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Documents\Max\personal\LEEP_Learning\Personal_project\"/>
    </mc:Choice>
  </mc:AlternateContent>
  <xr:revisionPtr revIDLastSave="0" documentId="13_ncr:1_{080EA1ED-3202-479F-AC7B-A04FEFCCA052}" xr6:coauthVersionLast="47" xr6:coauthVersionMax="47" xr10:uidLastSave="{00000000-0000-0000-0000-000000000000}"/>
  <bookViews>
    <workbookView xWindow="-25320" yWindow="-10845" windowWidth="25440" windowHeight="15270" xr2:uid="{F90778D5-18FD-4CA0-BD8E-9AD9AC9840CA}"/>
  </bookViews>
  <sheets>
    <sheet name="blood_cell_anomaly_data" sheetId="1" r:id="rId1"/>
    <sheet name="anomaly_rate_by_demographic" sheetId="2" r:id="rId2"/>
    <sheet name="anomaly_rate_by_cell_type" sheetId="3" r:id="rId3"/>
    <sheet name="confidence_by_cell_type" sheetId="4" r:id="rId4"/>
    <sheet name="nucleus_cytoplasm_ratio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85" i="1" l="1"/>
  <c r="C5885" i="1"/>
  <c r="D5885" i="1"/>
  <c r="E5885" i="1"/>
  <c r="F5885" i="1"/>
  <c r="G5885" i="1"/>
  <c r="H5885" i="1"/>
  <c r="I5885" i="1"/>
  <c r="J5885" i="1"/>
  <c r="K5885" i="1"/>
  <c r="L5885" i="1"/>
  <c r="M5885" i="1"/>
  <c r="N5885" i="1"/>
  <c r="O5885" i="1"/>
  <c r="P5885" i="1"/>
  <c r="Q5885" i="1"/>
  <c r="R5885" i="1"/>
  <c r="S5885" i="1"/>
  <c r="T5885" i="1"/>
  <c r="U5885" i="1"/>
  <c r="V5885" i="1"/>
  <c r="W5885" i="1"/>
  <c r="X5885" i="1"/>
  <c r="Y5885" i="1"/>
  <c r="Z5885" i="1"/>
  <c r="AA5885" i="1"/>
  <c r="AB5885" i="1"/>
  <c r="AC5885" i="1"/>
  <c r="AD5885" i="1"/>
  <c r="AE5885" i="1"/>
  <c r="AF5885" i="1"/>
  <c r="AG5885" i="1"/>
  <c r="AH5885" i="1"/>
  <c r="AI5885" i="1"/>
  <c r="AJ5885" i="1"/>
  <c r="AK5885" i="1"/>
  <c r="AL5885" i="1"/>
  <c r="AM5885" i="1"/>
  <c r="AN5885" i="1"/>
  <c r="AO5885" i="1"/>
  <c r="A5885" i="1"/>
  <c r="F5892" i="1"/>
  <c r="G5892" i="1"/>
  <c r="H5892" i="1"/>
  <c r="J5892" i="1"/>
  <c r="K5892" i="1"/>
  <c r="L5892" i="1"/>
  <c r="M5892" i="1"/>
  <c r="N5892" i="1"/>
  <c r="O5892" i="1"/>
  <c r="P5892" i="1"/>
  <c r="Q5892" i="1"/>
  <c r="R5892" i="1"/>
  <c r="S5892" i="1"/>
  <c r="W5892" i="1"/>
  <c r="Z5892" i="1"/>
  <c r="AA5892" i="1"/>
  <c r="AB5892" i="1"/>
  <c r="AC5892" i="1"/>
  <c r="AD5892" i="1"/>
  <c r="AE5892" i="1"/>
  <c r="AF5892" i="1"/>
  <c r="AJ5892" i="1"/>
  <c r="AK5892" i="1"/>
  <c r="AL5892" i="1"/>
  <c r="AM5892" i="1"/>
  <c r="AN5892" i="1"/>
  <c r="E5892" i="1"/>
  <c r="A5884" i="1"/>
  <c r="C5889" i="1"/>
  <c r="C5888" i="1"/>
  <c r="F5887" i="1"/>
  <c r="G5887" i="1"/>
  <c r="H5887" i="1"/>
  <c r="J5887" i="1"/>
  <c r="K5887" i="1"/>
  <c r="L5887" i="1"/>
  <c r="M5887" i="1"/>
  <c r="N5887" i="1"/>
  <c r="O5887" i="1"/>
  <c r="P5887" i="1"/>
  <c r="Q5887" i="1"/>
  <c r="R5887" i="1"/>
  <c r="S5887" i="1"/>
  <c r="W5887" i="1"/>
  <c r="Z5887" i="1"/>
  <c r="AA5887" i="1"/>
  <c r="AB5887" i="1"/>
  <c r="AC5887" i="1"/>
  <c r="AD5887" i="1"/>
  <c r="AE5887" i="1"/>
  <c r="AF5887" i="1"/>
  <c r="AJ5887" i="1"/>
  <c r="AK5887" i="1"/>
  <c r="AL5887" i="1"/>
  <c r="AM5887" i="1"/>
  <c r="AN5887" i="1"/>
  <c r="F5888" i="1"/>
  <c r="G5888" i="1"/>
  <c r="H5888" i="1"/>
  <c r="J5888" i="1"/>
  <c r="K5888" i="1"/>
  <c r="L5888" i="1"/>
  <c r="M5888" i="1"/>
  <c r="N5888" i="1"/>
  <c r="O5888" i="1"/>
  <c r="P5888" i="1"/>
  <c r="Q5888" i="1"/>
  <c r="R5888" i="1"/>
  <c r="S5888" i="1"/>
  <c r="W5888" i="1"/>
  <c r="Z5888" i="1"/>
  <c r="AA5888" i="1"/>
  <c r="AB5888" i="1"/>
  <c r="AC5888" i="1"/>
  <c r="AD5888" i="1"/>
  <c r="AE5888" i="1"/>
  <c r="AF5888" i="1"/>
  <c r="AJ5888" i="1"/>
  <c r="AK5888" i="1"/>
  <c r="AL5888" i="1"/>
  <c r="AM5888" i="1"/>
  <c r="AN5888" i="1"/>
  <c r="F5889" i="1"/>
  <c r="G5889" i="1"/>
  <c r="H5889" i="1"/>
  <c r="J5889" i="1"/>
  <c r="K5889" i="1"/>
  <c r="L5889" i="1"/>
  <c r="M5889" i="1"/>
  <c r="N5889" i="1"/>
  <c r="O5889" i="1"/>
  <c r="P5889" i="1"/>
  <c r="Q5889" i="1"/>
  <c r="R5889" i="1"/>
  <c r="S5889" i="1"/>
  <c r="W5889" i="1"/>
  <c r="Z5889" i="1"/>
  <c r="AA5889" i="1"/>
  <c r="AB5889" i="1"/>
  <c r="AC5889" i="1"/>
  <c r="AC5891" i="1" s="1"/>
  <c r="AD5889" i="1"/>
  <c r="AE5889" i="1"/>
  <c r="AF5889" i="1"/>
  <c r="AJ5889" i="1"/>
  <c r="AK5889" i="1"/>
  <c r="AL5889" i="1"/>
  <c r="AM5889" i="1"/>
  <c r="AN5889" i="1"/>
  <c r="F5890" i="1"/>
  <c r="G5890" i="1"/>
  <c r="H5890" i="1"/>
  <c r="J5890" i="1"/>
  <c r="K5890" i="1"/>
  <c r="L5890" i="1"/>
  <c r="M5890" i="1"/>
  <c r="N5890" i="1"/>
  <c r="O5890" i="1"/>
  <c r="P5890" i="1"/>
  <c r="Q5890" i="1"/>
  <c r="R5890" i="1"/>
  <c r="S5890" i="1"/>
  <c r="W5890" i="1"/>
  <c r="Z5890" i="1"/>
  <c r="AA5890" i="1"/>
  <c r="AB5890" i="1"/>
  <c r="AC5890" i="1"/>
  <c r="AD5890" i="1"/>
  <c r="AE5890" i="1"/>
  <c r="AE5891" i="1" s="1"/>
  <c r="AF5890" i="1"/>
  <c r="AF5891" i="1" s="1"/>
  <c r="AJ5890" i="1"/>
  <c r="AK5890" i="1"/>
  <c r="AL5890" i="1"/>
  <c r="AM5890" i="1"/>
  <c r="AN5890" i="1"/>
  <c r="E5888" i="1"/>
  <c r="E5889" i="1"/>
  <c r="E5890" i="1"/>
  <c r="E5887" i="1"/>
  <c r="B5884" i="1"/>
  <c r="C5884" i="1"/>
  <c r="D5884" i="1"/>
  <c r="E5884" i="1"/>
  <c r="F5884" i="1"/>
  <c r="G5884" i="1"/>
  <c r="H5884" i="1"/>
  <c r="J5884" i="1"/>
  <c r="K5884" i="1"/>
  <c r="L5884" i="1"/>
  <c r="M5884" i="1"/>
  <c r="N5884" i="1"/>
  <c r="O5884" i="1"/>
  <c r="P5884" i="1"/>
  <c r="Q5884" i="1"/>
  <c r="R5884" i="1"/>
  <c r="S5884" i="1"/>
  <c r="W5884" i="1"/>
  <c r="X5884" i="1"/>
  <c r="Y5884" i="1"/>
  <c r="Z5884" i="1"/>
  <c r="AA5884" i="1"/>
  <c r="AB5884" i="1"/>
  <c r="AC5884" i="1"/>
  <c r="AD5884" i="1"/>
  <c r="AE5884" i="1"/>
  <c r="AF5884" i="1"/>
  <c r="AG5884" i="1"/>
  <c r="AH5884" i="1"/>
  <c r="AI5884" i="1"/>
  <c r="AJ5884" i="1"/>
  <c r="AK5884" i="1"/>
  <c r="AL5884" i="1"/>
  <c r="AM5884" i="1"/>
  <c r="AN5884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674" i="1"/>
  <c r="AO2675" i="1"/>
  <c r="AO2676" i="1"/>
  <c r="AO2677" i="1"/>
  <c r="AO2678" i="1"/>
  <c r="AO2679" i="1"/>
  <c r="AO2680" i="1"/>
  <c r="AO2681" i="1"/>
  <c r="AO2682" i="1"/>
  <c r="AO2683" i="1"/>
  <c r="AO2684" i="1"/>
  <c r="AO2685" i="1"/>
  <c r="AO2686" i="1"/>
  <c r="AO2687" i="1"/>
  <c r="AO2688" i="1"/>
  <c r="AO2689" i="1"/>
  <c r="AO2690" i="1"/>
  <c r="AO2691" i="1"/>
  <c r="AO2692" i="1"/>
  <c r="AO2693" i="1"/>
  <c r="AO2694" i="1"/>
  <c r="AO2695" i="1"/>
  <c r="AO2696" i="1"/>
  <c r="AO2697" i="1"/>
  <c r="AO2698" i="1"/>
  <c r="AO2699" i="1"/>
  <c r="AO2700" i="1"/>
  <c r="AO2701" i="1"/>
  <c r="AO2702" i="1"/>
  <c r="AO2703" i="1"/>
  <c r="AO2704" i="1"/>
  <c r="AO2705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AO2795" i="1"/>
  <c r="AO2796" i="1"/>
  <c r="AO2797" i="1"/>
  <c r="AO2798" i="1"/>
  <c r="AO2799" i="1"/>
  <c r="AO2800" i="1"/>
  <c r="AO2801" i="1"/>
  <c r="AO2802" i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O2877" i="1"/>
  <c r="AO2878" i="1"/>
  <c r="AO2879" i="1"/>
  <c r="AO2880" i="1"/>
  <c r="AO2881" i="1"/>
  <c r="AO2882" i="1"/>
  <c r="AO2883" i="1"/>
  <c r="AO2884" i="1"/>
  <c r="AO2885" i="1"/>
  <c r="AO2886" i="1"/>
  <c r="AO2887" i="1"/>
  <c r="AO2888" i="1"/>
  <c r="AO2889" i="1"/>
  <c r="AO2890" i="1"/>
  <c r="AO2891" i="1"/>
  <c r="AO2892" i="1"/>
  <c r="AO2893" i="1"/>
  <c r="AO2894" i="1"/>
  <c r="AO2895" i="1"/>
  <c r="AO2896" i="1"/>
  <c r="AO2897" i="1"/>
  <c r="AO2898" i="1"/>
  <c r="AO2899" i="1"/>
  <c r="AO2900" i="1"/>
  <c r="AO2901" i="1"/>
  <c r="AO2902" i="1"/>
  <c r="AO2903" i="1"/>
  <c r="AO2904" i="1"/>
  <c r="AO2905" i="1"/>
  <c r="AO2906" i="1"/>
  <c r="AO2907" i="1"/>
  <c r="AO2908" i="1"/>
  <c r="AO2909" i="1"/>
  <c r="AO2910" i="1"/>
  <c r="AO2911" i="1"/>
  <c r="AO2912" i="1"/>
  <c r="AO2913" i="1"/>
  <c r="AO2914" i="1"/>
  <c r="AO2915" i="1"/>
  <c r="AO2916" i="1"/>
  <c r="AO2917" i="1"/>
  <c r="AO2918" i="1"/>
  <c r="AO2919" i="1"/>
  <c r="AO2920" i="1"/>
  <c r="AO2921" i="1"/>
  <c r="AO2922" i="1"/>
  <c r="AO2923" i="1"/>
  <c r="AO2924" i="1"/>
  <c r="AO2925" i="1"/>
  <c r="AO2926" i="1"/>
  <c r="AO2927" i="1"/>
  <c r="AO2928" i="1"/>
  <c r="AO2929" i="1"/>
  <c r="AO2930" i="1"/>
  <c r="AO2931" i="1"/>
  <c r="AO2932" i="1"/>
  <c r="AO2933" i="1"/>
  <c r="AO2934" i="1"/>
  <c r="AO2935" i="1"/>
  <c r="AO2936" i="1"/>
  <c r="AO2937" i="1"/>
  <c r="AO2938" i="1"/>
  <c r="AO2939" i="1"/>
  <c r="AO2940" i="1"/>
  <c r="AO2941" i="1"/>
  <c r="AO2942" i="1"/>
  <c r="AO2943" i="1"/>
  <c r="AO2944" i="1"/>
  <c r="AO2945" i="1"/>
  <c r="AO2946" i="1"/>
  <c r="AO2947" i="1"/>
  <c r="AO2948" i="1"/>
  <c r="AO2949" i="1"/>
  <c r="AO2950" i="1"/>
  <c r="AO2951" i="1"/>
  <c r="AO2952" i="1"/>
  <c r="AO2953" i="1"/>
  <c r="AO2954" i="1"/>
  <c r="AO2955" i="1"/>
  <c r="AO2956" i="1"/>
  <c r="AO2957" i="1"/>
  <c r="AO2958" i="1"/>
  <c r="AO2959" i="1"/>
  <c r="AO2960" i="1"/>
  <c r="AO2961" i="1"/>
  <c r="AO2962" i="1"/>
  <c r="AO2963" i="1"/>
  <c r="AO2964" i="1"/>
  <c r="AO2965" i="1"/>
  <c r="AO2966" i="1"/>
  <c r="AO2967" i="1"/>
  <c r="AO2968" i="1"/>
  <c r="AO2969" i="1"/>
  <c r="AO2970" i="1"/>
  <c r="AO2971" i="1"/>
  <c r="AO2972" i="1"/>
  <c r="AO2973" i="1"/>
  <c r="AO2974" i="1"/>
  <c r="AO2975" i="1"/>
  <c r="AO2976" i="1"/>
  <c r="AO2977" i="1"/>
  <c r="AO2978" i="1"/>
  <c r="AO2979" i="1"/>
  <c r="AO2980" i="1"/>
  <c r="AO2981" i="1"/>
  <c r="AO2982" i="1"/>
  <c r="AO2983" i="1"/>
  <c r="AO2984" i="1"/>
  <c r="AO2985" i="1"/>
  <c r="AO2986" i="1"/>
  <c r="AO2987" i="1"/>
  <c r="AO2988" i="1"/>
  <c r="AO2989" i="1"/>
  <c r="AO2990" i="1"/>
  <c r="AO2991" i="1"/>
  <c r="AO2992" i="1"/>
  <c r="AO2993" i="1"/>
  <c r="AO2994" i="1"/>
  <c r="AO2995" i="1"/>
  <c r="AO2996" i="1"/>
  <c r="AO2997" i="1"/>
  <c r="AO2998" i="1"/>
  <c r="AO2999" i="1"/>
  <c r="AO3000" i="1"/>
  <c r="AO3001" i="1"/>
  <c r="AO3002" i="1"/>
  <c r="AO3003" i="1"/>
  <c r="AO3004" i="1"/>
  <c r="AO3005" i="1"/>
  <c r="AO3006" i="1"/>
  <c r="AO3007" i="1"/>
  <c r="AO3008" i="1"/>
  <c r="AO3009" i="1"/>
  <c r="AO3010" i="1"/>
  <c r="AO3011" i="1"/>
  <c r="AO3012" i="1"/>
  <c r="AO3013" i="1"/>
  <c r="AO3014" i="1"/>
  <c r="AO3015" i="1"/>
  <c r="AO3016" i="1"/>
  <c r="AO3017" i="1"/>
  <c r="AO3018" i="1"/>
  <c r="AO3019" i="1"/>
  <c r="AO3020" i="1"/>
  <c r="AO3021" i="1"/>
  <c r="AO3022" i="1"/>
  <c r="AO3023" i="1"/>
  <c r="AO3024" i="1"/>
  <c r="AO3025" i="1"/>
  <c r="AO3026" i="1"/>
  <c r="AO3027" i="1"/>
  <c r="AO3028" i="1"/>
  <c r="AO3029" i="1"/>
  <c r="AO3030" i="1"/>
  <c r="AO3031" i="1"/>
  <c r="AO3032" i="1"/>
  <c r="AO3033" i="1"/>
  <c r="AO3034" i="1"/>
  <c r="AO3035" i="1"/>
  <c r="AO3036" i="1"/>
  <c r="AO3037" i="1"/>
  <c r="AO3038" i="1"/>
  <c r="AO3039" i="1"/>
  <c r="AO3040" i="1"/>
  <c r="AO3041" i="1"/>
  <c r="AO3042" i="1"/>
  <c r="AO3043" i="1"/>
  <c r="AO3044" i="1"/>
  <c r="AO3045" i="1"/>
  <c r="AO3046" i="1"/>
  <c r="AO3047" i="1"/>
  <c r="AO3048" i="1"/>
  <c r="AO3049" i="1"/>
  <c r="AO3050" i="1"/>
  <c r="AO3051" i="1"/>
  <c r="AO3052" i="1"/>
  <c r="AO3053" i="1"/>
  <c r="AO3054" i="1"/>
  <c r="AO3055" i="1"/>
  <c r="AO3056" i="1"/>
  <c r="AO3057" i="1"/>
  <c r="AO3058" i="1"/>
  <c r="AO3059" i="1"/>
  <c r="AO3060" i="1"/>
  <c r="AO3061" i="1"/>
  <c r="AO3062" i="1"/>
  <c r="AO3063" i="1"/>
  <c r="AO3064" i="1"/>
  <c r="AO3065" i="1"/>
  <c r="AO3066" i="1"/>
  <c r="AO3067" i="1"/>
  <c r="AO3068" i="1"/>
  <c r="AO3069" i="1"/>
  <c r="AO3070" i="1"/>
  <c r="AO3071" i="1"/>
  <c r="AO3072" i="1"/>
  <c r="AO3073" i="1"/>
  <c r="AO3074" i="1"/>
  <c r="AO3075" i="1"/>
  <c r="AO3076" i="1"/>
  <c r="AO3077" i="1"/>
  <c r="AO3078" i="1"/>
  <c r="AO3079" i="1"/>
  <c r="AO3080" i="1"/>
  <c r="AO3081" i="1"/>
  <c r="AO3082" i="1"/>
  <c r="AO3083" i="1"/>
  <c r="AO3084" i="1"/>
  <c r="AO3085" i="1"/>
  <c r="AO3086" i="1"/>
  <c r="AO3087" i="1"/>
  <c r="AO3088" i="1"/>
  <c r="AO3089" i="1"/>
  <c r="AO3090" i="1"/>
  <c r="AO3091" i="1"/>
  <c r="AO3092" i="1"/>
  <c r="AO3093" i="1"/>
  <c r="AO3094" i="1"/>
  <c r="AO3095" i="1"/>
  <c r="AO3096" i="1"/>
  <c r="AO3097" i="1"/>
  <c r="AO3098" i="1"/>
  <c r="AO3099" i="1"/>
  <c r="AO3100" i="1"/>
  <c r="AO3101" i="1"/>
  <c r="AO3102" i="1"/>
  <c r="AO3103" i="1"/>
  <c r="AO3104" i="1"/>
  <c r="AO3105" i="1"/>
  <c r="AO3106" i="1"/>
  <c r="AO3107" i="1"/>
  <c r="AO3108" i="1"/>
  <c r="AO3109" i="1"/>
  <c r="AO3110" i="1"/>
  <c r="AO3111" i="1"/>
  <c r="AO3112" i="1"/>
  <c r="AO3113" i="1"/>
  <c r="AO3114" i="1"/>
  <c r="AO3115" i="1"/>
  <c r="AO3116" i="1"/>
  <c r="AO3117" i="1"/>
  <c r="AO3118" i="1"/>
  <c r="AO3119" i="1"/>
  <c r="AO3120" i="1"/>
  <c r="AO3121" i="1"/>
  <c r="AO3122" i="1"/>
  <c r="AO3123" i="1"/>
  <c r="AO3124" i="1"/>
  <c r="AO3125" i="1"/>
  <c r="AO3126" i="1"/>
  <c r="AO3127" i="1"/>
  <c r="AO3128" i="1"/>
  <c r="AO3129" i="1"/>
  <c r="AO3130" i="1"/>
  <c r="AO3131" i="1"/>
  <c r="AO3132" i="1"/>
  <c r="AO3133" i="1"/>
  <c r="AO3134" i="1"/>
  <c r="AO3135" i="1"/>
  <c r="AO3136" i="1"/>
  <c r="AO3137" i="1"/>
  <c r="AO3138" i="1"/>
  <c r="AO3139" i="1"/>
  <c r="AO3140" i="1"/>
  <c r="AO3141" i="1"/>
  <c r="AO3142" i="1"/>
  <c r="AO3143" i="1"/>
  <c r="AO3144" i="1"/>
  <c r="AO3145" i="1"/>
  <c r="AO3146" i="1"/>
  <c r="AO3147" i="1"/>
  <c r="AO3148" i="1"/>
  <c r="AO3149" i="1"/>
  <c r="AO3150" i="1"/>
  <c r="AO3151" i="1"/>
  <c r="AO3152" i="1"/>
  <c r="AO3153" i="1"/>
  <c r="AO3154" i="1"/>
  <c r="AO3155" i="1"/>
  <c r="AO3156" i="1"/>
  <c r="AO3157" i="1"/>
  <c r="AO3158" i="1"/>
  <c r="AO3159" i="1"/>
  <c r="AO3160" i="1"/>
  <c r="AO3161" i="1"/>
  <c r="AO3162" i="1"/>
  <c r="AO3163" i="1"/>
  <c r="AO3164" i="1"/>
  <c r="AO3165" i="1"/>
  <c r="AO3166" i="1"/>
  <c r="AO3167" i="1"/>
  <c r="AO3168" i="1"/>
  <c r="AO3169" i="1"/>
  <c r="AO3170" i="1"/>
  <c r="AO3171" i="1"/>
  <c r="AO3172" i="1"/>
  <c r="AO3173" i="1"/>
  <c r="AO3174" i="1"/>
  <c r="AO3175" i="1"/>
  <c r="AO3176" i="1"/>
  <c r="AO3177" i="1"/>
  <c r="AO3178" i="1"/>
  <c r="AO3179" i="1"/>
  <c r="AO3180" i="1"/>
  <c r="AO3181" i="1"/>
  <c r="AO3182" i="1"/>
  <c r="AO3183" i="1"/>
  <c r="AO3184" i="1"/>
  <c r="AO3185" i="1"/>
  <c r="AO3186" i="1"/>
  <c r="AO3187" i="1"/>
  <c r="AO3188" i="1"/>
  <c r="AO3189" i="1"/>
  <c r="AO3190" i="1"/>
  <c r="AO3191" i="1"/>
  <c r="AO3192" i="1"/>
  <c r="AO3193" i="1"/>
  <c r="AO3194" i="1"/>
  <c r="AO3195" i="1"/>
  <c r="AO3196" i="1"/>
  <c r="AO3197" i="1"/>
  <c r="AO3198" i="1"/>
  <c r="AO3199" i="1"/>
  <c r="AO3200" i="1"/>
  <c r="AO3201" i="1"/>
  <c r="AO3202" i="1"/>
  <c r="AO3203" i="1"/>
  <c r="AO3204" i="1"/>
  <c r="AO3205" i="1"/>
  <c r="AO3206" i="1"/>
  <c r="AO3207" i="1"/>
  <c r="AO3208" i="1"/>
  <c r="AO3209" i="1"/>
  <c r="AO3210" i="1"/>
  <c r="AO3211" i="1"/>
  <c r="AO3212" i="1"/>
  <c r="AO3213" i="1"/>
  <c r="AO3214" i="1"/>
  <c r="AO3215" i="1"/>
  <c r="AO3216" i="1"/>
  <c r="AO3217" i="1"/>
  <c r="AO3218" i="1"/>
  <c r="AO3219" i="1"/>
  <c r="AO3220" i="1"/>
  <c r="AO3221" i="1"/>
  <c r="AO3222" i="1"/>
  <c r="AO3223" i="1"/>
  <c r="AO3224" i="1"/>
  <c r="AO3225" i="1"/>
  <c r="AO3226" i="1"/>
  <c r="AO3227" i="1"/>
  <c r="AO3228" i="1"/>
  <c r="AO3229" i="1"/>
  <c r="AO3230" i="1"/>
  <c r="AO3231" i="1"/>
  <c r="AO3232" i="1"/>
  <c r="AO3233" i="1"/>
  <c r="AO3234" i="1"/>
  <c r="AO3235" i="1"/>
  <c r="AO3236" i="1"/>
  <c r="AO3237" i="1"/>
  <c r="AO3238" i="1"/>
  <c r="AO3239" i="1"/>
  <c r="AO3240" i="1"/>
  <c r="AO3241" i="1"/>
  <c r="AO3242" i="1"/>
  <c r="AO3243" i="1"/>
  <c r="AO3244" i="1"/>
  <c r="AO3245" i="1"/>
  <c r="AO3246" i="1"/>
  <c r="AO3247" i="1"/>
  <c r="AO3248" i="1"/>
  <c r="AO3249" i="1"/>
  <c r="AO3250" i="1"/>
  <c r="AO3251" i="1"/>
  <c r="AO3252" i="1"/>
  <c r="AO3253" i="1"/>
  <c r="AO3254" i="1"/>
  <c r="AO3255" i="1"/>
  <c r="AO3256" i="1"/>
  <c r="AO3257" i="1"/>
  <c r="AO3258" i="1"/>
  <c r="AO3259" i="1"/>
  <c r="AO3260" i="1"/>
  <c r="AO3261" i="1"/>
  <c r="AO3262" i="1"/>
  <c r="AO3263" i="1"/>
  <c r="AO3264" i="1"/>
  <c r="AO3265" i="1"/>
  <c r="AO3266" i="1"/>
  <c r="AO3267" i="1"/>
  <c r="AO3268" i="1"/>
  <c r="AO3269" i="1"/>
  <c r="AO3270" i="1"/>
  <c r="AO3271" i="1"/>
  <c r="AO3272" i="1"/>
  <c r="AO3273" i="1"/>
  <c r="AO3274" i="1"/>
  <c r="AO3275" i="1"/>
  <c r="AO3276" i="1"/>
  <c r="AO3277" i="1"/>
  <c r="AO3278" i="1"/>
  <c r="AO3279" i="1"/>
  <c r="AO3280" i="1"/>
  <c r="AO3281" i="1"/>
  <c r="AO3282" i="1"/>
  <c r="AO3283" i="1"/>
  <c r="AO3284" i="1"/>
  <c r="AO3285" i="1"/>
  <c r="AO3286" i="1"/>
  <c r="AO3287" i="1"/>
  <c r="AO3288" i="1"/>
  <c r="AO3289" i="1"/>
  <c r="AO3290" i="1"/>
  <c r="AO3291" i="1"/>
  <c r="AO3292" i="1"/>
  <c r="AO3293" i="1"/>
  <c r="AO3294" i="1"/>
  <c r="AO3295" i="1"/>
  <c r="AO3296" i="1"/>
  <c r="AO3297" i="1"/>
  <c r="AO3298" i="1"/>
  <c r="AO3299" i="1"/>
  <c r="AO3300" i="1"/>
  <c r="AO3301" i="1"/>
  <c r="AO3302" i="1"/>
  <c r="AO3303" i="1"/>
  <c r="AO3304" i="1"/>
  <c r="AO3305" i="1"/>
  <c r="AO3306" i="1"/>
  <c r="AO3307" i="1"/>
  <c r="AO3308" i="1"/>
  <c r="AO3309" i="1"/>
  <c r="AO3310" i="1"/>
  <c r="AO3311" i="1"/>
  <c r="AO3312" i="1"/>
  <c r="AO3313" i="1"/>
  <c r="AO3314" i="1"/>
  <c r="AO3315" i="1"/>
  <c r="AO3316" i="1"/>
  <c r="AO3317" i="1"/>
  <c r="AO3318" i="1"/>
  <c r="AO3319" i="1"/>
  <c r="AO3320" i="1"/>
  <c r="AO3321" i="1"/>
  <c r="AO3322" i="1"/>
  <c r="AO3323" i="1"/>
  <c r="AO3324" i="1"/>
  <c r="AO3325" i="1"/>
  <c r="AO3326" i="1"/>
  <c r="AO3327" i="1"/>
  <c r="AO3328" i="1"/>
  <c r="AO3329" i="1"/>
  <c r="AO3330" i="1"/>
  <c r="AO3331" i="1"/>
  <c r="AO3332" i="1"/>
  <c r="AO3333" i="1"/>
  <c r="AO3334" i="1"/>
  <c r="AO3335" i="1"/>
  <c r="AO3336" i="1"/>
  <c r="AO3337" i="1"/>
  <c r="AO3338" i="1"/>
  <c r="AO3339" i="1"/>
  <c r="AO3340" i="1"/>
  <c r="AO3341" i="1"/>
  <c r="AO3342" i="1"/>
  <c r="AO3343" i="1"/>
  <c r="AO3344" i="1"/>
  <c r="AO3345" i="1"/>
  <c r="AO3346" i="1"/>
  <c r="AO3347" i="1"/>
  <c r="AO3348" i="1"/>
  <c r="AO3349" i="1"/>
  <c r="AO3350" i="1"/>
  <c r="AO3351" i="1"/>
  <c r="AO3352" i="1"/>
  <c r="AO3353" i="1"/>
  <c r="AO3354" i="1"/>
  <c r="AO3355" i="1"/>
  <c r="AO3356" i="1"/>
  <c r="AO3357" i="1"/>
  <c r="AO3358" i="1"/>
  <c r="AO3359" i="1"/>
  <c r="AO3360" i="1"/>
  <c r="AO3361" i="1"/>
  <c r="AO3362" i="1"/>
  <c r="AO3363" i="1"/>
  <c r="AO3364" i="1"/>
  <c r="AO3365" i="1"/>
  <c r="AO3366" i="1"/>
  <c r="AO3367" i="1"/>
  <c r="AO3368" i="1"/>
  <c r="AO3369" i="1"/>
  <c r="AO3370" i="1"/>
  <c r="AO3371" i="1"/>
  <c r="AO3372" i="1"/>
  <c r="AO3373" i="1"/>
  <c r="AO3374" i="1"/>
  <c r="AO3375" i="1"/>
  <c r="AO3376" i="1"/>
  <c r="AO3377" i="1"/>
  <c r="AO3378" i="1"/>
  <c r="AO3379" i="1"/>
  <c r="AO3380" i="1"/>
  <c r="AO3381" i="1"/>
  <c r="AO3382" i="1"/>
  <c r="AO3383" i="1"/>
  <c r="AO3384" i="1"/>
  <c r="AO3385" i="1"/>
  <c r="AO3386" i="1"/>
  <c r="AO3387" i="1"/>
  <c r="AO3388" i="1"/>
  <c r="AO3389" i="1"/>
  <c r="AO3390" i="1"/>
  <c r="AO3391" i="1"/>
  <c r="AO3392" i="1"/>
  <c r="AO3393" i="1"/>
  <c r="AO3394" i="1"/>
  <c r="AO3395" i="1"/>
  <c r="AO3396" i="1"/>
  <c r="AO3397" i="1"/>
  <c r="AO3398" i="1"/>
  <c r="AO3399" i="1"/>
  <c r="AO3400" i="1"/>
  <c r="AO3401" i="1"/>
  <c r="AO3402" i="1"/>
  <c r="AO3403" i="1"/>
  <c r="AO3404" i="1"/>
  <c r="AO3405" i="1"/>
  <c r="AO3406" i="1"/>
  <c r="AO3407" i="1"/>
  <c r="AO3408" i="1"/>
  <c r="AO3409" i="1"/>
  <c r="AO3410" i="1"/>
  <c r="AO3411" i="1"/>
  <c r="AO3412" i="1"/>
  <c r="AO3413" i="1"/>
  <c r="AO3414" i="1"/>
  <c r="AO3415" i="1"/>
  <c r="AO3416" i="1"/>
  <c r="AO3417" i="1"/>
  <c r="AO3418" i="1"/>
  <c r="AO3419" i="1"/>
  <c r="AO3420" i="1"/>
  <c r="AO3421" i="1"/>
  <c r="AO3422" i="1"/>
  <c r="AO3423" i="1"/>
  <c r="AO3424" i="1"/>
  <c r="AO3425" i="1"/>
  <c r="AO3426" i="1"/>
  <c r="AO3427" i="1"/>
  <c r="AO3428" i="1"/>
  <c r="AO3429" i="1"/>
  <c r="AO3430" i="1"/>
  <c r="AO3431" i="1"/>
  <c r="AO3432" i="1"/>
  <c r="AO3433" i="1"/>
  <c r="AO3434" i="1"/>
  <c r="AO3435" i="1"/>
  <c r="AO3436" i="1"/>
  <c r="AO3437" i="1"/>
  <c r="AO3438" i="1"/>
  <c r="AO3439" i="1"/>
  <c r="AO3440" i="1"/>
  <c r="AO3441" i="1"/>
  <c r="AO3442" i="1"/>
  <c r="AO3443" i="1"/>
  <c r="AO3444" i="1"/>
  <c r="AO3445" i="1"/>
  <c r="AO3446" i="1"/>
  <c r="AO3447" i="1"/>
  <c r="AO3448" i="1"/>
  <c r="AO3449" i="1"/>
  <c r="AO3450" i="1"/>
  <c r="AO3451" i="1"/>
  <c r="AO3452" i="1"/>
  <c r="AO3453" i="1"/>
  <c r="AO3454" i="1"/>
  <c r="AO3455" i="1"/>
  <c r="AO3456" i="1"/>
  <c r="AO3457" i="1"/>
  <c r="AO3458" i="1"/>
  <c r="AO3459" i="1"/>
  <c r="AO3460" i="1"/>
  <c r="AO3461" i="1"/>
  <c r="AO3462" i="1"/>
  <c r="AO3463" i="1"/>
  <c r="AO3464" i="1"/>
  <c r="AO3465" i="1"/>
  <c r="AO3466" i="1"/>
  <c r="AO3467" i="1"/>
  <c r="AO3468" i="1"/>
  <c r="AO3469" i="1"/>
  <c r="AO3470" i="1"/>
  <c r="AO3471" i="1"/>
  <c r="AO3472" i="1"/>
  <c r="AO3473" i="1"/>
  <c r="AO3474" i="1"/>
  <c r="AO3475" i="1"/>
  <c r="AO3476" i="1"/>
  <c r="AO3477" i="1"/>
  <c r="AO3478" i="1"/>
  <c r="AO3479" i="1"/>
  <c r="AO3480" i="1"/>
  <c r="AO3481" i="1"/>
  <c r="AO3482" i="1"/>
  <c r="AO3483" i="1"/>
  <c r="AO3484" i="1"/>
  <c r="AO3485" i="1"/>
  <c r="AO3486" i="1"/>
  <c r="AO3487" i="1"/>
  <c r="AO3488" i="1"/>
  <c r="AO3489" i="1"/>
  <c r="AO3490" i="1"/>
  <c r="AO3491" i="1"/>
  <c r="AO3492" i="1"/>
  <c r="AO3493" i="1"/>
  <c r="AO3494" i="1"/>
  <c r="AO3495" i="1"/>
  <c r="AO3496" i="1"/>
  <c r="AO3497" i="1"/>
  <c r="AO3498" i="1"/>
  <c r="AO3499" i="1"/>
  <c r="AO3500" i="1"/>
  <c r="AO3501" i="1"/>
  <c r="AO3502" i="1"/>
  <c r="AO3503" i="1"/>
  <c r="AO3504" i="1"/>
  <c r="AO3505" i="1"/>
  <c r="AO3506" i="1"/>
  <c r="AO3507" i="1"/>
  <c r="AO3508" i="1"/>
  <c r="AO3509" i="1"/>
  <c r="AO3510" i="1"/>
  <c r="AO3511" i="1"/>
  <c r="AO3512" i="1"/>
  <c r="AO3513" i="1"/>
  <c r="AO3514" i="1"/>
  <c r="AO3515" i="1"/>
  <c r="AO3516" i="1"/>
  <c r="AO3517" i="1"/>
  <c r="AO3518" i="1"/>
  <c r="AO3519" i="1"/>
  <c r="AO3520" i="1"/>
  <c r="AO3521" i="1"/>
  <c r="AO3522" i="1"/>
  <c r="AO3523" i="1"/>
  <c r="AO3524" i="1"/>
  <c r="AO3525" i="1"/>
  <c r="AO3526" i="1"/>
  <c r="AO3527" i="1"/>
  <c r="AO3528" i="1"/>
  <c r="AO3529" i="1"/>
  <c r="AO3530" i="1"/>
  <c r="AO3531" i="1"/>
  <c r="AO3532" i="1"/>
  <c r="AO3533" i="1"/>
  <c r="AO3534" i="1"/>
  <c r="AO3535" i="1"/>
  <c r="AO3536" i="1"/>
  <c r="AO3537" i="1"/>
  <c r="AO3538" i="1"/>
  <c r="AO3539" i="1"/>
  <c r="AO3540" i="1"/>
  <c r="AO3541" i="1"/>
  <c r="AO3542" i="1"/>
  <c r="AO3543" i="1"/>
  <c r="AO3544" i="1"/>
  <c r="AO3545" i="1"/>
  <c r="AO3546" i="1"/>
  <c r="AO3547" i="1"/>
  <c r="AO3548" i="1"/>
  <c r="AO3549" i="1"/>
  <c r="AO3550" i="1"/>
  <c r="AO3551" i="1"/>
  <c r="AO3552" i="1"/>
  <c r="AO3553" i="1"/>
  <c r="AO3554" i="1"/>
  <c r="AO3555" i="1"/>
  <c r="AO3556" i="1"/>
  <c r="AO3557" i="1"/>
  <c r="AO3558" i="1"/>
  <c r="AO3559" i="1"/>
  <c r="AO3560" i="1"/>
  <c r="AO3561" i="1"/>
  <c r="AO3562" i="1"/>
  <c r="AO3563" i="1"/>
  <c r="AO3564" i="1"/>
  <c r="AO3565" i="1"/>
  <c r="AO3566" i="1"/>
  <c r="AO3567" i="1"/>
  <c r="AO3568" i="1"/>
  <c r="AO3569" i="1"/>
  <c r="AO3570" i="1"/>
  <c r="AO3571" i="1"/>
  <c r="AO3572" i="1"/>
  <c r="AO3573" i="1"/>
  <c r="AO3574" i="1"/>
  <c r="AO3575" i="1"/>
  <c r="AO3576" i="1"/>
  <c r="AO3577" i="1"/>
  <c r="AO3578" i="1"/>
  <c r="AO3579" i="1"/>
  <c r="AO3580" i="1"/>
  <c r="AO3581" i="1"/>
  <c r="AO3582" i="1"/>
  <c r="AO3583" i="1"/>
  <c r="AO3584" i="1"/>
  <c r="AO3585" i="1"/>
  <c r="AO3586" i="1"/>
  <c r="AO3587" i="1"/>
  <c r="AO3588" i="1"/>
  <c r="AO3589" i="1"/>
  <c r="AO3590" i="1"/>
  <c r="AO3591" i="1"/>
  <c r="AO3592" i="1"/>
  <c r="AO3593" i="1"/>
  <c r="AO3594" i="1"/>
  <c r="AO3595" i="1"/>
  <c r="AO3596" i="1"/>
  <c r="AO3597" i="1"/>
  <c r="AO3598" i="1"/>
  <c r="AO3599" i="1"/>
  <c r="AO3600" i="1"/>
  <c r="AO3601" i="1"/>
  <c r="AO3602" i="1"/>
  <c r="AO3603" i="1"/>
  <c r="AO3604" i="1"/>
  <c r="AO3605" i="1"/>
  <c r="AO3606" i="1"/>
  <c r="AO3607" i="1"/>
  <c r="AO3608" i="1"/>
  <c r="AO3609" i="1"/>
  <c r="AO3610" i="1"/>
  <c r="AO3611" i="1"/>
  <c r="AO3612" i="1"/>
  <c r="AO3613" i="1"/>
  <c r="AO3614" i="1"/>
  <c r="AO3615" i="1"/>
  <c r="AO3616" i="1"/>
  <c r="AO3617" i="1"/>
  <c r="AO3618" i="1"/>
  <c r="AO3619" i="1"/>
  <c r="AO3620" i="1"/>
  <c r="AO3621" i="1"/>
  <c r="AO3622" i="1"/>
  <c r="AO3623" i="1"/>
  <c r="AO3624" i="1"/>
  <c r="AO3625" i="1"/>
  <c r="AO3626" i="1"/>
  <c r="AO3627" i="1"/>
  <c r="AO3628" i="1"/>
  <c r="AO3629" i="1"/>
  <c r="AO3630" i="1"/>
  <c r="AO3631" i="1"/>
  <c r="AO3632" i="1"/>
  <c r="AO3633" i="1"/>
  <c r="AO3634" i="1"/>
  <c r="AO3635" i="1"/>
  <c r="AO3636" i="1"/>
  <c r="AO3637" i="1"/>
  <c r="AO3638" i="1"/>
  <c r="AO3639" i="1"/>
  <c r="AO3640" i="1"/>
  <c r="AO3641" i="1"/>
  <c r="AO3642" i="1"/>
  <c r="AO3643" i="1"/>
  <c r="AO3644" i="1"/>
  <c r="AO3645" i="1"/>
  <c r="AO3646" i="1"/>
  <c r="AO3647" i="1"/>
  <c r="AO3648" i="1"/>
  <c r="AO3649" i="1"/>
  <c r="AO3650" i="1"/>
  <c r="AO3651" i="1"/>
  <c r="AO3652" i="1"/>
  <c r="AO3653" i="1"/>
  <c r="AO3654" i="1"/>
  <c r="AO3655" i="1"/>
  <c r="AO3656" i="1"/>
  <c r="AO3657" i="1"/>
  <c r="AO3658" i="1"/>
  <c r="AO3659" i="1"/>
  <c r="AO3660" i="1"/>
  <c r="AO3661" i="1"/>
  <c r="AO3662" i="1"/>
  <c r="AO3663" i="1"/>
  <c r="AO3664" i="1"/>
  <c r="AO3665" i="1"/>
  <c r="AO3666" i="1"/>
  <c r="AO3667" i="1"/>
  <c r="AO3668" i="1"/>
  <c r="AO3669" i="1"/>
  <c r="AO3670" i="1"/>
  <c r="AO3671" i="1"/>
  <c r="AO3672" i="1"/>
  <c r="AO3673" i="1"/>
  <c r="AO3674" i="1"/>
  <c r="AO3675" i="1"/>
  <c r="AO3676" i="1"/>
  <c r="AO3677" i="1"/>
  <c r="AO3678" i="1"/>
  <c r="AO3679" i="1"/>
  <c r="AO3680" i="1"/>
  <c r="AO3681" i="1"/>
  <c r="AO3682" i="1"/>
  <c r="AO3683" i="1"/>
  <c r="AO3684" i="1"/>
  <c r="AO3685" i="1"/>
  <c r="AO3686" i="1"/>
  <c r="AO3687" i="1"/>
  <c r="AO3688" i="1"/>
  <c r="AO3689" i="1"/>
  <c r="AO3690" i="1"/>
  <c r="AO3691" i="1"/>
  <c r="AO3692" i="1"/>
  <c r="AO3693" i="1"/>
  <c r="AO3694" i="1"/>
  <c r="AO3695" i="1"/>
  <c r="AO3696" i="1"/>
  <c r="AO3697" i="1"/>
  <c r="AO3698" i="1"/>
  <c r="AO3699" i="1"/>
  <c r="AO3700" i="1"/>
  <c r="AO3701" i="1"/>
  <c r="AO3702" i="1"/>
  <c r="AO3703" i="1"/>
  <c r="AO3704" i="1"/>
  <c r="AO3705" i="1"/>
  <c r="AO3706" i="1"/>
  <c r="AO3707" i="1"/>
  <c r="AO3708" i="1"/>
  <c r="AO3709" i="1"/>
  <c r="AO3710" i="1"/>
  <c r="AO3711" i="1"/>
  <c r="AO3712" i="1"/>
  <c r="AO3713" i="1"/>
  <c r="AO3714" i="1"/>
  <c r="AO3715" i="1"/>
  <c r="AO3716" i="1"/>
  <c r="AO3717" i="1"/>
  <c r="AO3718" i="1"/>
  <c r="AO3719" i="1"/>
  <c r="AO3720" i="1"/>
  <c r="AO3721" i="1"/>
  <c r="AO3722" i="1"/>
  <c r="AO3723" i="1"/>
  <c r="AO3724" i="1"/>
  <c r="AO3725" i="1"/>
  <c r="AO3726" i="1"/>
  <c r="AO3727" i="1"/>
  <c r="AO3728" i="1"/>
  <c r="AO3729" i="1"/>
  <c r="AO3730" i="1"/>
  <c r="AO3731" i="1"/>
  <c r="AO3732" i="1"/>
  <c r="AO3733" i="1"/>
  <c r="AO3734" i="1"/>
  <c r="AO3735" i="1"/>
  <c r="AO3736" i="1"/>
  <c r="AO3737" i="1"/>
  <c r="AO3738" i="1"/>
  <c r="AO3739" i="1"/>
  <c r="AO3740" i="1"/>
  <c r="AO3741" i="1"/>
  <c r="AO3742" i="1"/>
  <c r="AO3743" i="1"/>
  <c r="AO3744" i="1"/>
  <c r="AO3745" i="1"/>
  <c r="AO3746" i="1"/>
  <c r="AO3747" i="1"/>
  <c r="AO3748" i="1"/>
  <c r="AO3749" i="1"/>
  <c r="AO3750" i="1"/>
  <c r="AO3751" i="1"/>
  <c r="AO3752" i="1"/>
  <c r="AO3753" i="1"/>
  <c r="AO3754" i="1"/>
  <c r="AO3755" i="1"/>
  <c r="AO3756" i="1"/>
  <c r="AO3757" i="1"/>
  <c r="AO3758" i="1"/>
  <c r="AO3759" i="1"/>
  <c r="AO3760" i="1"/>
  <c r="AO3761" i="1"/>
  <c r="AO3762" i="1"/>
  <c r="AO3763" i="1"/>
  <c r="AO3764" i="1"/>
  <c r="AO3765" i="1"/>
  <c r="AO3766" i="1"/>
  <c r="AO3767" i="1"/>
  <c r="AO3768" i="1"/>
  <c r="AO3769" i="1"/>
  <c r="AO3770" i="1"/>
  <c r="AO3771" i="1"/>
  <c r="AO3772" i="1"/>
  <c r="AO3773" i="1"/>
  <c r="AO3774" i="1"/>
  <c r="AO3775" i="1"/>
  <c r="AO3776" i="1"/>
  <c r="AO3777" i="1"/>
  <c r="AO3778" i="1"/>
  <c r="AO3779" i="1"/>
  <c r="AO3780" i="1"/>
  <c r="AO3781" i="1"/>
  <c r="AO3782" i="1"/>
  <c r="AO3783" i="1"/>
  <c r="AO3784" i="1"/>
  <c r="AO3785" i="1"/>
  <c r="AO3786" i="1"/>
  <c r="AO3787" i="1"/>
  <c r="AO3788" i="1"/>
  <c r="AO3789" i="1"/>
  <c r="AO3790" i="1"/>
  <c r="AO3791" i="1"/>
  <c r="AO3792" i="1"/>
  <c r="AO3793" i="1"/>
  <c r="AO3794" i="1"/>
  <c r="AO3795" i="1"/>
  <c r="AO3796" i="1"/>
  <c r="AO3797" i="1"/>
  <c r="AO3798" i="1"/>
  <c r="AO3799" i="1"/>
  <c r="AO3800" i="1"/>
  <c r="AO3801" i="1"/>
  <c r="AO3802" i="1"/>
  <c r="AO3803" i="1"/>
  <c r="AO3804" i="1"/>
  <c r="AO3805" i="1"/>
  <c r="AO3806" i="1"/>
  <c r="AO3807" i="1"/>
  <c r="AO3808" i="1"/>
  <c r="AO3809" i="1"/>
  <c r="AO3810" i="1"/>
  <c r="AO3811" i="1"/>
  <c r="AO3812" i="1"/>
  <c r="AO3813" i="1"/>
  <c r="AO3814" i="1"/>
  <c r="AO3815" i="1"/>
  <c r="AO3816" i="1"/>
  <c r="AO3817" i="1"/>
  <c r="AO3818" i="1"/>
  <c r="AO3819" i="1"/>
  <c r="AO3820" i="1"/>
  <c r="AO3821" i="1"/>
  <c r="AO3822" i="1"/>
  <c r="AO3823" i="1"/>
  <c r="AO3824" i="1"/>
  <c r="AO3825" i="1"/>
  <c r="AO3826" i="1"/>
  <c r="AO3827" i="1"/>
  <c r="AO3828" i="1"/>
  <c r="AO3829" i="1"/>
  <c r="AO3830" i="1"/>
  <c r="AO3831" i="1"/>
  <c r="AO3832" i="1"/>
  <c r="AO3833" i="1"/>
  <c r="AO3834" i="1"/>
  <c r="AO3835" i="1"/>
  <c r="AO3836" i="1"/>
  <c r="AO3837" i="1"/>
  <c r="AO3838" i="1"/>
  <c r="AO3839" i="1"/>
  <c r="AO3840" i="1"/>
  <c r="AO3841" i="1"/>
  <c r="AO3842" i="1"/>
  <c r="AO3843" i="1"/>
  <c r="AO3844" i="1"/>
  <c r="AO3845" i="1"/>
  <c r="AO3846" i="1"/>
  <c r="AO3847" i="1"/>
  <c r="AO3848" i="1"/>
  <c r="AO3849" i="1"/>
  <c r="AO3850" i="1"/>
  <c r="AO3851" i="1"/>
  <c r="AO3852" i="1"/>
  <c r="AO3853" i="1"/>
  <c r="AO3854" i="1"/>
  <c r="AO3855" i="1"/>
  <c r="AO3856" i="1"/>
  <c r="AO3857" i="1"/>
  <c r="AO3858" i="1"/>
  <c r="AO3859" i="1"/>
  <c r="AO3860" i="1"/>
  <c r="AO3861" i="1"/>
  <c r="AO3862" i="1"/>
  <c r="AO3863" i="1"/>
  <c r="AO3864" i="1"/>
  <c r="AO3865" i="1"/>
  <c r="AO3866" i="1"/>
  <c r="AO3867" i="1"/>
  <c r="AO3868" i="1"/>
  <c r="AO3869" i="1"/>
  <c r="AO3870" i="1"/>
  <c r="AO3871" i="1"/>
  <c r="AO3872" i="1"/>
  <c r="AO3873" i="1"/>
  <c r="AO3874" i="1"/>
  <c r="AO3875" i="1"/>
  <c r="AO3876" i="1"/>
  <c r="AO3877" i="1"/>
  <c r="AO3878" i="1"/>
  <c r="AO3879" i="1"/>
  <c r="AO3880" i="1"/>
  <c r="AO3881" i="1"/>
  <c r="AO3882" i="1"/>
  <c r="AO3883" i="1"/>
  <c r="AO3884" i="1"/>
  <c r="AO3885" i="1"/>
  <c r="AO3886" i="1"/>
  <c r="AO3887" i="1"/>
  <c r="AO3888" i="1"/>
  <c r="AO3889" i="1"/>
  <c r="AO3890" i="1"/>
  <c r="AO3891" i="1"/>
  <c r="AO3892" i="1"/>
  <c r="AO3893" i="1"/>
  <c r="AO3894" i="1"/>
  <c r="AO3895" i="1"/>
  <c r="AO3896" i="1"/>
  <c r="AO3897" i="1"/>
  <c r="AO3898" i="1"/>
  <c r="AO3899" i="1"/>
  <c r="AO3900" i="1"/>
  <c r="AO3901" i="1"/>
  <c r="AO3902" i="1"/>
  <c r="AO3903" i="1"/>
  <c r="AO3904" i="1"/>
  <c r="AO3905" i="1"/>
  <c r="AO3906" i="1"/>
  <c r="AO3907" i="1"/>
  <c r="AO3908" i="1"/>
  <c r="AO3909" i="1"/>
  <c r="AO3910" i="1"/>
  <c r="AO3911" i="1"/>
  <c r="AO3912" i="1"/>
  <c r="AO3913" i="1"/>
  <c r="AO3914" i="1"/>
  <c r="AO3915" i="1"/>
  <c r="AO3916" i="1"/>
  <c r="AO3917" i="1"/>
  <c r="AO3918" i="1"/>
  <c r="AO3919" i="1"/>
  <c r="AO3920" i="1"/>
  <c r="AO3921" i="1"/>
  <c r="AO3922" i="1"/>
  <c r="AO3923" i="1"/>
  <c r="AO3924" i="1"/>
  <c r="AO3925" i="1"/>
  <c r="AO3926" i="1"/>
  <c r="AO3927" i="1"/>
  <c r="AO3928" i="1"/>
  <c r="AO3929" i="1"/>
  <c r="AO3930" i="1"/>
  <c r="AO3931" i="1"/>
  <c r="AO3932" i="1"/>
  <c r="AO3933" i="1"/>
  <c r="AO3934" i="1"/>
  <c r="AO3935" i="1"/>
  <c r="AO3936" i="1"/>
  <c r="AO3937" i="1"/>
  <c r="AO3938" i="1"/>
  <c r="AO3939" i="1"/>
  <c r="AO3940" i="1"/>
  <c r="AO3941" i="1"/>
  <c r="AO3942" i="1"/>
  <c r="AO3943" i="1"/>
  <c r="AO3944" i="1"/>
  <c r="AO3945" i="1"/>
  <c r="AO3946" i="1"/>
  <c r="AO3947" i="1"/>
  <c r="AO3948" i="1"/>
  <c r="AO3949" i="1"/>
  <c r="AO3950" i="1"/>
  <c r="AO3951" i="1"/>
  <c r="AO3952" i="1"/>
  <c r="AO3953" i="1"/>
  <c r="AO3954" i="1"/>
  <c r="AO3955" i="1"/>
  <c r="AO3956" i="1"/>
  <c r="AO3957" i="1"/>
  <c r="AO3958" i="1"/>
  <c r="AO3959" i="1"/>
  <c r="AO3960" i="1"/>
  <c r="AO3961" i="1"/>
  <c r="AO3962" i="1"/>
  <c r="AO3963" i="1"/>
  <c r="AO3964" i="1"/>
  <c r="AO3965" i="1"/>
  <c r="AO3966" i="1"/>
  <c r="AO3967" i="1"/>
  <c r="AO3968" i="1"/>
  <c r="AO3969" i="1"/>
  <c r="AO3970" i="1"/>
  <c r="AO3971" i="1"/>
  <c r="AO3972" i="1"/>
  <c r="AO3973" i="1"/>
  <c r="AO3974" i="1"/>
  <c r="AO3975" i="1"/>
  <c r="AO3976" i="1"/>
  <c r="AO3977" i="1"/>
  <c r="AO3978" i="1"/>
  <c r="AO3979" i="1"/>
  <c r="AO3980" i="1"/>
  <c r="AO3981" i="1"/>
  <c r="AO3982" i="1"/>
  <c r="AO3983" i="1"/>
  <c r="AO3984" i="1"/>
  <c r="AO3985" i="1"/>
  <c r="AO3986" i="1"/>
  <c r="AO3987" i="1"/>
  <c r="AO3988" i="1"/>
  <c r="AO3989" i="1"/>
  <c r="AO3990" i="1"/>
  <c r="AO3991" i="1"/>
  <c r="AO3992" i="1"/>
  <c r="AO3993" i="1"/>
  <c r="AO3994" i="1"/>
  <c r="AO3995" i="1"/>
  <c r="AO3996" i="1"/>
  <c r="AO3997" i="1"/>
  <c r="AO3998" i="1"/>
  <c r="AO3999" i="1"/>
  <c r="AO4000" i="1"/>
  <c r="AO4001" i="1"/>
  <c r="AO4002" i="1"/>
  <c r="AO4003" i="1"/>
  <c r="AO4004" i="1"/>
  <c r="AO4005" i="1"/>
  <c r="AO4006" i="1"/>
  <c r="AO4007" i="1"/>
  <c r="AO4008" i="1"/>
  <c r="AO4009" i="1"/>
  <c r="AO4010" i="1"/>
  <c r="AO4011" i="1"/>
  <c r="AO4012" i="1"/>
  <c r="AO4013" i="1"/>
  <c r="AO4014" i="1"/>
  <c r="AO4015" i="1"/>
  <c r="AO4016" i="1"/>
  <c r="AO4017" i="1"/>
  <c r="AO4018" i="1"/>
  <c r="AO4019" i="1"/>
  <c r="AO4020" i="1"/>
  <c r="AO4021" i="1"/>
  <c r="AO4022" i="1"/>
  <c r="AO4023" i="1"/>
  <c r="AO4024" i="1"/>
  <c r="AO4025" i="1"/>
  <c r="AO4026" i="1"/>
  <c r="AO4027" i="1"/>
  <c r="AO4028" i="1"/>
  <c r="AO4029" i="1"/>
  <c r="AO4030" i="1"/>
  <c r="AO4031" i="1"/>
  <c r="AO4032" i="1"/>
  <c r="AO4033" i="1"/>
  <c r="AO4034" i="1"/>
  <c r="AO4035" i="1"/>
  <c r="AO4036" i="1"/>
  <c r="AO4037" i="1"/>
  <c r="AO4038" i="1"/>
  <c r="AO4039" i="1"/>
  <c r="AO4040" i="1"/>
  <c r="AO4041" i="1"/>
  <c r="AO4042" i="1"/>
  <c r="AO4043" i="1"/>
  <c r="AO4044" i="1"/>
  <c r="AO4045" i="1"/>
  <c r="AO4046" i="1"/>
  <c r="AO4047" i="1"/>
  <c r="AO4048" i="1"/>
  <c r="AO4049" i="1"/>
  <c r="AO4050" i="1"/>
  <c r="AO4051" i="1"/>
  <c r="AO4052" i="1"/>
  <c r="AO4053" i="1"/>
  <c r="AO4054" i="1"/>
  <c r="AO4055" i="1"/>
  <c r="AO4056" i="1"/>
  <c r="AO4057" i="1"/>
  <c r="AO4058" i="1"/>
  <c r="AO4059" i="1"/>
  <c r="AO4060" i="1"/>
  <c r="AO4061" i="1"/>
  <c r="AO4062" i="1"/>
  <c r="AO4063" i="1"/>
  <c r="AO4064" i="1"/>
  <c r="AO4065" i="1"/>
  <c r="AO4066" i="1"/>
  <c r="AO4067" i="1"/>
  <c r="AO4068" i="1"/>
  <c r="AO4069" i="1"/>
  <c r="AO4070" i="1"/>
  <c r="AO4071" i="1"/>
  <c r="AO4072" i="1"/>
  <c r="AO4073" i="1"/>
  <c r="AO4074" i="1"/>
  <c r="AO4075" i="1"/>
  <c r="AO4076" i="1"/>
  <c r="AO4077" i="1"/>
  <c r="AO4078" i="1"/>
  <c r="AO4079" i="1"/>
  <c r="AO4080" i="1"/>
  <c r="AO4081" i="1"/>
  <c r="AO4082" i="1"/>
  <c r="AO4083" i="1"/>
  <c r="AO4084" i="1"/>
  <c r="AO4085" i="1"/>
  <c r="AO4086" i="1"/>
  <c r="AO4087" i="1"/>
  <c r="AO4088" i="1"/>
  <c r="AO4089" i="1"/>
  <c r="AO4090" i="1"/>
  <c r="AO4091" i="1"/>
  <c r="AO4092" i="1"/>
  <c r="AO4093" i="1"/>
  <c r="AO4094" i="1"/>
  <c r="AO4095" i="1"/>
  <c r="AO4096" i="1"/>
  <c r="AO4097" i="1"/>
  <c r="AO4098" i="1"/>
  <c r="AO4099" i="1"/>
  <c r="AO4100" i="1"/>
  <c r="AO4101" i="1"/>
  <c r="AO4102" i="1"/>
  <c r="AO4103" i="1"/>
  <c r="AO4104" i="1"/>
  <c r="AO4105" i="1"/>
  <c r="AO4106" i="1"/>
  <c r="AO4107" i="1"/>
  <c r="AO4108" i="1"/>
  <c r="AO4109" i="1"/>
  <c r="AO4110" i="1"/>
  <c r="AO4111" i="1"/>
  <c r="AO4112" i="1"/>
  <c r="AO4113" i="1"/>
  <c r="AO4114" i="1"/>
  <c r="AO4115" i="1"/>
  <c r="AO4116" i="1"/>
  <c r="AO4117" i="1"/>
  <c r="AO4118" i="1"/>
  <c r="AO4119" i="1"/>
  <c r="AO4120" i="1"/>
  <c r="AO4121" i="1"/>
  <c r="AO4122" i="1"/>
  <c r="AO4123" i="1"/>
  <c r="AO4124" i="1"/>
  <c r="AO4125" i="1"/>
  <c r="AO4126" i="1"/>
  <c r="AO4127" i="1"/>
  <c r="AO4128" i="1"/>
  <c r="AO4129" i="1"/>
  <c r="AO4130" i="1"/>
  <c r="AO4131" i="1"/>
  <c r="AO4132" i="1"/>
  <c r="AO4133" i="1"/>
  <c r="AO4134" i="1"/>
  <c r="AO4135" i="1"/>
  <c r="AO4136" i="1"/>
  <c r="AO4137" i="1"/>
  <c r="AO4138" i="1"/>
  <c r="AO4139" i="1"/>
  <c r="AO4140" i="1"/>
  <c r="AO4141" i="1"/>
  <c r="AO4142" i="1"/>
  <c r="AO4143" i="1"/>
  <c r="AO4144" i="1"/>
  <c r="AO4145" i="1"/>
  <c r="AO4146" i="1"/>
  <c r="AO4147" i="1"/>
  <c r="AO4148" i="1"/>
  <c r="AO4149" i="1"/>
  <c r="AO4150" i="1"/>
  <c r="AO4151" i="1"/>
  <c r="AO4152" i="1"/>
  <c r="AO4153" i="1"/>
  <c r="AO4154" i="1"/>
  <c r="AO4155" i="1"/>
  <c r="AO4156" i="1"/>
  <c r="AO4157" i="1"/>
  <c r="AO4158" i="1"/>
  <c r="AO4159" i="1"/>
  <c r="AO4160" i="1"/>
  <c r="AO4161" i="1"/>
  <c r="AO4162" i="1"/>
  <c r="AO4163" i="1"/>
  <c r="AO4164" i="1"/>
  <c r="AO4165" i="1"/>
  <c r="AO4166" i="1"/>
  <c r="AO4167" i="1"/>
  <c r="AO4168" i="1"/>
  <c r="AO4169" i="1"/>
  <c r="AO4170" i="1"/>
  <c r="AO4171" i="1"/>
  <c r="AO4172" i="1"/>
  <c r="AO4173" i="1"/>
  <c r="AO4174" i="1"/>
  <c r="AO4175" i="1"/>
  <c r="AO4176" i="1"/>
  <c r="AO4177" i="1"/>
  <c r="AO4178" i="1"/>
  <c r="AO4179" i="1"/>
  <c r="AO4180" i="1"/>
  <c r="AO4181" i="1"/>
  <c r="AO4182" i="1"/>
  <c r="AO4183" i="1"/>
  <c r="AO4184" i="1"/>
  <c r="AO4185" i="1"/>
  <c r="AO4186" i="1"/>
  <c r="AO4187" i="1"/>
  <c r="AO4188" i="1"/>
  <c r="AO4189" i="1"/>
  <c r="AO4190" i="1"/>
  <c r="AO4191" i="1"/>
  <c r="AO4192" i="1"/>
  <c r="AO4193" i="1"/>
  <c r="AO4194" i="1"/>
  <c r="AO4195" i="1"/>
  <c r="AO4196" i="1"/>
  <c r="AO4197" i="1"/>
  <c r="AO4198" i="1"/>
  <c r="AO4199" i="1"/>
  <c r="AO4200" i="1"/>
  <c r="AO4201" i="1"/>
  <c r="AO4202" i="1"/>
  <c r="AO4203" i="1"/>
  <c r="AO4204" i="1"/>
  <c r="AO4205" i="1"/>
  <c r="AO4206" i="1"/>
  <c r="AO4207" i="1"/>
  <c r="AO4208" i="1"/>
  <c r="AO4209" i="1"/>
  <c r="AO4210" i="1"/>
  <c r="AO4211" i="1"/>
  <c r="AO4212" i="1"/>
  <c r="AO4213" i="1"/>
  <c r="AO4214" i="1"/>
  <c r="AO4215" i="1"/>
  <c r="AO4216" i="1"/>
  <c r="AO4217" i="1"/>
  <c r="AO4218" i="1"/>
  <c r="AO4219" i="1"/>
  <c r="AO4220" i="1"/>
  <c r="AO4221" i="1"/>
  <c r="AO4222" i="1"/>
  <c r="AO4223" i="1"/>
  <c r="AO4224" i="1"/>
  <c r="AO4225" i="1"/>
  <c r="AO4226" i="1"/>
  <c r="AO4227" i="1"/>
  <c r="AO4228" i="1"/>
  <c r="AO4229" i="1"/>
  <c r="AO4230" i="1"/>
  <c r="AO4231" i="1"/>
  <c r="AO4232" i="1"/>
  <c r="AO4233" i="1"/>
  <c r="AO4234" i="1"/>
  <c r="AO4235" i="1"/>
  <c r="AO4236" i="1"/>
  <c r="AO4237" i="1"/>
  <c r="AO4238" i="1"/>
  <c r="AO4239" i="1"/>
  <c r="AO4240" i="1"/>
  <c r="AO4241" i="1"/>
  <c r="AO4242" i="1"/>
  <c r="AO4243" i="1"/>
  <c r="AO4244" i="1"/>
  <c r="AO4245" i="1"/>
  <c r="AO4246" i="1"/>
  <c r="AO4247" i="1"/>
  <c r="AO4248" i="1"/>
  <c r="AO4249" i="1"/>
  <c r="AO4250" i="1"/>
  <c r="AO4251" i="1"/>
  <c r="AO4252" i="1"/>
  <c r="AO4253" i="1"/>
  <c r="AO4254" i="1"/>
  <c r="AO4255" i="1"/>
  <c r="AO4256" i="1"/>
  <c r="AO4257" i="1"/>
  <c r="AO4258" i="1"/>
  <c r="AO4259" i="1"/>
  <c r="AO4260" i="1"/>
  <c r="AO4261" i="1"/>
  <c r="AO4262" i="1"/>
  <c r="AO4263" i="1"/>
  <c r="AO4264" i="1"/>
  <c r="AO4265" i="1"/>
  <c r="AO4266" i="1"/>
  <c r="AO4267" i="1"/>
  <c r="AO4268" i="1"/>
  <c r="AO4269" i="1"/>
  <c r="AO4270" i="1"/>
  <c r="AO4271" i="1"/>
  <c r="AO4272" i="1"/>
  <c r="AO4273" i="1"/>
  <c r="AO4274" i="1"/>
  <c r="AO4275" i="1"/>
  <c r="AO4276" i="1"/>
  <c r="AO4277" i="1"/>
  <c r="AO4278" i="1"/>
  <c r="AO4279" i="1"/>
  <c r="AO4280" i="1"/>
  <c r="AO4281" i="1"/>
  <c r="AO4282" i="1"/>
  <c r="AO4283" i="1"/>
  <c r="AO4284" i="1"/>
  <c r="AO4285" i="1"/>
  <c r="AO4286" i="1"/>
  <c r="AO4287" i="1"/>
  <c r="AO4288" i="1"/>
  <c r="AO4289" i="1"/>
  <c r="AO4290" i="1"/>
  <c r="AO4291" i="1"/>
  <c r="AO4292" i="1"/>
  <c r="AO4293" i="1"/>
  <c r="AO4294" i="1"/>
  <c r="AO4295" i="1"/>
  <c r="AO4296" i="1"/>
  <c r="AO4297" i="1"/>
  <c r="AO4298" i="1"/>
  <c r="AO4299" i="1"/>
  <c r="AO4300" i="1"/>
  <c r="AO4301" i="1"/>
  <c r="AO4302" i="1"/>
  <c r="AO4303" i="1"/>
  <c r="AO4304" i="1"/>
  <c r="AO4305" i="1"/>
  <c r="AO4306" i="1"/>
  <c r="AO4307" i="1"/>
  <c r="AO4308" i="1"/>
  <c r="AO4309" i="1"/>
  <c r="AO4310" i="1"/>
  <c r="AO4311" i="1"/>
  <c r="AO4312" i="1"/>
  <c r="AO4313" i="1"/>
  <c r="AO4314" i="1"/>
  <c r="AO4315" i="1"/>
  <c r="AO4316" i="1"/>
  <c r="AO4317" i="1"/>
  <c r="AO4318" i="1"/>
  <c r="AO4319" i="1"/>
  <c r="AO4320" i="1"/>
  <c r="AO4321" i="1"/>
  <c r="AO4322" i="1"/>
  <c r="AO4323" i="1"/>
  <c r="AO4324" i="1"/>
  <c r="AO4325" i="1"/>
  <c r="AO4326" i="1"/>
  <c r="AO4327" i="1"/>
  <c r="AO4328" i="1"/>
  <c r="AO4329" i="1"/>
  <c r="AO4330" i="1"/>
  <c r="AO4331" i="1"/>
  <c r="AO4332" i="1"/>
  <c r="AO4333" i="1"/>
  <c r="AO4334" i="1"/>
  <c r="AO4335" i="1"/>
  <c r="AO4336" i="1"/>
  <c r="AO4337" i="1"/>
  <c r="AO4338" i="1"/>
  <c r="AO4339" i="1"/>
  <c r="AO4340" i="1"/>
  <c r="AO4341" i="1"/>
  <c r="AO4342" i="1"/>
  <c r="AO4343" i="1"/>
  <c r="AO4344" i="1"/>
  <c r="AO4345" i="1"/>
  <c r="AO4346" i="1"/>
  <c r="AO4347" i="1"/>
  <c r="AO4348" i="1"/>
  <c r="AO4349" i="1"/>
  <c r="AO4350" i="1"/>
  <c r="AO4351" i="1"/>
  <c r="AO4352" i="1"/>
  <c r="AO4353" i="1"/>
  <c r="AO4354" i="1"/>
  <c r="AO4355" i="1"/>
  <c r="AO4356" i="1"/>
  <c r="AO4357" i="1"/>
  <c r="AO4358" i="1"/>
  <c r="AO4359" i="1"/>
  <c r="AO4360" i="1"/>
  <c r="AO4361" i="1"/>
  <c r="AO4362" i="1"/>
  <c r="AO4363" i="1"/>
  <c r="AO4364" i="1"/>
  <c r="AO4365" i="1"/>
  <c r="AO4366" i="1"/>
  <c r="AO4367" i="1"/>
  <c r="AO4368" i="1"/>
  <c r="AO4369" i="1"/>
  <c r="AO4370" i="1"/>
  <c r="AO4371" i="1"/>
  <c r="AO4372" i="1"/>
  <c r="AO4373" i="1"/>
  <c r="AO4374" i="1"/>
  <c r="AO4375" i="1"/>
  <c r="AO4376" i="1"/>
  <c r="AO4377" i="1"/>
  <c r="AO4378" i="1"/>
  <c r="AO4379" i="1"/>
  <c r="AO4380" i="1"/>
  <c r="AO4381" i="1"/>
  <c r="AO4382" i="1"/>
  <c r="AO4383" i="1"/>
  <c r="AO4384" i="1"/>
  <c r="AO4385" i="1"/>
  <c r="AO4386" i="1"/>
  <c r="AO4387" i="1"/>
  <c r="AO4388" i="1"/>
  <c r="AO4389" i="1"/>
  <c r="AO4390" i="1"/>
  <c r="AO4391" i="1"/>
  <c r="AO4392" i="1"/>
  <c r="AO4393" i="1"/>
  <c r="AO4394" i="1"/>
  <c r="AO4395" i="1"/>
  <c r="AO4396" i="1"/>
  <c r="AO4397" i="1"/>
  <c r="AO4398" i="1"/>
  <c r="AO4399" i="1"/>
  <c r="AO4400" i="1"/>
  <c r="AO4401" i="1"/>
  <c r="AO4402" i="1"/>
  <c r="AO4403" i="1"/>
  <c r="AO4404" i="1"/>
  <c r="AO4405" i="1"/>
  <c r="AO4406" i="1"/>
  <c r="AO4407" i="1"/>
  <c r="AO4408" i="1"/>
  <c r="AO4409" i="1"/>
  <c r="AO4410" i="1"/>
  <c r="AO4411" i="1"/>
  <c r="AO4412" i="1"/>
  <c r="AO4413" i="1"/>
  <c r="AO4414" i="1"/>
  <c r="AO4415" i="1"/>
  <c r="AO4416" i="1"/>
  <c r="AO4417" i="1"/>
  <c r="AO4418" i="1"/>
  <c r="AO4419" i="1"/>
  <c r="AO4420" i="1"/>
  <c r="AO4421" i="1"/>
  <c r="AO4422" i="1"/>
  <c r="AO4423" i="1"/>
  <c r="AO4424" i="1"/>
  <c r="AO4425" i="1"/>
  <c r="AO4426" i="1"/>
  <c r="AO4427" i="1"/>
  <c r="AO4428" i="1"/>
  <c r="AO4429" i="1"/>
  <c r="AO4430" i="1"/>
  <c r="AO4431" i="1"/>
  <c r="AO4432" i="1"/>
  <c r="AO4433" i="1"/>
  <c r="AO4434" i="1"/>
  <c r="AO4435" i="1"/>
  <c r="AO4436" i="1"/>
  <c r="AO4437" i="1"/>
  <c r="AO4438" i="1"/>
  <c r="AO4439" i="1"/>
  <c r="AO4440" i="1"/>
  <c r="AO4441" i="1"/>
  <c r="AO4442" i="1"/>
  <c r="AO4443" i="1"/>
  <c r="AO4444" i="1"/>
  <c r="AO4445" i="1"/>
  <c r="AO4446" i="1"/>
  <c r="AO4447" i="1"/>
  <c r="AO4448" i="1"/>
  <c r="AO4449" i="1"/>
  <c r="AO4450" i="1"/>
  <c r="AO4451" i="1"/>
  <c r="AO4452" i="1"/>
  <c r="AO4453" i="1"/>
  <c r="AO4454" i="1"/>
  <c r="AO4455" i="1"/>
  <c r="AO4456" i="1"/>
  <c r="AO4457" i="1"/>
  <c r="AO4458" i="1"/>
  <c r="AO4459" i="1"/>
  <c r="AO4460" i="1"/>
  <c r="AO4461" i="1"/>
  <c r="AO4462" i="1"/>
  <c r="AO4463" i="1"/>
  <c r="AO4464" i="1"/>
  <c r="AO4465" i="1"/>
  <c r="AO4466" i="1"/>
  <c r="AO4467" i="1"/>
  <c r="AO4468" i="1"/>
  <c r="AO4469" i="1"/>
  <c r="AO4470" i="1"/>
  <c r="AO4471" i="1"/>
  <c r="AO4472" i="1"/>
  <c r="AO4473" i="1"/>
  <c r="AO4474" i="1"/>
  <c r="AO4475" i="1"/>
  <c r="AO4476" i="1"/>
  <c r="AO4477" i="1"/>
  <c r="AO4478" i="1"/>
  <c r="AO4479" i="1"/>
  <c r="AO4480" i="1"/>
  <c r="AO4481" i="1"/>
  <c r="AO4482" i="1"/>
  <c r="AO4483" i="1"/>
  <c r="AO4484" i="1"/>
  <c r="AO4485" i="1"/>
  <c r="AO4486" i="1"/>
  <c r="AO4487" i="1"/>
  <c r="AO4488" i="1"/>
  <c r="AO4489" i="1"/>
  <c r="AO4490" i="1"/>
  <c r="AO4491" i="1"/>
  <c r="AO4492" i="1"/>
  <c r="AO4493" i="1"/>
  <c r="AO4494" i="1"/>
  <c r="AO4495" i="1"/>
  <c r="AO4496" i="1"/>
  <c r="AO4497" i="1"/>
  <c r="AO4498" i="1"/>
  <c r="AO4499" i="1"/>
  <c r="AO4500" i="1"/>
  <c r="AO4501" i="1"/>
  <c r="AO4502" i="1"/>
  <c r="AO4503" i="1"/>
  <c r="AO4504" i="1"/>
  <c r="AO4505" i="1"/>
  <c r="AO4506" i="1"/>
  <c r="AO4507" i="1"/>
  <c r="AO4508" i="1"/>
  <c r="AO4509" i="1"/>
  <c r="AO4510" i="1"/>
  <c r="AO4511" i="1"/>
  <c r="AO4512" i="1"/>
  <c r="AO4513" i="1"/>
  <c r="AO4514" i="1"/>
  <c r="AO4515" i="1"/>
  <c r="AO4516" i="1"/>
  <c r="AO4517" i="1"/>
  <c r="AO4518" i="1"/>
  <c r="AO4519" i="1"/>
  <c r="AO4520" i="1"/>
  <c r="AO4521" i="1"/>
  <c r="AO4522" i="1"/>
  <c r="AO4523" i="1"/>
  <c r="AO4524" i="1"/>
  <c r="AO4525" i="1"/>
  <c r="AO4526" i="1"/>
  <c r="AO4527" i="1"/>
  <c r="AO4528" i="1"/>
  <c r="AO4529" i="1"/>
  <c r="AO4530" i="1"/>
  <c r="AO4531" i="1"/>
  <c r="AO4532" i="1"/>
  <c r="AO4533" i="1"/>
  <c r="AO4534" i="1"/>
  <c r="AO4535" i="1"/>
  <c r="AO4536" i="1"/>
  <c r="AO4537" i="1"/>
  <c r="AO4538" i="1"/>
  <c r="AO4539" i="1"/>
  <c r="AO4540" i="1"/>
  <c r="AO4541" i="1"/>
  <c r="AO4542" i="1"/>
  <c r="AO4543" i="1"/>
  <c r="AO4544" i="1"/>
  <c r="AO4545" i="1"/>
  <c r="AO4546" i="1"/>
  <c r="AO4547" i="1"/>
  <c r="AO4548" i="1"/>
  <c r="AO4549" i="1"/>
  <c r="AO4550" i="1"/>
  <c r="AO4551" i="1"/>
  <c r="AO4552" i="1"/>
  <c r="AO4553" i="1"/>
  <c r="AO4554" i="1"/>
  <c r="AO4555" i="1"/>
  <c r="AO4556" i="1"/>
  <c r="AO4557" i="1"/>
  <c r="AO4558" i="1"/>
  <c r="AO4559" i="1"/>
  <c r="AO4560" i="1"/>
  <c r="AO4561" i="1"/>
  <c r="AO4562" i="1"/>
  <c r="AO4563" i="1"/>
  <c r="AO4564" i="1"/>
  <c r="AO4565" i="1"/>
  <c r="AO4566" i="1"/>
  <c r="AO4567" i="1"/>
  <c r="AO4568" i="1"/>
  <c r="AO4569" i="1"/>
  <c r="AO4570" i="1"/>
  <c r="AO4571" i="1"/>
  <c r="AO4572" i="1"/>
  <c r="AO4573" i="1"/>
  <c r="AO4574" i="1"/>
  <c r="AO4575" i="1"/>
  <c r="AO4576" i="1"/>
  <c r="AO4577" i="1"/>
  <c r="AO4578" i="1"/>
  <c r="AO4579" i="1"/>
  <c r="AO4580" i="1"/>
  <c r="AO4581" i="1"/>
  <c r="AO4582" i="1"/>
  <c r="AO4583" i="1"/>
  <c r="AO4584" i="1"/>
  <c r="AO4585" i="1"/>
  <c r="AO4586" i="1"/>
  <c r="AO4587" i="1"/>
  <c r="AO4588" i="1"/>
  <c r="AO4589" i="1"/>
  <c r="AO4590" i="1"/>
  <c r="AO4591" i="1"/>
  <c r="AO4592" i="1"/>
  <c r="AO4593" i="1"/>
  <c r="AO4594" i="1"/>
  <c r="AO4595" i="1"/>
  <c r="AO4596" i="1"/>
  <c r="AO4597" i="1"/>
  <c r="AO4598" i="1"/>
  <c r="AO4599" i="1"/>
  <c r="AO4600" i="1"/>
  <c r="AO4601" i="1"/>
  <c r="AO4602" i="1"/>
  <c r="AO4603" i="1"/>
  <c r="AO4604" i="1"/>
  <c r="AO4605" i="1"/>
  <c r="AO4606" i="1"/>
  <c r="AO4607" i="1"/>
  <c r="AO4608" i="1"/>
  <c r="AO4609" i="1"/>
  <c r="AO4610" i="1"/>
  <c r="AO4611" i="1"/>
  <c r="AO4612" i="1"/>
  <c r="AO4613" i="1"/>
  <c r="AO4614" i="1"/>
  <c r="AO4615" i="1"/>
  <c r="AO4616" i="1"/>
  <c r="AO4617" i="1"/>
  <c r="AO4618" i="1"/>
  <c r="AO4619" i="1"/>
  <c r="AO4620" i="1"/>
  <c r="AO4621" i="1"/>
  <c r="AO4622" i="1"/>
  <c r="AO4623" i="1"/>
  <c r="AO4624" i="1"/>
  <c r="AO4625" i="1"/>
  <c r="AO4626" i="1"/>
  <c r="AO4627" i="1"/>
  <c r="AO4628" i="1"/>
  <c r="AO4629" i="1"/>
  <c r="AO4630" i="1"/>
  <c r="AO4631" i="1"/>
  <c r="AO4632" i="1"/>
  <c r="AO4633" i="1"/>
  <c r="AO4634" i="1"/>
  <c r="AO4635" i="1"/>
  <c r="AO4636" i="1"/>
  <c r="AO4637" i="1"/>
  <c r="AO4638" i="1"/>
  <c r="AO4639" i="1"/>
  <c r="AO4640" i="1"/>
  <c r="AO4641" i="1"/>
  <c r="AO4642" i="1"/>
  <c r="AO4643" i="1"/>
  <c r="AO4644" i="1"/>
  <c r="AO4645" i="1"/>
  <c r="AO4646" i="1"/>
  <c r="AO4647" i="1"/>
  <c r="AO4648" i="1"/>
  <c r="AO4649" i="1"/>
  <c r="AO4650" i="1"/>
  <c r="AO4651" i="1"/>
  <c r="AO4652" i="1"/>
  <c r="AO4653" i="1"/>
  <c r="AO4654" i="1"/>
  <c r="AO4655" i="1"/>
  <c r="AO4656" i="1"/>
  <c r="AO4657" i="1"/>
  <c r="AO4658" i="1"/>
  <c r="AO4659" i="1"/>
  <c r="AO4660" i="1"/>
  <c r="AO4661" i="1"/>
  <c r="AO4662" i="1"/>
  <c r="AO4663" i="1"/>
  <c r="AO4664" i="1"/>
  <c r="AO4665" i="1"/>
  <c r="AO4666" i="1"/>
  <c r="AO4667" i="1"/>
  <c r="AO4668" i="1"/>
  <c r="AO4669" i="1"/>
  <c r="AO4670" i="1"/>
  <c r="AO4671" i="1"/>
  <c r="AO4672" i="1"/>
  <c r="AO4673" i="1"/>
  <c r="AO4674" i="1"/>
  <c r="AO4675" i="1"/>
  <c r="AO4676" i="1"/>
  <c r="AO4677" i="1"/>
  <c r="AO4678" i="1"/>
  <c r="AO4679" i="1"/>
  <c r="AO4680" i="1"/>
  <c r="AO4681" i="1"/>
  <c r="AO4682" i="1"/>
  <c r="AO4683" i="1"/>
  <c r="AO4684" i="1"/>
  <c r="AO4685" i="1"/>
  <c r="AO4686" i="1"/>
  <c r="AO4687" i="1"/>
  <c r="AO4688" i="1"/>
  <c r="AO4689" i="1"/>
  <c r="AO4690" i="1"/>
  <c r="AO4691" i="1"/>
  <c r="AO4692" i="1"/>
  <c r="AO4693" i="1"/>
  <c r="AO4694" i="1"/>
  <c r="AO4695" i="1"/>
  <c r="AO4696" i="1"/>
  <c r="AO4697" i="1"/>
  <c r="AO4698" i="1"/>
  <c r="AO4699" i="1"/>
  <c r="AO4700" i="1"/>
  <c r="AO4701" i="1"/>
  <c r="AO4702" i="1"/>
  <c r="AO4703" i="1"/>
  <c r="AO4704" i="1"/>
  <c r="AO4705" i="1"/>
  <c r="AO4706" i="1"/>
  <c r="AO4707" i="1"/>
  <c r="AO4708" i="1"/>
  <c r="AO4709" i="1"/>
  <c r="AO4710" i="1"/>
  <c r="AO4711" i="1"/>
  <c r="AO4712" i="1"/>
  <c r="AO4713" i="1"/>
  <c r="AO4714" i="1"/>
  <c r="AO4715" i="1"/>
  <c r="AO4716" i="1"/>
  <c r="AO4717" i="1"/>
  <c r="AO4718" i="1"/>
  <c r="AO4719" i="1"/>
  <c r="AO4720" i="1"/>
  <c r="AO4721" i="1"/>
  <c r="AO4722" i="1"/>
  <c r="AO4723" i="1"/>
  <c r="AO4724" i="1"/>
  <c r="AO4725" i="1"/>
  <c r="AO4726" i="1"/>
  <c r="AO4727" i="1"/>
  <c r="AO4728" i="1"/>
  <c r="AO4729" i="1"/>
  <c r="AO4730" i="1"/>
  <c r="AO4731" i="1"/>
  <c r="AO4732" i="1"/>
  <c r="AO4733" i="1"/>
  <c r="AO4734" i="1"/>
  <c r="AO4735" i="1"/>
  <c r="AO4736" i="1"/>
  <c r="AO4737" i="1"/>
  <c r="AO4738" i="1"/>
  <c r="AO4739" i="1"/>
  <c r="AO4740" i="1"/>
  <c r="AO4741" i="1"/>
  <c r="AO4742" i="1"/>
  <c r="AO4743" i="1"/>
  <c r="AO4744" i="1"/>
  <c r="AO4745" i="1"/>
  <c r="AO4746" i="1"/>
  <c r="AO4747" i="1"/>
  <c r="AO4748" i="1"/>
  <c r="AO4749" i="1"/>
  <c r="AO4750" i="1"/>
  <c r="AO4751" i="1"/>
  <c r="AO4752" i="1"/>
  <c r="AO4753" i="1"/>
  <c r="AO4754" i="1"/>
  <c r="AO4755" i="1"/>
  <c r="AO4756" i="1"/>
  <c r="AO4757" i="1"/>
  <c r="AO4758" i="1"/>
  <c r="AO4759" i="1"/>
  <c r="AO4760" i="1"/>
  <c r="AO4761" i="1"/>
  <c r="AO4762" i="1"/>
  <c r="AO4763" i="1"/>
  <c r="AO4764" i="1"/>
  <c r="AO4765" i="1"/>
  <c r="AO4766" i="1"/>
  <c r="AO4767" i="1"/>
  <c r="AO4768" i="1"/>
  <c r="AO4769" i="1"/>
  <c r="AO4770" i="1"/>
  <c r="AO4771" i="1"/>
  <c r="AO4772" i="1"/>
  <c r="AO4773" i="1"/>
  <c r="AO4774" i="1"/>
  <c r="AO4775" i="1"/>
  <c r="AO4776" i="1"/>
  <c r="AO4777" i="1"/>
  <c r="AO4778" i="1"/>
  <c r="AO4779" i="1"/>
  <c r="AO4780" i="1"/>
  <c r="AO4781" i="1"/>
  <c r="AO4782" i="1"/>
  <c r="AO4783" i="1"/>
  <c r="AO4784" i="1"/>
  <c r="AO4785" i="1"/>
  <c r="AO4786" i="1"/>
  <c r="AO4787" i="1"/>
  <c r="AO4788" i="1"/>
  <c r="AO4789" i="1"/>
  <c r="AO4790" i="1"/>
  <c r="AO4791" i="1"/>
  <c r="AO4792" i="1"/>
  <c r="AO4793" i="1"/>
  <c r="AO4794" i="1"/>
  <c r="AO4795" i="1"/>
  <c r="AO4796" i="1"/>
  <c r="AO4797" i="1"/>
  <c r="AO4798" i="1"/>
  <c r="AO4799" i="1"/>
  <c r="AO4800" i="1"/>
  <c r="AO4801" i="1"/>
  <c r="AO4802" i="1"/>
  <c r="AO4803" i="1"/>
  <c r="AO4804" i="1"/>
  <c r="AO4805" i="1"/>
  <c r="AO4806" i="1"/>
  <c r="AO4807" i="1"/>
  <c r="AO4808" i="1"/>
  <c r="AO4809" i="1"/>
  <c r="AO4810" i="1"/>
  <c r="AO4811" i="1"/>
  <c r="AO4812" i="1"/>
  <c r="AO4813" i="1"/>
  <c r="AO4814" i="1"/>
  <c r="AO4815" i="1"/>
  <c r="AO4816" i="1"/>
  <c r="AO4817" i="1"/>
  <c r="AO4818" i="1"/>
  <c r="AO4819" i="1"/>
  <c r="AO4820" i="1"/>
  <c r="AO4821" i="1"/>
  <c r="AO4822" i="1"/>
  <c r="AO4823" i="1"/>
  <c r="AO4824" i="1"/>
  <c r="AO4825" i="1"/>
  <c r="AO4826" i="1"/>
  <c r="AO4827" i="1"/>
  <c r="AO4828" i="1"/>
  <c r="AO4829" i="1"/>
  <c r="AO4830" i="1"/>
  <c r="AO4831" i="1"/>
  <c r="AO4832" i="1"/>
  <c r="AO4833" i="1"/>
  <c r="AO4834" i="1"/>
  <c r="AO4835" i="1"/>
  <c r="AO4836" i="1"/>
  <c r="AO4837" i="1"/>
  <c r="AO4838" i="1"/>
  <c r="AO4839" i="1"/>
  <c r="AO4840" i="1"/>
  <c r="AO4841" i="1"/>
  <c r="AO4842" i="1"/>
  <c r="AO4843" i="1"/>
  <c r="AO4844" i="1"/>
  <c r="AO4845" i="1"/>
  <c r="AO4846" i="1"/>
  <c r="AO4847" i="1"/>
  <c r="AO4848" i="1"/>
  <c r="AO4849" i="1"/>
  <c r="AO4850" i="1"/>
  <c r="AO4851" i="1"/>
  <c r="AO4852" i="1"/>
  <c r="AO4853" i="1"/>
  <c r="AO4854" i="1"/>
  <c r="AO4855" i="1"/>
  <c r="AO4856" i="1"/>
  <c r="AO4857" i="1"/>
  <c r="AO4858" i="1"/>
  <c r="AO4859" i="1"/>
  <c r="AO4860" i="1"/>
  <c r="AO4861" i="1"/>
  <c r="AO4862" i="1"/>
  <c r="AO4863" i="1"/>
  <c r="AO4864" i="1"/>
  <c r="AO4865" i="1"/>
  <c r="AO4866" i="1"/>
  <c r="AO4867" i="1"/>
  <c r="AO4868" i="1"/>
  <c r="AO4869" i="1"/>
  <c r="AO4870" i="1"/>
  <c r="AO4871" i="1"/>
  <c r="AO4872" i="1"/>
  <c r="AO4873" i="1"/>
  <c r="AO4874" i="1"/>
  <c r="AO4875" i="1"/>
  <c r="AO4876" i="1"/>
  <c r="AO4877" i="1"/>
  <c r="AO4878" i="1"/>
  <c r="AO4879" i="1"/>
  <c r="AO4880" i="1"/>
  <c r="AO4881" i="1"/>
  <c r="AO4882" i="1"/>
  <c r="AO4883" i="1"/>
  <c r="AO4884" i="1"/>
  <c r="AO4885" i="1"/>
  <c r="AO4886" i="1"/>
  <c r="AO4887" i="1"/>
  <c r="AO4888" i="1"/>
  <c r="AO4889" i="1"/>
  <c r="AO4890" i="1"/>
  <c r="AO4891" i="1"/>
  <c r="AO4892" i="1"/>
  <c r="AO4893" i="1"/>
  <c r="AO4894" i="1"/>
  <c r="AO4895" i="1"/>
  <c r="AO4896" i="1"/>
  <c r="AO4897" i="1"/>
  <c r="AO4898" i="1"/>
  <c r="AO4899" i="1"/>
  <c r="AO4900" i="1"/>
  <c r="AO4901" i="1"/>
  <c r="AO4902" i="1"/>
  <c r="AO4903" i="1"/>
  <c r="AO4904" i="1"/>
  <c r="AO4905" i="1"/>
  <c r="AO4906" i="1"/>
  <c r="AO4907" i="1"/>
  <c r="AO4908" i="1"/>
  <c r="AO4909" i="1"/>
  <c r="AO4910" i="1"/>
  <c r="AO4911" i="1"/>
  <c r="AO4912" i="1"/>
  <c r="AO4913" i="1"/>
  <c r="AO4914" i="1"/>
  <c r="AO4915" i="1"/>
  <c r="AO4916" i="1"/>
  <c r="AO4917" i="1"/>
  <c r="AO4918" i="1"/>
  <c r="AO4919" i="1"/>
  <c r="AO4920" i="1"/>
  <c r="AO4921" i="1"/>
  <c r="AO4922" i="1"/>
  <c r="AO4923" i="1"/>
  <c r="AO4924" i="1"/>
  <c r="AO4925" i="1"/>
  <c r="AO4926" i="1"/>
  <c r="AO4927" i="1"/>
  <c r="AO4928" i="1"/>
  <c r="AO4929" i="1"/>
  <c r="AO4930" i="1"/>
  <c r="AO4931" i="1"/>
  <c r="AO4932" i="1"/>
  <c r="AO4933" i="1"/>
  <c r="AO4934" i="1"/>
  <c r="AO4935" i="1"/>
  <c r="AO4936" i="1"/>
  <c r="AO4937" i="1"/>
  <c r="AO4938" i="1"/>
  <c r="AO4939" i="1"/>
  <c r="AO4940" i="1"/>
  <c r="AO4941" i="1"/>
  <c r="AO4942" i="1"/>
  <c r="AO4943" i="1"/>
  <c r="AO4944" i="1"/>
  <c r="AO4945" i="1"/>
  <c r="AO4946" i="1"/>
  <c r="AO4947" i="1"/>
  <c r="AO4948" i="1"/>
  <c r="AO4949" i="1"/>
  <c r="AO4950" i="1"/>
  <c r="AO4951" i="1"/>
  <c r="AO4952" i="1"/>
  <c r="AO4953" i="1"/>
  <c r="AO4954" i="1"/>
  <c r="AO4955" i="1"/>
  <c r="AO4956" i="1"/>
  <c r="AO4957" i="1"/>
  <c r="AO4958" i="1"/>
  <c r="AO4959" i="1"/>
  <c r="AO4960" i="1"/>
  <c r="AO4961" i="1"/>
  <c r="AO4962" i="1"/>
  <c r="AO4963" i="1"/>
  <c r="AO4964" i="1"/>
  <c r="AO4965" i="1"/>
  <c r="AO4966" i="1"/>
  <c r="AO4967" i="1"/>
  <c r="AO4968" i="1"/>
  <c r="AO4969" i="1"/>
  <c r="AO4970" i="1"/>
  <c r="AO4971" i="1"/>
  <c r="AO4972" i="1"/>
  <c r="AO4973" i="1"/>
  <c r="AO4974" i="1"/>
  <c r="AO4975" i="1"/>
  <c r="AO4976" i="1"/>
  <c r="AO4977" i="1"/>
  <c r="AO4978" i="1"/>
  <c r="AO4979" i="1"/>
  <c r="AO4980" i="1"/>
  <c r="AO4981" i="1"/>
  <c r="AO4982" i="1"/>
  <c r="AO4983" i="1"/>
  <c r="AO4984" i="1"/>
  <c r="AO4985" i="1"/>
  <c r="AO4986" i="1"/>
  <c r="AO4987" i="1"/>
  <c r="AO4988" i="1"/>
  <c r="AO4989" i="1"/>
  <c r="AO4990" i="1"/>
  <c r="AO4991" i="1"/>
  <c r="AO4992" i="1"/>
  <c r="AO4993" i="1"/>
  <c r="AO4994" i="1"/>
  <c r="AO4995" i="1"/>
  <c r="AO4996" i="1"/>
  <c r="AO4997" i="1"/>
  <c r="AO4998" i="1"/>
  <c r="AO4999" i="1"/>
  <c r="AO5000" i="1"/>
  <c r="AO5001" i="1"/>
  <c r="AO5002" i="1"/>
  <c r="AO5003" i="1"/>
  <c r="AO5004" i="1"/>
  <c r="AO5005" i="1"/>
  <c r="AO5006" i="1"/>
  <c r="AO5007" i="1"/>
  <c r="AO5008" i="1"/>
  <c r="AO5009" i="1"/>
  <c r="AO5010" i="1"/>
  <c r="AO5011" i="1"/>
  <c r="AO5012" i="1"/>
  <c r="AO5013" i="1"/>
  <c r="AO5014" i="1"/>
  <c r="AO5015" i="1"/>
  <c r="AO5016" i="1"/>
  <c r="AO5017" i="1"/>
  <c r="AO5018" i="1"/>
  <c r="AO5019" i="1"/>
  <c r="AO5020" i="1"/>
  <c r="AO5021" i="1"/>
  <c r="AO5022" i="1"/>
  <c r="AO5023" i="1"/>
  <c r="AO5024" i="1"/>
  <c r="AO5025" i="1"/>
  <c r="AO5026" i="1"/>
  <c r="AO5027" i="1"/>
  <c r="AO5028" i="1"/>
  <c r="AO5029" i="1"/>
  <c r="AO5030" i="1"/>
  <c r="AO5031" i="1"/>
  <c r="AO5032" i="1"/>
  <c r="AO5033" i="1"/>
  <c r="AO5034" i="1"/>
  <c r="AO5035" i="1"/>
  <c r="AO5036" i="1"/>
  <c r="AO5037" i="1"/>
  <c r="AO5038" i="1"/>
  <c r="AO5039" i="1"/>
  <c r="AO5040" i="1"/>
  <c r="AO5041" i="1"/>
  <c r="AO5042" i="1"/>
  <c r="AO5043" i="1"/>
  <c r="AO5044" i="1"/>
  <c r="AO5045" i="1"/>
  <c r="AO5046" i="1"/>
  <c r="AO5047" i="1"/>
  <c r="AO5048" i="1"/>
  <c r="AO5049" i="1"/>
  <c r="AO5050" i="1"/>
  <c r="AO5051" i="1"/>
  <c r="AO5052" i="1"/>
  <c r="AO5053" i="1"/>
  <c r="AO5054" i="1"/>
  <c r="AO5055" i="1"/>
  <c r="AO5056" i="1"/>
  <c r="AO5057" i="1"/>
  <c r="AO5058" i="1"/>
  <c r="AO5059" i="1"/>
  <c r="AO5060" i="1"/>
  <c r="AO5061" i="1"/>
  <c r="AO5062" i="1"/>
  <c r="AO5063" i="1"/>
  <c r="AO5064" i="1"/>
  <c r="AO5065" i="1"/>
  <c r="AO5066" i="1"/>
  <c r="AO5067" i="1"/>
  <c r="AO5068" i="1"/>
  <c r="AO5069" i="1"/>
  <c r="AO5070" i="1"/>
  <c r="AO5071" i="1"/>
  <c r="AO5072" i="1"/>
  <c r="AO5073" i="1"/>
  <c r="AO5074" i="1"/>
  <c r="AO5075" i="1"/>
  <c r="AO5076" i="1"/>
  <c r="AO5077" i="1"/>
  <c r="AO5078" i="1"/>
  <c r="AO5079" i="1"/>
  <c r="AO5080" i="1"/>
  <c r="AO5081" i="1"/>
  <c r="AO5082" i="1"/>
  <c r="AO5083" i="1"/>
  <c r="AO5084" i="1"/>
  <c r="AO5085" i="1"/>
  <c r="AO5086" i="1"/>
  <c r="AO5087" i="1"/>
  <c r="AO5088" i="1"/>
  <c r="AO5089" i="1"/>
  <c r="AO5090" i="1"/>
  <c r="AO5091" i="1"/>
  <c r="AO5092" i="1"/>
  <c r="AO5093" i="1"/>
  <c r="AO5094" i="1"/>
  <c r="AO5095" i="1"/>
  <c r="AO5096" i="1"/>
  <c r="AO5097" i="1"/>
  <c r="AO5098" i="1"/>
  <c r="AO5099" i="1"/>
  <c r="AO5100" i="1"/>
  <c r="AO5101" i="1"/>
  <c r="AO5102" i="1"/>
  <c r="AO5103" i="1"/>
  <c r="AO5104" i="1"/>
  <c r="AO5105" i="1"/>
  <c r="AO5106" i="1"/>
  <c r="AO5107" i="1"/>
  <c r="AO5108" i="1"/>
  <c r="AO5109" i="1"/>
  <c r="AO5110" i="1"/>
  <c r="AO5111" i="1"/>
  <c r="AO5112" i="1"/>
  <c r="AO5113" i="1"/>
  <c r="AO5114" i="1"/>
  <c r="AO5115" i="1"/>
  <c r="AO5116" i="1"/>
  <c r="AO5117" i="1"/>
  <c r="AO5118" i="1"/>
  <c r="AO5119" i="1"/>
  <c r="AO5120" i="1"/>
  <c r="AO5121" i="1"/>
  <c r="AO5122" i="1"/>
  <c r="AO5123" i="1"/>
  <c r="AO5124" i="1"/>
  <c r="AO5125" i="1"/>
  <c r="AO5126" i="1"/>
  <c r="AO5127" i="1"/>
  <c r="AO5128" i="1"/>
  <c r="AO5129" i="1"/>
  <c r="AO5130" i="1"/>
  <c r="AO5131" i="1"/>
  <c r="AO5132" i="1"/>
  <c r="AO5133" i="1"/>
  <c r="AO5134" i="1"/>
  <c r="AO5135" i="1"/>
  <c r="AO5136" i="1"/>
  <c r="AO5137" i="1"/>
  <c r="AO5138" i="1"/>
  <c r="AO5139" i="1"/>
  <c r="AO5140" i="1"/>
  <c r="AO5141" i="1"/>
  <c r="AO5142" i="1"/>
  <c r="AO5143" i="1"/>
  <c r="AO5144" i="1"/>
  <c r="AO5145" i="1"/>
  <c r="AO5146" i="1"/>
  <c r="AO5147" i="1"/>
  <c r="AO5148" i="1"/>
  <c r="AO5149" i="1"/>
  <c r="AO5150" i="1"/>
  <c r="AO5151" i="1"/>
  <c r="AO5152" i="1"/>
  <c r="AO5153" i="1"/>
  <c r="AO5154" i="1"/>
  <c r="AO5155" i="1"/>
  <c r="AO5156" i="1"/>
  <c r="AO5157" i="1"/>
  <c r="AO5158" i="1"/>
  <c r="AO5159" i="1"/>
  <c r="AO5160" i="1"/>
  <c r="AO5161" i="1"/>
  <c r="AO5162" i="1"/>
  <c r="AO5163" i="1"/>
  <c r="AO5164" i="1"/>
  <c r="AO5165" i="1"/>
  <c r="AO5166" i="1"/>
  <c r="AO5167" i="1"/>
  <c r="AO5168" i="1"/>
  <c r="AO5169" i="1"/>
  <c r="AO5170" i="1"/>
  <c r="AO5171" i="1"/>
  <c r="AO5172" i="1"/>
  <c r="AO5173" i="1"/>
  <c r="AO5174" i="1"/>
  <c r="AO5175" i="1"/>
  <c r="AO5176" i="1"/>
  <c r="AO5177" i="1"/>
  <c r="AO5178" i="1"/>
  <c r="AO5179" i="1"/>
  <c r="AO5180" i="1"/>
  <c r="AO5181" i="1"/>
  <c r="AO5182" i="1"/>
  <c r="AO5183" i="1"/>
  <c r="AO5184" i="1"/>
  <c r="AO5185" i="1"/>
  <c r="AO5186" i="1"/>
  <c r="AO5187" i="1"/>
  <c r="AO5188" i="1"/>
  <c r="AO5189" i="1"/>
  <c r="AO5190" i="1"/>
  <c r="AO5191" i="1"/>
  <c r="AO5192" i="1"/>
  <c r="AO5193" i="1"/>
  <c r="AO5194" i="1"/>
  <c r="AO5195" i="1"/>
  <c r="AO5196" i="1"/>
  <c r="AO5197" i="1"/>
  <c r="AO5198" i="1"/>
  <c r="AO5199" i="1"/>
  <c r="AO5200" i="1"/>
  <c r="AO5201" i="1"/>
  <c r="AO5202" i="1"/>
  <c r="AO5203" i="1"/>
  <c r="AO5204" i="1"/>
  <c r="AO5205" i="1"/>
  <c r="AO5206" i="1"/>
  <c r="AO5207" i="1"/>
  <c r="AO5208" i="1"/>
  <c r="AO5209" i="1"/>
  <c r="AO5210" i="1"/>
  <c r="AO5211" i="1"/>
  <c r="AO5212" i="1"/>
  <c r="AO5213" i="1"/>
  <c r="AO5214" i="1"/>
  <c r="AO5215" i="1"/>
  <c r="AO5216" i="1"/>
  <c r="AO5217" i="1"/>
  <c r="AO5218" i="1"/>
  <c r="AO5219" i="1"/>
  <c r="AO5220" i="1"/>
  <c r="AO5221" i="1"/>
  <c r="AO5222" i="1"/>
  <c r="AO5223" i="1"/>
  <c r="AO5224" i="1"/>
  <c r="AO5225" i="1"/>
  <c r="AO5226" i="1"/>
  <c r="AO5227" i="1"/>
  <c r="AO5228" i="1"/>
  <c r="AO5229" i="1"/>
  <c r="AO5230" i="1"/>
  <c r="AO5231" i="1"/>
  <c r="AO5232" i="1"/>
  <c r="AO5233" i="1"/>
  <c r="AO5234" i="1"/>
  <c r="AO5235" i="1"/>
  <c r="AO5236" i="1"/>
  <c r="AO5237" i="1"/>
  <c r="AO5238" i="1"/>
  <c r="AO5239" i="1"/>
  <c r="AO5240" i="1"/>
  <c r="AO5241" i="1"/>
  <c r="AO5242" i="1"/>
  <c r="AO5243" i="1"/>
  <c r="AO5244" i="1"/>
  <c r="AO5245" i="1"/>
  <c r="AO5246" i="1"/>
  <c r="AO5247" i="1"/>
  <c r="AO5248" i="1"/>
  <c r="AO5249" i="1"/>
  <c r="AO5250" i="1"/>
  <c r="AO5251" i="1"/>
  <c r="AO5252" i="1"/>
  <c r="AO5253" i="1"/>
  <c r="AO5254" i="1"/>
  <c r="AO5255" i="1"/>
  <c r="AO5256" i="1"/>
  <c r="AO5257" i="1"/>
  <c r="AO5258" i="1"/>
  <c r="AO5259" i="1"/>
  <c r="AO5260" i="1"/>
  <c r="AO5261" i="1"/>
  <c r="AO5262" i="1"/>
  <c r="AO5263" i="1"/>
  <c r="AO5264" i="1"/>
  <c r="AO5265" i="1"/>
  <c r="AO5266" i="1"/>
  <c r="AO5267" i="1"/>
  <c r="AO5268" i="1"/>
  <c r="AO5269" i="1"/>
  <c r="AO5270" i="1"/>
  <c r="AO5271" i="1"/>
  <c r="AO5272" i="1"/>
  <c r="AO5273" i="1"/>
  <c r="AO5274" i="1"/>
  <c r="AO5275" i="1"/>
  <c r="AO5276" i="1"/>
  <c r="AO5277" i="1"/>
  <c r="AO5278" i="1"/>
  <c r="AO5279" i="1"/>
  <c r="AO5280" i="1"/>
  <c r="AO5281" i="1"/>
  <c r="AO5282" i="1"/>
  <c r="AO5283" i="1"/>
  <c r="AO5284" i="1"/>
  <c r="AO5285" i="1"/>
  <c r="AO5286" i="1"/>
  <c r="AO5287" i="1"/>
  <c r="AO5288" i="1"/>
  <c r="AO5289" i="1"/>
  <c r="AO5290" i="1"/>
  <c r="AO5291" i="1"/>
  <c r="AO5292" i="1"/>
  <c r="AO5293" i="1"/>
  <c r="AO5294" i="1"/>
  <c r="AO5295" i="1"/>
  <c r="AO5296" i="1"/>
  <c r="AO5297" i="1"/>
  <c r="AO5298" i="1"/>
  <c r="AO5299" i="1"/>
  <c r="AO5300" i="1"/>
  <c r="AO5301" i="1"/>
  <c r="AO5302" i="1"/>
  <c r="AO5303" i="1"/>
  <c r="AO5304" i="1"/>
  <c r="AO5305" i="1"/>
  <c r="AO5306" i="1"/>
  <c r="AO5307" i="1"/>
  <c r="AO5308" i="1"/>
  <c r="AO5309" i="1"/>
  <c r="AO5310" i="1"/>
  <c r="AO5311" i="1"/>
  <c r="AO5312" i="1"/>
  <c r="AO5313" i="1"/>
  <c r="AO5314" i="1"/>
  <c r="AO5315" i="1"/>
  <c r="AO5316" i="1"/>
  <c r="AO5317" i="1"/>
  <c r="AO5318" i="1"/>
  <c r="AO5319" i="1"/>
  <c r="AO5320" i="1"/>
  <c r="AO5321" i="1"/>
  <c r="AO5322" i="1"/>
  <c r="AO5323" i="1"/>
  <c r="AO5324" i="1"/>
  <c r="AO5325" i="1"/>
  <c r="AO5326" i="1"/>
  <c r="AO5327" i="1"/>
  <c r="AO5328" i="1"/>
  <c r="AO5329" i="1"/>
  <c r="AO5330" i="1"/>
  <c r="AO5331" i="1"/>
  <c r="AO5332" i="1"/>
  <c r="AO5333" i="1"/>
  <c r="AO5334" i="1"/>
  <c r="AO5335" i="1"/>
  <c r="AO5336" i="1"/>
  <c r="AO5337" i="1"/>
  <c r="AO5338" i="1"/>
  <c r="AO5339" i="1"/>
  <c r="AO5340" i="1"/>
  <c r="AO5341" i="1"/>
  <c r="AO5342" i="1"/>
  <c r="AO5343" i="1"/>
  <c r="AO5344" i="1"/>
  <c r="AO5345" i="1"/>
  <c r="AO5346" i="1"/>
  <c r="AO5347" i="1"/>
  <c r="AO5348" i="1"/>
  <c r="AO5349" i="1"/>
  <c r="AO5350" i="1"/>
  <c r="AO5351" i="1"/>
  <c r="AO5352" i="1"/>
  <c r="AO5353" i="1"/>
  <c r="AO5354" i="1"/>
  <c r="AO5355" i="1"/>
  <c r="AO5356" i="1"/>
  <c r="AO5357" i="1"/>
  <c r="AO5358" i="1"/>
  <c r="AO5359" i="1"/>
  <c r="AO5360" i="1"/>
  <c r="AO5361" i="1"/>
  <c r="AO5362" i="1"/>
  <c r="AO5363" i="1"/>
  <c r="AO5364" i="1"/>
  <c r="AO5365" i="1"/>
  <c r="AO5366" i="1"/>
  <c r="AO5367" i="1"/>
  <c r="AO5368" i="1"/>
  <c r="AO5369" i="1"/>
  <c r="AO5370" i="1"/>
  <c r="AO5371" i="1"/>
  <c r="AO5372" i="1"/>
  <c r="AO5373" i="1"/>
  <c r="AO5374" i="1"/>
  <c r="AO5375" i="1"/>
  <c r="AO5376" i="1"/>
  <c r="AO5377" i="1"/>
  <c r="AO5378" i="1"/>
  <c r="AO5379" i="1"/>
  <c r="AO5380" i="1"/>
  <c r="AO5381" i="1"/>
  <c r="AO5382" i="1"/>
  <c r="AO5383" i="1"/>
  <c r="AO5384" i="1"/>
  <c r="AO5385" i="1"/>
  <c r="AO5386" i="1"/>
  <c r="AO5387" i="1"/>
  <c r="AO5388" i="1"/>
  <c r="AO5389" i="1"/>
  <c r="AO5390" i="1"/>
  <c r="AO5391" i="1"/>
  <c r="AO5392" i="1"/>
  <c r="AO5393" i="1"/>
  <c r="AO5394" i="1"/>
  <c r="AO5395" i="1"/>
  <c r="AO5396" i="1"/>
  <c r="AO5397" i="1"/>
  <c r="AO5398" i="1"/>
  <c r="AO5399" i="1"/>
  <c r="AO5400" i="1"/>
  <c r="AO5401" i="1"/>
  <c r="AO5402" i="1"/>
  <c r="AO5403" i="1"/>
  <c r="AO5404" i="1"/>
  <c r="AO5405" i="1"/>
  <c r="AO5406" i="1"/>
  <c r="AO5407" i="1"/>
  <c r="AO5408" i="1"/>
  <c r="AO5409" i="1"/>
  <c r="AO5410" i="1"/>
  <c r="AO5411" i="1"/>
  <c r="AO5412" i="1"/>
  <c r="AO5413" i="1"/>
  <c r="AO5414" i="1"/>
  <c r="AO5415" i="1"/>
  <c r="AO5416" i="1"/>
  <c r="AO5417" i="1"/>
  <c r="AO5418" i="1"/>
  <c r="AO5419" i="1"/>
  <c r="AO5420" i="1"/>
  <c r="AO5421" i="1"/>
  <c r="AO5422" i="1"/>
  <c r="AO5423" i="1"/>
  <c r="AO5424" i="1"/>
  <c r="AO5425" i="1"/>
  <c r="AO5426" i="1"/>
  <c r="AO5427" i="1"/>
  <c r="AO5428" i="1"/>
  <c r="AO5429" i="1"/>
  <c r="AO5430" i="1"/>
  <c r="AO5431" i="1"/>
  <c r="AO5432" i="1"/>
  <c r="AO5433" i="1"/>
  <c r="AO5434" i="1"/>
  <c r="AO5435" i="1"/>
  <c r="AO5436" i="1"/>
  <c r="AO5437" i="1"/>
  <c r="AO5438" i="1"/>
  <c r="AO5439" i="1"/>
  <c r="AO5440" i="1"/>
  <c r="AO5441" i="1"/>
  <c r="AO5442" i="1"/>
  <c r="AO5443" i="1"/>
  <c r="AO5444" i="1"/>
  <c r="AO5445" i="1"/>
  <c r="AO5446" i="1"/>
  <c r="AO5447" i="1"/>
  <c r="AO5448" i="1"/>
  <c r="AO5449" i="1"/>
  <c r="AO5450" i="1"/>
  <c r="AO5451" i="1"/>
  <c r="AO5452" i="1"/>
  <c r="AO5453" i="1"/>
  <c r="AO5454" i="1"/>
  <c r="AO5455" i="1"/>
  <c r="AO5456" i="1"/>
  <c r="AO5457" i="1"/>
  <c r="AO5458" i="1"/>
  <c r="AO5459" i="1"/>
  <c r="AO5460" i="1"/>
  <c r="AO5461" i="1"/>
  <c r="AO5462" i="1"/>
  <c r="AO5463" i="1"/>
  <c r="AO5464" i="1"/>
  <c r="AO5465" i="1"/>
  <c r="AO5466" i="1"/>
  <c r="AO5467" i="1"/>
  <c r="AO5468" i="1"/>
  <c r="AO5469" i="1"/>
  <c r="AO5470" i="1"/>
  <c r="AO5471" i="1"/>
  <c r="AO5472" i="1"/>
  <c r="AO5473" i="1"/>
  <c r="AO5474" i="1"/>
  <c r="AO5475" i="1"/>
  <c r="AO5476" i="1"/>
  <c r="AO5477" i="1"/>
  <c r="AO5478" i="1"/>
  <c r="AO5479" i="1"/>
  <c r="AO5480" i="1"/>
  <c r="AO5481" i="1"/>
  <c r="AO5482" i="1"/>
  <c r="AO5483" i="1"/>
  <c r="AO5484" i="1"/>
  <c r="AO5485" i="1"/>
  <c r="AO5486" i="1"/>
  <c r="AO5487" i="1"/>
  <c r="AO5488" i="1"/>
  <c r="AO5489" i="1"/>
  <c r="AO5490" i="1"/>
  <c r="AO5491" i="1"/>
  <c r="AO5492" i="1"/>
  <c r="AO5493" i="1"/>
  <c r="AO5494" i="1"/>
  <c r="AO5495" i="1"/>
  <c r="AO5496" i="1"/>
  <c r="AO5497" i="1"/>
  <c r="AO5498" i="1"/>
  <c r="AO5499" i="1"/>
  <c r="AO5500" i="1"/>
  <c r="AO5501" i="1"/>
  <c r="AO5502" i="1"/>
  <c r="AO5503" i="1"/>
  <c r="AO5504" i="1"/>
  <c r="AO5505" i="1"/>
  <c r="AO5506" i="1"/>
  <c r="AO5507" i="1"/>
  <c r="AO5508" i="1"/>
  <c r="AO5509" i="1"/>
  <c r="AO5510" i="1"/>
  <c r="AO5511" i="1"/>
  <c r="AO5512" i="1"/>
  <c r="AO5513" i="1"/>
  <c r="AO5514" i="1"/>
  <c r="AO5515" i="1"/>
  <c r="AO5516" i="1"/>
  <c r="AO5517" i="1"/>
  <c r="AO5518" i="1"/>
  <c r="AO5519" i="1"/>
  <c r="AO5520" i="1"/>
  <c r="AO5521" i="1"/>
  <c r="AO5522" i="1"/>
  <c r="AO5523" i="1"/>
  <c r="AO5524" i="1"/>
  <c r="AO5525" i="1"/>
  <c r="AO5526" i="1"/>
  <c r="AO5527" i="1"/>
  <c r="AO5528" i="1"/>
  <c r="AO5529" i="1"/>
  <c r="AO5530" i="1"/>
  <c r="AO5531" i="1"/>
  <c r="AO5532" i="1"/>
  <c r="AO5533" i="1"/>
  <c r="AO5534" i="1"/>
  <c r="AO5535" i="1"/>
  <c r="AO5536" i="1"/>
  <c r="AO5537" i="1"/>
  <c r="AO5538" i="1"/>
  <c r="AO5539" i="1"/>
  <c r="AO5540" i="1"/>
  <c r="AO5541" i="1"/>
  <c r="AO5542" i="1"/>
  <c r="AO5543" i="1"/>
  <c r="AO5544" i="1"/>
  <c r="AO5545" i="1"/>
  <c r="AO5546" i="1"/>
  <c r="AO5547" i="1"/>
  <c r="AO5548" i="1"/>
  <c r="AO5549" i="1"/>
  <c r="AO5550" i="1"/>
  <c r="AO5551" i="1"/>
  <c r="AO5552" i="1"/>
  <c r="AO5553" i="1"/>
  <c r="AO5554" i="1"/>
  <c r="AO5555" i="1"/>
  <c r="AO5556" i="1"/>
  <c r="AO5557" i="1"/>
  <c r="AO5558" i="1"/>
  <c r="AO5559" i="1"/>
  <c r="AO5560" i="1"/>
  <c r="AO5561" i="1"/>
  <c r="AO5562" i="1"/>
  <c r="AO5563" i="1"/>
  <c r="AO5564" i="1"/>
  <c r="AO5565" i="1"/>
  <c r="AO5566" i="1"/>
  <c r="AO5567" i="1"/>
  <c r="AO5568" i="1"/>
  <c r="AO5569" i="1"/>
  <c r="AO5570" i="1"/>
  <c r="AO5571" i="1"/>
  <c r="AO5572" i="1"/>
  <c r="AO5573" i="1"/>
  <c r="AO5574" i="1"/>
  <c r="AO5575" i="1"/>
  <c r="AO5576" i="1"/>
  <c r="AO5577" i="1"/>
  <c r="AO5578" i="1"/>
  <c r="AO5579" i="1"/>
  <c r="AO5580" i="1"/>
  <c r="AO5581" i="1"/>
  <c r="AO5582" i="1"/>
  <c r="AO5583" i="1"/>
  <c r="AO5584" i="1"/>
  <c r="AO5585" i="1"/>
  <c r="AO5586" i="1"/>
  <c r="AO5587" i="1"/>
  <c r="AO5588" i="1"/>
  <c r="AO5589" i="1"/>
  <c r="AO5590" i="1"/>
  <c r="AO5591" i="1"/>
  <c r="AO5592" i="1"/>
  <c r="AO5593" i="1"/>
  <c r="AO5594" i="1"/>
  <c r="AO5595" i="1"/>
  <c r="AO5596" i="1"/>
  <c r="AO5597" i="1"/>
  <c r="AO5598" i="1"/>
  <c r="AO5599" i="1"/>
  <c r="AO5600" i="1"/>
  <c r="AO5601" i="1"/>
  <c r="AO5602" i="1"/>
  <c r="AO5603" i="1"/>
  <c r="AO5604" i="1"/>
  <c r="AO5605" i="1"/>
  <c r="AO5606" i="1"/>
  <c r="AO5607" i="1"/>
  <c r="AO5608" i="1"/>
  <c r="AO5609" i="1"/>
  <c r="AO5610" i="1"/>
  <c r="AO5611" i="1"/>
  <c r="AO5612" i="1"/>
  <c r="AO5613" i="1"/>
  <c r="AO5614" i="1"/>
  <c r="AO5615" i="1"/>
  <c r="AO5616" i="1"/>
  <c r="AO5617" i="1"/>
  <c r="AO5618" i="1"/>
  <c r="AO5619" i="1"/>
  <c r="AO5620" i="1"/>
  <c r="AO5621" i="1"/>
  <c r="AO5622" i="1"/>
  <c r="AO5623" i="1"/>
  <c r="AO5624" i="1"/>
  <c r="AO5625" i="1"/>
  <c r="AO5626" i="1"/>
  <c r="AO5627" i="1"/>
  <c r="AO5628" i="1"/>
  <c r="AO5629" i="1"/>
  <c r="AO5630" i="1"/>
  <c r="AO5631" i="1"/>
  <c r="AO5632" i="1"/>
  <c r="AO5633" i="1"/>
  <c r="AO5634" i="1"/>
  <c r="AO5635" i="1"/>
  <c r="AO5636" i="1"/>
  <c r="AO5637" i="1"/>
  <c r="AO5638" i="1"/>
  <c r="AO5639" i="1"/>
  <c r="AO5640" i="1"/>
  <c r="AO5641" i="1"/>
  <c r="AO5642" i="1"/>
  <c r="AO5643" i="1"/>
  <c r="AO5644" i="1"/>
  <c r="AO5645" i="1"/>
  <c r="AO5646" i="1"/>
  <c r="AO5647" i="1"/>
  <c r="AO5648" i="1"/>
  <c r="AO5649" i="1"/>
  <c r="AO5650" i="1"/>
  <c r="AO5651" i="1"/>
  <c r="AO5652" i="1"/>
  <c r="AO5653" i="1"/>
  <c r="AO5654" i="1"/>
  <c r="AO5655" i="1"/>
  <c r="AO5656" i="1"/>
  <c r="AO5657" i="1"/>
  <c r="AO5658" i="1"/>
  <c r="AO5659" i="1"/>
  <c r="AO5660" i="1"/>
  <c r="AO5661" i="1"/>
  <c r="AO5662" i="1"/>
  <c r="AO5663" i="1"/>
  <c r="AO5664" i="1"/>
  <c r="AO5665" i="1"/>
  <c r="AO5666" i="1"/>
  <c r="AO5667" i="1"/>
  <c r="AO5668" i="1"/>
  <c r="AO5669" i="1"/>
  <c r="AO5670" i="1"/>
  <c r="AO5671" i="1"/>
  <c r="AO5672" i="1"/>
  <c r="AO5673" i="1"/>
  <c r="AO5674" i="1"/>
  <c r="AO5675" i="1"/>
  <c r="AO5676" i="1"/>
  <c r="AO5677" i="1"/>
  <c r="AO5678" i="1"/>
  <c r="AO5679" i="1"/>
  <c r="AO5680" i="1"/>
  <c r="AO5681" i="1"/>
  <c r="AO5682" i="1"/>
  <c r="AO5683" i="1"/>
  <c r="AO5684" i="1"/>
  <c r="AO5685" i="1"/>
  <c r="AO5686" i="1"/>
  <c r="AO5687" i="1"/>
  <c r="AO5688" i="1"/>
  <c r="AO5689" i="1"/>
  <c r="AO5690" i="1"/>
  <c r="AO5691" i="1"/>
  <c r="AO5692" i="1"/>
  <c r="AO5693" i="1"/>
  <c r="AO5694" i="1"/>
  <c r="AO5695" i="1"/>
  <c r="AO5696" i="1"/>
  <c r="AO5697" i="1"/>
  <c r="AO5698" i="1"/>
  <c r="AO5699" i="1"/>
  <c r="AO5700" i="1"/>
  <c r="AO5701" i="1"/>
  <c r="AO5702" i="1"/>
  <c r="AO5703" i="1"/>
  <c r="AO5704" i="1"/>
  <c r="AO5705" i="1"/>
  <c r="AO5706" i="1"/>
  <c r="AO5707" i="1"/>
  <c r="AO5708" i="1"/>
  <c r="AO5709" i="1"/>
  <c r="AO5710" i="1"/>
  <c r="AO5711" i="1"/>
  <c r="AO5712" i="1"/>
  <c r="AO5713" i="1"/>
  <c r="AO5714" i="1"/>
  <c r="AO5715" i="1"/>
  <c r="AO5716" i="1"/>
  <c r="AO5717" i="1"/>
  <c r="AO5718" i="1"/>
  <c r="AO5719" i="1"/>
  <c r="AO5720" i="1"/>
  <c r="AO5721" i="1"/>
  <c r="AO5722" i="1"/>
  <c r="AO5723" i="1"/>
  <c r="AO5724" i="1"/>
  <c r="AO5725" i="1"/>
  <c r="AO5726" i="1"/>
  <c r="AO5727" i="1"/>
  <c r="AO5728" i="1"/>
  <c r="AO5729" i="1"/>
  <c r="AO5730" i="1"/>
  <c r="AO5731" i="1"/>
  <c r="AO5732" i="1"/>
  <c r="AO5733" i="1"/>
  <c r="AO5734" i="1"/>
  <c r="AO5735" i="1"/>
  <c r="AO5736" i="1"/>
  <c r="AO5737" i="1"/>
  <c r="AO5738" i="1"/>
  <c r="AO5739" i="1"/>
  <c r="AO5740" i="1"/>
  <c r="AO5741" i="1"/>
  <c r="AO5742" i="1"/>
  <c r="AO5743" i="1"/>
  <c r="AO5744" i="1"/>
  <c r="AO5745" i="1"/>
  <c r="AO5746" i="1"/>
  <c r="AO5747" i="1"/>
  <c r="AO5748" i="1"/>
  <c r="AO5749" i="1"/>
  <c r="AO5750" i="1"/>
  <c r="AO5751" i="1"/>
  <c r="AO5752" i="1"/>
  <c r="AO5753" i="1"/>
  <c r="AO5754" i="1"/>
  <c r="AO5755" i="1"/>
  <c r="AO5756" i="1"/>
  <c r="AO5757" i="1"/>
  <c r="AO5758" i="1"/>
  <c r="AO5759" i="1"/>
  <c r="AO5760" i="1"/>
  <c r="AO5761" i="1"/>
  <c r="AO5762" i="1"/>
  <c r="AO5763" i="1"/>
  <c r="AO5764" i="1"/>
  <c r="AO5765" i="1"/>
  <c r="AO5766" i="1"/>
  <c r="AO5767" i="1"/>
  <c r="AO5768" i="1"/>
  <c r="AO5769" i="1"/>
  <c r="AO5770" i="1"/>
  <c r="AO5771" i="1"/>
  <c r="AO5772" i="1"/>
  <c r="AO5773" i="1"/>
  <c r="AO5774" i="1"/>
  <c r="AO5775" i="1"/>
  <c r="AO5776" i="1"/>
  <c r="AO5777" i="1"/>
  <c r="AO5778" i="1"/>
  <c r="AO5779" i="1"/>
  <c r="AO5780" i="1"/>
  <c r="AO5781" i="1"/>
  <c r="AO5782" i="1"/>
  <c r="AO5783" i="1"/>
  <c r="AO5784" i="1"/>
  <c r="AO5785" i="1"/>
  <c r="AO5786" i="1"/>
  <c r="AO5787" i="1"/>
  <c r="AO5788" i="1"/>
  <c r="AO5789" i="1"/>
  <c r="AO5790" i="1"/>
  <c r="AO5791" i="1"/>
  <c r="AO5792" i="1"/>
  <c r="AO5793" i="1"/>
  <c r="AO5794" i="1"/>
  <c r="AO5795" i="1"/>
  <c r="AO5796" i="1"/>
  <c r="AO5797" i="1"/>
  <c r="AO5798" i="1"/>
  <c r="AO5799" i="1"/>
  <c r="AO5800" i="1"/>
  <c r="AO5801" i="1"/>
  <c r="AO5802" i="1"/>
  <c r="AO5803" i="1"/>
  <c r="AO5804" i="1"/>
  <c r="AO5805" i="1"/>
  <c r="AO5806" i="1"/>
  <c r="AO5807" i="1"/>
  <c r="AO5808" i="1"/>
  <c r="AO5809" i="1"/>
  <c r="AO5810" i="1"/>
  <c r="AO5811" i="1"/>
  <c r="AO5812" i="1"/>
  <c r="AO5813" i="1"/>
  <c r="AO5814" i="1"/>
  <c r="AO5815" i="1"/>
  <c r="AO5816" i="1"/>
  <c r="AO5817" i="1"/>
  <c r="AO5818" i="1"/>
  <c r="AO5819" i="1"/>
  <c r="AO5820" i="1"/>
  <c r="AO5821" i="1"/>
  <c r="AO5822" i="1"/>
  <c r="AO5823" i="1"/>
  <c r="AO5824" i="1"/>
  <c r="AO5825" i="1"/>
  <c r="AO5826" i="1"/>
  <c r="AO5827" i="1"/>
  <c r="AO5828" i="1"/>
  <c r="AO5829" i="1"/>
  <c r="AO5830" i="1"/>
  <c r="AO5831" i="1"/>
  <c r="AO5832" i="1"/>
  <c r="AO5833" i="1"/>
  <c r="AO5834" i="1"/>
  <c r="AO5835" i="1"/>
  <c r="AO5836" i="1"/>
  <c r="AO5837" i="1"/>
  <c r="AO5838" i="1"/>
  <c r="AO5839" i="1"/>
  <c r="AO5840" i="1"/>
  <c r="AO5841" i="1"/>
  <c r="AO5842" i="1"/>
  <c r="AO5843" i="1"/>
  <c r="AO5844" i="1"/>
  <c r="AO5845" i="1"/>
  <c r="AO5846" i="1"/>
  <c r="AO5847" i="1"/>
  <c r="AO5848" i="1"/>
  <c r="AO5849" i="1"/>
  <c r="AO5850" i="1"/>
  <c r="AO5851" i="1"/>
  <c r="AO5852" i="1"/>
  <c r="AO5853" i="1"/>
  <c r="AO5854" i="1"/>
  <c r="AO5855" i="1"/>
  <c r="AO5856" i="1"/>
  <c r="AO5857" i="1"/>
  <c r="AO5858" i="1"/>
  <c r="AO5859" i="1"/>
  <c r="AO5860" i="1"/>
  <c r="AO5861" i="1"/>
  <c r="AO5862" i="1"/>
  <c r="AO5863" i="1"/>
  <c r="AO5864" i="1"/>
  <c r="AO5865" i="1"/>
  <c r="AO5866" i="1"/>
  <c r="AO5867" i="1"/>
  <c r="AO5868" i="1"/>
  <c r="AO5869" i="1"/>
  <c r="AO5870" i="1"/>
  <c r="AO5871" i="1"/>
  <c r="AO5872" i="1"/>
  <c r="AO5873" i="1"/>
  <c r="AO5874" i="1"/>
  <c r="AO5875" i="1"/>
  <c r="AO5876" i="1"/>
  <c r="AO5877" i="1"/>
  <c r="AO5878" i="1"/>
  <c r="AO5879" i="1"/>
  <c r="AO5880" i="1"/>
  <c r="AO5881" i="1"/>
  <c r="AN5891" i="1" l="1"/>
  <c r="AB5891" i="1"/>
  <c r="K5891" i="1"/>
  <c r="S5891" i="1"/>
  <c r="T5888" i="1"/>
  <c r="P5891" i="1"/>
  <c r="AD5891" i="1"/>
  <c r="M5891" i="1"/>
  <c r="W5891" i="1"/>
  <c r="J5891" i="1"/>
  <c r="R5891" i="1"/>
  <c r="G5891" i="1"/>
  <c r="AK5891" i="1"/>
  <c r="Q5891" i="1"/>
  <c r="AJ5891" i="1"/>
  <c r="O5891" i="1"/>
  <c r="L5891" i="1"/>
  <c r="I5890" i="1"/>
  <c r="U5890" i="1"/>
  <c r="AO5888" i="1"/>
  <c r="I5888" i="1"/>
  <c r="T5890" i="1"/>
  <c r="U5888" i="1"/>
  <c r="V5888" i="1"/>
  <c r="Z5891" i="1"/>
  <c r="H5891" i="1"/>
  <c r="AA5891" i="1"/>
  <c r="F5891" i="1"/>
  <c r="I5884" i="1"/>
  <c r="T5884" i="1"/>
  <c r="U5884" i="1"/>
  <c r="V5884" i="1"/>
  <c r="AO5889" i="1"/>
  <c r="AO5892" i="1"/>
  <c r="E5891" i="1"/>
  <c r="AM5891" i="1"/>
  <c r="V5889" i="1"/>
  <c r="AO5887" i="1"/>
  <c r="N5891" i="1"/>
  <c r="AL5891" i="1"/>
  <c r="U5889" i="1"/>
  <c r="U5891" i="1" s="1"/>
  <c r="I5889" i="1"/>
  <c r="I5891" i="1" s="1"/>
  <c r="V5892" i="1"/>
  <c r="AO5884" i="1"/>
  <c r="T5889" i="1"/>
  <c r="T5891" i="1" s="1"/>
  <c r="V5887" i="1"/>
  <c r="U5892" i="1"/>
  <c r="I5892" i="1"/>
  <c r="U5887" i="1"/>
  <c r="I5887" i="1"/>
  <c r="T5892" i="1"/>
  <c r="AO5890" i="1"/>
  <c r="T5887" i="1"/>
  <c r="V5890" i="1"/>
  <c r="V5891" i="1" l="1"/>
  <c r="AO5891" i="1"/>
</calcChain>
</file>

<file path=xl/sharedStrings.xml><?xml version="1.0" encoding="utf-8"?>
<sst xmlns="http://schemas.openxmlformats.org/spreadsheetml/2006/main" count="47174" uniqueCount="5974">
  <si>
    <t>cell_id</t>
  </si>
  <si>
    <t>cell_type</t>
  </si>
  <si>
    <t>anomaly_label</t>
  </si>
  <si>
    <t>disease_category</t>
  </si>
  <si>
    <t>cell_diameter_um</t>
  </si>
  <si>
    <t>nucleus_area_pct</t>
  </si>
  <si>
    <t>chromatin_density</t>
  </si>
  <si>
    <t>cytoplasm_ratio</t>
  </si>
  <si>
    <t>circularity</t>
  </si>
  <si>
    <t>eccentricity</t>
  </si>
  <si>
    <t>granularity_score</t>
  </si>
  <si>
    <t>lobularity_score</t>
  </si>
  <si>
    <t>membrane_smoothness</t>
  </si>
  <si>
    <t>cell_area_px</t>
  </si>
  <si>
    <t>perimeter_px</t>
  </si>
  <si>
    <t>mean_r</t>
  </si>
  <si>
    <t>mean_g</t>
  </si>
  <si>
    <t>mean_b</t>
  </si>
  <si>
    <t>stain_intensity</t>
  </si>
  <si>
    <t>patient_age_group</t>
  </si>
  <si>
    <t>patient_sex</t>
  </si>
  <si>
    <t>wbc_count_per_ul</t>
  </si>
  <si>
    <t>rbc_count_millions_per_ul</t>
  </si>
  <si>
    <t>hemoglobin_g_dl</t>
  </si>
  <si>
    <t>hematocrit_pct</t>
  </si>
  <si>
    <t>platelet_count_per_ul</t>
  </si>
  <si>
    <t>mcv_fl</t>
  </si>
  <si>
    <t>mchc_g_dl</t>
  </si>
  <si>
    <t>dataset_source</t>
  </si>
  <si>
    <t>staining_protocol</t>
  </si>
  <si>
    <t>microscope_model</t>
  </si>
  <si>
    <t>magnification_x</t>
  </si>
  <si>
    <t>image_resolution_px</t>
  </si>
  <si>
    <t>cytodiffusion_anomaly_score</t>
  </si>
  <si>
    <t>cytodiffusion_classification_confidence</t>
  </si>
  <si>
    <t>labeller_confidence_score</t>
  </si>
  <si>
    <t>CELL_005371</t>
  </si>
  <si>
    <t>Hypersegmented_Neutrophil</t>
  </si>
  <si>
    <t>Infection</t>
  </si>
  <si>
    <t>Elderly</t>
  </si>
  <si>
    <t>F</t>
  </si>
  <si>
    <t>CytoData</t>
  </si>
  <si>
    <t>Giemsa</t>
  </si>
  <si>
    <t>Zeiss_Axio</t>
  </si>
  <si>
    <t>CELL_005300</t>
  </si>
  <si>
    <t>M</t>
  </si>
  <si>
    <t>PBC_Dataset</t>
  </si>
  <si>
    <t>Wright</t>
  </si>
  <si>
    <t>CELL_000200</t>
  </si>
  <si>
    <t>Neutrophil</t>
  </si>
  <si>
    <t>Normal_WBC</t>
  </si>
  <si>
    <t>Adult</t>
  </si>
  <si>
    <t>Leica_DM2000</t>
  </si>
  <si>
    <t>CELL_003269</t>
  </si>
  <si>
    <t>Normal_RBC</t>
  </si>
  <si>
    <t>CELL_003505</t>
  </si>
  <si>
    <t>Olympus_BX51</t>
  </si>
  <si>
    <t>CELL_005586</t>
  </si>
  <si>
    <t>Reactive_Lymphocyte</t>
  </si>
  <si>
    <t>CELL_002345</t>
  </si>
  <si>
    <t>Monocyte</t>
  </si>
  <si>
    <t>CELL_001612</t>
  </si>
  <si>
    <t>Lymphocyte</t>
  </si>
  <si>
    <t>Pediatric</t>
  </si>
  <si>
    <t>Raabin_WBC</t>
  </si>
  <si>
    <t>CELL_005756</t>
  </si>
  <si>
    <t>Smudge_Cell</t>
  </si>
  <si>
    <t>Artefact</t>
  </si>
  <si>
    <t>May_Grunwald_Giemsa</t>
  </si>
  <si>
    <t>CELL_002202</t>
  </si>
  <si>
    <t>CELL_001832</t>
  </si>
  <si>
    <t>CELL_005361</t>
  </si>
  <si>
    <t>CELL_003318</t>
  </si>
  <si>
    <t>CELL_003746</t>
  </si>
  <si>
    <t>Platelet</t>
  </si>
  <si>
    <t>Normal_Platelet</t>
  </si>
  <si>
    <t>CELL_002863</t>
  </si>
  <si>
    <t>CELL_003930</t>
  </si>
  <si>
    <t>CELL_001651</t>
  </si>
  <si>
    <t>CELL_003280</t>
  </si>
  <si>
    <t>CELL_004086</t>
  </si>
  <si>
    <t>Blast_Cell</t>
  </si>
  <si>
    <t>Leukemia</t>
  </si>
  <si>
    <t>CELL_003690</t>
  </si>
  <si>
    <t>CELL_002689</t>
  </si>
  <si>
    <t>Basophil</t>
  </si>
  <si>
    <t>CELL_002641</t>
  </si>
  <si>
    <t>Eosinophil</t>
  </si>
  <si>
    <t>CELL_005435</t>
  </si>
  <si>
    <t>Toxic_Granulation</t>
  </si>
  <si>
    <t>CELL_000409</t>
  </si>
  <si>
    <t>CELL_002314</t>
  </si>
  <si>
    <t>CELL_002136</t>
  </si>
  <si>
    <t>CELL_002331</t>
  </si>
  <si>
    <t>CELL_001254</t>
  </si>
  <si>
    <t>CELL_002092</t>
  </si>
  <si>
    <t>CELL_000997</t>
  </si>
  <si>
    <t>CELL_001040</t>
  </si>
  <si>
    <t>CELL_000222</t>
  </si>
  <si>
    <t>CELL_000024</t>
  </si>
  <si>
    <t>CELL_003050</t>
  </si>
  <si>
    <t>CELL_001469</t>
  </si>
  <si>
    <t>CELL_004773</t>
  </si>
  <si>
    <t>Schistocyte</t>
  </si>
  <si>
    <t>Anemia</t>
  </si>
  <si>
    <t>CELL_004315</t>
  </si>
  <si>
    <t>Prolymphocyte</t>
  </si>
  <si>
    <t>CELL_003600</t>
  </si>
  <si>
    <t>CELL_002708</t>
  </si>
  <si>
    <t>CELL_005204</t>
  </si>
  <si>
    <t>Target_Cell</t>
  </si>
  <si>
    <t>CELL_002663</t>
  </si>
  <si>
    <t>CELL_002216</t>
  </si>
  <si>
    <t>CELL_003159</t>
  </si>
  <si>
    <t>CELL_000655</t>
  </si>
  <si>
    <t>CELL_005271</t>
  </si>
  <si>
    <t>CELL_002005</t>
  </si>
  <si>
    <t>CELL_000878</t>
  </si>
  <si>
    <t>CELL_004083</t>
  </si>
  <si>
    <t>CELL_004978</t>
  </si>
  <si>
    <t>Spherocyte</t>
  </si>
  <si>
    <t>CELL_001216</t>
  </si>
  <si>
    <t>CELL_004771</t>
  </si>
  <si>
    <t>CELL_005446</t>
  </si>
  <si>
    <t>CELL_002575</t>
  </si>
  <si>
    <t>CELL_004748</t>
  </si>
  <si>
    <t>CELL_004790</t>
  </si>
  <si>
    <t>CELL_001421</t>
  </si>
  <si>
    <t>CELL_001700</t>
  </si>
  <si>
    <t>CELL_005187</t>
  </si>
  <si>
    <t>CELL_003818</t>
  </si>
  <si>
    <t>CELL_002628</t>
  </si>
  <si>
    <t>CELL_004518</t>
  </si>
  <si>
    <t>Elliptocyte</t>
  </si>
  <si>
    <t>CELL_002795</t>
  </si>
  <si>
    <t>CELL_001047</t>
  </si>
  <si>
    <t>CELL_000507</t>
  </si>
  <si>
    <t>CELL_001774</t>
  </si>
  <si>
    <t>CELL_002527</t>
  </si>
  <si>
    <t>CELL_002104</t>
  </si>
  <si>
    <t>CELL_002742</t>
  </si>
  <si>
    <t>CELL_004782</t>
  </si>
  <si>
    <t>CELL_004699</t>
  </si>
  <si>
    <t>CELL_002255</t>
  </si>
  <si>
    <t>CELL_002719</t>
  </si>
  <si>
    <t>CELL_003787</t>
  </si>
  <si>
    <t>CELL_004826</t>
  </si>
  <si>
    <t>CELL_004611</t>
  </si>
  <si>
    <t>CELL_003810</t>
  </si>
  <si>
    <t>CELL_004716</t>
  </si>
  <si>
    <t>CELL_003470</t>
  </si>
  <si>
    <t>CELL_003607</t>
  </si>
  <si>
    <t>CELL_000784</t>
  </si>
  <si>
    <t>CELL_001644</t>
  </si>
  <si>
    <t>CELL_002806</t>
  </si>
  <si>
    <t>CELL_001336</t>
  </si>
  <si>
    <t>CELL_004447</t>
  </si>
  <si>
    <t>CELL_002465</t>
  </si>
  <si>
    <t>CELL_003401</t>
  </si>
  <si>
    <t>CELL_001895</t>
  </si>
  <si>
    <t>CELL_000808</t>
  </si>
  <si>
    <t>CELL_001371</t>
  </si>
  <si>
    <t>CELL_002837</t>
  </si>
  <si>
    <t>CELL_001783</t>
  </si>
  <si>
    <t>CELL_004676</t>
  </si>
  <si>
    <t>CELL_001169</t>
  </si>
  <si>
    <t>CELL_000813</t>
  </si>
  <si>
    <t>CELL_004445</t>
  </si>
  <si>
    <t>CELL_002852</t>
  </si>
  <si>
    <t>CELL_000080</t>
  </si>
  <si>
    <t>CELL_001110</t>
  </si>
  <si>
    <t>CELL_004874</t>
  </si>
  <si>
    <t>CELL_001790</t>
  </si>
  <si>
    <t>CELL_004454</t>
  </si>
  <si>
    <t>CELL_003962</t>
  </si>
  <si>
    <t>CELL_000234</t>
  </si>
  <si>
    <t>CELL_003608</t>
  </si>
  <si>
    <t>CELL_002896</t>
  </si>
  <si>
    <t>CELL_003619</t>
  </si>
  <si>
    <t>CELL_005075</t>
  </si>
  <si>
    <t>Sickle_Cell</t>
  </si>
  <si>
    <t>Sickle_Cell_Anemia</t>
  </si>
  <si>
    <t>CELL_001804</t>
  </si>
  <si>
    <t>CELL_004986</t>
  </si>
  <si>
    <t>CELL_004827</t>
  </si>
  <si>
    <t>CELL_001898</t>
  </si>
  <si>
    <t>CELL_000747</t>
  </si>
  <si>
    <t>CELL_005185</t>
  </si>
  <si>
    <t>CELL_005545</t>
  </si>
  <si>
    <t>CELL_005652</t>
  </si>
  <si>
    <t>CELL_001345</t>
  </si>
  <si>
    <t>CELL_001162</t>
  </si>
  <si>
    <t>CELL_003086</t>
  </si>
  <si>
    <t>CELL_002756</t>
  </si>
  <si>
    <t>CELL_004393</t>
  </si>
  <si>
    <t>CELL_004931</t>
  </si>
  <si>
    <t>CELL_000297</t>
  </si>
  <si>
    <t>CELL_004231</t>
  </si>
  <si>
    <t>CELL_004421</t>
  </si>
  <si>
    <t>CELL_001778</t>
  </si>
  <si>
    <t>CELL_002374</t>
  </si>
  <si>
    <t>CELL_001789</t>
  </si>
  <si>
    <t>CELL_005200</t>
  </si>
  <si>
    <t>CELL_005642</t>
  </si>
  <si>
    <t>CELL_002523</t>
  </si>
  <si>
    <t>CELL_004476</t>
  </si>
  <si>
    <t>CELL_004074</t>
  </si>
  <si>
    <t>CELL_000535</t>
  </si>
  <si>
    <t>CELL_003185</t>
  </si>
  <si>
    <t>CELL_003126</t>
  </si>
  <si>
    <t>CELL_001210</t>
  </si>
  <si>
    <t>CELL_002188</t>
  </si>
  <si>
    <t>CELL_004568</t>
  </si>
  <si>
    <t>CELL_003950</t>
  </si>
  <si>
    <t>CELL_000627</t>
  </si>
  <si>
    <t>CELL_002604</t>
  </si>
  <si>
    <t>CELL_002459</t>
  </si>
  <si>
    <t>CELL_001738</t>
  </si>
  <si>
    <t>CELL_005791</t>
  </si>
  <si>
    <t>CELL_003797</t>
  </si>
  <si>
    <t>CELL_000264</t>
  </si>
  <si>
    <t>CELL_000158</t>
  </si>
  <si>
    <t>CELL_002214</t>
  </si>
  <si>
    <t>CELL_004579</t>
  </si>
  <si>
    <t>CELL_004511</t>
  </si>
  <si>
    <t>CELL_000961</t>
  </si>
  <si>
    <t>CELL_005546</t>
  </si>
  <si>
    <t>CELL_000102</t>
  </si>
  <si>
    <t>CELL_001324</t>
  </si>
  <si>
    <t>CELL_005418</t>
  </si>
  <si>
    <t>CELL_003945</t>
  </si>
  <si>
    <t>CELL_002648</t>
  </si>
  <si>
    <t>CELL_000908</t>
  </si>
  <si>
    <t>CELL_002717</t>
  </si>
  <si>
    <t>CELL_004565</t>
  </si>
  <si>
    <t>CELL_001039</t>
  </si>
  <si>
    <t>CELL_001648</t>
  </si>
  <si>
    <t>CELL_001486</t>
  </si>
  <si>
    <t>CELL_001104</t>
  </si>
  <si>
    <t>CELL_003046</t>
  </si>
  <si>
    <t>CELL_005559</t>
  </si>
  <si>
    <t>CELL_000178</t>
  </si>
  <si>
    <t>CELL_003461</t>
  </si>
  <si>
    <t>CELL_003199</t>
  </si>
  <si>
    <t>CELL_003816</t>
  </si>
  <si>
    <t>CELL_001098</t>
  </si>
  <si>
    <t>CELL_002964</t>
  </si>
  <si>
    <t>CELL_005849</t>
  </si>
  <si>
    <t>CELL_005078</t>
  </si>
  <si>
    <t>CELL_002299</t>
  </si>
  <si>
    <t>CELL_002860</t>
  </si>
  <si>
    <t>CELL_001282</t>
  </si>
  <si>
    <t>CELL_000157</t>
  </si>
  <si>
    <t>CELL_004596</t>
  </si>
  <si>
    <t>CELL_000427</t>
  </si>
  <si>
    <t>CELL_004935</t>
  </si>
  <si>
    <t>CELL_001955</t>
  </si>
  <si>
    <t>CELL_002390</t>
  </si>
  <si>
    <t>CELL_004206</t>
  </si>
  <si>
    <t>CELL_004618</t>
  </si>
  <si>
    <t>CELL_005136</t>
  </si>
  <si>
    <t>CELL_005748</t>
  </si>
  <si>
    <t>CELL_003354</t>
  </si>
  <si>
    <t>CELL_000531</t>
  </si>
  <si>
    <t>CELL_003847</t>
  </si>
  <si>
    <t>CELL_004815</t>
  </si>
  <si>
    <t>CELL_005343</t>
  </si>
  <si>
    <t>CELL_001521</t>
  </si>
  <si>
    <t>CELL_003802</t>
  </si>
  <si>
    <t>CELL_004379</t>
  </si>
  <si>
    <t>CELL_000133</t>
  </si>
  <si>
    <t>CELL_005818</t>
  </si>
  <si>
    <t>CELL_000402</t>
  </si>
  <si>
    <t>CELL_000168</t>
  </si>
  <si>
    <t>CELL_001505</t>
  </si>
  <si>
    <t>CELL_004100</t>
  </si>
  <si>
    <t>CELL_003957</t>
  </si>
  <si>
    <t>CELL_001544</t>
  </si>
  <si>
    <t>CELL_001502</t>
  </si>
  <si>
    <t>CELL_001624</t>
  </si>
  <si>
    <t>CELL_003435</t>
  </si>
  <si>
    <t>CELL_002313</t>
  </si>
  <si>
    <t>CELL_001510</t>
  </si>
  <si>
    <t>CELL_001563</t>
  </si>
  <si>
    <t>CELL_002888</t>
  </si>
  <si>
    <t>CELL_005260</t>
  </si>
  <si>
    <t>CELL_001331</t>
  </si>
  <si>
    <t>CELL_000240</t>
  </si>
  <si>
    <t>CELL_000978</t>
  </si>
  <si>
    <t>CELL_001633</t>
  </si>
  <si>
    <t>CELL_001610</t>
  </si>
  <si>
    <t>CELL_001965</t>
  </si>
  <si>
    <t>CELL_001434</t>
  </si>
  <si>
    <t>CELL_004267</t>
  </si>
  <si>
    <t>CELL_000953</t>
  </si>
  <si>
    <t>CELL_001663</t>
  </si>
  <si>
    <t>CELL_000169</t>
  </si>
  <si>
    <t>CELL_005865</t>
  </si>
  <si>
    <t>CELL_003860</t>
  </si>
  <si>
    <t>CELL_002630</t>
  </si>
  <si>
    <t>CELL_001952</t>
  </si>
  <si>
    <t>CELL_001670</t>
  </si>
  <si>
    <t>CELL_005761</t>
  </si>
  <si>
    <t>CELL_001269</t>
  </si>
  <si>
    <t>CELL_005714</t>
  </si>
  <si>
    <t>CELL_002278</t>
  </si>
  <si>
    <t>CELL_000081</t>
  </si>
  <si>
    <t>CELL_000347</t>
  </si>
  <si>
    <t>CELL_001744</t>
  </si>
  <si>
    <t>CELL_002303</t>
  </si>
  <si>
    <t>CELL_005137</t>
  </si>
  <si>
    <t>CELL_004990</t>
  </si>
  <si>
    <t>CELL_001043</t>
  </si>
  <si>
    <t>CELL_000394</t>
  </si>
  <si>
    <t>CELL_004078</t>
  </si>
  <si>
    <t>CELL_004713</t>
  </si>
  <si>
    <t>CELL_001658</t>
  </si>
  <si>
    <t>CELL_000577</t>
  </si>
  <si>
    <t>CELL_004705</t>
  </si>
  <si>
    <t>CELL_005080</t>
  </si>
  <si>
    <t>CELL_003154</t>
  </si>
  <si>
    <t>CELL_001551</t>
  </si>
  <si>
    <t>CELL_004247</t>
  </si>
  <si>
    <t>CELL_004386</t>
  </si>
  <si>
    <t>CELL_003210</t>
  </si>
  <si>
    <t>CELL_004320</t>
  </si>
  <si>
    <t>CELL_001913</t>
  </si>
  <si>
    <t>CELL_001946</t>
  </si>
  <si>
    <t>CELL_000933</t>
  </si>
  <si>
    <t>CELL_000587</t>
  </si>
  <si>
    <t>CELL_004167</t>
  </si>
  <si>
    <t>CELL_000309</t>
  </si>
  <si>
    <t>CELL_003769</t>
  </si>
  <si>
    <t>CELL_001534</t>
  </si>
  <si>
    <t>CELL_001177</t>
  </si>
  <si>
    <t>CELL_000812</t>
  </si>
  <si>
    <t>CELL_001408</t>
  </si>
  <si>
    <t>CELL_005550</t>
  </si>
  <si>
    <t>CELL_000545</t>
  </si>
  <si>
    <t>CELL_004621</t>
  </si>
  <si>
    <t>CELL_005100</t>
  </si>
  <si>
    <t>CELL_002167</t>
  </si>
  <si>
    <t>CELL_003455</t>
  </si>
  <si>
    <t>CELL_003238</t>
  </si>
  <si>
    <t>CELL_003827</t>
  </si>
  <si>
    <t>CELL_005772</t>
  </si>
  <si>
    <t>CELL_000811</t>
  </si>
  <si>
    <t>CELL_003133</t>
  </si>
  <si>
    <t>CELL_000015</t>
  </si>
  <si>
    <t>CELL_004205</t>
  </si>
  <si>
    <t>CELL_003766</t>
  </si>
  <si>
    <t>CELL_004928</t>
  </si>
  <si>
    <t>CELL_002969</t>
  </si>
  <si>
    <t>CELL_002612</t>
  </si>
  <si>
    <t>CELL_002032</t>
  </si>
  <si>
    <t>CELL_000066</t>
  </si>
  <si>
    <t>CELL_003670</t>
  </si>
  <si>
    <t>CELL_001363</t>
  </si>
  <si>
    <t>CELL_004039</t>
  </si>
  <si>
    <t>CELL_001666</t>
  </si>
  <si>
    <t>CELL_004481</t>
  </si>
  <si>
    <t>CELL_004441</t>
  </si>
  <si>
    <t>CELL_000677</t>
  </si>
  <si>
    <t>CELL_000440</t>
  </si>
  <si>
    <t>CELL_002616</t>
  </si>
  <si>
    <t>CELL_002134</t>
  </si>
  <si>
    <t>CELL_000089</t>
  </si>
  <si>
    <t>CELL_005039</t>
  </si>
  <si>
    <t>CELL_000752</t>
  </si>
  <si>
    <t>CELL_005347</t>
  </si>
  <si>
    <t>CELL_000320</t>
  </si>
  <si>
    <t>CELL_001375</t>
  </si>
  <si>
    <t>CELL_003590</t>
  </si>
  <si>
    <t>CELL_004774</t>
  </si>
  <si>
    <t>CELL_002695</t>
  </si>
  <si>
    <t>CELL_004574</t>
  </si>
  <si>
    <t>CELL_001262</t>
  </si>
  <si>
    <t>CELL_003480</t>
  </si>
  <si>
    <t>CELL_001221</t>
  </si>
  <si>
    <t>CELL_005333</t>
  </si>
  <si>
    <t>CELL_004756</t>
  </si>
  <si>
    <t>CELL_000372</t>
  </si>
  <si>
    <t>CELL_002996</t>
  </si>
  <si>
    <t>CELL_000554</t>
  </si>
  <si>
    <t>CELL_005356</t>
  </si>
  <si>
    <t>CELL_001034</t>
  </si>
  <si>
    <t>CELL_000656</t>
  </si>
  <si>
    <t>CELL_005061</t>
  </si>
  <si>
    <t>CELL_002446</t>
  </si>
  <si>
    <t>CELL_003266</t>
  </si>
  <si>
    <t>CELL_000352</t>
  </si>
  <si>
    <t>CELL_002945</t>
  </si>
  <si>
    <t>CELL_004624</t>
  </si>
  <si>
    <t>CELL_000182</t>
  </si>
  <si>
    <t>CELL_005690</t>
  </si>
  <si>
    <t>CELL_002128</t>
  </si>
  <si>
    <t>CELL_005609</t>
  </si>
  <si>
    <t>CELL_002586</t>
  </si>
  <si>
    <t>CELL_002095</t>
  </si>
  <si>
    <t>CELL_004576</t>
  </si>
  <si>
    <t>CELL_001129</t>
  </si>
  <si>
    <t>CELL_002800</t>
  </si>
  <si>
    <t>CELL_004784</t>
  </si>
  <si>
    <t>CELL_000260</t>
  </si>
  <si>
    <t>CELL_000280</t>
  </si>
  <si>
    <t>CELL_001087</t>
  </si>
  <si>
    <t>CELL_000199</t>
  </si>
  <si>
    <t>CELL_000788</t>
  </si>
  <si>
    <t>CELL_005478</t>
  </si>
  <si>
    <t>CELL_005509</t>
  </si>
  <si>
    <t>CELL_001076</t>
  </si>
  <si>
    <t>CELL_000539</t>
  </si>
  <si>
    <t>CELL_000502</t>
  </si>
  <si>
    <t>CELL_003304</t>
  </si>
  <si>
    <t>CELL_004344</t>
  </si>
  <si>
    <t>CELL_001546</t>
  </si>
  <si>
    <t>CELL_003404</t>
  </si>
  <si>
    <t>CELL_001631</t>
  </si>
  <si>
    <t>CELL_003647</t>
  </si>
  <si>
    <t>CELL_005417</t>
  </si>
  <si>
    <t>CELL_005404</t>
  </si>
  <si>
    <t>CELL_000995</t>
  </si>
  <si>
    <t>CELL_005591</t>
  </si>
  <si>
    <t>CELL_000016</t>
  </si>
  <si>
    <t>CELL_002903</t>
  </si>
  <si>
    <t>CELL_001868</t>
  </si>
  <si>
    <t>CELL_005532</t>
  </si>
  <si>
    <t>CELL_003308</t>
  </si>
  <si>
    <t>CELL_003316</t>
  </si>
  <si>
    <t>CELL_004939</t>
  </si>
  <si>
    <t>CELL_002537</t>
  </si>
  <si>
    <t>CELL_002474</t>
  </si>
  <si>
    <t>CELL_005122</t>
  </si>
  <si>
    <t>CELL_003943</t>
  </si>
  <si>
    <t>CELL_004048</t>
  </si>
  <si>
    <t>CELL_002099</t>
  </si>
  <si>
    <t>CELL_002415</t>
  </si>
  <si>
    <t>CELL_004528</t>
  </si>
  <si>
    <t>CELL_005613</t>
  </si>
  <si>
    <t>CELL_003762</t>
  </si>
  <si>
    <t>CELL_005247</t>
  </si>
  <si>
    <t>CELL_001195</t>
  </si>
  <si>
    <t>CELL_002930</t>
  </si>
  <si>
    <t>CELL_003650</t>
  </si>
  <si>
    <t>CELL_005098</t>
  </si>
  <si>
    <t>CELL_002522</t>
  </si>
  <si>
    <t>CELL_004544</t>
  </si>
  <si>
    <t>CELL_001236</t>
  </si>
  <si>
    <t>CELL_004963</t>
  </si>
  <si>
    <t>CELL_001288</t>
  </si>
  <si>
    <t>CELL_004560</t>
  </si>
  <si>
    <t>CELL_002228</t>
  </si>
  <si>
    <t>CELL_003856</t>
  </si>
  <si>
    <t>CELL_003182</t>
  </si>
  <si>
    <t>CELL_002413</t>
  </si>
  <si>
    <t>CELL_002752</t>
  </si>
  <si>
    <t>CELL_005465</t>
  </si>
  <si>
    <t>CELL_002352</t>
  </si>
  <si>
    <t>CELL_003391</t>
  </si>
  <si>
    <t>CELL_003097</t>
  </si>
  <si>
    <t>CELL_000009</t>
  </si>
  <si>
    <t>CELL_002224</t>
  </si>
  <si>
    <t>CELL_002452</t>
  </si>
  <si>
    <t>CELL_005767</t>
  </si>
  <si>
    <t>CELL_005127</t>
  </si>
  <si>
    <t>CELL_003648</t>
  </si>
  <si>
    <t>CELL_000038</t>
  </si>
  <si>
    <t>CELL_000231</t>
  </si>
  <si>
    <t>CELL_002917</t>
  </si>
  <si>
    <t>CELL_000600</t>
  </si>
  <si>
    <t>CELL_001058</t>
  </si>
  <si>
    <t>CELL_004711</t>
  </si>
  <si>
    <t>CELL_003430</t>
  </si>
  <si>
    <t>CELL_001351</t>
  </si>
  <si>
    <t>CELL_000374</t>
  </si>
  <si>
    <t>CELL_002681</t>
  </si>
  <si>
    <t>CELL_000562</t>
  </si>
  <si>
    <t>CELL_000034</t>
  </si>
  <si>
    <t>CELL_004170</t>
  </si>
  <si>
    <t>CELL_000045</t>
  </si>
  <si>
    <t>CELL_001298</t>
  </si>
  <si>
    <t>CELL_002241</t>
  </si>
  <si>
    <t>CELL_001478</t>
  </si>
  <si>
    <t>CELL_002272</t>
  </si>
  <si>
    <t>CELL_002178</t>
  </si>
  <si>
    <t>CELL_001394</t>
  </si>
  <si>
    <t>CELL_005689</t>
  </si>
  <si>
    <t>CELL_002437</t>
  </si>
  <si>
    <t>CELL_004940</t>
  </si>
  <si>
    <t>CELL_000326</t>
  </si>
  <si>
    <t>CELL_003831</t>
  </si>
  <si>
    <t>CELL_002421</t>
  </si>
  <si>
    <t>CELL_002900</t>
  </si>
  <si>
    <t>CELL_004872</t>
  </si>
  <si>
    <t>CELL_003955</t>
  </si>
  <si>
    <t>CELL_002478</t>
  </si>
  <si>
    <t>CELL_002743</t>
  </si>
  <si>
    <t>CELL_005097</t>
  </si>
  <si>
    <t>CELL_004260</t>
  </si>
  <si>
    <t>CELL_004336</t>
  </si>
  <si>
    <t>CELL_002351</t>
  </si>
  <si>
    <t>CELL_000623</t>
  </si>
  <si>
    <t>CELL_000764</t>
  </si>
  <si>
    <t>CELL_004384</t>
  </si>
  <si>
    <t>CELL_002307</t>
  </si>
  <si>
    <t>CELL_002442</t>
  </si>
  <si>
    <t>CELL_002524</t>
  </si>
  <si>
    <t>CELL_001200</t>
  </si>
  <si>
    <t>CELL_001766</t>
  </si>
  <si>
    <t>CELL_001182</t>
  </si>
  <si>
    <t>CELL_003579</t>
  </si>
  <si>
    <t>CELL_002573</t>
  </si>
  <si>
    <t>CELL_003358</t>
  </si>
  <si>
    <t>CELL_002844</t>
  </si>
  <si>
    <t>CELL_003127</t>
  </si>
  <si>
    <t>CELL_002466</t>
  </si>
  <si>
    <t>CELL_000970</t>
  </si>
  <si>
    <t>CELL_002703</t>
  </si>
  <si>
    <t>CELL_002898</t>
  </si>
  <si>
    <t>CELL_003893</t>
  </si>
  <si>
    <t>CELL_005434</t>
  </si>
  <si>
    <t>CELL_005538</t>
  </si>
  <si>
    <t>CELL_000325</t>
  </si>
  <si>
    <t>CELL_002078</t>
  </si>
  <si>
    <t>CELL_004271</t>
  </si>
  <si>
    <t>CELL_004181</t>
  </si>
  <si>
    <t>CELL_005466</t>
  </si>
  <si>
    <t>CELL_000916</t>
  </si>
  <si>
    <t>CELL_004334</t>
  </si>
  <si>
    <t>CELL_002705</t>
  </si>
  <si>
    <t>CELL_003997</t>
  </si>
  <si>
    <t>CELL_001966</t>
  </si>
  <si>
    <t>CELL_003686</t>
  </si>
  <si>
    <t>CELL_003845</t>
  </si>
  <si>
    <t>CELL_001721</t>
  </si>
  <si>
    <t>CELL_005840</t>
  </si>
  <si>
    <t>CELL_003741</t>
  </si>
  <si>
    <t>CELL_002926</t>
  </si>
  <si>
    <t>CELL_001819</t>
  </si>
  <si>
    <t>CELL_003837</t>
  </si>
  <si>
    <t>CELL_004586</t>
  </si>
  <si>
    <t>CELL_003471</t>
  </si>
  <si>
    <t>CELL_003018</t>
  </si>
  <si>
    <t>CELL_000411</t>
  </si>
  <si>
    <t>CELL_003083</t>
  </si>
  <si>
    <t>CELL_004604</t>
  </si>
  <si>
    <t>CELL_005455</t>
  </si>
  <si>
    <t>CELL_001727</t>
  </si>
  <si>
    <t>CELL_005588</t>
  </si>
  <si>
    <t>CELL_005184</t>
  </si>
  <si>
    <t>CELL_001967</t>
  </si>
  <si>
    <t>CELL_003867</t>
  </si>
  <si>
    <t>CELL_003990</t>
  </si>
  <si>
    <t>CELL_003560</t>
  </si>
  <si>
    <t>CELL_002288</t>
  </si>
  <si>
    <t>CELL_004367</t>
  </si>
  <si>
    <t>CELL_002707</t>
  </si>
  <si>
    <t>CELL_001667</t>
  </si>
  <si>
    <t>CELL_005317</t>
  </si>
  <si>
    <t>CELL_004851</t>
  </si>
  <si>
    <t>CELL_000599</t>
  </si>
  <si>
    <t>CELL_002877</t>
  </si>
  <si>
    <t>CELL_000018</t>
  </si>
  <si>
    <t>CELL_004994</t>
  </si>
  <si>
    <t>CELL_000241</t>
  </si>
  <si>
    <t>CELL_005574</t>
  </si>
  <si>
    <t>CELL_001818</t>
  </si>
  <si>
    <t>CELL_003406</t>
  </si>
  <si>
    <t>CELL_000466</t>
  </si>
  <si>
    <t>CELL_000298</t>
  </si>
  <si>
    <t>CELL_005656</t>
  </si>
  <si>
    <t>CELL_005739</t>
  </si>
  <si>
    <t>CELL_002105</t>
  </si>
  <si>
    <t>CELL_000064</t>
  </si>
  <si>
    <t>CELL_000706</t>
  </si>
  <si>
    <t>CELL_005234</t>
  </si>
  <si>
    <t>CELL_002210</t>
  </si>
  <si>
    <t>CELL_005225</t>
  </si>
  <si>
    <t>CELL_001537</t>
  </si>
  <si>
    <t>CELL_004296</t>
  </si>
  <si>
    <t>CELL_001587</t>
  </si>
  <si>
    <t>CELL_000085</t>
  </si>
  <si>
    <t>CELL_001653</t>
  </si>
  <si>
    <t>CELL_004370</t>
  </si>
  <si>
    <t>CELL_005598</t>
  </si>
  <si>
    <t>CELL_002158</t>
  </si>
  <si>
    <t>CELL_004359</t>
  </si>
  <si>
    <t>CELL_001412</t>
  </si>
  <si>
    <t>CELL_001892</t>
  </si>
  <si>
    <t>CELL_000605</t>
  </si>
  <si>
    <t>CELL_000334</t>
  </si>
  <si>
    <t>CELL_005407</t>
  </si>
  <si>
    <t>CELL_001145</t>
  </si>
  <si>
    <t>CELL_001322</t>
  </si>
  <si>
    <t>CELL_003726</t>
  </si>
  <si>
    <t>CELL_001731</t>
  </si>
  <si>
    <t>CELL_003247</t>
  </si>
  <si>
    <t>CELL_000682</t>
  </si>
  <si>
    <t>CELL_000743</t>
  </si>
  <si>
    <t>CELL_000248</t>
  </si>
  <si>
    <t>CELL_005328</t>
  </si>
  <si>
    <t>CELL_005319</t>
  </si>
  <si>
    <t>CELL_002608</t>
  </si>
  <si>
    <t>CELL_001562</t>
  </si>
  <si>
    <t>CELL_004591</t>
  </si>
  <si>
    <t>CELL_005710</t>
  </si>
  <si>
    <t>CELL_001437</t>
  </si>
  <si>
    <t>CELL_005118</t>
  </si>
  <si>
    <t>CELL_003707</t>
  </si>
  <si>
    <t>CELL_002866</t>
  </si>
  <si>
    <t>CELL_002572</t>
  </si>
  <si>
    <t>CELL_001033</t>
  </si>
  <si>
    <t>CELL_003671</t>
  </si>
  <si>
    <t>CELL_004723</t>
  </si>
  <si>
    <t>CELL_005485</t>
  </si>
  <si>
    <t>CELL_002802</t>
  </si>
  <si>
    <t>CELL_000316</t>
  </si>
  <si>
    <t>CELL_004392</t>
  </si>
  <si>
    <t>CELL_001515</t>
  </si>
  <si>
    <t>CELL_000150</t>
  </si>
  <si>
    <t>CELL_001159</t>
  </si>
  <si>
    <t>CELL_004902</t>
  </si>
  <si>
    <t>CELL_000291</t>
  </si>
  <si>
    <t>CELL_000454</t>
  </si>
  <si>
    <t>CELL_001329</t>
  </si>
  <si>
    <t>CELL_005390</t>
  </si>
  <si>
    <t>CELL_001787</t>
  </si>
  <si>
    <t>CELL_004516</t>
  </si>
  <si>
    <t>CELL_005670</t>
  </si>
  <si>
    <t>CELL_002407</t>
  </si>
  <si>
    <t>CELL_001045</t>
  </si>
  <si>
    <t>CELL_004340</t>
  </si>
  <si>
    <t>CELL_004523</t>
  </si>
  <si>
    <t>CELL_002722</t>
  </si>
  <si>
    <t>CELL_004222</t>
  </si>
  <si>
    <t>CELL_005015</t>
  </si>
  <si>
    <t>CELL_000684</t>
  </si>
  <si>
    <t>CELL_002463</t>
  </si>
  <si>
    <t>CELL_002305</t>
  </si>
  <si>
    <t>CELL_000806</t>
  </si>
  <si>
    <t>CELL_004464</t>
  </si>
  <si>
    <t>CELL_003781</t>
  </si>
  <si>
    <t>CELL_004985</t>
  </si>
  <si>
    <t>CELL_000801</t>
  </si>
  <si>
    <t>CELL_004440</t>
  </si>
  <si>
    <t>CELL_002946</t>
  </si>
  <si>
    <t>CELL_003525</t>
  </si>
  <si>
    <t>CELL_000382</t>
  </si>
  <si>
    <t>CELL_002771</t>
  </si>
  <si>
    <t>CELL_005680</t>
  </si>
  <si>
    <t>CELL_000423</t>
  </si>
  <si>
    <t>CELL_000795</t>
  </si>
  <si>
    <t>CELL_001733</t>
  </si>
  <si>
    <t>CELL_001164</t>
  </si>
  <si>
    <t>CELL_003259</t>
  </si>
  <si>
    <t>CELL_000125</t>
  </si>
  <si>
    <t>CELL_000103</t>
  </si>
  <si>
    <t>CELL_002482</t>
  </si>
  <si>
    <t>CELL_002944</t>
  </si>
  <si>
    <t>CELL_001316</t>
  </si>
  <si>
    <t>CELL_002701</t>
  </si>
  <si>
    <t>CELL_001748</t>
  </si>
  <si>
    <t>CELL_001232</t>
  </si>
  <si>
    <t>CELL_002164</t>
  </si>
  <si>
    <t>CELL_004627</t>
  </si>
  <si>
    <t>CELL_000136</t>
  </si>
  <si>
    <t>CELL_003419</t>
  </si>
  <si>
    <t>CELL_005456</t>
  </si>
  <si>
    <t>CELL_000697</t>
  </si>
  <si>
    <t>CELL_003985</t>
  </si>
  <si>
    <t>CELL_003003</t>
  </si>
  <si>
    <t>CELL_005437</t>
  </si>
  <si>
    <t>CELL_001877</t>
  </si>
  <si>
    <t>CELL_005360</t>
  </si>
  <si>
    <t>CELL_004013</t>
  </si>
  <si>
    <t>CELL_002229</t>
  </si>
  <si>
    <t>CELL_005076</t>
  </si>
  <si>
    <t>CELL_002595</t>
  </si>
  <si>
    <t>CELL_005266</t>
  </si>
  <si>
    <t>CELL_004669</t>
  </si>
  <si>
    <t>CELL_001884</t>
  </si>
  <si>
    <t>CELL_004868</t>
  </si>
  <si>
    <t>CELL_004830</t>
  </si>
  <si>
    <t>CELL_005149</t>
  </si>
  <si>
    <t>CELL_000145</t>
  </si>
  <si>
    <t>CELL_000381</t>
  </si>
  <si>
    <t>CELL_001613</t>
  </si>
  <si>
    <t>CELL_001023</t>
  </si>
  <si>
    <t>CELL_003214</t>
  </si>
  <si>
    <t>CELL_000122</t>
  </si>
  <si>
    <t>CELL_000612</t>
  </si>
  <si>
    <t>CELL_002894</t>
  </si>
  <si>
    <t>CELL_002654</t>
  </si>
  <si>
    <t>CELL_000419</t>
  </si>
  <si>
    <t>CELL_002169</t>
  </si>
  <si>
    <t>CELL_002192</t>
  </si>
  <si>
    <t>CELL_005140</t>
  </si>
  <si>
    <t>CELL_004848</t>
  </si>
  <si>
    <t>CELL_004221</t>
  </si>
  <si>
    <t>CELL_004417</t>
  </si>
  <si>
    <t>CELL_002381</t>
  </si>
  <si>
    <t>CELL_005202</t>
  </si>
  <si>
    <t>CELL_001074</t>
  </si>
  <si>
    <t>CELL_000249</t>
  </si>
  <si>
    <t>CELL_005298</t>
  </si>
  <si>
    <t>CELL_003872</t>
  </si>
  <si>
    <t>CELL_000448</t>
  </si>
  <si>
    <t>CELL_000880</t>
  </si>
  <si>
    <t>CELL_003537</t>
  </si>
  <si>
    <t>CELL_001143</t>
  </si>
  <si>
    <t>CELL_002441</t>
  </si>
  <si>
    <t>CELL_002821</t>
  </si>
  <si>
    <t>CELL_003410</t>
  </si>
  <si>
    <t>CELL_005046</t>
  </si>
  <si>
    <t>CELL_002982</t>
  </si>
  <si>
    <t>CELL_002555</t>
  </si>
  <si>
    <t>CELL_004869</t>
  </si>
  <si>
    <t>CELL_002300</t>
  </si>
  <si>
    <t>CELL_000415</t>
  </si>
  <si>
    <t>CELL_000809</t>
  </si>
  <si>
    <t>CELL_005548</t>
  </si>
  <si>
    <t>CELL_003264</t>
  </si>
  <si>
    <t>CELL_000866</t>
  </si>
  <si>
    <t>CELL_001273</t>
  </si>
  <si>
    <t>CELL_003241</t>
  </si>
  <si>
    <t>CELL_001695</t>
  </si>
  <si>
    <t>CELL_001863</t>
  </si>
  <si>
    <t>CELL_002230</t>
  </si>
  <si>
    <t>CELL_000590</t>
  </si>
  <si>
    <t>CELL_004783</t>
  </si>
  <si>
    <t>CELL_002234</t>
  </si>
  <si>
    <t>CELL_005721</t>
  </si>
  <si>
    <t>CELL_001484</t>
  </si>
  <si>
    <t>CELL_005674</t>
  </si>
  <si>
    <t>CELL_002955</t>
  </si>
  <si>
    <t>CELL_002116</t>
  </si>
  <si>
    <t>CELL_001741</t>
  </si>
  <si>
    <t>CELL_005506</t>
  </si>
  <si>
    <t>CELL_004311</t>
  </si>
  <si>
    <t>CELL_000209</t>
  </si>
  <si>
    <t>CELL_003586</t>
  </si>
  <si>
    <t>CELL_004197</t>
  </si>
  <si>
    <t>CELL_000426</t>
  </si>
  <si>
    <t>CELL_004959</t>
  </si>
  <si>
    <t>CELL_001003</t>
  </si>
  <si>
    <t>CELL_005170</t>
  </si>
  <si>
    <t>CELL_000927</t>
  </si>
  <si>
    <t>CELL_002953</t>
  </si>
  <si>
    <t>CELL_000713</t>
  </si>
  <si>
    <t>CELL_003698</t>
  </si>
  <si>
    <t>CELL_004559</t>
  </si>
  <si>
    <t>CELL_001601</t>
  </si>
  <si>
    <t>CELL_002273</t>
  </si>
  <si>
    <t>CELL_003621</t>
  </si>
  <si>
    <t>CELL_003036</t>
  </si>
  <si>
    <t>CELL_002700</t>
  </si>
  <si>
    <t>CELL_001481</t>
  </si>
  <si>
    <t>CELL_002916</t>
  </si>
  <si>
    <t>CELL_003771</t>
  </si>
  <si>
    <t>CELL_002911</t>
  </si>
  <si>
    <t>CELL_000438</t>
  </si>
  <si>
    <t>CELL_003114</t>
  </si>
  <si>
    <t>CELL_002686</t>
  </si>
  <si>
    <t>CELL_000108</t>
  </si>
  <si>
    <t>CELL_000030</t>
  </si>
  <si>
    <t>CELL_005557</t>
  </si>
  <si>
    <t>CELL_003122</t>
  </si>
  <si>
    <t>CELL_003014</t>
  </si>
  <si>
    <t>CELL_005495</t>
  </si>
  <si>
    <t>CELL_000585</t>
  </si>
  <si>
    <t>CELL_005058</t>
  </si>
  <si>
    <t>CELL_005195</t>
  </si>
  <si>
    <t>CELL_004767</t>
  </si>
  <si>
    <t>CELL_003045</t>
  </si>
  <si>
    <t>CELL_004310</t>
  </si>
  <si>
    <t>CELL_005133</t>
  </si>
  <si>
    <t>CELL_000756</t>
  </si>
  <si>
    <t>CELL_005473</t>
  </si>
  <si>
    <t>CELL_000765</t>
  </si>
  <si>
    <t>CELL_003383</t>
  </si>
  <si>
    <t>CELL_005449</t>
  </si>
  <si>
    <t>CELL_002781</t>
  </si>
  <si>
    <t>CELL_005753</t>
  </si>
  <si>
    <t>CELL_002842</t>
  </si>
  <si>
    <t>CELL_000965</t>
  </si>
  <si>
    <t>CELL_001198</t>
  </si>
  <si>
    <t>CELL_001540</t>
  </si>
  <si>
    <t>CELL_004942</t>
  </si>
  <si>
    <t>CELL_003113</t>
  </si>
  <si>
    <t>CELL_003353</t>
  </si>
  <si>
    <t>CELL_004251</t>
  </si>
  <si>
    <t>CELL_001048</t>
  </si>
  <si>
    <t>CELL_000091</t>
  </si>
  <si>
    <t>CELL_000748</t>
  </si>
  <si>
    <t>CELL_001536</t>
  </si>
  <si>
    <t>CELL_000890</t>
  </si>
  <si>
    <t>CELL_004684</t>
  </si>
  <si>
    <t>CELL_000625</t>
  </si>
  <si>
    <t>CELL_000070</t>
  </si>
  <si>
    <t>CELL_001398</t>
  </si>
  <si>
    <t>CELL_003700</t>
  </si>
  <si>
    <t>CELL_002997</t>
  </si>
  <si>
    <t>CELL_000894</t>
  </si>
  <si>
    <t>CELL_000294</t>
  </si>
  <si>
    <t>CELL_005625</t>
  </si>
  <si>
    <t>CELL_000446</t>
  </si>
  <si>
    <t>CELL_000469</t>
  </si>
  <si>
    <t>CELL_004852</t>
  </si>
  <si>
    <t>CELL_003631</t>
  </si>
  <si>
    <t>CELL_002025</t>
  </si>
  <si>
    <t>CELL_003751</t>
  </si>
  <si>
    <t>CELL_003432</t>
  </si>
  <si>
    <t>CELL_003904</t>
  </si>
  <si>
    <t>CELL_000578</t>
  </si>
  <si>
    <t>CELL_002094</t>
  </si>
  <si>
    <t>CELL_000246</t>
  </si>
  <si>
    <t>CELL_004105</t>
  </si>
  <si>
    <t>CELL_000368</t>
  </si>
  <si>
    <t>CELL_003170</t>
  </si>
  <si>
    <t>CELL_005306</t>
  </si>
  <si>
    <t>CELL_005099</t>
  </si>
  <si>
    <t>CELL_003054</t>
  </si>
  <si>
    <t>CELL_001567</t>
  </si>
  <si>
    <t>CELL_003076</t>
  </si>
  <si>
    <t>CELL_003096</t>
  </si>
  <si>
    <t>CELL_001220</t>
  </si>
  <si>
    <t>CELL_005654</t>
  </si>
  <si>
    <t>CELL_004385</t>
  </si>
  <si>
    <t>CELL_001581</t>
  </si>
  <si>
    <t>CELL_000556</t>
  </si>
  <si>
    <t>CELL_002084</t>
  </si>
  <si>
    <t>CELL_005575</t>
  </si>
  <si>
    <t>CELL_002779</t>
  </si>
  <si>
    <t>CELL_005583</t>
  </si>
  <si>
    <t>CELL_002046</t>
  </si>
  <si>
    <t>CELL_001814</t>
  </si>
  <si>
    <t>CELL_003384</t>
  </si>
  <si>
    <t>CELL_005757</t>
  </si>
  <si>
    <t>CELL_005159</t>
  </si>
  <si>
    <t>CELL_005474</t>
  </si>
  <si>
    <t>CELL_000152</t>
  </si>
  <si>
    <t>CELL_001187</t>
  </si>
  <si>
    <t>CELL_001943</t>
  </si>
  <si>
    <t>CELL_003593</t>
  </si>
  <si>
    <t>CELL_004129</t>
  </si>
  <si>
    <t>CELL_003440</t>
  </si>
  <si>
    <t>CELL_002679</t>
  </si>
  <si>
    <t>CELL_003546</t>
  </si>
  <si>
    <t>CELL_001323</t>
  </si>
  <si>
    <t>CELL_002928</t>
  </si>
  <si>
    <t>CELL_001174</t>
  </si>
  <si>
    <t>CELL_004161</t>
  </si>
  <si>
    <t>CELL_000749</t>
  </si>
  <si>
    <t>CELL_002643</t>
  </si>
  <si>
    <t>CELL_004473</t>
  </si>
  <si>
    <t>CELL_001050</t>
  </si>
  <si>
    <t>CELL_005066</t>
  </si>
  <si>
    <t>CELL_003665</t>
  </si>
  <si>
    <t>CELL_001570</t>
  </si>
  <si>
    <t>CELL_005793</t>
  </si>
  <si>
    <t>CELL_001673</t>
  </si>
  <si>
    <t>CELL_000492</t>
  </si>
  <si>
    <t>CELL_005040</t>
  </si>
  <si>
    <t>CELL_002958</t>
  </si>
  <si>
    <t>CELL_000472</t>
  </si>
  <si>
    <t>CELL_003476</t>
  </si>
  <si>
    <t>CELL_004371</t>
  </si>
  <si>
    <t>CELL_003577</t>
  </si>
  <si>
    <t>CELL_002619</t>
  </si>
  <si>
    <t>CELL_002408</t>
  </si>
  <si>
    <t>CELL_004236</t>
  </si>
  <si>
    <t>CELL_000355</t>
  </si>
  <si>
    <t>CELL_000252</t>
  </si>
  <si>
    <t>CELL_000186</t>
  </si>
  <si>
    <t>CELL_004396</t>
  </si>
  <si>
    <t>CELL_001096</t>
  </si>
  <si>
    <t>CELL_002009</t>
  </si>
  <si>
    <t>CELL_003429</t>
  </si>
  <si>
    <t>CELL_000228</t>
  </si>
  <si>
    <t>CELL_004668</t>
  </si>
  <si>
    <t>CELL_001176</t>
  </si>
  <si>
    <t>CELL_003012</t>
  </si>
  <si>
    <t>CELL_000882</t>
  </si>
  <si>
    <t>CELL_002938</t>
  </si>
  <si>
    <t>CELL_002329</t>
  </si>
  <si>
    <t>CELL_005351</t>
  </si>
  <si>
    <t>CELL_001565</t>
  </si>
  <si>
    <t>CELL_003246</t>
  </si>
  <si>
    <t>CELL_003765</t>
  </si>
  <si>
    <t>CELL_001488</t>
  </si>
  <si>
    <t>CELL_003553</t>
  </si>
  <si>
    <t>CELL_004897</t>
  </si>
  <si>
    <t>CELL_004232</t>
  </si>
  <si>
    <t>CELL_000293</t>
  </si>
  <si>
    <t>CELL_002219</t>
  </si>
  <si>
    <t>CELL_000550</t>
  </si>
  <si>
    <t>CELL_004169</t>
  </si>
  <si>
    <t>CELL_001130</t>
  </si>
  <si>
    <t>CELL_001449</t>
  </si>
  <si>
    <t>CELL_002909</t>
  </si>
  <si>
    <t>CELL_005490</t>
  </si>
  <si>
    <t>CELL_005781</t>
  </si>
  <si>
    <t>CELL_001508</t>
  </si>
  <si>
    <t>CELL_005385</t>
  </si>
  <si>
    <t>CELL_001701</t>
  </si>
  <si>
    <t>CELL_004651</t>
  </si>
  <si>
    <t>CELL_003587</t>
  </si>
  <si>
    <t>CELL_004910</t>
  </si>
  <si>
    <t>CELL_004524</t>
  </si>
  <si>
    <t>CELL_004154</t>
  </si>
  <si>
    <t>CELL_002590</t>
  </si>
  <si>
    <t>CELL_004982</t>
  </si>
  <si>
    <t>CELL_004089</t>
  </si>
  <si>
    <t>CELL_001559</t>
  </si>
  <si>
    <t>CELL_001213</t>
  </si>
  <si>
    <t>CELL_005547</t>
  </si>
  <si>
    <t>CELL_002147</t>
  </si>
  <si>
    <t>CELL_000614</t>
  </si>
  <si>
    <t>CELL_001993</t>
  </si>
  <si>
    <t>CELL_001746</t>
  </si>
  <si>
    <t>CELL_001075</t>
  </si>
  <si>
    <t>CELL_002941</t>
  </si>
  <si>
    <t>CELL_003791</t>
  </si>
  <si>
    <t>CELL_005842</t>
  </si>
  <si>
    <t>CELL_002664</t>
  </si>
  <si>
    <t>CELL_000506</t>
  </si>
  <si>
    <t>CELL_001401</t>
  </si>
  <si>
    <t>CELL_005747</t>
  </si>
  <si>
    <t>CELL_001189</t>
  </si>
  <si>
    <t>CELL_004109</t>
  </si>
  <si>
    <t>CELL_003011</t>
  </si>
  <si>
    <t>CELL_002274</t>
  </si>
  <si>
    <t>CELL_004960</t>
  </si>
  <si>
    <t>CELL_003683</t>
  </si>
  <si>
    <t>CELL_005009</t>
  </si>
  <si>
    <t>CELL_000107</t>
  </si>
  <si>
    <t>CELL_004951</t>
  </si>
  <si>
    <t>CELL_004766</t>
  </si>
  <si>
    <t>CELL_002901</t>
  </si>
  <si>
    <t>CELL_002096</t>
  </si>
  <si>
    <t>CELL_003134</t>
  </si>
  <si>
    <t>CELL_001184</t>
  </si>
  <si>
    <t>CELL_001122</t>
  </si>
  <si>
    <t>CELL_005236</t>
  </si>
  <si>
    <t>CELL_001085</t>
  </si>
  <si>
    <t>CELL_003725</t>
  </si>
  <si>
    <t>CELL_004449</t>
  </si>
  <si>
    <t>CELL_004709</t>
  </si>
  <si>
    <t>CELL_004140</t>
  </si>
  <si>
    <t>CELL_004254</t>
  </si>
  <si>
    <t>CELL_004551</t>
  </si>
  <si>
    <t>CELL_003617</t>
  </si>
  <si>
    <t>CELL_005507</t>
  </si>
  <si>
    <t>CELL_003324</t>
  </si>
  <si>
    <t>CELL_001173</t>
  </si>
  <si>
    <t>CELL_005523</t>
  </si>
  <si>
    <t>CELL_004182</t>
  </si>
  <si>
    <t>CELL_001056</t>
  </si>
  <si>
    <t>CELL_000417</t>
  </si>
  <si>
    <t>CELL_000692</t>
  </si>
  <si>
    <t>CELL_004217</t>
  </si>
  <si>
    <t>CELL_001171</t>
  </si>
  <si>
    <t>CELL_000565</t>
  </si>
  <si>
    <t>CELL_000479</t>
  </si>
  <si>
    <t>CELL_003790</t>
  </si>
  <si>
    <t>CELL_005294</t>
  </si>
  <si>
    <t>CELL_000180</t>
  </si>
  <si>
    <t>CELL_002670</t>
  </si>
  <si>
    <t>CELL_000143</t>
  </si>
  <si>
    <t>CELL_004499</t>
  </si>
  <si>
    <t>CELL_005873</t>
  </si>
  <si>
    <t>CELL_005812</t>
  </si>
  <si>
    <t>CELL_002665</t>
  </si>
  <si>
    <t>CELL_005428</t>
  </si>
  <si>
    <t>CELL_005188</t>
  </si>
  <si>
    <t>CELL_000606</t>
  </si>
  <si>
    <t>CELL_005085</t>
  </si>
  <si>
    <t>CELL_002043</t>
  </si>
  <si>
    <t>CELL_003413</t>
  </si>
  <si>
    <t>CELL_000094</t>
  </si>
  <si>
    <t>CELL_003167</t>
  </si>
  <si>
    <t>CELL_005301</t>
  </si>
  <si>
    <t>CELL_000498</t>
  </si>
  <si>
    <t>CELL_004353</t>
  </si>
  <si>
    <t>CELL_002419</t>
  </si>
  <si>
    <t>CELL_003255</t>
  </si>
  <si>
    <t>CELL_005043</t>
  </si>
  <si>
    <t>CELL_005382</t>
  </si>
  <si>
    <t>CELL_005171</t>
  </si>
  <si>
    <t>CELL_000722</t>
  </si>
  <si>
    <t>CELL_002760</t>
  </si>
  <si>
    <t>CELL_003936</t>
  </si>
  <si>
    <t>CELL_003362</t>
  </si>
  <si>
    <t>CELL_004587</t>
  </si>
  <si>
    <t>CELL_002678</t>
  </si>
  <si>
    <t>CELL_000473</t>
  </si>
  <si>
    <t>CELL_003783</t>
  </si>
  <si>
    <t>CELL_003520</t>
  </si>
  <si>
    <t>CELL_004692</t>
  </si>
  <si>
    <t>CELL_001920</t>
  </si>
  <si>
    <t>CELL_002269</t>
  </si>
  <si>
    <t>CELL_000111</t>
  </si>
  <si>
    <t>CELL_000474</t>
  </si>
  <si>
    <t>CELL_003485</t>
  </si>
  <si>
    <t>CELL_002520</t>
  </si>
  <si>
    <t>CELL_003832</t>
  </si>
  <si>
    <t>CELL_004444</t>
  </si>
  <si>
    <t>CELL_002115</t>
  </si>
  <si>
    <t>CELL_005850</t>
  </si>
  <si>
    <t>CELL_000731</t>
  </si>
  <si>
    <t>CELL_004740</t>
  </si>
  <si>
    <t>CELL_003784</t>
  </si>
  <si>
    <t>CELL_002023</t>
  </si>
  <si>
    <t>CELL_000273</t>
  </si>
  <si>
    <t>CELL_003556</t>
  </si>
  <si>
    <t>CELL_000897</t>
  </si>
  <si>
    <t>CELL_004838</t>
  </si>
  <si>
    <t>CELL_001457</t>
  </si>
  <si>
    <t>CELL_000337</t>
  </si>
  <si>
    <t>CELL_005155</t>
  </si>
  <si>
    <t>CELL_005528</t>
  </si>
  <si>
    <t>CELL_001091</t>
  </si>
  <si>
    <t>CELL_001889</t>
  </si>
  <si>
    <t>CELL_000626</t>
  </si>
  <si>
    <t>CELL_001303</t>
  </si>
  <si>
    <t>CELL_005501</t>
  </si>
  <si>
    <t>CELL_005220</t>
  </si>
  <si>
    <t>CELL_002183</t>
  </si>
  <si>
    <t>CELL_001455</t>
  </si>
  <si>
    <t>CELL_004276</t>
  </si>
  <si>
    <t>CELL_004971</t>
  </si>
  <si>
    <t>CELL_000487</t>
  </si>
  <si>
    <t>CELL_001722</t>
  </si>
  <si>
    <t>CELL_002499</t>
  </si>
  <si>
    <t>CELL_000725</t>
  </si>
  <si>
    <t>CELL_000766</t>
  </si>
  <si>
    <t>CELL_000287</t>
  </si>
  <si>
    <t>CELL_005498</t>
  </si>
  <si>
    <t>CELL_004835</t>
  </si>
  <si>
    <t>CELL_003168</t>
  </si>
  <si>
    <t>CELL_000308</t>
  </si>
  <si>
    <t>CELL_001979</t>
  </si>
  <si>
    <t>CELL_004149</t>
  </si>
  <si>
    <t>CELL_000255</t>
  </si>
  <si>
    <t>CELL_002233</t>
  </si>
  <si>
    <t>CELL_004011</t>
  </si>
  <si>
    <t>CELL_004578</t>
  </si>
  <si>
    <t>CELL_003951</t>
  </si>
  <si>
    <t>CELL_002768</t>
  </si>
  <si>
    <t>CELL_005327</t>
  </si>
  <si>
    <t>CELL_003558</t>
  </si>
  <si>
    <t>CELL_003712</t>
  </si>
  <si>
    <t>CELL_003207</t>
  </si>
  <si>
    <t>CELL_003034</t>
  </si>
  <si>
    <t>CELL_001730</t>
  </si>
  <si>
    <t>CELL_003706</t>
  </si>
  <si>
    <t>CELL_004988</t>
  </si>
  <si>
    <t>CELL_004735</t>
  </si>
  <si>
    <t>CELL_001026</t>
  </si>
  <si>
    <t>CELL_001021</t>
  </si>
  <si>
    <t>CELL_001452</t>
  </si>
  <si>
    <t>CELL_000712</t>
  </si>
  <si>
    <t>CELL_001756</t>
  </si>
  <si>
    <t>CELL_001245</t>
  </si>
  <si>
    <t>CELL_004588</t>
  </si>
  <si>
    <t>CELL_005141</t>
  </si>
  <si>
    <t>CELL_000738</t>
  </si>
  <si>
    <t>CELL_003335</t>
  </si>
  <si>
    <t>CELL_005697</t>
  </si>
  <si>
    <t>CELL_004725</t>
  </si>
  <si>
    <t>CELL_005605</t>
  </si>
  <si>
    <t>CELL_005438</t>
  </si>
  <si>
    <t>CELL_005182</t>
  </si>
  <si>
    <t>CELL_004184</t>
  </si>
  <si>
    <t>CELL_003393</t>
  </si>
  <si>
    <t>CELL_005460</t>
  </si>
  <si>
    <t>CELL_003563</t>
  </si>
  <si>
    <t>CELL_005537</t>
  </si>
  <si>
    <t>CELL_005737</t>
  </si>
  <si>
    <t>CELL_005754</t>
  </si>
  <si>
    <t>CELL_002264</t>
  </si>
  <si>
    <t>CELL_005401</t>
  </si>
  <si>
    <t>CELL_005067</t>
  </si>
  <si>
    <t>CELL_000072</t>
  </si>
  <si>
    <t>CELL_004084</t>
  </si>
  <si>
    <t>CELL_002733</t>
  </si>
  <si>
    <t>CELL_005638</t>
  </si>
  <si>
    <t>CELL_005695</t>
  </si>
  <si>
    <t>CELL_005348</t>
  </si>
  <si>
    <t>CELL_004642</t>
  </si>
  <si>
    <t>CELL_003722</t>
  </si>
  <si>
    <t>CELL_002068</t>
  </si>
  <si>
    <t>CELL_000979</t>
  </si>
  <si>
    <t>CELL_002358</t>
  </si>
  <si>
    <t>CELL_000229</t>
  </si>
  <si>
    <t>CELL_005051</t>
  </si>
  <si>
    <t>CELL_001472</t>
  </si>
  <si>
    <t>CELL_002761</t>
  </si>
  <si>
    <t>CELL_002922</t>
  </si>
  <si>
    <t>CELL_001870</t>
  </si>
  <si>
    <t>CELL_003801</t>
  </si>
  <si>
    <t>CELL_005179</t>
  </si>
  <si>
    <t>CELL_004087</t>
  </si>
  <si>
    <t>CELL_002111</t>
  </si>
  <si>
    <t>CELL_000912</t>
  </si>
  <si>
    <t>CELL_000048</t>
  </si>
  <si>
    <t>CELL_002788</t>
  </si>
  <si>
    <t>CELL_005094</t>
  </si>
  <si>
    <t>CELL_000444</t>
  </si>
  <si>
    <t>CELL_004845</t>
  </si>
  <si>
    <t>CELL_002504</t>
  </si>
  <si>
    <t>CELL_002846</t>
  </si>
  <si>
    <t>CELL_004921</t>
  </si>
  <si>
    <t>CELL_005144</t>
  </si>
  <si>
    <t>CELL_001346</t>
  </si>
  <si>
    <t>CELL_004681</t>
  </si>
  <si>
    <t>CELL_000849</t>
  </si>
  <si>
    <t>CELL_002570</t>
  </si>
  <si>
    <t>CELL_001770</t>
  </si>
  <si>
    <t>CELL_005380</t>
  </si>
  <si>
    <t>CELL_002634</t>
  </si>
  <si>
    <t>CELL_005496</t>
  </si>
  <si>
    <t>CELL_004195</t>
  </si>
  <si>
    <t>CELL_003961</t>
  </si>
  <si>
    <t>CELL_004916</t>
  </si>
  <si>
    <t>CELL_000777</t>
  </si>
  <si>
    <t>CELL_005564</t>
  </si>
  <si>
    <t>CELL_000184</t>
  </si>
  <si>
    <t>CELL_005763</t>
  </si>
  <si>
    <t>CELL_003940</t>
  </si>
  <si>
    <t>CELL_001927</t>
  </si>
  <si>
    <t>CELL_003795</t>
  </si>
  <si>
    <t>CELL_000735</t>
  </si>
  <si>
    <t>CELL_004927</t>
  </si>
  <si>
    <t>CELL_000486</t>
  </si>
  <si>
    <t>CELL_005139</t>
  </si>
  <si>
    <t>CELL_000453</t>
  </si>
  <si>
    <t>CELL_001411</t>
  </si>
  <si>
    <t>CELL_004505</t>
  </si>
  <si>
    <t>CELL_000031</t>
  </si>
  <si>
    <t>CELL_000790</t>
  </si>
  <si>
    <t>CELL_001194</t>
  </si>
  <si>
    <t>CELL_001243</t>
  </si>
  <si>
    <t>CELL_000101</t>
  </si>
  <si>
    <t>CELL_004174</t>
  </si>
  <si>
    <t>CELL_002265</t>
  </si>
  <si>
    <t>CELL_003040</t>
  </si>
  <si>
    <t>CELL_005166</t>
  </si>
  <si>
    <t>CELL_005012</t>
  </si>
  <si>
    <t>CELL_001938</t>
  </si>
  <si>
    <t>CELL_000862</t>
  </si>
  <si>
    <t>CELL_000904</t>
  </si>
  <si>
    <t>CELL_003236</t>
  </si>
  <si>
    <t>CELL_000110</t>
  </si>
  <si>
    <t>CELL_002576</t>
  </si>
  <si>
    <t>CELL_004762</t>
  </si>
  <si>
    <t>CELL_004938</t>
  </si>
  <si>
    <t>CELL_002659</t>
  </si>
  <si>
    <t>CELL_001320</t>
  </si>
  <si>
    <t>CELL_003387</t>
  </si>
  <si>
    <t>CELL_005744</t>
  </si>
  <si>
    <t>CELL_004049</t>
  </si>
  <si>
    <t>CELL_002875</t>
  </si>
  <si>
    <t>CELL_005275</t>
  </si>
  <si>
    <t>CELL_003689</t>
  </si>
  <si>
    <t>CELL_001102</t>
  </si>
  <si>
    <t>CELL_001903</t>
  </si>
  <si>
    <t>CELL_005527</t>
  </si>
  <si>
    <t>CELL_003735</t>
  </si>
  <si>
    <t>CELL_001095</t>
  </si>
  <si>
    <t>CELL_001596</t>
  </si>
  <si>
    <t>CELL_004081</t>
  </si>
  <si>
    <t>CELL_000810</t>
  </si>
  <si>
    <t>CELL_005029</t>
  </si>
  <si>
    <t>CELL_001635</t>
  </si>
  <si>
    <t>CELL_005788</t>
  </si>
  <si>
    <t>CELL_004623</t>
  </si>
  <si>
    <t>CELL_004153</t>
  </si>
  <si>
    <t>CELL_004503</t>
  </si>
  <si>
    <t>CELL_005542</t>
  </si>
  <si>
    <t>CELL_003935</t>
  </si>
  <si>
    <t>CELL_003919</t>
  </si>
  <si>
    <t>CELL_005021</t>
  </si>
  <si>
    <t>CELL_003412</t>
  </si>
  <si>
    <t>CELL_005524</t>
  </si>
  <si>
    <t>CELL_002883</t>
  </si>
  <si>
    <t>CELL_001840</t>
  </si>
  <si>
    <t>CELL_001558</t>
  </si>
  <si>
    <t>CELL_005517</t>
  </si>
  <si>
    <t>CELL_004003</t>
  </si>
  <si>
    <t>CELL_005168</t>
  </si>
  <si>
    <t>CELL_004326</t>
  </si>
  <si>
    <t>CELL_002198</t>
  </si>
  <si>
    <t>CELL_005847</t>
  </si>
  <si>
    <t>CELL_003679</t>
  </si>
  <si>
    <t>CELL_000830</t>
  </si>
  <si>
    <t>CELL_001655</t>
  </si>
  <si>
    <t>CELL_000439</t>
  </si>
  <si>
    <t>CELL_005624</t>
  </si>
  <si>
    <t>CELL_004887</t>
  </si>
  <si>
    <t>CELL_001420</t>
  </si>
  <si>
    <t>CELL_000926</t>
  </si>
  <si>
    <t>CELL_002904</t>
  </si>
  <si>
    <t>CELL_004907</t>
  </si>
  <si>
    <t>CELL_002451</t>
  </si>
  <si>
    <t>CELL_004520</t>
  </si>
  <si>
    <t>CELL_003552</t>
  </si>
  <si>
    <t>CELL_003129</t>
  </si>
  <si>
    <t>CELL_004793</t>
  </si>
  <si>
    <t>CELL_000945</t>
  </si>
  <si>
    <t>CELL_004678</t>
  </si>
  <si>
    <t>CELL_004284</t>
  </si>
  <si>
    <t>CELL_000013</t>
  </si>
  <si>
    <t>CELL_001118</t>
  </si>
  <si>
    <t>CELL_004563</t>
  </si>
  <si>
    <t>CELL_000643</t>
  </si>
  <si>
    <t>CELL_003209</t>
  </si>
  <si>
    <t>CELL_001352</t>
  </si>
  <si>
    <t>CELL_004693</t>
  </si>
  <si>
    <t>CELL_003878</t>
  </si>
  <si>
    <t>CELL_005709</t>
  </si>
  <si>
    <t>CELL_005378</t>
  </si>
  <si>
    <t>CELL_001296</t>
  </si>
  <si>
    <t>CELL_002623</t>
  </si>
  <si>
    <t>CELL_005013</t>
  </si>
  <si>
    <t>CELL_005109</t>
  </si>
  <si>
    <t>CELL_000654</t>
  </si>
  <si>
    <t>CELL_000430</t>
  </si>
  <si>
    <t>CELL_003297</t>
  </si>
  <si>
    <t>CELL_002706</t>
  </si>
  <si>
    <t>CELL_005653</t>
  </si>
  <si>
    <t>CELL_005016</t>
  </si>
  <si>
    <t>CELL_003948</t>
  </si>
  <si>
    <t>CELL_001407</t>
  </si>
  <si>
    <t>CELL_000839</t>
  </si>
  <si>
    <t>CELL_001088</t>
  </si>
  <si>
    <t>CELL_001600</t>
  </si>
  <si>
    <t>CELL_004356</t>
  </si>
  <si>
    <t>CELL_001514</t>
  </si>
  <si>
    <t>CELL_004042</t>
  </si>
  <si>
    <t>CELL_000857</t>
  </si>
  <si>
    <t>CELL_003996</t>
  </si>
  <si>
    <t>CELL_002246</t>
  </si>
  <si>
    <t>CELL_002211</t>
  </si>
  <si>
    <t>CELL_002330</t>
  </si>
  <si>
    <t>CELL_002820</t>
  </si>
  <si>
    <t>CELL_004261</t>
  </si>
  <si>
    <t>CELL_000694</t>
  </si>
  <si>
    <t>CELL_005387</t>
  </si>
  <si>
    <t>CELL_004889</t>
  </si>
  <si>
    <t>CELL_000288</t>
  </si>
  <si>
    <t>CELL_003277</t>
  </si>
  <si>
    <t>CELL_003117</t>
  </si>
  <si>
    <t>CELL_003888</t>
  </si>
  <si>
    <t>CELL_004904</t>
  </si>
  <si>
    <t>CELL_003535</t>
  </si>
  <si>
    <t>CELL_002245</t>
  </si>
  <si>
    <t>CELL_002448</t>
  </si>
  <si>
    <t>CELL_004858</t>
  </si>
  <si>
    <t>CELL_004761</t>
  </si>
  <si>
    <t>CELL_002865</t>
  </si>
  <si>
    <t>CELL_000211</t>
  </si>
  <si>
    <t>CELL_005272</t>
  </si>
  <si>
    <t>CELL_004509</t>
  </si>
  <si>
    <t>CELL_001224</t>
  </si>
  <si>
    <t>CELL_000074</t>
  </si>
  <si>
    <t>CELL_003426</t>
  </si>
  <si>
    <t>CELL_002500</t>
  </si>
  <si>
    <t>CELL_004746</t>
  </si>
  <si>
    <t>CELL_002510</t>
  </si>
  <si>
    <t>CELL_002030</t>
  </si>
  <si>
    <t>CELL_001384</t>
  </si>
  <si>
    <t>CELL_004281</t>
  </si>
  <si>
    <t>CELL_005484</t>
  </si>
  <si>
    <t>CELL_003215</t>
  </si>
  <si>
    <t>CELL_003307</t>
  </si>
  <si>
    <t>CELL_005749</t>
  </si>
  <si>
    <t>CELL_003427</t>
  </si>
  <si>
    <t>CELL_000114</t>
  </si>
  <si>
    <t>CELL_004989</t>
  </si>
  <si>
    <t>CELL_002058</t>
  </si>
  <si>
    <t>CELL_002285</t>
  </si>
  <si>
    <t>CELL_003067</t>
  </si>
  <si>
    <t>CELL_004853</t>
  </si>
  <si>
    <t>CELL_002834</t>
  </si>
  <si>
    <t>CELL_001704</t>
  </si>
  <si>
    <t>CELL_003701</t>
  </si>
  <si>
    <t>CELL_002489</t>
  </si>
  <si>
    <t>CELL_003699</t>
  </si>
  <si>
    <t>CELL_004253</t>
  </si>
  <si>
    <t>CELL_002342</t>
  </si>
  <si>
    <t>CELL_004794</t>
  </si>
  <si>
    <t>CELL_003397</t>
  </si>
  <si>
    <t>CELL_000253</t>
  </si>
  <si>
    <t>CELL_000351</t>
  </si>
  <si>
    <t>CELL_003932</t>
  </si>
  <si>
    <t>CELL_002432</t>
  </si>
  <si>
    <t>CELL_000458</t>
  </si>
  <si>
    <t>CELL_003786</t>
  </si>
  <si>
    <t>CELL_000480</t>
  </si>
  <si>
    <t>CELL_001115</t>
  </si>
  <si>
    <t>CELL_000799</t>
  </si>
  <si>
    <t>CELL_004463</t>
  </si>
  <si>
    <t>CELL_003338</t>
  </si>
  <si>
    <t>CELL_000027</t>
  </si>
  <si>
    <t>CELL_004814</t>
  </si>
  <si>
    <t>CELL_003928</t>
  </si>
  <si>
    <t>CELL_003140</t>
  </si>
  <si>
    <t>CELL_002624</t>
  </si>
  <si>
    <t>CELL_001729</t>
  </si>
  <si>
    <t>CELL_002517</t>
  </si>
  <si>
    <t>CELL_001919</t>
  </si>
  <si>
    <t>CELL_001893</t>
  </si>
  <si>
    <t>CELL_005571</t>
  </si>
  <si>
    <t>CELL_005055</t>
  </si>
  <si>
    <t>CELL_003649</t>
  </si>
  <si>
    <t>CELL_001739</t>
  </si>
  <si>
    <t>CELL_002804</t>
  </si>
  <si>
    <t>CELL_004841</t>
  </si>
  <si>
    <t>CELL_000608</t>
  </si>
  <si>
    <t>CELL_005411</t>
  </si>
  <si>
    <t>CELL_004477</t>
  </si>
  <si>
    <t>CELL_003271</t>
  </si>
  <si>
    <t>CELL_001742</t>
  </si>
  <si>
    <t>CELL_002942</t>
  </si>
  <si>
    <t>CELL_004796</t>
  </si>
  <si>
    <t>CELL_005774</t>
  </si>
  <si>
    <t>CELL_003195</t>
  </si>
  <si>
    <t>CELL_000204</t>
  </si>
  <si>
    <t>CELL_000340</t>
  </si>
  <si>
    <t>CELL_000838</t>
  </si>
  <si>
    <t>CELL_004273</t>
  </si>
  <si>
    <t>CELL_000388</t>
  </si>
  <si>
    <t>CELL_004437</t>
  </si>
  <si>
    <t>CELL_004458</t>
  </si>
  <si>
    <t>CELL_002477</t>
  </si>
  <si>
    <t>CELL_002433</t>
  </si>
  <si>
    <t>CELL_004196</t>
  </si>
  <si>
    <t>CELL_004304</t>
  </si>
  <si>
    <t>CELL_002874</t>
  </si>
  <si>
    <t>CELL_004457</t>
  </si>
  <si>
    <t>CELL_005521</t>
  </si>
  <si>
    <t>CELL_004742</t>
  </si>
  <si>
    <t>CELL_002514</t>
  </si>
  <si>
    <t>CELL_003366</t>
  </si>
  <si>
    <t>CELL_000678</t>
  </si>
  <si>
    <t>CELL_001439</t>
  </si>
  <si>
    <t>CELL_003015</t>
  </si>
  <si>
    <t>CELL_002861</t>
  </si>
  <si>
    <t>CELL_000062</t>
  </si>
  <si>
    <t>CELL_001372</t>
  </si>
  <si>
    <t>CELL_004895</t>
  </si>
  <si>
    <t>CELL_003212</t>
  </si>
  <si>
    <t>CELL_000791</t>
  </si>
  <si>
    <t>CELL_002174</t>
  </si>
  <si>
    <t>CELL_005705</t>
  </si>
  <si>
    <t>CELL_005326</t>
  </si>
  <si>
    <t>CELL_002992</t>
  </si>
  <si>
    <t>CELL_004715</t>
  </si>
  <si>
    <t>CELL_003064</t>
  </si>
  <si>
    <t>CELL_004468</t>
  </si>
  <si>
    <t>CELL_004530</t>
  </si>
  <si>
    <t>CELL_003758</t>
  </si>
  <si>
    <t>CELL_005499</t>
  </si>
  <si>
    <t>CELL_002657</t>
  </si>
  <si>
    <t>CELL_000734</t>
  </si>
  <si>
    <t>CELL_003544</t>
  </si>
  <si>
    <t>CELL_004562</t>
  </si>
  <si>
    <t>CELL_001671</t>
  </si>
  <si>
    <t>CELL_004992</t>
  </si>
  <si>
    <t>CELL_004759</t>
  </si>
  <si>
    <t>CELL_005145</t>
  </si>
  <si>
    <t>CELL_000528</t>
  </si>
  <si>
    <t>CELL_003890</t>
  </si>
  <si>
    <t>CELL_002729</t>
  </si>
  <si>
    <t>CELL_005248</t>
  </si>
  <si>
    <t>CELL_005047</t>
  </si>
  <si>
    <t>CELL_003186</t>
  </si>
  <si>
    <t>CELL_004862</t>
  </si>
  <si>
    <t>CELL_000804</t>
  </si>
  <si>
    <t>CELL_000858</t>
  </si>
  <si>
    <t>CELL_001380</t>
  </si>
  <si>
    <t>CELL_005834</t>
  </si>
  <si>
    <t>CELL_002645</t>
  </si>
  <si>
    <t>CELL_004589</t>
  </si>
  <si>
    <t>CELL_001422</t>
  </si>
  <si>
    <t>CELL_000220</t>
  </si>
  <si>
    <t>CELL_001489</t>
  </si>
  <si>
    <t>CELL_001289</t>
  </si>
  <si>
    <t>CELL_001116</t>
  </si>
  <si>
    <t>CELL_000583</t>
  </si>
  <si>
    <t>CELL_003035</t>
  </si>
  <si>
    <t>CELL_000044</t>
  </si>
  <si>
    <t>CELL_003442</t>
  </si>
  <si>
    <t>CELL_004483</t>
  </si>
  <si>
    <t>CELL_003400</t>
  </si>
  <si>
    <t>CELL_005350</t>
  </si>
  <si>
    <t>CELL_005147</t>
  </si>
  <si>
    <t>CELL_001225</t>
  </si>
  <si>
    <t>CELL_002690</t>
  </si>
  <si>
    <t>CELL_001072</t>
  </si>
  <si>
    <t>CELL_000719</t>
  </si>
  <si>
    <t>CELL_004270</t>
  </si>
  <si>
    <t>CELL_004375</t>
  </si>
  <si>
    <t>CELL_000671</t>
  </si>
  <si>
    <t>CELL_004420</t>
  </si>
  <si>
    <t>CELL_002978</t>
  </si>
  <si>
    <t>CELL_003555</t>
  </si>
  <si>
    <t>CELL_004706</t>
  </si>
  <si>
    <t>CELL_002776</t>
  </si>
  <si>
    <t>CELL_000898</t>
  </si>
  <si>
    <t>CELL_001259</t>
  </si>
  <si>
    <t>CELL_000096</t>
  </si>
  <si>
    <t>CELL_002122</t>
  </si>
  <si>
    <t>CELL_002155</t>
  </si>
  <si>
    <t>CELL_000843</t>
  </si>
  <si>
    <t>CELL_003205</t>
  </si>
  <si>
    <t>CELL_002599</t>
  </si>
  <si>
    <t>CELL_004880</t>
  </si>
  <si>
    <t>CELL_002516</t>
  </si>
  <si>
    <t>CELL_004732</t>
  </si>
  <si>
    <t>CELL_003680</t>
  </si>
  <si>
    <t>CELL_004480</t>
  </si>
  <si>
    <t>CELL_000323</t>
  </si>
  <si>
    <t>CELL_005265</t>
  </si>
  <si>
    <t>CELL_002054</t>
  </si>
  <si>
    <t>CELL_003025</t>
  </si>
  <si>
    <t>CELL_000335</t>
  </si>
  <si>
    <t>CELL_003529</t>
  </si>
  <si>
    <t>CELL_000333</t>
  </si>
  <si>
    <t>CELL_000834</t>
  </si>
  <si>
    <t>CELL_002438</t>
  </si>
  <si>
    <t>CELL_002088</t>
  </si>
  <si>
    <t>CELL_002168</t>
  </si>
  <si>
    <t>CELL_004575</t>
  </si>
  <si>
    <t>CELL_002087</t>
  </si>
  <si>
    <t>CELL_000732</t>
  </si>
  <si>
    <t>CELL_005344</t>
  </si>
  <si>
    <t>CELL_000292</t>
  </si>
  <si>
    <t>CELL_000185</t>
  </si>
  <si>
    <t>CELL_003656</t>
  </si>
  <si>
    <t>CELL_003290</t>
  </si>
  <si>
    <t>CELL_002933</t>
  </si>
  <si>
    <t>CELL_000534</t>
  </si>
  <si>
    <t>CELL_002723</t>
  </si>
  <si>
    <t>CELL_001426</t>
  </si>
  <si>
    <t>CELL_002754</t>
  </si>
  <si>
    <t>CELL_004115</t>
  </si>
  <si>
    <t>CELL_000658</t>
  </si>
  <si>
    <t>CELL_001256</t>
  </si>
  <si>
    <t>CELL_002406</t>
  </si>
  <si>
    <t>CELL_003775</t>
  </si>
  <si>
    <t>CELL_004648</t>
  </si>
  <si>
    <t>CELL_002655</t>
  </si>
  <si>
    <t>CELL_000899</t>
  </si>
  <si>
    <t>CELL_000429</t>
  </si>
  <si>
    <t>CELL_004007</t>
  </si>
  <si>
    <t>CELL_001845</t>
  </si>
  <si>
    <t>CELL_004819</t>
  </si>
  <si>
    <t>CELL_005321</t>
  </si>
  <si>
    <t>CELL_001223</t>
  </si>
  <si>
    <t>CELL_003008</t>
  </si>
  <si>
    <t>CELL_005419</t>
  </si>
  <si>
    <t>CELL_002914</t>
  </si>
  <si>
    <t>CELL_005716</t>
  </si>
  <si>
    <t>CELL_001499</t>
  </si>
  <si>
    <t>CELL_005594</t>
  </si>
  <si>
    <t>CELL_003516</t>
  </si>
  <si>
    <t>CELL_004190</t>
  </si>
  <si>
    <t>CELL_002359</t>
  </si>
  <si>
    <t>CELL_002165</t>
  </si>
  <si>
    <t>CELL_002315</t>
  </si>
  <si>
    <t>CELL_001838</t>
  </si>
  <si>
    <t>CELL_005310</t>
  </si>
  <si>
    <t>CELL_004861</t>
  </si>
  <si>
    <t>CELL_002550</t>
  </si>
  <si>
    <t>CELL_005432</t>
  </si>
  <si>
    <t>CELL_004708</t>
  </si>
  <si>
    <t>CELL_004479</t>
  </si>
  <si>
    <t>CELL_005848</t>
  </si>
  <si>
    <t>CELL_005577</t>
  </si>
  <si>
    <t>CELL_004306</t>
  </si>
  <si>
    <t>CELL_001696</t>
  </si>
  <si>
    <t>CELL_001127</t>
  </si>
  <si>
    <t>CELL_002100</t>
  </si>
  <si>
    <t>CELL_001618</t>
  </si>
  <si>
    <t>CELL_002793</t>
  </si>
  <si>
    <t>CELL_004020</t>
  </si>
  <si>
    <t>CELL_001757</t>
  </si>
  <si>
    <t>CELL_001293</t>
  </si>
  <si>
    <t>CELL_000071</t>
  </si>
  <si>
    <t>CELL_001761</t>
  </si>
  <si>
    <t>CELL_001306</t>
  </si>
  <si>
    <t>CELL_002671</t>
  </si>
  <si>
    <t>CELL_004376</t>
  </si>
  <si>
    <t>CELL_002226</t>
  </si>
  <si>
    <t>CELL_001545</t>
  </si>
  <si>
    <t>CELL_004265</t>
  </si>
  <si>
    <t>CELL_000832</t>
  </si>
  <si>
    <t>CELL_001894</t>
  </si>
  <si>
    <t>CELL_004408</t>
  </si>
  <si>
    <t>CELL_005397</t>
  </si>
  <si>
    <t>CELL_000239</t>
  </si>
  <si>
    <t>CELL_000093</t>
  </si>
  <si>
    <t>CELL_002119</t>
  </si>
  <si>
    <t>CELL_002560</t>
  </si>
  <si>
    <t>CELL_003613</t>
  </si>
  <si>
    <t>CELL_005336</t>
  </si>
  <si>
    <t>CELL_003136</t>
  </si>
  <si>
    <t>CELL_003306</t>
  </si>
  <si>
    <t>CELL_001002</t>
  </si>
  <si>
    <t>CELL_004394</t>
  </si>
  <si>
    <t>CELL_004609</t>
  </si>
  <si>
    <t>CELL_005180</t>
  </si>
  <si>
    <t>CELL_004672</t>
  </si>
  <si>
    <t>CELL_000958</t>
  </si>
  <si>
    <t>CELL_003652</t>
  </si>
  <si>
    <t>CELL_004101</t>
  </si>
  <si>
    <t>CELL_001506</t>
  </si>
  <si>
    <t>CELL_001841</t>
  </si>
  <si>
    <t>CELL_000412</t>
  </si>
  <si>
    <t>CELL_001974</t>
  </si>
  <si>
    <t>CELL_002880</t>
  </si>
  <si>
    <t>CELL_005645</t>
  </si>
  <si>
    <t>CELL_004211</t>
  </si>
  <si>
    <t>CELL_002348</t>
  </si>
  <si>
    <t>CELL_004580</t>
  </si>
  <si>
    <t>CELL_003027</t>
  </si>
  <si>
    <t>CELL_001035</t>
  </si>
  <si>
    <t>CELL_002536</t>
  </si>
  <si>
    <t>CELL_001865</t>
  </si>
  <si>
    <t>CELL_000932</t>
  </si>
  <si>
    <t>CELL_005362</t>
  </si>
  <si>
    <t>CELL_003198</t>
  </si>
  <si>
    <t>CELL_000634</t>
  </si>
  <si>
    <t>CELL_001781</t>
  </si>
  <si>
    <t>CELL_000499</t>
  </si>
  <si>
    <t>CELL_005065</t>
  </si>
  <si>
    <t>CELL_000416</t>
  </si>
  <si>
    <t>CELL_003493</t>
  </si>
  <si>
    <t>CELL_003149</t>
  </si>
  <si>
    <t>CELL_002777</t>
  </si>
  <si>
    <t>CELL_001719</t>
  </si>
  <si>
    <t>CELL_005738</t>
  </si>
  <si>
    <t>CELL_000758</t>
  </si>
  <si>
    <t>CELL_001500</t>
  </si>
  <si>
    <t>CELL_001042</t>
  </si>
  <si>
    <t>CELL_005601</t>
  </si>
  <si>
    <t>CELL_002843</t>
  </si>
  <si>
    <t>CELL_003286</t>
  </si>
  <si>
    <t>CELL_003734</t>
  </si>
  <si>
    <t>CELL_000597</t>
  </si>
  <si>
    <t>CELL_002118</t>
  </si>
  <si>
    <t>CELL_001880</t>
  </si>
  <si>
    <t>CELL_001069</t>
  </si>
  <si>
    <t>CELL_004610</t>
  </si>
  <si>
    <t>CELL_004856</t>
  </si>
  <si>
    <t>CELL_003897</t>
  </si>
  <si>
    <t>CELL_000653</t>
  </si>
  <si>
    <t>CELL_004535</t>
  </si>
  <si>
    <t>CELL_004717</t>
  </si>
  <si>
    <t>CELL_005597</t>
  </si>
  <si>
    <t>CELL_003514</t>
  </si>
  <si>
    <t>CELL_001922</t>
  </si>
  <si>
    <t>CELL_002782</t>
  </si>
  <si>
    <t>CELL_001685</t>
  </si>
  <si>
    <t>CELL_005667</t>
  </si>
  <si>
    <t>CELL_000076</t>
  </si>
  <si>
    <t>CELL_004553</t>
  </si>
  <si>
    <t>CELL_003457</t>
  </si>
  <si>
    <t>CELL_002816</t>
  </si>
  <si>
    <t>CELL_004957</t>
  </si>
  <si>
    <t>CELL_005871</t>
  </si>
  <si>
    <t>CELL_002519</t>
  </si>
  <si>
    <t>CELL_002790</t>
  </si>
  <si>
    <t>CELL_005511</t>
  </si>
  <si>
    <t>CELL_002389</t>
  </si>
  <si>
    <t>CELL_001887</t>
  </si>
  <si>
    <t>CELL_001011</t>
  </si>
  <si>
    <t>CELL_001030</t>
  </si>
  <si>
    <t>CELL_002108</t>
  </si>
  <si>
    <t>CELL_000829</t>
  </si>
  <si>
    <t>CELL_004691</t>
  </si>
  <si>
    <t>CELL_002371</t>
  </si>
  <si>
    <t>CELL_000097</t>
  </si>
  <si>
    <t>CELL_002967</t>
  </si>
  <si>
    <t>CELL_004508</t>
  </si>
  <si>
    <t>CELL_004802</t>
  </si>
  <si>
    <t>CELL_003906</t>
  </si>
  <si>
    <t>CELL_001201</t>
  </si>
  <si>
    <t>CELL_000622</t>
  </si>
  <si>
    <t>CELL_001413</t>
  </si>
  <si>
    <t>CELL_000567</t>
  </si>
  <si>
    <t>CELL_000544</t>
  </si>
  <si>
    <t>CELL_001335</t>
  </si>
  <si>
    <t>CELL_001935</t>
  </si>
  <si>
    <t>CELL_000052</t>
  </si>
  <si>
    <t>CELL_004950</t>
  </si>
  <si>
    <t>CELL_001621</t>
  </si>
  <si>
    <t>CELL_003978</t>
  </si>
  <si>
    <t>CELL_000746</t>
  </si>
  <si>
    <t>CELL_004225</t>
  </si>
  <si>
    <t>CELL_003425</t>
  </si>
  <si>
    <t>CELL_001468</t>
  </si>
  <si>
    <t>CELL_003873</t>
  </si>
  <si>
    <t>CELL_000196</t>
  </si>
  <si>
    <t>CELL_001555</t>
  </si>
  <si>
    <t>CELL_005863</t>
  </si>
  <si>
    <t>CELL_004657</t>
  </si>
  <si>
    <t>CELL_000803</t>
  </si>
  <si>
    <t>CELL_004093</t>
  </si>
  <si>
    <t>CELL_000621</t>
  </si>
  <si>
    <t>CELL_001619</t>
  </si>
  <si>
    <t>CELL_005436</t>
  </si>
  <si>
    <t>CELL_003482</t>
  </si>
  <si>
    <t>CELL_003974</t>
  </si>
  <si>
    <t>CELL_004922</t>
  </si>
  <si>
    <t>CELL_004812</t>
  </si>
  <si>
    <t>CELL_000645</t>
  </si>
  <si>
    <t>CELL_003081</t>
  </si>
  <si>
    <t>CELL_004405</t>
  </si>
  <si>
    <t>CELL_003276</t>
  </si>
  <si>
    <t>CELL_001989</t>
  </si>
  <si>
    <t>CELL_003910</t>
  </si>
  <si>
    <t>CELL_000121</t>
  </si>
  <si>
    <t>CELL_002803</t>
  </si>
  <si>
    <t>CELL_003920</t>
  </si>
  <si>
    <t>CELL_004004</t>
  </si>
  <si>
    <t>CELL_004727</t>
  </si>
  <si>
    <t>CELL_002943</t>
  </si>
  <si>
    <t>CELL_001231</t>
  </si>
  <si>
    <t>CELL_002651</t>
  </si>
  <si>
    <t>CELL_003334</t>
  </si>
  <si>
    <t>CELL_002927</t>
  </si>
  <si>
    <t>CELL_003106</t>
  </si>
  <si>
    <t>CELL_000135</t>
  </si>
  <si>
    <t>CELL_005353</t>
  </si>
  <si>
    <t>CELL_003780</t>
  </si>
  <si>
    <t>CELL_003009</t>
  </si>
  <si>
    <t>CELL_004881</t>
  </si>
  <si>
    <t>CELL_001972</t>
  </si>
  <si>
    <t>CELL_005430</t>
  </si>
  <si>
    <t>CELL_000512</t>
  </si>
  <si>
    <t>CELL_000063</t>
  </si>
  <si>
    <t>CELL_001554</t>
  </si>
  <si>
    <t>CELL_005703</t>
  </si>
  <si>
    <t>CELL_005114</t>
  </si>
  <si>
    <t>CELL_003933</t>
  </si>
  <si>
    <t>CELL_004701</t>
  </si>
  <si>
    <t>CELL_002003</t>
  </si>
  <si>
    <t>CELL_003540</t>
  </si>
  <si>
    <t>CELL_001212</t>
  </si>
  <si>
    <t>CELL_000123</t>
  </si>
  <si>
    <t>CELL_003359</t>
  </si>
  <si>
    <t>CELL_003918</t>
  </si>
  <si>
    <t>CELL_003342</t>
  </si>
  <si>
    <t>CELL_003048</t>
  </si>
  <si>
    <t>CELL_001211</t>
  </si>
  <si>
    <t>CELL_000568</t>
  </si>
  <si>
    <t>CELL_002260</t>
  </si>
  <si>
    <t>CELL_000549</t>
  </si>
  <si>
    <t>CELL_000865</t>
  </si>
  <si>
    <t>CELL_004450</t>
  </si>
  <si>
    <t>CELL_001393</t>
  </si>
  <si>
    <t>CELL_004411</t>
  </si>
  <si>
    <t>CELL_005723</t>
  </si>
  <si>
    <t>CELL_001908</t>
  </si>
  <si>
    <t>CELL_003942</t>
  </si>
  <si>
    <t>CELL_000721</t>
  </si>
  <si>
    <t>CELL_003687</t>
  </si>
  <si>
    <t>CELL_004557</t>
  </si>
  <si>
    <t>CELL_000691</t>
  </si>
  <si>
    <t>CELL_000603</t>
  </si>
  <si>
    <t>CELL_001821</t>
  </si>
  <si>
    <t>CELL_002549</t>
  </si>
  <si>
    <t>CELL_005479</t>
  </si>
  <si>
    <t>CELL_001745</t>
  </si>
  <si>
    <t>CELL_001963</t>
  </si>
  <si>
    <t>CELL_004540</t>
  </si>
  <si>
    <t>CELL_000319</t>
  </si>
  <si>
    <t>CELL_001707</t>
  </si>
  <si>
    <t>CELL_002859</t>
  </si>
  <si>
    <t>CELL_000275</t>
  </si>
  <si>
    <t>CELL_005056</t>
  </si>
  <si>
    <t>CELL_005750</t>
  </si>
  <si>
    <t>CELL_001362</t>
  </si>
  <si>
    <t>CELL_001527</t>
  </si>
  <si>
    <t>CELL_002277</t>
  </si>
  <si>
    <t>CELL_001771</t>
  </si>
  <si>
    <t>CELL_004016</t>
  </si>
  <si>
    <t>CELL_002324</t>
  </si>
  <si>
    <t>CELL_005623</t>
  </si>
  <si>
    <t>CELL_002891</t>
  </si>
  <si>
    <t>CELL_001882</t>
  </si>
  <si>
    <t>CELL_000946</t>
  </si>
  <si>
    <t>CELL_004626</t>
  </si>
  <si>
    <t>CELL_005668</t>
  </si>
  <si>
    <t>CELL_000296</t>
  </si>
  <si>
    <t>CELL_003396</t>
  </si>
  <si>
    <t>CELL_005706</t>
  </si>
  <si>
    <t>CELL_000299</t>
  </si>
  <si>
    <t>CELL_000069</t>
  </si>
  <si>
    <t>CELL_004305</t>
  </si>
  <si>
    <t>CELL_000737</t>
  </si>
  <si>
    <t>CELL_002139</t>
  </si>
  <si>
    <t>CELL_002276</t>
  </si>
  <si>
    <t>CELL_003709</t>
  </si>
  <si>
    <t>CELL_003502</t>
  </si>
  <si>
    <t>CELL_002571</t>
  </si>
  <si>
    <t>CELL_002610</t>
  </si>
  <si>
    <t>CELL_000151</t>
  </si>
  <si>
    <t>CELL_000757</t>
  </si>
  <si>
    <t>CELL_001874</t>
  </si>
  <si>
    <t>CELL_003989</t>
  </si>
  <si>
    <t>CELL_005357</t>
  </si>
  <si>
    <t>CELL_004919</t>
  </si>
  <si>
    <t>CELL_000170</t>
  </si>
  <si>
    <t>CELL_005729</t>
  </si>
  <si>
    <t>CELL_000377</t>
  </si>
  <si>
    <t>CELL_001872</t>
  </si>
  <si>
    <t>CELL_000860</t>
  </si>
  <si>
    <t>CELL_003066</t>
  </si>
  <si>
    <t>CELL_003871</t>
  </si>
  <si>
    <t>CELL_005374</t>
  </si>
  <si>
    <t>CELL_000379</t>
  </si>
  <si>
    <t>CELL_005825</t>
  </si>
  <si>
    <t>CELL_002196</t>
  </si>
  <si>
    <t>CELL_001295</t>
  </si>
  <si>
    <t>CELL_003110</t>
  </si>
  <si>
    <t>CELL_001433</t>
  </si>
  <si>
    <t>CELL_002597</t>
  </si>
  <si>
    <t>CELL_004106</t>
  </si>
  <si>
    <t>CELL_002828</t>
  </si>
  <si>
    <t>CELL_001871</t>
  </si>
  <si>
    <t>CELL_003103</t>
  </si>
  <si>
    <t>CELL_004491</t>
  </si>
  <si>
    <t>CELL_003405</t>
  </si>
  <si>
    <t>CELL_000842</t>
  </si>
  <si>
    <t>CELL_003976</t>
  </si>
  <si>
    <t>CELL_001190</t>
  </si>
  <si>
    <t>CELL_000176</t>
  </si>
  <si>
    <t>CELL_005426</t>
  </si>
  <si>
    <t>CELL_000928</t>
  </si>
  <si>
    <t>CELL_003128</t>
  </si>
  <si>
    <t>CELL_000046</t>
  </si>
  <si>
    <t>CELL_001261</t>
  </si>
  <si>
    <t>CELL_001097</t>
  </si>
  <si>
    <t>CELL_003939</t>
  </si>
  <si>
    <t>CELL_005400</t>
  </si>
  <si>
    <t>CELL_002035</t>
  </si>
  <si>
    <t>CELL_004996</t>
  </si>
  <si>
    <t>CELL_004564</t>
  </si>
  <si>
    <t>CELL_001031</t>
  </si>
  <si>
    <t>CELL_003183</t>
  </si>
  <si>
    <t>CELL_000301</t>
  </si>
  <si>
    <t>CELL_003472</t>
  </si>
  <si>
    <t>CELL_001473</t>
  </si>
  <si>
    <t>CELL_000284</t>
  </si>
  <si>
    <t>CELL_003394</t>
  </si>
  <si>
    <t>CELL_005386</t>
  </si>
  <si>
    <t>CELL_004665</t>
  </si>
  <si>
    <t>CELL_003941</t>
  </si>
  <si>
    <t>CELL_002585</t>
  </si>
  <si>
    <t>CELL_002535</t>
  </si>
  <si>
    <t>CELL_001984</t>
  </si>
  <si>
    <t>CELL_004728</t>
  </si>
  <si>
    <t>CELL_002304</t>
  </si>
  <si>
    <t>CELL_002819</t>
  </si>
  <si>
    <t>CELL_001861</t>
  </si>
  <si>
    <t>CELL_002856</t>
  </si>
  <si>
    <t>CELL_002506</t>
  </si>
  <si>
    <t>CELL_005176</t>
  </si>
  <si>
    <t>CELL_003024</t>
  </si>
  <si>
    <t>CELL_002593</t>
  </si>
  <si>
    <t>CELL_002388</t>
  </si>
  <si>
    <t>CELL_001875</t>
  </si>
  <si>
    <t>CELL_005355</t>
  </si>
  <si>
    <t>CELL_000258</t>
  </si>
  <si>
    <t>CELL_000508</t>
  </si>
  <si>
    <t>CELL_005604</t>
  </si>
  <si>
    <t>CELL_000100</t>
  </si>
  <si>
    <t>CELL_003144</t>
  </si>
  <si>
    <t>CELL_000745</t>
  </si>
  <si>
    <t>CELL_002132</t>
  </si>
  <si>
    <t>CELL_005442</t>
  </si>
  <si>
    <t>CELL_001376</t>
  </si>
  <si>
    <t>CELL_003716</t>
  </si>
  <si>
    <t>CELL_004873</t>
  </si>
  <si>
    <t>CELL_002289</t>
  </si>
  <si>
    <t>CELL_001158</t>
  </si>
  <si>
    <t>CELL_004282</t>
  </si>
  <si>
    <t>CELL_005287</t>
  </si>
  <si>
    <t>CELL_004811</t>
  </si>
  <si>
    <t>CELL_001438</t>
  </si>
  <si>
    <t>CELL_000367</t>
  </si>
  <si>
    <t>CELL_004936</t>
  </si>
  <si>
    <t>CELL_002827</t>
  </si>
  <si>
    <t>CELL_000403</t>
  </si>
  <si>
    <t>CELL_004554</t>
  </si>
  <si>
    <t>CELL_003451</t>
  </si>
  <si>
    <t>CELL_000950</t>
  </si>
  <si>
    <t>CELL_002672</t>
  </si>
  <si>
    <t>CELL_000020</t>
  </si>
  <si>
    <t>CELL_000230</t>
  </si>
  <si>
    <t>CELL_004102</t>
  </si>
  <si>
    <t>CELL_000669</t>
  </si>
  <si>
    <t>CELL_000219</t>
  </si>
  <si>
    <t>CELL_005526</t>
  </si>
  <si>
    <t>CELL_003868</t>
  </si>
  <si>
    <t>CELL_002081</t>
  </si>
  <si>
    <t>CELL_002418</t>
  </si>
  <si>
    <t>CELL_004303</t>
  </si>
  <si>
    <t>CELL_000586</t>
  </si>
  <si>
    <t>CELL_002810</t>
  </si>
  <si>
    <t>CELL_001833</t>
  </si>
  <si>
    <t>CELL_003760</t>
  </si>
  <si>
    <t>CELL_004321</t>
  </si>
  <si>
    <t>CELL_003521</t>
  </si>
  <si>
    <t>CELL_000778</t>
  </si>
  <si>
    <t>CELL_002227</t>
  </si>
  <si>
    <t>CELL_001019</t>
  </si>
  <si>
    <t>CELL_001607</t>
  </si>
  <si>
    <t>CELL_002410</t>
  </si>
  <si>
    <t>CELL_004608</t>
  </si>
  <si>
    <t>CELL_005813</t>
  </si>
  <si>
    <t>CELL_001492</t>
  </si>
  <si>
    <t>CELL_003672</t>
  </si>
  <si>
    <t>CELL_005370</t>
  </si>
  <si>
    <t>CELL_004451</t>
  </si>
  <si>
    <t>CELL_004113</t>
  </si>
  <si>
    <t>CELL_004400</t>
  </si>
  <si>
    <t>CELL_002765</t>
  </si>
  <si>
    <t>CELL_001594</t>
  </si>
  <si>
    <t>CELL_000518</t>
  </si>
  <si>
    <t>CELL_000322</t>
  </si>
  <si>
    <t>CELL_003492</t>
  </si>
  <si>
    <t>CELL_004044</t>
  </si>
  <si>
    <t>CELL_003946</t>
  </si>
  <si>
    <t>CELL_003543</t>
  </si>
  <si>
    <t>CELL_000218</t>
  </si>
  <si>
    <t>CELL_002987</t>
  </si>
  <si>
    <t>CELL_005634</t>
  </si>
  <si>
    <t>CELL_000361</t>
  </si>
  <si>
    <t>CELL_004288</t>
  </si>
  <si>
    <t>CELL_004854</t>
  </si>
  <si>
    <t>CELL_004156</t>
  </si>
  <si>
    <t>CELL_001053</t>
  </si>
  <si>
    <t>CELL_002688</t>
  </si>
  <si>
    <t>CELL_000760</t>
  </si>
  <si>
    <t>CELL_004577</t>
  </si>
  <si>
    <t>CELL_003623</t>
  </si>
  <si>
    <t>CELL_001427</t>
  </si>
  <si>
    <t>CELL_001780</t>
  </si>
  <si>
    <t>CELL_003551</t>
  </si>
  <si>
    <t>CELL_000215</t>
  </si>
  <si>
    <t>CELL_001615</t>
  </si>
  <si>
    <t>CELL_005110</t>
  </si>
  <si>
    <t>CELL_001718</t>
  </si>
  <si>
    <t>CELL_004060</t>
  </si>
  <si>
    <t>CELL_002961</t>
  </si>
  <si>
    <t>CELL_002882</t>
  </si>
  <si>
    <t>CELL_001836</t>
  </si>
  <si>
    <t>CELL_001703</t>
  </si>
  <si>
    <t>CELL_005639</t>
  </si>
  <si>
    <t>CELL_004012</t>
  </si>
  <si>
    <t>CELL_000197</t>
  </si>
  <si>
    <t>CELL_001942</t>
  </si>
  <si>
    <t>CELL_002405</t>
  </si>
  <si>
    <t>CELL_001513</t>
  </si>
  <si>
    <t>CELL_003880</t>
  </si>
  <si>
    <t>CELL_004605</t>
  </si>
  <si>
    <t>CELL_001057</t>
  </si>
  <si>
    <t>CELL_004025</t>
  </si>
  <si>
    <t>CELL_000888</t>
  </si>
  <si>
    <t>CELL_002237</t>
  </si>
  <si>
    <t>CELL_004076</t>
  </si>
  <si>
    <t>CELL_003380</t>
  </si>
  <si>
    <t>CELL_000569</t>
  </si>
  <si>
    <t>CELL_000517</t>
  </si>
  <si>
    <t>CELL_003484</t>
  </si>
  <si>
    <t>CELL_005779</t>
  </si>
  <si>
    <t>CELL_002577</t>
  </si>
  <si>
    <t>CELL_000140</t>
  </si>
  <si>
    <t>CELL_004954</t>
  </si>
  <si>
    <t>CELL_003887</t>
  </si>
  <si>
    <t>CELL_005014</t>
  </si>
  <si>
    <t>CELL_001150</t>
  </si>
  <si>
    <t>CELL_002334</t>
  </si>
  <si>
    <t>CELL_002403</t>
  </si>
  <si>
    <t>CELL_003090</t>
  </si>
  <si>
    <t>CELL_000464</t>
  </si>
  <si>
    <t>CELL_003177</t>
  </si>
  <si>
    <t>CELL_002973</t>
  </si>
  <si>
    <t>CELL_004890</t>
  </si>
  <si>
    <t>CELL_000595</t>
  </si>
  <si>
    <t>CELL_004111</t>
  </si>
  <si>
    <t>CELL_001808</t>
  </si>
  <si>
    <t>CELL_005596</t>
  </si>
  <si>
    <t>CELL_000451</t>
  </si>
  <si>
    <t>CELL_002587</t>
  </si>
  <si>
    <t>CELL_004123</t>
  </si>
  <si>
    <t>CELL_000519</t>
  </si>
  <si>
    <t>CELL_003892</t>
  </si>
  <si>
    <t>CELL_001906</t>
  </si>
  <si>
    <t>CELL_002125</t>
  </si>
  <si>
    <t>CELL_001962</t>
  </si>
  <si>
    <t>CELL_002544</t>
  </si>
  <si>
    <t>CELL_003803</t>
  </si>
  <si>
    <t>CELL_001175</t>
  </si>
  <si>
    <t>CELL_005104</t>
  </si>
  <si>
    <t>CELL_000452</t>
  </si>
  <si>
    <t>CELL_004941</t>
  </si>
  <si>
    <t>CELL_002869</t>
  </si>
  <si>
    <t>CELL_004601</t>
  </si>
  <si>
    <t>CELL_004752</t>
  </si>
  <si>
    <t>CELL_001579</t>
  </si>
  <si>
    <t>CELL_003977</t>
  </si>
  <si>
    <t>CELL_001616</t>
  </si>
  <si>
    <t>CELL_005115</t>
  </si>
  <si>
    <t>CELL_003327</t>
  </si>
  <si>
    <t>CELL_005859</t>
  </si>
  <si>
    <t>CELL_001264</t>
  </si>
  <si>
    <t>CELL_005715</t>
  </si>
  <si>
    <t>CELL_001000</t>
  </si>
  <si>
    <t>CELL_004962</t>
  </si>
  <si>
    <t>CELL_001360</t>
  </si>
  <si>
    <t>CELL_005006</t>
  </si>
  <si>
    <t>CELL_001477</t>
  </si>
  <si>
    <t>CELL_000193</t>
  </si>
  <si>
    <t>CELL_004602</t>
  </si>
  <si>
    <t>CELL_005293</t>
  </si>
  <si>
    <t>CELL_004905</t>
  </si>
  <si>
    <t>CELL_002318</t>
  </si>
  <si>
    <t>CELL_004961</t>
  </si>
  <si>
    <t>CELL_005198</t>
  </si>
  <si>
    <t>CELL_001339</t>
  </si>
  <si>
    <t>CELL_002755</t>
  </si>
  <si>
    <t>CELL_004823</t>
  </si>
  <si>
    <t>CELL_003808</t>
  </si>
  <si>
    <t>CELL_005146</t>
  </si>
  <si>
    <t>CELL_001294</t>
  </si>
  <si>
    <t>CELL_005183</t>
  </si>
  <si>
    <t>CELL_004424</t>
  </si>
  <si>
    <t>CELL_004920</t>
  </si>
  <si>
    <t>CELL_003382</t>
  </si>
  <si>
    <t>CELL_005493</t>
  </si>
  <si>
    <t>CELL_003794</t>
  </si>
  <si>
    <t>CELL_004040</t>
  </si>
  <si>
    <t>CELL_000369</t>
  </si>
  <si>
    <t>CELL_002338</t>
  </si>
  <si>
    <t>CELL_001152</t>
  </si>
  <si>
    <t>CELL_004914</t>
  </si>
  <si>
    <t>CELL_003367</t>
  </si>
  <si>
    <t>CELL_002716</t>
  </si>
  <si>
    <t>CELL_005205</t>
  </si>
  <si>
    <t>CELL_005504</t>
  </si>
  <si>
    <t>CELL_004506</t>
  </si>
  <si>
    <t>CELL_001873</t>
  </si>
  <si>
    <t>CELL_005783</t>
  </si>
  <si>
    <t>CELL_000192</t>
  </si>
  <si>
    <t>CELL_002349</t>
  </si>
  <si>
    <t>CELL_000109</t>
  </si>
  <si>
    <t>CELL_000175</t>
  </si>
  <si>
    <t>CELL_003222</t>
  </si>
  <si>
    <t>CELL_005203</t>
  </si>
  <si>
    <t>CELL_001599</t>
  </si>
  <si>
    <t>CELL_001361</t>
  </si>
  <si>
    <t>CELL_003411</t>
  </si>
  <si>
    <t>CELL_002120</t>
  </si>
  <si>
    <t>CELL_005743</t>
  </si>
  <si>
    <t>CELL_005724</t>
  </si>
  <si>
    <t>CELL_004972</t>
  </si>
  <si>
    <t>CELL_003194</t>
  </si>
  <si>
    <t>CELL_001165</t>
  </si>
  <si>
    <t>CELL_003836</t>
  </si>
  <si>
    <t>CELL_000477</t>
  </si>
  <si>
    <t>CELL_004541</t>
  </si>
  <si>
    <t>CELL_004382</t>
  </si>
  <si>
    <t>CELL_004202</t>
  </si>
  <si>
    <t>CELL_001617</t>
  </si>
  <si>
    <t>CELL_000313</t>
  </si>
  <si>
    <t>CELL_001662</t>
  </si>
  <si>
    <t>CELL_000509</t>
  </si>
  <si>
    <t>CELL_000167</t>
  </si>
  <si>
    <t>CELL_004955</t>
  </si>
  <si>
    <t>CELL_005091</t>
  </si>
  <si>
    <t>CELL_002171</t>
  </si>
  <si>
    <t>CELL_001025</t>
  </si>
  <si>
    <t>CELL_001222</t>
  </si>
  <si>
    <t>CELL_003806</t>
  </si>
  <si>
    <t>CELL_003536</t>
  </si>
  <si>
    <t>CELL_001120</t>
  </si>
  <si>
    <t>CELL_004607</t>
  </si>
  <si>
    <t>CELL_000104</t>
  </si>
  <si>
    <t>CELL_005290</t>
  </si>
  <si>
    <t>CELL_002322</t>
  </si>
  <si>
    <t>CELL_003071</t>
  </si>
  <si>
    <t>CELL_004903</t>
  </si>
  <si>
    <t>CELL_002747</t>
  </si>
  <si>
    <t>CELL_004661</t>
  </si>
  <si>
    <t>CELL_002618</t>
  </si>
  <si>
    <t>CELL_001753</t>
  </si>
  <si>
    <t>CELL_005805</t>
  </si>
  <si>
    <t>CELL_002603</t>
  </si>
  <si>
    <t>CELL_002411</t>
  </si>
  <si>
    <t>CELL_003902</t>
  </si>
  <si>
    <t>CELL_004215</t>
  </si>
  <si>
    <t>CELL_004026</t>
  </si>
  <si>
    <t>CELL_001659</t>
  </si>
  <si>
    <t>CELL_000153</t>
  </si>
  <si>
    <t>CELL_002485</t>
  </si>
  <si>
    <t>CELL_003444</t>
  </si>
  <si>
    <t>CELL_001584</t>
  </si>
  <si>
    <t>CELL_001860</t>
  </si>
  <si>
    <t>CELL_005513</t>
  </si>
  <si>
    <t>CELL_003865</t>
  </si>
  <si>
    <t>CELL_000726</t>
  </si>
  <si>
    <t>CELL_002145</t>
  </si>
  <si>
    <t>CELL_001504</t>
  </si>
  <si>
    <t>CELL_003414</t>
  </si>
  <si>
    <t>CELL_003321</t>
  </si>
  <si>
    <t>CELL_003896</t>
  </si>
  <si>
    <t>CELL_002379</t>
  </si>
  <si>
    <t>CELL_005664</t>
  </si>
  <si>
    <t>CELL_003350</t>
  </si>
  <si>
    <t>CELL_002543</t>
  </si>
  <si>
    <t>CELL_000032</t>
  </si>
  <si>
    <t>CELL_001226</t>
  </si>
  <si>
    <t>CELL_000938</t>
  </si>
  <si>
    <t>CELL_001823</t>
  </si>
  <si>
    <t>CELL_003310</t>
  </si>
  <si>
    <t>CELL_004538</t>
  </si>
  <si>
    <t>CELL_000753</t>
  </si>
  <si>
    <t>CELL_002064</t>
  </si>
  <si>
    <t>CELL_000310</t>
  </si>
  <si>
    <t>CELL_003340</t>
  </si>
  <si>
    <t>CELL_002340</t>
  </si>
  <si>
    <t>CELL_000504</t>
  </si>
  <si>
    <t>CELL_005552</t>
  </si>
  <si>
    <t>CELL_002886</t>
  </si>
  <si>
    <t>CELL_003986</t>
  </si>
  <si>
    <t>CELL_003804</t>
  </si>
  <si>
    <t>CELL_004818</t>
  </si>
  <si>
    <t>CELL_005643</t>
  </si>
  <si>
    <t>CELL_000496</t>
  </si>
  <si>
    <t>CELL_001406</t>
  </si>
  <si>
    <t>CELL_004114</t>
  </si>
  <si>
    <t>CELL_000206</t>
  </si>
  <si>
    <t>CELL_005832</t>
  </si>
  <si>
    <t>CELL_001435</t>
  </si>
  <si>
    <t>CELL_001136</t>
  </si>
  <si>
    <t>CELL_003629</t>
  </si>
  <si>
    <t>CELL_000869</t>
  </si>
  <si>
    <t>CELL_000702</t>
  </si>
  <si>
    <t>CELL_002830</t>
  </si>
  <si>
    <t>CELL_000306</t>
  </si>
  <si>
    <t>CELL_001850</t>
  </si>
  <si>
    <t>CELL_002647</t>
  </si>
  <si>
    <t>CELL_005172</t>
  </si>
  <si>
    <t>CELL_001193</t>
  </si>
  <si>
    <t>CELL_004636</t>
  </si>
  <si>
    <t>CELL_002639</t>
  </si>
  <si>
    <t>CELL_001535</t>
  </si>
  <si>
    <t>CELL_001062</t>
  </si>
  <si>
    <t>CELL_000844</t>
  </si>
  <si>
    <t>CELL_004085</t>
  </si>
  <si>
    <t>CELL_002858</t>
  </si>
  <si>
    <t>CELL_003691</t>
  </si>
  <si>
    <t>CELL_002440</t>
  </si>
  <si>
    <t>CELL_003077</t>
  </si>
  <si>
    <t>CELL_001539</t>
  </si>
  <si>
    <t>CELL_000212</t>
  </si>
  <si>
    <t>CELL_001341</t>
  </si>
  <si>
    <t>CELL_001109</t>
  </si>
  <si>
    <t>CELL_001958</t>
  </si>
  <si>
    <t>CELL_003574</t>
  </si>
  <si>
    <t>CELL_004585</t>
  </si>
  <si>
    <t>CELL_000680</t>
  </si>
  <si>
    <t>CELL_004514</t>
  </si>
  <si>
    <t>CELL_005134</t>
  </si>
  <si>
    <t>CELL_002601</t>
  </si>
  <si>
    <t>CELL_003981</t>
  </si>
  <si>
    <t>CELL_000566</t>
  </si>
  <si>
    <t>CELL_005829</t>
  </si>
  <si>
    <t>CELL_004163</t>
  </si>
  <si>
    <t>CELL_001533</t>
  </si>
  <si>
    <t>CELL_005167</t>
  </si>
  <si>
    <t>CELL_000681</t>
  </si>
  <si>
    <t>CELL_005692</t>
  </si>
  <si>
    <t>CELL_000181</t>
  </si>
  <si>
    <t>CELL_004095</t>
  </si>
  <si>
    <t>CELL_002143</t>
  </si>
  <si>
    <t>CELL_003160</t>
  </si>
  <si>
    <t>CELL_005011</t>
  </si>
  <si>
    <t>CELL_000279</t>
  </si>
  <si>
    <t>CELL_000628</t>
  </si>
  <si>
    <t>CELL_004998</t>
  </si>
  <si>
    <t>CELL_001205</t>
  </si>
  <si>
    <t>CELL_003654</t>
  </si>
  <si>
    <t>CELL_000433</t>
  </si>
  <si>
    <t>CELL_005034</t>
  </si>
  <si>
    <t>CELL_000290</t>
  </si>
  <si>
    <t>CELL_001859</t>
  </si>
  <si>
    <t>CELL_001028</t>
  </si>
  <si>
    <t>CELL_002026</t>
  </si>
  <si>
    <t>CELL_000536</t>
  </si>
  <si>
    <t>CELL_001560</t>
  </si>
  <si>
    <t>CELL_004413</t>
  </si>
  <si>
    <t>CELL_000994</t>
  </si>
  <si>
    <t>CELL_001188</t>
  </si>
  <si>
    <t>CELL_000189</t>
  </si>
  <si>
    <t>CELL_005782</t>
  </si>
  <si>
    <t>CELL_003754</t>
  </si>
  <si>
    <t>CELL_005713</t>
  </si>
  <si>
    <t>CELL_002487</t>
  </si>
  <si>
    <t>CELL_004141</t>
  </si>
  <si>
    <t>CELL_000707</t>
  </si>
  <si>
    <t>CELL_004714</t>
  </si>
  <si>
    <t>CELL_000421</t>
  </si>
  <si>
    <t>CELL_002019</t>
  </si>
  <si>
    <t>CELL_000271</t>
  </si>
  <si>
    <t>CELL_002073</t>
  </si>
  <si>
    <t>CELL_004741</t>
  </si>
  <si>
    <t>CELL_004801</t>
  </si>
  <si>
    <t>CELL_002154</t>
  </si>
  <si>
    <t>CELL_004569</t>
  </si>
  <si>
    <t>CELL_000112</t>
  </si>
  <si>
    <t>CELL_001392</t>
  </si>
  <si>
    <t>CELL_000221</t>
  </si>
  <si>
    <t>CELL_005769</t>
  </si>
  <si>
    <t>CELL_000084</t>
  </si>
  <si>
    <t>CELL_003833</t>
  </si>
  <si>
    <t>CELL_000462</t>
  </si>
  <si>
    <t>CELL_005169</t>
  </si>
  <si>
    <t>CELL_000552</t>
  </si>
  <si>
    <t>CELL_004944</t>
  </si>
  <si>
    <t>CELL_003519</t>
  </si>
  <si>
    <t>CELL_002656</t>
  </si>
  <si>
    <t>CELL_002766</t>
  </si>
  <si>
    <t>CELL_004616</t>
  </si>
  <si>
    <t>CELL_000651</t>
  </si>
  <si>
    <t>CELL_000709</t>
  </si>
  <si>
    <t>CELL_003627</t>
  </si>
  <si>
    <t>CELL_002319</t>
  </si>
  <si>
    <t>CELL_002252</t>
  </si>
  <si>
    <t>CELL_001425</t>
  </si>
  <si>
    <t>CELL_001217</t>
  </si>
  <si>
    <t>CELL_004487</t>
  </si>
  <si>
    <t>CELL_001925</t>
  </si>
  <si>
    <t>CELL_004891</t>
  </si>
  <si>
    <t>CELL_002578</t>
  </si>
  <si>
    <t>CELL_000315</t>
  </si>
  <si>
    <t>CELL_004789</t>
  </si>
  <si>
    <t>CELL_001428</t>
  </si>
  <si>
    <t>CELL_003979</t>
  </si>
  <si>
    <t>CELL_002822</t>
  </si>
  <si>
    <t>CELL_004866</t>
  </si>
  <si>
    <t>CELL_003533</t>
  </si>
  <si>
    <t>CELL_004327</t>
  </si>
  <si>
    <t>CELL_005522</t>
  </si>
  <si>
    <t>CELL_005880</t>
  </si>
  <si>
    <t>CELL_004594</t>
  </si>
  <si>
    <t>CELL_000685</t>
  </si>
  <si>
    <t>CELL_004307</t>
  </si>
  <si>
    <t>CELL_003675</t>
  </si>
  <si>
    <t>CELL_004694</t>
  </si>
  <si>
    <t>CELL_002182</t>
  </si>
  <si>
    <t>CELL_000327</t>
  </si>
  <si>
    <t>CELL_004917</t>
  </si>
  <si>
    <t>CELL_005568</t>
  </si>
  <si>
    <t>CELL_005084</t>
  </si>
  <si>
    <t>CELL_002580</t>
  </si>
  <si>
    <t>CELL_003894</t>
  </si>
  <si>
    <t>CELL_002253</t>
  </si>
  <si>
    <t>CELL_003949</t>
  </si>
  <si>
    <t>CELL_000349</t>
  </si>
  <si>
    <t>CELL_001627</t>
  </si>
  <si>
    <t>CELL_003095</t>
  </si>
  <si>
    <t>CELL_000872</t>
  </si>
  <si>
    <t>CELL_002847</t>
  </si>
  <si>
    <t>CELL_003253</t>
  </si>
  <si>
    <t>CELL_004875</t>
  </si>
  <si>
    <t>CELL_005241</t>
  </si>
  <si>
    <t>CELL_000086</t>
  </si>
  <si>
    <t>CELL_001878</t>
  </si>
  <si>
    <t>CELL_004645</t>
  </si>
  <si>
    <t>CELL_004675</t>
  </si>
  <si>
    <t>CELL_004096</t>
  </si>
  <si>
    <t>CELL_000495</t>
  </si>
  <si>
    <t>CELL_002851</t>
  </si>
  <si>
    <t>CELL_003291</t>
  </si>
  <si>
    <t>CELL_004120</t>
  </si>
  <si>
    <t>CELL_001271</t>
  </si>
  <si>
    <t>CELL_002551</t>
  </si>
  <si>
    <t>CELL_004329</t>
  </si>
  <si>
    <t>CELL_005123</t>
  </si>
  <si>
    <t>CELL_000619</t>
  </si>
  <si>
    <t>CELL_005033</t>
  </si>
  <si>
    <t>CELL_002518</t>
  </si>
  <si>
    <t>CELL_003729</t>
  </si>
  <si>
    <t>CELL_002146</t>
  </si>
  <si>
    <t>CELL_004292</t>
  </si>
  <si>
    <t>CELL_001414</t>
  </si>
  <si>
    <t>CELL_003099</t>
  </si>
  <si>
    <t>CELL_005663</t>
  </si>
  <si>
    <t>CELL_000870</t>
  </si>
  <si>
    <t>CELL_002007</t>
  </si>
  <si>
    <t>CELL_004033</t>
  </si>
  <si>
    <t>CELL_000357</t>
  </si>
  <si>
    <t>CELL_001163</t>
  </si>
  <si>
    <t>CELL_004465</t>
  </si>
  <si>
    <t>CELL_002317</t>
  </si>
  <si>
    <t>CELL_005796</t>
  </si>
  <si>
    <t>CELL_001891</t>
  </si>
  <si>
    <t>CELL_000580</t>
  </si>
  <si>
    <t>CELL_003965</t>
  </si>
  <si>
    <t>CELL_001692</t>
  </si>
  <si>
    <t>CELL_000863</t>
  </si>
  <si>
    <t>CELL_004005</t>
  </si>
  <si>
    <t>CELL_004051</t>
  </si>
  <si>
    <t>CELL_004138</t>
  </si>
  <si>
    <t>CELL_004555</t>
  </si>
  <si>
    <t>CELL_001117</t>
  </si>
  <si>
    <t>CELL_001542</t>
  </si>
  <si>
    <t>CELL_004158</t>
  </si>
  <si>
    <t>CELL_004526</t>
  </si>
  <si>
    <t>CELL_005408</t>
  </si>
  <si>
    <t>CELL_003721</t>
  </si>
  <si>
    <t>CELL_005196</t>
  </si>
  <si>
    <t>CELL_005211</t>
  </si>
  <si>
    <t>CELL_005785</t>
  </si>
  <si>
    <t>CELL_003581</t>
  </si>
  <si>
    <t>CELL_005611</t>
  </si>
  <si>
    <t>CELL_003917</t>
  </si>
  <si>
    <t>CELL_005641</t>
  </si>
  <si>
    <t>CELL_002053</t>
  </si>
  <si>
    <t>CELL_001777</t>
  </si>
  <si>
    <t>CELL_005441</t>
  </si>
  <si>
    <t>CELL_004216</t>
  </si>
  <si>
    <t>CELL_001593</t>
  </si>
  <si>
    <t>CELL_001724</t>
  </si>
  <si>
    <t>CELL_004603</t>
  </si>
  <si>
    <t>CELL_005784</t>
  </si>
  <si>
    <t>CELL_000491</t>
  </si>
  <si>
    <t>CELL_004946</t>
  </si>
  <si>
    <t>CELL_001007</t>
  </si>
  <si>
    <t>CELL_004009</t>
  </si>
  <si>
    <t>CELL_003576</t>
  </si>
  <si>
    <t>CELL_001418</t>
  </si>
  <si>
    <t>CELL_000026</t>
  </si>
  <si>
    <t>CELL_001114</t>
  </si>
  <si>
    <t>CELL_005661</t>
  </si>
  <si>
    <t>CELL_001553</t>
  </si>
  <si>
    <t>CELL_005026</t>
  </si>
  <si>
    <t>CELL_004395</t>
  </si>
  <si>
    <t>CELL_000434</t>
  </si>
  <si>
    <t>CELL_002813</t>
  </si>
  <si>
    <t>CELL_003662</t>
  </si>
  <si>
    <t>CELL_003859</t>
  </si>
  <si>
    <t>CELL_002848</t>
  </si>
  <si>
    <t>CELL_003131</t>
  </si>
  <si>
    <t>CELL_003150</t>
  </si>
  <si>
    <t>CELL_004369</t>
  </si>
  <si>
    <t>CELL_004704</t>
  </si>
  <si>
    <t>CELL_003967</t>
  </si>
  <si>
    <t>CELL_001103</t>
  </si>
  <si>
    <t>CELL_002910</t>
  </si>
  <si>
    <t>CELL_004056</t>
  </si>
  <si>
    <t>CELL_000195</t>
  </si>
  <si>
    <t>CELL_000616</t>
  </si>
  <si>
    <t>CELL_000644</t>
  </si>
  <si>
    <t>CELL_004223</t>
  </si>
  <si>
    <t>CELL_002347</t>
  </si>
  <si>
    <t>CELL_005595</t>
  </si>
  <si>
    <t>CELL_000331</t>
  </si>
  <si>
    <t>CELL_003591</t>
  </si>
  <si>
    <t>CELL_002989</t>
  </si>
  <si>
    <t>CELL_005868</t>
  </si>
  <si>
    <t>CELL_000484</t>
  </si>
  <si>
    <t>CELL_003980</t>
  </si>
  <si>
    <t>CELL_002553</t>
  </si>
  <si>
    <t>CELL_002060</t>
  </si>
  <si>
    <t>CELL_003755</t>
  </si>
  <si>
    <t>CELL_000033</t>
  </si>
  <si>
    <t>CELL_003993</t>
  </si>
  <si>
    <t>CELL_004630</t>
  </si>
  <si>
    <t>CELL_003743</t>
  </si>
  <si>
    <t>CELL_001445</t>
  </si>
  <si>
    <t>CELL_004193</t>
  </si>
  <si>
    <t>CELL_005874</t>
  </si>
  <si>
    <t>CELL_001706</t>
  </si>
  <si>
    <t>CELL_003169</t>
  </si>
  <si>
    <t>CELL_002481</t>
  </si>
  <si>
    <t>CELL_003408</t>
  </si>
  <si>
    <t>CELL_001402</t>
  </si>
  <si>
    <t>CELL_005154</t>
  </si>
  <si>
    <t>CELL_000171</t>
  </si>
  <si>
    <t>CELL_000541</t>
  </si>
  <si>
    <t>CELL_005215</t>
  </si>
  <si>
    <t>CELL_004406</t>
  </si>
  <si>
    <t>CELL_002365</t>
  </si>
  <si>
    <t>CELL_003165</t>
  </si>
  <si>
    <t>CELL_000675</t>
  </si>
  <si>
    <t>CELL_003164</t>
  </si>
  <si>
    <t>CELL_004338</t>
  </si>
  <si>
    <t>CELL_001816</t>
  </si>
  <si>
    <t>CELL_002457</t>
  </si>
  <si>
    <t>CELL_002101</t>
  </si>
  <si>
    <t>CELL_003001</t>
  </si>
  <si>
    <t>CELL_004956</t>
  </si>
  <si>
    <t>CELL_002102</t>
  </si>
  <si>
    <t>CELL_004983</t>
  </si>
  <si>
    <t>CELL_005728</t>
  </si>
  <si>
    <t>CELL_001549</t>
  </si>
  <si>
    <t>CELL_002293</t>
  </si>
  <si>
    <t>CELL_000356</t>
  </si>
  <si>
    <t>CELL_002400</t>
  </si>
  <si>
    <t>CELL_005439</t>
  </si>
  <si>
    <t>CELL_003257</t>
  </si>
  <si>
    <t>CELL_005207</t>
  </si>
  <si>
    <t>CELL_004188</t>
  </si>
  <si>
    <t>CELL_001052</t>
  </si>
  <si>
    <t>CELL_003415</t>
  </si>
  <si>
    <t>CELL_005677</t>
  </si>
  <si>
    <t>CELL_001752</t>
  </si>
  <si>
    <t>CELL_002370</t>
  </si>
  <si>
    <t>CELL_001773</t>
  </si>
  <si>
    <t>CELL_001197</t>
  </si>
  <si>
    <t>CELL_001879</t>
  </si>
  <si>
    <t>CELL_002017</t>
  </si>
  <si>
    <t>CELL_002006</t>
  </si>
  <si>
    <t>CELL_003916</t>
  </si>
  <si>
    <t>CELL_001483</t>
  </si>
  <si>
    <t>CELL_000329</t>
  </si>
  <si>
    <t>CELL_000649</t>
  </si>
  <si>
    <t>CELL_003296</t>
  </si>
  <si>
    <t>CELL_001124</t>
  </si>
  <si>
    <t>CELL_003972</t>
  </si>
  <si>
    <t>CELL_004128</t>
  </si>
  <si>
    <t>CELL_002367</t>
  </si>
  <si>
    <t>CELL_004840</t>
  </si>
  <si>
    <t>CELL_003101</t>
  </si>
  <si>
    <t>CELL_005258</t>
  </si>
  <si>
    <t>CELL_001260</t>
  </si>
  <si>
    <t>CELL_002923</t>
  </si>
  <si>
    <t>CELL_003661</t>
  </si>
  <si>
    <t>CELL_003341</t>
  </si>
  <si>
    <t>CELL_001520</t>
  </si>
  <si>
    <t>CELL_001379</t>
  </si>
  <si>
    <t>CELL_004294</t>
  </si>
  <si>
    <t>CELL_001024</t>
  </si>
  <si>
    <t>CELL_002764</t>
  </si>
  <si>
    <t>CELL_004350</t>
  </si>
  <si>
    <t>CELL_002292</t>
  </si>
  <si>
    <t>CELL_000913</t>
  </si>
  <si>
    <t>CELL_003882</t>
  </si>
  <si>
    <t>CELL_001676</t>
  </si>
  <si>
    <t>CELL_001747</t>
  </si>
  <si>
    <t>CELL_004644</t>
  </si>
  <si>
    <t>CELL_001737</t>
  </si>
  <si>
    <t>CELL_001630</t>
  </si>
  <si>
    <t>CELL_003922</t>
  </si>
  <si>
    <t>CELL_000431</t>
  </si>
  <si>
    <t>CELL_001809</t>
  </si>
  <si>
    <t>CELL_003389</t>
  </si>
  <si>
    <t>CELL_003107</t>
  </si>
  <si>
    <t>CELL_003270</t>
  </si>
  <si>
    <t>CELL_005041</t>
  </si>
  <si>
    <t>CELL_003322</t>
  </si>
  <si>
    <t>CELL_002223</t>
  </si>
  <si>
    <t>CELL_005421</t>
  </si>
  <si>
    <t>CELL_003102</t>
  </si>
  <si>
    <t>CELL_005246</t>
  </si>
  <si>
    <t>CELL_004765</t>
  </si>
  <si>
    <t>CELL_005578</t>
  </si>
  <si>
    <t>CELL_005222</t>
  </si>
  <si>
    <t>CELL_001996</t>
  </si>
  <si>
    <t>CELL_003051</t>
  </si>
  <si>
    <t>CELL_002225</t>
  </si>
  <si>
    <t>CELL_001107</t>
  </si>
  <si>
    <t>CELL_004401</t>
  </si>
  <si>
    <t>CELL_000819</t>
  </si>
  <si>
    <t>CELL_003913</t>
  </si>
  <si>
    <t>CELL_004272</t>
  </si>
  <si>
    <t>CELL_001698</t>
  </si>
  <si>
    <t>CELL_002464</t>
  </si>
  <si>
    <t>CELL_000137</t>
  </si>
  <si>
    <t>CELL_005621</t>
  </si>
  <si>
    <t>CELL_002808</t>
  </si>
  <si>
    <t>CELL_005214</t>
  </si>
  <si>
    <t>CELL_001181</t>
  </si>
  <si>
    <t>CELL_005734</t>
  </si>
  <si>
    <t>CELL_000889</t>
  </si>
  <si>
    <t>CELL_002458</t>
  </si>
  <si>
    <t>CELL_005320</t>
  </si>
  <si>
    <t>CELL_000818</t>
  </si>
  <si>
    <t>CELL_001112</t>
  </si>
  <si>
    <t>CELL_005130</t>
  </si>
  <si>
    <t>CELL_004339</t>
  </si>
  <si>
    <t>CELL_003612</t>
  </si>
  <si>
    <t>CELL_001265</t>
  </si>
  <si>
    <t>CELL_000991</t>
  </si>
  <si>
    <t>CELL_004377</t>
  </si>
  <si>
    <t>CELL_001740</t>
  </si>
  <si>
    <t>CELL_002789</t>
  </si>
  <si>
    <t>CELL_000354</t>
  </si>
  <si>
    <t>CELL_004482</t>
  </si>
  <si>
    <t>CELL_005830</t>
  </si>
  <si>
    <t>CELL_004122</t>
  </si>
  <si>
    <t>CELL_001490</t>
  </si>
  <si>
    <t>CELL_003774</t>
  </si>
  <si>
    <t>CELL_001229</t>
  </si>
  <si>
    <t>CELL_002952</t>
  </si>
  <si>
    <t>CELL_005116</t>
  </si>
  <si>
    <t>CELL_005570</t>
  </si>
  <si>
    <t>CELL_000053</t>
  </si>
  <si>
    <t>CELL_002999</t>
  </si>
  <si>
    <t>CELL_003793</t>
  </si>
  <si>
    <t>CELL_003373</t>
  </si>
  <si>
    <t>CELL_003642</t>
  </si>
  <si>
    <t>CELL_001590</t>
  </si>
  <si>
    <t>CELL_001480</t>
  </si>
  <si>
    <t>CELL_001470</t>
  </si>
  <si>
    <t>CELL_003817</t>
  </si>
  <si>
    <t>CELL_002079</t>
  </si>
  <si>
    <t>CELL_003317</t>
  </si>
  <si>
    <t>CELL_005792</t>
  </si>
  <si>
    <t>CELL_003615</t>
  </si>
  <si>
    <t>CELL_000437</t>
  </si>
  <si>
    <t>CELL_003474</t>
  </si>
  <si>
    <t>CELL_001589</t>
  </si>
  <si>
    <t>CELL_004330</t>
  </si>
  <si>
    <t>CELL_001591</t>
  </si>
  <si>
    <t>CELL_003120</t>
  </si>
  <si>
    <t>CELL_000974</t>
  </si>
  <si>
    <t>CELL_001239</t>
  </si>
  <si>
    <t>CELL_002343</t>
  </si>
  <si>
    <t>CELL_002378</t>
  </si>
  <si>
    <t>CELL_003448</t>
  </si>
  <si>
    <t>CELL_005023</t>
  </si>
  <si>
    <t>CELL_002232</t>
  </si>
  <si>
    <t>CELL_002423</t>
  </si>
  <si>
    <t>CELL_001498</t>
  </si>
  <si>
    <t>CELL_000450</t>
  </si>
  <si>
    <t>CELL_005264</t>
  </si>
  <si>
    <t>CELL_005281</t>
  </si>
  <si>
    <t>CELL_002878</t>
  </si>
  <si>
    <t>CELL_001552</t>
  </si>
  <si>
    <t>CELL_005444</t>
  </si>
  <si>
    <t>CELL_001147</t>
  </si>
  <si>
    <t>CELL_003589</t>
  </si>
  <si>
    <t>CELL_002093</t>
  </si>
  <si>
    <t>CELL_001314</t>
  </si>
  <si>
    <t>CELL_002016</t>
  </si>
  <si>
    <t>CELL_004073</t>
  </si>
  <si>
    <t>CELL_002620</t>
  </si>
  <si>
    <t>CELL_003044</t>
  </si>
  <si>
    <t>CELL_001382</t>
  </si>
  <si>
    <t>CELL_004291</t>
  </si>
  <si>
    <t>CELL_000414</t>
  </si>
  <si>
    <t>CELL_000942</t>
  </si>
  <si>
    <t>CELL_000802</t>
  </si>
  <si>
    <t>CELL_003711</t>
  </si>
  <si>
    <t>CELL_003162</t>
  </si>
  <si>
    <t>CELL_000257</t>
  </si>
  <si>
    <t>CELL_005768</t>
  </si>
  <si>
    <t>CELL_002236</t>
  </si>
  <si>
    <t>CELL_000648</t>
  </si>
  <si>
    <t>CELL_001768</t>
  </si>
  <si>
    <t>CELL_003958</t>
  </si>
  <si>
    <t>CELL_003434</t>
  </si>
  <si>
    <t>CELL_004652</t>
  </si>
  <si>
    <t>CELL_002526</t>
  </si>
  <si>
    <t>CELL_000025</t>
  </si>
  <si>
    <t>CELL_001089</t>
  </si>
  <si>
    <t>CELL_005161</t>
  </si>
  <si>
    <t>CELL_003208</t>
  </si>
  <si>
    <t>CELL_000113</t>
  </si>
  <si>
    <t>CELL_002312</t>
  </si>
  <si>
    <t>CELL_002835</t>
  </si>
  <si>
    <t>CELL_000057</t>
  </si>
  <si>
    <t>CELL_001310</t>
  </si>
  <si>
    <t>CELL_000696</t>
  </si>
  <si>
    <t>CELL_004280</t>
  </si>
  <si>
    <t>CELL_001228</t>
  </si>
  <si>
    <t>CELL_005345</t>
  </si>
  <si>
    <t>CELL_000277</t>
  </si>
  <si>
    <t>CELL_005669</t>
  </si>
  <si>
    <t>CELL_002796</t>
  </si>
  <si>
    <t>CELL_001834</t>
  </si>
  <si>
    <t>CELL_000683</t>
  </si>
  <si>
    <t>CELL_003013</t>
  </si>
  <si>
    <t>CELL_004248</t>
  </si>
  <si>
    <t>CELL_001138</t>
  </si>
  <si>
    <t>CELL_003605</t>
  </si>
  <si>
    <t>CELL_003329</t>
  </si>
  <si>
    <t>CELL_002893</t>
  </si>
  <si>
    <t>CELL_003289</t>
  </si>
  <si>
    <t>CELL_001347</t>
  </si>
  <si>
    <t>CELL_003254</t>
  </si>
  <si>
    <t>CELL_003572</t>
  </si>
  <si>
    <t>CELL_003934</t>
  </si>
  <si>
    <t>CELL_002385</t>
  </si>
  <si>
    <t>CELL_003772</t>
  </si>
  <si>
    <t>CELL_004088</t>
  </si>
  <si>
    <t>CELL_005079</t>
  </si>
  <si>
    <t>CELL_004059</t>
  </si>
  <si>
    <t>CELL_003124</t>
  </si>
  <si>
    <t>CELL_002472</t>
  </si>
  <si>
    <t>CELL_003108</t>
  </si>
  <si>
    <t>CELL_005108</t>
  </si>
  <si>
    <t>CELL_004832</t>
  </si>
  <si>
    <t>CELL_000082</t>
  </si>
  <si>
    <t>CELL_001973</t>
  </si>
  <si>
    <t>CELL_001715</t>
  </si>
  <si>
    <t>CELL_004658</t>
  </si>
  <si>
    <t>CELL_003478</t>
  </si>
  <si>
    <t>CELL_001947</t>
  </si>
  <si>
    <t>CELL_004695</t>
  </si>
  <si>
    <t>CELL_005855</t>
  </si>
  <si>
    <t>CELL_001611</t>
  </si>
  <si>
    <t>CELL_005563</t>
  </si>
  <si>
    <t>CELL_005673</t>
  </si>
  <si>
    <t>CELL_003115</t>
  </si>
  <si>
    <t>CELL_005746</t>
  </si>
  <si>
    <t>CELL_004536</t>
  </si>
  <si>
    <t>CELL_000666</t>
  </si>
  <si>
    <t>CELL_002195</t>
  </si>
  <si>
    <t>CELL_005688</t>
  </si>
  <si>
    <t>CELL_005003</t>
  </si>
  <si>
    <t>CELL_001018</t>
  </si>
  <si>
    <t>CELL_000558</t>
  </si>
  <si>
    <t>CELL_004237</t>
  </si>
  <si>
    <t>CELL_003265</t>
  </si>
  <si>
    <t>CELL_001208</t>
  </si>
  <si>
    <t>CELL_003251</t>
  </si>
  <si>
    <t>CELL_002906</t>
  </si>
  <si>
    <t>CELL_001511</t>
  </si>
  <si>
    <t>CELL_003717</t>
  </si>
  <si>
    <t>CELL_003541</t>
  </si>
  <si>
    <t>CELL_003907</t>
  </si>
  <si>
    <t>CELL_003911</t>
  </si>
  <si>
    <t>CELL_000267</t>
  </si>
  <si>
    <t>CELL_002583</t>
  </si>
  <si>
    <t>CELL_003218</t>
  </si>
  <si>
    <t>CELL_002112</t>
  </si>
  <si>
    <t>CELL_004061</t>
  </si>
  <si>
    <t>CELL_001910</t>
  </si>
  <si>
    <t>CELL_002981</t>
  </si>
  <si>
    <t>CELL_003752</t>
  </si>
  <si>
    <t>CELL_004640</t>
  </si>
  <si>
    <t>CELL_003828</t>
  </si>
  <si>
    <t>CELL_005396</t>
  </si>
  <si>
    <t>CELL_001785</t>
  </si>
  <si>
    <t>CELL_001238</t>
  </si>
  <si>
    <t>CELL_004896</t>
  </si>
  <si>
    <t>CELL_002887</t>
  </si>
  <si>
    <t>CELL_005801</t>
  </si>
  <si>
    <t>CELL_002187</t>
  </si>
  <si>
    <t>CELL_003314</t>
  </si>
  <si>
    <t>CELL_000909</t>
  </si>
  <si>
    <t>CELL_001304</t>
  </si>
  <si>
    <t>CELL_005491</t>
  </si>
  <si>
    <t>CELL_001628</t>
  </si>
  <si>
    <t>CELL_001523</t>
  </si>
  <si>
    <t>CELL_000836</t>
  </si>
  <si>
    <t>CELL_000359</t>
  </si>
  <si>
    <t>CELL_000139</t>
  </si>
  <si>
    <t>CELL_000300</t>
  </si>
  <si>
    <t>CELL_001557</t>
  </si>
  <si>
    <t>CELL_001004</t>
  </si>
  <si>
    <t>CELL_000383</t>
  </si>
  <si>
    <t>CELL_002684</t>
  </si>
  <si>
    <t>CELL_000762</t>
  </si>
  <si>
    <t>CELL_003465</t>
  </si>
  <si>
    <t>CELL_005453</t>
  </si>
  <si>
    <t>CELL_005684</t>
  </si>
  <si>
    <t>CELL_005558</t>
  </si>
  <si>
    <t>CELL_005494</t>
  </si>
  <si>
    <t>CELL_001403</t>
  </si>
  <si>
    <t>CELL_004029</t>
  </si>
  <si>
    <t>CELL_005048</t>
  </si>
  <si>
    <t>CELL_001933</t>
  </si>
  <si>
    <t>CELL_003298</t>
  </si>
  <si>
    <t>CELL_002785</t>
  </si>
  <si>
    <t>CELL_004686</t>
  </si>
  <si>
    <t>CELL_005201</t>
  </si>
  <si>
    <t>CELL_002715</t>
  </si>
  <si>
    <t>CELL_003719</t>
  </si>
  <si>
    <t>CELL_003528</t>
  </si>
  <si>
    <t>CELL_000059</t>
  </si>
  <si>
    <t>CELL_000077</t>
  </si>
  <si>
    <t>CELL_000797</t>
  </si>
  <si>
    <t>CELL_002417</t>
  </si>
  <si>
    <t>CELL_003653</t>
  </si>
  <si>
    <t>CELL_004300</t>
  </si>
  <si>
    <t>CELL_000786</t>
  </si>
  <si>
    <t>CELL_003718</t>
  </si>
  <si>
    <t>CELL_002868</t>
  </si>
  <si>
    <t>CELL_002218</t>
  </si>
  <si>
    <t>CELL_002674</t>
  </si>
  <si>
    <t>CELL_002532</t>
  </si>
  <si>
    <t>CELL_004828</t>
  </si>
  <si>
    <t>CELL_003221</t>
  </si>
  <si>
    <t>CELL_004539</t>
  </si>
  <si>
    <t>CELL_000911</t>
  </si>
  <si>
    <t>CELL_002173</t>
  </si>
  <si>
    <t>CELL_004333</t>
  </si>
  <si>
    <t>CELL_002310</t>
  </si>
  <si>
    <t>CELL_005508</t>
  </si>
  <si>
    <t>CELL_001258</t>
  </si>
  <si>
    <t>CELL_002496</t>
  </si>
  <si>
    <t>CELL_004583</t>
  </si>
  <si>
    <t>CELL_004155</t>
  </si>
  <si>
    <t>CELL_001179</t>
  </si>
  <si>
    <t>CELL_004425</t>
  </si>
  <si>
    <t>CELL_004804</t>
  </si>
  <si>
    <t>CELL_000443</t>
  </si>
  <si>
    <t>CELL_003908</t>
  </si>
  <si>
    <t>CELL_002919</t>
  </si>
  <si>
    <t>CELL_003166</t>
  </si>
  <si>
    <t>CELL_005607</t>
  </si>
  <si>
    <t>CELL_001055</t>
  </si>
  <si>
    <t>CELL_003796</t>
  </si>
  <si>
    <t>CELL_004507</t>
  </si>
  <si>
    <t>CELL_003155</t>
  </si>
  <si>
    <t>CELL_001416</t>
  </si>
  <si>
    <t>CELL_002373</t>
  </si>
  <si>
    <t>CELL_004152</t>
  </si>
  <si>
    <t>CELL_005315</t>
  </si>
  <si>
    <t>CELL_003495</t>
  </si>
  <si>
    <t>CELL_005000</t>
  </si>
  <si>
    <t>CELL_004352</t>
  </si>
  <si>
    <t>CELL_001503</t>
  </si>
  <si>
    <t>CELL_003361</t>
  </si>
  <si>
    <t>CELL_004199</t>
  </si>
  <si>
    <t>CELL_002012</t>
  </si>
  <si>
    <t>CELL_004455</t>
  </si>
  <si>
    <t>CELL_002949</t>
  </si>
  <si>
    <t>CELL_004744</t>
  </si>
  <si>
    <t>CELL_004442</t>
  </si>
  <si>
    <t>CELL_004415</t>
  </si>
  <si>
    <t>CELL_000007</t>
  </si>
  <si>
    <t>CELL_002488</t>
  </si>
  <si>
    <t>CELL_000679</t>
  </si>
  <si>
    <t>CELL_001944</t>
  </si>
  <si>
    <t>CELL_004018</t>
  </si>
  <si>
    <t>CELL_005410</t>
  </si>
  <si>
    <t>CELL_003197</t>
  </si>
  <si>
    <t>CELL_004513</t>
  </si>
  <si>
    <t>CELL_005001</t>
  </si>
  <si>
    <t>CELL_005406</t>
  </si>
  <si>
    <t>CELL_001065</t>
  </si>
  <si>
    <t>CELL_005878</t>
  </si>
  <si>
    <t>CELL_002243</t>
  </si>
  <si>
    <t>CELL_001475</t>
  </si>
  <si>
    <t>CELL_004533</t>
  </si>
  <si>
    <t>CELL_001890</t>
  </si>
  <si>
    <t>CELL_003320</t>
  </si>
  <si>
    <t>CELL_002022</t>
  </si>
  <si>
    <t>CELL_004629</t>
  </si>
  <si>
    <t>CELL_004185</t>
  </si>
  <si>
    <t>CELL_002468</t>
  </si>
  <si>
    <t>CELL_002642</t>
  </si>
  <si>
    <t>CELL_001131</t>
  </si>
  <si>
    <t>CELL_001462</t>
  </si>
  <si>
    <t>CELL_003728</t>
  </si>
  <si>
    <t>CELL_005322</t>
  </si>
  <si>
    <t>CELL_004834</t>
  </si>
  <si>
    <t>CELL_003130</t>
  </si>
  <si>
    <t>CELL_000223</t>
  </si>
  <si>
    <t>CELL_005452</t>
  </si>
  <si>
    <t>CELL_000049</t>
  </si>
  <si>
    <t>CELL_000574</t>
  </si>
  <si>
    <t>CELL_001237</t>
  </si>
  <si>
    <t>CELL_004472</t>
  </si>
  <si>
    <t>CELL_005699</t>
  </si>
  <si>
    <t>CELL_005284</t>
  </si>
  <si>
    <t>CELL_002283</t>
  </si>
  <si>
    <t>CELL_003853</t>
  </si>
  <si>
    <t>CELL_000268</t>
  </si>
  <si>
    <t>CELL_001105</t>
  </si>
  <si>
    <t>CELL_002306</t>
  </si>
  <si>
    <t>CELL_005186</t>
  </si>
  <si>
    <t>CELL_001936</t>
  </si>
  <si>
    <t>CELL_000387</t>
  </si>
  <si>
    <t>CELL_001702</t>
  </si>
  <si>
    <t>CELL_001629</t>
  </si>
  <si>
    <t>CELL_003072</t>
  </si>
  <si>
    <t>CELL_004997</t>
  </si>
  <si>
    <t>CELL_005143</t>
  </si>
  <si>
    <t>CELL_001564</t>
  </si>
  <si>
    <t>CELL_003438</t>
  </si>
  <si>
    <t>CELL_000210</t>
  </si>
  <si>
    <t>CELL_000910</t>
  </si>
  <si>
    <t>CELL_001290</t>
  </si>
  <si>
    <t>CELL_004439</t>
  </si>
  <si>
    <t>CELL_003704</t>
  </si>
  <si>
    <t>CELL_001843</t>
  </si>
  <si>
    <t>CELL_002498</t>
  </si>
  <si>
    <t>CELL_005160</t>
  </si>
  <si>
    <t>CELL_003500</t>
  </si>
  <si>
    <t>CELL_000959</t>
  </si>
  <si>
    <t>CELL_001794</t>
  </si>
  <si>
    <t>CELL_002089</t>
  </si>
  <si>
    <t>CELL_000332</t>
  </si>
  <si>
    <t>CELL_003204</t>
  </si>
  <si>
    <t>CELL_003835</t>
  </si>
  <si>
    <t>CELL_002971</t>
  </si>
  <si>
    <t>CELL_002460</t>
  </si>
  <si>
    <t>CELL_001775</t>
  </si>
  <si>
    <t>CELL_004126</t>
  </si>
  <si>
    <t>CELL_003850</t>
  </si>
  <si>
    <t>CELL_005113</t>
  </si>
  <si>
    <t>CELL_004775</t>
  </si>
  <si>
    <t>CELL_002759</t>
  </si>
  <si>
    <t>CELL_003618</t>
  </si>
  <si>
    <t>CELL_002699</t>
  </si>
  <si>
    <t>CELL_001711</t>
  </si>
  <si>
    <t>CELL_004490</t>
  </si>
  <si>
    <t>CELL_002479</t>
  </si>
  <si>
    <t>CELL_001367</t>
  </si>
  <si>
    <t>CELL_000174</t>
  </si>
  <si>
    <t>CELL_003883</t>
  </si>
  <si>
    <t>CELL_004332</t>
  </si>
  <si>
    <t>CELL_005219</t>
  </si>
  <si>
    <t>CELL_005124</t>
  </si>
  <si>
    <t>CELL_003283</t>
  </si>
  <si>
    <t>CELL_001953</t>
  </si>
  <si>
    <t>CELL_003075</t>
  </si>
  <si>
    <t>CELL_005311</t>
  </si>
  <si>
    <t>CELL_002037</t>
  </si>
  <si>
    <t>CELL_005152</t>
  </si>
  <si>
    <t>CELL_005279</t>
  </si>
  <si>
    <t>CELL_004047</t>
  </si>
  <si>
    <t>CELL_000001</t>
  </si>
  <si>
    <t>CELL_002175</t>
  </si>
  <si>
    <t>CELL_001357</t>
  </si>
  <si>
    <t>CELL_004378</t>
  </si>
  <si>
    <t>CELL_005475</t>
  </si>
  <si>
    <t>CELL_003378</t>
  </si>
  <si>
    <t>CELL_000397</t>
  </si>
  <si>
    <t>CELL_004419</t>
  </si>
  <si>
    <t>CELL_003211</t>
  </si>
  <si>
    <t>CELL_001813</t>
  </si>
  <si>
    <t>CELL_003469</t>
  </si>
  <si>
    <t>CELL_004263</t>
  </si>
  <si>
    <t>CELL_000817</t>
  </si>
  <si>
    <t>CELL_001573</t>
  </si>
  <si>
    <t>CELL_004036</t>
  </si>
  <si>
    <t>CELL_001801</t>
  </si>
  <si>
    <t>CELL_002281</t>
  </si>
  <si>
    <t>CELL_005245</t>
  </si>
  <si>
    <t>CELL_004654</t>
  </si>
  <si>
    <t>CELL_003759</t>
  </si>
  <si>
    <t>CELL_004446</t>
  </si>
  <si>
    <t>CELL_004900</t>
  </si>
  <si>
    <t>CELL_005071</t>
  </si>
  <si>
    <t>CELL_005261</t>
  </si>
  <si>
    <t>CELL_003319</t>
  </si>
  <si>
    <t>CELL_003862</t>
  </si>
  <si>
    <t>CELL_004606</t>
  </si>
  <si>
    <t>CELL_004212</t>
  </si>
  <si>
    <t>CELL_000555</t>
  </si>
  <si>
    <t>CELL_001160</t>
  </si>
  <si>
    <t>CELL_001214</t>
  </si>
  <si>
    <t>CELL_004634</t>
  </si>
  <si>
    <t>CELL_001326</t>
  </si>
  <si>
    <t>CELL_005244</t>
  </si>
  <si>
    <t>CELL_004082</t>
  </si>
  <si>
    <t>CELL_000701</t>
  </si>
  <si>
    <t>CELL_004257</t>
  </si>
  <si>
    <t>CELL_001848</t>
  </si>
  <si>
    <t>CELL_004319</t>
  </si>
  <si>
    <t>CELL_001456</t>
  </si>
  <si>
    <t>CELL_004923</t>
  </si>
  <si>
    <t>CELL_002836</t>
  </si>
  <si>
    <t>CELL_002751</t>
  </si>
  <si>
    <t>CELL_000867</t>
  </si>
  <si>
    <t>CELL_001645</t>
  </si>
  <si>
    <t>CELL_002141</t>
  </si>
  <si>
    <t>CELL_003843</t>
  </si>
  <si>
    <t>CELL_003312</t>
  </si>
  <si>
    <t>CELL_001491</t>
  </si>
  <si>
    <t>CELL_003228</t>
  </si>
  <si>
    <t>CELL_000730</t>
  </si>
  <si>
    <t>CELL_003695</t>
  </si>
  <si>
    <t>CELL_003363</t>
  </si>
  <si>
    <t>CELL_002621</t>
  </si>
  <si>
    <t>CELL_001937</t>
  </si>
  <si>
    <t>CELL_004055</t>
  </si>
  <si>
    <t>CELL_001111</t>
  </si>
  <si>
    <t>CELL_005077</t>
  </si>
  <si>
    <t>CELL_005256</t>
  </si>
  <si>
    <t>CELL_002395</t>
  </si>
  <si>
    <t>CELL_001186</t>
  </si>
  <si>
    <t>CELL_002008</t>
  </si>
  <si>
    <t>CELL_000194</t>
  </si>
  <si>
    <t>CELL_001516</t>
  </si>
  <si>
    <t>CELL_000579</t>
  </si>
  <si>
    <t>CELL_002124</t>
  </si>
  <si>
    <t>CELL_001430</t>
  </si>
  <si>
    <t>CELL_000772</t>
  </si>
  <si>
    <t>CELL_003439</t>
  </si>
  <si>
    <t>CELL_002396</t>
  </si>
  <si>
    <t>CELL_005822</t>
  </si>
  <si>
    <t>CELL_001847</t>
  </si>
  <si>
    <t>CELL_000132</t>
  </si>
  <si>
    <t>CELL_000179</t>
  </si>
  <si>
    <t>CELL_005251</t>
  </si>
  <si>
    <t>CELL_003660</t>
  </si>
  <si>
    <t>CELL_004964</t>
  </si>
  <si>
    <t>CELL_002581</t>
  </si>
  <si>
    <t>CELL_003481</t>
  </si>
  <si>
    <t>CELL_004323</t>
  </si>
  <si>
    <t>CELL_004023</t>
  </si>
  <si>
    <t>CELL_005658</t>
  </si>
  <si>
    <t>CELL_002074</t>
  </si>
  <si>
    <t>CELL_000659</t>
  </si>
  <si>
    <t>CELL_001897</t>
  </si>
  <si>
    <t>CELL_004324</t>
  </si>
  <si>
    <t>CELL_003905</t>
  </si>
  <si>
    <t>CELL_002222</t>
  </si>
  <si>
    <t>CELL_005566</t>
  </si>
  <si>
    <t>CELL_002380</t>
  </si>
  <si>
    <t>CELL_001448</t>
  </si>
  <si>
    <t>CELL_000343</t>
  </si>
  <si>
    <t>CELL_003460</t>
  </si>
  <si>
    <t>CELL_002528</t>
  </si>
  <si>
    <t>CELL_000728</t>
  </si>
  <si>
    <t>CELL_004632</t>
  </si>
  <si>
    <t>CELL_000977</t>
  </si>
  <si>
    <t>CELL_002772</t>
  </si>
  <si>
    <t>CELL_004054</t>
  </si>
  <si>
    <t>CELL_001929</t>
  </si>
  <si>
    <t>CELL_003548</t>
  </si>
  <si>
    <t>CELL_005647</t>
  </si>
  <si>
    <t>CELL_001300</t>
  </si>
  <si>
    <t>CELL_004077</t>
  </si>
  <si>
    <t>CELL_005398</t>
  </si>
  <si>
    <t>CELL_000661</t>
  </si>
  <si>
    <t>CELL_001791</t>
  </si>
  <si>
    <t>CELL_003685</t>
  </si>
  <si>
    <t>CELL_003788</t>
  </si>
  <si>
    <t>CELL_004097</t>
  </si>
  <si>
    <t>CELL_003633</t>
  </si>
  <si>
    <t>CELL_004127</t>
  </si>
  <si>
    <t>CELL_002986</t>
  </si>
  <si>
    <t>CELL_005635</t>
  </si>
  <si>
    <t>CELL_005412</t>
  </si>
  <si>
    <t>CELL_001086</t>
  </si>
  <si>
    <t>CELL_005551</t>
  </si>
  <si>
    <t>CELL_000695</t>
  </si>
  <si>
    <t>CELL_001279</t>
  </si>
  <si>
    <t>CELL_005217</t>
  </si>
  <si>
    <t>CELL_001622</t>
  </si>
  <si>
    <t>CELL_002562</t>
  </si>
  <si>
    <t>CELL_004103</t>
  </si>
  <si>
    <t>CELL_005338</t>
  </si>
  <si>
    <t>CELL_000068</t>
  </si>
  <si>
    <t>CELL_003510</t>
  </si>
  <si>
    <t>CELL_002895</t>
  </si>
  <si>
    <t>CELL_002270</t>
  </si>
  <si>
    <t>CELL_005339</t>
  </si>
  <si>
    <t>CELL_004635</t>
  </si>
  <si>
    <t>CELL_000821</t>
  </si>
  <si>
    <t>CELL_001227</t>
  </si>
  <si>
    <t>CELL_004079</t>
  </si>
  <si>
    <t>CELL_004915</t>
  </si>
  <si>
    <t>CELL_004289</t>
  </si>
  <si>
    <t>CELL_002368</t>
  </si>
  <si>
    <t>CELL_004698</t>
  </si>
  <si>
    <t>CELL_003732</t>
  </si>
  <si>
    <t>CELL_002513</t>
  </si>
  <si>
    <t>CELL_002724</t>
  </si>
  <si>
    <t>CELL_005239</t>
  </si>
  <si>
    <t>CELL_005007</t>
  </si>
  <si>
    <t>CELL_004547</t>
  </si>
  <si>
    <t>CELL_001144</t>
  </si>
  <si>
    <t>CELL_000398</t>
  </si>
  <si>
    <t>CELL_003956</t>
  </si>
  <si>
    <t>CELL_005042</t>
  </si>
  <si>
    <t>CELL_003756</t>
  </si>
  <si>
    <t>CELL_001399</t>
  </si>
  <si>
    <t>CELL_001660</t>
  </si>
  <si>
    <t>CELL_003201</t>
  </si>
  <si>
    <t>CELL_002221</t>
  </si>
  <si>
    <t>CELL_000980</t>
  </si>
  <si>
    <t>CELL_002332</t>
  </si>
  <si>
    <t>CELL_001299</t>
  </si>
  <si>
    <t>CELL_005875</t>
  </si>
  <si>
    <t>CELL_000083</t>
  </si>
  <si>
    <t>CELL_005534</t>
  </si>
  <si>
    <t>CELL_003347</t>
  </si>
  <si>
    <t>CELL_004598</t>
  </si>
  <si>
    <t>CELL_004653</t>
  </si>
  <si>
    <t>CELL_004631</t>
  </si>
  <si>
    <t>CELL_004787</t>
  </si>
  <si>
    <t>CELL_000424</t>
  </si>
  <si>
    <t>CELL_005088</t>
  </si>
  <si>
    <t>CELL_001905</t>
  </si>
  <si>
    <t>CELL_005331</t>
  </si>
  <si>
    <t>CELL_001531</t>
  </si>
  <si>
    <t>CELL_004166</t>
  </si>
  <si>
    <t>CELL_001566</t>
  </si>
  <si>
    <t>CELL_004349</t>
  </si>
  <si>
    <t>CELL_002750</t>
  </si>
  <si>
    <t>CELL_000840</t>
  </si>
  <si>
    <t>CELL_000501</t>
  </si>
  <si>
    <t>CELL_003143</t>
  </si>
  <si>
    <t>CELL_000142</t>
  </si>
  <si>
    <t>CELL_004995</t>
  </si>
  <si>
    <t>CELL_002606</t>
  </si>
  <si>
    <t>CELL_001378</t>
  </si>
  <si>
    <t>CELL_004571</t>
  </si>
  <si>
    <t>CELL_005764</t>
  </si>
  <si>
    <t>CELL_002267</t>
  </si>
  <si>
    <t>CELL_002918</t>
  </si>
  <si>
    <t>CELL_001139</t>
  </si>
  <si>
    <t>CELL_002258</t>
  </si>
  <si>
    <t>CELL_003459</t>
  </si>
  <si>
    <t>CELL_001788</t>
  </si>
  <si>
    <t>CELL_003490</t>
  </si>
  <si>
    <t>CELL_000551</t>
  </si>
  <si>
    <t>CELL_000460</t>
  </si>
  <si>
    <t>CELL_002020</t>
  </si>
  <si>
    <t>CELL_000949</t>
  </si>
  <si>
    <t>CELL_004052</t>
  </si>
  <si>
    <t>CELL_002998</t>
  </si>
  <si>
    <t>CELL_000533</t>
  </si>
  <si>
    <t>CELL_003692</t>
  </si>
  <si>
    <t>CELL_001830</t>
  </si>
  <si>
    <t>CELL_003969</t>
  </si>
  <si>
    <t>CELL_005190</t>
  </si>
  <si>
    <t>CELL_005608</t>
  </si>
  <si>
    <t>CELL_004550</t>
  </si>
  <si>
    <t>CELL_001603</t>
  </si>
  <si>
    <t>CELL_002239</t>
  </si>
  <si>
    <t>CELL_000640</t>
  </si>
  <si>
    <t>CELL_005678</t>
  </si>
  <si>
    <t>CELL_000968</t>
  </si>
  <si>
    <t>CELL_004970</t>
  </si>
  <si>
    <t>CELL_003564</t>
  </si>
  <si>
    <t>CELL_001684</t>
  </si>
  <si>
    <t>CELL_002249</t>
  </si>
  <si>
    <t>CELL_003998</t>
  </si>
  <si>
    <t>CELL_005580</t>
  </si>
  <si>
    <t>CELL_003635</t>
  </si>
  <si>
    <t>CELL_000156</t>
  </si>
  <si>
    <t>CELL_002296</t>
  </si>
  <si>
    <t>CELL_003385</t>
  </si>
  <si>
    <t>CELL_003863</t>
  </si>
  <si>
    <t>CELL_001090</t>
  </si>
  <si>
    <t>CELL_005806</t>
  </si>
  <si>
    <t>CELL_002320</t>
  </si>
  <si>
    <t>CELL_004975</t>
  </si>
  <si>
    <t>CELL_000289</t>
  </si>
  <si>
    <t>CELL_000931</t>
  </si>
  <si>
    <t>CELL_005549</t>
  </si>
  <si>
    <t>CELL_005572</t>
  </si>
  <si>
    <t>CELL_002885</t>
  </si>
  <si>
    <t>CELL_003468</t>
  </si>
  <si>
    <t>CELL_003091</t>
  </si>
  <si>
    <t>CELL_005872</t>
  </si>
  <si>
    <t>CELL_004363</t>
  </si>
  <si>
    <t>CELL_005644</t>
  </si>
  <si>
    <t>CELL_005794</t>
  </si>
  <si>
    <t>CELL_000943</t>
  </si>
  <si>
    <t>CELL_002355</t>
  </si>
  <si>
    <t>CELL_004673</t>
  </si>
  <si>
    <t>CELL_005072</t>
  </si>
  <si>
    <t>CELL_005483</t>
  </si>
  <si>
    <t>CELL_001699</t>
  </si>
  <si>
    <t>CELL_005633</t>
  </si>
  <si>
    <t>CELL_004021</t>
  </si>
  <si>
    <t>CELL_003407</t>
  </si>
  <si>
    <t>CELL_003822</t>
  </si>
  <si>
    <t>CELL_004142</t>
  </si>
  <si>
    <t>CELL_000986</t>
  </si>
  <si>
    <t>CELL_005876</t>
  </si>
  <si>
    <t>CELL_005305</t>
  </si>
  <si>
    <t>CELL_003039</t>
  </si>
  <si>
    <t>CELL_005614</t>
  </si>
  <si>
    <t>CELL_000982</t>
  </si>
  <si>
    <t>CELL_004259</t>
  </si>
  <si>
    <t>CELL_003876</t>
  </si>
  <si>
    <t>CELL_005349</t>
  </si>
  <si>
    <t>CELL_003309</t>
  </si>
  <si>
    <t>CELL_004210</t>
  </si>
  <si>
    <t>CELL_004418</t>
  </si>
  <si>
    <t>CELL_005031</t>
  </si>
  <si>
    <t>CELL_003260</t>
  </si>
  <si>
    <t>CELL_004667</t>
  </si>
  <si>
    <t>CELL_001458</t>
  </si>
  <si>
    <t>CELL_001396</t>
  </si>
  <si>
    <t>CELL_000265</t>
  </si>
  <si>
    <t>CELL_002749</t>
  </si>
  <si>
    <t>CELL_003261</t>
  </si>
  <si>
    <t>CELL_002693</t>
  </si>
  <si>
    <t>CELL_000930</t>
  </si>
  <si>
    <t>CELL_005267</t>
  </si>
  <si>
    <t>CELL_003104</t>
  </si>
  <si>
    <t>CELL_002401</t>
  </si>
  <si>
    <t>CELL_002179</t>
  </si>
  <si>
    <t>CELL_003657</t>
  </si>
  <si>
    <t>CELL_000247</t>
  </si>
  <si>
    <t>CELL_001595</t>
  </si>
  <si>
    <t>CELL_001759</t>
  </si>
  <si>
    <t>CELL_005720</t>
  </si>
  <si>
    <t>CELL_003821</t>
  </si>
  <si>
    <t>CELL_000924</t>
  </si>
  <si>
    <t>CELL_004943</t>
  </si>
  <si>
    <t>CELL_000269</t>
  </si>
  <si>
    <t>CELL_000670</t>
  </si>
  <si>
    <t>CELL_003723</t>
  </si>
  <si>
    <t>CELL_001911</t>
  </si>
  <si>
    <t>CELL_004067</t>
  </si>
  <si>
    <t>CELL_001153</t>
  </si>
  <si>
    <t>CELL_004824</t>
  </si>
  <si>
    <t>CELL_005659</t>
  </si>
  <si>
    <t>CELL_004412</t>
  </si>
  <si>
    <t>CELL_002697</t>
  </si>
  <si>
    <t>CELL_002592</t>
  </si>
  <si>
    <t>CELL_004976</t>
  </si>
  <si>
    <t>CELL_001782</t>
  </si>
  <si>
    <t>CELL_002414</t>
  </si>
  <si>
    <t>CELL_002308</t>
  </si>
  <si>
    <t>CELL_002956</t>
  </si>
  <si>
    <t>CELL_005632</t>
  </si>
  <si>
    <t>CELL_001916</t>
  </si>
  <si>
    <t>CELL_000613</t>
  </si>
  <si>
    <t>CELL_005687</t>
  </si>
  <si>
    <t>CELL_002268</t>
  </si>
  <si>
    <t>CELL_002534</t>
  </si>
  <si>
    <t>CELL_000040</t>
  </si>
  <si>
    <t>CELL_001899</t>
  </si>
  <si>
    <t>CELL_001650</t>
  </si>
  <si>
    <t>CELL_003337</t>
  </si>
  <si>
    <t>CELL_000259</t>
  </si>
  <si>
    <t>CELL_002925</t>
  </si>
  <si>
    <t>CELL_002435</t>
  </si>
  <si>
    <t>CELL_000848</t>
  </si>
  <si>
    <t>CELL_002823</t>
  </si>
  <si>
    <t>CELL_004314</t>
  </si>
  <si>
    <t>CELL_004987</t>
  </si>
  <si>
    <t>CELL_004679</t>
  </si>
  <si>
    <t>CELL_005803</t>
  </si>
  <si>
    <t>CELL_001234</t>
  </si>
  <si>
    <t>CELL_001128</t>
  </si>
  <si>
    <t>CELL_005565</t>
  </si>
  <si>
    <t>CELL_001968</t>
  </si>
  <si>
    <t>CELL_000559</t>
  </si>
  <si>
    <t>CELL_000905</t>
  </si>
  <si>
    <t>CELL_002615</t>
  </si>
  <si>
    <t>CELL_000485</t>
  </si>
  <si>
    <t>CELL_002212</t>
  </si>
  <si>
    <t>CELL_001321</t>
  </si>
  <si>
    <t>CELL_005228</t>
  </si>
  <si>
    <t>CELL_002556</t>
  </si>
  <si>
    <t>CELL_000008</t>
  </si>
  <si>
    <t>CELL_002316</t>
  </si>
  <si>
    <t>CELL_005472</t>
  </si>
  <si>
    <t>CELL_004297</t>
  </si>
  <si>
    <t>CELL_004229</t>
  </si>
  <si>
    <t>CELL_005165</t>
  </si>
  <si>
    <t>CELL_001451</t>
  </si>
  <si>
    <t>CELL_001202</t>
  </si>
  <si>
    <t>CELL_002427</t>
  </si>
  <si>
    <t>CELL_002649</t>
  </si>
  <si>
    <t>CELL_001815</t>
  </si>
  <si>
    <t>CELL_002727</t>
  </si>
  <si>
    <t>CELL_000774</t>
  </si>
  <si>
    <t>CELL_002275</t>
  </si>
  <si>
    <t>CELL_001012</t>
  </si>
  <si>
    <t>CELL_003834</t>
  </si>
  <si>
    <t>CELL_003333</t>
  </si>
  <si>
    <t>CELL_001992</t>
  </si>
  <si>
    <t>CELL_001278</t>
  </si>
  <si>
    <t>CELL_001784</t>
  </si>
  <si>
    <t>CELL_004309</t>
  </si>
  <si>
    <t>CELL_000447</t>
  </si>
  <si>
    <t>CELL_000881</t>
  </si>
  <si>
    <t>CELL_005242</t>
  </si>
  <si>
    <t>CELL_002728</t>
  </si>
  <si>
    <t>CELL_000782</t>
  </si>
  <si>
    <t>CELL_002652</t>
  </si>
  <si>
    <t>CELL_005711</t>
  </si>
  <si>
    <t>CELL_001750</t>
  </si>
  <si>
    <t>CELL_002127</t>
  </si>
  <si>
    <t>CELL_004839</t>
  </si>
  <si>
    <t>CELL_004092</t>
  </si>
  <si>
    <t>CELL_002424</t>
  </si>
  <si>
    <t>CELL_005740</t>
  </si>
  <si>
    <t>CELL_005068</t>
  </si>
  <si>
    <t>CELL_000884</t>
  </si>
  <si>
    <t>CELL_003227</t>
  </si>
  <si>
    <t>CELL_001092</t>
  </si>
  <si>
    <t>CELL_004255</t>
  </si>
  <si>
    <t>CELL_005393</t>
  </si>
  <si>
    <t>CELL_000532</t>
  </si>
  <si>
    <t>CELL_004831</t>
  </si>
  <si>
    <t>CELL_002439</t>
  </si>
  <si>
    <t>CELL_004769</t>
  </si>
  <si>
    <t>CELL_004328</t>
  </si>
  <si>
    <t>CELL_003800</t>
  </si>
  <si>
    <t>CELL_004816</t>
  </si>
  <si>
    <t>CELL_002291</t>
  </si>
  <si>
    <t>CELL_001728</t>
  </si>
  <si>
    <t>CELL_000611</t>
  </si>
  <si>
    <t>CELL_000571</t>
  </si>
  <si>
    <t>CELL_003625</t>
  </si>
  <si>
    <t>CELL_001318</t>
  </si>
  <si>
    <t>CELL_000344</t>
  </si>
  <si>
    <t>CELL_004090</t>
  </si>
  <si>
    <t>CELL_000637</t>
  </si>
  <si>
    <t>CELL_000435</t>
  </si>
  <si>
    <t>CELL_001904</t>
  </si>
  <si>
    <t>CELL_000098</t>
  </si>
  <si>
    <t>CELL_003049</t>
  </si>
  <si>
    <t>CELL_003248</t>
  </si>
  <si>
    <t>CELL_002070</t>
  </si>
  <si>
    <t>CELL_001538</t>
  </si>
  <si>
    <t>CELL_003078</t>
  </si>
  <si>
    <t>CELL_005019</t>
  </si>
  <si>
    <t>CELL_004680</t>
  </si>
  <si>
    <t>CELL_004150</t>
  </si>
  <si>
    <t>CELL_001518</t>
  </si>
  <si>
    <t>CELL_000966</t>
  </si>
  <si>
    <t>CELL_005675</t>
  </si>
  <si>
    <t>CELL_000529</t>
  </si>
  <si>
    <t>CELL_000177</t>
  </si>
  <si>
    <t>CELL_002471</t>
  </si>
  <si>
    <t>CELL_004432</t>
  </si>
  <si>
    <t>CELL_003456</t>
  </si>
  <si>
    <t>CELL_003002</t>
  </si>
  <si>
    <t>CELL_005037</t>
  </si>
  <si>
    <t>CELL_000573</t>
  </si>
  <si>
    <t>CELL_003561</t>
  </si>
  <si>
    <t>CELL_000593</t>
  </si>
  <si>
    <t>CELL_004879</t>
  </si>
  <si>
    <t>CELL_003063</t>
  </si>
  <si>
    <t>CELL_003348</t>
  </si>
  <si>
    <t>CELL_002375</t>
  </si>
  <si>
    <t>CELL_003065</t>
  </si>
  <si>
    <t>CELL_005516</t>
  </si>
  <si>
    <t>CELL_004246</t>
  </si>
  <si>
    <t>CELL_004354</t>
  </si>
  <si>
    <t>CELL_002209</t>
  </si>
  <si>
    <t>CELL_003489</t>
  </si>
  <si>
    <t>CELL_002493</t>
  </si>
  <si>
    <t>CELL_003750</t>
  </si>
  <si>
    <t>CELL_000384</t>
  </si>
  <si>
    <t>CELL_000853</t>
  </si>
  <si>
    <t>CELL_001881</t>
  </si>
  <si>
    <t>CELL_000371</t>
  </si>
  <si>
    <t>CELL_004057</t>
  </si>
  <si>
    <t>CELL_004146</t>
  </si>
  <si>
    <t>CELL_005103</t>
  </si>
  <si>
    <t>CELL_005070</t>
  </si>
  <si>
    <t>CELL_001106</t>
  </si>
  <si>
    <t>CELL_003498</t>
  </si>
  <si>
    <t>CELL_002362</t>
  </si>
  <si>
    <t>CELL_004729</t>
  </si>
  <si>
    <t>CELL_001337</t>
  </si>
  <si>
    <t>CELL_002190</t>
  </si>
  <si>
    <t>CELL_005392</t>
  </si>
  <si>
    <t>CELL_005297</t>
  </si>
  <si>
    <t>CELL_003163</t>
  </si>
  <si>
    <t>CELL_002247</t>
  </si>
  <si>
    <t>CELL_003983</t>
  </si>
  <si>
    <t>CELL_005696</t>
  </si>
  <si>
    <t>CELL_001172</t>
  </si>
  <si>
    <t>CELL_003524</t>
  </si>
  <si>
    <t>CELL_003659</t>
  </si>
  <si>
    <t>CELL_001423</t>
  </si>
  <si>
    <t>CELL_002687</t>
  </si>
  <si>
    <t>CELL_003188</t>
  </si>
  <si>
    <t>CELL_004242</t>
  </si>
  <si>
    <t>CELL_004878</t>
  </si>
  <si>
    <t>CELL_001465</t>
  </si>
  <si>
    <t>CELL_000875</t>
  </si>
  <si>
    <t>CELL_002298</t>
  </si>
  <si>
    <t>CELL_002644</t>
  </si>
  <si>
    <t>CELL_004488</t>
  </si>
  <si>
    <t>CELL_005539</t>
  </si>
  <si>
    <t>CELL_001252</t>
  </si>
  <si>
    <t>CELL_003196</t>
  </si>
  <si>
    <t>CELL_000841</t>
  </si>
  <si>
    <t>CELL_005468</t>
  </si>
  <si>
    <t>CELL_000582</t>
  </si>
  <si>
    <t>CELL_000205</t>
  </si>
  <si>
    <t>CELL_001642</t>
  </si>
  <si>
    <t>CELL_002015</t>
  </si>
  <si>
    <t>CELL_000906</t>
  </si>
  <si>
    <t>CELL_000632</t>
  </si>
  <si>
    <t>CELL_004791</t>
  </si>
  <si>
    <t>CELL_001975</t>
  </si>
  <si>
    <t>CELL_000163</t>
  </si>
  <si>
    <t>CELL_004218</t>
  </si>
  <si>
    <t>CELL_003898</t>
  </si>
  <si>
    <t>CELL_005283</t>
  </si>
  <si>
    <t>CELL_003376</t>
  </si>
  <si>
    <t>CELL_000618</t>
  </si>
  <si>
    <t>CELL_000876</t>
  </si>
  <si>
    <t>CELL_001432</t>
  </si>
  <si>
    <t>CELL_002974</t>
  </si>
  <si>
    <t>CELL_004032</t>
  </si>
  <si>
    <t>CELL_000548</t>
  </si>
  <si>
    <t>CELL_004335</t>
  </si>
  <si>
    <t>CELL_005340</t>
  </si>
  <si>
    <t>CELL_004952</t>
  </si>
  <si>
    <t>CELL_003249</t>
  </si>
  <si>
    <t>CELL_003616</t>
  </si>
  <si>
    <t>CELL_003371</t>
  </si>
  <si>
    <t>CELL_004797</t>
  </si>
  <si>
    <t>CELL_002857</t>
  </si>
  <si>
    <t>CELL_001862</t>
  </si>
  <si>
    <t>CELL_002660</t>
  </si>
  <si>
    <t>CELL_005395</t>
  </si>
  <si>
    <t>CELL_000641</t>
  </si>
  <si>
    <t>CELL_003663</t>
  </si>
  <si>
    <t>CELL_004478</t>
  </si>
  <si>
    <t>CELL_005745</t>
  </si>
  <si>
    <t>CELL_000638</t>
  </si>
  <si>
    <t>CELL_005877</t>
  </si>
  <si>
    <t>CELL_004968</t>
  </si>
  <si>
    <t>CELL_002309</t>
  </si>
  <si>
    <t>CELL_004510</t>
  </si>
  <si>
    <t>CELL_003146</t>
  </si>
  <si>
    <t>CELL_003632</t>
  </si>
  <si>
    <t>CELL_002097</t>
  </si>
  <si>
    <t>CELL_004295</t>
  </si>
  <si>
    <t>CELL_001957</t>
  </si>
  <si>
    <t>CELL_001373</t>
  </si>
  <si>
    <t>CELL_004002</t>
  </si>
  <si>
    <t>CELL_000922</t>
  </si>
  <si>
    <t>CELL_000547</t>
  </si>
  <si>
    <t>CELL_001450</t>
  </si>
  <si>
    <t>CELL_002805</t>
  </si>
  <si>
    <t>CELL_002611</t>
  </si>
  <si>
    <t>CELL_001901</t>
  </si>
  <si>
    <t>CELL_002758</t>
  </si>
  <si>
    <t>CELL_002029</t>
  </si>
  <si>
    <t>CELL_002302</t>
  </si>
  <si>
    <t>CELL_001886</t>
  </si>
  <si>
    <t>CELL_001643</t>
  </si>
  <si>
    <t>CELL_000973</t>
  </si>
  <si>
    <t>CELL_005651</t>
  </si>
  <si>
    <t>CELL_002098</t>
  </si>
  <si>
    <t>CELL_005107</t>
  </si>
  <si>
    <t>CELL_005194</t>
  </si>
  <si>
    <t>CELL_005282</t>
  </si>
  <si>
    <t>CELL_005839</t>
  </si>
  <si>
    <t>CELL_000837</t>
  </si>
  <si>
    <t>CELL_000602</t>
  </si>
  <si>
    <t>CELL_002185</t>
  </si>
  <si>
    <t>CELL_004677</t>
  </si>
  <si>
    <t>CELL_003379</t>
  </si>
  <si>
    <t>CELL_005050</t>
  </si>
  <si>
    <t>CELL_001583</t>
  </si>
  <si>
    <t>CELL_005004</t>
  </si>
  <si>
    <t>CELL_003443</t>
  </si>
  <si>
    <t>CELL_003708</t>
  </si>
  <si>
    <t>CELL_001071</t>
  </si>
  <si>
    <t>CELL_001776</t>
  </si>
  <si>
    <t>CELL_005650</t>
  </si>
  <si>
    <t>CELL_001284</t>
  </si>
  <si>
    <t>CELL_005727</t>
  </si>
  <si>
    <t>CELL_004293</t>
  </si>
  <si>
    <t>CELL_005587</t>
  </si>
  <si>
    <t>CELL_001837</t>
  </si>
  <si>
    <t>CELL_005153</t>
  </si>
  <si>
    <t>CELL_001020</t>
  </si>
  <si>
    <t>CELL_000971</t>
  </si>
  <si>
    <t>CELL_001327</t>
  </si>
  <si>
    <t>CELL_005838</t>
  </si>
  <si>
    <t>CELL_000476</t>
  </si>
  <si>
    <t>CELL_002811</t>
  </si>
  <si>
    <t>CELL_004407</t>
  </si>
  <si>
    <t>CELL_001652</t>
  </si>
  <si>
    <t>CELL_005459</t>
  </si>
  <si>
    <t>CELL_005024</t>
  </si>
  <si>
    <t>CELL_002529</t>
  </si>
  <si>
    <t>CELL_003545</t>
  </si>
  <si>
    <t>CELL_005083</t>
  </si>
  <si>
    <t>CELL_005231</t>
  </si>
  <si>
    <t>CELL_001374</t>
  </si>
  <si>
    <t>CELL_000740</t>
  </si>
  <si>
    <t>CELL_004519</t>
  </si>
  <si>
    <t>CELL_003323</t>
  </si>
  <si>
    <t>CELL_000868</t>
  </si>
  <si>
    <t>CELL_002975</t>
  </si>
  <si>
    <t>CELL_001141</t>
  </si>
  <si>
    <t>CELL_000998</t>
  </si>
  <si>
    <t>CELL_001338</t>
  </si>
  <si>
    <t>CELL_000542</t>
  </si>
  <si>
    <t>CELL_001100</t>
  </si>
  <si>
    <t>CELL_001133</t>
  </si>
  <si>
    <t>CELL_005700</t>
  </si>
  <si>
    <t>CELL_003693</t>
  </si>
  <si>
    <t>CELL_002259</t>
  </si>
  <si>
    <t>CELL_004751</t>
  </si>
  <si>
    <t>CELL_002963</t>
  </si>
  <si>
    <t>CELL_000060</t>
  </si>
  <si>
    <t>CELL_003923</t>
  </si>
  <si>
    <t>CELL_001939</t>
  </si>
  <si>
    <t>CELL_003506</t>
  </si>
  <si>
    <t>CELL_005804</t>
  </si>
  <si>
    <t>CELL_003263</t>
  </si>
  <si>
    <t>CELL_002814</t>
  </si>
  <si>
    <t>CELL_005090</t>
  </si>
  <si>
    <t>CELL_003287</t>
  </si>
  <si>
    <t>CELL_001079</t>
  </si>
  <si>
    <t>CELL_004443</t>
  </si>
  <si>
    <t>CELL_005373</t>
  </si>
  <si>
    <t>CELL_005270</t>
  </si>
  <si>
    <t>CELL_005002</t>
  </si>
  <si>
    <t>CELL_002631</t>
  </si>
  <si>
    <t>CELL_004710</t>
  </si>
  <si>
    <t>CELL_004249</t>
  </si>
  <si>
    <t>CELL_003275</t>
  </si>
  <si>
    <t>CELL_000941</t>
  </si>
  <si>
    <t>CELL_001081</t>
  </si>
  <si>
    <t>CELL_000188</t>
  </si>
  <si>
    <t>CELL_003575</t>
  </si>
  <si>
    <t>CELL_004183</t>
  </si>
  <si>
    <t>CELL_002086</t>
  </si>
  <si>
    <t>CELL_002250</t>
  </si>
  <si>
    <t>CELL_003542</t>
  </si>
  <si>
    <t>CELL_005751</t>
  </si>
  <si>
    <t>CELL_002024</t>
  </si>
  <si>
    <t>CELL_005063</t>
  </si>
  <si>
    <t>CELL_001493</t>
  </si>
  <si>
    <t>CELL_004512</t>
  </si>
  <si>
    <t>CELL_003884</t>
  </si>
  <si>
    <t>CELL_000227</t>
  </si>
  <si>
    <t>CELL_001014</t>
  </si>
  <si>
    <t>CELL_002584</t>
  </si>
  <si>
    <t>CELL_001930</t>
  </si>
  <si>
    <t>CELL_004130</t>
  </si>
  <si>
    <t>CELL_005786</t>
  </si>
  <si>
    <t>CELL_001405</t>
  </si>
  <si>
    <t>CELL_002180</t>
  </si>
  <si>
    <t>CELL_000698</t>
  </si>
  <si>
    <t>CELL_001125</t>
  </si>
  <si>
    <t>CELL_005038</t>
  </si>
  <si>
    <t>CELL_003971</t>
  </si>
  <si>
    <t>CELL_001779</t>
  </si>
  <si>
    <t>CELL_002635</t>
  </si>
  <si>
    <t>CELL_003092</t>
  </si>
  <si>
    <t>CELL_005836</t>
  </si>
  <si>
    <t>CELL_001038</t>
  </si>
  <si>
    <t>CELL_004898</t>
  </si>
  <si>
    <t>CELL_002257</t>
  </si>
  <si>
    <t>CELL_004641</t>
  </si>
  <si>
    <t>CELL_005810</t>
  </si>
  <si>
    <t>CELL_000314</t>
  </si>
  <si>
    <t>CELL_002650</t>
  </si>
  <si>
    <t>CELL_002282</t>
  </si>
  <si>
    <t>CELL_005879</t>
  </si>
  <si>
    <t>CELL_004201</t>
  </si>
  <si>
    <t>CELL_002548</t>
  </si>
  <si>
    <t>CELL_001417</t>
  </si>
  <si>
    <t>CELL_001037</t>
  </si>
  <si>
    <t>CELL_002160</t>
  </si>
  <si>
    <t>CELL_002985</t>
  </si>
  <si>
    <t>CELL_003138</t>
  </si>
  <si>
    <t>CELL_004886</t>
  </si>
  <si>
    <t>CELL_001755</t>
  </si>
  <si>
    <t>CELL_004177</t>
  </si>
  <si>
    <t>CELL_003830</t>
  </si>
  <si>
    <t>CELL_003667</t>
  </si>
  <si>
    <t>CELL_003483</t>
  </si>
  <si>
    <t>CELL_002521</t>
  </si>
  <si>
    <t>CELL_000874</t>
  </si>
  <si>
    <t>CELL_004343</t>
  </si>
  <si>
    <t>CELL_004402</t>
  </si>
  <si>
    <t>CELL_001507</t>
  </si>
  <si>
    <t>CELL_003740</t>
  </si>
  <si>
    <t>CELL_001924</t>
  </si>
  <si>
    <t>CELL_000449</t>
  </si>
  <si>
    <t>CELL_003842</t>
  </si>
  <si>
    <t>CELL_003436</t>
  </si>
  <si>
    <t>CELL_005841</t>
  </si>
  <si>
    <t>CELL_003488</t>
  </si>
  <si>
    <t>CELL_003258</t>
  </si>
  <si>
    <t>CELL_000362</t>
  </si>
  <si>
    <t>CELL_002184</t>
  </si>
  <si>
    <t>CELL_001135</t>
  </si>
  <si>
    <t>CELL_005679</t>
  </si>
  <si>
    <t>CELL_003200</t>
  </si>
  <si>
    <t>CELL_004688</t>
  </si>
  <si>
    <t>CELL_002156</t>
  </si>
  <si>
    <t>CELL_001831</t>
  </si>
  <si>
    <t>CELL_001054</t>
  </si>
  <si>
    <t>CELL_002461</t>
  </si>
  <si>
    <t>CELL_000023</t>
  </si>
  <si>
    <t>CELL_002067</t>
  </si>
  <si>
    <t>CELL_001654</t>
  </si>
  <si>
    <t>CELL_003517</t>
  </si>
  <si>
    <t>CELL_004245</t>
  </si>
  <si>
    <t>CELL_002744</t>
  </si>
  <si>
    <t>CELL_003807</t>
  </si>
  <si>
    <t>CELL_005701</t>
  </si>
  <si>
    <t>CELL_002469</t>
  </si>
  <si>
    <t>CELL_002326</t>
  </si>
  <si>
    <t>CELL_000461</t>
  </si>
  <si>
    <t>CELL_001068</t>
  </si>
  <si>
    <t>CELL_000088</t>
  </si>
  <si>
    <t>CELL_001431</t>
  </si>
  <si>
    <t>CELL_004191</t>
  </si>
  <si>
    <t>CELL_000283</t>
  </si>
  <si>
    <t>CELL_002484</t>
  </si>
  <si>
    <t>CELL_000463</t>
  </si>
  <si>
    <t>CELL_000213</t>
  </si>
  <si>
    <t>CELL_002589</t>
  </si>
  <si>
    <t>CELL_003399</t>
  </si>
  <si>
    <t>CELL_002908</t>
  </si>
  <si>
    <t>CELL_002582</t>
  </si>
  <si>
    <t>CELL_001369</t>
  </si>
  <si>
    <t>CELL_000235</t>
  </si>
  <si>
    <t>CELL_005823</t>
  </si>
  <si>
    <t>CELL_000598</t>
  </si>
  <si>
    <t>CELL_005193</t>
  </si>
  <si>
    <t>CELL_002251</t>
  </si>
  <si>
    <t>CELL_004777</t>
  </si>
  <si>
    <t>CELL_002284</t>
  </si>
  <si>
    <t>CELL_000663</t>
  </si>
  <si>
    <t>CELL_005835</t>
  </si>
  <si>
    <t>CELL_002286</t>
  </si>
  <si>
    <t>CELL_005544</t>
  </si>
  <si>
    <t>CELL_004234</t>
  </si>
  <si>
    <t>CELL_003602</t>
  </si>
  <si>
    <t>CELL_005364</t>
  </si>
  <si>
    <t>CELL_003403</t>
  </si>
  <si>
    <t>CELL_002991</t>
  </si>
  <si>
    <t>CELL_005230</t>
  </si>
  <si>
    <t>CELL_000780</t>
  </si>
  <si>
    <t>CELL_002545</t>
  </si>
  <si>
    <t>CELL_004368</t>
  </si>
  <si>
    <t>CELL_004397</t>
  </si>
  <si>
    <t>CELL_004302</t>
  </si>
  <si>
    <t>CELL_004238</t>
  </si>
  <si>
    <t>CELL_004837</t>
  </si>
  <si>
    <t>CELL_005681</t>
  </si>
  <si>
    <t>CELL_000686</t>
  </si>
  <si>
    <t>CELL_004929</t>
  </si>
  <si>
    <t>CELL_003244</t>
  </si>
  <si>
    <t>CELL_001749</t>
  </si>
  <si>
    <t>CELL_005488</t>
  </si>
  <si>
    <t>CELL_005303</t>
  </si>
  <si>
    <t>CELL_002838</t>
  </si>
  <si>
    <t>CELL_003033</t>
  </si>
  <si>
    <t>CELL_002172</t>
  </si>
  <si>
    <t>CELL_003768</t>
  </si>
  <si>
    <t>CELL_001851</t>
  </si>
  <si>
    <t>CELL_000488</t>
  </si>
  <si>
    <t>CELL_001689</t>
  </si>
  <si>
    <t>CELL_002231</t>
  </si>
  <si>
    <t>CELL_004428</t>
  </si>
  <si>
    <t>CELL_002321</t>
  </si>
  <si>
    <t>CELL_000783</t>
  </si>
  <si>
    <t>CELL_000522</t>
  </si>
  <si>
    <t>CELL_000523</t>
  </si>
  <si>
    <t>CELL_004308</t>
  </si>
  <si>
    <t>CELL_002940</t>
  </si>
  <si>
    <t>CELL_004590</t>
  </si>
  <si>
    <t>CELL_004734</t>
  </si>
  <si>
    <t>CELL_002399</t>
  </si>
  <si>
    <t>CELL_002208</t>
  </si>
  <si>
    <t>CELL_004429</t>
  </si>
  <si>
    <t>CELL_000781</t>
  </si>
  <si>
    <t>CELL_004597</t>
  </si>
  <si>
    <t>CELL_003840</t>
  </si>
  <si>
    <t>CELL_001512</t>
  </si>
  <si>
    <t>CELL_001883</t>
  </si>
  <si>
    <t>CELL_000652</t>
  </si>
  <si>
    <t>CELL_005590</t>
  </si>
  <si>
    <t>CELL_001802</t>
  </si>
  <si>
    <t>CELL_000370</t>
  </si>
  <si>
    <t>CELL_005221</t>
  </si>
  <si>
    <t>CELL_003584</t>
  </si>
  <si>
    <t>CELL_000119</t>
  </si>
  <si>
    <t>CELL_000378</t>
  </si>
  <si>
    <t>CELL_000217</t>
  </si>
  <si>
    <t>CELL_002217</t>
  </si>
  <si>
    <t>CELL_005213</t>
  </si>
  <si>
    <t>CELL_001614</t>
  </si>
  <si>
    <t>CELL_002884</t>
  </si>
  <si>
    <t>CELL_004348</t>
  </si>
  <si>
    <t>CELL_000963</t>
  </si>
  <si>
    <t>CELL_005292</t>
  </si>
  <si>
    <t>CELL_002511</t>
  </si>
  <si>
    <t>CELL_005518</t>
  </si>
  <si>
    <t>CELL_004474</t>
  </si>
  <si>
    <t>CELL_005755</t>
  </si>
  <si>
    <t>CELL_000360</t>
  </si>
  <si>
    <t>CELL_001247</t>
  </si>
  <si>
    <t>CELL_003409</t>
  </si>
  <si>
    <t>CELL_004072</t>
  </si>
  <si>
    <t>CELL_002416</t>
  </si>
  <si>
    <t>CELL_005469</t>
  </si>
  <si>
    <t>CELL_004967</t>
  </si>
  <si>
    <t>CELL_002186</t>
  </si>
  <si>
    <t>CELL_003839</t>
  </si>
  <si>
    <t>CELL_002568</t>
  </si>
  <si>
    <t>CELL_003424</t>
  </si>
  <si>
    <t>CELL_002038</t>
  </si>
  <si>
    <t>CELL_004999</t>
  </si>
  <si>
    <t>CELL_000773</t>
  </si>
  <si>
    <t>CELL_001285</t>
  </si>
  <si>
    <t>CELL_005402</t>
  </si>
  <si>
    <t>CELL_005567</t>
  </si>
  <si>
    <t>CELL_002588</t>
  </si>
  <si>
    <t>CELL_005372</t>
  </si>
  <si>
    <t>CELL_001415</t>
  </si>
  <si>
    <t>CELL_001235</t>
  </si>
  <si>
    <t>CELL_003668</t>
  </si>
  <si>
    <t>CELL_000436</t>
  </si>
  <si>
    <t>CELL_001675</t>
  </si>
  <si>
    <t>CELL_003300</t>
  </si>
  <si>
    <t>CELL_000366</t>
  </si>
  <si>
    <t>CELL_003594</t>
  </si>
  <si>
    <t>CELL_000232</t>
  </si>
  <si>
    <t>CELL_005005</t>
  </si>
  <si>
    <t>CELL_000148</t>
  </si>
  <si>
    <t>CELL_005164</t>
  </si>
  <si>
    <t>CELL_003089</t>
  </si>
  <si>
    <t>CELL_003879</t>
  </si>
  <si>
    <t>CELL_000408</t>
  </si>
  <si>
    <t>CELL_002091</t>
  </si>
  <si>
    <t>CELL_000087</t>
  </si>
  <si>
    <t>CELL_003272</t>
  </si>
  <si>
    <t>CELL_000845</t>
  </si>
  <si>
    <t>CELL_001032</t>
  </si>
  <si>
    <t>CELL_003571</t>
  </si>
  <si>
    <t>CELL_005060</t>
  </si>
  <si>
    <t>CELL_003733</t>
  </si>
  <si>
    <t>CELL_002988</t>
  </si>
  <si>
    <t>CELL_004666</t>
  </si>
  <si>
    <t>CELL_002629</t>
  </si>
  <si>
    <t>CELL_003606</t>
  </si>
  <si>
    <t>CELL_003626</t>
  </si>
  <si>
    <t>CELL_000856</t>
  </si>
  <si>
    <t>CELL_003004</t>
  </si>
  <si>
    <t>CELL_000079</t>
  </si>
  <si>
    <t>CELL_002993</t>
  </si>
  <si>
    <t>CELL_002248</t>
  </si>
  <si>
    <t>CELL_003899</t>
  </si>
  <si>
    <t>CELL_005366</t>
  </si>
  <si>
    <t>CELL_005405</t>
  </si>
  <si>
    <t>CELL_000759</t>
  </si>
  <si>
    <t>CELL_005142</t>
  </si>
  <si>
    <t>CELL_003356</t>
  </si>
  <si>
    <t>CELL_003959</t>
  </si>
  <si>
    <t>CELL_002280</t>
  </si>
  <si>
    <t>CELL_003530</t>
  </si>
  <si>
    <t>CELL_004162</t>
  </si>
  <si>
    <t>CELL_004882</t>
  </si>
  <si>
    <t>CELL_004682</t>
  </si>
  <si>
    <t>CELL_004399</t>
  </si>
  <si>
    <t>CELL_003609</t>
  </si>
  <si>
    <t>CELL_002177</t>
  </si>
  <si>
    <t>CELL_000425</t>
  </si>
  <si>
    <t>CELL_000393</t>
  </si>
  <si>
    <t>CELL_004387</t>
  </si>
  <si>
    <t>CELL_005554</t>
  </si>
  <si>
    <t>CELL_002240</t>
  </si>
  <si>
    <t>CELL_000105</t>
  </si>
  <si>
    <t>CELL_002673</t>
  </si>
  <si>
    <t>CELL_005096</t>
  </si>
  <si>
    <t>CELL_005381</t>
  </si>
  <si>
    <t>CELL_002069</t>
  </si>
  <si>
    <t>CELL_003820</t>
  </si>
  <si>
    <t>CELL_003494</t>
  </si>
  <si>
    <t>CELL_001949</t>
  </si>
  <si>
    <t>CELL_001460</t>
  </si>
  <si>
    <t>CELL_001769</t>
  </si>
  <si>
    <t>CELL_003299</t>
  </si>
  <si>
    <t>CELL_003814</t>
  </si>
  <si>
    <t>CELL_003681</t>
  </si>
  <si>
    <t>CELL_005629</t>
  </si>
  <si>
    <t>CELL_001588</t>
  </si>
  <si>
    <t>CELL_005416</t>
  </si>
  <si>
    <t>CELL_001732</t>
  </si>
  <si>
    <t>CELL_005600</t>
  </si>
  <si>
    <t>CELL_004582</t>
  </si>
  <si>
    <t>CELL_000183</t>
  </si>
  <si>
    <t>CELL_001792</t>
  </si>
  <si>
    <t>CELL_002356</t>
  </si>
  <si>
    <t>CELL_001941</t>
  </si>
  <si>
    <t>CELL_000703</t>
  </si>
  <si>
    <t>CELL_002443</t>
  </si>
  <si>
    <t>CELL_003826</t>
  </si>
  <si>
    <t>CELL_000497</t>
  </si>
  <si>
    <t>CELL_004573</t>
  </si>
  <si>
    <t>CELL_000465</t>
  </si>
  <si>
    <t>CELL_003651</t>
  </si>
  <si>
    <t>CELL_005082</t>
  </si>
  <si>
    <t>CELL_000173</t>
  </si>
  <si>
    <t>CELL_002021</t>
  </si>
  <si>
    <t>CELL_005637</t>
  </si>
  <si>
    <t>CELL_005235</t>
  </si>
  <si>
    <t>CELL_002541</t>
  </si>
  <si>
    <t>CELL_005828</t>
  </si>
  <si>
    <t>CELL_004014</t>
  </si>
  <si>
    <t>CELL_002261</t>
  </si>
  <si>
    <t>CELL_003085</t>
  </si>
  <si>
    <t>CELL_002113</t>
  </si>
  <si>
    <t>CELL_000901</t>
  </si>
  <si>
    <t>CELL_001447</t>
  </si>
  <si>
    <t>CELL_001912</t>
  </si>
  <si>
    <t>CELL_002698</t>
  </si>
  <si>
    <t>CELL_003858</t>
  </si>
  <si>
    <t>CELL_000742</t>
  </si>
  <si>
    <t>CELL_002294</t>
  </si>
  <si>
    <t>CELL_002453</t>
  </si>
  <si>
    <t>CELL_003559</t>
  </si>
  <si>
    <t>CELL_004803</t>
  </si>
  <si>
    <t>CELL_001207</t>
  </si>
  <si>
    <t>CELL_000510</t>
  </si>
  <si>
    <t>CELL_004877</t>
  </si>
  <si>
    <t>CELL_005837</t>
  </si>
  <si>
    <t>CELL_005010</t>
  </si>
  <si>
    <t>CELL_005323</t>
  </si>
  <si>
    <t>CELL_001550</t>
  </si>
  <si>
    <t>CELL_003030</t>
  </si>
  <si>
    <t>CELL_005062</t>
  </si>
  <si>
    <t>CELL_002203</t>
  </si>
  <si>
    <t>CELL_002567</t>
  </si>
  <si>
    <t>CELL_003640</t>
  </si>
  <si>
    <t>CELL_002045</t>
  </si>
  <si>
    <t>CELL_000768</t>
  </si>
  <si>
    <t>CELL_005730</t>
  </si>
  <si>
    <t>CELL_001509</t>
  </si>
  <si>
    <t>CELL_003135</t>
  </si>
  <si>
    <t>CELL_005717</t>
  </si>
  <si>
    <t>CELL_000422</t>
  </si>
  <si>
    <t>CELL_000124</t>
  </si>
  <si>
    <t>CELL_004885</t>
  </si>
  <si>
    <t>CELL_003568</t>
  </si>
  <si>
    <t>CELL_003995</t>
  </si>
  <si>
    <t>CELL_000820</t>
  </si>
  <si>
    <t>CELL_001404</t>
  </si>
  <si>
    <t>CELL_001383</t>
  </si>
  <si>
    <t>CELL_002149</t>
  </si>
  <si>
    <t>CELL_004948</t>
  </si>
  <si>
    <t>CELL_001576</t>
  </si>
  <si>
    <t>CELL_001639</t>
  </si>
  <si>
    <t>CELL_001796</t>
  </si>
  <si>
    <t>CELL_003332</t>
  </si>
  <si>
    <t>CELL_005657</t>
  </si>
  <si>
    <t>CELL_005693</t>
  </si>
  <si>
    <t>CELL_000400</t>
  </si>
  <si>
    <t>CELL_003152</t>
  </si>
  <si>
    <t>CELL_002311</t>
  </si>
  <si>
    <t>CELL_000883</t>
  </si>
  <si>
    <t>CELL_003566</t>
  </si>
  <si>
    <t>CELL_005845</t>
  </si>
  <si>
    <t>CELL_005814</t>
  </si>
  <si>
    <t>CELL_001353</t>
  </si>
  <si>
    <t>CELL_005403</t>
  </si>
  <si>
    <t>CELL_005346</t>
  </si>
  <si>
    <t>CELL_002131</t>
  </si>
  <si>
    <t>CELL_000983</t>
  </si>
  <si>
    <t>CELL_000457</t>
  </si>
  <si>
    <t>CELL_001487</t>
  </si>
  <si>
    <t>CELL_001080</t>
  </si>
  <si>
    <t>CELL_001951</t>
  </si>
  <si>
    <t>CELL_005059</t>
  </si>
  <si>
    <t>CELL_000690</t>
  </si>
  <si>
    <t>CELL_002430</t>
  </si>
  <si>
    <t>CELL_000642</t>
  </si>
  <si>
    <t>CELL_002393</t>
  </si>
  <si>
    <t>CELL_002826</t>
  </si>
  <si>
    <t>CELL_001954</t>
  </si>
  <si>
    <t>CELL_003539</t>
  </si>
  <si>
    <t>CELL_003738</t>
  </si>
  <si>
    <t>CELL_003059</t>
  </si>
  <si>
    <t>CELL_005694</t>
  </si>
  <si>
    <t>CELL_004404</t>
  </si>
  <si>
    <t>CELL_002711</t>
  </si>
  <si>
    <t>CELL_001084</t>
  </si>
  <si>
    <t>CELL_005415</t>
  </si>
  <si>
    <t>CELL_005602</t>
  </si>
  <si>
    <t>CELL_004731</t>
  </si>
  <si>
    <t>CELL_001885</t>
  </si>
  <si>
    <t>CELL_004422</t>
  </si>
  <si>
    <t>CELL_000390</t>
  </si>
  <si>
    <t>CELL_002495</t>
  </si>
  <si>
    <t>CELL_001852</t>
  </si>
  <si>
    <t>CELL_003037</t>
  </si>
  <si>
    <t>CELL_003937</t>
  </si>
  <si>
    <t>CELL_003604</t>
  </si>
  <si>
    <t>CELL_000846</t>
  </si>
  <si>
    <t>CELL_000543</t>
  </si>
  <si>
    <t>CELL_000092</t>
  </si>
  <si>
    <t>CELL_005530</t>
  </si>
  <si>
    <t>CELL_004064</t>
  </si>
  <si>
    <t>CELL_001980</t>
  </si>
  <si>
    <t>CELL_003245</t>
  </si>
  <si>
    <t>CELL_003823</t>
  </si>
  <si>
    <t>CELL_003151</t>
  </si>
  <si>
    <t>CELL_004806</t>
  </si>
  <si>
    <t>CELL_003952</t>
  </si>
  <si>
    <t>CELL_004275</t>
  </si>
  <si>
    <t>CELL_002965</t>
  </si>
  <si>
    <t>CELL_003464</t>
  </si>
  <si>
    <t>CELL_002530</t>
  </si>
  <si>
    <t>CELL_003968</t>
  </si>
  <si>
    <t>CELL_001677</t>
  </si>
  <si>
    <t>CELL_001049</t>
  </si>
  <si>
    <t>CELL_002950</t>
  </si>
  <si>
    <t>CELL_001961</t>
  </si>
  <si>
    <t>CELL_002531</t>
  </si>
  <si>
    <t>CELL_004991</t>
  </si>
  <si>
    <t>CELL_004809</t>
  </si>
  <si>
    <t>CELL_003785</t>
  </si>
  <si>
    <t>CELL_000238</t>
  </si>
  <si>
    <t>CELL_004035</t>
  </si>
  <si>
    <t>CELL_004435</t>
  </si>
  <si>
    <t>CELL_001134</t>
  </si>
  <si>
    <t>CELL_002881</t>
  </si>
  <si>
    <t>CELL_001806</t>
  </si>
  <si>
    <t>CELL_004864</t>
  </si>
  <si>
    <t>CELL_000164</t>
  </si>
  <si>
    <t>CELL_004438</t>
  </si>
  <si>
    <t>CELL_005592</t>
  </si>
  <si>
    <t>CELL_005671</t>
  </si>
  <si>
    <t>CELL_004341</t>
  </si>
  <si>
    <t>CELL_004410</t>
  </si>
  <si>
    <t>CELL_004240</t>
  </si>
  <si>
    <t>CELL_000266</t>
  </si>
  <si>
    <t>CELL_002002</t>
  </si>
  <si>
    <t>CELL_001812</t>
  </si>
  <si>
    <t>CELL_003278</t>
  </si>
  <si>
    <t>CELL_005685</t>
  </si>
  <si>
    <t>CELL_002979</t>
  </si>
  <si>
    <t>CELL_004175</t>
  </si>
  <si>
    <t>CELL_002907</t>
  </si>
  <si>
    <t>CELL_004619</t>
  </si>
  <si>
    <t>CELL_001429</t>
  </si>
  <si>
    <t>CELL_000399</t>
  </si>
  <si>
    <t>CELL_003809</t>
  </si>
  <si>
    <t>CELL_004909</t>
  </si>
  <si>
    <t>CELL_000948</t>
  </si>
  <si>
    <t>CELL_003079</t>
  </si>
  <si>
    <t>CELL_003139</t>
  </si>
  <si>
    <t>CELL_005243</t>
  </si>
  <si>
    <t>CELL_004829</t>
  </si>
  <si>
    <t>CELL_005463</t>
  </si>
  <si>
    <t>CELL_005049</t>
  </si>
  <si>
    <t>CELL_003230</t>
  </si>
  <si>
    <t>CELL_003838</t>
  </si>
  <si>
    <t>CELL_001453</t>
  </si>
  <si>
    <t>CELL_000594</t>
  </si>
  <si>
    <t>CELL_002726</t>
  </si>
  <si>
    <t>CELL_000042</t>
  </si>
  <si>
    <t>CELL_000561</t>
  </si>
  <si>
    <t>CELL_004739</t>
  </si>
  <si>
    <t>CELL_005610</t>
  </si>
  <si>
    <t>CELL_000490</t>
  </si>
  <si>
    <t>CELL_000244</t>
  </si>
  <si>
    <t>CELL_003173</t>
  </si>
  <si>
    <t>CELL_001340</t>
  </si>
  <si>
    <t>CELL_003782</t>
  </si>
  <si>
    <t>CELL_004351</t>
  </si>
  <si>
    <t>CELL_000406</t>
  </si>
  <si>
    <t>CELL_001443</t>
  </si>
  <si>
    <t>CELL_000262</t>
  </si>
  <si>
    <t>CELL_004527</t>
  </si>
  <si>
    <t>CELL_003538</t>
  </si>
  <si>
    <t>CELL_005359</t>
  </si>
  <si>
    <t>CELL_001690</t>
  </si>
  <si>
    <t>CELL_003479</t>
  </si>
  <si>
    <t>CELL_001726</t>
  </si>
  <si>
    <t>CELL_001204</t>
  </si>
  <si>
    <t>CELL_000835</t>
  </si>
  <si>
    <t>CELL_001867</t>
  </si>
  <si>
    <t>CELL_002497</t>
  </si>
  <si>
    <t>CELL_003017</t>
  </si>
  <si>
    <t>CELL_004779</t>
  </si>
  <si>
    <t>CELL_002011</t>
  </si>
  <si>
    <t>CELL_005599</t>
  </si>
  <si>
    <t>CELL_000341</t>
  </si>
  <si>
    <t>CELL_004075</t>
  </si>
  <si>
    <t>CELL_001602</t>
  </si>
  <si>
    <t>CELL_002797</t>
  </si>
  <si>
    <t>CELL_004757</t>
  </si>
  <si>
    <t>CELL_005519</t>
  </si>
  <si>
    <t>CELL_000481</t>
  </si>
  <si>
    <t>CELL_005808</t>
  </si>
  <si>
    <t>CELL_002786</t>
  </si>
  <si>
    <t>CELL_001524</t>
  </si>
  <si>
    <t>CELL_003622</t>
  </si>
  <si>
    <t>CELL_004380</t>
  </si>
  <si>
    <t>CELL_005218</t>
  </si>
  <si>
    <t>CELL_005450</t>
  </si>
  <si>
    <t>CELL_005533</t>
  </si>
  <si>
    <t>CELL_000800</t>
  </si>
  <si>
    <t>CELL_001767</t>
  </si>
  <si>
    <t>CELL_005776</t>
  </si>
  <si>
    <t>CELL_003026</t>
  </si>
  <si>
    <t>CELL_002454</t>
  </si>
  <si>
    <t>CELL_005379</t>
  </si>
  <si>
    <t>CELL_004649</t>
  </si>
  <si>
    <t>CELL_004763</t>
  </si>
  <si>
    <t>CELL_003705</t>
  </si>
  <si>
    <t>CELL_005500</t>
  </si>
  <si>
    <t>CELL_000364</t>
  </si>
  <si>
    <t>CELL_001272</t>
  </si>
  <si>
    <t>CELL_002004</t>
  </si>
  <si>
    <t>CELL_005289</t>
  </si>
  <si>
    <t>CELL_004160</t>
  </si>
  <si>
    <t>CELL_005581</t>
  </si>
  <si>
    <t>CELL_004863</t>
  </si>
  <si>
    <t>CELL_000348</t>
  </si>
  <si>
    <t>CELL_004041</t>
  </si>
  <si>
    <t>CELL_004702</t>
  </si>
  <si>
    <t>CELL_003614</t>
  </si>
  <si>
    <t>CELL_005429</t>
  </si>
  <si>
    <t>CELL_002563</t>
  </si>
  <si>
    <t>CELL_003028</t>
  </si>
  <si>
    <t>CELL_004094</t>
  </si>
  <si>
    <t>CELL_005388</t>
  </si>
  <si>
    <t>CELL_001424</t>
  </si>
  <si>
    <t>CELL_000657</t>
  </si>
  <si>
    <t>CELL_003084</t>
  </si>
  <si>
    <t>CELL_005414</t>
  </si>
  <si>
    <t>CELL_002103</t>
  </si>
  <si>
    <t>CELL_000633</t>
  </si>
  <si>
    <t>CELL_003938</t>
  </si>
  <si>
    <t>CELL_002494</t>
  </si>
  <si>
    <t>CELL_002666</t>
  </si>
  <si>
    <t>CELL_004252</t>
  </si>
  <si>
    <t>CELL_005798</t>
  </si>
  <si>
    <t>CELL_004316</t>
  </si>
  <si>
    <t>CELL_004164</t>
  </si>
  <si>
    <t>CELL_002335</t>
  </si>
  <si>
    <t>CELL_003549</t>
  </si>
  <si>
    <t>CELL_004504</t>
  </si>
  <si>
    <t>CELL_002501</t>
  </si>
  <si>
    <t>CELL_003620</t>
  </si>
  <si>
    <t>CELL_001466</t>
  </si>
  <si>
    <t>CELL_003857</t>
  </si>
  <si>
    <t>CELL_004754</t>
  </si>
  <si>
    <t>CELL_000116</t>
  </si>
  <si>
    <t>CELL_001822</t>
  </si>
  <si>
    <t>CELL_001495</t>
  </si>
  <si>
    <t>CELL_002402</t>
  </si>
  <si>
    <t>CELL_001233</t>
  </si>
  <si>
    <t>CELL_002662</t>
  </si>
  <si>
    <t>CELL_002818</t>
  </si>
  <si>
    <t>CELL_003909</t>
  </si>
  <si>
    <t>CELL_005369</t>
  </si>
  <si>
    <t>CELL_001154</t>
  </si>
  <si>
    <t>CELL_004670</t>
  </si>
  <si>
    <t>CELL_005224</t>
  </si>
  <si>
    <t>CELL_000058</t>
  </si>
  <si>
    <t>CELL_004792</t>
  </si>
  <si>
    <t>CELL_003062</t>
  </si>
  <si>
    <t>CELL_005027</t>
  </si>
  <si>
    <t>CELL_005815</t>
  </si>
  <si>
    <t>CELL_001736</t>
  </si>
  <si>
    <t>CELL_005295</t>
  </si>
  <si>
    <t>CELL_002824</t>
  </si>
  <si>
    <t>CELL_002197</t>
  </si>
  <si>
    <t>CELL_000160</t>
  </si>
  <si>
    <t>CELL_003947</t>
  </si>
  <si>
    <t>CELL_002476</t>
  </si>
  <si>
    <t>CELL_002565</t>
  </si>
  <si>
    <t>CELL_004208</t>
  </si>
  <si>
    <t>CELL_004953</t>
  </si>
  <si>
    <t>CELL_005102</t>
  </si>
  <si>
    <t>CELL_002609</t>
  </si>
  <si>
    <t>CELL_004546</t>
  </si>
  <si>
    <t>CELL_000708</t>
  </si>
  <si>
    <t>CELL_003047</t>
  </si>
  <si>
    <t>CELL_005018</t>
  </si>
  <si>
    <t>CELL_001094</t>
  </si>
  <si>
    <t>CELL_004529</t>
  </si>
  <si>
    <t>CELL_001377</t>
  </si>
  <si>
    <t>CELL_005778</t>
  </si>
  <si>
    <t>CELL_000073</t>
  </si>
  <si>
    <t>CELL_001923</t>
  </si>
  <si>
    <t>CELL_003870</t>
  </si>
  <si>
    <t>CELL_005666</t>
  </si>
  <si>
    <t>CELL_001765</t>
  </si>
  <si>
    <t>CELL_000744</t>
  </si>
  <si>
    <t>CELL_003915</t>
  </si>
  <si>
    <t>CELL_001006</t>
  </si>
  <si>
    <t>CELL_002669</t>
  </si>
  <si>
    <t>CELL_001191</t>
  </si>
  <si>
    <t>CELL_004230</t>
  </si>
  <si>
    <t>CELL_002602</t>
  </si>
  <si>
    <t>CELL_001126</t>
  </si>
  <si>
    <t>CELL_001242</t>
  </si>
  <si>
    <t>CELL_003881</t>
  </si>
  <si>
    <t>CELL_005268</t>
  </si>
  <si>
    <t>CELL_005263</t>
  </si>
  <si>
    <t>CELL_005606</t>
  </si>
  <si>
    <t>CELL_003352</t>
  </si>
  <si>
    <t>CELL_000999</t>
  </si>
  <si>
    <t>CELL_004374</t>
  </si>
  <si>
    <t>CELL_003825</t>
  </si>
  <si>
    <t>CELL_003875</t>
  </si>
  <si>
    <t>CELL_002685</t>
  </si>
  <si>
    <t>CELL_005427</t>
  </si>
  <si>
    <t>CELL_001578</t>
  </si>
  <si>
    <t>CELL_003730</t>
  </si>
  <si>
    <t>CELL_003669</t>
  </si>
  <si>
    <t>CELL_005630</t>
  </si>
  <si>
    <t>CELL_001827</t>
  </si>
  <si>
    <t>CELL_001344</t>
  </si>
  <si>
    <t>CELL_005864</t>
  </si>
  <si>
    <t>CELL_004532</t>
  </si>
  <si>
    <t>CELL_004857</t>
  </si>
  <si>
    <t>CELL_000441</t>
  </si>
  <si>
    <t>CELL_005821</t>
  </si>
  <si>
    <t>CELL_001101</t>
  </si>
  <si>
    <t>CELL_002638</t>
  </si>
  <si>
    <t>CELL_005503</t>
  </si>
  <si>
    <t>CELL_000650</t>
  </si>
  <si>
    <t>CELL_001547</t>
  </si>
  <si>
    <t>CELL_003232</t>
  </si>
  <si>
    <t>CELL_004403</t>
  </si>
  <si>
    <t>CELL_004467</t>
  </si>
  <si>
    <t>CELL_004484</t>
  </si>
  <si>
    <t>CELL_004031</t>
  </si>
  <si>
    <t>CELL_002853</t>
  </si>
  <si>
    <t>CELL_003504</t>
  </si>
  <si>
    <t>CELL_004656</t>
  </si>
  <si>
    <t>CELL_004600</t>
  </si>
  <si>
    <t>CELL_000631</t>
  </si>
  <si>
    <t>CELL_000673</t>
  </si>
  <si>
    <t>CELL_001250</t>
  </si>
  <si>
    <t>CELL_003927</t>
  </si>
  <si>
    <t>CELL_000483</t>
  </si>
  <si>
    <t>CELL_001585</t>
  </si>
  <si>
    <t>CELL_004148</t>
  </si>
  <si>
    <t>CELL_005433</t>
  </si>
  <si>
    <t>CELL_004119</t>
  </si>
  <si>
    <t>CELL_001463</t>
  </si>
  <si>
    <t>CELL_003041</t>
  </si>
  <si>
    <t>CELL_004383</t>
  </si>
  <si>
    <t>CELL_004718</t>
  </si>
  <si>
    <t>CELL_004521</t>
  </si>
  <si>
    <t>CELL_005853</t>
  </si>
  <si>
    <t>CELL_003274</t>
  </si>
  <si>
    <t>CELL_003239</t>
  </si>
  <si>
    <t>CELL_003132</t>
  </si>
  <si>
    <t>CELL_003684</t>
  </si>
  <si>
    <t>CELL_002579</t>
  </si>
  <si>
    <t>CELL_004639</t>
  </si>
  <si>
    <t>CELL_000050</t>
  </si>
  <si>
    <t>CELL_005028</t>
  </si>
  <si>
    <t>CELL_004220</t>
  </si>
  <si>
    <t>CELL_000859</t>
  </si>
  <si>
    <t>CELL_003226</t>
  </si>
  <si>
    <t>CELL_001073</t>
  </si>
  <si>
    <t>CELL_000720</t>
  </si>
  <si>
    <t>CELL_002200</t>
  </si>
  <si>
    <t>CELL_002632</t>
  </si>
  <si>
    <t>CELL_005731</t>
  </si>
  <si>
    <t>CELL_001661</t>
  </si>
  <si>
    <t>CELL_001657</t>
  </si>
  <si>
    <t>CELL_002426</t>
  </si>
  <si>
    <t>CELL_004459</t>
  </si>
  <si>
    <t>CELL_004958</t>
  </si>
  <si>
    <t>CELL_005846</t>
  </si>
  <si>
    <t>CELL_004317</t>
  </si>
  <si>
    <t>CELL_003098</t>
  </si>
  <si>
    <t>CELL_005262</t>
  </si>
  <si>
    <t>CELL_005760</t>
  </si>
  <si>
    <t>CELL_005585</t>
  </si>
  <si>
    <t>CELL_003190</t>
  </si>
  <si>
    <t>CELL_002935</t>
  </si>
  <si>
    <t>CELL_004846</t>
  </si>
  <si>
    <t>CELL_005325</t>
  </si>
  <si>
    <t>CELL_002607</t>
  </si>
  <si>
    <t>CELL_001386</t>
  </si>
  <si>
    <t>CELL_004662</t>
  </si>
  <si>
    <t>CELL_001400</t>
  </si>
  <si>
    <t>CELL_001196</t>
  </si>
  <si>
    <t>CELL_001409</t>
  </si>
  <si>
    <t>CELL_001846</t>
  </si>
  <si>
    <t>CELL_001799</t>
  </si>
  <si>
    <t>CELL_001476</t>
  </si>
  <si>
    <t>CELL_004258</t>
  </si>
  <si>
    <t>CELL_000036</t>
  </si>
  <si>
    <t>CELL_004772</t>
  </si>
  <si>
    <t>CELL_002346</t>
  </si>
  <si>
    <t>CELL_000445</t>
  </si>
  <si>
    <t>CELL_003313</t>
  </si>
  <si>
    <t>CELL_002360</t>
  </si>
  <si>
    <t>CELL_003007</t>
  </si>
  <si>
    <t>CELL_003655</t>
  </si>
  <si>
    <t>CELL_002207</t>
  </si>
  <si>
    <t>CELL_004241</t>
  </si>
  <si>
    <t>CELL_005035</t>
  </si>
  <si>
    <t>CELL_003658</t>
  </si>
  <si>
    <t>CELL_003180</t>
  </si>
  <si>
    <t>CELL_003423</t>
  </si>
  <si>
    <t>CELL_001287</t>
  </si>
  <si>
    <t>CELL_004358</t>
  </si>
  <si>
    <t>CELL_000350</t>
  </si>
  <si>
    <t>CELL_003417</t>
  </si>
  <si>
    <t>CELL_002138</t>
  </si>
  <si>
    <t>CELL_002692</t>
  </si>
  <si>
    <t>CELL_005514</t>
  </si>
  <si>
    <t>CELL_005210</t>
  </si>
  <si>
    <t>CELL_001682</t>
  </si>
  <si>
    <t>CELL_004768</t>
  </si>
  <si>
    <t>CELL_001444</t>
  </si>
  <si>
    <t>CELL_004274</t>
  </si>
  <si>
    <t>CELL_003216</t>
  </si>
  <si>
    <t>CELL_001672</t>
  </si>
  <si>
    <t>CELL_004017</t>
  </si>
  <si>
    <t>CELL_001180</t>
  </si>
  <si>
    <t>CELL_002799</t>
  </si>
  <si>
    <t>CELL_001693</t>
  </si>
  <si>
    <t>CELL_004337</t>
  </si>
  <si>
    <t>CELL_004685</t>
  </si>
  <si>
    <t>CELL_003636</t>
  </si>
  <si>
    <t>CELL_000373</t>
  </si>
  <si>
    <t>CELL_003056</t>
  </si>
  <si>
    <t>CELL_005773</t>
  </si>
  <si>
    <t>CELL_001917</t>
  </si>
  <si>
    <t>CELL_001358</t>
  </si>
  <si>
    <t>CELL_001826</t>
  </si>
  <si>
    <t>CELL_000787</t>
  </si>
  <si>
    <t>CELL_000470</t>
  </si>
  <si>
    <t>CELL_000141</t>
  </si>
  <si>
    <t>CELL_000789</t>
  </si>
  <si>
    <t>CELL_000324</t>
  </si>
  <si>
    <t>CELL_005480</t>
  </si>
  <si>
    <t>CELL_000051</t>
  </si>
  <si>
    <t>CELL_000715</t>
  </si>
  <si>
    <t>CELL_005276</t>
  </si>
  <si>
    <t>CELL_002841</t>
  </si>
  <si>
    <t>CELL_002447</t>
  </si>
  <si>
    <t>CELL_005655</t>
  </si>
  <si>
    <t>CELL_003189</t>
  </si>
  <si>
    <t>CELL_005191</t>
  </si>
  <si>
    <t>CELL_005833</t>
  </si>
  <si>
    <t>CELL_004104</t>
  </si>
  <si>
    <t>CELL_002667</t>
  </si>
  <si>
    <t>CELL_000407</t>
  </si>
  <si>
    <t>CELL_000021</t>
  </si>
  <si>
    <t>CELL_001005</t>
  </si>
  <si>
    <t>CELL_004099</t>
  </si>
  <si>
    <t>CELL_000891</t>
  </si>
  <si>
    <t>CELL_002412</t>
  </si>
  <si>
    <t>CELL_002546</t>
  </si>
  <si>
    <t>CELL_003886</t>
  </si>
  <si>
    <t>CELL_001350</t>
  </si>
  <si>
    <t>CELL_002391</t>
  </si>
  <si>
    <t>CELL_004726</t>
  </si>
  <si>
    <t>CELL_000043</t>
  </si>
  <si>
    <t>CELL_002831</t>
  </si>
  <si>
    <t>CELL_004318</t>
  </si>
  <si>
    <t>CELL_003372</t>
  </si>
  <si>
    <t>CELL_003023</t>
  </si>
  <si>
    <t>CELL_003365</t>
  </si>
  <si>
    <t>CELL_000304</t>
  </si>
  <si>
    <t>CELL_005302</t>
  </si>
  <si>
    <t>CELL_000012</t>
  </si>
  <si>
    <t>CELL_000665</t>
  </si>
  <si>
    <t>CELL_001178</t>
  </si>
  <si>
    <t>CELL_003293</t>
  </si>
  <si>
    <t>CELL_002677</t>
  </si>
  <si>
    <t>CELL_001948</t>
  </si>
  <si>
    <t>CELL_002502</t>
  </si>
  <si>
    <t>CELL_001474</t>
  </si>
  <si>
    <t>CELL_002864</t>
  </si>
  <si>
    <t>CELL_002376</t>
  </si>
  <si>
    <t>CELL_003866</t>
  </si>
  <si>
    <t>CELL_002133</t>
  </si>
  <si>
    <t>CELL_001027</t>
  </si>
  <si>
    <t>CELL_003849</t>
  </si>
  <si>
    <t>CELL_002990</t>
  </si>
  <si>
    <t>CELL_000962</t>
  </si>
  <si>
    <t>CELL_002890</t>
  </si>
  <si>
    <t>CELL_003022</t>
  </si>
  <si>
    <t>CELL_003694</t>
  </si>
  <si>
    <t>CELL_003016</t>
  </si>
  <si>
    <t>CELL_005742</t>
  </si>
  <si>
    <t>CELL_003339</t>
  </si>
  <si>
    <t>CELL_002010</t>
  </si>
  <si>
    <t>CELL_002150</t>
  </si>
  <si>
    <t>CELL_001964</t>
  </si>
  <si>
    <t>CELL_002339</t>
  </si>
  <si>
    <t>CELL_004145</t>
  </si>
  <si>
    <t>CELL_000736</t>
  </si>
  <si>
    <t>CELL_000305</t>
  </si>
  <si>
    <t>CELL_001441</t>
  </si>
  <si>
    <t>CELL_001497</t>
  </si>
  <si>
    <t>CELL_002653</t>
  </si>
  <si>
    <t>CELL_002876</t>
  </si>
  <si>
    <t>CELL_003987</t>
  </si>
  <si>
    <t>CELL_000917</t>
  </si>
  <si>
    <t>CELL_004906</t>
  </si>
  <si>
    <t>CELL_000711</t>
  </si>
  <si>
    <t>CELL_005431</t>
  </si>
  <si>
    <t>CELL_005181</t>
  </si>
  <si>
    <t>CELL_004595</t>
  </si>
  <si>
    <t>CELL_002773</t>
  </si>
  <si>
    <t>CELL_001625</t>
  </si>
  <si>
    <t>CELL_004664</t>
  </si>
  <si>
    <t>CELL_000822</t>
  </si>
  <si>
    <t>CELL_001368</t>
  </si>
  <si>
    <t>CELL_003713</t>
  </si>
  <si>
    <t>CELL_001355</t>
  </si>
  <si>
    <t>CELL_005285</t>
  </si>
  <si>
    <t>CELL_000851</t>
  </si>
  <si>
    <t>CELL_003351</t>
  </si>
  <si>
    <t>CELL_001001</t>
  </si>
  <si>
    <t>CELL_005376</t>
  </si>
  <si>
    <t>CELL_004918</t>
  </si>
  <si>
    <t>CELL_004372</t>
  </si>
  <si>
    <t>CELL_003526</t>
  </si>
  <si>
    <t>CELL_000019</t>
  </si>
  <si>
    <t>CELL_001638</t>
  </si>
  <si>
    <t>CELL_001668</t>
  </si>
  <si>
    <t>CELL_000494</t>
  </si>
  <si>
    <t>CELL_003174</t>
  </si>
  <si>
    <t>CELL_005020</t>
  </si>
  <si>
    <t>CELL_004471</t>
  </si>
  <si>
    <t>CELL_001348</t>
  </si>
  <si>
    <t>CELL_003019</t>
  </si>
  <si>
    <t>CELL_004592</t>
  </si>
  <si>
    <t>CELL_003231</t>
  </si>
  <si>
    <t>CELL_002637</t>
  </si>
  <si>
    <t>CELL_004542</t>
  </si>
  <si>
    <t>CELL_004517</t>
  </si>
  <si>
    <t>CELL_002829</t>
  </si>
  <si>
    <t>CELL_000688</t>
  </si>
  <si>
    <t>CELL_001113</t>
  </si>
  <si>
    <t>CELL_003753</t>
  </si>
  <si>
    <t>CELL_003233</t>
  </si>
  <si>
    <t>CELL_001609</t>
  </si>
  <si>
    <t>CELL_004807</t>
  </si>
  <si>
    <t>CELL_004038</t>
  </si>
  <si>
    <t>CELL_000704</t>
  </si>
  <si>
    <t>CELL_001010</t>
  </si>
  <si>
    <t>CELL_004690</t>
  </si>
  <si>
    <t>CELL_003292</t>
  </si>
  <si>
    <t>CELL_005712</t>
  </si>
  <si>
    <t>CELL_003674</t>
  </si>
  <si>
    <t>CELL_002409</t>
  </si>
  <si>
    <t>CELL_001093</t>
  </si>
  <si>
    <t>CELL_001328</t>
  </si>
  <si>
    <t>CELL_005476</t>
  </si>
  <si>
    <t>CELL_001678</t>
  </si>
  <si>
    <t>CELL_002000</t>
  </si>
  <si>
    <t>CELL_001311</t>
  </si>
  <si>
    <t>CELL_003219</t>
  </si>
  <si>
    <t>CELL_004817</t>
  </si>
  <si>
    <t>CELL_004285</t>
  </si>
  <si>
    <t>CELL_001988</t>
  </si>
  <si>
    <t>CELL_005119</t>
  </si>
  <si>
    <t>CELL_000345</t>
  </si>
  <si>
    <t>CELL_005584</t>
  </si>
  <si>
    <t>CELL_000987</t>
  </si>
  <si>
    <t>CELL_000588</t>
  </si>
  <si>
    <t>CELL_005332</t>
  </si>
  <si>
    <t>CELL_002792</t>
  </si>
  <si>
    <t>CELL_005758</t>
  </si>
  <si>
    <t>CELL_005471</t>
  </si>
  <si>
    <t>CELL_004373</t>
  </si>
  <si>
    <t>CELL_004173</t>
  </si>
  <si>
    <t>CELL_004050</t>
  </si>
  <si>
    <t>CELL_003486</t>
  </si>
  <si>
    <t>CELL_002475</t>
  </si>
  <si>
    <t>CELL_003874</t>
  </si>
  <si>
    <t>CELL_001199</t>
  </si>
  <si>
    <t>CELL_001519</t>
  </si>
  <si>
    <t>CELL_001800</t>
  </si>
  <si>
    <t>CELL_001015</t>
  </si>
  <si>
    <t>CELL_000129</t>
  </si>
  <si>
    <t>CELL_001365</t>
  </si>
  <si>
    <t>CELL_004522</t>
  </si>
  <si>
    <t>CELL_000892</t>
  </si>
  <si>
    <t>CELL_002794</t>
  </si>
  <si>
    <t>CELL_004937</t>
  </si>
  <si>
    <t>CELL_005603</t>
  </si>
  <si>
    <t>CELL_005044</t>
  </si>
  <si>
    <t>CELL_003250</t>
  </si>
  <si>
    <t>CELL_001209</t>
  </si>
  <si>
    <t>CELL_003869</t>
  </si>
  <si>
    <t>CELL_004066</t>
  </si>
  <si>
    <t>CELL_005032</t>
  </si>
  <si>
    <t>CELL_001240</t>
  </si>
  <si>
    <t>CELL_002290</t>
  </si>
  <si>
    <t>CELL_002741</t>
  </si>
  <si>
    <t>CELL_000276</t>
  </si>
  <si>
    <t>CELL_001036</t>
  </si>
  <si>
    <t>CELL_001230</t>
  </si>
  <si>
    <t>CELL_001009</t>
  </si>
  <si>
    <t>CELL_003829</t>
  </si>
  <si>
    <t>CELL_002533</t>
  </si>
  <si>
    <t>CELL_001059</t>
  </si>
  <si>
    <t>CELL_005467</t>
  </si>
  <si>
    <t>CELL_000282</t>
  </si>
  <si>
    <t>CELL_001044</t>
  </si>
  <si>
    <t>CELL_001317</t>
  </si>
  <si>
    <t>CELL_000969</t>
  </si>
  <si>
    <t>CELL_002382</t>
  </si>
  <si>
    <t>CELL_004696</t>
  </si>
  <si>
    <t>CELL_001940</t>
  </si>
  <si>
    <t>CELL_004214</t>
  </si>
  <si>
    <t>CELL_001275</t>
  </si>
  <si>
    <t>CELL_000620</t>
  </si>
  <si>
    <t>CELL_004268</t>
  </si>
  <si>
    <t>CELL_001743</t>
  </si>
  <si>
    <t>CELL_001391</t>
  </si>
  <si>
    <t>CELL_004788</t>
  </si>
  <si>
    <t>CELL_001580</t>
  </si>
  <si>
    <t>CELL_001656</t>
  </si>
  <si>
    <t>CELL_003569</t>
  </si>
  <si>
    <t>CELL_002353</t>
  </si>
  <si>
    <t>CELL_002213</t>
  </si>
  <si>
    <t>CELL_005844</t>
  </si>
  <si>
    <t>CELL_003179</t>
  </si>
  <si>
    <t>CELL_003193</t>
  </si>
  <si>
    <t>CELL_001308</t>
  </si>
  <si>
    <t>CELL_000576</t>
  </si>
  <si>
    <t>CELL_002361</t>
  </si>
  <si>
    <t>CELL_001281</t>
  </si>
  <si>
    <t>CELL_005175</t>
  </si>
  <si>
    <t>CELL_004867</t>
  </si>
  <si>
    <t>CELL_001994</t>
  </si>
  <si>
    <t>CELL_002640</t>
  </si>
  <si>
    <t>CELL_000270</t>
  </si>
  <si>
    <t>CELL_000630</t>
  </si>
  <si>
    <t>CELL_004357</t>
  </si>
  <si>
    <t>CELL_003082</t>
  </si>
  <si>
    <t>CELL_003467</t>
  </si>
  <si>
    <t>CELL_005131</t>
  </si>
  <si>
    <t>CELL_004024</t>
  </si>
  <si>
    <t>CELL_002047</t>
  </si>
  <si>
    <t>CELL_004620</t>
  </si>
  <si>
    <t>CELL_002114</t>
  </si>
  <si>
    <t>CELL_000028</t>
  </si>
  <si>
    <t>CELL_002041</t>
  </si>
  <si>
    <t>CELL_003929</t>
  </si>
  <si>
    <t>CELL_005313</t>
  </si>
  <si>
    <t>CELL_003217</t>
  </si>
  <si>
    <t>CELL_003815</t>
  </si>
  <si>
    <t>CELL_000130</t>
  </si>
  <si>
    <t>CELL_004360</t>
  </si>
  <si>
    <t>CELL_005770</t>
  </si>
  <si>
    <t>CELL_000014</t>
  </si>
  <si>
    <t>CELL_005045</t>
  </si>
  <si>
    <t>CELL_001526</t>
  </si>
  <si>
    <t>CELL_002366</t>
  </si>
  <si>
    <t>CELL_003053</t>
  </si>
  <si>
    <t>CELL_004006</t>
  </si>
  <si>
    <t>CELL_002341</t>
  </si>
  <si>
    <t>CELL_000375</t>
  </si>
  <si>
    <t>CELL_005252</t>
  </si>
  <si>
    <t>CELL_005383</t>
  </si>
  <si>
    <t>CELL_000940</t>
  </si>
  <si>
    <t>CELL_005646</t>
  </si>
  <si>
    <t>CELL_002148</t>
  </si>
  <si>
    <t>CELL_003592</t>
  </si>
  <si>
    <t>CELL_005334</t>
  </si>
  <si>
    <t>CELL_004945</t>
  </si>
  <si>
    <t>CELL_003624</t>
  </si>
  <si>
    <t>CELL_000530</t>
  </si>
  <si>
    <t>CELL_003715</t>
  </si>
  <si>
    <t>CELL_001270</t>
  </si>
  <si>
    <t>CELL_001395</t>
  </si>
  <si>
    <t>CELL_004010</t>
  </si>
  <si>
    <t>CELL_001798</t>
  </si>
  <si>
    <t>CELL_002980</t>
  </si>
  <si>
    <t>CELL_001442</t>
  </si>
  <si>
    <t>CELL_004398</t>
  </si>
  <si>
    <t>CELL_005732</t>
  </si>
  <si>
    <t>CELL_003812</t>
  </si>
  <si>
    <t>CELL_001274</t>
  </si>
  <si>
    <t>CELL_001713</t>
  </si>
  <si>
    <t>CELL_000956</t>
  </si>
  <si>
    <t>CELL_004355</t>
  </si>
  <si>
    <t>CELL_004703</t>
  </si>
  <si>
    <t>CELL_005199</t>
  </si>
  <si>
    <t>CELL_000404</t>
  </si>
  <si>
    <t>CELL_002072</t>
  </si>
  <si>
    <t>CELL_005589</t>
  </si>
  <si>
    <t>CELL_001978</t>
  </si>
  <si>
    <t>CELL_000159</t>
  </si>
  <si>
    <t>CELL_003889</t>
  </si>
  <si>
    <t>CELL_000903</t>
  </si>
  <si>
    <t>CELL_000353</t>
  </si>
  <si>
    <t>CELL_004131</t>
  </si>
  <si>
    <t>CELL_000755</t>
  </si>
  <si>
    <t>CELL_002972</t>
  </si>
  <si>
    <t>CELL_005851</t>
  </si>
  <si>
    <t>CELL_002921</t>
  </si>
  <si>
    <t>CELL_000312</t>
  </si>
  <si>
    <t>CELL_000662</t>
  </si>
  <si>
    <t>CELL_001990</t>
  </si>
  <si>
    <t>CELL_003666</t>
  </si>
  <si>
    <t>CELL_000307</t>
  </si>
  <si>
    <t>CELL_002336</t>
  </si>
  <si>
    <t>CELL_002357</t>
  </si>
  <si>
    <t>CELL_003703</t>
  </si>
  <si>
    <t>CELL_003805</t>
  </si>
  <si>
    <t>CELL_001928</t>
  </si>
  <si>
    <t>CELL_003428</t>
  </si>
  <si>
    <t>CELL_000750</t>
  </si>
  <si>
    <t>CELL_003639</t>
  </si>
  <si>
    <t>CELL_005543</t>
  </si>
  <si>
    <t>CELL_001267</t>
  </si>
  <si>
    <t>CELL_004462</t>
  </si>
  <si>
    <t>CELL_005197</t>
  </si>
  <si>
    <t>CELL_003596</t>
  </si>
  <si>
    <t>CELL_002135</t>
  </si>
  <si>
    <t>CELL_004110</t>
  </si>
  <si>
    <t>CELL_000515</t>
  </si>
  <si>
    <t>CELL_005257</t>
  </si>
  <si>
    <t>CELL_000410</t>
  </si>
  <si>
    <t>CELL_004388</t>
  </si>
  <si>
    <t>CELL_005856</t>
  </si>
  <si>
    <t>CELL_005811</t>
  </si>
  <si>
    <t>CELL_005092</t>
  </si>
  <si>
    <t>CELL_000208</t>
  </si>
  <si>
    <t>CELL_000459</t>
  </si>
  <si>
    <t>CELL_002055</t>
  </si>
  <si>
    <t>CELL_002431</t>
  </si>
  <si>
    <t>CELL_000251</t>
  </si>
  <si>
    <t>CELL_005022</t>
  </si>
  <si>
    <t>CELL_001108</t>
  </si>
  <si>
    <t>CELL_004770</t>
  </si>
  <si>
    <t>CELL_001714</t>
  </si>
  <si>
    <t>CELL_003912</t>
  </si>
  <si>
    <t>CELL_000716</t>
  </si>
  <si>
    <t>CELL_000553</t>
  </si>
  <si>
    <t>CELL_001440</t>
  </si>
  <si>
    <t>CELL_002271</t>
  </si>
  <si>
    <t>CELL_003145</t>
  </si>
  <si>
    <t>CELL_005618</t>
  </si>
  <si>
    <t>CELL_001926</t>
  </si>
  <si>
    <t>CELL_000635</t>
  </si>
  <si>
    <t>CELL_000317</t>
  </si>
  <si>
    <t>CELL_005525</t>
  </si>
  <si>
    <t>CELL_000428</t>
  </si>
  <si>
    <t>CELL_004366</t>
  </si>
  <si>
    <t>CELL_000106</t>
  </si>
  <si>
    <t>CELL_003042</t>
  </si>
  <si>
    <t>CELL_004239</t>
  </si>
  <si>
    <t>CELL_002170</t>
  </si>
  <si>
    <t>CELL_001710</t>
  </si>
  <si>
    <t>CELL_000090</t>
  </si>
  <si>
    <t>CELL_002242</t>
  </si>
  <si>
    <t>CELL_003175</t>
  </si>
  <si>
    <t>CELL_004391</t>
  </si>
  <si>
    <t>CELL_001950</t>
  </si>
  <si>
    <t>CELL_004045</t>
  </si>
  <si>
    <t>CELL_002849</t>
  </si>
  <si>
    <t>CELL_000002</t>
  </si>
  <si>
    <t>CELL_000936</t>
  </si>
  <si>
    <t>CELL_005036</t>
  </si>
  <si>
    <t>CELL_002721</t>
  </si>
  <si>
    <t>CELL_000592</t>
  </si>
  <si>
    <t>CELL_004743</t>
  </si>
  <si>
    <t>CELL_002937</t>
  </si>
  <si>
    <t>CELL_002449</t>
  </si>
  <si>
    <t>CELL_001577</t>
  </si>
  <si>
    <t>CELL_004908</t>
  </si>
  <si>
    <t>CELL_000214</t>
  </si>
  <si>
    <t>CELL_000779</t>
  </si>
  <si>
    <t>CELL_003497</t>
  </si>
  <si>
    <t>CELL_004615</t>
  </si>
  <si>
    <t>CELL_002044</t>
  </si>
  <si>
    <t>CELL_005330</t>
  </si>
  <si>
    <t>CELL_001568</t>
  </si>
  <si>
    <t>CELL_000166</t>
  </si>
  <si>
    <t>CELL_003567</t>
  </si>
  <si>
    <t>CELL_004501</t>
  </si>
  <si>
    <t>CELL_002014</t>
  </si>
  <si>
    <t>CELL_000274</t>
  </si>
  <si>
    <t>CELL_003861</t>
  </si>
  <si>
    <t>CELL_004168</t>
  </si>
  <si>
    <t>CELL_004697</t>
  </si>
  <si>
    <t>CELL_003789</t>
  </si>
  <si>
    <t>CELL_000395</t>
  </si>
  <si>
    <t>CELL_000584</t>
  </si>
  <si>
    <t>CELL_005861</t>
  </si>
  <si>
    <t>CELL_005454</t>
  </si>
  <si>
    <t>CELL_005628</t>
  </si>
  <si>
    <t>CELL_000521</t>
  </si>
  <si>
    <t>CELL_001764</t>
  </si>
  <si>
    <t>CELL_001876</t>
  </si>
  <si>
    <t>CELL_003966</t>
  </si>
  <si>
    <t>CELL_003345</t>
  </si>
  <si>
    <t>CELL_002254</t>
  </si>
  <si>
    <t>CELL_003225</t>
  </si>
  <si>
    <t>CELL_000527</t>
  </si>
  <si>
    <t>CELL_002947</t>
  </si>
  <si>
    <t>CELL_003900</t>
  </si>
  <si>
    <t>CELL_000693</t>
  </si>
  <si>
    <t>CELL_005562</t>
  </si>
  <si>
    <t>CELL_003634</t>
  </si>
  <si>
    <t>CELL_001051</t>
  </si>
  <si>
    <t>CELL_000591</t>
  </si>
  <si>
    <t>CELL_000520</t>
  </si>
  <si>
    <t>CELL_003381</t>
  </si>
  <si>
    <t>CELL_003677</t>
  </si>
  <si>
    <t>CELL_004843</t>
  </si>
  <si>
    <t>CELL_001608</t>
  </si>
  <si>
    <t>CELL_003611</t>
  </si>
  <si>
    <t>CELL_005615</t>
  </si>
  <si>
    <t>CELL_001810</t>
  </si>
  <si>
    <t>CELL_000792</t>
  </si>
  <si>
    <t>CELL_000793</t>
  </si>
  <si>
    <t>CELL_004833</t>
  </si>
  <si>
    <t>CELL_001856</t>
  </si>
  <si>
    <t>CELL_001981</t>
  </si>
  <si>
    <t>CELL_003234</t>
  </si>
  <si>
    <t>CELL_003599</t>
  </si>
  <si>
    <t>CELL_000934</t>
  </si>
  <si>
    <t>CELL_003964</t>
  </si>
  <si>
    <t>CELL_005462</t>
  </si>
  <si>
    <t>CELL_004180</t>
  </si>
  <si>
    <t>CELL_004027</t>
  </si>
  <si>
    <t>CELL_004117</t>
  </si>
  <si>
    <t>CELL_000989</t>
  </si>
  <si>
    <t>CELL_004537</t>
  </si>
  <si>
    <t>CELL_003454</t>
  </si>
  <si>
    <t>CELL_005368</t>
  </si>
  <si>
    <t>CELL_003779</t>
  </si>
  <si>
    <t>CELL_004933</t>
  </si>
  <si>
    <t>CELL_003094</t>
  </si>
  <si>
    <t>CELL_003156</t>
  </si>
  <si>
    <t>CELL_003202</t>
  </si>
  <si>
    <t>CELL_004747</t>
  </si>
  <si>
    <t>CELL_001099</t>
  </si>
  <si>
    <t>CELL_004884</t>
  </si>
  <si>
    <t>CELL_002845</t>
  </si>
  <si>
    <t>CELL_000887</t>
  </si>
  <si>
    <t>CELL_005799</t>
  </si>
  <si>
    <t>CELL_004561</t>
  </si>
  <si>
    <t>CELL_000516</t>
  </si>
  <si>
    <t>CELL_005425</t>
  </si>
  <si>
    <t>CELL_001454</t>
  </si>
  <si>
    <t>CELL_003554</t>
  </si>
  <si>
    <t>CELL_003610</t>
  </si>
  <si>
    <t>CELL_002507</t>
  </si>
  <si>
    <t>CELL_002995</t>
  </si>
  <si>
    <t>CELL_004000</t>
  </si>
  <si>
    <t>CELL_005707</t>
  </si>
  <si>
    <t>CELL_000907</t>
  </si>
  <si>
    <t>CELL_000029</t>
  </si>
  <si>
    <t>CELL_002508</t>
  </si>
  <si>
    <t>CELL_002429</t>
  </si>
  <si>
    <t>CELL_000763</t>
  </si>
  <si>
    <t>CELL_003748</t>
  </si>
  <si>
    <t>CELL_000285</t>
  </si>
  <si>
    <t>CELL_000687</t>
  </si>
  <si>
    <t>CELL_002354</t>
  </si>
  <si>
    <t>CELL_004733</t>
  </si>
  <si>
    <t>CELL_000022</t>
  </si>
  <si>
    <t>CELL_002753</t>
  </si>
  <si>
    <t>CELL_000886</t>
  </si>
  <si>
    <t>CELL_000918</t>
  </si>
  <si>
    <t>CELL_001041</t>
  </si>
  <si>
    <t>CELL_001266</t>
  </si>
  <si>
    <t>CELL_005086</t>
  </si>
  <si>
    <t>CELL_000278</t>
  </si>
  <si>
    <t>CELL_002085</t>
  </si>
  <si>
    <t>CELL_001246</t>
  </si>
  <si>
    <t>CELL_002383</t>
  </si>
  <si>
    <t>CELL_000572</t>
  </si>
  <si>
    <t>CELL_001436</t>
  </si>
  <si>
    <t>CELL_003903</t>
  </si>
  <si>
    <t>CELL_001248</t>
  </si>
  <si>
    <t>CELL_003527</t>
  </si>
  <si>
    <t>CELL_002515</t>
  </si>
  <si>
    <t>CELL_001008</t>
  </si>
  <si>
    <t>CELL_002065</t>
  </si>
  <si>
    <t>CELL_004646</t>
  </si>
  <si>
    <t>CELL_001691</t>
  </si>
  <si>
    <t>CELL_005073</t>
  </si>
  <si>
    <t>CELL_001986</t>
  </si>
  <si>
    <t>CELL_000295</t>
  </si>
  <si>
    <t>CELL_001548</t>
  </si>
  <si>
    <t>CELL_002013</t>
  </si>
  <si>
    <t>CELL_000589</t>
  </si>
  <si>
    <t>CELL_003330</t>
  </si>
  <si>
    <t>CELL_002404</t>
  </si>
  <si>
    <t>CELL_002130</t>
  </si>
  <si>
    <t>CELL_003999</t>
  </si>
  <si>
    <t>CELL_005726</t>
  </si>
  <si>
    <t>CELL_003742</t>
  </si>
  <si>
    <t>CELL_003509</t>
  </si>
  <si>
    <t>CELL_002720</t>
  </si>
  <si>
    <t>CELL_005352</t>
  </si>
  <si>
    <t>CELL_005358</t>
  </si>
  <si>
    <t>CELL_000557</t>
  </si>
  <si>
    <t>CELL_002470</t>
  </si>
  <si>
    <t>CELL_003739</t>
  </si>
  <si>
    <t>CELL_004287</t>
  </si>
  <si>
    <t>CELL_001717</t>
  </si>
  <si>
    <t>CELL_002605</t>
  </si>
  <si>
    <t>CELL_004849</t>
  </si>
  <si>
    <t>CELL_001705</t>
  </si>
  <si>
    <t>CELL_002140</t>
  </si>
  <si>
    <t>CELL_003240</t>
  </si>
  <si>
    <t>CELL_002384</t>
  </si>
  <si>
    <t>CELL_004312</t>
  </si>
  <si>
    <t>CELL_001286</t>
  </si>
  <si>
    <t>CELL_005008</t>
  </si>
  <si>
    <t>CELL_005253</t>
  </si>
  <si>
    <t>CELL_003931</t>
  </si>
  <si>
    <t>CELL_004448</t>
  </si>
  <si>
    <t>CELL_001592</t>
  </si>
  <si>
    <t>CELL_005208</t>
  </si>
  <si>
    <t>CELL_002163</t>
  </si>
  <si>
    <t>CELL_002397</t>
  </si>
  <si>
    <t>CELL_000318</t>
  </si>
  <si>
    <t>CELL_005278</t>
  </si>
  <si>
    <t>CELL_003112</t>
  </si>
  <si>
    <t>CELL_004037</t>
  </si>
  <si>
    <t>CELL_000796</t>
  </si>
  <si>
    <t>CELL_003021</t>
  </si>
  <si>
    <t>CELL_001712</t>
  </si>
  <si>
    <t>CELL_003388</t>
  </si>
  <si>
    <t>CELL_000037</t>
  </si>
  <si>
    <t>CELL_000914</t>
  </si>
  <si>
    <t>CELL_003973</t>
  </si>
  <si>
    <t>CELL_004134</t>
  </si>
  <si>
    <t>CELL_000975</t>
  </si>
  <si>
    <t>CELL_000984</t>
  </si>
  <si>
    <t>CELL_004798</t>
  </si>
  <si>
    <t>CELL_001419</t>
  </si>
  <si>
    <t>CELL_001561</t>
  </si>
  <si>
    <t>CELL_004136</t>
  </si>
  <si>
    <t>CELL_004266</t>
  </si>
  <si>
    <t>CELL_001356</t>
  </si>
  <si>
    <t>CELL_005870</t>
  </si>
  <si>
    <t>CELL_000988</t>
  </si>
  <si>
    <t>CELL_002683</t>
  </si>
  <si>
    <t>CELL_001641</t>
  </si>
  <si>
    <t>CELL_001291</t>
  </si>
  <si>
    <t>CELL_003682</t>
  </si>
  <si>
    <t>CELL_001381</t>
  </si>
  <si>
    <t>CELL_001934</t>
  </si>
  <si>
    <t>CELL_005457</t>
  </si>
  <si>
    <t>CELL_003161</t>
  </si>
  <si>
    <t>CELL_002031</t>
  </si>
  <si>
    <t>CELL_000893</t>
  </si>
  <si>
    <t>CELL_004070</t>
  </si>
  <si>
    <t>CELL_004256</t>
  </si>
  <si>
    <t>CELL_000003</t>
  </si>
  <si>
    <t>CELL_002110</t>
  </si>
  <si>
    <t>CELL_000850</t>
  </si>
  <si>
    <t>CELL_002738</t>
  </si>
  <si>
    <t>CELL_002467</t>
  </si>
  <si>
    <t>CELL_001915</t>
  </si>
  <si>
    <t>CELL_001597</t>
  </si>
  <si>
    <t>CELL_001914</t>
  </si>
  <si>
    <t>CELL_005541</t>
  </si>
  <si>
    <t>CELL_002737</t>
  </si>
  <si>
    <t>CELL_000727</t>
  </si>
  <si>
    <t>CELL_000054</t>
  </si>
  <si>
    <t>CELL_001797</t>
  </si>
  <si>
    <t>CELL_003846</t>
  </si>
  <si>
    <t>CELL_002554</t>
  </si>
  <si>
    <t>CELL_002801</t>
  </si>
  <si>
    <t>CELL_000937</t>
  </si>
  <si>
    <t>CELL_005299</t>
  </si>
  <si>
    <t>CELL_000825</t>
  </si>
  <si>
    <t>CELL_004322</t>
  </si>
  <si>
    <t>CELL_003402</t>
  </si>
  <si>
    <t>CELL_001390</t>
  </si>
  <si>
    <t>CELL_003565</t>
  </si>
  <si>
    <t>CELL_000885</t>
  </si>
  <si>
    <t>CELL_001869</t>
  </si>
  <si>
    <t>CELL_000011</t>
  </si>
  <si>
    <t>CELL_003416</t>
  </si>
  <si>
    <t>CELL_001464</t>
  </si>
  <si>
    <t>CELL_000807</t>
  </si>
  <si>
    <t>CELL_004625</t>
  </si>
  <si>
    <t>CELL_004069</t>
  </si>
  <si>
    <t>CELL_002109</t>
  </si>
  <si>
    <t>CELL_004966</t>
  </si>
  <si>
    <t>CELL_005827</t>
  </si>
  <si>
    <t>CELL_002235</t>
  </si>
  <si>
    <t>CELL_000964</t>
  </si>
  <si>
    <t>CELL_004495</t>
  </si>
  <si>
    <t>CELL_002633</t>
  </si>
  <si>
    <t>CELL_000705</t>
  </si>
  <si>
    <t>CELL_000432</t>
  </si>
  <si>
    <t>CELL_004389</t>
  </si>
  <si>
    <t>CELL_000146</t>
  </si>
  <si>
    <t>CELL_002034</t>
  </si>
  <si>
    <t>CELL_005481</t>
  </si>
  <si>
    <t>CELL_001166</t>
  </si>
  <si>
    <t>CELL_003501</t>
  </si>
  <si>
    <t>CELL_002051</t>
  </si>
  <si>
    <t>CELL_003761</t>
  </si>
  <si>
    <t>CELL_002625</t>
  </si>
  <si>
    <t>CELL_004485</t>
  </si>
  <si>
    <t>CELL_004436</t>
  </si>
  <si>
    <t>CELL_004687</t>
  </si>
  <si>
    <t>CELL_004558</t>
  </si>
  <si>
    <t>CELL_004362</t>
  </si>
  <si>
    <t>CELL_002425</t>
  </si>
  <si>
    <t>CELL_001263</t>
  </si>
  <si>
    <t>CELL_001772</t>
  </si>
  <si>
    <t>CELL_003512</t>
  </si>
  <si>
    <t>CELL_000272</t>
  </si>
  <si>
    <t>CELL_000245</t>
  </si>
  <si>
    <t>CELL_005704</t>
  </si>
  <si>
    <t>CELL_002033</t>
  </si>
  <si>
    <t>CELL_004650</t>
  </si>
  <si>
    <t>CELL_000814</t>
  </si>
  <si>
    <t>CELL_003811</t>
  </si>
  <si>
    <t>CELL_004776</t>
  </si>
  <si>
    <t>CELL_001805</t>
  </si>
  <si>
    <t>CELL_004347</t>
  </si>
  <si>
    <t>CELL_002462</t>
  </si>
  <si>
    <t>CELL_000546</t>
  </si>
  <si>
    <t>CELL_003242</t>
  </si>
  <si>
    <t>CELL_000739</t>
  </si>
  <si>
    <t>CELL_000311</t>
  </si>
  <si>
    <t>CELL_003522</t>
  </si>
  <si>
    <t>CELL_001132</t>
  </si>
  <si>
    <t>CELL_005787</t>
  </si>
  <si>
    <t>CELL_004112</t>
  </si>
  <si>
    <t>CELL_002770</t>
  </si>
  <si>
    <t>CELL_000921</t>
  </si>
  <si>
    <t>CELL_003588</t>
  </si>
  <si>
    <t>CELL_003960</t>
  </si>
  <si>
    <t>CELL_000039</t>
  </si>
  <si>
    <t>CELL_004460</t>
  </si>
  <si>
    <t>CELL_004279</t>
  </si>
  <si>
    <t>CELL_002984</t>
  </si>
  <si>
    <t>CELL_005866</t>
  </si>
  <si>
    <t>CELL_002668</t>
  </si>
  <si>
    <t>CELL_003224</t>
  </si>
  <si>
    <t>CELL_001183</t>
  </si>
  <si>
    <t>CELL_000615</t>
  </si>
  <si>
    <t>CELL_005771</t>
  </si>
  <si>
    <t>CELL_001467</t>
  </si>
  <si>
    <t>CELL_004498</t>
  </si>
  <si>
    <t>CELL_003043</t>
  </si>
  <si>
    <t>CELL_000935</t>
  </si>
  <si>
    <t>CELL_002420</t>
  </si>
  <si>
    <t>CELL_005304</t>
  </si>
  <si>
    <t>CELL_004764</t>
  </si>
  <si>
    <t>CELL_000827</t>
  </si>
  <si>
    <t>CELL_001522</t>
  </si>
  <si>
    <t>CELL_002931</t>
  </si>
  <si>
    <t>CELL_004233</t>
  </si>
  <si>
    <t>CELL_000629</t>
  </si>
  <si>
    <t>CELL_004431</t>
  </si>
  <si>
    <t>CELL_003854</t>
  </si>
  <si>
    <t>CELL_000391</t>
  </si>
  <si>
    <t>CELL_004346</t>
  </si>
  <si>
    <t>CELL_005733</t>
  </si>
  <si>
    <t>CELL_003991</t>
  </si>
  <si>
    <t>CELL_000401</t>
  </si>
  <si>
    <t>CELL_003360</t>
  </si>
  <si>
    <t>CELL_000047</t>
  </si>
  <si>
    <t>CELL_005640</t>
  </si>
  <si>
    <t>CELL_005790</t>
  </si>
  <si>
    <t>CELL_003643</t>
  </si>
  <si>
    <t>CELL_003727</t>
  </si>
  <si>
    <t>CELL_005708</t>
  </si>
  <si>
    <t>CELL_002422</t>
  </si>
  <si>
    <t>CELL_001751</t>
  </si>
  <si>
    <t>CELL_005683</t>
  </si>
  <si>
    <t>CELL_004813</t>
  </si>
  <si>
    <t>CELL_004063</t>
  </si>
  <si>
    <t>CELL_000339</t>
  </si>
  <si>
    <t>CELL_000216</t>
  </si>
  <si>
    <t>CELL_003664</t>
  </si>
  <si>
    <t>CELL_001342</t>
  </si>
  <si>
    <t>CELL_005375</t>
  </si>
  <si>
    <t>CELL_003895</t>
  </si>
  <si>
    <t>CELL_003641</t>
  </si>
  <si>
    <t>CELL_000330</t>
  </si>
  <si>
    <t>CELL_003005</t>
  </si>
  <si>
    <t>CELL_005775</t>
  </si>
  <si>
    <t>CELL_003116</t>
  </si>
  <si>
    <t>CELL_005686</t>
  </si>
  <si>
    <t>CELL_002323</t>
  </si>
  <si>
    <t>CELL_004198</t>
  </si>
  <si>
    <t>CELL_003550</t>
  </si>
  <si>
    <t>CELL_001459</t>
  </si>
  <si>
    <t>CELL_000172</t>
  </si>
  <si>
    <t>CELL_004204</t>
  </si>
  <si>
    <t>CELL_004924</t>
  </si>
  <si>
    <t>CELL_003570</t>
  </si>
  <si>
    <t>CELL_004227</t>
  </si>
  <si>
    <t>CELL_004795</t>
  </si>
  <si>
    <t>CELL_004842</t>
  </si>
  <si>
    <t>CELL_000939</t>
  </si>
  <si>
    <t>CELL_000061</t>
  </si>
  <si>
    <t>CELL_001241</t>
  </si>
  <si>
    <t>CELL_004913</t>
  </si>
  <si>
    <t>CELL_002121</t>
  </si>
  <si>
    <t>CELL_001525</t>
  </si>
  <si>
    <t>CELL_000154</t>
  </si>
  <si>
    <t>CELL_000482</t>
  </si>
  <si>
    <t>CELL_004461</t>
  </si>
  <si>
    <t>CELL_003921</t>
  </si>
  <si>
    <t>CELL_001763</t>
  </si>
  <si>
    <t>CELL_000751</t>
  </si>
  <si>
    <t>CELL_001786</t>
  </si>
  <si>
    <t>CELL_004502</t>
  </si>
  <si>
    <t>CELL_002712</t>
  </si>
  <si>
    <t>CELL_005461</t>
  </si>
  <si>
    <t>CELL_004194</t>
  </si>
  <si>
    <t>CELL_001334</t>
  </si>
  <si>
    <t>CELL_005232</t>
  </si>
  <si>
    <t>CELL_002855</t>
  </si>
  <si>
    <t>CELL_000187</t>
  </si>
  <si>
    <t>CELL_001137</t>
  </si>
  <si>
    <t>CELL_002059</t>
  </si>
  <si>
    <t>CELL_004926</t>
  </si>
  <si>
    <t>CELL_000149</t>
  </si>
  <si>
    <t>CELL_004125</t>
  </si>
  <si>
    <t>CELL_003364</t>
  </si>
  <si>
    <t>CELL_002867</t>
  </si>
  <si>
    <t>CELL_003777</t>
  </si>
  <si>
    <t>CELL_001387</t>
  </si>
  <si>
    <t>CELL_005560</t>
  </si>
  <si>
    <t>CELL_004865</t>
  </si>
  <si>
    <t>CELL_003630</t>
  </si>
  <si>
    <t>CELL_005291</t>
  </si>
  <si>
    <t>CELL_003029</t>
  </si>
  <si>
    <t>CELL_002970</t>
  </si>
  <si>
    <t>CELL_005106</t>
  </si>
  <si>
    <t>CELL_001709</t>
  </si>
  <si>
    <t>CELL_002954</t>
  </si>
  <si>
    <t>CELL_000455</t>
  </si>
  <si>
    <t>CELL_000610</t>
  </si>
  <si>
    <t>CELL_004264</t>
  </si>
  <si>
    <t>CELL_004984</t>
  </si>
  <si>
    <t>CELL_002075</t>
  </si>
  <si>
    <t>CELL_004053</t>
  </si>
  <si>
    <t>CELL_005156</t>
  </si>
  <si>
    <t>CELL_001623</t>
  </si>
  <si>
    <t>CELL_005150</t>
  </si>
  <si>
    <t>CELL_000041</t>
  </si>
  <si>
    <t>CELL_002090</t>
  </si>
  <si>
    <t>CELL_003925</t>
  </si>
  <si>
    <t>CELL_002176</t>
  </si>
  <si>
    <t>CELL_000075</t>
  </si>
  <si>
    <t>CELL_004707</t>
  </si>
  <si>
    <t>CELL_005797</t>
  </si>
  <si>
    <t>CELL_002658</t>
  </si>
  <si>
    <t>CELL_003181</t>
  </si>
  <si>
    <t>CELL_002077</t>
  </si>
  <si>
    <t>CELL_000442</t>
  </si>
  <si>
    <t>CELL_002052</t>
  </si>
  <si>
    <t>CELL_002542</t>
  </si>
  <si>
    <t>CELL_001302</t>
  </si>
  <si>
    <t>CELL_003431</t>
  </si>
  <si>
    <t>CELL_001305</t>
  </si>
  <si>
    <t>CELL_000237</t>
  </si>
  <si>
    <t>CELL_004899</t>
  </si>
  <si>
    <t>CELL_002600</t>
  </si>
  <si>
    <t>CELL_004617</t>
  </si>
  <si>
    <t>CELL_002574</t>
  </si>
  <si>
    <t>CELL_003281</t>
  </si>
  <si>
    <t>CELL_003187</t>
  </si>
  <si>
    <t>CELL_003954</t>
  </si>
  <si>
    <t>CELL_002769</t>
  </si>
  <si>
    <t>CELL_004224</t>
  </si>
  <si>
    <t>CELL_002107</t>
  </si>
  <si>
    <t>CELL_002680</t>
  </si>
  <si>
    <t>CELL_002762</t>
  </si>
  <si>
    <t>CELL_004689</t>
  </si>
  <si>
    <t>CELL_001388</t>
  </si>
  <si>
    <t>CELL_005520</t>
  </si>
  <si>
    <t>CELL_005318</t>
  </si>
  <si>
    <t>CELL_001280</t>
  </si>
  <si>
    <t>CELL_005762</t>
  </si>
  <si>
    <t>CELL_001556</t>
  </si>
  <si>
    <t>CELL_005314</t>
  </si>
  <si>
    <t>CELL_003191</t>
  </si>
  <si>
    <t>CELL_004567</t>
  </si>
  <si>
    <t>CELL_005515</t>
  </si>
  <si>
    <t>CELL_003595</t>
  </si>
  <si>
    <t>CELL_001921</t>
  </si>
  <si>
    <t>CELL_000514</t>
  </si>
  <si>
    <t>CELL_004178</t>
  </si>
  <si>
    <t>CELL_001309</t>
  </si>
  <si>
    <t>CELL_000915</t>
  </si>
  <si>
    <t>CELL_003453</t>
  </si>
  <si>
    <t>CELL_003696</t>
  </si>
  <si>
    <t>CELL_004243</t>
  </si>
  <si>
    <t>CELL_003157</t>
  </si>
  <si>
    <t>CELL_002199</t>
  </si>
  <si>
    <t>CELL_000775</t>
  </si>
  <si>
    <t>CELL_004426</t>
  </si>
  <si>
    <t>CELL_000944</t>
  </si>
  <si>
    <t>CELL_000823</t>
  </si>
  <si>
    <t>CELL_004278</t>
  </si>
  <si>
    <t>CELL_000165</t>
  </si>
  <si>
    <t>CELL_004548</t>
  </si>
  <si>
    <t>CELL_003984</t>
  </si>
  <si>
    <t>CELL_002539</t>
  </si>
  <si>
    <t>CELL_005862</t>
  </si>
  <si>
    <t>CELL_001312</t>
  </si>
  <si>
    <t>CELL_005341</t>
  </si>
  <si>
    <t>CELL_004901</t>
  </si>
  <si>
    <t>CELL_005458</t>
  </si>
  <si>
    <t>CELL_003301</t>
  </si>
  <si>
    <t>CELL_003311</t>
  </si>
  <si>
    <t>CELL_000328</t>
  </si>
  <si>
    <t>CELL_002491</t>
  </si>
  <si>
    <t>CELL_005510</t>
  </si>
  <si>
    <t>CELL_004409</t>
  </si>
  <si>
    <t>CELL_000833</t>
  </si>
  <si>
    <t>CELL_003080</t>
  </si>
  <si>
    <t>CELL_003463</t>
  </si>
  <si>
    <t>CELL_005151</t>
  </si>
  <si>
    <t>CELL_000055</t>
  </si>
  <si>
    <t>CELL_004065</t>
  </si>
  <si>
    <t>CELL_003452</t>
  </si>
  <si>
    <t>CELL_001902</t>
  </si>
  <si>
    <t>CELL_001482</t>
  </si>
  <si>
    <t>CELL_004151</t>
  </si>
  <si>
    <t>CELL_003336</t>
  </si>
  <si>
    <t>CELL_000947</t>
  </si>
  <si>
    <t>CELL_003294</t>
  </si>
  <si>
    <t>CELL_002162</t>
  </si>
  <si>
    <t>CELL_004980</t>
  </si>
  <si>
    <t>CELL_003058</t>
  </si>
  <si>
    <t>CELL_000769</t>
  </si>
  <si>
    <t>CELL_005529</t>
  </si>
  <si>
    <t>CELL_003496</t>
  </si>
  <si>
    <t>CELL_000286</t>
  </si>
  <si>
    <t>CELL_005807</t>
  </si>
  <si>
    <t>CELL_004525</t>
  </si>
  <si>
    <t>CELL_005229</t>
  </si>
  <si>
    <t>CELL_002333</t>
  </si>
  <si>
    <t>CELL_002718</t>
  </si>
  <si>
    <t>CELL_002080</t>
  </si>
  <si>
    <t>CELL_003390</t>
  </si>
  <si>
    <t>CELL_000723</t>
  </si>
  <si>
    <t>CELL_000952</t>
  </si>
  <si>
    <t>CELL_005120</t>
  </si>
  <si>
    <t>CELL_002263</t>
  </si>
  <si>
    <t>CELL_000990</t>
  </si>
  <si>
    <t>CELL_003213</t>
  </si>
  <si>
    <t>CELL_001760</t>
  </si>
  <si>
    <t>CELL_004825</t>
  </si>
  <si>
    <t>CELL_004423</t>
  </si>
  <si>
    <t>CELL_001725</t>
  </si>
  <si>
    <t>CELL_000342</t>
  </si>
  <si>
    <t>CELL_003702</t>
  </si>
  <si>
    <t>CELL_004244</t>
  </si>
  <si>
    <t>CELL_000689</t>
  </si>
  <si>
    <t>CELL_003433</t>
  </si>
  <si>
    <t>CELL_000967</t>
  </si>
  <si>
    <t>CELL_005555</t>
  </si>
  <si>
    <t>CELL_002204</t>
  </si>
  <si>
    <t>CELL_002714</t>
  </si>
  <si>
    <t>CELL_004758</t>
  </si>
  <si>
    <t>CELL_005177</t>
  </si>
  <si>
    <t>CELL_005377</t>
  </si>
  <si>
    <t>CELL_003573</t>
  </si>
  <si>
    <t>CELL_001991</t>
  </si>
  <si>
    <t>CELL_004121</t>
  </si>
  <si>
    <t>CELL_004760</t>
  </si>
  <si>
    <t>CELL_004820</t>
  </si>
  <si>
    <t>CELL_005573</t>
  </si>
  <si>
    <t>CELL_003601</t>
  </si>
  <si>
    <t>CELL_005363</t>
  </si>
  <si>
    <t>CELL_005852</t>
  </si>
  <si>
    <t>CELL_005854</t>
  </si>
  <si>
    <t>CELL_000386</t>
  </si>
  <si>
    <t>CELL_005126</t>
  </si>
  <si>
    <t>CELL_005365</t>
  </si>
  <si>
    <t>CELL_000537</t>
  </si>
  <si>
    <t>CELL_005486</t>
  </si>
  <si>
    <t>CELL_004213</t>
  </si>
  <si>
    <t>CELL_003508</t>
  </si>
  <si>
    <t>CELL_000202</t>
  </si>
  <si>
    <t>CELL_001333</t>
  </si>
  <si>
    <t>CELL_003503</t>
  </si>
  <si>
    <t>CELL_002709</t>
  </si>
  <si>
    <t>CELL_004663</t>
  </si>
  <si>
    <t>CELL_004022</t>
  </si>
  <si>
    <t>CELL_001855</t>
  </si>
  <si>
    <t>CELL_005254</t>
  </si>
  <si>
    <t>CELL_002873</t>
  </si>
  <si>
    <t>CELL_003031</t>
  </si>
  <si>
    <t>CELL_001206</t>
  </si>
  <si>
    <t>CELL_001646</t>
  </si>
  <si>
    <t>CELL_003418</t>
  </si>
  <si>
    <t>CELL_003477</t>
  </si>
  <si>
    <t>CELL_002862</t>
  </si>
  <si>
    <t>CELL_001793</t>
  </si>
  <si>
    <t>CELL_003798</t>
  </si>
  <si>
    <t>CELL_003369</t>
  </si>
  <si>
    <t>CELL_003368</t>
  </si>
  <si>
    <t>CELL_003534</t>
  </si>
  <si>
    <t>CELL_005157</t>
  </si>
  <si>
    <t>CELL_003450</t>
  </si>
  <si>
    <t>CELL_000604</t>
  </si>
  <si>
    <t>CELL_003057</t>
  </si>
  <si>
    <t>CELL_005111</t>
  </si>
  <si>
    <t>CELL_000127</t>
  </si>
  <si>
    <t>CELL_003877</t>
  </si>
  <si>
    <t>CELL_002936</t>
  </si>
  <si>
    <t>CELL_004452</t>
  </si>
  <si>
    <t>CELL_003532</t>
  </si>
  <si>
    <t>CELL_002731</t>
  </si>
  <si>
    <t>CELL_000828</t>
  </si>
  <si>
    <t>CELL_001640</t>
  </si>
  <si>
    <t>CELL_000985</t>
  </si>
  <si>
    <t>CELL_003282</t>
  </si>
  <si>
    <t>CELL_005843</t>
  </si>
  <si>
    <t>CELL_002189</t>
  </si>
  <si>
    <t>CELL_005413</t>
  </si>
  <si>
    <t>CELL_002444</t>
  </si>
  <si>
    <t>CELL_000363</t>
  </si>
  <si>
    <t>CELL_002350</t>
  </si>
  <si>
    <t>CELL_000346</t>
  </si>
  <si>
    <t>CELL_000815</t>
  </si>
  <si>
    <t>CELL_004808</t>
  </si>
  <si>
    <t>CELL_003206</t>
  </si>
  <si>
    <t>CELL_004883</t>
  </si>
  <si>
    <t>CELL_005636</t>
  </si>
  <si>
    <t>CELL_003326</t>
  </si>
  <si>
    <t>CELL_004107</t>
  </si>
  <si>
    <t>CELL_002117</t>
  </si>
  <si>
    <t>CELL_001835</t>
  </si>
  <si>
    <t>CELL_000794</t>
  </si>
  <si>
    <t>CELL_005816</t>
  </si>
  <si>
    <t>CELL_002675</t>
  </si>
  <si>
    <t>CELL_000095</t>
  </si>
  <si>
    <t>CELL_004226</t>
  </si>
  <si>
    <t>CELL_003757</t>
  </si>
  <si>
    <t>CELL_002892</t>
  </si>
  <si>
    <t>CELL_002372</t>
  </si>
  <si>
    <t>CELL_004871</t>
  </si>
  <si>
    <t>CELL_005209</t>
  </si>
  <si>
    <t>CELL_003229</t>
  </si>
  <si>
    <t>CELL_002854</t>
  </si>
  <si>
    <t>CELL_002913</t>
  </si>
  <si>
    <t>CELL_001866</t>
  </si>
  <si>
    <t>CELL_004613</t>
  </si>
  <si>
    <t>CELL_001858</t>
  </si>
  <si>
    <t>CELL_002646</t>
  </si>
  <si>
    <t>CELL_002244</t>
  </si>
  <si>
    <t>CELL_002337</t>
  </si>
  <si>
    <t>CELL_000951</t>
  </si>
  <si>
    <t>CELL_003069</t>
  </si>
  <si>
    <t>CELL_001121</t>
  </si>
  <si>
    <t>CELL_002598</t>
  </si>
  <si>
    <t>CELL_002205</t>
  </si>
  <si>
    <t>CELL_000420</t>
  </si>
  <si>
    <t>CELL_000923</t>
  </si>
  <si>
    <t>CELL_001255</t>
  </si>
  <si>
    <t>CELL_000478</t>
  </si>
  <si>
    <t>CELL_002036</t>
  </si>
  <si>
    <t>CELL_001203</t>
  </si>
  <si>
    <t>CELL_002627</t>
  </si>
  <si>
    <t>CELL_005660</t>
  </si>
  <si>
    <t>CELL_001971</t>
  </si>
  <si>
    <t>CELL_003111</t>
  </si>
  <si>
    <t>CELL_004019</t>
  </si>
  <si>
    <t>CELL_002152</t>
  </si>
  <si>
    <t>CELL_003688</t>
  </si>
  <si>
    <t>CELL_001998</t>
  </si>
  <si>
    <t>CELL_004034</t>
  </si>
  <si>
    <t>CELL_005765</t>
  </si>
  <si>
    <t>CELL_003055</t>
  </si>
  <si>
    <t>CELL_001249</t>
  </si>
  <si>
    <t>CELL_002193</t>
  </si>
  <si>
    <t>CELL_002713</t>
  </si>
  <si>
    <t>CELL_000993</t>
  </si>
  <si>
    <t>CELL_002191</t>
  </si>
  <si>
    <t>CELL_004671</t>
  </si>
  <si>
    <t>CELL_003763</t>
  </si>
  <si>
    <t>CELL_003598</t>
  </si>
  <si>
    <t>CELL_004712</t>
  </si>
  <si>
    <t>CELL_001319</t>
  </si>
  <si>
    <t>CELL_001864</t>
  </si>
  <si>
    <t>CELL_002344</t>
  </si>
  <si>
    <t>CELL_002450</t>
  </si>
  <si>
    <t>CELL_002137</t>
  </si>
  <si>
    <t>CELL_001066</t>
  </si>
  <si>
    <t>CELL_005831</t>
  </si>
  <si>
    <t>CELL_004228</t>
  </si>
  <si>
    <t>CELL_002622</t>
  </si>
  <si>
    <t>CELL_000078</t>
  </si>
  <si>
    <t>CELL_002899</t>
  </si>
  <si>
    <t>CELL_004821</t>
  </si>
  <si>
    <t>CELL_001315</t>
  </si>
  <si>
    <t>CELL_005129</t>
  </si>
  <si>
    <t>CELL_000873</t>
  </si>
  <si>
    <t>CELL_003851</t>
  </si>
  <si>
    <t>CELL_005627</t>
  </si>
  <si>
    <t>CELL_002966</t>
  </si>
  <si>
    <t>CELL_003392</t>
  </si>
  <si>
    <t>CELL_002561</t>
  </si>
  <si>
    <t>CELL_005759</t>
  </si>
  <si>
    <t>CELL_002636</t>
  </si>
  <si>
    <t>CELL_003531</t>
  </si>
  <si>
    <t>CELL_000376</t>
  </si>
  <si>
    <t>CELL_001909</t>
  </si>
  <si>
    <t>CELL_004430</t>
  </si>
  <si>
    <t>CELL_005081</t>
  </si>
  <si>
    <t>CELL_005138</t>
  </si>
  <si>
    <t>CELL_004028</t>
  </si>
  <si>
    <t>CELL_001605</t>
  </si>
  <si>
    <t>CELL_001119</t>
  </si>
  <si>
    <t>CELL_003678</t>
  </si>
  <si>
    <t>CELL_003491</t>
  </si>
  <si>
    <t>CELL_005719</t>
  </si>
  <si>
    <t>CELL_002959</t>
  </si>
  <si>
    <t>CELL_001995</t>
  </si>
  <si>
    <t>CELL_005826</t>
  </si>
  <si>
    <t>CELL_005342</t>
  </si>
  <si>
    <t>CELL_002377</t>
  </si>
  <si>
    <t>CELL_001343</t>
  </si>
  <si>
    <t>CELL_000321</t>
  </si>
  <si>
    <t>CELL_001620</t>
  </si>
  <si>
    <t>CELL_003714</t>
  </si>
  <si>
    <t>CELL_002061</t>
  </si>
  <si>
    <t>CELL_002220</t>
  </si>
  <si>
    <t>CELL_001674</t>
  </si>
  <si>
    <t>CELL_000261</t>
  </si>
  <si>
    <t>CELL_005422</t>
  </si>
  <si>
    <t>CELL_002040</t>
  </si>
  <si>
    <t>CELL_004786</t>
  </si>
  <si>
    <t>CELL_000902</t>
  </si>
  <si>
    <t>CELL_003745</t>
  </si>
  <si>
    <t>CELL_002027</t>
  </si>
  <si>
    <t>CELL_004235</t>
  </si>
  <si>
    <t>CELL_001918</t>
  </si>
  <si>
    <t>CELL_001829</t>
  </si>
  <si>
    <t>CELL_001574</t>
  </si>
  <si>
    <t>CELL_004416</t>
  </si>
  <si>
    <t>CELL_004750</t>
  </si>
  <si>
    <t>CELL_005158</t>
  </si>
  <si>
    <t>CELL_004655</t>
  </si>
  <si>
    <t>CELL_004209</t>
  </si>
  <si>
    <t>CELL_004628</t>
  </si>
  <si>
    <t>CELL_000225</t>
  </si>
  <si>
    <t>CELL_000724</t>
  </si>
  <si>
    <t>CELL_005273</t>
  </si>
  <si>
    <t>CELL_001142</t>
  </si>
  <si>
    <t>CELL_002763</t>
  </si>
  <si>
    <t>CELL_000847</t>
  </si>
  <si>
    <t>CELL_004290</t>
  </si>
  <si>
    <t>CELL_002552</t>
  </si>
  <si>
    <t>CELL_002929</t>
  </si>
  <si>
    <t>CELL_000118</t>
  </si>
  <si>
    <t>CELL_000646</t>
  </si>
  <si>
    <t>CELL_000004</t>
  </si>
  <si>
    <t>CELL_004171</t>
  </si>
  <si>
    <t>CELL_000468</t>
  </si>
  <si>
    <t>CELL_000006</t>
  </si>
  <si>
    <t>CELL_000920</t>
  </si>
  <si>
    <t>CELL_002596</t>
  </si>
  <si>
    <t>CELL_004325</t>
  </si>
  <si>
    <t>CELL_001064</t>
  </si>
  <si>
    <t>CELL_002591</t>
  </si>
  <si>
    <t>CELL_000243</t>
  </si>
  <si>
    <t>CELL_005112</t>
  </si>
  <si>
    <t>CELL_001161</t>
  </si>
  <si>
    <t>CELL_002871</t>
  </si>
  <si>
    <t>CELL_003736</t>
  </si>
  <si>
    <t>CELL_002398</t>
  </si>
  <si>
    <t>CELL_003518</t>
  </si>
  <si>
    <t>CELL_003422</t>
  </si>
  <si>
    <t>CELL_002564</t>
  </si>
  <si>
    <t>CELL_001606</t>
  </si>
  <si>
    <t>CELL_005672</t>
  </si>
  <si>
    <t>CELL_002325</t>
  </si>
  <si>
    <t>CELL_002710</t>
  </si>
  <si>
    <t>CELL_005163</t>
  </si>
  <si>
    <t>CELL_001313</t>
  </si>
  <si>
    <t>CELL_003449</t>
  </si>
  <si>
    <t>CELL_003813</t>
  </si>
  <si>
    <t>CELL_005470</t>
  </si>
  <si>
    <t>CELL_002363</t>
  </si>
  <si>
    <t>CELL_001976</t>
  </si>
  <si>
    <t>CELL_003515</t>
  </si>
  <si>
    <t>CELL_001762</t>
  </si>
  <si>
    <t>CELL_002740</t>
  </si>
  <si>
    <t>CELL_005477</t>
  </si>
  <si>
    <t>CELL_002473</t>
  </si>
  <si>
    <t>CELL_004008</t>
  </si>
  <si>
    <t>CELL_004719</t>
  </si>
  <si>
    <t>CELL_001494</t>
  </si>
  <si>
    <t>CELL_004207</t>
  </si>
  <si>
    <t>CELL_002159</t>
  </si>
  <si>
    <t>CELL_001170</t>
  </si>
  <si>
    <t>CELL_005307</t>
  </si>
  <si>
    <t>CELL_000233</t>
  </si>
  <si>
    <t>CELL_000067</t>
  </si>
  <si>
    <t>CELL_001604</t>
  </si>
  <si>
    <t>CELL_003284</t>
  </si>
  <si>
    <t>CELL_003597</t>
  </si>
  <si>
    <t>CELL_004633</t>
  </si>
  <si>
    <t>CELL_000126</t>
  </si>
  <si>
    <t>CELL_001297</t>
  </si>
  <si>
    <t>CELL_001977</t>
  </si>
  <si>
    <t>CELL_005308</t>
  </si>
  <si>
    <t>CELL_005269</t>
  </si>
  <si>
    <t>CELL_002076</t>
  </si>
  <si>
    <t>CELL_004581</t>
  </si>
  <si>
    <t>CELL_003087</t>
  </si>
  <si>
    <t>CELL_005095</t>
  </si>
  <si>
    <t>CELL_003346</t>
  </si>
  <si>
    <t>CELL_005780</t>
  </si>
  <si>
    <t>CELL_002798</t>
  </si>
  <si>
    <t>CELL_000919</t>
  </si>
  <si>
    <t>CELL_001647</t>
  </si>
  <si>
    <t>CELL_004979</t>
  </si>
  <si>
    <t>CELL_004622</t>
  </si>
  <si>
    <t>CELL_000365</t>
  </si>
  <si>
    <t>CELL_003288</t>
  </si>
  <si>
    <t>CELL_002126</t>
  </si>
  <si>
    <t>CELL_004124</t>
  </si>
  <si>
    <t>CELL_004570</t>
  </si>
  <si>
    <t>CELL_000526</t>
  </si>
  <si>
    <t>CELL_004822</t>
  </si>
  <si>
    <t>CELL_000056</t>
  </si>
  <si>
    <t>CELL_000639</t>
  </si>
  <si>
    <t>CELL_000303</t>
  </si>
  <si>
    <t>CELL_002767</t>
  </si>
  <si>
    <t>CELL_001277</t>
  </si>
  <si>
    <t>CELL_004721</t>
  </si>
  <si>
    <t>CELL_002056</t>
  </si>
  <si>
    <t>CELL_004433</t>
  </si>
  <si>
    <t>CELL_003645</t>
  </si>
  <si>
    <t>CELL_004144</t>
  </si>
  <si>
    <t>CELL_002879</t>
  </si>
  <si>
    <t>CELL_004203</t>
  </si>
  <si>
    <t>CELL_002287</t>
  </si>
  <si>
    <t>CELL_002262</t>
  </si>
  <si>
    <t>CELL_002297</t>
  </si>
  <si>
    <t>CELL_001754</t>
  </si>
  <si>
    <t>CELL_001969</t>
  </si>
  <si>
    <t>CELL_005101</t>
  </si>
  <si>
    <t>CELL_003118</t>
  </si>
  <si>
    <t>CELL_002394</t>
  </si>
  <si>
    <t>CELL_000524</t>
  </si>
  <si>
    <t>CELL_003901</t>
  </si>
  <si>
    <t>CELL_005482</t>
  </si>
  <si>
    <t>CELL_004700</t>
  </si>
  <si>
    <t>CELL_003123</t>
  </si>
  <si>
    <t>CELL_004157</t>
  </si>
  <si>
    <t>CELL_001970</t>
  </si>
  <si>
    <t>CELL_000672</t>
  </si>
  <si>
    <t>CELL_004189</t>
  </si>
  <si>
    <t>CELL_000667</t>
  </si>
  <si>
    <t>CELL_005087</t>
  </si>
  <si>
    <t>CELL_001888</t>
  </si>
  <si>
    <t>CELL_003267</t>
  </si>
  <si>
    <t>CELL_000281</t>
  </si>
  <si>
    <t>CELL_001720</t>
  </si>
  <si>
    <t>CELL_002948</t>
  </si>
  <si>
    <t>CELL_004456</t>
  </si>
  <si>
    <t>CELL_000900</t>
  </si>
  <si>
    <t>CELL_005698</t>
  </si>
  <si>
    <t>CELL_000761</t>
  </si>
  <si>
    <t>CELL_001907</t>
  </si>
  <si>
    <t>CELL_004043</t>
  </si>
  <si>
    <t>CELL_003824</t>
  </si>
  <si>
    <t>CELL_004139</t>
  </si>
  <si>
    <t>CELL_003819</t>
  </si>
  <si>
    <t>CELL_004301</t>
  </si>
  <si>
    <t>CELL_002594</t>
  </si>
  <si>
    <t>CELL_004165</t>
  </si>
  <si>
    <t>CELL_003032</t>
  </si>
  <si>
    <t>CELL_003580</t>
  </si>
  <si>
    <t>CELL_002833</t>
  </si>
  <si>
    <t>CELL_003473</t>
  </si>
  <si>
    <t>CELL_000138</t>
  </si>
  <si>
    <t>CELL_004893</t>
  </si>
  <si>
    <t>CELL_002181</t>
  </si>
  <si>
    <t>CELL_002129</t>
  </si>
  <si>
    <t>CELL_003178</t>
  </si>
  <si>
    <t>CELL_004855</t>
  </si>
  <si>
    <t>CELL_004638</t>
  </si>
  <si>
    <t>CELL_005121</t>
  </si>
  <si>
    <t>CELL_004262</t>
  </si>
  <si>
    <t>CELL_004345</t>
  </si>
  <si>
    <t>CELL_001332</t>
  </si>
  <si>
    <t>CELL_002018</t>
  </si>
  <si>
    <t>CELL_004543</t>
  </si>
  <si>
    <t>CELL_002483</t>
  </si>
  <si>
    <t>CELL_001359</t>
  </si>
  <si>
    <t>CELL_001330</t>
  </si>
  <si>
    <t>CELL_005789</t>
  </si>
  <si>
    <t>CELL_002151</t>
  </si>
  <si>
    <t>CELL_004531</t>
  </si>
  <si>
    <t>CELL_002123</t>
  </si>
  <si>
    <t>CELL_004674</t>
  </si>
  <si>
    <t>CELL_003982</t>
  </si>
  <si>
    <t>CELL_001253</t>
  </si>
  <si>
    <t>CELL_003279</t>
  </si>
  <si>
    <t>CELL_003375</t>
  </si>
  <si>
    <t>CELL_002815</t>
  </si>
  <si>
    <t>CELL_004720</t>
  </si>
  <si>
    <t>CELL_001849</t>
  </si>
  <si>
    <t>CELL_004859</t>
  </si>
  <si>
    <t>CELL_003038</t>
  </si>
  <si>
    <t>CELL_000389</t>
  </si>
  <si>
    <t>CELL_000236</t>
  </si>
  <si>
    <t>CELL_001078</t>
  </si>
  <si>
    <t>CELL_001985</t>
  </si>
  <si>
    <t>CELL_004364</t>
  </si>
  <si>
    <t>CELL_003963</t>
  </si>
  <si>
    <t>CELL_000771</t>
  </si>
  <si>
    <t>CELL_002166</t>
  </si>
  <si>
    <t>CELL_004534</t>
  </si>
  <si>
    <t>CELL_000674</t>
  </si>
  <si>
    <t>CELL_000250</t>
  </si>
  <si>
    <t>CELL_001575</t>
  </si>
  <si>
    <t>CELL_003420</t>
  </si>
  <si>
    <t>CELL_002082</t>
  </si>
  <si>
    <t>CELL_001824</t>
  </si>
  <si>
    <t>CELL_005440</t>
  </si>
  <si>
    <t>CELL_005626</t>
  </si>
  <si>
    <t>CELL_004545</t>
  </si>
  <si>
    <t>CELL_000717</t>
  </si>
  <si>
    <t>CELL_005240</t>
  </si>
  <si>
    <t>CELL_005489</t>
  </si>
  <si>
    <t>CELL_002049</t>
  </si>
  <si>
    <t>CELL_004179</t>
  </si>
  <si>
    <t>CELL_004810</t>
  </si>
  <si>
    <t>CELL_002725</t>
  </si>
  <si>
    <t>CELL_005556</t>
  </si>
  <si>
    <t>CELL_001461</t>
  </si>
  <si>
    <t>CELL_001669</t>
  </si>
  <si>
    <t>CELL_002757</t>
  </si>
  <si>
    <t>CELL_002001</t>
  </si>
  <si>
    <t>CELL_004572</t>
  </si>
  <si>
    <t>CELL_004614</t>
  </si>
  <si>
    <t>CELL_000405</t>
  </si>
  <si>
    <t>CELL_000385</t>
  </si>
  <si>
    <t>CELL_005620</t>
  </si>
  <si>
    <t>CELL_002153</t>
  </si>
  <si>
    <t>CELL_001634</t>
  </si>
  <si>
    <t>CELL_005384</t>
  </si>
  <si>
    <t>CELL_004785</t>
  </si>
  <si>
    <t>CELL_003926</t>
  </si>
  <si>
    <t>CELL_004159</t>
  </si>
  <si>
    <t>CELL_004949</t>
  </si>
  <si>
    <t>CELL_000224</t>
  </si>
  <si>
    <t>CELL_002194</t>
  </si>
  <si>
    <t>CELL_003137</t>
  </si>
  <si>
    <t>CELL_004470</t>
  </si>
  <si>
    <t>CELL_001825</t>
  </si>
  <si>
    <t>CELL_005399</t>
  </si>
  <si>
    <t>CELL_005125</t>
  </si>
  <si>
    <t>CELL_004973</t>
  </si>
  <si>
    <t>CELL_000798</t>
  </si>
  <si>
    <t>CELL_002872</t>
  </si>
  <si>
    <t>CELL_000010</t>
  </si>
  <si>
    <t>CELL_001945</t>
  </si>
  <si>
    <t>CELL_001839</t>
  </si>
  <si>
    <t>CELL_004805</t>
  </si>
  <si>
    <t>CELL_000256</t>
  </si>
  <si>
    <t>CELL_004486</t>
  </si>
  <si>
    <t>CELL_005296</t>
  </si>
  <si>
    <t>CELL_001582</t>
  </si>
  <si>
    <t>CELL_002957</t>
  </si>
  <si>
    <t>CELL_000925</t>
  </si>
  <si>
    <t>CELL_005206</t>
  </si>
  <si>
    <t>CELL_002509</t>
  </si>
  <si>
    <t>CELL_005025</t>
  </si>
  <si>
    <t>CELL_003776</t>
  </si>
  <si>
    <t>CELL_004836</t>
  </si>
  <si>
    <t>CELL_004137</t>
  </si>
  <si>
    <t>CELL_004965</t>
  </si>
  <si>
    <t>CELL_002780</t>
  </si>
  <si>
    <t>CELL_000540</t>
  </si>
  <si>
    <t>CELL_002746</t>
  </si>
  <si>
    <t>CELL_005286</t>
  </si>
  <si>
    <t>CELL_005367</t>
  </si>
  <si>
    <t>CELL_001146</t>
  </si>
  <si>
    <t>CELL_005128</t>
  </si>
  <si>
    <t>CELL_004469</t>
  </si>
  <si>
    <t>CELL_000668</t>
  </si>
  <si>
    <t>CELL_003020</t>
  </si>
  <si>
    <t>CELL_000358</t>
  </si>
  <si>
    <t>CELL_005064</t>
  </si>
  <si>
    <t>CELL_002832</t>
  </si>
  <si>
    <t>CELL_002784</t>
  </si>
  <si>
    <t>CELL_001354</t>
  </si>
  <si>
    <t>CELL_005132</t>
  </si>
  <si>
    <t>CELL_000471</t>
  </si>
  <si>
    <t>CELL_002704</t>
  </si>
  <si>
    <t>CELL_003331</t>
  </si>
  <si>
    <t>CELL_003638</t>
  </si>
  <si>
    <t>CELL_001397</t>
  </si>
  <si>
    <t>CELL_003585</t>
  </si>
  <si>
    <t>CELL_005274</t>
  </si>
  <si>
    <t>CELL_003377</t>
  </si>
  <si>
    <t>CELL_001257</t>
  </si>
  <si>
    <t>CELL_003513</t>
  </si>
  <si>
    <t>CELL_001251</t>
  </si>
  <si>
    <t>CELL_005649</t>
  </si>
  <si>
    <t>CELL_004299</t>
  </si>
  <si>
    <t>CELL_003285</t>
  </si>
  <si>
    <t>CELL_002934</t>
  </si>
  <si>
    <t>CELL_004176</t>
  </si>
  <si>
    <t>CELL_004911</t>
  </si>
  <si>
    <t>CELL_001853</t>
  </si>
  <si>
    <t>CELL_005502</t>
  </si>
  <si>
    <t>CELL_005725</t>
  </si>
  <si>
    <t>CELL_002106</t>
  </si>
  <si>
    <t>CELL_000134</t>
  </si>
  <si>
    <t>CELL_005237</t>
  </si>
  <si>
    <t>CELL_005030</t>
  </si>
  <si>
    <t>CELL_000929</t>
  </si>
  <si>
    <t>CELL_000824</t>
  </si>
  <si>
    <t>CELL_005337</t>
  </si>
  <si>
    <t>CELL_001532</t>
  </si>
  <si>
    <t>CELL_001215</t>
  </si>
  <si>
    <t>CELL_000505</t>
  </si>
  <si>
    <t>CELL_004286</t>
  </si>
  <si>
    <t>CELL_001997</t>
  </si>
  <si>
    <t>CELL_003073</t>
  </si>
  <si>
    <t>CELL_001959</t>
  </si>
  <si>
    <t>CELL_001385</t>
  </si>
  <si>
    <t>CELL_000895</t>
  </si>
  <si>
    <t>CELL_004925</t>
  </si>
  <si>
    <t>CELL_000456</t>
  </si>
  <si>
    <t>CELL_005448</t>
  </si>
  <si>
    <t>CELL_003710</t>
  </si>
  <si>
    <t>CELL_005423</t>
  </si>
  <si>
    <t>CELL_004850</t>
  </si>
  <si>
    <t>CELL_004749</t>
  </si>
  <si>
    <t>CELL_004269</t>
  </si>
  <si>
    <t>CELL_003523</t>
  </si>
  <si>
    <t>CELL_004135</t>
  </si>
  <si>
    <t>CELL_003603</t>
  </si>
  <si>
    <t>CELL_000714</t>
  </si>
  <si>
    <t>CELL_004187</t>
  </si>
  <si>
    <t>CELL_002215</t>
  </si>
  <si>
    <t>CELL_002924</t>
  </si>
  <si>
    <t>CELL_001811</t>
  </si>
  <si>
    <t>CELL_003487</t>
  </si>
  <si>
    <t>CELL_003142</t>
  </si>
  <si>
    <t>CELL_001828</t>
  </si>
  <si>
    <t>CELL_001156</t>
  </si>
  <si>
    <t>CELL_001325</t>
  </si>
  <si>
    <t>CELL_004313</t>
  </si>
  <si>
    <t>CELL_000511</t>
  </si>
  <si>
    <t>CELL_001681</t>
  </si>
  <si>
    <t>CELL_000500</t>
  </si>
  <si>
    <t>CELL_005329</t>
  </si>
  <si>
    <t>CELL_001857</t>
  </si>
  <si>
    <t>CELL_001389</t>
  </si>
  <si>
    <t>CELL_003720</t>
  </si>
  <si>
    <t>CELL_002387</t>
  </si>
  <si>
    <t>CELL_003237</t>
  </si>
  <si>
    <t>CELL_001541</t>
  </si>
  <si>
    <t>CELL_001218</t>
  </si>
  <si>
    <t>CELL_002682</t>
  </si>
  <si>
    <t>CELL_002994</t>
  </si>
  <si>
    <t>CELL_001192</t>
  </si>
  <si>
    <t>CELL_001543</t>
  </si>
  <si>
    <t>CELL_003302</t>
  </si>
  <si>
    <t>CELL_003325</t>
  </si>
  <si>
    <t>CELL_002540</t>
  </si>
  <si>
    <t>CELL_000954</t>
  </si>
  <si>
    <t>CELL_004847</t>
  </si>
  <si>
    <t>CELL_004331</t>
  </si>
  <si>
    <t>CELL_000733</t>
  </si>
  <si>
    <t>CELL_001157</t>
  </si>
  <si>
    <t>CELL_005447</t>
  </si>
  <si>
    <t>CELL_003295</t>
  </si>
  <si>
    <t>CELL_002983</t>
  </si>
  <si>
    <t>CELL_005162</t>
  </si>
  <si>
    <t>CELL_002157</t>
  </si>
  <si>
    <t>CELL_001063</t>
  </si>
  <si>
    <t>CELL_002617</t>
  </si>
  <si>
    <t>CELL_001168</t>
  </si>
  <si>
    <t>CELL_003223</t>
  </si>
  <si>
    <t>CELL_003637</t>
  </si>
  <si>
    <t>CELL_002939</t>
  </si>
  <si>
    <t>CELL_004492</t>
  </si>
  <si>
    <t>CELL_003141</t>
  </si>
  <si>
    <t>CELL_004981</t>
  </si>
  <si>
    <t>CELL_000144</t>
  </si>
  <si>
    <t>CELL_003578</t>
  </si>
  <si>
    <t>CELL_004947</t>
  </si>
  <si>
    <t>CELL_002783</t>
  </si>
  <si>
    <t>CELL_000718</t>
  </si>
  <si>
    <t>CELL_001820</t>
  </si>
  <si>
    <t>CELL_002503</t>
  </si>
  <si>
    <t>CELL_004361</t>
  </si>
  <si>
    <t>CELL_004172</t>
  </si>
  <si>
    <t>CELL_000396</t>
  </si>
  <si>
    <t>CELL_005682</t>
  </si>
  <si>
    <t>CELL_004493</t>
  </si>
  <si>
    <t>CELL_001366</t>
  </si>
  <si>
    <t>CELL_005702</t>
  </si>
  <si>
    <t>CELL_000596</t>
  </si>
  <si>
    <t>CELL_003953</t>
  </si>
  <si>
    <t>CELL_004969</t>
  </si>
  <si>
    <t>CELL_002915</t>
  </si>
  <si>
    <t>CELL_002327</t>
  </si>
  <si>
    <t>CELL_003767</t>
  </si>
  <si>
    <t>CELL_003441</t>
  </si>
  <si>
    <t>CELL_003852</t>
  </si>
  <si>
    <t>CELL_004133</t>
  </si>
  <si>
    <t>CELL_005389</t>
  </si>
  <si>
    <t>CELL_002144</t>
  </si>
  <si>
    <t>CELL_005420</t>
  </si>
  <si>
    <t>CELL_005074</t>
  </si>
  <si>
    <t>CELL_001572</t>
  </si>
  <si>
    <t>CELL_004080</t>
  </si>
  <si>
    <t>CELL_001123</t>
  </si>
  <si>
    <t>CELL_002787</t>
  </si>
  <si>
    <t>CELL_002968</t>
  </si>
  <si>
    <t>CELL_002505</t>
  </si>
  <si>
    <t>CELL_003466</t>
  </si>
  <si>
    <t>CELL_000676</t>
  </si>
  <si>
    <t>CELL_002809</t>
  </si>
  <si>
    <t>CELL_003349</t>
  </si>
  <si>
    <t>CELL_000729</t>
  </si>
  <si>
    <t>CELL_000413</t>
  </si>
  <si>
    <t>CELL_003147</t>
  </si>
  <si>
    <t>CELL_001517</t>
  </si>
  <si>
    <t>CELL_000826</t>
  </si>
  <si>
    <t>CELL_003268</t>
  </si>
  <si>
    <t>CELL_003975</t>
  </si>
  <si>
    <t>CELL_000617</t>
  </si>
  <si>
    <t>CELL_000115</t>
  </si>
  <si>
    <t>CELL_000418</t>
  </si>
  <si>
    <t>CELL_003070</t>
  </si>
  <si>
    <t>CELL_001626</t>
  </si>
  <si>
    <t>CELL_005820</t>
  </si>
  <si>
    <t>CELL_004186</t>
  </si>
  <si>
    <t>CELL_002897</t>
  </si>
  <si>
    <t>CELL_005492</t>
  </si>
  <si>
    <t>CELL_002083</t>
  </si>
  <si>
    <t>CELL_000754</t>
  </si>
  <si>
    <t>CELL_002547</t>
  </si>
  <si>
    <t>CELL_003970</t>
  </si>
  <si>
    <t>CELL_003374</t>
  </si>
  <si>
    <t>CELL_004108</t>
  </si>
  <si>
    <t>CELL_002445</t>
  </si>
  <si>
    <t>CELL_004381</t>
  </si>
  <si>
    <t>CELL_001067</t>
  </si>
  <si>
    <t>CELL_003914</t>
  </si>
  <si>
    <t>CELL_005288</t>
  </si>
  <si>
    <t>CELL_003499</t>
  </si>
  <si>
    <t>CELL_002739</t>
  </si>
  <si>
    <t>CELL_005053</t>
  </si>
  <si>
    <t>CELL_004001</t>
  </si>
  <si>
    <t>CELL_001569</t>
  </si>
  <si>
    <t>CELL_002428</t>
  </si>
  <si>
    <t>CELL_003747</t>
  </si>
  <si>
    <t>CELL_005722</t>
  </si>
  <si>
    <t>CELL_001688</t>
  </si>
  <si>
    <t>CELL_000852</t>
  </si>
  <si>
    <t>CELL_003547</t>
  </si>
  <si>
    <t>CELL_000896</t>
  </si>
  <si>
    <t>CELL_004593</t>
  </si>
  <si>
    <t>CELL_000336</t>
  </si>
  <si>
    <t>CELL_002840</t>
  </si>
  <si>
    <t>CELL_003088</t>
  </si>
  <si>
    <t>CELL_004612</t>
  </si>
  <si>
    <t>CELL_001349</t>
  </si>
  <si>
    <t>CELL_001016</t>
  </si>
  <si>
    <t>CELL_002817</t>
  </si>
  <si>
    <t>CELL_001632</t>
  </si>
  <si>
    <t>CELL_002490</t>
  </si>
  <si>
    <t>CELL_003731</t>
  </si>
  <si>
    <t>CELL_003252</t>
  </si>
  <si>
    <t>CELL_005445</t>
  </si>
  <si>
    <t>CELL_002071</t>
  </si>
  <si>
    <t>CELL_004453</t>
  </si>
  <si>
    <t>CELL_005741</t>
  </si>
  <si>
    <t>CELL_005409</t>
  </si>
  <si>
    <t>CELL_001636</t>
  </si>
  <si>
    <t>CELL_004647</t>
  </si>
  <si>
    <t>CELL_002480</t>
  </si>
  <si>
    <t>CELL_002266</t>
  </si>
  <si>
    <t>CELL_002960</t>
  </si>
  <si>
    <t>CELL_005324</t>
  </si>
  <si>
    <t>CELL_005561</t>
  </si>
  <si>
    <t>CELL_003060</t>
  </si>
  <si>
    <t>CELL_005054</t>
  </si>
  <si>
    <t>CELL_002142</t>
  </si>
  <si>
    <t>CELL_005105</t>
  </si>
  <si>
    <t>CELL_003119</t>
  </si>
  <si>
    <t>CELL_005189</t>
  </si>
  <si>
    <t>CELL_005553</t>
  </si>
  <si>
    <t>CELL_004046</t>
  </si>
  <si>
    <t>CELL_003357</t>
  </si>
  <si>
    <t>CELL_002745</t>
  </si>
  <si>
    <t>CELL_005093</t>
  </si>
  <si>
    <t>CELL_003507</t>
  </si>
  <si>
    <t>CELL_001680</t>
  </si>
  <si>
    <t>CELL_004250</t>
  </si>
  <si>
    <t>CELL_003148</t>
  </si>
  <si>
    <t>CELL_002295</t>
  </si>
  <si>
    <t>CELL_000581</t>
  </si>
  <si>
    <t>CELL_001471</t>
  </si>
  <si>
    <t>CELL_004800</t>
  </si>
  <si>
    <t>CELL_004071</t>
  </si>
  <si>
    <t>CELL_005309</t>
  </si>
  <si>
    <t>CELL_003344</t>
  </si>
  <si>
    <t>CELL_004993</t>
  </si>
  <si>
    <t>CELL_004584</t>
  </si>
  <si>
    <t>CELL_003673</t>
  </si>
  <si>
    <t>CELL_000560</t>
  </si>
  <si>
    <t>CELL_005238</t>
  </si>
  <si>
    <t>CELL_005216</t>
  </si>
  <si>
    <t>CELL_002850</t>
  </si>
  <si>
    <t>CELL_000513</t>
  </si>
  <si>
    <t>CELL_004730</t>
  </si>
  <si>
    <t>CELL_001082</t>
  </si>
  <si>
    <t>CELL_001665</t>
  </si>
  <si>
    <t>CELL_001013</t>
  </si>
  <si>
    <t>CELL_001932</t>
  </si>
  <si>
    <t>CELL_001151</t>
  </si>
  <si>
    <t>CELL_002839</t>
  </si>
  <si>
    <t>CELL_000117</t>
  </si>
  <si>
    <t>CELL_000741</t>
  </si>
  <si>
    <t>CELL_005648</t>
  </si>
  <si>
    <t>CELL_005178</t>
  </si>
  <si>
    <t>CELL_003676</t>
  </si>
  <si>
    <t>CELL_000831</t>
  </si>
  <si>
    <t>CELL_000120</t>
  </si>
  <si>
    <t>CELL_004753</t>
  </si>
  <si>
    <t>CELL_005616</t>
  </si>
  <si>
    <t>CELL_005569</t>
  </si>
  <si>
    <t>CELL_005809</t>
  </si>
  <si>
    <t>CELL_000636</t>
  </si>
  <si>
    <t>CELL_004466</t>
  </si>
  <si>
    <t>CELL_004365</t>
  </si>
  <si>
    <t>CELL_004143</t>
  </si>
  <si>
    <t>CELL_000992</t>
  </si>
  <si>
    <t>CELL_000877</t>
  </si>
  <si>
    <t>CELL_004870</t>
  </si>
  <si>
    <t>CELL_005316</t>
  </si>
  <si>
    <t>CELL_005223</t>
  </si>
  <si>
    <t>CELL_000005</t>
  </si>
  <si>
    <t>CELL_003052</t>
  </si>
  <si>
    <t>CELL_003125</t>
  </si>
  <si>
    <t>CELL_002661</t>
  </si>
  <si>
    <t>CELL_002492</t>
  </si>
  <si>
    <t>CELL_005174</t>
  </si>
  <si>
    <t>CELL_003855</t>
  </si>
  <si>
    <t>CELL_004934</t>
  </si>
  <si>
    <t>CELL_004778</t>
  </si>
  <si>
    <t>CELL_001716</t>
  </si>
  <si>
    <t>CELL_001149</t>
  </si>
  <si>
    <t>CELL_003262</t>
  </si>
  <si>
    <t>CELL_000575</t>
  </si>
  <si>
    <t>CELL_003770</t>
  </si>
  <si>
    <t>CELL_003737</t>
  </si>
  <si>
    <t>CELL_004147</t>
  </si>
  <si>
    <t>CELL_000854</t>
  </si>
  <si>
    <t>CELL_001983</t>
  </si>
  <si>
    <t>CELL_002775</t>
  </si>
  <si>
    <t>CELL_004930</t>
  </si>
  <si>
    <t>CELL_005212</t>
  </si>
  <si>
    <t>CELL_001167</t>
  </si>
  <si>
    <t>CELL_000972</t>
  </si>
  <si>
    <t>CELL_002702</t>
  </si>
  <si>
    <t>CELL_004496</t>
  </si>
  <si>
    <t>CELL_003848</t>
  </si>
  <si>
    <t>CELL_002369</t>
  </si>
  <si>
    <t>CELL_004116</t>
  </si>
  <si>
    <t>CELL_004781</t>
  </si>
  <si>
    <t>CELL_004132</t>
  </si>
  <si>
    <t>CELL_002951</t>
  </si>
  <si>
    <t>CELL_000525</t>
  </si>
  <si>
    <t>CELL_002456</t>
  </si>
  <si>
    <t>CELL_005017</t>
  </si>
  <si>
    <t>CELL_001842</t>
  </si>
  <si>
    <t>CELL_000538</t>
  </si>
  <si>
    <t>CELL_002807</t>
  </si>
  <si>
    <t>CELL_004342</t>
  </si>
  <si>
    <t>CELL_003176</t>
  </si>
  <si>
    <t>CELL_000785</t>
  </si>
  <si>
    <t>CELL_004058</t>
  </si>
  <si>
    <t>CELL_001410</t>
  </si>
  <si>
    <t>CELL_002538</t>
  </si>
  <si>
    <t>CELL_000155</t>
  </si>
  <si>
    <t>CELL_003010</t>
  </si>
  <si>
    <t>CELL_001687</t>
  </si>
  <si>
    <t>CELL_002902</t>
  </si>
  <si>
    <t>CELL_005819</t>
  </si>
  <si>
    <t>CELL_004722</t>
  </si>
  <si>
    <t>CELL_003864</t>
  </si>
  <si>
    <t>CELL_002734</t>
  </si>
  <si>
    <t>CELL_001896</t>
  </si>
  <si>
    <t>CELL_005443</t>
  </si>
  <si>
    <t>CELL_000570</t>
  </si>
  <si>
    <t>CELL_001817</t>
  </si>
  <si>
    <t>CELL_002066</t>
  </si>
  <si>
    <t>CELL_000128</t>
  </si>
  <si>
    <t>CELL_003395</t>
  </si>
  <si>
    <t>CELL_003328</t>
  </si>
  <si>
    <t>CELL_005858</t>
  </si>
  <si>
    <t>CELL_002976</t>
  </si>
  <si>
    <t>CELL_000981</t>
  </si>
  <si>
    <t>CELL_002301</t>
  </si>
  <si>
    <t>CELL_000191</t>
  </si>
  <si>
    <t>CELL_001140</t>
  </si>
  <si>
    <t>CELL_005089</t>
  </si>
  <si>
    <t>CELL_000700</t>
  </si>
  <si>
    <t>CELL_005691</t>
  </si>
  <si>
    <t>CELL_000607</t>
  </si>
  <si>
    <t>CELL_004277</t>
  </si>
  <si>
    <t>CELL_000302</t>
  </si>
  <si>
    <t>CELL_003421</t>
  </si>
  <si>
    <t>CELL_005662</t>
  </si>
  <si>
    <t>CELL_001061</t>
  </si>
  <si>
    <t>CELL_002566</t>
  </si>
  <si>
    <t>CELL_005869</t>
  </si>
  <si>
    <t>CELL_001070</t>
  </si>
  <si>
    <t>CELL_002525</t>
  </si>
  <si>
    <t>CELL_002206</t>
  </si>
  <si>
    <t>CELL_001244</t>
  </si>
  <si>
    <t>CELL_000017</t>
  </si>
  <si>
    <t>CELL_003121</t>
  </si>
  <si>
    <t>CELL_005860</t>
  </si>
  <si>
    <t>CELL_004643</t>
  </si>
  <si>
    <t>CELL_004755</t>
  </si>
  <si>
    <t>CELL_000816</t>
  </si>
  <si>
    <t>CELL_003068</t>
  </si>
  <si>
    <t>CELL_005622</t>
  </si>
  <si>
    <t>CELL_000960</t>
  </si>
  <si>
    <t>CELL_004894</t>
  </si>
  <si>
    <t>CELL_000226</t>
  </si>
  <si>
    <t>CELL_003355</t>
  </si>
  <si>
    <t>CELL_002486</t>
  </si>
  <si>
    <t>CELL_000563</t>
  </si>
  <si>
    <t>CELL_003437</t>
  </si>
  <si>
    <t>CELL_001694</t>
  </si>
  <si>
    <t>CELL_001046</t>
  </si>
  <si>
    <t>CELL_003447</t>
  </si>
  <si>
    <t>CELL_004566</t>
  </si>
  <si>
    <t>CELL_000955</t>
  </si>
  <si>
    <t>CELL_005857</t>
  </si>
  <si>
    <t>CELL_002736</t>
  </si>
  <si>
    <t>CELL_005766</t>
  </si>
  <si>
    <t>CELL_004736</t>
  </si>
  <si>
    <t>CELL_005665</t>
  </si>
  <si>
    <t>CELL_001219</t>
  </si>
  <si>
    <t>CELL_005255</t>
  </si>
  <si>
    <t>CELL_005512</t>
  </si>
  <si>
    <t>CELL_001528</t>
  </si>
  <si>
    <t>CELL_003988</t>
  </si>
  <si>
    <t>CELL_005800</t>
  </si>
  <si>
    <t>CELL_001301</t>
  </si>
  <si>
    <t>CELL_005752</t>
  </si>
  <si>
    <t>CELL_000161</t>
  </si>
  <si>
    <t>CELL_004068</t>
  </si>
  <si>
    <t>CELL_000957</t>
  </si>
  <si>
    <t>CELL_003792</t>
  </si>
  <si>
    <t>CELL_003235</t>
  </si>
  <si>
    <t>CELL_002870</t>
  </si>
  <si>
    <t>CELL_003778</t>
  </si>
  <si>
    <t>CELL_004434</t>
  </si>
  <si>
    <t>CELL_004974</t>
  </si>
  <si>
    <t>CELL_002962</t>
  </si>
  <si>
    <t>CELL_002201</t>
  </si>
  <si>
    <t>CELL_000099</t>
  </si>
  <si>
    <t>CELL_005718</t>
  </si>
  <si>
    <t>CELL_002558</t>
  </si>
  <si>
    <t>CELL_003184</t>
  </si>
  <si>
    <t>CELL_000254</t>
  </si>
  <si>
    <t>CELL_003924</t>
  </si>
  <si>
    <t>CELL_004200</t>
  </si>
  <si>
    <t>CELL_001446</t>
  </si>
  <si>
    <t>CELL_005540</t>
  </si>
  <si>
    <t>CELL_001649</t>
  </si>
  <si>
    <t>CELL_004683</t>
  </si>
  <si>
    <t>CELL_004724</t>
  </si>
  <si>
    <t>CELL_003992</t>
  </si>
  <si>
    <t>CELL_001697</t>
  </si>
  <si>
    <t>CELL_003192</t>
  </si>
  <si>
    <t>CELL_004500</t>
  </si>
  <si>
    <t>CELL_001155</t>
  </si>
  <si>
    <t>CELL_002256</t>
  </si>
  <si>
    <t>CELL_001683</t>
  </si>
  <si>
    <t>CELL_003171</t>
  </si>
  <si>
    <t>CELL_002057</t>
  </si>
  <si>
    <t>CELL_004091</t>
  </si>
  <si>
    <t>CELL_005736</t>
  </si>
  <si>
    <t>CELL_003109</t>
  </si>
  <si>
    <t>CELL_004549</t>
  </si>
  <si>
    <t>CELL_003724</t>
  </si>
  <si>
    <t>CELL_005424</t>
  </si>
  <si>
    <t>CELL_002050</t>
  </si>
  <si>
    <t>CELL_004977</t>
  </si>
  <si>
    <t>CELL_003644</t>
  </si>
  <si>
    <t>CELL_005795</t>
  </si>
  <si>
    <t>CELL_000624</t>
  </si>
  <si>
    <t>CELL_000263</t>
  </si>
  <si>
    <t>CELL_003370</t>
  </si>
  <si>
    <t>CELL_004062</t>
  </si>
  <si>
    <t>CELL_005535</t>
  </si>
  <si>
    <t>CELL_001803</t>
  </si>
  <si>
    <t>CELL_004737</t>
  </si>
  <si>
    <t>CELL_005867</t>
  </si>
  <si>
    <t>CELL_002386</t>
  </si>
  <si>
    <t>CELL_001960</t>
  </si>
  <si>
    <t>CELL_002977</t>
  </si>
  <si>
    <t>CELL_000489</t>
  </si>
  <si>
    <t>CELL_001844</t>
  </si>
  <si>
    <t>CELL_001735</t>
  </si>
  <si>
    <t>CELL_002912</t>
  </si>
  <si>
    <t>CELL_003220</t>
  </si>
  <si>
    <t>CELL_000147</t>
  </si>
  <si>
    <t>CELL_005631</t>
  </si>
  <si>
    <t>CELL_001987</t>
  </si>
  <si>
    <t>CELL_001370</t>
  </si>
  <si>
    <t>CELL_002812</t>
  </si>
  <si>
    <t>CELL_000660</t>
  </si>
  <si>
    <t>CELL_001795</t>
  </si>
  <si>
    <t>CELL_002512</t>
  </si>
  <si>
    <t>CELL_003398</t>
  </si>
  <si>
    <t>CELL_004283</t>
  </si>
  <si>
    <t>CELL_001148</t>
  </si>
  <si>
    <t>CELL_003273</t>
  </si>
  <si>
    <t>CELL_000609</t>
  </si>
  <si>
    <t>CELL_003583</t>
  </si>
  <si>
    <t>CELL_001931</t>
  </si>
  <si>
    <t>CELL_000198</t>
  </si>
  <si>
    <t>CELL_002932</t>
  </si>
  <si>
    <t>CELL_002328</t>
  </si>
  <si>
    <t>CELL_004390</t>
  </si>
  <si>
    <t>CELL_000767</t>
  </si>
  <si>
    <t>CELL_004497</t>
  </si>
  <si>
    <t>CELL_004219</t>
  </si>
  <si>
    <t>CELL_003256</t>
  </si>
  <si>
    <t>CELL_000203</t>
  </si>
  <si>
    <t>CELL_003511</t>
  </si>
  <si>
    <t>CELL_004932</t>
  </si>
  <si>
    <t>CELL_005536</t>
  </si>
  <si>
    <t>CELL_001734</t>
  </si>
  <si>
    <t>CELL_002778</t>
  </si>
  <si>
    <t>CELL_001708</t>
  </si>
  <si>
    <t>CELL_005173</t>
  </si>
  <si>
    <t>CELL_005250</t>
  </si>
  <si>
    <t>CELL_003475</t>
  </si>
  <si>
    <t>CELL_000855</t>
  </si>
  <si>
    <t>CELL_004738</t>
  </si>
  <si>
    <t>CELL_004098</t>
  </si>
  <si>
    <t>CELL_002161</t>
  </si>
  <si>
    <t>CELL_000699</t>
  </si>
  <si>
    <t>CELL_005817</t>
  </si>
  <si>
    <t>CELL_003000</t>
  </si>
  <si>
    <t>CELL_003697</t>
  </si>
  <si>
    <t>CELL_001637</t>
  </si>
  <si>
    <t>CELL_003458</t>
  </si>
  <si>
    <t>CELL_003582</t>
  </si>
  <si>
    <t>CELL_001292</t>
  </si>
  <si>
    <t>CELL_004660</t>
  </si>
  <si>
    <t>CELL_005617</t>
  </si>
  <si>
    <t>CELL_001854</t>
  </si>
  <si>
    <t>CELL_005233</t>
  </si>
  <si>
    <t>CELL_003764</t>
  </si>
  <si>
    <t>CELL_003305</t>
  </si>
  <si>
    <t>CELL_005777</t>
  </si>
  <si>
    <t>CELL_003744</t>
  </si>
  <si>
    <t>CELL_003446</t>
  </si>
  <si>
    <t>CELL_001999</t>
  </si>
  <si>
    <t>CELL_000664</t>
  </si>
  <si>
    <t>CELL_004780</t>
  </si>
  <si>
    <t>CELL_005354</t>
  </si>
  <si>
    <t>CELL_003749</t>
  </si>
  <si>
    <t>CELL_004414</t>
  </si>
  <si>
    <t>CELL_004745</t>
  </si>
  <si>
    <t>CELL_005531</t>
  </si>
  <si>
    <t>CELL_005576</t>
  </si>
  <si>
    <t>CELL_000710</t>
  </si>
  <si>
    <t>CELL_001283</t>
  </si>
  <si>
    <t>CELL_005069</t>
  </si>
  <si>
    <t>CELL_002676</t>
  </si>
  <si>
    <t>CELL_004030</t>
  </si>
  <si>
    <t>CELL_001307</t>
  </si>
  <si>
    <t>CELL_005497</t>
  </si>
  <si>
    <t>CELL_005505</t>
  </si>
  <si>
    <t>CELL_002238</t>
  </si>
  <si>
    <t>CELL_003303</t>
  </si>
  <si>
    <t>CELL_005593</t>
  </si>
  <si>
    <t>CELL_002039</t>
  </si>
  <si>
    <t>CELL_001530</t>
  </si>
  <si>
    <t>CELL_001664</t>
  </si>
  <si>
    <t>CELL_005451</t>
  </si>
  <si>
    <t>CELL_005802</t>
  </si>
  <si>
    <t>CELL_005824</t>
  </si>
  <si>
    <t>CELL_003628</t>
  </si>
  <si>
    <t>CELL_005148</t>
  </si>
  <si>
    <t>CELL_004892</t>
  </si>
  <si>
    <t>CELL_002694</t>
  </si>
  <si>
    <t>CELL_003061</t>
  </si>
  <si>
    <t>CELL_001598</t>
  </si>
  <si>
    <t>CELL_002730</t>
  </si>
  <si>
    <t>CELL_002626</t>
  </si>
  <si>
    <t>CELL_003158</t>
  </si>
  <si>
    <t>CELL_003315</t>
  </si>
  <si>
    <t>CELL_001723</t>
  </si>
  <si>
    <t>CELL_005280</t>
  </si>
  <si>
    <t>CELL_001060</t>
  </si>
  <si>
    <t>CELL_004637</t>
  </si>
  <si>
    <t>CELL_003243</t>
  </si>
  <si>
    <t>CELL_001679</t>
  </si>
  <si>
    <t>CELL_001758</t>
  </si>
  <si>
    <t>CELL_004192</t>
  </si>
  <si>
    <t>CELL_005117</t>
  </si>
  <si>
    <t>CELL_000564</t>
  </si>
  <si>
    <t>CELL_002791</t>
  </si>
  <si>
    <t>CELL_000864</t>
  </si>
  <si>
    <t>CELL_001485</t>
  </si>
  <si>
    <t>CELL_005135</t>
  </si>
  <si>
    <t>CELL_000207</t>
  </si>
  <si>
    <t>CELL_004489</t>
  </si>
  <si>
    <t>CELL_000871</t>
  </si>
  <si>
    <t>CELL_004494</t>
  </si>
  <si>
    <t>CELL_000503</t>
  </si>
  <si>
    <t>CELL_001029</t>
  </si>
  <si>
    <t>CELL_003841</t>
  </si>
  <si>
    <t>CELL_002691</t>
  </si>
  <si>
    <t>CELL_005582</t>
  </si>
  <si>
    <t>CELL_005057</t>
  </si>
  <si>
    <t>CELL_001571</t>
  </si>
  <si>
    <t>CELL_002774</t>
  </si>
  <si>
    <t>CELL_002732</t>
  </si>
  <si>
    <t>CELL_000805</t>
  </si>
  <si>
    <t>CELL_003646</t>
  </si>
  <si>
    <t>CELL_002455</t>
  </si>
  <si>
    <t>CELL_004599</t>
  </si>
  <si>
    <t>CELL_003105</t>
  </si>
  <si>
    <t>CELL_004876</t>
  </si>
  <si>
    <t>CELL_000201</t>
  </si>
  <si>
    <t>CELL_003100</t>
  </si>
  <si>
    <t>CELL_002279</t>
  </si>
  <si>
    <t>CELL_003562</t>
  </si>
  <si>
    <t>CELL_004475</t>
  </si>
  <si>
    <t>CELL_004515</t>
  </si>
  <si>
    <t>CELL_000392</t>
  </si>
  <si>
    <t>CELL_005619</t>
  </si>
  <si>
    <t>CELL_005259</t>
  </si>
  <si>
    <t>CELL_001496</t>
  </si>
  <si>
    <t>CELL_002696</t>
  </si>
  <si>
    <t>CELL_002028</t>
  </si>
  <si>
    <t>CELL_005249</t>
  </si>
  <si>
    <t>CELL_005464</t>
  </si>
  <si>
    <t>CELL_002569</t>
  </si>
  <si>
    <t>CELL_000065</t>
  </si>
  <si>
    <t>CELL_003885</t>
  </si>
  <si>
    <t>CELL_002063</t>
  </si>
  <si>
    <t>CELL_005277</t>
  </si>
  <si>
    <t>CELL_000493</t>
  </si>
  <si>
    <t>CELL_000380</t>
  </si>
  <si>
    <t>CELL_004860</t>
  </si>
  <si>
    <t>CELL_003994</t>
  </si>
  <si>
    <t>CELL_004888</t>
  </si>
  <si>
    <t>CELL_001077</t>
  </si>
  <si>
    <t>CELL_000879</t>
  </si>
  <si>
    <t>CELL_000338</t>
  </si>
  <si>
    <t>CELL_001017</t>
  </si>
  <si>
    <t>CELL_001276</t>
  </si>
  <si>
    <t>CELL_003799</t>
  </si>
  <si>
    <t>CELL_004552</t>
  </si>
  <si>
    <t>CELL_003343</t>
  </si>
  <si>
    <t>CELL_004912</t>
  </si>
  <si>
    <t>CELL_000996</t>
  </si>
  <si>
    <t>CELL_001982</t>
  </si>
  <si>
    <t>CELL_004298</t>
  </si>
  <si>
    <t>CELL_000162</t>
  </si>
  <si>
    <t>CELL_005676</t>
  </si>
  <si>
    <t>CELL_004799</t>
  </si>
  <si>
    <t>CELL_001501</t>
  </si>
  <si>
    <t>CELL_003844</t>
  </si>
  <si>
    <t>CELL_005226</t>
  </si>
  <si>
    <t>CELL_002614</t>
  </si>
  <si>
    <t>CELL_003462</t>
  </si>
  <si>
    <t>CELL_001022</t>
  </si>
  <si>
    <t>CELL_003074</t>
  </si>
  <si>
    <t>CELL_003944</t>
  </si>
  <si>
    <t>CELL_001586</t>
  </si>
  <si>
    <t>CELL_001956</t>
  </si>
  <si>
    <t>CELL_003153</t>
  </si>
  <si>
    <t>CELL_000035</t>
  </si>
  <si>
    <t>CELL_004015</t>
  </si>
  <si>
    <t>CELL_000776</t>
  </si>
  <si>
    <t>CELL_002557</t>
  </si>
  <si>
    <t>CELL_001479</t>
  </si>
  <si>
    <t>CELL_005487</t>
  </si>
  <si>
    <t>CELL_001364</t>
  </si>
  <si>
    <t>CELL_002613</t>
  </si>
  <si>
    <t>CELL_002825</t>
  </si>
  <si>
    <t>CELL_002042</t>
  </si>
  <si>
    <t>CELL_000242</t>
  </si>
  <si>
    <t>CELL_002062</t>
  </si>
  <si>
    <t>CELL_002364</t>
  </si>
  <si>
    <t>CELL_000601</t>
  </si>
  <si>
    <t>CELL_002436</t>
  </si>
  <si>
    <t>CELL_005394</t>
  </si>
  <si>
    <t>CELL_002889</t>
  </si>
  <si>
    <t>CELL_000647</t>
  </si>
  <si>
    <t>CELL_003891</t>
  </si>
  <si>
    <t>CELL_003557</t>
  </si>
  <si>
    <t>CELL_003203</t>
  </si>
  <si>
    <t>CELL_001529</t>
  </si>
  <si>
    <t>CELL_001268</t>
  </si>
  <si>
    <t>CELL_001900</t>
  </si>
  <si>
    <t>CELL_004659</t>
  </si>
  <si>
    <t>CELL_003006</t>
  </si>
  <si>
    <t>CELL_002735</t>
  </si>
  <si>
    <t>CELL_000190</t>
  </si>
  <si>
    <t>CELL_001807</t>
  </si>
  <si>
    <t>CELL_000976</t>
  </si>
  <si>
    <t>CELL_002748</t>
  </si>
  <si>
    <t>CELL_002048</t>
  </si>
  <si>
    <t>CELL_002559</t>
  </si>
  <si>
    <t>CELL_001083</t>
  </si>
  <si>
    <t>CELL_000475</t>
  </si>
  <si>
    <t>CELL_002905</t>
  </si>
  <si>
    <t>CELL_004844</t>
  </si>
  <si>
    <t>CELL_004118</t>
  </si>
  <si>
    <t>CELL_003386</t>
  </si>
  <si>
    <t>CELL_004556</t>
  </si>
  <si>
    <t>CELL_001185</t>
  </si>
  <si>
    <t>CELL_005052</t>
  </si>
  <si>
    <t>CELL_005312</t>
  </si>
  <si>
    <t>CELL_002434</t>
  </si>
  <si>
    <t>CELL_005612</t>
  </si>
  <si>
    <t>CELL_002392</t>
  </si>
  <si>
    <t>CELL_000770</t>
  </si>
  <si>
    <t>CELL_001686</t>
  </si>
  <si>
    <t>CELL_000131</t>
  </si>
  <si>
    <t>CELL_002920</t>
  </si>
  <si>
    <t>CELL_003172</t>
  </si>
  <si>
    <t>CELL_003445</t>
  </si>
  <si>
    <t>CELL_005579</t>
  </si>
  <si>
    <t>CELL_004427</t>
  </si>
  <si>
    <t>CELL_005335</t>
  </si>
  <si>
    <t>CELL_000467</t>
  </si>
  <si>
    <t>CELL_005735</t>
  </si>
  <si>
    <t>CELL_003093</t>
  </si>
  <si>
    <t>CELL_003773</t>
  </si>
  <si>
    <t>CELL_005192</t>
  </si>
  <si>
    <t>CELL_005227</t>
  </si>
  <si>
    <t>CELL_005391</t>
  </si>
  <si>
    <t>CELL_000861</t>
  </si>
  <si>
    <t>human_vs_ai_confidence</t>
  </si>
  <si>
    <t>mean_r_intensity_pct</t>
  </si>
  <si>
    <t>mean_g_intensity_pct</t>
  </si>
  <si>
    <t>mean_b_intensity_pct</t>
  </si>
  <si>
    <t>Count of cell_id</t>
  </si>
  <si>
    <t>Row Labels</t>
  </si>
  <si>
    <t>Grand Total</t>
  </si>
  <si>
    <t>Column Labels</t>
  </si>
  <si>
    <t>Average of human_vs_ai_confidence</t>
  </si>
  <si>
    <t>nucleus_cytoplasm_ratio</t>
  </si>
  <si>
    <t>Average of nucleus_cytoplasm_ratio</t>
  </si>
  <si>
    <t>median</t>
  </si>
  <si>
    <t>maximum</t>
  </si>
  <si>
    <t>minimum</t>
  </si>
  <si>
    <t xml:space="preserve">range </t>
  </si>
  <si>
    <t>anormal count</t>
  </si>
  <si>
    <t>normal count</t>
  </si>
  <si>
    <t>standard deviation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</si>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</sst>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1" xfId="0" applyBorder="1"/>
    <xf numFmtId="0" fontId="0" fillId="0" borderId="13" xfId="0" applyBorder="1"/>
    <xf numFmtId="0" fontId="0" fillId="33" borderId="10" xfId="0" applyFill="1" applyBorder="1"/>
    <xf numFmtId="0" fontId="0" fillId="33" borderId="12" xfId="0" applyFill="1" applyBorder="1"/>
    <xf numFmtId="0" fontId="0" fillId="0" borderId="14" xfId="0" applyBorder="1"/>
    <xf numFmtId="0" fontId="0" fillId="0" borderId="15" xfId="0" applyBorder="1"/>
    <xf numFmtId="0" fontId="0" fillId="33" borderId="16" xfId="0" applyFill="1" applyBorder="1"/>
    <xf numFmtId="0" fontId="0" fillId="0" borderId="17" xfId="0" applyBorder="1"/>
    <xf numFmtId="0" fontId="0" fillId="0" borderId="0" xfId="0" applyBorder="1"/>
    <xf numFmtId="0" fontId="0" fillId="0" borderId="10" xfId="0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[blood_cell_anomaly_sheet.xlsx]anomaly_rate_by_demographic!PivotTable1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anomaly_rate_by_demographic!$B$3:$B$4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anomaly_rate_by_demographic!$A$5:$A$13</c:f>
              <c:multiLvlStrCache>
                <c:ptCount val="6"/>
                <c:lvl>
                  <c:pt idx="0">
                    <c:v>Adult</c:v>
                  </c:pt>
                  <c:pt idx="1">
                    <c:v>Elderly</c:v>
                  </c:pt>
                  <c:pt idx="2">
                    <c:v>Pediatric</c:v>
                  </c:pt>
                  <c:pt idx="3">
                    <c:v>Adult</c:v>
                  </c:pt>
                  <c:pt idx="4">
                    <c:v>Elderly</c:v>
                  </c:pt>
                  <c:pt idx="5">
                    <c:v>Pediatric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anomaly_rate_by_demographic!$B$5:$B$13</c:f>
              <c:numCache>
                <c:formatCode>General</c:formatCode>
                <c:ptCount val="6"/>
                <c:pt idx="0">
                  <c:v>1148</c:v>
                </c:pt>
                <c:pt idx="1">
                  <c:v>501</c:v>
                </c:pt>
                <c:pt idx="2">
                  <c:v>385</c:v>
                </c:pt>
                <c:pt idx="3">
                  <c:v>1091</c:v>
                </c:pt>
                <c:pt idx="4">
                  <c:v>473</c:v>
                </c:pt>
                <c:pt idx="5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9-4E18-83EF-75B91B2A5F76}"/>
            </c:ext>
          </c:extLst>
        </c:ser>
        <c:ser>
          <c:idx val="1"/>
          <c:order val="1"/>
          <c:tx>
            <c:strRef>
              <c:f>anomaly_rate_by_demographic!$C$3:$C$4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anomaly_rate_by_demographic!$A$5:$A$13</c:f>
              <c:multiLvlStrCache>
                <c:ptCount val="6"/>
                <c:lvl>
                  <c:pt idx="0">
                    <c:v>Adult</c:v>
                  </c:pt>
                  <c:pt idx="1">
                    <c:v>Elderly</c:v>
                  </c:pt>
                  <c:pt idx="2">
                    <c:v>Pediatric</c:v>
                  </c:pt>
                  <c:pt idx="3">
                    <c:v>Adult</c:v>
                  </c:pt>
                  <c:pt idx="4">
                    <c:v>Elderly</c:v>
                  </c:pt>
                  <c:pt idx="5">
                    <c:v>Pediatric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anomaly_rate_by_demographic!$C$5:$C$13</c:f>
              <c:numCache>
                <c:formatCode>General</c:formatCode>
                <c:ptCount val="6"/>
                <c:pt idx="0">
                  <c:v>505</c:v>
                </c:pt>
                <c:pt idx="1">
                  <c:v>246</c:v>
                </c:pt>
                <c:pt idx="2">
                  <c:v>181</c:v>
                </c:pt>
                <c:pt idx="3">
                  <c:v>532</c:v>
                </c:pt>
                <c:pt idx="4">
                  <c:v>235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9-4E18-83EF-75B91B2A5F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3272672"/>
        <c:axId val="43273152"/>
      </c:barChart>
      <c:catAx>
        <c:axId val="4327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3152"/>
        <c:crosses val="autoZero"/>
        <c:auto val="1"/>
        <c:lblAlgn val="ctr"/>
        <c:lblOffset val="100"/>
        <c:noMultiLvlLbl val="0"/>
      </c:catAx>
      <c:valAx>
        <c:axId val="43273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27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</xdr:colOff>
      <xdr:row>1</xdr:row>
      <xdr:rowOff>167641</xdr:rowOff>
    </xdr:from>
    <xdr:to>
      <xdr:col>19</xdr:col>
      <xdr:colOff>152400</xdr:colOff>
      <xdr:row>31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EF608-C613-EBB6-4819-9FAE96B0E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 Medland" refreshedDate="46099.516341087961" createdVersion="8" refreshedVersion="8" minRefreshableVersion="3" recordCount="5880" xr:uid="{66B8AA24-45D9-4992-BD4B-D97B1CBD6FCF}">
  <cacheSource type="worksheet">
    <worksheetSource name="Data"/>
  </cacheSource>
  <cacheFields count="41">
    <cacheField name="cell_id" numFmtId="0">
      <sharedItems/>
    </cacheField>
    <cacheField name="cell_type" numFmtId="0">
      <sharedItems count="19">
        <s v="Hypersegmented_Neutrophil"/>
        <s v="Neutrophil"/>
        <s v="Normal_RBC"/>
        <s v="Reactive_Lymphocyte"/>
        <s v="Monocyte"/>
        <s v="Lymphocyte"/>
        <s v="Smudge_Cell"/>
        <s v="Platelet"/>
        <s v="Blast_Cell"/>
        <s v="Basophil"/>
        <s v="Eosinophil"/>
        <s v="Toxic_Granulation"/>
        <s v="Schistocyte"/>
        <s v="Prolymphocyte"/>
        <s v="Target_Cell"/>
        <s v="Spherocyte"/>
        <s v="Elliptocyte"/>
        <s v="Sickle_Cell"/>
        <s v="Artefact"/>
      </sharedItems>
    </cacheField>
    <cacheField name="anomaly_label" numFmtId="0">
      <sharedItems containsSemiMixedTypes="0" containsString="0" containsNumber="1" containsInteger="1" minValue="0" maxValue="1" count="2">
        <n v="1"/>
        <n v="0"/>
      </sharedItems>
    </cacheField>
    <cacheField name="disease_category" numFmtId="0">
      <sharedItems/>
    </cacheField>
    <cacheField name="cell_diameter_um" numFmtId="0">
      <sharedItems containsSemiMixedTypes="0" containsString="0" containsNumber="1" minValue="1" maxValue="21.18"/>
    </cacheField>
    <cacheField name="nucleus_area_pct" numFmtId="0">
      <sharedItems containsSemiMixedTypes="0" containsString="0" containsNumber="1" minValue="0" maxValue="99"/>
    </cacheField>
    <cacheField name="chromatin_density" numFmtId="0">
      <sharedItems containsSemiMixedTypes="0" containsString="0" containsNumber="1" minValue="0" maxValue="1"/>
    </cacheField>
    <cacheField name="cytoplasm_ratio" numFmtId="0">
      <sharedItems containsSemiMixedTypes="0" containsString="0" containsNumber="1" minValue="0.05" maxValue="1"/>
    </cacheField>
    <cacheField name="nucleus_cytoplasm_ratio" numFmtId="0">
      <sharedItems containsSemiMixedTypes="0" containsString="0" containsNumber="1" minValue="0" maxValue="1980"/>
    </cacheField>
    <cacheField name="circularity" numFmtId="0">
      <sharedItems containsSemiMixedTypes="0" containsString="0" containsNumber="1" minValue="0.1" maxValue="1"/>
    </cacheField>
    <cacheField name="eccentricity" numFmtId="0">
      <sharedItems containsSemiMixedTypes="0" containsString="0" containsNumber="1" minValue="0" maxValue="0.99"/>
    </cacheField>
    <cacheField name="granularity_score" numFmtId="0">
      <sharedItems containsSemiMixedTypes="0" containsString="0" containsNumber="1" minValue="0" maxValue="6"/>
    </cacheField>
    <cacheField name="lobularity_score" numFmtId="0">
      <sharedItems containsSemiMixedTypes="0" containsString="0" containsNumber="1" minValue="1" maxValue="7.2"/>
    </cacheField>
    <cacheField name="membrane_smoothness" numFmtId="0">
      <sharedItems containsSemiMixedTypes="0" containsString="0" containsNumber="1" minValue="0.28999999999999998" maxValue="1"/>
    </cacheField>
    <cacheField name="cell_area_px" numFmtId="0">
      <sharedItems containsSemiMixedTypes="0" containsString="0" containsNumber="1" containsInteger="1" minValue="10" maxValue="901"/>
    </cacheField>
    <cacheField name="perimeter_px" numFmtId="0">
      <sharedItems containsSemiMixedTypes="0" containsString="0" containsNumber="1" containsInteger="1" minValue="8" maxValue="128"/>
    </cacheField>
    <cacheField name="mean_r" numFmtId="0">
      <sharedItems containsSemiMixedTypes="0" containsString="0" containsNumber="1" containsInteger="1" minValue="123" maxValue="255"/>
    </cacheField>
    <cacheField name="mean_g" numFmtId="0">
      <sharedItems containsSemiMixedTypes="0" containsString="0" containsNumber="1" containsInteger="1" minValue="89" maxValue="218"/>
    </cacheField>
    <cacheField name="mean_b" numFmtId="0">
      <sharedItems containsSemiMixedTypes="0" containsString="0" containsNumber="1" containsInteger="1" minValue="94" maxValue="244"/>
    </cacheField>
    <cacheField name="mean_r_intensity_pct" numFmtId="0">
      <sharedItems containsSemiMixedTypes="0" containsString="0" containsNumber="1" minValue="48.235294117647058" maxValue="100"/>
    </cacheField>
    <cacheField name="mean_g_intensity_pct" numFmtId="0">
      <sharedItems containsSemiMixedTypes="0" containsString="0" containsNumber="1" minValue="34.901960784313722" maxValue="85.490196078431367"/>
    </cacheField>
    <cacheField name="mean_b_intensity_pct" numFmtId="0">
      <sharedItems containsSemiMixedTypes="0" containsString="0" containsNumber="1" minValue="36.86274509803922" maxValue="95.686274509803923"/>
    </cacheField>
    <cacheField name="stain_intensity" numFmtId="0">
      <sharedItems containsSemiMixedTypes="0" containsString="0" containsNumber="1" minValue="0.307" maxValue="1"/>
    </cacheField>
    <cacheField name="patient_age_group" numFmtId="0">
      <sharedItems count="3">
        <s v="Elderly"/>
        <s v="Adult"/>
        <s v="Pediatric"/>
      </sharedItems>
    </cacheField>
    <cacheField name="patient_sex" numFmtId="0">
      <sharedItems count="2">
        <s v="F"/>
        <s v="M"/>
      </sharedItems>
    </cacheField>
    <cacheField name="wbc_count_per_ul" numFmtId="0">
      <sharedItems containsSemiMixedTypes="0" containsString="0" containsNumber="1" containsInteger="1" minValue="1000" maxValue="16855"/>
    </cacheField>
    <cacheField name="rbc_count_millions_per_ul" numFmtId="0">
      <sharedItems containsSemiMixedTypes="0" containsString="0" containsNumber="1" minValue="2.11" maxValue="7"/>
    </cacheField>
    <cacheField name="hemoglobin_g_dl" numFmtId="0">
      <sharedItems containsSemiMixedTypes="0" containsString="0" containsNumber="1" minValue="5.4" maxValue="20"/>
    </cacheField>
    <cacheField name="hematocrit_pct" numFmtId="0">
      <sharedItems containsSemiMixedTypes="0" containsString="0" containsNumber="1" minValue="20.3" maxValue="60"/>
    </cacheField>
    <cacheField name="platelet_count_per_ul" numFmtId="0">
      <sharedItems containsSemiMixedTypes="0" containsString="0" containsNumber="1" containsInteger="1" minValue="20000" maxValue="543084"/>
    </cacheField>
    <cacheField name="mcv_fl" numFmtId="0">
      <sharedItems containsSemiMixedTypes="0" containsString="0" containsNumber="1" minValue="60" maxValue="120"/>
    </cacheField>
    <cacheField name="mchc_g_dl" numFmtId="0">
      <sharedItems containsSemiMixedTypes="0" containsString="0" containsNumber="1" minValue="28" maxValue="38"/>
    </cacheField>
    <cacheField name="dataset_source" numFmtId="0">
      <sharedItems/>
    </cacheField>
    <cacheField name="staining_protocol" numFmtId="0">
      <sharedItems/>
    </cacheField>
    <cacheField name="microscope_model" numFmtId="0">
      <sharedItems/>
    </cacheField>
    <cacheField name="magnification_x" numFmtId="0">
      <sharedItems containsSemiMixedTypes="0" containsString="0" containsNumber="1" containsInteger="1" minValue="40" maxValue="100"/>
    </cacheField>
    <cacheField name="image_resolution_px" numFmtId="0">
      <sharedItems containsSemiMixedTypes="0" containsString="0" containsNumber="1" containsInteger="1" minValue="224" maxValue="512"/>
    </cacheField>
    <cacheField name="cytodiffusion_anomaly_score" numFmtId="0">
      <sharedItems containsSemiMixedTypes="0" containsString="0" containsNumber="1" minValue="0" maxValue="1"/>
    </cacheField>
    <cacheField name="cytodiffusion_classification_confidence" numFmtId="0">
      <sharedItems containsSemiMixedTypes="0" containsString="0" containsNumber="1" minValue="0.4173" maxValue="1"/>
    </cacheField>
    <cacheField name="labeller_confidence_score" numFmtId="0">
      <sharedItems containsSemiMixedTypes="0" containsString="0" containsNumber="1" minValue="0.47170000000000001" maxValue="1"/>
    </cacheField>
    <cacheField name="human_vs_ai_confidence" numFmtId="0">
      <sharedItems containsSemiMixedTypes="0" containsString="0" containsNumber="1" minValue="-0.41379999999999995" maxValue="0.4324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0">
  <r>
    <s v="CELL_005371"/>
    <x v="0"/>
    <x v="0"/>
    <s v="Infection"/>
    <n v="15.18"/>
    <n v="58.8"/>
    <n v="0.54200000000000004"/>
    <n v="0.30099999999999999"/>
    <n v="195.34883720930233"/>
    <n v="0.56299999999999994"/>
    <n v="0.52900000000000003"/>
    <n v="4.1100000000000003"/>
    <n v="6.6"/>
    <n v="0.8"/>
    <n v="445"/>
    <n v="90"/>
    <n v="215"/>
    <n v="141"/>
    <n v="160"/>
    <n v="84.313725490196077"/>
    <n v="55.294117647058826"/>
    <n v="62.745098039215684"/>
    <n v="0.55500000000000005"/>
    <x v="0"/>
    <x v="0"/>
    <n v="6352"/>
    <n v="4.4400000000000004"/>
    <n v="11.7"/>
    <n v="43.4"/>
    <n v="257383"/>
    <n v="85.5"/>
    <n v="31.4"/>
    <s v="CytoData"/>
    <s v="Giemsa"/>
    <s v="Zeiss_Axio"/>
    <n v="100"/>
    <n v="224"/>
    <n v="0.76490000000000002"/>
    <n v="0.5726"/>
    <n v="0.56699999999999995"/>
    <n v="-5.6000000000000494E-3"/>
  </r>
  <r>
    <s v="CELL_005300"/>
    <x v="0"/>
    <x v="0"/>
    <s v="Infection"/>
    <n v="16.47"/>
    <n v="73.599999999999994"/>
    <n v="0.58299999999999996"/>
    <n v="0.36499999999999999"/>
    <n v="201.64383561643834"/>
    <n v="0.85899999999999999"/>
    <n v="0.443"/>
    <n v="2.5"/>
    <n v="6.3"/>
    <n v="0.73699999999999999"/>
    <n v="383"/>
    <n v="61"/>
    <n v="189"/>
    <n v="136"/>
    <n v="169"/>
    <n v="74.117647058823536"/>
    <n v="53.333333333333336"/>
    <n v="66.274509803921561"/>
    <n v="0.69199999999999995"/>
    <x v="0"/>
    <x v="1"/>
    <n v="7709"/>
    <n v="4.9000000000000004"/>
    <n v="13.9"/>
    <n v="42.2"/>
    <n v="302274"/>
    <n v="92.5"/>
    <n v="35"/>
    <s v="PBC_Dataset"/>
    <s v="Wright"/>
    <s v="Zeiss_Axio"/>
    <n v="100"/>
    <n v="224"/>
    <n v="0.84719999999999995"/>
    <n v="0.71499999999999997"/>
    <n v="0.72729999999999995"/>
    <n v="1.2299999999999978E-2"/>
  </r>
  <r>
    <s v="CELL_000200"/>
    <x v="1"/>
    <x v="1"/>
    <s v="Normal_WBC"/>
    <n v="13.41"/>
    <n v="55.5"/>
    <n v="0.44800000000000001"/>
    <n v="0.376"/>
    <n v="147.60638297872342"/>
    <n v="0.78100000000000003"/>
    <n v="0.40699999999999997"/>
    <n v="3.01"/>
    <n v="3.2"/>
    <n v="0.79"/>
    <n v="418"/>
    <n v="52"/>
    <n v="193"/>
    <n v="150"/>
    <n v="203"/>
    <n v="75.686274509803923"/>
    <n v="58.82352941176471"/>
    <n v="79.607843137254903"/>
    <n v="0.59299999999999997"/>
    <x v="1"/>
    <x v="1"/>
    <n v="7451"/>
    <n v="5.72"/>
    <n v="16.100000000000001"/>
    <n v="39.200000000000003"/>
    <n v="229996"/>
    <n v="76.3"/>
    <n v="33"/>
    <s v="CytoData"/>
    <s v="Wright"/>
    <s v="Leica_DM2000"/>
    <n v="100"/>
    <n v="512"/>
    <n v="3.1300000000000001E-2"/>
    <n v="0.92249999999999999"/>
    <n v="0.96230000000000004"/>
    <n v="3.9800000000000058E-2"/>
  </r>
  <r>
    <s v="CELL_003269"/>
    <x v="2"/>
    <x v="1"/>
    <s v="Normal_RBC"/>
    <n v="7.36"/>
    <n v="0"/>
    <n v="0"/>
    <n v="1"/>
    <n v="0"/>
    <n v="0.88"/>
    <n v="0.16700000000000001"/>
    <n v="0.43"/>
    <n v="1"/>
    <n v="0.93700000000000006"/>
    <n v="217"/>
    <n v="39"/>
    <n v="227"/>
    <n v="138"/>
    <n v="118"/>
    <n v="89.019607843137251"/>
    <n v="54.117647058823529"/>
    <n v="46.274509803921568"/>
    <n v="0.50900000000000001"/>
    <x v="1"/>
    <x v="0"/>
    <n v="9196"/>
    <n v="3.42"/>
    <n v="14.6"/>
    <n v="54.1"/>
    <n v="130720"/>
    <n v="92.3"/>
    <n v="32.5"/>
    <s v="CytoData"/>
    <s v="Wright"/>
    <s v="Leica_DM2000"/>
    <n v="100"/>
    <n v="512"/>
    <n v="0.1293"/>
    <n v="0.91800000000000004"/>
    <n v="0.86519999999999997"/>
    <n v="-5.2800000000000069E-2"/>
  </r>
  <r>
    <s v="CELL_003505"/>
    <x v="2"/>
    <x v="1"/>
    <s v="Normal_RBC"/>
    <n v="7.53"/>
    <n v="0"/>
    <n v="0"/>
    <n v="1"/>
    <n v="0"/>
    <n v="1"/>
    <n v="0.158"/>
    <n v="0.51"/>
    <n v="1"/>
    <n v="0.92500000000000004"/>
    <n v="147"/>
    <n v="50"/>
    <n v="239"/>
    <n v="127"/>
    <n v="113"/>
    <n v="93.725490196078425"/>
    <n v="49.803921568627452"/>
    <n v="44.313725490196077"/>
    <n v="0.60699999999999998"/>
    <x v="0"/>
    <x v="1"/>
    <n v="5898"/>
    <n v="5.36"/>
    <n v="14.6"/>
    <n v="36.700000000000003"/>
    <n v="228652"/>
    <n v="83.9"/>
    <n v="33.4"/>
    <s v="CytoData"/>
    <s v="Wright"/>
    <s v="Olympus_BX51"/>
    <n v="100"/>
    <n v="224"/>
    <n v="0.14180000000000001"/>
    <n v="0.96970000000000001"/>
    <n v="0.88980000000000004"/>
    <n v="-7.9899999999999971E-2"/>
  </r>
  <r>
    <s v="CELL_005586"/>
    <x v="3"/>
    <x v="0"/>
    <s v="Infection"/>
    <n v="14.97"/>
    <n v="57.8"/>
    <n v="0.73"/>
    <n v="0.188"/>
    <n v="307.44680851063828"/>
    <n v="0.77700000000000002"/>
    <n v="0.35099999999999998"/>
    <n v="1.66"/>
    <n v="1"/>
    <n v="0.84799999999999998"/>
    <n v="551"/>
    <n v="96"/>
    <n v="189"/>
    <n v="162"/>
    <n v="170"/>
    <n v="74.117647058823536"/>
    <n v="63.529411764705877"/>
    <n v="66.666666666666657"/>
    <n v="0.80500000000000005"/>
    <x v="0"/>
    <x v="0"/>
    <n v="5005"/>
    <n v="2.7"/>
    <n v="14.9"/>
    <n v="37.200000000000003"/>
    <n v="130816"/>
    <n v="93.7"/>
    <n v="32.1"/>
    <s v="PBC_Dataset"/>
    <s v="Giemsa"/>
    <s v="Leica_DM2000"/>
    <n v="100"/>
    <n v="224"/>
    <n v="0.76819999999999999"/>
    <n v="0.6462"/>
    <n v="1"/>
    <n v="0.3538"/>
  </r>
  <r>
    <s v="CELL_002345"/>
    <x v="4"/>
    <x v="1"/>
    <s v="Normal_WBC"/>
    <n v="15.63"/>
    <n v="63.3"/>
    <n v="0.503"/>
    <n v="0.57099999999999995"/>
    <n v="110.85814360770578"/>
    <n v="0.55900000000000005"/>
    <n v="0.312"/>
    <n v="1.79"/>
    <n v="1"/>
    <n v="0.69599999999999995"/>
    <n v="579"/>
    <n v="80"/>
    <n v="196"/>
    <n v="157"/>
    <n v="176"/>
    <n v="76.862745098039227"/>
    <n v="61.568627450980394"/>
    <n v="69.019607843137251"/>
    <n v="0.56999999999999995"/>
    <x v="1"/>
    <x v="0"/>
    <n v="6625"/>
    <n v="4.01"/>
    <n v="14.7"/>
    <n v="39.6"/>
    <n v="168661"/>
    <n v="80.900000000000006"/>
    <n v="34.1"/>
    <s v="PBC_Dataset"/>
    <s v="Giemsa"/>
    <s v="Olympus_BX51"/>
    <n v="60"/>
    <n v="360"/>
    <n v="3.8199999999999998E-2"/>
    <n v="0.92479999999999996"/>
    <n v="0.94599999999999995"/>
    <n v="2.1199999999999997E-2"/>
  </r>
  <r>
    <s v="CELL_001612"/>
    <x v="5"/>
    <x v="1"/>
    <s v="Normal_WBC"/>
    <n v="9.15"/>
    <n v="78.3"/>
    <n v="0.79"/>
    <n v="0.13"/>
    <n v="602.30769230769226"/>
    <n v="0.82"/>
    <n v="4.4999999999999998E-2"/>
    <n v="0.7"/>
    <n v="1"/>
    <n v="0.88600000000000001"/>
    <n v="277"/>
    <n v="63"/>
    <n v="191"/>
    <n v="160"/>
    <n v="204"/>
    <n v="74.901960784313729"/>
    <n v="62.745098039215684"/>
    <n v="80"/>
    <n v="0.78900000000000003"/>
    <x v="2"/>
    <x v="1"/>
    <n v="8224"/>
    <n v="4.04"/>
    <n v="10.9"/>
    <n v="38.4"/>
    <n v="389245"/>
    <n v="88.5"/>
    <n v="33.9"/>
    <s v="Raabin_WBC"/>
    <s v="Giemsa"/>
    <s v="Olympus_BX51"/>
    <n v="60"/>
    <n v="512"/>
    <n v="0.12540000000000001"/>
    <n v="0.98129999999999995"/>
    <n v="0.90280000000000005"/>
    <n v="-7.8499999999999903E-2"/>
  </r>
  <r>
    <s v="CELL_005756"/>
    <x v="6"/>
    <x v="0"/>
    <s v="Artefact"/>
    <n v="10.1"/>
    <n v="92.9"/>
    <n v="0.68500000000000005"/>
    <n v="0.05"/>
    <n v="1858"/>
    <n v="0.28799999999999998"/>
    <n v="0.76100000000000001"/>
    <n v="0.15"/>
    <n v="1.1000000000000001"/>
    <n v="0.44"/>
    <n v="449"/>
    <n v="78"/>
    <n v="164"/>
    <n v="89"/>
    <n v="218"/>
    <n v="64.313725490196077"/>
    <n v="34.901960784313722"/>
    <n v="85.490196078431367"/>
    <n v="0.61199999999999999"/>
    <x v="1"/>
    <x v="1"/>
    <n v="7863"/>
    <n v="5.07"/>
    <n v="13.8"/>
    <n v="43.6"/>
    <n v="217608"/>
    <n v="80.599999999999994"/>
    <n v="32"/>
    <s v="Raabin_WBC"/>
    <s v="May_Grunwald_Giemsa"/>
    <s v="Leica_DM2000"/>
    <n v="100"/>
    <n v="512"/>
    <n v="0.90059999999999996"/>
    <n v="0.73029999999999995"/>
    <n v="0.71399999999999997"/>
    <n v="-1.6299999999999981E-2"/>
  </r>
  <r>
    <s v="CELL_002202"/>
    <x v="4"/>
    <x v="1"/>
    <s v="Normal_WBC"/>
    <n v="16.97"/>
    <n v="64.099999999999994"/>
    <n v="0.45400000000000001"/>
    <n v="0.44900000000000001"/>
    <n v="142.76169265033406"/>
    <n v="0.78500000000000003"/>
    <n v="0.57499999999999996"/>
    <n v="2.08"/>
    <n v="1"/>
    <n v="0.72299999999999998"/>
    <n v="556"/>
    <n v="95"/>
    <n v="204"/>
    <n v="161"/>
    <n v="201"/>
    <n v="80"/>
    <n v="63.13725490196078"/>
    <n v="78.82352941176471"/>
    <n v="0.66"/>
    <x v="2"/>
    <x v="1"/>
    <n v="5047"/>
    <n v="4.3600000000000003"/>
    <n v="9.9"/>
    <n v="43.4"/>
    <n v="248113"/>
    <n v="66.3"/>
    <n v="32.799999999999997"/>
    <s v="Raabin_WBC"/>
    <s v="Wright"/>
    <s v="Olympus_BX51"/>
    <n v="100"/>
    <n v="360"/>
    <n v="9.9599999999999994E-2"/>
    <n v="0.85270000000000001"/>
    <n v="0.90480000000000005"/>
    <n v="5.2100000000000035E-2"/>
  </r>
  <r>
    <s v="CELL_001832"/>
    <x v="5"/>
    <x v="1"/>
    <s v="Normal_WBC"/>
    <n v="8.6"/>
    <n v="82.2"/>
    <n v="0.72699999999999998"/>
    <n v="0.107"/>
    <n v="768.22429906542061"/>
    <n v="0.86"/>
    <n v="9.5000000000000001E-2"/>
    <n v="1.08"/>
    <n v="1"/>
    <n v="0.86499999999999999"/>
    <n v="338"/>
    <n v="59"/>
    <n v="181"/>
    <n v="154"/>
    <n v="193"/>
    <n v="70.980392156862749"/>
    <n v="60.392156862745097"/>
    <n v="75.686274509803923"/>
    <n v="0.59599999999999997"/>
    <x v="1"/>
    <x v="1"/>
    <n v="7869"/>
    <n v="5.48"/>
    <n v="16.100000000000001"/>
    <n v="42.1"/>
    <n v="101922"/>
    <n v="100.6"/>
    <n v="34"/>
    <s v="Raabin_WBC"/>
    <s v="Giemsa"/>
    <s v="Leica_DM2000"/>
    <n v="100"/>
    <n v="512"/>
    <n v="8.43E-2"/>
    <n v="0.93069999999999997"/>
    <n v="0.98770000000000002"/>
    <n v="5.7000000000000051E-2"/>
  </r>
  <r>
    <s v="CELL_005361"/>
    <x v="0"/>
    <x v="0"/>
    <s v="Infection"/>
    <n v="13.2"/>
    <n v="62.6"/>
    <n v="0.61499999999999999"/>
    <n v="0.375"/>
    <n v="166.93333333333334"/>
    <n v="0.71199999999999997"/>
    <n v="0.441"/>
    <n v="3.4"/>
    <n v="6.8"/>
    <n v="0.72799999999999998"/>
    <n v="487"/>
    <n v="75"/>
    <n v="205"/>
    <n v="153"/>
    <n v="171"/>
    <n v="80.392156862745097"/>
    <n v="60"/>
    <n v="67.058823529411754"/>
    <n v="0.64900000000000002"/>
    <x v="1"/>
    <x v="1"/>
    <n v="9926"/>
    <n v="6.13"/>
    <n v="13.2"/>
    <n v="50.7"/>
    <n v="150211"/>
    <n v="86.4"/>
    <n v="34.5"/>
    <s v="Raabin_WBC"/>
    <s v="May_Grunwald_Giemsa"/>
    <s v="Zeiss_Axio"/>
    <n v="60"/>
    <n v="512"/>
    <n v="0.81779999999999997"/>
    <n v="0.68"/>
    <n v="0.92"/>
    <n v="0.24"/>
  </r>
  <r>
    <s v="CELL_003318"/>
    <x v="2"/>
    <x v="1"/>
    <s v="Normal_RBC"/>
    <n v="8.14"/>
    <n v="0"/>
    <n v="0"/>
    <n v="1"/>
    <n v="0"/>
    <n v="0.93799999999999994"/>
    <n v="0.186"/>
    <n v="0.44"/>
    <n v="1"/>
    <n v="0.91700000000000004"/>
    <n v="182"/>
    <n v="41"/>
    <n v="211"/>
    <n v="124"/>
    <n v="124"/>
    <n v="82.745098039215677"/>
    <n v="48.627450980392155"/>
    <n v="48.627450980392155"/>
    <n v="0.61199999999999999"/>
    <x v="1"/>
    <x v="1"/>
    <n v="10410"/>
    <n v="5"/>
    <n v="12.4"/>
    <n v="43.8"/>
    <n v="223569"/>
    <n v="90.7"/>
    <n v="35.1"/>
    <s v="CytoData"/>
    <s v="Wright"/>
    <s v="Olympus_BX51"/>
    <n v="100"/>
    <n v="360"/>
    <n v="4.2700000000000002E-2"/>
    <n v="0.88560000000000005"/>
    <n v="0.9516"/>
    <n v="6.5999999999999948E-2"/>
  </r>
  <r>
    <s v="CELL_003746"/>
    <x v="7"/>
    <x v="1"/>
    <s v="Normal_Platelet"/>
    <n v="2.1800000000000002"/>
    <n v="0"/>
    <n v="0"/>
    <n v="1"/>
    <n v="0"/>
    <n v="0.80400000000000005"/>
    <n v="0.29399999999999998"/>
    <n v="2.15"/>
    <n v="1"/>
    <n v="0.87"/>
    <n v="18"/>
    <n v="16"/>
    <n v="208"/>
    <n v="162"/>
    <n v="153"/>
    <n v="81.568627450980387"/>
    <n v="63.529411764705877"/>
    <n v="60"/>
    <n v="0.64100000000000001"/>
    <x v="1"/>
    <x v="1"/>
    <n v="3324"/>
    <n v="4.33"/>
    <n v="14.8"/>
    <n v="49.8"/>
    <n v="461723"/>
    <n v="89.4"/>
    <n v="32.700000000000003"/>
    <s v="PBC_Dataset"/>
    <s v="Wright"/>
    <s v="Zeiss_Axio"/>
    <n v="60"/>
    <n v="256"/>
    <n v="8.7499999999999994E-2"/>
    <n v="0.85509999999999997"/>
    <n v="0.93569999999999998"/>
    <n v="8.0600000000000005E-2"/>
  </r>
  <r>
    <s v="CELL_002863"/>
    <x v="2"/>
    <x v="1"/>
    <s v="Normal_RBC"/>
    <n v="7.83"/>
    <n v="0"/>
    <n v="0"/>
    <n v="1"/>
    <n v="0"/>
    <n v="0.95899999999999996"/>
    <n v="0.19900000000000001"/>
    <n v="0.7"/>
    <n v="1"/>
    <n v="0.88400000000000001"/>
    <n v="194"/>
    <n v="47"/>
    <n v="242"/>
    <n v="146"/>
    <n v="148"/>
    <n v="94.901960784313715"/>
    <n v="57.254901960784309"/>
    <n v="58.039215686274517"/>
    <n v="0.49099999999999999"/>
    <x v="1"/>
    <x v="0"/>
    <n v="5819"/>
    <n v="4.26"/>
    <n v="14.3"/>
    <n v="46.6"/>
    <n v="97811"/>
    <n v="93.8"/>
    <n v="31.7"/>
    <s v="Raabin_WBC"/>
    <s v="Wright"/>
    <s v="Olympus_BX51"/>
    <n v="100"/>
    <n v="224"/>
    <n v="0.1135"/>
    <n v="0.91800000000000004"/>
    <n v="0.79759999999999998"/>
    <n v="-0.12040000000000006"/>
  </r>
  <r>
    <s v="CELL_003930"/>
    <x v="7"/>
    <x v="1"/>
    <s v="Normal_Platelet"/>
    <n v="2.85"/>
    <n v="0"/>
    <n v="0"/>
    <n v="1"/>
    <n v="0"/>
    <n v="0.752"/>
    <n v="0.51600000000000001"/>
    <n v="2"/>
    <n v="1"/>
    <n v="0.84"/>
    <n v="25"/>
    <n v="11"/>
    <n v="224"/>
    <n v="147"/>
    <n v="179"/>
    <n v="87.843137254901961"/>
    <n v="57.647058823529406"/>
    <n v="70.196078431372541"/>
    <n v="0.54800000000000004"/>
    <x v="0"/>
    <x v="0"/>
    <n v="4930"/>
    <n v="4.88"/>
    <n v="10.5"/>
    <n v="44.9"/>
    <n v="257600"/>
    <n v="95.7"/>
    <n v="35.200000000000003"/>
    <s v="PBC_Dataset"/>
    <s v="Wright"/>
    <s v="Zeiss_Axio"/>
    <n v="100"/>
    <n v="256"/>
    <n v="0.14460000000000001"/>
    <n v="0.95009999999999994"/>
    <n v="0.83420000000000005"/>
    <n v="-0.11589999999999989"/>
  </r>
  <r>
    <s v="CELL_001651"/>
    <x v="5"/>
    <x v="1"/>
    <s v="Normal_WBC"/>
    <n v="8.59"/>
    <n v="80.400000000000006"/>
    <n v="0.82299999999999995"/>
    <n v="0.26200000000000001"/>
    <n v="306.87022900763361"/>
    <n v="0.90700000000000003"/>
    <n v="0.151"/>
    <n v="0.86"/>
    <n v="1"/>
    <n v="0.91600000000000004"/>
    <n v="246"/>
    <n v="65"/>
    <n v="173"/>
    <n v="159"/>
    <n v="176"/>
    <n v="67.843137254901961"/>
    <n v="62.352941176470587"/>
    <n v="69.019607843137251"/>
    <n v="0.77300000000000002"/>
    <x v="1"/>
    <x v="0"/>
    <n v="6337"/>
    <n v="5.44"/>
    <n v="12.7"/>
    <n v="48.1"/>
    <n v="324627"/>
    <n v="111.3"/>
    <n v="32.700000000000003"/>
    <s v="Raabin_WBC"/>
    <s v="Wright"/>
    <s v="Olympus_BX51"/>
    <n v="40"/>
    <n v="512"/>
    <n v="0.13350000000000001"/>
    <n v="0.93220000000000003"/>
    <n v="0.84509999999999996"/>
    <n v="-8.7100000000000066E-2"/>
  </r>
  <r>
    <s v="CELL_003280"/>
    <x v="2"/>
    <x v="1"/>
    <s v="Normal_RBC"/>
    <n v="8.08"/>
    <n v="0"/>
    <n v="0"/>
    <n v="1"/>
    <n v="0"/>
    <n v="0.877"/>
    <n v="0.23"/>
    <n v="0.39"/>
    <n v="1"/>
    <n v="0.95099999999999996"/>
    <n v="209"/>
    <n v="53"/>
    <n v="242"/>
    <n v="143"/>
    <n v="146"/>
    <n v="94.901960784313715"/>
    <n v="56.078431372549019"/>
    <n v="57.254901960784309"/>
    <n v="0.50900000000000001"/>
    <x v="1"/>
    <x v="0"/>
    <n v="5888"/>
    <n v="4.37"/>
    <n v="13.6"/>
    <n v="38.799999999999997"/>
    <n v="331799"/>
    <n v="98.3"/>
    <n v="34.799999999999997"/>
    <s v="PBC_Dataset"/>
    <s v="May_Grunwald_Giemsa"/>
    <s v="Leica_DM2000"/>
    <n v="60"/>
    <n v="224"/>
    <n v="9.2899999999999996E-2"/>
    <n v="0.85299999999999998"/>
    <n v="0.84379999999999999"/>
    <n v="-9.199999999999986E-3"/>
  </r>
  <r>
    <s v="CELL_004086"/>
    <x v="8"/>
    <x v="0"/>
    <s v="Leukemia"/>
    <n v="13.14"/>
    <n v="90.8"/>
    <n v="0.27800000000000002"/>
    <n v="0.186"/>
    <n v="488.1720430107527"/>
    <n v="0.84199999999999997"/>
    <n v="0.34599999999999997"/>
    <n v="0.67"/>
    <n v="1.1000000000000001"/>
    <n v="0.89600000000000002"/>
    <n v="582"/>
    <n v="107"/>
    <n v="202"/>
    <n v="163"/>
    <n v="187"/>
    <n v="79.215686274509807"/>
    <n v="63.921568627450974"/>
    <n v="73.333333333333329"/>
    <n v="0.65900000000000003"/>
    <x v="2"/>
    <x v="1"/>
    <n v="7536"/>
    <n v="4.28"/>
    <n v="14.8"/>
    <n v="41.1"/>
    <n v="95950"/>
    <n v="83.6"/>
    <n v="31.4"/>
    <s v="CytoData"/>
    <s v="May_Grunwald_Giemsa"/>
    <s v="Olympus_BX51"/>
    <n v="60"/>
    <n v="360"/>
    <n v="0.85509999999999997"/>
    <n v="0.74829999999999997"/>
    <n v="0.72760000000000002"/>
    <n v="-2.0699999999999941E-2"/>
  </r>
  <r>
    <s v="CELL_003690"/>
    <x v="2"/>
    <x v="1"/>
    <s v="Normal_RBC"/>
    <n v="7.17"/>
    <n v="0"/>
    <n v="0"/>
    <n v="1"/>
    <n v="0"/>
    <n v="0.86499999999999999"/>
    <n v="0.20799999999999999"/>
    <n v="0.6"/>
    <n v="1"/>
    <n v="0.96699999999999997"/>
    <n v="209"/>
    <n v="49"/>
    <n v="231"/>
    <n v="110"/>
    <n v="143"/>
    <n v="90.588235294117652"/>
    <n v="43.137254901960787"/>
    <n v="56.078431372549019"/>
    <n v="0.59799999999999998"/>
    <x v="1"/>
    <x v="0"/>
    <n v="6970"/>
    <n v="3.97"/>
    <n v="13.8"/>
    <n v="43.6"/>
    <n v="198688"/>
    <n v="97.9"/>
    <n v="31.5"/>
    <s v="Raabin_WBC"/>
    <s v="Wright"/>
    <s v="Olympus_BX51"/>
    <n v="100"/>
    <n v="512"/>
    <n v="7.3200000000000001E-2"/>
    <n v="0.92490000000000006"/>
    <n v="0.91069999999999995"/>
    <n v="-1.4200000000000101E-2"/>
  </r>
  <r>
    <s v="CELL_002689"/>
    <x v="9"/>
    <x v="1"/>
    <s v="Normal_WBC"/>
    <n v="10.37"/>
    <n v="52.2"/>
    <n v="0.73299999999999998"/>
    <n v="0.35199999999999998"/>
    <n v="148.29545454545456"/>
    <n v="0.73799999999999999"/>
    <n v="0.47099999999999997"/>
    <n v="5.2"/>
    <n v="2.4"/>
    <n v="0.77700000000000002"/>
    <n v="412"/>
    <n v="78"/>
    <n v="173"/>
    <n v="139"/>
    <n v="190"/>
    <n v="67.843137254901961"/>
    <n v="54.509803921568626"/>
    <n v="74.509803921568633"/>
    <n v="0.70699999999999996"/>
    <x v="1"/>
    <x v="1"/>
    <n v="6629"/>
    <n v="4.76"/>
    <n v="11.5"/>
    <n v="26"/>
    <n v="294948"/>
    <n v="88.6"/>
    <n v="34.799999999999997"/>
    <s v="Raabin_WBC"/>
    <s v="May_Grunwald_Giemsa"/>
    <s v="Zeiss_Axio"/>
    <n v="60"/>
    <n v="360"/>
    <n v="4.9299999999999997E-2"/>
    <n v="0.93989999999999996"/>
    <n v="0.88680000000000003"/>
    <n v="-5.3099999999999925E-2"/>
  </r>
  <r>
    <s v="CELL_002641"/>
    <x v="10"/>
    <x v="1"/>
    <s v="Normal_WBC"/>
    <n v="14.1"/>
    <n v="57.9"/>
    <n v="0.63300000000000001"/>
    <n v="0.54900000000000004"/>
    <n v="105.46448087431693"/>
    <n v="0.73299999999999998"/>
    <n v="0.40600000000000003"/>
    <n v="4.66"/>
    <n v="1.7"/>
    <n v="0.84599999999999997"/>
    <n v="452"/>
    <n v="77"/>
    <n v="212"/>
    <n v="139"/>
    <n v="167"/>
    <n v="83.137254901960787"/>
    <n v="54.509803921568626"/>
    <n v="65.490196078431367"/>
    <n v="0.64900000000000002"/>
    <x v="1"/>
    <x v="0"/>
    <n v="9073"/>
    <n v="5.76"/>
    <n v="14.1"/>
    <n v="53.1"/>
    <n v="222133"/>
    <n v="90.6"/>
    <n v="33.9"/>
    <s v="Raabin_WBC"/>
    <s v="Giemsa"/>
    <s v="Olympus_BX51"/>
    <n v="60"/>
    <n v="224"/>
    <n v="7.9299999999999995E-2"/>
    <n v="0.96630000000000005"/>
    <n v="1"/>
    <n v="3.3699999999999952E-2"/>
  </r>
  <r>
    <s v="CELL_005435"/>
    <x v="11"/>
    <x v="0"/>
    <s v="Infection"/>
    <n v="13.26"/>
    <n v="52.8"/>
    <n v="0.52900000000000003"/>
    <n v="0.53500000000000003"/>
    <n v="98.691588785046719"/>
    <n v="0.81399999999999995"/>
    <n v="0.26800000000000002"/>
    <n v="6"/>
    <n v="3.7"/>
    <n v="0.74"/>
    <n v="429"/>
    <n v="82"/>
    <n v="224"/>
    <n v="144"/>
    <n v="180"/>
    <n v="87.843137254901961"/>
    <n v="56.470588235294116"/>
    <n v="70.588235294117652"/>
    <n v="0.753"/>
    <x v="1"/>
    <x v="0"/>
    <n v="8721"/>
    <n v="4.2699999999999996"/>
    <n v="15.9"/>
    <n v="40.200000000000003"/>
    <n v="204084"/>
    <n v="84.8"/>
    <n v="35.299999999999997"/>
    <s v="PBC_Dataset"/>
    <s v="May_Grunwald_Giemsa"/>
    <s v="Zeiss_Axio"/>
    <n v="60"/>
    <n v="360"/>
    <n v="0.95720000000000005"/>
    <n v="0.84009999999999996"/>
    <n v="0.76929999999999998"/>
    <n v="-7.0799999999999974E-2"/>
  </r>
  <r>
    <s v="CELL_000409"/>
    <x v="1"/>
    <x v="1"/>
    <s v="Normal_WBC"/>
    <n v="12.62"/>
    <n v="51.6"/>
    <n v="0.48799999999999999"/>
    <n v="0.47399999999999998"/>
    <n v="108.8607594936709"/>
    <n v="0.871"/>
    <n v="0.38100000000000001"/>
    <n v="3.41"/>
    <n v="3.3"/>
    <n v="0.74299999999999999"/>
    <n v="468"/>
    <n v="79"/>
    <n v="220"/>
    <n v="157"/>
    <n v="193"/>
    <n v="86.274509803921575"/>
    <n v="61.568627450980394"/>
    <n v="75.686274509803923"/>
    <n v="0.71299999999999997"/>
    <x v="1"/>
    <x v="0"/>
    <n v="11050"/>
    <n v="5.13"/>
    <n v="12"/>
    <n v="39.700000000000003"/>
    <n v="265847"/>
    <n v="60"/>
    <n v="31.6"/>
    <s v="CytoData"/>
    <s v="Wright"/>
    <s v="Leica_DM2000"/>
    <n v="60"/>
    <n v="256"/>
    <n v="2.01E-2"/>
    <n v="1"/>
    <n v="0.92810000000000004"/>
    <n v="-7.1899999999999964E-2"/>
  </r>
  <r>
    <s v="CELL_002314"/>
    <x v="4"/>
    <x v="1"/>
    <s v="Normal_WBC"/>
    <n v="19.57"/>
    <n v="62.9"/>
    <n v="0.48399999999999999"/>
    <n v="0.379"/>
    <n v="165.96306068601584"/>
    <n v="0.68899999999999995"/>
    <n v="0.42399999999999999"/>
    <n v="2.59"/>
    <n v="1.1000000000000001"/>
    <n v="0.76800000000000002"/>
    <n v="564"/>
    <n v="85"/>
    <n v="219"/>
    <n v="165"/>
    <n v="149"/>
    <n v="85.882352941176464"/>
    <n v="64.705882352941174"/>
    <n v="58.431372549019613"/>
    <n v="0.60099999999999998"/>
    <x v="1"/>
    <x v="0"/>
    <n v="5432"/>
    <n v="5.64"/>
    <n v="15.1"/>
    <n v="36.200000000000003"/>
    <n v="265356"/>
    <n v="100.2"/>
    <n v="30.8"/>
    <s v="CytoData"/>
    <s v="Giemsa"/>
    <s v="Olympus_BX51"/>
    <n v="40"/>
    <n v="360"/>
    <n v="1.8800000000000001E-2"/>
    <n v="0.9123"/>
    <n v="0.95960000000000001"/>
    <n v="4.7300000000000009E-2"/>
  </r>
  <r>
    <s v="CELL_002136"/>
    <x v="4"/>
    <x v="1"/>
    <s v="Normal_WBC"/>
    <n v="14.31"/>
    <n v="61.5"/>
    <n v="0.47899999999999998"/>
    <n v="0.314"/>
    <n v="195.85987261146497"/>
    <n v="0.67600000000000005"/>
    <n v="0.45"/>
    <n v="2"/>
    <n v="1.5"/>
    <n v="0.73899999999999999"/>
    <n v="617"/>
    <n v="99"/>
    <n v="202"/>
    <n v="136"/>
    <n v="183"/>
    <n v="79.215686274509807"/>
    <n v="53.333333333333336"/>
    <n v="71.764705882352942"/>
    <n v="0.53300000000000003"/>
    <x v="1"/>
    <x v="1"/>
    <n v="9156"/>
    <n v="4.05"/>
    <n v="11.7"/>
    <n v="50.6"/>
    <n v="293344"/>
    <n v="70.7"/>
    <n v="34.200000000000003"/>
    <s v="Raabin_WBC"/>
    <s v="Wright"/>
    <s v="Olympus_BX51"/>
    <n v="100"/>
    <n v="360"/>
    <n v="0.1229"/>
    <n v="0.99329999999999996"/>
    <n v="0.89429999999999998"/>
    <n v="-9.8999999999999977E-2"/>
  </r>
  <r>
    <s v="CELL_002331"/>
    <x v="4"/>
    <x v="1"/>
    <s v="Normal_WBC"/>
    <n v="15.85"/>
    <n v="70.3"/>
    <n v="0.443"/>
    <n v="0.35599999999999998"/>
    <n v="197.47191011235955"/>
    <n v="0.66800000000000004"/>
    <n v="0.251"/>
    <n v="1.79"/>
    <n v="1.2"/>
    <n v="0.68700000000000006"/>
    <n v="571"/>
    <n v="105"/>
    <n v="218"/>
    <n v="135"/>
    <n v="190"/>
    <n v="85.490196078431367"/>
    <n v="52.941176470588239"/>
    <n v="74.509803921568633"/>
    <n v="0.61899999999999999"/>
    <x v="1"/>
    <x v="1"/>
    <n v="6766"/>
    <n v="5.04"/>
    <n v="12.8"/>
    <n v="47.2"/>
    <n v="235184"/>
    <n v="90.2"/>
    <n v="35.9"/>
    <s v="PBC_Dataset"/>
    <s v="Giemsa"/>
    <s v="Olympus_BX51"/>
    <n v="40"/>
    <n v="360"/>
    <n v="4.3299999999999998E-2"/>
    <n v="0.91110000000000002"/>
    <n v="0.90500000000000003"/>
    <n v="-6.0999999999999943E-3"/>
  </r>
  <r>
    <s v="CELL_001254"/>
    <x v="5"/>
    <x v="1"/>
    <s v="Normal_WBC"/>
    <n v="10.050000000000001"/>
    <n v="76"/>
    <n v="0.90400000000000003"/>
    <n v="0.187"/>
    <n v="406.41711229946526"/>
    <n v="0.86399999999999999"/>
    <n v="0.254"/>
    <n v="0.98"/>
    <n v="1"/>
    <n v="0.91500000000000004"/>
    <n v="267"/>
    <n v="52"/>
    <n v="214"/>
    <n v="183"/>
    <n v="183"/>
    <n v="83.921568627450981"/>
    <n v="71.764705882352942"/>
    <n v="71.764705882352942"/>
    <n v="0.73199999999999998"/>
    <x v="1"/>
    <x v="0"/>
    <n v="6003"/>
    <n v="4.46"/>
    <n v="13.1"/>
    <n v="34.1"/>
    <n v="220100"/>
    <n v="72.5"/>
    <n v="31.2"/>
    <s v="PBC_Dataset"/>
    <s v="Wright"/>
    <s v="Olympus_BX51"/>
    <n v="60"/>
    <n v="360"/>
    <n v="0.17660000000000001"/>
    <n v="0.8196"/>
    <n v="0.90720000000000001"/>
    <n v="8.7600000000000011E-2"/>
  </r>
  <r>
    <s v="CELL_002092"/>
    <x v="4"/>
    <x v="1"/>
    <s v="Normal_WBC"/>
    <n v="19.16"/>
    <n v="52.5"/>
    <n v="0.54400000000000004"/>
    <n v="0.30099999999999999"/>
    <n v="174.41860465116281"/>
    <n v="0.71399999999999997"/>
    <n v="0.51300000000000001"/>
    <n v="2.2000000000000002"/>
    <n v="1"/>
    <n v="0.79800000000000004"/>
    <n v="582"/>
    <n v="105"/>
    <n v="227"/>
    <n v="165"/>
    <n v="193"/>
    <n v="89.019607843137251"/>
    <n v="64.705882352941174"/>
    <n v="75.686274509803923"/>
    <n v="0.64300000000000002"/>
    <x v="2"/>
    <x v="1"/>
    <n v="10346"/>
    <n v="4.87"/>
    <n v="15.6"/>
    <n v="55.8"/>
    <n v="204668"/>
    <n v="105.4"/>
    <n v="34.299999999999997"/>
    <s v="PBC_Dataset"/>
    <s v="Wright"/>
    <s v="Zeiss_Axio"/>
    <n v="60"/>
    <n v="224"/>
    <n v="5.8799999999999998E-2"/>
    <n v="0.92830000000000001"/>
    <n v="0.83879999999999999"/>
    <n v="-8.9500000000000024E-2"/>
  </r>
  <r>
    <s v="CELL_000997"/>
    <x v="1"/>
    <x v="1"/>
    <s v="Normal_WBC"/>
    <n v="11.52"/>
    <n v="60.1"/>
    <n v="0.53600000000000003"/>
    <n v="0.373"/>
    <n v="161.12600536193031"/>
    <n v="0.56799999999999995"/>
    <n v="0.35899999999999999"/>
    <n v="3.34"/>
    <n v="4.3"/>
    <n v="0.82199999999999995"/>
    <n v="470"/>
    <n v="68"/>
    <n v="204"/>
    <n v="175"/>
    <n v="148"/>
    <n v="80"/>
    <n v="68.627450980392155"/>
    <n v="58.039215686274517"/>
    <n v="0.65100000000000002"/>
    <x v="1"/>
    <x v="1"/>
    <n v="6000"/>
    <n v="4.21"/>
    <n v="14.1"/>
    <n v="46.2"/>
    <n v="214304"/>
    <n v="97"/>
    <n v="35.9"/>
    <s v="CytoData"/>
    <s v="Wright"/>
    <s v="Zeiss_Axio"/>
    <n v="40"/>
    <n v="224"/>
    <n v="9.3700000000000006E-2"/>
    <n v="0.93310000000000004"/>
    <n v="0.91639999999999999"/>
    <n v="-1.6700000000000048E-2"/>
  </r>
  <r>
    <s v="CELL_001040"/>
    <x v="1"/>
    <x v="1"/>
    <s v="Normal_WBC"/>
    <n v="10.37"/>
    <n v="54.1"/>
    <n v="0.61799999999999999"/>
    <n v="0.503"/>
    <n v="107.55467196819086"/>
    <n v="0.82"/>
    <n v="0.33900000000000002"/>
    <n v="2.52"/>
    <n v="3.9"/>
    <n v="0.75900000000000001"/>
    <n v="454"/>
    <n v="77"/>
    <n v="202"/>
    <n v="158"/>
    <n v="187"/>
    <n v="79.215686274509807"/>
    <n v="61.96078431372549"/>
    <n v="73.333333333333329"/>
    <n v="0.60699999999999998"/>
    <x v="0"/>
    <x v="1"/>
    <n v="3545"/>
    <n v="3.45"/>
    <n v="14"/>
    <n v="49.4"/>
    <n v="252627"/>
    <n v="74.599999999999994"/>
    <n v="33"/>
    <s v="PBC_Dataset"/>
    <s v="May_Grunwald_Giemsa"/>
    <s v="Leica_DM2000"/>
    <n v="60"/>
    <n v="256"/>
    <n v="0.16830000000000001"/>
    <n v="0.99570000000000003"/>
    <n v="0.97350000000000003"/>
    <n v="-2.2199999999999998E-2"/>
  </r>
  <r>
    <s v="CELL_000222"/>
    <x v="1"/>
    <x v="1"/>
    <s v="Normal_WBC"/>
    <n v="8.9700000000000006"/>
    <n v="53.5"/>
    <n v="0.60099999999999998"/>
    <n v="0.49299999999999999"/>
    <n v="108.51926977687627"/>
    <n v="0.78500000000000003"/>
    <n v="0.45100000000000001"/>
    <n v="4.47"/>
    <n v="4.5"/>
    <n v="0.79400000000000004"/>
    <n v="347"/>
    <n v="68"/>
    <n v="195"/>
    <n v="166"/>
    <n v="167"/>
    <n v="76.470588235294116"/>
    <n v="65.098039215686271"/>
    <n v="65.490196078431367"/>
    <n v="0.64500000000000002"/>
    <x v="2"/>
    <x v="0"/>
    <n v="9095"/>
    <n v="4.6399999999999997"/>
    <n v="15.3"/>
    <n v="37.700000000000003"/>
    <n v="383939"/>
    <n v="87.6"/>
    <n v="34.200000000000003"/>
    <s v="Raabin_WBC"/>
    <s v="Giemsa"/>
    <s v="Olympus_BX51"/>
    <n v="60"/>
    <n v="512"/>
    <n v="9.3200000000000005E-2"/>
    <n v="0.81879999999999997"/>
    <n v="0.97340000000000004"/>
    <n v="0.15460000000000007"/>
  </r>
  <r>
    <s v="CELL_000024"/>
    <x v="1"/>
    <x v="1"/>
    <s v="Normal_WBC"/>
    <n v="10.74"/>
    <n v="50.1"/>
    <n v="0.51400000000000001"/>
    <n v="0.40500000000000003"/>
    <n v="123.7037037037037"/>
    <n v="0.79300000000000004"/>
    <n v="0.224"/>
    <n v="2.64"/>
    <n v="4.4000000000000004"/>
    <n v="0.77400000000000002"/>
    <n v="482"/>
    <n v="74"/>
    <n v="182"/>
    <n v="169"/>
    <n v="183"/>
    <n v="71.372549019607845"/>
    <n v="66.274509803921561"/>
    <n v="71.764705882352942"/>
    <n v="0.61799999999999999"/>
    <x v="0"/>
    <x v="0"/>
    <n v="7612"/>
    <n v="5.78"/>
    <n v="16.7"/>
    <n v="53.3"/>
    <n v="203678"/>
    <n v="113.7"/>
    <n v="31.9"/>
    <s v="PBC_Dataset"/>
    <s v="May_Grunwald_Giemsa"/>
    <s v="Olympus_BX51"/>
    <n v="100"/>
    <n v="512"/>
    <n v="8.7900000000000006E-2"/>
    <n v="0.94140000000000001"/>
    <n v="1"/>
    <n v="5.8599999999999985E-2"/>
  </r>
  <r>
    <s v="CELL_003050"/>
    <x v="2"/>
    <x v="1"/>
    <s v="Normal_RBC"/>
    <n v="8.14"/>
    <n v="0"/>
    <n v="0"/>
    <n v="1"/>
    <n v="0"/>
    <n v="0.91900000000000004"/>
    <n v="0.126"/>
    <n v="0.05"/>
    <n v="1"/>
    <n v="0.94499999999999995"/>
    <n v="175"/>
    <n v="42"/>
    <n v="241"/>
    <n v="138"/>
    <n v="133"/>
    <n v="94.509803921568619"/>
    <n v="54.117647058823529"/>
    <n v="52.156862745098046"/>
    <n v="0.56499999999999995"/>
    <x v="0"/>
    <x v="1"/>
    <n v="4746"/>
    <n v="5.53"/>
    <n v="10.9"/>
    <n v="37.1"/>
    <n v="242487"/>
    <n v="100.1"/>
    <n v="33.700000000000003"/>
    <s v="Raabin_WBC"/>
    <s v="Wright"/>
    <s v="Zeiss_Axio"/>
    <n v="100"/>
    <n v="512"/>
    <n v="7.4700000000000003E-2"/>
    <n v="0.97940000000000005"/>
    <n v="0.85009999999999997"/>
    <n v="-0.12930000000000008"/>
  </r>
  <r>
    <s v="CELL_001469"/>
    <x v="5"/>
    <x v="1"/>
    <s v="Normal_WBC"/>
    <n v="9.8699999999999992"/>
    <n v="72.099999999999994"/>
    <n v="0.84599999999999997"/>
    <n v="0.26300000000000001"/>
    <n v="274.14448669201516"/>
    <n v="0.877"/>
    <n v="0.27700000000000002"/>
    <n v="0.93"/>
    <n v="1"/>
    <n v="0.89900000000000002"/>
    <n v="298"/>
    <n v="57"/>
    <n v="179"/>
    <n v="146"/>
    <n v="218"/>
    <n v="70.196078431372541"/>
    <n v="57.254901960784309"/>
    <n v="85.490196078431367"/>
    <n v="0.754"/>
    <x v="0"/>
    <x v="1"/>
    <n v="1755"/>
    <n v="3.81"/>
    <n v="12.5"/>
    <n v="30.1"/>
    <n v="232571"/>
    <n v="100.8"/>
    <n v="30.4"/>
    <s v="CytoData"/>
    <s v="Giemsa"/>
    <s v="Olympus_BX51"/>
    <n v="100"/>
    <n v="512"/>
    <n v="4.3200000000000002E-2"/>
    <n v="0.97540000000000004"/>
    <n v="0.84830000000000005"/>
    <n v="-0.12709999999999999"/>
  </r>
  <r>
    <s v="CELL_004773"/>
    <x v="12"/>
    <x v="0"/>
    <s v="Anemia"/>
    <n v="4.41"/>
    <n v="0"/>
    <n v="0"/>
    <n v="1"/>
    <n v="0"/>
    <n v="0.42699999999999999"/>
    <n v="0.73599999999999999"/>
    <n v="0.59"/>
    <n v="1"/>
    <n v="0.71399999999999997"/>
    <n v="97"/>
    <n v="37"/>
    <n v="240"/>
    <n v="104"/>
    <n v="126"/>
    <n v="94.117647058823522"/>
    <n v="40.784313725490193"/>
    <n v="49.411764705882355"/>
    <n v="0.57699999999999996"/>
    <x v="1"/>
    <x v="1"/>
    <n v="3420"/>
    <n v="4.8"/>
    <n v="10.4"/>
    <n v="46.3"/>
    <n v="379908"/>
    <n v="111.6"/>
    <n v="33.9"/>
    <s v="CytoData"/>
    <s v="Wright"/>
    <s v="Zeiss_Axio"/>
    <n v="100"/>
    <n v="512"/>
    <n v="0.9123"/>
    <n v="0.61470000000000002"/>
    <n v="0.68920000000000003"/>
    <n v="7.4500000000000011E-2"/>
  </r>
  <r>
    <s v="CELL_004315"/>
    <x v="13"/>
    <x v="0"/>
    <s v="Leukemia"/>
    <n v="13.14"/>
    <n v="82.4"/>
    <n v="0.30099999999999999"/>
    <n v="0.23499999999999999"/>
    <n v="350.63829787234044"/>
    <n v="0.93200000000000005"/>
    <n v="0.21"/>
    <n v="0.84"/>
    <n v="1"/>
    <n v="0.91700000000000004"/>
    <n v="523"/>
    <n v="97"/>
    <n v="206"/>
    <n v="155"/>
    <n v="187"/>
    <n v="80.784313725490193"/>
    <n v="60.784313725490193"/>
    <n v="73.333333333333329"/>
    <n v="0.84399999999999997"/>
    <x v="1"/>
    <x v="0"/>
    <n v="4120"/>
    <n v="5.29"/>
    <n v="13.9"/>
    <n v="29.2"/>
    <n v="322763"/>
    <n v="77.5"/>
    <n v="33.1"/>
    <s v="CytoData"/>
    <s v="May_Grunwald_Giemsa"/>
    <s v="Zeiss_Axio"/>
    <n v="60"/>
    <n v="360"/>
    <n v="0.69030000000000002"/>
    <n v="0.88529999999999998"/>
    <n v="0.88049999999999995"/>
    <n v="-4.8000000000000265E-3"/>
  </r>
  <r>
    <s v="CELL_003600"/>
    <x v="2"/>
    <x v="1"/>
    <s v="Normal_RBC"/>
    <n v="6.88"/>
    <n v="0"/>
    <n v="0"/>
    <n v="1"/>
    <n v="0"/>
    <n v="0.93799999999999994"/>
    <n v="0.26600000000000001"/>
    <n v="0.42"/>
    <n v="1"/>
    <n v="0.94399999999999995"/>
    <n v="162"/>
    <n v="52"/>
    <n v="220"/>
    <n v="118"/>
    <n v="116"/>
    <n v="86.274509803921575"/>
    <n v="46.274509803921568"/>
    <n v="45.490196078431374"/>
    <n v="0.46600000000000003"/>
    <x v="0"/>
    <x v="0"/>
    <n v="6188"/>
    <n v="3.64"/>
    <n v="10.6"/>
    <n v="45.2"/>
    <n v="293015"/>
    <n v="85.2"/>
    <n v="30.4"/>
    <s v="Raabin_WBC"/>
    <s v="Wright"/>
    <s v="Leica_DM2000"/>
    <n v="100"/>
    <n v="224"/>
    <n v="9.7799999999999998E-2"/>
    <n v="0.86990000000000001"/>
    <n v="0.99219999999999997"/>
    <n v="0.12229999999999996"/>
  </r>
  <r>
    <s v="CELL_002708"/>
    <x v="9"/>
    <x v="1"/>
    <s v="Normal_WBC"/>
    <n v="11.38"/>
    <n v="64.099999999999994"/>
    <n v="0.71299999999999997"/>
    <n v="0.46899999999999997"/>
    <n v="136.67377398720683"/>
    <n v="0.73499999999999999"/>
    <n v="0.45800000000000002"/>
    <n v="6"/>
    <n v="2"/>
    <n v="0.78900000000000003"/>
    <n v="337"/>
    <n v="66"/>
    <n v="187"/>
    <n v="149"/>
    <n v="197"/>
    <n v="73.333333333333329"/>
    <n v="58.431372549019613"/>
    <n v="77.254901960784323"/>
    <n v="0.80200000000000005"/>
    <x v="1"/>
    <x v="0"/>
    <n v="6061"/>
    <n v="5.19"/>
    <n v="11.5"/>
    <n v="41.9"/>
    <n v="151197"/>
    <n v="89"/>
    <n v="33.200000000000003"/>
    <s v="PBC_Dataset"/>
    <s v="Giemsa"/>
    <s v="Leica_DM2000"/>
    <n v="100"/>
    <n v="360"/>
    <n v="3.0599999999999999E-2"/>
    <n v="0.98419999999999996"/>
    <n v="0.87360000000000004"/>
    <n v="-0.11059999999999992"/>
  </r>
  <r>
    <s v="CELL_005204"/>
    <x v="14"/>
    <x v="0"/>
    <s v="Anemia"/>
    <n v="8.65"/>
    <n v="0"/>
    <n v="0"/>
    <n v="1"/>
    <n v="0"/>
    <n v="0.93700000000000006"/>
    <n v="8.5000000000000006E-2"/>
    <n v="0.81"/>
    <n v="1"/>
    <n v="0.91400000000000003"/>
    <n v="233"/>
    <n v="40"/>
    <n v="222"/>
    <n v="139"/>
    <n v="131"/>
    <n v="87.058823529411768"/>
    <n v="54.509803921568626"/>
    <n v="51.372549019607838"/>
    <n v="0.434"/>
    <x v="2"/>
    <x v="0"/>
    <n v="4388"/>
    <n v="5.74"/>
    <n v="12.8"/>
    <n v="46.8"/>
    <n v="275369"/>
    <n v="94.4"/>
    <n v="35.4"/>
    <s v="PBC_Dataset"/>
    <s v="Wright"/>
    <s v="Olympus_BX51"/>
    <n v="60"/>
    <n v="256"/>
    <n v="0.93930000000000002"/>
    <n v="0.69650000000000001"/>
    <n v="0.64139999999999997"/>
    <n v="-5.5100000000000038E-2"/>
  </r>
  <r>
    <s v="CELL_002663"/>
    <x v="9"/>
    <x v="1"/>
    <s v="Normal_WBC"/>
    <n v="11.69"/>
    <n v="61.4"/>
    <n v="0.66800000000000004"/>
    <n v="0.46"/>
    <n v="133.47826086956522"/>
    <n v="0.755"/>
    <n v="0.47899999999999998"/>
    <n v="3.91"/>
    <n v="1.8"/>
    <n v="0.85299999999999998"/>
    <n v="401"/>
    <n v="67"/>
    <n v="179"/>
    <n v="144"/>
    <n v="183"/>
    <n v="70.196078431372541"/>
    <n v="56.470588235294116"/>
    <n v="71.764705882352942"/>
    <n v="0.65"/>
    <x v="1"/>
    <x v="0"/>
    <n v="8408"/>
    <n v="5.27"/>
    <n v="12.5"/>
    <n v="43.3"/>
    <n v="216026"/>
    <n v="83.4"/>
    <n v="32.200000000000003"/>
    <s v="CytoData"/>
    <s v="Giemsa"/>
    <s v="Olympus_BX51"/>
    <n v="60"/>
    <n v="256"/>
    <n v="8.5099999999999995E-2"/>
    <n v="0.80549999999999999"/>
    <n v="0.92349999999999999"/>
    <n v="0.11799999999999999"/>
  </r>
  <r>
    <s v="CELL_002216"/>
    <x v="4"/>
    <x v="1"/>
    <s v="Normal_WBC"/>
    <n v="17.940000000000001"/>
    <n v="63.7"/>
    <n v="0.47"/>
    <n v="0.435"/>
    <n v="146.43678160919541"/>
    <n v="0.51300000000000001"/>
    <n v="0.48599999999999999"/>
    <n v="1.34"/>
    <n v="1.2"/>
    <n v="0.71499999999999997"/>
    <n v="622"/>
    <n v="96"/>
    <n v="201"/>
    <n v="148"/>
    <n v="181"/>
    <n v="78.82352941176471"/>
    <n v="58.039215686274517"/>
    <n v="70.980392156862749"/>
    <n v="0.67100000000000004"/>
    <x v="1"/>
    <x v="0"/>
    <n v="4549"/>
    <n v="4.1100000000000003"/>
    <n v="11.8"/>
    <n v="42.6"/>
    <n v="328810"/>
    <n v="71.3"/>
    <n v="33.1"/>
    <s v="PBC_Dataset"/>
    <s v="Wright"/>
    <s v="Zeiss_Axio"/>
    <n v="40"/>
    <n v="224"/>
    <n v="0.188"/>
    <n v="0.81769999999999998"/>
    <n v="1"/>
    <n v="0.18230000000000002"/>
  </r>
  <r>
    <s v="CELL_003159"/>
    <x v="2"/>
    <x v="1"/>
    <s v="Normal_RBC"/>
    <n v="7.38"/>
    <n v="0"/>
    <n v="0"/>
    <n v="1"/>
    <n v="0"/>
    <n v="0.91800000000000004"/>
    <n v="0.14599999999999999"/>
    <n v="0.34"/>
    <n v="1"/>
    <n v="0.92900000000000005"/>
    <n v="156"/>
    <n v="53"/>
    <n v="226"/>
    <n v="138"/>
    <n v="132"/>
    <n v="88.627450980392155"/>
    <n v="54.117647058823529"/>
    <n v="51.764705882352949"/>
    <n v="0.40600000000000003"/>
    <x v="2"/>
    <x v="0"/>
    <n v="8304"/>
    <n v="3.83"/>
    <n v="11.8"/>
    <n v="34.700000000000003"/>
    <n v="50893"/>
    <n v="88.6"/>
    <n v="34"/>
    <s v="Raabin_WBC"/>
    <s v="Wright"/>
    <s v="Olympus_BX51"/>
    <n v="40"/>
    <n v="360"/>
    <n v="7.2599999999999998E-2"/>
    <n v="0.87050000000000005"/>
    <n v="0.97819999999999996"/>
    <n v="0.10769999999999991"/>
  </r>
  <r>
    <s v="CELL_000655"/>
    <x v="1"/>
    <x v="1"/>
    <s v="Normal_WBC"/>
    <n v="12.57"/>
    <n v="59.5"/>
    <n v="0.56200000000000006"/>
    <n v="0.378"/>
    <n v="157.40740740740742"/>
    <n v="0.72599999999999998"/>
    <n v="0.32200000000000001"/>
    <n v="2.25"/>
    <n v="4.2"/>
    <n v="0.82599999999999996"/>
    <n v="363"/>
    <n v="83"/>
    <n v="199"/>
    <n v="163"/>
    <n v="172"/>
    <n v="78.039215686274517"/>
    <n v="63.921568627450974"/>
    <n v="67.450980392156865"/>
    <n v="0.50900000000000001"/>
    <x v="1"/>
    <x v="0"/>
    <n v="3588"/>
    <n v="5.96"/>
    <n v="11.9"/>
    <n v="41.5"/>
    <n v="305575"/>
    <n v="97.3"/>
    <n v="34.200000000000003"/>
    <s v="Raabin_WBC"/>
    <s v="May_Grunwald_Giemsa"/>
    <s v="Olympus_BX51"/>
    <n v="60"/>
    <n v="256"/>
    <n v="5.8599999999999999E-2"/>
    <n v="0.879"/>
    <n v="0.85719999999999996"/>
    <n v="-2.1800000000000042E-2"/>
  </r>
  <r>
    <s v="CELL_005271"/>
    <x v="0"/>
    <x v="0"/>
    <s v="Infection"/>
    <n v="15.2"/>
    <n v="65.099999999999994"/>
    <n v="0.55600000000000005"/>
    <n v="0.41399999999999998"/>
    <n v="157.24637681159419"/>
    <n v="0.71299999999999997"/>
    <n v="0.47"/>
    <n v="3.21"/>
    <n v="5.7"/>
    <n v="0.76600000000000001"/>
    <n v="448"/>
    <n v="84"/>
    <n v="200"/>
    <n v="165"/>
    <n v="193"/>
    <n v="78.431372549019613"/>
    <n v="64.705882352941174"/>
    <n v="75.686274509803923"/>
    <n v="0.78800000000000003"/>
    <x v="1"/>
    <x v="1"/>
    <n v="8904"/>
    <n v="4.78"/>
    <n v="10.9"/>
    <n v="41.3"/>
    <n v="315105"/>
    <n v="99.8"/>
    <n v="35.4"/>
    <s v="PBC_Dataset"/>
    <s v="May_Grunwald_Giemsa"/>
    <s v="Olympus_BX51"/>
    <n v="100"/>
    <n v="360"/>
    <n v="0.66180000000000005"/>
    <n v="0.76280000000000003"/>
    <n v="0.87949999999999995"/>
    <n v="0.11669999999999991"/>
  </r>
  <r>
    <s v="CELL_002005"/>
    <x v="4"/>
    <x v="1"/>
    <s v="Normal_WBC"/>
    <n v="16.04"/>
    <n v="70.400000000000006"/>
    <n v="0.23699999999999999"/>
    <n v="0.34599999999999997"/>
    <n v="203.46820809248558"/>
    <n v="0.55400000000000005"/>
    <n v="0.59599999999999997"/>
    <n v="1.68"/>
    <n v="1.7"/>
    <n v="0.68300000000000005"/>
    <n v="611"/>
    <n v="83"/>
    <n v="201"/>
    <n v="161"/>
    <n v="180"/>
    <n v="78.82352941176471"/>
    <n v="63.13725490196078"/>
    <n v="70.588235294117652"/>
    <n v="0.69599999999999995"/>
    <x v="1"/>
    <x v="1"/>
    <n v="10568"/>
    <n v="3.75"/>
    <n v="13"/>
    <n v="41.5"/>
    <n v="357009"/>
    <n v="104.4"/>
    <n v="34.200000000000003"/>
    <s v="Raabin_WBC"/>
    <s v="Giemsa"/>
    <s v="Zeiss_Axio"/>
    <n v="100"/>
    <n v="512"/>
    <n v="0.1085"/>
    <n v="0.95699999999999996"/>
    <n v="0.79420000000000002"/>
    <n v="-0.16279999999999994"/>
  </r>
  <r>
    <s v="CELL_000878"/>
    <x v="1"/>
    <x v="1"/>
    <s v="Normal_WBC"/>
    <n v="12.91"/>
    <n v="57.7"/>
    <n v="0.56399999999999995"/>
    <n v="0.42399999999999999"/>
    <n v="136.08490566037736"/>
    <n v="0.75600000000000001"/>
    <n v="0.36399999999999999"/>
    <n v="2.58"/>
    <n v="3.5"/>
    <n v="0.86499999999999999"/>
    <n v="463"/>
    <n v="68"/>
    <n v="225"/>
    <n v="188"/>
    <n v="180"/>
    <n v="88.235294117647058"/>
    <n v="73.725490196078439"/>
    <n v="70.588235294117652"/>
    <n v="0.69799999999999995"/>
    <x v="1"/>
    <x v="1"/>
    <n v="1342"/>
    <n v="4.59"/>
    <n v="12.2"/>
    <n v="41.2"/>
    <n v="280624"/>
    <n v="93.8"/>
    <n v="33.1"/>
    <s v="Raabin_WBC"/>
    <s v="Giemsa"/>
    <s v="Olympus_BX51"/>
    <n v="100"/>
    <n v="360"/>
    <n v="9.7000000000000003E-3"/>
    <n v="0.94489999999999996"/>
    <n v="0.87639999999999996"/>
    <n v="-6.8500000000000005E-2"/>
  </r>
  <r>
    <s v="CELL_004083"/>
    <x v="8"/>
    <x v="0"/>
    <s v="Leukemia"/>
    <n v="14.58"/>
    <n v="89.5"/>
    <n v="0.376"/>
    <n v="0.23699999999999999"/>
    <n v="377.63713080168776"/>
    <n v="0.879"/>
    <n v="0.28699999999999998"/>
    <n v="0.64"/>
    <n v="1.1000000000000001"/>
    <n v="0.82399999999999995"/>
    <n v="642"/>
    <n v="98"/>
    <n v="188"/>
    <n v="194"/>
    <n v="228"/>
    <n v="73.725490196078439"/>
    <n v="76.078431372549019"/>
    <n v="89.411764705882362"/>
    <n v="0.75"/>
    <x v="1"/>
    <x v="1"/>
    <n v="13698"/>
    <n v="4.8899999999999997"/>
    <n v="10.4"/>
    <n v="45.1"/>
    <n v="366107"/>
    <n v="78.8"/>
    <n v="33.1"/>
    <s v="Raabin_WBC"/>
    <s v="May_Grunwald_Giemsa"/>
    <s v="Olympus_BX51"/>
    <n v="100"/>
    <n v="360"/>
    <n v="0.77859999999999996"/>
    <n v="0.65280000000000005"/>
    <n v="0.83169999999999999"/>
    <n v="0.17889999999999995"/>
  </r>
  <r>
    <s v="CELL_004978"/>
    <x v="15"/>
    <x v="0"/>
    <s v="Anemia"/>
    <n v="6.78"/>
    <n v="0"/>
    <n v="0"/>
    <n v="1"/>
    <n v="0"/>
    <n v="0.95399999999999996"/>
    <n v="2.1999999999999999E-2"/>
    <n v="1.05"/>
    <n v="1"/>
    <n v="0.94499999999999995"/>
    <n v="152"/>
    <n v="40"/>
    <n v="251"/>
    <n v="137"/>
    <n v="122"/>
    <n v="98.431372549019599"/>
    <n v="53.725490196078432"/>
    <n v="47.843137254901961"/>
    <n v="0.64100000000000001"/>
    <x v="0"/>
    <x v="1"/>
    <n v="8168"/>
    <n v="5.17"/>
    <n v="14.3"/>
    <n v="43"/>
    <n v="244015"/>
    <n v="87.7"/>
    <n v="34"/>
    <s v="Raabin_WBC"/>
    <s v="Wright"/>
    <s v="Olympus_BX51"/>
    <n v="100"/>
    <n v="224"/>
    <n v="0.90180000000000005"/>
    <n v="0.88639999999999997"/>
    <n v="0.90210000000000001"/>
    <n v="1.5700000000000047E-2"/>
  </r>
  <r>
    <s v="CELL_001216"/>
    <x v="5"/>
    <x v="1"/>
    <s v="Normal_WBC"/>
    <n v="9.07"/>
    <n v="83.6"/>
    <n v="0.81899999999999995"/>
    <n v="0.17100000000000001"/>
    <n v="488.8888888888888"/>
    <n v="0.871"/>
    <n v="0.30299999999999999"/>
    <n v="1.32"/>
    <n v="1"/>
    <n v="0.85499999999999998"/>
    <n v="288"/>
    <n v="53"/>
    <n v="197"/>
    <n v="137"/>
    <n v="207"/>
    <n v="77.254901960784323"/>
    <n v="53.725490196078432"/>
    <n v="81.17647058823529"/>
    <n v="0.71399999999999997"/>
    <x v="1"/>
    <x v="0"/>
    <n v="7136"/>
    <n v="5.04"/>
    <n v="13.8"/>
    <n v="44.7"/>
    <n v="307856"/>
    <n v="77.400000000000006"/>
    <n v="33.799999999999997"/>
    <s v="PBC_Dataset"/>
    <s v="Wright"/>
    <s v="Olympus_BX51"/>
    <n v="60"/>
    <n v="224"/>
    <n v="3.6400000000000002E-2"/>
    <n v="0.9929"/>
    <n v="0.82399999999999995"/>
    <n v="-0.16890000000000005"/>
  </r>
  <r>
    <s v="CELL_004771"/>
    <x v="12"/>
    <x v="0"/>
    <s v="Anemia"/>
    <n v="3.29"/>
    <n v="0"/>
    <n v="0"/>
    <n v="1"/>
    <n v="0"/>
    <n v="0.57399999999999995"/>
    <n v="0.88500000000000001"/>
    <n v="0.36"/>
    <n v="1"/>
    <n v="0.71"/>
    <n v="78"/>
    <n v="33"/>
    <n v="246"/>
    <n v="132"/>
    <n v="128"/>
    <n v="96.470588235294116"/>
    <n v="51.764705882352949"/>
    <n v="50.196078431372548"/>
    <n v="0.47599999999999998"/>
    <x v="0"/>
    <x v="1"/>
    <n v="7767"/>
    <n v="4.8099999999999996"/>
    <n v="12.5"/>
    <n v="36.6"/>
    <n v="236545"/>
    <n v="93.4"/>
    <n v="31.3"/>
    <s v="Raabin_WBC"/>
    <s v="May_Grunwald_Giemsa"/>
    <s v="Leica_DM2000"/>
    <n v="60"/>
    <n v="224"/>
    <n v="0.82020000000000004"/>
    <n v="0.71289999999999998"/>
    <n v="0.79879999999999995"/>
    <n v="8.5899999999999976E-2"/>
  </r>
  <r>
    <s v="CELL_005446"/>
    <x v="11"/>
    <x v="0"/>
    <s v="Infection"/>
    <n v="13.87"/>
    <n v="53.7"/>
    <n v="0.68300000000000005"/>
    <n v="0.44500000000000001"/>
    <n v="120.67415730337079"/>
    <n v="0.79"/>
    <n v="0.437"/>
    <n v="4.43"/>
    <n v="3.5"/>
    <n v="0.83299999999999996"/>
    <n v="421"/>
    <n v="90"/>
    <n v="203"/>
    <n v="193"/>
    <n v="197"/>
    <n v="79.607843137254903"/>
    <n v="75.686274509803923"/>
    <n v="77.254901960784323"/>
    <n v="0.73"/>
    <x v="1"/>
    <x v="1"/>
    <n v="12938"/>
    <n v="4.0599999999999996"/>
    <n v="13.4"/>
    <n v="47.8"/>
    <n v="246849"/>
    <n v="92.3"/>
    <n v="32.5"/>
    <s v="Raabin_WBC"/>
    <s v="May_Grunwald_Giemsa"/>
    <s v="Olympus_BX51"/>
    <n v="40"/>
    <n v="224"/>
    <n v="0.9506"/>
    <n v="0.63370000000000004"/>
    <n v="0.72899999999999998"/>
    <n v="9.529999999999994E-2"/>
  </r>
  <r>
    <s v="CELL_002575"/>
    <x v="10"/>
    <x v="1"/>
    <s v="Normal_WBC"/>
    <n v="14.45"/>
    <n v="47.9"/>
    <n v="0.56499999999999995"/>
    <n v="0.63700000000000001"/>
    <n v="75.196232339089477"/>
    <n v="0.69799999999999995"/>
    <n v="0.47899999999999998"/>
    <n v="3.72"/>
    <n v="1.8"/>
    <n v="0.82699999999999996"/>
    <n v="382"/>
    <n v="83"/>
    <n v="231"/>
    <n v="130"/>
    <n v="153"/>
    <n v="90.588235294117652"/>
    <n v="50.980392156862742"/>
    <n v="60"/>
    <n v="0.57899999999999996"/>
    <x v="0"/>
    <x v="1"/>
    <n v="5221"/>
    <n v="4.5599999999999996"/>
    <n v="15.8"/>
    <n v="41.3"/>
    <n v="480206"/>
    <n v="87"/>
    <n v="34.799999999999997"/>
    <s v="PBC_Dataset"/>
    <s v="Giemsa"/>
    <s v="Zeiss_Axio"/>
    <n v="100"/>
    <n v="256"/>
    <n v="0.14929999999999999"/>
    <n v="0.99150000000000005"/>
    <n v="0.91010000000000002"/>
    <n v="-8.1400000000000028E-2"/>
  </r>
  <r>
    <s v="CELL_004748"/>
    <x v="12"/>
    <x v="0"/>
    <s v="Anemia"/>
    <n v="4.16"/>
    <n v="0"/>
    <n v="0"/>
    <n v="1"/>
    <n v="0"/>
    <n v="0.47599999999999998"/>
    <n v="0.85799999999999998"/>
    <n v="0.68"/>
    <n v="1"/>
    <n v="0.75800000000000001"/>
    <n v="68"/>
    <n v="32"/>
    <n v="252"/>
    <n v="122"/>
    <n v="105"/>
    <n v="98.82352941176471"/>
    <n v="47.843137254901961"/>
    <n v="41.17647058823529"/>
    <n v="0.58199999999999996"/>
    <x v="1"/>
    <x v="0"/>
    <n v="6770"/>
    <n v="4.2699999999999996"/>
    <n v="18.3"/>
    <n v="40.5"/>
    <n v="199426"/>
    <n v="104"/>
    <n v="35.1"/>
    <s v="PBC_Dataset"/>
    <s v="May_Grunwald_Giemsa"/>
    <s v="Zeiss_Axio"/>
    <n v="60"/>
    <n v="256"/>
    <n v="0.92210000000000003"/>
    <n v="0.8609"/>
    <n v="1"/>
    <n v="0.1391"/>
  </r>
  <r>
    <s v="CELL_004790"/>
    <x v="12"/>
    <x v="0"/>
    <s v="Anemia"/>
    <n v="4.09"/>
    <n v="0"/>
    <n v="0"/>
    <n v="1"/>
    <n v="0"/>
    <n v="0.36699999999999999"/>
    <n v="0.89600000000000002"/>
    <n v="0.56999999999999995"/>
    <n v="1"/>
    <n v="0.78400000000000003"/>
    <n v="63"/>
    <n v="34"/>
    <n v="224"/>
    <n v="114"/>
    <n v="123"/>
    <n v="87.843137254901961"/>
    <n v="44.705882352941181"/>
    <n v="48.235294117647058"/>
    <n v="0.49399999999999999"/>
    <x v="1"/>
    <x v="1"/>
    <n v="7226"/>
    <n v="3.53"/>
    <n v="14.6"/>
    <n v="45"/>
    <n v="221325"/>
    <n v="76.7"/>
    <n v="33.5"/>
    <s v="PBC_Dataset"/>
    <s v="Giemsa"/>
    <s v="Olympus_BX51"/>
    <n v="100"/>
    <n v="256"/>
    <n v="0.67959999999999998"/>
    <n v="0.77"/>
    <n v="0.78269999999999995"/>
    <n v="1.2699999999999934E-2"/>
  </r>
  <r>
    <s v="CELL_001421"/>
    <x v="5"/>
    <x v="1"/>
    <s v="Normal_WBC"/>
    <n v="10.08"/>
    <n v="76.400000000000006"/>
    <n v="0.64800000000000002"/>
    <n v="0.189"/>
    <n v="404.23280423280426"/>
    <n v="0.89900000000000002"/>
    <n v="0.191"/>
    <n v="0.94"/>
    <n v="1"/>
    <n v="0.90900000000000003"/>
    <n v="228"/>
    <n v="62"/>
    <n v="168"/>
    <n v="161"/>
    <n v="198"/>
    <n v="65.882352941176464"/>
    <n v="63.13725490196078"/>
    <n v="77.64705882352942"/>
    <n v="0.75"/>
    <x v="2"/>
    <x v="0"/>
    <n v="2178"/>
    <n v="4.74"/>
    <n v="10.7"/>
    <n v="38.299999999999997"/>
    <n v="349613"/>
    <n v="91.7"/>
    <n v="32.799999999999997"/>
    <s v="CytoData"/>
    <s v="Giemsa"/>
    <s v="Zeiss_Axio"/>
    <n v="60"/>
    <n v="224"/>
    <n v="4.58E-2"/>
    <n v="0.96589999999999998"/>
    <n v="0.84470000000000001"/>
    <n v="-0.12119999999999997"/>
  </r>
  <r>
    <s v="CELL_001700"/>
    <x v="5"/>
    <x v="1"/>
    <s v="Normal_WBC"/>
    <n v="7.34"/>
    <n v="74.7"/>
    <n v="0.91300000000000003"/>
    <n v="0.14499999999999999"/>
    <n v="515.17241379310349"/>
    <n v="0.82099999999999995"/>
    <n v="0.26700000000000002"/>
    <n v="1.36"/>
    <n v="1"/>
    <n v="0.92"/>
    <n v="258"/>
    <n v="60"/>
    <n v="196"/>
    <n v="138"/>
    <n v="189"/>
    <n v="76.862745098039227"/>
    <n v="54.117647058823529"/>
    <n v="74.117647058823536"/>
    <n v="0.75800000000000001"/>
    <x v="2"/>
    <x v="1"/>
    <n v="11859"/>
    <n v="6.17"/>
    <n v="14.1"/>
    <n v="36.299999999999997"/>
    <n v="285067"/>
    <n v="84.8"/>
    <n v="34.1"/>
    <s v="Raabin_WBC"/>
    <s v="May_Grunwald_Giemsa"/>
    <s v="Olympus_BX51"/>
    <n v="100"/>
    <n v="360"/>
    <n v="0.1202"/>
    <n v="0.91420000000000001"/>
    <n v="0.80630000000000002"/>
    <n v="-0.1079"/>
  </r>
  <r>
    <s v="CELL_005187"/>
    <x v="14"/>
    <x v="0"/>
    <s v="Anemia"/>
    <n v="8.34"/>
    <n v="0"/>
    <n v="0"/>
    <n v="1"/>
    <n v="0"/>
    <n v="0.82299999999999995"/>
    <n v="0.20200000000000001"/>
    <n v="0.6"/>
    <n v="1"/>
    <n v="0.94199999999999995"/>
    <n v="191"/>
    <n v="48"/>
    <n v="220"/>
    <n v="144"/>
    <n v="138"/>
    <n v="86.274509803921575"/>
    <n v="56.470588235294116"/>
    <n v="54.117647058823529"/>
    <n v="0.45100000000000001"/>
    <x v="1"/>
    <x v="1"/>
    <n v="6458"/>
    <n v="5.67"/>
    <n v="13.8"/>
    <n v="36.5"/>
    <n v="142888"/>
    <n v="102.2"/>
    <n v="35"/>
    <s v="PBC_Dataset"/>
    <s v="Giemsa"/>
    <s v="Leica_DM2000"/>
    <n v="60"/>
    <n v="512"/>
    <n v="0.86670000000000003"/>
    <n v="0.52649999999999997"/>
    <n v="0.79649999999999999"/>
    <n v="0.27"/>
  </r>
  <r>
    <s v="CELL_003818"/>
    <x v="7"/>
    <x v="1"/>
    <s v="Normal_Platelet"/>
    <n v="2.63"/>
    <n v="0"/>
    <n v="0"/>
    <n v="1"/>
    <n v="0"/>
    <n v="0.69899999999999995"/>
    <n v="0.42499999999999999"/>
    <n v="2.98"/>
    <n v="1"/>
    <n v="0.93700000000000006"/>
    <n v="43"/>
    <n v="16"/>
    <n v="190"/>
    <n v="116"/>
    <n v="170"/>
    <n v="74.509803921568633"/>
    <n v="45.490196078431374"/>
    <n v="66.666666666666657"/>
    <n v="0.52700000000000002"/>
    <x v="1"/>
    <x v="1"/>
    <n v="8842"/>
    <n v="5.37"/>
    <n v="13.7"/>
    <n v="49"/>
    <n v="287470"/>
    <n v="78"/>
    <n v="32.6"/>
    <s v="Raabin_WBC"/>
    <s v="Giemsa"/>
    <s v="Zeiss_Axio"/>
    <n v="60"/>
    <n v="256"/>
    <n v="5.0500000000000003E-2"/>
    <n v="0.91700000000000004"/>
    <n v="0.88619999999999999"/>
    <n v="-3.080000000000005E-2"/>
  </r>
  <r>
    <s v="CELL_002628"/>
    <x v="10"/>
    <x v="1"/>
    <s v="Normal_WBC"/>
    <n v="12.23"/>
    <n v="59.1"/>
    <n v="0.58099999999999996"/>
    <n v="0.505"/>
    <n v="117.02970297029704"/>
    <n v="0.77600000000000002"/>
    <n v="0.35699999999999998"/>
    <n v="4.67"/>
    <n v="2.2000000000000002"/>
    <n v="0.78900000000000003"/>
    <n v="456"/>
    <n v="74"/>
    <n v="229"/>
    <n v="155"/>
    <n v="159"/>
    <n v="89.803921568627459"/>
    <n v="60.784313725490193"/>
    <n v="62.352941176470587"/>
    <n v="0.68500000000000005"/>
    <x v="1"/>
    <x v="0"/>
    <n v="5696"/>
    <n v="5.56"/>
    <n v="14.2"/>
    <n v="41.3"/>
    <n v="192260"/>
    <n v="95.1"/>
    <n v="32"/>
    <s v="PBC_Dataset"/>
    <s v="Wright"/>
    <s v="Olympus_BX51"/>
    <n v="100"/>
    <n v="256"/>
    <n v="7.5200000000000003E-2"/>
    <n v="0.99860000000000004"/>
    <n v="0.92059999999999997"/>
    <n v="-7.8000000000000069E-2"/>
  </r>
  <r>
    <s v="CELL_004518"/>
    <x v="16"/>
    <x v="0"/>
    <s v="Anemia"/>
    <n v="9.35"/>
    <n v="0"/>
    <n v="0"/>
    <n v="1"/>
    <n v="0"/>
    <n v="0.52100000000000002"/>
    <n v="0.82299999999999995"/>
    <n v="0.53"/>
    <n v="1"/>
    <n v="0.93100000000000005"/>
    <n v="186"/>
    <n v="55"/>
    <n v="228"/>
    <n v="141"/>
    <n v="116"/>
    <n v="89.411764705882362"/>
    <n v="55.294117647058826"/>
    <n v="45.490196078431374"/>
    <n v="0.495"/>
    <x v="0"/>
    <x v="0"/>
    <n v="1822"/>
    <n v="4.4000000000000004"/>
    <n v="14"/>
    <n v="36.700000000000003"/>
    <n v="256980"/>
    <n v="82.4"/>
    <n v="36.799999999999997"/>
    <s v="PBC_Dataset"/>
    <s v="Giemsa"/>
    <s v="Leica_DM2000"/>
    <n v="60"/>
    <n v="360"/>
    <n v="0.78580000000000005"/>
    <n v="0.65629999999999999"/>
    <n v="0.80920000000000003"/>
    <n v="0.15290000000000004"/>
  </r>
  <r>
    <s v="CELL_002795"/>
    <x v="9"/>
    <x v="1"/>
    <s v="Normal_WBC"/>
    <n v="11.36"/>
    <n v="63.1"/>
    <n v="0.77400000000000002"/>
    <n v="0.39700000000000002"/>
    <n v="158.94206549118388"/>
    <n v="0.90900000000000003"/>
    <n v="0.38100000000000001"/>
    <n v="5"/>
    <n v="2.1"/>
    <n v="0.79"/>
    <n v="397"/>
    <n v="76"/>
    <n v="149"/>
    <n v="136"/>
    <n v="176"/>
    <n v="58.431372549019613"/>
    <n v="53.333333333333336"/>
    <n v="69.019607843137251"/>
    <n v="0.84499999999999997"/>
    <x v="1"/>
    <x v="0"/>
    <n v="3476"/>
    <n v="5.62"/>
    <n v="11.8"/>
    <n v="49.3"/>
    <n v="188975"/>
    <n v="103.2"/>
    <n v="34.9"/>
    <s v="PBC_Dataset"/>
    <s v="Giemsa"/>
    <s v="Leica_DM2000"/>
    <n v="100"/>
    <n v="512"/>
    <n v="9.3399999999999997E-2"/>
    <n v="0.91369999999999996"/>
    <n v="0.90780000000000005"/>
    <n v="-5.8999999999999053E-3"/>
  </r>
  <r>
    <s v="CELL_001047"/>
    <x v="1"/>
    <x v="1"/>
    <s v="Normal_WBC"/>
    <n v="11.22"/>
    <n v="62.2"/>
    <n v="0.56999999999999995"/>
    <n v="0.49299999999999999"/>
    <n v="126.16632860040569"/>
    <n v="0.77300000000000002"/>
    <n v="0.22900000000000001"/>
    <n v="3.14"/>
    <n v="4.0999999999999996"/>
    <n v="0.76100000000000001"/>
    <n v="457"/>
    <n v="58"/>
    <n v="210"/>
    <n v="168"/>
    <n v="180"/>
    <n v="82.35294117647058"/>
    <n v="65.882352941176464"/>
    <n v="70.588235294117652"/>
    <n v="0.82299999999999995"/>
    <x v="1"/>
    <x v="0"/>
    <n v="5767"/>
    <n v="5.2"/>
    <n v="6.2"/>
    <n v="49.8"/>
    <n v="339342"/>
    <n v="104.9"/>
    <n v="33.5"/>
    <s v="PBC_Dataset"/>
    <s v="Wright"/>
    <s v="Leica_DM2000"/>
    <n v="100"/>
    <n v="360"/>
    <n v="9.9500000000000005E-2"/>
    <n v="1"/>
    <n v="0.93089999999999995"/>
    <n v="-6.910000000000005E-2"/>
  </r>
  <r>
    <s v="CELL_000507"/>
    <x v="1"/>
    <x v="1"/>
    <s v="Normal_WBC"/>
    <n v="13.46"/>
    <n v="53.2"/>
    <n v="0.40600000000000003"/>
    <n v="0.45400000000000001"/>
    <n v="117.18061674008811"/>
    <n v="0.71899999999999997"/>
    <n v="0.32200000000000001"/>
    <n v="3.05"/>
    <n v="3.3"/>
    <n v="0.82699999999999996"/>
    <n v="455"/>
    <n v="69"/>
    <n v="215"/>
    <n v="160"/>
    <n v="199"/>
    <n v="84.313725490196077"/>
    <n v="62.745098039215684"/>
    <n v="78.039215686274517"/>
    <n v="0.63700000000000001"/>
    <x v="1"/>
    <x v="0"/>
    <n v="6802"/>
    <n v="5.46"/>
    <n v="13.8"/>
    <n v="48.9"/>
    <n v="198480"/>
    <n v="87.8"/>
    <n v="33.9"/>
    <s v="CytoData"/>
    <s v="Giemsa"/>
    <s v="Olympus_BX51"/>
    <n v="60"/>
    <n v="256"/>
    <n v="9.6699999999999994E-2"/>
    <n v="1"/>
    <n v="0.94410000000000005"/>
    <n v="-5.589999999999995E-2"/>
  </r>
  <r>
    <s v="CELL_001774"/>
    <x v="5"/>
    <x v="1"/>
    <s v="Normal_WBC"/>
    <n v="7.12"/>
    <n v="79.400000000000006"/>
    <n v="0.755"/>
    <n v="0.152"/>
    <n v="522.36842105263167"/>
    <n v="0.84199999999999997"/>
    <n v="0.26100000000000001"/>
    <n v="0.65"/>
    <n v="1.2"/>
    <n v="0.88100000000000001"/>
    <n v="305"/>
    <n v="53"/>
    <n v="181"/>
    <n v="153"/>
    <n v="179"/>
    <n v="70.980392156862749"/>
    <n v="60"/>
    <n v="70.196078431372541"/>
    <n v="0.72899999999999998"/>
    <x v="1"/>
    <x v="0"/>
    <n v="6937"/>
    <n v="3.34"/>
    <n v="13.5"/>
    <n v="33.1"/>
    <n v="197726"/>
    <n v="79.3"/>
    <n v="33"/>
    <s v="Raabin_WBC"/>
    <s v="Giemsa"/>
    <s v="Olympus_BX51"/>
    <n v="60"/>
    <n v="512"/>
    <n v="3.1399999999999997E-2"/>
    <n v="0.94440000000000002"/>
    <n v="0.94640000000000002"/>
    <n v="2.0000000000000018E-3"/>
  </r>
  <r>
    <s v="CELL_002527"/>
    <x v="10"/>
    <x v="1"/>
    <s v="Normal_WBC"/>
    <n v="11.79"/>
    <n v="57.7"/>
    <n v="0.58299999999999996"/>
    <n v="0.38700000000000001"/>
    <n v="149.09560723514213"/>
    <n v="0.746"/>
    <n v="0.51100000000000001"/>
    <n v="3.89"/>
    <n v="2.1"/>
    <n v="0.77400000000000002"/>
    <n v="457"/>
    <n v="72"/>
    <n v="242"/>
    <n v="141"/>
    <n v="164"/>
    <n v="94.901960784313715"/>
    <n v="55.294117647058826"/>
    <n v="64.313725490196077"/>
    <n v="0.59399999999999997"/>
    <x v="2"/>
    <x v="1"/>
    <n v="9796"/>
    <n v="5.16"/>
    <n v="15.7"/>
    <n v="38.200000000000003"/>
    <n v="208446"/>
    <n v="87"/>
    <n v="32.1"/>
    <s v="PBC_Dataset"/>
    <s v="Giemsa"/>
    <s v="Zeiss_Axio"/>
    <n v="40"/>
    <n v="512"/>
    <n v="0.22670000000000001"/>
    <n v="0.94850000000000001"/>
    <n v="0.90249999999999997"/>
    <n v="-4.6000000000000041E-2"/>
  </r>
  <r>
    <s v="CELL_002104"/>
    <x v="4"/>
    <x v="1"/>
    <s v="Normal_WBC"/>
    <n v="12.51"/>
    <n v="66.900000000000006"/>
    <n v="0.53"/>
    <n v="0.311"/>
    <n v="215.11254019292608"/>
    <n v="0.78100000000000003"/>
    <n v="0.33600000000000002"/>
    <n v="1.31"/>
    <n v="1.2"/>
    <n v="0.69899999999999995"/>
    <n v="648"/>
    <n v="87"/>
    <n v="224"/>
    <n v="151"/>
    <n v="182"/>
    <n v="87.843137254901961"/>
    <n v="59.215686274509807"/>
    <n v="71.372549019607845"/>
    <n v="0.441"/>
    <x v="0"/>
    <x v="0"/>
    <n v="6866"/>
    <n v="5.72"/>
    <n v="11.1"/>
    <n v="44.2"/>
    <n v="273426"/>
    <n v="88.1"/>
    <n v="32"/>
    <s v="PBC_Dataset"/>
    <s v="Giemsa"/>
    <s v="Zeiss_Axio"/>
    <n v="100"/>
    <n v="360"/>
    <n v="0.1159"/>
    <n v="0.83650000000000002"/>
    <n v="0.82289999999999996"/>
    <n v="-1.3600000000000056E-2"/>
  </r>
  <r>
    <s v="CELL_002742"/>
    <x v="9"/>
    <x v="1"/>
    <s v="Normal_WBC"/>
    <n v="11.83"/>
    <n v="68.2"/>
    <n v="0.74299999999999999"/>
    <n v="0.32600000000000001"/>
    <n v="209.20245398773005"/>
    <n v="0.78900000000000003"/>
    <n v="0.316"/>
    <n v="4.54"/>
    <n v="2"/>
    <n v="0.75800000000000001"/>
    <n v="359"/>
    <n v="73"/>
    <n v="186"/>
    <n v="113"/>
    <n v="214"/>
    <n v="72.941176470588232"/>
    <n v="44.313725490196077"/>
    <n v="83.921568627450981"/>
    <n v="0.83399999999999996"/>
    <x v="1"/>
    <x v="0"/>
    <n v="8503"/>
    <n v="4.88"/>
    <n v="16"/>
    <n v="48.9"/>
    <n v="310422"/>
    <n v="76.7"/>
    <n v="31.9"/>
    <s v="Raabin_WBC"/>
    <s v="Giemsa"/>
    <s v="Zeiss_Axio"/>
    <n v="100"/>
    <n v="360"/>
    <n v="0.1227"/>
    <n v="0.93540000000000001"/>
    <n v="0.92410000000000003"/>
    <n v="-1.1299999999999977E-2"/>
  </r>
  <r>
    <s v="CELL_004782"/>
    <x v="12"/>
    <x v="0"/>
    <s v="Anemia"/>
    <n v="3.05"/>
    <n v="0"/>
    <n v="0"/>
    <n v="1"/>
    <n v="0"/>
    <n v="0.60199999999999998"/>
    <n v="0.90500000000000003"/>
    <n v="0.88"/>
    <n v="1"/>
    <n v="0.69199999999999995"/>
    <n v="99"/>
    <n v="31"/>
    <n v="221"/>
    <n v="131"/>
    <n v="144"/>
    <n v="86.666666666666671"/>
    <n v="51.372549019607838"/>
    <n v="56.470588235294116"/>
    <n v="0.38100000000000001"/>
    <x v="1"/>
    <x v="0"/>
    <n v="6110"/>
    <n v="6.78"/>
    <n v="8.6999999999999993"/>
    <n v="42.8"/>
    <n v="157652"/>
    <n v="108.5"/>
    <n v="33.799999999999997"/>
    <s v="PBC_Dataset"/>
    <s v="Giemsa"/>
    <s v="Olympus_BX51"/>
    <n v="100"/>
    <n v="224"/>
    <n v="0.84499999999999997"/>
    <n v="0.70140000000000002"/>
    <n v="0.88260000000000005"/>
    <n v="0.18120000000000003"/>
  </r>
  <r>
    <s v="CELL_004699"/>
    <x v="12"/>
    <x v="0"/>
    <s v="Anemia"/>
    <n v="3.83"/>
    <n v="0"/>
    <n v="0"/>
    <n v="1"/>
    <n v="0"/>
    <n v="0.38200000000000001"/>
    <n v="0.79300000000000004"/>
    <n v="0.53"/>
    <n v="1"/>
    <n v="0.77600000000000002"/>
    <n v="77"/>
    <n v="40"/>
    <n v="228"/>
    <n v="107"/>
    <n v="135"/>
    <n v="89.411764705882362"/>
    <n v="41.96078431372549"/>
    <n v="52.941176470588239"/>
    <n v="0.433"/>
    <x v="1"/>
    <x v="0"/>
    <n v="2074"/>
    <n v="4.46"/>
    <n v="12.4"/>
    <n v="39.200000000000003"/>
    <n v="278157"/>
    <n v="79.400000000000006"/>
    <n v="34.1"/>
    <s v="Raabin_WBC"/>
    <s v="Giemsa"/>
    <s v="Olympus_BX51"/>
    <n v="100"/>
    <n v="256"/>
    <n v="0.6169"/>
    <n v="0.70530000000000004"/>
    <n v="0.79369999999999996"/>
    <n v="8.8399999999999923E-2"/>
  </r>
  <r>
    <s v="CELL_002255"/>
    <x v="4"/>
    <x v="1"/>
    <s v="Normal_WBC"/>
    <n v="16"/>
    <n v="69.3"/>
    <n v="0.42299999999999999"/>
    <n v="0.379"/>
    <n v="182.84960422163587"/>
    <n v="0.67100000000000004"/>
    <n v="0.67200000000000004"/>
    <n v="2.12"/>
    <n v="1.3"/>
    <n v="0.68899999999999995"/>
    <n v="682"/>
    <n v="97"/>
    <n v="224"/>
    <n v="159"/>
    <n v="179"/>
    <n v="87.843137254901961"/>
    <n v="62.352941176470587"/>
    <n v="70.196078431372541"/>
    <n v="0.48399999999999999"/>
    <x v="1"/>
    <x v="1"/>
    <n v="11612"/>
    <n v="5.38"/>
    <n v="11.5"/>
    <n v="38.700000000000003"/>
    <n v="124694"/>
    <n v="89.1"/>
    <n v="32.4"/>
    <s v="CytoData"/>
    <s v="Wright"/>
    <s v="Zeiss_Axio"/>
    <n v="60"/>
    <n v="256"/>
    <n v="5.0099999999999999E-2"/>
    <n v="0.93689999999999996"/>
    <n v="0.88280000000000003"/>
    <n v="-5.4099999999999926E-2"/>
  </r>
  <r>
    <s v="CELL_002719"/>
    <x v="9"/>
    <x v="1"/>
    <s v="Normal_WBC"/>
    <n v="11.15"/>
    <n v="60.4"/>
    <n v="0.64600000000000002"/>
    <n v="0.313"/>
    <n v="192.97124600638978"/>
    <n v="0.74299999999999999"/>
    <n v="0.29499999999999998"/>
    <n v="5.29"/>
    <n v="1.6"/>
    <n v="0.752"/>
    <n v="386"/>
    <n v="78"/>
    <n v="179"/>
    <n v="142"/>
    <n v="208"/>
    <n v="70.196078431372541"/>
    <n v="55.686274509803923"/>
    <n v="81.568627450980387"/>
    <n v="0.80300000000000005"/>
    <x v="1"/>
    <x v="0"/>
    <n v="7917"/>
    <n v="5.18"/>
    <n v="16.3"/>
    <n v="43.6"/>
    <n v="220804"/>
    <n v="69.400000000000006"/>
    <n v="31.1"/>
    <s v="Raabin_WBC"/>
    <s v="Giemsa"/>
    <s v="Leica_DM2000"/>
    <n v="100"/>
    <n v="512"/>
    <n v="3.3399999999999999E-2"/>
    <n v="0.85009999999999997"/>
    <n v="0.9456"/>
    <n v="9.5500000000000029E-2"/>
  </r>
  <r>
    <s v="CELL_003787"/>
    <x v="7"/>
    <x v="1"/>
    <s v="Normal_Platelet"/>
    <n v="2.33"/>
    <n v="0"/>
    <n v="0"/>
    <n v="1"/>
    <n v="0"/>
    <n v="0.65500000000000003"/>
    <n v="0.57899999999999996"/>
    <n v="2.2799999999999998"/>
    <n v="1"/>
    <n v="0.77100000000000002"/>
    <n v="22"/>
    <n v="20"/>
    <n v="219"/>
    <n v="138"/>
    <n v="162"/>
    <n v="85.882352941176464"/>
    <n v="54.117647058823529"/>
    <n v="63.529411764705877"/>
    <n v="0.59"/>
    <x v="2"/>
    <x v="0"/>
    <n v="8215"/>
    <n v="4.6399999999999997"/>
    <n v="15"/>
    <n v="27.5"/>
    <n v="141115"/>
    <n v="108.5"/>
    <n v="35.200000000000003"/>
    <s v="Raabin_WBC"/>
    <s v="May_Grunwald_Giemsa"/>
    <s v="Olympus_BX51"/>
    <n v="100"/>
    <n v="360"/>
    <n v="5.0099999999999999E-2"/>
    <n v="0.88649999999999995"/>
    <n v="0.93520000000000003"/>
    <n v="4.8700000000000077E-2"/>
  </r>
  <r>
    <s v="CELL_004826"/>
    <x v="12"/>
    <x v="0"/>
    <s v="Anemia"/>
    <n v="5.66"/>
    <n v="0"/>
    <n v="0"/>
    <n v="1"/>
    <n v="0"/>
    <n v="0.36599999999999999"/>
    <n v="0.76100000000000001"/>
    <n v="0.6"/>
    <n v="1"/>
    <n v="0.78700000000000003"/>
    <n v="62"/>
    <n v="33"/>
    <n v="241"/>
    <n v="117"/>
    <n v="129"/>
    <n v="94.509803921568619"/>
    <n v="45.882352941176471"/>
    <n v="50.588235294117645"/>
    <n v="0.501"/>
    <x v="1"/>
    <x v="1"/>
    <n v="3458"/>
    <n v="4.7300000000000004"/>
    <n v="13.8"/>
    <n v="37.1"/>
    <n v="250407"/>
    <n v="80.2"/>
    <n v="31.6"/>
    <s v="CytoData"/>
    <s v="Giemsa"/>
    <s v="Leica_DM2000"/>
    <n v="100"/>
    <n v="256"/>
    <n v="0.71220000000000006"/>
    <n v="0.6331"/>
    <n v="0.93820000000000003"/>
    <n v="0.30510000000000004"/>
  </r>
  <r>
    <s v="CELL_004611"/>
    <x v="16"/>
    <x v="0"/>
    <s v="Anemia"/>
    <n v="7.18"/>
    <n v="0"/>
    <n v="0"/>
    <n v="1"/>
    <n v="0"/>
    <n v="0.52100000000000002"/>
    <n v="0.82899999999999996"/>
    <n v="0.47"/>
    <n v="1"/>
    <n v="0.95599999999999996"/>
    <n v="188"/>
    <n v="48"/>
    <n v="217"/>
    <n v="132"/>
    <n v="124"/>
    <n v="85.098039215686271"/>
    <n v="51.764705882352949"/>
    <n v="48.627450980392155"/>
    <n v="0.49099999999999999"/>
    <x v="0"/>
    <x v="0"/>
    <n v="10791"/>
    <n v="5.31"/>
    <n v="11.6"/>
    <n v="44"/>
    <n v="204942"/>
    <n v="97.3"/>
    <n v="32.200000000000003"/>
    <s v="Raabin_WBC"/>
    <s v="Giemsa"/>
    <s v="Olympus_BX51"/>
    <n v="100"/>
    <n v="512"/>
    <n v="0.95330000000000004"/>
    <n v="0.77359999999999995"/>
    <n v="0.74429999999999996"/>
    <n v="-2.9299999999999993E-2"/>
  </r>
  <r>
    <s v="CELL_003810"/>
    <x v="7"/>
    <x v="1"/>
    <s v="Normal_Platelet"/>
    <n v="2.62"/>
    <n v="0"/>
    <n v="0"/>
    <n v="1"/>
    <n v="0"/>
    <n v="0.73799999999999999"/>
    <n v="0.497"/>
    <n v="2.54"/>
    <n v="1"/>
    <n v="0.77300000000000002"/>
    <n v="21"/>
    <n v="11"/>
    <n v="203"/>
    <n v="145"/>
    <n v="162"/>
    <n v="79.607843137254903"/>
    <n v="56.862745098039213"/>
    <n v="63.529411764705877"/>
    <n v="0.622"/>
    <x v="1"/>
    <x v="0"/>
    <n v="7647"/>
    <n v="4.38"/>
    <n v="10.9"/>
    <n v="37.6"/>
    <n v="187600"/>
    <n v="85.6"/>
    <n v="31.6"/>
    <s v="PBC_Dataset"/>
    <s v="Wright"/>
    <s v="Olympus_BX51"/>
    <n v="100"/>
    <n v="224"/>
    <n v="0.1676"/>
    <n v="0.99529999999999996"/>
    <n v="0.95040000000000002"/>
    <n v="-4.489999999999994E-2"/>
  </r>
  <r>
    <s v="CELL_004716"/>
    <x v="12"/>
    <x v="0"/>
    <s v="Anemia"/>
    <n v="4.01"/>
    <n v="0"/>
    <n v="0"/>
    <n v="1"/>
    <n v="0"/>
    <n v="0.40500000000000003"/>
    <n v="0.97299999999999998"/>
    <n v="0.72"/>
    <n v="1"/>
    <n v="0.73099999999999998"/>
    <n v="113"/>
    <n v="39"/>
    <n v="240"/>
    <n v="133"/>
    <n v="127"/>
    <n v="94.117647058823522"/>
    <n v="52.156862745098046"/>
    <n v="49.803921568627452"/>
    <n v="0.495"/>
    <x v="0"/>
    <x v="0"/>
    <n v="7716"/>
    <n v="5.01"/>
    <n v="13.2"/>
    <n v="41.1"/>
    <n v="247679"/>
    <n v="82.4"/>
    <n v="31.3"/>
    <s v="PBC_Dataset"/>
    <s v="May_Grunwald_Giemsa"/>
    <s v="Leica_DM2000"/>
    <n v="100"/>
    <n v="256"/>
    <n v="0.8276"/>
    <n v="0.98440000000000005"/>
    <n v="0.6976"/>
    <n v="-0.28680000000000005"/>
  </r>
  <r>
    <s v="CELL_003470"/>
    <x v="2"/>
    <x v="1"/>
    <s v="Normal_RBC"/>
    <n v="6.99"/>
    <n v="0"/>
    <n v="0"/>
    <n v="1"/>
    <n v="0"/>
    <n v="0.89"/>
    <n v="0.20300000000000001"/>
    <n v="0.54"/>
    <n v="1"/>
    <n v="0.91100000000000003"/>
    <n v="204"/>
    <n v="43"/>
    <n v="255"/>
    <n v="124"/>
    <n v="146"/>
    <n v="100"/>
    <n v="48.627450980392155"/>
    <n v="57.254901960784309"/>
    <n v="0.55500000000000005"/>
    <x v="1"/>
    <x v="0"/>
    <n v="6272"/>
    <n v="3.54"/>
    <n v="16.5"/>
    <n v="46.2"/>
    <n v="232221"/>
    <n v="83.8"/>
    <n v="36.1"/>
    <s v="Raabin_WBC"/>
    <s v="May_Grunwald_Giemsa"/>
    <s v="Zeiss_Axio"/>
    <n v="60"/>
    <n v="224"/>
    <n v="0.1191"/>
    <n v="0.90269999999999995"/>
    <n v="0.88139999999999996"/>
    <n v="-2.1299999999999986E-2"/>
  </r>
  <r>
    <s v="CELL_003607"/>
    <x v="2"/>
    <x v="1"/>
    <s v="Normal_RBC"/>
    <n v="6.84"/>
    <n v="0"/>
    <n v="0"/>
    <n v="1"/>
    <n v="0"/>
    <n v="0.98499999999999999"/>
    <n v="0.251"/>
    <n v="0.69"/>
    <n v="1"/>
    <n v="0.94"/>
    <n v="216"/>
    <n v="42"/>
    <n v="240"/>
    <n v="111"/>
    <n v="117"/>
    <n v="94.117647058823522"/>
    <n v="43.529411764705884"/>
    <n v="45.882352941176471"/>
    <n v="0.501"/>
    <x v="2"/>
    <x v="1"/>
    <n v="11058"/>
    <n v="4.26"/>
    <n v="10.199999999999999"/>
    <n v="52.1"/>
    <n v="61251"/>
    <n v="102.6"/>
    <n v="35.299999999999997"/>
    <s v="CytoData"/>
    <s v="Giemsa"/>
    <s v="Leica_DM2000"/>
    <n v="60"/>
    <n v="360"/>
    <n v="6.4399999999999999E-2"/>
    <n v="0.99970000000000003"/>
    <n v="0.93230000000000002"/>
    <n v="-6.7400000000000015E-2"/>
  </r>
  <r>
    <s v="CELL_000784"/>
    <x v="1"/>
    <x v="1"/>
    <s v="Normal_WBC"/>
    <n v="10.89"/>
    <n v="56.8"/>
    <n v="0.57099999999999995"/>
    <n v="0.439"/>
    <n v="129.38496583143507"/>
    <n v="0.72399999999999998"/>
    <n v="0.42799999999999999"/>
    <n v="3.55"/>
    <n v="3.6"/>
    <n v="0.76600000000000001"/>
    <n v="393"/>
    <n v="71"/>
    <n v="220"/>
    <n v="136"/>
    <n v="176"/>
    <n v="86.274509803921575"/>
    <n v="53.333333333333336"/>
    <n v="69.019607843137251"/>
    <n v="0.622"/>
    <x v="1"/>
    <x v="1"/>
    <n v="6791"/>
    <n v="4.9400000000000004"/>
    <n v="12.1"/>
    <n v="26.4"/>
    <n v="191128"/>
    <n v="86.9"/>
    <n v="33.5"/>
    <s v="PBC_Dataset"/>
    <s v="Wright"/>
    <s v="Zeiss_Axio"/>
    <n v="100"/>
    <n v="512"/>
    <n v="0.12470000000000001"/>
    <n v="0.84970000000000001"/>
    <n v="0.97209999999999996"/>
    <n v="0.12239999999999995"/>
  </r>
  <r>
    <s v="CELL_001644"/>
    <x v="5"/>
    <x v="1"/>
    <s v="Normal_WBC"/>
    <n v="9.4"/>
    <n v="88.1"/>
    <n v="0.79700000000000004"/>
    <n v="0.05"/>
    <n v="1761.9999999999998"/>
    <n v="0.80200000000000005"/>
    <n v="0.29599999999999999"/>
    <n v="0.92"/>
    <n v="1"/>
    <n v="0.95499999999999996"/>
    <n v="287"/>
    <n v="51"/>
    <n v="199"/>
    <n v="156"/>
    <n v="190"/>
    <n v="78.039215686274517"/>
    <n v="61.176470588235297"/>
    <n v="74.509803921568633"/>
    <n v="0.63700000000000001"/>
    <x v="1"/>
    <x v="1"/>
    <n v="6111"/>
    <n v="5.14"/>
    <n v="14.2"/>
    <n v="45.4"/>
    <n v="281241"/>
    <n v="103.3"/>
    <n v="36.4"/>
    <s v="PBC_Dataset"/>
    <s v="Giemsa"/>
    <s v="Olympus_BX51"/>
    <n v="60"/>
    <n v="256"/>
    <n v="0.17019999999999999"/>
    <n v="0.89300000000000002"/>
    <n v="0.88500000000000001"/>
    <n v="-8.0000000000000071E-3"/>
  </r>
  <r>
    <s v="CELL_002806"/>
    <x v="2"/>
    <x v="1"/>
    <s v="Normal_RBC"/>
    <n v="6.26"/>
    <n v="0"/>
    <n v="0"/>
    <n v="1"/>
    <n v="0"/>
    <n v="0.89200000000000002"/>
    <n v="0.216"/>
    <n v="0.62"/>
    <n v="1"/>
    <n v="0.94799999999999995"/>
    <n v="186"/>
    <n v="45"/>
    <n v="244"/>
    <n v="122"/>
    <n v="124"/>
    <n v="95.686274509803923"/>
    <n v="47.843137254901961"/>
    <n v="48.627450980392155"/>
    <n v="0.47599999999999998"/>
    <x v="1"/>
    <x v="0"/>
    <n v="9316"/>
    <n v="5.09"/>
    <n v="12.9"/>
    <n v="27.8"/>
    <n v="275148"/>
    <n v="82.5"/>
    <n v="33"/>
    <s v="PBC_Dataset"/>
    <s v="May_Grunwald_Giemsa"/>
    <s v="Leica_DM2000"/>
    <n v="100"/>
    <n v="224"/>
    <n v="9.2100000000000001E-2"/>
    <n v="0.84960000000000002"/>
    <n v="0.95899999999999996"/>
    <n v="0.10939999999999994"/>
  </r>
  <r>
    <s v="CELL_001336"/>
    <x v="5"/>
    <x v="1"/>
    <s v="Normal_WBC"/>
    <n v="8.0299999999999994"/>
    <n v="70.5"/>
    <n v="0.82399999999999995"/>
    <n v="0.05"/>
    <n v="1410"/>
    <n v="0.94499999999999995"/>
    <n v="0.29199999999999998"/>
    <n v="0.83"/>
    <n v="1.2"/>
    <n v="0.99199999999999999"/>
    <n v="269"/>
    <n v="60"/>
    <n v="201"/>
    <n v="173"/>
    <n v="178"/>
    <n v="78.82352941176471"/>
    <n v="67.843137254901961"/>
    <n v="69.803921568627445"/>
    <n v="0.70599999999999996"/>
    <x v="1"/>
    <x v="1"/>
    <n v="9298"/>
    <n v="4.88"/>
    <n v="13.2"/>
    <n v="42.5"/>
    <n v="140049"/>
    <n v="98.1"/>
    <n v="33.5"/>
    <s v="PBC_Dataset"/>
    <s v="May_Grunwald_Giemsa"/>
    <s v="Zeiss_Axio"/>
    <n v="100"/>
    <n v="224"/>
    <n v="0.16980000000000001"/>
    <n v="0.79120000000000001"/>
    <n v="0.99409999999999998"/>
    <n v="0.20289999999999997"/>
  </r>
  <r>
    <s v="CELL_004447"/>
    <x v="13"/>
    <x v="0"/>
    <s v="Leukemia"/>
    <n v="11.06"/>
    <n v="69.599999999999994"/>
    <n v="0.52500000000000002"/>
    <n v="0.13500000000000001"/>
    <n v="515.55555555555543"/>
    <n v="0.89200000000000002"/>
    <n v="0.38800000000000001"/>
    <n v="1.51"/>
    <n v="1"/>
    <n v="0.90200000000000002"/>
    <n v="609"/>
    <n v="102"/>
    <n v="178"/>
    <n v="180"/>
    <n v="202"/>
    <n v="69.803921568627445"/>
    <n v="70.588235294117652"/>
    <n v="79.215686274509807"/>
    <n v="0.89600000000000002"/>
    <x v="1"/>
    <x v="0"/>
    <n v="6501"/>
    <n v="5"/>
    <n v="12.9"/>
    <n v="46.2"/>
    <n v="198259"/>
    <n v="86.5"/>
    <n v="35"/>
    <s v="Raabin_WBC"/>
    <s v="Giemsa"/>
    <s v="Olympus_BX51"/>
    <n v="100"/>
    <n v="512"/>
    <n v="1"/>
    <n v="0.95620000000000005"/>
    <n v="1"/>
    <n v="4.379999999999995E-2"/>
  </r>
  <r>
    <s v="CELL_002465"/>
    <x v="10"/>
    <x v="1"/>
    <s v="Normal_WBC"/>
    <n v="13.38"/>
    <n v="50.3"/>
    <n v="0.57599999999999996"/>
    <n v="0.57799999999999996"/>
    <n v="87.024221453287197"/>
    <n v="0.82099999999999995"/>
    <n v="0.49"/>
    <n v="4.97"/>
    <n v="2.2000000000000002"/>
    <n v="0.84799999999999998"/>
    <n v="394"/>
    <n v="76"/>
    <n v="245"/>
    <n v="153"/>
    <n v="160"/>
    <n v="96.078431372549019"/>
    <n v="60"/>
    <n v="62.745098039215684"/>
    <n v="0.68500000000000005"/>
    <x v="1"/>
    <x v="1"/>
    <n v="10602"/>
    <n v="3.59"/>
    <n v="13.5"/>
    <n v="40.1"/>
    <n v="223187"/>
    <n v="68.400000000000006"/>
    <n v="29.7"/>
    <s v="PBC_Dataset"/>
    <s v="Giemsa"/>
    <s v="Olympus_BX51"/>
    <n v="100"/>
    <n v="360"/>
    <n v="0.1055"/>
    <n v="0.85809999999999997"/>
    <n v="0.92220000000000002"/>
    <n v="6.4100000000000046E-2"/>
  </r>
  <r>
    <s v="CELL_003401"/>
    <x v="2"/>
    <x v="1"/>
    <s v="Normal_RBC"/>
    <n v="7.47"/>
    <n v="0"/>
    <n v="0"/>
    <n v="1"/>
    <n v="0"/>
    <n v="1"/>
    <n v="0.123"/>
    <n v="0.36"/>
    <n v="1"/>
    <n v="0.91100000000000003"/>
    <n v="164"/>
    <n v="52"/>
    <n v="211"/>
    <n v="124"/>
    <n v="136"/>
    <n v="82.745098039215677"/>
    <n v="48.627450980392155"/>
    <n v="53.333333333333336"/>
    <n v="0.57599999999999996"/>
    <x v="0"/>
    <x v="0"/>
    <n v="8268"/>
    <n v="3.84"/>
    <n v="13.9"/>
    <n v="32.299999999999997"/>
    <n v="263898"/>
    <n v="102.4"/>
    <n v="36"/>
    <s v="CytoData"/>
    <s v="Wright"/>
    <s v="Leica_DM2000"/>
    <n v="100"/>
    <n v="360"/>
    <n v="0.1515"/>
    <n v="0.98980000000000001"/>
    <n v="0.88119999999999998"/>
    <n v="-0.10860000000000003"/>
  </r>
  <r>
    <s v="CELL_001895"/>
    <x v="5"/>
    <x v="1"/>
    <s v="Normal_WBC"/>
    <n v="9.9"/>
    <n v="83.9"/>
    <n v="0.84099999999999997"/>
    <n v="0.28699999999999998"/>
    <n v="292.33449477351922"/>
    <n v="0.97199999999999998"/>
    <n v="0.224"/>
    <n v="1.07"/>
    <n v="1"/>
    <n v="0.97099999999999997"/>
    <n v="277"/>
    <n v="53"/>
    <n v="188"/>
    <n v="143"/>
    <n v="216"/>
    <n v="73.725490196078439"/>
    <n v="56.078431372549019"/>
    <n v="84.705882352941174"/>
    <n v="0.77400000000000002"/>
    <x v="2"/>
    <x v="0"/>
    <n v="3280"/>
    <n v="6.25"/>
    <n v="14.3"/>
    <n v="34.700000000000003"/>
    <n v="323115"/>
    <n v="79.400000000000006"/>
    <n v="33.4"/>
    <s v="PBC_Dataset"/>
    <s v="Giemsa"/>
    <s v="Leica_DM2000"/>
    <n v="100"/>
    <n v="360"/>
    <n v="8.6300000000000002E-2"/>
    <n v="0.91369999999999996"/>
    <n v="0.93010000000000004"/>
    <n v="1.6400000000000081E-2"/>
  </r>
  <r>
    <s v="CELL_000808"/>
    <x v="1"/>
    <x v="1"/>
    <s v="Normal_WBC"/>
    <n v="12.32"/>
    <n v="54.3"/>
    <n v="0.501"/>
    <n v="0.48"/>
    <n v="113.125"/>
    <n v="0.76800000000000002"/>
    <n v="0.26200000000000001"/>
    <n v="2.2999999999999998"/>
    <n v="4"/>
    <n v="0.75900000000000001"/>
    <n v="433"/>
    <n v="72"/>
    <n v="204"/>
    <n v="189"/>
    <n v="187"/>
    <n v="80"/>
    <n v="74.117647058823536"/>
    <n v="73.333333333333329"/>
    <n v="0.70299999999999996"/>
    <x v="1"/>
    <x v="1"/>
    <n v="7712"/>
    <n v="5.23"/>
    <n v="15.8"/>
    <n v="33.1"/>
    <n v="285596"/>
    <n v="96.2"/>
    <n v="33.1"/>
    <s v="CytoData"/>
    <s v="Giemsa"/>
    <s v="Olympus_BX51"/>
    <n v="40"/>
    <n v="256"/>
    <n v="5.21E-2"/>
    <n v="0.92769999999999997"/>
    <n v="0.93179999999999996"/>
    <n v="4.0999999999999925E-3"/>
  </r>
  <r>
    <s v="CELL_001371"/>
    <x v="5"/>
    <x v="1"/>
    <s v="Normal_WBC"/>
    <n v="8.6"/>
    <n v="73.2"/>
    <n v="0.81100000000000005"/>
    <n v="0.113"/>
    <n v="647.78761061946898"/>
    <n v="0.94199999999999995"/>
    <n v="0.25700000000000001"/>
    <n v="1.35"/>
    <n v="1"/>
    <n v="0.92400000000000004"/>
    <n v="253"/>
    <n v="59"/>
    <n v="188"/>
    <n v="153"/>
    <n v="178"/>
    <n v="73.725490196078439"/>
    <n v="60"/>
    <n v="69.803921568627445"/>
    <n v="0.71"/>
    <x v="1"/>
    <x v="1"/>
    <n v="2889"/>
    <n v="4.32"/>
    <n v="14"/>
    <n v="43.5"/>
    <n v="242087"/>
    <n v="91.2"/>
    <n v="32"/>
    <s v="Raabin_WBC"/>
    <s v="Giemsa"/>
    <s v="Zeiss_Axio"/>
    <n v="40"/>
    <n v="512"/>
    <n v="7.4800000000000005E-2"/>
    <n v="0.8901"/>
    <n v="0.85499999999999998"/>
    <n v="-3.510000000000002E-2"/>
  </r>
  <r>
    <s v="CELL_002837"/>
    <x v="2"/>
    <x v="1"/>
    <s v="Normal_RBC"/>
    <n v="7.96"/>
    <n v="0"/>
    <n v="0"/>
    <n v="1"/>
    <n v="0"/>
    <n v="0.86099999999999999"/>
    <n v="0.24299999999999999"/>
    <n v="0.84"/>
    <n v="1"/>
    <n v="0.96"/>
    <n v="160"/>
    <n v="44"/>
    <n v="235"/>
    <n v="153"/>
    <n v="111"/>
    <n v="92.156862745098039"/>
    <n v="60"/>
    <n v="43.529411764705884"/>
    <n v="0.51"/>
    <x v="1"/>
    <x v="1"/>
    <n v="10158"/>
    <n v="3.23"/>
    <n v="11.9"/>
    <n v="45.9"/>
    <n v="195751"/>
    <n v="94.4"/>
    <n v="32.9"/>
    <s v="Raabin_WBC"/>
    <s v="May_Grunwald_Giemsa"/>
    <s v="Leica_DM2000"/>
    <n v="60"/>
    <n v="360"/>
    <n v="0.1235"/>
    <n v="1"/>
    <n v="0.95950000000000002"/>
    <n v="-4.049999999999998E-2"/>
  </r>
  <r>
    <s v="CELL_001783"/>
    <x v="5"/>
    <x v="1"/>
    <s v="Normal_WBC"/>
    <n v="9.15"/>
    <n v="78.7"/>
    <n v="0.73199999999999998"/>
    <n v="0.186"/>
    <n v="423.11827956989248"/>
    <n v="0.83899999999999997"/>
    <n v="0.20399999999999999"/>
    <n v="1.07"/>
    <n v="1.1000000000000001"/>
    <n v="0.89400000000000002"/>
    <n v="256"/>
    <n v="64"/>
    <n v="208"/>
    <n v="152"/>
    <n v="202"/>
    <n v="81.568627450980387"/>
    <n v="59.607843137254903"/>
    <n v="79.215686274509807"/>
    <n v="0.70399999999999996"/>
    <x v="1"/>
    <x v="1"/>
    <n v="6467"/>
    <n v="5.24"/>
    <n v="14.7"/>
    <n v="37.5"/>
    <n v="225154"/>
    <n v="84.3"/>
    <n v="35.200000000000003"/>
    <s v="Raabin_WBC"/>
    <s v="May_Grunwald_Giemsa"/>
    <s v="Leica_DM2000"/>
    <n v="100"/>
    <n v="224"/>
    <n v="7.7200000000000005E-2"/>
    <n v="0.95230000000000004"/>
    <n v="0.94979999999999998"/>
    <n v="-2.5000000000000577E-3"/>
  </r>
  <r>
    <s v="CELL_004676"/>
    <x v="12"/>
    <x v="0"/>
    <s v="Anemia"/>
    <n v="3.71"/>
    <n v="0"/>
    <n v="0"/>
    <n v="1"/>
    <n v="0"/>
    <n v="0.251"/>
    <n v="0.65300000000000002"/>
    <n v="0.41"/>
    <n v="1"/>
    <n v="0.78900000000000003"/>
    <n v="52"/>
    <n v="26"/>
    <n v="237"/>
    <n v="113"/>
    <n v="112"/>
    <n v="92.941176470588232"/>
    <n v="44.313725490196077"/>
    <n v="43.921568627450981"/>
    <n v="0.54800000000000004"/>
    <x v="0"/>
    <x v="1"/>
    <n v="1000"/>
    <n v="4.54"/>
    <n v="12.9"/>
    <n v="31.9"/>
    <n v="196222"/>
    <n v="87.9"/>
    <n v="33.5"/>
    <s v="Raabin_WBC"/>
    <s v="Giemsa"/>
    <s v="Leica_DM2000"/>
    <n v="60"/>
    <n v="360"/>
    <n v="0.8569"/>
    <n v="0.72009999999999996"/>
    <n v="0.60919999999999996"/>
    <n v="-0.1109"/>
  </r>
  <r>
    <s v="CELL_001169"/>
    <x v="5"/>
    <x v="1"/>
    <s v="Normal_WBC"/>
    <n v="7.93"/>
    <n v="84.4"/>
    <n v="0.79400000000000004"/>
    <n v="0.193"/>
    <n v="437.3056994818653"/>
    <n v="0.83899999999999997"/>
    <n v="0.19400000000000001"/>
    <n v="0.79"/>
    <n v="1.1000000000000001"/>
    <n v="0.95099999999999996"/>
    <n v="347"/>
    <n v="61"/>
    <n v="195"/>
    <n v="149"/>
    <n v="200"/>
    <n v="76.470588235294116"/>
    <n v="58.431372549019613"/>
    <n v="78.431372549019613"/>
    <n v="0.73199999999999998"/>
    <x v="0"/>
    <x v="0"/>
    <n v="6564"/>
    <n v="3.7"/>
    <n v="11.5"/>
    <n v="39.5"/>
    <n v="300495"/>
    <n v="93.8"/>
    <n v="33"/>
    <s v="CytoData"/>
    <s v="May_Grunwald_Giemsa"/>
    <s v="Olympus_BX51"/>
    <n v="40"/>
    <n v="224"/>
    <n v="4.8599999999999997E-2"/>
    <n v="0.84599999999999997"/>
    <n v="0.88019999999999998"/>
    <n v="3.4200000000000008E-2"/>
  </r>
  <r>
    <s v="CELL_000813"/>
    <x v="1"/>
    <x v="1"/>
    <s v="Normal_WBC"/>
    <n v="12.22"/>
    <n v="56.2"/>
    <n v="0.63400000000000001"/>
    <n v="0.52800000000000002"/>
    <n v="106.43939393939394"/>
    <n v="0.8"/>
    <n v="0.42099999999999999"/>
    <n v="3.25"/>
    <n v="4"/>
    <n v="0.84399999999999997"/>
    <n v="417"/>
    <n v="89"/>
    <n v="201"/>
    <n v="181"/>
    <n v="164"/>
    <n v="78.82352941176471"/>
    <n v="70.980392156862749"/>
    <n v="64.313725490196077"/>
    <n v="0.70699999999999996"/>
    <x v="1"/>
    <x v="1"/>
    <n v="10591"/>
    <n v="5.73"/>
    <n v="12.8"/>
    <n v="33.200000000000003"/>
    <n v="183203"/>
    <n v="82.1"/>
    <n v="34.5"/>
    <s v="PBC_Dataset"/>
    <s v="May_Grunwald_Giemsa"/>
    <s v="Olympus_BX51"/>
    <n v="40"/>
    <n v="224"/>
    <n v="0.1221"/>
    <n v="0.95220000000000005"/>
    <n v="0.86329999999999996"/>
    <n v="-8.890000000000009E-2"/>
  </r>
  <r>
    <s v="CELL_004445"/>
    <x v="13"/>
    <x v="0"/>
    <s v="Leukemia"/>
    <n v="9.7200000000000006"/>
    <n v="79.7"/>
    <n v="0.40500000000000003"/>
    <n v="0.23400000000000001"/>
    <n v="340.59829059829059"/>
    <n v="0.88100000000000001"/>
    <n v="0.28699999999999998"/>
    <n v="1.5"/>
    <n v="1.2"/>
    <n v="0.94"/>
    <n v="541"/>
    <n v="92"/>
    <n v="180"/>
    <n v="163"/>
    <n v="183"/>
    <n v="70.588235294117652"/>
    <n v="63.921568627450974"/>
    <n v="71.764705882352942"/>
    <n v="0.67600000000000005"/>
    <x v="2"/>
    <x v="1"/>
    <n v="6281"/>
    <n v="4.1500000000000004"/>
    <n v="13.6"/>
    <n v="36.1"/>
    <n v="298458"/>
    <n v="102.5"/>
    <n v="33"/>
    <s v="Raabin_WBC"/>
    <s v="May_Grunwald_Giemsa"/>
    <s v="Olympus_BX51"/>
    <n v="100"/>
    <n v="512"/>
    <n v="0.74609999999999999"/>
    <n v="0.89470000000000005"/>
    <n v="0.78800000000000003"/>
    <n v="-0.10670000000000002"/>
  </r>
  <r>
    <s v="CELL_002852"/>
    <x v="2"/>
    <x v="1"/>
    <s v="Normal_RBC"/>
    <n v="6.98"/>
    <n v="0"/>
    <n v="0"/>
    <n v="1"/>
    <n v="0"/>
    <n v="0.82299999999999995"/>
    <n v="0.152"/>
    <n v="0.68"/>
    <n v="1"/>
    <n v="1"/>
    <n v="190"/>
    <n v="45"/>
    <n v="247"/>
    <n v="154"/>
    <n v="143"/>
    <n v="96.862745098039213"/>
    <n v="60.392156862745097"/>
    <n v="56.078431372549019"/>
    <n v="0.50700000000000001"/>
    <x v="1"/>
    <x v="0"/>
    <n v="6541"/>
    <n v="5.4"/>
    <n v="11.9"/>
    <n v="43.4"/>
    <n v="221274"/>
    <n v="83.6"/>
    <n v="34.6"/>
    <s v="Raabin_WBC"/>
    <s v="Giemsa"/>
    <s v="Olympus_BX51"/>
    <n v="60"/>
    <n v="256"/>
    <n v="0.1037"/>
    <n v="0.92200000000000004"/>
    <n v="0.83740000000000003"/>
    <n v="-8.4600000000000009E-2"/>
  </r>
  <r>
    <s v="CELL_000080"/>
    <x v="1"/>
    <x v="1"/>
    <s v="Normal_WBC"/>
    <n v="13.53"/>
    <n v="49.3"/>
    <n v="0.59099999999999997"/>
    <n v="0.41299999999999998"/>
    <n v="119.37046004842615"/>
    <n v="0.877"/>
    <n v="0.318"/>
    <n v="3.77"/>
    <n v="3.6"/>
    <n v="0.83299999999999996"/>
    <n v="321"/>
    <n v="54"/>
    <n v="206"/>
    <n v="163"/>
    <n v="168"/>
    <n v="80.784313725490193"/>
    <n v="63.921568627450974"/>
    <n v="65.882352941176464"/>
    <n v="0.57399999999999995"/>
    <x v="1"/>
    <x v="0"/>
    <n v="8403"/>
    <n v="3.88"/>
    <n v="12.9"/>
    <n v="47.3"/>
    <n v="167266"/>
    <n v="97.4"/>
    <n v="32.299999999999997"/>
    <s v="PBC_Dataset"/>
    <s v="Wright"/>
    <s v="Olympus_BX51"/>
    <n v="100"/>
    <n v="224"/>
    <n v="0.1113"/>
    <n v="0.83599999999999997"/>
    <n v="0.81589999999999996"/>
    <n v="-2.0100000000000007E-2"/>
  </r>
  <r>
    <s v="CELL_001110"/>
    <x v="5"/>
    <x v="1"/>
    <s v="Normal_WBC"/>
    <n v="8.36"/>
    <n v="84.1"/>
    <n v="0.71"/>
    <n v="8.8999999999999996E-2"/>
    <n v="944.94382022471905"/>
    <n v="0.80200000000000005"/>
    <n v="0.155"/>
    <n v="0.87"/>
    <n v="1"/>
    <n v="0.89400000000000002"/>
    <n v="254"/>
    <n v="43"/>
    <n v="202"/>
    <n v="151"/>
    <n v="186"/>
    <n v="79.215686274509807"/>
    <n v="59.215686274509807"/>
    <n v="72.941176470588232"/>
    <n v="0.80400000000000005"/>
    <x v="0"/>
    <x v="0"/>
    <n v="6394"/>
    <n v="2.85"/>
    <n v="10.5"/>
    <n v="40.700000000000003"/>
    <n v="348389"/>
    <n v="96.2"/>
    <n v="34.299999999999997"/>
    <s v="Raabin_WBC"/>
    <s v="Giemsa"/>
    <s v="Leica_DM2000"/>
    <n v="60"/>
    <n v="360"/>
    <n v="8.1699999999999995E-2"/>
    <n v="0.89629999999999999"/>
    <n v="0.86429999999999996"/>
    <n v="-3.2000000000000028E-2"/>
  </r>
  <r>
    <s v="CELL_004874"/>
    <x v="15"/>
    <x v="0"/>
    <s v="Anemia"/>
    <n v="6.2"/>
    <n v="0"/>
    <n v="0"/>
    <n v="1"/>
    <n v="0"/>
    <n v="0.92200000000000004"/>
    <n v="6.2E-2"/>
    <n v="0.62"/>
    <n v="1"/>
    <n v="0.96499999999999997"/>
    <n v="136"/>
    <n v="51"/>
    <n v="237"/>
    <n v="121"/>
    <n v="142"/>
    <n v="92.941176470588232"/>
    <n v="47.450980392156858"/>
    <n v="55.686274509803923"/>
    <n v="0.6"/>
    <x v="0"/>
    <x v="1"/>
    <n v="5386"/>
    <n v="5.35"/>
    <n v="11.5"/>
    <n v="38.700000000000003"/>
    <n v="273321"/>
    <n v="98.6"/>
    <n v="31.2"/>
    <s v="PBC_Dataset"/>
    <s v="Wright"/>
    <s v="Leica_DM2000"/>
    <n v="40"/>
    <n v="224"/>
    <n v="0.62170000000000003"/>
    <n v="0.86509999999999998"/>
    <n v="0.77649999999999997"/>
    <n v="-8.8600000000000012E-2"/>
  </r>
  <r>
    <s v="CELL_001790"/>
    <x v="5"/>
    <x v="1"/>
    <s v="Normal_WBC"/>
    <n v="9.52"/>
    <n v="87.6"/>
    <n v="0.77400000000000002"/>
    <n v="0.23300000000000001"/>
    <n v="375.96566523605145"/>
    <n v="0.83599999999999997"/>
    <n v="0.219"/>
    <n v="0.95"/>
    <n v="1.2"/>
    <n v="0.86699999999999999"/>
    <n v="283"/>
    <n v="67"/>
    <n v="176"/>
    <n v="160"/>
    <n v="196"/>
    <n v="69.019607843137251"/>
    <n v="62.745098039215684"/>
    <n v="76.862745098039227"/>
    <n v="0.67900000000000005"/>
    <x v="0"/>
    <x v="0"/>
    <n v="10040"/>
    <n v="4.49"/>
    <n v="13.1"/>
    <n v="46.4"/>
    <n v="229769"/>
    <n v="70.900000000000006"/>
    <n v="33.299999999999997"/>
    <s v="CytoData"/>
    <s v="Giemsa"/>
    <s v="Zeiss_Axio"/>
    <n v="100"/>
    <n v="256"/>
    <n v="3.5700000000000003E-2"/>
    <n v="0.81840000000000002"/>
    <n v="0.83520000000000005"/>
    <n v="1.6800000000000037E-2"/>
  </r>
  <r>
    <s v="CELL_004454"/>
    <x v="13"/>
    <x v="0"/>
    <s v="Leukemia"/>
    <n v="13.29"/>
    <n v="85.5"/>
    <n v="0.45600000000000002"/>
    <n v="0.19400000000000001"/>
    <n v="440.72164948453604"/>
    <n v="0.871"/>
    <n v="0.24399999999999999"/>
    <n v="0.67"/>
    <n v="1"/>
    <n v="0.76200000000000001"/>
    <n v="653"/>
    <n v="82"/>
    <n v="197"/>
    <n v="150"/>
    <n v="203"/>
    <n v="77.254901960784323"/>
    <n v="58.82352941176471"/>
    <n v="79.607843137254903"/>
    <n v="0.73099999999999998"/>
    <x v="2"/>
    <x v="1"/>
    <n v="9143"/>
    <n v="4.22"/>
    <n v="15.4"/>
    <n v="35.799999999999997"/>
    <n v="217982"/>
    <n v="101"/>
    <n v="33.700000000000003"/>
    <s v="Raabin_WBC"/>
    <s v="Wright"/>
    <s v="Leica_DM2000"/>
    <n v="60"/>
    <n v="224"/>
    <n v="0.80759999999999998"/>
    <n v="0.6694"/>
    <n v="0.74390000000000001"/>
    <n v="7.4500000000000011E-2"/>
  </r>
  <r>
    <s v="CELL_003962"/>
    <x v="7"/>
    <x v="1"/>
    <s v="Normal_Platelet"/>
    <n v="2.83"/>
    <n v="0"/>
    <n v="0"/>
    <n v="1"/>
    <n v="0"/>
    <n v="0.79200000000000004"/>
    <n v="0.309"/>
    <n v="2.1800000000000002"/>
    <n v="1"/>
    <n v="0.76900000000000002"/>
    <n v="41"/>
    <n v="12"/>
    <n v="218"/>
    <n v="145"/>
    <n v="168"/>
    <n v="85.490196078431367"/>
    <n v="56.862745098039213"/>
    <n v="65.882352941176464"/>
    <n v="0.57199999999999995"/>
    <x v="2"/>
    <x v="0"/>
    <n v="7445"/>
    <n v="2.5499999999999998"/>
    <n v="12.3"/>
    <n v="41.8"/>
    <n v="279864"/>
    <n v="97.1"/>
    <n v="32.299999999999997"/>
    <s v="Raabin_WBC"/>
    <s v="Wright"/>
    <s v="Olympus_BX51"/>
    <n v="60"/>
    <n v="224"/>
    <n v="2.1000000000000001E-2"/>
    <n v="0.93889999999999996"/>
    <n v="0.93869999999999998"/>
    <n v="-1.9999999999997797E-4"/>
  </r>
  <r>
    <s v="CELL_000234"/>
    <x v="1"/>
    <x v="1"/>
    <s v="Normal_WBC"/>
    <n v="11.83"/>
    <n v="58"/>
    <n v="0.56999999999999995"/>
    <n v="0.36499999999999999"/>
    <n v="158.9041095890411"/>
    <n v="0.76"/>
    <n v="0.33100000000000002"/>
    <n v="2.97"/>
    <n v="2.7"/>
    <n v="0.876"/>
    <n v="500"/>
    <n v="79"/>
    <n v="229"/>
    <n v="154"/>
    <n v="175"/>
    <n v="89.803921568627459"/>
    <n v="60.392156862745097"/>
    <n v="68.627450980392155"/>
    <n v="0.59499999999999997"/>
    <x v="1"/>
    <x v="0"/>
    <n v="8610"/>
    <n v="4.84"/>
    <n v="12.3"/>
    <n v="37.1"/>
    <n v="281859"/>
    <n v="85.3"/>
    <n v="36.799999999999997"/>
    <s v="Raabin_WBC"/>
    <s v="May_Grunwald_Giemsa"/>
    <s v="Olympus_BX51"/>
    <n v="60"/>
    <n v="512"/>
    <n v="2.0000000000000001E-4"/>
    <n v="0.88670000000000004"/>
    <n v="0.92849999999999999"/>
    <n v="4.1799999999999948E-2"/>
  </r>
  <r>
    <s v="CELL_003608"/>
    <x v="2"/>
    <x v="1"/>
    <s v="Normal_RBC"/>
    <n v="7.72"/>
    <n v="0"/>
    <n v="0"/>
    <n v="1"/>
    <n v="0"/>
    <n v="0.96399999999999997"/>
    <n v="0.112"/>
    <n v="0.37"/>
    <n v="1"/>
    <n v="0.96199999999999997"/>
    <n v="196"/>
    <n v="46"/>
    <n v="241"/>
    <n v="137"/>
    <n v="143"/>
    <n v="94.509803921568619"/>
    <n v="53.725490196078432"/>
    <n v="56.078431372549019"/>
    <n v="0.497"/>
    <x v="1"/>
    <x v="0"/>
    <n v="8650"/>
    <n v="3.91"/>
    <n v="12"/>
    <n v="48"/>
    <n v="152761"/>
    <n v="87.9"/>
    <n v="30.7"/>
    <s v="CytoData"/>
    <s v="Giemsa"/>
    <s v="Olympus_BX51"/>
    <n v="60"/>
    <n v="360"/>
    <n v="0.13500000000000001"/>
    <n v="0.88660000000000005"/>
    <n v="0.84460000000000002"/>
    <n v="-4.2000000000000037E-2"/>
  </r>
  <r>
    <s v="CELL_002896"/>
    <x v="2"/>
    <x v="1"/>
    <s v="Normal_RBC"/>
    <n v="8.5399999999999991"/>
    <n v="0"/>
    <n v="0"/>
    <n v="1"/>
    <n v="0"/>
    <n v="0.876"/>
    <n v="0.11"/>
    <n v="0.66"/>
    <n v="1"/>
    <n v="0.96699999999999997"/>
    <n v="185"/>
    <n v="48"/>
    <n v="219"/>
    <n v="132"/>
    <n v="142"/>
    <n v="85.882352941176464"/>
    <n v="51.764705882352949"/>
    <n v="55.686274509803923"/>
    <n v="0.47799999999999998"/>
    <x v="2"/>
    <x v="0"/>
    <n v="8016"/>
    <n v="5.33"/>
    <n v="14.2"/>
    <n v="43"/>
    <n v="281161"/>
    <n v="87.5"/>
    <n v="33.6"/>
    <s v="PBC_Dataset"/>
    <s v="Wright"/>
    <s v="Olympus_BX51"/>
    <n v="100"/>
    <n v="360"/>
    <n v="9.4200000000000006E-2"/>
    <n v="0.93359999999999999"/>
    <n v="0.87370000000000003"/>
    <n v="-5.9899999999999953E-2"/>
  </r>
  <r>
    <s v="CELL_003619"/>
    <x v="2"/>
    <x v="1"/>
    <s v="Normal_RBC"/>
    <n v="8.07"/>
    <n v="0"/>
    <n v="0"/>
    <n v="1"/>
    <n v="0"/>
    <n v="0.8"/>
    <n v="0.29099999999999998"/>
    <n v="0.96"/>
    <n v="1"/>
    <n v="0.94499999999999995"/>
    <n v="169"/>
    <n v="36"/>
    <n v="227"/>
    <n v="109"/>
    <n v="137"/>
    <n v="89.019607843137251"/>
    <n v="42.745098039215684"/>
    <n v="53.725490196078432"/>
    <n v="0.51700000000000002"/>
    <x v="1"/>
    <x v="0"/>
    <n v="4918"/>
    <n v="4.2699999999999996"/>
    <n v="11.7"/>
    <n v="37.5"/>
    <n v="156972"/>
    <n v="103.2"/>
    <n v="34.799999999999997"/>
    <s v="PBC_Dataset"/>
    <s v="Giemsa"/>
    <s v="Olympus_BX51"/>
    <n v="100"/>
    <n v="512"/>
    <n v="0.1265"/>
    <n v="0.80840000000000001"/>
    <n v="0.94799999999999995"/>
    <n v="0.13959999999999995"/>
  </r>
  <r>
    <s v="CELL_005075"/>
    <x v="17"/>
    <x v="0"/>
    <s v="Sickle_Cell_Anemia"/>
    <n v="6.38"/>
    <n v="0"/>
    <n v="0"/>
    <n v="1"/>
    <n v="0"/>
    <n v="0.46100000000000002"/>
    <n v="0.93899999999999995"/>
    <n v="0.62"/>
    <n v="1"/>
    <n v="0.873"/>
    <n v="184"/>
    <n v="63"/>
    <n v="231"/>
    <n v="133"/>
    <n v="122"/>
    <n v="90.588235294117652"/>
    <n v="52.156862745098046"/>
    <n v="47.843137254901961"/>
    <n v="0.48"/>
    <x v="0"/>
    <x v="1"/>
    <n v="7220"/>
    <n v="3.18"/>
    <n v="9.1"/>
    <n v="47.8"/>
    <n v="393022"/>
    <n v="81"/>
    <n v="33.6"/>
    <s v="CytoData"/>
    <s v="Giemsa"/>
    <s v="Zeiss_Axio"/>
    <n v="100"/>
    <n v="224"/>
    <n v="0.96919999999999995"/>
    <n v="0.79590000000000005"/>
    <n v="0.79520000000000002"/>
    <n v="-7.0000000000003393E-4"/>
  </r>
  <r>
    <s v="CELL_001804"/>
    <x v="5"/>
    <x v="1"/>
    <s v="Normal_WBC"/>
    <n v="7.68"/>
    <n v="66.5"/>
    <n v="0.81399999999999995"/>
    <n v="0.14699999999999999"/>
    <n v="452.38095238095241"/>
    <n v="0.85099999999999998"/>
    <n v="0.19800000000000001"/>
    <n v="0.92"/>
    <n v="1"/>
    <n v="0.89900000000000002"/>
    <n v="264"/>
    <n v="47"/>
    <n v="202"/>
    <n v="181"/>
    <n v="198"/>
    <n v="79.215686274509807"/>
    <n v="70.980392156862749"/>
    <n v="77.64705882352942"/>
    <n v="0.85599999999999998"/>
    <x v="1"/>
    <x v="0"/>
    <n v="5579"/>
    <n v="4.6100000000000003"/>
    <n v="13.8"/>
    <n v="43.1"/>
    <n v="358444"/>
    <n v="83.3"/>
    <n v="35.4"/>
    <s v="CytoData"/>
    <s v="Giemsa"/>
    <s v="Leica_DM2000"/>
    <n v="100"/>
    <n v="256"/>
    <n v="0.11559999999999999"/>
    <n v="0.92589999999999995"/>
    <n v="0.92620000000000002"/>
    <n v="3.0000000000007798E-4"/>
  </r>
  <r>
    <s v="CELL_004986"/>
    <x v="17"/>
    <x v="0"/>
    <s v="Sickle_Cell_Anemia"/>
    <n v="5.43"/>
    <n v="0"/>
    <n v="0"/>
    <n v="1"/>
    <n v="0"/>
    <n v="0.223"/>
    <n v="0.97"/>
    <n v="0.64"/>
    <n v="1"/>
    <n v="0.74199999999999999"/>
    <n v="171"/>
    <n v="62"/>
    <n v="228"/>
    <n v="139"/>
    <n v="140"/>
    <n v="89.411764705882362"/>
    <n v="54.509803921568626"/>
    <n v="54.901960784313729"/>
    <n v="0.45400000000000001"/>
    <x v="1"/>
    <x v="0"/>
    <n v="6102"/>
    <n v="5.08"/>
    <n v="16.8"/>
    <n v="54.8"/>
    <n v="342741"/>
    <n v="77.900000000000006"/>
    <n v="32.299999999999997"/>
    <s v="CytoData"/>
    <s v="May_Grunwald_Giemsa"/>
    <s v="Zeiss_Axio"/>
    <n v="40"/>
    <n v="256"/>
    <n v="0.87350000000000005"/>
    <n v="0.6845"/>
    <n v="0.92510000000000003"/>
    <n v="0.24060000000000004"/>
  </r>
  <r>
    <s v="CELL_004827"/>
    <x v="12"/>
    <x v="0"/>
    <s v="Anemia"/>
    <n v="4.01"/>
    <n v="0"/>
    <n v="0"/>
    <n v="1"/>
    <n v="0"/>
    <n v="0.61899999999999999"/>
    <n v="0.873"/>
    <n v="0.88"/>
    <n v="1"/>
    <n v="0.70599999999999996"/>
    <n v="82"/>
    <n v="42"/>
    <n v="225"/>
    <n v="118"/>
    <n v="132"/>
    <n v="88.235294117647058"/>
    <n v="46.274509803921568"/>
    <n v="51.764705882352949"/>
    <n v="0.53"/>
    <x v="0"/>
    <x v="0"/>
    <n v="6520"/>
    <n v="5.49"/>
    <n v="13.1"/>
    <n v="35.299999999999997"/>
    <n v="361661"/>
    <n v="95.1"/>
    <n v="32.200000000000003"/>
    <s v="PBC_Dataset"/>
    <s v="Wright"/>
    <s v="Zeiss_Axio"/>
    <n v="60"/>
    <n v="256"/>
    <n v="0.69799999999999995"/>
    <n v="0.68710000000000004"/>
    <n v="0.88029999999999997"/>
    <n v="0.19319999999999993"/>
  </r>
  <r>
    <s v="CELL_001898"/>
    <x v="5"/>
    <x v="1"/>
    <s v="Normal_WBC"/>
    <n v="8.6999999999999993"/>
    <n v="81.099999999999994"/>
    <n v="0.78400000000000003"/>
    <n v="0.215"/>
    <n v="377.20930232558135"/>
    <n v="0.91400000000000003"/>
    <n v="0.25800000000000001"/>
    <n v="1.21"/>
    <n v="1"/>
    <n v="0.92200000000000004"/>
    <n v="274"/>
    <n v="53"/>
    <n v="198"/>
    <n v="162"/>
    <n v="202"/>
    <n v="77.64705882352942"/>
    <n v="63.529411764705877"/>
    <n v="79.215686274509807"/>
    <n v="0.75"/>
    <x v="2"/>
    <x v="1"/>
    <n v="5811"/>
    <n v="2.96"/>
    <n v="13"/>
    <n v="49.1"/>
    <n v="296879"/>
    <n v="78.900000000000006"/>
    <n v="32.200000000000003"/>
    <s v="CytoData"/>
    <s v="Giemsa"/>
    <s v="Olympus_BX51"/>
    <n v="40"/>
    <n v="224"/>
    <n v="6.2700000000000006E-2"/>
    <n v="0.84730000000000005"/>
    <n v="0.90949999999999998"/>
    <n v="6.2199999999999922E-2"/>
  </r>
  <r>
    <s v="CELL_000747"/>
    <x v="1"/>
    <x v="1"/>
    <s v="Normal_WBC"/>
    <n v="12.62"/>
    <n v="56.5"/>
    <n v="0.59099999999999997"/>
    <n v="0.40400000000000003"/>
    <n v="139.85148514851485"/>
    <n v="0.875"/>
    <n v="0.35299999999999998"/>
    <n v="3.14"/>
    <n v="2.7"/>
    <n v="0.81"/>
    <n v="446"/>
    <n v="78"/>
    <n v="233"/>
    <n v="167"/>
    <n v="189"/>
    <n v="91.372549019607845"/>
    <n v="65.490196078431367"/>
    <n v="74.117647058823536"/>
    <n v="0.61899999999999999"/>
    <x v="0"/>
    <x v="1"/>
    <n v="5345"/>
    <n v="4.95"/>
    <n v="16"/>
    <n v="45.9"/>
    <n v="217450"/>
    <n v="85.8"/>
    <n v="33"/>
    <s v="PBC_Dataset"/>
    <s v="Giemsa"/>
    <s v="Leica_DM2000"/>
    <n v="60"/>
    <n v="256"/>
    <n v="7.0300000000000001E-2"/>
    <n v="0.9395"/>
    <n v="0.92949999999999999"/>
    <n v="-1.0000000000000009E-2"/>
  </r>
  <r>
    <s v="CELL_005185"/>
    <x v="14"/>
    <x v="0"/>
    <s v="Anemia"/>
    <n v="8.51"/>
    <n v="0"/>
    <n v="0"/>
    <n v="1"/>
    <n v="0"/>
    <n v="0.85599999999999998"/>
    <n v="0.18"/>
    <n v="0.75"/>
    <n v="1"/>
    <n v="0.91700000000000004"/>
    <n v="206"/>
    <n v="64"/>
    <n v="224"/>
    <n v="125"/>
    <n v="106"/>
    <n v="87.843137254901961"/>
    <n v="49.019607843137251"/>
    <n v="41.568627450980394"/>
    <n v="0.41899999999999998"/>
    <x v="1"/>
    <x v="1"/>
    <n v="7385"/>
    <n v="3.97"/>
    <n v="16"/>
    <n v="45.5"/>
    <n v="288269"/>
    <n v="89.7"/>
    <n v="32.299999999999997"/>
    <s v="PBC_Dataset"/>
    <s v="May_Grunwald_Giemsa"/>
    <s v="Zeiss_Axio"/>
    <n v="100"/>
    <n v="256"/>
    <n v="0.73250000000000004"/>
    <n v="0.67630000000000001"/>
    <n v="0.81830000000000003"/>
    <n v="0.14200000000000002"/>
  </r>
  <r>
    <s v="CELL_005545"/>
    <x v="11"/>
    <x v="0"/>
    <s v="Infection"/>
    <n v="13.85"/>
    <n v="60.5"/>
    <n v="0.68100000000000005"/>
    <n v="0.435"/>
    <n v="139.08045977011494"/>
    <n v="0.75900000000000001"/>
    <n v="0.26"/>
    <n v="5.17"/>
    <n v="3.1"/>
    <n v="0.76200000000000001"/>
    <n v="389"/>
    <n v="61"/>
    <n v="206"/>
    <n v="181"/>
    <n v="179"/>
    <n v="80.784313725490193"/>
    <n v="70.980392156862749"/>
    <n v="70.196078431372541"/>
    <n v="0.61399999999999999"/>
    <x v="2"/>
    <x v="0"/>
    <n v="7060"/>
    <n v="5.42"/>
    <n v="14.6"/>
    <n v="41"/>
    <n v="374638"/>
    <n v="99.7"/>
    <n v="33.5"/>
    <s v="PBC_Dataset"/>
    <s v="Giemsa"/>
    <s v="Olympus_BX51"/>
    <n v="40"/>
    <n v="224"/>
    <n v="0.68930000000000002"/>
    <n v="0.99"/>
    <n v="0.70640000000000003"/>
    <n v="-0.28359999999999996"/>
  </r>
  <r>
    <s v="CELL_005652"/>
    <x v="3"/>
    <x v="0"/>
    <s v="Infection"/>
    <n v="12.65"/>
    <n v="68.7"/>
    <n v="0.70699999999999996"/>
    <n v="0.247"/>
    <n v="278.13765182186233"/>
    <n v="0.83899999999999997"/>
    <n v="0.39800000000000002"/>
    <n v="1.56"/>
    <n v="1.3"/>
    <n v="0.879"/>
    <n v="462"/>
    <n v="88"/>
    <n v="210"/>
    <n v="136"/>
    <n v="207"/>
    <n v="82.35294117647058"/>
    <n v="53.333333333333336"/>
    <n v="81.17647058823529"/>
    <n v="0.77"/>
    <x v="0"/>
    <x v="1"/>
    <n v="8590"/>
    <n v="5.49"/>
    <n v="14.6"/>
    <n v="41.9"/>
    <n v="144371"/>
    <n v="83.7"/>
    <n v="33.700000000000003"/>
    <s v="Raabin_WBC"/>
    <s v="May_Grunwald_Giemsa"/>
    <s v="Olympus_BX51"/>
    <n v="100"/>
    <n v="224"/>
    <n v="0.78069999999999995"/>
    <n v="0.72019999999999995"/>
    <n v="0.627"/>
    <n v="-9.319999999999995E-2"/>
  </r>
  <r>
    <s v="CELL_001345"/>
    <x v="5"/>
    <x v="1"/>
    <s v="Normal_WBC"/>
    <n v="8.8000000000000007"/>
    <n v="77.3"/>
    <n v="0.73599999999999999"/>
    <n v="0.24099999999999999"/>
    <n v="320.74688796680499"/>
    <n v="0.80300000000000005"/>
    <n v="0.111"/>
    <n v="1.37"/>
    <n v="1"/>
    <n v="0.91200000000000003"/>
    <n v="288"/>
    <n v="72"/>
    <n v="200"/>
    <n v="158"/>
    <n v="219"/>
    <n v="78.431372549019613"/>
    <n v="61.96078431372549"/>
    <n v="85.882352941176464"/>
    <n v="0.71599999999999997"/>
    <x v="0"/>
    <x v="1"/>
    <n v="11315"/>
    <n v="5.46"/>
    <n v="15"/>
    <n v="43.1"/>
    <n v="243506"/>
    <n v="85.1"/>
    <n v="33.9"/>
    <s v="CytoData"/>
    <s v="Giemsa"/>
    <s v="Leica_DM2000"/>
    <n v="60"/>
    <n v="224"/>
    <n v="8.6900000000000005E-2"/>
    <n v="0.91959999999999997"/>
    <n v="0.93100000000000005"/>
    <n v="1.1400000000000077E-2"/>
  </r>
  <r>
    <s v="CELL_001162"/>
    <x v="5"/>
    <x v="1"/>
    <s v="Normal_WBC"/>
    <n v="8.98"/>
    <n v="86"/>
    <n v="0.84399999999999997"/>
    <n v="0.16"/>
    <n v="537.5"/>
    <n v="0.96899999999999997"/>
    <n v="0.112"/>
    <n v="1.18"/>
    <n v="1"/>
    <n v="0.85099999999999998"/>
    <n v="234"/>
    <n v="57"/>
    <n v="204"/>
    <n v="167"/>
    <n v="212"/>
    <n v="80"/>
    <n v="65.490196078431367"/>
    <n v="83.137254901960787"/>
    <n v="0.73699999999999999"/>
    <x v="1"/>
    <x v="1"/>
    <n v="5892"/>
    <n v="4.5599999999999996"/>
    <n v="12.4"/>
    <n v="48"/>
    <n v="138439"/>
    <n v="90.6"/>
    <n v="31.6"/>
    <s v="CytoData"/>
    <s v="May_Grunwald_Giemsa"/>
    <s v="Zeiss_Axio"/>
    <n v="60"/>
    <n v="256"/>
    <n v="0.15770000000000001"/>
    <n v="0.94040000000000001"/>
    <n v="0.90280000000000005"/>
    <n v="-3.7599999999999967E-2"/>
  </r>
  <r>
    <s v="CELL_003086"/>
    <x v="2"/>
    <x v="1"/>
    <s v="Normal_RBC"/>
    <n v="8.02"/>
    <n v="0"/>
    <n v="0"/>
    <n v="1"/>
    <n v="0"/>
    <n v="0.88200000000000001"/>
    <n v="0.2"/>
    <n v="0.66"/>
    <n v="1"/>
    <n v="0.94899999999999995"/>
    <n v="192"/>
    <n v="52"/>
    <n v="240"/>
    <n v="127"/>
    <n v="136"/>
    <n v="94.117647058823522"/>
    <n v="49.803921568627452"/>
    <n v="53.333333333333336"/>
    <n v="0.39400000000000002"/>
    <x v="2"/>
    <x v="0"/>
    <n v="2853"/>
    <n v="5.77"/>
    <n v="11.9"/>
    <n v="42"/>
    <n v="395264"/>
    <n v="103.9"/>
    <n v="31.9"/>
    <s v="PBC_Dataset"/>
    <s v="Giemsa"/>
    <s v="Olympus_BX51"/>
    <n v="40"/>
    <n v="224"/>
    <n v="3.6299999999999999E-2"/>
    <n v="0.87749999999999995"/>
    <n v="0.8669"/>
    <n v="-1.0599999999999943E-2"/>
  </r>
  <r>
    <s v="CELL_002756"/>
    <x v="9"/>
    <x v="1"/>
    <s v="Normal_WBC"/>
    <n v="10.82"/>
    <n v="65"/>
    <n v="0.72"/>
    <n v="0.376"/>
    <n v="172.87234042553192"/>
    <n v="0.71199999999999997"/>
    <n v="0.311"/>
    <n v="5.26"/>
    <n v="1.6"/>
    <n v="0.72799999999999998"/>
    <n v="312"/>
    <n v="72"/>
    <n v="206"/>
    <n v="148"/>
    <n v="209"/>
    <n v="80.784313725490193"/>
    <n v="58.039215686274517"/>
    <n v="81.960784313725483"/>
    <n v="0.71299999999999997"/>
    <x v="1"/>
    <x v="0"/>
    <n v="8219"/>
    <n v="5.6"/>
    <n v="12.7"/>
    <n v="30.5"/>
    <n v="355700"/>
    <n v="88.6"/>
    <n v="33.799999999999997"/>
    <s v="PBC_Dataset"/>
    <s v="May_Grunwald_Giemsa"/>
    <s v="Zeiss_Axio"/>
    <n v="60"/>
    <n v="224"/>
    <n v="1.9900000000000001E-2"/>
    <n v="0.97660000000000002"/>
    <n v="0.8851"/>
    <n v="-9.1500000000000026E-2"/>
  </r>
  <r>
    <s v="CELL_004393"/>
    <x v="13"/>
    <x v="0"/>
    <s v="Leukemia"/>
    <n v="14.48"/>
    <n v="84.5"/>
    <n v="0.40200000000000002"/>
    <n v="0.189"/>
    <n v="447.08994708994709"/>
    <n v="0.81599999999999995"/>
    <n v="0.32100000000000001"/>
    <n v="0.78"/>
    <n v="1"/>
    <n v="0.79600000000000004"/>
    <n v="563"/>
    <n v="104"/>
    <n v="197"/>
    <n v="142"/>
    <n v="220"/>
    <n v="77.254901960784323"/>
    <n v="55.686274509803923"/>
    <n v="86.274509803921575"/>
    <n v="0.628"/>
    <x v="1"/>
    <x v="1"/>
    <n v="4805"/>
    <n v="4.66"/>
    <n v="14.1"/>
    <n v="53.1"/>
    <n v="350172"/>
    <n v="80.900000000000006"/>
    <n v="34.4"/>
    <s v="Raabin_WBC"/>
    <s v="Giemsa"/>
    <s v="Zeiss_Axio"/>
    <n v="100"/>
    <n v="224"/>
    <n v="0.74929999999999997"/>
    <n v="0.64280000000000004"/>
    <n v="0.66539999999999999"/>
    <n v="2.2599999999999953E-2"/>
  </r>
  <r>
    <s v="CELL_004931"/>
    <x v="15"/>
    <x v="0"/>
    <s v="Anemia"/>
    <n v="6.31"/>
    <n v="0"/>
    <n v="0"/>
    <n v="1"/>
    <n v="0"/>
    <n v="0.94099999999999995"/>
    <n v="6.9000000000000006E-2"/>
    <n v="0.68"/>
    <n v="1"/>
    <n v="0.96799999999999997"/>
    <n v="142"/>
    <n v="48"/>
    <n v="235"/>
    <n v="118"/>
    <n v="121"/>
    <n v="92.156862745098039"/>
    <n v="46.274509803921568"/>
    <n v="47.450980392156858"/>
    <n v="0.60799999999999998"/>
    <x v="1"/>
    <x v="1"/>
    <n v="14220"/>
    <n v="4.3899999999999997"/>
    <n v="13.7"/>
    <n v="37.200000000000003"/>
    <n v="101124"/>
    <n v="80.400000000000006"/>
    <n v="34.5"/>
    <s v="CytoData"/>
    <s v="Giemsa"/>
    <s v="Leica_DM2000"/>
    <n v="100"/>
    <n v="224"/>
    <n v="0.80489999999999995"/>
    <n v="0.57640000000000002"/>
    <n v="0.77129999999999999"/>
    <n v="0.19489999999999996"/>
  </r>
  <r>
    <s v="CELL_000297"/>
    <x v="1"/>
    <x v="1"/>
    <s v="Normal_WBC"/>
    <n v="11.49"/>
    <n v="55.5"/>
    <n v="0.54700000000000004"/>
    <n v="0.4"/>
    <n v="138.75"/>
    <n v="0.88100000000000001"/>
    <n v="0.26100000000000001"/>
    <n v="3.56"/>
    <n v="3.4"/>
    <n v="0.91500000000000004"/>
    <n v="437"/>
    <n v="69"/>
    <n v="206"/>
    <n v="160"/>
    <n v="167"/>
    <n v="80.784313725490193"/>
    <n v="62.745098039215684"/>
    <n v="65.490196078431367"/>
    <n v="0.59599999999999997"/>
    <x v="0"/>
    <x v="1"/>
    <n v="2537"/>
    <n v="2.81"/>
    <n v="15.2"/>
    <n v="42.1"/>
    <n v="363521"/>
    <n v="89.3"/>
    <n v="36.9"/>
    <s v="CytoData"/>
    <s v="Giemsa"/>
    <s v="Leica_DM2000"/>
    <n v="60"/>
    <n v="224"/>
    <n v="8.7300000000000003E-2"/>
    <n v="0.93030000000000002"/>
    <n v="0.94989999999999997"/>
    <n v="1.9599999999999951E-2"/>
  </r>
  <r>
    <s v="CELL_004231"/>
    <x v="8"/>
    <x v="0"/>
    <s v="Leukemia"/>
    <n v="15.93"/>
    <n v="80.3"/>
    <n v="0.39800000000000002"/>
    <n v="0.19"/>
    <n v="422.63157894736838"/>
    <n v="0.754"/>
    <n v="0.18"/>
    <n v="1.38"/>
    <n v="1"/>
    <n v="0.89800000000000002"/>
    <n v="764"/>
    <n v="98"/>
    <n v="180"/>
    <n v="139"/>
    <n v="214"/>
    <n v="70.588235294117652"/>
    <n v="54.509803921568626"/>
    <n v="83.921568627450981"/>
    <n v="0.56399999999999995"/>
    <x v="0"/>
    <x v="0"/>
    <n v="7031"/>
    <n v="4.49"/>
    <n v="14"/>
    <n v="31.9"/>
    <n v="253318"/>
    <n v="109"/>
    <n v="36.799999999999997"/>
    <s v="PBC_Dataset"/>
    <s v="Wright"/>
    <s v="Olympus_BX51"/>
    <n v="40"/>
    <n v="512"/>
    <n v="0.74919999999999998"/>
    <n v="0.80269999999999997"/>
    <n v="0.87929999999999997"/>
    <n v="7.6600000000000001E-2"/>
  </r>
  <r>
    <s v="CELL_004421"/>
    <x v="13"/>
    <x v="0"/>
    <s v="Leukemia"/>
    <n v="10.84"/>
    <n v="89.1"/>
    <n v="0.41899999999999998"/>
    <n v="0.128"/>
    <n v="696.09374999999989"/>
    <n v="0.77100000000000002"/>
    <n v="0.19800000000000001"/>
    <n v="0.98"/>
    <n v="1"/>
    <n v="0.90200000000000002"/>
    <n v="557"/>
    <n v="100"/>
    <n v="175"/>
    <n v="124"/>
    <n v="210"/>
    <n v="68.627450980392155"/>
    <n v="48.627450980392155"/>
    <n v="82.35294117647058"/>
    <n v="0.65100000000000002"/>
    <x v="1"/>
    <x v="0"/>
    <n v="12972"/>
    <n v="5.01"/>
    <n v="13.8"/>
    <n v="41.8"/>
    <n v="341916"/>
    <n v="88.5"/>
    <n v="35"/>
    <s v="Raabin_WBC"/>
    <s v="Giemsa"/>
    <s v="Olympus_BX51"/>
    <n v="100"/>
    <n v="224"/>
    <n v="0.79169999999999996"/>
    <n v="0.61619999999999997"/>
    <n v="0.90959999999999996"/>
    <n v="0.29339999999999999"/>
  </r>
  <r>
    <s v="CELL_001778"/>
    <x v="5"/>
    <x v="1"/>
    <s v="Normal_WBC"/>
    <n v="8.81"/>
    <n v="88.2"/>
    <n v="0.68700000000000006"/>
    <n v="0.24199999999999999"/>
    <n v="364.4628099173554"/>
    <n v="0.95699999999999996"/>
    <n v="0.17599999999999999"/>
    <n v="1.21"/>
    <n v="1"/>
    <n v="0.84099999999999997"/>
    <n v="328"/>
    <n v="58"/>
    <n v="193"/>
    <n v="136"/>
    <n v="201"/>
    <n v="75.686274509803923"/>
    <n v="53.333333333333336"/>
    <n v="78.82352941176471"/>
    <n v="0.72899999999999998"/>
    <x v="2"/>
    <x v="1"/>
    <n v="8514"/>
    <n v="4.32"/>
    <n v="8.8000000000000007"/>
    <n v="37.9"/>
    <n v="443253"/>
    <n v="96.6"/>
    <n v="32.9"/>
    <s v="PBC_Dataset"/>
    <s v="Giemsa"/>
    <s v="Leica_DM2000"/>
    <n v="60"/>
    <n v="224"/>
    <n v="0.106"/>
    <n v="0.83789999999999998"/>
    <n v="0.93810000000000004"/>
    <n v="0.10020000000000007"/>
  </r>
  <r>
    <s v="CELL_002374"/>
    <x v="10"/>
    <x v="1"/>
    <s v="Normal_WBC"/>
    <n v="13.21"/>
    <n v="50.3"/>
    <n v="0.62"/>
    <n v="0.503"/>
    <n v="100"/>
    <n v="0.76400000000000001"/>
    <n v="0.35099999999999998"/>
    <n v="4.0599999999999996"/>
    <n v="1.9"/>
    <n v="0.80200000000000005"/>
    <n v="443"/>
    <n v="96"/>
    <n v="240"/>
    <n v="168"/>
    <n v="177"/>
    <n v="94.117647058823522"/>
    <n v="65.882352941176464"/>
    <n v="69.411764705882348"/>
    <n v="0.65"/>
    <x v="2"/>
    <x v="1"/>
    <n v="6897"/>
    <n v="3.54"/>
    <n v="12.2"/>
    <n v="34.5"/>
    <n v="197554"/>
    <n v="85.4"/>
    <n v="34.799999999999997"/>
    <s v="Raabin_WBC"/>
    <s v="Giemsa"/>
    <s v="Olympus_BX51"/>
    <n v="100"/>
    <n v="360"/>
    <n v="0.1242"/>
    <n v="0.88949999999999996"/>
    <n v="0.82620000000000005"/>
    <n v="-6.3299999999999912E-2"/>
  </r>
  <r>
    <s v="CELL_001789"/>
    <x v="5"/>
    <x v="1"/>
    <s v="Normal_WBC"/>
    <n v="8.92"/>
    <n v="79.599999999999994"/>
    <n v="0.80800000000000005"/>
    <n v="0.192"/>
    <n v="414.58333333333331"/>
    <n v="0.89400000000000002"/>
    <n v="0.36499999999999999"/>
    <n v="1.26"/>
    <n v="1"/>
    <n v="0.94099999999999995"/>
    <n v="275"/>
    <n v="51"/>
    <n v="163"/>
    <n v="130"/>
    <n v="203"/>
    <n v="63.921568627450974"/>
    <n v="50.980392156862742"/>
    <n v="79.607843137254903"/>
    <n v="0.74199999999999999"/>
    <x v="1"/>
    <x v="0"/>
    <n v="6630"/>
    <n v="3.14"/>
    <n v="12.2"/>
    <n v="41"/>
    <n v="277300"/>
    <n v="84.3"/>
    <n v="32.799999999999997"/>
    <s v="PBC_Dataset"/>
    <s v="Wright"/>
    <s v="Olympus_BX51"/>
    <n v="60"/>
    <n v="360"/>
    <n v="6.8400000000000002E-2"/>
    <n v="0.9375"/>
    <n v="0.88070000000000004"/>
    <n v="-5.6799999999999962E-2"/>
  </r>
  <r>
    <s v="CELL_005200"/>
    <x v="14"/>
    <x v="0"/>
    <s v="Anemia"/>
    <n v="9.17"/>
    <n v="0"/>
    <n v="0"/>
    <n v="1"/>
    <n v="0"/>
    <n v="0.83199999999999996"/>
    <n v="0.21"/>
    <n v="0.79"/>
    <n v="1"/>
    <n v="0.91500000000000004"/>
    <n v="177"/>
    <n v="44"/>
    <n v="215"/>
    <n v="148"/>
    <n v="110"/>
    <n v="84.313725490196077"/>
    <n v="58.039215686274517"/>
    <n v="43.137254901960787"/>
    <n v="0.435"/>
    <x v="1"/>
    <x v="0"/>
    <n v="8387"/>
    <n v="4.46"/>
    <n v="19.3"/>
    <n v="36.6"/>
    <n v="381757"/>
    <n v="88.9"/>
    <n v="32.799999999999997"/>
    <s v="Raabin_WBC"/>
    <s v="Giemsa"/>
    <s v="Olympus_BX51"/>
    <n v="100"/>
    <n v="224"/>
    <n v="0.75070000000000003"/>
    <n v="0.4955"/>
    <n v="0.7359"/>
    <n v="0.2404"/>
  </r>
  <r>
    <s v="CELL_005642"/>
    <x v="3"/>
    <x v="0"/>
    <s v="Infection"/>
    <n v="13.66"/>
    <n v="83.2"/>
    <n v="0.83"/>
    <n v="0.24099999999999999"/>
    <n v="345.22821576763488"/>
    <n v="0.82499999999999996"/>
    <n v="0.38300000000000001"/>
    <n v="1.73"/>
    <n v="1.2"/>
    <n v="0.80200000000000005"/>
    <n v="479"/>
    <n v="84"/>
    <n v="194"/>
    <n v="127"/>
    <n v="213"/>
    <n v="76.078431372549019"/>
    <n v="49.803921568627452"/>
    <n v="83.529411764705884"/>
    <n v="0.77900000000000003"/>
    <x v="1"/>
    <x v="1"/>
    <n v="13040"/>
    <n v="4.74"/>
    <n v="14.7"/>
    <n v="48.2"/>
    <n v="380930"/>
    <n v="97.7"/>
    <n v="31.4"/>
    <s v="PBC_Dataset"/>
    <s v="Giemsa"/>
    <s v="Leica_DM2000"/>
    <n v="100"/>
    <n v="360"/>
    <n v="0.64139999999999997"/>
    <n v="0.71970000000000001"/>
    <n v="0.63229999999999997"/>
    <n v="-8.7400000000000033E-2"/>
  </r>
  <r>
    <s v="CELL_002523"/>
    <x v="10"/>
    <x v="1"/>
    <s v="Normal_WBC"/>
    <n v="13.22"/>
    <n v="54.3"/>
    <n v="0.57599999999999996"/>
    <n v="0.58199999999999996"/>
    <n v="93.298969072164951"/>
    <n v="0.64"/>
    <n v="0.315"/>
    <n v="5.41"/>
    <n v="2"/>
    <n v="0.80500000000000005"/>
    <n v="528"/>
    <n v="78"/>
    <n v="248"/>
    <n v="154"/>
    <n v="169"/>
    <n v="97.254901960784309"/>
    <n v="60.392156862745097"/>
    <n v="66.274509803921561"/>
    <n v="0.65500000000000003"/>
    <x v="0"/>
    <x v="0"/>
    <n v="8827"/>
    <n v="5.0199999999999996"/>
    <n v="15.3"/>
    <n v="46.2"/>
    <n v="388406"/>
    <n v="75.5"/>
    <n v="34.1"/>
    <s v="CytoData"/>
    <s v="Giemsa"/>
    <s v="Leica_DM2000"/>
    <n v="100"/>
    <n v="224"/>
    <n v="0.1002"/>
    <n v="0.85160000000000002"/>
    <n v="0.77010000000000001"/>
    <n v="-8.1500000000000017E-2"/>
  </r>
  <r>
    <s v="CELL_004476"/>
    <x v="16"/>
    <x v="0"/>
    <s v="Anemia"/>
    <n v="8.18"/>
    <n v="0"/>
    <n v="0"/>
    <n v="1"/>
    <n v="0"/>
    <n v="0.42099999999999999"/>
    <n v="0.67900000000000005"/>
    <n v="0.26"/>
    <n v="1"/>
    <n v="0.82199999999999995"/>
    <n v="206"/>
    <n v="57"/>
    <n v="239"/>
    <n v="152"/>
    <n v="136"/>
    <n v="93.725490196078425"/>
    <n v="59.607843137254903"/>
    <n v="53.333333333333336"/>
    <n v="0.501"/>
    <x v="0"/>
    <x v="0"/>
    <n v="4771"/>
    <n v="5.71"/>
    <n v="11.7"/>
    <n v="32.1"/>
    <n v="317764"/>
    <n v="73"/>
    <n v="31.1"/>
    <s v="Raabin_WBC"/>
    <s v="Giemsa"/>
    <s v="Zeiss_Axio"/>
    <n v="100"/>
    <n v="256"/>
    <n v="0.94379999999999997"/>
    <n v="0.81679999999999997"/>
    <n v="0.71160000000000001"/>
    <n v="-0.10519999999999996"/>
  </r>
  <r>
    <s v="CELL_004074"/>
    <x v="8"/>
    <x v="0"/>
    <s v="Leukemia"/>
    <n v="13.46"/>
    <n v="81"/>
    <n v="0.36"/>
    <n v="0.15"/>
    <n v="540"/>
    <n v="0.79"/>
    <n v="0.123"/>
    <n v="0.47"/>
    <n v="1"/>
    <n v="0.86299999999999999"/>
    <n v="623"/>
    <n v="83"/>
    <n v="217"/>
    <n v="103"/>
    <n v="226"/>
    <n v="85.098039215686271"/>
    <n v="40.392156862745097"/>
    <n v="88.627450980392155"/>
    <n v="0.71499999999999997"/>
    <x v="1"/>
    <x v="0"/>
    <n v="5524"/>
    <n v="5.12"/>
    <n v="15.4"/>
    <n v="38.700000000000003"/>
    <n v="274266"/>
    <n v="107.1"/>
    <n v="34.700000000000003"/>
    <s v="Raabin_WBC"/>
    <s v="May_Grunwald_Giemsa"/>
    <s v="Leica_DM2000"/>
    <n v="100"/>
    <n v="256"/>
    <n v="0.67889999999999995"/>
    <n v="0.67169999999999996"/>
    <n v="0.8972"/>
    <n v="0.22550000000000003"/>
  </r>
  <r>
    <s v="CELL_000535"/>
    <x v="1"/>
    <x v="1"/>
    <s v="Normal_WBC"/>
    <n v="11.29"/>
    <n v="55"/>
    <n v="0.52400000000000002"/>
    <n v="0.371"/>
    <n v="148.24797843665769"/>
    <n v="0.77500000000000002"/>
    <n v="0.48099999999999998"/>
    <n v="3.7"/>
    <n v="3.6"/>
    <n v="0.876"/>
    <n v="367"/>
    <n v="69"/>
    <n v="215"/>
    <n v="158"/>
    <n v="181"/>
    <n v="84.313725490196077"/>
    <n v="61.96078431372549"/>
    <n v="70.980392156862749"/>
    <n v="0.56599999999999995"/>
    <x v="1"/>
    <x v="0"/>
    <n v="1796"/>
    <n v="5.17"/>
    <n v="16.100000000000001"/>
    <n v="38.5"/>
    <n v="154103"/>
    <n v="87.4"/>
    <n v="32.6"/>
    <s v="CytoData"/>
    <s v="May_Grunwald_Giemsa"/>
    <s v="Zeiss_Axio"/>
    <n v="60"/>
    <n v="224"/>
    <n v="2.8500000000000001E-2"/>
    <n v="0.88600000000000001"/>
    <n v="0.74770000000000003"/>
    <n v="-0.13829999999999998"/>
  </r>
  <r>
    <s v="CELL_003185"/>
    <x v="2"/>
    <x v="1"/>
    <s v="Normal_RBC"/>
    <n v="7.88"/>
    <n v="0"/>
    <n v="0"/>
    <n v="1"/>
    <n v="0"/>
    <n v="0.89"/>
    <n v="9.2999999999999999E-2"/>
    <n v="0.25"/>
    <n v="1"/>
    <n v="0.92400000000000004"/>
    <n v="177"/>
    <n v="56"/>
    <n v="231"/>
    <n v="131"/>
    <n v="122"/>
    <n v="90.588235294117652"/>
    <n v="51.372549019607838"/>
    <n v="47.843137254901961"/>
    <n v="0.49299999999999999"/>
    <x v="1"/>
    <x v="1"/>
    <n v="1483"/>
    <n v="5.2"/>
    <n v="14.5"/>
    <n v="36.4"/>
    <n v="398063"/>
    <n v="85.1"/>
    <n v="31.3"/>
    <s v="PBC_Dataset"/>
    <s v="Wright"/>
    <s v="Olympus_BX51"/>
    <n v="100"/>
    <n v="256"/>
    <n v="5.3499999999999999E-2"/>
    <n v="0.86509999999999998"/>
    <n v="0.91920000000000002"/>
    <n v="5.4100000000000037E-2"/>
  </r>
  <r>
    <s v="CELL_003126"/>
    <x v="2"/>
    <x v="1"/>
    <s v="Normal_RBC"/>
    <n v="7.37"/>
    <n v="0"/>
    <n v="0"/>
    <n v="1"/>
    <n v="0"/>
    <n v="0.85299999999999998"/>
    <n v="0.15"/>
    <n v="0.42"/>
    <n v="1"/>
    <n v="0.91500000000000004"/>
    <n v="182"/>
    <n v="53"/>
    <n v="226"/>
    <n v="118"/>
    <n v="109"/>
    <n v="88.627450980392155"/>
    <n v="46.274509803921568"/>
    <n v="42.745098039215684"/>
    <n v="0.40200000000000002"/>
    <x v="2"/>
    <x v="1"/>
    <n v="7711"/>
    <n v="4"/>
    <n v="14.2"/>
    <n v="37.700000000000003"/>
    <n v="301510"/>
    <n v="66.5"/>
    <n v="32.5"/>
    <s v="PBC_Dataset"/>
    <s v="Giemsa"/>
    <s v="Olympus_BX51"/>
    <n v="100"/>
    <n v="512"/>
    <n v="1.2500000000000001E-2"/>
    <n v="0.79239999999999999"/>
    <n v="0.82350000000000001"/>
    <n v="3.1100000000000017E-2"/>
  </r>
  <r>
    <s v="CELL_001210"/>
    <x v="5"/>
    <x v="1"/>
    <s v="Normal_WBC"/>
    <n v="7.7"/>
    <n v="85.5"/>
    <n v="0.93600000000000005"/>
    <n v="0.22500000000000001"/>
    <n v="380"/>
    <n v="0.90800000000000003"/>
    <n v="0.19700000000000001"/>
    <n v="1.1499999999999999"/>
    <n v="1"/>
    <n v="0.90300000000000002"/>
    <n v="333"/>
    <n v="59"/>
    <n v="203"/>
    <n v="153"/>
    <n v="194"/>
    <n v="79.607843137254903"/>
    <n v="60"/>
    <n v="76.078431372549019"/>
    <n v="0.79300000000000004"/>
    <x v="0"/>
    <x v="0"/>
    <n v="7364"/>
    <n v="4.68"/>
    <n v="14.6"/>
    <n v="46.1"/>
    <n v="346758"/>
    <n v="100.8"/>
    <n v="35.299999999999997"/>
    <s v="CytoData"/>
    <s v="Wright"/>
    <s v="Olympus_BX51"/>
    <n v="100"/>
    <n v="360"/>
    <n v="9.7600000000000006E-2"/>
    <n v="0.88660000000000005"/>
    <n v="0.8659"/>
    <n v="-2.0700000000000052E-2"/>
  </r>
  <r>
    <s v="CELL_002188"/>
    <x v="4"/>
    <x v="1"/>
    <s v="Normal_WBC"/>
    <n v="16.739999999999998"/>
    <n v="69.400000000000006"/>
    <n v="0.47199999999999998"/>
    <n v="0.38200000000000001"/>
    <n v="181.67539267015707"/>
    <n v="0.61299999999999999"/>
    <n v="0.499"/>
    <n v="2.62"/>
    <n v="1.4"/>
    <n v="0.70099999999999996"/>
    <n v="544"/>
    <n v="79"/>
    <n v="227"/>
    <n v="148"/>
    <n v="144"/>
    <n v="89.019607843137251"/>
    <n v="58.039215686274517"/>
    <n v="56.470588235294116"/>
    <n v="0.48199999999999998"/>
    <x v="1"/>
    <x v="1"/>
    <n v="7132"/>
    <n v="4.1900000000000004"/>
    <n v="11.7"/>
    <n v="32.5"/>
    <n v="305699"/>
    <n v="64.2"/>
    <n v="29.5"/>
    <s v="PBC_Dataset"/>
    <s v="Giemsa"/>
    <s v="Olympus_BX51"/>
    <n v="60"/>
    <n v="512"/>
    <n v="7.2300000000000003E-2"/>
    <n v="0.89419999999999999"/>
    <n v="0.93"/>
    <n v="3.5800000000000054E-2"/>
  </r>
  <r>
    <s v="CELL_004568"/>
    <x v="16"/>
    <x v="0"/>
    <s v="Anemia"/>
    <n v="8.64"/>
    <n v="0"/>
    <n v="0"/>
    <n v="1"/>
    <n v="0"/>
    <n v="0.42499999999999999"/>
    <n v="0.86899999999999999"/>
    <n v="0.38"/>
    <n v="1"/>
    <n v="0.93300000000000005"/>
    <n v="153"/>
    <n v="57"/>
    <n v="235"/>
    <n v="120"/>
    <n v="124"/>
    <n v="92.156862745098039"/>
    <n v="47.058823529411761"/>
    <n v="48.627450980392155"/>
    <n v="0.48499999999999999"/>
    <x v="2"/>
    <x v="0"/>
    <n v="7196"/>
    <n v="3.37"/>
    <n v="15.1"/>
    <n v="38.4"/>
    <n v="229683"/>
    <n v="90.2"/>
    <n v="34.799999999999997"/>
    <s v="PBC_Dataset"/>
    <s v="Wright"/>
    <s v="Olympus_BX51"/>
    <n v="100"/>
    <n v="512"/>
    <n v="0.84030000000000005"/>
    <n v="0.87460000000000004"/>
    <n v="0.66610000000000003"/>
    <n v="-0.20850000000000002"/>
  </r>
  <r>
    <s v="CELL_003950"/>
    <x v="7"/>
    <x v="1"/>
    <s v="Normal_Platelet"/>
    <n v="3.35"/>
    <n v="0"/>
    <n v="0"/>
    <n v="1"/>
    <n v="0"/>
    <n v="0.751"/>
    <n v="0.28299999999999997"/>
    <n v="1.8"/>
    <n v="1"/>
    <n v="0.88700000000000001"/>
    <n v="26"/>
    <n v="17"/>
    <n v="229"/>
    <n v="171"/>
    <n v="165"/>
    <n v="89.803921568627459"/>
    <n v="67.058823529411754"/>
    <n v="64.705882352941174"/>
    <n v="0.59099999999999997"/>
    <x v="1"/>
    <x v="1"/>
    <n v="8742"/>
    <n v="3.71"/>
    <n v="14.9"/>
    <n v="43.6"/>
    <n v="131883"/>
    <n v="94"/>
    <n v="34.6"/>
    <s v="PBC_Dataset"/>
    <s v="Wright"/>
    <s v="Leica_DM2000"/>
    <n v="60"/>
    <n v="512"/>
    <n v="7.6899999999999996E-2"/>
    <n v="0.78129999999999999"/>
    <n v="0.98909999999999998"/>
    <n v="0.20779999999999998"/>
  </r>
  <r>
    <s v="CELL_000627"/>
    <x v="1"/>
    <x v="1"/>
    <s v="Normal_WBC"/>
    <n v="12.81"/>
    <n v="49.7"/>
    <n v="0.52"/>
    <n v="0.44"/>
    <n v="112.95454545454547"/>
    <n v="0.72899999999999998"/>
    <n v="0.246"/>
    <n v="2.94"/>
    <n v="4.3"/>
    <n v="0.82299999999999995"/>
    <n v="488"/>
    <n v="73"/>
    <n v="198"/>
    <n v="179"/>
    <n v="188"/>
    <n v="77.64705882352942"/>
    <n v="70.196078431372541"/>
    <n v="73.725490196078439"/>
    <n v="0.71699999999999997"/>
    <x v="1"/>
    <x v="1"/>
    <n v="4329"/>
    <n v="3.22"/>
    <n v="12.7"/>
    <n v="41"/>
    <n v="311440"/>
    <n v="83.1"/>
    <n v="35.9"/>
    <s v="Raabin_WBC"/>
    <s v="Wright"/>
    <s v="Leica_DM2000"/>
    <n v="100"/>
    <n v="512"/>
    <n v="3.7699999999999997E-2"/>
    <n v="0.88919999999999999"/>
    <n v="0.90210000000000001"/>
    <n v="1.2900000000000023E-2"/>
  </r>
  <r>
    <s v="CELL_002604"/>
    <x v="10"/>
    <x v="1"/>
    <s v="Normal_WBC"/>
    <n v="11.3"/>
    <n v="57.7"/>
    <n v="0.70099999999999996"/>
    <n v="0.50900000000000001"/>
    <n v="113.35952848722987"/>
    <n v="0.77700000000000002"/>
    <n v="0.32500000000000001"/>
    <n v="5"/>
    <n v="2.5"/>
    <n v="0.82799999999999996"/>
    <n v="391"/>
    <n v="63"/>
    <n v="231"/>
    <n v="146"/>
    <n v="170"/>
    <n v="90.588235294117652"/>
    <n v="57.254901960784309"/>
    <n v="66.666666666666657"/>
    <n v="0.60299999999999998"/>
    <x v="1"/>
    <x v="0"/>
    <n v="9656"/>
    <n v="5.6"/>
    <n v="10.4"/>
    <n v="45.3"/>
    <n v="295812"/>
    <n v="88.8"/>
    <n v="33.6"/>
    <s v="Raabin_WBC"/>
    <s v="Wright"/>
    <s v="Leica_DM2000"/>
    <n v="100"/>
    <n v="256"/>
    <n v="3.6600000000000001E-2"/>
    <n v="0.88249999999999995"/>
    <n v="0.85489999999999999"/>
    <n v="-2.7599999999999958E-2"/>
  </r>
  <r>
    <s v="CELL_002459"/>
    <x v="10"/>
    <x v="1"/>
    <s v="Normal_WBC"/>
    <n v="13.46"/>
    <n v="42.2"/>
    <n v="0.53900000000000003"/>
    <n v="0.54100000000000004"/>
    <n v="78.003696857670974"/>
    <n v="0.78"/>
    <n v="0.49199999999999999"/>
    <n v="5.27"/>
    <n v="1.7"/>
    <n v="0.81399999999999995"/>
    <n v="445"/>
    <n v="72"/>
    <n v="255"/>
    <n v="121"/>
    <n v="152"/>
    <n v="100"/>
    <n v="47.450980392156858"/>
    <n v="59.607843137254903"/>
    <n v="0.60299999999999998"/>
    <x v="1"/>
    <x v="1"/>
    <n v="7119"/>
    <n v="4.01"/>
    <n v="11.6"/>
    <n v="44.9"/>
    <n v="250866"/>
    <n v="89.7"/>
    <n v="34.5"/>
    <s v="PBC_Dataset"/>
    <s v="Wright"/>
    <s v="Zeiss_Axio"/>
    <n v="100"/>
    <n v="512"/>
    <n v="8.2000000000000003E-2"/>
    <n v="0.89419999999999999"/>
    <n v="0.87549999999999994"/>
    <n v="-1.870000000000005E-2"/>
  </r>
  <r>
    <s v="CELL_001738"/>
    <x v="5"/>
    <x v="1"/>
    <s v="Normal_WBC"/>
    <n v="10.62"/>
    <n v="85.3"/>
    <n v="0.871"/>
    <n v="0.29799999999999999"/>
    <n v="286.24161073825502"/>
    <n v="0.93"/>
    <n v="0.13400000000000001"/>
    <n v="1.26"/>
    <n v="1.2"/>
    <n v="0.84899999999999998"/>
    <n v="279"/>
    <n v="50"/>
    <n v="201"/>
    <n v="168"/>
    <n v="211"/>
    <n v="78.82352941176471"/>
    <n v="65.882352941176464"/>
    <n v="82.745098039215677"/>
    <n v="0.70899999999999996"/>
    <x v="1"/>
    <x v="1"/>
    <n v="8653"/>
    <n v="3.24"/>
    <n v="13.5"/>
    <n v="37"/>
    <n v="276882"/>
    <n v="98.3"/>
    <n v="33.6"/>
    <s v="PBC_Dataset"/>
    <s v="Giemsa"/>
    <s v="Olympus_BX51"/>
    <n v="40"/>
    <n v="224"/>
    <n v="1.5100000000000001E-2"/>
    <n v="0.9637"/>
    <n v="0.91639999999999999"/>
    <n v="-4.7300000000000009E-2"/>
  </r>
  <r>
    <s v="CELL_005791"/>
    <x v="6"/>
    <x v="0"/>
    <s v="Artefact"/>
    <n v="12.67"/>
    <n v="90.4"/>
    <n v="0.80400000000000005"/>
    <n v="0.106"/>
    <n v="852.83018867924534"/>
    <n v="0.499"/>
    <n v="0.58899999999999997"/>
    <n v="1.55"/>
    <n v="1.1000000000000001"/>
    <n v="0.72099999999999997"/>
    <n v="335"/>
    <n v="100"/>
    <n v="212"/>
    <n v="165"/>
    <n v="207"/>
    <n v="83.137254901960787"/>
    <n v="64.705882352941174"/>
    <n v="81.17647058823529"/>
    <n v="0.79200000000000004"/>
    <x v="2"/>
    <x v="1"/>
    <n v="4980"/>
    <n v="5.05"/>
    <n v="16.5"/>
    <n v="48.5"/>
    <n v="305529"/>
    <n v="93.2"/>
    <n v="34.5"/>
    <s v="Raabin_WBC"/>
    <s v="Giemsa"/>
    <s v="Leica_DM2000"/>
    <n v="100"/>
    <n v="256"/>
    <n v="0.88260000000000005"/>
    <n v="0.79430000000000001"/>
    <n v="0.91620000000000001"/>
    <n v="0.12190000000000001"/>
  </r>
  <r>
    <s v="CELL_003797"/>
    <x v="7"/>
    <x v="1"/>
    <s v="Normal_Platelet"/>
    <n v="3.36"/>
    <n v="0"/>
    <n v="0"/>
    <n v="1"/>
    <n v="0"/>
    <n v="0.82499999999999996"/>
    <n v="0.46"/>
    <n v="2.91"/>
    <n v="1"/>
    <n v="0.69099999999999995"/>
    <n v="25"/>
    <n v="15"/>
    <n v="208"/>
    <n v="126"/>
    <n v="159"/>
    <n v="81.568627450980387"/>
    <n v="49.411764705882355"/>
    <n v="62.352941176470587"/>
    <n v="0.56200000000000006"/>
    <x v="2"/>
    <x v="0"/>
    <n v="8676"/>
    <n v="6.22"/>
    <n v="12.5"/>
    <n v="38.1"/>
    <n v="204709"/>
    <n v="82.9"/>
    <n v="34.200000000000003"/>
    <s v="Raabin_WBC"/>
    <s v="Giemsa"/>
    <s v="Leica_DM2000"/>
    <n v="40"/>
    <n v="256"/>
    <n v="0.12089999999999999"/>
    <n v="0.91239999999999999"/>
    <n v="0.94920000000000004"/>
    <n v="3.6800000000000055E-2"/>
  </r>
  <r>
    <s v="CELL_000264"/>
    <x v="1"/>
    <x v="1"/>
    <s v="Normal_WBC"/>
    <n v="12.63"/>
    <n v="50.6"/>
    <n v="0.44700000000000001"/>
    <n v="0.44600000000000001"/>
    <n v="113.45291479820628"/>
    <n v="0.72599999999999998"/>
    <n v="0.443"/>
    <n v="3.61"/>
    <n v="2.4"/>
    <n v="0.77900000000000003"/>
    <n v="347"/>
    <n v="68"/>
    <n v="216"/>
    <n v="156"/>
    <n v="176"/>
    <n v="84.705882352941174"/>
    <n v="61.176470588235297"/>
    <n v="69.019607843137251"/>
    <n v="0.74099999999999999"/>
    <x v="1"/>
    <x v="1"/>
    <n v="1237"/>
    <n v="4.04"/>
    <n v="15.6"/>
    <n v="37.299999999999997"/>
    <n v="286742"/>
    <n v="74.099999999999994"/>
    <n v="33.5"/>
    <s v="Raabin_WBC"/>
    <s v="Wright"/>
    <s v="Leica_DM2000"/>
    <n v="60"/>
    <n v="360"/>
    <n v="8.4599999999999995E-2"/>
    <n v="0.9365"/>
    <n v="0.90269999999999995"/>
    <n v="-3.3800000000000052E-2"/>
  </r>
  <r>
    <s v="CELL_000158"/>
    <x v="1"/>
    <x v="1"/>
    <s v="Normal_WBC"/>
    <n v="11.15"/>
    <n v="53.7"/>
    <n v="0.43099999999999999"/>
    <n v="0.45500000000000002"/>
    <n v="118.02197802197803"/>
    <n v="0.85499999999999998"/>
    <n v="0.39100000000000001"/>
    <n v="3.97"/>
    <n v="4.3"/>
    <n v="0.85899999999999999"/>
    <n v="423"/>
    <n v="72"/>
    <n v="221"/>
    <n v="154"/>
    <n v="156"/>
    <n v="86.666666666666671"/>
    <n v="60.392156862745097"/>
    <n v="61.176470588235297"/>
    <n v="0.68400000000000005"/>
    <x v="1"/>
    <x v="0"/>
    <n v="4172"/>
    <n v="3.97"/>
    <n v="13.1"/>
    <n v="50.1"/>
    <n v="214291"/>
    <n v="77.5"/>
    <n v="34.9"/>
    <s v="CytoData"/>
    <s v="Wright"/>
    <s v="Olympus_BX51"/>
    <n v="100"/>
    <n v="360"/>
    <n v="8.1000000000000003E-2"/>
    <n v="0.99170000000000003"/>
    <n v="0.872"/>
    <n v="-0.11970000000000003"/>
  </r>
  <r>
    <s v="CELL_002214"/>
    <x v="4"/>
    <x v="1"/>
    <s v="Normal_WBC"/>
    <n v="15.59"/>
    <n v="72.7"/>
    <n v="0.52"/>
    <n v="0.39900000000000002"/>
    <n v="182.20551378446115"/>
    <n v="0.65"/>
    <n v="0.57799999999999996"/>
    <n v="2.12"/>
    <n v="1.3"/>
    <n v="0.71699999999999997"/>
    <n v="596"/>
    <n v="113"/>
    <n v="213"/>
    <n v="185"/>
    <n v="153"/>
    <n v="83.529411764705884"/>
    <n v="72.549019607843135"/>
    <n v="60"/>
    <n v="0.58499999999999996"/>
    <x v="0"/>
    <x v="0"/>
    <n v="9052"/>
    <n v="5.17"/>
    <n v="13.4"/>
    <n v="40.4"/>
    <n v="252258"/>
    <n v="89"/>
    <n v="35.5"/>
    <s v="CytoData"/>
    <s v="Wright"/>
    <s v="Olympus_BX51"/>
    <n v="100"/>
    <n v="224"/>
    <n v="8.8499999999999995E-2"/>
    <n v="1"/>
    <n v="0.96260000000000001"/>
    <n v="-3.7399999999999989E-2"/>
  </r>
  <r>
    <s v="CELL_004579"/>
    <x v="16"/>
    <x v="0"/>
    <s v="Anemia"/>
    <n v="8.11"/>
    <n v="0"/>
    <n v="0"/>
    <n v="1"/>
    <n v="0"/>
    <n v="0.52600000000000002"/>
    <n v="0.85499999999999998"/>
    <n v="0.6"/>
    <n v="1"/>
    <n v="0.878"/>
    <n v="215"/>
    <n v="53"/>
    <n v="228"/>
    <n v="123"/>
    <n v="131"/>
    <n v="89.411764705882362"/>
    <n v="48.235294117647058"/>
    <n v="51.372549019607838"/>
    <n v="0.44800000000000001"/>
    <x v="0"/>
    <x v="0"/>
    <n v="12287"/>
    <n v="4.84"/>
    <n v="15.3"/>
    <n v="46.1"/>
    <n v="249365"/>
    <n v="78.900000000000006"/>
    <n v="33.299999999999997"/>
    <s v="Raabin_WBC"/>
    <s v="Wright"/>
    <s v="Olympus_BX51"/>
    <n v="60"/>
    <n v="512"/>
    <n v="0.7923"/>
    <n v="0.85299999999999998"/>
    <n v="0.76139999999999997"/>
    <n v="-9.1600000000000015E-2"/>
  </r>
  <r>
    <s v="CELL_004511"/>
    <x v="16"/>
    <x v="0"/>
    <s v="Anemia"/>
    <n v="8.1199999999999992"/>
    <n v="0"/>
    <n v="0"/>
    <n v="1"/>
    <n v="0"/>
    <n v="0.56200000000000006"/>
    <n v="0.79300000000000004"/>
    <n v="0.62"/>
    <n v="1"/>
    <n v="0.89400000000000002"/>
    <n v="184"/>
    <n v="56"/>
    <n v="233"/>
    <n v="114"/>
    <n v="112"/>
    <n v="91.372549019607845"/>
    <n v="44.705882352941181"/>
    <n v="43.921568627450981"/>
    <n v="0.48099999999999998"/>
    <x v="1"/>
    <x v="1"/>
    <n v="6992"/>
    <n v="5.43"/>
    <n v="15.8"/>
    <n v="38.6"/>
    <n v="231245"/>
    <n v="83.5"/>
    <n v="34.6"/>
    <s v="Raabin_WBC"/>
    <s v="Wright"/>
    <s v="Olympus_BX51"/>
    <n v="100"/>
    <n v="256"/>
    <n v="0.77739999999999998"/>
    <n v="0.54330000000000001"/>
    <n v="0.69489999999999996"/>
    <n v="0.15159999999999996"/>
  </r>
  <r>
    <s v="CELL_000961"/>
    <x v="1"/>
    <x v="1"/>
    <s v="Normal_WBC"/>
    <n v="12.17"/>
    <n v="48.8"/>
    <n v="0.55800000000000005"/>
    <n v="0.38600000000000001"/>
    <n v="126.42487046632124"/>
    <n v="0.76200000000000001"/>
    <n v="0.253"/>
    <n v="3.6"/>
    <n v="3.7"/>
    <n v="0.874"/>
    <n v="402"/>
    <n v="81"/>
    <n v="210"/>
    <n v="161"/>
    <n v="216"/>
    <n v="82.35294117647058"/>
    <n v="63.13725490196078"/>
    <n v="84.705882352941174"/>
    <n v="0.61599999999999999"/>
    <x v="2"/>
    <x v="1"/>
    <n v="10068"/>
    <n v="4.37"/>
    <n v="14.4"/>
    <n v="50.6"/>
    <n v="229769"/>
    <n v="72.400000000000006"/>
    <n v="30.8"/>
    <s v="PBC_Dataset"/>
    <s v="Giemsa"/>
    <s v="Leica_DM2000"/>
    <n v="40"/>
    <n v="512"/>
    <n v="0.14580000000000001"/>
    <n v="0.88639999999999997"/>
    <n v="0.92359999999999998"/>
    <n v="3.7200000000000011E-2"/>
  </r>
  <r>
    <s v="CELL_005546"/>
    <x v="11"/>
    <x v="0"/>
    <s v="Infection"/>
    <n v="12.56"/>
    <n v="58.1"/>
    <n v="0.51900000000000002"/>
    <n v="0.38600000000000001"/>
    <n v="150.51813471502589"/>
    <n v="0.85899999999999999"/>
    <n v="0.40799999999999997"/>
    <n v="5.32"/>
    <n v="2.5"/>
    <n v="0.81899999999999995"/>
    <n v="400"/>
    <n v="71"/>
    <n v="195"/>
    <n v="149"/>
    <n v="187"/>
    <n v="76.470588235294116"/>
    <n v="58.431372549019613"/>
    <n v="73.333333333333329"/>
    <n v="0.753"/>
    <x v="0"/>
    <x v="1"/>
    <n v="8030"/>
    <n v="3.3"/>
    <n v="15.1"/>
    <n v="37.799999999999997"/>
    <n v="182321"/>
    <n v="89.3"/>
    <n v="31.3"/>
    <s v="Raabin_WBC"/>
    <s v="Wright"/>
    <s v="Zeiss_Axio"/>
    <n v="40"/>
    <n v="512"/>
    <n v="0.96850000000000003"/>
    <n v="0.77280000000000004"/>
    <n v="0.70650000000000002"/>
    <n v="-6.6300000000000026E-2"/>
  </r>
  <r>
    <s v="CELL_000102"/>
    <x v="1"/>
    <x v="1"/>
    <s v="Normal_WBC"/>
    <n v="11.35"/>
    <n v="54.5"/>
    <n v="0.60399999999999998"/>
    <n v="0.51400000000000001"/>
    <n v="106.03112840466926"/>
    <n v="0.83599999999999997"/>
    <n v="0.375"/>
    <n v="2.57"/>
    <n v="2.9"/>
    <n v="0.83399999999999996"/>
    <n v="437"/>
    <n v="63"/>
    <n v="210"/>
    <n v="169"/>
    <n v="167"/>
    <n v="82.35294117647058"/>
    <n v="66.274509803921561"/>
    <n v="65.490196078431367"/>
    <n v="0.72699999999999998"/>
    <x v="0"/>
    <x v="0"/>
    <n v="6056"/>
    <n v="5.3"/>
    <n v="14.2"/>
    <n v="44.1"/>
    <n v="263986"/>
    <n v="91"/>
    <n v="33.799999999999997"/>
    <s v="Raabin_WBC"/>
    <s v="Giemsa"/>
    <s v="Leica_DM2000"/>
    <n v="40"/>
    <n v="256"/>
    <n v="2.7199999999999998E-2"/>
    <n v="0.85980000000000001"/>
    <n v="0.92159999999999997"/>
    <n v="6.1799999999999966E-2"/>
  </r>
  <r>
    <s v="CELL_001324"/>
    <x v="5"/>
    <x v="1"/>
    <s v="Normal_WBC"/>
    <n v="8.82"/>
    <n v="80.8"/>
    <n v="0.85"/>
    <n v="0.19900000000000001"/>
    <n v="406.03015075376879"/>
    <n v="0.91900000000000004"/>
    <n v="0.215"/>
    <n v="1.28"/>
    <n v="1"/>
    <n v="0.90900000000000003"/>
    <n v="326"/>
    <n v="67"/>
    <n v="202"/>
    <n v="153"/>
    <n v="211"/>
    <n v="79.215686274509807"/>
    <n v="60"/>
    <n v="82.745098039215677"/>
    <n v="0.71399999999999997"/>
    <x v="1"/>
    <x v="0"/>
    <n v="9861"/>
    <n v="4.51"/>
    <n v="12.8"/>
    <n v="39.1"/>
    <n v="223069"/>
    <n v="100.6"/>
    <n v="31.2"/>
    <s v="Raabin_WBC"/>
    <s v="May_Grunwald_Giemsa"/>
    <s v="Olympus_BX51"/>
    <n v="60"/>
    <n v="256"/>
    <n v="0.13089999999999999"/>
    <n v="0.92859999999999998"/>
    <n v="0.73260000000000003"/>
    <n v="-0.19599999999999995"/>
  </r>
  <r>
    <s v="CELL_005418"/>
    <x v="11"/>
    <x v="0"/>
    <s v="Infection"/>
    <n v="11.39"/>
    <n v="50.9"/>
    <n v="0.49"/>
    <n v="0.39400000000000002"/>
    <n v="129.18781725888323"/>
    <n v="0.73"/>
    <n v="0.45"/>
    <n v="4.1900000000000004"/>
    <n v="3.8"/>
    <n v="0.77900000000000003"/>
    <n v="412"/>
    <n v="68"/>
    <n v="219"/>
    <n v="145"/>
    <n v="195"/>
    <n v="85.882352941176464"/>
    <n v="56.862745098039213"/>
    <n v="76.470588235294116"/>
    <n v="0.54500000000000004"/>
    <x v="0"/>
    <x v="1"/>
    <n v="7784"/>
    <n v="4.38"/>
    <n v="14.2"/>
    <n v="46.9"/>
    <n v="217099"/>
    <n v="95"/>
    <n v="36.299999999999997"/>
    <s v="PBC_Dataset"/>
    <s v="Giemsa"/>
    <s v="Leica_DM2000"/>
    <n v="100"/>
    <n v="224"/>
    <n v="0.89029999999999998"/>
    <n v="0.65510000000000002"/>
    <n v="0.83850000000000002"/>
    <n v="0.18340000000000001"/>
  </r>
  <r>
    <s v="CELL_003945"/>
    <x v="7"/>
    <x v="1"/>
    <s v="Normal_Platelet"/>
    <n v="3.71"/>
    <n v="0"/>
    <n v="0"/>
    <n v="1"/>
    <n v="0"/>
    <n v="0.88500000000000001"/>
    <n v="0.51100000000000001"/>
    <n v="2.54"/>
    <n v="1"/>
    <n v="0.66800000000000004"/>
    <n v="38"/>
    <n v="20"/>
    <n v="225"/>
    <n v="144"/>
    <n v="150"/>
    <n v="88.235294117647058"/>
    <n v="56.470588235294116"/>
    <n v="58.82352941176471"/>
    <n v="0.56200000000000006"/>
    <x v="0"/>
    <x v="1"/>
    <n v="8314"/>
    <n v="3.9"/>
    <n v="12.7"/>
    <n v="42.5"/>
    <n v="339473"/>
    <n v="78.7"/>
    <n v="33.299999999999997"/>
    <s v="PBC_Dataset"/>
    <s v="Giemsa"/>
    <s v="Zeiss_Axio"/>
    <n v="100"/>
    <n v="224"/>
    <n v="0.1162"/>
    <n v="0.95009999999999994"/>
    <n v="0.92769999999999997"/>
    <n v="-2.2399999999999975E-2"/>
  </r>
  <r>
    <s v="CELL_002648"/>
    <x v="10"/>
    <x v="1"/>
    <s v="Normal_WBC"/>
    <n v="12.88"/>
    <n v="47.8"/>
    <n v="0.496"/>
    <n v="0.46500000000000002"/>
    <n v="102.79569892473117"/>
    <n v="0.78900000000000003"/>
    <n v="0.57599999999999996"/>
    <n v="4.79"/>
    <n v="2.2999999999999998"/>
    <n v="0.78500000000000003"/>
    <n v="488"/>
    <n v="58"/>
    <n v="224"/>
    <n v="155"/>
    <n v="165"/>
    <n v="87.843137254901961"/>
    <n v="60.784313725490193"/>
    <n v="64.705882352941174"/>
    <n v="0.58199999999999996"/>
    <x v="1"/>
    <x v="1"/>
    <n v="3729"/>
    <n v="4.4800000000000004"/>
    <n v="16"/>
    <n v="41.3"/>
    <n v="246123"/>
    <n v="80.2"/>
    <n v="34.6"/>
    <s v="PBC_Dataset"/>
    <s v="May_Grunwald_Giemsa"/>
    <s v="Zeiss_Axio"/>
    <n v="100"/>
    <n v="224"/>
    <n v="3.5000000000000001E-3"/>
    <n v="0.89339999999999997"/>
    <n v="0.8679"/>
    <n v="-2.5499999999999967E-2"/>
  </r>
  <r>
    <s v="CELL_000908"/>
    <x v="1"/>
    <x v="1"/>
    <s v="Normal_WBC"/>
    <n v="11.73"/>
    <n v="50.8"/>
    <n v="0.52200000000000002"/>
    <n v="0.38400000000000001"/>
    <n v="132.29166666666666"/>
    <n v="0.82699999999999996"/>
    <n v="0.252"/>
    <n v="3.89"/>
    <n v="2.9"/>
    <n v="0.86199999999999999"/>
    <n v="421"/>
    <n v="74"/>
    <n v="201"/>
    <n v="165"/>
    <n v="187"/>
    <n v="78.82352941176471"/>
    <n v="64.705882352941174"/>
    <n v="73.333333333333329"/>
    <n v="0.54800000000000004"/>
    <x v="2"/>
    <x v="1"/>
    <n v="4593"/>
    <n v="4.3"/>
    <n v="14.8"/>
    <n v="38.799999999999997"/>
    <n v="248057"/>
    <n v="78.900000000000006"/>
    <n v="33.5"/>
    <s v="PBC_Dataset"/>
    <s v="Wright"/>
    <s v="Olympus_BX51"/>
    <n v="100"/>
    <n v="224"/>
    <n v="0.13489999999999999"/>
    <n v="0.8024"/>
    <n v="0.86339999999999995"/>
    <n v="6.0999999999999943E-2"/>
  </r>
  <r>
    <s v="CELL_002717"/>
    <x v="9"/>
    <x v="1"/>
    <s v="Normal_WBC"/>
    <n v="10.36"/>
    <n v="64.8"/>
    <n v="0.64800000000000002"/>
    <n v="0.38700000000000001"/>
    <n v="167.44186046511626"/>
    <n v="0.67800000000000005"/>
    <n v="0.35399999999999998"/>
    <n v="4.9400000000000004"/>
    <n v="2.1"/>
    <n v="0.85799999999999998"/>
    <n v="379"/>
    <n v="70"/>
    <n v="177"/>
    <n v="170"/>
    <n v="211"/>
    <n v="69.411764705882348"/>
    <n v="66.666666666666657"/>
    <n v="82.745098039215677"/>
    <n v="0.81200000000000006"/>
    <x v="0"/>
    <x v="1"/>
    <n v="9722"/>
    <n v="4.21"/>
    <n v="17.600000000000001"/>
    <n v="47.3"/>
    <n v="274201"/>
    <n v="101.6"/>
    <n v="37.1"/>
    <s v="Raabin_WBC"/>
    <s v="May_Grunwald_Giemsa"/>
    <s v="Zeiss_Axio"/>
    <n v="100"/>
    <n v="360"/>
    <n v="0.108"/>
    <n v="0.91879999999999995"/>
    <n v="0.91810000000000003"/>
    <n v="-6.9999999999992291E-4"/>
  </r>
  <r>
    <s v="CELL_004565"/>
    <x v="16"/>
    <x v="0"/>
    <s v="Anemia"/>
    <n v="8.19"/>
    <n v="0"/>
    <n v="0"/>
    <n v="1"/>
    <n v="0"/>
    <n v="0.56999999999999995"/>
    <n v="0.93200000000000005"/>
    <n v="0.24"/>
    <n v="1"/>
    <n v="0.82699999999999996"/>
    <n v="183"/>
    <n v="51"/>
    <n v="220"/>
    <n v="125"/>
    <n v="144"/>
    <n v="86.274509803921575"/>
    <n v="49.019607843137251"/>
    <n v="56.470588235294116"/>
    <n v="0.38800000000000001"/>
    <x v="2"/>
    <x v="0"/>
    <n v="4993"/>
    <n v="4.26"/>
    <n v="12.5"/>
    <n v="35.1"/>
    <n v="168262"/>
    <n v="85.5"/>
    <n v="34.799999999999997"/>
    <s v="PBC_Dataset"/>
    <s v="Wright"/>
    <s v="Olympus_BX51"/>
    <n v="100"/>
    <n v="512"/>
    <n v="0.88849999999999996"/>
    <n v="0.61550000000000005"/>
    <n v="0.74629999999999996"/>
    <n v="0.13079999999999992"/>
  </r>
  <r>
    <s v="CELL_001039"/>
    <x v="1"/>
    <x v="1"/>
    <s v="Normal_WBC"/>
    <n v="10.76"/>
    <n v="60.7"/>
    <n v="0.60499999999999998"/>
    <n v="0.45"/>
    <n v="134.88888888888889"/>
    <n v="0.73599999999999999"/>
    <n v="0.33300000000000002"/>
    <n v="4.1100000000000003"/>
    <n v="3.6"/>
    <n v="0.88600000000000001"/>
    <n v="432"/>
    <n v="68"/>
    <n v="218"/>
    <n v="192"/>
    <n v="175"/>
    <n v="85.490196078431367"/>
    <n v="75.294117647058826"/>
    <n v="68.627450980392155"/>
    <n v="0.71399999999999997"/>
    <x v="1"/>
    <x v="1"/>
    <n v="7476"/>
    <n v="4.04"/>
    <n v="15.5"/>
    <n v="34.6"/>
    <n v="330442"/>
    <n v="77"/>
    <n v="33"/>
    <s v="PBC_Dataset"/>
    <s v="Giemsa"/>
    <s v="Leica_DM2000"/>
    <n v="60"/>
    <n v="256"/>
    <n v="0.113"/>
    <n v="0.97440000000000004"/>
    <n v="0.83879999999999999"/>
    <n v="-0.13560000000000005"/>
  </r>
  <r>
    <s v="CELL_001648"/>
    <x v="5"/>
    <x v="1"/>
    <s v="Normal_WBC"/>
    <n v="9.81"/>
    <n v="79.5"/>
    <n v="0.80400000000000005"/>
    <n v="0.23799999999999999"/>
    <n v="334.03361344537819"/>
    <n v="0.876"/>
    <n v="0.109"/>
    <n v="0.93"/>
    <n v="1"/>
    <n v="0.9"/>
    <n v="298"/>
    <n v="58"/>
    <n v="216"/>
    <n v="170"/>
    <n v="198"/>
    <n v="84.705882352941174"/>
    <n v="66.666666666666657"/>
    <n v="77.64705882352942"/>
    <n v="0.57599999999999996"/>
    <x v="0"/>
    <x v="1"/>
    <n v="8678"/>
    <n v="5.04"/>
    <n v="13.3"/>
    <n v="45.4"/>
    <n v="87845"/>
    <n v="85.6"/>
    <n v="35.799999999999997"/>
    <s v="PBC_Dataset"/>
    <s v="Wright"/>
    <s v="Leica_DM2000"/>
    <n v="60"/>
    <n v="224"/>
    <n v="4.3999999999999997E-2"/>
    <n v="0.85429999999999995"/>
    <n v="0.95020000000000004"/>
    <n v="9.5900000000000096E-2"/>
  </r>
  <r>
    <s v="CELL_001486"/>
    <x v="5"/>
    <x v="1"/>
    <s v="Normal_WBC"/>
    <n v="8.8000000000000007"/>
    <n v="79.400000000000006"/>
    <n v="0.90300000000000002"/>
    <n v="0.16500000000000001"/>
    <n v="481.21212121212125"/>
    <n v="0.91400000000000003"/>
    <n v="0.16600000000000001"/>
    <n v="1.1299999999999999"/>
    <n v="1.2"/>
    <n v="0.98199999999999998"/>
    <n v="358"/>
    <n v="60"/>
    <n v="197"/>
    <n v="158"/>
    <n v="200"/>
    <n v="77.254901960784323"/>
    <n v="61.96078431372549"/>
    <n v="78.431372549019613"/>
    <n v="0.74299999999999999"/>
    <x v="1"/>
    <x v="0"/>
    <n v="5221"/>
    <n v="3.95"/>
    <n v="14.5"/>
    <n v="43.4"/>
    <n v="246941"/>
    <n v="91.2"/>
    <n v="33.700000000000003"/>
    <s v="Raabin_WBC"/>
    <s v="Wright"/>
    <s v="Olympus_BX51"/>
    <n v="40"/>
    <n v="224"/>
    <n v="4.3700000000000003E-2"/>
    <n v="0.82140000000000002"/>
    <n v="1"/>
    <n v="0.17859999999999998"/>
  </r>
  <r>
    <s v="CELL_001104"/>
    <x v="5"/>
    <x v="1"/>
    <s v="Normal_WBC"/>
    <n v="9.59"/>
    <n v="73.3"/>
    <n v="0.80100000000000005"/>
    <n v="0.16"/>
    <n v="458.125"/>
    <n v="0.91300000000000003"/>
    <n v="5.8000000000000003E-2"/>
    <n v="1.31"/>
    <n v="1"/>
    <n v="0.90200000000000002"/>
    <n v="251"/>
    <n v="55"/>
    <n v="181"/>
    <n v="174"/>
    <n v="179"/>
    <n v="70.980392156862749"/>
    <n v="68.235294117647058"/>
    <n v="70.196078431372541"/>
    <n v="0.64800000000000002"/>
    <x v="2"/>
    <x v="1"/>
    <n v="11487"/>
    <n v="4.29"/>
    <n v="12.5"/>
    <n v="47.2"/>
    <n v="183282"/>
    <n v="97.5"/>
    <n v="37.6"/>
    <s v="PBC_Dataset"/>
    <s v="Giemsa"/>
    <s v="Zeiss_Axio"/>
    <n v="40"/>
    <n v="224"/>
    <n v="1.8700000000000001E-2"/>
    <n v="0.88119999999999998"/>
    <n v="0.81589999999999996"/>
    <n v="-6.5300000000000025E-2"/>
  </r>
  <r>
    <s v="CELL_003046"/>
    <x v="2"/>
    <x v="1"/>
    <s v="Normal_RBC"/>
    <n v="7.41"/>
    <n v="0"/>
    <n v="0"/>
    <n v="1"/>
    <n v="0"/>
    <n v="0.872"/>
    <n v="0.182"/>
    <n v="0.31"/>
    <n v="1"/>
    <n v="0.93300000000000005"/>
    <n v="184"/>
    <n v="46"/>
    <n v="227"/>
    <n v="117"/>
    <n v="131"/>
    <n v="89.019607843137251"/>
    <n v="45.882352941176471"/>
    <n v="51.372549019607838"/>
    <n v="0.48699999999999999"/>
    <x v="1"/>
    <x v="1"/>
    <n v="3281"/>
    <n v="5.47"/>
    <n v="13.4"/>
    <n v="37.299999999999997"/>
    <n v="236756"/>
    <n v="81.3"/>
    <n v="34.6"/>
    <s v="PBC_Dataset"/>
    <s v="May_Grunwald_Giemsa"/>
    <s v="Leica_DM2000"/>
    <n v="100"/>
    <n v="256"/>
    <n v="0"/>
    <n v="0.84870000000000001"/>
    <n v="0.91690000000000005"/>
    <n v="6.8200000000000038E-2"/>
  </r>
  <r>
    <s v="CELL_005559"/>
    <x v="3"/>
    <x v="0"/>
    <s v="Infection"/>
    <n v="13.29"/>
    <n v="62.4"/>
    <n v="0.59699999999999998"/>
    <n v="0.245"/>
    <n v="254.69387755102042"/>
    <n v="0.77600000000000002"/>
    <n v="0.313"/>
    <n v="1.36"/>
    <n v="1.2"/>
    <n v="0.82699999999999996"/>
    <n v="453"/>
    <n v="85"/>
    <n v="208"/>
    <n v="164"/>
    <n v="189"/>
    <n v="81.568627450980387"/>
    <n v="64.313725490196077"/>
    <n v="74.117647058823536"/>
    <n v="0.89300000000000002"/>
    <x v="1"/>
    <x v="1"/>
    <n v="4882"/>
    <n v="4.2699999999999996"/>
    <n v="12.2"/>
    <n v="37.5"/>
    <n v="217701"/>
    <n v="101.7"/>
    <n v="34.4"/>
    <s v="CytoData"/>
    <s v="Giemsa"/>
    <s v="Olympus_BX51"/>
    <n v="100"/>
    <n v="360"/>
    <n v="0.95899999999999996"/>
    <n v="0.76549999999999996"/>
    <n v="0.72030000000000005"/>
    <n v="-4.5199999999999907E-2"/>
  </r>
  <r>
    <s v="CELL_000178"/>
    <x v="1"/>
    <x v="1"/>
    <s v="Normal_WBC"/>
    <n v="12.35"/>
    <n v="54.1"/>
    <n v="0.60099999999999998"/>
    <n v="0.38800000000000001"/>
    <n v="139.43298969072166"/>
    <n v="0.81699999999999995"/>
    <n v="0.41799999999999998"/>
    <n v="3.39"/>
    <n v="3.4"/>
    <n v="0.91200000000000003"/>
    <n v="444"/>
    <n v="64"/>
    <n v="213"/>
    <n v="171"/>
    <n v="176"/>
    <n v="83.529411764705884"/>
    <n v="67.058823529411754"/>
    <n v="69.019607843137251"/>
    <n v="0.72599999999999998"/>
    <x v="1"/>
    <x v="0"/>
    <n v="7955"/>
    <n v="6.41"/>
    <n v="19"/>
    <n v="39.6"/>
    <n v="258418"/>
    <n v="95.5"/>
    <n v="36"/>
    <s v="PBC_Dataset"/>
    <s v="May_Grunwald_Giemsa"/>
    <s v="Zeiss_Axio"/>
    <n v="100"/>
    <n v="224"/>
    <n v="8.4900000000000003E-2"/>
    <n v="0.87609999999999999"/>
    <n v="0.8841"/>
    <n v="8.0000000000000071E-3"/>
  </r>
  <r>
    <s v="CELL_003461"/>
    <x v="2"/>
    <x v="1"/>
    <s v="Normal_RBC"/>
    <n v="7.51"/>
    <n v="0"/>
    <n v="0"/>
    <n v="1"/>
    <n v="0"/>
    <n v="0.87"/>
    <n v="0.191"/>
    <n v="0.54"/>
    <n v="1"/>
    <n v="1"/>
    <n v="210"/>
    <n v="43"/>
    <n v="230"/>
    <n v="127"/>
    <n v="132"/>
    <n v="90.196078431372555"/>
    <n v="49.803921568627452"/>
    <n v="51.764705882352949"/>
    <n v="0.45"/>
    <x v="1"/>
    <x v="1"/>
    <n v="3398"/>
    <n v="4.0999999999999996"/>
    <n v="11.9"/>
    <n v="36.4"/>
    <n v="333963"/>
    <n v="97.7"/>
    <n v="34.799999999999997"/>
    <s v="Raabin_WBC"/>
    <s v="Wright"/>
    <s v="Olympus_BX51"/>
    <n v="100"/>
    <n v="360"/>
    <n v="9.4799999999999995E-2"/>
    <n v="0.89349999999999996"/>
    <n v="0.8841"/>
    <n v="-9.3999999999999639E-3"/>
  </r>
  <r>
    <s v="CELL_003199"/>
    <x v="2"/>
    <x v="1"/>
    <s v="Normal_RBC"/>
    <n v="7.17"/>
    <n v="0"/>
    <n v="0"/>
    <n v="1"/>
    <n v="0"/>
    <n v="0.90600000000000003"/>
    <n v="0.24399999999999999"/>
    <n v="0.34"/>
    <n v="1"/>
    <n v="0.93200000000000005"/>
    <n v="185"/>
    <n v="46"/>
    <n v="227"/>
    <n v="103"/>
    <n v="117"/>
    <n v="89.019607843137251"/>
    <n v="40.392156862745097"/>
    <n v="45.882352941176471"/>
    <n v="0.41199999999999998"/>
    <x v="2"/>
    <x v="0"/>
    <n v="5798"/>
    <n v="5.19"/>
    <n v="13.7"/>
    <n v="47.5"/>
    <n v="224320"/>
    <n v="78.7"/>
    <n v="32.6"/>
    <s v="PBC_Dataset"/>
    <s v="Giemsa"/>
    <s v="Olympus_BX51"/>
    <n v="60"/>
    <n v="360"/>
    <n v="6.2100000000000002E-2"/>
    <n v="0.92600000000000005"/>
    <n v="0.80769999999999997"/>
    <n v="-0.11830000000000007"/>
  </r>
  <r>
    <s v="CELL_003816"/>
    <x v="7"/>
    <x v="1"/>
    <s v="Normal_Platelet"/>
    <n v="2.72"/>
    <n v="0"/>
    <n v="0"/>
    <n v="1"/>
    <n v="0"/>
    <n v="0.81399999999999995"/>
    <n v="0.48"/>
    <n v="2.59"/>
    <n v="1"/>
    <n v="0.80100000000000005"/>
    <n v="25"/>
    <n v="22"/>
    <n v="215"/>
    <n v="164"/>
    <n v="166"/>
    <n v="84.313725490196077"/>
    <n v="64.313725490196077"/>
    <n v="65.098039215686271"/>
    <n v="0.46300000000000002"/>
    <x v="2"/>
    <x v="0"/>
    <n v="8202"/>
    <n v="4.96"/>
    <n v="12.4"/>
    <n v="33"/>
    <n v="294697"/>
    <n v="76.400000000000006"/>
    <n v="30.5"/>
    <s v="PBC_Dataset"/>
    <s v="May_Grunwald_Giemsa"/>
    <s v="Olympus_BX51"/>
    <n v="100"/>
    <n v="360"/>
    <n v="0.12959999999999999"/>
    <n v="0.97560000000000002"/>
    <n v="0.89449999999999996"/>
    <n v="-8.1100000000000061E-2"/>
  </r>
  <r>
    <s v="CELL_001098"/>
    <x v="1"/>
    <x v="1"/>
    <s v="Normal_WBC"/>
    <n v="12.54"/>
    <n v="58.9"/>
    <n v="0.60099999999999998"/>
    <n v="0.39700000000000002"/>
    <n v="148.36272040302265"/>
    <n v="0.84"/>
    <n v="0.35599999999999998"/>
    <n v="3.66"/>
    <n v="3.4"/>
    <n v="0.83599999999999997"/>
    <n v="437"/>
    <n v="78"/>
    <n v="185"/>
    <n v="136"/>
    <n v="195"/>
    <n v="72.549019607843135"/>
    <n v="53.333333333333336"/>
    <n v="76.470588235294116"/>
    <n v="0.67500000000000004"/>
    <x v="0"/>
    <x v="1"/>
    <n v="5060"/>
    <n v="4.4400000000000004"/>
    <n v="14"/>
    <n v="40.700000000000003"/>
    <n v="374617"/>
    <n v="90.4"/>
    <n v="32"/>
    <s v="PBC_Dataset"/>
    <s v="May_Grunwald_Giemsa"/>
    <s v="Olympus_BX51"/>
    <n v="40"/>
    <n v="224"/>
    <n v="0.1467"/>
    <n v="0.87219999999999998"/>
    <n v="0.91080000000000005"/>
    <n v="3.8600000000000079E-2"/>
  </r>
  <r>
    <s v="CELL_002964"/>
    <x v="2"/>
    <x v="1"/>
    <s v="Normal_RBC"/>
    <n v="6.93"/>
    <n v="0"/>
    <n v="0"/>
    <n v="1"/>
    <n v="0"/>
    <n v="0.95399999999999996"/>
    <n v="0.19"/>
    <n v="0.42"/>
    <n v="1"/>
    <n v="0.98899999999999999"/>
    <n v="186"/>
    <n v="49"/>
    <n v="231"/>
    <n v="129"/>
    <n v="113"/>
    <n v="90.588235294117652"/>
    <n v="50.588235294117645"/>
    <n v="44.313725490196077"/>
    <n v="0.45600000000000002"/>
    <x v="2"/>
    <x v="0"/>
    <n v="10110"/>
    <n v="4.8499999999999996"/>
    <n v="11.6"/>
    <n v="34.700000000000003"/>
    <n v="272148"/>
    <n v="90.8"/>
    <n v="36"/>
    <s v="PBC_Dataset"/>
    <s v="Giemsa"/>
    <s v="Olympus_BX51"/>
    <n v="100"/>
    <n v="256"/>
    <n v="1.5699999999999999E-2"/>
    <n v="1"/>
    <n v="0.92769999999999997"/>
    <n v="-7.2300000000000031E-2"/>
  </r>
  <r>
    <s v="CELL_005849"/>
    <x v="18"/>
    <x v="0"/>
    <s v="Artefact"/>
    <n v="6.81"/>
    <n v="9.3000000000000007"/>
    <n v="0.189"/>
    <n v="0.93300000000000005"/>
    <n v="9.9678456591639879"/>
    <n v="0.60599999999999998"/>
    <n v="0.60399999999999998"/>
    <n v="2.17"/>
    <n v="2.1"/>
    <n v="0.58399999999999996"/>
    <n v="245"/>
    <n v="43"/>
    <n v="229"/>
    <n v="171"/>
    <n v="195"/>
    <n v="89.803921568627459"/>
    <n v="67.058823529411754"/>
    <n v="76.470588235294116"/>
    <n v="0.52200000000000002"/>
    <x v="1"/>
    <x v="0"/>
    <n v="8864"/>
    <n v="5.89"/>
    <n v="14.7"/>
    <n v="30.1"/>
    <n v="300372"/>
    <n v="75.099999999999994"/>
    <n v="34.5"/>
    <s v="CytoData"/>
    <s v="Giemsa"/>
    <s v="Leica_DM2000"/>
    <n v="100"/>
    <n v="512"/>
    <n v="0.90790000000000004"/>
    <n v="0.50970000000000004"/>
    <n v="0.6976"/>
    <n v="0.18789999999999996"/>
  </r>
  <r>
    <s v="CELL_005078"/>
    <x v="17"/>
    <x v="0"/>
    <s v="Sickle_Cell_Anemia"/>
    <n v="6.68"/>
    <n v="0"/>
    <n v="0"/>
    <n v="1"/>
    <n v="0"/>
    <n v="0.29099999999999998"/>
    <n v="0.94699999999999995"/>
    <n v="0.42"/>
    <n v="1"/>
    <n v="0.73199999999999998"/>
    <n v="153"/>
    <n v="75"/>
    <n v="230"/>
    <n v="119"/>
    <n v="127"/>
    <n v="90.196078431372555"/>
    <n v="46.666666666666664"/>
    <n v="49.803921568627452"/>
    <n v="0.55100000000000005"/>
    <x v="1"/>
    <x v="0"/>
    <n v="8783"/>
    <n v="4.74"/>
    <n v="12.4"/>
    <n v="47.9"/>
    <n v="292256"/>
    <n v="96"/>
    <n v="32.1"/>
    <s v="PBC_Dataset"/>
    <s v="Wright"/>
    <s v="Zeiss_Axio"/>
    <n v="100"/>
    <n v="512"/>
    <n v="1"/>
    <n v="0.63680000000000003"/>
    <n v="0.85799999999999998"/>
    <n v="0.22119999999999995"/>
  </r>
  <r>
    <s v="CELL_002299"/>
    <x v="4"/>
    <x v="1"/>
    <s v="Normal_WBC"/>
    <n v="13.44"/>
    <n v="63.1"/>
    <n v="0.44800000000000001"/>
    <n v="0.23100000000000001"/>
    <n v="273.16017316017314"/>
    <n v="0.71399999999999997"/>
    <n v="0.55700000000000005"/>
    <n v="1.74"/>
    <n v="1"/>
    <n v="0.84399999999999997"/>
    <n v="597"/>
    <n v="68"/>
    <n v="199"/>
    <n v="152"/>
    <n v="169"/>
    <n v="78.039215686274517"/>
    <n v="59.607843137254903"/>
    <n v="66.274509803921561"/>
    <n v="0.65600000000000003"/>
    <x v="1"/>
    <x v="1"/>
    <n v="7632"/>
    <n v="5.59"/>
    <n v="14.3"/>
    <n v="46.1"/>
    <n v="262291"/>
    <n v="94.4"/>
    <n v="35.299999999999997"/>
    <s v="CytoData"/>
    <s v="Wright"/>
    <s v="Olympus_BX51"/>
    <n v="100"/>
    <n v="224"/>
    <n v="9.5500000000000002E-2"/>
    <n v="0.97489999999999999"/>
    <n v="1"/>
    <n v="2.5100000000000011E-2"/>
  </r>
  <r>
    <s v="CELL_002860"/>
    <x v="2"/>
    <x v="1"/>
    <s v="Normal_RBC"/>
    <n v="7.9"/>
    <n v="0"/>
    <n v="0"/>
    <n v="1"/>
    <n v="0"/>
    <n v="0.95599999999999996"/>
    <n v="0.182"/>
    <n v="0.56999999999999995"/>
    <n v="1"/>
    <n v="0.92"/>
    <n v="204"/>
    <n v="49"/>
    <n v="223"/>
    <n v="128"/>
    <n v="149"/>
    <n v="87.450980392156865"/>
    <n v="50.196078431372548"/>
    <n v="58.431372549019613"/>
    <n v="0.48799999999999999"/>
    <x v="0"/>
    <x v="0"/>
    <n v="7302"/>
    <n v="4.72"/>
    <n v="14"/>
    <n v="36.799999999999997"/>
    <n v="364469"/>
    <n v="90.5"/>
    <n v="35.1"/>
    <s v="PBC_Dataset"/>
    <s v="Giemsa"/>
    <s v="Zeiss_Axio"/>
    <n v="100"/>
    <n v="224"/>
    <n v="7.6899999999999996E-2"/>
    <n v="0.84150000000000003"/>
    <n v="0.8034"/>
    <n v="-3.8100000000000023E-2"/>
  </r>
  <r>
    <s v="CELL_001282"/>
    <x v="5"/>
    <x v="1"/>
    <s v="Normal_WBC"/>
    <n v="8.6"/>
    <n v="73.400000000000006"/>
    <n v="0.78800000000000003"/>
    <n v="0.24199999999999999"/>
    <n v="303.30578512396698"/>
    <n v="0.81499999999999995"/>
    <n v="0.23300000000000001"/>
    <n v="1.1399999999999999"/>
    <n v="1"/>
    <n v="0.93"/>
    <n v="296"/>
    <n v="55"/>
    <n v="212"/>
    <n v="161"/>
    <n v="213"/>
    <n v="83.137254901960787"/>
    <n v="63.13725490196078"/>
    <n v="83.529411764705884"/>
    <n v="0.71599999999999997"/>
    <x v="2"/>
    <x v="0"/>
    <n v="6195"/>
    <n v="3.78"/>
    <n v="12.4"/>
    <n v="47.5"/>
    <n v="154223"/>
    <n v="80.7"/>
    <n v="34.5"/>
    <s v="CytoData"/>
    <s v="May_Grunwald_Giemsa"/>
    <s v="Olympus_BX51"/>
    <n v="100"/>
    <n v="256"/>
    <n v="1.83E-2"/>
    <n v="0.92600000000000005"/>
    <n v="0.91559999999999997"/>
    <n v="-1.0400000000000076E-2"/>
  </r>
  <r>
    <s v="CELL_000157"/>
    <x v="1"/>
    <x v="1"/>
    <s v="Normal_WBC"/>
    <n v="11.4"/>
    <n v="50.2"/>
    <n v="0.57899999999999996"/>
    <n v="0.38"/>
    <n v="132.10526315789474"/>
    <n v="0.72"/>
    <n v="0.47199999999999998"/>
    <n v="4.1500000000000004"/>
    <n v="3.7"/>
    <n v="0.875"/>
    <n v="407"/>
    <n v="61"/>
    <n v="219"/>
    <n v="168"/>
    <n v="186"/>
    <n v="85.882352941176464"/>
    <n v="65.882352941176464"/>
    <n v="72.941176470588232"/>
    <n v="0.63300000000000001"/>
    <x v="1"/>
    <x v="0"/>
    <n v="9405"/>
    <n v="5.32"/>
    <n v="13.3"/>
    <n v="43.6"/>
    <n v="337167"/>
    <n v="90.8"/>
    <n v="32.700000000000003"/>
    <s v="Raabin_WBC"/>
    <s v="Giemsa"/>
    <s v="Zeiss_Axio"/>
    <n v="100"/>
    <n v="512"/>
    <n v="0.15959999999999999"/>
    <n v="0.91959999999999997"/>
    <n v="0.81740000000000002"/>
    <n v="-0.10219999999999996"/>
  </r>
  <r>
    <s v="CELL_004596"/>
    <x v="16"/>
    <x v="0"/>
    <s v="Anemia"/>
    <n v="9.0399999999999991"/>
    <n v="0"/>
    <n v="0"/>
    <n v="1"/>
    <n v="0"/>
    <n v="0.45400000000000001"/>
    <n v="0.69399999999999995"/>
    <n v="0.16"/>
    <n v="1"/>
    <n v="0.96"/>
    <n v="182"/>
    <n v="55"/>
    <n v="232"/>
    <n v="120"/>
    <n v="130"/>
    <n v="90.980392156862749"/>
    <n v="47.058823529411761"/>
    <n v="50.980392156862742"/>
    <n v="0.59299999999999997"/>
    <x v="1"/>
    <x v="0"/>
    <n v="5469"/>
    <n v="5.51"/>
    <n v="12.2"/>
    <n v="45.6"/>
    <n v="299256"/>
    <n v="87.8"/>
    <n v="32.5"/>
    <s v="Raabin_WBC"/>
    <s v="Wright"/>
    <s v="Zeiss_Axio"/>
    <n v="60"/>
    <n v="256"/>
    <n v="0.67649999999999999"/>
    <n v="0.99"/>
    <n v="0.8044"/>
    <n v="-0.18559999999999999"/>
  </r>
  <r>
    <s v="CELL_000427"/>
    <x v="1"/>
    <x v="1"/>
    <s v="Normal_WBC"/>
    <n v="14.57"/>
    <n v="55.1"/>
    <n v="0.55400000000000005"/>
    <n v="0.41"/>
    <n v="134.39024390243904"/>
    <n v="0.81"/>
    <n v="0.28699999999999998"/>
    <n v="4.28"/>
    <n v="4.3"/>
    <n v="0.86899999999999999"/>
    <n v="350"/>
    <n v="73"/>
    <n v="228"/>
    <n v="168"/>
    <n v="169"/>
    <n v="89.411764705882362"/>
    <n v="65.882352941176464"/>
    <n v="66.274509803921561"/>
    <n v="0.60399999999999998"/>
    <x v="1"/>
    <x v="1"/>
    <n v="5870"/>
    <n v="4.08"/>
    <n v="12.2"/>
    <n v="42.8"/>
    <n v="435356"/>
    <n v="96.3"/>
    <n v="33"/>
    <s v="Raabin_WBC"/>
    <s v="Giemsa"/>
    <s v="Olympus_BX51"/>
    <n v="40"/>
    <n v="256"/>
    <n v="0.12039999999999999"/>
    <n v="0.92400000000000004"/>
    <n v="0.93579999999999997"/>
    <n v="1.1799999999999922E-2"/>
  </r>
  <r>
    <s v="CELL_004935"/>
    <x v="15"/>
    <x v="0"/>
    <s v="Anemia"/>
    <n v="6.4"/>
    <n v="0"/>
    <n v="0"/>
    <n v="1"/>
    <n v="0"/>
    <n v="0.93799999999999994"/>
    <n v="4.1000000000000002E-2"/>
    <n v="0.59"/>
    <n v="1"/>
    <n v="0.96599999999999997"/>
    <n v="130"/>
    <n v="38"/>
    <n v="227"/>
    <n v="126"/>
    <n v="129"/>
    <n v="89.019607843137251"/>
    <n v="49.411764705882355"/>
    <n v="50.588235294117645"/>
    <n v="0.56000000000000005"/>
    <x v="1"/>
    <x v="1"/>
    <n v="9216"/>
    <n v="4.62"/>
    <n v="16.3"/>
    <n v="46"/>
    <n v="271562"/>
    <n v="96.2"/>
    <n v="34.4"/>
    <s v="PBC_Dataset"/>
    <s v="Giemsa"/>
    <s v="Olympus_BX51"/>
    <n v="100"/>
    <n v="256"/>
    <n v="0.74819999999999998"/>
    <n v="0.78459999999999996"/>
    <n v="0.87350000000000005"/>
    <n v="8.890000000000009E-2"/>
  </r>
  <r>
    <s v="CELL_001955"/>
    <x v="4"/>
    <x v="1"/>
    <s v="Normal_WBC"/>
    <n v="17.05"/>
    <n v="63.9"/>
    <n v="0.44"/>
    <n v="0.43099999999999999"/>
    <n v="148.25986078886311"/>
    <n v="0.71899999999999997"/>
    <n v="0.45200000000000001"/>
    <n v="2.7"/>
    <n v="1.8"/>
    <n v="0.80100000000000005"/>
    <n v="496"/>
    <n v="96"/>
    <n v="213"/>
    <n v="139"/>
    <n v="196"/>
    <n v="83.529411764705884"/>
    <n v="54.509803921568626"/>
    <n v="76.862745098039227"/>
    <n v="0.59499999999999997"/>
    <x v="0"/>
    <x v="0"/>
    <n v="9806"/>
    <n v="5.6"/>
    <n v="14.3"/>
    <n v="36.799999999999997"/>
    <n v="249021"/>
    <n v="87.9"/>
    <n v="33.4"/>
    <s v="Raabin_WBC"/>
    <s v="Giemsa"/>
    <s v="Leica_DM2000"/>
    <n v="100"/>
    <n v="224"/>
    <n v="6.5100000000000005E-2"/>
    <n v="0.84119999999999995"/>
    <n v="0.91979999999999995"/>
    <n v="7.8600000000000003E-2"/>
  </r>
  <r>
    <s v="CELL_002390"/>
    <x v="10"/>
    <x v="1"/>
    <s v="Normal_WBC"/>
    <n v="13.74"/>
    <n v="51.1"/>
    <n v="0.54400000000000004"/>
    <n v="0.54800000000000004"/>
    <n v="93.248175182481745"/>
    <n v="0.753"/>
    <n v="0.41399999999999998"/>
    <n v="4.66"/>
    <n v="2"/>
    <n v="0.82299999999999995"/>
    <n v="438"/>
    <n v="89"/>
    <n v="238"/>
    <n v="134"/>
    <n v="159"/>
    <n v="93.333333333333329"/>
    <n v="52.549019607843142"/>
    <n v="62.352941176470587"/>
    <n v="0.68899999999999995"/>
    <x v="1"/>
    <x v="1"/>
    <n v="3062"/>
    <n v="4.37"/>
    <n v="15.4"/>
    <n v="30.8"/>
    <n v="183611"/>
    <n v="93.2"/>
    <n v="32.700000000000003"/>
    <s v="Raabin_WBC"/>
    <s v="May_Grunwald_Giemsa"/>
    <s v="Olympus_BX51"/>
    <n v="100"/>
    <n v="256"/>
    <n v="0.17810000000000001"/>
    <n v="0.86119999999999997"/>
    <n v="0.7883"/>
    <n v="-7.2899999999999965E-2"/>
  </r>
  <r>
    <s v="CELL_004206"/>
    <x v="8"/>
    <x v="0"/>
    <s v="Leukemia"/>
    <n v="16.63"/>
    <n v="75.599999999999994"/>
    <n v="0.37"/>
    <n v="0.14899999999999999"/>
    <n v="507.38255033557044"/>
    <n v="0.78500000000000003"/>
    <n v="0.23200000000000001"/>
    <n v="0.7"/>
    <n v="1.1000000000000001"/>
    <n v="0.97699999999999998"/>
    <n v="603"/>
    <n v="96"/>
    <n v="192"/>
    <n v="156"/>
    <n v="228"/>
    <n v="75.294117647058826"/>
    <n v="61.176470588235297"/>
    <n v="89.411764705882362"/>
    <n v="0.64500000000000002"/>
    <x v="0"/>
    <x v="0"/>
    <n v="8062"/>
    <n v="4.55"/>
    <n v="12.7"/>
    <n v="41.8"/>
    <n v="239639"/>
    <n v="88.1"/>
    <n v="34.1"/>
    <s v="Raabin_WBC"/>
    <s v="Giemsa"/>
    <s v="Olympus_BX51"/>
    <n v="40"/>
    <n v="360"/>
    <n v="0.86329999999999996"/>
    <n v="0.73309999999999997"/>
    <n v="0.8115"/>
    <n v="7.8400000000000025E-2"/>
  </r>
  <r>
    <s v="CELL_004618"/>
    <x v="16"/>
    <x v="0"/>
    <s v="Anemia"/>
    <n v="8.1199999999999992"/>
    <n v="0"/>
    <n v="0"/>
    <n v="1"/>
    <n v="0"/>
    <n v="0.38200000000000001"/>
    <n v="0.81599999999999995"/>
    <n v="0.43"/>
    <n v="1"/>
    <n v="0.877"/>
    <n v="215"/>
    <n v="48"/>
    <n v="234"/>
    <n v="124"/>
    <n v="139"/>
    <n v="91.764705882352942"/>
    <n v="48.627450980392155"/>
    <n v="54.509803921568626"/>
    <n v="0.498"/>
    <x v="1"/>
    <x v="1"/>
    <n v="7751"/>
    <n v="4.93"/>
    <n v="14.1"/>
    <n v="34.1"/>
    <n v="169265"/>
    <n v="79"/>
    <n v="35"/>
    <s v="Raabin_WBC"/>
    <s v="May_Grunwald_Giemsa"/>
    <s v="Zeiss_Axio"/>
    <n v="100"/>
    <n v="512"/>
    <n v="0.85040000000000004"/>
    <n v="0.86939999999999995"/>
    <n v="0.93289999999999995"/>
    <n v="6.3500000000000001E-2"/>
  </r>
  <r>
    <s v="CELL_005136"/>
    <x v="14"/>
    <x v="0"/>
    <s v="Anemia"/>
    <n v="7.41"/>
    <n v="0"/>
    <n v="0"/>
    <n v="1"/>
    <n v="0"/>
    <n v="0.88200000000000001"/>
    <n v="0.21199999999999999"/>
    <n v="1.06"/>
    <n v="1"/>
    <n v="0.94599999999999995"/>
    <n v="183"/>
    <n v="45"/>
    <n v="220"/>
    <n v="158"/>
    <n v="129"/>
    <n v="86.274509803921575"/>
    <n v="61.96078431372549"/>
    <n v="50.588235294117645"/>
    <n v="0.52600000000000002"/>
    <x v="0"/>
    <x v="0"/>
    <n v="8188"/>
    <n v="6.74"/>
    <n v="14"/>
    <n v="37.5"/>
    <n v="256151"/>
    <n v="96.5"/>
    <n v="35.200000000000003"/>
    <s v="CytoData"/>
    <s v="Wright"/>
    <s v="Olympus_BX51"/>
    <n v="40"/>
    <n v="360"/>
    <n v="0.79600000000000004"/>
    <n v="0.62949999999999995"/>
    <n v="0.98360000000000003"/>
    <n v="0.35410000000000008"/>
  </r>
  <r>
    <s v="CELL_005748"/>
    <x v="6"/>
    <x v="0"/>
    <s v="Artefact"/>
    <n v="12.18"/>
    <n v="92.3"/>
    <n v="0.59799999999999998"/>
    <n v="8.7999999999999995E-2"/>
    <n v="1048.8636363636365"/>
    <n v="0.50600000000000001"/>
    <n v="0.68300000000000005"/>
    <n v="1.59"/>
    <n v="1.1000000000000001"/>
    <n v="0.52400000000000002"/>
    <n v="340"/>
    <n v="104"/>
    <n v="204"/>
    <n v="152"/>
    <n v="142"/>
    <n v="80"/>
    <n v="59.607843137254903"/>
    <n v="55.686274509803923"/>
    <n v="0.82899999999999996"/>
    <x v="2"/>
    <x v="0"/>
    <n v="4937"/>
    <n v="3.42"/>
    <n v="13.9"/>
    <n v="40"/>
    <n v="306694"/>
    <n v="90.4"/>
    <n v="34.1"/>
    <s v="Raabin_WBC"/>
    <s v="Wright"/>
    <s v="Leica_DM2000"/>
    <n v="60"/>
    <n v="512"/>
    <n v="0.84709999999999996"/>
    <n v="0.78839999999999999"/>
    <n v="0.93010000000000004"/>
    <n v="0.14170000000000005"/>
  </r>
  <r>
    <s v="CELL_003354"/>
    <x v="2"/>
    <x v="1"/>
    <s v="Normal_RBC"/>
    <n v="7.17"/>
    <n v="0"/>
    <n v="0"/>
    <n v="1"/>
    <n v="0"/>
    <n v="0.88500000000000001"/>
    <n v="0.157"/>
    <n v="0.27"/>
    <n v="1"/>
    <n v="0.97299999999999998"/>
    <n v="201"/>
    <n v="50"/>
    <n v="244"/>
    <n v="124"/>
    <n v="126"/>
    <n v="95.686274509803923"/>
    <n v="48.627450980392155"/>
    <n v="49.411764705882355"/>
    <n v="0.55000000000000004"/>
    <x v="1"/>
    <x v="0"/>
    <n v="6922"/>
    <n v="4.46"/>
    <n v="12.4"/>
    <n v="41"/>
    <n v="259047"/>
    <n v="96.2"/>
    <n v="34.6"/>
    <s v="Raabin_WBC"/>
    <s v="Giemsa"/>
    <s v="Zeiss_Axio"/>
    <n v="100"/>
    <n v="512"/>
    <n v="0.13830000000000001"/>
    <n v="0.90669999999999995"/>
    <n v="0.99680000000000002"/>
    <n v="9.0100000000000069E-2"/>
  </r>
  <r>
    <s v="CELL_000531"/>
    <x v="1"/>
    <x v="1"/>
    <s v="Normal_WBC"/>
    <n v="11.38"/>
    <n v="53.6"/>
    <n v="0.74299999999999999"/>
    <n v="0.39700000000000002"/>
    <n v="135.01259445843829"/>
    <n v="0.77300000000000002"/>
    <n v="0.33700000000000002"/>
    <n v="3.45"/>
    <n v="3.2"/>
    <n v="0.76300000000000001"/>
    <n v="410"/>
    <n v="69"/>
    <n v="201"/>
    <n v="151"/>
    <n v="202"/>
    <n v="78.82352941176471"/>
    <n v="59.215686274509807"/>
    <n v="79.215686274509807"/>
    <n v="0.628"/>
    <x v="1"/>
    <x v="1"/>
    <n v="4164"/>
    <n v="4.9400000000000004"/>
    <n v="15.1"/>
    <n v="46.7"/>
    <n v="227490"/>
    <n v="92.5"/>
    <n v="33.700000000000003"/>
    <s v="CytoData"/>
    <s v="Wright"/>
    <s v="Leica_DM2000"/>
    <n v="60"/>
    <n v="256"/>
    <n v="9.2399999999999996E-2"/>
    <n v="1"/>
    <n v="0.91110000000000002"/>
    <n v="-8.8899999999999979E-2"/>
  </r>
  <r>
    <s v="CELL_003847"/>
    <x v="7"/>
    <x v="1"/>
    <s v="Normal_Platelet"/>
    <n v="2.6"/>
    <n v="0"/>
    <n v="0"/>
    <n v="1"/>
    <n v="0"/>
    <n v="0.75"/>
    <n v="0.38900000000000001"/>
    <n v="2.25"/>
    <n v="1"/>
    <n v="0.81100000000000005"/>
    <n v="23"/>
    <n v="21"/>
    <n v="206"/>
    <n v="167"/>
    <n v="168"/>
    <n v="80.784313725490193"/>
    <n v="65.490196078431367"/>
    <n v="65.882352941176464"/>
    <n v="0.59599999999999997"/>
    <x v="1"/>
    <x v="1"/>
    <n v="5260"/>
    <n v="5.28"/>
    <n v="12.8"/>
    <n v="32"/>
    <n v="225534"/>
    <n v="105.2"/>
    <n v="32.299999999999997"/>
    <s v="CytoData"/>
    <s v="Wright"/>
    <s v="Olympus_BX51"/>
    <n v="60"/>
    <n v="512"/>
    <n v="1.3599999999999999E-2"/>
    <n v="0.94179999999999997"/>
    <n v="0.86460000000000004"/>
    <n v="-7.7199999999999935E-2"/>
  </r>
  <r>
    <s v="CELL_004815"/>
    <x v="12"/>
    <x v="0"/>
    <s v="Anemia"/>
    <n v="3.96"/>
    <n v="0"/>
    <n v="0"/>
    <n v="1"/>
    <n v="0"/>
    <n v="0.64300000000000002"/>
    <n v="0.73199999999999998"/>
    <n v="0.3"/>
    <n v="1"/>
    <n v="0.61399999999999999"/>
    <n v="113"/>
    <n v="35"/>
    <n v="209"/>
    <n v="130"/>
    <n v="112"/>
    <n v="81.960784313725483"/>
    <n v="50.980392156862742"/>
    <n v="43.921568627450981"/>
    <n v="0.46899999999999997"/>
    <x v="1"/>
    <x v="0"/>
    <n v="8166"/>
    <n v="5.66"/>
    <n v="9.1"/>
    <n v="45.1"/>
    <n v="147403"/>
    <n v="102.2"/>
    <n v="33.4"/>
    <s v="Raabin_WBC"/>
    <s v="Giemsa"/>
    <s v="Olympus_BX51"/>
    <n v="100"/>
    <n v="360"/>
    <n v="0.77300000000000002"/>
    <n v="0.74350000000000005"/>
    <n v="0.93940000000000001"/>
    <n v="0.19589999999999996"/>
  </r>
  <r>
    <s v="CELL_005343"/>
    <x v="0"/>
    <x v="0"/>
    <s v="Infection"/>
    <n v="13.35"/>
    <n v="68"/>
    <n v="0.499"/>
    <n v="0.35699999999999998"/>
    <n v="190.47619047619048"/>
    <n v="0.60199999999999998"/>
    <n v="0.378"/>
    <n v="2.78"/>
    <n v="6.5"/>
    <n v="0.76500000000000001"/>
    <n v="497"/>
    <n v="71"/>
    <n v="205"/>
    <n v="156"/>
    <n v="149"/>
    <n v="80.392156862745097"/>
    <n v="61.176470588235297"/>
    <n v="58.431372549019613"/>
    <n v="0.60799999999999998"/>
    <x v="1"/>
    <x v="0"/>
    <n v="10403"/>
    <n v="6.66"/>
    <n v="15.5"/>
    <n v="37.4"/>
    <n v="332208"/>
    <n v="83"/>
    <n v="32.700000000000003"/>
    <s v="CytoData"/>
    <s v="Wright"/>
    <s v="Olympus_BX51"/>
    <n v="60"/>
    <n v="360"/>
    <n v="1"/>
    <n v="0.84030000000000005"/>
    <n v="0.69140000000000001"/>
    <n v="-0.14890000000000003"/>
  </r>
  <r>
    <s v="CELL_001521"/>
    <x v="5"/>
    <x v="1"/>
    <s v="Normal_WBC"/>
    <n v="8.48"/>
    <n v="77.400000000000006"/>
    <n v="0.80300000000000005"/>
    <n v="0.13300000000000001"/>
    <n v="581.95488721804509"/>
    <n v="0.96899999999999997"/>
    <n v="0.23100000000000001"/>
    <n v="1.04"/>
    <n v="1.2"/>
    <n v="0.86599999999999999"/>
    <n v="341"/>
    <n v="63"/>
    <n v="213"/>
    <n v="152"/>
    <n v="195"/>
    <n v="83.529411764705884"/>
    <n v="59.607843137254903"/>
    <n v="76.470588235294116"/>
    <n v="0.69899999999999995"/>
    <x v="2"/>
    <x v="1"/>
    <n v="9490"/>
    <n v="5.48"/>
    <n v="15.7"/>
    <n v="33.1"/>
    <n v="303785"/>
    <n v="93"/>
    <n v="36"/>
    <s v="CytoData"/>
    <s v="Wright"/>
    <s v="Leica_DM2000"/>
    <n v="100"/>
    <n v="512"/>
    <n v="6.8900000000000003E-2"/>
    <n v="0.86880000000000002"/>
    <n v="0.97670000000000001"/>
    <n v="0.1079"/>
  </r>
  <r>
    <s v="CELL_003802"/>
    <x v="7"/>
    <x v="1"/>
    <s v="Normal_Platelet"/>
    <n v="2.8"/>
    <n v="0"/>
    <n v="0"/>
    <n v="1"/>
    <n v="0"/>
    <n v="0.90700000000000003"/>
    <n v="0.255"/>
    <n v="3.02"/>
    <n v="1"/>
    <n v="0.80200000000000005"/>
    <n v="12"/>
    <n v="12"/>
    <n v="217"/>
    <n v="168"/>
    <n v="144"/>
    <n v="85.098039215686271"/>
    <n v="65.882352941176464"/>
    <n v="56.470588235294116"/>
    <n v="0.53300000000000003"/>
    <x v="1"/>
    <x v="0"/>
    <n v="8842"/>
    <n v="4.09"/>
    <n v="10.8"/>
    <n v="37.799999999999997"/>
    <n v="180402"/>
    <n v="93"/>
    <n v="34.200000000000003"/>
    <s v="PBC_Dataset"/>
    <s v="May_Grunwald_Giemsa"/>
    <s v="Zeiss_Axio"/>
    <n v="100"/>
    <n v="360"/>
    <n v="0.10680000000000001"/>
    <n v="0.90690000000000004"/>
    <n v="0.95250000000000001"/>
    <n v="4.5599999999999974E-2"/>
  </r>
  <r>
    <s v="CELL_004379"/>
    <x v="13"/>
    <x v="0"/>
    <s v="Leukemia"/>
    <n v="13.69"/>
    <n v="82.4"/>
    <n v="0.438"/>
    <n v="0.20399999999999999"/>
    <n v="403.92156862745105"/>
    <n v="0.83"/>
    <n v="0.192"/>
    <n v="0.54"/>
    <n v="1"/>
    <n v="0.877"/>
    <n v="637"/>
    <n v="102"/>
    <n v="154"/>
    <n v="150"/>
    <n v="202"/>
    <n v="60.392156862745097"/>
    <n v="58.82352941176471"/>
    <n v="79.215686274509807"/>
    <n v="0.68400000000000005"/>
    <x v="2"/>
    <x v="1"/>
    <n v="6943"/>
    <n v="4.34"/>
    <n v="12.7"/>
    <n v="38.799999999999997"/>
    <n v="20000"/>
    <n v="92.7"/>
    <n v="35.1"/>
    <s v="Raabin_WBC"/>
    <s v="Wright"/>
    <s v="Leica_DM2000"/>
    <n v="60"/>
    <n v="360"/>
    <n v="0.75160000000000005"/>
    <n v="0.73409999999999997"/>
    <n v="0.79890000000000005"/>
    <n v="6.480000000000008E-2"/>
  </r>
  <r>
    <s v="CELL_000133"/>
    <x v="1"/>
    <x v="1"/>
    <s v="Normal_WBC"/>
    <n v="12.26"/>
    <n v="59.8"/>
    <n v="0.49299999999999999"/>
    <n v="0.498"/>
    <n v="120.08032128514056"/>
    <n v="0.81899999999999995"/>
    <n v="0.40300000000000002"/>
    <n v="3.86"/>
    <n v="3.2"/>
    <n v="0.81100000000000005"/>
    <n v="424"/>
    <n v="63"/>
    <n v="213"/>
    <n v="134"/>
    <n v="200"/>
    <n v="83.529411764705884"/>
    <n v="52.549019607843142"/>
    <n v="78.431372549019613"/>
    <n v="0.65300000000000002"/>
    <x v="1"/>
    <x v="1"/>
    <n v="5697"/>
    <n v="5.66"/>
    <n v="12.8"/>
    <n v="48.9"/>
    <n v="333516"/>
    <n v="109.3"/>
    <n v="34.1"/>
    <s v="PBC_Dataset"/>
    <s v="Giemsa"/>
    <s v="Leica_DM2000"/>
    <n v="100"/>
    <n v="224"/>
    <n v="0.1089"/>
    <n v="0.98060000000000003"/>
    <n v="0.95689999999999997"/>
    <n v="-2.3700000000000054E-2"/>
  </r>
  <r>
    <s v="CELL_005818"/>
    <x v="18"/>
    <x v="0"/>
    <s v="Artefact"/>
    <n v="7.07"/>
    <n v="0"/>
    <n v="0.39900000000000002"/>
    <n v="1"/>
    <n v="0"/>
    <n v="0.32300000000000001"/>
    <n v="0.747"/>
    <n v="0"/>
    <n v="1"/>
    <n v="0.92"/>
    <n v="268"/>
    <n v="51"/>
    <n v="202"/>
    <n v="164"/>
    <n v="181"/>
    <n v="79.215686274509807"/>
    <n v="64.313725490196077"/>
    <n v="70.980392156862749"/>
    <n v="0.61799999999999999"/>
    <x v="1"/>
    <x v="1"/>
    <n v="9235"/>
    <n v="4.74"/>
    <n v="13.6"/>
    <n v="40.6"/>
    <n v="246113"/>
    <n v="72"/>
    <n v="32.9"/>
    <s v="Raabin_WBC"/>
    <s v="Giemsa"/>
    <s v="Zeiss_Axio"/>
    <n v="40"/>
    <n v="360"/>
    <n v="0.9335"/>
    <n v="0.80400000000000005"/>
    <n v="0.8135"/>
    <n v="9.4999999999999529E-3"/>
  </r>
  <r>
    <s v="CELL_000402"/>
    <x v="1"/>
    <x v="1"/>
    <s v="Normal_WBC"/>
    <n v="12.8"/>
    <n v="60.5"/>
    <n v="0.69599999999999995"/>
    <n v="0.44900000000000001"/>
    <n v="134.74387527839644"/>
    <n v="0.749"/>
    <n v="0.42899999999999999"/>
    <n v="2.63"/>
    <n v="3.1"/>
    <n v="0.87"/>
    <n v="413"/>
    <n v="62"/>
    <n v="187"/>
    <n v="160"/>
    <n v="202"/>
    <n v="73.333333333333329"/>
    <n v="62.745098039215684"/>
    <n v="79.215686274509807"/>
    <n v="0.72899999999999998"/>
    <x v="1"/>
    <x v="0"/>
    <n v="7277"/>
    <n v="4.68"/>
    <n v="16.3"/>
    <n v="44"/>
    <n v="269546"/>
    <n v="74.7"/>
    <n v="32.799999999999997"/>
    <s v="CytoData"/>
    <s v="Wright"/>
    <s v="Olympus_BX51"/>
    <n v="100"/>
    <n v="256"/>
    <n v="0"/>
    <n v="0.93720000000000003"/>
    <n v="0.82140000000000002"/>
    <n v="-0.11580000000000001"/>
  </r>
  <r>
    <s v="CELL_000168"/>
    <x v="1"/>
    <x v="1"/>
    <s v="Normal_WBC"/>
    <n v="11.48"/>
    <n v="47.6"/>
    <n v="0.36699999999999999"/>
    <n v="0.38300000000000001"/>
    <n v="124.28198433420366"/>
    <n v="0.68600000000000005"/>
    <n v="0.40699999999999997"/>
    <n v="2.94"/>
    <n v="3.2"/>
    <n v="0.77100000000000002"/>
    <n v="258"/>
    <n v="84"/>
    <n v="194"/>
    <n v="153"/>
    <n v="163"/>
    <n v="76.078431372549019"/>
    <n v="60"/>
    <n v="63.921568627450974"/>
    <n v="0.71799999999999997"/>
    <x v="1"/>
    <x v="1"/>
    <n v="7358"/>
    <n v="3.7"/>
    <n v="12.1"/>
    <n v="42.5"/>
    <n v="337241"/>
    <n v="91.9"/>
    <n v="34.1"/>
    <s v="PBC_Dataset"/>
    <s v="Wright"/>
    <s v="Leica_DM2000"/>
    <n v="100"/>
    <n v="256"/>
    <n v="0.11509999999999999"/>
    <n v="0.87450000000000006"/>
    <n v="0.9375"/>
    <n v="6.2999999999999945E-2"/>
  </r>
  <r>
    <s v="CELL_001505"/>
    <x v="5"/>
    <x v="1"/>
    <s v="Normal_WBC"/>
    <n v="8.74"/>
    <n v="80.7"/>
    <n v="0.86199999999999999"/>
    <n v="0.20300000000000001"/>
    <n v="397.53694581280786"/>
    <n v="0.81699999999999995"/>
    <n v="0.19"/>
    <n v="1.06"/>
    <n v="1"/>
    <n v="0.88200000000000001"/>
    <n v="277"/>
    <n v="72"/>
    <n v="204"/>
    <n v="156"/>
    <n v="215"/>
    <n v="80"/>
    <n v="61.176470588235297"/>
    <n v="84.313725490196077"/>
    <n v="0.755"/>
    <x v="2"/>
    <x v="1"/>
    <n v="8822"/>
    <n v="4.22"/>
    <n v="12.8"/>
    <n v="45.8"/>
    <n v="391049"/>
    <n v="96.2"/>
    <n v="33.6"/>
    <s v="CytoData"/>
    <s v="May_Grunwald_Giemsa"/>
    <s v="Zeiss_Axio"/>
    <n v="60"/>
    <n v="256"/>
    <n v="0.1666"/>
    <n v="0.86860000000000004"/>
    <n v="0.85629999999999995"/>
    <n v="-1.2300000000000089E-2"/>
  </r>
  <r>
    <s v="CELL_004100"/>
    <x v="8"/>
    <x v="0"/>
    <s v="Leukemia"/>
    <n v="12.85"/>
    <n v="72.099999999999994"/>
    <n v="0.26100000000000001"/>
    <n v="0.16400000000000001"/>
    <n v="439.63414634146335"/>
    <n v="0.90500000000000003"/>
    <n v="0.21"/>
    <n v="0.99"/>
    <n v="1"/>
    <n v="0.85199999999999998"/>
    <n v="616"/>
    <n v="87"/>
    <n v="179"/>
    <n v="138"/>
    <n v="197"/>
    <n v="70.196078431372541"/>
    <n v="54.117647058823529"/>
    <n v="77.254901960784323"/>
    <n v="0.58699999999999997"/>
    <x v="1"/>
    <x v="1"/>
    <n v="7317"/>
    <n v="3.2"/>
    <n v="13.3"/>
    <n v="51.5"/>
    <n v="120982"/>
    <n v="93.9"/>
    <n v="34.6"/>
    <s v="Raabin_WBC"/>
    <s v="Giemsa"/>
    <s v="Zeiss_Axio"/>
    <n v="100"/>
    <n v="224"/>
    <n v="0.82350000000000001"/>
    <n v="0.66500000000000004"/>
    <n v="0.6996"/>
    <n v="3.4599999999999964E-2"/>
  </r>
  <r>
    <s v="CELL_003957"/>
    <x v="7"/>
    <x v="1"/>
    <s v="Normal_Platelet"/>
    <n v="2.48"/>
    <n v="0"/>
    <n v="0"/>
    <n v="1"/>
    <n v="0"/>
    <n v="0.82499999999999996"/>
    <n v="0.67300000000000004"/>
    <n v="2.66"/>
    <n v="1"/>
    <n v="0.89300000000000002"/>
    <n v="38"/>
    <n v="19"/>
    <n v="227"/>
    <n v="170"/>
    <n v="152"/>
    <n v="89.019607843137251"/>
    <n v="66.666666666666657"/>
    <n v="59.607843137254903"/>
    <n v="0.54800000000000004"/>
    <x v="0"/>
    <x v="0"/>
    <n v="7718"/>
    <n v="4.7"/>
    <n v="14.9"/>
    <n v="42.9"/>
    <n v="276865"/>
    <n v="82.6"/>
    <n v="31.7"/>
    <s v="PBC_Dataset"/>
    <s v="Giemsa"/>
    <s v="Leica_DM2000"/>
    <n v="60"/>
    <n v="224"/>
    <n v="0.1474"/>
    <n v="0.86350000000000005"/>
    <n v="0.86760000000000004"/>
    <n v="4.0999999999999925E-3"/>
  </r>
  <r>
    <s v="CELL_001544"/>
    <x v="5"/>
    <x v="1"/>
    <s v="Normal_WBC"/>
    <n v="7.98"/>
    <n v="86.2"/>
    <n v="0.78500000000000003"/>
    <n v="0.16700000000000001"/>
    <n v="516.16766467065872"/>
    <n v="0.90700000000000003"/>
    <n v="0.222"/>
    <n v="1.33"/>
    <n v="1"/>
    <n v="0.93100000000000005"/>
    <n v="259"/>
    <n v="58"/>
    <n v="198"/>
    <n v="171"/>
    <n v="172"/>
    <n v="77.64705882352942"/>
    <n v="67.058823529411754"/>
    <n v="67.450980392156865"/>
    <n v="0.81699999999999995"/>
    <x v="1"/>
    <x v="0"/>
    <n v="8766"/>
    <n v="4.38"/>
    <n v="13"/>
    <n v="49"/>
    <n v="199773"/>
    <n v="95.8"/>
    <n v="32.299999999999997"/>
    <s v="Raabin_WBC"/>
    <s v="May_Grunwald_Giemsa"/>
    <s v="Olympus_BX51"/>
    <n v="40"/>
    <n v="256"/>
    <n v="0.10879999999999999"/>
    <n v="0.85029999999999994"/>
    <n v="0.94340000000000002"/>
    <n v="9.3100000000000072E-2"/>
  </r>
  <r>
    <s v="CELL_001502"/>
    <x v="5"/>
    <x v="1"/>
    <s v="Normal_WBC"/>
    <n v="9.35"/>
    <n v="85.8"/>
    <n v="0.755"/>
    <n v="0.217"/>
    <n v="395.39170506912444"/>
    <n v="0.78200000000000003"/>
    <n v="0.156"/>
    <n v="0.66"/>
    <n v="1"/>
    <n v="0.86199999999999999"/>
    <n v="259"/>
    <n v="57"/>
    <n v="194"/>
    <n v="138"/>
    <n v="213"/>
    <n v="76.078431372549019"/>
    <n v="54.117647058823529"/>
    <n v="83.529411764705884"/>
    <n v="0.72199999999999998"/>
    <x v="1"/>
    <x v="0"/>
    <n v="10925"/>
    <n v="5.9"/>
    <n v="15.6"/>
    <n v="34.1"/>
    <n v="382022"/>
    <n v="75.599999999999994"/>
    <n v="34.4"/>
    <s v="Raabin_WBC"/>
    <s v="Wright"/>
    <s v="Zeiss_Axio"/>
    <n v="100"/>
    <n v="256"/>
    <n v="6.1600000000000002E-2"/>
    <n v="0.9516"/>
    <n v="0.80959999999999999"/>
    <n v="-0.14200000000000002"/>
  </r>
  <r>
    <s v="CELL_001624"/>
    <x v="5"/>
    <x v="1"/>
    <s v="Normal_WBC"/>
    <n v="9.7100000000000009"/>
    <n v="75.900000000000006"/>
    <n v="0.77700000000000002"/>
    <n v="0.19900000000000001"/>
    <n v="381.4070351758794"/>
    <n v="0.84799999999999998"/>
    <n v="0.307"/>
    <n v="0.87"/>
    <n v="1"/>
    <n v="0.96399999999999997"/>
    <n v="326"/>
    <n v="69"/>
    <n v="177"/>
    <n v="157"/>
    <n v="196"/>
    <n v="69.411764705882348"/>
    <n v="61.568627450980394"/>
    <n v="76.862745098039227"/>
    <n v="0.68600000000000005"/>
    <x v="1"/>
    <x v="0"/>
    <n v="7811"/>
    <n v="4.93"/>
    <n v="14.5"/>
    <n v="42.3"/>
    <n v="167572"/>
    <n v="93.2"/>
    <n v="33"/>
    <s v="PBC_Dataset"/>
    <s v="Wright"/>
    <s v="Olympus_BX51"/>
    <n v="100"/>
    <n v="360"/>
    <n v="0.13089999999999999"/>
    <n v="0.89729999999999999"/>
    <n v="0.97299999999999998"/>
    <n v="7.569999999999999E-2"/>
  </r>
  <r>
    <s v="CELL_003435"/>
    <x v="2"/>
    <x v="1"/>
    <s v="Normal_RBC"/>
    <n v="7.28"/>
    <n v="0"/>
    <n v="0"/>
    <n v="1"/>
    <n v="0"/>
    <n v="0.878"/>
    <n v="0.20300000000000001"/>
    <n v="0.54"/>
    <n v="1"/>
    <n v="0.98499999999999999"/>
    <n v="202"/>
    <n v="58"/>
    <n v="226"/>
    <n v="114"/>
    <n v="131"/>
    <n v="88.627450980392155"/>
    <n v="44.705882352941181"/>
    <n v="51.372549019607838"/>
    <n v="0.60099999999999998"/>
    <x v="0"/>
    <x v="1"/>
    <n v="7472"/>
    <n v="4.9800000000000004"/>
    <n v="11.7"/>
    <n v="37.299999999999997"/>
    <n v="426059"/>
    <n v="88.5"/>
    <n v="36.299999999999997"/>
    <s v="PBC_Dataset"/>
    <s v="Wright"/>
    <s v="Zeiss_Axio"/>
    <n v="100"/>
    <n v="512"/>
    <n v="0.1192"/>
    <n v="0.98629999999999995"/>
    <n v="0.98519999999999996"/>
    <n v="-1.0999999999999899E-3"/>
  </r>
  <r>
    <s v="CELL_002313"/>
    <x v="4"/>
    <x v="1"/>
    <s v="Normal_WBC"/>
    <n v="16.600000000000001"/>
    <n v="70.3"/>
    <n v="0.32700000000000001"/>
    <n v="0.34399999999999997"/>
    <n v="204.36046511627907"/>
    <n v="0.71499999999999997"/>
    <n v="0.52900000000000003"/>
    <n v="1.76"/>
    <n v="1.2"/>
    <n v="0.79600000000000004"/>
    <n v="519"/>
    <n v="107"/>
    <n v="185"/>
    <n v="174"/>
    <n v="180"/>
    <n v="72.549019607843135"/>
    <n v="68.235294117647058"/>
    <n v="70.588235294117652"/>
    <n v="0.54400000000000004"/>
    <x v="2"/>
    <x v="1"/>
    <n v="2395"/>
    <n v="4.45"/>
    <n v="13.5"/>
    <n v="44.6"/>
    <n v="290698"/>
    <n v="91.6"/>
    <n v="33.4"/>
    <s v="CytoData"/>
    <s v="May_Grunwald_Giemsa"/>
    <s v="Olympus_BX51"/>
    <n v="100"/>
    <n v="224"/>
    <n v="0.125"/>
    <n v="0.9929"/>
    <n v="0.9012"/>
    <n v="-9.1700000000000004E-2"/>
  </r>
  <r>
    <s v="CELL_001510"/>
    <x v="5"/>
    <x v="1"/>
    <s v="Normal_WBC"/>
    <n v="7.71"/>
    <n v="79.7"/>
    <n v="0.876"/>
    <n v="0.20499999999999999"/>
    <n v="388.78048780487808"/>
    <n v="0.82099999999999995"/>
    <n v="0.192"/>
    <n v="1.46"/>
    <n v="1"/>
    <n v="0.90900000000000003"/>
    <n v="274"/>
    <n v="65"/>
    <n v="212"/>
    <n v="138"/>
    <n v="206"/>
    <n v="83.137254901960787"/>
    <n v="54.117647058823529"/>
    <n v="80.784313725490193"/>
    <n v="0.751"/>
    <x v="0"/>
    <x v="1"/>
    <n v="10982"/>
    <n v="5.44"/>
    <n v="10.9"/>
    <n v="47.4"/>
    <n v="157904"/>
    <n v="81.900000000000006"/>
    <n v="35"/>
    <s v="CytoData"/>
    <s v="May_Grunwald_Giemsa"/>
    <s v="Zeiss_Axio"/>
    <n v="100"/>
    <n v="224"/>
    <n v="1.4200000000000001E-2"/>
    <n v="0.94530000000000003"/>
    <n v="0.75349999999999995"/>
    <n v="-0.19180000000000008"/>
  </r>
  <r>
    <s v="CELL_001563"/>
    <x v="5"/>
    <x v="1"/>
    <s v="Normal_WBC"/>
    <n v="9.85"/>
    <n v="87.4"/>
    <n v="0.89100000000000001"/>
    <n v="0.25"/>
    <n v="349.6"/>
    <n v="0.97199999999999998"/>
    <n v="0.36199999999999999"/>
    <n v="1.1499999999999999"/>
    <n v="1.1000000000000001"/>
    <n v="0.92700000000000005"/>
    <n v="271"/>
    <n v="57"/>
    <n v="212"/>
    <n v="172"/>
    <n v="201"/>
    <n v="83.137254901960787"/>
    <n v="67.450980392156865"/>
    <n v="78.82352941176471"/>
    <n v="0.69599999999999995"/>
    <x v="0"/>
    <x v="0"/>
    <n v="5776"/>
    <n v="4.1399999999999997"/>
    <n v="15.9"/>
    <n v="42.3"/>
    <n v="222859"/>
    <n v="95.8"/>
    <n v="32.5"/>
    <s v="PBC_Dataset"/>
    <s v="May_Grunwald_Giemsa"/>
    <s v="Olympus_BX51"/>
    <n v="100"/>
    <n v="224"/>
    <n v="0"/>
    <n v="0.85680000000000001"/>
    <n v="0.9335"/>
    <n v="7.669999999999999E-2"/>
  </r>
  <r>
    <s v="CELL_002888"/>
    <x v="2"/>
    <x v="1"/>
    <s v="Normal_RBC"/>
    <n v="6.86"/>
    <n v="0"/>
    <n v="0"/>
    <n v="1"/>
    <n v="0"/>
    <n v="0.90600000000000003"/>
    <n v="0.23699999999999999"/>
    <n v="0.57999999999999996"/>
    <n v="1"/>
    <n v="0.94599999999999995"/>
    <n v="165"/>
    <n v="44"/>
    <n v="232"/>
    <n v="135"/>
    <n v="126"/>
    <n v="90.980392156862749"/>
    <n v="52.941176470588239"/>
    <n v="49.411764705882355"/>
    <n v="0.48899999999999999"/>
    <x v="1"/>
    <x v="0"/>
    <n v="6014"/>
    <n v="4.33"/>
    <n v="13.4"/>
    <n v="43.2"/>
    <n v="270071"/>
    <n v="97.4"/>
    <n v="30.9"/>
    <s v="Raabin_WBC"/>
    <s v="Giemsa"/>
    <s v="Zeiss_Axio"/>
    <n v="100"/>
    <n v="224"/>
    <n v="0"/>
    <n v="0.9083"/>
    <n v="1"/>
    <n v="9.1700000000000004E-2"/>
  </r>
  <r>
    <s v="CELL_005260"/>
    <x v="0"/>
    <x v="0"/>
    <s v="Infection"/>
    <n v="12.24"/>
    <n v="59.1"/>
    <n v="0.63500000000000001"/>
    <n v="0.38600000000000001"/>
    <n v="153.10880829015545"/>
    <n v="0.76700000000000002"/>
    <n v="0.58899999999999997"/>
    <n v="2.58"/>
    <n v="5.8"/>
    <n v="0.752"/>
    <n v="448"/>
    <n v="71"/>
    <n v="213"/>
    <n v="144"/>
    <n v="174"/>
    <n v="83.529411764705884"/>
    <n v="56.470588235294116"/>
    <n v="68.235294117647058"/>
    <n v="0.51900000000000002"/>
    <x v="0"/>
    <x v="1"/>
    <n v="9684"/>
    <n v="5.31"/>
    <n v="11.1"/>
    <n v="44.7"/>
    <n v="236548"/>
    <n v="100.8"/>
    <n v="33.299999999999997"/>
    <s v="PBC_Dataset"/>
    <s v="May_Grunwald_Giemsa"/>
    <s v="Zeiss_Axio"/>
    <n v="100"/>
    <n v="512"/>
    <n v="0.75939999999999996"/>
    <n v="0.78869999999999996"/>
    <n v="0.78510000000000002"/>
    <n v="-3.5999999999999366E-3"/>
  </r>
  <r>
    <s v="CELL_001331"/>
    <x v="5"/>
    <x v="1"/>
    <s v="Normal_WBC"/>
    <n v="9.16"/>
    <n v="89.8"/>
    <n v="0.873"/>
    <n v="0.17100000000000001"/>
    <n v="525.14619883040928"/>
    <n v="0.89300000000000002"/>
    <n v="0.28000000000000003"/>
    <n v="1.68"/>
    <n v="1.1000000000000001"/>
    <n v="0.92200000000000004"/>
    <n v="330"/>
    <n v="56"/>
    <n v="188"/>
    <n v="163"/>
    <n v="190"/>
    <n v="73.725490196078439"/>
    <n v="63.921568627450974"/>
    <n v="74.509803921568633"/>
    <n v="0.88300000000000001"/>
    <x v="1"/>
    <x v="1"/>
    <n v="7632"/>
    <n v="5.03"/>
    <n v="15.2"/>
    <n v="40.299999999999997"/>
    <n v="305482"/>
    <n v="91.7"/>
    <n v="32.4"/>
    <s v="Raabin_WBC"/>
    <s v="Wright"/>
    <s v="Zeiss_Axio"/>
    <n v="60"/>
    <n v="360"/>
    <n v="6.8500000000000005E-2"/>
    <n v="0.97189999999999999"/>
    <n v="0.95140000000000002"/>
    <n v="-2.0499999999999963E-2"/>
  </r>
  <r>
    <s v="CELL_000240"/>
    <x v="1"/>
    <x v="1"/>
    <s v="Normal_WBC"/>
    <n v="13.54"/>
    <n v="54.1"/>
    <n v="0.47399999999999998"/>
    <n v="0.35799999999999998"/>
    <n v="151.11731843575421"/>
    <n v="0.70699999999999996"/>
    <n v="0.44900000000000001"/>
    <n v="3.04"/>
    <n v="3.1"/>
    <n v="0.78400000000000003"/>
    <n v="424"/>
    <n v="70"/>
    <n v="205"/>
    <n v="180"/>
    <n v="208"/>
    <n v="80.392156862745097"/>
    <n v="70.588235294117652"/>
    <n v="81.568627450980387"/>
    <n v="0.53700000000000003"/>
    <x v="1"/>
    <x v="1"/>
    <n v="7818"/>
    <n v="4.5999999999999996"/>
    <n v="14.9"/>
    <n v="39.700000000000003"/>
    <n v="222675"/>
    <n v="95.6"/>
    <n v="33.6"/>
    <s v="PBC_Dataset"/>
    <s v="Giemsa"/>
    <s v="Olympus_BX51"/>
    <n v="40"/>
    <n v="224"/>
    <n v="0"/>
    <n v="0.90480000000000005"/>
    <n v="0.83109999999999995"/>
    <n v="-7.3700000000000099E-2"/>
  </r>
  <r>
    <s v="CELL_000978"/>
    <x v="1"/>
    <x v="1"/>
    <s v="Normal_WBC"/>
    <n v="11.98"/>
    <n v="52.8"/>
    <n v="0.40899999999999997"/>
    <n v="0.34399999999999997"/>
    <n v="153.48837209302326"/>
    <n v="0.73499999999999999"/>
    <n v="0.42299999999999999"/>
    <n v="3.34"/>
    <n v="3.5"/>
    <n v="0.77600000000000002"/>
    <n v="437"/>
    <n v="57"/>
    <n v="174"/>
    <n v="156"/>
    <n v="176"/>
    <n v="68.235294117647058"/>
    <n v="61.176470588235297"/>
    <n v="69.019607843137251"/>
    <n v="0.72099999999999997"/>
    <x v="1"/>
    <x v="0"/>
    <n v="7394"/>
    <n v="5.34"/>
    <n v="12.2"/>
    <n v="28.1"/>
    <n v="242460"/>
    <n v="91.8"/>
    <n v="33.1"/>
    <s v="PBC_Dataset"/>
    <s v="Wright"/>
    <s v="Zeiss_Axio"/>
    <n v="60"/>
    <n v="256"/>
    <n v="0.1464"/>
    <n v="0.92200000000000004"/>
    <n v="0.99980000000000002"/>
    <n v="7.779999999999998E-2"/>
  </r>
  <r>
    <s v="CELL_001633"/>
    <x v="5"/>
    <x v="1"/>
    <s v="Normal_WBC"/>
    <n v="7.37"/>
    <n v="84.2"/>
    <n v="0.86699999999999999"/>
    <n v="0.10100000000000001"/>
    <n v="833.66336633663366"/>
    <n v="0.84399999999999997"/>
    <n v="0.224"/>
    <n v="1.1499999999999999"/>
    <n v="1.2"/>
    <n v="0.88500000000000001"/>
    <n v="273"/>
    <n v="62"/>
    <n v="195"/>
    <n v="148"/>
    <n v="187"/>
    <n v="76.470588235294116"/>
    <n v="58.039215686274517"/>
    <n v="73.333333333333329"/>
    <n v="0.73399999999999999"/>
    <x v="1"/>
    <x v="1"/>
    <n v="6560"/>
    <n v="3.88"/>
    <n v="12.6"/>
    <n v="34.9"/>
    <n v="162217"/>
    <n v="87"/>
    <n v="32.700000000000003"/>
    <s v="PBC_Dataset"/>
    <s v="Wright"/>
    <s v="Leica_DM2000"/>
    <n v="100"/>
    <n v="224"/>
    <n v="2.4799999999999999E-2"/>
    <n v="0.71919999999999995"/>
    <n v="0.8831"/>
    <n v="0.16390000000000005"/>
  </r>
  <r>
    <s v="CELL_001610"/>
    <x v="5"/>
    <x v="1"/>
    <s v="Normal_WBC"/>
    <n v="8.33"/>
    <n v="85.5"/>
    <n v="0.76600000000000001"/>
    <n v="0.23200000000000001"/>
    <n v="368.5344827586207"/>
    <n v="0.86199999999999999"/>
    <n v="0.25900000000000001"/>
    <n v="0.64"/>
    <n v="1.1000000000000001"/>
    <n v="0.86499999999999999"/>
    <n v="225"/>
    <n v="66"/>
    <n v="199"/>
    <n v="151"/>
    <n v="213"/>
    <n v="78.039215686274517"/>
    <n v="59.215686274509807"/>
    <n v="83.529411764705884"/>
    <n v="0.76400000000000001"/>
    <x v="0"/>
    <x v="1"/>
    <n v="5876"/>
    <n v="4.1399999999999997"/>
    <n v="12.7"/>
    <n v="45"/>
    <n v="260793"/>
    <n v="90.9"/>
    <n v="35.5"/>
    <s v="PBC_Dataset"/>
    <s v="Wright"/>
    <s v="Olympus_BX51"/>
    <n v="100"/>
    <n v="360"/>
    <n v="0.1208"/>
    <n v="0.95030000000000003"/>
    <n v="0.90869999999999995"/>
    <n v="-4.1600000000000081E-2"/>
  </r>
  <r>
    <s v="CELL_001965"/>
    <x v="4"/>
    <x v="1"/>
    <s v="Normal_WBC"/>
    <n v="14.74"/>
    <n v="67.099999999999994"/>
    <n v="0.439"/>
    <n v="0.29299999999999998"/>
    <n v="229.01023890784981"/>
    <n v="0.58499999999999996"/>
    <n v="0.58299999999999996"/>
    <n v="2.52"/>
    <n v="1.2"/>
    <n v="0.79900000000000004"/>
    <n v="686"/>
    <n v="93"/>
    <n v="203"/>
    <n v="168"/>
    <n v="168"/>
    <n v="79.607843137254903"/>
    <n v="65.882352941176464"/>
    <n v="65.882352941176464"/>
    <n v="0.61799999999999999"/>
    <x v="1"/>
    <x v="1"/>
    <n v="7377"/>
    <n v="4.55"/>
    <n v="11.2"/>
    <n v="49.7"/>
    <n v="233647"/>
    <n v="98"/>
    <n v="36.700000000000003"/>
    <s v="CytoData"/>
    <s v="Wright"/>
    <s v="Leica_DM2000"/>
    <n v="60"/>
    <n v="512"/>
    <n v="0"/>
    <n v="0.98939999999999995"/>
    <n v="0.90700000000000003"/>
    <n v="-8.2399999999999918E-2"/>
  </r>
  <r>
    <s v="CELL_001434"/>
    <x v="5"/>
    <x v="1"/>
    <s v="Normal_WBC"/>
    <n v="10.24"/>
    <n v="74"/>
    <n v="0.878"/>
    <n v="0.30299999999999999"/>
    <n v="244.22442244224422"/>
    <n v="0.84599999999999997"/>
    <n v="0.20799999999999999"/>
    <n v="0.73"/>
    <n v="1.2"/>
    <n v="0.85"/>
    <n v="264"/>
    <n v="63"/>
    <n v="191"/>
    <n v="143"/>
    <n v="194"/>
    <n v="74.901960784313729"/>
    <n v="56.078431372549019"/>
    <n v="76.078431372549019"/>
    <n v="0.86299999999999999"/>
    <x v="2"/>
    <x v="1"/>
    <n v="6359"/>
    <n v="3.91"/>
    <n v="13.4"/>
    <n v="37.1"/>
    <n v="190510"/>
    <n v="87.9"/>
    <n v="33.9"/>
    <s v="PBC_Dataset"/>
    <s v="Giemsa"/>
    <s v="Olympus_BX51"/>
    <n v="60"/>
    <n v="512"/>
    <n v="3.6999999999999998E-2"/>
    <n v="0.96850000000000003"/>
    <n v="0.85389999999999999"/>
    <n v="-0.11460000000000004"/>
  </r>
  <r>
    <s v="CELL_004267"/>
    <x v="8"/>
    <x v="0"/>
    <s v="Leukemia"/>
    <n v="18.100000000000001"/>
    <n v="80"/>
    <n v="0.30099999999999999"/>
    <n v="0.18099999999999999"/>
    <n v="441.98895027624309"/>
    <n v="0.82099999999999995"/>
    <n v="0.27"/>
    <n v="1.17"/>
    <n v="1"/>
    <n v="0.87"/>
    <n v="611"/>
    <n v="89"/>
    <n v="182"/>
    <n v="140"/>
    <n v="190"/>
    <n v="71.372549019607845"/>
    <n v="54.901960784313729"/>
    <n v="74.509803921568633"/>
    <n v="0.621"/>
    <x v="1"/>
    <x v="0"/>
    <n v="9025"/>
    <n v="4.6100000000000003"/>
    <n v="13.4"/>
    <n v="42.1"/>
    <n v="183237"/>
    <n v="86.6"/>
    <n v="36.9"/>
    <s v="Raabin_WBC"/>
    <s v="May_Grunwald_Giemsa"/>
    <s v="Olympus_BX51"/>
    <n v="40"/>
    <n v="224"/>
    <n v="0.94310000000000005"/>
    <n v="0.60199999999999998"/>
    <n v="0.80600000000000005"/>
    <n v="0.20400000000000007"/>
  </r>
  <r>
    <s v="CELL_000953"/>
    <x v="1"/>
    <x v="1"/>
    <s v="Normal_WBC"/>
    <n v="14.88"/>
    <n v="59.1"/>
    <n v="0.51400000000000001"/>
    <n v="0.45500000000000002"/>
    <n v="129.8901098901099"/>
    <n v="0.81799999999999995"/>
    <n v="0.36799999999999999"/>
    <n v="3.27"/>
    <n v="3"/>
    <n v="0.73599999999999999"/>
    <n v="425"/>
    <n v="73"/>
    <n v="217"/>
    <n v="151"/>
    <n v="164"/>
    <n v="85.098039215686271"/>
    <n v="59.215686274509807"/>
    <n v="64.313725490196077"/>
    <n v="0.58199999999999996"/>
    <x v="0"/>
    <x v="1"/>
    <n v="9639"/>
    <n v="4.42"/>
    <n v="12.4"/>
    <n v="39.5"/>
    <n v="258634"/>
    <n v="84.1"/>
    <n v="34.299999999999997"/>
    <s v="PBC_Dataset"/>
    <s v="Giemsa"/>
    <s v="Leica_DM2000"/>
    <n v="60"/>
    <n v="512"/>
    <n v="3.7199999999999997E-2"/>
    <n v="0.87070000000000003"/>
    <n v="0.85599999999999998"/>
    <n v="-1.4700000000000046E-2"/>
  </r>
  <r>
    <s v="CELL_001663"/>
    <x v="5"/>
    <x v="1"/>
    <s v="Normal_WBC"/>
    <n v="6.38"/>
    <n v="74.599999999999994"/>
    <n v="0.87"/>
    <n v="0.17199999999999999"/>
    <n v="433.72093023255815"/>
    <n v="0.93600000000000005"/>
    <n v="0.36299999999999999"/>
    <n v="1.03"/>
    <n v="1"/>
    <n v="0.87"/>
    <n v="310"/>
    <n v="53"/>
    <n v="195"/>
    <n v="141"/>
    <n v="189"/>
    <n v="76.470588235294116"/>
    <n v="55.294117647058826"/>
    <n v="74.117647058823536"/>
    <n v="0.67800000000000005"/>
    <x v="1"/>
    <x v="1"/>
    <n v="2045"/>
    <n v="4.53"/>
    <n v="15.7"/>
    <n v="30.2"/>
    <n v="204783"/>
    <n v="88.5"/>
    <n v="34.4"/>
    <s v="PBC_Dataset"/>
    <s v="Giemsa"/>
    <s v="Zeiss_Axio"/>
    <n v="100"/>
    <n v="256"/>
    <n v="0.1183"/>
    <n v="0.90429999999999999"/>
    <n v="0.76300000000000001"/>
    <n v="-0.14129999999999998"/>
  </r>
  <r>
    <s v="CELL_000169"/>
    <x v="1"/>
    <x v="1"/>
    <s v="Normal_WBC"/>
    <n v="11.3"/>
    <n v="55"/>
    <n v="0.53800000000000003"/>
    <n v="0.443"/>
    <n v="124.15349887133183"/>
    <n v="0.80400000000000005"/>
    <n v="0.308"/>
    <n v="3.67"/>
    <n v="3.8"/>
    <n v="0.80400000000000005"/>
    <n v="500"/>
    <n v="84"/>
    <n v="223"/>
    <n v="114"/>
    <n v="208"/>
    <n v="87.450980392156865"/>
    <n v="44.705882352941181"/>
    <n v="81.568627450980387"/>
    <n v="0.70599999999999996"/>
    <x v="1"/>
    <x v="0"/>
    <n v="12016"/>
    <n v="3.71"/>
    <n v="11.1"/>
    <n v="52.3"/>
    <n v="249310"/>
    <n v="85.1"/>
    <n v="34.5"/>
    <s v="PBC_Dataset"/>
    <s v="Wright"/>
    <s v="Olympus_BX51"/>
    <n v="100"/>
    <n v="512"/>
    <n v="0.10589999999999999"/>
    <n v="0.93149999999999999"/>
    <n v="0.88019999999999998"/>
    <n v="-5.1300000000000012E-2"/>
  </r>
  <r>
    <s v="CELL_005865"/>
    <x v="18"/>
    <x v="0"/>
    <s v="Artefact"/>
    <n v="4.43"/>
    <n v="26.2"/>
    <n v="0.13200000000000001"/>
    <n v="0.76100000000000001"/>
    <n v="34.428383705650461"/>
    <n v="0.318"/>
    <n v="0.63300000000000001"/>
    <n v="1.89"/>
    <n v="2.2000000000000002"/>
    <n v="0.49099999999999999"/>
    <n v="236"/>
    <n v="37"/>
    <n v="205"/>
    <n v="155"/>
    <n v="188"/>
    <n v="80.392156862745097"/>
    <n v="60.784313725490193"/>
    <n v="73.725490196078439"/>
    <n v="0.56100000000000005"/>
    <x v="1"/>
    <x v="1"/>
    <n v="6497"/>
    <n v="3.75"/>
    <n v="17.5"/>
    <n v="40.700000000000003"/>
    <n v="305189"/>
    <n v="93.8"/>
    <n v="34.1"/>
    <s v="CytoData"/>
    <s v="Giemsa"/>
    <s v="Zeiss_Axio"/>
    <n v="60"/>
    <n v="360"/>
    <n v="1"/>
    <n v="0.65969999999999995"/>
    <n v="0.84689999999999999"/>
    <n v="0.18720000000000003"/>
  </r>
  <r>
    <s v="CELL_003860"/>
    <x v="7"/>
    <x v="1"/>
    <s v="Normal_Platelet"/>
    <n v="2.11"/>
    <n v="0"/>
    <n v="0"/>
    <n v="1"/>
    <n v="0"/>
    <n v="0.72799999999999998"/>
    <n v="0.59399999999999997"/>
    <n v="3.12"/>
    <n v="1"/>
    <n v="0.79100000000000004"/>
    <n v="27"/>
    <n v="16"/>
    <n v="219"/>
    <n v="130"/>
    <n v="166"/>
    <n v="85.882352941176464"/>
    <n v="50.980392156862742"/>
    <n v="65.098039215686271"/>
    <n v="0.58699999999999997"/>
    <x v="1"/>
    <x v="0"/>
    <n v="8523"/>
    <n v="4.84"/>
    <n v="15.4"/>
    <n v="29.6"/>
    <n v="207460"/>
    <n v="98.7"/>
    <n v="32.799999999999997"/>
    <s v="CytoData"/>
    <s v="Wright"/>
    <s v="Zeiss_Axio"/>
    <n v="40"/>
    <n v="224"/>
    <n v="9.2100000000000001E-2"/>
    <n v="0.72770000000000001"/>
    <n v="0.97840000000000005"/>
    <n v="0.25070000000000003"/>
  </r>
  <r>
    <s v="CELL_002630"/>
    <x v="10"/>
    <x v="1"/>
    <s v="Normal_WBC"/>
    <n v="12.17"/>
    <n v="47.7"/>
    <n v="0.60499999999999998"/>
    <n v="0.55300000000000005"/>
    <n v="86.256781193490056"/>
    <n v="0.82199999999999995"/>
    <n v="0.47099999999999997"/>
    <n v="5.41"/>
    <n v="2.2000000000000002"/>
    <n v="0.76800000000000002"/>
    <n v="415"/>
    <n v="67"/>
    <n v="216"/>
    <n v="155"/>
    <n v="178"/>
    <n v="84.705882352941174"/>
    <n v="60.784313725490193"/>
    <n v="69.803921568627445"/>
    <n v="0.627"/>
    <x v="0"/>
    <x v="1"/>
    <n v="11570"/>
    <n v="4.43"/>
    <n v="11.6"/>
    <n v="47.8"/>
    <n v="288518"/>
    <n v="85.3"/>
    <n v="31.9"/>
    <s v="Raabin_WBC"/>
    <s v="Giemsa"/>
    <s v="Olympus_BX51"/>
    <n v="40"/>
    <n v="224"/>
    <n v="5.9900000000000002E-2"/>
    <n v="0.84450000000000003"/>
    <n v="0.94769999999999999"/>
    <n v="0.10319999999999996"/>
  </r>
  <r>
    <s v="CELL_001952"/>
    <x v="4"/>
    <x v="1"/>
    <s v="Normal_WBC"/>
    <n v="13.36"/>
    <n v="56.4"/>
    <n v="0.26200000000000001"/>
    <n v="0.48299999999999998"/>
    <n v="116.77018633540372"/>
    <n v="0.69"/>
    <n v="0.433"/>
    <n v="1.48"/>
    <n v="1.9"/>
    <n v="0.77900000000000003"/>
    <n v="571"/>
    <n v="104"/>
    <n v="210"/>
    <n v="154"/>
    <n v="171"/>
    <n v="82.35294117647058"/>
    <n v="60.392156862745097"/>
    <n v="67.058823529411754"/>
    <n v="0.53900000000000003"/>
    <x v="1"/>
    <x v="1"/>
    <n v="4459"/>
    <n v="5.42"/>
    <n v="14.1"/>
    <n v="43.9"/>
    <n v="200908"/>
    <n v="72.2"/>
    <n v="35.6"/>
    <s v="Raabin_WBC"/>
    <s v="Giemsa"/>
    <s v="Olympus_BX51"/>
    <n v="40"/>
    <n v="224"/>
    <n v="7.8299999999999995E-2"/>
    <n v="0.93510000000000004"/>
    <n v="0.93730000000000002"/>
    <n v="2.1999999999999797E-3"/>
  </r>
  <r>
    <s v="CELL_001670"/>
    <x v="5"/>
    <x v="1"/>
    <s v="Normal_WBC"/>
    <n v="8.59"/>
    <n v="82"/>
    <n v="0.79700000000000004"/>
    <n v="0.15"/>
    <n v="546.66666666666674"/>
    <n v="0.84"/>
    <n v="0.30199999999999999"/>
    <n v="1.57"/>
    <n v="1.1000000000000001"/>
    <n v="0.88700000000000001"/>
    <n v="337"/>
    <n v="62"/>
    <n v="204"/>
    <n v="177"/>
    <n v="184"/>
    <n v="80"/>
    <n v="69.411764705882348"/>
    <n v="72.156862745098039"/>
    <n v="0.76600000000000001"/>
    <x v="1"/>
    <x v="1"/>
    <n v="4963"/>
    <n v="4.38"/>
    <n v="13.2"/>
    <n v="33"/>
    <n v="258387"/>
    <n v="80"/>
    <n v="33.200000000000003"/>
    <s v="Raabin_WBC"/>
    <s v="Wright"/>
    <s v="Zeiss_Axio"/>
    <n v="40"/>
    <n v="224"/>
    <n v="2.1100000000000001E-2"/>
    <n v="0.96009999999999995"/>
    <n v="1"/>
    <n v="3.9900000000000047E-2"/>
  </r>
  <r>
    <s v="CELL_005761"/>
    <x v="6"/>
    <x v="0"/>
    <s v="Artefact"/>
    <n v="9.4499999999999993"/>
    <n v="92.4"/>
    <n v="0.68100000000000005"/>
    <n v="7.8E-2"/>
    <n v="1184.6153846153848"/>
    <n v="0.35499999999999998"/>
    <n v="0.57499999999999996"/>
    <n v="1.18"/>
    <n v="1"/>
    <n v="0.52500000000000002"/>
    <n v="319"/>
    <n v="58"/>
    <n v="173"/>
    <n v="157"/>
    <n v="232"/>
    <n v="67.843137254901961"/>
    <n v="61.568627450980394"/>
    <n v="90.980392156862749"/>
    <n v="0.89300000000000002"/>
    <x v="1"/>
    <x v="1"/>
    <n v="8195"/>
    <n v="3.66"/>
    <n v="14"/>
    <n v="33.1"/>
    <n v="267321"/>
    <n v="93.8"/>
    <n v="35.799999999999997"/>
    <s v="Raabin_WBC"/>
    <s v="Wright"/>
    <s v="Leica_DM2000"/>
    <n v="40"/>
    <n v="256"/>
    <n v="0.75719999999999998"/>
    <n v="0.75760000000000005"/>
    <n v="0.79169999999999996"/>
    <n v="3.4099999999999908E-2"/>
  </r>
  <r>
    <s v="CELL_001269"/>
    <x v="5"/>
    <x v="1"/>
    <s v="Normal_WBC"/>
    <n v="8.7100000000000009"/>
    <n v="82.7"/>
    <n v="0.97599999999999998"/>
    <n v="0.20399999999999999"/>
    <n v="405.39215686274514"/>
    <n v="0.92800000000000005"/>
    <n v="0.19"/>
    <n v="1.42"/>
    <n v="1.1000000000000001"/>
    <n v="0.88600000000000001"/>
    <n v="311"/>
    <n v="63"/>
    <n v="208"/>
    <n v="154"/>
    <n v="209"/>
    <n v="81.568627450980387"/>
    <n v="60.392156862745097"/>
    <n v="81.960784313725483"/>
    <n v="0.66400000000000003"/>
    <x v="0"/>
    <x v="0"/>
    <n v="7024"/>
    <n v="5.87"/>
    <n v="14.5"/>
    <n v="35.6"/>
    <n v="257113"/>
    <n v="97.2"/>
    <n v="31.3"/>
    <s v="PBC_Dataset"/>
    <s v="May_Grunwald_Giemsa"/>
    <s v="Zeiss_Axio"/>
    <n v="60"/>
    <n v="512"/>
    <n v="5.1900000000000002E-2"/>
    <n v="0.91180000000000005"/>
    <n v="0.93799999999999994"/>
    <n v="2.619999999999989E-2"/>
  </r>
  <r>
    <s v="CELL_005714"/>
    <x v="6"/>
    <x v="0"/>
    <s v="Artefact"/>
    <n v="9.0299999999999994"/>
    <n v="80.099999999999994"/>
    <n v="0.66"/>
    <n v="9.8000000000000004E-2"/>
    <n v="817.34693877551013"/>
    <n v="0.51"/>
    <n v="0.71499999999999997"/>
    <n v="0.03"/>
    <n v="1.1000000000000001"/>
    <n v="0.28999999999999998"/>
    <n v="327"/>
    <n v="76"/>
    <n v="172"/>
    <n v="149"/>
    <n v="211"/>
    <n v="67.450980392156865"/>
    <n v="58.431372549019613"/>
    <n v="82.745098039215677"/>
    <n v="0.86099999999999999"/>
    <x v="1"/>
    <x v="0"/>
    <n v="12205"/>
    <n v="5.78"/>
    <n v="14.2"/>
    <n v="35.299999999999997"/>
    <n v="362923"/>
    <n v="96.6"/>
    <n v="32.4"/>
    <s v="PBC_Dataset"/>
    <s v="Giemsa"/>
    <s v="Olympus_BX51"/>
    <n v="60"/>
    <n v="256"/>
    <n v="0.87660000000000005"/>
    <n v="0.62319999999999998"/>
    <n v="0.85"/>
    <n v="0.2268"/>
  </r>
  <r>
    <s v="CELL_002278"/>
    <x v="4"/>
    <x v="1"/>
    <s v="Normal_WBC"/>
    <n v="17.579999999999998"/>
    <n v="66.2"/>
    <n v="0.59699999999999998"/>
    <n v="0.41499999999999998"/>
    <n v="159.51807228915663"/>
    <n v="0.64200000000000002"/>
    <n v="0.60599999999999998"/>
    <n v="1.74"/>
    <n v="1.4"/>
    <n v="0.77200000000000002"/>
    <n v="543"/>
    <n v="72"/>
    <n v="225"/>
    <n v="167"/>
    <n v="180"/>
    <n v="88.235294117647058"/>
    <n v="65.490196078431367"/>
    <n v="70.588235294117652"/>
    <n v="0.58099999999999996"/>
    <x v="1"/>
    <x v="0"/>
    <n v="9436"/>
    <n v="3.5"/>
    <n v="16.8"/>
    <n v="42"/>
    <n v="201260"/>
    <n v="98.9"/>
    <n v="33.9"/>
    <s v="PBC_Dataset"/>
    <s v="Giemsa"/>
    <s v="Leica_DM2000"/>
    <n v="40"/>
    <n v="256"/>
    <n v="1.61E-2"/>
    <n v="0.87409999999999999"/>
    <n v="0.84060000000000001"/>
    <n v="-3.3499999999999974E-2"/>
  </r>
  <r>
    <s v="CELL_000081"/>
    <x v="1"/>
    <x v="1"/>
    <s v="Normal_WBC"/>
    <n v="11.61"/>
    <n v="59.3"/>
    <n v="0.47099999999999997"/>
    <n v="0.40899999999999997"/>
    <n v="144.98777506112469"/>
    <n v="0.80300000000000005"/>
    <n v="0.44400000000000001"/>
    <n v="3.76"/>
    <n v="4.4000000000000004"/>
    <n v="0.81699999999999995"/>
    <n v="479"/>
    <n v="69"/>
    <n v="223"/>
    <n v="163"/>
    <n v="191"/>
    <n v="87.450980392156865"/>
    <n v="63.921568627450974"/>
    <n v="74.901960784313729"/>
    <n v="0.68"/>
    <x v="1"/>
    <x v="0"/>
    <n v="2988"/>
    <n v="5.1100000000000003"/>
    <n v="19.600000000000001"/>
    <n v="42.3"/>
    <n v="130179"/>
    <n v="87"/>
    <n v="33"/>
    <s v="CytoData"/>
    <s v="May_Grunwald_Giemsa"/>
    <s v="Olympus_BX51"/>
    <n v="60"/>
    <n v="256"/>
    <n v="8.2299999999999998E-2"/>
    <n v="0.99350000000000005"/>
    <n v="0.93079999999999996"/>
    <n v="-6.2700000000000089E-2"/>
  </r>
  <r>
    <s v="CELL_000347"/>
    <x v="1"/>
    <x v="1"/>
    <s v="Normal_WBC"/>
    <n v="13.33"/>
    <n v="52.4"/>
    <n v="0.56599999999999995"/>
    <n v="0.45"/>
    <n v="116.44444444444444"/>
    <n v="0.73499999999999999"/>
    <n v="0.374"/>
    <n v="3.06"/>
    <n v="3.6"/>
    <n v="0.78300000000000003"/>
    <n v="356"/>
    <n v="71"/>
    <n v="235"/>
    <n v="161"/>
    <n v="180"/>
    <n v="92.156862745098039"/>
    <n v="63.13725490196078"/>
    <n v="70.588235294117652"/>
    <n v="0.70299999999999996"/>
    <x v="1"/>
    <x v="0"/>
    <n v="6604"/>
    <n v="5.6"/>
    <n v="12"/>
    <n v="42.3"/>
    <n v="278288"/>
    <n v="97.1"/>
    <n v="33.5"/>
    <s v="Raabin_WBC"/>
    <s v="Wright"/>
    <s v="Olympus_BX51"/>
    <n v="60"/>
    <n v="224"/>
    <n v="0.14760000000000001"/>
    <n v="0.9012"/>
    <n v="0.8861"/>
    <n v="-1.5100000000000002E-2"/>
  </r>
  <r>
    <s v="CELL_001744"/>
    <x v="5"/>
    <x v="1"/>
    <s v="Normal_WBC"/>
    <n v="9.2200000000000006"/>
    <n v="79.599999999999994"/>
    <n v="0.85499999999999998"/>
    <n v="0.19800000000000001"/>
    <n v="402.02020202020196"/>
    <n v="0.92400000000000004"/>
    <n v="0.20200000000000001"/>
    <n v="1.49"/>
    <n v="1"/>
    <n v="0.88600000000000001"/>
    <n v="266"/>
    <n v="63"/>
    <n v="184"/>
    <n v="153"/>
    <n v="207"/>
    <n v="72.156862745098039"/>
    <n v="60"/>
    <n v="81.17647058823529"/>
    <n v="0.751"/>
    <x v="2"/>
    <x v="0"/>
    <n v="4122"/>
    <n v="5.48"/>
    <n v="16.600000000000001"/>
    <n v="40.200000000000003"/>
    <n v="279609"/>
    <n v="95.3"/>
    <n v="31.8"/>
    <s v="Raabin_WBC"/>
    <s v="Giemsa"/>
    <s v="Olympus_BX51"/>
    <n v="60"/>
    <n v="256"/>
    <n v="0.1419"/>
    <n v="0.87409999999999999"/>
    <n v="0.92090000000000005"/>
    <n v="4.6800000000000064E-2"/>
  </r>
  <r>
    <s v="CELL_002303"/>
    <x v="4"/>
    <x v="1"/>
    <s v="Normal_WBC"/>
    <n v="15"/>
    <n v="54.7"/>
    <n v="0.49099999999999999"/>
    <n v="0.35399999999999998"/>
    <n v="154.51977401129946"/>
    <n v="0.66"/>
    <n v="0.48899999999999999"/>
    <n v="1.56"/>
    <n v="1"/>
    <n v="0.80400000000000005"/>
    <n v="545"/>
    <n v="86"/>
    <n v="220"/>
    <n v="145"/>
    <n v="200"/>
    <n v="86.274509803921575"/>
    <n v="56.862745098039213"/>
    <n v="78.431372549019613"/>
    <n v="0.69"/>
    <x v="1"/>
    <x v="0"/>
    <n v="4461"/>
    <n v="4.51"/>
    <n v="15.6"/>
    <n v="42.6"/>
    <n v="356900"/>
    <n v="83"/>
    <n v="31.8"/>
    <s v="CytoData"/>
    <s v="Wright"/>
    <s v="Leica_DM2000"/>
    <n v="100"/>
    <n v="360"/>
    <n v="5.2999999999999999E-2"/>
    <n v="0.88339999999999996"/>
    <n v="1"/>
    <n v="0.11660000000000004"/>
  </r>
  <r>
    <s v="CELL_005137"/>
    <x v="14"/>
    <x v="0"/>
    <s v="Anemia"/>
    <n v="7.76"/>
    <n v="0"/>
    <n v="0"/>
    <n v="1"/>
    <n v="0"/>
    <n v="0.872"/>
    <n v="0.247"/>
    <n v="0.76"/>
    <n v="1"/>
    <n v="0.88200000000000001"/>
    <n v="206"/>
    <n v="52"/>
    <n v="237"/>
    <n v="125"/>
    <n v="123"/>
    <n v="92.941176470588232"/>
    <n v="49.019607843137251"/>
    <n v="48.235294117647058"/>
    <n v="0.53100000000000003"/>
    <x v="1"/>
    <x v="0"/>
    <n v="11758"/>
    <n v="5.07"/>
    <n v="13"/>
    <n v="41.7"/>
    <n v="174011"/>
    <n v="98.5"/>
    <n v="34.299999999999997"/>
    <s v="CytoData"/>
    <s v="Giemsa"/>
    <s v="Leica_DM2000"/>
    <n v="100"/>
    <n v="360"/>
    <n v="0.79530000000000001"/>
    <n v="0.71150000000000002"/>
    <n v="0.74650000000000005"/>
    <n v="3.5000000000000031E-2"/>
  </r>
  <r>
    <s v="CELL_004990"/>
    <x v="17"/>
    <x v="0"/>
    <s v="Sickle_Cell_Anemia"/>
    <n v="6.87"/>
    <n v="0"/>
    <n v="0"/>
    <n v="1"/>
    <n v="0"/>
    <n v="0.312"/>
    <n v="0.90400000000000003"/>
    <n v="0.24"/>
    <n v="1"/>
    <n v="0.8"/>
    <n v="155"/>
    <n v="64"/>
    <n v="219"/>
    <n v="117"/>
    <n v="131"/>
    <n v="85.882352941176464"/>
    <n v="45.882352941176471"/>
    <n v="51.372549019607838"/>
    <n v="0.57799999999999996"/>
    <x v="1"/>
    <x v="1"/>
    <n v="10615"/>
    <n v="4.51"/>
    <n v="12"/>
    <n v="54"/>
    <n v="344814"/>
    <n v="74.900000000000006"/>
    <n v="34.799999999999997"/>
    <s v="PBC_Dataset"/>
    <s v="Giemsa"/>
    <s v="Zeiss_Axio"/>
    <n v="100"/>
    <n v="512"/>
    <n v="0.85629999999999995"/>
    <n v="0.77259999999999995"/>
    <n v="0.62170000000000003"/>
    <n v="-0.15089999999999992"/>
  </r>
  <r>
    <s v="CELL_001043"/>
    <x v="1"/>
    <x v="1"/>
    <s v="Normal_WBC"/>
    <n v="12.82"/>
    <n v="60"/>
    <n v="0.504"/>
    <n v="0.47599999999999998"/>
    <n v="126.05042016806723"/>
    <n v="0.75900000000000001"/>
    <n v="0.45100000000000001"/>
    <n v="3.04"/>
    <n v="3.2"/>
    <n v="0.81799999999999995"/>
    <n v="352"/>
    <n v="70"/>
    <n v="215"/>
    <n v="173"/>
    <n v="188"/>
    <n v="84.313725490196077"/>
    <n v="67.843137254901961"/>
    <n v="73.725490196078439"/>
    <n v="0.55000000000000004"/>
    <x v="0"/>
    <x v="0"/>
    <n v="10380"/>
    <n v="4.72"/>
    <n v="16.5"/>
    <n v="38.4"/>
    <n v="121936"/>
    <n v="114.1"/>
    <n v="33.4"/>
    <s v="PBC_Dataset"/>
    <s v="Wright"/>
    <s v="Leica_DM2000"/>
    <n v="100"/>
    <n v="512"/>
    <n v="5.45E-2"/>
    <n v="0.79220000000000002"/>
    <n v="0.89929999999999999"/>
    <n v="0.10709999999999997"/>
  </r>
  <r>
    <s v="CELL_000394"/>
    <x v="1"/>
    <x v="1"/>
    <s v="Normal_WBC"/>
    <n v="11.19"/>
    <n v="61.3"/>
    <n v="0.505"/>
    <n v="0.51700000000000002"/>
    <n v="118.568665377176"/>
    <n v="0.80800000000000005"/>
    <n v="0.38400000000000001"/>
    <n v="2.85"/>
    <n v="3.4"/>
    <n v="0.82899999999999996"/>
    <n v="471"/>
    <n v="64"/>
    <n v="206"/>
    <n v="160"/>
    <n v="194"/>
    <n v="80.784313725490193"/>
    <n v="62.745098039215684"/>
    <n v="76.078431372549019"/>
    <n v="0.58599999999999997"/>
    <x v="1"/>
    <x v="0"/>
    <n v="3708"/>
    <n v="4.18"/>
    <n v="11.8"/>
    <n v="32.4"/>
    <n v="378806"/>
    <n v="86.9"/>
    <n v="31.5"/>
    <s v="CytoData"/>
    <s v="Giemsa"/>
    <s v="Leica_DM2000"/>
    <n v="60"/>
    <n v="224"/>
    <n v="6.8199999999999997E-2"/>
    <n v="0.89359999999999995"/>
    <n v="0.86629999999999996"/>
    <n v="-2.7299999999999991E-2"/>
  </r>
  <r>
    <s v="CELL_004078"/>
    <x v="8"/>
    <x v="0"/>
    <s v="Leukemia"/>
    <n v="13.63"/>
    <n v="94.2"/>
    <n v="0.29599999999999999"/>
    <n v="0.17100000000000001"/>
    <n v="550.87719298245611"/>
    <n v="0.88300000000000001"/>
    <n v="0.39500000000000002"/>
    <n v="0.68"/>
    <n v="1.1000000000000001"/>
    <n v="0.92500000000000004"/>
    <n v="546"/>
    <n v="111"/>
    <n v="212"/>
    <n v="150"/>
    <n v="212"/>
    <n v="83.137254901960787"/>
    <n v="58.82352941176471"/>
    <n v="83.137254901960787"/>
    <n v="0.77600000000000002"/>
    <x v="1"/>
    <x v="1"/>
    <n v="5524"/>
    <n v="6.03"/>
    <n v="13.3"/>
    <n v="45.9"/>
    <n v="257359"/>
    <n v="83.4"/>
    <n v="33.799999999999997"/>
    <s v="PBC_Dataset"/>
    <s v="Wright"/>
    <s v="Zeiss_Axio"/>
    <n v="100"/>
    <n v="512"/>
    <n v="0.57140000000000002"/>
    <n v="0.75190000000000001"/>
    <n v="0.78659999999999997"/>
    <n v="3.4699999999999953E-2"/>
  </r>
  <r>
    <s v="CELL_004713"/>
    <x v="12"/>
    <x v="0"/>
    <s v="Anemia"/>
    <n v="3.8"/>
    <n v="0"/>
    <n v="0"/>
    <n v="1"/>
    <n v="0"/>
    <n v="0.57999999999999996"/>
    <n v="0.875"/>
    <n v="0.76"/>
    <n v="1"/>
    <n v="0.76700000000000002"/>
    <n v="113"/>
    <n v="40"/>
    <n v="233"/>
    <n v="98"/>
    <n v="132"/>
    <n v="91.372549019607845"/>
    <n v="38.431372549019613"/>
    <n v="51.764705882352949"/>
    <n v="0.51500000000000001"/>
    <x v="0"/>
    <x v="1"/>
    <n v="5674"/>
    <n v="5.18"/>
    <n v="12.3"/>
    <n v="45.3"/>
    <n v="354950"/>
    <n v="77.599999999999994"/>
    <n v="34.4"/>
    <s v="PBC_Dataset"/>
    <s v="Giemsa"/>
    <s v="Leica_DM2000"/>
    <n v="40"/>
    <n v="256"/>
    <n v="0.9657"/>
    <n v="0.53400000000000003"/>
    <n v="0.73950000000000005"/>
    <n v="0.20550000000000002"/>
  </r>
  <r>
    <s v="CELL_001658"/>
    <x v="5"/>
    <x v="1"/>
    <s v="Normal_WBC"/>
    <n v="8.68"/>
    <n v="82.1"/>
    <n v="0.92"/>
    <n v="0.14699999999999999"/>
    <n v="558.50340136054422"/>
    <n v="0.83"/>
    <n v="0.11799999999999999"/>
    <n v="1.27"/>
    <n v="1"/>
    <n v="0.871"/>
    <n v="246"/>
    <n v="57"/>
    <n v="199"/>
    <n v="142"/>
    <n v="197"/>
    <n v="78.039215686274517"/>
    <n v="55.686274509803923"/>
    <n v="77.254901960784323"/>
    <n v="0.63700000000000001"/>
    <x v="0"/>
    <x v="1"/>
    <n v="7122"/>
    <n v="4.6399999999999997"/>
    <n v="13.8"/>
    <n v="38"/>
    <n v="195327"/>
    <n v="90.9"/>
    <n v="35.5"/>
    <s v="Raabin_WBC"/>
    <s v="Wright"/>
    <s v="Olympus_BX51"/>
    <n v="40"/>
    <n v="224"/>
    <n v="2.3599999999999999E-2"/>
    <n v="0.94479999999999997"/>
    <n v="0.84470000000000001"/>
    <n v="-0.10009999999999997"/>
  </r>
  <r>
    <s v="CELL_000577"/>
    <x v="1"/>
    <x v="1"/>
    <s v="Normal_WBC"/>
    <n v="12.19"/>
    <n v="54.4"/>
    <n v="0.59799999999999998"/>
    <n v="0.376"/>
    <n v="144.68085106382978"/>
    <n v="0.76100000000000001"/>
    <n v="0.47599999999999998"/>
    <n v="2.6"/>
    <n v="4.4000000000000004"/>
    <n v="0.76700000000000002"/>
    <n v="462"/>
    <n v="69"/>
    <n v="192"/>
    <n v="152"/>
    <n v="193"/>
    <n v="75.294117647058826"/>
    <n v="59.607843137254903"/>
    <n v="75.686274509803923"/>
    <n v="0.65"/>
    <x v="1"/>
    <x v="0"/>
    <n v="9796"/>
    <n v="5.48"/>
    <n v="12.6"/>
    <n v="54.1"/>
    <n v="258514"/>
    <n v="96.9"/>
    <n v="32"/>
    <s v="PBC_Dataset"/>
    <s v="Giemsa"/>
    <s v="Olympus_BX51"/>
    <n v="40"/>
    <n v="256"/>
    <n v="0.1173"/>
    <n v="0.80830000000000002"/>
    <n v="0.90369999999999995"/>
    <n v="9.5399999999999929E-2"/>
  </r>
  <r>
    <s v="CELL_004705"/>
    <x v="12"/>
    <x v="0"/>
    <s v="Anemia"/>
    <n v="3.57"/>
    <n v="0"/>
    <n v="0"/>
    <n v="1"/>
    <n v="0"/>
    <n v="0.51400000000000001"/>
    <n v="0.69"/>
    <n v="0.37"/>
    <n v="1"/>
    <n v="0.65600000000000003"/>
    <n v="40"/>
    <n v="33"/>
    <n v="230"/>
    <n v="122"/>
    <n v="144"/>
    <n v="90.196078431372555"/>
    <n v="47.843137254901961"/>
    <n v="56.470588235294116"/>
    <n v="0.496"/>
    <x v="0"/>
    <x v="1"/>
    <n v="8298"/>
    <n v="4.87"/>
    <n v="14.6"/>
    <n v="42.7"/>
    <n v="229349"/>
    <n v="101"/>
    <n v="36.4"/>
    <s v="Raabin_WBC"/>
    <s v="Giemsa"/>
    <s v="Zeiss_Axio"/>
    <n v="100"/>
    <n v="256"/>
    <n v="0.92979999999999996"/>
    <n v="0.90659999999999996"/>
    <n v="0.83460000000000001"/>
    <n v="-7.1999999999999953E-2"/>
  </r>
  <r>
    <s v="CELL_005080"/>
    <x v="17"/>
    <x v="0"/>
    <s v="Sickle_Cell_Anemia"/>
    <n v="5.57"/>
    <n v="0"/>
    <n v="0"/>
    <n v="1"/>
    <n v="0"/>
    <n v="0.20799999999999999"/>
    <n v="0.98499999999999999"/>
    <n v="0.79"/>
    <n v="1"/>
    <n v="0.76600000000000001"/>
    <n v="178"/>
    <n v="53"/>
    <n v="223"/>
    <n v="134"/>
    <n v="115"/>
    <n v="87.450980392156865"/>
    <n v="52.549019607843142"/>
    <n v="45.098039215686278"/>
    <n v="0.54"/>
    <x v="2"/>
    <x v="1"/>
    <n v="9242"/>
    <n v="4.3099999999999996"/>
    <n v="13.2"/>
    <n v="40.200000000000003"/>
    <n v="319373"/>
    <n v="111.9"/>
    <n v="32.6"/>
    <s v="PBC_Dataset"/>
    <s v="May_Grunwald_Giemsa"/>
    <s v="Olympus_BX51"/>
    <n v="40"/>
    <n v="512"/>
    <n v="0.92959999999999998"/>
    <n v="0.80100000000000005"/>
    <n v="0.74080000000000001"/>
    <n v="-6.0200000000000031E-2"/>
  </r>
  <r>
    <s v="CELL_003154"/>
    <x v="2"/>
    <x v="1"/>
    <s v="Normal_RBC"/>
    <n v="7.28"/>
    <n v="0"/>
    <n v="0"/>
    <n v="1"/>
    <n v="0"/>
    <n v="0.873"/>
    <n v="0.22700000000000001"/>
    <n v="0.19"/>
    <n v="1"/>
    <n v="0.95499999999999996"/>
    <n v="164"/>
    <n v="49"/>
    <n v="219"/>
    <n v="134"/>
    <n v="114"/>
    <n v="85.882352941176464"/>
    <n v="52.549019607843142"/>
    <n v="44.705882352941181"/>
    <n v="0.52300000000000002"/>
    <x v="2"/>
    <x v="1"/>
    <n v="1745"/>
    <n v="5.42"/>
    <n v="10.4"/>
    <n v="40.1"/>
    <n v="111734"/>
    <n v="93.5"/>
    <n v="33.6"/>
    <s v="CytoData"/>
    <s v="Giemsa"/>
    <s v="Zeiss_Axio"/>
    <n v="100"/>
    <n v="512"/>
    <n v="0.1207"/>
    <n v="0.85219999999999996"/>
    <n v="0.91710000000000003"/>
    <n v="6.4900000000000069E-2"/>
  </r>
  <r>
    <s v="CELL_001551"/>
    <x v="5"/>
    <x v="1"/>
    <s v="Normal_WBC"/>
    <n v="8.4"/>
    <n v="82.6"/>
    <n v="0.79700000000000004"/>
    <n v="0.26"/>
    <n v="317.69230769230768"/>
    <n v="0.93600000000000005"/>
    <n v="0.29599999999999999"/>
    <n v="0.94"/>
    <n v="1"/>
    <n v="0.871"/>
    <n v="229"/>
    <n v="66"/>
    <n v="185"/>
    <n v="139"/>
    <n v="196"/>
    <n v="72.549019607843135"/>
    <n v="54.509803921568626"/>
    <n v="76.862745098039227"/>
    <n v="0.70399999999999996"/>
    <x v="1"/>
    <x v="1"/>
    <n v="6539"/>
    <n v="4.7699999999999996"/>
    <n v="11.8"/>
    <n v="34.9"/>
    <n v="127046"/>
    <n v="90.8"/>
    <n v="33.5"/>
    <s v="Raabin_WBC"/>
    <s v="May_Grunwald_Giemsa"/>
    <s v="Leica_DM2000"/>
    <n v="40"/>
    <n v="224"/>
    <n v="8.8400000000000006E-2"/>
    <n v="0.82140000000000002"/>
    <n v="1"/>
    <n v="0.17859999999999998"/>
  </r>
  <r>
    <s v="CELL_004247"/>
    <x v="8"/>
    <x v="0"/>
    <s v="Leukemia"/>
    <n v="13.87"/>
    <n v="82.6"/>
    <n v="0.125"/>
    <n v="0.14099999999999999"/>
    <n v="585.81560283687941"/>
    <n v="0.82"/>
    <n v="0.156"/>
    <n v="1.0900000000000001"/>
    <n v="1"/>
    <n v="0.88200000000000001"/>
    <n v="720"/>
    <n v="94"/>
    <n v="197"/>
    <n v="148"/>
    <n v="202"/>
    <n v="77.254901960784323"/>
    <n v="58.039215686274517"/>
    <n v="79.215686274509807"/>
    <n v="0.69"/>
    <x v="1"/>
    <x v="1"/>
    <n v="6694"/>
    <n v="5.86"/>
    <n v="10.5"/>
    <n v="47.1"/>
    <n v="330206"/>
    <n v="88.5"/>
    <n v="33"/>
    <s v="PBC_Dataset"/>
    <s v="May_Grunwald_Giemsa"/>
    <s v="Leica_DM2000"/>
    <n v="100"/>
    <n v="224"/>
    <n v="0.93459999999999999"/>
    <n v="0.64170000000000005"/>
    <n v="0.78010000000000002"/>
    <n v="0.13839999999999997"/>
  </r>
  <r>
    <s v="CELL_004386"/>
    <x v="13"/>
    <x v="0"/>
    <s v="Leukemia"/>
    <n v="12.96"/>
    <n v="87.3"/>
    <n v="0.44900000000000001"/>
    <n v="0.21299999999999999"/>
    <n v="409.85915492957747"/>
    <n v="0.81100000000000005"/>
    <n v="0.32700000000000001"/>
    <n v="1.07"/>
    <n v="1"/>
    <n v="0.91200000000000003"/>
    <n v="580"/>
    <n v="102"/>
    <n v="195"/>
    <n v="144"/>
    <n v="188"/>
    <n v="76.470588235294116"/>
    <n v="56.470588235294116"/>
    <n v="73.725490196078439"/>
    <n v="0.751"/>
    <x v="1"/>
    <x v="0"/>
    <n v="7986"/>
    <n v="6.41"/>
    <n v="10.199999999999999"/>
    <n v="35.299999999999997"/>
    <n v="222560"/>
    <n v="92.4"/>
    <n v="29.9"/>
    <s v="Raabin_WBC"/>
    <s v="Giemsa"/>
    <s v="Olympus_BX51"/>
    <n v="60"/>
    <n v="224"/>
    <n v="0.88"/>
    <n v="0.63719999999999999"/>
    <n v="0.9335"/>
    <n v="0.29630000000000001"/>
  </r>
  <r>
    <s v="CELL_003210"/>
    <x v="2"/>
    <x v="1"/>
    <s v="Normal_RBC"/>
    <n v="7.78"/>
    <n v="0"/>
    <n v="0"/>
    <n v="1"/>
    <n v="0"/>
    <n v="0.84099999999999997"/>
    <n v="0.14299999999999999"/>
    <n v="0.76"/>
    <n v="1"/>
    <n v="0.95699999999999996"/>
    <n v="161"/>
    <n v="41"/>
    <n v="237"/>
    <n v="141"/>
    <n v="130"/>
    <n v="92.941176470588232"/>
    <n v="55.294117647058826"/>
    <n v="50.980392156862742"/>
    <n v="0.52"/>
    <x v="1"/>
    <x v="0"/>
    <n v="10345"/>
    <n v="5.43"/>
    <n v="9.6999999999999993"/>
    <n v="44.2"/>
    <n v="292643"/>
    <n v="84.6"/>
    <n v="33.5"/>
    <s v="CytoData"/>
    <s v="Giemsa"/>
    <s v="Leica_DM2000"/>
    <n v="60"/>
    <n v="256"/>
    <n v="6.0400000000000002E-2"/>
    <n v="0.98119999999999996"/>
    <n v="0.82509999999999994"/>
    <n v="-0.15610000000000002"/>
  </r>
  <r>
    <s v="CELL_004320"/>
    <x v="13"/>
    <x v="0"/>
    <s v="Leukemia"/>
    <n v="12.61"/>
    <n v="90.4"/>
    <n v="0.29199999999999998"/>
    <n v="0.17100000000000001"/>
    <n v="528.65497076023394"/>
    <n v="0.86399999999999999"/>
    <n v="0.112"/>
    <n v="1.54"/>
    <n v="1.1000000000000001"/>
    <n v="0.91900000000000004"/>
    <n v="669"/>
    <n v="81"/>
    <n v="209"/>
    <n v="144"/>
    <n v="172"/>
    <n v="81.960784313725483"/>
    <n v="56.470588235294116"/>
    <n v="67.450980392156865"/>
    <n v="0.76700000000000002"/>
    <x v="1"/>
    <x v="1"/>
    <n v="1000"/>
    <n v="4.6500000000000004"/>
    <n v="15.7"/>
    <n v="48.7"/>
    <n v="286333"/>
    <n v="102.2"/>
    <n v="34.299999999999997"/>
    <s v="PBC_Dataset"/>
    <s v="Wright"/>
    <s v="Zeiss_Axio"/>
    <n v="100"/>
    <n v="224"/>
    <n v="0.84619999999999995"/>
    <n v="0.71589999999999998"/>
    <n v="0.73719999999999997"/>
    <n v="2.1299999999999986E-2"/>
  </r>
  <r>
    <s v="CELL_001913"/>
    <x v="5"/>
    <x v="1"/>
    <s v="Normal_WBC"/>
    <n v="10.210000000000001"/>
    <n v="80.599999999999994"/>
    <n v="0.82399999999999995"/>
    <n v="0.19600000000000001"/>
    <n v="411.22448979591832"/>
    <n v="0.88400000000000001"/>
    <n v="0.22600000000000001"/>
    <n v="1.31"/>
    <n v="1"/>
    <n v="0.96799999999999997"/>
    <n v="250"/>
    <n v="64"/>
    <n v="206"/>
    <n v="169"/>
    <n v="196"/>
    <n v="80.784313725490193"/>
    <n v="66.274509803921561"/>
    <n v="76.862745098039227"/>
    <n v="0.74"/>
    <x v="1"/>
    <x v="0"/>
    <n v="7795"/>
    <n v="4.8600000000000003"/>
    <n v="13"/>
    <n v="44.8"/>
    <n v="211216"/>
    <n v="78.2"/>
    <n v="30.5"/>
    <s v="PBC_Dataset"/>
    <s v="Wright"/>
    <s v="Leica_DM2000"/>
    <n v="40"/>
    <n v="360"/>
    <n v="9.0399999999999994E-2"/>
    <n v="0.78869999999999996"/>
    <n v="1"/>
    <n v="0.21130000000000004"/>
  </r>
  <r>
    <s v="CELL_001946"/>
    <x v="5"/>
    <x v="1"/>
    <s v="Normal_WBC"/>
    <n v="9.73"/>
    <n v="74.599999999999994"/>
    <n v="0.83699999999999997"/>
    <n v="0.18099999999999999"/>
    <n v="412.15469613259665"/>
    <n v="0.81399999999999995"/>
    <n v="0.157"/>
    <n v="1.22"/>
    <n v="1"/>
    <n v="0.89900000000000002"/>
    <n v="322"/>
    <n v="54"/>
    <n v="181"/>
    <n v="151"/>
    <n v="203"/>
    <n v="70.980392156862749"/>
    <n v="59.215686274509807"/>
    <n v="79.607843137254903"/>
    <n v="0.64200000000000002"/>
    <x v="1"/>
    <x v="0"/>
    <n v="9967"/>
    <n v="4.8600000000000003"/>
    <n v="12.6"/>
    <n v="45"/>
    <n v="333150"/>
    <n v="78.400000000000006"/>
    <n v="33.5"/>
    <s v="CytoData"/>
    <s v="Giemsa"/>
    <s v="Olympus_BX51"/>
    <n v="100"/>
    <n v="256"/>
    <n v="0.14280000000000001"/>
    <n v="0.91020000000000001"/>
    <n v="0.93130000000000002"/>
    <n v="2.1100000000000008E-2"/>
  </r>
  <r>
    <s v="CELL_000933"/>
    <x v="1"/>
    <x v="1"/>
    <s v="Normal_WBC"/>
    <n v="11.51"/>
    <n v="53.2"/>
    <n v="0.47399999999999998"/>
    <n v="0.55400000000000005"/>
    <n v="96.028880866425993"/>
    <n v="0.72"/>
    <n v="0.44900000000000001"/>
    <n v="3.55"/>
    <n v="3.3"/>
    <n v="0.91100000000000003"/>
    <n v="342"/>
    <n v="71"/>
    <n v="202"/>
    <n v="174"/>
    <n v="190"/>
    <n v="79.215686274509807"/>
    <n v="68.235294117647058"/>
    <n v="74.509803921568633"/>
    <n v="0.52900000000000003"/>
    <x v="2"/>
    <x v="0"/>
    <n v="10098"/>
    <n v="6.04"/>
    <n v="11.9"/>
    <n v="48.9"/>
    <n v="190007"/>
    <n v="97.3"/>
    <n v="33"/>
    <s v="CytoData"/>
    <s v="Wright"/>
    <s v="Zeiss_Axio"/>
    <n v="60"/>
    <n v="512"/>
    <n v="5.5800000000000002E-2"/>
    <n v="0.90639999999999998"/>
    <n v="0.90249999999999997"/>
    <n v="-3.9000000000000146E-3"/>
  </r>
  <r>
    <s v="CELL_000587"/>
    <x v="1"/>
    <x v="1"/>
    <s v="Normal_WBC"/>
    <n v="11.83"/>
    <n v="50.4"/>
    <n v="0.54500000000000004"/>
    <n v="0.46400000000000002"/>
    <n v="108.6206896551724"/>
    <n v="0.80400000000000005"/>
    <n v="0.39400000000000002"/>
    <n v="3.08"/>
    <n v="3.5"/>
    <n v="0.79200000000000004"/>
    <n v="435"/>
    <n v="70"/>
    <n v="212"/>
    <n v="175"/>
    <n v="174"/>
    <n v="83.137254901960787"/>
    <n v="68.627450980392155"/>
    <n v="68.235294117647058"/>
    <n v="0.69199999999999995"/>
    <x v="1"/>
    <x v="1"/>
    <n v="7083"/>
    <n v="4.16"/>
    <n v="12.8"/>
    <n v="50.1"/>
    <n v="112830"/>
    <n v="91.7"/>
    <n v="32.1"/>
    <s v="PBC_Dataset"/>
    <s v="May_Grunwald_Giemsa"/>
    <s v="Zeiss_Axio"/>
    <n v="100"/>
    <n v="256"/>
    <n v="7.0800000000000002E-2"/>
    <n v="0.8498"/>
    <n v="0.9677"/>
    <n v="0.1179"/>
  </r>
  <r>
    <s v="CELL_004167"/>
    <x v="8"/>
    <x v="0"/>
    <s v="Leukemia"/>
    <n v="16.66"/>
    <n v="83.3"/>
    <n v="0.48399999999999999"/>
    <n v="0.16400000000000001"/>
    <n v="507.92682926829264"/>
    <n v="0.83899999999999997"/>
    <n v="0.28599999999999998"/>
    <n v="0.3"/>
    <n v="1"/>
    <n v="0.871"/>
    <n v="597"/>
    <n v="98"/>
    <n v="182"/>
    <n v="144"/>
    <n v="200"/>
    <n v="71.372549019607845"/>
    <n v="56.470588235294116"/>
    <n v="78.431372549019613"/>
    <n v="0.72799999999999998"/>
    <x v="0"/>
    <x v="1"/>
    <n v="7497"/>
    <n v="5.39"/>
    <n v="13"/>
    <n v="45.1"/>
    <n v="239109"/>
    <n v="100.6"/>
    <n v="34.4"/>
    <s v="PBC_Dataset"/>
    <s v="Giemsa"/>
    <s v="Leica_DM2000"/>
    <n v="60"/>
    <n v="224"/>
    <n v="0.72109999999999996"/>
    <n v="0.57720000000000005"/>
    <n v="0.80320000000000003"/>
    <n v="0.22599999999999998"/>
  </r>
  <r>
    <s v="CELL_000309"/>
    <x v="1"/>
    <x v="1"/>
    <s v="Normal_WBC"/>
    <n v="11.62"/>
    <n v="54.8"/>
    <n v="0.48699999999999999"/>
    <n v="0.39200000000000002"/>
    <n v="139.79591836734693"/>
    <n v="0.79700000000000004"/>
    <n v="0.312"/>
    <n v="2.79"/>
    <n v="2.9"/>
    <n v="0.81599999999999995"/>
    <n v="467"/>
    <n v="84"/>
    <n v="199"/>
    <n v="192"/>
    <n v="169"/>
    <n v="78.039215686274517"/>
    <n v="75.294117647058826"/>
    <n v="66.274509803921561"/>
    <n v="0.72599999999999998"/>
    <x v="0"/>
    <x v="0"/>
    <n v="5195"/>
    <n v="4.08"/>
    <n v="14.1"/>
    <n v="52.9"/>
    <n v="240330"/>
    <n v="78.2"/>
    <n v="33.9"/>
    <s v="CytoData"/>
    <s v="Wright"/>
    <s v="Zeiss_Axio"/>
    <n v="100"/>
    <n v="224"/>
    <n v="0.12970000000000001"/>
    <n v="0.85009999999999997"/>
    <n v="0.90100000000000002"/>
    <n v="5.0900000000000056E-2"/>
  </r>
  <r>
    <s v="CELL_003769"/>
    <x v="7"/>
    <x v="1"/>
    <s v="Normal_Platelet"/>
    <n v="2.37"/>
    <n v="0"/>
    <n v="0"/>
    <n v="1"/>
    <n v="0"/>
    <n v="0.68300000000000005"/>
    <n v="0.441"/>
    <n v="1.33"/>
    <n v="1"/>
    <n v="0.90400000000000003"/>
    <n v="23"/>
    <n v="18"/>
    <n v="211"/>
    <n v="156"/>
    <n v="175"/>
    <n v="82.745098039215677"/>
    <n v="61.176470588235297"/>
    <n v="68.627450980392155"/>
    <n v="0.48199999999999998"/>
    <x v="1"/>
    <x v="1"/>
    <n v="5804"/>
    <n v="4.71"/>
    <n v="13"/>
    <n v="37.5"/>
    <n v="155664"/>
    <n v="73.5"/>
    <n v="33.299999999999997"/>
    <s v="Raabin_WBC"/>
    <s v="Giemsa"/>
    <s v="Leica_DM2000"/>
    <n v="100"/>
    <n v="360"/>
    <n v="2.64E-2"/>
    <n v="0.97589999999999999"/>
    <n v="0.85399999999999998"/>
    <n v="-0.12190000000000001"/>
  </r>
  <r>
    <s v="CELL_001534"/>
    <x v="5"/>
    <x v="1"/>
    <s v="Normal_WBC"/>
    <n v="9.91"/>
    <n v="79.599999999999994"/>
    <n v="0.8"/>
    <n v="0.245"/>
    <n v="324.89795918367344"/>
    <n v="0.99"/>
    <n v="0.189"/>
    <n v="0.84"/>
    <n v="1"/>
    <n v="0.92900000000000005"/>
    <n v="236"/>
    <n v="55"/>
    <n v="196"/>
    <n v="173"/>
    <n v="209"/>
    <n v="76.862745098039227"/>
    <n v="67.843137254901961"/>
    <n v="81.960784313725483"/>
    <n v="0.628"/>
    <x v="0"/>
    <x v="1"/>
    <n v="10962"/>
    <n v="5.31"/>
    <n v="14"/>
    <n v="42.1"/>
    <n v="338977"/>
    <n v="92.7"/>
    <n v="33.5"/>
    <s v="PBC_Dataset"/>
    <s v="Giemsa"/>
    <s v="Zeiss_Axio"/>
    <n v="100"/>
    <n v="224"/>
    <n v="8.3099999999999993E-2"/>
    <n v="0.88729999999999998"/>
    <n v="0.93189999999999995"/>
    <n v="4.4599999999999973E-2"/>
  </r>
  <r>
    <s v="CELL_001177"/>
    <x v="5"/>
    <x v="1"/>
    <s v="Normal_WBC"/>
    <n v="10.16"/>
    <n v="72.099999999999994"/>
    <n v="0.91200000000000003"/>
    <n v="0.26400000000000001"/>
    <n v="273.10606060606057"/>
    <n v="0.83399999999999996"/>
    <n v="0.191"/>
    <n v="0.89"/>
    <n v="1"/>
    <n v="0.96599999999999997"/>
    <n v="327"/>
    <n v="54"/>
    <n v="215"/>
    <n v="169"/>
    <n v="192"/>
    <n v="84.313725490196077"/>
    <n v="66.274509803921561"/>
    <n v="75.294117647058826"/>
    <n v="0.71899999999999997"/>
    <x v="0"/>
    <x v="1"/>
    <n v="10854"/>
    <n v="4.71"/>
    <n v="15.2"/>
    <n v="42"/>
    <n v="332439"/>
    <n v="82.4"/>
    <n v="33.5"/>
    <s v="PBC_Dataset"/>
    <s v="Giemsa"/>
    <s v="Leica_DM2000"/>
    <n v="100"/>
    <n v="224"/>
    <n v="9.6799999999999997E-2"/>
    <n v="0.9244"/>
    <n v="0.91790000000000005"/>
    <n v="-6.4999999999999503E-3"/>
  </r>
  <r>
    <s v="CELL_000812"/>
    <x v="1"/>
    <x v="1"/>
    <s v="Normal_WBC"/>
    <n v="10.34"/>
    <n v="54.1"/>
    <n v="0.53600000000000003"/>
    <n v="0.498"/>
    <n v="108.63453815261045"/>
    <n v="0.82"/>
    <n v="0.29899999999999999"/>
    <n v="3.92"/>
    <n v="2.8"/>
    <n v="0.875"/>
    <n v="392"/>
    <n v="73"/>
    <n v="213"/>
    <n v="162"/>
    <n v="195"/>
    <n v="83.529411764705884"/>
    <n v="63.529411764705877"/>
    <n v="76.470588235294116"/>
    <n v="0.67700000000000005"/>
    <x v="1"/>
    <x v="0"/>
    <n v="8959"/>
    <n v="5.19"/>
    <n v="15.4"/>
    <n v="45.8"/>
    <n v="238451"/>
    <n v="87.4"/>
    <n v="33.6"/>
    <s v="CytoData"/>
    <s v="May_Grunwald_Giemsa"/>
    <s v="Olympus_BX51"/>
    <n v="100"/>
    <n v="360"/>
    <n v="0.16420000000000001"/>
    <n v="0.89"/>
    <n v="0.96840000000000004"/>
    <n v="7.8400000000000025E-2"/>
  </r>
  <r>
    <s v="CELL_001408"/>
    <x v="5"/>
    <x v="1"/>
    <s v="Normal_WBC"/>
    <n v="9.39"/>
    <n v="77.2"/>
    <n v="0.82399999999999995"/>
    <n v="0.16400000000000001"/>
    <n v="470.73170731707319"/>
    <n v="0.92500000000000004"/>
    <n v="0.307"/>
    <n v="1.1100000000000001"/>
    <n v="1.1000000000000001"/>
    <n v="0.91600000000000004"/>
    <n v="316"/>
    <n v="78"/>
    <n v="229"/>
    <n v="152"/>
    <n v="198"/>
    <n v="89.803921568627459"/>
    <n v="59.607843137254903"/>
    <n v="77.64705882352942"/>
    <n v="0.65700000000000003"/>
    <x v="2"/>
    <x v="1"/>
    <n v="8996"/>
    <n v="5.86"/>
    <n v="11.6"/>
    <n v="43.1"/>
    <n v="147974"/>
    <n v="70.7"/>
    <n v="34"/>
    <s v="Raabin_WBC"/>
    <s v="May_Grunwald_Giemsa"/>
    <s v="Olympus_BX51"/>
    <n v="100"/>
    <n v="512"/>
    <n v="9.0999999999999998E-2"/>
    <n v="0.87560000000000004"/>
    <n v="0.96870000000000001"/>
    <n v="9.3099999999999961E-2"/>
  </r>
  <r>
    <s v="CELL_005550"/>
    <x v="11"/>
    <x v="0"/>
    <s v="Infection"/>
    <n v="10.18"/>
    <n v="60.6"/>
    <n v="0.56499999999999995"/>
    <n v="0.49199999999999999"/>
    <n v="123.17073170731707"/>
    <n v="0.91600000000000004"/>
    <n v="0.34599999999999997"/>
    <n v="5.31"/>
    <n v="3.4"/>
    <n v="0.82399999999999995"/>
    <n v="463"/>
    <n v="74"/>
    <n v="178"/>
    <n v="164"/>
    <n v="179"/>
    <n v="69.803921568627445"/>
    <n v="64.313725490196077"/>
    <n v="70.196078431372541"/>
    <n v="0.69799999999999995"/>
    <x v="2"/>
    <x v="0"/>
    <n v="9801"/>
    <n v="4.96"/>
    <n v="14.3"/>
    <n v="43.1"/>
    <n v="262405"/>
    <n v="74.400000000000006"/>
    <n v="34"/>
    <s v="Raabin_WBC"/>
    <s v="Giemsa"/>
    <s v="Leica_DM2000"/>
    <n v="100"/>
    <n v="360"/>
    <n v="0.72040000000000004"/>
    <n v="0.76539999999999997"/>
    <n v="0.67430000000000001"/>
    <n v="-9.1099999999999959E-2"/>
  </r>
  <r>
    <s v="CELL_000545"/>
    <x v="1"/>
    <x v="1"/>
    <s v="Normal_WBC"/>
    <n v="11.08"/>
    <n v="57.1"/>
    <n v="0.64500000000000002"/>
    <n v="0.49199999999999999"/>
    <n v="116.0569105691057"/>
    <n v="0.83599999999999997"/>
    <n v="0.39400000000000002"/>
    <n v="2.73"/>
    <n v="3"/>
    <n v="0.83599999999999997"/>
    <n v="467"/>
    <n v="94"/>
    <n v="224"/>
    <n v="142"/>
    <n v="173"/>
    <n v="87.843137254901961"/>
    <n v="55.686274509803923"/>
    <n v="67.843137254901961"/>
    <n v="0.80900000000000005"/>
    <x v="2"/>
    <x v="1"/>
    <n v="6464"/>
    <n v="4.53"/>
    <n v="14.1"/>
    <n v="40.200000000000003"/>
    <n v="214361"/>
    <n v="98.4"/>
    <n v="34.5"/>
    <s v="Raabin_WBC"/>
    <s v="Giemsa"/>
    <s v="Leica_DM2000"/>
    <n v="40"/>
    <n v="256"/>
    <n v="0.16370000000000001"/>
    <n v="0.91069999999999995"/>
    <n v="0.88109999999999999"/>
    <n v="-2.959999999999996E-2"/>
  </r>
  <r>
    <s v="CELL_004621"/>
    <x v="16"/>
    <x v="0"/>
    <s v="Anemia"/>
    <n v="8.4700000000000006"/>
    <n v="0"/>
    <n v="0"/>
    <n v="1"/>
    <n v="0"/>
    <n v="0.50600000000000001"/>
    <n v="0.67"/>
    <n v="0.67"/>
    <n v="1"/>
    <n v="0.86599999999999999"/>
    <n v="169"/>
    <n v="73"/>
    <n v="215"/>
    <n v="123"/>
    <n v="132"/>
    <n v="84.313725490196077"/>
    <n v="48.235294117647058"/>
    <n v="51.764705882352949"/>
    <n v="0.48499999999999999"/>
    <x v="0"/>
    <x v="0"/>
    <n v="9719"/>
    <n v="4.42"/>
    <n v="12.3"/>
    <n v="43.4"/>
    <n v="287897"/>
    <n v="63.9"/>
    <n v="32.799999999999997"/>
    <s v="PBC_Dataset"/>
    <s v="Wright"/>
    <s v="Olympus_BX51"/>
    <n v="100"/>
    <n v="512"/>
    <n v="0.87460000000000004"/>
    <n v="0.78039999999999998"/>
    <n v="0.78449999999999998"/>
    <n v="4.0999999999999925E-3"/>
  </r>
  <r>
    <s v="CELL_005100"/>
    <x v="17"/>
    <x v="0"/>
    <s v="Sickle_Cell_Anemia"/>
    <n v="7.7"/>
    <n v="0"/>
    <n v="0"/>
    <n v="1"/>
    <n v="0"/>
    <n v="0.40899999999999997"/>
    <n v="0.878"/>
    <n v="0.54"/>
    <n v="1"/>
    <n v="0.83699999999999997"/>
    <n v="145"/>
    <n v="63"/>
    <n v="227"/>
    <n v="118"/>
    <n v="133"/>
    <n v="89.019607843137251"/>
    <n v="46.274509803921568"/>
    <n v="52.156862745098046"/>
    <n v="0.42099999999999999"/>
    <x v="2"/>
    <x v="1"/>
    <n v="6977"/>
    <n v="4.58"/>
    <n v="15"/>
    <n v="42.4"/>
    <n v="411656"/>
    <n v="94.7"/>
    <n v="31.3"/>
    <s v="CytoData"/>
    <s v="May_Grunwald_Giemsa"/>
    <s v="Olympus_BX51"/>
    <n v="100"/>
    <n v="224"/>
    <n v="0.7772"/>
    <n v="0.83760000000000001"/>
    <n v="0.77880000000000005"/>
    <n v="-5.8799999999999963E-2"/>
  </r>
  <r>
    <s v="CELL_002167"/>
    <x v="4"/>
    <x v="1"/>
    <s v="Normal_WBC"/>
    <n v="13.73"/>
    <n v="64.400000000000006"/>
    <n v="0.45900000000000002"/>
    <n v="0.35599999999999998"/>
    <n v="180.89887640449442"/>
    <n v="0.71399999999999997"/>
    <n v="0.58499999999999996"/>
    <n v="1.66"/>
    <n v="1.3"/>
    <n v="0.69599999999999995"/>
    <n v="516"/>
    <n v="109"/>
    <n v="179"/>
    <n v="154"/>
    <n v="183"/>
    <n v="70.196078431372541"/>
    <n v="60.392156862745097"/>
    <n v="71.764705882352942"/>
    <n v="0.53800000000000003"/>
    <x v="0"/>
    <x v="1"/>
    <n v="7375"/>
    <n v="6.81"/>
    <n v="14.5"/>
    <n v="40.5"/>
    <n v="150699"/>
    <n v="90.8"/>
    <n v="33.5"/>
    <s v="PBC_Dataset"/>
    <s v="Wright"/>
    <s v="Leica_DM2000"/>
    <n v="60"/>
    <n v="360"/>
    <n v="0.1244"/>
    <n v="1"/>
    <n v="0.91700000000000004"/>
    <n v="-8.2999999999999963E-2"/>
  </r>
  <r>
    <s v="CELL_003455"/>
    <x v="2"/>
    <x v="1"/>
    <s v="Normal_RBC"/>
    <n v="7.17"/>
    <n v="0"/>
    <n v="0"/>
    <n v="1"/>
    <n v="0"/>
    <n v="0.86499999999999999"/>
    <n v="0.224"/>
    <n v="0.38"/>
    <n v="1"/>
    <n v="0.92500000000000004"/>
    <n v="171"/>
    <n v="45"/>
    <n v="226"/>
    <n v="136"/>
    <n v="128"/>
    <n v="88.627450980392155"/>
    <n v="53.333333333333336"/>
    <n v="50.196078431372548"/>
    <n v="0.58099999999999996"/>
    <x v="2"/>
    <x v="0"/>
    <n v="6787"/>
    <n v="4.97"/>
    <n v="13.3"/>
    <n v="46"/>
    <n v="252924"/>
    <n v="82.7"/>
    <n v="34.299999999999997"/>
    <s v="Raabin_WBC"/>
    <s v="Wright"/>
    <s v="Olympus_BX51"/>
    <n v="40"/>
    <n v="256"/>
    <n v="0.10920000000000001"/>
    <n v="0.82909999999999995"/>
    <n v="0.87649999999999995"/>
    <n v="4.7399999999999998E-2"/>
  </r>
  <r>
    <s v="CELL_003238"/>
    <x v="2"/>
    <x v="1"/>
    <s v="Normal_RBC"/>
    <n v="7.57"/>
    <n v="0"/>
    <n v="0"/>
    <n v="1"/>
    <n v="0"/>
    <n v="0.88"/>
    <n v="0.23799999999999999"/>
    <n v="0.34"/>
    <n v="1"/>
    <n v="0.93899999999999995"/>
    <n v="207"/>
    <n v="53"/>
    <n v="223"/>
    <n v="147"/>
    <n v="148"/>
    <n v="87.450980392156865"/>
    <n v="57.647058823529406"/>
    <n v="58.039215686274517"/>
    <n v="0.52900000000000003"/>
    <x v="1"/>
    <x v="0"/>
    <n v="1427"/>
    <n v="5.08"/>
    <n v="14.8"/>
    <n v="45.4"/>
    <n v="262282"/>
    <n v="81.599999999999994"/>
    <n v="32.4"/>
    <s v="CytoData"/>
    <s v="Giemsa"/>
    <s v="Olympus_BX51"/>
    <n v="100"/>
    <n v="512"/>
    <n v="3.0000000000000001E-3"/>
    <n v="0.91590000000000005"/>
    <n v="0.93820000000000003"/>
    <n v="2.2299999999999986E-2"/>
  </r>
  <r>
    <s v="CELL_003827"/>
    <x v="7"/>
    <x v="1"/>
    <s v="Normal_Platelet"/>
    <n v="3.15"/>
    <n v="0"/>
    <n v="0"/>
    <n v="1"/>
    <n v="0"/>
    <n v="0.70899999999999996"/>
    <n v="0.63700000000000001"/>
    <n v="1.59"/>
    <n v="1"/>
    <n v="0.79700000000000004"/>
    <n v="29"/>
    <n v="17"/>
    <n v="215"/>
    <n v="149"/>
    <n v="152"/>
    <n v="84.313725490196077"/>
    <n v="58.431372549019613"/>
    <n v="59.607843137254903"/>
    <n v="0.42199999999999999"/>
    <x v="2"/>
    <x v="0"/>
    <n v="11998"/>
    <n v="4.32"/>
    <n v="13.6"/>
    <n v="31.7"/>
    <n v="315474"/>
    <n v="87.5"/>
    <n v="34.6"/>
    <s v="Raabin_WBC"/>
    <s v="Giemsa"/>
    <s v="Olympus_BX51"/>
    <n v="40"/>
    <n v="360"/>
    <n v="0.10489999999999999"/>
    <n v="0.83730000000000004"/>
    <n v="0.87460000000000004"/>
    <n v="3.73E-2"/>
  </r>
  <r>
    <s v="CELL_005772"/>
    <x v="6"/>
    <x v="0"/>
    <s v="Artefact"/>
    <n v="13.78"/>
    <n v="85.5"/>
    <n v="0.90300000000000002"/>
    <n v="0.17899999999999999"/>
    <n v="477.65363128491623"/>
    <n v="0.27700000000000002"/>
    <n v="0.8"/>
    <n v="1.32"/>
    <n v="1"/>
    <n v="0.68500000000000005"/>
    <n v="400"/>
    <n v="98"/>
    <n v="208"/>
    <n v="132"/>
    <n v="210"/>
    <n v="81.568627450980387"/>
    <n v="51.764705882352949"/>
    <n v="82.35294117647058"/>
    <n v="0.76900000000000002"/>
    <x v="1"/>
    <x v="1"/>
    <n v="6421"/>
    <n v="5.08"/>
    <n v="16.8"/>
    <n v="40"/>
    <n v="297147"/>
    <n v="99.6"/>
    <n v="35"/>
    <s v="Raabin_WBC"/>
    <s v="Wright"/>
    <s v="Leica_DM2000"/>
    <n v="100"/>
    <n v="256"/>
    <n v="0.88780000000000003"/>
    <n v="0.82569999999999999"/>
    <n v="0.50439999999999996"/>
    <n v="-0.32130000000000003"/>
  </r>
  <r>
    <s v="CELL_000811"/>
    <x v="1"/>
    <x v="1"/>
    <s v="Normal_WBC"/>
    <n v="10.97"/>
    <n v="50.6"/>
    <n v="0.39800000000000002"/>
    <n v="0.54100000000000004"/>
    <n v="93.530499075785585"/>
    <n v="0.79300000000000004"/>
    <n v="0.32500000000000001"/>
    <n v="3.31"/>
    <n v="3"/>
    <n v="0.68600000000000005"/>
    <n v="567"/>
    <n v="73"/>
    <n v="201"/>
    <n v="130"/>
    <n v="162"/>
    <n v="78.82352941176471"/>
    <n v="50.980392156862742"/>
    <n v="63.529411764705877"/>
    <n v="0.76600000000000001"/>
    <x v="2"/>
    <x v="1"/>
    <n v="10754"/>
    <n v="5.72"/>
    <n v="11.5"/>
    <n v="43.3"/>
    <n v="114583"/>
    <n v="85.1"/>
    <n v="32.200000000000003"/>
    <s v="CytoData"/>
    <s v="Giemsa"/>
    <s v="Leica_DM2000"/>
    <n v="100"/>
    <n v="224"/>
    <n v="3.4599999999999999E-2"/>
    <n v="0.85680000000000001"/>
    <n v="0.97960000000000003"/>
    <n v="0.12280000000000002"/>
  </r>
  <r>
    <s v="CELL_003133"/>
    <x v="2"/>
    <x v="1"/>
    <s v="Normal_RBC"/>
    <n v="7.61"/>
    <n v="0"/>
    <n v="0"/>
    <n v="1"/>
    <n v="0"/>
    <n v="0.89600000000000002"/>
    <n v="0.14699999999999999"/>
    <n v="0.77"/>
    <n v="1"/>
    <n v="0.95399999999999996"/>
    <n v="212"/>
    <n v="47"/>
    <n v="208"/>
    <n v="138"/>
    <n v="142"/>
    <n v="81.568627450980387"/>
    <n v="54.117647058823529"/>
    <n v="55.686274509803923"/>
    <n v="0.501"/>
    <x v="2"/>
    <x v="1"/>
    <n v="6454"/>
    <n v="5.43"/>
    <n v="15.8"/>
    <n v="45.9"/>
    <n v="375409"/>
    <n v="94.4"/>
    <n v="32.6"/>
    <s v="Raabin_WBC"/>
    <s v="Wright"/>
    <s v="Olympus_BX51"/>
    <n v="60"/>
    <n v="224"/>
    <n v="1.41E-2"/>
    <n v="0.74670000000000003"/>
    <n v="0.99019999999999997"/>
    <n v="0.24349999999999994"/>
  </r>
  <r>
    <s v="CELL_000015"/>
    <x v="1"/>
    <x v="1"/>
    <s v="Normal_WBC"/>
    <n v="12.12"/>
    <n v="53.5"/>
    <n v="0.60099999999999998"/>
    <n v="0.42699999999999999"/>
    <n v="125.2927400468384"/>
    <n v="0.66400000000000003"/>
    <n v="0.36799999999999999"/>
    <n v="2.02"/>
    <n v="3.7"/>
    <n v="0.77100000000000002"/>
    <n v="428"/>
    <n v="82"/>
    <n v="195"/>
    <n v="175"/>
    <n v="178"/>
    <n v="76.470588235294116"/>
    <n v="68.627450980392155"/>
    <n v="69.803921568627445"/>
    <n v="0.77300000000000002"/>
    <x v="2"/>
    <x v="1"/>
    <n v="6087"/>
    <n v="5.55"/>
    <n v="16.3"/>
    <n v="30.9"/>
    <n v="112625"/>
    <n v="106.9"/>
    <n v="32.1"/>
    <s v="PBC_Dataset"/>
    <s v="Wright"/>
    <s v="Leica_DM2000"/>
    <n v="60"/>
    <n v="256"/>
    <n v="0.13109999999999999"/>
    <n v="0.98529999999999995"/>
    <n v="1"/>
    <n v="1.4700000000000046E-2"/>
  </r>
  <r>
    <s v="CELL_004205"/>
    <x v="8"/>
    <x v="0"/>
    <s v="Leukemia"/>
    <n v="16.670000000000002"/>
    <n v="93.9"/>
    <n v="0.42199999999999999"/>
    <n v="0.114"/>
    <n v="823.68421052631584"/>
    <n v="0.82799999999999996"/>
    <n v="0.253"/>
    <n v="0.85"/>
    <n v="1.2"/>
    <n v="0.85899999999999999"/>
    <n v="535"/>
    <n v="97"/>
    <n v="179"/>
    <n v="145"/>
    <n v="195"/>
    <n v="70.196078431372541"/>
    <n v="56.862745098039213"/>
    <n v="76.470588235294116"/>
    <n v="0.73"/>
    <x v="1"/>
    <x v="1"/>
    <n v="4645"/>
    <n v="4.7300000000000004"/>
    <n v="11.6"/>
    <n v="36.5"/>
    <n v="270596"/>
    <n v="80.900000000000006"/>
    <n v="32.299999999999997"/>
    <s v="Raabin_WBC"/>
    <s v="Wright"/>
    <s v="Olympus_BX51"/>
    <n v="40"/>
    <n v="224"/>
    <n v="0.83320000000000005"/>
    <n v="0.81369999999999998"/>
    <n v="0.62470000000000003"/>
    <n v="-0.18899999999999995"/>
  </r>
  <r>
    <s v="CELL_003766"/>
    <x v="7"/>
    <x v="1"/>
    <s v="Normal_Platelet"/>
    <n v="1.74"/>
    <n v="0"/>
    <n v="0"/>
    <n v="1"/>
    <n v="0"/>
    <n v="0.82"/>
    <n v="0.28899999999999998"/>
    <n v="2.66"/>
    <n v="1"/>
    <n v="0.82799999999999996"/>
    <n v="32"/>
    <n v="20"/>
    <n v="221"/>
    <n v="123"/>
    <n v="158"/>
    <n v="86.666666666666671"/>
    <n v="48.235294117647058"/>
    <n v="61.96078431372549"/>
    <n v="0.60399999999999998"/>
    <x v="1"/>
    <x v="0"/>
    <n v="11513"/>
    <n v="4.29"/>
    <n v="14.6"/>
    <n v="38.9"/>
    <n v="313887"/>
    <n v="85.4"/>
    <n v="37"/>
    <s v="CytoData"/>
    <s v="Giemsa"/>
    <s v="Leica_DM2000"/>
    <n v="60"/>
    <n v="256"/>
    <n v="8.5300000000000001E-2"/>
    <n v="0.90629999999999999"/>
    <n v="0.92810000000000004"/>
    <n v="2.1800000000000042E-2"/>
  </r>
  <r>
    <s v="CELL_004928"/>
    <x v="15"/>
    <x v="0"/>
    <s v="Anemia"/>
    <n v="6.36"/>
    <n v="0"/>
    <n v="0"/>
    <n v="1"/>
    <n v="0"/>
    <n v="0.92"/>
    <n v="5.0999999999999997E-2"/>
    <n v="0.84"/>
    <n v="1"/>
    <n v="0.92700000000000005"/>
    <n v="181"/>
    <n v="46"/>
    <n v="226"/>
    <n v="139"/>
    <n v="121"/>
    <n v="88.627450980392155"/>
    <n v="54.509803921568626"/>
    <n v="47.450980392156858"/>
    <n v="0.505"/>
    <x v="0"/>
    <x v="0"/>
    <n v="5386"/>
    <n v="3.79"/>
    <n v="15"/>
    <n v="36.4"/>
    <n v="227736"/>
    <n v="96.8"/>
    <n v="31.6"/>
    <s v="Raabin_WBC"/>
    <s v="May_Grunwald_Giemsa"/>
    <s v="Zeiss_Axio"/>
    <n v="60"/>
    <n v="256"/>
    <n v="0.66020000000000001"/>
    <n v="0.53849999999999998"/>
    <n v="0.87780000000000002"/>
    <n v="0.33930000000000005"/>
  </r>
  <r>
    <s v="CELL_002969"/>
    <x v="2"/>
    <x v="1"/>
    <s v="Normal_RBC"/>
    <n v="8.02"/>
    <n v="0"/>
    <n v="0"/>
    <n v="1"/>
    <n v="0"/>
    <n v="0.874"/>
    <n v="0.16500000000000001"/>
    <n v="0.62"/>
    <n v="1"/>
    <n v="0.92900000000000005"/>
    <n v="196"/>
    <n v="50"/>
    <n v="226"/>
    <n v="126"/>
    <n v="126"/>
    <n v="88.627450980392155"/>
    <n v="49.411764705882355"/>
    <n v="49.411764705882355"/>
    <n v="0.60199999999999998"/>
    <x v="1"/>
    <x v="0"/>
    <n v="5421"/>
    <n v="4.74"/>
    <n v="11.8"/>
    <n v="39.6"/>
    <n v="392405"/>
    <n v="103.2"/>
    <n v="36.5"/>
    <s v="Raabin_WBC"/>
    <s v="May_Grunwald_Giemsa"/>
    <s v="Zeiss_Axio"/>
    <n v="100"/>
    <n v="256"/>
    <n v="0.111"/>
    <n v="0.8619"/>
    <n v="0.75319999999999998"/>
    <n v="-0.10870000000000002"/>
  </r>
  <r>
    <s v="CELL_002612"/>
    <x v="10"/>
    <x v="1"/>
    <s v="Normal_WBC"/>
    <n v="12.45"/>
    <n v="48.5"/>
    <n v="0.64900000000000002"/>
    <n v="0.52300000000000002"/>
    <n v="92.734225621414907"/>
    <n v="0.83299999999999996"/>
    <n v="0.48499999999999999"/>
    <n v="5.22"/>
    <n v="2.2999999999999998"/>
    <n v="0.73299999999999998"/>
    <n v="371"/>
    <n v="81"/>
    <n v="244"/>
    <n v="135"/>
    <n v="158"/>
    <n v="95.686274509803923"/>
    <n v="52.941176470588239"/>
    <n v="61.96078431372549"/>
    <n v="0.58799999999999997"/>
    <x v="1"/>
    <x v="0"/>
    <n v="5767"/>
    <n v="4.95"/>
    <n v="12.3"/>
    <n v="34.799999999999997"/>
    <n v="354048"/>
    <n v="91.7"/>
    <n v="30"/>
    <s v="PBC_Dataset"/>
    <s v="May_Grunwald_Giemsa"/>
    <s v="Leica_DM2000"/>
    <n v="100"/>
    <n v="256"/>
    <n v="5.4800000000000001E-2"/>
    <n v="0.86880000000000002"/>
    <n v="1"/>
    <n v="0.13119999999999998"/>
  </r>
  <r>
    <s v="CELL_002032"/>
    <x v="4"/>
    <x v="1"/>
    <s v="Normal_WBC"/>
    <n v="18.11"/>
    <n v="64.400000000000006"/>
    <n v="0.374"/>
    <n v="0.22900000000000001"/>
    <n v="281.2227074235808"/>
    <n v="0.64400000000000002"/>
    <n v="0.27500000000000002"/>
    <n v="1.82"/>
    <n v="1"/>
    <n v="0.73399999999999999"/>
    <n v="593"/>
    <n v="90"/>
    <n v="235"/>
    <n v="159"/>
    <n v="204"/>
    <n v="92.156862745098039"/>
    <n v="62.352941176470587"/>
    <n v="80"/>
    <n v="0.60099999999999998"/>
    <x v="0"/>
    <x v="0"/>
    <n v="12031"/>
    <n v="4.4000000000000004"/>
    <n v="13"/>
    <n v="38.200000000000003"/>
    <n v="317453"/>
    <n v="83.4"/>
    <n v="32.700000000000003"/>
    <s v="PBC_Dataset"/>
    <s v="Giemsa"/>
    <s v="Olympus_BX51"/>
    <n v="100"/>
    <n v="360"/>
    <n v="1.83E-2"/>
    <n v="0.99209999999999998"/>
    <n v="0.94650000000000001"/>
    <n v="-4.5599999999999974E-2"/>
  </r>
  <r>
    <s v="CELL_000066"/>
    <x v="1"/>
    <x v="1"/>
    <s v="Normal_WBC"/>
    <n v="11.23"/>
    <n v="53.7"/>
    <n v="0.47799999999999998"/>
    <n v="0.61199999999999999"/>
    <n v="87.745098039215691"/>
    <n v="0.79500000000000004"/>
    <n v="0.312"/>
    <n v="3.63"/>
    <n v="4"/>
    <n v="0.81100000000000005"/>
    <n v="462"/>
    <n v="65"/>
    <n v="202"/>
    <n v="129"/>
    <n v="165"/>
    <n v="79.215686274509807"/>
    <n v="50.588235294117645"/>
    <n v="64.705882352941174"/>
    <n v="0.77700000000000002"/>
    <x v="1"/>
    <x v="0"/>
    <n v="11103"/>
    <n v="5.98"/>
    <n v="11.8"/>
    <n v="41.3"/>
    <n v="222416"/>
    <n v="90.4"/>
    <n v="33.5"/>
    <s v="Raabin_WBC"/>
    <s v="May_Grunwald_Giemsa"/>
    <s v="Leica_DM2000"/>
    <n v="100"/>
    <n v="512"/>
    <n v="1.9E-2"/>
    <n v="0.99470000000000003"/>
    <n v="0.86129999999999995"/>
    <n v="-0.13340000000000007"/>
  </r>
  <r>
    <s v="CELL_003670"/>
    <x v="2"/>
    <x v="1"/>
    <s v="Normal_RBC"/>
    <n v="7.31"/>
    <n v="0"/>
    <n v="0"/>
    <n v="1"/>
    <n v="0"/>
    <n v="0.88300000000000001"/>
    <n v="0.156"/>
    <n v="0.67"/>
    <n v="1"/>
    <n v="0.94"/>
    <n v="187"/>
    <n v="49"/>
    <n v="226"/>
    <n v="126"/>
    <n v="125"/>
    <n v="88.627450980392155"/>
    <n v="49.411764705882355"/>
    <n v="49.019607843137251"/>
    <n v="0.54400000000000004"/>
    <x v="1"/>
    <x v="0"/>
    <n v="7372"/>
    <n v="5.23"/>
    <n v="10.1"/>
    <n v="36.9"/>
    <n v="312631"/>
    <n v="96.4"/>
    <n v="34.9"/>
    <s v="PBC_Dataset"/>
    <s v="Giemsa"/>
    <s v="Olympus_BX51"/>
    <n v="100"/>
    <n v="256"/>
    <n v="1.7899999999999999E-2"/>
    <n v="0.86019999999999996"/>
    <n v="0.95450000000000002"/>
    <n v="9.430000000000005E-2"/>
  </r>
  <r>
    <s v="CELL_001363"/>
    <x v="5"/>
    <x v="1"/>
    <s v="Normal_WBC"/>
    <n v="8.6300000000000008"/>
    <n v="84.6"/>
    <n v="0.78500000000000003"/>
    <n v="0.223"/>
    <n v="379.372197309417"/>
    <n v="0.88"/>
    <n v="0.21"/>
    <n v="0.9"/>
    <n v="1.1000000000000001"/>
    <n v="0.86"/>
    <n v="270"/>
    <n v="66"/>
    <n v="190"/>
    <n v="136"/>
    <n v="169"/>
    <n v="74.509803921568633"/>
    <n v="53.333333333333336"/>
    <n v="66.274509803921561"/>
    <n v="0.76"/>
    <x v="2"/>
    <x v="1"/>
    <n v="8834"/>
    <n v="3.82"/>
    <n v="12.9"/>
    <n v="48.4"/>
    <n v="261679"/>
    <n v="79.5"/>
    <n v="30.5"/>
    <s v="Raabin_WBC"/>
    <s v="Wright"/>
    <s v="Zeiss_Axio"/>
    <n v="60"/>
    <n v="256"/>
    <n v="6.2100000000000002E-2"/>
    <n v="0.93169999999999997"/>
    <n v="0.94030000000000002"/>
    <n v="8.600000000000052E-3"/>
  </r>
  <r>
    <s v="CELL_004039"/>
    <x v="8"/>
    <x v="0"/>
    <s v="Leukemia"/>
    <n v="13.88"/>
    <n v="81.400000000000006"/>
    <n v="0.46"/>
    <n v="0.27300000000000002"/>
    <n v="298.16849816849816"/>
    <n v="0.80100000000000005"/>
    <n v="0.316"/>
    <n v="0.83"/>
    <n v="1.1000000000000001"/>
    <n v="0.85"/>
    <n v="648"/>
    <n v="88"/>
    <n v="193"/>
    <n v="153"/>
    <n v="230"/>
    <n v="75.686274509803923"/>
    <n v="60"/>
    <n v="90.196078431372555"/>
    <n v="0.63600000000000001"/>
    <x v="2"/>
    <x v="1"/>
    <n v="8215"/>
    <n v="4.9400000000000004"/>
    <n v="16.3"/>
    <n v="52.2"/>
    <n v="262092"/>
    <n v="99"/>
    <n v="31.9"/>
    <s v="Raabin_WBC"/>
    <s v="Wright"/>
    <s v="Leica_DM2000"/>
    <n v="40"/>
    <n v="224"/>
    <n v="0.82620000000000005"/>
    <n v="0.67759999999999998"/>
    <n v="0.76929999999999998"/>
    <n v="9.1700000000000004E-2"/>
  </r>
  <r>
    <s v="CELL_001666"/>
    <x v="5"/>
    <x v="1"/>
    <s v="Normal_WBC"/>
    <n v="9.64"/>
    <n v="79.3"/>
    <n v="0.67800000000000005"/>
    <n v="0.14699999999999999"/>
    <n v="539.45578231292518"/>
    <n v="0.84499999999999997"/>
    <n v="0.20200000000000001"/>
    <n v="1.44"/>
    <n v="1"/>
    <n v="0.82599999999999996"/>
    <n v="176"/>
    <n v="53"/>
    <n v="193"/>
    <n v="159"/>
    <n v="177"/>
    <n v="75.686274509803923"/>
    <n v="62.352941176470587"/>
    <n v="69.411764705882348"/>
    <n v="0.63700000000000001"/>
    <x v="1"/>
    <x v="0"/>
    <n v="8133"/>
    <n v="4.16"/>
    <n v="12"/>
    <n v="44"/>
    <n v="264864"/>
    <n v="79.5"/>
    <n v="32.9"/>
    <s v="Raabin_WBC"/>
    <s v="Giemsa"/>
    <s v="Olympus_BX51"/>
    <n v="100"/>
    <n v="360"/>
    <n v="8.72E-2"/>
    <n v="0.88390000000000002"/>
    <n v="1"/>
    <n v="0.11609999999999998"/>
  </r>
  <r>
    <s v="CELL_004481"/>
    <x v="16"/>
    <x v="0"/>
    <s v="Anemia"/>
    <n v="6.6"/>
    <n v="0"/>
    <n v="0"/>
    <n v="1"/>
    <n v="0"/>
    <n v="0.6"/>
    <n v="0.74399999999999999"/>
    <n v="0.46"/>
    <n v="1"/>
    <n v="0.84699999999999998"/>
    <n v="185"/>
    <n v="45"/>
    <n v="239"/>
    <n v="165"/>
    <n v="109"/>
    <n v="93.725490196078425"/>
    <n v="64.705882352941174"/>
    <n v="42.745098039215684"/>
    <n v="0.38600000000000001"/>
    <x v="1"/>
    <x v="1"/>
    <n v="8845"/>
    <n v="3.59"/>
    <n v="18.2"/>
    <n v="42"/>
    <n v="181581"/>
    <n v="87.6"/>
    <n v="31.5"/>
    <s v="CytoData"/>
    <s v="Giemsa"/>
    <s v="Leica_DM2000"/>
    <n v="40"/>
    <n v="512"/>
    <n v="0.73099999999999998"/>
    <n v="0.81969999999999998"/>
    <n v="0.90649999999999997"/>
    <n v="8.6799999999999988E-2"/>
  </r>
  <r>
    <s v="CELL_004441"/>
    <x v="13"/>
    <x v="0"/>
    <s v="Leukemia"/>
    <n v="14.62"/>
    <n v="77.7"/>
    <n v="0.434"/>
    <n v="0.152"/>
    <n v="511.18421052631584"/>
    <n v="0.92300000000000004"/>
    <n v="0.311"/>
    <n v="1.1399999999999999"/>
    <n v="1"/>
    <n v="0.96699999999999997"/>
    <n v="557"/>
    <n v="103"/>
    <n v="226"/>
    <n v="166"/>
    <n v="201"/>
    <n v="88.627450980392155"/>
    <n v="65.098039215686271"/>
    <n v="78.82352941176471"/>
    <n v="0.59499999999999997"/>
    <x v="1"/>
    <x v="0"/>
    <n v="9961"/>
    <n v="3.36"/>
    <n v="15.6"/>
    <n v="33"/>
    <n v="172500"/>
    <n v="107.7"/>
    <n v="33.1"/>
    <s v="PBC_Dataset"/>
    <s v="Wright"/>
    <s v="Zeiss_Axio"/>
    <n v="100"/>
    <n v="256"/>
    <n v="0.94699999999999995"/>
    <n v="0.68879999999999997"/>
    <n v="0.80120000000000002"/>
    <n v="0.11240000000000006"/>
  </r>
  <r>
    <s v="CELL_000677"/>
    <x v="1"/>
    <x v="1"/>
    <s v="Normal_WBC"/>
    <n v="11.55"/>
    <n v="52.7"/>
    <n v="0.443"/>
    <n v="0.39300000000000002"/>
    <n v="134.0966921119593"/>
    <n v="0.83899999999999997"/>
    <n v="0.42"/>
    <n v="3.34"/>
    <n v="2.7"/>
    <n v="0.82499999999999996"/>
    <n v="304"/>
    <n v="78"/>
    <n v="213"/>
    <n v="139"/>
    <n v="209"/>
    <n v="83.529411764705884"/>
    <n v="54.509803921568626"/>
    <n v="81.960784313725483"/>
    <n v="0.52400000000000002"/>
    <x v="0"/>
    <x v="1"/>
    <n v="8325"/>
    <n v="4.1900000000000004"/>
    <n v="15.7"/>
    <n v="39.6"/>
    <n v="194988"/>
    <n v="74.3"/>
    <n v="36.700000000000003"/>
    <s v="PBC_Dataset"/>
    <s v="Wright"/>
    <s v="Leica_DM2000"/>
    <n v="60"/>
    <n v="224"/>
    <n v="0.121"/>
    <n v="0.83979999999999999"/>
    <n v="0.87909999999999999"/>
    <n v="3.9300000000000002E-2"/>
  </r>
  <r>
    <s v="CELL_000440"/>
    <x v="1"/>
    <x v="1"/>
    <s v="Normal_WBC"/>
    <n v="12.85"/>
    <n v="56.2"/>
    <n v="0.54600000000000004"/>
    <n v="0.45100000000000001"/>
    <n v="124.61197339246119"/>
    <n v="0.81"/>
    <n v="0.378"/>
    <n v="2.2599999999999998"/>
    <n v="4.8"/>
    <n v="0.88"/>
    <n v="355"/>
    <n v="69"/>
    <n v="206"/>
    <n v="176"/>
    <n v="152"/>
    <n v="80.784313725490193"/>
    <n v="69.019607843137251"/>
    <n v="59.607843137254903"/>
    <n v="0.61499999999999999"/>
    <x v="2"/>
    <x v="0"/>
    <n v="2598"/>
    <n v="5"/>
    <n v="13.5"/>
    <n v="30.8"/>
    <n v="326359"/>
    <n v="77.7"/>
    <n v="34.200000000000003"/>
    <s v="PBC_Dataset"/>
    <s v="Wright"/>
    <s v="Leica_DM2000"/>
    <n v="100"/>
    <n v="224"/>
    <n v="0.1167"/>
    <n v="0.83409999999999995"/>
    <n v="0.92310000000000003"/>
    <n v="8.9000000000000079E-2"/>
  </r>
  <r>
    <s v="CELL_002616"/>
    <x v="10"/>
    <x v="1"/>
    <s v="Normal_WBC"/>
    <n v="14.21"/>
    <n v="46.1"/>
    <n v="0.48899999999999999"/>
    <n v="0.48299999999999998"/>
    <n v="95.445134575569369"/>
    <n v="0.77200000000000002"/>
    <n v="0.44700000000000001"/>
    <n v="5.15"/>
    <n v="1.9"/>
    <n v="0.872"/>
    <n v="550"/>
    <n v="77"/>
    <n v="222"/>
    <n v="182"/>
    <n v="180"/>
    <n v="87.058823529411768"/>
    <n v="71.372549019607845"/>
    <n v="70.588235294117652"/>
    <n v="0.63300000000000001"/>
    <x v="2"/>
    <x v="0"/>
    <n v="3594"/>
    <n v="5.8"/>
    <n v="15.7"/>
    <n v="46.2"/>
    <n v="231834"/>
    <n v="78.8"/>
    <n v="33"/>
    <s v="PBC_Dataset"/>
    <s v="Giemsa"/>
    <s v="Olympus_BX51"/>
    <n v="60"/>
    <n v="360"/>
    <n v="6.3500000000000001E-2"/>
    <n v="0.9133"/>
    <n v="1"/>
    <n v="8.6699999999999999E-2"/>
  </r>
  <r>
    <s v="CELL_002134"/>
    <x v="4"/>
    <x v="1"/>
    <s v="Normal_WBC"/>
    <n v="14.89"/>
    <n v="61.7"/>
    <n v="0.46600000000000003"/>
    <n v="0.41599999999999998"/>
    <n v="148.31730769230771"/>
    <n v="0.55300000000000005"/>
    <n v="0.52800000000000002"/>
    <n v="2.1"/>
    <n v="1"/>
    <n v="0.76100000000000001"/>
    <n v="567"/>
    <n v="80"/>
    <n v="203"/>
    <n v="147"/>
    <n v="171"/>
    <n v="79.607843137254903"/>
    <n v="57.647058823529406"/>
    <n v="67.058823529411754"/>
    <n v="0.64200000000000002"/>
    <x v="2"/>
    <x v="0"/>
    <n v="6219"/>
    <n v="5.66"/>
    <n v="16.2"/>
    <n v="36.5"/>
    <n v="236012"/>
    <n v="79.400000000000006"/>
    <n v="33.4"/>
    <s v="PBC_Dataset"/>
    <s v="Giemsa"/>
    <s v="Olympus_BX51"/>
    <n v="100"/>
    <n v="512"/>
    <n v="2.7300000000000001E-2"/>
    <n v="0.98839999999999995"/>
    <n v="0.98029999999999995"/>
    <n v="-8.0999999999999961E-3"/>
  </r>
  <r>
    <s v="CELL_000089"/>
    <x v="1"/>
    <x v="1"/>
    <s v="Normal_WBC"/>
    <n v="10.08"/>
    <n v="45.9"/>
    <n v="0.57399999999999995"/>
    <n v="0.45800000000000002"/>
    <n v="100.21834061135371"/>
    <n v="0.754"/>
    <n v="0.247"/>
    <n v="3.44"/>
    <n v="4.3"/>
    <n v="0.83399999999999996"/>
    <n v="377"/>
    <n v="72"/>
    <n v="189"/>
    <n v="175"/>
    <n v="186"/>
    <n v="74.117647058823536"/>
    <n v="68.627450980392155"/>
    <n v="72.941176470588232"/>
    <n v="0.52600000000000002"/>
    <x v="1"/>
    <x v="1"/>
    <n v="6248"/>
    <n v="3.39"/>
    <n v="15.5"/>
    <n v="34.700000000000003"/>
    <n v="306334"/>
    <n v="90.3"/>
    <n v="33.4"/>
    <s v="CytoData"/>
    <s v="Giemsa"/>
    <s v="Leica_DM2000"/>
    <n v="40"/>
    <n v="360"/>
    <n v="0.15409999999999999"/>
    <n v="0.91180000000000005"/>
    <n v="0.92400000000000004"/>
    <n v="1.2199999999999989E-2"/>
  </r>
  <r>
    <s v="CELL_005039"/>
    <x v="17"/>
    <x v="0"/>
    <s v="Sickle_Cell_Anemia"/>
    <n v="7.89"/>
    <n v="0"/>
    <n v="0"/>
    <n v="1"/>
    <n v="0"/>
    <n v="0.27700000000000002"/>
    <n v="0.88200000000000001"/>
    <n v="0.6"/>
    <n v="1"/>
    <n v="0.8"/>
    <n v="169"/>
    <n v="52"/>
    <n v="203"/>
    <n v="126"/>
    <n v="139"/>
    <n v="79.607843137254903"/>
    <n v="49.411764705882355"/>
    <n v="54.509803921568626"/>
    <n v="0.44400000000000001"/>
    <x v="0"/>
    <x v="0"/>
    <n v="7905"/>
    <n v="4.82"/>
    <n v="8.9"/>
    <n v="39.1"/>
    <n v="428573"/>
    <n v="102"/>
    <n v="33"/>
    <s v="CytoData"/>
    <s v="May_Grunwald_Giemsa"/>
    <s v="Leica_DM2000"/>
    <n v="40"/>
    <n v="512"/>
    <n v="0.7177"/>
    <n v="0.91"/>
    <n v="0.64459999999999995"/>
    <n v="-0.26540000000000008"/>
  </r>
  <r>
    <s v="CELL_000752"/>
    <x v="1"/>
    <x v="1"/>
    <s v="Normal_WBC"/>
    <n v="9"/>
    <n v="55.1"/>
    <n v="0.40600000000000003"/>
    <n v="0.48099999999999998"/>
    <n v="114.55301455301456"/>
    <n v="0.65400000000000003"/>
    <n v="0.36599999999999999"/>
    <n v="3.47"/>
    <n v="2.8"/>
    <n v="0.86799999999999999"/>
    <n v="445"/>
    <n v="75"/>
    <n v="220"/>
    <n v="154"/>
    <n v="187"/>
    <n v="86.274509803921575"/>
    <n v="60.392156862745097"/>
    <n v="73.333333333333329"/>
    <n v="0.65100000000000002"/>
    <x v="1"/>
    <x v="0"/>
    <n v="6968"/>
    <n v="6.31"/>
    <n v="14.2"/>
    <n v="42.6"/>
    <n v="343854"/>
    <n v="90.8"/>
    <n v="33.1"/>
    <s v="CytoData"/>
    <s v="May_Grunwald_Giemsa"/>
    <s v="Leica_DM2000"/>
    <n v="100"/>
    <n v="512"/>
    <n v="9.0499999999999997E-2"/>
    <n v="0.91830000000000001"/>
    <n v="0.98070000000000002"/>
    <n v="6.2400000000000011E-2"/>
  </r>
  <r>
    <s v="CELL_005347"/>
    <x v="0"/>
    <x v="0"/>
    <s v="Infection"/>
    <n v="13.09"/>
    <n v="64.7"/>
    <n v="0.64500000000000002"/>
    <n v="0.436"/>
    <n v="148.39449541284404"/>
    <n v="0.70599999999999996"/>
    <n v="0.54100000000000004"/>
    <n v="2.37"/>
    <n v="5.6"/>
    <n v="0.77200000000000002"/>
    <n v="482"/>
    <n v="95"/>
    <n v="195"/>
    <n v="148"/>
    <n v="176"/>
    <n v="76.470588235294116"/>
    <n v="58.039215686274517"/>
    <n v="69.019607843137251"/>
    <n v="0.70299999999999996"/>
    <x v="1"/>
    <x v="1"/>
    <n v="7992"/>
    <n v="4.6500000000000004"/>
    <n v="14.7"/>
    <n v="53.1"/>
    <n v="299117"/>
    <n v="81.2"/>
    <n v="34.5"/>
    <s v="Raabin_WBC"/>
    <s v="Wright"/>
    <s v="Olympus_BX51"/>
    <n v="40"/>
    <n v="512"/>
    <n v="0.72"/>
    <n v="0.79920000000000002"/>
    <n v="0.86550000000000005"/>
    <n v="6.6300000000000026E-2"/>
  </r>
  <r>
    <s v="CELL_000320"/>
    <x v="1"/>
    <x v="1"/>
    <s v="Normal_WBC"/>
    <n v="12.17"/>
    <n v="51.2"/>
    <n v="0.66800000000000004"/>
    <n v="0.36299999999999999"/>
    <n v="141.04683195592287"/>
    <n v="0.76"/>
    <n v="0.32400000000000001"/>
    <n v="2.62"/>
    <n v="3.3"/>
    <n v="0.77700000000000002"/>
    <n v="420"/>
    <n v="72"/>
    <n v="200"/>
    <n v="154"/>
    <n v="181"/>
    <n v="78.431372549019613"/>
    <n v="60.392156862745097"/>
    <n v="70.980392156862749"/>
    <n v="0.70699999999999996"/>
    <x v="1"/>
    <x v="1"/>
    <n v="6628"/>
    <n v="4.92"/>
    <n v="12"/>
    <n v="40.700000000000003"/>
    <n v="273500"/>
    <n v="75"/>
    <n v="33.6"/>
    <s v="PBC_Dataset"/>
    <s v="May_Grunwald_Giemsa"/>
    <s v="Leica_DM2000"/>
    <n v="40"/>
    <n v="224"/>
    <n v="1.9E-2"/>
    <n v="0.9284"/>
    <n v="0.88529999999999998"/>
    <n v="-4.3100000000000027E-2"/>
  </r>
  <r>
    <s v="CELL_001375"/>
    <x v="5"/>
    <x v="1"/>
    <s v="Normal_WBC"/>
    <n v="8.8699999999999992"/>
    <n v="77.900000000000006"/>
    <n v="0.67600000000000005"/>
    <n v="0.23899999999999999"/>
    <n v="325.9414225941423"/>
    <n v="0.84499999999999997"/>
    <n v="0.254"/>
    <n v="0.9"/>
    <n v="1"/>
    <n v="0.92700000000000005"/>
    <n v="266"/>
    <n v="59"/>
    <n v="203"/>
    <n v="137"/>
    <n v="200"/>
    <n v="79.607843137254903"/>
    <n v="53.725490196078432"/>
    <n v="78.431372549019613"/>
    <n v="0.66400000000000003"/>
    <x v="0"/>
    <x v="1"/>
    <n v="4222"/>
    <n v="4.3600000000000003"/>
    <n v="12.7"/>
    <n v="38.200000000000003"/>
    <n v="124805"/>
    <n v="83.6"/>
    <n v="33.5"/>
    <s v="Raabin_WBC"/>
    <s v="May_Grunwald_Giemsa"/>
    <s v="Olympus_BX51"/>
    <n v="100"/>
    <n v="360"/>
    <n v="0.20319999999999999"/>
    <n v="0.89280000000000004"/>
    <n v="0.92789999999999995"/>
    <n v="3.5099999999999909E-2"/>
  </r>
  <r>
    <s v="CELL_003590"/>
    <x v="2"/>
    <x v="1"/>
    <s v="Normal_RBC"/>
    <n v="8.76"/>
    <n v="0"/>
    <n v="0"/>
    <n v="1"/>
    <n v="0"/>
    <n v="0.84699999999999998"/>
    <n v="0.23"/>
    <n v="0.41"/>
    <n v="1"/>
    <n v="0.89"/>
    <n v="149"/>
    <n v="53"/>
    <n v="233"/>
    <n v="118"/>
    <n v="125"/>
    <n v="91.372549019607845"/>
    <n v="46.274509803921568"/>
    <n v="49.019607843137251"/>
    <n v="0.497"/>
    <x v="1"/>
    <x v="0"/>
    <n v="5808"/>
    <n v="3.62"/>
    <n v="14.8"/>
    <n v="35.799999999999997"/>
    <n v="286723"/>
    <n v="105"/>
    <n v="34.299999999999997"/>
    <s v="Raabin_WBC"/>
    <s v="Giemsa"/>
    <s v="Zeiss_Axio"/>
    <n v="40"/>
    <n v="224"/>
    <n v="0.10580000000000001"/>
    <n v="0.92090000000000005"/>
    <n v="0.93810000000000004"/>
    <n v="1.7199999999999993E-2"/>
  </r>
  <r>
    <s v="CELL_004774"/>
    <x v="12"/>
    <x v="0"/>
    <s v="Anemia"/>
    <n v="3.23"/>
    <n v="0"/>
    <n v="0"/>
    <n v="1"/>
    <n v="0"/>
    <n v="0.46899999999999997"/>
    <n v="0.90600000000000003"/>
    <n v="0.81"/>
    <n v="1"/>
    <n v="0.57299999999999995"/>
    <n v="63"/>
    <n v="29"/>
    <n v="232"/>
    <n v="133"/>
    <n v="140"/>
    <n v="90.980392156862749"/>
    <n v="52.156862745098046"/>
    <n v="54.901960784313729"/>
    <n v="0.55500000000000005"/>
    <x v="0"/>
    <x v="0"/>
    <n v="7515"/>
    <n v="4.68"/>
    <n v="13.8"/>
    <n v="43.5"/>
    <n v="149328"/>
    <n v="86.4"/>
    <n v="32.200000000000003"/>
    <s v="Raabin_WBC"/>
    <s v="Giemsa"/>
    <s v="Leica_DM2000"/>
    <n v="40"/>
    <n v="224"/>
    <n v="0.70979999999999999"/>
    <n v="0.72919999999999996"/>
    <n v="0.78720000000000001"/>
    <n v="5.8000000000000052E-2"/>
  </r>
  <r>
    <s v="CELL_002695"/>
    <x v="9"/>
    <x v="1"/>
    <s v="Normal_WBC"/>
    <n v="10.94"/>
    <n v="61.9"/>
    <n v="0.68300000000000005"/>
    <n v="0.30299999999999999"/>
    <n v="204.29042904290429"/>
    <n v="0.67100000000000004"/>
    <n v="0.27400000000000002"/>
    <n v="5.13"/>
    <n v="2.6"/>
    <n v="0.747"/>
    <n v="497"/>
    <n v="52"/>
    <n v="177"/>
    <n v="142"/>
    <n v="164"/>
    <n v="69.411764705882348"/>
    <n v="55.686274509803923"/>
    <n v="64.313725490196077"/>
    <n v="0.85699999999999998"/>
    <x v="2"/>
    <x v="1"/>
    <n v="5270"/>
    <n v="5.51"/>
    <n v="12.6"/>
    <n v="44.3"/>
    <n v="182491"/>
    <n v="83.2"/>
    <n v="31.8"/>
    <s v="PBC_Dataset"/>
    <s v="Wright"/>
    <s v="Olympus_BX51"/>
    <n v="60"/>
    <n v="360"/>
    <n v="2.98E-2"/>
    <n v="0.98650000000000004"/>
    <n v="0.75900000000000001"/>
    <n v="-0.22750000000000004"/>
  </r>
  <r>
    <s v="CELL_004574"/>
    <x v="16"/>
    <x v="0"/>
    <s v="Anemia"/>
    <n v="7.72"/>
    <n v="0"/>
    <n v="0"/>
    <n v="1"/>
    <n v="0"/>
    <n v="0.51600000000000001"/>
    <n v="0.79500000000000004"/>
    <n v="0.41"/>
    <n v="1"/>
    <n v="0.88900000000000001"/>
    <n v="193"/>
    <n v="59"/>
    <n v="206"/>
    <n v="137"/>
    <n v="137"/>
    <n v="80.784313725490193"/>
    <n v="53.725490196078432"/>
    <n v="53.725490196078432"/>
    <n v="0.48899999999999999"/>
    <x v="2"/>
    <x v="1"/>
    <n v="3953"/>
    <n v="5.19"/>
    <n v="16.899999999999999"/>
    <n v="46.8"/>
    <n v="56539"/>
    <n v="85.7"/>
    <n v="34.6"/>
    <s v="PBC_Dataset"/>
    <s v="Wright"/>
    <s v="Olympus_BX51"/>
    <n v="40"/>
    <n v="256"/>
    <n v="0.84550000000000003"/>
    <n v="0.6522"/>
    <n v="0.86619999999999997"/>
    <n v="0.21399999999999997"/>
  </r>
  <r>
    <s v="CELL_001262"/>
    <x v="5"/>
    <x v="1"/>
    <s v="Normal_WBC"/>
    <n v="7.91"/>
    <n v="78.7"/>
    <n v="0.80400000000000005"/>
    <n v="0.18"/>
    <n v="437.22222222222223"/>
    <n v="0.76500000000000001"/>
    <n v="0.20899999999999999"/>
    <n v="1.0900000000000001"/>
    <n v="1.2"/>
    <n v="0.91100000000000003"/>
    <n v="317"/>
    <n v="55"/>
    <n v="215"/>
    <n v="143"/>
    <n v="201"/>
    <n v="84.313725490196077"/>
    <n v="56.078431372549019"/>
    <n v="78.82352941176471"/>
    <n v="0.77"/>
    <x v="2"/>
    <x v="0"/>
    <n v="8734"/>
    <n v="6.53"/>
    <n v="11.7"/>
    <n v="57.9"/>
    <n v="273141"/>
    <n v="85.9"/>
    <n v="34.4"/>
    <s v="Raabin_WBC"/>
    <s v="Wright"/>
    <s v="Olympus_BX51"/>
    <n v="60"/>
    <n v="360"/>
    <n v="6.5699999999999995E-2"/>
    <n v="0.80979999999999996"/>
    <n v="0.77429999999999999"/>
    <n v="-3.5499999999999976E-2"/>
  </r>
  <r>
    <s v="CELL_003480"/>
    <x v="2"/>
    <x v="1"/>
    <s v="Normal_RBC"/>
    <n v="7.74"/>
    <n v="0"/>
    <n v="0"/>
    <n v="1"/>
    <n v="0"/>
    <n v="0.872"/>
    <n v="0.187"/>
    <n v="0.18"/>
    <n v="1"/>
    <n v="0.92200000000000004"/>
    <n v="139"/>
    <n v="50"/>
    <n v="255"/>
    <n v="129"/>
    <n v="119"/>
    <n v="100"/>
    <n v="50.588235294117645"/>
    <n v="46.666666666666664"/>
    <n v="0.53200000000000003"/>
    <x v="2"/>
    <x v="1"/>
    <n v="6059"/>
    <n v="3.94"/>
    <n v="13.5"/>
    <n v="38"/>
    <n v="315208"/>
    <n v="83.5"/>
    <n v="32.299999999999997"/>
    <s v="PBC_Dataset"/>
    <s v="Giemsa"/>
    <s v="Olympus_BX51"/>
    <n v="40"/>
    <n v="256"/>
    <n v="0.11849999999999999"/>
    <n v="0.84340000000000004"/>
    <n v="0.88080000000000003"/>
    <n v="3.7399999999999989E-2"/>
  </r>
  <r>
    <s v="CELL_001221"/>
    <x v="5"/>
    <x v="1"/>
    <s v="Normal_WBC"/>
    <n v="8.25"/>
    <n v="84.1"/>
    <n v="0.88200000000000001"/>
    <n v="0.13800000000000001"/>
    <n v="609.42028985507238"/>
    <n v="0.89400000000000002"/>
    <n v="9.0999999999999998E-2"/>
    <n v="1.18"/>
    <n v="1.2"/>
    <n v="0.83899999999999997"/>
    <n v="239"/>
    <n v="63"/>
    <n v="210"/>
    <n v="143"/>
    <n v="212"/>
    <n v="82.35294117647058"/>
    <n v="56.078431372549019"/>
    <n v="83.137254901960787"/>
    <n v="0.67100000000000004"/>
    <x v="0"/>
    <x v="1"/>
    <n v="11183"/>
    <n v="5.27"/>
    <n v="13"/>
    <n v="40.299999999999997"/>
    <n v="215976"/>
    <n v="96.4"/>
    <n v="34"/>
    <s v="Raabin_WBC"/>
    <s v="May_Grunwald_Giemsa"/>
    <s v="Zeiss_Axio"/>
    <n v="60"/>
    <n v="512"/>
    <n v="0.1421"/>
    <n v="0.94969999999999999"/>
    <n v="0.91990000000000005"/>
    <n v="-2.9799999999999938E-2"/>
  </r>
  <r>
    <s v="CELL_005333"/>
    <x v="0"/>
    <x v="0"/>
    <s v="Infection"/>
    <n v="14.24"/>
    <n v="60.1"/>
    <n v="0.71499999999999997"/>
    <n v="0.35899999999999999"/>
    <n v="167.40947075208913"/>
    <n v="0.68600000000000005"/>
    <n v="0.48399999999999999"/>
    <n v="2.63"/>
    <n v="5.8"/>
    <n v="0.83099999999999996"/>
    <n v="517"/>
    <n v="69"/>
    <n v="205"/>
    <n v="147"/>
    <n v="205"/>
    <n v="80.392156862745097"/>
    <n v="57.647058823529406"/>
    <n v="80.392156862745097"/>
    <n v="0.67900000000000005"/>
    <x v="1"/>
    <x v="1"/>
    <n v="4124"/>
    <n v="6.36"/>
    <n v="15.5"/>
    <n v="45"/>
    <n v="248916"/>
    <n v="86.5"/>
    <n v="34"/>
    <s v="PBC_Dataset"/>
    <s v="May_Grunwald_Giemsa"/>
    <s v="Olympus_BX51"/>
    <n v="60"/>
    <n v="224"/>
    <n v="0.90290000000000004"/>
    <n v="0.79820000000000002"/>
    <n v="0.67589999999999995"/>
    <n v="-0.12230000000000008"/>
  </r>
  <r>
    <s v="CELL_004756"/>
    <x v="12"/>
    <x v="0"/>
    <s v="Anemia"/>
    <n v="5.62"/>
    <n v="0"/>
    <n v="0"/>
    <n v="1"/>
    <n v="0"/>
    <n v="0.39700000000000002"/>
    <n v="0.75600000000000001"/>
    <n v="0.61"/>
    <n v="1"/>
    <n v="0.628"/>
    <n v="59"/>
    <n v="41"/>
    <n v="219"/>
    <n v="133"/>
    <n v="128"/>
    <n v="85.882352941176464"/>
    <n v="52.156862745098046"/>
    <n v="50.196078431372548"/>
    <n v="0.51600000000000001"/>
    <x v="1"/>
    <x v="0"/>
    <n v="5753"/>
    <n v="4.79"/>
    <n v="14.5"/>
    <n v="33.799999999999997"/>
    <n v="261969"/>
    <n v="86.2"/>
    <n v="32.200000000000003"/>
    <s v="Raabin_WBC"/>
    <s v="Giemsa"/>
    <s v="Olympus_BX51"/>
    <n v="100"/>
    <n v="512"/>
    <n v="0.87390000000000001"/>
    <n v="0.78249999999999997"/>
    <n v="0.78879999999999995"/>
    <n v="6.2999999999999723E-3"/>
  </r>
  <r>
    <s v="CELL_000372"/>
    <x v="1"/>
    <x v="1"/>
    <s v="Normal_WBC"/>
    <n v="12.01"/>
    <n v="50.4"/>
    <n v="0.36699999999999999"/>
    <n v="0.38300000000000001"/>
    <n v="131.59268929503915"/>
    <n v="0.75700000000000001"/>
    <n v="0.46800000000000003"/>
    <n v="3.15"/>
    <n v="3.2"/>
    <n v="0.77500000000000002"/>
    <n v="452"/>
    <n v="82"/>
    <n v="225"/>
    <n v="169"/>
    <n v="162"/>
    <n v="88.235294117647058"/>
    <n v="66.274509803921561"/>
    <n v="63.529411764705877"/>
    <n v="0.625"/>
    <x v="1"/>
    <x v="0"/>
    <n v="11868"/>
    <n v="2.98"/>
    <n v="15.2"/>
    <n v="43.1"/>
    <n v="153118"/>
    <n v="92.6"/>
    <n v="35.299999999999997"/>
    <s v="PBC_Dataset"/>
    <s v="Wright"/>
    <s v="Zeiss_Axio"/>
    <n v="40"/>
    <n v="224"/>
    <n v="4.36E-2"/>
    <n v="0.88859999999999995"/>
    <n v="0.82769999999999999"/>
    <n v="-6.0899999999999954E-2"/>
  </r>
  <r>
    <s v="CELL_002996"/>
    <x v="2"/>
    <x v="1"/>
    <s v="Normal_RBC"/>
    <n v="7.44"/>
    <n v="0"/>
    <n v="0"/>
    <n v="1"/>
    <n v="0"/>
    <n v="0.86199999999999999"/>
    <n v="0.183"/>
    <n v="0.48"/>
    <n v="1"/>
    <n v="0.95499999999999996"/>
    <n v="172"/>
    <n v="49"/>
    <n v="235"/>
    <n v="133"/>
    <n v="129"/>
    <n v="92.156862745098039"/>
    <n v="52.156862745098046"/>
    <n v="50.588235294117645"/>
    <n v="0.46700000000000003"/>
    <x v="1"/>
    <x v="1"/>
    <n v="5995"/>
    <n v="4.1500000000000004"/>
    <n v="14.4"/>
    <n v="38.5"/>
    <n v="344043"/>
    <n v="85.1"/>
    <n v="33.1"/>
    <s v="PBC_Dataset"/>
    <s v="Wright"/>
    <s v="Leica_DM2000"/>
    <n v="40"/>
    <n v="512"/>
    <n v="6.1600000000000002E-2"/>
    <n v="0.87270000000000003"/>
    <n v="0.8427"/>
    <n v="-3.0000000000000027E-2"/>
  </r>
  <r>
    <s v="CELL_000554"/>
    <x v="1"/>
    <x v="1"/>
    <s v="Normal_WBC"/>
    <n v="9.16"/>
    <n v="55.4"/>
    <n v="0.621"/>
    <n v="0.41899999999999998"/>
    <n v="132.21957040572792"/>
    <n v="0.84099999999999997"/>
    <n v="0.38500000000000001"/>
    <n v="3.12"/>
    <n v="4"/>
    <n v="0.79300000000000004"/>
    <n v="405"/>
    <n v="77"/>
    <n v="209"/>
    <n v="188"/>
    <n v="195"/>
    <n v="81.960784313725483"/>
    <n v="73.725490196078439"/>
    <n v="76.470588235294116"/>
    <n v="0.69399999999999995"/>
    <x v="1"/>
    <x v="1"/>
    <n v="6876"/>
    <n v="5.99"/>
    <n v="11.9"/>
    <n v="35.4"/>
    <n v="287339"/>
    <n v="92.2"/>
    <n v="30.5"/>
    <s v="Raabin_WBC"/>
    <s v="Giemsa"/>
    <s v="Olympus_BX51"/>
    <n v="100"/>
    <n v="224"/>
    <n v="4.58E-2"/>
    <n v="0.89029999999999998"/>
    <n v="0.89090000000000003"/>
    <n v="6.0000000000004494E-4"/>
  </r>
  <r>
    <s v="CELL_005356"/>
    <x v="0"/>
    <x v="0"/>
    <s v="Infection"/>
    <n v="13.59"/>
    <n v="63.8"/>
    <n v="0.50600000000000001"/>
    <n v="0.29499999999999998"/>
    <n v="216.27118644067798"/>
    <n v="0.69"/>
    <n v="0.55900000000000005"/>
    <n v="4.0199999999999996"/>
    <n v="5.5"/>
    <n v="0.755"/>
    <n v="370"/>
    <n v="83"/>
    <n v="197"/>
    <n v="148"/>
    <n v="179"/>
    <n v="77.254901960784323"/>
    <n v="58.039215686274517"/>
    <n v="70.196078431372541"/>
    <n v="0.71"/>
    <x v="1"/>
    <x v="1"/>
    <n v="7563"/>
    <n v="4.93"/>
    <n v="11.3"/>
    <n v="39.299999999999997"/>
    <n v="277679"/>
    <n v="80.7"/>
    <n v="35.700000000000003"/>
    <s v="CytoData"/>
    <s v="May_Grunwald_Giemsa"/>
    <s v="Olympus_BX51"/>
    <n v="100"/>
    <n v="224"/>
    <n v="0.80930000000000002"/>
    <n v="0.7792"/>
    <n v="0.8135"/>
    <n v="3.4299999999999997E-2"/>
  </r>
  <r>
    <s v="CELL_001034"/>
    <x v="1"/>
    <x v="1"/>
    <s v="Normal_WBC"/>
    <n v="11.93"/>
    <n v="54"/>
    <n v="0.51600000000000001"/>
    <n v="0.49099999999999999"/>
    <n v="109.979633401222"/>
    <n v="0.7"/>
    <n v="0.38100000000000001"/>
    <n v="3.09"/>
    <n v="3.5"/>
    <n v="0.73299999999999998"/>
    <n v="393"/>
    <n v="72"/>
    <n v="218"/>
    <n v="187"/>
    <n v="197"/>
    <n v="85.490196078431367"/>
    <n v="73.333333333333329"/>
    <n v="77.254901960784323"/>
    <n v="0.68200000000000005"/>
    <x v="0"/>
    <x v="0"/>
    <n v="10178"/>
    <n v="5.59"/>
    <n v="14.7"/>
    <n v="41.8"/>
    <n v="321147"/>
    <n v="85.9"/>
    <n v="32.200000000000003"/>
    <s v="PBC_Dataset"/>
    <s v="Wright"/>
    <s v="Olympus_BX51"/>
    <n v="100"/>
    <n v="360"/>
    <n v="9.0999999999999998E-2"/>
    <n v="0.84019999999999995"/>
    <n v="0.93279999999999996"/>
    <n v="9.2600000000000016E-2"/>
  </r>
  <r>
    <s v="CELL_000656"/>
    <x v="1"/>
    <x v="1"/>
    <s v="Normal_WBC"/>
    <n v="13.39"/>
    <n v="53.8"/>
    <n v="0.47"/>
    <n v="0.50900000000000001"/>
    <n v="105.69744597249507"/>
    <n v="0.69799999999999995"/>
    <n v="0.53600000000000003"/>
    <n v="3.21"/>
    <n v="2.9"/>
    <n v="0.75800000000000001"/>
    <n v="356"/>
    <n v="73"/>
    <n v="209"/>
    <n v="141"/>
    <n v="179"/>
    <n v="81.960784313725483"/>
    <n v="55.294117647058826"/>
    <n v="70.196078431372541"/>
    <n v="0.55400000000000005"/>
    <x v="2"/>
    <x v="1"/>
    <n v="8473"/>
    <n v="5.95"/>
    <n v="10.4"/>
    <n v="52.9"/>
    <n v="238978"/>
    <n v="80.5"/>
    <n v="34.799999999999997"/>
    <s v="PBC_Dataset"/>
    <s v="May_Grunwald_Giemsa"/>
    <s v="Leica_DM2000"/>
    <n v="100"/>
    <n v="224"/>
    <n v="0.1008"/>
    <n v="0.94710000000000005"/>
    <n v="1"/>
    <n v="5.2899999999999947E-2"/>
  </r>
  <r>
    <s v="CELL_005061"/>
    <x v="17"/>
    <x v="0"/>
    <s v="Sickle_Cell_Anemia"/>
    <n v="7.23"/>
    <n v="0"/>
    <n v="0"/>
    <n v="1"/>
    <n v="0"/>
    <n v="0.28899999999999998"/>
    <n v="0.872"/>
    <n v="0.54"/>
    <n v="1"/>
    <n v="0.745"/>
    <n v="155"/>
    <n v="52"/>
    <n v="226"/>
    <n v="135"/>
    <n v="116"/>
    <n v="88.627450980392155"/>
    <n v="52.941176470588239"/>
    <n v="45.490196078431374"/>
    <n v="0.499"/>
    <x v="1"/>
    <x v="1"/>
    <n v="4073"/>
    <n v="2.91"/>
    <n v="14.2"/>
    <n v="45.6"/>
    <n v="373150"/>
    <n v="87.2"/>
    <n v="35.4"/>
    <s v="PBC_Dataset"/>
    <s v="Giemsa"/>
    <s v="Zeiss_Axio"/>
    <n v="60"/>
    <n v="360"/>
    <n v="0.82269999999999999"/>
    <n v="0.54139999999999999"/>
    <n v="0.5796"/>
    <n v="3.8200000000000012E-2"/>
  </r>
  <r>
    <s v="CELL_002446"/>
    <x v="10"/>
    <x v="1"/>
    <s v="Normal_WBC"/>
    <n v="14.58"/>
    <n v="53"/>
    <n v="0.54900000000000004"/>
    <n v="0.58599999999999997"/>
    <n v="90.443686006825942"/>
    <n v="0.70399999999999996"/>
    <n v="0.50600000000000001"/>
    <n v="3.3"/>
    <n v="2.1"/>
    <n v="0.76200000000000001"/>
    <n v="384"/>
    <n v="86"/>
    <n v="202"/>
    <n v="165"/>
    <n v="132"/>
    <n v="79.215686274509807"/>
    <n v="64.705882352941174"/>
    <n v="51.764705882352949"/>
    <n v="0.69399999999999995"/>
    <x v="1"/>
    <x v="0"/>
    <n v="5051"/>
    <n v="3.85"/>
    <n v="10.9"/>
    <n v="31.8"/>
    <n v="179744"/>
    <n v="94.6"/>
    <n v="35.799999999999997"/>
    <s v="PBC_Dataset"/>
    <s v="Giemsa"/>
    <s v="Olympus_BX51"/>
    <n v="100"/>
    <n v="224"/>
    <n v="0.1087"/>
    <n v="0.94399999999999995"/>
    <n v="0.90129999999999999"/>
    <n v="-4.269999999999996E-2"/>
  </r>
  <r>
    <s v="CELL_003266"/>
    <x v="2"/>
    <x v="1"/>
    <s v="Normal_RBC"/>
    <n v="8.61"/>
    <n v="0"/>
    <n v="0"/>
    <n v="1"/>
    <n v="0"/>
    <n v="0.89200000000000002"/>
    <n v="0.125"/>
    <n v="0.38"/>
    <n v="1"/>
    <n v="0.92600000000000005"/>
    <n v="162"/>
    <n v="45"/>
    <n v="220"/>
    <n v="132"/>
    <n v="139"/>
    <n v="86.274509803921575"/>
    <n v="51.764705882352949"/>
    <n v="54.509803921568626"/>
    <n v="0.56000000000000005"/>
    <x v="1"/>
    <x v="1"/>
    <n v="7427"/>
    <n v="4.95"/>
    <n v="13.5"/>
    <n v="43.4"/>
    <n v="198501"/>
    <n v="80.599999999999994"/>
    <n v="36.799999999999997"/>
    <s v="Raabin_WBC"/>
    <s v="Wright"/>
    <s v="Zeiss_Axio"/>
    <n v="60"/>
    <n v="360"/>
    <n v="0.1782"/>
    <n v="0.91800000000000004"/>
    <n v="1"/>
    <n v="8.1999999999999962E-2"/>
  </r>
  <r>
    <s v="CELL_000352"/>
    <x v="1"/>
    <x v="1"/>
    <s v="Normal_WBC"/>
    <n v="11.76"/>
    <n v="48.8"/>
    <n v="0.51600000000000001"/>
    <n v="0.32600000000000001"/>
    <n v="149.69325153374231"/>
    <n v="0.89500000000000002"/>
    <n v="0.30499999999999999"/>
    <n v="3.99"/>
    <n v="3.5"/>
    <n v="0.84799999999999998"/>
    <n v="395"/>
    <n v="73"/>
    <n v="219"/>
    <n v="169"/>
    <n v="196"/>
    <n v="85.882352941176464"/>
    <n v="66.274509803921561"/>
    <n v="76.862745098039227"/>
    <n v="0.624"/>
    <x v="1"/>
    <x v="0"/>
    <n v="5799"/>
    <n v="5.65"/>
    <n v="11"/>
    <n v="40.299999999999997"/>
    <n v="276068"/>
    <n v="103.1"/>
    <n v="32.799999999999997"/>
    <s v="CytoData"/>
    <s v="Wright"/>
    <s v="Olympus_BX51"/>
    <n v="60"/>
    <n v="512"/>
    <n v="0.1507"/>
    <n v="0.89349999999999996"/>
    <n v="0.92100000000000004"/>
    <n v="2.750000000000008E-2"/>
  </r>
  <r>
    <s v="CELL_002945"/>
    <x v="2"/>
    <x v="1"/>
    <s v="Normal_RBC"/>
    <n v="7.36"/>
    <n v="0"/>
    <n v="0"/>
    <n v="1"/>
    <n v="0"/>
    <n v="0.85099999999999998"/>
    <n v="0.222"/>
    <n v="0.43"/>
    <n v="1"/>
    <n v="0.89300000000000002"/>
    <n v="196"/>
    <n v="52"/>
    <n v="224"/>
    <n v="134"/>
    <n v="131"/>
    <n v="87.843137254901961"/>
    <n v="52.549019607843142"/>
    <n v="51.372549019607838"/>
    <n v="0.46500000000000002"/>
    <x v="0"/>
    <x v="1"/>
    <n v="9382"/>
    <n v="4.25"/>
    <n v="11.2"/>
    <n v="45"/>
    <n v="410941"/>
    <n v="95.7"/>
    <n v="33.299999999999997"/>
    <s v="PBC_Dataset"/>
    <s v="Giemsa"/>
    <s v="Leica_DM2000"/>
    <n v="40"/>
    <n v="512"/>
    <n v="0.1676"/>
    <n v="0.79459999999999997"/>
    <n v="0.96279999999999999"/>
    <n v="0.16820000000000002"/>
  </r>
  <r>
    <s v="CELL_004624"/>
    <x v="16"/>
    <x v="0"/>
    <s v="Anemia"/>
    <n v="8"/>
    <n v="0"/>
    <n v="0"/>
    <n v="1"/>
    <n v="0"/>
    <n v="0.48299999999999998"/>
    <n v="0.754"/>
    <n v="0.74"/>
    <n v="1"/>
    <n v="0.84199999999999997"/>
    <n v="176"/>
    <n v="56"/>
    <n v="239"/>
    <n v="117"/>
    <n v="138"/>
    <n v="93.725490196078425"/>
    <n v="45.882352941176471"/>
    <n v="54.117647058823529"/>
    <n v="0.53900000000000003"/>
    <x v="2"/>
    <x v="0"/>
    <n v="8099"/>
    <n v="4.08"/>
    <n v="12.7"/>
    <n v="44.3"/>
    <n v="257397"/>
    <n v="79.2"/>
    <n v="34.6"/>
    <s v="Raabin_WBC"/>
    <s v="Giemsa"/>
    <s v="Olympus_BX51"/>
    <n v="60"/>
    <n v="360"/>
    <n v="0.84550000000000003"/>
    <n v="0.81059999999999999"/>
    <n v="0.8347"/>
    <n v="2.410000000000001E-2"/>
  </r>
  <r>
    <s v="CELL_000182"/>
    <x v="1"/>
    <x v="1"/>
    <s v="Normal_WBC"/>
    <n v="11.78"/>
    <n v="65.900000000000006"/>
    <n v="0.66600000000000004"/>
    <n v="0.35"/>
    <n v="188.28571428571431"/>
    <n v="0.80300000000000005"/>
    <n v="0.38"/>
    <n v="3.61"/>
    <n v="3.1"/>
    <n v="0.77800000000000002"/>
    <n v="386"/>
    <n v="67"/>
    <n v="222"/>
    <n v="142"/>
    <n v="175"/>
    <n v="87.058823529411768"/>
    <n v="55.686274509803923"/>
    <n v="68.627450980392155"/>
    <n v="0.52500000000000002"/>
    <x v="1"/>
    <x v="1"/>
    <n v="9517"/>
    <n v="6.65"/>
    <n v="11.9"/>
    <n v="26"/>
    <n v="46560"/>
    <n v="81.099999999999994"/>
    <n v="30.9"/>
    <s v="PBC_Dataset"/>
    <s v="Wright"/>
    <s v="Zeiss_Axio"/>
    <n v="100"/>
    <n v="224"/>
    <n v="5.9700000000000003E-2"/>
    <n v="0.85129999999999995"/>
    <n v="0.86050000000000004"/>
    <n v="9.200000000000097E-3"/>
  </r>
  <r>
    <s v="CELL_005690"/>
    <x v="3"/>
    <x v="0"/>
    <s v="Infection"/>
    <n v="10.33"/>
    <n v="75.599999999999994"/>
    <n v="0.67200000000000004"/>
    <n v="0.27300000000000002"/>
    <n v="276.92307692307691"/>
    <n v="0.68500000000000005"/>
    <n v="0.442"/>
    <n v="1.44"/>
    <n v="1"/>
    <n v="0.81499999999999995"/>
    <n v="538"/>
    <n v="93"/>
    <n v="188"/>
    <n v="158"/>
    <n v="191"/>
    <n v="73.725490196078439"/>
    <n v="61.96078431372549"/>
    <n v="74.901960784313729"/>
    <n v="0.79200000000000004"/>
    <x v="0"/>
    <x v="0"/>
    <n v="10290"/>
    <n v="5.51"/>
    <n v="14.8"/>
    <n v="38.799999999999997"/>
    <n v="280387"/>
    <n v="84.1"/>
    <n v="32.4"/>
    <s v="Raabin_WBC"/>
    <s v="Giemsa"/>
    <s v="Leica_DM2000"/>
    <n v="100"/>
    <n v="256"/>
    <n v="0.95279999999999998"/>
    <n v="0.57630000000000003"/>
    <n v="0.81659999999999999"/>
    <n v="0.24029999999999996"/>
  </r>
  <r>
    <s v="CELL_002128"/>
    <x v="4"/>
    <x v="1"/>
    <s v="Normal_WBC"/>
    <n v="17.18"/>
    <n v="61.4"/>
    <n v="0.499"/>
    <n v="0.33500000000000002"/>
    <n v="183.28358208955223"/>
    <n v="0.68899999999999995"/>
    <n v="0.57499999999999996"/>
    <n v="1.87"/>
    <n v="1"/>
    <n v="0.77600000000000002"/>
    <n v="655"/>
    <n v="75"/>
    <n v="204"/>
    <n v="148"/>
    <n v="195"/>
    <n v="80"/>
    <n v="58.039215686274517"/>
    <n v="76.470588235294116"/>
    <n v="0.66300000000000003"/>
    <x v="1"/>
    <x v="1"/>
    <n v="4975"/>
    <n v="5.18"/>
    <n v="14.1"/>
    <n v="31.2"/>
    <n v="370974"/>
    <n v="107"/>
    <n v="32.9"/>
    <s v="PBC_Dataset"/>
    <s v="Giemsa"/>
    <s v="Olympus_BX51"/>
    <n v="60"/>
    <n v="512"/>
    <n v="5.4100000000000002E-2"/>
    <n v="0.88670000000000004"/>
    <n v="0.97640000000000005"/>
    <n v="8.9700000000000002E-2"/>
  </r>
  <r>
    <s v="CELL_005609"/>
    <x v="3"/>
    <x v="0"/>
    <s v="Infection"/>
    <n v="15.87"/>
    <n v="76.2"/>
    <n v="0.63400000000000001"/>
    <n v="0.193"/>
    <n v="394.81865284974094"/>
    <n v="0.85799999999999998"/>
    <n v="0.45600000000000002"/>
    <n v="1.28"/>
    <n v="1.1000000000000001"/>
    <n v="0.88400000000000001"/>
    <n v="436"/>
    <n v="75"/>
    <n v="203"/>
    <n v="142"/>
    <n v="203"/>
    <n v="79.607843137254903"/>
    <n v="55.686274509803923"/>
    <n v="79.607843137254903"/>
    <n v="0.71699999999999997"/>
    <x v="1"/>
    <x v="0"/>
    <n v="8321"/>
    <n v="6.95"/>
    <n v="11.9"/>
    <n v="38.200000000000003"/>
    <n v="215121"/>
    <n v="92.5"/>
    <n v="34.799999999999997"/>
    <s v="PBC_Dataset"/>
    <s v="Giemsa"/>
    <s v="Olympus_BX51"/>
    <n v="100"/>
    <n v="512"/>
    <n v="0.83960000000000001"/>
    <n v="0.65690000000000004"/>
    <n v="0.64359999999999995"/>
    <n v="-1.330000000000009E-2"/>
  </r>
  <r>
    <s v="CELL_002586"/>
    <x v="10"/>
    <x v="1"/>
    <s v="Normal_WBC"/>
    <n v="12.3"/>
    <n v="42.8"/>
    <n v="0.51600000000000001"/>
    <n v="0.45400000000000001"/>
    <n v="94.273127753303953"/>
    <n v="0.68700000000000006"/>
    <n v="0.30499999999999999"/>
    <n v="4.2"/>
    <n v="2.4"/>
    <n v="0.78300000000000003"/>
    <n v="284"/>
    <n v="84"/>
    <n v="224"/>
    <n v="166"/>
    <n v="167"/>
    <n v="87.843137254901961"/>
    <n v="65.098039215686271"/>
    <n v="65.490196078431367"/>
    <n v="0.59899999999999998"/>
    <x v="1"/>
    <x v="0"/>
    <n v="6512"/>
    <n v="4.9400000000000004"/>
    <n v="11.8"/>
    <n v="42.3"/>
    <n v="235484"/>
    <n v="85.1"/>
    <n v="34.5"/>
    <s v="PBC_Dataset"/>
    <s v="Giemsa"/>
    <s v="Olympus_BX51"/>
    <n v="100"/>
    <n v="360"/>
    <n v="9.4299999999999995E-2"/>
    <n v="0.93340000000000001"/>
    <n v="0.87480000000000002"/>
    <n v="-5.8599999999999985E-2"/>
  </r>
  <r>
    <s v="CELL_002095"/>
    <x v="4"/>
    <x v="1"/>
    <s v="Normal_WBC"/>
    <n v="16.45"/>
    <n v="63.4"/>
    <n v="0.58899999999999997"/>
    <n v="0.33400000000000002"/>
    <n v="189.82035928143711"/>
    <n v="0.61399999999999999"/>
    <n v="0.36599999999999999"/>
    <n v="2.0699999999999998"/>
    <n v="1"/>
    <n v="0.81299999999999994"/>
    <n v="624"/>
    <n v="90"/>
    <n v="213"/>
    <n v="186"/>
    <n v="163"/>
    <n v="83.529411764705884"/>
    <n v="72.941176470588232"/>
    <n v="63.921568627450974"/>
    <n v="0.53600000000000003"/>
    <x v="0"/>
    <x v="1"/>
    <n v="11854"/>
    <n v="4.07"/>
    <n v="13.9"/>
    <n v="38.799999999999997"/>
    <n v="203907"/>
    <n v="92.5"/>
    <n v="34.5"/>
    <s v="CytoData"/>
    <s v="May_Grunwald_Giemsa"/>
    <s v="Olympus_BX51"/>
    <n v="60"/>
    <n v="256"/>
    <n v="0.1191"/>
    <n v="0.92159999999999997"/>
    <n v="0.748"/>
    <n v="-0.17359999999999998"/>
  </r>
  <r>
    <s v="CELL_004576"/>
    <x v="16"/>
    <x v="0"/>
    <s v="Anemia"/>
    <n v="8.65"/>
    <n v="0"/>
    <n v="0"/>
    <n v="1"/>
    <n v="0"/>
    <n v="0.42399999999999999"/>
    <n v="0.75700000000000001"/>
    <n v="0.98"/>
    <n v="1"/>
    <n v="0.90800000000000003"/>
    <n v="206"/>
    <n v="47"/>
    <n v="235"/>
    <n v="122"/>
    <n v="122"/>
    <n v="92.156862745098039"/>
    <n v="47.843137254901961"/>
    <n v="47.843137254901961"/>
    <n v="0.47"/>
    <x v="1"/>
    <x v="0"/>
    <n v="10009"/>
    <n v="4.72"/>
    <n v="14.8"/>
    <n v="31.9"/>
    <n v="298165"/>
    <n v="97.6"/>
    <n v="33.4"/>
    <s v="PBC_Dataset"/>
    <s v="Wright"/>
    <s v="Zeiss_Axio"/>
    <n v="100"/>
    <n v="256"/>
    <n v="0.80079999999999996"/>
    <n v="0.62370000000000003"/>
    <n v="0.71630000000000005"/>
    <n v="9.2600000000000016E-2"/>
  </r>
  <r>
    <s v="CELL_001129"/>
    <x v="5"/>
    <x v="1"/>
    <s v="Normal_WBC"/>
    <n v="10.19"/>
    <n v="81"/>
    <n v="0.99199999999999999"/>
    <n v="0.255"/>
    <n v="317.64705882352939"/>
    <n v="0.871"/>
    <n v="0.16400000000000001"/>
    <n v="0.31"/>
    <n v="1.1000000000000001"/>
    <n v="0.95"/>
    <n v="309"/>
    <n v="41"/>
    <n v="184"/>
    <n v="160"/>
    <n v="216"/>
    <n v="72.156862745098039"/>
    <n v="62.745098039215684"/>
    <n v="84.705882352941174"/>
    <n v="0.71699999999999997"/>
    <x v="1"/>
    <x v="0"/>
    <n v="9728"/>
    <n v="4.3"/>
    <n v="16.7"/>
    <n v="27.5"/>
    <n v="128984"/>
    <n v="83.7"/>
    <n v="34.200000000000003"/>
    <s v="CytoData"/>
    <s v="May_Grunwald_Giemsa"/>
    <s v="Olympus_BX51"/>
    <n v="100"/>
    <n v="512"/>
    <n v="9.2700000000000005E-2"/>
    <n v="0.97019999999999995"/>
    <n v="0.93569999999999998"/>
    <n v="-3.4499999999999975E-2"/>
  </r>
  <r>
    <s v="CELL_002800"/>
    <x v="9"/>
    <x v="1"/>
    <s v="Normal_WBC"/>
    <n v="11.91"/>
    <n v="65.099999999999994"/>
    <n v="0.70199999999999996"/>
    <n v="0.42299999999999999"/>
    <n v="153.90070921985816"/>
    <n v="0.80600000000000005"/>
    <n v="0.30499999999999999"/>
    <n v="5.29"/>
    <n v="2.2000000000000002"/>
    <n v="0.80500000000000005"/>
    <n v="303"/>
    <n v="63"/>
    <n v="176"/>
    <n v="159"/>
    <n v="187"/>
    <n v="69.019607843137251"/>
    <n v="62.352941176470587"/>
    <n v="73.333333333333329"/>
    <n v="0.67500000000000004"/>
    <x v="0"/>
    <x v="1"/>
    <n v="3960"/>
    <n v="4.55"/>
    <n v="12.3"/>
    <n v="41.9"/>
    <n v="339099"/>
    <n v="73"/>
    <n v="33.1"/>
    <s v="Raabin_WBC"/>
    <s v="May_Grunwald_Giemsa"/>
    <s v="Olympus_BX51"/>
    <n v="60"/>
    <n v="360"/>
    <n v="9.1200000000000003E-2"/>
    <n v="0.90910000000000002"/>
    <n v="1"/>
    <n v="9.0899999999999981E-2"/>
  </r>
  <r>
    <s v="CELL_004784"/>
    <x v="12"/>
    <x v="0"/>
    <s v="Anemia"/>
    <n v="3.93"/>
    <n v="0"/>
    <n v="0"/>
    <n v="1"/>
    <n v="0"/>
    <n v="0.41099999999999998"/>
    <n v="0.74399999999999999"/>
    <n v="0.61"/>
    <n v="1"/>
    <n v="0.61799999999999999"/>
    <n v="82"/>
    <n v="29"/>
    <n v="216"/>
    <n v="137"/>
    <n v="96"/>
    <n v="84.705882352941174"/>
    <n v="53.725490196078432"/>
    <n v="37.647058823529413"/>
    <n v="0.48699999999999999"/>
    <x v="0"/>
    <x v="0"/>
    <n v="9981"/>
    <n v="4.54"/>
    <n v="14.6"/>
    <n v="45.6"/>
    <n v="211868"/>
    <n v="86.2"/>
    <n v="33.9"/>
    <s v="Raabin_WBC"/>
    <s v="Wright"/>
    <s v="Leica_DM2000"/>
    <n v="60"/>
    <n v="512"/>
    <n v="0.64200000000000002"/>
    <n v="0.68510000000000004"/>
    <n v="0.67300000000000004"/>
    <n v="-1.21E-2"/>
  </r>
  <r>
    <s v="CELL_000260"/>
    <x v="1"/>
    <x v="1"/>
    <s v="Normal_WBC"/>
    <n v="10.77"/>
    <n v="55.9"/>
    <n v="0.56100000000000005"/>
    <n v="0.437"/>
    <n v="127.91762013729976"/>
    <n v="0.80200000000000005"/>
    <n v="0.38100000000000001"/>
    <n v="3.26"/>
    <n v="3.1"/>
    <n v="0.86899999999999999"/>
    <n v="398"/>
    <n v="61"/>
    <n v="198"/>
    <n v="154"/>
    <n v="199"/>
    <n v="77.64705882352942"/>
    <n v="60.392156862745097"/>
    <n v="78.039215686274517"/>
    <n v="0.64700000000000002"/>
    <x v="1"/>
    <x v="0"/>
    <n v="6534"/>
    <n v="3.85"/>
    <n v="12.7"/>
    <n v="44"/>
    <n v="238056"/>
    <n v="84"/>
    <n v="31.6"/>
    <s v="PBC_Dataset"/>
    <s v="Wright"/>
    <s v="Leica_DM2000"/>
    <n v="60"/>
    <n v="360"/>
    <n v="2.07E-2"/>
    <n v="0.86219999999999997"/>
    <n v="0.86029999999999995"/>
    <n v="-1.9000000000000128E-3"/>
  </r>
  <r>
    <s v="CELL_000280"/>
    <x v="1"/>
    <x v="1"/>
    <s v="Normal_WBC"/>
    <n v="11.79"/>
    <n v="48.8"/>
    <n v="0.48399999999999999"/>
    <n v="0.39800000000000002"/>
    <n v="122.61306532663315"/>
    <n v="0.78300000000000003"/>
    <n v="0.46500000000000002"/>
    <n v="3.03"/>
    <n v="2.1"/>
    <n v="0.81100000000000005"/>
    <n v="412"/>
    <n v="70"/>
    <n v="200"/>
    <n v="163"/>
    <n v="185"/>
    <n v="78.431372549019613"/>
    <n v="63.921568627450974"/>
    <n v="72.549019607843135"/>
    <n v="0.64800000000000002"/>
    <x v="2"/>
    <x v="1"/>
    <n v="8031"/>
    <n v="4.24"/>
    <n v="13.9"/>
    <n v="51.6"/>
    <n v="247942"/>
    <n v="75.7"/>
    <n v="36.799999999999997"/>
    <s v="CytoData"/>
    <s v="Wright"/>
    <s v="Zeiss_Axio"/>
    <n v="60"/>
    <n v="256"/>
    <n v="0.20749999999999999"/>
    <n v="0.91149999999999998"/>
    <n v="0.92969999999999997"/>
    <n v="1.8199999999999994E-2"/>
  </r>
  <r>
    <s v="CELL_001087"/>
    <x v="1"/>
    <x v="1"/>
    <s v="Normal_WBC"/>
    <n v="12.83"/>
    <n v="49.5"/>
    <n v="0.47799999999999998"/>
    <n v="0.36299999999999999"/>
    <n v="136.36363636363637"/>
    <n v="0.85399999999999998"/>
    <n v="0.32200000000000001"/>
    <n v="3.4"/>
    <n v="3.4"/>
    <n v="0.96499999999999997"/>
    <n v="442"/>
    <n v="57"/>
    <n v="227"/>
    <n v="154"/>
    <n v="181"/>
    <n v="89.019607843137251"/>
    <n v="60.392156862745097"/>
    <n v="70.980392156862749"/>
    <n v="0.60299999999999998"/>
    <x v="2"/>
    <x v="0"/>
    <n v="7489"/>
    <n v="5.37"/>
    <n v="11.8"/>
    <n v="41.8"/>
    <n v="242392"/>
    <n v="98.1"/>
    <n v="34.1"/>
    <s v="Raabin_WBC"/>
    <s v="May_Grunwald_Giemsa"/>
    <s v="Olympus_BX51"/>
    <n v="100"/>
    <n v="256"/>
    <n v="0.1489"/>
    <n v="1"/>
    <n v="0.87770000000000004"/>
    <n v="-0.12229999999999996"/>
  </r>
  <r>
    <s v="CELL_000199"/>
    <x v="1"/>
    <x v="1"/>
    <s v="Normal_WBC"/>
    <n v="14.3"/>
    <n v="59.1"/>
    <n v="0.49099999999999999"/>
    <n v="0.42699999999999999"/>
    <n v="138.40749414519908"/>
    <n v="0.81499999999999995"/>
    <n v="0.41499999999999998"/>
    <n v="2.91"/>
    <n v="2.6"/>
    <n v="0.98399999999999999"/>
    <n v="412"/>
    <n v="69"/>
    <n v="211"/>
    <n v="156"/>
    <n v="186"/>
    <n v="82.745098039215677"/>
    <n v="61.176470588235297"/>
    <n v="72.941176470588232"/>
    <n v="0.74"/>
    <x v="1"/>
    <x v="0"/>
    <n v="6688"/>
    <n v="5.86"/>
    <n v="11.3"/>
    <n v="38.299999999999997"/>
    <n v="121971"/>
    <n v="102.6"/>
    <n v="32.6"/>
    <s v="CytoData"/>
    <s v="Wright"/>
    <s v="Leica_DM2000"/>
    <n v="40"/>
    <n v="512"/>
    <n v="8.0799999999999997E-2"/>
    <n v="0.87190000000000001"/>
    <n v="0.9718"/>
    <n v="9.9899999999999989E-2"/>
  </r>
  <r>
    <s v="CELL_000788"/>
    <x v="1"/>
    <x v="1"/>
    <s v="Normal_WBC"/>
    <n v="11.6"/>
    <n v="51.8"/>
    <n v="0.58399999999999996"/>
    <n v="0.44500000000000001"/>
    <n v="116.40449438202246"/>
    <n v="0.70799999999999996"/>
    <n v="0.52500000000000002"/>
    <n v="2.89"/>
    <n v="4.0999999999999996"/>
    <n v="0.86199999999999999"/>
    <n v="357"/>
    <n v="63"/>
    <n v="205"/>
    <n v="147"/>
    <n v="210"/>
    <n v="80.392156862745097"/>
    <n v="57.647058823529406"/>
    <n v="82.35294117647058"/>
    <n v="0.63600000000000001"/>
    <x v="1"/>
    <x v="1"/>
    <n v="9224"/>
    <n v="5.53"/>
    <n v="15.1"/>
    <n v="39.1"/>
    <n v="280315"/>
    <n v="91.7"/>
    <n v="32.9"/>
    <s v="Raabin_WBC"/>
    <s v="Giemsa"/>
    <s v="Leica_DM2000"/>
    <n v="100"/>
    <n v="256"/>
    <n v="6.6299999999999998E-2"/>
    <n v="0.91749999999999998"/>
    <n v="0.85670000000000002"/>
    <n v="-6.0799999999999965E-2"/>
  </r>
  <r>
    <s v="CELL_005478"/>
    <x v="11"/>
    <x v="0"/>
    <s v="Infection"/>
    <n v="13.26"/>
    <n v="52.5"/>
    <n v="0.49"/>
    <n v="0.35299999999999998"/>
    <n v="148.72521246458925"/>
    <n v="0.78"/>
    <n v="0.46899999999999997"/>
    <n v="4.46"/>
    <n v="4.0999999999999996"/>
    <n v="0.71599999999999997"/>
    <n v="326"/>
    <n v="76"/>
    <n v="207"/>
    <n v="167"/>
    <n v="187"/>
    <n v="81.17647058823529"/>
    <n v="65.490196078431367"/>
    <n v="73.333333333333329"/>
    <n v="0.48499999999999999"/>
    <x v="2"/>
    <x v="0"/>
    <n v="10035"/>
    <n v="4.9000000000000004"/>
    <n v="14.3"/>
    <n v="39.5"/>
    <n v="248328"/>
    <n v="87.8"/>
    <n v="32.700000000000003"/>
    <s v="Raabin_WBC"/>
    <s v="May_Grunwald_Giemsa"/>
    <s v="Zeiss_Axio"/>
    <n v="40"/>
    <n v="224"/>
    <n v="0.79620000000000002"/>
    <n v="0.66810000000000003"/>
    <n v="0.81379999999999997"/>
    <n v="0.14569999999999994"/>
  </r>
  <r>
    <s v="CELL_005509"/>
    <x v="11"/>
    <x v="0"/>
    <s v="Infection"/>
    <n v="12.57"/>
    <n v="54"/>
    <n v="0.61599999999999999"/>
    <n v="0.51200000000000001"/>
    <n v="105.46875"/>
    <n v="0.747"/>
    <n v="0.57999999999999996"/>
    <n v="5.19"/>
    <n v="4.3"/>
    <n v="0.78500000000000003"/>
    <n v="412"/>
    <n v="73"/>
    <n v="222"/>
    <n v="150"/>
    <n v="164"/>
    <n v="87.058823529411768"/>
    <n v="58.82352941176471"/>
    <n v="64.313725490196077"/>
    <n v="0.72199999999999998"/>
    <x v="1"/>
    <x v="1"/>
    <n v="3606"/>
    <n v="2.76"/>
    <n v="14.2"/>
    <n v="43.2"/>
    <n v="119835"/>
    <n v="94.1"/>
    <n v="32.700000000000003"/>
    <s v="Raabin_WBC"/>
    <s v="Wright"/>
    <s v="Zeiss_Axio"/>
    <n v="100"/>
    <n v="224"/>
    <n v="0.60919999999999996"/>
    <n v="0.71689999999999998"/>
    <n v="0.74880000000000002"/>
    <n v="3.1900000000000039E-2"/>
  </r>
  <r>
    <s v="CELL_001076"/>
    <x v="1"/>
    <x v="1"/>
    <s v="Normal_WBC"/>
    <n v="12.17"/>
    <n v="50.3"/>
    <n v="0.501"/>
    <n v="0.42399999999999999"/>
    <n v="118.63207547169812"/>
    <n v="0.73599999999999999"/>
    <n v="0.315"/>
    <n v="1.99"/>
    <n v="3.6"/>
    <n v="0.82299999999999995"/>
    <n v="380"/>
    <n v="74"/>
    <n v="230"/>
    <n v="160"/>
    <n v="204"/>
    <n v="90.196078431372555"/>
    <n v="62.745098039215684"/>
    <n v="80"/>
    <n v="0.80700000000000005"/>
    <x v="1"/>
    <x v="1"/>
    <n v="13326"/>
    <n v="4.04"/>
    <n v="14.1"/>
    <n v="40.700000000000003"/>
    <n v="241167"/>
    <n v="89.7"/>
    <n v="34.700000000000003"/>
    <s v="Raabin_WBC"/>
    <s v="May_Grunwald_Giemsa"/>
    <s v="Zeiss_Axio"/>
    <n v="60"/>
    <n v="224"/>
    <n v="0.15840000000000001"/>
    <n v="0.94110000000000005"/>
    <n v="0.90659999999999996"/>
    <n v="-3.4500000000000086E-2"/>
  </r>
  <r>
    <s v="CELL_000539"/>
    <x v="1"/>
    <x v="1"/>
    <s v="Normal_WBC"/>
    <n v="14.31"/>
    <n v="55"/>
    <n v="0.626"/>
    <n v="0.42899999999999999"/>
    <n v="128.2051282051282"/>
    <n v="0.77700000000000002"/>
    <n v="0.34399999999999997"/>
    <n v="4.43"/>
    <n v="3.7"/>
    <n v="0.79300000000000004"/>
    <n v="337"/>
    <n v="87"/>
    <n v="207"/>
    <n v="171"/>
    <n v="197"/>
    <n v="81.17647058823529"/>
    <n v="67.058823529411754"/>
    <n v="77.254901960784323"/>
    <n v="0.61799999999999999"/>
    <x v="2"/>
    <x v="1"/>
    <n v="8681"/>
    <n v="4.58"/>
    <n v="16.3"/>
    <n v="53.4"/>
    <n v="320368"/>
    <n v="83.3"/>
    <n v="33.799999999999997"/>
    <s v="Raabin_WBC"/>
    <s v="May_Grunwald_Giemsa"/>
    <s v="Zeiss_Axio"/>
    <n v="100"/>
    <n v="256"/>
    <n v="5.6000000000000001E-2"/>
    <n v="0.96899999999999997"/>
    <n v="0.91139999999999999"/>
    <n v="-5.7599999999999985E-2"/>
  </r>
  <r>
    <s v="CELL_000502"/>
    <x v="1"/>
    <x v="1"/>
    <s v="Normal_WBC"/>
    <n v="14.27"/>
    <n v="56.5"/>
    <n v="0.50900000000000001"/>
    <n v="0.439"/>
    <n v="128.70159453302961"/>
    <n v="0.93100000000000005"/>
    <n v="0.39100000000000001"/>
    <n v="2.9"/>
    <n v="2.8"/>
    <n v="0.72899999999999998"/>
    <n v="438"/>
    <n v="77"/>
    <n v="204"/>
    <n v="159"/>
    <n v="167"/>
    <n v="80"/>
    <n v="62.352941176470587"/>
    <n v="65.490196078431367"/>
    <n v="0.65900000000000003"/>
    <x v="1"/>
    <x v="1"/>
    <n v="8203"/>
    <n v="4.32"/>
    <n v="12.4"/>
    <n v="40.799999999999997"/>
    <n v="243441"/>
    <n v="106.2"/>
    <n v="33.200000000000003"/>
    <s v="Raabin_WBC"/>
    <s v="Giemsa"/>
    <s v="Zeiss_Axio"/>
    <n v="100"/>
    <n v="224"/>
    <n v="2.2000000000000001E-3"/>
    <n v="0.83079999999999998"/>
    <n v="0.91520000000000001"/>
    <n v="8.4400000000000031E-2"/>
  </r>
  <r>
    <s v="CELL_003304"/>
    <x v="2"/>
    <x v="1"/>
    <s v="Normal_RBC"/>
    <n v="7.65"/>
    <n v="0"/>
    <n v="0"/>
    <n v="1"/>
    <n v="0"/>
    <n v="0.92400000000000004"/>
    <n v="0.154"/>
    <n v="0.27"/>
    <n v="1"/>
    <n v="0.94"/>
    <n v="195"/>
    <n v="49"/>
    <n v="237"/>
    <n v="124"/>
    <n v="129"/>
    <n v="92.941176470588232"/>
    <n v="48.627450980392155"/>
    <n v="50.588235294117645"/>
    <n v="0.38300000000000001"/>
    <x v="1"/>
    <x v="0"/>
    <n v="6658"/>
    <n v="4.8"/>
    <n v="14"/>
    <n v="40.200000000000003"/>
    <n v="212783"/>
    <n v="85.3"/>
    <n v="34.1"/>
    <s v="CytoData"/>
    <s v="Wright"/>
    <s v="Zeiss_Axio"/>
    <n v="40"/>
    <n v="256"/>
    <n v="9.5299999999999996E-2"/>
    <n v="0.86170000000000002"/>
    <n v="0.85609999999999997"/>
    <n v="-5.6000000000000494E-3"/>
  </r>
  <r>
    <s v="CELL_004344"/>
    <x v="13"/>
    <x v="0"/>
    <s v="Leukemia"/>
    <n v="14.61"/>
    <n v="84.6"/>
    <n v="0.45100000000000001"/>
    <n v="0.20699999999999999"/>
    <n v="408.69565217391306"/>
    <n v="0.77900000000000003"/>
    <n v="0.308"/>
    <n v="1.04"/>
    <n v="1.1000000000000001"/>
    <n v="0.88900000000000001"/>
    <n v="598"/>
    <n v="104"/>
    <n v="172"/>
    <n v="112"/>
    <n v="213"/>
    <n v="67.450980392156865"/>
    <n v="43.921568627450981"/>
    <n v="83.529411764705884"/>
    <n v="0.69599999999999995"/>
    <x v="0"/>
    <x v="0"/>
    <n v="2028"/>
    <n v="4.0599999999999996"/>
    <n v="15.9"/>
    <n v="39.4"/>
    <n v="246785"/>
    <n v="94"/>
    <n v="31.4"/>
    <s v="PBC_Dataset"/>
    <s v="Giemsa"/>
    <s v="Zeiss_Axio"/>
    <n v="60"/>
    <n v="256"/>
    <n v="0.58899999999999997"/>
    <n v="0.73709999999999998"/>
    <n v="0.75839999999999996"/>
    <n v="2.1299999999999986E-2"/>
  </r>
  <r>
    <s v="CELL_001546"/>
    <x v="5"/>
    <x v="1"/>
    <s v="Normal_WBC"/>
    <n v="8.25"/>
    <n v="79.3"/>
    <n v="0.78500000000000003"/>
    <n v="0.109"/>
    <n v="727.52293577981652"/>
    <n v="0.8"/>
    <n v="7.1999999999999995E-2"/>
    <n v="0.63"/>
    <n v="1.1000000000000001"/>
    <n v="0.89900000000000002"/>
    <n v="241"/>
    <n v="44"/>
    <n v="187"/>
    <n v="162"/>
    <n v="200"/>
    <n v="73.333333333333329"/>
    <n v="63.529411764705877"/>
    <n v="78.431372549019613"/>
    <n v="0.70499999999999996"/>
    <x v="1"/>
    <x v="1"/>
    <n v="6332"/>
    <n v="4.57"/>
    <n v="14.4"/>
    <n v="41.7"/>
    <n v="309896"/>
    <n v="87.7"/>
    <n v="33.5"/>
    <s v="Raabin_WBC"/>
    <s v="Wright"/>
    <s v="Olympus_BX51"/>
    <n v="40"/>
    <n v="360"/>
    <n v="1.43E-2"/>
    <n v="0.87070000000000003"/>
    <n v="0.91080000000000005"/>
    <n v="4.0100000000000025E-2"/>
  </r>
  <r>
    <s v="CELL_003404"/>
    <x v="2"/>
    <x v="1"/>
    <s v="Normal_RBC"/>
    <n v="8.81"/>
    <n v="0"/>
    <n v="0"/>
    <n v="1"/>
    <n v="0"/>
    <n v="0.877"/>
    <n v="0.20499999999999999"/>
    <n v="0.47"/>
    <n v="1"/>
    <n v="0.91"/>
    <n v="226"/>
    <n v="55"/>
    <n v="236"/>
    <n v="119"/>
    <n v="130"/>
    <n v="92.549019607843135"/>
    <n v="46.666666666666664"/>
    <n v="50.980392156862742"/>
    <n v="0.55300000000000005"/>
    <x v="1"/>
    <x v="0"/>
    <n v="5552"/>
    <n v="5.04"/>
    <n v="13.7"/>
    <n v="49.5"/>
    <n v="188682"/>
    <n v="70.7"/>
    <n v="33.4"/>
    <s v="PBC_Dataset"/>
    <s v="May_Grunwald_Giemsa"/>
    <s v="Leica_DM2000"/>
    <n v="100"/>
    <n v="256"/>
    <n v="0.1633"/>
    <n v="0.89970000000000006"/>
    <n v="0.9456"/>
    <n v="4.5899999999999941E-2"/>
  </r>
  <r>
    <s v="CELL_001631"/>
    <x v="5"/>
    <x v="1"/>
    <s v="Normal_WBC"/>
    <n v="9.98"/>
    <n v="77.400000000000006"/>
    <n v="0.75800000000000001"/>
    <n v="0.248"/>
    <n v="312.09677419354841"/>
    <n v="0.872"/>
    <n v="0.26200000000000001"/>
    <n v="0.9"/>
    <n v="1.1000000000000001"/>
    <n v="0.91800000000000004"/>
    <n v="296"/>
    <n v="56"/>
    <n v="219"/>
    <n v="177"/>
    <n v="168"/>
    <n v="85.882352941176464"/>
    <n v="69.411764705882348"/>
    <n v="65.882352941176464"/>
    <n v="0.77600000000000002"/>
    <x v="1"/>
    <x v="0"/>
    <n v="4300"/>
    <n v="5"/>
    <n v="16.3"/>
    <n v="40.799999999999997"/>
    <n v="285829"/>
    <n v="99.4"/>
    <n v="32.4"/>
    <s v="PBC_Dataset"/>
    <s v="Giemsa"/>
    <s v="Zeiss_Axio"/>
    <n v="60"/>
    <n v="256"/>
    <n v="9.1800000000000007E-2"/>
    <n v="0.8881"/>
    <n v="0.98150000000000004"/>
    <n v="9.3400000000000039E-2"/>
  </r>
  <r>
    <s v="CELL_003647"/>
    <x v="2"/>
    <x v="1"/>
    <s v="Normal_RBC"/>
    <n v="7.09"/>
    <n v="0"/>
    <n v="0"/>
    <n v="1"/>
    <n v="0"/>
    <n v="0.88900000000000001"/>
    <n v="0.17899999999999999"/>
    <n v="1.03"/>
    <n v="1"/>
    <n v="0.91500000000000004"/>
    <n v="195"/>
    <n v="48"/>
    <n v="221"/>
    <n v="134"/>
    <n v="140"/>
    <n v="86.666666666666671"/>
    <n v="52.549019607843142"/>
    <n v="54.901960784313729"/>
    <n v="0.46700000000000003"/>
    <x v="2"/>
    <x v="0"/>
    <n v="10155"/>
    <n v="5.1100000000000003"/>
    <n v="11.4"/>
    <n v="38.9"/>
    <n v="231987"/>
    <n v="97.7"/>
    <n v="30.6"/>
    <s v="CytoData"/>
    <s v="Wright"/>
    <s v="Leica_DM2000"/>
    <n v="40"/>
    <n v="224"/>
    <n v="0.104"/>
    <n v="0.85350000000000004"/>
    <n v="0.84989999999999999"/>
    <n v="-3.6000000000000476E-3"/>
  </r>
  <r>
    <s v="CELL_005417"/>
    <x v="11"/>
    <x v="0"/>
    <s v="Infection"/>
    <n v="11.8"/>
    <n v="53.8"/>
    <n v="0.66"/>
    <n v="0.442"/>
    <n v="121.71945701357465"/>
    <n v="0.75600000000000001"/>
    <n v="0.215"/>
    <n v="5.07"/>
    <n v="3.8"/>
    <n v="0.79600000000000004"/>
    <n v="468"/>
    <n v="82"/>
    <n v="209"/>
    <n v="145"/>
    <n v="198"/>
    <n v="81.960784313725483"/>
    <n v="56.862745098039213"/>
    <n v="77.64705882352942"/>
    <n v="0.78600000000000003"/>
    <x v="2"/>
    <x v="0"/>
    <n v="5257"/>
    <n v="4.7300000000000004"/>
    <n v="11.8"/>
    <n v="53.5"/>
    <n v="221222"/>
    <n v="98.3"/>
    <n v="33.4"/>
    <s v="PBC_Dataset"/>
    <s v="May_Grunwald_Giemsa"/>
    <s v="Olympus_BX51"/>
    <n v="100"/>
    <n v="360"/>
    <n v="0.98750000000000004"/>
    <n v="0.72409999999999997"/>
    <n v="0.70699999999999996"/>
    <n v="-1.7100000000000004E-2"/>
  </r>
  <r>
    <s v="CELL_005404"/>
    <x v="0"/>
    <x v="0"/>
    <s v="Infection"/>
    <n v="13.06"/>
    <n v="71.3"/>
    <n v="0.69499999999999995"/>
    <n v="0.38100000000000001"/>
    <n v="187.13910761154855"/>
    <n v="0.58499999999999996"/>
    <n v="0.53500000000000003"/>
    <n v="3.41"/>
    <n v="5.2"/>
    <n v="0.68400000000000005"/>
    <n v="449"/>
    <n v="75"/>
    <n v="222"/>
    <n v="167"/>
    <n v="199"/>
    <n v="87.058823529411768"/>
    <n v="65.490196078431367"/>
    <n v="78.039215686274517"/>
    <n v="0.626"/>
    <x v="0"/>
    <x v="1"/>
    <n v="7106"/>
    <n v="4.13"/>
    <n v="12.7"/>
    <n v="35.799999999999997"/>
    <n v="190738"/>
    <n v="79.7"/>
    <n v="35.6"/>
    <s v="Raabin_WBC"/>
    <s v="Giemsa"/>
    <s v="Olympus_BX51"/>
    <n v="100"/>
    <n v="360"/>
    <n v="0.91090000000000004"/>
    <n v="0.8085"/>
    <n v="0.62539999999999996"/>
    <n v="-0.18310000000000004"/>
  </r>
  <r>
    <s v="CELL_000995"/>
    <x v="1"/>
    <x v="1"/>
    <s v="Normal_WBC"/>
    <n v="12.23"/>
    <n v="68.5"/>
    <n v="0.495"/>
    <n v="0.435"/>
    <n v="157.4712643678161"/>
    <n v="0.74"/>
    <n v="0.33500000000000002"/>
    <n v="3.61"/>
    <n v="3.9"/>
    <n v="0.82"/>
    <n v="471"/>
    <n v="78"/>
    <n v="207"/>
    <n v="136"/>
    <n v="197"/>
    <n v="81.17647058823529"/>
    <n v="53.333333333333336"/>
    <n v="77.254901960784323"/>
    <n v="0.66200000000000003"/>
    <x v="0"/>
    <x v="1"/>
    <n v="7055"/>
    <n v="5.36"/>
    <n v="13.2"/>
    <n v="38.700000000000003"/>
    <n v="267500"/>
    <n v="79.8"/>
    <n v="33"/>
    <s v="PBC_Dataset"/>
    <s v="Giemsa"/>
    <s v="Olympus_BX51"/>
    <n v="60"/>
    <n v="256"/>
    <n v="0.13439999999999999"/>
    <n v="0.83479999999999999"/>
    <n v="0.96099999999999997"/>
    <n v="0.12619999999999998"/>
  </r>
  <r>
    <s v="CELL_005591"/>
    <x v="3"/>
    <x v="0"/>
    <s v="Infection"/>
    <n v="13.47"/>
    <n v="73"/>
    <n v="0.71699999999999997"/>
    <n v="0.26100000000000001"/>
    <n v="279.69348659003828"/>
    <n v="0.76300000000000001"/>
    <n v="0.41299999999999998"/>
    <n v="2.1"/>
    <n v="1"/>
    <n v="0.83799999999999997"/>
    <n v="564"/>
    <n v="85"/>
    <n v="218"/>
    <n v="155"/>
    <n v="181"/>
    <n v="85.490196078431367"/>
    <n v="60.784313725490193"/>
    <n v="70.980392156862749"/>
    <n v="0.79800000000000004"/>
    <x v="1"/>
    <x v="0"/>
    <n v="2820"/>
    <n v="4.9000000000000004"/>
    <n v="16"/>
    <n v="39.700000000000003"/>
    <n v="337641"/>
    <n v="86.5"/>
    <n v="32.1"/>
    <s v="PBC_Dataset"/>
    <s v="Wright"/>
    <s v="Olympus_BX51"/>
    <n v="60"/>
    <n v="256"/>
    <n v="0.89049999999999996"/>
    <n v="0.83"/>
    <n v="0.83689999999999998"/>
    <n v="6.9000000000000172E-3"/>
  </r>
  <r>
    <s v="CELL_000016"/>
    <x v="1"/>
    <x v="1"/>
    <s v="Normal_WBC"/>
    <n v="13.61"/>
    <n v="45.3"/>
    <n v="0.55200000000000005"/>
    <n v="0.48699999999999999"/>
    <n v="93.01848049281314"/>
    <n v="0.79200000000000004"/>
    <n v="0.48499999999999999"/>
    <n v="3.16"/>
    <n v="3.4"/>
    <n v="0.85"/>
    <n v="424"/>
    <n v="68"/>
    <n v="217"/>
    <n v="150"/>
    <n v="175"/>
    <n v="85.098039215686271"/>
    <n v="58.82352941176471"/>
    <n v="68.627450980392155"/>
    <n v="0.61299999999999999"/>
    <x v="1"/>
    <x v="1"/>
    <n v="10382"/>
    <n v="4.3600000000000003"/>
    <n v="15.1"/>
    <n v="39.9"/>
    <n v="298937"/>
    <n v="84.7"/>
    <n v="34.5"/>
    <s v="PBC_Dataset"/>
    <s v="Wright"/>
    <s v="Olympus_BX51"/>
    <n v="100"/>
    <n v="224"/>
    <n v="0.12590000000000001"/>
    <n v="0.88009999999999999"/>
    <n v="0.94989999999999997"/>
    <n v="6.9799999999999973E-2"/>
  </r>
  <r>
    <s v="CELL_002903"/>
    <x v="2"/>
    <x v="1"/>
    <s v="Normal_RBC"/>
    <n v="7.2"/>
    <n v="0"/>
    <n v="0"/>
    <n v="1"/>
    <n v="0"/>
    <n v="0.88300000000000001"/>
    <n v="0.20300000000000001"/>
    <n v="0.6"/>
    <n v="1"/>
    <n v="0.98399999999999999"/>
    <n v="206"/>
    <n v="54"/>
    <n v="222"/>
    <n v="118"/>
    <n v="132"/>
    <n v="87.058823529411768"/>
    <n v="46.274509803921568"/>
    <n v="51.764705882352949"/>
    <n v="0.52100000000000002"/>
    <x v="1"/>
    <x v="0"/>
    <n v="4504"/>
    <n v="4.8600000000000003"/>
    <n v="14.7"/>
    <n v="47.2"/>
    <n v="21216"/>
    <n v="93.5"/>
    <n v="33.6"/>
    <s v="Raabin_WBC"/>
    <s v="Giemsa"/>
    <s v="Zeiss_Axio"/>
    <n v="40"/>
    <n v="224"/>
    <n v="0.13700000000000001"/>
    <n v="0.86360000000000003"/>
    <n v="0.93230000000000002"/>
    <n v="6.8699999999999983E-2"/>
  </r>
  <r>
    <s v="CELL_001868"/>
    <x v="5"/>
    <x v="1"/>
    <s v="Normal_WBC"/>
    <n v="9.57"/>
    <n v="84.3"/>
    <n v="0.84899999999999998"/>
    <n v="0.21"/>
    <n v="401.42857142857144"/>
    <n v="0.89300000000000002"/>
    <n v="0.26900000000000002"/>
    <n v="0.67"/>
    <n v="1.1000000000000001"/>
    <n v="0.92800000000000005"/>
    <n v="246"/>
    <n v="59"/>
    <n v="215"/>
    <n v="158"/>
    <n v="186"/>
    <n v="84.313725490196077"/>
    <n v="61.96078431372549"/>
    <n v="72.941176470588232"/>
    <n v="0.64400000000000002"/>
    <x v="1"/>
    <x v="0"/>
    <n v="13162"/>
    <n v="4.87"/>
    <n v="14.1"/>
    <n v="38.700000000000003"/>
    <n v="153876"/>
    <n v="101.6"/>
    <n v="32.799999999999997"/>
    <s v="CytoData"/>
    <s v="Wright"/>
    <s v="Leica_DM2000"/>
    <n v="100"/>
    <n v="512"/>
    <n v="0.16489999999999999"/>
    <n v="0.89"/>
    <n v="0.94569999999999999"/>
    <n v="5.5699999999999972E-2"/>
  </r>
  <r>
    <s v="CELL_005532"/>
    <x v="11"/>
    <x v="0"/>
    <s v="Infection"/>
    <n v="12.21"/>
    <n v="57.1"/>
    <n v="0.59799999999999998"/>
    <n v="0.46200000000000002"/>
    <n v="123.59307359307358"/>
    <n v="0.82099999999999995"/>
    <n v="0.42899999999999999"/>
    <n v="4"/>
    <n v="3.6"/>
    <n v="0.77200000000000002"/>
    <n v="465"/>
    <n v="81"/>
    <n v="215"/>
    <n v="114"/>
    <n v="176"/>
    <n v="84.313725490196077"/>
    <n v="44.705882352941181"/>
    <n v="69.019607843137251"/>
    <n v="0.65100000000000002"/>
    <x v="1"/>
    <x v="1"/>
    <n v="4575"/>
    <n v="5.51"/>
    <n v="16.899999999999999"/>
    <n v="52"/>
    <n v="160910"/>
    <n v="92.7"/>
    <n v="34.700000000000003"/>
    <s v="PBC_Dataset"/>
    <s v="May_Grunwald_Giemsa"/>
    <s v="Leica_DM2000"/>
    <n v="100"/>
    <n v="512"/>
    <n v="0.81920000000000004"/>
    <n v="0.63349999999999995"/>
    <n v="0.65900000000000003"/>
    <n v="2.5500000000000078E-2"/>
  </r>
  <r>
    <s v="CELL_003308"/>
    <x v="2"/>
    <x v="1"/>
    <s v="Normal_RBC"/>
    <n v="7.51"/>
    <n v="0"/>
    <n v="0"/>
    <n v="1"/>
    <n v="0"/>
    <n v="0.86399999999999999"/>
    <n v="0.17100000000000001"/>
    <n v="0.24"/>
    <n v="1"/>
    <n v="0.95599999999999996"/>
    <n v="173"/>
    <n v="46"/>
    <n v="224"/>
    <n v="137"/>
    <n v="127"/>
    <n v="87.843137254901961"/>
    <n v="53.725490196078432"/>
    <n v="49.803921568627452"/>
    <n v="0.47099999999999997"/>
    <x v="1"/>
    <x v="0"/>
    <n v="7361"/>
    <n v="3.72"/>
    <n v="13.9"/>
    <n v="30.4"/>
    <n v="160541"/>
    <n v="112.6"/>
    <n v="32.200000000000003"/>
    <s v="PBC_Dataset"/>
    <s v="Giemsa"/>
    <s v="Olympus_BX51"/>
    <n v="60"/>
    <n v="512"/>
    <n v="0.12939999999999999"/>
    <n v="0.9153"/>
    <n v="0.9516"/>
    <n v="3.6299999999999999E-2"/>
  </r>
  <r>
    <s v="CELL_003316"/>
    <x v="2"/>
    <x v="1"/>
    <s v="Normal_RBC"/>
    <n v="6.8"/>
    <n v="0"/>
    <n v="0"/>
    <n v="1"/>
    <n v="0"/>
    <n v="0.91600000000000004"/>
    <n v="0.16"/>
    <n v="0.31"/>
    <n v="1"/>
    <n v="0.94899999999999995"/>
    <n v="190"/>
    <n v="60"/>
    <n v="224"/>
    <n v="133"/>
    <n v="140"/>
    <n v="87.843137254901961"/>
    <n v="52.156862745098046"/>
    <n v="54.901960784313729"/>
    <n v="0.57799999999999996"/>
    <x v="1"/>
    <x v="1"/>
    <n v="6373"/>
    <n v="3.29"/>
    <n v="10.7"/>
    <n v="42.2"/>
    <n v="206616"/>
    <n v="97.2"/>
    <n v="30.6"/>
    <s v="Raabin_WBC"/>
    <s v="May_Grunwald_Giemsa"/>
    <s v="Olympus_BX51"/>
    <n v="100"/>
    <n v="224"/>
    <n v="0.1082"/>
    <n v="1"/>
    <n v="0.94950000000000001"/>
    <n v="-5.0499999999999989E-2"/>
  </r>
  <r>
    <s v="CELL_004939"/>
    <x v="15"/>
    <x v="0"/>
    <s v="Anemia"/>
    <n v="6.33"/>
    <n v="0"/>
    <n v="0"/>
    <n v="1"/>
    <n v="0"/>
    <n v="0.99299999999999999"/>
    <n v="9.2999999999999999E-2"/>
    <n v="0.42"/>
    <n v="1"/>
    <n v="1"/>
    <n v="147"/>
    <n v="30"/>
    <n v="224"/>
    <n v="126"/>
    <n v="139"/>
    <n v="87.843137254901961"/>
    <n v="49.411764705882355"/>
    <n v="54.509803921568626"/>
    <n v="0.47599999999999998"/>
    <x v="0"/>
    <x v="0"/>
    <n v="7153"/>
    <n v="4.57"/>
    <n v="12"/>
    <n v="36.6"/>
    <n v="194021"/>
    <n v="89.5"/>
    <n v="32.799999999999997"/>
    <s v="CytoData"/>
    <s v="Giemsa"/>
    <s v="Zeiss_Axio"/>
    <n v="60"/>
    <n v="256"/>
    <n v="0.88039999999999996"/>
    <n v="0.74719999999999998"/>
    <n v="0.86680000000000001"/>
    <n v="0.11960000000000004"/>
  </r>
  <r>
    <s v="CELL_002537"/>
    <x v="10"/>
    <x v="1"/>
    <s v="Normal_WBC"/>
    <n v="12.86"/>
    <n v="52.4"/>
    <n v="0.45300000000000001"/>
    <n v="0.40300000000000002"/>
    <n v="130.02481389578162"/>
    <n v="0.71199999999999997"/>
    <n v="0.44500000000000001"/>
    <n v="4.1100000000000003"/>
    <n v="2.2999999999999998"/>
    <n v="0.80900000000000005"/>
    <n v="434"/>
    <n v="77"/>
    <n v="228"/>
    <n v="149"/>
    <n v="147"/>
    <n v="89.411764705882362"/>
    <n v="58.431372549019613"/>
    <n v="57.647058823529406"/>
    <n v="0.64800000000000002"/>
    <x v="1"/>
    <x v="1"/>
    <n v="10401"/>
    <n v="5.35"/>
    <n v="11.2"/>
    <n v="41.7"/>
    <n v="359192"/>
    <n v="94"/>
    <n v="34"/>
    <s v="Raabin_WBC"/>
    <s v="Wright"/>
    <s v="Leica_DM2000"/>
    <n v="40"/>
    <n v="256"/>
    <n v="0.14449999999999999"/>
    <n v="0.87080000000000002"/>
    <n v="0.87490000000000001"/>
    <n v="4.0999999999999925E-3"/>
  </r>
  <r>
    <s v="CELL_002474"/>
    <x v="10"/>
    <x v="1"/>
    <s v="Normal_WBC"/>
    <n v="11.61"/>
    <n v="48.6"/>
    <n v="0.60899999999999999"/>
    <n v="0.52700000000000002"/>
    <n v="92.220113851992409"/>
    <n v="0.64100000000000001"/>
    <n v="0.46600000000000003"/>
    <n v="4.71"/>
    <n v="2"/>
    <n v="0.72699999999999998"/>
    <n v="437"/>
    <n v="88"/>
    <n v="243"/>
    <n v="159"/>
    <n v="140"/>
    <n v="95.294117647058812"/>
    <n v="62.352941176470587"/>
    <n v="54.901960784313729"/>
    <n v="0.58299999999999996"/>
    <x v="0"/>
    <x v="0"/>
    <n v="3757"/>
    <n v="3.74"/>
    <n v="10.4"/>
    <n v="41"/>
    <n v="324673"/>
    <n v="81.099999999999994"/>
    <n v="34.6"/>
    <s v="Raabin_WBC"/>
    <s v="Wright"/>
    <s v="Zeiss_Axio"/>
    <n v="100"/>
    <n v="256"/>
    <n v="8.1199999999999994E-2"/>
    <n v="0.83679999999999999"/>
    <n v="1"/>
    <n v="0.16320000000000001"/>
  </r>
  <r>
    <s v="CELL_005122"/>
    <x v="14"/>
    <x v="0"/>
    <s v="Anemia"/>
    <n v="9.77"/>
    <n v="0"/>
    <n v="0"/>
    <n v="1"/>
    <n v="0"/>
    <n v="0.91200000000000003"/>
    <n v="0.182"/>
    <n v="0.69"/>
    <n v="1"/>
    <n v="0.93200000000000005"/>
    <n v="225"/>
    <n v="32"/>
    <n v="224"/>
    <n v="117"/>
    <n v="133"/>
    <n v="87.843137254901961"/>
    <n v="45.882352941176471"/>
    <n v="52.156862745098046"/>
    <n v="0.48699999999999999"/>
    <x v="0"/>
    <x v="0"/>
    <n v="8763"/>
    <n v="4.16"/>
    <n v="11.2"/>
    <n v="49.5"/>
    <n v="206852"/>
    <n v="72.5"/>
    <n v="34.6"/>
    <s v="Raabin_WBC"/>
    <s v="Wright"/>
    <s v="Olympus_BX51"/>
    <n v="100"/>
    <n v="512"/>
    <n v="0.79520000000000002"/>
    <n v="0.72489999999999999"/>
    <n v="0.87649999999999995"/>
    <n v="0.15159999999999996"/>
  </r>
  <r>
    <s v="CELL_003943"/>
    <x v="7"/>
    <x v="1"/>
    <s v="Normal_Platelet"/>
    <n v="2.72"/>
    <n v="0"/>
    <n v="0"/>
    <n v="1"/>
    <n v="0"/>
    <n v="0.67600000000000005"/>
    <n v="0.60399999999999998"/>
    <n v="2.41"/>
    <n v="1"/>
    <n v="0.78700000000000003"/>
    <n v="15"/>
    <n v="20"/>
    <n v="214"/>
    <n v="148"/>
    <n v="141"/>
    <n v="83.921568627450981"/>
    <n v="58.039215686274517"/>
    <n v="55.294117647058826"/>
    <n v="0.64900000000000002"/>
    <x v="0"/>
    <x v="0"/>
    <n v="12698"/>
    <n v="5.4"/>
    <n v="15.5"/>
    <n v="40"/>
    <n v="393504"/>
    <n v="94.3"/>
    <n v="32.700000000000003"/>
    <s v="Raabin_WBC"/>
    <s v="Giemsa"/>
    <s v="Zeiss_Axio"/>
    <n v="100"/>
    <n v="224"/>
    <n v="8.77E-2"/>
    <n v="0.92520000000000002"/>
    <n v="0.85850000000000004"/>
    <n v="-6.6699999999999982E-2"/>
  </r>
  <r>
    <s v="CELL_004048"/>
    <x v="8"/>
    <x v="0"/>
    <s v="Leukemia"/>
    <n v="17.399999999999999"/>
    <n v="84.2"/>
    <n v="0.184"/>
    <n v="8.1000000000000003E-2"/>
    <n v="1039.5061728395062"/>
    <n v="0.81"/>
    <n v="0.159"/>
    <n v="0.5"/>
    <n v="1.1000000000000001"/>
    <n v="0.92300000000000004"/>
    <n v="706"/>
    <n v="108"/>
    <n v="206"/>
    <n v="161"/>
    <n v="204"/>
    <n v="80.784313725490193"/>
    <n v="63.13725490196078"/>
    <n v="80"/>
    <n v="0.72699999999999998"/>
    <x v="1"/>
    <x v="1"/>
    <n v="11092"/>
    <n v="6.06"/>
    <n v="10.4"/>
    <n v="33.799999999999997"/>
    <n v="291463"/>
    <n v="101.2"/>
    <n v="35.700000000000003"/>
    <s v="CytoData"/>
    <s v="Giemsa"/>
    <s v="Olympus_BX51"/>
    <n v="40"/>
    <n v="360"/>
    <n v="0.64049999999999996"/>
    <n v="0.60670000000000002"/>
    <n v="0.76500000000000001"/>
    <n v="0.1583"/>
  </r>
  <r>
    <s v="CELL_002099"/>
    <x v="4"/>
    <x v="1"/>
    <s v="Normal_WBC"/>
    <n v="18.41"/>
    <n v="68.5"/>
    <n v="0.38600000000000001"/>
    <n v="0.30399999999999999"/>
    <n v="225.32894736842107"/>
    <n v="0.63800000000000001"/>
    <n v="0.41899999999999998"/>
    <n v="1.54"/>
    <n v="1"/>
    <n v="0.71699999999999997"/>
    <n v="670"/>
    <n v="96"/>
    <n v="211"/>
    <n v="166"/>
    <n v="168"/>
    <n v="82.745098039215677"/>
    <n v="65.098039215686271"/>
    <n v="65.882352941176464"/>
    <n v="0.66"/>
    <x v="0"/>
    <x v="0"/>
    <n v="5914"/>
    <n v="5.63"/>
    <n v="17.5"/>
    <n v="33.799999999999997"/>
    <n v="307474"/>
    <n v="85.7"/>
    <n v="34.200000000000003"/>
    <s v="Raabin_WBC"/>
    <s v="May_Grunwald_Giemsa"/>
    <s v="Olympus_BX51"/>
    <n v="100"/>
    <n v="256"/>
    <n v="3.8100000000000002E-2"/>
    <n v="0.89739999999999998"/>
    <n v="0.91269999999999996"/>
    <n v="1.529999999999998E-2"/>
  </r>
  <r>
    <s v="CELL_002415"/>
    <x v="10"/>
    <x v="1"/>
    <s v="Normal_WBC"/>
    <n v="14.14"/>
    <n v="47.2"/>
    <n v="0.59699999999999998"/>
    <n v="0.5"/>
    <n v="94.4"/>
    <n v="0.75"/>
    <n v="0.40400000000000003"/>
    <n v="4.62"/>
    <n v="2.5"/>
    <n v="0.73299999999999998"/>
    <n v="362"/>
    <n v="69"/>
    <n v="236"/>
    <n v="140"/>
    <n v="178"/>
    <n v="92.549019607843135"/>
    <n v="54.901960784313729"/>
    <n v="69.803921568627445"/>
    <n v="0.71899999999999997"/>
    <x v="1"/>
    <x v="0"/>
    <n v="5863"/>
    <n v="3.03"/>
    <n v="13"/>
    <n v="36.1"/>
    <n v="101435"/>
    <n v="102.9"/>
    <n v="32.700000000000003"/>
    <s v="PBC_Dataset"/>
    <s v="Wright"/>
    <s v="Leica_DM2000"/>
    <n v="60"/>
    <n v="256"/>
    <n v="0.12759999999999999"/>
    <n v="0.89810000000000001"/>
    <n v="0.87050000000000005"/>
    <n v="-2.7599999999999958E-2"/>
  </r>
  <r>
    <s v="CELL_004528"/>
    <x v="16"/>
    <x v="0"/>
    <s v="Anemia"/>
    <n v="7.82"/>
    <n v="0"/>
    <n v="0"/>
    <n v="1"/>
    <n v="0"/>
    <n v="0.437"/>
    <n v="0.93899999999999995"/>
    <n v="0.62"/>
    <n v="1"/>
    <n v="0.85599999999999998"/>
    <n v="183"/>
    <n v="52"/>
    <n v="219"/>
    <n v="118"/>
    <n v="140"/>
    <n v="85.882352941176464"/>
    <n v="46.274509803921568"/>
    <n v="54.901960784313729"/>
    <n v="0.47899999999999998"/>
    <x v="1"/>
    <x v="0"/>
    <n v="8338"/>
    <n v="5.23"/>
    <n v="17.5"/>
    <n v="42.8"/>
    <n v="230190"/>
    <n v="79"/>
    <n v="34.4"/>
    <s v="PBC_Dataset"/>
    <s v="May_Grunwald_Giemsa"/>
    <s v="Zeiss_Axio"/>
    <n v="40"/>
    <n v="360"/>
    <n v="0.78059999999999996"/>
    <n v="0.88749999999999996"/>
    <n v="0.86580000000000001"/>
    <n v="-2.1699999999999942E-2"/>
  </r>
  <r>
    <s v="CELL_005613"/>
    <x v="3"/>
    <x v="0"/>
    <s v="Infection"/>
    <n v="12.9"/>
    <n v="71.3"/>
    <n v="0.501"/>
    <n v="0.32800000000000001"/>
    <n v="217.37804878048777"/>
    <n v="0.70799999999999996"/>
    <n v="0.40699999999999997"/>
    <n v="2.0299999999999998"/>
    <n v="1.6"/>
    <n v="0.75600000000000001"/>
    <n v="600"/>
    <n v="84"/>
    <n v="204"/>
    <n v="146"/>
    <n v="181"/>
    <n v="80"/>
    <n v="57.254901960784309"/>
    <n v="70.980392156862749"/>
    <n v="0.74399999999999999"/>
    <x v="1"/>
    <x v="1"/>
    <n v="7957"/>
    <n v="4.3499999999999996"/>
    <n v="12.2"/>
    <n v="47.5"/>
    <n v="198734"/>
    <n v="89.6"/>
    <n v="33.9"/>
    <s v="PBC_Dataset"/>
    <s v="Giemsa"/>
    <s v="Zeiss_Axio"/>
    <n v="60"/>
    <n v="360"/>
    <n v="0.77349999999999997"/>
    <n v="0.63849999999999996"/>
    <n v="0.95430000000000004"/>
    <n v="0.31580000000000008"/>
  </r>
  <r>
    <s v="CELL_003762"/>
    <x v="7"/>
    <x v="1"/>
    <s v="Normal_Platelet"/>
    <n v="1.83"/>
    <n v="0"/>
    <n v="0"/>
    <n v="1"/>
    <n v="0"/>
    <n v="0.82199999999999995"/>
    <n v="0.64500000000000002"/>
    <n v="3.21"/>
    <n v="1"/>
    <n v="0.69699999999999995"/>
    <n v="10"/>
    <n v="16"/>
    <n v="190"/>
    <n v="154"/>
    <n v="183"/>
    <n v="74.509803921568633"/>
    <n v="60.392156862745097"/>
    <n v="71.764705882352942"/>
    <n v="0.57199999999999995"/>
    <x v="1"/>
    <x v="0"/>
    <n v="5769"/>
    <n v="5.64"/>
    <n v="15.7"/>
    <n v="41"/>
    <n v="393632"/>
    <n v="92"/>
    <n v="32.9"/>
    <s v="CytoData"/>
    <s v="Giemsa"/>
    <s v="Olympus_BX51"/>
    <n v="100"/>
    <n v="360"/>
    <n v="0.12239999999999999"/>
    <n v="0.93879999999999997"/>
    <n v="0.95209999999999995"/>
    <n v="1.3299999999999979E-2"/>
  </r>
  <r>
    <s v="CELL_005247"/>
    <x v="14"/>
    <x v="0"/>
    <s v="Anemia"/>
    <n v="9.0299999999999994"/>
    <n v="0"/>
    <n v="0"/>
    <n v="1"/>
    <n v="0"/>
    <n v="0.89400000000000002"/>
    <n v="0.105"/>
    <n v="0.88"/>
    <n v="1"/>
    <n v="0.92100000000000004"/>
    <n v="186"/>
    <n v="53"/>
    <n v="220"/>
    <n v="117"/>
    <n v="119"/>
    <n v="86.274509803921575"/>
    <n v="45.882352941176471"/>
    <n v="46.666666666666664"/>
    <n v="0.47"/>
    <x v="1"/>
    <x v="0"/>
    <n v="7960"/>
    <n v="4.12"/>
    <n v="11"/>
    <n v="41.5"/>
    <n v="63960"/>
    <n v="81.400000000000006"/>
    <n v="32.299999999999997"/>
    <s v="PBC_Dataset"/>
    <s v="May_Grunwald_Giemsa"/>
    <s v="Leica_DM2000"/>
    <n v="100"/>
    <n v="224"/>
    <n v="0.82410000000000005"/>
    <n v="0.68820000000000003"/>
    <n v="0.83689999999999998"/>
    <n v="0.14869999999999994"/>
  </r>
  <r>
    <s v="CELL_001195"/>
    <x v="5"/>
    <x v="1"/>
    <s v="Normal_WBC"/>
    <n v="9.8699999999999992"/>
    <n v="84.6"/>
    <n v="0.874"/>
    <n v="0.16800000000000001"/>
    <n v="503.5714285714285"/>
    <n v="0.97699999999999998"/>
    <n v="0.215"/>
    <n v="1.23"/>
    <n v="1"/>
    <n v="0.90400000000000003"/>
    <n v="291"/>
    <n v="49"/>
    <n v="176"/>
    <n v="152"/>
    <n v="184"/>
    <n v="69.019607843137251"/>
    <n v="59.607843137254903"/>
    <n v="72.156862745098039"/>
    <n v="0.753"/>
    <x v="0"/>
    <x v="0"/>
    <n v="8084"/>
    <n v="4.63"/>
    <n v="14.7"/>
    <n v="44.9"/>
    <n v="337638"/>
    <n v="97.8"/>
    <n v="33.6"/>
    <s v="PBC_Dataset"/>
    <s v="Giemsa"/>
    <s v="Leica_DM2000"/>
    <n v="100"/>
    <n v="512"/>
    <n v="7.8100000000000003E-2"/>
    <n v="0.96460000000000001"/>
    <n v="0.84319999999999995"/>
    <n v="-0.12140000000000006"/>
  </r>
  <r>
    <s v="CELL_002930"/>
    <x v="2"/>
    <x v="1"/>
    <s v="Normal_RBC"/>
    <n v="8.35"/>
    <n v="0"/>
    <n v="0"/>
    <n v="1"/>
    <n v="0"/>
    <n v="0.92400000000000004"/>
    <n v="0.184"/>
    <n v="0.81"/>
    <n v="1"/>
    <n v="0.99099999999999999"/>
    <n v="180"/>
    <n v="41"/>
    <n v="221"/>
    <n v="134"/>
    <n v="117"/>
    <n v="86.666666666666671"/>
    <n v="52.549019607843142"/>
    <n v="45.882352941176471"/>
    <n v="0.51100000000000001"/>
    <x v="2"/>
    <x v="0"/>
    <n v="6493"/>
    <n v="3.64"/>
    <n v="8"/>
    <n v="51.4"/>
    <n v="280829"/>
    <n v="98.3"/>
    <n v="35.700000000000003"/>
    <s v="Raabin_WBC"/>
    <s v="Giemsa"/>
    <s v="Zeiss_Axio"/>
    <n v="100"/>
    <n v="360"/>
    <n v="4.4299999999999999E-2"/>
    <n v="0.93589999999999995"/>
    <n v="0.95020000000000004"/>
    <n v="1.430000000000009E-2"/>
  </r>
  <r>
    <s v="CELL_003650"/>
    <x v="2"/>
    <x v="1"/>
    <s v="Normal_RBC"/>
    <n v="8.32"/>
    <n v="0"/>
    <n v="0"/>
    <n v="1"/>
    <n v="0"/>
    <n v="0.92"/>
    <n v="0.251"/>
    <n v="0.36"/>
    <n v="1"/>
    <n v="0.91"/>
    <n v="195"/>
    <n v="44"/>
    <n v="221"/>
    <n v="131"/>
    <n v="133"/>
    <n v="86.666666666666671"/>
    <n v="51.372549019607838"/>
    <n v="52.156862745098046"/>
    <n v="0.497"/>
    <x v="1"/>
    <x v="1"/>
    <n v="7292"/>
    <n v="5.31"/>
    <n v="12.9"/>
    <n v="41.7"/>
    <n v="273910"/>
    <n v="99.3"/>
    <n v="33.9"/>
    <s v="CytoData"/>
    <s v="Giemsa"/>
    <s v="Olympus_BX51"/>
    <n v="100"/>
    <n v="360"/>
    <n v="5.8799999999999998E-2"/>
    <n v="0.98350000000000004"/>
    <n v="0.96840000000000004"/>
    <n v="-1.5100000000000002E-2"/>
  </r>
  <r>
    <s v="CELL_005098"/>
    <x v="17"/>
    <x v="0"/>
    <s v="Sickle_Cell_Anemia"/>
    <n v="5.6"/>
    <n v="0"/>
    <n v="0"/>
    <n v="1"/>
    <n v="0"/>
    <n v="0.27"/>
    <n v="0.86199999999999999"/>
    <n v="0.34"/>
    <n v="1"/>
    <n v="0.76900000000000002"/>
    <n v="177"/>
    <n v="62"/>
    <n v="214"/>
    <n v="135"/>
    <n v="141"/>
    <n v="83.921568627450981"/>
    <n v="52.941176470588239"/>
    <n v="55.294117647058826"/>
    <n v="0.54500000000000004"/>
    <x v="2"/>
    <x v="0"/>
    <n v="5150"/>
    <n v="5.53"/>
    <n v="14.2"/>
    <n v="44.7"/>
    <n v="247500"/>
    <n v="95.9"/>
    <n v="33.9"/>
    <s v="PBC_Dataset"/>
    <s v="May_Grunwald_Giemsa"/>
    <s v="Olympus_BX51"/>
    <n v="60"/>
    <n v="360"/>
    <n v="0.90069999999999995"/>
    <n v="0.65559999999999996"/>
    <n v="0.66279999999999994"/>
    <n v="7.1999999999999842E-3"/>
  </r>
  <r>
    <s v="CELL_002522"/>
    <x v="10"/>
    <x v="1"/>
    <s v="Normal_WBC"/>
    <n v="13.21"/>
    <n v="54.2"/>
    <n v="0.53600000000000003"/>
    <n v="0.50700000000000001"/>
    <n v="106.90335305719921"/>
    <n v="0.68100000000000005"/>
    <n v="0.39300000000000002"/>
    <n v="4.22"/>
    <n v="2.4"/>
    <n v="0.875"/>
    <n v="395"/>
    <n v="83"/>
    <n v="245"/>
    <n v="136"/>
    <n v="143"/>
    <n v="96.078431372549019"/>
    <n v="53.333333333333336"/>
    <n v="56.078431372549019"/>
    <n v="0.56599999999999995"/>
    <x v="1"/>
    <x v="1"/>
    <n v="6056"/>
    <n v="5.15"/>
    <n v="12.9"/>
    <n v="41.8"/>
    <n v="413926"/>
    <n v="82"/>
    <n v="32.5"/>
    <s v="CytoData"/>
    <s v="Wright"/>
    <s v="Leica_DM2000"/>
    <n v="60"/>
    <n v="224"/>
    <n v="0.13789999999999999"/>
    <n v="0.86819999999999997"/>
    <n v="0.87929999999999997"/>
    <n v="1.1099999999999999E-2"/>
  </r>
  <r>
    <s v="CELL_004544"/>
    <x v="16"/>
    <x v="0"/>
    <s v="Anemia"/>
    <n v="9.35"/>
    <n v="0"/>
    <n v="0"/>
    <n v="1"/>
    <n v="0"/>
    <n v="0.42799999999999999"/>
    <n v="0.94499999999999995"/>
    <n v="0.51"/>
    <n v="1"/>
    <n v="0.83799999999999997"/>
    <n v="205"/>
    <n v="55"/>
    <n v="216"/>
    <n v="121"/>
    <n v="129"/>
    <n v="84.705882352941174"/>
    <n v="47.450980392156858"/>
    <n v="50.588235294117645"/>
    <n v="0.54700000000000004"/>
    <x v="1"/>
    <x v="0"/>
    <n v="5373"/>
    <n v="4.45"/>
    <n v="14.8"/>
    <n v="39.200000000000003"/>
    <n v="181735"/>
    <n v="94"/>
    <n v="34.6"/>
    <s v="PBC_Dataset"/>
    <s v="Wright"/>
    <s v="Olympus_BX51"/>
    <n v="60"/>
    <n v="512"/>
    <n v="0.81979999999999997"/>
    <n v="0.78400000000000003"/>
    <n v="0.81459999999999999"/>
    <n v="3.0599999999999961E-2"/>
  </r>
  <r>
    <s v="CELL_001236"/>
    <x v="5"/>
    <x v="1"/>
    <s v="Normal_WBC"/>
    <n v="8.09"/>
    <n v="73.2"/>
    <n v="0.751"/>
    <n v="0.28000000000000003"/>
    <n v="261.42857142857139"/>
    <n v="0.91500000000000004"/>
    <n v="0.309"/>
    <n v="0.81"/>
    <n v="1"/>
    <n v="0.92300000000000004"/>
    <n v="354"/>
    <n v="54"/>
    <n v="201"/>
    <n v="136"/>
    <n v="195"/>
    <n v="78.82352941176471"/>
    <n v="53.333333333333336"/>
    <n v="76.470588235294116"/>
    <n v="0.71299999999999997"/>
    <x v="1"/>
    <x v="1"/>
    <n v="1767"/>
    <n v="4.55"/>
    <n v="14.7"/>
    <n v="37.4"/>
    <n v="66197"/>
    <n v="91.2"/>
    <n v="33.1"/>
    <s v="Raabin_WBC"/>
    <s v="Wright"/>
    <s v="Zeiss_Axio"/>
    <n v="40"/>
    <n v="224"/>
    <n v="0.1724"/>
    <n v="0.90039999999999998"/>
    <n v="0.97870000000000001"/>
    <n v="7.8300000000000036E-2"/>
  </r>
  <r>
    <s v="CELL_004963"/>
    <x v="15"/>
    <x v="0"/>
    <s v="Anemia"/>
    <n v="6.23"/>
    <n v="0"/>
    <n v="0"/>
    <n v="1"/>
    <n v="0"/>
    <n v="0.96099999999999997"/>
    <n v="0.123"/>
    <n v="0.38"/>
    <n v="1"/>
    <n v="0.99399999999999999"/>
    <n v="152"/>
    <n v="43"/>
    <n v="233"/>
    <n v="130"/>
    <n v="144"/>
    <n v="91.372549019607845"/>
    <n v="50.980392156862742"/>
    <n v="56.470588235294116"/>
    <n v="0.58099999999999996"/>
    <x v="0"/>
    <x v="0"/>
    <n v="5559"/>
    <n v="5.24"/>
    <n v="14.9"/>
    <n v="45.2"/>
    <n v="143822"/>
    <n v="95.8"/>
    <n v="33"/>
    <s v="Raabin_WBC"/>
    <s v="Wright"/>
    <s v="Olympus_BX51"/>
    <n v="60"/>
    <n v="224"/>
    <n v="0.78549999999999998"/>
    <n v="0.86909999999999998"/>
    <n v="0.95240000000000002"/>
    <n v="8.3300000000000041E-2"/>
  </r>
  <r>
    <s v="CELL_001288"/>
    <x v="5"/>
    <x v="1"/>
    <s v="Normal_WBC"/>
    <n v="10.01"/>
    <n v="76"/>
    <n v="0.83499999999999996"/>
    <n v="0.152"/>
    <n v="500"/>
    <n v="0.99"/>
    <n v="0.32900000000000001"/>
    <n v="1.72"/>
    <n v="1.2"/>
    <n v="0.88500000000000001"/>
    <n v="244"/>
    <n v="72"/>
    <n v="198"/>
    <n v="164"/>
    <n v="187"/>
    <n v="77.64705882352942"/>
    <n v="64.313725490196077"/>
    <n v="73.333333333333329"/>
    <n v="0.68400000000000005"/>
    <x v="1"/>
    <x v="0"/>
    <n v="9074"/>
    <n v="4.34"/>
    <n v="14.5"/>
    <n v="40.5"/>
    <n v="350653"/>
    <n v="82.1"/>
    <n v="34.6"/>
    <s v="PBC_Dataset"/>
    <s v="Wright"/>
    <s v="Olympus_BX51"/>
    <n v="100"/>
    <n v="360"/>
    <n v="2.8500000000000001E-2"/>
    <n v="0.8639"/>
    <n v="0.87139999999999995"/>
    <n v="7.4999999999999512E-3"/>
  </r>
  <r>
    <s v="CELL_004560"/>
    <x v="16"/>
    <x v="0"/>
    <s v="Anemia"/>
    <n v="10.039999999999999"/>
    <n v="0"/>
    <n v="0"/>
    <n v="1"/>
    <n v="0"/>
    <n v="0.46"/>
    <n v="0.80800000000000005"/>
    <n v="0.25"/>
    <n v="1"/>
    <n v="0.93600000000000005"/>
    <n v="188"/>
    <n v="54"/>
    <n v="194"/>
    <n v="127"/>
    <n v="124"/>
    <n v="76.078431372549019"/>
    <n v="49.803921568627452"/>
    <n v="48.627450980392155"/>
    <n v="0.435"/>
    <x v="1"/>
    <x v="0"/>
    <n v="9423"/>
    <n v="5.19"/>
    <n v="12.5"/>
    <n v="37.700000000000003"/>
    <n v="329229"/>
    <n v="100.1"/>
    <n v="34.1"/>
    <s v="Raabin_WBC"/>
    <s v="May_Grunwald_Giemsa"/>
    <s v="Zeiss_Axio"/>
    <n v="100"/>
    <n v="512"/>
    <n v="0.88029999999999997"/>
    <n v="0.85650000000000004"/>
    <n v="0.98440000000000005"/>
    <n v="0.12790000000000001"/>
  </r>
  <r>
    <s v="CELL_002228"/>
    <x v="4"/>
    <x v="1"/>
    <s v="Normal_WBC"/>
    <n v="15.61"/>
    <n v="68.900000000000006"/>
    <n v="0.40400000000000003"/>
    <n v="0.35"/>
    <n v="196.85714285714289"/>
    <n v="0.55800000000000005"/>
    <n v="0.48899999999999999"/>
    <n v="2.2000000000000002"/>
    <n v="1.4"/>
    <n v="0.80800000000000005"/>
    <n v="626"/>
    <n v="87"/>
    <n v="179"/>
    <n v="175"/>
    <n v="172"/>
    <n v="70.196078431372541"/>
    <n v="68.627450980392155"/>
    <n v="67.450980392156865"/>
    <n v="0.47899999999999998"/>
    <x v="0"/>
    <x v="1"/>
    <n v="11678"/>
    <n v="5.89"/>
    <n v="14.7"/>
    <n v="52.8"/>
    <n v="202133"/>
    <n v="95.3"/>
    <n v="32"/>
    <s v="PBC_Dataset"/>
    <s v="Wright"/>
    <s v="Leica_DM2000"/>
    <n v="100"/>
    <n v="224"/>
    <n v="9.9900000000000003E-2"/>
    <n v="0.90859999999999996"/>
    <n v="1"/>
    <n v="9.1400000000000037E-2"/>
  </r>
  <r>
    <s v="CELL_003856"/>
    <x v="7"/>
    <x v="1"/>
    <s v="Normal_Platelet"/>
    <n v="2.82"/>
    <n v="0"/>
    <n v="0"/>
    <n v="1"/>
    <n v="0"/>
    <n v="0.67"/>
    <n v="0.38500000000000001"/>
    <n v="1.92"/>
    <n v="1"/>
    <n v="0.86899999999999999"/>
    <n v="33"/>
    <n v="23"/>
    <n v="224"/>
    <n v="128"/>
    <n v="160"/>
    <n v="87.843137254901961"/>
    <n v="50.196078431372548"/>
    <n v="62.745098039215684"/>
    <n v="0.58199999999999996"/>
    <x v="0"/>
    <x v="1"/>
    <n v="5900"/>
    <n v="3.54"/>
    <n v="8.4"/>
    <n v="45.5"/>
    <n v="372523"/>
    <n v="70"/>
    <n v="32.5"/>
    <s v="CytoData"/>
    <s v="Giemsa"/>
    <s v="Leica_DM2000"/>
    <n v="60"/>
    <n v="512"/>
    <n v="0.20080000000000001"/>
    <n v="0.85760000000000003"/>
    <n v="0.80530000000000002"/>
    <n v="-5.2300000000000013E-2"/>
  </r>
  <r>
    <s v="CELL_003182"/>
    <x v="2"/>
    <x v="1"/>
    <s v="Normal_RBC"/>
    <n v="8.44"/>
    <n v="0"/>
    <n v="0"/>
    <n v="1"/>
    <n v="0"/>
    <n v="0.871"/>
    <n v="0.122"/>
    <n v="0.27"/>
    <n v="1"/>
    <n v="0.90800000000000003"/>
    <n v="191"/>
    <n v="51"/>
    <n v="248"/>
    <n v="126"/>
    <n v="141"/>
    <n v="97.254901960784309"/>
    <n v="49.411764705882355"/>
    <n v="55.294117647058826"/>
    <n v="0.51300000000000001"/>
    <x v="2"/>
    <x v="0"/>
    <n v="8764"/>
    <n v="5"/>
    <n v="13.8"/>
    <n v="39.200000000000003"/>
    <n v="217598"/>
    <n v="97.2"/>
    <n v="32.700000000000003"/>
    <s v="PBC_Dataset"/>
    <s v="Giemsa"/>
    <s v="Leica_DM2000"/>
    <n v="40"/>
    <n v="224"/>
    <n v="7.0499999999999993E-2"/>
    <n v="0.91249999999999998"/>
    <n v="0.95660000000000001"/>
    <n v="4.4100000000000028E-2"/>
  </r>
  <r>
    <s v="CELL_002413"/>
    <x v="10"/>
    <x v="1"/>
    <s v="Normal_WBC"/>
    <n v="15.11"/>
    <n v="54.3"/>
    <n v="0.65600000000000003"/>
    <n v="0.55000000000000004"/>
    <n v="98.72727272727272"/>
    <n v="0.72"/>
    <n v="0.34300000000000003"/>
    <n v="4.03"/>
    <n v="1.9"/>
    <n v="0.85"/>
    <n v="458"/>
    <n v="83"/>
    <n v="247"/>
    <n v="169"/>
    <n v="167"/>
    <n v="96.862745098039213"/>
    <n v="66.274509803921561"/>
    <n v="65.490196078431367"/>
    <n v="0.63500000000000001"/>
    <x v="1"/>
    <x v="0"/>
    <n v="3753"/>
    <n v="4.05"/>
    <n v="12.2"/>
    <n v="45.3"/>
    <n v="268211"/>
    <n v="87.2"/>
    <n v="33.299999999999997"/>
    <s v="PBC_Dataset"/>
    <s v="May_Grunwald_Giemsa"/>
    <s v="Olympus_BX51"/>
    <n v="100"/>
    <n v="256"/>
    <n v="0.1013"/>
    <n v="0.95599999999999996"/>
    <n v="0.89180000000000004"/>
    <n v="-6.4199999999999924E-2"/>
  </r>
  <r>
    <s v="CELL_002752"/>
    <x v="9"/>
    <x v="1"/>
    <s v="Normal_WBC"/>
    <n v="11.76"/>
    <n v="60.8"/>
    <n v="0.77200000000000002"/>
    <n v="0.36099999999999999"/>
    <n v="168.42105263157896"/>
    <n v="0.752"/>
    <n v="0.34499999999999997"/>
    <n v="4.5999999999999996"/>
    <n v="1.6"/>
    <n v="0.749"/>
    <n v="355"/>
    <n v="78"/>
    <n v="192"/>
    <n v="146"/>
    <n v="197"/>
    <n v="75.294117647058826"/>
    <n v="57.254901960784309"/>
    <n v="77.254901960784323"/>
    <n v="0.68799999999999994"/>
    <x v="1"/>
    <x v="0"/>
    <n v="7556"/>
    <n v="4.13"/>
    <n v="13.6"/>
    <n v="35.799999999999997"/>
    <n v="77709"/>
    <n v="90.5"/>
    <n v="35"/>
    <s v="Raabin_WBC"/>
    <s v="Giemsa"/>
    <s v="Olympus_BX51"/>
    <n v="100"/>
    <n v="256"/>
    <n v="0.1007"/>
    <n v="0.84109999999999996"/>
    <n v="0.88900000000000001"/>
    <n v="4.7900000000000054E-2"/>
  </r>
  <r>
    <s v="CELL_005465"/>
    <x v="11"/>
    <x v="0"/>
    <s v="Infection"/>
    <n v="11.73"/>
    <n v="55.9"/>
    <n v="0.66300000000000003"/>
    <n v="0.45700000000000002"/>
    <n v="122.31947483588621"/>
    <n v="0.73399999999999999"/>
    <n v="0.33600000000000002"/>
    <n v="4.4800000000000004"/>
    <n v="3.3"/>
    <n v="0.80300000000000005"/>
    <n v="358"/>
    <n v="61"/>
    <n v="206"/>
    <n v="159"/>
    <n v="185"/>
    <n v="80.784313725490193"/>
    <n v="62.352941176470587"/>
    <n v="72.549019607843135"/>
    <n v="0.79800000000000004"/>
    <x v="2"/>
    <x v="1"/>
    <n v="8865"/>
    <n v="4.3899999999999997"/>
    <n v="11.8"/>
    <n v="46.3"/>
    <n v="118088"/>
    <n v="99.2"/>
    <n v="33.200000000000003"/>
    <s v="Raabin_WBC"/>
    <s v="Giemsa"/>
    <s v="Zeiss_Axio"/>
    <n v="60"/>
    <n v="360"/>
    <n v="0.84589999999999999"/>
    <n v="0.78469999999999995"/>
    <n v="0.84240000000000004"/>
    <n v="5.7700000000000085E-2"/>
  </r>
  <r>
    <s v="CELL_002352"/>
    <x v="10"/>
    <x v="1"/>
    <s v="Normal_WBC"/>
    <n v="12.4"/>
    <n v="49.6"/>
    <n v="0.68200000000000005"/>
    <n v="0.50900000000000001"/>
    <n v="97.445972495088412"/>
    <n v="0.753"/>
    <n v="0.378"/>
    <n v="4.5199999999999996"/>
    <n v="2.1"/>
    <n v="0.82"/>
    <n v="430"/>
    <n v="69"/>
    <n v="228"/>
    <n v="143"/>
    <n v="154"/>
    <n v="89.411764705882362"/>
    <n v="56.078431372549019"/>
    <n v="60.392156862745097"/>
    <n v="0.61899999999999999"/>
    <x v="0"/>
    <x v="0"/>
    <n v="4522"/>
    <n v="6.16"/>
    <n v="17.5"/>
    <n v="44.6"/>
    <n v="125568"/>
    <n v="107.3"/>
    <n v="34.4"/>
    <s v="CytoData"/>
    <s v="Wright"/>
    <s v="Zeiss_Axio"/>
    <n v="100"/>
    <n v="224"/>
    <n v="0.13650000000000001"/>
    <n v="0.90129999999999999"/>
    <n v="0.94040000000000001"/>
    <n v="3.9100000000000024E-2"/>
  </r>
  <r>
    <s v="CELL_003391"/>
    <x v="2"/>
    <x v="1"/>
    <s v="Normal_RBC"/>
    <n v="8.14"/>
    <n v="0"/>
    <n v="0"/>
    <n v="1"/>
    <n v="0"/>
    <n v="0.876"/>
    <n v="0.16700000000000001"/>
    <n v="0.51"/>
    <n v="1"/>
    <n v="0.94699999999999995"/>
    <n v="175"/>
    <n v="49"/>
    <n v="235"/>
    <n v="141"/>
    <n v="147"/>
    <n v="92.156862745098039"/>
    <n v="55.294117647058826"/>
    <n v="57.647058823529406"/>
    <n v="0.48899999999999999"/>
    <x v="1"/>
    <x v="1"/>
    <n v="5589"/>
    <n v="3.53"/>
    <n v="9.8000000000000007"/>
    <n v="52"/>
    <n v="245249"/>
    <n v="77.7"/>
    <n v="32.700000000000003"/>
    <s v="PBC_Dataset"/>
    <s v="Wright"/>
    <s v="Zeiss_Axio"/>
    <n v="100"/>
    <n v="256"/>
    <n v="3.3500000000000002E-2"/>
    <n v="0.70840000000000003"/>
    <n v="0.9214"/>
    <n v="0.21299999999999997"/>
  </r>
  <r>
    <s v="CELL_003097"/>
    <x v="2"/>
    <x v="1"/>
    <s v="Normal_RBC"/>
    <n v="7.79"/>
    <n v="0"/>
    <n v="0"/>
    <n v="1"/>
    <n v="0"/>
    <n v="0.96899999999999997"/>
    <n v="0.19"/>
    <n v="0.61"/>
    <n v="1"/>
    <n v="0.92800000000000005"/>
    <n v="157"/>
    <n v="51"/>
    <n v="251"/>
    <n v="130"/>
    <n v="130"/>
    <n v="98.431372549019599"/>
    <n v="50.980392156862742"/>
    <n v="50.980392156862742"/>
    <n v="0.51700000000000002"/>
    <x v="1"/>
    <x v="1"/>
    <n v="3349"/>
    <n v="5.77"/>
    <n v="18"/>
    <n v="45.3"/>
    <n v="141236"/>
    <n v="87"/>
    <n v="32.4"/>
    <s v="CytoData"/>
    <s v="Giemsa"/>
    <s v="Leica_DM2000"/>
    <n v="60"/>
    <n v="256"/>
    <n v="6.6400000000000001E-2"/>
    <n v="0.97899999999999998"/>
    <n v="0.94750000000000001"/>
    <n v="-3.1499999999999972E-2"/>
  </r>
  <r>
    <s v="CELL_000009"/>
    <x v="1"/>
    <x v="1"/>
    <s v="Normal_WBC"/>
    <n v="13.34"/>
    <n v="56.2"/>
    <n v="0.59"/>
    <n v="0.42899999999999999"/>
    <n v="131.002331002331"/>
    <n v="0.79200000000000004"/>
    <n v="0.42299999999999999"/>
    <n v="2.91"/>
    <n v="3.5"/>
    <n v="0.81699999999999995"/>
    <n v="461"/>
    <n v="63"/>
    <n v="209"/>
    <n v="188"/>
    <n v="202"/>
    <n v="81.960784313725483"/>
    <n v="73.725490196078439"/>
    <n v="79.215686274509807"/>
    <n v="0.74399999999999999"/>
    <x v="0"/>
    <x v="0"/>
    <n v="7061"/>
    <n v="5.24"/>
    <n v="15.1"/>
    <n v="38.5"/>
    <n v="289658"/>
    <n v="107.7"/>
    <n v="32.799999999999997"/>
    <s v="Raabin_WBC"/>
    <s v="Wright"/>
    <s v="Olympus_BX51"/>
    <n v="60"/>
    <n v="256"/>
    <n v="9.0499999999999997E-2"/>
    <n v="0.85289999999999999"/>
    <n v="0.89190000000000003"/>
    <n v="3.9000000000000035E-2"/>
  </r>
  <r>
    <s v="CELL_002224"/>
    <x v="4"/>
    <x v="1"/>
    <s v="Normal_WBC"/>
    <n v="14.8"/>
    <n v="59.6"/>
    <n v="0.60599999999999998"/>
    <n v="0.376"/>
    <n v="158.51063829787233"/>
    <n v="0.61499999999999999"/>
    <n v="0.496"/>
    <n v="2.4300000000000002"/>
    <n v="1"/>
    <n v="0.68500000000000005"/>
    <n v="595"/>
    <n v="78"/>
    <n v="195"/>
    <n v="155"/>
    <n v="142"/>
    <n v="76.470588235294116"/>
    <n v="60.784313725490193"/>
    <n v="55.686274509803923"/>
    <n v="0.58599999999999997"/>
    <x v="1"/>
    <x v="1"/>
    <n v="8531"/>
    <n v="4.6900000000000004"/>
    <n v="10.3"/>
    <n v="42"/>
    <n v="211319"/>
    <n v="95.9"/>
    <n v="33.799999999999997"/>
    <s v="CytoData"/>
    <s v="May_Grunwald_Giemsa"/>
    <s v="Leica_DM2000"/>
    <n v="100"/>
    <n v="224"/>
    <n v="0.17910000000000001"/>
    <n v="0.84860000000000002"/>
    <n v="0.92930000000000001"/>
    <n v="8.0699999999999994E-2"/>
  </r>
  <r>
    <s v="CELL_002452"/>
    <x v="10"/>
    <x v="1"/>
    <s v="Normal_WBC"/>
    <n v="11.66"/>
    <n v="55.3"/>
    <n v="0.61499999999999999"/>
    <n v="0.46800000000000003"/>
    <n v="118.16239316239314"/>
    <n v="0.76500000000000001"/>
    <n v="0.503"/>
    <n v="5.08"/>
    <n v="2.1"/>
    <n v="0.89700000000000002"/>
    <n v="535"/>
    <n v="80"/>
    <n v="229"/>
    <n v="139"/>
    <n v="158"/>
    <n v="89.803921568627459"/>
    <n v="54.509803921568626"/>
    <n v="61.96078431372549"/>
    <n v="0.61199999999999999"/>
    <x v="2"/>
    <x v="0"/>
    <n v="11250"/>
    <n v="4.09"/>
    <n v="15.7"/>
    <n v="37.200000000000003"/>
    <n v="117137"/>
    <n v="92.2"/>
    <n v="32.799999999999997"/>
    <s v="Raabin_WBC"/>
    <s v="Wright"/>
    <s v="Olympus_BX51"/>
    <n v="100"/>
    <n v="360"/>
    <n v="0.1203"/>
    <n v="0.86599999999999999"/>
    <n v="0.94689999999999996"/>
    <n v="8.0899999999999972E-2"/>
  </r>
  <r>
    <s v="CELL_005767"/>
    <x v="6"/>
    <x v="0"/>
    <s v="Artefact"/>
    <n v="10.7"/>
    <n v="94.7"/>
    <n v="0.63900000000000001"/>
    <n v="0.106"/>
    <n v="893.39622641509436"/>
    <n v="0.34100000000000003"/>
    <n v="0.47099999999999997"/>
    <n v="0.61"/>
    <n v="1"/>
    <n v="0.56000000000000005"/>
    <n v="333"/>
    <n v="85"/>
    <n v="163"/>
    <n v="142"/>
    <n v="171"/>
    <n v="63.921568627450974"/>
    <n v="55.686274509803923"/>
    <n v="67.058823529411754"/>
    <n v="0.86199999999999999"/>
    <x v="1"/>
    <x v="1"/>
    <n v="8823"/>
    <n v="4.82"/>
    <n v="13.2"/>
    <n v="42.1"/>
    <n v="182113"/>
    <n v="92.4"/>
    <n v="34.6"/>
    <s v="PBC_Dataset"/>
    <s v="Giemsa"/>
    <s v="Olympus_BX51"/>
    <n v="100"/>
    <n v="224"/>
    <n v="0.80589999999999995"/>
    <n v="0.78559999999999997"/>
    <n v="0.78739999999999999"/>
    <n v="1.8000000000000238E-3"/>
  </r>
  <r>
    <s v="CELL_005127"/>
    <x v="14"/>
    <x v="0"/>
    <s v="Anemia"/>
    <n v="8.4499999999999993"/>
    <n v="0"/>
    <n v="0"/>
    <n v="1"/>
    <n v="0"/>
    <n v="0.8"/>
    <n v="0.17"/>
    <n v="0.57999999999999996"/>
    <n v="1"/>
    <n v="0.97099999999999997"/>
    <n v="201"/>
    <n v="43"/>
    <n v="230"/>
    <n v="115"/>
    <n v="118"/>
    <n v="90.196078431372555"/>
    <n v="45.098039215686278"/>
    <n v="46.274509803921568"/>
    <n v="0.45100000000000001"/>
    <x v="1"/>
    <x v="0"/>
    <n v="7426"/>
    <n v="4.5599999999999996"/>
    <n v="13.2"/>
    <n v="43.6"/>
    <n v="368947"/>
    <n v="74.5"/>
    <n v="34.9"/>
    <s v="PBC_Dataset"/>
    <s v="Giemsa"/>
    <s v="Leica_DM2000"/>
    <n v="100"/>
    <n v="224"/>
    <n v="0.89680000000000004"/>
    <n v="0.71240000000000003"/>
    <n v="0.754"/>
    <n v="4.159999999999997E-2"/>
  </r>
  <r>
    <s v="CELL_003648"/>
    <x v="2"/>
    <x v="1"/>
    <s v="Normal_RBC"/>
    <n v="7.33"/>
    <n v="0"/>
    <n v="0"/>
    <n v="1"/>
    <n v="0"/>
    <n v="0.97599999999999998"/>
    <n v="0.13300000000000001"/>
    <n v="0.51"/>
    <n v="1"/>
    <n v="0.96499999999999997"/>
    <n v="189"/>
    <n v="47"/>
    <n v="214"/>
    <n v="125"/>
    <n v="136"/>
    <n v="83.921568627450981"/>
    <n v="49.019607843137251"/>
    <n v="53.333333333333336"/>
    <n v="0.56799999999999995"/>
    <x v="1"/>
    <x v="0"/>
    <n v="4196"/>
    <n v="4.78"/>
    <n v="13.9"/>
    <n v="36.6"/>
    <n v="276692"/>
    <n v="87.2"/>
    <n v="31.7"/>
    <s v="Raabin_WBC"/>
    <s v="Giemsa"/>
    <s v="Leica_DM2000"/>
    <n v="60"/>
    <n v="360"/>
    <n v="4.5999999999999999E-3"/>
    <n v="0.78590000000000004"/>
    <n v="0.874"/>
    <n v="8.8099999999999956E-2"/>
  </r>
  <r>
    <s v="CELL_000038"/>
    <x v="1"/>
    <x v="1"/>
    <s v="Normal_WBC"/>
    <n v="9.52"/>
    <n v="55.4"/>
    <n v="0.51500000000000001"/>
    <n v="0.45"/>
    <n v="123.1111111111111"/>
    <n v="0.83699999999999997"/>
    <n v="0.33600000000000002"/>
    <n v="2.2599999999999998"/>
    <n v="4.7"/>
    <n v="0.77"/>
    <n v="367"/>
    <n v="80"/>
    <n v="204"/>
    <n v="159"/>
    <n v="192"/>
    <n v="80"/>
    <n v="62.352941176470587"/>
    <n v="75.294117647058826"/>
    <n v="0.72599999999999998"/>
    <x v="1"/>
    <x v="1"/>
    <n v="6166"/>
    <n v="4.84"/>
    <n v="15.4"/>
    <n v="39.700000000000003"/>
    <n v="176001"/>
    <n v="83"/>
    <n v="32.6"/>
    <s v="PBC_Dataset"/>
    <s v="Wright"/>
    <s v="Olympus_BX51"/>
    <n v="100"/>
    <n v="512"/>
    <n v="3.8100000000000002E-2"/>
    <n v="1"/>
    <n v="0.878"/>
    <n v="-0.122"/>
  </r>
  <r>
    <s v="CELL_000231"/>
    <x v="1"/>
    <x v="1"/>
    <s v="Normal_WBC"/>
    <n v="9.41"/>
    <n v="61.2"/>
    <n v="0.64800000000000002"/>
    <n v="0.42399999999999999"/>
    <n v="144.33962264150944"/>
    <n v="0.75800000000000001"/>
    <n v="0.374"/>
    <n v="3.23"/>
    <n v="3.6"/>
    <n v="0.84799999999999998"/>
    <n v="411"/>
    <n v="79"/>
    <n v="216"/>
    <n v="150"/>
    <n v="205"/>
    <n v="84.705882352941174"/>
    <n v="58.82352941176471"/>
    <n v="80.392156862745097"/>
    <n v="0.55500000000000005"/>
    <x v="1"/>
    <x v="1"/>
    <n v="6769"/>
    <n v="5.87"/>
    <n v="10.8"/>
    <n v="30.9"/>
    <n v="269411"/>
    <n v="83.1"/>
    <n v="34.799999999999997"/>
    <s v="CytoData"/>
    <s v="Wright"/>
    <s v="Leica_DM2000"/>
    <n v="60"/>
    <n v="360"/>
    <n v="1.0200000000000001E-2"/>
    <n v="0.90090000000000003"/>
    <n v="0.85499999999999998"/>
    <n v="-4.5900000000000052E-2"/>
  </r>
  <r>
    <s v="CELL_002917"/>
    <x v="2"/>
    <x v="1"/>
    <s v="Normal_RBC"/>
    <n v="7.26"/>
    <n v="0"/>
    <n v="0"/>
    <n v="1"/>
    <n v="0"/>
    <n v="0.98099999999999998"/>
    <n v="0.19600000000000001"/>
    <n v="0.55000000000000004"/>
    <n v="1"/>
    <n v="0.98699999999999999"/>
    <n v="205"/>
    <n v="45"/>
    <n v="222"/>
    <n v="121"/>
    <n v="125"/>
    <n v="87.058823529411768"/>
    <n v="47.450980392156858"/>
    <n v="49.019607843137251"/>
    <n v="0.46100000000000002"/>
    <x v="1"/>
    <x v="0"/>
    <n v="7302"/>
    <n v="4.71"/>
    <n v="12.9"/>
    <n v="38.1"/>
    <n v="282310"/>
    <n v="78.8"/>
    <n v="33.5"/>
    <s v="Raabin_WBC"/>
    <s v="May_Grunwald_Giemsa"/>
    <s v="Zeiss_Axio"/>
    <n v="100"/>
    <n v="224"/>
    <n v="0.12609999999999999"/>
    <n v="0.93159999999999998"/>
    <n v="0.93510000000000004"/>
    <n v="3.5000000000000586E-3"/>
  </r>
  <r>
    <s v="CELL_000600"/>
    <x v="1"/>
    <x v="1"/>
    <s v="Normal_WBC"/>
    <n v="10.39"/>
    <n v="53.5"/>
    <n v="0.61199999999999999"/>
    <n v="0.53500000000000003"/>
    <n v="100"/>
    <n v="0.76500000000000001"/>
    <n v="0.32800000000000001"/>
    <n v="3.36"/>
    <n v="2.9"/>
    <n v="0.81100000000000005"/>
    <n v="419"/>
    <n v="71"/>
    <n v="211"/>
    <n v="147"/>
    <n v="174"/>
    <n v="82.745098039215677"/>
    <n v="57.647058823529406"/>
    <n v="68.235294117647058"/>
    <n v="0.59799999999999998"/>
    <x v="0"/>
    <x v="0"/>
    <n v="2949"/>
    <n v="3.73"/>
    <n v="11.8"/>
    <n v="39"/>
    <n v="260550"/>
    <n v="76.8"/>
    <n v="32.1"/>
    <s v="PBC_Dataset"/>
    <s v="Wright"/>
    <s v="Olympus_BX51"/>
    <n v="100"/>
    <n v="512"/>
    <n v="1.6299999999999999E-2"/>
    <n v="0.95450000000000002"/>
    <n v="0.86770000000000003"/>
    <n v="-8.6799999999999988E-2"/>
  </r>
  <r>
    <s v="CELL_001058"/>
    <x v="1"/>
    <x v="1"/>
    <s v="Normal_WBC"/>
    <n v="10.48"/>
    <n v="58.8"/>
    <n v="0.54700000000000004"/>
    <n v="0.39500000000000002"/>
    <n v="148.86075949367088"/>
    <n v="0.82899999999999996"/>
    <n v="0.41699999999999998"/>
    <n v="3.08"/>
    <n v="2.8"/>
    <n v="0.77800000000000002"/>
    <n v="377"/>
    <n v="77"/>
    <n v="184"/>
    <n v="159"/>
    <n v="181"/>
    <n v="72.156862745098039"/>
    <n v="62.352941176470587"/>
    <n v="70.980392156862749"/>
    <n v="0.72199999999999998"/>
    <x v="2"/>
    <x v="1"/>
    <n v="7581"/>
    <n v="5.04"/>
    <n v="16.100000000000001"/>
    <n v="43.6"/>
    <n v="41392"/>
    <n v="82"/>
    <n v="32.6"/>
    <s v="Raabin_WBC"/>
    <s v="Giemsa"/>
    <s v="Olympus_BX51"/>
    <n v="100"/>
    <n v="224"/>
    <n v="9.8299999999999998E-2"/>
    <n v="1"/>
    <n v="0.87690000000000001"/>
    <n v="-0.12309999999999999"/>
  </r>
  <r>
    <s v="CELL_004711"/>
    <x v="12"/>
    <x v="0"/>
    <s v="Anemia"/>
    <n v="3.66"/>
    <n v="0"/>
    <n v="0"/>
    <n v="1"/>
    <n v="0"/>
    <n v="0.46200000000000002"/>
    <n v="0.66"/>
    <n v="0.54"/>
    <n v="1"/>
    <n v="0.66700000000000004"/>
    <n v="73"/>
    <n v="39"/>
    <n v="211"/>
    <n v="119"/>
    <n v="110"/>
    <n v="82.745098039215677"/>
    <n v="46.666666666666664"/>
    <n v="43.137254901960787"/>
    <n v="0.45800000000000002"/>
    <x v="1"/>
    <x v="1"/>
    <n v="10649"/>
    <n v="5.47"/>
    <n v="14.8"/>
    <n v="34.299999999999997"/>
    <n v="198203"/>
    <n v="93.5"/>
    <n v="34.6"/>
    <s v="CytoData"/>
    <s v="May_Grunwald_Giemsa"/>
    <s v="Leica_DM2000"/>
    <n v="100"/>
    <n v="512"/>
    <n v="0.81489999999999996"/>
    <n v="0.77280000000000004"/>
    <n v="0.69230000000000003"/>
    <n v="-8.0500000000000016E-2"/>
  </r>
  <r>
    <s v="CELL_003430"/>
    <x v="2"/>
    <x v="1"/>
    <s v="Normal_RBC"/>
    <n v="7.06"/>
    <n v="0"/>
    <n v="0"/>
    <n v="1"/>
    <n v="0"/>
    <n v="0.90600000000000003"/>
    <n v="0.105"/>
    <n v="0.39"/>
    <n v="1"/>
    <n v="0.92"/>
    <n v="160"/>
    <n v="43"/>
    <n v="215"/>
    <n v="119"/>
    <n v="138"/>
    <n v="84.313725490196077"/>
    <n v="46.666666666666664"/>
    <n v="54.117647058823529"/>
    <n v="0.57099999999999995"/>
    <x v="1"/>
    <x v="0"/>
    <n v="11229"/>
    <n v="5.52"/>
    <n v="9"/>
    <n v="40.799999999999997"/>
    <n v="209673"/>
    <n v="100.4"/>
    <n v="33.799999999999997"/>
    <s v="Raabin_WBC"/>
    <s v="Giemsa"/>
    <s v="Leica_DM2000"/>
    <n v="40"/>
    <n v="224"/>
    <n v="3.61E-2"/>
    <n v="0.95150000000000001"/>
    <n v="0.98089999999999999"/>
    <n v="2.9399999999999982E-2"/>
  </r>
  <r>
    <s v="CELL_001351"/>
    <x v="5"/>
    <x v="1"/>
    <s v="Normal_WBC"/>
    <n v="8.65"/>
    <n v="76.3"/>
    <n v="0.83"/>
    <n v="0.17399999999999999"/>
    <n v="438.5057471264368"/>
    <n v="0.89700000000000002"/>
    <n v="0.23200000000000001"/>
    <n v="0.97"/>
    <n v="1"/>
    <n v="0.86899999999999999"/>
    <n v="245"/>
    <n v="50"/>
    <n v="205"/>
    <n v="180"/>
    <n v="188"/>
    <n v="80.392156862745097"/>
    <n v="70.588235294117652"/>
    <n v="73.725490196078439"/>
    <n v="0.69699999999999995"/>
    <x v="0"/>
    <x v="0"/>
    <n v="5538"/>
    <n v="5.57"/>
    <n v="16.7"/>
    <n v="41.4"/>
    <n v="246060"/>
    <n v="105"/>
    <n v="31.9"/>
    <s v="CytoData"/>
    <s v="May_Grunwald_Giemsa"/>
    <s v="Olympus_BX51"/>
    <n v="60"/>
    <n v="360"/>
    <n v="2.06E-2"/>
    <n v="1"/>
    <n v="0.94289999999999996"/>
    <n v="-5.710000000000004E-2"/>
  </r>
  <r>
    <s v="CELL_000374"/>
    <x v="1"/>
    <x v="1"/>
    <s v="Normal_WBC"/>
    <n v="9.85"/>
    <n v="48.9"/>
    <n v="0.36599999999999999"/>
    <n v="0.55800000000000005"/>
    <n v="87.634408602150529"/>
    <n v="0.8"/>
    <n v="0.433"/>
    <n v="3.35"/>
    <n v="3.8"/>
    <n v="0.82399999999999995"/>
    <n v="433"/>
    <n v="72"/>
    <n v="200"/>
    <n v="159"/>
    <n v="189"/>
    <n v="78.431372549019613"/>
    <n v="62.352941176470587"/>
    <n v="74.117647058823536"/>
    <n v="0.65800000000000003"/>
    <x v="1"/>
    <x v="1"/>
    <n v="3305"/>
    <n v="3.31"/>
    <n v="11.8"/>
    <n v="34.4"/>
    <n v="332043"/>
    <n v="80.599999999999994"/>
    <n v="30.6"/>
    <s v="Raabin_WBC"/>
    <s v="Giemsa"/>
    <s v="Leica_DM2000"/>
    <n v="40"/>
    <n v="360"/>
    <n v="0.13200000000000001"/>
    <n v="0.88500000000000001"/>
    <n v="0.9597"/>
    <n v="7.4699999999999989E-2"/>
  </r>
  <r>
    <s v="CELL_002681"/>
    <x v="9"/>
    <x v="1"/>
    <s v="Normal_WBC"/>
    <n v="12.76"/>
    <n v="64.7"/>
    <n v="0.73099999999999998"/>
    <n v="0.39100000000000001"/>
    <n v="165.47314578005114"/>
    <n v="0.78800000000000003"/>
    <n v="0.30599999999999999"/>
    <n v="4.53"/>
    <n v="1.6"/>
    <n v="0.69199999999999995"/>
    <n v="437"/>
    <n v="70"/>
    <n v="192"/>
    <n v="138"/>
    <n v="226"/>
    <n v="75.294117647058826"/>
    <n v="54.117647058823529"/>
    <n v="88.627450980392155"/>
    <n v="0.873"/>
    <x v="2"/>
    <x v="1"/>
    <n v="6958"/>
    <n v="4.3099999999999996"/>
    <n v="14.2"/>
    <n v="47.9"/>
    <n v="186712"/>
    <n v="109"/>
    <n v="32.5"/>
    <s v="CytoData"/>
    <s v="Wright"/>
    <s v="Olympus_BX51"/>
    <n v="60"/>
    <n v="360"/>
    <n v="0.1036"/>
    <n v="0.91"/>
    <n v="0.88039999999999996"/>
    <n v="-2.9600000000000071E-2"/>
  </r>
  <r>
    <s v="CELL_000562"/>
    <x v="1"/>
    <x v="1"/>
    <s v="Normal_WBC"/>
    <n v="12.86"/>
    <n v="56.6"/>
    <n v="0.627"/>
    <n v="0.48099999999999998"/>
    <n v="117.67151767151768"/>
    <n v="0.73499999999999999"/>
    <n v="0.38600000000000001"/>
    <n v="3.26"/>
    <n v="2.9"/>
    <n v="0.76500000000000001"/>
    <n v="385"/>
    <n v="88"/>
    <n v="203"/>
    <n v="178"/>
    <n v="177"/>
    <n v="79.607843137254903"/>
    <n v="69.803921568627445"/>
    <n v="69.411764705882348"/>
    <n v="0.71199999999999997"/>
    <x v="0"/>
    <x v="0"/>
    <n v="9256"/>
    <n v="4.41"/>
    <n v="16"/>
    <n v="42.8"/>
    <n v="224469"/>
    <n v="100.7"/>
    <n v="32.299999999999997"/>
    <s v="PBC_Dataset"/>
    <s v="Wright"/>
    <s v="Olympus_BX51"/>
    <n v="100"/>
    <n v="256"/>
    <n v="0.1027"/>
    <n v="0.76070000000000004"/>
    <n v="0.73970000000000002"/>
    <n v="-2.1000000000000019E-2"/>
  </r>
  <r>
    <s v="CELL_000034"/>
    <x v="1"/>
    <x v="1"/>
    <s v="Normal_WBC"/>
    <n v="12.41"/>
    <n v="64.599999999999994"/>
    <n v="0.42799999999999999"/>
    <n v="0.38100000000000001"/>
    <n v="169.5538057742782"/>
    <n v="0.83099999999999996"/>
    <n v="0.40100000000000002"/>
    <n v="3.86"/>
    <n v="3.5"/>
    <n v="0.77700000000000002"/>
    <n v="409"/>
    <n v="59"/>
    <n v="193"/>
    <n v="174"/>
    <n v="198"/>
    <n v="75.686274509803923"/>
    <n v="68.235294117647058"/>
    <n v="77.64705882352942"/>
    <n v="0.67500000000000004"/>
    <x v="2"/>
    <x v="1"/>
    <n v="2697"/>
    <n v="4.59"/>
    <n v="11.2"/>
    <n v="41.1"/>
    <n v="188666"/>
    <n v="104.4"/>
    <n v="33.1"/>
    <s v="CytoData"/>
    <s v="Giemsa"/>
    <s v="Zeiss_Axio"/>
    <n v="40"/>
    <n v="224"/>
    <n v="6.7299999999999999E-2"/>
    <n v="0.78490000000000004"/>
    <n v="0.82769999999999999"/>
    <n v="4.2799999999999949E-2"/>
  </r>
  <r>
    <s v="CELL_004170"/>
    <x v="8"/>
    <x v="0"/>
    <s v="Leukemia"/>
    <n v="14.37"/>
    <n v="85.1"/>
    <n v="0.40200000000000002"/>
    <n v="0.128"/>
    <n v="664.84374999999989"/>
    <n v="0.77100000000000002"/>
    <n v="0.46800000000000003"/>
    <n v="0.61"/>
    <n v="1"/>
    <n v="0.92100000000000004"/>
    <n v="653"/>
    <n v="83"/>
    <n v="220"/>
    <n v="161"/>
    <n v="226"/>
    <n v="86.274509803921575"/>
    <n v="63.13725490196078"/>
    <n v="88.627450980392155"/>
    <n v="0.57299999999999995"/>
    <x v="1"/>
    <x v="1"/>
    <n v="5635"/>
    <n v="3.9"/>
    <n v="11.3"/>
    <n v="46.4"/>
    <n v="272740"/>
    <n v="91.6"/>
    <n v="33.5"/>
    <s v="Raabin_WBC"/>
    <s v="Giemsa"/>
    <s v="Olympus_BX51"/>
    <n v="40"/>
    <n v="256"/>
    <n v="0.83169999999999999"/>
    <n v="0.69669999999999999"/>
    <n v="0.83499999999999996"/>
    <n v="0.13829999999999998"/>
  </r>
  <r>
    <s v="CELL_000045"/>
    <x v="1"/>
    <x v="1"/>
    <s v="Normal_WBC"/>
    <n v="11.46"/>
    <n v="56.2"/>
    <n v="0.59799999999999998"/>
    <n v="0.501"/>
    <n v="112.17564870259481"/>
    <n v="0.75"/>
    <n v="0.40300000000000002"/>
    <n v="3.68"/>
    <n v="4.2"/>
    <n v="0.81699999999999995"/>
    <n v="408"/>
    <n v="73"/>
    <n v="192"/>
    <n v="157"/>
    <n v="196"/>
    <n v="75.294117647058826"/>
    <n v="61.568627450980394"/>
    <n v="76.862745098039227"/>
    <n v="0.69499999999999995"/>
    <x v="2"/>
    <x v="1"/>
    <n v="6324"/>
    <n v="3.85"/>
    <n v="13.3"/>
    <n v="45.1"/>
    <n v="230566"/>
    <n v="93.1"/>
    <n v="30.7"/>
    <s v="PBC_Dataset"/>
    <s v="Giemsa"/>
    <s v="Zeiss_Axio"/>
    <n v="60"/>
    <n v="224"/>
    <n v="0.13730000000000001"/>
    <n v="0.93700000000000006"/>
    <n v="0.86229999999999996"/>
    <n v="-7.47000000000001E-2"/>
  </r>
  <r>
    <s v="CELL_001298"/>
    <x v="5"/>
    <x v="1"/>
    <s v="Normal_WBC"/>
    <n v="8.1300000000000008"/>
    <n v="73.599999999999994"/>
    <n v="0.83799999999999997"/>
    <n v="0.21099999999999999"/>
    <n v="348.81516587677726"/>
    <n v="0.872"/>
    <n v="0.222"/>
    <n v="1.46"/>
    <n v="1"/>
    <n v="0.83299999999999996"/>
    <n v="308"/>
    <n v="55"/>
    <n v="187"/>
    <n v="161"/>
    <n v="171"/>
    <n v="73.333333333333329"/>
    <n v="63.13725490196078"/>
    <n v="67.058823529411754"/>
    <n v="0.66900000000000004"/>
    <x v="0"/>
    <x v="1"/>
    <n v="1028"/>
    <n v="5.82"/>
    <n v="18"/>
    <n v="37.6"/>
    <n v="277258"/>
    <n v="80.900000000000006"/>
    <n v="31.9"/>
    <s v="CytoData"/>
    <s v="Wright"/>
    <s v="Olympus_BX51"/>
    <n v="100"/>
    <n v="360"/>
    <n v="9.7000000000000003E-2"/>
    <n v="0.88670000000000004"/>
    <n v="0.96250000000000002"/>
    <n v="7.5799999999999979E-2"/>
  </r>
  <r>
    <s v="CELL_002241"/>
    <x v="4"/>
    <x v="1"/>
    <s v="Normal_WBC"/>
    <n v="16.309999999999999"/>
    <n v="71.099999999999994"/>
    <n v="0.48899999999999999"/>
    <n v="0.28299999999999997"/>
    <n v="251.23674911660777"/>
    <n v="0.69499999999999995"/>
    <n v="0.57199999999999995"/>
    <n v="2.06"/>
    <n v="1.5"/>
    <n v="0.66200000000000003"/>
    <n v="568"/>
    <n v="92"/>
    <n v="215"/>
    <n v="174"/>
    <n v="180"/>
    <n v="84.313725490196077"/>
    <n v="68.235294117647058"/>
    <n v="70.588235294117652"/>
    <n v="0.55500000000000005"/>
    <x v="2"/>
    <x v="1"/>
    <n v="7470"/>
    <n v="4.6100000000000003"/>
    <n v="15.2"/>
    <n v="39.6"/>
    <n v="245808"/>
    <n v="96.2"/>
    <n v="31.4"/>
    <s v="PBC_Dataset"/>
    <s v="May_Grunwald_Giemsa"/>
    <s v="Leica_DM2000"/>
    <n v="60"/>
    <n v="512"/>
    <n v="8.6900000000000005E-2"/>
    <n v="0.78339999999999999"/>
    <n v="0.92010000000000003"/>
    <n v="0.13670000000000004"/>
  </r>
  <r>
    <s v="CELL_001478"/>
    <x v="5"/>
    <x v="1"/>
    <s v="Normal_WBC"/>
    <n v="9.8800000000000008"/>
    <n v="82"/>
    <n v="0.82499999999999996"/>
    <n v="0.17199999999999999"/>
    <n v="476.74418604651169"/>
    <n v="0.89700000000000002"/>
    <n v="0.13"/>
    <n v="1.84"/>
    <n v="1.1000000000000001"/>
    <n v="0.94799999999999995"/>
    <n v="296"/>
    <n v="60"/>
    <n v="179"/>
    <n v="139"/>
    <n v="181"/>
    <n v="70.196078431372541"/>
    <n v="54.509803921568626"/>
    <n v="70.980392156862749"/>
    <n v="0.72399999999999998"/>
    <x v="0"/>
    <x v="0"/>
    <n v="6296"/>
    <n v="4.5599999999999996"/>
    <n v="15"/>
    <n v="50.3"/>
    <n v="119842"/>
    <n v="94.4"/>
    <n v="36.5"/>
    <s v="CytoData"/>
    <s v="Wright"/>
    <s v="Olympus_BX51"/>
    <n v="60"/>
    <n v="224"/>
    <n v="0.2147"/>
    <n v="0.96870000000000001"/>
    <n v="0.88500000000000001"/>
    <n v="-8.3699999999999997E-2"/>
  </r>
  <r>
    <s v="CELL_002272"/>
    <x v="4"/>
    <x v="1"/>
    <s v="Normal_WBC"/>
    <n v="17.05"/>
    <n v="60.4"/>
    <n v="0.55900000000000005"/>
    <n v="0.45"/>
    <n v="134.22222222222223"/>
    <n v="0.57799999999999996"/>
    <n v="0.38800000000000001"/>
    <n v="1.68"/>
    <n v="1.5"/>
    <n v="0.751"/>
    <n v="575"/>
    <n v="95"/>
    <n v="232"/>
    <n v="137"/>
    <n v="175"/>
    <n v="90.980392156862749"/>
    <n v="53.725490196078432"/>
    <n v="68.627450980392155"/>
    <n v="0.36499999999999999"/>
    <x v="1"/>
    <x v="1"/>
    <n v="8266"/>
    <n v="4.9000000000000004"/>
    <n v="13.8"/>
    <n v="43.3"/>
    <n v="149912"/>
    <n v="84.9"/>
    <n v="33.700000000000003"/>
    <s v="PBC_Dataset"/>
    <s v="Giemsa"/>
    <s v="Olympus_BX51"/>
    <n v="60"/>
    <n v="224"/>
    <n v="8.7099999999999997E-2"/>
    <n v="0.95199999999999996"/>
    <n v="0.93589999999999995"/>
    <n v="-1.6100000000000003E-2"/>
  </r>
  <r>
    <s v="CELL_002178"/>
    <x v="4"/>
    <x v="1"/>
    <s v="Normal_WBC"/>
    <n v="15.67"/>
    <n v="60.8"/>
    <n v="0.45200000000000001"/>
    <n v="0.36499999999999999"/>
    <n v="166.57534246575341"/>
    <n v="0.754"/>
    <n v="0.36099999999999999"/>
    <n v="1.55"/>
    <n v="1.2"/>
    <n v="0.61299999999999999"/>
    <n v="599"/>
    <n v="102"/>
    <n v="238"/>
    <n v="163"/>
    <n v="192"/>
    <n v="93.333333333333329"/>
    <n v="63.921568627450974"/>
    <n v="75.294117647058826"/>
    <n v="0.58199999999999996"/>
    <x v="0"/>
    <x v="0"/>
    <n v="11048"/>
    <n v="4.6500000000000004"/>
    <n v="12.4"/>
    <n v="40.4"/>
    <n v="226175"/>
    <n v="93.7"/>
    <n v="33.1"/>
    <s v="CytoData"/>
    <s v="Giemsa"/>
    <s v="Olympus_BX51"/>
    <n v="40"/>
    <n v="512"/>
    <n v="4.0399999999999998E-2"/>
    <n v="0.88780000000000003"/>
    <n v="1"/>
    <n v="0.11219999999999997"/>
  </r>
  <r>
    <s v="CELL_001394"/>
    <x v="5"/>
    <x v="1"/>
    <s v="Normal_WBC"/>
    <n v="7.74"/>
    <n v="80.5"/>
    <n v="0.70899999999999996"/>
    <n v="0.25900000000000001"/>
    <n v="310.81081081081078"/>
    <n v="0.94199999999999995"/>
    <n v="0.2"/>
    <n v="1.42"/>
    <n v="1"/>
    <n v="0.90400000000000003"/>
    <n v="256"/>
    <n v="57"/>
    <n v="200"/>
    <n v="154"/>
    <n v="193"/>
    <n v="78.431372549019613"/>
    <n v="60.392156862745097"/>
    <n v="75.686274509803923"/>
    <n v="0.72799999999999998"/>
    <x v="1"/>
    <x v="1"/>
    <n v="10138"/>
    <n v="4.95"/>
    <n v="10.5"/>
    <n v="46"/>
    <n v="266805"/>
    <n v="90.6"/>
    <n v="33.799999999999997"/>
    <s v="PBC_Dataset"/>
    <s v="Giemsa"/>
    <s v="Zeiss_Axio"/>
    <n v="100"/>
    <n v="224"/>
    <n v="0.1162"/>
    <n v="0.92700000000000005"/>
    <n v="0.92200000000000004"/>
    <n v="-5.0000000000000044E-3"/>
  </r>
  <r>
    <s v="CELL_005689"/>
    <x v="3"/>
    <x v="0"/>
    <s v="Infection"/>
    <n v="12.74"/>
    <n v="73.8"/>
    <n v="0.58499999999999996"/>
    <n v="0.314"/>
    <n v="235.03184713375796"/>
    <n v="0.75"/>
    <n v="0.311"/>
    <n v="1.19"/>
    <n v="1"/>
    <n v="0.84699999999999998"/>
    <n v="611"/>
    <n v="108"/>
    <n v="199"/>
    <n v="152"/>
    <n v="185"/>
    <n v="78.039215686274517"/>
    <n v="59.607843137254903"/>
    <n v="72.549019607843135"/>
    <n v="0.77900000000000003"/>
    <x v="1"/>
    <x v="0"/>
    <n v="8249"/>
    <n v="4.55"/>
    <n v="10.3"/>
    <n v="47.8"/>
    <n v="222654"/>
    <n v="92.1"/>
    <n v="36.1"/>
    <s v="CytoData"/>
    <s v="Wright"/>
    <s v="Olympus_BX51"/>
    <n v="60"/>
    <n v="512"/>
    <n v="0.77539999999999998"/>
    <n v="0.8619"/>
    <n v="0.78510000000000002"/>
    <n v="-7.6799999999999979E-2"/>
  </r>
  <r>
    <s v="CELL_002437"/>
    <x v="10"/>
    <x v="1"/>
    <s v="Normal_WBC"/>
    <n v="13.46"/>
    <n v="42.5"/>
    <n v="0.52100000000000002"/>
    <n v="0.46899999999999997"/>
    <n v="90.618336886993603"/>
    <n v="0.73199999999999998"/>
    <n v="0.39200000000000002"/>
    <n v="4.29"/>
    <n v="2.1"/>
    <n v="0.75600000000000001"/>
    <n v="483"/>
    <n v="69"/>
    <n v="215"/>
    <n v="128"/>
    <n v="148"/>
    <n v="84.313725490196077"/>
    <n v="50.196078431372548"/>
    <n v="58.039215686274517"/>
    <n v="0.68799999999999994"/>
    <x v="1"/>
    <x v="1"/>
    <n v="6931"/>
    <n v="5.31"/>
    <n v="10.3"/>
    <n v="37.9"/>
    <n v="257656"/>
    <n v="101.6"/>
    <n v="33.6"/>
    <s v="CytoData"/>
    <s v="Wright"/>
    <s v="Olympus_BX51"/>
    <n v="60"/>
    <n v="224"/>
    <n v="2.9499999999999998E-2"/>
    <n v="1"/>
    <n v="1"/>
    <n v="0"/>
  </r>
  <r>
    <s v="CELL_004940"/>
    <x v="15"/>
    <x v="0"/>
    <s v="Anemia"/>
    <n v="6.56"/>
    <n v="0"/>
    <n v="0"/>
    <n v="1"/>
    <n v="0"/>
    <n v="0.93700000000000006"/>
    <n v="0.152"/>
    <n v="0.42"/>
    <n v="1"/>
    <n v="1"/>
    <n v="135"/>
    <n v="36"/>
    <n v="213"/>
    <n v="151"/>
    <n v="143"/>
    <n v="83.529411764705884"/>
    <n v="59.215686274509807"/>
    <n v="56.078431372549019"/>
    <n v="0.54400000000000004"/>
    <x v="1"/>
    <x v="0"/>
    <n v="5169"/>
    <n v="3.17"/>
    <n v="14.5"/>
    <n v="41.2"/>
    <n v="268246"/>
    <n v="93.1"/>
    <n v="31.7"/>
    <s v="CytoData"/>
    <s v="Giemsa"/>
    <s v="Olympus_BX51"/>
    <n v="60"/>
    <n v="256"/>
    <n v="0.8952"/>
    <n v="0.60489999999999999"/>
    <n v="0.93489999999999995"/>
    <n v="0.32999999999999996"/>
  </r>
  <r>
    <s v="CELL_000326"/>
    <x v="1"/>
    <x v="1"/>
    <s v="Normal_WBC"/>
    <n v="11.94"/>
    <n v="50.6"/>
    <n v="0.56299999999999994"/>
    <n v="0.51800000000000002"/>
    <n v="97.683397683397686"/>
    <n v="0.77"/>
    <n v="0.39200000000000002"/>
    <n v="3.15"/>
    <n v="4"/>
    <n v="0.78700000000000003"/>
    <n v="310"/>
    <n v="75"/>
    <n v="224"/>
    <n v="166"/>
    <n v="175"/>
    <n v="87.843137254901961"/>
    <n v="65.098039215686271"/>
    <n v="68.627450980392155"/>
    <n v="0.57099999999999995"/>
    <x v="2"/>
    <x v="0"/>
    <n v="8236"/>
    <n v="4.59"/>
    <n v="13.2"/>
    <n v="46.5"/>
    <n v="257085"/>
    <n v="106.1"/>
    <n v="33.700000000000003"/>
    <s v="Raabin_WBC"/>
    <s v="May_Grunwald_Giemsa"/>
    <s v="Olympus_BX51"/>
    <n v="60"/>
    <n v="256"/>
    <n v="2.4E-2"/>
    <n v="0.83699999999999997"/>
    <n v="0.92269999999999996"/>
    <n v="8.5699999999999998E-2"/>
  </r>
  <r>
    <s v="CELL_003831"/>
    <x v="7"/>
    <x v="1"/>
    <s v="Normal_Platelet"/>
    <n v="2.5299999999999998"/>
    <n v="0"/>
    <n v="0"/>
    <n v="1"/>
    <n v="0"/>
    <n v="0.83399999999999996"/>
    <n v="0.52400000000000002"/>
    <n v="2.6"/>
    <n v="1"/>
    <n v="0.79900000000000004"/>
    <n v="38"/>
    <n v="18"/>
    <n v="211"/>
    <n v="147"/>
    <n v="168"/>
    <n v="82.745098039215677"/>
    <n v="57.647058823529406"/>
    <n v="65.882352941176464"/>
    <n v="0.38400000000000001"/>
    <x v="1"/>
    <x v="0"/>
    <n v="8415"/>
    <n v="5.37"/>
    <n v="13.1"/>
    <n v="44.5"/>
    <n v="202071"/>
    <n v="79.2"/>
    <n v="34.4"/>
    <s v="PBC_Dataset"/>
    <s v="May_Grunwald_Giemsa"/>
    <s v="Olympus_BX51"/>
    <n v="100"/>
    <n v="360"/>
    <n v="0.11020000000000001"/>
    <n v="0.96279999999999999"/>
    <n v="0.92269999999999996"/>
    <n v="-4.0100000000000025E-2"/>
  </r>
  <r>
    <s v="CELL_002421"/>
    <x v="10"/>
    <x v="1"/>
    <s v="Normal_WBC"/>
    <n v="12.89"/>
    <n v="52.4"/>
    <n v="0.64800000000000002"/>
    <n v="0.54500000000000004"/>
    <n v="96.146788990825684"/>
    <n v="0.74099999999999999"/>
    <n v="0.379"/>
    <n v="5.37"/>
    <n v="2.1"/>
    <n v="0.73299999999999998"/>
    <n v="427"/>
    <n v="60"/>
    <n v="210"/>
    <n v="137"/>
    <n v="143"/>
    <n v="82.35294117647058"/>
    <n v="53.725490196078432"/>
    <n v="56.078431372549019"/>
    <n v="0.57199999999999995"/>
    <x v="1"/>
    <x v="1"/>
    <n v="8925"/>
    <n v="6.13"/>
    <n v="17.100000000000001"/>
    <n v="36.799999999999997"/>
    <n v="271369"/>
    <n v="80.599999999999994"/>
    <n v="36"/>
    <s v="CytoData"/>
    <s v="Wright"/>
    <s v="Leica_DM2000"/>
    <n v="40"/>
    <n v="360"/>
    <n v="7.8E-2"/>
    <n v="0.93869999999999998"/>
    <n v="0.89890000000000003"/>
    <n v="-3.9799999999999947E-2"/>
  </r>
  <r>
    <s v="CELL_002900"/>
    <x v="2"/>
    <x v="1"/>
    <s v="Normal_RBC"/>
    <n v="7.2"/>
    <n v="0"/>
    <n v="0"/>
    <n v="1"/>
    <n v="0"/>
    <n v="0.89400000000000002"/>
    <n v="0.08"/>
    <n v="0.57999999999999996"/>
    <n v="1"/>
    <n v="0.88500000000000001"/>
    <n v="155"/>
    <n v="43"/>
    <n v="235"/>
    <n v="122"/>
    <n v="137"/>
    <n v="92.156862745098039"/>
    <n v="47.843137254901961"/>
    <n v="53.725490196078432"/>
    <n v="0.54400000000000004"/>
    <x v="0"/>
    <x v="0"/>
    <n v="9411"/>
    <n v="5.64"/>
    <n v="12.6"/>
    <n v="34"/>
    <n v="402696"/>
    <n v="83.2"/>
    <n v="34.5"/>
    <s v="PBC_Dataset"/>
    <s v="Giemsa"/>
    <s v="Olympus_BX51"/>
    <n v="60"/>
    <n v="256"/>
    <n v="6.7500000000000004E-2"/>
    <n v="0.90529999999999999"/>
    <n v="0.89429999999999998"/>
    <n v="-1.100000000000001E-2"/>
  </r>
  <r>
    <s v="CELL_004872"/>
    <x v="15"/>
    <x v="0"/>
    <s v="Anemia"/>
    <n v="6.89"/>
    <n v="0"/>
    <n v="0"/>
    <n v="1"/>
    <n v="0"/>
    <n v="0.96499999999999997"/>
    <n v="7.3999999999999996E-2"/>
    <n v="0.62"/>
    <n v="1"/>
    <n v="0.99"/>
    <n v="153"/>
    <n v="45"/>
    <n v="223"/>
    <n v="134"/>
    <n v="122"/>
    <n v="87.450980392156865"/>
    <n v="52.549019607843142"/>
    <n v="47.843137254901961"/>
    <n v="0.50700000000000001"/>
    <x v="1"/>
    <x v="1"/>
    <n v="7263"/>
    <n v="3.38"/>
    <n v="15.4"/>
    <n v="50.5"/>
    <n v="215780"/>
    <n v="81.5"/>
    <n v="33.4"/>
    <s v="Raabin_WBC"/>
    <s v="Wright"/>
    <s v="Leica_DM2000"/>
    <n v="60"/>
    <n v="360"/>
    <n v="0.74380000000000002"/>
    <n v="0.72650000000000003"/>
    <n v="0.59450000000000003"/>
    <n v="-0.13200000000000001"/>
  </r>
  <r>
    <s v="CELL_003955"/>
    <x v="7"/>
    <x v="1"/>
    <s v="Normal_Platelet"/>
    <n v="2.09"/>
    <n v="0"/>
    <n v="0"/>
    <n v="1"/>
    <n v="0"/>
    <n v="0.749"/>
    <n v="0.60299999999999998"/>
    <n v="2.21"/>
    <n v="1"/>
    <n v="0.752"/>
    <n v="14"/>
    <n v="16"/>
    <n v="221"/>
    <n v="165"/>
    <n v="173"/>
    <n v="86.666666666666671"/>
    <n v="64.705882352941174"/>
    <n v="67.843137254901961"/>
    <n v="0.47899999999999998"/>
    <x v="1"/>
    <x v="1"/>
    <n v="4832"/>
    <n v="6.35"/>
    <n v="10.9"/>
    <n v="49.7"/>
    <n v="239251"/>
    <n v="85.4"/>
    <n v="32.299999999999997"/>
    <s v="PBC_Dataset"/>
    <s v="Wright"/>
    <s v="Olympus_BX51"/>
    <n v="100"/>
    <n v="256"/>
    <n v="0.1008"/>
    <n v="0.89780000000000004"/>
    <n v="0.89190000000000003"/>
    <n v="-5.9000000000000163E-3"/>
  </r>
  <r>
    <s v="CELL_002478"/>
    <x v="10"/>
    <x v="1"/>
    <s v="Normal_WBC"/>
    <n v="13.91"/>
    <n v="49.6"/>
    <n v="0.60699999999999998"/>
    <n v="0.439"/>
    <n v="112.98405466970388"/>
    <n v="0.7"/>
    <n v="0.38900000000000001"/>
    <n v="4.68"/>
    <n v="1.9"/>
    <n v="0.84299999999999997"/>
    <n v="454"/>
    <n v="89"/>
    <n v="219"/>
    <n v="150"/>
    <n v="161"/>
    <n v="85.882352941176464"/>
    <n v="58.82352941176471"/>
    <n v="63.13725490196078"/>
    <n v="0.63900000000000001"/>
    <x v="1"/>
    <x v="0"/>
    <n v="6877"/>
    <n v="6.22"/>
    <n v="15.5"/>
    <n v="41.6"/>
    <n v="191089"/>
    <n v="94.8"/>
    <n v="30.9"/>
    <s v="PBC_Dataset"/>
    <s v="Giemsa"/>
    <s v="Zeiss_Axio"/>
    <n v="100"/>
    <n v="224"/>
    <n v="9.2499999999999999E-2"/>
    <n v="0.81279999999999997"/>
    <n v="0.86180000000000001"/>
    <n v="4.9000000000000044E-2"/>
  </r>
  <r>
    <s v="CELL_002743"/>
    <x v="9"/>
    <x v="1"/>
    <s v="Normal_WBC"/>
    <n v="10.96"/>
    <n v="57.7"/>
    <n v="0.67"/>
    <n v="0.39200000000000002"/>
    <n v="147.19387755102042"/>
    <n v="0.68200000000000005"/>
    <n v="0.38900000000000001"/>
    <n v="5.28"/>
    <n v="1.4"/>
    <n v="0.85899999999999999"/>
    <n v="356"/>
    <n v="65"/>
    <n v="189"/>
    <n v="128"/>
    <n v="191"/>
    <n v="74.117647058823536"/>
    <n v="50.196078431372548"/>
    <n v="74.901960784313729"/>
    <n v="0.69199999999999995"/>
    <x v="1"/>
    <x v="1"/>
    <n v="6996"/>
    <n v="4.28"/>
    <n v="12.8"/>
    <n v="50.3"/>
    <n v="305799"/>
    <n v="94.6"/>
    <n v="33.4"/>
    <s v="PBC_Dataset"/>
    <s v="Wright"/>
    <s v="Leica_DM2000"/>
    <n v="60"/>
    <n v="256"/>
    <n v="0"/>
    <n v="0.86939999999999995"/>
    <n v="0.93120000000000003"/>
    <n v="6.1800000000000077E-2"/>
  </r>
  <r>
    <s v="CELL_005097"/>
    <x v="17"/>
    <x v="0"/>
    <s v="Sickle_Cell_Anemia"/>
    <n v="7.66"/>
    <n v="0"/>
    <n v="0"/>
    <n v="1"/>
    <n v="0"/>
    <n v="0.191"/>
    <n v="0.97399999999999998"/>
    <n v="0.47"/>
    <n v="1"/>
    <n v="0.72599999999999998"/>
    <n v="167"/>
    <n v="62"/>
    <n v="227"/>
    <n v="115"/>
    <n v="124"/>
    <n v="89.019607843137251"/>
    <n v="45.098039215686278"/>
    <n v="48.627450980392155"/>
    <n v="0.45700000000000002"/>
    <x v="1"/>
    <x v="0"/>
    <n v="7551"/>
    <n v="5.28"/>
    <n v="14.9"/>
    <n v="40"/>
    <n v="228262"/>
    <n v="101.8"/>
    <n v="31.5"/>
    <s v="Raabin_WBC"/>
    <s v="Giemsa"/>
    <s v="Zeiss_Axio"/>
    <n v="60"/>
    <n v="256"/>
    <n v="0.94220000000000004"/>
    <n v="0.88929999999999998"/>
    <n v="0.68359999999999999"/>
    <n v="-0.20569999999999999"/>
  </r>
  <r>
    <s v="CELL_004260"/>
    <x v="8"/>
    <x v="0"/>
    <s v="Leukemia"/>
    <n v="16.98"/>
    <n v="94.1"/>
    <n v="0.35699999999999998"/>
    <n v="9.5000000000000001E-2"/>
    <n v="990.52631578947364"/>
    <n v="0.84699999999999998"/>
    <n v="0.26200000000000001"/>
    <n v="0.66"/>
    <n v="1"/>
    <n v="0.84399999999999997"/>
    <n v="607"/>
    <n v="92"/>
    <n v="186"/>
    <n v="139"/>
    <n v="222"/>
    <n v="72.941176470588232"/>
    <n v="54.509803921568626"/>
    <n v="87.058823529411768"/>
    <n v="0.58399999999999996"/>
    <x v="1"/>
    <x v="1"/>
    <n v="9703"/>
    <n v="4.2699999999999996"/>
    <n v="14"/>
    <n v="47.2"/>
    <n v="166473"/>
    <n v="87.7"/>
    <n v="33.1"/>
    <s v="CytoData"/>
    <s v="Giemsa"/>
    <s v="Leica_DM2000"/>
    <n v="100"/>
    <n v="360"/>
    <n v="0.76700000000000002"/>
    <n v="0.75249999999999995"/>
    <n v="0.72299999999999998"/>
    <n v="-2.9499999999999971E-2"/>
  </r>
  <r>
    <s v="CELL_004336"/>
    <x v="13"/>
    <x v="0"/>
    <s v="Leukemia"/>
    <n v="13.16"/>
    <n v="81.7"/>
    <n v="0.30299999999999999"/>
    <n v="0.111"/>
    <n v="736.03603603603608"/>
    <n v="0.79600000000000004"/>
    <n v="0.182"/>
    <n v="0.72"/>
    <n v="1"/>
    <n v="0.88600000000000001"/>
    <n v="558"/>
    <n v="94"/>
    <n v="189"/>
    <n v="142"/>
    <n v="202"/>
    <n v="74.117647058823536"/>
    <n v="55.686274509803923"/>
    <n v="79.215686274509807"/>
    <n v="0.78100000000000003"/>
    <x v="1"/>
    <x v="1"/>
    <n v="6376"/>
    <n v="3.92"/>
    <n v="17.3"/>
    <n v="46.5"/>
    <n v="120283"/>
    <n v="102.6"/>
    <n v="34.200000000000003"/>
    <s v="CytoData"/>
    <s v="May_Grunwald_Giemsa"/>
    <s v="Olympus_BX51"/>
    <n v="100"/>
    <n v="224"/>
    <n v="0.87819999999999998"/>
    <n v="0.75060000000000004"/>
    <n v="0.85560000000000003"/>
    <n v="0.10499999999999998"/>
  </r>
  <r>
    <s v="CELL_002351"/>
    <x v="10"/>
    <x v="1"/>
    <s v="Normal_WBC"/>
    <n v="12.64"/>
    <n v="50.8"/>
    <n v="0.61"/>
    <n v="0.59099999999999997"/>
    <n v="85.956006768189511"/>
    <n v="0.78600000000000003"/>
    <n v="0.52800000000000002"/>
    <n v="4.45"/>
    <n v="1.4"/>
    <n v="0.76900000000000002"/>
    <n v="415"/>
    <n v="75"/>
    <n v="230"/>
    <n v="148"/>
    <n v="144"/>
    <n v="90.196078431372555"/>
    <n v="58.039215686274517"/>
    <n v="56.470588235294116"/>
    <n v="0.63500000000000001"/>
    <x v="1"/>
    <x v="1"/>
    <n v="7924"/>
    <n v="3.81"/>
    <n v="13.1"/>
    <n v="50.4"/>
    <n v="234544"/>
    <n v="87.5"/>
    <n v="34"/>
    <s v="Raabin_WBC"/>
    <s v="Giemsa"/>
    <s v="Zeiss_Axio"/>
    <n v="100"/>
    <n v="256"/>
    <n v="0.1203"/>
    <n v="1"/>
    <n v="0.88670000000000004"/>
    <n v="-0.11329999999999996"/>
  </r>
  <r>
    <s v="CELL_000623"/>
    <x v="1"/>
    <x v="1"/>
    <s v="Normal_WBC"/>
    <n v="9.58"/>
    <n v="44.8"/>
    <n v="0.72399999999999998"/>
    <n v="0.48699999999999999"/>
    <n v="91.991786447638603"/>
    <n v="0.78700000000000003"/>
    <n v="0.40899999999999997"/>
    <n v="3.27"/>
    <n v="4.0999999999999996"/>
    <n v="0.78800000000000003"/>
    <n v="429"/>
    <n v="73"/>
    <n v="194"/>
    <n v="179"/>
    <n v="178"/>
    <n v="76.078431372549019"/>
    <n v="70.196078431372541"/>
    <n v="69.803921568627445"/>
    <n v="0.72099999999999997"/>
    <x v="0"/>
    <x v="0"/>
    <n v="7287"/>
    <n v="5.03"/>
    <n v="12.7"/>
    <n v="49.1"/>
    <n v="165452"/>
    <n v="99.7"/>
    <n v="34.4"/>
    <s v="PBC_Dataset"/>
    <s v="Giemsa"/>
    <s v="Leica_DM2000"/>
    <n v="100"/>
    <n v="512"/>
    <n v="0"/>
    <n v="0.83850000000000002"/>
    <n v="0.98409999999999997"/>
    <n v="0.14559999999999995"/>
  </r>
  <r>
    <s v="CELL_000764"/>
    <x v="1"/>
    <x v="1"/>
    <s v="Normal_WBC"/>
    <n v="13.5"/>
    <n v="57.4"/>
    <n v="0.45100000000000001"/>
    <n v="0.34399999999999997"/>
    <n v="166.86046511627907"/>
    <n v="0.74199999999999999"/>
    <n v="0.23200000000000001"/>
    <n v="3.12"/>
    <n v="5"/>
    <n v="0.74"/>
    <n v="410"/>
    <n v="82"/>
    <n v="221"/>
    <n v="157"/>
    <n v="182"/>
    <n v="86.666666666666671"/>
    <n v="61.568627450980394"/>
    <n v="71.372549019607845"/>
    <n v="0.56899999999999995"/>
    <x v="0"/>
    <x v="0"/>
    <n v="6330"/>
    <n v="4.5"/>
    <n v="13.7"/>
    <n v="31.5"/>
    <n v="118726"/>
    <n v="87.1"/>
    <n v="35"/>
    <s v="Raabin_WBC"/>
    <s v="Wright"/>
    <s v="Zeiss_Axio"/>
    <n v="60"/>
    <n v="512"/>
    <n v="5.5100000000000003E-2"/>
    <n v="0.89039999999999997"/>
    <n v="0.83919999999999995"/>
    <n v="-5.1200000000000023E-2"/>
  </r>
  <r>
    <s v="CELL_004384"/>
    <x v="13"/>
    <x v="0"/>
    <s v="Leukemia"/>
    <n v="14.05"/>
    <n v="80.400000000000006"/>
    <n v="0.44800000000000001"/>
    <n v="0.112"/>
    <n v="717.85714285714289"/>
    <n v="0.878"/>
    <n v="0.107"/>
    <n v="0.08"/>
    <n v="1.2"/>
    <n v="0.78400000000000003"/>
    <n v="440"/>
    <n v="81"/>
    <n v="193"/>
    <n v="112"/>
    <n v="170"/>
    <n v="75.686274509803923"/>
    <n v="43.921568627450981"/>
    <n v="66.666666666666657"/>
    <n v="0.60499999999999998"/>
    <x v="2"/>
    <x v="1"/>
    <n v="5824"/>
    <n v="4.04"/>
    <n v="10.1"/>
    <n v="37.299999999999997"/>
    <n v="319490"/>
    <n v="89.3"/>
    <n v="33.1"/>
    <s v="PBC_Dataset"/>
    <s v="Wright"/>
    <s v="Zeiss_Axio"/>
    <n v="40"/>
    <n v="512"/>
    <n v="0.76980000000000004"/>
    <n v="0.92749999999999999"/>
    <n v="0.91459999999999997"/>
    <n v="-1.2900000000000023E-2"/>
  </r>
  <r>
    <s v="CELL_002307"/>
    <x v="4"/>
    <x v="1"/>
    <s v="Normal_WBC"/>
    <n v="14.4"/>
    <n v="68"/>
    <n v="0.60599999999999998"/>
    <n v="0.48899999999999999"/>
    <n v="139.0593047034765"/>
    <n v="0.80100000000000005"/>
    <n v="0.495"/>
    <n v="1.64"/>
    <n v="1.4"/>
    <n v="0.73599999999999999"/>
    <n v="566"/>
    <n v="111"/>
    <n v="224"/>
    <n v="170"/>
    <n v="178"/>
    <n v="87.843137254901961"/>
    <n v="66.666666666666657"/>
    <n v="69.803921568627445"/>
    <n v="0.58099999999999996"/>
    <x v="1"/>
    <x v="1"/>
    <n v="3139"/>
    <n v="4.72"/>
    <n v="14.1"/>
    <n v="41.7"/>
    <n v="322859"/>
    <n v="99.3"/>
    <n v="32.700000000000003"/>
    <s v="Raabin_WBC"/>
    <s v="Giemsa"/>
    <s v="Zeiss_Axio"/>
    <n v="100"/>
    <n v="360"/>
    <n v="7.1999999999999995E-2"/>
    <n v="0.81330000000000002"/>
    <n v="0.93110000000000004"/>
    <n v="0.11780000000000002"/>
  </r>
  <r>
    <s v="CELL_002442"/>
    <x v="10"/>
    <x v="1"/>
    <s v="Normal_WBC"/>
    <n v="13.69"/>
    <n v="52.5"/>
    <n v="0.58499999999999996"/>
    <n v="0.49199999999999999"/>
    <n v="106.70731707317073"/>
    <n v="0.82599999999999996"/>
    <n v="0.38100000000000001"/>
    <n v="5.18"/>
    <n v="1.9"/>
    <n v="0.77600000000000002"/>
    <n v="498"/>
    <n v="94"/>
    <n v="205"/>
    <n v="157"/>
    <n v="162"/>
    <n v="80.392156862745097"/>
    <n v="61.568627450980394"/>
    <n v="63.529411764705877"/>
    <n v="0.58799999999999997"/>
    <x v="1"/>
    <x v="1"/>
    <n v="7897"/>
    <n v="3.75"/>
    <n v="15.2"/>
    <n v="49"/>
    <n v="179770"/>
    <n v="86.7"/>
    <n v="31.8"/>
    <s v="Raabin_WBC"/>
    <s v="Wright"/>
    <s v="Zeiss_Axio"/>
    <n v="60"/>
    <n v="360"/>
    <n v="6.3100000000000003E-2"/>
    <n v="0.98929999999999996"/>
    <n v="0.90500000000000003"/>
    <n v="-8.4299999999999931E-2"/>
  </r>
  <r>
    <s v="CELL_002524"/>
    <x v="10"/>
    <x v="1"/>
    <s v="Normal_WBC"/>
    <n v="12.85"/>
    <n v="57.8"/>
    <n v="0.56000000000000005"/>
    <n v="0.51700000000000002"/>
    <n v="111.79883945841392"/>
    <n v="0.84299999999999997"/>
    <n v="0.32100000000000001"/>
    <n v="4.3099999999999996"/>
    <n v="2.4"/>
    <n v="0.91300000000000003"/>
    <n v="350"/>
    <n v="75"/>
    <n v="244"/>
    <n v="157"/>
    <n v="188"/>
    <n v="95.686274509803923"/>
    <n v="61.568627450980394"/>
    <n v="73.725490196078439"/>
    <n v="0.57499999999999996"/>
    <x v="1"/>
    <x v="0"/>
    <n v="6412"/>
    <n v="5.01"/>
    <n v="12.7"/>
    <n v="41.7"/>
    <n v="197686"/>
    <n v="88.6"/>
    <n v="32.799999999999997"/>
    <s v="Raabin_WBC"/>
    <s v="Wright"/>
    <s v="Zeiss_Axio"/>
    <n v="40"/>
    <n v="360"/>
    <n v="1.61E-2"/>
    <n v="0.83819999999999995"/>
    <n v="0.91600000000000004"/>
    <n v="7.7800000000000091E-2"/>
  </r>
  <r>
    <s v="CELL_001200"/>
    <x v="5"/>
    <x v="1"/>
    <s v="Normal_WBC"/>
    <n v="9.92"/>
    <n v="73.900000000000006"/>
    <n v="0.879"/>
    <n v="0.251"/>
    <n v="294.42231075697214"/>
    <n v="0.86799999999999999"/>
    <n v="0.28299999999999997"/>
    <n v="1.18"/>
    <n v="1"/>
    <n v="0.90300000000000002"/>
    <n v="260"/>
    <n v="58"/>
    <n v="212"/>
    <n v="135"/>
    <n v="189"/>
    <n v="83.137254901960787"/>
    <n v="52.941176470588239"/>
    <n v="74.117647058823536"/>
    <n v="0.67100000000000004"/>
    <x v="0"/>
    <x v="0"/>
    <n v="5052"/>
    <n v="6.08"/>
    <n v="11.2"/>
    <n v="39.4"/>
    <n v="326602"/>
    <n v="87.7"/>
    <n v="32.9"/>
    <s v="Raabin_WBC"/>
    <s v="May_Grunwald_Giemsa"/>
    <s v="Leica_DM2000"/>
    <n v="60"/>
    <n v="360"/>
    <n v="0"/>
    <n v="0.83889999999999998"/>
    <n v="0.876"/>
    <n v="3.7100000000000022E-2"/>
  </r>
  <r>
    <s v="CELL_001766"/>
    <x v="5"/>
    <x v="1"/>
    <s v="Normal_WBC"/>
    <n v="10.33"/>
    <n v="78.3"/>
    <n v="0.82499999999999996"/>
    <n v="8.5999999999999993E-2"/>
    <n v="910.46511627906978"/>
    <n v="0.86699999999999999"/>
    <n v="0.19400000000000001"/>
    <n v="1.38"/>
    <n v="1.1000000000000001"/>
    <n v="0.95099999999999996"/>
    <n v="297"/>
    <n v="66"/>
    <n v="205"/>
    <n v="138"/>
    <n v="193"/>
    <n v="80.392156862745097"/>
    <n v="54.117647058823529"/>
    <n v="75.686274509803923"/>
    <n v="0.71799999999999997"/>
    <x v="1"/>
    <x v="0"/>
    <n v="1000"/>
    <n v="4.0599999999999996"/>
    <n v="15.7"/>
    <n v="37.799999999999997"/>
    <n v="253012"/>
    <n v="100.1"/>
    <n v="32.799999999999997"/>
    <s v="PBC_Dataset"/>
    <s v="Wright"/>
    <s v="Olympus_BX51"/>
    <n v="60"/>
    <n v="512"/>
    <n v="0.15429999999999999"/>
    <n v="0.97160000000000002"/>
    <n v="0.87480000000000002"/>
    <n v="-9.6799999999999997E-2"/>
  </r>
  <r>
    <s v="CELL_001182"/>
    <x v="5"/>
    <x v="1"/>
    <s v="Normal_WBC"/>
    <n v="8.6199999999999992"/>
    <n v="79.400000000000006"/>
    <n v="0.76"/>
    <n v="0.13400000000000001"/>
    <n v="592.53731343283584"/>
    <n v="0.88200000000000001"/>
    <n v="0.29799999999999999"/>
    <n v="0.71"/>
    <n v="1.1000000000000001"/>
    <n v="0.95899999999999996"/>
    <n v="295"/>
    <n v="60"/>
    <n v="197"/>
    <n v="155"/>
    <n v="189"/>
    <n v="77.254901960784323"/>
    <n v="60.784313725490193"/>
    <n v="74.117647058823536"/>
    <n v="0.72199999999999998"/>
    <x v="1"/>
    <x v="0"/>
    <n v="7349"/>
    <n v="4.7"/>
    <n v="14.7"/>
    <n v="37.299999999999997"/>
    <n v="224394"/>
    <n v="100.2"/>
    <n v="31.1"/>
    <s v="PBC_Dataset"/>
    <s v="Wright"/>
    <s v="Olympus_BX51"/>
    <n v="100"/>
    <n v="512"/>
    <n v="0.18010000000000001"/>
    <n v="0.78049999999999997"/>
    <n v="0.88280000000000003"/>
    <n v="0.10230000000000006"/>
  </r>
  <r>
    <s v="CELL_003579"/>
    <x v="2"/>
    <x v="1"/>
    <s v="Normal_RBC"/>
    <n v="8.5500000000000007"/>
    <n v="0"/>
    <n v="0"/>
    <n v="1"/>
    <n v="0"/>
    <n v="0.86299999999999999"/>
    <n v="0.14699999999999999"/>
    <n v="0.42"/>
    <n v="1"/>
    <n v="0.94899999999999995"/>
    <n v="165"/>
    <n v="56"/>
    <n v="228"/>
    <n v="125"/>
    <n v="146"/>
    <n v="89.411764705882362"/>
    <n v="49.019607843137251"/>
    <n v="57.254901960784309"/>
    <n v="0.54200000000000004"/>
    <x v="1"/>
    <x v="1"/>
    <n v="8032"/>
    <n v="6.19"/>
    <n v="14.7"/>
    <n v="41.4"/>
    <n v="355729"/>
    <n v="93.4"/>
    <n v="30.6"/>
    <s v="CytoData"/>
    <s v="Giemsa"/>
    <s v="Olympus_BX51"/>
    <n v="40"/>
    <n v="256"/>
    <n v="3.04E-2"/>
    <n v="0.92759999999999998"/>
    <n v="0.89170000000000005"/>
    <n v="-3.5899999999999932E-2"/>
  </r>
  <r>
    <s v="CELL_002573"/>
    <x v="10"/>
    <x v="1"/>
    <s v="Normal_WBC"/>
    <n v="12.67"/>
    <n v="44.8"/>
    <n v="0.74099999999999999"/>
    <n v="0.47099999999999997"/>
    <n v="95.116772823779186"/>
    <n v="0.76100000000000001"/>
    <n v="0.3"/>
    <n v="4.79"/>
    <n v="2.4"/>
    <n v="0.747"/>
    <n v="358"/>
    <n v="72"/>
    <n v="255"/>
    <n v="135"/>
    <n v="192"/>
    <n v="100"/>
    <n v="52.941176470588239"/>
    <n v="75.294117647058826"/>
    <n v="0.58099999999999996"/>
    <x v="1"/>
    <x v="0"/>
    <n v="2438"/>
    <n v="4.99"/>
    <n v="15.9"/>
    <n v="30.9"/>
    <n v="191895"/>
    <n v="89.5"/>
    <n v="35.700000000000003"/>
    <s v="CytoData"/>
    <s v="Wright"/>
    <s v="Olympus_BX51"/>
    <n v="40"/>
    <n v="512"/>
    <n v="0.16289999999999999"/>
    <n v="0.88149999999999995"/>
    <n v="0.90280000000000005"/>
    <n v="2.1300000000000097E-2"/>
  </r>
  <r>
    <s v="CELL_003358"/>
    <x v="2"/>
    <x v="1"/>
    <s v="Normal_RBC"/>
    <n v="7.53"/>
    <n v="0"/>
    <n v="0"/>
    <n v="1"/>
    <n v="0"/>
    <n v="0.95199999999999996"/>
    <n v="9.2999999999999999E-2"/>
    <n v="0.64"/>
    <n v="1"/>
    <n v="0.879"/>
    <n v="193"/>
    <n v="50"/>
    <n v="243"/>
    <n v="130"/>
    <n v="139"/>
    <n v="95.294117647058812"/>
    <n v="50.980392156862742"/>
    <n v="54.509803921568626"/>
    <n v="0.54400000000000004"/>
    <x v="2"/>
    <x v="0"/>
    <n v="7388"/>
    <n v="2.97"/>
    <n v="17.600000000000001"/>
    <n v="47.7"/>
    <n v="460699"/>
    <n v="103.4"/>
    <n v="36.799999999999997"/>
    <s v="Raabin_WBC"/>
    <s v="May_Grunwald_Giemsa"/>
    <s v="Leica_DM2000"/>
    <n v="60"/>
    <n v="512"/>
    <n v="0.1157"/>
    <n v="0.94640000000000002"/>
    <n v="0.84019999999999995"/>
    <n v="-0.10620000000000007"/>
  </r>
  <r>
    <s v="CELL_002844"/>
    <x v="2"/>
    <x v="1"/>
    <s v="Normal_RBC"/>
    <n v="7.81"/>
    <n v="0"/>
    <n v="0"/>
    <n v="1"/>
    <n v="0"/>
    <n v="0.88700000000000001"/>
    <n v="0.187"/>
    <n v="0.45"/>
    <n v="1"/>
    <n v="0.98199999999999998"/>
    <n v="183"/>
    <n v="47"/>
    <n v="219"/>
    <n v="152"/>
    <n v="137"/>
    <n v="85.882352941176464"/>
    <n v="59.607843137254903"/>
    <n v="53.725490196078432"/>
    <n v="0.54500000000000004"/>
    <x v="0"/>
    <x v="0"/>
    <n v="10566"/>
    <n v="5.15"/>
    <n v="14.7"/>
    <n v="42.2"/>
    <n v="313309"/>
    <n v="100.4"/>
    <n v="32.4"/>
    <s v="Raabin_WBC"/>
    <s v="Wright"/>
    <s v="Leica_DM2000"/>
    <n v="100"/>
    <n v="512"/>
    <n v="0.26529999999999998"/>
    <n v="0.94269999999999998"/>
    <n v="0.85309999999999997"/>
    <n v="-8.9600000000000013E-2"/>
  </r>
  <r>
    <s v="CELL_003127"/>
    <x v="2"/>
    <x v="1"/>
    <s v="Normal_RBC"/>
    <n v="7.9"/>
    <n v="0"/>
    <n v="0"/>
    <n v="1"/>
    <n v="0"/>
    <n v="0.92100000000000004"/>
    <n v="0.17399999999999999"/>
    <n v="0.62"/>
    <n v="1"/>
    <n v="0.96799999999999997"/>
    <n v="165"/>
    <n v="48"/>
    <n v="212"/>
    <n v="120"/>
    <n v="116"/>
    <n v="83.137254901960787"/>
    <n v="47.058823529411761"/>
    <n v="45.490196078431374"/>
    <n v="0.49199999999999999"/>
    <x v="2"/>
    <x v="1"/>
    <n v="6158"/>
    <n v="5.01"/>
    <n v="12.7"/>
    <n v="45.3"/>
    <n v="212342"/>
    <n v="101.9"/>
    <n v="32.299999999999997"/>
    <s v="Raabin_WBC"/>
    <s v="Giemsa"/>
    <s v="Leica_DM2000"/>
    <n v="100"/>
    <n v="360"/>
    <n v="0.1084"/>
    <n v="0.87039999999999995"/>
    <n v="0.89259999999999995"/>
    <n v="2.2199999999999998E-2"/>
  </r>
  <r>
    <s v="CELL_002466"/>
    <x v="10"/>
    <x v="1"/>
    <s v="Normal_WBC"/>
    <n v="11.76"/>
    <n v="48.3"/>
    <n v="0.621"/>
    <n v="0.51700000000000002"/>
    <n v="93.423597678916821"/>
    <n v="0.73099999999999998"/>
    <n v="0.41199999999999998"/>
    <n v="4.3499999999999996"/>
    <n v="1.8"/>
    <n v="0.69699999999999995"/>
    <n v="459"/>
    <n v="80"/>
    <n v="234"/>
    <n v="175"/>
    <n v="146"/>
    <n v="91.764705882352942"/>
    <n v="68.627450980392155"/>
    <n v="57.254901960784309"/>
    <n v="0.61699999999999999"/>
    <x v="2"/>
    <x v="1"/>
    <n v="8215"/>
    <n v="4.12"/>
    <n v="8.4"/>
    <n v="37.700000000000003"/>
    <n v="397861"/>
    <n v="91.4"/>
    <n v="32.9"/>
    <s v="Raabin_WBC"/>
    <s v="May_Grunwald_Giemsa"/>
    <s v="Zeiss_Axio"/>
    <n v="40"/>
    <n v="512"/>
    <n v="0"/>
    <n v="0.89929999999999999"/>
    <n v="0.91920000000000002"/>
    <n v="1.9900000000000029E-2"/>
  </r>
  <r>
    <s v="CELL_000970"/>
    <x v="1"/>
    <x v="1"/>
    <s v="Normal_WBC"/>
    <n v="11.73"/>
    <n v="65.2"/>
    <n v="0.57699999999999996"/>
    <n v="0.42399999999999999"/>
    <n v="153.77358490566039"/>
    <n v="0.81"/>
    <n v="0.45800000000000002"/>
    <n v="3.25"/>
    <n v="3.7"/>
    <n v="0.82399999999999995"/>
    <n v="386"/>
    <n v="65"/>
    <n v="188"/>
    <n v="182"/>
    <n v="181"/>
    <n v="73.725490196078439"/>
    <n v="71.372549019607845"/>
    <n v="70.980392156862749"/>
    <n v="0.41"/>
    <x v="1"/>
    <x v="0"/>
    <n v="7991"/>
    <n v="4.22"/>
    <n v="14.3"/>
    <n v="39.799999999999997"/>
    <n v="287867"/>
    <n v="71"/>
    <n v="34.6"/>
    <s v="Raabin_WBC"/>
    <s v="Giemsa"/>
    <s v="Leica_DM2000"/>
    <n v="100"/>
    <n v="256"/>
    <n v="0.16350000000000001"/>
    <n v="1"/>
    <n v="0.9234"/>
    <n v="-7.6600000000000001E-2"/>
  </r>
  <r>
    <s v="CELL_002703"/>
    <x v="9"/>
    <x v="1"/>
    <s v="Normal_WBC"/>
    <n v="9.7899999999999991"/>
    <n v="60.7"/>
    <n v="0.7"/>
    <n v="0.30099999999999999"/>
    <n v="201.66112956810633"/>
    <n v="0.79600000000000004"/>
    <n v="0.35299999999999998"/>
    <n v="4.55"/>
    <n v="1.7"/>
    <n v="0.80800000000000005"/>
    <n v="348"/>
    <n v="69"/>
    <n v="182"/>
    <n v="132"/>
    <n v="181"/>
    <n v="71.372549019607845"/>
    <n v="51.764705882352949"/>
    <n v="70.980392156862749"/>
    <n v="0.84099999999999997"/>
    <x v="1"/>
    <x v="0"/>
    <n v="4487"/>
    <n v="6.37"/>
    <n v="15.5"/>
    <n v="32.700000000000003"/>
    <n v="339060"/>
    <n v="88.7"/>
    <n v="31.6"/>
    <s v="PBC_Dataset"/>
    <s v="Giemsa"/>
    <s v="Leica_DM2000"/>
    <n v="60"/>
    <n v="512"/>
    <n v="0.113"/>
    <n v="0.87909999999999999"/>
    <n v="0.8296"/>
    <n v="-4.9499999999999988E-2"/>
  </r>
  <r>
    <s v="CELL_002898"/>
    <x v="2"/>
    <x v="1"/>
    <s v="Normal_RBC"/>
    <n v="7.54"/>
    <n v="0"/>
    <n v="0"/>
    <n v="1"/>
    <n v="0"/>
    <n v="0.876"/>
    <n v="0.254"/>
    <n v="0.49"/>
    <n v="1"/>
    <n v="0.90600000000000003"/>
    <n v="201"/>
    <n v="50"/>
    <n v="229"/>
    <n v="136"/>
    <n v="140"/>
    <n v="89.803921568627459"/>
    <n v="53.333333333333336"/>
    <n v="54.901960784313729"/>
    <n v="0.51"/>
    <x v="1"/>
    <x v="0"/>
    <n v="8111"/>
    <n v="4.75"/>
    <n v="11.9"/>
    <n v="38.5"/>
    <n v="133077"/>
    <n v="86.9"/>
    <n v="33.4"/>
    <s v="PBC_Dataset"/>
    <s v="Wright"/>
    <s v="Leica_DM2000"/>
    <n v="60"/>
    <n v="512"/>
    <n v="1.67E-2"/>
    <n v="0.81269999999999998"/>
    <n v="0.76519999999999999"/>
    <n v="-4.7499999999999987E-2"/>
  </r>
  <r>
    <s v="CELL_003893"/>
    <x v="7"/>
    <x v="1"/>
    <s v="Normal_Platelet"/>
    <n v="3.23"/>
    <n v="0"/>
    <n v="0"/>
    <n v="1"/>
    <n v="0"/>
    <n v="0.69"/>
    <n v="0.40799999999999997"/>
    <n v="2.39"/>
    <n v="1"/>
    <n v="0.77500000000000002"/>
    <n v="29"/>
    <n v="18"/>
    <n v="214"/>
    <n v="155"/>
    <n v="174"/>
    <n v="83.921568627450981"/>
    <n v="60.784313725490193"/>
    <n v="68.235294117647058"/>
    <n v="0.47199999999999998"/>
    <x v="1"/>
    <x v="1"/>
    <n v="5259"/>
    <n v="4.3600000000000003"/>
    <n v="16.5"/>
    <n v="36.799999999999997"/>
    <n v="277781"/>
    <n v="90.3"/>
    <n v="34.200000000000003"/>
    <s v="PBC_Dataset"/>
    <s v="Wright"/>
    <s v="Leica_DM2000"/>
    <n v="100"/>
    <n v="256"/>
    <n v="0.16109999999999999"/>
    <n v="0.92110000000000003"/>
    <n v="0.89390000000000003"/>
    <n v="-2.7200000000000002E-2"/>
  </r>
  <r>
    <s v="CELL_005434"/>
    <x v="11"/>
    <x v="0"/>
    <s v="Infection"/>
    <n v="11.45"/>
    <n v="56.8"/>
    <n v="0.61099999999999999"/>
    <n v="0.39400000000000002"/>
    <n v="144.16243654822333"/>
    <n v="0.72199999999999998"/>
    <n v="0.34899999999999998"/>
    <n v="5"/>
    <n v="3.4"/>
    <n v="0.76700000000000002"/>
    <n v="423"/>
    <n v="61"/>
    <n v="199"/>
    <n v="166"/>
    <n v="178"/>
    <n v="78.039215686274517"/>
    <n v="65.098039215686271"/>
    <n v="69.803921568627445"/>
    <n v="0.54700000000000004"/>
    <x v="0"/>
    <x v="1"/>
    <n v="6618"/>
    <n v="6.02"/>
    <n v="12.6"/>
    <n v="40.799999999999997"/>
    <n v="362320"/>
    <n v="77.5"/>
    <n v="33.9"/>
    <s v="PBC_Dataset"/>
    <s v="May_Grunwald_Giemsa"/>
    <s v="Zeiss_Axio"/>
    <n v="100"/>
    <n v="256"/>
    <n v="0.71960000000000002"/>
    <n v="0.78349999999999997"/>
    <n v="0.84750000000000003"/>
    <n v="6.4000000000000057E-2"/>
  </r>
  <r>
    <s v="CELL_005538"/>
    <x v="11"/>
    <x v="0"/>
    <s v="Infection"/>
    <n v="13.88"/>
    <n v="56.8"/>
    <n v="0.60599999999999998"/>
    <n v="0.42499999999999999"/>
    <n v="133.64705882352942"/>
    <n v="0.755"/>
    <n v="0.33900000000000002"/>
    <n v="5.95"/>
    <n v="4.2"/>
    <n v="0.82399999999999995"/>
    <n v="361"/>
    <n v="77"/>
    <n v="211"/>
    <n v="165"/>
    <n v="202"/>
    <n v="82.745098039215677"/>
    <n v="64.705882352941174"/>
    <n v="79.215686274509807"/>
    <n v="0.63100000000000001"/>
    <x v="1"/>
    <x v="1"/>
    <n v="5827"/>
    <n v="4.87"/>
    <n v="14.2"/>
    <n v="34.9"/>
    <n v="252530"/>
    <n v="96.3"/>
    <n v="34.1"/>
    <s v="PBC_Dataset"/>
    <s v="Wright"/>
    <s v="Olympus_BX51"/>
    <n v="60"/>
    <n v="256"/>
    <n v="0.65059999999999996"/>
    <n v="0.8085"/>
    <n v="0.7177"/>
    <n v="-9.0799999999999992E-2"/>
  </r>
  <r>
    <s v="CELL_000325"/>
    <x v="1"/>
    <x v="1"/>
    <s v="Normal_WBC"/>
    <n v="13.16"/>
    <n v="48.6"/>
    <n v="0.56100000000000005"/>
    <n v="0.39600000000000002"/>
    <n v="122.72727272727272"/>
    <n v="0.76400000000000001"/>
    <n v="0.35199999999999998"/>
    <n v="2.99"/>
    <n v="4.7"/>
    <n v="0.79800000000000004"/>
    <n v="379"/>
    <n v="65"/>
    <n v="225"/>
    <n v="135"/>
    <n v="173"/>
    <n v="88.235294117647058"/>
    <n v="52.941176470588239"/>
    <n v="67.843137254901961"/>
    <n v="0.751"/>
    <x v="1"/>
    <x v="0"/>
    <n v="7609"/>
    <n v="4.55"/>
    <n v="12.8"/>
    <n v="49.5"/>
    <n v="255664"/>
    <n v="107.8"/>
    <n v="34.200000000000003"/>
    <s v="CytoData"/>
    <s v="May_Grunwald_Giemsa"/>
    <s v="Zeiss_Axio"/>
    <n v="60"/>
    <n v="360"/>
    <n v="0"/>
    <n v="0.97919999999999996"/>
    <n v="0.90010000000000001"/>
    <n v="-7.9099999999999948E-2"/>
  </r>
  <r>
    <s v="CELL_002078"/>
    <x v="4"/>
    <x v="1"/>
    <s v="Normal_WBC"/>
    <n v="14.41"/>
    <n v="68.599999999999994"/>
    <n v="0.58799999999999997"/>
    <n v="0.36099999999999999"/>
    <n v="190.02770083102493"/>
    <n v="0.68700000000000006"/>
    <n v="0.34699999999999998"/>
    <n v="2.6"/>
    <n v="1.4"/>
    <n v="0.75900000000000001"/>
    <n v="581"/>
    <n v="97"/>
    <n v="193"/>
    <n v="175"/>
    <n v="191"/>
    <n v="75.686274509803923"/>
    <n v="68.627450980392155"/>
    <n v="74.901960784313729"/>
    <n v="0.57299999999999995"/>
    <x v="2"/>
    <x v="0"/>
    <n v="6319"/>
    <n v="3.98"/>
    <n v="16.899999999999999"/>
    <n v="56.7"/>
    <n v="238807"/>
    <n v="91.1"/>
    <n v="35.799999999999997"/>
    <s v="Raabin_WBC"/>
    <s v="May_Grunwald_Giemsa"/>
    <s v="Olympus_BX51"/>
    <n v="100"/>
    <n v="224"/>
    <n v="4.6800000000000001E-2"/>
    <n v="0.94650000000000001"/>
    <n v="0.95509999999999995"/>
    <n v="8.599999999999941E-3"/>
  </r>
  <r>
    <s v="CELL_004271"/>
    <x v="8"/>
    <x v="0"/>
    <s v="Leukemia"/>
    <n v="13.4"/>
    <n v="82.6"/>
    <n v="0.21"/>
    <n v="0.128"/>
    <n v="645.31249999999989"/>
    <n v="0.873"/>
    <n v="0.26300000000000001"/>
    <n v="0.11"/>
    <n v="1"/>
    <n v="0.82499999999999996"/>
    <n v="627"/>
    <n v="78"/>
    <n v="203"/>
    <n v="176"/>
    <n v="217"/>
    <n v="79.607843137254903"/>
    <n v="69.019607843137251"/>
    <n v="85.098039215686271"/>
    <n v="0.72699999999999998"/>
    <x v="1"/>
    <x v="0"/>
    <n v="9242"/>
    <n v="5.93"/>
    <n v="13.9"/>
    <n v="44.8"/>
    <n v="226444"/>
    <n v="84.3"/>
    <n v="32.299999999999997"/>
    <s v="CytoData"/>
    <s v="Giemsa"/>
    <s v="Olympus_BX51"/>
    <n v="60"/>
    <n v="224"/>
    <n v="0.83440000000000003"/>
    <n v="0.46949999999999997"/>
    <n v="0.74750000000000005"/>
    <n v="0.27800000000000008"/>
  </r>
  <r>
    <s v="CELL_004181"/>
    <x v="8"/>
    <x v="0"/>
    <s v="Leukemia"/>
    <n v="15.25"/>
    <n v="74.3"/>
    <n v="0.45400000000000001"/>
    <n v="0.13500000000000001"/>
    <n v="550.37037037037032"/>
    <n v="0.78900000000000003"/>
    <n v="0.29899999999999999"/>
    <n v="0.79"/>
    <n v="1"/>
    <n v="0.82399999999999995"/>
    <n v="616"/>
    <n v="85"/>
    <n v="185"/>
    <n v="159"/>
    <n v="176"/>
    <n v="72.549019607843135"/>
    <n v="62.352941176470587"/>
    <n v="69.019607843137251"/>
    <n v="0.65400000000000003"/>
    <x v="2"/>
    <x v="0"/>
    <n v="6889"/>
    <n v="3.93"/>
    <n v="10.3"/>
    <n v="41.9"/>
    <n v="276527"/>
    <n v="80.400000000000006"/>
    <n v="32.299999999999997"/>
    <s v="PBC_Dataset"/>
    <s v="Giemsa"/>
    <s v="Olympus_BX51"/>
    <n v="60"/>
    <n v="360"/>
    <n v="0.64970000000000006"/>
    <n v="0.66120000000000001"/>
    <n v="0.84799999999999998"/>
    <n v="0.18679999999999997"/>
  </r>
  <r>
    <s v="CELL_005466"/>
    <x v="11"/>
    <x v="0"/>
    <s v="Infection"/>
    <n v="11.56"/>
    <n v="57.3"/>
    <n v="0.67600000000000005"/>
    <n v="0.44400000000000001"/>
    <n v="129.05405405405403"/>
    <n v="0.71199999999999997"/>
    <n v="0.28100000000000003"/>
    <n v="4.4000000000000004"/>
    <n v="3.3"/>
    <n v="0.88900000000000001"/>
    <n v="432"/>
    <n v="81"/>
    <n v="216"/>
    <n v="177"/>
    <n v="220"/>
    <n v="84.705882352941174"/>
    <n v="69.411764705882348"/>
    <n v="86.274509803921575"/>
    <n v="0.73"/>
    <x v="1"/>
    <x v="0"/>
    <n v="7785"/>
    <n v="4.95"/>
    <n v="16.5"/>
    <n v="47.7"/>
    <n v="391984"/>
    <n v="95.9"/>
    <n v="33"/>
    <s v="PBC_Dataset"/>
    <s v="May_Grunwald_Giemsa"/>
    <s v="Zeiss_Axio"/>
    <n v="60"/>
    <n v="256"/>
    <n v="0.72470000000000001"/>
    <n v="0.66639999999999999"/>
    <n v="0.66900000000000004"/>
    <n v="2.6000000000000467E-3"/>
  </r>
  <r>
    <s v="CELL_000916"/>
    <x v="1"/>
    <x v="1"/>
    <s v="Normal_WBC"/>
    <n v="12.54"/>
    <n v="47"/>
    <n v="0.47899999999999998"/>
    <n v="0.376"/>
    <n v="125"/>
    <n v="0.82699999999999996"/>
    <n v="0.51400000000000001"/>
    <n v="3.1"/>
    <n v="3.8"/>
    <n v="0.84499999999999997"/>
    <n v="497"/>
    <n v="66"/>
    <n v="206"/>
    <n v="154"/>
    <n v="186"/>
    <n v="80.784313725490193"/>
    <n v="60.392156862745097"/>
    <n v="72.941176470588232"/>
    <n v="0.82499999999999996"/>
    <x v="1"/>
    <x v="1"/>
    <n v="7077"/>
    <n v="3.97"/>
    <n v="11.4"/>
    <n v="33.799999999999997"/>
    <n v="136455"/>
    <n v="80.400000000000006"/>
    <n v="33.299999999999997"/>
    <s v="Raabin_WBC"/>
    <s v="Giemsa"/>
    <s v="Zeiss_Axio"/>
    <n v="100"/>
    <n v="256"/>
    <n v="0.1014"/>
    <n v="0.89439999999999997"/>
    <n v="0.82399999999999995"/>
    <n v="-7.0400000000000018E-2"/>
  </r>
  <r>
    <s v="CELL_004334"/>
    <x v="13"/>
    <x v="0"/>
    <s v="Leukemia"/>
    <n v="13.01"/>
    <n v="73.7"/>
    <n v="0.59"/>
    <n v="0.14499999999999999"/>
    <n v="508.27586206896558"/>
    <n v="0.84899999999999998"/>
    <n v="0.20699999999999999"/>
    <n v="0.45"/>
    <n v="1"/>
    <n v="0.83399999999999996"/>
    <n v="676"/>
    <n v="77"/>
    <n v="197"/>
    <n v="154"/>
    <n v="175"/>
    <n v="77.254901960784323"/>
    <n v="60.392156862745097"/>
    <n v="68.627450980392155"/>
    <n v="0.70399999999999996"/>
    <x v="1"/>
    <x v="0"/>
    <n v="3734"/>
    <n v="4.5599999999999996"/>
    <n v="13.2"/>
    <n v="41.3"/>
    <n v="173540"/>
    <n v="88"/>
    <n v="31.5"/>
    <s v="Raabin_WBC"/>
    <s v="Giemsa"/>
    <s v="Leica_DM2000"/>
    <n v="60"/>
    <n v="512"/>
    <n v="0.88129999999999997"/>
    <n v="0.80269999999999997"/>
    <n v="0.61970000000000003"/>
    <n v="-0.18299999999999994"/>
  </r>
  <r>
    <s v="CELL_002705"/>
    <x v="9"/>
    <x v="1"/>
    <s v="Normal_WBC"/>
    <n v="9.43"/>
    <n v="67.400000000000006"/>
    <n v="0.59"/>
    <n v="0.40699999999999997"/>
    <n v="165.60196560196562"/>
    <n v="0.79900000000000004"/>
    <n v="0.45"/>
    <n v="4.2699999999999996"/>
    <n v="2.4"/>
    <n v="0.77800000000000002"/>
    <n v="405"/>
    <n v="82"/>
    <n v="193"/>
    <n v="127"/>
    <n v="171"/>
    <n v="75.686274509803923"/>
    <n v="49.803921568627452"/>
    <n v="67.058823529411754"/>
    <n v="0.79500000000000004"/>
    <x v="0"/>
    <x v="0"/>
    <n v="8017"/>
    <n v="4.67"/>
    <n v="15.3"/>
    <n v="46.2"/>
    <n v="374102"/>
    <n v="88.6"/>
    <n v="35.299999999999997"/>
    <s v="PBC_Dataset"/>
    <s v="Giemsa"/>
    <s v="Leica_DM2000"/>
    <n v="100"/>
    <n v="256"/>
    <n v="8.5800000000000001E-2"/>
    <n v="0.87250000000000005"/>
    <n v="0.94320000000000004"/>
    <n v="7.0699999999999985E-2"/>
  </r>
  <r>
    <s v="CELL_003997"/>
    <x v="7"/>
    <x v="1"/>
    <s v="Normal_Platelet"/>
    <n v="3.1"/>
    <n v="0"/>
    <n v="0"/>
    <n v="1"/>
    <n v="0"/>
    <n v="0.66800000000000004"/>
    <n v="0.39100000000000001"/>
    <n v="2.79"/>
    <n v="1"/>
    <n v="0.73299999999999998"/>
    <n v="14"/>
    <n v="16"/>
    <n v="236"/>
    <n v="153"/>
    <n v="151"/>
    <n v="92.549019607843135"/>
    <n v="60"/>
    <n v="59.215686274509807"/>
    <n v="0.45700000000000002"/>
    <x v="0"/>
    <x v="1"/>
    <n v="4517"/>
    <n v="4.42"/>
    <n v="12.3"/>
    <n v="35.200000000000003"/>
    <n v="156697"/>
    <n v="86.4"/>
    <n v="32.799999999999997"/>
    <s v="PBC_Dataset"/>
    <s v="Giemsa"/>
    <s v="Leica_DM2000"/>
    <n v="100"/>
    <n v="512"/>
    <n v="4.4299999999999999E-2"/>
    <n v="0.88070000000000004"/>
    <n v="0.87139999999999995"/>
    <n v="-9.300000000000086E-3"/>
  </r>
  <r>
    <s v="CELL_001966"/>
    <x v="4"/>
    <x v="1"/>
    <s v="Normal_WBC"/>
    <n v="15.04"/>
    <n v="59.1"/>
    <n v="0.504"/>
    <n v="0.28199999999999997"/>
    <n v="209.57446808510642"/>
    <n v="0.78"/>
    <n v="0.52500000000000002"/>
    <n v="2.0499999999999998"/>
    <n v="1"/>
    <n v="0.77700000000000002"/>
    <n v="658"/>
    <n v="90"/>
    <n v="217"/>
    <n v="156"/>
    <n v="179"/>
    <n v="85.098039215686271"/>
    <n v="61.176470588235297"/>
    <n v="70.196078431372541"/>
    <n v="0.72599999999999998"/>
    <x v="1"/>
    <x v="0"/>
    <n v="6071"/>
    <n v="4.0999999999999996"/>
    <n v="15.3"/>
    <n v="40.299999999999997"/>
    <n v="380613"/>
    <n v="99.7"/>
    <n v="34.9"/>
    <s v="CytoData"/>
    <s v="Wright"/>
    <s v="Zeiss_Axio"/>
    <n v="100"/>
    <n v="360"/>
    <n v="0.1671"/>
    <n v="1"/>
    <n v="0.94889999999999997"/>
    <n v="-5.1100000000000034E-2"/>
  </r>
  <r>
    <s v="CELL_003686"/>
    <x v="2"/>
    <x v="1"/>
    <s v="Normal_RBC"/>
    <n v="7.84"/>
    <n v="0"/>
    <n v="0"/>
    <n v="1"/>
    <n v="0"/>
    <n v="0.90300000000000002"/>
    <n v="0.18"/>
    <n v="0.78"/>
    <n v="1"/>
    <n v="0.92700000000000005"/>
    <n v="185"/>
    <n v="43"/>
    <n v="223"/>
    <n v="114"/>
    <n v="135"/>
    <n v="87.450980392156865"/>
    <n v="44.705882352941181"/>
    <n v="52.941176470588239"/>
    <n v="0.46300000000000002"/>
    <x v="2"/>
    <x v="0"/>
    <n v="5132"/>
    <n v="5.44"/>
    <n v="16.899999999999999"/>
    <n v="37.9"/>
    <n v="241879"/>
    <n v="81.400000000000006"/>
    <n v="32.1"/>
    <s v="CytoData"/>
    <s v="Giemsa"/>
    <s v="Olympus_BX51"/>
    <n v="60"/>
    <n v="224"/>
    <n v="3.2800000000000003E-2"/>
    <n v="0.85760000000000003"/>
    <n v="0.85909999999999997"/>
    <n v="1.4999999999999458E-3"/>
  </r>
  <r>
    <s v="CELL_003845"/>
    <x v="7"/>
    <x v="1"/>
    <s v="Normal_Platelet"/>
    <n v="2.34"/>
    <n v="0"/>
    <n v="0"/>
    <n v="1"/>
    <n v="0"/>
    <n v="0.78400000000000003"/>
    <n v="0.55300000000000005"/>
    <n v="2.8"/>
    <n v="1"/>
    <n v="0.75700000000000001"/>
    <n v="10"/>
    <n v="20"/>
    <n v="206"/>
    <n v="143"/>
    <n v="158"/>
    <n v="80.784313725490193"/>
    <n v="56.078431372549019"/>
    <n v="61.96078431372549"/>
    <n v="0.56699999999999995"/>
    <x v="1"/>
    <x v="1"/>
    <n v="9682"/>
    <n v="6.17"/>
    <n v="14.2"/>
    <n v="48.2"/>
    <n v="67945"/>
    <n v="95.4"/>
    <n v="34.4"/>
    <s v="PBC_Dataset"/>
    <s v="Giemsa"/>
    <s v="Olympus_BX51"/>
    <n v="100"/>
    <n v="360"/>
    <n v="8.9599999999999999E-2"/>
    <n v="0.92410000000000003"/>
    <n v="0.78159999999999996"/>
    <n v="-0.14250000000000007"/>
  </r>
  <r>
    <s v="CELL_001721"/>
    <x v="5"/>
    <x v="1"/>
    <s v="Normal_WBC"/>
    <n v="8.5399999999999991"/>
    <n v="80.8"/>
    <n v="0.81599999999999995"/>
    <n v="0.184"/>
    <n v="439.13043478260869"/>
    <n v="0.9"/>
    <n v="0.253"/>
    <n v="1.24"/>
    <n v="1"/>
    <n v="0.90200000000000002"/>
    <n v="257"/>
    <n v="52"/>
    <n v="199"/>
    <n v="173"/>
    <n v="219"/>
    <n v="78.039215686274517"/>
    <n v="67.843137254901961"/>
    <n v="85.882352941176464"/>
    <n v="0.79900000000000004"/>
    <x v="1"/>
    <x v="0"/>
    <n v="5840"/>
    <n v="4.9800000000000004"/>
    <n v="11.7"/>
    <n v="37.6"/>
    <n v="279078"/>
    <n v="84.9"/>
    <n v="33.6"/>
    <s v="Raabin_WBC"/>
    <s v="Wright"/>
    <s v="Leica_DM2000"/>
    <n v="60"/>
    <n v="360"/>
    <n v="0.1348"/>
    <n v="0.84060000000000001"/>
    <n v="0.81279999999999997"/>
    <n v="-2.7800000000000047E-2"/>
  </r>
  <r>
    <s v="CELL_005840"/>
    <x v="18"/>
    <x v="0"/>
    <s v="Artefact"/>
    <n v="5.7"/>
    <n v="28.7"/>
    <n v="0.24199999999999999"/>
    <n v="0.7"/>
    <n v="41"/>
    <n v="0.49"/>
    <n v="0.312"/>
    <n v="0"/>
    <n v="1.2"/>
    <n v="0.66"/>
    <n v="10"/>
    <n v="47"/>
    <n v="248"/>
    <n v="125"/>
    <n v="145"/>
    <n v="97.254901960784309"/>
    <n v="49.019607843137251"/>
    <n v="56.862745098039213"/>
    <n v="0.82199999999999995"/>
    <x v="1"/>
    <x v="0"/>
    <n v="3553"/>
    <n v="5.05"/>
    <n v="13.8"/>
    <n v="49.8"/>
    <n v="282212"/>
    <n v="112.3"/>
    <n v="33.5"/>
    <s v="Raabin_WBC"/>
    <s v="Wright"/>
    <s v="Olympus_BX51"/>
    <n v="100"/>
    <n v="256"/>
    <n v="0.80149999999999999"/>
    <n v="0.80279999999999996"/>
    <n v="0.58479999999999999"/>
    <n v="-0.21799999999999997"/>
  </r>
  <r>
    <s v="CELL_003741"/>
    <x v="7"/>
    <x v="1"/>
    <s v="Normal_Platelet"/>
    <n v="3.47"/>
    <n v="0"/>
    <n v="0"/>
    <n v="1"/>
    <n v="0"/>
    <n v="0.85499999999999998"/>
    <n v="0.503"/>
    <n v="2.6"/>
    <n v="1"/>
    <n v="0.81"/>
    <n v="21"/>
    <n v="21"/>
    <n v="223"/>
    <n v="144"/>
    <n v="180"/>
    <n v="87.450980392156865"/>
    <n v="56.470588235294116"/>
    <n v="70.588235294117652"/>
    <n v="0.58699999999999997"/>
    <x v="2"/>
    <x v="0"/>
    <n v="6929"/>
    <n v="4.32"/>
    <n v="10.6"/>
    <n v="43.7"/>
    <n v="150947"/>
    <n v="98.3"/>
    <n v="31.2"/>
    <s v="Raabin_WBC"/>
    <s v="Giemsa"/>
    <s v="Leica_DM2000"/>
    <n v="60"/>
    <n v="224"/>
    <n v="0.15060000000000001"/>
    <n v="0.96960000000000002"/>
    <n v="0.87970000000000004"/>
    <n v="-8.989999999999998E-2"/>
  </r>
  <r>
    <s v="CELL_002926"/>
    <x v="2"/>
    <x v="1"/>
    <s v="Normal_RBC"/>
    <n v="6.64"/>
    <n v="0"/>
    <n v="0"/>
    <n v="1"/>
    <n v="0"/>
    <n v="0.88800000000000001"/>
    <n v="5.6000000000000001E-2"/>
    <n v="0.27"/>
    <n v="1"/>
    <n v="0.96299999999999997"/>
    <n v="184"/>
    <n v="35"/>
    <n v="239"/>
    <n v="134"/>
    <n v="128"/>
    <n v="93.725490196078425"/>
    <n v="52.549019607843142"/>
    <n v="50.196078431372548"/>
    <n v="0.51700000000000002"/>
    <x v="1"/>
    <x v="1"/>
    <n v="6676"/>
    <n v="3.33"/>
    <n v="17"/>
    <n v="48.1"/>
    <n v="168185"/>
    <n v="82.8"/>
    <n v="33.6"/>
    <s v="Raabin_WBC"/>
    <s v="May_Grunwald_Giemsa"/>
    <s v="Leica_DM2000"/>
    <n v="60"/>
    <n v="256"/>
    <n v="3.15E-2"/>
    <n v="0.92249999999999999"/>
    <n v="0.9143"/>
    <n v="-8.1999999999999851E-3"/>
  </r>
  <r>
    <s v="CELL_001819"/>
    <x v="5"/>
    <x v="1"/>
    <s v="Normal_WBC"/>
    <n v="8.35"/>
    <n v="79.3"/>
    <n v="0.97799999999999998"/>
    <n v="0.13"/>
    <n v="610"/>
    <n v="0.82"/>
    <n v="0.23200000000000001"/>
    <n v="1.31"/>
    <n v="1.1000000000000001"/>
    <n v="0.92200000000000004"/>
    <n v="219"/>
    <n v="56"/>
    <n v="178"/>
    <n v="159"/>
    <n v="200"/>
    <n v="69.803921568627445"/>
    <n v="62.352941176470587"/>
    <n v="78.431372549019613"/>
    <n v="0.71199999999999997"/>
    <x v="1"/>
    <x v="1"/>
    <n v="4042"/>
    <n v="4.92"/>
    <n v="13.7"/>
    <n v="40.799999999999997"/>
    <n v="221216"/>
    <n v="102.5"/>
    <n v="32.1"/>
    <s v="Raabin_WBC"/>
    <s v="Wright"/>
    <s v="Olympus_BX51"/>
    <n v="100"/>
    <n v="224"/>
    <n v="0"/>
    <n v="0.88119999999999998"/>
    <n v="0.93430000000000002"/>
    <n v="5.3100000000000036E-2"/>
  </r>
  <r>
    <s v="CELL_003837"/>
    <x v="7"/>
    <x v="1"/>
    <s v="Normal_Platelet"/>
    <n v="2.76"/>
    <n v="0"/>
    <n v="0"/>
    <n v="1"/>
    <n v="0"/>
    <n v="0.69399999999999995"/>
    <n v="0.47699999999999998"/>
    <n v="2.1"/>
    <n v="1"/>
    <n v="0.878"/>
    <n v="30"/>
    <n v="16"/>
    <n v="202"/>
    <n v="132"/>
    <n v="153"/>
    <n v="79.215686274509807"/>
    <n v="51.764705882352949"/>
    <n v="60"/>
    <n v="0.65200000000000002"/>
    <x v="1"/>
    <x v="1"/>
    <n v="6103"/>
    <n v="6.44"/>
    <n v="12.7"/>
    <n v="36.9"/>
    <n v="339446"/>
    <n v="95.3"/>
    <n v="33.200000000000003"/>
    <s v="Raabin_WBC"/>
    <s v="Giemsa"/>
    <s v="Zeiss_Axio"/>
    <n v="100"/>
    <n v="224"/>
    <n v="0.1008"/>
    <n v="0.93289999999999995"/>
    <n v="0.91479999999999995"/>
    <n v="-1.8100000000000005E-2"/>
  </r>
  <r>
    <s v="CELL_004586"/>
    <x v="16"/>
    <x v="0"/>
    <s v="Anemia"/>
    <n v="8.27"/>
    <n v="0"/>
    <n v="0"/>
    <n v="1"/>
    <n v="0"/>
    <n v="0.60399999999999998"/>
    <n v="0.77600000000000002"/>
    <n v="0.38"/>
    <n v="1"/>
    <n v="0.91"/>
    <n v="218"/>
    <n v="55"/>
    <n v="231"/>
    <n v="123"/>
    <n v="129"/>
    <n v="90.588235294117652"/>
    <n v="48.235294117647058"/>
    <n v="50.588235294117645"/>
    <n v="0.55500000000000005"/>
    <x v="1"/>
    <x v="0"/>
    <n v="3362"/>
    <n v="5.35"/>
    <n v="13.4"/>
    <n v="39.799999999999997"/>
    <n v="315396"/>
    <n v="103.6"/>
    <n v="34.1"/>
    <s v="Raabin_WBC"/>
    <s v="May_Grunwald_Giemsa"/>
    <s v="Olympus_BX51"/>
    <n v="100"/>
    <n v="256"/>
    <n v="0.95150000000000001"/>
    <n v="0.64900000000000002"/>
    <n v="0.76700000000000002"/>
    <n v="0.11799999999999999"/>
  </r>
  <r>
    <s v="CELL_003471"/>
    <x v="2"/>
    <x v="1"/>
    <s v="Normal_RBC"/>
    <n v="8"/>
    <n v="0"/>
    <n v="0"/>
    <n v="1"/>
    <n v="0"/>
    <n v="0.90400000000000003"/>
    <n v="0.189"/>
    <n v="0.28999999999999998"/>
    <n v="1"/>
    <n v="0.96599999999999997"/>
    <n v="195"/>
    <n v="55"/>
    <n v="225"/>
    <n v="145"/>
    <n v="132"/>
    <n v="88.235294117647058"/>
    <n v="56.862745098039213"/>
    <n v="51.764705882352949"/>
    <n v="0.47599999999999998"/>
    <x v="1"/>
    <x v="0"/>
    <n v="7408"/>
    <n v="4.24"/>
    <n v="13.3"/>
    <n v="37.299999999999997"/>
    <n v="215094"/>
    <n v="100.5"/>
    <n v="32.1"/>
    <s v="PBC_Dataset"/>
    <s v="Wright"/>
    <s v="Zeiss_Axio"/>
    <n v="100"/>
    <n v="512"/>
    <n v="2.6599999999999999E-2"/>
    <n v="0.88949999999999996"/>
    <n v="0.95350000000000001"/>
    <n v="6.4000000000000057E-2"/>
  </r>
  <r>
    <s v="CELL_003018"/>
    <x v="2"/>
    <x v="1"/>
    <s v="Normal_RBC"/>
    <n v="7.11"/>
    <n v="0"/>
    <n v="0"/>
    <n v="1"/>
    <n v="0"/>
    <n v="0.94599999999999995"/>
    <n v="0.217"/>
    <n v="0.64"/>
    <n v="1"/>
    <n v="0.93400000000000005"/>
    <n v="160"/>
    <n v="48"/>
    <n v="239"/>
    <n v="138"/>
    <n v="132"/>
    <n v="93.725490196078425"/>
    <n v="54.117647058823529"/>
    <n v="51.764705882352949"/>
    <n v="0.51700000000000002"/>
    <x v="1"/>
    <x v="1"/>
    <n v="3504"/>
    <n v="4.3899999999999997"/>
    <n v="11.8"/>
    <n v="44.1"/>
    <n v="251177"/>
    <n v="82.2"/>
    <n v="33.700000000000003"/>
    <s v="CytoData"/>
    <s v="Wright"/>
    <s v="Olympus_BX51"/>
    <n v="100"/>
    <n v="256"/>
    <n v="6.2899999999999998E-2"/>
    <n v="0.8659"/>
    <n v="0.9133"/>
    <n v="4.7399999999999998E-2"/>
  </r>
  <r>
    <s v="CELL_000411"/>
    <x v="1"/>
    <x v="1"/>
    <s v="Normal_WBC"/>
    <n v="11.32"/>
    <n v="58.1"/>
    <n v="0.42799999999999999"/>
    <n v="0.46100000000000002"/>
    <n v="126.03036876355748"/>
    <n v="0.82"/>
    <n v="0.26400000000000001"/>
    <n v="3.1"/>
    <n v="3.9"/>
    <n v="0.67300000000000004"/>
    <n v="486"/>
    <n v="74"/>
    <n v="220"/>
    <n v="153"/>
    <n v="159"/>
    <n v="86.274509803921575"/>
    <n v="60"/>
    <n v="62.352941176470587"/>
    <n v="0.68700000000000006"/>
    <x v="2"/>
    <x v="1"/>
    <n v="6793"/>
    <n v="5.61"/>
    <n v="13.4"/>
    <n v="45.1"/>
    <n v="196055"/>
    <n v="78"/>
    <n v="34.5"/>
    <s v="PBC_Dataset"/>
    <s v="May_Grunwald_Giemsa"/>
    <s v="Zeiss_Axio"/>
    <n v="40"/>
    <n v="256"/>
    <n v="9.4299999999999995E-2"/>
    <n v="0.98329999999999995"/>
    <n v="0.7994"/>
    <n v="-0.18389999999999995"/>
  </r>
  <r>
    <s v="CELL_003083"/>
    <x v="2"/>
    <x v="1"/>
    <s v="Normal_RBC"/>
    <n v="7.75"/>
    <n v="0"/>
    <n v="0"/>
    <n v="1"/>
    <n v="0"/>
    <n v="0.95299999999999996"/>
    <n v="0.16800000000000001"/>
    <n v="0"/>
    <n v="1"/>
    <n v="0.94799999999999995"/>
    <n v="187"/>
    <n v="45"/>
    <n v="214"/>
    <n v="141"/>
    <n v="146"/>
    <n v="83.921568627450981"/>
    <n v="55.294117647058826"/>
    <n v="57.254901960784309"/>
    <n v="0.45300000000000001"/>
    <x v="1"/>
    <x v="0"/>
    <n v="9178"/>
    <n v="5.45"/>
    <n v="11.7"/>
    <n v="49.6"/>
    <n v="190130"/>
    <n v="82.8"/>
    <n v="32.299999999999997"/>
    <s v="PBC_Dataset"/>
    <s v="Wright"/>
    <s v="Leica_DM2000"/>
    <n v="40"/>
    <n v="256"/>
    <n v="3.7499999999999999E-2"/>
    <n v="0.9052"/>
    <n v="0.92649999999999999"/>
    <n v="2.1299999999999986E-2"/>
  </r>
  <r>
    <s v="CELL_004604"/>
    <x v="16"/>
    <x v="0"/>
    <s v="Anemia"/>
    <n v="6.44"/>
    <n v="0"/>
    <n v="0"/>
    <n v="1"/>
    <n v="0"/>
    <n v="0.64800000000000002"/>
    <n v="0.69799999999999995"/>
    <n v="0.71"/>
    <n v="1"/>
    <n v="0.81699999999999995"/>
    <n v="177"/>
    <n v="62"/>
    <n v="243"/>
    <n v="126"/>
    <n v="127"/>
    <n v="95.294117647058812"/>
    <n v="49.411764705882355"/>
    <n v="49.803921568627452"/>
    <n v="0.443"/>
    <x v="1"/>
    <x v="0"/>
    <n v="10259"/>
    <n v="5.12"/>
    <n v="12.5"/>
    <n v="33.700000000000003"/>
    <n v="323682"/>
    <n v="84.1"/>
    <n v="33.799999999999997"/>
    <s v="Raabin_WBC"/>
    <s v="Wright"/>
    <s v="Olympus_BX51"/>
    <n v="100"/>
    <n v="512"/>
    <n v="1"/>
    <n v="0.73360000000000003"/>
    <n v="0.80420000000000003"/>
    <n v="7.0599999999999996E-2"/>
  </r>
  <r>
    <s v="CELL_005455"/>
    <x v="11"/>
    <x v="0"/>
    <s v="Infection"/>
    <n v="13.64"/>
    <n v="55.9"/>
    <n v="0.47799999999999998"/>
    <n v="0.59499999999999997"/>
    <n v="93.94957983193278"/>
    <n v="0.81899999999999995"/>
    <n v="0.52100000000000002"/>
    <n v="5"/>
    <n v="3.2"/>
    <n v="0.79900000000000004"/>
    <n v="401"/>
    <n v="60"/>
    <n v="189"/>
    <n v="149"/>
    <n v="193"/>
    <n v="74.117647058823536"/>
    <n v="58.431372549019613"/>
    <n v="75.686274509803923"/>
    <n v="0.67200000000000004"/>
    <x v="0"/>
    <x v="1"/>
    <n v="9340"/>
    <n v="4.74"/>
    <n v="11.5"/>
    <n v="40.1"/>
    <n v="231906"/>
    <n v="85.2"/>
    <n v="32.4"/>
    <s v="PBC_Dataset"/>
    <s v="Wright"/>
    <s v="Leica_DM2000"/>
    <n v="60"/>
    <n v="256"/>
    <n v="0.83040000000000003"/>
    <n v="0.76859999999999995"/>
    <n v="0.68"/>
    <n v="-8.8599999999999901E-2"/>
  </r>
  <r>
    <s v="CELL_001727"/>
    <x v="5"/>
    <x v="1"/>
    <s v="Normal_WBC"/>
    <n v="10.6"/>
    <n v="83.9"/>
    <n v="0.77900000000000003"/>
    <n v="0.187"/>
    <n v="448.6631016042781"/>
    <n v="0.84"/>
    <n v="0.29599999999999999"/>
    <n v="1.46"/>
    <n v="1"/>
    <n v="0.84099999999999997"/>
    <n v="267"/>
    <n v="56"/>
    <n v="203"/>
    <n v="134"/>
    <n v="186"/>
    <n v="79.607843137254903"/>
    <n v="52.549019607843142"/>
    <n v="72.941176470588232"/>
    <n v="0.71499999999999997"/>
    <x v="1"/>
    <x v="0"/>
    <n v="5052"/>
    <n v="4.38"/>
    <n v="15"/>
    <n v="36.700000000000003"/>
    <n v="187830"/>
    <n v="85.9"/>
    <n v="33.200000000000003"/>
    <s v="PBC_Dataset"/>
    <s v="Giemsa"/>
    <s v="Leica_DM2000"/>
    <n v="60"/>
    <n v="360"/>
    <n v="0.18240000000000001"/>
    <n v="0.87219999999999998"/>
    <n v="0.85899999999999999"/>
    <n v="-1.319999999999999E-2"/>
  </r>
  <r>
    <s v="CELL_005588"/>
    <x v="3"/>
    <x v="0"/>
    <s v="Infection"/>
    <n v="12.82"/>
    <n v="78.900000000000006"/>
    <n v="0.61199999999999999"/>
    <n v="0.23100000000000001"/>
    <n v="341.55844155844159"/>
    <n v="0.71699999999999997"/>
    <n v="0.46899999999999997"/>
    <n v="1.72"/>
    <n v="1.1000000000000001"/>
    <n v="0.73899999999999999"/>
    <n v="570"/>
    <n v="78"/>
    <n v="216"/>
    <n v="172"/>
    <n v="188"/>
    <n v="84.705882352941174"/>
    <n v="67.450980392156865"/>
    <n v="73.725490196078439"/>
    <n v="0.61799999999999999"/>
    <x v="1"/>
    <x v="1"/>
    <n v="5459"/>
    <n v="5.34"/>
    <n v="15.6"/>
    <n v="46.4"/>
    <n v="189003"/>
    <n v="106.6"/>
    <n v="29.9"/>
    <s v="Raabin_WBC"/>
    <s v="Wright"/>
    <s v="Olympus_BX51"/>
    <n v="100"/>
    <n v="256"/>
    <n v="0.74670000000000003"/>
    <n v="0.79620000000000002"/>
    <n v="0.90390000000000004"/>
    <n v="0.10770000000000002"/>
  </r>
  <r>
    <s v="CELL_005184"/>
    <x v="14"/>
    <x v="0"/>
    <s v="Anemia"/>
    <n v="8.64"/>
    <n v="0"/>
    <n v="0"/>
    <n v="1"/>
    <n v="0"/>
    <n v="0.85299999999999998"/>
    <n v="0.22700000000000001"/>
    <n v="0.7"/>
    <n v="1"/>
    <n v="0.875"/>
    <n v="176"/>
    <n v="56"/>
    <n v="234"/>
    <n v="124"/>
    <n v="135"/>
    <n v="91.764705882352942"/>
    <n v="48.627450980392155"/>
    <n v="52.941176470588239"/>
    <n v="0.48499999999999999"/>
    <x v="2"/>
    <x v="0"/>
    <n v="9279"/>
    <n v="2.91"/>
    <n v="12.1"/>
    <n v="43.4"/>
    <n v="334919"/>
    <n v="92.1"/>
    <n v="34.9"/>
    <s v="Raabin_WBC"/>
    <s v="Wright"/>
    <s v="Olympus_BX51"/>
    <n v="60"/>
    <n v="512"/>
    <n v="0.88280000000000003"/>
    <n v="0.85899999999999999"/>
    <n v="0.6139"/>
    <n v="-0.24509999999999998"/>
  </r>
  <r>
    <s v="CELL_001967"/>
    <x v="4"/>
    <x v="1"/>
    <s v="Normal_WBC"/>
    <n v="18.79"/>
    <n v="69.2"/>
    <n v="0.63"/>
    <n v="0.46800000000000003"/>
    <n v="147.86324786324786"/>
    <n v="0.629"/>
    <n v="0.64800000000000002"/>
    <n v="2.38"/>
    <n v="1.5"/>
    <n v="0.81100000000000005"/>
    <n v="558"/>
    <n v="95"/>
    <n v="199"/>
    <n v="194"/>
    <n v="169"/>
    <n v="78.039215686274517"/>
    <n v="76.078431372549019"/>
    <n v="66.274509803921561"/>
    <n v="0.49099999999999999"/>
    <x v="2"/>
    <x v="0"/>
    <n v="4956"/>
    <n v="4.53"/>
    <n v="8.9"/>
    <n v="45.2"/>
    <n v="382321"/>
    <n v="75"/>
    <n v="33.4"/>
    <s v="CytoData"/>
    <s v="Giemsa"/>
    <s v="Olympus_BX51"/>
    <n v="100"/>
    <n v="512"/>
    <n v="0.1217"/>
    <n v="0.77710000000000001"/>
    <n v="1"/>
    <n v="0.22289999999999999"/>
  </r>
  <r>
    <s v="CELL_003867"/>
    <x v="7"/>
    <x v="1"/>
    <s v="Normal_Platelet"/>
    <n v="2.65"/>
    <n v="0"/>
    <n v="0"/>
    <n v="1"/>
    <n v="0"/>
    <n v="0.78300000000000003"/>
    <n v="0.223"/>
    <n v="2.13"/>
    <n v="1"/>
    <n v="0.76800000000000002"/>
    <n v="31"/>
    <n v="17"/>
    <n v="232"/>
    <n v="153"/>
    <n v="165"/>
    <n v="90.980392156862749"/>
    <n v="60"/>
    <n v="64.705882352941174"/>
    <n v="0.55200000000000005"/>
    <x v="0"/>
    <x v="1"/>
    <n v="2511"/>
    <n v="4.79"/>
    <n v="12.9"/>
    <n v="41.8"/>
    <n v="156942"/>
    <n v="79.599999999999994"/>
    <n v="34.9"/>
    <s v="Raabin_WBC"/>
    <s v="May_Grunwald_Giemsa"/>
    <s v="Zeiss_Axio"/>
    <n v="40"/>
    <n v="512"/>
    <n v="0.10059999999999999"/>
    <n v="0.96899999999999997"/>
    <n v="0.87160000000000004"/>
    <n v="-9.7399999999999931E-2"/>
  </r>
  <r>
    <s v="CELL_003990"/>
    <x v="7"/>
    <x v="1"/>
    <s v="Normal_Platelet"/>
    <n v="2.2200000000000002"/>
    <n v="0"/>
    <n v="0"/>
    <n v="1"/>
    <n v="0"/>
    <n v="0.873"/>
    <n v="0.33700000000000002"/>
    <n v="2.17"/>
    <n v="1"/>
    <n v="0.80300000000000005"/>
    <n v="15"/>
    <n v="13"/>
    <n v="209"/>
    <n v="158"/>
    <n v="170"/>
    <n v="81.960784313725483"/>
    <n v="61.96078431372549"/>
    <n v="66.666666666666657"/>
    <n v="0.52900000000000003"/>
    <x v="1"/>
    <x v="0"/>
    <n v="8361"/>
    <n v="3.96"/>
    <n v="11.9"/>
    <n v="50.1"/>
    <n v="229355"/>
    <n v="98.3"/>
    <n v="33.6"/>
    <s v="PBC_Dataset"/>
    <s v="Giemsa"/>
    <s v="Leica_DM2000"/>
    <n v="60"/>
    <n v="224"/>
    <n v="0.1037"/>
    <n v="0.96950000000000003"/>
    <n v="0.99909999999999999"/>
    <n v="2.959999999999996E-2"/>
  </r>
  <r>
    <s v="CELL_003560"/>
    <x v="2"/>
    <x v="1"/>
    <s v="Normal_RBC"/>
    <n v="7.93"/>
    <n v="0"/>
    <n v="0"/>
    <n v="1"/>
    <n v="0"/>
    <n v="0.91300000000000003"/>
    <n v="0.247"/>
    <n v="0.6"/>
    <n v="1"/>
    <n v="0.93799999999999994"/>
    <n v="202"/>
    <n v="50"/>
    <n v="224"/>
    <n v="130"/>
    <n v="122"/>
    <n v="87.843137254901961"/>
    <n v="50.980392156862742"/>
    <n v="47.843137254901961"/>
    <n v="0.54100000000000004"/>
    <x v="1"/>
    <x v="1"/>
    <n v="10346"/>
    <n v="5.1100000000000003"/>
    <n v="14.4"/>
    <n v="35.5"/>
    <n v="338600"/>
    <n v="82.5"/>
    <n v="33.6"/>
    <s v="Raabin_WBC"/>
    <s v="Giemsa"/>
    <s v="Leica_DM2000"/>
    <n v="60"/>
    <n v="512"/>
    <n v="6.7799999999999999E-2"/>
    <n v="0.97350000000000003"/>
    <n v="0.87990000000000002"/>
    <n v="-9.3600000000000017E-2"/>
  </r>
  <r>
    <s v="CELL_002288"/>
    <x v="4"/>
    <x v="1"/>
    <s v="Normal_WBC"/>
    <n v="14.07"/>
    <n v="69.400000000000006"/>
    <n v="0.46100000000000002"/>
    <n v="0.29899999999999999"/>
    <n v="232.10702341137127"/>
    <n v="0.72099999999999997"/>
    <n v="0.38"/>
    <n v="2.0699999999999998"/>
    <n v="1.1000000000000001"/>
    <n v="0.80400000000000005"/>
    <n v="642"/>
    <n v="92"/>
    <n v="208"/>
    <n v="170"/>
    <n v="179"/>
    <n v="81.568627450980387"/>
    <n v="66.666666666666657"/>
    <n v="70.196078431372541"/>
    <n v="0.52300000000000002"/>
    <x v="1"/>
    <x v="0"/>
    <n v="5792"/>
    <n v="4.21"/>
    <n v="15.1"/>
    <n v="44.4"/>
    <n v="364123"/>
    <n v="100.6"/>
    <n v="30.8"/>
    <s v="Raabin_WBC"/>
    <s v="Wright"/>
    <s v="Olympus_BX51"/>
    <n v="100"/>
    <n v="256"/>
    <n v="9.5799999999999996E-2"/>
    <n v="0.82420000000000004"/>
    <n v="0.94220000000000004"/>
    <n v="0.11799999999999999"/>
  </r>
  <r>
    <s v="CELL_004367"/>
    <x v="13"/>
    <x v="0"/>
    <s v="Leukemia"/>
    <n v="15.69"/>
    <n v="77.7"/>
    <n v="0.45600000000000002"/>
    <n v="0.22500000000000001"/>
    <n v="345.33333333333331"/>
    <n v="0.84299999999999997"/>
    <n v="0.253"/>
    <n v="0.85"/>
    <n v="1.3"/>
    <n v="0.97399999999999998"/>
    <n v="653"/>
    <n v="98"/>
    <n v="188"/>
    <n v="131"/>
    <n v="202"/>
    <n v="73.725490196078439"/>
    <n v="51.372549019607838"/>
    <n v="79.215686274509807"/>
    <n v="0.746"/>
    <x v="1"/>
    <x v="1"/>
    <n v="1331"/>
    <n v="4.1399999999999997"/>
    <n v="13.9"/>
    <n v="44.2"/>
    <n v="369589"/>
    <n v="84"/>
    <n v="33.6"/>
    <s v="PBC_Dataset"/>
    <s v="Giemsa"/>
    <s v="Leica_DM2000"/>
    <n v="40"/>
    <n v="224"/>
    <n v="0.73040000000000005"/>
    <n v="0.66549999999999998"/>
    <n v="0.86560000000000004"/>
    <n v="0.20010000000000006"/>
  </r>
  <r>
    <s v="CELL_002707"/>
    <x v="9"/>
    <x v="1"/>
    <s v="Normal_WBC"/>
    <n v="7.87"/>
    <n v="57.9"/>
    <n v="0.70799999999999996"/>
    <n v="0.41"/>
    <n v="141.21951219512195"/>
    <n v="0.83799999999999997"/>
    <n v="0.33400000000000002"/>
    <n v="5.58"/>
    <n v="2.1"/>
    <n v="0.74399999999999999"/>
    <n v="388"/>
    <n v="69"/>
    <n v="187"/>
    <n v="130"/>
    <n v="190"/>
    <n v="73.333333333333329"/>
    <n v="50.980392156862742"/>
    <n v="74.509803921568633"/>
    <n v="0.82899999999999996"/>
    <x v="2"/>
    <x v="0"/>
    <n v="9637"/>
    <n v="4.0599999999999996"/>
    <n v="14.2"/>
    <n v="39.5"/>
    <n v="306947"/>
    <n v="87.6"/>
    <n v="33.799999999999997"/>
    <s v="CytoData"/>
    <s v="Giemsa"/>
    <s v="Zeiss_Axio"/>
    <n v="100"/>
    <n v="512"/>
    <n v="0.1802"/>
    <n v="0.90500000000000003"/>
    <n v="0.91220000000000001"/>
    <n v="7.1999999999999842E-3"/>
  </r>
  <r>
    <s v="CELL_001667"/>
    <x v="5"/>
    <x v="1"/>
    <s v="Normal_WBC"/>
    <n v="9.4"/>
    <n v="76.599999999999994"/>
    <n v="0.76800000000000002"/>
    <n v="0.33300000000000002"/>
    <n v="230.03003003002999"/>
    <n v="0.86099999999999999"/>
    <n v="0.17499999999999999"/>
    <n v="0.8"/>
    <n v="1"/>
    <n v="0.85299999999999998"/>
    <n v="288"/>
    <n v="59"/>
    <n v="204"/>
    <n v="154"/>
    <n v="188"/>
    <n v="80"/>
    <n v="60.392156862745097"/>
    <n v="73.725490196078439"/>
    <n v="0.68100000000000005"/>
    <x v="2"/>
    <x v="0"/>
    <n v="7397"/>
    <n v="5.53"/>
    <n v="18.5"/>
    <n v="38.5"/>
    <n v="239957"/>
    <n v="82.1"/>
    <n v="33.1"/>
    <s v="Raabin_WBC"/>
    <s v="May_Grunwald_Giemsa"/>
    <s v="Olympus_BX51"/>
    <n v="40"/>
    <n v="512"/>
    <n v="7.6799999999999993E-2"/>
    <n v="0.92059999999999997"/>
    <n v="0.89849999999999997"/>
    <n v="-2.2100000000000009E-2"/>
  </r>
  <r>
    <s v="CELL_005317"/>
    <x v="0"/>
    <x v="0"/>
    <s v="Infection"/>
    <n v="14.13"/>
    <n v="67.5"/>
    <n v="0.60399999999999998"/>
    <n v="0.39"/>
    <n v="173.07692307692307"/>
    <n v="0.74399999999999999"/>
    <n v="0.51"/>
    <n v="3.29"/>
    <n v="5.9"/>
    <n v="0.72199999999999998"/>
    <n v="407"/>
    <n v="74"/>
    <n v="241"/>
    <n v="139"/>
    <n v="200"/>
    <n v="94.509803921568619"/>
    <n v="54.509803921568626"/>
    <n v="78.431372549019613"/>
    <n v="0.65"/>
    <x v="0"/>
    <x v="1"/>
    <n v="10362"/>
    <n v="3.67"/>
    <n v="18.8"/>
    <n v="37.1"/>
    <n v="152997"/>
    <n v="76.5"/>
    <n v="35.700000000000003"/>
    <s v="Raabin_WBC"/>
    <s v="Giemsa"/>
    <s v="Zeiss_Axio"/>
    <n v="100"/>
    <n v="224"/>
    <n v="0.90980000000000005"/>
    <n v="0.77310000000000001"/>
    <n v="0.73850000000000005"/>
    <n v="-3.4599999999999964E-2"/>
  </r>
  <r>
    <s v="CELL_004851"/>
    <x v="15"/>
    <x v="0"/>
    <s v="Anemia"/>
    <n v="6.32"/>
    <n v="0"/>
    <n v="0"/>
    <n v="1"/>
    <n v="0"/>
    <n v="0.996"/>
    <n v="8.7999999999999995E-2"/>
    <n v="0.28999999999999998"/>
    <n v="1"/>
    <n v="0.95499999999999996"/>
    <n v="131"/>
    <n v="45"/>
    <n v="239"/>
    <n v="155"/>
    <n v="135"/>
    <n v="93.725490196078425"/>
    <n v="60.784313725490193"/>
    <n v="52.941176470588239"/>
    <n v="0.48499999999999999"/>
    <x v="1"/>
    <x v="1"/>
    <n v="6407"/>
    <n v="3.84"/>
    <n v="14.3"/>
    <n v="51.4"/>
    <n v="203936"/>
    <n v="85"/>
    <n v="33.1"/>
    <s v="Raabin_WBC"/>
    <s v="Giemsa"/>
    <s v="Olympus_BX51"/>
    <n v="100"/>
    <n v="512"/>
    <n v="0.82110000000000005"/>
    <n v="0.80049999999999999"/>
    <n v="0.72009999999999996"/>
    <n v="-8.0400000000000027E-2"/>
  </r>
  <r>
    <s v="CELL_000599"/>
    <x v="1"/>
    <x v="1"/>
    <s v="Normal_WBC"/>
    <n v="12.79"/>
    <n v="48"/>
    <n v="0.53400000000000003"/>
    <n v="0.53"/>
    <n v="90.566037735849051"/>
    <n v="0.79800000000000004"/>
    <n v="0.374"/>
    <n v="3.18"/>
    <n v="2.9"/>
    <n v="0.77700000000000002"/>
    <n v="410"/>
    <n v="74"/>
    <n v="224"/>
    <n v="161"/>
    <n v="205"/>
    <n v="87.843137254901961"/>
    <n v="63.13725490196078"/>
    <n v="80.392156862745097"/>
    <n v="0.76200000000000001"/>
    <x v="0"/>
    <x v="1"/>
    <n v="8988"/>
    <n v="4.96"/>
    <n v="14.8"/>
    <n v="34"/>
    <n v="219327"/>
    <n v="81"/>
    <n v="34"/>
    <s v="PBC_Dataset"/>
    <s v="May_Grunwald_Giemsa"/>
    <s v="Zeiss_Axio"/>
    <n v="100"/>
    <n v="224"/>
    <n v="9.5500000000000002E-2"/>
    <n v="0.88829999999999998"/>
    <n v="0.94430000000000003"/>
    <n v="5.600000000000005E-2"/>
  </r>
  <r>
    <s v="CELL_002877"/>
    <x v="2"/>
    <x v="1"/>
    <s v="Normal_RBC"/>
    <n v="7.27"/>
    <n v="0"/>
    <n v="0"/>
    <n v="1"/>
    <n v="0"/>
    <n v="0.878"/>
    <n v="0.14699999999999999"/>
    <n v="0.51"/>
    <n v="1"/>
    <n v="0.94099999999999995"/>
    <n v="210"/>
    <n v="49"/>
    <n v="237"/>
    <n v="143"/>
    <n v="136"/>
    <n v="92.941176470588232"/>
    <n v="56.078431372549019"/>
    <n v="53.333333333333336"/>
    <n v="0.47099999999999997"/>
    <x v="0"/>
    <x v="1"/>
    <n v="5757"/>
    <n v="4.96"/>
    <n v="14.7"/>
    <n v="41"/>
    <n v="348002"/>
    <n v="100"/>
    <n v="32.9"/>
    <s v="PBC_Dataset"/>
    <s v="Wright"/>
    <s v="Olympus_BX51"/>
    <n v="60"/>
    <n v="512"/>
    <n v="3.5400000000000001E-2"/>
    <n v="0.8589"/>
    <n v="0.84909999999999997"/>
    <n v="-9.8000000000000309E-3"/>
  </r>
  <r>
    <s v="CELL_000018"/>
    <x v="1"/>
    <x v="1"/>
    <s v="Normal_WBC"/>
    <n v="11.8"/>
    <n v="58"/>
    <n v="0.66"/>
    <n v="0.47199999999999998"/>
    <n v="122.88135593220339"/>
    <n v="0.85099999999999998"/>
    <n v="0.30299999999999999"/>
    <n v="2.99"/>
    <n v="3.1"/>
    <n v="0.83599999999999997"/>
    <n v="402"/>
    <n v="77"/>
    <n v="196"/>
    <n v="160"/>
    <n v="195"/>
    <n v="76.862745098039227"/>
    <n v="62.745098039215684"/>
    <n v="76.470588235294116"/>
    <n v="0.505"/>
    <x v="1"/>
    <x v="0"/>
    <n v="12304"/>
    <n v="3.17"/>
    <n v="16.100000000000001"/>
    <n v="45"/>
    <n v="414457"/>
    <n v="83"/>
    <n v="31.3"/>
    <s v="Raabin_WBC"/>
    <s v="May_Grunwald_Giemsa"/>
    <s v="Olympus_BX51"/>
    <n v="40"/>
    <n v="256"/>
    <n v="2.5999999999999999E-2"/>
    <n v="0.89990000000000003"/>
    <n v="0.81410000000000005"/>
    <n v="-8.5799999999999987E-2"/>
  </r>
  <r>
    <s v="CELL_004994"/>
    <x v="17"/>
    <x v="0"/>
    <s v="Sickle_Cell_Anemia"/>
    <n v="7.12"/>
    <n v="0"/>
    <n v="0"/>
    <n v="1"/>
    <n v="0"/>
    <n v="0.254"/>
    <n v="0.93500000000000005"/>
    <n v="0.44"/>
    <n v="1"/>
    <n v="0.76300000000000001"/>
    <n v="181"/>
    <n v="65"/>
    <n v="223"/>
    <n v="125"/>
    <n v="123"/>
    <n v="87.450980392156865"/>
    <n v="49.019607843137251"/>
    <n v="48.235294117647058"/>
    <n v="0.59499999999999997"/>
    <x v="1"/>
    <x v="1"/>
    <n v="9717"/>
    <n v="5.3"/>
    <n v="15.7"/>
    <n v="37.1"/>
    <n v="140111"/>
    <n v="84.6"/>
    <n v="34"/>
    <s v="CytoData"/>
    <s v="Wright"/>
    <s v="Leica_DM2000"/>
    <n v="100"/>
    <n v="224"/>
    <n v="0.74950000000000006"/>
    <n v="0.8"/>
    <n v="0.75360000000000005"/>
    <n v="-4.6399999999999997E-2"/>
  </r>
  <r>
    <s v="CELL_000241"/>
    <x v="1"/>
    <x v="1"/>
    <s v="Normal_WBC"/>
    <n v="12.35"/>
    <n v="51.8"/>
    <n v="0.5"/>
    <n v="0.36399999999999999"/>
    <n v="142.30769230769229"/>
    <n v="0.72899999999999998"/>
    <n v="0.53700000000000003"/>
    <n v="2.8"/>
    <n v="2.8"/>
    <n v="0.83599999999999997"/>
    <n v="414"/>
    <n v="70"/>
    <n v="231"/>
    <n v="168"/>
    <n v="177"/>
    <n v="90.588235294117652"/>
    <n v="65.882352941176464"/>
    <n v="69.411764705882348"/>
    <n v="0.62"/>
    <x v="1"/>
    <x v="1"/>
    <n v="5743"/>
    <n v="3.96"/>
    <n v="15.1"/>
    <n v="47.7"/>
    <n v="372641"/>
    <n v="84.6"/>
    <n v="34.200000000000003"/>
    <s v="CytoData"/>
    <s v="Giemsa"/>
    <s v="Leica_DM2000"/>
    <n v="60"/>
    <n v="360"/>
    <n v="0.113"/>
    <n v="0.98550000000000004"/>
    <n v="0.92689999999999995"/>
    <n v="-5.8600000000000096E-2"/>
  </r>
  <r>
    <s v="CELL_005574"/>
    <x v="3"/>
    <x v="0"/>
    <s v="Infection"/>
    <n v="12.34"/>
    <n v="68.900000000000006"/>
    <n v="0.625"/>
    <n v="0.22700000000000001"/>
    <n v="303.52422907488989"/>
    <n v="0.66700000000000004"/>
    <n v="0.35899999999999999"/>
    <n v="1.47"/>
    <n v="1.3"/>
    <n v="0.83199999999999996"/>
    <n v="521"/>
    <n v="101"/>
    <n v="185"/>
    <n v="131"/>
    <n v="209"/>
    <n v="72.549019607843135"/>
    <n v="51.372549019607838"/>
    <n v="81.960784313725483"/>
    <n v="0.80300000000000005"/>
    <x v="1"/>
    <x v="0"/>
    <n v="11919"/>
    <n v="5.16"/>
    <n v="14.1"/>
    <n v="43.9"/>
    <n v="209037"/>
    <n v="80.900000000000006"/>
    <n v="31.3"/>
    <s v="Raabin_WBC"/>
    <s v="Wright"/>
    <s v="Leica_DM2000"/>
    <n v="40"/>
    <n v="512"/>
    <n v="0.76149999999999995"/>
    <n v="0.95669999999999999"/>
    <n v="0.73109999999999997"/>
    <n v="-0.22560000000000002"/>
  </r>
  <r>
    <s v="CELL_001818"/>
    <x v="5"/>
    <x v="1"/>
    <s v="Normal_WBC"/>
    <n v="9.7100000000000009"/>
    <n v="85.6"/>
    <n v="0.92400000000000004"/>
    <n v="0.17100000000000001"/>
    <n v="500.58479532163733"/>
    <n v="0.91600000000000004"/>
    <n v="0.27300000000000002"/>
    <n v="1.18"/>
    <n v="1.1000000000000001"/>
    <n v="0.91400000000000003"/>
    <n v="306"/>
    <n v="48"/>
    <n v="200"/>
    <n v="163"/>
    <n v="207"/>
    <n v="78.431372549019613"/>
    <n v="63.921568627450974"/>
    <n v="81.17647058823529"/>
    <n v="0.66800000000000004"/>
    <x v="2"/>
    <x v="0"/>
    <n v="6795"/>
    <n v="5.72"/>
    <n v="14.9"/>
    <n v="44.7"/>
    <n v="318560"/>
    <n v="109.9"/>
    <n v="33.9"/>
    <s v="CytoData"/>
    <s v="Giemsa"/>
    <s v="Olympus_BX51"/>
    <n v="60"/>
    <n v="512"/>
    <n v="4.7699999999999999E-2"/>
    <n v="0.98899999999999999"/>
    <n v="0.90039999999999998"/>
    <n v="-8.8600000000000012E-2"/>
  </r>
  <r>
    <s v="CELL_003406"/>
    <x v="2"/>
    <x v="1"/>
    <s v="Normal_RBC"/>
    <n v="7.17"/>
    <n v="0"/>
    <n v="0"/>
    <n v="1"/>
    <n v="0"/>
    <n v="0.877"/>
    <n v="0.11799999999999999"/>
    <n v="0.52"/>
    <n v="1"/>
    <n v="0.94899999999999995"/>
    <n v="197"/>
    <n v="45"/>
    <n v="238"/>
    <n v="129"/>
    <n v="127"/>
    <n v="93.333333333333329"/>
    <n v="50.588235294117645"/>
    <n v="49.803921568627452"/>
    <n v="0.44800000000000001"/>
    <x v="1"/>
    <x v="1"/>
    <n v="9384"/>
    <n v="3.75"/>
    <n v="11.3"/>
    <n v="41.4"/>
    <n v="115260"/>
    <n v="93.2"/>
    <n v="33.700000000000003"/>
    <s v="CytoData"/>
    <s v="Wright"/>
    <s v="Olympus_BX51"/>
    <n v="60"/>
    <n v="360"/>
    <n v="6.7100000000000007E-2"/>
    <n v="0.84209999999999996"/>
    <n v="0.91769999999999996"/>
    <n v="7.5600000000000001E-2"/>
  </r>
  <r>
    <s v="CELL_000466"/>
    <x v="1"/>
    <x v="1"/>
    <s v="Normal_WBC"/>
    <n v="13.4"/>
    <n v="51.9"/>
    <n v="0.60699999999999998"/>
    <n v="0.40699999999999997"/>
    <n v="127.51842751842753"/>
    <n v="0.72199999999999998"/>
    <n v="0.371"/>
    <n v="2.87"/>
    <n v="2.6"/>
    <n v="0.81100000000000005"/>
    <n v="425"/>
    <n v="82"/>
    <n v="224"/>
    <n v="178"/>
    <n v="195"/>
    <n v="87.843137254901961"/>
    <n v="69.803921568627445"/>
    <n v="76.470588235294116"/>
    <n v="0.67300000000000004"/>
    <x v="0"/>
    <x v="0"/>
    <n v="3927"/>
    <n v="4.8099999999999996"/>
    <n v="14"/>
    <n v="41"/>
    <n v="251800"/>
    <n v="85.8"/>
    <n v="36.9"/>
    <s v="PBC_Dataset"/>
    <s v="Giemsa"/>
    <s v="Olympus_BX51"/>
    <n v="60"/>
    <n v="360"/>
    <n v="4.5699999999999998E-2"/>
    <n v="0.87570000000000003"/>
    <n v="0.83"/>
    <n v="-4.5700000000000074E-2"/>
  </r>
  <r>
    <s v="CELL_000298"/>
    <x v="1"/>
    <x v="1"/>
    <s v="Normal_WBC"/>
    <n v="11.24"/>
    <n v="55.9"/>
    <n v="0.73499999999999999"/>
    <n v="0.40500000000000003"/>
    <n v="138.02469135802468"/>
    <n v="0.76100000000000001"/>
    <n v="0.376"/>
    <n v="2.86"/>
    <n v="4.2"/>
    <n v="0.70099999999999996"/>
    <n v="393"/>
    <n v="78"/>
    <n v="205"/>
    <n v="147"/>
    <n v="191"/>
    <n v="80.392156862745097"/>
    <n v="57.647058823529406"/>
    <n v="74.901960784313729"/>
    <n v="0.71299999999999997"/>
    <x v="1"/>
    <x v="0"/>
    <n v="7526"/>
    <n v="4.05"/>
    <n v="9.6999999999999993"/>
    <n v="36.9"/>
    <n v="233524"/>
    <n v="92.6"/>
    <n v="35.4"/>
    <s v="PBC_Dataset"/>
    <s v="Giemsa"/>
    <s v="Zeiss_Axio"/>
    <n v="100"/>
    <n v="360"/>
    <n v="5.3900000000000003E-2"/>
    <n v="0.87450000000000006"/>
    <n v="0.87680000000000002"/>
    <n v="2.2999999999999687E-3"/>
  </r>
  <r>
    <s v="CELL_005656"/>
    <x v="3"/>
    <x v="0"/>
    <s v="Infection"/>
    <n v="13.11"/>
    <n v="75.599999999999994"/>
    <n v="0.57399999999999995"/>
    <n v="0.26"/>
    <n v="290.76923076923072"/>
    <n v="0.79900000000000004"/>
    <n v="0.38400000000000001"/>
    <n v="1.8"/>
    <n v="1"/>
    <n v="0.78600000000000003"/>
    <n v="599"/>
    <n v="85"/>
    <n v="208"/>
    <n v="153"/>
    <n v="191"/>
    <n v="81.568627450980387"/>
    <n v="60"/>
    <n v="74.901960784313729"/>
    <n v="0.69799999999999995"/>
    <x v="1"/>
    <x v="1"/>
    <n v="5242"/>
    <n v="5.21"/>
    <n v="12.8"/>
    <n v="45.8"/>
    <n v="85858"/>
    <n v="85.8"/>
    <n v="34.200000000000003"/>
    <s v="PBC_Dataset"/>
    <s v="Giemsa"/>
    <s v="Olympus_BX51"/>
    <n v="100"/>
    <n v="256"/>
    <n v="0.73399999999999999"/>
    <n v="0.81089999999999995"/>
    <n v="0.78890000000000005"/>
    <n v="-2.1999999999999909E-2"/>
  </r>
  <r>
    <s v="CELL_005739"/>
    <x v="6"/>
    <x v="0"/>
    <s v="Artefact"/>
    <n v="10.24"/>
    <n v="86.9"/>
    <n v="0.74099999999999999"/>
    <n v="8.6999999999999994E-2"/>
    <n v="998.85057471264383"/>
    <n v="0.39"/>
    <n v="0.752"/>
    <n v="1.26"/>
    <n v="1"/>
    <n v="0.55900000000000005"/>
    <n v="388"/>
    <n v="83"/>
    <n v="214"/>
    <n v="150"/>
    <n v="225"/>
    <n v="83.921568627450981"/>
    <n v="58.82352941176471"/>
    <n v="88.235294117647058"/>
    <n v="0.91500000000000004"/>
    <x v="1"/>
    <x v="1"/>
    <n v="6378"/>
    <n v="4.12"/>
    <n v="14.7"/>
    <n v="37.6"/>
    <n v="229783"/>
    <n v="66"/>
    <n v="33.299999999999997"/>
    <s v="CytoData"/>
    <s v="Wright"/>
    <s v="Olympus_BX51"/>
    <n v="100"/>
    <n v="256"/>
    <n v="0.96260000000000001"/>
    <n v="0.76659999999999995"/>
    <n v="0.80689999999999995"/>
    <n v="4.0300000000000002E-2"/>
  </r>
  <r>
    <s v="CELL_002105"/>
    <x v="4"/>
    <x v="1"/>
    <s v="Normal_WBC"/>
    <n v="13.45"/>
    <n v="52.3"/>
    <n v="0.44900000000000001"/>
    <n v="0.30499999999999999"/>
    <n v="171.47540983606558"/>
    <n v="0.84499999999999997"/>
    <n v="0.53500000000000003"/>
    <n v="1.92"/>
    <n v="1.4"/>
    <n v="0.80200000000000005"/>
    <n v="664"/>
    <n v="94"/>
    <n v="204"/>
    <n v="164"/>
    <n v="179"/>
    <n v="80"/>
    <n v="64.313725490196077"/>
    <n v="70.196078431372541"/>
    <n v="0.54300000000000004"/>
    <x v="2"/>
    <x v="1"/>
    <n v="9607"/>
    <n v="5.69"/>
    <n v="15.9"/>
    <n v="38.200000000000003"/>
    <n v="211247"/>
    <n v="87.9"/>
    <n v="32.9"/>
    <s v="CytoData"/>
    <s v="Giemsa"/>
    <s v="Olympus_BX51"/>
    <n v="100"/>
    <n v="360"/>
    <n v="0.1736"/>
    <n v="1"/>
    <n v="1"/>
    <n v="0"/>
  </r>
  <r>
    <s v="CELL_000064"/>
    <x v="1"/>
    <x v="1"/>
    <s v="Normal_WBC"/>
    <n v="9.34"/>
    <n v="54"/>
    <n v="0.61699999999999999"/>
    <n v="0.38600000000000001"/>
    <n v="139.8963730569948"/>
    <n v="0.73499999999999999"/>
    <n v="0.443"/>
    <n v="2.46"/>
    <n v="4.0999999999999996"/>
    <n v="0.79300000000000004"/>
    <n v="400"/>
    <n v="63"/>
    <n v="215"/>
    <n v="196"/>
    <n v="196"/>
    <n v="84.313725490196077"/>
    <n v="76.862745098039227"/>
    <n v="76.862745098039227"/>
    <n v="0.59"/>
    <x v="0"/>
    <x v="0"/>
    <n v="9839"/>
    <n v="5.3"/>
    <n v="14.2"/>
    <n v="37.799999999999997"/>
    <n v="265124"/>
    <n v="96.6"/>
    <n v="32.6"/>
    <s v="PBC_Dataset"/>
    <s v="Wright"/>
    <s v="Leica_DM2000"/>
    <n v="60"/>
    <n v="224"/>
    <n v="0"/>
    <n v="0.8931"/>
    <n v="1"/>
    <n v="0.1069"/>
  </r>
  <r>
    <s v="CELL_000706"/>
    <x v="1"/>
    <x v="1"/>
    <s v="Normal_WBC"/>
    <n v="12.47"/>
    <n v="54.5"/>
    <n v="0.625"/>
    <n v="0.42499999999999999"/>
    <n v="128.23529411764707"/>
    <n v="0.745"/>
    <n v="0.41399999999999998"/>
    <n v="2.79"/>
    <n v="3.1"/>
    <n v="0.78900000000000003"/>
    <n v="409"/>
    <n v="86"/>
    <n v="189"/>
    <n v="179"/>
    <n v="196"/>
    <n v="74.117647058823536"/>
    <n v="70.196078431372541"/>
    <n v="76.862745098039227"/>
    <n v="0.76"/>
    <x v="1"/>
    <x v="0"/>
    <n v="14841"/>
    <n v="5.81"/>
    <n v="11.7"/>
    <n v="35.9"/>
    <n v="119405"/>
    <n v="78.400000000000006"/>
    <n v="35.799999999999997"/>
    <s v="CytoData"/>
    <s v="Wright"/>
    <s v="Olympus_BX51"/>
    <n v="60"/>
    <n v="512"/>
    <n v="1.6899999999999998E-2"/>
    <n v="0.91390000000000005"/>
    <n v="0.9284"/>
    <n v="1.4499999999999957E-2"/>
  </r>
  <r>
    <s v="CELL_005234"/>
    <x v="14"/>
    <x v="0"/>
    <s v="Anemia"/>
    <n v="8.48"/>
    <n v="0"/>
    <n v="0"/>
    <n v="1"/>
    <n v="0"/>
    <n v="0.84599999999999997"/>
    <n v="0.26500000000000001"/>
    <n v="1"/>
    <n v="1"/>
    <n v="0.877"/>
    <n v="213"/>
    <n v="51"/>
    <n v="218"/>
    <n v="143"/>
    <n v="131"/>
    <n v="85.490196078431367"/>
    <n v="56.078431372549019"/>
    <n v="51.372549019607838"/>
    <n v="0.48899999999999999"/>
    <x v="0"/>
    <x v="1"/>
    <n v="7026"/>
    <n v="5.84"/>
    <n v="16.7"/>
    <n v="46.1"/>
    <n v="239749"/>
    <n v="93.9"/>
    <n v="33.700000000000003"/>
    <s v="PBC_Dataset"/>
    <s v="May_Grunwald_Giemsa"/>
    <s v="Olympus_BX51"/>
    <n v="40"/>
    <n v="512"/>
    <n v="0.82520000000000004"/>
    <n v="0.75980000000000003"/>
    <n v="0.7974"/>
    <n v="3.7599999999999967E-2"/>
  </r>
  <r>
    <s v="CELL_002210"/>
    <x v="4"/>
    <x v="1"/>
    <s v="Normal_WBC"/>
    <n v="16.66"/>
    <n v="65.7"/>
    <n v="0.503"/>
    <n v="0.40300000000000002"/>
    <n v="163.0272952853598"/>
    <n v="0.57399999999999995"/>
    <n v="0.50600000000000001"/>
    <n v="2.1"/>
    <n v="1.1000000000000001"/>
    <n v="0.61199999999999999"/>
    <n v="508"/>
    <n v="86"/>
    <n v="207"/>
    <n v="162"/>
    <n v="206"/>
    <n v="81.17647058823529"/>
    <n v="63.529411764705877"/>
    <n v="80.784313725490193"/>
    <n v="0.64600000000000002"/>
    <x v="0"/>
    <x v="0"/>
    <n v="6942"/>
    <n v="5.8"/>
    <n v="14"/>
    <n v="48.7"/>
    <n v="152802"/>
    <n v="102.6"/>
    <n v="35.4"/>
    <s v="CytoData"/>
    <s v="Giemsa"/>
    <s v="Zeiss_Axio"/>
    <n v="40"/>
    <n v="224"/>
    <n v="3.9600000000000003E-2"/>
    <n v="0.7893"/>
    <n v="0.86060000000000003"/>
    <n v="7.130000000000003E-2"/>
  </r>
  <r>
    <s v="CELL_005225"/>
    <x v="14"/>
    <x v="0"/>
    <s v="Anemia"/>
    <n v="8.58"/>
    <n v="0"/>
    <n v="0"/>
    <n v="1"/>
    <n v="0"/>
    <n v="0.93200000000000005"/>
    <n v="0.16300000000000001"/>
    <n v="0.55000000000000004"/>
    <n v="1"/>
    <n v="0.90300000000000002"/>
    <n v="202"/>
    <n v="45"/>
    <n v="220"/>
    <n v="118"/>
    <n v="117"/>
    <n v="86.274509803921575"/>
    <n v="46.274509803921568"/>
    <n v="45.882352941176471"/>
    <n v="0.47"/>
    <x v="2"/>
    <x v="0"/>
    <n v="11482"/>
    <n v="3.94"/>
    <n v="13.8"/>
    <n v="39.1"/>
    <n v="315318"/>
    <n v="96"/>
    <n v="33.700000000000003"/>
    <s v="Raabin_WBC"/>
    <s v="Giemsa"/>
    <s v="Leica_DM2000"/>
    <n v="40"/>
    <n v="512"/>
    <n v="0.87070000000000003"/>
    <n v="0.61439999999999995"/>
    <n v="0.78080000000000005"/>
    <n v="0.1664000000000001"/>
  </r>
  <r>
    <s v="CELL_001537"/>
    <x v="5"/>
    <x v="1"/>
    <s v="Normal_WBC"/>
    <n v="10.67"/>
    <n v="82.3"/>
    <n v="0.81799999999999995"/>
    <n v="0.187"/>
    <n v="440.10695187165771"/>
    <n v="0.96599999999999997"/>
    <n v="0.27900000000000003"/>
    <n v="1.4"/>
    <n v="1"/>
    <n v="0.95"/>
    <n v="295"/>
    <n v="55"/>
    <n v="204"/>
    <n v="180"/>
    <n v="197"/>
    <n v="80"/>
    <n v="70.588235294117652"/>
    <n v="77.254901960784323"/>
    <n v="0.79600000000000004"/>
    <x v="1"/>
    <x v="0"/>
    <n v="9978"/>
    <n v="5.01"/>
    <n v="13.3"/>
    <n v="43"/>
    <n v="295191"/>
    <n v="95.5"/>
    <n v="35.1"/>
    <s v="Raabin_WBC"/>
    <s v="Wright"/>
    <s v="Olympus_BX51"/>
    <n v="40"/>
    <n v="512"/>
    <n v="5.6599999999999998E-2"/>
    <n v="0.93979999999999997"/>
    <n v="0.92290000000000005"/>
    <n v="-1.6899999999999915E-2"/>
  </r>
  <r>
    <s v="CELL_004296"/>
    <x v="13"/>
    <x v="0"/>
    <s v="Leukemia"/>
    <n v="14.43"/>
    <n v="78.3"/>
    <n v="0.46500000000000002"/>
    <n v="0.126"/>
    <n v="621.42857142857144"/>
    <n v="0.80800000000000005"/>
    <n v="0.308"/>
    <n v="0.86"/>
    <n v="1"/>
    <n v="0.89800000000000002"/>
    <n v="680"/>
    <n v="105"/>
    <n v="204"/>
    <n v="165"/>
    <n v="202"/>
    <n v="80"/>
    <n v="64.705882352941174"/>
    <n v="79.215686274509807"/>
    <n v="0.63800000000000001"/>
    <x v="1"/>
    <x v="1"/>
    <n v="4259"/>
    <n v="5.13"/>
    <n v="9.9"/>
    <n v="45"/>
    <n v="216910"/>
    <n v="76.3"/>
    <n v="34.6"/>
    <s v="CytoData"/>
    <s v="Wright"/>
    <s v="Olympus_BX51"/>
    <n v="60"/>
    <n v="224"/>
    <n v="0.70640000000000003"/>
    <n v="0.89459999999999995"/>
    <n v="0.62409999999999999"/>
    <n v="-0.27049999999999996"/>
  </r>
  <r>
    <s v="CELL_001587"/>
    <x v="5"/>
    <x v="1"/>
    <s v="Normal_WBC"/>
    <n v="9.94"/>
    <n v="83"/>
    <n v="0.86299999999999999"/>
    <n v="0.191"/>
    <n v="434.55497382198951"/>
    <n v="0.91"/>
    <n v="0.35399999999999998"/>
    <n v="1.1499999999999999"/>
    <n v="1"/>
    <n v="0.97199999999999998"/>
    <n v="306"/>
    <n v="54"/>
    <n v="220"/>
    <n v="140"/>
    <n v="201"/>
    <n v="86.274509803921575"/>
    <n v="54.901960784313729"/>
    <n v="78.82352941176471"/>
    <n v="0.78900000000000003"/>
    <x v="1"/>
    <x v="0"/>
    <n v="9679"/>
    <n v="4.92"/>
    <n v="16.3"/>
    <n v="46.7"/>
    <n v="296985"/>
    <n v="87.7"/>
    <n v="32.4"/>
    <s v="PBC_Dataset"/>
    <s v="Wright"/>
    <s v="Olympus_BX51"/>
    <n v="60"/>
    <n v="256"/>
    <n v="8.2199999999999995E-2"/>
    <n v="0.92269999999999996"/>
    <n v="0.90029999999999999"/>
    <n v="-2.2399999999999975E-2"/>
  </r>
  <r>
    <s v="CELL_000085"/>
    <x v="1"/>
    <x v="1"/>
    <s v="Normal_WBC"/>
    <n v="12.06"/>
    <n v="58.9"/>
    <n v="0.52"/>
    <n v="0.54400000000000004"/>
    <n v="108.27205882352941"/>
    <n v="0.73299999999999998"/>
    <n v="0.433"/>
    <n v="3.92"/>
    <n v="2.7"/>
    <n v="0.80300000000000005"/>
    <n v="477"/>
    <n v="81"/>
    <n v="207"/>
    <n v="148"/>
    <n v="199"/>
    <n v="81.17647058823529"/>
    <n v="58.039215686274517"/>
    <n v="78.039215686274517"/>
    <n v="0.73299999999999998"/>
    <x v="1"/>
    <x v="0"/>
    <n v="4088"/>
    <n v="3.5"/>
    <n v="12.8"/>
    <n v="34.4"/>
    <n v="363886"/>
    <n v="85.3"/>
    <n v="33.9"/>
    <s v="PBC_Dataset"/>
    <s v="Giemsa"/>
    <s v="Olympus_BX51"/>
    <n v="40"/>
    <n v="512"/>
    <n v="6.4199999999999993E-2"/>
    <n v="0.94420000000000004"/>
    <n v="0.94840000000000002"/>
    <n v="4.1999999999999815E-3"/>
  </r>
  <r>
    <s v="CELL_001653"/>
    <x v="5"/>
    <x v="1"/>
    <s v="Normal_WBC"/>
    <n v="7.61"/>
    <n v="80.5"/>
    <n v="0.82899999999999996"/>
    <n v="0.20699999999999999"/>
    <n v="388.88888888888891"/>
    <n v="0.89200000000000002"/>
    <n v="0.123"/>
    <n v="1.2"/>
    <n v="1"/>
    <n v="0.88500000000000001"/>
    <n v="280"/>
    <n v="55"/>
    <n v="196"/>
    <n v="168"/>
    <n v="193"/>
    <n v="76.862745098039227"/>
    <n v="65.882352941176464"/>
    <n v="75.686274509803923"/>
    <n v="0.69599999999999995"/>
    <x v="1"/>
    <x v="1"/>
    <n v="6692"/>
    <n v="5.6"/>
    <n v="13.5"/>
    <n v="41.7"/>
    <n v="472301"/>
    <n v="82.2"/>
    <n v="34.4"/>
    <s v="Raabin_WBC"/>
    <s v="Giemsa"/>
    <s v="Zeiss_Axio"/>
    <n v="100"/>
    <n v="360"/>
    <n v="7.5600000000000001E-2"/>
    <n v="0.93120000000000003"/>
    <n v="0.93149999999999999"/>
    <n v="2.9999999999996696E-4"/>
  </r>
  <r>
    <s v="CELL_004370"/>
    <x v="13"/>
    <x v="0"/>
    <s v="Leukemia"/>
    <n v="13.32"/>
    <n v="88.8"/>
    <n v="0.44900000000000001"/>
    <n v="0.186"/>
    <n v="477.41935483870969"/>
    <n v="0.84299999999999997"/>
    <n v="0.27900000000000003"/>
    <n v="0.53"/>
    <n v="1"/>
    <n v="0.94499999999999995"/>
    <n v="805"/>
    <n v="97"/>
    <n v="221"/>
    <n v="140"/>
    <n v="202"/>
    <n v="86.666666666666671"/>
    <n v="54.901960784313729"/>
    <n v="79.215686274509807"/>
    <n v="0.52100000000000002"/>
    <x v="1"/>
    <x v="1"/>
    <n v="6767"/>
    <n v="4.99"/>
    <n v="13.8"/>
    <n v="38.4"/>
    <n v="288306"/>
    <n v="85.5"/>
    <n v="34.9"/>
    <s v="CytoData"/>
    <s v="Giemsa"/>
    <s v="Zeiss_Axio"/>
    <n v="40"/>
    <n v="224"/>
    <n v="0.84860000000000002"/>
    <n v="0.82279999999999998"/>
    <n v="0.83709999999999996"/>
    <n v="1.4299999999999979E-2"/>
  </r>
  <r>
    <s v="CELL_005598"/>
    <x v="3"/>
    <x v="0"/>
    <s v="Infection"/>
    <n v="10.93"/>
    <n v="76.2"/>
    <n v="0.70399999999999996"/>
    <n v="0.34499999999999997"/>
    <n v="220.86956521739134"/>
    <n v="0.86899999999999999"/>
    <n v="0.39500000000000002"/>
    <n v="0.83"/>
    <n v="1"/>
    <n v="0.86399999999999999"/>
    <n v="543"/>
    <n v="86"/>
    <n v="211"/>
    <n v="142"/>
    <n v="189"/>
    <n v="82.745098039215677"/>
    <n v="55.686274509803923"/>
    <n v="74.117647058823536"/>
    <n v="0.73399999999999999"/>
    <x v="2"/>
    <x v="0"/>
    <n v="12651"/>
    <n v="4.99"/>
    <n v="9.9"/>
    <n v="48.8"/>
    <n v="142781"/>
    <n v="95.3"/>
    <n v="33.6"/>
    <s v="PBC_Dataset"/>
    <s v="Giemsa"/>
    <s v="Olympus_BX51"/>
    <n v="100"/>
    <n v="224"/>
    <n v="0.59130000000000005"/>
    <n v="0.79549999999999998"/>
    <n v="0.72819999999999996"/>
    <n v="-6.7300000000000026E-2"/>
  </r>
  <r>
    <s v="CELL_002158"/>
    <x v="4"/>
    <x v="1"/>
    <s v="Normal_WBC"/>
    <n v="18.329999999999998"/>
    <n v="60.2"/>
    <n v="0.51300000000000001"/>
    <n v="0.20100000000000001"/>
    <n v="299.50248756218906"/>
    <n v="0.63900000000000001"/>
    <n v="0.47"/>
    <n v="2.63"/>
    <n v="1.2"/>
    <n v="0.79500000000000004"/>
    <n v="516"/>
    <n v="88"/>
    <n v="193"/>
    <n v="148"/>
    <n v="167"/>
    <n v="75.686274509803923"/>
    <n v="58.039215686274517"/>
    <n v="65.490196078431367"/>
    <n v="0.53700000000000003"/>
    <x v="2"/>
    <x v="1"/>
    <n v="12106"/>
    <n v="4.32"/>
    <n v="16.899999999999999"/>
    <n v="44.4"/>
    <n v="262848"/>
    <n v="75.099999999999994"/>
    <n v="34.200000000000003"/>
    <s v="CytoData"/>
    <s v="Giemsa"/>
    <s v="Leica_DM2000"/>
    <n v="60"/>
    <n v="360"/>
    <n v="6.0400000000000002E-2"/>
    <n v="1"/>
    <n v="0.80630000000000002"/>
    <n v="-0.19369999999999998"/>
  </r>
  <r>
    <s v="CELL_004359"/>
    <x v="13"/>
    <x v="0"/>
    <s v="Leukemia"/>
    <n v="12.31"/>
    <n v="74.2"/>
    <n v="0.45500000000000002"/>
    <n v="0.17299999999999999"/>
    <n v="428.90173410404628"/>
    <n v="0.79600000000000004"/>
    <n v="0.22600000000000001"/>
    <n v="0.7"/>
    <n v="1"/>
    <n v="0.879"/>
    <n v="616"/>
    <n v="90"/>
    <n v="165"/>
    <n v="136"/>
    <n v="181"/>
    <n v="64.705882352941174"/>
    <n v="53.333333333333336"/>
    <n v="70.980392156862749"/>
    <n v="0.71399999999999997"/>
    <x v="0"/>
    <x v="1"/>
    <n v="7020"/>
    <n v="3.39"/>
    <n v="12.7"/>
    <n v="49.6"/>
    <n v="261716"/>
    <n v="77.5"/>
    <n v="31.9"/>
    <s v="PBC_Dataset"/>
    <s v="Wright"/>
    <s v="Leica_DM2000"/>
    <n v="100"/>
    <n v="360"/>
    <n v="0.82440000000000002"/>
    <n v="0.85"/>
    <n v="0.70269999999999999"/>
    <n v="-0.14729999999999999"/>
  </r>
  <r>
    <s v="CELL_001412"/>
    <x v="5"/>
    <x v="1"/>
    <s v="Normal_WBC"/>
    <n v="9.09"/>
    <n v="81.599999999999994"/>
    <n v="0.79700000000000004"/>
    <n v="0.224"/>
    <n v="364.28571428571428"/>
    <n v="0.86899999999999999"/>
    <n v="0.27400000000000002"/>
    <n v="0.98"/>
    <n v="1.1000000000000001"/>
    <n v="0.93"/>
    <n v="273"/>
    <n v="63"/>
    <n v="205"/>
    <n v="164"/>
    <n v="196"/>
    <n v="80.392156862745097"/>
    <n v="64.313725490196077"/>
    <n v="76.862745098039227"/>
    <n v="0.70599999999999996"/>
    <x v="0"/>
    <x v="1"/>
    <n v="7338"/>
    <n v="4.24"/>
    <n v="13.1"/>
    <n v="38.6"/>
    <n v="251973"/>
    <n v="81"/>
    <n v="32.4"/>
    <s v="PBC_Dataset"/>
    <s v="Giemsa"/>
    <s v="Olympus_BX51"/>
    <n v="60"/>
    <n v="224"/>
    <n v="0"/>
    <n v="0.91990000000000005"/>
    <n v="0.89149999999999996"/>
    <n v="-2.8400000000000092E-2"/>
  </r>
  <r>
    <s v="CELL_001892"/>
    <x v="5"/>
    <x v="1"/>
    <s v="Normal_WBC"/>
    <n v="10.06"/>
    <n v="87.7"/>
    <n v="0.86399999999999999"/>
    <n v="0.18099999999999999"/>
    <n v="484.53038674033155"/>
    <n v="0.89700000000000002"/>
    <n v="0.156"/>
    <n v="1.1599999999999999"/>
    <n v="1"/>
    <n v="0.91900000000000004"/>
    <n v="277"/>
    <n v="61"/>
    <n v="199"/>
    <n v="165"/>
    <n v="185"/>
    <n v="78.039215686274517"/>
    <n v="64.705882352941174"/>
    <n v="72.549019607843135"/>
    <n v="0.76500000000000001"/>
    <x v="1"/>
    <x v="0"/>
    <n v="8180"/>
    <n v="4.29"/>
    <n v="13.1"/>
    <n v="41.4"/>
    <n v="307666"/>
    <n v="85.5"/>
    <n v="33.5"/>
    <s v="CytoData"/>
    <s v="Giemsa"/>
    <s v="Olympus_BX51"/>
    <n v="60"/>
    <n v="224"/>
    <n v="0.10630000000000001"/>
    <n v="0.92630000000000001"/>
    <n v="0.93530000000000002"/>
    <n v="9.000000000000008E-3"/>
  </r>
  <r>
    <s v="CELL_000605"/>
    <x v="1"/>
    <x v="1"/>
    <s v="Normal_WBC"/>
    <n v="11.87"/>
    <n v="55.7"/>
    <n v="0.622"/>
    <n v="0.50600000000000001"/>
    <n v="110.07905138339922"/>
    <n v="0.61899999999999999"/>
    <n v="0.35799999999999998"/>
    <n v="3.09"/>
    <n v="3.9"/>
    <n v="0.81699999999999995"/>
    <n v="455"/>
    <n v="63"/>
    <n v="213"/>
    <n v="173"/>
    <n v="162"/>
    <n v="83.529411764705884"/>
    <n v="67.843137254901961"/>
    <n v="63.529411764705877"/>
    <n v="0.82599999999999996"/>
    <x v="2"/>
    <x v="1"/>
    <n v="9977"/>
    <n v="5"/>
    <n v="13.4"/>
    <n v="44.3"/>
    <n v="137635"/>
    <n v="92.8"/>
    <n v="34.200000000000003"/>
    <s v="PBC_Dataset"/>
    <s v="Giemsa"/>
    <s v="Leica_DM2000"/>
    <n v="100"/>
    <n v="512"/>
    <n v="1.49E-2"/>
    <n v="0.96460000000000001"/>
    <n v="0.88819999999999999"/>
    <n v="-7.6400000000000023E-2"/>
  </r>
  <r>
    <s v="CELL_000334"/>
    <x v="1"/>
    <x v="1"/>
    <s v="Normal_WBC"/>
    <n v="11.2"/>
    <n v="52.1"/>
    <n v="0.71399999999999997"/>
    <n v="0.46400000000000002"/>
    <n v="112.28448275862068"/>
    <n v="0.66100000000000003"/>
    <n v="0.33800000000000002"/>
    <n v="3.25"/>
    <n v="4.5999999999999996"/>
    <n v="0.871"/>
    <n v="373"/>
    <n v="91"/>
    <n v="209"/>
    <n v="178"/>
    <n v="167"/>
    <n v="81.960784313725483"/>
    <n v="69.803921568627445"/>
    <n v="65.490196078431367"/>
    <n v="0.48199999999999998"/>
    <x v="0"/>
    <x v="1"/>
    <n v="3478"/>
    <n v="4.32"/>
    <n v="12"/>
    <n v="38.700000000000003"/>
    <n v="269014"/>
    <n v="95.9"/>
    <n v="33.1"/>
    <s v="PBC_Dataset"/>
    <s v="Wright"/>
    <s v="Olympus_BX51"/>
    <n v="60"/>
    <n v="360"/>
    <n v="0.12640000000000001"/>
    <n v="0.96020000000000005"/>
    <n v="0.94079999999999997"/>
    <n v="-1.9400000000000084E-2"/>
  </r>
  <r>
    <s v="CELL_005407"/>
    <x v="0"/>
    <x v="0"/>
    <s v="Infection"/>
    <n v="14.35"/>
    <n v="70.2"/>
    <n v="0.50900000000000001"/>
    <n v="0.38400000000000001"/>
    <n v="182.8125"/>
    <n v="0.63800000000000001"/>
    <n v="0.42299999999999999"/>
    <n v="2.4700000000000002"/>
    <n v="5.7"/>
    <n v="0.69099999999999995"/>
    <n v="527"/>
    <n v="84"/>
    <n v="200"/>
    <n v="157"/>
    <n v="190"/>
    <n v="78.431372549019613"/>
    <n v="61.568627450980394"/>
    <n v="74.509803921568633"/>
    <n v="0.64800000000000002"/>
    <x v="0"/>
    <x v="0"/>
    <n v="4671"/>
    <n v="4.72"/>
    <n v="15.4"/>
    <n v="40.6"/>
    <n v="105088"/>
    <n v="89.3"/>
    <n v="33.9"/>
    <s v="PBC_Dataset"/>
    <s v="Wright"/>
    <s v="Olympus_BX51"/>
    <n v="40"/>
    <n v="224"/>
    <n v="0.72929999999999995"/>
    <n v="0.63449999999999995"/>
    <n v="0.63800000000000001"/>
    <n v="3.5000000000000586E-3"/>
  </r>
  <r>
    <s v="CELL_001145"/>
    <x v="5"/>
    <x v="1"/>
    <s v="Normal_WBC"/>
    <n v="10.4"/>
    <n v="77.900000000000006"/>
    <n v="0.875"/>
    <n v="0.17299999999999999"/>
    <n v="450.28901734104051"/>
    <n v="0.89600000000000002"/>
    <n v="0.17799999999999999"/>
    <n v="1.67"/>
    <n v="1"/>
    <n v="0.86599999999999999"/>
    <n v="283"/>
    <n v="61"/>
    <n v="199"/>
    <n v="145"/>
    <n v="207"/>
    <n v="78.039215686274517"/>
    <n v="56.862745098039213"/>
    <n v="81.17647058823529"/>
    <n v="0.79600000000000004"/>
    <x v="1"/>
    <x v="1"/>
    <n v="2880"/>
    <n v="4.6399999999999997"/>
    <n v="16.100000000000001"/>
    <n v="37.799999999999997"/>
    <n v="168411"/>
    <n v="97.1"/>
    <n v="30.6"/>
    <s v="PBC_Dataset"/>
    <s v="Giemsa"/>
    <s v="Olympus_BX51"/>
    <n v="100"/>
    <n v="360"/>
    <n v="7.6899999999999996E-2"/>
    <n v="0.88690000000000002"/>
    <n v="0.99870000000000003"/>
    <n v="0.11180000000000001"/>
  </r>
  <r>
    <s v="CELL_001322"/>
    <x v="5"/>
    <x v="1"/>
    <s v="Normal_WBC"/>
    <n v="9.5500000000000007"/>
    <n v="72.3"/>
    <n v="0.75900000000000001"/>
    <n v="0.20699999999999999"/>
    <n v="349.27536231884056"/>
    <n v="0.86299999999999999"/>
    <n v="0.192"/>
    <n v="0.88"/>
    <n v="1"/>
    <n v="0.88500000000000001"/>
    <n v="306"/>
    <n v="54"/>
    <n v="202"/>
    <n v="168"/>
    <n v="202"/>
    <n v="79.215686274509807"/>
    <n v="65.882352941176464"/>
    <n v="79.215686274509807"/>
    <n v="0.64300000000000002"/>
    <x v="1"/>
    <x v="1"/>
    <n v="8119"/>
    <n v="5.22"/>
    <n v="13.6"/>
    <n v="43.4"/>
    <n v="277103"/>
    <n v="78.099999999999994"/>
    <n v="32.5"/>
    <s v="CytoData"/>
    <s v="May_Grunwald_Giemsa"/>
    <s v="Zeiss_Axio"/>
    <n v="100"/>
    <n v="512"/>
    <n v="0.15329999999999999"/>
    <n v="0.98029999999999995"/>
    <n v="0.90439999999999998"/>
    <n v="-7.5899999999999967E-2"/>
  </r>
  <r>
    <s v="CELL_003726"/>
    <x v="7"/>
    <x v="1"/>
    <s v="Normal_Platelet"/>
    <n v="2.61"/>
    <n v="0"/>
    <n v="0"/>
    <n v="1"/>
    <n v="0"/>
    <n v="0.755"/>
    <n v="0.53900000000000003"/>
    <n v="3.51"/>
    <n v="1"/>
    <n v="0.72899999999999998"/>
    <n v="34"/>
    <n v="18"/>
    <n v="218"/>
    <n v="157"/>
    <n v="167"/>
    <n v="85.490196078431367"/>
    <n v="61.568627450980394"/>
    <n v="65.490196078431367"/>
    <n v="0.45500000000000002"/>
    <x v="1"/>
    <x v="1"/>
    <n v="7646"/>
    <n v="4.3"/>
    <n v="14.2"/>
    <n v="43.1"/>
    <n v="173068"/>
    <n v="95.4"/>
    <n v="31.9"/>
    <s v="PBC_Dataset"/>
    <s v="Giemsa"/>
    <s v="Olympus_BX51"/>
    <n v="40"/>
    <n v="512"/>
    <n v="3.56E-2"/>
    <n v="0.90100000000000002"/>
    <n v="1"/>
    <n v="9.8999999999999977E-2"/>
  </r>
  <r>
    <s v="CELL_001731"/>
    <x v="5"/>
    <x v="1"/>
    <s v="Normal_WBC"/>
    <n v="10.27"/>
    <n v="78.7"/>
    <n v="0.76700000000000002"/>
    <n v="0.19500000000000001"/>
    <n v="403.58974358974359"/>
    <n v="0.82199999999999995"/>
    <n v="0.10299999999999999"/>
    <n v="0.97"/>
    <n v="1"/>
    <n v="0.98099999999999998"/>
    <n v="261"/>
    <n v="61"/>
    <n v="192"/>
    <n v="176"/>
    <n v="192"/>
    <n v="75.294117647058826"/>
    <n v="69.019607843137251"/>
    <n v="75.294117647058826"/>
    <n v="0.64500000000000002"/>
    <x v="0"/>
    <x v="0"/>
    <n v="8675"/>
    <n v="4.6399999999999997"/>
    <n v="13.4"/>
    <n v="39.9"/>
    <n v="378032"/>
    <n v="87.8"/>
    <n v="33.9"/>
    <s v="PBC_Dataset"/>
    <s v="Wright"/>
    <s v="Olympus_BX51"/>
    <n v="40"/>
    <n v="512"/>
    <n v="7.9100000000000004E-2"/>
    <n v="0.83420000000000005"/>
    <n v="0.89429999999999998"/>
    <n v="6.0099999999999931E-2"/>
  </r>
  <r>
    <s v="CELL_003247"/>
    <x v="2"/>
    <x v="1"/>
    <s v="Normal_RBC"/>
    <n v="7.47"/>
    <n v="0"/>
    <n v="0"/>
    <n v="1"/>
    <n v="0"/>
    <n v="0.96499999999999997"/>
    <n v="0.187"/>
    <n v="0.7"/>
    <n v="1"/>
    <n v="0.98099999999999998"/>
    <n v="202"/>
    <n v="50"/>
    <n v="236"/>
    <n v="130"/>
    <n v="137"/>
    <n v="92.549019607843135"/>
    <n v="50.980392156862742"/>
    <n v="53.725490196078432"/>
    <n v="0.53800000000000003"/>
    <x v="1"/>
    <x v="1"/>
    <n v="8491"/>
    <n v="4.47"/>
    <n v="14.9"/>
    <n v="54.2"/>
    <n v="289932"/>
    <n v="99.6"/>
    <n v="35.6"/>
    <s v="Raabin_WBC"/>
    <s v="Wright"/>
    <s v="Olympus_BX51"/>
    <n v="100"/>
    <n v="256"/>
    <n v="0"/>
    <n v="0.83399999999999996"/>
    <n v="0.98629999999999995"/>
    <n v="0.15229999999999999"/>
  </r>
  <r>
    <s v="CELL_000682"/>
    <x v="1"/>
    <x v="1"/>
    <s v="Normal_WBC"/>
    <n v="12.35"/>
    <n v="59.7"/>
    <n v="0.47"/>
    <n v="0.46600000000000003"/>
    <n v="128.11158798283262"/>
    <n v="0.82199999999999995"/>
    <n v="0.504"/>
    <n v="4.17"/>
    <n v="3.5"/>
    <n v="0.877"/>
    <n v="286"/>
    <n v="84"/>
    <n v="199"/>
    <n v="156"/>
    <n v="191"/>
    <n v="78.039215686274517"/>
    <n v="61.176470588235297"/>
    <n v="74.901960784313729"/>
    <n v="0.63900000000000001"/>
    <x v="1"/>
    <x v="0"/>
    <n v="7491"/>
    <n v="3.24"/>
    <n v="14.4"/>
    <n v="32.9"/>
    <n v="269967"/>
    <n v="89.7"/>
    <n v="33"/>
    <s v="PBC_Dataset"/>
    <s v="May_Grunwald_Giemsa"/>
    <s v="Zeiss_Axio"/>
    <n v="100"/>
    <n v="360"/>
    <n v="5.8999999999999999E-3"/>
    <n v="0.95409999999999995"/>
    <n v="0.86519999999999997"/>
    <n v="-8.8899999999999979E-2"/>
  </r>
  <r>
    <s v="CELL_000743"/>
    <x v="1"/>
    <x v="1"/>
    <s v="Normal_WBC"/>
    <n v="12.72"/>
    <n v="47.9"/>
    <n v="0.55100000000000005"/>
    <n v="0.47099999999999997"/>
    <n v="101.69851380042464"/>
    <n v="0.66600000000000004"/>
    <n v="0.29399999999999998"/>
    <n v="3.15"/>
    <n v="3.8"/>
    <n v="0.82899999999999996"/>
    <n v="448"/>
    <n v="63"/>
    <n v="186"/>
    <n v="161"/>
    <n v="166"/>
    <n v="72.941176470588232"/>
    <n v="63.13725490196078"/>
    <n v="65.098039215686271"/>
    <n v="0.58899999999999997"/>
    <x v="0"/>
    <x v="0"/>
    <n v="9330"/>
    <n v="5.74"/>
    <n v="12.5"/>
    <n v="41.5"/>
    <n v="181579"/>
    <n v="100.1"/>
    <n v="32.4"/>
    <s v="Raabin_WBC"/>
    <s v="Giemsa"/>
    <s v="Olympus_BX51"/>
    <n v="60"/>
    <n v="360"/>
    <n v="4.7199999999999999E-2"/>
    <n v="0.93189999999999995"/>
    <n v="0.91269999999999996"/>
    <n v="-1.9199999999999995E-2"/>
  </r>
  <r>
    <s v="CELL_000248"/>
    <x v="1"/>
    <x v="1"/>
    <s v="Normal_WBC"/>
    <n v="10.17"/>
    <n v="62.8"/>
    <n v="0.55600000000000005"/>
    <n v="0.47899999999999998"/>
    <n v="131.10647181628391"/>
    <n v="0.88100000000000001"/>
    <n v="0.42499999999999999"/>
    <n v="3.4"/>
    <n v="3.6"/>
    <n v="0.79600000000000004"/>
    <n v="418"/>
    <n v="66"/>
    <n v="209"/>
    <n v="124"/>
    <n v="191"/>
    <n v="81.960784313725483"/>
    <n v="48.627450980392155"/>
    <n v="74.901960784313729"/>
    <n v="0.64100000000000001"/>
    <x v="1"/>
    <x v="1"/>
    <n v="6159"/>
    <n v="2.96"/>
    <n v="11.3"/>
    <n v="44.5"/>
    <n v="209795"/>
    <n v="84.9"/>
    <n v="33.700000000000003"/>
    <s v="CytoData"/>
    <s v="Giemsa"/>
    <s v="Olympus_BX51"/>
    <n v="60"/>
    <n v="256"/>
    <n v="6.6000000000000003E-2"/>
    <n v="0.84409999999999996"/>
    <n v="0.90359999999999996"/>
    <n v="5.9499999999999997E-2"/>
  </r>
  <r>
    <s v="CELL_005328"/>
    <x v="0"/>
    <x v="0"/>
    <s v="Infection"/>
    <n v="13.21"/>
    <n v="63.7"/>
    <n v="0.69199999999999995"/>
    <n v="0.26"/>
    <n v="245"/>
    <n v="0.65100000000000002"/>
    <n v="0.34799999999999998"/>
    <n v="4.17"/>
    <n v="6.1"/>
    <n v="0.72199999999999998"/>
    <n v="478"/>
    <n v="77"/>
    <n v="195"/>
    <n v="144"/>
    <n v="150"/>
    <n v="76.470588235294116"/>
    <n v="56.470588235294116"/>
    <n v="58.82352941176471"/>
    <n v="0.57399999999999995"/>
    <x v="1"/>
    <x v="1"/>
    <n v="3248"/>
    <n v="4.8"/>
    <n v="13.6"/>
    <n v="40.4"/>
    <n v="184984"/>
    <n v="77.099999999999994"/>
    <n v="36.4"/>
    <s v="PBC_Dataset"/>
    <s v="Giemsa"/>
    <s v="Leica_DM2000"/>
    <n v="60"/>
    <n v="256"/>
    <n v="0.75860000000000005"/>
    <n v="0.70140000000000002"/>
    <n v="0.67510000000000003"/>
    <n v="-2.629999999999999E-2"/>
  </r>
  <r>
    <s v="CELL_005319"/>
    <x v="0"/>
    <x v="0"/>
    <s v="Infection"/>
    <n v="14.72"/>
    <n v="59.8"/>
    <n v="0.60399999999999998"/>
    <n v="0.28000000000000003"/>
    <n v="213.57142857142853"/>
    <n v="0.73"/>
    <n v="0.50900000000000001"/>
    <n v="3.24"/>
    <n v="5.5"/>
    <n v="0.75900000000000001"/>
    <n v="447"/>
    <n v="84"/>
    <n v="230"/>
    <n v="155"/>
    <n v="203"/>
    <n v="90.196078431372555"/>
    <n v="60.784313725490193"/>
    <n v="79.607843137254903"/>
    <n v="0.6"/>
    <x v="1"/>
    <x v="0"/>
    <n v="10011"/>
    <n v="4.3499999999999996"/>
    <n v="11.7"/>
    <n v="44.8"/>
    <n v="364689"/>
    <n v="89.9"/>
    <n v="34.9"/>
    <s v="Raabin_WBC"/>
    <s v="May_Grunwald_Giemsa"/>
    <s v="Olympus_BX51"/>
    <n v="100"/>
    <n v="360"/>
    <n v="0.76070000000000004"/>
    <n v="0.69159999999999999"/>
    <n v="0.68689999999999996"/>
    <n v="-4.7000000000000375E-3"/>
  </r>
  <r>
    <s v="CELL_002608"/>
    <x v="10"/>
    <x v="1"/>
    <s v="Normal_WBC"/>
    <n v="13.11"/>
    <n v="54"/>
    <n v="0.47699999999999998"/>
    <n v="0.52700000000000002"/>
    <n v="102.46679316888046"/>
    <n v="0.72299999999999998"/>
    <n v="0.31900000000000001"/>
    <n v="4.82"/>
    <n v="2"/>
    <n v="0.81699999999999995"/>
    <n v="406"/>
    <n v="92"/>
    <n v="233"/>
    <n v="137"/>
    <n v="169"/>
    <n v="91.372549019607845"/>
    <n v="53.725490196078432"/>
    <n v="66.274509803921561"/>
    <n v="0.61399999999999999"/>
    <x v="1"/>
    <x v="0"/>
    <n v="14914"/>
    <n v="5.16"/>
    <n v="15.1"/>
    <n v="41.3"/>
    <n v="281369"/>
    <n v="89.3"/>
    <n v="33.6"/>
    <s v="Raabin_WBC"/>
    <s v="Wright"/>
    <s v="Leica_DM2000"/>
    <n v="60"/>
    <n v="224"/>
    <n v="0.1057"/>
    <n v="0.82599999999999996"/>
    <n v="0.97489999999999999"/>
    <n v="0.14890000000000003"/>
  </r>
  <r>
    <s v="CELL_001562"/>
    <x v="5"/>
    <x v="1"/>
    <s v="Normal_WBC"/>
    <n v="11.61"/>
    <n v="78.8"/>
    <n v="0.69199999999999995"/>
    <n v="0.19700000000000001"/>
    <n v="399.99999999999994"/>
    <n v="0.96399999999999997"/>
    <n v="0.29399999999999998"/>
    <n v="0.81"/>
    <n v="1"/>
    <n v="0.90300000000000002"/>
    <n v="312"/>
    <n v="53"/>
    <n v="205"/>
    <n v="177"/>
    <n v="163"/>
    <n v="80.392156862745097"/>
    <n v="69.411764705882348"/>
    <n v="63.921568627450974"/>
    <n v="0.75600000000000001"/>
    <x v="1"/>
    <x v="0"/>
    <n v="10297"/>
    <n v="5.09"/>
    <n v="9.4"/>
    <n v="38.6"/>
    <n v="120689"/>
    <n v="100.1"/>
    <n v="34.700000000000003"/>
    <s v="Raabin_WBC"/>
    <s v="Wright"/>
    <s v="Olympus_BX51"/>
    <n v="40"/>
    <n v="360"/>
    <n v="0.1106"/>
    <n v="0.91779999999999995"/>
    <n v="0.83360000000000001"/>
    <n v="-8.4199999999999942E-2"/>
  </r>
  <r>
    <s v="CELL_004591"/>
    <x v="16"/>
    <x v="0"/>
    <s v="Anemia"/>
    <n v="7"/>
    <n v="0"/>
    <n v="0"/>
    <n v="1"/>
    <n v="0"/>
    <n v="0.52600000000000002"/>
    <n v="0.86499999999999999"/>
    <n v="0.49"/>
    <n v="1"/>
    <n v="0.85499999999999998"/>
    <n v="193"/>
    <n v="55"/>
    <n v="231"/>
    <n v="139"/>
    <n v="117"/>
    <n v="90.588235294117652"/>
    <n v="54.509803921568626"/>
    <n v="45.882352941176471"/>
    <n v="0.52900000000000003"/>
    <x v="1"/>
    <x v="1"/>
    <n v="7337"/>
    <n v="5.86"/>
    <n v="13.6"/>
    <n v="43.4"/>
    <n v="396958"/>
    <n v="89.8"/>
    <n v="32.4"/>
    <s v="PBC_Dataset"/>
    <s v="May_Grunwald_Giemsa"/>
    <s v="Leica_DM2000"/>
    <n v="100"/>
    <n v="256"/>
    <n v="0.79530000000000001"/>
    <n v="0.95299999999999996"/>
    <n v="0.80410000000000004"/>
    <n v="-0.14889999999999992"/>
  </r>
  <r>
    <s v="CELL_005710"/>
    <x v="6"/>
    <x v="0"/>
    <s v="Artefact"/>
    <n v="15.7"/>
    <n v="88.5"/>
    <n v="0.70599999999999996"/>
    <n v="6.7000000000000004E-2"/>
    <n v="1320.8955223880596"/>
    <n v="0.44600000000000001"/>
    <n v="0.76800000000000002"/>
    <n v="1.35"/>
    <n v="1"/>
    <n v="0.501"/>
    <n v="345"/>
    <n v="104"/>
    <n v="182"/>
    <n v="163"/>
    <n v="237"/>
    <n v="71.372549019607845"/>
    <n v="63.921568627450974"/>
    <n v="92.941176470588232"/>
    <n v="0.79100000000000004"/>
    <x v="1"/>
    <x v="0"/>
    <n v="4602"/>
    <n v="5.41"/>
    <n v="10.8"/>
    <n v="45.5"/>
    <n v="225558"/>
    <n v="103.1"/>
    <n v="31.2"/>
    <s v="PBC_Dataset"/>
    <s v="Giemsa"/>
    <s v="Olympus_BX51"/>
    <n v="100"/>
    <n v="512"/>
    <n v="0.59130000000000005"/>
    <n v="0.75670000000000004"/>
    <n v="0.8901"/>
    <n v="0.13339999999999996"/>
  </r>
  <r>
    <s v="CELL_001437"/>
    <x v="5"/>
    <x v="1"/>
    <s v="Normal_WBC"/>
    <n v="9.3699999999999992"/>
    <n v="77.8"/>
    <n v="0.89200000000000002"/>
    <n v="0.182"/>
    <n v="427.47252747252747"/>
    <n v="0.87"/>
    <n v="0.187"/>
    <n v="0.88"/>
    <n v="1.2"/>
    <n v="0.92900000000000005"/>
    <n v="282"/>
    <n v="54"/>
    <n v="213"/>
    <n v="148"/>
    <n v="196"/>
    <n v="83.529411764705884"/>
    <n v="58.039215686274517"/>
    <n v="76.862745098039227"/>
    <n v="0.85199999999999998"/>
    <x v="1"/>
    <x v="0"/>
    <n v="4606"/>
    <n v="4.43"/>
    <n v="14.8"/>
    <n v="51"/>
    <n v="101480"/>
    <n v="85.5"/>
    <n v="30.2"/>
    <s v="CytoData"/>
    <s v="Wright"/>
    <s v="Olympus_BX51"/>
    <n v="100"/>
    <n v="360"/>
    <n v="5.7299999999999997E-2"/>
    <n v="0.90980000000000005"/>
    <n v="0.94069999999999998"/>
    <n v="3.0899999999999928E-2"/>
  </r>
  <r>
    <s v="CELL_005118"/>
    <x v="17"/>
    <x v="0"/>
    <s v="Sickle_Cell_Anemia"/>
    <n v="8.07"/>
    <n v="0"/>
    <n v="0"/>
    <n v="1"/>
    <n v="0"/>
    <n v="0.47499999999999998"/>
    <n v="0.88300000000000001"/>
    <n v="0.39"/>
    <n v="1"/>
    <n v="0.71899999999999997"/>
    <n v="166"/>
    <n v="73"/>
    <n v="227"/>
    <n v="105"/>
    <n v="111"/>
    <n v="89.019607843137251"/>
    <n v="41.17647058823529"/>
    <n v="43.529411764705884"/>
    <n v="0.41899999999999998"/>
    <x v="0"/>
    <x v="1"/>
    <n v="8792"/>
    <n v="5.28"/>
    <n v="15.3"/>
    <n v="31"/>
    <n v="330354"/>
    <n v="92.4"/>
    <n v="32.700000000000003"/>
    <s v="Raabin_WBC"/>
    <s v="Wright"/>
    <s v="Zeiss_Axio"/>
    <n v="60"/>
    <n v="224"/>
    <n v="0.88180000000000003"/>
    <n v="0.83089999999999997"/>
    <n v="0.79239999999999999"/>
    <n v="-3.8499999999999979E-2"/>
  </r>
  <r>
    <s v="CELL_003707"/>
    <x v="7"/>
    <x v="1"/>
    <s v="Normal_Platelet"/>
    <n v="2.39"/>
    <n v="0"/>
    <n v="0"/>
    <n v="1"/>
    <n v="0"/>
    <n v="0.80600000000000005"/>
    <n v="0.28499999999999998"/>
    <n v="2.15"/>
    <n v="1"/>
    <n v="0.83"/>
    <n v="20"/>
    <n v="17"/>
    <n v="208"/>
    <n v="129"/>
    <n v="167"/>
    <n v="81.568627450980387"/>
    <n v="50.588235294117645"/>
    <n v="65.490196078431367"/>
    <n v="0.47599999999999998"/>
    <x v="0"/>
    <x v="0"/>
    <n v="6562"/>
    <n v="5.73"/>
    <n v="10.5"/>
    <n v="37.5"/>
    <n v="253746"/>
    <n v="83"/>
    <n v="34.200000000000003"/>
    <s v="PBC_Dataset"/>
    <s v="Giemsa"/>
    <s v="Leica_DM2000"/>
    <n v="100"/>
    <n v="256"/>
    <n v="0.16009999999999999"/>
    <n v="0.93420000000000003"/>
    <n v="0.84430000000000005"/>
    <n v="-8.989999999999998E-2"/>
  </r>
  <r>
    <s v="CELL_002866"/>
    <x v="2"/>
    <x v="1"/>
    <s v="Normal_RBC"/>
    <n v="7.74"/>
    <n v="0"/>
    <n v="0"/>
    <n v="1"/>
    <n v="0"/>
    <n v="0.92100000000000004"/>
    <n v="0.153"/>
    <n v="0.1"/>
    <n v="1"/>
    <n v="0.90100000000000002"/>
    <n v="214"/>
    <n v="50"/>
    <n v="237"/>
    <n v="127"/>
    <n v="129"/>
    <n v="92.941176470588232"/>
    <n v="49.803921568627452"/>
    <n v="50.588235294117645"/>
    <n v="0.38200000000000001"/>
    <x v="1"/>
    <x v="1"/>
    <n v="7982"/>
    <n v="5.24"/>
    <n v="13.3"/>
    <n v="42.1"/>
    <n v="224707"/>
    <n v="75.8"/>
    <n v="36.299999999999997"/>
    <s v="Raabin_WBC"/>
    <s v="Giemsa"/>
    <s v="Leica_DM2000"/>
    <n v="100"/>
    <n v="512"/>
    <n v="0.14169999999999999"/>
    <n v="0.88149999999999995"/>
    <n v="0.88339999999999996"/>
    <n v="1.9000000000000128E-3"/>
  </r>
  <r>
    <s v="CELL_002572"/>
    <x v="10"/>
    <x v="1"/>
    <s v="Normal_WBC"/>
    <n v="12.94"/>
    <n v="48.2"/>
    <n v="0.54200000000000004"/>
    <n v="0.48799999999999999"/>
    <n v="98.770491803278702"/>
    <n v="0.79600000000000004"/>
    <n v="0.49099999999999999"/>
    <n v="4.01"/>
    <n v="1.8"/>
    <n v="0.79800000000000004"/>
    <n v="527"/>
    <n v="74"/>
    <n v="237"/>
    <n v="124"/>
    <n v="122"/>
    <n v="92.941176470588232"/>
    <n v="48.627450980392155"/>
    <n v="47.843137254901961"/>
    <n v="0.78200000000000003"/>
    <x v="1"/>
    <x v="1"/>
    <n v="7692"/>
    <n v="3.75"/>
    <n v="17.100000000000001"/>
    <n v="42"/>
    <n v="193161"/>
    <n v="94.4"/>
    <n v="31.1"/>
    <s v="CytoData"/>
    <s v="Giemsa"/>
    <s v="Olympus_BX51"/>
    <n v="100"/>
    <n v="360"/>
    <n v="5.5E-2"/>
    <n v="0.94650000000000001"/>
    <n v="0.95589999999999997"/>
    <n v="9.3999999999999639E-3"/>
  </r>
  <r>
    <s v="CELL_001033"/>
    <x v="1"/>
    <x v="1"/>
    <s v="Normal_WBC"/>
    <n v="10.28"/>
    <n v="59.5"/>
    <n v="0.60599999999999998"/>
    <n v="0.39500000000000002"/>
    <n v="150.63291139240505"/>
    <n v="0.82499999999999996"/>
    <n v="0.50800000000000001"/>
    <n v="3.93"/>
    <n v="4.5"/>
    <n v="0.84799999999999998"/>
    <n v="411"/>
    <n v="68"/>
    <n v="209"/>
    <n v="146"/>
    <n v="179"/>
    <n v="81.960784313725483"/>
    <n v="57.254901960784309"/>
    <n v="70.196078431372541"/>
    <n v="0.73899999999999999"/>
    <x v="2"/>
    <x v="1"/>
    <n v="2977"/>
    <n v="4.2699999999999996"/>
    <n v="11.9"/>
    <n v="39.200000000000003"/>
    <n v="166957"/>
    <n v="94"/>
    <n v="36.6"/>
    <s v="PBC_Dataset"/>
    <s v="Wright"/>
    <s v="Olympus_BX51"/>
    <n v="60"/>
    <n v="224"/>
    <n v="0.1009"/>
    <n v="0.89500000000000002"/>
    <n v="0.8972"/>
    <n v="2.1999999999999797E-3"/>
  </r>
  <r>
    <s v="CELL_003671"/>
    <x v="2"/>
    <x v="1"/>
    <s v="Normal_RBC"/>
    <n v="7.34"/>
    <n v="0"/>
    <n v="0"/>
    <n v="1"/>
    <n v="0"/>
    <n v="0.95399999999999996"/>
    <n v="0.16800000000000001"/>
    <n v="0.8"/>
    <n v="1"/>
    <n v="0.94099999999999995"/>
    <n v="164"/>
    <n v="47"/>
    <n v="211"/>
    <n v="123"/>
    <n v="139"/>
    <n v="82.745098039215677"/>
    <n v="48.235294117647058"/>
    <n v="54.509803921568626"/>
    <n v="0.52700000000000002"/>
    <x v="0"/>
    <x v="1"/>
    <n v="8311"/>
    <n v="4.62"/>
    <n v="15.4"/>
    <n v="50.2"/>
    <n v="209884"/>
    <n v="97.5"/>
    <n v="33.5"/>
    <s v="Raabin_WBC"/>
    <s v="Giemsa"/>
    <s v="Leica_DM2000"/>
    <n v="100"/>
    <n v="360"/>
    <n v="0.17180000000000001"/>
    <n v="0.84209999999999996"/>
    <n v="0.87460000000000004"/>
    <n v="3.2500000000000084E-2"/>
  </r>
  <r>
    <s v="CELL_004723"/>
    <x v="12"/>
    <x v="0"/>
    <s v="Anemia"/>
    <n v="3.75"/>
    <n v="0"/>
    <n v="0"/>
    <n v="1"/>
    <n v="0"/>
    <n v="0.38500000000000001"/>
    <n v="0.95099999999999996"/>
    <n v="0.39"/>
    <n v="1"/>
    <n v="0.65800000000000003"/>
    <n v="65"/>
    <n v="42"/>
    <n v="224"/>
    <n v="104"/>
    <n v="114"/>
    <n v="87.843137254901961"/>
    <n v="40.784313725490193"/>
    <n v="44.705882352941181"/>
    <n v="0.38300000000000001"/>
    <x v="2"/>
    <x v="0"/>
    <n v="6574"/>
    <n v="5.82"/>
    <n v="12.9"/>
    <n v="35"/>
    <n v="252102"/>
    <n v="85.9"/>
    <n v="32.6"/>
    <s v="CytoData"/>
    <s v="May_Grunwald_Giemsa"/>
    <s v="Leica_DM2000"/>
    <n v="100"/>
    <n v="512"/>
    <n v="0.71230000000000004"/>
    <n v="0.71589999999999998"/>
    <n v="0.96340000000000003"/>
    <n v="0.24750000000000005"/>
  </r>
  <r>
    <s v="CELL_005485"/>
    <x v="11"/>
    <x v="0"/>
    <s v="Infection"/>
    <n v="12.37"/>
    <n v="63.3"/>
    <n v="0.41599999999999998"/>
    <n v="0.28799999999999998"/>
    <n v="219.79166666666669"/>
    <n v="0.74099999999999999"/>
    <n v="0.28399999999999997"/>
    <n v="4.9000000000000004"/>
    <n v="2.5"/>
    <n v="0.752"/>
    <n v="429"/>
    <n v="76"/>
    <n v="229"/>
    <n v="148"/>
    <n v="191"/>
    <n v="89.803921568627459"/>
    <n v="58.039215686274517"/>
    <n v="74.901960784313729"/>
    <n v="0.64100000000000001"/>
    <x v="1"/>
    <x v="1"/>
    <n v="9168"/>
    <n v="5.23"/>
    <n v="14.9"/>
    <n v="39.799999999999997"/>
    <n v="83912"/>
    <n v="90.4"/>
    <n v="34.1"/>
    <s v="PBC_Dataset"/>
    <s v="May_Grunwald_Giemsa"/>
    <s v="Olympus_BX51"/>
    <n v="60"/>
    <n v="512"/>
    <n v="0.99080000000000001"/>
    <n v="0.84570000000000001"/>
    <n v="0.79479999999999995"/>
    <n v="-5.0900000000000056E-2"/>
  </r>
  <r>
    <s v="CELL_002802"/>
    <x v="2"/>
    <x v="1"/>
    <s v="Normal_RBC"/>
    <n v="7.54"/>
    <n v="0"/>
    <n v="0"/>
    <n v="1"/>
    <n v="0"/>
    <n v="0.86899999999999999"/>
    <n v="0.255"/>
    <n v="0.6"/>
    <n v="1"/>
    <n v="0.97199999999999998"/>
    <n v="147"/>
    <n v="47"/>
    <n v="232"/>
    <n v="135"/>
    <n v="121"/>
    <n v="90.980392156862749"/>
    <n v="52.941176470588239"/>
    <n v="47.450980392156858"/>
    <n v="0.45800000000000002"/>
    <x v="0"/>
    <x v="1"/>
    <n v="10850"/>
    <n v="5.18"/>
    <n v="12.7"/>
    <n v="44.8"/>
    <n v="354437"/>
    <n v="75.099999999999994"/>
    <n v="33.799999999999997"/>
    <s v="PBC_Dataset"/>
    <s v="Giemsa"/>
    <s v="Olympus_BX51"/>
    <n v="60"/>
    <n v="512"/>
    <n v="0.13059999999999999"/>
    <n v="0.92049999999999998"/>
    <n v="0.83960000000000001"/>
    <n v="-8.0899999999999972E-2"/>
  </r>
  <r>
    <s v="CELL_000316"/>
    <x v="1"/>
    <x v="1"/>
    <s v="Normal_WBC"/>
    <n v="13.4"/>
    <n v="54.2"/>
    <n v="0.60699999999999998"/>
    <n v="0.42599999999999999"/>
    <n v="127.23004694835682"/>
    <n v="0.78200000000000003"/>
    <n v="0.35099999999999998"/>
    <n v="3.58"/>
    <n v="4.4000000000000004"/>
    <n v="0.86"/>
    <n v="466"/>
    <n v="79"/>
    <n v="218"/>
    <n v="142"/>
    <n v="210"/>
    <n v="85.490196078431367"/>
    <n v="55.686274509803923"/>
    <n v="82.35294117647058"/>
    <n v="0.77600000000000002"/>
    <x v="0"/>
    <x v="0"/>
    <n v="6415"/>
    <n v="4.7300000000000004"/>
    <n v="14.1"/>
    <n v="39.4"/>
    <n v="167100"/>
    <n v="112.2"/>
    <n v="33.4"/>
    <s v="Raabin_WBC"/>
    <s v="May_Grunwald_Giemsa"/>
    <s v="Zeiss_Axio"/>
    <n v="40"/>
    <n v="256"/>
    <n v="0.1605"/>
    <n v="0.91249999999999998"/>
    <n v="0.8569"/>
    <n v="-5.5599999999999983E-2"/>
  </r>
  <r>
    <s v="CELL_004392"/>
    <x v="13"/>
    <x v="0"/>
    <s v="Leukemia"/>
    <n v="10.45"/>
    <n v="88.1"/>
    <n v="0.51900000000000002"/>
    <n v="0.192"/>
    <n v="458.85416666666663"/>
    <n v="0.82699999999999996"/>
    <n v="0.214"/>
    <n v="0.33"/>
    <n v="1"/>
    <n v="0.82199999999999995"/>
    <n v="600"/>
    <n v="85"/>
    <n v="225"/>
    <n v="172"/>
    <n v="179"/>
    <n v="88.235294117647058"/>
    <n v="67.450980392156865"/>
    <n v="70.196078431372541"/>
    <n v="0.65800000000000003"/>
    <x v="0"/>
    <x v="0"/>
    <n v="7745"/>
    <n v="4.4000000000000004"/>
    <n v="13.1"/>
    <n v="49.3"/>
    <n v="242351"/>
    <n v="95"/>
    <n v="37"/>
    <s v="Raabin_WBC"/>
    <s v="Giemsa"/>
    <s v="Zeiss_Axio"/>
    <n v="60"/>
    <n v="360"/>
    <n v="0.83550000000000002"/>
    <n v="0.75090000000000001"/>
    <n v="0.92610000000000003"/>
    <n v="0.17520000000000002"/>
  </r>
  <r>
    <s v="CELL_001515"/>
    <x v="5"/>
    <x v="1"/>
    <s v="Normal_WBC"/>
    <n v="11.2"/>
    <n v="80.400000000000006"/>
    <n v="0.84099999999999997"/>
    <n v="0.153"/>
    <n v="525.49019607843138"/>
    <n v="0.82299999999999995"/>
    <n v="0.252"/>
    <n v="1.67"/>
    <n v="1"/>
    <n v="0.871"/>
    <n v="292"/>
    <n v="69"/>
    <n v="192"/>
    <n v="152"/>
    <n v="205"/>
    <n v="75.294117647058826"/>
    <n v="59.607843137254903"/>
    <n v="80.392156862745097"/>
    <n v="0.77700000000000002"/>
    <x v="1"/>
    <x v="0"/>
    <n v="6288"/>
    <n v="4.55"/>
    <n v="13.8"/>
    <n v="41.6"/>
    <n v="362376"/>
    <n v="83.4"/>
    <n v="34.200000000000003"/>
    <s v="CytoData"/>
    <s v="May_Grunwald_Giemsa"/>
    <s v="Olympus_BX51"/>
    <n v="60"/>
    <n v="512"/>
    <n v="0.11600000000000001"/>
    <n v="0.9274"/>
    <n v="0.91080000000000005"/>
    <n v="-1.6599999999999948E-2"/>
  </r>
  <r>
    <s v="CELL_000150"/>
    <x v="1"/>
    <x v="1"/>
    <s v="Normal_WBC"/>
    <n v="12.02"/>
    <n v="56.9"/>
    <n v="0.53800000000000003"/>
    <n v="0.49299999999999999"/>
    <n v="115.41582150101419"/>
    <n v="0.78600000000000003"/>
    <n v="0.33800000000000002"/>
    <n v="2.92"/>
    <n v="4"/>
    <n v="0.78700000000000003"/>
    <n v="465"/>
    <n v="81"/>
    <n v="184"/>
    <n v="176"/>
    <n v="215"/>
    <n v="72.156862745098039"/>
    <n v="69.019607843137251"/>
    <n v="84.313725490196077"/>
    <n v="0.66800000000000004"/>
    <x v="1"/>
    <x v="1"/>
    <n v="8497"/>
    <n v="4.57"/>
    <n v="12.5"/>
    <n v="35.1"/>
    <n v="317453"/>
    <n v="77.8"/>
    <n v="32.700000000000003"/>
    <s v="PBC_Dataset"/>
    <s v="Wright"/>
    <s v="Olympus_BX51"/>
    <n v="40"/>
    <n v="256"/>
    <n v="0.10589999999999999"/>
    <n v="0.92610000000000003"/>
    <n v="0.93110000000000004"/>
    <n v="5.0000000000000044E-3"/>
  </r>
  <r>
    <s v="CELL_001159"/>
    <x v="5"/>
    <x v="1"/>
    <s v="Normal_WBC"/>
    <n v="8.02"/>
    <n v="78.599999999999994"/>
    <n v="0.64800000000000002"/>
    <n v="0.19800000000000001"/>
    <n v="396.96969696969694"/>
    <n v="0.84699999999999998"/>
    <n v="0.24299999999999999"/>
    <n v="1.02"/>
    <n v="1"/>
    <n v="0.96199999999999997"/>
    <n v="283"/>
    <n v="64"/>
    <n v="202"/>
    <n v="160"/>
    <n v="178"/>
    <n v="79.215686274509807"/>
    <n v="62.745098039215684"/>
    <n v="69.803921568627445"/>
    <n v="0.79700000000000004"/>
    <x v="0"/>
    <x v="0"/>
    <n v="9196"/>
    <n v="5.12"/>
    <n v="13.1"/>
    <n v="45"/>
    <n v="368813"/>
    <n v="87.4"/>
    <n v="31.8"/>
    <s v="PBC_Dataset"/>
    <s v="Wright"/>
    <s v="Olympus_BX51"/>
    <n v="60"/>
    <n v="360"/>
    <n v="0"/>
    <n v="0.93559999999999999"/>
    <n v="0.79269999999999996"/>
    <n v="-0.14290000000000003"/>
  </r>
  <r>
    <s v="CELL_004902"/>
    <x v="15"/>
    <x v="0"/>
    <s v="Anemia"/>
    <n v="6.13"/>
    <n v="0"/>
    <n v="0"/>
    <n v="1"/>
    <n v="0"/>
    <n v="1"/>
    <n v="0.154"/>
    <n v="0.62"/>
    <n v="1"/>
    <n v="0.99399999999999999"/>
    <n v="159"/>
    <n v="37"/>
    <n v="220"/>
    <n v="133"/>
    <n v="133"/>
    <n v="86.274509803921575"/>
    <n v="52.156862745098046"/>
    <n v="52.156862745098046"/>
    <n v="0.45700000000000002"/>
    <x v="2"/>
    <x v="1"/>
    <n v="5128"/>
    <n v="4.22"/>
    <n v="12.4"/>
    <n v="45.3"/>
    <n v="233941"/>
    <n v="85.6"/>
    <n v="34.4"/>
    <s v="CytoData"/>
    <s v="May_Grunwald_Giemsa"/>
    <s v="Leica_DM2000"/>
    <n v="40"/>
    <n v="512"/>
    <n v="0.71540000000000004"/>
    <n v="0.79420000000000002"/>
    <n v="0.81459999999999999"/>
    <n v="2.0399999999999974E-2"/>
  </r>
  <r>
    <s v="CELL_000291"/>
    <x v="1"/>
    <x v="1"/>
    <s v="Normal_WBC"/>
    <n v="14.98"/>
    <n v="55.7"/>
    <n v="0.57899999999999996"/>
    <n v="0.377"/>
    <n v="147.74535809018568"/>
    <n v="0.66900000000000004"/>
    <n v="0.314"/>
    <n v="3.92"/>
    <n v="3.7"/>
    <n v="0.85"/>
    <n v="456"/>
    <n v="67"/>
    <n v="230"/>
    <n v="150"/>
    <n v="206"/>
    <n v="90.196078431372555"/>
    <n v="58.82352941176471"/>
    <n v="80.784313725490193"/>
    <n v="0.68100000000000005"/>
    <x v="1"/>
    <x v="0"/>
    <n v="2527"/>
    <n v="5.0999999999999996"/>
    <n v="10.9"/>
    <n v="42.6"/>
    <n v="341275"/>
    <n v="82.1"/>
    <n v="33.200000000000003"/>
    <s v="PBC_Dataset"/>
    <s v="Giemsa"/>
    <s v="Olympus_BX51"/>
    <n v="100"/>
    <n v="512"/>
    <n v="4.5600000000000002E-2"/>
    <n v="0.91210000000000002"/>
    <n v="0.86119999999999997"/>
    <n v="-5.0900000000000056E-2"/>
  </r>
  <r>
    <s v="CELL_000454"/>
    <x v="1"/>
    <x v="1"/>
    <s v="Normal_WBC"/>
    <n v="12.38"/>
    <n v="53.4"/>
    <n v="0.54500000000000004"/>
    <n v="0.46100000000000002"/>
    <n v="115.83514099783079"/>
    <n v="0.82599999999999996"/>
    <n v="0.254"/>
    <n v="3.08"/>
    <n v="4.4000000000000004"/>
    <n v="0.89100000000000001"/>
    <n v="462"/>
    <n v="76"/>
    <n v="234"/>
    <n v="188"/>
    <n v="183"/>
    <n v="91.764705882352942"/>
    <n v="73.725490196078439"/>
    <n v="71.764705882352942"/>
    <n v="0.58199999999999996"/>
    <x v="1"/>
    <x v="0"/>
    <n v="6324"/>
    <n v="3.64"/>
    <n v="11.5"/>
    <n v="39.6"/>
    <n v="107707"/>
    <n v="90.4"/>
    <n v="34.700000000000003"/>
    <s v="CytoData"/>
    <s v="May_Grunwald_Giemsa"/>
    <s v="Olympus_BX51"/>
    <n v="100"/>
    <n v="360"/>
    <n v="1.83E-2"/>
    <n v="0.86329999999999996"/>
    <n v="0.88980000000000004"/>
    <n v="2.6500000000000079E-2"/>
  </r>
  <r>
    <s v="CELL_001329"/>
    <x v="5"/>
    <x v="1"/>
    <s v="Normal_WBC"/>
    <n v="8.57"/>
    <n v="87.4"/>
    <n v="0.748"/>
    <n v="0.221"/>
    <n v="395.47511312217199"/>
    <n v="0.92500000000000004"/>
    <n v="0.20499999999999999"/>
    <n v="1.07"/>
    <n v="1.1000000000000001"/>
    <n v="0.90500000000000003"/>
    <n v="196"/>
    <n v="68"/>
    <n v="188"/>
    <n v="157"/>
    <n v="179"/>
    <n v="73.725490196078439"/>
    <n v="61.568627450980394"/>
    <n v="70.196078431372541"/>
    <n v="0.68899999999999995"/>
    <x v="2"/>
    <x v="1"/>
    <n v="5908"/>
    <n v="5.12"/>
    <n v="13"/>
    <n v="44.2"/>
    <n v="262122"/>
    <n v="79.2"/>
    <n v="34.299999999999997"/>
    <s v="PBC_Dataset"/>
    <s v="Giemsa"/>
    <s v="Olympus_BX51"/>
    <n v="40"/>
    <n v="512"/>
    <n v="4.2700000000000002E-2"/>
    <n v="0.81010000000000004"/>
    <n v="0.91990000000000005"/>
    <n v="0.10980000000000001"/>
  </r>
  <r>
    <s v="CELL_005390"/>
    <x v="0"/>
    <x v="0"/>
    <s v="Infection"/>
    <n v="13.69"/>
    <n v="61.5"/>
    <n v="0.57099999999999995"/>
    <n v="0.317"/>
    <n v="194.00630914826499"/>
    <n v="0.73899999999999999"/>
    <n v="0.432"/>
    <n v="3.5"/>
    <n v="5.3"/>
    <n v="0.87"/>
    <n v="434"/>
    <n v="69"/>
    <n v="213"/>
    <n v="172"/>
    <n v="183"/>
    <n v="83.529411764705884"/>
    <n v="67.450980392156865"/>
    <n v="71.764705882352942"/>
    <n v="0.64800000000000002"/>
    <x v="1"/>
    <x v="1"/>
    <n v="5843"/>
    <n v="4.17"/>
    <n v="10.4"/>
    <n v="47.5"/>
    <n v="293553"/>
    <n v="89.6"/>
    <n v="34"/>
    <s v="PBC_Dataset"/>
    <s v="May_Grunwald_Giemsa"/>
    <s v="Olympus_BX51"/>
    <n v="40"/>
    <n v="256"/>
    <n v="0.74239999999999995"/>
    <n v="0.6391"/>
    <n v="0.86409999999999998"/>
    <n v="0.22499999999999998"/>
  </r>
  <r>
    <s v="CELL_001787"/>
    <x v="5"/>
    <x v="1"/>
    <s v="Normal_WBC"/>
    <n v="7.98"/>
    <n v="74.599999999999994"/>
    <n v="0.76500000000000001"/>
    <n v="0.31900000000000001"/>
    <n v="233.85579937304072"/>
    <n v="0.92600000000000005"/>
    <n v="0.254"/>
    <n v="1.46"/>
    <n v="1.2"/>
    <n v="0.93100000000000005"/>
    <n v="337"/>
    <n v="53"/>
    <n v="189"/>
    <n v="142"/>
    <n v="198"/>
    <n v="74.117647058823536"/>
    <n v="55.686274509803923"/>
    <n v="77.64705882352942"/>
    <n v="0.56200000000000006"/>
    <x v="0"/>
    <x v="0"/>
    <n v="10311"/>
    <n v="4.41"/>
    <n v="11.3"/>
    <n v="43.3"/>
    <n v="369457"/>
    <n v="84.3"/>
    <n v="33.700000000000003"/>
    <s v="Raabin_WBC"/>
    <s v="Giemsa"/>
    <s v="Olympus_BX51"/>
    <n v="40"/>
    <n v="224"/>
    <n v="0.15790000000000001"/>
    <n v="0.87680000000000002"/>
    <n v="0.91639999999999999"/>
    <n v="3.9599999999999969E-2"/>
  </r>
  <r>
    <s v="CELL_004516"/>
    <x v="16"/>
    <x v="0"/>
    <s v="Anemia"/>
    <n v="8.19"/>
    <n v="0"/>
    <n v="0"/>
    <n v="1"/>
    <n v="0"/>
    <n v="0.46200000000000002"/>
    <n v="0.86599999999999999"/>
    <n v="0.3"/>
    <n v="1"/>
    <n v="0.89600000000000002"/>
    <n v="171"/>
    <n v="55"/>
    <n v="232"/>
    <n v="129"/>
    <n v="138"/>
    <n v="90.980392156862749"/>
    <n v="50.588235294117645"/>
    <n v="54.117647058823529"/>
    <n v="0.52500000000000002"/>
    <x v="1"/>
    <x v="0"/>
    <n v="1000"/>
    <n v="7"/>
    <n v="13.9"/>
    <n v="38.700000000000003"/>
    <n v="281699"/>
    <n v="94.1"/>
    <n v="35.299999999999997"/>
    <s v="PBC_Dataset"/>
    <s v="Giemsa"/>
    <s v="Leica_DM2000"/>
    <n v="100"/>
    <n v="256"/>
    <n v="0.84770000000000001"/>
    <n v="0.70289999999999997"/>
    <n v="0.71730000000000005"/>
    <n v="1.4400000000000079E-2"/>
  </r>
  <r>
    <s v="CELL_005670"/>
    <x v="3"/>
    <x v="0"/>
    <s v="Infection"/>
    <n v="15.4"/>
    <n v="62.9"/>
    <n v="0.74299999999999999"/>
    <n v="0.309"/>
    <n v="203.5598705501618"/>
    <n v="0.80200000000000005"/>
    <n v="0.28299999999999997"/>
    <n v="1.37"/>
    <n v="1.1000000000000001"/>
    <n v="0.80600000000000005"/>
    <n v="493"/>
    <n v="88"/>
    <n v="203"/>
    <n v="180"/>
    <n v="193"/>
    <n v="79.607843137254903"/>
    <n v="70.588235294117652"/>
    <n v="75.686274509803923"/>
    <n v="0.89600000000000002"/>
    <x v="1"/>
    <x v="0"/>
    <n v="7158"/>
    <n v="5.58"/>
    <n v="14"/>
    <n v="38.200000000000003"/>
    <n v="368846"/>
    <n v="100.1"/>
    <n v="37.5"/>
    <s v="PBC_Dataset"/>
    <s v="Giemsa"/>
    <s v="Olympus_BX51"/>
    <n v="100"/>
    <n v="256"/>
    <n v="0.74719999999999998"/>
    <n v="0.88700000000000001"/>
    <n v="0.93740000000000001"/>
    <n v="5.04E-2"/>
  </r>
  <r>
    <s v="CELL_002407"/>
    <x v="10"/>
    <x v="1"/>
    <s v="Normal_WBC"/>
    <n v="12.54"/>
    <n v="53.5"/>
    <n v="0.61499999999999999"/>
    <n v="0.42699999999999999"/>
    <n v="125.2927400468384"/>
    <n v="0.745"/>
    <n v="0.40600000000000003"/>
    <n v="5.25"/>
    <n v="2"/>
    <n v="0.81399999999999995"/>
    <n v="531"/>
    <n v="68"/>
    <n v="239"/>
    <n v="175"/>
    <n v="131"/>
    <n v="93.725490196078425"/>
    <n v="68.627450980392155"/>
    <n v="51.372549019607838"/>
    <n v="0.57799999999999996"/>
    <x v="1"/>
    <x v="0"/>
    <n v="7682"/>
    <n v="4.9800000000000004"/>
    <n v="12.3"/>
    <n v="38.1"/>
    <n v="284125"/>
    <n v="103.8"/>
    <n v="33.299999999999997"/>
    <s v="Raabin_WBC"/>
    <s v="Wright"/>
    <s v="Leica_DM2000"/>
    <n v="100"/>
    <n v="360"/>
    <n v="4.7699999999999999E-2"/>
    <n v="0.99050000000000005"/>
    <n v="0.85389999999999999"/>
    <n v="-0.13660000000000005"/>
  </r>
  <r>
    <s v="CELL_001045"/>
    <x v="1"/>
    <x v="1"/>
    <s v="Normal_WBC"/>
    <n v="10.43"/>
    <n v="53.9"/>
    <n v="0.54800000000000004"/>
    <n v="0.40899999999999997"/>
    <n v="131.78484107579462"/>
    <n v="0.746"/>
    <n v="0.44700000000000001"/>
    <n v="3.43"/>
    <n v="4"/>
    <n v="0.83699999999999997"/>
    <n v="376"/>
    <n v="75"/>
    <n v="195"/>
    <n v="155"/>
    <n v="169"/>
    <n v="76.470588235294116"/>
    <n v="60.784313725490193"/>
    <n v="66.274509803921561"/>
    <n v="0.60699999999999998"/>
    <x v="2"/>
    <x v="1"/>
    <n v="7226"/>
    <n v="6.3"/>
    <n v="18.8"/>
    <n v="40.1"/>
    <n v="174796"/>
    <n v="63.2"/>
    <n v="36.4"/>
    <s v="CytoData"/>
    <s v="Wright"/>
    <s v="Leica_DM2000"/>
    <n v="100"/>
    <n v="256"/>
    <n v="7.1599999999999997E-2"/>
    <n v="0.97289999999999999"/>
    <n v="0.88500000000000001"/>
    <n v="-8.7899999999999978E-2"/>
  </r>
  <r>
    <s v="CELL_004340"/>
    <x v="13"/>
    <x v="0"/>
    <s v="Leukemia"/>
    <n v="13.59"/>
    <n v="73.400000000000006"/>
    <n v="0.46500000000000002"/>
    <n v="0.189"/>
    <n v="388.35978835978841"/>
    <n v="0.88200000000000001"/>
    <n v="0.17100000000000001"/>
    <n v="1.61"/>
    <n v="1"/>
    <n v="0.89600000000000002"/>
    <n v="516"/>
    <n v="104"/>
    <n v="186"/>
    <n v="144"/>
    <n v="194"/>
    <n v="72.941176470588232"/>
    <n v="56.470588235294116"/>
    <n v="76.078431372549019"/>
    <n v="0.68799999999999994"/>
    <x v="1"/>
    <x v="1"/>
    <n v="5998"/>
    <n v="5.26"/>
    <n v="10.3"/>
    <n v="38.1"/>
    <n v="156657"/>
    <n v="72.8"/>
    <n v="33"/>
    <s v="PBC_Dataset"/>
    <s v="Wright"/>
    <s v="Olympus_BX51"/>
    <n v="40"/>
    <n v="256"/>
    <n v="0.71099999999999997"/>
    <n v="0.84519999999999995"/>
    <n v="0.98629999999999995"/>
    <n v="0.1411"/>
  </r>
  <r>
    <s v="CELL_004523"/>
    <x v="16"/>
    <x v="0"/>
    <s v="Anemia"/>
    <n v="6.95"/>
    <n v="0"/>
    <n v="0"/>
    <n v="1"/>
    <n v="0"/>
    <n v="0.47099999999999997"/>
    <n v="0.78600000000000003"/>
    <n v="0.68"/>
    <n v="1"/>
    <n v="0.90700000000000003"/>
    <n v="209"/>
    <n v="62"/>
    <n v="225"/>
    <n v="118"/>
    <n v="141"/>
    <n v="88.235294117647058"/>
    <n v="46.274509803921568"/>
    <n v="55.294117647058826"/>
    <n v="0.56399999999999995"/>
    <x v="1"/>
    <x v="0"/>
    <n v="3944"/>
    <n v="4.46"/>
    <n v="13.6"/>
    <n v="35.6"/>
    <n v="243340"/>
    <n v="92"/>
    <n v="31.3"/>
    <s v="PBC_Dataset"/>
    <s v="Wright"/>
    <s v="Olympus_BX51"/>
    <n v="100"/>
    <n v="360"/>
    <n v="0.7429"/>
    <n v="0.54849999999999999"/>
    <n v="0.74870000000000003"/>
    <n v="0.20020000000000004"/>
  </r>
  <r>
    <s v="CELL_002722"/>
    <x v="9"/>
    <x v="1"/>
    <s v="Normal_WBC"/>
    <n v="8.76"/>
    <n v="57.9"/>
    <n v="0.76600000000000001"/>
    <n v="0.377"/>
    <n v="153.58090185676392"/>
    <n v="0.73599999999999999"/>
    <n v="0.23799999999999999"/>
    <n v="4.8600000000000003"/>
    <n v="2.1"/>
    <n v="0.74199999999999999"/>
    <n v="423"/>
    <n v="77"/>
    <n v="214"/>
    <n v="127"/>
    <n v="204"/>
    <n v="83.921568627450981"/>
    <n v="49.803921568627452"/>
    <n v="80"/>
    <n v="0.66700000000000004"/>
    <x v="1"/>
    <x v="0"/>
    <n v="8511"/>
    <n v="3.96"/>
    <n v="16.8"/>
    <n v="44.5"/>
    <n v="258384"/>
    <n v="89.4"/>
    <n v="36.200000000000003"/>
    <s v="PBC_Dataset"/>
    <s v="Wright"/>
    <s v="Olympus_BX51"/>
    <n v="100"/>
    <n v="512"/>
    <n v="9.8699999999999996E-2"/>
    <n v="0.98240000000000005"/>
    <n v="0.92179999999999995"/>
    <n v="-6.0600000000000098E-2"/>
  </r>
  <r>
    <s v="CELL_004222"/>
    <x v="8"/>
    <x v="0"/>
    <s v="Leukemia"/>
    <n v="15.67"/>
    <n v="92.3"/>
    <n v="0.23"/>
    <n v="0.161"/>
    <n v="573.29192546583852"/>
    <n v="0.85199999999999998"/>
    <n v="0.32400000000000001"/>
    <n v="0.55000000000000004"/>
    <n v="1"/>
    <n v="0.92900000000000005"/>
    <n v="667"/>
    <n v="97"/>
    <n v="188"/>
    <n v="156"/>
    <n v="196"/>
    <n v="73.725490196078439"/>
    <n v="61.176470588235297"/>
    <n v="76.862745098039227"/>
    <n v="0.76"/>
    <x v="0"/>
    <x v="1"/>
    <n v="4782"/>
    <n v="4.8499999999999996"/>
    <n v="14.5"/>
    <n v="47.6"/>
    <n v="201191"/>
    <n v="108.9"/>
    <n v="35.299999999999997"/>
    <s v="CytoData"/>
    <s v="Giemsa"/>
    <s v="Olympus_BX51"/>
    <n v="100"/>
    <n v="360"/>
    <n v="0.83919999999999995"/>
    <n v="0.87280000000000002"/>
    <n v="0.69430000000000003"/>
    <n v="-0.17849999999999999"/>
  </r>
  <r>
    <s v="CELL_005015"/>
    <x v="17"/>
    <x v="0"/>
    <s v="Sickle_Cell_Anemia"/>
    <n v="5.33"/>
    <n v="0"/>
    <n v="0"/>
    <n v="1"/>
    <n v="0"/>
    <n v="0.314"/>
    <n v="0.91300000000000003"/>
    <n v="0.43"/>
    <n v="1"/>
    <n v="0.85499999999999998"/>
    <n v="159"/>
    <n v="76"/>
    <n v="219"/>
    <n v="124"/>
    <n v="134"/>
    <n v="85.882352941176464"/>
    <n v="48.627450980392155"/>
    <n v="52.549019607843142"/>
    <n v="0.52700000000000002"/>
    <x v="1"/>
    <x v="1"/>
    <n v="10188"/>
    <n v="2.96"/>
    <n v="13.5"/>
    <n v="44.5"/>
    <n v="207166"/>
    <n v="94.1"/>
    <n v="34"/>
    <s v="Raabin_WBC"/>
    <s v="Wright"/>
    <s v="Olympus_BX51"/>
    <n v="40"/>
    <n v="224"/>
    <n v="0.77470000000000006"/>
    <n v="0.68030000000000002"/>
    <n v="0.69889999999999997"/>
    <n v="1.859999999999995E-2"/>
  </r>
  <r>
    <s v="CELL_000684"/>
    <x v="1"/>
    <x v="1"/>
    <s v="Normal_WBC"/>
    <n v="9.34"/>
    <n v="54.9"/>
    <n v="0.52900000000000003"/>
    <n v="0.38200000000000001"/>
    <n v="143.717277486911"/>
    <n v="0.80800000000000005"/>
    <n v="0.51700000000000002"/>
    <n v="1.86"/>
    <n v="3.2"/>
    <n v="0.75800000000000001"/>
    <n v="423"/>
    <n v="69"/>
    <n v="200"/>
    <n v="170"/>
    <n v="209"/>
    <n v="78.431372549019613"/>
    <n v="66.666666666666657"/>
    <n v="81.960784313725483"/>
    <n v="0.83599999999999997"/>
    <x v="1"/>
    <x v="1"/>
    <n v="5150"/>
    <n v="5.68"/>
    <n v="14.5"/>
    <n v="41.2"/>
    <n v="240185"/>
    <n v="81.3"/>
    <n v="32.299999999999997"/>
    <s v="Raabin_WBC"/>
    <s v="Wright"/>
    <s v="Olympus_BX51"/>
    <n v="60"/>
    <n v="512"/>
    <n v="2.3300000000000001E-2"/>
    <n v="0.89590000000000003"/>
    <n v="0.89700000000000002"/>
    <n v="1.0999999999999899E-3"/>
  </r>
  <r>
    <s v="CELL_002463"/>
    <x v="10"/>
    <x v="1"/>
    <s v="Normal_WBC"/>
    <n v="13.09"/>
    <n v="50.3"/>
    <n v="0.67900000000000005"/>
    <n v="0.443"/>
    <n v="113.54401805869074"/>
    <n v="0.751"/>
    <n v="0.54100000000000004"/>
    <n v="4.3600000000000003"/>
    <n v="2.7"/>
    <n v="0.77800000000000002"/>
    <n v="421"/>
    <n v="75"/>
    <n v="238"/>
    <n v="138"/>
    <n v="160"/>
    <n v="93.333333333333329"/>
    <n v="54.117647058823529"/>
    <n v="62.745098039215684"/>
    <n v="0.61"/>
    <x v="1"/>
    <x v="1"/>
    <n v="10173"/>
    <n v="5.13"/>
    <n v="14.8"/>
    <n v="42.4"/>
    <n v="96175"/>
    <n v="102.6"/>
    <n v="34.299999999999997"/>
    <s v="CytoData"/>
    <s v="Giemsa"/>
    <s v="Zeiss_Axio"/>
    <n v="100"/>
    <n v="224"/>
    <n v="9.8599999999999993E-2"/>
    <n v="0.9264"/>
    <n v="0.92149999999999999"/>
    <n v="-4.9000000000000155E-3"/>
  </r>
  <r>
    <s v="CELL_002305"/>
    <x v="4"/>
    <x v="1"/>
    <s v="Normal_WBC"/>
    <n v="16.37"/>
    <n v="79.8"/>
    <n v="0.47499999999999998"/>
    <n v="0.45700000000000002"/>
    <n v="174.61706783369803"/>
    <n v="0.80200000000000005"/>
    <n v="0.65"/>
    <n v="1.87"/>
    <n v="1.2"/>
    <n v="0.73"/>
    <n v="683"/>
    <n v="87"/>
    <n v="196"/>
    <n v="171"/>
    <n v="161"/>
    <n v="76.862745098039227"/>
    <n v="67.058823529411754"/>
    <n v="63.13725490196078"/>
    <n v="0.63400000000000001"/>
    <x v="0"/>
    <x v="0"/>
    <n v="4146"/>
    <n v="5.39"/>
    <n v="13.7"/>
    <n v="40.299999999999997"/>
    <n v="192406"/>
    <n v="97.7"/>
    <n v="33.1"/>
    <s v="CytoData"/>
    <s v="Wright"/>
    <s v="Leica_DM2000"/>
    <n v="100"/>
    <n v="512"/>
    <n v="8.7599999999999997E-2"/>
    <n v="0.9284"/>
    <n v="0.92259999999999998"/>
    <n v="-5.8000000000000274E-3"/>
  </r>
  <r>
    <s v="CELL_000806"/>
    <x v="1"/>
    <x v="1"/>
    <s v="Normal_WBC"/>
    <n v="12.56"/>
    <n v="52.8"/>
    <n v="0.441"/>
    <n v="0.377"/>
    <n v="140.05305039787797"/>
    <n v="0.70199999999999996"/>
    <n v="0.53"/>
    <n v="3.34"/>
    <n v="3.2"/>
    <n v="0.77200000000000002"/>
    <n v="377"/>
    <n v="67"/>
    <n v="229"/>
    <n v="159"/>
    <n v="163"/>
    <n v="89.803921568627459"/>
    <n v="62.352941176470587"/>
    <n v="63.921568627450974"/>
    <n v="0.81200000000000006"/>
    <x v="0"/>
    <x v="0"/>
    <n v="4149"/>
    <n v="4.6100000000000003"/>
    <n v="15"/>
    <n v="31.1"/>
    <n v="267165"/>
    <n v="88.9"/>
    <n v="33"/>
    <s v="Raabin_WBC"/>
    <s v="Giemsa"/>
    <s v="Zeiss_Axio"/>
    <n v="100"/>
    <n v="512"/>
    <n v="0"/>
    <n v="0.85540000000000005"/>
    <n v="0.85199999999999998"/>
    <n v="-3.4000000000000696E-3"/>
  </r>
  <r>
    <s v="CELL_004464"/>
    <x v="16"/>
    <x v="0"/>
    <s v="Anemia"/>
    <n v="8.48"/>
    <n v="0"/>
    <n v="0"/>
    <n v="1"/>
    <n v="0"/>
    <n v="0.56799999999999995"/>
    <n v="0.91100000000000003"/>
    <n v="0.49"/>
    <n v="1"/>
    <n v="0.91900000000000004"/>
    <n v="243"/>
    <n v="57"/>
    <n v="201"/>
    <n v="148"/>
    <n v="119"/>
    <n v="78.82352941176471"/>
    <n v="58.039215686274517"/>
    <n v="46.666666666666664"/>
    <n v="0.50700000000000001"/>
    <x v="1"/>
    <x v="1"/>
    <n v="9639"/>
    <n v="4.59"/>
    <n v="15"/>
    <n v="49.8"/>
    <n v="259555"/>
    <n v="85.6"/>
    <n v="33.299999999999997"/>
    <s v="Raabin_WBC"/>
    <s v="Wright"/>
    <s v="Zeiss_Axio"/>
    <n v="60"/>
    <n v="512"/>
    <n v="0.94530000000000003"/>
    <n v="0.59230000000000005"/>
    <n v="0.67430000000000001"/>
    <n v="8.1999999999999962E-2"/>
  </r>
  <r>
    <s v="CELL_003781"/>
    <x v="7"/>
    <x v="1"/>
    <s v="Normal_Platelet"/>
    <n v="2.08"/>
    <n v="0"/>
    <n v="0"/>
    <n v="1"/>
    <n v="0"/>
    <n v="0.70399999999999996"/>
    <n v="0.42799999999999999"/>
    <n v="2.2999999999999998"/>
    <n v="1"/>
    <n v="0.79900000000000004"/>
    <n v="29"/>
    <n v="14"/>
    <n v="218"/>
    <n v="143"/>
    <n v="144"/>
    <n v="85.490196078431367"/>
    <n v="56.078431372549019"/>
    <n v="56.470588235294116"/>
    <n v="0.51600000000000001"/>
    <x v="0"/>
    <x v="1"/>
    <n v="2529"/>
    <n v="5.91"/>
    <n v="17.100000000000001"/>
    <n v="39.4"/>
    <n v="312650"/>
    <n v="95"/>
    <n v="33.700000000000003"/>
    <s v="PBC_Dataset"/>
    <s v="May_Grunwald_Giemsa"/>
    <s v="Leica_DM2000"/>
    <n v="40"/>
    <n v="512"/>
    <n v="5.0500000000000003E-2"/>
    <n v="0.8982"/>
    <n v="0.81820000000000004"/>
    <n v="-7.999999999999996E-2"/>
  </r>
  <r>
    <s v="CELL_004985"/>
    <x v="17"/>
    <x v="0"/>
    <s v="Sickle_Cell_Anemia"/>
    <n v="6.39"/>
    <n v="0"/>
    <n v="0"/>
    <n v="1"/>
    <n v="0"/>
    <n v="0.33"/>
    <n v="0.89800000000000002"/>
    <n v="0.42"/>
    <n v="1"/>
    <n v="0.82"/>
    <n v="142"/>
    <n v="62"/>
    <n v="205"/>
    <n v="139"/>
    <n v="142"/>
    <n v="80.392156862745097"/>
    <n v="54.509803921568626"/>
    <n v="55.686274509803923"/>
    <n v="0.45200000000000001"/>
    <x v="1"/>
    <x v="1"/>
    <n v="10543"/>
    <n v="4.1900000000000004"/>
    <n v="14.3"/>
    <n v="43.7"/>
    <n v="203574"/>
    <n v="80.8"/>
    <n v="30.2"/>
    <s v="Raabin_WBC"/>
    <s v="Wright"/>
    <s v="Leica_DM2000"/>
    <n v="100"/>
    <n v="256"/>
    <n v="0.89449999999999996"/>
    <n v="0.81879999999999997"/>
    <n v="0.78969999999999996"/>
    <n v="-2.9100000000000015E-2"/>
  </r>
  <r>
    <s v="CELL_000801"/>
    <x v="1"/>
    <x v="1"/>
    <s v="Normal_WBC"/>
    <n v="11.59"/>
    <n v="53.8"/>
    <n v="0.68"/>
    <n v="0.501"/>
    <n v="107.38522954091816"/>
    <n v="0.86699999999999999"/>
    <n v="0.40500000000000003"/>
    <n v="3.22"/>
    <n v="3.8"/>
    <n v="0.874"/>
    <n v="407"/>
    <n v="82"/>
    <n v="215"/>
    <n v="123"/>
    <n v="198"/>
    <n v="84.313725490196077"/>
    <n v="48.235294117647058"/>
    <n v="77.64705882352942"/>
    <n v="0.56100000000000005"/>
    <x v="1"/>
    <x v="1"/>
    <n v="9147"/>
    <n v="4.22"/>
    <n v="14.3"/>
    <n v="44.6"/>
    <n v="393240"/>
    <n v="79"/>
    <n v="31.8"/>
    <s v="Raabin_WBC"/>
    <s v="Wright"/>
    <s v="Leica_DM2000"/>
    <n v="100"/>
    <n v="512"/>
    <n v="2.52E-2"/>
    <n v="0.91779999999999995"/>
    <n v="0.82850000000000001"/>
    <n v="-8.9299999999999935E-2"/>
  </r>
  <r>
    <s v="CELL_004440"/>
    <x v="13"/>
    <x v="0"/>
    <s v="Leukemia"/>
    <n v="11.16"/>
    <n v="88.4"/>
    <n v="0.50700000000000001"/>
    <n v="9.9000000000000005E-2"/>
    <n v="892.92929292929296"/>
    <n v="0.89900000000000002"/>
    <n v="0.23899999999999999"/>
    <n v="0.53"/>
    <n v="1"/>
    <n v="0.92100000000000004"/>
    <n v="475"/>
    <n v="90"/>
    <n v="173"/>
    <n v="147"/>
    <n v="189"/>
    <n v="67.843137254901961"/>
    <n v="57.647058823529406"/>
    <n v="74.117647058823536"/>
    <n v="0.77200000000000002"/>
    <x v="2"/>
    <x v="0"/>
    <n v="7906"/>
    <n v="4.3099999999999996"/>
    <n v="14.8"/>
    <n v="35.4"/>
    <n v="129032"/>
    <n v="98.2"/>
    <n v="34.4"/>
    <s v="PBC_Dataset"/>
    <s v="Wright"/>
    <s v="Leica_DM2000"/>
    <n v="60"/>
    <n v="224"/>
    <n v="0.89290000000000003"/>
    <n v="0.85099999999999998"/>
    <n v="0.78639999999999999"/>
    <n v="-6.4599999999999991E-2"/>
  </r>
  <r>
    <s v="CELL_002946"/>
    <x v="2"/>
    <x v="1"/>
    <s v="Normal_RBC"/>
    <n v="7.84"/>
    <n v="0"/>
    <n v="0"/>
    <n v="1"/>
    <n v="0"/>
    <n v="0.874"/>
    <n v="0.14399999999999999"/>
    <n v="0.37"/>
    <n v="1"/>
    <n v="1"/>
    <n v="195"/>
    <n v="44"/>
    <n v="240"/>
    <n v="148"/>
    <n v="124"/>
    <n v="94.117647058823522"/>
    <n v="58.039215686274517"/>
    <n v="48.627450980392155"/>
    <n v="0.47699999999999998"/>
    <x v="1"/>
    <x v="1"/>
    <n v="2505"/>
    <n v="4.57"/>
    <n v="15"/>
    <n v="44.3"/>
    <n v="246407"/>
    <n v="98.5"/>
    <n v="31.8"/>
    <s v="PBC_Dataset"/>
    <s v="Wright"/>
    <s v="Olympus_BX51"/>
    <n v="100"/>
    <n v="256"/>
    <n v="0.1081"/>
    <n v="0.94159999999999999"/>
    <n v="0.9355"/>
    <n v="-6.0999999999999943E-3"/>
  </r>
  <r>
    <s v="CELL_003525"/>
    <x v="2"/>
    <x v="1"/>
    <s v="Normal_RBC"/>
    <n v="7.21"/>
    <n v="0"/>
    <n v="0"/>
    <n v="1"/>
    <n v="0"/>
    <n v="0.86799999999999999"/>
    <n v="0.114"/>
    <n v="0.63"/>
    <n v="1"/>
    <n v="0.96899999999999997"/>
    <n v="225"/>
    <n v="45"/>
    <n v="229"/>
    <n v="143"/>
    <n v="113"/>
    <n v="89.803921568627459"/>
    <n v="56.078431372549019"/>
    <n v="44.313725490196077"/>
    <n v="0.51900000000000002"/>
    <x v="1"/>
    <x v="0"/>
    <n v="7788"/>
    <n v="4.3899999999999997"/>
    <n v="18.600000000000001"/>
    <n v="30.1"/>
    <n v="200232"/>
    <n v="81.5"/>
    <n v="32.700000000000003"/>
    <s v="PBC_Dataset"/>
    <s v="Giemsa"/>
    <s v="Olympus_BX51"/>
    <n v="60"/>
    <n v="360"/>
    <n v="0"/>
    <n v="0.91669999999999996"/>
    <n v="0.98319999999999996"/>
    <n v="6.6500000000000004E-2"/>
  </r>
  <r>
    <s v="CELL_000382"/>
    <x v="1"/>
    <x v="1"/>
    <s v="Normal_WBC"/>
    <n v="11.85"/>
    <n v="50.7"/>
    <n v="0.54300000000000004"/>
    <n v="0.50900000000000001"/>
    <n v="99.607072691552062"/>
    <n v="0.754"/>
    <n v="0.45100000000000001"/>
    <n v="3.57"/>
    <n v="3.3"/>
    <n v="0.88900000000000001"/>
    <n v="402"/>
    <n v="84"/>
    <n v="216"/>
    <n v="159"/>
    <n v="171"/>
    <n v="84.705882352941174"/>
    <n v="62.352941176470587"/>
    <n v="67.058823529411754"/>
    <n v="0.64400000000000002"/>
    <x v="1"/>
    <x v="0"/>
    <n v="6490"/>
    <n v="4.4400000000000004"/>
    <n v="14.6"/>
    <n v="41.2"/>
    <n v="172307"/>
    <n v="95.3"/>
    <n v="35.4"/>
    <s v="Raabin_WBC"/>
    <s v="Giemsa"/>
    <s v="Zeiss_Axio"/>
    <n v="40"/>
    <n v="360"/>
    <n v="0.1285"/>
    <n v="0.96130000000000004"/>
    <n v="0.84360000000000002"/>
    <n v="-0.11770000000000003"/>
  </r>
  <r>
    <s v="CELL_002771"/>
    <x v="9"/>
    <x v="1"/>
    <s v="Normal_WBC"/>
    <n v="9.61"/>
    <n v="67.3"/>
    <n v="0.68799999999999994"/>
    <n v="0.34200000000000003"/>
    <n v="196.78362573099412"/>
    <n v="0.67200000000000004"/>
    <n v="0.312"/>
    <n v="5.6"/>
    <n v="1.9"/>
    <n v="0.80600000000000005"/>
    <n v="395"/>
    <n v="67"/>
    <n v="157"/>
    <n v="151"/>
    <n v="189"/>
    <n v="61.568627450980394"/>
    <n v="59.215686274509807"/>
    <n v="74.117647058823536"/>
    <n v="0.63400000000000001"/>
    <x v="0"/>
    <x v="0"/>
    <n v="2383"/>
    <n v="4.4800000000000004"/>
    <n v="13"/>
    <n v="35.9"/>
    <n v="251022"/>
    <n v="83"/>
    <n v="34.799999999999997"/>
    <s v="CytoData"/>
    <s v="Giemsa"/>
    <s v="Zeiss_Axio"/>
    <n v="60"/>
    <n v="256"/>
    <n v="8.09E-2"/>
    <n v="0.7571"/>
    <n v="0.85470000000000002"/>
    <n v="9.760000000000002E-2"/>
  </r>
  <r>
    <s v="CELL_005680"/>
    <x v="3"/>
    <x v="0"/>
    <s v="Infection"/>
    <n v="15.7"/>
    <n v="65.8"/>
    <n v="0.66900000000000004"/>
    <n v="0.39400000000000002"/>
    <n v="167.00507614213197"/>
    <n v="0.82499999999999996"/>
    <n v="0.39600000000000002"/>
    <n v="1.54"/>
    <n v="1"/>
    <n v="0.875"/>
    <n v="495"/>
    <n v="98"/>
    <n v="195"/>
    <n v="140"/>
    <n v="197"/>
    <n v="76.470588235294116"/>
    <n v="54.901960784313729"/>
    <n v="77.254901960784323"/>
    <n v="0.7"/>
    <x v="1"/>
    <x v="0"/>
    <n v="3324"/>
    <n v="5.09"/>
    <n v="14.7"/>
    <n v="44.8"/>
    <n v="131609"/>
    <n v="98.8"/>
    <n v="33.9"/>
    <s v="CytoData"/>
    <s v="Wright"/>
    <s v="Olympus_BX51"/>
    <n v="60"/>
    <n v="512"/>
    <n v="0.90859999999999996"/>
    <n v="0.80410000000000004"/>
    <n v="0.72660000000000002"/>
    <n v="-7.7500000000000013E-2"/>
  </r>
  <r>
    <s v="CELL_000423"/>
    <x v="1"/>
    <x v="1"/>
    <s v="Normal_WBC"/>
    <n v="12.53"/>
    <n v="59.4"/>
    <n v="0.46400000000000002"/>
    <n v="0.441"/>
    <n v="134.69387755102039"/>
    <n v="0.79800000000000004"/>
    <n v="0.316"/>
    <n v="2.76"/>
    <n v="3.4"/>
    <n v="0.86"/>
    <n v="452"/>
    <n v="65"/>
    <n v="219"/>
    <n v="147"/>
    <n v="160"/>
    <n v="85.882352941176464"/>
    <n v="57.647058823529406"/>
    <n v="62.745098039215684"/>
    <n v="0.624"/>
    <x v="2"/>
    <x v="1"/>
    <n v="9807"/>
    <n v="3.91"/>
    <n v="12.1"/>
    <n v="33.799999999999997"/>
    <n v="238271"/>
    <n v="85.7"/>
    <n v="34.700000000000003"/>
    <s v="PBC_Dataset"/>
    <s v="Giemsa"/>
    <s v="Leica_DM2000"/>
    <n v="100"/>
    <n v="360"/>
    <n v="4.7100000000000003E-2"/>
    <n v="0.9143"/>
    <n v="0.88639999999999997"/>
    <n v="-2.7900000000000036E-2"/>
  </r>
  <r>
    <s v="CELL_000795"/>
    <x v="1"/>
    <x v="1"/>
    <s v="Normal_WBC"/>
    <n v="10.59"/>
    <n v="59.4"/>
    <n v="0.42299999999999999"/>
    <n v="0.37"/>
    <n v="160.54054054054055"/>
    <n v="0.74199999999999999"/>
    <n v="0.40100000000000002"/>
    <n v="2.9"/>
    <n v="3.1"/>
    <n v="0.81100000000000005"/>
    <n v="407"/>
    <n v="83"/>
    <n v="220"/>
    <n v="155"/>
    <n v="216"/>
    <n v="86.274509803921575"/>
    <n v="60.784313725490193"/>
    <n v="84.705882352941174"/>
    <n v="0.68400000000000005"/>
    <x v="0"/>
    <x v="0"/>
    <n v="4577"/>
    <n v="3.3"/>
    <n v="13"/>
    <n v="45"/>
    <n v="289088"/>
    <n v="76"/>
    <n v="35.5"/>
    <s v="PBC_Dataset"/>
    <s v="Wright"/>
    <s v="Olympus_BX51"/>
    <n v="60"/>
    <n v="512"/>
    <n v="0.1482"/>
    <n v="0.85899999999999999"/>
    <n v="0.92749999999999999"/>
    <n v="6.8500000000000005E-2"/>
  </r>
  <r>
    <s v="CELL_001733"/>
    <x v="5"/>
    <x v="1"/>
    <s v="Normal_WBC"/>
    <n v="10.19"/>
    <n v="81.599999999999994"/>
    <n v="0.89100000000000001"/>
    <n v="0.20399999999999999"/>
    <n v="400"/>
    <n v="0.95699999999999996"/>
    <n v="0.32100000000000001"/>
    <n v="0.82"/>
    <n v="1"/>
    <n v="0.88100000000000001"/>
    <n v="274"/>
    <n v="69"/>
    <n v="192"/>
    <n v="140"/>
    <n v="181"/>
    <n v="75.294117647058826"/>
    <n v="54.901960784313729"/>
    <n v="70.980392156862749"/>
    <n v="0.69599999999999995"/>
    <x v="1"/>
    <x v="1"/>
    <n v="16363"/>
    <n v="3.91"/>
    <n v="14"/>
    <n v="44.1"/>
    <n v="196195"/>
    <n v="95.4"/>
    <n v="32.299999999999997"/>
    <s v="Raabin_WBC"/>
    <s v="Giemsa"/>
    <s v="Olympus_BX51"/>
    <n v="100"/>
    <n v="512"/>
    <n v="0"/>
    <n v="0.87680000000000002"/>
    <n v="0.9405"/>
    <n v="6.3699999999999979E-2"/>
  </r>
  <r>
    <s v="CELL_001164"/>
    <x v="5"/>
    <x v="1"/>
    <s v="Normal_WBC"/>
    <n v="9.9600000000000009"/>
    <n v="83.6"/>
    <n v="0.90900000000000003"/>
    <n v="0.154"/>
    <n v="542.85714285714278"/>
    <n v="0.91600000000000004"/>
    <n v="0.183"/>
    <n v="1.5"/>
    <n v="1.1000000000000001"/>
    <n v="0.84799999999999998"/>
    <n v="274"/>
    <n v="44"/>
    <n v="186"/>
    <n v="141"/>
    <n v="187"/>
    <n v="72.941176470588232"/>
    <n v="55.294117647058826"/>
    <n v="73.333333333333329"/>
    <n v="0.70399999999999996"/>
    <x v="0"/>
    <x v="0"/>
    <n v="7411"/>
    <n v="3.76"/>
    <n v="15.3"/>
    <n v="45.3"/>
    <n v="429639"/>
    <n v="60"/>
    <n v="31.2"/>
    <s v="Raabin_WBC"/>
    <s v="Giemsa"/>
    <s v="Olympus_BX51"/>
    <n v="60"/>
    <n v="256"/>
    <n v="2.4899999999999999E-2"/>
    <n v="0.80969999999999998"/>
    <n v="0.89539999999999997"/>
    <n v="8.5699999999999998E-2"/>
  </r>
  <r>
    <s v="CELL_003259"/>
    <x v="2"/>
    <x v="1"/>
    <s v="Normal_RBC"/>
    <n v="7.2"/>
    <n v="0"/>
    <n v="0"/>
    <n v="1"/>
    <n v="0"/>
    <n v="0.96399999999999997"/>
    <n v="0.28100000000000003"/>
    <n v="0.69"/>
    <n v="1"/>
    <n v="0.91400000000000003"/>
    <n v="173"/>
    <n v="50"/>
    <n v="249"/>
    <n v="145"/>
    <n v="120"/>
    <n v="97.647058823529406"/>
    <n v="56.862745098039213"/>
    <n v="47.058823529411761"/>
    <n v="0.51"/>
    <x v="1"/>
    <x v="0"/>
    <n v="9213"/>
    <n v="5.47"/>
    <n v="11.4"/>
    <n v="43.2"/>
    <n v="162700"/>
    <n v="76.099999999999994"/>
    <n v="34.9"/>
    <s v="PBC_Dataset"/>
    <s v="Wright"/>
    <s v="Olympus_BX51"/>
    <n v="100"/>
    <n v="256"/>
    <n v="9.5399999999999999E-2"/>
    <n v="0.85809999999999997"/>
    <n v="0.87409999999999999"/>
    <n v="1.6000000000000014E-2"/>
  </r>
  <r>
    <s v="CELL_000125"/>
    <x v="1"/>
    <x v="1"/>
    <s v="Normal_WBC"/>
    <n v="11.61"/>
    <n v="56.2"/>
    <n v="0.55800000000000005"/>
    <n v="0.45100000000000001"/>
    <n v="124.61197339246119"/>
    <n v="0.73499999999999999"/>
    <n v="0.35599999999999998"/>
    <n v="3.2"/>
    <n v="2.7"/>
    <n v="0.79700000000000004"/>
    <n v="439"/>
    <n v="61"/>
    <n v="227"/>
    <n v="179"/>
    <n v="166"/>
    <n v="89.019607843137251"/>
    <n v="70.196078431372541"/>
    <n v="65.098039215686271"/>
    <n v="0.745"/>
    <x v="2"/>
    <x v="0"/>
    <n v="6641"/>
    <n v="5.01"/>
    <n v="10.5"/>
    <n v="41"/>
    <n v="299111"/>
    <n v="85.1"/>
    <n v="29.8"/>
    <s v="PBC_Dataset"/>
    <s v="Giemsa"/>
    <s v="Zeiss_Axio"/>
    <n v="100"/>
    <n v="256"/>
    <n v="0.1055"/>
    <n v="1"/>
    <n v="0.85160000000000002"/>
    <n v="-0.14839999999999998"/>
  </r>
  <r>
    <s v="CELL_000103"/>
    <x v="1"/>
    <x v="1"/>
    <s v="Normal_WBC"/>
    <n v="11.79"/>
    <n v="54.7"/>
    <n v="0.41299999999999998"/>
    <n v="0.47399999999999998"/>
    <n v="115.40084388185655"/>
    <n v="0.77500000000000002"/>
    <n v="0.50900000000000001"/>
    <n v="2.73"/>
    <n v="2.4"/>
    <n v="0.85099999999999998"/>
    <n v="437"/>
    <n v="63"/>
    <n v="187"/>
    <n v="183"/>
    <n v="206"/>
    <n v="73.333333333333329"/>
    <n v="71.764705882352942"/>
    <n v="80.784313725490193"/>
    <n v="0.47599999999999998"/>
    <x v="0"/>
    <x v="0"/>
    <n v="5854"/>
    <n v="5.62"/>
    <n v="13.5"/>
    <n v="43.9"/>
    <n v="63577"/>
    <n v="77.2"/>
    <n v="35"/>
    <s v="PBC_Dataset"/>
    <s v="Giemsa"/>
    <s v="Leica_DM2000"/>
    <n v="100"/>
    <n v="224"/>
    <n v="0.1211"/>
    <n v="0.92849999999999999"/>
    <n v="0.83379999999999999"/>
    <n v="-9.4700000000000006E-2"/>
  </r>
  <r>
    <s v="CELL_002482"/>
    <x v="10"/>
    <x v="1"/>
    <s v="Normal_WBC"/>
    <n v="12.81"/>
    <n v="45.3"/>
    <n v="0.68600000000000005"/>
    <n v="0.47399999999999998"/>
    <n v="95.569620253164558"/>
    <n v="0.751"/>
    <n v="0.39200000000000002"/>
    <n v="5.03"/>
    <n v="2.4"/>
    <n v="0.753"/>
    <n v="466"/>
    <n v="78"/>
    <n v="249"/>
    <n v="135"/>
    <n v="175"/>
    <n v="97.647058823529406"/>
    <n v="52.941176470588239"/>
    <n v="68.627450980392155"/>
    <n v="0.67700000000000005"/>
    <x v="0"/>
    <x v="1"/>
    <n v="4625"/>
    <n v="5.08"/>
    <n v="15.9"/>
    <n v="32.1"/>
    <n v="160648"/>
    <n v="80.8"/>
    <n v="36.799999999999997"/>
    <s v="Raabin_WBC"/>
    <s v="Giemsa"/>
    <s v="Zeiss_Axio"/>
    <n v="100"/>
    <n v="256"/>
    <n v="4.9700000000000001E-2"/>
    <n v="0.80740000000000001"/>
    <n v="1"/>
    <n v="0.19259999999999999"/>
  </r>
  <r>
    <s v="CELL_002944"/>
    <x v="2"/>
    <x v="1"/>
    <s v="Normal_RBC"/>
    <n v="8.7200000000000006"/>
    <n v="0"/>
    <n v="0"/>
    <n v="1"/>
    <n v="0"/>
    <n v="0.877"/>
    <n v="0.19600000000000001"/>
    <n v="0.21"/>
    <n v="1"/>
    <n v="0.876"/>
    <n v="152"/>
    <n v="47"/>
    <n v="220"/>
    <n v="120"/>
    <n v="126"/>
    <n v="86.274509803921575"/>
    <n v="47.058823529411761"/>
    <n v="49.411764705882355"/>
    <n v="0.54800000000000004"/>
    <x v="0"/>
    <x v="0"/>
    <n v="9493"/>
    <n v="6.13"/>
    <n v="11.5"/>
    <n v="42.4"/>
    <n v="160405"/>
    <n v="83.9"/>
    <n v="35.200000000000003"/>
    <s v="PBC_Dataset"/>
    <s v="Giemsa"/>
    <s v="Zeiss_Axio"/>
    <n v="100"/>
    <n v="512"/>
    <n v="2.5999999999999999E-2"/>
    <n v="0.86860000000000004"/>
    <n v="0.89539999999999997"/>
    <n v="2.6799999999999935E-2"/>
  </r>
  <r>
    <s v="CELL_001316"/>
    <x v="5"/>
    <x v="1"/>
    <s v="Normal_WBC"/>
    <n v="9.51"/>
    <n v="84.7"/>
    <n v="0.83099999999999996"/>
    <n v="0.219"/>
    <n v="386.75799086757991"/>
    <n v="0.91800000000000004"/>
    <n v="0.28100000000000003"/>
    <n v="0.87"/>
    <n v="1"/>
    <n v="0.92100000000000004"/>
    <n v="316"/>
    <n v="46"/>
    <n v="200"/>
    <n v="168"/>
    <n v="193"/>
    <n v="78.431372549019613"/>
    <n v="65.882352941176464"/>
    <n v="75.686274509803923"/>
    <n v="0.81100000000000005"/>
    <x v="2"/>
    <x v="1"/>
    <n v="10334"/>
    <n v="3.73"/>
    <n v="12.5"/>
    <n v="44.5"/>
    <n v="243528"/>
    <n v="90.7"/>
    <n v="32.9"/>
    <s v="CytoData"/>
    <s v="Giemsa"/>
    <s v="Zeiss_Axio"/>
    <n v="60"/>
    <n v="512"/>
    <n v="2.41E-2"/>
    <n v="0.87229999999999996"/>
    <n v="0.88560000000000005"/>
    <n v="1.330000000000009E-2"/>
  </r>
  <r>
    <s v="CELL_002701"/>
    <x v="9"/>
    <x v="1"/>
    <s v="Normal_WBC"/>
    <n v="10.31"/>
    <n v="58.1"/>
    <n v="0.73099999999999998"/>
    <n v="0.41599999999999998"/>
    <n v="139.66346153846155"/>
    <n v="0.65700000000000003"/>
    <n v="0.35099999999999998"/>
    <n v="4.53"/>
    <n v="1.9"/>
    <n v="0.77400000000000002"/>
    <n v="437"/>
    <n v="64"/>
    <n v="208"/>
    <n v="121"/>
    <n v="187"/>
    <n v="81.568627450980387"/>
    <n v="47.450980392156858"/>
    <n v="73.333333333333329"/>
    <n v="0.74299999999999999"/>
    <x v="1"/>
    <x v="1"/>
    <n v="4077"/>
    <n v="4.83"/>
    <n v="14.8"/>
    <n v="44.1"/>
    <n v="206488"/>
    <n v="85.9"/>
    <n v="34.1"/>
    <s v="PBC_Dataset"/>
    <s v="Giemsa"/>
    <s v="Olympus_BX51"/>
    <n v="100"/>
    <n v="224"/>
    <n v="8.6999999999999994E-2"/>
    <n v="0.98399999999999999"/>
    <n v="0.88300000000000001"/>
    <n v="-0.10099999999999998"/>
  </r>
  <r>
    <s v="CELL_001748"/>
    <x v="5"/>
    <x v="1"/>
    <s v="Normal_WBC"/>
    <n v="8.14"/>
    <n v="77.900000000000006"/>
    <n v="0.75900000000000001"/>
    <n v="0.106"/>
    <n v="734.90566037735857"/>
    <n v="0.96199999999999997"/>
    <n v="0.191"/>
    <n v="1.05"/>
    <n v="1.1000000000000001"/>
    <n v="0.96499999999999997"/>
    <n v="233"/>
    <n v="60"/>
    <n v="185"/>
    <n v="159"/>
    <n v="198"/>
    <n v="72.549019607843135"/>
    <n v="62.352941176470587"/>
    <n v="77.64705882352942"/>
    <n v="0.69199999999999995"/>
    <x v="1"/>
    <x v="0"/>
    <n v="7583"/>
    <n v="5.62"/>
    <n v="16.2"/>
    <n v="43.1"/>
    <n v="233272"/>
    <n v="106.1"/>
    <n v="35.799999999999997"/>
    <s v="CytoData"/>
    <s v="Wright"/>
    <s v="Leica_DM2000"/>
    <n v="100"/>
    <n v="512"/>
    <n v="1.5299999999999999E-2"/>
    <n v="0.94479999999999997"/>
    <n v="0.92210000000000003"/>
    <n v="-2.2699999999999942E-2"/>
  </r>
  <r>
    <s v="CELL_001232"/>
    <x v="5"/>
    <x v="1"/>
    <s v="Normal_WBC"/>
    <n v="10.43"/>
    <n v="82.8"/>
    <n v="0.82699999999999996"/>
    <n v="0.20399999999999999"/>
    <n v="405.88235294117646"/>
    <n v="0.88300000000000001"/>
    <n v="0.33900000000000002"/>
    <n v="1.56"/>
    <n v="1"/>
    <n v="0.95399999999999996"/>
    <n v="329"/>
    <n v="62"/>
    <n v="204"/>
    <n v="159"/>
    <n v="177"/>
    <n v="80"/>
    <n v="62.352941176470587"/>
    <n v="69.411764705882348"/>
    <n v="0.626"/>
    <x v="0"/>
    <x v="1"/>
    <n v="8958"/>
    <n v="3.52"/>
    <n v="11"/>
    <n v="35.4"/>
    <n v="250245"/>
    <n v="107"/>
    <n v="34.1"/>
    <s v="PBC_Dataset"/>
    <s v="Giemsa"/>
    <s v="Leica_DM2000"/>
    <n v="100"/>
    <n v="224"/>
    <n v="1.49E-2"/>
    <n v="0.84670000000000001"/>
    <n v="0.89090000000000003"/>
    <n v="4.4200000000000017E-2"/>
  </r>
  <r>
    <s v="CELL_002164"/>
    <x v="4"/>
    <x v="1"/>
    <s v="Normal_WBC"/>
    <n v="16.73"/>
    <n v="61.8"/>
    <n v="0.38100000000000001"/>
    <n v="0.502"/>
    <n v="123.10756972111554"/>
    <n v="0.77"/>
    <n v="0.55600000000000005"/>
    <n v="2.02"/>
    <n v="1.2"/>
    <n v="0.77800000000000002"/>
    <n v="680"/>
    <n v="84"/>
    <n v="206"/>
    <n v="156"/>
    <n v="165"/>
    <n v="80.784313725490193"/>
    <n v="61.176470588235297"/>
    <n v="64.705882352941174"/>
    <n v="0.53700000000000003"/>
    <x v="1"/>
    <x v="0"/>
    <n v="7540"/>
    <n v="5.13"/>
    <n v="14.8"/>
    <n v="38.1"/>
    <n v="163523"/>
    <n v="85.3"/>
    <n v="33.6"/>
    <s v="Raabin_WBC"/>
    <s v="Wright"/>
    <s v="Olympus_BX51"/>
    <n v="100"/>
    <n v="224"/>
    <n v="0.1106"/>
    <n v="0.91049999999999998"/>
    <n v="0.93869999999999998"/>
    <n v="2.8200000000000003E-2"/>
  </r>
  <r>
    <s v="CELL_004627"/>
    <x v="16"/>
    <x v="0"/>
    <s v="Anemia"/>
    <n v="8.33"/>
    <n v="0"/>
    <n v="0"/>
    <n v="1"/>
    <n v="0"/>
    <n v="0.45900000000000002"/>
    <n v="0.64"/>
    <n v="0.63"/>
    <n v="1"/>
    <n v="0.83099999999999996"/>
    <n v="191"/>
    <n v="62"/>
    <n v="220"/>
    <n v="129"/>
    <n v="124"/>
    <n v="86.274509803921575"/>
    <n v="50.588235294117645"/>
    <n v="48.627450980392155"/>
    <n v="0.51200000000000001"/>
    <x v="1"/>
    <x v="0"/>
    <n v="10514"/>
    <n v="4.8600000000000003"/>
    <n v="11.1"/>
    <n v="35.799999999999997"/>
    <n v="380515"/>
    <n v="82.3"/>
    <n v="34.700000000000003"/>
    <s v="Raabin_WBC"/>
    <s v="Giemsa"/>
    <s v="Leica_DM2000"/>
    <n v="100"/>
    <n v="512"/>
    <n v="0.8175"/>
    <n v="0.86990000000000001"/>
    <n v="0.8861"/>
    <n v="1.6199999999999992E-2"/>
  </r>
  <r>
    <s v="CELL_000136"/>
    <x v="1"/>
    <x v="1"/>
    <s v="Normal_WBC"/>
    <n v="10.78"/>
    <n v="46.2"/>
    <n v="0.51400000000000001"/>
    <n v="0.42"/>
    <n v="110.00000000000001"/>
    <n v="0.81200000000000006"/>
    <n v="0.4"/>
    <n v="2.6"/>
    <n v="3.3"/>
    <n v="0.80100000000000005"/>
    <n v="331"/>
    <n v="64"/>
    <n v="198"/>
    <n v="181"/>
    <n v="187"/>
    <n v="77.64705882352942"/>
    <n v="70.980392156862749"/>
    <n v="73.333333333333329"/>
    <n v="0.69599999999999995"/>
    <x v="1"/>
    <x v="0"/>
    <n v="3253"/>
    <n v="5.4"/>
    <n v="13.6"/>
    <n v="40.700000000000003"/>
    <n v="151155"/>
    <n v="93.9"/>
    <n v="31.5"/>
    <s v="PBC_Dataset"/>
    <s v="Giemsa"/>
    <s v="Olympus_BX51"/>
    <n v="60"/>
    <n v="360"/>
    <n v="5.5800000000000002E-2"/>
    <n v="0.88829999999999998"/>
    <n v="0.97489999999999999"/>
    <n v="8.660000000000001E-2"/>
  </r>
  <r>
    <s v="CELL_003419"/>
    <x v="2"/>
    <x v="1"/>
    <s v="Normal_RBC"/>
    <n v="7.82"/>
    <n v="0"/>
    <n v="0"/>
    <n v="1"/>
    <n v="0"/>
    <n v="0.91500000000000004"/>
    <n v="0.218"/>
    <n v="0"/>
    <n v="1"/>
    <n v="0.97299999999999998"/>
    <n v="169"/>
    <n v="47"/>
    <n v="237"/>
    <n v="109"/>
    <n v="134"/>
    <n v="92.941176470588232"/>
    <n v="42.745098039215684"/>
    <n v="52.549019607843142"/>
    <n v="0.52400000000000002"/>
    <x v="1"/>
    <x v="0"/>
    <n v="9225"/>
    <n v="3.79"/>
    <n v="11.9"/>
    <n v="41.9"/>
    <n v="186250"/>
    <n v="82.9"/>
    <n v="31.5"/>
    <s v="PBC_Dataset"/>
    <s v="Giemsa"/>
    <s v="Zeiss_Axio"/>
    <n v="40"/>
    <n v="360"/>
    <n v="0"/>
    <n v="0.84589999999999999"/>
    <n v="0.82020000000000004"/>
    <n v="-2.5699999999999945E-2"/>
  </r>
  <r>
    <s v="CELL_005456"/>
    <x v="11"/>
    <x v="0"/>
    <s v="Infection"/>
    <n v="12.19"/>
    <n v="57.2"/>
    <n v="0.65200000000000002"/>
    <n v="0.28999999999999998"/>
    <n v="197.24137931034485"/>
    <n v="0.71699999999999997"/>
    <n v="0.32700000000000001"/>
    <n v="5.2"/>
    <n v="3.6"/>
    <n v="0.83199999999999996"/>
    <n v="399"/>
    <n v="73"/>
    <n v="209"/>
    <n v="142"/>
    <n v="173"/>
    <n v="81.960784313725483"/>
    <n v="55.686274509803923"/>
    <n v="67.843137254901961"/>
    <n v="0.61699999999999999"/>
    <x v="1"/>
    <x v="0"/>
    <n v="4239"/>
    <n v="4.6900000000000004"/>
    <n v="12.3"/>
    <n v="50.2"/>
    <n v="227937"/>
    <n v="102.5"/>
    <n v="34.299999999999997"/>
    <s v="Raabin_WBC"/>
    <s v="Giemsa"/>
    <s v="Olympus_BX51"/>
    <n v="100"/>
    <n v="224"/>
    <n v="0.84740000000000004"/>
    <n v="0.67949999999999999"/>
    <n v="0.96950000000000003"/>
    <n v="0.29000000000000004"/>
  </r>
  <r>
    <s v="CELL_000697"/>
    <x v="1"/>
    <x v="1"/>
    <s v="Normal_WBC"/>
    <n v="12.8"/>
    <n v="48.5"/>
    <n v="0.51800000000000002"/>
    <n v="0.48099999999999998"/>
    <n v="100.83160083160084"/>
    <n v="0.91200000000000003"/>
    <n v="0.38900000000000001"/>
    <n v="2.21"/>
    <n v="4.0999999999999996"/>
    <n v="0.80800000000000005"/>
    <n v="423"/>
    <n v="76"/>
    <n v="176"/>
    <n v="160"/>
    <n v="178"/>
    <n v="69.019607843137251"/>
    <n v="62.745098039215684"/>
    <n v="69.803921568627445"/>
    <n v="0.73599999999999999"/>
    <x v="2"/>
    <x v="0"/>
    <n v="8817"/>
    <n v="4.93"/>
    <n v="14.4"/>
    <n v="38.799999999999997"/>
    <n v="378123"/>
    <n v="74.400000000000006"/>
    <n v="32.9"/>
    <s v="PBC_Dataset"/>
    <s v="Wright"/>
    <s v="Leica_DM2000"/>
    <n v="60"/>
    <n v="256"/>
    <n v="1.32E-2"/>
    <n v="0.86070000000000002"/>
    <n v="0.96919999999999995"/>
    <n v="0.10849999999999993"/>
  </r>
  <r>
    <s v="CELL_003985"/>
    <x v="7"/>
    <x v="1"/>
    <s v="Normal_Platelet"/>
    <n v="2.79"/>
    <n v="0"/>
    <n v="0"/>
    <n v="1"/>
    <n v="0"/>
    <n v="0.60799999999999998"/>
    <n v="0.47399999999999998"/>
    <n v="3.03"/>
    <n v="1"/>
    <n v="0.75600000000000001"/>
    <n v="45"/>
    <n v="13"/>
    <n v="215"/>
    <n v="158"/>
    <n v="163"/>
    <n v="84.313725490196077"/>
    <n v="61.96078431372549"/>
    <n v="63.921568627450974"/>
    <n v="0.55600000000000005"/>
    <x v="1"/>
    <x v="0"/>
    <n v="6283"/>
    <n v="3.49"/>
    <n v="13.9"/>
    <n v="29.3"/>
    <n v="312610"/>
    <n v="84.9"/>
    <n v="33.299999999999997"/>
    <s v="CytoData"/>
    <s v="Giemsa"/>
    <s v="Leica_DM2000"/>
    <n v="60"/>
    <n v="512"/>
    <n v="7.46E-2"/>
    <n v="0.95850000000000002"/>
    <n v="1"/>
    <n v="4.1499999999999981E-2"/>
  </r>
  <r>
    <s v="CELL_003003"/>
    <x v="2"/>
    <x v="1"/>
    <s v="Normal_RBC"/>
    <n v="6.33"/>
    <n v="0"/>
    <n v="0"/>
    <n v="1"/>
    <n v="0"/>
    <n v="0.874"/>
    <n v="0.159"/>
    <n v="0.82"/>
    <n v="1"/>
    <n v="0.92500000000000004"/>
    <n v="185"/>
    <n v="35"/>
    <n v="220"/>
    <n v="138"/>
    <n v="117"/>
    <n v="86.274509803921575"/>
    <n v="54.117647058823529"/>
    <n v="45.882352941176471"/>
    <n v="0.50800000000000001"/>
    <x v="2"/>
    <x v="1"/>
    <n v="7837"/>
    <n v="5.41"/>
    <n v="13.8"/>
    <n v="38.1"/>
    <n v="374600"/>
    <n v="90.1"/>
    <n v="32.9"/>
    <s v="Raabin_WBC"/>
    <s v="Wright"/>
    <s v="Olympus_BX51"/>
    <n v="100"/>
    <n v="360"/>
    <n v="5.2499999999999998E-2"/>
    <n v="0.88700000000000001"/>
    <n v="0.93840000000000001"/>
    <n v="5.1400000000000001E-2"/>
  </r>
  <r>
    <s v="CELL_005437"/>
    <x v="11"/>
    <x v="0"/>
    <s v="Infection"/>
    <n v="13.9"/>
    <n v="46.1"/>
    <n v="0.54900000000000004"/>
    <n v="0.34799999999999998"/>
    <n v="132.4712643678161"/>
    <n v="0.71"/>
    <n v="0.47299999999999998"/>
    <n v="5.23"/>
    <n v="3.4"/>
    <n v="0.85599999999999998"/>
    <n v="461"/>
    <n v="79"/>
    <n v="204"/>
    <n v="133"/>
    <n v="212"/>
    <n v="80"/>
    <n v="52.156862745098046"/>
    <n v="83.137254901960787"/>
    <n v="0.60899999999999999"/>
    <x v="2"/>
    <x v="0"/>
    <n v="3901"/>
    <n v="5.12"/>
    <n v="12.3"/>
    <n v="35.1"/>
    <n v="144259"/>
    <n v="89.4"/>
    <n v="33.1"/>
    <s v="CytoData"/>
    <s v="Wright"/>
    <s v="Zeiss_Axio"/>
    <n v="100"/>
    <n v="256"/>
    <n v="0.71060000000000001"/>
    <n v="0.71830000000000005"/>
    <n v="0.62539999999999996"/>
    <n v="-9.2900000000000094E-2"/>
  </r>
  <r>
    <s v="CELL_001877"/>
    <x v="5"/>
    <x v="1"/>
    <s v="Normal_WBC"/>
    <n v="9.6999999999999993"/>
    <n v="73.7"/>
    <n v="0.69"/>
    <n v="0.24199999999999999"/>
    <n v="304.54545454545456"/>
    <n v="0.89200000000000002"/>
    <n v="0.13700000000000001"/>
    <n v="1.08"/>
    <n v="1"/>
    <n v="0.94699999999999995"/>
    <n v="291"/>
    <n v="52"/>
    <n v="193"/>
    <n v="149"/>
    <n v="182"/>
    <n v="75.686274509803923"/>
    <n v="58.431372549019613"/>
    <n v="71.372549019607845"/>
    <n v="0.8"/>
    <x v="1"/>
    <x v="1"/>
    <n v="9907"/>
    <n v="5.26"/>
    <n v="14.3"/>
    <n v="40.299999999999997"/>
    <n v="187720"/>
    <n v="91.8"/>
    <n v="33.299999999999997"/>
    <s v="Raabin_WBC"/>
    <s v="Giemsa"/>
    <s v="Olympus_BX51"/>
    <n v="100"/>
    <n v="224"/>
    <n v="8.9800000000000005E-2"/>
    <n v="0.87370000000000003"/>
    <n v="0.85660000000000003"/>
    <n v="-1.7100000000000004E-2"/>
  </r>
  <r>
    <s v="CELL_005360"/>
    <x v="0"/>
    <x v="0"/>
    <s v="Infection"/>
    <n v="16.86"/>
    <n v="65.900000000000006"/>
    <n v="0.622"/>
    <n v="0.34100000000000003"/>
    <n v="193.25513196480938"/>
    <n v="0.71199999999999997"/>
    <n v="0.56899999999999995"/>
    <n v="3.29"/>
    <n v="5.2"/>
    <n v="0.753"/>
    <n v="453"/>
    <n v="74"/>
    <n v="212"/>
    <n v="147"/>
    <n v="199"/>
    <n v="83.137254901960787"/>
    <n v="57.647058823529406"/>
    <n v="78.039215686274517"/>
    <n v="0.72099999999999997"/>
    <x v="1"/>
    <x v="1"/>
    <n v="6968"/>
    <n v="5.04"/>
    <n v="11.6"/>
    <n v="29.5"/>
    <n v="260118"/>
    <n v="90.8"/>
    <n v="34"/>
    <s v="PBC_Dataset"/>
    <s v="Giemsa"/>
    <s v="Olympus_BX51"/>
    <n v="60"/>
    <n v="256"/>
    <n v="0.73380000000000001"/>
    <n v="0.65969999999999995"/>
    <n v="0.78359999999999996"/>
    <n v="0.12390000000000001"/>
  </r>
  <r>
    <s v="CELL_004013"/>
    <x v="8"/>
    <x v="0"/>
    <s v="Leukemia"/>
    <n v="11.53"/>
    <n v="77.3"/>
    <n v="0.34200000000000003"/>
    <n v="0.11"/>
    <n v="702.72727272727275"/>
    <n v="0.89400000000000002"/>
    <n v="0.34499999999999997"/>
    <n v="0.94"/>
    <n v="1"/>
    <n v="0.82899999999999996"/>
    <n v="380"/>
    <n v="89"/>
    <n v="201"/>
    <n v="127"/>
    <n v="223"/>
    <n v="78.82352941176471"/>
    <n v="49.803921568627452"/>
    <n v="87.450980392156865"/>
    <n v="0.68899999999999995"/>
    <x v="1"/>
    <x v="1"/>
    <n v="8672"/>
    <n v="6.38"/>
    <n v="11"/>
    <n v="36.700000000000003"/>
    <n v="181966"/>
    <n v="92.9"/>
    <n v="32.6"/>
    <s v="PBC_Dataset"/>
    <s v="Wright"/>
    <s v="Leica_DM2000"/>
    <n v="60"/>
    <n v="224"/>
    <n v="0.7026"/>
    <n v="0.80740000000000001"/>
    <n v="0.83199999999999996"/>
    <n v="2.4599999999999955E-2"/>
  </r>
  <r>
    <s v="CELL_002229"/>
    <x v="4"/>
    <x v="1"/>
    <s v="Normal_WBC"/>
    <n v="18.899999999999999"/>
    <n v="60"/>
    <n v="0.35599999999999998"/>
    <n v="0.35399999999999998"/>
    <n v="169.49152542372883"/>
    <n v="0.747"/>
    <n v="0.47799999999999998"/>
    <n v="2.25"/>
    <n v="1"/>
    <n v="0.88400000000000001"/>
    <n v="622"/>
    <n v="87"/>
    <n v="194"/>
    <n v="165"/>
    <n v="189"/>
    <n v="76.078431372549019"/>
    <n v="64.705882352941174"/>
    <n v="74.117647058823536"/>
    <n v="0.48799999999999999"/>
    <x v="1"/>
    <x v="0"/>
    <n v="7027"/>
    <n v="3.21"/>
    <n v="10.5"/>
    <n v="40"/>
    <n v="277503"/>
    <n v="101.6"/>
    <n v="35.299999999999997"/>
    <s v="CytoData"/>
    <s v="Giemsa"/>
    <s v="Olympus_BX51"/>
    <n v="100"/>
    <n v="224"/>
    <n v="9.0300000000000005E-2"/>
    <n v="0.98040000000000005"/>
    <n v="0.94589999999999996"/>
    <n v="-3.4500000000000086E-2"/>
  </r>
  <r>
    <s v="CELL_005076"/>
    <x v="17"/>
    <x v="0"/>
    <s v="Sickle_Cell_Anemia"/>
    <n v="6.74"/>
    <n v="0"/>
    <n v="0"/>
    <n v="1"/>
    <n v="0"/>
    <n v="0.25600000000000001"/>
    <n v="0.93899999999999995"/>
    <n v="0.53"/>
    <n v="1"/>
    <n v="0.78600000000000003"/>
    <n v="169"/>
    <n v="55"/>
    <n v="229"/>
    <n v="123"/>
    <n v="128"/>
    <n v="89.803921568627459"/>
    <n v="48.235294117647058"/>
    <n v="50.196078431372548"/>
    <n v="0.45400000000000001"/>
    <x v="0"/>
    <x v="1"/>
    <n v="2906"/>
    <n v="5.48"/>
    <n v="13.7"/>
    <n v="36.1"/>
    <n v="211870"/>
    <n v="77.7"/>
    <n v="33.4"/>
    <s v="PBC_Dataset"/>
    <s v="Wright"/>
    <s v="Leica_DM2000"/>
    <n v="100"/>
    <n v="224"/>
    <n v="0.72760000000000002"/>
    <n v="0.64219999999999999"/>
    <n v="0.73860000000000003"/>
    <n v="9.6400000000000041E-2"/>
  </r>
  <r>
    <s v="CELL_002595"/>
    <x v="10"/>
    <x v="1"/>
    <s v="Normal_WBC"/>
    <n v="13.84"/>
    <n v="49.6"/>
    <n v="0.53600000000000003"/>
    <n v="0.58399999999999996"/>
    <n v="84.93150684931507"/>
    <n v="0.73399999999999999"/>
    <n v="0.32800000000000001"/>
    <n v="4.47"/>
    <n v="2.1"/>
    <n v="0.753"/>
    <n v="454"/>
    <n v="62"/>
    <n v="241"/>
    <n v="129"/>
    <n v="149"/>
    <n v="94.509803921568619"/>
    <n v="50.588235294117645"/>
    <n v="58.431372549019613"/>
    <n v="0.57299999999999995"/>
    <x v="2"/>
    <x v="1"/>
    <n v="10504"/>
    <n v="4.25"/>
    <n v="13.1"/>
    <n v="40.299999999999997"/>
    <n v="239316"/>
    <n v="81.900000000000006"/>
    <n v="31.7"/>
    <s v="Raabin_WBC"/>
    <s v="Wright"/>
    <s v="Olympus_BX51"/>
    <n v="60"/>
    <n v="224"/>
    <n v="0"/>
    <n v="0.86429999999999996"/>
    <n v="0.94499999999999995"/>
    <n v="8.0699999999999994E-2"/>
  </r>
  <r>
    <s v="CELL_005266"/>
    <x v="0"/>
    <x v="0"/>
    <s v="Infection"/>
    <n v="16.95"/>
    <n v="65.900000000000006"/>
    <n v="0.54400000000000004"/>
    <n v="0.35099999999999998"/>
    <n v="187.74928774928779"/>
    <n v="0.73299999999999998"/>
    <n v="0.39900000000000002"/>
    <n v="3.5"/>
    <n v="4.4000000000000004"/>
    <n v="0.749"/>
    <n v="516"/>
    <n v="79"/>
    <n v="186"/>
    <n v="161"/>
    <n v="196"/>
    <n v="72.941176470588232"/>
    <n v="63.13725490196078"/>
    <n v="76.862745098039227"/>
    <n v="0.52300000000000002"/>
    <x v="1"/>
    <x v="1"/>
    <n v="10287"/>
    <n v="4.76"/>
    <n v="13.5"/>
    <n v="42.7"/>
    <n v="285990"/>
    <n v="79.400000000000006"/>
    <n v="32.6"/>
    <s v="Raabin_WBC"/>
    <s v="Wright"/>
    <s v="Olympus_BX51"/>
    <n v="40"/>
    <n v="256"/>
    <n v="0.90810000000000002"/>
    <n v="0.84179999999999999"/>
    <n v="0.66369999999999996"/>
    <n v="-0.17810000000000004"/>
  </r>
  <r>
    <s v="CELL_004669"/>
    <x v="12"/>
    <x v="0"/>
    <s v="Anemia"/>
    <n v="4.67"/>
    <n v="0"/>
    <n v="0"/>
    <n v="1"/>
    <n v="0"/>
    <n v="0.434"/>
    <n v="0.63900000000000001"/>
    <n v="0.48"/>
    <n v="1"/>
    <n v="0.75900000000000001"/>
    <n v="76"/>
    <n v="30"/>
    <n v="248"/>
    <n v="117"/>
    <n v="101"/>
    <n v="97.254901960784309"/>
    <n v="45.882352941176471"/>
    <n v="39.607843137254903"/>
    <n v="0.41199999999999998"/>
    <x v="0"/>
    <x v="1"/>
    <n v="10377"/>
    <n v="4.45"/>
    <n v="16.3"/>
    <n v="43.3"/>
    <n v="188950"/>
    <n v="83.9"/>
    <n v="33"/>
    <s v="PBC_Dataset"/>
    <s v="Giemsa"/>
    <s v="Leica_DM2000"/>
    <n v="100"/>
    <n v="224"/>
    <n v="0.63839999999999997"/>
    <n v="0.85680000000000001"/>
    <n v="0.75780000000000003"/>
    <n v="-9.8999999999999977E-2"/>
  </r>
  <r>
    <s v="CELL_001884"/>
    <x v="5"/>
    <x v="1"/>
    <s v="Normal_WBC"/>
    <n v="9.81"/>
    <n v="84.8"/>
    <n v="0.97"/>
    <n v="0.23899999999999999"/>
    <n v="354.81171548117157"/>
    <n v="0.84699999999999998"/>
    <n v="0.30499999999999999"/>
    <n v="1.08"/>
    <n v="1"/>
    <n v="0.91500000000000004"/>
    <n v="251"/>
    <n v="60"/>
    <n v="211"/>
    <n v="163"/>
    <n v="200"/>
    <n v="82.745098039215677"/>
    <n v="63.921568627450974"/>
    <n v="78.431372549019613"/>
    <n v="0.70799999999999996"/>
    <x v="0"/>
    <x v="0"/>
    <n v="2852"/>
    <n v="5.05"/>
    <n v="10"/>
    <n v="53.6"/>
    <n v="245117"/>
    <n v="76.2"/>
    <n v="35.6"/>
    <s v="PBC_Dataset"/>
    <s v="Giemsa"/>
    <s v="Leica_DM2000"/>
    <n v="60"/>
    <n v="224"/>
    <n v="0.11310000000000001"/>
    <n v="0.95199999999999996"/>
    <n v="0.8659"/>
    <n v="-8.6099999999999954E-2"/>
  </r>
  <r>
    <s v="CELL_004868"/>
    <x v="15"/>
    <x v="0"/>
    <s v="Anemia"/>
    <n v="6.89"/>
    <n v="0"/>
    <n v="0"/>
    <n v="1"/>
    <n v="0"/>
    <n v="0.96699999999999997"/>
    <n v="4.1000000000000002E-2"/>
    <n v="0.62"/>
    <n v="1"/>
    <n v="0.95"/>
    <n v="141"/>
    <n v="44"/>
    <n v="219"/>
    <n v="121"/>
    <n v="155"/>
    <n v="85.882352941176464"/>
    <n v="47.450980392156858"/>
    <n v="60.784313725490193"/>
    <n v="0.57999999999999996"/>
    <x v="1"/>
    <x v="0"/>
    <n v="6973"/>
    <n v="4.74"/>
    <n v="15.1"/>
    <n v="34.799999999999997"/>
    <n v="182925"/>
    <n v="77.3"/>
    <n v="31.1"/>
    <s v="Raabin_WBC"/>
    <s v="Giemsa"/>
    <s v="Olympus_BX51"/>
    <n v="100"/>
    <n v="224"/>
    <n v="0.85209999999999997"/>
    <n v="0.77600000000000002"/>
    <n v="0.83209999999999995"/>
    <n v="5.6099999999999928E-2"/>
  </r>
  <r>
    <s v="CELL_004830"/>
    <x v="12"/>
    <x v="0"/>
    <s v="Anemia"/>
    <n v="3.13"/>
    <n v="0"/>
    <n v="0"/>
    <n v="1"/>
    <n v="0"/>
    <n v="0.58099999999999996"/>
    <n v="0.873"/>
    <n v="0.88"/>
    <n v="1"/>
    <n v="0.73799999999999999"/>
    <n v="57"/>
    <n v="32"/>
    <n v="200"/>
    <n v="118"/>
    <n v="128"/>
    <n v="78.431372549019613"/>
    <n v="46.274509803921568"/>
    <n v="50.196078431372548"/>
    <n v="0.57899999999999996"/>
    <x v="1"/>
    <x v="1"/>
    <n v="8009"/>
    <n v="4.88"/>
    <n v="17.2"/>
    <n v="34"/>
    <n v="259028"/>
    <n v="105"/>
    <n v="33.9"/>
    <s v="CytoData"/>
    <s v="Giemsa"/>
    <s v="Zeiss_Axio"/>
    <n v="40"/>
    <n v="256"/>
    <n v="0.93049999999999999"/>
    <n v="0.70879999999999999"/>
    <n v="0.77439999999999998"/>
    <n v="6.5599999999999992E-2"/>
  </r>
  <r>
    <s v="CELL_005149"/>
    <x v="14"/>
    <x v="0"/>
    <s v="Anemia"/>
    <n v="9.3699999999999992"/>
    <n v="0"/>
    <n v="0"/>
    <n v="1"/>
    <n v="0"/>
    <n v="0.86799999999999999"/>
    <n v="0.20100000000000001"/>
    <n v="1.2"/>
    <n v="1"/>
    <n v="0.93799999999999994"/>
    <n v="169"/>
    <n v="58"/>
    <n v="214"/>
    <n v="105"/>
    <n v="133"/>
    <n v="83.921568627450981"/>
    <n v="41.17647058823529"/>
    <n v="52.156862745098046"/>
    <n v="0.48699999999999999"/>
    <x v="1"/>
    <x v="1"/>
    <n v="8279"/>
    <n v="4.08"/>
    <n v="13.2"/>
    <n v="39.5"/>
    <n v="335246"/>
    <n v="83.1"/>
    <n v="31.5"/>
    <s v="PBC_Dataset"/>
    <s v="Giemsa"/>
    <s v="Olympus_BX51"/>
    <n v="100"/>
    <n v="360"/>
    <n v="0.83330000000000004"/>
    <n v="0.9304"/>
    <n v="0.9778"/>
    <n v="4.7399999999999998E-2"/>
  </r>
  <r>
    <s v="CELL_000145"/>
    <x v="1"/>
    <x v="1"/>
    <s v="Normal_WBC"/>
    <n v="13.29"/>
    <n v="54.9"/>
    <n v="0.52300000000000002"/>
    <n v="0.48399999999999999"/>
    <n v="113.4297520661157"/>
    <n v="0.79600000000000004"/>
    <n v="0.46200000000000002"/>
    <n v="3.85"/>
    <n v="3.7"/>
    <n v="0.83499999999999996"/>
    <n v="430"/>
    <n v="75"/>
    <n v="210"/>
    <n v="159"/>
    <n v="202"/>
    <n v="82.35294117647058"/>
    <n v="62.352941176470587"/>
    <n v="79.215686274509807"/>
    <n v="0.75600000000000001"/>
    <x v="2"/>
    <x v="1"/>
    <n v="3231"/>
    <n v="5.68"/>
    <n v="16.2"/>
    <n v="43.5"/>
    <n v="268397"/>
    <n v="95.3"/>
    <n v="31.4"/>
    <s v="PBC_Dataset"/>
    <s v="Wright"/>
    <s v="Zeiss_Axio"/>
    <n v="100"/>
    <n v="256"/>
    <n v="0.19939999999999999"/>
    <n v="0.86109999999999998"/>
    <n v="0.85089999999999999"/>
    <n v="-1.0199999999999987E-2"/>
  </r>
  <r>
    <s v="CELL_000381"/>
    <x v="1"/>
    <x v="1"/>
    <s v="Normal_WBC"/>
    <n v="8.59"/>
    <n v="48"/>
    <n v="0.6"/>
    <n v="0.45200000000000001"/>
    <n v="106.19469026548673"/>
    <n v="0.874"/>
    <n v="0.504"/>
    <n v="3.42"/>
    <n v="3.7"/>
    <n v="0.82299999999999995"/>
    <n v="287"/>
    <n v="60"/>
    <n v="211"/>
    <n v="169"/>
    <n v="189"/>
    <n v="82.745098039215677"/>
    <n v="66.274509803921561"/>
    <n v="74.117647058823536"/>
    <n v="0.58799999999999997"/>
    <x v="1"/>
    <x v="0"/>
    <n v="9343"/>
    <n v="3.67"/>
    <n v="11.5"/>
    <n v="42.7"/>
    <n v="333193"/>
    <n v="86.1"/>
    <n v="31.7"/>
    <s v="PBC_Dataset"/>
    <s v="May_Grunwald_Giemsa"/>
    <s v="Olympus_BX51"/>
    <n v="100"/>
    <n v="512"/>
    <n v="0.1195"/>
    <n v="0.88819999999999999"/>
    <n v="0.98780000000000001"/>
    <n v="9.9600000000000022E-2"/>
  </r>
  <r>
    <s v="CELL_001613"/>
    <x v="5"/>
    <x v="1"/>
    <s v="Normal_WBC"/>
    <n v="10.130000000000001"/>
    <n v="87.5"/>
    <n v="0.76100000000000001"/>
    <n v="0.245"/>
    <n v="357.14285714285717"/>
    <n v="0.86299999999999999"/>
    <n v="0.36299999999999999"/>
    <n v="1.53"/>
    <n v="1.1000000000000001"/>
    <n v="0.95199999999999996"/>
    <n v="252"/>
    <n v="70"/>
    <n v="189"/>
    <n v="159"/>
    <n v="186"/>
    <n v="74.117647058823536"/>
    <n v="62.352941176470587"/>
    <n v="72.941176470588232"/>
    <n v="0.77200000000000002"/>
    <x v="0"/>
    <x v="1"/>
    <n v="11362"/>
    <n v="5.41"/>
    <n v="11.6"/>
    <n v="36.1"/>
    <n v="236348"/>
    <n v="88.9"/>
    <n v="34.700000000000003"/>
    <s v="PBC_Dataset"/>
    <s v="Giemsa"/>
    <s v="Zeiss_Axio"/>
    <n v="40"/>
    <n v="360"/>
    <n v="0.1051"/>
    <n v="0.96599999999999997"/>
    <n v="0.91930000000000001"/>
    <n v="-4.6699999999999964E-2"/>
  </r>
  <r>
    <s v="CELL_001023"/>
    <x v="1"/>
    <x v="1"/>
    <s v="Normal_WBC"/>
    <n v="11.16"/>
    <n v="58.2"/>
    <n v="0.625"/>
    <n v="0.432"/>
    <n v="134.72222222222223"/>
    <n v="0.73499999999999999"/>
    <n v="0.38600000000000001"/>
    <n v="3.94"/>
    <n v="3.5"/>
    <n v="0.75700000000000001"/>
    <n v="425"/>
    <n v="78"/>
    <n v="208"/>
    <n v="178"/>
    <n v="197"/>
    <n v="81.568627450980387"/>
    <n v="69.803921568627445"/>
    <n v="77.254901960784323"/>
    <n v="0.64600000000000002"/>
    <x v="1"/>
    <x v="1"/>
    <n v="7107"/>
    <n v="5.13"/>
    <n v="12.5"/>
    <n v="43.9"/>
    <n v="339244"/>
    <n v="87.7"/>
    <n v="34.6"/>
    <s v="CytoData"/>
    <s v="May_Grunwald_Giemsa"/>
    <s v="Olympus_BX51"/>
    <n v="100"/>
    <n v="512"/>
    <n v="0.13619999999999999"/>
    <n v="0.94120000000000004"/>
    <n v="0.96140000000000003"/>
    <n v="2.0199999999999996E-2"/>
  </r>
  <r>
    <s v="CELL_003214"/>
    <x v="2"/>
    <x v="1"/>
    <s v="Normal_RBC"/>
    <n v="7.93"/>
    <n v="0"/>
    <n v="0"/>
    <n v="1"/>
    <n v="0"/>
    <n v="0.89600000000000002"/>
    <n v="0.108"/>
    <n v="0.57999999999999996"/>
    <n v="1"/>
    <n v="0.92"/>
    <n v="189"/>
    <n v="46"/>
    <n v="228"/>
    <n v="117"/>
    <n v="114"/>
    <n v="89.411764705882362"/>
    <n v="45.882352941176471"/>
    <n v="44.705882352941181"/>
    <n v="0.57299999999999995"/>
    <x v="1"/>
    <x v="0"/>
    <n v="3984"/>
    <n v="5.42"/>
    <n v="14.9"/>
    <n v="41.6"/>
    <n v="251675"/>
    <n v="76.400000000000006"/>
    <n v="34.5"/>
    <s v="PBC_Dataset"/>
    <s v="Giemsa"/>
    <s v="Leica_DM2000"/>
    <n v="100"/>
    <n v="224"/>
    <n v="0.1338"/>
    <n v="0.85929999999999995"/>
    <n v="0.93640000000000001"/>
    <n v="7.7100000000000057E-2"/>
  </r>
  <r>
    <s v="CELL_000122"/>
    <x v="1"/>
    <x v="1"/>
    <s v="Normal_WBC"/>
    <n v="12.6"/>
    <n v="54.9"/>
    <n v="0.57499999999999996"/>
    <n v="0.46300000000000002"/>
    <n v="118.57451403887688"/>
    <n v="0.84699999999999998"/>
    <n v="0.434"/>
    <n v="3.3"/>
    <n v="4.4000000000000004"/>
    <n v="0.84099999999999997"/>
    <n v="485"/>
    <n v="76"/>
    <n v="182"/>
    <n v="179"/>
    <n v="187"/>
    <n v="71.372549019607845"/>
    <n v="70.196078431372541"/>
    <n v="73.333333333333329"/>
    <n v="0.64600000000000002"/>
    <x v="0"/>
    <x v="1"/>
    <n v="7703"/>
    <n v="4.51"/>
    <n v="16.8"/>
    <n v="44.3"/>
    <n v="342937"/>
    <n v="76.8"/>
    <n v="33.9"/>
    <s v="CytoData"/>
    <s v="Giemsa"/>
    <s v="Leica_DM2000"/>
    <n v="100"/>
    <n v="224"/>
    <n v="0.10630000000000001"/>
    <n v="0.91839999999999999"/>
    <n v="0.82120000000000004"/>
    <n v="-9.7199999999999953E-2"/>
  </r>
  <r>
    <s v="CELL_000612"/>
    <x v="1"/>
    <x v="1"/>
    <s v="Normal_WBC"/>
    <n v="12.69"/>
    <n v="57.5"/>
    <n v="0.54900000000000004"/>
    <n v="0.45300000000000001"/>
    <n v="126.93156732891832"/>
    <n v="0.77500000000000002"/>
    <n v="0.27600000000000002"/>
    <n v="3.28"/>
    <n v="3.1"/>
    <n v="0.753"/>
    <n v="438"/>
    <n v="67"/>
    <n v="213"/>
    <n v="172"/>
    <n v="170"/>
    <n v="83.529411764705884"/>
    <n v="67.450980392156865"/>
    <n v="66.666666666666657"/>
    <n v="0.65600000000000003"/>
    <x v="0"/>
    <x v="1"/>
    <n v="2473"/>
    <n v="4.38"/>
    <n v="12.7"/>
    <n v="44.2"/>
    <n v="233674"/>
    <n v="101.3"/>
    <n v="30.4"/>
    <s v="CytoData"/>
    <s v="Giemsa"/>
    <s v="Leica_DM2000"/>
    <n v="60"/>
    <n v="224"/>
    <n v="9.8400000000000001E-2"/>
    <n v="0.97109999999999996"/>
    <n v="0.79530000000000001"/>
    <n v="-0.17579999999999996"/>
  </r>
  <r>
    <s v="CELL_002894"/>
    <x v="2"/>
    <x v="1"/>
    <s v="Normal_RBC"/>
    <n v="7.75"/>
    <n v="0"/>
    <n v="0"/>
    <n v="1"/>
    <n v="0"/>
    <n v="0.90300000000000002"/>
    <n v="0.17299999999999999"/>
    <n v="0.3"/>
    <n v="1"/>
    <n v="0.91300000000000003"/>
    <n v="200"/>
    <n v="43"/>
    <n v="234"/>
    <n v="128"/>
    <n v="137"/>
    <n v="91.764705882352942"/>
    <n v="50.196078431372548"/>
    <n v="53.725490196078432"/>
    <n v="0.435"/>
    <x v="0"/>
    <x v="0"/>
    <n v="8141"/>
    <n v="5.62"/>
    <n v="15.8"/>
    <n v="41.9"/>
    <n v="228883"/>
    <n v="94.8"/>
    <n v="35.299999999999997"/>
    <s v="Raabin_WBC"/>
    <s v="Giemsa"/>
    <s v="Leica_DM2000"/>
    <n v="40"/>
    <n v="512"/>
    <n v="0.14019999999999999"/>
    <n v="0.86029999999999995"/>
    <n v="0.90149999999999997"/>
    <n v="4.1200000000000014E-2"/>
  </r>
  <r>
    <s v="CELL_002654"/>
    <x v="9"/>
    <x v="1"/>
    <s v="Normal_WBC"/>
    <n v="11.83"/>
    <n v="51"/>
    <n v="0.70099999999999996"/>
    <n v="0.38300000000000001"/>
    <n v="133.15926892950392"/>
    <n v="0.67800000000000005"/>
    <n v="0.39400000000000002"/>
    <n v="4.29"/>
    <n v="1.9"/>
    <n v="0.80600000000000005"/>
    <n v="293"/>
    <n v="76"/>
    <n v="184"/>
    <n v="135"/>
    <n v="180"/>
    <n v="72.156862745098039"/>
    <n v="52.941176470588239"/>
    <n v="70.588235294117652"/>
    <n v="0.75600000000000001"/>
    <x v="1"/>
    <x v="0"/>
    <n v="7062"/>
    <n v="5.54"/>
    <n v="15.7"/>
    <n v="43.8"/>
    <n v="237743"/>
    <n v="93.8"/>
    <n v="33.5"/>
    <s v="CytoData"/>
    <s v="Giemsa"/>
    <s v="Leica_DM2000"/>
    <n v="60"/>
    <n v="256"/>
    <n v="0.1075"/>
    <n v="0.97850000000000004"/>
    <n v="0.99829999999999997"/>
    <n v="1.9799999999999929E-2"/>
  </r>
  <r>
    <s v="CELL_000419"/>
    <x v="1"/>
    <x v="1"/>
    <s v="Normal_WBC"/>
    <n v="12.15"/>
    <n v="48.8"/>
    <n v="0.501"/>
    <n v="0.46200000000000002"/>
    <n v="105.62770562770562"/>
    <n v="0.86"/>
    <n v="0.35299999999999998"/>
    <n v="3.61"/>
    <n v="2.6"/>
    <n v="0.748"/>
    <n v="395"/>
    <n v="83"/>
    <n v="211"/>
    <n v="164"/>
    <n v="189"/>
    <n v="82.745098039215677"/>
    <n v="64.313725490196077"/>
    <n v="74.117647058823536"/>
    <n v="0.72799999999999998"/>
    <x v="1"/>
    <x v="1"/>
    <n v="5474"/>
    <n v="5.13"/>
    <n v="13.3"/>
    <n v="36.299999999999997"/>
    <n v="151981"/>
    <n v="86.6"/>
    <n v="30.4"/>
    <s v="Raabin_WBC"/>
    <s v="Giemsa"/>
    <s v="Zeiss_Axio"/>
    <n v="60"/>
    <n v="360"/>
    <n v="0"/>
    <n v="0.95469999999999999"/>
    <n v="0.9516"/>
    <n v="-3.0999999999999917E-3"/>
  </r>
  <r>
    <s v="CELL_002169"/>
    <x v="4"/>
    <x v="1"/>
    <s v="Normal_WBC"/>
    <n v="16.559999999999999"/>
    <n v="68.400000000000006"/>
    <n v="0.60699999999999998"/>
    <n v="0.40500000000000003"/>
    <n v="168.88888888888889"/>
    <n v="0.69299999999999995"/>
    <n v="0.65600000000000003"/>
    <n v="1.61"/>
    <n v="1.1000000000000001"/>
    <n v="0.80900000000000005"/>
    <n v="426"/>
    <n v="84"/>
    <n v="216"/>
    <n v="163"/>
    <n v="187"/>
    <n v="84.705882352941174"/>
    <n v="63.921568627450974"/>
    <n v="73.333333333333329"/>
    <n v="0.44600000000000001"/>
    <x v="1"/>
    <x v="1"/>
    <n v="4897"/>
    <n v="5.46"/>
    <n v="17.399999999999999"/>
    <n v="47.7"/>
    <n v="203939"/>
    <n v="71.599999999999994"/>
    <n v="31.4"/>
    <s v="PBC_Dataset"/>
    <s v="May_Grunwald_Giemsa"/>
    <s v="Olympus_BX51"/>
    <n v="60"/>
    <n v="256"/>
    <n v="0.155"/>
    <n v="0.95299999999999996"/>
    <n v="0.84"/>
    <n v="-0.11299999999999999"/>
  </r>
  <r>
    <s v="CELL_002192"/>
    <x v="4"/>
    <x v="1"/>
    <s v="Normal_WBC"/>
    <n v="15.62"/>
    <n v="64.3"/>
    <n v="0.54500000000000004"/>
    <n v="0.49199999999999999"/>
    <n v="130.6910569105691"/>
    <n v="0.80300000000000005"/>
    <n v="0.51900000000000002"/>
    <n v="1.67"/>
    <n v="1"/>
    <n v="0.747"/>
    <n v="525"/>
    <n v="93"/>
    <n v="209"/>
    <n v="172"/>
    <n v="163"/>
    <n v="81.960784313725483"/>
    <n v="67.450980392156865"/>
    <n v="63.921568627450974"/>
    <n v="0.51800000000000002"/>
    <x v="2"/>
    <x v="0"/>
    <n v="6214"/>
    <n v="3.54"/>
    <n v="9.8000000000000007"/>
    <n v="42.5"/>
    <n v="266406"/>
    <n v="98.8"/>
    <n v="31.4"/>
    <s v="PBC_Dataset"/>
    <s v="Wright"/>
    <s v="Leica_DM2000"/>
    <n v="60"/>
    <n v="512"/>
    <n v="9.9699999999999997E-2"/>
    <n v="0.98260000000000003"/>
    <n v="0.84870000000000001"/>
    <n v="-0.13390000000000002"/>
  </r>
  <r>
    <s v="CELL_005140"/>
    <x v="14"/>
    <x v="0"/>
    <s v="Anemia"/>
    <n v="9.73"/>
    <n v="0"/>
    <n v="0"/>
    <n v="1"/>
    <n v="0"/>
    <n v="0.81499999999999995"/>
    <n v="0.214"/>
    <n v="0.66"/>
    <n v="1"/>
    <n v="0.98499999999999999"/>
    <n v="188"/>
    <n v="39"/>
    <n v="225"/>
    <n v="121"/>
    <n v="118"/>
    <n v="88.235294117647058"/>
    <n v="47.450980392156858"/>
    <n v="46.274509803921568"/>
    <n v="0.52100000000000002"/>
    <x v="1"/>
    <x v="1"/>
    <n v="7796"/>
    <n v="4.24"/>
    <n v="11.2"/>
    <n v="48.7"/>
    <n v="228177"/>
    <n v="106.4"/>
    <n v="33.1"/>
    <s v="CytoData"/>
    <s v="Wright"/>
    <s v="Olympus_BX51"/>
    <n v="60"/>
    <n v="256"/>
    <n v="0.84250000000000003"/>
    <n v="0.80830000000000002"/>
    <n v="0.82050000000000001"/>
    <n v="1.2199999999999989E-2"/>
  </r>
  <r>
    <s v="CELL_004848"/>
    <x v="15"/>
    <x v="0"/>
    <s v="Anemia"/>
    <n v="6.44"/>
    <n v="0"/>
    <n v="0"/>
    <n v="1"/>
    <n v="0"/>
    <n v="0.92300000000000004"/>
    <n v="0.108"/>
    <n v="0.64"/>
    <n v="1"/>
    <n v="0.96699999999999997"/>
    <n v="157"/>
    <n v="38"/>
    <n v="231"/>
    <n v="136"/>
    <n v="140"/>
    <n v="90.588235294117652"/>
    <n v="53.333333333333336"/>
    <n v="54.901960784313729"/>
    <n v="0.53"/>
    <x v="1"/>
    <x v="1"/>
    <n v="9154"/>
    <n v="3.39"/>
    <n v="14.9"/>
    <n v="42.2"/>
    <n v="184911"/>
    <n v="79.900000000000006"/>
    <n v="35.200000000000003"/>
    <s v="Raabin_WBC"/>
    <s v="Giemsa"/>
    <s v="Olympus_BX51"/>
    <n v="100"/>
    <n v="256"/>
    <n v="0.64380000000000004"/>
    <n v="0.84350000000000003"/>
    <n v="0.78800000000000003"/>
    <n v="-5.5499999999999994E-2"/>
  </r>
  <r>
    <s v="CELL_004221"/>
    <x v="8"/>
    <x v="0"/>
    <s v="Leukemia"/>
    <n v="11.84"/>
    <n v="85.9"/>
    <n v="0.38300000000000001"/>
    <n v="0.223"/>
    <n v="385.2017937219731"/>
    <n v="0.86"/>
    <n v="0.251"/>
    <n v="0.83"/>
    <n v="1"/>
    <n v="0.88700000000000001"/>
    <n v="901"/>
    <n v="106"/>
    <n v="154"/>
    <n v="147"/>
    <n v="220"/>
    <n v="60.392156862745097"/>
    <n v="57.647058823529406"/>
    <n v="86.274509803921575"/>
    <n v="0.73"/>
    <x v="1"/>
    <x v="0"/>
    <n v="7995"/>
    <n v="4.7"/>
    <n v="14.6"/>
    <n v="48.5"/>
    <n v="330516"/>
    <n v="85.3"/>
    <n v="33.5"/>
    <s v="Raabin_WBC"/>
    <s v="Wright"/>
    <s v="Leica_DM2000"/>
    <n v="40"/>
    <n v="360"/>
    <n v="0.73540000000000005"/>
    <n v="0.56759999999999999"/>
    <n v="1"/>
    <n v="0.43240000000000001"/>
  </r>
  <r>
    <s v="CELL_004417"/>
    <x v="13"/>
    <x v="0"/>
    <s v="Leukemia"/>
    <n v="12.66"/>
    <n v="83"/>
    <n v="0.42199999999999999"/>
    <n v="0.20499999999999999"/>
    <n v="404.8780487804878"/>
    <n v="0.78400000000000003"/>
    <n v="0.23400000000000001"/>
    <n v="0.94"/>
    <n v="1"/>
    <n v="0.84899999999999998"/>
    <n v="675"/>
    <n v="92"/>
    <n v="204"/>
    <n v="131"/>
    <n v="184"/>
    <n v="80"/>
    <n v="51.372549019607838"/>
    <n v="72.156862745098039"/>
    <n v="0.68200000000000005"/>
    <x v="1"/>
    <x v="1"/>
    <n v="11105"/>
    <n v="4.01"/>
    <n v="14.9"/>
    <n v="42.4"/>
    <n v="284595"/>
    <n v="70.5"/>
    <n v="33.1"/>
    <s v="Raabin_WBC"/>
    <s v="May_Grunwald_Giemsa"/>
    <s v="Leica_DM2000"/>
    <n v="100"/>
    <n v="512"/>
    <n v="0.84450000000000003"/>
    <n v="0.75290000000000001"/>
    <n v="0.78310000000000002"/>
    <n v="3.0200000000000005E-2"/>
  </r>
  <r>
    <s v="CELL_002381"/>
    <x v="10"/>
    <x v="1"/>
    <s v="Normal_WBC"/>
    <n v="12.79"/>
    <n v="54.9"/>
    <n v="0.56399999999999995"/>
    <n v="0.50800000000000001"/>
    <n v="108.07086614173228"/>
    <n v="0.79500000000000004"/>
    <n v="0.38900000000000001"/>
    <n v="5.26"/>
    <n v="2.1"/>
    <n v="0.80400000000000005"/>
    <n v="387"/>
    <n v="70"/>
    <n v="237"/>
    <n v="158"/>
    <n v="176"/>
    <n v="92.941176470588232"/>
    <n v="61.96078431372549"/>
    <n v="69.019607843137251"/>
    <n v="0.54600000000000004"/>
    <x v="2"/>
    <x v="0"/>
    <n v="4933"/>
    <n v="4.82"/>
    <n v="14.7"/>
    <n v="39.6"/>
    <n v="236310"/>
    <n v="92.1"/>
    <n v="31.8"/>
    <s v="PBC_Dataset"/>
    <s v="Giemsa"/>
    <s v="Leica_DM2000"/>
    <n v="40"/>
    <n v="256"/>
    <n v="0.1179"/>
    <n v="0.90659999999999996"/>
    <n v="0.95130000000000003"/>
    <n v="4.4700000000000073E-2"/>
  </r>
  <r>
    <s v="CELL_005202"/>
    <x v="14"/>
    <x v="0"/>
    <s v="Anemia"/>
    <n v="9.06"/>
    <n v="0"/>
    <n v="0"/>
    <n v="1"/>
    <n v="0"/>
    <n v="0.88600000000000001"/>
    <n v="0.188"/>
    <n v="1.23"/>
    <n v="1"/>
    <n v="0.89600000000000002"/>
    <n v="217"/>
    <n v="54"/>
    <n v="220"/>
    <n v="140"/>
    <n v="127"/>
    <n v="86.274509803921575"/>
    <n v="54.901960784313729"/>
    <n v="49.803921568627452"/>
    <n v="0.50600000000000001"/>
    <x v="1"/>
    <x v="0"/>
    <n v="4172"/>
    <n v="4.58"/>
    <n v="16.2"/>
    <n v="38.799999999999997"/>
    <n v="73632"/>
    <n v="93.3"/>
    <n v="33.9"/>
    <s v="PBC_Dataset"/>
    <s v="Wright"/>
    <s v="Olympus_BX51"/>
    <n v="100"/>
    <n v="256"/>
    <n v="0.99360000000000004"/>
    <n v="0.83730000000000004"/>
    <n v="0.73399999999999999"/>
    <n v="-0.10330000000000006"/>
  </r>
  <r>
    <s v="CELL_001074"/>
    <x v="1"/>
    <x v="1"/>
    <s v="Normal_WBC"/>
    <n v="12.01"/>
    <n v="58.1"/>
    <n v="0.46700000000000003"/>
    <n v="0.45100000000000001"/>
    <n v="128.82483370288247"/>
    <n v="0.84299999999999997"/>
    <n v="0.35399999999999998"/>
    <n v="2.77"/>
    <n v="4.5999999999999996"/>
    <n v="0.76100000000000001"/>
    <n v="427"/>
    <n v="66"/>
    <n v="195"/>
    <n v="171"/>
    <n v="181"/>
    <n v="76.470588235294116"/>
    <n v="67.058823529411754"/>
    <n v="70.980392156862749"/>
    <n v="0.67800000000000005"/>
    <x v="2"/>
    <x v="0"/>
    <n v="1362"/>
    <n v="4.95"/>
    <n v="15"/>
    <n v="28.4"/>
    <n v="324435"/>
    <n v="93.3"/>
    <n v="35.9"/>
    <s v="PBC_Dataset"/>
    <s v="May_Grunwald_Giemsa"/>
    <s v="Leica_DM2000"/>
    <n v="60"/>
    <n v="256"/>
    <n v="0"/>
    <n v="0.85470000000000002"/>
    <n v="0.94510000000000005"/>
    <n v="9.0400000000000036E-2"/>
  </r>
  <r>
    <s v="CELL_000249"/>
    <x v="1"/>
    <x v="1"/>
    <s v="Normal_WBC"/>
    <n v="14.32"/>
    <n v="54.5"/>
    <n v="0.53800000000000003"/>
    <n v="0.39200000000000002"/>
    <n v="139.03061224489795"/>
    <n v="0.78100000000000003"/>
    <n v="0.49099999999999999"/>
    <n v="3.72"/>
    <n v="4"/>
    <n v="0.84699999999999998"/>
    <n v="402"/>
    <n v="60"/>
    <n v="206"/>
    <n v="156"/>
    <n v="200"/>
    <n v="80.784313725490193"/>
    <n v="61.176470588235297"/>
    <n v="78.431372549019613"/>
    <n v="0.67200000000000004"/>
    <x v="1"/>
    <x v="1"/>
    <n v="11030"/>
    <n v="3.56"/>
    <n v="11.7"/>
    <n v="34.5"/>
    <n v="267174"/>
    <n v="97.7"/>
    <n v="31.9"/>
    <s v="CytoData"/>
    <s v="May_Grunwald_Giemsa"/>
    <s v="Olympus_BX51"/>
    <n v="60"/>
    <n v="360"/>
    <n v="7.2099999999999997E-2"/>
    <n v="0.98509999999999998"/>
    <n v="0.96970000000000001"/>
    <n v="-1.5399999999999969E-2"/>
  </r>
  <r>
    <s v="CELL_005298"/>
    <x v="0"/>
    <x v="0"/>
    <s v="Infection"/>
    <n v="15.3"/>
    <n v="65.900000000000006"/>
    <n v="0.65500000000000003"/>
    <n v="0.29299999999999998"/>
    <n v="224.91467576791811"/>
    <n v="0.61399999999999999"/>
    <n v="0.34200000000000003"/>
    <n v="3.09"/>
    <n v="6"/>
    <n v="0.70299999999999996"/>
    <n v="485"/>
    <n v="84"/>
    <n v="204"/>
    <n v="185"/>
    <n v="215"/>
    <n v="80"/>
    <n v="72.549019607843135"/>
    <n v="84.313725490196077"/>
    <n v="0.58299999999999996"/>
    <x v="1"/>
    <x v="0"/>
    <n v="6234"/>
    <n v="6.75"/>
    <n v="18.3"/>
    <n v="43.8"/>
    <n v="192257"/>
    <n v="63.5"/>
    <n v="33.299999999999997"/>
    <s v="CytoData"/>
    <s v="Giemsa"/>
    <s v="Leica_DM2000"/>
    <n v="40"/>
    <n v="512"/>
    <n v="0.89329999999999998"/>
    <n v="0.85250000000000004"/>
    <n v="0.73370000000000002"/>
    <n v="-0.11880000000000002"/>
  </r>
  <r>
    <s v="CELL_003872"/>
    <x v="7"/>
    <x v="1"/>
    <s v="Normal_Platelet"/>
    <n v="1.88"/>
    <n v="0"/>
    <n v="0"/>
    <n v="1"/>
    <n v="0"/>
    <n v="0.78100000000000003"/>
    <n v="0.28899999999999998"/>
    <n v="2.74"/>
    <n v="1"/>
    <n v="0.71799999999999997"/>
    <n v="21"/>
    <n v="16"/>
    <n v="233"/>
    <n v="154"/>
    <n v="151"/>
    <n v="91.372549019607845"/>
    <n v="60.392156862745097"/>
    <n v="59.215686274509807"/>
    <n v="0.64800000000000002"/>
    <x v="1"/>
    <x v="1"/>
    <n v="10374"/>
    <n v="5.17"/>
    <n v="11.6"/>
    <n v="44.2"/>
    <n v="152533"/>
    <n v="86.4"/>
    <n v="35.700000000000003"/>
    <s v="CytoData"/>
    <s v="Wright"/>
    <s v="Zeiss_Axio"/>
    <n v="100"/>
    <n v="360"/>
    <n v="0.1542"/>
    <n v="0.83909999999999996"/>
    <n v="1"/>
    <n v="0.16090000000000004"/>
  </r>
  <r>
    <s v="CELL_000448"/>
    <x v="1"/>
    <x v="1"/>
    <s v="Normal_WBC"/>
    <n v="12.79"/>
    <n v="48.4"/>
    <n v="0.66700000000000004"/>
    <n v="0.436"/>
    <n v="111.0091743119266"/>
    <n v="0.79500000000000004"/>
    <n v="0.42499999999999999"/>
    <n v="3.5"/>
    <n v="2.7"/>
    <n v="0.86099999999999999"/>
    <n v="435"/>
    <n v="66"/>
    <n v="198"/>
    <n v="154"/>
    <n v="165"/>
    <n v="77.64705882352942"/>
    <n v="60.392156862745097"/>
    <n v="64.705882352941174"/>
    <n v="0.77100000000000002"/>
    <x v="1"/>
    <x v="0"/>
    <n v="10715"/>
    <n v="4.76"/>
    <n v="16.8"/>
    <n v="44.9"/>
    <n v="113933"/>
    <n v="81.400000000000006"/>
    <n v="34.9"/>
    <s v="CytoData"/>
    <s v="Wright"/>
    <s v="Leica_DM2000"/>
    <n v="60"/>
    <n v="512"/>
    <n v="9.9900000000000003E-2"/>
    <n v="0.88939999999999997"/>
    <n v="0.90639999999999998"/>
    <n v="1.7000000000000015E-2"/>
  </r>
  <r>
    <s v="CELL_000880"/>
    <x v="1"/>
    <x v="1"/>
    <s v="Normal_WBC"/>
    <n v="12.54"/>
    <n v="56.6"/>
    <n v="0.64800000000000002"/>
    <n v="0.42499999999999999"/>
    <n v="133.1764705882353"/>
    <n v="0.82899999999999996"/>
    <n v="0.28199999999999997"/>
    <n v="3.06"/>
    <n v="3.1"/>
    <n v="0.82399999999999995"/>
    <n v="404"/>
    <n v="81"/>
    <n v="196"/>
    <n v="134"/>
    <n v="164"/>
    <n v="76.862745098039227"/>
    <n v="52.549019607843142"/>
    <n v="64.313725490196077"/>
    <n v="0.72"/>
    <x v="1"/>
    <x v="1"/>
    <n v="4576"/>
    <n v="4.74"/>
    <n v="12.8"/>
    <n v="37"/>
    <n v="181409"/>
    <n v="90.7"/>
    <n v="32.299999999999997"/>
    <s v="PBC_Dataset"/>
    <s v="May_Grunwald_Giemsa"/>
    <s v="Zeiss_Axio"/>
    <n v="60"/>
    <n v="360"/>
    <n v="8.5500000000000007E-2"/>
    <n v="0.97940000000000005"/>
    <n v="0.91279999999999994"/>
    <n v="-6.6600000000000104E-2"/>
  </r>
  <r>
    <s v="CELL_003537"/>
    <x v="2"/>
    <x v="1"/>
    <s v="Normal_RBC"/>
    <n v="7.85"/>
    <n v="0"/>
    <n v="0"/>
    <n v="1"/>
    <n v="0"/>
    <n v="0.88300000000000001"/>
    <n v="0.23200000000000001"/>
    <n v="0.48"/>
    <n v="1"/>
    <n v="0.92100000000000004"/>
    <n v="167"/>
    <n v="51"/>
    <n v="223"/>
    <n v="122"/>
    <n v="126"/>
    <n v="87.450980392156865"/>
    <n v="47.843137254901961"/>
    <n v="49.411764705882355"/>
    <n v="0.44600000000000001"/>
    <x v="0"/>
    <x v="0"/>
    <n v="7127"/>
    <n v="5.43"/>
    <n v="12.9"/>
    <n v="44.8"/>
    <n v="265856"/>
    <n v="88.1"/>
    <n v="30.9"/>
    <s v="PBC_Dataset"/>
    <s v="Wright"/>
    <s v="Zeiss_Axio"/>
    <n v="100"/>
    <n v="256"/>
    <n v="0.15740000000000001"/>
    <n v="0.91549999999999998"/>
    <n v="0.92700000000000005"/>
    <n v="1.1500000000000066E-2"/>
  </r>
  <r>
    <s v="CELL_001143"/>
    <x v="5"/>
    <x v="1"/>
    <s v="Normal_WBC"/>
    <n v="7.66"/>
    <n v="85.8"/>
    <n v="0.877"/>
    <n v="0.218"/>
    <n v="393.57798165137615"/>
    <n v="0.88600000000000001"/>
    <n v="0.184"/>
    <n v="0.68"/>
    <n v="1"/>
    <n v="0.94"/>
    <n v="360"/>
    <n v="55"/>
    <n v="203"/>
    <n v="168"/>
    <n v="208"/>
    <n v="79.607843137254903"/>
    <n v="65.882352941176464"/>
    <n v="81.568627450980387"/>
    <n v="0.68300000000000005"/>
    <x v="0"/>
    <x v="1"/>
    <n v="6302"/>
    <n v="4.91"/>
    <n v="12"/>
    <n v="39.5"/>
    <n v="190981"/>
    <n v="71.900000000000006"/>
    <n v="33.299999999999997"/>
    <s v="PBC_Dataset"/>
    <s v="Giemsa"/>
    <s v="Leica_DM2000"/>
    <n v="100"/>
    <n v="360"/>
    <n v="0.1096"/>
    <n v="0.92130000000000001"/>
    <n v="0.90629999999999999"/>
    <n v="-1.5000000000000013E-2"/>
  </r>
  <r>
    <s v="CELL_002441"/>
    <x v="10"/>
    <x v="1"/>
    <s v="Normal_WBC"/>
    <n v="13.2"/>
    <n v="47.7"/>
    <n v="0.61899999999999999"/>
    <n v="0.56899999999999995"/>
    <n v="83.831282952548349"/>
    <n v="0.80500000000000005"/>
    <n v="0.42499999999999999"/>
    <n v="5.0199999999999996"/>
    <n v="2.2000000000000002"/>
    <n v="0.81599999999999995"/>
    <n v="513"/>
    <n v="68"/>
    <n v="234"/>
    <n v="146"/>
    <n v="136"/>
    <n v="91.764705882352942"/>
    <n v="57.254901960784309"/>
    <n v="53.333333333333336"/>
    <n v="0.54400000000000004"/>
    <x v="0"/>
    <x v="1"/>
    <n v="5435"/>
    <n v="4.3600000000000003"/>
    <n v="12.1"/>
    <n v="42.1"/>
    <n v="296976"/>
    <n v="86.1"/>
    <n v="34.4"/>
    <s v="Raabin_WBC"/>
    <s v="Giemsa"/>
    <s v="Zeiss_Axio"/>
    <n v="100"/>
    <n v="360"/>
    <n v="3.9100000000000003E-2"/>
    <n v="0.85589999999999999"/>
    <n v="0.95009999999999994"/>
    <n v="9.419999999999995E-2"/>
  </r>
  <r>
    <s v="CELL_002821"/>
    <x v="2"/>
    <x v="1"/>
    <s v="Normal_RBC"/>
    <n v="7.37"/>
    <n v="0"/>
    <n v="0"/>
    <n v="1"/>
    <n v="0"/>
    <n v="0.90100000000000002"/>
    <n v="8.6999999999999994E-2"/>
    <n v="0.96"/>
    <n v="1"/>
    <n v="1"/>
    <n v="202"/>
    <n v="48"/>
    <n v="235"/>
    <n v="125"/>
    <n v="121"/>
    <n v="92.156862745098039"/>
    <n v="49.019607843137251"/>
    <n v="47.450980392156858"/>
    <n v="0.60499999999999998"/>
    <x v="0"/>
    <x v="0"/>
    <n v="6287"/>
    <n v="3.89"/>
    <n v="13.7"/>
    <n v="40.799999999999997"/>
    <n v="142923"/>
    <n v="87.9"/>
    <n v="31.5"/>
    <s v="PBC_Dataset"/>
    <s v="Wright"/>
    <s v="Leica_DM2000"/>
    <n v="100"/>
    <n v="224"/>
    <n v="7.9699999999999993E-2"/>
    <n v="0.87870000000000004"/>
    <n v="0.93069999999999997"/>
    <n v="5.1999999999999935E-2"/>
  </r>
  <r>
    <s v="CELL_003410"/>
    <x v="2"/>
    <x v="1"/>
    <s v="Normal_RBC"/>
    <n v="7.94"/>
    <n v="0"/>
    <n v="0"/>
    <n v="1"/>
    <n v="0"/>
    <n v="0.89900000000000002"/>
    <n v="0.214"/>
    <n v="0.59"/>
    <n v="1"/>
    <n v="0.95099999999999996"/>
    <n v="155"/>
    <n v="48"/>
    <n v="234"/>
    <n v="152"/>
    <n v="134"/>
    <n v="91.764705882352942"/>
    <n v="59.607843137254903"/>
    <n v="52.549019607843142"/>
    <n v="0.49099999999999999"/>
    <x v="2"/>
    <x v="0"/>
    <n v="8678"/>
    <n v="3.45"/>
    <n v="17.399999999999999"/>
    <n v="35.1"/>
    <n v="174133"/>
    <n v="103.2"/>
    <n v="32.1"/>
    <s v="PBC_Dataset"/>
    <s v="Wright"/>
    <s v="Leica_DM2000"/>
    <n v="40"/>
    <n v="512"/>
    <n v="7.6600000000000001E-2"/>
    <n v="1"/>
    <n v="0.80349999999999999"/>
    <n v="-0.19650000000000001"/>
  </r>
  <r>
    <s v="CELL_005046"/>
    <x v="17"/>
    <x v="0"/>
    <s v="Sickle_Cell_Anemia"/>
    <n v="7.13"/>
    <n v="0"/>
    <n v="0"/>
    <n v="1"/>
    <n v="0"/>
    <n v="0.33200000000000002"/>
    <n v="0.84199999999999997"/>
    <n v="0.35"/>
    <n v="1"/>
    <n v="0.88"/>
    <n v="147"/>
    <n v="66"/>
    <n v="232"/>
    <n v="139"/>
    <n v="120"/>
    <n v="90.980392156862749"/>
    <n v="54.509803921568626"/>
    <n v="47.058823529411761"/>
    <n v="0.54700000000000004"/>
    <x v="0"/>
    <x v="0"/>
    <n v="4067"/>
    <n v="4.7699999999999996"/>
    <n v="12.9"/>
    <n v="32.6"/>
    <n v="181851"/>
    <n v="94.8"/>
    <n v="34.9"/>
    <s v="CytoData"/>
    <s v="Wright"/>
    <s v="Olympus_BX51"/>
    <n v="40"/>
    <n v="512"/>
    <n v="0.90069999999999995"/>
    <n v="0.73609999999999998"/>
    <n v="0.70499999999999996"/>
    <n v="-3.1100000000000017E-2"/>
  </r>
  <r>
    <s v="CELL_002982"/>
    <x v="2"/>
    <x v="1"/>
    <s v="Normal_RBC"/>
    <n v="6.82"/>
    <n v="0"/>
    <n v="0"/>
    <n v="1"/>
    <n v="0"/>
    <n v="0.87"/>
    <n v="0.27800000000000002"/>
    <n v="0.6"/>
    <n v="1"/>
    <n v="0.97499999999999998"/>
    <n v="180"/>
    <n v="47"/>
    <n v="227"/>
    <n v="130"/>
    <n v="121"/>
    <n v="89.019607843137251"/>
    <n v="50.980392156862742"/>
    <n v="47.450980392156858"/>
    <n v="0.442"/>
    <x v="1"/>
    <x v="0"/>
    <n v="8510"/>
    <n v="4.3499999999999996"/>
    <n v="15.5"/>
    <n v="43.2"/>
    <n v="183013"/>
    <n v="94.1"/>
    <n v="34.1"/>
    <s v="Raabin_WBC"/>
    <s v="Wright"/>
    <s v="Olympus_BX51"/>
    <n v="100"/>
    <n v="256"/>
    <n v="4.7699999999999999E-2"/>
    <n v="0.87360000000000004"/>
    <n v="0.91290000000000004"/>
    <n v="3.9300000000000002E-2"/>
  </r>
  <r>
    <s v="CELL_002555"/>
    <x v="10"/>
    <x v="1"/>
    <s v="Normal_WBC"/>
    <n v="13.78"/>
    <n v="56.5"/>
    <n v="0.54900000000000004"/>
    <n v="0.54400000000000004"/>
    <n v="103.86029411764706"/>
    <n v="0.76900000000000002"/>
    <n v="0.38900000000000001"/>
    <n v="4.84"/>
    <n v="2.5"/>
    <n v="0.749"/>
    <n v="442"/>
    <n v="87"/>
    <n v="234"/>
    <n v="133"/>
    <n v="157"/>
    <n v="91.764705882352942"/>
    <n v="52.156862745098046"/>
    <n v="61.568627450980394"/>
    <n v="0.621"/>
    <x v="1"/>
    <x v="0"/>
    <n v="9639"/>
    <n v="4.47"/>
    <n v="13.7"/>
    <n v="38.1"/>
    <n v="200497"/>
    <n v="93.6"/>
    <n v="34.5"/>
    <s v="PBC_Dataset"/>
    <s v="Wright"/>
    <s v="Olympus_BX51"/>
    <n v="100"/>
    <n v="512"/>
    <n v="0"/>
    <n v="0.78759999999999997"/>
    <n v="0.90700000000000003"/>
    <n v="0.11940000000000006"/>
  </r>
  <r>
    <s v="CELL_004869"/>
    <x v="15"/>
    <x v="0"/>
    <s v="Anemia"/>
    <n v="6.74"/>
    <n v="0"/>
    <n v="0"/>
    <n v="1"/>
    <n v="0"/>
    <n v="0.98899999999999999"/>
    <n v="0.10100000000000001"/>
    <n v="0.3"/>
    <n v="1"/>
    <n v="0.97599999999999998"/>
    <n v="135"/>
    <n v="45"/>
    <n v="233"/>
    <n v="122"/>
    <n v="124"/>
    <n v="91.372549019607845"/>
    <n v="47.843137254901961"/>
    <n v="48.627450980392155"/>
    <n v="0.48499999999999999"/>
    <x v="0"/>
    <x v="1"/>
    <n v="8425"/>
    <n v="4.0599999999999996"/>
    <n v="15"/>
    <n v="31.8"/>
    <n v="119932"/>
    <n v="87.6"/>
    <n v="34.9"/>
    <s v="Raabin_WBC"/>
    <s v="May_Grunwald_Giemsa"/>
    <s v="Leica_DM2000"/>
    <n v="40"/>
    <n v="360"/>
    <n v="0.73799999999999999"/>
    <n v="0.65259999999999996"/>
    <n v="0.80210000000000004"/>
    <n v="0.14950000000000008"/>
  </r>
  <r>
    <s v="CELL_002300"/>
    <x v="4"/>
    <x v="1"/>
    <s v="Normal_WBC"/>
    <n v="15.07"/>
    <n v="52.4"/>
    <n v="0.34499999999999997"/>
    <n v="0.51200000000000001"/>
    <n v="102.34375"/>
    <n v="0.73199999999999998"/>
    <n v="0.56999999999999995"/>
    <n v="2.57"/>
    <n v="1"/>
    <n v="0.69699999999999995"/>
    <n v="502"/>
    <n v="115"/>
    <n v="191"/>
    <n v="179"/>
    <n v="170"/>
    <n v="74.901960784313729"/>
    <n v="70.196078431372541"/>
    <n v="66.666666666666657"/>
    <n v="0.58599999999999997"/>
    <x v="1"/>
    <x v="1"/>
    <n v="10175"/>
    <n v="5.23"/>
    <n v="11.7"/>
    <n v="47.6"/>
    <n v="371519"/>
    <n v="95.8"/>
    <n v="33.299999999999997"/>
    <s v="PBC_Dataset"/>
    <s v="Giemsa"/>
    <s v="Leica_DM2000"/>
    <n v="100"/>
    <n v="360"/>
    <n v="5.6599999999999998E-2"/>
    <n v="0.8972"/>
    <n v="0.93340000000000001"/>
    <n v="3.620000000000001E-2"/>
  </r>
  <r>
    <s v="CELL_000415"/>
    <x v="1"/>
    <x v="1"/>
    <s v="Normal_WBC"/>
    <n v="10.81"/>
    <n v="50.6"/>
    <n v="0.58199999999999996"/>
    <n v="0.41799999999999998"/>
    <n v="121.05263157894737"/>
    <n v="0.79100000000000004"/>
    <n v="0.48299999999999998"/>
    <n v="3.16"/>
    <n v="4.7"/>
    <n v="0.76100000000000001"/>
    <n v="412"/>
    <n v="67"/>
    <n v="224"/>
    <n v="126"/>
    <n v="163"/>
    <n v="87.843137254901961"/>
    <n v="49.411764705882355"/>
    <n v="63.921568627450974"/>
    <n v="0.64200000000000002"/>
    <x v="0"/>
    <x v="0"/>
    <n v="10878"/>
    <n v="5.65"/>
    <n v="10.199999999999999"/>
    <n v="39.700000000000003"/>
    <n v="281947"/>
    <n v="96.8"/>
    <n v="35"/>
    <s v="Raabin_WBC"/>
    <s v="Giemsa"/>
    <s v="Olympus_BX51"/>
    <n v="100"/>
    <n v="512"/>
    <n v="6.8900000000000003E-2"/>
    <n v="0.89139999999999997"/>
    <n v="0.7782"/>
    <n v="-0.11319999999999997"/>
  </r>
  <r>
    <s v="CELL_000809"/>
    <x v="1"/>
    <x v="1"/>
    <s v="Normal_WBC"/>
    <n v="11.3"/>
    <n v="39.700000000000003"/>
    <n v="0.747"/>
    <n v="0.41599999999999998"/>
    <n v="95.432692307692321"/>
    <n v="0.745"/>
    <n v="0.51400000000000001"/>
    <n v="2.6"/>
    <n v="4.2"/>
    <n v="0.79100000000000004"/>
    <n v="353"/>
    <n v="85"/>
    <n v="223"/>
    <n v="173"/>
    <n v="190"/>
    <n v="87.450980392156865"/>
    <n v="67.843137254901961"/>
    <n v="74.509803921568633"/>
    <n v="0.69199999999999995"/>
    <x v="2"/>
    <x v="0"/>
    <n v="3919"/>
    <n v="5.87"/>
    <n v="16.100000000000001"/>
    <n v="40.200000000000003"/>
    <n v="276002"/>
    <n v="93.5"/>
    <n v="31.7"/>
    <s v="Raabin_WBC"/>
    <s v="Giemsa"/>
    <s v="Leica_DM2000"/>
    <n v="100"/>
    <n v="256"/>
    <n v="5.0700000000000002E-2"/>
    <n v="0.9516"/>
    <n v="1"/>
    <n v="4.8399999999999999E-2"/>
  </r>
  <r>
    <s v="CELL_005548"/>
    <x v="11"/>
    <x v="0"/>
    <s v="Infection"/>
    <n v="11.76"/>
    <n v="49.7"/>
    <n v="0.626"/>
    <n v="0.436"/>
    <n v="113.9908256880734"/>
    <n v="0.88600000000000001"/>
    <n v="0.34200000000000003"/>
    <n v="5.27"/>
    <n v="3.1"/>
    <n v="0.79900000000000004"/>
    <n v="372"/>
    <n v="88"/>
    <n v="181"/>
    <n v="165"/>
    <n v="194"/>
    <n v="70.980392156862749"/>
    <n v="64.705882352941174"/>
    <n v="76.078431372549019"/>
    <n v="0.71399999999999997"/>
    <x v="0"/>
    <x v="1"/>
    <n v="11102"/>
    <n v="5.59"/>
    <n v="11.2"/>
    <n v="36.4"/>
    <n v="170836"/>
    <n v="90.4"/>
    <n v="32.4"/>
    <s v="PBC_Dataset"/>
    <s v="Giemsa"/>
    <s v="Leica_DM2000"/>
    <n v="40"/>
    <n v="512"/>
    <n v="0.75109999999999999"/>
    <n v="0.66090000000000004"/>
    <n v="0.59519999999999995"/>
    <n v="-6.5700000000000092E-2"/>
  </r>
  <r>
    <s v="CELL_003264"/>
    <x v="2"/>
    <x v="1"/>
    <s v="Normal_RBC"/>
    <n v="7.74"/>
    <n v="0"/>
    <n v="0"/>
    <n v="1"/>
    <n v="0"/>
    <n v="0.89700000000000002"/>
    <n v="0.254"/>
    <n v="0.57999999999999996"/>
    <n v="1"/>
    <n v="0.92600000000000005"/>
    <n v="181"/>
    <n v="54"/>
    <n v="234"/>
    <n v="146"/>
    <n v="121"/>
    <n v="91.764705882352942"/>
    <n v="57.254901960784309"/>
    <n v="47.450980392156858"/>
    <n v="0.42399999999999999"/>
    <x v="1"/>
    <x v="1"/>
    <n v="6423"/>
    <n v="6.78"/>
    <n v="11.9"/>
    <n v="39.799999999999997"/>
    <n v="133379"/>
    <n v="100"/>
    <n v="33.5"/>
    <s v="Raabin_WBC"/>
    <s v="Giemsa"/>
    <s v="Olympus_BX51"/>
    <n v="100"/>
    <n v="224"/>
    <n v="3.8999999999999998E-3"/>
    <n v="0.91259999999999997"/>
    <n v="0.89129999999999998"/>
    <n v="-2.1299999999999986E-2"/>
  </r>
  <r>
    <s v="CELL_000866"/>
    <x v="1"/>
    <x v="1"/>
    <s v="Normal_WBC"/>
    <n v="14.46"/>
    <n v="50.2"/>
    <n v="0.56399999999999995"/>
    <n v="0.44"/>
    <n v="114.09090909090909"/>
    <n v="0.83399999999999996"/>
    <n v="0.38900000000000001"/>
    <n v="3.28"/>
    <n v="1.9"/>
    <n v="0.77800000000000002"/>
    <n v="457"/>
    <n v="77"/>
    <n v="195"/>
    <n v="136"/>
    <n v="186"/>
    <n v="76.470588235294116"/>
    <n v="53.333333333333336"/>
    <n v="72.941176470588232"/>
    <n v="0.44700000000000001"/>
    <x v="1"/>
    <x v="0"/>
    <n v="4128"/>
    <n v="5.57"/>
    <n v="11.8"/>
    <n v="45.3"/>
    <n v="202950"/>
    <n v="87.2"/>
    <n v="35.5"/>
    <s v="Raabin_WBC"/>
    <s v="Wright"/>
    <s v="Olympus_BX51"/>
    <n v="60"/>
    <n v="512"/>
    <n v="0.13919999999999999"/>
    <n v="0.95179999999999998"/>
    <n v="0.94020000000000004"/>
    <n v="-1.1599999999999944E-2"/>
  </r>
  <r>
    <s v="CELL_001273"/>
    <x v="5"/>
    <x v="1"/>
    <s v="Normal_WBC"/>
    <n v="6.86"/>
    <n v="73.8"/>
    <n v="0.88800000000000001"/>
    <n v="0.24399999999999999"/>
    <n v="302.4590163934426"/>
    <n v="0.875"/>
    <n v="0.23100000000000001"/>
    <n v="0.79"/>
    <n v="1.1000000000000001"/>
    <n v="0.88100000000000001"/>
    <n v="297"/>
    <n v="48"/>
    <n v="197"/>
    <n v="169"/>
    <n v="183"/>
    <n v="77.254901960784323"/>
    <n v="66.274509803921561"/>
    <n v="71.764705882352942"/>
    <n v="0.76500000000000001"/>
    <x v="1"/>
    <x v="1"/>
    <n v="4298"/>
    <n v="4.18"/>
    <n v="13.8"/>
    <n v="45.9"/>
    <n v="352532"/>
    <n v="105.7"/>
    <n v="33.4"/>
    <s v="PBC_Dataset"/>
    <s v="Wright"/>
    <s v="Zeiss_Axio"/>
    <n v="100"/>
    <n v="224"/>
    <n v="8.0100000000000005E-2"/>
    <n v="0.84189999999999998"/>
    <n v="0.94689999999999996"/>
    <n v="0.10499999999999998"/>
  </r>
  <r>
    <s v="CELL_003241"/>
    <x v="2"/>
    <x v="1"/>
    <s v="Normal_RBC"/>
    <n v="7.81"/>
    <n v="0"/>
    <n v="0"/>
    <n v="1"/>
    <n v="0"/>
    <n v="0.84899999999999998"/>
    <n v="0.216"/>
    <n v="0.37"/>
    <n v="1"/>
    <n v="0.92300000000000004"/>
    <n v="164"/>
    <n v="40"/>
    <n v="234"/>
    <n v="135"/>
    <n v="126"/>
    <n v="91.764705882352942"/>
    <n v="52.941176470588239"/>
    <n v="49.411764705882355"/>
    <n v="0.59199999999999997"/>
    <x v="1"/>
    <x v="0"/>
    <n v="6374"/>
    <n v="4.32"/>
    <n v="10"/>
    <n v="48.5"/>
    <n v="405706"/>
    <n v="101.8"/>
    <n v="31.8"/>
    <s v="PBC_Dataset"/>
    <s v="Giemsa"/>
    <s v="Olympus_BX51"/>
    <n v="100"/>
    <n v="224"/>
    <n v="1.5299999999999999E-2"/>
    <n v="0.92620000000000002"/>
    <n v="0.9819"/>
    <n v="5.5699999999999972E-2"/>
  </r>
  <r>
    <s v="CELL_001695"/>
    <x v="5"/>
    <x v="1"/>
    <s v="Normal_WBC"/>
    <n v="8.32"/>
    <n v="78.8"/>
    <n v="0.75800000000000001"/>
    <n v="0.185"/>
    <n v="425.94594594594594"/>
    <n v="0.83799999999999997"/>
    <n v="0.19500000000000001"/>
    <n v="1.54"/>
    <n v="1"/>
    <n v="0.91400000000000003"/>
    <n v="250"/>
    <n v="57"/>
    <n v="209"/>
    <n v="160"/>
    <n v="212"/>
    <n v="81.960784313725483"/>
    <n v="62.745098039215684"/>
    <n v="83.137254901960787"/>
    <n v="0.64700000000000002"/>
    <x v="0"/>
    <x v="1"/>
    <n v="5109"/>
    <n v="4.03"/>
    <n v="11.9"/>
    <n v="39.700000000000003"/>
    <n v="318856"/>
    <n v="89.8"/>
    <n v="34.299999999999997"/>
    <s v="CytoData"/>
    <s v="Wright"/>
    <s v="Olympus_BX51"/>
    <n v="60"/>
    <n v="224"/>
    <n v="9.8699999999999996E-2"/>
    <n v="0.8327"/>
    <n v="0.97729999999999995"/>
    <n v="0.14459999999999995"/>
  </r>
  <r>
    <s v="CELL_001863"/>
    <x v="5"/>
    <x v="1"/>
    <s v="Normal_WBC"/>
    <n v="10.210000000000001"/>
    <n v="71"/>
    <n v="0.77100000000000002"/>
    <n v="0.27900000000000003"/>
    <n v="254.48028673835123"/>
    <n v="1"/>
    <n v="0.193"/>
    <n v="0.98"/>
    <n v="1.1000000000000001"/>
    <n v="0.92400000000000004"/>
    <n v="301"/>
    <n v="42"/>
    <n v="197"/>
    <n v="164"/>
    <n v="166"/>
    <n v="77.254901960784323"/>
    <n v="64.313725490196077"/>
    <n v="65.098039215686271"/>
    <n v="0.623"/>
    <x v="1"/>
    <x v="1"/>
    <n v="2565"/>
    <n v="4.87"/>
    <n v="14.6"/>
    <n v="33.9"/>
    <n v="275020"/>
    <n v="88"/>
    <n v="33"/>
    <s v="CytoData"/>
    <s v="Wright"/>
    <s v="Zeiss_Axio"/>
    <n v="100"/>
    <n v="224"/>
    <n v="8.6900000000000005E-2"/>
    <n v="0.90629999999999999"/>
    <n v="0.8256"/>
    <n v="-8.0699999999999994E-2"/>
  </r>
  <r>
    <s v="CELL_002230"/>
    <x v="4"/>
    <x v="1"/>
    <s v="Normal_WBC"/>
    <n v="14.6"/>
    <n v="70"/>
    <n v="0.49099999999999999"/>
    <n v="0.36299999999999999"/>
    <n v="192.8374655647383"/>
    <n v="0.85299999999999998"/>
    <n v="0.34899999999999998"/>
    <n v="1.75"/>
    <n v="1.3"/>
    <n v="0.81299999999999994"/>
    <n v="512"/>
    <n v="87"/>
    <n v="204"/>
    <n v="159"/>
    <n v="189"/>
    <n v="80"/>
    <n v="62.352941176470587"/>
    <n v="74.117647058823536"/>
    <n v="0.57599999999999996"/>
    <x v="1"/>
    <x v="1"/>
    <n v="8623"/>
    <n v="4.72"/>
    <n v="15.9"/>
    <n v="43.2"/>
    <n v="293023"/>
    <n v="79.400000000000006"/>
    <n v="34.9"/>
    <s v="PBC_Dataset"/>
    <s v="Wright"/>
    <s v="Zeiss_Axio"/>
    <n v="100"/>
    <n v="224"/>
    <n v="0.11940000000000001"/>
    <n v="0.94189999999999996"/>
    <n v="0.92969999999999997"/>
    <n v="-1.2199999999999989E-2"/>
  </r>
  <r>
    <s v="CELL_000590"/>
    <x v="1"/>
    <x v="1"/>
    <s v="Normal_WBC"/>
    <n v="12.01"/>
    <n v="55.6"/>
    <n v="0.38200000000000001"/>
    <n v="0.48899999999999999"/>
    <n v="113.70143149284254"/>
    <n v="0.76300000000000001"/>
    <n v="0.53500000000000003"/>
    <n v="2.6"/>
    <n v="3"/>
    <n v="0.81"/>
    <n v="440"/>
    <n v="56"/>
    <n v="197"/>
    <n v="168"/>
    <n v="170"/>
    <n v="77.254901960784323"/>
    <n v="65.882352941176464"/>
    <n v="66.666666666666657"/>
    <n v="0.746"/>
    <x v="1"/>
    <x v="1"/>
    <n v="5865"/>
    <n v="4.43"/>
    <n v="13.1"/>
    <n v="45.5"/>
    <n v="238682"/>
    <n v="97.8"/>
    <n v="33.4"/>
    <s v="PBC_Dataset"/>
    <s v="Wright"/>
    <s v="Zeiss_Axio"/>
    <n v="60"/>
    <n v="224"/>
    <n v="0"/>
    <n v="0.95640000000000003"/>
    <n v="0.92679999999999996"/>
    <n v="-2.9600000000000071E-2"/>
  </r>
  <r>
    <s v="CELL_004783"/>
    <x v="12"/>
    <x v="0"/>
    <s v="Anemia"/>
    <n v="4.12"/>
    <n v="0"/>
    <n v="0"/>
    <n v="1"/>
    <n v="0"/>
    <n v="0.54500000000000004"/>
    <n v="0.91200000000000003"/>
    <n v="0.16"/>
    <n v="1"/>
    <n v="0.71899999999999997"/>
    <n v="55"/>
    <n v="37"/>
    <n v="232"/>
    <n v="133"/>
    <n v="102"/>
    <n v="90.980392156862749"/>
    <n v="52.156862745098046"/>
    <n v="40"/>
    <n v="0.46800000000000003"/>
    <x v="1"/>
    <x v="1"/>
    <n v="6840"/>
    <n v="5.69"/>
    <n v="16.8"/>
    <n v="49.7"/>
    <n v="470387"/>
    <n v="83.1"/>
    <n v="34.1"/>
    <s v="CytoData"/>
    <s v="Giemsa"/>
    <s v="Zeiss_Axio"/>
    <n v="100"/>
    <n v="512"/>
    <n v="0.74680000000000002"/>
    <n v="0.76759999999999995"/>
    <n v="0.75790000000000002"/>
    <n v="-9.6999999999999309E-3"/>
  </r>
  <r>
    <s v="CELL_002234"/>
    <x v="4"/>
    <x v="1"/>
    <s v="Normal_WBC"/>
    <n v="12.65"/>
    <n v="69.2"/>
    <n v="0.51900000000000002"/>
    <n v="0.371"/>
    <n v="186.52291105121296"/>
    <n v="0.71799999999999997"/>
    <n v="0.46800000000000003"/>
    <n v="1.04"/>
    <n v="1"/>
    <n v="0.63"/>
    <n v="464"/>
    <n v="102"/>
    <n v="197"/>
    <n v="165"/>
    <n v="180"/>
    <n v="77.254901960784323"/>
    <n v="64.705882352941174"/>
    <n v="70.588235294117652"/>
    <n v="0.67400000000000004"/>
    <x v="1"/>
    <x v="1"/>
    <n v="7186"/>
    <n v="5.75"/>
    <n v="13.2"/>
    <n v="45.3"/>
    <n v="334907"/>
    <n v="81.7"/>
    <n v="34.299999999999997"/>
    <s v="Raabin_WBC"/>
    <s v="May_Grunwald_Giemsa"/>
    <s v="Olympus_BX51"/>
    <n v="100"/>
    <n v="512"/>
    <n v="7.3300000000000004E-2"/>
    <n v="0.89800000000000002"/>
    <n v="0.9496"/>
    <n v="5.1599999999999979E-2"/>
  </r>
  <r>
    <s v="CELL_005721"/>
    <x v="6"/>
    <x v="0"/>
    <s v="Artefact"/>
    <n v="13.47"/>
    <n v="90"/>
    <n v="0.44400000000000001"/>
    <n v="9.5000000000000001E-2"/>
    <n v="947.36842105263156"/>
    <n v="0.495"/>
    <n v="0.69399999999999995"/>
    <n v="0.75"/>
    <n v="1"/>
    <n v="0.68100000000000005"/>
    <n v="237"/>
    <n v="88"/>
    <n v="198"/>
    <n v="127"/>
    <n v="212"/>
    <n v="77.64705882352942"/>
    <n v="49.803921568627452"/>
    <n v="83.137254901960787"/>
    <n v="0.85299999999999998"/>
    <x v="1"/>
    <x v="1"/>
    <n v="6155"/>
    <n v="3.78"/>
    <n v="14"/>
    <n v="44.7"/>
    <n v="228383"/>
    <n v="91"/>
    <n v="31.1"/>
    <s v="Raabin_WBC"/>
    <s v="Giemsa"/>
    <s v="Olympus_BX51"/>
    <n v="40"/>
    <n v="512"/>
    <n v="0.74870000000000003"/>
    <n v="0.92420000000000002"/>
    <n v="0.76300000000000001"/>
    <n v="-0.16120000000000001"/>
  </r>
  <r>
    <s v="CELL_001484"/>
    <x v="5"/>
    <x v="1"/>
    <s v="Normal_WBC"/>
    <n v="8.9499999999999993"/>
    <n v="78.3"/>
    <n v="0.85899999999999999"/>
    <n v="0.184"/>
    <n v="425.54347826086956"/>
    <n v="0.84799999999999998"/>
    <n v="0.16800000000000001"/>
    <n v="0.81"/>
    <n v="1"/>
    <n v="0.89800000000000002"/>
    <n v="325"/>
    <n v="37"/>
    <n v="211"/>
    <n v="159"/>
    <n v="193"/>
    <n v="82.745098039215677"/>
    <n v="62.352941176470587"/>
    <n v="75.686274509803923"/>
    <n v="0.64300000000000002"/>
    <x v="1"/>
    <x v="0"/>
    <n v="2850"/>
    <n v="5.14"/>
    <n v="14.2"/>
    <n v="43"/>
    <n v="279940"/>
    <n v="97.7"/>
    <n v="33.799999999999997"/>
    <s v="Raabin_WBC"/>
    <s v="Giemsa"/>
    <s v="Leica_DM2000"/>
    <n v="60"/>
    <n v="360"/>
    <n v="0"/>
    <n v="0.96330000000000005"/>
    <n v="0.88490000000000002"/>
    <n v="-7.8400000000000025E-2"/>
  </r>
  <r>
    <s v="CELL_005674"/>
    <x v="3"/>
    <x v="0"/>
    <s v="Infection"/>
    <n v="15.35"/>
    <n v="68.900000000000006"/>
    <n v="0.85099999999999998"/>
    <n v="0.23499999999999999"/>
    <n v="293.19148936170217"/>
    <n v="0.6"/>
    <n v="0.42499999999999999"/>
    <n v="1.43"/>
    <n v="1.5"/>
    <n v="0.77900000000000003"/>
    <n v="499"/>
    <n v="91"/>
    <n v="209"/>
    <n v="158"/>
    <n v="192"/>
    <n v="81.960784313725483"/>
    <n v="61.96078431372549"/>
    <n v="75.294117647058826"/>
    <n v="0.76500000000000001"/>
    <x v="1"/>
    <x v="0"/>
    <n v="3874"/>
    <n v="4.4800000000000004"/>
    <n v="12.8"/>
    <n v="45.2"/>
    <n v="201214"/>
    <n v="77.099999999999994"/>
    <n v="34.299999999999997"/>
    <s v="CytoData"/>
    <s v="Giemsa"/>
    <s v="Olympus_BX51"/>
    <n v="40"/>
    <n v="360"/>
    <n v="0.82410000000000005"/>
    <n v="0.75160000000000005"/>
    <n v="0.8337"/>
    <n v="8.2099999999999951E-2"/>
  </r>
  <r>
    <s v="CELL_002955"/>
    <x v="2"/>
    <x v="1"/>
    <s v="Normal_RBC"/>
    <n v="6.53"/>
    <n v="0"/>
    <n v="0"/>
    <n v="1"/>
    <n v="0"/>
    <n v="0.92700000000000005"/>
    <n v="0.25600000000000001"/>
    <n v="0.84"/>
    <n v="1"/>
    <n v="0.96799999999999997"/>
    <n v="182"/>
    <n v="38"/>
    <n v="222"/>
    <n v="116"/>
    <n v="134"/>
    <n v="87.058823529411768"/>
    <n v="45.490196078431374"/>
    <n v="52.549019607843142"/>
    <n v="0.60399999999999998"/>
    <x v="1"/>
    <x v="0"/>
    <n v="4766"/>
    <n v="4.7300000000000004"/>
    <n v="12.8"/>
    <n v="45.4"/>
    <n v="259782"/>
    <n v="86"/>
    <n v="35.299999999999997"/>
    <s v="CytoData"/>
    <s v="Giemsa"/>
    <s v="Olympus_BX51"/>
    <n v="60"/>
    <n v="256"/>
    <n v="1.44E-2"/>
    <n v="0.89149999999999996"/>
    <n v="0.88339999999999996"/>
    <n v="-8.0999999999999961E-3"/>
  </r>
  <r>
    <s v="CELL_002116"/>
    <x v="4"/>
    <x v="1"/>
    <s v="Normal_WBC"/>
    <n v="15.66"/>
    <n v="49"/>
    <n v="0.498"/>
    <n v="0.35199999999999998"/>
    <n v="139.20454545454547"/>
    <n v="0.68100000000000005"/>
    <n v="0.65100000000000002"/>
    <n v="2.2200000000000002"/>
    <n v="1.1000000000000001"/>
    <n v="0.68600000000000005"/>
    <n v="498"/>
    <n v="87"/>
    <n v="210"/>
    <n v="132"/>
    <n v="178"/>
    <n v="82.35294117647058"/>
    <n v="51.764705882352949"/>
    <n v="69.803921568627445"/>
    <n v="0.63600000000000001"/>
    <x v="2"/>
    <x v="0"/>
    <n v="4411"/>
    <n v="4.5599999999999996"/>
    <n v="12"/>
    <n v="43.9"/>
    <n v="277489"/>
    <n v="76.099999999999994"/>
    <n v="35.6"/>
    <s v="PBC_Dataset"/>
    <s v="Giemsa"/>
    <s v="Olympus_BX51"/>
    <n v="100"/>
    <n v="256"/>
    <n v="0.1227"/>
    <n v="0.95069999999999999"/>
    <n v="0.91769999999999996"/>
    <n v="-3.3000000000000029E-2"/>
  </r>
  <r>
    <s v="CELL_001741"/>
    <x v="5"/>
    <x v="1"/>
    <s v="Normal_WBC"/>
    <n v="7.85"/>
    <n v="83.6"/>
    <n v="0.83699999999999997"/>
    <n v="0.29599999999999999"/>
    <n v="282.43243243243245"/>
    <n v="0.88200000000000001"/>
    <n v="0.224"/>
    <n v="1.2"/>
    <n v="1"/>
    <n v="0.94599999999999995"/>
    <n v="295"/>
    <n v="51"/>
    <n v="204"/>
    <n v="164"/>
    <n v="179"/>
    <n v="80"/>
    <n v="64.313725490196077"/>
    <n v="70.196078431372541"/>
    <n v="0.78300000000000003"/>
    <x v="1"/>
    <x v="0"/>
    <n v="5874"/>
    <n v="4.46"/>
    <n v="11.5"/>
    <n v="36.9"/>
    <n v="334041"/>
    <n v="97"/>
    <n v="33.700000000000003"/>
    <s v="Raabin_WBC"/>
    <s v="May_Grunwald_Giemsa"/>
    <s v="Zeiss_Axio"/>
    <n v="40"/>
    <n v="512"/>
    <n v="4.5600000000000002E-2"/>
    <n v="0.84840000000000004"/>
    <n v="0.76039999999999996"/>
    <n v="-8.8000000000000078E-2"/>
  </r>
  <r>
    <s v="CELL_005506"/>
    <x v="11"/>
    <x v="0"/>
    <s v="Infection"/>
    <n v="14.04"/>
    <n v="49"/>
    <n v="0.46200000000000002"/>
    <n v="0.41399999999999998"/>
    <n v="118.35748792270532"/>
    <n v="0.76200000000000001"/>
    <n v="0.33700000000000002"/>
    <n v="5.78"/>
    <n v="3.4"/>
    <n v="0.80900000000000005"/>
    <n v="431"/>
    <n v="77"/>
    <n v="230"/>
    <n v="133"/>
    <n v="199"/>
    <n v="90.196078431372555"/>
    <n v="52.156862745098046"/>
    <n v="78.039215686274517"/>
    <n v="0.69499999999999995"/>
    <x v="1"/>
    <x v="0"/>
    <n v="8358"/>
    <n v="2.85"/>
    <n v="9.3000000000000007"/>
    <n v="43.2"/>
    <n v="350924"/>
    <n v="95"/>
    <n v="35.299999999999997"/>
    <s v="PBC_Dataset"/>
    <s v="May_Grunwald_Giemsa"/>
    <s v="Olympus_BX51"/>
    <n v="100"/>
    <n v="512"/>
    <n v="0.71850000000000003"/>
    <n v="0.76939999999999997"/>
    <n v="0.85150000000000003"/>
    <n v="8.2100000000000062E-2"/>
  </r>
  <r>
    <s v="CELL_004311"/>
    <x v="13"/>
    <x v="0"/>
    <s v="Leukemia"/>
    <n v="15.8"/>
    <n v="90.1"/>
    <n v="0.60699999999999998"/>
    <n v="0.14199999999999999"/>
    <n v="634.50704225352115"/>
    <n v="0.82899999999999996"/>
    <n v="0.11899999999999999"/>
    <n v="0.77"/>
    <n v="1"/>
    <n v="0.92900000000000005"/>
    <n v="732"/>
    <n v="74"/>
    <n v="221"/>
    <n v="140"/>
    <n v="198"/>
    <n v="86.666666666666671"/>
    <n v="54.901960784313729"/>
    <n v="77.64705882352942"/>
    <n v="0.74199999999999999"/>
    <x v="1"/>
    <x v="1"/>
    <n v="10559"/>
    <n v="5.46"/>
    <n v="14.5"/>
    <n v="42"/>
    <n v="313492"/>
    <n v="79.7"/>
    <n v="32"/>
    <s v="Raabin_WBC"/>
    <s v="Giemsa"/>
    <s v="Olympus_BX51"/>
    <n v="100"/>
    <n v="224"/>
    <n v="0.72350000000000003"/>
    <n v="0.73770000000000002"/>
    <n v="0.75519999999999998"/>
    <n v="1.749999999999996E-2"/>
  </r>
  <r>
    <s v="CELL_000209"/>
    <x v="1"/>
    <x v="1"/>
    <s v="Normal_WBC"/>
    <n v="14.34"/>
    <n v="55.4"/>
    <n v="0.64500000000000002"/>
    <n v="0.48"/>
    <n v="115.41666666666667"/>
    <n v="0.84699999999999998"/>
    <n v="0.156"/>
    <n v="3.05"/>
    <n v="4.3"/>
    <n v="0.79100000000000004"/>
    <n v="508"/>
    <n v="83"/>
    <n v="202"/>
    <n v="152"/>
    <n v="169"/>
    <n v="79.215686274509807"/>
    <n v="59.607843137254903"/>
    <n v="66.274509803921561"/>
    <n v="0.60599999999999998"/>
    <x v="1"/>
    <x v="0"/>
    <n v="3918"/>
    <n v="6.09"/>
    <n v="11.7"/>
    <n v="39.200000000000003"/>
    <n v="304890"/>
    <n v="93.5"/>
    <n v="31.5"/>
    <s v="PBC_Dataset"/>
    <s v="Giemsa"/>
    <s v="Zeiss_Axio"/>
    <n v="100"/>
    <n v="512"/>
    <n v="9.4E-2"/>
    <n v="0.76580000000000004"/>
    <n v="0.84279999999999999"/>
    <n v="7.6999999999999957E-2"/>
  </r>
  <r>
    <s v="CELL_003586"/>
    <x v="2"/>
    <x v="1"/>
    <s v="Normal_RBC"/>
    <n v="7.48"/>
    <n v="0"/>
    <n v="0"/>
    <n v="1"/>
    <n v="0"/>
    <n v="0.86299999999999999"/>
    <n v="0.104"/>
    <n v="0.48"/>
    <n v="1"/>
    <n v="0.93400000000000005"/>
    <n v="162"/>
    <n v="44"/>
    <n v="237"/>
    <n v="137"/>
    <n v="120"/>
    <n v="92.941176470588232"/>
    <n v="53.725490196078432"/>
    <n v="47.058823529411761"/>
    <n v="0.38"/>
    <x v="2"/>
    <x v="1"/>
    <n v="9779"/>
    <n v="5.67"/>
    <n v="14.2"/>
    <n v="39.200000000000003"/>
    <n v="225275"/>
    <n v="78.7"/>
    <n v="33.200000000000003"/>
    <s v="Raabin_WBC"/>
    <s v="Giemsa"/>
    <s v="Olympus_BX51"/>
    <n v="100"/>
    <n v="360"/>
    <n v="3.7900000000000003E-2"/>
    <n v="1"/>
    <n v="0.94069999999999998"/>
    <n v="-5.9300000000000019E-2"/>
  </r>
  <r>
    <s v="CELL_004197"/>
    <x v="8"/>
    <x v="0"/>
    <s v="Leukemia"/>
    <n v="16.91"/>
    <n v="87.2"/>
    <n v="0.37"/>
    <n v="0.17599999999999999"/>
    <n v="495.4545454545455"/>
    <n v="0.84499999999999997"/>
    <n v="0.252"/>
    <n v="0.62"/>
    <n v="1"/>
    <n v="0.92900000000000005"/>
    <n v="714"/>
    <n v="112"/>
    <n v="190"/>
    <n v="138"/>
    <n v="204"/>
    <n v="74.509803921568633"/>
    <n v="54.117647058823529"/>
    <n v="80"/>
    <n v="0.73199999999999998"/>
    <x v="0"/>
    <x v="0"/>
    <n v="6621"/>
    <n v="4.43"/>
    <n v="13.7"/>
    <n v="40.6"/>
    <n v="183841"/>
    <n v="97.1"/>
    <n v="35.799999999999997"/>
    <s v="CytoData"/>
    <s v="Giemsa"/>
    <s v="Leica_DM2000"/>
    <n v="60"/>
    <n v="256"/>
    <n v="0.74690000000000001"/>
    <n v="0.78700000000000003"/>
    <n v="0.77"/>
    <n v="-1.7000000000000015E-2"/>
  </r>
  <r>
    <s v="CELL_000426"/>
    <x v="1"/>
    <x v="1"/>
    <s v="Normal_WBC"/>
    <n v="12.6"/>
    <n v="57.7"/>
    <n v="0.55400000000000005"/>
    <n v="0.44600000000000001"/>
    <n v="129.37219730941703"/>
    <n v="0.84299999999999997"/>
    <n v="0.39200000000000002"/>
    <n v="3.9"/>
    <n v="3.9"/>
    <n v="0.78900000000000003"/>
    <n v="395"/>
    <n v="66"/>
    <n v="228"/>
    <n v="153"/>
    <n v="173"/>
    <n v="89.411764705882362"/>
    <n v="60"/>
    <n v="67.843137254901961"/>
    <n v="0.67200000000000004"/>
    <x v="1"/>
    <x v="1"/>
    <n v="6757"/>
    <n v="4.4800000000000004"/>
    <n v="15.9"/>
    <n v="41.7"/>
    <n v="286371"/>
    <n v="83.1"/>
    <n v="32.4"/>
    <s v="Raabin_WBC"/>
    <s v="Giemsa"/>
    <s v="Zeiss_Axio"/>
    <n v="100"/>
    <n v="224"/>
    <n v="0.2356"/>
    <n v="0.91520000000000001"/>
    <n v="0.9526"/>
    <n v="3.7399999999999989E-2"/>
  </r>
  <r>
    <s v="CELL_004959"/>
    <x v="15"/>
    <x v="0"/>
    <s v="Anemia"/>
    <n v="6.84"/>
    <n v="0"/>
    <n v="0"/>
    <n v="1"/>
    <n v="0"/>
    <n v="0.96599999999999997"/>
    <n v="5.2999999999999999E-2"/>
    <n v="0.7"/>
    <n v="1"/>
    <n v="0.97599999999999998"/>
    <n v="171"/>
    <n v="47"/>
    <n v="244"/>
    <n v="124"/>
    <n v="139"/>
    <n v="95.686274509803923"/>
    <n v="48.627450980392155"/>
    <n v="54.509803921568626"/>
    <n v="0.59599999999999997"/>
    <x v="1"/>
    <x v="1"/>
    <n v="6212"/>
    <n v="4.38"/>
    <n v="18.600000000000001"/>
    <n v="42.2"/>
    <n v="228359"/>
    <n v="80.7"/>
    <n v="33.4"/>
    <s v="Raabin_WBC"/>
    <s v="Giemsa"/>
    <s v="Olympus_BX51"/>
    <n v="60"/>
    <n v="360"/>
    <n v="0.87990000000000002"/>
    <n v="0.51200000000000001"/>
    <n v="0.76100000000000001"/>
    <n v="0.249"/>
  </r>
  <r>
    <s v="CELL_001003"/>
    <x v="1"/>
    <x v="1"/>
    <s v="Normal_WBC"/>
    <n v="10.88"/>
    <n v="50.4"/>
    <n v="0.58299999999999996"/>
    <n v="0.46200000000000002"/>
    <n v="109.09090909090908"/>
    <n v="0.81299999999999994"/>
    <n v="0.443"/>
    <n v="3.95"/>
    <n v="3"/>
    <n v="0.85199999999999998"/>
    <n v="457"/>
    <n v="69"/>
    <n v="211"/>
    <n v="155"/>
    <n v="216"/>
    <n v="82.745098039215677"/>
    <n v="60.784313725490193"/>
    <n v="84.705882352941174"/>
    <n v="0.65700000000000003"/>
    <x v="1"/>
    <x v="1"/>
    <n v="8128"/>
    <n v="4.87"/>
    <n v="16.8"/>
    <n v="40.200000000000003"/>
    <n v="195636"/>
    <n v="96.3"/>
    <n v="34.200000000000003"/>
    <s v="CytoData"/>
    <s v="Giemsa"/>
    <s v="Olympus_BX51"/>
    <n v="100"/>
    <n v="256"/>
    <n v="3.1E-2"/>
    <n v="0.96619999999999995"/>
    <n v="0.9607"/>
    <n v="-5.4999999999999494E-3"/>
  </r>
  <r>
    <s v="CELL_005170"/>
    <x v="14"/>
    <x v="0"/>
    <s v="Anemia"/>
    <n v="8.9600000000000009"/>
    <n v="0"/>
    <n v="0"/>
    <n v="1"/>
    <n v="0"/>
    <n v="0.83699999999999997"/>
    <n v="0.20300000000000001"/>
    <n v="0.75"/>
    <n v="1"/>
    <n v="0.94699999999999995"/>
    <n v="268"/>
    <n v="52"/>
    <n v="236"/>
    <n v="133"/>
    <n v="115"/>
    <n v="92.549019607843135"/>
    <n v="52.156862745098046"/>
    <n v="45.098039215686278"/>
    <n v="0.46500000000000002"/>
    <x v="1"/>
    <x v="1"/>
    <n v="7347"/>
    <n v="4.0999999999999996"/>
    <n v="15.9"/>
    <n v="39"/>
    <n v="98950"/>
    <n v="89.7"/>
    <n v="34.299999999999997"/>
    <s v="PBC_Dataset"/>
    <s v="Giemsa"/>
    <s v="Olympus_BX51"/>
    <n v="40"/>
    <n v="512"/>
    <n v="0.81159999999999999"/>
    <n v="0.71360000000000001"/>
    <n v="0.94550000000000001"/>
    <n v="0.2319"/>
  </r>
  <r>
    <s v="CELL_000927"/>
    <x v="1"/>
    <x v="1"/>
    <s v="Normal_WBC"/>
    <n v="12.74"/>
    <n v="47.9"/>
    <n v="0.56100000000000005"/>
    <n v="0.50600000000000001"/>
    <n v="94.664031620553359"/>
    <n v="0.76"/>
    <n v="0.51500000000000001"/>
    <n v="4.16"/>
    <n v="3.6"/>
    <n v="0.84699999999999998"/>
    <n v="473"/>
    <n v="76"/>
    <n v="216"/>
    <n v="152"/>
    <n v="159"/>
    <n v="84.705882352941174"/>
    <n v="59.607843137254903"/>
    <n v="62.352941176470587"/>
    <n v="0.55300000000000005"/>
    <x v="0"/>
    <x v="1"/>
    <n v="12955"/>
    <n v="4.0199999999999996"/>
    <n v="14.8"/>
    <n v="32.4"/>
    <n v="181851"/>
    <n v="73.3"/>
    <n v="32.1"/>
    <s v="PBC_Dataset"/>
    <s v="Wright"/>
    <s v="Leica_DM2000"/>
    <n v="60"/>
    <n v="512"/>
    <n v="0"/>
    <n v="0.80410000000000004"/>
    <n v="0.9748"/>
    <n v="0.17069999999999996"/>
  </r>
  <r>
    <s v="CELL_002953"/>
    <x v="2"/>
    <x v="1"/>
    <s v="Normal_RBC"/>
    <n v="6.96"/>
    <n v="0"/>
    <n v="0"/>
    <n v="1"/>
    <n v="0"/>
    <n v="0.91100000000000003"/>
    <n v="0.23599999999999999"/>
    <n v="0.81"/>
    <n v="1"/>
    <n v="0.97299999999999998"/>
    <n v="202"/>
    <n v="47"/>
    <n v="235"/>
    <n v="131"/>
    <n v="129"/>
    <n v="92.156862745098039"/>
    <n v="51.372549019607838"/>
    <n v="50.588235294117645"/>
    <n v="0.51300000000000001"/>
    <x v="1"/>
    <x v="1"/>
    <n v="7815"/>
    <n v="3.86"/>
    <n v="10.7"/>
    <n v="45"/>
    <n v="185682"/>
    <n v="71.7"/>
    <n v="32"/>
    <s v="PBC_Dataset"/>
    <s v="Giemsa"/>
    <s v="Zeiss_Axio"/>
    <n v="100"/>
    <n v="224"/>
    <n v="6.8000000000000005E-2"/>
    <n v="0.92649999999999999"/>
    <n v="0.97399999999999998"/>
    <n v="4.7499999999999987E-2"/>
  </r>
  <r>
    <s v="CELL_000713"/>
    <x v="1"/>
    <x v="1"/>
    <s v="Normal_WBC"/>
    <n v="13.29"/>
    <n v="56.9"/>
    <n v="0.52800000000000002"/>
    <n v="0.55300000000000005"/>
    <n v="102.89330922242314"/>
    <n v="0.76400000000000001"/>
    <n v="0.42499999999999999"/>
    <n v="3.12"/>
    <n v="4.5"/>
    <n v="0.82399999999999995"/>
    <n v="425"/>
    <n v="70"/>
    <n v="212"/>
    <n v="177"/>
    <n v="197"/>
    <n v="83.137254901960787"/>
    <n v="69.411764705882348"/>
    <n v="77.254901960784323"/>
    <n v="0.65200000000000002"/>
    <x v="2"/>
    <x v="0"/>
    <n v="11253"/>
    <n v="4.18"/>
    <n v="12.7"/>
    <n v="38.4"/>
    <n v="186670"/>
    <n v="88.2"/>
    <n v="33.299999999999997"/>
    <s v="Raabin_WBC"/>
    <s v="Giemsa"/>
    <s v="Leica_DM2000"/>
    <n v="100"/>
    <n v="512"/>
    <n v="0.16089999999999999"/>
    <n v="0.93640000000000001"/>
    <n v="0.88129999999999997"/>
    <n v="-5.5100000000000038E-2"/>
  </r>
  <r>
    <s v="CELL_003698"/>
    <x v="2"/>
    <x v="1"/>
    <s v="Normal_RBC"/>
    <n v="7.42"/>
    <n v="0"/>
    <n v="0"/>
    <n v="1"/>
    <n v="0"/>
    <n v="0.94299999999999995"/>
    <n v="0.17799999999999999"/>
    <n v="0.72"/>
    <n v="1"/>
    <n v="0.93400000000000005"/>
    <n v="182"/>
    <n v="52"/>
    <n v="215"/>
    <n v="125"/>
    <n v="136"/>
    <n v="84.313725490196077"/>
    <n v="49.019607843137251"/>
    <n v="53.333333333333336"/>
    <n v="0.49399999999999999"/>
    <x v="0"/>
    <x v="1"/>
    <n v="5040"/>
    <n v="5.0199999999999996"/>
    <n v="12.7"/>
    <n v="55.9"/>
    <n v="215205"/>
    <n v="87.9"/>
    <n v="32.5"/>
    <s v="Raabin_WBC"/>
    <s v="Giemsa"/>
    <s v="Olympus_BX51"/>
    <n v="60"/>
    <n v="360"/>
    <n v="2.9399999999999999E-2"/>
    <n v="0.85670000000000002"/>
    <n v="0.89359999999999995"/>
    <n v="3.6899999999999933E-2"/>
  </r>
  <r>
    <s v="CELL_004559"/>
    <x v="16"/>
    <x v="0"/>
    <s v="Anemia"/>
    <n v="7.31"/>
    <n v="0"/>
    <n v="0"/>
    <n v="1"/>
    <n v="0"/>
    <n v="0.56999999999999995"/>
    <n v="0.69399999999999995"/>
    <n v="0.66"/>
    <n v="1"/>
    <n v="0.84599999999999997"/>
    <n v="162"/>
    <n v="53"/>
    <n v="225"/>
    <n v="149"/>
    <n v="126"/>
    <n v="88.235294117647058"/>
    <n v="58.431372549019613"/>
    <n v="49.411764705882355"/>
    <n v="0.60599999999999998"/>
    <x v="1"/>
    <x v="0"/>
    <n v="6196"/>
    <n v="4.9000000000000004"/>
    <n v="12.4"/>
    <n v="34.299999999999997"/>
    <n v="168200"/>
    <n v="92.1"/>
    <n v="33.1"/>
    <s v="PBC_Dataset"/>
    <s v="Giemsa"/>
    <s v="Olympus_BX51"/>
    <n v="60"/>
    <n v="224"/>
    <n v="0.74460000000000004"/>
    <n v="0.76600000000000001"/>
    <n v="0.86860000000000004"/>
    <n v="0.10260000000000002"/>
  </r>
  <r>
    <s v="CELL_001601"/>
    <x v="5"/>
    <x v="1"/>
    <s v="Normal_WBC"/>
    <n v="8.93"/>
    <n v="72.2"/>
    <n v="0.623"/>
    <n v="0.22"/>
    <n v="328.18181818181819"/>
    <n v="0.88700000000000001"/>
    <n v="0.124"/>
    <n v="1.23"/>
    <n v="1"/>
    <n v="0.89800000000000002"/>
    <n v="358"/>
    <n v="66"/>
    <n v="195"/>
    <n v="150"/>
    <n v="177"/>
    <n v="76.470588235294116"/>
    <n v="58.82352941176471"/>
    <n v="69.411764705882348"/>
    <n v="0.79300000000000004"/>
    <x v="1"/>
    <x v="1"/>
    <n v="7617"/>
    <n v="3.63"/>
    <n v="15.6"/>
    <n v="45.7"/>
    <n v="106858"/>
    <n v="60"/>
    <n v="30.4"/>
    <s v="CytoData"/>
    <s v="Wright"/>
    <s v="Olympus_BX51"/>
    <n v="60"/>
    <n v="512"/>
    <n v="5.1400000000000001E-2"/>
    <n v="0.95009999999999994"/>
    <n v="0.93679999999999997"/>
    <n v="-1.3299999999999979E-2"/>
  </r>
  <r>
    <s v="CELL_002273"/>
    <x v="4"/>
    <x v="1"/>
    <s v="Normal_WBC"/>
    <n v="15.43"/>
    <n v="67.5"/>
    <n v="0.433"/>
    <n v="0.36199999999999999"/>
    <n v="186.46408839779005"/>
    <n v="0.76900000000000002"/>
    <n v="0.56000000000000005"/>
    <n v="1.96"/>
    <n v="1.2"/>
    <n v="0.66800000000000004"/>
    <n v="651"/>
    <n v="99"/>
    <n v="187"/>
    <n v="164"/>
    <n v="167"/>
    <n v="73.333333333333329"/>
    <n v="64.313725490196077"/>
    <n v="65.490196078431367"/>
    <n v="0.54800000000000004"/>
    <x v="1"/>
    <x v="0"/>
    <n v="9029"/>
    <n v="5"/>
    <n v="14.1"/>
    <n v="34.9"/>
    <n v="129363"/>
    <n v="88.5"/>
    <n v="32.4"/>
    <s v="Raabin_WBC"/>
    <s v="Wright"/>
    <s v="Leica_DM2000"/>
    <n v="40"/>
    <n v="256"/>
    <n v="0"/>
    <n v="0.86350000000000005"/>
    <n v="0.94169999999999998"/>
    <n v="7.8199999999999936E-2"/>
  </r>
  <r>
    <s v="CELL_003621"/>
    <x v="2"/>
    <x v="1"/>
    <s v="Normal_RBC"/>
    <n v="7.05"/>
    <n v="0"/>
    <n v="0"/>
    <n v="1"/>
    <n v="0"/>
    <n v="0.95699999999999996"/>
    <n v="0.158"/>
    <n v="0.27"/>
    <n v="1"/>
    <n v="0.95799999999999996"/>
    <n v="194"/>
    <n v="47"/>
    <n v="222"/>
    <n v="146"/>
    <n v="140"/>
    <n v="87.058823529411768"/>
    <n v="57.254901960784309"/>
    <n v="54.901960784313729"/>
    <n v="0.46800000000000003"/>
    <x v="1"/>
    <x v="1"/>
    <n v="6964"/>
    <n v="5.39"/>
    <n v="15.3"/>
    <n v="43.1"/>
    <n v="354323"/>
    <n v="101.1"/>
    <n v="35.700000000000003"/>
    <s v="PBC_Dataset"/>
    <s v="Wright"/>
    <s v="Leica_DM2000"/>
    <n v="60"/>
    <n v="256"/>
    <n v="9.0800000000000006E-2"/>
    <n v="0.95499999999999996"/>
    <n v="0.95430000000000004"/>
    <n v="-6.9999999999992291E-4"/>
  </r>
  <r>
    <s v="CELL_003036"/>
    <x v="2"/>
    <x v="1"/>
    <s v="Normal_RBC"/>
    <n v="7.93"/>
    <n v="0"/>
    <n v="0"/>
    <n v="1"/>
    <n v="0"/>
    <n v="0.94399999999999995"/>
    <n v="0.20799999999999999"/>
    <n v="0.65"/>
    <n v="1"/>
    <n v="0.90800000000000003"/>
    <n v="200"/>
    <n v="50"/>
    <n v="222"/>
    <n v="117"/>
    <n v="130"/>
    <n v="87.058823529411768"/>
    <n v="45.882352941176471"/>
    <n v="50.980392156862742"/>
    <n v="0.50700000000000001"/>
    <x v="1"/>
    <x v="1"/>
    <n v="8826"/>
    <n v="3.73"/>
    <n v="15.9"/>
    <n v="41.5"/>
    <n v="345667"/>
    <n v="95.5"/>
    <n v="33.700000000000003"/>
    <s v="Raabin_WBC"/>
    <s v="Wright"/>
    <s v="Leica_DM2000"/>
    <n v="40"/>
    <n v="256"/>
    <n v="1.8599999999999998E-2"/>
    <n v="1"/>
    <n v="0.96989999999999998"/>
    <n v="-3.0100000000000016E-2"/>
  </r>
  <r>
    <s v="CELL_002700"/>
    <x v="9"/>
    <x v="1"/>
    <s v="Normal_WBC"/>
    <n v="11.42"/>
    <n v="54.6"/>
    <n v="0.83199999999999996"/>
    <n v="0.53200000000000003"/>
    <n v="102.63157894736842"/>
    <n v="0.628"/>
    <n v="0.31900000000000001"/>
    <n v="5.14"/>
    <n v="2"/>
    <n v="0.74299999999999999"/>
    <n v="405"/>
    <n v="73"/>
    <n v="208"/>
    <n v="115"/>
    <n v="185"/>
    <n v="81.568627450980387"/>
    <n v="45.098039215686278"/>
    <n v="72.549019607843135"/>
    <n v="0.69699999999999995"/>
    <x v="1"/>
    <x v="0"/>
    <n v="12991"/>
    <n v="5.41"/>
    <n v="12.4"/>
    <n v="41.1"/>
    <n v="171617"/>
    <n v="86.1"/>
    <n v="31.7"/>
    <s v="PBC_Dataset"/>
    <s v="May_Grunwald_Giemsa"/>
    <s v="Olympus_BX51"/>
    <n v="60"/>
    <n v="256"/>
    <n v="0.13009999999999999"/>
    <n v="0.84950000000000003"/>
    <n v="0.91949999999999998"/>
    <n v="6.9999999999999951E-2"/>
  </r>
  <r>
    <s v="CELL_001481"/>
    <x v="5"/>
    <x v="1"/>
    <s v="Normal_WBC"/>
    <n v="8.73"/>
    <n v="74.7"/>
    <n v="0.94599999999999995"/>
    <n v="0.20200000000000001"/>
    <n v="369.80198019801981"/>
    <n v="0.91100000000000003"/>
    <n v="0.27300000000000002"/>
    <n v="1.08"/>
    <n v="1"/>
    <n v="0.91800000000000004"/>
    <n v="251"/>
    <n v="60"/>
    <n v="198"/>
    <n v="167"/>
    <n v="181"/>
    <n v="77.64705882352942"/>
    <n v="65.490196078431367"/>
    <n v="70.980392156862749"/>
    <n v="0.76300000000000001"/>
    <x v="0"/>
    <x v="0"/>
    <n v="8534"/>
    <n v="4.84"/>
    <n v="13.7"/>
    <n v="32.5"/>
    <n v="278071"/>
    <n v="99"/>
    <n v="34.799999999999997"/>
    <s v="PBC_Dataset"/>
    <s v="Giemsa"/>
    <s v="Leica_DM2000"/>
    <n v="100"/>
    <n v="512"/>
    <n v="0"/>
    <n v="0.88480000000000003"/>
    <n v="0.9002"/>
    <n v="1.5399999999999969E-2"/>
  </r>
  <r>
    <s v="CELL_002916"/>
    <x v="2"/>
    <x v="1"/>
    <s v="Normal_RBC"/>
    <n v="7"/>
    <n v="0"/>
    <n v="0"/>
    <n v="1"/>
    <n v="0"/>
    <n v="0.90100000000000002"/>
    <n v="0.17499999999999999"/>
    <n v="0.35"/>
    <n v="1"/>
    <n v="0.92600000000000005"/>
    <n v="185"/>
    <n v="55"/>
    <n v="215"/>
    <n v="131"/>
    <n v="147"/>
    <n v="84.313725490196077"/>
    <n v="51.372549019607838"/>
    <n v="57.647058823529406"/>
    <n v="0.441"/>
    <x v="1"/>
    <x v="1"/>
    <n v="5962"/>
    <n v="4.0999999999999996"/>
    <n v="17.3"/>
    <n v="40.799999999999997"/>
    <n v="202674"/>
    <n v="82.4"/>
    <n v="33.1"/>
    <s v="PBC_Dataset"/>
    <s v="Giemsa"/>
    <s v="Zeiss_Axio"/>
    <n v="100"/>
    <n v="256"/>
    <n v="5.7200000000000001E-2"/>
    <n v="0.85440000000000005"/>
    <n v="0.89900000000000002"/>
    <n v="4.4599999999999973E-2"/>
  </r>
  <r>
    <s v="CELL_003771"/>
    <x v="7"/>
    <x v="1"/>
    <s v="Normal_Platelet"/>
    <n v="1.99"/>
    <n v="0"/>
    <n v="0"/>
    <n v="1"/>
    <n v="0"/>
    <n v="0.71099999999999997"/>
    <n v="0.33500000000000002"/>
    <n v="0.95"/>
    <n v="1"/>
    <n v="0.64900000000000002"/>
    <n v="15"/>
    <n v="19"/>
    <n v="220"/>
    <n v="156"/>
    <n v="157"/>
    <n v="86.274509803921575"/>
    <n v="61.176470588235297"/>
    <n v="61.568627450980394"/>
    <n v="0.53200000000000003"/>
    <x v="2"/>
    <x v="1"/>
    <n v="7296"/>
    <n v="3.13"/>
    <n v="13"/>
    <n v="40.5"/>
    <n v="319732"/>
    <n v="102.9"/>
    <n v="33.9"/>
    <s v="PBC_Dataset"/>
    <s v="Wright"/>
    <s v="Zeiss_Axio"/>
    <n v="40"/>
    <n v="360"/>
    <n v="6.7299999999999999E-2"/>
    <n v="1"/>
    <n v="0.91349999999999998"/>
    <n v="-8.6500000000000021E-2"/>
  </r>
  <r>
    <s v="CELL_002911"/>
    <x v="2"/>
    <x v="1"/>
    <s v="Normal_RBC"/>
    <n v="7.62"/>
    <n v="0"/>
    <n v="0"/>
    <n v="1"/>
    <n v="0"/>
    <n v="0.88900000000000001"/>
    <n v="0.248"/>
    <n v="0.32"/>
    <n v="1"/>
    <n v="0.90800000000000003"/>
    <n v="180"/>
    <n v="44"/>
    <n v="233"/>
    <n v="128"/>
    <n v="135"/>
    <n v="91.372549019607845"/>
    <n v="50.196078431372548"/>
    <n v="52.941176470588239"/>
    <n v="0.56699999999999995"/>
    <x v="0"/>
    <x v="0"/>
    <n v="4065"/>
    <n v="5.8"/>
    <n v="15.5"/>
    <n v="41.5"/>
    <n v="368214"/>
    <n v="95.7"/>
    <n v="32"/>
    <s v="Raabin_WBC"/>
    <s v="May_Grunwald_Giemsa"/>
    <s v="Olympus_BX51"/>
    <n v="100"/>
    <n v="224"/>
    <n v="0"/>
    <n v="0.82399999999999995"/>
    <n v="0.88759999999999994"/>
    <n v="6.359999999999999E-2"/>
  </r>
  <r>
    <s v="CELL_000438"/>
    <x v="1"/>
    <x v="1"/>
    <s v="Normal_WBC"/>
    <n v="12.2"/>
    <n v="57.1"/>
    <n v="0.503"/>
    <n v="0.378"/>
    <n v="151.05820105820106"/>
    <n v="0.92600000000000005"/>
    <n v="0.33800000000000002"/>
    <n v="3.51"/>
    <n v="4.7"/>
    <n v="0.85899999999999999"/>
    <n v="404"/>
    <n v="71"/>
    <n v="197"/>
    <n v="173"/>
    <n v="193"/>
    <n v="77.254901960784323"/>
    <n v="67.843137254901961"/>
    <n v="75.686274509803923"/>
    <n v="0.61399999999999999"/>
    <x v="1"/>
    <x v="0"/>
    <n v="4394"/>
    <n v="5.07"/>
    <n v="12.4"/>
    <n v="38.299999999999997"/>
    <n v="332812"/>
    <n v="73.2"/>
    <n v="32.799999999999997"/>
    <s v="CytoData"/>
    <s v="Wright"/>
    <s v="Zeiss_Axio"/>
    <n v="100"/>
    <n v="224"/>
    <n v="7.2900000000000006E-2"/>
    <n v="0.86639999999999995"/>
    <n v="0.86580000000000001"/>
    <n v="-5.9999999999993392E-4"/>
  </r>
  <r>
    <s v="CELL_003114"/>
    <x v="2"/>
    <x v="1"/>
    <s v="Normal_RBC"/>
    <n v="7.12"/>
    <n v="0"/>
    <n v="0"/>
    <n v="1"/>
    <n v="0"/>
    <n v="0.90900000000000003"/>
    <n v="0.126"/>
    <n v="0.37"/>
    <n v="1"/>
    <n v="0.96699999999999997"/>
    <n v="190"/>
    <n v="41"/>
    <n v="209"/>
    <n v="129"/>
    <n v="134"/>
    <n v="81.960784313725483"/>
    <n v="50.588235294117645"/>
    <n v="52.549019607843142"/>
    <n v="0.54"/>
    <x v="1"/>
    <x v="0"/>
    <n v="11381"/>
    <n v="4.45"/>
    <n v="12.3"/>
    <n v="38.299999999999997"/>
    <n v="294689"/>
    <n v="86.2"/>
    <n v="32.6"/>
    <s v="CytoData"/>
    <s v="Wright"/>
    <s v="Olympus_BX51"/>
    <n v="100"/>
    <n v="224"/>
    <n v="1.7299999999999999E-2"/>
    <n v="0.96040000000000003"/>
    <n v="1"/>
    <n v="3.9599999999999969E-2"/>
  </r>
  <r>
    <s v="CELL_002686"/>
    <x v="9"/>
    <x v="1"/>
    <s v="Normal_WBC"/>
    <n v="10.82"/>
    <n v="58.8"/>
    <n v="0.71699999999999997"/>
    <n v="0.47499999999999998"/>
    <n v="123.78947368421052"/>
    <n v="0.77"/>
    <n v="0.35099999999999998"/>
    <n v="4.59"/>
    <n v="2"/>
    <n v="0.72699999999999998"/>
    <n v="335"/>
    <n v="66"/>
    <n v="185"/>
    <n v="150"/>
    <n v="184"/>
    <n v="72.549019607843135"/>
    <n v="58.82352941176471"/>
    <n v="72.156862745098039"/>
    <n v="0.751"/>
    <x v="1"/>
    <x v="1"/>
    <n v="8067"/>
    <n v="4.46"/>
    <n v="13.9"/>
    <n v="38"/>
    <n v="212552"/>
    <n v="81.599999999999994"/>
    <n v="33.9"/>
    <s v="Raabin_WBC"/>
    <s v="May_Grunwald_Giemsa"/>
    <s v="Leica_DM2000"/>
    <n v="60"/>
    <n v="256"/>
    <n v="0.12740000000000001"/>
    <n v="0.91420000000000001"/>
    <n v="0.89580000000000004"/>
    <n v="-1.8399999999999972E-2"/>
  </r>
  <r>
    <s v="CELL_000108"/>
    <x v="1"/>
    <x v="1"/>
    <s v="Normal_WBC"/>
    <n v="14.31"/>
    <n v="50.2"/>
    <n v="0.63600000000000001"/>
    <n v="0.44500000000000001"/>
    <n v="112.80898876404495"/>
    <n v="0.77200000000000002"/>
    <n v="0.25700000000000001"/>
    <n v="3.06"/>
    <n v="2.9"/>
    <n v="0.79700000000000004"/>
    <n v="365"/>
    <n v="68"/>
    <n v="203"/>
    <n v="161"/>
    <n v="160"/>
    <n v="79.607843137254903"/>
    <n v="63.13725490196078"/>
    <n v="62.745098039215684"/>
    <n v="0.54900000000000004"/>
    <x v="0"/>
    <x v="0"/>
    <n v="7904"/>
    <n v="4.68"/>
    <n v="11.8"/>
    <n v="45.5"/>
    <n v="263960"/>
    <n v="94.2"/>
    <n v="32.700000000000003"/>
    <s v="CytoData"/>
    <s v="Giemsa"/>
    <s v="Leica_DM2000"/>
    <n v="100"/>
    <n v="360"/>
    <n v="9.2600000000000002E-2"/>
    <n v="0.95189999999999997"/>
    <n v="0.84599999999999997"/>
    <n v="-0.10589999999999999"/>
  </r>
  <r>
    <s v="CELL_000030"/>
    <x v="1"/>
    <x v="1"/>
    <s v="Normal_WBC"/>
    <n v="11.26"/>
    <n v="48.3"/>
    <n v="0.502"/>
    <n v="0.44800000000000001"/>
    <n v="107.81249999999999"/>
    <n v="0.70899999999999996"/>
    <n v="0.28799999999999998"/>
    <n v="4.26"/>
    <n v="3"/>
    <n v="0.80400000000000005"/>
    <n v="401"/>
    <n v="68"/>
    <n v="219"/>
    <n v="174"/>
    <n v="180"/>
    <n v="85.882352941176464"/>
    <n v="68.235294117647058"/>
    <n v="70.588235294117652"/>
    <n v="0.56299999999999994"/>
    <x v="1"/>
    <x v="1"/>
    <n v="10186"/>
    <n v="3.21"/>
    <n v="9.6999999999999993"/>
    <n v="31.8"/>
    <n v="226639"/>
    <n v="98.9"/>
    <n v="35"/>
    <s v="PBC_Dataset"/>
    <s v="Giemsa"/>
    <s v="Olympus_BX51"/>
    <n v="100"/>
    <n v="224"/>
    <n v="0.12690000000000001"/>
    <n v="0.89700000000000002"/>
    <n v="0.87239999999999995"/>
    <n v="-2.4600000000000066E-2"/>
  </r>
  <r>
    <s v="CELL_005557"/>
    <x v="3"/>
    <x v="0"/>
    <s v="Infection"/>
    <n v="13.02"/>
    <n v="71.5"/>
    <n v="0.64"/>
    <n v="0.23499999999999999"/>
    <n v="304.25531914893617"/>
    <n v="0.77200000000000002"/>
    <n v="0.29799999999999999"/>
    <n v="1.38"/>
    <n v="1.3"/>
    <n v="0.80500000000000005"/>
    <n v="456"/>
    <n v="81"/>
    <n v="198"/>
    <n v="183"/>
    <n v="173"/>
    <n v="77.64705882352942"/>
    <n v="71.764705882352942"/>
    <n v="67.843137254901961"/>
    <n v="0.77600000000000002"/>
    <x v="1"/>
    <x v="0"/>
    <n v="9630"/>
    <n v="4.75"/>
    <n v="11.8"/>
    <n v="39.9"/>
    <n v="298979"/>
    <n v="102.6"/>
    <n v="33.700000000000003"/>
    <s v="PBC_Dataset"/>
    <s v="Wright"/>
    <s v="Olympus_BX51"/>
    <n v="100"/>
    <n v="224"/>
    <n v="1"/>
    <n v="0.63900000000000001"/>
    <n v="0.72989999999999999"/>
    <n v="9.0899999999999981E-2"/>
  </r>
  <r>
    <s v="CELL_003122"/>
    <x v="2"/>
    <x v="1"/>
    <s v="Normal_RBC"/>
    <n v="8.3800000000000008"/>
    <n v="0"/>
    <n v="0"/>
    <n v="1"/>
    <n v="0"/>
    <n v="0.92100000000000004"/>
    <n v="0.14699999999999999"/>
    <n v="0.04"/>
    <n v="1"/>
    <n v="0.94599999999999995"/>
    <n v="174"/>
    <n v="46"/>
    <n v="228"/>
    <n v="126"/>
    <n v="126"/>
    <n v="89.411764705882362"/>
    <n v="49.411764705882355"/>
    <n v="49.411764705882355"/>
    <n v="0.49299999999999999"/>
    <x v="1"/>
    <x v="0"/>
    <n v="11971"/>
    <n v="4.6500000000000004"/>
    <n v="13.2"/>
    <n v="38.299999999999997"/>
    <n v="323417"/>
    <n v="88.7"/>
    <n v="33.200000000000003"/>
    <s v="CytoData"/>
    <s v="May_Grunwald_Giemsa"/>
    <s v="Leica_DM2000"/>
    <n v="60"/>
    <n v="256"/>
    <n v="0.18629999999999999"/>
    <n v="1"/>
    <n v="0.9244"/>
    <n v="-7.5600000000000001E-2"/>
  </r>
  <r>
    <s v="CELL_003014"/>
    <x v="2"/>
    <x v="1"/>
    <s v="Normal_RBC"/>
    <n v="8.17"/>
    <n v="0"/>
    <n v="0"/>
    <n v="1"/>
    <n v="0"/>
    <n v="0.85"/>
    <n v="0.29299999999999998"/>
    <n v="0.36"/>
    <n v="1"/>
    <n v="0.96399999999999997"/>
    <n v="152"/>
    <n v="60"/>
    <n v="249"/>
    <n v="145"/>
    <n v="114"/>
    <n v="97.647058823529406"/>
    <n v="56.862745098039213"/>
    <n v="44.705882352941181"/>
    <n v="0.56499999999999995"/>
    <x v="0"/>
    <x v="0"/>
    <n v="9973"/>
    <n v="4.4000000000000004"/>
    <n v="15.4"/>
    <n v="30.4"/>
    <n v="273250"/>
    <n v="93.7"/>
    <n v="31.6"/>
    <s v="PBC_Dataset"/>
    <s v="Giemsa"/>
    <s v="Olympus_BX51"/>
    <n v="40"/>
    <n v="360"/>
    <n v="5.9799999999999999E-2"/>
    <n v="0.92889999999999995"/>
    <n v="0.98080000000000001"/>
    <n v="5.1900000000000057E-2"/>
  </r>
  <r>
    <s v="CELL_005495"/>
    <x v="11"/>
    <x v="0"/>
    <s v="Infection"/>
    <n v="13.38"/>
    <n v="51.8"/>
    <n v="0.63100000000000001"/>
    <n v="0.47899999999999998"/>
    <n v="108.1419624217119"/>
    <n v="0.76400000000000001"/>
    <n v="0.47299999999999998"/>
    <n v="5.48"/>
    <n v="3.2"/>
    <n v="0.78200000000000003"/>
    <n v="432"/>
    <n v="86"/>
    <n v="232"/>
    <n v="173"/>
    <n v="179"/>
    <n v="90.980392156862749"/>
    <n v="67.843137254901961"/>
    <n v="70.196078431372541"/>
    <n v="0.69399999999999995"/>
    <x v="1"/>
    <x v="1"/>
    <n v="5639"/>
    <n v="4.8899999999999997"/>
    <n v="15.8"/>
    <n v="32.700000000000003"/>
    <n v="252128"/>
    <n v="90.9"/>
    <n v="35.299999999999997"/>
    <s v="CytoData"/>
    <s v="Giemsa"/>
    <s v="Olympus_BX51"/>
    <n v="60"/>
    <n v="256"/>
    <n v="0.81989999999999996"/>
    <n v="0.46939999999999998"/>
    <n v="0.78100000000000003"/>
    <n v="0.31160000000000004"/>
  </r>
  <r>
    <s v="CELL_000585"/>
    <x v="1"/>
    <x v="1"/>
    <s v="Normal_WBC"/>
    <n v="10.68"/>
    <n v="58.6"/>
    <n v="0.621"/>
    <n v="0.45200000000000001"/>
    <n v="129.64601769911505"/>
    <n v="0.70599999999999996"/>
    <n v="0.38400000000000001"/>
    <n v="3.83"/>
    <n v="4.5"/>
    <n v="0.80400000000000005"/>
    <n v="337"/>
    <n v="78"/>
    <n v="205"/>
    <n v="174"/>
    <n v="189"/>
    <n v="80.392156862745097"/>
    <n v="68.235294117647058"/>
    <n v="74.117647058823536"/>
    <n v="0.58799999999999997"/>
    <x v="1"/>
    <x v="0"/>
    <n v="7145"/>
    <n v="5.26"/>
    <n v="16.100000000000001"/>
    <n v="38.5"/>
    <n v="227496"/>
    <n v="89.7"/>
    <n v="31"/>
    <s v="Raabin_WBC"/>
    <s v="Giemsa"/>
    <s v="Zeiss_Axio"/>
    <n v="100"/>
    <n v="256"/>
    <n v="8.6900000000000005E-2"/>
    <n v="0.99339999999999995"/>
    <n v="0.99770000000000003"/>
    <n v="4.3000000000000815E-3"/>
  </r>
  <r>
    <s v="CELL_005058"/>
    <x v="17"/>
    <x v="0"/>
    <s v="Sickle_Cell_Anemia"/>
    <n v="6.86"/>
    <n v="0"/>
    <n v="0"/>
    <n v="1"/>
    <n v="0"/>
    <n v="0.39700000000000002"/>
    <n v="0.91600000000000004"/>
    <n v="0.64"/>
    <n v="1"/>
    <n v="0.77500000000000002"/>
    <n v="159"/>
    <n v="73"/>
    <n v="239"/>
    <n v="127"/>
    <n v="131"/>
    <n v="93.725490196078425"/>
    <n v="49.803921568627452"/>
    <n v="51.372549019607838"/>
    <n v="0.55100000000000005"/>
    <x v="1"/>
    <x v="1"/>
    <n v="11234"/>
    <n v="5.08"/>
    <n v="13.5"/>
    <n v="41.5"/>
    <n v="224740"/>
    <n v="83.8"/>
    <n v="32.5"/>
    <s v="CytoData"/>
    <s v="Giemsa"/>
    <s v="Zeiss_Axio"/>
    <n v="100"/>
    <n v="224"/>
    <n v="0.78659999999999997"/>
    <n v="0.71870000000000001"/>
    <n v="0.6804"/>
    <n v="-3.8300000000000001E-2"/>
  </r>
  <r>
    <s v="CELL_005195"/>
    <x v="14"/>
    <x v="0"/>
    <s v="Anemia"/>
    <n v="8.85"/>
    <n v="0"/>
    <n v="0"/>
    <n v="1"/>
    <n v="0"/>
    <n v="0.89600000000000002"/>
    <n v="0.192"/>
    <n v="0.54"/>
    <n v="1"/>
    <n v="0.96799999999999997"/>
    <n v="188"/>
    <n v="45"/>
    <n v="220"/>
    <n v="121"/>
    <n v="130"/>
    <n v="86.274509803921575"/>
    <n v="47.450980392156858"/>
    <n v="50.980392156862742"/>
    <n v="0.52100000000000002"/>
    <x v="1"/>
    <x v="0"/>
    <n v="11225"/>
    <n v="4.18"/>
    <n v="17"/>
    <n v="38.5"/>
    <n v="184789"/>
    <n v="81"/>
    <n v="35.799999999999997"/>
    <s v="Raabin_WBC"/>
    <s v="Giemsa"/>
    <s v="Olympus_BX51"/>
    <n v="40"/>
    <n v="256"/>
    <n v="0.87890000000000001"/>
    <n v="0.69140000000000001"/>
    <n v="0.76229999999999998"/>
    <n v="7.0899999999999963E-2"/>
  </r>
  <r>
    <s v="CELL_004767"/>
    <x v="12"/>
    <x v="0"/>
    <s v="Anemia"/>
    <n v="4.08"/>
    <n v="0"/>
    <n v="0"/>
    <n v="1"/>
    <n v="0"/>
    <n v="0.49099999999999999"/>
    <n v="0.77900000000000003"/>
    <n v="0.74"/>
    <n v="1"/>
    <n v="0.74399999999999999"/>
    <n v="42"/>
    <n v="42"/>
    <n v="228"/>
    <n v="110"/>
    <n v="127"/>
    <n v="89.411764705882362"/>
    <n v="43.137254901960787"/>
    <n v="49.803921568627452"/>
    <n v="0.44"/>
    <x v="0"/>
    <x v="0"/>
    <n v="7941"/>
    <n v="5.48"/>
    <n v="12.8"/>
    <n v="48"/>
    <n v="218609"/>
    <n v="87.4"/>
    <n v="30.6"/>
    <s v="Raabin_WBC"/>
    <s v="Giemsa"/>
    <s v="Olympus_BX51"/>
    <n v="40"/>
    <n v="360"/>
    <n v="0.84150000000000003"/>
    <n v="0.88449999999999995"/>
    <n v="0.94650000000000001"/>
    <n v="6.2000000000000055E-2"/>
  </r>
  <r>
    <s v="CELL_003045"/>
    <x v="2"/>
    <x v="1"/>
    <s v="Normal_RBC"/>
    <n v="7.12"/>
    <n v="0"/>
    <n v="0"/>
    <n v="1"/>
    <n v="0"/>
    <n v="0.878"/>
    <n v="0.26100000000000001"/>
    <n v="0.56000000000000005"/>
    <n v="1"/>
    <n v="0.94699999999999995"/>
    <n v="177"/>
    <n v="50"/>
    <n v="221"/>
    <n v="140"/>
    <n v="126"/>
    <n v="86.666666666666671"/>
    <n v="54.901960784313729"/>
    <n v="49.411764705882355"/>
    <n v="0.54200000000000004"/>
    <x v="0"/>
    <x v="0"/>
    <n v="8911"/>
    <n v="5.0199999999999996"/>
    <n v="12.4"/>
    <n v="41.5"/>
    <n v="347247"/>
    <n v="78.099999999999994"/>
    <n v="32.299999999999997"/>
    <s v="Raabin_WBC"/>
    <s v="Giemsa"/>
    <s v="Olympus_BX51"/>
    <n v="40"/>
    <n v="360"/>
    <n v="6.9099999999999995E-2"/>
    <n v="0.95620000000000005"/>
    <n v="0.87839999999999996"/>
    <n v="-7.7800000000000091E-2"/>
  </r>
  <r>
    <s v="CELL_004310"/>
    <x v="13"/>
    <x v="0"/>
    <s v="Leukemia"/>
    <n v="12.48"/>
    <n v="83"/>
    <n v="0.372"/>
    <n v="0.12"/>
    <n v="691.66666666666674"/>
    <n v="0.83699999999999997"/>
    <n v="0.32800000000000001"/>
    <n v="0.95"/>
    <n v="1.1000000000000001"/>
    <n v="0.92300000000000004"/>
    <n v="457"/>
    <n v="96"/>
    <n v="189"/>
    <n v="153"/>
    <n v="205"/>
    <n v="74.117647058823536"/>
    <n v="60"/>
    <n v="80.392156862745097"/>
    <n v="0.64200000000000002"/>
    <x v="1"/>
    <x v="0"/>
    <n v="8209"/>
    <n v="5.48"/>
    <n v="12.3"/>
    <n v="38.6"/>
    <n v="376928"/>
    <n v="86.4"/>
    <n v="32.299999999999997"/>
    <s v="CytoData"/>
    <s v="Wright"/>
    <s v="Leica_DM2000"/>
    <n v="100"/>
    <n v="360"/>
    <n v="0.67"/>
    <n v="0.95469999999999999"/>
    <n v="0.80900000000000005"/>
    <n v="-0.14569999999999994"/>
  </r>
  <r>
    <s v="CELL_005133"/>
    <x v="14"/>
    <x v="0"/>
    <s v="Anemia"/>
    <n v="9.0500000000000007"/>
    <n v="0"/>
    <n v="0"/>
    <n v="1"/>
    <n v="0"/>
    <n v="0.91"/>
    <n v="0.23899999999999999"/>
    <n v="0.88"/>
    <n v="1"/>
    <n v="0.89300000000000002"/>
    <n v="163"/>
    <n v="53"/>
    <n v="246"/>
    <n v="119"/>
    <n v="108"/>
    <n v="96.470588235294116"/>
    <n v="46.666666666666664"/>
    <n v="42.352941176470587"/>
    <n v="0.48199999999999998"/>
    <x v="0"/>
    <x v="0"/>
    <n v="9435"/>
    <n v="4.8899999999999997"/>
    <n v="18.3"/>
    <n v="48.4"/>
    <n v="214678"/>
    <n v="94.6"/>
    <n v="33.1"/>
    <s v="Raabin_WBC"/>
    <s v="Giemsa"/>
    <s v="Olympus_BX51"/>
    <n v="100"/>
    <n v="256"/>
    <n v="0.79510000000000003"/>
    <n v="0.80130000000000001"/>
    <n v="0.75870000000000004"/>
    <n v="-4.2599999999999971E-2"/>
  </r>
  <r>
    <s v="CELL_000756"/>
    <x v="1"/>
    <x v="1"/>
    <s v="Normal_WBC"/>
    <n v="10.41"/>
    <n v="46.6"/>
    <n v="0.56999999999999995"/>
    <n v="0.38"/>
    <n v="122.63157894736842"/>
    <n v="0.69899999999999995"/>
    <n v="0.39600000000000002"/>
    <n v="3.43"/>
    <n v="3.5"/>
    <n v="0.81200000000000006"/>
    <n v="511"/>
    <n v="73"/>
    <n v="222"/>
    <n v="162"/>
    <n v="168"/>
    <n v="87.058823529411768"/>
    <n v="63.529411764705877"/>
    <n v="65.882352941176464"/>
    <n v="0.68799999999999994"/>
    <x v="0"/>
    <x v="1"/>
    <n v="5360"/>
    <n v="5.87"/>
    <n v="15.1"/>
    <n v="41.8"/>
    <n v="160804"/>
    <n v="67.599999999999994"/>
    <n v="33.700000000000003"/>
    <s v="CytoData"/>
    <s v="Giemsa"/>
    <s v="Leica_DM2000"/>
    <n v="40"/>
    <n v="360"/>
    <n v="9.0899999999999995E-2"/>
    <n v="1"/>
    <n v="0.93520000000000003"/>
    <n v="-6.4799999999999969E-2"/>
  </r>
  <r>
    <s v="CELL_005473"/>
    <x v="11"/>
    <x v="0"/>
    <s v="Infection"/>
    <n v="15.14"/>
    <n v="53.7"/>
    <n v="0.57499999999999996"/>
    <n v="0.44700000000000001"/>
    <n v="120.13422818791946"/>
    <n v="0.77400000000000002"/>
    <n v="0.41299999999999998"/>
    <n v="5.1100000000000003"/>
    <n v="3.6"/>
    <n v="0.79700000000000004"/>
    <n v="402"/>
    <n v="84"/>
    <n v="194"/>
    <n v="136"/>
    <n v="183"/>
    <n v="76.078431372549019"/>
    <n v="53.333333333333336"/>
    <n v="71.764705882352942"/>
    <n v="0.73499999999999999"/>
    <x v="1"/>
    <x v="1"/>
    <n v="9328"/>
    <n v="5.05"/>
    <n v="17.100000000000001"/>
    <n v="22.4"/>
    <n v="342970"/>
    <n v="84.9"/>
    <n v="32.9"/>
    <s v="Raabin_WBC"/>
    <s v="Wright"/>
    <s v="Zeiss_Axio"/>
    <n v="100"/>
    <n v="512"/>
    <n v="0.8639"/>
    <n v="0.65129999999999999"/>
    <n v="0.82850000000000001"/>
    <n v="0.17720000000000002"/>
  </r>
  <r>
    <s v="CELL_000765"/>
    <x v="1"/>
    <x v="1"/>
    <s v="Normal_WBC"/>
    <n v="11.19"/>
    <n v="60.1"/>
    <n v="0.53700000000000003"/>
    <n v="0.35899999999999999"/>
    <n v="167.40947075208913"/>
    <n v="0.76700000000000002"/>
    <n v="0.41699999999999998"/>
    <n v="3.32"/>
    <n v="3.2"/>
    <n v="0.79100000000000004"/>
    <n v="370"/>
    <n v="68"/>
    <n v="197"/>
    <n v="174"/>
    <n v="171"/>
    <n v="77.254901960784323"/>
    <n v="68.235294117647058"/>
    <n v="67.058823529411754"/>
    <n v="0.65900000000000003"/>
    <x v="1"/>
    <x v="0"/>
    <n v="7135"/>
    <n v="5.26"/>
    <n v="12.1"/>
    <n v="37.5"/>
    <n v="307820"/>
    <n v="89"/>
    <n v="32.200000000000003"/>
    <s v="PBC_Dataset"/>
    <s v="May_Grunwald_Giemsa"/>
    <s v="Zeiss_Axio"/>
    <n v="100"/>
    <n v="360"/>
    <n v="5.4399999999999997E-2"/>
    <n v="0.82930000000000004"/>
    <n v="0.99609999999999999"/>
    <n v="0.16679999999999995"/>
  </r>
  <r>
    <s v="CELL_003383"/>
    <x v="2"/>
    <x v="1"/>
    <s v="Normal_RBC"/>
    <n v="7.87"/>
    <n v="0"/>
    <n v="0"/>
    <n v="1"/>
    <n v="0"/>
    <n v="0.9"/>
    <n v="0.27100000000000002"/>
    <n v="0.26"/>
    <n v="1"/>
    <n v="0.85099999999999998"/>
    <n v="195"/>
    <n v="45"/>
    <n v="241"/>
    <n v="128"/>
    <n v="135"/>
    <n v="94.509803921568619"/>
    <n v="50.196078431372548"/>
    <n v="52.941176470588239"/>
    <n v="0.59599999999999997"/>
    <x v="0"/>
    <x v="1"/>
    <n v="8563"/>
    <n v="4.93"/>
    <n v="13.7"/>
    <n v="44.7"/>
    <n v="374824"/>
    <n v="81.400000000000006"/>
    <n v="32.799999999999997"/>
    <s v="PBC_Dataset"/>
    <s v="May_Grunwald_Giemsa"/>
    <s v="Olympus_BX51"/>
    <n v="60"/>
    <n v="512"/>
    <n v="6.4500000000000002E-2"/>
    <n v="0.89429999999999998"/>
    <n v="0.98309999999999997"/>
    <n v="8.879999999999999E-2"/>
  </r>
  <r>
    <s v="CELL_005449"/>
    <x v="11"/>
    <x v="0"/>
    <s v="Infection"/>
    <n v="15.12"/>
    <n v="59.6"/>
    <n v="0.65700000000000003"/>
    <n v="0.44600000000000001"/>
    <n v="133.6322869955157"/>
    <n v="0.81100000000000005"/>
    <n v="0.379"/>
    <n v="5.43"/>
    <n v="3.6"/>
    <n v="0.77700000000000002"/>
    <n v="528"/>
    <n v="72"/>
    <n v="197"/>
    <n v="194"/>
    <n v="183"/>
    <n v="77.254901960784323"/>
    <n v="76.078431372549019"/>
    <n v="71.764705882352942"/>
    <n v="0.66"/>
    <x v="2"/>
    <x v="0"/>
    <n v="8298"/>
    <n v="4.74"/>
    <n v="13.4"/>
    <n v="47.7"/>
    <n v="229501"/>
    <n v="85.8"/>
    <n v="33.299999999999997"/>
    <s v="Raabin_WBC"/>
    <s v="Giemsa"/>
    <s v="Olympus_BX51"/>
    <n v="100"/>
    <n v="224"/>
    <n v="0.75429999999999997"/>
    <n v="0.83350000000000002"/>
    <n v="0.6905"/>
    <n v="-0.14300000000000002"/>
  </r>
  <r>
    <s v="CELL_002781"/>
    <x v="9"/>
    <x v="1"/>
    <s v="Normal_WBC"/>
    <n v="10.65"/>
    <n v="60.3"/>
    <n v="0.70099999999999996"/>
    <n v="0.41299999999999998"/>
    <n v="146.00484261501211"/>
    <n v="0.66500000000000004"/>
    <n v="0.40400000000000003"/>
    <n v="4.74"/>
    <n v="2.1"/>
    <n v="0.76400000000000001"/>
    <n v="332"/>
    <n v="88"/>
    <n v="186"/>
    <n v="117"/>
    <n v="198"/>
    <n v="72.941176470588232"/>
    <n v="45.882352941176471"/>
    <n v="77.64705882352942"/>
    <n v="0.72299999999999998"/>
    <x v="1"/>
    <x v="1"/>
    <n v="6594"/>
    <n v="5.17"/>
    <n v="13.1"/>
    <n v="38.9"/>
    <n v="437801"/>
    <n v="90.1"/>
    <n v="30.4"/>
    <s v="PBC_Dataset"/>
    <s v="May_Grunwald_Giemsa"/>
    <s v="Olympus_BX51"/>
    <n v="40"/>
    <n v="256"/>
    <n v="0.2072"/>
    <n v="0.9496"/>
    <n v="0.89949999999999997"/>
    <n v="-5.0100000000000033E-2"/>
  </r>
  <r>
    <s v="CELL_005753"/>
    <x v="6"/>
    <x v="0"/>
    <s v="Artefact"/>
    <n v="9.65"/>
    <n v="94.4"/>
    <n v="0.78300000000000003"/>
    <n v="6.8000000000000005E-2"/>
    <n v="1388.2352941176471"/>
    <n v="0.40100000000000002"/>
    <n v="0.66800000000000004"/>
    <n v="1.31"/>
    <n v="1.2"/>
    <n v="0.47899999999999998"/>
    <n v="455"/>
    <n v="119"/>
    <n v="190"/>
    <n v="106"/>
    <n v="179"/>
    <n v="74.509803921568633"/>
    <n v="41.568627450980394"/>
    <n v="70.196078431372541"/>
    <n v="0.80100000000000005"/>
    <x v="0"/>
    <x v="0"/>
    <n v="9757"/>
    <n v="5.15"/>
    <n v="14.2"/>
    <n v="43.5"/>
    <n v="191449"/>
    <n v="107.4"/>
    <n v="32.700000000000003"/>
    <s v="CytoData"/>
    <s v="Wright"/>
    <s v="Zeiss_Axio"/>
    <n v="100"/>
    <n v="224"/>
    <n v="0.81210000000000004"/>
    <n v="0.74550000000000005"/>
    <n v="0.78759999999999997"/>
    <n v="4.2099999999999915E-2"/>
  </r>
  <r>
    <s v="CELL_002842"/>
    <x v="2"/>
    <x v="1"/>
    <s v="Normal_RBC"/>
    <n v="7.29"/>
    <n v="0"/>
    <n v="0"/>
    <n v="1"/>
    <n v="0"/>
    <n v="0.85"/>
    <n v="0.316"/>
    <n v="0.7"/>
    <n v="1"/>
    <n v="0.89700000000000002"/>
    <n v="154"/>
    <n v="56"/>
    <n v="246"/>
    <n v="132"/>
    <n v="121"/>
    <n v="96.470588235294116"/>
    <n v="51.764705882352949"/>
    <n v="47.450980392156858"/>
    <n v="0.47299999999999998"/>
    <x v="1"/>
    <x v="0"/>
    <n v="4827"/>
    <n v="3.21"/>
    <n v="16.5"/>
    <n v="49.4"/>
    <n v="259755"/>
    <n v="98.7"/>
    <n v="34.799999999999997"/>
    <s v="PBC_Dataset"/>
    <s v="Wright"/>
    <s v="Leica_DM2000"/>
    <n v="100"/>
    <n v="256"/>
    <n v="0.1101"/>
    <n v="0.96309999999999996"/>
    <n v="0.91479999999999995"/>
    <n v="-4.830000000000001E-2"/>
  </r>
  <r>
    <s v="CELL_000965"/>
    <x v="1"/>
    <x v="1"/>
    <s v="Normal_WBC"/>
    <n v="12.43"/>
    <n v="63.4"/>
    <n v="0.38800000000000001"/>
    <n v="0.505"/>
    <n v="125.54455445544554"/>
    <n v="0.76400000000000001"/>
    <n v="0.35199999999999998"/>
    <n v="2.82"/>
    <n v="4"/>
    <n v="0.85099999999999998"/>
    <n v="362"/>
    <n v="73"/>
    <n v="220"/>
    <n v="162"/>
    <n v="201"/>
    <n v="86.274509803921575"/>
    <n v="63.529411764705877"/>
    <n v="78.82352941176471"/>
    <n v="0.63"/>
    <x v="0"/>
    <x v="0"/>
    <n v="1364"/>
    <n v="6.43"/>
    <n v="11.8"/>
    <n v="29.3"/>
    <n v="282183"/>
    <n v="92.4"/>
    <n v="32.9"/>
    <s v="PBC_Dataset"/>
    <s v="Giemsa"/>
    <s v="Olympus_BX51"/>
    <n v="100"/>
    <n v="224"/>
    <n v="2.7199999999999998E-2"/>
    <n v="0.93289999999999995"/>
    <n v="0.98040000000000005"/>
    <n v="4.7500000000000098E-2"/>
  </r>
  <r>
    <s v="CELL_001198"/>
    <x v="5"/>
    <x v="1"/>
    <s v="Normal_WBC"/>
    <n v="9.99"/>
    <n v="79.2"/>
    <n v="0.745"/>
    <n v="0.16400000000000001"/>
    <n v="482.92682926829269"/>
    <n v="0.94799999999999995"/>
    <n v="0.28699999999999998"/>
    <n v="1.0900000000000001"/>
    <n v="1"/>
    <n v="0.83899999999999997"/>
    <n v="276"/>
    <n v="49"/>
    <n v="201"/>
    <n v="169"/>
    <n v="183"/>
    <n v="78.82352941176471"/>
    <n v="66.274509803921561"/>
    <n v="71.764705882352942"/>
    <n v="0.73399999999999999"/>
    <x v="2"/>
    <x v="1"/>
    <n v="9494"/>
    <n v="3.75"/>
    <n v="13.7"/>
    <n v="39.1"/>
    <n v="170250"/>
    <n v="92.1"/>
    <n v="34.200000000000003"/>
    <s v="CytoData"/>
    <s v="May_Grunwald_Giemsa"/>
    <s v="Olympus_BX51"/>
    <n v="40"/>
    <n v="256"/>
    <n v="4.53E-2"/>
    <n v="1"/>
    <n v="0.8821"/>
    <n v="-0.1179"/>
  </r>
  <r>
    <s v="CELL_001540"/>
    <x v="5"/>
    <x v="1"/>
    <s v="Normal_WBC"/>
    <n v="10.66"/>
    <n v="92.2"/>
    <n v="0.77600000000000002"/>
    <n v="0.158"/>
    <n v="583.54430379746839"/>
    <n v="0.92"/>
    <n v="0.29799999999999999"/>
    <n v="1.1599999999999999"/>
    <n v="1"/>
    <n v="0.871"/>
    <n v="296"/>
    <n v="53"/>
    <n v="183"/>
    <n v="151"/>
    <n v="156"/>
    <n v="71.764705882352942"/>
    <n v="59.215686274509807"/>
    <n v="61.176470588235297"/>
    <n v="0.68400000000000005"/>
    <x v="1"/>
    <x v="1"/>
    <n v="5934"/>
    <n v="4.8499999999999996"/>
    <n v="15.2"/>
    <n v="37.299999999999997"/>
    <n v="280125"/>
    <n v="97.6"/>
    <n v="33"/>
    <s v="Raabin_WBC"/>
    <s v="May_Grunwald_Giemsa"/>
    <s v="Leica_DM2000"/>
    <n v="40"/>
    <n v="512"/>
    <n v="1.37E-2"/>
    <n v="0.88319999999999999"/>
    <n v="0.87180000000000002"/>
    <n v="-1.1399999999999966E-2"/>
  </r>
  <r>
    <s v="CELL_004942"/>
    <x v="15"/>
    <x v="0"/>
    <s v="Anemia"/>
    <n v="6.67"/>
    <n v="0"/>
    <n v="0"/>
    <n v="1"/>
    <n v="0"/>
    <n v="0.97799999999999998"/>
    <n v="0.16900000000000001"/>
    <n v="0.11"/>
    <n v="1"/>
    <n v="0.95099999999999996"/>
    <n v="132"/>
    <n v="43"/>
    <n v="255"/>
    <n v="120"/>
    <n v="125"/>
    <n v="100"/>
    <n v="47.058823529411761"/>
    <n v="49.019607843137251"/>
    <n v="0.61499999999999999"/>
    <x v="1"/>
    <x v="1"/>
    <n v="7609"/>
    <n v="3.99"/>
    <n v="12.8"/>
    <n v="41.4"/>
    <n v="137963"/>
    <n v="96.9"/>
    <n v="32.700000000000003"/>
    <s v="PBC_Dataset"/>
    <s v="Giemsa"/>
    <s v="Zeiss_Axio"/>
    <n v="60"/>
    <n v="512"/>
    <n v="0.72370000000000001"/>
    <n v="0.79700000000000004"/>
    <n v="0.78469999999999995"/>
    <n v="-1.2300000000000089E-2"/>
  </r>
  <r>
    <s v="CELL_003113"/>
    <x v="2"/>
    <x v="1"/>
    <s v="Normal_RBC"/>
    <n v="7.45"/>
    <n v="0"/>
    <n v="0"/>
    <n v="1"/>
    <n v="0"/>
    <n v="0.88500000000000001"/>
    <n v="0.23300000000000001"/>
    <n v="0.57999999999999996"/>
    <n v="1"/>
    <n v="0.97499999999999998"/>
    <n v="214"/>
    <n v="49"/>
    <n v="226"/>
    <n v="146"/>
    <n v="145"/>
    <n v="88.627450980392155"/>
    <n v="57.254901960784309"/>
    <n v="56.862745098039213"/>
    <n v="0.45600000000000002"/>
    <x v="0"/>
    <x v="0"/>
    <n v="6339"/>
    <n v="4.71"/>
    <n v="14.6"/>
    <n v="44.3"/>
    <n v="20000"/>
    <n v="72.7"/>
    <n v="33.9"/>
    <s v="Raabin_WBC"/>
    <s v="May_Grunwald_Giemsa"/>
    <s v="Olympus_BX51"/>
    <n v="40"/>
    <n v="256"/>
    <n v="0.1013"/>
    <n v="0.86560000000000004"/>
    <n v="0.90759999999999996"/>
    <n v="4.1999999999999926E-2"/>
  </r>
  <r>
    <s v="CELL_003353"/>
    <x v="2"/>
    <x v="1"/>
    <s v="Normal_RBC"/>
    <n v="7.51"/>
    <n v="0"/>
    <n v="0"/>
    <n v="1"/>
    <n v="0"/>
    <n v="0.97899999999999998"/>
    <n v="0.14299999999999999"/>
    <n v="0.84"/>
    <n v="1"/>
    <n v="0.89700000000000002"/>
    <n v="198"/>
    <n v="46"/>
    <n v="241"/>
    <n v="134"/>
    <n v="131"/>
    <n v="94.509803921568619"/>
    <n v="52.549019607843142"/>
    <n v="51.372549019607838"/>
    <n v="0.47899999999999998"/>
    <x v="1"/>
    <x v="0"/>
    <n v="8464"/>
    <n v="4.26"/>
    <n v="13.4"/>
    <n v="49.3"/>
    <n v="272058"/>
    <n v="74.5"/>
    <n v="33.200000000000003"/>
    <s v="Raabin_WBC"/>
    <s v="Giemsa"/>
    <s v="Olympus_BX51"/>
    <n v="60"/>
    <n v="360"/>
    <n v="8.4400000000000003E-2"/>
    <n v="0.98360000000000003"/>
    <n v="0.89880000000000004"/>
    <n v="-8.4799999999999986E-2"/>
  </r>
  <r>
    <s v="CELL_004251"/>
    <x v="8"/>
    <x v="0"/>
    <s v="Leukemia"/>
    <n v="12.53"/>
    <n v="94.1"/>
    <n v="0.36099999999999999"/>
    <n v="0.10100000000000001"/>
    <n v="931.6831683168316"/>
    <n v="0.78900000000000003"/>
    <n v="0.19400000000000001"/>
    <n v="0.98"/>
    <n v="1.2"/>
    <n v="0.84899999999999998"/>
    <n v="550"/>
    <n v="73"/>
    <n v="175"/>
    <n v="127"/>
    <n v="231"/>
    <n v="68.627450980392155"/>
    <n v="49.803921568627452"/>
    <n v="90.588235294117652"/>
    <n v="0.56000000000000005"/>
    <x v="0"/>
    <x v="0"/>
    <n v="8299"/>
    <n v="5.09"/>
    <n v="12.3"/>
    <n v="40.700000000000003"/>
    <n v="317506"/>
    <n v="79.400000000000006"/>
    <n v="32.6"/>
    <s v="PBC_Dataset"/>
    <s v="Giemsa"/>
    <s v="Leica_DM2000"/>
    <n v="100"/>
    <n v="360"/>
    <n v="0.90080000000000005"/>
    <n v="0.83789999999999998"/>
    <n v="0.91920000000000002"/>
    <n v="8.1300000000000039E-2"/>
  </r>
  <r>
    <s v="CELL_001048"/>
    <x v="1"/>
    <x v="1"/>
    <s v="Normal_WBC"/>
    <n v="11.47"/>
    <n v="58.6"/>
    <n v="0.59099999999999997"/>
    <n v="0.42299999999999999"/>
    <n v="138.53427895981088"/>
    <n v="0.72699999999999998"/>
    <n v="0.24099999999999999"/>
    <n v="3.48"/>
    <n v="4.2"/>
    <n v="0.74099999999999999"/>
    <n v="401"/>
    <n v="66"/>
    <n v="218"/>
    <n v="155"/>
    <n v="204"/>
    <n v="85.490196078431367"/>
    <n v="60.784313725490193"/>
    <n v="80"/>
    <n v="0.623"/>
    <x v="1"/>
    <x v="1"/>
    <n v="3909"/>
    <n v="4.3899999999999997"/>
    <n v="15.1"/>
    <n v="42.7"/>
    <n v="118967"/>
    <n v="109.1"/>
    <n v="35.299999999999997"/>
    <s v="PBC_Dataset"/>
    <s v="Giemsa"/>
    <s v="Leica_DM2000"/>
    <n v="100"/>
    <n v="256"/>
    <n v="7.2300000000000003E-2"/>
    <n v="0.96160000000000001"/>
    <n v="0.85609999999999997"/>
    <n v="-0.10550000000000004"/>
  </r>
  <r>
    <s v="CELL_000091"/>
    <x v="1"/>
    <x v="1"/>
    <s v="Normal_WBC"/>
    <n v="11.49"/>
    <n v="51.2"/>
    <n v="0.60899999999999999"/>
    <n v="0.35799999999999998"/>
    <n v="143.01675977653633"/>
    <n v="0.81399999999999995"/>
    <n v="0.435"/>
    <n v="2.76"/>
    <n v="3"/>
    <n v="0.80900000000000005"/>
    <n v="434"/>
    <n v="70"/>
    <n v="216"/>
    <n v="186"/>
    <n v="177"/>
    <n v="84.705882352941174"/>
    <n v="72.941176470588232"/>
    <n v="69.411764705882348"/>
    <n v="0.53"/>
    <x v="1"/>
    <x v="1"/>
    <n v="9064"/>
    <n v="4.45"/>
    <n v="14.8"/>
    <n v="45.8"/>
    <n v="209279"/>
    <n v="81.099999999999994"/>
    <n v="31"/>
    <s v="PBC_Dataset"/>
    <s v="Giemsa"/>
    <s v="Leica_DM2000"/>
    <n v="60"/>
    <n v="256"/>
    <n v="5.1700000000000003E-2"/>
    <n v="0.85109999999999997"/>
    <n v="0.77859999999999996"/>
    <n v="-7.2500000000000009E-2"/>
  </r>
  <r>
    <s v="CELL_000748"/>
    <x v="1"/>
    <x v="1"/>
    <s v="Normal_WBC"/>
    <n v="12.65"/>
    <n v="49.8"/>
    <n v="0.35599999999999998"/>
    <n v="0.44"/>
    <n v="113.18181818181817"/>
    <n v="0.79500000000000004"/>
    <n v="0.371"/>
    <n v="4.63"/>
    <n v="3.7"/>
    <n v="0.82699999999999996"/>
    <n v="441"/>
    <n v="68"/>
    <n v="223"/>
    <n v="165"/>
    <n v="189"/>
    <n v="87.450980392156865"/>
    <n v="64.705882352941174"/>
    <n v="74.117647058823536"/>
    <n v="0.60599999999999998"/>
    <x v="1"/>
    <x v="0"/>
    <n v="3089"/>
    <n v="4.28"/>
    <n v="16.600000000000001"/>
    <n v="43.3"/>
    <n v="199661"/>
    <n v="90.7"/>
    <n v="32.1"/>
    <s v="Raabin_WBC"/>
    <s v="Giemsa"/>
    <s v="Leica_DM2000"/>
    <n v="100"/>
    <n v="360"/>
    <n v="0.107"/>
    <n v="0.89629999999999999"/>
    <n v="0.80179999999999996"/>
    <n v="-9.4500000000000028E-2"/>
  </r>
  <r>
    <s v="CELL_001536"/>
    <x v="5"/>
    <x v="1"/>
    <s v="Normal_WBC"/>
    <n v="9.8000000000000007"/>
    <n v="77.900000000000006"/>
    <n v="0.72399999999999998"/>
    <n v="0.22700000000000001"/>
    <n v="343.17180616740092"/>
    <n v="0.86599999999999999"/>
    <n v="0.26600000000000001"/>
    <n v="0.95"/>
    <n v="1"/>
    <n v="0.9"/>
    <n v="300"/>
    <n v="58"/>
    <n v="190"/>
    <n v="176"/>
    <n v="193"/>
    <n v="74.509803921568633"/>
    <n v="69.019607843137251"/>
    <n v="75.686274509803923"/>
    <n v="0.58399999999999996"/>
    <x v="2"/>
    <x v="1"/>
    <n v="9330"/>
    <n v="3.81"/>
    <n v="12"/>
    <n v="43.7"/>
    <n v="117501"/>
    <n v="87.6"/>
    <n v="35"/>
    <s v="Raabin_WBC"/>
    <s v="Giemsa"/>
    <s v="Zeiss_Axio"/>
    <n v="100"/>
    <n v="360"/>
    <n v="9.1700000000000004E-2"/>
    <n v="0.96940000000000004"/>
    <n v="1"/>
    <n v="3.0599999999999961E-2"/>
  </r>
  <r>
    <s v="CELL_000890"/>
    <x v="1"/>
    <x v="1"/>
    <s v="Normal_WBC"/>
    <n v="10.63"/>
    <n v="54.5"/>
    <n v="0.51500000000000001"/>
    <n v="0.38200000000000001"/>
    <n v="142.67015706806282"/>
    <n v="0.83"/>
    <n v="0.52200000000000002"/>
    <n v="3.68"/>
    <n v="3.1"/>
    <n v="0.81699999999999995"/>
    <n v="497"/>
    <n v="62"/>
    <n v="221"/>
    <n v="138"/>
    <n v="210"/>
    <n v="86.666666666666671"/>
    <n v="54.117647058823529"/>
    <n v="82.35294117647058"/>
    <n v="0.62"/>
    <x v="1"/>
    <x v="1"/>
    <n v="12572"/>
    <n v="3.5"/>
    <n v="12.9"/>
    <n v="36.1"/>
    <n v="261636"/>
    <n v="84.5"/>
    <n v="33.6"/>
    <s v="PBC_Dataset"/>
    <s v="Wright"/>
    <s v="Olympus_BX51"/>
    <n v="100"/>
    <n v="224"/>
    <n v="0.113"/>
    <n v="0.99080000000000001"/>
    <n v="0.86050000000000004"/>
    <n v="-0.13029999999999997"/>
  </r>
  <r>
    <s v="CELL_004684"/>
    <x v="12"/>
    <x v="0"/>
    <s v="Anemia"/>
    <n v="5.0599999999999996"/>
    <n v="0"/>
    <n v="0"/>
    <n v="1"/>
    <n v="0"/>
    <n v="0.443"/>
    <n v="0.92600000000000005"/>
    <n v="0.6"/>
    <n v="1"/>
    <n v="0.66400000000000003"/>
    <n v="61"/>
    <n v="29"/>
    <n v="205"/>
    <n v="114"/>
    <n v="123"/>
    <n v="80.392156862745097"/>
    <n v="44.705882352941181"/>
    <n v="48.235294117647058"/>
    <n v="0.5"/>
    <x v="1"/>
    <x v="0"/>
    <n v="4962"/>
    <n v="5"/>
    <n v="8.1999999999999993"/>
    <n v="35.799999999999997"/>
    <n v="302609"/>
    <n v="88.4"/>
    <n v="33.5"/>
    <s v="PBC_Dataset"/>
    <s v="Wright"/>
    <s v="Olympus_BX51"/>
    <n v="100"/>
    <n v="256"/>
    <n v="1"/>
    <n v="0.69450000000000001"/>
    <n v="0.77090000000000003"/>
    <n v="7.6400000000000023E-2"/>
  </r>
  <r>
    <s v="CELL_000625"/>
    <x v="1"/>
    <x v="1"/>
    <s v="Normal_WBC"/>
    <n v="14.14"/>
    <n v="52.2"/>
    <n v="0.5"/>
    <n v="0.442"/>
    <n v="118.09954751131222"/>
    <n v="0.78200000000000003"/>
    <n v="0.53100000000000003"/>
    <n v="3.98"/>
    <n v="3.9"/>
    <n v="0.89200000000000002"/>
    <n v="411"/>
    <n v="74"/>
    <n v="205"/>
    <n v="140"/>
    <n v="203"/>
    <n v="80.392156862745097"/>
    <n v="54.901960784313729"/>
    <n v="79.607843137254903"/>
    <n v="0.68700000000000006"/>
    <x v="1"/>
    <x v="0"/>
    <n v="7045"/>
    <n v="5.14"/>
    <n v="12.1"/>
    <n v="43.8"/>
    <n v="282446"/>
    <n v="90"/>
    <n v="30.6"/>
    <s v="Raabin_WBC"/>
    <s v="Wright"/>
    <s v="Olympus_BX51"/>
    <n v="100"/>
    <n v="360"/>
    <n v="0.13150000000000001"/>
    <n v="0.85429999999999995"/>
    <n v="0.94569999999999999"/>
    <n v="9.1400000000000037E-2"/>
  </r>
  <r>
    <s v="CELL_000070"/>
    <x v="1"/>
    <x v="1"/>
    <s v="Normal_WBC"/>
    <n v="12.81"/>
    <n v="54.8"/>
    <n v="0.56899999999999995"/>
    <n v="0.52"/>
    <n v="105.38461538461537"/>
    <n v="0.81799999999999995"/>
    <n v="0.36599999999999999"/>
    <n v="3.88"/>
    <n v="2.1"/>
    <n v="0.92300000000000004"/>
    <n v="334"/>
    <n v="66"/>
    <n v="209"/>
    <n v="157"/>
    <n v="200"/>
    <n v="81.960784313725483"/>
    <n v="61.568627450980394"/>
    <n v="78.431372549019613"/>
    <n v="0.57599999999999996"/>
    <x v="2"/>
    <x v="0"/>
    <n v="7651"/>
    <n v="4.6900000000000004"/>
    <n v="12.1"/>
    <n v="31.9"/>
    <n v="229146"/>
    <n v="85.8"/>
    <n v="33.799999999999997"/>
    <s v="CytoData"/>
    <s v="Giemsa"/>
    <s v="Leica_DM2000"/>
    <n v="100"/>
    <n v="360"/>
    <n v="8.6400000000000005E-2"/>
    <n v="0.85040000000000004"/>
    <n v="0.99709999999999999"/>
    <n v="0.14669999999999994"/>
  </r>
  <r>
    <s v="CELL_001398"/>
    <x v="5"/>
    <x v="1"/>
    <s v="Normal_WBC"/>
    <n v="9.92"/>
    <n v="76.099999999999994"/>
    <n v="0.83399999999999996"/>
    <n v="0.24199999999999999"/>
    <n v="314.46280991735534"/>
    <n v="0.79800000000000004"/>
    <n v="0.192"/>
    <n v="1.34"/>
    <n v="1"/>
    <n v="0.89400000000000002"/>
    <n v="313"/>
    <n v="65"/>
    <n v="191"/>
    <n v="176"/>
    <n v="173"/>
    <n v="74.901960784313729"/>
    <n v="69.019607843137251"/>
    <n v="67.843137254901961"/>
    <n v="0.63"/>
    <x v="2"/>
    <x v="0"/>
    <n v="5864"/>
    <n v="6.5"/>
    <n v="14.8"/>
    <n v="42.9"/>
    <n v="118615"/>
    <n v="95.7"/>
    <n v="36.299999999999997"/>
    <s v="CytoData"/>
    <s v="Giemsa"/>
    <s v="Olympus_BX51"/>
    <n v="100"/>
    <n v="256"/>
    <n v="0.22159999999999999"/>
    <n v="0.8024"/>
    <n v="0.92449999999999999"/>
    <n v="0.12209999999999999"/>
  </r>
  <r>
    <s v="CELL_003700"/>
    <x v="2"/>
    <x v="1"/>
    <s v="Normal_RBC"/>
    <n v="7.26"/>
    <n v="0"/>
    <n v="0"/>
    <n v="1"/>
    <n v="0"/>
    <n v="0.88400000000000001"/>
    <n v="9.6000000000000002E-2"/>
    <n v="0.27"/>
    <n v="1"/>
    <n v="0.96199999999999997"/>
    <n v="196"/>
    <n v="49"/>
    <n v="247"/>
    <n v="132"/>
    <n v="130"/>
    <n v="96.862745098039213"/>
    <n v="51.764705882352949"/>
    <n v="50.980392156862742"/>
    <n v="0.47499999999999998"/>
    <x v="1"/>
    <x v="0"/>
    <n v="6342"/>
    <n v="4.37"/>
    <n v="10.8"/>
    <n v="49"/>
    <n v="305259"/>
    <n v="64.8"/>
    <n v="34.9"/>
    <s v="CytoData"/>
    <s v="Wright"/>
    <s v="Olympus_BX51"/>
    <n v="100"/>
    <n v="224"/>
    <n v="5.1400000000000001E-2"/>
    <n v="0.94169999999999998"/>
    <n v="0.96519999999999995"/>
    <n v="2.3499999999999965E-2"/>
  </r>
  <r>
    <s v="CELL_002997"/>
    <x v="2"/>
    <x v="1"/>
    <s v="Normal_RBC"/>
    <n v="6.85"/>
    <n v="0"/>
    <n v="0"/>
    <n v="1"/>
    <n v="0"/>
    <n v="0.876"/>
    <n v="0.215"/>
    <n v="0.55000000000000004"/>
    <n v="1"/>
    <n v="0.93500000000000005"/>
    <n v="180"/>
    <n v="44"/>
    <n v="234"/>
    <n v="140"/>
    <n v="118"/>
    <n v="91.764705882352942"/>
    <n v="54.901960784313729"/>
    <n v="46.274509803921568"/>
    <n v="0.53900000000000003"/>
    <x v="1"/>
    <x v="1"/>
    <n v="7686"/>
    <n v="4.97"/>
    <n v="14.5"/>
    <n v="42.5"/>
    <n v="191217"/>
    <n v="71.2"/>
    <n v="34.700000000000003"/>
    <s v="Raabin_WBC"/>
    <s v="Wright"/>
    <s v="Olympus_BX51"/>
    <n v="60"/>
    <n v="256"/>
    <n v="8.9300000000000004E-2"/>
    <n v="0.93369999999999997"/>
    <n v="0.80249999999999999"/>
    <n v="-0.13119999999999998"/>
  </r>
  <r>
    <s v="CELL_000894"/>
    <x v="1"/>
    <x v="1"/>
    <s v="Normal_WBC"/>
    <n v="11.62"/>
    <n v="47.4"/>
    <n v="0.60899999999999999"/>
    <n v="0.46300000000000002"/>
    <n v="102.37580993520517"/>
    <n v="0.73599999999999999"/>
    <n v="0.28999999999999998"/>
    <n v="3.53"/>
    <n v="2.5"/>
    <n v="0.83499999999999996"/>
    <n v="462"/>
    <n v="76"/>
    <n v="204"/>
    <n v="141"/>
    <n v="193"/>
    <n v="80"/>
    <n v="55.294117647058826"/>
    <n v="75.686274509803923"/>
    <n v="0.73399999999999999"/>
    <x v="1"/>
    <x v="0"/>
    <n v="5568"/>
    <n v="3.69"/>
    <n v="15.5"/>
    <n v="33.700000000000003"/>
    <n v="79059"/>
    <n v="78.7"/>
    <n v="31.6"/>
    <s v="PBC_Dataset"/>
    <s v="Giemsa"/>
    <s v="Zeiss_Axio"/>
    <n v="100"/>
    <n v="360"/>
    <n v="7.8899999999999998E-2"/>
    <n v="0.95240000000000002"/>
    <n v="1"/>
    <n v="4.7599999999999976E-2"/>
  </r>
  <r>
    <s v="CELL_000294"/>
    <x v="1"/>
    <x v="1"/>
    <s v="Normal_WBC"/>
    <n v="13.09"/>
    <n v="60.5"/>
    <n v="0.496"/>
    <n v="0.498"/>
    <n v="121.4859437751004"/>
    <n v="0.89800000000000002"/>
    <n v="0.32500000000000001"/>
    <n v="4.0999999999999996"/>
    <n v="3.2"/>
    <n v="0.77700000000000002"/>
    <n v="434"/>
    <n v="77"/>
    <n v="223"/>
    <n v="145"/>
    <n v="191"/>
    <n v="87.450980392156865"/>
    <n v="56.862745098039213"/>
    <n v="74.901960784313729"/>
    <n v="0.60199999999999998"/>
    <x v="1"/>
    <x v="0"/>
    <n v="3277"/>
    <n v="5.94"/>
    <n v="15.2"/>
    <n v="30"/>
    <n v="237850"/>
    <n v="82"/>
    <n v="31.5"/>
    <s v="PBC_Dataset"/>
    <s v="Wright"/>
    <s v="Olympus_BX51"/>
    <n v="100"/>
    <n v="360"/>
    <n v="0"/>
    <n v="0.91759999999999997"/>
    <n v="0.91110000000000002"/>
    <n v="-6.4999999999999503E-3"/>
  </r>
  <r>
    <s v="CELL_005625"/>
    <x v="3"/>
    <x v="0"/>
    <s v="Infection"/>
    <n v="13.5"/>
    <n v="57.4"/>
    <n v="0.54900000000000004"/>
    <n v="0.22900000000000001"/>
    <n v="250.65502183406113"/>
    <n v="0.84099999999999997"/>
    <n v="0.27400000000000002"/>
    <n v="1.56"/>
    <n v="1.2"/>
    <n v="0.82599999999999996"/>
    <n v="643"/>
    <n v="100"/>
    <n v="176"/>
    <n v="137"/>
    <n v="190"/>
    <n v="69.019607843137251"/>
    <n v="53.725490196078432"/>
    <n v="74.509803921568633"/>
    <n v="0.60299999999999998"/>
    <x v="1"/>
    <x v="1"/>
    <n v="9190"/>
    <n v="4.1900000000000004"/>
    <n v="14.2"/>
    <n v="47.4"/>
    <n v="182472"/>
    <n v="79.3"/>
    <n v="34.700000000000003"/>
    <s v="PBC_Dataset"/>
    <s v="May_Grunwald_Giemsa"/>
    <s v="Zeiss_Axio"/>
    <n v="100"/>
    <n v="256"/>
    <n v="0.96519999999999995"/>
    <n v="0.91820000000000002"/>
    <n v="0.81010000000000004"/>
    <n v="-0.10809999999999997"/>
  </r>
  <r>
    <s v="CELL_000446"/>
    <x v="1"/>
    <x v="1"/>
    <s v="Normal_WBC"/>
    <n v="11.8"/>
    <n v="60.6"/>
    <n v="0.63200000000000001"/>
    <n v="0.52900000000000003"/>
    <n v="114.55576559546313"/>
    <n v="0.71299999999999997"/>
    <n v="0.317"/>
    <n v="3.76"/>
    <n v="3.1"/>
    <n v="0.74399999999999999"/>
    <n v="446"/>
    <n v="67"/>
    <n v="236"/>
    <n v="164"/>
    <n v="187"/>
    <n v="92.549019607843135"/>
    <n v="64.313725490196077"/>
    <n v="73.333333333333329"/>
    <n v="0.624"/>
    <x v="2"/>
    <x v="1"/>
    <n v="10977"/>
    <n v="4.67"/>
    <n v="13.7"/>
    <n v="38"/>
    <n v="211826"/>
    <n v="96"/>
    <n v="33.1"/>
    <s v="CytoData"/>
    <s v="Wright"/>
    <s v="Olympus_BX51"/>
    <n v="60"/>
    <n v="360"/>
    <n v="0.18210000000000001"/>
    <n v="0.85980000000000001"/>
    <n v="0.94289999999999996"/>
    <n v="8.3099999999999952E-2"/>
  </r>
  <r>
    <s v="CELL_000469"/>
    <x v="1"/>
    <x v="1"/>
    <s v="Normal_WBC"/>
    <n v="12.87"/>
    <n v="62.5"/>
    <n v="0.623"/>
    <n v="0.40699999999999997"/>
    <n v="153.56265356265357"/>
    <n v="0.80200000000000005"/>
    <n v="0.38500000000000001"/>
    <n v="2.5299999999999998"/>
    <n v="3.7"/>
    <n v="0.91300000000000003"/>
    <n v="421"/>
    <n v="59"/>
    <n v="210"/>
    <n v="141"/>
    <n v="197"/>
    <n v="82.35294117647058"/>
    <n v="55.294117647058826"/>
    <n v="77.254901960784323"/>
    <n v="0.68700000000000006"/>
    <x v="1"/>
    <x v="0"/>
    <n v="6572"/>
    <n v="3.81"/>
    <n v="14.2"/>
    <n v="36.799999999999997"/>
    <n v="177681"/>
    <n v="88.8"/>
    <n v="36.799999999999997"/>
    <s v="PBC_Dataset"/>
    <s v="Wright"/>
    <s v="Leica_DM2000"/>
    <n v="40"/>
    <n v="512"/>
    <n v="0.105"/>
    <n v="0.88090000000000002"/>
    <n v="0.93269999999999997"/>
    <n v="5.1799999999999957E-2"/>
  </r>
  <r>
    <s v="CELL_004852"/>
    <x v="15"/>
    <x v="0"/>
    <s v="Anemia"/>
    <n v="7.05"/>
    <n v="0"/>
    <n v="0"/>
    <n v="1"/>
    <n v="0"/>
    <n v="0.96899999999999997"/>
    <n v="0.13300000000000001"/>
    <n v="0.38"/>
    <n v="1"/>
    <n v="1"/>
    <n v="124"/>
    <n v="42"/>
    <n v="220"/>
    <n v="121"/>
    <n v="133"/>
    <n v="86.274509803921575"/>
    <n v="47.450980392156858"/>
    <n v="52.156862745098046"/>
    <n v="0.58299999999999996"/>
    <x v="1"/>
    <x v="0"/>
    <n v="10445"/>
    <n v="6.04"/>
    <n v="16.3"/>
    <n v="34.299999999999997"/>
    <n v="54116"/>
    <n v="74.900000000000006"/>
    <n v="33.5"/>
    <s v="Raabin_WBC"/>
    <s v="Wright"/>
    <s v="Leica_DM2000"/>
    <n v="40"/>
    <n v="360"/>
    <n v="0.79269999999999996"/>
    <n v="0.51290000000000002"/>
    <n v="0.69410000000000005"/>
    <n v="0.18120000000000003"/>
  </r>
  <r>
    <s v="CELL_003631"/>
    <x v="2"/>
    <x v="1"/>
    <s v="Normal_RBC"/>
    <n v="7.94"/>
    <n v="0"/>
    <n v="0"/>
    <n v="1"/>
    <n v="0"/>
    <n v="0.85599999999999998"/>
    <n v="0.09"/>
    <n v="0.42"/>
    <n v="1"/>
    <n v="0.93200000000000005"/>
    <n v="184"/>
    <n v="47"/>
    <n v="239"/>
    <n v="118"/>
    <n v="138"/>
    <n v="93.725490196078425"/>
    <n v="46.274509803921568"/>
    <n v="54.117647058823529"/>
    <n v="0.49099999999999999"/>
    <x v="1"/>
    <x v="0"/>
    <n v="6943"/>
    <n v="6.75"/>
    <n v="14.7"/>
    <n v="39.6"/>
    <n v="419218"/>
    <n v="94.5"/>
    <n v="34.299999999999997"/>
    <s v="PBC_Dataset"/>
    <s v="May_Grunwald_Giemsa"/>
    <s v="Olympus_BX51"/>
    <n v="60"/>
    <n v="512"/>
    <n v="0.10390000000000001"/>
    <n v="0.92779999999999996"/>
    <n v="0.80410000000000004"/>
    <n v="-0.12369999999999992"/>
  </r>
  <r>
    <s v="CELL_002025"/>
    <x v="4"/>
    <x v="1"/>
    <s v="Normal_WBC"/>
    <n v="15.72"/>
    <n v="58.4"/>
    <n v="0.58699999999999997"/>
    <n v="0.34899999999999998"/>
    <n v="167.33524355300861"/>
    <n v="0.62"/>
    <n v="0.61399999999999999"/>
    <n v="2.5"/>
    <n v="1"/>
    <n v="0.80600000000000005"/>
    <n v="591"/>
    <n v="101"/>
    <n v="204"/>
    <n v="167"/>
    <n v="175"/>
    <n v="80"/>
    <n v="65.490196078431367"/>
    <n v="68.627450980392155"/>
    <n v="0.64900000000000002"/>
    <x v="1"/>
    <x v="1"/>
    <n v="5321"/>
    <n v="5.17"/>
    <n v="13.5"/>
    <n v="41.1"/>
    <n v="168279"/>
    <n v="77.2"/>
    <n v="33.700000000000003"/>
    <s v="CytoData"/>
    <s v="May_Grunwald_Giemsa"/>
    <s v="Zeiss_Axio"/>
    <n v="100"/>
    <n v="512"/>
    <n v="9.4700000000000006E-2"/>
    <n v="0.79159999999999997"/>
    <n v="0.8427"/>
    <n v="5.1100000000000034E-2"/>
  </r>
  <r>
    <s v="CELL_003751"/>
    <x v="7"/>
    <x v="1"/>
    <s v="Normal_Platelet"/>
    <n v="1.87"/>
    <n v="0"/>
    <n v="0"/>
    <n v="1"/>
    <n v="0"/>
    <n v="0.60099999999999998"/>
    <n v="0.56599999999999995"/>
    <n v="2.78"/>
    <n v="1"/>
    <n v="0.83099999999999996"/>
    <n v="22"/>
    <n v="22"/>
    <n v="214"/>
    <n v="162"/>
    <n v="152"/>
    <n v="83.921568627450981"/>
    <n v="63.529411764705877"/>
    <n v="59.607843137254903"/>
    <n v="0.56399999999999995"/>
    <x v="1"/>
    <x v="1"/>
    <n v="7737"/>
    <n v="4.84"/>
    <n v="10.7"/>
    <n v="40.9"/>
    <n v="364125"/>
    <n v="94.8"/>
    <n v="34.200000000000003"/>
    <s v="CytoData"/>
    <s v="Wright"/>
    <s v="Olympus_BX51"/>
    <n v="100"/>
    <n v="360"/>
    <n v="0"/>
    <n v="0.93500000000000005"/>
    <n v="0.86060000000000003"/>
    <n v="-7.4400000000000022E-2"/>
  </r>
  <r>
    <s v="CELL_003432"/>
    <x v="2"/>
    <x v="1"/>
    <s v="Normal_RBC"/>
    <n v="8.14"/>
    <n v="0"/>
    <n v="0"/>
    <n v="1"/>
    <n v="0"/>
    <n v="0.83799999999999997"/>
    <n v="0.151"/>
    <n v="0.5"/>
    <n v="1"/>
    <n v="0.99399999999999999"/>
    <n v="172"/>
    <n v="43"/>
    <n v="238"/>
    <n v="102"/>
    <n v="119"/>
    <n v="93.333333333333329"/>
    <n v="40"/>
    <n v="46.666666666666664"/>
    <n v="0.55600000000000005"/>
    <x v="0"/>
    <x v="1"/>
    <n v="4623"/>
    <n v="6.32"/>
    <n v="11.7"/>
    <n v="42.5"/>
    <n v="291513"/>
    <n v="98.4"/>
    <n v="34.200000000000003"/>
    <s v="CytoData"/>
    <s v="May_Grunwald_Giemsa"/>
    <s v="Zeiss_Axio"/>
    <n v="100"/>
    <n v="360"/>
    <n v="0.1065"/>
    <n v="0.872"/>
    <n v="0.90010000000000001"/>
    <n v="2.8100000000000014E-2"/>
  </r>
  <r>
    <s v="CELL_003904"/>
    <x v="7"/>
    <x v="1"/>
    <s v="Normal_Platelet"/>
    <n v="1.86"/>
    <n v="0"/>
    <n v="0"/>
    <n v="1"/>
    <n v="0"/>
    <n v="0.753"/>
    <n v="0.35299999999999998"/>
    <n v="2.58"/>
    <n v="1"/>
    <n v="0.74199999999999999"/>
    <n v="22"/>
    <n v="15"/>
    <n v="218"/>
    <n v="147"/>
    <n v="168"/>
    <n v="85.490196078431367"/>
    <n v="57.647058823529406"/>
    <n v="65.882352941176464"/>
    <n v="0.53200000000000003"/>
    <x v="0"/>
    <x v="1"/>
    <n v="2749"/>
    <n v="4.13"/>
    <n v="14.3"/>
    <n v="31.3"/>
    <n v="296528"/>
    <n v="83"/>
    <n v="32.4"/>
    <s v="Raabin_WBC"/>
    <s v="Wright"/>
    <s v="Olympus_BX51"/>
    <n v="100"/>
    <n v="512"/>
    <n v="8.2900000000000001E-2"/>
    <n v="0.9879"/>
    <n v="0.91959999999999997"/>
    <n v="-6.8300000000000027E-2"/>
  </r>
  <r>
    <s v="CELL_000578"/>
    <x v="1"/>
    <x v="1"/>
    <s v="Normal_WBC"/>
    <n v="11.99"/>
    <n v="62"/>
    <n v="0.70299999999999996"/>
    <n v="0.46600000000000003"/>
    <n v="133.04721030042919"/>
    <n v="0.62"/>
    <n v="0.40400000000000003"/>
    <n v="3.67"/>
    <n v="3.6"/>
    <n v="0.85599999999999998"/>
    <n v="437"/>
    <n v="62"/>
    <n v="196"/>
    <n v="155"/>
    <n v="200"/>
    <n v="76.862745098039227"/>
    <n v="60.784313725490193"/>
    <n v="78.431372549019613"/>
    <n v="0.59599999999999997"/>
    <x v="0"/>
    <x v="1"/>
    <n v="8139"/>
    <n v="4.67"/>
    <n v="13.5"/>
    <n v="37.299999999999997"/>
    <n v="330719"/>
    <n v="83.2"/>
    <n v="32.700000000000003"/>
    <s v="CytoData"/>
    <s v="Giemsa"/>
    <s v="Olympus_BX51"/>
    <n v="100"/>
    <n v="360"/>
    <n v="9.6299999999999997E-2"/>
    <n v="0.97040000000000004"/>
    <n v="0.93359999999999999"/>
    <n v="-3.6800000000000055E-2"/>
  </r>
  <r>
    <s v="CELL_002094"/>
    <x v="4"/>
    <x v="1"/>
    <s v="Normal_WBC"/>
    <n v="15.38"/>
    <n v="66.099999999999994"/>
    <n v="0.41799999999999998"/>
    <n v="0.34100000000000003"/>
    <n v="193.84164222873898"/>
    <n v="0.67600000000000005"/>
    <n v="0.36099999999999999"/>
    <n v="2.0499999999999998"/>
    <n v="1"/>
    <n v="0.75600000000000001"/>
    <n v="563"/>
    <n v="95"/>
    <n v="214"/>
    <n v="144"/>
    <n v="175"/>
    <n v="83.921568627450981"/>
    <n v="56.470588235294116"/>
    <n v="68.627450980392155"/>
    <n v="0.53500000000000003"/>
    <x v="1"/>
    <x v="0"/>
    <n v="9945"/>
    <n v="5.07"/>
    <n v="12.8"/>
    <n v="39.4"/>
    <n v="204963"/>
    <n v="78.5"/>
    <n v="33.5"/>
    <s v="Raabin_WBC"/>
    <s v="May_Grunwald_Giemsa"/>
    <s v="Olympus_BX51"/>
    <n v="100"/>
    <n v="360"/>
    <n v="0"/>
    <n v="1"/>
    <n v="0.92959999999999998"/>
    <n v="-7.0400000000000018E-2"/>
  </r>
  <r>
    <s v="CELL_000246"/>
    <x v="1"/>
    <x v="1"/>
    <s v="Normal_WBC"/>
    <n v="11.48"/>
    <n v="47.5"/>
    <n v="0.55100000000000005"/>
    <n v="0.45"/>
    <n v="105.55555555555556"/>
    <n v="0.71299999999999997"/>
    <n v="0.26400000000000001"/>
    <n v="3.16"/>
    <n v="3.4"/>
    <n v="0.79900000000000004"/>
    <n v="415"/>
    <n v="63"/>
    <n v="203"/>
    <n v="167"/>
    <n v="179"/>
    <n v="79.607843137254903"/>
    <n v="65.490196078431367"/>
    <n v="70.196078431372541"/>
    <n v="0.53300000000000003"/>
    <x v="1"/>
    <x v="0"/>
    <n v="5818"/>
    <n v="4.08"/>
    <n v="12.1"/>
    <n v="38.6"/>
    <n v="193547"/>
    <n v="91.2"/>
    <n v="34.1"/>
    <s v="CytoData"/>
    <s v="Giemsa"/>
    <s v="Olympus_BX51"/>
    <n v="40"/>
    <n v="256"/>
    <n v="3.6299999999999999E-2"/>
    <n v="0.79759999999999998"/>
    <n v="1"/>
    <n v="0.20240000000000002"/>
  </r>
  <r>
    <s v="CELL_004105"/>
    <x v="8"/>
    <x v="0"/>
    <s v="Leukemia"/>
    <n v="19.14"/>
    <n v="77.900000000000006"/>
    <n v="0.51700000000000002"/>
    <n v="0.11"/>
    <n v="708.18181818181824"/>
    <n v="0.85599999999999998"/>
    <n v="0.221"/>
    <n v="0.61"/>
    <n v="1"/>
    <n v="0.82599999999999996"/>
    <n v="637"/>
    <n v="101"/>
    <n v="154"/>
    <n v="125"/>
    <n v="183"/>
    <n v="60.392156862745097"/>
    <n v="49.019607843137251"/>
    <n v="71.764705882352942"/>
    <n v="0.85399999999999998"/>
    <x v="0"/>
    <x v="1"/>
    <n v="4773"/>
    <n v="5.71"/>
    <n v="14.2"/>
    <n v="51.4"/>
    <n v="288167"/>
    <n v="84.6"/>
    <n v="33.4"/>
    <s v="PBC_Dataset"/>
    <s v="May_Grunwald_Giemsa"/>
    <s v="Zeiss_Axio"/>
    <n v="40"/>
    <n v="360"/>
    <n v="0.88749999999999996"/>
    <n v="0.65049999999999997"/>
    <n v="0.84179999999999999"/>
    <n v="0.19130000000000003"/>
  </r>
  <r>
    <s v="CELL_000368"/>
    <x v="1"/>
    <x v="1"/>
    <s v="Normal_WBC"/>
    <n v="11.81"/>
    <n v="60.9"/>
    <n v="0.498"/>
    <n v="0.48499999999999999"/>
    <n v="125.56701030927834"/>
    <n v="0.73399999999999999"/>
    <n v="0.38900000000000001"/>
    <n v="2.6"/>
    <n v="3.1"/>
    <n v="0.81599999999999995"/>
    <n v="510"/>
    <n v="72"/>
    <n v="234"/>
    <n v="163"/>
    <n v="179"/>
    <n v="91.764705882352942"/>
    <n v="63.921568627450974"/>
    <n v="70.196078431372541"/>
    <n v="0.75800000000000001"/>
    <x v="0"/>
    <x v="0"/>
    <n v="8092"/>
    <n v="4.91"/>
    <n v="15.4"/>
    <n v="31.6"/>
    <n v="271871"/>
    <n v="91.6"/>
    <n v="35.299999999999997"/>
    <s v="CytoData"/>
    <s v="Giemsa"/>
    <s v="Olympus_BX51"/>
    <n v="40"/>
    <n v="224"/>
    <n v="0.01"/>
    <n v="0.95899999999999996"/>
    <n v="0.89139999999999997"/>
    <n v="-6.7599999999999993E-2"/>
  </r>
  <r>
    <s v="CELL_003170"/>
    <x v="2"/>
    <x v="1"/>
    <s v="Normal_RBC"/>
    <n v="7.4"/>
    <n v="0"/>
    <n v="0"/>
    <n v="1"/>
    <n v="0"/>
    <n v="0.94699999999999995"/>
    <n v="0.17100000000000001"/>
    <n v="0.62"/>
    <n v="1"/>
    <n v="0.93500000000000005"/>
    <n v="197"/>
    <n v="56"/>
    <n v="239"/>
    <n v="113"/>
    <n v="128"/>
    <n v="93.725490196078425"/>
    <n v="44.313725490196077"/>
    <n v="50.196078431372548"/>
    <n v="0.46500000000000002"/>
    <x v="2"/>
    <x v="1"/>
    <n v="10009"/>
    <n v="4.9800000000000004"/>
    <n v="8.9"/>
    <n v="34.799999999999997"/>
    <n v="328432"/>
    <n v="89"/>
    <n v="34.700000000000003"/>
    <s v="PBC_Dataset"/>
    <s v="May_Grunwald_Giemsa"/>
    <s v="Leica_DM2000"/>
    <n v="40"/>
    <n v="224"/>
    <n v="6.7199999999999996E-2"/>
    <n v="0.99709999999999999"/>
    <n v="0.87670000000000003"/>
    <n v="-0.12039999999999995"/>
  </r>
  <r>
    <s v="CELL_005306"/>
    <x v="0"/>
    <x v="0"/>
    <s v="Infection"/>
    <n v="14.16"/>
    <n v="58.3"/>
    <n v="0.47099999999999997"/>
    <n v="0.33400000000000002"/>
    <n v="174.55089820359279"/>
    <n v="0.66100000000000003"/>
    <n v="0.45400000000000001"/>
    <n v="2.23"/>
    <n v="6"/>
    <n v="0.80600000000000005"/>
    <n v="460"/>
    <n v="101"/>
    <n v="227"/>
    <n v="191"/>
    <n v="174"/>
    <n v="89.019607843137251"/>
    <n v="74.901960784313729"/>
    <n v="68.235294117647058"/>
    <n v="0.68300000000000005"/>
    <x v="0"/>
    <x v="1"/>
    <n v="7286"/>
    <n v="4.6900000000000004"/>
    <n v="13.4"/>
    <n v="44"/>
    <n v="264773"/>
    <n v="83.2"/>
    <n v="31.5"/>
    <s v="PBC_Dataset"/>
    <s v="Giemsa"/>
    <s v="Zeiss_Axio"/>
    <n v="100"/>
    <n v="360"/>
    <n v="0.75139999999999996"/>
    <n v="0.8609"/>
    <n v="0.92569999999999997"/>
    <n v="6.4799999999999969E-2"/>
  </r>
  <r>
    <s v="CELL_005099"/>
    <x v="17"/>
    <x v="0"/>
    <s v="Sickle_Cell_Anemia"/>
    <n v="7.1"/>
    <n v="0"/>
    <n v="0"/>
    <n v="1"/>
    <n v="0"/>
    <n v="0.31"/>
    <n v="0.90800000000000003"/>
    <n v="0.35"/>
    <n v="1"/>
    <n v="0.66600000000000004"/>
    <n v="191"/>
    <n v="63"/>
    <n v="244"/>
    <n v="123"/>
    <n v="121"/>
    <n v="95.686274509803923"/>
    <n v="48.235294117647058"/>
    <n v="47.450980392156858"/>
    <n v="0.45900000000000002"/>
    <x v="1"/>
    <x v="1"/>
    <n v="10089"/>
    <n v="4.74"/>
    <n v="11.9"/>
    <n v="39"/>
    <n v="247712"/>
    <n v="81"/>
    <n v="35.5"/>
    <s v="PBC_Dataset"/>
    <s v="Wright"/>
    <s v="Zeiss_Axio"/>
    <n v="100"/>
    <n v="360"/>
    <n v="0.94"/>
    <n v="0.8306"/>
    <n v="0.87770000000000004"/>
    <n v="4.7100000000000031E-2"/>
  </r>
  <r>
    <s v="CELL_003054"/>
    <x v="2"/>
    <x v="1"/>
    <s v="Normal_RBC"/>
    <n v="8.4"/>
    <n v="0"/>
    <n v="0"/>
    <n v="1"/>
    <n v="0"/>
    <n v="0.90200000000000002"/>
    <n v="0.20599999999999999"/>
    <n v="0.43"/>
    <n v="1"/>
    <n v="0.96899999999999997"/>
    <n v="192"/>
    <n v="47"/>
    <n v="222"/>
    <n v="129"/>
    <n v="122"/>
    <n v="87.058823529411768"/>
    <n v="50.588235294117645"/>
    <n v="47.843137254901961"/>
    <n v="0.54600000000000004"/>
    <x v="1"/>
    <x v="1"/>
    <n v="8864"/>
    <n v="5.57"/>
    <n v="14.8"/>
    <n v="41.3"/>
    <n v="275388"/>
    <n v="79"/>
    <n v="32.4"/>
    <s v="Raabin_WBC"/>
    <s v="May_Grunwald_Giemsa"/>
    <s v="Leica_DM2000"/>
    <n v="100"/>
    <n v="512"/>
    <n v="4.2599999999999999E-2"/>
    <n v="0.88800000000000001"/>
    <n v="0.84009999999999996"/>
    <n v="-4.7900000000000054E-2"/>
  </r>
  <r>
    <s v="CELL_001567"/>
    <x v="5"/>
    <x v="1"/>
    <s v="Normal_WBC"/>
    <n v="8.83"/>
    <n v="75.7"/>
    <n v="0.85699999999999998"/>
    <n v="0.20699999999999999"/>
    <n v="365.70048309178748"/>
    <n v="0.86599999999999999"/>
    <n v="0.21"/>
    <n v="1.0900000000000001"/>
    <n v="1"/>
    <n v="0.95699999999999996"/>
    <n v="324"/>
    <n v="58"/>
    <n v="199"/>
    <n v="143"/>
    <n v="215"/>
    <n v="78.039215686274517"/>
    <n v="56.078431372549019"/>
    <n v="84.313725490196077"/>
    <n v="0.80900000000000005"/>
    <x v="1"/>
    <x v="0"/>
    <n v="7985"/>
    <n v="4.9400000000000004"/>
    <n v="14.6"/>
    <n v="39.299999999999997"/>
    <n v="244260"/>
    <n v="108.9"/>
    <n v="32.5"/>
    <s v="PBC_Dataset"/>
    <s v="Giemsa"/>
    <s v="Leica_DM2000"/>
    <n v="60"/>
    <n v="512"/>
    <n v="0.155"/>
    <n v="0.91810000000000003"/>
    <n v="0.95379999999999998"/>
    <n v="3.5699999999999954E-2"/>
  </r>
  <r>
    <s v="CELL_003076"/>
    <x v="2"/>
    <x v="1"/>
    <s v="Normal_RBC"/>
    <n v="8.0299999999999994"/>
    <n v="0"/>
    <n v="0"/>
    <n v="1"/>
    <n v="0"/>
    <n v="0.86399999999999999"/>
    <n v="0.161"/>
    <n v="0.59"/>
    <n v="1"/>
    <n v="0.95399999999999996"/>
    <n v="190"/>
    <n v="45"/>
    <n v="211"/>
    <n v="135"/>
    <n v="113"/>
    <n v="82.745098039215677"/>
    <n v="52.941176470588239"/>
    <n v="44.313725490196077"/>
    <n v="0.54200000000000004"/>
    <x v="2"/>
    <x v="1"/>
    <n v="12398"/>
    <n v="4.88"/>
    <n v="12.7"/>
    <n v="42.3"/>
    <n v="341079"/>
    <n v="68.7"/>
    <n v="33.200000000000003"/>
    <s v="PBC_Dataset"/>
    <s v="Giemsa"/>
    <s v="Zeiss_Axio"/>
    <n v="60"/>
    <n v="512"/>
    <n v="0.1938"/>
    <n v="0.85729999999999995"/>
    <n v="0.95199999999999996"/>
    <n v="9.4700000000000006E-2"/>
  </r>
  <r>
    <s v="CELL_003096"/>
    <x v="2"/>
    <x v="1"/>
    <s v="Normal_RBC"/>
    <n v="7.2"/>
    <n v="0"/>
    <n v="0"/>
    <n v="1"/>
    <n v="0"/>
    <n v="0.83699999999999997"/>
    <n v="0.20499999999999999"/>
    <n v="0.38"/>
    <n v="1"/>
    <n v="0.93899999999999995"/>
    <n v="168"/>
    <n v="53"/>
    <n v="219"/>
    <n v="124"/>
    <n v="133"/>
    <n v="85.882352941176464"/>
    <n v="48.627450980392155"/>
    <n v="52.156862745098046"/>
    <n v="0.48199999999999998"/>
    <x v="2"/>
    <x v="0"/>
    <n v="4638"/>
    <n v="4.6500000000000004"/>
    <n v="15"/>
    <n v="42.7"/>
    <n v="244233"/>
    <n v="95.2"/>
    <n v="32.4"/>
    <s v="PBC_Dataset"/>
    <s v="Giemsa"/>
    <s v="Zeiss_Axio"/>
    <n v="100"/>
    <n v="360"/>
    <n v="0.124"/>
    <n v="0.82569999999999999"/>
    <n v="0.77669999999999995"/>
    <n v="-4.9000000000000044E-2"/>
  </r>
  <r>
    <s v="CELL_001220"/>
    <x v="5"/>
    <x v="1"/>
    <s v="Normal_WBC"/>
    <n v="8.5"/>
    <n v="93.9"/>
    <n v="0.74199999999999999"/>
    <n v="0.26400000000000001"/>
    <n v="355.68181818181819"/>
    <n v="0.86899999999999999"/>
    <n v="0.224"/>
    <n v="1.06"/>
    <n v="1"/>
    <n v="0.84699999999999998"/>
    <n v="287"/>
    <n v="55"/>
    <n v="177"/>
    <n v="168"/>
    <n v="169"/>
    <n v="69.411764705882348"/>
    <n v="65.882352941176464"/>
    <n v="66.274509803921561"/>
    <n v="0.84899999999999998"/>
    <x v="1"/>
    <x v="1"/>
    <n v="8542"/>
    <n v="4.8099999999999996"/>
    <n v="15.4"/>
    <n v="41.1"/>
    <n v="297094"/>
    <n v="74.8"/>
    <n v="34.1"/>
    <s v="PBC_Dataset"/>
    <s v="Wright"/>
    <s v="Zeiss_Axio"/>
    <n v="60"/>
    <n v="256"/>
    <n v="1.32E-2"/>
    <n v="0.80879999999999996"/>
    <n v="0.92069999999999996"/>
    <n v="0.1119"/>
  </r>
  <r>
    <s v="CELL_005654"/>
    <x v="3"/>
    <x v="0"/>
    <s v="Infection"/>
    <n v="16.8"/>
    <n v="79"/>
    <n v="0.627"/>
    <n v="0.24299999999999999"/>
    <n v="325.10288065843622"/>
    <n v="0.86899999999999999"/>
    <n v="0.39500000000000002"/>
    <n v="1.89"/>
    <n v="1"/>
    <n v="0.78"/>
    <n v="510"/>
    <n v="99"/>
    <n v="218"/>
    <n v="158"/>
    <n v="199"/>
    <n v="85.490196078431367"/>
    <n v="61.96078431372549"/>
    <n v="78.039215686274517"/>
    <n v="0.63"/>
    <x v="2"/>
    <x v="0"/>
    <n v="7630"/>
    <n v="5.07"/>
    <n v="13.8"/>
    <n v="39.6"/>
    <n v="171130"/>
    <n v="94"/>
    <n v="32.9"/>
    <s v="CytoData"/>
    <s v="Wright"/>
    <s v="Zeiss_Axio"/>
    <n v="60"/>
    <n v="360"/>
    <n v="0.65539999999999998"/>
    <n v="0.76780000000000004"/>
    <n v="0.73109999999999997"/>
    <n v="-3.6700000000000066E-2"/>
  </r>
  <r>
    <s v="CELL_004385"/>
    <x v="13"/>
    <x v="0"/>
    <s v="Leukemia"/>
    <n v="12.59"/>
    <n v="84.5"/>
    <n v="0.42399999999999999"/>
    <n v="9.5000000000000001E-2"/>
    <n v="889.47368421052636"/>
    <n v="0.78600000000000003"/>
    <n v="0.17799999999999999"/>
    <n v="1.23"/>
    <n v="1.1000000000000001"/>
    <n v="0.88200000000000001"/>
    <n v="587"/>
    <n v="89"/>
    <n v="200"/>
    <n v="159"/>
    <n v="200"/>
    <n v="78.431372549019613"/>
    <n v="62.352941176470587"/>
    <n v="78.431372549019613"/>
    <n v="0.64900000000000002"/>
    <x v="2"/>
    <x v="1"/>
    <n v="6217"/>
    <n v="4.8"/>
    <n v="13.8"/>
    <n v="40.5"/>
    <n v="289504"/>
    <n v="95.9"/>
    <n v="34.299999999999997"/>
    <s v="Raabin_WBC"/>
    <s v="May_Grunwald_Giemsa"/>
    <s v="Zeiss_Axio"/>
    <n v="40"/>
    <n v="360"/>
    <n v="0.82669999999999999"/>
    <n v="0.74990000000000001"/>
    <n v="0.85240000000000005"/>
    <n v="0.10250000000000004"/>
  </r>
  <r>
    <s v="CELL_001581"/>
    <x v="5"/>
    <x v="1"/>
    <s v="Normal_WBC"/>
    <n v="8.5500000000000007"/>
    <n v="82"/>
    <n v="0.80500000000000005"/>
    <n v="0.188"/>
    <n v="436.17021276595744"/>
    <n v="0.88600000000000001"/>
    <n v="0.154"/>
    <n v="0.9"/>
    <n v="1.2"/>
    <n v="1"/>
    <n v="300"/>
    <n v="63"/>
    <n v="203"/>
    <n v="160"/>
    <n v="201"/>
    <n v="79.607843137254903"/>
    <n v="62.745098039215684"/>
    <n v="78.82352941176471"/>
    <n v="0.78200000000000003"/>
    <x v="0"/>
    <x v="1"/>
    <n v="10842"/>
    <n v="4.6100000000000003"/>
    <n v="12.9"/>
    <n v="41.3"/>
    <n v="233665"/>
    <n v="89.5"/>
    <n v="34.700000000000003"/>
    <s v="PBC_Dataset"/>
    <s v="Wright"/>
    <s v="Zeiss_Axio"/>
    <n v="100"/>
    <n v="256"/>
    <n v="0.1305"/>
    <n v="0.92530000000000001"/>
    <n v="0.89410000000000001"/>
    <n v="-3.1200000000000006E-2"/>
  </r>
  <r>
    <s v="CELL_000556"/>
    <x v="1"/>
    <x v="1"/>
    <s v="Normal_WBC"/>
    <n v="14.12"/>
    <n v="53.8"/>
    <n v="0.54"/>
    <n v="0.52300000000000002"/>
    <n v="102.868068833652"/>
    <n v="0.77500000000000002"/>
    <n v="0.5"/>
    <n v="3.47"/>
    <n v="2.1"/>
    <n v="0.879"/>
    <n v="465"/>
    <n v="79"/>
    <n v="181"/>
    <n v="150"/>
    <n v="176"/>
    <n v="70.980392156862749"/>
    <n v="58.82352941176471"/>
    <n v="69.019607843137251"/>
    <n v="0.59099999999999997"/>
    <x v="2"/>
    <x v="0"/>
    <n v="11354"/>
    <n v="4.9800000000000004"/>
    <n v="10.6"/>
    <n v="43.6"/>
    <n v="302721"/>
    <n v="79.400000000000006"/>
    <n v="35"/>
    <s v="Raabin_WBC"/>
    <s v="May_Grunwald_Giemsa"/>
    <s v="Olympus_BX51"/>
    <n v="40"/>
    <n v="224"/>
    <n v="7.9299999999999995E-2"/>
    <n v="0.93359999999999999"/>
    <n v="0.89439999999999997"/>
    <n v="-3.9200000000000013E-2"/>
  </r>
  <r>
    <s v="CELL_002084"/>
    <x v="4"/>
    <x v="1"/>
    <s v="Normal_WBC"/>
    <n v="14.7"/>
    <n v="75.5"/>
    <n v="0.52500000000000002"/>
    <n v="0.32500000000000001"/>
    <n v="232.30769230769229"/>
    <n v="0.66900000000000004"/>
    <n v="0.63"/>
    <n v="2.02"/>
    <n v="1"/>
    <n v="0.83099999999999996"/>
    <n v="636"/>
    <n v="86"/>
    <n v="213"/>
    <n v="153"/>
    <n v="171"/>
    <n v="83.529411764705884"/>
    <n v="60"/>
    <n v="67.058823529411754"/>
    <n v="0.57199999999999995"/>
    <x v="0"/>
    <x v="0"/>
    <n v="8500"/>
    <n v="3.4"/>
    <n v="16.399999999999999"/>
    <n v="45.7"/>
    <n v="207439"/>
    <n v="87.6"/>
    <n v="32.200000000000003"/>
    <s v="Raabin_WBC"/>
    <s v="Wright"/>
    <s v="Olympus_BX51"/>
    <n v="100"/>
    <n v="256"/>
    <n v="5.2900000000000003E-2"/>
    <n v="0.87560000000000004"/>
    <n v="0.82989999999999997"/>
    <n v="-4.5700000000000074E-2"/>
  </r>
  <r>
    <s v="CELL_005575"/>
    <x v="3"/>
    <x v="0"/>
    <s v="Infection"/>
    <n v="10.41"/>
    <n v="74.099999999999994"/>
    <n v="0.65200000000000002"/>
    <n v="0.23799999999999999"/>
    <n v="311.34453781512605"/>
    <n v="0.72199999999999998"/>
    <n v="0.17699999999999999"/>
    <n v="2.08"/>
    <n v="1.1000000000000001"/>
    <n v="0.76100000000000001"/>
    <n v="498"/>
    <n v="100"/>
    <n v="191"/>
    <n v="160"/>
    <n v="201"/>
    <n v="74.901960784313729"/>
    <n v="62.745098039215684"/>
    <n v="78.82352941176471"/>
    <n v="0.752"/>
    <x v="0"/>
    <x v="1"/>
    <n v="1908"/>
    <n v="4.92"/>
    <n v="13.6"/>
    <n v="45.7"/>
    <n v="271837"/>
    <n v="82.4"/>
    <n v="35.1"/>
    <s v="Raabin_WBC"/>
    <s v="Giemsa"/>
    <s v="Olympus_BX51"/>
    <n v="60"/>
    <n v="256"/>
    <n v="0.77990000000000004"/>
    <n v="0.71709999999999996"/>
    <n v="0.60760000000000003"/>
    <n v="-0.10949999999999993"/>
  </r>
  <r>
    <s v="CELL_002779"/>
    <x v="9"/>
    <x v="1"/>
    <s v="Normal_WBC"/>
    <n v="11.67"/>
    <n v="56.7"/>
    <n v="0.73399999999999999"/>
    <n v="0.44900000000000001"/>
    <n v="126.28062360801782"/>
    <n v="0.82399999999999995"/>
    <n v="0.32800000000000001"/>
    <n v="4.1399999999999997"/>
    <n v="1.9"/>
    <n v="0.77900000000000003"/>
    <n v="352"/>
    <n v="69"/>
    <n v="209"/>
    <n v="132"/>
    <n v="188"/>
    <n v="81.960784313725483"/>
    <n v="51.764705882352949"/>
    <n v="73.725490196078439"/>
    <n v="0.81599999999999995"/>
    <x v="0"/>
    <x v="0"/>
    <n v="3902"/>
    <n v="4.8"/>
    <n v="9.8000000000000007"/>
    <n v="39.6"/>
    <n v="252871"/>
    <n v="80.7"/>
    <n v="34"/>
    <s v="Raabin_WBC"/>
    <s v="Giemsa"/>
    <s v="Leica_DM2000"/>
    <n v="40"/>
    <n v="360"/>
    <n v="8.0699999999999994E-2"/>
    <n v="1"/>
    <n v="0.84540000000000004"/>
    <n v="-0.15459999999999996"/>
  </r>
  <r>
    <s v="CELL_005583"/>
    <x v="3"/>
    <x v="0"/>
    <s v="Infection"/>
    <n v="16.73"/>
    <n v="76.599999999999994"/>
    <n v="0.64800000000000002"/>
    <n v="0.33"/>
    <n v="232.1212121212121"/>
    <n v="0.70099999999999996"/>
    <n v="0.47299999999999998"/>
    <n v="0.9"/>
    <n v="1.3"/>
    <n v="0.95699999999999996"/>
    <n v="506"/>
    <n v="90"/>
    <n v="202"/>
    <n v="152"/>
    <n v="208"/>
    <n v="79.215686274509807"/>
    <n v="59.607843137254903"/>
    <n v="81.568627450980387"/>
    <n v="0.60199999999999998"/>
    <x v="1"/>
    <x v="0"/>
    <n v="8132"/>
    <n v="5.87"/>
    <n v="13.3"/>
    <n v="47.1"/>
    <n v="296076"/>
    <n v="91.7"/>
    <n v="34.299999999999997"/>
    <s v="CytoData"/>
    <s v="Giemsa"/>
    <s v="Olympus_BX51"/>
    <n v="100"/>
    <n v="224"/>
    <n v="0.93600000000000005"/>
    <n v="0.50490000000000002"/>
    <n v="0.84889999999999999"/>
    <n v="0.34399999999999997"/>
  </r>
  <r>
    <s v="CELL_002046"/>
    <x v="4"/>
    <x v="1"/>
    <s v="Normal_WBC"/>
    <n v="16.79"/>
    <n v="69.599999999999994"/>
    <n v="0.55500000000000005"/>
    <n v="0.34399999999999997"/>
    <n v="202.32558139534885"/>
    <n v="0.76100000000000001"/>
    <n v="0.439"/>
    <n v="2.15"/>
    <n v="1.2"/>
    <n v="0.66900000000000004"/>
    <n v="451"/>
    <n v="89"/>
    <n v="200"/>
    <n v="158"/>
    <n v="194"/>
    <n v="78.431372549019613"/>
    <n v="61.96078431372549"/>
    <n v="76.078431372549019"/>
    <n v="0.67600000000000005"/>
    <x v="1"/>
    <x v="1"/>
    <n v="8643"/>
    <n v="5.36"/>
    <n v="16.2"/>
    <n v="47.3"/>
    <n v="109456"/>
    <n v="97.3"/>
    <n v="32.700000000000003"/>
    <s v="PBC_Dataset"/>
    <s v="May_Grunwald_Giemsa"/>
    <s v="Olympus_BX51"/>
    <n v="40"/>
    <n v="512"/>
    <n v="9.8000000000000004E-2"/>
    <n v="0.93300000000000005"/>
    <n v="0.96079999999999999"/>
    <n v="2.7799999999999936E-2"/>
  </r>
  <r>
    <s v="CELL_001814"/>
    <x v="5"/>
    <x v="1"/>
    <s v="Normal_WBC"/>
    <n v="9.59"/>
    <n v="74.2"/>
    <n v="0.78100000000000003"/>
    <n v="0.17100000000000001"/>
    <n v="433.91812865497076"/>
    <n v="0.98199999999999998"/>
    <n v="0.193"/>
    <n v="0.97"/>
    <n v="1"/>
    <n v="0.83399999999999996"/>
    <n v="305"/>
    <n v="56"/>
    <n v="195"/>
    <n v="157"/>
    <n v="176"/>
    <n v="76.470588235294116"/>
    <n v="61.568627450980394"/>
    <n v="69.019607843137251"/>
    <n v="0.82599999999999996"/>
    <x v="1"/>
    <x v="1"/>
    <n v="2448"/>
    <n v="5.12"/>
    <n v="12.5"/>
    <n v="45.6"/>
    <n v="259951"/>
    <n v="74.400000000000006"/>
    <n v="34"/>
    <s v="PBC_Dataset"/>
    <s v="Giemsa"/>
    <s v="Olympus_BX51"/>
    <n v="100"/>
    <n v="224"/>
    <n v="2.98E-2"/>
    <n v="0.90200000000000002"/>
    <n v="0.93140000000000001"/>
    <n v="2.9399999999999982E-2"/>
  </r>
  <r>
    <s v="CELL_003384"/>
    <x v="2"/>
    <x v="1"/>
    <s v="Normal_RBC"/>
    <n v="7.41"/>
    <n v="0"/>
    <n v="0"/>
    <n v="1"/>
    <n v="0"/>
    <n v="0.92300000000000004"/>
    <n v="0.17399999999999999"/>
    <n v="0.64"/>
    <n v="1"/>
    <n v="0.94399999999999995"/>
    <n v="177"/>
    <n v="45"/>
    <n v="225"/>
    <n v="128"/>
    <n v="135"/>
    <n v="88.235294117647058"/>
    <n v="50.196078431372548"/>
    <n v="52.941176470588239"/>
    <n v="0.47499999999999998"/>
    <x v="2"/>
    <x v="0"/>
    <n v="7116"/>
    <n v="4.75"/>
    <n v="20"/>
    <n v="36.799999999999997"/>
    <n v="310843"/>
    <n v="100.7"/>
    <n v="35.1"/>
    <s v="Raabin_WBC"/>
    <s v="Giemsa"/>
    <s v="Zeiss_Axio"/>
    <n v="100"/>
    <n v="256"/>
    <n v="8.6599999999999996E-2"/>
    <n v="0.93169999999999997"/>
    <n v="0.94089999999999996"/>
    <n v="9.199999999999986E-3"/>
  </r>
  <r>
    <s v="CELL_005757"/>
    <x v="6"/>
    <x v="0"/>
    <s v="Artefact"/>
    <n v="10.02"/>
    <n v="87.9"/>
    <n v="0.8"/>
    <n v="0.115"/>
    <n v="764.3478260869565"/>
    <n v="0.51300000000000001"/>
    <n v="0.67500000000000004"/>
    <n v="1.36"/>
    <n v="1.1000000000000001"/>
    <n v="0.64100000000000001"/>
    <n v="280"/>
    <n v="95"/>
    <n v="153"/>
    <n v="146"/>
    <n v="196"/>
    <n v="60"/>
    <n v="57.254901960784309"/>
    <n v="76.862745098039227"/>
    <n v="0.71199999999999997"/>
    <x v="1"/>
    <x v="0"/>
    <n v="5842"/>
    <n v="4.3600000000000003"/>
    <n v="16.100000000000001"/>
    <n v="44.6"/>
    <n v="147932"/>
    <n v="94.1"/>
    <n v="34.200000000000003"/>
    <s v="Raabin_WBC"/>
    <s v="Wright"/>
    <s v="Leica_DM2000"/>
    <n v="100"/>
    <n v="224"/>
    <n v="0.91549999999999998"/>
    <n v="0.74129999999999996"/>
    <n v="0.80089999999999995"/>
    <n v="5.9599999999999986E-2"/>
  </r>
  <r>
    <s v="CELL_005159"/>
    <x v="14"/>
    <x v="0"/>
    <s v="Anemia"/>
    <n v="7.95"/>
    <n v="0"/>
    <n v="0"/>
    <n v="1"/>
    <n v="0"/>
    <n v="0.80200000000000005"/>
    <n v="0.11700000000000001"/>
    <n v="0.36"/>
    <n v="1"/>
    <n v="0.96599999999999997"/>
    <n v="210"/>
    <n v="52"/>
    <n v="225"/>
    <n v="132"/>
    <n v="131"/>
    <n v="88.235294117647058"/>
    <n v="51.764705882352949"/>
    <n v="51.372549019607838"/>
    <n v="0.45500000000000002"/>
    <x v="0"/>
    <x v="1"/>
    <n v="3850"/>
    <n v="5.65"/>
    <n v="12"/>
    <n v="46.3"/>
    <n v="246512"/>
    <n v="70.2"/>
    <n v="35"/>
    <s v="CytoData"/>
    <s v="Giemsa"/>
    <s v="Leica_DM2000"/>
    <n v="100"/>
    <n v="224"/>
    <n v="1"/>
    <n v="0.6381"/>
    <n v="0.77949999999999997"/>
    <n v="0.14139999999999997"/>
  </r>
  <r>
    <s v="CELL_005474"/>
    <x v="11"/>
    <x v="0"/>
    <s v="Infection"/>
    <n v="14.23"/>
    <n v="66.7"/>
    <n v="0.65600000000000003"/>
    <n v="0.39300000000000002"/>
    <n v="169.72010178117048"/>
    <n v="0.85799999999999998"/>
    <n v="0.30499999999999999"/>
    <n v="5.73"/>
    <n v="4.4000000000000004"/>
    <n v="0.86699999999999999"/>
    <n v="479"/>
    <n v="72"/>
    <n v="237"/>
    <n v="155"/>
    <n v="167"/>
    <n v="92.941176470588232"/>
    <n v="60.784313725490193"/>
    <n v="65.490196078431367"/>
    <n v="0.69399999999999995"/>
    <x v="1"/>
    <x v="0"/>
    <n v="7630"/>
    <n v="5.97"/>
    <n v="11.2"/>
    <n v="38.5"/>
    <n v="157147"/>
    <n v="101.6"/>
    <n v="32.299999999999997"/>
    <s v="CytoData"/>
    <s v="May_Grunwald_Giemsa"/>
    <s v="Zeiss_Axio"/>
    <n v="100"/>
    <n v="512"/>
    <n v="0.70240000000000002"/>
    <n v="0.63939999999999997"/>
    <n v="0.82740000000000002"/>
    <n v="0.18800000000000006"/>
  </r>
  <r>
    <s v="CELL_000152"/>
    <x v="1"/>
    <x v="1"/>
    <s v="Normal_WBC"/>
    <n v="11.57"/>
    <n v="55.6"/>
    <n v="0.55700000000000005"/>
    <n v="0.40600000000000003"/>
    <n v="136.94581280788177"/>
    <n v="0.79500000000000004"/>
    <n v="0.28100000000000003"/>
    <n v="2.73"/>
    <n v="3.9"/>
    <n v="0.76900000000000002"/>
    <n v="446"/>
    <n v="61"/>
    <n v="236"/>
    <n v="148"/>
    <n v="181"/>
    <n v="92.549019607843135"/>
    <n v="58.039215686274517"/>
    <n v="70.980392156862749"/>
    <n v="0.67300000000000004"/>
    <x v="0"/>
    <x v="1"/>
    <n v="5586"/>
    <n v="5.98"/>
    <n v="11.3"/>
    <n v="37.799999999999997"/>
    <n v="108617"/>
    <n v="111.4"/>
    <n v="30.2"/>
    <s v="PBC_Dataset"/>
    <s v="Wright"/>
    <s v="Zeiss_Axio"/>
    <n v="100"/>
    <n v="256"/>
    <n v="6.4799999999999996E-2"/>
    <n v="0.98180000000000001"/>
    <n v="0.91279999999999994"/>
    <n v="-6.9000000000000061E-2"/>
  </r>
  <r>
    <s v="CELL_001187"/>
    <x v="5"/>
    <x v="1"/>
    <s v="Normal_WBC"/>
    <n v="8.9700000000000006"/>
    <n v="82.9"/>
    <n v="0.877"/>
    <n v="0.22700000000000001"/>
    <n v="365.19823788546256"/>
    <n v="0.94199999999999995"/>
    <n v="0.20200000000000001"/>
    <n v="1.0900000000000001"/>
    <n v="1"/>
    <n v="0.98899999999999999"/>
    <n v="272"/>
    <n v="55"/>
    <n v="207"/>
    <n v="168"/>
    <n v="186"/>
    <n v="81.17647058823529"/>
    <n v="65.882352941176464"/>
    <n v="72.941176470588232"/>
    <n v="0.79100000000000004"/>
    <x v="1"/>
    <x v="0"/>
    <n v="6241"/>
    <n v="4.3600000000000003"/>
    <n v="13.6"/>
    <n v="34.1"/>
    <n v="384787"/>
    <n v="82.7"/>
    <n v="34.4"/>
    <s v="CytoData"/>
    <s v="Giemsa"/>
    <s v="Zeiss_Axio"/>
    <n v="60"/>
    <n v="360"/>
    <n v="4.7699999999999999E-2"/>
    <n v="0.91679999999999995"/>
    <n v="0.99839999999999995"/>
    <n v="8.1600000000000006E-2"/>
  </r>
  <r>
    <s v="CELL_001943"/>
    <x v="5"/>
    <x v="1"/>
    <s v="Normal_WBC"/>
    <n v="9.3699999999999992"/>
    <n v="77.099999999999994"/>
    <n v="0.77400000000000002"/>
    <n v="8.5000000000000006E-2"/>
    <n v="907.0588235294116"/>
    <n v="0.875"/>
    <n v="0.25900000000000001"/>
    <n v="1.1000000000000001"/>
    <n v="1"/>
    <n v="0.92500000000000004"/>
    <n v="242"/>
    <n v="50"/>
    <n v="206"/>
    <n v="161"/>
    <n v="201"/>
    <n v="80.784313725490193"/>
    <n v="63.13725490196078"/>
    <n v="78.82352941176471"/>
    <n v="0.70199999999999996"/>
    <x v="1"/>
    <x v="1"/>
    <n v="9733"/>
    <n v="3.9"/>
    <n v="12.8"/>
    <n v="46.5"/>
    <n v="273205"/>
    <n v="91.2"/>
    <n v="35"/>
    <s v="Raabin_WBC"/>
    <s v="May_Grunwald_Giemsa"/>
    <s v="Zeiss_Axio"/>
    <n v="60"/>
    <n v="360"/>
    <n v="0.1268"/>
    <n v="0.86519999999999997"/>
    <n v="0.85340000000000005"/>
    <n v="-1.1799999999999922E-2"/>
  </r>
  <r>
    <s v="CELL_003593"/>
    <x v="2"/>
    <x v="1"/>
    <s v="Normal_RBC"/>
    <n v="6.34"/>
    <n v="0"/>
    <n v="0"/>
    <n v="1"/>
    <n v="0"/>
    <n v="0.93799999999999994"/>
    <n v="0.223"/>
    <n v="0.68"/>
    <n v="1"/>
    <n v="0.95799999999999996"/>
    <n v="149"/>
    <n v="50"/>
    <n v="245"/>
    <n v="114"/>
    <n v="129"/>
    <n v="96.078431372549019"/>
    <n v="44.705882352941181"/>
    <n v="50.588235294117645"/>
    <n v="0.56100000000000005"/>
    <x v="1"/>
    <x v="0"/>
    <n v="8846"/>
    <n v="4.37"/>
    <n v="12.7"/>
    <n v="35.299999999999997"/>
    <n v="291624"/>
    <n v="91.7"/>
    <n v="35"/>
    <s v="PBC_Dataset"/>
    <s v="Wright"/>
    <s v="Olympus_BX51"/>
    <n v="40"/>
    <n v="224"/>
    <n v="5.62E-2"/>
    <n v="1"/>
    <n v="0.92130000000000001"/>
    <n v="-7.8699999999999992E-2"/>
  </r>
  <r>
    <s v="CELL_004129"/>
    <x v="8"/>
    <x v="0"/>
    <s v="Leukemia"/>
    <n v="13.29"/>
    <n v="80.900000000000006"/>
    <n v="0.33400000000000002"/>
    <n v="0.192"/>
    <n v="421.35416666666669"/>
    <n v="0.81299999999999994"/>
    <n v="0.14599999999999999"/>
    <n v="0.33"/>
    <n v="1"/>
    <n v="0.91"/>
    <n v="591"/>
    <n v="82"/>
    <n v="211"/>
    <n v="109"/>
    <n v="217"/>
    <n v="82.745098039215677"/>
    <n v="42.745098039215684"/>
    <n v="85.098039215686271"/>
    <n v="0.77900000000000003"/>
    <x v="0"/>
    <x v="1"/>
    <n v="9954"/>
    <n v="4.0599999999999996"/>
    <n v="15.1"/>
    <n v="36.9"/>
    <n v="124253"/>
    <n v="87.6"/>
    <n v="33.4"/>
    <s v="CytoData"/>
    <s v="Wright"/>
    <s v="Leica_DM2000"/>
    <n v="100"/>
    <n v="360"/>
    <n v="0.84099999999999997"/>
    <n v="0.99"/>
    <n v="0.71319999999999995"/>
    <n v="-0.27680000000000005"/>
  </r>
  <r>
    <s v="CELL_003440"/>
    <x v="2"/>
    <x v="1"/>
    <s v="Normal_RBC"/>
    <n v="7.11"/>
    <n v="0"/>
    <n v="0"/>
    <n v="1"/>
    <n v="0"/>
    <n v="0.88700000000000001"/>
    <n v="0.158"/>
    <n v="0.62"/>
    <n v="1"/>
    <n v="0.96299999999999997"/>
    <n v="206"/>
    <n v="56"/>
    <n v="222"/>
    <n v="143"/>
    <n v="134"/>
    <n v="87.058823529411768"/>
    <n v="56.078431372549019"/>
    <n v="52.549019607843142"/>
    <n v="0.50900000000000001"/>
    <x v="1"/>
    <x v="1"/>
    <n v="7819"/>
    <n v="5.0999999999999996"/>
    <n v="9.1999999999999993"/>
    <n v="42.7"/>
    <n v="255381"/>
    <n v="88.1"/>
    <n v="31.1"/>
    <s v="PBC_Dataset"/>
    <s v="Giemsa"/>
    <s v="Zeiss_Axio"/>
    <n v="100"/>
    <n v="256"/>
    <n v="0.15859999999999999"/>
    <n v="0.81"/>
    <n v="0.86950000000000005"/>
    <n v="5.9499999999999997E-2"/>
  </r>
  <r>
    <s v="CELL_002679"/>
    <x v="9"/>
    <x v="1"/>
    <s v="Normal_WBC"/>
    <n v="10.65"/>
    <n v="61.3"/>
    <n v="0.64500000000000002"/>
    <n v="0.32"/>
    <n v="191.5625"/>
    <n v="0.80700000000000005"/>
    <n v="0.28699999999999998"/>
    <n v="5.25"/>
    <n v="1.7"/>
    <n v="0.76200000000000001"/>
    <n v="362"/>
    <n v="66"/>
    <n v="195"/>
    <n v="162"/>
    <n v="197"/>
    <n v="76.470588235294116"/>
    <n v="63.529411764705877"/>
    <n v="77.254901960784323"/>
    <n v="0.75800000000000001"/>
    <x v="2"/>
    <x v="1"/>
    <n v="6326"/>
    <n v="4.62"/>
    <n v="16.5"/>
    <n v="36.6"/>
    <n v="251115"/>
    <n v="80.099999999999994"/>
    <n v="33.4"/>
    <s v="Raabin_WBC"/>
    <s v="Wright"/>
    <s v="Leica_DM2000"/>
    <n v="100"/>
    <n v="256"/>
    <n v="6.4299999999999996E-2"/>
    <n v="0.92249999999999999"/>
    <n v="0.96230000000000004"/>
    <n v="3.9800000000000058E-2"/>
  </r>
  <r>
    <s v="CELL_003546"/>
    <x v="2"/>
    <x v="1"/>
    <s v="Normal_RBC"/>
    <n v="7.61"/>
    <n v="0"/>
    <n v="0"/>
    <n v="1"/>
    <n v="0"/>
    <n v="0.86599999999999999"/>
    <n v="0.19"/>
    <n v="0.51"/>
    <n v="1"/>
    <n v="0.95299999999999996"/>
    <n v="189"/>
    <n v="45"/>
    <n v="224"/>
    <n v="147"/>
    <n v="108"/>
    <n v="87.843137254901961"/>
    <n v="57.647058823529406"/>
    <n v="42.352941176470587"/>
    <n v="0.42299999999999999"/>
    <x v="0"/>
    <x v="0"/>
    <n v="6478"/>
    <n v="4.24"/>
    <n v="16.100000000000001"/>
    <n v="49.1"/>
    <n v="276291"/>
    <n v="76.900000000000006"/>
    <n v="32"/>
    <s v="Raabin_WBC"/>
    <s v="Wright"/>
    <s v="Zeiss_Axio"/>
    <n v="40"/>
    <n v="256"/>
    <n v="5.8400000000000001E-2"/>
    <n v="0.94130000000000003"/>
    <n v="0.94299999999999995"/>
    <n v="1.6999999999999238E-3"/>
  </r>
  <r>
    <s v="CELL_001323"/>
    <x v="5"/>
    <x v="1"/>
    <s v="Normal_WBC"/>
    <n v="7.72"/>
    <n v="81.8"/>
    <n v="0.93899999999999995"/>
    <n v="0.19900000000000001"/>
    <n v="411.05527638190949"/>
    <n v="0.94599999999999995"/>
    <n v="0.14599999999999999"/>
    <n v="0.91"/>
    <n v="1"/>
    <n v="0.92500000000000004"/>
    <n v="244"/>
    <n v="62"/>
    <n v="193"/>
    <n v="179"/>
    <n v="216"/>
    <n v="75.686274509803923"/>
    <n v="70.196078431372541"/>
    <n v="84.705882352941174"/>
    <n v="0.58199999999999996"/>
    <x v="0"/>
    <x v="1"/>
    <n v="8478"/>
    <n v="5.52"/>
    <n v="14.3"/>
    <n v="43.2"/>
    <n v="76942"/>
    <n v="83.8"/>
    <n v="33.299999999999997"/>
    <s v="PBC_Dataset"/>
    <s v="Giemsa"/>
    <s v="Zeiss_Axio"/>
    <n v="60"/>
    <n v="360"/>
    <n v="9.8699999999999996E-2"/>
    <n v="0.88880000000000003"/>
    <n v="0.90539999999999998"/>
    <n v="1.6599999999999948E-2"/>
  </r>
  <r>
    <s v="CELL_002928"/>
    <x v="2"/>
    <x v="1"/>
    <s v="Normal_RBC"/>
    <n v="8.2899999999999991"/>
    <n v="0"/>
    <n v="0"/>
    <n v="1"/>
    <n v="0"/>
    <n v="0.91700000000000004"/>
    <n v="0.16500000000000001"/>
    <n v="0.55000000000000004"/>
    <n v="1"/>
    <n v="0.92600000000000005"/>
    <n v="190"/>
    <n v="57"/>
    <n v="242"/>
    <n v="139"/>
    <n v="153"/>
    <n v="94.901960784313715"/>
    <n v="54.509803921568626"/>
    <n v="60"/>
    <n v="0.59799999999999998"/>
    <x v="1"/>
    <x v="0"/>
    <n v="10803"/>
    <n v="3.95"/>
    <n v="13.7"/>
    <n v="45.8"/>
    <n v="355537"/>
    <n v="80.7"/>
    <n v="34.1"/>
    <s v="Raabin_WBC"/>
    <s v="Wright"/>
    <s v="Leica_DM2000"/>
    <n v="100"/>
    <n v="256"/>
    <n v="4.4999999999999997E-3"/>
    <n v="0.81259999999999999"/>
    <n v="0.94789999999999996"/>
    <n v="0.13529999999999998"/>
  </r>
  <r>
    <s v="CELL_001174"/>
    <x v="5"/>
    <x v="1"/>
    <s v="Normal_WBC"/>
    <n v="10.62"/>
    <n v="80.5"/>
    <n v="0.82699999999999996"/>
    <n v="0.1"/>
    <n v="805"/>
    <n v="0.91700000000000004"/>
    <n v="0.42"/>
    <n v="1.5"/>
    <n v="1"/>
    <n v="1"/>
    <n v="281"/>
    <n v="60"/>
    <n v="196"/>
    <n v="151"/>
    <n v="168"/>
    <n v="76.862745098039227"/>
    <n v="59.215686274509807"/>
    <n v="65.882352941176464"/>
    <n v="0.76700000000000002"/>
    <x v="0"/>
    <x v="0"/>
    <n v="6257"/>
    <n v="4.82"/>
    <n v="11"/>
    <n v="44.2"/>
    <n v="365666"/>
    <n v="105"/>
    <n v="34.5"/>
    <s v="CytoData"/>
    <s v="Giemsa"/>
    <s v="Leica_DM2000"/>
    <n v="60"/>
    <n v="256"/>
    <n v="0.155"/>
    <n v="0.9506"/>
    <n v="0.84870000000000001"/>
    <n v="-0.10189999999999999"/>
  </r>
  <r>
    <s v="CELL_004161"/>
    <x v="8"/>
    <x v="0"/>
    <s v="Leukemia"/>
    <n v="14.11"/>
    <n v="74.900000000000006"/>
    <n v="0.45100000000000001"/>
    <n v="0.14000000000000001"/>
    <n v="535"/>
    <n v="0.85299999999999998"/>
    <n v="0.128"/>
    <n v="1"/>
    <n v="1"/>
    <n v="0.77800000000000002"/>
    <n v="539"/>
    <n v="88"/>
    <n v="180"/>
    <n v="125"/>
    <n v="194"/>
    <n v="70.588235294117652"/>
    <n v="49.019607843137251"/>
    <n v="76.078431372549019"/>
    <n v="0.73399999999999999"/>
    <x v="0"/>
    <x v="0"/>
    <n v="8273"/>
    <n v="3.83"/>
    <n v="11.2"/>
    <n v="48.3"/>
    <n v="318471"/>
    <n v="76.900000000000006"/>
    <n v="30.1"/>
    <s v="PBC_Dataset"/>
    <s v="Wright"/>
    <s v="Leica_DM2000"/>
    <n v="60"/>
    <n v="256"/>
    <n v="0.77839999999999998"/>
    <n v="0.69379999999999997"/>
    <n v="0.77490000000000003"/>
    <n v="8.1100000000000061E-2"/>
  </r>
  <r>
    <s v="CELL_000749"/>
    <x v="1"/>
    <x v="1"/>
    <s v="Normal_WBC"/>
    <n v="11.23"/>
    <n v="47.3"/>
    <n v="0.53700000000000003"/>
    <n v="0.54200000000000004"/>
    <n v="87.269372693726922"/>
    <n v="0.69199999999999995"/>
    <n v="0.39"/>
    <n v="3.6"/>
    <n v="4.9000000000000004"/>
    <n v="0.79500000000000004"/>
    <n v="388"/>
    <n v="62"/>
    <n v="227"/>
    <n v="146"/>
    <n v="179"/>
    <n v="89.019607843137251"/>
    <n v="57.254901960784309"/>
    <n v="70.196078431372541"/>
    <n v="0.52100000000000002"/>
    <x v="1"/>
    <x v="0"/>
    <n v="9209"/>
    <n v="3.9"/>
    <n v="11.4"/>
    <n v="37.5"/>
    <n v="157509"/>
    <n v="91.9"/>
    <n v="31.9"/>
    <s v="CytoData"/>
    <s v="May_Grunwald_Giemsa"/>
    <s v="Olympus_BX51"/>
    <n v="100"/>
    <n v="360"/>
    <n v="9.1200000000000003E-2"/>
    <n v="0.84179999999999999"/>
    <n v="0.76649999999999996"/>
    <n v="-7.5300000000000034E-2"/>
  </r>
  <r>
    <s v="CELL_002643"/>
    <x v="10"/>
    <x v="1"/>
    <s v="Normal_WBC"/>
    <n v="12.85"/>
    <n v="56.5"/>
    <n v="0.68700000000000006"/>
    <n v="0.60799999999999998"/>
    <n v="92.92763157894737"/>
    <n v="0.89"/>
    <n v="0.29399999999999998"/>
    <n v="4.41"/>
    <n v="1.9"/>
    <n v="0.745"/>
    <n v="537"/>
    <n v="79"/>
    <n v="211"/>
    <n v="183"/>
    <n v="127"/>
    <n v="82.745098039215677"/>
    <n v="71.764705882352942"/>
    <n v="49.803921568627452"/>
    <n v="0.59499999999999997"/>
    <x v="1"/>
    <x v="1"/>
    <n v="7219"/>
    <n v="4.8600000000000003"/>
    <n v="14.6"/>
    <n v="32.299999999999997"/>
    <n v="182759"/>
    <n v="86.4"/>
    <n v="36.4"/>
    <s v="Raabin_WBC"/>
    <s v="May_Grunwald_Giemsa"/>
    <s v="Olympus_BX51"/>
    <n v="40"/>
    <n v="512"/>
    <n v="5.2299999999999999E-2"/>
    <n v="0.9"/>
    <n v="0.85589999999999999"/>
    <n v="-4.4100000000000028E-2"/>
  </r>
  <r>
    <s v="CELL_004473"/>
    <x v="16"/>
    <x v="0"/>
    <s v="Anemia"/>
    <n v="6.61"/>
    <n v="0"/>
    <n v="0"/>
    <n v="1"/>
    <n v="0"/>
    <n v="0.32800000000000001"/>
    <n v="0.68500000000000005"/>
    <n v="0.31"/>
    <n v="1"/>
    <n v="0.85499999999999998"/>
    <n v="184"/>
    <n v="58"/>
    <n v="198"/>
    <n v="116"/>
    <n v="126"/>
    <n v="77.64705882352942"/>
    <n v="45.490196078431374"/>
    <n v="49.411764705882355"/>
    <n v="0.44600000000000001"/>
    <x v="1"/>
    <x v="1"/>
    <n v="9374"/>
    <n v="3.83"/>
    <n v="12.8"/>
    <n v="37.4"/>
    <n v="172642"/>
    <n v="106.5"/>
    <n v="31.6"/>
    <s v="CytoData"/>
    <s v="Wright"/>
    <s v="Olympus_BX51"/>
    <n v="100"/>
    <n v="224"/>
    <n v="0.78290000000000004"/>
    <n v="0.60070000000000001"/>
    <n v="0.82"/>
    <n v="0.21929999999999994"/>
  </r>
  <r>
    <s v="CELL_001050"/>
    <x v="1"/>
    <x v="1"/>
    <s v="Normal_WBC"/>
    <n v="12.24"/>
    <n v="59"/>
    <n v="0.64700000000000002"/>
    <n v="0.41499999999999998"/>
    <n v="142.1686746987952"/>
    <n v="0.86499999999999999"/>
    <n v="0.499"/>
    <n v="3.08"/>
    <n v="3.5"/>
    <n v="0.79500000000000004"/>
    <n v="404"/>
    <n v="62"/>
    <n v="221"/>
    <n v="129"/>
    <n v="174"/>
    <n v="86.666666666666671"/>
    <n v="50.588235294117645"/>
    <n v="68.235294117647058"/>
    <n v="0.64700000000000002"/>
    <x v="0"/>
    <x v="1"/>
    <n v="10249"/>
    <n v="3.91"/>
    <n v="15.1"/>
    <n v="40.6"/>
    <n v="268331"/>
    <n v="90.5"/>
    <n v="34.5"/>
    <s v="PBC_Dataset"/>
    <s v="May_Grunwald_Giemsa"/>
    <s v="Leica_DM2000"/>
    <n v="100"/>
    <n v="360"/>
    <n v="0"/>
    <n v="0.97519999999999996"/>
    <n v="0.97450000000000003"/>
    <n v="-6.9999999999992291E-4"/>
  </r>
  <r>
    <s v="CELL_005066"/>
    <x v="17"/>
    <x v="0"/>
    <s v="Sickle_Cell_Anemia"/>
    <n v="5.86"/>
    <n v="0"/>
    <n v="0"/>
    <n v="1"/>
    <n v="0"/>
    <n v="0.34899999999999998"/>
    <n v="0.88900000000000001"/>
    <n v="0.82"/>
    <n v="1"/>
    <n v="0.72899999999999998"/>
    <n v="169"/>
    <n v="66"/>
    <n v="241"/>
    <n v="109"/>
    <n v="134"/>
    <n v="94.509803921568619"/>
    <n v="42.745098039215684"/>
    <n v="52.549019607843142"/>
    <n v="0.54400000000000004"/>
    <x v="1"/>
    <x v="1"/>
    <n v="7398"/>
    <n v="4.7699999999999996"/>
    <n v="11.9"/>
    <n v="30.7"/>
    <n v="252458"/>
    <n v="88.5"/>
    <n v="31.2"/>
    <s v="CytoData"/>
    <s v="Giemsa"/>
    <s v="Leica_DM2000"/>
    <n v="60"/>
    <n v="360"/>
    <n v="1"/>
    <n v="0.75660000000000005"/>
    <n v="0.87050000000000005"/>
    <n v="0.1139"/>
  </r>
  <r>
    <s v="CELL_003665"/>
    <x v="2"/>
    <x v="1"/>
    <s v="Normal_RBC"/>
    <n v="7.53"/>
    <n v="0"/>
    <n v="0"/>
    <n v="1"/>
    <n v="0"/>
    <n v="0.88300000000000001"/>
    <n v="0.17799999999999999"/>
    <n v="0.61"/>
    <n v="1"/>
    <n v="0.96699999999999997"/>
    <n v="171"/>
    <n v="44"/>
    <n v="230"/>
    <n v="129"/>
    <n v="137"/>
    <n v="90.196078431372555"/>
    <n v="50.588235294117645"/>
    <n v="53.725490196078432"/>
    <n v="0.5"/>
    <x v="1"/>
    <x v="0"/>
    <n v="7543"/>
    <n v="4.8"/>
    <n v="14.1"/>
    <n v="42.2"/>
    <n v="281419"/>
    <n v="96.6"/>
    <n v="33.4"/>
    <s v="CytoData"/>
    <s v="Wright"/>
    <s v="Olympus_BX51"/>
    <n v="60"/>
    <n v="360"/>
    <n v="0.1305"/>
    <n v="0.89829999999999999"/>
    <n v="0.87029999999999996"/>
    <n v="-2.8000000000000025E-2"/>
  </r>
  <r>
    <s v="CELL_001570"/>
    <x v="5"/>
    <x v="1"/>
    <s v="Normal_WBC"/>
    <n v="9.7799999999999994"/>
    <n v="68.8"/>
    <n v="0.81399999999999995"/>
    <n v="0.247"/>
    <n v="278.5425101214575"/>
    <n v="0.90700000000000003"/>
    <n v="0.26600000000000001"/>
    <n v="1.72"/>
    <n v="1"/>
    <n v="0.92200000000000004"/>
    <n v="242"/>
    <n v="53"/>
    <n v="196"/>
    <n v="165"/>
    <n v="186"/>
    <n v="76.862745098039227"/>
    <n v="64.705882352941174"/>
    <n v="72.941176470588232"/>
    <n v="0.79400000000000004"/>
    <x v="0"/>
    <x v="0"/>
    <n v="4267"/>
    <n v="5.82"/>
    <n v="15.5"/>
    <n v="43"/>
    <n v="326099"/>
    <n v="76.900000000000006"/>
    <n v="32"/>
    <s v="CytoData"/>
    <s v="Giemsa"/>
    <s v="Olympus_BX51"/>
    <n v="100"/>
    <n v="512"/>
    <n v="0.1012"/>
    <n v="0.90390000000000004"/>
    <n v="0.98629999999999995"/>
    <n v="8.2399999999999918E-2"/>
  </r>
  <r>
    <s v="CELL_005793"/>
    <x v="6"/>
    <x v="0"/>
    <s v="Artefact"/>
    <n v="11.52"/>
    <n v="91.9"/>
    <n v="0.84899999999999998"/>
    <n v="0.129"/>
    <n v="712.40310077519382"/>
    <n v="0.433"/>
    <n v="0.54"/>
    <n v="0.85"/>
    <n v="1"/>
    <n v="0.53400000000000003"/>
    <n v="451"/>
    <n v="106"/>
    <n v="196"/>
    <n v="158"/>
    <n v="178"/>
    <n v="76.862745098039227"/>
    <n v="61.96078431372549"/>
    <n v="69.803921568627445"/>
    <n v="0.67900000000000005"/>
    <x v="2"/>
    <x v="0"/>
    <n v="3453"/>
    <n v="4.9800000000000004"/>
    <n v="15.6"/>
    <n v="39.200000000000003"/>
    <n v="219305"/>
    <n v="93.3"/>
    <n v="33.9"/>
    <s v="PBC_Dataset"/>
    <s v="Wright"/>
    <s v="Zeiss_Axio"/>
    <n v="60"/>
    <n v="224"/>
    <n v="0.93069999999999997"/>
    <n v="0.76470000000000005"/>
    <n v="0.70669999999999999"/>
    <n v="-5.8000000000000052E-2"/>
  </r>
  <r>
    <s v="CELL_001673"/>
    <x v="5"/>
    <x v="1"/>
    <s v="Normal_WBC"/>
    <n v="7.66"/>
    <n v="82.1"/>
    <n v="0.80900000000000005"/>
    <n v="0.12"/>
    <n v="684.16666666666663"/>
    <n v="0.84699999999999998"/>
    <n v="0.24199999999999999"/>
    <n v="1.1299999999999999"/>
    <n v="1.1000000000000001"/>
    <n v="0.86399999999999999"/>
    <n v="279"/>
    <n v="50"/>
    <n v="201"/>
    <n v="152"/>
    <n v="198"/>
    <n v="78.82352941176471"/>
    <n v="59.607843137254903"/>
    <n v="77.64705882352942"/>
    <n v="0.69499999999999995"/>
    <x v="1"/>
    <x v="0"/>
    <n v="8905"/>
    <n v="4.2"/>
    <n v="10"/>
    <n v="37.1"/>
    <n v="234051"/>
    <n v="91.7"/>
    <n v="34.700000000000003"/>
    <s v="Raabin_WBC"/>
    <s v="Giemsa"/>
    <s v="Olympus_BX51"/>
    <n v="100"/>
    <n v="256"/>
    <n v="8.2400000000000001E-2"/>
    <n v="0.85219999999999996"/>
    <n v="0.91169999999999995"/>
    <n v="5.9499999999999997E-2"/>
  </r>
  <r>
    <s v="CELL_000492"/>
    <x v="1"/>
    <x v="1"/>
    <s v="Normal_WBC"/>
    <n v="11.87"/>
    <n v="58"/>
    <n v="0.51700000000000002"/>
    <n v="0.48599999999999999"/>
    <n v="119.34156378600824"/>
    <n v="0.85"/>
    <n v="0.39900000000000002"/>
    <n v="3.19"/>
    <n v="4"/>
    <n v="0.77700000000000002"/>
    <n v="372"/>
    <n v="69"/>
    <n v="202"/>
    <n v="147"/>
    <n v="212"/>
    <n v="79.215686274509807"/>
    <n v="57.647058823529406"/>
    <n v="83.137254901960787"/>
    <n v="0.80200000000000005"/>
    <x v="2"/>
    <x v="0"/>
    <n v="6115"/>
    <n v="4.05"/>
    <n v="14.9"/>
    <n v="42.8"/>
    <n v="382994"/>
    <n v="90.3"/>
    <n v="32.200000000000003"/>
    <s v="Raabin_WBC"/>
    <s v="May_Grunwald_Giemsa"/>
    <s v="Leica_DM2000"/>
    <n v="40"/>
    <n v="256"/>
    <n v="1.29E-2"/>
    <n v="0.81799999999999995"/>
    <n v="0.95609999999999995"/>
    <n v="0.1381"/>
  </r>
  <r>
    <s v="CELL_005040"/>
    <x v="17"/>
    <x v="0"/>
    <s v="Sickle_Cell_Anemia"/>
    <n v="7.46"/>
    <n v="0"/>
    <n v="0"/>
    <n v="1"/>
    <n v="0"/>
    <n v="0.254"/>
    <n v="0.91700000000000004"/>
    <n v="0.46"/>
    <n v="1"/>
    <n v="0.79600000000000004"/>
    <n v="126"/>
    <n v="64"/>
    <n v="230"/>
    <n v="126"/>
    <n v="134"/>
    <n v="90.196078431372555"/>
    <n v="49.411764705882355"/>
    <n v="52.549019607843142"/>
    <n v="0.51600000000000001"/>
    <x v="1"/>
    <x v="0"/>
    <n v="3854"/>
    <n v="3.83"/>
    <n v="14.3"/>
    <n v="47.7"/>
    <n v="255113"/>
    <n v="92"/>
    <n v="32.1"/>
    <s v="CytoData"/>
    <s v="Giemsa"/>
    <s v="Zeiss_Axio"/>
    <n v="60"/>
    <n v="256"/>
    <n v="0.76529999999999998"/>
    <n v="0.7208"/>
    <n v="0.77839999999999998"/>
    <n v="5.7599999999999985E-2"/>
  </r>
  <r>
    <s v="CELL_002958"/>
    <x v="2"/>
    <x v="1"/>
    <s v="Normal_RBC"/>
    <n v="6.92"/>
    <n v="0"/>
    <n v="0"/>
    <n v="1"/>
    <n v="0"/>
    <n v="0.90100000000000002"/>
    <n v="0.20599999999999999"/>
    <n v="0.61"/>
    <n v="1"/>
    <n v="0.94199999999999995"/>
    <n v="152"/>
    <n v="48"/>
    <n v="228"/>
    <n v="121"/>
    <n v="135"/>
    <n v="89.411764705882362"/>
    <n v="47.450980392156858"/>
    <n v="52.941176470588239"/>
    <n v="0.497"/>
    <x v="1"/>
    <x v="0"/>
    <n v="7730"/>
    <n v="3.68"/>
    <n v="15.1"/>
    <n v="43.3"/>
    <n v="239185"/>
    <n v="86"/>
    <n v="34.9"/>
    <s v="CytoData"/>
    <s v="May_Grunwald_Giemsa"/>
    <s v="Zeiss_Axio"/>
    <n v="100"/>
    <n v="512"/>
    <n v="0.01"/>
    <n v="0.85440000000000005"/>
    <n v="0.86960000000000004"/>
    <n v="1.5199999999999991E-2"/>
  </r>
  <r>
    <s v="CELL_000472"/>
    <x v="1"/>
    <x v="1"/>
    <s v="Normal_WBC"/>
    <n v="12.44"/>
    <n v="56.4"/>
    <n v="0.58599999999999997"/>
    <n v="0.46700000000000003"/>
    <n v="120.77087794432548"/>
    <n v="0.82399999999999995"/>
    <n v="0.36599999999999999"/>
    <n v="3.3"/>
    <n v="3.3"/>
    <n v="0.79100000000000004"/>
    <n v="486"/>
    <n v="55"/>
    <n v="223"/>
    <n v="150"/>
    <n v="173"/>
    <n v="87.450980392156865"/>
    <n v="58.82352941176471"/>
    <n v="67.843137254901961"/>
    <n v="0.66800000000000004"/>
    <x v="0"/>
    <x v="0"/>
    <n v="3275"/>
    <n v="4.8499999999999996"/>
    <n v="10.5"/>
    <n v="37.299999999999997"/>
    <n v="331978"/>
    <n v="84.1"/>
    <n v="33.6"/>
    <s v="CytoData"/>
    <s v="Giemsa"/>
    <s v="Olympus_BX51"/>
    <n v="100"/>
    <n v="256"/>
    <n v="3.9399999999999998E-2"/>
    <n v="0.95099999999999996"/>
    <n v="0.76659999999999995"/>
    <n v="-0.18440000000000001"/>
  </r>
  <r>
    <s v="CELL_003476"/>
    <x v="2"/>
    <x v="1"/>
    <s v="Normal_RBC"/>
    <n v="7.2"/>
    <n v="0"/>
    <n v="0"/>
    <n v="1"/>
    <n v="0"/>
    <n v="0.99099999999999999"/>
    <n v="0.216"/>
    <n v="0.57999999999999996"/>
    <n v="1"/>
    <n v="1"/>
    <n v="177"/>
    <n v="46"/>
    <n v="224"/>
    <n v="115"/>
    <n v="131"/>
    <n v="87.843137254901961"/>
    <n v="45.098039215686278"/>
    <n v="51.372549019607838"/>
    <n v="0.502"/>
    <x v="2"/>
    <x v="1"/>
    <n v="7781"/>
    <n v="5.04"/>
    <n v="14.5"/>
    <n v="40.700000000000003"/>
    <n v="199348"/>
    <n v="90.5"/>
    <n v="33.4"/>
    <s v="PBC_Dataset"/>
    <s v="May_Grunwald_Giemsa"/>
    <s v="Olympus_BX51"/>
    <n v="100"/>
    <n v="224"/>
    <n v="8.7999999999999995E-2"/>
    <n v="0.97629999999999995"/>
    <n v="0.93830000000000002"/>
    <n v="-3.7999999999999923E-2"/>
  </r>
  <r>
    <s v="CELL_004371"/>
    <x v="13"/>
    <x v="0"/>
    <s v="Leukemia"/>
    <n v="11"/>
    <n v="82.1"/>
    <n v="0.34"/>
    <n v="0.112"/>
    <n v="733.03571428571422"/>
    <n v="0.88700000000000001"/>
    <n v="0.183"/>
    <n v="0.88"/>
    <n v="1"/>
    <n v="0.86899999999999999"/>
    <n v="604"/>
    <n v="82"/>
    <n v="202"/>
    <n v="136"/>
    <n v="197"/>
    <n v="79.215686274509807"/>
    <n v="53.333333333333336"/>
    <n v="77.254901960784323"/>
    <n v="0.69099999999999995"/>
    <x v="2"/>
    <x v="1"/>
    <n v="3061"/>
    <n v="4.82"/>
    <n v="15.9"/>
    <n v="46.9"/>
    <n v="312932"/>
    <n v="98.2"/>
    <n v="35.700000000000003"/>
    <s v="Raabin_WBC"/>
    <s v="Giemsa"/>
    <s v="Zeiss_Axio"/>
    <n v="60"/>
    <n v="512"/>
    <n v="0.70440000000000003"/>
    <n v="0.79759999999999998"/>
    <n v="0.73450000000000004"/>
    <n v="-6.3099999999999934E-2"/>
  </r>
  <r>
    <s v="CELL_003577"/>
    <x v="2"/>
    <x v="1"/>
    <s v="Normal_RBC"/>
    <n v="6.81"/>
    <n v="0"/>
    <n v="0"/>
    <n v="1"/>
    <n v="0"/>
    <n v="0.9"/>
    <n v="0.191"/>
    <n v="0.52"/>
    <n v="1"/>
    <n v="0.94799999999999995"/>
    <n v="204"/>
    <n v="50"/>
    <n v="231"/>
    <n v="123"/>
    <n v="135"/>
    <n v="90.588235294117652"/>
    <n v="48.235294117647058"/>
    <n v="52.941176470588239"/>
    <n v="0.436"/>
    <x v="1"/>
    <x v="0"/>
    <n v="10128"/>
    <n v="5.84"/>
    <n v="13.8"/>
    <n v="41.6"/>
    <n v="277378"/>
    <n v="88.3"/>
    <n v="34.9"/>
    <s v="PBC_Dataset"/>
    <s v="Giemsa"/>
    <s v="Leica_DM2000"/>
    <n v="60"/>
    <n v="360"/>
    <n v="8.1600000000000006E-2"/>
    <n v="0.90690000000000004"/>
    <n v="0.89480000000000004"/>
    <n v="-1.21E-2"/>
  </r>
  <r>
    <s v="CELL_002619"/>
    <x v="10"/>
    <x v="1"/>
    <s v="Normal_WBC"/>
    <n v="13"/>
    <n v="42.5"/>
    <n v="0.67800000000000005"/>
    <n v="0.49399999999999999"/>
    <n v="86.032388663967609"/>
    <n v="0.85599999999999998"/>
    <n v="0.44700000000000001"/>
    <n v="5.16"/>
    <n v="2.4"/>
    <n v="0.85099999999999998"/>
    <n v="447"/>
    <n v="90"/>
    <n v="227"/>
    <n v="150"/>
    <n v="167"/>
    <n v="89.019607843137251"/>
    <n v="58.82352941176471"/>
    <n v="65.490196078431367"/>
    <n v="0.84199999999999997"/>
    <x v="1"/>
    <x v="0"/>
    <n v="9734"/>
    <n v="4.84"/>
    <n v="12.6"/>
    <n v="39.799999999999997"/>
    <n v="164240"/>
    <n v="103.6"/>
    <n v="33.799999999999997"/>
    <s v="CytoData"/>
    <s v="Giemsa"/>
    <s v="Zeiss_Axio"/>
    <n v="40"/>
    <n v="360"/>
    <n v="0.14729999999999999"/>
    <n v="0.90200000000000002"/>
    <n v="0.96160000000000001"/>
    <n v="5.9599999999999986E-2"/>
  </r>
  <r>
    <s v="CELL_002408"/>
    <x v="10"/>
    <x v="1"/>
    <s v="Normal_WBC"/>
    <n v="11.27"/>
    <n v="49.1"/>
    <n v="0.495"/>
    <n v="0.501"/>
    <n v="98.003992015968066"/>
    <n v="0.84599999999999997"/>
    <n v="0.317"/>
    <n v="5.37"/>
    <n v="2.1"/>
    <n v="0.83499999999999996"/>
    <n v="516"/>
    <n v="91"/>
    <n v="243"/>
    <n v="131"/>
    <n v="170"/>
    <n v="95.294117647058812"/>
    <n v="51.372549019607838"/>
    <n v="66.666666666666657"/>
    <n v="0.433"/>
    <x v="1"/>
    <x v="1"/>
    <n v="4731"/>
    <n v="5.84"/>
    <n v="9.1"/>
    <n v="43.8"/>
    <n v="343564"/>
    <n v="79.2"/>
    <n v="29.9"/>
    <s v="PBC_Dataset"/>
    <s v="Giemsa"/>
    <s v="Olympus_BX51"/>
    <n v="60"/>
    <n v="256"/>
    <n v="8.1000000000000003E-2"/>
    <n v="0.92190000000000005"/>
    <n v="0.94120000000000004"/>
    <n v="1.9299999999999984E-2"/>
  </r>
  <r>
    <s v="CELL_004236"/>
    <x v="8"/>
    <x v="0"/>
    <s v="Leukemia"/>
    <n v="14.38"/>
    <n v="77.5"/>
    <n v="0.42099999999999999"/>
    <n v="0.23499999999999999"/>
    <n v="329.78723404255322"/>
    <n v="0.82199999999999995"/>
    <n v="0.17199999999999999"/>
    <n v="0.73"/>
    <n v="1"/>
    <n v="0.89100000000000001"/>
    <n v="812"/>
    <n v="86"/>
    <n v="200"/>
    <n v="162"/>
    <n v="211"/>
    <n v="78.431372549019613"/>
    <n v="63.529411764705877"/>
    <n v="82.745098039215677"/>
    <n v="0.76900000000000002"/>
    <x v="0"/>
    <x v="0"/>
    <n v="6994"/>
    <n v="4.13"/>
    <n v="13.2"/>
    <n v="34.9"/>
    <n v="308091"/>
    <n v="103.2"/>
    <n v="31.7"/>
    <s v="Raabin_WBC"/>
    <s v="Giemsa"/>
    <s v="Leica_DM2000"/>
    <n v="40"/>
    <n v="512"/>
    <n v="0.94269999999999998"/>
    <n v="0.78720000000000001"/>
    <n v="0.78710000000000002"/>
    <n v="-9.9999999999988987E-5"/>
  </r>
  <r>
    <s v="CELL_000355"/>
    <x v="1"/>
    <x v="1"/>
    <s v="Normal_WBC"/>
    <n v="12.71"/>
    <n v="58.2"/>
    <n v="0.54500000000000004"/>
    <n v="0.436"/>
    <n v="133.48623853211009"/>
    <n v="0.80700000000000005"/>
    <n v="0.40100000000000002"/>
    <n v="3.07"/>
    <n v="2.6"/>
    <n v="0.79700000000000004"/>
    <n v="362"/>
    <n v="66"/>
    <n v="210"/>
    <n v="165"/>
    <n v="211"/>
    <n v="82.35294117647058"/>
    <n v="64.705882352941174"/>
    <n v="82.745098039215677"/>
    <n v="0.61199999999999999"/>
    <x v="0"/>
    <x v="0"/>
    <n v="8936"/>
    <n v="5.94"/>
    <n v="14.7"/>
    <n v="38.299999999999997"/>
    <n v="400601"/>
    <n v="115.5"/>
    <n v="35.1"/>
    <s v="PBC_Dataset"/>
    <s v="Giemsa"/>
    <s v="Olympus_BX51"/>
    <n v="40"/>
    <n v="256"/>
    <n v="5.7599999999999998E-2"/>
    <n v="0.97430000000000005"/>
    <n v="0.83940000000000003"/>
    <n v="-0.13490000000000002"/>
  </r>
  <r>
    <s v="CELL_000252"/>
    <x v="1"/>
    <x v="1"/>
    <s v="Normal_WBC"/>
    <n v="11.58"/>
    <n v="55.2"/>
    <n v="0.495"/>
    <n v="0.51700000000000002"/>
    <n v="106.76982591876209"/>
    <n v="0.86499999999999999"/>
    <n v="0.36899999999999999"/>
    <n v="2.5099999999999998"/>
    <n v="3.2"/>
    <n v="0.81100000000000005"/>
    <n v="445"/>
    <n v="63"/>
    <n v="198"/>
    <n v="167"/>
    <n v="199"/>
    <n v="77.64705882352942"/>
    <n v="65.490196078431367"/>
    <n v="78.039215686274517"/>
    <n v="0.60599999999999998"/>
    <x v="1"/>
    <x v="0"/>
    <n v="3666"/>
    <n v="6.1"/>
    <n v="18.2"/>
    <n v="36"/>
    <n v="303586"/>
    <n v="93.4"/>
    <n v="32"/>
    <s v="PBC_Dataset"/>
    <s v="Wright"/>
    <s v="Zeiss_Axio"/>
    <n v="40"/>
    <n v="224"/>
    <n v="7.9299999999999995E-2"/>
    <n v="0.91490000000000005"/>
    <n v="0.80279999999999996"/>
    <n v="-0.11210000000000009"/>
  </r>
  <r>
    <s v="CELL_000186"/>
    <x v="1"/>
    <x v="1"/>
    <s v="Normal_WBC"/>
    <n v="13.42"/>
    <n v="59.5"/>
    <n v="0.49399999999999999"/>
    <n v="0.47099999999999997"/>
    <n v="126.32696390658175"/>
    <n v="0.70299999999999996"/>
    <n v="0.45300000000000001"/>
    <n v="3.16"/>
    <n v="3.3"/>
    <n v="0.75900000000000001"/>
    <n v="296"/>
    <n v="63"/>
    <n v="226"/>
    <n v="153"/>
    <n v="182"/>
    <n v="88.627450980392155"/>
    <n v="60"/>
    <n v="71.372549019607845"/>
    <n v="0.69599999999999995"/>
    <x v="1"/>
    <x v="0"/>
    <n v="11514"/>
    <n v="3.62"/>
    <n v="14.2"/>
    <n v="58.3"/>
    <n v="373538"/>
    <n v="82.6"/>
    <n v="33.700000000000003"/>
    <s v="Raabin_WBC"/>
    <s v="Wright"/>
    <s v="Leica_DM2000"/>
    <n v="100"/>
    <n v="360"/>
    <n v="0.14399999999999999"/>
    <n v="0.87890000000000001"/>
    <n v="0.78480000000000005"/>
    <n v="-9.4099999999999961E-2"/>
  </r>
  <r>
    <s v="CELL_004396"/>
    <x v="13"/>
    <x v="0"/>
    <s v="Leukemia"/>
    <n v="13.58"/>
    <n v="91.1"/>
    <n v="0.36199999999999999"/>
    <n v="0.23400000000000001"/>
    <n v="389.31623931623926"/>
    <n v="0.80400000000000005"/>
    <n v="0.188"/>
    <n v="0.48"/>
    <n v="1.1000000000000001"/>
    <n v="0.83899999999999997"/>
    <n v="530"/>
    <n v="123"/>
    <n v="169"/>
    <n v="149"/>
    <n v="203"/>
    <n v="66.274509803921561"/>
    <n v="58.431372549019613"/>
    <n v="79.607843137254903"/>
    <n v="0.70799999999999996"/>
    <x v="0"/>
    <x v="0"/>
    <n v="11747"/>
    <n v="5.55"/>
    <n v="15.3"/>
    <n v="36.1"/>
    <n v="169715"/>
    <n v="81.400000000000006"/>
    <n v="34.4"/>
    <s v="PBC_Dataset"/>
    <s v="Giemsa"/>
    <s v="Olympus_BX51"/>
    <n v="40"/>
    <n v="512"/>
    <n v="0.88959999999999995"/>
    <n v="0.77370000000000005"/>
    <n v="0.77429999999999999"/>
    <n v="5.9999999999993392E-4"/>
  </r>
  <r>
    <s v="CELL_001096"/>
    <x v="1"/>
    <x v="1"/>
    <s v="Normal_WBC"/>
    <n v="10.14"/>
    <n v="51.4"/>
    <n v="0.61"/>
    <n v="0.38400000000000001"/>
    <n v="133.85416666666666"/>
    <n v="0.79600000000000004"/>
    <n v="0.41299999999999998"/>
    <n v="3.44"/>
    <n v="3.8"/>
    <n v="0.85099999999999998"/>
    <n v="388"/>
    <n v="60"/>
    <n v="196"/>
    <n v="170"/>
    <n v="166"/>
    <n v="76.862745098039227"/>
    <n v="66.666666666666657"/>
    <n v="65.098039215686271"/>
    <n v="0.57699999999999996"/>
    <x v="2"/>
    <x v="1"/>
    <n v="4384"/>
    <n v="4.05"/>
    <n v="12.2"/>
    <n v="41.4"/>
    <n v="299694"/>
    <n v="85.3"/>
    <n v="33.299999999999997"/>
    <s v="PBC_Dataset"/>
    <s v="Giemsa"/>
    <s v="Olympus_BX51"/>
    <n v="100"/>
    <n v="360"/>
    <n v="0.1158"/>
    <n v="0.92689999999999995"/>
    <n v="0.83620000000000005"/>
    <n v="-9.0699999999999892E-2"/>
  </r>
  <r>
    <s v="CELL_002009"/>
    <x v="4"/>
    <x v="1"/>
    <s v="Normal_WBC"/>
    <n v="17.34"/>
    <n v="60.5"/>
    <n v="0.58799999999999997"/>
    <n v="0.35299999999999998"/>
    <n v="171.38810198300285"/>
    <n v="0.78100000000000003"/>
    <n v="0.46600000000000003"/>
    <n v="1.65"/>
    <n v="1.2"/>
    <n v="0.89400000000000002"/>
    <n v="484"/>
    <n v="98"/>
    <n v="207"/>
    <n v="167"/>
    <n v="163"/>
    <n v="81.17647058823529"/>
    <n v="65.490196078431367"/>
    <n v="63.921568627450974"/>
    <n v="0.61199999999999999"/>
    <x v="1"/>
    <x v="0"/>
    <n v="7738"/>
    <n v="4.07"/>
    <n v="12"/>
    <n v="39.200000000000003"/>
    <n v="165802"/>
    <n v="80.5"/>
    <n v="34.200000000000003"/>
    <s v="PBC_Dataset"/>
    <s v="Giemsa"/>
    <s v="Leica_DM2000"/>
    <n v="60"/>
    <n v="224"/>
    <n v="0.1706"/>
    <n v="0.86140000000000005"/>
    <n v="0.96130000000000004"/>
    <n v="9.9899999999999989E-2"/>
  </r>
  <r>
    <s v="CELL_003429"/>
    <x v="2"/>
    <x v="1"/>
    <s v="Normal_RBC"/>
    <n v="7.47"/>
    <n v="0"/>
    <n v="0"/>
    <n v="1"/>
    <n v="0"/>
    <n v="0.79500000000000004"/>
    <n v="0.21199999999999999"/>
    <n v="0.65"/>
    <n v="1"/>
    <n v="0.90800000000000003"/>
    <n v="194"/>
    <n v="47"/>
    <n v="219"/>
    <n v="125"/>
    <n v="116"/>
    <n v="85.882352941176464"/>
    <n v="49.019607843137251"/>
    <n v="45.490196078431374"/>
    <n v="0.41199999999999998"/>
    <x v="0"/>
    <x v="1"/>
    <n v="4874"/>
    <n v="5.65"/>
    <n v="8.5"/>
    <n v="37.4"/>
    <n v="180328"/>
    <n v="79.099999999999994"/>
    <n v="33"/>
    <s v="Raabin_WBC"/>
    <s v="May_Grunwald_Giemsa"/>
    <s v="Zeiss_Axio"/>
    <n v="60"/>
    <n v="256"/>
    <n v="6.1400000000000003E-2"/>
    <n v="0.91979999999999995"/>
    <n v="0.9405"/>
    <n v="2.0700000000000052E-2"/>
  </r>
  <r>
    <s v="CELL_000228"/>
    <x v="1"/>
    <x v="1"/>
    <s v="Normal_WBC"/>
    <n v="10.61"/>
    <n v="49.5"/>
    <n v="0.57899999999999996"/>
    <n v="0.54600000000000004"/>
    <n v="90.659340659340657"/>
    <n v="0.75900000000000001"/>
    <n v="0.436"/>
    <n v="3.74"/>
    <n v="4"/>
    <n v="0.80400000000000005"/>
    <n v="365"/>
    <n v="54"/>
    <n v="206"/>
    <n v="177"/>
    <n v="168"/>
    <n v="80.784313725490193"/>
    <n v="69.411764705882348"/>
    <n v="65.882352941176464"/>
    <n v="0.69899999999999995"/>
    <x v="0"/>
    <x v="0"/>
    <n v="4624"/>
    <n v="5.31"/>
    <n v="14"/>
    <n v="37.9"/>
    <n v="246083"/>
    <n v="86.1"/>
    <n v="35"/>
    <s v="PBC_Dataset"/>
    <s v="Wright"/>
    <s v="Zeiss_Axio"/>
    <n v="100"/>
    <n v="512"/>
    <n v="0.11700000000000001"/>
    <n v="0.97550000000000003"/>
    <n v="0.89659999999999995"/>
    <n v="-7.8900000000000081E-2"/>
  </r>
  <r>
    <s v="CELL_004668"/>
    <x v="12"/>
    <x v="0"/>
    <s v="Anemia"/>
    <n v="5.35"/>
    <n v="0"/>
    <n v="0"/>
    <n v="1"/>
    <n v="0"/>
    <n v="0.52"/>
    <n v="0.95499999999999996"/>
    <n v="0.76"/>
    <n v="1"/>
    <n v="0.72299999999999998"/>
    <n v="83"/>
    <n v="40"/>
    <n v="233"/>
    <n v="122"/>
    <n v="126"/>
    <n v="91.372549019607845"/>
    <n v="47.843137254901961"/>
    <n v="49.411764705882355"/>
    <n v="0.497"/>
    <x v="0"/>
    <x v="1"/>
    <n v="6092"/>
    <n v="5.27"/>
    <n v="13.1"/>
    <n v="36.799999999999997"/>
    <n v="138038"/>
    <n v="90.4"/>
    <n v="33.9"/>
    <s v="CytoData"/>
    <s v="Giemsa"/>
    <s v="Olympus_BX51"/>
    <n v="60"/>
    <n v="224"/>
    <n v="0.84079999999999999"/>
    <n v="0.92410000000000003"/>
    <n v="0.68069999999999997"/>
    <n v="-0.24340000000000006"/>
  </r>
  <r>
    <s v="CELL_001176"/>
    <x v="5"/>
    <x v="1"/>
    <s v="Normal_WBC"/>
    <n v="10.88"/>
    <n v="73.5"/>
    <n v="0.72599999999999998"/>
    <n v="0.154"/>
    <n v="477.27272727272725"/>
    <n v="1"/>
    <n v="0.216"/>
    <n v="1.4"/>
    <n v="1"/>
    <n v="0.83099999999999996"/>
    <n v="341"/>
    <n v="60"/>
    <n v="198"/>
    <n v="176"/>
    <n v="190"/>
    <n v="77.64705882352942"/>
    <n v="69.019607843137251"/>
    <n v="74.509803921568633"/>
    <n v="0.71099999999999997"/>
    <x v="2"/>
    <x v="1"/>
    <n v="6137"/>
    <n v="4.42"/>
    <n v="14.6"/>
    <n v="39.1"/>
    <n v="100575"/>
    <n v="103"/>
    <n v="34.700000000000003"/>
    <s v="Raabin_WBC"/>
    <s v="Wright"/>
    <s v="Leica_DM2000"/>
    <n v="100"/>
    <n v="224"/>
    <n v="5.7500000000000002E-2"/>
    <n v="0.96"/>
    <n v="0.83579999999999999"/>
    <n v="-0.12419999999999998"/>
  </r>
  <r>
    <s v="CELL_003012"/>
    <x v="2"/>
    <x v="1"/>
    <s v="Normal_RBC"/>
    <n v="6.84"/>
    <n v="0"/>
    <n v="0"/>
    <n v="1"/>
    <n v="0"/>
    <n v="0.85499999999999998"/>
    <n v="0.23100000000000001"/>
    <n v="0.64"/>
    <n v="1"/>
    <n v="0.95199999999999996"/>
    <n v="186"/>
    <n v="54"/>
    <n v="221"/>
    <n v="136"/>
    <n v="137"/>
    <n v="86.666666666666671"/>
    <n v="53.333333333333336"/>
    <n v="53.725490196078432"/>
    <n v="0.41299999999999998"/>
    <x v="1"/>
    <x v="1"/>
    <n v="10272"/>
    <n v="4.17"/>
    <n v="11.7"/>
    <n v="50.6"/>
    <n v="192395"/>
    <n v="86.2"/>
    <n v="33"/>
    <s v="PBC_Dataset"/>
    <s v="May_Grunwald_Giemsa"/>
    <s v="Zeiss_Axio"/>
    <n v="60"/>
    <n v="512"/>
    <n v="7.4499999999999997E-2"/>
    <n v="0.82250000000000001"/>
    <n v="0.88439999999999996"/>
    <n v="6.1899999999999955E-2"/>
  </r>
  <r>
    <s v="CELL_000882"/>
    <x v="1"/>
    <x v="1"/>
    <s v="Normal_WBC"/>
    <n v="11.13"/>
    <n v="51"/>
    <n v="0.40400000000000003"/>
    <n v="0.47"/>
    <n v="108.51063829787235"/>
    <n v="0.79600000000000004"/>
    <n v="0.442"/>
    <n v="3.31"/>
    <n v="4.7"/>
    <n v="0.82899999999999996"/>
    <n v="469"/>
    <n v="69"/>
    <n v="196"/>
    <n v="170"/>
    <n v="183"/>
    <n v="76.862745098039227"/>
    <n v="66.666666666666657"/>
    <n v="71.764705882352942"/>
    <n v="0.70799999999999996"/>
    <x v="0"/>
    <x v="1"/>
    <n v="7882"/>
    <n v="4.54"/>
    <n v="12.9"/>
    <n v="41.8"/>
    <n v="349640"/>
    <n v="100.7"/>
    <n v="34.200000000000003"/>
    <s v="Raabin_WBC"/>
    <s v="May_Grunwald_Giemsa"/>
    <s v="Zeiss_Axio"/>
    <n v="100"/>
    <n v="512"/>
    <n v="2.46E-2"/>
    <n v="0.86519999999999997"/>
    <n v="0.80959999999999999"/>
    <n v="-5.5599999999999983E-2"/>
  </r>
  <r>
    <s v="CELL_002938"/>
    <x v="2"/>
    <x v="1"/>
    <s v="Normal_RBC"/>
    <n v="8.18"/>
    <n v="0"/>
    <n v="0"/>
    <n v="1"/>
    <n v="0"/>
    <n v="0.93500000000000005"/>
    <n v="0.36499999999999999"/>
    <n v="0.45"/>
    <n v="1"/>
    <n v="0.96699999999999997"/>
    <n v="180"/>
    <n v="50"/>
    <n v="247"/>
    <n v="121"/>
    <n v="135"/>
    <n v="96.862745098039213"/>
    <n v="47.450980392156858"/>
    <n v="52.941176470588239"/>
    <n v="0.54800000000000004"/>
    <x v="2"/>
    <x v="1"/>
    <n v="5326"/>
    <n v="4.96"/>
    <n v="15"/>
    <n v="39.700000000000003"/>
    <n v="209650"/>
    <n v="85.4"/>
    <n v="35"/>
    <s v="CytoData"/>
    <s v="Giemsa"/>
    <s v="Leica_DM2000"/>
    <n v="60"/>
    <n v="512"/>
    <n v="3.8100000000000002E-2"/>
    <n v="0.90800000000000003"/>
    <n v="0.98550000000000004"/>
    <n v="7.7500000000000013E-2"/>
  </r>
  <r>
    <s v="CELL_002329"/>
    <x v="4"/>
    <x v="1"/>
    <s v="Normal_WBC"/>
    <n v="15.88"/>
    <n v="64.2"/>
    <n v="0.375"/>
    <n v="0.33900000000000002"/>
    <n v="189.38053097345133"/>
    <n v="0.746"/>
    <n v="0.42499999999999999"/>
    <n v="2.1"/>
    <n v="1.5"/>
    <n v="0.77800000000000002"/>
    <n v="495"/>
    <n v="95"/>
    <n v="225"/>
    <n v="168"/>
    <n v="196"/>
    <n v="88.235294117647058"/>
    <n v="65.882352941176464"/>
    <n v="76.862745098039227"/>
    <n v="0.64900000000000002"/>
    <x v="1"/>
    <x v="0"/>
    <n v="4154"/>
    <n v="7"/>
    <n v="15"/>
    <n v="37.700000000000003"/>
    <n v="254466"/>
    <n v="93.3"/>
    <n v="35.1"/>
    <s v="Raabin_WBC"/>
    <s v="Wright"/>
    <s v="Leica_DM2000"/>
    <n v="60"/>
    <n v="360"/>
    <n v="0.1113"/>
    <n v="0.90010000000000001"/>
    <n v="1"/>
    <n v="9.9899999999999989E-2"/>
  </r>
  <r>
    <s v="CELL_005351"/>
    <x v="0"/>
    <x v="0"/>
    <s v="Infection"/>
    <n v="14.05"/>
    <n v="53.8"/>
    <n v="0.64500000000000002"/>
    <n v="0.47199999999999998"/>
    <n v="113.98305084745763"/>
    <n v="0.73399999999999999"/>
    <n v="0.47899999999999998"/>
    <n v="1.48"/>
    <n v="5.6"/>
    <n v="0.77400000000000002"/>
    <n v="545"/>
    <n v="73"/>
    <n v="224"/>
    <n v="171"/>
    <n v="194"/>
    <n v="87.843137254901961"/>
    <n v="67.058823529411754"/>
    <n v="76.078431372549019"/>
    <n v="0.65600000000000003"/>
    <x v="0"/>
    <x v="0"/>
    <n v="1034"/>
    <n v="5.2"/>
    <n v="18.100000000000001"/>
    <n v="43.7"/>
    <n v="231967"/>
    <n v="89.3"/>
    <n v="33.9"/>
    <s v="Raabin_WBC"/>
    <s v="Wright"/>
    <s v="Leica_DM2000"/>
    <n v="60"/>
    <n v="224"/>
    <n v="0.90369999999999995"/>
    <n v="0.82809999999999995"/>
    <n v="0.76359999999999995"/>
    <n v="-6.4500000000000002E-2"/>
  </r>
  <r>
    <s v="CELL_001565"/>
    <x v="5"/>
    <x v="1"/>
    <s v="Normal_WBC"/>
    <n v="9.18"/>
    <n v="72.2"/>
    <n v="0.78800000000000003"/>
    <n v="8.6999999999999994E-2"/>
    <n v="829.88505747126442"/>
    <n v="0.82799999999999996"/>
    <n v="0.214"/>
    <n v="1.46"/>
    <n v="1.1000000000000001"/>
    <n v="0.91400000000000003"/>
    <n v="264"/>
    <n v="56"/>
    <n v="215"/>
    <n v="141"/>
    <n v="186"/>
    <n v="84.313725490196077"/>
    <n v="55.294117647058826"/>
    <n v="72.941176470588232"/>
    <n v="0.78400000000000003"/>
    <x v="0"/>
    <x v="1"/>
    <n v="6140"/>
    <n v="4.99"/>
    <n v="13.6"/>
    <n v="44.4"/>
    <n v="286117"/>
    <n v="95.3"/>
    <n v="31.5"/>
    <s v="PBC_Dataset"/>
    <s v="Giemsa"/>
    <s v="Leica_DM2000"/>
    <n v="100"/>
    <n v="256"/>
    <n v="9.8400000000000001E-2"/>
    <n v="0.88480000000000003"/>
    <n v="0.89590000000000003"/>
    <n v="1.1099999999999999E-2"/>
  </r>
  <r>
    <s v="CELL_003246"/>
    <x v="2"/>
    <x v="1"/>
    <s v="Normal_RBC"/>
    <n v="8.1300000000000008"/>
    <n v="0"/>
    <n v="0"/>
    <n v="1"/>
    <n v="0"/>
    <n v="0.90300000000000002"/>
    <n v="0.221"/>
    <n v="0.97"/>
    <n v="1"/>
    <n v="0.92900000000000005"/>
    <n v="178"/>
    <n v="57"/>
    <n v="213"/>
    <n v="128"/>
    <n v="135"/>
    <n v="83.529411764705884"/>
    <n v="50.196078431372548"/>
    <n v="52.941176470588239"/>
    <n v="0.55400000000000005"/>
    <x v="1"/>
    <x v="0"/>
    <n v="6186"/>
    <n v="4.92"/>
    <n v="16.399999999999999"/>
    <n v="46.4"/>
    <n v="214205"/>
    <n v="84.5"/>
    <n v="35.700000000000003"/>
    <s v="CytoData"/>
    <s v="Wright"/>
    <s v="Olympus_BX51"/>
    <n v="40"/>
    <n v="224"/>
    <n v="0"/>
    <n v="0.81799999999999995"/>
    <n v="0.84819999999999995"/>
    <n v="3.0200000000000005E-2"/>
  </r>
  <r>
    <s v="CELL_003765"/>
    <x v="7"/>
    <x v="1"/>
    <s v="Normal_Platelet"/>
    <n v="1.89"/>
    <n v="0"/>
    <n v="0"/>
    <n v="1"/>
    <n v="0"/>
    <n v="0.66900000000000004"/>
    <n v="0.38400000000000001"/>
    <n v="2.87"/>
    <n v="1"/>
    <n v="0.72899999999999998"/>
    <n v="28"/>
    <n v="18"/>
    <n v="213"/>
    <n v="163"/>
    <n v="159"/>
    <n v="83.529411764705884"/>
    <n v="63.921568627450974"/>
    <n v="62.352941176470587"/>
    <n v="0.59"/>
    <x v="2"/>
    <x v="1"/>
    <n v="1434"/>
    <n v="3.79"/>
    <n v="15.1"/>
    <n v="37.6"/>
    <n v="192250"/>
    <n v="92"/>
    <n v="33.1"/>
    <s v="PBC_Dataset"/>
    <s v="Giemsa"/>
    <s v="Olympus_BX51"/>
    <n v="40"/>
    <n v="256"/>
    <n v="0.1389"/>
    <n v="0.92190000000000005"/>
    <n v="0.9839"/>
    <n v="6.1999999999999944E-2"/>
  </r>
  <r>
    <s v="CELL_001488"/>
    <x v="5"/>
    <x v="1"/>
    <s v="Normal_WBC"/>
    <n v="10.37"/>
    <n v="66.8"/>
    <n v="0.83499999999999996"/>
    <n v="0.214"/>
    <n v="312.14953271028037"/>
    <n v="0.96299999999999997"/>
    <n v="0.20300000000000001"/>
    <n v="0.99"/>
    <n v="1"/>
    <n v="0.92400000000000004"/>
    <n v="251"/>
    <n v="50"/>
    <n v="191"/>
    <n v="143"/>
    <n v="182"/>
    <n v="74.901960784313729"/>
    <n v="56.078431372549019"/>
    <n v="71.372549019607845"/>
    <n v="0.72499999999999998"/>
    <x v="1"/>
    <x v="0"/>
    <n v="6513"/>
    <n v="4.7"/>
    <n v="11.6"/>
    <n v="36.5"/>
    <n v="211356"/>
    <n v="84.2"/>
    <n v="32"/>
    <s v="CytoData"/>
    <s v="Giemsa"/>
    <s v="Olympus_BX51"/>
    <n v="100"/>
    <n v="224"/>
    <n v="4.36E-2"/>
    <n v="1"/>
    <n v="0.99660000000000004"/>
    <n v="-3.3999999999999586E-3"/>
  </r>
  <r>
    <s v="CELL_003553"/>
    <x v="2"/>
    <x v="1"/>
    <s v="Normal_RBC"/>
    <n v="7.02"/>
    <n v="0"/>
    <n v="0"/>
    <n v="1"/>
    <n v="0"/>
    <n v="0.92400000000000004"/>
    <n v="0.20599999999999999"/>
    <n v="0.45"/>
    <n v="1"/>
    <n v="0.94099999999999995"/>
    <n v="186"/>
    <n v="43"/>
    <n v="227"/>
    <n v="121"/>
    <n v="135"/>
    <n v="89.019607843137251"/>
    <n v="47.450980392156858"/>
    <n v="52.941176470588239"/>
    <n v="0.38500000000000001"/>
    <x v="1"/>
    <x v="1"/>
    <n v="6703"/>
    <n v="4.4400000000000004"/>
    <n v="14.4"/>
    <n v="49.9"/>
    <n v="204573"/>
    <n v="79.900000000000006"/>
    <n v="34.9"/>
    <s v="CytoData"/>
    <s v="May_Grunwald_Giemsa"/>
    <s v="Leica_DM2000"/>
    <n v="60"/>
    <n v="360"/>
    <n v="0.1055"/>
    <n v="0.84940000000000004"/>
    <n v="0.99470000000000003"/>
    <n v="0.14529999999999998"/>
  </r>
  <r>
    <s v="CELL_004897"/>
    <x v="15"/>
    <x v="0"/>
    <s v="Anemia"/>
    <n v="6.19"/>
    <n v="0"/>
    <n v="0"/>
    <n v="1"/>
    <n v="0"/>
    <n v="0.996"/>
    <n v="1.9E-2"/>
    <n v="0.39"/>
    <n v="1"/>
    <n v="0.98699999999999999"/>
    <n v="148"/>
    <n v="40"/>
    <n v="215"/>
    <n v="131"/>
    <n v="116"/>
    <n v="84.313725490196077"/>
    <n v="51.372549019607838"/>
    <n v="45.490196078431374"/>
    <n v="0.58199999999999996"/>
    <x v="1"/>
    <x v="0"/>
    <n v="6526"/>
    <n v="5.0999999999999996"/>
    <n v="14"/>
    <n v="38.9"/>
    <n v="214353"/>
    <n v="66.400000000000006"/>
    <n v="32.4"/>
    <s v="Raabin_WBC"/>
    <s v="Wright"/>
    <s v="Leica_DM2000"/>
    <n v="100"/>
    <n v="512"/>
    <n v="0.69979999999999998"/>
    <n v="0.58720000000000006"/>
    <n v="0.7762"/>
    <n v="0.18899999999999995"/>
  </r>
  <r>
    <s v="CELL_004232"/>
    <x v="8"/>
    <x v="0"/>
    <s v="Leukemia"/>
    <n v="12.71"/>
    <n v="81.2"/>
    <n v="0.45500000000000002"/>
    <n v="9.7000000000000003E-2"/>
    <n v="837.11340206185571"/>
    <n v="0.95799999999999996"/>
    <n v="0.24199999999999999"/>
    <n v="0.81"/>
    <n v="1"/>
    <n v="0.83199999999999996"/>
    <n v="691"/>
    <n v="111"/>
    <n v="184"/>
    <n v="134"/>
    <n v="218"/>
    <n v="72.156862745098039"/>
    <n v="52.549019607843142"/>
    <n v="85.490196078431367"/>
    <n v="0.60299999999999998"/>
    <x v="0"/>
    <x v="0"/>
    <n v="5281"/>
    <n v="4.29"/>
    <n v="11"/>
    <n v="37"/>
    <n v="372125"/>
    <n v="78.900000000000006"/>
    <n v="31.9"/>
    <s v="PBC_Dataset"/>
    <s v="Giemsa"/>
    <s v="Leica_DM2000"/>
    <n v="60"/>
    <n v="360"/>
    <n v="0.85329999999999995"/>
    <n v="0.89290000000000003"/>
    <n v="0.83650000000000002"/>
    <n v="-5.6400000000000006E-2"/>
  </r>
  <r>
    <s v="CELL_000293"/>
    <x v="1"/>
    <x v="1"/>
    <s v="Normal_WBC"/>
    <n v="12.55"/>
    <n v="52.4"/>
    <n v="0.69099999999999995"/>
    <n v="0.54300000000000004"/>
    <n v="96.500920810313062"/>
    <n v="0.78200000000000003"/>
    <n v="0.503"/>
    <n v="4.09"/>
    <n v="3.5"/>
    <n v="0.94399999999999995"/>
    <n v="418"/>
    <n v="70"/>
    <n v="222"/>
    <n v="154"/>
    <n v="186"/>
    <n v="87.058823529411768"/>
    <n v="60.392156862745097"/>
    <n v="72.941176470588232"/>
    <n v="0.749"/>
    <x v="1"/>
    <x v="0"/>
    <n v="7048"/>
    <n v="3.05"/>
    <n v="13"/>
    <n v="33.4"/>
    <n v="246756"/>
    <n v="102.1"/>
    <n v="32.1"/>
    <s v="CytoData"/>
    <s v="Giemsa"/>
    <s v="Zeiss_Axio"/>
    <n v="100"/>
    <n v="512"/>
    <n v="7.6200000000000004E-2"/>
    <n v="0.99209999999999998"/>
    <n v="0.92349999999999999"/>
    <n v="-6.8599999999999994E-2"/>
  </r>
  <r>
    <s v="CELL_002219"/>
    <x v="4"/>
    <x v="1"/>
    <s v="Normal_WBC"/>
    <n v="15.81"/>
    <n v="59.2"/>
    <n v="0.502"/>
    <n v="0.36299999999999999"/>
    <n v="163.08539944903583"/>
    <n v="0.71699999999999997"/>
    <n v="0.75"/>
    <n v="2.2000000000000002"/>
    <n v="1"/>
    <n v="0.65700000000000003"/>
    <n v="540"/>
    <n v="87"/>
    <n v="216"/>
    <n v="153"/>
    <n v="166"/>
    <n v="84.705882352941174"/>
    <n v="60"/>
    <n v="65.098039215686271"/>
    <n v="0.61799999999999999"/>
    <x v="2"/>
    <x v="0"/>
    <n v="5452"/>
    <n v="4.4400000000000004"/>
    <n v="15"/>
    <n v="44.9"/>
    <n v="166786"/>
    <n v="100.8"/>
    <n v="32.299999999999997"/>
    <s v="CytoData"/>
    <s v="Wright"/>
    <s v="Zeiss_Axio"/>
    <n v="100"/>
    <n v="224"/>
    <n v="0.12620000000000001"/>
    <n v="0.90600000000000003"/>
    <n v="0.90010000000000001"/>
    <n v="-5.9000000000000163E-3"/>
  </r>
  <r>
    <s v="CELL_000550"/>
    <x v="1"/>
    <x v="1"/>
    <s v="Normal_WBC"/>
    <n v="11.21"/>
    <n v="55"/>
    <n v="0.49299999999999999"/>
    <n v="0.40300000000000002"/>
    <n v="136.47642679900744"/>
    <n v="0.76"/>
    <n v="0.37"/>
    <n v="3.22"/>
    <n v="4"/>
    <n v="0.79500000000000004"/>
    <n v="429"/>
    <n v="72"/>
    <n v="200"/>
    <n v="161"/>
    <n v="200"/>
    <n v="78.431372549019613"/>
    <n v="63.13725490196078"/>
    <n v="78.431372549019613"/>
    <n v="0.66300000000000003"/>
    <x v="2"/>
    <x v="0"/>
    <n v="7566"/>
    <n v="5.93"/>
    <n v="11.5"/>
    <n v="41.2"/>
    <n v="311561"/>
    <n v="100.1"/>
    <n v="32.5"/>
    <s v="CytoData"/>
    <s v="Wright"/>
    <s v="Leica_DM2000"/>
    <n v="40"/>
    <n v="256"/>
    <n v="5.8200000000000002E-2"/>
    <n v="0.90810000000000002"/>
    <n v="0.8246"/>
    <n v="-8.3500000000000019E-2"/>
  </r>
  <r>
    <s v="CELL_004169"/>
    <x v="8"/>
    <x v="0"/>
    <s v="Leukemia"/>
    <n v="14.59"/>
    <n v="89.3"/>
    <n v="0.49199999999999999"/>
    <n v="0.224"/>
    <n v="398.66071428571428"/>
    <n v="0.69699999999999995"/>
    <n v="0.28499999999999998"/>
    <n v="0.87"/>
    <n v="1"/>
    <n v="0.89500000000000002"/>
    <n v="759"/>
    <n v="97"/>
    <n v="179"/>
    <n v="148"/>
    <n v="148"/>
    <n v="70.196078431372541"/>
    <n v="58.039215686274517"/>
    <n v="58.039215686274517"/>
    <n v="0.76500000000000001"/>
    <x v="1"/>
    <x v="0"/>
    <n v="5782"/>
    <n v="4.99"/>
    <n v="12.6"/>
    <n v="39.6"/>
    <n v="283491"/>
    <n v="75.400000000000006"/>
    <n v="32.6"/>
    <s v="CytoData"/>
    <s v="Wright"/>
    <s v="Leica_DM2000"/>
    <n v="60"/>
    <n v="360"/>
    <n v="0.79979999999999996"/>
    <n v="0.66610000000000003"/>
    <n v="0.80859999999999999"/>
    <n v="0.14249999999999996"/>
  </r>
  <r>
    <s v="CELL_001130"/>
    <x v="5"/>
    <x v="1"/>
    <s v="Normal_WBC"/>
    <n v="8.69"/>
    <n v="74.7"/>
    <n v="0.72699999999999998"/>
    <n v="0.16900000000000001"/>
    <n v="442.0118343195266"/>
    <n v="0.89900000000000002"/>
    <n v="0.17699999999999999"/>
    <n v="0.85"/>
    <n v="1.1000000000000001"/>
    <n v="0.78200000000000003"/>
    <n v="262"/>
    <n v="48"/>
    <n v="189"/>
    <n v="157"/>
    <n v="192"/>
    <n v="74.117647058823536"/>
    <n v="61.568627450980394"/>
    <n v="75.294117647058826"/>
    <n v="0.70199999999999996"/>
    <x v="1"/>
    <x v="0"/>
    <n v="9973"/>
    <n v="3.63"/>
    <n v="17.899999999999999"/>
    <n v="49.8"/>
    <n v="125488"/>
    <n v="91.3"/>
    <n v="35.299999999999997"/>
    <s v="CytoData"/>
    <s v="Giemsa"/>
    <s v="Zeiss_Axio"/>
    <n v="100"/>
    <n v="256"/>
    <n v="0.1009"/>
    <n v="0.87870000000000004"/>
    <n v="0.85299999999999998"/>
    <n v="-2.5700000000000056E-2"/>
  </r>
  <r>
    <s v="CELL_001449"/>
    <x v="5"/>
    <x v="1"/>
    <s v="Normal_WBC"/>
    <n v="10.65"/>
    <n v="83.9"/>
    <n v="0.68600000000000005"/>
    <n v="0.224"/>
    <n v="374.55357142857144"/>
    <n v="0.83799999999999997"/>
    <n v="7.2999999999999995E-2"/>
    <n v="1.6"/>
    <n v="1"/>
    <n v="0.91900000000000004"/>
    <n v="229"/>
    <n v="49"/>
    <n v="180"/>
    <n v="172"/>
    <n v="175"/>
    <n v="70.588235294117652"/>
    <n v="67.450980392156865"/>
    <n v="68.627450980392155"/>
    <n v="0.81699999999999995"/>
    <x v="1"/>
    <x v="0"/>
    <n v="4533"/>
    <n v="4.4000000000000004"/>
    <n v="16.600000000000001"/>
    <n v="48.7"/>
    <n v="225923"/>
    <n v="93.6"/>
    <n v="34.299999999999997"/>
    <s v="CytoData"/>
    <s v="Giemsa"/>
    <s v="Leica_DM2000"/>
    <n v="60"/>
    <n v="256"/>
    <n v="9.9000000000000005E-2"/>
    <n v="0.90969999999999995"/>
    <n v="0.99809999999999999"/>
    <n v="8.8400000000000034E-2"/>
  </r>
  <r>
    <s v="CELL_002909"/>
    <x v="2"/>
    <x v="1"/>
    <s v="Normal_RBC"/>
    <n v="7.73"/>
    <n v="0"/>
    <n v="0"/>
    <n v="1"/>
    <n v="0"/>
    <n v="0.88900000000000001"/>
    <n v="0.17"/>
    <n v="0.4"/>
    <n v="1"/>
    <n v="0.93200000000000005"/>
    <n v="213"/>
    <n v="50"/>
    <n v="235"/>
    <n v="138"/>
    <n v="133"/>
    <n v="92.156862745098039"/>
    <n v="54.117647058823529"/>
    <n v="52.156862745098046"/>
    <n v="0.48"/>
    <x v="1"/>
    <x v="0"/>
    <n v="8205"/>
    <n v="5.46"/>
    <n v="12.6"/>
    <n v="39.6"/>
    <n v="275589"/>
    <n v="109.8"/>
    <n v="33.9"/>
    <s v="CytoData"/>
    <s v="Giemsa"/>
    <s v="Leica_DM2000"/>
    <n v="100"/>
    <n v="256"/>
    <n v="0.1051"/>
    <n v="0.99409999999999998"/>
    <n v="0.7843"/>
    <n v="-0.20979999999999999"/>
  </r>
  <r>
    <s v="CELL_005490"/>
    <x v="11"/>
    <x v="0"/>
    <s v="Infection"/>
    <n v="11.49"/>
    <n v="59.5"/>
    <n v="0.60499999999999998"/>
    <n v="0.51200000000000001"/>
    <n v="116.2109375"/>
    <n v="0.80400000000000005"/>
    <n v="0.4"/>
    <n v="5.0599999999999996"/>
    <n v="3.7"/>
    <n v="0.751"/>
    <n v="445"/>
    <n v="68"/>
    <n v="206"/>
    <n v="169"/>
    <n v="169"/>
    <n v="80.784313725490193"/>
    <n v="66.274509803921561"/>
    <n v="66.274509803921561"/>
    <n v="0.65500000000000003"/>
    <x v="1"/>
    <x v="1"/>
    <n v="4780"/>
    <n v="5.43"/>
    <n v="10.4"/>
    <n v="43.1"/>
    <n v="348226"/>
    <n v="98.9"/>
    <n v="32.799999999999997"/>
    <s v="Raabin_WBC"/>
    <s v="Wright"/>
    <s v="Olympus_BX51"/>
    <n v="100"/>
    <n v="360"/>
    <n v="0.5877"/>
    <n v="0.68730000000000002"/>
    <n v="0.84089999999999998"/>
    <n v="0.15359999999999996"/>
  </r>
  <r>
    <s v="CELL_005781"/>
    <x v="6"/>
    <x v="0"/>
    <s v="Artefact"/>
    <n v="9.81"/>
    <n v="91.9"/>
    <n v="0.79500000000000004"/>
    <n v="0.05"/>
    <n v="1838"/>
    <n v="0.39200000000000002"/>
    <n v="0.55500000000000005"/>
    <n v="1.21"/>
    <n v="1"/>
    <n v="0.68799999999999994"/>
    <n v="277"/>
    <n v="88"/>
    <n v="188"/>
    <n v="150"/>
    <n v="166"/>
    <n v="73.725490196078439"/>
    <n v="58.82352941176471"/>
    <n v="65.098039215686271"/>
    <n v="0.88200000000000001"/>
    <x v="1"/>
    <x v="1"/>
    <n v="7593"/>
    <n v="5.28"/>
    <n v="10.9"/>
    <n v="34.700000000000003"/>
    <n v="205472"/>
    <n v="80.3"/>
    <n v="30.9"/>
    <s v="CytoData"/>
    <s v="Giemsa"/>
    <s v="Leica_DM2000"/>
    <n v="100"/>
    <n v="512"/>
    <n v="0.7722"/>
    <n v="0.75480000000000003"/>
    <n v="0.8206"/>
    <n v="6.579999999999997E-2"/>
  </r>
  <r>
    <s v="CELL_001508"/>
    <x v="5"/>
    <x v="1"/>
    <s v="Normal_WBC"/>
    <n v="7.5"/>
    <n v="81.099999999999994"/>
    <n v="0.84"/>
    <n v="0.17299999999999999"/>
    <n v="468.78612716763007"/>
    <n v="0.94399999999999995"/>
    <n v="0.2"/>
    <n v="1.49"/>
    <n v="1"/>
    <n v="0.92"/>
    <n v="289"/>
    <n v="69"/>
    <n v="208"/>
    <n v="149"/>
    <n v="191"/>
    <n v="81.568627450980387"/>
    <n v="58.431372549019613"/>
    <n v="74.901960784313729"/>
    <n v="0.70299999999999996"/>
    <x v="1"/>
    <x v="1"/>
    <n v="7046"/>
    <n v="4.0599999999999996"/>
    <n v="15.7"/>
    <n v="42"/>
    <n v="419755"/>
    <n v="72.900000000000006"/>
    <n v="36.1"/>
    <s v="Raabin_WBC"/>
    <s v="Wright"/>
    <s v="Olympus_BX51"/>
    <n v="60"/>
    <n v="360"/>
    <n v="0"/>
    <n v="0.93710000000000004"/>
    <n v="0.80389999999999995"/>
    <n v="-0.1332000000000001"/>
  </r>
  <r>
    <s v="CELL_005385"/>
    <x v="0"/>
    <x v="0"/>
    <s v="Infection"/>
    <n v="14.34"/>
    <n v="62.5"/>
    <n v="0.64500000000000002"/>
    <n v="0.28899999999999998"/>
    <n v="216.26297577854672"/>
    <n v="0.70399999999999996"/>
    <n v="0.47099999999999997"/>
    <n v="2.78"/>
    <n v="6.8"/>
    <n v="0.72899999999999998"/>
    <n v="483"/>
    <n v="71"/>
    <n v="194"/>
    <n v="184"/>
    <n v="176"/>
    <n v="76.078431372549019"/>
    <n v="72.156862745098039"/>
    <n v="69.019607843137251"/>
    <n v="0.66200000000000003"/>
    <x v="0"/>
    <x v="0"/>
    <n v="4182"/>
    <n v="4.3"/>
    <n v="14.8"/>
    <n v="40.700000000000003"/>
    <n v="213792"/>
    <n v="82.8"/>
    <n v="31.9"/>
    <s v="Raabin_WBC"/>
    <s v="Giemsa"/>
    <s v="Leica_DM2000"/>
    <n v="60"/>
    <n v="224"/>
    <n v="0.84799999999999998"/>
    <n v="0.78310000000000002"/>
    <n v="0.77310000000000001"/>
    <n v="-1.0000000000000009E-2"/>
  </r>
  <r>
    <s v="CELL_001701"/>
    <x v="5"/>
    <x v="1"/>
    <s v="Normal_WBC"/>
    <n v="10"/>
    <n v="74.2"/>
    <n v="0.74"/>
    <n v="0.16"/>
    <n v="463.75"/>
    <n v="0.94599999999999995"/>
    <n v="0.20699999999999999"/>
    <n v="0.91"/>
    <n v="1"/>
    <n v="0.93200000000000005"/>
    <n v="343"/>
    <n v="47"/>
    <n v="215"/>
    <n v="130"/>
    <n v="205"/>
    <n v="84.313725490196077"/>
    <n v="50.980392156862742"/>
    <n v="80.392156862745097"/>
    <n v="0.79"/>
    <x v="2"/>
    <x v="1"/>
    <n v="10037"/>
    <n v="4.1399999999999997"/>
    <n v="12.5"/>
    <n v="46.3"/>
    <n v="276382"/>
    <n v="87.3"/>
    <n v="33.5"/>
    <s v="CytoData"/>
    <s v="Giemsa"/>
    <s v="Olympus_BX51"/>
    <n v="100"/>
    <n v="256"/>
    <n v="4.2900000000000001E-2"/>
    <n v="0.96350000000000002"/>
    <n v="0.90359999999999996"/>
    <n v="-5.9900000000000064E-2"/>
  </r>
  <r>
    <s v="CELL_004651"/>
    <x v="16"/>
    <x v="0"/>
    <s v="Anemia"/>
    <n v="9.24"/>
    <n v="0"/>
    <n v="0"/>
    <n v="1"/>
    <n v="0"/>
    <n v="0.43099999999999999"/>
    <n v="0.89900000000000002"/>
    <n v="0.84"/>
    <n v="1"/>
    <n v="0.89900000000000002"/>
    <n v="190"/>
    <n v="43"/>
    <n v="249"/>
    <n v="114"/>
    <n v="121"/>
    <n v="97.647058823529406"/>
    <n v="44.705882352941181"/>
    <n v="47.450980392156858"/>
    <n v="0.56299999999999994"/>
    <x v="2"/>
    <x v="0"/>
    <n v="2869"/>
    <n v="4.58"/>
    <n v="13.8"/>
    <n v="41.5"/>
    <n v="324682"/>
    <n v="90.5"/>
    <n v="35.1"/>
    <s v="PBC_Dataset"/>
    <s v="Wright"/>
    <s v="Olympus_BX51"/>
    <n v="40"/>
    <n v="512"/>
    <n v="0.79910000000000003"/>
    <n v="0.74809999999999999"/>
    <n v="0.70330000000000004"/>
    <n v="-4.4799999999999951E-2"/>
  </r>
  <r>
    <s v="CELL_003587"/>
    <x v="2"/>
    <x v="1"/>
    <s v="Normal_RBC"/>
    <n v="8.6300000000000008"/>
    <n v="0"/>
    <n v="0"/>
    <n v="1"/>
    <n v="0"/>
    <n v="0.88100000000000001"/>
    <n v="8.5999999999999993E-2"/>
    <n v="0.17"/>
    <n v="1"/>
    <n v="0.97699999999999998"/>
    <n v="196"/>
    <n v="55"/>
    <n v="216"/>
    <n v="127"/>
    <n v="126"/>
    <n v="84.705882352941174"/>
    <n v="49.803921568627452"/>
    <n v="49.411764705882355"/>
    <n v="0.496"/>
    <x v="1"/>
    <x v="0"/>
    <n v="3699"/>
    <n v="3.76"/>
    <n v="13.6"/>
    <n v="46.9"/>
    <n v="186985"/>
    <n v="101.1"/>
    <n v="35.9"/>
    <s v="CytoData"/>
    <s v="Wright"/>
    <s v="Zeiss_Axio"/>
    <n v="100"/>
    <n v="224"/>
    <n v="0.10290000000000001"/>
    <n v="0.97529999999999994"/>
    <n v="0.90759999999999996"/>
    <n v="-6.7699999999999982E-2"/>
  </r>
  <r>
    <s v="CELL_004910"/>
    <x v="15"/>
    <x v="0"/>
    <s v="Anemia"/>
    <n v="6.55"/>
    <n v="0"/>
    <n v="0"/>
    <n v="1"/>
    <n v="0"/>
    <n v="0.93799999999999994"/>
    <n v="3.6999999999999998E-2"/>
    <n v="0.44"/>
    <n v="1"/>
    <n v="1"/>
    <n v="138"/>
    <n v="42"/>
    <n v="227"/>
    <n v="125"/>
    <n v="125"/>
    <n v="89.019607843137251"/>
    <n v="49.019607843137251"/>
    <n v="49.019607843137251"/>
    <n v="0.55300000000000005"/>
    <x v="2"/>
    <x v="1"/>
    <n v="9983"/>
    <n v="5.98"/>
    <n v="15.1"/>
    <n v="31.9"/>
    <n v="186746"/>
    <n v="85.7"/>
    <n v="34.5"/>
    <s v="Raabin_WBC"/>
    <s v="May_Grunwald_Giemsa"/>
    <s v="Olympus_BX51"/>
    <n v="40"/>
    <n v="224"/>
    <n v="0.69579999999999997"/>
    <n v="0.73619999999999997"/>
    <n v="0.92220000000000002"/>
    <n v="0.18600000000000005"/>
  </r>
  <r>
    <s v="CELL_004524"/>
    <x v="16"/>
    <x v="0"/>
    <s v="Anemia"/>
    <n v="8.5299999999999994"/>
    <n v="0"/>
    <n v="0"/>
    <n v="1"/>
    <n v="0"/>
    <n v="0.35199999999999998"/>
    <n v="0.85199999999999998"/>
    <n v="0.25"/>
    <n v="1"/>
    <n v="0.84599999999999997"/>
    <n v="199"/>
    <n v="66"/>
    <n v="224"/>
    <n v="118"/>
    <n v="135"/>
    <n v="87.843137254901961"/>
    <n v="46.274509803921568"/>
    <n v="52.941176470588239"/>
    <n v="0.43099999999999999"/>
    <x v="0"/>
    <x v="1"/>
    <n v="4400"/>
    <n v="6.84"/>
    <n v="13.8"/>
    <n v="39.799999999999997"/>
    <n v="203416"/>
    <n v="78.7"/>
    <n v="32.9"/>
    <s v="PBC_Dataset"/>
    <s v="Giemsa"/>
    <s v="Leica_DM2000"/>
    <n v="60"/>
    <n v="256"/>
    <n v="0.75819999999999999"/>
    <n v="0.93620000000000003"/>
    <n v="0.82509999999999994"/>
    <n v="-0.11110000000000009"/>
  </r>
  <r>
    <s v="CELL_004154"/>
    <x v="8"/>
    <x v="0"/>
    <s v="Leukemia"/>
    <n v="16.489999999999998"/>
    <n v="88.3"/>
    <n v="0.378"/>
    <n v="0.183"/>
    <n v="482.5136612021858"/>
    <n v="0.90300000000000002"/>
    <n v="0.22600000000000001"/>
    <n v="1.07"/>
    <n v="1.1000000000000001"/>
    <n v="1"/>
    <n v="776"/>
    <n v="94"/>
    <n v="203"/>
    <n v="153"/>
    <n v="240"/>
    <n v="79.607843137254903"/>
    <n v="60"/>
    <n v="94.117647058823522"/>
    <n v="0.754"/>
    <x v="2"/>
    <x v="1"/>
    <n v="6494"/>
    <n v="5.38"/>
    <n v="11.9"/>
    <n v="42.5"/>
    <n v="181030"/>
    <n v="87.5"/>
    <n v="34.799999999999997"/>
    <s v="PBC_Dataset"/>
    <s v="Wright"/>
    <s v="Zeiss_Axio"/>
    <n v="40"/>
    <n v="360"/>
    <n v="0.87009999999999998"/>
    <n v="0.7288"/>
    <n v="0.62309999999999999"/>
    <n v="-0.10570000000000002"/>
  </r>
  <r>
    <s v="CELL_002590"/>
    <x v="10"/>
    <x v="1"/>
    <s v="Normal_WBC"/>
    <n v="12.61"/>
    <n v="47.3"/>
    <n v="0.65100000000000002"/>
    <n v="0.49"/>
    <n v="96.530612244897952"/>
    <n v="0.80600000000000005"/>
    <n v="0.38100000000000001"/>
    <n v="4.68"/>
    <n v="1.8"/>
    <n v="0.84"/>
    <n v="443"/>
    <n v="85"/>
    <n v="234"/>
    <n v="146"/>
    <n v="189"/>
    <n v="91.764705882352942"/>
    <n v="57.254901960784309"/>
    <n v="74.117647058823536"/>
    <n v="0.67200000000000004"/>
    <x v="1"/>
    <x v="0"/>
    <n v="7486"/>
    <n v="5.79"/>
    <n v="14.1"/>
    <n v="39.299999999999997"/>
    <n v="321371"/>
    <n v="89.3"/>
    <n v="31.4"/>
    <s v="PBC_Dataset"/>
    <s v="Wright"/>
    <s v="Leica_DM2000"/>
    <n v="60"/>
    <n v="360"/>
    <n v="0.1057"/>
    <n v="0.92700000000000005"/>
    <n v="0.81920000000000004"/>
    <n v="-0.10780000000000001"/>
  </r>
  <r>
    <s v="CELL_004982"/>
    <x v="17"/>
    <x v="0"/>
    <s v="Sickle_Cell_Anemia"/>
    <n v="5.3"/>
    <n v="0"/>
    <n v="0"/>
    <n v="1"/>
    <n v="0"/>
    <n v="0.33600000000000002"/>
    <n v="0.90500000000000003"/>
    <n v="0.15"/>
    <n v="1"/>
    <n v="0.749"/>
    <n v="166"/>
    <n v="66"/>
    <n v="223"/>
    <n v="115"/>
    <n v="114"/>
    <n v="87.450980392156865"/>
    <n v="45.098039215686278"/>
    <n v="44.705882352941181"/>
    <n v="0.51400000000000001"/>
    <x v="2"/>
    <x v="1"/>
    <n v="7632"/>
    <n v="5.04"/>
    <n v="12.4"/>
    <n v="35.6"/>
    <n v="194092"/>
    <n v="81.900000000000006"/>
    <n v="35.200000000000003"/>
    <s v="CytoData"/>
    <s v="Giemsa"/>
    <s v="Olympus_BX51"/>
    <n v="60"/>
    <n v="256"/>
    <n v="0.94430000000000003"/>
    <n v="0.91930000000000001"/>
    <n v="0.71930000000000005"/>
    <n v="-0.19999999999999996"/>
  </r>
  <r>
    <s v="CELL_004089"/>
    <x v="8"/>
    <x v="0"/>
    <s v="Leukemia"/>
    <n v="13.7"/>
    <n v="95"/>
    <n v="0.311"/>
    <n v="0.11"/>
    <n v="863.63636363636363"/>
    <n v="0.86799999999999999"/>
    <n v="0.20699999999999999"/>
    <n v="0"/>
    <n v="1.1000000000000001"/>
    <n v="0.96699999999999997"/>
    <n v="502"/>
    <n v="104"/>
    <n v="214"/>
    <n v="150"/>
    <n v="221"/>
    <n v="83.921568627450981"/>
    <n v="58.82352941176471"/>
    <n v="86.666666666666671"/>
    <n v="0.66600000000000004"/>
    <x v="0"/>
    <x v="1"/>
    <n v="4928"/>
    <n v="7"/>
    <n v="12.6"/>
    <n v="42.7"/>
    <n v="227239"/>
    <n v="84.5"/>
    <n v="32.799999999999997"/>
    <s v="Raabin_WBC"/>
    <s v="Giemsa"/>
    <s v="Olympus_BX51"/>
    <n v="40"/>
    <n v="224"/>
    <n v="0.89500000000000002"/>
    <n v="0.89649999999999996"/>
    <n v="0.75229999999999997"/>
    <n v="-0.14419999999999999"/>
  </r>
  <r>
    <s v="CELL_001559"/>
    <x v="5"/>
    <x v="1"/>
    <s v="Normal_WBC"/>
    <n v="9.51"/>
    <n v="90.8"/>
    <n v="0.79500000000000004"/>
    <n v="0.24199999999999999"/>
    <n v="375.20661157024796"/>
    <n v="0.82099999999999995"/>
    <n v="0.33900000000000002"/>
    <n v="0.86"/>
    <n v="1"/>
    <n v="0.93"/>
    <n v="248"/>
    <n v="65"/>
    <n v="192"/>
    <n v="164"/>
    <n v="207"/>
    <n v="75.294117647058826"/>
    <n v="64.313725490196077"/>
    <n v="81.17647058823529"/>
    <n v="0.755"/>
    <x v="1"/>
    <x v="0"/>
    <n v="8771"/>
    <n v="3.85"/>
    <n v="11.9"/>
    <n v="39.6"/>
    <n v="278789"/>
    <n v="94.7"/>
    <n v="33.299999999999997"/>
    <s v="CytoData"/>
    <s v="Wright"/>
    <s v="Leica_DM2000"/>
    <n v="100"/>
    <n v="512"/>
    <n v="4.5999999999999999E-2"/>
    <n v="0.91290000000000004"/>
    <n v="0.86119999999999997"/>
    <n v="-5.1700000000000079E-2"/>
  </r>
  <r>
    <s v="CELL_001213"/>
    <x v="5"/>
    <x v="1"/>
    <s v="Normal_WBC"/>
    <n v="9.92"/>
    <n v="87.3"/>
    <n v="0.74299999999999999"/>
    <n v="0.18"/>
    <n v="485"/>
    <n v="0.96699999999999997"/>
    <n v="8.3000000000000004E-2"/>
    <n v="1.07"/>
    <n v="1"/>
    <n v="0.90300000000000002"/>
    <n v="343"/>
    <n v="61"/>
    <n v="195"/>
    <n v="147"/>
    <n v="198"/>
    <n v="76.470588235294116"/>
    <n v="57.647058823529406"/>
    <n v="77.64705882352942"/>
    <n v="0.79"/>
    <x v="2"/>
    <x v="1"/>
    <n v="7346"/>
    <n v="6"/>
    <n v="13.6"/>
    <n v="46.2"/>
    <n v="267478"/>
    <n v="89.7"/>
    <n v="35.299999999999997"/>
    <s v="Raabin_WBC"/>
    <s v="Wright"/>
    <s v="Leica_DM2000"/>
    <n v="100"/>
    <n v="224"/>
    <n v="7.0999999999999994E-2"/>
    <n v="0.75239999999999996"/>
    <n v="0.91010000000000002"/>
    <n v="0.15770000000000006"/>
  </r>
  <r>
    <s v="CELL_005547"/>
    <x v="11"/>
    <x v="0"/>
    <s v="Infection"/>
    <n v="13.49"/>
    <n v="59.4"/>
    <n v="0.66200000000000003"/>
    <n v="0.47799999999999998"/>
    <n v="124.26778242677824"/>
    <n v="0.754"/>
    <n v="0.38600000000000001"/>
    <n v="4.45"/>
    <n v="2.9"/>
    <n v="0.81299999999999994"/>
    <n v="360"/>
    <n v="80"/>
    <n v="224"/>
    <n v="161"/>
    <n v="188"/>
    <n v="87.843137254901961"/>
    <n v="63.13725490196078"/>
    <n v="73.725490196078439"/>
    <n v="0.58099999999999996"/>
    <x v="0"/>
    <x v="0"/>
    <n v="10314"/>
    <n v="4.2"/>
    <n v="14.9"/>
    <n v="42.9"/>
    <n v="138425"/>
    <n v="77.5"/>
    <n v="34.5"/>
    <s v="Raabin_WBC"/>
    <s v="May_Grunwald_Giemsa"/>
    <s v="Olympus_BX51"/>
    <n v="60"/>
    <n v="256"/>
    <n v="0.96660000000000001"/>
    <n v="0.8548"/>
    <n v="0.64800000000000002"/>
    <n v="-0.20679999999999998"/>
  </r>
  <r>
    <s v="CELL_002147"/>
    <x v="4"/>
    <x v="1"/>
    <s v="Normal_WBC"/>
    <n v="16.760000000000002"/>
    <n v="59.5"/>
    <n v="0.50800000000000001"/>
    <n v="0.373"/>
    <n v="159.51742627345845"/>
    <n v="0.72199999999999998"/>
    <n v="0.52600000000000002"/>
    <n v="2.0499999999999998"/>
    <n v="1.2"/>
    <n v="0.72199999999999998"/>
    <n v="630"/>
    <n v="91"/>
    <n v="212"/>
    <n v="169"/>
    <n v="166"/>
    <n v="83.137254901960787"/>
    <n v="66.274509803921561"/>
    <n v="65.098039215686271"/>
    <n v="0.55800000000000005"/>
    <x v="0"/>
    <x v="1"/>
    <n v="6867"/>
    <n v="4.7"/>
    <n v="14.8"/>
    <n v="39"/>
    <n v="232561"/>
    <n v="84.3"/>
    <n v="34.4"/>
    <s v="PBC_Dataset"/>
    <s v="May_Grunwald_Giemsa"/>
    <s v="Olympus_BX51"/>
    <n v="60"/>
    <n v="224"/>
    <n v="0.13400000000000001"/>
    <n v="0.95550000000000002"/>
    <n v="0.89370000000000005"/>
    <n v="-6.1799999999999966E-2"/>
  </r>
  <r>
    <s v="CELL_000614"/>
    <x v="1"/>
    <x v="1"/>
    <s v="Normal_WBC"/>
    <n v="12.61"/>
    <n v="57.4"/>
    <n v="0.51200000000000001"/>
    <n v="0.46300000000000002"/>
    <n v="123.97408207343412"/>
    <n v="0.85399999999999998"/>
    <n v="0.40600000000000003"/>
    <n v="2.58"/>
    <n v="3.2"/>
    <n v="0.88"/>
    <n v="436"/>
    <n v="72"/>
    <n v="201"/>
    <n v="177"/>
    <n v="209"/>
    <n v="78.82352941176471"/>
    <n v="69.411764705882348"/>
    <n v="81.960784313725483"/>
    <n v="0.73799999999999999"/>
    <x v="2"/>
    <x v="1"/>
    <n v="10606"/>
    <n v="4.41"/>
    <n v="13.3"/>
    <n v="40.200000000000003"/>
    <n v="20000"/>
    <n v="92.5"/>
    <n v="33.700000000000003"/>
    <s v="PBC_Dataset"/>
    <s v="Wright"/>
    <s v="Olympus_BX51"/>
    <n v="100"/>
    <n v="256"/>
    <n v="0"/>
    <n v="0.873"/>
    <n v="0.89649999999999996"/>
    <n v="2.3499999999999965E-2"/>
  </r>
  <r>
    <s v="CELL_001993"/>
    <x v="4"/>
    <x v="1"/>
    <s v="Normal_WBC"/>
    <n v="14.58"/>
    <n v="68.900000000000006"/>
    <n v="0.45700000000000002"/>
    <n v="0.41199999999999998"/>
    <n v="167.23300970873788"/>
    <n v="0.78100000000000003"/>
    <n v="0.40400000000000003"/>
    <n v="2.33"/>
    <n v="1.6"/>
    <n v="0.80200000000000005"/>
    <n v="468"/>
    <n v="73"/>
    <n v="198"/>
    <n v="156"/>
    <n v="191"/>
    <n v="77.64705882352942"/>
    <n v="61.176470588235297"/>
    <n v="74.901960784313729"/>
    <n v="0.51200000000000001"/>
    <x v="1"/>
    <x v="0"/>
    <n v="8039"/>
    <n v="5"/>
    <n v="10.6"/>
    <n v="43.3"/>
    <n v="141187"/>
    <n v="93.8"/>
    <n v="32.299999999999997"/>
    <s v="Raabin_WBC"/>
    <s v="Giemsa"/>
    <s v="Olympus_BX51"/>
    <n v="100"/>
    <n v="256"/>
    <n v="6.0999999999999999E-2"/>
    <n v="0.91390000000000005"/>
    <n v="0.95760000000000001"/>
    <n v="4.3699999999999961E-2"/>
  </r>
  <r>
    <s v="CELL_001746"/>
    <x v="5"/>
    <x v="1"/>
    <s v="Normal_WBC"/>
    <n v="8.09"/>
    <n v="84.5"/>
    <n v="0.89800000000000002"/>
    <n v="0.25800000000000001"/>
    <n v="327.51937984496124"/>
    <n v="0.92500000000000004"/>
    <n v="0.25600000000000001"/>
    <n v="1.21"/>
    <n v="1"/>
    <n v="0.88300000000000001"/>
    <n v="197"/>
    <n v="47"/>
    <n v="200"/>
    <n v="139"/>
    <n v="199"/>
    <n v="78.431372549019613"/>
    <n v="54.509803921568626"/>
    <n v="78.039215686274517"/>
    <n v="0.82499999999999996"/>
    <x v="1"/>
    <x v="1"/>
    <n v="1000"/>
    <n v="3.94"/>
    <n v="12"/>
    <n v="40.6"/>
    <n v="338607"/>
    <n v="92.2"/>
    <n v="33.9"/>
    <s v="PBC_Dataset"/>
    <s v="Wright"/>
    <s v="Leica_DM2000"/>
    <n v="100"/>
    <n v="512"/>
    <n v="9.4299999999999995E-2"/>
    <n v="0.90910000000000002"/>
    <n v="0.8256"/>
    <n v="-8.3500000000000019E-2"/>
  </r>
  <r>
    <s v="CELL_001075"/>
    <x v="1"/>
    <x v="1"/>
    <s v="Normal_WBC"/>
    <n v="13.5"/>
    <n v="56.2"/>
    <n v="0.48599999999999999"/>
    <n v="0.44"/>
    <n v="127.72727272727273"/>
    <n v="0.73899999999999999"/>
    <n v="0.34"/>
    <n v="2.57"/>
    <n v="2.9"/>
    <n v="0.86499999999999999"/>
    <n v="436"/>
    <n v="67"/>
    <n v="194"/>
    <n v="153"/>
    <n v="159"/>
    <n v="76.078431372549019"/>
    <n v="60"/>
    <n v="62.352941176470587"/>
    <n v="0.65900000000000003"/>
    <x v="0"/>
    <x v="0"/>
    <n v="9363"/>
    <n v="4.37"/>
    <n v="14.3"/>
    <n v="41.6"/>
    <n v="172652"/>
    <n v="81.5"/>
    <n v="32.6"/>
    <s v="CytoData"/>
    <s v="Giemsa"/>
    <s v="Zeiss_Axio"/>
    <n v="100"/>
    <n v="256"/>
    <n v="4.9599999999999998E-2"/>
    <n v="0.85270000000000001"/>
    <n v="0.90400000000000003"/>
    <n v="5.1300000000000012E-2"/>
  </r>
  <r>
    <s v="CELL_002941"/>
    <x v="2"/>
    <x v="1"/>
    <s v="Normal_RBC"/>
    <n v="7.02"/>
    <n v="0"/>
    <n v="0"/>
    <n v="1"/>
    <n v="0"/>
    <n v="0.86699999999999999"/>
    <n v="0.14599999999999999"/>
    <n v="0.52"/>
    <n v="1"/>
    <n v="0.92900000000000005"/>
    <n v="154"/>
    <n v="47"/>
    <n v="221"/>
    <n v="125"/>
    <n v="131"/>
    <n v="86.666666666666671"/>
    <n v="49.019607843137251"/>
    <n v="51.372549019607838"/>
    <n v="0.48"/>
    <x v="1"/>
    <x v="0"/>
    <n v="8834"/>
    <n v="3.68"/>
    <n v="16.8"/>
    <n v="48.1"/>
    <n v="269746"/>
    <n v="79.900000000000006"/>
    <n v="32"/>
    <s v="Raabin_WBC"/>
    <s v="Giemsa"/>
    <s v="Zeiss_Axio"/>
    <n v="40"/>
    <n v="360"/>
    <n v="4.24E-2"/>
    <n v="0.82210000000000005"/>
    <n v="0.90249999999999997"/>
    <n v="8.0399999999999916E-2"/>
  </r>
  <r>
    <s v="CELL_003791"/>
    <x v="7"/>
    <x v="1"/>
    <s v="Normal_Platelet"/>
    <n v="2.6"/>
    <n v="0"/>
    <n v="0"/>
    <n v="1"/>
    <n v="0"/>
    <n v="0.70199999999999996"/>
    <n v="0.53600000000000003"/>
    <n v="1.57"/>
    <n v="1"/>
    <n v="0.82599999999999996"/>
    <n v="19"/>
    <n v="14"/>
    <n v="219"/>
    <n v="138"/>
    <n v="172"/>
    <n v="85.882352941176464"/>
    <n v="54.117647058823529"/>
    <n v="67.450980392156865"/>
    <n v="0.60499999999999998"/>
    <x v="2"/>
    <x v="1"/>
    <n v="6493"/>
    <n v="4.25"/>
    <n v="14.3"/>
    <n v="39.9"/>
    <n v="158681"/>
    <n v="86.3"/>
    <n v="31.7"/>
    <s v="PBC_Dataset"/>
    <s v="Giemsa"/>
    <s v="Olympus_BX51"/>
    <n v="100"/>
    <n v="256"/>
    <n v="8.2400000000000001E-2"/>
    <n v="1"/>
    <n v="0.90490000000000004"/>
    <n v="-9.5099999999999962E-2"/>
  </r>
  <r>
    <s v="CELL_005842"/>
    <x v="18"/>
    <x v="0"/>
    <s v="Artefact"/>
    <n v="2.76"/>
    <n v="41.2"/>
    <n v="0.26300000000000001"/>
    <n v="0.92400000000000004"/>
    <n v="44.588744588744589"/>
    <n v="0.49299999999999999"/>
    <n v="0.187"/>
    <n v="2.68"/>
    <n v="1"/>
    <n v="0.67300000000000004"/>
    <n v="139"/>
    <n v="42"/>
    <n v="185"/>
    <n v="180"/>
    <n v="205"/>
    <n v="72.549019607843135"/>
    <n v="70.588235294117652"/>
    <n v="80.392156862745097"/>
    <n v="0.80600000000000005"/>
    <x v="2"/>
    <x v="0"/>
    <n v="5313"/>
    <n v="6.1"/>
    <n v="12.8"/>
    <n v="31.5"/>
    <n v="331239"/>
    <n v="77.599999999999994"/>
    <n v="32.700000000000003"/>
    <s v="CytoData"/>
    <s v="Giemsa"/>
    <s v="Leica_DM2000"/>
    <n v="60"/>
    <n v="256"/>
    <n v="0.97660000000000002"/>
    <n v="0.70899999999999996"/>
    <n v="0.67410000000000003"/>
    <n v="-3.4899999999999931E-2"/>
  </r>
  <r>
    <s v="CELL_002664"/>
    <x v="9"/>
    <x v="1"/>
    <s v="Normal_WBC"/>
    <n v="11.51"/>
    <n v="61.4"/>
    <n v="0.83299999999999996"/>
    <n v="0.377"/>
    <n v="162.86472148541114"/>
    <n v="0.84799999999999998"/>
    <n v="0.223"/>
    <n v="5.04"/>
    <n v="1.5"/>
    <n v="0.71899999999999997"/>
    <n v="336"/>
    <n v="59"/>
    <n v="176"/>
    <n v="170"/>
    <n v="187"/>
    <n v="69.019607843137251"/>
    <n v="66.666666666666657"/>
    <n v="73.333333333333329"/>
    <n v="0.63700000000000001"/>
    <x v="2"/>
    <x v="1"/>
    <n v="8234"/>
    <n v="4.75"/>
    <n v="15"/>
    <n v="38.6"/>
    <n v="214567"/>
    <n v="85.6"/>
    <n v="33.299999999999997"/>
    <s v="Raabin_WBC"/>
    <s v="Wright"/>
    <s v="Olympus_BX51"/>
    <n v="60"/>
    <n v="256"/>
    <n v="4.2099999999999999E-2"/>
    <n v="1"/>
    <n v="0.94120000000000004"/>
    <n v="-5.8799999999999963E-2"/>
  </r>
  <r>
    <s v="CELL_000506"/>
    <x v="1"/>
    <x v="1"/>
    <s v="Normal_WBC"/>
    <n v="12.19"/>
    <n v="54.9"/>
    <n v="0.78500000000000003"/>
    <n v="0.41"/>
    <n v="133.90243902439025"/>
    <n v="0.73899999999999999"/>
    <n v="0.436"/>
    <n v="2.9"/>
    <n v="3.3"/>
    <n v="0.76600000000000001"/>
    <n v="444"/>
    <n v="76"/>
    <n v="205"/>
    <n v="170"/>
    <n v="157"/>
    <n v="80.392156862745097"/>
    <n v="66.666666666666657"/>
    <n v="61.568627450980394"/>
    <n v="0.60099999999999998"/>
    <x v="1"/>
    <x v="1"/>
    <n v="6575"/>
    <n v="3.84"/>
    <n v="18.2"/>
    <n v="29.3"/>
    <n v="318504"/>
    <n v="92.5"/>
    <n v="32.799999999999997"/>
    <s v="PBC_Dataset"/>
    <s v="Wright"/>
    <s v="Zeiss_Axio"/>
    <n v="100"/>
    <n v="224"/>
    <n v="0.13189999999999999"/>
    <n v="0.83740000000000003"/>
    <n v="0.99680000000000002"/>
    <n v="0.15939999999999999"/>
  </r>
  <r>
    <s v="CELL_001401"/>
    <x v="5"/>
    <x v="1"/>
    <s v="Normal_WBC"/>
    <n v="7.54"/>
    <n v="81.7"/>
    <n v="0.88100000000000001"/>
    <n v="0.159"/>
    <n v="513.8364779874214"/>
    <n v="0.88400000000000001"/>
    <n v="6.9000000000000006E-2"/>
    <n v="1.36"/>
    <n v="1.1000000000000001"/>
    <n v="0.90900000000000003"/>
    <n v="226"/>
    <n v="62"/>
    <n v="197"/>
    <n v="121"/>
    <n v="204"/>
    <n v="77.254901960784323"/>
    <n v="47.450980392156858"/>
    <n v="80"/>
    <n v="0.79"/>
    <x v="0"/>
    <x v="1"/>
    <n v="10348"/>
    <n v="4.0199999999999996"/>
    <n v="13"/>
    <n v="40.4"/>
    <n v="308202"/>
    <n v="89.8"/>
    <n v="33.299999999999997"/>
    <s v="Raabin_WBC"/>
    <s v="Wright"/>
    <s v="Olympus_BX51"/>
    <n v="100"/>
    <n v="224"/>
    <n v="8.3299999999999999E-2"/>
    <n v="0.89629999999999999"/>
    <n v="0.86529999999999996"/>
    <n v="-3.1000000000000028E-2"/>
  </r>
  <r>
    <s v="CELL_005747"/>
    <x v="6"/>
    <x v="0"/>
    <s v="Artefact"/>
    <n v="10.69"/>
    <n v="98"/>
    <n v="0.90700000000000003"/>
    <n v="7.3999999999999996E-2"/>
    <n v="1324.3243243243244"/>
    <n v="0.28899999999999998"/>
    <n v="0.33"/>
    <n v="1.06"/>
    <n v="1.1000000000000001"/>
    <n v="0.49099999999999999"/>
    <n v="312"/>
    <n v="111"/>
    <n v="181"/>
    <n v="146"/>
    <n v="224"/>
    <n v="70.980392156862749"/>
    <n v="57.254901960784309"/>
    <n v="87.843137254901961"/>
    <n v="0.57599999999999996"/>
    <x v="1"/>
    <x v="1"/>
    <n v="11342"/>
    <n v="4.04"/>
    <n v="9.6"/>
    <n v="39.6"/>
    <n v="209681"/>
    <n v="88.6"/>
    <n v="32.799999999999997"/>
    <s v="PBC_Dataset"/>
    <s v="Wright"/>
    <s v="Olympus_BX51"/>
    <n v="60"/>
    <n v="360"/>
    <n v="0.69689999999999996"/>
    <n v="0.62939999999999996"/>
    <n v="0.78600000000000003"/>
    <n v="0.15660000000000007"/>
  </r>
  <r>
    <s v="CELL_001189"/>
    <x v="5"/>
    <x v="1"/>
    <s v="Normal_WBC"/>
    <n v="9.92"/>
    <n v="87.1"/>
    <n v="0.84099999999999997"/>
    <n v="0.21"/>
    <n v="414.76190476190476"/>
    <n v="0.85"/>
    <n v="0.16200000000000001"/>
    <n v="1.36"/>
    <n v="1"/>
    <n v="0.85599999999999998"/>
    <n v="196"/>
    <n v="73"/>
    <n v="188"/>
    <n v="146"/>
    <n v="209"/>
    <n v="73.725490196078439"/>
    <n v="57.254901960784309"/>
    <n v="81.960784313725483"/>
    <n v="0.64700000000000002"/>
    <x v="1"/>
    <x v="1"/>
    <n v="8328"/>
    <n v="3.4"/>
    <n v="11.8"/>
    <n v="49.8"/>
    <n v="298831"/>
    <n v="74.8"/>
    <n v="32.799999999999997"/>
    <s v="PBC_Dataset"/>
    <s v="Giemsa"/>
    <s v="Leica_DM2000"/>
    <n v="60"/>
    <n v="256"/>
    <n v="0.11650000000000001"/>
    <n v="0.88590000000000002"/>
    <n v="0.93400000000000005"/>
    <n v="4.8100000000000032E-2"/>
  </r>
  <r>
    <s v="CELL_004109"/>
    <x v="8"/>
    <x v="0"/>
    <s v="Leukemia"/>
    <n v="15.25"/>
    <n v="86.9"/>
    <n v="0.222"/>
    <n v="0.187"/>
    <n v="464.70588235294122"/>
    <n v="0.91800000000000004"/>
    <n v="0.36199999999999999"/>
    <n v="0.72"/>
    <n v="1"/>
    <n v="0.88"/>
    <n v="829"/>
    <n v="117"/>
    <n v="181"/>
    <n v="132"/>
    <n v="219"/>
    <n v="70.980392156862749"/>
    <n v="51.764705882352949"/>
    <n v="85.882352941176464"/>
    <n v="0.66200000000000003"/>
    <x v="2"/>
    <x v="1"/>
    <n v="8121"/>
    <n v="5.8"/>
    <n v="15.6"/>
    <n v="42.1"/>
    <n v="292929"/>
    <n v="80.5"/>
    <n v="30"/>
    <s v="PBC_Dataset"/>
    <s v="Wright"/>
    <s v="Zeiss_Axio"/>
    <n v="100"/>
    <n v="256"/>
    <n v="1"/>
    <n v="0.67610000000000003"/>
    <n v="0.68469999999999998"/>
    <n v="8.599999999999941E-3"/>
  </r>
  <r>
    <s v="CELL_003011"/>
    <x v="2"/>
    <x v="1"/>
    <s v="Normal_RBC"/>
    <n v="8.49"/>
    <n v="0"/>
    <n v="0"/>
    <n v="1"/>
    <n v="0"/>
    <n v="0.96"/>
    <n v="0.17799999999999999"/>
    <n v="0.35"/>
    <n v="1"/>
    <n v="0.92900000000000005"/>
    <n v="187"/>
    <n v="49"/>
    <n v="255"/>
    <n v="119"/>
    <n v="116"/>
    <n v="100"/>
    <n v="46.666666666666664"/>
    <n v="45.490196078431374"/>
    <n v="0.47099999999999997"/>
    <x v="1"/>
    <x v="0"/>
    <n v="1000"/>
    <n v="5.52"/>
    <n v="13.2"/>
    <n v="34.6"/>
    <n v="327339"/>
    <n v="89.7"/>
    <n v="34.799999999999997"/>
    <s v="PBC_Dataset"/>
    <s v="Wright"/>
    <s v="Leica_DM2000"/>
    <n v="40"/>
    <n v="512"/>
    <n v="0.1288"/>
    <n v="1"/>
    <n v="0.96519999999999995"/>
    <n v="-3.4800000000000053E-2"/>
  </r>
  <r>
    <s v="CELL_002274"/>
    <x v="4"/>
    <x v="1"/>
    <s v="Normal_WBC"/>
    <n v="15.26"/>
    <n v="57.5"/>
    <n v="0.49299999999999999"/>
    <n v="0.37"/>
    <n v="155.40540540540542"/>
    <n v="0.56100000000000005"/>
    <n v="0.39200000000000002"/>
    <n v="1.34"/>
    <n v="1.6"/>
    <n v="0.77700000000000002"/>
    <n v="657"/>
    <n v="108"/>
    <n v="211"/>
    <n v="161"/>
    <n v="182"/>
    <n v="82.745098039215677"/>
    <n v="63.13725490196078"/>
    <n v="71.372549019607845"/>
    <n v="0.53500000000000003"/>
    <x v="1"/>
    <x v="0"/>
    <n v="4991"/>
    <n v="5.2"/>
    <n v="15.4"/>
    <n v="40.5"/>
    <n v="253839"/>
    <n v="96.9"/>
    <n v="34.799999999999997"/>
    <s v="Raabin_WBC"/>
    <s v="Wright"/>
    <s v="Olympus_BX51"/>
    <n v="100"/>
    <n v="224"/>
    <n v="7.9699999999999993E-2"/>
    <n v="0.96789999999999998"/>
    <n v="0.89939999999999998"/>
    <n v="-6.8500000000000005E-2"/>
  </r>
  <r>
    <s v="CELL_004960"/>
    <x v="15"/>
    <x v="0"/>
    <s v="Anemia"/>
    <n v="6.35"/>
    <n v="0"/>
    <n v="0"/>
    <n v="1"/>
    <n v="0"/>
    <n v="0.95899999999999996"/>
    <n v="7.2999999999999995E-2"/>
    <n v="0.79"/>
    <n v="1"/>
    <n v="0.95299999999999996"/>
    <n v="118"/>
    <n v="37"/>
    <n v="208"/>
    <n v="128"/>
    <n v="117"/>
    <n v="81.568627450980387"/>
    <n v="50.196078431372548"/>
    <n v="45.882352941176471"/>
    <n v="0.497"/>
    <x v="2"/>
    <x v="0"/>
    <n v="6101"/>
    <n v="5.33"/>
    <n v="13.7"/>
    <n v="46.4"/>
    <n v="186225"/>
    <n v="93.7"/>
    <n v="33.700000000000003"/>
    <s v="Raabin_WBC"/>
    <s v="Wright"/>
    <s v="Zeiss_Axio"/>
    <n v="100"/>
    <n v="224"/>
    <n v="1"/>
    <n v="0.77649999999999997"/>
    <n v="0.67859999999999998"/>
    <n v="-9.7899999999999987E-2"/>
  </r>
  <r>
    <s v="CELL_003683"/>
    <x v="2"/>
    <x v="1"/>
    <s v="Normal_RBC"/>
    <n v="7.36"/>
    <n v="0"/>
    <n v="0"/>
    <n v="1"/>
    <n v="0"/>
    <n v="0.86099999999999999"/>
    <n v="0.20200000000000001"/>
    <n v="0.2"/>
    <n v="1"/>
    <n v="0.91200000000000003"/>
    <n v="187"/>
    <n v="55"/>
    <n v="235"/>
    <n v="136"/>
    <n v="129"/>
    <n v="92.156862745098039"/>
    <n v="53.333333333333336"/>
    <n v="50.588235294117645"/>
    <n v="0.49"/>
    <x v="2"/>
    <x v="1"/>
    <n v="6649"/>
    <n v="4.91"/>
    <n v="12.4"/>
    <n v="37.299999999999997"/>
    <n v="364552"/>
    <n v="115"/>
    <n v="35.9"/>
    <s v="Raabin_WBC"/>
    <s v="May_Grunwald_Giemsa"/>
    <s v="Leica_DM2000"/>
    <n v="60"/>
    <n v="360"/>
    <n v="8.6300000000000002E-2"/>
    <n v="1"/>
    <n v="0.87339999999999995"/>
    <n v="-0.12660000000000005"/>
  </r>
  <r>
    <s v="CELL_005009"/>
    <x v="17"/>
    <x v="0"/>
    <s v="Sickle_Cell_Anemia"/>
    <n v="7.23"/>
    <n v="0"/>
    <n v="0"/>
    <n v="1"/>
    <n v="0"/>
    <n v="0.38100000000000001"/>
    <n v="0.93600000000000005"/>
    <n v="0.43"/>
    <n v="1"/>
    <n v="0.86899999999999999"/>
    <n v="145"/>
    <n v="67"/>
    <n v="222"/>
    <n v="112"/>
    <n v="116"/>
    <n v="87.058823529411768"/>
    <n v="43.921568627450981"/>
    <n v="45.490196078431374"/>
    <n v="0.503"/>
    <x v="1"/>
    <x v="0"/>
    <n v="9274"/>
    <n v="5.09"/>
    <n v="13.6"/>
    <n v="40.5"/>
    <n v="163794"/>
    <n v="76.400000000000006"/>
    <n v="32.299999999999997"/>
    <s v="PBC_Dataset"/>
    <s v="Giemsa"/>
    <s v="Leica_DM2000"/>
    <n v="100"/>
    <n v="360"/>
    <n v="0.87529999999999997"/>
    <n v="0.72309999999999997"/>
    <n v="0.6573"/>
    <n v="-6.579999999999997E-2"/>
  </r>
  <r>
    <s v="CELL_000107"/>
    <x v="1"/>
    <x v="1"/>
    <s v="Normal_WBC"/>
    <n v="12.24"/>
    <n v="42.4"/>
    <n v="0.58399999999999996"/>
    <n v="0.47399999999999998"/>
    <n v="89.451476793248943"/>
    <n v="0.78100000000000003"/>
    <n v="0.45100000000000001"/>
    <n v="2.86"/>
    <n v="3.7"/>
    <n v="0.74199999999999999"/>
    <n v="440"/>
    <n v="87"/>
    <n v="195"/>
    <n v="148"/>
    <n v="174"/>
    <n v="76.470588235294116"/>
    <n v="58.039215686274517"/>
    <n v="68.235294117647058"/>
    <n v="0.65900000000000003"/>
    <x v="0"/>
    <x v="0"/>
    <n v="4342"/>
    <n v="4.24"/>
    <n v="11.5"/>
    <n v="38.1"/>
    <n v="272118"/>
    <n v="98.1"/>
    <n v="34.799999999999997"/>
    <s v="Raabin_WBC"/>
    <s v="Wright"/>
    <s v="Olympus_BX51"/>
    <n v="100"/>
    <n v="512"/>
    <n v="0.1231"/>
    <n v="0.91180000000000005"/>
    <n v="0.86109999999999998"/>
    <n v="-5.0700000000000078E-2"/>
  </r>
  <r>
    <s v="CELL_004951"/>
    <x v="15"/>
    <x v="0"/>
    <s v="Anemia"/>
    <n v="6.4"/>
    <n v="0"/>
    <n v="0"/>
    <n v="1"/>
    <n v="0"/>
    <n v="0.93"/>
    <n v="0.126"/>
    <n v="0.64"/>
    <n v="1"/>
    <n v="0.95199999999999996"/>
    <n v="150"/>
    <n v="45"/>
    <n v="228"/>
    <n v="120"/>
    <n v="129"/>
    <n v="89.411764705882362"/>
    <n v="47.058823529411761"/>
    <n v="50.588235294117645"/>
    <n v="0.52400000000000002"/>
    <x v="1"/>
    <x v="1"/>
    <n v="7772"/>
    <n v="3.13"/>
    <n v="13.2"/>
    <n v="40.5"/>
    <n v="209089"/>
    <n v="90.8"/>
    <n v="32.200000000000003"/>
    <s v="CytoData"/>
    <s v="Wright"/>
    <s v="Olympus_BX51"/>
    <n v="40"/>
    <n v="512"/>
    <n v="0.6129"/>
    <n v="0.83919999999999995"/>
    <n v="0.91600000000000004"/>
    <n v="7.680000000000009E-2"/>
  </r>
  <r>
    <s v="CELL_004766"/>
    <x v="12"/>
    <x v="0"/>
    <s v="Anemia"/>
    <n v="2.86"/>
    <n v="0"/>
    <n v="0"/>
    <n v="1"/>
    <n v="0"/>
    <n v="0.311"/>
    <n v="0.80500000000000005"/>
    <n v="1.06"/>
    <n v="1"/>
    <n v="0.62"/>
    <n v="60"/>
    <n v="41"/>
    <n v="239"/>
    <n v="131"/>
    <n v="102"/>
    <n v="93.725490196078425"/>
    <n v="51.372549019607838"/>
    <n v="40"/>
    <n v="0.498"/>
    <x v="1"/>
    <x v="0"/>
    <n v="4175"/>
    <n v="3.76"/>
    <n v="13.8"/>
    <n v="43.3"/>
    <n v="149633"/>
    <n v="93.4"/>
    <n v="36.1"/>
    <s v="PBC_Dataset"/>
    <s v="May_Grunwald_Giemsa"/>
    <s v="Leica_DM2000"/>
    <n v="40"/>
    <n v="256"/>
    <n v="0.81879999999999997"/>
    <n v="0.66790000000000005"/>
    <n v="0.87549999999999994"/>
    <n v="0.2075999999999999"/>
  </r>
  <r>
    <s v="CELL_002901"/>
    <x v="2"/>
    <x v="1"/>
    <s v="Normal_RBC"/>
    <n v="6.92"/>
    <n v="0"/>
    <n v="0"/>
    <n v="1"/>
    <n v="0"/>
    <n v="0.85599999999999998"/>
    <n v="0.16600000000000001"/>
    <n v="0.78"/>
    <n v="1"/>
    <n v="0.92500000000000004"/>
    <n v="212"/>
    <n v="59"/>
    <n v="226"/>
    <n v="113"/>
    <n v="130"/>
    <n v="88.627450980392155"/>
    <n v="44.313725490196077"/>
    <n v="50.980392156862742"/>
    <n v="0.48299999999999998"/>
    <x v="1"/>
    <x v="1"/>
    <n v="10700"/>
    <n v="5.14"/>
    <n v="16.3"/>
    <n v="48.9"/>
    <n v="153384"/>
    <n v="94.1"/>
    <n v="33.1"/>
    <s v="Raabin_WBC"/>
    <s v="May_Grunwald_Giemsa"/>
    <s v="Leica_DM2000"/>
    <n v="40"/>
    <n v="512"/>
    <n v="0.10390000000000001"/>
    <n v="0.90300000000000002"/>
    <n v="0.82179999999999997"/>
    <n v="-8.120000000000005E-2"/>
  </r>
  <r>
    <s v="CELL_002096"/>
    <x v="4"/>
    <x v="1"/>
    <s v="Normal_WBC"/>
    <n v="18.72"/>
    <n v="62.3"/>
    <n v="0.40400000000000003"/>
    <n v="0.41199999999999998"/>
    <n v="151.21359223300971"/>
    <n v="0.73699999999999999"/>
    <n v="0.51500000000000001"/>
    <n v="2.0099999999999998"/>
    <n v="1.1000000000000001"/>
    <n v="0.69599999999999995"/>
    <n v="537"/>
    <n v="95"/>
    <n v="202"/>
    <n v="141"/>
    <n v="174"/>
    <n v="79.215686274509807"/>
    <n v="55.294117647058826"/>
    <n v="68.235294117647058"/>
    <n v="0.56499999999999995"/>
    <x v="1"/>
    <x v="0"/>
    <n v="8274"/>
    <n v="4.9800000000000004"/>
    <n v="16.7"/>
    <n v="43.8"/>
    <n v="321704"/>
    <n v="85.4"/>
    <n v="30.4"/>
    <s v="Raabin_WBC"/>
    <s v="May_Grunwald_Giemsa"/>
    <s v="Leica_DM2000"/>
    <n v="40"/>
    <n v="360"/>
    <n v="0.1366"/>
    <n v="1"/>
    <n v="0.91420000000000001"/>
    <n v="-8.5799999999999987E-2"/>
  </r>
  <r>
    <s v="CELL_003134"/>
    <x v="2"/>
    <x v="1"/>
    <s v="Normal_RBC"/>
    <n v="7.6"/>
    <n v="0"/>
    <n v="0"/>
    <n v="1"/>
    <n v="0"/>
    <n v="0.89"/>
    <n v="0.20499999999999999"/>
    <n v="0.49"/>
    <n v="1"/>
    <n v="0.93100000000000005"/>
    <n v="193"/>
    <n v="52"/>
    <n v="240"/>
    <n v="110"/>
    <n v="133"/>
    <n v="94.117647058823522"/>
    <n v="43.137254901960787"/>
    <n v="52.156862745098046"/>
    <n v="0.54200000000000004"/>
    <x v="1"/>
    <x v="0"/>
    <n v="4592"/>
    <n v="4.58"/>
    <n v="10.9"/>
    <n v="36.799999999999997"/>
    <n v="363434"/>
    <n v="86.8"/>
    <n v="32.5"/>
    <s v="Raabin_WBC"/>
    <s v="May_Grunwald_Giemsa"/>
    <s v="Leica_DM2000"/>
    <n v="100"/>
    <n v="224"/>
    <n v="5.7000000000000002E-2"/>
    <n v="0.87649999999999995"/>
    <n v="0.94369999999999998"/>
    <n v="6.7200000000000037E-2"/>
  </r>
  <r>
    <s v="CELL_001184"/>
    <x v="5"/>
    <x v="1"/>
    <s v="Normal_WBC"/>
    <n v="8.52"/>
    <n v="86"/>
    <n v="0.748"/>
    <n v="0.23499999999999999"/>
    <n v="365.95744680851067"/>
    <n v="0.84699999999999998"/>
    <n v="0.25800000000000001"/>
    <n v="0.8"/>
    <n v="1"/>
    <n v="0.96299999999999997"/>
    <n v="284"/>
    <n v="66"/>
    <n v="199"/>
    <n v="148"/>
    <n v="197"/>
    <n v="78.039215686274517"/>
    <n v="58.039215686274517"/>
    <n v="77.254901960784323"/>
    <n v="0.75700000000000001"/>
    <x v="2"/>
    <x v="1"/>
    <n v="2236"/>
    <n v="5.33"/>
    <n v="15.5"/>
    <n v="34.299999999999997"/>
    <n v="152897"/>
    <n v="85.9"/>
    <n v="33.299999999999997"/>
    <s v="PBC_Dataset"/>
    <s v="May_Grunwald_Giemsa"/>
    <s v="Olympus_BX51"/>
    <n v="60"/>
    <n v="512"/>
    <n v="0"/>
    <n v="0.95889999999999997"/>
    <n v="0.87739999999999996"/>
    <n v="-8.1500000000000017E-2"/>
  </r>
  <r>
    <s v="CELL_001122"/>
    <x v="5"/>
    <x v="1"/>
    <s v="Normal_WBC"/>
    <n v="9.56"/>
    <n v="75.2"/>
    <n v="0.88700000000000001"/>
    <n v="0.161"/>
    <n v="467.08074534161489"/>
    <n v="0.85699999999999998"/>
    <n v="0.126"/>
    <n v="0.72"/>
    <n v="1"/>
    <n v="0.90200000000000002"/>
    <n v="260"/>
    <n v="72"/>
    <n v="207"/>
    <n v="155"/>
    <n v="161"/>
    <n v="81.17647058823529"/>
    <n v="60.784313725490193"/>
    <n v="63.13725490196078"/>
    <n v="0.77"/>
    <x v="2"/>
    <x v="0"/>
    <n v="14486"/>
    <n v="3.06"/>
    <n v="11.3"/>
    <n v="38"/>
    <n v="301899"/>
    <n v="97.1"/>
    <n v="33.5"/>
    <s v="PBC_Dataset"/>
    <s v="Giemsa"/>
    <s v="Olympus_BX51"/>
    <n v="40"/>
    <n v="256"/>
    <n v="0.12180000000000001"/>
    <n v="0.87450000000000006"/>
    <n v="0.90229999999999999"/>
    <n v="2.7799999999999936E-2"/>
  </r>
  <r>
    <s v="CELL_005236"/>
    <x v="14"/>
    <x v="0"/>
    <s v="Anemia"/>
    <n v="7.38"/>
    <n v="0"/>
    <n v="0"/>
    <n v="1"/>
    <n v="0"/>
    <n v="0.87"/>
    <n v="0.191"/>
    <n v="0.79"/>
    <n v="1"/>
    <n v="0.93400000000000005"/>
    <n v="231"/>
    <n v="59"/>
    <n v="239"/>
    <n v="111"/>
    <n v="137"/>
    <n v="93.725490196078425"/>
    <n v="43.529411764705884"/>
    <n v="53.725490196078432"/>
    <n v="0.47599999999999998"/>
    <x v="1"/>
    <x v="1"/>
    <n v="5006"/>
    <n v="3.9"/>
    <n v="16.399999999999999"/>
    <n v="48.9"/>
    <n v="340685"/>
    <n v="93.4"/>
    <n v="31.6"/>
    <s v="Raabin_WBC"/>
    <s v="Giemsa"/>
    <s v="Zeiss_Axio"/>
    <n v="100"/>
    <n v="360"/>
    <n v="0.72040000000000004"/>
    <n v="0.66410000000000002"/>
    <n v="0.80620000000000003"/>
    <n v="0.1421"/>
  </r>
  <r>
    <s v="CELL_001085"/>
    <x v="1"/>
    <x v="1"/>
    <s v="Normal_WBC"/>
    <n v="10.5"/>
    <n v="47.4"/>
    <n v="0.52800000000000002"/>
    <n v="0.29599999999999999"/>
    <n v="160.13513513513513"/>
    <n v="0.78500000000000003"/>
    <n v="0.24099999999999999"/>
    <n v="3.34"/>
    <n v="3.6"/>
    <n v="0.81699999999999995"/>
    <n v="441"/>
    <n v="73"/>
    <n v="205"/>
    <n v="187"/>
    <n v="190"/>
    <n v="80.392156862745097"/>
    <n v="73.333333333333329"/>
    <n v="74.509803921568633"/>
    <n v="0.70399999999999996"/>
    <x v="1"/>
    <x v="1"/>
    <n v="9682"/>
    <n v="4.3499999999999996"/>
    <n v="15.1"/>
    <n v="39.799999999999997"/>
    <n v="142888"/>
    <n v="90.7"/>
    <n v="33.9"/>
    <s v="CytoData"/>
    <s v="Wright"/>
    <s v="Leica_DM2000"/>
    <n v="100"/>
    <n v="256"/>
    <n v="0.1305"/>
    <n v="0.93079999999999996"/>
    <n v="0.84970000000000001"/>
    <n v="-8.109999999999995E-2"/>
  </r>
  <r>
    <s v="CELL_003725"/>
    <x v="7"/>
    <x v="1"/>
    <s v="Normal_Platelet"/>
    <n v="1.65"/>
    <n v="0"/>
    <n v="0"/>
    <n v="1"/>
    <n v="0"/>
    <n v="0.70599999999999996"/>
    <n v="0.47499999999999998"/>
    <n v="2.34"/>
    <n v="1"/>
    <n v="0.85799999999999998"/>
    <n v="35"/>
    <n v="23"/>
    <n v="225"/>
    <n v="146"/>
    <n v="157"/>
    <n v="88.235294117647058"/>
    <n v="57.254901960784309"/>
    <n v="61.568627450980394"/>
    <n v="0.45"/>
    <x v="1"/>
    <x v="0"/>
    <n v="11835"/>
    <n v="4.8899999999999997"/>
    <n v="15.7"/>
    <n v="32.5"/>
    <n v="113531"/>
    <n v="89"/>
    <n v="33.5"/>
    <s v="PBC_Dataset"/>
    <s v="Giemsa"/>
    <s v="Olympus_BX51"/>
    <n v="100"/>
    <n v="224"/>
    <n v="0.1875"/>
    <n v="0.9284"/>
    <n v="0.84770000000000001"/>
    <n v="-8.0699999999999994E-2"/>
  </r>
  <r>
    <s v="CELL_004449"/>
    <x v="13"/>
    <x v="0"/>
    <s v="Leukemia"/>
    <n v="10.4"/>
    <n v="74"/>
    <n v="0.44600000000000001"/>
    <n v="0.188"/>
    <n v="393.61702127659572"/>
    <n v="0.83899999999999997"/>
    <n v="0.27800000000000002"/>
    <n v="1.06"/>
    <n v="1"/>
    <n v="0.88"/>
    <n v="527"/>
    <n v="89"/>
    <n v="199"/>
    <n v="154"/>
    <n v="162"/>
    <n v="78.039215686274517"/>
    <n v="60.392156862745097"/>
    <n v="63.529411764705877"/>
    <n v="0.68100000000000005"/>
    <x v="0"/>
    <x v="0"/>
    <n v="8037"/>
    <n v="3.66"/>
    <n v="11.4"/>
    <n v="37.299999999999997"/>
    <n v="103808"/>
    <n v="107"/>
    <n v="33.700000000000003"/>
    <s v="Raabin_WBC"/>
    <s v="Wright"/>
    <s v="Olympus_BX51"/>
    <n v="60"/>
    <n v="224"/>
    <n v="0.84670000000000001"/>
    <n v="0.65400000000000003"/>
    <n v="0.74739999999999995"/>
    <n v="9.3399999999999928E-2"/>
  </r>
  <r>
    <s v="CELL_004709"/>
    <x v="12"/>
    <x v="0"/>
    <s v="Anemia"/>
    <n v="3.6"/>
    <n v="0"/>
    <n v="0"/>
    <n v="1"/>
    <n v="0"/>
    <n v="0.51100000000000001"/>
    <n v="0.79600000000000004"/>
    <n v="0.65"/>
    <n v="1"/>
    <n v="0.69399999999999995"/>
    <n v="77"/>
    <n v="43"/>
    <n v="227"/>
    <n v="126"/>
    <n v="136"/>
    <n v="89.019607843137251"/>
    <n v="49.411764705882355"/>
    <n v="53.333333333333336"/>
    <n v="0.45700000000000002"/>
    <x v="2"/>
    <x v="0"/>
    <n v="8220"/>
    <n v="4.6900000000000004"/>
    <n v="12"/>
    <n v="44.8"/>
    <n v="142620"/>
    <n v="96.1"/>
    <n v="32.700000000000003"/>
    <s v="CytoData"/>
    <s v="May_Grunwald_Giemsa"/>
    <s v="Olympus_BX51"/>
    <n v="40"/>
    <n v="256"/>
    <n v="0.69399999999999995"/>
    <n v="0.62580000000000002"/>
    <n v="0.76729999999999998"/>
    <n v="0.14149999999999996"/>
  </r>
  <r>
    <s v="CELL_004140"/>
    <x v="8"/>
    <x v="0"/>
    <s v="Leukemia"/>
    <n v="15.88"/>
    <n v="85.7"/>
    <n v="0.246"/>
    <n v="0.159"/>
    <n v="538.99371069182394"/>
    <n v="0.82699999999999996"/>
    <n v="0.28299999999999997"/>
    <n v="0.56999999999999995"/>
    <n v="1.1000000000000001"/>
    <n v="0.84099999999999997"/>
    <n v="627"/>
    <n v="74"/>
    <n v="193"/>
    <n v="127"/>
    <n v="201"/>
    <n v="75.686274509803923"/>
    <n v="49.803921568627452"/>
    <n v="78.82352941176471"/>
    <n v="0.68300000000000005"/>
    <x v="1"/>
    <x v="1"/>
    <n v="7003"/>
    <n v="5.0599999999999996"/>
    <n v="16.5"/>
    <n v="34.6"/>
    <n v="263574"/>
    <n v="88.4"/>
    <n v="36.1"/>
    <s v="PBC_Dataset"/>
    <s v="Giemsa"/>
    <s v="Olympus_BX51"/>
    <n v="100"/>
    <n v="224"/>
    <n v="0.74280000000000002"/>
    <n v="0.6835"/>
    <n v="0.87939999999999996"/>
    <n v="0.19589999999999996"/>
  </r>
  <r>
    <s v="CELL_004254"/>
    <x v="8"/>
    <x v="0"/>
    <s v="Leukemia"/>
    <n v="16.28"/>
    <n v="87.7"/>
    <n v="0.22900000000000001"/>
    <n v="0.14899999999999999"/>
    <n v="588.59060402684565"/>
    <n v="0.69299999999999995"/>
    <n v="0.26500000000000001"/>
    <n v="0.55000000000000004"/>
    <n v="1"/>
    <n v="0.86399999999999999"/>
    <n v="692"/>
    <n v="98"/>
    <n v="183"/>
    <n v="110"/>
    <n v="209"/>
    <n v="71.764705882352942"/>
    <n v="43.137254901960787"/>
    <n v="81.960784313725483"/>
    <n v="0.57599999999999996"/>
    <x v="1"/>
    <x v="1"/>
    <n v="2956"/>
    <n v="3.24"/>
    <n v="8.4"/>
    <n v="48.5"/>
    <n v="220796"/>
    <n v="93"/>
    <n v="37.1"/>
    <s v="PBC_Dataset"/>
    <s v="Giemsa"/>
    <s v="Zeiss_Axio"/>
    <n v="100"/>
    <n v="256"/>
    <n v="0.94289999999999996"/>
    <n v="0.75429999999999997"/>
    <n v="0.75360000000000005"/>
    <n v="-6.9999999999992291E-4"/>
  </r>
  <r>
    <s v="CELL_004551"/>
    <x v="16"/>
    <x v="0"/>
    <s v="Anemia"/>
    <n v="7.03"/>
    <n v="0"/>
    <n v="0"/>
    <n v="1"/>
    <n v="0"/>
    <n v="0.41599999999999998"/>
    <n v="0.76600000000000001"/>
    <n v="0.53"/>
    <n v="1"/>
    <n v="0.84799999999999998"/>
    <n v="205"/>
    <n v="51"/>
    <n v="225"/>
    <n v="132"/>
    <n v="139"/>
    <n v="88.235294117647058"/>
    <n v="51.764705882352949"/>
    <n v="54.509803921568626"/>
    <n v="0.51500000000000001"/>
    <x v="2"/>
    <x v="1"/>
    <n v="6850"/>
    <n v="4.24"/>
    <n v="13.6"/>
    <n v="41.9"/>
    <n v="269139"/>
    <n v="86.1"/>
    <n v="33.799999999999997"/>
    <s v="PBC_Dataset"/>
    <s v="Giemsa"/>
    <s v="Olympus_BX51"/>
    <n v="40"/>
    <n v="256"/>
    <n v="0.76670000000000005"/>
    <n v="0.81710000000000005"/>
    <n v="0.75880000000000003"/>
    <n v="-5.8300000000000018E-2"/>
  </r>
  <r>
    <s v="CELL_003617"/>
    <x v="2"/>
    <x v="1"/>
    <s v="Normal_RBC"/>
    <n v="7.48"/>
    <n v="0"/>
    <n v="0"/>
    <n v="1"/>
    <n v="0"/>
    <n v="0.91300000000000003"/>
    <n v="0.20200000000000001"/>
    <n v="0.53"/>
    <n v="1"/>
    <n v="0.89700000000000002"/>
    <n v="163"/>
    <n v="47"/>
    <n v="244"/>
    <n v="127"/>
    <n v="141"/>
    <n v="95.686274509803923"/>
    <n v="49.803921568627452"/>
    <n v="55.294117647058826"/>
    <n v="0.40300000000000002"/>
    <x v="1"/>
    <x v="0"/>
    <n v="8194"/>
    <n v="4.13"/>
    <n v="14.3"/>
    <n v="42.4"/>
    <n v="296459"/>
    <n v="96.6"/>
    <n v="33.5"/>
    <s v="Raabin_WBC"/>
    <s v="Giemsa"/>
    <s v="Leica_DM2000"/>
    <n v="60"/>
    <n v="512"/>
    <n v="0.1265"/>
    <n v="0.93510000000000004"/>
    <n v="0.90800000000000003"/>
    <n v="-2.7100000000000013E-2"/>
  </r>
  <r>
    <s v="CELL_005507"/>
    <x v="11"/>
    <x v="0"/>
    <s v="Infection"/>
    <n v="13.51"/>
    <n v="50.8"/>
    <n v="0.59599999999999997"/>
    <n v="0.52100000000000002"/>
    <n v="97.504798464491358"/>
    <n v="0.64400000000000002"/>
    <n v="0.502"/>
    <n v="5.12"/>
    <n v="3"/>
    <n v="0.91"/>
    <n v="375"/>
    <n v="66"/>
    <n v="197"/>
    <n v="130"/>
    <n v="191"/>
    <n v="77.254901960784323"/>
    <n v="50.980392156862742"/>
    <n v="74.901960784313729"/>
    <n v="0.60399999999999998"/>
    <x v="1"/>
    <x v="0"/>
    <n v="4808"/>
    <n v="4.87"/>
    <n v="12.7"/>
    <n v="31"/>
    <n v="299193"/>
    <n v="109"/>
    <n v="32.6"/>
    <s v="CytoData"/>
    <s v="Giemsa"/>
    <s v="Zeiss_Axio"/>
    <n v="100"/>
    <n v="224"/>
    <n v="0.74950000000000006"/>
    <n v="0.73780000000000001"/>
    <n v="0.75629999999999997"/>
    <n v="1.8499999999999961E-2"/>
  </r>
  <r>
    <s v="CELL_003324"/>
    <x v="2"/>
    <x v="1"/>
    <s v="Normal_RBC"/>
    <n v="7.35"/>
    <n v="0"/>
    <n v="0"/>
    <n v="1"/>
    <n v="0"/>
    <n v="0.86099999999999999"/>
    <n v="0.192"/>
    <n v="0.61"/>
    <n v="1"/>
    <n v="0.97"/>
    <n v="189"/>
    <n v="45"/>
    <n v="239"/>
    <n v="141"/>
    <n v="131"/>
    <n v="93.725490196078425"/>
    <n v="55.294117647058826"/>
    <n v="51.372549019607838"/>
    <n v="0.49099999999999999"/>
    <x v="1"/>
    <x v="0"/>
    <n v="5798"/>
    <n v="5.3"/>
    <n v="13.8"/>
    <n v="41"/>
    <n v="341149"/>
    <n v="97.4"/>
    <n v="33.5"/>
    <s v="PBC_Dataset"/>
    <s v="Giemsa"/>
    <s v="Olympus_BX51"/>
    <n v="60"/>
    <n v="512"/>
    <n v="9.69E-2"/>
    <n v="0.86170000000000002"/>
    <n v="0.84819999999999995"/>
    <n v="-1.3500000000000068E-2"/>
  </r>
  <r>
    <s v="CELL_001173"/>
    <x v="5"/>
    <x v="1"/>
    <s v="Normal_WBC"/>
    <n v="8.85"/>
    <n v="85.1"/>
    <n v="0.81899999999999995"/>
    <n v="0.14199999999999999"/>
    <n v="599.29577464788736"/>
    <n v="0.876"/>
    <n v="0.182"/>
    <n v="1.26"/>
    <n v="1"/>
    <n v="0.95499999999999996"/>
    <n v="250"/>
    <n v="56"/>
    <n v="187"/>
    <n v="154"/>
    <n v="176"/>
    <n v="73.333333333333329"/>
    <n v="60.392156862745097"/>
    <n v="69.019607843137251"/>
    <n v="0.73899999999999999"/>
    <x v="0"/>
    <x v="0"/>
    <n v="6861"/>
    <n v="4.62"/>
    <n v="12.2"/>
    <n v="37.299999999999997"/>
    <n v="258930"/>
    <n v="99"/>
    <n v="31.1"/>
    <s v="CytoData"/>
    <s v="Giemsa"/>
    <s v="Olympus_BX51"/>
    <n v="100"/>
    <n v="224"/>
    <n v="6.5500000000000003E-2"/>
    <n v="0.94330000000000003"/>
    <n v="0.94620000000000004"/>
    <n v="2.9000000000000137E-3"/>
  </r>
  <r>
    <s v="CELL_005523"/>
    <x v="11"/>
    <x v="0"/>
    <s v="Infection"/>
    <n v="12.2"/>
    <n v="56.9"/>
    <n v="0.51700000000000002"/>
    <n v="0.443"/>
    <n v="128.44243792325057"/>
    <n v="0.78700000000000003"/>
    <n v="0.39900000000000002"/>
    <n v="4.25"/>
    <n v="3.3"/>
    <n v="0.84199999999999997"/>
    <n v="416"/>
    <n v="76"/>
    <n v="201"/>
    <n v="153"/>
    <n v="186"/>
    <n v="78.82352941176471"/>
    <n v="60"/>
    <n v="72.941176470588232"/>
    <n v="0.60299999999999998"/>
    <x v="2"/>
    <x v="1"/>
    <n v="10856"/>
    <n v="4.79"/>
    <n v="13.4"/>
    <n v="35.1"/>
    <n v="211765"/>
    <n v="105.2"/>
    <n v="32.799999999999997"/>
    <s v="PBC_Dataset"/>
    <s v="Giemsa"/>
    <s v="Leica_DM2000"/>
    <n v="60"/>
    <n v="256"/>
    <n v="0.77159999999999995"/>
    <n v="0.84440000000000004"/>
    <n v="0.76719999999999999"/>
    <n v="-7.7200000000000046E-2"/>
  </r>
  <r>
    <s v="CELL_004182"/>
    <x v="8"/>
    <x v="0"/>
    <s v="Leukemia"/>
    <n v="14.6"/>
    <n v="82.9"/>
    <n v="0.42099999999999999"/>
    <n v="0.115"/>
    <n v="720.86956521739137"/>
    <n v="0.92200000000000004"/>
    <n v="0.23100000000000001"/>
    <n v="1.1100000000000001"/>
    <n v="1"/>
    <n v="0.93400000000000005"/>
    <n v="636"/>
    <n v="108"/>
    <n v="205"/>
    <n v="133"/>
    <n v="181"/>
    <n v="80.392156862745097"/>
    <n v="52.156862745098046"/>
    <n v="70.980392156862749"/>
    <n v="0.72299999999999998"/>
    <x v="0"/>
    <x v="1"/>
    <n v="8017"/>
    <n v="5.17"/>
    <n v="13.4"/>
    <n v="46.1"/>
    <n v="135653"/>
    <n v="94.8"/>
    <n v="32.700000000000003"/>
    <s v="PBC_Dataset"/>
    <s v="Giemsa"/>
    <s v="Zeiss_Axio"/>
    <n v="40"/>
    <n v="224"/>
    <n v="0.79620000000000002"/>
    <n v="0.80769999999999997"/>
    <n v="0.49880000000000002"/>
    <n v="-0.30889999999999995"/>
  </r>
  <r>
    <s v="CELL_001056"/>
    <x v="1"/>
    <x v="1"/>
    <s v="Normal_WBC"/>
    <n v="13.53"/>
    <n v="59.3"/>
    <n v="0.59"/>
    <n v="0.53700000000000003"/>
    <n v="110.42830540037242"/>
    <n v="0.70099999999999996"/>
    <n v="0.32500000000000001"/>
    <n v="2.79"/>
    <n v="3.3"/>
    <n v="0.85399999999999998"/>
    <n v="364"/>
    <n v="76"/>
    <n v="201"/>
    <n v="154"/>
    <n v="188"/>
    <n v="78.82352941176471"/>
    <n v="60.392156862745097"/>
    <n v="73.725490196078439"/>
    <n v="0.76800000000000002"/>
    <x v="0"/>
    <x v="0"/>
    <n v="5219"/>
    <n v="5.65"/>
    <n v="11.6"/>
    <n v="37.9"/>
    <n v="264761"/>
    <n v="93"/>
    <n v="33.299999999999997"/>
    <s v="PBC_Dataset"/>
    <s v="Giemsa"/>
    <s v="Olympus_BX51"/>
    <n v="100"/>
    <n v="360"/>
    <n v="0.12759999999999999"/>
    <n v="0.89659999999999995"/>
    <n v="0.95579999999999998"/>
    <n v="5.920000000000003E-2"/>
  </r>
  <r>
    <s v="CELL_000417"/>
    <x v="1"/>
    <x v="1"/>
    <s v="Normal_WBC"/>
    <n v="12.77"/>
    <n v="63.4"/>
    <n v="0.57899999999999996"/>
    <n v="0.48099999999999998"/>
    <n v="131.80873180873181"/>
    <n v="0.86399999999999999"/>
    <n v="0.33"/>
    <n v="2.46"/>
    <n v="3.6"/>
    <n v="0.749"/>
    <n v="542"/>
    <n v="83"/>
    <n v="242"/>
    <n v="160"/>
    <n v="193"/>
    <n v="94.901960784313715"/>
    <n v="62.745098039215684"/>
    <n v="75.686274509803923"/>
    <n v="0.61799999999999999"/>
    <x v="1"/>
    <x v="0"/>
    <n v="9207"/>
    <n v="5.14"/>
    <n v="13.3"/>
    <n v="46.3"/>
    <n v="168559"/>
    <n v="100.5"/>
    <n v="34.5"/>
    <s v="PBC_Dataset"/>
    <s v="Wright"/>
    <s v="Olympus_BX51"/>
    <n v="60"/>
    <n v="224"/>
    <n v="8.9599999999999999E-2"/>
    <n v="0.92589999999999995"/>
    <n v="0.91859999999999997"/>
    <n v="-7.2999999999999732E-3"/>
  </r>
  <r>
    <s v="CELL_000692"/>
    <x v="1"/>
    <x v="1"/>
    <s v="Normal_WBC"/>
    <n v="13.01"/>
    <n v="42.4"/>
    <n v="0.55000000000000004"/>
    <n v="0.42599999999999999"/>
    <n v="99.53051643192488"/>
    <n v="0.80400000000000005"/>
    <n v="0.36499999999999999"/>
    <n v="3.16"/>
    <n v="3"/>
    <n v="0.85699999999999998"/>
    <n v="502"/>
    <n v="65"/>
    <n v="189"/>
    <n v="160"/>
    <n v="184"/>
    <n v="74.117647058823536"/>
    <n v="62.745098039215684"/>
    <n v="72.156862745098039"/>
    <n v="0.73199999999999998"/>
    <x v="1"/>
    <x v="0"/>
    <n v="3927"/>
    <n v="3.53"/>
    <n v="12.8"/>
    <n v="38.299999999999997"/>
    <n v="306725"/>
    <n v="100.3"/>
    <n v="32.700000000000003"/>
    <s v="Raabin_WBC"/>
    <s v="Wright"/>
    <s v="Leica_DM2000"/>
    <n v="60"/>
    <n v="360"/>
    <n v="0.1009"/>
    <n v="0.95099999999999996"/>
    <n v="0.79979999999999996"/>
    <n v="-0.1512"/>
  </r>
  <r>
    <s v="CELL_004217"/>
    <x v="8"/>
    <x v="0"/>
    <s v="Leukemia"/>
    <n v="12.28"/>
    <n v="87"/>
    <n v="0.27700000000000002"/>
    <n v="0.114"/>
    <n v="763.15789473684208"/>
    <n v="0.82"/>
    <n v="0.22500000000000001"/>
    <n v="1.1000000000000001"/>
    <n v="1.1000000000000001"/>
    <n v="0.86199999999999999"/>
    <n v="672"/>
    <n v="119"/>
    <n v="177"/>
    <n v="148"/>
    <n v="176"/>
    <n v="69.411764705882348"/>
    <n v="58.039215686274517"/>
    <n v="69.019607843137251"/>
    <n v="0.7"/>
    <x v="0"/>
    <x v="0"/>
    <n v="1721"/>
    <n v="3.84"/>
    <n v="13"/>
    <n v="42.5"/>
    <n v="202971"/>
    <n v="89.2"/>
    <n v="33.4"/>
    <s v="Raabin_WBC"/>
    <s v="Wright"/>
    <s v="Olympus_BX51"/>
    <n v="100"/>
    <n v="512"/>
    <n v="0.82369999999999999"/>
    <n v="0.81310000000000004"/>
    <n v="0.84260000000000002"/>
    <n v="2.9499999999999971E-2"/>
  </r>
  <r>
    <s v="CELL_001171"/>
    <x v="5"/>
    <x v="1"/>
    <s v="Normal_WBC"/>
    <n v="7.7"/>
    <n v="65.8"/>
    <n v="0.83299999999999996"/>
    <n v="0.11799999999999999"/>
    <n v="557.62711864406776"/>
    <n v="0.85399999999999998"/>
    <n v="0.27900000000000003"/>
    <n v="1.1599999999999999"/>
    <n v="1"/>
    <n v="0.84599999999999997"/>
    <n v="275"/>
    <n v="63"/>
    <n v="208"/>
    <n v="176"/>
    <n v="187"/>
    <n v="81.568627450980387"/>
    <n v="69.019607843137251"/>
    <n v="73.333333333333329"/>
    <n v="0.64100000000000001"/>
    <x v="0"/>
    <x v="0"/>
    <n v="7774"/>
    <n v="7"/>
    <n v="16.100000000000001"/>
    <n v="37.1"/>
    <n v="191612"/>
    <n v="78.3"/>
    <n v="34.6"/>
    <s v="Raabin_WBC"/>
    <s v="Giemsa"/>
    <s v="Leica_DM2000"/>
    <n v="60"/>
    <n v="360"/>
    <n v="5.7799999999999997E-2"/>
    <n v="0.96279999999999999"/>
    <n v="0.95299999999999996"/>
    <n v="-9.8000000000000309E-3"/>
  </r>
  <r>
    <s v="CELL_000565"/>
    <x v="1"/>
    <x v="1"/>
    <s v="Normal_WBC"/>
    <n v="13.46"/>
    <n v="47.4"/>
    <n v="0.52200000000000002"/>
    <n v="0.44600000000000001"/>
    <n v="106.27802690582959"/>
    <n v="0.62"/>
    <n v="0.29299999999999998"/>
    <n v="2.79"/>
    <n v="4.0999999999999996"/>
    <n v="0.78500000000000003"/>
    <n v="379"/>
    <n v="78"/>
    <n v="185"/>
    <n v="128"/>
    <n v="179"/>
    <n v="72.549019607843135"/>
    <n v="50.196078431372548"/>
    <n v="70.196078431372541"/>
    <n v="0.54900000000000004"/>
    <x v="0"/>
    <x v="1"/>
    <n v="3475"/>
    <n v="4.7"/>
    <n v="19.2"/>
    <n v="51.6"/>
    <n v="250343"/>
    <n v="87.7"/>
    <n v="34.200000000000003"/>
    <s v="PBC_Dataset"/>
    <s v="May_Grunwald_Giemsa"/>
    <s v="Olympus_BX51"/>
    <n v="40"/>
    <n v="360"/>
    <n v="0.104"/>
    <n v="0.87209999999999999"/>
    <n v="0.94099999999999995"/>
    <n v="6.8899999999999961E-2"/>
  </r>
  <r>
    <s v="CELL_000479"/>
    <x v="1"/>
    <x v="1"/>
    <s v="Normal_WBC"/>
    <n v="12.9"/>
    <n v="53.6"/>
    <n v="0.41199999999999998"/>
    <n v="0.39100000000000001"/>
    <n v="137.0843989769821"/>
    <n v="0.754"/>
    <n v="0.48899999999999999"/>
    <n v="3.65"/>
    <n v="4.5"/>
    <n v="0.90300000000000002"/>
    <n v="393"/>
    <n v="70"/>
    <n v="203"/>
    <n v="149"/>
    <n v="157"/>
    <n v="79.607843137254903"/>
    <n v="58.431372549019613"/>
    <n v="61.568627450980394"/>
    <n v="0.64900000000000002"/>
    <x v="1"/>
    <x v="0"/>
    <n v="3786"/>
    <n v="5.45"/>
    <n v="9.4"/>
    <n v="39.700000000000003"/>
    <n v="333340"/>
    <n v="103.4"/>
    <n v="30.8"/>
    <s v="CytoData"/>
    <s v="Wright"/>
    <s v="Olympus_BX51"/>
    <n v="100"/>
    <n v="360"/>
    <n v="0.11650000000000001"/>
    <n v="1"/>
    <n v="0.94089999999999996"/>
    <n v="-5.9100000000000041E-2"/>
  </r>
  <r>
    <s v="CELL_003790"/>
    <x v="7"/>
    <x v="1"/>
    <s v="Normal_Platelet"/>
    <n v="2.37"/>
    <n v="0"/>
    <n v="0"/>
    <n v="1"/>
    <n v="0"/>
    <n v="0.71699999999999997"/>
    <n v="0.39900000000000002"/>
    <n v="2.44"/>
    <n v="1"/>
    <n v="0.76700000000000002"/>
    <n v="17"/>
    <n v="15"/>
    <n v="227"/>
    <n v="152"/>
    <n v="151"/>
    <n v="89.019607843137251"/>
    <n v="59.607843137254903"/>
    <n v="59.215686274509807"/>
    <n v="0.57199999999999995"/>
    <x v="0"/>
    <x v="0"/>
    <n v="5041"/>
    <n v="5.59"/>
    <n v="14.1"/>
    <n v="43.5"/>
    <n v="277379"/>
    <n v="72.099999999999994"/>
    <n v="35.299999999999997"/>
    <s v="PBC_Dataset"/>
    <s v="May_Grunwald_Giemsa"/>
    <s v="Zeiss_Axio"/>
    <n v="100"/>
    <n v="512"/>
    <n v="0.17580000000000001"/>
    <n v="0.873"/>
    <n v="0.97609999999999997"/>
    <n v="0.10309999999999997"/>
  </r>
  <r>
    <s v="CELL_005294"/>
    <x v="0"/>
    <x v="0"/>
    <s v="Infection"/>
    <n v="13.82"/>
    <n v="61"/>
    <n v="0.55100000000000005"/>
    <n v="0.432"/>
    <n v="141.2037037037037"/>
    <n v="0.70099999999999996"/>
    <n v="0.33100000000000002"/>
    <n v="2.64"/>
    <n v="7.2"/>
    <n v="0.77500000000000002"/>
    <n v="361"/>
    <n v="82"/>
    <n v="218"/>
    <n v="177"/>
    <n v="178"/>
    <n v="85.490196078431367"/>
    <n v="69.411764705882348"/>
    <n v="69.803921568627445"/>
    <n v="0.78500000000000003"/>
    <x v="1"/>
    <x v="0"/>
    <n v="8253"/>
    <n v="4.62"/>
    <n v="17.600000000000001"/>
    <n v="45.1"/>
    <n v="277923"/>
    <n v="78.5"/>
    <n v="34.200000000000003"/>
    <s v="PBC_Dataset"/>
    <s v="Wright"/>
    <s v="Zeiss_Axio"/>
    <n v="100"/>
    <n v="512"/>
    <n v="0.77739999999999998"/>
    <n v="0.67110000000000003"/>
    <n v="0.76980000000000004"/>
    <n v="9.870000000000001E-2"/>
  </r>
  <r>
    <s v="CELL_000180"/>
    <x v="1"/>
    <x v="1"/>
    <s v="Normal_WBC"/>
    <n v="11.44"/>
    <n v="51.3"/>
    <n v="0.54600000000000004"/>
    <n v="0.44500000000000001"/>
    <n v="115.28089887640449"/>
    <n v="0.79200000000000004"/>
    <n v="0.37"/>
    <n v="3.13"/>
    <n v="3"/>
    <n v="0.86699999999999999"/>
    <n v="423"/>
    <n v="70"/>
    <n v="198"/>
    <n v="140"/>
    <n v="204"/>
    <n v="77.64705882352942"/>
    <n v="54.901960784313729"/>
    <n v="80"/>
    <n v="0.68899999999999995"/>
    <x v="0"/>
    <x v="0"/>
    <n v="2940"/>
    <n v="3.71"/>
    <n v="17.8"/>
    <n v="44.6"/>
    <n v="155450"/>
    <n v="100.4"/>
    <n v="35.200000000000003"/>
    <s v="PBC_Dataset"/>
    <s v="Wright"/>
    <s v="Zeiss_Axio"/>
    <n v="60"/>
    <n v="256"/>
    <n v="6.7199999999999996E-2"/>
    <n v="0.88180000000000003"/>
    <n v="0.94299999999999995"/>
    <n v="6.1199999999999921E-2"/>
  </r>
  <r>
    <s v="CELL_002670"/>
    <x v="9"/>
    <x v="1"/>
    <s v="Normal_WBC"/>
    <n v="11.54"/>
    <n v="57.1"/>
    <n v="0.58299999999999996"/>
    <n v="0.46899999999999997"/>
    <n v="121.74840085287848"/>
    <n v="0.59599999999999997"/>
    <n v="0.40600000000000003"/>
    <n v="4.8600000000000003"/>
    <n v="2.2999999999999998"/>
    <n v="0.80100000000000005"/>
    <n v="407"/>
    <n v="75"/>
    <n v="196"/>
    <n v="146"/>
    <n v="195"/>
    <n v="76.862745098039227"/>
    <n v="57.254901960784309"/>
    <n v="76.470588235294116"/>
    <n v="0.73399999999999999"/>
    <x v="1"/>
    <x v="1"/>
    <n v="7266"/>
    <n v="4.16"/>
    <n v="13.8"/>
    <n v="46.8"/>
    <n v="216978"/>
    <n v="93.6"/>
    <n v="34.799999999999997"/>
    <s v="CytoData"/>
    <s v="Giemsa"/>
    <s v="Olympus_BX51"/>
    <n v="100"/>
    <n v="512"/>
    <n v="7.8299999999999995E-2"/>
    <n v="0.89659999999999995"/>
    <n v="0.82979999999999998"/>
    <n v="-6.6799999999999971E-2"/>
  </r>
  <r>
    <s v="CELL_000143"/>
    <x v="1"/>
    <x v="1"/>
    <s v="Normal_WBC"/>
    <n v="11.26"/>
    <n v="50.9"/>
    <n v="0.56799999999999995"/>
    <n v="0.51700000000000002"/>
    <n v="98.452611218568663"/>
    <n v="0.71"/>
    <n v="0.36799999999999999"/>
    <n v="2.33"/>
    <n v="3.3"/>
    <n v="0.82199999999999995"/>
    <n v="377"/>
    <n v="68"/>
    <n v="188"/>
    <n v="161"/>
    <n v="200"/>
    <n v="73.725490196078439"/>
    <n v="63.13725490196078"/>
    <n v="78.431372549019613"/>
    <n v="0.57299999999999995"/>
    <x v="0"/>
    <x v="1"/>
    <n v="5443"/>
    <n v="5.0599999999999996"/>
    <n v="11.9"/>
    <n v="49.4"/>
    <n v="196963"/>
    <n v="101.8"/>
    <n v="33.700000000000003"/>
    <s v="Raabin_WBC"/>
    <s v="Wright"/>
    <s v="Olympus_BX51"/>
    <n v="60"/>
    <n v="360"/>
    <n v="8.4099999999999994E-2"/>
    <n v="0.76390000000000002"/>
    <n v="0.9516"/>
    <n v="0.18769999999999998"/>
  </r>
  <r>
    <s v="CELL_004499"/>
    <x v="16"/>
    <x v="0"/>
    <s v="Anemia"/>
    <n v="7.57"/>
    <n v="0"/>
    <n v="0"/>
    <n v="1"/>
    <n v="0"/>
    <n v="0.433"/>
    <n v="0.752"/>
    <n v="0.41"/>
    <n v="1"/>
    <n v="0.83699999999999997"/>
    <n v="236"/>
    <n v="52"/>
    <n v="229"/>
    <n v="124"/>
    <n v="144"/>
    <n v="89.803921568627459"/>
    <n v="48.627450980392155"/>
    <n v="56.470588235294116"/>
    <n v="0.42799999999999999"/>
    <x v="1"/>
    <x v="1"/>
    <n v="8658"/>
    <n v="4.88"/>
    <n v="12.5"/>
    <n v="41.7"/>
    <n v="322788"/>
    <n v="91.5"/>
    <n v="32.299999999999997"/>
    <s v="PBC_Dataset"/>
    <s v="Wright"/>
    <s v="Leica_DM2000"/>
    <n v="40"/>
    <n v="360"/>
    <n v="0.75639999999999996"/>
    <n v="0.78369999999999995"/>
    <n v="0.83620000000000005"/>
    <n v="5.2500000000000102E-2"/>
  </r>
  <r>
    <s v="CELL_005873"/>
    <x v="18"/>
    <x v="0"/>
    <s v="Artefact"/>
    <n v="4.09"/>
    <n v="11"/>
    <n v="0.22900000000000001"/>
    <n v="0.65800000000000003"/>
    <n v="16.717325227963524"/>
    <n v="0.42"/>
    <n v="0.191"/>
    <n v="3.08"/>
    <n v="1.3"/>
    <n v="0.69799999999999995"/>
    <n v="317"/>
    <n v="59"/>
    <n v="220"/>
    <n v="206"/>
    <n v="174"/>
    <n v="86.274509803921575"/>
    <n v="80.784313725490193"/>
    <n v="68.235294117647058"/>
    <n v="0.68200000000000005"/>
    <x v="0"/>
    <x v="0"/>
    <n v="8610"/>
    <n v="4.21"/>
    <n v="14.7"/>
    <n v="49.7"/>
    <n v="187607"/>
    <n v="100.2"/>
    <n v="31.9"/>
    <s v="PBC_Dataset"/>
    <s v="Wright"/>
    <s v="Zeiss_Axio"/>
    <n v="60"/>
    <n v="224"/>
    <n v="0.58879999999999999"/>
    <n v="0.71799999999999997"/>
    <n v="0.61380000000000001"/>
    <n v="-0.10419999999999996"/>
  </r>
  <r>
    <s v="CELL_005812"/>
    <x v="18"/>
    <x v="0"/>
    <s v="Artefact"/>
    <n v="1"/>
    <n v="52.4"/>
    <n v="0.252"/>
    <n v="0.86399999999999999"/>
    <n v="60.648148148148145"/>
    <n v="0.50700000000000001"/>
    <n v="0.49399999999999999"/>
    <n v="2.96"/>
    <n v="1.8"/>
    <n v="0.65600000000000003"/>
    <n v="216"/>
    <n v="64"/>
    <n v="164"/>
    <n v="158"/>
    <n v="204"/>
    <n v="64.313725490196077"/>
    <n v="61.96078431372549"/>
    <n v="80"/>
    <n v="0.66800000000000004"/>
    <x v="1"/>
    <x v="0"/>
    <n v="5741"/>
    <n v="4.99"/>
    <n v="15.2"/>
    <n v="36.6"/>
    <n v="284554"/>
    <n v="85.7"/>
    <n v="34"/>
    <s v="PBC_Dataset"/>
    <s v="Wright"/>
    <s v="Olympus_BX51"/>
    <n v="60"/>
    <n v="360"/>
    <n v="0.85450000000000004"/>
    <n v="0.81969999999999998"/>
    <n v="0.65769999999999995"/>
    <n v="-0.16200000000000003"/>
  </r>
  <r>
    <s v="CELL_002665"/>
    <x v="9"/>
    <x v="1"/>
    <s v="Normal_WBC"/>
    <n v="10.96"/>
    <n v="48.6"/>
    <n v="0.67"/>
    <n v="0.373"/>
    <n v="130.29490616621985"/>
    <n v="0.66600000000000004"/>
    <n v="0.311"/>
    <n v="4.7300000000000004"/>
    <n v="2"/>
    <n v="0.70099999999999996"/>
    <n v="407"/>
    <n v="81"/>
    <n v="188"/>
    <n v="155"/>
    <n v="202"/>
    <n v="73.725490196078439"/>
    <n v="60.784313725490193"/>
    <n v="79.215686274509807"/>
    <n v="0.67700000000000005"/>
    <x v="2"/>
    <x v="0"/>
    <n v="7677"/>
    <n v="3.03"/>
    <n v="14.9"/>
    <n v="39.6"/>
    <n v="191272"/>
    <n v="83.8"/>
    <n v="33.299999999999997"/>
    <s v="PBC_Dataset"/>
    <s v="May_Grunwald_Giemsa"/>
    <s v="Olympus_BX51"/>
    <n v="100"/>
    <n v="256"/>
    <n v="3.5499999999999997E-2"/>
    <n v="0.87929999999999997"/>
    <n v="0.90980000000000005"/>
    <n v="3.0500000000000083E-2"/>
  </r>
  <r>
    <s v="CELL_005428"/>
    <x v="11"/>
    <x v="0"/>
    <s v="Infection"/>
    <n v="13.22"/>
    <n v="47.3"/>
    <n v="0.65600000000000003"/>
    <n v="0.32400000000000001"/>
    <n v="145.98765432098764"/>
    <n v="0.72899999999999998"/>
    <n v="0.498"/>
    <n v="5.12"/>
    <n v="2.4"/>
    <n v="0.83"/>
    <n v="444"/>
    <n v="72"/>
    <n v="221"/>
    <n v="156"/>
    <n v="167"/>
    <n v="86.666666666666671"/>
    <n v="61.176470588235297"/>
    <n v="65.490196078431367"/>
    <n v="0.67400000000000004"/>
    <x v="1"/>
    <x v="0"/>
    <n v="3834"/>
    <n v="5.28"/>
    <n v="14.7"/>
    <n v="45.1"/>
    <n v="241136"/>
    <n v="79.099999999999994"/>
    <n v="32.4"/>
    <s v="PBC_Dataset"/>
    <s v="Wright"/>
    <s v="Olympus_BX51"/>
    <n v="40"/>
    <n v="512"/>
    <n v="0.8427"/>
    <n v="0.68879999999999997"/>
    <n v="0.79410000000000003"/>
    <n v="0.10530000000000006"/>
  </r>
  <r>
    <s v="CELL_005188"/>
    <x v="14"/>
    <x v="0"/>
    <s v="Anemia"/>
    <n v="9.32"/>
    <n v="0"/>
    <n v="0"/>
    <n v="1"/>
    <n v="0"/>
    <n v="0.81599999999999995"/>
    <n v="0.216"/>
    <n v="0.82"/>
    <n v="1"/>
    <n v="0.82"/>
    <n v="206"/>
    <n v="41"/>
    <n v="246"/>
    <n v="140"/>
    <n v="120"/>
    <n v="96.470588235294116"/>
    <n v="54.901960784313729"/>
    <n v="47.058823529411761"/>
    <n v="0.46899999999999997"/>
    <x v="2"/>
    <x v="0"/>
    <n v="4627"/>
    <n v="3.98"/>
    <n v="16.2"/>
    <n v="47.5"/>
    <n v="172980"/>
    <n v="85.1"/>
    <n v="31.4"/>
    <s v="CytoData"/>
    <s v="Giemsa"/>
    <s v="Zeiss_Axio"/>
    <n v="40"/>
    <n v="360"/>
    <n v="0.93579999999999997"/>
    <n v="0.69199999999999995"/>
    <n v="0.83379999999999999"/>
    <n v="0.14180000000000004"/>
  </r>
  <r>
    <s v="CELL_000606"/>
    <x v="1"/>
    <x v="1"/>
    <s v="Normal_WBC"/>
    <n v="10.45"/>
    <n v="52.9"/>
    <n v="0.57999999999999996"/>
    <n v="0.49099999999999999"/>
    <n v="107.73930753564154"/>
    <n v="0.73499999999999999"/>
    <n v="0.34499999999999997"/>
    <n v="3.93"/>
    <n v="4.2"/>
    <n v="0.83"/>
    <n v="308"/>
    <n v="92"/>
    <n v="209"/>
    <n v="155"/>
    <n v="177"/>
    <n v="81.960784313725483"/>
    <n v="60.784313725490193"/>
    <n v="69.411764705882348"/>
    <n v="0.67600000000000005"/>
    <x v="1"/>
    <x v="1"/>
    <n v="7966"/>
    <n v="4.08"/>
    <n v="13.9"/>
    <n v="44"/>
    <n v="277791"/>
    <n v="70.599999999999994"/>
    <n v="31.1"/>
    <s v="Raabin_WBC"/>
    <s v="Giemsa"/>
    <s v="Zeiss_Axio"/>
    <n v="60"/>
    <n v="512"/>
    <n v="0"/>
    <n v="0.89900000000000002"/>
    <n v="0.78959999999999997"/>
    <n v="-0.10940000000000005"/>
  </r>
  <r>
    <s v="CELL_005085"/>
    <x v="17"/>
    <x v="0"/>
    <s v="Sickle_Cell_Anemia"/>
    <n v="7.46"/>
    <n v="0"/>
    <n v="0"/>
    <n v="1"/>
    <n v="0"/>
    <n v="0.373"/>
    <n v="0.89900000000000002"/>
    <n v="0.74"/>
    <n v="1"/>
    <n v="0.84299999999999997"/>
    <n v="182"/>
    <n v="66"/>
    <n v="233"/>
    <n v="129"/>
    <n v="115"/>
    <n v="91.372549019607845"/>
    <n v="50.588235294117645"/>
    <n v="45.098039215686278"/>
    <n v="0.40600000000000003"/>
    <x v="2"/>
    <x v="1"/>
    <n v="9913"/>
    <n v="3.89"/>
    <n v="14.2"/>
    <n v="38.700000000000003"/>
    <n v="209934"/>
    <n v="91.4"/>
    <n v="33.700000000000003"/>
    <s v="Raabin_WBC"/>
    <s v="Wright"/>
    <s v="Leica_DM2000"/>
    <n v="100"/>
    <n v="224"/>
    <n v="0.87849999999999995"/>
    <n v="0.83699999999999997"/>
    <n v="0.72840000000000005"/>
    <n v="-0.10859999999999992"/>
  </r>
  <r>
    <s v="CELL_002043"/>
    <x v="4"/>
    <x v="1"/>
    <s v="Normal_WBC"/>
    <n v="15.96"/>
    <n v="69.7"/>
    <n v="0.47799999999999998"/>
    <n v="0.372"/>
    <n v="187.36559139784947"/>
    <n v="0.80100000000000005"/>
    <n v="0.55600000000000005"/>
    <n v="1.73"/>
    <n v="1.1000000000000001"/>
    <n v="0.748"/>
    <n v="728"/>
    <n v="78"/>
    <n v="207"/>
    <n v="181"/>
    <n v="188"/>
    <n v="81.17647058823529"/>
    <n v="70.980392156862749"/>
    <n v="73.725490196078439"/>
    <n v="0.57099999999999995"/>
    <x v="1"/>
    <x v="1"/>
    <n v="2700"/>
    <n v="4.5199999999999996"/>
    <n v="15.4"/>
    <n v="39.200000000000003"/>
    <n v="315922"/>
    <n v="76.2"/>
    <n v="35"/>
    <s v="Raabin_WBC"/>
    <s v="May_Grunwald_Giemsa"/>
    <s v="Olympus_BX51"/>
    <n v="100"/>
    <n v="360"/>
    <n v="2.7900000000000001E-2"/>
    <n v="0.91930000000000001"/>
    <n v="0.95830000000000004"/>
    <n v="3.9000000000000035E-2"/>
  </r>
  <r>
    <s v="CELL_003413"/>
    <x v="2"/>
    <x v="1"/>
    <s v="Normal_RBC"/>
    <n v="7.56"/>
    <n v="0"/>
    <n v="0"/>
    <n v="1"/>
    <n v="0"/>
    <n v="0.876"/>
    <n v="0.20300000000000001"/>
    <n v="0.37"/>
    <n v="1"/>
    <n v="0.93799999999999994"/>
    <n v="163"/>
    <n v="61"/>
    <n v="231"/>
    <n v="104"/>
    <n v="120"/>
    <n v="90.588235294117652"/>
    <n v="40.784313725490193"/>
    <n v="47.058823529411761"/>
    <n v="0.56799999999999995"/>
    <x v="1"/>
    <x v="1"/>
    <n v="9073"/>
    <n v="4"/>
    <n v="14"/>
    <n v="46.2"/>
    <n v="269646"/>
    <n v="84.3"/>
    <n v="33.4"/>
    <s v="PBC_Dataset"/>
    <s v="Wright"/>
    <s v="Olympus_BX51"/>
    <n v="100"/>
    <n v="360"/>
    <n v="4.2200000000000001E-2"/>
    <n v="0.86950000000000005"/>
    <n v="0.8659"/>
    <n v="-3.6000000000000476E-3"/>
  </r>
  <r>
    <s v="CELL_000094"/>
    <x v="1"/>
    <x v="1"/>
    <s v="Normal_WBC"/>
    <n v="12.75"/>
    <n v="53.9"/>
    <n v="0.52500000000000002"/>
    <n v="0.53200000000000003"/>
    <n v="101.31578947368421"/>
    <n v="0.77400000000000002"/>
    <n v="0.44600000000000001"/>
    <n v="3.09"/>
    <n v="4.5"/>
    <n v="0.78600000000000003"/>
    <n v="389"/>
    <n v="84"/>
    <n v="203"/>
    <n v="184"/>
    <n v="198"/>
    <n v="79.607843137254903"/>
    <n v="72.156862745098039"/>
    <n v="77.64705882352942"/>
    <n v="0.63900000000000001"/>
    <x v="2"/>
    <x v="0"/>
    <n v="2466"/>
    <n v="5.08"/>
    <n v="13.4"/>
    <n v="47.8"/>
    <n v="124409"/>
    <n v="109.6"/>
    <n v="32.200000000000003"/>
    <s v="Raabin_WBC"/>
    <s v="Wright"/>
    <s v="Leica_DM2000"/>
    <n v="60"/>
    <n v="360"/>
    <n v="7.2099999999999997E-2"/>
    <n v="0.89090000000000003"/>
    <n v="0.91310000000000002"/>
    <n v="2.2199999999999998E-2"/>
  </r>
  <r>
    <s v="CELL_003167"/>
    <x v="2"/>
    <x v="1"/>
    <s v="Normal_RBC"/>
    <n v="7.3"/>
    <n v="0"/>
    <n v="0"/>
    <n v="1"/>
    <n v="0"/>
    <n v="0.878"/>
    <n v="0.20499999999999999"/>
    <n v="0.6"/>
    <n v="1"/>
    <n v="0.95399999999999996"/>
    <n v="197"/>
    <n v="50"/>
    <n v="224"/>
    <n v="121"/>
    <n v="127"/>
    <n v="87.843137254901961"/>
    <n v="47.450980392156858"/>
    <n v="49.803921568627452"/>
    <n v="0.48"/>
    <x v="1"/>
    <x v="0"/>
    <n v="7450"/>
    <n v="4.78"/>
    <n v="16.7"/>
    <n v="44.7"/>
    <n v="120175"/>
    <n v="86.7"/>
    <n v="33.5"/>
    <s v="PBC_Dataset"/>
    <s v="May_Grunwald_Giemsa"/>
    <s v="Leica_DM2000"/>
    <n v="40"/>
    <n v="256"/>
    <n v="0.19500000000000001"/>
    <n v="0.84909999999999997"/>
    <n v="0.94169999999999998"/>
    <n v="9.2600000000000016E-2"/>
  </r>
  <r>
    <s v="CELL_005301"/>
    <x v="0"/>
    <x v="0"/>
    <s v="Infection"/>
    <n v="12.88"/>
    <n v="67.400000000000006"/>
    <n v="0.438"/>
    <n v="0.39500000000000002"/>
    <n v="170.63291139240508"/>
    <n v="0.73299999999999998"/>
    <n v="0.41399999999999998"/>
    <n v="2.4"/>
    <n v="6.9"/>
    <n v="0.82799999999999996"/>
    <n v="442"/>
    <n v="65"/>
    <n v="219"/>
    <n v="152"/>
    <n v="196"/>
    <n v="85.882352941176464"/>
    <n v="59.607843137254903"/>
    <n v="76.862745098039227"/>
    <n v="0.67500000000000004"/>
    <x v="0"/>
    <x v="0"/>
    <n v="5866"/>
    <n v="6.28"/>
    <n v="13.8"/>
    <n v="36.6"/>
    <n v="265952"/>
    <n v="109.4"/>
    <n v="33.200000000000003"/>
    <s v="PBC_Dataset"/>
    <s v="Wright"/>
    <s v="Zeiss_Axio"/>
    <n v="100"/>
    <n v="360"/>
    <n v="0.85699999999999998"/>
    <n v="0.81589999999999996"/>
    <n v="0.75529999999999997"/>
    <n v="-6.0599999999999987E-2"/>
  </r>
  <r>
    <s v="CELL_000498"/>
    <x v="1"/>
    <x v="1"/>
    <s v="Normal_WBC"/>
    <n v="11.38"/>
    <n v="53.8"/>
    <n v="0.66600000000000004"/>
    <n v="0.433"/>
    <n v="124.24942263279445"/>
    <n v="0.78500000000000003"/>
    <n v="0.34599999999999997"/>
    <n v="3.55"/>
    <n v="3.6"/>
    <n v="0.77"/>
    <n v="371"/>
    <n v="56"/>
    <n v="197"/>
    <n v="171"/>
    <n v="204"/>
    <n v="77.254901960784323"/>
    <n v="67.058823529411754"/>
    <n v="80"/>
    <n v="0.69799999999999995"/>
    <x v="0"/>
    <x v="1"/>
    <n v="8386"/>
    <n v="4.6900000000000004"/>
    <n v="12.4"/>
    <n v="45.9"/>
    <n v="205132"/>
    <n v="89.4"/>
    <n v="32.5"/>
    <s v="PBC_Dataset"/>
    <s v="Giemsa"/>
    <s v="Olympus_BX51"/>
    <n v="40"/>
    <n v="512"/>
    <n v="9.4500000000000001E-2"/>
    <n v="0.93630000000000002"/>
    <n v="0.98740000000000006"/>
    <n v="5.1100000000000034E-2"/>
  </r>
  <r>
    <s v="CELL_004353"/>
    <x v="13"/>
    <x v="0"/>
    <s v="Leukemia"/>
    <n v="10.74"/>
    <n v="76.599999999999994"/>
    <n v="0.45"/>
    <n v="0.18"/>
    <n v="425.55555555555554"/>
    <n v="0.88700000000000001"/>
    <n v="0.16500000000000001"/>
    <n v="1.3"/>
    <n v="1"/>
    <n v="0.83799999999999997"/>
    <n v="538"/>
    <n v="109"/>
    <n v="210"/>
    <n v="133"/>
    <n v="183"/>
    <n v="82.35294117647058"/>
    <n v="52.156862745098046"/>
    <n v="71.764705882352942"/>
    <n v="0.53600000000000003"/>
    <x v="2"/>
    <x v="1"/>
    <n v="8199"/>
    <n v="5.92"/>
    <n v="12"/>
    <n v="34.4"/>
    <n v="241279"/>
    <n v="81.400000000000006"/>
    <n v="35.1"/>
    <s v="CytoData"/>
    <s v="Wright"/>
    <s v="Leica_DM2000"/>
    <n v="60"/>
    <n v="256"/>
    <n v="0.89980000000000004"/>
    <n v="0.66339999999999999"/>
    <n v="0.76180000000000003"/>
    <n v="9.8400000000000043E-2"/>
  </r>
  <r>
    <s v="CELL_002419"/>
    <x v="10"/>
    <x v="1"/>
    <s v="Normal_WBC"/>
    <n v="13.12"/>
    <n v="52.7"/>
    <n v="0.65100000000000002"/>
    <n v="0.59099999999999997"/>
    <n v="89.170896785109989"/>
    <n v="0.74299999999999999"/>
    <n v="0.46700000000000003"/>
    <n v="4.74"/>
    <n v="2.1"/>
    <n v="0.78100000000000003"/>
    <n v="548"/>
    <n v="78"/>
    <n v="216"/>
    <n v="101"/>
    <n v="169"/>
    <n v="84.705882352941174"/>
    <n v="39.607843137254903"/>
    <n v="66.274509803921561"/>
    <n v="0.59"/>
    <x v="1"/>
    <x v="0"/>
    <n v="6619"/>
    <n v="4.3600000000000003"/>
    <n v="15.9"/>
    <n v="44.5"/>
    <n v="380967"/>
    <n v="79.8"/>
    <n v="30.9"/>
    <s v="Raabin_WBC"/>
    <s v="Giemsa"/>
    <s v="Olympus_BX51"/>
    <n v="60"/>
    <n v="360"/>
    <n v="0.1142"/>
    <n v="0.91100000000000003"/>
    <n v="0.88970000000000005"/>
    <n v="-2.1299999999999986E-2"/>
  </r>
  <r>
    <s v="CELL_003255"/>
    <x v="2"/>
    <x v="1"/>
    <s v="Normal_RBC"/>
    <n v="7.26"/>
    <n v="0"/>
    <n v="0"/>
    <n v="1"/>
    <n v="0"/>
    <n v="0.85099999999999998"/>
    <n v="0.191"/>
    <n v="0.75"/>
    <n v="1"/>
    <n v="0.91"/>
    <n v="184"/>
    <n v="45"/>
    <n v="223"/>
    <n v="117"/>
    <n v="130"/>
    <n v="87.450980392156865"/>
    <n v="45.882352941176471"/>
    <n v="50.980392156862742"/>
    <n v="0.45500000000000002"/>
    <x v="1"/>
    <x v="1"/>
    <n v="3823"/>
    <n v="4.78"/>
    <n v="13.9"/>
    <n v="53.2"/>
    <n v="101807"/>
    <n v="97"/>
    <n v="34.700000000000003"/>
    <s v="Raabin_WBC"/>
    <s v="Giemsa"/>
    <s v="Leica_DM2000"/>
    <n v="60"/>
    <n v="256"/>
    <n v="7.9799999999999996E-2"/>
    <n v="1"/>
    <n v="0.9214"/>
    <n v="-7.8600000000000003E-2"/>
  </r>
  <r>
    <s v="CELL_005043"/>
    <x v="17"/>
    <x v="0"/>
    <s v="Sickle_Cell_Anemia"/>
    <n v="7.01"/>
    <n v="0"/>
    <n v="0"/>
    <n v="1"/>
    <n v="0"/>
    <n v="0.26500000000000001"/>
    <n v="0.92900000000000005"/>
    <n v="0.37"/>
    <n v="1"/>
    <n v="0.746"/>
    <n v="157"/>
    <n v="52"/>
    <n v="240"/>
    <n v="122"/>
    <n v="129"/>
    <n v="94.117647058823522"/>
    <n v="47.843137254901961"/>
    <n v="50.588235294117645"/>
    <n v="0.41499999999999998"/>
    <x v="1"/>
    <x v="1"/>
    <n v="8687"/>
    <n v="3.46"/>
    <n v="12.6"/>
    <n v="48.3"/>
    <n v="379354"/>
    <n v="102.8"/>
    <n v="34.299999999999997"/>
    <s v="PBC_Dataset"/>
    <s v="Wright"/>
    <s v="Olympus_BX51"/>
    <n v="100"/>
    <n v="224"/>
    <n v="0.89339999999999997"/>
    <n v="0.69079999999999997"/>
    <n v="0.78520000000000001"/>
    <n v="9.4400000000000039E-2"/>
  </r>
  <r>
    <s v="CELL_005382"/>
    <x v="0"/>
    <x v="0"/>
    <s v="Infection"/>
    <n v="15.36"/>
    <n v="56.5"/>
    <n v="0.66300000000000003"/>
    <n v="0.38200000000000001"/>
    <n v="147.90575916230367"/>
    <n v="0.69499999999999995"/>
    <n v="0.48099999999999998"/>
    <n v="3.7"/>
    <n v="6.4"/>
    <n v="0.80100000000000005"/>
    <n v="449"/>
    <n v="74"/>
    <n v="212"/>
    <n v="146"/>
    <n v="179"/>
    <n v="83.137254901960787"/>
    <n v="57.254901960784309"/>
    <n v="70.196078431372541"/>
    <n v="0.53200000000000003"/>
    <x v="2"/>
    <x v="0"/>
    <n v="7532"/>
    <n v="6.51"/>
    <n v="13.5"/>
    <n v="36.4"/>
    <n v="119539"/>
    <n v="81.099999999999994"/>
    <n v="32.5"/>
    <s v="PBC_Dataset"/>
    <s v="Wright"/>
    <s v="Olympus_BX51"/>
    <n v="40"/>
    <n v="256"/>
    <n v="0.76929999999999998"/>
    <n v="0.75439999999999996"/>
    <n v="0.72940000000000005"/>
    <n v="-2.4999999999999911E-2"/>
  </r>
  <r>
    <s v="CELL_005171"/>
    <x v="14"/>
    <x v="0"/>
    <s v="Anemia"/>
    <n v="9.5299999999999994"/>
    <n v="0"/>
    <n v="0"/>
    <n v="1"/>
    <n v="0"/>
    <n v="0.88500000000000001"/>
    <n v="0.13600000000000001"/>
    <n v="0.44"/>
    <n v="1"/>
    <n v="0.94899999999999995"/>
    <n v="196"/>
    <n v="44"/>
    <n v="221"/>
    <n v="136"/>
    <n v="124"/>
    <n v="86.666666666666671"/>
    <n v="53.333333333333336"/>
    <n v="48.627450980392155"/>
    <n v="0.42"/>
    <x v="0"/>
    <x v="1"/>
    <n v="7777"/>
    <n v="3.55"/>
    <n v="14.6"/>
    <n v="41.6"/>
    <n v="266457"/>
    <n v="91.2"/>
    <n v="32.6"/>
    <s v="CytoData"/>
    <s v="Wright"/>
    <s v="Olympus_BX51"/>
    <n v="60"/>
    <n v="224"/>
    <n v="0.7873"/>
    <n v="0.81269999999999998"/>
    <n v="0.7419"/>
    <n v="-7.0799999999999974E-2"/>
  </r>
  <r>
    <s v="CELL_000722"/>
    <x v="1"/>
    <x v="1"/>
    <s v="Normal_WBC"/>
    <n v="13.41"/>
    <n v="47.9"/>
    <n v="0.58899999999999997"/>
    <n v="0.41299999999999998"/>
    <n v="115.98062953995158"/>
    <n v="0.82799999999999996"/>
    <n v="0.39300000000000002"/>
    <n v="3.4"/>
    <n v="3.5"/>
    <n v="0.88600000000000001"/>
    <n v="437"/>
    <n v="66"/>
    <n v="211"/>
    <n v="154"/>
    <n v="187"/>
    <n v="82.745098039215677"/>
    <n v="60.392156862745097"/>
    <n v="73.333333333333329"/>
    <n v="0.621"/>
    <x v="1"/>
    <x v="0"/>
    <n v="5307"/>
    <n v="4.91"/>
    <n v="12.1"/>
    <n v="42.1"/>
    <n v="166456"/>
    <n v="87.1"/>
    <n v="32.9"/>
    <s v="PBC_Dataset"/>
    <s v="Giemsa"/>
    <s v="Leica_DM2000"/>
    <n v="60"/>
    <n v="224"/>
    <n v="3.4099999999999998E-2"/>
    <n v="0.87009999999999998"/>
    <n v="0.76439999999999997"/>
    <n v="-0.10570000000000002"/>
  </r>
  <r>
    <s v="CELL_002760"/>
    <x v="9"/>
    <x v="1"/>
    <s v="Normal_WBC"/>
    <n v="11.5"/>
    <n v="56.6"/>
    <n v="0.71399999999999997"/>
    <n v="0.36799999999999999"/>
    <n v="153.80434782608697"/>
    <n v="0.72"/>
    <n v="0.36599999999999999"/>
    <n v="5.03"/>
    <n v="2.4"/>
    <n v="0.82699999999999996"/>
    <n v="422"/>
    <n v="71"/>
    <n v="178"/>
    <n v="148"/>
    <n v="216"/>
    <n v="69.803921568627445"/>
    <n v="58.039215686274517"/>
    <n v="84.705882352941174"/>
    <n v="0.83399999999999996"/>
    <x v="0"/>
    <x v="0"/>
    <n v="7040"/>
    <n v="4.97"/>
    <n v="13.2"/>
    <n v="44.7"/>
    <n v="220399"/>
    <n v="87.6"/>
    <n v="35.200000000000003"/>
    <s v="PBC_Dataset"/>
    <s v="Wright"/>
    <s v="Olympus_BX51"/>
    <n v="60"/>
    <n v="224"/>
    <n v="0.1653"/>
    <n v="1"/>
    <n v="0.85129999999999995"/>
    <n v="-0.14870000000000005"/>
  </r>
  <r>
    <s v="CELL_003936"/>
    <x v="7"/>
    <x v="1"/>
    <s v="Normal_Platelet"/>
    <n v="1.93"/>
    <n v="0"/>
    <n v="0"/>
    <n v="1"/>
    <n v="0"/>
    <n v="0.65500000000000003"/>
    <n v="0.44"/>
    <n v="2.87"/>
    <n v="1"/>
    <n v="0.76400000000000001"/>
    <n v="33"/>
    <n v="15"/>
    <n v="200"/>
    <n v="155"/>
    <n v="178"/>
    <n v="78.431372549019613"/>
    <n v="60.784313725490193"/>
    <n v="69.803921568627445"/>
    <n v="0.61499999999999999"/>
    <x v="1"/>
    <x v="0"/>
    <n v="5235"/>
    <n v="4.28"/>
    <n v="14"/>
    <n v="35.799999999999997"/>
    <n v="280003"/>
    <n v="81.3"/>
    <n v="35.1"/>
    <s v="PBC_Dataset"/>
    <s v="Giemsa"/>
    <s v="Zeiss_Axio"/>
    <n v="60"/>
    <n v="512"/>
    <n v="5.0599999999999999E-2"/>
    <n v="0.83509999999999995"/>
    <n v="0.81989999999999996"/>
    <n v="-1.5199999999999991E-2"/>
  </r>
  <r>
    <s v="CELL_003362"/>
    <x v="2"/>
    <x v="1"/>
    <s v="Normal_RBC"/>
    <n v="7.21"/>
    <n v="0"/>
    <n v="0"/>
    <n v="1"/>
    <n v="0"/>
    <n v="0.94"/>
    <n v="0.23"/>
    <n v="0.25"/>
    <n v="1"/>
    <n v="0.95"/>
    <n v="177"/>
    <n v="55"/>
    <n v="215"/>
    <n v="123"/>
    <n v="130"/>
    <n v="84.313725490196077"/>
    <n v="48.235294117647058"/>
    <n v="50.980392156862742"/>
    <n v="0.46300000000000002"/>
    <x v="2"/>
    <x v="0"/>
    <n v="5982"/>
    <n v="4.53"/>
    <n v="13.3"/>
    <n v="42.6"/>
    <n v="289780"/>
    <n v="83.4"/>
    <n v="33.299999999999997"/>
    <s v="CytoData"/>
    <s v="Giemsa"/>
    <s v="Leica_DM2000"/>
    <n v="100"/>
    <n v="256"/>
    <n v="0.1144"/>
    <n v="0.90590000000000004"/>
    <n v="0.91"/>
    <n v="4.0999999999999925E-3"/>
  </r>
  <r>
    <s v="CELL_004587"/>
    <x v="16"/>
    <x v="0"/>
    <s v="Anemia"/>
    <n v="8.1300000000000008"/>
    <n v="0"/>
    <n v="0"/>
    <n v="1"/>
    <n v="0"/>
    <n v="0.53100000000000003"/>
    <n v="0.72"/>
    <n v="0.77"/>
    <n v="1"/>
    <n v="0.878"/>
    <n v="174"/>
    <n v="61"/>
    <n v="239"/>
    <n v="137"/>
    <n v="112"/>
    <n v="93.725490196078425"/>
    <n v="53.725490196078432"/>
    <n v="43.921568627450981"/>
    <n v="0.49199999999999999"/>
    <x v="0"/>
    <x v="1"/>
    <n v="5910"/>
    <n v="3.2"/>
    <n v="8"/>
    <n v="51.6"/>
    <n v="271540"/>
    <n v="90"/>
    <n v="33"/>
    <s v="CytoData"/>
    <s v="Wright"/>
    <s v="Olympus_BX51"/>
    <n v="100"/>
    <n v="224"/>
    <n v="0.82620000000000005"/>
    <n v="0.70489999999999997"/>
    <n v="0.87439999999999996"/>
    <n v="0.16949999999999998"/>
  </r>
  <r>
    <s v="CELL_002678"/>
    <x v="9"/>
    <x v="1"/>
    <s v="Normal_WBC"/>
    <n v="12.18"/>
    <n v="64.400000000000006"/>
    <n v="0.59799999999999998"/>
    <n v="0.44"/>
    <n v="146.36363636363637"/>
    <n v="0.746"/>
    <n v="0.30099999999999999"/>
    <n v="4.28"/>
    <n v="2"/>
    <n v="0.76900000000000002"/>
    <n v="431"/>
    <n v="49"/>
    <n v="167"/>
    <n v="142"/>
    <n v="198"/>
    <n v="65.490196078431367"/>
    <n v="55.686274509803923"/>
    <n v="77.64705882352942"/>
    <n v="0.75800000000000001"/>
    <x v="1"/>
    <x v="0"/>
    <n v="5854"/>
    <n v="4.43"/>
    <n v="16.600000000000001"/>
    <n v="39.799999999999997"/>
    <n v="278590"/>
    <n v="107.3"/>
    <n v="33"/>
    <s v="Raabin_WBC"/>
    <s v="Wright"/>
    <s v="Leica_DM2000"/>
    <n v="100"/>
    <n v="224"/>
    <n v="0.1381"/>
    <n v="0.93540000000000001"/>
    <n v="0.91069999999999995"/>
    <n v="-2.4700000000000055E-2"/>
  </r>
  <r>
    <s v="CELL_000473"/>
    <x v="1"/>
    <x v="1"/>
    <s v="Normal_WBC"/>
    <n v="10.55"/>
    <n v="54.4"/>
    <n v="0.43"/>
    <n v="0.438"/>
    <n v="124.20091324200912"/>
    <n v="0.70499999999999996"/>
    <n v="0.39700000000000002"/>
    <n v="2.86"/>
    <n v="3.7"/>
    <n v="0.874"/>
    <n v="499"/>
    <n v="51"/>
    <n v="197"/>
    <n v="155"/>
    <n v="191"/>
    <n v="77.254901960784323"/>
    <n v="60.784313725490193"/>
    <n v="74.901960784313729"/>
    <n v="0.53400000000000003"/>
    <x v="0"/>
    <x v="0"/>
    <n v="4544"/>
    <n v="4.82"/>
    <n v="11.2"/>
    <n v="37.9"/>
    <n v="420574"/>
    <n v="87.7"/>
    <n v="34"/>
    <s v="PBC_Dataset"/>
    <s v="Wright"/>
    <s v="Leica_DM2000"/>
    <n v="60"/>
    <n v="360"/>
    <n v="0.12139999999999999"/>
    <n v="0.94540000000000002"/>
    <n v="0.88529999999999998"/>
    <n v="-6.0100000000000042E-2"/>
  </r>
  <r>
    <s v="CELL_003783"/>
    <x v="7"/>
    <x v="1"/>
    <s v="Normal_Platelet"/>
    <n v="2.41"/>
    <n v="0"/>
    <n v="0"/>
    <n v="1"/>
    <n v="0"/>
    <n v="0.85499999999999998"/>
    <n v="0.57499999999999996"/>
    <n v="2.4"/>
    <n v="1"/>
    <n v="0.81200000000000006"/>
    <n v="38"/>
    <n v="20"/>
    <n v="233"/>
    <n v="154"/>
    <n v="156"/>
    <n v="91.372549019607845"/>
    <n v="60.392156862745097"/>
    <n v="61.176470588235297"/>
    <n v="0.46600000000000003"/>
    <x v="0"/>
    <x v="1"/>
    <n v="8590"/>
    <n v="4.6100000000000003"/>
    <n v="15.3"/>
    <n v="38.4"/>
    <n v="381060"/>
    <n v="73.400000000000006"/>
    <n v="34.6"/>
    <s v="CytoData"/>
    <s v="Giemsa"/>
    <s v="Leica_DM2000"/>
    <n v="60"/>
    <n v="512"/>
    <n v="0"/>
    <n v="0.90459999999999996"/>
    <n v="1"/>
    <n v="9.540000000000004E-2"/>
  </r>
  <r>
    <s v="CELL_003520"/>
    <x v="2"/>
    <x v="1"/>
    <s v="Normal_RBC"/>
    <n v="7.39"/>
    <n v="0"/>
    <n v="0"/>
    <n v="1"/>
    <n v="0"/>
    <n v="0.877"/>
    <n v="0.19"/>
    <n v="0.19"/>
    <n v="1"/>
    <n v="0.91600000000000004"/>
    <n v="203"/>
    <n v="43"/>
    <n v="236"/>
    <n v="119"/>
    <n v="138"/>
    <n v="92.549019607843135"/>
    <n v="46.666666666666664"/>
    <n v="54.117647058823529"/>
    <n v="0.59499999999999997"/>
    <x v="0"/>
    <x v="1"/>
    <n v="7181"/>
    <n v="4.43"/>
    <n v="11.3"/>
    <n v="41.6"/>
    <n v="391107"/>
    <n v="85.4"/>
    <n v="33"/>
    <s v="CytoData"/>
    <s v="Giemsa"/>
    <s v="Olympus_BX51"/>
    <n v="100"/>
    <n v="512"/>
    <n v="6.6900000000000001E-2"/>
    <n v="0.86899999999999999"/>
    <n v="0.91100000000000003"/>
    <n v="4.2000000000000037E-2"/>
  </r>
  <r>
    <s v="CELL_004692"/>
    <x v="12"/>
    <x v="0"/>
    <s v="Anemia"/>
    <n v="4.4800000000000004"/>
    <n v="0"/>
    <n v="0"/>
    <n v="1"/>
    <n v="0"/>
    <n v="0.58499999999999996"/>
    <n v="0.96699999999999997"/>
    <n v="0.67"/>
    <n v="1"/>
    <n v="0.73899999999999999"/>
    <n v="71"/>
    <n v="25"/>
    <n v="241"/>
    <n v="129"/>
    <n v="128"/>
    <n v="94.509803921568619"/>
    <n v="50.588235294117645"/>
    <n v="50.196078431372548"/>
    <n v="0.56000000000000005"/>
    <x v="1"/>
    <x v="1"/>
    <n v="4334"/>
    <n v="3.87"/>
    <n v="17.2"/>
    <n v="41.1"/>
    <n v="166402"/>
    <n v="68.7"/>
    <n v="35.5"/>
    <s v="PBC_Dataset"/>
    <s v="Wright"/>
    <s v="Leica_DM2000"/>
    <n v="40"/>
    <n v="224"/>
    <n v="0.7359"/>
    <n v="0.67300000000000004"/>
    <n v="0.74129999999999996"/>
    <n v="6.8299999999999916E-2"/>
  </r>
  <r>
    <s v="CELL_001920"/>
    <x v="5"/>
    <x v="1"/>
    <s v="Normal_WBC"/>
    <n v="8.31"/>
    <n v="78.099999999999994"/>
    <n v="0.71399999999999997"/>
    <n v="0.23799999999999999"/>
    <n v="328.15126050420167"/>
    <n v="0.94699999999999995"/>
    <n v="0.24"/>
    <n v="0.3"/>
    <n v="1.1000000000000001"/>
    <n v="0.91500000000000004"/>
    <n v="173"/>
    <n v="46"/>
    <n v="187"/>
    <n v="154"/>
    <n v="182"/>
    <n v="73.333333333333329"/>
    <n v="60.392156862745097"/>
    <n v="71.372549019607845"/>
    <n v="0.66700000000000004"/>
    <x v="1"/>
    <x v="0"/>
    <n v="9284"/>
    <n v="5.44"/>
    <n v="14.6"/>
    <n v="35.200000000000003"/>
    <n v="160602"/>
    <n v="101.8"/>
    <n v="33.9"/>
    <s v="Raabin_WBC"/>
    <s v="Wright"/>
    <s v="Olympus_BX51"/>
    <n v="100"/>
    <n v="256"/>
    <n v="4.19E-2"/>
    <n v="0.79659999999999997"/>
    <n v="0.9052"/>
    <n v="0.10860000000000003"/>
  </r>
  <r>
    <s v="CELL_002269"/>
    <x v="4"/>
    <x v="1"/>
    <s v="Normal_WBC"/>
    <n v="17.7"/>
    <n v="65.7"/>
    <n v="0.499"/>
    <n v="0.28599999999999998"/>
    <n v="229.72027972027976"/>
    <n v="0.46600000000000003"/>
    <n v="0.52"/>
    <n v="1.62"/>
    <n v="1.1000000000000001"/>
    <n v="0.69"/>
    <n v="602"/>
    <n v="90"/>
    <n v="222"/>
    <n v="151"/>
    <n v="182"/>
    <n v="87.058823529411768"/>
    <n v="59.215686274509807"/>
    <n v="71.372549019607845"/>
    <n v="0.56699999999999995"/>
    <x v="0"/>
    <x v="0"/>
    <n v="6264"/>
    <n v="4.5"/>
    <n v="16.399999999999999"/>
    <n v="36.5"/>
    <n v="343335"/>
    <n v="79.900000000000006"/>
    <n v="30.7"/>
    <s v="CytoData"/>
    <s v="Giemsa"/>
    <s v="Leica_DM2000"/>
    <n v="60"/>
    <n v="256"/>
    <n v="0.1067"/>
    <n v="0.83819999999999995"/>
    <n v="0.88929999999999998"/>
    <n v="5.1100000000000034E-2"/>
  </r>
  <r>
    <s v="CELL_000111"/>
    <x v="1"/>
    <x v="1"/>
    <s v="Normal_WBC"/>
    <n v="10.49"/>
    <n v="50"/>
    <n v="0.49199999999999999"/>
    <n v="0.47199999999999998"/>
    <n v="105.93220338983052"/>
    <n v="0.73199999999999998"/>
    <n v="0.52"/>
    <n v="3.71"/>
    <n v="4"/>
    <n v="0.81399999999999995"/>
    <n v="495"/>
    <n v="70"/>
    <n v="209"/>
    <n v="162"/>
    <n v="195"/>
    <n v="81.960784313725483"/>
    <n v="63.529411764705877"/>
    <n v="76.470588235294116"/>
    <n v="0.69499999999999995"/>
    <x v="0"/>
    <x v="1"/>
    <n v="5812"/>
    <n v="4.04"/>
    <n v="12.4"/>
    <n v="42.6"/>
    <n v="211926"/>
    <n v="69.7"/>
    <n v="32.700000000000003"/>
    <s v="PBC_Dataset"/>
    <s v="Giemsa"/>
    <s v="Leica_DM2000"/>
    <n v="60"/>
    <n v="360"/>
    <n v="0.15359999999999999"/>
    <n v="0.93740000000000001"/>
    <n v="1"/>
    <n v="6.2599999999999989E-2"/>
  </r>
  <r>
    <s v="CELL_000474"/>
    <x v="1"/>
    <x v="1"/>
    <s v="Normal_WBC"/>
    <n v="12.41"/>
    <n v="56"/>
    <n v="0.55400000000000005"/>
    <n v="0.49"/>
    <n v="114.28571428571429"/>
    <n v="0.64600000000000002"/>
    <n v="0.504"/>
    <n v="2.1"/>
    <n v="2.9"/>
    <n v="0.80900000000000005"/>
    <n v="453"/>
    <n v="48"/>
    <n v="209"/>
    <n v="171"/>
    <n v="199"/>
    <n v="81.960784313725483"/>
    <n v="67.058823529411754"/>
    <n v="78.039215686274517"/>
    <n v="0.60099999999999998"/>
    <x v="1"/>
    <x v="0"/>
    <n v="6247"/>
    <n v="4.0199999999999996"/>
    <n v="9.8000000000000007"/>
    <n v="37.1"/>
    <n v="398697"/>
    <n v="100.6"/>
    <n v="32.200000000000003"/>
    <s v="CytoData"/>
    <s v="May_Grunwald_Giemsa"/>
    <s v="Olympus_BX51"/>
    <n v="100"/>
    <n v="256"/>
    <n v="0.1336"/>
    <n v="0.89680000000000004"/>
    <n v="0.96479999999999999"/>
    <n v="6.7999999999999949E-2"/>
  </r>
  <r>
    <s v="CELL_003485"/>
    <x v="2"/>
    <x v="1"/>
    <s v="Normal_RBC"/>
    <n v="7.99"/>
    <n v="0"/>
    <n v="0"/>
    <n v="1"/>
    <n v="0"/>
    <n v="0.83"/>
    <n v="0.122"/>
    <n v="0.31"/>
    <n v="1"/>
    <n v="0.97099999999999997"/>
    <n v="214"/>
    <n v="46"/>
    <n v="242"/>
    <n v="119"/>
    <n v="125"/>
    <n v="94.901960784313715"/>
    <n v="46.666666666666664"/>
    <n v="49.019607843137251"/>
    <n v="0.48099999999999998"/>
    <x v="1"/>
    <x v="0"/>
    <n v="4184"/>
    <n v="4.9000000000000004"/>
    <n v="14.5"/>
    <n v="42.5"/>
    <n v="343106"/>
    <n v="98.6"/>
    <n v="33.4"/>
    <s v="Raabin_WBC"/>
    <s v="Wright"/>
    <s v="Zeiss_Axio"/>
    <n v="40"/>
    <n v="256"/>
    <n v="9.7600000000000006E-2"/>
    <n v="1"/>
    <n v="0.97309999999999997"/>
    <n v="-2.6900000000000035E-2"/>
  </r>
  <r>
    <s v="CELL_002520"/>
    <x v="10"/>
    <x v="1"/>
    <s v="Normal_WBC"/>
    <n v="13.24"/>
    <n v="48.1"/>
    <n v="0.63600000000000001"/>
    <n v="0.60099999999999998"/>
    <n v="80.03327787021631"/>
    <n v="0.77"/>
    <n v="0.377"/>
    <n v="4.55"/>
    <n v="2.4"/>
    <n v="0.77400000000000002"/>
    <n v="520"/>
    <n v="74"/>
    <n v="207"/>
    <n v="167"/>
    <n v="160"/>
    <n v="81.17647058823529"/>
    <n v="65.490196078431367"/>
    <n v="62.745098039215684"/>
    <n v="0.69399999999999995"/>
    <x v="0"/>
    <x v="1"/>
    <n v="7755"/>
    <n v="4.42"/>
    <n v="13.5"/>
    <n v="42.7"/>
    <n v="259263"/>
    <n v="84.5"/>
    <n v="31.4"/>
    <s v="Raabin_WBC"/>
    <s v="Giemsa"/>
    <s v="Leica_DM2000"/>
    <n v="60"/>
    <n v="360"/>
    <n v="3.3300000000000003E-2"/>
    <n v="0.90890000000000004"/>
    <n v="0.82689999999999997"/>
    <n v="-8.2000000000000073E-2"/>
  </r>
  <r>
    <s v="CELL_003832"/>
    <x v="7"/>
    <x v="1"/>
    <s v="Normal_Platelet"/>
    <n v="3.09"/>
    <n v="0"/>
    <n v="0"/>
    <n v="1"/>
    <n v="0"/>
    <n v="0.58299999999999996"/>
    <n v="0.39600000000000002"/>
    <n v="2.59"/>
    <n v="1"/>
    <n v="0.77500000000000002"/>
    <n v="27"/>
    <n v="19"/>
    <n v="208"/>
    <n v="154"/>
    <n v="174"/>
    <n v="81.568627450980387"/>
    <n v="60.392156862745097"/>
    <n v="68.235294117647058"/>
    <n v="0.65700000000000003"/>
    <x v="2"/>
    <x v="0"/>
    <n v="12357"/>
    <n v="5.76"/>
    <n v="11.4"/>
    <n v="46"/>
    <n v="440057"/>
    <n v="107.2"/>
    <n v="37.299999999999997"/>
    <s v="Raabin_WBC"/>
    <s v="Giemsa"/>
    <s v="Leica_DM2000"/>
    <n v="100"/>
    <n v="512"/>
    <n v="4.9399999999999999E-2"/>
    <n v="0.92800000000000005"/>
    <n v="0.90059999999999996"/>
    <n v="-2.7400000000000091E-2"/>
  </r>
  <r>
    <s v="CELL_004444"/>
    <x v="13"/>
    <x v="0"/>
    <s v="Leukemia"/>
    <n v="12.15"/>
    <n v="85.3"/>
    <n v="0.35399999999999998"/>
    <n v="0.15"/>
    <n v="568.66666666666663"/>
    <n v="0.82699999999999996"/>
    <n v="0.215"/>
    <n v="0.69"/>
    <n v="1"/>
    <n v="0.90400000000000003"/>
    <n v="658"/>
    <n v="80"/>
    <n v="178"/>
    <n v="134"/>
    <n v="197"/>
    <n v="69.803921568627445"/>
    <n v="52.549019607843142"/>
    <n v="77.254901960784323"/>
    <n v="0.73799999999999999"/>
    <x v="1"/>
    <x v="0"/>
    <n v="5834"/>
    <n v="5.05"/>
    <n v="15.1"/>
    <n v="42.7"/>
    <n v="351352"/>
    <n v="75.900000000000006"/>
    <n v="31.4"/>
    <s v="Raabin_WBC"/>
    <s v="May_Grunwald_Giemsa"/>
    <s v="Olympus_BX51"/>
    <n v="100"/>
    <n v="256"/>
    <n v="0.97860000000000003"/>
    <n v="0.80959999999999999"/>
    <n v="0.85560000000000003"/>
    <n v="4.6000000000000041E-2"/>
  </r>
  <r>
    <s v="CELL_002115"/>
    <x v="4"/>
    <x v="1"/>
    <s v="Normal_WBC"/>
    <n v="17.72"/>
    <n v="66.3"/>
    <n v="0.54200000000000004"/>
    <n v="0.28100000000000003"/>
    <n v="235.9430604982206"/>
    <n v="0.745"/>
    <n v="0.56100000000000005"/>
    <n v="2.58"/>
    <n v="1.3"/>
    <n v="0.75800000000000001"/>
    <n v="515"/>
    <n v="91"/>
    <n v="213"/>
    <n v="171"/>
    <n v="203"/>
    <n v="83.529411764705884"/>
    <n v="67.058823529411754"/>
    <n v="79.607843137254903"/>
    <n v="0.61199999999999999"/>
    <x v="2"/>
    <x v="1"/>
    <n v="6768"/>
    <n v="5.67"/>
    <n v="10.8"/>
    <n v="32.799999999999997"/>
    <n v="228475"/>
    <n v="69.400000000000006"/>
    <n v="32.799999999999997"/>
    <s v="PBC_Dataset"/>
    <s v="Giemsa"/>
    <s v="Leica_DM2000"/>
    <n v="100"/>
    <n v="360"/>
    <n v="7.8E-2"/>
    <n v="0.88819999999999999"/>
    <n v="0.83460000000000001"/>
    <n v="-5.3599999999999981E-2"/>
  </r>
  <r>
    <s v="CELL_005850"/>
    <x v="18"/>
    <x v="0"/>
    <s v="Artefact"/>
    <n v="8.81"/>
    <n v="14.8"/>
    <n v="0.52200000000000002"/>
    <n v="0.72899999999999998"/>
    <n v="20.301783264746231"/>
    <n v="0.57799999999999996"/>
    <n v="0.71399999999999997"/>
    <n v="3.57"/>
    <n v="1"/>
    <n v="0.57699999999999996"/>
    <n v="169"/>
    <n v="63"/>
    <n v="167"/>
    <n v="147"/>
    <n v="184"/>
    <n v="65.490196078431367"/>
    <n v="57.647058823529406"/>
    <n v="72.156862745098039"/>
    <n v="0.60499999999999998"/>
    <x v="0"/>
    <x v="0"/>
    <n v="8759"/>
    <n v="5.2"/>
    <n v="11"/>
    <n v="33.5"/>
    <n v="175188"/>
    <n v="85.6"/>
    <n v="31.7"/>
    <s v="Raabin_WBC"/>
    <s v="Wright"/>
    <s v="Olympus_BX51"/>
    <n v="100"/>
    <n v="360"/>
    <n v="0.95169999999999999"/>
    <n v="0.85260000000000002"/>
    <n v="0.93279999999999996"/>
    <n v="8.0199999999999938E-2"/>
  </r>
  <r>
    <s v="CELL_000731"/>
    <x v="1"/>
    <x v="1"/>
    <s v="Normal_WBC"/>
    <n v="11.42"/>
    <n v="50.9"/>
    <n v="0.437"/>
    <n v="0.38300000000000001"/>
    <n v="132.89817232375978"/>
    <n v="0.75800000000000001"/>
    <n v="0.252"/>
    <n v="2.5099999999999998"/>
    <n v="4.0999999999999996"/>
    <n v="0.83099999999999996"/>
    <n v="397"/>
    <n v="90"/>
    <n v="185"/>
    <n v="174"/>
    <n v="183"/>
    <n v="72.549019607843135"/>
    <n v="68.235294117647058"/>
    <n v="71.764705882352942"/>
    <n v="0.70499999999999996"/>
    <x v="1"/>
    <x v="0"/>
    <n v="7272"/>
    <n v="4.58"/>
    <n v="8.8000000000000007"/>
    <n v="33"/>
    <n v="252855"/>
    <n v="101.2"/>
    <n v="35.1"/>
    <s v="PBC_Dataset"/>
    <s v="May_Grunwald_Giemsa"/>
    <s v="Leica_DM2000"/>
    <n v="100"/>
    <n v="224"/>
    <n v="0.1229"/>
    <n v="0.8881"/>
    <n v="0.85089999999999999"/>
    <n v="-3.7200000000000011E-2"/>
  </r>
  <r>
    <s v="CELL_004740"/>
    <x v="12"/>
    <x v="0"/>
    <s v="Anemia"/>
    <n v="3.88"/>
    <n v="0"/>
    <n v="0"/>
    <n v="1"/>
    <n v="0"/>
    <n v="0.42499999999999999"/>
    <n v="0.84799999999999998"/>
    <n v="0.47"/>
    <n v="1"/>
    <n v="0.81100000000000005"/>
    <n v="95"/>
    <n v="41"/>
    <n v="211"/>
    <n v="135"/>
    <n v="144"/>
    <n v="82.745098039215677"/>
    <n v="52.941176470588239"/>
    <n v="56.470588235294116"/>
    <n v="0.45"/>
    <x v="1"/>
    <x v="1"/>
    <n v="6473"/>
    <n v="4.78"/>
    <n v="11.2"/>
    <n v="38"/>
    <n v="266219"/>
    <n v="78"/>
    <n v="34.1"/>
    <s v="Raabin_WBC"/>
    <s v="Wright"/>
    <s v="Zeiss_Axio"/>
    <n v="60"/>
    <n v="224"/>
    <n v="0.91069999999999995"/>
    <n v="0.67710000000000004"/>
    <n v="0.81520000000000004"/>
    <n v="0.1381"/>
  </r>
  <r>
    <s v="CELL_003784"/>
    <x v="7"/>
    <x v="1"/>
    <s v="Normal_Platelet"/>
    <n v="1.22"/>
    <n v="0"/>
    <n v="0"/>
    <n v="1"/>
    <n v="0"/>
    <n v="0.74299999999999999"/>
    <n v="0.44400000000000001"/>
    <n v="3.09"/>
    <n v="1"/>
    <n v="0.79"/>
    <n v="14"/>
    <n v="17"/>
    <n v="207"/>
    <n v="148"/>
    <n v="158"/>
    <n v="81.17647058823529"/>
    <n v="58.039215686274517"/>
    <n v="61.96078431372549"/>
    <n v="0.51900000000000002"/>
    <x v="2"/>
    <x v="0"/>
    <n v="6477"/>
    <n v="5.65"/>
    <n v="13.4"/>
    <n v="37"/>
    <n v="262763"/>
    <n v="94.2"/>
    <n v="31.3"/>
    <s v="PBC_Dataset"/>
    <s v="Wright"/>
    <s v="Leica_DM2000"/>
    <n v="40"/>
    <n v="512"/>
    <n v="0"/>
    <n v="0.88949999999999996"/>
    <n v="0.82669999999999999"/>
    <n v="-6.2799999999999967E-2"/>
  </r>
  <r>
    <s v="CELL_002023"/>
    <x v="4"/>
    <x v="1"/>
    <s v="Normal_WBC"/>
    <n v="13.33"/>
    <n v="65.599999999999994"/>
    <n v="0.48299999999999998"/>
    <n v="0.50700000000000001"/>
    <n v="129.38856015779092"/>
    <n v="0.60399999999999998"/>
    <n v="0.41099999999999998"/>
    <n v="1.8"/>
    <n v="2"/>
    <n v="0.67100000000000004"/>
    <n v="671"/>
    <n v="76"/>
    <n v="211"/>
    <n v="163"/>
    <n v="170"/>
    <n v="82.745098039215677"/>
    <n v="63.921568627450974"/>
    <n v="66.666666666666657"/>
    <n v="0.63"/>
    <x v="1"/>
    <x v="1"/>
    <n v="4998"/>
    <n v="4.1900000000000004"/>
    <n v="11.4"/>
    <n v="31.6"/>
    <n v="214501"/>
    <n v="100.5"/>
    <n v="33"/>
    <s v="Raabin_WBC"/>
    <s v="Wright"/>
    <s v="Olympus_BX51"/>
    <n v="100"/>
    <n v="256"/>
    <n v="6.83E-2"/>
    <n v="0.9345"/>
    <n v="0.95369999999999999"/>
    <n v="1.9199999999999995E-2"/>
  </r>
  <r>
    <s v="CELL_000273"/>
    <x v="1"/>
    <x v="1"/>
    <s v="Normal_WBC"/>
    <n v="13.62"/>
    <n v="58.1"/>
    <n v="0.61299999999999999"/>
    <n v="0.48499999999999999"/>
    <n v="119.79381443298969"/>
    <n v="0.79"/>
    <n v="0.497"/>
    <n v="2.89"/>
    <n v="3.6"/>
    <n v="0.85699999999999998"/>
    <n v="353"/>
    <n v="96"/>
    <n v="210"/>
    <n v="162"/>
    <n v="203"/>
    <n v="82.35294117647058"/>
    <n v="63.529411764705877"/>
    <n v="79.607843137254903"/>
    <n v="0.71399999999999997"/>
    <x v="0"/>
    <x v="1"/>
    <n v="7095"/>
    <n v="4.3099999999999996"/>
    <n v="15"/>
    <n v="48.5"/>
    <n v="193140"/>
    <n v="76.900000000000006"/>
    <n v="33.4"/>
    <s v="CytoData"/>
    <s v="May_Grunwald_Giemsa"/>
    <s v="Zeiss_Axio"/>
    <n v="100"/>
    <n v="512"/>
    <n v="0.13830000000000001"/>
    <n v="0.93959999999999999"/>
    <n v="0.85029999999999994"/>
    <n v="-8.9300000000000046E-2"/>
  </r>
  <r>
    <s v="CELL_003556"/>
    <x v="2"/>
    <x v="1"/>
    <s v="Normal_RBC"/>
    <n v="8.52"/>
    <n v="0"/>
    <n v="0"/>
    <n v="1"/>
    <n v="0"/>
    <n v="0.90300000000000002"/>
    <n v="0.14799999999999999"/>
    <n v="0.59"/>
    <n v="1"/>
    <n v="0.90700000000000003"/>
    <n v="165"/>
    <n v="46"/>
    <n v="208"/>
    <n v="114"/>
    <n v="142"/>
    <n v="81.568627450980387"/>
    <n v="44.705882352941181"/>
    <n v="55.686274509803923"/>
    <n v="0.56100000000000005"/>
    <x v="1"/>
    <x v="0"/>
    <n v="9343"/>
    <n v="3.99"/>
    <n v="16.3"/>
    <n v="40.1"/>
    <n v="193167"/>
    <n v="98.3"/>
    <n v="32.700000000000003"/>
    <s v="PBC_Dataset"/>
    <s v="May_Grunwald_Giemsa"/>
    <s v="Olympus_BX51"/>
    <n v="60"/>
    <n v="360"/>
    <n v="4.6800000000000001E-2"/>
    <n v="0.93289999999999995"/>
    <n v="0.99180000000000001"/>
    <n v="5.8900000000000063E-2"/>
  </r>
  <r>
    <s v="CELL_000897"/>
    <x v="1"/>
    <x v="1"/>
    <s v="Normal_WBC"/>
    <n v="12.07"/>
    <n v="54.1"/>
    <n v="0.45300000000000001"/>
    <n v="0.48399999999999999"/>
    <n v="111.77685950413223"/>
    <n v="0.77500000000000002"/>
    <n v="0.374"/>
    <n v="3.25"/>
    <n v="3.6"/>
    <n v="0.73299999999999998"/>
    <n v="461"/>
    <n v="65"/>
    <n v="207"/>
    <n v="179"/>
    <n v="211"/>
    <n v="81.17647058823529"/>
    <n v="70.196078431372541"/>
    <n v="82.745098039215677"/>
    <n v="0.53100000000000003"/>
    <x v="1"/>
    <x v="0"/>
    <n v="7075"/>
    <n v="4.9000000000000004"/>
    <n v="13.8"/>
    <n v="51.4"/>
    <n v="174910"/>
    <n v="98.4"/>
    <n v="31.4"/>
    <s v="PBC_Dataset"/>
    <s v="May_Grunwald_Giemsa"/>
    <s v="Zeiss_Axio"/>
    <n v="40"/>
    <n v="224"/>
    <n v="6.3700000000000007E-2"/>
    <n v="0.92310000000000003"/>
    <n v="0.86970000000000003"/>
    <n v="-5.3400000000000003E-2"/>
  </r>
  <r>
    <s v="CELL_004838"/>
    <x v="15"/>
    <x v="0"/>
    <s v="Anemia"/>
    <n v="6.3"/>
    <n v="0"/>
    <n v="0"/>
    <n v="1"/>
    <n v="0"/>
    <n v="1"/>
    <n v="9.9000000000000005E-2"/>
    <n v="0.63"/>
    <n v="1"/>
    <n v="0.96"/>
    <n v="154"/>
    <n v="34"/>
    <n v="238"/>
    <n v="145"/>
    <n v="138"/>
    <n v="93.333333333333329"/>
    <n v="56.862745098039213"/>
    <n v="54.117647058823529"/>
    <n v="0.52500000000000002"/>
    <x v="1"/>
    <x v="0"/>
    <n v="10102"/>
    <n v="3.93"/>
    <n v="12.3"/>
    <n v="33.299999999999997"/>
    <n v="247634"/>
    <n v="97.7"/>
    <n v="34.5"/>
    <s v="CytoData"/>
    <s v="Giemsa"/>
    <s v="Olympus_BX51"/>
    <n v="60"/>
    <n v="512"/>
    <n v="0.87170000000000003"/>
    <n v="0.74"/>
    <n v="0.65569999999999995"/>
    <n v="-8.4300000000000042E-2"/>
  </r>
  <r>
    <s v="CELL_001457"/>
    <x v="5"/>
    <x v="1"/>
    <s v="Normal_WBC"/>
    <n v="9.76"/>
    <n v="85.2"/>
    <n v="0.84499999999999997"/>
    <n v="0.22800000000000001"/>
    <n v="373.68421052631578"/>
    <n v="0.83"/>
    <n v="0.121"/>
    <n v="1.35"/>
    <n v="1"/>
    <n v="0.91700000000000004"/>
    <n v="288"/>
    <n v="59"/>
    <n v="207"/>
    <n v="153"/>
    <n v="172"/>
    <n v="81.17647058823529"/>
    <n v="60"/>
    <n v="67.450980392156865"/>
    <n v="0.76100000000000001"/>
    <x v="1"/>
    <x v="1"/>
    <n v="8443"/>
    <n v="4.45"/>
    <n v="13"/>
    <n v="39.9"/>
    <n v="195352"/>
    <n v="110"/>
    <n v="34.4"/>
    <s v="PBC_Dataset"/>
    <s v="Giemsa"/>
    <s v="Olympus_BX51"/>
    <n v="40"/>
    <n v="224"/>
    <n v="0.10929999999999999"/>
    <n v="0.94430000000000003"/>
    <n v="0.91390000000000005"/>
    <n v="-3.0399999999999983E-2"/>
  </r>
  <r>
    <s v="CELL_000337"/>
    <x v="1"/>
    <x v="1"/>
    <s v="Normal_WBC"/>
    <n v="10.18"/>
    <n v="63.3"/>
    <n v="0.59199999999999997"/>
    <n v="0.53200000000000003"/>
    <n v="118.98496240601503"/>
    <n v="0.83199999999999996"/>
    <n v="0.379"/>
    <n v="2.56"/>
    <n v="3.2"/>
    <n v="0.89900000000000002"/>
    <n v="489"/>
    <n v="67"/>
    <n v="167"/>
    <n v="156"/>
    <n v="180"/>
    <n v="65.490196078431367"/>
    <n v="61.176470588235297"/>
    <n v="70.588235294117652"/>
    <n v="0.63300000000000001"/>
    <x v="1"/>
    <x v="0"/>
    <n v="8321"/>
    <n v="3.85"/>
    <n v="11.3"/>
    <n v="45.6"/>
    <n v="317552"/>
    <n v="110.3"/>
    <n v="33.9"/>
    <s v="CytoData"/>
    <s v="Giemsa"/>
    <s v="Leica_DM2000"/>
    <n v="100"/>
    <n v="256"/>
    <n v="9.3399999999999997E-2"/>
    <n v="0.97840000000000005"/>
    <n v="0.94930000000000003"/>
    <n v="-2.9100000000000015E-2"/>
  </r>
  <r>
    <s v="CELL_005155"/>
    <x v="14"/>
    <x v="0"/>
    <s v="Anemia"/>
    <n v="8.69"/>
    <n v="0"/>
    <n v="0"/>
    <n v="1"/>
    <n v="0"/>
    <n v="0.83499999999999996"/>
    <n v="0.25700000000000001"/>
    <n v="0.95"/>
    <n v="1"/>
    <n v="0.90700000000000003"/>
    <n v="226"/>
    <n v="59"/>
    <n v="223"/>
    <n v="141"/>
    <n v="128"/>
    <n v="87.450980392156865"/>
    <n v="55.294117647058826"/>
    <n v="50.196078431372548"/>
    <n v="0.51200000000000001"/>
    <x v="1"/>
    <x v="1"/>
    <n v="9732"/>
    <n v="4.82"/>
    <n v="16.600000000000001"/>
    <n v="39.799999999999997"/>
    <n v="329598"/>
    <n v="85.7"/>
    <n v="31.6"/>
    <s v="PBC_Dataset"/>
    <s v="Giemsa"/>
    <s v="Zeiss_Axio"/>
    <n v="60"/>
    <n v="256"/>
    <n v="0.92069999999999996"/>
    <n v="0.78990000000000005"/>
    <n v="0.93500000000000005"/>
    <n v="0.14510000000000001"/>
  </r>
  <r>
    <s v="CELL_005528"/>
    <x v="11"/>
    <x v="0"/>
    <s v="Infection"/>
    <n v="12.84"/>
    <n v="52.4"/>
    <n v="0.60199999999999998"/>
    <n v="0.42499999999999999"/>
    <n v="123.29411764705883"/>
    <n v="0.83299999999999996"/>
    <n v="0.34100000000000003"/>
    <n v="4.8600000000000003"/>
    <n v="3"/>
    <n v="0.75900000000000001"/>
    <n v="367"/>
    <n v="65"/>
    <n v="222"/>
    <n v="149"/>
    <n v="191"/>
    <n v="87.058823529411768"/>
    <n v="58.431372549019613"/>
    <n v="74.901960784313729"/>
    <n v="0.76800000000000002"/>
    <x v="1"/>
    <x v="1"/>
    <n v="10178"/>
    <n v="5.51"/>
    <n v="15.9"/>
    <n v="46.5"/>
    <n v="204436"/>
    <n v="102.3"/>
    <n v="35.700000000000003"/>
    <s v="CytoData"/>
    <s v="Wright"/>
    <s v="Leica_DM2000"/>
    <n v="100"/>
    <n v="360"/>
    <n v="0.86960000000000004"/>
    <n v="0.83950000000000002"/>
    <n v="0.9708"/>
    <n v="0.13129999999999997"/>
  </r>
  <r>
    <s v="CELL_001091"/>
    <x v="1"/>
    <x v="1"/>
    <s v="Normal_WBC"/>
    <n v="11.93"/>
    <n v="51.8"/>
    <n v="0.65900000000000003"/>
    <n v="0.49299999999999999"/>
    <n v="105.0709939148073"/>
    <n v="0.77"/>
    <n v="0.36499999999999999"/>
    <n v="3.25"/>
    <n v="3.5"/>
    <n v="0.77200000000000002"/>
    <n v="324"/>
    <n v="65"/>
    <n v="208"/>
    <n v="148"/>
    <n v="197"/>
    <n v="81.568627450980387"/>
    <n v="58.039215686274517"/>
    <n v="77.254901960784323"/>
    <n v="0.63400000000000001"/>
    <x v="1"/>
    <x v="1"/>
    <n v="11683"/>
    <n v="3.86"/>
    <n v="13"/>
    <n v="30.3"/>
    <n v="414423"/>
    <n v="92.5"/>
    <n v="32.299999999999997"/>
    <s v="CytoData"/>
    <s v="Giemsa"/>
    <s v="Olympus_BX51"/>
    <n v="40"/>
    <n v="360"/>
    <n v="8.0399999999999999E-2"/>
    <n v="0.92779999999999996"/>
    <n v="0.85619999999999996"/>
    <n v="-7.1599999999999997E-2"/>
  </r>
  <r>
    <s v="CELL_001889"/>
    <x v="5"/>
    <x v="1"/>
    <s v="Normal_WBC"/>
    <n v="8.09"/>
    <n v="66.3"/>
    <n v="0.81299999999999994"/>
    <n v="0.156"/>
    <n v="425"/>
    <n v="0.95499999999999996"/>
    <n v="0.24099999999999999"/>
    <n v="1.07"/>
    <n v="1"/>
    <n v="0.89"/>
    <n v="347"/>
    <n v="54"/>
    <n v="205"/>
    <n v="145"/>
    <n v="195"/>
    <n v="80.392156862745097"/>
    <n v="56.862745098039213"/>
    <n v="76.470588235294116"/>
    <n v="0.64600000000000002"/>
    <x v="0"/>
    <x v="0"/>
    <n v="7571"/>
    <n v="4.8099999999999996"/>
    <n v="17.7"/>
    <n v="31.9"/>
    <n v="368884"/>
    <n v="105.1"/>
    <n v="33.299999999999997"/>
    <s v="Raabin_WBC"/>
    <s v="Wright"/>
    <s v="Leica_DM2000"/>
    <n v="100"/>
    <n v="360"/>
    <n v="8.3000000000000001E-3"/>
    <n v="0.89670000000000005"/>
    <n v="0.91690000000000005"/>
    <n v="2.0199999999999996E-2"/>
  </r>
  <r>
    <s v="CELL_000626"/>
    <x v="1"/>
    <x v="1"/>
    <s v="Normal_WBC"/>
    <n v="11.87"/>
    <n v="51.6"/>
    <n v="0.47299999999999998"/>
    <n v="0.35299999999999998"/>
    <n v="146.17563739376772"/>
    <n v="0.77100000000000002"/>
    <n v="0.42899999999999999"/>
    <n v="2.38"/>
    <n v="3.5"/>
    <n v="0.83399999999999996"/>
    <n v="370"/>
    <n v="83"/>
    <n v="204"/>
    <n v="158"/>
    <n v="182"/>
    <n v="80"/>
    <n v="61.96078431372549"/>
    <n v="71.372549019607845"/>
    <n v="0.52600000000000002"/>
    <x v="1"/>
    <x v="1"/>
    <n v="9521"/>
    <n v="4.71"/>
    <n v="11.6"/>
    <n v="39.1"/>
    <n v="208568"/>
    <n v="92.5"/>
    <n v="34.6"/>
    <s v="PBC_Dataset"/>
    <s v="Giemsa"/>
    <s v="Zeiss_Axio"/>
    <n v="40"/>
    <n v="256"/>
    <n v="6.3200000000000006E-2"/>
    <n v="0.84199999999999997"/>
    <n v="0.87460000000000004"/>
    <n v="3.2600000000000073E-2"/>
  </r>
  <r>
    <s v="CELL_001303"/>
    <x v="5"/>
    <x v="1"/>
    <s v="Normal_WBC"/>
    <n v="10.47"/>
    <n v="78.8"/>
    <n v="0.74"/>
    <n v="0.29899999999999999"/>
    <n v="263.54515050167225"/>
    <n v="0.88600000000000001"/>
    <n v="0.10100000000000001"/>
    <n v="1.66"/>
    <n v="1.1000000000000001"/>
    <n v="0.97399999999999998"/>
    <n v="337"/>
    <n v="76"/>
    <n v="187"/>
    <n v="145"/>
    <n v="189"/>
    <n v="73.333333333333329"/>
    <n v="56.862745098039213"/>
    <n v="74.117647058823536"/>
    <n v="0.68899999999999995"/>
    <x v="2"/>
    <x v="0"/>
    <n v="7307"/>
    <n v="5.62"/>
    <n v="13.6"/>
    <n v="43.2"/>
    <n v="273120"/>
    <n v="74.5"/>
    <n v="34"/>
    <s v="PBC_Dataset"/>
    <s v="Giemsa"/>
    <s v="Zeiss_Axio"/>
    <n v="40"/>
    <n v="512"/>
    <n v="6.1100000000000002E-2"/>
    <n v="0.88270000000000004"/>
    <n v="0.86109999999999998"/>
    <n v="-2.1600000000000064E-2"/>
  </r>
  <r>
    <s v="CELL_005501"/>
    <x v="11"/>
    <x v="0"/>
    <s v="Infection"/>
    <n v="14.1"/>
    <n v="67.2"/>
    <n v="0.58099999999999996"/>
    <n v="0.434"/>
    <n v="154.83870967741936"/>
    <n v="0.745"/>
    <n v="0.36199999999999999"/>
    <n v="5.52"/>
    <n v="3.8"/>
    <n v="0.80600000000000005"/>
    <n v="489"/>
    <n v="81"/>
    <n v="206"/>
    <n v="150"/>
    <n v="146"/>
    <n v="80.784313725490193"/>
    <n v="58.82352941176471"/>
    <n v="57.254901960784309"/>
    <n v="0.77600000000000002"/>
    <x v="1"/>
    <x v="0"/>
    <n v="4926"/>
    <n v="4.03"/>
    <n v="12.8"/>
    <n v="42"/>
    <n v="269933"/>
    <n v="81.8"/>
    <n v="32.700000000000003"/>
    <s v="PBC_Dataset"/>
    <s v="May_Grunwald_Giemsa"/>
    <s v="Leica_DM2000"/>
    <n v="40"/>
    <n v="256"/>
    <n v="0.78159999999999996"/>
    <n v="0.77780000000000005"/>
    <n v="0.56389999999999996"/>
    <n v="-0.21390000000000009"/>
  </r>
  <r>
    <s v="CELL_005220"/>
    <x v="14"/>
    <x v="0"/>
    <s v="Anemia"/>
    <n v="9.11"/>
    <n v="0"/>
    <n v="0"/>
    <n v="1"/>
    <n v="0"/>
    <n v="0.88"/>
    <n v="0.20699999999999999"/>
    <n v="0.97"/>
    <n v="1"/>
    <n v="0.90100000000000002"/>
    <n v="197"/>
    <n v="48"/>
    <n v="224"/>
    <n v="122"/>
    <n v="136"/>
    <n v="87.843137254901961"/>
    <n v="47.843137254901961"/>
    <n v="53.333333333333336"/>
    <n v="0.56100000000000005"/>
    <x v="0"/>
    <x v="1"/>
    <n v="2109"/>
    <n v="4.74"/>
    <n v="11.1"/>
    <n v="31.4"/>
    <n v="298387"/>
    <n v="91.3"/>
    <n v="32.299999999999997"/>
    <s v="PBC_Dataset"/>
    <s v="Wright"/>
    <s v="Olympus_BX51"/>
    <n v="100"/>
    <n v="256"/>
    <n v="1"/>
    <n v="0.78180000000000005"/>
    <n v="0.75780000000000003"/>
    <n v="-2.4000000000000021E-2"/>
  </r>
  <r>
    <s v="CELL_002183"/>
    <x v="4"/>
    <x v="1"/>
    <s v="Normal_WBC"/>
    <n v="15.7"/>
    <n v="70.400000000000006"/>
    <n v="0.51100000000000001"/>
    <n v="0.38300000000000001"/>
    <n v="183.81201044386424"/>
    <n v="0.66"/>
    <n v="0.54300000000000004"/>
    <n v="1.1599999999999999"/>
    <n v="1.2"/>
    <n v="0.71699999999999997"/>
    <n v="581"/>
    <n v="80"/>
    <n v="210"/>
    <n v="188"/>
    <n v="181"/>
    <n v="82.35294117647058"/>
    <n v="73.725490196078439"/>
    <n v="70.980392156862749"/>
    <n v="0.58299999999999996"/>
    <x v="1"/>
    <x v="1"/>
    <n v="13269"/>
    <n v="4.37"/>
    <n v="15.2"/>
    <n v="33.799999999999997"/>
    <n v="215408"/>
    <n v="82.4"/>
    <n v="32"/>
    <s v="Raabin_WBC"/>
    <s v="May_Grunwald_Giemsa"/>
    <s v="Olympus_BX51"/>
    <n v="100"/>
    <n v="360"/>
    <n v="7.9600000000000004E-2"/>
    <n v="0.86719999999999997"/>
    <n v="0.88400000000000001"/>
    <n v="1.6800000000000037E-2"/>
  </r>
  <r>
    <s v="CELL_001455"/>
    <x v="5"/>
    <x v="1"/>
    <s v="Normal_WBC"/>
    <n v="10.130000000000001"/>
    <n v="81.8"/>
    <n v="0.82199999999999995"/>
    <n v="0.14000000000000001"/>
    <n v="584.28571428571422"/>
    <n v="0.89"/>
    <n v="0.14099999999999999"/>
    <n v="1.1100000000000001"/>
    <n v="1"/>
    <n v="0.88600000000000001"/>
    <n v="281"/>
    <n v="62"/>
    <n v="221"/>
    <n v="161"/>
    <n v="222"/>
    <n v="86.666666666666671"/>
    <n v="63.13725490196078"/>
    <n v="87.058823529411768"/>
    <n v="0.73199999999999998"/>
    <x v="0"/>
    <x v="1"/>
    <n v="11459"/>
    <n v="4.79"/>
    <n v="12.8"/>
    <n v="44.1"/>
    <n v="296605"/>
    <n v="75.8"/>
    <n v="33.799999999999997"/>
    <s v="CytoData"/>
    <s v="Wright"/>
    <s v="Olympus_BX51"/>
    <n v="40"/>
    <n v="360"/>
    <n v="0.1192"/>
    <n v="0.99309999999999998"/>
    <n v="0.96309999999999996"/>
    <n v="-3.0000000000000027E-2"/>
  </r>
  <r>
    <s v="CELL_004276"/>
    <x v="8"/>
    <x v="0"/>
    <s v="Leukemia"/>
    <n v="19.07"/>
    <n v="73.3"/>
    <n v="0.434"/>
    <n v="0.152"/>
    <n v="482.23684210526318"/>
    <n v="0.89300000000000002"/>
    <n v="0.24099999999999999"/>
    <n v="0.46"/>
    <n v="1"/>
    <n v="0.85499999999999998"/>
    <n v="674"/>
    <n v="103"/>
    <n v="166"/>
    <n v="164"/>
    <n v="146"/>
    <n v="65.098039215686271"/>
    <n v="64.313725490196077"/>
    <n v="57.254901960784309"/>
    <n v="0.91900000000000004"/>
    <x v="1"/>
    <x v="0"/>
    <n v="7656"/>
    <n v="4.8899999999999997"/>
    <n v="11.7"/>
    <n v="33.6"/>
    <n v="225607"/>
    <n v="72.099999999999994"/>
    <n v="36.299999999999997"/>
    <s v="Raabin_WBC"/>
    <s v="Giemsa"/>
    <s v="Zeiss_Axio"/>
    <n v="100"/>
    <n v="256"/>
    <n v="0.81399999999999995"/>
    <n v="0.67669999999999997"/>
    <n v="0.65210000000000001"/>
    <n v="-2.4599999999999955E-2"/>
  </r>
  <r>
    <s v="CELL_004971"/>
    <x v="15"/>
    <x v="0"/>
    <s v="Anemia"/>
    <n v="5.94"/>
    <n v="0"/>
    <n v="0"/>
    <n v="1"/>
    <n v="0"/>
    <n v="0.94199999999999995"/>
    <n v="0.13700000000000001"/>
    <n v="0.63"/>
    <n v="1"/>
    <n v="0.94899999999999995"/>
    <n v="148"/>
    <n v="56"/>
    <n v="235"/>
    <n v="131"/>
    <n v="127"/>
    <n v="92.156862745098039"/>
    <n v="51.372549019607838"/>
    <n v="49.803921568627452"/>
    <n v="0.50700000000000001"/>
    <x v="1"/>
    <x v="1"/>
    <n v="8364"/>
    <n v="6.06"/>
    <n v="12.5"/>
    <n v="38.5"/>
    <n v="212196"/>
    <n v="76"/>
    <n v="32.6"/>
    <s v="Raabin_WBC"/>
    <s v="May_Grunwald_Giemsa"/>
    <s v="Olympus_BX51"/>
    <n v="40"/>
    <n v="360"/>
    <n v="0.77110000000000001"/>
    <n v="0.6704"/>
    <n v="0.77990000000000004"/>
    <n v="0.10950000000000004"/>
  </r>
  <r>
    <s v="CELL_000487"/>
    <x v="1"/>
    <x v="1"/>
    <s v="Normal_WBC"/>
    <n v="12.47"/>
    <n v="53.2"/>
    <n v="0.61799999999999999"/>
    <n v="0.437"/>
    <n v="121.73913043478261"/>
    <n v="0.74099999999999999"/>
    <n v="0.26300000000000001"/>
    <n v="3.69"/>
    <n v="3.5"/>
    <n v="0.83099999999999996"/>
    <n v="472"/>
    <n v="68"/>
    <n v="189"/>
    <n v="161"/>
    <n v="189"/>
    <n v="74.117647058823536"/>
    <n v="63.13725490196078"/>
    <n v="74.117647058823536"/>
    <n v="0.63200000000000001"/>
    <x v="1"/>
    <x v="0"/>
    <n v="10684"/>
    <n v="3.68"/>
    <n v="11.3"/>
    <n v="40.5"/>
    <n v="376166"/>
    <n v="87.6"/>
    <n v="34.4"/>
    <s v="PBC_Dataset"/>
    <s v="Wright"/>
    <s v="Olympus_BX51"/>
    <n v="100"/>
    <n v="256"/>
    <n v="7.3099999999999998E-2"/>
    <n v="0.91549999999999998"/>
    <n v="0.97699999999999998"/>
    <n v="6.1499999999999999E-2"/>
  </r>
  <r>
    <s v="CELL_001722"/>
    <x v="5"/>
    <x v="1"/>
    <s v="Normal_WBC"/>
    <n v="8.34"/>
    <n v="82.7"/>
    <n v="0.9"/>
    <n v="0.20599999999999999"/>
    <n v="401.4563106796117"/>
    <n v="0.86399999999999999"/>
    <n v="0.215"/>
    <n v="1.46"/>
    <n v="1"/>
    <n v="0.88600000000000001"/>
    <n v="312"/>
    <n v="53"/>
    <n v="197"/>
    <n v="157"/>
    <n v="185"/>
    <n v="77.254901960784323"/>
    <n v="61.568627450980394"/>
    <n v="72.549019607843135"/>
    <n v="0.61299999999999999"/>
    <x v="1"/>
    <x v="0"/>
    <n v="8123"/>
    <n v="4.7300000000000004"/>
    <n v="13.8"/>
    <n v="38.6"/>
    <n v="128148"/>
    <n v="80.7"/>
    <n v="35.6"/>
    <s v="PBC_Dataset"/>
    <s v="Giemsa"/>
    <s v="Leica_DM2000"/>
    <n v="40"/>
    <n v="512"/>
    <n v="0.1114"/>
    <n v="0.83399999999999996"/>
    <n v="0.85940000000000005"/>
    <n v="2.5400000000000089E-2"/>
  </r>
  <r>
    <s v="CELL_002499"/>
    <x v="10"/>
    <x v="1"/>
    <s v="Normal_WBC"/>
    <n v="12.42"/>
    <n v="53.4"/>
    <n v="0.60899999999999999"/>
    <n v="0.46400000000000002"/>
    <n v="115.08620689655172"/>
    <n v="0.81399999999999995"/>
    <n v="0.46200000000000002"/>
    <n v="4.26"/>
    <n v="2.6"/>
    <n v="0.81399999999999995"/>
    <n v="417"/>
    <n v="59"/>
    <n v="238"/>
    <n v="137"/>
    <n v="155"/>
    <n v="93.333333333333329"/>
    <n v="53.725490196078432"/>
    <n v="60.784313725490193"/>
    <n v="0.60299999999999998"/>
    <x v="2"/>
    <x v="1"/>
    <n v="1504"/>
    <n v="4.3499999999999996"/>
    <n v="15.6"/>
    <n v="48.4"/>
    <n v="297554"/>
    <n v="84.9"/>
    <n v="34.5"/>
    <s v="Raabin_WBC"/>
    <s v="Wright"/>
    <s v="Leica_DM2000"/>
    <n v="40"/>
    <n v="256"/>
    <n v="0.16689999999999999"/>
    <n v="0.91590000000000005"/>
    <n v="0.9879"/>
    <n v="7.1999999999999953E-2"/>
  </r>
  <r>
    <s v="CELL_000725"/>
    <x v="1"/>
    <x v="1"/>
    <s v="Normal_WBC"/>
    <n v="10.83"/>
    <n v="60.3"/>
    <n v="0.53800000000000003"/>
    <n v="0.45600000000000002"/>
    <n v="132.23684210526315"/>
    <n v="0.71699999999999997"/>
    <n v="0.38500000000000001"/>
    <n v="2.69"/>
    <n v="3"/>
    <n v="0.8"/>
    <n v="442"/>
    <n v="76"/>
    <n v="218"/>
    <n v="136"/>
    <n v="184"/>
    <n v="85.490196078431367"/>
    <n v="53.333333333333336"/>
    <n v="72.156862745098039"/>
    <n v="0.63600000000000001"/>
    <x v="2"/>
    <x v="0"/>
    <n v="3169"/>
    <n v="5.26"/>
    <n v="11.5"/>
    <n v="33.299999999999997"/>
    <n v="67628"/>
    <n v="86.2"/>
    <n v="31.8"/>
    <s v="Raabin_WBC"/>
    <s v="Wright"/>
    <s v="Olympus_BX51"/>
    <n v="100"/>
    <n v="256"/>
    <n v="8.4000000000000005E-2"/>
    <n v="0.91700000000000004"/>
    <n v="0.9758"/>
    <n v="5.8799999999999963E-2"/>
  </r>
  <r>
    <s v="CELL_000766"/>
    <x v="1"/>
    <x v="1"/>
    <s v="Normal_WBC"/>
    <n v="12.09"/>
    <n v="59.3"/>
    <n v="0.63"/>
    <n v="0.40600000000000003"/>
    <n v="146.05911330049258"/>
    <n v="0.78200000000000003"/>
    <n v="0.379"/>
    <n v="3.04"/>
    <n v="3.2"/>
    <n v="0.879"/>
    <n v="422"/>
    <n v="72"/>
    <n v="197"/>
    <n v="170"/>
    <n v="169"/>
    <n v="77.254901960784323"/>
    <n v="66.666666666666657"/>
    <n v="66.274509803921561"/>
    <n v="0.68200000000000005"/>
    <x v="0"/>
    <x v="1"/>
    <n v="8205"/>
    <n v="5.83"/>
    <n v="12.1"/>
    <n v="37.5"/>
    <n v="224542"/>
    <n v="94"/>
    <n v="34.5"/>
    <s v="Raabin_WBC"/>
    <s v="May_Grunwald_Giemsa"/>
    <s v="Leica_DM2000"/>
    <n v="40"/>
    <n v="512"/>
    <n v="3.9899999999999998E-2"/>
    <n v="0.8931"/>
    <n v="0.88919999999999999"/>
    <n v="-3.9000000000000146E-3"/>
  </r>
  <r>
    <s v="CELL_000287"/>
    <x v="1"/>
    <x v="1"/>
    <s v="Normal_WBC"/>
    <n v="11.48"/>
    <n v="50.6"/>
    <n v="0.65200000000000002"/>
    <n v="0.42799999999999999"/>
    <n v="118.22429906542057"/>
    <n v="0.73699999999999999"/>
    <n v="0.437"/>
    <n v="2.5099999999999998"/>
    <n v="3.9"/>
    <n v="0.90900000000000003"/>
    <n v="448"/>
    <n v="77"/>
    <n v="223"/>
    <n v="185"/>
    <n v="203"/>
    <n v="87.450980392156865"/>
    <n v="72.549019607843135"/>
    <n v="79.607843137254903"/>
    <n v="0.68100000000000005"/>
    <x v="1"/>
    <x v="1"/>
    <n v="9259"/>
    <n v="4.87"/>
    <n v="14.7"/>
    <n v="35.799999999999997"/>
    <n v="129990"/>
    <n v="80.3"/>
    <n v="35.6"/>
    <s v="Raabin_WBC"/>
    <s v="Wright"/>
    <s v="Leica_DM2000"/>
    <n v="60"/>
    <n v="224"/>
    <n v="8.6499999999999994E-2"/>
    <n v="0.88329999999999997"/>
    <n v="0.92659999999999998"/>
    <n v="4.3300000000000005E-2"/>
  </r>
  <r>
    <s v="CELL_005498"/>
    <x v="11"/>
    <x v="0"/>
    <s v="Infection"/>
    <n v="13.14"/>
    <n v="56.4"/>
    <n v="0.65500000000000003"/>
    <n v="0.48299999999999998"/>
    <n v="116.77018633540372"/>
    <n v="0.68200000000000005"/>
    <n v="0.439"/>
    <n v="4.4000000000000004"/>
    <n v="2.7"/>
    <n v="0.84099999999999997"/>
    <n v="473"/>
    <n v="64"/>
    <n v="205"/>
    <n v="175"/>
    <n v="178"/>
    <n v="80.392156862745097"/>
    <n v="68.627450980392155"/>
    <n v="69.803921568627445"/>
    <n v="0.65100000000000002"/>
    <x v="0"/>
    <x v="1"/>
    <n v="10936"/>
    <n v="5.79"/>
    <n v="14.5"/>
    <n v="44.6"/>
    <n v="215243"/>
    <n v="92.3"/>
    <n v="33.299999999999997"/>
    <s v="PBC_Dataset"/>
    <s v="May_Grunwald_Giemsa"/>
    <s v="Leica_DM2000"/>
    <n v="60"/>
    <n v="224"/>
    <n v="0.75149999999999995"/>
    <n v="0.7752"/>
    <n v="0.59340000000000004"/>
    <n v="-0.18179999999999996"/>
  </r>
  <r>
    <s v="CELL_004835"/>
    <x v="15"/>
    <x v="0"/>
    <s v="Anemia"/>
    <n v="7.37"/>
    <n v="0"/>
    <n v="0"/>
    <n v="1"/>
    <n v="0"/>
    <n v="0.93899999999999995"/>
    <n v="0.13800000000000001"/>
    <n v="0.42"/>
    <n v="1"/>
    <n v="0.94499999999999995"/>
    <n v="132"/>
    <n v="40"/>
    <n v="238"/>
    <n v="116"/>
    <n v="110"/>
    <n v="93.333333333333329"/>
    <n v="45.490196078431374"/>
    <n v="43.137254901960787"/>
    <n v="0.57999999999999996"/>
    <x v="1"/>
    <x v="0"/>
    <n v="5215"/>
    <n v="4.37"/>
    <n v="14.6"/>
    <n v="40.9"/>
    <n v="232097"/>
    <n v="88.1"/>
    <n v="34.9"/>
    <s v="PBC_Dataset"/>
    <s v="Giemsa"/>
    <s v="Olympus_BX51"/>
    <n v="40"/>
    <n v="256"/>
    <n v="0.65510000000000002"/>
    <n v="0.66990000000000005"/>
    <n v="0.86480000000000001"/>
    <n v="0.19489999999999996"/>
  </r>
  <r>
    <s v="CELL_003168"/>
    <x v="2"/>
    <x v="1"/>
    <s v="Normal_RBC"/>
    <n v="7.82"/>
    <n v="0"/>
    <n v="0"/>
    <n v="1"/>
    <n v="0"/>
    <n v="0.91900000000000004"/>
    <n v="0.28399999999999997"/>
    <n v="0.34"/>
    <n v="1"/>
    <n v="0.96599999999999997"/>
    <n v="189"/>
    <n v="49"/>
    <n v="237"/>
    <n v="130"/>
    <n v="125"/>
    <n v="92.941176470588232"/>
    <n v="50.980392156862742"/>
    <n v="49.019607843137251"/>
    <n v="0.55600000000000005"/>
    <x v="2"/>
    <x v="1"/>
    <n v="6660"/>
    <n v="3.38"/>
    <n v="14.1"/>
    <n v="53.6"/>
    <n v="291735"/>
    <n v="108"/>
    <n v="35"/>
    <s v="PBC_Dataset"/>
    <s v="Giemsa"/>
    <s v="Olympus_BX51"/>
    <n v="60"/>
    <n v="224"/>
    <n v="7.0400000000000004E-2"/>
    <n v="0.8196"/>
    <n v="0.80559999999999998"/>
    <n v="-1.4000000000000012E-2"/>
  </r>
  <r>
    <s v="CELL_000308"/>
    <x v="1"/>
    <x v="1"/>
    <s v="Normal_WBC"/>
    <n v="11.59"/>
    <n v="51.1"/>
    <n v="0.60899999999999999"/>
    <n v="0.53900000000000003"/>
    <n v="94.805194805194802"/>
    <n v="0.84699999999999998"/>
    <n v="0.42"/>
    <n v="3.74"/>
    <n v="2.5"/>
    <n v="0.79400000000000004"/>
    <n v="374"/>
    <n v="81"/>
    <n v="204"/>
    <n v="172"/>
    <n v="193"/>
    <n v="80"/>
    <n v="67.450980392156865"/>
    <n v="75.686274509803923"/>
    <n v="0.59"/>
    <x v="0"/>
    <x v="1"/>
    <n v="5532"/>
    <n v="4.3099999999999996"/>
    <n v="15"/>
    <n v="31"/>
    <n v="322379"/>
    <n v="109.5"/>
    <n v="34"/>
    <s v="PBC_Dataset"/>
    <s v="May_Grunwald_Giemsa"/>
    <s v="Leica_DM2000"/>
    <n v="60"/>
    <n v="224"/>
    <n v="0.12839999999999999"/>
    <n v="0.93920000000000003"/>
    <n v="0.90480000000000005"/>
    <n v="-3.4399999999999986E-2"/>
  </r>
  <r>
    <s v="CELL_001979"/>
    <x v="4"/>
    <x v="1"/>
    <s v="Normal_WBC"/>
    <n v="15.03"/>
    <n v="72.3"/>
    <n v="0.56100000000000005"/>
    <n v="0.33200000000000002"/>
    <n v="217.77108433734938"/>
    <n v="0.623"/>
    <n v="0.45600000000000002"/>
    <n v="1.81"/>
    <n v="1.3"/>
    <n v="0.752"/>
    <n v="637"/>
    <n v="106"/>
    <n v="209"/>
    <n v="170"/>
    <n v="214"/>
    <n v="81.960784313725483"/>
    <n v="66.666666666666657"/>
    <n v="83.921568627450981"/>
    <n v="0.62"/>
    <x v="1"/>
    <x v="0"/>
    <n v="5775"/>
    <n v="5.65"/>
    <n v="13.7"/>
    <n v="46.1"/>
    <n v="316127"/>
    <n v="86.9"/>
    <n v="34.299999999999997"/>
    <s v="PBC_Dataset"/>
    <s v="Giemsa"/>
    <s v="Leica_DM2000"/>
    <n v="60"/>
    <n v="360"/>
    <n v="8.6599999999999996E-2"/>
    <n v="0.88390000000000002"/>
    <n v="0.93059999999999998"/>
    <n v="4.6699999999999964E-2"/>
  </r>
  <r>
    <s v="CELL_004149"/>
    <x v="8"/>
    <x v="0"/>
    <s v="Leukemia"/>
    <n v="15.11"/>
    <n v="84.4"/>
    <n v="0.38700000000000001"/>
    <n v="8.6999999999999994E-2"/>
    <n v="970.11494252873581"/>
    <n v="0.90200000000000002"/>
    <n v="0.34"/>
    <n v="1.19"/>
    <n v="1"/>
    <n v="0.79900000000000004"/>
    <n v="525"/>
    <n v="111"/>
    <n v="192"/>
    <n v="161"/>
    <n v="223"/>
    <n v="75.294117647058826"/>
    <n v="63.13725490196078"/>
    <n v="87.450980392156865"/>
    <n v="0.76100000000000001"/>
    <x v="1"/>
    <x v="0"/>
    <n v="8969"/>
    <n v="6.07"/>
    <n v="16.399999999999999"/>
    <n v="39.299999999999997"/>
    <n v="217848"/>
    <n v="93.7"/>
    <n v="32.799999999999997"/>
    <s v="PBC_Dataset"/>
    <s v="Giemsa"/>
    <s v="Olympus_BX51"/>
    <n v="60"/>
    <n v="224"/>
    <n v="0.65790000000000004"/>
    <n v="0.96250000000000002"/>
    <n v="0.88060000000000005"/>
    <n v="-8.1899999999999973E-2"/>
  </r>
  <r>
    <s v="CELL_000255"/>
    <x v="1"/>
    <x v="1"/>
    <s v="Normal_WBC"/>
    <n v="12.22"/>
    <n v="58.1"/>
    <n v="0.55100000000000005"/>
    <n v="0.46100000000000002"/>
    <n v="126.03036876355748"/>
    <n v="0.76500000000000001"/>
    <n v="0.38900000000000001"/>
    <n v="3.85"/>
    <n v="3.9"/>
    <n v="0.85499999999999998"/>
    <n v="456"/>
    <n v="70"/>
    <n v="214"/>
    <n v="143"/>
    <n v="204"/>
    <n v="83.921568627450981"/>
    <n v="56.078431372549019"/>
    <n v="80"/>
    <n v="0.45500000000000002"/>
    <x v="1"/>
    <x v="1"/>
    <n v="6782"/>
    <n v="4.03"/>
    <n v="14"/>
    <n v="44.5"/>
    <n v="250551"/>
    <n v="98"/>
    <n v="35.799999999999997"/>
    <s v="PBC_Dataset"/>
    <s v="Wright"/>
    <s v="Leica_DM2000"/>
    <n v="40"/>
    <n v="224"/>
    <n v="8.4199999999999997E-2"/>
    <n v="0.95030000000000003"/>
    <n v="0.93979999999999997"/>
    <n v="-1.0500000000000065E-2"/>
  </r>
  <r>
    <s v="CELL_002233"/>
    <x v="4"/>
    <x v="1"/>
    <s v="Normal_WBC"/>
    <n v="13.75"/>
    <n v="65.900000000000006"/>
    <n v="0.43099999999999999"/>
    <n v="0.40699999999999997"/>
    <n v="161.91646191646194"/>
    <n v="0.78400000000000003"/>
    <n v="0.58399999999999996"/>
    <n v="2.76"/>
    <n v="1.4"/>
    <n v="0.8"/>
    <n v="524"/>
    <n v="91"/>
    <n v="214"/>
    <n v="166"/>
    <n v="167"/>
    <n v="83.921568627450981"/>
    <n v="65.098039215686271"/>
    <n v="65.490196078431367"/>
    <n v="0.51500000000000001"/>
    <x v="2"/>
    <x v="1"/>
    <n v="2473"/>
    <n v="5.59"/>
    <n v="14.7"/>
    <n v="45.2"/>
    <n v="261156"/>
    <n v="97.5"/>
    <n v="35.1"/>
    <s v="Raabin_WBC"/>
    <s v="Giemsa"/>
    <s v="Zeiss_Axio"/>
    <n v="40"/>
    <n v="256"/>
    <n v="8.1199999999999994E-2"/>
    <n v="0.97899999999999998"/>
    <n v="0.96099999999999997"/>
    <n v="-1.8000000000000016E-2"/>
  </r>
  <r>
    <s v="CELL_004011"/>
    <x v="8"/>
    <x v="0"/>
    <s v="Leukemia"/>
    <n v="12.6"/>
    <n v="79.400000000000006"/>
    <n v="0.217"/>
    <n v="0.14399999999999999"/>
    <n v="551.38888888888891"/>
    <n v="0.86599999999999999"/>
    <n v="0.48399999999999999"/>
    <n v="1.03"/>
    <n v="1"/>
    <n v="0.93300000000000005"/>
    <n v="724"/>
    <n v="97"/>
    <n v="176"/>
    <n v="116"/>
    <n v="183"/>
    <n v="69.019607843137251"/>
    <n v="45.490196078431374"/>
    <n v="71.764705882352942"/>
    <n v="0.68700000000000006"/>
    <x v="1"/>
    <x v="1"/>
    <n v="10479"/>
    <n v="5.19"/>
    <n v="12.6"/>
    <n v="32.799999999999997"/>
    <n v="329097"/>
    <n v="106.9"/>
    <n v="31.9"/>
    <s v="CytoData"/>
    <s v="Wright"/>
    <s v="Leica_DM2000"/>
    <n v="100"/>
    <n v="360"/>
    <n v="0.89319999999999999"/>
    <n v="0.83230000000000004"/>
    <n v="0.76939999999999997"/>
    <n v="-6.2900000000000067E-2"/>
  </r>
  <r>
    <s v="CELL_004578"/>
    <x v="16"/>
    <x v="0"/>
    <s v="Anemia"/>
    <n v="7.63"/>
    <n v="0"/>
    <n v="0"/>
    <n v="1"/>
    <n v="0"/>
    <n v="0.53900000000000003"/>
    <n v="0.85699999999999998"/>
    <n v="0.61"/>
    <n v="1"/>
    <n v="0.90900000000000003"/>
    <n v="219"/>
    <n v="55"/>
    <n v="229"/>
    <n v="147"/>
    <n v="144"/>
    <n v="89.803921568627459"/>
    <n v="57.647058823529406"/>
    <n v="56.470588235294116"/>
    <n v="0.52900000000000003"/>
    <x v="0"/>
    <x v="0"/>
    <n v="7144"/>
    <n v="5.81"/>
    <n v="14"/>
    <n v="43.6"/>
    <n v="310315"/>
    <n v="69.3"/>
    <n v="33.700000000000003"/>
    <s v="Raabin_WBC"/>
    <s v="Giemsa"/>
    <s v="Olympus_BX51"/>
    <n v="100"/>
    <n v="256"/>
    <n v="0.83479999999999999"/>
    <n v="0.66180000000000005"/>
    <n v="0.68710000000000004"/>
    <n v="2.5299999999999989E-2"/>
  </r>
  <r>
    <s v="CELL_003951"/>
    <x v="7"/>
    <x v="1"/>
    <s v="Normal_Platelet"/>
    <n v="2.3199999999999998"/>
    <n v="0"/>
    <n v="0"/>
    <n v="1"/>
    <n v="0"/>
    <n v="0.82399999999999995"/>
    <n v="0.40600000000000003"/>
    <n v="3"/>
    <n v="1"/>
    <n v="0.69399999999999995"/>
    <n v="28"/>
    <n v="22"/>
    <n v="215"/>
    <n v="153"/>
    <n v="171"/>
    <n v="84.313725490196077"/>
    <n v="60"/>
    <n v="67.058823529411754"/>
    <n v="0.61599999999999999"/>
    <x v="1"/>
    <x v="1"/>
    <n v="10669"/>
    <n v="4.7699999999999996"/>
    <n v="11.3"/>
    <n v="51"/>
    <n v="175734"/>
    <n v="79.5"/>
    <n v="33.799999999999997"/>
    <s v="Raabin_WBC"/>
    <s v="Giemsa"/>
    <s v="Olympus_BX51"/>
    <n v="100"/>
    <n v="360"/>
    <n v="0.13439999999999999"/>
    <n v="0.88660000000000005"/>
    <n v="0.83879999999999999"/>
    <n v="-4.7800000000000065E-2"/>
  </r>
  <r>
    <s v="CELL_002768"/>
    <x v="9"/>
    <x v="1"/>
    <s v="Normal_WBC"/>
    <n v="8.98"/>
    <n v="63"/>
    <n v="0.67200000000000004"/>
    <n v="0.437"/>
    <n v="144.16475972540044"/>
    <n v="0.68400000000000005"/>
    <n v="0.46500000000000002"/>
    <n v="4.8899999999999997"/>
    <n v="2"/>
    <n v="0.71899999999999997"/>
    <n v="387"/>
    <n v="72"/>
    <n v="153"/>
    <n v="138"/>
    <n v="198"/>
    <n v="60"/>
    <n v="54.117647058823529"/>
    <n v="77.64705882352942"/>
    <n v="0.78200000000000003"/>
    <x v="0"/>
    <x v="0"/>
    <n v="2806"/>
    <n v="4.9800000000000004"/>
    <n v="15.4"/>
    <n v="46.6"/>
    <n v="154585"/>
    <n v="85.4"/>
    <n v="35.5"/>
    <s v="PBC_Dataset"/>
    <s v="Giemsa"/>
    <s v="Zeiss_Axio"/>
    <n v="60"/>
    <n v="512"/>
    <n v="0.1216"/>
    <n v="0.98229999999999995"/>
    <n v="0.87050000000000005"/>
    <n v="-0.1117999999999999"/>
  </r>
  <r>
    <s v="CELL_005327"/>
    <x v="0"/>
    <x v="0"/>
    <s v="Infection"/>
    <n v="18.75"/>
    <n v="64.400000000000006"/>
    <n v="0.57099999999999995"/>
    <n v="0.32800000000000001"/>
    <n v="196.34146341463415"/>
    <n v="0.63700000000000001"/>
    <n v="0.40400000000000003"/>
    <n v="2.86"/>
    <n v="5.7"/>
    <n v="0.79100000000000004"/>
    <n v="510"/>
    <n v="75"/>
    <n v="213"/>
    <n v="172"/>
    <n v="191"/>
    <n v="83.529411764705884"/>
    <n v="67.450980392156865"/>
    <n v="74.901960784313729"/>
    <n v="0.65500000000000003"/>
    <x v="1"/>
    <x v="1"/>
    <n v="5466"/>
    <n v="5.41"/>
    <n v="14.4"/>
    <n v="37.9"/>
    <n v="197276"/>
    <n v="85.5"/>
    <n v="33.5"/>
    <s v="CytoData"/>
    <s v="Wright"/>
    <s v="Leica_DM2000"/>
    <n v="60"/>
    <n v="512"/>
    <n v="0.89070000000000005"/>
    <n v="0.8538"/>
    <n v="0.64910000000000001"/>
    <n v="-0.20469999999999999"/>
  </r>
  <r>
    <s v="CELL_003558"/>
    <x v="2"/>
    <x v="1"/>
    <s v="Normal_RBC"/>
    <n v="8.69"/>
    <n v="0"/>
    <n v="0"/>
    <n v="1"/>
    <n v="0"/>
    <n v="0.86699999999999999"/>
    <n v="0.23699999999999999"/>
    <n v="0.47"/>
    <n v="1"/>
    <n v="0.9"/>
    <n v="186"/>
    <n v="54"/>
    <n v="238"/>
    <n v="131"/>
    <n v="117"/>
    <n v="93.333333333333329"/>
    <n v="51.372549019607838"/>
    <n v="45.882352941176471"/>
    <n v="0.52500000000000002"/>
    <x v="0"/>
    <x v="0"/>
    <n v="7960"/>
    <n v="5.08"/>
    <n v="11.5"/>
    <n v="40"/>
    <n v="341824"/>
    <n v="89.2"/>
    <n v="32.700000000000003"/>
    <s v="PBC_Dataset"/>
    <s v="May_Grunwald_Giemsa"/>
    <s v="Leica_DM2000"/>
    <n v="40"/>
    <n v="224"/>
    <n v="1.41E-2"/>
    <n v="0.75549999999999995"/>
    <n v="0.87439999999999996"/>
    <n v="0.11890000000000001"/>
  </r>
  <r>
    <s v="CELL_003712"/>
    <x v="7"/>
    <x v="1"/>
    <s v="Normal_Platelet"/>
    <n v="2.64"/>
    <n v="0"/>
    <n v="0"/>
    <n v="1"/>
    <n v="0"/>
    <n v="0.68700000000000006"/>
    <n v="0.317"/>
    <n v="2.59"/>
    <n v="1"/>
    <n v="0.75800000000000001"/>
    <n v="31"/>
    <n v="13"/>
    <n v="225"/>
    <n v="136"/>
    <n v="167"/>
    <n v="88.235294117647058"/>
    <n v="53.333333333333336"/>
    <n v="65.490196078431367"/>
    <n v="0.57399999999999995"/>
    <x v="1"/>
    <x v="0"/>
    <n v="9634"/>
    <n v="5.22"/>
    <n v="13.9"/>
    <n v="48.2"/>
    <n v="232364"/>
    <n v="94.7"/>
    <n v="33.200000000000003"/>
    <s v="Raabin_WBC"/>
    <s v="May_Grunwald_Giemsa"/>
    <s v="Zeiss_Axio"/>
    <n v="60"/>
    <n v="224"/>
    <n v="0.1071"/>
    <n v="0.81810000000000005"/>
    <n v="0.93089999999999995"/>
    <n v="0.1127999999999999"/>
  </r>
  <r>
    <s v="CELL_003207"/>
    <x v="2"/>
    <x v="1"/>
    <s v="Normal_RBC"/>
    <n v="7.49"/>
    <n v="0"/>
    <n v="0"/>
    <n v="1"/>
    <n v="0"/>
    <n v="0.89700000000000002"/>
    <n v="0.153"/>
    <n v="0.72"/>
    <n v="1"/>
    <n v="0.96199999999999997"/>
    <n v="192"/>
    <n v="38"/>
    <n v="222"/>
    <n v="130"/>
    <n v="126"/>
    <n v="87.058823529411768"/>
    <n v="50.980392156862742"/>
    <n v="49.411764705882355"/>
    <n v="0.50800000000000001"/>
    <x v="1"/>
    <x v="1"/>
    <n v="8404"/>
    <n v="3.45"/>
    <n v="17.5"/>
    <n v="39"/>
    <n v="96664"/>
    <n v="102.5"/>
    <n v="32.299999999999997"/>
    <s v="CytoData"/>
    <s v="Giemsa"/>
    <s v="Olympus_BX51"/>
    <n v="100"/>
    <n v="512"/>
    <n v="8.3199999999999996E-2"/>
    <n v="0.9415"/>
    <n v="0.82740000000000002"/>
    <n v="-0.11409999999999998"/>
  </r>
  <r>
    <s v="CELL_003034"/>
    <x v="2"/>
    <x v="1"/>
    <s v="Normal_RBC"/>
    <n v="7.77"/>
    <n v="0"/>
    <n v="0"/>
    <n v="1"/>
    <n v="0"/>
    <n v="0.94099999999999995"/>
    <n v="0.11"/>
    <n v="0.82"/>
    <n v="1"/>
    <n v="0.96599999999999997"/>
    <n v="178"/>
    <n v="58"/>
    <n v="241"/>
    <n v="115"/>
    <n v="126"/>
    <n v="94.509803921568619"/>
    <n v="45.098039215686278"/>
    <n v="49.411764705882355"/>
    <n v="0.53"/>
    <x v="2"/>
    <x v="0"/>
    <n v="3830"/>
    <n v="3.67"/>
    <n v="11.6"/>
    <n v="42.2"/>
    <n v="129877"/>
    <n v="99.2"/>
    <n v="32"/>
    <s v="Raabin_WBC"/>
    <s v="May_Grunwald_Giemsa"/>
    <s v="Olympus_BX51"/>
    <n v="60"/>
    <n v="512"/>
    <n v="3.6799999999999999E-2"/>
    <n v="0.96760000000000002"/>
    <n v="1"/>
    <n v="3.2399999999999984E-2"/>
  </r>
  <r>
    <s v="CELL_001730"/>
    <x v="5"/>
    <x v="1"/>
    <s v="Normal_WBC"/>
    <n v="9.08"/>
    <n v="78.5"/>
    <n v="0.752"/>
    <n v="0.14699999999999999"/>
    <n v="534.01360544217687"/>
    <n v="0.93100000000000005"/>
    <n v="0.20899999999999999"/>
    <n v="1.1599999999999999"/>
    <n v="1"/>
    <n v="0.91400000000000003"/>
    <n v="266"/>
    <n v="68"/>
    <n v="226"/>
    <n v="172"/>
    <n v="195"/>
    <n v="88.627450980392155"/>
    <n v="67.450980392156865"/>
    <n v="76.470588235294116"/>
    <n v="0.71699999999999997"/>
    <x v="1"/>
    <x v="0"/>
    <n v="9731"/>
    <n v="6.15"/>
    <n v="14.3"/>
    <n v="37.1"/>
    <n v="150386"/>
    <n v="86.5"/>
    <n v="33.200000000000003"/>
    <s v="CytoData"/>
    <s v="Giemsa"/>
    <s v="Zeiss_Axio"/>
    <n v="100"/>
    <n v="360"/>
    <n v="8.8400000000000006E-2"/>
    <n v="0.91090000000000004"/>
    <n v="0.96319999999999995"/>
    <n v="5.2299999999999902E-2"/>
  </r>
  <r>
    <s v="CELL_003706"/>
    <x v="7"/>
    <x v="1"/>
    <s v="Normal_Platelet"/>
    <n v="2.4300000000000002"/>
    <n v="0"/>
    <n v="0"/>
    <n v="1"/>
    <n v="0"/>
    <n v="0.78800000000000003"/>
    <n v="0.218"/>
    <n v="3.1"/>
    <n v="1"/>
    <n v="0.86899999999999999"/>
    <n v="29"/>
    <n v="13"/>
    <n v="212"/>
    <n v="145"/>
    <n v="164"/>
    <n v="83.137254901960787"/>
    <n v="56.862745098039213"/>
    <n v="64.313725490196077"/>
    <n v="0.52100000000000002"/>
    <x v="1"/>
    <x v="1"/>
    <n v="7675"/>
    <n v="5.39"/>
    <n v="13.9"/>
    <n v="40.200000000000003"/>
    <n v="160036"/>
    <n v="88.8"/>
    <n v="32.4"/>
    <s v="PBC_Dataset"/>
    <s v="Wright"/>
    <s v="Leica_DM2000"/>
    <n v="100"/>
    <n v="360"/>
    <n v="0"/>
    <n v="0.97699999999999998"/>
    <n v="0.91510000000000002"/>
    <n v="-6.1899999999999955E-2"/>
  </r>
  <r>
    <s v="CELL_004988"/>
    <x v="17"/>
    <x v="0"/>
    <s v="Sickle_Cell_Anemia"/>
    <n v="6.21"/>
    <n v="0"/>
    <n v="0"/>
    <n v="1"/>
    <n v="0"/>
    <n v="0.314"/>
    <n v="0.872"/>
    <n v="0.65"/>
    <n v="1"/>
    <n v="0.77700000000000002"/>
    <n v="163"/>
    <n v="70"/>
    <n v="210"/>
    <n v="124"/>
    <n v="118"/>
    <n v="82.35294117647058"/>
    <n v="48.627450980392155"/>
    <n v="46.274509803921568"/>
    <n v="0.58899999999999997"/>
    <x v="1"/>
    <x v="1"/>
    <n v="6875"/>
    <n v="4.9400000000000004"/>
    <n v="11.5"/>
    <n v="38"/>
    <n v="138587"/>
    <n v="82.1"/>
    <n v="35.5"/>
    <s v="PBC_Dataset"/>
    <s v="Wright"/>
    <s v="Zeiss_Axio"/>
    <n v="100"/>
    <n v="512"/>
    <n v="0.69669999999999999"/>
    <n v="0.56979999999999997"/>
    <n v="0.62980000000000003"/>
    <n v="6.0000000000000053E-2"/>
  </r>
  <r>
    <s v="CELL_004735"/>
    <x v="12"/>
    <x v="0"/>
    <s v="Anemia"/>
    <n v="3.78"/>
    <n v="0"/>
    <n v="0"/>
    <n v="1"/>
    <n v="0"/>
    <n v="0.42499999999999999"/>
    <n v="0.72199999999999998"/>
    <n v="0.32"/>
    <n v="1"/>
    <n v="0.64800000000000002"/>
    <n v="105"/>
    <n v="28"/>
    <n v="229"/>
    <n v="136"/>
    <n v="121"/>
    <n v="89.803921568627459"/>
    <n v="53.333333333333336"/>
    <n v="47.450980392156858"/>
    <n v="0.57499999999999996"/>
    <x v="0"/>
    <x v="1"/>
    <n v="6379"/>
    <n v="4.2699999999999996"/>
    <n v="12.5"/>
    <n v="36.299999999999997"/>
    <n v="235177"/>
    <n v="72.5"/>
    <n v="31.9"/>
    <s v="Raabin_WBC"/>
    <s v="Wright"/>
    <s v="Olympus_BX51"/>
    <n v="60"/>
    <n v="256"/>
    <n v="0.81159999999999999"/>
    <n v="0.752"/>
    <n v="0.78510000000000002"/>
    <n v="3.3100000000000018E-2"/>
  </r>
  <r>
    <s v="CELL_001026"/>
    <x v="1"/>
    <x v="1"/>
    <s v="Normal_WBC"/>
    <n v="11.6"/>
    <n v="47.4"/>
    <n v="0.38500000000000001"/>
    <n v="0.38400000000000001"/>
    <n v="123.4375"/>
    <n v="0.78300000000000003"/>
    <n v="0.33200000000000002"/>
    <n v="2.68"/>
    <n v="4.3"/>
    <n v="0.75800000000000001"/>
    <n v="453"/>
    <n v="64"/>
    <n v="193"/>
    <n v="150"/>
    <n v="194"/>
    <n v="75.686274509803923"/>
    <n v="58.82352941176471"/>
    <n v="76.078431372549019"/>
    <n v="0.55400000000000005"/>
    <x v="1"/>
    <x v="0"/>
    <n v="7718"/>
    <n v="4.8"/>
    <n v="11.3"/>
    <n v="42.7"/>
    <n v="142962"/>
    <n v="108"/>
    <n v="32.700000000000003"/>
    <s v="Raabin_WBC"/>
    <s v="Wright"/>
    <s v="Zeiss_Axio"/>
    <n v="100"/>
    <n v="256"/>
    <n v="6.6199999999999995E-2"/>
    <n v="0.97760000000000002"/>
    <n v="0.97460000000000002"/>
    <n v="-3.0000000000000027E-3"/>
  </r>
  <r>
    <s v="CELL_001021"/>
    <x v="1"/>
    <x v="1"/>
    <s v="Normal_WBC"/>
    <n v="9.5299999999999994"/>
    <n v="48.1"/>
    <n v="0.49399999999999999"/>
    <n v="0.46300000000000002"/>
    <n v="103.88768898488121"/>
    <n v="0.82699999999999996"/>
    <n v="0.44"/>
    <n v="3.5"/>
    <n v="3.5"/>
    <n v="0.90600000000000003"/>
    <n v="454"/>
    <n v="73"/>
    <n v="218"/>
    <n v="154"/>
    <n v="184"/>
    <n v="85.490196078431367"/>
    <n v="60.392156862745097"/>
    <n v="72.156862745098039"/>
    <n v="0.504"/>
    <x v="1"/>
    <x v="1"/>
    <n v="6033"/>
    <n v="5.09"/>
    <n v="13.9"/>
    <n v="35.200000000000003"/>
    <n v="302022"/>
    <n v="105.6"/>
    <n v="32.4"/>
    <s v="Raabin_WBC"/>
    <s v="May_Grunwald_Giemsa"/>
    <s v="Leica_DM2000"/>
    <n v="100"/>
    <n v="512"/>
    <n v="4.2299999999999997E-2"/>
    <n v="0.89570000000000005"/>
    <n v="0.87460000000000004"/>
    <n v="-2.1100000000000008E-2"/>
  </r>
  <r>
    <s v="CELL_001452"/>
    <x v="5"/>
    <x v="1"/>
    <s v="Normal_WBC"/>
    <n v="10.039999999999999"/>
    <n v="77.2"/>
    <n v="0.89"/>
    <n v="0.22900000000000001"/>
    <n v="337.11790393013098"/>
    <n v="0.95299999999999996"/>
    <n v="0.152"/>
    <n v="1.39"/>
    <n v="1"/>
    <n v="0.81399999999999995"/>
    <n v="315"/>
    <n v="57"/>
    <n v="211"/>
    <n v="156"/>
    <n v="195"/>
    <n v="82.745098039215677"/>
    <n v="61.176470588235297"/>
    <n v="76.470588235294116"/>
    <n v="0.81"/>
    <x v="1"/>
    <x v="1"/>
    <n v="7295"/>
    <n v="3.74"/>
    <n v="11"/>
    <n v="39.9"/>
    <n v="312053"/>
    <n v="80.3"/>
    <n v="35.700000000000003"/>
    <s v="CytoData"/>
    <s v="Giemsa"/>
    <s v="Leica_DM2000"/>
    <n v="40"/>
    <n v="256"/>
    <n v="6.7400000000000002E-2"/>
    <n v="0.85940000000000005"/>
    <n v="0.91320000000000001"/>
    <n v="5.3799999999999959E-2"/>
  </r>
  <r>
    <s v="CELL_000712"/>
    <x v="1"/>
    <x v="1"/>
    <s v="Normal_WBC"/>
    <n v="11.92"/>
    <n v="58.5"/>
    <n v="0.64600000000000002"/>
    <n v="0.51700000000000002"/>
    <n v="113.15280464216634"/>
    <n v="0.80200000000000005"/>
    <n v="0.44600000000000001"/>
    <n v="4.07"/>
    <n v="3.8"/>
    <n v="0.78400000000000003"/>
    <n v="449"/>
    <n v="71"/>
    <n v="174"/>
    <n v="166"/>
    <n v="186"/>
    <n v="68.235294117647058"/>
    <n v="65.098039215686271"/>
    <n v="72.941176470588232"/>
    <n v="0.73099999999999998"/>
    <x v="1"/>
    <x v="0"/>
    <n v="5124"/>
    <n v="5.88"/>
    <n v="15.2"/>
    <n v="40.9"/>
    <n v="126012"/>
    <n v="83.4"/>
    <n v="33.4"/>
    <s v="Raabin_WBC"/>
    <s v="Wright"/>
    <s v="Olympus_BX51"/>
    <n v="60"/>
    <n v="224"/>
    <n v="0.11"/>
    <n v="0.90239999999999998"/>
    <n v="0.87490000000000001"/>
    <n v="-2.7499999999999969E-2"/>
  </r>
  <r>
    <s v="CELL_001756"/>
    <x v="5"/>
    <x v="1"/>
    <s v="Normal_WBC"/>
    <n v="8.14"/>
    <n v="87.6"/>
    <n v="0.84699999999999998"/>
    <n v="0.20499999999999999"/>
    <n v="427.3170731707317"/>
    <n v="0.82"/>
    <n v="0.216"/>
    <n v="0.87"/>
    <n v="1"/>
    <n v="0.88200000000000001"/>
    <n v="304"/>
    <n v="55"/>
    <n v="198"/>
    <n v="167"/>
    <n v="205"/>
    <n v="77.64705882352942"/>
    <n v="65.490196078431367"/>
    <n v="80.392156862745097"/>
    <n v="0.83799999999999997"/>
    <x v="1"/>
    <x v="1"/>
    <n v="1516"/>
    <n v="6.25"/>
    <n v="11.5"/>
    <n v="44"/>
    <n v="325939"/>
    <n v="75.599999999999994"/>
    <n v="34"/>
    <s v="PBC_Dataset"/>
    <s v="Giemsa"/>
    <s v="Olympus_BX51"/>
    <n v="100"/>
    <n v="360"/>
    <n v="5.8299999999999998E-2"/>
    <n v="0.95099999999999996"/>
    <n v="0.82730000000000004"/>
    <n v="-0.12369999999999992"/>
  </r>
  <r>
    <s v="CELL_001245"/>
    <x v="5"/>
    <x v="1"/>
    <s v="Normal_WBC"/>
    <n v="11.2"/>
    <n v="86.4"/>
    <n v="0.81499999999999995"/>
    <n v="0.13100000000000001"/>
    <n v="659.5419847328244"/>
    <n v="0.81200000000000006"/>
    <n v="0.30099999999999999"/>
    <n v="0.98"/>
    <n v="1"/>
    <n v="0.86399999999999999"/>
    <n v="297"/>
    <n v="65"/>
    <n v="218"/>
    <n v="149"/>
    <n v="202"/>
    <n v="85.490196078431367"/>
    <n v="58.431372549019613"/>
    <n v="79.215686274509807"/>
    <n v="0.71399999999999997"/>
    <x v="2"/>
    <x v="1"/>
    <n v="9200"/>
    <n v="4.16"/>
    <n v="12.6"/>
    <n v="42.7"/>
    <n v="331417"/>
    <n v="98.3"/>
    <n v="31.1"/>
    <s v="PBC_Dataset"/>
    <s v="Giemsa"/>
    <s v="Olympus_BX51"/>
    <n v="60"/>
    <n v="512"/>
    <n v="5.9299999999999999E-2"/>
    <n v="0.95850000000000002"/>
    <n v="0.95679999999999998"/>
    <n v="-1.7000000000000348E-3"/>
  </r>
  <r>
    <s v="CELL_004588"/>
    <x v="16"/>
    <x v="0"/>
    <s v="Anemia"/>
    <n v="7.57"/>
    <n v="0"/>
    <n v="0"/>
    <n v="1"/>
    <n v="0"/>
    <n v="0.68400000000000005"/>
    <n v="0.8"/>
    <n v="0.09"/>
    <n v="1"/>
    <n v="0.93700000000000006"/>
    <n v="157"/>
    <n v="43"/>
    <n v="208"/>
    <n v="139"/>
    <n v="121"/>
    <n v="81.568627450980387"/>
    <n v="54.509803921568626"/>
    <n v="47.450980392156858"/>
    <n v="0.51800000000000002"/>
    <x v="0"/>
    <x v="0"/>
    <n v="4184"/>
    <n v="4.97"/>
    <n v="13"/>
    <n v="32.200000000000003"/>
    <n v="159139"/>
    <n v="66"/>
    <n v="33.799999999999997"/>
    <s v="Raabin_WBC"/>
    <s v="May_Grunwald_Giemsa"/>
    <s v="Zeiss_Axio"/>
    <n v="100"/>
    <n v="256"/>
    <n v="0.77329999999999999"/>
    <n v="0.76639999999999997"/>
    <n v="0.87209999999999999"/>
    <n v="0.10570000000000002"/>
  </r>
  <r>
    <s v="CELL_005141"/>
    <x v="14"/>
    <x v="0"/>
    <s v="Anemia"/>
    <n v="7.07"/>
    <n v="0"/>
    <n v="0"/>
    <n v="1"/>
    <n v="0"/>
    <n v="0.89600000000000002"/>
    <n v="0.20200000000000001"/>
    <n v="0.76"/>
    <n v="1"/>
    <n v="0.92"/>
    <n v="236"/>
    <n v="58"/>
    <n v="216"/>
    <n v="138"/>
    <n v="126"/>
    <n v="84.705882352941174"/>
    <n v="54.117647058823529"/>
    <n v="49.411764705882355"/>
    <n v="0.53"/>
    <x v="2"/>
    <x v="1"/>
    <n v="6316"/>
    <n v="5.83"/>
    <n v="15.5"/>
    <n v="44.5"/>
    <n v="233090"/>
    <n v="95.6"/>
    <n v="32.700000000000003"/>
    <s v="PBC_Dataset"/>
    <s v="Giemsa"/>
    <s v="Zeiss_Axio"/>
    <n v="100"/>
    <n v="256"/>
    <n v="0.85829999999999995"/>
    <n v="0.92979999999999996"/>
    <n v="0.78859999999999997"/>
    <n v="-0.14119999999999999"/>
  </r>
  <r>
    <s v="CELL_000738"/>
    <x v="1"/>
    <x v="1"/>
    <s v="Normal_WBC"/>
    <n v="11.71"/>
    <n v="48.1"/>
    <n v="0.45300000000000001"/>
    <n v="0.48499999999999999"/>
    <n v="99.175257731958766"/>
    <n v="0.79200000000000004"/>
    <n v="0.42699999999999999"/>
    <n v="3.02"/>
    <n v="4"/>
    <n v="0.79900000000000004"/>
    <n v="475"/>
    <n v="74"/>
    <n v="206"/>
    <n v="163"/>
    <n v="184"/>
    <n v="80.784313725490193"/>
    <n v="63.921568627450974"/>
    <n v="72.156862745098039"/>
    <n v="0.76200000000000001"/>
    <x v="2"/>
    <x v="0"/>
    <n v="7613"/>
    <n v="4.71"/>
    <n v="11.2"/>
    <n v="41.4"/>
    <n v="234143"/>
    <n v="87"/>
    <n v="35.299999999999997"/>
    <s v="CytoData"/>
    <s v="Giemsa"/>
    <s v="Leica_DM2000"/>
    <n v="100"/>
    <n v="256"/>
    <n v="3.1099999999999999E-2"/>
    <n v="0.92090000000000005"/>
    <n v="0.84240000000000004"/>
    <n v="-7.8500000000000014E-2"/>
  </r>
  <r>
    <s v="CELL_003335"/>
    <x v="2"/>
    <x v="1"/>
    <s v="Normal_RBC"/>
    <n v="7.15"/>
    <n v="0"/>
    <n v="0"/>
    <n v="1"/>
    <n v="0"/>
    <n v="0.91100000000000003"/>
    <n v="0.217"/>
    <n v="0.96"/>
    <n v="1"/>
    <n v="0.90800000000000003"/>
    <n v="158"/>
    <n v="43"/>
    <n v="236"/>
    <n v="130"/>
    <n v="117"/>
    <n v="92.549019607843135"/>
    <n v="50.980392156862742"/>
    <n v="45.882352941176471"/>
    <n v="0.45700000000000002"/>
    <x v="1"/>
    <x v="0"/>
    <n v="9704"/>
    <n v="5.3"/>
    <n v="11.3"/>
    <n v="42.8"/>
    <n v="181484"/>
    <n v="95"/>
    <n v="30.1"/>
    <s v="Raabin_WBC"/>
    <s v="Giemsa"/>
    <s v="Olympus_BX51"/>
    <n v="100"/>
    <n v="256"/>
    <n v="0.1163"/>
    <n v="0.93869999999999998"/>
    <n v="0.75309999999999999"/>
    <n v="-0.18559999999999999"/>
  </r>
  <r>
    <s v="CELL_005697"/>
    <x v="3"/>
    <x v="0"/>
    <s v="Infection"/>
    <n v="17.12"/>
    <n v="79.900000000000006"/>
    <n v="0.71"/>
    <n v="0.23100000000000001"/>
    <n v="345.88744588744589"/>
    <n v="0.76500000000000001"/>
    <n v="0.312"/>
    <n v="1.62"/>
    <n v="1.2"/>
    <n v="0.81200000000000006"/>
    <n v="478"/>
    <n v="76"/>
    <n v="190"/>
    <n v="149"/>
    <n v="206"/>
    <n v="74.509803921568633"/>
    <n v="58.431372549019613"/>
    <n v="80.784313725490193"/>
    <n v="0.73799999999999999"/>
    <x v="1"/>
    <x v="1"/>
    <n v="7311"/>
    <n v="4.96"/>
    <n v="15"/>
    <n v="39.200000000000003"/>
    <n v="246813"/>
    <n v="81.099999999999994"/>
    <n v="33.5"/>
    <s v="Raabin_WBC"/>
    <s v="Wright"/>
    <s v="Olympus_BX51"/>
    <n v="100"/>
    <n v="256"/>
    <n v="0.84519999999999995"/>
    <n v="0.87690000000000001"/>
    <n v="0.81569999999999998"/>
    <n v="-6.1200000000000032E-2"/>
  </r>
  <r>
    <s v="CELL_004725"/>
    <x v="12"/>
    <x v="0"/>
    <s v="Anemia"/>
    <n v="3.01"/>
    <n v="0"/>
    <n v="0"/>
    <n v="1"/>
    <n v="0"/>
    <n v="0.27700000000000002"/>
    <n v="0.81899999999999995"/>
    <n v="0.68"/>
    <n v="1"/>
    <n v="0.67700000000000005"/>
    <n v="105"/>
    <n v="28"/>
    <n v="245"/>
    <n v="130"/>
    <n v="145"/>
    <n v="96.078431372549019"/>
    <n v="50.980392156862742"/>
    <n v="56.862745098039213"/>
    <n v="0.53400000000000003"/>
    <x v="1"/>
    <x v="0"/>
    <n v="1954"/>
    <n v="4.53"/>
    <n v="13.3"/>
    <n v="42.9"/>
    <n v="303499"/>
    <n v="91"/>
    <n v="33.799999999999997"/>
    <s v="Raabin_WBC"/>
    <s v="Giemsa"/>
    <s v="Olympus_BX51"/>
    <n v="100"/>
    <n v="360"/>
    <n v="0.93969999999999998"/>
    <n v="0.623"/>
    <n v="0.80840000000000001"/>
    <n v="0.18540000000000001"/>
  </r>
  <r>
    <s v="CELL_005605"/>
    <x v="3"/>
    <x v="0"/>
    <s v="Infection"/>
    <n v="17"/>
    <n v="72.8"/>
    <n v="0.58099999999999996"/>
    <n v="0.30599999999999999"/>
    <n v="237.90849673202615"/>
    <n v="0.72"/>
    <n v="0.36199999999999999"/>
    <n v="1.95"/>
    <n v="1"/>
    <n v="0.81"/>
    <n v="575"/>
    <n v="67"/>
    <n v="185"/>
    <n v="192"/>
    <n v="199"/>
    <n v="72.549019607843135"/>
    <n v="75.294117647058826"/>
    <n v="78.039215686274517"/>
    <n v="0.75900000000000001"/>
    <x v="1"/>
    <x v="1"/>
    <n v="8333"/>
    <n v="5.38"/>
    <n v="14"/>
    <n v="34.5"/>
    <n v="328852"/>
    <n v="97"/>
    <n v="31.5"/>
    <s v="Raabin_WBC"/>
    <s v="Giemsa"/>
    <s v="Olympus_BX51"/>
    <n v="40"/>
    <n v="360"/>
    <n v="0.95750000000000002"/>
    <n v="0.77300000000000002"/>
    <n v="0.83220000000000005"/>
    <n v="5.920000000000003E-2"/>
  </r>
  <r>
    <s v="CELL_005438"/>
    <x v="11"/>
    <x v="0"/>
    <s v="Infection"/>
    <n v="12.65"/>
    <n v="53.6"/>
    <n v="0.59899999999999998"/>
    <n v="0.38200000000000001"/>
    <n v="140.31413612565444"/>
    <n v="0.68899999999999995"/>
    <n v="0.34"/>
    <n v="3.98"/>
    <n v="3.1"/>
    <n v="0.68600000000000005"/>
    <n v="407"/>
    <n v="78"/>
    <n v="216"/>
    <n v="158"/>
    <n v="170"/>
    <n v="84.705882352941174"/>
    <n v="61.96078431372549"/>
    <n v="66.666666666666657"/>
    <n v="0.71599999999999997"/>
    <x v="2"/>
    <x v="0"/>
    <n v="3137"/>
    <n v="3.93"/>
    <n v="8.8000000000000007"/>
    <n v="48.3"/>
    <n v="189123"/>
    <n v="81.3"/>
    <n v="34.5"/>
    <s v="Raabin_WBC"/>
    <s v="May_Grunwald_Giemsa"/>
    <s v="Zeiss_Axio"/>
    <n v="60"/>
    <n v="256"/>
    <n v="0.77170000000000005"/>
    <n v="0.77049999999999996"/>
    <n v="0.79949999999999999"/>
    <n v="2.9000000000000026E-2"/>
  </r>
  <r>
    <s v="CELL_005182"/>
    <x v="14"/>
    <x v="0"/>
    <s v="Anemia"/>
    <n v="9.51"/>
    <n v="0"/>
    <n v="0"/>
    <n v="1"/>
    <n v="0"/>
    <n v="0.94799999999999995"/>
    <n v="0.11799999999999999"/>
    <n v="1.24"/>
    <n v="1"/>
    <n v="0.878"/>
    <n v="168"/>
    <n v="29"/>
    <n v="215"/>
    <n v="125"/>
    <n v="142"/>
    <n v="84.313725490196077"/>
    <n v="49.019607843137251"/>
    <n v="55.686274509803923"/>
    <n v="0.53900000000000003"/>
    <x v="1"/>
    <x v="0"/>
    <n v="8579"/>
    <n v="4.7300000000000004"/>
    <n v="12.7"/>
    <n v="45.3"/>
    <n v="235746"/>
    <n v="88.3"/>
    <n v="33.700000000000003"/>
    <s v="Raabin_WBC"/>
    <s v="Wright"/>
    <s v="Olympus_BX51"/>
    <n v="100"/>
    <n v="256"/>
    <n v="0.9718"/>
    <n v="0.6089"/>
    <n v="0.85089999999999999"/>
    <n v="0.24199999999999999"/>
  </r>
  <r>
    <s v="CELL_004184"/>
    <x v="8"/>
    <x v="0"/>
    <s v="Leukemia"/>
    <n v="15.67"/>
    <n v="91.4"/>
    <n v="0.33800000000000002"/>
    <n v="0.05"/>
    <n v="1828"/>
    <n v="0.748"/>
    <n v="0.1"/>
    <n v="0.97"/>
    <n v="1"/>
    <n v="0.83599999999999997"/>
    <n v="545"/>
    <n v="103"/>
    <n v="194"/>
    <n v="125"/>
    <n v="194"/>
    <n v="76.078431372549019"/>
    <n v="49.019607843137251"/>
    <n v="76.078431372549019"/>
    <n v="0.59099999999999997"/>
    <x v="0"/>
    <x v="0"/>
    <n v="8526"/>
    <n v="4.3899999999999997"/>
    <n v="13.3"/>
    <n v="45.2"/>
    <n v="377053"/>
    <n v="98.9"/>
    <n v="30.3"/>
    <s v="PBC_Dataset"/>
    <s v="Giemsa"/>
    <s v="Leica_DM2000"/>
    <n v="40"/>
    <n v="360"/>
    <n v="0.8407"/>
    <n v="0.55549999999999999"/>
    <n v="0.76219999999999999"/>
    <n v="0.20669999999999999"/>
  </r>
  <r>
    <s v="CELL_003393"/>
    <x v="2"/>
    <x v="1"/>
    <s v="Normal_RBC"/>
    <n v="7.54"/>
    <n v="0"/>
    <n v="0"/>
    <n v="1"/>
    <n v="0"/>
    <n v="0.91"/>
    <n v="0.161"/>
    <n v="0.47"/>
    <n v="1"/>
    <n v="0.96199999999999997"/>
    <n v="190"/>
    <n v="51"/>
    <n v="243"/>
    <n v="135"/>
    <n v="111"/>
    <n v="95.294117647058812"/>
    <n v="52.941176470588239"/>
    <n v="43.529411764705884"/>
    <n v="0.51200000000000001"/>
    <x v="1"/>
    <x v="0"/>
    <n v="11997"/>
    <n v="5.26"/>
    <n v="16.5"/>
    <n v="36.9"/>
    <n v="300710"/>
    <n v="87.8"/>
    <n v="31.6"/>
    <s v="CytoData"/>
    <s v="Giemsa"/>
    <s v="Olympus_BX51"/>
    <n v="60"/>
    <n v="256"/>
    <n v="8.7800000000000003E-2"/>
    <n v="0.91649999999999998"/>
    <n v="1"/>
    <n v="8.3500000000000019E-2"/>
  </r>
  <r>
    <s v="CELL_005460"/>
    <x v="11"/>
    <x v="0"/>
    <s v="Infection"/>
    <n v="11.72"/>
    <n v="53.2"/>
    <n v="0.61899999999999999"/>
    <n v="0.441"/>
    <n v="120.63492063492065"/>
    <n v="0.72199999999999998"/>
    <n v="0.41"/>
    <n v="5.32"/>
    <n v="3.4"/>
    <n v="0.8"/>
    <n v="439"/>
    <n v="77"/>
    <n v="237"/>
    <n v="168"/>
    <n v="162"/>
    <n v="92.941176470588232"/>
    <n v="65.882352941176464"/>
    <n v="63.529411764705877"/>
    <n v="0.64700000000000002"/>
    <x v="0"/>
    <x v="1"/>
    <n v="6293"/>
    <n v="5.35"/>
    <n v="15.1"/>
    <n v="36.200000000000003"/>
    <n v="166106"/>
    <n v="85.4"/>
    <n v="34"/>
    <s v="Raabin_WBC"/>
    <s v="Giemsa"/>
    <s v="Leica_DM2000"/>
    <n v="60"/>
    <n v="512"/>
    <n v="1"/>
    <n v="0.78890000000000005"/>
    <n v="0.87819999999999998"/>
    <n v="8.9299999999999935E-2"/>
  </r>
  <r>
    <s v="CELL_003563"/>
    <x v="2"/>
    <x v="1"/>
    <s v="Normal_RBC"/>
    <n v="7.42"/>
    <n v="0"/>
    <n v="0"/>
    <n v="1"/>
    <n v="0"/>
    <n v="0.85699999999999998"/>
    <n v="0.16600000000000001"/>
    <n v="0.46"/>
    <n v="1"/>
    <n v="0.96899999999999997"/>
    <n v="211"/>
    <n v="52"/>
    <n v="244"/>
    <n v="130"/>
    <n v="125"/>
    <n v="95.686274509803923"/>
    <n v="50.980392156862742"/>
    <n v="49.019607843137251"/>
    <n v="0.443"/>
    <x v="1"/>
    <x v="0"/>
    <n v="6271"/>
    <n v="4.37"/>
    <n v="12.9"/>
    <n v="43.6"/>
    <n v="388156"/>
    <n v="88.5"/>
    <n v="35.5"/>
    <s v="Raabin_WBC"/>
    <s v="May_Grunwald_Giemsa"/>
    <s v="Olympus_BX51"/>
    <n v="100"/>
    <n v="224"/>
    <n v="6.2300000000000001E-2"/>
    <n v="0.99080000000000001"/>
    <n v="0.9405"/>
    <n v="-5.0300000000000011E-2"/>
  </r>
  <r>
    <s v="CELL_005537"/>
    <x v="11"/>
    <x v="0"/>
    <s v="Infection"/>
    <n v="12.54"/>
    <n v="49.6"/>
    <n v="0.64800000000000002"/>
    <n v="0.499"/>
    <n v="99.398797595190388"/>
    <n v="0.83899999999999997"/>
    <n v="0.42099999999999999"/>
    <n v="5.04"/>
    <n v="3.7"/>
    <n v="0.85299999999999998"/>
    <n v="360"/>
    <n v="80"/>
    <n v="190"/>
    <n v="155"/>
    <n v="186"/>
    <n v="74.509803921568633"/>
    <n v="60.784313725490193"/>
    <n v="72.941176470588232"/>
    <n v="0.73099999999999998"/>
    <x v="1"/>
    <x v="1"/>
    <n v="8021"/>
    <n v="5.59"/>
    <n v="9.3000000000000007"/>
    <n v="40.4"/>
    <n v="253306"/>
    <n v="79"/>
    <n v="32.200000000000003"/>
    <s v="PBC_Dataset"/>
    <s v="Giemsa"/>
    <s v="Olympus_BX51"/>
    <n v="100"/>
    <n v="256"/>
    <n v="0.92110000000000003"/>
    <n v="0.68230000000000002"/>
    <n v="0.62560000000000004"/>
    <n v="-5.6699999999999973E-2"/>
  </r>
  <r>
    <s v="CELL_005737"/>
    <x v="6"/>
    <x v="0"/>
    <s v="Artefact"/>
    <n v="10.09"/>
    <n v="92.5"/>
    <n v="0.76"/>
    <n v="0.14599999999999999"/>
    <n v="633.56164383561645"/>
    <n v="0.38"/>
    <n v="0.60899999999999999"/>
    <n v="1.1399999999999999"/>
    <n v="1.1000000000000001"/>
    <n v="0.68799999999999994"/>
    <n v="355"/>
    <n v="114"/>
    <n v="173"/>
    <n v="148"/>
    <n v="183"/>
    <n v="67.843137254901961"/>
    <n v="58.039215686274517"/>
    <n v="71.764705882352942"/>
    <n v="0.71499999999999997"/>
    <x v="1"/>
    <x v="1"/>
    <n v="6233"/>
    <n v="4.83"/>
    <n v="17"/>
    <n v="36.799999999999997"/>
    <n v="176723"/>
    <n v="82.8"/>
    <n v="31.4"/>
    <s v="PBC_Dataset"/>
    <s v="May_Grunwald_Giemsa"/>
    <s v="Olympus_BX51"/>
    <n v="100"/>
    <n v="224"/>
    <n v="0.86870000000000003"/>
    <n v="0.52449999999999997"/>
    <n v="0.86309999999999998"/>
    <n v="0.33860000000000001"/>
  </r>
  <r>
    <s v="CELL_005754"/>
    <x v="6"/>
    <x v="0"/>
    <s v="Artefact"/>
    <n v="10.29"/>
    <n v="94"/>
    <n v="0.86299999999999999"/>
    <n v="6.2E-2"/>
    <n v="1516.1290322580646"/>
    <n v="0.40899999999999997"/>
    <n v="0.70599999999999996"/>
    <n v="0.79"/>
    <n v="1.3"/>
    <n v="0.48799999999999999"/>
    <n v="385"/>
    <n v="88"/>
    <n v="211"/>
    <n v="174"/>
    <n v="175"/>
    <n v="82.745098039215677"/>
    <n v="68.235294117647058"/>
    <n v="68.627450980392155"/>
    <n v="0.81399999999999995"/>
    <x v="1"/>
    <x v="0"/>
    <n v="5818"/>
    <n v="4.78"/>
    <n v="13.5"/>
    <n v="36.799999999999997"/>
    <n v="309192"/>
    <n v="93"/>
    <n v="34.4"/>
    <s v="Raabin_WBC"/>
    <s v="Wright"/>
    <s v="Olympus_BX51"/>
    <n v="100"/>
    <n v="224"/>
    <n v="0.74460000000000004"/>
    <n v="0.78439999999999999"/>
    <n v="0.86809999999999998"/>
    <n v="8.3699999999999997E-2"/>
  </r>
  <r>
    <s v="CELL_002264"/>
    <x v="4"/>
    <x v="1"/>
    <s v="Normal_WBC"/>
    <n v="15.19"/>
    <n v="65"/>
    <n v="0.53200000000000003"/>
    <n v="0.36899999999999999"/>
    <n v="176.15176151761517"/>
    <n v="0.60899999999999999"/>
    <n v="0.52"/>
    <n v="2.06"/>
    <n v="1"/>
    <n v="0.68799999999999994"/>
    <n v="590"/>
    <n v="78"/>
    <n v="190"/>
    <n v="144"/>
    <n v="163"/>
    <n v="74.509803921568633"/>
    <n v="56.470588235294116"/>
    <n v="63.921568627450974"/>
    <n v="0.54600000000000004"/>
    <x v="1"/>
    <x v="0"/>
    <n v="9655"/>
    <n v="5.73"/>
    <n v="10.7"/>
    <n v="38.6"/>
    <n v="315328"/>
    <n v="81.2"/>
    <n v="34.299999999999997"/>
    <s v="Raabin_WBC"/>
    <s v="Wright"/>
    <s v="Zeiss_Axio"/>
    <n v="100"/>
    <n v="256"/>
    <n v="9.3700000000000006E-2"/>
    <n v="0.94269999999999998"/>
    <n v="0.90280000000000005"/>
    <n v="-3.9899999999999936E-2"/>
  </r>
  <r>
    <s v="CELL_005401"/>
    <x v="0"/>
    <x v="0"/>
    <s v="Infection"/>
    <n v="13.51"/>
    <n v="54"/>
    <n v="0.57699999999999996"/>
    <n v="0.41399999999999998"/>
    <n v="130.43478260869566"/>
    <n v="0.627"/>
    <n v="0.54200000000000004"/>
    <n v="3.4"/>
    <n v="5.4"/>
    <n v="0.69799999999999995"/>
    <n v="524"/>
    <n v="90"/>
    <n v="193"/>
    <n v="149"/>
    <n v="189"/>
    <n v="75.686274509803923"/>
    <n v="58.431372549019613"/>
    <n v="74.117647058823536"/>
    <n v="0.72299999999999998"/>
    <x v="1"/>
    <x v="1"/>
    <n v="11259"/>
    <n v="5.5"/>
    <n v="15.9"/>
    <n v="43.8"/>
    <n v="202834"/>
    <n v="93.8"/>
    <n v="35.1"/>
    <s v="PBC_Dataset"/>
    <s v="Wright"/>
    <s v="Olympus_BX51"/>
    <n v="100"/>
    <n v="512"/>
    <n v="0.7651"/>
    <n v="0.73199999999999998"/>
    <n v="0.75160000000000005"/>
    <n v="1.9600000000000062E-2"/>
  </r>
  <r>
    <s v="CELL_005067"/>
    <x v="17"/>
    <x v="0"/>
    <s v="Sickle_Cell_Anemia"/>
    <n v="7.13"/>
    <n v="0"/>
    <n v="0"/>
    <n v="1"/>
    <n v="0"/>
    <n v="0.28399999999999997"/>
    <n v="0.86599999999999999"/>
    <n v="0.75"/>
    <n v="1"/>
    <n v="0.88700000000000001"/>
    <n v="175"/>
    <n v="69"/>
    <n v="231"/>
    <n v="116"/>
    <n v="133"/>
    <n v="90.588235294117652"/>
    <n v="45.490196078431374"/>
    <n v="52.156862745098046"/>
    <n v="0.55900000000000005"/>
    <x v="1"/>
    <x v="0"/>
    <n v="2562"/>
    <n v="5"/>
    <n v="14.5"/>
    <n v="41"/>
    <n v="264563"/>
    <n v="79"/>
    <n v="35.5"/>
    <s v="CytoData"/>
    <s v="Giemsa"/>
    <s v="Olympus_BX51"/>
    <n v="100"/>
    <n v="256"/>
    <n v="0.67290000000000005"/>
    <n v="0.68899999999999995"/>
    <n v="0.85740000000000005"/>
    <n v="0.16840000000000011"/>
  </r>
  <r>
    <s v="CELL_000072"/>
    <x v="1"/>
    <x v="1"/>
    <s v="Normal_WBC"/>
    <n v="12.8"/>
    <n v="66"/>
    <n v="0.48699999999999999"/>
    <n v="0.47"/>
    <n v="140.42553191489361"/>
    <n v="0.67500000000000004"/>
    <n v="0.41599999999999998"/>
    <n v="2.76"/>
    <n v="3.1"/>
    <n v="0.76500000000000001"/>
    <n v="456"/>
    <n v="80"/>
    <n v="210"/>
    <n v="147"/>
    <n v="208"/>
    <n v="82.35294117647058"/>
    <n v="57.647058823529406"/>
    <n v="81.568627450980387"/>
    <n v="0.59699999999999998"/>
    <x v="2"/>
    <x v="0"/>
    <n v="1594"/>
    <n v="4.46"/>
    <n v="13.6"/>
    <n v="35.200000000000003"/>
    <n v="274723"/>
    <n v="93.1"/>
    <n v="34"/>
    <s v="PBC_Dataset"/>
    <s v="May_Grunwald_Giemsa"/>
    <s v="Olympus_BX51"/>
    <n v="100"/>
    <n v="224"/>
    <n v="0.14949999999999999"/>
    <n v="0.82210000000000005"/>
    <n v="0.84540000000000004"/>
    <n v="2.3299999999999987E-2"/>
  </r>
  <r>
    <s v="CELL_004084"/>
    <x v="8"/>
    <x v="0"/>
    <s v="Leukemia"/>
    <n v="17.27"/>
    <n v="77.900000000000006"/>
    <n v="0.34599999999999997"/>
    <n v="0.19400000000000001"/>
    <n v="401.54639175257734"/>
    <n v="0.81599999999999995"/>
    <n v="0.20899999999999999"/>
    <n v="1.06"/>
    <n v="1"/>
    <n v="0.93300000000000005"/>
    <n v="618"/>
    <n v="106"/>
    <n v="199"/>
    <n v="171"/>
    <n v="188"/>
    <n v="78.039215686274517"/>
    <n v="67.058823529411754"/>
    <n v="73.725490196078439"/>
    <n v="0.72799999999999998"/>
    <x v="1"/>
    <x v="0"/>
    <n v="5044"/>
    <n v="4.79"/>
    <n v="14.9"/>
    <n v="43.7"/>
    <n v="196486"/>
    <n v="98.7"/>
    <n v="30.9"/>
    <s v="Raabin_WBC"/>
    <s v="Wright"/>
    <s v="Leica_DM2000"/>
    <n v="60"/>
    <n v="512"/>
    <n v="0.98089999999999999"/>
    <n v="0.78059999999999996"/>
    <n v="0.86029999999999995"/>
    <n v="7.9699999999999993E-2"/>
  </r>
  <r>
    <s v="CELL_002733"/>
    <x v="9"/>
    <x v="1"/>
    <s v="Normal_WBC"/>
    <n v="10.9"/>
    <n v="65.099999999999994"/>
    <n v="0.72299999999999998"/>
    <n v="0.33300000000000002"/>
    <n v="195.49549549549548"/>
    <n v="0.75"/>
    <n v="0.34499999999999997"/>
    <n v="4.46"/>
    <n v="1.5"/>
    <n v="0.71099999999999997"/>
    <n v="341"/>
    <n v="76"/>
    <n v="180"/>
    <n v="157"/>
    <n v="185"/>
    <n v="70.588235294117652"/>
    <n v="61.568627450980394"/>
    <n v="72.549019607843135"/>
    <n v="0.70099999999999996"/>
    <x v="0"/>
    <x v="1"/>
    <n v="5594"/>
    <n v="5.46"/>
    <n v="9.4"/>
    <n v="46.7"/>
    <n v="210431"/>
    <n v="96.9"/>
    <n v="34"/>
    <s v="PBC_Dataset"/>
    <s v="May_Grunwald_Giemsa"/>
    <s v="Olympus_BX51"/>
    <n v="100"/>
    <n v="512"/>
    <n v="0.1119"/>
    <n v="0.97560000000000002"/>
    <n v="0.97789999999999999"/>
    <n v="2.2999999999999687E-3"/>
  </r>
  <r>
    <s v="CELL_005638"/>
    <x v="3"/>
    <x v="0"/>
    <s v="Infection"/>
    <n v="16.05"/>
    <n v="71.7"/>
    <n v="0.621"/>
    <n v="0.25700000000000001"/>
    <n v="278.98832684824902"/>
    <n v="0.86199999999999999"/>
    <n v="0.41099999999999998"/>
    <n v="1.05"/>
    <n v="1"/>
    <n v="0.76800000000000002"/>
    <n v="539"/>
    <n v="78"/>
    <n v="186"/>
    <n v="164"/>
    <n v="181"/>
    <n v="72.941176470588232"/>
    <n v="64.313725490196077"/>
    <n v="70.980392156862749"/>
    <n v="0.68700000000000006"/>
    <x v="1"/>
    <x v="1"/>
    <n v="9853"/>
    <n v="5.79"/>
    <n v="12"/>
    <n v="34.6"/>
    <n v="272316"/>
    <n v="83.3"/>
    <n v="34.6"/>
    <s v="Raabin_WBC"/>
    <s v="May_Grunwald_Giemsa"/>
    <s v="Zeiss_Axio"/>
    <n v="40"/>
    <n v="256"/>
    <n v="0.81320000000000003"/>
    <n v="0.71819999999999995"/>
    <n v="0.77559999999999996"/>
    <n v="5.7400000000000007E-2"/>
  </r>
  <r>
    <s v="CELL_005695"/>
    <x v="3"/>
    <x v="0"/>
    <s v="Infection"/>
    <n v="12.63"/>
    <n v="69.2"/>
    <n v="0.66300000000000003"/>
    <n v="0.27800000000000002"/>
    <n v="248.92086330935251"/>
    <n v="0.755"/>
    <n v="0.39300000000000002"/>
    <n v="1.77"/>
    <n v="1.1000000000000001"/>
    <n v="0.9"/>
    <n v="654"/>
    <n v="81"/>
    <n v="198"/>
    <n v="144"/>
    <n v="186"/>
    <n v="77.64705882352942"/>
    <n v="56.470588235294116"/>
    <n v="72.941176470588232"/>
    <n v="0.77700000000000002"/>
    <x v="0"/>
    <x v="0"/>
    <n v="6777"/>
    <n v="3.32"/>
    <n v="12.4"/>
    <n v="45.1"/>
    <n v="229060"/>
    <n v="79"/>
    <n v="33.299999999999997"/>
    <s v="PBC_Dataset"/>
    <s v="Giemsa"/>
    <s v="Leica_DM2000"/>
    <n v="60"/>
    <n v="512"/>
    <n v="0.77629999999999999"/>
    <n v="0.81859999999999999"/>
    <n v="0.85650000000000004"/>
    <n v="3.7900000000000045E-2"/>
  </r>
  <r>
    <s v="CELL_005348"/>
    <x v="0"/>
    <x v="0"/>
    <s v="Infection"/>
    <n v="12.56"/>
    <n v="61.6"/>
    <n v="0.56399999999999995"/>
    <n v="0.42099999999999999"/>
    <n v="146.31828978622329"/>
    <n v="0.85099999999999998"/>
    <n v="0.39800000000000002"/>
    <n v="3.28"/>
    <n v="5.6"/>
    <n v="0.73699999999999999"/>
    <n v="452"/>
    <n v="82"/>
    <n v="216"/>
    <n v="168"/>
    <n v="181"/>
    <n v="84.705882352941174"/>
    <n v="65.882352941176464"/>
    <n v="70.980392156862749"/>
    <n v="0.57699999999999996"/>
    <x v="1"/>
    <x v="0"/>
    <n v="4315"/>
    <n v="3.76"/>
    <n v="15.6"/>
    <n v="37"/>
    <n v="254468"/>
    <n v="91.5"/>
    <n v="35.200000000000003"/>
    <s v="PBC_Dataset"/>
    <s v="Giemsa"/>
    <s v="Leica_DM2000"/>
    <n v="60"/>
    <n v="256"/>
    <n v="0.97170000000000001"/>
    <n v="0.80920000000000003"/>
    <n v="0.79090000000000005"/>
    <n v="-1.8299999999999983E-2"/>
  </r>
  <r>
    <s v="CELL_004642"/>
    <x v="16"/>
    <x v="0"/>
    <s v="Anemia"/>
    <n v="8.24"/>
    <n v="0"/>
    <n v="0"/>
    <n v="1"/>
    <n v="0"/>
    <n v="0.57299999999999995"/>
    <n v="0.77200000000000002"/>
    <n v="0.51"/>
    <n v="1"/>
    <n v="0.91500000000000004"/>
    <n v="200"/>
    <n v="55"/>
    <n v="217"/>
    <n v="129"/>
    <n v="135"/>
    <n v="85.098039215686271"/>
    <n v="50.588235294117645"/>
    <n v="52.941176470588239"/>
    <n v="0.56699999999999995"/>
    <x v="1"/>
    <x v="0"/>
    <n v="9004"/>
    <n v="4.59"/>
    <n v="13.1"/>
    <n v="48.7"/>
    <n v="287124"/>
    <n v="96.1"/>
    <n v="33"/>
    <s v="CytoData"/>
    <s v="Giemsa"/>
    <s v="Olympus_BX51"/>
    <n v="100"/>
    <n v="224"/>
    <n v="0.71430000000000005"/>
    <n v="0.71579999999999999"/>
    <n v="0.75880000000000003"/>
    <n v="4.3000000000000038E-2"/>
  </r>
  <r>
    <s v="CELL_003722"/>
    <x v="7"/>
    <x v="1"/>
    <s v="Normal_Platelet"/>
    <n v="2.98"/>
    <n v="0"/>
    <n v="0"/>
    <n v="1"/>
    <n v="0"/>
    <n v="0.86499999999999999"/>
    <n v="0.48499999999999999"/>
    <n v="2.99"/>
    <n v="1"/>
    <n v="0.745"/>
    <n v="17"/>
    <n v="19"/>
    <n v="232"/>
    <n v="153"/>
    <n v="150"/>
    <n v="90.980392156862749"/>
    <n v="60"/>
    <n v="58.82352941176471"/>
    <n v="0.58399999999999996"/>
    <x v="1"/>
    <x v="1"/>
    <n v="5699"/>
    <n v="5.38"/>
    <n v="8.6"/>
    <n v="40.299999999999997"/>
    <n v="254169"/>
    <n v="109.3"/>
    <n v="32.5"/>
    <s v="PBC_Dataset"/>
    <s v="Wright"/>
    <s v="Leica_DM2000"/>
    <n v="60"/>
    <n v="512"/>
    <n v="7.2400000000000006E-2"/>
    <n v="0.77039999999999997"/>
    <n v="0.94299999999999995"/>
    <n v="0.17259999999999998"/>
  </r>
  <r>
    <s v="CELL_002068"/>
    <x v="4"/>
    <x v="1"/>
    <s v="Normal_WBC"/>
    <n v="17.52"/>
    <n v="62.8"/>
    <n v="0.66"/>
    <n v="0.248"/>
    <n v="253.2258064516129"/>
    <n v="0.59899999999999998"/>
    <n v="0.51600000000000001"/>
    <n v="1.5"/>
    <n v="1"/>
    <n v="0.76700000000000002"/>
    <n v="593"/>
    <n v="91"/>
    <n v="204"/>
    <n v="127"/>
    <n v="182"/>
    <n v="80"/>
    <n v="49.803921568627452"/>
    <n v="71.372549019607845"/>
    <n v="0.53500000000000003"/>
    <x v="1"/>
    <x v="0"/>
    <n v="6075"/>
    <n v="4.08"/>
    <n v="14"/>
    <n v="47.1"/>
    <n v="372286"/>
    <n v="94"/>
    <n v="33"/>
    <s v="Raabin_WBC"/>
    <s v="Giemsa"/>
    <s v="Olympus_BX51"/>
    <n v="100"/>
    <n v="224"/>
    <n v="5.2400000000000002E-2"/>
    <n v="0.86839999999999995"/>
    <n v="0.90490000000000004"/>
    <n v="3.6500000000000088E-2"/>
  </r>
  <r>
    <s v="CELL_000979"/>
    <x v="1"/>
    <x v="1"/>
    <s v="Normal_WBC"/>
    <n v="11.5"/>
    <n v="54.6"/>
    <n v="0.65100000000000002"/>
    <n v="0.318"/>
    <n v="171.69811320754718"/>
    <n v="0.76"/>
    <n v="0.35099999999999998"/>
    <n v="2.16"/>
    <n v="3.2"/>
    <n v="0.74299999999999999"/>
    <n v="303"/>
    <n v="69"/>
    <n v="205"/>
    <n v="156"/>
    <n v="188"/>
    <n v="80.392156862745097"/>
    <n v="61.176470588235297"/>
    <n v="73.725490196078439"/>
    <n v="0.58799999999999997"/>
    <x v="0"/>
    <x v="1"/>
    <n v="11477"/>
    <n v="3.47"/>
    <n v="14.2"/>
    <n v="41.5"/>
    <n v="293471"/>
    <n v="96.9"/>
    <n v="34.299999999999997"/>
    <s v="Raabin_WBC"/>
    <s v="May_Grunwald_Giemsa"/>
    <s v="Zeiss_Axio"/>
    <n v="40"/>
    <n v="360"/>
    <n v="3.1399999999999997E-2"/>
    <n v="0.9254"/>
    <n v="0.88029999999999997"/>
    <n v="-4.5100000000000029E-2"/>
  </r>
  <r>
    <s v="CELL_002358"/>
    <x v="10"/>
    <x v="1"/>
    <s v="Normal_WBC"/>
    <n v="11.6"/>
    <n v="46.8"/>
    <n v="0.56399999999999995"/>
    <n v="0.56499999999999995"/>
    <n v="82.83185840707965"/>
    <n v="0.71199999999999997"/>
    <n v="0.34300000000000003"/>
    <n v="4.26"/>
    <n v="2.1"/>
    <n v="0.82399999999999995"/>
    <n v="491"/>
    <n v="58"/>
    <n v="229"/>
    <n v="146"/>
    <n v="141"/>
    <n v="89.803921568627459"/>
    <n v="57.254901960784309"/>
    <n v="55.294117647058826"/>
    <n v="0.56499999999999995"/>
    <x v="1"/>
    <x v="0"/>
    <n v="8561"/>
    <n v="5.25"/>
    <n v="16"/>
    <n v="45"/>
    <n v="305942"/>
    <n v="99.2"/>
    <n v="34.1"/>
    <s v="Raabin_WBC"/>
    <s v="Wright"/>
    <s v="Leica_DM2000"/>
    <n v="100"/>
    <n v="224"/>
    <n v="9.11E-2"/>
    <n v="0.91069999999999995"/>
    <n v="0.85819999999999996"/>
    <n v="-5.2499999999999991E-2"/>
  </r>
  <r>
    <s v="CELL_000229"/>
    <x v="1"/>
    <x v="1"/>
    <s v="Normal_WBC"/>
    <n v="11.91"/>
    <n v="55.4"/>
    <n v="0.752"/>
    <n v="0.47199999999999998"/>
    <n v="117.37288135593221"/>
    <n v="0.65800000000000003"/>
    <n v="0.33700000000000002"/>
    <n v="2.23"/>
    <n v="3.3"/>
    <n v="0.72099999999999997"/>
    <n v="376"/>
    <n v="59"/>
    <n v="215"/>
    <n v="160"/>
    <n v="189"/>
    <n v="84.313725490196077"/>
    <n v="62.745098039215684"/>
    <n v="74.117647058823536"/>
    <n v="0.64300000000000002"/>
    <x v="0"/>
    <x v="1"/>
    <n v="3514"/>
    <n v="4.8"/>
    <n v="13.5"/>
    <n v="46.5"/>
    <n v="310659"/>
    <n v="96.6"/>
    <n v="33.200000000000003"/>
    <s v="CytoData"/>
    <s v="Wright"/>
    <s v="Olympus_BX51"/>
    <n v="100"/>
    <n v="224"/>
    <n v="0.10539999999999999"/>
    <n v="0.90580000000000005"/>
    <n v="0.97389999999999999"/>
    <n v="6.8099999999999938E-2"/>
  </r>
  <r>
    <s v="CELL_005051"/>
    <x v="17"/>
    <x v="0"/>
    <s v="Sickle_Cell_Anemia"/>
    <n v="5.96"/>
    <n v="0"/>
    <n v="0"/>
    <n v="1"/>
    <n v="0"/>
    <n v="0.28100000000000003"/>
    <n v="0.88300000000000001"/>
    <n v="0.59"/>
    <n v="1"/>
    <n v="0.88100000000000001"/>
    <n v="176"/>
    <n v="74"/>
    <n v="215"/>
    <n v="121"/>
    <n v="133"/>
    <n v="84.313725490196077"/>
    <n v="47.450980392156858"/>
    <n v="52.156862745098046"/>
    <n v="0.57899999999999996"/>
    <x v="1"/>
    <x v="1"/>
    <n v="5795"/>
    <n v="4.25"/>
    <n v="11.7"/>
    <n v="46"/>
    <n v="104346"/>
    <n v="100.6"/>
    <n v="35"/>
    <s v="Raabin_WBC"/>
    <s v="Giemsa"/>
    <s v="Zeiss_Axio"/>
    <n v="40"/>
    <n v="512"/>
    <n v="0.91690000000000005"/>
    <n v="0.62129999999999996"/>
    <n v="0.8266"/>
    <n v="0.20530000000000004"/>
  </r>
  <r>
    <s v="CELL_001472"/>
    <x v="5"/>
    <x v="1"/>
    <s v="Normal_WBC"/>
    <n v="10.08"/>
    <n v="80.400000000000006"/>
    <n v="0.80500000000000005"/>
    <n v="0.16200000000000001"/>
    <n v="496.2962962962963"/>
    <n v="0.89700000000000002"/>
    <n v="0.33600000000000002"/>
    <n v="1.52"/>
    <n v="1"/>
    <n v="0.876"/>
    <n v="350"/>
    <n v="65"/>
    <n v="182"/>
    <n v="133"/>
    <n v="177"/>
    <n v="71.372549019607845"/>
    <n v="52.156862745098046"/>
    <n v="69.411764705882348"/>
    <n v="0.69"/>
    <x v="1"/>
    <x v="1"/>
    <n v="9254"/>
    <n v="6.07"/>
    <n v="16.2"/>
    <n v="50.3"/>
    <n v="249609"/>
    <n v="90.7"/>
    <n v="31.4"/>
    <s v="PBC_Dataset"/>
    <s v="Wright"/>
    <s v="Olympus_BX51"/>
    <n v="100"/>
    <n v="256"/>
    <n v="0.10299999999999999"/>
    <n v="0.94569999999999999"/>
    <n v="0.89739999999999998"/>
    <n v="-4.830000000000001E-2"/>
  </r>
  <r>
    <s v="CELL_002761"/>
    <x v="9"/>
    <x v="1"/>
    <s v="Normal_WBC"/>
    <n v="9.9700000000000006"/>
    <n v="58.7"/>
    <n v="0.82299999999999995"/>
    <n v="0.33600000000000002"/>
    <n v="174.70238095238096"/>
    <n v="0.75"/>
    <n v="0.33300000000000002"/>
    <n v="5.83"/>
    <n v="1.8"/>
    <n v="0.70199999999999996"/>
    <n v="390"/>
    <n v="63"/>
    <n v="193"/>
    <n v="146"/>
    <n v="183"/>
    <n v="75.686274509803923"/>
    <n v="57.254901960784309"/>
    <n v="71.764705882352942"/>
    <n v="0.879"/>
    <x v="0"/>
    <x v="1"/>
    <n v="5473"/>
    <n v="5.76"/>
    <n v="15"/>
    <n v="44.1"/>
    <n v="311394"/>
    <n v="86.9"/>
    <n v="32"/>
    <s v="CytoData"/>
    <s v="Giemsa"/>
    <s v="Olympus_BX51"/>
    <n v="40"/>
    <n v="512"/>
    <n v="0.12520000000000001"/>
    <n v="0.97789999999999999"/>
    <n v="0.91469999999999996"/>
    <n v="-6.3200000000000034E-2"/>
  </r>
  <r>
    <s v="CELL_002922"/>
    <x v="2"/>
    <x v="1"/>
    <s v="Normal_RBC"/>
    <n v="7.85"/>
    <n v="0"/>
    <n v="0"/>
    <n v="1"/>
    <n v="0"/>
    <n v="0.93700000000000006"/>
    <n v="0.22800000000000001"/>
    <n v="0.33"/>
    <n v="1"/>
    <n v="0.92600000000000005"/>
    <n v="191"/>
    <n v="54"/>
    <n v="234"/>
    <n v="123"/>
    <n v="124"/>
    <n v="91.764705882352942"/>
    <n v="48.235294117647058"/>
    <n v="48.627450980392155"/>
    <n v="0.59899999999999998"/>
    <x v="1"/>
    <x v="1"/>
    <n v="10195"/>
    <n v="4.8"/>
    <n v="11.7"/>
    <n v="43.5"/>
    <n v="244709"/>
    <n v="93.5"/>
    <n v="32.799999999999997"/>
    <s v="Raabin_WBC"/>
    <s v="Giemsa"/>
    <s v="Olympus_BX51"/>
    <n v="100"/>
    <n v="224"/>
    <n v="0"/>
    <n v="0.79659999999999997"/>
    <n v="0.93559999999999999"/>
    <n v="0.13900000000000001"/>
  </r>
  <r>
    <s v="CELL_001870"/>
    <x v="5"/>
    <x v="1"/>
    <s v="Normal_WBC"/>
    <n v="9.15"/>
    <n v="81"/>
    <n v="0.70599999999999996"/>
    <n v="0.20499999999999999"/>
    <n v="395.1219512195122"/>
    <n v="0.79400000000000004"/>
    <n v="0.17599999999999999"/>
    <n v="1.1000000000000001"/>
    <n v="1"/>
    <n v="0.86199999999999999"/>
    <n v="268"/>
    <n v="63"/>
    <n v="188"/>
    <n v="129"/>
    <n v="201"/>
    <n v="73.725490196078439"/>
    <n v="50.588235294117645"/>
    <n v="78.82352941176471"/>
    <n v="0.66300000000000003"/>
    <x v="2"/>
    <x v="1"/>
    <n v="5402"/>
    <n v="3.99"/>
    <n v="15"/>
    <n v="29.9"/>
    <n v="258616"/>
    <n v="74.599999999999994"/>
    <n v="31.2"/>
    <s v="PBC_Dataset"/>
    <s v="Giemsa"/>
    <s v="Zeiss_Axio"/>
    <n v="100"/>
    <n v="512"/>
    <n v="4.1300000000000003E-2"/>
    <n v="0.8962"/>
    <n v="0.9849"/>
    <n v="8.8700000000000001E-2"/>
  </r>
  <r>
    <s v="CELL_003801"/>
    <x v="7"/>
    <x v="1"/>
    <s v="Normal_Platelet"/>
    <n v="2.59"/>
    <n v="0"/>
    <n v="0"/>
    <n v="1"/>
    <n v="0"/>
    <n v="0.92300000000000004"/>
    <n v="0.44900000000000001"/>
    <n v="2.31"/>
    <n v="1"/>
    <n v="0.72699999999999998"/>
    <n v="24"/>
    <n v="19"/>
    <n v="206"/>
    <n v="149"/>
    <n v="171"/>
    <n v="80.784313725490193"/>
    <n v="58.431372549019613"/>
    <n v="67.058823529411754"/>
    <n v="0.60799999999999998"/>
    <x v="1"/>
    <x v="0"/>
    <n v="7530"/>
    <n v="4.41"/>
    <n v="12.3"/>
    <n v="45.2"/>
    <n v="220063"/>
    <n v="74.2"/>
    <n v="31"/>
    <s v="PBC_Dataset"/>
    <s v="Giemsa"/>
    <s v="Olympus_BX51"/>
    <n v="100"/>
    <n v="256"/>
    <n v="9.9500000000000005E-2"/>
    <n v="0.90580000000000005"/>
    <n v="0.97470000000000001"/>
    <n v="6.8899999999999961E-2"/>
  </r>
  <r>
    <s v="CELL_005179"/>
    <x v="14"/>
    <x v="0"/>
    <s v="Anemia"/>
    <n v="8.08"/>
    <n v="0"/>
    <n v="0"/>
    <n v="1"/>
    <n v="0"/>
    <n v="0.92400000000000004"/>
    <n v="0.246"/>
    <n v="1.07"/>
    <n v="1"/>
    <n v="0.94199999999999995"/>
    <n v="230"/>
    <n v="49"/>
    <n v="246"/>
    <n v="131"/>
    <n v="126"/>
    <n v="96.470588235294116"/>
    <n v="51.372549019607838"/>
    <n v="49.411764705882355"/>
    <n v="0.41499999999999998"/>
    <x v="0"/>
    <x v="1"/>
    <n v="8709"/>
    <n v="3.95"/>
    <n v="13.5"/>
    <n v="42"/>
    <n v="250069"/>
    <n v="80.099999999999994"/>
    <n v="32.799999999999997"/>
    <s v="PBC_Dataset"/>
    <s v="Giemsa"/>
    <s v="Zeiss_Axio"/>
    <n v="100"/>
    <n v="256"/>
    <n v="0.82899999999999996"/>
    <n v="0.84509999999999996"/>
    <n v="0.83750000000000002"/>
    <n v="-7.5999999999999401E-3"/>
  </r>
  <r>
    <s v="CELL_004087"/>
    <x v="8"/>
    <x v="0"/>
    <s v="Leukemia"/>
    <n v="13.82"/>
    <n v="77.900000000000006"/>
    <n v="0.30499999999999999"/>
    <n v="0.159"/>
    <n v="489.93710691823901"/>
    <n v="0.78100000000000003"/>
    <n v="0.16300000000000001"/>
    <n v="1.08"/>
    <n v="1"/>
    <n v="0.873"/>
    <n v="568"/>
    <n v="88"/>
    <n v="197"/>
    <n v="111"/>
    <n v="164"/>
    <n v="77.254901960784323"/>
    <n v="43.529411764705884"/>
    <n v="64.313725490196077"/>
    <n v="0.71499999999999997"/>
    <x v="1"/>
    <x v="0"/>
    <n v="7802"/>
    <n v="5.04"/>
    <n v="12.4"/>
    <n v="36.9"/>
    <n v="297432"/>
    <n v="67.3"/>
    <n v="32.9"/>
    <s v="CytoData"/>
    <s v="Wright"/>
    <s v="Olympus_BX51"/>
    <n v="100"/>
    <n v="360"/>
    <n v="0.80459999999999998"/>
    <n v="0.74880000000000002"/>
    <n v="0.80449999999999999"/>
    <n v="5.5699999999999972E-2"/>
  </r>
  <r>
    <s v="CELL_002111"/>
    <x v="4"/>
    <x v="1"/>
    <s v="Normal_WBC"/>
    <n v="16.52"/>
    <n v="65"/>
    <n v="0.40100000000000002"/>
    <n v="0.371"/>
    <n v="175.2021563342318"/>
    <n v="0.69899999999999995"/>
    <n v="0.63200000000000001"/>
    <n v="1.52"/>
    <n v="1"/>
    <n v="0.85699999999999998"/>
    <n v="593"/>
    <n v="94"/>
    <n v="218"/>
    <n v="187"/>
    <n v="163"/>
    <n v="85.490196078431367"/>
    <n v="73.333333333333329"/>
    <n v="63.921568627450974"/>
    <n v="0.73299999999999998"/>
    <x v="1"/>
    <x v="1"/>
    <n v="6890"/>
    <n v="5.37"/>
    <n v="12.7"/>
    <n v="38.200000000000003"/>
    <n v="238204"/>
    <n v="88.1"/>
    <n v="34.6"/>
    <s v="Raabin_WBC"/>
    <s v="May_Grunwald_Giemsa"/>
    <s v="Leica_DM2000"/>
    <n v="100"/>
    <n v="256"/>
    <n v="6.6100000000000006E-2"/>
    <n v="0.9143"/>
    <n v="0.85589999999999999"/>
    <n v="-5.8400000000000007E-2"/>
  </r>
  <r>
    <s v="CELL_000912"/>
    <x v="1"/>
    <x v="1"/>
    <s v="Normal_WBC"/>
    <n v="11.55"/>
    <n v="52.6"/>
    <n v="0.42499999999999999"/>
    <n v="0.46400000000000002"/>
    <n v="113.36206896551724"/>
    <n v="0.77400000000000002"/>
    <n v="0.34499999999999997"/>
    <n v="2.7"/>
    <n v="3"/>
    <n v="0.85099999999999998"/>
    <n v="464"/>
    <n v="69"/>
    <n v="203"/>
    <n v="147"/>
    <n v="199"/>
    <n v="79.607843137254903"/>
    <n v="57.647058823529406"/>
    <n v="78.039215686274517"/>
    <n v="0.65200000000000002"/>
    <x v="2"/>
    <x v="0"/>
    <n v="7919"/>
    <n v="5.44"/>
    <n v="13.7"/>
    <n v="40.6"/>
    <n v="220398"/>
    <n v="95.8"/>
    <n v="30.8"/>
    <s v="PBC_Dataset"/>
    <s v="Giemsa"/>
    <s v="Olympus_BX51"/>
    <n v="100"/>
    <n v="224"/>
    <n v="8.1799999999999998E-2"/>
    <n v="0.81740000000000002"/>
    <n v="0.92190000000000005"/>
    <n v="0.10450000000000004"/>
  </r>
  <r>
    <s v="CELL_000048"/>
    <x v="1"/>
    <x v="1"/>
    <s v="Normal_WBC"/>
    <n v="10.57"/>
    <n v="49.9"/>
    <n v="0.39500000000000002"/>
    <n v="0.41699999999999998"/>
    <n v="119.66426858513189"/>
    <n v="0.86"/>
    <n v="0.37"/>
    <n v="2.5299999999999998"/>
    <n v="3.2"/>
    <n v="0.746"/>
    <n v="363"/>
    <n v="75"/>
    <n v="192"/>
    <n v="176"/>
    <n v="183"/>
    <n v="75.294117647058826"/>
    <n v="69.019607843137251"/>
    <n v="71.764705882352942"/>
    <n v="0.65600000000000003"/>
    <x v="0"/>
    <x v="0"/>
    <n v="6304"/>
    <n v="5.43"/>
    <n v="15.5"/>
    <n v="39.6"/>
    <n v="452898"/>
    <n v="89.9"/>
    <n v="33"/>
    <s v="Raabin_WBC"/>
    <s v="Wright"/>
    <s v="Zeiss_Axio"/>
    <n v="60"/>
    <n v="512"/>
    <n v="7.4700000000000003E-2"/>
    <n v="0.79569999999999996"/>
    <n v="0.77700000000000002"/>
    <n v="-1.8699999999999939E-2"/>
  </r>
  <r>
    <s v="CELL_002788"/>
    <x v="9"/>
    <x v="1"/>
    <s v="Normal_WBC"/>
    <n v="11.12"/>
    <n v="59.5"/>
    <n v="0.64500000000000002"/>
    <n v="0.42299999999999999"/>
    <n v="140.66193853427896"/>
    <n v="0.83699999999999997"/>
    <n v="0.34799999999999998"/>
    <n v="4.93"/>
    <n v="2.2999999999999998"/>
    <n v="0.74399999999999999"/>
    <n v="398"/>
    <n v="74"/>
    <n v="174"/>
    <n v="121"/>
    <n v="196"/>
    <n v="68.235294117647058"/>
    <n v="47.450980392156858"/>
    <n v="76.862745098039227"/>
    <n v="0.81"/>
    <x v="2"/>
    <x v="0"/>
    <n v="3328"/>
    <n v="4.3099999999999996"/>
    <n v="14.8"/>
    <n v="39.200000000000003"/>
    <n v="288964"/>
    <n v="95.7"/>
    <n v="36"/>
    <s v="PBC_Dataset"/>
    <s v="Wright"/>
    <s v="Olympus_BX51"/>
    <n v="100"/>
    <n v="256"/>
    <n v="2.81E-2"/>
    <n v="0.87180000000000002"/>
    <n v="0.99099999999999999"/>
    <n v="0.11919999999999997"/>
  </r>
  <r>
    <s v="CELL_005094"/>
    <x v="17"/>
    <x v="0"/>
    <s v="Sickle_Cell_Anemia"/>
    <n v="7.16"/>
    <n v="0"/>
    <n v="0"/>
    <n v="1"/>
    <n v="0"/>
    <n v="0.34200000000000003"/>
    <n v="0.97199999999999998"/>
    <n v="0.56999999999999995"/>
    <n v="1"/>
    <n v="0.74299999999999999"/>
    <n v="127"/>
    <n v="55"/>
    <n v="233"/>
    <n v="120"/>
    <n v="122"/>
    <n v="91.372549019607845"/>
    <n v="47.058823529411761"/>
    <n v="47.843137254901961"/>
    <n v="0.53500000000000003"/>
    <x v="0"/>
    <x v="1"/>
    <n v="2516"/>
    <n v="3.97"/>
    <n v="9.1999999999999993"/>
    <n v="36.1"/>
    <n v="287360"/>
    <n v="88.4"/>
    <n v="34.299999999999997"/>
    <s v="CytoData"/>
    <s v="Giemsa"/>
    <s v="Olympus_BX51"/>
    <n v="60"/>
    <n v="512"/>
    <n v="0.75900000000000001"/>
    <n v="0.75880000000000003"/>
    <n v="0.65300000000000002"/>
    <n v="-0.10580000000000001"/>
  </r>
  <r>
    <s v="CELL_000444"/>
    <x v="1"/>
    <x v="1"/>
    <s v="Normal_WBC"/>
    <n v="14.16"/>
    <n v="50.7"/>
    <n v="0.55400000000000005"/>
    <n v="0.40799999999999997"/>
    <n v="124.26470588235296"/>
    <n v="0.68700000000000006"/>
    <n v="0.45100000000000001"/>
    <n v="3.43"/>
    <n v="3.7"/>
    <n v="0.84099999999999997"/>
    <n v="385"/>
    <n v="63"/>
    <n v="210"/>
    <n v="177"/>
    <n v="209"/>
    <n v="82.35294117647058"/>
    <n v="69.411764705882348"/>
    <n v="81.960784313725483"/>
    <n v="0.70599999999999996"/>
    <x v="1"/>
    <x v="0"/>
    <n v="7072"/>
    <n v="4.09"/>
    <n v="9.8000000000000007"/>
    <n v="34.5"/>
    <n v="109737"/>
    <n v="97.7"/>
    <n v="31.9"/>
    <s v="PBC_Dataset"/>
    <s v="Giemsa"/>
    <s v="Leica_DM2000"/>
    <n v="40"/>
    <n v="512"/>
    <n v="5.4399999999999997E-2"/>
    <n v="0.84809999999999997"/>
    <n v="0.90449999999999997"/>
    <n v="5.6400000000000006E-2"/>
  </r>
  <r>
    <s v="CELL_004845"/>
    <x v="15"/>
    <x v="0"/>
    <s v="Anemia"/>
    <n v="6.27"/>
    <n v="0"/>
    <n v="0"/>
    <n v="1"/>
    <n v="0"/>
    <n v="0.95599999999999996"/>
    <n v="0.115"/>
    <n v="0.41"/>
    <n v="1"/>
    <n v="0.98"/>
    <n v="170"/>
    <n v="41"/>
    <n v="234"/>
    <n v="140"/>
    <n v="132"/>
    <n v="91.764705882352942"/>
    <n v="54.901960784313729"/>
    <n v="51.764705882352949"/>
    <n v="0.54200000000000004"/>
    <x v="1"/>
    <x v="1"/>
    <n v="8909"/>
    <n v="4.74"/>
    <n v="15"/>
    <n v="49.7"/>
    <n v="297221"/>
    <n v="91.8"/>
    <n v="34.4"/>
    <s v="Raabin_WBC"/>
    <s v="Wright"/>
    <s v="Olympus_BX51"/>
    <n v="60"/>
    <n v="512"/>
    <n v="0.68489999999999995"/>
    <n v="0.93210000000000004"/>
    <n v="0.69979999999999998"/>
    <n v="-0.23230000000000006"/>
  </r>
  <r>
    <s v="CELL_002504"/>
    <x v="10"/>
    <x v="1"/>
    <s v="Normal_WBC"/>
    <n v="12.26"/>
    <n v="52"/>
    <n v="0.51200000000000001"/>
    <n v="0.42099999999999999"/>
    <n v="123.51543942992875"/>
    <n v="0.82599999999999996"/>
    <n v="0.35199999999999998"/>
    <n v="4.59"/>
    <n v="2.6"/>
    <n v="0.69899999999999995"/>
    <n v="495"/>
    <n v="75"/>
    <n v="233"/>
    <n v="145"/>
    <n v="155"/>
    <n v="91.372549019607845"/>
    <n v="56.862745098039213"/>
    <n v="60.784313725490193"/>
    <n v="0.65700000000000003"/>
    <x v="2"/>
    <x v="1"/>
    <n v="4371"/>
    <n v="2.65"/>
    <n v="11.4"/>
    <n v="37.700000000000003"/>
    <n v="256349"/>
    <n v="88.5"/>
    <n v="32.6"/>
    <s v="PBC_Dataset"/>
    <s v="Giemsa"/>
    <s v="Olympus_BX51"/>
    <n v="60"/>
    <n v="512"/>
    <n v="0.22559999999999999"/>
    <n v="0.84870000000000001"/>
    <n v="0.95369999999999999"/>
    <n v="0.10499999999999998"/>
  </r>
  <r>
    <s v="CELL_002846"/>
    <x v="2"/>
    <x v="1"/>
    <s v="Normal_RBC"/>
    <n v="7.35"/>
    <n v="0"/>
    <n v="0"/>
    <n v="1"/>
    <n v="0"/>
    <n v="0.86"/>
    <n v="0.22600000000000001"/>
    <n v="0.14000000000000001"/>
    <n v="1"/>
    <n v="0.89"/>
    <n v="195"/>
    <n v="51"/>
    <n v="232"/>
    <n v="124"/>
    <n v="134"/>
    <n v="90.980392156862749"/>
    <n v="48.627450980392155"/>
    <n v="52.549019607843142"/>
    <n v="0.46600000000000003"/>
    <x v="1"/>
    <x v="0"/>
    <n v="6185"/>
    <n v="4.13"/>
    <n v="10.9"/>
    <n v="38.9"/>
    <n v="394286"/>
    <n v="85.5"/>
    <n v="33.6"/>
    <s v="Raabin_WBC"/>
    <s v="May_Grunwald_Giemsa"/>
    <s v="Olympus_BX51"/>
    <n v="40"/>
    <n v="360"/>
    <n v="6.5799999999999997E-2"/>
    <n v="1"/>
    <n v="0.99709999999999999"/>
    <n v="-2.9000000000000137E-3"/>
  </r>
  <r>
    <s v="CELL_004921"/>
    <x v="15"/>
    <x v="0"/>
    <s v="Anemia"/>
    <n v="6.18"/>
    <n v="0"/>
    <n v="0"/>
    <n v="1"/>
    <n v="0"/>
    <n v="0.999"/>
    <n v="6.0999999999999999E-2"/>
    <n v="0.31"/>
    <n v="1"/>
    <n v="0.98699999999999999"/>
    <n v="154"/>
    <n v="47"/>
    <n v="208"/>
    <n v="127"/>
    <n v="142"/>
    <n v="81.568627450980387"/>
    <n v="49.803921568627452"/>
    <n v="55.686274509803923"/>
    <n v="0.63400000000000001"/>
    <x v="2"/>
    <x v="1"/>
    <n v="6508"/>
    <n v="4.79"/>
    <n v="11.6"/>
    <n v="42.9"/>
    <n v="294136"/>
    <n v="93.7"/>
    <n v="32.1"/>
    <s v="Raabin_WBC"/>
    <s v="Giemsa"/>
    <s v="Olympus_BX51"/>
    <n v="100"/>
    <n v="360"/>
    <n v="1"/>
    <n v="0.95979999999999999"/>
    <n v="0.77390000000000003"/>
    <n v="-0.18589999999999995"/>
  </r>
  <r>
    <s v="CELL_005144"/>
    <x v="14"/>
    <x v="0"/>
    <s v="Anemia"/>
    <n v="8.5299999999999994"/>
    <n v="0"/>
    <n v="0"/>
    <n v="1"/>
    <n v="0"/>
    <n v="0.85"/>
    <n v="0.104"/>
    <n v="0.85"/>
    <n v="1"/>
    <n v="0.9"/>
    <n v="203"/>
    <n v="59"/>
    <n v="224"/>
    <n v="115"/>
    <n v="131"/>
    <n v="87.843137254901961"/>
    <n v="45.098039215686278"/>
    <n v="51.372549019607838"/>
    <n v="0.41499999999999998"/>
    <x v="1"/>
    <x v="1"/>
    <n v="6999"/>
    <n v="4.45"/>
    <n v="9.6"/>
    <n v="37.200000000000003"/>
    <n v="164204"/>
    <n v="88.4"/>
    <n v="34.200000000000003"/>
    <s v="Raabin_WBC"/>
    <s v="Giemsa"/>
    <s v="Leica_DM2000"/>
    <n v="100"/>
    <n v="512"/>
    <n v="0.73680000000000001"/>
    <n v="0.59379999999999999"/>
    <n v="0.70889999999999997"/>
    <n v="0.11509999999999998"/>
  </r>
  <r>
    <s v="CELL_001346"/>
    <x v="5"/>
    <x v="1"/>
    <s v="Normal_WBC"/>
    <n v="9.98"/>
    <n v="91.2"/>
    <n v="0.91"/>
    <n v="0.18"/>
    <n v="506.66666666666669"/>
    <n v="0.92300000000000004"/>
    <n v="0.24399999999999999"/>
    <n v="0.9"/>
    <n v="1"/>
    <n v="0.89100000000000001"/>
    <n v="284"/>
    <n v="48"/>
    <n v="178"/>
    <n v="151"/>
    <n v="198"/>
    <n v="69.803921568627445"/>
    <n v="59.215686274509807"/>
    <n v="77.64705882352942"/>
    <n v="0.65200000000000002"/>
    <x v="0"/>
    <x v="1"/>
    <n v="8315"/>
    <n v="4.5"/>
    <n v="10"/>
    <n v="47"/>
    <n v="211495"/>
    <n v="86.7"/>
    <n v="33.9"/>
    <s v="Raabin_WBC"/>
    <s v="Giemsa"/>
    <s v="Olympus_BX51"/>
    <n v="100"/>
    <n v="512"/>
    <n v="3.0300000000000001E-2"/>
    <n v="0.79549999999999998"/>
    <n v="0.9042"/>
    <n v="0.10870000000000002"/>
  </r>
  <r>
    <s v="CELL_004681"/>
    <x v="12"/>
    <x v="0"/>
    <s v="Anemia"/>
    <n v="3.34"/>
    <n v="0"/>
    <n v="0"/>
    <n v="1"/>
    <n v="0"/>
    <n v="0.376"/>
    <n v="0.63500000000000001"/>
    <n v="0.6"/>
    <n v="1"/>
    <n v="0.71399999999999997"/>
    <n v="86"/>
    <n v="37"/>
    <n v="227"/>
    <n v="130"/>
    <n v="142"/>
    <n v="89.019607843137251"/>
    <n v="50.980392156862742"/>
    <n v="55.686274509803923"/>
    <n v="0.56399999999999995"/>
    <x v="1"/>
    <x v="0"/>
    <n v="6276"/>
    <n v="4.55"/>
    <n v="15.8"/>
    <n v="39.700000000000003"/>
    <n v="149276"/>
    <n v="78.5"/>
    <n v="32.5"/>
    <s v="CytoData"/>
    <s v="May_Grunwald_Giemsa"/>
    <s v="Olympus_BX51"/>
    <n v="40"/>
    <n v="512"/>
    <n v="0.83689999999999998"/>
    <n v="0.79590000000000005"/>
    <n v="0.87380000000000002"/>
    <n v="7.7899999999999969E-2"/>
  </r>
  <r>
    <s v="CELL_000849"/>
    <x v="1"/>
    <x v="1"/>
    <s v="Normal_WBC"/>
    <n v="11.42"/>
    <n v="56.7"/>
    <n v="0.56999999999999995"/>
    <n v="0.37"/>
    <n v="153.24324324324326"/>
    <n v="0.67500000000000004"/>
    <n v="0.38"/>
    <n v="2.97"/>
    <n v="3.4"/>
    <n v="0.873"/>
    <n v="431"/>
    <n v="78"/>
    <n v="216"/>
    <n v="155"/>
    <n v="169"/>
    <n v="84.705882352941174"/>
    <n v="60.784313725490193"/>
    <n v="66.274509803921561"/>
    <n v="0.66900000000000004"/>
    <x v="1"/>
    <x v="1"/>
    <n v="7209"/>
    <n v="4.62"/>
    <n v="13.5"/>
    <n v="42.6"/>
    <n v="199522"/>
    <n v="84"/>
    <n v="33"/>
    <s v="Raabin_WBC"/>
    <s v="Giemsa"/>
    <s v="Olympus_BX51"/>
    <n v="100"/>
    <n v="256"/>
    <n v="8.1699999999999995E-2"/>
    <n v="0.8891"/>
    <n v="0.90880000000000005"/>
    <n v="1.9700000000000051E-2"/>
  </r>
  <r>
    <s v="CELL_002570"/>
    <x v="10"/>
    <x v="1"/>
    <s v="Normal_WBC"/>
    <n v="11.58"/>
    <n v="45.6"/>
    <n v="0.72699999999999998"/>
    <n v="0.54700000000000004"/>
    <n v="83.363802559414992"/>
    <n v="0.75900000000000001"/>
    <n v="0.55600000000000005"/>
    <n v="4.04"/>
    <n v="1.8"/>
    <n v="0.74399999999999999"/>
    <n v="563"/>
    <n v="82"/>
    <n v="222"/>
    <n v="134"/>
    <n v="159"/>
    <n v="87.058823529411768"/>
    <n v="52.549019607843142"/>
    <n v="62.352941176470587"/>
    <n v="0.54100000000000004"/>
    <x v="1"/>
    <x v="1"/>
    <n v="6554"/>
    <n v="5.43"/>
    <n v="11.7"/>
    <n v="38.4"/>
    <n v="196168"/>
    <n v="87.1"/>
    <n v="35.200000000000003"/>
    <s v="PBC_Dataset"/>
    <s v="Wright"/>
    <s v="Leica_DM2000"/>
    <n v="100"/>
    <n v="360"/>
    <n v="0.13950000000000001"/>
    <n v="0.95830000000000004"/>
    <n v="1"/>
    <n v="4.1699999999999959E-2"/>
  </r>
  <r>
    <s v="CELL_001770"/>
    <x v="5"/>
    <x v="1"/>
    <s v="Normal_WBC"/>
    <n v="8.59"/>
    <n v="75.7"/>
    <n v="0.72799999999999998"/>
    <n v="0.05"/>
    <n v="1514"/>
    <n v="0.84499999999999997"/>
    <n v="0.39100000000000001"/>
    <n v="1.35"/>
    <n v="1"/>
    <n v="0.94799999999999995"/>
    <n v="269"/>
    <n v="55"/>
    <n v="196"/>
    <n v="146"/>
    <n v="187"/>
    <n v="76.862745098039227"/>
    <n v="57.254901960784309"/>
    <n v="73.333333333333329"/>
    <n v="0.71899999999999997"/>
    <x v="1"/>
    <x v="1"/>
    <n v="7161"/>
    <n v="5.62"/>
    <n v="14.5"/>
    <n v="44.4"/>
    <n v="350259"/>
    <n v="91.1"/>
    <n v="35.799999999999997"/>
    <s v="CytoData"/>
    <s v="May_Grunwald_Giemsa"/>
    <s v="Leica_DM2000"/>
    <n v="100"/>
    <n v="256"/>
    <n v="0.20519999999999999"/>
    <n v="0.84640000000000004"/>
    <n v="0.79620000000000002"/>
    <n v="-5.0200000000000022E-2"/>
  </r>
  <r>
    <s v="CELL_005380"/>
    <x v="0"/>
    <x v="0"/>
    <s v="Infection"/>
    <n v="11.52"/>
    <n v="50.3"/>
    <n v="0.61799999999999999"/>
    <n v="0.35599999999999998"/>
    <n v="141.29213483146069"/>
    <n v="0.69199999999999995"/>
    <n v="0.43099999999999999"/>
    <n v="3.19"/>
    <n v="5.6"/>
    <n v="0.77900000000000003"/>
    <n v="453"/>
    <n v="84"/>
    <n v="204"/>
    <n v="160"/>
    <n v="204"/>
    <n v="80"/>
    <n v="62.745098039215684"/>
    <n v="80"/>
    <n v="0.73199999999999998"/>
    <x v="0"/>
    <x v="1"/>
    <n v="4752"/>
    <n v="6.86"/>
    <n v="16.399999999999999"/>
    <n v="37.9"/>
    <n v="191581"/>
    <n v="88.8"/>
    <n v="33.5"/>
    <s v="Raabin_WBC"/>
    <s v="May_Grunwald_Giemsa"/>
    <s v="Olympus_BX51"/>
    <n v="100"/>
    <n v="512"/>
    <n v="0.91080000000000005"/>
    <n v="0.81920000000000004"/>
    <n v="0.71689999999999998"/>
    <n v="-0.10230000000000006"/>
  </r>
  <r>
    <s v="CELL_002634"/>
    <x v="10"/>
    <x v="1"/>
    <s v="Normal_WBC"/>
    <n v="11.57"/>
    <n v="45.6"/>
    <n v="0.57099999999999995"/>
    <n v="0.38600000000000001"/>
    <n v="118.13471502590674"/>
    <n v="0.76500000000000001"/>
    <n v="0.39900000000000002"/>
    <n v="4.79"/>
    <n v="2.2999999999999998"/>
    <n v="0.73399999999999999"/>
    <n v="431"/>
    <n v="68"/>
    <n v="227"/>
    <n v="141"/>
    <n v="171"/>
    <n v="89.019607843137251"/>
    <n v="55.294117647058826"/>
    <n v="67.058823529411754"/>
    <n v="0.57799999999999996"/>
    <x v="2"/>
    <x v="0"/>
    <n v="9216"/>
    <n v="3.63"/>
    <n v="17"/>
    <n v="42.5"/>
    <n v="298312"/>
    <n v="92.2"/>
    <n v="34.700000000000003"/>
    <s v="PBC_Dataset"/>
    <s v="Giemsa"/>
    <s v="Zeiss_Axio"/>
    <n v="60"/>
    <n v="224"/>
    <n v="0.13469999999999999"/>
    <n v="0.9446"/>
    <n v="0.83709999999999996"/>
    <n v="-0.10750000000000004"/>
  </r>
  <r>
    <s v="CELL_005496"/>
    <x v="11"/>
    <x v="0"/>
    <s v="Infection"/>
    <n v="14.52"/>
    <n v="59.9"/>
    <n v="0.496"/>
    <n v="0.29499999999999998"/>
    <n v="203.05084745762713"/>
    <n v="0.76700000000000002"/>
    <n v="0.41799999999999998"/>
    <n v="3.84"/>
    <n v="3"/>
    <n v="0.88500000000000001"/>
    <n v="460"/>
    <n v="71"/>
    <n v="207"/>
    <n v="162"/>
    <n v="177"/>
    <n v="81.17647058823529"/>
    <n v="63.529411764705877"/>
    <n v="69.411764705882348"/>
    <n v="0.68"/>
    <x v="1"/>
    <x v="0"/>
    <n v="6427"/>
    <n v="5.17"/>
    <n v="16.8"/>
    <n v="40.799999999999997"/>
    <n v="224909"/>
    <n v="90.9"/>
    <n v="34.9"/>
    <s v="PBC_Dataset"/>
    <s v="May_Grunwald_Giemsa"/>
    <s v="Olympus_BX51"/>
    <n v="100"/>
    <n v="360"/>
    <n v="0.97150000000000003"/>
    <n v="0.86509999999999998"/>
    <n v="0.70440000000000003"/>
    <n v="-0.16069999999999995"/>
  </r>
  <r>
    <s v="CELL_004195"/>
    <x v="8"/>
    <x v="0"/>
    <s v="Leukemia"/>
    <n v="18.899999999999999"/>
    <n v="82.2"/>
    <n v="0.434"/>
    <n v="0.218"/>
    <n v="377.06422018348627"/>
    <n v="0.86299999999999999"/>
    <n v="0.30299999999999999"/>
    <n v="0.54"/>
    <n v="1"/>
    <n v="0.90500000000000003"/>
    <n v="486"/>
    <n v="107"/>
    <n v="214"/>
    <n v="166"/>
    <n v="201"/>
    <n v="83.921568627450981"/>
    <n v="65.098039215686271"/>
    <n v="78.82352941176471"/>
    <n v="0.624"/>
    <x v="1"/>
    <x v="1"/>
    <n v="8553"/>
    <n v="3.98"/>
    <n v="13"/>
    <n v="37.299999999999997"/>
    <n v="208863"/>
    <n v="92.6"/>
    <n v="29.4"/>
    <s v="PBC_Dataset"/>
    <s v="Giemsa"/>
    <s v="Leica_DM2000"/>
    <n v="40"/>
    <n v="256"/>
    <n v="0.81379999999999997"/>
    <n v="0.66779999999999995"/>
    <n v="0.85219999999999996"/>
    <n v="0.18440000000000001"/>
  </r>
  <r>
    <s v="CELL_003961"/>
    <x v="7"/>
    <x v="1"/>
    <s v="Normal_Platelet"/>
    <n v="1.31"/>
    <n v="0"/>
    <n v="0"/>
    <n v="1"/>
    <n v="0"/>
    <n v="0.68400000000000005"/>
    <n v="0.35099999999999998"/>
    <n v="2.4700000000000002"/>
    <n v="1"/>
    <n v="0.74"/>
    <n v="23"/>
    <n v="26"/>
    <n v="216"/>
    <n v="167"/>
    <n v="168"/>
    <n v="84.705882352941174"/>
    <n v="65.490196078431367"/>
    <n v="65.882352941176464"/>
    <n v="0.54700000000000004"/>
    <x v="1"/>
    <x v="0"/>
    <n v="6941"/>
    <n v="3.81"/>
    <n v="14.5"/>
    <n v="41.8"/>
    <n v="251822"/>
    <n v="100.9"/>
    <n v="32.9"/>
    <s v="PBC_Dataset"/>
    <s v="Giemsa"/>
    <s v="Leica_DM2000"/>
    <n v="100"/>
    <n v="360"/>
    <n v="0.13220000000000001"/>
    <n v="1"/>
    <n v="0.97640000000000005"/>
    <n v="-2.3599999999999954E-2"/>
  </r>
  <r>
    <s v="CELL_004916"/>
    <x v="15"/>
    <x v="0"/>
    <s v="Anemia"/>
    <n v="6.42"/>
    <n v="0"/>
    <n v="0"/>
    <n v="1"/>
    <n v="0"/>
    <n v="0.99099999999999999"/>
    <n v="0.10199999999999999"/>
    <n v="0.57999999999999996"/>
    <n v="1"/>
    <n v="0.96499999999999997"/>
    <n v="151"/>
    <n v="43"/>
    <n v="223"/>
    <n v="140"/>
    <n v="119"/>
    <n v="87.450980392156865"/>
    <n v="54.901960784313729"/>
    <n v="46.666666666666664"/>
    <n v="0.499"/>
    <x v="1"/>
    <x v="0"/>
    <n v="6059"/>
    <n v="4.67"/>
    <n v="15.5"/>
    <n v="37.6"/>
    <n v="279517"/>
    <n v="71.8"/>
    <n v="33"/>
    <s v="Raabin_WBC"/>
    <s v="Giemsa"/>
    <s v="Zeiss_Axio"/>
    <n v="100"/>
    <n v="360"/>
    <n v="0.6079"/>
    <n v="0.80820000000000003"/>
    <n v="0.97299999999999998"/>
    <n v="0.16479999999999995"/>
  </r>
  <r>
    <s v="CELL_000777"/>
    <x v="1"/>
    <x v="1"/>
    <s v="Normal_WBC"/>
    <n v="12.87"/>
    <n v="49.6"/>
    <n v="0.58499999999999996"/>
    <n v="0.42699999999999999"/>
    <n v="116.15925058548009"/>
    <n v="0.73899999999999999"/>
    <n v="0.26100000000000001"/>
    <n v="3.69"/>
    <n v="2.7"/>
    <n v="0.81699999999999995"/>
    <n v="372"/>
    <n v="78"/>
    <n v="204"/>
    <n v="157"/>
    <n v="183"/>
    <n v="80"/>
    <n v="61.568627450980394"/>
    <n v="71.764705882352942"/>
    <n v="0.67100000000000004"/>
    <x v="2"/>
    <x v="0"/>
    <n v="7032"/>
    <n v="3.95"/>
    <n v="9.8000000000000007"/>
    <n v="46.9"/>
    <n v="201971"/>
    <n v="98.1"/>
    <n v="34.700000000000003"/>
    <s v="PBC_Dataset"/>
    <s v="Wright"/>
    <s v="Zeiss_Axio"/>
    <n v="60"/>
    <n v="512"/>
    <n v="0"/>
    <n v="0.77480000000000004"/>
    <n v="0.93959999999999999"/>
    <n v="0.16479999999999995"/>
  </r>
  <r>
    <s v="CELL_005564"/>
    <x v="3"/>
    <x v="0"/>
    <s v="Infection"/>
    <n v="12.86"/>
    <n v="82.9"/>
    <n v="0.69599999999999995"/>
    <n v="0.23599999999999999"/>
    <n v="351.27118644067804"/>
    <n v="0.78900000000000003"/>
    <n v="0.20699999999999999"/>
    <n v="1.1399999999999999"/>
    <n v="1.2"/>
    <n v="0.9"/>
    <n v="439"/>
    <n v="77"/>
    <n v="193"/>
    <n v="180"/>
    <n v="201"/>
    <n v="75.686274509803923"/>
    <n v="70.588235294117652"/>
    <n v="78.82352941176471"/>
    <n v="0.74"/>
    <x v="1"/>
    <x v="1"/>
    <n v="5453"/>
    <n v="5.36"/>
    <n v="16.5"/>
    <n v="42.1"/>
    <n v="128095"/>
    <n v="90.3"/>
    <n v="35"/>
    <s v="CytoData"/>
    <s v="Giemsa"/>
    <s v="Leica_DM2000"/>
    <n v="40"/>
    <n v="512"/>
    <n v="0.63400000000000001"/>
    <n v="0.94750000000000001"/>
    <n v="1"/>
    <n v="5.2499999999999991E-2"/>
  </r>
  <r>
    <s v="CELL_000184"/>
    <x v="1"/>
    <x v="1"/>
    <s v="Normal_WBC"/>
    <n v="11.93"/>
    <n v="55.8"/>
    <n v="0.502"/>
    <n v="0.48699999999999999"/>
    <n v="114.57905544147843"/>
    <n v="0.70199999999999996"/>
    <n v="0.39500000000000002"/>
    <n v="3.48"/>
    <n v="3.4"/>
    <n v="0.83899999999999997"/>
    <n v="370"/>
    <n v="64"/>
    <n v="213"/>
    <n v="170"/>
    <n v="156"/>
    <n v="83.529411764705884"/>
    <n v="66.666666666666657"/>
    <n v="61.176470588235297"/>
    <n v="0.68700000000000006"/>
    <x v="0"/>
    <x v="0"/>
    <n v="5641"/>
    <n v="4.07"/>
    <n v="15.2"/>
    <n v="44"/>
    <n v="381322"/>
    <n v="70.099999999999994"/>
    <n v="34.299999999999997"/>
    <s v="CytoData"/>
    <s v="Giemsa"/>
    <s v="Leica_DM2000"/>
    <n v="100"/>
    <n v="512"/>
    <n v="9.4700000000000006E-2"/>
    <n v="0.80210000000000004"/>
    <n v="0.93179999999999996"/>
    <n v="0.12969999999999993"/>
  </r>
  <r>
    <s v="CELL_005763"/>
    <x v="6"/>
    <x v="0"/>
    <s v="Artefact"/>
    <n v="13.01"/>
    <n v="86.6"/>
    <n v="0.65"/>
    <n v="0.1"/>
    <n v="865.99999999999989"/>
    <n v="0.55800000000000005"/>
    <n v="0.83899999999999997"/>
    <n v="0.33"/>
    <n v="1"/>
    <n v="0.38700000000000001"/>
    <n v="450"/>
    <n v="114"/>
    <n v="182"/>
    <n v="152"/>
    <n v="218"/>
    <n v="71.372549019607845"/>
    <n v="59.607843137254903"/>
    <n v="85.490196078431367"/>
    <n v="0.78300000000000003"/>
    <x v="1"/>
    <x v="1"/>
    <n v="10180"/>
    <n v="6.19"/>
    <n v="10.9"/>
    <n v="47.5"/>
    <n v="249775"/>
    <n v="113.8"/>
    <n v="33.299999999999997"/>
    <s v="Raabin_WBC"/>
    <s v="Giemsa"/>
    <s v="Olympus_BX51"/>
    <n v="60"/>
    <n v="224"/>
    <n v="0.91410000000000002"/>
    <n v="0.80579999999999996"/>
    <n v="0.82320000000000004"/>
    <n v="1.7400000000000082E-2"/>
  </r>
  <r>
    <s v="CELL_003940"/>
    <x v="7"/>
    <x v="1"/>
    <s v="Normal_Platelet"/>
    <n v="2.36"/>
    <n v="0"/>
    <n v="0"/>
    <n v="1"/>
    <n v="0"/>
    <n v="0.60899999999999999"/>
    <n v="0.435"/>
    <n v="2.4"/>
    <n v="1"/>
    <n v="0.71599999999999997"/>
    <n v="28"/>
    <n v="19"/>
    <n v="224"/>
    <n v="155"/>
    <n v="175"/>
    <n v="87.843137254901961"/>
    <n v="60.784313725490193"/>
    <n v="68.627450980392155"/>
    <n v="0.57499999999999996"/>
    <x v="2"/>
    <x v="0"/>
    <n v="9384"/>
    <n v="5.92"/>
    <n v="13.2"/>
    <n v="45.8"/>
    <n v="289996"/>
    <n v="95.9"/>
    <n v="32"/>
    <s v="PBC_Dataset"/>
    <s v="Wright"/>
    <s v="Olympus_BX51"/>
    <n v="40"/>
    <n v="256"/>
    <n v="8.8599999999999998E-2"/>
    <n v="0.81879999999999997"/>
    <n v="0.98750000000000004"/>
    <n v="0.16870000000000007"/>
  </r>
  <r>
    <s v="CELL_001927"/>
    <x v="5"/>
    <x v="1"/>
    <s v="Normal_WBC"/>
    <n v="9.07"/>
    <n v="79.2"/>
    <n v="0.77300000000000002"/>
    <n v="0.3"/>
    <n v="264"/>
    <n v="0.94099999999999995"/>
    <n v="0.11799999999999999"/>
    <n v="1.73"/>
    <n v="1"/>
    <n v="0.91500000000000004"/>
    <n v="300"/>
    <n v="51"/>
    <n v="202"/>
    <n v="151"/>
    <n v="190"/>
    <n v="79.215686274509807"/>
    <n v="59.215686274509807"/>
    <n v="74.509803921568633"/>
    <n v="0.77800000000000002"/>
    <x v="2"/>
    <x v="0"/>
    <n v="6338"/>
    <n v="2.41"/>
    <n v="13"/>
    <n v="32"/>
    <n v="163384"/>
    <n v="91.5"/>
    <n v="31.2"/>
    <s v="Raabin_WBC"/>
    <s v="Wright"/>
    <s v="Leica_DM2000"/>
    <n v="100"/>
    <n v="512"/>
    <n v="0.11840000000000001"/>
    <n v="0.92710000000000004"/>
    <n v="0.89939999999999998"/>
    <n v="-2.7700000000000058E-2"/>
  </r>
  <r>
    <s v="CELL_003795"/>
    <x v="7"/>
    <x v="1"/>
    <s v="Normal_Platelet"/>
    <n v="2.2000000000000002"/>
    <n v="0"/>
    <n v="0"/>
    <n v="1"/>
    <n v="0"/>
    <n v="0.65200000000000002"/>
    <n v="0.40300000000000002"/>
    <n v="2.16"/>
    <n v="1"/>
    <n v="0.85599999999999998"/>
    <n v="33"/>
    <n v="19"/>
    <n v="208"/>
    <n v="141"/>
    <n v="147"/>
    <n v="81.568627450980387"/>
    <n v="55.294117647058826"/>
    <n v="57.647058823529406"/>
    <n v="0.54400000000000004"/>
    <x v="1"/>
    <x v="0"/>
    <n v="5296"/>
    <n v="5.6"/>
    <n v="15.7"/>
    <n v="43.6"/>
    <n v="277543"/>
    <n v="90.8"/>
    <n v="31.8"/>
    <s v="PBC_Dataset"/>
    <s v="Giemsa"/>
    <s v="Olympus_BX51"/>
    <n v="100"/>
    <n v="256"/>
    <n v="6.5799999999999997E-2"/>
    <n v="0.87780000000000002"/>
    <n v="0.94479999999999997"/>
    <n v="6.6999999999999948E-2"/>
  </r>
  <r>
    <s v="CELL_000735"/>
    <x v="1"/>
    <x v="1"/>
    <s v="Normal_WBC"/>
    <n v="10.88"/>
    <n v="63.5"/>
    <n v="0.56299999999999994"/>
    <n v="0.40699999999999997"/>
    <n v="156.01965601965603"/>
    <n v="0.84599999999999997"/>
    <n v="0.42"/>
    <n v="2.31"/>
    <n v="3.2"/>
    <n v="0.83399999999999996"/>
    <n v="312"/>
    <n v="72"/>
    <n v="212"/>
    <n v="142"/>
    <n v="189"/>
    <n v="83.137254901960787"/>
    <n v="55.686274509803923"/>
    <n v="74.117647058823536"/>
    <n v="0.65100000000000002"/>
    <x v="1"/>
    <x v="0"/>
    <n v="4021"/>
    <n v="3.18"/>
    <n v="14.1"/>
    <n v="40.6"/>
    <n v="140388"/>
    <n v="97.6"/>
    <n v="36.200000000000003"/>
    <s v="PBC_Dataset"/>
    <s v="May_Grunwald_Giemsa"/>
    <s v="Leica_DM2000"/>
    <n v="40"/>
    <n v="224"/>
    <n v="7.3499999999999996E-2"/>
    <n v="0.90510000000000002"/>
    <n v="0.93959999999999999"/>
    <n v="3.4499999999999975E-2"/>
  </r>
  <r>
    <s v="CELL_004927"/>
    <x v="15"/>
    <x v="0"/>
    <s v="Anemia"/>
    <n v="6.04"/>
    <n v="0"/>
    <n v="0"/>
    <n v="1"/>
    <n v="0"/>
    <n v="0.99399999999999999"/>
    <n v="8.6999999999999994E-2"/>
    <n v="0.22"/>
    <n v="1"/>
    <n v="0.95499999999999996"/>
    <n v="168"/>
    <n v="51"/>
    <n v="242"/>
    <n v="127"/>
    <n v="133"/>
    <n v="94.901960784313715"/>
    <n v="49.803921568627452"/>
    <n v="52.156862745098046"/>
    <n v="0.53200000000000003"/>
    <x v="1"/>
    <x v="1"/>
    <n v="3393"/>
    <n v="5.56"/>
    <n v="10"/>
    <n v="41.8"/>
    <n v="347098"/>
    <n v="75.8"/>
    <n v="33"/>
    <s v="Raabin_WBC"/>
    <s v="May_Grunwald_Giemsa"/>
    <s v="Leica_DM2000"/>
    <n v="40"/>
    <n v="360"/>
    <n v="0.80079999999999996"/>
    <n v="0.78659999999999997"/>
    <n v="0.93359999999999999"/>
    <n v="0.14700000000000002"/>
  </r>
  <r>
    <s v="CELL_000486"/>
    <x v="1"/>
    <x v="1"/>
    <s v="Normal_WBC"/>
    <n v="12.57"/>
    <n v="57.7"/>
    <n v="0.48099999999999998"/>
    <n v="0.53100000000000003"/>
    <n v="108.66290018832392"/>
    <n v="0.76300000000000001"/>
    <n v="0.34899999999999998"/>
    <n v="4.26"/>
    <n v="3.8"/>
    <n v="0.86599999999999999"/>
    <n v="487"/>
    <n v="66"/>
    <n v="228"/>
    <n v="152"/>
    <n v="176"/>
    <n v="89.411764705882362"/>
    <n v="59.607843137254903"/>
    <n v="69.019607843137251"/>
    <n v="0.63100000000000001"/>
    <x v="1"/>
    <x v="0"/>
    <n v="5444"/>
    <n v="4.42"/>
    <n v="13.2"/>
    <n v="48.2"/>
    <n v="326706"/>
    <n v="86.9"/>
    <n v="34.299999999999997"/>
    <s v="CytoData"/>
    <s v="Giemsa"/>
    <s v="Olympus_BX51"/>
    <n v="40"/>
    <n v="512"/>
    <n v="8.1000000000000003E-2"/>
    <n v="0.85489999999999999"/>
    <n v="0.89559999999999995"/>
    <n v="4.0699999999999958E-2"/>
  </r>
  <r>
    <s v="CELL_005139"/>
    <x v="14"/>
    <x v="0"/>
    <s v="Anemia"/>
    <n v="8.32"/>
    <n v="0"/>
    <n v="0"/>
    <n v="1"/>
    <n v="0"/>
    <n v="0.90200000000000002"/>
    <n v="0.26100000000000001"/>
    <n v="0.81"/>
    <n v="1"/>
    <n v="0.91200000000000003"/>
    <n v="165"/>
    <n v="47"/>
    <n v="224"/>
    <n v="139"/>
    <n v="123"/>
    <n v="87.843137254901961"/>
    <n v="54.509803921568626"/>
    <n v="48.235294117647058"/>
    <n v="0.45700000000000002"/>
    <x v="1"/>
    <x v="1"/>
    <n v="5900"/>
    <n v="6.81"/>
    <n v="16.2"/>
    <n v="42.4"/>
    <n v="130431"/>
    <n v="114.7"/>
    <n v="31.4"/>
    <s v="PBC_Dataset"/>
    <s v="Giemsa"/>
    <s v="Zeiss_Axio"/>
    <n v="40"/>
    <n v="360"/>
    <n v="0.88880000000000003"/>
    <n v="0.62490000000000001"/>
    <n v="0.67330000000000001"/>
    <n v="4.8399999999999999E-2"/>
  </r>
  <r>
    <s v="CELL_000453"/>
    <x v="1"/>
    <x v="1"/>
    <s v="Normal_WBC"/>
    <n v="11.75"/>
    <n v="51.5"/>
    <n v="0.55300000000000005"/>
    <n v="0.40600000000000003"/>
    <n v="126.84729064039408"/>
    <n v="0.71799999999999997"/>
    <n v="0.41799999999999998"/>
    <n v="3.51"/>
    <n v="3.4"/>
    <n v="0.88800000000000001"/>
    <n v="406"/>
    <n v="69"/>
    <n v="219"/>
    <n v="158"/>
    <n v="186"/>
    <n v="85.882352941176464"/>
    <n v="61.96078431372549"/>
    <n v="72.941176470588232"/>
    <n v="0.47399999999999998"/>
    <x v="0"/>
    <x v="0"/>
    <n v="7041"/>
    <n v="3.73"/>
    <n v="11.5"/>
    <n v="39.6"/>
    <n v="332484"/>
    <n v="98.7"/>
    <n v="35"/>
    <s v="Raabin_WBC"/>
    <s v="May_Grunwald_Giemsa"/>
    <s v="Olympus_BX51"/>
    <n v="60"/>
    <n v="512"/>
    <n v="0.19389999999999999"/>
    <n v="1"/>
    <n v="0.89419999999999999"/>
    <n v="-0.10580000000000001"/>
  </r>
  <r>
    <s v="CELL_001411"/>
    <x v="5"/>
    <x v="1"/>
    <s v="Normal_WBC"/>
    <n v="9.01"/>
    <n v="73"/>
    <n v="0.82399999999999995"/>
    <n v="0.22800000000000001"/>
    <n v="320.17543859649123"/>
    <n v="0.91600000000000004"/>
    <n v="0.253"/>
    <n v="1.53"/>
    <n v="1"/>
    <n v="0.86799999999999999"/>
    <n v="256"/>
    <n v="48"/>
    <n v="200"/>
    <n v="153"/>
    <n v="200"/>
    <n v="78.431372549019613"/>
    <n v="60"/>
    <n v="78.431372549019613"/>
    <n v="0.623"/>
    <x v="1"/>
    <x v="1"/>
    <n v="6967"/>
    <n v="4.74"/>
    <n v="12.4"/>
    <n v="25.3"/>
    <n v="292486"/>
    <n v="88.5"/>
    <n v="33.5"/>
    <s v="CytoData"/>
    <s v="Wright"/>
    <s v="Olympus_BX51"/>
    <n v="100"/>
    <n v="256"/>
    <n v="4.9399999999999999E-2"/>
    <n v="0.8327"/>
    <n v="0.94720000000000004"/>
    <n v="0.11450000000000005"/>
  </r>
  <r>
    <s v="CELL_004505"/>
    <x v="16"/>
    <x v="0"/>
    <s v="Anemia"/>
    <n v="7.42"/>
    <n v="0"/>
    <n v="0"/>
    <n v="1"/>
    <n v="0"/>
    <n v="0.59299999999999997"/>
    <n v="0.78100000000000003"/>
    <n v="0.54"/>
    <n v="1"/>
    <n v="0.872"/>
    <n v="163"/>
    <n v="49"/>
    <n v="233"/>
    <n v="151"/>
    <n v="154"/>
    <n v="91.372549019607845"/>
    <n v="59.215686274509807"/>
    <n v="60.392156862745097"/>
    <n v="0.55700000000000005"/>
    <x v="1"/>
    <x v="0"/>
    <n v="8085"/>
    <n v="4.25"/>
    <n v="16.899999999999999"/>
    <n v="47.8"/>
    <n v="191821"/>
    <n v="109"/>
    <n v="35"/>
    <s v="Raabin_WBC"/>
    <s v="Giemsa"/>
    <s v="Leica_DM2000"/>
    <n v="100"/>
    <n v="224"/>
    <n v="0.70120000000000005"/>
    <n v="0.86439999999999995"/>
    <n v="0.79700000000000004"/>
    <n v="-6.7399999999999904E-2"/>
  </r>
  <r>
    <s v="CELL_000031"/>
    <x v="1"/>
    <x v="1"/>
    <s v="Normal_WBC"/>
    <n v="9.31"/>
    <n v="56"/>
    <n v="0.70299999999999996"/>
    <n v="0.42899999999999999"/>
    <n v="130.53613053613054"/>
    <n v="0.76600000000000001"/>
    <n v="0.40400000000000003"/>
    <n v="2.92"/>
    <n v="3.3"/>
    <n v="0.80300000000000005"/>
    <n v="388"/>
    <n v="81"/>
    <n v="216"/>
    <n v="163"/>
    <n v="197"/>
    <n v="84.705882352941174"/>
    <n v="63.921568627450974"/>
    <n v="77.254901960784323"/>
    <n v="0.63100000000000001"/>
    <x v="1"/>
    <x v="0"/>
    <n v="5064"/>
    <n v="4.13"/>
    <n v="14.6"/>
    <n v="42.4"/>
    <n v="347234"/>
    <n v="75.400000000000006"/>
    <n v="34.1"/>
    <s v="Raabin_WBC"/>
    <s v="Wright"/>
    <s v="Leica_DM2000"/>
    <n v="100"/>
    <n v="360"/>
    <n v="0.1618"/>
    <n v="0.91349999999999998"/>
    <n v="0.91269999999999996"/>
    <n v="-8.0000000000002292E-4"/>
  </r>
  <r>
    <s v="CELL_000790"/>
    <x v="1"/>
    <x v="1"/>
    <s v="Normal_WBC"/>
    <n v="9.8699999999999992"/>
    <n v="49.7"/>
    <n v="0.66800000000000004"/>
    <n v="0.48799999999999999"/>
    <n v="101.84426229508198"/>
    <n v="0.76"/>
    <n v="0.48"/>
    <n v="3.42"/>
    <n v="3.6"/>
    <n v="0.83099999999999996"/>
    <n v="443"/>
    <n v="76"/>
    <n v="242"/>
    <n v="157"/>
    <n v="182"/>
    <n v="94.901960784313715"/>
    <n v="61.568627450980394"/>
    <n v="71.372549019607845"/>
    <n v="0.56299999999999994"/>
    <x v="1"/>
    <x v="0"/>
    <n v="6870"/>
    <n v="3.42"/>
    <n v="12.2"/>
    <n v="37"/>
    <n v="446957"/>
    <n v="96.5"/>
    <n v="32.9"/>
    <s v="CytoData"/>
    <s v="May_Grunwald_Giemsa"/>
    <s v="Zeiss_Axio"/>
    <n v="40"/>
    <n v="224"/>
    <n v="8.5699999999999998E-2"/>
    <n v="0.83379999999999999"/>
    <n v="0.89280000000000004"/>
    <n v="5.9000000000000052E-2"/>
  </r>
  <r>
    <s v="CELL_001194"/>
    <x v="5"/>
    <x v="1"/>
    <s v="Normal_WBC"/>
    <n v="10.8"/>
    <n v="71.8"/>
    <n v="0.80500000000000005"/>
    <n v="0.126"/>
    <n v="569.84126984126976"/>
    <n v="0.84499999999999997"/>
    <n v="0.17100000000000001"/>
    <n v="1.02"/>
    <n v="1"/>
    <n v="0.90700000000000003"/>
    <n v="298"/>
    <n v="47"/>
    <n v="192"/>
    <n v="185"/>
    <n v="198"/>
    <n v="75.294117647058826"/>
    <n v="72.549019607843135"/>
    <n v="77.64705882352942"/>
    <n v="0.61099999999999999"/>
    <x v="1"/>
    <x v="0"/>
    <n v="3498"/>
    <n v="5.58"/>
    <n v="15.7"/>
    <n v="43.6"/>
    <n v="253004"/>
    <n v="84.2"/>
    <n v="33.799999999999997"/>
    <s v="PBC_Dataset"/>
    <s v="Giemsa"/>
    <s v="Olympus_BX51"/>
    <n v="60"/>
    <n v="256"/>
    <n v="5.4199999999999998E-2"/>
    <n v="0.86150000000000004"/>
    <n v="0.78200000000000003"/>
    <n v="-7.9500000000000015E-2"/>
  </r>
  <r>
    <s v="CELL_001243"/>
    <x v="5"/>
    <x v="1"/>
    <s v="Normal_WBC"/>
    <n v="9.27"/>
    <n v="75.900000000000006"/>
    <n v="0.72699999999999998"/>
    <n v="0.192"/>
    <n v="395.3125"/>
    <n v="0.77900000000000003"/>
    <n v="0.27500000000000002"/>
    <n v="0.89"/>
    <n v="1"/>
    <n v="0.92700000000000005"/>
    <n v="271"/>
    <n v="49"/>
    <n v="218"/>
    <n v="136"/>
    <n v="168"/>
    <n v="85.490196078431367"/>
    <n v="53.333333333333336"/>
    <n v="65.882352941176464"/>
    <n v="0.77200000000000002"/>
    <x v="1"/>
    <x v="0"/>
    <n v="3351"/>
    <n v="4.0199999999999996"/>
    <n v="16.399999999999999"/>
    <n v="43.1"/>
    <n v="387508"/>
    <n v="100.8"/>
    <n v="30.6"/>
    <s v="Raabin_WBC"/>
    <s v="May_Grunwald_Giemsa"/>
    <s v="Olympus_BX51"/>
    <n v="40"/>
    <n v="224"/>
    <n v="0.1055"/>
    <n v="0.93459999999999999"/>
    <n v="0.86539999999999995"/>
    <n v="-6.9200000000000039E-2"/>
  </r>
  <r>
    <s v="CELL_000101"/>
    <x v="1"/>
    <x v="1"/>
    <s v="Normal_WBC"/>
    <n v="11.77"/>
    <n v="60.3"/>
    <n v="0.501"/>
    <n v="0.498"/>
    <n v="121.08433734939759"/>
    <n v="0.78"/>
    <n v="0.36599999999999999"/>
    <n v="3.32"/>
    <n v="3.3"/>
    <n v="0.79900000000000004"/>
    <n v="334"/>
    <n v="70"/>
    <n v="202"/>
    <n v="152"/>
    <n v="191"/>
    <n v="79.215686274509807"/>
    <n v="59.607843137254903"/>
    <n v="74.901960784313729"/>
    <n v="0.69599999999999995"/>
    <x v="1"/>
    <x v="0"/>
    <n v="7580"/>
    <n v="5.98"/>
    <n v="5.4"/>
    <n v="40.799999999999997"/>
    <n v="240661"/>
    <n v="89.7"/>
    <n v="36.1"/>
    <s v="PBC_Dataset"/>
    <s v="Wright"/>
    <s v="Zeiss_Axio"/>
    <n v="40"/>
    <n v="360"/>
    <n v="0.104"/>
    <n v="0.95189999999999997"/>
    <n v="0.92920000000000003"/>
    <n v="-2.2699999999999942E-2"/>
  </r>
  <r>
    <s v="CELL_004174"/>
    <x v="8"/>
    <x v="0"/>
    <s v="Leukemia"/>
    <n v="15.4"/>
    <n v="84.8"/>
    <n v="0.36"/>
    <n v="0.128"/>
    <n v="662.5"/>
    <n v="0.91100000000000003"/>
    <n v="0.17499999999999999"/>
    <n v="0.86"/>
    <n v="1"/>
    <n v="0.85"/>
    <n v="715"/>
    <n v="94"/>
    <n v="162"/>
    <n v="147"/>
    <n v="190"/>
    <n v="63.529411764705877"/>
    <n v="57.647058823529406"/>
    <n v="74.509803921568633"/>
    <n v="0.624"/>
    <x v="1"/>
    <x v="0"/>
    <n v="10475"/>
    <n v="5.41"/>
    <n v="10.199999999999999"/>
    <n v="33.200000000000003"/>
    <n v="319051"/>
    <n v="99.5"/>
    <n v="33.9"/>
    <s v="Raabin_WBC"/>
    <s v="Giemsa"/>
    <s v="Zeiss_Axio"/>
    <n v="100"/>
    <n v="360"/>
    <n v="0.76910000000000001"/>
    <n v="0.66639999999999999"/>
    <n v="0.77569999999999995"/>
    <n v="0.10929999999999995"/>
  </r>
  <r>
    <s v="CELL_002265"/>
    <x v="4"/>
    <x v="1"/>
    <s v="Normal_WBC"/>
    <n v="17.25"/>
    <n v="55.7"/>
    <n v="0.28599999999999998"/>
    <n v="0.39600000000000002"/>
    <n v="140.65656565656565"/>
    <n v="0.66300000000000003"/>
    <n v="0.56599999999999995"/>
    <n v="1.89"/>
    <n v="1.4"/>
    <n v="0.73199999999999998"/>
    <n v="529"/>
    <n v="88"/>
    <n v="202"/>
    <n v="170"/>
    <n v="177"/>
    <n v="79.215686274509807"/>
    <n v="66.666666666666657"/>
    <n v="69.411764705882348"/>
    <n v="0.505"/>
    <x v="0"/>
    <x v="1"/>
    <n v="11161"/>
    <n v="5.37"/>
    <n v="15.2"/>
    <n v="40.700000000000003"/>
    <n v="117793"/>
    <n v="94"/>
    <n v="34.1"/>
    <s v="Raabin_WBC"/>
    <s v="Wright"/>
    <s v="Olympus_BX51"/>
    <n v="100"/>
    <n v="256"/>
    <n v="7.5800000000000006E-2"/>
    <n v="0.94979999999999998"/>
    <n v="0.90510000000000002"/>
    <n v="-4.4699999999999962E-2"/>
  </r>
  <r>
    <s v="CELL_003040"/>
    <x v="2"/>
    <x v="1"/>
    <s v="Normal_RBC"/>
    <n v="6.47"/>
    <n v="0"/>
    <n v="0"/>
    <n v="1"/>
    <n v="0"/>
    <n v="0.93400000000000005"/>
    <n v="0.222"/>
    <n v="0.49"/>
    <n v="1"/>
    <n v="0.999"/>
    <n v="179"/>
    <n v="43"/>
    <n v="236"/>
    <n v="124"/>
    <n v="119"/>
    <n v="92.549019607843135"/>
    <n v="48.627450980392155"/>
    <n v="46.666666666666664"/>
    <n v="0.48799999999999999"/>
    <x v="1"/>
    <x v="1"/>
    <n v="7984"/>
    <n v="4.59"/>
    <n v="15.5"/>
    <n v="45.4"/>
    <n v="270669"/>
    <n v="79.5"/>
    <n v="33.6"/>
    <s v="Raabin_WBC"/>
    <s v="Wright"/>
    <s v="Olympus_BX51"/>
    <n v="100"/>
    <n v="360"/>
    <n v="5.7700000000000001E-2"/>
    <n v="0.87470000000000003"/>
    <n v="0.96830000000000005"/>
    <n v="9.3600000000000017E-2"/>
  </r>
  <r>
    <s v="CELL_005166"/>
    <x v="14"/>
    <x v="0"/>
    <s v="Anemia"/>
    <n v="8.1199999999999992"/>
    <n v="0"/>
    <n v="0"/>
    <n v="1"/>
    <n v="0"/>
    <n v="0.86699999999999999"/>
    <n v="0.19600000000000001"/>
    <n v="0.67"/>
    <n v="1"/>
    <n v="0.95199999999999996"/>
    <n v="179"/>
    <n v="42"/>
    <n v="220"/>
    <n v="131"/>
    <n v="115"/>
    <n v="86.274509803921575"/>
    <n v="51.372549019607838"/>
    <n v="45.098039215686278"/>
    <n v="0.42099999999999999"/>
    <x v="0"/>
    <x v="0"/>
    <n v="4317"/>
    <n v="3.86"/>
    <n v="16.100000000000001"/>
    <n v="40.6"/>
    <n v="208420"/>
    <n v="73.400000000000006"/>
    <n v="35.200000000000003"/>
    <s v="PBC_Dataset"/>
    <s v="Giemsa"/>
    <s v="Leica_DM2000"/>
    <n v="40"/>
    <n v="224"/>
    <n v="0.81469999999999998"/>
    <n v="0.80110000000000003"/>
    <n v="0.82140000000000002"/>
    <n v="2.0299999999999985E-2"/>
  </r>
  <r>
    <s v="CELL_005012"/>
    <x v="17"/>
    <x v="0"/>
    <s v="Sickle_Cell_Anemia"/>
    <n v="7.08"/>
    <n v="0"/>
    <n v="0"/>
    <n v="1"/>
    <n v="0"/>
    <n v="0.186"/>
    <n v="0.94699999999999995"/>
    <n v="0.2"/>
    <n v="1"/>
    <n v="0.76600000000000001"/>
    <n v="159"/>
    <n v="61"/>
    <n v="235"/>
    <n v="123"/>
    <n v="120"/>
    <n v="92.156862745098039"/>
    <n v="48.235294117647058"/>
    <n v="47.058823529411761"/>
    <n v="0.59799999999999998"/>
    <x v="0"/>
    <x v="0"/>
    <n v="3152"/>
    <n v="5.46"/>
    <n v="14.7"/>
    <n v="46.5"/>
    <n v="281166"/>
    <n v="73.7"/>
    <n v="31.8"/>
    <s v="PBC_Dataset"/>
    <s v="May_Grunwald_Giemsa"/>
    <s v="Leica_DM2000"/>
    <n v="100"/>
    <n v="224"/>
    <n v="0.85419999999999996"/>
    <n v="0.69910000000000005"/>
    <n v="0.92379999999999995"/>
    <n v="0.2246999999999999"/>
  </r>
  <r>
    <s v="CELL_001938"/>
    <x v="5"/>
    <x v="1"/>
    <s v="Normal_WBC"/>
    <n v="10.53"/>
    <n v="70.400000000000006"/>
    <n v="0.79200000000000004"/>
    <n v="0.25700000000000001"/>
    <n v="273.92996108949416"/>
    <n v="0.91800000000000004"/>
    <n v="0.193"/>
    <n v="0.83"/>
    <n v="1.1000000000000001"/>
    <n v="0.88900000000000001"/>
    <n v="246"/>
    <n v="65"/>
    <n v="203"/>
    <n v="150"/>
    <n v="198"/>
    <n v="79.607843137254903"/>
    <n v="58.82352941176471"/>
    <n v="77.64705882352942"/>
    <n v="0.747"/>
    <x v="1"/>
    <x v="0"/>
    <n v="6865"/>
    <n v="3.24"/>
    <n v="14.4"/>
    <n v="42.3"/>
    <n v="225270"/>
    <n v="89.4"/>
    <n v="33.5"/>
    <s v="Raabin_WBC"/>
    <s v="Wright"/>
    <s v="Olympus_BX51"/>
    <n v="100"/>
    <n v="256"/>
    <n v="0.1857"/>
    <n v="0.96609999999999996"/>
    <n v="0.96789999999999998"/>
    <n v="1.8000000000000238E-3"/>
  </r>
  <r>
    <s v="CELL_000862"/>
    <x v="1"/>
    <x v="1"/>
    <s v="Normal_WBC"/>
    <n v="13.09"/>
    <n v="59.7"/>
    <n v="0.54300000000000004"/>
    <n v="0.44700000000000001"/>
    <n v="133.55704697986579"/>
    <n v="0.79600000000000004"/>
    <n v="0.48899999999999999"/>
    <n v="3.73"/>
    <n v="3.9"/>
    <n v="0.76600000000000001"/>
    <n v="406"/>
    <n v="70"/>
    <n v="231"/>
    <n v="156"/>
    <n v="203"/>
    <n v="90.588235294117652"/>
    <n v="61.176470588235297"/>
    <n v="79.607843137254903"/>
    <n v="0.61"/>
    <x v="1"/>
    <x v="1"/>
    <n v="5772"/>
    <n v="3.62"/>
    <n v="13.4"/>
    <n v="33.4"/>
    <n v="346495"/>
    <n v="78"/>
    <n v="33.5"/>
    <s v="Raabin_WBC"/>
    <s v="Giemsa"/>
    <s v="Olympus_BX51"/>
    <n v="40"/>
    <n v="224"/>
    <n v="6.2700000000000006E-2"/>
    <n v="0.98529999999999995"/>
    <n v="0.92200000000000004"/>
    <n v="-6.3299999999999912E-2"/>
  </r>
  <r>
    <s v="CELL_000904"/>
    <x v="1"/>
    <x v="1"/>
    <s v="Normal_WBC"/>
    <n v="10.27"/>
    <n v="55.6"/>
    <n v="0.503"/>
    <n v="0.54800000000000004"/>
    <n v="101.45985401459853"/>
    <n v="0.746"/>
    <n v="0.502"/>
    <n v="2.9"/>
    <n v="4"/>
    <n v="0.83299999999999996"/>
    <n v="413"/>
    <n v="65"/>
    <n v="214"/>
    <n v="153"/>
    <n v="174"/>
    <n v="83.921568627450981"/>
    <n v="60"/>
    <n v="68.235294117647058"/>
    <n v="0.753"/>
    <x v="1"/>
    <x v="1"/>
    <n v="8368"/>
    <n v="4.95"/>
    <n v="11.1"/>
    <n v="46.5"/>
    <n v="292667"/>
    <n v="96.4"/>
    <n v="33.4"/>
    <s v="Raabin_WBC"/>
    <s v="Giemsa"/>
    <s v="Leica_DM2000"/>
    <n v="100"/>
    <n v="256"/>
    <n v="0.1618"/>
    <n v="0.97940000000000005"/>
    <n v="0.94879999999999998"/>
    <n v="-3.0600000000000072E-2"/>
  </r>
  <r>
    <s v="CELL_003236"/>
    <x v="2"/>
    <x v="1"/>
    <s v="Normal_RBC"/>
    <n v="8.33"/>
    <n v="0"/>
    <n v="0"/>
    <n v="1"/>
    <n v="0"/>
    <n v="0.90100000000000002"/>
    <n v="0.107"/>
    <n v="0.56000000000000005"/>
    <n v="1"/>
    <n v="0.96899999999999997"/>
    <n v="192"/>
    <n v="46"/>
    <n v="222"/>
    <n v="163"/>
    <n v="137"/>
    <n v="87.058823529411768"/>
    <n v="63.921568627450974"/>
    <n v="53.725490196078432"/>
    <n v="0.502"/>
    <x v="1"/>
    <x v="1"/>
    <n v="6447"/>
    <n v="3.78"/>
    <n v="9.9"/>
    <n v="43.5"/>
    <n v="92792"/>
    <n v="106.7"/>
    <n v="34.9"/>
    <s v="PBC_Dataset"/>
    <s v="Giemsa"/>
    <s v="Zeiss_Axio"/>
    <n v="100"/>
    <n v="224"/>
    <n v="2.9899999999999999E-2"/>
    <n v="0.91449999999999998"/>
    <n v="1"/>
    <n v="8.550000000000002E-2"/>
  </r>
  <r>
    <s v="CELL_000110"/>
    <x v="1"/>
    <x v="1"/>
    <s v="Normal_WBC"/>
    <n v="11.53"/>
    <n v="56.5"/>
    <n v="0.66400000000000003"/>
    <n v="0.53500000000000003"/>
    <n v="105.60747663551402"/>
    <n v="0.77800000000000002"/>
    <n v="0.39100000000000001"/>
    <n v="3.76"/>
    <n v="2.6"/>
    <n v="0.80400000000000005"/>
    <n v="486"/>
    <n v="79"/>
    <n v="215"/>
    <n v="137"/>
    <n v="184"/>
    <n v="84.313725490196077"/>
    <n v="53.725490196078432"/>
    <n v="72.156862745098039"/>
    <n v="0.60899999999999999"/>
    <x v="1"/>
    <x v="0"/>
    <n v="7827"/>
    <n v="6.4"/>
    <n v="11.9"/>
    <n v="31.7"/>
    <n v="339520"/>
    <n v="81.900000000000006"/>
    <n v="33.4"/>
    <s v="PBC_Dataset"/>
    <s v="May_Grunwald_Giemsa"/>
    <s v="Olympus_BX51"/>
    <n v="40"/>
    <n v="224"/>
    <n v="5.1200000000000002E-2"/>
    <n v="0.86890000000000001"/>
    <n v="0.9899"/>
    <n v="0.121"/>
  </r>
  <r>
    <s v="CELL_002576"/>
    <x v="10"/>
    <x v="1"/>
    <s v="Normal_WBC"/>
    <n v="13.55"/>
    <n v="52.2"/>
    <n v="0.52400000000000002"/>
    <n v="0.49199999999999999"/>
    <n v="106.09756097560977"/>
    <n v="0.84299999999999997"/>
    <n v="0.37"/>
    <n v="4.37"/>
    <n v="2.7"/>
    <n v="0.80900000000000005"/>
    <n v="509"/>
    <n v="81"/>
    <n v="242"/>
    <n v="134"/>
    <n v="140"/>
    <n v="94.901960784313715"/>
    <n v="52.549019607843142"/>
    <n v="54.901960784313729"/>
    <n v="0.66700000000000004"/>
    <x v="1"/>
    <x v="1"/>
    <n v="8308"/>
    <n v="4.04"/>
    <n v="12.4"/>
    <n v="45.6"/>
    <n v="131630"/>
    <n v="88.9"/>
    <n v="34.5"/>
    <s v="CytoData"/>
    <s v="Wright"/>
    <s v="Leica_DM2000"/>
    <n v="100"/>
    <n v="360"/>
    <n v="4.7500000000000001E-2"/>
    <n v="0.96279999999999999"/>
    <n v="0.96120000000000005"/>
    <n v="-1.5999999999999348E-3"/>
  </r>
  <r>
    <s v="CELL_004762"/>
    <x v="12"/>
    <x v="0"/>
    <s v="Anemia"/>
    <n v="5.35"/>
    <n v="0"/>
    <n v="0"/>
    <n v="1"/>
    <n v="0"/>
    <n v="0.45800000000000002"/>
    <n v="0.84799999999999998"/>
    <n v="0.46"/>
    <n v="1"/>
    <n v="0.81599999999999995"/>
    <n v="97"/>
    <n v="23"/>
    <n v="217"/>
    <n v="126"/>
    <n v="125"/>
    <n v="85.098039215686271"/>
    <n v="49.411764705882355"/>
    <n v="49.019607843137251"/>
    <n v="0.57299999999999995"/>
    <x v="1"/>
    <x v="1"/>
    <n v="10637"/>
    <n v="4.6500000000000004"/>
    <n v="12"/>
    <n v="50.3"/>
    <n v="126247"/>
    <n v="86.8"/>
    <n v="33.200000000000003"/>
    <s v="Raabin_WBC"/>
    <s v="May_Grunwald_Giemsa"/>
    <s v="Olympus_BX51"/>
    <n v="60"/>
    <n v="360"/>
    <n v="0.77959999999999996"/>
    <n v="0.83660000000000001"/>
    <n v="0.89149999999999996"/>
    <n v="5.4899999999999949E-2"/>
  </r>
  <r>
    <s v="CELL_004938"/>
    <x v="15"/>
    <x v="0"/>
    <s v="Anemia"/>
    <n v="7.04"/>
    <n v="0"/>
    <n v="0"/>
    <n v="1"/>
    <n v="0"/>
    <n v="0.91900000000000004"/>
    <n v="0.08"/>
    <n v="0.1"/>
    <n v="1"/>
    <n v="0.96399999999999997"/>
    <n v="145"/>
    <n v="47"/>
    <n v="243"/>
    <n v="141"/>
    <n v="141"/>
    <n v="95.294117647058812"/>
    <n v="55.294117647058826"/>
    <n v="55.294117647058826"/>
    <n v="0.54800000000000004"/>
    <x v="1"/>
    <x v="1"/>
    <n v="6753"/>
    <n v="3.92"/>
    <n v="12.3"/>
    <n v="40.5"/>
    <n v="239617"/>
    <n v="92"/>
    <n v="32.4"/>
    <s v="PBC_Dataset"/>
    <s v="Giemsa"/>
    <s v="Zeiss_Axio"/>
    <n v="60"/>
    <n v="256"/>
    <n v="0.73740000000000006"/>
    <n v="0.67359999999999998"/>
    <n v="0.70099999999999996"/>
    <n v="2.739999999999998E-2"/>
  </r>
  <r>
    <s v="CELL_002659"/>
    <x v="9"/>
    <x v="1"/>
    <s v="Normal_WBC"/>
    <n v="11.31"/>
    <n v="57"/>
    <n v="0.68899999999999995"/>
    <n v="0.41299999999999998"/>
    <n v="138.01452784503633"/>
    <n v="0.74299999999999999"/>
    <n v="0.35299999999999998"/>
    <n v="3.23"/>
    <n v="2"/>
    <n v="0.70399999999999996"/>
    <n v="401"/>
    <n v="76"/>
    <n v="192"/>
    <n v="123"/>
    <n v="188"/>
    <n v="75.294117647058826"/>
    <n v="48.235294117647058"/>
    <n v="73.725490196078439"/>
    <n v="0.745"/>
    <x v="1"/>
    <x v="1"/>
    <n v="9133"/>
    <n v="4.76"/>
    <n v="11.8"/>
    <n v="35"/>
    <n v="269675"/>
    <n v="77.099999999999994"/>
    <n v="30.1"/>
    <s v="CytoData"/>
    <s v="Giemsa"/>
    <s v="Zeiss_Axio"/>
    <n v="100"/>
    <n v="512"/>
    <n v="7.8600000000000003E-2"/>
    <n v="0.89470000000000005"/>
    <n v="0.93679999999999997"/>
    <n v="4.2099999999999915E-2"/>
  </r>
  <r>
    <s v="CELL_001320"/>
    <x v="5"/>
    <x v="1"/>
    <s v="Normal_WBC"/>
    <n v="9.67"/>
    <n v="91.6"/>
    <n v="0.86199999999999999"/>
    <n v="0.215"/>
    <n v="426.04651162790697"/>
    <n v="0.81899999999999995"/>
    <n v="0.23200000000000001"/>
    <n v="1.33"/>
    <n v="1"/>
    <n v="0.88900000000000001"/>
    <n v="302"/>
    <n v="51"/>
    <n v="210"/>
    <n v="149"/>
    <n v="169"/>
    <n v="82.35294117647058"/>
    <n v="58.431372549019613"/>
    <n v="66.274509803921561"/>
    <n v="0.69299999999999995"/>
    <x v="0"/>
    <x v="0"/>
    <n v="6857"/>
    <n v="4.45"/>
    <n v="11.7"/>
    <n v="36.6"/>
    <n v="62317"/>
    <n v="80.599999999999994"/>
    <n v="35.299999999999997"/>
    <s v="Raabin_WBC"/>
    <s v="Wright"/>
    <s v="Olympus_BX51"/>
    <n v="100"/>
    <n v="224"/>
    <n v="1.4200000000000001E-2"/>
    <n v="0.92659999999999998"/>
    <n v="1"/>
    <n v="7.3400000000000021E-2"/>
  </r>
  <r>
    <s v="CELL_003387"/>
    <x v="2"/>
    <x v="1"/>
    <s v="Normal_RBC"/>
    <n v="7.27"/>
    <n v="0"/>
    <n v="0"/>
    <n v="1"/>
    <n v="0"/>
    <n v="0.877"/>
    <n v="0.193"/>
    <n v="0.72"/>
    <n v="1"/>
    <n v="0.95099999999999996"/>
    <n v="196"/>
    <n v="48"/>
    <n v="229"/>
    <n v="148"/>
    <n v="126"/>
    <n v="89.803921568627459"/>
    <n v="58.039215686274517"/>
    <n v="49.411764705882355"/>
    <n v="0.497"/>
    <x v="1"/>
    <x v="0"/>
    <n v="5958"/>
    <n v="4.25"/>
    <n v="11.9"/>
    <n v="39.799999999999997"/>
    <n v="313089"/>
    <n v="84.8"/>
    <n v="35.200000000000003"/>
    <s v="CytoData"/>
    <s v="Wright"/>
    <s v="Olympus_BX51"/>
    <n v="60"/>
    <n v="224"/>
    <n v="0.15329999999999999"/>
    <n v="0.84379999999999999"/>
    <n v="0.97250000000000003"/>
    <n v="0.12870000000000004"/>
  </r>
  <r>
    <s v="CELL_005744"/>
    <x v="6"/>
    <x v="0"/>
    <s v="Artefact"/>
    <n v="11.48"/>
    <n v="96.5"/>
    <n v="0.89600000000000002"/>
    <n v="9.0999999999999998E-2"/>
    <n v="1060.4395604395604"/>
    <n v="0.505"/>
    <n v="0.63400000000000001"/>
    <n v="1.31"/>
    <n v="1"/>
    <n v="0.56399999999999995"/>
    <n v="290"/>
    <n v="91"/>
    <n v="212"/>
    <n v="112"/>
    <n v="172"/>
    <n v="83.137254901960787"/>
    <n v="43.921568627450981"/>
    <n v="67.450980392156865"/>
    <n v="0.84899999999999998"/>
    <x v="1"/>
    <x v="1"/>
    <n v="5372"/>
    <n v="5.82"/>
    <n v="15.3"/>
    <n v="41.2"/>
    <n v="162382"/>
    <n v="107.4"/>
    <n v="38"/>
    <s v="PBC_Dataset"/>
    <s v="Giemsa"/>
    <s v="Zeiss_Axio"/>
    <n v="100"/>
    <n v="224"/>
    <n v="1"/>
    <n v="0.81140000000000001"/>
    <n v="0.58720000000000006"/>
    <n v="-0.22419999999999995"/>
  </r>
  <r>
    <s v="CELL_004049"/>
    <x v="8"/>
    <x v="0"/>
    <s v="Leukemia"/>
    <n v="13.81"/>
    <n v="83"/>
    <n v="0.20799999999999999"/>
    <n v="0.114"/>
    <n v="728.07017543859649"/>
    <n v="0.78200000000000003"/>
    <n v="0.221"/>
    <n v="0.69"/>
    <n v="1.1000000000000001"/>
    <n v="0.92600000000000005"/>
    <n v="672"/>
    <n v="111"/>
    <n v="195"/>
    <n v="168"/>
    <n v="205"/>
    <n v="76.470588235294116"/>
    <n v="65.882352941176464"/>
    <n v="80.392156862745097"/>
    <n v="0.626"/>
    <x v="0"/>
    <x v="1"/>
    <n v="5417"/>
    <n v="5.26"/>
    <n v="15.2"/>
    <n v="40.6"/>
    <n v="373041"/>
    <n v="82.2"/>
    <n v="30.9"/>
    <s v="Raabin_WBC"/>
    <s v="Giemsa"/>
    <s v="Olympus_BX51"/>
    <n v="100"/>
    <n v="360"/>
    <n v="0.75990000000000002"/>
    <n v="0.69199999999999995"/>
    <n v="0.74019999999999997"/>
    <n v="4.8200000000000021E-2"/>
  </r>
  <r>
    <s v="CELL_002875"/>
    <x v="2"/>
    <x v="1"/>
    <s v="Normal_RBC"/>
    <n v="7.14"/>
    <n v="0"/>
    <n v="0"/>
    <n v="1"/>
    <n v="0"/>
    <n v="0.878"/>
    <n v="0.151"/>
    <n v="0.76"/>
    <n v="1"/>
    <n v="0.99"/>
    <n v="182"/>
    <n v="53"/>
    <n v="235"/>
    <n v="110"/>
    <n v="136"/>
    <n v="92.156862745098039"/>
    <n v="43.137254901960787"/>
    <n v="53.333333333333336"/>
    <n v="0.44600000000000001"/>
    <x v="1"/>
    <x v="1"/>
    <n v="6388"/>
    <n v="3.35"/>
    <n v="15.9"/>
    <n v="28.5"/>
    <n v="243754"/>
    <n v="72.5"/>
    <n v="33.5"/>
    <s v="Raabin_WBC"/>
    <s v="May_Grunwald_Giemsa"/>
    <s v="Leica_DM2000"/>
    <n v="100"/>
    <n v="256"/>
    <n v="7.8100000000000003E-2"/>
    <n v="0.92469999999999997"/>
    <n v="1"/>
    <n v="7.5300000000000034E-2"/>
  </r>
  <r>
    <s v="CELL_005275"/>
    <x v="0"/>
    <x v="0"/>
    <s v="Infection"/>
    <n v="14.53"/>
    <n v="59.7"/>
    <n v="0.47799999999999998"/>
    <n v="0.40500000000000003"/>
    <n v="147.40740740740739"/>
    <n v="0.66300000000000003"/>
    <n v="0.56399999999999995"/>
    <n v="1.84"/>
    <n v="6.2"/>
    <n v="0.90900000000000003"/>
    <n v="624"/>
    <n v="86"/>
    <n v="225"/>
    <n v="154"/>
    <n v="176"/>
    <n v="88.235294117647058"/>
    <n v="60.392156862745097"/>
    <n v="69.019607843137251"/>
    <n v="0.63"/>
    <x v="1"/>
    <x v="0"/>
    <n v="4978"/>
    <n v="5.61"/>
    <n v="13.1"/>
    <n v="36.1"/>
    <n v="345082"/>
    <n v="83.4"/>
    <n v="32.299999999999997"/>
    <s v="PBC_Dataset"/>
    <s v="Wright"/>
    <s v="Olympus_BX51"/>
    <n v="100"/>
    <n v="360"/>
    <n v="0.73170000000000002"/>
    <n v="0.48809999999999998"/>
    <n v="0.59950000000000003"/>
    <n v="0.11140000000000005"/>
  </r>
  <r>
    <s v="CELL_003689"/>
    <x v="2"/>
    <x v="1"/>
    <s v="Normal_RBC"/>
    <n v="8.31"/>
    <n v="0"/>
    <n v="0"/>
    <n v="1"/>
    <n v="0"/>
    <n v="0.84299999999999997"/>
    <n v="0.10100000000000001"/>
    <n v="0.74"/>
    <n v="1"/>
    <n v="0.96899999999999997"/>
    <n v="175"/>
    <n v="44"/>
    <n v="224"/>
    <n v="109"/>
    <n v="126"/>
    <n v="87.843137254901961"/>
    <n v="42.745098039215684"/>
    <n v="49.411764705882355"/>
    <n v="0.495"/>
    <x v="1"/>
    <x v="1"/>
    <n v="6608"/>
    <n v="3.88"/>
    <n v="14.1"/>
    <n v="48.5"/>
    <n v="251368"/>
    <n v="78.2"/>
    <n v="34.799999999999997"/>
    <s v="PBC_Dataset"/>
    <s v="May_Grunwald_Giemsa"/>
    <s v="Olympus_BX51"/>
    <n v="100"/>
    <n v="224"/>
    <n v="5.7000000000000002E-2"/>
    <n v="0.97219999999999995"/>
    <n v="0.86729999999999996"/>
    <n v="-0.10489999999999999"/>
  </r>
  <r>
    <s v="CELL_001102"/>
    <x v="5"/>
    <x v="1"/>
    <s v="Normal_WBC"/>
    <n v="7.92"/>
    <n v="84.6"/>
    <n v="0.83899999999999997"/>
    <n v="0.115"/>
    <n v="735.65217391304338"/>
    <n v="0.85399999999999998"/>
    <n v="0.13900000000000001"/>
    <n v="1.36"/>
    <n v="1"/>
    <n v="0.84799999999999998"/>
    <n v="286"/>
    <n v="62"/>
    <n v="188"/>
    <n v="151"/>
    <n v="184"/>
    <n v="73.725490196078439"/>
    <n v="59.215686274509807"/>
    <n v="72.156862745098039"/>
    <n v="0.79500000000000004"/>
    <x v="1"/>
    <x v="1"/>
    <n v="5921"/>
    <n v="5.25"/>
    <n v="14.5"/>
    <n v="46"/>
    <n v="191358"/>
    <n v="107.4"/>
    <n v="32.299999999999997"/>
    <s v="PBC_Dataset"/>
    <s v="May_Grunwald_Giemsa"/>
    <s v="Leica_DM2000"/>
    <n v="40"/>
    <n v="224"/>
    <n v="1.2E-2"/>
    <n v="0.86319999999999997"/>
    <n v="0.90869999999999995"/>
    <n v="4.5499999999999985E-2"/>
  </r>
  <r>
    <s v="CELL_001903"/>
    <x v="5"/>
    <x v="1"/>
    <s v="Normal_WBC"/>
    <n v="10.7"/>
    <n v="82.7"/>
    <n v="0.84799999999999998"/>
    <n v="0.23300000000000001"/>
    <n v="354.93562231759654"/>
    <n v="0.85799999999999998"/>
    <n v="0.27900000000000003"/>
    <n v="1.48"/>
    <n v="1"/>
    <n v="0.876"/>
    <n v="257"/>
    <n v="67"/>
    <n v="197"/>
    <n v="141"/>
    <n v="182"/>
    <n v="77.254901960784323"/>
    <n v="55.294117647058826"/>
    <n v="71.372549019607845"/>
    <n v="0.66600000000000004"/>
    <x v="1"/>
    <x v="0"/>
    <n v="5217"/>
    <n v="5.1100000000000003"/>
    <n v="15.1"/>
    <n v="42"/>
    <n v="233956"/>
    <n v="90.9"/>
    <n v="35.700000000000003"/>
    <s v="Raabin_WBC"/>
    <s v="Giemsa"/>
    <s v="Leica_DM2000"/>
    <n v="100"/>
    <n v="360"/>
    <n v="9.0700000000000003E-2"/>
    <n v="0.84079999999999999"/>
    <n v="0.87839999999999996"/>
    <n v="3.7599999999999967E-2"/>
  </r>
  <r>
    <s v="CELL_005527"/>
    <x v="11"/>
    <x v="0"/>
    <s v="Infection"/>
    <n v="12.86"/>
    <n v="57.9"/>
    <n v="0.48599999999999999"/>
    <n v="0.55200000000000005"/>
    <n v="104.89130434782608"/>
    <n v="0.77300000000000002"/>
    <n v="0.42899999999999999"/>
    <n v="4.75"/>
    <n v="4.3"/>
    <n v="0.83899999999999997"/>
    <n v="472"/>
    <n v="65"/>
    <n v="218"/>
    <n v="138"/>
    <n v="192"/>
    <n v="85.490196078431367"/>
    <n v="54.117647058823529"/>
    <n v="75.294117647058826"/>
    <n v="0.66300000000000003"/>
    <x v="1"/>
    <x v="1"/>
    <n v="6827"/>
    <n v="5.38"/>
    <n v="12.3"/>
    <n v="43.3"/>
    <n v="236636"/>
    <n v="91.3"/>
    <n v="32.299999999999997"/>
    <s v="PBC_Dataset"/>
    <s v="May_Grunwald_Giemsa"/>
    <s v="Leica_DM2000"/>
    <n v="60"/>
    <n v="360"/>
    <n v="0.83350000000000002"/>
    <n v="0.70230000000000004"/>
    <n v="0.6401"/>
    <n v="-6.2200000000000033E-2"/>
  </r>
  <r>
    <s v="CELL_003735"/>
    <x v="7"/>
    <x v="1"/>
    <s v="Normal_Platelet"/>
    <n v="3.35"/>
    <n v="0"/>
    <n v="0"/>
    <n v="1"/>
    <n v="0"/>
    <n v="0.66800000000000004"/>
    <n v="0.254"/>
    <n v="2.65"/>
    <n v="1"/>
    <n v="0.78800000000000003"/>
    <n v="33"/>
    <n v="17"/>
    <n v="209"/>
    <n v="146"/>
    <n v="170"/>
    <n v="81.960784313725483"/>
    <n v="57.254901960784309"/>
    <n v="66.666666666666657"/>
    <n v="0.52300000000000002"/>
    <x v="1"/>
    <x v="0"/>
    <n v="5671"/>
    <n v="5.0199999999999996"/>
    <n v="13.6"/>
    <n v="36.700000000000003"/>
    <n v="354320"/>
    <n v="81.8"/>
    <n v="33.4"/>
    <s v="PBC_Dataset"/>
    <s v="Giemsa"/>
    <s v="Zeiss_Axio"/>
    <n v="60"/>
    <n v="256"/>
    <n v="4.3E-3"/>
    <n v="0.85760000000000003"/>
    <n v="0.96130000000000004"/>
    <n v="0.10370000000000001"/>
  </r>
  <r>
    <s v="CELL_001095"/>
    <x v="1"/>
    <x v="1"/>
    <s v="Normal_WBC"/>
    <n v="12.98"/>
    <n v="64.599999999999994"/>
    <n v="0.43099999999999999"/>
    <n v="0.371"/>
    <n v="174.12398921832883"/>
    <n v="0.84599999999999997"/>
    <n v="0.496"/>
    <n v="3.22"/>
    <n v="1"/>
    <n v="0.78300000000000003"/>
    <n v="436"/>
    <n v="64"/>
    <n v="212"/>
    <n v="188"/>
    <n v="206"/>
    <n v="83.137254901960787"/>
    <n v="73.725490196078439"/>
    <n v="80.784313725490193"/>
    <n v="0.70699999999999996"/>
    <x v="0"/>
    <x v="0"/>
    <n v="6838"/>
    <n v="5.62"/>
    <n v="12.3"/>
    <n v="40.5"/>
    <n v="175343"/>
    <n v="95.1"/>
    <n v="33.700000000000003"/>
    <s v="PBC_Dataset"/>
    <s v="Giemsa"/>
    <s v="Zeiss_Axio"/>
    <n v="100"/>
    <n v="224"/>
    <n v="0.1147"/>
    <n v="1"/>
    <n v="0.96109999999999995"/>
    <n v="-3.8900000000000046E-2"/>
  </r>
  <r>
    <s v="CELL_001596"/>
    <x v="5"/>
    <x v="1"/>
    <s v="Normal_WBC"/>
    <n v="10.73"/>
    <n v="72.8"/>
    <n v="0.80200000000000005"/>
    <n v="0.23200000000000001"/>
    <n v="313.79310344827582"/>
    <n v="0.84899999999999998"/>
    <n v="0.28699999999999998"/>
    <n v="0.94"/>
    <n v="1"/>
    <n v="0.90500000000000003"/>
    <n v="286"/>
    <n v="58"/>
    <n v="199"/>
    <n v="149"/>
    <n v="187"/>
    <n v="78.039215686274517"/>
    <n v="58.431372549019613"/>
    <n v="73.333333333333329"/>
    <n v="0.73899999999999999"/>
    <x v="1"/>
    <x v="1"/>
    <n v="7131"/>
    <n v="3.75"/>
    <n v="8.8000000000000007"/>
    <n v="44.8"/>
    <n v="218518"/>
    <n v="102.9"/>
    <n v="31.4"/>
    <s v="Raabin_WBC"/>
    <s v="May_Grunwald_Giemsa"/>
    <s v="Zeiss_Axio"/>
    <n v="60"/>
    <n v="256"/>
    <n v="0"/>
    <n v="0.95509999999999995"/>
    <n v="0.86399999999999999"/>
    <n v="-9.1099999999999959E-2"/>
  </r>
  <r>
    <s v="CELL_004081"/>
    <x v="8"/>
    <x v="0"/>
    <s v="Leukemia"/>
    <n v="9.83"/>
    <n v="80.3"/>
    <n v="0.31"/>
    <n v="0.129"/>
    <n v="622.48062015503876"/>
    <n v="0.79100000000000004"/>
    <n v="0.27"/>
    <n v="1.31"/>
    <n v="1"/>
    <n v="0.95399999999999996"/>
    <n v="800"/>
    <n v="94"/>
    <n v="171"/>
    <n v="154"/>
    <n v="226"/>
    <n v="67.058823529411754"/>
    <n v="60.392156862745097"/>
    <n v="88.627450980392155"/>
    <n v="0.47399999999999998"/>
    <x v="0"/>
    <x v="1"/>
    <n v="6337"/>
    <n v="4.34"/>
    <n v="13.2"/>
    <n v="34.9"/>
    <n v="164983"/>
    <n v="78.400000000000006"/>
    <n v="32.700000000000003"/>
    <s v="Raabin_WBC"/>
    <s v="Giemsa"/>
    <s v="Leica_DM2000"/>
    <n v="100"/>
    <n v="360"/>
    <n v="0.73960000000000004"/>
    <n v="0.65890000000000004"/>
    <n v="0.83040000000000003"/>
    <n v="0.17149999999999999"/>
  </r>
  <r>
    <s v="CELL_000810"/>
    <x v="1"/>
    <x v="1"/>
    <s v="Normal_WBC"/>
    <n v="12.95"/>
    <n v="59.1"/>
    <n v="0.53600000000000003"/>
    <n v="0.42399999999999999"/>
    <n v="139.38679245283021"/>
    <n v="0.85"/>
    <n v="0.35099999999999998"/>
    <n v="3.57"/>
    <n v="3.4"/>
    <n v="0.76800000000000002"/>
    <n v="500"/>
    <n v="72"/>
    <n v="199"/>
    <n v="139"/>
    <n v="165"/>
    <n v="78.039215686274517"/>
    <n v="54.509803921568626"/>
    <n v="64.705882352941174"/>
    <n v="0.624"/>
    <x v="0"/>
    <x v="1"/>
    <n v="11812"/>
    <n v="5.47"/>
    <n v="12.5"/>
    <n v="44.8"/>
    <n v="409309"/>
    <n v="84.5"/>
    <n v="33.200000000000003"/>
    <s v="PBC_Dataset"/>
    <s v="Giemsa"/>
    <s v="Olympus_BX51"/>
    <n v="100"/>
    <n v="224"/>
    <n v="4.9000000000000002E-2"/>
    <n v="0.7883"/>
    <n v="0.81930000000000003"/>
    <n v="3.1000000000000028E-2"/>
  </r>
  <r>
    <s v="CELL_005029"/>
    <x v="17"/>
    <x v="0"/>
    <s v="Sickle_Cell_Anemia"/>
    <n v="6.91"/>
    <n v="0"/>
    <n v="0"/>
    <n v="1"/>
    <n v="0"/>
    <n v="0.44800000000000001"/>
    <n v="0.84099999999999997"/>
    <n v="0.67"/>
    <n v="1"/>
    <n v="0.73399999999999999"/>
    <n v="162"/>
    <n v="64"/>
    <n v="217"/>
    <n v="140"/>
    <n v="129"/>
    <n v="85.098039215686271"/>
    <n v="54.901960784313729"/>
    <n v="50.588235294117645"/>
    <n v="0.52"/>
    <x v="2"/>
    <x v="0"/>
    <n v="3067"/>
    <n v="5.63"/>
    <n v="13.8"/>
    <n v="38.1"/>
    <n v="277761"/>
    <n v="97.4"/>
    <n v="33.700000000000003"/>
    <s v="Raabin_WBC"/>
    <s v="Giemsa"/>
    <s v="Olympus_BX51"/>
    <n v="100"/>
    <n v="512"/>
    <n v="0.79849999999999999"/>
    <n v="0.74960000000000004"/>
    <n v="0.70330000000000004"/>
    <n v="-4.6300000000000008E-2"/>
  </r>
  <r>
    <s v="CELL_001635"/>
    <x v="5"/>
    <x v="1"/>
    <s v="Normal_WBC"/>
    <n v="8.5399999999999991"/>
    <n v="88.2"/>
    <n v="0.79600000000000004"/>
    <n v="0.19500000000000001"/>
    <n v="452.30769230769232"/>
    <n v="0.96"/>
    <n v="0.185"/>
    <n v="0.98"/>
    <n v="1"/>
    <n v="0.91800000000000004"/>
    <n v="250"/>
    <n v="63"/>
    <n v="199"/>
    <n v="165"/>
    <n v="203"/>
    <n v="78.039215686274517"/>
    <n v="64.705882352941174"/>
    <n v="79.607843137254903"/>
    <n v="0.68899999999999995"/>
    <x v="1"/>
    <x v="0"/>
    <n v="5157"/>
    <n v="4.8"/>
    <n v="11.9"/>
    <n v="45.7"/>
    <n v="398332"/>
    <n v="92.7"/>
    <n v="29.4"/>
    <s v="CytoData"/>
    <s v="May_Grunwald_Giemsa"/>
    <s v="Zeiss_Axio"/>
    <n v="100"/>
    <n v="360"/>
    <n v="6.1800000000000001E-2"/>
    <n v="0.96409999999999996"/>
    <n v="0.82920000000000005"/>
    <n v="-0.13489999999999991"/>
  </r>
  <r>
    <s v="CELL_005788"/>
    <x v="6"/>
    <x v="0"/>
    <s v="Artefact"/>
    <n v="8.64"/>
    <n v="93.1"/>
    <n v="0.88900000000000001"/>
    <n v="0.06"/>
    <n v="1551.6666666666667"/>
    <n v="0.379"/>
    <n v="0.68600000000000005"/>
    <n v="1.06"/>
    <n v="1.1000000000000001"/>
    <n v="0.60499999999999998"/>
    <n v="370"/>
    <n v="87"/>
    <n v="204"/>
    <n v="141"/>
    <n v="225"/>
    <n v="80"/>
    <n v="55.294117647058826"/>
    <n v="88.235294117647058"/>
    <n v="0.66200000000000003"/>
    <x v="0"/>
    <x v="1"/>
    <n v="9701"/>
    <n v="5.58"/>
    <n v="16.600000000000001"/>
    <n v="39"/>
    <n v="241853"/>
    <n v="94.7"/>
    <n v="31.6"/>
    <s v="Raabin_WBC"/>
    <s v="Giemsa"/>
    <s v="Zeiss_Axio"/>
    <n v="60"/>
    <n v="224"/>
    <n v="0.72419999999999995"/>
    <n v="0.51049999999999995"/>
    <n v="0.70699999999999996"/>
    <n v="0.19650000000000001"/>
  </r>
  <r>
    <s v="CELL_004623"/>
    <x v="16"/>
    <x v="0"/>
    <s v="Anemia"/>
    <n v="9.44"/>
    <n v="0"/>
    <n v="0"/>
    <n v="1"/>
    <n v="0"/>
    <n v="0.52900000000000003"/>
    <n v="0.78700000000000003"/>
    <n v="0.47"/>
    <n v="1"/>
    <n v="0.95699999999999996"/>
    <n v="188"/>
    <n v="46"/>
    <n v="225"/>
    <n v="129"/>
    <n v="131"/>
    <n v="88.235294117647058"/>
    <n v="50.588235294117645"/>
    <n v="51.372549019607838"/>
    <n v="0.50900000000000001"/>
    <x v="1"/>
    <x v="1"/>
    <n v="4954"/>
    <n v="5.48"/>
    <n v="15.1"/>
    <n v="33.4"/>
    <n v="222236"/>
    <n v="83.7"/>
    <n v="34.700000000000003"/>
    <s v="Raabin_WBC"/>
    <s v="Giemsa"/>
    <s v="Zeiss_Axio"/>
    <n v="60"/>
    <n v="224"/>
    <n v="0.78149999999999997"/>
    <n v="0.43030000000000002"/>
    <n v="0.84699999999999998"/>
    <n v="0.41669999999999996"/>
  </r>
  <r>
    <s v="CELL_004153"/>
    <x v="8"/>
    <x v="0"/>
    <s v="Leukemia"/>
    <n v="16.8"/>
    <n v="84.8"/>
    <n v="0.38100000000000001"/>
    <n v="9.0999999999999998E-2"/>
    <n v="931.86813186813185"/>
    <n v="0.77500000000000002"/>
    <n v="0.30299999999999999"/>
    <n v="1.43"/>
    <n v="1.1000000000000001"/>
    <n v="0.96499999999999997"/>
    <n v="844"/>
    <n v="96"/>
    <n v="218"/>
    <n v="148"/>
    <n v="185"/>
    <n v="85.490196078431367"/>
    <n v="58.039215686274517"/>
    <n v="72.549019607843135"/>
    <n v="0.78300000000000003"/>
    <x v="0"/>
    <x v="0"/>
    <n v="6992"/>
    <n v="5.25"/>
    <n v="13.8"/>
    <n v="46.9"/>
    <n v="218926"/>
    <n v="85.9"/>
    <n v="34.4"/>
    <s v="CytoData"/>
    <s v="Wright"/>
    <s v="Leica_DM2000"/>
    <n v="100"/>
    <n v="512"/>
    <n v="0.88119999999999998"/>
    <n v="0.74009999999999998"/>
    <n v="0.80479999999999996"/>
    <n v="6.469999999999998E-2"/>
  </r>
  <r>
    <s v="CELL_004503"/>
    <x v="16"/>
    <x v="0"/>
    <s v="Anemia"/>
    <n v="6.78"/>
    <n v="0"/>
    <n v="0"/>
    <n v="1"/>
    <n v="0"/>
    <n v="0.504"/>
    <n v="0.88"/>
    <n v="0.14000000000000001"/>
    <n v="1"/>
    <n v="0.83299999999999996"/>
    <n v="165"/>
    <n v="54"/>
    <n v="235"/>
    <n v="127"/>
    <n v="117"/>
    <n v="92.156862745098039"/>
    <n v="49.803921568627452"/>
    <n v="45.882352941176471"/>
    <n v="0.52800000000000002"/>
    <x v="0"/>
    <x v="0"/>
    <n v="11038"/>
    <n v="3.57"/>
    <n v="13.9"/>
    <n v="44.8"/>
    <n v="265104"/>
    <n v="84.5"/>
    <n v="31.5"/>
    <s v="Raabin_WBC"/>
    <s v="Giemsa"/>
    <s v="Leica_DM2000"/>
    <n v="100"/>
    <n v="360"/>
    <n v="0.74960000000000004"/>
    <n v="0.91139999999999999"/>
    <n v="0.77949999999999997"/>
    <n v="-0.13190000000000002"/>
  </r>
  <r>
    <s v="CELL_005542"/>
    <x v="11"/>
    <x v="0"/>
    <s v="Infection"/>
    <n v="13.2"/>
    <n v="52.7"/>
    <n v="0.60899999999999999"/>
    <n v="0.35299999999999998"/>
    <n v="149.29178470254959"/>
    <n v="0.70299999999999996"/>
    <n v="0.4"/>
    <n v="5.08"/>
    <n v="3.5"/>
    <n v="0.71799999999999997"/>
    <n v="490"/>
    <n v="79"/>
    <n v="192"/>
    <n v="159"/>
    <n v="169"/>
    <n v="75.294117647058826"/>
    <n v="62.352941176470587"/>
    <n v="66.274509803921561"/>
    <n v="0.48899999999999999"/>
    <x v="0"/>
    <x v="1"/>
    <n v="7400"/>
    <n v="4.55"/>
    <n v="14.5"/>
    <n v="35.799999999999997"/>
    <n v="83462"/>
    <n v="90.3"/>
    <n v="31.8"/>
    <s v="Raabin_WBC"/>
    <s v="Wright"/>
    <s v="Leica_DM2000"/>
    <n v="100"/>
    <n v="512"/>
    <n v="0.8498"/>
    <n v="0.69650000000000001"/>
    <n v="0.80110000000000003"/>
    <n v="0.10460000000000003"/>
  </r>
  <r>
    <s v="CELL_003935"/>
    <x v="7"/>
    <x v="1"/>
    <s v="Normal_Platelet"/>
    <n v="2.2200000000000002"/>
    <n v="0"/>
    <n v="0"/>
    <n v="1"/>
    <n v="0"/>
    <n v="0.76600000000000001"/>
    <n v="0.42899999999999999"/>
    <n v="3.11"/>
    <n v="1"/>
    <n v="0.82599999999999996"/>
    <n v="30"/>
    <n v="14"/>
    <n v="213"/>
    <n v="120"/>
    <n v="159"/>
    <n v="83.529411764705884"/>
    <n v="47.058823529411761"/>
    <n v="62.352941176470587"/>
    <n v="0.57999999999999996"/>
    <x v="2"/>
    <x v="1"/>
    <n v="11010"/>
    <n v="5.73"/>
    <n v="12"/>
    <n v="39.200000000000003"/>
    <n v="297575"/>
    <n v="109.4"/>
    <n v="34.200000000000003"/>
    <s v="Raabin_WBC"/>
    <s v="Wright"/>
    <s v="Leica_DM2000"/>
    <n v="60"/>
    <n v="512"/>
    <n v="7.0499999999999993E-2"/>
    <n v="0.90969999999999995"/>
    <n v="0.89810000000000001"/>
    <n v="-1.1599999999999944E-2"/>
  </r>
  <r>
    <s v="CELL_003919"/>
    <x v="7"/>
    <x v="1"/>
    <s v="Normal_Platelet"/>
    <n v="2.37"/>
    <n v="0"/>
    <n v="0"/>
    <n v="1"/>
    <n v="0"/>
    <n v="0.64800000000000002"/>
    <n v="0.77100000000000002"/>
    <n v="2.99"/>
    <n v="1"/>
    <n v="0.81699999999999995"/>
    <n v="25"/>
    <n v="17"/>
    <n v="235"/>
    <n v="152"/>
    <n v="152"/>
    <n v="92.156862745098039"/>
    <n v="59.607843137254903"/>
    <n v="59.607843137254903"/>
    <n v="0.56499999999999995"/>
    <x v="1"/>
    <x v="1"/>
    <n v="7264"/>
    <n v="4.38"/>
    <n v="11.9"/>
    <n v="35.799999999999997"/>
    <n v="235300"/>
    <n v="93.7"/>
    <n v="36"/>
    <s v="Raabin_WBC"/>
    <s v="Giemsa"/>
    <s v="Leica_DM2000"/>
    <n v="100"/>
    <n v="360"/>
    <n v="0.111"/>
    <n v="0.86060000000000003"/>
    <n v="0.88690000000000002"/>
    <n v="2.629999999999999E-2"/>
  </r>
  <r>
    <s v="CELL_005021"/>
    <x v="17"/>
    <x v="0"/>
    <s v="Sickle_Cell_Anemia"/>
    <n v="7.66"/>
    <n v="0"/>
    <n v="0"/>
    <n v="1"/>
    <n v="0"/>
    <n v="0.38"/>
    <n v="0.96799999999999997"/>
    <n v="0.51"/>
    <n v="1"/>
    <n v="0.79"/>
    <n v="216"/>
    <n v="45"/>
    <n v="238"/>
    <n v="120"/>
    <n v="95"/>
    <n v="93.333333333333329"/>
    <n v="47.058823529411761"/>
    <n v="37.254901960784316"/>
    <n v="0.40799999999999997"/>
    <x v="2"/>
    <x v="0"/>
    <n v="4497"/>
    <n v="5.26"/>
    <n v="9.8000000000000007"/>
    <n v="45.3"/>
    <n v="224411"/>
    <n v="93"/>
    <n v="31.5"/>
    <s v="PBC_Dataset"/>
    <s v="Giemsa"/>
    <s v="Leica_DM2000"/>
    <n v="40"/>
    <n v="224"/>
    <n v="0.89880000000000004"/>
    <n v="0.78949999999999998"/>
    <n v="0.80740000000000001"/>
    <n v="1.7900000000000027E-2"/>
  </r>
  <r>
    <s v="CELL_003412"/>
    <x v="2"/>
    <x v="1"/>
    <s v="Normal_RBC"/>
    <n v="7.22"/>
    <n v="0"/>
    <n v="0"/>
    <n v="1"/>
    <n v="0"/>
    <n v="0.98499999999999999"/>
    <n v="0.2"/>
    <n v="0.67"/>
    <n v="1"/>
    <n v="0.872"/>
    <n v="187"/>
    <n v="45"/>
    <n v="214"/>
    <n v="134"/>
    <n v="111"/>
    <n v="83.921568627450981"/>
    <n v="52.549019607843142"/>
    <n v="43.529411764705884"/>
    <n v="0.499"/>
    <x v="1"/>
    <x v="1"/>
    <n v="6242"/>
    <n v="4.72"/>
    <n v="10.9"/>
    <n v="37.4"/>
    <n v="94878"/>
    <n v="69"/>
    <n v="34"/>
    <s v="PBC_Dataset"/>
    <s v="Wright"/>
    <s v="Olympus_BX51"/>
    <n v="100"/>
    <n v="256"/>
    <n v="7.2700000000000001E-2"/>
    <n v="0.91400000000000003"/>
    <n v="0.92279999999999995"/>
    <n v="8.799999999999919E-3"/>
  </r>
  <r>
    <s v="CELL_005524"/>
    <x v="11"/>
    <x v="0"/>
    <s v="Infection"/>
    <n v="13.58"/>
    <n v="60.3"/>
    <n v="0.64400000000000002"/>
    <n v="0.50900000000000001"/>
    <n v="118.46758349705304"/>
    <n v="0.76700000000000002"/>
    <n v="0.34899999999999998"/>
    <n v="4.88"/>
    <n v="2.2999999999999998"/>
    <n v="0.86099999999999999"/>
    <n v="456"/>
    <n v="85"/>
    <n v="209"/>
    <n v="174"/>
    <n v="181"/>
    <n v="81.960784313725483"/>
    <n v="68.235294117647058"/>
    <n v="70.980392156862749"/>
    <n v="0.67800000000000005"/>
    <x v="2"/>
    <x v="0"/>
    <n v="6741"/>
    <n v="5.43"/>
    <n v="13.8"/>
    <n v="36.200000000000003"/>
    <n v="380329"/>
    <n v="79.8"/>
    <n v="34.799999999999997"/>
    <s v="Raabin_WBC"/>
    <s v="Giemsa"/>
    <s v="Leica_DM2000"/>
    <n v="100"/>
    <n v="512"/>
    <n v="0.78949999999999998"/>
    <n v="0.79630000000000001"/>
    <n v="0.63470000000000004"/>
    <n v="-0.16159999999999997"/>
  </r>
  <r>
    <s v="CELL_002883"/>
    <x v="2"/>
    <x v="1"/>
    <s v="Normal_RBC"/>
    <n v="8.07"/>
    <n v="0"/>
    <n v="0"/>
    <n v="1"/>
    <n v="0"/>
    <n v="0.98199999999999998"/>
    <n v="0.125"/>
    <n v="0.27"/>
    <n v="1"/>
    <n v="0.95799999999999996"/>
    <n v="197"/>
    <n v="45"/>
    <n v="240"/>
    <n v="125"/>
    <n v="138"/>
    <n v="94.117647058823522"/>
    <n v="49.019607843137251"/>
    <n v="54.117647058823529"/>
    <n v="0.43"/>
    <x v="1"/>
    <x v="1"/>
    <n v="4588"/>
    <n v="5.46"/>
    <n v="13.8"/>
    <n v="47.5"/>
    <n v="134278"/>
    <n v="96.5"/>
    <n v="32.200000000000003"/>
    <s v="CytoData"/>
    <s v="Giemsa"/>
    <s v="Leica_DM2000"/>
    <n v="40"/>
    <n v="512"/>
    <n v="7.7799999999999994E-2"/>
    <n v="0.98140000000000005"/>
    <n v="0.7984"/>
    <n v="-0.18300000000000005"/>
  </r>
  <r>
    <s v="CELL_001840"/>
    <x v="5"/>
    <x v="1"/>
    <s v="Normal_WBC"/>
    <n v="9.65"/>
    <n v="81.7"/>
    <n v="1"/>
    <n v="0.155"/>
    <n v="527.09677419354841"/>
    <n v="0.94699999999999995"/>
    <n v="0.16"/>
    <n v="1.26"/>
    <n v="1"/>
    <n v="0.89"/>
    <n v="298"/>
    <n v="59"/>
    <n v="175"/>
    <n v="150"/>
    <n v="212"/>
    <n v="68.627450980392155"/>
    <n v="58.82352941176471"/>
    <n v="83.137254901960787"/>
    <n v="0.78200000000000003"/>
    <x v="1"/>
    <x v="0"/>
    <n v="9401"/>
    <n v="6.34"/>
    <n v="15.3"/>
    <n v="43.5"/>
    <n v="422905"/>
    <n v="76"/>
    <n v="36.6"/>
    <s v="Raabin_WBC"/>
    <s v="Wright"/>
    <s v="Leica_DM2000"/>
    <n v="100"/>
    <n v="512"/>
    <n v="4.3200000000000002E-2"/>
    <n v="0.84430000000000005"/>
    <n v="0.84340000000000004"/>
    <n v="-9.000000000000119E-4"/>
  </r>
  <r>
    <s v="CELL_001558"/>
    <x v="5"/>
    <x v="1"/>
    <s v="Normal_WBC"/>
    <n v="8.3699999999999992"/>
    <n v="78.5"/>
    <n v="0.77200000000000002"/>
    <n v="0.27"/>
    <n v="290.7407407407407"/>
    <n v="0.94599999999999995"/>
    <n v="0.311"/>
    <n v="0.71"/>
    <n v="1"/>
    <n v="0.84799999999999998"/>
    <n v="320"/>
    <n v="54"/>
    <n v="206"/>
    <n v="148"/>
    <n v="173"/>
    <n v="80.784313725490193"/>
    <n v="58.039215686274517"/>
    <n v="67.843137254901961"/>
    <n v="0.77300000000000002"/>
    <x v="1"/>
    <x v="0"/>
    <n v="9405"/>
    <n v="5.45"/>
    <n v="12.3"/>
    <n v="45.3"/>
    <n v="181990"/>
    <n v="76.400000000000006"/>
    <n v="35.1"/>
    <s v="Raabin_WBC"/>
    <s v="Giemsa"/>
    <s v="Zeiss_Axio"/>
    <n v="100"/>
    <n v="360"/>
    <n v="0.11749999999999999"/>
    <n v="0.96060000000000001"/>
    <n v="0.88119999999999998"/>
    <n v="-7.9400000000000026E-2"/>
  </r>
  <r>
    <s v="CELL_005517"/>
    <x v="11"/>
    <x v="0"/>
    <s v="Infection"/>
    <n v="13.7"/>
    <n v="47.8"/>
    <n v="0.56200000000000006"/>
    <n v="0.40100000000000002"/>
    <n v="119.20199501246881"/>
    <n v="0.746"/>
    <n v="0.40799999999999997"/>
    <n v="5.62"/>
    <n v="3.2"/>
    <n v="0.81499999999999995"/>
    <n v="495"/>
    <n v="63"/>
    <n v="213"/>
    <n v="168"/>
    <n v="164"/>
    <n v="83.529411764705884"/>
    <n v="65.882352941176464"/>
    <n v="64.313725490196077"/>
    <n v="0.74399999999999999"/>
    <x v="1"/>
    <x v="1"/>
    <n v="7785"/>
    <n v="5"/>
    <n v="11.3"/>
    <n v="31.8"/>
    <n v="202325"/>
    <n v="95"/>
    <n v="31.8"/>
    <s v="Raabin_WBC"/>
    <s v="Giemsa"/>
    <s v="Olympus_BX51"/>
    <n v="100"/>
    <n v="256"/>
    <n v="0.76080000000000003"/>
    <n v="0.78269999999999995"/>
    <n v="0.92859999999999998"/>
    <n v="0.14590000000000003"/>
  </r>
  <r>
    <s v="CELL_004003"/>
    <x v="8"/>
    <x v="0"/>
    <s v="Leukemia"/>
    <n v="16.22"/>
    <n v="89.5"/>
    <n v="0.39200000000000002"/>
    <n v="0.05"/>
    <n v="1790"/>
    <n v="0.76800000000000002"/>
    <n v="0.16500000000000001"/>
    <n v="0.78"/>
    <n v="1"/>
    <n v="0.92400000000000004"/>
    <n v="495"/>
    <n v="82"/>
    <n v="185"/>
    <n v="156"/>
    <n v="190"/>
    <n v="72.549019607843135"/>
    <n v="61.176470588235297"/>
    <n v="74.509803921568633"/>
    <n v="0.73"/>
    <x v="0"/>
    <x v="0"/>
    <n v="6526"/>
    <n v="6.22"/>
    <n v="13.7"/>
    <n v="37.700000000000003"/>
    <n v="241052"/>
    <n v="84.6"/>
    <n v="32.4"/>
    <s v="CytoData"/>
    <s v="Wright"/>
    <s v="Olympus_BX51"/>
    <n v="60"/>
    <n v="360"/>
    <n v="0.83169999999999999"/>
    <n v="0.95009999999999994"/>
    <n v="0.78800000000000003"/>
    <n v="-0.16209999999999991"/>
  </r>
  <r>
    <s v="CELL_005168"/>
    <x v="14"/>
    <x v="0"/>
    <s v="Anemia"/>
    <n v="9.5299999999999994"/>
    <n v="0"/>
    <n v="0"/>
    <n v="1"/>
    <n v="0"/>
    <n v="0.91200000000000003"/>
    <n v="0.193"/>
    <n v="0.95"/>
    <n v="1"/>
    <n v="0.96"/>
    <n v="204"/>
    <n v="46"/>
    <n v="242"/>
    <n v="122"/>
    <n v="119"/>
    <n v="94.901960784313715"/>
    <n v="47.843137254901961"/>
    <n v="46.666666666666664"/>
    <n v="0.50600000000000001"/>
    <x v="1"/>
    <x v="0"/>
    <n v="4861"/>
    <n v="4.1399999999999997"/>
    <n v="17.399999999999999"/>
    <n v="38.9"/>
    <n v="277354"/>
    <n v="86.5"/>
    <n v="36.799999999999997"/>
    <s v="PBC_Dataset"/>
    <s v="Wright"/>
    <s v="Olympus_BX51"/>
    <n v="60"/>
    <n v="256"/>
    <n v="0.87119999999999997"/>
    <n v="0.66669999999999996"/>
    <n v="0.6976"/>
    <n v="3.0900000000000039E-2"/>
  </r>
  <r>
    <s v="CELL_004326"/>
    <x v="13"/>
    <x v="0"/>
    <s v="Leukemia"/>
    <n v="14.16"/>
    <n v="87"/>
    <n v="0.34899999999999998"/>
    <n v="0.26800000000000002"/>
    <n v="324.62686567164178"/>
    <n v="0.83899999999999997"/>
    <n v="0.28699999999999998"/>
    <n v="1.35"/>
    <n v="1"/>
    <n v="0.84799999999999998"/>
    <n v="668"/>
    <n v="98"/>
    <n v="205"/>
    <n v="149"/>
    <n v="186"/>
    <n v="80.392156862745097"/>
    <n v="58.431372549019613"/>
    <n v="72.941176470588232"/>
    <n v="0.61499999999999999"/>
    <x v="1"/>
    <x v="1"/>
    <n v="8950"/>
    <n v="4.92"/>
    <n v="14.6"/>
    <n v="41.6"/>
    <n v="228585"/>
    <n v="93.7"/>
    <n v="34.9"/>
    <s v="Raabin_WBC"/>
    <s v="May_Grunwald_Giemsa"/>
    <s v="Olympus_BX51"/>
    <n v="60"/>
    <n v="256"/>
    <n v="0.86709999999999998"/>
    <n v="0.59289999999999998"/>
    <n v="0.77939999999999998"/>
    <n v="0.1865"/>
  </r>
  <r>
    <s v="CELL_002198"/>
    <x v="4"/>
    <x v="1"/>
    <s v="Normal_WBC"/>
    <n v="19.489999999999998"/>
    <n v="55.1"/>
    <n v="0.58699999999999997"/>
    <n v="0.36599999999999999"/>
    <n v="150.54644808743171"/>
    <n v="0.64"/>
    <n v="0.505"/>
    <n v="1.86"/>
    <n v="1.7"/>
    <n v="0.73899999999999999"/>
    <n v="628"/>
    <n v="86"/>
    <n v="209"/>
    <n v="156"/>
    <n v="160"/>
    <n v="81.960784313725483"/>
    <n v="61.176470588235297"/>
    <n v="62.745098039215684"/>
    <n v="0.67200000000000004"/>
    <x v="1"/>
    <x v="1"/>
    <n v="7870"/>
    <n v="5.5"/>
    <n v="13.2"/>
    <n v="44.6"/>
    <n v="321725"/>
    <n v="103.3"/>
    <n v="34"/>
    <s v="CytoData"/>
    <s v="May_Grunwald_Giemsa"/>
    <s v="Olympus_BX51"/>
    <n v="100"/>
    <n v="224"/>
    <n v="6.3E-2"/>
    <n v="1"/>
    <n v="0.81730000000000003"/>
    <n v="-0.18269999999999997"/>
  </r>
  <r>
    <s v="CELL_005847"/>
    <x v="18"/>
    <x v="0"/>
    <s v="Artefact"/>
    <n v="8.56"/>
    <n v="37.299999999999997"/>
    <n v="0.34300000000000003"/>
    <n v="0.89"/>
    <n v="41.91011235955056"/>
    <n v="0.42399999999999999"/>
    <n v="0.40799999999999997"/>
    <n v="1.7"/>
    <n v="1"/>
    <n v="0.57599999999999996"/>
    <n v="79"/>
    <n v="36"/>
    <n v="155"/>
    <n v="193"/>
    <n v="191"/>
    <n v="60.784313725490193"/>
    <n v="75.686274509803923"/>
    <n v="74.901960784313729"/>
    <n v="0.73799999999999999"/>
    <x v="1"/>
    <x v="1"/>
    <n v="9143"/>
    <n v="7"/>
    <n v="13.6"/>
    <n v="40.4"/>
    <n v="240968"/>
    <n v="94.5"/>
    <n v="35.4"/>
    <s v="CytoData"/>
    <s v="Wright"/>
    <s v="Leica_DM2000"/>
    <n v="100"/>
    <n v="224"/>
    <n v="0.99309999999999998"/>
    <n v="0.72709999999999997"/>
    <n v="0.92220000000000002"/>
    <n v="0.19510000000000005"/>
  </r>
  <r>
    <s v="CELL_003679"/>
    <x v="2"/>
    <x v="1"/>
    <s v="Normal_RBC"/>
    <n v="7.48"/>
    <n v="0"/>
    <n v="0"/>
    <n v="1"/>
    <n v="0"/>
    <n v="0.88900000000000001"/>
    <n v="0.16800000000000001"/>
    <n v="0.6"/>
    <n v="1"/>
    <n v="0.94399999999999995"/>
    <n v="152"/>
    <n v="54"/>
    <n v="240"/>
    <n v="117"/>
    <n v="102"/>
    <n v="94.117647058823522"/>
    <n v="45.882352941176471"/>
    <n v="40"/>
    <n v="0.63600000000000001"/>
    <x v="1"/>
    <x v="0"/>
    <n v="5184"/>
    <n v="3.57"/>
    <n v="9.4"/>
    <n v="43.1"/>
    <n v="186530"/>
    <n v="107.5"/>
    <n v="31"/>
    <s v="PBC_Dataset"/>
    <s v="Giemsa"/>
    <s v="Leica_DM2000"/>
    <n v="40"/>
    <n v="256"/>
    <n v="0.1416"/>
    <n v="0.85060000000000002"/>
    <n v="1"/>
    <n v="0.14939999999999998"/>
  </r>
  <r>
    <s v="CELL_000830"/>
    <x v="1"/>
    <x v="1"/>
    <s v="Normal_WBC"/>
    <n v="13.19"/>
    <n v="61.4"/>
    <n v="0.60099999999999998"/>
    <n v="0.40100000000000002"/>
    <n v="153.11720698254362"/>
    <n v="0.70499999999999996"/>
    <n v="0.26500000000000001"/>
    <n v="3.75"/>
    <n v="3.4"/>
    <n v="0.79"/>
    <n v="413"/>
    <n v="80"/>
    <n v="221"/>
    <n v="166"/>
    <n v="194"/>
    <n v="86.666666666666671"/>
    <n v="65.098039215686271"/>
    <n v="76.078431372549019"/>
    <n v="0.66300000000000003"/>
    <x v="0"/>
    <x v="0"/>
    <n v="7755"/>
    <n v="5.25"/>
    <n v="13.7"/>
    <n v="34.700000000000003"/>
    <n v="253025"/>
    <n v="105"/>
    <n v="31.4"/>
    <s v="Raabin_WBC"/>
    <s v="Giemsa"/>
    <s v="Leica_DM2000"/>
    <n v="40"/>
    <n v="360"/>
    <n v="6.0100000000000001E-2"/>
    <n v="0.83740000000000003"/>
    <n v="0.82809999999999995"/>
    <n v="-9.300000000000086E-3"/>
  </r>
  <r>
    <s v="CELL_001655"/>
    <x v="5"/>
    <x v="1"/>
    <s v="Normal_WBC"/>
    <n v="7.67"/>
    <n v="89.4"/>
    <n v="0.74099999999999999"/>
    <n v="0.158"/>
    <n v="565.82278481012656"/>
    <n v="0.86"/>
    <n v="0.189"/>
    <n v="0.92"/>
    <n v="1"/>
    <n v="0.91400000000000003"/>
    <n v="244"/>
    <n v="63"/>
    <n v="216"/>
    <n v="131"/>
    <n v="217"/>
    <n v="84.705882352941174"/>
    <n v="51.372549019607838"/>
    <n v="85.098039215686271"/>
    <n v="0.76600000000000001"/>
    <x v="1"/>
    <x v="0"/>
    <n v="7643"/>
    <n v="4.51"/>
    <n v="12.7"/>
    <n v="31.3"/>
    <n v="280971"/>
    <n v="89.7"/>
    <n v="31.3"/>
    <s v="CytoData"/>
    <s v="Wright"/>
    <s v="Zeiss_Axio"/>
    <n v="100"/>
    <n v="224"/>
    <n v="9.0800000000000006E-2"/>
    <n v="0.95540000000000003"/>
    <n v="0.93030000000000002"/>
    <n v="-2.5100000000000011E-2"/>
  </r>
  <r>
    <s v="CELL_000439"/>
    <x v="1"/>
    <x v="1"/>
    <s v="Normal_WBC"/>
    <n v="13.16"/>
    <n v="55.2"/>
    <n v="0.623"/>
    <n v="0.42699999999999999"/>
    <n v="129.27400468384076"/>
    <n v="0.76600000000000001"/>
    <n v="0.437"/>
    <n v="3.57"/>
    <n v="4"/>
    <n v="0.80500000000000005"/>
    <n v="450"/>
    <n v="80"/>
    <n v="208"/>
    <n v="152"/>
    <n v="205"/>
    <n v="81.568627450980387"/>
    <n v="59.607843137254903"/>
    <n v="80.392156862745097"/>
    <n v="0.60399999999999998"/>
    <x v="1"/>
    <x v="0"/>
    <n v="8573"/>
    <n v="5"/>
    <n v="13.8"/>
    <n v="51.7"/>
    <n v="214863"/>
    <n v="90.7"/>
    <n v="33.6"/>
    <s v="Raabin_WBC"/>
    <s v="Giemsa"/>
    <s v="Zeiss_Axio"/>
    <n v="100"/>
    <n v="224"/>
    <n v="0.15989999999999999"/>
    <n v="0.97250000000000003"/>
    <n v="0.82509999999999994"/>
    <n v="-0.14740000000000009"/>
  </r>
  <r>
    <s v="CELL_005624"/>
    <x v="3"/>
    <x v="0"/>
    <s v="Infection"/>
    <n v="16.11"/>
    <n v="73.900000000000006"/>
    <n v="0.64900000000000002"/>
    <n v="0.29499999999999998"/>
    <n v="250.50847457627123"/>
    <n v="0.79800000000000004"/>
    <n v="0.33300000000000002"/>
    <n v="1.85"/>
    <n v="1"/>
    <n v="0.85799999999999998"/>
    <n v="569"/>
    <n v="99"/>
    <n v="188"/>
    <n v="130"/>
    <n v="208"/>
    <n v="73.725490196078439"/>
    <n v="50.980392156862742"/>
    <n v="81.568627450980387"/>
    <n v="0.75800000000000001"/>
    <x v="1"/>
    <x v="0"/>
    <n v="5106"/>
    <n v="5.3"/>
    <n v="15.2"/>
    <n v="43.9"/>
    <n v="300475"/>
    <n v="86.9"/>
    <n v="34.200000000000003"/>
    <s v="Raabin_WBC"/>
    <s v="May_Grunwald_Giemsa"/>
    <s v="Olympus_BX51"/>
    <n v="60"/>
    <n v="512"/>
    <n v="0.85509999999999997"/>
    <n v="0.77849999999999997"/>
    <n v="0.79769999999999996"/>
    <n v="1.9199999999999995E-2"/>
  </r>
  <r>
    <s v="CELL_004887"/>
    <x v="15"/>
    <x v="0"/>
    <s v="Anemia"/>
    <n v="6.48"/>
    <n v="0"/>
    <n v="0"/>
    <n v="1"/>
    <n v="0"/>
    <n v="0.94399999999999995"/>
    <n v="9.0999999999999998E-2"/>
    <n v="0.4"/>
    <n v="1"/>
    <n v="0.96899999999999997"/>
    <n v="108"/>
    <n v="38"/>
    <n v="226"/>
    <n v="135"/>
    <n v="132"/>
    <n v="88.627450980392155"/>
    <n v="52.941176470588239"/>
    <n v="51.764705882352949"/>
    <n v="0.50800000000000001"/>
    <x v="0"/>
    <x v="0"/>
    <n v="6711"/>
    <n v="3.73"/>
    <n v="11"/>
    <n v="39.799999999999997"/>
    <n v="258976"/>
    <n v="106.1"/>
    <n v="35"/>
    <s v="CytoData"/>
    <s v="Wright"/>
    <s v="Leica_DM2000"/>
    <n v="60"/>
    <n v="224"/>
    <n v="0.77780000000000005"/>
    <n v="0.80900000000000005"/>
    <n v="0.90210000000000001"/>
    <n v="9.3099999999999961E-2"/>
  </r>
  <r>
    <s v="CELL_001420"/>
    <x v="5"/>
    <x v="1"/>
    <s v="Normal_WBC"/>
    <n v="9.02"/>
    <n v="75.8"/>
    <n v="0.69799999999999995"/>
    <n v="0.27400000000000002"/>
    <n v="276.64233576642334"/>
    <n v="0.83699999999999997"/>
    <n v="0.224"/>
    <n v="0.81"/>
    <n v="1.2"/>
    <n v="0.91400000000000003"/>
    <n v="226"/>
    <n v="54"/>
    <n v="216"/>
    <n v="143"/>
    <n v="190"/>
    <n v="84.705882352941174"/>
    <n v="56.078431372549019"/>
    <n v="74.509803921568633"/>
    <n v="0.79100000000000004"/>
    <x v="1"/>
    <x v="1"/>
    <n v="7855"/>
    <n v="4.21"/>
    <n v="13.6"/>
    <n v="40.4"/>
    <n v="261619"/>
    <n v="97.8"/>
    <n v="32.700000000000003"/>
    <s v="CytoData"/>
    <s v="May_Grunwald_Giemsa"/>
    <s v="Leica_DM2000"/>
    <n v="100"/>
    <n v="224"/>
    <n v="4.0500000000000001E-2"/>
    <n v="0.94059999999999999"/>
    <n v="0.94089999999999996"/>
    <n v="2.9999999999996696E-4"/>
  </r>
  <r>
    <s v="CELL_000926"/>
    <x v="1"/>
    <x v="1"/>
    <s v="Normal_WBC"/>
    <n v="13.43"/>
    <n v="53.4"/>
    <n v="0.45"/>
    <n v="0.437"/>
    <n v="122.19679633867277"/>
    <n v="0.746"/>
    <n v="0.42399999999999999"/>
    <n v="3.03"/>
    <n v="1.9"/>
    <n v="1"/>
    <n v="427"/>
    <n v="72"/>
    <n v="186"/>
    <n v="138"/>
    <n v="183"/>
    <n v="72.941176470588232"/>
    <n v="54.117647058823529"/>
    <n v="71.764705882352942"/>
    <n v="0.67400000000000004"/>
    <x v="2"/>
    <x v="1"/>
    <n v="8755"/>
    <n v="6.06"/>
    <n v="13.5"/>
    <n v="39.6"/>
    <n v="173149"/>
    <n v="87.4"/>
    <n v="32.9"/>
    <s v="PBC_Dataset"/>
    <s v="Giemsa"/>
    <s v="Leica_DM2000"/>
    <n v="100"/>
    <n v="224"/>
    <n v="4.7399999999999998E-2"/>
    <n v="0.87350000000000005"/>
    <n v="0.85209999999999997"/>
    <n v="-2.1400000000000086E-2"/>
  </r>
  <r>
    <s v="CELL_002904"/>
    <x v="2"/>
    <x v="1"/>
    <s v="Normal_RBC"/>
    <n v="8.2899999999999991"/>
    <n v="0"/>
    <n v="0"/>
    <n v="1"/>
    <n v="0"/>
    <n v="0.94699999999999995"/>
    <n v="0.22700000000000001"/>
    <n v="0.43"/>
    <n v="1"/>
    <n v="0.94799999999999995"/>
    <n v="191"/>
    <n v="51"/>
    <n v="229"/>
    <n v="124"/>
    <n v="138"/>
    <n v="89.803921568627459"/>
    <n v="48.627450980392155"/>
    <n v="54.117647058823529"/>
    <n v="0.50800000000000001"/>
    <x v="0"/>
    <x v="1"/>
    <n v="6968"/>
    <n v="5.7"/>
    <n v="15.7"/>
    <n v="46"/>
    <n v="427884"/>
    <n v="92.4"/>
    <n v="34.700000000000003"/>
    <s v="Raabin_WBC"/>
    <s v="May_Grunwald_Giemsa"/>
    <s v="Olympus_BX51"/>
    <n v="40"/>
    <n v="512"/>
    <n v="0.12759999999999999"/>
    <n v="0.84199999999999997"/>
    <n v="0.91620000000000001"/>
    <n v="7.4200000000000044E-2"/>
  </r>
  <r>
    <s v="CELL_004907"/>
    <x v="15"/>
    <x v="0"/>
    <s v="Anemia"/>
    <n v="5.77"/>
    <n v="0"/>
    <n v="0"/>
    <n v="1"/>
    <n v="0"/>
    <n v="0.995"/>
    <n v="0.115"/>
    <n v="0.63"/>
    <n v="1"/>
    <n v="0.95199999999999996"/>
    <n v="160"/>
    <n v="45"/>
    <n v="217"/>
    <n v="125"/>
    <n v="144"/>
    <n v="85.098039215686271"/>
    <n v="49.019607843137251"/>
    <n v="56.470588235294116"/>
    <n v="0.58399999999999996"/>
    <x v="2"/>
    <x v="0"/>
    <n v="6409"/>
    <n v="4.82"/>
    <n v="15"/>
    <n v="31.1"/>
    <n v="420917"/>
    <n v="111.1"/>
    <n v="31.7"/>
    <s v="CytoData"/>
    <s v="Giemsa"/>
    <s v="Olympus_BX51"/>
    <n v="60"/>
    <n v="512"/>
    <n v="0.87309999999999999"/>
    <n v="0.8831"/>
    <n v="0.75629999999999997"/>
    <n v="-0.12680000000000002"/>
  </r>
  <r>
    <s v="CELL_002451"/>
    <x v="10"/>
    <x v="1"/>
    <s v="Normal_WBC"/>
    <n v="14.24"/>
    <n v="43.7"/>
    <n v="0.67900000000000005"/>
    <n v="0.439"/>
    <n v="99.544419134396364"/>
    <n v="0.78300000000000003"/>
    <n v="0.35499999999999998"/>
    <n v="4.58"/>
    <n v="2.1"/>
    <n v="0.90200000000000002"/>
    <n v="370"/>
    <n v="69"/>
    <n v="228"/>
    <n v="149"/>
    <n v="150"/>
    <n v="89.411764705882362"/>
    <n v="58.431372549019613"/>
    <n v="58.82352941176471"/>
    <n v="0.46600000000000003"/>
    <x v="0"/>
    <x v="0"/>
    <n v="8842"/>
    <n v="3.8"/>
    <n v="14"/>
    <n v="50.7"/>
    <n v="301298"/>
    <n v="83.4"/>
    <n v="34.700000000000003"/>
    <s v="PBC_Dataset"/>
    <s v="Wright"/>
    <s v="Olympus_BX51"/>
    <n v="40"/>
    <n v="256"/>
    <n v="6.1499999999999999E-2"/>
    <n v="0.77739999999999998"/>
    <n v="0.89200000000000002"/>
    <n v="0.11460000000000004"/>
  </r>
  <r>
    <s v="CELL_004520"/>
    <x v="16"/>
    <x v="0"/>
    <s v="Anemia"/>
    <n v="8.19"/>
    <n v="0"/>
    <n v="0"/>
    <n v="1"/>
    <n v="0"/>
    <n v="0.50800000000000001"/>
    <n v="0.83499999999999996"/>
    <n v="0.78"/>
    <n v="1"/>
    <n v="0.96499999999999997"/>
    <n v="175"/>
    <n v="56"/>
    <n v="228"/>
    <n v="106"/>
    <n v="121"/>
    <n v="89.411764705882362"/>
    <n v="41.568627450980394"/>
    <n v="47.450980392156858"/>
    <n v="0.50800000000000001"/>
    <x v="0"/>
    <x v="0"/>
    <n v="1000"/>
    <n v="4.47"/>
    <n v="11.1"/>
    <n v="38.1"/>
    <n v="256835"/>
    <n v="96.7"/>
    <n v="32.6"/>
    <s v="Raabin_WBC"/>
    <s v="Giemsa"/>
    <s v="Zeiss_Axio"/>
    <n v="100"/>
    <n v="512"/>
    <n v="0.59419999999999995"/>
    <n v="0.72340000000000004"/>
    <n v="0.95720000000000005"/>
    <n v="0.23380000000000001"/>
  </r>
  <r>
    <s v="CELL_003552"/>
    <x v="2"/>
    <x v="1"/>
    <s v="Normal_RBC"/>
    <n v="7.48"/>
    <n v="0"/>
    <n v="0"/>
    <n v="1"/>
    <n v="0"/>
    <n v="0.9"/>
    <n v="0.2"/>
    <n v="0.47"/>
    <n v="1"/>
    <n v="0.92600000000000005"/>
    <n v="161"/>
    <n v="57"/>
    <n v="223"/>
    <n v="118"/>
    <n v="134"/>
    <n v="87.450980392156865"/>
    <n v="46.274509803921568"/>
    <n v="52.549019607843142"/>
    <n v="0.503"/>
    <x v="2"/>
    <x v="1"/>
    <n v="4310"/>
    <n v="3.81"/>
    <n v="13.5"/>
    <n v="39"/>
    <n v="62326"/>
    <n v="69.5"/>
    <n v="36.700000000000003"/>
    <s v="Raabin_WBC"/>
    <s v="May_Grunwald_Giemsa"/>
    <s v="Olympus_BX51"/>
    <n v="60"/>
    <n v="512"/>
    <n v="0.1033"/>
    <n v="0.83020000000000005"/>
    <n v="0.89"/>
    <n v="5.9799999999999964E-2"/>
  </r>
  <r>
    <s v="CELL_003129"/>
    <x v="2"/>
    <x v="1"/>
    <s v="Normal_RBC"/>
    <n v="6.67"/>
    <n v="0"/>
    <n v="0"/>
    <n v="1"/>
    <n v="0"/>
    <n v="0.93700000000000006"/>
    <n v="0.112"/>
    <n v="0.57999999999999996"/>
    <n v="1"/>
    <n v="0.874"/>
    <n v="187"/>
    <n v="48"/>
    <n v="228"/>
    <n v="119"/>
    <n v="132"/>
    <n v="89.411764705882362"/>
    <n v="46.666666666666664"/>
    <n v="51.764705882352949"/>
    <n v="0.48"/>
    <x v="1"/>
    <x v="1"/>
    <n v="7610"/>
    <n v="4.42"/>
    <n v="13"/>
    <n v="40.700000000000003"/>
    <n v="428082"/>
    <n v="86"/>
    <n v="33.799999999999997"/>
    <s v="Raabin_WBC"/>
    <s v="Giemsa"/>
    <s v="Olympus_BX51"/>
    <n v="100"/>
    <n v="512"/>
    <n v="6.9000000000000006E-2"/>
    <n v="0.90720000000000001"/>
    <n v="0.90229999999999999"/>
    <n v="-4.9000000000000155E-3"/>
  </r>
  <r>
    <s v="CELL_004793"/>
    <x v="12"/>
    <x v="0"/>
    <s v="Anemia"/>
    <n v="4.4400000000000004"/>
    <n v="0"/>
    <n v="0"/>
    <n v="1"/>
    <n v="0"/>
    <n v="0.33500000000000002"/>
    <n v="0.81899999999999995"/>
    <n v="1.1000000000000001"/>
    <n v="1"/>
    <n v="0.72"/>
    <n v="57"/>
    <n v="39"/>
    <n v="226"/>
    <n v="133"/>
    <n v="126"/>
    <n v="88.627450980392155"/>
    <n v="52.156862745098046"/>
    <n v="49.411764705882355"/>
    <n v="0.51700000000000002"/>
    <x v="0"/>
    <x v="0"/>
    <n v="6872"/>
    <n v="4.21"/>
    <n v="12.1"/>
    <n v="31.4"/>
    <n v="143899"/>
    <n v="106.7"/>
    <n v="31.2"/>
    <s v="Raabin_WBC"/>
    <s v="Wright"/>
    <s v="Leica_DM2000"/>
    <n v="100"/>
    <n v="360"/>
    <n v="0.83099999999999996"/>
    <n v="0.65810000000000002"/>
    <n v="0.71850000000000003"/>
    <n v="6.0400000000000009E-2"/>
  </r>
  <r>
    <s v="CELL_000945"/>
    <x v="1"/>
    <x v="1"/>
    <s v="Normal_WBC"/>
    <n v="12.71"/>
    <n v="57.8"/>
    <n v="0.81799999999999995"/>
    <n v="0.38500000000000001"/>
    <n v="150.12987012987011"/>
    <n v="0.74199999999999999"/>
    <n v="0.44500000000000001"/>
    <n v="3.1"/>
    <n v="3.2"/>
    <n v="0.86799999999999999"/>
    <n v="406"/>
    <n v="64"/>
    <n v="220"/>
    <n v="165"/>
    <n v="180"/>
    <n v="86.274509803921575"/>
    <n v="64.705882352941174"/>
    <n v="70.588235294117652"/>
    <n v="0.625"/>
    <x v="1"/>
    <x v="1"/>
    <n v="4712"/>
    <n v="5.29"/>
    <n v="12.8"/>
    <n v="44.1"/>
    <n v="181132"/>
    <n v="91.9"/>
    <n v="36.200000000000003"/>
    <s v="PBC_Dataset"/>
    <s v="May_Grunwald_Giemsa"/>
    <s v="Olympus_BX51"/>
    <n v="60"/>
    <n v="256"/>
    <n v="0.1052"/>
    <n v="0.97540000000000004"/>
    <n v="0.92569999999999997"/>
    <n v="-4.9700000000000077E-2"/>
  </r>
  <r>
    <s v="CELL_004678"/>
    <x v="12"/>
    <x v="0"/>
    <s v="Anemia"/>
    <n v="4.87"/>
    <n v="0"/>
    <n v="0"/>
    <n v="1"/>
    <n v="0"/>
    <n v="0.39800000000000002"/>
    <n v="0.80700000000000005"/>
    <n v="0.57999999999999996"/>
    <n v="1"/>
    <n v="0.748"/>
    <n v="92"/>
    <n v="43"/>
    <n v="206"/>
    <n v="120"/>
    <n v="137"/>
    <n v="80.784313725490193"/>
    <n v="47.058823529411761"/>
    <n v="53.725490196078432"/>
    <n v="0.45800000000000002"/>
    <x v="1"/>
    <x v="1"/>
    <n v="3259"/>
    <n v="4.45"/>
    <n v="15.6"/>
    <n v="38.299999999999997"/>
    <n v="221889"/>
    <n v="99.4"/>
    <n v="34.200000000000003"/>
    <s v="CytoData"/>
    <s v="Giemsa"/>
    <s v="Zeiss_Axio"/>
    <n v="40"/>
    <n v="360"/>
    <n v="0.8135"/>
    <n v="0.70889999999999997"/>
    <n v="0.78210000000000002"/>
    <n v="7.3200000000000043E-2"/>
  </r>
  <r>
    <s v="CELL_004284"/>
    <x v="13"/>
    <x v="0"/>
    <s v="Leukemia"/>
    <n v="13.95"/>
    <n v="85.4"/>
    <n v="0.436"/>
    <n v="0.128"/>
    <n v="667.1875"/>
    <n v="0.79400000000000004"/>
    <n v="0.29699999999999999"/>
    <n v="0.93"/>
    <n v="1.1000000000000001"/>
    <n v="0.879"/>
    <n v="576"/>
    <n v="95"/>
    <n v="218"/>
    <n v="162"/>
    <n v="183"/>
    <n v="85.490196078431367"/>
    <n v="63.529411764705877"/>
    <n v="71.764705882352942"/>
    <n v="0.70899999999999996"/>
    <x v="1"/>
    <x v="0"/>
    <n v="8834"/>
    <n v="4.91"/>
    <n v="14.6"/>
    <n v="44.7"/>
    <n v="351020"/>
    <n v="87"/>
    <n v="33.700000000000003"/>
    <s v="Raabin_WBC"/>
    <s v="May_Grunwald_Giemsa"/>
    <s v="Leica_DM2000"/>
    <n v="100"/>
    <n v="360"/>
    <n v="0.73880000000000001"/>
    <n v="0.73"/>
    <n v="0.63649999999999995"/>
    <n v="-9.3500000000000028E-2"/>
  </r>
  <r>
    <s v="CELL_000013"/>
    <x v="1"/>
    <x v="1"/>
    <s v="Normal_WBC"/>
    <n v="13.26"/>
    <n v="56.6"/>
    <n v="0.56100000000000005"/>
    <n v="0.34599999999999997"/>
    <n v="163.58381502890174"/>
    <n v="0.76400000000000001"/>
    <n v="0.378"/>
    <n v="4.18"/>
    <n v="3.9"/>
    <n v="0.89700000000000002"/>
    <n v="449"/>
    <n v="66"/>
    <n v="211"/>
    <n v="163"/>
    <n v="170"/>
    <n v="82.745098039215677"/>
    <n v="63.921568627450974"/>
    <n v="66.666666666666657"/>
    <n v="0.623"/>
    <x v="1"/>
    <x v="1"/>
    <n v="6485"/>
    <n v="5.62"/>
    <n v="16.2"/>
    <n v="35.5"/>
    <n v="367679"/>
    <n v="97.7"/>
    <n v="32.299999999999997"/>
    <s v="CytoData"/>
    <s v="Giemsa"/>
    <s v="Olympus_BX51"/>
    <n v="100"/>
    <n v="512"/>
    <n v="7.0599999999999996E-2"/>
    <n v="0.87609999999999999"/>
    <n v="0.84940000000000004"/>
    <n v="-2.6699999999999946E-2"/>
  </r>
  <r>
    <s v="CELL_001118"/>
    <x v="5"/>
    <x v="1"/>
    <s v="Normal_WBC"/>
    <n v="7.92"/>
    <n v="86"/>
    <n v="0.86399999999999999"/>
    <n v="0.223"/>
    <n v="385.65022421524662"/>
    <n v="0.89700000000000002"/>
    <n v="0.24099999999999999"/>
    <n v="0.94"/>
    <n v="1.3"/>
    <n v="0.89900000000000002"/>
    <n v="262"/>
    <n v="65"/>
    <n v="199"/>
    <n v="154"/>
    <n v="211"/>
    <n v="78.039215686274517"/>
    <n v="60.392156862745097"/>
    <n v="82.745098039215677"/>
    <n v="0.76100000000000001"/>
    <x v="1"/>
    <x v="1"/>
    <n v="8823"/>
    <n v="4.32"/>
    <n v="14.5"/>
    <n v="44"/>
    <n v="187173"/>
    <n v="103.7"/>
    <n v="33"/>
    <s v="Raabin_WBC"/>
    <s v="May_Grunwald_Giemsa"/>
    <s v="Leica_DM2000"/>
    <n v="100"/>
    <n v="224"/>
    <n v="5.7099999999999998E-2"/>
    <n v="0.93459999999999999"/>
    <n v="0.85609999999999997"/>
    <n v="-7.8500000000000014E-2"/>
  </r>
  <r>
    <s v="CELL_004563"/>
    <x v="16"/>
    <x v="0"/>
    <s v="Anemia"/>
    <n v="8.9600000000000009"/>
    <n v="0"/>
    <n v="0"/>
    <n v="1"/>
    <n v="0"/>
    <n v="0.498"/>
    <n v="0.63800000000000001"/>
    <n v="0.48"/>
    <n v="1"/>
    <n v="0.95299999999999996"/>
    <n v="168"/>
    <n v="63"/>
    <n v="244"/>
    <n v="98"/>
    <n v="143"/>
    <n v="95.686274509803923"/>
    <n v="38.431372549019613"/>
    <n v="56.078431372549019"/>
    <n v="0.51400000000000001"/>
    <x v="2"/>
    <x v="0"/>
    <n v="3886"/>
    <n v="5.08"/>
    <n v="12.9"/>
    <n v="40.299999999999997"/>
    <n v="255297"/>
    <n v="99.9"/>
    <n v="33.200000000000003"/>
    <s v="PBC_Dataset"/>
    <s v="Giemsa"/>
    <s v="Zeiss_Axio"/>
    <n v="100"/>
    <n v="360"/>
    <n v="0.79769999999999996"/>
    <n v="0.74470000000000003"/>
    <n v="0.77480000000000004"/>
    <n v="3.0100000000000016E-2"/>
  </r>
  <r>
    <s v="CELL_000643"/>
    <x v="1"/>
    <x v="1"/>
    <s v="Normal_WBC"/>
    <n v="11.9"/>
    <n v="54.8"/>
    <n v="0.54700000000000004"/>
    <n v="0.52800000000000002"/>
    <n v="103.78787878787878"/>
    <n v="0.71399999999999997"/>
    <n v="0.52200000000000002"/>
    <n v="2.61"/>
    <n v="3.1"/>
    <n v="0.85699999999999998"/>
    <n v="471"/>
    <n v="60"/>
    <n v="193"/>
    <n v="164"/>
    <n v="220"/>
    <n v="75.686274509803923"/>
    <n v="64.313725490196077"/>
    <n v="86.274509803921575"/>
    <n v="0.73699999999999999"/>
    <x v="1"/>
    <x v="0"/>
    <n v="6379"/>
    <n v="4.92"/>
    <n v="14.9"/>
    <n v="51.3"/>
    <n v="297022"/>
    <n v="85.3"/>
    <n v="36.299999999999997"/>
    <s v="PBC_Dataset"/>
    <s v="Wright"/>
    <s v="Zeiss_Axio"/>
    <n v="40"/>
    <n v="360"/>
    <n v="9.8000000000000004E-2"/>
    <n v="0.97609999999999997"/>
    <n v="1"/>
    <n v="2.3900000000000032E-2"/>
  </r>
  <r>
    <s v="CELL_003209"/>
    <x v="2"/>
    <x v="1"/>
    <s v="Normal_RBC"/>
    <n v="7.34"/>
    <n v="0"/>
    <n v="0"/>
    <n v="1"/>
    <n v="0"/>
    <n v="0.86199999999999999"/>
    <n v="0.14899999999999999"/>
    <n v="0.17"/>
    <n v="1"/>
    <n v="0.91100000000000003"/>
    <n v="223"/>
    <n v="47"/>
    <n v="225"/>
    <n v="137"/>
    <n v="125"/>
    <n v="88.235294117647058"/>
    <n v="53.725490196078432"/>
    <n v="49.019607843137251"/>
    <n v="0.51500000000000001"/>
    <x v="1"/>
    <x v="0"/>
    <n v="8646"/>
    <n v="5.37"/>
    <n v="12.9"/>
    <n v="38.4"/>
    <n v="153437"/>
    <n v="92.3"/>
    <n v="33.4"/>
    <s v="Raabin_WBC"/>
    <s v="Giemsa"/>
    <s v="Olympus_BX51"/>
    <n v="40"/>
    <n v="360"/>
    <n v="4.9500000000000002E-2"/>
    <n v="0.92779999999999996"/>
    <n v="0.84440000000000004"/>
    <n v="-8.3399999999999919E-2"/>
  </r>
  <r>
    <s v="CELL_001352"/>
    <x v="5"/>
    <x v="1"/>
    <s v="Normal_WBC"/>
    <n v="9.2200000000000006"/>
    <n v="79.900000000000006"/>
    <n v="0.84699999999999998"/>
    <n v="0.13900000000000001"/>
    <n v="574.8201438848921"/>
    <n v="0.89500000000000002"/>
    <n v="0.23699999999999999"/>
    <n v="0.81"/>
    <n v="1"/>
    <n v="0.93799999999999994"/>
    <n v="234"/>
    <n v="75"/>
    <n v="206"/>
    <n v="154"/>
    <n v="191"/>
    <n v="80.784313725490193"/>
    <n v="60.392156862745097"/>
    <n v="74.901960784313729"/>
    <n v="0.76700000000000002"/>
    <x v="0"/>
    <x v="1"/>
    <n v="5971"/>
    <n v="5.69"/>
    <n v="14.6"/>
    <n v="43.4"/>
    <n v="432891"/>
    <n v="82.8"/>
    <n v="35"/>
    <s v="Raabin_WBC"/>
    <s v="Giemsa"/>
    <s v="Zeiss_Axio"/>
    <n v="60"/>
    <n v="512"/>
    <n v="0.10290000000000001"/>
    <n v="0.84909999999999997"/>
    <n v="0.89690000000000003"/>
    <n v="4.7800000000000065E-2"/>
  </r>
  <r>
    <s v="CELL_004693"/>
    <x v="12"/>
    <x v="0"/>
    <s v="Anemia"/>
    <n v="3.99"/>
    <n v="0"/>
    <n v="0"/>
    <n v="1"/>
    <n v="0"/>
    <n v="0.47399999999999998"/>
    <n v="0.83499999999999996"/>
    <n v="0.17"/>
    <n v="1"/>
    <n v="0.70699999999999996"/>
    <n v="72"/>
    <n v="36"/>
    <n v="221"/>
    <n v="128"/>
    <n v="126"/>
    <n v="86.666666666666671"/>
    <n v="50.196078431372548"/>
    <n v="49.411764705882355"/>
    <n v="0.53400000000000003"/>
    <x v="1"/>
    <x v="0"/>
    <n v="7762"/>
    <n v="5.49"/>
    <n v="11.2"/>
    <n v="43.7"/>
    <n v="330963"/>
    <n v="79.7"/>
    <n v="33"/>
    <s v="PBC_Dataset"/>
    <s v="Giemsa"/>
    <s v="Leica_DM2000"/>
    <n v="100"/>
    <n v="224"/>
    <n v="0.77729999999999999"/>
    <n v="0.75370000000000004"/>
    <n v="0.74519999999999997"/>
    <n v="-8.5000000000000631E-3"/>
  </r>
  <r>
    <s v="CELL_003878"/>
    <x v="7"/>
    <x v="1"/>
    <s v="Normal_Platelet"/>
    <n v="3.42"/>
    <n v="0"/>
    <n v="0"/>
    <n v="1"/>
    <n v="0"/>
    <n v="0.60599999999999998"/>
    <n v="0.313"/>
    <n v="2.83"/>
    <n v="1"/>
    <n v="0.89500000000000002"/>
    <n v="28"/>
    <n v="22"/>
    <n v="215"/>
    <n v="147"/>
    <n v="158"/>
    <n v="84.313725490196077"/>
    <n v="57.647058823529406"/>
    <n v="61.96078431372549"/>
    <n v="0.52100000000000002"/>
    <x v="2"/>
    <x v="1"/>
    <n v="7682"/>
    <n v="5.03"/>
    <n v="14.4"/>
    <n v="49.2"/>
    <n v="301056"/>
    <n v="89.2"/>
    <n v="32.5"/>
    <s v="CytoData"/>
    <s v="Giemsa"/>
    <s v="Leica_DM2000"/>
    <n v="100"/>
    <n v="256"/>
    <n v="8.7099999999999997E-2"/>
    <n v="0.92610000000000003"/>
    <n v="0.82940000000000003"/>
    <n v="-9.6700000000000008E-2"/>
  </r>
  <r>
    <s v="CELL_005709"/>
    <x v="6"/>
    <x v="0"/>
    <s v="Artefact"/>
    <n v="6.04"/>
    <n v="96.3"/>
    <n v="0.70099999999999996"/>
    <n v="0.124"/>
    <n v="776.61290322580646"/>
    <n v="0.47399999999999998"/>
    <n v="0.61199999999999999"/>
    <n v="0.72"/>
    <n v="1.1000000000000001"/>
    <n v="0.56999999999999995"/>
    <n v="429"/>
    <n v="72"/>
    <n v="206"/>
    <n v="141"/>
    <n v="189"/>
    <n v="80.784313725490193"/>
    <n v="55.294117647058826"/>
    <n v="74.117647058823536"/>
    <n v="0.67300000000000004"/>
    <x v="1"/>
    <x v="0"/>
    <n v="4886"/>
    <n v="4.8099999999999996"/>
    <n v="12.5"/>
    <n v="41.5"/>
    <n v="307292"/>
    <n v="62.9"/>
    <n v="33"/>
    <s v="CytoData"/>
    <s v="Wright"/>
    <s v="Zeiss_Axio"/>
    <n v="60"/>
    <n v="256"/>
    <n v="0.70920000000000005"/>
    <n v="0.89"/>
    <n v="0.91739999999999999"/>
    <n v="2.739999999999998E-2"/>
  </r>
  <r>
    <s v="CELL_005378"/>
    <x v="0"/>
    <x v="0"/>
    <s v="Infection"/>
    <n v="14.17"/>
    <n v="61.9"/>
    <n v="0.66600000000000004"/>
    <n v="0.42699999999999999"/>
    <n v="144.96487119437938"/>
    <n v="0.67500000000000004"/>
    <n v="0.51200000000000001"/>
    <n v="3.48"/>
    <n v="5.6"/>
    <n v="0.86599999999999999"/>
    <n v="580"/>
    <n v="74"/>
    <n v="206"/>
    <n v="172"/>
    <n v="192"/>
    <n v="80.784313725490193"/>
    <n v="67.450980392156865"/>
    <n v="75.294117647058826"/>
    <n v="0.69299999999999995"/>
    <x v="1"/>
    <x v="1"/>
    <n v="8516"/>
    <n v="4.92"/>
    <n v="11.3"/>
    <n v="40.9"/>
    <n v="328980"/>
    <n v="107.1"/>
    <n v="35.4"/>
    <s v="Raabin_WBC"/>
    <s v="Wright"/>
    <s v="Olympus_BX51"/>
    <n v="60"/>
    <n v="512"/>
    <n v="0.76639999999999997"/>
    <n v="0.70299999999999996"/>
    <n v="0.79169999999999996"/>
    <n v="8.8700000000000001E-2"/>
  </r>
  <r>
    <s v="CELL_001296"/>
    <x v="5"/>
    <x v="1"/>
    <s v="Normal_WBC"/>
    <n v="8.2100000000000009"/>
    <n v="76.099999999999994"/>
    <n v="0.59"/>
    <n v="0.22800000000000001"/>
    <n v="333.77192982456137"/>
    <n v="0.92700000000000005"/>
    <n v="0.28399999999999997"/>
    <n v="1.67"/>
    <n v="1.2"/>
    <n v="0.89700000000000002"/>
    <n v="324"/>
    <n v="57"/>
    <n v="194"/>
    <n v="145"/>
    <n v="191"/>
    <n v="76.078431372549019"/>
    <n v="56.862745098039213"/>
    <n v="74.901960784313729"/>
    <n v="0.74"/>
    <x v="1"/>
    <x v="1"/>
    <n v="10952"/>
    <n v="5.83"/>
    <n v="10.4"/>
    <n v="35.200000000000003"/>
    <n v="238179"/>
    <n v="83.2"/>
    <n v="34.799999999999997"/>
    <s v="PBC_Dataset"/>
    <s v="Wright"/>
    <s v="Olympus_BX51"/>
    <n v="60"/>
    <n v="360"/>
    <n v="4.7E-2"/>
    <n v="0.85850000000000004"/>
    <n v="0.80720000000000003"/>
    <n v="-5.1300000000000012E-2"/>
  </r>
  <r>
    <s v="CELL_002623"/>
    <x v="10"/>
    <x v="1"/>
    <s v="Normal_WBC"/>
    <n v="13.46"/>
    <n v="46.9"/>
    <n v="0.57099999999999995"/>
    <n v="0.40100000000000002"/>
    <n v="116.95760598503739"/>
    <n v="0.74"/>
    <n v="0.315"/>
    <n v="4.8"/>
    <n v="2"/>
    <n v="0.77500000000000002"/>
    <n v="437"/>
    <n v="83"/>
    <n v="221"/>
    <n v="130"/>
    <n v="160"/>
    <n v="86.666666666666671"/>
    <n v="50.980392156862742"/>
    <n v="62.745098039215684"/>
    <n v="0.69599999999999995"/>
    <x v="1"/>
    <x v="0"/>
    <n v="7828"/>
    <n v="2.92"/>
    <n v="13.9"/>
    <n v="47"/>
    <n v="171275"/>
    <n v="82.1"/>
    <n v="32.1"/>
    <s v="PBC_Dataset"/>
    <s v="Wright"/>
    <s v="Olympus_BX51"/>
    <n v="60"/>
    <n v="224"/>
    <n v="0.1033"/>
    <n v="0.92349999999999999"/>
    <n v="0.86260000000000003"/>
    <n v="-6.0899999999999954E-2"/>
  </r>
  <r>
    <s v="CELL_005013"/>
    <x v="17"/>
    <x v="0"/>
    <s v="Sickle_Cell_Anemia"/>
    <n v="6.25"/>
    <n v="0"/>
    <n v="0"/>
    <n v="1"/>
    <n v="0"/>
    <n v="0.26500000000000001"/>
    <n v="0.91400000000000003"/>
    <n v="0.44"/>
    <n v="1"/>
    <n v="0.82799999999999996"/>
    <n v="160"/>
    <n v="61"/>
    <n v="222"/>
    <n v="124"/>
    <n v="120"/>
    <n v="87.058823529411768"/>
    <n v="48.627450980392155"/>
    <n v="47.058823529411761"/>
    <n v="0.51800000000000002"/>
    <x v="1"/>
    <x v="0"/>
    <n v="1000"/>
    <n v="4.38"/>
    <n v="11"/>
    <n v="39.9"/>
    <n v="237291"/>
    <n v="85.3"/>
    <n v="36.9"/>
    <s v="CytoData"/>
    <s v="Wright"/>
    <s v="Olympus_BX51"/>
    <n v="100"/>
    <n v="256"/>
    <n v="0.8498"/>
    <n v="0.91910000000000003"/>
    <n v="0.66439999999999999"/>
    <n v="-0.25470000000000004"/>
  </r>
  <r>
    <s v="CELL_005109"/>
    <x v="17"/>
    <x v="0"/>
    <s v="Sickle_Cell_Anemia"/>
    <n v="7.97"/>
    <n v="0"/>
    <n v="0"/>
    <n v="1"/>
    <n v="0"/>
    <n v="0.40100000000000002"/>
    <n v="0.85599999999999998"/>
    <n v="0.74"/>
    <n v="1"/>
    <n v="0.90600000000000003"/>
    <n v="150"/>
    <n v="65"/>
    <n v="226"/>
    <n v="122"/>
    <n v="127"/>
    <n v="88.627450980392155"/>
    <n v="47.843137254901961"/>
    <n v="49.803921568627452"/>
    <n v="0.61199999999999999"/>
    <x v="1"/>
    <x v="1"/>
    <n v="6199"/>
    <n v="3.87"/>
    <n v="11.3"/>
    <n v="40"/>
    <n v="206120"/>
    <n v="101.4"/>
    <n v="35.4"/>
    <s v="PBC_Dataset"/>
    <s v="Giemsa"/>
    <s v="Zeiss_Axio"/>
    <n v="100"/>
    <n v="224"/>
    <n v="0.93"/>
    <n v="0.72960000000000003"/>
    <n v="0.67079999999999995"/>
    <n v="-5.8800000000000074E-2"/>
  </r>
  <r>
    <s v="CELL_000654"/>
    <x v="1"/>
    <x v="1"/>
    <s v="Normal_WBC"/>
    <n v="11.07"/>
    <n v="53.2"/>
    <n v="0.42899999999999999"/>
    <n v="0.46500000000000002"/>
    <n v="114.40860215053763"/>
    <n v="0.78300000000000003"/>
    <n v="0.30499999999999999"/>
    <n v="3.98"/>
    <n v="3.9"/>
    <n v="0.85499999999999998"/>
    <n v="395"/>
    <n v="71"/>
    <n v="219"/>
    <n v="162"/>
    <n v="209"/>
    <n v="85.882352941176464"/>
    <n v="63.529411764705877"/>
    <n v="81.960784313725483"/>
    <n v="0.63600000000000001"/>
    <x v="2"/>
    <x v="0"/>
    <n v="5738"/>
    <n v="5.51"/>
    <n v="17.3"/>
    <n v="55.1"/>
    <n v="363626"/>
    <n v="90.7"/>
    <n v="32.1"/>
    <s v="Raabin_WBC"/>
    <s v="Giemsa"/>
    <s v="Zeiss_Axio"/>
    <n v="40"/>
    <n v="512"/>
    <n v="2.63E-2"/>
    <n v="0.82520000000000004"/>
    <n v="0.84430000000000005"/>
    <n v="1.9100000000000006E-2"/>
  </r>
  <r>
    <s v="CELL_000430"/>
    <x v="1"/>
    <x v="1"/>
    <s v="Normal_WBC"/>
    <n v="11.27"/>
    <n v="58"/>
    <n v="0.746"/>
    <n v="0.43"/>
    <n v="134.88372093023256"/>
    <n v="0.80700000000000005"/>
    <n v="0.33600000000000002"/>
    <n v="2.71"/>
    <n v="3.1"/>
    <n v="0.71599999999999997"/>
    <n v="487"/>
    <n v="54"/>
    <n v="206"/>
    <n v="142"/>
    <n v="171"/>
    <n v="80.784313725490193"/>
    <n v="55.686274509803923"/>
    <n v="67.058823529411754"/>
    <n v="0.746"/>
    <x v="1"/>
    <x v="0"/>
    <n v="7502"/>
    <n v="4.49"/>
    <n v="14.3"/>
    <n v="46"/>
    <n v="263955"/>
    <n v="82.7"/>
    <n v="31.6"/>
    <s v="PBC_Dataset"/>
    <s v="Wright"/>
    <s v="Olympus_BX51"/>
    <n v="100"/>
    <n v="256"/>
    <n v="5.7299999999999997E-2"/>
    <n v="0.92379999999999995"/>
    <n v="0.9022"/>
    <n v="-2.1599999999999953E-2"/>
  </r>
  <r>
    <s v="CELL_003297"/>
    <x v="2"/>
    <x v="1"/>
    <s v="Normal_RBC"/>
    <n v="7.46"/>
    <n v="0"/>
    <n v="0"/>
    <n v="1"/>
    <n v="0"/>
    <n v="0.93899999999999995"/>
    <n v="0.216"/>
    <n v="0.44"/>
    <n v="1"/>
    <n v="0.90200000000000002"/>
    <n v="199"/>
    <n v="59"/>
    <n v="232"/>
    <n v="143"/>
    <n v="138"/>
    <n v="90.980392156862749"/>
    <n v="56.078431372549019"/>
    <n v="54.117647058823529"/>
    <n v="0.47299999999999998"/>
    <x v="1"/>
    <x v="0"/>
    <n v="4787"/>
    <n v="5.19"/>
    <n v="13.3"/>
    <n v="46.7"/>
    <n v="254664"/>
    <n v="84.5"/>
    <n v="34.4"/>
    <s v="PBC_Dataset"/>
    <s v="May_Grunwald_Giemsa"/>
    <s v="Zeiss_Axio"/>
    <n v="100"/>
    <n v="256"/>
    <n v="0.1356"/>
    <n v="0.96819999999999995"/>
    <n v="0.88929999999999998"/>
    <n v="-7.889999999999997E-2"/>
  </r>
  <r>
    <s v="CELL_002706"/>
    <x v="9"/>
    <x v="1"/>
    <s v="Normal_WBC"/>
    <n v="13.1"/>
    <n v="61.4"/>
    <n v="0.72699999999999998"/>
    <n v="0.435"/>
    <n v="141.14942528735631"/>
    <n v="0.75700000000000001"/>
    <n v="0.27300000000000002"/>
    <n v="5.51"/>
    <n v="2.1"/>
    <n v="0.79800000000000004"/>
    <n v="425"/>
    <n v="75"/>
    <n v="202"/>
    <n v="146"/>
    <n v="187"/>
    <n v="79.215686274509807"/>
    <n v="57.254901960784309"/>
    <n v="73.333333333333329"/>
    <n v="0.77900000000000003"/>
    <x v="1"/>
    <x v="1"/>
    <n v="6937"/>
    <n v="4.08"/>
    <n v="11.4"/>
    <n v="37.1"/>
    <n v="259613"/>
    <n v="100.5"/>
    <n v="35.299999999999997"/>
    <s v="CytoData"/>
    <s v="May_Grunwald_Giemsa"/>
    <s v="Olympus_BX51"/>
    <n v="60"/>
    <n v="360"/>
    <n v="1.9800000000000002E-2"/>
    <n v="0.91849999999999998"/>
    <n v="0.91490000000000005"/>
    <n v="-3.5999999999999366E-3"/>
  </r>
  <r>
    <s v="CELL_005653"/>
    <x v="3"/>
    <x v="0"/>
    <s v="Infection"/>
    <n v="12.77"/>
    <n v="68.599999999999994"/>
    <n v="0.755"/>
    <n v="0.26600000000000001"/>
    <n v="257.8947368421052"/>
    <n v="0.71199999999999997"/>
    <n v="0.33500000000000002"/>
    <n v="1.36"/>
    <n v="1.2"/>
    <n v="0.88300000000000001"/>
    <n v="438"/>
    <n v="82"/>
    <n v="191"/>
    <n v="135"/>
    <n v="181"/>
    <n v="74.901960784313729"/>
    <n v="52.941176470588239"/>
    <n v="70.980392156862749"/>
    <n v="0.79200000000000004"/>
    <x v="1"/>
    <x v="1"/>
    <n v="8002"/>
    <n v="6.55"/>
    <n v="13.4"/>
    <n v="48.8"/>
    <n v="214955"/>
    <n v="92.2"/>
    <n v="34"/>
    <s v="Raabin_WBC"/>
    <s v="Wright"/>
    <s v="Leica_DM2000"/>
    <n v="40"/>
    <n v="360"/>
    <n v="0.73399999999999999"/>
    <n v="0.56130000000000002"/>
    <n v="0.78449999999999998"/>
    <n v="0.22319999999999995"/>
  </r>
  <r>
    <s v="CELL_005016"/>
    <x v="17"/>
    <x v="0"/>
    <s v="Sickle_Cell_Anemia"/>
    <n v="7.43"/>
    <n v="0"/>
    <n v="0"/>
    <n v="1"/>
    <n v="0"/>
    <n v="0.313"/>
    <n v="0.89300000000000002"/>
    <n v="0.56000000000000005"/>
    <n v="1"/>
    <n v="0.82199999999999995"/>
    <n v="166"/>
    <n v="48"/>
    <n v="228"/>
    <n v="125"/>
    <n v="127"/>
    <n v="89.411764705882362"/>
    <n v="49.019607843137251"/>
    <n v="49.803921568627452"/>
    <n v="0.48499999999999999"/>
    <x v="1"/>
    <x v="1"/>
    <n v="6843"/>
    <n v="4.82"/>
    <n v="10.6"/>
    <n v="37.700000000000003"/>
    <n v="237774"/>
    <n v="93.7"/>
    <n v="33.5"/>
    <s v="CytoData"/>
    <s v="Wright"/>
    <s v="Leica_DM2000"/>
    <n v="100"/>
    <n v="256"/>
    <n v="0.93700000000000006"/>
    <n v="0.75519999999999998"/>
    <n v="0.94510000000000005"/>
    <n v="0.18990000000000007"/>
  </r>
  <r>
    <s v="CELL_003948"/>
    <x v="7"/>
    <x v="1"/>
    <s v="Normal_Platelet"/>
    <n v="2.84"/>
    <n v="0"/>
    <n v="0"/>
    <n v="1"/>
    <n v="0"/>
    <n v="0.73499999999999999"/>
    <n v="0.191"/>
    <n v="2.19"/>
    <n v="1"/>
    <n v="0.73599999999999999"/>
    <n v="20"/>
    <n v="20"/>
    <n v="206"/>
    <n v="158"/>
    <n v="150"/>
    <n v="80.784313725490193"/>
    <n v="61.96078431372549"/>
    <n v="58.82352941176471"/>
    <n v="0.59799999999999998"/>
    <x v="1"/>
    <x v="1"/>
    <n v="9841"/>
    <n v="5.25"/>
    <n v="15.7"/>
    <n v="33.4"/>
    <n v="216498"/>
    <n v="92.5"/>
    <n v="31.7"/>
    <s v="CytoData"/>
    <s v="Giemsa"/>
    <s v="Leica_DM2000"/>
    <n v="40"/>
    <n v="512"/>
    <n v="6.1699999999999998E-2"/>
    <n v="0.90569999999999995"/>
    <n v="0.94879999999999998"/>
    <n v="4.3100000000000027E-2"/>
  </r>
  <r>
    <s v="CELL_001407"/>
    <x v="5"/>
    <x v="1"/>
    <s v="Normal_WBC"/>
    <n v="8.42"/>
    <n v="89.9"/>
    <n v="0.76200000000000001"/>
    <n v="0.23300000000000001"/>
    <n v="385.83690987124464"/>
    <n v="0.9"/>
    <n v="0.113"/>
    <n v="0.9"/>
    <n v="1.1000000000000001"/>
    <n v="0.90500000000000003"/>
    <n v="221"/>
    <n v="60"/>
    <n v="193"/>
    <n v="160"/>
    <n v="227"/>
    <n v="75.686274509803923"/>
    <n v="62.745098039215684"/>
    <n v="89.019607843137251"/>
    <n v="0.74299999999999999"/>
    <x v="2"/>
    <x v="1"/>
    <n v="8530"/>
    <n v="5.2"/>
    <n v="13.4"/>
    <n v="42.3"/>
    <n v="415143"/>
    <n v="79.900000000000006"/>
    <n v="33.799999999999997"/>
    <s v="Raabin_WBC"/>
    <s v="Giemsa"/>
    <s v="Leica_DM2000"/>
    <n v="100"/>
    <n v="256"/>
    <n v="5.4399999999999997E-2"/>
    <n v="0.91690000000000005"/>
    <n v="0.89400000000000002"/>
    <n v="-2.2900000000000031E-2"/>
  </r>
  <r>
    <s v="CELL_000839"/>
    <x v="1"/>
    <x v="1"/>
    <s v="Normal_WBC"/>
    <n v="9"/>
    <n v="52.8"/>
    <n v="0.45600000000000002"/>
    <n v="0.48"/>
    <n v="110"/>
    <n v="0.76900000000000002"/>
    <n v="0.33"/>
    <n v="4.5199999999999996"/>
    <n v="4.0999999999999996"/>
    <n v="0.873"/>
    <n v="530"/>
    <n v="78"/>
    <n v="198"/>
    <n v="146"/>
    <n v="199"/>
    <n v="77.64705882352942"/>
    <n v="57.254901960784309"/>
    <n v="78.039215686274517"/>
    <n v="0.50600000000000001"/>
    <x v="1"/>
    <x v="1"/>
    <n v="6805"/>
    <n v="4.95"/>
    <n v="15.6"/>
    <n v="45.3"/>
    <n v="87684"/>
    <n v="101.4"/>
    <n v="35.5"/>
    <s v="Raabin_WBC"/>
    <s v="Wright"/>
    <s v="Olympus_BX51"/>
    <n v="100"/>
    <n v="360"/>
    <n v="5.3699999999999998E-2"/>
    <n v="1"/>
    <n v="0.91269999999999996"/>
    <n v="-8.7300000000000044E-2"/>
  </r>
  <r>
    <s v="CELL_001088"/>
    <x v="1"/>
    <x v="1"/>
    <s v="Normal_WBC"/>
    <n v="11.93"/>
    <n v="59.9"/>
    <n v="0.76100000000000001"/>
    <n v="0.56399999999999995"/>
    <n v="106.20567375886526"/>
    <n v="0.72699999999999998"/>
    <n v="0.34"/>
    <n v="2.46"/>
    <n v="3"/>
    <n v="0.80900000000000005"/>
    <n v="401"/>
    <n v="88"/>
    <n v="190"/>
    <n v="159"/>
    <n v="154"/>
    <n v="74.509803921568633"/>
    <n v="62.352941176470587"/>
    <n v="60.392156862745097"/>
    <n v="0.67300000000000004"/>
    <x v="1"/>
    <x v="1"/>
    <n v="3645"/>
    <n v="5.46"/>
    <n v="14.5"/>
    <n v="41.6"/>
    <n v="222257"/>
    <n v="86.4"/>
    <n v="32.200000000000003"/>
    <s v="PBC_Dataset"/>
    <s v="Wright"/>
    <s v="Zeiss_Axio"/>
    <n v="40"/>
    <n v="224"/>
    <n v="4.6399999999999997E-2"/>
    <n v="0.91949999999999998"/>
    <n v="0.94930000000000003"/>
    <n v="2.9800000000000049E-2"/>
  </r>
  <r>
    <s v="CELL_001600"/>
    <x v="5"/>
    <x v="1"/>
    <s v="Normal_WBC"/>
    <n v="9.1300000000000008"/>
    <n v="87.8"/>
    <n v="0.82799999999999996"/>
    <n v="0.19600000000000001"/>
    <n v="447.95918367346934"/>
    <n v="0.95299999999999996"/>
    <n v="0.187"/>
    <n v="0.59"/>
    <n v="1"/>
    <n v="0.95499999999999996"/>
    <n v="300"/>
    <n v="58"/>
    <n v="212"/>
    <n v="157"/>
    <n v="192"/>
    <n v="83.137254901960787"/>
    <n v="61.568627450980394"/>
    <n v="75.294117647058826"/>
    <n v="0.77"/>
    <x v="2"/>
    <x v="0"/>
    <n v="6044"/>
    <n v="5.44"/>
    <n v="10.8"/>
    <n v="45.4"/>
    <n v="258203"/>
    <n v="81.599999999999994"/>
    <n v="35.5"/>
    <s v="CytoData"/>
    <s v="May_Grunwald_Giemsa"/>
    <s v="Leica_DM2000"/>
    <n v="100"/>
    <n v="360"/>
    <n v="0"/>
    <n v="0.96330000000000005"/>
    <n v="0.91290000000000004"/>
    <n v="-5.04E-2"/>
  </r>
  <r>
    <s v="CELL_004356"/>
    <x v="13"/>
    <x v="0"/>
    <s v="Leukemia"/>
    <n v="16.309999999999999"/>
    <n v="83.2"/>
    <n v="0.318"/>
    <n v="0.20399999999999999"/>
    <n v="407.84313725490199"/>
    <n v="0.82499999999999996"/>
    <n v="0.192"/>
    <n v="1.19"/>
    <n v="1"/>
    <n v="0.90600000000000003"/>
    <n v="520"/>
    <n v="89"/>
    <n v="184"/>
    <n v="174"/>
    <n v="184"/>
    <n v="72.156862745098039"/>
    <n v="68.235294117647058"/>
    <n v="72.156862745098039"/>
    <n v="0.72"/>
    <x v="0"/>
    <x v="1"/>
    <n v="9031"/>
    <n v="3.96"/>
    <n v="9.6999999999999993"/>
    <n v="42.7"/>
    <n v="215968"/>
    <n v="86.8"/>
    <n v="34.9"/>
    <s v="CytoData"/>
    <s v="May_Grunwald_Giemsa"/>
    <s v="Leica_DM2000"/>
    <n v="100"/>
    <n v="512"/>
    <n v="0.85340000000000005"/>
    <n v="0.6552"/>
    <n v="0.63739999999999997"/>
    <n v="-1.7800000000000038E-2"/>
  </r>
  <r>
    <s v="CELL_001514"/>
    <x v="5"/>
    <x v="1"/>
    <s v="Normal_WBC"/>
    <n v="8.9700000000000006"/>
    <n v="75.900000000000006"/>
    <n v="0.84699999999999998"/>
    <n v="0.21099999999999999"/>
    <n v="359.71563981042658"/>
    <n v="0.88900000000000001"/>
    <n v="9.0999999999999998E-2"/>
    <n v="1.1100000000000001"/>
    <n v="1"/>
    <n v="0.997"/>
    <n v="228"/>
    <n v="56"/>
    <n v="204"/>
    <n v="143"/>
    <n v="218"/>
    <n v="80"/>
    <n v="56.078431372549019"/>
    <n v="85.490196078431367"/>
    <n v="0.83699999999999997"/>
    <x v="0"/>
    <x v="1"/>
    <n v="4853"/>
    <n v="5.05"/>
    <n v="15.2"/>
    <n v="39.5"/>
    <n v="407763"/>
    <n v="87.4"/>
    <n v="34.299999999999997"/>
    <s v="PBC_Dataset"/>
    <s v="Giemsa"/>
    <s v="Olympus_BX51"/>
    <n v="100"/>
    <n v="360"/>
    <n v="0.16220000000000001"/>
    <n v="0.99509999999999998"/>
    <n v="0.92020000000000002"/>
    <n v="-7.4899999999999967E-2"/>
  </r>
  <r>
    <s v="CELL_004042"/>
    <x v="8"/>
    <x v="0"/>
    <s v="Leukemia"/>
    <n v="15.43"/>
    <n v="79.5"/>
    <n v="0.34200000000000003"/>
    <n v="0.20300000000000001"/>
    <n v="391.62561576354676"/>
    <n v="0.95499999999999996"/>
    <n v="0.373"/>
    <n v="1.1499999999999999"/>
    <n v="1.1000000000000001"/>
    <n v="0.77"/>
    <n v="659"/>
    <n v="80"/>
    <n v="175"/>
    <n v="144"/>
    <n v="225"/>
    <n v="68.627450980392155"/>
    <n v="56.470588235294116"/>
    <n v="88.235294117647058"/>
    <n v="0.65500000000000003"/>
    <x v="2"/>
    <x v="0"/>
    <n v="5574"/>
    <n v="2.78"/>
    <n v="16.100000000000001"/>
    <n v="36.6"/>
    <n v="322016"/>
    <n v="91.8"/>
    <n v="32.1"/>
    <s v="PBC_Dataset"/>
    <s v="Wright"/>
    <s v="Olympus_BX51"/>
    <n v="60"/>
    <n v="512"/>
    <n v="0.85609999999999997"/>
    <n v="0.65749999999999997"/>
    <n v="0.54510000000000003"/>
    <n v="-0.11239999999999994"/>
  </r>
  <r>
    <s v="CELL_000857"/>
    <x v="1"/>
    <x v="1"/>
    <s v="Normal_WBC"/>
    <n v="10.66"/>
    <n v="53.4"/>
    <n v="0.80300000000000005"/>
    <n v="0.434"/>
    <n v="123.04147465437788"/>
    <n v="0.77300000000000002"/>
    <n v="0.42899999999999999"/>
    <n v="3.69"/>
    <n v="3.6"/>
    <n v="0.878"/>
    <n v="360"/>
    <n v="65"/>
    <n v="227"/>
    <n v="160"/>
    <n v="166"/>
    <n v="89.019607843137251"/>
    <n v="62.745098039215684"/>
    <n v="65.098039215686271"/>
    <n v="0.55700000000000005"/>
    <x v="0"/>
    <x v="1"/>
    <n v="4972"/>
    <n v="4.21"/>
    <n v="12.6"/>
    <n v="40.9"/>
    <n v="182357"/>
    <n v="93.1"/>
    <n v="33"/>
    <s v="PBC_Dataset"/>
    <s v="Wright"/>
    <s v="Leica_DM2000"/>
    <n v="100"/>
    <n v="224"/>
    <n v="4.1399999999999999E-2"/>
    <n v="0.91120000000000001"/>
    <n v="1"/>
    <n v="8.879999999999999E-2"/>
  </r>
  <r>
    <s v="CELL_003996"/>
    <x v="7"/>
    <x v="1"/>
    <s v="Normal_Platelet"/>
    <n v="3.1"/>
    <n v="0"/>
    <n v="0"/>
    <n v="1"/>
    <n v="0"/>
    <n v="0.621"/>
    <n v="0.46"/>
    <n v="1.51"/>
    <n v="1"/>
    <n v="0.76900000000000002"/>
    <n v="26"/>
    <n v="16"/>
    <n v="226"/>
    <n v="152"/>
    <n v="159"/>
    <n v="88.627450980392155"/>
    <n v="59.607843137254903"/>
    <n v="62.352941176470587"/>
    <n v="0.53700000000000003"/>
    <x v="1"/>
    <x v="1"/>
    <n v="8605"/>
    <n v="3.99"/>
    <n v="13.6"/>
    <n v="32.299999999999997"/>
    <n v="348207"/>
    <n v="94"/>
    <n v="33"/>
    <s v="CytoData"/>
    <s v="Wright"/>
    <s v="Olympus_BX51"/>
    <n v="60"/>
    <n v="360"/>
    <n v="2.5700000000000001E-2"/>
    <n v="0.89970000000000006"/>
    <n v="0.85109999999999997"/>
    <n v="-4.8600000000000088E-2"/>
  </r>
  <r>
    <s v="CELL_002246"/>
    <x v="4"/>
    <x v="1"/>
    <s v="Normal_WBC"/>
    <n v="15.02"/>
    <n v="63.5"/>
    <n v="0.39800000000000002"/>
    <n v="0.35299999999999998"/>
    <n v="179.88668555240795"/>
    <n v="0.66700000000000004"/>
    <n v="0.56899999999999995"/>
    <n v="1.94"/>
    <n v="1"/>
    <n v="0.72099999999999997"/>
    <n v="500"/>
    <n v="86"/>
    <n v="191"/>
    <n v="191"/>
    <n v="175"/>
    <n v="74.901960784313729"/>
    <n v="74.901960784313729"/>
    <n v="68.627450980392155"/>
    <n v="0.63"/>
    <x v="2"/>
    <x v="0"/>
    <n v="6234"/>
    <n v="5.99"/>
    <n v="14.9"/>
    <n v="36.9"/>
    <n v="135280"/>
    <n v="108.6"/>
    <n v="32.200000000000003"/>
    <s v="PBC_Dataset"/>
    <s v="Giemsa"/>
    <s v="Leica_DM2000"/>
    <n v="100"/>
    <n v="256"/>
    <n v="9.6199999999999994E-2"/>
    <n v="0.94799999999999995"/>
    <n v="0.89229999999999998"/>
    <n v="-5.5699999999999972E-2"/>
  </r>
  <r>
    <s v="CELL_002211"/>
    <x v="4"/>
    <x v="1"/>
    <s v="Normal_WBC"/>
    <n v="17.07"/>
    <n v="64.2"/>
    <n v="0.48799999999999999"/>
    <n v="0.36299999999999999"/>
    <n v="176.85950413223142"/>
    <n v="0.81399999999999995"/>
    <n v="0.57999999999999996"/>
    <n v="1.97"/>
    <n v="1"/>
    <n v="0.69599999999999995"/>
    <n v="584"/>
    <n v="90"/>
    <n v="220"/>
    <n v="158"/>
    <n v="191"/>
    <n v="86.274509803921575"/>
    <n v="61.96078431372549"/>
    <n v="74.901960784313729"/>
    <n v="0.47699999999999998"/>
    <x v="1"/>
    <x v="1"/>
    <n v="5688"/>
    <n v="5.8"/>
    <n v="18.600000000000001"/>
    <n v="48.1"/>
    <n v="295201"/>
    <n v="81.3"/>
    <n v="35.799999999999997"/>
    <s v="PBC_Dataset"/>
    <s v="Giemsa"/>
    <s v="Olympus_BX51"/>
    <n v="100"/>
    <n v="360"/>
    <n v="3.95E-2"/>
    <n v="0.83140000000000003"/>
    <n v="0.89559999999999995"/>
    <n v="6.4199999999999924E-2"/>
  </r>
  <r>
    <s v="CELL_002330"/>
    <x v="4"/>
    <x v="1"/>
    <s v="Normal_WBC"/>
    <n v="16.22"/>
    <n v="63.5"/>
    <n v="0.36099999999999999"/>
    <n v="0.375"/>
    <n v="169.33333333333334"/>
    <n v="0.72099999999999997"/>
    <n v="0.53"/>
    <n v="2.12"/>
    <n v="1.3"/>
    <n v="0.75"/>
    <n v="604"/>
    <n v="97"/>
    <n v="196"/>
    <n v="144"/>
    <n v="184"/>
    <n v="76.862745098039227"/>
    <n v="56.470588235294116"/>
    <n v="72.156862745098039"/>
    <n v="0.59099999999999997"/>
    <x v="1"/>
    <x v="0"/>
    <n v="8132"/>
    <n v="4.29"/>
    <n v="16.3"/>
    <n v="34.200000000000003"/>
    <n v="210831"/>
    <n v="87"/>
    <n v="32.6"/>
    <s v="CytoData"/>
    <s v="Giemsa"/>
    <s v="Olympus_BX51"/>
    <n v="100"/>
    <n v="224"/>
    <n v="9.0899999999999995E-2"/>
    <n v="0.93899999999999995"/>
    <n v="0.91449999999999998"/>
    <n v="-2.4499999999999966E-2"/>
  </r>
  <r>
    <s v="CELL_002820"/>
    <x v="2"/>
    <x v="1"/>
    <s v="Normal_RBC"/>
    <n v="7.85"/>
    <n v="0"/>
    <n v="0"/>
    <n v="1"/>
    <n v="0"/>
    <n v="0.89100000000000001"/>
    <n v="0.13400000000000001"/>
    <n v="0.48"/>
    <n v="1"/>
    <n v="0.98599999999999999"/>
    <n v="217"/>
    <n v="44"/>
    <n v="255"/>
    <n v="141"/>
    <n v="140"/>
    <n v="100"/>
    <n v="55.294117647058826"/>
    <n v="54.901960784313729"/>
    <n v="0.51200000000000001"/>
    <x v="1"/>
    <x v="0"/>
    <n v="3094"/>
    <n v="5.29"/>
    <n v="12.3"/>
    <n v="36.200000000000003"/>
    <n v="195918"/>
    <n v="82.7"/>
    <n v="33.9"/>
    <s v="Raabin_WBC"/>
    <s v="Giemsa"/>
    <s v="Leica_DM2000"/>
    <n v="100"/>
    <n v="360"/>
    <n v="0.1149"/>
    <n v="0.9224"/>
    <n v="0.9"/>
    <n v="-2.2399999999999975E-2"/>
  </r>
  <r>
    <s v="CELL_004261"/>
    <x v="8"/>
    <x v="0"/>
    <s v="Leukemia"/>
    <n v="11.63"/>
    <n v="87.4"/>
    <n v="0.375"/>
    <n v="0.20599999999999999"/>
    <n v="424.27184466019423"/>
    <n v="0.84499999999999997"/>
    <n v="0.29499999999999998"/>
    <n v="0.6"/>
    <n v="1"/>
    <n v="0.91"/>
    <n v="789"/>
    <n v="81"/>
    <n v="207"/>
    <n v="146"/>
    <n v="180"/>
    <n v="81.17647058823529"/>
    <n v="57.254901960784309"/>
    <n v="70.588235294117652"/>
    <n v="0.80100000000000005"/>
    <x v="2"/>
    <x v="1"/>
    <n v="7750"/>
    <n v="3.52"/>
    <n v="15.7"/>
    <n v="42.1"/>
    <n v="173667"/>
    <n v="82.1"/>
    <n v="34.1"/>
    <s v="Raabin_WBC"/>
    <s v="Wright"/>
    <s v="Leica_DM2000"/>
    <n v="100"/>
    <n v="512"/>
    <n v="0.745"/>
    <n v="0.7056"/>
    <n v="0.87180000000000002"/>
    <n v="0.16620000000000001"/>
  </r>
  <r>
    <s v="CELL_000694"/>
    <x v="1"/>
    <x v="1"/>
    <s v="Normal_WBC"/>
    <n v="12.66"/>
    <n v="54.6"/>
    <n v="0.505"/>
    <n v="0.44400000000000001"/>
    <n v="122.97297297297297"/>
    <n v="0.84499999999999997"/>
    <n v="0.28499999999999998"/>
    <n v="2.99"/>
    <n v="3"/>
    <n v="0.81799999999999995"/>
    <n v="385"/>
    <n v="57"/>
    <n v="194"/>
    <n v="184"/>
    <n v="188"/>
    <n v="76.078431372549019"/>
    <n v="72.156862745098039"/>
    <n v="73.725490196078439"/>
    <n v="0.66500000000000004"/>
    <x v="2"/>
    <x v="0"/>
    <n v="6293"/>
    <n v="4.29"/>
    <n v="18"/>
    <n v="49.4"/>
    <n v="312009"/>
    <n v="84.7"/>
    <n v="32.799999999999997"/>
    <s v="PBC_Dataset"/>
    <s v="Wright"/>
    <s v="Leica_DM2000"/>
    <n v="40"/>
    <n v="360"/>
    <n v="3.9100000000000003E-2"/>
    <n v="1"/>
    <n v="0.95760000000000001"/>
    <n v="-4.2399999999999993E-2"/>
  </r>
  <r>
    <s v="CELL_005387"/>
    <x v="0"/>
    <x v="0"/>
    <s v="Infection"/>
    <n v="14.22"/>
    <n v="53.7"/>
    <n v="0.56100000000000005"/>
    <n v="0.378"/>
    <n v="142.06349206349208"/>
    <n v="0.72199999999999998"/>
    <n v="0.38900000000000001"/>
    <n v="2.57"/>
    <n v="6.6"/>
    <n v="0.81699999999999995"/>
    <n v="574"/>
    <n v="71"/>
    <n v="214"/>
    <n v="156"/>
    <n v="167"/>
    <n v="83.921568627450981"/>
    <n v="61.176470588235297"/>
    <n v="65.490196078431367"/>
    <n v="0.62"/>
    <x v="0"/>
    <x v="1"/>
    <n v="3609"/>
    <n v="6.24"/>
    <n v="13.6"/>
    <n v="39.9"/>
    <n v="238065"/>
    <n v="87.5"/>
    <n v="33.4"/>
    <s v="PBC_Dataset"/>
    <s v="May_Grunwald_Giemsa"/>
    <s v="Leica_DM2000"/>
    <n v="60"/>
    <n v="256"/>
    <n v="1"/>
    <n v="0.75639999999999996"/>
    <n v="0.6583"/>
    <n v="-9.8099999999999965E-2"/>
  </r>
  <r>
    <s v="CELL_004889"/>
    <x v="15"/>
    <x v="0"/>
    <s v="Anemia"/>
    <n v="7.1"/>
    <n v="0"/>
    <n v="0"/>
    <n v="1"/>
    <n v="0"/>
    <n v="0.95499999999999996"/>
    <n v="0.121"/>
    <n v="0.37"/>
    <n v="1"/>
    <n v="0.92900000000000005"/>
    <n v="143"/>
    <n v="37"/>
    <n v="229"/>
    <n v="143"/>
    <n v="147"/>
    <n v="89.803921568627459"/>
    <n v="56.078431372549019"/>
    <n v="57.647058823529406"/>
    <n v="0.443"/>
    <x v="1"/>
    <x v="0"/>
    <n v="4235"/>
    <n v="4.29"/>
    <n v="16.100000000000001"/>
    <n v="30.8"/>
    <n v="288587"/>
    <n v="97.9"/>
    <n v="33.799999999999997"/>
    <s v="PBC_Dataset"/>
    <s v="Giemsa"/>
    <s v="Olympus_BX51"/>
    <n v="100"/>
    <n v="256"/>
    <n v="0.7883"/>
    <n v="0.68700000000000006"/>
    <n v="0.7046"/>
    <n v="1.7599999999999949E-2"/>
  </r>
  <r>
    <s v="CELL_000288"/>
    <x v="1"/>
    <x v="1"/>
    <s v="Normal_WBC"/>
    <n v="12.47"/>
    <n v="60.6"/>
    <n v="0.46300000000000002"/>
    <n v="0.51200000000000001"/>
    <n v="118.359375"/>
    <n v="0.90600000000000003"/>
    <n v="0.441"/>
    <n v="3.6"/>
    <n v="3.6"/>
    <n v="0.79400000000000004"/>
    <n v="458"/>
    <n v="59"/>
    <n v="203"/>
    <n v="133"/>
    <n v="174"/>
    <n v="79.607843137254903"/>
    <n v="52.156862745098046"/>
    <n v="68.235294117647058"/>
    <n v="0.69499999999999995"/>
    <x v="0"/>
    <x v="0"/>
    <n v="8263"/>
    <n v="3.94"/>
    <n v="14.9"/>
    <n v="35.700000000000003"/>
    <n v="200615"/>
    <n v="80.2"/>
    <n v="31.7"/>
    <s v="Raabin_WBC"/>
    <s v="Giemsa"/>
    <s v="Zeiss_Axio"/>
    <n v="100"/>
    <n v="512"/>
    <n v="7.2900000000000006E-2"/>
    <n v="1"/>
    <n v="0.90869999999999995"/>
    <n v="-9.1300000000000048E-2"/>
  </r>
  <r>
    <s v="CELL_003277"/>
    <x v="2"/>
    <x v="1"/>
    <s v="Normal_RBC"/>
    <n v="7.3"/>
    <n v="0"/>
    <n v="0"/>
    <n v="1"/>
    <n v="0"/>
    <n v="0.92400000000000004"/>
    <n v="0.14499999999999999"/>
    <n v="0.18"/>
    <n v="1"/>
    <n v="0.93600000000000005"/>
    <n v="191"/>
    <n v="54"/>
    <n v="212"/>
    <n v="140"/>
    <n v="125"/>
    <n v="83.137254901960787"/>
    <n v="54.901960784313729"/>
    <n v="49.019607843137251"/>
    <n v="0.497"/>
    <x v="1"/>
    <x v="0"/>
    <n v="7014"/>
    <n v="4.6900000000000004"/>
    <n v="15.9"/>
    <n v="42.4"/>
    <n v="322389"/>
    <n v="92.7"/>
    <n v="32.200000000000003"/>
    <s v="Raabin_WBC"/>
    <s v="Giemsa"/>
    <s v="Leica_DM2000"/>
    <n v="40"/>
    <n v="360"/>
    <n v="0.1017"/>
    <n v="0.86439999999999995"/>
    <n v="0.96819999999999995"/>
    <n v="0.1038"/>
  </r>
  <r>
    <s v="CELL_003117"/>
    <x v="2"/>
    <x v="1"/>
    <s v="Normal_RBC"/>
    <n v="7.63"/>
    <n v="0"/>
    <n v="0"/>
    <n v="1"/>
    <n v="0"/>
    <n v="0.94099999999999995"/>
    <n v="0.113"/>
    <n v="0.56999999999999995"/>
    <n v="1"/>
    <n v="0.94"/>
    <n v="180"/>
    <n v="42"/>
    <n v="222"/>
    <n v="125"/>
    <n v="147"/>
    <n v="87.058823529411768"/>
    <n v="49.019607843137251"/>
    <n v="57.647058823529406"/>
    <n v="0.47299999999999998"/>
    <x v="1"/>
    <x v="1"/>
    <n v="2259"/>
    <n v="4.38"/>
    <n v="13.1"/>
    <n v="42.9"/>
    <n v="287737"/>
    <n v="80.5"/>
    <n v="33.5"/>
    <s v="Raabin_WBC"/>
    <s v="Wright"/>
    <s v="Olympus_BX51"/>
    <n v="60"/>
    <n v="512"/>
    <n v="0.1366"/>
    <n v="0.84570000000000001"/>
    <n v="0.85529999999999995"/>
    <n v="9.5999999999999419E-3"/>
  </r>
  <r>
    <s v="CELL_003888"/>
    <x v="7"/>
    <x v="1"/>
    <s v="Normal_Platelet"/>
    <n v="2.62"/>
    <n v="0"/>
    <n v="0"/>
    <n v="1"/>
    <n v="0"/>
    <n v="0.57299999999999995"/>
    <n v="0.39200000000000002"/>
    <n v="1.21"/>
    <n v="1"/>
    <n v="0.69199999999999995"/>
    <n v="30"/>
    <n v="18"/>
    <n v="221"/>
    <n v="160"/>
    <n v="173"/>
    <n v="86.666666666666671"/>
    <n v="62.745098039215684"/>
    <n v="67.843137254901961"/>
    <n v="0.58799999999999997"/>
    <x v="1"/>
    <x v="0"/>
    <n v="8934"/>
    <n v="6.4"/>
    <n v="13.8"/>
    <n v="27.9"/>
    <n v="161571"/>
    <n v="81.5"/>
    <n v="32.299999999999997"/>
    <s v="CytoData"/>
    <s v="Giemsa"/>
    <s v="Leica_DM2000"/>
    <n v="100"/>
    <n v="224"/>
    <n v="6.2100000000000002E-2"/>
    <n v="0.85109999999999997"/>
    <n v="0.87409999999999999"/>
    <n v="2.300000000000002E-2"/>
  </r>
  <r>
    <s v="CELL_004904"/>
    <x v="15"/>
    <x v="0"/>
    <s v="Anemia"/>
    <n v="6.08"/>
    <n v="0"/>
    <n v="0"/>
    <n v="1"/>
    <n v="0"/>
    <n v="0.95499999999999996"/>
    <n v="0.10299999999999999"/>
    <n v="0.28000000000000003"/>
    <n v="1"/>
    <n v="0.96499999999999997"/>
    <n v="153"/>
    <n v="36"/>
    <n v="220"/>
    <n v="123"/>
    <n v="140"/>
    <n v="86.274509803921575"/>
    <n v="48.235294117647058"/>
    <n v="54.901960784313729"/>
    <n v="0.49099999999999999"/>
    <x v="1"/>
    <x v="0"/>
    <n v="9238"/>
    <n v="5.04"/>
    <n v="15.7"/>
    <n v="47.9"/>
    <n v="133443"/>
    <n v="100.2"/>
    <n v="33.9"/>
    <s v="CytoData"/>
    <s v="May_Grunwald_Giemsa"/>
    <s v="Zeiss_Axio"/>
    <n v="100"/>
    <n v="360"/>
    <n v="0.77900000000000003"/>
    <n v="0.71789999999999998"/>
    <n v="0.68259999999999998"/>
    <n v="-3.5299999999999998E-2"/>
  </r>
  <r>
    <s v="CELL_003535"/>
    <x v="2"/>
    <x v="1"/>
    <s v="Normal_RBC"/>
    <n v="7.73"/>
    <n v="0"/>
    <n v="0"/>
    <n v="1"/>
    <n v="0"/>
    <n v="0.89400000000000002"/>
    <n v="0.26500000000000001"/>
    <n v="0.4"/>
    <n v="1"/>
    <n v="0.96299999999999997"/>
    <n v="173"/>
    <n v="43"/>
    <n v="223"/>
    <n v="139"/>
    <n v="128"/>
    <n v="87.450980392156865"/>
    <n v="54.509803921568626"/>
    <n v="50.196078431372548"/>
    <n v="0.54100000000000004"/>
    <x v="0"/>
    <x v="0"/>
    <n v="9955"/>
    <n v="5.28"/>
    <n v="12.1"/>
    <n v="27.1"/>
    <n v="274224"/>
    <n v="96.5"/>
    <n v="33.799999999999997"/>
    <s v="Raabin_WBC"/>
    <s v="Giemsa"/>
    <s v="Olympus_BX51"/>
    <n v="100"/>
    <n v="512"/>
    <n v="0.15759999999999999"/>
    <n v="0.97819999999999996"/>
    <n v="0.92630000000000001"/>
    <n v="-5.1899999999999946E-2"/>
  </r>
  <r>
    <s v="CELL_002245"/>
    <x v="4"/>
    <x v="1"/>
    <s v="Normal_WBC"/>
    <n v="15.93"/>
    <n v="65.599999999999994"/>
    <n v="0.46700000000000003"/>
    <n v="0.28799999999999998"/>
    <n v="227.77777777777777"/>
    <n v="0.62"/>
    <n v="0.46800000000000003"/>
    <n v="2.15"/>
    <n v="1.2"/>
    <n v="0.752"/>
    <n v="563"/>
    <n v="83"/>
    <n v="200"/>
    <n v="150"/>
    <n v="137"/>
    <n v="78.431372549019613"/>
    <n v="58.82352941176471"/>
    <n v="53.725490196078432"/>
    <n v="0.57899999999999996"/>
    <x v="1"/>
    <x v="1"/>
    <n v="6349"/>
    <n v="4.93"/>
    <n v="14.5"/>
    <n v="30.2"/>
    <n v="379219"/>
    <n v="71.2"/>
    <n v="32.700000000000003"/>
    <s v="Raabin_WBC"/>
    <s v="Wright"/>
    <s v="Leica_DM2000"/>
    <n v="100"/>
    <n v="256"/>
    <n v="0.17760000000000001"/>
    <n v="0.93340000000000001"/>
    <n v="0.89829999999999999"/>
    <n v="-3.510000000000002E-2"/>
  </r>
  <r>
    <s v="CELL_002448"/>
    <x v="10"/>
    <x v="1"/>
    <s v="Normal_WBC"/>
    <n v="14.98"/>
    <n v="48.4"/>
    <n v="0.47299999999999998"/>
    <n v="0.48199999999999998"/>
    <n v="100.4149377593361"/>
    <n v="0.80400000000000005"/>
    <n v="0.375"/>
    <n v="4.8"/>
    <n v="2.2000000000000002"/>
    <n v="0.77600000000000002"/>
    <n v="502"/>
    <n v="85"/>
    <n v="237"/>
    <n v="153"/>
    <n v="133"/>
    <n v="92.941176470588232"/>
    <n v="60"/>
    <n v="52.156862745098046"/>
    <n v="0.71699999999999997"/>
    <x v="2"/>
    <x v="1"/>
    <n v="5667"/>
    <n v="3.91"/>
    <n v="17.100000000000001"/>
    <n v="39.6"/>
    <n v="224045"/>
    <n v="91.1"/>
    <n v="33.200000000000003"/>
    <s v="PBC_Dataset"/>
    <s v="Giemsa"/>
    <s v="Olympus_BX51"/>
    <n v="60"/>
    <n v="224"/>
    <n v="5.8900000000000001E-2"/>
    <n v="1"/>
    <n v="0.91349999999999998"/>
    <n v="-8.6500000000000021E-2"/>
  </r>
  <r>
    <s v="CELL_004858"/>
    <x v="15"/>
    <x v="0"/>
    <s v="Anemia"/>
    <n v="6.47"/>
    <n v="0"/>
    <n v="0"/>
    <n v="1"/>
    <n v="0"/>
    <n v="0.94799999999999995"/>
    <n v="0.11700000000000001"/>
    <n v="0.2"/>
    <n v="1"/>
    <n v="0.99399999999999999"/>
    <n v="128"/>
    <n v="42"/>
    <n v="222"/>
    <n v="150"/>
    <n v="147"/>
    <n v="87.058823529411768"/>
    <n v="58.82352941176471"/>
    <n v="57.647058823529406"/>
    <n v="0.52300000000000002"/>
    <x v="0"/>
    <x v="1"/>
    <n v="9269"/>
    <n v="4.6100000000000003"/>
    <n v="13.3"/>
    <n v="37.799999999999997"/>
    <n v="256561"/>
    <n v="90.7"/>
    <n v="32.5"/>
    <s v="PBC_Dataset"/>
    <s v="May_Grunwald_Giemsa"/>
    <s v="Olympus_BX51"/>
    <n v="100"/>
    <n v="360"/>
    <n v="0.78580000000000005"/>
    <n v="0.73209999999999997"/>
    <n v="0.77429999999999999"/>
    <n v="4.2200000000000015E-2"/>
  </r>
  <r>
    <s v="CELL_004761"/>
    <x v="12"/>
    <x v="0"/>
    <s v="Anemia"/>
    <n v="5.19"/>
    <n v="0"/>
    <n v="0"/>
    <n v="1"/>
    <n v="0"/>
    <n v="0.434"/>
    <n v="0.92400000000000004"/>
    <n v="0.14000000000000001"/>
    <n v="1"/>
    <n v="0.64600000000000002"/>
    <n v="97"/>
    <n v="37"/>
    <n v="217"/>
    <n v="144"/>
    <n v="124"/>
    <n v="85.098039215686271"/>
    <n v="56.470588235294116"/>
    <n v="48.627450980392155"/>
    <n v="0.54"/>
    <x v="2"/>
    <x v="0"/>
    <n v="10509"/>
    <n v="5.17"/>
    <n v="12.4"/>
    <n v="46.8"/>
    <n v="319242"/>
    <n v="91.3"/>
    <n v="35.9"/>
    <s v="CytoData"/>
    <s v="Wright"/>
    <s v="Leica_DM2000"/>
    <n v="60"/>
    <n v="360"/>
    <n v="0.77010000000000001"/>
    <n v="0.70109999999999995"/>
    <n v="0.77690000000000003"/>
    <n v="7.580000000000009E-2"/>
  </r>
  <r>
    <s v="CELL_002865"/>
    <x v="2"/>
    <x v="1"/>
    <s v="Normal_RBC"/>
    <n v="7.15"/>
    <n v="0"/>
    <n v="0"/>
    <n v="1"/>
    <n v="0"/>
    <n v="0.90400000000000003"/>
    <n v="0.23499999999999999"/>
    <n v="0.15"/>
    <n v="1"/>
    <n v="0.99199999999999999"/>
    <n v="187"/>
    <n v="52"/>
    <n v="253"/>
    <n v="143"/>
    <n v="115"/>
    <n v="99.215686274509807"/>
    <n v="56.078431372549019"/>
    <n v="45.098039215686278"/>
    <n v="0.48399999999999999"/>
    <x v="0"/>
    <x v="1"/>
    <n v="7900"/>
    <n v="4.1900000000000004"/>
    <n v="14"/>
    <n v="42.8"/>
    <n v="327452"/>
    <n v="91.7"/>
    <n v="33.9"/>
    <s v="Raabin_WBC"/>
    <s v="Wright"/>
    <s v="Zeiss_Axio"/>
    <n v="100"/>
    <n v="224"/>
    <n v="0.1052"/>
    <n v="0.84989999999999999"/>
    <n v="0.95189999999999997"/>
    <n v="0.10199999999999998"/>
  </r>
  <r>
    <s v="CELL_000211"/>
    <x v="1"/>
    <x v="1"/>
    <s v="Normal_WBC"/>
    <n v="11.4"/>
    <n v="57.7"/>
    <n v="0.46800000000000003"/>
    <n v="0.59699999999999998"/>
    <n v="96.649916247906205"/>
    <n v="0.83599999999999997"/>
    <n v="0.36499999999999999"/>
    <n v="2.81"/>
    <n v="3.4"/>
    <n v="0.80300000000000005"/>
    <n v="517"/>
    <n v="62"/>
    <n v="212"/>
    <n v="159"/>
    <n v="183"/>
    <n v="83.137254901960787"/>
    <n v="62.352941176470587"/>
    <n v="71.764705882352942"/>
    <n v="0.64200000000000002"/>
    <x v="2"/>
    <x v="1"/>
    <n v="6709"/>
    <n v="4.6399999999999997"/>
    <n v="13.6"/>
    <n v="43.2"/>
    <n v="105531"/>
    <n v="93"/>
    <n v="30.9"/>
    <s v="Raabin_WBC"/>
    <s v="Giemsa"/>
    <s v="Leica_DM2000"/>
    <n v="60"/>
    <n v="256"/>
    <n v="0"/>
    <n v="0.95030000000000003"/>
    <n v="0.92069999999999996"/>
    <n v="-2.9600000000000071E-2"/>
  </r>
  <r>
    <s v="CELL_005272"/>
    <x v="0"/>
    <x v="0"/>
    <s v="Infection"/>
    <n v="15.77"/>
    <n v="65"/>
    <n v="0.58399999999999996"/>
    <n v="0.39200000000000002"/>
    <n v="165.81632653061223"/>
    <n v="0.71199999999999997"/>
    <n v="0.44800000000000001"/>
    <n v="2.44"/>
    <n v="6.1"/>
    <n v="0.83599999999999997"/>
    <n v="529"/>
    <n v="79"/>
    <n v="204"/>
    <n v="148"/>
    <n v="168"/>
    <n v="80"/>
    <n v="58.039215686274517"/>
    <n v="65.882352941176464"/>
    <n v="0.68600000000000005"/>
    <x v="0"/>
    <x v="1"/>
    <n v="7631"/>
    <n v="5.6"/>
    <n v="14.4"/>
    <n v="40.700000000000003"/>
    <n v="185486"/>
    <n v="86.8"/>
    <n v="31.4"/>
    <s v="PBC_Dataset"/>
    <s v="Wright"/>
    <s v="Zeiss_Axio"/>
    <n v="40"/>
    <n v="256"/>
    <n v="0.82569999999999999"/>
    <n v="0.87649999999999995"/>
    <n v="0.82440000000000002"/>
    <n v="-5.2099999999999924E-2"/>
  </r>
  <r>
    <s v="CELL_004509"/>
    <x v="16"/>
    <x v="0"/>
    <s v="Anemia"/>
    <n v="6.23"/>
    <n v="0"/>
    <n v="0"/>
    <n v="1"/>
    <n v="0"/>
    <n v="0.56100000000000005"/>
    <n v="0.79400000000000004"/>
    <n v="0.09"/>
    <n v="1"/>
    <n v="0.82499999999999996"/>
    <n v="182"/>
    <n v="67"/>
    <n v="217"/>
    <n v="121"/>
    <n v="131"/>
    <n v="85.098039215686271"/>
    <n v="47.450980392156858"/>
    <n v="51.372549019607838"/>
    <n v="0.47799999999999998"/>
    <x v="1"/>
    <x v="0"/>
    <n v="8783"/>
    <n v="4.9000000000000004"/>
    <n v="12.7"/>
    <n v="51.4"/>
    <n v="157181"/>
    <n v="88.1"/>
    <n v="32.299999999999997"/>
    <s v="CytoData"/>
    <s v="Giemsa"/>
    <s v="Olympus_BX51"/>
    <n v="60"/>
    <n v="512"/>
    <n v="0.87980000000000003"/>
    <n v="0.87209999999999999"/>
    <n v="0.7782"/>
    <n v="-9.3899999999999983E-2"/>
  </r>
  <r>
    <s v="CELL_001224"/>
    <x v="5"/>
    <x v="1"/>
    <s v="Normal_WBC"/>
    <n v="7.42"/>
    <n v="75.400000000000006"/>
    <n v="0.84199999999999997"/>
    <n v="0.20100000000000001"/>
    <n v="375.12437810945272"/>
    <n v="0.88400000000000001"/>
    <n v="0.20799999999999999"/>
    <n v="1.26"/>
    <n v="1.1000000000000001"/>
    <n v="0.94199999999999995"/>
    <n v="285"/>
    <n v="55"/>
    <n v="193"/>
    <n v="142"/>
    <n v="190"/>
    <n v="75.686274509803923"/>
    <n v="55.686274509803923"/>
    <n v="74.509803921568633"/>
    <n v="0.68400000000000005"/>
    <x v="1"/>
    <x v="0"/>
    <n v="11003"/>
    <n v="3.92"/>
    <n v="16.100000000000001"/>
    <n v="33.700000000000003"/>
    <n v="247883"/>
    <n v="90.3"/>
    <n v="31.5"/>
    <s v="Raabin_WBC"/>
    <s v="Giemsa"/>
    <s v="Leica_DM2000"/>
    <n v="60"/>
    <n v="512"/>
    <n v="9.2200000000000004E-2"/>
    <n v="0.9889"/>
    <n v="0.83660000000000001"/>
    <n v="-0.15229999999999999"/>
  </r>
  <r>
    <s v="CELL_000074"/>
    <x v="1"/>
    <x v="1"/>
    <s v="Normal_WBC"/>
    <n v="15.01"/>
    <n v="52.7"/>
    <n v="0.70199999999999996"/>
    <n v="0.434"/>
    <n v="121.42857142857143"/>
    <n v="0.69799999999999995"/>
    <n v="0.35599999999999998"/>
    <n v="3.72"/>
    <n v="3"/>
    <n v="0.79"/>
    <n v="449"/>
    <n v="72"/>
    <n v="218"/>
    <n v="163"/>
    <n v="192"/>
    <n v="85.490196078431367"/>
    <n v="63.921568627450974"/>
    <n v="75.294117647058826"/>
    <n v="0.62"/>
    <x v="1"/>
    <x v="0"/>
    <n v="7579"/>
    <n v="2.56"/>
    <n v="14.3"/>
    <n v="49.1"/>
    <n v="180201"/>
    <n v="78.599999999999994"/>
    <n v="34.4"/>
    <s v="CytoData"/>
    <s v="Giemsa"/>
    <s v="Leica_DM2000"/>
    <n v="100"/>
    <n v="256"/>
    <n v="0.1608"/>
    <n v="0.93200000000000005"/>
    <n v="0.92879999999999996"/>
    <n v="-3.2000000000000917E-3"/>
  </r>
  <r>
    <s v="CELL_003426"/>
    <x v="2"/>
    <x v="1"/>
    <s v="Normal_RBC"/>
    <n v="6.75"/>
    <n v="0"/>
    <n v="0"/>
    <n v="1"/>
    <n v="0"/>
    <n v="0.90200000000000002"/>
    <n v="0.13200000000000001"/>
    <n v="0.6"/>
    <n v="1"/>
    <n v="0.94699999999999995"/>
    <n v="173"/>
    <n v="50"/>
    <n v="241"/>
    <n v="138"/>
    <n v="118"/>
    <n v="94.509803921568619"/>
    <n v="54.117647058823529"/>
    <n v="46.274509803921568"/>
    <n v="0.45200000000000001"/>
    <x v="1"/>
    <x v="1"/>
    <n v="8862"/>
    <n v="6.34"/>
    <n v="12.6"/>
    <n v="41.6"/>
    <n v="267223"/>
    <n v="98.2"/>
    <n v="33.700000000000003"/>
    <s v="PBC_Dataset"/>
    <s v="Wright"/>
    <s v="Zeiss_Axio"/>
    <n v="100"/>
    <n v="512"/>
    <n v="0.13439999999999999"/>
    <n v="0.82310000000000005"/>
    <n v="0.94"/>
    <n v="0.11689999999999989"/>
  </r>
  <r>
    <s v="CELL_002500"/>
    <x v="10"/>
    <x v="1"/>
    <s v="Normal_WBC"/>
    <n v="12.99"/>
    <n v="45.9"/>
    <n v="0.60099999999999998"/>
    <n v="0.39"/>
    <n v="117.69230769230768"/>
    <n v="0.85299999999999998"/>
    <n v="0.39100000000000001"/>
    <n v="4.75"/>
    <n v="1.9"/>
    <n v="0.873"/>
    <n v="384"/>
    <n v="54"/>
    <n v="255"/>
    <n v="127"/>
    <n v="153"/>
    <n v="100"/>
    <n v="49.803921568627452"/>
    <n v="60"/>
    <n v="0.72899999999999998"/>
    <x v="0"/>
    <x v="0"/>
    <n v="5986"/>
    <n v="5.62"/>
    <n v="11.5"/>
    <n v="32.6"/>
    <n v="311451"/>
    <n v="101.3"/>
    <n v="33.700000000000003"/>
    <s v="PBC_Dataset"/>
    <s v="Wright"/>
    <s v="Olympus_BX51"/>
    <n v="100"/>
    <n v="512"/>
    <n v="4.2599999999999999E-2"/>
    <n v="0.91769999999999996"/>
    <n v="0.89090000000000003"/>
    <n v="-2.6799999999999935E-2"/>
  </r>
  <r>
    <s v="CELL_004746"/>
    <x v="12"/>
    <x v="0"/>
    <s v="Anemia"/>
    <n v="5.62"/>
    <n v="0"/>
    <n v="0"/>
    <n v="1"/>
    <n v="0"/>
    <n v="0.495"/>
    <n v="0.748"/>
    <n v="0.49"/>
    <n v="1"/>
    <n v="0.67200000000000004"/>
    <n v="103"/>
    <n v="38"/>
    <n v="230"/>
    <n v="109"/>
    <n v="132"/>
    <n v="90.196078431372555"/>
    <n v="42.745098039215684"/>
    <n v="51.764705882352949"/>
    <n v="0.47499999999999998"/>
    <x v="0"/>
    <x v="1"/>
    <n v="8026"/>
    <n v="5.07"/>
    <n v="16.399999999999999"/>
    <n v="37"/>
    <n v="221335"/>
    <n v="77.3"/>
    <n v="34.299999999999997"/>
    <s v="PBC_Dataset"/>
    <s v="May_Grunwald_Giemsa"/>
    <s v="Olympus_BX51"/>
    <n v="100"/>
    <n v="224"/>
    <n v="0.7712"/>
    <n v="0.75780000000000003"/>
    <n v="0.68379999999999996"/>
    <n v="-7.4000000000000066E-2"/>
  </r>
  <r>
    <s v="CELL_002510"/>
    <x v="10"/>
    <x v="1"/>
    <s v="Normal_WBC"/>
    <n v="12.84"/>
    <n v="46.3"/>
    <n v="0.45700000000000002"/>
    <n v="0.54400000000000004"/>
    <n v="85.110294117647044"/>
    <n v="0.70799999999999996"/>
    <n v="0.33900000000000002"/>
    <n v="4.09"/>
    <n v="1.7"/>
    <n v="0.82299999999999995"/>
    <n v="488"/>
    <n v="77"/>
    <n v="245"/>
    <n v="151"/>
    <n v="163"/>
    <n v="96.078431372549019"/>
    <n v="59.215686274509807"/>
    <n v="63.921568627450974"/>
    <n v="0.748"/>
    <x v="0"/>
    <x v="1"/>
    <n v="9454"/>
    <n v="4.92"/>
    <n v="10.5"/>
    <n v="48.1"/>
    <n v="195495"/>
    <n v="85.9"/>
    <n v="36.799999999999997"/>
    <s v="CytoData"/>
    <s v="Giemsa"/>
    <s v="Olympus_BX51"/>
    <n v="40"/>
    <n v="224"/>
    <n v="3.0000000000000001E-3"/>
    <n v="0.74199999999999999"/>
    <n v="0.92820000000000003"/>
    <n v="0.18620000000000003"/>
  </r>
  <r>
    <s v="CELL_002030"/>
    <x v="4"/>
    <x v="1"/>
    <s v="Normal_WBC"/>
    <n v="17.57"/>
    <n v="68.099999999999994"/>
    <n v="0.33100000000000002"/>
    <n v="0.26"/>
    <n v="261.92307692307691"/>
    <n v="0.66900000000000004"/>
    <n v="0.55400000000000005"/>
    <n v="1.91"/>
    <n v="1"/>
    <n v="0.68100000000000005"/>
    <n v="643"/>
    <n v="92"/>
    <n v="228"/>
    <n v="143"/>
    <n v="189"/>
    <n v="89.411764705882362"/>
    <n v="56.078431372549019"/>
    <n v="74.117647058823536"/>
    <n v="0.61799999999999999"/>
    <x v="1"/>
    <x v="1"/>
    <n v="9117"/>
    <n v="4.28"/>
    <n v="13.3"/>
    <n v="45.5"/>
    <n v="221933"/>
    <n v="72.7"/>
    <n v="33.200000000000003"/>
    <s v="PBC_Dataset"/>
    <s v="Giemsa"/>
    <s v="Olympus_BX51"/>
    <n v="100"/>
    <n v="360"/>
    <n v="4.7899999999999998E-2"/>
    <n v="0.84589999999999999"/>
    <n v="0.85909999999999997"/>
    <n v="1.319999999999999E-2"/>
  </r>
  <r>
    <s v="CELL_001384"/>
    <x v="5"/>
    <x v="1"/>
    <s v="Normal_WBC"/>
    <n v="9.0399999999999991"/>
    <n v="85.3"/>
    <n v="0.85499999999999998"/>
    <n v="0.19900000000000001"/>
    <n v="428.643216080402"/>
    <n v="0.78700000000000003"/>
    <n v="0.05"/>
    <n v="1.17"/>
    <n v="1"/>
    <n v="0.88900000000000001"/>
    <n v="270"/>
    <n v="72"/>
    <n v="201"/>
    <n v="163"/>
    <n v="201"/>
    <n v="78.82352941176471"/>
    <n v="63.921568627450974"/>
    <n v="78.82352941176471"/>
    <n v="0.57499999999999996"/>
    <x v="1"/>
    <x v="0"/>
    <n v="6001"/>
    <n v="5.7"/>
    <n v="14.6"/>
    <n v="43.2"/>
    <n v="57363"/>
    <n v="101.1"/>
    <n v="34.200000000000003"/>
    <s v="PBC_Dataset"/>
    <s v="May_Grunwald_Giemsa"/>
    <s v="Olympus_BX51"/>
    <n v="100"/>
    <n v="224"/>
    <n v="7.9399999999999998E-2"/>
    <n v="0.81310000000000004"/>
    <n v="0.84630000000000005"/>
    <n v="3.3200000000000007E-2"/>
  </r>
  <r>
    <s v="CELL_004281"/>
    <x v="13"/>
    <x v="0"/>
    <s v="Leukemia"/>
    <n v="14.94"/>
    <n v="76"/>
    <n v="0.31900000000000001"/>
    <n v="0.158"/>
    <n v="481.01265822784808"/>
    <n v="0.87"/>
    <n v="0.32100000000000001"/>
    <n v="0.85"/>
    <n v="1"/>
    <n v="0.95199999999999996"/>
    <n v="559"/>
    <n v="90"/>
    <n v="212"/>
    <n v="159"/>
    <n v="207"/>
    <n v="83.137254901960787"/>
    <n v="62.352941176470587"/>
    <n v="81.17647058823529"/>
    <n v="0.76800000000000002"/>
    <x v="2"/>
    <x v="1"/>
    <n v="4292"/>
    <n v="5.36"/>
    <n v="15.3"/>
    <n v="47.8"/>
    <n v="308831"/>
    <n v="67.900000000000006"/>
    <n v="36.5"/>
    <s v="PBC_Dataset"/>
    <s v="Wright"/>
    <s v="Olympus_BX51"/>
    <n v="60"/>
    <n v="224"/>
    <n v="0.74009999999999998"/>
    <n v="0.81079999999999997"/>
    <n v="0.76529999999999998"/>
    <n v="-4.5499999999999985E-2"/>
  </r>
  <r>
    <s v="CELL_005484"/>
    <x v="11"/>
    <x v="0"/>
    <s v="Infection"/>
    <n v="13.34"/>
    <n v="57.5"/>
    <n v="0.48899999999999999"/>
    <n v="0.48799999999999999"/>
    <n v="117.82786885245902"/>
    <n v="0.81599999999999995"/>
    <n v="0.61899999999999999"/>
    <n v="5.04"/>
    <n v="2.9"/>
    <n v="0.72499999999999998"/>
    <n v="427"/>
    <n v="64"/>
    <n v="196"/>
    <n v="138"/>
    <n v="177"/>
    <n v="76.862745098039227"/>
    <n v="54.117647058823529"/>
    <n v="69.411764705882348"/>
    <n v="0.64900000000000002"/>
    <x v="0"/>
    <x v="0"/>
    <n v="13482"/>
    <n v="4.75"/>
    <n v="15.1"/>
    <n v="47.3"/>
    <n v="481143"/>
    <n v="104.5"/>
    <n v="35.6"/>
    <s v="Raabin_WBC"/>
    <s v="Wright"/>
    <s v="Leica_DM2000"/>
    <n v="100"/>
    <n v="360"/>
    <n v="0.85960000000000003"/>
    <n v="0.78190000000000004"/>
    <n v="0.8589"/>
    <n v="7.6999999999999957E-2"/>
  </r>
  <r>
    <s v="CELL_003215"/>
    <x v="2"/>
    <x v="1"/>
    <s v="Normal_RBC"/>
    <n v="7.61"/>
    <n v="0"/>
    <n v="0"/>
    <n v="1"/>
    <n v="0"/>
    <n v="0.81299999999999994"/>
    <n v="0.19800000000000001"/>
    <n v="0.68"/>
    <n v="1"/>
    <n v="0.98399999999999999"/>
    <n v="200"/>
    <n v="39"/>
    <n v="242"/>
    <n v="121"/>
    <n v="125"/>
    <n v="94.901960784313715"/>
    <n v="47.450980392156858"/>
    <n v="49.019607843137251"/>
    <n v="0.53600000000000003"/>
    <x v="0"/>
    <x v="0"/>
    <n v="7853"/>
    <n v="4.95"/>
    <n v="11.6"/>
    <n v="41.5"/>
    <n v="106591"/>
    <n v="82.3"/>
    <n v="34.299999999999997"/>
    <s v="Raabin_WBC"/>
    <s v="Wright"/>
    <s v="Leica_DM2000"/>
    <n v="100"/>
    <n v="360"/>
    <n v="0.1429"/>
    <n v="0.95740000000000003"/>
    <n v="0.85440000000000005"/>
    <n v="-0.10299999999999998"/>
  </r>
  <r>
    <s v="CELL_003307"/>
    <x v="2"/>
    <x v="1"/>
    <s v="Normal_RBC"/>
    <n v="7.68"/>
    <n v="0"/>
    <n v="0"/>
    <n v="1"/>
    <n v="0"/>
    <n v="0.96899999999999997"/>
    <n v="0.21299999999999999"/>
    <n v="0.35"/>
    <n v="1"/>
    <n v="0.95599999999999996"/>
    <n v="200"/>
    <n v="45"/>
    <n v="210"/>
    <n v="144"/>
    <n v="129"/>
    <n v="82.35294117647058"/>
    <n v="56.470588235294116"/>
    <n v="50.588235294117645"/>
    <n v="0.39500000000000002"/>
    <x v="1"/>
    <x v="0"/>
    <n v="6310"/>
    <n v="6.65"/>
    <n v="16"/>
    <n v="34.200000000000003"/>
    <n v="263546"/>
    <n v="75"/>
    <n v="32.700000000000003"/>
    <s v="Raabin_WBC"/>
    <s v="Giemsa"/>
    <s v="Zeiss_Axio"/>
    <n v="100"/>
    <n v="360"/>
    <n v="6.3200000000000006E-2"/>
    <n v="0.98560000000000003"/>
    <n v="0.99309999999999998"/>
    <n v="7.4999999999999512E-3"/>
  </r>
  <r>
    <s v="CELL_005749"/>
    <x v="6"/>
    <x v="0"/>
    <s v="Artefact"/>
    <n v="12.51"/>
    <n v="88.4"/>
    <n v="0.68799999999999994"/>
    <n v="8.8999999999999996E-2"/>
    <n v="993.25842696629229"/>
    <n v="0.48799999999999999"/>
    <n v="0.59599999999999997"/>
    <n v="0.99"/>
    <n v="1"/>
    <n v="0.53200000000000003"/>
    <n v="334"/>
    <n v="91"/>
    <n v="190"/>
    <n v="187"/>
    <n v="186"/>
    <n v="74.509803921568633"/>
    <n v="73.333333333333329"/>
    <n v="72.941176470588232"/>
    <n v="0.61699999999999999"/>
    <x v="1"/>
    <x v="1"/>
    <n v="7934"/>
    <n v="4.53"/>
    <n v="15.1"/>
    <n v="37.200000000000003"/>
    <n v="191514"/>
    <n v="79.599999999999994"/>
    <n v="35.799999999999997"/>
    <s v="CytoData"/>
    <s v="Giemsa"/>
    <s v="Leica_DM2000"/>
    <n v="40"/>
    <n v="256"/>
    <n v="0.79179999999999995"/>
    <n v="0.71550000000000002"/>
    <n v="0.72499999999999998"/>
    <n v="9.4999999999999529E-3"/>
  </r>
  <r>
    <s v="CELL_003427"/>
    <x v="2"/>
    <x v="1"/>
    <s v="Normal_RBC"/>
    <n v="7.78"/>
    <n v="0"/>
    <n v="0"/>
    <n v="1"/>
    <n v="0"/>
    <n v="0.91300000000000003"/>
    <n v="0.19500000000000001"/>
    <n v="0.78"/>
    <n v="1"/>
    <n v="0.94199999999999995"/>
    <n v="202"/>
    <n v="52"/>
    <n v="230"/>
    <n v="143"/>
    <n v="131"/>
    <n v="90.196078431372555"/>
    <n v="56.078431372549019"/>
    <n v="51.372549019607838"/>
    <n v="0.47499999999999998"/>
    <x v="0"/>
    <x v="0"/>
    <n v="9328"/>
    <n v="3.87"/>
    <n v="11.9"/>
    <n v="48.1"/>
    <n v="197970"/>
    <n v="106.6"/>
    <n v="32.4"/>
    <s v="Raabin_WBC"/>
    <s v="Giemsa"/>
    <s v="Olympus_BX51"/>
    <n v="100"/>
    <n v="360"/>
    <n v="0.10639999999999999"/>
    <n v="0.92679999999999996"/>
    <n v="0.89219999999999999"/>
    <n v="-3.4599999999999964E-2"/>
  </r>
  <r>
    <s v="CELL_000114"/>
    <x v="1"/>
    <x v="1"/>
    <s v="Normal_WBC"/>
    <n v="11.54"/>
    <n v="58.7"/>
    <n v="0.53600000000000003"/>
    <n v="0.47499999999999998"/>
    <n v="123.57894736842107"/>
    <n v="0.74199999999999999"/>
    <n v="0.39800000000000002"/>
    <n v="3.59"/>
    <n v="3.1"/>
    <n v="0.85899999999999999"/>
    <n v="422"/>
    <n v="80"/>
    <n v="206"/>
    <n v="165"/>
    <n v="184"/>
    <n v="80.784313725490193"/>
    <n v="64.705882352941174"/>
    <n v="72.156862745098039"/>
    <n v="0.64300000000000002"/>
    <x v="0"/>
    <x v="0"/>
    <n v="7647"/>
    <n v="4.5"/>
    <n v="14.7"/>
    <n v="37.4"/>
    <n v="183727"/>
    <n v="101.2"/>
    <n v="32"/>
    <s v="CytoData"/>
    <s v="Wright"/>
    <s v="Leica_DM2000"/>
    <n v="60"/>
    <n v="512"/>
    <n v="0.1133"/>
    <n v="0.94550000000000001"/>
    <n v="0.83240000000000003"/>
    <n v="-0.11309999999999998"/>
  </r>
  <r>
    <s v="CELL_004989"/>
    <x v="17"/>
    <x v="0"/>
    <s v="Sickle_Cell_Anemia"/>
    <n v="7.54"/>
    <n v="0"/>
    <n v="0"/>
    <n v="1"/>
    <n v="0"/>
    <n v="0.23799999999999999"/>
    <n v="0.83899999999999997"/>
    <n v="0.45"/>
    <n v="1"/>
    <n v="0.85699999999999998"/>
    <n v="145"/>
    <n v="48"/>
    <n v="209"/>
    <n v="125"/>
    <n v="115"/>
    <n v="81.960784313725483"/>
    <n v="49.019607843137251"/>
    <n v="45.098039215686278"/>
    <n v="0.436"/>
    <x v="0"/>
    <x v="1"/>
    <n v="6263"/>
    <n v="4.0599999999999996"/>
    <n v="13.5"/>
    <n v="44"/>
    <n v="237104"/>
    <n v="87.6"/>
    <n v="35.9"/>
    <s v="PBC_Dataset"/>
    <s v="Wright"/>
    <s v="Olympus_BX51"/>
    <n v="60"/>
    <n v="224"/>
    <n v="0.75160000000000005"/>
    <n v="0.87590000000000001"/>
    <n v="0.71089999999999998"/>
    <n v="-0.16500000000000004"/>
  </r>
  <r>
    <s v="CELL_002058"/>
    <x v="4"/>
    <x v="1"/>
    <s v="Normal_WBC"/>
    <n v="15.22"/>
    <n v="64.2"/>
    <n v="0.58699999999999997"/>
    <n v="0.42499999999999999"/>
    <n v="151.05882352941177"/>
    <n v="0.59799999999999998"/>
    <n v="0.61799999999999999"/>
    <n v="1.43"/>
    <n v="1"/>
    <n v="0.72"/>
    <n v="600"/>
    <n v="89"/>
    <n v="211"/>
    <n v="156"/>
    <n v="151"/>
    <n v="82.745098039215677"/>
    <n v="61.176470588235297"/>
    <n v="59.215686274509807"/>
    <n v="0.56699999999999995"/>
    <x v="2"/>
    <x v="0"/>
    <n v="3198"/>
    <n v="4.32"/>
    <n v="15.7"/>
    <n v="44.7"/>
    <n v="402357"/>
    <n v="91.9"/>
    <n v="37.299999999999997"/>
    <s v="PBC_Dataset"/>
    <s v="May_Grunwald_Giemsa"/>
    <s v="Leica_DM2000"/>
    <n v="40"/>
    <n v="256"/>
    <n v="4.6199999999999998E-2"/>
    <n v="0.88580000000000003"/>
    <n v="0.84460000000000002"/>
    <n v="-4.1200000000000014E-2"/>
  </r>
  <r>
    <s v="CELL_002285"/>
    <x v="4"/>
    <x v="1"/>
    <s v="Normal_WBC"/>
    <n v="17.02"/>
    <n v="59.2"/>
    <n v="0.45100000000000001"/>
    <n v="0.36699999999999999"/>
    <n v="161.30790190735695"/>
    <n v="0.60299999999999998"/>
    <n v="0.54300000000000004"/>
    <n v="1.23"/>
    <n v="1.4"/>
    <n v="0.73099999999999998"/>
    <n v="628"/>
    <n v="101"/>
    <n v="224"/>
    <n v="165"/>
    <n v="155"/>
    <n v="87.843137254901961"/>
    <n v="64.705882352941174"/>
    <n v="60.784313725490193"/>
    <n v="0.45700000000000002"/>
    <x v="0"/>
    <x v="0"/>
    <n v="3838"/>
    <n v="4.46"/>
    <n v="14.8"/>
    <n v="45.5"/>
    <n v="354349"/>
    <n v="80"/>
    <n v="37.200000000000003"/>
    <s v="CytoData"/>
    <s v="Giemsa"/>
    <s v="Zeiss_Axio"/>
    <n v="60"/>
    <n v="256"/>
    <n v="3.1199999999999999E-2"/>
    <n v="0.99739999999999995"/>
    <n v="0.96389999999999998"/>
    <n v="-3.3499999999999974E-2"/>
  </r>
  <r>
    <s v="CELL_003067"/>
    <x v="2"/>
    <x v="1"/>
    <s v="Normal_RBC"/>
    <n v="7.24"/>
    <n v="0"/>
    <n v="0"/>
    <n v="1"/>
    <n v="0"/>
    <n v="1"/>
    <n v="0.214"/>
    <n v="0.59"/>
    <n v="1"/>
    <n v="0.95599999999999996"/>
    <n v="153"/>
    <n v="47"/>
    <n v="240"/>
    <n v="115"/>
    <n v="136"/>
    <n v="94.117647058823522"/>
    <n v="45.098039215686278"/>
    <n v="53.333333333333336"/>
    <n v="0.48199999999999998"/>
    <x v="1"/>
    <x v="0"/>
    <n v="8410"/>
    <n v="5.25"/>
    <n v="16.5"/>
    <n v="41.8"/>
    <n v="220158"/>
    <n v="87.4"/>
    <n v="34.4"/>
    <s v="PBC_Dataset"/>
    <s v="Giemsa"/>
    <s v="Leica_DM2000"/>
    <n v="60"/>
    <n v="224"/>
    <n v="1.3100000000000001E-2"/>
    <n v="0.80220000000000002"/>
    <n v="0.99"/>
    <n v="0.18779999999999997"/>
  </r>
  <r>
    <s v="CELL_004853"/>
    <x v="15"/>
    <x v="0"/>
    <s v="Anemia"/>
    <n v="5.87"/>
    <n v="0"/>
    <n v="0"/>
    <n v="1"/>
    <n v="0"/>
    <n v="0.98599999999999999"/>
    <n v="0.129"/>
    <n v="0.24"/>
    <n v="1"/>
    <n v="0.96599999999999997"/>
    <n v="128"/>
    <n v="37"/>
    <n v="221"/>
    <n v="131"/>
    <n v="134"/>
    <n v="86.666666666666671"/>
    <n v="51.372549019607838"/>
    <n v="52.549019607843142"/>
    <n v="0.497"/>
    <x v="2"/>
    <x v="0"/>
    <n v="6197"/>
    <n v="6.11"/>
    <n v="20"/>
    <n v="30.9"/>
    <n v="221275"/>
    <n v="73.2"/>
    <n v="33.5"/>
    <s v="Raabin_WBC"/>
    <s v="Giemsa"/>
    <s v="Leica_DM2000"/>
    <n v="60"/>
    <n v="256"/>
    <n v="0.9274"/>
    <n v="0.64729999999999999"/>
    <n v="0.82509999999999994"/>
    <n v="0.17779999999999996"/>
  </r>
  <r>
    <s v="CELL_002834"/>
    <x v="2"/>
    <x v="1"/>
    <s v="Normal_RBC"/>
    <n v="6.73"/>
    <n v="0"/>
    <n v="0"/>
    <n v="1"/>
    <n v="0"/>
    <n v="0.85299999999999998"/>
    <n v="0.13200000000000001"/>
    <n v="0.72"/>
    <n v="1"/>
    <n v="0.94799999999999995"/>
    <n v="197"/>
    <n v="42"/>
    <n v="233"/>
    <n v="123"/>
    <n v="142"/>
    <n v="91.372549019607845"/>
    <n v="48.235294117647058"/>
    <n v="55.686274509803923"/>
    <n v="0.52400000000000002"/>
    <x v="1"/>
    <x v="1"/>
    <n v="3130"/>
    <n v="4.74"/>
    <n v="11.1"/>
    <n v="45.5"/>
    <n v="300064"/>
    <n v="81.8"/>
    <n v="34.200000000000003"/>
    <s v="CytoData"/>
    <s v="Wright"/>
    <s v="Zeiss_Axio"/>
    <n v="100"/>
    <n v="512"/>
    <n v="5.6300000000000003E-2"/>
    <n v="0.98550000000000004"/>
    <n v="0.86109999999999998"/>
    <n v="-0.12440000000000007"/>
  </r>
  <r>
    <s v="CELL_001704"/>
    <x v="5"/>
    <x v="1"/>
    <s v="Normal_WBC"/>
    <n v="10.199999999999999"/>
    <n v="70.8"/>
    <n v="0.76200000000000001"/>
    <n v="0.13900000000000001"/>
    <n v="509.35251798561143"/>
    <n v="0.86499999999999999"/>
    <n v="0.247"/>
    <n v="0.9"/>
    <n v="1"/>
    <n v="0.93899999999999995"/>
    <n v="385"/>
    <n v="61"/>
    <n v="189"/>
    <n v="165"/>
    <n v="215"/>
    <n v="74.117647058823536"/>
    <n v="64.705882352941174"/>
    <n v="84.313725490196077"/>
    <n v="0.78400000000000003"/>
    <x v="1"/>
    <x v="0"/>
    <n v="3140"/>
    <n v="5.91"/>
    <n v="12.1"/>
    <n v="44.3"/>
    <n v="236381"/>
    <n v="102.3"/>
    <n v="32.6"/>
    <s v="CytoData"/>
    <s v="Wright"/>
    <s v="Leica_DM2000"/>
    <n v="60"/>
    <n v="360"/>
    <n v="0.1376"/>
    <n v="0.78390000000000004"/>
    <n v="0.91920000000000002"/>
    <n v="0.13529999999999998"/>
  </r>
  <r>
    <s v="CELL_003701"/>
    <x v="7"/>
    <x v="1"/>
    <s v="Normal_Platelet"/>
    <n v="2.94"/>
    <n v="0"/>
    <n v="0"/>
    <n v="1"/>
    <n v="0"/>
    <n v="0.59699999999999998"/>
    <n v="0.254"/>
    <n v="2.4300000000000002"/>
    <n v="1"/>
    <n v="0.70799999999999996"/>
    <n v="20"/>
    <n v="17"/>
    <n v="233"/>
    <n v="158"/>
    <n v="183"/>
    <n v="91.372549019607845"/>
    <n v="61.96078431372549"/>
    <n v="71.764705882352942"/>
    <n v="0.6"/>
    <x v="1"/>
    <x v="0"/>
    <n v="9539"/>
    <n v="3.91"/>
    <n v="13.5"/>
    <n v="42.7"/>
    <n v="253351"/>
    <n v="83.7"/>
    <n v="32.700000000000003"/>
    <s v="CytoData"/>
    <s v="Giemsa"/>
    <s v="Leica_DM2000"/>
    <n v="100"/>
    <n v="360"/>
    <n v="5.7500000000000002E-2"/>
    <n v="0.87729999999999997"/>
    <n v="0.98550000000000004"/>
    <n v="0.10820000000000007"/>
  </r>
  <r>
    <s v="CELL_002489"/>
    <x v="10"/>
    <x v="1"/>
    <s v="Normal_WBC"/>
    <n v="12.18"/>
    <n v="53.7"/>
    <n v="0.60599999999999998"/>
    <n v="0.442"/>
    <n v="121.49321266968326"/>
    <n v="0.83299999999999996"/>
    <n v="0.57399999999999995"/>
    <n v="4.13"/>
    <n v="1.9"/>
    <n v="0.79300000000000004"/>
    <n v="507"/>
    <n v="85"/>
    <n v="229"/>
    <n v="147"/>
    <n v="149"/>
    <n v="89.803921568627459"/>
    <n v="57.647058823529406"/>
    <n v="58.431372549019613"/>
    <n v="0.59099999999999997"/>
    <x v="1"/>
    <x v="0"/>
    <n v="5670"/>
    <n v="6.38"/>
    <n v="15.6"/>
    <n v="42.6"/>
    <n v="226470"/>
    <n v="103.8"/>
    <n v="37.4"/>
    <s v="Raabin_WBC"/>
    <s v="Giemsa"/>
    <s v="Olympus_BX51"/>
    <n v="100"/>
    <n v="256"/>
    <n v="0.1056"/>
    <n v="0.85570000000000002"/>
    <n v="0.95720000000000005"/>
    <n v="0.10150000000000003"/>
  </r>
  <r>
    <s v="CELL_003699"/>
    <x v="2"/>
    <x v="1"/>
    <s v="Normal_RBC"/>
    <n v="7.62"/>
    <n v="0"/>
    <n v="0"/>
    <n v="1"/>
    <n v="0"/>
    <n v="0.89400000000000002"/>
    <n v="0.14699999999999999"/>
    <n v="0.4"/>
    <n v="1"/>
    <n v="0.90100000000000002"/>
    <n v="191"/>
    <n v="42"/>
    <n v="235"/>
    <n v="143"/>
    <n v="121"/>
    <n v="92.156862745098039"/>
    <n v="56.078431372549019"/>
    <n v="47.450980392156858"/>
    <n v="0.45600000000000002"/>
    <x v="1"/>
    <x v="0"/>
    <n v="11903"/>
    <n v="6.08"/>
    <n v="13.6"/>
    <n v="34.6"/>
    <n v="308345"/>
    <n v="72.3"/>
    <n v="34.4"/>
    <s v="PBC_Dataset"/>
    <s v="May_Grunwald_Giemsa"/>
    <s v="Leica_DM2000"/>
    <n v="100"/>
    <n v="256"/>
    <n v="2.8000000000000001E-2"/>
    <n v="1"/>
    <n v="0.89439999999999997"/>
    <n v="-0.10560000000000003"/>
  </r>
  <r>
    <s v="CELL_004253"/>
    <x v="8"/>
    <x v="0"/>
    <s v="Leukemia"/>
    <n v="16.28"/>
    <n v="80"/>
    <n v="0.48099999999999998"/>
    <n v="0.122"/>
    <n v="655.73770491803282"/>
    <n v="0.82199999999999995"/>
    <n v="0.27500000000000002"/>
    <n v="1.03"/>
    <n v="1.3"/>
    <n v="0.83599999999999997"/>
    <n v="683"/>
    <n v="113"/>
    <n v="176"/>
    <n v="141"/>
    <n v="214"/>
    <n v="69.019607843137251"/>
    <n v="55.294117647058826"/>
    <n v="83.921568627450981"/>
    <n v="0.628"/>
    <x v="1"/>
    <x v="0"/>
    <n v="5762"/>
    <n v="4.78"/>
    <n v="11.1"/>
    <n v="44.3"/>
    <n v="191163"/>
    <n v="69.900000000000006"/>
    <n v="31.2"/>
    <s v="Raabin_WBC"/>
    <s v="May_Grunwald_Giemsa"/>
    <s v="Zeiss_Axio"/>
    <n v="40"/>
    <n v="256"/>
    <n v="0.78710000000000002"/>
    <n v="0.5454"/>
    <n v="0.64359999999999995"/>
    <n v="9.8199999999999954E-2"/>
  </r>
  <r>
    <s v="CELL_002342"/>
    <x v="4"/>
    <x v="1"/>
    <s v="Normal_WBC"/>
    <n v="16.64"/>
    <n v="60.4"/>
    <n v="0.41899999999999998"/>
    <n v="0.33100000000000002"/>
    <n v="182.47734138972808"/>
    <n v="0.74"/>
    <n v="0.53500000000000003"/>
    <n v="1.46"/>
    <n v="1.8"/>
    <n v="0.76300000000000001"/>
    <n v="550"/>
    <n v="90"/>
    <n v="201"/>
    <n v="156"/>
    <n v="196"/>
    <n v="78.82352941176471"/>
    <n v="61.176470588235297"/>
    <n v="76.862745098039227"/>
    <n v="0.746"/>
    <x v="1"/>
    <x v="0"/>
    <n v="5717"/>
    <n v="4.91"/>
    <n v="13.6"/>
    <n v="40.9"/>
    <n v="198574"/>
    <n v="91.6"/>
    <n v="36.1"/>
    <s v="PBC_Dataset"/>
    <s v="May_Grunwald_Giemsa"/>
    <s v="Leica_DM2000"/>
    <n v="40"/>
    <n v="360"/>
    <n v="5.2400000000000002E-2"/>
    <n v="0.89959999999999996"/>
    <n v="0.84699999999999998"/>
    <n v="-5.259999999999998E-2"/>
  </r>
  <r>
    <s v="CELL_004794"/>
    <x v="12"/>
    <x v="0"/>
    <s v="Anemia"/>
    <n v="3.73"/>
    <n v="0"/>
    <n v="0"/>
    <n v="1"/>
    <n v="0"/>
    <n v="0.60099999999999998"/>
    <n v="0.77"/>
    <n v="0.21"/>
    <n v="1"/>
    <n v="0.74"/>
    <n v="81"/>
    <n v="38"/>
    <n v="219"/>
    <n v="96"/>
    <n v="127"/>
    <n v="85.882352941176464"/>
    <n v="37.647058823529413"/>
    <n v="49.803921568627452"/>
    <n v="0.51800000000000002"/>
    <x v="1"/>
    <x v="0"/>
    <n v="7843"/>
    <n v="4.8"/>
    <n v="14.6"/>
    <n v="49.8"/>
    <n v="272739"/>
    <n v="72.099999999999994"/>
    <n v="33.700000000000003"/>
    <s v="PBC_Dataset"/>
    <s v="Wright"/>
    <s v="Olympus_BX51"/>
    <n v="100"/>
    <n v="360"/>
    <n v="0.79169999999999996"/>
    <n v="0.74939999999999996"/>
    <n v="0.7379"/>
    <n v="-1.1499999999999955E-2"/>
  </r>
  <r>
    <s v="CELL_003397"/>
    <x v="2"/>
    <x v="1"/>
    <s v="Normal_RBC"/>
    <n v="7.45"/>
    <n v="0"/>
    <n v="0"/>
    <n v="1"/>
    <n v="0"/>
    <n v="0.85699999999999998"/>
    <n v="0.223"/>
    <n v="0.39"/>
    <n v="1"/>
    <n v="0.96199999999999997"/>
    <n v="199"/>
    <n v="43"/>
    <n v="234"/>
    <n v="134"/>
    <n v="126"/>
    <n v="91.764705882352942"/>
    <n v="52.549019607843142"/>
    <n v="49.411764705882355"/>
    <n v="0.52900000000000003"/>
    <x v="0"/>
    <x v="1"/>
    <n v="2262"/>
    <n v="6.22"/>
    <n v="11.5"/>
    <n v="44"/>
    <n v="478270"/>
    <n v="92.4"/>
    <n v="33.700000000000003"/>
    <s v="PBC_Dataset"/>
    <s v="Giemsa"/>
    <s v="Zeiss_Axio"/>
    <n v="40"/>
    <n v="512"/>
    <n v="4.3499999999999997E-2"/>
    <n v="0.93589999999999995"/>
    <n v="0.96530000000000005"/>
    <n v="2.9400000000000093E-2"/>
  </r>
  <r>
    <s v="CELL_000253"/>
    <x v="1"/>
    <x v="1"/>
    <s v="Normal_WBC"/>
    <n v="11.86"/>
    <n v="47.8"/>
    <n v="0.70499999999999996"/>
    <n v="0.39400000000000002"/>
    <n v="121.31979695431471"/>
    <n v="0.69799999999999995"/>
    <n v="0.36299999999999999"/>
    <n v="2.72"/>
    <n v="3.5"/>
    <n v="0.85399999999999998"/>
    <n v="469"/>
    <n v="78"/>
    <n v="205"/>
    <n v="160"/>
    <n v="191"/>
    <n v="80.392156862745097"/>
    <n v="62.745098039215684"/>
    <n v="74.901960784313729"/>
    <n v="0.52700000000000002"/>
    <x v="1"/>
    <x v="1"/>
    <n v="8426"/>
    <n v="4.33"/>
    <n v="13.2"/>
    <n v="49"/>
    <n v="221837"/>
    <n v="109.2"/>
    <n v="34.6"/>
    <s v="CytoData"/>
    <s v="Giemsa"/>
    <s v="Leica_DM2000"/>
    <n v="100"/>
    <n v="360"/>
    <n v="7.6899999999999996E-2"/>
    <n v="0.80489999999999995"/>
    <n v="0.87270000000000003"/>
    <n v="6.7800000000000082E-2"/>
  </r>
  <r>
    <s v="CELL_000351"/>
    <x v="1"/>
    <x v="1"/>
    <s v="Normal_WBC"/>
    <n v="12.67"/>
    <n v="63.7"/>
    <n v="0.47"/>
    <n v="0.52300000000000002"/>
    <n v="121.79732313575526"/>
    <n v="0.78300000000000003"/>
    <n v="0.27300000000000002"/>
    <n v="2.63"/>
    <n v="3.5"/>
    <n v="0.8"/>
    <n v="354"/>
    <n v="58"/>
    <n v="197"/>
    <n v="162"/>
    <n v="184"/>
    <n v="77.254901960784323"/>
    <n v="63.529411764705877"/>
    <n v="72.156862745098039"/>
    <n v="0.61499999999999999"/>
    <x v="2"/>
    <x v="1"/>
    <n v="7504"/>
    <n v="4.8600000000000003"/>
    <n v="17.8"/>
    <n v="42.2"/>
    <n v="421452"/>
    <n v="97.8"/>
    <n v="31.6"/>
    <s v="Raabin_WBC"/>
    <s v="Wright"/>
    <s v="Olympus_BX51"/>
    <n v="100"/>
    <n v="360"/>
    <n v="0.1094"/>
    <n v="1"/>
    <n v="0.9073"/>
    <n v="-9.2700000000000005E-2"/>
  </r>
  <r>
    <s v="CELL_003932"/>
    <x v="7"/>
    <x v="1"/>
    <s v="Normal_Platelet"/>
    <n v="2.35"/>
    <n v="0"/>
    <n v="0"/>
    <n v="1"/>
    <n v="0"/>
    <n v="0.872"/>
    <n v="0.40699999999999997"/>
    <n v="2.3199999999999998"/>
    <n v="1"/>
    <n v="0.74099999999999999"/>
    <n v="37"/>
    <n v="13"/>
    <n v="189"/>
    <n v="139"/>
    <n v="140"/>
    <n v="74.117647058823536"/>
    <n v="54.509803921568626"/>
    <n v="54.901960784313729"/>
    <n v="0.56999999999999995"/>
    <x v="1"/>
    <x v="0"/>
    <n v="3834"/>
    <n v="4.37"/>
    <n v="14.2"/>
    <n v="46.4"/>
    <n v="345919"/>
    <n v="76.8"/>
    <n v="34.1"/>
    <s v="PBC_Dataset"/>
    <s v="Giemsa"/>
    <s v="Olympus_BX51"/>
    <n v="100"/>
    <n v="224"/>
    <n v="1.8800000000000001E-2"/>
    <n v="0.9254"/>
    <n v="0.92559999999999998"/>
    <n v="1.9999999999997797E-4"/>
  </r>
  <r>
    <s v="CELL_002432"/>
    <x v="10"/>
    <x v="1"/>
    <s v="Normal_WBC"/>
    <n v="13.56"/>
    <n v="48.9"/>
    <n v="0.60699999999999998"/>
    <n v="0.371"/>
    <n v="131.80592991913747"/>
    <n v="0.78400000000000003"/>
    <n v="0.55300000000000005"/>
    <n v="4.8899999999999997"/>
    <n v="2.2999999999999998"/>
    <n v="0.82899999999999996"/>
    <n v="526"/>
    <n v="74"/>
    <n v="249"/>
    <n v="151"/>
    <n v="155"/>
    <n v="97.647058823529406"/>
    <n v="59.215686274509807"/>
    <n v="60.784313725490193"/>
    <n v="0.71499999999999997"/>
    <x v="1"/>
    <x v="0"/>
    <n v="5280"/>
    <n v="4.51"/>
    <n v="12.5"/>
    <n v="47.9"/>
    <n v="258477"/>
    <n v="85.1"/>
    <n v="33"/>
    <s v="Raabin_WBC"/>
    <s v="Giemsa"/>
    <s v="Leica_DM2000"/>
    <n v="60"/>
    <n v="256"/>
    <n v="0.1067"/>
    <n v="0.9556"/>
    <n v="0.995"/>
    <n v="3.9399999999999991E-2"/>
  </r>
  <r>
    <s v="CELL_000458"/>
    <x v="1"/>
    <x v="1"/>
    <s v="Normal_WBC"/>
    <n v="12.09"/>
    <n v="58.5"/>
    <n v="0.60099999999999998"/>
    <n v="0.46"/>
    <n v="127.17391304347825"/>
    <n v="0.78700000000000003"/>
    <n v="0.438"/>
    <n v="2.77"/>
    <n v="4.5"/>
    <n v="0.71799999999999997"/>
    <n v="492"/>
    <n v="71"/>
    <n v="225"/>
    <n v="165"/>
    <n v="190"/>
    <n v="88.235294117647058"/>
    <n v="64.705882352941174"/>
    <n v="74.509803921568633"/>
    <n v="0.68899999999999995"/>
    <x v="0"/>
    <x v="1"/>
    <n v="9022"/>
    <n v="4.71"/>
    <n v="13.5"/>
    <n v="42.8"/>
    <n v="234369"/>
    <n v="100.1"/>
    <n v="34.799999999999997"/>
    <s v="Raabin_WBC"/>
    <s v="Giemsa"/>
    <s v="Zeiss_Axio"/>
    <n v="60"/>
    <n v="360"/>
    <n v="8.0699999999999994E-2"/>
    <n v="0.82269999999999999"/>
    <n v="0.92030000000000001"/>
    <n v="9.760000000000002E-2"/>
  </r>
  <r>
    <s v="CELL_003786"/>
    <x v="7"/>
    <x v="1"/>
    <s v="Normal_Platelet"/>
    <n v="2.44"/>
    <n v="0"/>
    <n v="0"/>
    <n v="1"/>
    <n v="0"/>
    <n v="0.73699999999999999"/>
    <n v="0.439"/>
    <n v="2.4700000000000002"/>
    <n v="1"/>
    <n v="0.79"/>
    <n v="17"/>
    <n v="19"/>
    <n v="221"/>
    <n v="140"/>
    <n v="175"/>
    <n v="86.666666666666671"/>
    <n v="54.901960784313729"/>
    <n v="68.627450980392155"/>
    <n v="0.50600000000000001"/>
    <x v="1"/>
    <x v="1"/>
    <n v="7532"/>
    <n v="4.45"/>
    <n v="10.5"/>
    <n v="41.3"/>
    <n v="258666"/>
    <n v="99.8"/>
    <n v="31.6"/>
    <s v="PBC_Dataset"/>
    <s v="Wright"/>
    <s v="Olympus_BX51"/>
    <n v="60"/>
    <n v="512"/>
    <n v="5.8999999999999999E-3"/>
    <n v="0.87490000000000001"/>
    <n v="0.85319999999999996"/>
    <n v="-2.1700000000000053E-2"/>
  </r>
  <r>
    <s v="CELL_000480"/>
    <x v="1"/>
    <x v="1"/>
    <s v="Normal_WBC"/>
    <n v="12.35"/>
    <n v="53.2"/>
    <n v="0.53100000000000003"/>
    <n v="0.39200000000000002"/>
    <n v="135.71428571428572"/>
    <n v="0.83099999999999996"/>
    <n v="0.24099999999999999"/>
    <n v="3.69"/>
    <n v="2.7"/>
    <n v="0.86799999999999999"/>
    <n v="402"/>
    <n v="62"/>
    <n v="218"/>
    <n v="173"/>
    <n v="178"/>
    <n v="85.490196078431367"/>
    <n v="67.843137254901961"/>
    <n v="69.803921568627445"/>
    <n v="0.7"/>
    <x v="1"/>
    <x v="1"/>
    <n v="1287"/>
    <n v="5.26"/>
    <n v="12.7"/>
    <n v="39.4"/>
    <n v="235613"/>
    <n v="94.4"/>
    <n v="34.5"/>
    <s v="Raabin_WBC"/>
    <s v="Wright"/>
    <s v="Leica_DM2000"/>
    <n v="100"/>
    <n v="224"/>
    <n v="9.7600000000000006E-2"/>
    <n v="0.85699999999999998"/>
    <n v="0.8599"/>
    <n v="2.9000000000000137E-3"/>
  </r>
  <r>
    <s v="CELL_001115"/>
    <x v="5"/>
    <x v="1"/>
    <s v="Normal_WBC"/>
    <n v="9.66"/>
    <n v="78.5"/>
    <n v="0.73399999999999999"/>
    <n v="0.224"/>
    <n v="350.44642857142856"/>
    <n v="0.873"/>
    <n v="0.189"/>
    <n v="1.26"/>
    <n v="1.1000000000000001"/>
    <n v="0.90400000000000003"/>
    <n v="280"/>
    <n v="49"/>
    <n v="197"/>
    <n v="157"/>
    <n v="194"/>
    <n v="77.254901960784323"/>
    <n v="61.568627450980394"/>
    <n v="76.078431372549019"/>
    <n v="0.69799999999999995"/>
    <x v="1"/>
    <x v="1"/>
    <n v="8814"/>
    <n v="6.79"/>
    <n v="11.4"/>
    <n v="42.1"/>
    <n v="396754"/>
    <n v="86.3"/>
    <n v="32.4"/>
    <s v="Raabin_WBC"/>
    <s v="Wright"/>
    <s v="Zeiss_Axio"/>
    <n v="100"/>
    <n v="224"/>
    <n v="0.15429999999999999"/>
    <n v="0.95889999999999997"/>
    <n v="0.88100000000000001"/>
    <n v="-7.7899999999999969E-2"/>
  </r>
  <r>
    <s v="CELL_000799"/>
    <x v="1"/>
    <x v="1"/>
    <s v="Normal_WBC"/>
    <n v="11.72"/>
    <n v="64.8"/>
    <n v="0.48399999999999999"/>
    <n v="0.52"/>
    <n v="124.6153846153846"/>
    <n v="0.875"/>
    <n v="0.38400000000000001"/>
    <n v="2.86"/>
    <n v="3.8"/>
    <n v="0.83"/>
    <n v="377"/>
    <n v="66"/>
    <n v="216"/>
    <n v="174"/>
    <n v="180"/>
    <n v="84.705882352941174"/>
    <n v="68.235294117647058"/>
    <n v="70.588235294117652"/>
    <n v="0.64500000000000002"/>
    <x v="2"/>
    <x v="0"/>
    <n v="8671"/>
    <n v="4.57"/>
    <n v="15.5"/>
    <n v="34.5"/>
    <n v="382471"/>
    <n v="92.3"/>
    <n v="34.700000000000003"/>
    <s v="Raabin_WBC"/>
    <s v="Giemsa"/>
    <s v="Olympus_BX51"/>
    <n v="60"/>
    <n v="360"/>
    <n v="1.7899999999999999E-2"/>
    <n v="0.9123"/>
    <n v="0.90210000000000001"/>
    <n v="-1.0199999999999987E-2"/>
  </r>
  <r>
    <s v="CELL_004463"/>
    <x v="16"/>
    <x v="0"/>
    <s v="Anemia"/>
    <n v="8.59"/>
    <n v="0"/>
    <n v="0"/>
    <n v="1"/>
    <n v="0"/>
    <n v="0.46300000000000002"/>
    <n v="0.79200000000000004"/>
    <n v="0.59"/>
    <n v="1"/>
    <n v="0.93400000000000005"/>
    <n v="192"/>
    <n v="50"/>
    <n v="224"/>
    <n v="126"/>
    <n v="144"/>
    <n v="87.843137254901961"/>
    <n v="49.411764705882355"/>
    <n v="56.470588235294116"/>
    <n v="0.496"/>
    <x v="1"/>
    <x v="1"/>
    <n v="9332"/>
    <n v="5.43"/>
    <n v="14.1"/>
    <n v="44.8"/>
    <n v="207864"/>
    <n v="74.900000000000006"/>
    <n v="33.4"/>
    <s v="PBC_Dataset"/>
    <s v="May_Grunwald_Giemsa"/>
    <s v="Olympus_BX51"/>
    <n v="100"/>
    <n v="360"/>
    <n v="0.72960000000000003"/>
    <n v="0.8901"/>
    <n v="0.7893"/>
    <n v="-0.1008"/>
  </r>
  <r>
    <s v="CELL_003338"/>
    <x v="2"/>
    <x v="1"/>
    <s v="Normal_RBC"/>
    <n v="7.33"/>
    <n v="0"/>
    <n v="0"/>
    <n v="1"/>
    <n v="0"/>
    <n v="0.89700000000000002"/>
    <n v="0.19500000000000001"/>
    <n v="0.51"/>
    <n v="1"/>
    <n v="0.93200000000000005"/>
    <n v="186"/>
    <n v="45"/>
    <n v="232"/>
    <n v="124"/>
    <n v="131"/>
    <n v="90.980392156862749"/>
    <n v="48.627450980392155"/>
    <n v="51.372549019607838"/>
    <n v="0.53400000000000003"/>
    <x v="0"/>
    <x v="1"/>
    <n v="6123"/>
    <n v="5.67"/>
    <n v="13.8"/>
    <n v="38.700000000000003"/>
    <n v="257762"/>
    <n v="83.1"/>
    <n v="35.4"/>
    <s v="PBC_Dataset"/>
    <s v="Wright"/>
    <s v="Leica_DM2000"/>
    <n v="100"/>
    <n v="360"/>
    <n v="2.75E-2"/>
    <n v="0.86339999999999995"/>
    <n v="0.85570000000000002"/>
    <n v="-7.6999999999999291E-3"/>
  </r>
  <r>
    <s v="CELL_000027"/>
    <x v="1"/>
    <x v="1"/>
    <s v="Normal_WBC"/>
    <n v="13.12"/>
    <n v="57"/>
    <n v="0.52500000000000002"/>
    <n v="0.40200000000000002"/>
    <n v="141.79104477611941"/>
    <n v="0.76500000000000001"/>
    <n v="0.40500000000000003"/>
    <n v="3.04"/>
    <n v="3.7"/>
    <n v="0.84199999999999997"/>
    <n v="461"/>
    <n v="82"/>
    <n v="211"/>
    <n v="140"/>
    <n v="179"/>
    <n v="82.745098039215677"/>
    <n v="54.901960784313729"/>
    <n v="70.196078431372541"/>
    <n v="0.65300000000000002"/>
    <x v="1"/>
    <x v="0"/>
    <n v="2410"/>
    <n v="5.3"/>
    <n v="10.7"/>
    <n v="52.3"/>
    <n v="179800"/>
    <n v="88.6"/>
    <n v="35.799999999999997"/>
    <s v="PBC_Dataset"/>
    <s v="Giemsa"/>
    <s v="Olympus_BX51"/>
    <n v="100"/>
    <n v="512"/>
    <n v="0.1011"/>
    <n v="0.90369999999999995"/>
    <n v="0.89900000000000002"/>
    <n v="-4.6999999999999265E-3"/>
  </r>
  <r>
    <s v="CELL_004814"/>
    <x v="12"/>
    <x v="0"/>
    <s v="Anemia"/>
    <n v="4.6100000000000003"/>
    <n v="0"/>
    <n v="0"/>
    <n v="1"/>
    <n v="0"/>
    <n v="0.31"/>
    <n v="0.85499999999999998"/>
    <n v="0.66"/>
    <n v="1"/>
    <n v="0.70099999999999996"/>
    <n v="86"/>
    <n v="43"/>
    <n v="237"/>
    <n v="119"/>
    <n v="125"/>
    <n v="92.941176470588232"/>
    <n v="46.666666666666664"/>
    <n v="49.019607843137251"/>
    <n v="0.59"/>
    <x v="1"/>
    <x v="1"/>
    <n v="1281"/>
    <n v="4.1900000000000004"/>
    <n v="14.8"/>
    <n v="43.2"/>
    <n v="330426"/>
    <n v="87.8"/>
    <n v="36.799999999999997"/>
    <s v="Raabin_WBC"/>
    <s v="May_Grunwald_Giemsa"/>
    <s v="Leica_DM2000"/>
    <n v="100"/>
    <n v="360"/>
    <n v="0.78690000000000004"/>
    <n v="0.81359999999999999"/>
    <n v="0.70520000000000005"/>
    <n v="-0.10839999999999994"/>
  </r>
  <r>
    <s v="CELL_003928"/>
    <x v="7"/>
    <x v="1"/>
    <s v="Normal_Platelet"/>
    <n v="2.25"/>
    <n v="0"/>
    <n v="0"/>
    <n v="1"/>
    <n v="0"/>
    <n v="0.56499999999999995"/>
    <n v="0.26600000000000001"/>
    <n v="2.86"/>
    <n v="1"/>
    <n v="0.8"/>
    <n v="24"/>
    <n v="13"/>
    <n v="200"/>
    <n v="156"/>
    <n v="172"/>
    <n v="78.431372549019613"/>
    <n v="61.176470588235297"/>
    <n v="67.450980392156865"/>
    <n v="0.621"/>
    <x v="1"/>
    <x v="0"/>
    <n v="6577"/>
    <n v="5.41"/>
    <n v="11.4"/>
    <n v="54.6"/>
    <n v="153363"/>
    <n v="102.5"/>
    <n v="35.1"/>
    <s v="PBC_Dataset"/>
    <s v="Wright"/>
    <s v="Zeiss_Axio"/>
    <n v="100"/>
    <n v="256"/>
    <n v="0.1283"/>
    <n v="0.87849999999999995"/>
    <n v="0.86529999999999996"/>
    <n v="-1.319999999999999E-2"/>
  </r>
  <r>
    <s v="CELL_003140"/>
    <x v="2"/>
    <x v="1"/>
    <s v="Normal_RBC"/>
    <n v="7.55"/>
    <n v="0"/>
    <n v="0"/>
    <n v="1"/>
    <n v="0"/>
    <n v="0.91700000000000004"/>
    <n v="0.182"/>
    <n v="0.72"/>
    <n v="1"/>
    <n v="0.90100000000000002"/>
    <n v="186"/>
    <n v="46"/>
    <n v="233"/>
    <n v="113"/>
    <n v="141"/>
    <n v="91.372549019607845"/>
    <n v="44.313725490196077"/>
    <n v="55.294117647058826"/>
    <n v="0.50900000000000001"/>
    <x v="2"/>
    <x v="1"/>
    <n v="7451"/>
    <n v="5.48"/>
    <n v="11.6"/>
    <n v="46.1"/>
    <n v="164978"/>
    <n v="98.8"/>
    <n v="32.700000000000003"/>
    <s v="PBC_Dataset"/>
    <s v="Giemsa"/>
    <s v="Olympus_BX51"/>
    <n v="40"/>
    <n v="256"/>
    <n v="6.2700000000000006E-2"/>
    <n v="0.7893"/>
    <n v="0.96260000000000001"/>
    <n v="0.17330000000000001"/>
  </r>
  <r>
    <s v="CELL_002624"/>
    <x v="10"/>
    <x v="1"/>
    <s v="Normal_WBC"/>
    <n v="12.68"/>
    <n v="52.9"/>
    <n v="0.59799999999999998"/>
    <n v="0.48899999999999999"/>
    <n v="108.1799591002045"/>
    <n v="0.80400000000000005"/>
    <n v="0.5"/>
    <n v="3.47"/>
    <n v="2.6"/>
    <n v="0.72899999999999998"/>
    <n v="492"/>
    <n v="73"/>
    <n v="253"/>
    <n v="155"/>
    <n v="163"/>
    <n v="99.215686274509807"/>
    <n v="60.784313725490193"/>
    <n v="63.921568627450974"/>
    <n v="0.63600000000000001"/>
    <x v="1"/>
    <x v="0"/>
    <n v="5656"/>
    <n v="5.15"/>
    <n v="14.1"/>
    <n v="43.3"/>
    <n v="193502"/>
    <n v="92.3"/>
    <n v="34.4"/>
    <s v="Raabin_WBC"/>
    <s v="Wright"/>
    <s v="Zeiss_Axio"/>
    <n v="100"/>
    <n v="224"/>
    <n v="2.2000000000000001E-3"/>
    <n v="0.82699999999999996"/>
    <n v="0.81130000000000002"/>
    <n v="-1.5699999999999936E-2"/>
  </r>
  <r>
    <s v="CELL_001729"/>
    <x v="5"/>
    <x v="1"/>
    <s v="Normal_WBC"/>
    <n v="9.3800000000000008"/>
    <n v="83.9"/>
    <n v="0.78"/>
    <n v="0.16"/>
    <n v="524.375"/>
    <n v="0.88600000000000001"/>
    <n v="0.20599999999999999"/>
    <n v="0.66"/>
    <n v="1"/>
    <n v="0.88600000000000001"/>
    <n v="280"/>
    <n v="52"/>
    <n v="193"/>
    <n v="152"/>
    <n v="202"/>
    <n v="75.686274509803923"/>
    <n v="59.607843137254903"/>
    <n v="79.215686274509807"/>
    <n v="0.72599999999999998"/>
    <x v="1"/>
    <x v="0"/>
    <n v="13662"/>
    <n v="6.21"/>
    <n v="13.7"/>
    <n v="34.6"/>
    <n v="251934"/>
    <n v="90.9"/>
    <n v="37.200000000000003"/>
    <s v="PBC_Dataset"/>
    <s v="Giemsa"/>
    <s v="Zeiss_Axio"/>
    <n v="100"/>
    <n v="224"/>
    <n v="8.6E-3"/>
    <n v="0.91210000000000002"/>
    <n v="0.82809999999999995"/>
    <n v="-8.4000000000000075E-2"/>
  </r>
  <r>
    <s v="CELL_002517"/>
    <x v="10"/>
    <x v="1"/>
    <s v="Normal_WBC"/>
    <n v="13.25"/>
    <n v="51.4"/>
    <n v="0.56999999999999995"/>
    <n v="0.50700000000000001"/>
    <n v="101.38067061143984"/>
    <n v="0.80700000000000005"/>
    <n v="0.48"/>
    <n v="4.46"/>
    <n v="1.8"/>
    <n v="0.77900000000000003"/>
    <n v="414"/>
    <n v="66"/>
    <n v="244"/>
    <n v="150"/>
    <n v="141"/>
    <n v="95.686274509803923"/>
    <n v="58.82352941176471"/>
    <n v="55.294117647058826"/>
    <n v="0.59699999999999998"/>
    <x v="0"/>
    <x v="0"/>
    <n v="7766"/>
    <n v="4.7300000000000004"/>
    <n v="11.1"/>
    <n v="36"/>
    <n v="252012"/>
    <n v="100.7"/>
    <n v="32.200000000000003"/>
    <s v="PBC_Dataset"/>
    <s v="May_Grunwald_Giemsa"/>
    <s v="Leica_DM2000"/>
    <n v="60"/>
    <n v="512"/>
    <n v="4.5499999999999999E-2"/>
    <n v="0.91539999999999999"/>
    <n v="0.92810000000000004"/>
    <n v="1.2700000000000045E-2"/>
  </r>
  <r>
    <s v="CELL_001919"/>
    <x v="5"/>
    <x v="1"/>
    <s v="Normal_WBC"/>
    <n v="9.56"/>
    <n v="82.9"/>
    <n v="0.90600000000000003"/>
    <n v="0.22800000000000001"/>
    <n v="363.59649122807019"/>
    <n v="0.89200000000000002"/>
    <n v="0.39"/>
    <n v="0.46"/>
    <n v="1.2"/>
    <n v="0.98"/>
    <n v="274"/>
    <n v="53"/>
    <n v="192"/>
    <n v="151"/>
    <n v="209"/>
    <n v="75.294117647058826"/>
    <n v="59.215686274509807"/>
    <n v="81.960784313725483"/>
    <n v="0.57199999999999995"/>
    <x v="0"/>
    <x v="0"/>
    <n v="12024"/>
    <n v="5.79"/>
    <n v="10.9"/>
    <n v="34.700000000000003"/>
    <n v="282410"/>
    <n v="97.7"/>
    <n v="34.700000000000003"/>
    <s v="Raabin_WBC"/>
    <s v="Wright"/>
    <s v="Olympus_BX51"/>
    <n v="100"/>
    <n v="360"/>
    <n v="4.19E-2"/>
    <n v="0.8145"/>
    <n v="0.86709999999999998"/>
    <n v="5.259999999999998E-2"/>
  </r>
  <r>
    <s v="CELL_001893"/>
    <x v="5"/>
    <x v="1"/>
    <s v="Normal_WBC"/>
    <n v="8.15"/>
    <n v="78.099999999999994"/>
    <n v="0.81499999999999995"/>
    <n v="0.23699999999999999"/>
    <n v="329.53586497890296"/>
    <n v="0.89900000000000002"/>
    <n v="0.27400000000000002"/>
    <n v="1.1000000000000001"/>
    <n v="1"/>
    <n v="0.83899999999999997"/>
    <n v="321"/>
    <n v="55"/>
    <n v="194"/>
    <n v="178"/>
    <n v="162"/>
    <n v="76.078431372549019"/>
    <n v="69.803921568627445"/>
    <n v="63.529411764705877"/>
    <n v="0.72599999999999998"/>
    <x v="2"/>
    <x v="1"/>
    <n v="1400"/>
    <n v="4.51"/>
    <n v="14.7"/>
    <n v="42.2"/>
    <n v="304950"/>
    <n v="92.3"/>
    <n v="35.6"/>
    <s v="Raabin_WBC"/>
    <s v="Giemsa"/>
    <s v="Olympus_BX51"/>
    <n v="40"/>
    <n v="512"/>
    <n v="2.41E-2"/>
    <n v="0.78380000000000005"/>
    <n v="0.85470000000000002"/>
    <n v="7.0899999999999963E-2"/>
  </r>
  <r>
    <s v="CELL_005571"/>
    <x v="3"/>
    <x v="0"/>
    <s v="Infection"/>
    <n v="15.02"/>
    <n v="69.900000000000006"/>
    <n v="0.65"/>
    <n v="0.34499999999999997"/>
    <n v="202.60869565217394"/>
    <n v="0.77800000000000002"/>
    <n v="0.25700000000000001"/>
    <n v="1.47"/>
    <n v="1.1000000000000001"/>
    <n v="0.86099999999999999"/>
    <n v="640"/>
    <n v="76"/>
    <n v="197"/>
    <n v="145"/>
    <n v="200"/>
    <n v="77.254901960784323"/>
    <n v="56.862745098039213"/>
    <n v="78.431372549019613"/>
    <n v="0.77"/>
    <x v="1"/>
    <x v="0"/>
    <n v="6345"/>
    <n v="4.75"/>
    <n v="12"/>
    <n v="39"/>
    <n v="298780"/>
    <n v="81.099999999999994"/>
    <n v="32.1"/>
    <s v="Raabin_WBC"/>
    <s v="Giemsa"/>
    <s v="Zeiss_Axio"/>
    <n v="100"/>
    <n v="256"/>
    <n v="0.99209999999999998"/>
    <n v="0.7208"/>
    <n v="0.81679999999999997"/>
    <n v="9.5999999999999974E-2"/>
  </r>
  <r>
    <s v="CELL_005055"/>
    <x v="17"/>
    <x v="0"/>
    <s v="Sickle_Cell_Anemia"/>
    <n v="6.43"/>
    <n v="0"/>
    <n v="0"/>
    <n v="1"/>
    <n v="0"/>
    <n v="0.247"/>
    <n v="0.83899999999999997"/>
    <n v="0.46"/>
    <n v="1"/>
    <n v="0.80800000000000005"/>
    <n v="168"/>
    <n v="60"/>
    <n v="217"/>
    <n v="147"/>
    <n v="120"/>
    <n v="85.098039215686271"/>
    <n v="57.647058823529406"/>
    <n v="47.058823529411761"/>
    <n v="0.505"/>
    <x v="1"/>
    <x v="0"/>
    <n v="6927"/>
    <n v="5.67"/>
    <n v="15.4"/>
    <n v="42.8"/>
    <n v="359662"/>
    <n v="89.4"/>
    <n v="33.799999999999997"/>
    <s v="Raabin_WBC"/>
    <s v="Giemsa"/>
    <s v="Olympus_BX51"/>
    <n v="100"/>
    <n v="512"/>
    <n v="0.59630000000000005"/>
    <n v="0.54249999999999998"/>
    <n v="0.72670000000000001"/>
    <n v="0.18420000000000003"/>
  </r>
  <r>
    <s v="CELL_003649"/>
    <x v="2"/>
    <x v="1"/>
    <s v="Normal_RBC"/>
    <n v="6.78"/>
    <n v="0"/>
    <n v="0"/>
    <n v="1"/>
    <n v="0"/>
    <n v="0.85699999999999998"/>
    <n v="0.219"/>
    <n v="0.65"/>
    <n v="1"/>
    <n v="0.93200000000000005"/>
    <n v="150"/>
    <n v="45"/>
    <n v="226"/>
    <n v="131"/>
    <n v="136"/>
    <n v="88.627450980392155"/>
    <n v="51.372549019607838"/>
    <n v="53.333333333333336"/>
    <n v="0.47299999999999998"/>
    <x v="1"/>
    <x v="0"/>
    <n v="9644"/>
    <n v="5.8"/>
    <n v="12.8"/>
    <n v="37.1"/>
    <n v="269960"/>
    <n v="91.9"/>
    <n v="33.5"/>
    <s v="PBC_Dataset"/>
    <s v="Wright"/>
    <s v="Leica_DM2000"/>
    <n v="100"/>
    <n v="512"/>
    <n v="4.8099999999999997E-2"/>
    <n v="0.92469999999999997"/>
    <n v="0.92410000000000003"/>
    <n v="-5.9999999999993392E-4"/>
  </r>
  <r>
    <s v="CELL_001739"/>
    <x v="5"/>
    <x v="1"/>
    <s v="Normal_WBC"/>
    <n v="9.1199999999999992"/>
    <n v="76.900000000000006"/>
    <n v="0.752"/>
    <n v="0.11"/>
    <n v="699.09090909090912"/>
    <n v="0.86199999999999999"/>
    <n v="0.307"/>
    <n v="0.97"/>
    <n v="1"/>
    <n v="0.88200000000000001"/>
    <n v="228"/>
    <n v="51"/>
    <n v="202"/>
    <n v="184"/>
    <n v="206"/>
    <n v="79.215686274509807"/>
    <n v="72.156862745098039"/>
    <n v="80.784313725490193"/>
    <n v="0.75700000000000001"/>
    <x v="0"/>
    <x v="1"/>
    <n v="11978"/>
    <n v="3.95"/>
    <n v="12.3"/>
    <n v="40.1"/>
    <n v="139198"/>
    <n v="92.9"/>
    <n v="35.700000000000003"/>
    <s v="Raabin_WBC"/>
    <s v="Wright"/>
    <s v="Leica_DM2000"/>
    <n v="60"/>
    <n v="360"/>
    <n v="7.9399999999999998E-2"/>
    <n v="0.86660000000000004"/>
    <n v="0.84860000000000002"/>
    <n v="-1.8000000000000016E-2"/>
  </r>
  <r>
    <s v="CELL_002804"/>
    <x v="2"/>
    <x v="1"/>
    <s v="Normal_RBC"/>
    <n v="7.54"/>
    <n v="0"/>
    <n v="0"/>
    <n v="1"/>
    <n v="0"/>
    <n v="0.92200000000000004"/>
    <n v="0.189"/>
    <n v="0.62"/>
    <n v="1"/>
    <n v="0.95499999999999996"/>
    <n v="195"/>
    <n v="40"/>
    <n v="226"/>
    <n v="128"/>
    <n v="126"/>
    <n v="88.627450980392155"/>
    <n v="50.196078431372548"/>
    <n v="49.411764705882355"/>
    <n v="0.44900000000000001"/>
    <x v="1"/>
    <x v="1"/>
    <n v="1000"/>
    <n v="4.22"/>
    <n v="14.6"/>
    <n v="40.299999999999997"/>
    <n v="313658"/>
    <n v="103.1"/>
    <n v="32.5"/>
    <s v="Raabin_WBC"/>
    <s v="Wright"/>
    <s v="Olympus_BX51"/>
    <n v="40"/>
    <n v="360"/>
    <n v="4.7500000000000001E-2"/>
    <n v="0.95850000000000002"/>
    <n v="0.91920000000000002"/>
    <n v="-3.9300000000000002E-2"/>
  </r>
  <r>
    <s v="CELL_004841"/>
    <x v="15"/>
    <x v="0"/>
    <s v="Anemia"/>
    <n v="6.88"/>
    <n v="0"/>
    <n v="0"/>
    <n v="1"/>
    <n v="0"/>
    <n v="0.92800000000000005"/>
    <n v="0.19600000000000001"/>
    <n v="0.39"/>
    <n v="1"/>
    <n v="0.95699999999999996"/>
    <n v="144"/>
    <n v="39"/>
    <n v="223"/>
    <n v="140"/>
    <n v="145"/>
    <n v="87.450980392156865"/>
    <n v="54.901960784313729"/>
    <n v="56.862745098039213"/>
    <n v="0.46"/>
    <x v="2"/>
    <x v="1"/>
    <n v="10127"/>
    <n v="4.04"/>
    <n v="9.6999999999999993"/>
    <n v="32.9"/>
    <n v="307690"/>
    <n v="80.3"/>
    <n v="32.5"/>
    <s v="PBC_Dataset"/>
    <s v="May_Grunwald_Giemsa"/>
    <s v="Zeiss_Axio"/>
    <n v="60"/>
    <n v="360"/>
    <n v="0.70679999999999998"/>
    <n v="0.75629999999999997"/>
    <n v="0.81930000000000003"/>
    <n v="6.3000000000000056E-2"/>
  </r>
  <r>
    <s v="CELL_000608"/>
    <x v="1"/>
    <x v="1"/>
    <s v="Normal_WBC"/>
    <n v="11.9"/>
    <n v="51.7"/>
    <n v="0.50600000000000001"/>
    <n v="0.42799999999999999"/>
    <n v="120.79439252336449"/>
    <n v="0.71"/>
    <n v="0.434"/>
    <n v="3.17"/>
    <n v="3.3"/>
    <n v="0.76400000000000001"/>
    <n v="361"/>
    <n v="87"/>
    <n v="200"/>
    <n v="169"/>
    <n v="187"/>
    <n v="78.431372549019613"/>
    <n v="66.274509803921561"/>
    <n v="73.333333333333329"/>
    <n v="0.45600000000000002"/>
    <x v="1"/>
    <x v="1"/>
    <n v="11481"/>
    <n v="5.62"/>
    <n v="12.7"/>
    <n v="33.799999999999997"/>
    <n v="294743"/>
    <n v="94.5"/>
    <n v="32.9"/>
    <s v="PBC_Dataset"/>
    <s v="Giemsa"/>
    <s v="Olympus_BX51"/>
    <n v="60"/>
    <n v="256"/>
    <n v="8.0799999999999997E-2"/>
    <n v="0.91339999999999999"/>
    <n v="0.89170000000000005"/>
    <n v="-2.1699999999999942E-2"/>
  </r>
  <r>
    <s v="CELL_005411"/>
    <x v="11"/>
    <x v="0"/>
    <s v="Infection"/>
    <n v="11.45"/>
    <n v="51.3"/>
    <n v="0.61"/>
    <n v="0.44900000000000001"/>
    <n v="114.25389755011135"/>
    <n v="0.748"/>
    <n v="0.498"/>
    <n v="4.5599999999999996"/>
    <n v="3.5"/>
    <n v="0.88400000000000001"/>
    <n v="445"/>
    <n v="67"/>
    <n v="191"/>
    <n v="145"/>
    <n v="191"/>
    <n v="74.901960784313729"/>
    <n v="56.862745098039213"/>
    <n v="74.901960784313729"/>
    <n v="0.621"/>
    <x v="1"/>
    <x v="1"/>
    <n v="5263"/>
    <n v="5.27"/>
    <n v="11.2"/>
    <n v="37.6"/>
    <n v="258680"/>
    <n v="101.4"/>
    <n v="34.299999999999997"/>
    <s v="PBC_Dataset"/>
    <s v="Giemsa"/>
    <s v="Olympus_BX51"/>
    <n v="100"/>
    <n v="224"/>
    <n v="0.9325"/>
    <n v="0.8659"/>
    <n v="0.68289999999999995"/>
    <n v="-0.18300000000000005"/>
  </r>
  <r>
    <s v="CELL_004477"/>
    <x v="16"/>
    <x v="0"/>
    <s v="Anemia"/>
    <n v="8.7100000000000009"/>
    <n v="0"/>
    <n v="0"/>
    <n v="1"/>
    <n v="0"/>
    <n v="0.626"/>
    <n v="0.85199999999999998"/>
    <n v="0.91"/>
    <n v="1"/>
    <n v="0.91800000000000004"/>
    <n v="191"/>
    <n v="57"/>
    <n v="209"/>
    <n v="138"/>
    <n v="101"/>
    <n v="81.960784313725483"/>
    <n v="54.117647058823529"/>
    <n v="39.607843137254903"/>
    <n v="0.47799999999999998"/>
    <x v="1"/>
    <x v="0"/>
    <n v="7156"/>
    <n v="2.68"/>
    <n v="13"/>
    <n v="44.5"/>
    <n v="356750"/>
    <n v="77.8"/>
    <n v="33.6"/>
    <s v="PBC_Dataset"/>
    <s v="Giemsa"/>
    <s v="Leica_DM2000"/>
    <n v="40"/>
    <n v="512"/>
    <n v="0.70089999999999997"/>
    <n v="0.64400000000000002"/>
    <n v="0.70150000000000001"/>
    <n v="5.7499999999999996E-2"/>
  </r>
  <r>
    <s v="CELL_003271"/>
    <x v="2"/>
    <x v="1"/>
    <s v="Normal_RBC"/>
    <n v="7.42"/>
    <n v="0"/>
    <n v="0"/>
    <n v="1"/>
    <n v="0"/>
    <n v="0.871"/>
    <n v="1.7999999999999999E-2"/>
    <n v="0.28000000000000003"/>
    <n v="1"/>
    <n v="0.96699999999999997"/>
    <n v="212"/>
    <n v="48"/>
    <n v="225"/>
    <n v="124"/>
    <n v="133"/>
    <n v="88.235294117647058"/>
    <n v="48.627450980392155"/>
    <n v="52.156862745098046"/>
    <n v="0.46100000000000002"/>
    <x v="1"/>
    <x v="0"/>
    <n v="9151"/>
    <n v="5.25"/>
    <n v="14.7"/>
    <n v="46.2"/>
    <n v="244848"/>
    <n v="99"/>
    <n v="37"/>
    <s v="PBC_Dataset"/>
    <s v="Giemsa"/>
    <s v="Leica_DM2000"/>
    <n v="40"/>
    <n v="256"/>
    <n v="0.1137"/>
    <n v="0.95299999999999996"/>
    <n v="0.93379999999999996"/>
    <n v="-1.9199999999999995E-2"/>
  </r>
  <r>
    <s v="CELL_001742"/>
    <x v="5"/>
    <x v="1"/>
    <s v="Normal_WBC"/>
    <n v="10.07"/>
    <n v="82.7"/>
    <n v="0.66"/>
    <n v="0.182"/>
    <n v="454.39560439560444"/>
    <n v="0.93"/>
    <n v="0.10199999999999999"/>
    <n v="0.94"/>
    <n v="1"/>
    <n v="0.86399999999999999"/>
    <n v="332"/>
    <n v="65"/>
    <n v="202"/>
    <n v="160"/>
    <n v="188"/>
    <n v="79.215686274509807"/>
    <n v="62.745098039215684"/>
    <n v="73.725490196078439"/>
    <n v="0.755"/>
    <x v="2"/>
    <x v="1"/>
    <n v="5505"/>
    <n v="5.09"/>
    <n v="12.7"/>
    <n v="40.1"/>
    <n v="290566"/>
    <n v="91.8"/>
    <n v="33.700000000000003"/>
    <s v="PBC_Dataset"/>
    <s v="Giemsa"/>
    <s v="Leica_DM2000"/>
    <n v="60"/>
    <n v="256"/>
    <n v="0.11899999999999999"/>
    <n v="0.8831"/>
    <n v="0.89500000000000002"/>
    <n v="1.1900000000000022E-2"/>
  </r>
  <r>
    <s v="CELL_002942"/>
    <x v="2"/>
    <x v="1"/>
    <s v="Normal_RBC"/>
    <n v="7.76"/>
    <n v="0"/>
    <n v="0"/>
    <n v="1"/>
    <n v="0"/>
    <n v="0.84"/>
    <n v="4.2999999999999997E-2"/>
    <n v="0.64"/>
    <n v="1"/>
    <n v="0.92300000000000004"/>
    <n v="205"/>
    <n v="48"/>
    <n v="225"/>
    <n v="138"/>
    <n v="137"/>
    <n v="88.235294117647058"/>
    <n v="54.117647058823529"/>
    <n v="53.725490196078432"/>
    <n v="0.53300000000000003"/>
    <x v="1"/>
    <x v="0"/>
    <n v="3819"/>
    <n v="4.7699999999999996"/>
    <n v="15.7"/>
    <n v="37.299999999999997"/>
    <n v="301857"/>
    <n v="95.2"/>
    <n v="34"/>
    <s v="CytoData"/>
    <s v="Giemsa"/>
    <s v="Olympus_BX51"/>
    <n v="100"/>
    <n v="512"/>
    <n v="3.6999999999999998E-2"/>
    <n v="1"/>
    <n v="0.82240000000000002"/>
    <n v="-0.17759999999999998"/>
  </r>
  <r>
    <s v="CELL_004796"/>
    <x v="12"/>
    <x v="0"/>
    <s v="Anemia"/>
    <n v="3.15"/>
    <n v="0"/>
    <n v="0"/>
    <n v="1"/>
    <n v="0"/>
    <n v="0.53"/>
    <n v="0.67900000000000005"/>
    <n v="0.59"/>
    <n v="1"/>
    <n v="0.68500000000000005"/>
    <n v="74"/>
    <n v="33"/>
    <n v="215"/>
    <n v="129"/>
    <n v="115"/>
    <n v="84.313725490196077"/>
    <n v="50.588235294117645"/>
    <n v="45.098039215686278"/>
    <n v="0.48299999999999998"/>
    <x v="1"/>
    <x v="1"/>
    <n v="5836"/>
    <n v="4.4000000000000004"/>
    <n v="16.8"/>
    <n v="44"/>
    <n v="222892"/>
    <n v="112.3"/>
    <n v="34.4"/>
    <s v="Raabin_WBC"/>
    <s v="Giemsa"/>
    <s v="Zeiss_Axio"/>
    <n v="100"/>
    <n v="512"/>
    <n v="0.57809999999999995"/>
    <n v="0.71440000000000003"/>
    <n v="0.8286"/>
    <n v="0.11419999999999997"/>
  </r>
  <r>
    <s v="CELL_005774"/>
    <x v="6"/>
    <x v="0"/>
    <s v="Artefact"/>
    <n v="10.38"/>
    <n v="85.5"/>
    <n v="0.69199999999999995"/>
    <n v="9.9000000000000005E-2"/>
    <n v="863.63636363636363"/>
    <n v="0.52100000000000002"/>
    <n v="0.69599999999999995"/>
    <n v="0.71"/>
    <n v="1.2"/>
    <n v="0.56000000000000005"/>
    <n v="556"/>
    <n v="105"/>
    <n v="195"/>
    <n v="150"/>
    <n v="219"/>
    <n v="76.470588235294116"/>
    <n v="58.82352941176471"/>
    <n v="85.882352941176464"/>
    <n v="0.73299999999999998"/>
    <x v="2"/>
    <x v="0"/>
    <n v="9866"/>
    <n v="4.96"/>
    <n v="15.2"/>
    <n v="36.1"/>
    <n v="302289"/>
    <n v="111.2"/>
    <n v="34.299999999999997"/>
    <s v="Raabin_WBC"/>
    <s v="Giemsa"/>
    <s v="Olympus_BX51"/>
    <n v="100"/>
    <n v="360"/>
    <n v="0.88170000000000004"/>
    <n v="0.88080000000000003"/>
    <n v="0.77390000000000003"/>
    <n v="-0.1069"/>
  </r>
  <r>
    <s v="CELL_003195"/>
    <x v="2"/>
    <x v="1"/>
    <s v="Normal_RBC"/>
    <n v="7.22"/>
    <n v="0"/>
    <n v="0"/>
    <n v="1"/>
    <n v="0"/>
    <n v="0.875"/>
    <n v="0.29499999999999998"/>
    <n v="0.91"/>
    <n v="1"/>
    <n v="0.91300000000000003"/>
    <n v="183"/>
    <n v="49"/>
    <n v="208"/>
    <n v="129"/>
    <n v="116"/>
    <n v="81.568627450980387"/>
    <n v="50.588235294117645"/>
    <n v="45.490196078431374"/>
    <n v="0.48299999999999998"/>
    <x v="0"/>
    <x v="0"/>
    <n v="4858"/>
    <n v="4.01"/>
    <n v="12.3"/>
    <n v="38.5"/>
    <n v="249766"/>
    <n v="88.3"/>
    <n v="33.6"/>
    <s v="Raabin_WBC"/>
    <s v="Wright"/>
    <s v="Zeiss_Axio"/>
    <n v="60"/>
    <n v="512"/>
    <n v="5.9700000000000003E-2"/>
    <n v="0.95599999999999996"/>
    <n v="0.94610000000000005"/>
    <n v="-9.8999999999999089E-3"/>
  </r>
  <r>
    <s v="CELL_000204"/>
    <x v="1"/>
    <x v="1"/>
    <s v="Normal_WBC"/>
    <n v="11.5"/>
    <n v="55.1"/>
    <n v="0.503"/>
    <n v="0.47"/>
    <n v="117.2340425531915"/>
    <n v="0.748"/>
    <n v="0.41699999999999998"/>
    <n v="3.81"/>
    <n v="3.1"/>
    <n v="0.81299999999999994"/>
    <n v="443"/>
    <n v="68"/>
    <n v="216"/>
    <n v="168"/>
    <n v="201"/>
    <n v="84.705882352941174"/>
    <n v="65.882352941176464"/>
    <n v="78.82352941176471"/>
    <n v="0.60799999999999998"/>
    <x v="2"/>
    <x v="1"/>
    <n v="4643"/>
    <n v="5.0199999999999996"/>
    <n v="11"/>
    <n v="31"/>
    <n v="343971"/>
    <n v="102.5"/>
    <n v="31.7"/>
    <s v="CytoData"/>
    <s v="Wright"/>
    <s v="Olympus_BX51"/>
    <n v="40"/>
    <n v="224"/>
    <n v="0.1191"/>
    <n v="0.85119999999999996"/>
    <n v="0.91439999999999999"/>
    <n v="6.3200000000000034E-2"/>
  </r>
  <r>
    <s v="CELL_000340"/>
    <x v="1"/>
    <x v="1"/>
    <s v="Normal_WBC"/>
    <n v="13.45"/>
    <n v="49.8"/>
    <n v="0.54"/>
    <n v="0.42099999999999999"/>
    <n v="118.2897862232779"/>
    <n v="0.84299999999999997"/>
    <n v="0.33800000000000002"/>
    <n v="3.18"/>
    <n v="3.8"/>
    <n v="0.84699999999999998"/>
    <n v="464"/>
    <n v="73"/>
    <n v="203"/>
    <n v="154"/>
    <n v="185"/>
    <n v="79.607843137254903"/>
    <n v="60.392156862745097"/>
    <n v="72.549019607843135"/>
    <n v="0.66700000000000004"/>
    <x v="0"/>
    <x v="0"/>
    <n v="6632"/>
    <n v="5.37"/>
    <n v="15.1"/>
    <n v="47.6"/>
    <n v="272489"/>
    <n v="84.4"/>
    <n v="32.9"/>
    <s v="PBC_Dataset"/>
    <s v="Wright"/>
    <s v="Zeiss_Axio"/>
    <n v="60"/>
    <n v="224"/>
    <n v="0.14630000000000001"/>
    <n v="0.93679999999999997"/>
    <n v="0.93520000000000003"/>
    <n v="-1.5999999999999348E-3"/>
  </r>
  <r>
    <s v="CELL_000838"/>
    <x v="1"/>
    <x v="1"/>
    <s v="Normal_WBC"/>
    <n v="11.27"/>
    <n v="53.6"/>
    <n v="0.70899999999999996"/>
    <n v="0.377"/>
    <n v="142.17506631299736"/>
    <n v="0.79800000000000004"/>
    <n v="0.31"/>
    <n v="3.05"/>
    <n v="3.9"/>
    <n v="0.83599999999999997"/>
    <n v="408"/>
    <n v="66"/>
    <n v="214"/>
    <n v="185"/>
    <n v="171"/>
    <n v="83.921568627450981"/>
    <n v="72.549019607843135"/>
    <n v="67.058823529411754"/>
    <n v="0.78400000000000003"/>
    <x v="1"/>
    <x v="1"/>
    <n v="9998"/>
    <n v="4.33"/>
    <n v="12.7"/>
    <n v="41.2"/>
    <n v="323266"/>
    <n v="76.3"/>
    <n v="34.6"/>
    <s v="PBC_Dataset"/>
    <s v="May_Grunwald_Giemsa"/>
    <s v="Zeiss_Axio"/>
    <n v="60"/>
    <n v="256"/>
    <n v="0.13589999999999999"/>
    <n v="0.99550000000000005"/>
    <n v="0.8821"/>
    <n v="-0.11340000000000006"/>
  </r>
  <r>
    <s v="CELL_004273"/>
    <x v="8"/>
    <x v="0"/>
    <s v="Leukemia"/>
    <n v="12.64"/>
    <n v="87.7"/>
    <n v="0.45"/>
    <n v="0.152"/>
    <n v="576.97368421052636"/>
    <n v="0.82699999999999996"/>
    <n v="0.29799999999999999"/>
    <n v="0.36"/>
    <n v="1"/>
    <n v="0.93700000000000006"/>
    <n v="577"/>
    <n v="94"/>
    <n v="172"/>
    <n v="134"/>
    <n v="208"/>
    <n v="67.450980392156865"/>
    <n v="52.549019607843142"/>
    <n v="81.568627450980387"/>
    <n v="0.56999999999999995"/>
    <x v="1"/>
    <x v="0"/>
    <n v="2550"/>
    <n v="5.18"/>
    <n v="18"/>
    <n v="46.7"/>
    <n v="263208"/>
    <n v="83.4"/>
    <n v="35.299999999999997"/>
    <s v="CytoData"/>
    <s v="Giemsa"/>
    <s v="Leica_DM2000"/>
    <n v="100"/>
    <n v="256"/>
    <n v="0.79900000000000004"/>
    <n v="0.83809999999999996"/>
    <n v="0.66600000000000004"/>
    <n v="-0.17209999999999992"/>
  </r>
  <r>
    <s v="CELL_000388"/>
    <x v="1"/>
    <x v="1"/>
    <s v="Normal_WBC"/>
    <n v="12.67"/>
    <n v="55.7"/>
    <n v="0.63700000000000001"/>
    <n v="0.49"/>
    <n v="113.67346938775511"/>
    <n v="0.69699999999999995"/>
    <n v="0.315"/>
    <n v="3.88"/>
    <n v="3.4"/>
    <n v="0.879"/>
    <n v="412"/>
    <n v="64"/>
    <n v="205"/>
    <n v="145"/>
    <n v="176"/>
    <n v="80.392156862745097"/>
    <n v="56.862745098039213"/>
    <n v="69.019607843137251"/>
    <n v="0.66400000000000003"/>
    <x v="0"/>
    <x v="0"/>
    <n v="8279"/>
    <n v="5.57"/>
    <n v="12.8"/>
    <n v="42.7"/>
    <n v="96142"/>
    <n v="91.6"/>
    <n v="33.1"/>
    <s v="PBC_Dataset"/>
    <s v="Wright"/>
    <s v="Leica_DM2000"/>
    <n v="60"/>
    <n v="224"/>
    <n v="0.1052"/>
    <n v="0.94589999999999996"/>
    <n v="0.89829999999999999"/>
    <n v="-4.7599999999999976E-2"/>
  </r>
  <r>
    <s v="CELL_004437"/>
    <x v="13"/>
    <x v="0"/>
    <s v="Leukemia"/>
    <n v="13.24"/>
    <n v="76.400000000000006"/>
    <n v="0.41"/>
    <n v="0.22700000000000001"/>
    <n v="336.56387665198241"/>
    <n v="0.82299999999999995"/>
    <n v="0.30199999999999999"/>
    <n v="0.97"/>
    <n v="1"/>
    <n v="0.85099999999999998"/>
    <n v="682"/>
    <n v="90"/>
    <n v="190"/>
    <n v="163"/>
    <n v="197"/>
    <n v="74.509803921568633"/>
    <n v="63.921568627450974"/>
    <n v="77.254901960784323"/>
    <n v="0.68700000000000006"/>
    <x v="2"/>
    <x v="0"/>
    <n v="9746"/>
    <n v="5.34"/>
    <n v="13.1"/>
    <n v="38.299999999999997"/>
    <n v="273215"/>
    <n v="82.7"/>
    <n v="34"/>
    <s v="PBC_Dataset"/>
    <s v="Wright"/>
    <s v="Olympus_BX51"/>
    <n v="100"/>
    <n v="256"/>
    <n v="0.83819999999999995"/>
    <n v="0.75619999999999998"/>
    <n v="0.86770000000000003"/>
    <n v="0.11150000000000004"/>
  </r>
  <r>
    <s v="CELL_004458"/>
    <x v="13"/>
    <x v="0"/>
    <s v="Leukemia"/>
    <n v="13.31"/>
    <n v="95.8"/>
    <n v="0.43099999999999999"/>
    <n v="0.219"/>
    <n v="437.4429223744292"/>
    <n v="0.79200000000000004"/>
    <n v="0.33500000000000002"/>
    <n v="1.1299999999999999"/>
    <n v="1"/>
    <n v="0.88200000000000001"/>
    <n v="595"/>
    <n v="72"/>
    <n v="197"/>
    <n v="136"/>
    <n v="200"/>
    <n v="77.254901960784323"/>
    <n v="53.333333333333336"/>
    <n v="78.431372549019613"/>
    <n v="0.70199999999999996"/>
    <x v="1"/>
    <x v="1"/>
    <n v="10249"/>
    <n v="5.6"/>
    <n v="15.4"/>
    <n v="42.5"/>
    <n v="120763"/>
    <n v="83.2"/>
    <n v="36"/>
    <s v="PBC_Dataset"/>
    <s v="Wright"/>
    <s v="Leica_DM2000"/>
    <n v="40"/>
    <n v="360"/>
    <n v="0.751"/>
    <n v="0.49959999999999999"/>
    <n v="0.67449999999999999"/>
    <n v="0.1749"/>
  </r>
  <r>
    <s v="CELL_002477"/>
    <x v="10"/>
    <x v="1"/>
    <s v="Normal_WBC"/>
    <n v="11.76"/>
    <n v="43"/>
    <n v="0.73399999999999999"/>
    <n v="0.57199999999999995"/>
    <n v="75.174825174825187"/>
    <n v="0.8"/>
    <n v="0.26600000000000001"/>
    <n v="3.79"/>
    <n v="2.2999999999999998"/>
    <n v="0.81"/>
    <n v="445"/>
    <n v="65"/>
    <n v="250"/>
    <n v="171"/>
    <n v="161"/>
    <n v="98.039215686274503"/>
    <n v="67.058823529411754"/>
    <n v="63.13725490196078"/>
    <n v="0.56699999999999995"/>
    <x v="0"/>
    <x v="0"/>
    <n v="10810"/>
    <n v="5.62"/>
    <n v="12.1"/>
    <n v="44.2"/>
    <n v="161031"/>
    <n v="94.4"/>
    <n v="33.799999999999997"/>
    <s v="CytoData"/>
    <s v="Wright"/>
    <s v="Zeiss_Axio"/>
    <n v="60"/>
    <n v="512"/>
    <n v="9.4100000000000003E-2"/>
    <n v="0.88360000000000005"/>
    <n v="0.86870000000000003"/>
    <n v="-1.4900000000000024E-2"/>
  </r>
  <r>
    <s v="CELL_002433"/>
    <x v="10"/>
    <x v="1"/>
    <s v="Normal_WBC"/>
    <n v="11.54"/>
    <n v="51.6"/>
    <n v="0.58699999999999997"/>
    <n v="0.53"/>
    <n v="97.35849056603773"/>
    <n v="0.79500000000000004"/>
    <n v="0.38100000000000001"/>
    <n v="5.05"/>
    <n v="1.8"/>
    <n v="0.73699999999999999"/>
    <n v="481"/>
    <n v="77"/>
    <n v="222"/>
    <n v="132"/>
    <n v="160"/>
    <n v="87.058823529411768"/>
    <n v="51.764705882352949"/>
    <n v="62.745098039215684"/>
    <n v="0.63800000000000001"/>
    <x v="1"/>
    <x v="1"/>
    <n v="4404"/>
    <n v="4.93"/>
    <n v="12.1"/>
    <n v="37.4"/>
    <n v="279933"/>
    <n v="70.2"/>
    <n v="33.799999999999997"/>
    <s v="Raabin_WBC"/>
    <s v="Wright"/>
    <s v="Leica_DM2000"/>
    <n v="100"/>
    <n v="512"/>
    <n v="6.4799999999999996E-2"/>
    <n v="0.95699999999999996"/>
    <n v="0.98619999999999997"/>
    <n v="2.9200000000000004E-2"/>
  </r>
  <r>
    <s v="CELL_004196"/>
    <x v="8"/>
    <x v="0"/>
    <s v="Leukemia"/>
    <n v="16.14"/>
    <n v="87.1"/>
    <n v="0.34699999999999998"/>
    <n v="0.153"/>
    <n v="569.281045751634"/>
    <n v="0.83299999999999996"/>
    <n v="0.17399999999999999"/>
    <n v="0.68"/>
    <n v="1"/>
    <n v="0.85299999999999998"/>
    <n v="706"/>
    <n v="117"/>
    <n v="190"/>
    <n v="153"/>
    <n v="199"/>
    <n v="74.509803921568633"/>
    <n v="60"/>
    <n v="78.039215686274517"/>
    <n v="0.70499999999999996"/>
    <x v="0"/>
    <x v="0"/>
    <n v="7784"/>
    <n v="5.38"/>
    <n v="12.7"/>
    <n v="38.299999999999997"/>
    <n v="261958"/>
    <n v="120"/>
    <n v="30.9"/>
    <s v="CytoData"/>
    <s v="Wright"/>
    <s v="Leica_DM2000"/>
    <n v="100"/>
    <n v="256"/>
    <n v="0.75690000000000002"/>
    <n v="0.77010000000000001"/>
    <n v="0.72040000000000004"/>
    <n v="-4.9699999999999966E-2"/>
  </r>
  <r>
    <s v="CELL_004304"/>
    <x v="13"/>
    <x v="0"/>
    <s v="Leukemia"/>
    <n v="12.86"/>
    <n v="80.599999999999994"/>
    <n v="0.46200000000000002"/>
    <n v="0.309"/>
    <n v="260.84142394822004"/>
    <n v="0.74299999999999999"/>
    <n v="0.34300000000000003"/>
    <n v="1.24"/>
    <n v="1"/>
    <n v="0.88"/>
    <n v="521"/>
    <n v="102"/>
    <n v="208"/>
    <n v="127"/>
    <n v="221"/>
    <n v="81.568627450980387"/>
    <n v="49.803921568627452"/>
    <n v="86.666666666666671"/>
    <n v="0.69699999999999995"/>
    <x v="1"/>
    <x v="0"/>
    <n v="2665"/>
    <n v="5.14"/>
    <n v="14.8"/>
    <n v="42.8"/>
    <n v="143883"/>
    <n v="83.8"/>
    <n v="32.5"/>
    <s v="PBC_Dataset"/>
    <s v="Wright"/>
    <s v="Leica_DM2000"/>
    <n v="40"/>
    <n v="512"/>
    <n v="0.80079999999999996"/>
    <n v="0.73829999999999996"/>
    <n v="0.6996"/>
    <n v="-3.8699999999999957E-2"/>
  </r>
  <r>
    <s v="CELL_002874"/>
    <x v="2"/>
    <x v="1"/>
    <s v="Normal_RBC"/>
    <n v="7.25"/>
    <n v="0"/>
    <n v="0"/>
    <n v="1"/>
    <n v="0"/>
    <n v="0.873"/>
    <n v="0.13700000000000001"/>
    <n v="0.21"/>
    <n v="1"/>
    <n v="0.89500000000000002"/>
    <n v="183"/>
    <n v="48"/>
    <n v="233"/>
    <n v="129"/>
    <n v="115"/>
    <n v="91.372549019607845"/>
    <n v="50.588235294117645"/>
    <n v="45.098039215686278"/>
    <n v="0.46"/>
    <x v="2"/>
    <x v="1"/>
    <n v="6864"/>
    <n v="4.9400000000000004"/>
    <n v="14.9"/>
    <n v="44.2"/>
    <n v="315928"/>
    <n v="95"/>
    <n v="37.700000000000003"/>
    <s v="PBC_Dataset"/>
    <s v="Wright"/>
    <s v="Leica_DM2000"/>
    <n v="100"/>
    <n v="256"/>
    <n v="9.2899999999999996E-2"/>
    <n v="0.89600000000000002"/>
    <n v="0.9768"/>
    <n v="8.0799999999999983E-2"/>
  </r>
  <r>
    <s v="CELL_004457"/>
    <x v="13"/>
    <x v="0"/>
    <s v="Leukemia"/>
    <n v="15.97"/>
    <n v="77.5"/>
    <n v="0.53600000000000003"/>
    <n v="0.21"/>
    <n v="369.04761904761904"/>
    <n v="0.86599999999999999"/>
    <n v="0.34799999999999998"/>
    <n v="0.87"/>
    <n v="1"/>
    <n v="0.83"/>
    <n v="464"/>
    <n v="77"/>
    <n v="217"/>
    <n v="135"/>
    <n v="186"/>
    <n v="85.098039215686271"/>
    <n v="52.941176470588239"/>
    <n v="72.941176470588232"/>
    <n v="0.79200000000000004"/>
    <x v="1"/>
    <x v="0"/>
    <n v="4618"/>
    <n v="5.04"/>
    <n v="8"/>
    <n v="49"/>
    <n v="295099"/>
    <n v="67.2"/>
    <n v="34.1"/>
    <s v="Raabin_WBC"/>
    <s v="Giemsa"/>
    <s v="Leica_DM2000"/>
    <n v="100"/>
    <n v="256"/>
    <n v="0.83320000000000005"/>
    <n v="0.78290000000000004"/>
    <n v="0.72670000000000001"/>
    <n v="-5.6200000000000028E-2"/>
  </r>
  <r>
    <s v="CELL_005521"/>
    <x v="11"/>
    <x v="0"/>
    <s v="Infection"/>
    <n v="14.4"/>
    <n v="43"/>
    <n v="0.54600000000000004"/>
    <n v="0.44500000000000001"/>
    <n v="96.62921348314606"/>
    <n v="0.79100000000000004"/>
    <n v="0.53900000000000003"/>
    <n v="4.87"/>
    <n v="3.7"/>
    <n v="0.755"/>
    <n v="505"/>
    <n v="73"/>
    <n v="200"/>
    <n v="160"/>
    <n v="183"/>
    <n v="78.431372549019613"/>
    <n v="62.745098039215684"/>
    <n v="71.764705882352942"/>
    <n v="0.73"/>
    <x v="1"/>
    <x v="1"/>
    <n v="12273"/>
    <n v="4.71"/>
    <n v="12.1"/>
    <n v="38.1"/>
    <n v="319483"/>
    <n v="108.5"/>
    <n v="33.1"/>
    <s v="PBC_Dataset"/>
    <s v="Giemsa"/>
    <s v="Leica_DM2000"/>
    <n v="100"/>
    <n v="224"/>
    <n v="0.8901"/>
    <n v="0.71760000000000002"/>
    <n v="1"/>
    <n v="0.28239999999999998"/>
  </r>
  <r>
    <s v="CELL_004742"/>
    <x v="12"/>
    <x v="0"/>
    <s v="Anemia"/>
    <n v="2.65"/>
    <n v="0"/>
    <n v="0"/>
    <n v="1"/>
    <n v="0"/>
    <n v="0.42099999999999999"/>
    <n v="0.73099999999999998"/>
    <n v="0.62"/>
    <n v="1"/>
    <n v="0.65500000000000003"/>
    <n v="65"/>
    <n v="40"/>
    <n v="217"/>
    <n v="109"/>
    <n v="128"/>
    <n v="85.098039215686271"/>
    <n v="42.745098039215684"/>
    <n v="50.196078431372548"/>
    <n v="0.48299999999999998"/>
    <x v="0"/>
    <x v="0"/>
    <n v="6199"/>
    <n v="5.31"/>
    <n v="15.5"/>
    <n v="43.6"/>
    <n v="160939"/>
    <n v="92.4"/>
    <n v="30.7"/>
    <s v="PBC_Dataset"/>
    <s v="Giemsa"/>
    <s v="Zeiss_Axio"/>
    <n v="40"/>
    <n v="224"/>
    <n v="0.83679999999999999"/>
    <n v="0.63839999999999997"/>
    <n v="0.68959999999999999"/>
    <n v="5.1200000000000023E-2"/>
  </r>
  <r>
    <s v="CELL_002514"/>
    <x v="10"/>
    <x v="1"/>
    <s v="Normal_WBC"/>
    <n v="13.92"/>
    <n v="41.4"/>
    <n v="0.48899999999999999"/>
    <n v="0.54800000000000004"/>
    <n v="75.547445255474443"/>
    <n v="0.69099999999999995"/>
    <n v="0.4"/>
    <n v="4.5999999999999996"/>
    <n v="2.4"/>
    <n v="0.77500000000000002"/>
    <n v="487"/>
    <n v="66"/>
    <n v="243"/>
    <n v="131"/>
    <n v="134"/>
    <n v="95.294117647058812"/>
    <n v="51.372549019607838"/>
    <n v="52.549019607843142"/>
    <n v="0.76500000000000001"/>
    <x v="1"/>
    <x v="1"/>
    <n v="11574"/>
    <n v="3.95"/>
    <n v="14.3"/>
    <n v="41.2"/>
    <n v="224357"/>
    <n v="90.5"/>
    <n v="32"/>
    <s v="Raabin_WBC"/>
    <s v="May_Grunwald_Giemsa"/>
    <s v="Olympus_BX51"/>
    <n v="60"/>
    <n v="224"/>
    <n v="0.1527"/>
    <n v="0.97270000000000001"/>
    <n v="0.9516"/>
    <n v="-2.1100000000000008E-2"/>
  </r>
  <r>
    <s v="CELL_003366"/>
    <x v="2"/>
    <x v="1"/>
    <s v="Normal_RBC"/>
    <n v="7.12"/>
    <n v="0"/>
    <n v="0"/>
    <n v="1"/>
    <n v="0"/>
    <n v="0.89200000000000002"/>
    <n v="0.13400000000000001"/>
    <n v="0.76"/>
    <n v="1"/>
    <n v="0.91600000000000004"/>
    <n v="193"/>
    <n v="52"/>
    <n v="219"/>
    <n v="124"/>
    <n v="124"/>
    <n v="85.882352941176464"/>
    <n v="48.627450980392155"/>
    <n v="48.627450980392155"/>
    <n v="0.55900000000000005"/>
    <x v="1"/>
    <x v="1"/>
    <n v="9274"/>
    <n v="4.2699999999999996"/>
    <n v="13.1"/>
    <n v="32.5"/>
    <n v="245807"/>
    <n v="92.9"/>
    <n v="34.4"/>
    <s v="PBC_Dataset"/>
    <s v="May_Grunwald_Giemsa"/>
    <s v="Olympus_BX51"/>
    <n v="40"/>
    <n v="224"/>
    <n v="0.1278"/>
    <n v="0.97289999999999999"/>
    <n v="0.86229999999999996"/>
    <n v="-0.11060000000000003"/>
  </r>
  <r>
    <s v="CELL_000678"/>
    <x v="1"/>
    <x v="1"/>
    <s v="Normal_WBC"/>
    <n v="12.08"/>
    <n v="55.5"/>
    <n v="0.46899999999999997"/>
    <n v="0.41799999999999998"/>
    <n v="132.77511961722487"/>
    <n v="0.72399999999999998"/>
    <n v="0.28199999999999997"/>
    <n v="2.9"/>
    <n v="3.5"/>
    <n v="0.79100000000000004"/>
    <n v="403"/>
    <n v="77"/>
    <n v="202"/>
    <n v="139"/>
    <n v="193"/>
    <n v="79.215686274509807"/>
    <n v="54.509803921568626"/>
    <n v="75.686274509803923"/>
    <n v="0.66900000000000004"/>
    <x v="0"/>
    <x v="0"/>
    <n v="7821"/>
    <n v="4.72"/>
    <n v="14.6"/>
    <n v="44.3"/>
    <n v="149438"/>
    <n v="73.5"/>
    <n v="32.799999999999997"/>
    <s v="PBC_Dataset"/>
    <s v="Giemsa"/>
    <s v="Olympus_BX51"/>
    <n v="100"/>
    <n v="224"/>
    <n v="0.1012"/>
    <n v="0.86670000000000003"/>
    <n v="0.92459999999999998"/>
    <n v="5.7899999999999952E-2"/>
  </r>
  <r>
    <s v="CELL_001439"/>
    <x v="5"/>
    <x v="1"/>
    <s v="Normal_WBC"/>
    <n v="9.7200000000000006"/>
    <n v="72.400000000000006"/>
    <n v="0.70599999999999996"/>
    <n v="0.17"/>
    <n v="425.88235294117646"/>
    <n v="0.88400000000000001"/>
    <n v="0.28100000000000003"/>
    <n v="1.28"/>
    <n v="1"/>
    <n v="0.93500000000000005"/>
    <n v="309"/>
    <n v="61"/>
    <n v="229"/>
    <n v="163"/>
    <n v="206"/>
    <n v="89.803921568627459"/>
    <n v="63.921568627450974"/>
    <n v="80.784313725490193"/>
    <n v="0.83299999999999996"/>
    <x v="2"/>
    <x v="1"/>
    <n v="9125"/>
    <n v="4.37"/>
    <n v="12.5"/>
    <n v="45.8"/>
    <n v="237962"/>
    <n v="92.7"/>
    <n v="33.799999999999997"/>
    <s v="Raabin_WBC"/>
    <s v="Wright"/>
    <s v="Olympus_BX51"/>
    <n v="60"/>
    <n v="360"/>
    <n v="0.1265"/>
    <n v="0.88200000000000001"/>
    <n v="0.95550000000000002"/>
    <n v="7.350000000000001E-2"/>
  </r>
  <r>
    <s v="CELL_003015"/>
    <x v="2"/>
    <x v="1"/>
    <s v="Normal_RBC"/>
    <n v="8.06"/>
    <n v="0"/>
    <n v="0"/>
    <n v="1"/>
    <n v="0"/>
    <n v="0.90100000000000002"/>
    <n v="0.152"/>
    <n v="0.56000000000000005"/>
    <n v="1"/>
    <n v="0.99299999999999999"/>
    <n v="192"/>
    <n v="53"/>
    <n v="241"/>
    <n v="137"/>
    <n v="119"/>
    <n v="94.509803921568619"/>
    <n v="53.725490196078432"/>
    <n v="46.666666666666664"/>
    <n v="0.33200000000000002"/>
    <x v="2"/>
    <x v="0"/>
    <n v="12457"/>
    <n v="4.93"/>
    <n v="17"/>
    <n v="46.8"/>
    <n v="248335"/>
    <n v="92"/>
    <n v="34.9"/>
    <s v="CytoData"/>
    <s v="May_Grunwald_Giemsa"/>
    <s v="Olympus_BX51"/>
    <n v="60"/>
    <n v="360"/>
    <n v="0.16850000000000001"/>
    <n v="0.91269999999999996"/>
    <n v="0.84450000000000003"/>
    <n v="-6.8199999999999927E-2"/>
  </r>
  <r>
    <s v="CELL_002861"/>
    <x v="2"/>
    <x v="1"/>
    <s v="Normal_RBC"/>
    <n v="8.18"/>
    <n v="0"/>
    <n v="0"/>
    <n v="1"/>
    <n v="0"/>
    <n v="0.92700000000000005"/>
    <n v="0.23599999999999999"/>
    <n v="0.95"/>
    <n v="1"/>
    <n v="0.97399999999999998"/>
    <n v="164"/>
    <n v="44"/>
    <n v="230"/>
    <n v="155"/>
    <n v="130"/>
    <n v="90.196078431372555"/>
    <n v="60.784313725490193"/>
    <n v="50.980392156862742"/>
    <n v="0.57199999999999995"/>
    <x v="2"/>
    <x v="1"/>
    <n v="5952"/>
    <n v="5.62"/>
    <n v="10.4"/>
    <n v="47.6"/>
    <n v="202921"/>
    <n v="88.3"/>
    <n v="35.700000000000003"/>
    <s v="CytoData"/>
    <s v="Wright"/>
    <s v="Olympus_BX51"/>
    <n v="60"/>
    <n v="360"/>
    <n v="0.12939999999999999"/>
    <n v="0.79920000000000002"/>
    <n v="0.92630000000000001"/>
    <n v="0.12709999999999999"/>
  </r>
  <r>
    <s v="CELL_000062"/>
    <x v="1"/>
    <x v="1"/>
    <s v="Normal_WBC"/>
    <n v="11.74"/>
    <n v="48.3"/>
    <n v="0.41799999999999998"/>
    <n v="0.50800000000000001"/>
    <n v="95.078740157480311"/>
    <n v="0.81299999999999994"/>
    <n v="0.41599999999999998"/>
    <n v="3.66"/>
    <n v="3.2"/>
    <n v="0.79800000000000004"/>
    <n v="529"/>
    <n v="70"/>
    <n v="221"/>
    <n v="160"/>
    <n v="157"/>
    <n v="86.666666666666671"/>
    <n v="62.745098039215684"/>
    <n v="61.568627450980394"/>
    <n v="0.50700000000000001"/>
    <x v="1"/>
    <x v="0"/>
    <n v="5552"/>
    <n v="3.6"/>
    <n v="15.9"/>
    <n v="38.4"/>
    <n v="194029"/>
    <n v="95.6"/>
    <n v="31.4"/>
    <s v="PBC_Dataset"/>
    <s v="Giemsa"/>
    <s v="Leica_DM2000"/>
    <n v="60"/>
    <n v="256"/>
    <n v="0.12189999999999999"/>
    <n v="0.89859999999999995"/>
    <n v="0.8357"/>
    <n v="-6.2899999999999956E-2"/>
  </r>
  <r>
    <s v="CELL_001372"/>
    <x v="5"/>
    <x v="1"/>
    <s v="Normal_WBC"/>
    <n v="8.92"/>
    <n v="70.7"/>
    <n v="0.76400000000000001"/>
    <n v="0.188"/>
    <n v="376.06382978723406"/>
    <n v="0.91100000000000003"/>
    <n v="0.25600000000000001"/>
    <n v="0.87"/>
    <n v="1"/>
    <n v="0.96199999999999997"/>
    <n v="268"/>
    <n v="58"/>
    <n v="209"/>
    <n v="154"/>
    <n v="193"/>
    <n v="81.960784313725483"/>
    <n v="60.392156862745097"/>
    <n v="75.686274509803923"/>
    <n v="0.70099999999999996"/>
    <x v="0"/>
    <x v="1"/>
    <n v="5727"/>
    <n v="4.54"/>
    <n v="10.9"/>
    <n v="46.8"/>
    <n v="110065"/>
    <n v="87.6"/>
    <n v="30.3"/>
    <s v="PBC_Dataset"/>
    <s v="Giemsa"/>
    <s v="Olympus_BX51"/>
    <n v="100"/>
    <n v="256"/>
    <n v="0.1138"/>
    <n v="0.91739999999999999"/>
    <n v="1"/>
    <n v="8.2600000000000007E-2"/>
  </r>
  <r>
    <s v="CELL_004895"/>
    <x v="15"/>
    <x v="0"/>
    <s v="Anemia"/>
    <n v="6.71"/>
    <n v="0"/>
    <n v="0"/>
    <n v="1"/>
    <n v="0"/>
    <n v="0.92900000000000005"/>
    <n v="0.115"/>
    <n v="0.37"/>
    <n v="1"/>
    <n v="0.95099999999999996"/>
    <n v="149"/>
    <n v="46"/>
    <n v="218"/>
    <n v="163"/>
    <n v="131"/>
    <n v="85.490196078431367"/>
    <n v="63.921568627450974"/>
    <n v="51.372549019607838"/>
    <n v="0.54600000000000004"/>
    <x v="1"/>
    <x v="0"/>
    <n v="5552"/>
    <n v="5.0999999999999996"/>
    <n v="11.6"/>
    <n v="30.5"/>
    <n v="186970"/>
    <n v="93.8"/>
    <n v="33.1"/>
    <s v="PBC_Dataset"/>
    <s v="May_Grunwald_Giemsa"/>
    <s v="Olympus_BX51"/>
    <n v="60"/>
    <n v="512"/>
    <n v="0.95430000000000004"/>
    <n v="0.67149999999999999"/>
    <n v="0.78510000000000002"/>
    <n v="0.11360000000000003"/>
  </r>
  <r>
    <s v="CELL_003212"/>
    <x v="2"/>
    <x v="1"/>
    <s v="Normal_RBC"/>
    <n v="7.92"/>
    <n v="0"/>
    <n v="0"/>
    <n v="1"/>
    <n v="0"/>
    <n v="0.96399999999999997"/>
    <n v="0.187"/>
    <n v="0.59"/>
    <n v="1"/>
    <n v="0.95399999999999996"/>
    <n v="182"/>
    <n v="46"/>
    <n v="224"/>
    <n v="132"/>
    <n v="128"/>
    <n v="87.843137254901961"/>
    <n v="51.764705882352949"/>
    <n v="50.196078431372548"/>
    <n v="0.45200000000000001"/>
    <x v="1"/>
    <x v="1"/>
    <n v="4725"/>
    <n v="6.52"/>
    <n v="10.9"/>
    <n v="46.6"/>
    <n v="368914"/>
    <n v="93"/>
    <n v="31.4"/>
    <s v="Raabin_WBC"/>
    <s v="Giemsa"/>
    <s v="Leica_DM2000"/>
    <n v="60"/>
    <n v="256"/>
    <n v="0.16259999999999999"/>
    <n v="0.86370000000000002"/>
    <n v="0.89359999999999995"/>
    <n v="2.9899999999999927E-2"/>
  </r>
  <r>
    <s v="CELL_000791"/>
    <x v="1"/>
    <x v="1"/>
    <s v="Normal_WBC"/>
    <n v="10.44"/>
    <n v="50.2"/>
    <n v="0.56200000000000006"/>
    <n v="0.42"/>
    <n v="119.52380952380953"/>
    <n v="0.71699999999999997"/>
    <n v="0.41899999999999998"/>
    <n v="3.16"/>
    <n v="2.6"/>
    <n v="0.71599999999999997"/>
    <n v="391"/>
    <n v="59"/>
    <n v="181"/>
    <n v="176"/>
    <n v="183"/>
    <n v="70.980392156862749"/>
    <n v="69.019607843137251"/>
    <n v="71.764705882352942"/>
    <n v="0.63100000000000001"/>
    <x v="1"/>
    <x v="0"/>
    <n v="6528"/>
    <n v="4.04"/>
    <n v="11.2"/>
    <n v="33.200000000000003"/>
    <n v="448275"/>
    <n v="98.1"/>
    <n v="35.9"/>
    <s v="PBC_Dataset"/>
    <s v="Giemsa"/>
    <s v="Olympus_BX51"/>
    <n v="100"/>
    <n v="360"/>
    <n v="8.3099999999999993E-2"/>
    <n v="0.89990000000000003"/>
    <n v="0.9556"/>
    <n v="5.5699999999999972E-2"/>
  </r>
  <r>
    <s v="CELL_002174"/>
    <x v="4"/>
    <x v="1"/>
    <s v="Normal_WBC"/>
    <n v="15.59"/>
    <n v="69.900000000000006"/>
    <n v="0.39900000000000002"/>
    <n v="0.45400000000000001"/>
    <n v="153.9647577092511"/>
    <n v="0.51500000000000001"/>
    <n v="0.56000000000000005"/>
    <n v="2.33"/>
    <n v="1.4"/>
    <n v="0.80600000000000005"/>
    <n v="565"/>
    <n v="104"/>
    <n v="195"/>
    <n v="153"/>
    <n v="208"/>
    <n v="76.470588235294116"/>
    <n v="60"/>
    <n v="81.568627450980387"/>
    <n v="0.59199999999999997"/>
    <x v="0"/>
    <x v="0"/>
    <n v="9379"/>
    <n v="5.63"/>
    <n v="11"/>
    <n v="37.200000000000003"/>
    <n v="215777"/>
    <n v="87.9"/>
    <n v="36.1"/>
    <s v="Raabin_WBC"/>
    <s v="Giemsa"/>
    <s v="Leica_DM2000"/>
    <n v="60"/>
    <n v="360"/>
    <n v="3.5700000000000003E-2"/>
    <n v="0.83509999999999995"/>
    <n v="0.88019999999999998"/>
    <n v="4.5100000000000029E-2"/>
  </r>
  <r>
    <s v="CELL_005705"/>
    <x v="6"/>
    <x v="0"/>
    <s v="Artefact"/>
    <n v="4.8499999999999996"/>
    <n v="85.9"/>
    <n v="0.65400000000000003"/>
    <n v="0.05"/>
    <n v="1718"/>
    <n v="0.26"/>
    <n v="0.81299999999999994"/>
    <n v="1"/>
    <n v="1"/>
    <n v="0.57999999999999996"/>
    <n v="479"/>
    <n v="84"/>
    <n v="190"/>
    <n v="136"/>
    <n v="197"/>
    <n v="74.509803921568633"/>
    <n v="53.333333333333336"/>
    <n v="77.254901960784323"/>
    <n v="0.74399999999999999"/>
    <x v="2"/>
    <x v="0"/>
    <n v="7576"/>
    <n v="4.67"/>
    <n v="12.2"/>
    <n v="43.1"/>
    <n v="319795"/>
    <n v="94.5"/>
    <n v="34"/>
    <s v="Raabin_WBC"/>
    <s v="Wright"/>
    <s v="Zeiss_Axio"/>
    <n v="100"/>
    <n v="224"/>
    <n v="0.73040000000000005"/>
    <n v="0.84430000000000005"/>
    <n v="0.75570000000000004"/>
    <n v="-8.8600000000000012E-2"/>
  </r>
  <r>
    <s v="CELL_005326"/>
    <x v="0"/>
    <x v="0"/>
    <s v="Infection"/>
    <n v="14.14"/>
    <n v="57.4"/>
    <n v="0.54200000000000004"/>
    <n v="0.41499999999999998"/>
    <n v="138.31325301204819"/>
    <n v="0.77"/>
    <n v="0.35199999999999998"/>
    <n v="3.08"/>
    <n v="6.4"/>
    <n v="0.72699999999999998"/>
    <n v="502"/>
    <n v="75"/>
    <n v="204"/>
    <n v="167"/>
    <n v="167"/>
    <n v="80"/>
    <n v="65.490196078431367"/>
    <n v="65.490196078431367"/>
    <n v="0.57299999999999995"/>
    <x v="1"/>
    <x v="1"/>
    <n v="7172"/>
    <n v="3.63"/>
    <n v="10.3"/>
    <n v="38.9"/>
    <n v="377398"/>
    <n v="89.7"/>
    <n v="34.5"/>
    <s v="CytoData"/>
    <s v="Wright"/>
    <s v="Leica_DM2000"/>
    <n v="100"/>
    <n v="256"/>
    <n v="0.78769999999999996"/>
    <n v="0.76390000000000002"/>
    <n v="0.69230000000000003"/>
    <n v="-7.1599999999999997E-2"/>
  </r>
  <r>
    <s v="CELL_002992"/>
    <x v="2"/>
    <x v="1"/>
    <s v="Normal_RBC"/>
    <n v="7.2"/>
    <n v="0"/>
    <n v="0"/>
    <n v="1"/>
    <n v="0"/>
    <n v="0.88"/>
    <n v="0.157"/>
    <n v="0.35"/>
    <n v="1"/>
    <n v="0.98199999999999998"/>
    <n v="198"/>
    <n v="45"/>
    <n v="223"/>
    <n v="144"/>
    <n v="135"/>
    <n v="87.450980392156865"/>
    <n v="56.470588235294116"/>
    <n v="52.941176470588239"/>
    <n v="0.47899999999999998"/>
    <x v="1"/>
    <x v="0"/>
    <n v="9905"/>
    <n v="3.33"/>
    <n v="17.5"/>
    <n v="42.7"/>
    <n v="264589"/>
    <n v="95.8"/>
    <n v="34.5"/>
    <s v="Raabin_WBC"/>
    <s v="Wright"/>
    <s v="Leica_DM2000"/>
    <n v="100"/>
    <n v="256"/>
    <n v="0.17449999999999999"/>
    <n v="0.97370000000000001"/>
    <n v="0.89029999999999998"/>
    <n v="-8.340000000000003E-2"/>
  </r>
  <r>
    <s v="CELL_004715"/>
    <x v="12"/>
    <x v="0"/>
    <s v="Anemia"/>
    <n v="3.8"/>
    <n v="0"/>
    <n v="0"/>
    <n v="1"/>
    <n v="0"/>
    <n v="0.52200000000000002"/>
    <n v="0.81599999999999995"/>
    <n v="0.26"/>
    <n v="1"/>
    <n v="0.70299999999999996"/>
    <n v="95"/>
    <n v="38"/>
    <n v="217"/>
    <n v="127"/>
    <n v="143"/>
    <n v="85.098039215686271"/>
    <n v="49.803921568627452"/>
    <n v="56.078431372549019"/>
    <n v="0.41"/>
    <x v="2"/>
    <x v="1"/>
    <n v="8545"/>
    <n v="6.36"/>
    <n v="14.4"/>
    <n v="44.1"/>
    <n v="258019"/>
    <n v="88.7"/>
    <n v="34.5"/>
    <s v="CytoData"/>
    <s v="Giemsa"/>
    <s v="Leica_DM2000"/>
    <n v="100"/>
    <n v="360"/>
    <n v="0.66090000000000004"/>
    <n v="0.84760000000000002"/>
    <n v="0.82140000000000002"/>
    <n v="-2.6200000000000001E-2"/>
  </r>
  <r>
    <s v="CELL_003064"/>
    <x v="2"/>
    <x v="1"/>
    <s v="Normal_RBC"/>
    <n v="8.3800000000000008"/>
    <n v="0"/>
    <n v="0"/>
    <n v="1"/>
    <n v="0"/>
    <n v="0.88"/>
    <n v="0.13200000000000001"/>
    <n v="0.48"/>
    <n v="1"/>
    <n v="0.93300000000000005"/>
    <n v="189"/>
    <n v="41"/>
    <n v="232"/>
    <n v="137"/>
    <n v="132"/>
    <n v="90.980392156862749"/>
    <n v="53.725490196078432"/>
    <n v="51.764705882352949"/>
    <n v="0.46100000000000002"/>
    <x v="2"/>
    <x v="0"/>
    <n v="2967"/>
    <n v="6.05"/>
    <n v="16.100000000000001"/>
    <n v="35.299999999999997"/>
    <n v="173103"/>
    <n v="97.8"/>
    <n v="31"/>
    <s v="Raabin_WBC"/>
    <s v="Giemsa"/>
    <s v="Olympus_BX51"/>
    <n v="100"/>
    <n v="224"/>
    <n v="4.5699999999999998E-2"/>
    <n v="0.74750000000000005"/>
    <n v="0.99029999999999996"/>
    <n v="0.2427999999999999"/>
  </r>
  <r>
    <s v="CELL_004468"/>
    <x v="16"/>
    <x v="0"/>
    <s v="Anemia"/>
    <n v="7.6"/>
    <n v="0"/>
    <n v="0"/>
    <n v="1"/>
    <n v="0"/>
    <n v="0.5"/>
    <n v="0.83"/>
    <n v="0.76"/>
    <n v="1"/>
    <n v="0.95099999999999996"/>
    <n v="216"/>
    <n v="53"/>
    <n v="238"/>
    <n v="113"/>
    <n v="137"/>
    <n v="93.333333333333329"/>
    <n v="44.313725490196077"/>
    <n v="53.725490196078432"/>
    <n v="0.443"/>
    <x v="1"/>
    <x v="1"/>
    <n v="11252"/>
    <n v="6.01"/>
    <n v="15.1"/>
    <n v="37.299999999999997"/>
    <n v="311928"/>
    <n v="79.2"/>
    <n v="30.8"/>
    <s v="Raabin_WBC"/>
    <s v="Wright"/>
    <s v="Zeiss_Axio"/>
    <n v="100"/>
    <n v="256"/>
    <n v="0.78600000000000003"/>
    <n v="0.77170000000000005"/>
    <n v="0.85070000000000001"/>
    <n v="7.8999999999999959E-2"/>
  </r>
  <r>
    <s v="CELL_004530"/>
    <x v="16"/>
    <x v="0"/>
    <s v="Anemia"/>
    <n v="8.92"/>
    <n v="0"/>
    <n v="0"/>
    <n v="1"/>
    <n v="0"/>
    <n v="0.67100000000000004"/>
    <n v="0.873"/>
    <n v="0.25"/>
    <n v="1"/>
    <n v="0.89300000000000002"/>
    <n v="166"/>
    <n v="62"/>
    <n v="242"/>
    <n v="112"/>
    <n v="134"/>
    <n v="94.901960784313715"/>
    <n v="43.921568627450981"/>
    <n v="52.549019607843142"/>
    <n v="0.46700000000000003"/>
    <x v="0"/>
    <x v="0"/>
    <n v="6288"/>
    <n v="6.92"/>
    <n v="12.6"/>
    <n v="43.9"/>
    <n v="341576"/>
    <n v="86.7"/>
    <n v="32.299999999999997"/>
    <s v="PBC_Dataset"/>
    <s v="May_Grunwald_Giemsa"/>
    <s v="Olympus_BX51"/>
    <n v="60"/>
    <n v="256"/>
    <n v="0.77049999999999996"/>
    <n v="0.56830000000000003"/>
    <n v="0.85909999999999997"/>
    <n v="0.29079999999999995"/>
  </r>
  <r>
    <s v="CELL_003758"/>
    <x v="7"/>
    <x v="1"/>
    <s v="Normal_Platelet"/>
    <n v="2"/>
    <n v="0"/>
    <n v="0"/>
    <n v="1"/>
    <n v="0"/>
    <n v="0.79600000000000004"/>
    <n v="0.52300000000000002"/>
    <n v="2.4900000000000002"/>
    <n v="1"/>
    <n v="0.89500000000000002"/>
    <n v="20"/>
    <n v="19"/>
    <n v="221"/>
    <n v="160"/>
    <n v="171"/>
    <n v="86.666666666666671"/>
    <n v="62.745098039215684"/>
    <n v="67.058823529411754"/>
    <n v="0.60699999999999998"/>
    <x v="1"/>
    <x v="0"/>
    <n v="7859"/>
    <n v="5.14"/>
    <n v="11.7"/>
    <n v="43.1"/>
    <n v="137836"/>
    <n v="85.7"/>
    <n v="35"/>
    <s v="CytoData"/>
    <s v="Wright"/>
    <s v="Olympus_BX51"/>
    <n v="60"/>
    <n v="256"/>
    <n v="8.5400000000000004E-2"/>
    <n v="0.877"/>
    <n v="0.90349999999999997"/>
    <n v="2.6499999999999968E-2"/>
  </r>
  <r>
    <s v="CELL_005499"/>
    <x v="11"/>
    <x v="0"/>
    <s v="Infection"/>
    <n v="13.13"/>
    <n v="49.1"/>
    <n v="0.75700000000000001"/>
    <n v="0.53"/>
    <n v="92.641509433962256"/>
    <n v="0.84"/>
    <n v="0.39800000000000002"/>
    <n v="4.4000000000000004"/>
    <n v="2.5"/>
    <n v="0.72399999999999998"/>
    <n v="492"/>
    <n v="85"/>
    <n v="189"/>
    <n v="168"/>
    <n v="222"/>
    <n v="74.117647058823536"/>
    <n v="65.882352941176464"/>
    <n v="87.058823529411768"/>
    <n v="0.67600000000000005"/>
    <x v="0"/>
    <x v="0"/>
    <n v="5674"/>
    <n v="5.59"/>
    <n v="9.9"/>
    <n v="33.700000000000003"/>
    <n v="188080"/>
    <n v="102.6"/>
    <n v="31.6"/>
    <s v="Raabin_WBC"/>
    <s v="Giemsa"/>
    <s v="Leica_DM2000"/>
    <n v="100"/>
    <n v="256"/>
    <n v="0.84850000000000003"/>
    <n v="0.56610000000000005"/>
    <n v="0.75819999999999999"/>
    <n v="0.19209999999999994"/>
  </r>
  <r>
    <s v="CELL_002657"/>
    <x v="9"/>
    <x v="1"/>
    <s v="Normal_WBC"/>
    <n v="11.35"/>
    <n v="62.7"/>
    <n v="0.68400000000000005"/>
    <n v="0.36099999999999999"/>
    <n v="173.68421052631581"/>
    <n v="0.75"/>
    <n v="0.2"/>
    <n v="5.01"/>
    <n v="2.2999999999999998"/>
    <n v="0.80100000000000005"/>
    <n v="352"/>
    <n v="51"/>
    <n v="194"/>
    <n v="128"/>
    <n v="181"/>
    <n v="76.078431372549019"/>
    <n v="50.196078431372548"/>
    <n v="70.980392156862749"/>
    <n v="0.81599999999999995"/>
    <x v="1"/>
    <x v="1"/>
    <n v="3611"/>
    <n v="3.25"/>
    <n v="11.6"/>
    <n v="43.6"/>
    <n v="73724"/>
    <n v="69.099999999999994"/>
    <n v="34.1"/>
    <s v="PBC_Dataset"/>
    <s v="Giemsa"/>
    <s v="Zeiss_Axio"/>
    <n v="40"/>
    <n v="256"/>
    <n v="0.17050000000000001"/>
    <n v="0.88619999999999999"/>
    <n v="0.92190000000000005"/>
    <n v="3.5700000000000065E-2"/>
  </r>
  <r>
    <s v="CELL_000734"/>
    <x v="1"/>
    <x v="1"/>
    <s v="Normal_WBC"/>
    <n v="13.71"/>
    <n v="64.3"/>
    <n v="0.47599999999999998"/>
    <n v="0.41"/>
    <n v="156.82926829268294"/>
    <n v="0.84899999999999998"/>
    <n v="0.42299999999999999"/>
    <n v="3.54"/>
    <n v="4"/>
    <n v="0.80800000000000005"/>
    <n v="436"/>
    <n v="74"/>
    <n v="197"/>
    <n v="164"/>
    <n v="203"/>
    <n v="77.254901960784323"/>
    <n v="64.313725490196077"/>
    <n v="79.607843137254903"/>
    <n v="0.627"/>
    <x v="2"/>
    <x v="1"/>
    <n v="7381"/>
    <n v="5.41"/>
    <n v="12.9"/>
    <n v="36.799999999999997"/>
    <n v="222476"/>
    <n v="80.900000000000006"/>
    <n v="36.799999999999997"/>
    <s v="Raabin_WBC"/>
    <s v="Wright"/>
    <s v="Leica_DM2000"/>
    <n v="100"/>
    <n v="512"/>
    <n v="0.1341"/>
    <n v="0.99019999999999997"/>
    <n v="0.87239999999999995"/>
    <n v="-0.11780000000000002"/>
  </r>
  <r>
    <s v="CELL_003544"/>
    <x v="2"/>
    <x v="1"/>
    <s v="Normal_RBC"/>
    <n v="7.91"/>
    <n v="0"/>
    <n v="0"/>
    <n v="1"/>
    <n v="0"/>
    <n v="0.88400000000000001"/>
    <n v="0.14299999999999999"/>
    <n v="0.31"/>
    <n v="1"/>
    <n v="0.94799999999999995"/>
    <n v="178"/>
    <n v="47"/>
    <n v="215"/>
    <n v="152"/>
    <n v="146"/>
    <n v="84.313725490196077"/>
    <n v="59.607843137254903"/>
    <n v="57.254901960784309"/>
    <n v="0.49099999999999999"/>
    <x v="1"/>
    <x v="1"/>
    <n v="7722"/>
    <n v="5.66"/>
    <n v="8.6999999999999993"/>
    <n v="41.4"/>
    <n v="312630"/>
    <n v="80.900000000000006"/>
    <n v="33.1"/>
    <s v="CytoData"/>
    <s v="Wright"/>
    <s v="Olympus_BX51"/>
    <n v="60"/>
    <n v="224"/>
    <n v="0.13489999999999999"/>
    <n v="0.8256"/>
    <n v="1"/>
    <n v="0.1744"/>
  </r>
  <r>
    <s v="CELL_004562"/>
    <x v="16"/>
    <x v="0"/>
    <s v="Anemia"/>
    <n v="7.12"/>
    <n v="0"/>
    <n v="0"/>
    <n v="1"/>
    <n v="0"/>
    <n v="0.434"/>
    <n v="0.89800000000000002"/>
    <n v="0.78"/>
    <n v="1"/>
    <n v="0.91200000000000003"/>
    <n v="192"/>
    <n v="37"/>
    <n v="254"/>
    <n v="125"/>
    <n v="139"/>
    <n v="99.607843137254903"/>
    <n v="49.019607843137251"/>
    <n v="54.509803921568626"/>
    <n v="0.59599999999999997"/>
    <x v="1"/>
    <x v="0"/>
    <n v="7439"/>
    <n v="5.32"/>
    <n v="14.5"/>
    <n v="35.4"/>
    <n v="359106"/>
    <n v="88.6"/>
    <n v="34.5"/>
    <s v="CytoData"/>
    <s v="May_Grunwald_Giemsa"/>
    <s v="Zeiss_Axio"/>
    <n v="60"/>
    <n v="256"/>
    <n v="0.64370000000000005"/>
    <n v="0.72040000000000004"/>
    <n v="0.74590000000000001"/>
    <n v="2.5499999999999967E-2"/>
  </r>
  <r>
    <s v="CELL_001671"/>
    <x v="5"/>
    <x v="1"/>
    <s v="Normal_WBC"/>
    <n v="8.74"/>
    <n v="79.5"/>
    <n v="0.80200000000000005"/>
    <n v="0.20599999999999999"/>
    <n v="385.92233009708741"/>
    <n v="0.877"/>
    <n v="0.111"/>
    <n v="1.26"/>
    <n v="1"/>
    <n v="0.77700000000000002"/>
    <n v="216"/>
    <n v="54"/>
    <n v="215"/>
    <n v="162"/>
    <n v="186"/>
    <n v="84.313725490196077"/>
    <n v="63.529411764705877"/>
    <n v="72.941176470588232"/>
    <n v="0.70899999999999996"/>
    <x v="1"/>
    <x v="1"/>
    <n v="9761"/>
    <n v="4.42"/>
    <n v="14.6"/>
    <n v="34.700000000000003"/>
    <n v="78615"/>
    <n v="81.5"/>
    <n v="33.700000000000003"/>
    <s v="CytoData"/>
    <s v="Wright"/>
    <s v="Olympus_BX51"/>
    <n v="100"/>
    <n v="512"/>
    <n v="6.3100000000000003E-2"/>
    <n v="0.95289999999999997"/>
    <n v="0.94010000000000005"/>
    <n v="-1.2799999999999923E-2"/>
  </r>
  <r>
    <s v="CELL_004992"/>
    <x v="17"/>
    <x v="0"/>
    <s v="Sickle_Cell_Anemia"/>
    <n v="6.61"/>
    <n v="0"/>
    <n v="0"/>
    <n v="1"/>
    <n v="0"/>
    <n v="0.33200000000000002"/>
    <n v="0.92800000000000005"/>
    <n v="0.37"/>
    <n v="1"/>
    <n v="0.88800000000000001"/>
    <n v="177"/>
    <n v="55"/>
    <n v="204"/>
    <n v="124"/>
    <n v="115"/>
    <n v="80"/>
    <n v="48.627450980392155"/>
    <n v="45.098039215686278"/>
    <n v="0.58199999999999996"/>
    <x v="1"/>
    <x v="0"/>
    <n v="6026"/>
    <n v="3.76"/>
    <n v="11.7"/>
    <n v="34.1"/>
    <n v="188148"/>
    <n v="88.8"/>
    <n v="35.5"/>
    <s v="Raabin_WBC"/>
    <s v="Wright"/>
    <s v="Olympus_BX51"/>
    <n v="40"/>
    <n v="224"/>
    <n v="0.97499999999999998"/>
    <n v="0.748"/>
    <n v="0.72299999999999998"/>
    <n v="-2.5000000000000022E-2"/>
  </r>
  <r>
    <s v="CELL_004759"/>
    <x v="12"/>
    <x v="0"/>
    <s v="Anemia"/>
    <n v="4.8899999999999997"/>
    <n v="0"/>
    <n v="0"/>
    <n v="1"/>
    <n v="0"/>
    <n v="0.40400000000000003"/>
    <n v="0.88"/>
    <n v="0.96"/>
    <n v="1"/>
    <n v="0.78800000000000003"/>
    <n v="99"/>
    <n v="41"/>
    <n v="213"/>
    <n v="129"/>
    <n v="179"/>
    <n v="83.529411764705884"/>
    <n v="50.588235294117645"/>
    <n v="70.196078431372541"/>
    <n v="0.55200000000000005"/>
    <x v="1"/>
    <x v="1"/>
    <n v="4500"/>
    <n v="4.9800000000000004"/>
    <n v="15.3"/>
    <n v="47"/>
    <n v="55664"/>
    <n v="90.6"/>
    <n v="36.299999999999997"/>
    <s v="PBC_Dataset"/>
    <s v="May_Grunwald_Giemsa"/>
    <s v="Zeiss_Axio"/>
    <n v="40"/>
    <n v="256"/>
    <n v="0.77859999999999996"/>
    <n v="0.71120000000000005"/>
    <n v="0.76480000000000004"/>
    <n v="5.3599999999999981E-2"/>
  </r>
  <r>
    <s v="CELL_005145"/>
    <x v="14"/>
    <x v="0"/>
    <s v="Anemia"/>
    <n v="8.1199999999999992"/>
    <n v="0"/>
    <n v="0"/>
    <n v="1"/>
    <n v="0"/>
    <n v="0.89900000000000002"/>
    <n v="0.13200000000000001"/>
    <n v="0.82"/>
    <n v="1"/>
    <n v="0.90800000000000003"/>
    <n v="199"/>
    <n v="52"/>
    <n v="240"/>
    <n v="138"/>
    <n v="117"/>
    <n v="94.117647058823522"/>
    <n v="54.117647058823529"/>
    <n v="45.882352941176471"/>
    <n v="0.52300000000000002"/>
    <x v="1"/>
    <x v="1"/>
    <n v="10437"/>
    <n v="5.04"/>
    <n v="14.4"/>
    <n v="46.7"/>
    <n v="239884"/>
    <n v="67.8"/>
    <n v="34.1"/>
    <s v="Raabin_WBC"/>
    <s v="Giemsa"/>
    <s v="Zeiss_Axio"/>
    <n v="100"/>
    <n v="512"/>
    <n v="0.84750000000000003"/>
    <n v="0.72460000000000002"/>
    <n v="0.72070000000000001"/>
    <n v="-3.9000000000000146E-3"/>
  </r>
  <r>
    <s v="CELL_000528"/>
    <x v="1"/>
    <x v="1"/>
    <s v="Normal_WBC"/>
    <n v="13.9"/>
    <n v="60.3"/>
    <n v="0.52400000000000002"/>
    <n v="0.35799999999999998"/>
    <n v="168.43575418994413"/>
    <n v="0.86399999999999999"/>
    <n v="0.49"/>
    <n v="2.86"/>
    <n v="4.0999999999999996"/>
    <n v="0.80300000000000005"/>
    <n v="495"/>
    <n v="67"/>
    <n v="239"/>
    <n v="171"/>
    <n v="211"/>
    <n v="93.725490196078425"/>
    <n v="67.058823529411754"/>
    <n v="82.745098039215677"/>
    <n v="0.61799999999999999"/>
    <x v="2"/>
    <x v="0"/>
    <n v="8012"/>
    <n v="5.67"/>
    <n v="13.7"/>
    <n v="44.8"/>
    <n v="300561"/>
    <n v="69.8"/>
    <n v="32.700000000000003"/>
    <s v="PBC_Dataset"/>
    <s v="Wright"/>
    <s v="Olympus_BX51"/>
    <n v="60"/>
    <n v="360"/>
    <n v="8.3400000000000002E-2"/>
    <n v="0.88849999999999996"/>
    <n v="0.93159999999999998"/>
    <n v="4.3100000000000027E-2"/>
  </r>
  <r>
    <s v="CELL_003890"/>
    <x v="7"/>
    <x v="1"/>
    <s v="Normal_Platelet"/>
    <n v="2.2599999999999998"/>
    <n v="0"/>
    <n v="0"/>
    <n v="1"/>
    <n v="0"/>
    <n v="0.64900000000000002"/>
    <n v="0.36"/>
    <n v="2.8"/>
    <n v="1"/>
    <n v="0.77900000000000003"/>
    <n v="14"/>
    <n v="18"/>
    <n v="226"/>
    <n v="146"/>
    <n v="149"/>
    <n v="88.627450980392155"/>
    <n v="57.254901960784309"/>
    <n v="58.431372549019613"/>
    <n v="0.56399999999999995"/>
    <x v="0"/>
    <x v="1"/>
    <n v="11699"/>
    <n v="4.13"/>
    <n v="12.8"/>
    <n v="42.3"/>
    <n v="251583"/>
    <n v="100.8"/>
    <n v="34.4"/>
    <s v="CytoData"/>
    <s v="Giemsa"/>
    <s v="Olympus_BX51"/>
    <n v="100"/>
    <n v="512"/>
    <n v="0.1517"/>
    <n v="0.94359999999999999"/>
    <n v="0.88049999999999995"/>
    <n v="-6.3100000000000045E-2"/>
  </r>
  <r>
    <s v="CELL_002729"/>
    <x v="9"/>
    <x v="1"/>
    <s v="Normal_WBC"/>
    <n v="9.41"/>
    <n v="66.7"/>
    <n v="0.80400000000000005"/>
    <n v="0.33400000000000002"/>
    <n v="199.70059880239521"/>
    <n v="0.69199999999999995"/>
    <n v="0.38500000000000001"/>
    <n v="4.18"/>
    <n v="1.8"/>
    <n v="0.78200000000000003"/>
    <n v="349"/>
    <n v="66"/>
    <n v="172"/>
    <n v="126"/>
    <n v="206"/>
    <n v="67.450980392156865"/>
    <n v="49.411764705882355"/>
    <n v="80.784313725490193"/>
    <n v="0.74299999999999999"/>
    <x v="1"/>
    <x v="1"/>
    <n v="7308"/>
    <n v="5.82"/>
    <n v="10"/>
    <n v="46.1"/>
    <n v="325453"/>
    <n v="87.4"/>
    <n v="32.700000000000003"/>
    <s v="PBC_Dataset"/>
    <s v="May_Grunwald_Giemsa"/>
    <s v="Olympus_BX51"/>
    <n v="100"/>
    <n v="224"/>
    <n v="1.8499999999999999E-2"/>
    <n v="0.79900000000000004"/>
    <n v="0.94479999999999997"/>
    <n v="0.14579999999999993"/>
  </r>
  <r>
    <s v="CELL_005248"/>
    <x v="14"/>
    <x v="0"/>
    <s v="Anemia"/>
    <n v="7.8"/>
    <n v="0"/>
    <n v="0"/>
    <n v="1"/>
    <n v="0"/>
    <n v="0.92400000000000004"/>
    <n v="0.254"/>
    <n v="0.79"/>
    <n v="1"/>
    <n v="0.90900000000000003"/>
    <n v="209"/>
    <n v="52"/>
    <n v="238"/>
    <n v="145"/>
    <n v="123"/>
    <n v="93.333333333333329"/>
    <n v="56.862745098039213"/>
    <n v="48.235294117647058"/>
    <n v="0.49299999999999999"/>
    <x v="1"/>
    <x v="0"/>
    <n v="11844"/>
    <n v="4.99"/>
    <n v="10"/>
    <n v="32.6"/>
    <n v="317471"/>
    <n v="113.6"/>
    <n v="34.5"/>
    <s v="PBC_Dataset"/>
    <s v="May_Grunwald_Giemsa"/>
    <s v="Zeiss_Axio"/>
    <n v="100"/>
    <n v="360"/>
    <n v="0.8377"/>
    <n v="0.65300000000000002"/>
    <n v="0.83150000000000002"/>
    <n v="0.17849999999999999"/>
  </r>
  <r>
    <s v="CELL_005047"/>
    <x v="17"/>
    <x v="0"/>
    <s v="Sickle_Cell_Anemia"/>
    <n v="7.75"/>
    <n v="0"/>
    <n v="0"/>
    <n v="1"/>
    <n v="0"/>
    <n v="0.151"/>
    <n v="0.92400000000000004"/>
    <n v="0.47"/>
    <n v="1"/>
    <n v="0.77"/>
    <n v="160"/>
    <n v="59"/>
    <n v="215"/>
    <n v="140"/>
    <n v="144"/>
    <n v="84.313725490196077"/>
    <n v="54.901960784313729"/>
    <n v="56.470588235294116"/>
    <n v="0.46200000000000002"/>
    <x v="2"/>
    <x v="1"/>
    <n v="5477"/>
    <n v="5.0199999999999996"/>
    <n v="15.2"/>
    <n v="43.6"/>
    <n v="270828"/>
    <n v="78.8"/>
    <n v="33.799999999999997"/>
    <s v="CytoData"/>
    <s v="Wright"/>
    <s v="Olympus_BX51"/>
    <n v="100"/>
    <n v="256"/>
    <n v="0.79520000000000002"/>
    <n v="0.91610000000000003"/>
    <n v="0.93379999999999996"/>
    <n v="1.7699999999999938E-2"/>
  </r>
  <r>
    <s v="CELL_003186"/>
    <x v="2"/>
    <x v="1"/>
    <s v="Normal_RBC"/>
    <n v="7.99"/>
    <n v="0"/>
    <n v="0"/>
    <n v="1"/>
    <n v="0"/>
    <n v="0.88600000000000001"/>
    <n v="0.183"/>
    <n v="0.55000000000000004"/>
    <n v="1"/>
    <n v="0.92"/>
    <n v="159"/>
    <n v="41"/>
    <n v="215"/>
    <n v="131"/>
    <n v="135"/>
    <n v="84.313725490196077"/>
    <n v="51.372549019607838"/>
    <n v="52.941176470588239"/>
    <n v="0.443"/>
    <x v="0"/>
    <x v="1"/>
    <n v="4290"/>
    <n v="6.57"/>
    <n v="15.6"/>
    <n v="45.4"/>
    <n v="302512"/>
    <n v="85"/>
    <n v="31.9"/>
    <s v="PBC_Dataset"/>
    <s v="May_Grunwald_Giemsa"/>
    <s v="Leica_DM2000"/>
    <n v="40"/>
    <n v="224"/>
    <n v="3.8300000000000001E-2"/>
    <n v="0.92390000000000005"/>
    <n v="0.90159999999999996"/>
    <n v="-2.2300000000000098E-2"/>
  </r>
  <r>
    <s v="CELL_004862"/>
    <x v="15"/>
    <x v="0"/>
    <s v="Anemia"/>
    <n v="6.68"/>
    <n v="0"/>
    <n v="0"/>
    <n v="1"/>
    <n v="0"/>
    <n v="0.95899999999999996"/>
    <n v="0.16800000000000001"/>
    <n v="0.49"/>
    <n v="1"/>
    <n v="0.95699999999999996"/>
    <n v="170"/>
    <n v="34"/>
    <n v="240"/>
    <n v="117"/>
    <n v="135"/>
    <n v="94.117647058823522"/>
    <n v="45.882352941176471"/>
    <n v="52.941176470588239"/>
    <n v="0.52800000000000002"/>
    <x v="1"/>
    <x v="1"/>
    <n v="3834"/>
    <n v="4.46"/>
    <n v="14.1"/>
    <n v="46"/>
    <n v="386336"/>
    <n v="97"/>
    <n v="32.700000000000003"/>
    <s v="PBC_Dataset"/>
    <s v="Giemsa"/>
    <s v="Olympus_BX51"/>
    <n v="60"/>
    <n v="256"/>
    <n v="0.69059999999999999"/>
    <n v="0.60450000000000004"/>
    <n v="0.88949999999999996"/>
    <n v="0.28499999999999992"/>
  </r>
  <r>
    <s v="CELL_000804"/>
    <x v="1"/>
    <x v="1"/>
    <s v="Normal_WBC"/>
    <n v="9.41"/>
    <n v="57.1"/>
    <n v="0.56299999999999994"/>
    <n v="0.42599999999999999"/>
    <n v="134.03755868544602"/>
    <n v="0.77200000000000002"/>
    <n v="0.375"/>
    <n v="3.11"/>
    <n v="4.8"/>
    <n v="0.80100000000000005"/>
    <n v="428"/>
    <n v="68"/>
    <n v="221"/>
    <n v="162"/>
    <n v="180"/>
    <n v="86.666666666666671"/>
    <n v="63.529411764705877"/>
    <n v="70.588235294117652"/>
    <n v="0.51500000000000001"/>
    <x v="1"/>
    <x v="1"/>
    <n v="7608"/>
    <n v="3.2"/>
    <n v="13.4"/>
    <n v="37.1"/>
    <n v="174205"/>
    <n v="86.9"/>
    <n v="35"/>
    <s v="Raabin_WBC"/>
    <s v="Giemsa"/>
    <s v="Leica_DM2000"/>
    <n v="40"/>
    <n v="512"/>
    <n v="0.11700000000000001"/>
    <n v="0.94699999999999995"/>
    <n v="0.90390000000000004"/>
    <n v="-4.3099999999999916E-2"/>
  </r>
  <r>
    <s v="CELL_000858"/>
    <x v="1"/>
    <x v="1"/>
    <s v="Normal_WBC"/>
    <n v="15.06"/>
    <n v="53"/>
    <n v="0.58799999999999997"/>
    <n v="0.47399999999999998"/>
    <n v="111.81434599156118"/>
    <n v="0.78800000000000003"/>
    <n v="0.432"/>
    <n v="3.44"/>
    <n v="3.2"/>
    <n v="0.88600000000000001"/>
    <n v="430"/>
    <n v="68"/>
    <n v="246"/>
    <n v="158"/>
    <n v="188"/>
    <n v="96.470588235294116"/>
    <n v="61.96078431372549"/>
    <n v="73.725490196078439"/>
    <n v="0.66200000000000003"/>
    <x v="2"/>
    <x v="0"/>
    <n v="6675"/>
    <n v="4.4400000000000004"/>
    <n v="12.4"/>
    <n v="41.9"/>
    <n v="377650"/>
    <n v="86.4"/>
    <n v="30.7"/>
    <s v="Raabin_WBC"/>
    <s v="Giemsa"/>
    <s v="Olympus_BX51"/>
    <n v="100"/>
    <n v="512"/>
    <n v="0"/>
    <n v="0.8619"/>
    <n v="0.88590000000000002"/>
    <n v="2.4000000000000021E-2"/>
  </r>
  <r>
    <s v="CELL_001380"/>
    <x v="5"/>
    <x v="1"/>
    <s v="Normal_WBC"/>
    <n v="8.1"/>
    <n v="85.7"/>
    <n v="0.85599999999999998"/>
    <n v="0.14699999999999999"/>
    <n v="582.99319727891157"/>
    <n v="1"/>
    <n v="0.182"/>
    <n v="1.34"/>
    <n v="1.2"/>
    <n v="0.94599999999999995"/>
    <n v="290"/>
    <n v="47"/>
    <n v="224"/>
    <n v="165"/>
    <n v="178"/>
    <n v="87.843137254901961"/>
    <n v="64.705882352941174"/>
    <n v="69.803921568627445"/>
    <n v="0.81299999999999994"/>
    <x v="2"/>
    <x v="1"/>
    <n v="7152"/>
    <n v="3.65"/>
    <n v="13.4"/>
    <n v="36.700000000000003"/>
    <n v="217910"/>
    <n v="76.2"/>
    <n v="32.299999999999997"/>
    <s v="CytoData"/>
    <s v="May_Grunwald_Giemsa"/>
    <s v="Leica_DM2000"/>
    <n v="100"/>
    <n v="360"/>
    <n v="4.7800000000000002E-2"/>
    <n v="0.90780000000000005"/>
    <n v="0.9264"/>
    <n v="1.859999999999995E-2"/>
  </r>
  <r>
    <s v="CELL_005834"/>
    <x v="18"/>
    <x v="0"/>
    <s v="Artefact"/>
    <n v="8.3699999999999992"/>
    <n v="28"/>
    <n v="4.3999999999999997E-2"/>
    <n v="0.54900000000000004"/>
    <n v="51.001821493624767"/>
    <n v="0.6"/>
    <n v="0.54400000000000004"/>
    <n v="3.24"/>
    <n v="1"/>
    <n v="0.54400000000000004"/>
    <n v="245"/>
    <n v="44"/>
    <n v="162"/>
    <n v="136"/>
    <n v="150"/>
    <n v="63.529411764705877"/>
    <n v="53.333333333333336"/>
    <n v="58.82352941176471"/>
    <n v="0.56699999999999995"/>
    <x v="0"/>
    <x v="0"/>
    <n v="8222"/>
    <n v="5.21"/>
    <n v="17.3"/>
    <n v="42.3"/>
    <n v="264620"/>
    <n v="97.3"/>
    <n v="33.1"/>
    <s v="CytoData"/>
    <s v="Giemsa"/>
    <s v="Zeiss_Axio"/>
    <n v="40"/>
    <n v="512"/>
    <n v="0.76349999999999996"/>
    <n v="0.69430000000000003"/>
    <n v="0.56100000000000005"/>
    <n v="-0.13329999999999997"/>
  </r>
  <r>
    <s v="CELL_002645"/>
    <x v="10"/>
    <x v="1"/>
    <s v="Normal_WBC"/>
    <n v="12.83"/>
    <n v="49.9"/>
    <n v="0.58399999999999996"/>
    <n v="0.58499999999999996"/>
    <n v="85.299145299145309"/>
    <n v="0.63800000000000001"/>
    <n v="0.38600000000000001"/>
    <n v="4.5999999999999996"/>
    <n v="1.9"/>
    <n v="0.77600000000000002"/>
    <n v="435"/>
    <n v="86"/>
    <n v="228"/>
    <n v="134"/>
    <n v="166"/>
    <n v="89.411764705882362"/>
    <n v="52.549019607843142"/>
    <n v="65.098039215686271"/>
    <n v="0.58299999999999996"/>
    <x v="1"/>
    <x v="1"/>
    <n v="6579"/>
    <n v="4.01"/>
    <n v="14"/>
    <n v="35"/>
    <n v="187905"/>
    <n v="103.9"/>
    <n v="33.5"/>
    <s v="Raabin_WBC"/>
    <s v="Wright"/>
    <s v="Olympus_BX51"/>
    <n v="60"/>
    <n v="224"/>
    <n v="0"/>
    <n v="0.89980000000000004"/>
    <n v="0.96809999999999996"/>
    <n v="6.8299999999999916E-2"/>
  </r>
  <r>
    <s v="CELL_004589"/>
    <x v="16"/>
    <x v="0"/>
    <s v="Anemia"/>
    <n v="8.0500000000000007"/>
    <n v="0"/>
    <n v="0"/>
    <n v="1"/>
    <n v="0"/>
    <n v="0.433"/>
    <n v="0.72799999999999998"/>
    <n v="0.32"/>
    <n v="1"/>
    <n v="0.874"/>
    <n v="169"/>
    <n v="46"/>
    <n v="224"/>
    <n v="136"/>
    <n v="137"/>
    <n v="87.843137254901961"/>
    <n v="53.333333333333336"/>
    <n v="53.725490196078432"/>
    <n v="0.624"/>
    <x v="1"/>
    <x v="1"/>
    <n v="4396"/>
    <n v="4.93"/>
    <n v="15.2"/>
    <n v="27.4"/>
    <n v="265723"/>
    <n v="93.1"/>
    <n v="35.200000000000003"/>
    <s v="PBC_Dataset"/>
    <s v="Wright"/>
    <s v="Olympus_BX51"/>
    <n v="60"/>
    <n v="224"/>
    <n v="0.76659999999999995"/>
    <n v="0.74909999999999999"/>
    <n v="0.8528"/>
    <n v="0.10370000000000001"/>
  </r>
  <r>
    <s v="CELL_001422"/>
    <x v="5"/>
    <x v="1"/>
    <s v="Normal_WBC"/>
    <n v="10.15"/>
    <n v="80.900000000000006"/>
    <n v="0.80600000000000005"/>
    <n v="0.183"/>
    <n v="442.0765027322405"/>
    <n v="0.879"/>
    <n v="0.30499999999999999"/>
    <n v="1"/>
    <n v="1.1000000000000001"/>
    <n v="0.88900000000000001"/>
    <n v="320"/>
    <n v="62"/>
    <n v="211"/>
    <n v="177"/>
    <n v="164"/>
    <n v="82.745098039215677"/>
    <n v="69.411764705882348"/>
    <n v="64.313725490196077"/>
    <n v="0.76500000000000001"/>
    <x v="1"/>
    <x v="0"/>
    <n v="8172"/>
    <n v="4.78"/>
    <n v="16.399999999999999"/>
    <n v="52.4"/>
    <n v="240540"/>
    <n v="93.4"/>
    <n v="32.799999999999997"/>
    <s v="Raabin_WBC"/>
    <s v="May_Grunwald_Giemsa"/>
    <s v="Leica_DM2000"/>
    <n v="100"/>
    <n v="512"/>
    <n v="0.1018"/>
    <n v="0.89680000000000004"/>
    <n v="0.91830000000000001"/>
    <n v="2.1499999999999964E-2"/>
  </r>
  <r>
    <s v="CELL_000220"/>
    <x v="1"/>
    <x v="1"/>
    <s v="Normal_WBC"/>
    <n v="12.95"/>
    <n v="52.1"/>
    <n v="0.499"/>
    <n v="0.55000000000000004"/>
    <n v="94.72727272727272"/>
    <n v="0.83899999999999997"/>
    <n v="0.443"/>
    <n v="3.59"/>
    <n v="3.8"/>
    <n v="0.92100000000000004"/>
    <n v="422"/>
    <n v="76"/>
    <n v="188"/>
    <n v="147"/>
    <n v="166"/>
    <n v="73.725490196078439"/>
    <n v="57.647058823529406"/>
    <n v="65.098039215686271"/>
    <n v="0.73899999999999999"/>
    <x v="1"/>
    <x v="0"/>
    <n v="1000"/>
    <n v="4.74"/>
    <n v="11.4"/>
    <n v="37.299999999999997"/>
    <n v="359772"/>
    <n v="86"/>
    <n v="35"/>
    <s v="CytoData"/>
    <s v="Giemsa"/>
    <s v="Olympus_BX51"/>
    <n v="60"/>
    <n v="360"/>
    <n v="0.06"/>
    <n v="0.95289999999999997"/>
    <n v="0.96040000000000003"/>
    <n v="7.5000000000000622E-3"/>
  </r>
  <r>
    <s v="CELL_001489"/>
    <x v="5"/>
    <x v="1"/>
    <s v="Normal_WBC"/>
    <n v="9.74"/>
    <n v="84.9"/>
    <n v="0.85899999999999999"/>
    <n v="0.254"/>
    <n v="334.25196850393701"/>
    <n v="0.9"/>
    <n v="0.34599999999999997"/>
    <n v="1.19"/>
    <n v="1.2"/>
    <n v="0.88500000000000001"/>
    <n v="253"/>
    <n v="56"/>
    <n v="199"/>
    <n v="151"/>
    <n v="201"/>
    <n v="78.039215686274517"/>
    <n v="59.215686274509807"/>
    <n v="78.82352941176471"/>
    <n v="0.71399999999999997"/>
    <x v="0"/>
    <x v="1"/>
    <n v="5482"/>
    <n v="4.3099999999999996"/>
    <n v="15.8"/>
    <n v="39.700000000000003"/>
    <n v="156943"/>
    <n v="107.2"/>
    <n v="31.1"/>
    <s v="CytoData"/>
    <s v="Wright"/>
    <s v="Olympus_BX51"/>
    <n v="40"/>
    <n v="224"/>
    <n v="0.15640000000000001"/>
    <n v="0.88870000000000005"/>
    <n v="0.95720000000000005"/>
    <n v="6.8500000000000005E-2"/>
  </r>
  <r>
    <s v="CELL_001289"/>
    <x v="5"/>
    <x v="1"/>
    <s v="Normal_WBC"/>
    <n v="8.19"/>
    <n v="93.5"/>
    <n v="0.78600000000000003"/>
    <n v="0.193"/>
    <n v="484.45595854922277"/>
    <n v="0.97699999999999998"/>
    <n v="9.1999999999999998E-2"/>
    <n v="1.68"/>
    <n v="1"/>
    <n v="0.88900000000000001"/>
    <n v="235"/>
    <n v="49"/>
    <n v="195"/>
    <n v="158"/>
    <n v="202"/>
    <n v="76.470588235294116"/>
    <n v="61.96078431372549"/>
    <n v="79.215686274509807"/>
    <n v="0.73599999999999999"/>
    <x v="1"/>
    <x v="1"/>
    <n v="5724"/>
    <n v="5.8"/>
    <n v="15.6"/>
    <n v="38.5"/>
    <n v="175893"/>
    <n v="90.5"/>
    <n v="32.799999999999997"/>
    <s v="PBC_Dataset"/>
    <s v="Wright"/>
    <s v="Olympus_BX51"/>
    <n v="100"/>
    <n v="256"/>
    <n v="3.5099999999999999E-2"/>
    <n v="0.85089999999999999"/>
    <n v="0.92459999999999998"/>
    <n v="7.3699999999999988E-2"/>
  </r>
  <r>
    <s v="CELL_001116"/>
    <x v="5"/>
    <x v="1"/>
    <s v="Normal_WBC"/>
    <n v="8.36"/>
    <n v="77.099999999999994"/>
    <n v="0.71299999999999997"/>
    <n v="0.17599999999999999"/>
    <n v="438.06818181818181"/>
    <n v="0.89"/>
    <n v="0.247"/>
    <n v="0.79"/>
    <n v="1.1000000000000001"/>
    <n v="0.86199999999999999"/>
    <n v="297"/>
    <n v="60"/>
    <n v="188"/>
    <n v="142"/>
    <n v="199"/>
    <n v="73.725490196078439"/>
    <n v="55.686274509803923"/>
    <n v="78.039215686274517"/>
    <n v="0.68600000000000005"/>
    <x v="1"/>
    <x v="0"/>
    <n v="6523"/>
    <n v="4.38"/>
    <n v="14.2"/>
    <n v="46.5"/>
    <n v="174848"/>
    <n v="93.5"/>
    <n v="31.5"/>
    <s v="PBC_Dataset"/>
    <s v="Giemsa"/>
    <s v="Leica_DM2000"/>
    <n v="40"/>
    <n v="512"/>
    <n v="0.1207"/>
    <n v="0.84989999999999999"/>
    <n v="0.93640000000000001"/>
    <n v="8.6500000000000021E-2"/>
  </r>
  <r>
    <s v="CELL_000583"/>
    <x v="1"/>
    <x v="1"/>
    <s v="Normal_WBC"/>
    <n v="12.62"/>
    <n v="62.6"/>
    <n v="0.51"/>
    <n v="0.38900000000000001"/>
    <n v="160.9254498714653"/>
    <n v="0.71199999999999997"/>
    <n v="0.311"/>
    <n v="3.3"/>
    <n v="2.2000000000000002"/>
    <n v="0.84199999999999997"/>
    <n v="452"/>
    <n v="57"/>
    <n v="195"/>
    <n v="161"/>
    <n v="182"/>
    <n v="76.470588235294116"/>
    <n v="63.13725490196078"/>
    <n v="71.372549019607845"/>
    <n v="0.68600000000000005"/>
    <x v="1"/>
    <x v="0"/>
    <n v="6647"/>
    <n v="3.35"/>
    <n v="16.100000000000001"/>
    <n v="42.2"/>
    <n v="326350"/>
    <n v="84.5"/>
    <n v="33.6"/>
    <s v="Raabin_WBC"/>
    <s v="Wright"/>
    <s v="Zeiss_Axio"/>
    <n v="100"/>
    <n v="224"/>
    <n v="3.6499999999999998E-2"/>
    <n v="0.88680000000000003"/>
    <n v="0.8488"/>
    <n v="-3.8000000000000034E-2"/>
  </r>
  <r>
    <s v="CELL_003035"/>
    <x v="2"/>
    <x v="1"/>
    <s v="Normal_RBC"/>
    <n v="7.22"/>
    <n v="0"/>
    <n v="0"/>
    <n v="1"/>
    <n v="0"/>
    <n v="0.90500000000000003"/>
    <n v="0.126"/>
    <n v="0.53"/>
    <n v="1"/>
    <n v="0.90300000000000002"/>
    <n v="186"/>
    <n v="49"/>
    <n v="230"/>
    <n v="129"/>
    <n v="130"/>
    <n v="90.196078431372555"/>
    <n v="50.588235294117645"/>
    <n v="50.980392156862742"/>
    <n v="0.47899999999999998"/>
    <x v="2"/>
    <x v="0"/>
    <n v="11199"/>
    <n v="5.91"/>
    <n v="14.4"/>
    <n v="37.200000000000003"/>
    <n v="266153"/>
    <n v="97.2"/>
    <n v="34.200000000000003"/>
    <s v="CytoData"/>
    <s v="Giemsa"/>
    <s v="Olympus_BX51"/>
    <n v="100"/>
    <n v="512"/>
    <n v="8.6999999999999994E-3"/>
    <n v="0.90269999999999995"/>
    <n v="0.79549999999999998"/>
    <n v="-0.10719999999999996"/>
  </r>
  <r>
    <s v="CELL_000044"/>
    <x v="1"/>
    <x v="1"/>
    <s v="Normal_WBC"/>
    <n v="12.09"/>
    <n v="61"/>
    <n v="0.443"/>
    <n v="0.43099999999999999"/>
    <n v="141.53132250580046"/>
    <n v="0.78900000000000003"/>
    <n v="0.23300000000000001"/>
    <n v="2.78"/>
    <n v="3.1"/>
    <n v="0.78"/>
    <n v="429"/>
    <n v="70"/>
    <n v="201"/>
    <n v="166"/>
    <n v="210"/>
    <n v="78.82352941176471"/>
    <n v="65.098039215686271"/>
    <n v="82.35294117647058"/>
    <n v="0.76500000000000001"/>
    <x v="1"/>
    <x v="1"/>
    <n v="2193"/>
    <n v="5.37"/>
    <n v="11.6"/>
    <n v="33.299999999999997"/>
    <n v="183700"/>
    <n v="91.1"/>
    <n v="31.5"/>
    <s v="CytoData"/>
    <s v="Wright"/>
    <s v="Zeiss_Axio"/>
    <n v="40"/>
    <n v="512"/>
    <n v="6.4500000000000002E-2"/>
    <n v="0.88449999999999995"/>
    <n v="0.9385"/>
    <n v="5.4000000000000048E-2"/>
  </r>
  <r>
    <s v="CELL_003442"/>
    <x v="2"/>
    <x v="1"/>
    <s v="Normal_RBC"/>
    <n v="7.69"/>
    <n v="0"/>
    <n v="0"/>
    <n v="1"/>
    <n v="0"/>
    <n v="0.95399999999999996"/>
    <n v="0.159"/>
    <n v="0.13"/>
    <n v="1"/>
    <n v="0.94199999999999995"/>
    <n v="153"/>
    <n v="45"/>
    <n v="230"/>
    <n v="136"/>
    <n v="139"/>
    <n v="90.196078431372555"/>
    <n v="53.333333333333336"/>
    <n v="54.509803921568626"/>
    <n v="0.51800000000000002"/>
    <x v="0"/>
    <x v="1"/>
    <n v="6572"/>
    <n v="3.96"/>
    <n v="12.4"/>
    <n v="43.7"/>
    <n v="243397"/>
    <n v="66"/>
    <n v="33.200000000000003"/>
    <s v="PBC_Dataset"/>
    <s v="Giemsa"/>
    <s v="Olympus_BX51"/>
    <n v="100"/>
    <n v="224"/>
    <n v="0"/>
    <n v="0.89500000000000002"/>
    <n v="0.94479999999999997"/>
    <n v="4.9799999999999955E-2"/>
  </r>
  <r>
    <s v="CELL_004483"/>
    <x v="16"/>
    <x v="0"/>
    <s v="Anemia"/>
    <n v="8.0399999999999991"/>
    <n v="0"/>
    <n v="0"/>
    <n v="1"/>
    <n v="0"/>
    <n v="0.57099999999999995"/>
    <n v="0.752"/>
    <n v="0.61"/>
    <n v="1"/>
    <n v="0.94799999999999995"/>
    <n v="235"/>
    <n v="46"/>
    <n v="244"/>
    <n v="144"/>
    <n v="136"/>
    <n v="95.686274509803923"/>
    <n v="56.470588235294116"/>
    <n v="53.333333333333336"/>
    <n v="0.36699999999999999"/>
    <x v="2"/>
    <x v="0"/>
    <n v="10005"/>
    <n v="4.45"/>
    <n v="11.3"/>
    <n v="30.5"/>
    <n v="182455"/>
    <n v="81.400000000000006"/>
    <n v="34.299999999999997"/>
    <s v="Raabin_WBC"/>
    <s v="May_Grunwald_Giemsa"/>
    <s v="Leica_DM2000"/>
    <n v="40"/>
    <n v="224"/>
    <n v="0.68189999999999995"/>
    <n v="0.77390000000000003"/>
    <n v="0.8407"/>
    <n v="6.6799999999999971E-2"/>
  </r>
  <r>
    <s v="CELL_003400"/>
    <x v="2"/>
    <x v="1"/>
    <s v="Normal_RBC"/>
    <n v="6.67"/>
    <n v="0"/>
    <n v="0"/>
    <n v="1"/>
    <n v="0"/>
    <n v="0.997"/>
    <n v="0.17299999999999999"/>
    <n v="0.33"/>
    <n v="1"/>
    <n v="0.93500000000000005"/>
    <n v="188"/>
    <n v="54"/>
    <n v="230"/>
    <n v="142"/>
    <n v="141"/>
    <n v="90.196078431372555"/>
    <n v="55.686274509803923"/>
    <n v="55.294117647058826"/>
    <n v="0.50700000000000001"/>
    <x v="2"/>
    <x v="0"/>
    <n v="3101"/>
    <n v="5.21"/>
    <n v="15.4"/>
    <n v="43"/>
    <n v="210265"/>
    <n v="94"/>
    <n v="34"/>
    <s v="CytoData"/>
    <s v="Wright"/>
    <s v="Zeiss_Axio"/>
    <n v="100"/>
    <n v="224"/>
    <n v="3.3599999999999998E-2"/>
    <n v="0.88790000000000002"/>
    <n v="0.89590000000000003"/>
    <n v="8.0000000000000071E-3"/>
  </r>
  <r>
    <s v="CELL_005350"/>
    <x v="0"/>
    <x v="0"/>
    <s v="Infection"/>
    <n v="13.95"/>
    <n v="55.7"/>
    <n v="0.58899999999999997"/>
    <n v="0.35799999999999998"/>
    <n v="155.58659217877096"/>
    <n v="0.67600000000000005"/>
    <n v="0.35399999999999998"/>
    <n v="3.89"/>
    <n v="6"/>
    <n v="0.79700000000000004"/>
    <n v="454"/>
    <n v="68"/>
    <n v="187"/>
    <n v="152"/>
    <n v="191"/>
    <n v="73.333333333333329"/>
    <n v="59.607843137254903"/>
    <n v="74.901960784313729"/>
    <n v="0.70199999999999996"/>
    <x v="2"/>
    <x v="0"/>
    <n v="4599"/>
    <n v="5.42"/>
    <n v="9.1999999999999993"/>
    <n v="45.9"/>
    <n v="339494"/>
    <n v="77.2"/>
    <n v="33"/>
    <s v="Raabin_WBC"/>
    <s v="Wright"/>
    <s v="Olympus_BX51"/>
    <n v="100"/>
    <n v="256"/>
    <n v="0.76449999999999996"/>
    <n v="0.61009999999999998"/>
    <n v="0.94850000000000001"/>
    <n v="0.33840000000000003"/>
  </r>
  <r>
    <s v="CELL_005147"/>
    <x v="14"/>
    <x v="0"/>
    <s v="Anemia"/>
    <n v="8.0500000000000007"/>
    <n v="0"/>
    <n v="0"/>
    <n v="1"/>
    <n v="0"/>
    <n v="0.89"/>
    <n v="0.214"/>
    <n v="0.64"/>
    <n v="1"/>
    <n v="0.89300000000000002"/>
    <n v="179"/>
    <n v="54"/>
    <n v="230"/>
    <n v="125"/>
    <n v="133"/>
    <n v="90.196078431372555"/>
    <n v="49.019607843137251"/>
    <n v="52.156862745098046"/>
    <n v="0.47599999999999998"/>
    <x v="1"/>
    <x v="1"/>
    <n v="8805"/>
    <n v="4.01"/>
    <n v="9.4"/>
    <n v="42.4"/>
    <n v="194977"/>
    <n v="96.2"/>
    <n v="32.700000000000003"/>
    <s v="PBC_Dataset"/>
    <s v="May_Grunwald_Giemsa"/>
    <s v="Zeiss_Axio"/>
    <n v="100"/>
    <n v="224"/>
    <n v="0.76090000000000002"/>
    <n v="0.70569999999999999"/>
    <n v="0.74150000000000005"/>
    <n v="3.5800000000000054E-2"/>
  </r>
  <r>
    <s v="CELL_001225"/>
    <x v="5"/>
    <x v="1"/>
    <s v="Normal_WBC"/>
    <n v="8.6199999999999992"/>
    <n v="75.5"/>
    <n v="0.89200000000000002"/>
    <n v="0.17100000000000001"/>
    <n v="441.5204678362573"/>
    <n v="0.76100000000000001"/>
    <n v="0.19700000000000001"/>
    <n v="1.34"/>
    <n v="1.2"/>
    <n v="0.90100000000000002"/>
    <n v="259"/>
    <n v="57"/>
    <n v="204"/>
    <n v="141"/>
    <n v="192"/>
    <n v="80"/>
    <n v="55.294117647058826"/>
    <n v="75.294117647058826"/>
    <n v="0.71699999999999997"/>
    <x v="2"/>
    <x v="1"/>
    <n v="7114"/>
    <n v="4.24"/>
    <n v="14"/>
    <n v="48.6"/>
    <n v="248140"/>
    <n v="90.1"/>
    <n v="34.6"/>
    <s v="CytoData"/>
    <s v="Giemsa"/>
    <s v="Leica_DM2000"/>
    <n v="60"/>
    <n v="360"/>
    <n v="0.1303"/>
    <n v="0.9264"/>
    <n v="0.89580000000000004"/>
    <n v="-3.0599999999999961E-2"/>
  </r>
  <r>
    <s v="CELL_002690"/>
    <x v="9"/>
    <x v="1"/>
    <s v="Normal_WBC"/>
    <n v="10.08"/>
    <n v="54.5"/>
    <n v="0.78400000000000003"/>
    <n v="0.45100000000000001"/>
    <n v="120.84257206208426"/>
    <n v="0.72"/>
    <n v="0.48299999999999998"/>
    <n v="4.5199999999999996"/>
    <n v="2.2000000000000002"/>
    <n v="0.69099999999999995"/>
    <n v="334"/>
    <n v="76"/>
    <n v="204"/>
    <n v="137"/>
    <n v="231"/>
    <n v="80"/>
    <n v="53.725490196078432"/>
    <n v="90.588235294117652"/>
    <n v="0.84199999999999997"/>
    <x v="1"/>
    <x v="0"/>
    <n v="5259"/>
    <n v="5.37"/>
    <n v="13.9"/>
    <n v="47.1"/>
    <n v="356527"/>
    <n v="111.9"/>
    <n v="34.4"/>
    <s v="PBC_Dataset"/>
    <s v="Wright"/>
    <s v="Olympus_BX51"/>
    <n v="100"/>
    <n v="224"/>
    <n v="1.35E-2"/>
    <n v="0.94989999999999997"/>
    <n v="0.87290000000000001"/>
    <n v="-7.6999999999999957E-2"/>
  </r>
  <r>
    <s v="CELL_001072"/>
    <x v="1"/>
    <x v="1"/>
    <s v="Normal_WBC"/>
    <n v="12.54"/>
    <n v="55.7"/>
    <n v="0.52600000000000002"/>
    <n v="0.377"/>
    <n v="147.74535809018568"/>
    <n v="0.69399999999999995"/>
    <n v="0.55500000000000005"/>
    <n v="2.52"/>
    <n v="4.5"/>
    <n v="0.77800000000000002"/>
    <n v="459"/>
    <n v="75"/>
    <n v="219"/>
    <n v="170"/>
    <n v="160"/>
    <n v="85.882352941176464"/>
    <n v="66.666666666666657"/>
    <n v="62.745098039215684"/>
    <n v="0.60299999999999998"/>
    <x v="2"/>
    <x v="0"/>
    <n v="3579"/>
    <n v="6.01"/>
    <n v="12.6"/>
    <n v="51.3"/>
    <n v="191818"/>
    <n v="87.7"/>
    <n v="31.3"/>
    <s v="PBC_Dataset"/>
    <s v="Giemsa"/>
    <s v="Olympus_BX51"/>
    <n v="60"/>
    <n v="512"/>
    <n v="0.14799999999999999"/>
    <n v="0.82050000000000001"/>
    <n v="0.87409999999999999"/>
    <n v="5.3599999999999981E-2"/>
  </r>
  <r>
    <s v="CELL_000719"/>
    <x v="1"/>
    <x v="1"/>
    <s v="Normal_WBC"/>
    <n v="13.33"/>
    <n v="52.3"/>
    <n v="0.621"/>
    <n v="0.51600000000000001"/>
    <n v="101.35658914728681"/>
    <n v="0.81399999999999995"/>
    <n v="0.28000000000000003"/>
    <n v="3.21"/>
    <n v="3.4"/>
    <n v="0.79500000000000004"/>
    <n v="427"/>
    <n v="78"/>
    <n v="203"/>
    <n v="157"/>
    <n v="181"/>
    <n v="79.607843137254903"/>
    <n v="61.568627450980394"/>
    <n v="70.980392156862749"/>
    <n v="0.73099999999999998"/>
    <x v="1"/>
    <x v="1"/>
    <n v="6357"/>
    <n v="4.21"/>
    <n v="16.7"/>
    <n v="39.9"/>
    <n v="285162"/>
    <n v="93.7"/>
    <n v="34.799999999999997"/>
    <s v="PBC_Dataset"/>
    <s v="Wright"/>
    <s v="Leica_DM2000"/>
    <n v="60"/>
    <n v="224"/>
    <n v="0.15870000000000001"/>
    <n v="0.79349999999999998"/>
    <n v="0.93369999999999997"/>
    <n v="0.14019999999999999"/>
  </r>
  <r>
    <s v="CELL_004270"/>
    <x v="8"/>
    <x v="0"/>
    <s v="Leukemia"/>
    <n v="17.93"/>
    <n v="83"/>
    <n v="0.32100000000000001"/>
    <n v="0.16800000000000001"/>
    <n v="494.04761904761904"/>
    <n v="0.74099999999999999"/>
    <n v="0.246"/>
    <n v="1.03"/>
    <n v="1"/>
    <n v="0.93300000000000005"/>
    <n v="603"/>
    <n v="115"/>
    <n v="195"/>
    <n v="145"/>
    <n v="214"/>
    <n v="76.470588235294116"/>
    <n v="56.862745098039213"/>
    <n v="83.921568627450981"/>
    <n v="0.57499999999999996"/>
    <x v="0"/>
    <x v="0"/>
    <n v="5801"/>
    <n v="3.92"/>
    <n v="14.7"/>
    <n v="36.200000000000003"/>
    <n v="170012"/>
    <n v="69.7"/>
    <n v="34.299999999999997"/>
    <s v="CytoData"/>
    <s v="May_Grunwald_Giemsa"/>
    <s v="Olympus_BX51"/>
    <n v="60"/>
    <n v="224"/>
    <n v="0.80910000000000004"/>
    <n v="0.72909999999999997"/>
    <n v="0.9123"/>
    <n v="0.18320000000000003"/>
  </r>
  <r>
    <s v="CELL_004375"/>
    <x v="13"/>
    <x v="0"/>
    <s v="Leukemia"/>
    <n v="12.23"/>
    <n v="82"/>
    <n v="0.52400000000000002"/>
    <n v="0.16400000000000001"/>
    <n v="500"/>
    <n v="0.83"/>
    <n v="0.247"/>
    <n v="1.1599999999999999"/>
    <n v="1"/>
    <n v="0.94499999999999995"/>
    <n v="665"/>
    <n v="107"/>
    <n v="170"/>
    <n v="168"/>
    <n v="198"/>
    <n v="66.666666666666657"/>
    <n v="65.882352941176464"/>
    <n v="77.64705882352942"/>
    <n v="0.68100000000000005"/>
    <x v="0"/>
    <x v="0"/>
    <n v="6180"/>
    <n v="5.75"/>
    <n v="13.4"/>
    <n v="39.9"/>
    <n v="260635"/>
    <n v="80.099999999999994"/>
    <n v="31.5"/>
    <s v="Raabin_WBC"/>
    <s v="Giemsa"/>
    <s v="Olympus_BX51"/>
    <n v="100"/>
    <n v="224"/>
    <n v="0.90639999999999998"/>
    <n v="0.79220000000000002"/>
    <n v="0.92020000000000002"/>
    <n v="0.128"/>
  </r>
  <r>
    <s v="CELL_000671"/>
    <x v="1"/>
    <x v="1"/>
    <s v="Normal_WBC"/>
    <n v="12.66"/>
    <n v="49.5"/>
    <n v="0.57899999999999996"/>
    <n v="0.45200000000000001"/>
    <n v="109.51327433628319"/>
    <n v="0.76200000000000001"/>
    <n v="0.47399999999999998"/>
    <n v="2.75"/>
    <n v="3.7"/>
    <n v="0.89300000000000002"/>
    <n v="384"/>
    <n v="69"/>
    <n v="245"/>
    <n v="167"/>
    <n v="177"/>
    <n v="96.078431372549019"/>
    <n v="65.490196078431367"/>
    <n v="69.411764705882348"/>
    <n v="0.70599999999999996"/>
    <x v="1"/>
    <x v="1"/>
    <n v="5579"/>
    <n v="6.24"/>
    <n v="11.2"/>
    <n v="44.8"/>
    <n v="152435"/>
    <n v="80.5"/>
    <n v="33.9"/>
    <s v="PBC_Dataset"/>
    <s v="Wright"/>
    <s v="Zeiss_Axio"/>
    <n v="100"/>
    <n v="360"/>
    <n v="0.11749999999999999"/>
    <n v="0.90139999999999998"/>
    <n v="0.93289999999999995"/>
    <n v="3.1499999999999972E-2"/>
  </r>
  <r>
    <s v="CELL_004420"/>
    <x v="13"/>
    <x v="0"/>
    <s v="Leukemia"/>
    <n v="12.08"/>
    <n v="82.3"/>
    <n v="0.56200000000000006"/>
    <n v="0.21199999999999999"/>
    <n v="388.20754716981133"/>
    <n v="0.75800000000000001"/>
    <n v="0.20799999999999999"/>
    <n v="0.37"/>
    <n v="1.1000000000000001"/>
    <n v="0.89"/>
    <n v="635"/>
    <n v="96"/>
    <n v="187"/>
    <n v="173"/>
    <n v="178"/>
    <n v="73.333333333333329"/>
    <n v="67.843137254901961"/>
    <n v="69.803921568627445"/>
    <n v="0.58499999999999996"/>
    <x v="1"/>
    <x v="1"/>
    <n v="9187"/>
    <n v="3.92"/>
    <n v="15.6"/>
    <n v="35.299999999999997"/>
    <n v="170367"/>
    <n v="87.4"/>
    <n v="33.700000000000003"/>
    <s v="PBC_Dataset"/>
    <s v="Wright"/>
    <s v="Zeiss_Axio"/>
    <n v="100"/>
    <n v="256"/>
    <n v="0.67400000000000004"/>
    <n v="0.63590000000000002"/>
    <n v="0.81850000000000001"/>
    <n v="0.18259999999999998"/>
  </r>
  <r>
    <s v="CELL_002978"/>
    <x v="2"/>
    <x v="1"/>
    <s v="Normal_RBC"/>
    <n v="7.56"/>
    <n v="0"/>
    <n v="0"/>
    <n v="1"/>
    <n v="0"/>
    <n v="0.91900000000000004"/>
    <n v="9.5000000000000001E-2"/>
    <n v="0.42"/>
    <n v="1"/>
    <n v="0.94199999999999995"/>
    <n v="183"/>
    <n v="49"/>
    <n v="216"/>
    <n v="130"/>
    <n v="121"/>
    <n v="84.705882352941174"/>
    <n v="50.980392156862742"/>
    <n v="47.450980392156858"/>
    <n v="0.51600000000000001"/>
    <x v="0"/>
    <x v="0"/>
    <n v="11412"/>
    <n v="5.44"/>
    <n v="11"/>
    <n v="38"/>
    <n v="298210"/>
    <n v="90.7"/>
    <n v="32.5"/>
    <s v="Raabin_WBC"/>
    <s v="Wright"/>
    <s v="Leica_DM2000"/>
    <n v="60"/>
    <n v="256"/>
    <n v="7.1199999999999999E-2"/>
    <n v="0.85780000000000001"/>
    <n v="0.85780000000000001"/>
    <n v="0"/>
  </r>
  <r>
    <s v="CELL_003555"/>
    <x v="2"/>
    <x v="1"/>
    <s v="Normal_RBC"/>
    <n v="7.29"/>
    <n v="0"/>
    <n v="0"/>
    <n v="1"/>
    <n v="0"/>
    <n v="0.83699999999999997"/>
    <n v="0.13900000000000001"/>
    <n v="0.48"/>
    <n v="1"/>
    <n v="0.96"/>
    <n v="174"/>
    <n v="62"/>
    <n v="225"/>
    <n v="121"/>
    <n v="140"/>
    <n v="88.235294117647058"/>
    <n v="47.450980392156858"/>
    <n v="54.901960784313729"/>
    <n v="0.48799999999999999"/>
    <x v="2"/>
    <x v="0"/>
    <n v="9248"/>
    <n v="4.05"/>
    <n v="11.8"/>
    <n v="35.6"/>
    <n v="235162"/>
    <n v="99.8"/>
    <n v="32.4"/>
    <s v="CytoData"/>
    <s v="Wright"/>
    <s v="Leica_DM2000"/>
    <n v="100"/>
    <n v="360"/>
    <n v="7.6799999999999993E-2"/>
    <n v="0.91979999999999995"/>
    <n v="0.9345"/>
    <n v="1.4700000000000046E-2"/>
  </r>
  <r>
    <s v="CELL_004706"/>
    <x v="12"/>
    <x v="0"/>
    <s v="Anemia"/>
    <n v="3.42"/>
    <n v="0"/>
    <n v="0"/>
    <n v="1"/>
    <n v="0"/>
    <n v="0.48899999999999999"/>
    <n v="0.83299999999999996"/>
    <n v="0.68"/>
    <n v="1"/>
    <n v="0.83799999999999997"/>
    <n v="80"/>
    <n v="42"/>
    <n v="234"/>
    <n v="119"/>
    <n v="113"/>
    <n v="91.764705882352942"/>
    <n v="46.666666666666664"/>
    <n v="44.313725490196077"/>
    <n v="0.48399999999999999"/>
    <x v="1"/>
    <x v="1"/>
    <n v="6735"/>
    <n v="5.33"/>
    <n v="10.8"/>
    <n v="39.200000000000003"/>
    <n v="137511"/>
    <n v="72.400000000000006"/>
    <n v="33.9"/>
    <s v="CytoData"/>
    <s v="May_Grunwald_Giemsa"/>
    <s v="Leica_DM2000"/>
    <n v="60"/>
    <n v="512"/>
    <n v="0.92810000000000004"/>
    <n v="0.83650000000000002"/>
    <n v="0.62229999999999996"/>
    <n v="-0.21420000000000006"/>
  </r>
  <r>
    <s v="CELL_002776"/>
    <x v="9"/>
    <x v="1"/>
    <s v="Normal_WBC"/>
    <n v="11.74"/>
    <n v="64.599999999999994"/>
    <n v="0.70799999999999996"/>
    <n v="0.41699999999999998"/>
    <n v="154.91606714628296"/>
    <n v="0.72399999999999998"/>
    <n v="0.32700000000000001"/>
    <n v="4.3099999999999996"/>
    <n v="2.2000000000000002"/>
    <n v="0.68"/>
    <n v="321"/>
    <n v="82"/>
    <n v="183"/>
    <n v="141"/>
    <n v="183"/>
    <n v="71.764705882352942"/>
    <n v="55.294117647058826"/>
    <n v="71.764705882352942"/>
    <n v="0.78400000000000003"/>
    <x v="1"/>
    <x v="1"/>
    <n v="10436"/>
    <n v="3.86"/>
    <n v="12.5"/>
    <n v="48.2"/>
    <n v="543084"/>
    <n v="84.5"/>
    <n v="36.1"/>
    <s v="Raabin_WBC"/>
    <s v="Wright"/>
    <s v="Zeiss_Axio"/>
    <n v="60"/>
    <n v="224"/>
    <n v="6.7199999999999996E-2"/>
    <n v="1"/>
    <n v="0.84909999999999997"/>
    <n v="-0.15090000000000003"/>
  </r>
  <r>
    <s v="CELL_000898"/>
    <x v="1"/>
    <x v="1"/>
    <s v="Normal_WBC"/>
    <n v="12.23"/>
    <n v="50.4"/>
    <n v="0.58299999999999996"/>
    <n v="0.5"/>
    <n v="100.8"/>
    <n v="0.78800000000000003"/>
    <n v="0.33900000000000002"/>
    <n v="2.98"/>
    <n v="3.6"/>
    <n v="0.82199999999999995"/>
    <n v="465"/>
    <n v="68"/>
    <n v="191"/>
    <n v="165"/>
    <n v="177"/>
    <n v="74.901960784313729"/>
    <n v="64.705882352941174"/>
    <n v="69.411764705882348"/>
    <n v="0.70499999999999996"/>
    <x v="1"/>
    <x v="0"/>
    <n v="7018"/>
    <n v="3.96"/>
    <n v="18.899999999999999"/>
    <n v="34.799999999999997"/>
    <n v="181152"/>
    <n v="105"/>
    <n v="33.299999999999997"/>
    <s v="CytoData"/>
    <s v="Giemsa"/>
    <s v="Olympus_BX51"/>
    <n v="60"/>
    <n v="512"/>
    <n v="8.6199999999999999E-2"/>
    <n v="0.98729999999999996"/>
    <n v="0.9234"/>
    <n v="-6.3899999999999957E-2"/>
  </r>
  <r>
    <s v="CELL_001259"/>
    <x v="5"/>
    <x v="1"/>
    <s v="Normal_WBC"/>
    <n v="10.17"/>
    <n v="84.4"/>
    <n v="0.68899999999999995"/>
    <n v="0.26"/>
    <n v="324.61538461538464"/>
    <n v="0.89800000000000002"/>
    <n v="0.157"/>
    <n v="0.9"/>
    <n v="1.1000000000000001"/>
    <n v="0.81"/>
    <n v="274"/>
    <n v="53"/>
    <n v="190"/>
    <n v="149"/>
    <n v="177"/>
    <n v="74.509803921568633"/>
    <n v="58.431372549019613"/>
    <n v="69.411764705882348"/>
    <n v="0.78300000000000003"/>
    <x v="2"/>
    <x v="1"/>
    <n v="1680"/>
    <n v="3.12"/>
    <n v="13.1"/>
    <n v="40.5"/>
    <n v="277085"/>
    <n v="91.3"/>
    <n v="34.299999999999997"/>
    <s v="Raabin_WBC"/>
    <s v="Giemsa"/>
    <s v="Zeiss_Axio"/>
    <n v="60"/>
    <n v="224"/>
    <n v="0.1197"/>
    <n v="0.92649999999999999"/>
    <n v="0.91769999999999996"/>
    <n v="-8.80000000000003E-3"/>
  </r>
  <r>
    <s v="CELL_000096"/>
    <x v="1"/>
    <x v="1"/>
    <s v="Normal_WBC"/>
    <n v="10.76"/>
    <n v="59.4"/>
    <n v="0.55400000000000005"/>
    <n v="0.49199999999999999"/>
    <n v="120.73170731707317"/>
    <n v="0.754"/>
    <n v="0.46600000000000003"/>
    <n v="3.35"/>
    <n v="3.1"/>
    <n v="0.81899999999999995"/>
    <n v="408"/>
    <n v="75"/>
    <n v="192"/>
    <n v="159"/>
    <n v="190"/>
    <n v="75.294117647058826"/>
    <n v="62.352941176470587"/>
    <n v="74.509803921568633"/>
    <n v="0.65200000000000002"/>
    <x v="1"/>
    <x v="0"/>
    <n v="10367"/>
    <n v="5.35"/>
    <n v="12.9"/>
    <n v="45.6"/>
    <n v="415474"/>
    <n v="82.3"/>
    <n v="36"/>
    <s v="Raabin_WBC"/>
    <s v="May_Grunwald_Giemsa"/>
    <s v="Olympus_BX51"/>
    <n v="100"/>
    <n v="512"/>
    <n v="0.1633"/>
    <n v="0.9052"/>
    <n v="0.97450000000000003"/>
    <n v="6.9300000000000028E-2"/>
  </r>
  <r>
    <s v="CELL_002122"/>
    <x v="4"/>
    <x v="1"/>
    <s v="Normal_WBC"/>
    <n v="12.96"/>
    <n v="82.8"/>
    <n v="0.38200000000000001"/>
    <n v="0.40300000000000002"/>
    <n v="205.45905707196027"/>
    <n v="0.73799999999999999"/>
    <n v="0.40899999999999997"/>
    <n v="2.31"/>
    <n v="1"/>
    <n v="0.69099999999999995"/>
    <n v="470"/>
    <n v="98"/>
    <n v="177"/>
    <n v="167"/>
    <n v="178"/>
    <n v="69.411764705882348"/>
    <n v="65.490196078431367"/>
    <n v="69.803921568627445"/>
    <n v="0.70199999999999996"/>
    <x v="1"/>
    <x v="0"/>
    <n v="7081"/>
    <n v="4.43"/>
    <n v="13.7"/>
    <n v="44.6"/>
    <n v="143952"/>
    <n v="93.1"/>
    <n v="31.5"/>
    <s v="PBC_Dataset"/>
    <s v="Wright"/>
    <s v="Olympus_BX51"/>
    <n v="100"/>
    <n v="224"/>
    <n v="6.54E-2"/>
    <n v="0.91720000000000002"/>
    <n v="1"/>
    <n v="8.2799999999999985E-2"/>
  </r>
  <r>
    <s v="CELL_002155"/>
    <x v="4"/>
    <x v="1"/>
    <s v="Normal_WBC"/>
    <n v="15.94"/>
    <n v="63.7"/>
    <n v="0.51200000000000001"/>
    <n v="0.19600000000000001"/>
    <n v="325"/>
    <n v="0.66500000000000004"/>
    <n v="0.41199999999999998"/>
    <n v="2.5099999999999998"/>
    <n v="1.3"/>
    <n v="0.71"/>
    <n v="679"/>
    <n v="87"/>
    <n v="203"/>
    <n v="165"/>
    <n v="192"/>
    <n v="79.607843137254903"/>
    <n v="64.705882352941174"/>
    <n v="75.294117647058826"/>
    <n v="0.58099999999999996"/>
    <x v="2"/>
    <x v="1"/>
    <n v="10550"/>
    <n v="4.29"/>
    <n v="11.3"/>
    <n v="44.1"/>
    <n v="330629"/>
    <n v="82.4"/>
    <n v="31.1"/>
    <s v="Raabin_WBC"/>
    <s v="May_Grunwald_Giemsa"/>
    <s v="Zeiss_Axio"/>
    <n v="100"/>
    <n v="224"/>
    <n v="3.8100000000000002E-2"/>
    <n v="0.84489999999999998"/>
    <n v="0.97840000000000005"/>
    <n v="0.13350000000000006"/>
  </r>
  <r>
    <s v="CELL_000843"/>
    <x v="1"/>
    <x v="1"/>
    <s v="Normal_WBC"/>
    <n v="12.63"/>
    <n v="54.2"/>
    <n v="0.63700000000000001"/>
    <n v="0.35099999999999998"/>
    <n v="154.41595441595445"/>
    <n v="0.80200000000000005"/>
    <n v="0.39800000000000002"/>
    <n v="2.2000000000000002"/>
    <n v="3"/>
    <n v="0.72799999999999998"/>
    <n v="383"/>
    <n v="76"/>
    <n v="212"/>
    <n v="162"/>
    <n v="169"/>
    <n v="83.137254901960787"/>
    <n v="63.529411764705877"/>
    <n v="66.274509803921561"/>
    <n v="0.72799999999999998"/>
    <x v="0"/>
    <x v="1"/>
    <n v="6952"/>
    <n v="3.52"/>
    <n v="13"/>
    <n v="56.5"/>
    <n v="393149"/>
    <n v="91.5"/>
    <n v="35.9"/>
    <s v="PBC_Dataset"/>
    <s v="Wright"/>
    <s v="Olympus_BX51"/>
    <n v="40"/>
    <n v="512"/>
    <n v="4.4499999999999998E-2"/>
    <n v="0.91869999999999996"/>
    <n v="0.88539999999999996"/>
    <n v="-3.3299999999999996E-2"/>
  </r>
  <r>
    <s v="CELL_003205"/>
    <x v="2"/>
    <x v="1"/>
    <s v="Normal_RBC"/>
    <n v="6.85"/>
    <n v="0"/>
    <n v="0"/>
    <n v="1"/>
    <n v="0"/>
    <n v="0.94599999999999995"/>
    <n v="9.9000000000000005E-2"/>
    <n v="0.45"/>
    <n v="1"/>
    <n v="0.94799999999999995"/>
    <n v="166"/>
    <n v="48"/>
    <n v="227"/>
    <n v="121"/>
    <n v="125"/>
    <n v="89.019607843137251"/>
    <n v="47.450980392156858"/>
    <n v="49.019607843137251"/>
    <n v="0.47599999999999998"/>
    <x v="2"/>
    <x v="0"/>
    <n v="11605"/>
    <n v="5.05"/>
    <n v="15"/>
    <n v="34.5"/>
    <n v="151053"/>
    <n v="79.7"/>
    <n v="32"/>
    <s v="Raabin_WBC"/>
    <s v="Giemsa"/>
    <s v="Leica_DM2000"/>
    <n v="100"/>
    <n v="224"/>
    <n v="9.7299999999999998E-2"/>
    <n v="0.84530000000000005"/>
    <n v="0.89080000000000004"/>
    <n v="4.5499999999999985E-2"/>
  </r>
  <r>
    <s v="CELL_002599"/>
    <x v="10"/>
    <x v="1"/>
    <s v="Normal_WBC"/>
    <n v="14.17"/>
    <n v="49.3"/>
    <n v="0.66500000000000004"/>
    <n v="0.43"/>
    <n v="114.65116279069767"/>
    <n v="0.69499999999999995"/>
    <n v="0.33100000000000002"/>
    <n v="4.76"/>
    <n v="2.6"/>
    <n v="0.77500000000000002"/>
    <n v="332"/>
    <n v="79"/>
    <n v="244"/>
    <n v="129"/>
    <n v="163"/>
    <n v="95.686274509803923"/>
    <n v="50.588235294117645"/>
    <n v="63.921568627450974"/>
    <n v="0.67700000000000005"/>
    <x v="2"/>
    <x v="1"/>
    <n v="1876"/>
    <n v="4.71"/>
    <n v="13.5"/>
    <n v="43.5"/>
    <n v="163743"/>
    <n v="93"/>
    <n v="35"/>
    <s v="CytoData"/>
    <s v="Wright"/>
    <s v="Zeiss_Axio"/>
    <n v="60"/>
    <n v="512"/>
    <n v="0.18029999999999999"/>
    <n v="0.94710000000000005"/>
    <n v="0.9284"/>
    <n v="-1.870000000000005E-2"/>
  </r>
  <r>
    <s v="CELL_004880"/>
    <x v="15"/>
    <x v="0"/>
    <s v="Anemia"/>
    <n v="7.48"/>
    <n v="0"/>
    <n v="0"/>
    <n v="1"/>
    <n v="0"/>
    <n v="1"/>
    <n v="0"/>
    <n v="0.75"/>
    <n v="1"/>
    <n v="0.98399999999999999"/>
    <n v="124"/>
    <n v="43"/>
    <n v="219"/>
    <n v="132"/>
    <n v="132"/>
    <n v="85.882352941176464"/>
    <n v="51.764705882352949"/>
    <n v="51.764705882352949"/>
    <n v="0.57499999999999996"/>
    <x v="0"/>
    <x v="1"/>
    <n v="6289"/>
    <n v="3.92"/>
    <n v="11.7"/>
    <n v="37.6"/>
    <n v="179006"/>
    <n v="109"/>
    <n v="36.1"/>
    <s v="CytoData"/>
    <s v="Giemsa"/>
    <s v="Leica_DM2000"/>
    <n v="40"/>
    <n v="360"/>
    <n v="0.85909999999999997"/>
    <n v="0.74670000000000003"/>
    <n v="0.9335"/>
    <n v="0.18679999999999997"/>
  </r>
  <r>
    <s v="CELL_002516"/>
    <x v="10"/>
    <x v="1"/>
    <s v="Normal_WBC"/>
    <n v="11.76"/>
    <n v="57.9"/>
    <n v="0.5"/>
    <n v="0.6"/>
    <n v="96.5"/>
    <n v="0.747"/>
    <n v="0.38800000000000001"/>
    <n v="5.24"/>
    <n v="2.1"/>
    <n v="0.84499999999999997"/>
    <n v="388"/>
    <n v="76"/>
    <n v="242"/>
    <n v="162"/>
    <n v="165"/>
    <n v="94.901960784313715"/>
    <n v="63.529411764705877"/>
    <n v="64.705882352941174"/>
    <n v="0.623"/>
    <x v="0"/>
    <x v="0"/>
    <n v="8184"/>
    <n v="5.67"/>
    <n v="10.1"/>
    <n v="40.4"/>
    <n v="270219"/>
    <n v="82.5"/>
    <n v="34"/>
    <s v="CytoData"/>
    <s v="Wright"/>
    <s v="Olympus_BX51"/>
    <n v="40"/>
    <n v="360"/>
    <n v="0.106"/>
    <n v="0.93530000000000002"/>
    <n v="0.79630000000000001"/>
    <n v="-0.13900000000000001"/>
  </r>
  <r>
    <s v="CELL_004732"/>
    <x v="12"/>
    <x v="0"/>
    <s v="Anemia"/>
    <n v="4.53"/>
    <n v="0"/>
    <n v="0"/>
    <n v="1"/>
    <n v="0"/>
    <n v="0.42099999999999999"/>
    <n v="0.89800000000000002"/>
    <n v="0.65"/>
    <n v="1"/>
    <n v="0.60799999999999998"/>
    <n v="106"/>
    <n v="26"/>
    <n v="217"/>
    <n v="141"/>
    <n v="118"/>
    <n v="85.098039215686271"/>
    <n v="55.294117647058826"/>
    <n v="46.274509803921568"/>
    <n v="0.47699999999999998"/>
    <x v="2"/>
    <x v="1"/>
    <n v="6388"/>
    <n v="5.22"/>
    <n v="17"/>
    <n v="26.7"/>
    <n v="261919"/>
    <n v="86.6"/>
    <n v="33.5"/>
    <s v="CytoData"/>
    <s v="Giemsa"/>
    <s v="Olympus_BX51"/>
    <n v="100"/>
    <n v="256"/>
    <n v="0.85529999999999995"/>
    <n v="0.58350000000000002"/>
    <n v="1"/>
    <n v="0.41649999999999998"/>
  </r>
  <r>
    <s v="CELL_003680"/>
    <x v="2"/>
    <x v="1"/>
    <s v="Normal_RBC"/>
    <n v="7.34"/>
    <n v="0"/>
    <n v="0"/>
    <n v="1"/>
    <n v="0"/>
    <n v="0.91100000000000003"/>
    <n v="0.182"/>
    <n v="0.89"/>
    <n v="1"/>
    <n v="0.97299999999999998"/>
    <n v="202"/>
    <n v="49"/>
    <n v="244"/>
    <n v="122"/>
    <n v="138"/>
    <n v="95.686274509803923"/>
    <n v="47.843137254901961"/>
    <n v="54.117647058823529"/>
    <n v="0.434"/>
    <x v="1"/>
    <x v="0"/>
    <n v="7164"/>
    <n v="3.53"/>
    <n v="13.9"/>
    <n v="49.8"/>
    <n v="42651"/>
    <n v="90.5"/>
    <n v="31.8"/>
    <s v="PBC_Dataset"/>
    <s v="Giemsa"/>
    <s v="Leica_DM2000"/>
    <n v="100"/>
    <n v="224"/>
    <n v="7.6300000000000007E-2"/>
    <n v="0.93569999999999998"/>
    <n v="0.94430000000000003"/>
    <n v="8.600000000000052E-3"/>
  </r>
  <r>
    <s v="CELL_004480"/>
    <x v="16"/>
    <x v="0"/>
    <s v="Anemia"/>
    <n v="8.4"/>
    <n v="0"/>
    <n v="0"/>
    <n v="1"/>
    <n v="0"/>
    <n v="0.46"/>
    <n v="0.81200000000000006"/>
    <n v="0.59"/>
    <n v="1"/>
    <n v="0.85899999999999999"/>
    <n v="175"/>
    <n v="65"/>
    <n v="238"/>
    <n v="110"/>
    <n v="114"/>
    <n v="93.333333333333329"/>
    <n v="43.137254901960787"/>
    <n v="44.705882352941181"/>
    <n v="0.45600000000000002"/>
    <x v="2"/>
    <x v="1"/>
    <n v="9870"/>
    <n v="4.9800000000000004"/>
    <n v="13.3"/>
    <n v="38.299999999999997"/>
    <n v="171056"/>
    <n v="93.5"/>
    <n v="34.299999999999997"/>
    <s v="Raabin_WBC"/>
    <s v="Giemsa"/>
    <s v="Leica_DM2000"/>
    <n v="60"/>
    <n v="224"/>
    <n v="0.90359999999999996"/>
    <n v="0.87929999999999997"/>
    <n v="0.86990000000000001"/>
    <n v="-9.3999999999999639E-3"/>
  </r>
  <r>
    <s v="CELL_000323"/>
    <x v="1"/>
    <x v="1"/>
    <s v="Normal_WBC"/>
    <n v="11.26"/>
    <n v="53.3"/>
    <n v="0.66600000000000004"/>
    <n v="0.38300000000000001"/>
    <n v="139.16449086161879"/>
    <n v="0.73599999999999999"/>
    <n v="0.318"/>
    <n v="4.01"/>
    <n v="4.7"/>
    <n v="0.85799999999999998"/>
    <n v="459"/>
    <n v="67"/>
    <n v="239"/>
    <n v="164"/>
    <n v="197"/>
    <n v="93.725490196078425"/>
    <n v="64.313725490196077"/>
    <n v="77.254901960784323"/>
    <n v="0.64300000000000002"/>
    <x v="1"/>
    <x v="0"/>
    <n v="6329"/>
    <n v="4.3899999999999997"/>
    <n v="11.2"/>
    <n v="41.6"/>
    <n v="130731"/>
    <n v="99.7"/>
    <n v="34.4"/>
    <s v="Raabin_WBC"/>
    <s v="Giemsa"/>
    <s v="Olympus_BX51"/>
    <n v="60"/>
    <n v="512"/>
    <n v="2.6800000000000001E-2"/>
    <n v="0.96179999999999999"/>
    <n v="0.91049999999999998"/>
    <n v="-5.1300000000000012E-2"/>
  </r>
  <r>
    <s v="CELL_005265"/>
    <x v="0"/>
    <x v="0"/>
    <s v="Infection"/>
    <n v="13.83"/>
    <n v="62.6"/>
    <n v="0.67400000000000004"/>
    <n v="0.40500000000000003"/>
    <n v="154.5679012345679"/>
    <n v="0.68899999999999995"/>
    <n v="0.35499999999999998"/>
    <n v="2.76"/>
    <n v="5.2"/>
    <n v="0.74099999999999999"/>
    <n v="532"/>
    <n v="83"/>
    <n v="234"/>
    <n v="152"/>
    <n v="183"/>
    <n v="91.764705882352942"/>
    <n v="59.607843137254903"/>
    <n v="71.764705882352942"/>
    <n v="0.64600000000000002"/>
    <x v="1"/>
    <x v="0"/>
    <n v="6842"/>
    <n v="5.48"/>
    <n v="11.9"/>
    <n v="42.6"/>
    <n v="365714"/>
    <n v="94.5"/>
    <n v="36.4"/>
    <s v="PBC_Dataset"/>
    <s v="Giemsa"/>
    <s v="Olympus_BX51"/>
    <n v="60"/>
    <n v="256"/>
    <n v="0.76219999999999999"/>
    <n v="0.79679999999999995"/>
    <n v="0.73829999999999996"/>
    <n v="-5.8499999999999996E-2"/>
  </r>
  <r>
    <s v="CELL_002054"/>
    <x v="4"/>
    <x v="1"/>
    <s v="Normal_WBC"/>
    <n v="15.91"/>
    <n v="79"/>
    <n v="0.53200000000000003"/>
    <n v="0.29099999999999998"/>
    <n v="271.47766323024058"/>
    <n v="0.76500000000000001"/>
    <n v="0.50600000000000001"/>
    <n v="1.73"/>
    <n v="1.5"/>
    <n v="0.82899999999999996"/>
    <n v="595"/>
    <n v="82"/>
    <n v="206"/>
    <n v="148"/>
    <n v="183"/>
    <n v="80.784313725490193"/>
    <n v="58.039215686274517"/>
    <n v="71.764705882352942"/>
    <n v="0.63300000000000001"/>
    <x v="0"/>
    <x v="1"/>
    <n v="2058"/>
    <n v="4.2300000000000004"/>
    <n v="9.1999999999999993"/>
    <n v="36.9"/>
    <n v="286423"/>
    <n v="89.9"/>
    <n v="33.6"/>
    <s v="PBC_Dataset"/>
    <s v="Giemsa"/>
    <s v="Olympus_BX51"/>
    <n v="40"/>
    <n v="360"/>
    <n v="0.15090000000000001"/>
    <n v="0.9839"/>
    <n v="0.94140000000000001"/>
    <n v="-4.2499999999999982E-2"/>
  </r>
  <r>
    <s v="CELL_003025"/>
    <x v="2"/>
    <x v="1"/>
    <s v="Normal_RBC"/>
    <n v="7.82"/>
    <n v="0"/>
    <n v="0"/>
    <n v="1"/>
    <n v="0"/>
    <n v="0.877"/>
    <n v="0.188"/>
    <n v="0.57999999999999996"/>
    <n v="1"/>
    <n v="0.99299999999999999"/>
    <n v="197"/>
    <n v="51"/>
    <n v="219"/>
    <n v="156"/>
    <n v="117"/>
    <n v="85.882352941176464"/>
    <n v="61.176470588235297"/>
    <n v="45.882352941176471"/>
    <n v="0.47199999999999998"/>
    <x v="1"/>
    <x v="1"/>
    <n v="5725"/>
    <n v="5.13"/>
    <n v="13.3"/>
    <n v="49"/>
    <n v="184104"/>
    <n v="75.099999999999994"/>
    <n v="31.9"/>
    <s v="PBC_Dataset"/>
    <s v="Wright"/>
    <s v="Zeiss_Axio"/>
    <n v="40"/>
    <n v="360"/>
    <n v="0"/>
    <n v="0.8982"/>
    <n v="0.93779999999999997"/>
    <n v="3.9599999999999969E-2"/>
  </r>
  <r>
    <s v="CELL_000335"/>
    <x v="1"/>
    <x v="1"/>
    <s v="Normal_WBC"/>
    <n v="12.26"/>
    <n v="50.4"/>
    <n v="0.58599999999999997"/>
    <n v="0.46100000000000002"/>
    <n v="109.32754880694142"/>
    <n v="0.81699999999999995"/>
    <n v="0.47699999999999998"/>
    <n v="3.06"/>
    <n v="3"/>
    <n v="0.86099999999999999"/>
    <n v="460"/>
    <n v="72"/>
    <n v="242"/>
    <n v="153"/>
    <n v="171"/>
    <n v="94.901960784313715"/>
    <n v="60"/>
    <n v="67.058823529411754"/>
    <n v="0.67900000000000005"/>
    <x v="2"/>
    <x v="1"/>
    <n v="5312"/>
    <n v="6.91"/>
    <n v="13.6"/>
    <n v="48.8"/>
    <n v="318307"/>
    <n v="98.5"/>
    <n v="34.1"/>
    <s v="PBC_Dataset"/>
    <s v="Giemsa"/>
    <s v="Leica_DM2000"/>
    <n v="40"/>
    <n v="224"/>
    <n v="5.5199999999999999E-2"/>
    <n v="0.89070000000000005"/>
    <n v="0.91210000000000002"/>
    <n v="2.1399999999999975E-2"/>
  </r>
  <r>
    <s v="CELL_003529"/>
    <x v="2"/>
    <x v="1"/>
    <s v="Normal_RBC"/>
    <n v="7.66"/>
    <n v="0"/>
    <n v="0"/>
    <n v="1"/>
    <n v="0"/>
    <n v="0.96899999999999997"/>
    <n v="0.157"/>
    <n v="0.6"/>
    <n v="1"/>
    <n v="0.96799999999999997"/>
    <n v="155"/>
    <n v="53"/>
    <n v="229"/>
    <n v="128"/>
    <n v="136"/>
    <n v="89.803921568627459"/>
    <n v="50.196078431372548"/>
    <n v="53.333333333333336"/>
    <n v="0.56699999999999995"/>
    <x v="1"/>
    <x v="0"/>
    <n v="3099"/>
    <n v="4.95"/>
    <n v="11.2"/>
    <n v="35.9"/>
    <n v="175595"/>
    <n v="87.2"/>
    <n v="33.200000000000003"/>
    <s v="Raabin_WBC"/>
    <s v="Wright"/>
    <s v="Leica_DM2000"/>
    <n v="60"/>
    <n v="256"/>
    <n v="7.7000000000000002E-3"/>
    <n v="0.86739999999999995"/>
    <n v="0.89419999999999999"/>
    <n v="2.6800000000000046E-2"/>
  </r>
  <r>
    <s v="CELL_000333"/>
    <x v="1"/>
    <x v="1"/>
    <s v="Normal_WBC"/>
    <n v="10.75"/>
    <n v="62.4"/>
    <n v="0.5"/>
    <n v="0.54200000000000004"/>
    <n v="115.1291512915129"/>
    <n v="0.85799999999999998"/>
    <n v="0.42899999999999999"/>
    <n v="4.1100000000000003"/>
    <n v="4.8"/>
    <n v="0.81100000000000005"/>
    <n v="379"/>
    <n v="57"/>
    <n v="243"/>
    <n v="153"/>
    <n v="202"/>
    <n v="95.294117647058812"/>
    <n v="60"/>
    <n v="79.215686274509807"/>
    <n v="0.59799999999999998"/>
    <x v="1"/>
    <x v="1"/>
    <n v="10845"/>
    <n v="5.33"/>
    <n v="14.4"/>
    <n v="53.8"/>
    <n v="171656"/>
    <n v="92.6"/>
    <n v="34.1"/>
    <s v="PBC_Dataset"/>
    <s v="Wright"/>
    <s v="Olympus_BX51"/>
    <n v="60"/>
    <n v="360"/>
    <n v="0.11219999999999999"/>
    <n v="0.8972"/>
    <n v="0.85640000000000005"/>
    <n v="-4.0799999999999947E-2"/>
  </r>
  <r>
    <s v="CELL_000834"/>
    <x v="1"/>
    <x v="1"/>
    <s v="Normal_WBC"/>
    <n v="10.119999999999999"/>
    <n v="57.6"/>
    <n v="0.57999999999999996"/>
    <n v="0.47599999999999998"/>
    <n v="121.00840336134455"/>
    <n v="0.79700000000000004"/>
    <n v="0.31900000000000001"/>
    <n v="3.68"/>
    <n v="4.0999999999999996"/>
    <n v="0.78100000000000003"/>
    <n v="446"/>
    <n v="78"/>
    <n v="202"/>
    <n v="155"/>
    <n v="193"/>
    <n v="79.215686274509807"/>
    <n v="60.784313725490193"/>
    <n v="75.686274509803923"/>
    <n v="0.54400000000000004"/>
    <x v="1"/>
    <x v="0"/>
    <n v="4278"/>
    <n v="5.92"/>
    <n v="18.3"/>
    <n v="46.7"/>
    <n v="212000"/>
    <n v="73.599999999999994"/>
    <n v="33.799999999999997"/>
    <s v="PBC_Dataset"/>
    <s v="Wright"/>
    <s v="Olympus_BX51"/>
    <n v="100"/>
    <n v="512"/>
    <n v="8.0299999999999996E-2"/>
    <n v="0.89449999999999996"/>
    <n v="0.81410000000000005"/>
    <n v="-8.0399999999999916E-2"/>
  </r>
  <r>
    <s v="CELL_002438"/>
    <x v="10"/>
    <x v="1"/>
    <s v="Normal_WBC"/>
    <n v="14.81"/>
    <n v="52.2"/>
    <n v="0.51100000000000001"/>
    <n v="0.59899999999999998"/>
    <n v="87.145242070116865"/>
    <n v="0.85699999999999998"/>
    <n v="0.33500000000000002"/>
    <n v="4.66"/>
    <n v="1.5"/>
    <n v="0.77"/>
    <n v="438"/>
    <n v="72"/>
    <n v="255"/>
    <n v="124"/>
    <n v="151"/>
    <n v="100"/>
    <n v="48.627450980392155"/>
    <n v="59.215686274509807"/>
    <n v="0.67300000000000004"/>
    <x v="0"/>
    <x v="0"/>
    <n v="3711"/>
    <n v="4.9400000000000004"/>
    <n v="12.1"/>
    <n v="53.6"/>
    <n v="225075"/>
    <n v="82.9"/>
    <n v="28.1"/>
    <s v="CytoData"/>
    <s v="Wright"/>
    <s v="Zeiss_Axio"/>
    <n v="100"/>
    <n v="360"/>
    <n v="0.11840000000000001"/>
    <n v="0.9274"/>
    <n v="0.99760000000000004"/>
    <n v="7.020000000000004E-2"/>
  </r>
  <r>
    <s v="CELL_002088"/>
    <x v="4"/>
    <x v="1"/>
    <s v="Normal_WBC"/>
    <n v="16.34"/>
    <n v="63.5"/>
    <n v="0.53700000000000003"/>
    <n v="0.32500000000000001"/>
    <n v="195.38461538461539"/>
    <n v="0.56299999999999994"/>
    <n v="0.35799999999999998"/>
    <n v="1.7"/>
    <n v="1.4"/>
    <n v="0.70899999999999996"/>
    <n v="600"/>
    <n v="75"/>
    <n v="207"/>
    <n v="162"/>
    <n v="196"/>
    <n v="81.17647058823529"/>
    <n v="63.529411764705877"/>
    <n v="76.862745098039227"/>
    <n v="0.59099999999999997"/>
    <x v="1"/>
    <x v="0"/>
    <n v="8907"/>
    <n v="5.96"/>
    <n v="12"/>
    <n v="49.3"/>
    <n v="323799"/>
    <n v="91.2"/>
    <n v="31.4"/>
    <s v="Raabin_WBC"/>
    <s v="Giemsa"/>
    <s v="Zeiss_Axio"/>
    <n v="100"/>
    <n v="512"/>
    <n v="6.3500000000000001E-2"/>
    <n v="0.78090000000000004"/>
    <n v="0.92230000000000001"/>
    <n v="0.14139999999999997"/>
  </r>
  <r>
    <s v="CELL_002168"/>
    <x v="4"/>
    <x v="1"/>
    <s v="Normal_WBC"/>
    <n v="13.86"/>
    <n v="61.5"/>
    <n v="0.47399999999999998"/>
    <n v="0.28199999999999997"/>
    <n v="218.08510638297875"/>
    <n v="0.69099999999999995"/>
    <n v="0.47199999999999998"/>
    <n v="2.19"/>
    <n v="1.3"/>
    <n v="0.629"/>
    <n v="683"/>
    <n v="70"/>
    <n v="183"/>
    <n v="160"/>
    <n v="184"/>
    <n v="71.764705882352942"/>
    <n v="62.745098039215684"/>
    <n v="72.156862745098039"/>
    <n v="0.56000000000000005"/>
    <x v="0"/>
    <x v="1"/>
    <n v="5645"/>
    <n v="4.0599999999999996"/>
    <n v="13.8"/>
    <n v="41.1"/>
    <n v="405738"/>
    <n v="85.6"/>
    <n v="33.700000000000003"/>
    <s v="Raabin_WBC"/>
    <s v="May_Grunwald_Giemsa"/>
    <s v="Zeiss_Axio"/>
    <n v="100"/>
    <n v="224"/>
    <n v="5.7000000000000002E-2"/>
    <n v="0.91700000000000004"/>
    <n v="0.83520000000000005"/>
    <n v="-8.1799999999999984E-2"/>
  </r>
  <r>
    <s v="CELL_004575"/>
    <x v="16"/>
    <x v="0"/>
    <s v="Anemia"/>
    <n v="8.86"/>
    <n v="0"/>
    <n v="0"/>
    <n v="1"/>
    <n v="0"/>
    <n v="0.42099999999999999"/>
    <n v="0.745"/>
    <n v="0.38"/>
    <n v="1"/>
    <n v="0.84499999999999997"/>
    <n v="241"/>
    <n v="48"/>
    <n v="222"/>
    <n v="123"/>
    <n v="115"/>
    <n v="87.058823529411768"/>
    <n v="48.235294117647058"/>
    <n v="45.098039215686278"/>
    <n v="0.47099999999999997"/>
    <x v="1"/>
    <x v="0"/>
    <n v="6088"/>
    <n v="4.5"/>
    <n v="12.7"/>
    <n v="38.4"/>
    <n v="219080"/>
    <n v="76.7"/>
    <n v="32.6"/>
    <s v="Raabin_WBC"/>
    <s v="Giemsa"/>
    <s v="Leica_DM2000"/>
    <n v="100"/>
    <n v="224"/>
    <n v="0.70330000000000004"/>
    <n v="0.82979999999999998"/>
    <n v="0.75749999999999995"/>
    <n v="-7.2300000000000031E-2"/>
  </r>
  <r>
    <s v="CELL_002087"/>
    <x v="4"/>
    <x v="1"/>
    <s v="Normal_WBC"/>
    <n v="13.93"/>
    <n v="70.599999999999994"/>
    <n v="0.51100000000000001"/>
    <n v="0.378"/>
    <n v="186.77248677248676"/>
    <n v="0.64300000000000002"/>
    <n v="0.35399999999999998"/>
    <n v="2.2000000000000002"/>
    <n v="1.5"/>
    <n v="0.77"/>
    <n v="569"/>
    <n v="80"/>
    <n v="196"/>
    <n v="168"/>
    <n v="168"/>
    <n v="76.862745098039227"/>
    <n v="65.882352941176464"/>
    <n v="65.882352941176464"/>
    <n v="0.51300000000000001"/>
    <x v="0"/>
    <x v="0"/>
    <n v="3383"/>
    <n v="5.31"/>
    <n v="12.8"/>
    <n v="32"/>
    <n v="311952"/>
    <n v="89.8"/>
    <n v="33.700000000000003"/>
    <s v="PBC_Dataset"/>
    <s v="Giemsa"/>
    <s v="Leica_DM2000"/>
    <n v="60"/>
    <n v="256"/>
    <n v="6.2E-2"/>
    <n v="0.81759999999999999"/>
    <n v="0.88600000000000001"/>
    <n v="6.8400000000000016E-2"/>
  </r>
  <r>
    <s v="CELL_000732"/>
    <x v="1"/>
    <x v="1"/>
    <s v="Normal_WBC"/>
    <n v="12.83"/>
    <n v="60.4"/>
    <n v="0.56999999999999995"/>
    <n v="0.44900000000000001"/>
    <n v="134.52115812917594"/>
    <n v="0.72599999999999998"/>
    <n v="0.36299999999999999"/>
    <n v="2.94"/>
    <n v="3.8"/>
    <n v="0.77800000000000002"/>
    <n v="448"/>
    <n v="65"/>
    <n v="206"/>
    <n v="169"/>
    <n v="174"/>
    <n v="80.784313725490193"/>
    <n v="66.274509803921561"/>
    <n v="68.235294117647058"/>
    <n v="0.69599999999999995"/>
    <x v="0"/>
    <x v="0"/>
    <n v="8382"/>
    <n v="3.03"/>
    <n v="15.2"/>
    <n v="47.6"/>
    <n v="231807"/>
    <n v="68.8"/>
    <n v="35.1"/>
    <s v="CytoData"/>
    <s v="Wright"/>
    <s v="Leica_DM2000"/>
    <n v="60"/>
    <n v="512"/>
    <n v="0.1077"/>
    <n v="0.94030000000000002"/>
    <n v="0.8518"/>
    <n v="-8.8500000000000023E-2"/>
  </r>
  <r>
    <s v="CELL_005344"/>
    <x v="0"/>
    <x v="0"/>
    <s v="Infection"/>
    <n v="13.94"/>
    <n v="71.7"/>
    <n v="0.68"/>
    <n v="0.38100000000000001"/>
    <n v="188.18897637795277"/>
    <n v="0.69099999999999995"/>
    <n v="0.63500000000000001"/>
    <n v="2.52"/>
    <n v="6.2"/>
    <n v="0.69699999999999995"/>
    <n v="385"/>
    <n v="71"/>
    <n v="199"/>
    <n v="159"/>
    <n v="192"/>
    <n v="78.039215686274517"/>
    <n v="62.352941176470587"/>
    <n v="75.294117647058826"/>
    <n v="0.57199999999999995"/>
    <x v="1"/>
    <x v="1"/>
    <n v="8344"/>
    <n v="3.49"/>
    <n v="15.5"/>
    <n v="45.7"/>
    <n v="216500"/>
    <n v="89.3"/>
    <n v="32.1"/>
    <s v="CytoData"/>
    <s v="Giemsa"/>
    <s v="Leica_DM2000"/>
    <n v="60"/>
    <n v="512"/>
    <n v="0.7006"/>
    <n v="0.75739999999999996"/>
    <n v="0.70140000000000002"/>
    <n v="-5.5999999999999939E-2"/>
  </r>
  <r>
    <s v="CELL_000292"/>
    <x v="1"/>
    <x v="1"/>
    <s v="Normal_WBC"/>
    <n v="14.01"/>
    <n v="55.5"/>
    <n v="0.52700000000000002"/>
    <n v="0.42599999999999999"/>
    <n v="130.28169014084509"/>
    <n v="0.68899999999999995"/>
    <n v="0.27600000000000002"/>
    <n v="3.84"/>
    <n v="3.2"/>
    <n v="0.82099999999999995"/>
    <n v="317"/>
    <n v="61"/>
    <n v="219"/>
    <n v="165"/>
    <n v="211"/>
    <n v="85.882352941176464"/>
    <n v="64.705882352941174"/>
    <n v="82.745098039215677"/>
    <n v="0.74399999999999999"/>
    <x v="1"/>
    <x v="0"/>
    <n v="6423"/>
    <n v="5.01"/>
    <n v="10.7"/>
    <n v="39.700000000000003"/>
    <n v="266511"/>
    <n v="85.1"/>
    <n v="30.1"/>
    <s v="PBC_Dataset"/>
    <s v="Giemsa"/>
    <s v="Olympus_BX51"/>
    <n v="40"/>
    <n v="512"/>
    <n v="1.2500000000000001E-2"/>
    <n v="0.82750000000000001"/>
    <n v="0.95940000000000003"/>
    <n v="0.13190000000000002"/>
  </r>
  <r>
    <s v="CELL_000185"/>
    <x v="1"/>
    <x v="1"/>
    <s v="Normal_WBC"/>
    <n v="13.31"/>
    <n v="59.9"/>
    <n v="0.58299999999999996"/>
    <n v="0.45300000000000001"/>
    <n v="132.22958057395144"/>
    <n v="0.81899999999999995"/>
    <n v="0.40500000000000003"/>
    <n v="3.73"/>
    <n v="4"/>
    <n v="0.76900000000000002"/>
    <n v="365"/>
    <n v="66"/>
    <n v="224"/>
    <n v="136"/>
    <n v="190"/>
    <n v="87.843137254901961"/>
    <n v="53.333333333333336"/>
    <n v="74.509803921568633"/>
    <n v="0.67500000000000004"/>
    <x v="2"/>
    <x v="0"/>
    <n v="9906"/>
    <n v="4.68"/>
    <n v="13.7"/>
    <n v="33.799999999999997"/>
    <n v="239518"/>
    <n v="98.5"/>
    <n v="29.2"/>
    <s v="PBC_Dataset"/>
    <s v="Giemsa"/>
    <s v="Olympus_BX51"/>
    <n v="100"/>
    <n v="512"/>
    <n v="5.1000000000000004E-3"/>
    <n v="0.77659999999999996"/>
    <n v="0.91039999999999999"/>
    <n v="0.13380000000000003"/>
  </r>
  <r>
    <s v="CELL_003656"/>
    <x v="2"/>
    <x v="1"/>
    <s v="Normal_RBC"/>
    <n v="8.0399999999999991"/>
    <n v="0"/>
    <n v="0"/>
    <n v="1"/>
    <n v="0"/>
    <n v="0.93600000000000005"/>
    <n v="0.13200000000000001"/>
    <n v="0.5"/>
    <n v="1"/>
    <n v="0.97599999999999998"/>
    <n v="166"/>
    <n v="53"/>
    <n v="230"/>
    <n v="121"/>
    <n v="136"/>
    <n v="90.196078431372555"/>
    <n v="47.450980392156858"/>
    <n v="53.333333333333336"/>
    <n v="0.53800000000000003"/>
    <x v="1"/>
    <x v="0"/>
    <n v="11266"/>
    <n v="4.25"/>
    <n v="14.9"/>
    <n v="34.200000000000003"/>
    <n v="300202"/>
    <n v="80.5"/>
    <n v="37.5"/>
    <s v="Raabin_WBC"/>
    <s v="Wright"/>
    <s v="Olympus_BX51"/>
    <n v="40"/>
    <n v="512"/>
    <n v="6.1499999999999999E-2"/>
    <n v="0.90410000000000001"/>
    <n v="0.81559999999999999"/>
    <n v="-8.8500000000000023E-2"/>
  </r>
  <r>
    <s v="CELL_003290"/>
    <x v="2"/>
    <x v="1"/>
    <s v="Normal_RBC"/>
    <n v="7.49"/>
    <n v="0"/>
    <n v="0"/>
    <n v="1"/>
    <n v="0"/>
    <n v="0.90900000000000003"/>
    <n v="0.128"/>
    <n v="0.41"/>
    <n v="1"/>
    <n v="0.94499999999999995"/>
    <n v="178"/>
    <n v="38"/>
    <n v="223"/>
    <n v="115"/>
    <n v="129"/>
    <n v="87.450980392156865"/>
    <n v="45.098039215686278"/>
    <n v="50.588235294117645"/>
    <n v="0.498"/>
    <x v="1"/>
    <x v="0"/>
    <n v="6683"/>
    <n v="5.98"/>
    <n v="14.2"/>
    <n v="42"/>
    <n v="324430"/>
    <n v="94.1"/>
    <n v="34.6"/>
    <s v="Raabin_WBC"/>
    <s v="Wright"/>
    <s v="Leica_DM2000"/>
    <n v="100"/>
    <n v="224"/>
    <n v="0.10249999999999999"/>
    <n v="0.88219999999999998"/>
    <n v="0.9052"/>
    <n v="2.300000000000002E-2"/>
  </r>
  <r>
    <s v="CELL_002933"/>
    <x v="2"/>
    <x v="1"/>
    <s v="Normal_RBC"/>
    <n v="8.02"/>
    <n v="0"/>
    <n v="0"/>
    <n v="1"/>
    <n v="0"/>
    <n v="0.92800000000000005"/>
    <n v="0.20100000000000001"/>
    <n v="0.27"/>
    <n v="1"/>
    <n v="0.94699999999999995"/>
    <n v="201"/>
    <n v="49"/>
    <n v="235"/>
    <n v="128"/>
    <n v="136"/>
    <n v="92.156862745098039"/>
    <n v="50.196078431372548"/>
    <n v="53.333333333333336"/>
    <n v="0.53400000000000003"/>
    <x v="1"/>
    <x v="0"/>
    <n v="9131"/>
    <n v="4.09"/>
    <n v="11.2"/>
    <n v="50"/>
    <n v="312983"/>
    <n v="83.5"/>
    <n v="34.700000000000003"/>
    <s v="Raabin_WBC"/>
    <s v="Wright"/>
    <s v="Zeiss_Axio"/>
    <n v="100"/>
    <n v="360"/>
    <n v="0"/>
    <n v="0.92130000000000001"/>
    <n v="0.83299999999999996"/>
    <n v="-8.8300000000000045E-2"/>
  </r>
  <r>
    <s v="CELL_000534"/>
    <x v="1"/>
    <x v="1"/>
    <s v="Normal_WBC"/>
    <n v="12.17"/>
    <n v="56.7"/>
    <n v="0.64200000000000002"/>
    <n v="0.443"/>
    <n v="127.99097065462755"/>
    <n v="0.90400000000000003"/>
    <n v="0.34399999999999997"/>
    <n v="4.2"/>
    <n v="2.9"/>
    <n v="0.84599999999999997"/>
    <n v="387"/>
    <n v="80"/>
    <n v="202"/>
    <n v="164"/>
    <n v="175"/>
    <n v="79.215686274509807"/>
    <n v="64.313725490196077"/>
    <n v="68.627450980392155"/>
    <n v="0.71599999999999997"/>
    <x v="1"/>
    <x v="1"/>
    <n v="5360"/>
    <n v="4.74"/>
    <n v="14.4"/>
    <n v="34.799999999999997"/>
    <n v="321921"/>
    <n v="93.4"/>
    <n v="32.6"/>
    <s v="Raabin_WBC"/>
    <s v="Wright"/>
    <s v="Zeiss_Axio"/>
    <n v="60"/>
    <n v="512"/>
    <n v="9.01E-2"/>
    <n v="1"/>
    <n v="0.9456"/>
    <n v="-5.4400000000000004E-2"/>
  </r>
  <r>
    <s v="CELL_002723"/>
    <x v="9"/>
    <x v="1"/>
    <s v="Normal_WBC"/>
    <n v="13.06"/>
    <n v="62.9"/>
    <n v="0.64200000000000002"/>
    <n v="0.38"/>
    <n v="165.52631578947367"/>
    <n v="0.624"/>
    <n v="0.27400000000000002"/>
    <n v="5.64"/>
    <n v="2.2999999999999998"/>
    <n v="0.79300000000000004"/>
    <n v="397"/>
    <n v="79"/>
    <n v="189"/>
    <n v="136"/>
    <n v="198"/>
    <n v="74.117647058823536"/>
    <n v="53.333333333333336"/>
    <n v="77.64705882352942"/>
    <n v="0.73199999999999998"/>
    <x v="0"/>
    <x v="0"/>
    <n v="6312"/>
    <n v="4.33"/>
    <n v="9.6"/>
    <n v="49.2"/>
    <n v="347305"/>
    <n v="77.400000000000006"/>
    <n v="33.299999999999997"/>
    <s v="CytoData"/>
    <s v="Wright"/>
    <s v="Zeiss_Axio"/>
    <n v="60"/>
    <n v="360"/>
    <n v="0.1016"/>
    <n v="0.93479999999999996"/>
    <n v="0.97709999999999997"/>
    <n v="4.2300000000000004E-2"/>
  </r>
  <r>
    <s v="CELL_001426"/>
    <x v="5"/>
    <x v="1"/>
    <s v="Normal_WBC"/>
    <n v="7.22"/>
    <n v="73.599999999999994"/>
    <n v="0.78900000000000003"/>
    <n v="0.158"/>
    <n v="465.82278481012656"/>
    <n v="0.85699999999999998"/>
    <n v="0.219"/>
    <n v="0.83"/>
    <n v="1"/>
    <n v="0.92200000000000004"/>
    <n v="311"/>
    <n v="49"/>
    <n v="192"/>
    <n v="162"/>
    <n v="177"/>
    <n v="75.294117647058826"/>
    <n v="63.529411764705877"/>
    <n v="69.411764705882348"/>
    <n v="0.72599999999999998"/>
    <x v="1"/>
    <x v="1"/>
    <n v="7070"/>
    <n v="5.15"/>
    <n v="11.3"/>
    <n v="38.299999999999997"/>
    <n v="227877"/>
    <n v="86.8"/>
    <n v="35"/>
    <s v="PBC_Dataset"/>
    <s v="Giemsa"/>
    <s v="Zeiss_Axio"/>
    <n v="60"/>
    <n v="224"/>
    <n v="1.15E-2"/>
    <n v="0.83509999999999995"/>
    <n v="0.86150000000000004"/>
    <n v="2.640000000000009E-2"/>
  </r>
  <r>
    <s v="CELL_002754"/>
    <x v="9"/>
    <x v="1"/>
    <s v="Normal_WBC"/>
    <n v="10.59"/>
    <n v="62"/>
    <n v="0.70399999999999996"/>
    <n v="0.27800000000000002"/>
    <n v="223.02158273381292"/>
    <n v="0.747"/>
    <n v="0.376"/>
    <n v="4.78"/>
    <n v="2.5"/>
    <n v="0.78700000000000003"/>
    <n v="381"/>
    <n v="75"/>
    <n v="216"/>
    <n v="137"/>
    <n v="214"/>
    <n v="84.705882352941174"/>
    <n v="53.725490196078432"/>
    <n v="83.921568627450981"/>
    <n v="0.879"/>
    <x v="2"/>
    <x v="0"/>
    <n v="6423"/>
    <n v="5.46"/>
    <n v="13.9"/>
    <n v="35.9"/>
    <n v="276378"/>
    <n v="77.7"/>
    <n v="35.4"/>
    <s v="CytoData"/>
    <s v="Giemsa"/>
    <s v="Leica_DM2000"/>
    <n v="60"/>
    <n v="256"/>
    <n v="6.2300000000000001E-2"/>
    <n v="0.79510000000000003"/>
    <n v="0.94179999999999997"/>
    <n v="0.14669999999999994"/>
  </r>
  <r>
    <s v="CELL_004115"/>
    <x v="8"/>
    <x v="0"/>
    <s v="Leukemia"/>
    <n v="18.309999999999999"/>
    <n v="88.3"/>
    <n v="0.377"/>
    <n v="0.22800000000000001"/>
    <n v="387.28070175438592"/>
    <n v="0.79500000000000004"/>
    <n v="0.23"/>
    <n v="0.82"/>
    <n v="1"/>
    <n v="0.84199999999999997"/>
    <n v="690"/>
    <n v="98"/>
    <n v="184"/>
    <n v="149"/>
    <n v="204"/>
    <n v="72.156862745098039"/>
    <n v="58.431372549019613"/>
    <n v="80"/>
    <n v="0.63800000000000001"/>
    <x v="0"/>
    <x v="0"/>
    <n v="8388"/>
    <n v="4.37"/>
    <n v="12.8"/>
    <n v="37.200000000000003"/>
    <n v="282661"/>
    <n v="97.7"/>
    <n v="33.9"/>
    <s v="CytoData"/>
    <s v="Giemsa"/>
    <s v="Olympus_BX51"/>
    <n v="40"/>
    <n v="256"/>
    <n v="0.77270000000000005"/>
    <n v="0.8458"/>
    <n v="0.67969999999999997"/>
    <n v="-0.16610000000000003"/>
  </r>
  <r>
    <s v="CELL_000658"/>
    <x v="1"/>
    <x v="1"/>
    <s v="Normal_WBC"/>
    <n v="11.44"/>
    <n v="58"/>
    <n v="0.62"/>
    <n v="0.438"/>
    <n v="132.42009132420091"/>
    <n v="0.755"/>
    <n v="0.27400000000000002"/>
    <n v="3.46"/>
    <n v="4.3"/>
    <n v="0.94799999999999995"/>
    <n v="439"/>
    <n v="71"/>
    <n v="196"/>
    <n v="131"/>
    <n v="187"/>
    <n v="76.862745098039227"/>
    <n v="51.372549019607838"/>
    <n v="73.333333333333329"/>
    <n v="0.81499999999999995"/>
    <x v="1"/>
    <x v="0"/>
    <n v="10177"/>
    <n v="4.79"/>
    <n v="14.9"/>
    <n v="46.6"/>
    <n v="262055"/>
    <n v="89.7"/>
    <n v="35"/>
    <s v="PBC_Dataset"/>
    <s v="Wright"/>
    <s v="Olympus_BX51"/>
    <n v="60"/>
    <n v="224"/>
    <n v="0.12790000000000001"/>
    <n v="0.91669999999999996"/>
    <n v="1"/>
    <n v="8.3300000000000041E-2"/>
  </r>
  <r>
    <s v="CELL_001256"/>
    <x v="5"/>
    <x v="1"/>
    <s v="Normal_WBC"/>
    <n v="8.52"/>
    <n v="80.400000000000006"/>
    <n v="0.76900000000000002"/>
    <n v="0.111"/>
    <n v="724.32432432432438"/>
    <n v="0.84699999999999998"/>
    <n v="0.26300000000000001"/>
    <n v="1.29"/>
    <n v="1.1000000000000001"/>
    <n v="0.96"/>
    <n v="243"/>
    <n v="52"/>
    <n v="191"/>
    <n v="153"/>
    <n v="187"/>
    <n v="74.901960784313729"/>
    <n v="60"/>
    <n v="73.333333333333329"/>
    <n v="0.71"/>
    <x v="2"/>
    <x v="1"/>
    <n v="4819"/>
    <n v="7"/>
    <n v="14.8"/>
    <n v="53.1"/>
    <n v="146384"/>
    <n v="82"/>
    <n v="32.5"/>
    <s v="Raabin_WBC"/>
    <s v="Giemsa"/>
    <s v="Olympus_BX51"/>
    <n v="100"/>
    <n v="256"/>
    <n v="0.1381"/>
    <n v="0.91410000000000002"/>
    <n v="0.86990000000000001"/>
    <n v="-4.4200000000000017E-2"/>
  </r>
  <r>
    <s v="CELL_002406"/>
    <x v="10"/>
    <x v="1"/>
    <s v="Normal_WBC"/>
    <n v="12.62"/>
    <n v="42.9"/>
    <n v="0.60799999999999998"/>
    <n v="0.443"/>
    <n v="96.839729119638818"/>
    <n v="0.82799999999999996"/>
    <n v="0.439"/>
    <n v="5.26"/>
    <n v="2.1"/>
    <n v="0.84799999999999998"/>
    <n v="400"/>
    <n v="83"/>
    <n v="232"/>
    <n v="148"/>
    <n v="168"/>
    <n v="90.980392156862749"/>
    <n v="58.039215686274517"/>
    <n v="65.882352941176464"/>
    <n v="0.64700000000000002"/>
    <x v="2"/>
    <x v="0"/>
    <n v="5023"/>
    <n v="3.29"/>
    <n v="14.6"/>
    <n v="47.8"/>
    <n v="248472"/>
    <n v="81.3"/>
    <n v="31.3"/>
    <s v="PBC_Dataset"/>
    <s v="Giemsa"/>
    <s v="Zeiss_Axio"/>
    <n v="100"/>
    <n v="224"/>
    <n v="1.26E-2"/>
    <n v="0.87129999999999996"/>
    <n v="0.93840000000000001"/>
    <n v="6.7100000000000048E-2"/>
  </r>
  <r>
    <s v="CELL_003775"/>
    <x v="7"/>
    <x v="1"/>
    <s v="Normal_Platelet"/>
    <n v="2.4500000000000002"/>
    <n v="0"/>
    <n v="0"/>
    <n v="1"/>
    <n v="0"/>
    <n v="0.74199999999999999"/>
    <n v="0.24399999999999999"/>
    <n v="3.18"/>
    <n v="1"/>
    <n v="0.80500000000000005"/>
    <n v="29"/>
    <n v="20"/>
    <n v="201"/>
    <n v="126"/>
    <n v="185"/>
    <n v="78.82352941176471"/>
    <n v="49.411764705882355"/>
    <n v="72.549019607843135"/>
    <n v="0.61899999999999999"/>
    <x v="0"/>
    <x v="0"/>
    <n v="11213"/>
    <n v="4.95"/>
    <n v="11.1"/>
    <n v="38.1"/>
    <n v="167533"/>
    <n v="99.1"/>
    <n v="34.6"/>
    <s v="Raabin_WBC"/>
    <s v="Wright"/>
    <s v="Zeiss_Axio"/>
    <n v="100"/>
    <n v="224"/>
    <n v="0.1268"/>
    <n v="0.91400000000000003"/>
    <n v="0.86750000000000005"/>
    <n v="-4.6499999999999986E-2"/>
  </r>
  <r>
    <s v="CELL_004648"/>
    <x v="16"/>
    <x v="0"/>
    <s v="Anemia"/>
    <n v="7.85"/>
    <n v="0"/>
    <n v="0"/>
    <n v="1"/>
    <n v="0"/>
    <n v="0.55200000000000005"/>
    <n v="0.93600000000000005"/>
    <n v="0.54"/>
    <n v="1"/>
    <n v="0.85399999999999998"/>
    <n v="184"/>
    <n v="45"/>
    <n v="227"/>
    <n v="121"/>
    <n v="124"/>
    <n v="89.019607843137251"/>
    <n v="47.450980392156858"/>
    <n v="48.627450980392155"/>
    <n v="0.53200000000000003"/>
    <x v="1"/>
    <x v="1"/>
    <n v="7578"/>
    <n v="5.2"/>
    <n v="16.3"/>
    <n v="47.2"/>
    <n v="490200"/>
    <n v="92.6"/>
    <n v="33.700000000000003"/>
    <s v="PBC_Dataset"/>
    <s v="Wright"/>
    <s v="Leica_DM2000"/>
    <n v="100"/>
    <n v="512"/>
    <n v="0.81520000000000004"/>
    <n v="0.68440000000000001"/>
    <n v="0.84130000000000005"/>
    <n v="0.15690000000000004"/>
  </r>
  <r>
    <s v="CELL_002655"/>
    <x v="9"/>
    <x v="1"/>
    <s v="Normal_WBC"/>
    <n v="12.49"/>
    <n v="59.2"/>
    <n v="0.79400000000000004"/>
    <n v="0.44500000000000001"/>
    <n v="133.03370786516854"/>
    <n v="0.76"/>
    <n v="0.34899999999999998"/>
    <n v="4.53"/>
    <n v="2.4"/>
    <n v="0.82"/>
    <n v="332"/>
    <n v="68"/>
    <n v="173"/>
    <n v="146"/>
    <n v="210"/>
    <n v="67.843137254901961"/>
    <n v="57.254901960784309"/>
    <n v="82.35294117647058"/>
    <n v="0.64100000000000001"/>
    <x v="1"/>
    <x v="1"/>
    <n v="6791"/>
    <n v="5.47"/>
    <n v="13.2"/>
    <n v="37.4"/>
    <n v="318646"/>
    <n v="91.9"/>
    <n v="33.200000000000003"/>
    <s v="CytoData"/>
    <s v="Wright"/>
    <s v="Zeiss_Axio"/>
    <n v="100"/>
    <n v="256"/>
    <n v="4.5699999999999998E-2"/>
    <n v="0.8881"/>
    <n v="0.92979999999999996"/>
    <n v="4.1699999999999959E-2"/>
  </r>
  <r>
    <s v="CELL_000899"/>
    <x v="1"/>
    <x v="1"/>
    <s v="Normal_WBC"/>
    <n v="11.35"/>
    <n v="61.2"/>
    <n v="0.504"/>
    <n v="0.374"/>
    <n v="163.63636363636365"/>
    <n v="0.78800000000000003"/>
    <n v="0.38200000000000001"/>
    <n v="2.95"/>
    <n v="3.4"/>
    <n v="0.86899999999999999"/>
    <n v="453"/>
    <n v="76"/>
    <n v="192"/>
    <n v="203"/>
    <n v="200"/>
    <n v="75.294117647058826"/>
    <n v="79.607843137254903"/>
    <n v="78.431372549019613"/>
    <n v="0.68600000000000005"/>
    <x v="2"/>
    <x v="0"/>
    <n v="4089"/>
    <n v="5.37"/>
    <n v="16.2"/>
    <n v="44.3"/>
    <n v="334941"/>
    <n v="93.7"/>
    <n v="30.6"/>
    <s v="PBC_Dataset"/>
    <s v="Giemsa"/>
    <s v="Olympus_BX51"/>
    <n v="60"/>
    <n v="256"/>
    <n v="0.15579999999999999"/>
    <n v="0.90200000000000002"/>
    <n v="0.80549999999999999"/>
    <n v="-9.650000000000003E-2"/>
  </r>
  <r>
    <s v="CELL_000429"/>
    <x v="1"/>
    <x v="1"/>
    <s v="Normal_WBC"/>
    <n v="12.4"/>
    <n v="56.6"/>
    <n v="0.52700000000000002"/>
    <n v="0.46600000000000003"/>
    <n v="121.45922746781116"/>
    <n v="0.80800000000000005"/>
    <n v="0.439"/>
    <n v="4.07"/>
    <n v="3.6"/>
    <n v="0.82299999999999995"/>
    <n v="374"/>
    <n v="75"/>
    <n v="220"/>
    <n v="157"/>
    <n v="193"/>
    <n v="86.274509803921575"/>
    <n v="61.568627450980394"/>
    <n v="75.686274509803923"/>
    <n v="0.63"/>
    <x v="1"/>
    <x v="0"/>
    <n v="8677"/>
    <n v="5.44"/>
    <n v="15.3"/>
    <n v="35.6"/>
    <n v="222759"/>
    <n v="95.8"/>
    <n v="32.299999999999997"/>
    <s v="PBC_Dataset"/>
    <s v="May_Grunwald_Giemsa"/>
    <s v="Leica_DM2000"/>
    <n v="40"/>
    <n v="224"/>
    <n v="5.8799999999999998E-2"/>
    <n v="0.87470000000000003"/>
    <n v="0.87660000000000005"/>
    <n v="1.9000000000000128E-3"/>
  </r>
  <r>
    <s v="CELL_004007"/>
    <x v="8"/>
    <x v="0"/>
    <s v="Leukemia"/>
    <n v="15.14"/>
    <n v="84.7"/>
    <n v="0.309"/>
    <n v="0.17100000000000001"/>
    <n v="495.32163742690057"/>
    <n v="0.77200000000000002"/>
    <n v="0.308"/>
    <n v="1.2"/>
    <n v="1"/>
    <n v="0.88700000000000001"/>
    <n v="673"/>
    <n v="107"/>
    <n v="182"/>
    <n v="119"/>
    <n v="233"/>
    <n v="71.372549019607845"/>
    <n v="46.666666666666664"/>
    <n v="91.372549019607845"/>
    <n v="0.73699999999999999"/>
    <x v="1"/>
    <x v="0"/>
    <n v="4883"/>
    <n v="6.17"/>
    <n v="11.2"/>
    <n v="33.5"/>
    <n v="327053"/>
    <n v="83.8"/>
    <n v="35.9"/>
    <s v="PBC_Dataset"/>
    <s v="May_Grunwald_Giemsa"/>
    <s v="Leica_DM2000"/>
    <n v="60"/>
    <n v="512"/>
    <n v="0.78159999999999996"/>
    <n v="0.71179999999999999"/>
    <n v="0.71330000000000005"/>
    <n v="1.5000000000000568E-3"/>
  </r>
  <r>
    <s v="CELL_001845"/>
    <x v="5"/>
    <x v="1"/>
    <s v="Normal_WBC"/>
    <n v="8.8800000000000008"/>
    <n v="78.8"/>
    <n v="0.79200000000000004"/>
    <n v="0.26200000000000001"/>
    <n v="300.76335877862596"/>
    <n v="0.94199999999999995"/>
    <n v="0.253"/>
    <n v="1.18"/>
    <n v="1"/>
    <n v="1"/>
    <n v="252"/>
    <n v="54"/>
    <n v="203"/>
    <n v="144"/>
    <n v="207"/>
    <n v="79.607843137254903"/>
    <n v="56.470588235294116"/>
    <n v="81.17647058823529"/>
    <n v="0.63200000000000001"/>
    <x v="2"/>
    <x v="0"/>
    <n v="5215"/>
    <n v="5.88"/>
    <n v="11.3"/>
    <n v="39"/>
    <n v="287779"/>
    <n v="67.900000000000006"/>
    <n v="32.1"/>
    <s v="PBC_Dataset"/>
    <s v="Wright"/>
    <s v="Leica_DM2000"/>
    <n v="100"/>
    <n v="360"/>
    <n v="7.9799999999999996E-2"/>
    <n v="0.86419999999999997"/>
    <n v="0.99880000000000002"/>
    <n v="0.13460000000000005"/>
  </r>
  <r>
    <s v="CELL_004819"/>
    <x v="12"/>
    <x v="0"/>
    <s v="Anemia"/>
    <n v="5.65"/>
    <n v="0"/>
    <n v="0"/>
    <n v="1"/>
    <n v="0"/>
    <n v="0.42099999999999999"/>
    <n v="0.90800000000000003"/>
    <n v="0.59"/>
    <n v="1"/>
    <n v="0.77900000000000003"/>
    <n v="114"/>
    <n v="26"/>
    <n v="235"/>
    <n v="123"/>
    <n v="124"/>
    <n v="92.156862745098039"/>
    <n v="48.235294117647058"/>
    <n v="48.627450980392155"/>
    <n v="0.48099999999999998"/>
    <x v="1"/>
    <x v="0"/>
    <n v="3439"/>
    <n v="5.0999999999999996"/>
    <n v="16.899999999999999"/>
    <n v="42.4"/>
    <n v="289360"/>
    <n v="90.3"/>
    <n v="34.200000000000003"/>
    <s v="Raabin_WBC"/>
    <s v="Wright"/>
    <s v="Leica_DM2000"/>
    <n v="60"/>
    <n v="360"/>
    <n v="0.99019999999999997"/>
    <n v="0.76559999999999995"/>
    <n v="0.75209999999999999"/>
    <n v="-1.3499999999999956E-2"/>
  </r>
  <r>
    <s v="CELL_005321"/>
    <x v="0"/>
    <x v="0"/>
    <s v="Infection"/>
    <n v="13.1"/>
    <n v="64.7"/>
    <n v="0.58199999999999996"/>
    <n v="0.372"/>
    <n v="173.92473118279571"/>
    <n v="0.59899999999999998"/>
    <n v="0.55000000000000004"/>
    <n v="2.2999999999999998"/>
    <n v="5.6"/>
    <n v="0.74399999999999999"/>
    <n v="405"/>
    <n v="103"/>
    <n v="202"/>
    <n v="157"/>
    <n v="208"/>
    <n v="79.215686274509807"/>
    <n v="61.568627450980394"/>
    <n v="81.568627450980387"/>
    <n v="0.66700000000000004"/>
    <x v="2"/>
    <x v="0"/>
    <n v="6688"/>
    <n v="4.75"/>
    <n v="13.9"/>
    <n v="38.700000000000003"/>
    <n v="248069"/>
    <n v="77.5"/>
    <n v="34.1"/>
    <s v="PBC_Dataset"/>
    <s v="May_Grunwald_Giemsa"/>
    <s v="Olympus_BX51"/>
    <n v="40"/>
    <n v="224"/>
    <n v="0.97640000000000005"/>
    <n v="0.64910000000000001"/>
    <n v="0.86080000000000001"/>
    <n v="0.2117"/>
  </r>
  <r>
    <s v="CELL_001223"/>
    <x v="5"/>
    <x v="1"/>
    <s v="Normal_WBC"/>
    <n v="9.49"/>
    <n v="70.900000000000006"/>
    <n v="0.81"/>
    <n v="0.20399999999999999"/>
    <n v="347.54901960784321"/>
    <n v="0.83499999999999996"/>
    <n v="0.20599999999999999"/>
    <n v="0.89"/>
    <n v="1"/>
    <n v="0.93700000000000006"/>
    <n v="321"/>
    <n v="61"/>
    <n v="194"/>
    <n v="147"/>
    <n v="190"/>
    <n v="76.078431372549019"/>
    <n v="57.647058823529406"/>
    <n v="74.509803921568633"/>
    <n v="0.70699999999999996"/>
    <x v="1"/>
    <x v="1"/>
    <n v="4819"/>
    <n v="5.0999999999999996"/>
    <n v="12.4"/>
    <n v="36.799999999999997"/>
    <n v="291778"/>
    <n v="96.9"/>
    <n v="35.200000000000003"/>
    <s v="Raabin_WBC"/>
    <s v="May_Grunwald_Giemsa"/>
    <s v="Zeiss_Axio"/>
    <n v="100"/>
    <n v="224"/>
    <n v="4.1399999999999999E-2"/>
    <n v="0.86160000000000003"/>
    <n v="0.91800000000000004"/>
    <n v="5.6400000000000006E-2"/>
  </r>
  <r>
    <s v="CELL_003008"/>
    <x v="2"/>
    <x v="1"/>
    <s v="Normal_RBC"/>
    <n v="7.42"/>
    <n v="0"/>
    <n v="0"/>
    <n v="1"/>
    <n v="0"/>
    <n v="0.89900000000000002"/>
    <n v="9.8000000000000004E-2"/>
    <n v="0.53"/>
    <n v="1"/>
    <n v="0.92800000000000005"/>
    <n v="193"/>
    <n v="44"/>
    <n v="232"/>
    <n v="148"/>
    <n v="125"/>
    <n v="90.980392156862749"/>
    <n v="58.039215686274517"/>
    <n v="49.019607843137251"/>
    <n v="0.441"/>
    <x v="2"/>
    <x v="1"/>
    <n v="8781"/>
    <n v="3.19"/>
    <n v="15"/>
    <n v="35"/>
    <n v="344286"/>
    <n v="75.400000000000006"/>
    <n v="34.700000000000003"/>
    <s v="PBC_Dataset"/>
    <s v="Giemsa"/>
    <s v="Leica_DM2000"/>
    <n v="100"/>
    <n v="224"/>
    <n v="9.1999999999999998E-3"/>
    <n v="0.87429999999999997"/>
    <n v="0.83340000000000003"/>
    <n v="-4.0899999999999936E-2"/>
  </r>
  <r>
    <s v="CELL_005419"/>
    <x v="11"/>
    <x v="0"/>
    <s v="Infection"/>
    <n v="12.43"/>
    <n v="66.8"/>
    <n v="0.57999999999999996"/>
    <n v="0.47199999999999998"/>
    <n v="141.52542372881356"/>
    <n v="0.80600000000000005"/>
    <n v="0.47799999999999998"/>
    <n v="4.71"/>
    <n v="3.6"/>
    <n v="0.748"/>
    <n v="401"/>
    <n v="69"/>
    <n v="208"/>
    <n v="159"/>
    <n v="193"/>
    <n v="81.568627450980387"/>
    <n v="62.352941176470587"/>
    <n v="75.686274509803923"/>
    <n v="0.75"/>
    <x v="1"/>
    <x v="0"/>
    <n v="7839"/>
    <n v="5.32"/>
    <n v="12.8"/>
    <n v="45"/>
    <n v="183351"/>
    <n v="75.900000000000006"/>
    <n v="33.1"/>
    <s v="Raabin_WBC"/>
    <s v="Giemsa"/>
    <s v="Leica_DM2000"/>
    <n v="60"/>
    <n v="512"/>
    <n v="0.88639999999999997"/>
    <n v="0.66210000000000002"/>
    <n v="0.7611"/>
    <n v="9.8999999999999977E-2"/>
  </r>
  <r>
    <s v="CELL_002914"/>
    <x v="2"/>
    <x v="1"/>
    <s v="Normal_RBC"/>
    <n v="8.6999999999999993"/>
    <n v="0"/>
    <n v="0"/>
    <n v="1"/>
    <n v="0"/>
    <n v="0.83399999999999996"/>
    <n v="0.19"/>
    <n v="0.44"/>
    <n v="1"/>
    <n v="0.97"/>
    <n v="180"/>
    <n v="55"/>
    <n v="217"/>
    <n v="118"/>
    <n v="126"/>
    <n v="85.098039215686271"/>
    <n v="46.274509803921568"/>
    <n v="49.411764705882355"/>
    <n v="0.46899999999999997"/>
    <x v="2"/>
    <x v="1"/>
    <n v="4933"/>
    <n v="4.05"/>
    <n v="14.3"/>
    <n v="27.5"/>
    <n v="396532"/>
    <n v="73.3"/>
    <n v="34.299999999999997"/>
    <s v="PBC_Dataset"/>
    <s v="Wright"/>
    <s v="Leica_DM2000"/>
    <n v="60"/>
    <n v="512"/>
    <n v="0.14649999999999999"/>
    <n v="0.86160000000000003"/>
    <n v="0.9032"/>
    <n v="4.159999999999997E-2"/>
  </r>
  <r>
    <s v="CELL_005716"/>
    <x v="6"/>
    <x v="0"/>
    <s v="Artefact"/>
    <n v="11.67"/>
    <n v="87.7"/>
    <n v="0.78700000000000003"/>
    <n v="0.05"/>
    <n v="1754"/>
    <n v="0.45900000000000002"/>
    <n v="0.379"/>
    <n v="0.68"/>
    <n v="1"/>
    <n v="0.58899999999999997"/>
    <n v="241"/>
    <n v="115"/>
    <n v="195"/>
    <n v="143"/>
    <n v="187"/>
    <n v="76.470588235294116"/>
    <n v="56.078431372549019"/>
    <n v="73.333333333333329"/>
    <n v="0.65600000000000003"/>
    <x v="2"/>
    <x v="1"/>
    <n v="7149"/>
    <n v="5.45"/>
    <n v="15.4"/>
    <n v="41.5"/>
    <n v="221935"/>
    <n v="98.4"/>
    <n v="30.7"/>
    <s v="PBC_Dataset"/>
    <s v="Giemsa"/>
    <s v="Zeiss_Axio"/>
    <n v="40"/>
    <n v="224"/>
    <n v="0.92149999999999999"/>
    <n v="0.85450000000000004"/>
    <n v="0.76139999999999997"/>
    <n v="-9.3100000000000072E-2"/>
  </r>
  <r>
    <s v="CELL_001499"/>
    <x v="5"/>
    <x v="1"/>
    <s v="Normal_WBC"/>
    <n v="9.89"/>
    <n v="88.6"/>
    <n v="0.79800000000000004"/>
    <n v="0.216"/>
    <n v="410.18518518518516"/>
    <n v="0.77400000000000002"/>
    <n v="0.19"/>
    <n v="0.89"/>
    <n v="1"/>
    <n v="0.88400000000000001"/>
    <n v="257"/>
    <n v="47"/>
    <n v="194"/>
    <n v="142"/>
    <n v="204"/>
    <n v="76.078431372549019"/>
    <n v="55.686274509803923"/>
    <n v="80"/>
    <n v="0.74"/>
    <x v="1"/>
    <x v="1"/>
    <n v="7829"/>
    <n v="4.29"/>
    <n v="12.7"/>
    <n v="46.7"/>
    <n v="256918"/>
    <n v="105.6"/>
    <n v="35.6"/>
    <s v="CytoData"/>
    <s v="Giemsa"/>
    <s v="Zeiss_Axio"/>
    <n v="60"/>
    <n v="360"/>
    <n v="2.1000000000000001E-2"/>
    <n v="0.88759999999999994"/>
    <n v="0.87970000000000004"/>
    <n v="-7.8999999999999071E-3"/>
  </r>
  <r>
    <s v="CELL_005594"/>
    <x v="3"/>
    <x v="0"/>
    <s v="Infection"/>
    <n v="12.72"/>
    <n v="66.900000000000006"/>
    <n v="0.68899999999999995"/>
    <n v="0.214"/>
    <n v="312.61682242990656"/>
    <n v="0.93400000000000005"/>
    <n v="0.30099999999999999"/>
    <n v="1.52"/>
    <n v="1"/>
    <n v="0.8"/>
    <n v="580"/>
    <n v="96"/>
    <n v="213"/>
    <n v="138"/>
    <n v="194"/>
    <n v="83.529411764705884"/>
    <n v="54.117647058823529"/>
    <n v="76.078431372549019"/>
    <n v="0.754"/>
    <x v="0"/>
    <x v="0"/>
    <n v="8483"/>
    <n v="4.54"/>
    <n v="11.7"/>
    <n v="36.299999999999997"/>
    <n v="301470"/>
    <n v="88.7"/>
    <n v="35.9"/>
    <s v="PBC_Dataset"/>
    <s v="Giemsa"/>
    <s v="Zeiss_Axio"/>
    <n v="40"/>
    <n v="256"/>
    <n v="0.87580000000000002"/>
    <n v="0.80979999999999996"/>
    <n v="0.68530000000000002"/>
    <n v="-0.12449999999999994"/>
  </r>
  <r>
    <s v="CELL_003516"/>
    <x v="2"/>
    <x v="1"/>
    <s v="Normal_RBC"/>
    <n v="7.87"/>
    <n v="0"/>
    <n v="0"/>
    <n v="1"/>
    <n v="0"/>
    <n v="0.90300000000000002"/>
    <n v="0.14699999999999999"/>
    <n v="1.07"/>
    <n v="1"/>
    <n v="0.93"/>
    <n v="171"/>
    <n v="52"/>
    <n v="242"/>
    <n v="128"/>
    <n v="103"/>
    <n v="94.901960784313715"/>
    <n v="50.196078431372548"/>
    <n v="40.392156862745097"/>
    <n v="0.59599999999999997"/>
    <x v="1"/>
    <x v="0"/>
    <n v="9493"/>
    <n v="4.4800000000000004"/>
    <n v="14.9"/>
    <n v="33.4"/>
    <n v="337803"/>
    <n v="88"/>
    <n v="34.299999999999997"/>
    <s v="PBC_Dataset"/>
    <s v="Wright"/>
    <s v="Leica_DM2000"/>
    <n v="100"/>
    <n v="224"/>
    <n v="0.12180000000000001"/>
    <n v="0.92869999999999997"/>
    <n v="0.88160000000000005"/>
    <n v="-4.709999999999992E-2"/>
  </r>
  <r>
    <s v="CELL_004190"/>
    <x v="8"/>
    <x v="0"/>
    <s v="Leukemia"/>
    <n v="17.36"/>
    <n v="82.6"/>
    <n v="0.317"/>
    <n v="0.17"/>
    <n v="485.88235294117641"/>
    <n v="0.84699999999999998"/>
    <n v="0.33300000000000002"/>
    <n v="1.1100000000000001"/>
    <n v="1.1000000000000001"/>
    <n v="0.96"/>
    <n v="813"/>
    <n v="96"/>
    <n v="198"/>
    <n v="153"/>
    <n v="216"/>
    <n v="77.64705882352942"/>
    <n v="60"/>
    <n v="84.705882352941174"/>
    <n v="0.68500000000000005"/>
    <x v="0"/>
    <x v="0"/>
    <n v="4942"/>
    <n v="5.5"/>
    <n v="12.5"/>
    <n v="40.299999999999997"/>
    <n v="158135"/>
    <n v="74.8"/>
    <n v="30.1"/>
    <s v="Raabin_WBC"/>
    <s v="Giemsa"/>
    <s v="Olympus_BX51"/>
    <n v="40"/>
    <n v="512"/>
    <n v="0.96399999999999997"/>
    <n v="0.60019999999999996"/>
    <n v="0.61819999999999997"/>
    <n v="1.8000000000000016E-2"/>
  </r>
  <r>
    <s v="CELL_002359"/>
    <x v="10"/>
    <x v="1"/>
    <s v="Normal_WBC"/>
    <n v="12.57"/>
    <n v="46.5"/>
    <n v="0.53800000000000003"/>
    <n v="0.49399999999999999"/>
    <n v="94.12955465587045"/>
    <n v="0.754"/>
    <n v="0.215"/>
    <n v="4.55"/>
    <n v="2"/>
    <n v="0.80100000000000005"/>
    <n v="424"/>
    <n v="70"/>
    <n v="229"/>
    <n v="161"/>
    <n v="148"/>
    <n v="89.803921568627459"/>
    <n v="63.13725490196078"/>
    <n v="58.039215686274517"/>
    <n v="0.69799999999999995"/>
    <x v="2"/>
    <x v="1"/>
    <n v="9442"/>
    <n v="4.45"/>
    <n v="13.2"/>
    <n v="42.9"/>
    <n v="301895"/>
    <n v="88.4"/>
    <n v="33.299999999999997"/>
    <s v="PBC_Dataset"/>
    <s v="Giemsa"/>
    <s v="Olympus_BX51"/>
    <n v="60"/>
    <n v="512"/>
    <n v="9.9699999999999997E-2"/>
    <n v="0.86699999999999999"/>
    <n v="0.88170000000000004"/>
    <n v="1.4700000000000046E-2"/>
  </r>
  <r>
    <s v="CELL_002165"/>
    <x v="4"/>
    <x v="1"/>
    <s v="Normal_WBC"/>
    <n v="15.07"/>
    <n v="71.599999999999994"/>
    <n v="0.45500000000000002"/>
    <n v="0.30099999999999999"/>
    <n v="237.87375415282392"/>
    <n v="0.73"/>
    <n v="0.64100000000000001"/>
    <n v="1.76"/>
    <n v="1.3"/>
    <n v="0.76700000000000002"/>
    <n v="513"/>
    <n v="77"/>
    <n v="185"/>
    <n v="179"/>
    <n v="173"/>
    <n v="72.549019607843135"/>
    <n v="70.196078431372541"/>
    <n v="67.843137254901961"/>
    <n v="0.53600000000000003"/>
    <x v="1"/>
    <x v="1"/>
    <n v="7796"/>
    <n v="4.3899999999999997"/>
    <n v="9"/>
    <n v="39.700000000000003"/>
    <n v="420218"/>
    <n v="93.9"/>
    <n v="33.299999999999997"/>
    <s v="PBC_Dataset"/>
    <s v="Giemsa"/>
    <s v="Zeiss_Axio"/>
    <n v="60"/>
    <n v="360"/>
    <n v="5.6300000000000003E-2"/>
    <n v="0.88229999999999997"/>
    <n v="0.97309999999999997"/>
    <n v="9.0799999999999992E-2"/>
  </r>
  <r>
    <s v="CELL_002315"/>
    <x v="4"/>
    <x v="1"/>
    <s v="Normal_WBC"/>
    <n v="16.38"/>
    <n v="60.9"/>
    <n v="0.56799999999999995"/>
    <n v="0.33700000000000002"/>
    <n v="180.71216617210681"/>
    <n v="0.72299999999999998"/>
    <n v="0.65100000000000002"/>
    <n v="1.26"/>
    <n v="1"/>
    <n v="0.73"/>
    <n v="588"/>
    <n v="98"/>
    <n v="222"/>
    <n v="151"/>
    <n v="177"/>
    <n v="87.058823529411768"/>
    <n v="59.215686274509807"/>
    <n v="69.411764705882348"/>
    <n v="0.65900000000000003"/>
    <x v="1"/>
    <x v="0"/>
    <n v="7845"/>
    <n v="4.72"/>
    <n v="14.5"/>
    <n v="39.200000000000003"/>
    <n v="259228"/>
    <n v="92.4"/>
    <n v="34.1"/>
    <s v="Raabin_WBC"/>
    <s v="Giemsa"/>
    <s v="Leica_DM2000"/>
    <n v="100"/>
    <n v="224"/>
    <n v="0.12180000000000001"/>
    <n v="0.94820000000000004"/>
    <n v="0.88360000000000005"/>
    <n v="-6.4599999999999991E-2"/>
  </r>
  <r>
    <s v="CELL_001838"/>
    <x v="5"/>
    <x v="1"/>
    <s v="Normal_WBC"/>
    <n v="8.5299999999999994"/>
    <n v="65.3"/>
    <n v="0.82499999999999996"/>
    <n v="0.219"/>
    <n v="298.17351598173514"/>
    <n v="0.92700000000000005"/>
    <n v="0.249"/>
    <n v="1.1399999999999999"/>
    <n v="1"/>
    <n v="0.89100000000000001"/>
    <n v="307"/>
    <n v="56"/>
    <n v="182"/>
    <n v="150"/>
    <n v="194"/>
    <n v="71.372549019607845"/>
    <n v="58.82352941176471"/>
    <n v="76.078431372549019"/>
    <n v="0.60099999999999998"/>
    <x v="2"/>
    <x v="1"/>
    <n v="8866"/>
    <n v="4.8099999999999996"/>
    <n v="14.9"/>
    <n v="41.9"/>
    <n v="280300"/>
    <n v="82.5"/>
    <n v="34.299999999999997"/>
    <s v="Raabin_WBC"/>
    <s v="Giemsa"/>
    <s v="Olympus_BX51"/>
    <n v="100"/>
    <n v="512"/>
    <n v="1.5299999999999999E-2"/>
    <n v="0.99760000000000004"/>
    <n v="0.8841"/>
    <n v="-0.11350000000000005"/>
  </r>
  <r>
    <s v="CELL_005310"/>
    <x v="0"/>
    <x v="0"/>
    <s v="Infection"/>
    <n v="12.08"/>
    <n v="60.4"/>
    <n v="0.67300000000000004"/>
    <n v="0.30599999999999999"/>
    <n v="197.38562091503269"/>
    <n v="0.84399999999999997"/>
    <n v="0.48299999999999998"/>
    <n v="2.09"/>
    <n v="5.4"/>
    <n v="0.80500000000000005"/>
    <n v="526"/>
    <n v="61"/>
    <n v="231"/>
    <n v="166"/>
    <n v="187"/>
    <n v="90.588235294117652"/>
    <n v="65.098039215686271"/>
    <n v="73.333333333333329"/>
    <n v="0.82699999999999996"/>
    <x v="1"/>
    <x v="0"/>
    <n v="5589"/>
    <n v="6.02"/>
    <n v="15.2"/>
    <n v="38.6"/>
    <n v="277597"/>
    <n v="79.400000000000006"/>
    <n v="33.799999999999997"/>
    <s v="PBC_Dataset"/>
    <s v="May_Grunwald_Giemsa"/>
    <s v="Leica_DM2000"/>
    <n v="100"/>
    <n v="360"/>
    <n v="0.86150000000000004"/>
    <n v="0.77969999999999995"/>
    <n v="0.84279999999999999"/>
    <n v="6.3100000000000045E-2"/>
  </r>
  <r>
    <s v="CELL_004861"/>
    <x v="15"/>
    <x v="0"/>
    <s v="Anemia"/>
    <n v="5.58"/>
    <n v="0"/>
    <n v="0"/>
    <n v="1"/>
    <n v="0"/>
    <n v="0.97"/>
    <n v="0.13100000000000001"/>
    <n v="0.67"/>
    <n v="1"/>
    <n v="0.94699999999999995"/>
    <n v="136"/>
    <n v="37"/>
    <n v="223"/>
    <n v="123"/>
    <n v="125"/>
    <n v="87.450980392156865"/>
    <n v="48.235294117647058"/>
    <n v="49.019607843137251"/>
    <n v="0.55000000000000004"/>
    <x v="1"/>
    <x v="0"/>
    <n v="9054"/>
    <n v="5.99"/>
    <n v="12.5"/>
    <n v="40.700000000000003"/>
    <n v="170216"/>
    <n v="87.8"/>
    <n v="32"/>
    <s v="CytoData"/>
    <s v="May_Grunwald_Giemsa"/>
    <s v="Leica_DM2000"/>
    <n v="60"/>
    <n v="360"/>
    <n v="0.9778"/>
    <n v="0.77380000000000004"/>
    <n v="0.81040000000000001"/>
    <n v="3.6599999999999966E-2"/>
  </r>
  <r>
    <s v="CELL_002550"/>
    <x v="10"/>
    <x v="1"/>
    <s v="Normal_WBC"/>
    <n v="11.88"/>
    <n v="48.6"/>
    <n v="0.48699999999999999"/>
    <n v="0.39100000000000001"/>
    <n v="124.29667519181585"/>
    <n v="0.69799999999999995"/>
    <n v="0.45100000000000001"/>
    <n v="4.55"/>
    <n v="2"/>
    <n v="0.74299999999999999"/>
    <n v="480"/>
    <n v="78"/>
    <n v="253"/>
    <n v="107"/>
    <n v="128"/>
    <n v="99.215686274509807"/>
    <n v="41.96078431372549"/>
    <n v="50.196078431372548"/>
    <n v="0.68600000000000005"/>
    <x v="2"/>
    <x v="0"/>
    <n v="8183"/>
    <n v="2.17"/>
    <n v="16.100000000000001"/>
    <n v="49.7"/>
    <n v="362684"/>
    <n v="87.8"/>
    <n v="32"/>
    <s v="Raabin_WBC"/>
    <s v="Giemsa"/>
    <s v="Zeiss_Axio"/>
    <n v="60"/>
    <n v="224"/>
    <n v="9.06E-2"/>
    <n v="1"/>
    <n v="0.83379999999999999"/>
    <n v="-0.16620000000000001"/>
  </r>
  <r>
    <s v="CELL_005432"/>
    <x v="11"/>
    <x v="0"/>
    <s v="Infection"/>
    <n v="14.44"/>
    <n v="53.3"/>
    <n v="0.61"/>
    <n v="0.53400000000000003"/>
    <n v="99.812734082396986"/>
    <n v="0.75700000000000001"/>
    <n v="0.49099999999999999"/>
    <n v="5.24"/>
    <n v="3"/>
    <n v="0.751"/>
    <n v="521"/>
    <n v="79"/>
    <n v="200"/>
    <n v="154"/>
    <n v="167"/>
    <n v="78.431372549019613"/>
    <n v="60.392156862745097"/>
    <n v="65.490196078431367"/>
    <n v="0.53300000000000003"/>
    <x v="2"/>
    <x v="0"/>
    <n v="8053"/>
    <n v="4.7"/>
    <n v="12.2"/>
    <n v="45.9"/>
    <n v="212148"/>
    <n v="92.4"/>
    <n v="34.299999999999997"/>
    <s v="Raabin_WBC"/>
    <s v="Giemsa"/>
    <s v="Zeiss_Axio"/>
    <n v="100"/>
    <n v="512"/>
    <n v="0.89490000000000003"/>
    <n v="0.79010000000000002"/>
    <n v="0.78159999999999996"/>
    <n v="-8.5000000000000631E-3"/>
  </r>
  <r>
    <s v="CELL_004708"/>
    <x v="12"/>
    <x v="0"/>
    <s v="Anemia"/>
    <n v="4.7"/>
    <n v="0"/>
    <n v="0"/>
    <n v="1"/>
    <n v="0"/>
    <n v="0.49199999999999999"/>
    <n v="0.84499999999999997"/>
    <n v="0.92"/>
    <n v="1"/>
    <n v="0.67800000000000005"/>
    <n v="72"/>
    <n v="38"/>
    <n v="213"/>
    <n v="132"/>
    <n v="117"/>
    <n v="83.529411764705884"/>
    <n v="51.764705882352949"/>
    <n v="45.882352941176471"/>
    <n v="0.53"/>
    <x v="1"/>
    <x v="0"/>
    <n v="6782"/>
    <n v="5.75"/>
    <n v="17.100000000000001"/>
    <n v="45.3"/>
    <n v="254245"/>
    <n v="100.4"/>
    <n v="32.700000000000003"/>
    <s v="PBC_Dataset"/>
    <s v="May_Grunwald_Giemsa"/>
    <s v="Leica_DM2000"/>
    <n v="40"/>
    <n v="256"/>
    <n v="0.80800000000000005"/>
    <n v="0.71040000000000003"/>
    <n v="0.90629999999999999"/>
    <n v="0.19589999999999996"/>
  </r>
  <r>
    <s v="CELL_004479"/>
    <x v="16"/>
    <x v="0"/>
    <s v="Anemia"/>
    <n v="6.91"/>
    <n v="0"/>
    <n v="0"/>
    <n v="1"/>
    <n v="0"/>
    <n v="0.49099999999999999"/>
    <n v="0.78500000000000003"/>
    <n v="0.83"/>
    <n v="1"/>
    <n v="0.90700000000000003"/>
    <n v="190"/>
    <n v="47"/>
    <n v="227"/>
    <n v="155"/>
    <n v="130"/>
    <n v="89.019607843137251"/>
    <n v="60.784313725490193"/>
    <n v="50.980392156862742"/>
    <n v="0.57199999999999995"/>
    <x v="0"/>
    <x v="0"/>
    <n v="8727"/>
    <n v="4.18"/>
    <n v="11.4"/>
    <n v="45.3"/>
    <n v="73057"/>
    <n v="67.7"/>
    <n v="34.200000000000003"/>
    <s v="Raabin_WBC"/>
    <s v="Giemsa"/>
    <s v="Leica_DM2000"/>
    <n v="40"/>
    <n v="360"/>
    <n v="0.8911"/>
    <n v="0.67579999999999996"/>
    <n v="0.72809999999999997"/>
    <n v="5.2300000000000013E-2"/>
  </r>
  <r>
    <s v="CELL_005848"/>
    <x v="18"/>
    <x v="0"/>
    <s v="Artefact"/>
    <n v="2.13"/>
    <n v="0.1"/>
    <n v="0.443"/>
    <n v="0.78700000000000003"/>
    <n v="0.12706480304955528"/>
    <n v="0.53100000000000003"/>
    <n v="0.93799999999999994"/>
    <n v="2.1800000000000002"/>
    <n v="1.7"/>
    <n v="0.56599999999999995"/>
    <n v="341"/>
    <n v="38"/>
    <n v="203"/>
    <n v="133"/>
    <n v="184"/>
    <n v="79.607843137254903"/>
    <n v="52.156862745098046"/>
    <n v="72.156862745098039"/>
    <n v="0.40500000000000003"/>
    <x v="1"/>
    <x v="0"/>
    <n v="4740"/>
    <n v="4.21"/>
    <n v="15.5"/>
    <n v="40.4"/>
    <n v="291809"/>
    <n v="108.3"/>
    <n v="34.4"/>
    <s v="PBC_Dataset"/>
    <s v="Wright"/>
    <s v="Olympus_BX51"/>
    <n v="100"/>
    <n v="360"/>
    <n v="0.84750000000000003"/>
    <n v="0.70709999999999995"/>
    <n v="0.9627"/>
    <n v="0.25560000000000005"/>
  </r>
  <r>
    <s v="CELL_005577"/>
    <x v="3"/>
    <x v="0"/>
    <s v="Infection"/>
    <n v="13.23"/>
    <n v="77.099999999999994"/>
    <n v="0.65500000000000003"/>
    <n v="0.312"/>
    <n v="247.11538461538458"/>
    <n v="0.68200000000000005"/>
    <n v="0.42099999999999999"/>
    <n v="1.52"/>
    <n v="1.1000000000000001"/>
    <n v="0.83699999999999997"/>
    <n v="470"/>
    <n v="101"/>
    <n v="196"/>
    <n v="142"/>
    <n v="186"/>
    <n v="76.862745098039227"/>
    <n v="55.686274509803923"/>
    <n v="72.941176470588232"/>
    <n v="0.78500000000000003"/>
    <x v="1"/>
    <x v="0"/>
    <n v="11416"/>
    <n v="5.71"/>
    <n v="10.7"/>
    <n v="44.8"/>
    <n v="105732"/>
    <n v="79.599999999999994"/>
    <n v="33.200000000000003"/>
    <s v="CytoData"/>
    <s v="Giemsa"/>
    <s v="Zeiss_Axio"/>
    <n v="60"/>
    <n v="224"/>
    <n v="0.99329999999999996"/>
    <n v="0.64400000000000002"/>
    <n v="0.93810000000000004"/>
    <n v="0.29410000000000003"/>
  </r>
  <r>
    <s v="CELL_004306"/>
    <x v="13"/>
    <x v="0"/>
    <s v="Leukemia"/>
    <n v="14.08"/>
    <n v="82.6"/>
    <n v="0.32200000000000001"/>
    <n v="0.20899999999999999"/>
    <n v="395.21531100478467"/>
    <n v="0.90300000000000002"/>
    <n v="0.22600000000000001"/>
    <n v="0.94"/>
    <n v="1"/>
    <n v="0.74199999999999999"/>
    <n v="572"/>
    <n v="90"/>
    <n v="187"/>
    <n v="119"/>
    <n v="190"/>
    <n v="73.333333333333329"/>
    <n v="46.666666666666664"/>
    <n v="74.509803921568633"/>
    <n v="0.65300000000000002"/>
    <x v="1"/>
    <x v="1"/>
    <n v="8572"/>
    <n v="4.3099999999999996"/>
    <n v="12.7"/>
    <n v="40.700000000000003"/>
    <n v="279921"/>
    <n v="92.4"/>
    <n v="32.4"/>
    <s v="Raabin_WBC"/>
    <s v="Giemsa"/>
    <s v="Leica_DM2000"/>
    <n v="100"/>
    <n v="256"/>
    <n v="0.83660000000000001"/>
    <n v="0.65029999999999999"/>
    <n v="0.73089999999999999"/>
    <n v="8.0600000000000005E-2"/>
  </r>
  <r>
    <s v="CELL_001696"/>
    <x v="5"/>
    <x v="1"/>
    <s v="Normal_WBC"/>
    <n v="8.93"/>
    <n v="77.900000000000006"/>
    <n v="0.81100000000000005"/>
    <n v="0.14000000000000001"/>
    <n v="556.42857142857144"/>
    <n v="0.879"/>
    <n v="0.20300000000000001"/>
    <n v="0.82"/>
    <n v="1"/>
    <n v="0.95599999999999996"/>
    <n v="272"/>
    <n v="51"/>
    <n v="205"/>
    <n v="164"/>
    <n v="194"/>
    <n v="80.392156862745097"/>
    <n v="64.313725490196077"/>
    <n v="76.078431372549019"/>
    <n v="0.64600000000000002"/>
    <x v="0"/>
    <x v="1"/>
    <n v="1000"/>
    <n v="4.3099999999999996"/>
    <n v="14.4"/>
    <n v="35.1"/>
    <n v="231780"/>
    <n v="81.2"/>
    <n v="32.1"/>
    <s v="CytoData"/>
    <s v="Giemsa"/>
    <s v="Zeiss_Axio"/>
    <n v="60"/>
    <n v="256"/>
    <n v="9.9900000000000003E-2"/>
    <n v="0.874"/>
    <n v="1"/>
    <n v="0.126"/>
  </r>
  <r>
    <s v="CELL_001127"/>
    <x v="5"/>
    <x v="1"/>
    <s v="Normal_WBC"/>
    <n v="8.39"/>
    <n v="75.099999999999994"/>
    <n v="0.82"/>
    <n v="0.26100000000000001"/>
    <n v="287.73946360153252"/>
    <n v="0.89"/>
    <n v="0.156"/>
    <n v="1.36"/>
    <n v="1"/>
    <n v="0.93"/>
    <n v="259"/>
    <n v="65"/>
    <n v="213"/>
    <n v="152"/>
    <n v="203"/>
    <n v="83.529411764705884"/>
    <n v="59.607843137254903"/>
    <n v="79.607843137254903"/>
    <n v="0.78600000000000003"/>
    <x v="0"/>
    <x v="1"/>
    <n v="5836"/>
    <n v="4.49"/>
    <n v="15.1"/>
    <n v="45.8"/>
    <n v="346920"/>
    <n v="85.8"/>
    <n v="33.1"/>
    <s v="PBC_Dataset"/>
    <s v="Wright"/>
    <s v="Olympus_BX51"/>
    <n v="100"/>
    <n v="512"/>
    <n v="0.13980000000000001"/>
    <n v="0.88580000000000003"/>
    <n v="0.91410000000000002"/>
    <n v="2.8299999999999992E-2"/>
  </r>
  <r>
    <s v="CELL_002100"/>
    <x v="4"/>
    <x v="1"/>
    <s v="Normal_WBC"/>
    <n v="15.11"/>
    <n v="57.4"/>
    <n v="0.50700000000000001"/>
    <n v="0.48599999999999999"/>
    <n v="118.10699588477367"/>
    <n v="0.81699999999999995"/>
    <n v="0.53"/>
    <n v="1.83"/>
    <n v="1.3"/>
    <n v="0.72099999999999997"/>
    <n v="535"/>
    <n v="93"/>
    <n v="222"/>
    <n v="159"/>
    <n v="177"/>
    <n v="87.058823529411768"/>
    <n v="62.352941176470587"/>
    <n v="69.411764705882348"/>
    <n v="0.56100000000000005"/>
    <x v="1"/>
    <x v="0"/>
    <n v="8981"/>
    <n v="4.62"/>
    <n v="14.3"/>
    <n v="35.5"/>
    <n v="368285"/>
    <n v="76.8"/>
    <n v="32.6"/>
    <s v="CytoData"/>
    <s v="May_Grunwald_Giemsa"/>
    <s v="Zeiss_Axio"/>
    <n v="100"/>
    <n v="256"/>
    <n v="0.15590000000000001"/>
    <n v="0.91100000000000003"/>
    <n v="0.80030000000000001"/>
    <n v="-0.11070000000000002"/>
  </r>
  <r>
    <s v="CELL_001618"/>
    <x v="5"/>
    <x v="1"/>
    <s v="Normal_WBC"/>
    <n v="10.15"/>
    <n v="78.8"/>
    <n v="0.78900000000000003"/>
    <n v="0.19600000000000001"/>
    <n v="402.0408163265306"/>
    <n v="0.78900000000000003"/>
    <n v="0.26600000000000001"/>
    <n v="1.29"/>
    <n v="1.1000000000000001"/>
    <n v="1"/>
    <n v="228"/>
    <n v="47"/>
    <n v="208"/>
    <n v="150"/>
    <n v="183"/>
    <n v="81.568627450980387"/>
    <n v="58.82352941176471"/>
    <n v="71.764705882352942"/>
    <n v="0.70299999999999996"/>
    <x v="1"/>
    <x v="0"/>
    <n v="5454"/>
    <n v="2.11"/>
    <n v="13"/>
    <n v="28.2"/>
    <n v="211815"/>
    <n v="89.5"/>
    <n v="35"/>
    <s v="PBC_Dataset"/>
    <s v="Wright"/>
    <s v="Leica_DM2000"/>
    <n v="100"/>
    <n v="512"/>
    <n v="9.9000000000000005E-2"/>
    <n v="0.80679999999999996"/>
    <n v="0.9022"/>
    <n v="9.540000000000004E-2"/>
  </r>
  <r>
    <s v="CELL_002793"/>
    <x v="9"/>
    <x v="1"/>
    <s v="Normal_WBC"/>
    <n v="10.98"/>
    <n v="55.3"/>
    <n v="0.78100000000000003"/>
    <n v="0.50700000000000001"/>
    <n v="109.07297830374753"/>
    <n v="0.78200000000000003"/>
    <n v="0.32"/>
    <n v="5"/>
    <n v="1.8"/>
    <n v="0.80300000000000005"/>
    <n v="412"/>
    <n v="74"/>
    <n v="179"/>
    <n v="149"/>
    <n v="206"/>
    <n v="70.196078431372541"/>
    <n v="58.431372549019613"/>
    <n v="80.784313725490193"/>
    <n v="0.76800000000000002"/>
    <x v="1"/>
    <x v="1"/>
    <n v="7224"/>
    <n v="4.8899999999999997"/>
    <n v="13.8"/>
    <n v="38.5"/>
    <n v="389825"/>
    <n v="105.3"/>
    <n v="31.9"/>
    <s v="Raabin_WBC"/>
    <s v="Giemsa"/>
    <s v="Leica_DM2000"/>
    <n v="100"/>
    <n v="256"/>
    <n v="3.3000000000000002E-2"/>
    <n v="0.99870000000000003"/>
    <n v="0.94530000000000003"/>
    <n v="-5.3400000000000003E-2"/>
  </r>
  <r>
    <s v="CELL_004020"/>
    <x v="8"/>
    <x v="0"/>
    <s v="Leukemia"/>
    <n v="14.89"/>
    <n v="84.2"/>
    <n v="0.27700000000000002"/>
    <n v="0.112"/>
    <n v="751.78571428571433"/>
    <n v="0.91500000000000004"/>
    <n v="0.20799999999999999"/>
    <n v="0.56999999999999995"/>
    <n v="1.1000000000000001"/>
    <n v="0.80200000000000005"/>
    <n v="741"/>
    <n v="106"/>
    <n v="192"/>
    <n v="154"/>
    <n v="226"/>
    <n v="75.294117647058826"/>
    <n v="60.392156862745097"/>
    <n v="88.627450980392155"/>
    <n v="0.74399999999999999"/>
    <x v="1"/>
    <x v="1"/>
    <n v="9210"/>
    <n v="4.49"/>
    <n v="14.8"/>
    <n v="43.1"/>
    <n v="265659"/>
    <n v="82.8"/>
    <n v="36.299999999999997"/>
    <s v="PBC_Dataset"/>
    <s v="Wright"/>
    <s v="Olympus_BX51"/>
    <n v="60"/>
    <n v="360"/>
    <n v="0.68959999999999999"/>
    <n v="0.73140000000000005"/>
    <n v="0.93569999999999998"/>
    <n v="0.20429999999999993"/>
  </r>
  <r>
    <s v="CELL_001757"/>
    <x v="5"/>
    <x v="1"/>
    <s v="Normal_WBC"/>
    <n v="9.84"/>
    <n v="81.7"/>
    <n v="0.93700000000000006"/>
    <n v="0.2"/>
    <n v="408.5"/>
    <n v="0.82499999999999996"/>
    <n v="4.5999999999999999E-2"/>
    <n v="0.82"/>
    <n v="1"/>
    <n v="0.93500000000000005"/>
    <n v="255"/>
    <n v="54"/>
    <n v="200"/>
    <n v="159"/>
    <n v="207"/>
    <n v="78.431372549019613"/>
    <n v="62.352941176470587"/>
    <n v="81.17647058823529"/>
    <n v="0.68500000000000005"/>
    <x v="1"/>
    <x v="0"/>
    <n v="5143"/>
    <n v="4.13"/>
    <n v="13.3"/>
    <n v="40.799999999999997"/>
    <n v="302680"/>
    <n v="87.9"/>
    <n v="34.700000000000003"/>
    <s v="PBC_Dataset"/>
    <s v="Giemsa"/>
    <s v="Leica_DM2000"/>
    <n v="100"/>
    <n v="256"/>
    <n v="9.5699999999999993E-2"/>
    <n v="0.96299999999999997"/>
    <n v="0.82699999999999996"/>
    <n v="-0.13600000000000001"/>
  </r>
  <r>
    <s v="CELL_001293"/>
    <x v="5"/>
    <x v="1"/>
    <s v="Normal_WBC"/>
    <n v="8.98"/>
    <n v="83.7"/>
    <n v="0.82599999999999996"/>
    <n v="0.27100000000000002"/>
    <n v="308.85608856088561"/>
    <n v="0.873"/>
    <n v="0.28999999999999998"/>
    <n v="1"/>
    <n v="1.2"/>
    <n v="0.90400000000000003"/>
    <n v="215"/>
    <n v="58"/>
    <n v="209"/>
    <n v="174"/>
    <n v="183"/>
    <n v="81.960784313725483"/>
    <n v="68.235294117647058"/>
    <n v="71.764705882352942"/>
    <n v="0.61499999999999999"/>
    <x v="1"/>
    <x v="1"/>
    <n v="8241"/>
    <n v="4.32"/>
    <n v="12.5"/>
    <n v="38.200000000000003"/>
    <n v="193073"/>
    <n v="107.5"/>
    <n v="33.9"/>
    <s v="PBC_Dataset"/>
    <s v="Wright"/>
    <s v="Leica_DM2000"/>
    <n v="100"/>
    <n v="512"/>
    <n v="0.2039"/>
    <n v="0.90410000000000001"/>
    <n v="0.9345"/>
    <n v="3.0399999999999983E-2"/>
  </r>
  <r>
    <s v="CELL_000071"/>
    <x v="1"/>
    <x v="1"/>
    <s v="Normal_WBC"/>
    <n v="12.34"/>
    <n v="59.7"/>
    <n v="0.502"/>
    <n v="0.39800000000000002"/>
    <n v="150"/>
    <n v="0.81699999999999995"/>
    <n v="0.377"/>
    <n v="3.62"/>
    <n v="3"/>
    <n v="0.73099999999999998"/>
    <n v="393"/>
    <n v="65"/>
    <n v="208"/>
    <n v="150"/>
    <n v="196"/>
    <n v="81.568627450980387"/>
    <n v="58.82352941176471"/>
    <n v="76.862745098039227"/>
    <n v="0.63"/>
    <x v="0"/>
    <x v="0"/>
    <n v="7376"/>
    <n v="4.9800000000000004"/>
    <n v="13.9"/>
    <n v="37.700000000000003"/>
    <n v="281538"/>
    <n v="87.2"/>
    <n v="32.6"/>
    <s v="CytoData"/>
    <s v="Wright"/>
    <s v="Olympus_BX51"/>
    <n v="60"/>
    <n v="360"/>
    <n v="6.8699999999999997E-2"/>
    <n v="0.91120000000000001"/>
    <n v="0.96279999999999999"/>
    <n v="5.1599999999999979E-2"/>
  </r>
  <r>
    <s v="CELL_001761"/>
    <x v="5"/>
    <x v="1"/>
    <s v="Normal_WBC"/>
    <n v="8.56"/>
    <n v="81.599999999999994"/>
    <n v="0.83299999999999996"/>
    <n v="0.182"/>
    <n v="448.35164835164835"/>
    <n v="0.85799999999999998"/>
    <n v="0.16400000000000001"/>
    <n v="1.08"/>
    <n v="1"/>
    <n v="0.92200000000000004"/>
    <n v="248"/>
    <n v="57"/>
    <n v="188"/>
    <n v="168"/>
    <n v="195"/>
    <n v="73.725490196078439"/>
    <n v="65.882352941176464"/>
    <n v="76.470588235294116"/>
    <n v="0.72099999999999997"/>
    <x v="1"/>
    <x v="1"/>
    <n v="8488"/>
    <n v="4.87"/>
    <n v="13.1"/>
    <n v="43.9"/>
    <n v="269735"/>
    <n v="91.4"/>
    <n v="31.7"/>
    <s v="Raabin_WBC"/>
    <s v="Giemsa"/>
    <s v="Leica_DM2000"/>
    <n v="60"/>
    <n v="360"/>
    <n v="0.1193"/>
    <n v="0.96289999999999998"/>
    <n v="0.86060000000000003"/>
    <n v="-0.10229999999999995"/>
  </r>
  <r>
    <s v="CELL_001306"/>
    <x v="5"/>
    <x v="1"/>
    <s v="Normal_WBC"/>
    <n v="9.0299999999999994"/>
    <n v="83.1"/>
    <n v="0.753"/>
    <n v="0.11600000000000001"/>
    <n v="716.37931034482745"/>
    <n v="0.82399999999999995"/>
    <n v="0.33500000000000002"/>
    <n v="1.25"/>
    <n v="1.1000000000000001"/>
    <n v="0.95699999999999996"/>
    <n v="254"/>
    <n v="55"/>
    <n v="197"/>
    <n v="160"/>
    <n v="208"/>
    <n v="77.254901960784323"/>
    <n v="62.745098039215684"/>
    <n v="81.568627450980387"/>
    <n v="0.83199999999999996"/>
    <x v="1"/>
    <x v="0"/>
    <n v="9035"/>
    <n v="4.2699999999999996"/>
    <n v="10.8"/>
    <n v="40.299999999999997"/>
    <n v="342176"/>
    <n v="84.7"/>
    <n v="32.6"/>
    <s v="CytoData"/>
    <s v="May_Grunwald_Giemsa"/>
    <s v="Olympus_BX51"/>
    <n v="60"/>
    <n v="224"/>
    <n v="6.3799999999999996E-2"/>
    <n v="0.96089999999999998"/>
    <n v="0.87929999999999997"/>
    <n v="-8.1600000000000006E-2"/>
  </r>
  <r>
    <s v="CELL_002671"/>
    <x v="9"/>
    <x v="1"/>
    <s v="Normal_WBC"/>
    <n v="11.63"/>
    <n v="62.6"/>
    <n v="0.76600000000000001"/>
    <n v="0.41399999999999998"/>
    <n v="151.20772946859904"/>
    <n v="0.71599999999999997"/>
    <n v="0.35299999999999998"/>
    <n v="4.1900000000000004"/>
    <n v="2"/>
    <n v="0.86"/>
    <n v="413"/>
    <n v="67"/>
    <n v="213"/>
    <n v="131"/>
    <n v="204"/>
    <n v="83.529411764705884"/>
    <n v="51.372549019607838"/>
    <n v="80"/>
    <n v="0.72899999999999998"/>
    <x v="0"/>
    <x v="0"/>
    <n v="6488"/>
    <n v="5.75"/>
    <n v="10.7"/>
    <n v="44.4"/>
    <n v="298655"/>
    <n v="80.5"/>
    <n v="36.1"/>
    <s v="Raabin_WBC"/>
    <s v="May_Grunwald_Giemsa"/>
    <s v="Leica_DM2000"/>
    <n v="100"/>
    <n v="512"/>
    <n v="8.7599999999999997E-2"/>
    <n v="0.79879999999999995"/>
    <n v="0.83799999999999997"/>
    <n v="3.9200000000000013E-2"/>
  </r>
  <r>
    <s v="CELL_004376"/>
    <x v="13"/>
    <x v="0"/>
    <s v="Leukemia"/>
    <n v="12.33"/>
    <n v="81.900000000000006"/>
    <n v="0.32600000000000001"/>
    <n v="0.11899999999999999"/>
    <n v="688.23529411764719"/>
    <n v="0.88700000000000001"/>
    <n v="0.28599999999999998"/>
    <n v="0.73"/>
    <n v="1.1000000000000001"/>
    <n v="0.94"/>
    <n v="420"/>
    <n v="101"/>
    <n v="197"/>
    <n v="166"/>
    <n v="212"/>
    <n v="77.254901960784323"/>
    <n v="65.098039215686271"/>
    <n v="83.137254901960787"/>
    <n v="0.70499999999999996"/>
    <x v="1"/>
    <x v="1"/>
    <n v="7993"/>
    <n v="5.15"/>
    <n v="17"/>
    <n v="51.5"/>
    <n v="294832"/>
    <n v="103.2"/>
    <n v="32.6"/>
    <s v="PBC_Dataset"/>
    <s v="May_Grunwald_Giemsa"/>
    <s v="Zeiss_Axio"/>
    <n v="100"/>
    <n v="360"/>
    <n v="0.80100000000000005"/>
    <n v="0.58309999999999995"/>
    <n v="0.95989999999999998"/>
    <n v="0.37680000000000002"/>
  </r>
  <r>
    <s v="CELL_002226"/>
    <x v="4"/>
    <x v="1"/>
    <s v="Normal_WBC"/>
    <n v="12.9"/>
    <n v="65.2"/>
    <n v="0.59299999999999997"/>
    <n v="0.45500000000000002"/>
    <n v="143.2967032967033"/>
    <n v="0.73499999999999999"/>
    <n v="0.627"/>
    <n v="1.94"/>
    <n v="1.4"/>
    <n v="0.75"/>
    <n v="626"/>
    <n v="110"/>
    <n v="219"/>
    <n v="157"/>
    <n v="202"/>
    <n v="85.882352941176464"/>
    <n v="61.568627450980394"/>
    <n v="79.215686274509807"/>
    <n v="0.59699999999999998"/>
    <x v="0"/>
    <x v="1"/>
    <n v="8629"/>
    <n v="5.7"/>
    <n v="9"/>
    <n v="36.799999999999997"/>
    <n v="161875"/>
    <n v="86.4"/>
    <n v="34.799999999999997"/>
    <s v="PBC_Dataset"/>
    <s v="Wright"/>
    <s v="Olympus_BX51"/>
    <n v="100"/>
    <n v="512"/>
    <n v="0.1283"/>
    <n v="1"/>
    <n v="0.87980000000000003"/>
    <n v="-0.12019999999999997"/>
  </r>
  <r>
    <s v="CELL_001545"/>
    <x v="5"/>
    <x v="1"/>
    <s v="Normal_WBC"/>
    <n v="9.58"/>
    <n v="72.7"/>
    <n v="0.80300000000000005"/>
    <n v="0.255"/>
    <n v="285.0980392156863"/>
    <n v="0.95299999999999996"/>
    <n v="0.13200000000000001"/>
    <n v="0.99"/>
    <n v="1"/>
    <n v="0.88500000000000001"/>
    <n v="316"/>
    <n v="78"/>
    <n v="186"/>
    <n v="160"/>
    <n v="198"/>
    <n v="72.941176470588232"/>
    <n v="62.745098039215684"/>
    <n v="77.64705882352942"/>
    <n v="0.73899999999999999"/>
    <x v="1"/>
    <x v="0"/>
    <n v="10332"/>
    <n v="4.63"/>
    <n v="14.4"/>
    <n v="30.5"/>
    <n v="228643"/>
    <n v="81.099999999999994"/>
    <n v="34.5"/>
    <s v="Raabin_WBC"/>
    <s v="Giemsa"/>
    <s v="Olympus_BX51"/>
    <n v="100"/>
    <n v="360"/>
    <n v="5.0200000000000002E-2"/>
    <n v="0.8921"/>
    <n v="0.90959999999999996"/>
    <n v="1.749999999999996E-2"/>
  </r>
  <r>
    <s v="CELL_004265"/>
    <x v="8"/>
    <x v="0"/>
    <s v="Leukemia"/>
    <n v="14.64"/>
    <n v="81.3"/>
    <n v="0.44"/>
    <n v="0.16500000000000001"/>
    <n v="492.72727272727269"/>
    <n v="0.91800000000000004"/>
    <n v="0.29799999999999999"/>
    <n v="0.37"/>
    <n v="1.1000000000000001"/>
    <n v="0.93600000000000005"/>
    <n v="621"/>
    <n v="85"/>
    <n v="228"/>
    <n v="151"/>
    <n v="217"/>
    <n v="89.411764705882362"/>
    <n v="59.215686274509807"/>
    <n v="85.098039215686271"/>
    <n v="0.63100000000000001"/>
    <x v="0"/>
    <x v="0"/>
    <n v="7753"/>
    <n v="5.22"/>
    <n v="14.5"/>
    <n v="49.5"/>
    <n v="179815"/>
    <n v="95.3"/>
    <n v="33.9"/>
    <s v="PBC_Dataset"/>
    <s v="Wright"/>
    <s v="Olympus_BX51"/>
    <n v="100"/>
    <n v="512"/>
    <n v="0.70860000000000001"/>
    <n v="0.75429999999999997"/>
    <n v="0.75219999999999998"/>
    <n v="-2.0999999999999908E-3"/>
  </r>
  <r>
    <s v="CELL_000832"/>
    <x v="1"/>
    <x v="1"/>
    <s v="Normal_WBC"/>
    <n v="14.63"/>
    <n v="63.9"/>
    <n v="0.64100000000000001"/>
    <n v="0.51700000000000002"/>
    <n v="123.59767891682785"/>
    <n v="0.83"/>
    <n v="0.376"/>
    <n v="2.83"/>
    <n v="3.5"/>
    <n v="0.84099999999999997"/>
    <n v="347"/>
    <n v="70"/>
    <n v="197"/>
    <n v="175"/>
    <n v="176"/>
    <n v="77.254901960784323"/>
    <n v="68.627450980392155"/>
    <n v="69.019607843137251"/>
    <n v="0.67300000000000004"/>
    <x v="1"/>
    <x v="1"/>
    <n v="5249"/>
    <n v="4.76"/>
    <n v="14.6"/>
    <n v="34.5"/>
    <n v="167438"/>
    <n v="89.9"/>
    <n v="33.200000000000003"/>
    <s v="Raabin_WBC"/>
    <s v="Wright"/>
    <s v="Leica_DM2000"/>
    <n v="60"/>
    <n v="360"/>
    <n v="8.4599999999999995E-2"/>
    <n v="0.82779999999999998"/>
    <n v="0.95220000000000005"/>
    <n v="0.12440000000000007"/>
  </r>
  <r>
    <s v="CELL_001894"/>
    <x v="5"/>
    <x v="1"/>
    <s v="Normal_WBC"/>
    <n v="8.43"/>
    <n v="78.2"/>
    <n v="0.79300000000000004"/>
    <n v="0.11799999999999999"/>
    <n v="662.71186440677968"/>
    <n v="0.91500000000000004"/>
    <n v="0.18099999999999999"/>
    <n v="1.79"/>
    <n v="1"/>
    <n v="0.89400000000000002"/>
    <n v="225"/>
    <n v="46"/>
    <n v="210"/>
    <n v="167"/>
    <n v="188"/>
    <n v="82.35294117647058"/>
    <n v="65.490196078431367"/>
    <n v="73.725490196078439"/>
    <n v="0.72699999999999998"/>
    <x v="0"/>
    <x v="1"/>
    <n v="10104"/>
    <n v="4.0199999999999996"/>
    <n v="14.9"/>
    <n v="38.4"/>
    <n v="152434"/>
    <n v="88.7"/>
    <n v="32.299999999999997"/>
    <s v="Raabin_WBC"/>
    <s v="May_Grunwald_Giemsa"/>
    <s v="Olympus_BX51"/>
    <n v="100"/>
    <n v="360"/>
    <n v="0.1066"/>
    <n v="0.94030000000000002"/>
    <n v="1"/>
    <n v="5.9699999999999975E-2"/>
  </r>
  <r>
    <s v="CELL_004408"/>
    <x v="13"/>
    <x v="0"/>
    <s v="Leukemia"/>
    <n v="12.76"/>
    <n v="72.3"/>
    <n v="0.39"/>
    <n v="0.219"/>
    <n v="330.13698630136986"/>
    <n v="0.79500000000000004"/>
    <n v="0.182"/>
    <n v="0.51"/>
    <n v="1.2"/>
    <n v="0.94899999999999995"/>
    <n v="544"/>
    <n v="120"/>
    <n v="217"/>
    <n v="166"/>
    <n v="194"/>
    <n v="85.098039215686271"/>
    <n v="65.098039215686271"/>
    <n v="76.078431372549019"/>
    <n v="0.751"/>
    <x v="0"/>
    <x v="1"/>
    <n v="9022"/>
    <n v="5.79"/>
    <n v="10.7"/>
    <n v="31.5"/>
    <n v="185106"/>
    <n v="68.400000000000006"/>
    <n v="32.799999999999997"/>
    <s v="PBC_Dataset"/>
    <s v="Giemsa"/>
    <s v="Olympus_BX51"/>
    <n v="40"/>
    <n v="512"/>
    <n v="1"/>
    <n v="0.88290000000000002"/>
    <n v="0.83069999999999999"/>
    <n v="-5.2200000000000024E-2"/>
  </r>
  <r>
    <s v="CELL_005397"/>
    <x v="0"/>
    <x v="0"/>
    <s v="Infection"/>
    <n v="13.69"/>
    <n v="58.1"/>
    <n v="0.63700000000000001"/>
    <n v="0.41"/>
    <n v="141.70731707317074"/>
    <n v="0.76"/>
    <n v="0.45500000000000002"/>
    <n v="2.61"/>
    <n v="5.4"/>
    <n v="0.81"/>
    <n v="405"/>
    <n v="76"/>
    <n v="212"/>
    <n v="145"/>
    <n v="179"/>
    <n v="83.137254901960787"/>
    <n v="56.862745098039213"/>
    <n v="70.196078431372541"/>
    <n v="0.56499999999999995"/>
    <x v="1"/>
    <x v="0"/>
    <n v="5696"/>
    <n v="5.05"/>
    <n v="16.399999999999999"/>
    <n v="40.6"/>
    <n v="259460"/>
    <n v="96.4"/>
    <n v="35.700000000000003"/>
    <s v="PBC_Dataset"/>
    <s v="Giemsa"/>
    <s v="Leica_DM2000"/>
    <n v="100"/>
    <n v="224"/>
    <n v="0.88260000000000005"/>
    <n v="0.61599999999999999"/>
    <n v="0.79079999999999995"/>
    <n v="0.17479999999999996"/>
  </r>
  <r>
    <s v="CELL_000239"/>
    <x v="1"/>
    <x v="1"/>
    <s v="Normal_WBC"/>
    <n v="14.14"/>
    <n v="54.2"/>
    <n v="0.44400000000000001"/>
    <n v="0.42"/>
    <n v="129.04761904761907"/>
    <n v="0.82499999999999996"/>
    <n v="0.435"/>
    <n v="3.1"/>
    <n v="3.9"/>
    <n v="0.70599999999999996"/>
    <n v="425"/>
    <n v="78"/>
    <n v="197"/>
    <n v="147"/>
    <n v="157"/>
    <n v="77.254901960784323"/>
    <n v="57.647058823529406"/>
    <n v="61.568627450980394"/>
    <n v="0.76100000000000001"/>
    <x v="0"/>
    <x v="0"/>
    <n v="5199"/>
    <n v="5.59"/>
    <n v="16.600000000000001"/>
    <n v="42.2"/>
    <n v="232300"/>
    <n v="74.7"/>
    <n v="32.9"/>
    <s v="Raabin_WBC"/>
    <s v="Giemsa"/>
    <s v="Leica_DM2000"/>
    <n v="100"/>
    <n v="224"/>
    <n v="0.1178"/>
    <n v="0.94030000000000002"/>
    <n v="0.82379999999999998"/>
    <n v="-0.11650000000000005"/>
  </r>
  <r>
    <s v="CELL_000093"/>
    <x v="1"/>
    <x v="1"/>
    <s v="Normal_WBC"/>
    <n v="12.29"/>
    <n v="48.9"/>
    <n v="0.47499999999999998"/>
    <n v="0.41699999999999998"/>
    <n v="117.26618705035972"/>
    <n v="0.76300000000000001"/>
    <n v="0.46400000000000002"/>
    <n v="2.62"/>
    <n v="3.3"/>
    <n v="0.86799999999999999"/>
    <n v="405"/>
    <n v="75"/>
    <n v="207"/>
    <n v="163"/>
    <n v="181"/>
    <n v="81.17647058823529"/>
    <n v="63.921568627450974"/>
    <n v="70.980392156862749"/>
    <n v="0.69699999999999995"/>
    <x v="0"/>
    <x v="0"/>
    <n v="3137"/>
    <n v="5.05"/>
    <n v="12.7"/>
    <n v="40.4"/>
    <n v="221741"/>
    <n v="90.2"/>
    <n v="32.200000000000003"/>
    <s v="CytoData"/>
    <s v="Giemsa"/>
    <s v="Olympus_BX51"/>
    <n v="100"/>
    <n v="224"/>
    <n v="0.1159"/>
    <n v="0.91639999999999999"/>
    <n v="0.96750000000000003"/>
    <n v="5.1100000000000034E-2"/>
  </r>
  <r>
    <s v="CELL_002119"/>
    <x v="4"/>
    <x v="1"/>
    <s v="Normal_WBC"/>
    <n v="17.100000000000001"/>
    <n v="69"/>
    <n v="0.51300000000000001"/>
    <n v="0.30299999999999999"/>
    <n v="227.72277227722773"/>
    <n v="0.72499999999999998"/>
    <n v="0.501"/>
    <n v="2.16"/>
    <n v="1.6"/>
    <n v="0.66800000000000004"/>
    <n v="606"/>
    <n v="93"/>
    <n v="218"/>
    <n v="186"/>
    <n v="204"/>
    <n v="85.490196078431367"/>
    <n v="72.941176470588232"/>
    <n v="80"/>
    <n v="0.63800000000000001"/>
    <x v="0"/>
    <x v="1"/>
    <n v="5503"/>
    <n v="4.9000000000000004"/>
    <n v="13.2"/>
    <n v="40.5"/>
    <n v="240798"/>
    <n v="97.1"/>
    <n v="32.6"/>
    <s v="Raabin_WBC"/>
    <s v="Giemsa"/>
    <s v="Olympus_BX51"/>
    <n v="60"/>
    <n v="256"/>
    <n v="8.0799999999999997E-2"/>
    <n v="0.94720000000000004"/>
    <n v="0.89370000000000005"/>
    <n v="-5.3499999999999992E-2"/>
  </r>
  <r>
    <s v="CELL_002560"/>
    <x v="10"/>
    <x v="1"/>
    <s v="Normal_WBC"/>
    <n v="14.14"/>
    <n v="55"/>
    <n v="0.55600000000000005"/>
    <n v="0.53800000000000003"/>
    <n v="102.23048327137546"/>
    <n v="0.74399999999999999"/>
    <n v="0.313"/>
    <n v="5.42"/>
    <n v="1.9"/>
    <n v="0.84499999999999997"/>
    <n v="489"/>
    <n v="68"/>
    <n v="223"/>
    <n v="150"/>
    <n v="160"/>
    <n v="87.450980392156865"/>
    <n v="58.82352941176471"/>
    <n v="62.745098039215684"/>
    <n v="0.59399999999999997"/>
    <x v="1"/>
    <x v="1"/>
    <n v="3045"/>
    <n v="4.12"/>
    <n v="13.8"/>
    <n v="34.4"/>
    <n v="95347"/>
    <n v="60"/>
    <n v="33.9"/>
    <s v="PBC_Dataset"/>
    <s v="Wright"/>
    <s v="Leica_DM2000"/>
    <n v="60"/>
    <n v="256"/>
    <n v="6.7000000000000004E-2"/>
    <n v="0.92779999999999996"/>
    <n v="0.97899999999999998"/>
    <n v="5.1200000000000023E-2"/>
  </r>
  <r>
    <s v="CELL_003613"/>
    <x v="2"/>
    <x v="1"/>
    <s v="Normal_RBC"/>
    <n v="7.07"/>
    <n v="0"/>
    <n v="0"/>
    <n v="1"/>
    <n v="0"/>
    <n v="0.879"/>
    <n v="0.28999999999999998"/>
    <n v="0.46"/>
    <n v="1"/>
    <n v="0.92200000000000004"/>
    <n v="204"/>
    <n v="49"/>
    <n v="236"/>
    <n v="148"/>
    <n v="129"/>
    <n v="92.549019607843135"/>
    <n v="58.039215686274517"/>
    <n v="50.588235294117645"/>
    <n v="0.57499999999999996"/>
    <x v="0"/>
    <x v="1"/>
    <n v="8697"/>
    <n v="4.8499999999999996"/>
    <n v="11.8"/>
    <n v="42.5"/>
    <n v="348640"/>
    <n v="98"/>
    <n v="32.799999999999997"/>
    <s v="Raabin_WBC"/>
    <s v="Giemsa"/>
    <s v="Zeiss_Axio"/>
    <n v="100"/>
    <n v="256"/>
    <n v="5.8900000000000001E-2"/>
    <n v="0.95420000000000005"/>
    <n v="0.87209999999999999"/>
    <n v="-8.2100000000000062E-2"/>
  </r>
  <r>
    <s v="CELL_005336"/>
    <x v="0"/>
    <x v="0"/>
    <s v="Infection"/>
    <n v="13.14"/>
    <n v="56.7"/>
    <n v="0.50600000000000001"/>
    <n v="0.436"/>
    <n v="130.04587155963304"/>
    <n v="0.67"/>
    <n v="0.38300000000000001"/>
    <n v="2.08"/>
    <n v="6.7"/>
    <n v="0.74399999999999999"/>
    <n v="508"/>
    <n v="89"/>
    <n v="202"/>
    <n v="143"/>
    <n v="162"/>
    <n v="79.215686274509807"/>
    <n v="56.078431372549019"/>
    <n v="63.529411764705877"/>
    <n v="0.66700000000000004"/>
    <x v="1"/>
    <x v="1"/>
    <n v="9443"/>
    <n v="5.78"/>
    <n v="12"/>
    <n v="40.799999999999997"/>
    <n v="215625"/>
    <n v="87.2"/>
    <n v="33.4"/>
    <s v="PBC_Dataset"/>
    <s v="Wright"/>
    <s v="Olympus_BX51"/>
    <n v="100"/>
    <n v="224"/>
    <n v="0.70120000000000005"/>
    <n v="0.64570000000000005"/>
    <n v="0.90820000000000001"/>
    <n v="0.26249999999999996"/>
  </r>
  <r>
    <s v="CELL_003136"/>
    <x v="2"/>
    <x v="1"/>
    <s v="Normal_RBC"/>
    <n v="8"/>
    <n v="0"/>
    <n v="0"/>
    <n v="1"/>
    <n v="0"/>
    <n v="0.92200000000000004"/>
    <n v="0.14299999999999999"/>
    <n v="0.55000000000000004"/>
    <n v="1"/>
    <n v="0.92900000000000005"/>
    <n v="169"/>
    <n v="59"/>
    <n v="227"/>
    <n v="106"/>
    <n v="123"/>
    <n v="89.019607843137251"/>
    <n v="41.568627450980394"/>
    <n v="48.235294117647058"/>
    <n v="0.46200000000000002"/>
    <x v="1"/>
    <x v="1"/>
    <n v="6379"/>
    <n v="4.38"/>
    <n v="13"/>
    <n v="31.8"/>
    <n v="147335"/>
    <n v="92.1"/>
    <n v="34.700000000000003"/>
    <s v="Raabin_WBC"/>
    <s v="May_Grunwald_Giemsa"/>
    <s v="Leica_DM2000"/>
    <n v="60"/>
    <n v="224"/>
    <n v="9.3799999999999994E-2"/>
    <n v="0.95150000000000001"/>
    <n v="0.91300000000000003"/>
    <n v="-3.8499999999999979E-2"/>
  </r>
  <r>
    <s v="CELL_003306"/>
    <x v="2"/>
    <x v="1"/>
    <s v="Normal_RBC"/>
    <n v="7.52"/>
    <n v="0"/>
    <n v="0"/>
    <n v="1"/>
    <n v="0"/>
    <n v="0.89400000000000002"/>
    <n v="6.8000000000000005E-2"/>
    <n v="0.42"/>
    <n v="1"/>
    <n v="0.94499999999999995"/>
    <n v="171"/>
    <n v="40"/>
    <n v="237"/>
    <n v="126"/>
    <n v="129"/>
    <n v="92.941176470588232"/>
    <n v="49.411764705882355"/>
    <n v="50.588235294117645"/>
    <n v="0.41299999999999998"/>
    <x v="1"/>
    <x v="1"/>
    <n v="6401"/>
    <n v="3.92"/>
    <n v="11.7"/>
    <n v="38.6"/>
    <n v="166374"/>
    <n v="80.599999999999994"/>
    <n v="31.9"/>
    <s v="Raabin_WBC"/>
    <s v="Giemsa"/>
    <s v="Leica_DM2000"/>
    <n v="100"/>
    <n v="512"/>
    <n v="0.111"/>
    <n v="0.9879"/>
    <n v="0.98"/>
    <n v="-7.9000000000000181E-3"/>
  </r>
  <r>
    <s v="CELL_001002"/>
    <x v="1"/>
    <x v="1"/>
    <s v="Normal_WBC"/>
    <n v="10.17"/>
    <n v="51.5"/>
    <n v="0.59599999999999997"/>
    <n v="0.45900000000000002"/>
    <n v="112.20043572984748"/>
    <n v="0.79800000000000004"/>
    <n v="0.35099999999999998"/>
    <n v="3.98"/>
    <n v="5.0999999999999996"/>
    <n v="0.82499999999999996"/>
    <n v="442"/>
    <n v="72"/>
    <n v="229"/>
    <n v="172"/>
    <n v="169"/>
    <n v="89.803921568627459"/>
    <n v="67.450980392156865"/>
    <n v="66.274509803921561"/>
    <n v="0.60699999999999998"/>
    <x v="1"/>
    <x v="1"/>
    <n v="4476"/>
    <n v="4.1399999999999997"/>
    <n v="13.9"/>
    <n v="33.5"/>
    <n v="104996"/>
    <n v="88.1"/>
    <n v="32.4"/>
    <s v="Raabin_WBC"/>
    <s v="Wright"/>
    <s v="Leica_DM2000"/>
    <n v="100"/>
    <n v="360"/>
    <n v="6.13E-2"/>
    <n v="0.91749999999999998"/>
    <n v="0.94269999999999998"/>
    <n v="2.52E-2"/>
  </r>
  <r>
    <s v="CELL_004394"/>
    <x v="13"/>
    <x v="0"/>
    <s v="Leukemia"/>
    <n v="13.4"/>
    <n v="75.099999999999994"/>
    <n v="0.36099999999999999"/>
    <n v="0.30099999999999999"/>
    <n v="249.50166112956811"/>
    <n v="0.89500000000000002"/>
    <n v="0.19800000000000001"/>
    <n v="0.59"/>
    <n v="1"/>
    <n v="0.92300000000000004"/>
    <n v="558"/>
    <n v="86"/>
    <n v="200"/>
    <n v="162"/>
    <n v="179"/>
    <n v="78.431372549019613"/>
    <n v="63.529411764705877"/>
    <n v="70.196078431372541"/>
    <n v="0.92400000000000004"/>
    <x v="2"/>
    <x v="0"/>
    <n v="4035"/>
    <n v="5.19"/>
    <n v="17.7"/>
    <n v="31.8"/>
    <n v="224379"/>
    <n v="93.8"/>
    <n v="33"/>
    <s v="PBC_Dataset"/>
    <s v="Giemsa"/>
    <s v="Leica_DM2000"/>
    <n v="100"/>
    <n v="512"/>
    <n v="0.70720000000000005"/>
    <n v="0.68989999999999996"/>
    <n v="0.73729999999999996"/>
    <n v="4.7399999999999998E-2"/>
  </r>
  <r>
    <s v="CELL_004609"/>
    <x v="16"/>
    <x v="0"/>
    <s v="Anemia"/>
    <n v="7.59"/>
    <n v="0"/>
    <n v="0"/>
    <n v="1"/>
    <n v="0"/>
    <n v="0.46600000000000003"/>
    <n v="0.621"/>
    <n v="0.42"/>
    <n v="1"/>
    <n v="0.88500000000000001"/>
    <n v="186"/>
    <n v="62"/>
    <n v="240"/>
    <n v="125"/>
    <n v="129"/>
    <n v="94.117647058823522"/>
    <n v="49.019607843137251"/>
    <n v="50.588235294117645"/>
    <n v="0.50900000000000001"/>
    <x v="2"/>
    <x v="0"/>
    <n v="4114"/>
    <n v="4.2"/>
    <n v="12.4"/>
    <n v="39.5"/>
    <n v="329175"/>
    <n v="88"/>
    <n v="33.1"/>
    <s v="Raabin_WBC"/>
    <s v="Giemsa"/>
    <s v="Leica_DM2000"/>
    <n v="60"/>
    <n v="256"/>
    <n v="0.79520000000000002"/>
    <n v="0.91080000000000005"/>
    <n v="0.68989999999999996"/>
    <n v="-0.2209000000000001"/>
  </r>
  <r>
    <s v="CELL_005180"/>
    <x v="14"/>
    <x v="0"/>
    <s v="Anemia"/>
    <n v="8.84"/>
    <n v="0"/>
    <n v="0"/>
    <n v="1"/>
    <n v="0"/>
    <n v="0.92100000000000004"/>
    <n v="0.23499999999999999"/>
    <n v="0.69"/>
    <n v="1"/>
    <n v="0.83799999999999997"/>
    <n v="211"/>
    <n v="54"/>
    <n v="223"/>
    <n v="149"/>
    <n v="132"/>
    <n v="87.450980392156865"/>
    <n v="58.431372549019613"/>
    <n v="51.764705882352949"/>
    <n v="0.49399999999999999"/>
    <x v="1"/>
    <x v="0"/>
    <n v="10389"/>
    <n v="3.6"/>
    <n v="15.7"/>
    <n v="50.8"/>
    <n v="225999"/>
    <n v="83.6"/>
    <n v="33"/>
    <s v="PBC_Dataset"/>
    <s v="Giemsa"/>
    <s v="Leica_DM2000"/>
    <n v="40"/>
    <n v="512"/>
    <n v="0.72689999999999999"/>
    <n v="0.73939999999999995"/>
    <n v="0.65239999999999998"/>
    <n v="-8.6999999999999966E-2"/>
  </r>
  <r>
    <s v="CELL_004672"/>
    <x v="12"/>
    <x v="0"/>
    <s v="Anemia"/>
    <n v="3.88"/>
    <n v="0"/>
    <n v="0"/>
    <n v="1"/>
    <n v="0"/>
    <n v="0.54500000000000004"/>
    <n v="0.81499999999999995"/>
    <n v="0.56999999999999995"/>
    <n v="1"/>
    <n v="0.76900000000000002"/>
    <n v="53"/>
    <n v="40"/>
    <n v="227"/>
    <n v="106"/>
    <n v="131"/>
    <n v="89.019607843137251"/>
    <n v="41.568627450980394"/>
    <n v="51.372549019607838"/>
    <n v="0.55300000000000005"/>
    <x v="0"/>
    <x v="0"/>
    <n v="6877"/>
    <n v="5.45"/>
    <n v="11.5"/>
    <n v="40.9"/>
    <n v="178028"/>
    <n v="71.5"/>
    <n v="33.799999999999997"/>
    <s v="PBC_Dataset"/>
    <s v="Giemsa"/>
    <s v="Leica_DM2000"/>
    <n v="40"/>
    <n v="256"/>
    <n v="0.76480000000000004"/>
    <n v="0.54520000000000002"/>
    <n v="0.69279999999999997"/>
    <n v="0.14759999999999995"/>
  </r>
  <r>
    <s v="CELL_000958"/>
    <x v="1"/>
    <x v="1"/>
    <s v="Normal_WBC"/>
    <n v="10.73"/>
    <n v="57.1"/>
    <n v="0.74399999999999999"/>
    <n v="0.52300000000000002"/>
    <n v="109.17782026768643"/>
    <n v="0.875"/>
    <n v="0.40699999999999997"/>
    <n v="3.37"/>
    <n v="2.9"/>
    <n v="0.86799999999999999"/>
    <n v="416"/>
    <n v="77"/>
    <n v="210"/>
    <n v="164"/>
    <n v="183"/>
    <n v="82.35294117647058"/>
    <n v="64.313725490196077"/>
    <n v="71.764705882352942"/>
    <n v="0.66600000000000004"/>
    <x v="1"/>
    <x v="1"/>
    <n v="9500"/>
    <n v="4.66"/>
    <n v="14.5"/>
    <n v="36.700000000000003"/>
    <n v="337334"/>
    <n v="95.1"/>
    <n v="34.6"/>
    <s v="PBC_Dataset"/>
    <s v="Giemsa"/>
    <s v="Olympus_BX51"/>
    <n v="60"/>
    <n v="512"/>
    <n v="7.4499999999999997E-2"/>
    <n v="0.93640000000000001"/>
    <n v="0.88100000000000001"/>
    <n v="-5.5400000000000005E-2"/>
  </r>
  <r>
    <s v="CELL_003652"/>
    <x v="2"/>
    <x v="1"/>
    <s v="Normal_RBC"/>
    <n v="7.6"/>
    <n v="0"/>
    <n v="0"/>
    <n v="1"/>
    <n v="0"/>
    <n v="0.88700000000000001"/>
    <n v="0.115"/>
    <n v="0.66"/>
    <n v="1"/>
    <n v="0.94599999999999995"/>
    <n v="167"/>
    <n v="47"/>
    <n v="227"/>
    <n v="124"/>
    <n v="130"/>
    <n v="89.019607843137251"/>
    <n v="48.627450980392155"/>
    <n v="50.980392156862742"/>
    <n v="0.48599999999999999"/>
    <x v="1"/>
    <x v="1"/>
    <n v="9837"/>
    <n v="4.97"/>
    <n v="11.8"/>
    <n v="51.9"/>
    <n v="355886"/>
    <n v="95.7"/>
    <n v="33.5"/>
    <s v="CytoData"/>
    <s v="Wright"/>
    <s v="Leica_DM2000"/>
    <n v="40"/>
    <n v="224"/>
    <n v="0.1439"/>
    <n v="0.89990000000000003"/>
    <n v="0.88"/>
    <n v="-1.9900000000000029E-2"/>
  </r>
  <r>
    <s v="CELL_004101"/>
    <x v="8"/>
    <x v="0"/>
    <s v="Leukemia"/>
    <n v="13.8"/>
    <n v="84.7"/>
    <n v="0.307"/>
    <n v="0.14199999999999999"/>
    <n v="596.47887323943667"/>
    <n v="0.81799999999999995"/>
    <n v="0.34499999999999997"/>
    <n v="0.66"/>
    <n v="1"/>
    <n v="0.91400000000000003"/>
    <n v="654"/>
    <n v="89"/>
    <n v="177"/>
    <n v="149"/>
    <n v="189"/>
    <n v="69.411764705882348"/>
    <n v="58.431372549019613"/>
    <n v="74.117647058823536"/>
    <n v="0.83"/>
    <x v="0"/>
    <x v="0"/>
    <n v="9207"/>
    <n v="5.58"/>
    <n v="12.2"/>
    <n v="42.6"/>
    <n v="202673"/>
    <n v="82.1"/>
    <n v="34"/>
    <s v="PBC_Dataset"/>
    <s v="Giemsa"/>
    <s v="Zeiss_Axio"/>
    <n v="100"/>
    <n v="224"/>
    <n v="0.87639999999999996"/>
    <n v="0.8236"/>
    <n v="0.64680000000000004"/>
    <n v="-0.17679999999999996"/>
  </r>
  <r>
    <s v="CELL_001506"/>
    <x v="5"/>
    <x v="1"/>
    <s v="Normal_WBC"/>
    <n v="8.31"/>
    <n v="72.2"/>
    <n v="0.74199999999999999"/>
    <n v="0.21099999999999999"/>
    <n v="342.18009478672991"/>
    <n v="0.85599999999999998"/>
    <n v="0.28999999999999998"/>
    <n v="0.65"/>
    <n v="1"/>
    <n v="0.879"/>
    <n v="319"/>
    <n v="61"/>
    <n v="190"/>
    <n v="165"/>
    <n v="175"/>
    <n v="74.509803921568633"/>
    <n v="64.705882352941174"/>
    <n v="68.627450980392155"/>
    <n v="0.61299999999999999"/>
    <x v="1"/>
    <x v="0"/>
    <n v="4787"/>
    <n v="5.07"/>
    <n v="17.8"/>
    <n v="41"/>
    <n v="199933"/>
    <n v="87.3"/>
    <n v="36.1"/>
    <s v="PBC_Dataset"/>
    <s v="Wright"/>
    <s v="Olympus_BX51"/>
    <n v="100"/>
    <n v="256"/>
    <n v="6.3E-2"/>
    <n v="0.89700000000000002"/>
    <n v="0.93779999999999997"/>
    <n v="4.0799999999999947E-2"/>
  </r>
  <r>
    <s v="CELL_001841"/>
    <x v="5"/>
    <x v="1"/>
    <s v="Normal_WBC"/>
    <n v="8.27"/>
    <n v="80.599999999999994"/>
    <n v="0.89100000000000001"/>
    <n v="0.20599999999999999"/>
    <n v="391.26213592233012"/>
    <n v="0.77"/>
    <n v="0.26700000000000002"/>
    <n v="1.1000000000000001"/>
    <n v="1"/>
    <n v="0.88500000000000001"/>
    <n v="210"/>
    <n v="55"/>
    <n v="193"/>
    <n v="136"/>
    <n v="198"/>
    <n v="75.686274509803923"/>
    <n v="53.333333333333336"/>
    <n v="77.64705882352942"/>
    <n v="0.65500000000000003"/>
    <x v="2"/>
    <x v="0"/>
    <n v="10310"/>
    <n v="3.81"/>
    <n v="14.1"/>
    <n v="43.1"/>
    <n v="361461"/>
    <n v="89.5"/>
    <n v="35.4"/>
    <s v="CytoData"/>
    <s v="May_Grunwald_Giemsa"/>
    <s v="Olympus_BX51"/>
    <n v="100"/>
    <n v="224"/>
    <n v="3.8699999999999998E-2"/>
    <n v="0.871"/>
    <n v="0.92159999999999997"/>
    <n v="5.0599999999999978E-2"/>
  </r>
  <r>
    <s v="CELL_000412"/>
    <x v="1"/>
    <x v="1"/>
    <s v="Normal_WBC"/>
    <n v="12.18"/>
    <n v="51.5"/>
    <n v="0.53500000000000003"/>
    <n v="0.47499999999999998"/>
    <n v="108.42105263157896"/>
    <n v="0.84099999999999997"/>
    <n v="0.26300000000000001"/>
    <n v="3.2"/>
    <n v="4.5"/>
    <n v="0.80800000000000005"/>
    <n v="466"/>
    <n v="75"/>
    <n v="224"/>
    <n v="147"/>
    <n v="172"/>
    <n v="87.843137254901961"/>
    <n v="57.647058823529406"/>
    <n v="67.450980392156865"/>
    <n v="0.65100000000000002"/>
    <x v="0"/>
    <x v="0"/>
    <n v="3169"/>
    <n v="5.56"/>
    <n v="12.1"/>
    <n v="42.5"/>
    <n v="321005"/>
    <n v="104.5"/>
    <n v="31.9"/>
    <s v="CytoData"/>
    <s v="Wright"/>
    <s v="Olympus_BX51"/>
    <n v="100"/>
    <n v="360"/>
    <n v="7.2599999999999998E-2"/>
    <n v="0.91800000000000004"/>
    <n v="0.85660000000000003"/>
    <n v="-6.140000000000001E-2"/>
  </r>
  <r>
    <s v="CELL_001974"/>
    <x v="4"/>
    <x v="1"/>
    <s v="Normal_WBC"/>
    <n v="14.22"/>
    <n v="70.5"/>
    <n v="0.436"/>
    <n v="0.38900000000000001"/>
    <n v="181.23393316195373"/>
    <n v="0.78100000000000003"/>
    <n v="0.436"/>
    <n v="1.41"/>
    <n v="1.1000000000000001"/>
    <n v="0.71699999999999997"/>
    <n v="490"/>
    <n v="71"/>
    <n v="222"/>
    <n v="182"/>
    <n v="171"/>
    <n v="87.058823529411768"/>
    <n v="71.372549019607845"/>
    <n v="67.058823529411754"/>
    <n v="0.56000000000000005"/>
    <x v="1"/>
    <x v="1"/>
    <n v="9019"/>
    <n v="6.14"/>
    <n v="15.4"/>
    <n v="46.2"/>
    <n v="343875"/>
    <n v="89.2"/>
    <n v="31.4"/>
    <s v="PBC_Dataset"/>
    <s v="Wright"/>
    <s v="Olympus_BX51"/>
    <n v="40"/>
    <n v="512"/>
    <n v="9.4E-2"/>
    <n v="0.89529999999999998"/>
    <n v="0.90739999999999998"/>
    <n v="1.21E-2"/>
  </r>
  <r>
    <s v="CELL_002880"/>
    <x v="2"/>
    <x v="1"/>
    <s v="Normal_RBC"/>
    <n v="7.87"/>
    <n v="0"/>
    <n v="0"/>
    <n v="1"/>
    <n v="0"/>
    <n v="0.84499999999999997"/>
    <n v="0.129"/>
    <n v="0.56000000000000005"/>
    <n v="1"/>
    <n v="0.93600000000000005"/>
    <n v="198"/>
    <n v="43"/>
    <n v="223"/>
    <n v="134"/>
    <n v="130"/>
    <n v="87.450980392156865"/>
    <n v="52.549019607843142"/>
    <n v="50.980392156862742"/>
    <n v="0.48099999999999998"/>
    <x v="1"/>
    <x v="1"/>
    <n v="5667"/>
    <n v="4.92"/>
    <n v="10.6"/>
    <n v="44.1"/>
    <n v="110471"/>
    <n v="85.9"/>
    <n v="35.6"/>
    <s v="CytoData"/>
    <s v="Wright"/>
    <s v="Leica_DM2000"/>
    <n v="100"/>
    <n v="224"/>
    <n v="1.32E-2"/>
    <n v="0.99170000000000003"/>
    <n v="0.92430000000000001"/>
    <n v="-6.7400000000000015E-2"/>
  </r>
  <r>
    <s v="CELL_005645"/>
    <x v="3"/>
    <x v="0"/>
    <s v="Infection"/>
    <n v="13.67"/>
    <n v="63.6"/>
    <n v="0.85399999999999998"/>
    <n v="0.32500000000000001"/>
    <n v="195.69230769230768"/>
    <n v="0.90400000000000003"/>
    <n v="0.42299999999999999"/>
    <n v="1.57"/>
    <n v="1"/>
    <n v="0.81"/>
    <n v="412"/>
    <n v="75"/>
    <n v="200"/>
    <n v="124"/>
    <n v="177"/>
    <n v="78.431372549019613"/>
    <n v="48.627450980392155"/>
    <n v="69.411764705882348"/>
    <n v="0.68600000000000005"/>
    <x v="2"/>
    <x v="0"/>
    <n v="6527"/>
    <n v="5"/>
    <n v="11.8"/>
    <n v="30.4"/>
    <n v="224334"/>
    <n v="89.9"/>
    <n v="34.1"/>
    <s v="Raabin_WBC"/>
    <s v="Wright"/>
    <s v="Leica_DM2000"/>
    <n v="100"/>
    <n v="512"/>
    <n v="0.73750000000000004"/>
    <n v="0.64759999999999995"/>
    <n v="0.73419999999999996"/>
    <n v="8.660000000000001E-2"/>
  </r>
  <r>
    <s v="CELL_004211"/>
    <x v="8"/>
    <x v="0"/>
    <s v="Leukemia"/>
    <n v="16.670000000000002"/>
    <n v="90.4"/>
    <n v="0.44"/>
    <n v="7.8E-2"/>
    <n v="1158.9743589743591"/>
    <n v="0.84"/>
    <n v="0.30499999999999999"/>
    <n v="0.62"/>
    <n v="1.1000000000000001"/>
    <n v="0.98899999999999999"/>
    <n v="624"/>
    <n v="117"/>
    <n v="174"/>
    <n v="144"/>
    <n v="200"/>
    <n v="68.235294117647058"/>
    <n v="56.470588235294116"/>
    <n v="78.431372549019613"/>
    <n v="0.81299999999999994"/>
    <x v="1"/>
    <x v="1"/>
    <n v="3552"/>
    <n v="4.93"/>
    <n v="11.9"/>
    <n v="33.5"/>
    <n v="193475"/>
    <n v="91.8"/>
    <n v="35"/>
    <s v="CytoData"/>
    <s v="Wright"/>
    <s v="Leica_DM2000"/>
    <n v="60"/>
    <n v="224"/>
    <n v="0.85550000000000004"/>
    <n v="0.73950000000000005"/>
    <n v="0.75690000000000002"/>
    <n v="1.7399999999999971E-2"/>
  </r>
  <r>
    <s v="CELL_002348"/>
    <x v="4"/>
    <x v="1"/>
    <s v="Normal_WBC"/>
    <n v="16.75"/>
    <n v="61.2"/>
    <n v="0.56399999999999995"/>
    <n v="0.31"/>
    <n v="197.41935483870969"/>
    <n v="0.76900000000000002"/>
    <n v="0.57899999999999996"/>
    <n v="1.1200000000000001"/>
    <n v="1.4"/>
    <n v="0.754"/>
    <n v="673"/>
    <n v="109"/>
    <n v="206"/>
    <n v="166"/>
    <n v="162"/>
    <n v="80.784313725490193"/>
    <n v="65.098039215686271"/>
    <n v="63.529411764705877"/>
    <n v="0.56799999999999995"/>
    <x v="0"/>
    <x v="1"/>
    <n v="11139"/>
    <n v="4.91"/>
    <n v="11.2"/>
    <n v="29.6"/>
    <n v="159983"/>
    <n v="87.4"/>
    <n v="34.5"/>
    <s v="Raabin_WBC"/>
    <s v="Giemsa"/>
    <s v="Leica_DM2000"/>
    <n v="100"/>
    <n v="512"/>
    <n v="4.4999999999999998E-2"/>
    <n v="0.90210000000000001"/>
    <n v="0.83550000000000002"/>
    <n v="-6.6599999999999993E-2"/>
  </r>
  <r>
    <s v="CELL_004580"/>
    <x v="16"/>
    <x v="0"/>
    <s v="Anemia"/>
    <n v="8.68"/>
    <n v="0"/>
    <n v="0"/>
    <n v="1"/>
    <n v="0"/>
    <n v="0.42199999999999999"/>
    <n v="0.77800000000000002"/>
    <n v="0.72"/>
    <n v="1"/>
    <n v="0.83899999999999997"/>
    <n v="178"/>
    <n v="49"/>
    <n v="234"/>
    <n v="129"/>
    <n v="145"/>
    <n v="91.764705882352942"/>
    <n v="50.588235294117645"/>
    <n v="56.862745098039213"/>
    <n v="0.495"/>
    <x v="0"/>
    <x v="1"/>
    <n v="6241"/>
    <n v="5.25"/>
    <n v="12.4"/>
    <n v="39.5"/>
    <n v="264831"/>
    <n v="101"/>
    <n v="33"/>
    <s v="CytoData"/>
    <s v="Giemsa"/>
    <s v="Leica_DM2000"/>
    <n v="100"/>
    <n v="360"/>
    <n v="0.83899999999999997"/>
    <n v="0.82689999999999997"/>
    <n v="0.78129999999999999"/>
    <n v="-4.5599999999999974E-2"/>
  </r>
  <r>
    <s v="CELL_003027"/>
    <x v="2"/>
    <x v="1"/>
    <s v="Normal_RBC"/>
    <n v="7.26"/>
    <n v="0"/>
    <n v="0"/>
    <n v="1"/>
    <n v="0"/>
    <n v="0.82199999999999995"/>
    <n v="0.21199999999999999"/>
    <n v="0.65"/>
    <n v="1"/>
    <n v="0.96599999999999997"/>
    <n v="182"/>
    <n v="37"/>
    <n v="232"/>
    <n v="121"/>
    <n v="139"/>
    <n v="90.980392156862749"/>
    <n v="47.450980392156858"/>
    <n v="54.509803921568626"/>
    <n v="0.56599999999999995"/>
    <x v="1"/>
    <x v="0"/>
    <n v="5968"/>
    <n v="4.21"/>
    <n v="16.399999999999999"/>
    <n v="40.200000000000003"/>
    <n v="219700"/>
    <n v="73.099999999999994"/>
    <n v="34.799999999999997"/>
    <s v="PBC_Dataset"/>
    <s v="Wright"/>
    <s v="Zeiss_Axio"/>
    <n v="60"/>
    <n v="360"/>
    <n v="0.1144"/>
    <n v="0.8458"/>
    <n v="0.90580000000000005"/>
    <n v="6.0000000000000053E-2"/>
  </r>
  <r>
    <s v="CELL_001035"/>
    <x v="1"/>
    <x v="1"/>
    <s v="Normal_WBC"/>
    <n v="14.63"/>
    <n v="56.5"/>
    <n v="0.505"/>
    <n v="0.40400000000000003"/>
    <n v="139.85148514851485"/>
    <n v="0.75900000000000001"/>
    <n v="0.33400000000000002"/>
    <n v="3.84"/>
    <n v="3.5"/>
    <n v="0.73899999999999999"/>
    <n v="430"/>
    <n v="73"/>
    <n v="202"/>
    <n v="164"/>
    <n v="184"/>
    <n v="79.215686274509807"/>
    <n v="64.313725490196077"/>
    <n v="72.156862745098039"/>
    <n v="0.69399999999999995"/>
    <x v="2"/>
    <x v="0"/>
    <n v="8437"/>
    <n v="3.23"/>
    <n v="10.9"/>
    <n v="38.799999999999997"/>
    <n v="179477"/>
    <n v="101.9"/>
    <n v="33"/>
    <s v="PBC_Dataset"/>
    <s v="Wright"/>
    <s v="Olympus_BX51"/>
    <n v="60"/>
    <n v="512"/>
    <n v="1.6500000000000001E-2"/>
    <n v="0.88519999999999999"/>
    <n v="0.95140000000000002"/>
    <n v="6.6200000000000037E-2"/>
  </r>
  <r>
    <s v="CELL_002536"/>
    <x v="10"/>
    <x v="1"/>
    <s v="Normal_WBC"/>
    <n v="13.54"/>
    <n v="44.5"/>
    <n v="0.61099999999999999"/>
    <n v="0.44700000000000001"/>
    <n v="99.552572706935123"/>
    <n v="0.72399999999999998"/>
    <n v="0.49399999999999999"/>
    <n v="4.25"/>
    <n v="1.9"/>
    <n v="0.8"/>
    <n v="534"/>
    <n v="95"/>
    <n v="252"/>
    <n v="161"/>
    <n v="154"/>
    <n v="98.82352941176471"/>
    <n v="63.13725490196078"/>
    <n v="60.392156862745097"/>
    <n v="0.79900000000000004"/>
    <x v="0"/>
    <x v="1"/>
    <n v="7496"/>
    <n v="4.95"/>
    <n v="15.1"/>
    <n v="50.8"/>
    <n v="403391"/>
    <n v="96.8"/>
    <n v="34.9"/>
    <s v="PBC_Dataset"/>
    <s v="Giemsa"/>
    <s v="Olympus_BX51"/>
    <n v="100"/>
    <n v="224"/>
    <n v="8.3500000000000005E-2"/>
    <n v="0.91920000000000002"/>
    <n v="0.89949999999999997"/>
    <n v="-1.9700000000000051E-2"/>
  </r>
  <r>
    <s v="CELL_001865"/>
    <x v="5"/>
    <x v="1"/>
    <s v="Normal_WBC"/>
    <n v="10.210000000000001"/>
    <n v="82.8"/>
    <n v="0.75700000000000001"/>
    <n v="0.182"/>
    <n v="454.94505494505495"/>
    <n v="0.94099999999999995"/>
    <n v="0.23100000000000001"/>
    <n v="1.04"/>
    <n v="1"/>
    <n v="0.85899999999999999"/>
    <n v="270"/>
    <n v="57"/>
    <n v="198"/>
    <n v="150"/>
    <n v="191"/>
    <n v="77.64705882352942"/>
    <n v="58.82352941176471"/>
    <n v="74.901960784313729"/>
    <n v="0.71299999999999997"/>
    <x v="1"/>
    <x v="1"/>
    <n v="10650"/>
    <n v="4.6399999999999997"/>
    <n v="12.3"/>
    <n v="37"/>
    <n v="86713"/>
    <n v="100.2"/>
    <n v="33.799999999999997"/>
    <s v="PBC_Dataset"/>
    <s v="May_Grunwald_Giemsa"/>
    <s v="Olympus_BX51"/>
    <n v="100"/>
    <n v="256"/>
    <n v="8.4400000000000003E-2"/>
    <n v="0.93959999999999999"/>
    <n v="0.90859999999999996"/>
    <n v="-3.1000000000000028E-2"/>
  </r>
  <r>
    <s v="CELL_000932"/>
    <x v="1"/>
    <x v="1"/>
    <s v="Normal_WBC"/>
    <n v="12.2"/>
    <n v="54"/>
    <n v="0.51800000000000002"/>
    <n v="0.52"/>
    <n v="103.84615384615384"/>
    <n v="0.63200000000000001"/>
    <n v="0.34899999999999998"/>
    <n v="2.02"/>
    <n v="3.6"/>
    <n v="0.85799999999999998"/>
    <n v="352"/>
    <n v="62"/>
    <n v="184"/>
    <n v="160"/>
    <n v="179"/>
    <n v="72.156862745098039"/>
    <n v="62.745098039215684"/>
    <n v="70.196078431372541"/>
    <n v="0.63"/>
    <x v="1"/>
    <x v="0"/>
    <n v="6080"/>
    <n v="4.8099999999999996"/>
    <n v="10.5"/>
    <n v="37.299999999999997"/>
    <n v="97932"/>
    <n v="87.8"/>
    <n v="33.200000000000003"/>
    <s v="CytoData"/>
    <s v="Wright"/>
    <s v="Zeiss_Axio"/>
    <n v="100"/>
    <n v="256"/>
    <n v="1.09E-2"/>
    <n v="0.93530000000000002"/>
    <n v="0.93089999999999995"/>
    <n v="-4.4000000000000705E-3"/>
  </r>
  <r>
    <s v="CELL_005362"/>
    <x v="0"/>
    <x v="0"/>
    <s v="Infection"/>
    <n v="13.81"/>
    <n v="62.6"/>
    <n v="0.44800000000000001"/>
    <n v="0.50900000000000001"/>
    <n v="122.98624754420432"/>
    <n v="0.72399999999999998"/>
    <n v="0.56399999999999995"/>
    <n v="2.6"/>
    <n v="5.8"/>
    <n v="0.77200000000000002"/>
    <n v="390"/>
    <n v="82"/>
    <n v="216"/>
    <n v="174"/>
    <n v="191"/>
    <n v="84.705882352941174"/>
    <n v="68.235294117647058"/>
    <n v="74.901960784313729"/>
    <n v="0.66200000000000003"/>
    <x v="0"/>
    <x v="1"/>
    <n v="5565"/>
    <n v="4.5"/>
    <n v="15.9"/>
    <n v="33.5"/>
    <n v="195989"/>
    <n v="98.6"/>
    <n v="34.4"/>
    <s v="PBC_Dataset"/>
    <s v="Wright"/>
    <s v="Olympus_BX51"/>
    <n v="60"/>
    <n v="360"/>
    <n v="0.86509999999999998"/>
    <n v="0.69550000000000001"/>
    <n v="0.98419999999999996"/>
    <n v="0.28869999999999996"/>
  </r>
  <r>
    <s v="CELL_003198"/>
    <x v="2"/>
    <x v="1"/>
    <s v="Normal_RBC"/>
    <n v="7.75"/>
    <n v="0"/>
    <n v="0"/>
    <n v="1"/>
    <n v="0"/>
    <n v="0.83199999999999996"/>
    <n v="0.114"/>
    <n v="0.5"/>
    <n v="1"/>
    <n v="0.94099999999999995"/>
    <n v="174"/>
    <n v="51"/>
    <n v="226"/>
    <n v="140"/>
    <n v="125"/>
    <n v="88.627450980392155"/>
    <n v="54.901960784313729"/>
    <n v="49.019607843137251"/>
    <n v="0.52900000000000003"/>
    <x v="1"/>
    <x v="1"/>
    <n v="6815"/>
    <n v="4.71"/>
    <n v="14.2"/>
    <n v="43.1"/>
    <n v="202985"/>
    <n v="100.2"/>
    <n v="29.5"/>
    <s v="CytoData"/>
    <s v="Giemsa"/>
    <s v="Zeiss_Axio"/>
    <n v="100"/>
    <n v="256"/>
    <n v="0.14549999999999999"/>
    <n v="0.88160000000000005"/>
    <n v="0.78810000000000002"/>
    <n v="-9.3500000000000028E-2"/>
  </r>
  <r>
    <s v="CELL_000634"/>
    <x v="1"/>
    <x v="1"/>
    <s v="Normal_WBC"/>
    <n v="13.6"/>
    <n v="56.8"/>
    <n v="0.73799999999999999"/>
    <n v="0.48699999999999999"/>
    <n v="116.63244353182752"/>
    <n v="0.84299999999999997"/>
    <n v="0.38400000000000001"/>
    <n v="2.81"/>
    <n v="3"/>
    <n v="0.82899999999999996"/>
    <n v="409"/>
    <n v="57"/>
    <n v="194"/>
    <n v="155"/>
    <n v="195"/>
    <n v="76.078431372549019"/>
    <n v="60.784313725490193"/>
    <n v="76.470588235294116"/>
    <n v="0.64900000000000002"/>
    <x v="1"/>
    <x v="1"/>
    <n v="6819"/>
    <n v="4.04"/>
    <n v="12.8"/>
    <n v="52.8"/>
    <n v="157323"/>
    <n v="97"/>
    <n v="34.299999999999997"/>
    <s v="Raabin_WBC"/>
    <s v="Giemsa"/>
    <s v="Olympus_BX51"/>
    <n v="60"/>
    <n v="512"/>
    <n v="0.12139999999999999"/>
    <n v="0.96870000000000001"/>
    <n v="0.92459999999999998"/>
    <n v="-4.4100000000000028E-2"/>
  </r>
  <r>
    <s v="CELL_001781"/>
    <x v="5"/>
    <x v="1"/>
    <s v="Normal_WBC"/>
    <n v="9.1"/>
    <n v="76"/>
    <n v="0.95299999999999996"/>
    <n v="0.20300000000000001"/>
    <n v="374.38423645320194"/>
    <n v="0.92100000000000004"/>
    <n v="0.26600000000000001"/>
    <n v="1.08"/>
    <n v="1.1000000000000001"/>
    <n v="0.91100000000000003"/>
    <n v="299"/>
    <n v="74"/>
    <n v="202"/>
    <n v="148"/>
    <n v="186"/>
    <n v="79.215686274509807"/>
    <n v="58.039215686274517"/>
    <n v="72.941176470588232"/>
    <n v="0.71499999999999997"/>
    <x v="1"/>
    <x v="1"/>
    <n v="7292"/>
    <n v="4.9400000000000004"/>
    <n v="13.6"/>
    <n v="41.9"/>
    <n v="308852"/>
    <n v="84.6"/>
    <n v="32.1"/>
    <s v="PBC_Dataset"/>
    <s v="Wright"/>
    <s v="Olympus_BX51"/>
    <n v="100"/>
    <n v="512"/>
    <n v="3.15E-2"/>
    <n v="0.95720000000000005"/>
    <n v="0.88119999999999998"/>
    <n v="-7.6000000000000068E-2"/>
  </r>
  <r>
    <s v="CELL_000499"/>
    <x v="1"/>
    <x v="1"/>
    <s v="Normal_WBC"/>
    <n v="13.05"/>
    <n v="58.7"/>
    <n v="0.38900000000000001"/>
    <n v="0.50600000000000001"/>
    <n v="116.00790513833992"/>
    <n v="0.77200000000000002"/>
    <n v="0.34399999999999997"/>
    <n v="2.46"/>
    <n v="3.5"/>
    <n v="0.82199999999999995"/>
    <n v="354"/>
    <n v="60"/>
    <n v="217"/>
    <n v="173"/>
    <n v="187"/>
    <n v="85.098039215686271"/>
    <n v="67.843137254901961"/>
    <n v="73.333333333333329"/>
    <n v="0.73099999999999998"/>
    <x v="0"/>
    <x v="1"/>
    <n v="6784"/>
    <n v="5.24"/>
    <n v="17.8"/>
    <n v="44.8"/>
    <n v="271028"/>
    <n v="92.7"/>
    <n v="33.200000000000003"/>
    <s v="CytoData"/>
    <s v="Giemsa"/>
    <s v="Zeiss_Axio"/>
    <n v="40"/>
    <n v="360"/>
    <n v="2.1100000000000001E-2"/>
    <n v="0.85699999999999998"/>
    <n v="0.88619999999999999"/>
    <n v="2.9200000000000004E-2"/>
  </r>
  <r>
    <s v="CELL_005065"/>
    <x v="17"/>
    <x v="0"/>
    <s v="Sickle_Cell_Anemia"/>
    <n v="6.99"/>
    <n v="0"/>
    <n v="0"/>
    <n v="1"/>
    <n v="0"/>
    <n v="0.22900000000000001"/>
    <n v="0.94599999999999995"/>
    <n v="0.44"/>
    <n v="1"/>
    <n v="0.71699999999999997"/>
    <n v="197"/>
    <n v="56"/>
    <n v="227"/>
    <n v="148"/>
    <n v="119"/>
    <n v="89.019607843137251"/>
    <n v="58.039215686274517"/>
    <n v="46.666666666666664"/>
    <n v="0.48199999999999998"/>
    <x v="2"/>
    <x v="1"/>
    <n v="5019"/>
    <n v="5.88"/>
    <n v="15.8"/>
    <n v="37.1"/>
    <n v="303011"/>
    <n v="92.8"/>
    <n v="34.4"/>
    <s v="PBC_Dataset"/>
    <s v="Giemsa"/>
    <s v="Leica_DM2000"/>
    <n v="60"/>
    <n v="224"/>
    <n v="0.79310000000000003"/>
    <n v="0.73809999999999998"/>
    <n v="0.88170000000000004"/>
    <n v="0.14360000000000006"/>
  </r>
  <r>
    <s v="CELL_000416"/>
    <x v="1"/>
    <x v="1"/>
    <s v="Normal_WBC"/>
    <n v="11.25"/>
    <n v="50.3"/>
    <n v="0.66800000000000004"/>
    <n v="0.51100000000000001"/>
    <n v="98.434442270058696"/>
    <n v="0.85599999999999998"/>
    <n v="0.30399999999999999"/>
    <n v="2.44"/>
    <n v="3.6"/>
    <n v="0.83699999999999997"/>
    <n v="438"/>
    <n v="83"/>
    <n v="183"/>
    <n v="172"/>
    <n v="168"/>
    <n v="71.764705882352942"/>
    <n v="67.450980392156865"/>
    <n v="65.882352941176464"/>
    <n v="0.71"/>
    <x v="1"/>
    <x v="1"/>
    <n v="5812"/>
    <n v="4.2699999999999996"/>
    <n v="15.8"/>
    <n v="36.700000000000003"/>
    <n v="275852"/>
    <n v="88.9"/>
    <n v="33.9"/>
    <s v="Raabin_WBC"/>
    <s v="Giemsa"/>
    <s v="Olympus_BX51"/>
    <n v="60"/>
    <n v="512"/>
    <n v="8.3500000000000005E-2"/>
    <n v="0.81710000000000005"/>
    <n v="0.90029999999999999"/>
    <n v="8.3199999999999941E-2"/>
  </r>
  <r>
    <s v="CELL_003493"/>
    <x v="2"/>
    <x v="1"/>
    <s v="Normal_RBC"/>
    <n v="6.87"/>
    <n v="0"/>
    <n v="0"/>
    <n v="1"/>
    <n v="0"/>
    <n v="0.93799999999999994"/>
    <n v="0.13300000000000001"/>
    <n v="0.62"/>
    <n v="1"/>
    <n v="0.94399999999999995"/>
    <n v="147"/>
    <n v="53"/>
    <n v="220"/>
    <n v="133"/>
    <n v="143"/>
    <n v="86.274509803921575"/>
    <n v="52.156862745098046"/>
    <n v="56.078431372549019"/>
    <n v="0.61"/>
    <x v="0"/>
    <x v="1"/>
    <n v="8930"/>
    <n v="4.92"/>
    <n v="10.8"/>
    <n v="37.1"/>
    <n v="364505"/>
    <n v="94.4"/>
    <n v="32.1"/>
    <s v="PBC_Dataset"/>
    <s v="Wright"/>
    <s v="Zeiss_Axio"/>
    <n v="60"/>
    <n v="360"/>
    <n v="6.3799999999999996E-2"/>
    <n v="0.92410000000000003"/>
    <n v="0.95809999999999995"/>
    <n v="3.3999999999999919E-2"/>
  </r>
  <r>
    <s v="CELL_003149"/>
    <x v="2"/>
    <x v="1"/>
    <s v="Normal_RBC"/>
    <n v="7.21"/>
    <n v="0"/>
    <n v="0"/>
    <n v="1"/>
    <n v="0"/>
    <n v="0.92900000000000005"/>
    <n v="0.124"/>
    <n v="0.75"/>
    <n v="1"/>
    <n v="1"/>
    <n v="170"/>
    <n v="54"/>
    <n v="244"/>
    <n v="125"/>
    <n v="116"/>
    <n v="95.686274509803923"/>
    <n v="49.019607843137251"/>
    <n v="45.490196078431374"/>
    <n v="0.53800000000000003"/>
    <x v="0"/>
    <x v="0"/>
    <n v="4514"/>
    <n v="4.3099999999999996"/>
    <n v="15"/>
    <n v="47.1"/>
    <n v="194607"/>
    <n v="98.2"/>
    <n v="32.299999999999997"/>
    <s v="CytoData"/>
    <s v="May_Grunwald_Giemsa"/>
    <s v="Olympus_BX51"/>
    <n v="100"/>
    <n v="224"/>
    <n v="0.128"/>
    <n v="0.95699999999999996"/>
    <n v="0.98899999999999999"/>
    <n v="3.2000000000000028E-2"/>
  </r>
  <r>
    <s v="CELL_002777"/>
    <x v="9"/>
    <x v="1"/>
    <s v="Normal_WBC"/>
    <n v="10.71"/>
    <n v="61.6"/>
    <n v="0.74399999999999999"/>
    <n v="0.32700000000000001"/>
    <n v="188.37920489296636"/>
    <n v="0.77400000000000002"/>
    <n v="0.41399999999999998"/>
    <n v="5.3"/>
    <n v="2"/>
    <n v="0.81699999999999995"/>
    <n v="402"/>
    <n v="68"/>
    <n v="197"/>
    <n v="164"/>
    <n v="212"/>
    <n v="77.254901960784323"/>
    <n v="64.313725490196077"/>
    <n v="83.137254901960787"/>
    <n v="0.745"/>
    <x v="0"/>
    <x v="1"/>
    <n v="5779"/>
    <n v="4.34"/>
    <n v="12.9"/>
    <n v="27.8"/>
    <n v="251895"/>
    <n v="83.4"/>
    <n v="32.9"/>
    <s v="PBC_Dataset"/>
    <s v="Wright"/>
    <s v="Olympus_BX51"/>
    <n v="100"/>
    <n v="512"/>
    <n v="0.10050000000000001"/>
    <n v="0.88600000000000001"/>
    <n v="0.94650000000000001"/>
    <n v="6.0499999999999998E-2"/>
  </r>
  <r>
    <s v="CELL_001719"/>
    <x v="5"/>
    <x v="1"/>
    <s v="Normal_WBC"/>
    <n v="9.34"/>
    <n v="87.6"/>
    <n v="0.74"/>
    <n v="0.221"/>
    <n v="396.38009049773751"/>
    <n v="0.85"/>
    <n v="0.27400000000000002"/>
    <n v="1.35"/>
    <n v="1.2"/>
    <n v="0.89300000000000002"/>
    <n v="285"/>
    <n v="63"/>
    <n v="207"/>
    <n v="125"/>
    <n v="186"/>
    <n v="81.17647058823529"/>
    <n v="49.019607843137251"/>
    <n v="72.941176470588232"/>
    <n v="0.754"/>
    <x v="0"/>
    <x v="0"/>
    <n v="6475"/>
    <n v="4.0599999999999996"/>
    <n v="12.4"/>
    <n v="36.299999999999997"/>
    <n v="302863"/>
    <n v="87.9"/>
    <n v="32.4"/>
    <s v="CytoData"/>
    <s v="Giemsa"/>
    <s v="Zeiss_Axio"/>
    <n v="100"/>
    <n v="256"/>
    <n v="9.4799999999999995E-2"/>
    <n v="0.92049999999999998"/>
    <n v="0.95389999999999997"/>
    <n v="3.3399999999999985E-2"/>
  </r>
  <r>
    <s v="CELL_005738"/>
    <x v="6"/>
    <x v="0"/>
    <s v="Artefact"/>
    <n v="13.21"/>
    <n v="82.3"/>
    <n v="0.77700000000000002"/>
    <n v="9.5000000000000001E-2"/>
    <n v="866.31578947368416"/>
    <n v="0.222"/>
    <n v="0.48399999999999999"/>
    <n v="0.79"/>
    <n v="1.6"/>
    <n v="0.56299999999999994"/>
    <n v="439"/>
    <n v="95"/>
    <n v="180"/>
    <n v="124"/>
    <n v="184"/>
    <n v="70.588235294117652"/>
    <n v="48.627450980392155"/>
    <n v="72.156862745098039"/>
    <n v="0.80400000000000005"/>
    <x v="1"/>
    <x v="1"/>
    <n v="6216"/>
    <n v="5.09"/>
    <n v="14"/>
    <n v="45.4"/>
    <n v="360312"/>
    <n v="96.6"/>
    <n v="34.9"/>
    <s v="Raabin_WBC"/>
    <s v="May_Grunwald_Giemsa"/>
    <s v="Zeiss_Axio"/>
    <n v="100"/>
    <n v="256"/>
    <n v="0.8407"/>
    <n v="0.89319999999999999"/>
    <n v="0.68100000000000005"/>
    <n v="-0.21219999999999994"/>
  </r>
  <r>
    <s v="CELL_000758"/>
    <x v="1"/>
    <x v="1"/>
    <s v="Normal_WBC"/>
    <n v="9.86"/>
    <n v="55.4"/>
    <n v="0.64500000000000002"/>
    <n v="0.54500000000000004"/>
    <n v="101.65137614678898"/>
    <n v="0.77400000000000002"/>
    <n v="0.38300000000000001"/>
    <n v="3.46"/>
    <n v="3.3"/>
    <n v="0.84599999999999997"/>
    <n v="415"/>
    <n v="80"/>
    <n v="220"/>
    <n v="172"/>
    <n v="181"/>
    <n v="86.274509803921575"/>
    <n v="67.450980392156865"/>
    <n v="70.980392156862749"/>
    <n v="0.78500000000000003"/>
    <x v="2"/>
    <x v="0"/>
    <n v="8209"/>
    <n v="7"/>
    <n v="12.7"/>
    <n v="42.9"/>
    <n v="277952"/>
    <n v="90.8"/>
    <n v="31.7"/>
    <s v="Raabin_WBC"/>
    <s v="Wright"/>
    <s v="Zeiss_Axio"/>
    <n v="40"/>
    <n v="360"/>
    <n v="0"/>
    <n v="0.88200000000000001"/>
    <n v="0.91049999999999998"/>
    <n v="2.849999999999997E-2"/>
  </r>
  <r>
    <s v="CELL_001500"/>
    <x v="5"/>
    <x v="1"/>
    <s v="Normal_WBC"/>
    <n v="8.2200000000000006"/>
    <n v="79"/>
    <n v="0.72699999999999998"/>
    <n v="0.126"/>
    <n v="626.98412698412699"/>
    <n v="0.85799999999999998"/>
    <n v="0.20100000000000001"/>
    <n v="1.43"/>
    <n v="1"/>
    <n v="0.86299999999999999"/>
    <n v="250"/>
    <n v="62"/>
    <n v="194"/>
    <n v="141"/>
    <n v="195"/>
    <n v="76.078431372549019"/>
    <n v="55.294117647058826"/>
    <n v="76.470588235294116"/>
    <n v="0.67300000000000004"/>
    <x v="2"/>
    <x v="0"/>
    <n v="8195"/>
    <n v="3.47"/>
    <n v="12.9"/>
    <n v="38"/>
    <n v="264111"/>
    <n v="90.5"/>
    <n v="34.200000000000003"/>
    <s v="PBC_Dataset"/>
    <s v="Giemsa"/>
    <s v="Olympus_BX51"/>
    <n v="60"/>
    <n v="224"/>
    <n v="0"/>
    <n v="0.8871"/>
    <n v="0.95809999999999995"/>
    <n v="7.0999999999999952E-2"/>
  </r>
  <r>
    <s v="CELL_001042"/>
    <x v="1"/>
    <x v="1"/>
    <s v="Normal_WBC"/>
    <n v="11.48"/>
    <n v="57.4"/>
    <n v="0.54100000000000004"/>
    <n v="0.44600000000000001"/>
    <n v="128.69955156950672"/>
    <n v="0.80400000000000005"/>
    <n v="0.29699999999999999"/>
    <n v="3.91"/>
    <n v="3.4"/>
    <n v="0.82599999999999996"/>
    <n v="417"/>
    <n v="77"/>
    <n v="215"/>
    <n v="159"/>
    <n v="206"/>
    <n v="84.313725490196077"/>
    <n v="62.352941176470587"/>
    <n v="80.784313725490193"/>
    <n v="0.42599999999999999"/>
    <x v="1"/>
    <x v="0"/>
    <n v="10106"/>
    <n v="5.29"/>
    <n v="12.4"/>
    <n v="33.6"/>
    <n v="335920"/>
    <n v="89"/>
    <n v="30.8"/>
    <s v="CytoData"/>
    <s v="Wright"/>
    <s v="Leica_DM2000"/>
    <n v="40"/>
    <n v="224"/>
    <n v="8.4699999999999998E-2"/>
    <n v="0.92710000000000004"/>
    <n v="0.85389999999999999"/>
    <n v="-7.3200000000000043E-2"/>
  </r>
  <r>
    <s v="CELL_005601"/>
    <x v="3"/>
    <x v="0"/>
    <s v="Infection"/>
    <n v="14.5"/>
    <n v="64.8"/>
    <n v="0.57099999999999995"/>
    <n v="0.30099999999999999"/>
    <n v="215.28239202657807"/>
    <n v="0.72699999999999998"/>
    <n v="0.38100000000000001"/>
    <n v="0.76"/>
    <n v="1"/>
    <n v="0.84599999999999997"/>
    <n v="436"/>
    <n v="84"/>
    <n v="198"/>
    <n v="156"/>
    <n v="193"/>
    <n v="77.64705882352942"/>
    <n v="61.176470588235297"/>
    <n v="75.686274509803923"/>
    <n v="0.73599999999999999"/>
    <x v="1"/>
    <x v="0"/>
    <n v="8320"/>
    <n v="5.68"/>
    <n v="10.199999999999999"/>
    <n v="38.700000000000003"/>
    <n v="133620"/>
    <n v="112"/>
    <n v="34"/>
    <s v="CytoData"/>
    <s v="Wright"/>
    <s v="Olympus_BX51"/>
    <n v="40"/>
    <n v="512"/>
    <n v="0.80630000000000002"/>
    <n v="0.7228"/>
    <n v="0.87390000000000001"/>
    <n v="0.15110000000000001"/>
  </r>
  <r>
    <s v="CELL_002843"/>
    <x v="2"/>
    <x v="1"/>
    <s v="Normal_RBC"/>
    <n v="7.57"/>
    <n v="0"/>
    <n v="0"/>
    <n v="1"/>
    <n v="0"/>
    <n v="0.92"/>
    <n v="0.22600000000000001"/>
    <n v="0.63"/>
    <n v="1"/>
    <n v="0.95"/>
    <n v="197"/>
    <n v="56"/>
    <n v="216"/>
    <n v="140"/>
    <n v="145"/>
    <n v="84.705882352941174"/>
    <n v="54.901960784313729"/>
    <n v="56.862745098039213"/>
    <n v="0.44500000000000001"/>
    <x v="1"/>
    <x v="1"/>
    <n v="8625"/>
    <n v="6.7"/>
    <n v="13.1"/>
    <n v="44.9"/>
    <n v="141666"/>
    <n v="83.1"/>
    <n v="32.9"/>
    <s v="Raabin_WBC"/>
    <s v="Wright"/>
    <s v="Leica_DM2000"/>
    <n v="60"/>
    <n v="512"/>
    <n v="9.2200000000000004E-2"/>
    <n v="0.88190000000000002"/>
    <n v="0.82199999999999995"/>
    <n v="-5.9900000000000064E-2"/>
  </r>
  <r>
    <s v="CELL_003286"/>
    <x v="2"/>
    <x v="1"/>
    <s v="Normal_RBC"/>
    <n v="7.29"/>
    <n v="0"/>
    <n v="0"/>
    <n v="1"/>
    <n v="0"/>
    <n v="0.86699999999999999"/>
    <n v="0.253"/>
    <n v="0.47"/>
    <n v="1"/>
    <n v="0.92300000000000004"/>
    <n v="190"/>
    <n v="58"/>
    <n v="241"/>
    <n v="116"/>
    <n v="142"/>
    <n v="94.509803921568619"/>
    <n v="45.490196078431374"/>
    <n v="55.686274509803923"/>
    <n v="0.45800000000000002"/>
    <x v="2"/>
    <x v="0"/>
    <n v="5380"/>
    <n v="4.7699999999999996"/>
    <n v="15.8"/>
    <n v="40.700000000000003"/>
    <n v="412276"/>
    <n v="88.3"/>
    <n v="34.200000000000003"/>
    <s v="CytoData"/>
    <s v="May_Grunwald_Giemsa"/>
    <s v="Olympus_BX51"/>
    <n v="100"/>
    <n v="256"/>
    <n v="9.8799999999999999E-2"/>
    <n v="0.96179999999999999"/>
    <n v="0.94140000000000001"/>
    <n v="-2.0399999999999974E-2"/>
  </r>
  <r>
    <s v="CELL_003734"/>
    <x v="7"/>
    <x v="1"/>
    <s v="Normal_Platelet"/>
    <n v="2.38"/>
    <n v="0"/>
    <n v="0"/>
    <n v="1"/>
    <n v="0"/>
    <n v="0.7"/>
    <n v="0.29899999999999999"/>
    <n v="3.36"/>
    <n v="1"/>
    <n v="0.82399999999999995"/>
    <n v="30"/>
    <n v="20"/>
    <n v="221"/>
    <n v="135"/>
    <n v="144"/>
    <n v="86.666666666666671"/>
    <n v="52.941176470588239"/>
    <n v="56.470588235294116"/>
    <n v="0.439"/>
    <x v="1"/>
    <x v="0"/>
    <n v="4479"/>
    <n v="3.74"/>
    <n v="13.2"/>
    <n v="35.1"/>
    <n v="148698"/>
    <n v="101.8"/>
    <n v="33.1"/>
    <s v="PBC_Dataset"/>
    <s v="Wright"/>
    <s v="Leica_DM2000"/>
    <n v="100"/>
    <n v="512"/>
    <n v="0.12280000000000001"/>
    <n v="0.90639999999999998"/>
    <n v="0.94169999999999998"/>
    <n v="3.5299999999999998E-2"/>
  </r>
  <r>
    <s v="CELL_000597"/>
    <x v="1"/>
    <x v="1"/>
    <s v="Normal_WBC"/>
    <n v="13.12"/>
    <n v="52.3"/>
    <n v="0.53100000000000003"/>
    <n v="0.41599999999999998"/>
    <n v="125.72115384615384"/>
    <n v="0.7"/>
    <n v="0.36199999999999999"/>
    <n v="3.05"/>
    <n v="2.7"/>
    <n v="0.85199999999999998"/>
    <n v="444"/>
    <n v="77"/>
    <n v="198"/>
    <n v="130"/>
    <n v="192"/>
    <n v="77.64705882352942"/>
    <n v="50.980392156862742"/>
    <n v="75.294117647058826"/>
    <n v="0.60399999999999998"/>
    <x v="1"/>
    <x v="0"/>
    <n v="4773"/>
    <n v="4.5199999999999996"/>
    <n v="13.6"/>
    <n v="42"/>
    <n v="220160"/>
    <n v="69.2"/>
    <n v="34.200000000000003"/>
    <s v="Raabin_WBC"/>
    <s v="Giemsa"/>
    <s v="Olympus_BX51"/>
    <n v="40"/>
    <n v="360"/>
    <n v="4.1700000000000001E-2"/>
    <n v="0.96799999999999997"/>
    <n v="0.83860000000000001"/>
    <n v="-0.12939999999999996"/>
  </r>
  <r>
    <s v="CELL_002118"/>
    <x v="4"/>
    <x v="1"/>
    <s v="Normal_WBC"/>
    <n v="16.239999999999998"/>
    <n v="67.400000000000006"/>
    <n v="0.47499999999999998"/>
    <n v="0.28199999999999997"/>
    <n v="239.0070921985816"/>
    <n v="0.66800000000000004"/>
    <n v="0.495"/>
    <n v="1.53"/>
    <n v="1.2"/>
    <n v="0.73599999999999999"/>
    <n v="543"/>
    <n v="95"/>
    <n v="213"/>
    <n v="152"/>
    <n v="182"/>
    <n v="83.529411764705884"/>
    <n v="59.607843137254903"/>
    <n v="71.372549019607845"/>
    <n v="0.64400000000000002"/>
    <x v="1"/>
    <x v="0"/>
    <n v="4474"/>
    <n v="4.5"/>
    <n v="16.7"/>
    <n v="51.7"/>
    <n v="373183"/>
    <n v="92.6"/>
    <n v="32.799999999999997"/>
    <s v="Raabin_WBC"/>
    <s v="Wright"/>
    <s v="Leica_DM2000"/>
    <n v="100"/>
    <n v="256"/>
    <n v="0.14069999999999999"/>
    <n v="0.7974"/>
    <n v="0.86950000000000005"/>
    <n v="7.2100000000000053E-2"/>
  </r>
  <r>
    <s v="CELL_001880"/>
    <x v="5"/>
    <x v="1"/>
    <s v="Normal_WBC"/>
    <n v="8.8800000000000008"/>
    <n v="76.900000000000006"/>
    <n v="0.82299999999999995"/>
    <n v="0.17199999999999999"/>
    <n v="447.09302325581405"/>
    <n v="0.91"/>
    <n v="0.191"/>
    <n v="1.61"/>
    <n v="1.2"/>
    <n v="0.85199999999999998"/>
    <n v="292"/>
    <n v="54"/>
    <n v="203"/>
    <n v="162"/>
    <n v="179"/>
    <n v="79.607843137254903"/>
    <n v="63.529411764705877"/>
    <n v="70.196078431372541"/>
    <n v="0.66200000000000003"/>
    <x v="1"/>
    <x v="0"/>
    <n v="4877"/>
    <n v="3.91"/>
    <n v="14.6"/>
    <n v="31.3"/>
    <n v="153863"/>
    <n v="91.8"/>
    <n v="35.200000000000003"/>
    <s v="PBC_Dataset"/>
    <s v="Wright"/>
    <s v="Olympus_BX51"/>
    <n v="100"/>
    <n v="256"/>
    <n v="0.17780000000000001"/>
    <n v="0.89500000000000002"/>
    <n v="0.88790000000000002"/>
    <n v="-7.0999999999999952E-3"/>
  </r>
  <r>
    <s v="CELL_001069"/>
    <x v="1"/>
    <x v="1"/>
    <s v="Normal_WBC"/>
    <n v="12.02"/>
    <n v="55.1"/>
    <n v="0.53900000000000003"/>
    <n v="0.41299999999999998"/>
    <n v="133.41404358353512"/>
    <n v="0.80500000000000005"/>
    <n v="0.35699999999999998"/>
    <n v="3.51"/>
    <n v="3.6"/>
    <n v="0.80100000000000005"/>
    <n v="498"/>
    <n v="71"/>
    <n v="219"/>
    <n v="149"/>
    <n v="154"/>
    <n v="85.882352941176464"/>
    <n v="58.431372549019613"/>
    <n v="60.392156862745097"/>
    <n v="0.61"/>
    <x v="0"/>
    <x v="0"/>
    <n v="1656"/>
    <n v="4.3"/>
    <n v="14.5"/>
    <n v="53.4"/>
    <n v="288782"/>
    <n v="76.599999999999994"/>
    <n v="32.799999999999997"/>
    <s v="PBC_Dataset"/>
    <s v="Wright"/>
    <s v="Leica_DM2000"/>
    <n v="40"/>
    <n v="512"/>
    <n v="0.1193"/>
    <n v="0.80740000000000001"/>
    <n v="0.84760000000000002"/>
    <n v="4.0200000000000014E-2"/>
  </r>
  <r>
    <s v="CELL_004610"/>
    <x v="16"/>
    <x v="0"/>
    <s v="Anemia"/>
    <n v="9.26"/>
    <n v="0"/>
    <n v="0"/>
    <n v="1"/>
    <n v="0"/>
    <n v="0.42399999999999999"/>
    <n v="0.77800000000000002"/>
    <n v="0.94"/>
    <n v="1"/>
    <n v="0.89900000000000002"/>
    <n v="167"/>
    <n v="54"/>
    <n v="229"/>
    <n v="126"/>
    <n v="122"/>
    <n v="89.803921568627459"/>
    <n v="49.411764705882355"/>
    <n v="47.843137254901961"/>
    <n v="0.57399999999999995"/>
    <x v="0"/>
    <x v="0"/>
    <n v="6306"/>
    <n v="4.6100000000000003"/>
    <n v="14.5"/>
    <n v="42.2"/>
    <n v="286111"/>
    <n v="93.6"/>
    <n v="35.200000000000003"/>
    <s v="Raabin_WBC"/>
    <s v="Wright"/>
    <s v="Zeiss_Axio"/>
    <n v="40"/>
    <n v="256"/>
    <n v="0.75139999999999996"/>
    <n v="0.74819999999999998"/>
    <n v="0.9153"/>
    <n v="0.16710000000000003"/>
  </r>
  <r>
    <s v="CELL_004856"/>
    <x v="15"/>
    <x v="0"/>
    <s v="Anemia"/>
    <n v="7.07"/>
    <n v="0"/>
    <n v="0"/>
    <n v="1"/>
    <n v="0"/>
    <n v="0.98"/>
    <n v="7.9000000000000001E-2"/>
    <n v="0.31"/>
    <n v="1"/>
    <n v="0.97699999999999998"/>
    <n v="111"/>
    <n v="38"/>
    <n v="247"/>
    <n v="136"/>
    <n v="148"/>
    <n v="96.862745098039213"/>
    <n v="53.333333333333336"/>
    <n v="58.039215686274517"/>
    <n v="0.58099999999999996"/>
    <x v="1"/>
    <x v="0"/>
    <n v="9083"/>
    <n v="5.03"/>
    <n v="16"/>
    <n v="38.6"/>
    <n v="225273"/>
    <n v="95.3"/>
    <n v="30.1"/>
    <s v="PBC_Dataset"/>
    <s v="Giemsa"/>
    <s v="Olympus_BX51"/>
    <n v="40"/>
    <n v="512"/>
    <n v="0.76829999999999998"/>
    <n v="0.74050000000000005"/>
    <n v="0.92190000000000005"/>
    <n v="0.18140000000000001"/>
  </r>
  <r>
    <s v="CELL_003897"/>
    <x v="7"/>
    <x v="1"/>
    <s v="Normal_Platelet"/>
    <n v="2.33"/>
    <n v="0"/>
    <n v="0"/>
    <n v="1"/>
    <n v="0"/>
    <n v="0.76500000000000001"/>
    <n v="0.55400000000000005"/>
    <n v="2.19"/>
    <n v="1"/>
    <n v="0.85099999999999998"/>
    <n v="34"/>
    <n v="17"/>
    <n v="214"/>
    <n v="127"/>
    <n v="187"/>
    <n v="83.921568627450981"/>
    <n v="49.803921568627452"/>
    <n v="73.333333333333329"/>
    <n v="0.61799999999999999"/>
    <x v="1"/>
    <x v="1"/>
    <n v="4584"/>
    <n v="3.46"/>
    <n v="15.2"/>
    <n v="38.4"/>
    <n v="309887"/>
    <n v="84.4"/>
    <n v="34.799999999999997"/>
    <s v="CytoData"/>
    <s v="Giemsa"/>
    <s v="Olympus_BX51"/>
    <n v="100"/>
    <n v="512"/>
    <n v="0.15820000000000001"/>
    <n v="0.91769999999999996"/>
    <n v="0.82650000000000001"/>
    <n v="-9.1199999999999948E-2"/>
  </r>
  <r>
    <s v="CELL_000653"/>
    <x v="1"/>
    <x v="1"/>
    <s v="Normal_WBC"/>
    <n v="11.66"/>
    <n v="55"/>
    <n v="0.48"/>
    <n v="0.54300000000000004"/>
    <n v="101.28913443830571"/>
    <n v="0.85799999999999998"/>
    <n v="0.50900000000000001"/>
    <n v="3.54"/>
    <n v="3.5"/>
    <n v="0.90100000000000002"/>
    <n v="385"/>
    <n v="65"/>
    <n v="200"/>
    <n v="167"/>
    <n v="173"/>
    <n v="78.431372549019613"/>
    <n v="65.490196078431367"/>
    <n v="67.843137254901961"/>
    <n v="0.63900000000000001"/>
    <x v="1"/>
    <x v="1"/>
    <n v="2995"/>
    <n v="4.63"/>
    <n v="13.5"/>
    <n v="37.4"/>
    <n v="202726"/>
    <n v="87.5"/>
    <n v="36"/>
    <s v="Raabin_WBC"/>
    <s v="Giemsa"/>
    <s v="Olympus_BX51"/>
    <n v="100"/>
    <n v="256"/>
    <n v="0.2268"/>
    <n v="0.88049999999999995"/>
    <n v="0.92849999999999999"/>
    <n v="4.8000000000000043E-2"/>
  </r>
  <r>
    <s v="CELL_004535"/>
    <x v="16"/>
    <x v="0"/>
    <s v="Anemia"/>
    <n v="7.41"/>
    <n v="0"/>
    <n v="0"/>
    <n v="1"/>
    <n v="0"/>
    <n v="0.54500000000000004"/>
    <n v="0.71499999999999997"/>
    <n v="0.56999999999999995"/>
    <n v="1"/>
    <n v="0.92200000000000004"/>
    <n v="190"/>
    <n v="50"/>
    <n v="222"/>
    <n v="136"/>
    <n v="108"/>
    <n v="87.058823529411768"/>
    <n v="53.333333333333336"/>
    <n v="42.352941176470587"/>
    <n v="0.48599999999999999"/>
    <x v="1"/>
    <x v="1"/>
    <n v="10741"/>
    <n v="2.9"/>
    <n v="15.8"/>
    <n v="36.299999999999997"/>
    <n v="115230"/>
    <n v="95.8"/>
    <n v="33.5"/>
    <s v="PBC_Dataset"/>
    <s v="Giemsa"/>
    <s v="Zeiss_Axio"/>
    <n v="60"/>
    <n v="224"/>
    <n v="0.87250000000000005"/>
    <n v="0.80620000000000003"/>
    <n v="0.8135"/>
    <n v="7.2999999999999732E-3"/>
  </r>
  <r>
    <s v="CELL_004717"/>
    <x v="12"/>
    <x v="0"/>
    <s v="Anemia"/>
    <n v="4.87"/>
    <n v="0"/>
    <n v="0"/>
    <n v="1"/>
    <n v="0"/>
    <n v="0.38200000000000001"/>
    <n v="0.66700000000000004"/>
    <n v="0.86"/>
    <n v="1"/>
    <n v="0.73"/>
    <n v="89"/>
    <n v="33"/>
    <n v="250"/>
    <n v="126"/>
    <n v="131"/>
    <n v="98.039215686274503"/>
    <n v="49.411764705882355"/>
    <n v="51.372549019607838"/>
    <n v="0.48099999999999998"/>
    <x v="1"/>
    <x v="1"/>
    <n v="7910"/>
    <n v="4.5599999999999996"/>
    <n v="14.7"/>
    <n v="46.2"/>
    <n v="330149"/>
    <n v="78.5"/>
    <n v="33.9"/>
    <s v="PBC_Dataset"/>
    <s v="May_Grunwald_Giemsa"/>
    <s v="Olympus_BX51"/>
    <n v="40"/>
    <n v="224"/>
    <n v="0.73970000000000002"/>
    <n v="0.64980000000000004"/>
    <n v="0.64670000000000005"/>
    <n v="-3.0999999999999917E-3"/>
  </r>
  <r>
    <s v="CELL_005597"/>
    <x v="3"/>
    <x v="0"/>
    <s v="Infection"/>
    <n v="14.59"/>
    <n v="69.7"/>
    <n v="0.56899999999999995"/>
    <n v="0.27600000000000002"/>
    <n v="252.53623188405797"/>
    <n v="0.78200000000000003"/>
    <n v="0.41099999999999998"/>
    <n v="1.64"/>
    <n v="1.3"/>
    <n v="0.89200000000000002"/>
    <n v="474"/>
    <n v="95"/>
    <n v="197"/>
    <n v="166"/>
    <n v="184"/>
    <n v="77.254901960784323"/>
    <n v="65.098039215686271"/>
    <n v="72.156862745098039"/>
    <n v="0.68500000000000005"/>
    <x v="1"/>
    <x v="0"/>
    <n v="3988"/>
    <n v="5.34"/>
    <n v="11.9"/>
    <n v="40"/>
    <n v="254703"/>
    <n v="92.8"/>
    <n v="33.1"/>
    <s v="PBC_Dataset"/>
    <s v="Wright"/>
    <s v="Olympus_BX51"/>
    <n v="100"/>
    <n v="360"/>
    <n v="0.89400000000000002"/>
    <n v="0.75219999999999998"/>
    <n v="0.66120000000000001"/>
    <n v="-9.099999999999997E-2"/>
  </r>
  <r>
    <s v="CELL_003514"/>
    <x v="2"/>
    <x v="1"/>
    <s v="Normal_RBC"/>
    <n v="7.94"/>
    <n v="0"/>
    <n v="0"/>
    <n v="1"/>
    <n v="0"/>
    <n v="0.92400000000000004"/>
    <n v="0.27600000000000002"/>
    <n v="0.62"/>
    <n v="1"/>
    <n v="0.91200000000000003"/>
    <n v="208"/>
    <n v="44"/>
    <n v="239"/>
    <n v="129"/>
    <n v="132"/>
    <n v="93.725490196078425"/>
    <n v="50.588235294117645"/>
    <n v="51.764705882352949"/>
    <n v="0.499"/>
    <x v="0"/>
    <x v="0"/>
    <n v="6229"/>
    <n v="4.47"/>
    <n v="11"/>
    <n v="42.2"/>
    <n v="212561"/>
    <n v="74.400000000000006"/>
    <n v="33.799999999999997"/>
    <s v="PBC_Dataset"/>
    <s v="Giemsa"/>
    <s v="Olympus_BX51"/>
    <n v="100"/>
    <n v="512"/>
    <n v="7.0999999999999994E-2"/>
    <n v="0.84109999999999996"/>
    <n v="0.93279999999999996"/>
    <n v="9.1700000000000004E-2"/>
  </r>
  <r>
    <s v="CELL_001922"/>
    <x v="5"/>
    <x v="1"/>
    <s v="Normal_WBC"/>
    <n v="8.1199999999999992"/>
    <n v="83"/>
    <n v="0.83299999999999996"/>
    <n v="0.32100000000000001"/>
    <n v="258.56697819314638"/>
    <n v="0.88400000000000001"/>
    <n v="0.33900000000000002"/>
    <n v="1.52"/>
    <n v="1"/>
    <n v="0.95899999999999996"/>
    <n v="248"/>
    <n v="56"/>
    <n v="193"/>
    <n v="153"/>
    <n v="170"/>
    <n v="75.686274509803923"/>
    <n v="60"/>
    <n v="66.666666666666657"/>
    <n v="0.82799999999999996"/>
    <x v="1"/>
    <x v="0"/>
    <n v="6238"/>
    <n v="4.4800000000000004"/>
    <n v="12.8"/>
    <n v="44"/>
    <n v="358602"/>
    <n v="107.3"/>
    <n v="34.6"/>
    <s v="PBC_Dataset"/>
    <s v="Wright"/>
    <s v="Leica_DM2000"/>
    <n v="60"/>
    <n v="360"/>
    <n v="0.12570000000000001"/>
    <n v="0.89629999999999999"/>
    <n v="0.90110000000000001"/>
    <n v="4.8000000000000265E-3"/>
  </r>
  <r>
    <s v="CELL_002782"/>
    <x v="9"/>
    <x v="1"/>
    <s v="Normal_WBC"/>
    <n v="11.16"/>
    <n v="65.5"/>
    <n v="0.65600000000000003"/>
    <n v="0.44500000000000001"/>
    <n v="147.19101123595505"/>
    <n v="0.71499999999999997"/>
    <n v="0.35599999999999998"/>
    <n v="4.1900000000000004"/>
    <n v="1.6"/>
    <n v="0.76600000000000001"/>
    <n v="428"/>
    <n v="66"/>
    <n v="208"/>
    <n v="145"/>
    <n v="197"/>
    <n v="81.568627450980387"/>
    <n v="56.862745098039213"/>
    <n v="77.254901960784323"/>
    <n v="0.85399999999999998"/>
    <x v="1"/>
    <x v="1"/>
    <n v="10272"/>
    <n v="6.07"/>
    <n v="13.3"/>
    <n v="40.4"/>
    <n v="309183"/>
    <n v="87.3"/>
    <n v="35.4"/>
    <s v="Raabin_WBC"/>
    <s v="Wright"/>
    <s v="Leica_DM2000"/>
    <n v="100"/>
    <n v="256"/>
    <n v="0.12820000000000001"/>
    <n v="0.87360000000000004"/>
    <n v="0.92320000000000002"/>
    <n v="4.9599999999999977E-2"/>
  </r>
  <r>
    <s v="CELL_001685"/>
    <x v="5"/>
    <x v="1"/>
    <s v="Normal_WBC"/>
    <n v="9.27"/>
    <n v="80.400000000000006"/>
    <n v="0.69199999999999995"/>
    <n v="0.23799999999999999"/>
    <n v="337.81512605042019"/>
    <n v="0.89300000000000002"/>
    <n v="0.28100000000000003"/>
    <n v="1.44"/>
    <n v="1"/>
    <n v="0.88800000000000001"/>
    <n v="223"/>
    <n v="53"/>
    <n v="200"/>
    <n v="143"/>
    <n v="202"/>
    <n v="78.431372549019613"/>
    <n v="56.078431372549019"/>
    <n v="79.215686274509807"/>
    <n v="0.66600000000000004"/>
    <x v="1"/>
    <x v="0"/>
    <n v="2592"/>
    <n v="5.12"/>
    <n v="14.1"/>
    <n v="39.9"/>
    <n v="307386"/>
    <n v="82.8"/>
    <n v="33.4"/>
    <s v="PBC_Dataset"/>
    <s v="Wright"/>
    <s v="Leica_DM2000"/>
    <n v="100"/>
    <n v="360"/>
    <n v="0.11459999999999999"/>
    <n v="0.92420000000000002"/>
    <n v="0.96"/>
    <n v="3.5799999999999943E-2"/>
  </r>
  <r>
    <s v="CELL_005667"/>
    <x v="3"/>
    <x v="0"/>
    <s v="Infection"/>
    <n v="14.85"/>
    <n v="75.099999999999994"/>
    <n v="0.53900000000000003"/>
    <n v="0.27100000000000002"/>
    <n v="277.12177121771214"/>
    <n v="0.93300000000000005"/>
    <n v="0.34599999999999997"/>
    <n v="1.27"/>
    <n v="1"/>
    <n v="0.71699999999999997"/>
    <n v="504"/>
    <n v="87"/>
    <n v="209"/>
    <n v="121"/>
    <n v="210"/>
    <n v="81.960784313725483"/>
    <n v="47.450980392156858"/>
    <n v="82.35294117647058"/>
    <n v="0.73699999999999999"/>
    <x v="0"/>
    <x v="1"/>
    <n v="5347"/>
    <n v="3.96"/>
    <n v="14.1"/>
    <n v="40.9"/>
    <n v="253907"/>
    <n v="80.7"/>
    <n v="34.700000000000003"/>
    <s v="PBC_Dataset"/>
    <s v="Wright"/>
    <s v="Leica_DM2000"/>
    <n v="40"/>
    <n v="224"/>
    <n v="0.85970000000000002"/>
    <n v="0.85140000000000005"/>
    <n v="0.57709999999999995"/>
    <n v="-0.2743000000000001"/>
  </r>
  <r>
    <s v="CELL_000076"/>
    <x v="1"/>
    <x v="1"/>
    <s v="Normal_WBC"/>
    <n v="12.1"/>
    <n v="60.9"/>
    <n v="0.51500000000000001"/>
    <n v="0.43099999999999999"/>
    <n v="141.29930394431554"/>
    <n v="0.7"/>
    <n v="0.32100000000000001"/>
    <n v="3.46"/>
    <n v="3.5"/>
    <n v="0.86699999999999999"/>
    <n v="429"/>
    <n v="69"/>
    <n v="242"/>
    <n v="158"/>
    <n v="202"/>
    <n v="94.901960784313715"/>
    <n v="61.96078431372549"/>
    <n v="79.215686274509807"/>
    <n v="0.622"/>
    <x v="2"/>
    <x v="0"/>
    <n v="8773"/>
    <n v="5.1100000000000003"/>
    <n v="11.9"/>
    <n v="40.700000000000003"/>
    <n v="398107"/>
    <n v="71.3"/>
    <n v="32.9"/>
    <s v="Raabin_WBC"/>
    <s v="Wright"/>
    <s v="Leica_DM2000"/>
    <n v="100"/>
    <n v="224"/>
    <n v="7.8299999999999995E-2"/>
    <n v="0.92210000000000003"/>
    <n v="0.998"/>
    <n v="7.5899999999999967E-2"/>
  </r>
  <r>
    <s v="CELL_004553"/>
    <x v="16"/>
    <x v="0"/>
    <s v="Anemia"/>
    <n v="7.96"/>
    <n v="0"/>
    <n v="0"/>
    <n v="1"/>
    <n v="0"/>
    <n v="0.32600000000000001"/>
    <n v="0.75600000000000001"/>
    <n v="0.49"/>
    <n v="1"/>
    <n v="0.91100000000000003"/>
    <n v="131"/>
    <n v="68"/>
    <n v="232"/>
    <n v="114"/>
    <n v="116"/>
    <n v="90.980392156862749"/>
    <n v="44.705882352941181"/>
    <n v="45.490196078431374"/>
    <n v="0.49399999999999999"/>
    <x v="0"/>
    <x v="0"/>
    <n v="6064"/>
    <n v="5.63"/>
    <n v="12.9"/>
    <n v="34.6"/>
    <n v="312273"/>
    <n v="77.5"/>
    <n v="35.299999999999997"/>
    <s v="PBC_Dataset"/>
    <s v="Wright"/>
    <s v="Olympus_BX51"/>
    <n v="100"/>
    <n v="512"/>
    <n v="0.78890000000000005"/>
    <n v="0.65780000000000005"/>
    <n v="0.88329999999999997"/>
    <n v="0.22549999999999992"/>
  </r>
  <r>
    <s v="CELL_003457"/>
    <x v="2"/>
    <x v="1"/>
    <s v="Normal_RBC"/>
    <n v="7.16"/>
    <n v="0"/>
    <n v="0"/>
    <n v="1"/>
    <n v="0"/>
    <n v="0.90400000000000003"/>
    <n v="0.19500000000000001"/>
    <n v="0.71"/>
    <n v="1"/>
    <n v="0.90300000000000002"/>
    <n v="184"/>
    <n v="42"/>
    <n v="221"/>
    <n v="132"/>
    <n v="135"/>
    <n v="86.666666666666671"/>
    <n v="51.764705882352949"/>
    <n v="52.941176470588239"/>
    <n v="0.42099999999999999"/>
    <x v="2"/>
    <x v="0"/>
    <n v="7808"/>
    <n v="5.74"/>
    <n v="13.5"/>
    <n v="49"/>
    <n v="20206"/>
    <n v="81.099999999999994"/>
    <n v="31.9"/>
    <s v="Raabin_WBC"/>
    <s v="Wright"/>
    <s v="Leica_DM2000"/>
    <n v="40"/>
    <n v="512"/>
    <n v="6.7799999999999999E-2"/>
    <n v="0.80389999999999995"/>
    <n v="0.94610000000000005"/>
    <n v="0.1422000000000001"/>
  </r>
  <r>
    <s v="CELL_002816"/>
    <x v="2"/>
    <x v="1"/>
    <s v="Normal_RBC"/>
    <n v="7.91"/>
    <n v="0"/>
    <n v="0"/>
    <n v="1"/>
    <n v="0"/>
    <n v="0.93899999999999995"/>
    <n v="0.20200000000000001"/>
    <n v="0.33"/>
    <n v="1"/>
    <n v="0.93700000000000006"/>
    <n v="138"/>
    <n v="48"/>
    <n v="218"/>
    <n v="119"/>
    <n v="131"/>
    <n v="85.490196078431367"/>
    <n v="46.666666666666664"/>
    <n v="51.372549019607838"/>
    <n v="0.48299999999999998"/>
    <x v="2"/>
    <x v="1"/>
    <n v="4500"/>
    <n v="4.43"/>
    <n v="11.7"/>
    <n v="32.4"/>
    <n v="275929"/>
    <n v="88.9"/>
    <n v="34.200000000000003"/>
    <s v="PBC_Dataset"/>
    <s v="Giemsa"/>
    <s v="Zeiss_Axio"/>
    <n v="100"/>
    <n v="512"/>
    <n v="0.1113"/>
    <n v="0.94810000000000005"/>
    <n v="0.83189999999999997"/>
    <n v="-0.11620000000000008"/>
  </r>
  <r>
    <s v="CELL_004957"/>
    <x v="15"/>
    <x v="0"/>
    <s v="Anemia"/>
    <n v="8.2799999999999994"/>
    <n v="0"/>
    <n v="0"/>
    <n v="1"/>
    <n v="0"/>
    <n v="0.97"/>
    <n v="0.111"/>
    <n v="0.66"/>
    <n v="1"/>
    <n v="0.95"/>
    <n v="161"/>
    <n v="29"/>
    <n v="222"/>
    <n v="143"/>
    <n v="118"/>
    <n v="87.058823529411768"/>
    <n v="56.078431372549019"/>
    <n v="46.274509803921568"/>
    <n v="0.56299999999999994"/>
    <x v="1"/>
    <x v="1"/>
    <n v="3639"/>
    <n v="5.85"/>
    <n v="14.4"/>
    <n v="48.5"/>
    <n v="196791"/>
    <n v="86.7"/>
    <n v="32.1"/>
    <s v="CytoData"/>
    <s v="Giemsa"/>
    <s v="Olympus_BX51"/>
    <n v="60"/>
    <n v="512"/>
    <n v="0.754"/>
    <n v="0.64639999999999997"/>
    <n v="0.72170000000000001"/>
    <n v="7.5300000000000034E-2"/>
  </r>
  <r>
    <s v="CELL_005871"/>
    <x v="18"/>
    <x v="0"/>
    <s v="Artefact"/>
    <n v="5.17"/>
    <n v="31.8"/>
    <n v="0.35499999999999998"/>
    <n v="0.84"/>
    <n v="37.857142857142861"/>
    <n v="0.77500000000000002"/>
    <n v="0.72699999999999998"/>
    <n v="2.91"/>
    <n v="1.6"/>
    <n v="0.36099999999999999"/>
    <n v="167"/>
    <n v="58"/>
    <n v="187"/>
    <n v="155"/>
    <n v="203"/>
    <n v="73.333333333333329"/>
    <n v="60.784313725490193"/>
    <n v="79.607843137254903"/>
    <n v="0.58699999999999997"/>
    <x v="1"/>
    <x v="1"/>
    <n v="8463"/>
    <n v="4.74"/>
    <n v="13.4"/>
    <n v="40.6"/>
    <n v="213774"/>
    <n v="102.3"/>
    <n v="33.200000000000003"/>
    <s v="CytoData"/>
    <s v="Wright"/>
    <s v="Olympus_BX51"/>
    <n v="40"/>
    <n v="224"/>
    <n v="0.80310000000000004"/>
    <n v="0.53210000000000002"/>
    <n v="0.69799999999999995"/>
    <n v="0.16589999999999994"/>
  </r>
  <r>
    <s v="CELL_002519"/>
    <x v="10"/>
    <x v="1"/>
    <s v="Normal_WBC"/>
    <n v="12.63"/>
    <n v="45.6"/>
    <n v="0.63400000000000001"/>
    <n v="0.54700000000000004"/>
    <n v="83.363802559414992"/>
    <n v="0.754"/>
    <n v="0.33700000000000002"/>
    <n v="4.6500000000000004"/>
    <n v="2.2000000000000002"/>
    <n v="0.72199999999999998"/>
    <n v="480"/>
    <n v="85"/>
    <n v="215"/>
    <n v="152"/>
    <n v="174"/>
    <n v="84.313725490196077"/>
    <n v="59.607843137254903"/>
    <n v="68.235294117647058"/>
    <n v="0.71599999999999997"/>
    <x v="2"/>
    <x v="0"/>
    <n v="2313"/>
    <n v="4.7"/>
    <n v="15.9"/>
    <n v="38.700000000000003"/>
    <n v="273931"/>
    <n v="85"/>
    <n v="32.5"/>
    <s v="CytoData"/>
    <s v="Giemsa"/>
    <s v="Leica_DM2000"/>
    <n v="60"/>
    <n v="256"/>
    <n v="2.2200000000000001E-2"/>
    <n v="0.9698"/>
    <n v="0.93359999999999999"/>
    <n v="-3.620000000000001E-2"/>
  </r>
  <r>
    <s v="CELL_002790"/>
    <x v="9"/>
    <x v="1"/>
    <s v="Normal_WBC"/>
    <n v="9.56"/>
    <n v="59.3"/>
    <n v="0.67200000000000004"/>
    <n v="0.34300000000000003"/>
    <n v="172.88629737609327"/>
    <n v="0.71599999999999997"/>
    <n v="0.214"/>
    <n v="5.89"/>
    <n v="1"/>
    <n v="0.76300000000000001"/>
    <n v="372"/>
    <n v="63"/>
    <n v="181"/>
    <n v="148"/>
    <n v="182"/>
    <n v="70.980392156862749"/>
    <n v="58.039215686274517"/>
    <n v="71.372549019607845"/>
    <n v="0.626"/>
    <x v="1"/>
    <x v="1"/>
    <n v="5667"/>
    <n v="4.8"/>
    <n v="15.1"/>
    <n v="31.4"/>
    <n v="232636"/>
    <n v="96.2"/>
    <n v="33.200000000000003"/>
    <s v="Raabin_WBC"/>
    <s v="May_Grunwald_Giemsa"/>
    <s v="Olympus_BX51"/>
    <n v="100"/>
    <n v="360"/>
    <n v="0"/>
    <n v="0.95850000000000002"/>
    <n v="0.84319999999999995"/>
    <n v="-0.11530000000000007"/>
  </r>
  <r>
    <s v="CELL_005511"/>
    <x v="11"/>
    <x v="0"/>
    <s v="Infection"/>
    <n v="12.82"/>
    <n v="55.4"/>
    <n v="0.57499999999999996"/>
    <n v="0.47"/>
    <n v="117.87234042553192"/>
    <n v="0.72199999999999998"/>
    <n v="0.40500000000000003"/>
    <n v="5.2"/>
    <n v="2.9"/>
    <n v="0.79300000000000004"/>
    <n v="411"/>
    <n v="89"/>
    <n v="208"/>
    <n v="154"/>
    <n v="199"/>
    <n v="81.568627450980387"/>
    <n v="60.392156862745097"/>
    <n v="78.039215686274517"/>
    <n v="0.59199999999999997"/>
    <x v="0"/>
    <x v="0"/>
    <n v="8615"/>
    <n v="5.2"/>
    <n v="13.2"/>
    <n v="46.9"/>
    <n v="212316"/>
    <n v="98.5"/>
    <n v="35.4"/>
    <s v="CytoData"/>
    <s v="May_Grunwald_Giemsa"/>
    <s v="Olympus_BX51"/>
    <n v="60"/>
    <n v="224"/>
    <n v="0.9284"/>
    <n v="0.91320000000000001"/>
    <n v="0.78569999999999995"/>
    <n v="-0.12750000000000006"/>
  </r>
  <r>
    <s v="CELL_002389"/>
    <x v="10"/>
    <x v="1"/>
    <s v="Normal_WBC"/>
    <n v="14.29"/>
    <n v="51.4"/>
    <n v="0.54400000000000004"/>
    <n v="0.53400000000000003"/>
    <n v="96.25468164794006"/>
    <n v="0.749"/>
    <n v="0.436"/>
    <n v="4.8499999999999996"/>
    <n v="3.2"/>
    <n v="0.879"/>
    <n v="468"/>
    <n v="68"/>
    <n v="201"/>
    <n v="164"/>
    <n v="171"/>
    <n v="78.82352941176471"/>
    <n v="64.313725490196077"/>
    <n v="67.058823529411754"/>
    <n v="0.57599999999999996"/>
    <x v="1"/>
    <x v="1"/>
    <n v="6781"/>
    <n v="3.33"/>
    <n v="12.7"/>
    <n v="41.4"/>
    <n v="425450"/>
    <n v="77.3"/>
    <n v="34"/>
    <s v="PBC_Dataset"/>
    <s v="Giemsa"/>
    <s v="Zeiss_Axio"/>
    <n v="40"/>
    <n v="512"/>
    <n v="2.4400000000000002E-2"/>
    <n v="0.90610000000000002"/>
    <n v="0.89539999999999997"/>
    <n v="-1.0700000000000043E-2"/>
  </r>
  <r>
    <s v="CELL_001887"/>
    <x v="5"/>
    <x v="1"/>
    <s v="Normal_WBC"/>
    <n v="10.37"/>
    <n v="79.099999999999994"/>
    <n v="0.76400000000000001"/>
    <n v="0.24299999999999999"/>
    <n v="325.51440329218104"/>
    <n v="0.90700000000000003"/>
    <n v="0.22700000000000001"/>
    <n v="1.38"/>
    <n v="1"/>
    <n v="0.88700000000000001"/>
    <n v="359"/>
    <n v="36"/>
    <n v="191"/>
    <n v="140"/>
    <n v="195"/>
    <n v="74.901960784313729"/>
    <n v="54.901960784313729"/>
    <n v="76.470588235294116"/>
    <n v="0.75600000000000001"/>
    <x v="0"/>
    <x v="0"/>
    <n v="9767"/>
    <n v="5.44"/>
    <n v="14"/>
    <n v="42.2"/>
    <n v="187170"/>
    <n v="96.5"/>
    <n v="31.2"/>
    <s v="PBC_Dataset"/>
    <s v="May_Grunwald_Giemsa"/>
    <s v="Leica_DM2000"/>
    <n v="60"/>
    <n v="224"/>
    <n v="5.5399999999999998E-2"/>
    <n v="0.80169999999999997"/>
    <n v="0.9778"/>
    <n v="0.17610000000000003"/>
  </r>
  <r>
    <s v="CELL_001011"/>
    <x v="1"/>
    <x v="1"/>
    <s v="Normal_WBC"/>
    <n v="13.52"/>
    <n v="54"/>
    <n v="0.51700000000000002"/>
    <n v="0.36799999999999999"/>
    <n v="146.73913043478262"/>
    <n v="0.81299999999999994"/>
    <n v="0.64800000000000002"/>
    <n v="3.09"/>
    <n v="3.8"/>
    <n v="0.79300000000000004"/>
    <n v="355"/>
    <n v="75"/>
    <n v="210"/>
    <n v="124"/>
    <n v="209"/>
    <n v="82.35294117647058"/>
    <n v="48.627450980392155"/>
    <n v="81.960784313725483"/>
    <n v="0.67900000000000005"/>
    <x v="0"/>
    <x v="0"/>
    <n v="7184"/>
    <n v="3.88"/>
    <n v="12.5"/>
    <n v="38.700000000000003"/>
    <n v="338663"/>
    <n v="77.2"/>
    <n v="35.799999999999997"/>
    <s v="PBC_Dataset"/>
    <s v="Giemsa"/>
    <s v="Olympus_BX51"/>
    <n v="60"/>
    <n v="512"/>
    <n v="0.16220000000000001"/>
    <n v="0.95289999999999997"/>
    <n v="0.85929999999999995"/>
    <n v="-9.3600000000000017E-2"/>
  </r>
  <r>
    <s v="CELL_001030"/>
    <x v="1"/>
    <x v="1"/>
    <s v="Normal_WBC"/>
    <n v="12.48"/>
    <n v="50.3"/>
    <n v="0.54700000000000004"/>
    <n v="0.439"/>
    <n v="114.57858769931663"/>
    <n v="0.72399999999999998"/>
    <n v="0.25800000000000001"/>
    <n v="4.47"/>
    <n v="3.5"/>
    <n v="0.91100000000000003"/>
    <n v="478"/>
    <n v="69"/>
    <n v="212"/>
    <n v="162"/>
    <n v="212"/>
    <n v="83.137254901960787"/>
    <n v="63.529411764705877"/>
    <n v="83.137254901960787"/>
    <n v="0.70799999999999996"/>
    <x v="0"/>
    <x v="1"/>
    <n v="4981"/>
    <n v="7"/>
    <n v="10.6"/>
    <n v="40.200000000000003"/>
    <n v="297930"/>
    <n v="81.400000000000006"/>
    <n v="35.299999999999997"/>
    <s v="CytoData"/>
    <s v="Giemsa"/>
    <s v="Olympus_BX51"/>
    <n v="100"/>
    <n v="224"/>
    <n v="7.4800000000000005E-2"/>
    <n v="0.9012"/>
    <n v="0.82879999999999998"/>
    <n v="-7.240000000000002E-2"/>
  </r>
  <r>
    <s v="CELL_002108"/>
    <x v="4"/>
    <x v="1"/>
    <s v="Normal_WBC"/>
    <n v="15.4"/>
    <n v="59.5"/>
    <n v="0.27900000000000003"/>
    <n v="0.36599999999999999"/>
    <n v="162.56830601092898"/>
    <n v="0.68300000000000005"/>
    <n v="0.69099999999999995"/>
    <n v="2.74"/>
    <n v="1.4"/>
    <n v="0.77400000000000002"/>
    <n v="521"/>
    <n v="93"/>
    <n v="203"/>
    <n v="164"/>
    <n v="169"/>
    <n v="79.607843137254903"/>
    <n v="64.313725490196077"/>
    <n v="66.274509803921561"/>
    <n v="0.60899999999999999"/>
    <x v="0"/>
    <x v="0"/>
    <n v="3576"/>
    <n v="4.54"/>
    <n v="17.399999999999999"/>
    <n v="48.5"/>
    <n v="227236"/>
    <n v="88"/>
    <n v="29"/>
    <s v="CytoData"/>
    <s v="Wright"/>
    <s v="Olympus_BX51"/>
    <n v="100"/>
    <n v="256"/>
    <n v="0.1037"/>
    <n v="0.90510000000000002"/>
    <n v="0.8306"/>
    <n v="-7.4500000000000011E-2"/>
  </r>
  <r>
    <s v="CELL_000829"/>
    <x v="1"/>
    <x v="1"/>
    <s v="Normal_WBC"/>
    <n v="9.5"/>
    <n v="57.8"/>
    <n v="0.47899999999999998"/>
    <n v="0.42799999999999999"/>
    <n v="135.04672897196261"/>
    <n v="0.873"/>
    <n v="0.52200000000000002"/>
    <n v="2.91"/>
    <n v="3.8"/>
    <n v="0.79200000000000004"/>
    <n v="405"/>
    <n v="67"/>
    <n v="184"/>
    <n v="161"/>
    <n v="189"/>
    <n v="72.156862745098039"/>
    <n v="63.13725490196078"/>
    <n v="74.117647058823536"/>
    <n v="0.60299999999999998"/>
    <x v="2"/>
    <x v="1"/>
    <n v="9719"/>
    <n v="5.68"/>
    <n v="12.3"/>
    <n v="55.1"/>
    <n v="319213"/>
    <n v="68.400000000000006"/>
    <n v="35.4"/>
    <s v="Raabin_WBC"/>
    <s v="Wright"/>
    <s v="Leica_DM2000"/>
    <n v="60"/>
    <n v="224"/>
    <n v="2.06E-2"/>
    <n v="0.98360000000000003"/>
    <n v="0.88460000000000005"/>
    <n v="-9.8999999999999977E-2"/>
  </r>
  <r>
    <s v="CELL_004691"/>
    <x v="12"/>
    <x v="0"/>
    <s v="Anemia"/>
    <n v="4.47"/>
    <n v="0"/>
    <n v="0"/>
    <n v="1"/>
    <n v="0"/>
    <n v="0.46100000000000002"/>
    <n v="0.80700000000000005"/>
    <n v="0.7"/>
    <n v="1"/>
    <n v="0.77400000000000002"/>
    <n v="83"/>
    <n v="40"/>
    <n v="234"/>
    <n v="136"/>
    <n v="101"/>
    <n v="91.764705882352942"/>
    <n v="53.333333333333336"/>
    <n v="39.607843137254903"/>
    <n v="0.47099999999999997"/>
    <x v="1"/>
    <x v="0"/>
    <n v="9285"/>
    <n v="4.88"/>
    <n v="15"/>
    <n v="29.4"/>
    <n v="169570"/>
    <n v="91.8"/>
    <n v="33.799999999999997"/>
    <s v="PBC_Dataset"/>
    <s v="Wright"/>
    <s v="Olympus_BX51"/>
    <n v="100"/>
    <n v="360"/>
    <n v="0.88390000000000002"/>
    <n v="0.82289999999999996"/>
    <n v="0.83720000000000006"/>
    <n v="1.430000000000009E-2"/>
  </r>
  <r>
    <s v="CELL_002371"/>
    <x v="10"/>
    <x v="1"/>
    <s v="Normal_WBC"/>
    <n v="13.27"/>
    <n v="57.2"/>
    <n v="0.59599999999999997"/>
    <n v="0.41699999999999998"/>
    <n v="137.17026378896884"/>
    <n v="0.77800000000000002"/>
    <n v="0.39300000000000002"/>
    <n v="4.74"/>
    <n v="2.6"/>
    <n v="0.76500000000000001"/>
    <n v="481"/>
    <n v="82"/>
    <n v="255"/>
    <n v="159"/>
    <n v="138"/>
    <n v="100"/>
    <n v="62.352941176470587"/>
    <n v="54.117647058823529"/>
    <n v="0.54200000000000004"/>
    <x v="2"/>
    <x v="0"/>
    <n v="8912"/>
    <n v="4.38"/>
    <n v="12.6"/>
    <n v="35.799999999999997"/>
    <n v="319337"/>
    <n v="97.2"/>
    <n v="36.200000000000003"/>
    <s v="Raabin_WBC"/>
    <s v="May_Grunwald_Giemsa"/>
    <s v="Leica_DM2000"/>
    <n v="100"/>
    <n v="224"/>
    <n v="6.0999999999999999E-2"/>
    <n v="0.93510000000000004"/>
    <n v="1"/>
    <n v="6.4899999999999958E-2"/>
  </r>
  <r>
    <s v="CELL_000097"/>
    <x v="1"/>
    <x v="1"/>
    <s v="Normal_WBC"/>
    <n v="12.51"/>
    <n v="49.4"/>
    <n v="0.54400000000000004"/>
    <n v="0.43"/>
    <n v="114.88372093023256"/>
    <n v="0.67500000000000004"/>
    <n v="0.32500000000000001"/>
    <n v="3.11"/>
    <n v="3.4"/>
    <n v="0.746"/>
    <n v="477"/>
    <n v="71"/>
    <n v="210"/>
    <n v="166"/>
    <n v="173"/>
    <n v="82.35294117647058"/>
    <n v="65.098039215686271"/>
    <n v="67.843137254901961"/>
    <n v="0.68200000000000005"/>
    <x v="2"/>
    <x v="1"/>
    <n v="6082"/>
    <n v="5.0599999999999996"/>
    <n v="12.8"/>
    <n v="32.700000000000003"/>
    <n v="267539"/>
    <n v="90.6"/>
    <n v="33.5"/>
    <s v="Raabin_WBC"/>
    <s v="May_Grunwald_Giemsa"/>
    <s v="Olympus_BX51"/>
    <n v="100"/>
    <n v="512"/>
    <n v="3.7199999999999997E-2"/>
    <n v="0.92230000000000001"/>
    <n v="0.92349999999999999"/>
    <n v="1.1999999999999789E-3"/>
  </r>
  <r>
    <s v="CELL_002967"/>
    <x v="2"/>
    <x v="1"/>
    <s v="Normal_RBC"/>
    <n v="7.2"/>
    <n v="0"/>
    <n v="0"/>
    <n v="1"/>
    <n v="0"/>
    <n v="0.88500000000000001"/>
    <n v="0.187"/>
    <n v="0.76"/>
    <n v="1"/>
    <n v="0.89800000000000002"/>
    <n v="155"/>
    <n v="41"/>
    <n v="218"/>
    <n v="124"/>
    <n v="124"/>
    <n v="85.490196078431367"/>
    <n v="48.627450980392155"/>
    <n v="48.627450980392155"/>
    <n v="0.52500000000000002"/>
    <x v="1"/>
    <x v="0"/>
    <n v="10152"/>
    <n v="6.01"/>
    <n v="19.7"/>
    <n v="48.7"/>
    <n v="141687"/>
    <n v="109"/>
    <n v="34.5"/>
    <s v="Raabin_WBC"/>
    <s v="Giemsa"/>
    <s v="Zeiss_Axio"/>
    <n v="60"/>
    <n v="224"/>
    <n v="4.6600000000000003E-2"/>
    <n v="0.98650000000000004"/>
    <n v="0.99460000000000004"/>
    <n v="8.0999999999999961E-3"/>
  </r>
  <r>
    <s v="CELL_004508"/>
    <x v="16"/>
    <x v="0"/>
    <s v="Anemia"/>
    <n v="8.81"/>
    <n v="0"/>
    <n v="0"/>
    <n v="1"/>
    <n v="0"/>
    <n v="0.72"/>
    <n v="0.60399999999999998"/>
    <n v="0.6"/>
    <n v="1"/>
    <n v="0.85499999999999998"/>
    <n v="207"/>
    <n v="52"/>
    <n v="248"/>
    <n v="128"/>
    <n v="134"/>
    <n v="97.254901960784309"/>
    <n v="50.196078431372548"/>
    <n v="52.549019607843142"/>
    <n v="0.49"/>
    <x v="1"/>
    <x v="0"/>
    <n v="12009"/>
    <n v="4.34"/>
    <n v="13.8"/>
    <n v="49"/>
    <n v="100941"/>
    <n v="65.400000000000006"/>
    <n v="33.700000000000003"/>
    <s v="Raabin_WBC"/>
    <s v="Giemsa"/>
    <s v="Leica_DM2000"/>
    <n v="60"/>
    <n v="360"/>
    <n v="0.77259999999999995"/>
    <n v="0.66159999999999997"/>
    <n v="0.72040000000000004"/>
    <n v="5.8800000000000074E-2"/>
  </r>
  <r>
    <s v="CELL_004802"/>
    <x v="12"/>
    <x v="0"/>
    <s v="Anemia"/>
    <n v="2.92"/>
    <n v="0"/>
    <n v="0"/>
    <n v="1"/>
    <n v="0"/>
    <n v="0.38300000000000001"/>
    <n v="0.90300000000000002"/>
    <n v="0.56999999999999995"/>
    <n v="1"/>
    <n v="0.75700000000000001"/>
    <n v="84"/>
    <n v="30"/>
    <n v="231"/>
    <n v="100"/>
    <n v="124"/>
    <n v="90.588235294117652"/>
    <n v="39.215686274509807"/>
    <n v="48.627450980392155"/>
    <n v="0.47799999999999998"/>
    <x v="1"/>
    <x v="1"/>
    <n v="5021"/>
    <n v="4"/>
    <n v="14.8"/>
    <n v="40.5"/>
    <n v="352938"/>
    <n v="72.5"/>
    <n v="35.1"/>
    <s v="CytoData"/>
    <s v="May_Grunwald_Giemsa"/>
    <s v="Leica_DM2000"/>
    <n v="60"/>
    <n v="360"/>
    <n v="0.84209999999999996"/>
    <n v="0.84199999999999997"/>
    <n v="0.73009999999999997"/>
    <n v="-0.1119"/>
  </r>
  <r>
    <s v="CELL_003906"/>
    <x v="7"/>
    <x v="1"/>
    <s v="Normal_Platelet"/>
    <n v="2.2000000000000002"/>
    <n v="0"/>
    <n v="0"/>
    <n v="1"/>
    <n v="0"/>
    <n v="0.76"/>
    <n v="0.48699999999999999"/>
    <n v="2.87"/>
    <n v="1"/>
    <n v="0.67"/>
    <n v="29"/>
    <n v="13"/>
    <n v="202"/>
    <n v="136"/>
    <n v="167"/>
    <n v="79.215686274509807"/>
    <n v="53.333333333333336"/>
    <n v="65.490196078431367"/>
    <n v="0.59099999999999997"/>
    <x v="1"/>
    <x v="1"/>
    <n v="6247"/>
    <n v="4.5999999999999996"/>
    <n v="14"/>
    <n v="37.5"/>
    <n v="295492"/>
    <n v="113.1"/>
    <n v="35"/>
    <s v="PBC_Dataset"/>
    <s v="Wright"/>
    <s v="Olympus_BX51"/>
    <n v="60"/>
    <n v="360"/>
    <n v="0"/>
    <n v="0.90810000000000002"/>
    <n v="0.8448"/>
    <n v="-6.3300000000000023E-2"/>
  </r>
  <r>
    <s v="CELL_001201"/>
    <x v="5"/>
    <x v="1"/>
    <s v="Normal_WBC"/>
    <n v="11.38"/>
    <n v="80.7"/>
    <n v="0.871"/>
    <n v="0.248"/>
    <n v="325.40322580645164"/>
    <n v="0.96899999999999997"/>
    <n v="0.25900000000000001"/>
    <n v="0.85"/>
    <n v="1"/>
    <n v="0.92"/>
    <n v="312"/>
    <n v="51"/>
    <n v="215"/>
    <n v="155"/>
    <n v="205"/>
    <n v="84.313725490196077"/>
    <n v="60.784313725490193"/>
    <n v="80.392156862745097"/>
    <n v="0.73899999999999999"/>
    <x v="0"/>
    <x v="1"/>
    <n v="7306"/>
    <n v="4.54"/>
    <n v="12"/>
    <n v="48.3"/>
    <n v="262342"/>
    <n v="88.2"/>
    <n v="33.4"/>
    <s v="CytoData"/>
    <s v="Giemsa"/>
    <s v="Zeiss_Axio"/>
    <n v="100"/>
    <n v="224"/>
    <n v="6.6100000000000006E-2"/>
    <n v="0.93069999999999997"/>
    <n v="0.99819999999999998"/>
    <n v="6.7500000000000004E-2"/>
  </r>
  <r>
    <s v="CELL_000622"/>
    <x v="1"/>
    <x v="1"/>
    <s v="Normal_WBC"/>
    <n v="11.82"/>
    <n v="58.4"/>
    <n v="0.45900000000000002"/>
    <n v="0.43099999999999999"/>
    <n v="135.49883990719258"/>
    <n v="0.84899999999999998"/>
    <n v="0.32300000000000001"/>
    <n v="3.14"/>
    <n v="2.6"/>
    <n v="0.92"/>
    <n v="483"/>
    <n v="73"/>
    <n v="217"/>
    <n v="165"/>
    <n v="205"/>
    <n v="85.098039215686271"/>
    <n v="64.705882352941174"/>
    <n v="80.392156862745097"/>
    <n v="0.61399999999999999"/>
    <x v="1"/>
    <x v="0"/>
    <n v="8830"/>
    <n v="5.79"/>
    <n v="10.7"/>
    <n v="36.6"/>
    <n v="188751"/>
    <n v="95.9"/>
    <n v="31.1"/>
    <s v="PBC_Dataset"/>
    <s v="Giemsa"/>
    <s v="Olympus_BX51"/>
    <n v="60"/>
    <n v="224"/>
    <n v="5.04E-2"/>
    <n v="0.93620000000000003"/>
    <n v="0.92330000000000001"/>
    <n v="-1.2900000000000023E-2"/>
  </r>
  <r>
    <s v="CELL_001413"/>
    <x v="5"/>
    <x v="1"/>
    <s v="Normal_WBC"/>
    <n v="7.56"/>
    <n v="85.5"/>
    <n v="0.77200000000000002"/>
    <n v="0.245"/>
    <n v="348.9795918367347"/>
    <n v="0.876"/>
    <n v="9.0999999999999998E-2"/>
    <n v="0.95"/>
    <n v="1"/>
    <n v="0.90900000000000003"/>
    <n v="340"/>
    <n v="69"/>
    <n v="197"/>
    <n v="139"/>
    <n v="186"/>
    <n v="77.254901960784323"/>
    <n v="54.509803921568626"/>
    <n v="72.941176470588232"/>
    <n v="0.749"/>
    <x v="1"/>
    <x v="1"/>
    <n v="6729"/>
    <n v="4.43"/>
    <n v="10.9"/>
    <n v="47.3"/>
    <n v="178504"/>
    <n v="83.1"/>
    <n v="36.4"/>
    <s v="Raabin_WBC"/>
    <s v="Giemsa"/>
    <s v="Zeiss_Axio"/>
    <n v="60"/>
    <n v="224"/>
    <n v="6.4500000000000002E-2"/>
    <n v="0.88190000000000002"/>
    <n v="0.91810000000000003"/>
    <n v="3.620000000000001E-2"/>
  </r>
  <r>
    <s v="CELL_000567"/>
    <x v="1"/>
    <x v="1"/>
    <s v="Normal_WBC"/>
    <n v="12.33"/>
    <n v="52.1"/>
    <n v="0.318"/>
    <n v="0.52200000000000002"/>
    <n v="99.808429118773944"/>
    <n v="0.88800000000000001"/>
    <n v="0.33100000000000002"/>
    <n v="2.67"/>
    <n v="3.4"/>
    <n v="0.81100000000000005"/>
    <n v="469"/>
    <n v="72"/>
    <n v="198"/>
    <n v="140"/>
    <n v="197"/>
    <n v="77.64705882352942"/>
    <n v="54.901960784313729"/>
    <n v="77.254901960784323"/>
    <n v="0.69199999999999995"/>
    <x v="1"/>
    <x v="0"/>
    <n v="9651"/>
    <n v="4.7"/>
    <n v="13"/>
    <n v="43.4"/>
    <n v="211149"/>
    <n v="104.4"/>
    <n v="32"/>
    <s v="PBC_Dataset"/>
    <s v="Giemsa"/>
    <s v="Leica_DM2000"/>
    <n v="60"/>
    <n v="360"/>
    <n v="4.5400000000000003E-2"/>
    <n v="0.86460000000000004"/>
    <n v="0.90869999999999995"/>
    <n v="4.4099999999999917E-2"/>
  </r>
  <r>
    <s v="CELL_000544"/>
    <x v="1"/>
    <x v="1"/>
    <s v="Normal_WBC"/>
    <n v="12.94"/>
    <n v="53.6"/>
    <n v="0.56000000000000005"/>
    <n v="0.41299999999999998"/>
    <n v="129.78208232445522"/>
    <n v="0.69699999999999995"/>
    <n v="0.25600000000000001"/>
    <n v="2.4300000000000002"/>
    <n v="3.9"/>
    <n v="0.69499999999999995"/>
    <n v="386"/>
    <n v="65"/>
    <n v="205"/>
    <n v="132"/>
    <n v="191"/>
    <n v="80.392156862745097"/>
    <n v="51.764705882352949"/>
    <n v="74.901960784313729"/>
    <n v="0.56100000000000005"/>
    <x v="1"/>
    <x v="0"/>
    <n v="9831"/>
    <n v="6.3"/>
    <n v="12.8"/>
    <n v="46.9"/>
    <n v="210586"/>
    <n v="76.3"/>
    <n v="31.6"/>
    <s v="Raabin_WBC"/>
    <s v="Wright"/>
    <s v="Olympus_BX51"/>
    <n v="60"/>
    <n v="512"/>
    <n v="0.106"/>
    <n v="0.8115"/>
    <n v="0.87529999999999997"/>
    <n v="6.3799999999999968E-2"/>
  </r>
  <r>
    <s v="CELL_001335"/>
    <x v="5"/>
    <x v="1"/>
    <s v="Normal_WBC"/>
    <n v="9.4700000000000006"/>
    <n v="73.8"/>
    <n v="0.76300000000000001"/>
    <n v="0.17699999999999999"/>
    <n v="416.94915254237287"/>
    <n v="0.94399999999999995"/>
    <n v="0.185"/>
    <n v="1.08"/>
    <n v="1"/>
    <n v="0.871"/>
    <n v="238"/>
    <n v="60"/>
    <n v="199"/>
    <n v="164"/>
    <n v="192"/>
    <n v="78.039215686274517"/>
    <n v="64.313725490196077"/>
    <n v="75.294117647058826"/>
    <n v="0.70699999999999996"/>
    <x v="1"/>
    <x v="1"/>
    <n v="8914"/>
    <n v="3.99"/>
    <n v="11.1"/>
    <n v="37.9"/>
    <n v="182379"/>
    <n v="79.3"/>
    <n v="33.700000000000003"/>
    <s v="CytoData"/>
    <s v="Wright"/>
    <s v="Leica_DM2000"/>
    <n v="60"/>
    <n v="256"/>
    <n v="0.15079999999999999"/>
    <n v="0.95730000000000004"/>
    <n v="0.90529999999999999"/>
    <n v="-5.2000000000000046E-2"/>
  </r>
  <r>
    <s v="CELL_001935"/>
    <x v="5"/>
    <x v="1"/>
    <s v="Normal_WBC"/>
    <n v="11.71"/>
    <n v="75.400000000000006"/>
    <n v="0.82599999999999996"/>
    <n v="0.19600000000000001"/>
    <n v="384.69387755102042"/>
    <n v="0.91100000000000003"/>
    <n v="0.246"/>
    <n v="0.94"/>
    <n v="1"/>
    <n v="0.91300000000000003"/>
    <n v="285"/>
    <n v="65"/>
    <n v="229"/>
    <n v="132"/>
    <n v="210"/>
    <n v="89.803921568627459"/>
    <n v="51.764705882352949"/>
    <n v="82.35294117647058"/>
    <n v="0.75900000000000001"/>
    <x v="0"/>
    <x v="0"/>
    <n v="5145"/>
    <n v="4.9400000000000004"/>
    <n v="12.6"/>
    <n v="36.9"/>
    <n v="286829"/>
    <n v="85.1"/>
    <n v="37.200000000000003"/>
    <s v="Raabin_WBC"/>
    <s v="Giemsa"/>
    <s v="Zeiss_Axio"/>
    <n v="100"/>
    <n v="360"/>
    <n v="7.4700000000000003E-2"/>
    <n v="0.87260000000000004"/>
    <n v="0.88690000000000002"/>
    <n v="1.4299999999999979E-2"/>
  </r>
  <r>
    <s v="CELL_000052"/>
    <x v="1"/>
    <x v="1"/>
    <s v="Normal_WBC"/>
    <n v="12.29"/>
    <n v="50.8"/>
    <n v="0.56799999999999995"/>
    <n v="0.42899999999999999"/>
    <n v="118.4149184149184"/>
    <n v="0.79900000000000004"/>
    <n v="0.42599999999999999"/>
    <n v="3.8"/>
    <n v="3.5"/>
    <n v="0.90200000000000002"/>
    <n v="465"/>
    <n v="66"/>
    <n v="243"/>
    <n v="164"/>
    <n v="172"/>
    <n v="95.294117647058812"/>
    <n v="64.313725490196077"/>
    <n v="67.450980392156865"/>
    <n v="0.76600000000000001"/>
    <x v="2"/>
    <x v="0"/>
    <n v="12194"/>
    <n v="4.29"/>
    <n v="13.1"/>
    <n v="41.8"/>
    <n v="261612"/>
    <n v="75.8"/>
    <n v="33.4"/>
    <s v="CytoData"/>
    <s v="May_Grunwald_Giemsa"/>
    <s v="Zeiss_Axio"/>
    <n v="60"/>
    <n v="224"/>
    <n v="0.1186"/>
    <n v="0.87380000000000002"/>
    <n v="1"/>
    <n v="0.12619999999999998"/>
  </r>
  <r>
    <s v="CELL_004950"/>
    <x v="15"/>
    <x v="0"/>
    <s v="Anemia"/>
    <n v="7.67"/>
    <n v="0"/>
    <n v="0"/>
    <n v="1"/>
    <n v="0"/>
    <n v="0.95"/>
    <n v="0.126"/>
    <n v="0.64"/>
    <n v="1"/>
    <n v="0.99399999999999999"/>
    <n v="144"/>
    <n v="45"/>
    <n v="229"/>
    <n v="131"/>
    <n v="121"/>
    <n v="89.803921568627459"/>
    <n v="51.372549019607838"/>
    <n v="47.450980392156858"/>
    <n v="0.56000000000000005"/>
    <x v="1"/>
    <x v="0"/>
    <n v="9369"/>
    <n v="5.08"/>
    <n v="13.9"/>
    <n v="38.299999999999997"/>
    <n v="185778"/>
    <n v="86.8"/>
    <n v="32.799999999999997"/>
    <s v="CytoData"/>
    <s v="Giemsa"/>
    <s v="Zeiss_Axio"/>
    <n v="60"/>
    <n v="512"/>
    <n v="0.7752"/>
    <n v="0.8226"/>
    <n v="0.88719999999999999"/>
    <n v="6.4599999999999991E-2"/>
  </r>
  <r>
    <s v="CELL_001621"/>
    <x v="5"/>
    <x v="1"/>
    <s v="Normal_WBC"/>
    <n v="7.92"/>
    <n v="83.7"/>
    <n v="0.78600000000000003"/>
    <n v="0.218"/>
    <n v="383.94495412844037"/>
    <n v="0.90400000000000003"/>
    <n v="0.14199999999999999"/>
    <n v="1.28"/>
    <n v="1"/>
    <n v="0.86"/>
    <n v="274"/>
    <n v="58"/>
    <n v="207"/>
    <n v="126"/>
    <n v="199"/>
    <n v="81.17647058823529"/>
    <n v="49.411764705882355"/>
    <n v="78.039215686274517"/>
    <n v="0.68899999999999995"/>
    <x v="2"/>
    <x v="1"/>
    <n v="9024"/>
    <n v="6.43"/>
    <n v="14.3"/>
    <n v="44.2"/>
    <n v="334316"/>
    <n v="91.7"/>
    <n v="34.200000000000003"/>
    <s v="Raabin_WBC"/>
    <s v="May_Grunwald_Giemsa"/>
    <s v="Olympus_BX51"/>
    <n v="40"/>
    <n v="224"/>
    <n v="9.1399999999999995E-2"/>
    <n v="0.92600000000000005"/>
    <n v="0.93169999999999997"/>
    <n v="5.6999999999999273E-3"/>
  </r>
  <r>
    <s v="CELL_003978"/>
    <x v="7"/>
    <x v="1"/>
    <s v="Normal_Platelet"/>
    <n v="2.19"/>
    <n v="0"/>
    <n v="0"/>
    <n v="1"/>
    <n v="0"/>
    <n v="0.80100000000000005"/>
    <n v="0.316"/>
    <n v="2.23"/>
    <n v="1"/>
    <n v="0.79800000000000004"/>
    <n v="27"/>
    <n v="13"/>
    <n v="232"/>
    <n v="138"/>
    <n v="170"/>
    <n v="90.980392156862749"/>
    <n v="54.117647058823529"/>
    <n v="66.666666666666657"/>
    <n v="0.47299999999999998"/>
    <x v="2"/>
    <x v="1"/>
    <n v="8384"/>
    <n v="5.19"/>
    <n v="11.7"/>
    <n v="42"/>
    <n v="306608"/>
    <n v="92.1"/>
    <n v="33.799999999999997"/>
    <s v="Raabin_WBC"/>
    <s v="Giemsa"/>
    <s v="Olympus_BX51"/>
    <n v="100"/>
    <n v="224"/>
    <n v="3.8399999999999997E-2"/>
    <n v="0.91190000000000004"/>
    <n v="0.88070000000000004"/>
    <n v="-3.1200000000000006E-2"/>
  </r>
  <r>
    <s v="CELL_000746"/>
    <x v="1"/>
    <x v="1"/>
    <s v="Normal_WBC"/>
    <n v="10.33"/>
    <n v="52"/>
    <n v="0.54600000000000004"/>
    <n v="0.35699999999999998"/>
    <n v="145.65826330532212"/>
    <n v="0.81"/>
    <n v="0.30299999999999999"/>
    <n v="2.4700000000000002"/>
    <n v="2.9"/>
    <n v="0.92900000000000005"/>
    <n v="321"/>
    <n v="75"/>
    <n v="198"/>
    <n v="154"/>
    <n v="194"/>
    <n v="77.64705882352942"/>
    <n v="60.392156862745097"/>
    <n v="76.078431372549019"/>
    <n v="0.68899999999999995"/>
    <x v="2"/>
    <x v="1"/>
    <n v="5298"/>
    <n v="5.95"/>
    <n v="12"/>
    <n v="43.7"/>
    <n v="283393"/>
    <n v="89.7"/>
    <n v="34.4"/>
    <s v="CytoData"/>
    <s v="Giemsa"/>
    <s v="Olympus_BX51"/>
    <n v="60"/>
    <n v="512"/>
    <n v="6.9000000000000006E-2"/>
    <n v="0.99860000000000004"/>
    <n v="0.88109999999999999"/>
    <n v="-0.11750000000000005"/>
  </r>
  <r>
    <s v="CELL_004225"/>
    <x v="8"/>
    <x v="0"/>
    <s v="Leukemia"/>
    <n v="12.1"/>
    <n v="86.4"/>
    <n v="0.33"/>
    <n v="0.13400000000000001"/>
    <n v="644.77611940298505"/>
    <n v="0.92600000000000005"/>
    <n v="0.28999999999999998"/>
    <n v="1.08"/>
    <n v="1.1000000000000001"/>
    <n v="0.86899999999999999"/>
    <n v="670"/>
    <n v="79"/>
    <n v="186"/>
    <n v="146"/>
    <n v="195"/>
    <n v="72.941176470588232"/>
    <n v="57.254901960784309"/>
    <n v="76.470588235294116"/>
    <n v="0.66600000000000004"/>
    <x v="1"/>
    <x v="1"/>
    <n v="5359"/>
    <n v="5.21"/>
    <n v="14"/>
    <n v="39.299999999999997"/>
    <n v="234087"/>
    <n v="97.5"/>
    <n v="34.200000000000003"/>
    <s v="CytoData"/>
    <s v="May_Grunwald_Giemsa"/>
    <s v="Leica_DM2000"/>
    <n v="100"/>
    <n v="256"/>
    <n v="0.84309999999999996"/>
    <n v="0.70579999999999998"/>
    <n v="0.88380000000000003"/>
    <n v="0.17800000000000005"/>
  </r>
  <r>
    <s v="CELL_003425"/>
    <x v="2"/>
    <x v="1"/>
    <s v="Normal_RBC"/>
    <n v="7.81"/>
    <n v="0"/>
    <n v="0"/>
    <n v="1"/>
    <n v="0"/>
    <n v="0.95499999999999996"/>
    <n v="0.17199999999999999"/>
    <n v="0.26"/>
    <n v="1"/>
    <n v="0.93400000000000005"/>
    <n v="169"/>
    <n v="53"/>
    <n v="240"/>
    <n v="105"/>
    <n v="142"/>
    <n v="94.117647058823522"/>
    <n v="41.17647058823529"/>
    <n v="55.686274509803923"/>
    <n v="0.51500000000000001"/>
    <x v="1"/>
    <x v="1"/>
    <n v="7263"/>
    <n v="4.1500000000000004"/>
    <n v="12"/>
    <n v="40.1"/>
    <n v="150970"/>
    <n v="84"/>
    <n v="34.1"/>
    <s v="CytoData"/>
    <s v="Wright"/>
    <s v="Zeiss_Axio"/>
    <n v="100"/>
    <n v="224"/>
    <n v="0.10150000000000001"/>
    <n v="0.85670000000000002"/>
    <n v="0.94430000000000003"/>
    <n v="8.7600000000000011E-2"/>
  </r>
  <r>
    <s v="CELL_001468"/>
    <x v="5"/>
    <x v="1"/>
    <s v="Normal_WBC"/>
    <n v="8.19"/>
    <n v="82.7"/>
    <n v="0.76800000000000002"/>
    <n v="0.28000000000000003"/>
    <n v="295.35714285714283"/>
    <n v="0.81"/>
    <n v="0.25900000000000001"/>
    <n v="1.02"/>
    <n v="1"/>
    <n v="0.93100000000000005"/>
    <n v="210"/>
    <n v="59"/>
    <n v="213"/>
    <n v="160"/>
    <n v="190"/>
    <n v="83.529411764705884"/>
    <n v="62.745098039215684"/>
    <n v="74.509803921568633"/>
    <n v="0.63500000000000001"/>
    <x v="1"/>
    <x v="1"/>
    <n v="8269"/>
    <n v="5.57"/>
    <n v="14.1"/>
    <n v="34.700000000000003"/>
    <n v="359515"/>
    <n v="98.9"/>
    <n v="33.299999999999997"/>
    <s v="PBC_Dataset"/>
    <s v="Giemsa"/>
    <s v="Zeiss_Axio"/>
    <n v="100"/>
    <n v="512"/>
    <n v="0.13450000000000001"/>
    <n v="0.82579999999999998"/>
    <n v="0.98729999999999996"/>
    <n v="0.16149999999999998"/>
  </r>
  <r>
    <s v="CELL_003873"/>
    <x v="7"/>
    <x v="1"/>
    <s v="Normal_Platelet"/>
    <n v="2.87"/>
    <n v="0"/>
    <n v="0"/>
    <n v="1"/>
    <n v="0"/>
    <n v="0.747"/>
    <n v="0.379"/>
    <n v="2.29"/>
    <n v="1"/>
    <n v="0.79200000000000004"/>
    <n v="28"/>
    <n v="13"/>
    <n v="212"/>
    <n v="150"/>
    <n v="164"/>
    <n v="83.137254901960787"/>
    <n v="58.82352941176471"/>
    <n v="64.313725490196077"/>
    <n v="0.437"/>
    <x v="2"/>
    <x v="1"/>
    <n v="6639"/>
    <n v="5.61"/>
    <n v="11.9"/>
    <n v="37.799999999999997"/>
    <n v="60982"/>
    <n v="94.4"/>
    <n v="34.200000000000003"/>
    <s v="Raabin_WBC"/>
    <s v="Wright"/>
    <s v="Leica_DM2000"/>
    <n v="100"/>
    <n v="360"/>
    <n v="6.6000000000000003E-2"/>
    <n v="0.89690000000000003"/>
    <n v="0.99780000000000002"/>
    <n v="0.10089999999999999"/>
  </r>
  <r>
    <s v="CELL_000196"/>
    <x v="1"/>
    <x v="1"/>
    <s v="Normal_WBC"/>
    <n v="11.76"/>
    <n v="54.2"/>
    <n v="0.61799999999999999"/>
    <n v="0.495"/>
    <n v="109.49494949494949"/>
    <n v="0.81599999999999995"/>
    <n v="0.35799999999999998"/>
    <n v="2.5099999999999998"/>
    <n v="3.7"/>
    <n v="0.84599999999999997"/>
    <n v="300"/>
    <n v="65"/>
    <n v="199"/>
    <n v="161"/>
    <n v="172"/>
    <n v="78.039215686274517"/>
    <n v="63.13725490196078"/>
    <n v="67.450980392156865"/>
    <n v="0.64700000000000002"/>
    <x v="2"/>
    <x v="1"/>
    <n v="6473"/>
    <n v="5"/>
    <n v="14.4"/>
    <n v="39.6"/>
    <n v="218511"/>
    <n v="83.9"/>
    <n v="31.8"/>
    <s v="PBC_Dataset"/>
    <s v="Giemsa"/>
    <s v="Olympus_BX51"/>
    <n v="60"/>
    <n v="256"/>
    <n v="6.7400000000000002E-2"/>
    <n v="0.86809999999999998"/>
    <n v="0.94540000000000002"/>
    <n v="7.7300000000000035E-2"/>
  </r>
  <r>
    <s v="CELL_001555"/>
    <x v="5"/>
    <x v="1"/>
    <s v="Normal_WBC"/>
    <n v="8.2100000000000009"/>
    <n v="75.3"/>
    <n v="0.90800000000000003"/>
    <n v="0.11"/>
    <n v="684.5454545454545"/>
    <n v="0.90500000000000003"/>
    <n v="0.24399999999999999"/>
    <n v="0.76"/>
    <n v="1"/>
    <n v="0.89600000000000002"/>
    <n v="288"/>
    <n v="60"/>
    <n v="199"/>
    <n v="157"/>
    <n v="202"/>
    <n v="78.039215686274517"/>
    <n v="61.568627450980394"/>
    <n v="79.215686274509807"/>
    <n v="0.75700000000000001"/>
    <x v="1"/>
    <x v="0"/>
    <n v="10835"/>
    <n v="5.81"/>
    <n v="12.1"/>
    <n v="42.3"/>
    <n v="324481"/>
    <n v="83.9"/>
    <n v="33.4"/>
    <s v="Raabin_WBC"/>
    <s v="Giemsa"/>
    <s v="Olympus_BX51"/>
    <n v="100"/>
    <n v="224"/>
    <n v="1.4500000000000001E-2"/>
    <n v="0.92210000000000003"/>
    <n v="0.9496"/>
    <n v="2.7499999999999969E-2"/>
  </r>
  <r>
    <s v="CELL_005863"/>
    <x v="18"/>
    <x v="0"/>
    <s v="Artefact"/>
    <n v="5.07"/>
    <n v="0"/>
    <n v="0.13900000000000001"/>
    <n v="0.84499999999999997"/>
    <n v="0"/>
    <n v="0.68"/>
    <n v="0.373"/>
    <n v="0.11"/>
    <n v="1"/>
    <n v="0.628"/>
    <n v="130"/>
    <n v="8"/>
    <n v="244"/>
    <n v="179"/>
    <n v="213"/>
    <n v="95.686274509803923"/>
    <n v="70.196078431372541"/>
    <n v="83.529411764705884"/>
    <n v="0.67"/>
    <x v="2"/>
    <x v="0"/>
    <n v="8722"/>
    <n v="4.34"/>
    <n v="13.5"/>
    <n v="45.8"/>
    <n v="349864"/>
    <n v="89.6"/>
    <n v="35.200000000000003"/>
    <s v="PBC_Dataset"/>
    <s v="Wright"/>
    <s v="Olympus_BX51"/>
    <n v="60"/>
    <n v="512"/>
    <n v="0.6976"/>
    <n v="0.74250000000000005"/>
    <n v="0.77549999999999997"/>
    <n v="3.2999999999999918E-2"/>
  </r>
  <r>
    <s v="CELL_004657"/>
    <x v="16"/>
    <x v="0"/>
    <s v="Anemia"/>
    <n v="8.7899999999999991"/>
    <n v="0"/>
    <n v="0"/>
    <n v="1"/>
    <n v="0"/>
    <n v="0.56100000000000005"/>
    <n v="0.88800000000000001"/>
    <n v="0.14000000000000001"/>
    <n v="1"/>
    <n v="0.86699999999999999"/>
    <n v="187"/>
    <n v="56"/>
    <n v="231"/>
    <n v="132"/>
    <n v="124"/>
    <n v="90.588235294117652"/>
    <n v="51.764705882352949"/>
    <n v="48.627450980392155"/>
    <n v="0.48299999999999998"/>
    <x v="1"/>
    <x v="1"/>
    <n v="7309"/>
    <n v="5.25"/>
    <n v="11.8"/>
    <n v="33.299999999999997"/>
    <n v="140313"/>
    <n v="71.3"/>
    <n v="28.8"/>
    <s v="Raabin_WBC"/>
    <s v="May_Grunwald_Giemsa"/>
    <s v="Leica_DM2000"/>
    <n v="60"/>
    <n v="256"/>
    <n v="0.81469999999999998"/>
    <n v="0.86399999999999999"/>
    <n v="0.64490000000000003"/>
    <n v="-0.21909999999999996"/>
  </r>
  <r>
    <s v="CELL_000803"/>
    <x v="1"/>
    <x v="1"/>
    <s v="Normal_WBC"/>
    <n v="13.62"/>
    <n v="54.5"/>
    <n v="0.47899999999999998"/>
    <n v="0.47699999999999998"/>
    <n v="114.25576519916143"/>
    <n v="0.73499999999999999"/>
    <n v="0.30399999999999999"/>
    <n v="3.01"/>
    <n v="3.1"/>
    <n v="0.77400000000000002"/>
    <n v="460"/>
    <n v="71"/>
    <n v="228"/>
    <n v="147"/>
    <n v="159"/>
    <n v="89.411764705882362"/>
    <n v="57.647058823529406"/>
    <n v="62.352941176470587"/>
    <n v="0.66"/>
    <x v="2"/>
    <x v="1"/>
    <n v="11639"/>
    <n v="5.03"/>
    <n v="11.1"/>
    <n v="44.2"/>
    <n v="404836"/>
    <n v="84.7"/>
    <n v="34.700000000000003"/>
    <s v="Raabin_WBC"/>
    <s v="Wright"/>
    <s v="Olympus_BX51"/>
    <n v="100"/>
    <n v="256"/>
    <n v="0.1016"/>
    <n v="0.80020000000000002"/>
    <n v="0.78869999999999996"/>
    <n v="-1.1500000000000066E-2"/>
  </r>
  <r>
    <s v="CELL_004093"/>
    <x v="8"/>
    <x v="0"/>
    <s v="Leukemia"/>
    <n v="16.47"/>
    <n v="84.3"/>
    <n v="0.315"/>
    <n v="0.156"/>
    <n v="540.38461538461536"/>
    <n v="0.84"/>
    <n v="0.35499999999999998"/>
    <n v="0.49"/>
    <n v="1"/>
    <n v="0.87"/>
    <n v="630"/>
    <n v="96"/>
    <n v="231"/>
    <n v="176"/>
    <n v="209"/>
    <n v="90.588235294117652"/>
    <n v="69.019607843137251"/>
    <n v="81.960784313725483"/>
    <n v="0.63300000000000001"/>
    <x v="0"/>
    <x v="1"/>
    <n v="8711"/>
    <n v="3.47"/>
    <n v="11.8"/>
    <n v="46.1"/>
    <n v="290150"/>
    <n v="80.3"/>
    <n v="35.700000000000003"/>
    <s v="PBC_Dataset"/>
    <s v="Wright"/>
    <s v="Olympus_BX51"/>
    <n v="100"/>
    <n v="256"/>
    <n v="0.91390000000000005"/>
    <n v="0.68669999999999998"/>
    <n v="0.53190000000000004"/>
    <n v="-0.15479999999999994"/>
  </r>
  <r>
    <s v="CELL_000621"/>
    <x v="1"/>
    <x v="1"/>
    <s v="Normal_WBC"/>
    <n v="11.49"/>
    <n v="56.6"/>
    <n v="0.59099999999999997"/>
    <n v="0.48499999999999999"/>
    <n v="116.70103092783506"/>
    <n v="0.80400000000000005"/>
    <n v="0.42599999999999999"/>
    <n v="3.22"/>
    <n v="2.9"/>
    <n v="0.72699999999999998"/>
    <n v="392"/>
    <n v="70"/>
    <n v="228"/>
    <n v="158"/>
    <n v="182"/>
    <n v="89.411764705882362"/>
    <n v="61.96078431372549"/>
    <n v="71.372549019607845"/>
    <n v="0.67700000000000005"/>
    <x v="1"/>
    <x v="0"/>
    <n v="6324"/>
    <n v="4.49"/>
    <n v="13"/>
    <n v="48.6"/>
    <n v="249935"/>
    <n v="101.5"/>
    <n v="35.6"/>
    <s v="PBC_Dataset"/>
    <s v="Giemsa"/>
    <s v="Zeiss_Axio"/>
    <n v="100"/>
    <n v="512"/>
    <n v="0.10780000000000001"/>
    <n v="0.94030000000000002"/>
    <n v="0.9032"/>
    <n v="-3.7100000000000022E-2"/>
  </r>
  <r>
    <s v="CELL_001619"/>
    <x v="5"/>
    <x v="1"/>
    <s v="Normal_WBC"/>
    <n v="8.5500000000000007"/>
    <n v="73.2"/>
    <n v="0.72799999999999998"/>
    <n v="0.27700000000000002"/>
    <n v="264.25992779783394"/>
    <n v="0.86199999999999999"/>
    <n v="0.191"/>
    <n v="0.64"/>
    <n v="1"/>
    <n v="0.94799999999999995"/>
    <n v="303"/>
    <n v="63"/>
    <n v="185"/>
    <n v="140"/>
    <n v="208"/>
    <n v="72.549019607843135"/>
    <n v="54.901960784313729"/>
    <n v="81.568627450980387"/>
    <n v="0.77"/>
    <x v="1"/>
    <x v="1"/>
    <n v="6353"/>
    <n v="4.07"/>
    <n v="13.3"/>
    <n v="37.4"/>
    <n v="274514"/>
    <n v="86.6"/>
    <n v="32.4"/>
    <s v="CytoData"/>
    <s v="Wright"/>
    <s v="Leica_DM2000"/>
    <n v="40"/>
    <n v="256"/>
    <n v="6.5600000000000006E-2"/>
    <n v="0.92349999999999999"/>
    <n v="0.85629999999999995"/>
    <n v="-6.7200000000000037E-2"/>
  </r>
  <r>
    <s v="CELL_005436"/>
    <x v="11"/>
    <x v="0"/>
    <s v="Infection"/>
    <n v="14.54"/>
    <n v="54.7"/>
    <n v="0.58399999999999996"/>
    <n v="0.47499999999999998"/>
    <n v="115.15789473684211"/>
    <n v="0.73899999999999999"/>
    <n v="0.435"/>
    <n v="4.28"/>
    <n v="2.9"/>
    <n v="0.88200000000000001"/>
    <n v="433"/>
    <n v="90"/>
    <n v="210"/>
    <n v="147"/>
    <n v="162"/>
    <n v="82.35294117647058"/>
    <n v="57.647058823529406"/>
    <n v="63.529411764705877"/>
    <n v="0.748"/>
    <x v="0"/>
    <x v="0"/>
    <n v="7580"/>
    <n v="4.4800000000000004"/>
    <n v="13.3"/>
    <n v="41.4"/>
    <n v="190756"/>
    <n v="92.7"/>
    <n v="33.5"/>
    <s v="PBC_Dataset"/>
    <s v="Wright"/>
    <s v="Olympus_BX51"/>
    <n v="40"/>
    <n v="224"/>
    <n v="0.78320000000000001"/>
    <n v="0.69950000000000001"/>
    <n v="0.65080000000000005"/>
    <n v="-4.8699999999999966E-2"/>
  </r>
  <r>
    <s v="CELL_003482"/>
    <x v="2"/>
    <x v="1"/>
    <s v="Normal_RBC"/>
    <n v="6.93"/>
    <n v="0"/>
    <n v="0"/>
    <n v="1"/>
    <n v="0"/>
    <n v="0.93"/>
    <n v="0.17299999999999999"/>
    <n v="0.8"/>
    <n v="1"/>
    <n v="0.94399999999999995"/>
    <n v="192"/>
    <n v="39"/>
    <n v="232"/>
    <n v="131"/>
    <n v="129"/>
    <n v="90.980392156862749"/>
    <n v="51.372549019607838"/>
    <n v="50.588235294117645"/>
    <n v="0.52300000000000002"/>
    <x v="0"/>
    <x v="1"/>
    <n v="4688"/>
    <n v="2.91"/>
    <n v="15.2"/>
    <n v="29.3"/>
    <n v="122491"/>
    <n v="86.6"/>
    <n v="34.200000000000003"/>
    <s v="CytoData"/>
    <s v="Giemsa"/>
    <s v="Leica_DM2000"/>
    <n v="100"/>
    <n v="256"/>
    <n v="0.19389999999999999"/>
    <n v="0.96679999999999999"/>
    <n v="0.9052"/>
    <n v="-6.1599999999999988E-2"/>
  </r>
  <r>
    <s v="CELL_003974"/>
    <x v="7"/>
    <x v="1"/>
    <s v="Normal_Platelet"/>
    <n v="2.46"/>
    <n v="0"/>
    <n v="0"/>
    <n v="1"/>
    <n v="0"/>
    <n v="0.55200000000000005"/>
    <n v="0.56000000000000005"/>
    <n v="2.76"/>
    <n v="1"/>
    <n v="0.81"/>
    <n v="23"/>
    <n v="21"/>
    <n v="251"/>
    <n v="139"/>
    <n v="160"/>
    <n v="98.431372549019599"/>
    <n v="54.509803921568626"/>
    <n v="62.745098039215684"/>
    <n v="0.47899999999999998"/>
    <x v="2"/>
    <x v="1"/>
    <n v="9612"/>
    <n v="5.68"/>
    <n v="14.2"/>
    <n v="36.4"/>
    <n v="305184"/>
    <n v="88.6"/>
    <n v="35.5"/>
    <s v="CytoData"/>
    <s v="Giemsa"/>
    <s v="Olympus_BX51"/>
    <n v="100"/>
    <n v="360"/>
    <n v="0.1167"/>
    <n v="0.90569999999999995"/>
    <n v="0.91359999999999997"/>
    <n v="7.9000000000000181E-3"/>
  </r>
  <r>
    <s v="CELL_004922"/>
    <x v="15"/>
    <x v="0"/>
    <s v="Anemia"/>
    <n v="6.74"/>
    <n v="0"/>
    <n v="0"/>
    <n v="1"/>
    <n v="0"/>
    <n v="0.999"/>
    <n v="0.105"/>
    <n v="0.48"/>
    <n v="1"/>
    <n v="1"/>
    <n v="137"/>
    <n v="45"/>
    <n v="237"/>
    <n v="134"/>
    <n v="134"/>
    <n v="92.941176470588232"/>
    <n v="52.549019607843142"/>
    <n v="52.549019607843142"/>
    <n v="0.55300000000000005"/>
    <x v="0"/>
    <x v="0"/>
    <n v="10659"/>
    <n v="4.6399999999999997"/>
    <n v="13.7"/>
    <n v="48.6"/>
    <n v="125746"/>
    <n v="89.6"/>
    <n v="32.5"/>
    <s v="PBC_Dataset"/>
    <s v="Wright"/>
    <s v="Zeiss_Axio"/>
    <n v="40"/>
    <n v="512"/>
    <n v="0.97850000000000004"/>
    <n v="0.6"/>
    <n v="0.70779999999999998"/>
    <n v="0.10780000000000001"/>
  </r>
  <r>
    <s v="CELL_004812"/>
    <x v="12"/>
    <x v="0"/>
    <s v="Anemia"/>
    <n v="2.5299999999999998"/>
    <n v="0"/>
    <n v="0"/>
    <n v="1"/>
    <n v="0"/>
    <n v="0.30199999999999999"/>
    <n v="0.748"/>
    <n v="0.3"/>
    <n v="1"/>
    <n v="0.72499999999999998"/>
    <n v="74"/>
    <n v="38"/>
    <n v="224"/>
    <n v="118"/>
    <n v="123"/>
    <n v="87.843137254901961"/>
    <n v="46.274509803921568"/>
    <n v="48.235294117647058"/>
    <n v="0.441"/>
    <x v="1"/>
    <x v="0"/>
    <n v="6396"/>
    <n v="5.38"/>
    <n v="12.8"/>
    <n v="41.8"/>
    <n v="138913"/>
    <n v="75.5"/>
    <n v="36.1"/>
    <s v="CytoData"/>
    <s v="Giemsa"/>
    <s v="Leica_DM2000"/>
    <n v="40"/>
    <n v="224"/>
    <n v="0.88919999999999999"/>
    <n v="0.73580000000000001"/>
    <n v="0.76219999999999999"/>
    <n v="2.6399999999999979E-2"/>
  </r>
  <r>
    <s v="CELL_000645"/>
    <x v="1"/>
    <x v="1"/>
    <s v="Normal_WBC"/>
    <n v="13.87"/>
    <n v="54.2"/>
    <n v="0.56899999999999995"/>
    <n v="0.46600000000000003"/>
    <n v="116.30901287553648"/>
    <n v="0.875"/>
    <n v="0.33400000000000002"/>
    <n v="3.09"/>
    <n v="3.4"/>
    <n v="0.877"/>
    <n v="487"/>
    <n v="75"/>
    <n v="228"/>
    <n v="162"/>
    <n v="182"/>
    <n v="89.411764705882362"/>
    <n v="63.529411764705877"/>
    <n v="71.372549019607845"/>
    <n v="0.73299999999999998"/>
    <x v="0"/>
    <x v="0"/>
    <n v="8219"/>
    <n v="5.2"/>
    <n v="14.1"/>
    <n v="41.9"/>
    <n v="374361"/>
    <n v="105.6"/>
    <n v="35.5"/>
    <s v="PBC_Dataset"/>
    <s v="Giemsa"/>
    <s v="Leica_DM2000"/>
    <n v="40"/>
    <n v="256"/>
    <n v="9.4500000000000001E-2"/>
    <n v="1"/>
    <n v="0.89539999999999997"/>
    <n v="-0.10460000000000003"/>
  </r>
  <r>
    <s v="CELL_003081"/>
    <x v="2"/>
    <x v="1"/>
    <s v="Normal_RBC"/>
    <n v="7.42"/>
    <n v="0"/>
    <n v="0"/>
    <n v="1"/>
    <n v="0"/>
    <n v="0.93799999999999994"/>
    <n v="0.214"/>
    <n v="0.41"/>
    <n v="1"/>
    <n v="1"/>
    <n v="177"/>
    <n v="55"/>
    <n v="226"/>
    <n v="126"/>
    <n v="134"/>
    <n v="88.627450980392155"/>
    <n v="49.411764705882355"/>
    <n v="52.549019607843142"/>
    <n v="0.57599999999999996"/>
    <x v="1"/>
    <x v="0"/>
    <n v="7967"/>
    <n v="4.54"/>
    <n v="15.6"/>
    <n v="41.5"/>
    <n v="242739"/>
    <n v="89.6"/>
    <n v="32.9"/>
    <s v="CytoData"/>
    <s v="May_Grunwald_Giemsa"/>
    <s v="Zeiss_Axio"/>
    <n v="60"/>
    <n v="256"/>
    <n v="7.2099999999999997E-2"/>
    <n v="0.97050000000000003"/>
    <n v="1"/>
    <n v="2.9499999999999971E-2"/>
  </r>
  <r>
    <s v="CELL_004405"/>
    <x v="13"/>
    <x v="0"/>
    <s v="Leukemia"/>
    <n v="14.73"/>
    <n v="88.5"/>
    <n v="0.3"/>
    <n v="0.20699999999999999"/>
    <n v="427.536231884058"/>
    <n v="0.88"/>
    <n v="0.214"/>
    <n v="0.82"/>
    <n v="1"/>
    <n v="0.91400000000000003"/>
    <n v="508"/>
    <n v="100"/>
    <n v="202"/>
    <n v="128"/>
    <n v="187"/>
    <n v="79.215686274509807"/>
    <n v="50.196078431372548"/>
    <n v="73.333333333333329"/>
    <n v="0.79900000000000004"/>
    <x v="2"/>
    <x v="0"/>
    <n v="4566"/>
    <n v="4.63"/>
    <n v="14.3"/>
    <n v="41.6"/>
    <n v="268688"/>
    <n v="72"/>
    <n v="35.5"/>
    <s v="Raabin_WBC"/>
    <s v="Wright"/>
    <s v="Olympus_BX51"/>
    <n v="60"/>
    <n v="224"/>
    <n v="0.82669999999999999"/>
    <n v="0.72199999999999998"/>
    <n v="0.90129999999999999"/>
    <n v="0.17930000000000001"/>
  </r>
  <r>
    <s v="CELL_003276"/>
    <x v="2"/>
    <x v="1"/>
    <s v="Normal_RBC"/>
    <n v="7.39"/>
    <n v="0"/>
    <n v="0"/>
    <n v="1"/>
    <n v="0"/>
    <n v="0.877"/>
    <n v="0.2"/>
    <n v="0.46"/>
    <n v="1"/>
    <n v="0.97099999999999997"/>
    <n v="161"/>
    <n v="50"/>
    <n v="223"/>
    <n v="126"/>
    <n v="130"/>
    <n v="87.450980392156865"/>
    <n v="49.411764705882355"/>
    <n v="50.980392156862742"/>
    <n v="0.49399999999999999"/>
    <x v="1"/>
    <x v="0"/>
    <n v="2809"/>
    <n v="5.0199999999999996"/>
    <n v="10"/>
    <n v="32.5"/>
    <n v="273427"/>
    <n v="107.1"/>
    <n v="36.1"/>
    <s v="Raabin_WBC"/>
    <s v="May_Grunwald_Giemsa"/>
    <s v="Zeiss_Axio"/>
    <n v="60"/>
    <n v="256"/>
    <n v="0.10100000000000001"/>
    <n v="0.86819999999999997"/>
    <n v="0.94869999999999999"/>
    <n v="8.0500000000000016E-2"/>
  </r>
  <r>
    <s v="CELL_001989"/>
    <x v="4"/>
    <x v="1"/>
    <s v="Normal_WBC"/>
    <n v="14.98"/>
    <n v="68.099999999999994"/>
    <n v="0.38100000000000001"/>
    <n v="0.33900000000000002"/>
    <n v="200.88495575221236"/>
    <n v="0.78200000000000003"/>
    <n v="0.56200000000000006"/>
    <n v="2.21"/>
    <n v="1.4"/>
    <n v="0.75900000000000001"/>
    <n v="556"/>
    <n v="101"/>
    <n v="198"/>
    <n v="159"/>
    <n v="156"/>
    <n v="77.64705882352942"/>
    <n v="62.352941176470587"/>
    <n v="61.176470588235297"/>
    <n v="0.54700000000000004"/>
    <x v="0"/>
    <x v="0"/>
    <n v="7196"/>
    <n v="5.55"/>
    <n v="14.4"/>
    <n v="34.6"/>
    <n v="111094"/>
    <n v="97.3"/>
    <n v="34.4"/>
    <s v="PBC_Dataset"/>
    <s v="Giemsa"/>
    <s v="Leica_DM2000"/>
    <n v="40"/>
    <n v="256"/>
    <n v="9.6500000000000002E-2"/>
    <n v="0.86409999999999998"/>
    <n v="0.97189999999999999"/>
    <n v="0.10780000000000001"/>
  </r>
  <r>
    <s v="CELL_003910"/>
    <x v="7"/>
    <x v="1"/>
    <s v="Normal_Platelet"/>
    <n v="2.2799999999999998"/>
    <n v="0"/>
    <n v="0"/>
    <n v="1"/>
    <n v="0"/>
    <n v="0.64300000000000002"/>
    <n v="0.47399999999999998"/>
    <n v="1.51"/>
    <n v="1"/>
    <n v="0.84"/>
    <n v="15"/>
    <n v="19"/>
    <n v="224"/>
    <n v="146"/>
    <n v="175"/>
    <n v="87.843137254901961"/>
    <n v="57.254901960784309"/>
    <n v="68.627450980392155"/>
    <n v="0.50800000000000001"/>
    <x v="0"/>
    <x v="0"/>
    <n v="7717"/>
    <n v="4.83"/>
    <n v="15.8"/>
    <n v="37.6"/>
    <n v="103594"/>
    <n v="78.900000000000006"/>
    <n v="35.4"/>
    <s v="Raabin_WBC"/>
    <s v="Giemsa"/>
    <s v="Leica_DM2000"/>
    <n v="100"/>
    <n v="512"/>
    <n v="0.18140000000000001"/>
    <n v="0.89239999999999997"/>
    <n v="0.8619"/>
    <n v="-3.0499999999999972E-2"/>
  </r>
  <r>
    <s v="CELL_000121"/>
    <x v="1"/>
    <x v="1"/>
    <s v="Normal_WBC"/>
    <n v="12.22"/>
    <n v="59.5"/>
    <n v="0.45200000000000001"/>
    <n v="0.40899999999999997"/>
    <n v="145.47677261613694"/>
    <n v="0.79100000000000004"/>
    <n v="0.57199999999999995"/>
    <n v="2.77"/>
    <n v="4.7"/>
    <n v="0.92"/>
    <n v="415"/>
    <n v="69"/>
    <n v="199"/>
    <n v="158"/>
    <n v="163"/>
    <n v="78.039215686274517"/>
    <n v="61.96078431372549"/>
    <n v="63.921568627450974"/>
    <n v="0.64500000000000002"/>
    <x v="1"/>
    <x v="1"/>
    <n v="10742"/>
    <n v="5.33"/>
    <n v="12.6"/>
    <n v="34.200000000000003"/>
    <n v="197273"/>
    <n v="83.7"/>
    <n v="32.1"/>
    <s v="CytoData"/>
    <s v="May_Grunwald_Giemsa"/>
    <s v="Zeiss_Axio"/>
    <n v="100"/>
    <n v="224"/>
    <n v="0.12759999999999999"/>
    <n v="0.92779999999999996"/>
    <n v="1"/>
    <n v="7.2200000000000042E-2"/>
  </r>
  <r>
    <s v="CELL_002803"/>
    <x v="2"/>
    <x v="1"/>
    <s v="Normal_RBC"/>
    <n v="7.19"/>
    <n v="0"/>
    <n v="0"/>
    <n v="1"/>
    <n v="0"/>
    <n v="0.84099999999999997"/>
    <n v="7.3999999999999996E-2"/>
    <n v="0.36"/>
    <n v="1"/>
    <n v="0.95399999999999996"/>
    <n v="184"/>
    <n v="47"/>
    <n v="238"/>
    <n v="108"/>
    <n v="123"/>
    <n v="93.333333333333329"/>
    <n v="42.352941176470587"/>
    <n v="48.235294117647058"/>
    <n v="0.49399999999999999"/>
    <x v="2"/>
    <x v="1"/>
    <n v="9580"/>
    <n v="3.65"/>
    <n v="13.5"/>
    <n v="43"/>
    <n v="272826"/>
    <n v="86.8"/>
    <n v="31.7"/>
    <s v="Raabin_WBC"/>
    <s v="May_Grunwald_Giemsa"/>
    <s v="Olympus_BX51"/>
    <n v="60"/>
    <n v="224"/>
    <n v="0.18060000000000001"/>
    <n v="0.9264"/>
    <n v="1"/>
    <n v="7.3599999999999999E-2"/>
  </r>
  <r>
    <s v="CELL_003920"/>
    <x v="7"/>
    <x v="1"/>
    <s v="Normal_Platelet"/>
    <n v="2.42"/>
    <n v="0"/>
    <n v="0"/>
    <n v="1"/>
    <n v="0"/>
    <n v="0.65800000000000003"/>
    <n v="0.49399999999999999"/>
    <n v="2.13"/>
    <n v="1"/>
    <n v="0.70099999999999996"/>
    <n v="29"/>
    <n v="18"/>
    <n v="224"/>
    <n v="145"/>
    <n v="183"/>
    <n v="87.843137254901961"/>
    <n v="56.862745098039213"/>
    <n v="71.764705882352942"/>
    <n v="0.53"/>
    <x v="1"/>
    <x v="0"/>
    <n v="9609"/>
    <n v="4.54"/>
    <n v="12.9"/>
    <n v="37.200000000000003"/>
    <n v="183672"/>
    <n v="88.4"/>
    <n v="32.200000000000003"/>
    <s v="Raabin_WBC"/>
    <s v="May_Grunwald_Giemsa"/>
    <s v="Leica_DM2000"/>
    <n v="100"/>
    <n v="512"/>
    <n v="0.1258"/>
    <n v="0.91749999999999998"/>
    <n v="0.90500000000000003"/>
    <n v="-1.2499999999999956E-2"/>
  </r>
  <r>
    <s v="CELL_004004"/>
    <x v="8"/>
    <x v="0"/>
    <s v="Leukemia"/>
    <n v="13.46"/>
    <n v="78.2"/>
    <n v="0.26900000000000002"/>
    <n v="0.188"/>
    <n v="415.95744680851067"/>
    <n v="0.78300000000000003"/>
    <n v="0.27900000000000003"/>
    <n v="0.78"/>
    <n v="1.2"/>
    <n v="0.80400000000000005"/>
    <n v="633"/>
    <n v="105"/>
    <n v="200"/>
    <n v="142"/>
    <n v="187"/>
    <n v="78.431372549019613"/>
    <n v="55.686274509803923"/>
    <n v="73.333333333333329"/>
    <n v="0.75800000000000001"/>
    <x v="2"/>
    <x v="1"/>
    <n v="4107"/>
    <n v="3.11"/>
    <n v="16"/>
    <n v="39.299999999999997"/>
    <n v="201590"/>
    <n v="87.2"/>
    <n v="34.200000000000003"/>
    <s v="CytoData"/>
    <s v="Giemsa"/>
    <s v="Olympus_BX51"/>
    <n v="100"/>
    <n v="360"/>
    <n v="0.99390000000000001"/>
    <n v="0.94779999999999998"/>
    <n v="0.63539999999999996"/>
    <n v="-0.31240000000000001"/>
  </r>
  <r>
    <s v="CELL_004727"/>
    <x v="12"/>
    <x v="0"/>
    <s v="Anemia"/>
    <n v="3.47"/>
    <n v="0"/>
    <n v="0"/>
    <n v="1"/>
    <n v="0"/>
    <n v="0.18099999999999999"/>
    <n v="0.78800000000000003"/>
    <n v="0.55000000000000004"/>
    <n v="1"/>
    <n v="0.67700000000000005"/>
    <n v="112"/>
    <n v="30"/>
    <n v="220"/>
    <n v="140"/>
    <n v="117"/>
    <n v="86.274509803921575"/>
    <n v="54.901960784313729"/>
    <n v="45.882352941176471"/>
    <n v="0.48499999999999999"/>
    <x v="1"/>
    <x v="0"/>
    <n v="1000"/>
    <n v="3.72"/>
    <n v="13.5"/>
    <n v="56.9"/>
    <n v="280024"/>
    <n v="95.4"/>
    <n v="32.9"/>
    <s v="PBC_Dataset"/>
    <s v="Wright"/>
    <s v="Zeiss_Axio"/>
    <n v="60"/>
    <n v="224"/>
    <n v="0.93230000000000002"/>
    <n v="0.86760000000000004"/>
    <n v="0.61580000000000001"/>
    <n v="-0.25180000000000002"/>
  </r>
  <r>
    <s v="CELL_002943"/>
    <x v="2"/>
    <x v="1"/>
    <s v="Normal_RBC"/>
    <n v="8.34"/>
    <n v="0"/>
    <n v="0"/>
    <n v="1"/>
    <n v="0"/>
    <n v="0.84699999999999998"/>
    <n v="0.14199999999999999"/>
    <n v="0.36"/>
    <n v="1"/>
    <n v="0.89900000000000002"/>
    <n v="171"/>
    <n v="49"/>
    <n v="238"/>
    <n v="130"/>
    <n v="119"/>
    <n v="93.333333333333329"/>
    <n v="50.980392156862742"/>
    <n v="46.666666666666664"/>
    <n v="0.48599999999999999"/>
    <x v="1"/>
    <x v="0"/>
    <n v="7506"/>
    <n v="5.12"/>
    <n v="14.6"/>
    <n v="48.4"/>
    <n v="229813"/>
    <n v="92.4"/>
    <n v="34.5"/>
    <s v="Raabin_WBC"/>
    <s v="Wright"/>
    <s v="Leica_DM2000"/>
    <n v="100"/>
    <n v="224"/>
    <n v="0.16059999999999999"/>
    <n v="0.9778"/>
    <n v="0.85950000000000004"/>
    <n v="-0.11829999999999996"/>
  </r>
  <r>
    <s v="CELL_001231"/>
    <x v="5"/>
    <x v="1"/>
    <s v="Normal_WBC"/>
    <n v="7.83"/>
    <n v="82"/>
    <n v="0.90100000000000002"/>
    <n v="0.253"/>
    <n v="324.11067193675888"/>
    <n v="0.84199999999999997"/>
    <n v="0.14199999999999999"/>
    <n v="1.53"/>
    <n v="1"/>
    <n v="0.92500000000000004"/>
    <n v="257"/>
    <n v="67"/>
    <n v="187"/>
    <n v="145"/>
    <n v="202"/>
    <n v="73.333333333333329"/>
    <n v="56.862745098039213"/>
    <n v="79.215686274509807"/>
    <n v="0.76800000000000002"/>
    <x v="0"/>
    <x v="0"/>
    <n v="10398"/>
    <n v="3.9"/>
    <n v="13.6"/>
    <n v="38.200000000000003"/>
    <n v="275025"/>
    <n v="94.7"/>
    <n v="34.299999999999997"/>
    <s v="PBC_Dataset"/>
    <s v="Giemsa"/>
    <s v="Leica_DM2000"/>
    <n v="100"/>
    <n v="360"/>
    <n v="1.3100000000000001E-2"/>
    <n v="0.83779999999999999"/>
    <n v="0.92620000000000002"/>
    <n v="8.8400000000000034E-2"/>
  </r>
  <r>
    <s v="CELL_002651"/>
    <x v="9"/>
    <x v="1"/>
    <s v="Normal_WBC"/>
    <n v="10.94"/>
    <n v="63.6"/>
    <n v="0.71199999999999997"/>
    <n v="0.42699999999999999"/>
    <n v="148.94613583138175"/>
    <n v="0.70399999999999996"/>
    <n v="0.46899999999999997"/>
    <n v="4.66"/>
    <n v="2.1"/>
    <n v="0.77600000000000002"/>
    <n v="400"/>
    <n v="77"/>
    <n v="173"/>
    <n v="151"/>
    <n v="210"/>
    <n v="67.843137254901961"/>
    <n v="59.215686274509807"/>
    <n v="82.35294117647058"/>
    <n v="0.76200000000000001"/>
    <x v="1"/>
    <x v="1"/>
    <n v="7566"/>
    <n v="3.81"/>
    <n v="18.899999999999999"/>
    <n v="28.8"/>
    <n v="394238"/>
    <n v="90.5"/>
    <n v="33.1"/>
    <s v="PBC_Dataset"/>
    <s v="Wright"/>
    <s v="Leica_DM2000"/>
    <n v="40"/>
    <n v="512"/>
    <n v="7.3899999999999993E-2"/>
    <n v="0.92400000000000004"/>
    <n v="0.96279999999999999"/>
    <n v="3.8799999999999946E-2"/>
  </r>
  <r>
    <s v="CELL_003334"/>
    <x v="2"/>
    <x v="1"/>
    <s v="Normal_RBC"/>
    <n v="7.81"/>
    <n v="0"/>
    <n v="0"/>
    <n v="1"/>
    <n v="0"/>
    <n v="0.90800000000000003"/>
    <n v="0.19"/>
    <n v="0.62"/>
    <n v="1"/>
    <n v="0.85799999999999998"/>
    <n v="202"/>
    <n v="54"/>
    <n v="231"/>
    <n v="111"/>
    <n v="122"/>
    <n v="90.588235294117652"/>
    <n v="43.529411764705884"/>
    <n v="47.843137254901961"/>
    <n v="0.442"/>
    <x v="2"/>
    <x v="0"/>
    <n v="7136"/>
    <n v="4.29"/>
    <n v="9.5"/>
    <n v="48.5"/>
    <n v="169981"/>
    <n v="108"/>
    <n v="33"/>
    <s v="CytoData"/>
    <s v="Giemsa"/>
    <s v="Leica_DM2000"/>
    <n v="40"/>
    <n v="256"/>
    <n v="4.07E-2"/>
    <n v="0.94579999999999997"/>
    <n v="0.85540000000000005"/>
    <n v="-9.0399999999999925E-2"/>
  </r>
  <r>
    <s v="CELL_002927"/>
    <x v="2"/>
    <x v="1"/>
    <s v="Normal_RBC"/>
    <n v="7.87"/>
    <n v="0"/>
    <n v="0"/>
    <n v="1"/>
    <n v="0"/>
    <n v="0.94299999999999995"/>
    <n v="0.22700000000000001"/>
    <n v="0.16"/>
    <n v="1"/>
    <n v="0.90500000000000003"/>
    <n v="164"/>
    <n v="44"/>
    <n v="227"/>
    <n v="124"/>
    <n v="103"/>
    <n v="89.019607843137251"/>
    <n v="48.627450980392155"/>
    <n v="40.392156862745097"/>
    <n v="0.51300000000000001"/>
    <x v="1"/>
    <x v="0"/>
    <n v="6768"/>
    <n v="4.9000000000000004"/>
    <n v="11.5"/>
    <n v="43.3"/>
    <n v="207582"/>
    <n v="93.1"/>
    <n v="33.700000000000003"/>
    <s v="Raabin_WBC"/>
    <s v="Wright"/>
    <s v="Olympus_BX51"/>
    <n v="60"/>
    <n v="512"/>
    <n v="5.91E-2"/>
    <n v="0.91720000000000002"/>
    <n v="0.93769999999999998"/>
    <n v="2.0499999999999963E-2"/>
  </r>
  <r>
    <s v="CELL_003106"/>
    <x v="2"/>
    <x v="1"/>
    <s v="Normal_RBC"/>
    <n v="7.28"/>
    <n v="0"/>
    <n v="0"/>
    <n v="1"/>
    <n v="0"/>
    <n v="0.95299999999999996"/>
    <n v="0.12"/>
    <n v="0.62"/>
    <n v="1"/>
    <n v="0.94299999999999995"/>
    <n v="186"/>
    <n v="41"/>
    <n v="245"/>
    <n v="119"/>
    <n v="126"/>
    <n v="96.078431372549019"/>
    <n v="46.666666666666664"/>
    <n v="49.411764705882355"/>
    <n v="0.55900000000000005"/>
    <x v="2"/>
    <x v="0"/>
    <n v="7564"/>
    <n v="5.0599999999999996"/>
    <n v="12.4"/>
    <n v="47.2"/>
    <n v="260846"/>
    <n v="98.4"/>
    <n v="33"/>
    <s v="CytoData"/>
    <s v="Wright"/>
    <s v="Olympus_BX51"/>
    <n v="100"/>
    <n v="256"/>
    <n v="8.6900000000000005E-2"/>
    <n v="0.87680000000000002"/>
    <n v="0.95179999999999998"/>
    <n v="7.4999999999999956E-2"/>
  </r>
  <r>
    <s v="CELL_000135"/>
    <x v="1"/>
    <x v="1"/>
    <s v="Normal_WBC"/>
    <n v="12.47"/>
    <n v="49.8"/>
    <n v="0.60199999999999998"/>
    <n v="0.47599999999999998"/>
    <n v="104.6218487394958"/>
    <n v="0.71599999999999997"/>
    <n v="0.317"/>
    <n v="3.54"/>
    <n v="3.4"/>
    <n v="0.89900000000000002"/>
    <n v="445"/>
    <n v="68"/>
    <n v="209"/>
    <n v="160"/>
    <n v="174"/>
    <n v="81.960784313725483"/>
    <n v="62.745098039215684"/>
    <n v="68.235294117647058"/>
    <n v="0.58599999999999997"/>
    <x v="1"/>
    <x v="1"/>
    <n v="8753"/>
    <n v="5.6"/>
    <n v="11.5"/>
    <n v="43.1"/>
    <n v="254333"/>
    <n v="81.599999999999994"/>
    <n v="32.799999999999997"/>
    <s v="CytoData"/>
    <s v="Wright"/>
    <s v="Olympus_BX51"/>
    <n v="100"/>
    <n v="256"/>
    <n v="0.15029999999999999"/>
    <n v="0.77170000000000005"/>
    <n v="0.86319999999999997"/>
    <n v="9.1499999999999915E-2"/>
  </r>
  <r>
    <s v="CELL_005353"/>
    <x v="0"/>
    <x v="0"/>
    <s v="Infection"/>
    <n v="14.65"/>
    <n v="57"/>
    <n v="0.58499999999999996"/>
    <n v="0.38500000000000001"/>
    <n v="148.05194805194805"/>
    <n v="0.69699999999999995"/>
    <n v="0.30399999999999999"/>
    <n v="3.61"/>
    <n v="4.8"/>
    <n v="0.78400000000000003"/>
    <n v="482"/>
    <n v="64"/>
    <n v="224"/>
    <n v="148"/>
    <n v="191"/>
    <n v="87.843137254901961"/>
    <n v="58.039215686274517"/>
    <n v="74.901960784313729"/>
    <n v="0.66600000000000004"/>
    <x v="1"/>
    <x v="1"/>
    <n v="5700"/>
    <n v="6.6"/>
    <n v="13.4"/>
    <n v="37.299999999999997"/>
    <n v="168971"/>
    <n v="84"/>
    <n v="33.4"/>
    <s v="CytoData"/>
    <s v="Giemsa"/>
    <s v="Olympus_BX51"/>
    <n v="100"/>
    <n v="256"/>
    <n v="0.67820000000000003"/>
    <n v="0.63119999999999998"/>
    <n v="0.71160000000000001"/>
    <n v="8.0400000000000027E-2"/>
  </r>
  <r>
    <s v="CELL_003780"/>
    <x v="7"/>
    <x v="1"/>
    <s v="Normal_Platelet"/>
    <n v="2.25"/>
    <n v="0"/>
    <n v="0"/>
    <n v="1"/>
    <n v="0"/>
    <n v="0.88300000000000001"/>
    <n v="0.48"/>
    <n v="1.56"/>
    <n v="1"/>
    <n v="0.84199999999999997"/>
    <n v="21"/>
    <n v="20"/>
    <n v="197"/>
    <n v="126"/>
    <n v="165"/>
    <n v="77.254901960784323"/>
    <n v="49.411764705882355"/>
    <n v="64.705882352941174"/>
    <n v="0.42"/>
    <x v="1"/>
    <x v="0"/>
    <n v="10035"/>
    <n v="6.04"/>
    <n v="14.5"/>
    <n v="47.7"/>
    <n v="201234"/>
    <n v="102"/>
    <n v="36.5"/>
    <s v="CytoData"/>
    <s v="Wright"/>
    <s v="Zeiss_Axio"/>
    <n v="100"/>
    <n v="512"/>
    <n v="0.13739999999999999"/>
    <n v="0.88790000000000002"/>
    <n v="0.87549999999999994"/>
    <n v="-1.2400000000000078E-2"/>
  </r>
  <r>
    <s v="CELL_003009"/>
    <x v="2"/>
    <x v="1"/>
    <s v="Normal_RBC"/>
    <n v="7.46"/>
    <n v="0"/>
    <n v="0"/>
    <n v="1"/>
    <n v="0"/>
    <n v="0.89100000000000001"/>
    <n v="0.19"/>
    <n v="0.49"/>
    <n v="1"/>
    <n v="0.92500000000000004"/>
    <n v="185"/>
    <n v="52"/>
    <n v="215"/>
    <n v="120"/>
    <n v="149"/>
    <n v="84.313725490196077"/>
    <n v="47.058823529411761"/>
    <n v="58.431372549019613"/>
    <n v="0.48099999999999998"/>
    <x v="2"/>
    <x v="1"/>
    <n v="9089"/>
    <n v="5.78"/>
    <n v="15.3"/>
    <n v="37.1"/>
    <n v="172978"/>
    <n v="94.5"/>
    <n v="34.299999999999997"/>
    <s v="CytoData"/>
    <s v="May_Grunwald_Giemsa"/>
    <s v="Leica_DM2000"/>
    <n v="60"/>
    <n v="256"/>
    <n v="5.0700000000000002E-2"/>
    <n v="0.85950000000000004"/>
    <n v="0.90769999999999995"/>
    <n v="4.819999999999991E-2"/>
  </r>
  <r>
    <s v="CELL_004881"/>
    <x v="15"/>
    <x v="0"/>
    <s v="Anemia"/>
    <n v="6.82"/>
    <n v="0"/>
    <n v="0"/>
    <n v="1"/>
    <n v="0"/>
    <n v="0.91400000000000003"/>
    <n v="0.11600000000000001"/>
    <n v="0.33"/>
    <n v="1"/>
    <n v="1"/>
    <n v="178"/>
    <n v="41"/>
    <n v="241"/>
    <n v="121"/>
    <n v="135"/>
    <n v="94.509803921568619"/>
    <n v="47.450980392156858"/>
    <n v="52.941176470588239"/>
    <n v="0.53100000000000003"/>
    <x v="0"/>
    <x v="1"/>
    <n v="8627"/>
    <n v="5.59"/>
    <n v="16.899999999999999"/>
    <n v="45.4"/>
    <n v="221497"/>
    <n v="109.8"/>
    <n v="34.200000000000003"/>
    <s v="Raabin_WBC"/>
    <s v="Giemsa"/>
    <s v="Olympus_BX51"/>
    <n v="100"/>
    <n v="224"/>
    <n v="0.54220000000000002"/>
    <n v="0.77390000000000003"/>
    <n v="0.8054"/>
    <n v="3.1499999999999972E-2"/>
  </r>
  <r>
    <s v="CELL_001972"/>
    <x v="4"/>
    <x v="1"/>
    <s v="Normal_WBC"/>
    <n v="21.18"/>
    <n v="65.2"/>
    <n v="0.71099999999999997"/>
    <n v="0.34100000000000003"/>
    <n v="191.2023460410557"/>
    <n v="0.59599999999999997"/>
    <n v="0.46800000000000003"/>
    <n v="2.44"/>
    <n v="1.4"/>
    <n v="0.75800000000000001"/>
    <n v="575"/>
    <n v="93"/>
    <n v="202"/>
    <n v="178"/>
    <n v="192"/>
    <n v="79.215686274509807"/>
    <n v="69.803921568627445"/>
    <n v="75.294117647058826"/>
    <n v="0.51400000000000001"/>
    <x v="1"/>
    <x v="0"/>
    <n v="3306"/>
    <n v="3.54"/>
    <n v="10.7"/>
    <n v="40.299999999999997"/>
    <n v="290241"/>
    <n v="89.5"/>
    <n v="32.1"/>
    <s v="PBC_Dataset"/>
    <s v="Wright"/>
    <s v="Olympus_BX51"/>
    <n v="100"/>
    <n v="360"/>
    <n v="0"/>
    <n v="0.95599999999999996"/>
    <n v="1"/>
    <n v="4.4000000000000039E-2"/>
  </r>
  <r>
    <s v="CELL_005430"/>
    <x v="11"/>
    <x v="0"/>
    <s v="Infection"/>
    <n v="12.21"/>
    <n v="51.4"/>
    <n v="0.505"/>
    <n v="0.46800000000000003"/>
    <n v="109.82905982905982"/>
    <n v="0.72199999999999998"/>
    <n v="0.307"/>
    <n v="6"/>
    <n v="2.8"/>
    <n v="0.79100000000000004"/>
    <n v="391"/>
    <n v="96"/>
    <n v="228"/>
    <n v="170"/>
    <n v="167"/>
    <n v="89.411764705882362"/>
    <n v="66.666666666666657"/>
    <n v="65.490196078431367"/>
    <n v="0.76"/>
    <x v="1"/>
    <x v="0"/>
    <n v="1000"/>
    <n v="4.34"/>
    <n v="12.5"/>
    <n v="36.1"/>
    <n v="245392"/>
    <n v="103.5"/>
    <n v="34.200000000000003"/>
    <s v="PBC_Dataset"/>
    <s v="Giemsa"/>
    <s v="Zeiss_Axio"/>
    <n v="60"/>
    <n v="256"/>
    <n v="0.88639999999999997"/>
    <n v="0.68330000000000002"/>
    <n v="0.77549999999999997"/>
    <n v="9.2199999999999949E-2"/>
  </r>
  <r>
    <s v="CELL_000512"/>
    <x v="1"/>
    <x v="1"/>
    <s v="Normal_WBC"/>
    <n v="13.84"/>
    <n v="59.9"/>
    <n v="0.627"/>
    <n v="0.432"/>
    <n v="138.65740740740742"/>
    <n v="0.73"/>
    <n v="0.35199999999999998"/>
    <n v="2.37"/>
    <n v="4.3"/>
    <n v="0.80600000000000005"/>
    <n v="484"/>
    <n v="62"/>
    <n v="226"/>
    <n v="152"/>
    <n v="165"/>
    <n v="88.627450980392155"/>
    <n v="59.607843137254903"/>
    <n v="64.705882352941174"/>
    <n v="0.76400000000000001"/>
    <x v="1"/>
    <x v="1"/>
    <n v="9768"/>
    <n v="5.68"/>
    <n v="15.9"/>
    <n v="41"/>
    <n v="237991"/>
    <n v="82.9"/>
    <n v="31.9"/>
    <s v="Raabin_WBC"/>
    <s v="Wright"/>
    <s v="Leica_DM2000"/>
    <n v="60"/>
    <n v="256"/>
    <n v="2.6499999999999999E-2"/>
    <n v="1"/>
    <n v="0.84260000000000002"/>
    <n v="-0.15739999999999998"/>
  </r>
  <r>
    <s v="CELL_000063"/>
    <x v="1"/>
    <x v="1"/>
    <s v="Normal_WBC"/>
    <n v="12.26"/>
    <n v="54.9"/>
    <n v="0.53600000000000003"/>
    <n v="0.53"/>
    <n v="103.58490566037734"/>
    <n v="0.73799999999999999"/>
    <n v="0.27200000000000002"/>
    <n v="3.21"/>
    <n v="3.3"/>
    <n v="0.98899999999999999"/>
    <n v="453"/>
    <n v="68"/>
    <n v="194"/>
    <n v="131"/>
    <n v="169"/>
    <n v="76.078431372549019"/>
    <n v="51.372549019607838"/>
    <n v="66.274509803921561"/>
    <n v="0.65800000000000003"/>
    <x v="1"/>
    <x v="1"/>
    <n v="10568"/>
    <n v="5.18"/>
    <n v="15.3"/>
    <n v="40"/>
    <n v="134444"/>
    <n v="86.4"/>
    <n v="34.4"/>
    <s v="CytoData"/>
    <s v="Giemsa"/>
    <s v="Zeiss_Axio"/>
    <n v="100"/>
    <n v="360"/>
    <n v="4.5999999999999999E-2"/>
    <n v="0.87560000000000004"/>
    <n v="1"/>
    <n v="0.12439999999999996"/>
  </r>
  <r>
    <s v="CELL_001554"/>
    <x v="5"/>
    <x v="1"/>
    <s v="Normal_WBC"/>
    <n v="8.5299999999999994"/>
    <n v="75.7"/>
    <n v="0.78100000000000003"/>
    <n v="0.23200000000000001"/>
    <n v="326.29310344827587"/>
    <n v="0.84199999999999997"/>
    <n v="0.11700000000000001"/>
    <n v="1.29"/>
    <n v="1"/>
    <n v="0.98299999999999998"/>
    <n v="263"/>
    <n v="57"/>
    <n v="172"/>
    <n v="141"/>
    <n v="167"/>
    <n v="67.450980392156865"/>
    <n v="55.294117647058826"/>
    <n v="65.490196078431367"/>
    <n v="0.73799999999999999"/>
    <x v="0"/>
    <x v="1"/>
    <n v="6795"/>
    <n v="4.01"/>
    <n v="14.5"/>
    <n v="39.1"/>
    <n v="379300"/>
    <n v="86"/>
    <n v="34.700000000000003"/>
    <s v="Raabin_WBC"/>
    <s v="Wright"/>
    <s v="Leica_DM2000"/>
    <n v="40"/>
    <n v="224"/>
    <n v="6.7599999999999993E-2"/>
    <n v="0.97299999999999998"/>
    <n v="0.9496"/>
    <n v="-2.3399999999999976E-2"/>
  </r>
  <r>
    <s v="CELL_005703"/>
    <x v="6"/>
    <x v="0"/>
    <s v="Artefact"/>
    <n v="10.58"/>
    <n v="88.3"/>
    <n v="0.754"/>
    <n v="8.8999999999999996E-2"/>
    <n v="992.13483146067415"/>
    <n v="0.54900000000000004"/>
    <n v="0.54500000000000004"/>
    <n v="1.23"/>
    <n v="1"/>
    <n v="0.67900000000000005"/>
    <n v="420"/>
    <n v="97"/>
    <n v="200"/>
    <n v="135"/>
    <n v="202"/>
    <n v="78.431372549019613"/>
    <n v="52.941176470588239"/>
    <n v="79.215686274509807"/>
    <n v="0.73899999999999999"/>
    <x v="2"/>
    <x v="1"/>
    <n v="5309"/>
    <n v="4.21"/>
    <n v="17.600000000000001"/>
    <n v="41.6"/>
    <n v="242857"/>
    <n v="95.3"/>
    <n v="31.6"/>
    <s v="PBC_Dataset"/>
    <s v="Wright"/>
    <s v="Olympus_BX51"/>
    <n v="100"/>
    <n v="360"/>
    <n v="0.87660000000000005"/>
    <n v="0.59689999999999999"/>
    <n v="0.64390000000000003"/>
    <n v="4.7000000000000042E-2"/>
  </r>
  <r>
    <s v="CELL_005114"/>
    <x v="17"/>
    <x v="0"/>
    <s v="Sickle_Cell_Anemia"/>
    <n v="7.67"/>
    <n v="0"/>
    <n v="0"/>
    <n v="1"/>
    <n v="0"/>
    <n v="0.32400000000000001"/>
    <n v="0.875"/>
    <n v="0.71"/>
    <n v="1"/>
    <n v="0.90400000000000003"/>
    <n v="156"/>
    <n v="57"/>
    <n v="236"/>
    <n v="132"/>
    <n v="114"/>
    <n v="92.549019607843135"/>
    <n v="51.764705882352949"/>
    <n v="44.705882352941181"/>
    <n v="0.497"/>
    <x v="0"/>
    <x v="0"/>
    <n v="8206"/>
    <n v="4.33"/>
    <n v="12.9"/>
    <n v="36.799999999999997"/>
    <n v="146184"/>
    <n v="96.3"/>
    <n v="33.700000000000003"/>
    <s v="PBC_Dataset"/>
    <s v="Giemsa"/>
    <s v="Olympus_BX51"/>
    <n v="100"/>
    <n v="256"/>
    <n v="0.86199999999999999"/>
    <n v="0.64449999999999996"/>
    <n v="0.80049999999999999"/>
    <n v="0.15600000000000003"/>
  </r>
  <r>
    <s v="CELL_003933"/>
    <x v="7"/>
    <x v="1"/>
    <s v="Normal_Platelet"/>
    <n v="1.55"/>
    <n v="0"/>
    <n v="0"/>
    <n v="1"/>
    <n v="0"/>
    <n v="0.64300000000000002"/>
    <n v="0.60299999999999998"/>
    <n v="2.8"/>
    <n v="1"/>
    <n v="0.71399999999999997"/>
    <n v="23"/>
    <n v="13"/>
    <n v="195"/>
    <n v="164"/>
    <n v="141"/>
    <n v="76.470588235294116"/>
    <n v="64.313725490196077"/>
    <n v="55.294117647058826"/>
    <n v="0.64700000000000002"/>
    <x v="1"/>
    <x v="0"/>
    <n v="5937"/>
    <n v="6.91"/>
    <n v="15.3"/>
    <n v="35.799999999999997"/>
    <n v="272291"/>
    <n v="87.6"/>
    <n v="33.200000000000003"/>
    <s v="PBC_Dataset"/>
    <s v="May_Grunwald_Giemsa"/>
    <s v="Olympus_BX51"/>
    <n v="100"/>
    <n v="512"/>
    <n v="8.6999999999999994E-2"/>
    <n v="0.91890000000000005"/>
    <n v="0.81420000000000003"/>
    <n v="-0.10470000000000002"/>
  </r>
  <r>
    <s v="CELL_004701"/>
    <x v="12"/>
    <x v="0"/>
    <s v="Anemia"/>
    <n v="4.62"/>
    <n v="0"/>
    <n v="0"/>
    <n v="1"/>
    <n v="0"/>
    <n v="0.29699999999999999"/>
    <n v="0.70099999999999996"/>
    <n v="0.67"/>
    <n v="1"/>
    <n v="0.67200000000000004"/>
    <n v="99"/>
    <n v="46"/>
    <n v="227"/>
    <n v="137"/>
    <n v="140"/>
    <n v="89.019607843137251"/>
    <n v="53.725490196078432"/>
    <n v="54.901960784313729"/>
    <n v="0.41899999999999998"/>
    <x v="1"/>
    <x v="1"/>
    <n v="7937"/>
    <n v="5.37"/>
    <n v="14.8"/>
    <n v="27.2"/>
    <n v="287290"/>
    <n v="91"/>
    <n v="34.4"/>
    <s v="Raabin_WBC"/>
    <s v="Giemsa"/>
    <s v="Olympus_BX51"/>
    <n v="60"/>
    <n v="256"/>
    <n v="0.65669999999999995"/>
    <n v="0.89859999999999995"/>
    <n v="0.74229999999999996"/>
    <n v="-0.15629999999999999"/>
  </r>
  <r>
    <s v="CELL_002003"/>
    <x v="4"/>
    <x v="1"/>
    <s v="Normal_WBC"/>
    <n v="17.38"/>
    <n v="68.900000000000006"/>
    <n v="0.64600000000000002"/>
    <n v="0.42"/>
    <n v="164.04761904761907"/>
    <n v="0.76200000000000001"/>
    <n v="0.61299999999999999"/>
    <n v="2.29"/>
    <n v="1.3"/>
    <n v="0.69899999999999995"/>
    <n v="533"/>
    <n v="96"/>
    <n v="213"/>
    <n v="162"/>
    <n v="173"/>
    <n v="83.529411764705884"/>
    <n v="63.529411764705877"/>
    <n v="67.843137254901961"/>
    <n v="0.56999999999999995"/>
    <x v="2"/>
    <x v="0"/>
    <n v="6867"/>
    <n v="4.7"/>
    <n v="14.2"/>
    <n v="32.1"/>
    <n v="204645"/>
    <n v="90.7"/>
    <n v="33.4"/>
    <s v="Raabin_WBC"/>
    <s v="Wright"/>
    <s v="Olympus_BX51"/>
    <n v="100"/>
    <n v="224"/>
    <n v="0"/>
    <n v="0.8911"/>
    <n v="0.93820000000000003"/>
    <n v="4.7100000000000031E-2"/>
  </r>
  <r>
    <s v="CELL_003540"/>
    <x v="2"/>
    <x v="1"/>
    <s v="Normal_RBC"/>
    <n v="8.36"/>
    <n v="0"/>
    <n v="0"/>
    <n v="1"/>
    <n v="0"/>
    <n v="0.84499999999999997"/>
    <n v="0.129"/>
    <n v="0.71"/>
    <n v="1"/>
    <n v="0.94399999999999995"/>
    <n v="170"/>
    <n v="51"/>
    <n v="244"/>
    <n v="152"/>
    <n v="136"/>
    <n v="95.686274509803923"/>
    <n v="59.607843137254903"/>
    <n v="53.333333333333336"/>
    <n v="0.45200000000000001"/>
    <x v="1"/>
    <x v="1"/>
    <n v="2310"/>
    <n v="4.5"/>
    <n v="12.6"/>
    <n v="44.5"/>
    <n v="447375"/>
    <n v="95.3"/>
    <n v="35"/>
    <s v="Raabin_WBC"/>
    <s v="Giemsa"/>
    <s v="Zeiss_Axio"/>
    <n v="100"/>
    <n v="512"/>
    <n v="6.6100000000000006E-2"/>
    <n v="0.94030000000000002"/>
    <n v="0.90069999999999995"/>
    <n v="-3.960000000000008E-2"/>
  </r>
  <r>
    <s v="CELL_001212"/>
    <x v="5"/>
    <x v="1"/>
    <s v="Normal_WBC"/>
    <n v="8.23"/>
    <n v="85.6"/>
    <n v="0.83899999999999997"/>
    <n v="0.30499999999999999"/>
    <n v="280.65573770491801"/>
    <n v="0.90600000000000003"/>
    <n v="0.26300000000000001"/>
    <n v="0.66"/>
    <n v="1"/>
    <n v="0.89700000000000002"/>
    <n v="313"/>
    <n v="60"/>
    <n v="211"/>
    <n v="180"/>
    <n v="185"/>
    <n v="82.745098039215677"/>
    <n v="70.588235294117652"/>
    <n v="72.549019607843135"/>
    <n v="0.77700000000000002"/>
    <x v="1"/>
    <x v="0"/>
    <n v="8708"/>
    <n v="5.12"/>
    <n v="14.4"/>
    <n v="45.5"/>
    <n v="258848"/>
    <n v="99.1"/>
    <n v="34.200000000000003"/>
    <s v="PBC_Dataset"/>
    <s v="Giemsa"/>
    <s v="Olympus_BX51"/>
    <n v="100"/>
    <n v="512"/>
    <n v="0.13930000000000001"/>
    <n v="0.94010000000000005"/>
    <n v="1"/>
    <n v="5.9899999999999953E-2"/>
  </r>
  <r>
    <s v="CELL_000123"/>
    <x v="1"/>
    <x v="1"/>
    <s v="Normal_WBC"/>
    <n v="12.22"/>
    <n v="56.9"/>
    <n v="0.46800000000000003"/>
    <n v="0.35399999999999998"/>
    <n v="160.73446327683615"/>
    <n v="0.81799999999999995"/>
    <n v="0.499"/>
    <n v="2.69"/>
    <n v="4.5"/>
    <n v="0.83399999999999996"/>
    <n v="419"/>
    <n v="68"/>
    <n v="189"/>
    <n v="174"/>
    <n v="173"/>
    <n v="74.117647058823536"/>
    <n v="68.235294117647058"/>
    <n v="67.843137254901961"/>
    <n v="0.59499999999999997"/>
    <x v="2"/>
    <x v="1"/>
    <n v="9479"/>
    <n v="4.62"/>
    <n v="15.3"/>
    <n v="45.7"/>
    <n v="271919"/>
    <n v="88.6"/>
    <n v="36.4"/>
    <s v="PBC_Dataset"/>
    <s v="Giemsa"/>
    <s v="Leica_DM2000"/>
    <n v="100"/>
    <n v="360"/>
    <n v="7.0499999999999993E-2"/>
    <n v="0.89290000000000003"/>
    <n v="0.98560000000000003"/>
    <n v="9.2700000000000005E-2"/>
  </r>
  <r>
    <s v="CELL_003359"/>
    <x v="2"/>
    <x v="1"/>
    <s v="Normal_RBC"/>
    <n v="7.95"/>
    <n v="0"/>
    <n v="0"/>
    <n v="1"/>
    <n v="0"/>
    <n v="0.93700000000000006"/>
    <n v="0.13200000000000001"/>
    <n v="0.63"/>
    <n v="1"/>
    <n v="0.95899999999999996"/>
    <n v="187"/>
    <n v="52"/>
    <n v="229"/>
    <n v="140"/>
    <n v="125"/>
    <n v="89.803921568627459"/>
    <n v="54.901960784313729"/>
    <n v="49.019607843137251"/>
    <n v="0.56200000000000006"/>
    <x v="0"/>
    <x v="1"/>
    <n v="7599"/>
    <n v="4.33"/>
    <n v="17.100000000000001"/>
    <n v="39.299999999999997"/>
    <n v="287922"/>
    <n v="101.9"/>
    <n v="32.200000000000003"/>
    <s v="CytoData"/>
    <s v="Giemsa"/>
    <s v="Zeiss_Axio"/>
    <n v="100"/>
    <n v="512"/>
    <n v="0.2366"/>
    <n v="0.9284"/>
    <n v="0.99570000000000003"/>
    <n v="6.7300000000000026E-2"/>
  </r>
  <r>
    <s v="CELL_003918"/>
    <x v="7"/>
    <x v="1"/>
    <s v="Normal_Platelet"/>
    <n v="3"/>
    <n v="0"/>
    <n v="0"/>
    <n v="1"/>
    <n v="0"/>
    <n v="0.71399999999999997"/>
    <n v="0.52700000000000002"/>
    <n v="2.36"/>
    <n v="1"/>
    <n v="0.71599999999999997"/>
    <n v="28"/>
    <n v="20"/>
    <n v="208"/>
    <n v="151"/>
    <n v="168"/>
    <n v="81.568627450980387"/>
    <n v="59.215686274509807"/>
    <n v="65.882352941176464"/>
    <n v="0.53500000000000003"/>
    <x v="1"/>
    <x v="0"/>
    <n v="5516"/>
    <n v="5.6"/>
    <n v="11.7"/>
    <n v="43.2"/>
    <n v="293297"/>
    <n v="82.6"/>
    <n v="32.1"/>
    <s v="CytoData"/>
    <s v="Wright"/>
    <s v="Olympus_BX51"/>
    <n v="40"/>
    <n v="360"/>
    <n v="0.1041"/>
    <n v="0.95220000000000005"/>
    <n v="0.9859"/>
    <n v="3.3699999999999952E-2"/>
  </r>
  <r>
    <s v="CELL_003342"/>
    <x v="2"/>
    <x v="1"/>
    <s v="Normal_RBC"/>
    <n v="6.89"/>
    <n v="0"/>
    <n v="0"/>
    <n v="1"/>
    <n v="0"/>
    <n v="0.89200000000000002"/>
    <n v="0.16400000000000001"/>
    <n v="0.17"/>
    <n v="1"/>
    <n v="0.92500000000000004"/>
    <n v="207"/>
    <n v="44"/>
    <n v="228"/>
    <n v="124"/>
    <n v="126"/>
    <n v="89.411764705882362"/>
    <n v="48.627450980392155"/>
    <n v="49.411764705882355"/>
    <n v="0.53500000000000003"/>
    <x v="1"/>
    <x v="1"/>
    <n v="4035"/>
    <n v="5.35"/>
    <n v="14.6"/>
    <n v="49.1"/>
    <n v="231123"/>
    <n v="74.5"/>
    <n v="32.700000000000003"/>
    <s v="CytoData"/>
    <s v="Wright"/>
    <s v="Leica_DM2000"/>
    <n v="100"/>
    <n v="224"/>
    <n v="6.1100000000000002E-2"/>
    <n v="0.96489999999999998"/>
    <n v="0.95679999999999998"/>
    <n v="-8.0999999999999961E-3"/>
  </r>
  <r>
    <s v="CELL_003048"/>
    <x v="2"/>
    <x v="1"/>
    <s v="Normal_RBC"/>
    <n v="7.83"/>
    <n v="0"/>
    <n v="0"/>
    <n v="1"/>
    <n v="0"/>
    <n v="0.86399999999999999"/>
    <n v="0.12"/>
    <n v="0.69"/>
    <n v="1"/>
    <n v="0.88200000000000001"/>
    <n v="200"/>
    <n v="46"/>
    <n v="227"/>
    <n v="139"/>
    <n v="120"/>
    <n v="89.019607843137251"/>
    <n v="54.509803921568626"/>
    <n v="47.058823529411761"/>
    <n v="0.503"/>
    <x v="2"/>
    <x v="1"/>
    <n v="10579"/>
    <n v="3.73"/>
    <n v="11.8"/>
    <n v="44.4"/>
    <n v="233318"/>
    <n v="73.2"/>
    <n v="36.4"/>
    <s v="Raabin_WBC"/>
    <s v="Wright"/>
    <s v="Leica_DM2000"/>
    <n v="100"/>
    <n v="224"/>
    <n v="6.2399999999999997E-2"/>
    <n v="0.92290000000000005"/>
    <n v="0.89570000000000005"/>
    <n v="-2.7200000000000002E-2"/>
  </r>
  <r>
    <s v="CELL_001211"/>
    <x v="5"/>
    <x v="1"/>
    <s v="Normal_WBC"/>
    <n v="10.44"/>
    <n v="89.8"/>
    <n v="0.873"/>
    <n v="0.28199999999999997"/>
    <n v="318.43971631205676"/>
    <n v="0.92"/>
    <n v="0.161"/>
    <n v="1.25"/>
    <n v="1"/>
    <n v="0.88600000000000001"/>
    <n v="292"/>
    <n v="59"/>
    <n v="205"/>
    <n v="133"/>
    <n v="193"/>
    <n v="80.392156862745097"/>
    <n v="52.156862745098046"/>
    <n v="75.686274509803923"/>
    <n v="0.753"/>
    <x v="1"/>
    <x v="0"/>
    <n v="8870"/>
    <n v="4.45"/>
    <n v="14.9"/>
    <n v="38.9"/>
    <n v="202031"/>
    <n v="68.3"/>
    <n v="32.4"/>
    <s v="CytoData"/>
    <s v="May_Grunwald_Giemsa"/>
    <s v="Olympus_BX51"/>
    <n v="100"/>
    <n v="512"/>
    <n v="4.3499999999999997E-2"/>
    <n v="0.93159999999999998"/>
    <n v="0.96689999999999998"/>
    <n v="3.5299999999999998E-2"/>
  </r>
  <r>
    <s v="CELL_000568"/>
    <x v="1"/>
    <x v="1"/>
    <s v="Normal_WBC"/>
    <n v="9.7100000000000009"/>
    <n v="51"/>
    <n v="0.67500000000000004"/>
    <n v="0.5"/>
    <n v="102"/>
    <n v="0.747"/>
    <n v="0.33800000000000002"/>
    <n v="3.25"/>
    <n v="3.8"/>
    <n v="0.88300000000000001"/>
    <n v="397"/>
    <n v="59"/>
    <n v="212"/>
    <n v="153"/>
    <n v="165"/>
    <n v="83.137254901960787"/>
    <n v="60"/>
    <n v="64.705882352941174"/>
    <n v="0.67100000000000004"/>
    <x v="2"/>
    <x v="1"/>
    <n v="6467"/>
    <n v="6"/>
    <n v="12.1"/>
    <n v="44.4"/>
    <n v="283213"/>
    <n v="75.099999999999994"/>
    <n v="35.299999999999997"/>
    <s v="Raabin_WBC"/>
    <s v="May_Grunwald_Giemsa"/>
    <s v="Olympus_BX51"/>
    <n v="100"/>
    <n v="224"/>
    <n v="4.7E-2"/>
    <n v="0.93159999999999998"/>
    <n v="0.86870000000000003"/>
    <n v="-6.2899999999999956E-2"/>
  </r>
  <r>
    <s v="CELL_002260"/>
    <x v="4"/>
    <x v="1"/>
    <s v="Normal_WBC"/>
    <n v="16"/>
    <n v="60.8"/>
    <n v="0.48599999999999999"/>
    <n v="0.33100000000000002"/>
    <n v="183.6858006042296"/>
    <n v="0.51500000000000001"/>
    <n v="0.6"/>
    <n v="2.1"/>
    <n v="1.2"/>
    <n v="0.77100000000000002"/>
    <n v="527"/>
    <n v="105"/>
    <n v="221"/>
    <n v="145"/>
    <n v="171"/>
    <n v="86.666666666666671"/>
    <n v="56.862745098039213"/>
    <n v="67.058823529411754"/>
    <n v="0.627"/>
    <x v="0"/>
    <x v="0"/>
    <n v="7616"/>
    <n v="4.59"/>
    <n v="17.600000000000001"/>
    <n v="49.7"/>
    <n v="365773"/>
    <n v="90.9"/>
    <n v="35.200000000000003"/>
    <s v="PBC_Dataset"/>
    <s v="Giemsa"/>
    <s v="Leica_DM2000"/>
    <n v="40"/>
    <n v="224"/>
    <n v="0.1182"/>
    <n v="0.92959999999999998"/>
    <n v="0.94359999999999999"/>
    <n v="1.4000000000000012E-2"/>
  </r>
  <r>
    <s v="CELL_000549"/>
    <x v="1"/>
    <x v="1"/>
    <s v="Normal_WBC"/>
    <n v="12.12"/>
    <n v="51.4"/>
    <n v="0.24099999999999999"/>
    <n v="0.51400000000000001"/>
    <n v="100"/>
    <n v="0.67900000000000005"/>
    <n v="0.42699999999999999"/>
    <n v="3.22"/>
    <n v="4.8"/>
    <n v="0.87"/>
    <n v="394"/>
    <n v="66"/>
    <n v="232"/>
    <n v="137"/>
    <n v="187"/>
    <n v="90.980392156862749"/>
    <n v="53.725490196078432"/>
    <n v="73.333333333333329"/>
    <n v="0.64100000000000001"/>
    <x v="1"/>
    <x v="1"/>
    <n v="6141"/>
    <n v="5.13"/>
    <n v="11"/>
    <n v="38.200000000000003"/>
    <n v="210624"/>
    <n v="97.9"/>
    <n v="33.700000000000003"/>
    <s v="Raabin_WBC"/>
    <s v="Wright"/>
    <s v="Zeiss_Axio"/>
    <n v="100"/>
    <n v="512"/>
    <n v="1.0999999999999999E-2"/>
    <n v="0.98199999999999998"/>
    <n v="1"/>
    <n v="1.8000000000000016E-2"/>
  </r>
  <r>
    <s v="CELL_000865"/>
    <x v="1"/>
    <x v="1"/>
    <s v="Normal_WBC"/>
    <n v="11.46"/>
    <n v="60.5"/>
    <n v="0.59499999999999997"/>
    <n v="0.39"/>
    <n v="155.12820512820511"/>
    <n v="0.77200000000000002"/>
    <n v="0.318"/>
    <n v="3.29"/>
    <n v="3"/>
    <n v="0.82399999999999995"/>
    <n v="406"/>
    <n v="70"/>
    <n v="240"/>
    <n v="154"/>
    <n v="155"/>
    <n v="94.117647058823522"/>
    <n v="60.392156862745097"/>
    <n v="60.784313725490193"/>
    <n v="0.72099999999999997"/>
    <x v="1"/>
    <x v="0"/>
    <n v="9519"/>
    <n v="5.27"/>
    <n v="10.5"/>
    <n v="44.8"/>
    <n v="273184"/>
    <n v="110.6"/>
    <n v="36"/>
    <s v="Raabin_WBC"/>
    <s v="Wright"/>
    <s v="Leica_DM2000"/>
    <n v="100"/>
    <n v="512"/>
    <n v="7.7100000000000002E-2"/>
    <n v="0.85289999999999999"/>
    <n v="0.81030000000000002"/>
    <n v="-4.2599999999999971E-2"/>
  </r>
  <r>
    <s v="CELL_004450"/>
    <x v="13"/>
    <x v="0"/>
    <s v="Leukemia"/>
    <n v="10.62"/>
    <n v="75.3"/>
    <n v="0.4"/>
    <n v="0.19500000000000001"/>
    <n v="386.15384615384613"/>
    <n v="0.81200000000000006"/>
    <n v="0.32800000000000001"/>
    <n v="1.1499999999999999"/>
    <n v="1"/>
    <n v="0.92600000000000005"/>
    <n v="672"/>
    <n v="87"/>
    <n v="198"/>
    <n v="131"/>
    <n v="232"/>
    <n v="77.64705882352942"/>
    <n v="51.372549019607838"/>
    <n v="90.980392156862749"/>
    <n v="0.66400000000000003"/>
    <x v="2"/>
    <x v="1"/>
    <n v="1994"/>
    <n v="4.33"/>
    <n v="15.5"/>
    <n v="37"/>
    <n v="274254"/>
    <n v="91.8"/>
    <n v="34"/>
    <s v="CytoData"/>
    <s v="Wright"/>
    <s v="Olympus_BX51"/>
    <n v="100"/>
    <n v="360"/>
    <n v="0.65129999999999999"/>
    <n v="0.75849999999999995"/>
    <n v="0.64119999999999999"/>
    <n v="-0.11729999999999996"/>
  </r>
  <r>
    <s v="CELL_001393"/>
    <x v="5"/>
    <x v="1"/>
    <s v="Normal_WBC"/>
    <n v="7.81"/>
    <n v="75.099999999999994"/>
    <n v="0.8"/>
    <n v="0.16800000000000001"/>
    <n v="447.02380952380946"/>
    <n v="0.77200000000000002"/>
    <n v="0.16800000000000001"/>
    <n v="1.02"/>
    <n v="1"/>
    <n v="0.93899999999999995"/>
    <n v="190"/>
    <n v="52"/>
    <n v="209"/>
    <n v="146"/>
    <n v="180"/>
    <n v="81.960784313725483"/>
    <n v="57.254901960784309"/>
    <n v="70.588235294117652"/>
    <n v="0.67900000000000005"/>
    <x v="2"/>
    <x v="1"/>
    <n v="8115"/>
    <n v="5.0999999999999996"/>
    <n v="13.3"/>
    <n v="37.200000000000003"/>
    <n v="273609"/>
    <n v="107"/>
    <n v="34"/>
    <s v="CytoData"/>
    <s v="Wright"/>
    <s v="Leica_DM2000"/>
    <n v="100"/>
    <n v="256"/>
    <n v="1.15E-2"/>
    <n v="0.87350000000000005"/>
    <n v="0.93830000000000002"/>
    <n v="6.4799999999999969E-2"/>
  </r>
  <r>
    <s v="CELL_004411"/>
    <x v="13"/>
    <x v="0"/>
    <s v="Leukemia"/>
    <n v="15.73"/>
    <n v="75.5"/>
    <n v="0.44400000000000001"/>
    <n v="0.157"/>
    <n v="480.89171974522293"/>
    <n v="0.88100000000000001"/>
    <n v="0.27500000000000002"/>
    <n v="0"/>
    <n v="1.1000000000000001"/>
    <n v="0.90700000000000003"/>
    <n v="700"/>
    <n v="82"/>
    <n v="194"/>
    <n v="162"/>
    <n v="194"/>
    <n v="76.078431372549019"/>
    <n v="63.529411764705877"/>
    <n v="76.078431372549019"/>
    <n v="0.69599999999999995"/>
    <x v="2"/>
    <x v="0"/>
    <n v="1000"/>
    <n v="4.46"/>
    <n v="13.6"/>
    <n v="43.1"/>
    <n v="104872"/>
    <n v="95.1"/>
    <n v="31.7"/>
    <s v="PBC_Dataset"/>
    <s v="Wright"/>
    <s v="Olympus_BX51"/>
    <n v="100"/>
    <n v="256"/>
    <n v="0.71560000000000001"/>
    <n v="0.78739999999999999"/>
    <n v="1"/>
    <n v="0.21260000000000001"/>
  </r>
  <r>
    <s v="CELL_005723"/>
    <x v="6"/>
    <x v="0"/>
    <s v="Artefact"/>
    <n v="7.87"/>
    <n v="81.599999999999994"/>
    <n v="0.69499999999999995"/>
    <n v="0.27500000000000002"/>
    <n v="296.72727272727269"/>
    <n v="0.48399999999999999"/>
    <n v="0.505"/>
    <n v="1.41"/>
    <n v="1"/>
    <n v="0.44600000000000001"/>
    <n v="355"/>
    <n v="87"/>
    <n v="194"/>
    <n v="158"/>
    <n v="182"/>
    <n v="76.078431372549019"/>
    <n v="61.96078431372549"/>
    <n v="71.372549019607845"/>
    <n v="0.78500000000000003"/>
    <x v="1"/>
    <x v="0"/>
    <n v="5537"/>
    <n v="4.51"/>
    <n v="15.7"/>
    <n v="39.700000000000003"/>
    <n v="157480"/>
    <n v="102.7"/>
    <n v="31.8"/>
    <s v="Raabin_WBC"/>
    <s v="Giemsa"/>
    <s v="Leica_DM2000"/>
    <n v="100"/>
    <n v="360"/>
    <n v="0.72709999999999997"/>
    <n v="0.67649999999999999"/>
    <n v="0.85360000000000003"/>
    <n v="0.17710000000000004"/>
  </r>
  <r>
    <s v="CELL_001908"/>
    <x v="5"/>
    <x v="1"/>
    <s v="Normal_WBC"/>
    <n v="9.4600000000000009"/>
    <n v="80.599999999999994"/>
    <n v="0.56699999999999995"/>
    <n v="0.19700000000000001"/>
    <n v="409.13705583756342"/>
    <n v="0.85399999999999998"/>
    <n v="0.222"/>
    <n v="1.42"/>
    <n v="1"/>
    <n v="0.91300000000000003"/>
    <n v="299"/>
    <n v="55"/>
    <n v="184"/>
    <n v="140"/>
    <n v="194"/>
    <n v="72.156862745098039"/>
    <n v="54.901960784313729"/>
    <n v="76.078431372549019"/>
    <n v="0.68300000000000005"/>
    <x v="1"/>
    <x v="1"/>
    <n v="2180"/>
    <n v="3.32"/>
    <n v="9.8000000000000007"/>
    <n v="35.6"/>
    <n v="233842"/>
    <n v="105.1"/>
    <n v="33.4"/>
    <s v="PBC_Dataset"/>
    <s v="May_Grunwald_Giemsa"/>
    <s v="Zeiss_Axio"/>
    <n v="100"/>
    <n v="224"/>
    <n v="3.7699999999999997E-2"/>
    <n v="0.83130000000000004"/>
    <n v="0.98360000000000003"/>
    <n v="0.15229999999999999"/>
  </r>
  <r>
    <s v="CELL_003942"/>
    <x v="7"/>
    <x v="1"/>
    <s v="Normal_Platelet"/>
    <n v="2.72"/>
    <n v="0"/>
    <n v="0"/>
    <n v="1"/>
    <n v="0"/>
    <n v="0.65800000000000003"/>
    <n v="0.33800000000000002"/>
    <n v="2.5"/>
    <n v="1"/>
    <n v="0.83"/>
    <n v="27"/>
    <n v="13"/>
    <n v="216"/>
    <n v="154"/>
    <n v="136"/>
    <n v="84.705882352941174"/>
    <n v="60.392156862745097"/>
    <n v="53.333333333333336"/>
    <n v="0.56200000000000006"/>
    <x v="1"/>
    <x v="0"/>
    <n v="6974"/>
    <n v="3.82"/>
    <n v="14.8"/>
    <n v="46.2"/>
    <n v="255279"/>
    <n v="84.9"/>
    <n v="34.1"/>
    <s v="CytoData"/>
    <s v="Wright"/>
    <s v="Leica_DM2000"/>
    <n v="100"/>
    <n v="224"/>
    <n v="0.12809999999999999"/>
    <n v="1"/>
    <n v="1"/>
    <n v="0"/>
  </r>
  <r>
    <s v="CELL_000721"/>
    <x v="1"/>
    <x v="1"/>
    <s v="Normal_WBC"/>
    <n v="13.37"/>
    <n v="52.8"/>
    <n v="0.44900000000000001"/>
    <n v="0.50900000000000001"/>
    <n v="103.7328094302554"/>
    <n v="0.77500000000000002"/>
    <n v="0.42799999999999999"/>
    <n v="4.1100000000000003"/>
    <n v="3.1"/>
    <n v="0.81299999999999994"/>
    <n v="498"/>
    <n v="77"/>
    <n v="199"/>
    <n v="145"/>
    <n v="177"/>
    <n v="78.039215686274517"/>
    <n v="56.862745098039213"/>
    <n v="69.411764705882348"/>
    <n v="0.59799999999999998"/>
    <x v="0"/>
    <x v="1"/>
    <n v="7593"/>
    <n v="4.05"/>
    <n v="12.6"/>
    <n v="43"/>
    <n v="259884"/>
    <n v="95.2"/>
    <n v="34.5"/>
    <s v="CytoData"/>
    <s v="Giemsa"/>
    <s v="Olympus_BX51"/>
    <n v="60"/>
    <n v="256"/>
    <n v="5.1999999999999998E-3"/>
    <n v="0.81459999999999999"/>
    <n v="0.98699999999999999"/>
    <n v="0.1724"/>
  </r>
  <r>
    <s v="CELL_003687"/>
    <x v="2"/>
    <x v="1"/>
    <s v="Normal_RBC"/>
    <n v="7.47"/>
    <n v="0"/>
    <n v="0"/>
    <n v="1"/>
    <n v="0"/>
    <n v="0.91500000000000004"/>
    <n v="0.27600000000000002"/>
    <n v="0.3"/>
    <n v="1"/>
    <n v="0.95"/>
    <n v="183"/>
    <n v="43"/>
    <n v="224"/>
    <n v="131"/>
    <n v="119"/>
    <n v="87.843137254901961"/>
    <n v="51.372549019607838"/>
    <n v="46.666666666666664"/>
    <n v="0.495"/>
    <x v="0"/>
    <x v="0"/>
    <n v="11687"/>
    <n v="4.5"/>
    <n v="10.8"/>
    <n v="35.9"/>
    <n v="263409"/>
    <n v="86.4"/>
    <n v="37.6"/>
    <s v="PBC_Dataset"/>
    <s v="Giemsa"/>
    <s v="Zeiss_Axio"/>
    <n v="60"/>
    <n v="224"/>
    <n v="4.3499999999999997E-2"/>
    <n v="0.7913"/>
    <n v="0.87029999999999996"/>
    <n v="7.8999999999999959E-2"/>
  </r>
  <r>
    <s v="CELL_004557"/>
    <x v="16"/>
    <x v="0"/>
    <s v="Anemia"/>
    <n v="8.43"/>
    <n v="0"/>
    <n v="0"/>
    <n v="1"/>
    <n v="0"/>
    <n v="0.46899999999999997"/>
    <n v="0.74099999999999999"/>
    <n v="0.59"/>
    <n v="1"/>
    <n v="0.876"/>
    <n v="186"/>
    <n v="53"/>
    <n v="228"/>
    <n v="117"/>
    <n v="116"/>
    <n v="89.411764705882362"/>
    <n v="45.882352941176471"/>
    <n v="45.490196078431374"/>
    <n v="0.50600000000000001"/>
    <x v="1"/>
    <x v="1"/>
    <n v="6532"/>
    <n v="5.18"/>
    <n v="15.4"/>
    <n v="45.1"/>
    <n v="136863"/>
    <n v="95.9"/>
    <n v="33.200000000000003"/>
    <s v="PBC_Dataset"/>
    <s v="Giemsa"/>
    <s v="Leica_DM2000"/>
    <n v="100"/>
    <n v="224"/>
    <n v="0.80589999999999995"/>
    <n v="0.86299999999999999"/>
    <n v="0.77800000000000002"/>
    <n v="-8.4999999999999964E-2"/>
  </r>
  <r>
    <s v="CELL_000691"/>
    <x v="1"/>
    <x v="1"/>
    <s v="Normal_WBC"/>
    <n v="12.45"/>
    <n v="51.4"/>
    <n v="0.59799999999999998"/>
    <n v="0.44"/>
    <n v="116.81818181818181"/>
    <n v="0.72699999999999998"/>
    <n v="0.32300000000000001"/>
    <n v="3.42"/>
    <n v="4.0999999999999996"/>
    <n v="0.79600000000000004"/>
    <n v="447"/>
    <n v="84"/>
    <n v="191"/>
    <n v="165"/>
    <n v="197"/>
    <n v="74.901960784313729"/>
    <n v="64.705882352941174"/>
    <n v="77.254901960784323"/>
    <n v="0.64300000000000002"/>
    <x v="1"/>
    <x v="1"/>
    <n v="10095"/>
    <n v="4.1500000000000004"/>
    <n v="10.1"/>
    <n v="33.700000000000003"/>
    <n v="184852"/>
    <n v="96.7"/>
    <n v="36"/>
    <s v="PBC_Dataset"/>
    <s v="Giemsa"/>
    <s v="Olympus_BX51"/>
    <n v="40"/>
    <n v="256"/>
    <n v="9.3600000000000003E-2"/>
    <n v="0.87919999999999998"/>
    <n v="0.89390000000000003"/>
    <n v="1.4700000000000046E-2"/>
  </r>
  <r>
    <s v="CELL_000603"/>
    <x v="1"/>
    <x v="1"/>
    <s v="Normal_WBC"/>
    <n v="12.92"/>
    <n v="58.4"/>
    <n v="0.47599999999999998"/>
    <n v="0.45"/>
    <n v="129.77777777777777"/>
    <n v="0.81799999999999995"/>
    <n v="0.36599999999999999"/>
    <n v="2.84"/>
    <n v="2.8"/>
    <n v="0.86299999999999999"/>
    <n v="465"/>
    <n v="70"/>
    <n v="221"/>
    <n v="115"/>
    <n v="204"/>
    <n v="86.666666666666671"/>
    <n v="45.098039215686278"/>
    <n v="80"/>
    <n v="0.63900000000000001"/>
    <x v="0"/>
    <x v="0"/>
    <n v="7354"/>
    <n v="4.68"/>
    <n v="10.8"/>
    <n v="45.8"/>
    <n v="275318"/>
    <n v="92"/>
    <n v="33.799999999999997"/>
    <s v="PBC_Dataset"/>
    <s v="Giemsa"/>
    <s v="Zeiss_Axio"/>
    <n v="100"/>
    <n v="360"/>
    <n v="0.1075"/>
    <n v="0.88580000000000003"/>
    <n v="0.88319999999999999"/>
    <n v="-2.6000000000000467E-3"/>
  </r>
  <r>
    <s v="CELL_001821"/>
    <x v="5"/>
    <x v="1"/>
    <s v="Normal_WBC"/>
    <n v="7.9"/>
    <n v="78.099999999999994"/>
    <n v="0.84799999999999998"/>
    <n v="0.314"/>
    <n v="248.72611464968151"/>
    <n v="0.97099999999999997"/>
    <n v="0.187"/>
    <n v="0.9"/>
    <n v="1.2"/>
    <n v="0.93400000000000005"/>
    <n v="261"/>
    <n v="58"/>
    <n v="185"/>
    <n v="167"/>
    <n v="211"/>
    <n v="72.549019607843135"/>
    <n v="65.490196078431367"/>
    <n v="82.745098039215677"/>
    <n v="0.81200000000000006"/>
    <x v="0"/>
    <x v="1"/>
    <n v="9814"/>
    <n v="4.13"/>
    <n v="16.600000000000001"/>
    <n v="48"/>
    <n v="210854"/>
    <n v="116.3"/>
    <n v="35.6"/>
    <s v="Raabin_WBC"/>
    <s v="Giemsa"/>
    <s v="Zeiss_Axio"/>
    <n v="40"/>
    <n v="512"/>
    <n v="9.2600000000000002E-2"/>
    <n v="0.95809999999999995"/>
    <n v="0.87949999999999995"/>
    <n v="-7.8600000000000003E-2"/>
  </r>
  <r>
    <s v="CELL_002549"/>
    <x v="10"/>
    <x v="1"/>
    <s v="Normal_WBC"/>
    <n v="11.52"/>
    <n v="49.2"/>
    <n v="0.63800000000000001"/>
    <n v="0.48499999999999999"/>
    <n v="101.44329896907217"/>
    <n v="0.878"/>
    <n v="0.35199999999999998"/>
    <n v="4.6100000000000003"/>
    <n v="2.5"/>
    <n v="0.84"/>
    <n v="605"/>
    <n v="78"/>
    <n v="221"/>
    <n v="146"/>
    <n v="142"/>
    <n v="86.666666666666671"/>
    <n v="57.254901960784309"/>
    <n v="55.686274509803923"/>
    <n v="0.628"/>
    <x v="1"/>
    <x v="1"/>
    <n v="10083"/>
    <n v="6.11"/>
    <n v="17.3"/>
    <n v="48.2"/>
    <n v="272791"/>
    <n v="88.8"/>
    <n v="34.6"/>
    <s v="Raabin_WBC"/>
    <s v="May_Grunwald_Giemsa"/>
    <s v="Leica_DM2000"/>
    <n v="60"/>
    <n v="224"/>
    <n v="7.22E-2"/>
    <n v="0.90820000000000001"/>
    <n v="0.98819999999999997"/>
    <n v="7.999999999999996E-2"/>
  </r>
  <r>
    <s v="CELL_005479"/>
    <x v="11"/>
    <x v="0"/>
    <s v="Infection"/>
    <n v="12.89"/>
    <n v="51.5"/>
    <n v="0.57699999999999996"/>
    <n v="0.46200000000000002"/>
    <n v="111.47186147186147"/>
    <n v="0.61199999999999999"/>
    <n v="0.45"/>
    <n v="3.76"/>
    <n v="3.7"/>
    <n v="0.748"/>
    <n v="413"/>
    <n v="78"/>
    <n v="201"/>
    <n v="172"/>
    <n v="179"/>
    <n v="78.82352941176471"/>
    <n v="67.450980392156865"/>
    <n v="70.196078431372541"/>
    <n v="0.72199999999999998"/>
    <x v="2"/>
    <x v="0"/>
    <n v="5196"/>
    <n v="6.43"/>
    <n v="16.5"/>
    <n v="46.2"/>
    <n v="277263"/>
    <n v="84.4"/>
    <n v="32.299999999999997"/>
    <s v="PBC_Dataset"/>
    <s v="Giemsa"/>
    <s v="Zeiss_Axio"/>
    <n v="60"/>
    <n v="224"/>
    <n v="0.82950000000000002"/>
    <n v="0.62529999999999997"/>
    <n v="0.98519999999999996"/>
    <n v="0.3599"/>
  </r>
  <r>
    <s v="CELL_001745"/>
    <x v="5"/>
    <x v="1"/>
    <s v="Normal_WBC"/>
    <n v="9.07"/>
    <n v="74.3"/>
    <n v="0.78700000000000003"/>
    <n v="0.21"/>
    <n v="353.8095238095238"/>
    <n v="0.93500000000000005"/>
    <n v="0.29599999999999999"/>
    <n v="0.77"/>
    <n v="1"/>
    <n v="0.92600000000000005"/>
    <n v="255"/>
    <n v="61"/>
    <n v="183"/>
    <n v="158"/>
    <n v="207"/>
    <n v="71.764705882352942"/>
    <n v="61.96078431372549"/>
    <n v="81.17647058823529"/>
    <n v="0.72299999999999998"/>
    <x v="1"/>
    <x v="1"/>
    <n v="7439"/>
    <n v="4.1500000000000004"/>
    <n v="13.4"/>
    <n v="40.4"/>
    <n v="265054"/>
    <n v="79.599999999999994"/>
    <n v="34.799999999999997"/>
    <s v="CytoData"/>
    <s v="May_Grunwald_Giemsa"/>
    <s v="Zeiss_Axio"/>
    <n v="60"/>
    <n v="512"/>
    <n v="0.1201"/>
    <n v="0.87690000000000001"/>
    <n v="0.97099999999999997"/>
    <n v="9.4099999999999961E-2"/>
  </r>
  <r>
    <s v="CELL_001963"/>
    <x v="4"/>
    <x v="1"/>
    <s v="Normal_WBC"/>
    <n v="16.32"/>
    <n v="62"/>
    <n v="0.50900000000000001"/>
    <n v="0.375"/>
    <n v="165.33333333333334"/>
    <n v="0.58099999999999996"/>
    <n v="0.57699999999999996"/>
    <n v="2.89"/>
    <n v="1.4"/>
    <n v="0.61799999999999999"/>
    <n v="550"/>
    <n v="79"/>
    <n v="200"/>
    <n v="171"/>
    <n v="169"/>
    <n v="78.431372549019613"/>
    <n v="67.058823529411754"/>
    <n v="66.274509803921561"/>
    <n v="0.71199999999999997"/>
    <x v="0"/>
    <x v="1"/>
    <n v="1000"/>
    <n v="6.3"/>
    <n v="13.2"/>
    <n v="47"/>
    <n v="261174"/>
    <n v="95.3"/>
    <n v="32.9"/>
    <s v="PBC_Dataset"/>
    <s v="Giemsa"/>
    <s v="Zeiss_Axio"/>
    <n v="60"/>
    <n v="256"/>
    <n v="0.1376"/>
    <n v="0.82650000000000001"/>
    <n v="0.96189999999999998"/>
    <n v="0.13539999999999996"/>
  </r>
  <r>
    <s v="CELL_004540"/>
    <x v="16"/>
    <x v="0"/>
    <s v="Anemia"/>
    <n v="7.06"/>
    <n v="0"/>
    <n v="0"/>
    <n v="1"/>
    <n v="0"/>
    <n v="0.44900000000000001"/>
    <n v="0.71"/>
    <n v="0.33"/>
    <n v="1"/>
    <n v="0.80900000000000005"/>
    <n v="198"/>
    <n v="62"/>
    <n v="223"/>
    <n v="137"/>
    <n v="131"/>
    <n v="87.450980392156865"/>
    <n v="53.725490196078432"/>
    <n v="51.372549019607838"/>
    <n v="0.55800000000000005"/>
    <x v="2"/>
    <x v="0"/>
    <n v="12506"/>
    <n v="4.3099999999999996"/>
    <n v="11.3"/>
    <n v="42.1"/>
    <n v="282327"/>
    <n v="92.3"/>
    <n v="32.700000000000003"/>
    <s v="CytoData"/>
    <s v="Giemsa"/>
    <s v="Zeiss_Axio"/>
    <n v="100"/>
    <n v="224"/>
    <n v="0.96489999999999998"/>
    <n v="0.80940000000000001"/>
    <n v="0.89029999999999998"/>
    <n v="8.0899999999999972E-2"/>
  </r>
  <r>
    <s v="CELL_000319"/>
    <x v="1"/>
    <x v="1"/>
    <s v="Normal_WBC"/>
    <n v="12.73"/>
    <n v="49.6"/>
    <n v="0.60899999999999999"/>
    <n v="0.46700000000000003"/>
    <n v="106.20985010706637"/>
    <n v="0.68500000000000005"/>
    <n v="0.49399999999999999"/>
    <n v="3.28"/>
    <n v="3.3"/>
    <n v="0.80100000000000005"/>
    <n v="319"/>
    <n v="76"/>
    <n v="213"/>
    <n v="157"/>
    <n v="204"/>
    <n v="83.529411764705884"/>
    <n v="61.568627450980394"/>
    <n v="80"/>
    <n v="0.55300000000000005"/>
    <x v="1"/>
    <x v="0"/>
    <n v="5508"/>
    <n v="5.66"/>
    <n v="12.8"/>
    <n v="37.700000000000003"/>
    <n v="28841"/>
    <n v="78.2"/>
    <n v="31.8"/>
    <s v="PBC_Dataset"/>
    <s v="Wright"/>
    <s v="Leica_DM2000"/>
    <n v="100"/>
    <n v="224"/>
    <n v="3.8899999999999997E-2"/>
    <n v="0.94230000000000003"/>
    <n v="0.94520000000000004"/>
    <n v="2.9000000000000137E-3"/>
  </r>
  <r>
    <s v="CELL_001707"/>
    <x v="5"/>
    <x v="1"/>
    <s v="Normal_WBC"/>
    <n v="10.28"/>
    <n v="83"/>
    <n v="0.84499999999999997"/>
    <n v="0.13600000000000001"/>
    <n v="610.29411764705878"/>
    <n v="0.95"/>
    <n v="0.308"/>
    <n v="0.69"/>
    <n v="1"/>
    <n v="0.88800000000000001"/>
    <n v="353"/>
    <n v="51"/>
    <n v="201"/>
    <n v="157"/>
    <n v="194"/>
    <n v="78.82352941176471"/>
    <n v="61.568627450980394"/>
    <n v="76.078431372549019"/>
    <n v="0.84899999999999998"/>
    <x v="0"/>
    <x v="1"/>
    <n v="11227"/>
    <n v="4.33"/>
    <n v="12.9"/>
    <n v="46.1"/>
    <n v="269826"/>
    <n v="92.8"/>
    <n v="32.6"/>
    <s v="Raabin_WBC"/>
    <s v="May_Grunwald_Giemsa"/>
    <s v="Leica_DM2000"/>
    <n v="100"/>
    <n v="256"/>
    <n v="0.1145"/>
    <n v="0.83560000000000001"/>
    <n v="0.82040000000000002"/>
    <n v="-1.5199999999999991E-2"/>
  </r>
  <r>
    <s v="CELL_002859"/>
    <x v="2"/>
    <x v="1"/>
    <s v="Normal_RBC"/>
    <n v="6.16"/>
    <n v="0"/>
    <n v="0"/>
    <n v="1"/>
    <n v="0"/>
    <n v="0.93600000000000005"/>
    <n v="0.157"/>
    <n v="0.55000000000000004"/>
    <n v="1"/>
    <n v="0.95199999999999996"/>
    <n v="159"/>
    <n v="51"/>
    <n v="239"/>
    <n v="115"/>
    <n v="149"/>
    <n v="93.725490196078425"/>
    <n v="45.098039215686278"/>
    <n v="58.431372549019613"/>
    <n v="0.47699999999999998"/>
    <x v="1"/>
    <x v="0"/>
    <n v="7905"/>
    <n v="5.33"/>
    <n v="16.7"/>
    <n v="39.799999999999997"/>
    <n v="269196"/>
    <n v="67.2"/>
    <n v="34.4"/>
    <s v="PBC_Dataset"/>
    <s v="Giemsa"/>
    <s v="Olympus_BX51"/>
    <n v="40"/>
    <n v="224"/>
    <n v="6.5799999999999997E-2"/>
    <n v="0.98599999999999999"/>
    <n v="0.92190000000000005"/>
    <n v="-6.4099999999999935E-2"/>
  </r>
  <r>
    <s v="CELL_000275"/>
    <x v="1"/>
    <x v="1"/>
    <s v="Normal_WBC"/>
    <n v="15.15"/>
    <n v="54.2"/>
    <n v="0.65400000000000003"/>
    <n v="0.35599999999999998"/>
    <n v="152.24719101123597"/>
    <n v="0.748"/>
    <n v="0.38800000000000001"/>
    <n v="2.75"/>
    <n v="3.2"/>
    <n v="0.80900000000000005"/>
    <n v="408"/>
    <n v="86"/>
    <n v="215"/>
    <n v="167"/>
    <n v="193"/>
    <n v="84.313725490196077"/>
    <n v="65.490196078431367"/>
    <n v="75.686274509803923"/>
    <n v="0.69299999999999995"/>
    <x v="1"/>
    <x v="0"/>
    <n v="6792"/>
    <n v="4.82"/>
    <n v="14.9"/>
    <n v="43.8"/>
    <n v="302894"/>
    <n v="110.9"/>
    <n v="33.9"/>
    <s v="Raabin_WBC"/>
    <s v="Giemsa"/>
    <s v="Leica_DM2000"/>
    <n v="100"/>
    <n v="360"/>
    <n v="0"/>
    <n v="0.87390000000000001"/>
    <n v="0.77939999999999998"/>
    <n v="-9.4500000000000028E-2"/>
  </r>
  <r>
    <s v="CELL_005056"/>
    <x v="17"/>
    <x v="0"/>
    <s v="Sickle_Cell_Anemia"/>
    <n v="7.2"/>
    <n v="0"/>
    <n v="0"/>
    <n v="1"/>
    <n v="0"/>
    <n v="0.23200000000000001"/>
    <n v="0.94199999999999995"/>
    <n v="0.93"/>
    <n v="1"/>
    <n v="0.81299999999999994"/>
    <n v="183"/>
    <n v="73"/>
    <n v="208"/>
    <n v="116"/>
    <n v="124"/>
    <n v="81.568627450980387"/>
    <n v="45.490196078431374"/>
    <n v="48.627450980392155"/>
    <n v="0.56399999999999995"/>
    <x v="1"/>
    <x v="1"/>
    <n v="4720"/>
    <n v="3.65"/>
    <n v="9.8000000000000007"/>
    <n v="49.4"/>
    <n v="236219"/>
    <n v="98.5"/>
    <n v="29.9"/>
    <s v="PBC_Dataset"/>
    <s v="Giemsa"/>
    <s v="Leica_DM2000"/>
    <n v="40"/>
    <n v="224"/>
    <n v="0.64929999999999999"/>
    <n v="0.81440000000000001"/>
    <n v="0.73560000000000003"/>
    <n v="-7.8799999999999981E-2"/>
  </r>
  <r>
    <s v="CELL_005750"/>
    <x v="6"/>
    <x v="0"/>
    <s v="Artefact"/>
    <n v="8.99"/>
    <n v="94.5"/>
    <n v="0.754"/>
    <n v="0.16600000000000001"/>
    <n v="569.27710843373495"/>
    <n v="0.316"/>
    <n v="0.64200000000000002"/>
    <n v="0.53"/>
    <n v="1"/>
    <n v="0.51"/>
    <n v="438"/>
    <n v="77"/>
    <n v="159"/>
    <n v="137"/>
    <n v="191"/>
    <n v="62.352941176470587"/>
    <n v="53.725490196078432"/>
    <n v="74.901960784313729"/>
    <n v="0.81100000000000005"/>
    <x v="0"/>
    <x v="0"/>
    <n v="7250"/>
    <n v="6.07"/>
    <n v="12.9"/>
    <n v="45.8"/>
    <n v="286953"/>
    <n v="104.6"/>
    <n v="35.5"/>
    <s v="Raabin_WBC"/>
    <s v="May_Grunwald_Giemsa"/>
    <s v="Zeiss_Axio"/>
    <n v="100"/>
    <n v="360"/>
    <n v="0.83499999999999996"/>
    <n v="0.73799999999999999"/>
    <n v="0.87749999999999995"/>
    <n v="0.13949999999999996"/>
  </r>
  <r>
    <s v="CELL_001362"/>
    <x v="5"/>
    <x v="1"/>
    <s v="Normal_WBC"/>
    <n v="9.7100000000000009"/>
    <n v="87.9"/>
    <n v="0.79"/>
    <n v="0.17799999999999999"/>
    <n v="493.82022471910119"/>
    <n v="0.93700000000000006"/>
    <n v="0.151"/>
    <n v="1.67"/>
    <n v="1.1000000000000001"/>
    <n v="0.91400000000000003"/>
    <n v="328"/>
    <n v="62"/>
    <n v="184"/>
    <n v="145"/>
    <n v="198"/>
    <n v="72.156862745098039"/>
    <n v="56.862745098039213"/>
    <n v="77.64705882352942"/>
    <n v="0.73"/>
    <x v="2"/>
    <x v="1"/>
    <n v="10270"/>
    <n v="4.01"/>
    <n v="13.7"/>
    <n v="41.6"/>
    <n v="268886"/>
    <n v="75.099999999999994"/>
    <n v="31.1"/>
    <s v="Raabin_WBC"/>
    <s v="Wright"/>
    <s v="Leica_DM2000"/>
    <n v="40"/>
    <n v="256"/>
    <n v="2.3300000000000001E-2"/>
    <n v="0.92500000000000004"/>
    <n v="0.93559999999999999"/>
    <n v="1.0599999999999943E-2"/>
  </r>
  <r>
    <s v="CELL_001527"/>
    <x v="5"/>
    <x v="1"/>
    <s v="Normal_WBC"/>
    <n v="9.8000000000000007"/>
    <n v="81.900000000000006"/>
    <n v="0.89900000000000002"/>
    <n v="0.23499999999999999"/>
    <n v="348.51063829787239"/>
    <n v="0.85499999999999998"/>
    <n v="0.318"/>
    <n v="1.24"/>
    <n v="1"/>
    <n v="0.85599999999999998"/>
    <n v="289"/>
    <n v="70"/>
    <n v="167"/>
    <n v="122"/>
    <n v="204"/>
    <n v="65.490196078431367"/>
    <n v="47.843137254901961"/>
    <n v="80"/>
    <n v="0.73399999999999999"/>
    <x v="1"/>
    <x v="1"/>
    <n v="8680"/>
    <n v="6.71"/>
    <n v="18.100000000000001"/>
    <n v="36.6"/>
    <n v="505907"/>
    <n v="104.2"/>
    <n v="33.200000000000003"/>
    <s v="CytoData"/>
    <s v="Giemsa"/>
    <s v="Zeiss_Axio"/>
    <n v="100"/>
    <n v="224"/>
    <n v="3.5999999999999999E-3"/>
    <n v="0.86680000000000001"/>
    <n v="0.87060000000000004"/>
    <n v="3.8000000000000256E-3"/>
  </r>
  <r>
    <s v="CELL_002277"/>
    <x v="4"/>
    <x v="1"/>
    <s v="Normal_WBC"/>
    <n v="15.11"/>
    <n v="67.7"/>
    <n v="0.51400000000000001"/>
    <n v="0.38200000000000001"/>
    <n v="177.22513089005236"/>
    <n v="0.73299999999999998"/>
    <n v="0.49399999999999999"/>
    <n v="1.42"/>
    <n v="1.8"/>
    <n v="0.71699999999999997"/>
    <n v="530"/>
    <n v="79"/>
    <n v="207"/>
    <n v="162"/>
    <n v="178"/>
    <n v="81.17647058823529"/>
    <n v="63.529411764705877"/>
    <n v="69.803921568627445"/>
    <n v="0.68500000000000005"/>
    <x v="1"/>
    <x v="1"/>
    <n v="8646"/>
    <n v="3.24"/>
    <n v="13.8"/>
    <n v="45"/>
    <n v="198339"/>
    <n v="91.6"/>
    <n v="35.5"/>
    <s v="Raabin_WBC"/>
    <s v="Wright"/>
    <s v="Leica_DM2000"/>
    <n v="40"/>
    <n v="360"/>
    <n v="9.7100000000000006E-2"/>
    <n v="0.95840000000000003"/>
    <n v="0.82299999999999995"/>
    <n v="-0.13540000000000008"/>
  </r>
  <r>
    <s v="CELL_001771"/>
    <x v="5"/>
    <x v="1"/>
    <s v="Normal_WBC"/>
    <n v="8.67"/>
    <n v="74.900000000000006"/>
    <n v="0.77400000000000002"/>
    <n v="0.26800000000000002"/>
    <n v="279.47761194029852"/>
    <n v="0.89900000000000002"/>
    <n v="0.114"/>
    <n v="1.1399999999999999"/>
    <n v="1.1000000000000001"/>
    <n v="0.94"/>
    <n v="331"/>
    <n v="47"/>
    <n v="201"/>
    <n v="150"/>
    <n v="202"/>
    <n v="78.82352941176471"/>
    <n v="58.82352941176471"/>
    <n v="79.215686274509807"/>
    <n v="0.66900000000000004"/>
    <x v="2"/>
    <x v="1"/>
    <n v="4833"/>
    <n v="4.2300000000000004"/>
    <n v="13.3"/>
    <n v="43.9"/>
    <n v="149680"/>
    <n v="98.5"/>
    <n v="33.6"/>
    <s v="Raabin_WBC"/>
    <s v="May_Grunwald_Giemsa"/>
    <s v="Olympus_BX51"/>
    <n v="60"/>
    <n v="224"/>
    <n v="4.0099999999999997E-2"/>
    <n v="0.92449999999999999"/>
    <n v="0.91459999999999997"/>
    <n v="-9.9000000000000199E-3"/>
  </r>
  <r>
    <s v="CELL_004016"/>
    <x v="8"/>
    <x v="0"/>
    <s v="Leukemia"/>
    <n v="13.81"/>
    <n v="77.400000000000006"/>
    <n v="0.24299999999999999"/>
    <n v="0.14199999999999999"/>
    <n v="545.07042253521138"/>
    <n v="0.84099999999999997"/>
    <n v="0.29599999999999999"/>
    <n v="0.6"/>
    <n v="1"/>
    <n v="0.85199999999999998"/>
    <n v="534"/>
    <n v="76"/>
    <n v="188"/>
    <n v="161"/>
    <n v="196"/>
    <n v="73.725490196078439"/>
    <n v="63.13725490196078"/>
    <n v="76.862745098039227"/>
    <n v="0.56200000000000006"/>
    <x v="2"/>
    <x v="1"/>
    <n v="9663"/>
    <n v="4.4000000000000004"/>
    <n v="12.9"/>
    <n v="43.5"/>
    <n v="270053"/>
    <n v="93.1"/>
    <n v="34"/>
    <s v="CytoData"/>
    <s v="May_Grunwald_Giemsa"/>
    <s v="Zeiss_Axio"/>
    <n v="60"/>
    <n v="360"/>
    <n v="0.73309999999999997"/>
    <n v="0.74950000000000006"/>
    <n v="0.66349999999999998"/>
    <n v="-8.6000000000000076E-2"/>
  </r>
  <r>
    <s v="CELL_002324"/>
    <x v="4"/>
    <x v="1"/>
    <s v="Normal_WBC"/>
    <n v="17.52"/>
    <n v="56.5"/>
    <n v="0.55100000000000005"/>
    <n v="0.44700000000000001"/>
    <n v="126.39821029082773"/>
    <n v="0.61399999999999999"/>
    <n v="0.59499999999999997"/>
    <n v="3.2"/>
    <n v="1.3"/>
    <n v="0.72599999999999998"/>
    <n v="572"/>
    <n v="93"/>
    <n v="182"/>
    <n v="139"/>
    <n v="183"/>
    <n v="71.372549019607845"/>
    <n v="54.509803921568626"/>
    <n v="71.764705882352942"/>
    <n v="0.57699999999999996"/>
    <x v="1"/>
    <x v="0"/>
    <n v="8657"/>
    <n v="3.76"/>
    <n v="15.6"/>
    <n v="48.1"/>
    <n v="307267"/>
    <n v="85.9"/>
    <n v="32.1"/>
    <s v="Raabin_WBC"/>
    <s v="Wright"/>
    <s v="Zeiss_Axio"/>
    <n v="60"/>
    <n v="512"/>
    <n v="0.14249999999999999"/>
    <n v="0.83889999999999998"/>
    <n v="0.94440000000000002"/>
    <n v="0.10550000000000004"/>
  </r>
  <r>
    <s v="CELL_005623"/>
    <x v="3"/>
    <x v="0"/>
    <s v="Infection"/>
    <n v="13.07"/>
    <n v="76.900000000000006"/>
    <n v="0.71899999999999997"/>
    <n v="0.33500000000000002"/>
    <n v="229.55223880597015"/>
    <n v="0.84299999999999997"/>
    <n v="0.21099999999999999"/>
    <n v="1.33"/>
    <n v="1.1000000000000001"/>
    <n v="0.84699999999999998"/>
    <n v="473"/>
    <n v="90"/>
    <n v="209"/>
    <n v="162"/>
    <n v="185"/>
    <n v="81.960784313725483"/>
    <n v="63.529411764705877"/>
    <n v="72.549019607843135"/>
    <n v="0.67100000000000004"/>
    <x v="0"/>
    <x v="1"/>
    <n v="6914"/>
    <n v="6.13"/>
    <n v="14.8"/>
    <n v="32.700000000000003"/>
    <n v="280132"/>
    <n v="89.3"/>
    <n v="34"/>
    <s v="Raabin_WBC"/>
    <s v="Giemsa"/>
    <s v="Olympus_BX51"/>
    <n v="100"/>
    <n v="256"/>
    <n v="0.81110000000000004"/>
    <n v="0.73580000000000001"/>
    <n v="0.87280000000000002"/>
    <n v="0.13700000000000001"/>
  </r>
  <r>
    <s v="CELL_002891"/>
    <x v="2"/>
    <x v="1"/>
    <s v="Normal_RBC"/>
    <n v="7.21"/>
    <n v="0"/>
    <n v="0"/>
    <n v="1"/>
    <n v="0"/>
    <n v="0.85499999999999998"/>
    <n v="0.14799999999999999"/>
    <n v="0.45"/>
    <n v="1"/>
    <n v="0.93700000000000006"/>
    <n v="193"/>
    <n v="47"/>
    <n v="237"/>
    <n v="137"/>
    <n v="139"/>
    <n v="92.941176470588232"/>
    <n v="53.725490196078432"/>
    <n v="54.509803921568626"/>
    <n v="0.49399999999999999"/>
    <x v="2"/>
    <x v="1"/>
    <n v="3900"/>
    <n v="4.82"/>
    <n v="11.7"/>
    <n v="42.5"/>
    <n v="351894"/>
    <n v="85.9"/>
    <n v="33.1"/>
    <s v="Raabin_WBC"/>
    <s v="Giemsa"/>
    <s v="Zeiss_Axio"/>
    <n v="60"/>
    <n v="256"/>
    <n v="6.6500000000000004E-2"/>
    <n v="0.8175"/>
    <n v="0.96750000000000003"/>
    <n v="0.15000000000000002"/>
  </r>
  <r>
    <s v="CELL_001882"/>
    <x v="5"/>
    <x v="1"/>
    <s v="Normal_WBC"/>
    <n v="8.07"/>
    <n v="77.2"/>
    <n v="0.755"/>
    <n v="0.16700000000000001"/>
    <n v="462.27544910179643"/>
    <n v="0.83199999999999996"/>
    <n v="0.22"/>
    <n v="0.87"/>
    <n v="1.1000000000000001"/>
    <n v="0.95499999999999996"/>
    <n v="304"/>
    <n v="61"/>
    <n v="181"/>
    <n v="182"/>
    <n v="191"/>
    <n v="70.980392156862749"/>
    <n v="71.372549019607845"/>
    <n v="74.901960784313729"/>
    <n v="0.76800000000000002"/>
    <x v="1"/>
    <x v="0"/>
    <n v="9082"/>
    <n v="4.29"/>
    <n v="13.4"/>
    <n v="48.8"/>
    <n v="312710"/>
    <n v="93.9"/>
    <n v="28.9"/>
    <s v="Raabin_WBC"/>
    <s v="Giemsa"/>
    <s v="Olympus_BX51"/>
    <n v="100"/>
    <n v="256"/>
    <n v="4.5699999999999998E-2"/>
    <n v="1"/>
    <n v="0.997"/>
    <n v="-3.0000000000000027E-3"/>
  </r>
  <r>
    <s v="CELL_000946"/>
    <x v="1"/>
    <x v="1"/>
    <s v="Normal_WBC"/>
    <n v="11.72"/>
    <n v="54"/>
    <n v="0.53100000000000003"/>
    <n v="0.42699999999999999"/>
    <n v="126.46370023419205"/>
    <n v="0.69099999999999995"/>
    <n v="0.31"/>
    <n v="3.79"/>
    <n v="4.0999999999999996"/>
    <n v="0.84899999999999998"/>
    <n v="444"/>
    <n v="79"/>
    <n v="193"/>
    <n v="160"/>
    <n v="168"/>
    <n v="75.686274509803923"/>
    <n v="62.745098039215684"/>
    <n v="65.882352941176464"/>
    <n v="0.57299999999999995"/>
    <x v="2"/>
    <x v="1"/>
    <n v="7920"/>
    <n v="4.92"/>
    <n v="15.7"/>
    <n v="44.2"/>
    <n v="234178"/>
    <n v="88.1"/>
    <n v="33.9"/>
    <s v="PBC_Dataset"/>
    <s v="Wright"/>
    <s v="Olympus_BX51"/>
    <n v="100"/>
    <n v="256"/>
    <n v="0.1113"/>
    <n v="1"/>
    <n v="0.79300000000000004"/>
    <n v="-0.20699999999999996"/>
  </r>
  <r>
    <s v="CELL_004626"/>
    <x v="16"/>
    <x v="0"/>
    <s v="Anemia"/>
    <n v="9.74"/>
    <n v="0"/>
    <n v="0"/>
    <n v="1"/>
    <n v="0"/>
    <n v="0.44800000000000001"/>
    <n v="0.78200000000000003"/>
    <n v="0.55000000000000004"/>
    <n v="1"/>
    <n v="0.93500000000000005"/>
    <n v="191"/>
    <n v="64"/>
    <n v="219"/>
    <n v="118"/>
    <n v="121"/>
    <n v="85.882352941176464"/>
    <n v="46.274509803921568"/>
    <n v="47.450980392156858"/>
    <n v="0.46"/>
    <x v="0"/>
    <x v="1"/>
    <n v="10150"/>
    <n v="4.6500000000000004"/>
    <n v="12.8"/>
    <n v="41.4"/>
    <n v="276221"/>
    <n v="105.9"/>
    <n v="35.1"/>
    <s v="Raabin_WBC"/>
    <s v="Giemsa"/>
    <s v="Olympus_BX51"/>
    <n v="60"/>
    <n v="360"/>
    <n v="0.81820000000000004"/>
    <n v="0.85860000000000003"/>
    <n v="0.91849999999999998"/>
    <n v="5.9899999999999953E-2"/>
  </r>
  <r>
    <s v="CELL_005668"/>
    <x v="3"/>
    <x v="0"/>
    <s v="Infection"/>
    <n v="12.56"/>
    <n v="68.7"/>
    <n v="0.64400000000000002"/>
    <n v="0.32100000000000001"/>
    <n v="214.01869158878506"/>
    <n v="0.73599999999999999"/>
    <n v="0.42"/>
    <n v="1.1299999999999999"/>
    <n v="1.2"/>
    <n v="0.78"/>
    <n v="636"/>
    <n v="74"/>
    <n v="204"/>
    <n v="145"/>
    <n v="183"/>
    <n v="80"/>
    <n v="56.862745098039213"/>
    <n v="71.764705882352942"/>
    <n v="0.80100000000000005"/>
    <x v="0"/>
    <x v="0"/>
    <n v="8418"/>
    <n v="4.82"/>
    <n v="15.8"/>
    <n v="45"/>
    <n v="305567"/>
    <n v="93.8"/>
    <n v="33"/>
    <s v="Raabin_WBC"/>
    <s v="May_Grunwald_Giemsa"/>
    <s v="Leica_DM2000"/>
    <n v="100"/>
    <n v="224"/>
    <n v="0.85329999999999995"/>
    <n v="0.65110000000000001"/>
    <n v="0.80830000000000002"/>
    <n v="0.15720000000000001"/>
  </r>
  <r>
    <s v="CELL_000296"/>
    <x v="1"/>
    <x v="1"/>
    <s v="Normal_WBC"/>
    <n v="13.23"/>
    <n v="59.1"/>
    <n v="0.60599999999999998"/>
    <n v="0.51700000000000002"/>
    <n v="114.31334622823985"/>
    <n v="0.77400000000000002"/>
    <n v="0.23"/>
    <n v="3.16"/>
    <n v="2.9"/>
    <n v="0.78300000000000003"/>
    <n v="357"/>
    <n v="68"/>
    <n v="201"/>
    <n v="124"/>
    <n v="195"/>
    <n v="78.82352941176471"/>
    <n v="48.627450980392155"/>
    <n v="76.470588235294116"/>
    <n v="0.80500000000000005"/>
    <x v="0"/>
    <x v="0"/>
    <n v="8515"/>
    <n v="4.08"/>
    <n v="15.8"/>
    <n v="34.799999999999997"/>
    <n v="251131"/>
    <n v="85.1"/>
    <n v="33.799999999999997"/>
    <s v="Raabin_WBC"/>
    <s v="May_Grunwald_Giemsa"/>
    <s v="Leica_DM2000"/>
    <n v="100"/>
    <n v="360"/>
    <n v="7.8200000000000006E-2"/>
    <n v="0.98340000000000005"/>
    <n v="0.98819999999999997"/>
    <n v="4.7999999999999154E-3"/>
  </r>
  <r>
    <s v="CELL_003396"/>
    <x v="2"/>
    <x v="1"/>
    <s v="Normal_RBC"/>
    <n v="7.24"/>
    <n v="0"/>
    <n v="0"/>
    <n v="1"/>
    <n v="0"/>
    <n v="0.89500000000000002"/>
    <n v="0.16400000000000001"/>
    <n v="0.59"/>
    <n v="1"/>
    <n v="0.94499999999999995"/>
    <n v="184"/>
    <n v="48"/>
    <n v="219"/>
    <n v="120"/>
    <n v="141"/>
    <n v="85.882352941176464"/>
    <n v="47.058823529411761"/>
    <n v="55.294117647058826"/>
    <n v="0.51700000000000002"/>
    <x v="1"/>
    <x v="0"/>
    <n v="4416"/>
    <n v="5.34"/>
    <n v="15.6"/>
    <n v="35.700000000000003"/>
    <n v="464820"/>
    <n v="89.4"/>
    <n v="33.5"/>
    <s v="PBC_Dataset"/>
    <s v="Wright"/>
    <s v="Leica_DM2000"/>
    <n v="60"/>
    <n v="224"/>
    <n v="0.10879999999999999"/>
    <n v="0.84360000000000002"/>
    <n v="0.76400000000000001"/>
    <n v="-7.9600000000000004E-2"/>
  </r>
  <r>
    <s v="CELL_005706"/>
    <x v="6"/>
    <x v="0"/>
    <s v="Artefact"/>
    <n v="9.74"/>
    <n v="95.8"/>
    <n v="0.73099999999999998"/>
    <n v="0.189"/>
    <n v="506.87830687830689"/>
    <n v="0.33800000000000002"/>
    <n v="0.58499999999999996"/>
    <n v="1.4"/>
    <n v="1"/>
    <n v="0.61299999999999999"/>
    <n v="347"/>
    <n v="80"/>
    <n v="222"/>
    <n v="137"/>
    <n v="205"/>
    <n v="87.058823529411768"/>
    <n v="53.725490196078432"/>
    <n v="80.392156862745097"/>
    <n v="0.85399999999999998"/>
    <x v="0"/>
    <x v="1"/>
    <n v="4776"/>
    <n v="4.7"/>
    <n v="13.7"/>
    <n v="35.4"/>
    <n v="238893"/>
    <n v="103.3"/>
    <n v="33.4"/>
    <s v="PBC_Dataset"/>
    <s v="Giemsa"/>
    <s v="Olympus_BX51"/>
    <n v="40"/>
    <n v="224"/>
    <n v="0.75629999999999997"/>
    <n v="0.78049999999999997"/>
    <n v="0.85340000000000005"/>
    <n v="7.2900000000000076E-2"/>
  </r>
  <r>
    <s v="CELL_000299"/>
    <x v="1"/>
    <x v="1"/>
    <s v="Normal_WBC"/>
    <n v="12.9"/>
    <n v="54.8"/>
    <n v="0.48599999999999999"/>
    <n v="0.39500000000000002"/>
    <n v="138.73417721518987"/>
    <n v="0.875"/>
    <n v="0.45600000000000002"/>
    <n v="4.17"/>
    <n v="3.5"/>
    <n v="0.83399999999999996"/>
    <n v="406"/>
    <n v="69"/>
    <n v="194"/>
    <n v="161"/>
    <n v="173"/>
    <n v="76.078431372549019"/>
    <n v="63.13725490196078"/>
    <n v="67.843137254901961"/>
    <n v="0.68100000000000005"/>
    <x v="1"/>
    <x v="1"/>
    <n v="7425"/>
    <n v="6.06"/>
    <n v="11.8"/>
    <n v="40.299999999999997"/>
    <n v="220667"/>
    <n v="98.9"/>
    <n v="34.5"/>
    <s v="Raabin_WBC"/>
    <s v="Wright"/>
    <s v="Zeiss_Axio"/>
    <n v="60"/>
    <n v="360"/>
    <n v="0.23380000000000001"/>
    <n v="0.96850000000000003"/>
    <n v="0.97009999999999996"/>
    <n v="1.5999999999999348E-3"/>
  </r>
  <r>
    <s v="CELL_000069"/>
    <x v="1"/>
    <x v="1"/>
    <s v="Normal_WBC"/>
    <n v="11.78"/>
    <n v="54"/>
    <n v="0.441"/>
    <n v="0.39400000000000002"/>
    <n v="137.05583756345177"/>
    <n v="0.82899999999999996"/>
    <n v="0.39800000000000002"/>
    <n v="3.25"/>
    <n v="3.7"/>
    <n v="0.82499999999999996"/>
    <n v="482"/>
    <n v="72"/>
    <n v="188"/>
    <n v="184"/>
    <n v="190"/>
    <n v="73.725490196078439"/>
    <n v="72.156862745098039"/>
    <n v="74.509803921568633"/>
    <n v="0.60899999999999999"/>
    <x v="1"/>
    <x v="0"/>
    <n v="3866"/>
    <n v="5.14"/>
    <n v="13.9"/>
    <n v="46.2"/>
    <n v="312478"/>
    <n v="86.1"/>
    <n v="31.7"/>
    <s v="PBC_Dataset"/>
    <s v="Giemsa"/>
    <s v="Olympus_BX51"/>
    <n v="40"/>
    <n v="224"/>
    <n v="0.1207"/>
    <n v="0.93030000000000002"/>
    <n v="0.92989999999999995"/>
    <n v="-4.0000000000006697E-4"/>
  </r>
  <r>
    <s v="CELL_004305"/>
    <x v="13"/>
    <x v="0"/>
    <s v="Leukemia"/>
    <n v="11.67"/>
    <n v="90.2"/>
    <n v="0.48299999999999998"/>
    <n v="0.17499999999999999"/>
    <n v="515.42857142857144"/>
    <n v="0.78900000000000003"/>
    <n v="0.248"/>
    <n v="1.1000000000000001"/>
    <n v="1"/>
    <n v="0.88200000000000001"/>
    <n v="637"/>
    <n v="99"/>
    <n v="210"/>
    <n v="154"/>
    <n v="203"/>
    <n v="82.35294117647058"/>
    <n v="60.392156862745097"/>
    <n v="79.607843137254903"/>
    <n v="0.68100000000000005"/>
    <x v="1"/>
    <x v="1"/>
    <n v="9820"/>
    <n v="4.87"/>
    <n v="14.9"/>
    <n v="35.6"/>
    <n v="303308"/>
    <n v="97.2"/>
    <n v="34.5"/>
    <s v="Raabin_WBC"/>
    <s v="Giemsa"/>
    <s v="Olympus_BX51"/>
    <n v="100"/>
    <n v="360"/>
    <n v="0.93810000000000004"/>
    <n v="0.73250000000000004"/>
    <n v="0.80940000000000001"/>
    <n v="7.6899999999999968E-2"/>
  </r>
  <r>
    <s v="CELL_000737"/>
    <x v="1"/>
    <x v="1"/>
    <s v="Normal_WBC"/>
    <n v="11.36"/>
    <n v="57.1"/>
    <n v="0.53200000000000003"/>
    <n v="0.42099999999999999"/>
    <n v="135.62945368171023"/>
    <n v="0.86499999999999999"/>
    <n v="0.501"/>
    <n v="2.99"/>
    <n v="2.5"/>
    <n v="0.71199999999999997"/>
    <n v="431"/>
    <n v="77"/>
    <n v="210"/>
    <n v="158"/>
    <n v="172"/>
    <n v="82.35294117647058"/>
    <n v="61.96078431372549"/>
    <n v="67.450980392156865"/>
    <n v="0.69599999999999995"/>
    <x v="1"/>
    <x v="1"/>
    <n v="11195"/>
    <n v="5.59"/>
    <n v="13.5"/>
    <n v="37.9"/>
    <n v="308525"/>
    <n v="88.6"/>
    <n v="34.799999999999997"/>
    <s v="PBC_Dataset"/>
    <s v="Giemsa"/>
    <s v="Zeiss_Axio"/>
    <n v="100"/>
    <n v="224"/>
    <n v="4.2099999999999999E-2"/>
    <n v="0.88370000000000004"/>
    <n v="0.85860000000000003"/>
    <n v="-2.5100000000000011E-2"/>
  </r>
  <r>
    <s v="CELL_002139"/>
    <x v="4"/>
    <x v="1"/>
    <s v="Normal_WBC"/>
    <n v="16.260000000000002"/>
    <n v="61"/>
    <n v="0.51400000000000001"/>
    <n v="0.376"/>
    <n v="162.2340425531915"/>
    <n v="0.80500000000000005"/>
    <n v="0.52100000000000002"/>
    <n v="2.1800000000000002"/>
    <n v="1"/>
    <n v="0.65400000000000003"/>
    <n v="655"/>
    <n v="104"/>
    <n v="200"/>
    <n v="134"/>
    <n v="199"/>
    <n v="78.431372549019613"/>
    <n v="52.549019607843142"/>
    <n v="78.039215686274517"/>
    <n v="0.66300000000000003"/>
    <x v="1"/>
    <x v="1"/>
    <n v="6708"/>
    <n v="5.5"/>
    <n v="12.9"/>
    <n v="46"/>
    <n v="174354"/>
    <n v="90.3"/>
    <n v="34.1"/>
    <s v="Raabin_WBC"/>
    <s v="Giemsa"/>
    <s v="Leica_DM2000"/>
    <n v="100"/>
    <n v="224"/>
    <n v="0.13220000000000001"/>
    <n v="0.91759999999999997"/>
    <n v="0.95399999999999996"/>
    <n v="3.6399999999999988E-2"/>
  </r>
  <r>
    <s v="CELL_002276"/>
    <x v="4"/>
    <x v="1"/>
    <s v="Normal_WBC"/>
    <n v="14.56"/>
    <n v="68.900000000000006"/>
    <n v="0.47"/>
    <n v="0.34"/>
    <n v="202.64705882352942"/>
    <n v="0.56999999999999995"/>
    <n v="0.54800000000000004"/>
    <n v="2.41"/>
    <n v="1.1000000000000001"/>
    <n v="0.76500000000000001"/>
    <n v="551"/>
    <n v="97"/>
    <n v="211"/>
    <n v="156"/>
    <n v="150"/>
    <n v="82.745098039215677"/>
    <n v="61.176470588235297"/>
    <n v="58.82352941176471"/>
    <n v="0.52400000000000002"/>
    <x v="1"/>
    <x v="1"/>
    <n v="7861"/>
    <n v="4.95"/>
    <n v="12.4"/>
    <n v="50.7"/>
    <n v="247175"/>
    <n v="96"/>
    <n v="35.1"/>
    <s v="CytoData"/>
    <s v="Wright"/>
    <s v="Zeiss_Axio"/>
    <n v="60"/>
    <n v="360"/>
    <n v="0.1081"/>
    <n v="1"/>
    <n v="0.89690000000000003"/>
    <n v="-0.10309999999999997"/>
  </r>
  <r>
    <s v="CELL_003709"/>
    <x v="7"/>
    <x v="1"/>
    <s v="Normal_Platelet"/>
    <n v="2.27"/>
    <n v="0"/>
    <n v="0"/>
    <n v="1"/>
    <n v="0"/>
    <n v="0.72299999999999998"/>
    <n v="0.55900000000000005"/>
    <n v="2.19"/>
    <n v="1"/>
    <n v="0.84699999999999998"/>
    <n v="19"/>
    <n v="19"/>
    <n v="220"/>
    <n v="155"/>
    <n v="162"/>
    <n v="86.274509803921575"/>
    <n v="60.784313725490193"/>
    <n v="63.529411764705877"/>
    <n v="0.58899999999999997"/>
    <x v="1"/>
    <x v="1"/>
    <n v="10559"/>
    <n v="4.74"/>
    <n v="17.899999999999999"/>
    <n v="51.3"/>
    <n v="118224"/>
    <n v="69.7"/>
    <n v="34.1"/>
    <s v="Raabin_WBC"/>
    <s v="Wright"/>
    <s v="Zeiss_Axio"/>
    <n v="100"/>
    <n v="224"/>
    <n v="0.1012"/>
    <n v="0.84099999999999997"/>
    <n v="0.9657"/>
    <n v="0.12470000000000003"/>
  </r>
  <r>
    <s v="CELL_003502"/>
    <x v="2"/>
    <x v="1"/>
    <s v="Normal_RBC"/>
    <n v="7.77"/>
    <n v="0"/>
    <n v="0"/>
    <n v="1"/>
    <n v="0"/>
    <n v="0.93799999999999994"/>
    <n v="0.128"/>
    <n v="0.63"/>
    <n v="1"/>
    <n v="0.96299999999999997"/>
    <n v="206"/>
    <n v="50"/>
    <n v="241"/>
    <n v="135"/>
    <n v="125"/>
    <n v="94.509803921568619"/>
    <n v="52.941176470588239"/>
    <n v="49.019607843137251"/>
    <n v="0.39500000000000002"/>
    <x v="1"/>
    <x v="1"/>
    <n v="4109"/>
    <n v="4.1900000000000004"/>
    <n v="19.600000000000001"/>
    <n v="45.4"/>
    <n v="113625"/>
    <n v="75.900000000000006"/>
    <n v="34.700000000000003"/>
    <s v="Raabin_WBC"/>
    <s v="May_Grunwald_Giemsa"/>
    <s v="Zeiss_Axio"/>
    <n v="40"/>
    <n v="256"/>
    <n v="0.1134"/>
    <n v="0.90780000000000005"/>
    <n v="0.95079999999999998"/>
    <n v="4.2999999999999927E-2"/>
  </r>
  <r>
    <s v="CELL_002571"/>
    <x v="10"/>
    <x v="1"/>
    <s v="Normal_WBC"/>
    <n v="10.96"/>
    <n v="53.9"/>
    <n v="0.52600000000000002"/>
    <n v="0.4"/>
    <n v="134.75"/>
    <n v="0.77900000000000003"/>
    <n v="0.44500000000000001"/>
    <n v="4.92"/>
    <n v="2.6"/>
    <n v="0.79200000000000004"/>
    <n v="443"/>
    <n v="72"/>
    <n v="230"/>
    <n v="133"/>
    <n v="148"/>
    <n v="90.196078431372555"/>
    <n v="52.156862745098046"/>
    <n v="58.039215686274517"/>
    <n v="0.56999999999999995"/>
    <x v="1"/>
    <x v="0"/>
    <n v="4402"/>
    <n v="3.6"/>
    <n v="13.8"/>
    <n v="35.5"/>
    <n v="348296"/>
    <n v="82.7"/>
    <n v="33.799999999999997"/>
    <s v="Raabin_WBC"/>
    <s v="Wright"/>
    <s v="Leica_DM2000"/>
    <n v="60"/>
    <n v="360"/>
    <n v="0.17949999999999999"/>
    <n v="0.93"/>
    <n v="0.90869999999999995"/>
    <n v="-2.1300000000000097E-2"/>
  </r>
  <r>
    <s v="CELL_002610"/>
    <x v="10"/>
    <x v="1"/>
    <s v="Normal_WBC"/>
    <n v="12.7"/>
    <n v="45.4"/>
    <n v="0.58399999999999996"/>
    <n v="0.371"/>
    <n v="122.37196765498652"/>
    <n v="0.77500000000000002"/>
    <n v="0.53300000000000003"/>
    <n v="4.33"/>
    <n v="2.7"/>
    <n v="0.82"/>
    <n v="540"/>
    <n v="79"/>
    <n v="243"/>
    <n v="147"/>
    <n v="131"/>
    <n v="95.294117647058812"/>
    <n v="57.647058823529406"/>
    <n v="51.372549019607838"/>
    <n v="0.48199999999999998"/>
    <x v="1"/>
    <x v="0"/>
    <n v="6396"/>
    <n v="5.52"/>
    <n v="16"/>
    <n v="39.6"/>
    <n v="121122"/>
    <n v="113.7"/>
    <n v="32.200000000000003"/>
    <s v="CytoData"/>
    <s v="Giemsa"/>
    <s v="Zeiss_Axio"/>
    <n v="60"/>
    <n v="224"/>
    <n v="0.1389"/>
    <n v="0.83320000000000005"/>
    <n v="0.82620000000000005"/>
    <n v="-7.0000000000000062E-3"/>
  </r>
  <r>
    <s v="CELL_000151"/>
    <x v="1"/>
    <x v="1"/>
    <s v="Normal_WBC"/>
    <n v="14.27"/>
    <n v="54.2"/>
    <n v="0.56599999999999995"/>
    <n v="0.44600000000000001"/>
    <n v="121.52466367713005"/>
    <n v="0.73099999999999998"/>
    <n v="0.51"/>
    <n v="2.94"/>
    <n v="2.8"/>
    <n v="0.79700000000000004"/>
    <n v="319"/>
    <n v="66"/>
    <n v="195"/>
    <n v="169"/>
    <n v="174"/>
    <n v="76.470588235294116"/>
    <n v="66.274509803921561"/>
    <n v="68.235294117647058"/>
    <n v="0.71199999999999997"/>
    <x v="1"/>
    <x v="1"/>
    <n v="10496"/>
    <n v="4.2699999999999996"/>
    <n v="13"/>
    <n v="50.7"/>
    <n v="237263"/>
    <n v="75.5"/>
    <n v="33.9"/>
    <s v="CytoData"/>
    <s v="Wright"/>
    <s v="Leica_DM2000"/>
    <n v="60"/>
    <n v="256"/>
    <n v="8.1299999999999997E-2"/>
    <n v="0.84309999999999996"/>
    <n v="0.7913"/>
    <n v="-5.1799999999999957E-2"/>
  </r>
  <r>
    <s v="CELL_000757"/>
    <x v="1"/>
    <x v="1"/>
    <s v="Normal_WBC"/>
    <n v="11.54"/>
    <n v="57.1"/>
    <n v="0.54600000000000004"/>
    <n v="0.46200000000000002"/>
    <n v="123.59307359307358"/>
    <n v="0.73799999999999999"/>
    <n v="0.39500000000000002"/>
    <n v="3.75"/>
    <n v="3.2"/>
    <n v="0.86599999999999999"/>
    <n v="417"/>
    <n v="77"/>
    <n v="211"/>
    <n v="159"/>
    <n v="190"/>
    <n v="82.745098039215677"/>
    <n v="62.352941176470587"/>
    <n v="74.509803921568633"/>
    <n v="0.73499999999999999"/>
    <x v="1"/>
    <x v="0"/>
    <n v="7590"/>
    <n v="4.38"/>
    <n v="16.3"/>
    <n v="40.9"/>
    <n v="351209"/>
    <n v="87.4"/>
    <n v="33.200000000000003"/>
    <s v="Raabin_WBC"/>
    <s v="Wright"/>
    <s v="Leica_DM2000"/>
    <n v="100"/>
    <n v="224"/>
    <n v="0.1038"/>
    <n v="0.99119999999999997"/>
    <n v="0.92659999999999998"/>
    <n v="-6.4599999999999991E-2"/>
  </r>
  <r>
    <s v="CELL_001874"/>
    <x v="5"/>
    <x v="1"/>
    <s v="Normal_WBC"/>
    <n v="11.21"/>
    <n v="75.599999999999994"/>
    <n v="0.65900000000000003"/>
    <n v="0.26800000000000002"/>
    <n v="282.08955223880594"/>
    <n v="0.81"/>
    <n v="0.16300000000000001"/>
    <n v="1.32"/>
    <n v="1.1000000000000001"/>
    <n v="0.81499999999999995"/>
    <n v="266"/>
    <n v="63"/>
    <n v="224"/>
    <n v="140"/>
    <n v="207"/>
    <n v="87.843137254901961"/>
    <n v="54.901960784313729"/>
    <n v="81.17647058823529"/>
    <n v="0.68"/>
    <x v="1"/>
    <x v="1"/>
    <n v="9604"/>
    <n v="3.39"/>
    <n v="9.1"/>
    <n v="40.4"/>
    <n v="236145"/>
    <n v="93.9"/>
    <n v="33.1"/>
    <s v="PBC_Dataset"/>
    <s v="Wright"/>
    <s v="Leica_DM2000"/>
    <n v="60"/>
    <n v="360"/>
    <n v="6.3399999999999998E-2"/>
    <n v="0.91590000000000005"/>
    <n v="0.98329999999999995"/>
    <n v="6.7399999999999904E-2"/>
  </r>
  <r>
    <s v="CELL_003989"/>
    <x v="7"/>
    <x v="1"/>
    <s v="Normal_Platelet"/>
    <n v="1.93"/>
    <n v="0"/>
    <n v="0"/>
    <n v="1"/>
    <n v="0"/>
    <n v="0.59"/>
    <n v="0.56000000000000005"/>
    <n v="3.18"/>
    <n v="1"/>
    <n v="0.82399999999999995"/>
    <n v="31"/>
    <n v="17"/>
    <n v="197"/>
    <n v="136"/>
    <n v="158"/>
    <n v="77.254901960784323"/>
    <n v="53.333333333333336"/>
    <n v="61.96078431372549"/>
    <n v="0.58499999999999996"/>
    <x v="1"/>
    <x v="1"/>
    <n v="5869"/>
    <n v="3.05"/>
    <n v="14.6"/>
    <n v="36.6"/>
    <n v="180388"/>
    <n v="94.3"/>
    <n v="34.5"/>
    <s v="CytoData"/>
    <s v="Wright"/>
    <s v="Leica_DM2000"/>
    <n v="100"/>
    <n v="360"/>
    <n v="9.6699999999999994E-2"/>
    <n v="0.83720000000000006"/>
    <n v="0.90690000000000004"/>
    <n v="6.9699999999999984E-2"/>
  </r>
  <r>
    <s v="CELL_005357"/>
    <x v="0"/>
    <x v="0"/>
    <s v="Infection"/>
    <n v="12.55"/>
    <n v="63"/>
    <n v="0.57099999999999995"/>
    <n v="0.30399999999999999"/>
    <n v="207.23684210526315"/>
    <n v="0.753"/>
    <n v="0.39400000000000002"/>
    <n v="2.74"/>
    <n v="6.5"/>
    <n v="0.78200000000000003"/>
    <n v="533"/>
    <n v="83"/>
    <n v="228"/>
    <n v="134"/>
    <n v="198"/>
    <n v="89.411764705882362"/>
    <n v="52.549019607843142"/>
    <n v="77.64705882352942"/>
    <n v="0.7"/>
    <x v="1"/>
    <x v="1"/>
    <n v="7127"/>
    <n v="3.91"/>
    <n v="13.8"/>
    <n v="31.3"/>
    <n v="294582"/>
    <n v="86.5"/>
    <n v="33.700000000000003"/>
    <s v="PBC_Dataset"/>
    <s v="Giemsa"/>
    <s v="Leica_DM2000"/>
    <n v="100"/>
    <n v="224"/>
    <n v="0.82199999999999995"/>
    <n v="0.85580000000000001"/>
    <n v="0.67520000000000002"/>
    <n v="-0.18059999999999998"/>
  </r>
  <r>
    <s v="CELL_004919"/>
    <x v="15"/>
    <x v="0"/>
    <s v="Anemia"/>
    <n v="5.57"/>
    <n v="0"/>
    <n v="0"/>
    <n v="1"/>
    <n v="0"/>
    <n v="0.95399999999999996"/>
    <n v="9.7000000000000003E-2"/>
    <n v="0.28999999999999998"/>
    <n v="1"/>
    <n v="0.97499999999999998"/>
    <n v="181"/>
    <n v="46"/>
    <n v="227"/>
    <n v="119"/>
    <n v="137"/>
    <n v="89.019607843137251"/>
    <n v="46.666666666666664"/>
    <n v="53.725490196078432"/>
    <n v="0.57199999999999995"/>
    <x v="2"/>
    <x v="1"/>
    <n v="4396"/>
    <n v="4.71"/>
    <n v="12.9"/>
    <n v="40.4"/>
    <n v="288137"/>
    <n v="90.8"/>
    <n v="33.5"/>
    <s v="CytoData"/>
    <s v="Giemsa"/>
    <s v="Zeiss_Axio"/>
    <n v="100"/>
    <n v="224"/>
    <n v="0.89119999999999999"/>
    <n v="0.75470000000000004"/>
    <n v="0.72160000000000002"/>
    <n v="-3.3100000000000018E-2"/>
  </r>
  <r>
    <s v="CELL_000170"/>
    <x v="1"/>
    <x v="1"/>
    <s v="Normal_WBC"/>
    <n v="12.47"/>
    <n v="55.4"/>
    <n v="0.45"/>
    <n v="0.35199999999999998"/>
    <n v="157.38636363636365"/>
    <n v="0.73599999999999999"/>
    <n v="0.44500000000000001"/>
    <n v="3.99"/>
    <n v="4"/>
    <n v="0.873"/>
    <n v="415"/>
    <n v="58"/>
    <n v="203"/>
    <n v="156"/>
    <n v="177"/>
    <n v="79.607843137254903"/>
    <n v="61.176470588235297"/>
    <n v="69.411764705882348"/>
    <n v="0.65400000000000003"/>
    <x v="1"/>
    <x v="1"/>
    <n v="8103"/>
    <n v="6.33"/>
    <n v="13.1"/>
    <n v="41.3"/>
    <n v="197707"/>
    <n v="78.3"/>
    <n v="32"/>
    <s v="Raabin_WBC"/>
    <s v="Giemsa"/>
    <s v="Leica_DM2000"/>
    <n v="40"/>
    <n v="256"/>
    <n v="0.1048"/>
    <n v="0.83819999999999995"/>
    <n v="0.89900000000000002"/>
    <n v="6.0800000000000076E-2"/>
  </r>
  <r>
    <s v="CELL_005729"/>
    <x v="6"/>
    <x v="0"/>
    <s v="Artefact"/>
    <n v="5.55"/>
    <n v="83.3"/>
    <n v="0.89400000000000002"/>
    <n v="0.05"/>
    <n v="1665.9999999999998"/>
    <n v="0.41599999999999998"/>
    <n v="0.66300000000000003"/>
    <n v="1.1000000000000001"/>
    <n v="1.5"/>
    <n v="0.46400000000000002"/>
    <n v="425"/>
    <n v="60"/>
    <n v="212"/>
    <n v="173"/>
    <n v="202"/>
    <n v="83.137254901960787"/>
    <n v="67.843137254901961"/>
    <n v="79.215686274509807"/>
    <n v="0.85699999999999998"/>
    <x v="1"/>
    <x v="0"/>
    <n v="7318"/>
    <n v="4.5199999999999996"/>
    <n v="15.3"/>
    <n v="47"/>
    <n v="295934"/>
    <n v="89.4"/>
    <n v="34.6"/>
    <s v="PBC_Dataset"/>
    <s v="Giemsa"/>
    <s v="Leica_DM2000"/>
    <n v="100"/>
    <n v="360"/>
    <n v="0.82279999999999998"/>
    <n v="0.86129999999999995"/>
    <n v="0.77810000000000001"/>
    <n v="-8.3199999999999941E-2"/>
  </r>
  <r>
    <s v="CELL_000377"/>
    <x v="1"/>
    <x v="1"/>
    <s v="Normal_WBC"/>
    <n v="10.97"/>
    <n v="49.2"/>
    <n v="0.56599999999999995"/>
    <n v="0.47899999999999998"/>
    <n v="102.71398747390397"/>
    <n v="0.747"/>
    <n v="0.442"/>
    <n v="3.43"/>
    <n v="3.5"/>
    <n v="0.77500000000000002"/>
    <n v="395"/>
    <n v="52"/>
    <n v="213"/>
    <n v="160"/>
    <n v="187"/>
    <n v="83.529411764705884"/>
    <n v="62.745098039215684"/>
    <n v="73.333333333333329"/>
    <n v="0.68500000000000005"/>
    <x v="1"/>
    <x v="1"/>
    <n v="7964"/>
    <n v="3.65"/>
    <n v="17.5"/>
    <n v="40.200000000000003"/>
    <n v="287190"/>
    <n v="93.8"/>
    <n v="35.700000000000003"/>
    <s v="CytoData"/>
    <s v="May_Grunwald_Giemsa"/>
    <s v="Zeiss_Axio"/>
    <n v="40"/>
    <n v="224"/>
    <n v="6.0699999999999997E-2"/>
    <n v="0.82930000000000004"/>
    <n v="0.90100000000000002"/>
    <n v="7.1699999999999986E-2"/>
  </r>
  <r>
    <s v="CELL_001872"/>
    <x v="5"/>
    <x v="1"/>
    <s v="Normal_WBC"/>
    <n v="8.09"/>
    <n v="85"/>
    <n v="0.85599999999999998"/>
    <n v="0.21099999999999999"/>
    <n v="402.84360189573459"/>
    <n v="0.96199999999999997"/>
    <n v="0.10199999999999999"/>
    <n v="1.04"/>
    <n v="1.1000000000000001"/>
    <n v="0.94199999999999995"/>
    <n v="312"/>
    <n v="63"/>
    <n v="215"/>
    <n v="164"/>
    <n v="181"/>
    <n v="84.313725490196077"/>
    <n v="64.313725490196077"/>
    <n v="70.980392156862749"/>
    <n v="0.69299999999999995"/>
    <x v="1"/>
    <x v="0"/>
    <n v="2761"/>
    <n v="6.16"/>
    <n v="14.4"/>
    <n v="32.799999999999997"/>
    <n v="263614"/>
    <n v="69"/>
    <n v="35"/>
    <s v="CytoData"/>
    <s v="Wright"/>
    <s v="Olympus_BX51"/>
    <n v="40"/>
    <n v="224"/>
    <n v="7.6799999999999993E-2"/>
    <n v="0.93799999999999994"/>
    <n v="0.88149999999999995"/>
    <n v="-5.6499999999999995E-2"/>
  </r>
  <r>
    <s v="CELL_000860"/>
    <x v="1"/>
    <x v="1"/>
    <s v="Normal_WBC"/>
    <n v="11.8"/>
    <n v="53.9"/>
    <n v="0.54400000000000004"/>
    <n v="0.35"/>
    <n v="154"/>
    <n v="0.76300000000000001"/>
    <n v="0.51700000000000002"/>
    <n v="3.12"/>
    <n v="2.9"/>
    <n v="0.84499999999999997"/>
    <n v="386"/>
    <n v="71"/>
    <n v="190"/>
    <n v="144"/>
    <n v="196"/>
    <n v="74.509803921568633"/>
    <n v="56.470588235294116"/>
    <n v="76.862745098039227"/>
    <n v="0.65800000000000003"/>
    <x v="2"/>
    <x v="1"/>
    <n v="5059"/>
    <n v="5.15"/>
    <n v="14.6"/>
    <n v="38.6"/>
    <n v="218644"/>
    <n v="83.8"/>
    <n v="35.5"/>
    <s v="PBC_Dataset"/>
    <s v="Wright"/>
    <s v="Zeiss_Axio"/>
    <n v="100"/>
    <n v="360"/>
    <n v="4.9099999999999998E-2"/>
    <n v="0.93759999999999999"/>
    <n v="0.84079999999999999"/>
    <n v="-9.6799999999999997E-2"/>
  </r>
  <r>
    <s v="CELL_003066"/>
    <x v="2"/>
    <x v="1"/>
    <s v="Normal_RBC"/>
    <n v="7.83"/>
    <n v="0"/>
    <n v="0"/>
    <n v="1"/>
    <n v="0"/>
    <n v="0.85699999999999998"/>
    <n v="0.121"/>
    <n v="0.72"/>
    <n v="1"/>
    <n v="0.97599999999999998"/>
    <n v="198"/>
    <n v="49"/>
    <n v="227"/>
    <n v="127"/>
    <n v="149"/>
    <n v="89.019607843137251"/>
    <n v="49.803921568627452"/>
    <n v="58.431372549019613"/>
    <n v="0.46899999999999997"/>
    <x v="1"/>
    <x v="1"/>
    <n v="9601"/>
    <n v="4.1399999999999997"/>
    <n v="15.6"/>
    <n v="31.9"/>
    <n v="351418"/>
    <n v="105.6"/>
    <n v="35.6"/>
    <s v="CytoData"/>
    <s v="Wright"/>
    <s v="Olympus_BX51"/>
    <n v="40"/>
    <n v="512"/>
    <n v="8.5900000000000004E-2"/>
    <n v="0.96360000000000001"/>
    <n v="0.93989999999999996"/>
    <n v="-2.3700000000000054E-2"/>
  </r>
  <r>
    <s v="CELL_003871"/>
    <x v="7"/>
    <x v="1"/>
    <s v="Normal_Platelet"/>
    <n v="2.04"/>
    <n v="0"/>
    <n v="0"/>
    <n v="1"/>
    <n v="0"/>
    <n v="0.627"/>
    <n v="0.32"/>
    <n v="2.84"/>
    <n v="1"/>
    <n v="0.75700000000000001"/>
    <n v="35"/>
    <n v="13"/>
    <n v="214"/>
    <n v="173"/>
    <n v="179"/>
    <n v="83.921568627450981"/>
    <n v="67.843137254901961"/>
    <n v="70.196078431372541"/>
    <n v="0.52500000000000002"/>
    <x v="1"/>
    <x v="1"/>
    <n v="4956"/>
    <n v="4.3499999999999996"/>
    <n v="15"/>
    <n v="41.6"/>
    <n v="226932"/>
    <n v="87.4"/>
    <n v="31.8"/>
    <s v="PBC_Dataset"/>
    <s v="Wright"/>
    <s v="Leica_DM2000"/>
    <n v="40"/>
    <n v="512"/>
    <n v="4.4999999999999997E-3"/>
    <n v="0.87209999999999999"/>
    <n v="0.88629999999999998"/>
    <n v="1.419999999999999E-2"/>
  </r>
  <r>
    <s v="CELL_005374"/>
    <x v="0"/>
    <x v="0"/>
    <s v="Infection"/>
    <n v="14.01"/>
    <n v="64.900000000000006"/>
    <n v="0.45600000000000002"/>
    <n v="0.40899999999999997"/>
    <n v="158.67970660146702"/>
    <n v="0.73399999999999999"/>
    <n v="0.5"/>
    <n v="3.37"/>
    <n v="5.5"/>
    <n v="0.752"/>
    <n v="429"/>
    <n v="69"/>
    <n v="225"/>
    <n v="158"/>
    <n v="205"/>
    <n v="88.235294117647058"/>
    <n v="61.96078431372549"/>
    <n v="80.392156862745097"/>
    <n v="0.60399999999999998"/>
    <x v="1"/>
    <x v="0"/>
    <n v="4808"/>
    <n v="4.41"/>
    <n v="14.2"/>
    <n v="33.299999999999997"/>
    <n v="158403"/>
    <n v="106.6"/>
    <n v="32"/>
    <s v="Raabin_WBC"/>
    <s v="May_Grunwald_Giemsa"/>
    <s v="Leica_DM2000"/>
    <n v="60"/>
    <n v="512"/>
    <n v="0.86539999999999995"/>
    <n v="0.86219999999999997"/>
    <n v="0.57599999999999996"/>
    <n v="-0.28620000000000001"/>
  </r>
  <r>
    <s v="CELL_000379"/>
    <x v="1"/>
    <x v="1"/>
    <s v="Normal_WBC"/>
    <n v="12.82"/>
    <n v="66.900000000000006"/>
    <n v="0.64"/>
    <n v="0.46500000000000002"/>
    <n v="143.87096774193549"/>
    <n v="0.74299999999999999"/>
    <n v="0.40300000000000002"/>
    <n v="3.36"/>
    <n v="3.2"/>
    <n v="0.85899999999999999"/>
    <n v="350"/>
    <n v="70"/>
    <n v="218"/>
    <n v="155"/>
    <n v="181"/>
    <n v="85.490196078431367"/>
    <n v="60.784313725490193"/>
    <n v="70.980392156862749"/>
    <n v="0.64"/>
    <x v="1"/>
    <x v="1"/>
    <n v="4910"/>
    <n v="4.4000000000000004"/>
    <n v="12.5"/>
    <n v="39.700000000000003"/>
    <n v="217815"/>
    <n v="86.7"/>
    <n v="32.9"/>
    <s v="CytoData"/>
    <s v="Wright"/>
    <s v="Olympus_BX51"/>
    <n v="100"/>
    <n v="224"/>
    <n v="9.1999999999999998E-2"/>
    <n v="0.99260000000000004"/>
    <n v="0.87849999999999995"/>
    <n v="-0.11410000000000009"/>
  </r>
  <r>
    <s v="CELL_005825"/>
    <x v="18"/>
    <x v="0"/>
    <s v="Artefact"/>
    <n v="5.45"/>
    <n v="18.2"/>
    <n v="0.23899999999999999"/>
    <n v="0.877"/>
    <n v="20.752565564424174"/>
    <n v="0.65100000000000002"/>
    <n v="0.42199999999999999"/>
    <n v="2.78"/>
    <n v="1.7"/>
    <n v="0.72599999999999998"/>
    <n v="180"/>
    <n v="59"/>
    <n v="222"/>
    <n v="135"/>
    <n v="171"/>
    <n v="87.058823529411768"/>
    <n v="52.941176470588239"/>
    <n v="67.058823529411754"/>
    <n v="0.39800000000000002"/>
    <x v="1"/>
    <x v="1"/>
    <n v="3448"/>
    <n v="5.22"/>
    <n v="9.1"/>
    <n v="43.1"/>
    <n v="237280"/>
    <n v="73.599999999999994"/>
    <n v="36"/>
    <s v="Raabin_WBC"/>
    <s v="Giemsa"/>
    <s v="Zeiss_Axio"/>
    <n v="40"/>
    <n v="224"/>
    <n v="0.95050000000000001"/>
    <n v="0.80349999999999999"/>
    <n v="0.74750000000000005"/>
    <n v="-5.5999999999999939E-2"/>
  </r>
  <r>
    <s v="CELL_002196"/>
    <x v="4"/>
    <x v="1"/>
    <s v="Normal_WBC"/>
    <n v="14.43"/>
    <n v="56.5"/>
    <n v="0.499"/>
    <n v="0.42099999999999999"/>
    <n v="134.20427553444182"/>
    <n v="0.77200000000000002"/>
    <n v="0.47399999999999998"/>
    <n v="2.02"/>
    <n v="1.6"/>
    <n v="0.69399999999999995"/>
    <n v="406"/>
    <n v="103"/>
    <n v="188"/>
    <n v="157"/>
    <n v="186"/>
    <n v="73.725490196078439"/>
    <n v="61.568627450980394"/>
    <n v="72.941176470588232"/>
    <n v="0.54800000000000004"/>
    <x v="2"/>
    <x v="1"/>
    <n v="9700"/>
    <n v="3.93"/>
    <n v="15.2"/>
    <n v="47.7"/>
    <n v="376774"/>
    <n v="97.7"/>
    <n v="37.1"/>
    <s v="Raabin_WBC"/>
    <s v="Giemsa"/>
    <s v="Olympus_BX51"/>
    <n v="40"/>
    <n v="224"/>
    <n v="0.1225"/>
    <n v="1"/>
    <n v="0.89259999999999995"/>
    <n v="-0.10740000000000005"/>
  </r>
  <r>
    <s v="CELL_001295"/>
    <x v="5"/>
    <x v="1"/>
    <s v="Normal_WBC"/>
    <n v="8.9"/>
    <n v="77.2"/>
    <n v="0.90400000000000003"/>
    <n v="8.2000000000000003E-2"/>
    <n v="941.46341463414637"/>
    <n v="0.90600000000000003"/>
    <n v="0.219"/>
    <n v="1.04"/>
    <n v="1"/>
    <n v="0.90800000000000003"/>
    <n v="299"/>
    <n v="52"/>
    <n v="201"/>
    <n v="159"/>
    <n v="183"/>
    <n v="78.82352941176471"/>
    <n v="62.352941176470587"/>
    <n v="71.764705882352942"/>
    <n v="0.75"/>
    <x v="1"/>
    <x v="1"/>
    <n v="7897"/>
    <n v="6.28"/>
    <n v="17.7"/>
    <n v="39"/>
    <n v="247556"/>
    <n v="91.8"/>
    <n v="32.299999999999997"/>
    <s v="PBC_Dataset"/>
    <s v="Giemsa"/>
    <s v="Zeiss_Axio"/>
    <n v="40"/>
    <n v="256"/>
    <n v="0.12939999999999999"/>
    <n v="0.93759999999999999"/>
    <n v="0.80930000000000002"/>
    <n v="-0.12829999999999997"/>
  </r>
  <r>
    <s v="CELL_003110"/>
    <x v="2"/>
    <x v="1"/>
    <s v="Normal_RBC"/>
    <n v="7.55"/>
    <n v="0"/>
    <n v="0"/>
    <n v="1"/>
    <n v="0"/>
    <n v="0.872"/>
    <n v="0.214"/>
    <n v="0.88"/>
    <n v="1"/>
    <n v="0.98299999999999998"/>
    <n v="194"/>
    <n v="53"/>
    <n v="227"/>
    <n v="121"/>
    <n v="125"/>
    <n v="89.019607843137251"/>
    <n v="47.450980392156858"/>
    <n v="49.019607843137251"/>
    <n v="0.48199999999999998"/>
    <x v="1"/>
    <x v="1"/>
    <n v="7673"/>
    <n v="5.17"/>
    <n v="12.2"/>
    <n v="45.6"/>
    <n v="270606"/>
    <n v="83.4"/>
    <n v="35.5"/>
    <s v="Raabin_WBC"/>
    <s v="Wright"/>
    <s v="Olympus_BX51"/>
    <n v="60"/>
    <n v="224"/>
    <n v="7.7299999999999994E-2"/>
    <n v="0.84619999999999995"/>
    <n v="0.85609999999999997"/>
    <n v="9.9000000000000199E-3"/>
  </r>
  <r>
    <s v="CELL_001433"/>
    <x v="5"/>
    <x v="1"/>
    <s v="Normal_WBC"/>
    <n v="8.2899999999999991"/>
    <n v="76.599999999999994"/>
    <n v="0.79400000000000004"/>
    <n v="0.23300000000000001"/>
    <n v="328.75536480686691"/>
    <n v="0.84899999999999998"/>
    <n v="0.28299999999999997"/>
    <n v="1.1100000000000001"/>
    <n v="1"/>
    <n v="0.98499999999999999"/>
    <n v="287"/>
    <n v="57"/>
    <n v="206"/>
    <n v="176"/>
    <n v="194"/>
    <n v="80.784313725490193"/>
    <n v="69.019607843137251"/>
    <n v="76.078431372549019"/>
    <n v="0.746"/>
    <x v="2"/>
    <x v="1"/>
    <n v="6729"/>
    <n v="3.99"/>
    <n v="16.100000000000001"/>
    <n v="40.4"/>
    <n v="225213"/>
    <n v="100.8"/>
    <n v="34.6"/>
    <s v="Raabin_WBC"/>
    <s v="Wright"/>
    <s v="Zeiss_Axio"/>
    <n v="100"/>
    <n v="224"/>
    <n v="0.127"/>
    <n v="0.83130000000000004"/>
    <n v="0.90449999999999997"/>
    <n v="7.3199999999999932E-2"/>
  </r>
  <r>
    <s v="CELL_002597"/>
    <x v="10"/>
    <x v="1"/>
    <s v="Normal_WBC"/>
    <n v="13.19"/>
    <n v="59.5"/>
    <n v="0.53700000000000003"/>
    <n v="0.49"/>
    <n v="121.42857142857143"/>
    <n v="0.746"/>
    <n v="0.55500000000000005"/>
    <n v="4.21"/>
    <n v="2.2000000000000002"/>
    <n v="0.77500000000000002"/>
    <n v="451"/>
    <n v="76"/>
    <n v="251"/>
    <n v="166"/>
    <n v="134"/>
    <n v="98.431372549019599"/>
    <n v="65.098039215686271"/>
    <n v="52.549019607843142"/>
    <n v="0.67500000000000004"/>
    <x v="0"/>
    <x v="1"/>
    <n v="10137"/>
    <n v="5.38"/>
    <n v="13.5"/>
    <n v="43.5"/>
    <n v="310974"/>
    <n v="83.8"/>
    <n v="30.8"/>
    <s v="Raabin_WBC"/>
    <s v="Wright"/>
    <s v="Olympus_BX51"/>
    <n v="100"/>
    <n v="256"/>
    <n v="6.8900000000000003E-2"/>
    <n v="0.94359999999999999"/>
    <n v="0.84179999999999999"/>
    <n v="-0.1018"/>
  </r>
  <r>
    <s v="CELL_004106"/>
    <x v="8"/>
    <x v="0"/>
    <s v="Leukemia"/>
    <n v="16.739999999999998"/>
    <n v="80.5"/>
    <n v="0.17499999999999999"/>
    <n v="0.05"/>
    <n v="1610"/>
    <n v="0.85599999999999998"/>
    <n v="0.221"/>
    <n v="0.73"/>
    <n v="1.1000000000000001"/>
    <n v="0.85799999999999998"/>
    <n v="618"/>
    <n v="94"/>
    <n v="180"/>
    <n v="139"/>
    <n v="219"/>
    <n v="70.588235294117652"/>
    <n v="54.509803921568626"/>
    <n v="85.882352941176464"/>
    <n v="0.60499999999999998"/>
    <x v="0"/>
    <x v="1"/>
    <n v="7871"/>
    <n v="4.3600000000000003"/>
    <n v="15.3"/>
    <n v="44.4"/>
    <n v="332616"/>
    <n v="79.400000000000006"/>
    <n v="33.4"/>
    <s v="Raabin_WBC"/>
    <s v="Giemsa"/>
    <s v="Olympus_BX51"/>
    <n v="40"/>
    <n v="256"/>
    <n v="0.72719999999999996"/>
    <n v="0.5363"/>
    <n v="0.80300000000000005"/>
    <n v="0.26670000000000005"/>
  </r>
  <r>
    <s v="CELL_002828"/>
    <x v="2"/>
    <x v="1"/>
    <s v="Normal_RBC"/>
    <n v="7.78"/>
    <n v="0"/>
    <n v="0"/>
    <n v="1"/>
    <n v="0"/>
    <n v="0.91400000000000003"/>
    <n v="0.254"/>
    <n v="0.89"/>
    <n v="1"/>
    <n v="0.92600000000000005"/>
    <n v="169"/>
    <n v="46"/>
    <n v="224"/>
    <n v="150"/>
    <n v="139"/>
    <n v="87.843137254901961"/>
    <n v="58.82352941176471"/>
    <n v="54.509803921568626"/>
    <n v="0.53100000000000003"/>
    <x v="1"/>
    <x v="0"/>
    <n v="9008"/>
    <n v="5.23"/>
    <n v="14.9"/>
    <n v="40.799999999999997"/>
    <n v="311111"/>
    <n v="82.8"/>
    <n v="33.700000000000003"/>
    <s v="CytoData"/>
    <s v="Giemsa"/>
    <s v="Leica_DM2000"/>
    <n v="100"/>
    <n v="256"/>
    <n v="0.12540000000000001"/>
    <n v="0.83530000000000004"/>
    <n v="0.93049999999999999"/>
    <n v="9.5199999999999951E-2"/>
  </r>
  <r>
    <s v="CELL_001871"/>
    <x v="5"/>
    <x v="1"/>
    <s v="Normal_WBC"/>
    <n v="12.23"/>
    <n v="78.900000000000006"/>
    <n v="0.83"/>
    <n v="0.23200000000000001"/>
    <n v="340.08620689655174"/>
    <n v="0.876"/>
    <n v="0.251"/>
    <n v="1.78"/>
    <n v="1"/>
    <n v="0.82"/>
    <n v="227"/>
    <n v="64"/>
    <n v="194"/>
    <n v="182"/>
    <n v="203"/>
    <n v="76.078431372549019"/>
    <n v="71.372549019607845"/>
    <n v="79.607843137254903"/>
    <n v="0.68100000000000005"/>
    <x v="1"/>
    <x v="1"/>
    <n v="5053"/>
    <n v="5.37"/>
    <n v="14.2"/>
    <n v="41.9"/>
    <n v="166188"/>
    <n v="68.900000000000006"/>
    <n v="34.1"/>
    <s v="CytoData"/>
    <s v="May_Grunwald_Giemsa"/>
    <s v="Leica_DM2000"/>
    <n v="40"/>
    <n v="224"/>
    <n v="7.9000000000000001E-2"/>
    <n v="0.90139999999999998"/>
    <n v="0.91049999999999998"/>
    <n v="9.099999999999997E-3"/>
  </r>
  <r>
    <s v="CELL_003103"/>
    <x v="2"/>
    <x v="1"/>
    <s v="Normal_RBC"/>
    <n v="6.97"/>
    <n v="0"/>
    <n v="0"/>
    <n v="1"/>
    <n v="0"/>
    <n v="0.93700000000000006"/>
    <n v="0.2"/>
    <n v="0.67"/>
    <n v="1"/>
    <n v="0.88300000000000001"/>
    <n v="190"/>
    <n v="47"/>
    <n v="230"/>
    <n v="109"/>
    <n v="132"/>
    <n v="90.196078431372555"/>
    <n v="42.745098039215684"/>
    <n v="51.764705882352949"/>
    <n v="0.47499999999999998"/>
    <x v="1"/>
    <x v="1"/>
    <n v="8760"/>
    <n v="4.68"/>
    <n v="13.8"/>
    <n v="38.799999999999997"/>
    <n v="183691"/>
    <n v="100.7"/>
    <n v="31.9"/>
    <s v="PBC_Dataset"/>
    <s v="Wright"/>
    <s v="Leica_DM2000"/>
    <n v="100"/>
    <n v="360"/>
    <n v="8.2100000000000006E-2"/>
    <n v="0.89539999999999997"/>
    <n v="0.86429999999999996"/>
    <n v="-3.1100000000000017E-2"/>
  </r>
  <r>
    <s v="CELL_004491"/>
    <x v="16"/>
    <x v="0"/>
    <s v="Anemia"/>
    <n v="6.25"/>
    <n v="0"/>
    <n v="0"/>
    <n v="1"/>
    <n v="0"/>
    <n v="0.49099999999999999"/>
    <n v="0.82199999999999995"/>
    <n v="0.34"/>
    <n v="1"/>
    <n v="0.88100000000000001"/>
    <n v="138"/>
    <n v="44"/>
    <n v="243"/>
    <n v="124"/>
    <n v="126"/>
    <n v="95.294117647058812"/>
    <n v="48.627450980392155"/>
    <n v="49.411764705882355"/>
    <n v="0.495"/>
    <x v="0"/>
    <x v="1"/>
    <n v="3419"/>
    <n v="4.28"/>
    <n v="14.1"/>
    <n v="32.200000000000003"/>
    <n v="325003"/>
    <n v="87.3"/>
    <n v="31.8"/>
    <s v="Raabin_WBC"/>
    <s v="Giemsa"/>
    <s v="Olympus_BX51"/>
    <n v="60"/>
    <n v="360"/>
    <n v="0.83809999999999996"/>
    <n v="0.73450000000000004"/>
    <n v="0.68820000000000003"/>
    <n v="-4.6300000000000008E-2"/>
  </r>
  <r>
    <s v="CELL_003405"/>
    <x v="2"/>
    <x v="1"/>
    <s v="Normal_RBC"/>
    <n v="6.46"/>
    <n v="0"/>
    <n v="0"/>
    <n v="1"/>
    <n v="0"/>
    <n v="0.88500000000000001"/>
    <n v="0.21199999999999999"/>
    <n v="0.18"/>
    <n v="1"/>
    <n v="0.89600000000000002"/>
    <n v="175"/>
    <n v="52"/>
    <n v="226"/>
    <n v="119"/>
    <n v="142"/>
    <n v="88.627450980392155"/>
    <n v="46.666666666666664"/>
    <n v="55.686274509803923"/>
    <n v="0.54500000000000004"/>
    <x v="1"/>
    <x v="0"/>
    <n v="10636"/>
    <n v="4.0599999999999996"/>
    <n v="14.9"/>
    <n v="35.700000000000003"/>
    <n v="320202"/>
    <n v="80"/>
    <n v="33.9"/>
    <s v="Raabin_WBC"/>
    <s v="Wright"/>
    <s v="Leica_DM2000"/>
    <n v="40"/>
    <n v="256"/>
    <n v="8.8800000000000004E-2"/>
    <n v="0.90390000000000004"/>
    <n v="0.95309999999999995"/>
    <n v="4.919999999999991E-2"/>
  </r>
  <r>
    <s v="CELL_000842"/>
    <x v="1"/>
    <x v="1"/>
    <s v="Normal_WBC"/>
    <n v="12.57"/>
    <n v="57.5"/>
    <n v="0.65200000000000002"/>
    <n v="0.378"/>
    <n v="152.11640211640213"/>
    <n v="0.83499999999999996"/>
    <n v="0.38100000000000001"/>
    <n v="3.01"/>
    <n v="2.8"/>
    <n v="0.85"/>
    <n v="373"/>
    <n v="76"/>
    <n v="238"/>
    <n v="174"/>
    <n v="205"/>
    <n v="93.333333333333329"/>
    <n v="68.235294117647058"/>
    <n v="80.392156862745097"/>
    <n v="0.6"/>
    <x v="1"/>
    <x v="0"/>
    <n v="8906"/>
    <n v="4.22"/>
    <n v="12.6"/>
    <n v="48.2"/>
    <n v="303259"/>
    <n v="86.5"/>
    <n v="33.1"/>
    <s v="Raabin_WBC"/>
    <s v="Giemsa"/>
    <s v="Zeiss_Axio"/>
    <n v="40"/>
    <n v="512"/>
    <n v="0.12379999999999999"/>
    <n v="0.89159999999999995"/>
    <n v="0.93300000000000005"/>
    <n v="4.1400000000000103E-2"/>
  </r>
  <r>
    <s v="CELL_003976"/>
    <x v="7"/>
    <x v="1"/>
    <s v="Normal_Platelet"/>
    <n v="2.15"/>
    <n v="0"/>
    <n v="0"/>
    <n v="1"/>
    <n v="0"/>
    <n v="0.61699999999999999"/>
    <n v="0.23799999999999999"/>
    <n v="2.84"/>
    <n v="1"/>
    <n v="0.77900000000000003"/>
    <n v="10"/>
    <n v="15"/>
    <n v="206"/>
    <n v="143"/>
    <n v="180"/>
    <n v="80.784313725490193"/>
    <n v="56.078431372549019"/>
    <n v="70.588235294117652"/>
    <n v="0.59"/>
    <x v="1"/>
    <x v="0"/>
    <n v="8982"/>
    <n v="5.77"/>
    <n v="16.3"/>
    <n v="46.4"/>
    <n v="214637"/>
    <n v="100.3"/>
    <n v="32.4"/>
    <s v="PBC_Dataset"/>
    <s v="Wright"/>
    <s v="Olympus_BX51"/>
    <n v="60"/>
    <n v="224"/>
    <n v="9.4399999999999998E-2"/>
    <n v="1"/>
    <n v="0.95240000000000002"/>
    <n v="-4.7599999999999976E-2"/>
  </r>
  <r>
    <s v="CELL_001190"/>
    <x v="5"/>
    <x v="1"/>
    <s v="Normal_WBC"/>
    <n v="8.6"/>
    <n v="79.900000000000006"/>
    <n v="0.89100000000000001"/>
    <n v="0.13"/>
    <n v="614.61538461538464"/>
    <n v="0.91200000000000003"/>
    <n v="0.20599999999999999"/>
    <n v="1.51"/>
    <n v="1.1000000000000001"/>
    <n v="0.89400000000000002"/>
    <n v="275"/>
    <n v="64"/>
    <n v="211"/>
    <n v="125"/>
    <n v="205"/>
    <n v="82.745098039215677"/>
    <n v="49.019607843137251"/>
    <n v="80.392156862745097"/>
    <n v="0.81899999999999995"/>
    <x v="1"/>
    <x v="1"/>
    <n v="7639"/>
    <n v="4.26"/>
    <n v="17.5"/>
    <n v="44"/>
    <n v="233001"/>
    <n v="82.1"/>
    <n v="34.5"/>
    <s v="PBC_Dataset"/>
    <s v="Giemsa"/>
    <s v="Leica_DM2000"/>
    <n v="100"/>
    <n v="360"/>
    <n v="7.7100000000000002E-2"/>
    <n v="0.88819999999999999"/>
    <n v="0.8498"/>
    <n v="-3.839999999999999E-2"/>
  </r>
  <r>
    <s v="CELL_000176"/>
    <x v="1"/>
    <x v="1"/>
    <s v="Normal_WBC"/>
    <n v="13.95"/>
    <n v="48.2"/>
    <n v="0.68500000000000005"/>
    <n v="0.434"/>
    <n v="111.05990783410139"/>
    <n v="0.78200000000000003"/>
    <n v="0.29299999999999998"/>
    <n v="2.81"/>
    <n v="3.2"/>
    <n v="0.76800000000000002"/>
    <n v="409"/>
    <n v="68"/>
    <n v="237"/>
    <n v="142"/>
    <n v="186"/>
    <n v="92.941176470588232"/>
    <n v="55.686274509803923"/>
    <n v="72.941176470588232"/>
    <n v="0.66700000000000004"/>
    <x v="0"/>
    <x v="1"/>
    <n v="4324"/>
    <n v="3.9"/>
    <n v="14.2"/>
    <n v="37.200000000000003"/>
    <n v="177199"/>
    <n v="117.3"/>
    <n v="37.200000000000003"/>
    <s v="PBC_Dataset"/>
    <s v="Giemsa"/>
    <s v="Olympus_BX51"/>
    <n v="100"/>
    <n v="360"/>
    <n v="2.5700000000000001E-2"/>
    <n v="0.85029999999999994"/>
    <n v="0.92279999999999995"/>
    <n v="7.2500000000000009E-2"/>
  </r>
  <r>
    <s v="CELL_005426"/>
    <x v="11"/>
    <x v="0"/>
    <s v="Infection"/>
    <n v="12.59"/>
    <n v="48.5"/>
    <n v="0.57299999999999995"/>
    <n v="0.48099999999999998"/>
    <n v="100.83160083160084"/>
    <n v="0.75900000000000001"/>
    <n v="0.36299999999999999"/>
    <n v="4.28"/>
    <n v="3.3"/>
    <n v="0.78800000000000003"/>
    <n v="398"/>
    <n v="83"/>
    <n v="212"/>
    <n v="125"/>
    <n v="155"/>
    <n v="83.137254901960787"/>
    <n v="49.019607843137251"/>
    <n v="60.784313725490193"/>
    <n v="0.77600000000000002"/>
    <x v="0"/>
    <x v="0"/>
    <n v="6692"/>
    <n v="4.37"/>
    <n v="15"/>
    <n v="38.9"/>
    <n v="238972"/>
    <n v="93.7"/>
    <n v="32.799999999999997"/>
    <s v="CytoData"/>
    <s v="Wright"/>
    <s v="Olympus_BX51"/>
    <n v="60"/>
    <n v="360"/>
    <n v="0.83530000000000004"/>
    <n v="0.59619999999999995"/>
    <n v="0.8286"/>
    <n v="0.23240000000000005"/>
  </r>
  <r>
    <s v="CELL_000928"/>
    <x v="1"/>
    <x v="1"/>
    <s v="Normal_WBC"/>
    <n v="12.55"/>
    <n v="53.3"/>
    <n v="0.47299999999999998"/>
    <n v="0.40100000000000002"/>
    <n v="132.91770573566083"/>
    <n v="0.73299999999999998"/>
    <n v="0.38"/>
    <n v="2.42"/>
    <n v="2.8"/>
    <n v="0.82699999999999996"/>
    <n v="413"/>
    <n v="73"/>
    <n v="209"/>
    <n v="197"/>
    <n v="186"/>
    <n v="81.960784313725483"/>
    <n v="77.254901960784323"/>
    <n v="72.941176470588232"/>
    <n v="0.623"/>
    <x v="1"/>
    <x v="0"/>
    <n v="7252"/>
    <n v="4.5"/>
    <n v="13.3"/>
    <n v="46.7"/>
    <n v="230539"/>
    <n v="81.7"/>
    <n v="34.799999999999997"/>
    <s v="Raabin_WBC"/>
    <s v="May_Grunwald_Giemsa"/>
    <s v="Olympus_BX51"/>
    <n v="100"/>
    <n v="360"/>
    <n v="0.16"/>
    <n v="1"/>
    <n v="0.96660000000000001"/>
    <n v="-3.3399999999999985E-2"/>
  </r>
  <r>
    <s v="CELL_003128"/>
    <x v="2"/>
    <x v="1"/>
    <s v="Normal_RBC"/>
    <n v="7.04"/>
    <n v="0"/>
    <n v="0"/>
    <n v="1"/>
    <n v="0"/>
    <n v="0.878"/>
    <n v="0.153"/>
    <n v="0.41"/>
    <n v="1"/>
    <n v="0.95799999999999996"/>
    <n v="210"/>
    <n v="48"/>
    <n v="220"/>
    <n v="142"/>
    <n v="126"/>
    <n v="86.274509803921575"/>
    <n v="55.686274509803923"/>
    <n v="49.411764705882355"/>
    <n v="0.44400000000000001"/>
    <x v="1"/>
    <x v="1"/>
    <n v="4583"/>
    <n v="4.2300000000000004"/>
    <n v="13.4"/>
    <n v="40.5"/>
    <n v="216365"/>
    <n v="96.9"/>
    <n v="33.200000000000003"/>
    <s v="CytoData"/>
    <s v="Giemsa"/>
    <s v="Leica_DM2000"/>
    <n v="40"/>
    <n v="512"/>
    <n v="0.1191"/>
    <n v="0.93879999999999997"/>
    <n v="0.92100000000000004"/>
    <n v="-1.7799999999999927E-2"/>
  </r>
  <r>
    <s v="CELL_000046"/>
    <x v="1"/>
    <x v="1"/>
    <s v="Normal_WBC"/>
    <n v="13.91"/>
    <n v="62.3"/>
    <n v="0.47899999999999998"/>
    <n v="0.45400000000000001"/>
    <n v="137.22466960352421"/>
    <n v="0.74099999999999999"/>
    <n v="0.35399999999999998"/>
    <n v="4.2"/>
    <n v="3.3"/>
    <n v="0.83799999999999997"/>
    <n v="447"/>
    <n v="63"/>
    <n v="197"/>
    <n v="141"/>
    <n v="171"/>
    <n v="77.254901960784323"/>
    <n v="55.294117647058826"/>
    <n v="67.058823529411754"/>
    <n v="0.45"/>
    <x v="1"/>
    <x v="0"/>
    <n v="8361"/>
    <n v="3.08"/>
    <n v="14.4"/>
    <n v="39.5"/>
    <n v="361344"/>
    <n v="100.5"/>
    <n v="32.1"/>
    <s v="Raabin_WBC"/>
    <s v="May_Grunwald_Giemsa"/>
    <s v="Leica_DM2000"/>
    <n v="100"/>
    <n v="360"/>
    <n v="0"/>
    <n v="0.89429999999999998"/>
    <n v="0.9355"/>
    <n v="4.1200000000000014E-2"/>
  </r>
  <r>
    <s v="CELL_001261"/>
    <x v="5"/>
    <x v="1"/>
    <s v="Normal_WBC"/>
    <n v="8.6"/>
    <n v="73.3"/>
    <n v="0.73099999999999998"/>
    <n v="0.221"/>
    <n v="331.67420814479635"/>
    <n v="0.88200000000000001"/>
    <n v="0.223"/>
    <n v="1.62"/>
    <n v="1"/>
    <n v="1"/>
    <n v="327"/>
    <n v="55"/>
    <n v="204"/>
    <n v="146"/>
    <n v="198"/>
    <n v="80"/>
    <n v="57.254901960784309"/>
    <n v="77.64705882352942"/>
    <n v="0.84899999999999998"/>
    <x v="2"/>
    <x v="1"/>
    <n v="5384"/>
    <n v="3.41"/>
    <n v="9.6999999999999993"/>
    <n v="42.7"/>
    <n v="249519"/>
    <n v="106.1"/>
    <n v="34.1"/>
    <s v="CytoData"/>
    <s v="Giemsa"/>
    <s v="Olympus_BX51"/>
    <n v="40"/>
    <n v="224"/>
    <n v="3.9399999999999998E-2"/>
    <n v="0.88490000000000002"/>
    <n v="0.82579999999999998"/>
    <n v="-5.9100000000000041E-2"/>
  </r>
  <r>
    <s v="CELL_001097"/>
    <x v="1"/>
    <x v="1"/>
    <s v="Normal_WBC"/>
    <n v="9.9"/>
    <n v="52.4"/>
    <n v="0.59099999999999997"/>
    <n v="0.34"/>
    <n v="154.11764705882351"/>
    <n v="0.83699999999999997"/>
    <n v="0.26500000000000001"/>
    <n v="3"/>
    <n v="3.3"/>
    <n v="0.79200000000000004"/>
    <n v="416"/>
    <n v="78"/>
    <n v="209"/>
    <n v="150"/>
    <n v="191"/>
    <n v="81.960784313725483"/>
    <n v="58.82352941176471"/>
    <n v="74.901960784313729"/>
    <n v="0.66500000000000004"/>
    <x v="2"/>
    <x v="1"/>
    <n v="5326"/>
    <n v="5.64"/>
    <n v="15.7"/>
    <n v="48.8"/>
    <n v="172489"/>
    <n v="87.6"/>
    <n v="33.1"/>
    <s v="PBC_Dataset"/>
    <s v="Wright"/>
    <s v="Leica_DM2000"/>
    <n v="60"/>
    <n v="512"/>
    <n v="0"/>
    <n v="1"/>
    <n v="0.99709999999999999"/>
    <n v="-2.9000000000000137E-3"/>
  </r>
  <r>
    <s v="CELL_003939"/>
    <x v="7"/>
    <x v="1"/>
    <s v="Normal_Platelet"/>
    <n v="2.2999999999999998"/>
    <n v="0"/>
    <n v="0"/>
    <n v="1"/>
    <n v="0"/>
    <n v="0.83199999999999996"/>
    <n v="0.28299999999999997"/>
    <n v="2.0699999999999998"/>
    <n v="1"/>
    <n v="0.79400000000000004"/>
    <n v="17"/>
    <n v="21"/>
    <n v="199"/>
    <n v="159"/>
    <n v="171"/>
    <n v="78.039215686274517"/>
    <n v="62.352941176470587"/>
    <n v="67.058823529411754"/>
    <n v="0.47299999999999998"/>
    <x v="2"/>
    <x v="0"/>
    <n v="6750"/>
    <n v="5.26"/>
    <n v="13"/>
    <n v="52.5"/>
    <n v="179127"/>
    <n v="78.599999999999994"/>
    <n v="33.1"/>
    <s v="PBC_Dataset"/>
    <s v="Giemsa"/>
    <s v="Olympus_BX51"/>
    <n v="100"/>
    <n v="512"/>
    <n v="9.7600000000000006E-2"/>
    <n v="0.97009999999999996"/>
    <n v="0.96870000000000001"/>
    <n v="-1.3999999999999568E-3"/>
  </r>
  <r>
    <s v="CELL_005400"/>
    <x v="0"/>
    <x v="0"/>
    <s v="Infection"/>
    <n v="14.65"/>
    <n v="68"/>
    <n v="0.50800000000000001"/>
    <n v="0.33900000000000002"/>
    <n v="200.58997050147491"/>
    <n v="0.78600000000000003"/>
    <n v="0.52300000000000002"/>
    <n v="3.05"/>
    <n v="7.2"/>
    <n v="0.78800000000000003"/>
    <n v="457"/>
    <n v="63"/>
    <n v="160"/>
    <n v="181"/>
    <n v="156"/>
    <n v="62.745098039215684"/>
    <n v="70.980392156862749"/>
    <n v="61.176470588235297"/>
    <n v="0.61399999999999999"/>
    <x v="1"/>
    <x v="0"/>
    <n v="4490"/>
    <n v="4.1100000000000003"/>
    <n v="12.7"/>
    <n v="44.1"/>
    <n v="110371"/>
    <n v="87.6"/>
    <n v="33.799999999999997"/>
    <s v="PBC_Dataset"/>
    <s v="Giemsa"/>
    <s v="Olympus_BX51"/>
    <n v="100"/>
    <n v="224"/>
    <n v="0.621"/>
    <n v="0.8085"/>
    <n v="0.67420000000000002"/>
    <n v="-0.13429999999999997"/>
  </r>
  <r>
    <s v="CELL_002035"/>
    <x v="4"/>
    <x v="1"/>
    <s v="Normal_WBC"/>
    <n v="15.84"/>
    <n v="70.400000000000006"/>
    <n v="0.48"/>
    <n v="0.39200000000000002"/>
    <n v="179.59183673469389"/>
    <n v="0.56899999999999995"/>
    <n v="0.39400000000000002"/>
    <n v="1.45"/>
    <n v="1.1000000000000001"/>
    <n v="0.74299999999999999"/>
    <n v="696"/>
    <n v="83"/>
    <n v="216"/>
    <n v="150"/>
    <n v="180"/>
    <n v="84.705882352941174"/>
    <n v="58.82352941176471"/>
    <n v="70.588235294117652"/>
    <n v="0.56899999999999995"/>
    <x v="1"/>
    <x v="1"/>
    <n v="4690"/>
    <n v="4.42"/>
    <n v="11"/>
    <n v="48.7"/>
    <n v="264857"/>
    <n v="87"/>
    <n v="31.4"/>
    <s v="PBC_Dataset"/>
    <s v="Giemsa"/>
    <s v="Olympus_BX51"/>
    <n v="100"/>
    <n v="256"/>
    <n v="2.1000000000000001E-2"/>
    <n v="0.80379999999999996"/>
    <n v="0.83079999999999998"/>
    <n v="2.7000000000000024E-2"/>
  </r>
  <r>
    <s v="CELL_004996"/>
    <x v="17"/>
    <x v="0"/>
    <s v="Sickle_Cell_Anemia"/>
    <n v="6.55"/>
    <n v="0"/>
    <n v="0"/>
    <n v="1"/>
    <n v="0"/>
    <n v="0.28899999999999998"/>
    <n v="0.92700000000000005"/>
    <n v="0.57999999999999996"/>
    <n v="1"/>
    <n v="0.69899999999999995"/>
    <n v="165"/>
    <n v="58"/>
    <n v="232"/>
    <n v="130"/>
    <n v="124"/>
    <n v="90.980392156862749"/>
    <n v="50.980392156862742"/>
    <n v="48.627450980392155"/>
    <n v="0.52200000000000002"/>
    <x v="1"/>
    <x v="0"/>
    <n v="6861"/>
    <n v="3.5"/>
    <n v="18.100000000000001"/>
    <n v="41"/>
    <n v="372837"/>
    <n v="87.9"/>
    <n v="32.6"/>
    <s v="Raabin_WBC"/>
    <s v="May_Grunwald_Giemsa"/>
    <s v="Olympus_BX51"/>
    <n v="100"/>
    <n v="256"/>
    <n v="0.85099999999999998"/>
    <n v="0.71850000000000003"/>
    <n v="0.80740000000000001"/>
    <n v="8.8899999999999979E-2"/>
  </r>
  <r>
    <s v="CELL_004564"/>
    <x v="16"/>
    <x v="0"/>
    <s v="Anemia"/>
    <n v="7.53"/>
    <n v="0"/>
    <n v="0"/>
    <n v="1"/>
    <n v="0"/>
    <n v="0.38"/>
    <n v="0.73499999999999999"/>
    <n v="0.06"/>
    <n v="1"/>
    <n v="0.84899999999999998"/>
    <n v="151"/>
    <n v="56"/>
    <n v="229"/>
    <n v="125"/>
    <n v="140"/>
    <n v="89.803921568627459"/>
    <n v="49.019607843137251"/>
    <n v="54.901960784313729"/>
    <n v="0.51200000000000001"/>
    <x v="2"/>
    <x v="0"/>
    <n v="7431"/>
    <n v="5.67"/>
    <n v="14.4"/>
    <n v="36.5"/>
    <n v="318993"/>
    <n v="79.2"/>
    <n v="31.9"/>
    <s v="PBC_Dataset"/>
    <s v="May_Grunwald_Giemsa"/>
    <s v="Leica_DM2000"/>
    <n v="60"/>
    <n v="224"/>
    <n v="0.91090000000000004"/>
    <n v="0.64480000000000004"/>
    <n v="0.74490000000000001"/>
    <n v="0.10009999999999997"/>
  </r>
  <r>
    <s v="CELL_001031"/>
    <x v="1"/>
    <x v="1"/>
    <s v="Normal_WBC"/>
    <n v="11.14"/>
    <n v="60.8"/>
    <n v="0.52200000000000002"/>
    <n v="0.39100000000000001"/>
    <n v="155.49872122762147"/>
    <n v="0.83299999999999996"/>
    <n v="0.42599999999999999"/>
    <n v="3.25"/>
    <n v="4.2"/>
    <n v="0.88"/>
    <n v="415"/>
    <n v="87"/>
    <n v="233"/>
    <n v="130"/>
    <n v="169"/>
    <n v="91.372549019607845"/>
    <n v="50.980392156862742"/>
    <n v="66.274509803921561"/>
    <n v="0.49199999999999999"/>
    <x v="1"/>
    <x v="1"/>
    <n v="6188"/>
    <n v="3.61"/>
    <n v="11.7"/>
    <n v="40.4"/>
    <n v="236381"/>
    <n v="79.7"/>
    <n v="31.6"/>
    <s v="PBC_Dataset"/>
    <s v="Giemsa"/>
    <s v="Leica_DM2000"/>
    <n v="60"/>
    <n v="360"/>
    <n v="6.93E-2"/>
    <n v="0.77680000000000005"/>
    <n v="0.81499999999999995"/>
    <n v="3.8199999999999901E-2"/>
  </r>
  <r>
    <s v="CELL_003183"/>
    <x v="2"/>
    <x v="1"/>
    <s v="Normal_RBC"/>
    <n v="6.77"/>
    <n v="0"/>
    <n v="0"/>
    <n v="1"/>
    <n v="0"/>
    <n v="0.90100000000000002"/>
    <n v="0.14899999999999999"/>
    <n v="0.13"/>
    <n v="1"/>
    <n v="0.91900000000000004"/>
    <n v="195"/>
    <n v="42"/>
    <n v="213"/>
    <n v="125"/>
    <n v="135"/>
    <n v="83.529411764705884"/>
    <n v="49.019607843137251"/>
    <n v="52.941176470588239"/>
    <n v="0.41499999999999998"/>
    <x v="2"/>
    <x v="1"/>
    <n v="6208"/>
    <n v="5.01"/>
    <n v="17"/>
    <n v="44.9"/>
    <n v="125799"/>
    <n v="92"/>
    <n v="33.700000000000003"/>
    <s v="PBC_Dataset"/>
    <s v="Wright"/>
    <s v="Olympus_BX51"/>
    <n v="100"/>
    <n v="512"/>
    <n v="0.12659999999999999"/>
    <n v="0.82369999999999999"/>
    <n v="0.94189999999999996"/>
    <n v="0.11819999999999997"/>
  </r>
  <r>
    <s v="CELL_000301"/>
    <x v="1"/>
    <x v="1"/>
    <s v="Normal_WBC"/>
    <n v="11.82"/>
    <n v="56.3"/>
    <n v="0.47099999999999997"/>
    <n v="0.42499999999999999"/>
    <n v="132.47058823529412"/>
    <n v="0.78700000000000003"/>
    <n v="0.38400000000000001"/>
    <n v="3.84"/>
    <n v="4.4000000000000004"/>
    <n v="0.77700000000000002"/>
    <n v="425"/>
    <n v="77"/>
    <n v="232"/>
    <n v="170"/>
    <n v="189"/>
    <n v="90.980392156862749"/>
    <n v="66.666666666666657"/>
    <n v="74.117647058823536"/>
    <n v="0.69699999999999995"/>
    <x v="0"/>
    <x v="0"/>
    <n v="8684"/>
    <n v="4.91"/>
    <n v="12.4"/>
    <n v="36"/>
    <n v="240675"/>
    <n v="74"/>
    <n v="34.1"/>
    <s v="PBC_Dataset"/>
    <s v="Giemsa"/>
    <s v="Zeiss_Axio"/>
    <n v="40"/>
    <n v="256"/>
    <n v="1.78E-2"/>
    <n v="0.95120000000000005"/>
    <n v="0.86309999999999998"/>
    <n v="-8.8100000000000067E-2"/>
  </r>
  <r>
    <s v="CELL_003472"/>
    <x v="2"/>
    <x v="1"/>
    <s v="Normal_RBC"/>
    <n v="7.57"/>
    <n v="0"/>
    <n v="0"/>
    <n v="1"/>
    <n v="0"/>
    <n v="0.94799999999999995"/>
    <n v="9.8000000000000004E-2"/>
    <n v="0.4"/>
    <n v="1"/>
    <n v="0.96899999999999997"/>
    <n v="185"/>
    <n v="58"/>
    <n v="219"/>
    <n v="135"/>
    <n v="128"/>
    <n v="85.882352941176464"/>
    <n v="52.941176470588239"/>
    <n v="50.196078431372548"/>
    <n v="0.501"/>
    <x v="1"/>
    <x v="1"/>
    <n v="8883"/>
    <n v="5.47"/>
    <n v="15.4"/>
    <n v="44.3"/>
    <n v="247059"/>
    <n v="86.7"/>
    <n v="37"/>
    <s v="PBC_Dataset"/>
    <s v="May_Grunwald_Giemsa"/>
    <s v="Leica_DM2000"/>
    <n v="100"/>
    <n v="256"/>
    <n v="6.1600000000000002E-2"/>
    <n v="0.99690000000000001"/>
    <n v="0.81389999999999996"/>
    <n v="-0.18300000000000005"/>
  </r>
  <r>
    <s v="CELL_001473"/>
    <x v="5"/>
    <x v="1"/>
    <s v="Normal_WBC"/>
    <n v="7.85"/>
    <n v="71.599999999999994"/>
    <n v="0.79300000000000004"/>
    <n v="0.125"/>
    <n v="572.79999999999995"/>
    <n v="0.82199999999999995"/>
    <n v="0.29499999999999998"/>
    <n v="1.37"/>
    <n v="1.1000000000000001"/>
    <n v="0.85099999999999998"/>
    <n v="239"/>
    <n v="53"/>
    <n v="219"/>
    <n v="155"/>
    <n v="216"/>
    <n v="85.882352941176464"/>
    <n v="60.784313725490193"/>
    <n v="84.705882352941174"/>
    <n v="0.75800000000000001"/>
    <x v="1"/>
    <x v="0"/>
    <n v="6718"/>
    <n v="5.13"/>
    <n v="13.5"/>
    <n v="37.5"/>
    <n v="199424"/>
    <n v="78.7"/>
    <n v="35.200000000000003"/>
    <s v="PBC_Dataset"/>
    <s v="Wright"/>
    <s v="Zeiss_Axio"/>
    <n v="100"/>
    <n v="256"/>
    <n v="9.7100000000000006E-2"/>
    <n v="0.86439999999999995"/>
    <n v="0.98829999999999996"/>
    <n v="0.12390000000000001"/>
  </r>
  <r>
    <s v="CELL_000284"/>
    <x v="1"/>
    <x v="1"/>
    <s v="Normal_WBC"/>
    <n v="12.84"/>
    <n v="50.4"/>
    <n v="0.56100000000000005"/>
    <n v="0.40100000000000002"/>
    <n v="125.68578553615959"/>
    <n v="0.82899999999999996"/>
    <n v="0.39100000000000001"/>
    <n v="2.64"/>
    <n v="3.5"/>
    <n v="0.77800000000000002"/>
    <n v="427"/>
    <n v="65"/>
    <n v="210"/>
    <n v="171"/>
    <n v="184"/>
    <n v="82.35294117647058"/>
    <n v="67.058823529411754"/>
    <n v="72.156862745098039"/>
    <n v="0.623"/>
    <x v="1"/>
    <x v="1"/>
    <n v="7508"/>
    <n v="4.4800000000000004"/>
    <n v="13.4"/>
    <n v="43.8"/>
    <n v="256807"/>
    <n v="81.099999999999994"/>
    <n v="32.200000000000003"/>
    <s v="PBC_Dataset"/>
    <s v="Giemsa"/>
    <s v="Olympus_BX51"/>
    <n v="100"/>
    <n v="224"/>
    <n v="0.19719999999999999"/>
    <n v="0.96150000000000002"/>
    <n v="0.79190000000000005"/>
    <n v="-0.16959999999999997"/>
  </r>
  <r>
    <s v="CELL_003394"/>
    <x v="2"/>
    <x v="1"/>
    <s v="Normal_RBC"/>
    <n v="8.25"/>
    <n v="0"/>
    <n v="0"/>
    <n v="1"/>
    <n v="0"/>
    <n v="0.92900000000000005"/>
    <n v="0.23"/>
    <n v="0.52"/>
    <n v="1"/>
    <n v="0.97799999999999998"/>
    <n v="193"/>
    <n v="50"/>
    <n v="206"/>
    <n v="144"/>
    <n v="128"/>
    <n v="80.784313725490193"/>
    <n v="56.470588235294116"/>
    <n v="50.196078431372548"/>
    <n v="0.56100000000000005"/>
    <x v="0"/>
    <x v="1"/>
    <n v="9002"/>
    <n v="4.3899999999999997"/>
    <n v="12.6"/>
    <n v="43.8"/>
    <n v="206180"/>
    <n v="88.4"/>
    <n v="32.700000000000003"/>
    <s v="PBC_Dataset"/>
    <s v="Giemsa"/>
    <s v="Leica_DM2000"/>
    <n v="100"/>
    <n v="224"/>
    <n v="6.3399999999999998E-2"/>
    <n v="0.80579999999999996"/>
    <n v="0.8518"/>
    <n v="4.6000000000000041E-2"/>
  </r>
  <r>
    <s v="CELL_005386"/>
    <x v="0"/>
    <x v="0"/>
    <s v="Infection"/>
    <n v="13.39"/>
    <n v="57.6"/>
    <n v="0.66700000000000004"/>
    <n v="0.29899999999999999"/>
    <n v="192.64214046822744"/>
    <n v="0.64900000000000002"/>
    <n v="0.55200000000000005"/>
    <n v="2.4300000000000002"/>
    <n v="5.7"/>
    <n v="0.85799999999999998"/>
    <n v="451"/>
    <n v="73"/>
    <n v="186"/>
    <n v="151"/>
    <n v="191"/>
    <n v="72.941176470588232"/>
    <n v="59.215686274509807"/>
    <n v="74.901960784313729"/>
    <n v="0.60299999999999998"/>
    <x v="0"/>
    <x v="0"/>
    <n v="7065"/>
    <n v="4.91"/>
    <n v="11.3"/>
    <n v="40.200000000000003"/>
    <n v="260633"/>
    <n v="68.8"/>
    <n v="32.1"/>
    <s v="Raabin_WBC"/>
    <s v="Giemsa"/>
    <s v="Zeiss_Axio"/>
    <n v="60"/>
    <n v="256"/>
    <n v="0.65249999999999997"/>
    <n v="0.69310000000000005"/>
    <n v="0.93779999999999997"/>
    <n v="0.24469999999999992"/>
  </r>
  <r>
    <s v="CELL_004665"/>
    <x v="12"/>
    <x v="0"/>
    <s v="Anemia"/>
    <n v="4.6500000000000004"/>
    <n v="0"/>
    <n v="0"/>
    <n v="1"/>
    <n v="0"/>
    <n v="0.60499999999999998"/>
    <n v="0.78300000000000003"/>
    <n v="0.65"/>
    <n v="1"/>
    <n v="0.71499999999999997"/>
    <n v="76"/>
    <n v="27"/>
    <n v="235"/>
    <n v="114"/>
    <n v="132"/>
    <n v="92.156862745098039"/>
    <n v="44.705882352941181"/>
    <n v="51.764705882352949"/>
    <n v="0.52500000000000002"/>
    <x v="0"/>
    <x v="0"/>
    <n v="6317"/>
    <n v="5.07"/>
    <n v="16.600000000000001"/>
    <n v="38.200000000000003"/>
    <n v="257024"/>
    <n v="78.8"/>
    <n v="36.9"/>
    <s v="PBC_Dataset"/>
    <s v="Wright"/>
    <s v="Leica_DM2000"/>
    <n v="100"/>
    <n v="224"/>
    <n v="0.58750000000000002"/>
    <n v="0.72729999999999995"/>
    <n v="0.71279999999999999"/>
    <n v="-1.4499999999999957E-2"/>
  </r>
  <r>
    <s v="CELL_003941"/>
    <x v="7"/>
    <x v="1"/>
    <s v="Normal_Platelet"/>
    <n v="2.79"/>
    <n v="0"/>
    <n v="0"/>
    <n v="1"/>
    <n v="0"/>
    <n v="0.66500000000000004"/>
    <n v="0.48299999999999998"/>
    <n v="1.35"/>
    <n v="1"/>
    <n v="0.69499999999999995"/>
    <n v="24"/>
    <n v="14"/>
    <n v="235"/>
    <n v="136"/>
    <n v="160"/>
    <n v="92.156862745098039"/>
    <n v="53.333333333333336"/>
    <n v="62.745098039215684"/>
    <n v="0.64200000000000002"/>
    <x v="2"/>
    <x v="0"/>
    <n v="9876"/>
    <n v="6.05"/>
    <n v="12.6"/>
    <n v="45.5"/>
    <n v="393800"/>
    <n v="75.2"/>
    <n v="33"/>
    <s v="PBC_Dataset"/>
    <s v="Wright"/>
    <s v="Olympus_BX51"/>
    <n v="60"/>
    <n v="512"/>
    <n v="7.4300000000000005E-2"/>
    <n v="0.93110000000000004"/>
    <n v="0.86439999999999995"/>
    <n v="-6.6700000000000093E-2"/>
  </r>
  <r>
    <s v="CELL_002585"/>
    <x v="10"/>
    <x v="1"/>
    <s v="Normal_WBC"/>
    <n v="12.72"/>
    <n v="52.4"/>
    <n v="0.495"/>
    <n v="0.57099999999999995"/>
    <n v="91.768826619964983"/>
    <n v="0.82899999999999996"/>
    <n v="0.44400000000000001"/>
    <n v="4.1900000000000004"/>
    <n v="1.7"/>
    <n v="0.90400000000000003"/>
    <n v="437"/>
    <n v="64"/>
    <n v="226"/>
    <n v="150"/>
    <n v="136"/>
    <n v="88.627450980392155"/>
    <n v="58.82352941176471"/>
    <n v="53.333333333333336"/>
    <n v="0.57899999999999996"/>
    <x v="2"/>
    <x v="0"/>
    <n v="3397"/>
    <n v="5.42"/>
    <n v="10"/>
    <n v="42.1"/>
    <n v="291382"/>
    <n v="83.5"/>
    <n v="33.9"/>
    <s v="Raabin_WBC"/>
    <s v="Giemsa"/>
    <s v="Leica_DM2000"/>
    <n v="40"/>
    <n v="360"/>
    <n v="4.1200000000000001E-2"/>
    <n v="0.78010000000000002"/>
    <n v="0.94669999999999999"/>
    <n v="0.16659999999999997"/>
  </r>
  <r>
    <s v="CELL_002535"/>
    <x v="10"/>
    <x v="1"/>
    <s v="Normal_WBC"/>
    <n v="13.71"/>
    <n v="46.2"/>
    <n v="0.52700000000000002"/>
    <n v="0.504"/>
    <n v="91.666666666666671"/>
    <n v="0.71299999999999997"/>
    <n v="0.25"/>
    <n v="4.04"/>
    <n v="2"/>
    <n v="0.76200000000000001"/>
    <n v="498"/>
    <n v="76"/>
    <n v="235"/>
    <n v="162"/>
    <n v="131"/>
    <n v="92.156862745098039"/>
    <n v="63.529411764705877"/>
    <n v="51.372549019607838"/>
    <n v="0.73"/>
    <x v="0"/>
    <x v="1"/>
    <n v="11128"/>
    <n v="4.5599999999999996"/>
    <n v="14.8"/>
    <n v="38.4"/>
    <n v="73651"/>
    <n v="97.7"/>
    <n v="31"/>
    <s v="CytoData"/>
    <s v="Giemsa"/>
    <s v="Zeiss_Axio"/>
    <n v="100"/>
    <n v="360"/>
    <n v="0.10879999999999999"/>
    <n v="0.96730000000000005"/>
    <n v="0.89959999999999996"/>
    <n v="-6.7700000000000093E-2"/>
  </r>
  <r>
    <s v="CELL_001984"/>
    <x v="4"/>
    <x v="1"/>
    <s v="Normal_WBC"/>
    <n v="15.84"/>
    <n v="71.5"/>
    <n v="0.52500000000000002"/>
    <n v="0.316"/>
    <n v="226.26582278481013"/>
    <n v="0.747"/>
    <n v="0.33300000000000002"/>
    <n v="2.08"/>
    <n v="1.1000000000000001"/>
    <n v="0.59799999999999998"/>
    <n v="495"/>
    <n v="91"/>
    <n v="215"/>
    <n v="162"/>
    <n v="175"/>
    <n v="84.313725490196077"/>
    <n v="63.529411764705877"/>
    <n v="68.627450980392155"/>
    <n v="0.63700000000000001"/>
    <x v="1"/>
    <x v="1"/>
    <n v="7685"/>
    <n v="4.2"/>
    <n v="15.4"/>
    <n v="41.6"/>
    <n v="287228"/>
    <n v="93.9"/>
    <n v="31.9"/>
    <s v="CytoData"/>
    <s v="Wright"/>
    <s v="Leica_DM2000"/>
    <n v="40"/>
    <n v="512"/>
    <n v="0.13400000000000001"/>
    <n v="0.86860000000000004"/>
    <n v="0.96830000000000005"/>
    <n v="9.9700000000000011E-2"/>
  </r>
  <r>
    <s v="CELL_004728"/>
    <x v="12"/>
    <x v="0"/>
    <s v="Anemia"/>
    <n v="3.92"/>
    <n v="0"/>
    <n v="0"/>
    <n v="1"/>
    <n v="0"/>
    <n v="0.49199999999999999"/>
    <n v="0.872"/>
    <n v="0.79"/>
    <n v="1"/>
    <n v="0.748"/>
    <n v="66"/>
    <n v="40"/>
    <n v="249"/>
    <n v="118"/>
    <n v="129"/>
    <n v="97.647058823529406"/>
    <n v="46.274509803921568"/>
    <n v="50.588235294117645"/>
    <n v="0.52800000000000002"/>
    <x v="2"/>
    <x v="1"/>
    <n v="7919"/>
    <n v="5.72"/>
    <n v="14"/>
    <n v="42.2"/>
    <n v="257023"/>
    <n v="95"/>
    <n v="31.7"/>
    <s v="Raabin_WBC"/>
    <s v="Giemsa"/>
    <s v="Leica_DM2000"/>
    <n v="60"/>
    <n v="360"/>
    <n v="0.84130000000000005"/>
    <n v="0.70950000000000002"/>
    <n v="0.57330000000000003"/>
    <n v="-0.13619999999999999"/>
  </r>
  <r>
    <s v="CELL_002304"/>
    <x v="4"/>
    <x v="1"/>
    <s v="Normal_WBC"/>
    <n v="17.38"/>
    <n v="64.8"/>
    <n v="0.42299999999999999"/>
    <n v="0.314"/>
    <n v="206.36942675159236"/>
    <n v="0.67200000000000004"/>
    <n v="0.49"/>
    <n v="2.12"/>
    <n v="1.5"/>
    <n v="0.80300000000000005"/>
    <n v="564"/>
    <n v="96"/>
    <n v="202"/>
    <n v="178"/>
    <n v="178"/>
    <n v="79.215686274509807"/>
    <n v="69.803921568627445"/>
    <n v="69.803921568627445"/>
    <n v="0.58799999999999997"/>
    <x v="0"/>
    <x v="0"/>
    <n v="6935"/>
    <n v="5.56"/>
    <n v="13.4"/>
    <n v="47.6"/>
    <n v="407266"/>
    <n v="89.6"/>
    <n v="33.5"/>
    <s v="PBC_Dataset"/>
    <s v="Wright"/>
    <s v="Leica_DM2000"/>
    <n v="60"/>
    <n v="256"/>
    <n v="9.4200000000000006E-2"/>
    <n v="0.86329999999999996"/>
    <n v="0.91010000000000002"/>
    <n v="4.6800000000000064E-2"/>
  </r>
  <r>
    <s v="CELL_002819"/>
    <x v="2"/>
    <x v="1"/>
    <s v="Normal_RBC"/>
    <n v="7.45"/>
    <n v="0"/>
    <n v="0"/>
    <n v="1"/>
    <n v="0"/>
    <n v="0.89500000000000002"/>
    <n v="0.193"/>
    <n v="0.19"/>
    <n v="1"/>
    <n v="0.96499999999999997"/>
    <n v="213"/>
    <n v="47"/>
    <n v="232"/>
    <n v="140"/>
    <n v="122"/>
    <n v="90.980392156862749"/>
    <n v="54.901960784313729"/>
    <n v="47.843137254901961"/>
    <n v="0.52500000000000002"/>
    <x v="0"/>
    <x v="0"/>
    <n v="5158"/>
    <n v="5.43"/>
    <n v="11.9"/>
    <n v="50.3"/>
    <n v="105637"/>
    <n v="87"/>
    <n v="34.4"/>
    <s v="PBC_Dataset"/>
    <s v="Giemsa"/>
    <s v="Olympus_BX51"/>
    <n v="60"/>
    <n v="256"/>
    <n v="0.10249999999999999"/>
    <n v="0.88239999999999996"/>
    <n v="0.93469999999999998"/>
    <n v="5.2300000000000013E-2"/>
  </r>
  <r>
    <s v="CELL_001861"/>
    <x v="5"/>
    <x v="1"/>
    <s v="Normal_WBC"/>
    <n v="8.59"/>
    <n v="83.4"/>
    <n v="0.88700000000000001"/>
    <n v="0.29799999999999999"/>
    <n v="279.8657718120806"/>
    <n v="0.88"/>
    <n v="0.30099999999999999"/>
    <n v="1.54"/>
    <n v="1"/>
    <n v="0.95899999999999996"/>
    <n v="192"/>
    <n v="60"/>
    <n v="219"/>
    <n v="156"/>
    <n v="192"/>
    <n v="85.882352941176464"/>
    <n v="61.176470588235297"/>
    <n v="75.294117647058826"/>
    <n v="0.70799999999999996"/>
    <x v="1"/>
    <x v="0"/>
    <n v="10671"/>
    <n v="5.42"/>
    <n v="12"/>
    <n v="38"/>
    <n v="247101"/>
    <n v="85.9"/>
    <n v="33.9"/>
    <s v="Raabin_WBC"/>
    <s v="Giemsa"/>
    <s v="Leica_DM2000"/>
    <n v="100"/>
    <n v="512"/>
    <n v="5.62E-2"/>
    <n v="0.85940000000000005"/>
    <n v="1"/>
    <n v="0.14059999999999995"/>
  </r>
  <r>
    <s v="CELL_002856"/>
    <x v="2"/>
    <x v="1"/>
    <s v="Normal_RBC"/>
    <n v="8.4700000000000006"/>
    <n v="0"/>
    <n v="0"/>
    <n v="1"/>
    <n v="0"/>
    <n v="0.91900000000000004"/>
    <n v="0.15"/>
    <n v="0.53"/>
    <n v="1"/>
    <n v="0.92800000000000005"/>
    <n v="178"/>
    <n v="46"/>
    <n v="239"/>
    <n v="128"/>
    <n v="125"/>
    <n v="93.725490196078425"/>
    <n v="50.196078431372548"/>
    <n v="49.019607843137251"/>
    <n v="0.50900000000000001"/>
    <x v="1"/>
    <x v="1"/>
    <n v="9657"/>
    <n v="4.29"/>
    <n v="13.5"/>
    <n v="45.5"/>
    <n v="236701"/>
    <n v="69.400000000000006"/>
    <n v="31.8"/>
    <s v="CytoData"/>
    <s v="May_Grunwald_Giemsa"/>
    <s v="Leica_DM2000"/>
    <n v="100"/>
    <n v="360"/>
    <n v="0.15290000000000001"/>
    <n v="0.9224"/>
    <n v="0.88649999999999995"/>
    <n v="-3.5900000000000043E-2"/>
  </r>
  <r>
    <s v="CELL_002506"/>
    <x v="10"/>
    <x v="1"/>
    <s v="Normal_WBC"/>
    <n v="15.12"/>
    <n v="53.6"/>
    <n v="0.54600000000000004"/>
    <n v="0.58399999999999996"/>
    <n v="91.780821917808225"/>
    <n v="0.77300000000000002"/>
    <n v="0.54100000000000004"/>
    <n v="4.08"/>
    <n v="2"/>
    <n v="0.85899999999999999"/>
    <n v="423"/>
    <n v="73"/>
    <n v="193"/>
    <n v="151"/>
    <n v="172"/>
    <n v="75.686274509803923"/>
    <n v="59.215686274509807"/>
    <n v="67.450980392156865"/>
    <n v="0.55600000000000005"/>
    <x v="1"/>
    <x v="1"/>
    <n v="8118"/>
    <n v="6.66"/>
    <n v="17.2"/>
    <n v="41.1"/>
    <n v="294856"/>
    <n v="77"/>
    <n v="31.8"/>
    <s v="CytoData"/>
    <s v="May_Grunwald_Giemsa"/>
    <s v="Zeiss_Axio"/>
    <n v="100"/>
    <n v="256"/>
    <n v="9.8500000000000004E-2"/>
    <n v="0.99260000000000004"/>
    <n v="0.77449999999999997"/>
    <n v="-0.21810000000000007"/>
  </r>
  <r>
    <s v="CELL_005176"/>
    <x v="14"/>
    <x v="0"/>
    <s v="Anemia"/>
    <n v="8.5399999999999991"/>
    <n v="0"/>
    <n v="0"/>
    <n v="1"/>
    <n v="0"/>
    <n v="0.89300000000000002"/>
    <n v="0.222"/>
    <n v="0.66"/>
    <n v="1"/>
    <n v="0.85599999999999998"/>
    <n v="217"/>
    <n v="54"/>
    <n v="223"/>
    <n v="118"/>
    <n v="126"/>
    <n v="87.450980392156865"/>
    <n v="46.274509803921568"/>
    <n v="49.411764705882355"/>
    <n v="0.45200000000000001"/>
    <x v="1"/>
    <x v="0"/>
    <n v="8134"/>
    <n v="4.08"/>
    <n v="13.6"/>
    <n v="41.8"/>
    <n v="243067"/>
    <n v="83.9"/>
    <n v="35"/>
    <s v="CytoData"/>
    <s v="Wright"/>
    <s v="Leica_DM2000"/>
    <n v="60"/>
    <n v="512"/>
    <n v="0.73640000000000005"/>
    <n v="0.76270000000000004"/>
    <n v="0.79379999999999995"/>
    <n v="3.1099999999999905E-2"/>
  </r>
  <r>
    <s v="CELL_003024"/>
    <x v="2"/>
    <x v="1"/>
    <s v="Normal_RBC"/>
    <n v="6.81"/>
    <n v="0"/>
    <n v="0"/>
    <n v="1"/>
    <n v="0"/>
    <n v="0.83699999999999997"/>
    <n v="0.24399999999999999"/>
    <n v="0.49"/>
    <n v="1"/>
    <n v="0.89700000000000002"/>
    <n v="177"/>
    <n v="51"/>
    <n v="230"/>
    <n v="128"/>
    <n v="126"/>
    <n v="90.196078431372555"/>
    <n v="50.196078431372548"/>
    <n v="49.411764705882355"/>
    <n v="0.5"/>
    <x v="1"/>
    <x v="0"/>
    <n v="7056"/>
    <n v="4.3099999999999996"/>
    <n v="16.5"/>
    <n v="39.4"/>
    <n v="202389"/>
    <n v="82.6"/>
    <n v="31.9"/>
    <s v="Raabin_WBC"/>
    <s v="Giemsa"/>
    <s v="Olympus_BX51"/>
    <n v="100"/>
    <n v="224"/>
    <n v="0.1525"/>
    <n v="0.96350000000000002"/>
    <n v="0.93810000000000004"/>
    <n v="-2.5399999999999978E-2"/>
  </r>
  <r>
    <s v="CELL_002593"/>
    <x v="10"/>
    <x v="1"/>
    <s v="Normal_WBC"/>
    <n v="15.98"/>
    <n v="49.4"/>
    <n v="0.60699999999999998"/>
    <n v="0.58299999999999996"/>
    <n v="84.734133790737573"/>
    <n v="0.78200000000000003"/>
    <n v="0.39900000000000002"/>
    <n v="4.6900000000000004"/>
    <n v="2.1"/>
    <n v="0.68300000000000005"/>
    <n v="515"/>
    <n v="71"/>
    <n v="217"/>
    <n v="163"/>
    <n v="160"/>
    <n v="85.098039215686271"/>
    <n v="63.921568627450974"/>
    <n v="62.745098039215684"/>
    <n v="0.66800000000000004"/>
    <x v="2"/>
    <x v="0"/>
    <n v="6684"/>
    <n v="4.3600000000000003"/>
    <n v="13.5"/>
    <n v="41.6"/>
    <n v="435408"/>
    <n v="93.4"/>
    <n v="33.6"/>
    <s v="PBC_Dataset"/>
    <s v="Giemsa"/>
    <s v="Zeiss_Axio"/>
    <n v="40"/>
    <n v="224"/>
    <n v="0.1142"/>
    <n v="0.87439999999999996"/>
    <n v="0.77739999999999998"/>
    <n v="-9.6999999999999975E-2"/>
  </r>
  <r>
    <s v="CELL_002388"/>
    <x v="10"/>
    <x v="1"/>
    <s v="Normal_WBC"/>
    <n v="12.32"/>
    <n v="48.6"/>
    <n v="0.57999999999999996"/>
    <n v="0.497"/>
    <n v="97.786720321931597"/>
    <n v="0.70799999999999996"/>
    <n v="0.48099999999999998"/>
    <n v="5.04"/>
    <n v="2.4"/>
    <n v="0.82499999999999996"/>
    <n v="322"/>
    <n v="68"/>
    <n v="212"/>
    <n v="118"/>
    <n v="172"/>
    <n v="83.137254901960787"/>
    <n v="46.274509803921568"/>
    <n v="67.450980392156865"/>
    <n v="0.73899999999999999"/>
    <x v="0"/>
    <x v="0"/>
    <n v="7018"/>
    <n v="5.21"/>
    <n v="16.2"/>
    <n v="50.9"/>
    <n v="324583"/>
    <n v="76.900000000000006"/>
    <n v="35.5"/>
    <s v="PBC_Dataset"/>
    <s v="Giemsa"/>
    <s v="Leica_DM2000"/>
    <n v="100"/>
    <n v="512"/>
    <n v="4.4499999999999998E-2"/>
    <n v="0.94330000000000003"/>
    <n v="0.93049999999999999"/>
    <n v="-1.2800000000000034E-2"/>
  </r>
  <r>
    <s v="CELL_001875"/>
    <x v="5"/>
    <x v="1"/>
    <s v="Normal_WBC"/>
    <n v="9.2799999999999994"/>
    <n v="77.599999999999994"/>
    <n v="0.83799999999999997"/>
    <n v="0.23100000000000001"/>
    <n v="335.93073593073586"/>
    <n v="0.81200000000000006"/>
    <n v="0.254"/>
    <n v="0.65"/>
    <n v="1"/>
    <n v="0.871"/>
    <n v="274"/>
    <n v="54"/>
    <n v="197"/>
    <n v="132"/>
    <n v="194"/>
    <n v="77.254901960784323"/>
    <n v="51.764705882352949"/>
    <n v="76.078431372549019"/>
    <n v="0.65400000000000003"/>
    <x v="1"/>
    <x v="0"/>
    <n v="12708"/>
    <n v="4.24"/>
    <n v="10.7"/>
    <n v="40"/>
    <n v="278335"/>
    <n v="96.1"/>
    <n v="33.799999999999997"/>
    <s v="CytoData"/>
    <s v="Giemsa"/>
    <s v="Olympus_BX51"/>
    <n v="100"/>
    <n v="360"/>
    <n v="1.9800000000000002E-2"/>
    <n v="0.81220000000000003"/>
    <n v="0.92759999999999998"/>
    <n v="0.11539999999999995"/>
  </r>
  <r>
    <s v="CELL_005355"/>
    <x v="0"/>
    <x v="0"/>
    <s v="Infection"/>
    <n v="13.6"/>
    <n v="59.2"/>
    <n v="0.67300000000000004"/>
    <n v="0.32800000000000001"/>
    <n v="180.48780487804879"/>
    <n v="0.83399999999999996"/>
    <n v="0.38300000000000001"/>
    <n v="2.83"/>
    <n v="6.2"/>
    <n v="0.85299999999999998"/>
    <n v="525"/>
    <n v="93"/>
    <n v="219"/>
    <n v="148"/>
    <n v="199"/>
    <n v="85.882352941176464"/>
    <n v="58.039215686274517"/>
    <n v="78.039215686274517"/>
    <n v="0.499"/>
    <x v="0"/>
    <x v="0"/>
    <n v="8799"/>
    <n v="3.79"/>
    <n v="16.3"/>
    <n v="42"/>
    <n v="290840"/>
    <n v="78.099999999999994"/>
    <n v="30.8"/>
    <s v="PBC_Dataset"/>
    <s v="Giemsa"/>
    <s v="Olympus_BX51"/>
    <n v="100"/>
    <n v="512"/>
    <n v="0.83250000000000002"/>
    <n v="0.7429"/>
    <n v="0.73899999999999999"/>
    <n v="-3.9000000000000146E-3"/>
  </r>
  <r>
    <s v="CELL_000258"/>
    <x v="1"/>
    <x v="1"/>
    <s v="Normal_WBC"/>
    <n v="11.81"/>
    <n v="61.9"/>
    <n v="0.59"/>
    <n v="0.38500000000000001"/>
    <n v="160.77922077922076"/>
    <n v="0.71899999999999997"/>
    <n v="0.33200000000000002"/>
    <n v="3.4"/>
    <n v="3.7"/>
    <n v="0.77800000000000002"/>
    <n v="361"/>
    <n v="74"/>
    <n v="207"/>
    <n v="192"/>
    <n v="185"/>
    <n v="81.17647058823529"/>
    <n v="75.294117647058826"/>
    <n v="72.549019607843135"/>
    <n v="0.77700000000000002"/>
    <x v="1"/>
    <x v="1"/>
    <n v="4074"/>
    <n v="4.51"/>
    <n v="13"/>
    <n v="37.700000000000003"/>
    <n v="399007"/>
    <n v="93"/>
    <n v="34"/>
    <s v="Raabin_WBC"/>
    <s v="Giemsa"/>
    <s v="Leica_DM2000"/>
    <n v="60"/>
    <n v="512"/>
    <n v="2.75E-2"/>
    <n v="0.93420000000000003"/>
    <n v="0.77100000000000002"/>
    <n v="-0.16320000000000001"/>
  </r>
  <r>
    <s v="CELL_000508"/>
    <x v="1"/>
    <x v="1"/>
    <s v="Normal_WBC"/>
    <n v="11.58"/>
    <n v="59.1"/>
    <n v="0.503"/>
    <n v="0.38700000000000001"/>
    <n v="152.71317829457365"/>
    <n v="0.68400000000000005"/>
    <n v="0.48499999999999999"/>
    <n v="2.63"/>
    <n v="3.9"/>
    <n v="0.77"/>
    <n v="485"/>
    <n v="89"/>
    <n v="184"/>
    <n v="143"/>
    <n v="196"/>
    <n v="72.156862745098039"/>
    <n v="56.078431372549019"/>
    <n v="76.862745098039227"/>
    <n v="0.68600000000000005"/>
    <x v="1"/>
    <x v="1"/>
    <n v="8942"/>
    <n v="5.85"/>
    <n v="15.3"/>
    <n v="44.8"/>
    <n v="317946"/>
    <n v="76.900000000000006"/>
    <n v="33.200000000000003"/>
    <s v="CytoData"/>
    <s v="May_Grunwald_Giemsa"/>
    <s v="Olympus_BX51"/>
    <n v="60"/>
    <n v="360"/>
    <n v="0.15390000000000001"/>
    <n v="0.96260000000000001"/>
    <n v="0.84699999999999998"/>
    <n v="-0.11560000000000004"/>
  </r>
  <r>
    <s v="CELL_005604"/>
    <x v="3"/>
    <x v="0"/>
    <s v="Infection"/>
    <n v="16.64"/>
    <n v="69.7"/>
    <n v="0.63800000000000001"/>
    <n v="0.24399999999999999"/>
    <n v="285.65573770491807"/>
    <n v="0.85599999999999998"/>
    <n v="0.36699999999999999"/>
    <n v="1.52"/>
    <n v="1"/>
    <n v="0.8"/>
    <n v="504"/>
    <n v="91"/>
    <n v="202"/>
    <n v="161"/>
    <n v="194"/>
    <n v="79.215686274509807"/>
    <n v="63.13725490196078"/>
    <n v="76.078431372549019"/>
    <n v="0.66600000000000004"/>
    <x v="0"/>
    <x v="0"/>
    <n v="7963"/>
    <n v="4.41"/>
    <n v="10.199999999999999"/>
    <n v="46.7"/>
    <n v="266281"/>
    <n v="93.9"/>
    <n v="33.299999999999997"/>
    <s v="PBC_Dataset"/>
    <s v="May_Grunwald_Giemsa"/>
    <s v="Zeiss_Axio"/>
    <n v="100"/>
    <n v="360"/>
    <n v="0.86990000000000001"/>
    <n v="0.80700000000000005"/>
    <n v="0.68600000000000005"/>
    <n v="-0.121"/>
  </r>
  <r>
    <s v="CELL_000100"/>
    <x v="1"/>
    <x v="1"/>
    <s v="Normal_WBC"/>
    <n v="12.02"/>
    <n v="59.6"/>
    <n v="0.67900000000000005"/>
    <n v="0.49399999999999999"/>
    <n v="120.64777327935224"/>
    <n v="0.77500000000000002"/>
    <n v="0.49"/>
    <n v="2.1"/>
    <n v="2.6"/>
    <n v="0.85399999999999998"/>
    <n v="420"/>
    <n v="76"/>
    <n v="210"/>
    <n v="168"/>
    <n v="172"/>
    <n v="82.35294117647058"/>
    <n v="65.882352941176464"/>
    <n v="67.450980392156865"/>
    <n v="0.69"/>
    <x v="1"/>
    <x v="1"/>
    <n v="9486"/>
    <n v="4.26"/>
    <n v="11.2"/>
    <n v="30"/>
    <n v="241567"/>
    <n v="76.7"/>
    <n v="31.6"/>
    <s v="PBC_Dataset"/>
    <s v="Giemsa"/>
    <s v="Olympus_BX51"/>
    <n v="100"/>
    <n v="224"/>
    <n v="0"/>
    <n v="0.90010000000000001"/>
    <n v="0.98870000000000002"/>
    <n v="8.8600000000000012E-2"/>
  </r>
  <r>
    <s v="CELL_003144"/>
    <x v="2"/>
    <x v="1"/>
    <s v="Normal_RBC"/>
    <n v="7.67"/>
    <n v="0"/>
    <n v="0"/>
    <n v="1"/>
    <n v="0"/>
    <n v="0.84799999999999998"/>
    <n v="0.23300000000000001"/>
    <n v="0.47"/>
    <n v="1"/>
    <n v="0.94199999999999995"/>
    <n v="169"/>
    <n v="44"/>
    <n v="239"/>
    <n v="127"/>
    <n v="146"/>
    <n v="93.725490196078425"/>
    <n v="49.803921568627452"/>
    <n v="57.254901960784309"/>
    <n v="0.65"/>
    <x v="1"/>
    <x v="1"/>
    <n v="10434"/>
    <n v="3.9"/>
    <n v="15.9"/>
    <n v="37.9"/>
    <n v="130905"/>
    <n v="74.7"/>
    <n v="34.299999999999997"/>
    <s v="CytoData"/>
    <s v="Wright"/>
    <s v="Zeiss_Axio"/>
    <n v="100"/>
    <n v="360"/>
    <n v="1.3899999999999999E-2"/>
    <n v="0.90969999999999995"/>
    <n v="1"/>
    <n v="9.0300000000000047E-2"/>
  </r>
  <r>
    <s v="CELL_000745"/>
    <x v="1"/>
    <x v="1"/>
    <s v="Normal_WBC"/>
    <n v="10.9"/>
    <n v="60.5"/>
    <n v="0.60099999999999998"/>
    <n v="0.36"/>
    <n v="168.05555555555557"/>
    <n v="0.81200000000000006"/>
    <n v="0.33900000000000002"/>
    <n v="2.4300000000000002"/>
    <n v="3.6"/>
    <n v="0.84699999999999998"/>
    <n v="427"/>
    <n v="71"/>
    <n v="205"/>
    <n v="196"/>
    <n v="167"/>
    <n v="80.392156862745097"/>
    <n v="76.862745098039227"/>
    <n v="65.490196078431367"/>
    <n v="0.71099999999999997"/>
    <x v="0"/>
    <x v="0"/>
    <n v="7038"/>
    <n v="4.04"/>
    <n v="10.199999999999999"/>
    <n v="44.4"/>
    <n v="265449"/>
    <n v="95.4"/>
    <n v="32"/>
    <s v="PBC_Dataset"/>
    <s v="May_Grunwald_Giemsa"/>
    <s v="Zeiss_Axio"/>
    <n v="60"/>
    <n v="256"/>
    <n v="4.4999999999999997E-3"/>
    <n v="0.83289999999999997"/>
    <n v="1"/>
    <n v="0.16710000000000003"/>
  </r>
  <r>
    <s v="CELL_002132"/>
    <x v="4"/>
    <x v="1"/>
    <s v="Normal_WBC"/>
    <n v="14.73"/>
    <n v="64.2"/>
    <n v="0.49199999999999999"/>
    <n v="0.33900000000000002"/>
    <n v="189.38053097345133"/>
    <n v="0.60499999999999998"/>
    <n v="0.49199999999999999"/>
    <n v="1.78"/>
    <n v="1.7"/>
    <n v="0.753"/>
    <n v="759"/>
    <n v="78"/>
    <n v="200"/>
    <n v="157"/>
    <n v="169"/>
    <n v="78.431372549019613"/>
    <n v="61.568627450980394"/>
    <n v="66.274509803921561"/>
    <n v="0.55500000000000005"/>
    <x v="1"/>
    <x v="0"/>
    <n v="5800"/>
    <n v="4.5199999999999996"/>
    <n v="10.8"/>
    <n v="39.1"/>
    <n v="306159"/>
    <n v="95.4"/>
    <n v="33.4"/>
    <s v="CytoData"/>
    <s v="Wright"/>
    <s v="Olympus_BX51"/>
    <n v="100"/>
    <n v="512"/>
    <n v="8.4500000000000006E-2"/>
    <n v="0.92"/>
    <n v="0.96009999999999995"/>
    <n v="4.0099999999999913E-2"/>
  </r>
  <r>
    <s v="CELL_005442"/>
    <x v="11"/>
    <x v="0"/>
    <s v="Infection"/>
    <n v="12.9"/>
    <n v="50.9"/>
    <n v="0.66300000000000003"/>
    <n v="0.45600000000000002"/>
    <n v="111.62280701754385"/>
    <n v="0.78300000000000003"/>
    <n v="0.41499999999999998"/>
    <n v="4.75"/>
    <n v="3.9"/>
    <n v="0.94799999999999995"/>
    <n v="451"/>
    <n v="68"/>
    <n v="204"/>
    <n v="157"/>
    <n v="173"/>
    <n v="80"/>
    <n v="61.568627450980394"/>
    <n v="67.843137254901961"/>
    <n v="0.73"/>
    <x v="1"/>
    <x v="0"/>
    <n v="8734"/>
    <n v="5.43"/>
    <n v="13.7"/>
    <n v="47"/>
    <n v="275788"/>
    <n v="98.9"/>
    <n v="35.700000000000003"/>
    <s v="PBC_Dataset"/>
    <s v="May_Grunwald_Giemsa"/>
    <s v="Zeiss_Axio"/>
    <n v="100"/>
    <n v="256"/>
    <n v="0.85619999999999996"/>
    <n v="0.71689999999999998"/>
    <n v="0.75570000000000004"/>
    <n v="3.8800000000000057E-2"/>
  </r>
  <r>
    <s v="CELL_001376"/>
    <x v="5"/>
    <x v="1"/>
    <s v="Normal_WBC"/>
    <n v="9.34"/>
    <n v="80.400000000000006"/>
    <n v="0.81699999999999995"/>
    <n v="0.185"/>
    <n v="434.59459459459464"/>
    <n v="0.91400000000000003"/>
    <n v="0.19"/>
    <n v="0.61"/>
    <n v="1"/>
    <n v="0.94199999999999995"/>
    <n v="299"/>
    <n v="70"/>
    <n v="196"/>
    <n v="153"/>
    <n v="192"/>
    <n v="76.862745098039227"/>
    <n v="60"/>
    <n v="75.294117647058826"/>
    <n v="0.67300000000000004"/>
    <x v="1"/>
    <x v="0"/>
    <n v="5817"/>
    <n v="5.25"/>
    <n v="14"/>
    <n v="45.8"/>
    <n v="263210"/>
    <n v="85.7"/>
    <n v="33.299999999999997"/>
    <s v="PBC_Dataset"/>
    <s v="May_Grunwald_Giemsa"/>
    <s v="Olympus_BX51"/>
    <n v="100"/>
    <n v="512"/>
    <n v="0"/>
    <n v="0.83750000000000002"/>
    <n v="0.81950000000000001"/>
    <n v="-1.8000000000000016E-2"/>
  </r>
  <r>
    <s v="CELL_003716"/>
    <x v="7"/>
    <x v="1"/>
    <s v="Normal_Platelet"/>
    <n v="3.15"/>
    <n v="0"/>
    <n v="0"/>
    <n v="1"/>
    <n v="0"/>
    <n v="0.89200000000000002"/>
    <n v="0.27700000000000002"/>
    <n v="1.87"/>
    <n v="1"/>
    <n v="0.72599999999999998"/>
    <n v="25"/>
    <n v="19"/>
    <n v="219"/>
    <n v="144"/>
    <n v="158"/>
    <n v="85.882352941176464"/>
    <n v="56.470588235294116"/>
    <n v="61.96078431372549"/>
    <n v="0.53100000000000003"/>
    <x v="0"/>
    <x v="0"/>
    <n v="10112"/>
    <n v="5.2"/>
    <n v="11.2"/>
    <n v="26.9"/>
    <n v="287511"/>
    <n v="81.5"/>
    <n v="33.1"/>
    <s v="PBC_Dataset"/>
    <s v="Wright"/>
    <s v="Olympus_BX51"/>
    <n v="60"/>
    <n v="256"/>
    <n v="8.6499999999999994E-2"/>
    <n v="0.84309999999999996"/>
    <n v="0.77600000000000002"/>
    <n v="-6.7099999999999937E-2"/>
  </r>
  <r>
    <s v="CELL_004873"/>
    <x v="15"/>
    <x v="0"/>
    <s v="Anemia"/>
    <n v="6.64"/>
    <n v="0"/>
    <n v="0"/>
    <n v="1"/>
    <n v="0"/>
    <n v="0.98099999999999998"/>
    <n v="0.129"/>
    <n v="0.63"/>
    <n v="1"/>
    <n v="0.96399999999999997"/>
    <n v="137"/>
    <n v="46"/>
    <n v="242"/>
    <n v="137"/>
    <n v="120"/>
    <n v="94.901960784313715"/>
    <n v="53.725490196078432"/>
    <n v="47.058823529411761"/>
    <n v="0.54200000000000004"/>
    <x v="0"/>
    <x v="1"/>
    <n v="4714"/>
    <n v="4.66"/>
    <n v="11.2"/>
    <n v="45.9"/>
    <n v="258184"/>
    <n v="79.5"/>
    <n v="34.200000000000003"/>
    <s v="Raabin_WBC"/>
    <s v="Giemsa"/>
    <s v="Zeiss_Axio"/>
    <n v="40"/>
    <n v="512"/>
    <n v="0.88190000000000002"/>
    <n v="0.72519999999999996"/>
    <n v="0.83450000000000002"/>
    <n v="0.10930000000000006"/>
  </r>
  <r>
    <s v="CELL_002289"/>
    <x v="4"/>
    <x v="1"/>
    <s v="Normal_WBC"/>
    <n v="14.91"/>
    <n v="66.400000000000006"/>
    <n v="0.36699999999999999"/>
    <n v="0.27500000000000002"/>
    <n v="241.45454545454547"/>
    <n v="0.67800000000000005"/>
    <n v="0.74399999999999999"/>
    <n v="2.1800000000000002"/>
    <n v="1.3"/>
    <n v="0.67"/>
    <n v="514"/>
    <n v="105"/>
    <n v="198"/>
    <n v="162"/>
    <n v="188"/>
    <n v="77.64705882352942"/>
    <n v="63.529411764705877"/>
    <n v="73.725490196078439"/>
    <n v="0.55100000000000005"/>
    <x v="1"/>
    <x v="0"/>
    <n v="5730"/>
    <n v="4.0599999999999996"/>
    <n v="13.2"/>
    <n v="42.4"/>
    <n v="362707"/>
    <n v="93"/>
    <n v="34"/>
    <s v="Raabin_WBC"/>
    <s v="Wright"/>
    <s v="Zeiss_Axio"/>
    <n v="100"/>
    <n v="256"/>
    <n v="5.7099999999999998E-2"/>
    <n v="0.80759999999999998"/>
    <n v="0.88070000000000004"/>
    <n v="7.3100000000000054E-2"/>
  </r>
  <r>
    <s v="CELL_001158"/>
    <x v="5"/>
    <x v="1"/>
    <s v="Normal_WBC"/>
    <n v="10.39"/>
    <n v="73.099999999999994"/>
    <n v="0.96399999999999997"/>
    <n v="0.215"/>
    <n v="340"/>
    <n v="0.88300000000000001"/>
    <n v="0.182"/>
    <n v="1.3"/>
    <n v="1"/>
    <n v="0.92200000000000004"/>
    <n v="313"/>
    <n v="62"/>
    <n v="214"/>
    <n v="161"/>
    <n v="183"/>
    <n v="83.921568627450981"/>
    <n v="63.13725490196078"/>
    <n v="71.764705882352942"/>
    <n v="0.59499999999999997"/>
    <x v="1"/>
    <x v="0"/>
    <n v="7527"/>
    <n v="4.87"/>
    <n v="17.399999999999999"/>
    <n v="27.7"/>
    <n v="328446"/>
    <n v="85.6"/>
    <n v="33"/>
    <s v="PBC_Dataset"/>
    <s v="Giemsa"/>
    <s v="Zeiss_Axio"/>
    <n v="40"/>
    <n v="360"/>
    <n v="0.1084"/>
    <n v="0.96730000000000005"/>
    <n v="0.89659999999999995"/>
    <n v="-7.0700000000000096E-2"/>
  </r>
  <r>
    <s v="CELL_004282"/>
    <x v="13"/>
    <x v="0"/>
    <s v="Leukemia"/>
    <n v="14.66"/>
    <n v="94.2"/>
    <n v="0.42699999999999999"/>
    <n v="0.113"/>
    <n v="833.62831858407083"/>
    <n v="0.89200000000000002"/>
    <n v="0.186"/>
    <n v="0.75"/>
    <n v="1.1000000000000001"/>
    <n v="0.88400000000000001"/>
    <n v="620"/>
    <n v="94"/>
    <n v="209"/>
    <n v="146"/>
    <n v="177"/>
    <n v="81.960784313725483"/>
    <n v="57.254901960784309"/>
    <n v="69.411764705882348"/>
    <n v="0.77700000000000002"/>
    <x v="0"/>
    <x v="0"/>
    <n v="5498"/>
    <n v="4.41"/>
    <n v="12.7"/>
    <n v="40.5"/>
    <n v="132765"/>
    <n v="80"/>
    <n v="34"/>
    <s v="Raabin_WBC"/>
    <s v="Giemsa"/>
    <s v="Zeiss_Axio"/>
    <n v="40"/>
    <n v="360"/>
    <n v="0.68889999999999996"/>
    <n v="0.72340000000000004"/>
    <n v="0.81200000000000006"/>
    <n v="8.8600000000000012E-2"/>
  </r>
  <r>
    <s v="CELL_005287"/>
    <x v="0"/>
    <x v="0"/>
    <s v="Infection"/>
    <n v="13.74"/>
    <n v="57.5"/>
    <n v="0.57399999999999995"/>
    <n v="0.33100000000000002"/>
    <n v="173.71601208459214"/>
    <n v="0.70799999999999996"/>
    <n v="0.50600000000000001"/>
    <n v="3"/>
    <n v="5.6"/>
    <n v="0.77600000000000002"/>
    <n v="422"/>
    <n v="86"/>
    <n v="205"/>
    <n v="177"/>
    <n v="210"/>
    <n v="80.392156862745097"/>
    <n v="69.411764705882348"/>
    <n v="82.35294117647058"/>
    <n v="0.53"/>
    <x v="1"/>
    <x v="1"/>
    <n v="8351"/>
    <n v="4.8099999999999996"/>
    <n v="12.3"/>
    <n v="36.5"/>
    <n v="332191"/>
    <n v="90.8"/>
    <n v="33.4"/>
    <s v="PBC_Dataset"/>
    <s v="Giemsa"/>
    <s v="Leica_DM2000"/>
    <n v="100"/>
    <n v="224"/>
    <n v="0.64539999999999997"/>
    <n v="0.81569999999999998"/>
    <n v="0.59919999999999995"/>
    <n v="-0.21650000000000003"/>
  </r>
  <r>
    <s v="CELL_004811"/>
    <x v="12"/>
    <x v="0"/>
    <s v="Anemia"/>
    <n v="4.8499999999999996"/>
    <n v="0"/>
    <n v="0"/>
    <n v="1"/>
    <n v="0"/>
    <n v="0.48399999999999999"/>
    <n v="0.72199999999999998"/>
    <n v="0.62"/>
    <n v="1"/>
    <n v="0.82"/>
    <n v="51"/>
    <n v="39"/>
    <n v="231"/>
    <n v="129"/>
    <n v="126"/>
    <n v="90.588235294117652"/>
    <n v="50.588235294117645"/>
    <n v="49.411764705882355"/>
    <n v="0.60699999999999998"/>
    <x v="1"/>
    <x v="1"/>
    <n v="5336"/>
    <n v="4.9000000000000004"/>
    <n v="11.3"/>
    <n v="49.2"/>
    <n v="76755"/>
    <n v="95"/>
    <n v="34.799999999999997"/>
    <s v="CytoData"/>
    <s v="May_Grunwald_Giemsa"/>
    <s v="Zeiss_Axio"/>
    <n v="100"/>
    <n v="512"/>
    <n v="0.9113"/>
    <n v="0.78820000000000001"/>
    <n v="0.87619999999999998"/>
    <n v="8.7999999999999967E-2"/>
  </r>
  <r>
    <s v="CELL_001438"/>
    <x v="5"/>
    <x v="1"/>
    <s v="Normal_WBC"/>
    <n v="9.59"/>
    <n v="89"/>
    <n v="0.79500000000000004"/>
    <n v="0.19700000000000001"/>
    <n v="451.7766497461929"/>
    <n v="0.82699999999999996"/>
    <n v="0.309"/>
    <n v="1.69"/>
    <n v="1.1000000000000001"/>
    <n v="0.96699999999999997"/>
    <n v="170"/>
    <n v="74"/>
    <n v="198"/>
    <n v="183"/>
    <n v="215"/>
    <n v="77.64705882352942"/>
    <n v="71.764705882352942"/>
    <n v="84.313725490196077"/>
    <n v="0.76600000000000001"/>
    <x v="1"/>
    <x v="1"/>
    <n v="6142"/>
    <n v="3.72"/>
    <n v="15.7"/>
    <n v="42.6"/>
    <n v="340182"/>
    <n v="94.1"/>
    <n v="33.4"/>
    <s v="CytoData"/>
    <s v="May_Grunwald_Giemsa"/>
    <s v="Olympus_BX51"/>
    <n v="60"/>
    <n v="224"/>
    <n v="0.19800000000000001"/>
    <n v="0.86050000000000004"/>
    <n v="0.84489999999999998"/>
    <n v="-1.5600000000000058E-2"/>
  </r>
  <r>
    <s v="CELL_000367"/>
    <x v="1"/>
    <x v="1"/>
    <s v="Normal_WBC"/>
    <n v="10.4"/>
    <n v="64.2"/>
    <n v="0.57499999999999996"/>
    <n v="0.47799999999999998"/>
    <n v="134.30962343096235"/>
    <n v="0.77400000000000002"/>
    <n v="0.38200000000000001"/>
    <n v="3.13"/>
    <n v="4.0999999999999996"/>
    <n v="0.82"/>
    <n v="458"/>
    <n v="68"/>
    <n v="212"/>
    <n v="147"/>
    <n v="203"/>
    <n v="83.137254901960787"/>
    <n v="57.647058823529406"/>
    <n v="79.607843137254903"/>
    <n v="0.59199999999999997"/>
    <x v="2"/>
    <x v="1"/>
    <n v="6187"/>
    <n v="3.43"/>
    <n v="13.2"/>
    <n v="40.799999999999997"/>
    <n v="159549"/>
    <n v="85.7"/>
    <n v="34.1"/>
    <s v="CytoData"/>
    <s v="May_Grunwald_Giemsa"/>
    <s v="Olympus_BX51"/>
    <n v="100"/>
    <n v="512"/>
    <n v="0.12909999999999999"/>
    <n v="0.95920000000000005"/>
    <n v="0.85189999999999999"/>
    <n v="-0.10730000000000006"/>
  </r>
  <r>
    <s v="CELL_004936"/>
    <x v="15"/>
    <x v="0"/>
    <s v="Anemia"/>
    <n v="7.65"/>
    <n v="0"/>
    <n v="0"/>
    <n v="1"/>
    <n v="0"/>
    <n v="0.998"/>
    <n v="4.5999999999999999E-2"/>
    <n v="0.92"/>
    <n v="1"/>
    <n v="0.95799999999999996"/>
    <n v="152"/>
    <n v="37"/>
    <n v="242"/>
    <n v="123"/>
    <n v="119"/>
    <n v="94.901960784313715"/>
    <n v="48.235294117647058"/>
    <n v="46.666666666666664"/>
    <n v="0.48799999999999999"/>
    <x v="0"/>
    <x v="1"/>
    <n v="8013"/>
    <n v="4.8899999999999997"/>
    <n v="13.3"/>
    <n v="48.1"/>
    <n v="268575"/>
    <n v="82.4"/>
    <n v="35.9"/>
    <s v="CytoData"/>
    <s v="Wright"/>
    <s v="Leica_DM2000"/>
    <n v="100"/>
    <n v="224"/>
    <n v="0.72519999999999996"/>
    <n v="0.63629999999999998"/>
    <n v="0.81899999999999995"/>
    <n v="0.18269999999999997"/>
  </r>
  <r>
    <s v="CELL_002827"/>
    <x v="2"/>
    <x v="1"/>
    <s v="Normal_RBC"/>
    <n v="7.48"/>
    <n v="0"/>
    <n v="0"/>
    <n v="1"/>
    <n v="0"/>
    <n v="0.82499999999999996"/>
    <n v="0.17499999999999999"/>
    <n v="0.6"/>
    <n v="1"/>
    <n v="0.88600000000000001"/>
    <n v="147"/>
    <n v="46"/>
    <n v="223"/>
    <n v="117"/>
    <n v="108"/>
    <n v="87.450980392156865"/>
    <n v="45.882352941176471"/>
    <n v="42.352941176470587"/>
    <n v="0.45600000000000002"/>
    <x v="2"/>
    <x v="0"/>
    <n v="6745"/>
    <n v="4.2"/>
    <n v="14.1"/>
    <n v="39.4"/>
    <n v="225210"/>
    <n v="82.2"/>
    <n v="33.6"/>
    <s v="PBC_Dataset"/>
    <s v="Giemsa"/>
    <s v="Zeiss_Axio"/>
    <n v="100"/>
    <n v="360"/>
    <n v="7.4399999999999994E-2"/>
    <n v="0.85680000000000001"/>
    <n v="0.90110000000000001"/>
    <n v="4.4300000000000006E-2"/>
  </r>
  <r>
    <s v="CELL_000403"/>
    <x v="1"/>
    <x v="1"/>
    <s v="Normal_WBC"/>
    <n v="11.46"/>
    <n v="59.3"/>
    <n v="0.67500000000000004"/>
    <n v="0.4"/>
    <n v="148.24999999999997"/>
    <n v="0.80800000000000005"/>
    <n v="0.46400000000000002"/>
    <n v="3.21"/>
    <n v="2.1"/>
    <n v="0.83199999999999996"/>
    <n v="458"/>
    <n v="64"/>
    <n v="206"/>
    <n v="142"/>
    <n v="146"/>
    <n v="80.784313725490193"/>
    <n v="55.686274509803923"/>
    <n v="57.254901960784309"/>
    <n v="0.72199999999999998"/>
    <x v="1"/>
    <x v="0"/>
    <n v="6990"/>
    <n v="4.6399999999999997"/>
    <n v="12.1"/>
    <n v="39.700000000000003"/>
    <n v="302285"/>
    <n v="83.4"/>
    <n v="33.9"/>
    <s v="Raabin_WBC"/>
    <s v="Giemsa"/>
    <s v="Leica_DM2000"/>
    <n v="60"/>
    <n v="360"/>
    <n v="6.4000000000000003E-3"/>
    <n v="1"/>
    <n v="0.86560000000000004"/>
    <n v="-0.13439999999999996"/>
  </r>
  <r>
    <s v="CELL_004554"/>
    <x v="16"/>
    <x v="0"/>
    <s v="Anemia"/>
    <n v="8.23"/>
    <n v="0"/>
    <n v="0"/>
    <n v="1"/>
    <n v="0"/>
    <n v="0.56899999999999995"/>
    <n v="0.64500000000000002"/>
    <n v="0.89"/>
    <n v="1"/>
    <n v="0.90100000000000002"/>
    <n v="178"/>
    <n v="70"/>
    <n v="230"/>
    <n v="120"/>
    <n v="137"/>
    <n v="90.196078431372555"/>
    <n v="47.058823529411761"/>
    <n v="53.725490196078432"/>
    <n v="0.45500000000000002"/>
    <x v="1"/>
    <x v="0"/>
    <n v="6164"/>
    <n v="5.51"/>
    <n v="15.9"/>
    <n v="35.200000000000003"/>
    <n v="130384"/>
    <n v="99.3"/>
    <n v="32.9"/>
    <s v="Raabin_WBC"/>
    <s v="Wright"/>
    <s v="Zeiss_Axio"/>
    <n v="100"/>
    <n v="512"/>
    <n v="0.74239999999999995"/>
    <n v="0.7228"/>
    <n v="0.66839999999999999"/>
    <n v="-5.4400000000000004E-2"/>
  </r>
  <r>
    <s v="CELL_003451"/>
    <x v="2"/>
    <x v="1"/>
    <s v="Normal_RBC"/>
    <n v="7.14"/>
    <n v="0"/>
    <n v="0"/>
    <n v="1"/>
    <n v="0"/>
    <n v="0.89800000000000002"/>
    <n v="0.19600000000000001"/>
    <n v="0.85"/>
    <n v="1"/>
    <n v="0.99299999999999999"/>
    <n v="154"/>
    <n v="51"/>
    <n v="221"/>
    <n v="127"/>
    <n v="125"/>
    <n v="86.666666666666671"/>
    <n v="49.803921568627452"/>
    <n v="49.019607843137251"/>
    <n v="0.44600000000000001"/>
    <x v="1"/>
    <x v="1"/>
    <n v="9750"/>
    <n v="4.97"/>
    <n v="9.8000000000000007"/>
    <n v="44.6"/>
    <n v="258988"/>
    <n v="88.9"/>
    <n v="32.9"/>
    <s v="PBC_Dataset"/>
    <s v="Giemsa"/>
    <s v="Olympus_BX51"/>
    <n v="60"/>
    <n v="512"/>
    <n v="8.43E-2"/>
    <n v="0.90649999999999997"/>
    <n v="0.85489999999999999"/>
    <n v="-5.1599999999999979E-2"/>
  </r>
  <r>
    <s v="CELL_000950"/>
    <x v="1"/>
    <x v="1"/>
    <s v="Normal_WBC"/>
    <n v="10.4"/>
    <n v="58.8"/>
    <n v="0.499"/>
    <n v="0.48699999999999999"/>
    <n v="120.73921971252567"/>
    <n v="0.73"/>
    <n v="0.39100000000000001"/>
    <n v="4.07"/>
    <n v="2.8"/>
    <n v="0.871"/>
    <n v="453"/>
    <n v="60"/>
    <n v="218"/>
    <n v="161"/>
    <n v="186"/>
    <n v="85.490196078431367"/>
    <n v="63.13725490196078"/>
    <n v="72.941176470588232"/>
    <n v="0.67400000000000004"/>
    <x v="0"/>
    <x v="1"/>
    <n v="6124"/>
    <n v="4.9000000000000004"/>
    <n v="13.1"/>
    <n v="43.5"/>
    <n v="302396"/>
    <n v="104.3"/>
    <n v="33.799999999999997"/>
    <s v="Raabin_WBC"/>
    <s v="Giemsa"/>
    <s v="Leica_DM2000"/>
    <n v="100"/>
    <n v="512"/>
    <n v="4.6899999999999997E-2"/>
    <n v="0.92159999999999997"/>
    <n v="0.8448"/>
    <n v="-7.6799999999999979E-2"/>
  </r>
  <r>
    <s v="CELL_002672"/>
    <x v="9"/>
    <x v="1"/>
    <s v="Normal_WBC"/>
    <n v="11.33"/>
    <n v="58.5"/>
    <n v="0.74"/>
    <n v="0.42099999999999999"/>
    <n v="138.95486935866984"/>
    <n v="0.73799999999999999"/>
    <n v="0.34399999999999997"/>
    <n v="4.6900000000000004"/>
    <n v="2.2999999999999998"/>
    <n v="0.76"/>
    <n v="472"/>
    <n v="85"/>
    <n v="179"/>
    <n v="134"/>
    <n v="199"/>
    <n v="70.196078431372541"/>
    <n v="52.549019607843142"/>
    <n v="78.039215686274517"/>
    <n v="0.70499999999999996"/>
    <x v="1"/>
    <x v="1"/>
    <n v="9128"/>
    <n v="3.97"/>
    <n v="16.7"/>
    <n v="36.200000000000003"/>
    <n v="192292"/>
    <n v="93"/>
    <n v="30.6"/>
    <s v="Raabin_WBC"/>
    <s v="Giemsa"/>
    <s v="Olympus_BX51"/>
    <n v="100"/>
    <n v="256"/>
    <n v="6.7500000000000004E-2"/>
    <n v="0.96299999999999997"/>
    <n v="0.81169999999999998"/>
    <n v="-0.15129999999999999"/>
  </r>
  <r>
    <s v="CELL_000020"/>
    <x v="1"/>
    <x v="1"/>
    <s v="Normal_WBC"/>
    <n v="10.66"/>
    <n v="46.3"/>
    <n v="0.63900000000000001"/>
    <n v="0.314"/>
    <n v="147.45222929936304"/>
    <n v="0.76800000000000002"/>
    <n v="0.629"/>
    <n v="3.19"/>
    <n v="2.8"/>
    <n v="0.81699999999999995"/>
    <n v="417"/>
    <n v="73"/>
    <n v="219"/>
    <n v="144"/>
    <n v="210"/>
    <n v="85.882352941176464"/>
    <n v="56.470588235294116"/>
    <n v="82.35294117647058"/>
    <n v="0.66700000000000004"/>
    <x v="0"/>
    <x v="0"/>
    <n v="8816"/>
    <n v="4.79"/>
    <n v="10.5"/>
    <n v="42.5"/>
    <n v="109026"/>
    <n v="80.2"/>
    <n v="33"/>
    <s v="PBC_Dataset"/>
    <s v="Giemsa"/>
    <s v="Olympus_BX51"/>
    <n v="100"/>
    <n v="512"/>
    <n v="8.9800000000000005E-2"/>
    <n v="0.80520000000000003"/>
    <n v="0.8972"/>
    <n v="9.1999999999999971E-2"/>
  </r>
  <r>
    <s v="CELL_000230"/>
    <x v="1"/>
    <x v="1"/>
    <s v="Normal_WBC"/>
    <n v="12.54"/>
    <n v="60.4"/>
    <n v="0.57099999999999995"/>
    <n v="0.498"/>
    <n v="121.285140562249"/>
    <n v="0.82199999999999995"/>
    <n v="0.42099999999999999"/>
    <n v="2.87"/>
    <n v="3.6"/>
    <n v="0.77800000000000002"/>
    <n v="420"/>
    <n v="74"/>
    <n v="235"/>
    <n v="140"/>
    <n v="192"/>
    <n v="92.156862745098039"/>
    <n v="54.901960784313729"/>
    <n v="75.294117647058826"/>
    <n v="0.754"/>
    <x v="1"/>
    <x v="0"/>
    <n v="8897"/>
    <n v="4.37"/>
    <n v="11.5"/>
    <n v="45.5"/>
    <n v="256022"/>
    <n v="107.3"/>
    <n v="34"/>
    <s v="Raabin_WBC"/>
    <s v="Wright"/>
    <s v="Zeiss_Axio"/>
    <n v="60"/>
    <n v="360"/>
    <n v="7.7100000000000002E-2"/>
    <n v="0.75870000000000004"/>
    <n v="0.99719999999999998"/>
    <n v="0.23849999999999993"/>
  </r>
  <r>
    <s v="CELL_004102"/>
    <x v="8"/>
    <x v="0"/>
    <s v="Leukemia"/>
    <n v="13.65"/>
    <n v="90.5"/>
    <n v="0.40600000000000003"/>
    <n v="0.16300000000000001"/>
    <n v="555.21472392638032"/>
    <n v="0.84799999999999998"/>
    <n v="0.247"/>
    <n v="0.79"/>
    <n v="1"/>
    <n v="0.88"/>
    <n v="559"/>
    <n v="104"/>
    <n v="215"/>
    <n v="150"/>
    <n v="225"/>
    <n v="84.313725490196077"/>
    <n v="58.82352941176471"/>
    <n v="88.235294117647058"/>
    <n v="0.77300000000000002"/>
    <x v="2"/>
    <x v="1"/>
    <n v="10786"/>
    <n v="4.92"/>
    <n v="14.1"/>
    <n v="43.6"/>
    <n v="283364"/>
    <n v="105.3"/>
    <n v="34"/>
    <s v="PBC_Dataset"/>
    <s v="Giemsa"/>
    <s v="Leica_DM2000"/>
    <n v="100"/>
    <n v="224"/>
    <n v="0.75619999999999998"/>
    <n v="0.75260000000000005"/>
    <n v="0.64739999999999998"/>
    <n v="-0.10520000000000007"/>
  </r>
  <r>
    <s v="CELL_000669"/>
    <x v="1"/>
    <x v="1"/>
    <s v="Normal_WBC"/>
    <n v="11.5"/>
    <n v="53.5"/>
    <n v="0.50900000000000001"/>
    <n v="0.42199999999999999"/>
    <n v="126.77725118483413"/>
    <n v="0.63300000000000001"/>
    <n v="0.372"/>
    <n v="3.13"/>
    <n v="3.8"/>
    <n v="0.79400000000000004"/>
    <n v="381"/>
    <n v="71"/>
    <n v="185"/>
    <n v="162"/>
    <n v="157"/>
    <n v="72.549019607843135"/>
    <n v="63.529411764705877"/>
    <n v="61.568627450980394"/>
    <n v="0.72799999999999998"/>
    <x v="1"/>
    <x v="0"/>
    <n v="8710"/>
    <n v="5.0199999999999996"/>
    <n v="14.7"/>
    <n v="39.4"/>
    <n v="226755"/>
    <n v="87.9"/>
    <n v="32.6"/>
    <s v="PBC_Dataset"/>
    <s v="Giemsa"/>
    <s v="Olympus_BX51"/>
    <n v="100"/>
    <n v="256"/>
    <n v="7.4899999999999994E-2"/>
    <n v="0.85440000000000005"/>
    <n v="0.94710000000000005"/>
    <n v="9.2700000000000005E-2"/>
  </r>
  <r>
    <s v="CELL_000219"/>
    <x v="1"/>
    <x v="1"/>
    <s v="Normal_WBC"/>
    <n v="12.93"/>
    <n v="59.2"/>
    <n v="0.59599999999999997"/>
    <n v="0.42"/>
    <n v="140.95238095238096"/>
    <n v="0.82299999999999995"/>
    <n v="0.40500000000000003"/>
    <n v="3.27"/>
    <n v="3.1"/>
    <n v="0.79500000000000004"/>
    <n v="423"/>
    <n v="91"/>
    <n v="214"/>
    <n v="150"/>
    <n v="172"/>
    <n v="83.921568627450981"/>
    <n v="58.82352941176471"/>
    <n v="67.450980392156865"/>
    <n v="0.61599999999999999"/>
    <x v="0"/>
    <x v="0"/>
    <n v="12443"/>
    <n v="4.79"/>
    <n v="16.899999999999999"/>
    <n v="48.7"/>
    <n v="148029"/>
    <n v="78.900000000000006"/>
    <n v="36"/>
    <s v="Raabin_WBC"/>
    <s v="Giemsa"/>
    <s v="Olympus_BX51"/>
    <n v="40"/>
    <n v="360"/>
    <n v="6.6699999999999995E-2"/>
    <n v="0.89629999999999999"/>
    <n v="0.94199999999999995"/>
    <n v="4.5699999999999963E-2"/>
  </r>
  <r>
    <s v="CELL_005526"/>
    <x v="11"/>
    <x v="0"/>
    <s v="Infection"/>
    <n v="10.92"/>
    <n v="60.2"/>
    <n v="0.58599999999999997"/>
    <n v="0.44600000000000001"/>
    <n v="134.97757847533632"/>
    <n v="0.66800000000000004"/>
    <n v="0.34300000000000003"/>
    <n v="5.22"/>
    <n v="2.8"/>
    <n v="0.72899999999999998"/>
    <n v="525"/>
    <n v="59"/>
    <n v="211"/>
    <n v="179"/>
    <n v="178"/>
    <n v="82.745098039215677"/>
    <n v="70.196078431372541"/>
    <n v="69.803921568627445"/>
    <n v="0.58799999999999997"/>
    <x v="1"/>
    <x v="0"/>
    <n v="4515"/>
    <n v="4.7300000000000004"/>
    <n v="13.9"/>
    <n v="47.2"/>
    <n v="225099"/>
    <n v="96.9"/>
    <n v="34.6"/>
    <s v="CytoData"/>
    <s v="Wright"/>
    <s v="Olympus_BX51"/>
    <n v="60"/>
    <n v="360"/>
    <n v="0.73870000000000002"/>
    <n v="0.70699999999999996"/>
    <n v="0.59550000000000003"/>
    <n v="-0.11149999999999993"/>
  </r>
  <r>
    <s v="CELL_003868"/>
    <x v="7"/>
    <x v="1"/>
    <s v="Normal_Platelet"/>
    <n v="2.2000000000000002"/>
    <n v="0"/>
    <n v="0"/>
    <n v="1"/>
    <n v="0"/>
    <n v="0.81799999999999995"/>
    <n v="0.376"/>
    <n v="2.0099999999999998"/>
    <n v="1"/>
    <n v="0.69399999999999995"/>
    <n v="19"/>
    <n v="21"/>
    <n v="202"/>
    <n v="130"/>
    <n v="158"/>
    <n v="79.215686274509807"/>
    <n v="50.980392156862742"/>
    <n v="61.96078431372549"/>
    <n v="0.51800000000000002"/>
    <x v="1"/>
    <x v="0"/>
    <n v="7020"/>
    <n v="3.99"/>
    <n v="14.6"/>
    <n v="38.1"/>
    <n v="372264"/>
    <n v="86.2"/>
    <n v="34.5"/>
    <s v="CytoData"/>
    <s v="May_Grunwald_Giemsa"/>
    <s v="Olympus_BX51"/>
    <n v="40"/>
    <n v="224"/>
    <n v="9.4899999999999998E-2"/>
    <n v="0.8952"/>
    <n v="0.81220000000000003"/>
    <n v="-8.2999999999999963E-2"/>
  </r>
  <r>
    <s v="CELL_002081"/>
    <x v="4"/>
    <x v="1"/>
    <s v="Normal_WBC"/>
    <n v="15.48"/>
    <n v="65.099999999999994"/>
    <n v="0.54400000000000004"/>
    <n v="0.35099999999999998"/>
    <n v="185.47008547008548"/>
    <n v="0.73199999999999998"/>
    <n v="0.45500000000000002"/>
    <n v="2.14"/>
    <n v="1.6"/>
    <n v="0.77600000000000002"/>
    <n v="449"/>
    <n v="97"/>
    <n v="188"/>
    <n v="149"/>
    <n v="186"/>
    <n v="73.725490196078439"/>
    <n v="58.431372549019613"/>
    <n v="72.941176470588232"/>
    <n v="0.51200000000000001"/>
    <x v="2"/>
    <x v="0"/>
    <n v="4225"/>
    <n v="5.05"/>
    <n v="12.3"/>
    <n v="44.6"/>
    <n v="335853"/>
    <n v="68.8"/>
    <n v="33.6"/>
    <s v="CytoData"/>
    <s v="May_Grunwald_Giemsa"/>
    <s v="Zeiss_Axio"/>
    <n v="40"/>
    <n v="512"/>
    <n v="9.0300000000000005E-2"/>
    <n v="0.88600000000000001"/>
    <n v="0.98099999999999998"/>
    <n v="9.4999999999999973E-2"/>
  </r>
  <r>
    <s v="CELL_002418"/>
    <x v="10"/>
    <x v="1"/>
    <s v="Normal_WBC"/>
    <n v="14.2"/>
    <n v="58.2"/>
    <n v="0.61199999999999999"/>
    <n v="0.47599999999999998"/>
    <n v="122.26890756302522"/>
    <n v="0.78100000000000003"/>
    <n v="0.42399999999999999"/>
    <n v="4.41"/>
    <n v="2"/>
    <n v="0.81699999999999995"/>
    <n v="495"/>
    <n v="70"/>
    <n v="239"/>
    <n v="169"/>
    <n v="143"/>
    <n v="93.725490196078425"/>
    <n v="66.274509803921561"/>
    <n v="56.078431372549019"/>
    <n v="0.71599999999999997"/>
    <x v="1"/>
    <x v="0"/>
    <n v="4813"/>
    <n v="5.92"/>
    <n v="14.1"/>
    <n v="39.4"/>
    <n v="276522"/>
    <n v="88"/>
    <n v="32.5"/>
    <s v="PBC_Dataset"/>
    <s v="Wright"/>
    <s v="Leica_DM2000"/>
    <n v="100"/>
    <n v="256"/>
    <n v="8.7900000000000006E-2"/>
    <n v="0.91459999999999997"/>
    <n v="0.9909"/>
    <n v="7.6300000000000034E-2"/>
  </r>
  <r>
    <s v="CELL_004303"/>
    <x v="13"/>
    <x v="0"/>
    <s v="Leukemia"/>
    <n v="12.32"/>
    <n v="76.8"/>
    <n v="0.39900000000000002"/>
    <n v="0.157"/>
    <n v="489.171974522293"/>
    <n v="0.89200000000000002"/>
    <n v="0.23699999999999999"/>
    <n v="1.1000000000000001"/>
    <n v="1"/>
    <n v="0.85699999999999998"/>
    <n v="609"/>
    <n v="76"/>
    <n v="184"/>
    <n v="168"/>
    <n v="208"/>
    <n v="72.156862745098039"/>
    <n v="65.882352941176464"/>
    <n v="81.568627450980387"/>
    <n v="0.59899999999999998"/>
    <x v="1"/>
    <x v="0"/>
    <n v="6297"/>
    <n v="4.42"/>
    <n v="15.4"/>
    <n v="40.299999999999997"/>
    <n v="216638"/>
    <n v="69.900000000000006"/>
    <n v="31.5"/>
    <s v="Raabin_WBC"/>
    <s v="May_Grunwald_Giemsa"/>
    <s v="Olympus_BX51"/>
    <n v="100"/>
    <n v="224"/>
    <n v="0.87580000000000002"/>
    <n v="0.90849999999999997"/>
    <n v="0.83730000000000004"/>
    <n v="-7.119999999999993E-2"/>
  </r>
  <r>
    <s v="CELL_000586"/>
    <x v="1"/>
    <x v="1"/>
    <s v="Normal_WBC"/>
    <n v="12.98"/>
    <n v="49.4"/>
    <n v="0.67400000000000004"/>
    <n v="0.37"/>
    <n v="133.51351351351352"/>
    <n v="0.92"/>
    <n v="0.51800000000000002"/>
    <n v="3.27"/>
    <n v="2.5"/>
    <n v="0.81699999999999995"/>
    <n v="400"/>
    <n v="61"/>
    <n v="214"/>
    <n v="147"/>
    <n v="174"/>
    <n v="83.921568627450981"/>
    <n v="57.647058823529406"/>
    <n v="68.235294117647058"/>
    <n v="0.63600000000000001"/>
    <x v="0"/>
    <x v="1"/>
    <n v="5562"/>
    <n v="4.8499999999999996"/>
    <n v="12.1"/>
    <n v="35.5"/>
    <n v="220117"/>
    <n v="95.3"/>
    <n v="30.7"/>
    <s v="PBC_Dataset"/>
    <s v="May_Grunwald_Giemsa"/>
    <s v="Olympus_BX51"/>
    <n v="100"/>
    <n v="224"/>
    <n v="0.22589999999999999"/>
    <n v="0.82930000000000004"/>
    <n v="0.93689999999999996"/>
    <n v="0.10759999999999992"/>
  </r>
  <r>
    <s v="CELL_002810"/>
    <x v="2"/>
    <x v="1"/>
    <s v="Normal_RBC"/>
    <n v="6.99"/>
    <n v="0"/>
    <n v="0"/>
    <n v="1"/>
    <n v="0"/>
    <n v="0.88800000000000001"/>
    <n v="0.151"/>
    <n v="0.56000000000000005"/>
    <n v="1"/>
    <n v="0.95699999999999996"/>
    <n v="201"/>
    <n v="43"/>
    <n v="233"/>
    <n v="143"/>
    <n v="127"/>
    <n v="91.372549019607845"/>
    <n v="56.078431372549019"/>
    <n v="49.803921568627452"/>
    <n v="0.5"/>
    <x v="1"/>
    <x v="0"/>
    <n v="8909"/>
    <n v="6.05"/>
    <n v="14.6"/>
    <n v="35.700000000000003"/>
    <n v="315054"/>
    <n v="92.6"/>
    <n v="32.9"/>
    <s v="PBC_Dataset"/>
    <s v="Giemsa"/>
    <s v="Olympus_BX51"/>
    <n v="100"/>
    <n v="224"/>
    <n v="6.1199999999999997E-2"/>
    <n v="0.93389999999999995"/>
    <n v="0.87460000000000004"/>
    <n v="-5.9299999999999908E-2"/>
  </r>
  <r>
    <s v="CELL_001833"/>
    <x v="5"/>
    <x v="1"/>
    <s v="Normal_WBC"/>
    <n v="9.39"/>
    <n v="78.8"/>
    <n v="0.78500000000000003"/>
    <n v="0.16"/>
    <n v="492.5"/>
    <n v="0.98199999999999998"/>
    <n v="0.20200000000000001"/>
    <n v="1.31"/>
    <n v="1"/>
    <n v="0.80800000000000005"/>
    <n v="265"/>
    <n v="49"/>
    <n v="211"/>
    <n v="139"/>
    <n v="200"/>
    <n v="82.745098039215677"/>
    <n v="54.509803921568626"/>
    <n v="78.431372549019613"/>
    <n v="0.78"/>
    <x v="2"/>
    <x v="1"/>
    <n v="7701"/>
    <n v="3.47"/>
    <n v="13.1"/>
    <n v="43.1"/>
    <n v="209149"/>
    <n v="88.5"/>
    <n v="31.4"/>
    <s v="CytoData"/>
    <s v="Giemsa"/>
    <s v="Olympus_BX51"/>
    <n v="100"/>
    <n v="360"/>
    <n v="6.3100000000000003E-2"/>
    <n v="0.9304"/>
    <n v="0.9103"/>
    <n v="-2.0100000000000007E-2"/>
  </r>
  <r>
    <s v="CELL_003760"/>
    <x v="7"/>
    <x v="1"/>
    <s v="Normal_Platelet"/>
    <n v="2.0099999999999998"/>
    <n v="0"/>
    <n v="0"/>
    <n v="1"/>
    <n v="0"/>
    <n v="0.72"/>
    <n v="0.44700000000000001"/>
    <n v="2.42"/>
    <n v="1"/>
    <n v="0.71799999999999997"/>
    <n v="30"/>
    <n v="24"/>
    <n v="220"/>
    <n v="139"/>
    <n v="177"/>
    <n v="86.274509803921575"/>
    <n v="54.509803921568626"/>
    <n v="69.411764705882348"/>
    <n v="0.55400000000000005"/>
    <x v="0"/>
    <x v="1"/>
    <n v="8886"/>
    <n v="5.54"/>
    <n v="13.6"/>
    <n v="49.5"/>
    <n v="242642"/>
    <n v="95.5"/>
    <n v="34.299999999999997"/>
    <s v="PBC_Dataset"/>
    <s v="Wright"/>
    <s v="Leica_DM2000"/>
    <n v="100"/>
    <n v="360"/>
    <n v="5.33E-2"/>
    <n v="0.90190000000000003"/>
    <n v="1"/>
    <n v="9.8099999999999965E-2"/>
  </r>
  <r>
    <s v="CELL_004321"/>
    <x v="13"/>
    <x v="0"/>
    <s v="Leukemia"/>
    <n v="13.85"/>
    <n v="86"/>
    <n v="0.443"/>
    <n v="0.16500000000000001"/>
    <n v="521.21212121212113"/>
    <n v="0.97099999999999997"/>
    <n v="0.19600000000000001"/>
    <n v="0.67"/>
    <n v="1"/>
    <n v="0.875"/>
    <n v="790"/>
    <n v="82"/>
    <n v="189"/>
    <n v="151"/>
    <n v="220"/>
    <n v="74.117647058823536"/>
    <n v="59.215686274509807"/>
    <n v="86.274509803921575"/>
    <n v="0.61799999999999999"/>
    <x v="0"/>
    <x v="0"/>
    <n v="9564"/>
    <n v="5.12"/>
    <n v="14.8"/>
    <n v="38.9"/>
    <n v="305718"/>
    <n v="77.2"/>
    <n v="32.6"/>
    <s v="CytoData"/>
    <s v="Giemsa"/>
    <s v="Leica_DM2000"/>
    <n v="40"/>
    <n v="256"/>
    <n v="0.84409999999999996"/>
    <n v="0.76929999999999998"/>
    <n v="0.80700000000000005"/>
    <n v="3.7700000000000067E-2"/>
  </r>
  <r>
    <s v="CELL_003521"/>
    <x v="2"/>
    <x v="1"/>
    <s v="Normal_RBC"/>
    <n v="6.89"/>
    <n v="0"/>
    <n v="0"/>
    <n v="1"/>
    <n v="0"/>
    <n v="1"/>
    <n v="0.19400000000000001"/>
    <n v="0.89"/>
    <n v="1"/>
    <n v="0.99"/>
    <n v="201"/>
    <n v="56"/>
    <n v="246"/>
    <n v="125"/>
    <n v="125"/>
    <n v="96.470588235294116"/>
    <n v="49.019607843137251"/>
    <n v="49.019607843137251"/>
    <n v="0.49"/>
    <x v="0"/>
    <x v="1"/>
    <n v="5460"/>
    <n v="4.3499999999999996"/>
    <n v="14.7"/>
    <n v="51.2"/>
    <n v="270562"/>
    <n v="73.5"/>
    <n v="32.6"/>
    <s v="Raabin_WBC"/>
    <s v="Giemsa"/>
    <s v="Leica_DM2000"/>
    <n v="100"/>
    <n v="256"/>
    <n v="0.1343"/>
    <n v="0.9395"/>
    <n v="0.86129999999999995"/>
    <n v="-7.8200000000000047E-2"/>
  </r>
  <r>
    <s v="CELL_000778"/>
    <x v="1"/>
    <x v="1"/>
    <s v="Normal_WBC"/>
    <n v="11.2"/>
    <n v="48"/>
    <n v="0.41199999999999998"/>
    <n v="0.40799999999999997"/>
    <n v="117.64705882352942"/>
    <n v="0.83299999999999996"/>
    <n v="0.33500000000000002"/>
    <n v="3.4"/>
    <n v="3.1"/>
    <n v="0.85199999999999998"/>
    <n v="402"/>
    <n v="62"/>
    <n v="205"/>
    <n v="187"/>
    <n v="211"/>
    <n v="80.392156862745097"/>
    <n v="73.333333333333329"/>
    <n v="82.745098039215677"/>
    <n v="0.68400000000000005"/>
    <x v="0"/>
    <x v="0"/>
    <n v="6657"/>
    <n v="4.8"/>
    <n v="11.6"/>
    <n v="37.799999999999997"/>
    <n v="202039"/>
    <n v="87.6"/>
    <n v="35.5"/>
    <s v="Raabin_WBC"/>
    <s v="Wright"/>
    <s v="Olympus_BX51"/>
    <n v="60"/>
    <n v="224"/>
    <n v="8.1699999999999995E-2"/>
    <n v="0.93020000000000003"/>
    <n v="0.90649999999999997"/>
    <n v="-2.3700000000000054E-2"/>
  </r>
  <r>
    <s v="CELL_002227"/>
    <x v="4"/>
    <x v="1"/>
    <s v="Normal_WBC"/>
    <n v="13.98"/>
    <n v="67"/>
    <n v="0.55700000000000005"/>
    <n v="0.34899999999999998"/>
    <n v="191.97707736389685"/>
    <n v="0.78800000000000003"/>
    <n v="0.42299999999999999"/>
    <n v="1.44"/>
    <n v="1.4"/>
    <n v="0.81"/>
    <n v="587"/>
    <n v="110"/>
    <n v="212"/>
    <n v="167"/>
    <n v="173"/>
    <n v="83.137254901960787"/>
    <n v="65.490196078431367"/>
    <n v="67.843137254901961"/>
    <n v="0.48899999999999999"/>
    <x v="1"/>
    <x v="1"/>
    <n v="6333"/>
    <n v="6.07"/>
    <n v="14.3"/>
    <n v="40.700000000000003"/>
    <n v="210926"/>
    <n v="91.8"/>
    <n v="34.299999999999997"/>
    <s v="CytoData"/>
    <s v="Giemsa"/>
    <s v="Leica_DM2000"/>
    <n v="60"/>
    <n v="360"/>
    <n v="0.1143"/>
    <n v="0.90900000000000003"/>
    <n v="0.88670000000000004"/>
    <n v="-2.2299999999999986E-2"/>
  </r>
  <r>
    <s v="CELL_001019"/>
    <x v="1"/>
    <x v="1"/>
    <s v="Normal_WBC"/>
    <n v="11.15"/>
    <n v="57.7"/>
    <n v="0.66200000000000003"/>
    <n v="0.41499999999999998"/>
    <n v="139.03614457831327"/>
    <n v="0.85899999999999999"/>
    <n v="0.38400000000000001"/>
    <n v="3.32"/>
    <n v="3.5"/>
    <n v="0.81"/>
    <n v="441"/>
    <n v="77"/>
    <n v="196"/>
    <n v="157"/>
    <n v="210"/>
    <n v="76.862745098039227"/>
    <n v="61.568627450980394"/>
    <n v="82.35294117647058"/>
    <n v="0.66200000000000003"/>
    <x v="1"/>
    <x v="1"/>
    <n v="7716"/>
    <n v="4.59"/>
    <n v="17.899999999999999"/>
    <n v="47.5"/>
    <n v="382897"/>
    <n v="104.8"/>
    <n v="30.5"/>
    <s v="CytoData"/>
    <s v="Giemsa"/>
    <s v="Leica_DM2000"/>
    <n v="60"/>
    <n v="224"/>
    <n v="5.2299999999999999E-2"/>
    <n v="0.93840000000000001"/>
    <n v="0.93369999999999997"/>
    <n v="-4.7000000000000375E-3"/>
  </r>
  <r>
    <s v="CELL_001607"/>
    <x v="5"/>
    <x v="1"/>
    <s v="Normal_WBC"/>
    <n v="8.8699999999999992"/>
    <n v="68.7"/>
    <n v="0.80700000000000005"/>
    <n v="0.16700000000000001"/>
    <n v="411.37724550898201"/>
    <n v="0.91900000000000004"/>
    <n v="9.6000000000000002E-2"/>
    <n v="1.35"/>
    <n v="1"/>
    <n v="0.92400000000000004"/>
    <n v="304"/>
    <n v="57"/>
    <n v="196"/>
    <n v="168"/>
    <n v="202"/>
    <n v="76.862745098039227"/>
    <n v="65.882352941176464"/>
    <n v="79.215686274509807"/>
    <n v="0.76100000000000001"/>
    <x v="0"/>
    <x v="0"/>
    <n v="6793"/>
    <n v="4.7"/>
    <n v="11.8"/>
    <n v="39.4"/>
    <n v="153112"/>
    <n v="105.1"/>
    <n v="35"/>
    <s v="PBC_Dataset"/>
    <s v="Giemsa"/>
    <s v="Olympus_BX51"/>
    <n v="60"/>
    <n v="256"/>
    <n v="4.5699999999999998E-2"/>
    <n v="0.87790000000000001"/>
    <n v="0.85070000000000001"/>
    <n v="-2.7200000000000002E-2"/>
  </r>
  <r>
    <s v="CELL_002410"/>
    <x v="10"/>
    <x v="1"/>
    <s v="Normal_WBC"/>
    <n v="11.75"/>
    <n v="49.9"/>
    <n v="0.66600000000000004"/>
    <n v="0.57099999999999995"/>
    <n v="87.390542907180389"/>
    <n v="0.68200000000000005"/>
    <n v="0.40300000000000002"/>
    <n v="4.2"/>
    <n v="2.5"/>
    <n v="0.78600000000000003"/>
    <n v="468"/>
    <n v="79"/>
    <n v="216"/>
    <n v="149"/>
    <n v="139"/>
    <n v="84.705882352941174"/>
    <n v="58.431372549019613"/>
    <n v="54.509803921568626"/>
    <n v="0.58599999999999997"/>
    <x v="2"/>
    <x v="0"/>
    <n v="5891"/>
    <n v="4.8600000000000003"/>
    <n v="15.9"/>
    <n v="33.700000000000003"/>
    <n v="92402"/>
    <n v="96.9"/>
    <n v="31.7"/>
    <s v="PBC_Dataset"/>
    <s v="May_Grunwald_Giemsa"/>
    <s v="Olympus_BX51"/>
    <n v="100"/>
    <n v="256"/>
    <n v="5.9499999999999997E-2"/>
    <n v="0.85809999999999997"/>
    <n v="0.98960000000000004"/>
    <n v="0.13150000000000006"/>
  </r>
  <r>
    <s v="CELL_004608"/>
    <x v="16"/>
    <x v="0"/>
    <s v="Anemia"/>
    <n v="8.11"/>
    <n v="0"/>
    <n v="0"/>
    <n v="1"/>
    <n v="0"/>
    <n v="0.61899999999999999"/>
    <n v="0.81499999999999995"/>
    <n v="7.0000000000000007E-2"/>
    <n v="1"/>
    <n v="0.82199999999999995"/>
    <n v="179"/>
    <n v="53"/>
    <n v="240"/>
    <n v="133"/>
    <n v="126"/>
    <n v="94.117647058823522"/>
    <n v="52.156862745098046"/>
    <n v="49.411764705882355"/>
    <n v="0.48899999999999999"/>
    <x v="0"/>
    <x v="0"/>
    <n v="4373"/>
    <n v="5.78"/>
    <n v="13.1"/>
    <n v="44.5"/>
    <n v="268158"/>
    <n v="89.2"/>
    <n v="33.799999999999997"/>
    <s v="Raabin_WBC"/>
    <s v="May_Grunwald_Giemsa"/>
    <s v="Leica_DM2000"/>
    <n v="60"/>
    <n v="256"/>
    <n v="0.73540000000000005"/>
    <n v="0.84189999999999998"/>
    <n v="0.70609999999999995"/>
    <n v="-0.13580000000000003"/>
  </r>
  <r>
    <s v="CELL_005813"/>
    <x v="18"/>
    <x v="0"/>
    <s v="Artefact"/>
    <n v="7.37"/>
    <n v="23.6"/>
    <n v="0.11600000000000001"/>
    <n v="1"/>
    <n v="23.6"/>
    <n v="0.49299999999999999"/>
    <n v="0.61199999999999999"/>
    <n v="3.18"/>
    <n v="1.2"/>
    <n v="0.44"/>
    <n v="149"/>
    <n v="45"/>
    <n v="214"/>
    <n v="144"/>
    <n v="126"/>
    <n v="83.921568627450981"/>
    <n v="56.470588235294116"/>
    <n v="49.411764705882355"/>
    <n v="0.40600000000000003"/>
    <x v="2"/>
    <x v="0"/>
    <n v="5092"/>
    <n v="5.33"/>
    <n v="17.8"/>
    <n v="42.2"/>
    <n v="383646"/>
    <n v="102.5"/>
    <n v="31.7"/>
    <s v="Raabin_WBC"/>
    <s v="Giemsa"/>
    <s v="Zeiss_Axio"/>
    <n v="100"/>
    <n v="360"/>
    <n v="0.76290000000000002"/>
    <n v="0.63519999999999999"/>
    <n v="0.74660000000000004"/>
    <n v="0.11140000000000005"/>
  </r>
  <r>
    <s v="CELL_001492"/>
    <x v="5"/>
    <x v="1"/>
    <s v="Normal_WBC"/>
    <n v="9.56"/>
    <n v="83.8"/>
    <n v="0.77300000000000002"/>
    <n v="0.20100000000000001"/>
    <n v="416.91542288557213"/>
    <n v="0.85799999999999998"/>
    <n v="0.29699999999999999"/>
    <n v="1.04"/>
    <n v="1"/>
    <n v="0.94899999999999995"/>
    <n v="249"/>
    <n v="59"/>
    <n v="187"/>
    <n v="162"/>
    <n v="204"/>
    <n v="73.333333333333329"/>
    <n v="63.529411764705877"/>
    <n v="80"/>
    <n v="0.64300000000000002"/>
    <x v="2"/>
    <x v="1"/>
    <n v="3388"/>
    <n v="4.78"/>
    <n v="18"/>
    <n v="39.299999999999997"/>
    <n v="300134"/>
    <n v="86.7"/>
    <n v="33.700000000000003"/>
    <s v="Raabin_WBC"/>
    <s v="Wright"/>
    <s v="Olympus_BX51"/>
    <n v="100"/>
    <n v="224"/>
    <n v="0.1188"/>
    <n v="0.91400000000000003"/>
    <n v="0.8518"/>
    <n v="-6.2200000000000033E-2"/>
  </r>
  <r>
    <s v="CELL_003672"/>
    <x v="2"/>
    <x v="1"/>
    <s v="Normal_RBC"/>
    <n v="7.56"/>
    <n v="0"/>
    <n v="0"/>
    <n v="1"/>
    <n v="0"/>
    <n v="0.85599999999999998"/>
    <n v="0.19600000000000001"/>
    <n v="0"/>
    <n v="1"/>
    <n v="0.91900000000000004"/>
    <n v="211"/>
    <n v="46"/>
    <n v="219"/>
    <n v="140"/>
    <n v="130"/>
    <n v="85.882352941176464"/>
    <n v="54.901960784313729"/>
    <n v="50.980392156862742"/>
    <n v="0.51400000000000001"/>
    <x v="1"/>
    <x v="1"/>
    <n v="5373"/>
    <n v="5.63"/>
    <n v="15"/>
    <n v="32.9"/>
    <n v="210273"/>
    <n v="83.2"/>
    <n v="35.799999999999997"/>
    <s v="PBC_Dataset"/>
    <s v="May_Grunwald_Giemsa"/>
    <s v="Leica_DM2000"/>
    <n v="40"/>
    <n v="360"/>
    <n v="0.1094"/>
    <n v="0.95050000000000001"/>
    <n v="0.92730000000000001"/>
    <n v="-2.3199999999999998E-2"/>
  </r>
  <r>
    <s v="CELL_005370"/>
    <x v="0"/>
    <x v="0"/>
    <s v="Infection"/>
    <n v="12.67"/>
    <n v="67.900000000000006"/>
    <n v="0.51400000000000001"/>
    <n v="0.36599999999999999"/>
    <n v="185.51912568306014"/>
    <n v="0.69199999999999995"/>
    <n v="0.48699999999999999"/>
    <n v="3.28"/>
    <n v="5.3"/>
    <n v="0.86599999999999999"/>
    <n v="564"/>
    <n v="82"/>
    <n v="207"/>
    <n v="145"/>
    <n v="182"/>
    <n v="81.17647058823529"/>
    <n v="56.862745098039213"/>
    <n v="71.372549019607845"/>
    <n v="0.64"/>
    <x v="1"/>
    <x v="1"/>
    <n v="2532"/>
    <n v="5.49"/>
    <n v="13.9"/>
    <n v="34.6"/>
    <n v="236993"/>
    <n v="84.5"/>
    <n v="30.4"/>
    <s v="PBC_Dataset"/>
    <s v="Wright"/>
    <s v="Olympus_BX51"/>
    <n v="40"/>
    <n v="224"/>
    <n v="0.8851"/>
    <n v="0.75329999999999997"/>
    <n v="0.74839999999999995"/>
    <n v="-4.9000000000000155E-3"/>
  </r>
  <r>
    <s v="CELL_004451"/>
    <x v="13"/>
    <x v="0"/>
    <s v="Leukemia"/>
    <n v="14.26"/>
    <n v="81.400000000000006"/>
    <n v="0.45500000000000002"/>
    <n v="6.9000000000000006E-2"/>
    <n v="1179.7101449275362"/>
    <n v="0.83399999999999996"/>
    <n v="0.35399999999999998"/>
    <n v="1.39"/>
    <n v="1"/>
    <n v="0.88600000000000001"/>
    <n v="559"/>
    <n v="76"/>
    <n v="200"/>
    <n v="142"/>
    <n v="177"/>
    <n v="78.431372549019613"/>
    <n v="55.686274509803923"/>
    <n v="69.411764705882348"/>
    <n v="0.58799999999999997"/>
    <x v="0"/>
    <x v="0"/>
    <n v="9281"/>
    <n v="5.23"/>
    <n v="13.7"/>
    <n v="40.799999999999997"/>
    <n v="327198"/>
    <n v="100.3"/>
    <n v="33.799999999999997"/>
    <s v="CytoData"/>
    <s v="Giemsa"/>
    <s v="Olympus_BX51"/>
    <n v="100"/>
    <n v="224"/>
    <n v="0.86529999999999996"/>
    <n v="0.76749999999999996"/>
    <n v="0.72040000000000004"/>
    <n v="-4.709999999999992E-2"/>
  </r>
  <r>
    <s v="CELL_004113"/>
    <x v="8"/>
    <x v="0"/>
    <s v="Leukemia"/>
    <n v="11.46"/>
    <n v="87.5"/>
    <n v="0.3"/>
    <n v="0.107"/>
    <n v="817.75700934579436"/>
    <n v="0.72"/>
    <n v="0.255"/>
    <n v="1.19"/>
    <n v="1"/>
    <n v="0.874"/>
    <n v="623"/>
    <n v="116"/>
    <n v="191"/>
    <n v="131"/>
    <n v="193"/>
    <n v="74.901960784313729"/>
    <n v="51.372549019607838"/>
    <n v="75.686274509803923"/>
    <n v="0.69"/>
    <x v="2"/>
    <x v="1"/>
    <n v="5703"/>
    <n v="4.59"/>
    <n v="15.3"/>
    <n v="36.1"/>
    <n v="228313"/>
    <n v="94.9"/>
    <n v="32.299999999999997"/>
    <s v="CytoData"/>
    <s v="Giemsa"/>
    <s v="Zeiss_Axio"/>
    <n v="60"/>
    <n v="360"/>
    <n v="0.89059999999999995"/>
    <n v="0.78879999999999995"/>
    <n v="0.80079999999999996"/>
    <n v="1.2000000000000011E-2"/>
  </r>
  <r>
    <s v="CELL_004400"/>
    <x v="13"/>
    <x v="0"/>
    <s v="Leukemia"/>
    <n v="13.42"/>
    <n v="81.400000000000006"/>
    <n v="0.37"/>
    <n v="0.158"/>
    <n v="515.18987341772151"/>
    <n v="0.83199999999999996"/>
    <n v="0.219"/>
    <n v="1.1000000000000001"/>
    <n v="1"/>
    <n v="0.88300000000000001"/>
    <n v="570"/>
    <n v="102"/>
    <n v="214"/>
    <n v="157"/>
    <n v="212"/>
    <n v="83.921568627450981"/>
    <n v="61.568627450980394"/>
    <n v="83.137254901960787"/>
    <n v="0.74099999999999999"/>
    <x v="1"/>
    <x v="0"/>
    <n v="7164"/>
    <n v="6.33"/>
    <n v="14.4"/>
    <n v="41.4"/>
    <n v="266285"/>
    <n v="96.7"/>
    <n v="32.1"/>
    <s v="CytoData"/>
    <s v="Giemsa"/>
    <s v="Leica_DM2000"/>
    <n v="40"/>
    <n v="224"/>
    <n v="0.7278"/>
    <n v="0.69469999999999998"/>
    <n v="0.83430000000000004"/>
    <n v="0.13960000000000006"/>
  </r>
  <r>
    <s v="CELL_002765"/>
    <x v="9"/>
    <x v="1"/>
    <s v="Normal_WBC"/>
    <n v="11.82"/>
    <n v="63.7"/>
    <n v="0.69199999999999995"/>
    <n v="0.41499999999999998"/>
    <n v="153.49397590361448"/>
    <n v="0.76300000000000001"/>
    <n v="0.248"/>
    <n v="4.9000000000000004"/>
    <n v="1.9"/>
    <n v="0.86199999999999999"/>
    <n v="371"/>
    <n v="66"/>
    <n v="167"/>
    <n v="134"/>
    <n v="170"/>
    <n v="65.490196078431367"/>
    <n v="52.549019607843142"/>
    <n v="66.666666666666657"/>
    <n v="0.88"/>
    <x v="0"/>
    <x v="0"/>
    <n v="8459"/>
    <n v="5.07"/>
    <n v="10.1"/>
    <n v="37.200000000000003"/>
    <n v="271145"/>
    <n v="101.3"/>
    <n v="35.700000000000003"/>
    <s v="CytoData"/>
    <s v="Giemsa"/>
    <s v="Leica_DM2000"/>
    <n v="100"/>
    <n v="224"/>
    <n v="3.39E-2"/>
    <n v="0.92689999999999995"/>
    <n v="0.87470000000000003"/>
    <n v="-5.2199999999999913E-2"/>
  </r>
  <r>
    <s v="CELL_001594"/>
    <x v="5"/>
    <x v="1"/>
    <s v="Normal_WBC"/>
    <n v="9.66"/>
    <n v="72.3"/>
    <n v="0.65900000000000003"/>
    <n v="0.26300000000000001"/>
    <n v="274.90494296577947"/>
    <n v="0.83"/>
    <n v="0.36899999999999999"/>
    <n v="0.84"/>
    <n v="1"/>
    <n v="0.92500000000000004"/>
    <n v="194"/>
    <n v="78"/>
    <n v="195"/>
    <n v="144"/>
    <n v="181"/>
    <n v="76.470588235294116"/>
    <n v="56.470588235294116"/>
    <n v="70.980392156862749"/>
    <n v="0.74199999999999999"/>
    <x v="1"/>
    <x v="0"/>
    <n v="7727"/>
    <n v="4.2"/>
    <n v="11.6"/>
    <n v="46"/>
    <n v="231760"/>
    <n v="77.3"/>
    <n v="35.6"/>
    <s v="CytoData"/>
    <s v="Wright"/>
    <s v="Leica_DM2000"/>
    <n v="60"/>
    <n v="360"/>
    <n v="7.8899999999999998E-2"/>
    <n v="0.99109999999999998"/>
    <n v="0.84299999999999997"/>
    <n v="-0.14810000000000001"/>
  </r>
  <r>
    <s v="CELL_000518"/>
    <x v="1"/>
    <x v="1"/>
    <s v="Normal_WBC"/>
    <n v="11.14"/>
    <n v="55.4"/>
    <n v="0.52"/>
    <n v="0.46"/>
    <n v="120.43478260869564"/>
    <n v="0.83299999999999996"/>
    <n v="0.44700000000000001"/>
    <n v="3.84"/>
    <n v="4"/>
    <n v="0.83199999999999996"/>
    <n v="398"/>
    <n v="68"/>
    <n v="196"/>
    <n v="160"/>
    <n v="195"/>
    <n v="76.862745098039227"/>
    <n v="62.745098039215684"/>
    <n v="76.470588235294116"/>
    <n v="0.59899999999999998"/>
    <x v="1"/>
    <x v="1"/>
    <n v="6906"/>
    <n v="5.0999999999999996"/>
    <n v="11.4"/>
    <n v="42"/>
    <n v="204898"/>
    <n v="98"/>
    <n v="33.799999999999997"/>
    <s v="CytoData"/>
    <s v="Wright"/>
    <s v="Zeiss_Axio"/>
    <n v="100"/>
    <n v="512"/>
    <n v="4.4299999999999999E-2"/>
    <n v="0.98670000000000002"/>
    <n v="0.86350000000000005"/>
    <n v="-0.12319999999999998"/>
  </r>
  <r>
    <s v="CELL_000322"/>
    <x v="1"/>
    <x v="1"/>
    <s v="Normal_WBC"/>
    <n v="11.18"/>
    <n v="45.9"/>
    <n v="0.63500000000000001"/>
    <n v="0.40799999999999997"/>
    <n v="112.5"/>
    <n v="0.85199999999999998"/>
    <n v="0.45100000000000001"/>
    <n v="3.48"/>
    <n v="3.9"/>
    <n v="0.78900000000000003"/>
    <n v="512"/>
    <n v="72"/>
    <n v="214"/>
    <n v="150"/>
    <n v="171"/>
    <n v="83.921568627450981"/>
    <n v="58.82352941176471"/>
    <n v="67.058823529411754"/>
    <n v="0.68300000000000005"/>
    <x v="2"/>
    <x v="0"/>
    <n v="7543"/>
    <n v="3.33"/>
    <n v="17"/>
    <n v="43.8"/>
    <n v="294376"/>
    <n v="85.7"/>
    <n v="33.799999999999997"/>
    <s v="Raabin_WBC"/>
    <s v="Wright"/>
    <s v="Olympus_BX51"/>
    <n v="60"/>
    <n v="224"/>
    <n v="7.3800000000000004E-2"/>
    <n v="0.94110000000000005"/>
    <n v="0.89559999999999995"/>
    <n v="-4.5500000000000096E-2"/>
  </r>
  <r>
    <s v="CELL_003492"/>
    <x v="2"/>
    <x v="1"/>
    <s v="Normal_RBC"/>
    <n v="8.02"/>
    <n v="0"/>
    <n v="0"/>
    <n v="1"/>
    <n v="0"/>
    <n v="0.88800000000000001"/>
    <n v="0.20599999999999999"/>
    <n v="0.49"/>
    <n v="1"/>
    <n v="0.94699999999999995"/>
    <n v="198"/>
    <n v="43"/>
    <n v="217"/>
    <n v="144"/>
    <n v="140"/>
    <n v="85.098039215686271"/>
    <n v="56.470588235294116"/>
    <n v="54.901960784313729"/>
    <n v="0.53200000000000003"/>
    <x v="1"/>
    <x v="0"/>
    <n v="7180"/>
    <n v="3.71"/>
    <n v="12.4"/>
    <n v="42.4"/>
    <n v="267088"/>
    <n v="89.6"/>
    <n v="33.6"/>
    <s v="PBC_Dataset"/>
    <s v="Giemsa"/>
    <s v="Zeiss_Axio"/>
    <n v="60"/>
    <n v="512"/>
    <n v="2.52E-2"/>
    <n v="0.8367"/>
    <n v="0.90710000000000002"/>
    <n v="7.0400000000000018E-2"/>
  </r>
  <r>
    <s v="CELL_004044"/>
    <x v="8"/>
    <x v="0"/>
    <s v="Leukemia"/>
    <n v="14.22"/>
    <n v="80.7"/>
    <n v="0.38"/>
    <n v="0.105"/>
    <n v="768.57142857142867"/>
    <n v="0.73499999999999999"/>
    <n v="0.18"/>
    <n v="0.65"/>
    <n v="1.1000000000000001"/>
    <n v="0.95199999999999996"/>
    <n v="515"/>
    <n v="87"/>
    <n v="154"/>
    <n v="144"/>
    <n v="185"/>
    <n v="60.392156862745097"/>
    <n v="56.470588235294116"/>
    <n v="72.549019607843135"/>
    <n v="0.70099999999999996"/>
    <x v="1"/>
    <x v="0"/>
    <n v="4686"/>
    <n v="4.6399999999999997"/>
    <n v="15.6"/>
    <n v="31.5"/>
    <n v="233861"/>
    <n v="82.1"/>
    <n v="29.1"/>
    <s v="PBC_Dataset"/>
    <s v="Wright"/>
    <s v="Leica_DM2000"/>
    <n v="60"/>
    <n v="360"/>
    <n v="0.82310000000000005"/>
    <n v="0.69810000000000005"/>
    <n v="0.63"/>
    <n v="-6.8100000000000049E-2"/>
  </r>
  <r>
    <s v="CELL_003946"/>
    <x v="7"/>
    <x v="1"/>
    <s v="Normal_Platelet"/>
    <n v="2.58"/>
    <n v="0"/>
    <n v="0"/>
    <n v="1"/>
    <n v="0"/>
    <n v="0.8"/>
    <n v="0.28699999999999998"/>
    <n v="1.45"/>
    <n v="1"/>
    <n v="0.85099999999999998"/>
    <n v="35"/>
    <n v="19"/>
    <n v="232"/>
    <n v="130"/>
    <n v="160"/>
    <n v="90.980392156862749"/>
    <n v="50.980392156862742"/>
    <n v="62.745098039215684"/>
    <n v="0.60499999999999998"/>
    <x v="2"/>
    <x v="0"/>
    <n v="6986"/>
    <n v="4.01"/>
    <n v="15.2"/>
    <n v="36.799999999999997"/>
    <n v="250466"/>
    <n v="68"/>
    <n v="33"/>
    <s v="CytoData"/>
    <s v="May_Grunwald_Giemsa"/>
    <s v="Leica_DM2000"/>
    <n v="60"/>
    <n v="224"/>
    <n v="9.0300000000000005E-2"/>
    <n v="0.91200000000000003"/>
    <n v="0.82530000000000003"/>
    <n v="-8.6699999999999999E-2"/>
  </r>
  <r>
    <s v="CELL_003543"/>
    <x v="2"/>
    <x v="1"/>
    <s v="Normal_RBC"/>
    <n v="7.93"/>
    <n v="0"/>
    <n v="0"/>
    <n v="1"/>
    <n v="0"/>
    <n v="1"/>
    <n v="0.214"/>
    <n v="0.46"/>
    <n v="1"/>
    <n v="0.97199999999999998"/>
    <n v="168"/>
    <n v="46"/>
    <n v="226"/>
    <n v="129"/>
    <n v="120"/>
    <n v="88.627450980392155"/>
    <n v="50.588235294117645"/>
    <n v="47.058823529411761"/>
    <n v="0.54800000000000004"/>
    <x v="1"/>
    <x v="0"/>
    <n v="8094"/>
    <n v="5.57"/>
    <n v="16.2"/>
    <n v="44.7"/>
    <n v="264446"/>
    <n v="91.2"/>
    <n v="34.1"/>
    <s v="CytoData"/>
    <s v="Wright"/>
    <s v="Leica_DM2000"/>
    <n v="100"/>
    <n v="224"/>
    <n v="0.1129"/>
    <n v="0.95189999999999997"/>
    <n v="0.91579999999999995"/>
    <n v="-3.6100000000000021E-2"/>
  </r>
  <r>
    <s v="CELL_000218"/>
    <x v="1"/>
    <x v="1"/>
    <s v="Normal_WBC"/>
    <n v="11.54"/>
    <n v="53.8"/>
    <n v="0.52400000000000002"/>
    <n v="0.46700000000000003"/>
    <n v="115.20342612419699"/>
    <n v="0.67700000000000005"/>
    <n v="0.46300000000000002"/>
    <n v="3.52"/>
    <n v="2.8"/>
    <n v="0.70699999999999996"/>
    <n v="371"/>
    <n v="70"/>
    <n v="248"/>
    <n v="168"/>
    <n v="157"/>
    <n v="97.254901960784309"/>
    <n v="65.882352941176464"/>
    <n v="61.568627450980394"/>
    <n v="0.60199999999999998"/>
    <x v="2"/>
    <x v="0"/>
    <n v="6866"/>
    <n v="4.3499999999999996"/>
    <n v="14.8"/>
    <n v="35.1"/>
    <n v="256082"/>
    <n v="115.3"/>
    <n v="31.8"/>
    <s v="Raabin_WBC"/>
    <s v="Wright"/>
    <s v="Olympus_BX51"/>
    <n v="60"/>
    <n v="360"/>
    <n v="7.1499999999999994E-2"/>
    <n v="0.88900000000000001"/>
    <n v="0.90090000000000003"/>
    <n v="1.1900000000000022E-2"/>
  </r>
  <r>
    <s v="CELL_002987"/>
    <x v="2"/>
    <x v="1"/>
    <s v="Normal_RBC"/>
    <n v="6.49"/>
    <n v="0"/>
    <n v="0"/>
    <n v="1"/>
    <n v="0"/>
    <n v="0.91700000000000004"/>
    <n v="8.8999999999999996E-2"/>
    <n v="0.16"/>
    <n v="1"/>
    <n v="0.94599999999999995"/>
    <n v="170"/>
    <n v="54"/>
    <n v="240"/>
    <n v="133"/>
    <n v="116"/>
    <n v="94.117647058823522"/>
    <n v="52.156862745098046"/>
    <n v="45.490196078431374"/>
    <n v="0.56699999999999995"/>
    <x v="1"/>
    <x v="1"/>
    <n v="2258"/>
    <n v="5.74"/>
    <n v="14.7"/>
    <n v="36.700000000000003"/>
    <n v="318709"/>
    <n v="78.2"/>
    <n v="34.200000000000003"/>
    <s v="CytoData"/>
    <s v="Wright"/>
    <s v="Zeiss_Axio"/>
    <n v="100"/>
    <n v="256"/>
    <n v="9.7999999999999997E-3"/>
    <n v="1"/>
    <n v="0.90700000000000003"/>
    <n v="-9.2999999999999972E-2"/>
  </r>
  <r>
    <s v="CELL_005634"/>
    <x v="3"/>
    <x v="0"/>
    <s v="Infection"/>
    <n v="12.13"/>
    <n v="74.7"/>
    <n v="0.76"/>
    <n v="0.255"/>
    <n v="292.94117647058823"/>
    <n v="0.77500000000000002"/>
    <n v="0.23899999999999999"/>
    <n v="1.44"/>
    <n v="1"/>
    <n v="0.81"/>
    <n v="728"/>
    <n v="80"/>
    <n v="190"/>
    <n v="140"/>
    <n v="186"/>
    <n v="74.509803921568633"/>
    <n v="54.901960784313729"/>
    <n v="72.941176470588232"/>
    <n v="0.69299999999999995"/>
    <x v="2"/>
    <x v="1"/>
    <n v="9256"/>
    <n v="4.75"/>
    <n v="12.8"/>
    <n v="41.2"/>
    <n v="338411"/>
    <n v="97.8"/>
    <n v="32.700000000000003"/>
    <s v="CytoData"/>
    <s v="Giemsa"/>
    <s v="Leica_DM2000"/>
    <n v="40"/>
    <n v="224"/>
    <n v="0.98550000000000004"/>
    <n v="0.7954"/>
    <n v="0.71970000000000001"/>
    <n v="-7.569999999999999E-2"/>
  </r>
  <r>
    <s v="CELL_000361"/>
    <x v="1"/>
    <x v="1"/>
    <s v="Normal_WBC"/>
    <n v="12.43"/>
    <n v="56.7"/>
    <n v="0.58799999999999997"/>
    <n v="0.46700000000000003"/>
    <n v="121.41327623126338"/>
    <n v="0.74399999999999999"/>
    <n v="0.35899999999999999"/>
    <n v="3.66"/>
    <n v="4.0999999999999996"/>
    <n v="0.76300000000000001"/>
    <n v="343"/>
    <n v="66"/>
    <n v="225"/>
    <n v="178"/>
    <n v="171"/>
    <n v="88.235294117647058"/>
    <n v="69.803921568627445"/>
    <n v="67.058823529411754"/>
    <n v="0.67200000000000004"/>
    <x v="0"/>
    <x v="1"/>
    <n v="11586"/>
    <n v="4.3"/>
    <n v="14.4"/>
    <n v="42.6"/>
    <n v="360129"/>
    <n v="89.9"/>
    <n v="33.799999999999997"/>
    <s v="PBC_Dataset"/>
    <s v="Giemsa"/>
    <s v="Zeiss_Axio"/>
    <n v="100"/>
    <n v="512"/>
    <n v="0.15670000000000001"/>
    <n v="0.94010000000000005"/>
    <n v="0.97219999999999995"/>
    <n v="3.2099999999999906E-2"/>
  </r>
  <r>
    <s v="CELL_004288"/>
    <x v="13"/>
    <x v="0"/>
    <s v="Leukemia"/>
    <n v="14.13"/>
    <n v="81.099999999999994"/>
    <n v="0.39700000000000002"/>
    <n v="0.186"/>
    <n v="436.02150537634407"/>
    <n v="0.89900000000000002"/>
    <n v="0.23300000000000001"/>
    <n v="0.41"/>
    <n v="1"/>
    <n v="0.745"/>
    <n v="542"/>
    <n v="87"/>
    <n v="193"/>
    <n v="158"/>
    <n v="224"/>
    <n v="75.686274509803923"/>
    <n v="61.96078431372549"/>
    <n v="87.843137254901961"/>
    <n v="0.64200000000000002"/>
    <x v="2"/>
    <x v="0"/>
    <n v="8015"/>
    <n v="4.9000000000000004"/>
    <n v="17.600000000000001"/>
    <n v="37"/>
    <n v="169102"/>
    <n v="90"/>
    <n v="31.8"/>
    <s v="CytoData"/>
    <s v="Giemsa"/>
    <s v="Olympus_BX51"/>
    <n v="60"/>
    <n v="360"/>
    <n v="0.77410000000000001"/>
    <n v="0.70140000000000002"/>
    <n v="0.72509999999999997"/>
    <n v="2.3699999999999943E-2"/>
  </r>
  <r>
    <s v="CELL_004854"/>
    <x v="15"/>
    <x v="0"/>
    <s v="Anemia"/>
    <n v="6.19"/>
    <n v="0"/>
    <n v="0"/>
    <n v="1"/>
    <n v="0"/>
    <n v="0.93700000000000006"/>
    <n v="0.128"/>
    <n v="0.75"/>
    <n v="1"/>
    <n v="0.996"/>
    <n v="136"/>
    <n v="45"/>
    <n v="238"/>
    <n v="141"/>
    <n v="145"/>
    <n v="93.333333333333329"/>
    <n v="55.294117647058826"/>
    <n v="56.862745098039213"/>
    <n v="0.47699999999999998"/>
    <x v="1"/>
    <x v="1"/>
    <n v="6864"/>
    <n v="4.95"/>
    <n v="13.6"/>
    <n v="36.299999999999997"/>
    <n v="297366"/>
    <n v="104.5"/>
    <n v="32.1"/>
    <s v="PBC_Dataset"/>
    <s v="Giemsa"/>
    <s v="Olympus_BX51"/>
    <n v="40"/>
    <n v="512"/>
    <n v="0.81389999999999996"/>
    <n v="0.74760000000000004"/>
    <n v="0.74"/>
    <n v="-7.6000000000000512E-3"/>
  </r>
  <r>
    <s v="CELL_004156"/>
    <x v="8"/>
    <x v="0"/>
    <s v="Leukemia"/>
    <n v="15.72"/>
    <n v="84.4"/>
    <n v="0.28799999999999998"/>
    <n v="0.14799999999999999"/>
    <n v="570.27027027027032"/>
    <n v="0.81899999999999995"/>
    <n v="0.26500000000000001"/>
    <n v="0.73"/>
    <n v="1.1000000000000001"/>
    <n v="0.82399999999999995"/>
    <n v="595"/>
    <n v="90"/>
    <n v="214"/>
    <n v="169"/>
    <n v="195"/>
    <n v="83.921568627450981"/>
    <n v="66.274509803921561"/>
    <n v="76.470588235294116"/>
    <n v="0.623"/>
    <x v="1"/>
    <x v="1"/>
    <n v="6574"/>
    <n v="2.4500000000000002"/>
    <n v="11.8"/>
    <n v="40.9"/>
    <n v="344486"/>
    <n v="106.1"/>
    <n v="33.799999999999997"/>
    <s v="CytoData"/>
    <s v="May_Grunwald_Giemsa"/>
    <s v="Zeiss_Axio"/>
    <n v="100"/>
    <n v="512"/>
    <n v="0.86639999999999995"/>
    <n v="0.73009999999999997"/>
    <n v="0.81179999999999997"/>
    <n v="8.1699999999999995E-2"/>
  </r>
  <r>
    <s v="CELL_001053"/>
    <x v="1"/>
    <x v="1"/>
    <s v="Normal_WBC"/>
    <n v="9.65"/>
    <n v="55.5"/>
    <n v="0.55900000000000005"/>
    <n v="0.503"/>
    <n v="110.33797216699801"/>
    <n v="0.76500000000000001"/>
    <n v="0.28499999999999998"/>
    <n v="2.23"/>
    <n v="3"/>
    <n v="0.84099999999999997"/>
    <n v="492"/>
    <n v="72"/>
    <n v="191"/>
    <n v="146"/>
    <n v="172"/>
    <n v="74.901960784313729"/>
    <n v="57.254901960784309"/>
    <n v="67.450980392156865"/>
    <n v="0.622"/>
    <x v="1"/>
    <x v="1"/>
    <n v="9802"/>
    <n v="4.54"/>
    <n v="14.9"/>
    <n v="35.700000000000003"/>
    <n v="229322"/>
    <n v="84.4"/>
    <n v="34.1"/>
    <s v="CytoData"/>
    <s v="Wright"/>
    <s v="Leica_DM2000"/>
    <n v="60"/>
    <n v="360"/>
    <n v="0.1658"/>
    <n v="0.88009999999999999"/>
    <n v="0.98080000000000001"/>
    <n v="0.10070000000000001"/>
  </r>
  <r>
    <s v="CELL_002688"/>
    <x v="9"/>
    <x v="1"/>
    <s v="Normal_WBC"/>
    <n v="10.72"/>
    <n v="51.4"/>
    <n v="0.53200000000000003"/>
    <n v="0.46400000000000002"/>
    <n v="110.77586206896551"/>
    <n v="0.67"/>
    <n v="0.35299999999999998"/>
    <n v="5.44"/>
    <n v="1.9"/>
    <n v="0.747"/>
    <n v="411"/>
    <n v="78"/>
    <n v="196"/>
    <n v="160"/>
    <n v="167"/>
    <n v="76.862745098039227"/>
    <n v="62.745098039215684"/>
    <n v="65.490196078431367"/>
    <n v="0.77900000000000003"/>
    <x v="1"/>
    <x v="1"/>
    <n v="10210"/>
    <n v="4.32"/>
    <n v="12.5"/>
    <n v="42.8"/>
    <n v="146279"/>
    <n v="107.3"/>
    <n v="33.200000000000003"/>
    <s v="PBC_Dataset"/>
    <s v="Wright"/>
    <s v="Zeiss_Axio"/>
    <n v="60"/>
    <n v="512"/>
    <n v="0"/>
    <n v="0.89939999999999998"/>
    <n v="1"/>
    <n v="0.10060000000000002"/>
  </r>
  <r>
    <s v="CELL_000760"/>
    <x v="1"/>
    <x v="1"/>
    <s v="Normal_WBC"/>
    <n v="10.199999999999999"/>
    <n v="37.5"/>
    <n v="0.61199999999999999"/>
    <n v="0.505"/>
    <n v="74.257425742574256"/>
    <n v="0.80500000000000005"/>
    <n v="0.27600000000000002"/>
    <n v="3.17"/>
    <n v="3.3"/>
    <n v="0.79300000000000004"/>
    <n v="490"/>
    <n v="63"/>
    <n v="214"/>
    <n v="177"/>
    <n v="190"/>
    <n v="83.921568627450981"/>
    <n v="69.411764705882348"/>
    <n v="74.509803921568633"/>
    <n v="0.73699999999999999"/>
    <x v="0"/>
    <x v="1"/>
    <n v="8409"/>
    <n v="4.07"/>
    <n v="13.4"/>
    <n v="32.4"/>
    <n v="359147"/>
    <n v="89.2"/>
    <n v="34.5"/>
    <s v="CytoData"/>
    <s v="Wright"/>
    <s v="Zeiss_Axio"/>
    <n v="100"/>
    <n v="224"/>
    <n v="6.7299999999999999E-2"/>
    <n v="0.75290000000000001"/>
    <n v="0.99129999999999996"/>
    <n v="0.23839999999999995"/>
  </r>
  <r>
    <s v="CELL_004577"/>
    <x v="16"/>
    <x v="0"/>
    <s v="Anemia"/>
    <n v="8.25"/>
    <n v="0"/>
    <n v="0"/>
    <n v="1"/>
    <n v="0"/>
    <n v="0.48099999999999998"/>
    <n v="0.749"/>
    <n v="0.45"/>
    <n v="1"/>
    <n v="0.92600000000000005"/>
    <n v="240"/>
    <n v="52"/>
    <n v="226"/>
    <n v="124"/>
    <n v="111"/>
    <n v="88.627450980392155"/>
    <n v="48.627450980392155"/>
    <n v="43.529411764705884"/>
    <n v="0.47899999999999998"/>
    <x v="1"/>
    <x v="0"/>
    <n v="9469"/>
    <n v="6.91"/>
    <n v="19.100000000000001"/>
    <n v="43.5"/>
    <n v="257877"/>
    <n v="95.3"/>
    <n v="34.4"/>
    <s v="PBC_Dataset"/>
    <s v="May_Grunwald_Giemsa"/>
    <s v="Zeiss_Axio"/>
    <n v="60"/>
    <n v="256"/>
    <n v="0.86299999999999999"/>
    <n v="0.64700000000000002"/>
    <n v="0.79920000000000002"/>
    <n v="0.1522"/>
  </r>
  <r>
    <s v="CELL_003623"/>
    <x v="2"/>
    <x v="1"/>
    <s v="Normal_RBC"/>
    <n v="7.73"/>
    <n v="0"/>
    <n v="0"/>
    <n v="1"/>
    <n v="0"/>
    <n v="0.874"/>
    <n v="0.20599999999999999"/>
    <n v="0.28000000000000003"/>
    <n v="1"/>
    <n v="0.97599999999999998"/>
    <n v="168"/>
    <n v="52"/>
    <n v="215"/>
    <n v="131"/>
    <n v="130"/>
    <n v="84.313725490196077"/>
    <n v="51.372549019607838"/>
    <n v="50.980392156862742"/>
    <n v="0.48199999999999998"/>
    <x v="1"/>
    <x v="0"/>
    <n v="6061"/>
    <n v="4.78"/>
    <n v="15.3"/>
    <n v="44.8"/>
    <n v="300178"/>
    <n v="111.7"/>
    <n v="35.799999999999997"/>
    <s v="PBC_Dataset"/>
    <s v="Giemsa"/>
    <s v="Zeiss_Axio"/>
    <n v="60"/>
    <n v="360"/>
    <n v="4.5100000000000001E-2"/>
    <n v="0.85119999999999996"/>
    <n v="0.99350000000000005"/>
    <n v="0.14230000000000009"/>
  </r>
  <r>
    <s v="CELL_001427"/>
    <x v="5"/>
    <x v="1"/>
    <s v="Normal_WBC"/>
    <n v="8.24"/>
    <n v="72.7"/>
    <n v="0.83599999999999997"/>
    <n v="0.14099999999999999"/>
    <n v="515.60283687943274"/>
    <n v="0.85399999999999998"/>
    <n v="0.23400000000000001"/>
    <n v="1.44"/>
    <n v="1.1000000000000001"/>
    <n v="0.91200000000000003"/>
    <n v="259"/>
    <n v="49"/>
    <n v="223"/>
    <n v="151"/>
    <n v="203"/>
    <n v="87.450980392156865"/>
    <n v="59.215686274509807"/>
    <n v="79.607843137254903"/>
    <n v="0.73199999999999998"/>
    <x v="1"/>
    <x v="1"/>
    <n v="5760"/>
    <n v="4.83"/>
    <n v="14.2"/>
    <n v="38"/>
    <n v="290062"/>
    <n v="97.1"/>
    <n v="37.299999999999997"/>
    <s v="PBC_Dataset"/>
    <s v="Giemsa"/>
    <s v="Leica_DM2000"/>
    <n v="100"/>
    <n v="512"/>
    <n v="6.1800000000000001E-2"/>
    <n v="0.91769999999999996"/>
    <n v="0.95450000000000002"/>
    <n v="3.6800000000000055E-2"/>
  </r>
  <r>
    <s v="CELL_001780"/>
    <x v="5"/>
    <x v="1"/>
    <s v="Normal_WBC"/>
    <n v="8.99"/>
    <n v="80.099999999999994"/>
    <n v="0.80900000000000005"/>
    <n v="0.16700000000000001"/>
    <n v="479.64071856287421"/>
    <n v="0.99099999999999999"/>
    <n v="0.32600000000000001"/>
    <n v="0.76"/>
    <n v="1"/>
    <n v="0.91200000000000003"/>
    <n v="307"/>
    <n v="47"/>
    <n v="179"/>
    <n v="140"/>
    <n v="213"/>
    <n v="70.196078431372541"/>
    <n v="54.901960784313729"/>
    <n v="83.529411764705884"/>
    <n v="0.68100000000000005"/>
    <x v="1"/>
    <x v="0"/>
    <n v="9021"/>
    <n v="4.1500000000000004"/>
    <n v="10.5"/>
    <n v="41"/>
    <n v="215394"/>
    <n v="81.8"/>
    <n v="35.299999999999997"/>
    <s v="Raabin_WBC"/>
    <s v="Giemsa"/>
    <s v="Olympus_BX51"/>
    <n v="40"/>
    <n v="224"/>
    <n v="6.7900000000000002E-2"/>
    <n v="0.86209999999999998"/>
    <n v="0.7772"/>
    <n v="-8.4899999999999975E-2"/>
  </r>
  <r>
    <s v="CELL_003551"/>
    <x v="2"/>
    <x v="1"/>
    <s v="Normal_RBC"/>
    <n v="6.98"/>
    <n v="0"/>
    <n v="0"/>
    <n v="1"/>
    <n v="0"/>
    <n v="0.88400000000000001"/>
    <n v="0.224"/>
    <n v="0.37"/>
    <n v="1"/>
    <n v="0.97"/>
    <n v="211"/>
    <n v="45"/>
    <n v="237"/>
    <n v="138"/>
    <n v="131"/>
    <n v="92.941176470588232"/>
    <n v="54.117647058823529"/>
    <n v="51.372549019607838"/>
    <n v="0.49"/>
    <x v="2"/>
    <x v="0"/>
    <n v="5492"/>
    <n v="4.8600000000000003"/>
    <n v="11.2"/>
    <n v="35.6"/>
    <n v="235820"/>
    <n v="83.6"/>
    <n v="33.5"/>
    <s v="CytoData"/>
    <s v="May_Grunwald_Giemsa"/>
    <s v="Leica_DM2000"/>
    <n v="100"/>
    <n v="256"/>
    <n v="4.6699999999999998E-2"/>
    <n v="0.97799999999999998"/>
    <n v="0.83120000000000005"/>
    <n v="-0.14679999999999993"/>
  </r>
  <r>
    <s v="CELL_000215"/>
    <x v="1"/>
    <x v="1"/>
    <s v="Normal_WBC"/>
    <n v="13.07"/>
    <n v="57.1"/>
    <n v="0.56000000000000005"/>
    <n v="0.49"/>
    <n v="116.53061224489797"/>
    <n v="0.747"/>
    <n v="0.26700000000000002"/>
    <n v="3.56"/>
    <n v="4.2"/>
    <n v="0.76400000000000001"/>
    <n v="461"/>
    <n v="85"/>
    <n v="209"/>
    <n v="147"/>
    <n v="186"/>
    <n v="81.960784313725483"/>
    <n v="57.647058823529406"/>
    <n v="72.941176470588232"/>
    <n v="0.61099999999999999"/>
    <x v="1"/>
    <x v="1"/>
    <n v="5458"/>
    <n v="5.03"/>
    <n v="13.7"/>
    <n v="43.9"/>
    <n v="360522"/>
    <n v="97.3"/>
    <n v="34.299999999999997"/>
    <s v="Raabin_WBC"/>
    <s v="Wright"/>
    <s v="Leica_DM2000"/>
    <n v="100"/>
    <n v="224"/>
    <n v="0.11650000000000001"/>
    <n v="0.86580000000000001"/>
    <n v="1"/>
    <n v="0.13419999999999999"/>
  </r>
  <r>
    <s v="CELL_001615"/>
    <x v="5"/>
    <x v="1"/>
    <s v="Normal_WBC"/>
    <n v="10.14"/>
    <n v="75.900000000000006"/>
    <n v="0.82799999999999996"/>
    <n v="0.218"/>
    <n v="348.16513761467894"/>
    <n v="0.90900000000000003"/>
    <n v="0.22"/>
    <n v="1.53"/>
    <n v="1.2"/>
    <n v="0.93500000000000005"/>
    <n v="292"/>
    <n v="58"/>
    <n v="184"/>
    <n v="137"/>
    <n v="181"/>
    <n v="72.156862745098039"/>
    <n v="53.725490196078432"/>
    <n v="70.980392156862749"/>
    <n v="0.73599999999999999"/>
    <x v="1"/>
    <x v="0"/>
    <n v="6518"/>
    <n v="5.34"/>
    <n v="13.2"/>
    <n v="37.799999999999997"/>
    <n v="210964"/>
    <n v="85.4"/>
    <n v="32.4"/>
    <s v="Raabin_WBC"/>
    <s v="Giemsa"/>
    <s v="Leica_DM2000"/>
    <n v="100"/>
    <n v="256"/>
    <n v="4.6800000000000001E-2"/>
    <n v="0.88139999999999996"/>
    <n v="0.80300000000000005"/>
    <n v="-7.8399999999999914E-2"/>
  </r>
  <r>
    <s v="CELL_005110"/>
    <x v="17"/>
    <x v="0"/>
    <s v="Sickle_Cell_Anemia"/>
    <n v="7.71"/>
    <n v="0"/>
    <n v="0"/>
    <n v="1"/>
    <n v="0"/>
    <n v="0.35499999999999998"/>
    <n v="0.85699999999999998"/>
    <n v="0.31"/>
    <n v="1"/>
    <n v="0.82399999999999995"/>
    <n v="184"/>
    <n v="62"/>
    <n v="218"/>
    <n v="141"/>
    <n v="126"/>
    <n v="85.490196078431367"/>
    <n v="55.294117647058826"/>
    <n v="49.411764705882355"/>
    <n v="0.56499999999999995"/>
    <x v="1"/>
    <x v="1"/>
    <n v="9825"/>
    <n v="4.99"/>
    <n v="14.5"/>
    <n v="42.9"/>
    <n v="374759"/>
    <n v="87.3"/>
    <n v="30.5"/>
    <s v="PBC_Dataset"/>
    <s v="Giemsa"/>
    <s v="Leica_DM2000"/>
    <n v="100"/>
    <n v="224"/>
    <n v="0.69799999999999995"/>
    <n v="0.82120000000000004"/>
    <n v="0.51080000000000003"/>
    <n v="-0.31040000000000001"/>
  </r>
  <r>
    <s v="CELL_001718"/>
    <x v="5"/>
    <x v="1"/>
    <s v="Normal_WBC"/>
    <n v="9.1999999999999993"/>
    <n v="82.1"/>
    <n v="0.752"/>
    <n v="0.193"/>
    <n v="425.38860103626939"/>
    <n v="0.878"/>
    <n v="0.32500000000000001"/>
    <n v="0.77"/>
    <n v="1"/>
    <n v="1"/>
    <n v="292"/>
    <n v="61"/>
    <n v="207"/>
    <n v="164"/>
    <n v="205"/>
    <n v="81.17647058823529"/>
    <n v="64.313725490196077"/>
    <n v="80.392156862745097"/>
    <n v="0.76700000000000002"/>
    <x v="0"/>
    <x v="0"/>
    <n v="9817"/>
    <n v="4.87"/>
    <n v="15.3"/>
    <n v="37.6"/>
    <n v="335741"/>
    <n v="98.9"/>
    <n v="33"/>
    <s v="PBC_Dataset"/>
    <s v="Giemsa"/>
    <s v="Zeiss_Axio"/>
    <n v="100"/>
    <n v="224"/>
    <n v="4.53E-2"/>
    <n v="0.98939999999999995"/>
    <n v="0.94340000000000002"/>
    <n v="-4.599999999999993E-2"/>
  </r>
  <r>
    <s v="CELL_004060"/>
    <x v="8"/>
    <x v="0"/>
    <s v="Leukemia"/>
    <n v="14.79"/>
    <n v="85.4"/>
    <n v="0.34100000000000003"/>
    <n v="0.189"/>
    <n v="451.8518518518519"/>
    <n v="0.83499999999999996"/>
    <n v="0.23899999999999999"/>
    <n v="0.63"/>
    <n v="1"/>
    <n v="0.82"/>
    <n v="726"/>
    <n v="125"/>
    <n v="198"/>
    <n v="121"/>
    <n v="195"/>
    <n v="77.64705882352942"/>
    <n v="47.450980392156858"/>
    <n v="76.470588235294116"/>
    <n v="0.64300000000000002"/>
    <x v="0"/>
    <x v="0"/>
    <n v="7263"/>
    <n v="5.71"/>
    <n v="14.9"/>
    <n v="33.799999999999997"/>
    <n v="245548"/>
    <n v="97.5"/>
    <n v="31.6"/>
    <s v="Raabin_WBC"/>
    <s v="Wright"/>
    <s v="Leica_DM2000"/>
    <n v="40"/>
    <n v="512"/>
    <n v="0.67279999999999995"/>
    <n v="0.65780000000000005"/>
    <n v="0.80869999999999997"/>
    <n v="0.15089999999999992"/>
  </r>
  <r>
    <s v="CELL_002961"/>
    <x v="2"/>
    <x v="1"/>
    <s v="Normal_RBC"/>
    <n v="7.89"/>
    <n v="0"/>
    <n v="0"/>
    <n v="1"/>
    <n v="0"/>
    <n v="0.90100000000000002"/>
    <n v="0.19"/>
    <n v="0.68"/>
    <n v="1"/>
    <n v="0.94"/>
    <n v="171"/>
    <n v="41"/>
    <n v="235"/>
    <n v="103"/>
    <n v="114"/>
    <n v="92.156862745098039"/>
    <n v="40.392156862745097"/>
    <n v="44.705882352941181"/>
    <n v="0.53800000000000003"/>
    <x v="1"/>
    <x v="0"/>
    <n v="3204"/>
    <n v="3.92"/>
    <n v="12.2"/>
    <n v="45.2"/>
    <n v="164592"/>
    <n v="85.8"/>
    <n v="35"/>
    <s v="Raabin_WBC"/>
    <s v="Wright"/>
    <s v="Olympus_BX51"/>
    <n v="100"/>
    <n v="256"/>
    <n v="0.1221"/>
    <n v="0.98699999999999999"/>
    <n v="0.86370000000000002"/>
    <n v="-0.12329999999999997"/>
  </r>
  <r>
    <s v="CELL_002882"/>
    <x v="2"/>
    <x v="1"/>
    <s v="Normal_RBC"/>
    <n v="7.67"/>
    <n v="0"/>
    <n v="0"/>
    <n v="1"/>
    <n v="0"/>
    <n v="0.95"/>
    <n v="0.16900000000000001"/>
    <n v="0.41"/>
    <n v="1"/>
    <n v="0.99199999999999999"/>
    <n v="183"/>
    <n v="48"/>
    <n v="239"/>
    <n v="105"/>
    <n v="129"/>
    <n v="93.725490196078425"/>
    <n v="41.17647058823529"/>
    <n v="50.588235294117645"/>
    <n v="0.48599999999999999"/>
    <x v="0"/>
    <x v="1"/>
    <n v="7379"/>
    <n v="6.09"/>
    <n v="13.8"/>
    <n v="42.8"/>
    <n v="128481"/>
    <n v="78.5"/>
    <n v="33.700000000000003"/>
    <s v="PBC_Dataset"/>
    <s v="Wright"/>
    <s v="Olympus_BX51"/>
    <n v="100"/>
    <n v="360"/>
    <n v="2.6499999999999999E-2"/>
    <n v="0.85909999999999997"/>
    <n v="0.97409999999999997"/>
    <n v="0.11499999999999999"/>
  </r>
  <r>
    <s v="CELL_001836"/>
    <x v="5"/>
    <x v="1"/>
    <s v="Normal_WBC"/>
    <n v="8.44"/>
    <n v="85.4"/>
    <n v="0.79200000000000004"/>
    <n v="0.20499999999999999"/>
    <n v="416.58536585365857"/>
    <n v="0.88300000000000001"/>
    <n v="0.30199999999999999"/>
    <n v="1"/>
    <n v="1"/>
    <n v="0.88200000000000001"/>
    <n v="263"/>
    <n v="61"/>
    <n v="208"/>
    <n v="175"/>
    <n v="193"/>
    <n v="81.568627450980387"/>
    <n v="68.627450980392155"/>
    <n v="75.686274509803923"/>
    <n v="0.70399999999999996"/>
    <x v="2"/>
    <x v="0"/>
    <n v="7992"/>
    <n v="5.24"/>
    <n v="13.9"/>
    <n v="46.2"/>
    <n v="246885"/>
    <n v="93.2"/>
    <n v="34.200000000000003"/>
    <s v="Raabin_WBC"/>
    <s v="Wright"/>
    <s v="Leica_DM2000"/>
    <n v="40"/>
    <n v="360"/>
    <n v="0.1421"/>
    <n v="1"/>
    <n v="0.9738"/>
    <n v="-2.6200000000000001E-2"/>
  </r>
  <r>
    <s v="CELL_001703"/>
    <x v="5"/>
    <x v="1"/>
    <s v="Normal_WBC"/>
    <n v="8.82"/>
    <n v="77.8"/>
    <n v="0.73699999999999999"/>
    <n v="0.24199999999999999"/>
    <n v="321.48760330578511"/>
    <n v="0.91800000000000004"/>
    <n v="0.373"/>
    <n v="1.1499999999999999"/>
    <n v="1"/>
    <n v="0.92900000000000005"/>
    <n v="268"/>
    <n v="51"/>
    <n v="201"/>
    <n v="160"/>
    <n v="201"/>
    <n v="78.82352941176471"/>
    <n v="62.745098039215684"/>
    <n v="78.82352941176471"/>
    <n v="0.747"/>
    <x v="1"/>
    <x v="1"/>
    <n v="9659"/>
    <n v="6.15"/>
    <n v="15.9"/>
    <n v="34.200000000000003"/>
    <n v="340290"/>
    <n v="92.9"/>
    <n v="35.1"/>
    <s v="Raabin_WBC"/>
    <s v="Giemsa"/>
    <s v="Olympus_BX51"/>
    <n v="100"/>
    <n v="256"/>
    <n v="3.49E-2"/>
    <n v="0.91639999999999999"/>
    <n v="0.95530000000000004"/>
    <n v="3.8900000000000046E-2"/>
  </r>
  <r>
    <s v="CELL_005639"/>
    <x v="3"/>
    <x v="0"/>
    <s v="Infection"/>
    <n v="12.39"/>
    <n v="80.900000000000006"/>
    <n v="0.56699999999999995"/>
    <n v="0.36399999999999999"/>
    <n v="222.25274725274727"/>
    <n v="0.88100000000000001"/>
    <n v="0.40200000000000002"/>
    <n v="1.74"/>
    <n v="1.1000000000000001"/>
    <n v="0.85699999999999998"/>
    <n v="477"/>
    <n v="82"/>
    <n v="189"/>
    <n v="154"/>
    <n v="173"/>
    <n v="74.117647058823536"/>
    <n v="60.392156862745097"/>
    <n v="67.843137254901961"/>
    <n v="0.75700000000000001"/>
    <x v="1"/>
    <x v="1"/>
    <n v="8709"/>
    <n v="3"/>
    <n v="12.5"/>
    <n v="33.1"/>
    <n v="180079"/>
    <n v="92.3"/>
    <n v="33.200000000000003"/>
    <s v="Raabin_WBC"/>
    <s v="Giemsa"/>
    <s v="Leica_DM2000"/>
    <n v="100"/>
    <n v="224"/>
    <n v="0.93510000000000004"/>
    <n v="0.55100000000000005"/>
    <n v="0.81369999999999998"/>
    <n v="0.26269999999999993"/>
  </r>
  <r>
    <s v="CELL_004012"/>
    <x v="8"/>
    <x v="0"/>
    <s v="Leukemia"/>
    <n v="12.86"/>
    <n v="77.3"/>
    <n v="0.47199999999999998"/>
    <n v="0.12"/>
    <n v="644.16666666666663"/>
    <n v="0.84899999999999998"/>
    <n v="0.30199999999999999"/>
    <n v="0.43"/>
    <n v="1"/>
    <n v="0.89600000000000002"/>
    <n v="662"/>
    <n v="99"/>
    <n v="204"/>
    <n v="156"/>
    <n v="209"/>
    <n v="80"/>
    <n v="61.176470588235297"/>
    <n v="81.960784313725483"/>
    <n v="0.58299999999999996"/>
    <x v="1"/>
    <x v="1"/>
    <n v="2644"/>
    <n v="4.4400000000000004"/>
    <n v="12.1"/>
    <n v="42.2"/>
    <n v="198327"/>
    <n v="76.2"/>
    <n v="33.6"/>
    <s v="Raabin_WBC"/>
    <s v="Wright"/>
    <s v="Olympus_BX51"/>
    <n v="100"/>
    <n v="224"/>
    <n v="0.83799999999999997"/>
    <n v="0.84160000000000001"/>
    <n v="0.76370000000000005"/>
    <n v="-7.7899999999999969E-2"/>
  </r>
  <r>
    <s v="CELL_000197"/>
    <x v="1"/>
    <x v="1"/>
    <s v="Normal_WBC"/>
    <n v="11.08"/>
    <n v="62.6"/>
    <n v="0.52500000000000002"/>
    <n v="0.54200000000000004"/>
    <n v="115.49815498154982"/>
    <n v="0.74099999999999999"/>
    <n v="0.218"/>
    <n v="3.4"/>
    <n v="3.6"/>
    <n v="0.82199999999999995"/>
    <n v="387"/>
    <n v="71"/>
    <n v="202"/>
    <n v="155"/>
    <n v="197"/>
    <n v="79.215686274509807"/>
    <n v="60.784313725490193"/>
    <n v="77.254901960784323"/>
    <n v="0.66300000000000003"/>
    <x v="0"/>
    <x v="1"/>
    <n v="8524"/>
    <n v="5.6"/>
    <n v="12.8"/>
    <n v="38.1"/>
    <n v="215578"/>
    <n v="79.3"/>
    <n v="31.3"/>
    <s v="Raabin_WBC"/>
    <s v="Giemsa"/>
    <s v="Olympus_BX51"/>
    <n v="100"/>
    <n v="224"/>
    <n v="0.13150000000000001"/>
    <n v="0.87080000000000002"/>
    <n v="0.90149999999999997"/>
    <n v="3.069999999999995E-2"/>
  </r>
  <r>
    <s v="CELL_001942"/>
    <x v="5"/>
    <x v="1"/>
    <s v="Normal_WBC"/>
    <n v="9.6"/>
    <n v="77.3"/>
    <n v="0.752"/>
    <n v="0.24299999999999999"/>
    <n v="318.10699588477365"/>
    <n v="0.85"/>
    <n v="0.32100000000000001"/>
    <n v="0.69"/>
    <n v="1"/>
    <n v="0.96699999999999997"/>
    <n v="268"/>
    <n v="57"/>
    <n v="207"/>
    <n v="168"/>
    <n v="202"/>
    <n v="81.17647058823529"/>
    <n v="65.882352941176464"/>
    <n v="79.215686274509807"/>
    <n v="0.73699999999999999"/>
    <x v="0"/>
    <x v="1"/>
    <n v="9001"/>
    <n v="6.2"/>
    <n v="15.2"/>
    <n v="47.5"/>
    <n v="261031"/>
    <n v="98.6"/>
    <n v="34.799999999999997"/>
    <s v="PBC_Dataset"/>
    <s v="May_Grunwald_Giemsa"/>
    <s v="Olympus_BX51"/>
    <n v="100"/>
    <n v="360"/>
    <n v="8.1199999999999994E-2"/>
    <n v="0.97619999999999996"/>
    <n v="0.95799999999999996"/>
    <n v="-1.8199999999999994E-2"/>
  </r>
  <r>
    <s v="CELL_002405"/>
    <x v="10"/>
    <x v="1"/>
    <s v="Normal_WBC"/>
    <n v="11.39"/>
    <n v="51.4"/>
    <n v="0.58299999999999996"/>
    <n v="0.50600000000000001"/>
    <n v="101.58102766798419"/>
    <n v="0.73799999999999999"/>
    <n v="0.373"/>
    <n v="4.3499999999999996"/>
    <n v="2"/>
    <n v="0.79800000000000004"/>
    <n v="560"/>
    <n v="74"/>
    <n v="226"/>
    <n v="141"/>
    <n v="147"/>
    <n v="88.627450980392155"/>
    <n v="55.294117647058826"/>
    <n v="57.647058823529406"/>
    <n v="0.58499999999999996"/>
    <x v="0"/>
    <x v="1"/>
    <n v="5539"/>
    <n v="5.24"/>
    <n v="12.8"/>
    <n v="34.9"/>
    <n v="201825"/>
    <n v="74.2"/>
    <n v="32.799999999999997"/>
    <s v="CytoData"/>
    <s v="Giemsa"/>
    <s v="Zeiss_Axio"/>
    <n v="100"/>
    <n v="256"/>
    <n v="1.5800000000000002E-2"/>
    <n v="0.89600000000000002"/>
    <n v="0.87139999999999995"/>
    <n v="-2.4600000000000066E-2"/>
  </r>
  <r>
    <s v="CELL_001513"/>
    <x v="5"/>
    <x v="1"/>
    <s v="Normal_WBC"/>
    <n v="8.48"/>
    <n v="80.3"/>
    <n v="0.78100000000000003"/>
    <n v="0.185"/>
    <n v="434.05405405405406"/>
    <n v="0.93"/>
    <n v="0.35699999999999998"/>
    <n v="1.05"/>
    <n v="1.1000000000000001"/>
    <n v="0.86"/>
    <n v="276"/>
    <n v="48"/>
    <n v="196"/>
    <n v="163"/>
    <n v="208"/>
    <n v="76.862745098039227"/>
    <n v="63.921568627450974"/>
    <n v="81.568627450980387"/>
    <n v="0.67300000000000004"/>
    <x v="1"/>
    <x v="1"/>
    <n v="8145"/>
    <n v="4.8099999999999996"/>
    <n v="12.7"/>
    <n v="36.4"/>
    <n v="361802"/>
    <n v="97.5"/>
    <n v="34.700000000000003"/>
    <s v="Raabin_WBC"/>
    <s v="Giemsa"/>
    <s v="Leica_DM2000"/>
    <n v="60"/>
    <n v="512"/>
    <n v="9.2299999999999993E-2"/>
    <n v="0.99329999999999996"/>
    <n v="0.87660000000000005"/>
    <n v="-0.11669999999999991"/>
  </r>
  <r>
    <s v="CELL_003880"/>
    <x v="7"/>
    <x v="1"/>
    <s v="Normal_Platelet"/>
    <n v="2.5099999999999998"/>
    <n v="0"/>
    <n v="0"/>
    <n v="1"/>
    <n v="0"/>
    <n v="0.76200000000000001"/>
    <n v="0.39900000000000002"/>
    <n v="2.4900000000000002"/>
    <n v="1"/>
    <n v="0.80100000000000005"/>
    <n v="30"/>
    <n v="17"/>
    <n v="212"/>
    <n v="145"/>
    <n v="160"/>
    <n v="83.137254901960787"/>
    <n v="56.862745098039213"/>
    <n v="62.745098039215684"/>
    <n v="0.495"/>
    <x v="1"/>
    <x v="0"/>
    <n v="10955"/>
    <n v="4.96"/>
    <n v="16.100000000000001"/>
    <n v="44.9"/>
    <n v="426812"/>
    <n v="95.7"/>
    <n v="34.200000000000003"/>
    <s v="PBC_Dataset"/>
    <s v="Giemsa"/>
    <s v="Olympus_BX51"/>
    <n v="60"/>
    <n v="512"/>
    <n v="6.5199999999999994E-2"/>
    <n v="0.9244"/>
    <n v="1"/>
    <n v="7.5600000000000001E-2"/>
  </r>
  <r>
    <s v="CELL_004605"/>
    <x v="16"/>
    <x v="0"/>
    <s v="Anemia"/>
    <n v="7.81"/>
    <n v="0"/>
    <n v="0"/>
    <n v="1"/>
    <n v="0"/>
    <n v="0.54300000000000004"/>
    <n v="0.64700000000000002"/>
    <n v="0.28999999999999998"/>
    <n v="1"/>
    <n v="0.78500000000000003"/>
    <n v="217"/>
    <n v="48"/>
    <n v="231"/>
    <n v="124"/>
    <n v="127"/>
    <n v="90.588235294117652"/>
    <n v="48.627450980392155"/>
    <n v="49.803921568627452"/>
    <n v="0.48"/>
    <x v="0"/>
    <x v="0"/>
    <n v="3786"/>
    <n v="4.16"/>
    <n v="13.1"/>
    <n v="48.4"/>
    <n v="215675"/>
    <n v="97.2"/>
    <n v="34.4"/>
    <s v="PBC_Dataset"/>
    <s v="May_Grunwald_Giemsa"/>
    <s v="Olympus_BX51"/>
    <n v="60"/>
    <n v="224"/>
    <n v="0.76900000000000002"/>
    <n v="0.74180000000000001"/>
    <n v="0.68569999999999998"/>
    <n v="-5.6100000000000039E-2"/>
  </r>
  <r>
    <s v="CELL_001057"/>
    <x v="1"/>
    <x v="1"/>
    <s v="Normal_WBC"/>
    <n v="12.82"/>
    <n v="51.2"/>
    <n v="0.59099999999999997"/>
    <n v="0.45700000000000002"/>
    <n v="112.03501094091904"/>
    <n v="0.77700000000000002"/>
    <n v="0.28100000000000003"/>
    <n v="3.28"/>
    <n v="3.6"/>
    <n v="0.82499999999999996"/>
    <n v="440"/>
    <n v="77"/>
    <n v="193"/>
    <n v="156"/>
    <n v="192"/>
    <n v="75.686274509803923"/>
    <n v="61.176470588235297"/>
    <n v="75.294117647058826"/>
    <n v="0.63100000000000001"/>
    <x v="1"/>
    <x v="0"/>
    <n v="9398"/>
    <n v="4.37"/>
    <n v="11.7"/>
    <n v="43.4"/>
    <n v="147832"/>
    <n v="90.4"/>
    <n v="37.700000000000003"/>
    <s v="CytoData"/>
    <s v="Giemsa"/>
    <s v="Leica_DM2000"/>
    <n v="60"/>
    <n v="512"/>
    <n v="3.95E-2"/>
    <n v="0.84730000000000005"/>
    <n v="0.90680000000000005"/>
    <n v="5.9499999999999997E-2"/>
  </r>
  <r>
    <s v="CELL_004025"/>
    <x v="8"/>
    <x v="0"/>
    <s v="Leukemia"/>
    <n v="14.97"/>
    <n v="83.7"/>
    <n v="0.314"/>
    <n v="0.154"/>
    <n v="543.50649350649348"/>
    <n v="0.80400000000000005"/>
    <n v="0.21199999999999999"/>
    <n v="0.98"/>
    <n v="1"/>
    <n v="0.97899999999999998"/>
    <n v="570"/>
    <n v="104"/>
    <n v="185"/>
    <n v="136"/>
    <n v="197"/>
    <n v="72.549019607843135"/>
    <n v="53.333333333333336"/>
    <n v="77.254901960784323"/>
    <n v="0.73199999999999998"/>
    <x v="0"/>
    <x v="0"/>
    <n v="9003"/>
    <n v="4.71"/>
    <n v="12.8"/>
    <n v="46.4"/>
    <n v="209585"/>
    <n v="76.2"/>
    <n v="33.299999999999997"/>
    <s v="CytoData"/>
    <s v="Wright"/>
    <s v="Olympus_BX51"/>
    <n v="100"/>
    <n v="512"/>
    <n v="0.81699999999999995"/>
    <n v="0.9516"/>
    <n v="0.73870000000000002"/>
    <n v="-0.21289999999999998"/>
  </r>
  <r>
    <s v="CELL_000888"/>
    <x v="1"/>
    <x v="1"/>
    <s v="Normal_WBC"/>
    <n v="10.68"/>
    <n v="48.5"/>
    <n v="0.51700000000000002"/>
    <n v="0.35499999999999998"/>
    <n v="136.61971830985917"/>
    <n v="0.89700000000000002"/>
    <n v="0.189"/>
    <n v="2.97"/>
    <n v="3.6"/>
    <n v="0.78100000000000003"/>
    <n v="430"/>
    <n v="65"/>
    <n v="232"/>
    <n v="143"/>
    <n v="149"/>
    <n v="90.980392156862749"/>
    <n v="56.078431372549019"/>
    <n v="58.431372549019613"/>
    <n v="0.55900000000000005"/>
    <x v="0"/>
    <x v="1"/>
    <n v="7966"/>
    <n v="4.4400000000000004"/>
    <n v="9.1"/>
    <n v="36.5"/>
    <n v="332084"/>
    <n v="85.6"/>
    <n v="33.1"/>
    <s v="PBC_Dataset"/>
    <s v="Wright"/>
    <s v="Olympus_BX51"/>
    <n v="100"/>
    <n v="360"/>
    <n v="6.9800000000000001E-2"/>
    <n v="0.99409999999999998"/>
    <n v="0.95079999999999998"/>
    <n v="-4.3300000000000005E-2"/>
  </r>
  <r>
    <s v="CELL_002237"/>
    <x v="4"/>
    <x v="1"/>
    <s v="Normal_WBC"/>
    <n v="16.53"/>
    <n v="63"/>
    <n v="0.48099999999999998"/>
    <n v="0.30399999999999999"/>
    <n v="207.23684210526315"/>
    <n v="0.621"/>
    <n v="0.36799999999999999"/>
    <n v="2.3199999999999998"/>
    <n v="1.5"/>
    <n v="0.70499999999999996"/>
    <n v="574"/>
    <n v="107"/>
    <n v="220"/>
    <n v="174"/>
    <n v="183"/>
    <n v="86.274509803921575"/>
    <n v="68.235294117647058"/>
    <n v="71.764705882352942"/>
    <n v="0.53600000000000003"/>
    <x v="0"/>
    <x v="0"/>
    <n v="5711"/>
    <n v="4.96"/>
    <n v="15.1"/>
    <n v="34.1"/>
    <n v="134262"/>
    <n v="70.7"/>
    <n v="34"/>
    <s v="PBC_Dataset"/>
    <s v="Wright"/>
    <s v="Olympus_BX51"/>
    <n v="60"/>
    <n v="256"/>
    <n v="6.5799999999999997E-2"/>
    <n v="0.87419999999999998"/>
    <n v="0.85840000000000005"/>
    <n v="-1.5799999999999925E-2"/>
  </r>
  <r>
    <s v="CELL_004076"/>
    <x v="8"/>
    <x v="0"/>
    <s v="Leukemia"/>
    <n v="14.6"/>
    <n v="83.9"/>
    <n v="0.38200000000000001"/>
    <n v="0.17199999999999999"/>
    <n v="487.79069767441865"/>
    <n v="0.748"/>
    <n v="0.251"/>
    <n v="0.74"/>
    <n v="1"/>
    <n v="0.94299999999999995"/>
    <n v="705"/>
    <n v="85"/>
    <n v="220"/>
    <n v="161"/>
    <n v="184"/>
    <n v="86.274509803921575"/>
    <n v="63.13725490196078"/>
    <n v="72.156862745098039"/>
    <n v="0.60199999999999998"/>
    <x v="0"/>
    <x v="0"/>
    <n v="6523"/>
    <n v="3.38"/>
    <n v="15.4"/>
    <n v="43"/>
    <n v="268281"/>
    <n v="92.9"/>
    <n v="32.5"/>
    <s v="CytoData"/>
    <s v="Wright"/>
    <s v="Olympus_BX51"/>
    <n v="100"/>
    <n v="512"/>
    <n v="0.81359999999999999"/>
    <n v="0.85929999999999995"/>
    <n v="0.75600000000000001"/>
    <n v="-0.10329999999999995"/>
  </r>
  <r>
    <s v="CELL_003380"/>
    <x v="2"/>
    <x v="1"/>
    <s v="Normal_RBC"/>
    <n v="7.53"/>
    <n v="0"/>
    <n v="0"/>
    <n v="1"/>
    <n v="0"/>
    <n v="0.93"/>
    <n v="0.14000000000000001"/>
    <n v="0.76"/>
    <n v="1"/>
    <n v="0.92900000000000005"/>
    <n v="144"/>
    <n v="31"/>
    <n v="225"/>
    <n v="113"/>
    <n v="118"/>
    <n v="88.235294117647058"/>
    <n v="44.313725490196077"/>
    <n v="46.274509803921568"/>
    <n v="0.48499999999999999"/>
    <x v="2"/>
    <x v="0"/>
    <n v="9783"/>
    <n v="3.31"/>
    <n v="14.2"/>
    <n v="35.1"/>
    <n v="222357"/>
    <n v="90"/>
    <n v="32.9"/>
    <s v="PBC_Dataset"/>
    <s v="Giemsa"/>
    <s v="Leica_DM2000"/>
    <n v="100"/>
    <n v="360"/>
    <n v="6.4199999999999993E-2"/>
    <n v="0.9667"/>
    <n v="0.86229999999999996"/>
    <n v="-0.10440000000000005"/>
  </r>
  <r>
    <s v="CELL_000569"/>
    <x v="1"/>
    <x v="1"/>
    <s v="Normal_WBC"/>
    <n v="16.32"/>
    <n v="55.2"/>
    <n v="0.66400000000000003"/>
    <n v="0.51100000000000001"/>
    <n v="108.02348336594912"/>
    <n v="0.84"/>
    <n v="0.52200000000000002"/>
    <n v="2.99"/>
    <n v="3.2"/>
    <n v="0.83599999999999997"/>
    <n v="410"/>
    <n v="74"/>
    <n v="233"/>
    <n v="152"/>
    <n v="180"/>
    <n v="91.372549019607845"/>
    <n v="59.607843137254903"/>
    <n v="70.588235294117652"/>
    <n v="0.66200000000000003"/>
    <x v="1"/>
    <x v="1"/>
    <n v="6429"/>
    <n v="5.59"/>
    <n v="16.8"/>
    <n v="44.9"/>
    <n v="203229"/>
    <n v="92.2"/>
    <n v="33"/>
    <s v="CytoData"/>
    <s v="Giemsa"/>
    <s v="Leica_DM2000"/>
    <n v="100"/>
    <n v="256"/>
    <n v="5.1299999999999998E-2"/>
    <n v="0.89700000000000002"/>
    <n v="0.92230000000000001"/>
    <n v="2.5299999999999989E-2"/>
  </r>
  <r>
    <s v="CELL_000517"/>
    <x v="1"/>
    <x v="1"/>
    <s v="Normal_WBC"/>
    <n v="12.36"/>
    <n v="59.7"/>
    <n v="0.62"/>
    <n v="0.307"/>
    <n v="194.46254071661238"/>
    <n v="0.76500000000000001"/>
    <n v="0.29199999999999998"/>
    <n v="3.27"/>
    <n v="3.2"/>
    <n v="0.85"/>
    <n v="419"/>
    <n v="56"/>
    <n v="195"/>
    <n v="160"/>
    <n v="186"/>
    <n v="76.470588235294116"/>
    <n v="62.745098039215684"/>
    <n v="72.941176470588232"/>
    <n v="0.55200000000000005"/>
    <x v="2"/>
    <x v="0"/>
    <n v="3158"/>
    <n v="6.26"/>
    <n v="12"/>
    <n v="41.3"/>
    <n v="357481"/>
    <n v="80.3"/>
    <n v="32.5"/>
    <s v="PBC_Dataset"/>
    <s v="May_Grunwald_Giemsa"/>
    <s v="Leica_DM2000"/>
    <n v="60"/>
    <n v="224"/>
    <n v="8.4199999999999997E-2"/>
    <n v="0.90859999999999996"/>
    <n v="1"/>
    <n v="9.1400000000000037E-2"/>
  </r>
  <r>
    <s v="CELL_003484"/>
    <x v="2"/>
    <x v="1"/>
    <s v="Normal_RBC"/>
    <n v="7.28"/>
    <n v="0"/>
    <n v="0"/>
    <n v="1"/>
    <n v="0"/>
    <n v="0.97499999999999998"/>
    <n v="0.11600000000000001"/>
    <n v="0.33"/>
    <n v="1"/>
    <n v="0.96799999999999997"/>
    <n v="198"/>
    <n v="48"/>
    <n v="223"/>
    <n v="102"/>
    <n v="121"/>
    <n v="87.450980392156865"/>
    <n v="40"/>
    <n v="47.450980392156858"/>
    <n v="0.502"/>
    <x v="1"/>
    <x v="0"/>
    <n v="5971"/>
    <n v="4.2300000000000004"/>
    <n v="13.7"/>
    <n v="39.9"/>
    <n v="297185"/>
    <n v="82.4"/>
    <n v="33.299999999999997"/>
    <s v="Raabin_WBC"/>
    <s v="Wright"/>
    <s v="Olympus_BX51"/>
    <n v="100"/>
    <n v="224"/>
    <n v="1.14E-2"/>
    <n v="0.89049999999999996"/>
    <n v="0.9093"/>
    <n v="1.8800000000000039E-2"/>
  </r>
  <r>
    <s v="CELL_005779"/>
    <x v="6"/>
    <x v="0"/>
    <s v="Artefact"/>
    <n v="11.27"/>
    <n v="94.5"/>
    <n v="0.54800000000000004"/>
    <n v="6.4000000000000001E-2"/>
    <n v="1476.5625"/>
    <n v="0.58299999999999996"/>
    <n v="0.79600000000000004"/>
    <n v="0.96"/>
    <n v="1"/>
    <n v="0.72299999999999998"/>
    <n v="496"/>
    <n v="97"/>
    <n v="169"/>
    <n v="152"/>
    <n v="196"/>
    <n v="66.274509803921561"/>
    <n v="59.607843137254903"/>
    <n v="76.862745098039227"/>
    <n v="0.69299999999999995"/>
    <x v="0"/>
    <x v="0"/>
    <n v="6161"/>
    <n v="4.1900000000000004"/>
    <n v="15.3"/>
    <n v="43.2"/>
    <n v="207975"/>
    <n v="92.6"/>
    <n v="33.6"/>
    <s v="PBC_Dataset"/>
    <s v="Giemsa"/>
    <s v="Leica_DM2000"/>
    <n v="100"/>
    <n v="256"/>
    <n v="0.9899"/>
    <n v="0.68079999999999996"/>
    <n v="0.75180000000000002"/>
    <n v="7.1000000000000063E-2"/>
  </r>
  <r>
    <s v="CELL_002577"/>
    <x v="10"/>
    <x v="1"/>
    <s v="Normal_WBC"/>
    <n v="12.35"/>
    <n v="57.8"/>
    <n v="0.68300000000000005"/>
    <n v="0.55100000000000005"/>
    <n v="104.90018148820326"/>
    <n v="0.83299999999999996"/>
    <n v="0.316"/>
    <n v="4.8600000000000003"/>
    <n v="2.1"/>
    <n v="0.76700000000000002"/>
    <n v="444"/>
    <n v="73"/>
    <n v="229"/>
    <n v="135"/>
    <n v="134"/>
    <n v="89.803921568627459"/>
    <n v="52.941176470588239"/>
    <n v="52.549019607843142"/>
    <n v="0.51"/>
    <x v="1"/>
    <x v="0"/>
    <n v="8004"/>
    <n v="5.43"/>
    <n v="13.3"/>
    <n v="46.4"/>
    <n v="239588"/>
    <n v="95.4"/>
    <n v="36.799999999999997"/>
    <s v="PBC_Dataset"/>
    <s v="Wright"/>
    <s v="Zeiss_Axio"/>
    <n v="60"/>
    <n v="360"/>
    <n v="0.11119999999999999"/>
    <n v="0.8931"/>
    <n v="0.91820000000000002"/>
    <n v="2.5100000000000011E-2"/>
  </r>
  <r>
    <s v="CELL_000140"/>
    <x v="1"/>
    <x v="1"/>
    <s v="Normal_WBC"/>
    <n v="13.19"/>
    <n v="57.3"/>
    <n v="0.623"/>
    <n v="0.43099999999999999"/>
    <n v="132.94663573085847"/>
    <n v="0.74099999999999999"/>
    <n v="0.29399999999999998"/>
    <n v="3.38"/>
    <n v="2.9"/>
    <n v="0.91200000000000003"/>
    <n v="354"/>
    <n v="74"/>
    <n v="233"/>
    <n v="168"/>
    <n v="187"/>
    <n v="91.372549019607845"/>
    <n v="65.882352941176464"/>
    <n v="73.333333333333329"/>
    <n v="0.58199999999999996"/>
    <x v="1"/>
    <x v="1"/>
    <n v="3545"/>
    <n v="5.74"/>
    <n v="14.3"/>
    <n v="35"/>
    <n v="205408"/>
    <n v="95.4"/>
    <n v="32.299999999999997"/>
    <s v="CytoData"/>
    <s v="Giemsa"/>
    <s v="Leica_DM2000"/>
    <n v="100"/>
    <n v="256"/>
    <n v="0.1096"/>
    <n v="0.99650000000000005"/>
    <n v="0.91669999999999996"/>
    <n v="-7.9800000000000093E-2"/>
  </r>
  <r>
    <s v="CELL_004954"/>
    <x v="15"/>
    <x v="0"/>
    <s v="Anemia"/>
    <n v="5.89"/>
    <n v="0"/>
    <n v="0"/>
    <n v="1"/>
    <n v="0"/>
    <n v="0.97499999999999998"/>
    <n v="6.2E-2"/>
    <n v="0.44"/>
    <n v="1"/>
    <n v="0.94699999999999995"/>
    <n v="139"/>
    <n v="40"/>
    <n v="243"/>
    <n v="126"/>
    <n v="143"/>
    <n v="95.294117647058812"/>
    <n v="49.411764705882355"/>
    <n v="56.078431372549019"/>
    <n v="0.53900000000000003"/>
    <x v="2"/>
    <x v="1"/>
    <n v="6682"/>
    <n v="4.3899999999999997"/>
    <n v="13.3"/>
    <n v="39.799999999999997"/>
    <n v="215819"/>
    <n v="87.6"/>
    <n v="33.4"/>
    <s v="CytoData"/>
    <s v="Giemsa"/>
    <s v="Olympus_BX51"/>
    <n v="60"/>
    <n v="360"/>
    <n v="0.89300000000000002"/>
    <n v="0.60509999999999997"/>
    <n v="0.8085"/>
    <n v="0.20340000000000003"/>
  </r>
  <r>
    <s v="CELL_003887"/>
    <x v="7"/>
    <x v="1"/>
    <s v="Normal_Platelet"/>
    <n v="2.17"/>
    <n v="0"/>
    <n v="0"/>
    <n v="1"/>
    <n v="0"/>
    <n v="0.55700000000000005"/>
    <n v="0.39900000000000002"/>
    <n v="2.2400000000000002"/>
    <n v="1"/>
    <n v="0.83799999999999997"/>
    <n v="34"/>
    <n v="13"/>
    <n v="209"/>
    <n v="142"/>
    <n v="150"/>
    <n v="81.960784313725483"/>
    <n v="55.686274509803923"/>
    <n v="58.82352941176471"/>
    <n v="0.60299999999999998"/>
    <x v="1"/>
    <x v="0"/>
    <n v="6768"/>
    <n v="5.47"/>
    <n v="12.9"/>
    <n v="44.1"/>
    <n v="251255"/>
    <n v="82.8"/>
    <n v="35.6"/>
    <s v="CytoData"/>
    <s v="May_Grunwald_Giemsa"/>
    <s v="Zeiss_Axio"/>
    <n v="100"/>
    <n v="512"/>
    <n v="5.7000000000000002E-2"/>
    <n v="0.89359999999999995"/>
    <n v="0.9375"/>
    <n v="4.390000000000005E-2"/>
  </r>
  <r>
    <s v="CELL_005014"/>
    <x v="17"/>
    <x v="0"/>
    <s v="Sickle_Cell_Anemia"/>
    <n v="7.62"/>
    <n v="0"/>
    <n v="0"/>
    <n v="1"/>
    <n v="0"/>
    <n v="0.34899999999999998"/>
    <n v="0.94799999999999995"/>
    <n v="0.35"/>
    <n v="1"/>
    <n v="0.74"/>
    <n v="180"/>
    <n v="61"/>
    <n v="233"/>
    <n v="108"/>
    <n v="126"/>
    <n v="91.372549019607845"/>
    <n v="42.352941176470587"/>
    <n v="49.411764705882355"/>
    <n v="0.48899999999999999"/>
    <x v="0"/>
    <x v="1"/>
    <n v="5966"/>
    <n v="5.94"/>
    <n v="15.8"/>
    <n v="39.9"/>
    <n v="216672"/>
    <n v="73.900000000000006"/>
    <n v="33.4"/>
    <s v="PBC_Dataset"/>
    <s v="Giemsa"/>
    <s v="Olympus_BX51"/>
    <n v="100"/>
    <n v="512"/>
    <n v="0.75700000000000001"/>
    <n v="0.9093"/>
    <n v="0.83650000000000002"/>
    <n v="-7.2799999999999976E-2"/>
  </r>
  <r>
    <s v="CELL_001150"/>
    <x v="5"/>
    <x v="1"/>
    <s v="Normal_WBC"/>
    <n v="8.85"/>
    <n v="84.2"/>
    <n v="0.79800000000000004"/>
    <n v="0.20200000000000001"/>
    <n v="416.83168316831683"/>
    <n v="0.86"/>
    <n v="0.23899999999999999"/>
    <n v="1.08"/>
    <n v="1"/>
    <n v="0.91500000000000004"/>
    <n v="286"/>
    <n v="74"/>
    <n v="192"/>
    <n v="144"/>
    <n v="198"/>
    <n v="75.294117647058826"/>
    <n v="56.470588235294116"/>
    <n v="77.64705882352942"/>
    <n v="0.66"/>
    <x v="1"/>
    <x v="0"/>
    <n v="4317"/>
    <n v="4.62"/>
    <n v="13.2"/>
    <n v="31.3"/>
    <n v="213094"/>
    <n v="87.4"/>
    <n v="34.6"/>
    <s v="CytoData"/>
    <s v="May_Grunwald_Giemsa"/>
    <s v="Zeiss_Axio"/>
    <n v="100"/>
    <n v="256"/>
    <n v="8.14E-2"/>
    <n v="0.81669999999999998"/>
    <n v="0.91210000000000002"/>
    <n v="9.540000000000004E-2"/>
  </r>
  <r>
    <s v="CELL_002334"/>
    <x v="4"/>
    <x v="1"/>
    <s v="Normal_WBC"/>
    <n v="17.440000000000001"/>
    <n v="71.900000000000006"/>
    <n v="0.45"/>
    <n v="0.40899999999999997"/>
    <n v="175.7946210268949"/>
    <n v="0.58799999999999997"/>
    <n v="0.44800000000000001"/>
    <n v="2.65"/>
    <n v="1.3"/>
    <n v="0.754"/>
    <n v="567"/>
    <n v="110"/>
    <n v="212"/>
    <n v="182"/>
    <n v="171"/>
    <n v="83.137254901960787"/>
    <n v="71.372549019607845"/>
    <n v="67.058823529411754"/>
    <n v="0.51200000000000001"/>
    <x v="0"/>
    <x v="0"/>
    <n v="5087"/>
    <n v="4.0999999999999996"/>
    <n v="11.6"/>
    <n v="44.9"/>
    <n v="128629"/>
    <n v="83.8"/>
    <n v="34.799999999999997"/>
    <s v="CytoData"/>
    <s v="May_Grunwald_Giemsa"/>
    <s v="Leica_DM2000"/>
    <n v="40"/>
    <n v="360"/>
    <n v="6.9800000000000001E-2"/>
    <n v="0.96909999999999996"/>
    <n v="0.8972"/>
    <n v="-7.1899999999999964E-2"/>
  </r>
  <r>
    <s v="CELL_002403"/>
    <x v="10"/>
    <x v="1"/>
    <s v="Normal_WBC"/>
    <n v="12.32"/>
    <n v="49.8"/>
    <n v="0.747"/>
    <n v="0.53800000000000003"/>
    <n v="92.565055762081769"/>
    <n v="0.82599999999999996"/>
    <n v="0.41099999999999998"/>
    <n v="5.22"/>
    <n v="2.2000000000000002"/>
    <n v="0.83099999999999996"/>
    <n v="469"/>
    <n v="80"/>
    <n v="227"/>
    <n v="172"/>
    <n v="147"/>
    <n v="89.019607843137251"/>
    <n v="67.450980392156865"/>
    <n v="57.647058823529406"/>
    <n v="0.55400000000000005"/>
    <x v="1"/>
    <x v="0"/>
    <n v="7400"/>
    <n v="5"/>
    <n v="12.3"/>
    <n v="48.2"/>
    <n v="311664"/>
    <n v="96.6"/>
    <n v="34"/>
    <s v="PBC_Dataset"/>
    <s v="Wright"/>
    <s v="Leica_DM2000"/>
    <n v="60"/>
    <n v="224"/>
    <n v="0.1011"/>
    <n v="0.8962"/>
    <n v="0.91420000000000001"/>
    <n v="1.8000000000000016E-2"/>
  </r>
  <r>
    <s v="CELL_003090"/>
    <x v="2"/>
    <x v="1"/>
    <s v="Normal_RBC"/>
    <n v="7.04"/>
    <n v="0"/>
    <n v="0"/>
    <n v="1"/>
    <n v="0"/>
    <n v="0.88800000000000001"/>
    <n v="0.23200000000000001"/>
    <n v="0.37"/>
    <n v="1"/>
    <n v="0.95499999999999996"/>
    <n v="188"/>
    <n v="53"/>
    <n v="241"/>
    <n v="136"/>
    <n v="147"/>
    <n v="94.509803921568619"/>
    <n v="53.333333333333336"/>
    <n v="57.647058823529406"/>
    <n v="0.48"/>
    <x v="1"/>
    <x v="1"/>
    <n v="6331"/>
    <n v="3.3"/>
    <n v="10.4"/>
    <n v="40.200000000000003"/>
    <n v="255281"/>
    <n v="95.9"/>
    <n v="33.4"/>
    <s v="PBC_Dataset"/>
    <s v="Giemsa"/>
    <s v="Leica_DM2000"/>
    <n v="40"/>
    <n v="256"/>
    <n v="9.9599999999999994E-2"/>
    <n v="0.79369999999999996"/>
    <n v="0.91639999999999999"/>
    <n v="0.12270000000000003"/>
  </r>
  <r>
    <s v="CELL_000464"/>
    <x v="1"/>
    <x v="1"/>
    <s v="Normal_WBC"/>
    <n v="12.26"/>
    <n v="54.4"/>
    <n v="0.56599999999999995"/>
    <n v="0.45400000000000001"/>
    <n v="119.8237885462555"/>
    <n v="0.85499999999999998"/>
    <n v="0.40500000000000003"/>
    <n v="2.93"/>
    <n v="4.0999999999999996"/>
    <n v="0.88200000000000001"/>
    <n v="353"/>
    <n v="84"/>
    <n v="215"/>
    <n v="164"/>
    <n v="200"/>
    <n v="84.313725490196077"/>
    <n v="64.313725490196077"/>
    <n v="78.431372549019613"/>
    <n v="0.61"/>
    <x v="1"/>
    <x v="0"/>
    <n v="9385"/>
    <n v="5.0599999999999996"/>
    <n v="16.100000000000001"/>
    <n v="40.700000000000003"/>
    <n v="192673"/>
    <n v="93"/>
    <n v="32.5"/>
    <s v="Raabin_WBC"/>
    <s v="Giemsa"/>
    <s v="Leica_DM2000"/>
    <n v="60"/>
    <n v="512"/>
    <n v="0.19969999999999999"/>
    <n v="0.84119999999999995"/>
    <n v="0.93330000000000002"/>
    <n v="9.2100000000000071E-2"/>
  </r>
  <r>
    <s v="CELL_003177"/>
    <x v="2"/>
    <x v="1"/>
    <s v="Normal_RBC"/>
    <n v="6.99"/>
    <n v="0"/>
    <n v="0"/>
    <n v="1"/>
    <n v="0"/>
    <n v="0.93899999999999995"/>
    <n v="0.104"/>
    <n v="0.6"/>
    <n v="1"/>
    <n v="0.93899999999999995"/>
    <n v="184"/>
    <n v="49"/>
    <n v="215"/>
    <n v="140"/>
    <n v="125"/>
    <n v="84.313725490196077"/>
    <n v="54.901960784313729"/>
    <n v="49.019607843137251"/>
    <n v="0.45400000000000001"/>
    <x v="0"/>
    <x v="1"/>
    <n v="8153"/>
    <n v="4.76"/>
    <n v="13.7"/>
    <n v="39.200000000000003"/>
    <n v="223290"/>
    <n v="103"/>
    <n v="30.1"/>
    <s v="Raabin_WBC"/>
    <s v="Wright"/>
    <s v="Leica_DM2000"/>
    <n v="60"/>
    <n v="224"/>
    <n v="0.11749999999999999"/>
    <n v="0.98340000000000005"/>
    <n v="0.92600000000000005"/>
    <n v="-5.7400000000000007E-2"/>
  </r>
  <r>
    <s v="CELL_002973"/>
    <x v="2"/>
    <x v="1"/>
    <s v="Normal_RBC"/>
    <n v="7.31"/>
    <n v="0"/>
    <n v="0"/>
    <n v="1"/>
    <n v="0"/>
    <n v="0.93100000000000005"/>
    <n v="0.20200000000000001"/>
    <n v="0.64"/>
    <n v="1"/>
    <n v="0.91400000000000003"/>
    <n v="191"/>
    <n v="39"/>
    <n v="243"/>
    <n v="129"/>
    <n v="128"/>
    <n v="95.294117647058812"/>
    <n v="50.588235294117645"/>
    <n v="50.196078431372548"/>
    <n v="0.45300000000000001"/>
    <x v="1"/>
    <x v="1"/>
    <n v="10274"/>
    <n v="4.87"/>
    <n v="12.4"/>
    <n v="37.5"/>
    <n v="245002"/>
    <n v="86.2"/>
    <n v="32.4"/>
    <s v="Raabin_WBC"/>
    <s v="May_Grunwald_Giemsa"/>
    <s v="Olympus_BX51"/>
    <n v="40"/>
    <n v="256"/>
    <n v="0"/>
    <n v="0.76919999999999999"/>
    <n v="0.94789999999999996"/>
    <n v="0.17869999999999997"/>
  </r>
  <r>
    <s v="CELL_004890"/>
    <x v="15"/>
    <x v="0"/>
    <s v="Anemia"/>
    <n v="6.08"/>
    <n v="0"/>
    <n v="0"/>
    <n v="1"/>
    <n v="0"/>
    <n v="0.98499999999999999"/>
    <n v="0.108"/>
    <n v="0.48"/>
    <n v="1"/>
    <n v="0.96699999999999997"/>
    <n v="143"/>
    <n v="47"/>
    <n v="235"/>
    <n v="135"/>
    <n v="135"/>
    <n v="92.156862745098039"/>
    <n v="52.941176470588239"/>
    <n v="52.941176470588239"/>
    <n v="0.53400000000000003"/>
    <x v="1"/>
    <x v="0"/>
    <n v="6899"/>
    <n v="3.78"/>
    <n v="14.1"/>
    <n v="47.9"/>
    <n v="292497"/>
    <n v="91.4"/>
    <n v="32.799999999999997"/>
    <s v="Raabin_WBC"/>
    <s v="Giemsa"/>
    <s v="Leica_DM2000"/>
    <n v="100"/>
    <n v="512"/>
    <n v="0.79830000000000001"/>
    <n v="0.73519999999999996"/>
    <n v="0.73140000000000005"/>
    <n v="-3.7999999999999146E-3"/>
  </r>
  <r>
    <s v="CELL_000595"/>
    <x v="1"/>
    <x v="1"/>
    <s v="Normal_WBC"/>
    <n v="13.33"/>
    <n v="54.1"/>
    <n v="0.62"/>
    <n v="0.376"/>
    <n v="143.88297872340425"/>
    <n v="0.79500000000000004"/>
    <n v="0.30499999999999999"/>
    <n v="2.36"/>
    <n v="4"/>
    <n v="0.86499999999999999"/>
    <n v="442"/>
    <n v="70"/>
    <n v="191"/>
    <n v="142"/>
    <n v="170"/>
    <n v="74.901960784313729"/>
    <n v="55.686274509803923"/>
    <n v="66.666666666666657"/>
    <n v="0.63400000000000001"/>
    <x v="1"/>
    <x v="1"/>
    <n v="9690"/>
    <n v="5.0999999999999996"/>
    <n v="17.3"/>
    <n v="37.6"/>
    <n v="352879"/>
    <n v="80"/>
    <n v="33.1"/>
    <s v="CytoData"/>
    <s v="Giemsa"/>
    <s v="Leica_DM2000"/>
    <n v="100"/>
    <n v="256"/>
    <n v="5.4800000000000001E-2"/>
    <n v="0.91439999999999999"/>
    <n v="0.9214"/>
    <n v="7.0000000000000062E-3"/>
  </r>
  <r>
    <s v="CELL_004111"/>
    <x v="8"/>
    <x v="0"/>
    <s v="Leukemia"/>
    <n v="16.98"/>
    <n v="92.6"/>
    <n v="0.40300000000000002"/>
    <n v="0.182"/>
    <n v="508.79120879120876"/>
    <n v="0.77700000000000002"/>
    <n v="0.34"/>
    <n v="0.8"/>
    <n v="1"/>
    <n v="0.92700000000000005"/>
    <n v="630"/>
    <n v="87"/>
    <n v="215"/>
    <n v="152"/>
    <n v="185"/>
    <n v="84.313725490196077"/>
    <n v="59.607843137254903"/>
    <n v="72.549019607843135"/>
    <n v="0.68300000000000005"/>
    <x v="0"/>
    <x v="1"/>
    <n v="7940"/>
    <n v="4.71"/>
    <n v="14.6"/>
    <n v="39.299999999999997"/>
    <n v="396633"/>
    <n v="81.900000000000006"/>
    <n v="36.6"/>
    <s v="Raabin_WBC"/>
    <s v="Giemsa"/>
    <s v="Olympus_BX51"/>
    <n v="60"/>
    <n v="360"/>
    <n v="0.90869999999999995"/>
    <n v="0.84809999999999997"/>
    <n v="0.77139999999999997"/>
    <n v="-7.669999999999999E-2"/>
  </r>
  <r>
    <s v="CELL_001808"/>
    <x v="5"/>
    <x v="1"/>
    <s v="Normal_WBC"/>
    <n v="7.68"/>
    <n v="84.3"/>
    <n v="0.78800000000000003"/>
    <n v="0.158"/>
    <n v="533.54430379746839"/>
    <n v="0.86399999999999999"/>
    <n v="0.28199999999999997"/>
    <n v="1.28"/>
    <n v="1"/>
    <n v="0.92500000000000004"/>
    <n v="234"/>
    <n v="61"/>
    <n v="194"/>
    <n v="179"/>
    <n v="190"/>
    <n v="76.078431372549019"/>
    <n v="70.196078431372541"/>
    <n v="74.509803921568633"/>
    <n v="0.85399999999999998"/>
    <x v="2"/>
    <x v="0"/>
    <n v="6597"/>
    <n v="3.48"/>
    <n v="11.3"/>
    <n v="44.1"/>
    <n v="368802"/>
    <n v="93.2"/>
    <n v="36.6"/>
    <s v="PBC_Dataset"/>
    <s v="Giemsa"/>
    <s v="Olympus_BX51"/>
    <n v="60"/>
    <n v="360"/>
    <n v="0.14630000000000001"/>
    <n v="0.91290000000000004"/>
    <n v="0.95450000000000002"/>
    <n v="4.159999999999997E-2"/>
  </r>
  <r>
    <s v="CELL_005596"/>
    <x v="3"/>
    <x v="0"/>
    <s v="Infection"/>
    <n v="13.12"/>
    <n v="64.2"/>
    <n v="0.753"/>
    <n v="0.30299999999999999"/>
    <n v="211.88118811881191"/>
    <n v="0.70199999999999996"/>
    <n v="0.48099999999999998"/>
    <n v="1.77"/>
    <n v="1.7"/>
    <n v="0.89900000000000002"/>
    <n v="540"/>
    <n v="79"/>
    <n v="181"/>
    <n v="159"/>
    <n v="199"/>
    <n v="70.980392156862749"/>
    <n v="62.352941176470587"/>
    <n v="78.039215686274517"/>
    <n v="0.73499999999999999"/>
    <x v="1"/>
    <x v="0"/>
    <n v="8178"/>
    <n v="5.43"/>
    <n v="12.4"/>
    <n v="40.6"/>
    <n v="287015"/>
    <n v="94.4"/>
    <n v="34.299999999999997"/>
    <s v="CytoData"/>
    <s v="May_Grunwald_Giemsa"/>
    <s v="Olympus_BX51"/>
    <n v="100"/>
    <n v="256"/>
    <n v="0.9335"/>
    <n v="0.87029999999999996"/>
    <n v="0.63"/>
    <n v="-0.24029999999999996"/>
  </r>
  <r>
    <s v="CELL_000451"/>
    <x v="1"/>
    <x v="1"/>
    <s v="Normal_WBC"/>
    <n v="10.37"/>
    <n v="57"/>
    <n v="0.58399999999999996"/>
    <n v="0.437"/>
    <n v="130.43478260869566"/>
    <n v="0.89200000000000002"/>
    <n v="0.255"/>
    <n v="2.09"/>
    <n v="3.1"/>
    <n v="0.85599999999999998"/>
    <n v="367"/>
    <n v="64"/>
    <n v="224"/>
    <n v="166"/>
    <n v="190"/>
    <n v="87.843137254901961"/>
    <n v="65.098039215686271"/>
    <n v="74.509803921568633"/>
    <n v="0.70499999999999996"/>
    <x v="2"/>
    <x v="1"/>
    <n v="5937"/>
    <n v="4.59"/>
    <n v="13.8"/>
    <n v="37"/>
    <n v="232760"/>
    <n v="92.3"/>
    <n v="35"/>
    <s v="CytoData"/>
    <s v="May_Grunwald_Giemsa"/>
    <s v="Olympus_BX51"/>
    <n v="100"/>
    <n v="256"/>
    <n v="7.0699999999999999E-2"/>
    <n v="0.86429999999999996"/>
    <n v="0.88919999999999999"/>
    <n v="2.4900000000000033E-2"/>
  </r>
  <r>
    <s v="CELL_002587"/>
    <x v="10"/>
    <x v="1"/>
    <s v="Normal_WBC"/>
    <n v="11.5"/>
    <n v="58.5"/>
    <n v="0.61299999999999999"/>
    <n v="0.437"/>
    <n v="133.86727688787187"/>
    <n v="0.78"/>
    <n v="0.35299999999999998"/>
    <n v="3.54"/>
    <n v="2"/>
    <n v="0.79"/>
    <n v="373"/>
    <n v="65"/>
    <n v="219"/>
    <n v="141"/>
    <n v="156"/>
    <n v="85.882352941176464"/>
    <n v="55.294117647058826"/>
    <n v="61.176470588235297"/>
    <n v="0.51900000000000002"/>
    <x v="1"/>
    <x v="1"/>
    <n v="5544"/>
    <n v="3.72"/>
    <n v="14.1"/>
    <n v="41.9"/>
    <n v="156054"/>
    <n v="86.4"/>
    <n v="32.200000000000003"/>
    <s v="Raabin_WBC"/>
    <s v="May_Grunwald_Giemsa"/>
    <s v="Zeiss_Axio"/>
    <n v="40"/>
    <n v="512"/>
    <n v="5.4699999999999999E-2"/>
    <n v="0.94940000000000002"/>
    <n v="0.94389999999999996"/>
    <n v="-5.5000000000000604E-3"/>
  </r>
  <r>
    <s v="CELL_004123"/>
    <x v="8"/>
    <x v="0"/>
    <s v="Leukemia"/>
    <n v="17.7"/>
    <n v="84.1"/>
    <n v="0.52100000000000002"/>
    <n v="0.124"/>
    <n v="678.22580645161281"/>
    <n v="0.85099999999999998"/>
    <n v="0.311"/>
    <n v="0.6"/>
    <n v="1"/>
    <n v="0.84199999999999997"/>
    <n v="764"/>
    <n v="102"/>
    <n v="192"/>
    <n v="144"/>
    <n v="205"/>
    <n v="75.294117647058826"/>
    <n v="56.470588235294116"/>
    <n v="80.392156862745097"/>
    <n v="0.51"/>
    <x v="2"/>
    <x v="1"/>
    <n v="8840"/>
    <n v="4.93"/>
    <n v="14.8"/>
    <n v="44.1"/>
    <n v="197456"/>
    <n v="92.5"/>
    <n v="35.200000000000003"/>
    <s v="PBC_Dataset"/>
    <s v="May_Grunwald_Giemsa"/>
    <s v="Olympus_BX51"/>
    <n v="40"/>
    <n v="512"/>
    <n v="0.76119999999999999"/>
    <n v="0.66349999999999998"/>
    <n v="0.81710000000000005"/>
    <n v="0.15360000000000007"/>
  </r>
  <r>
    <s v="CELL_000519"/>
    <x v="1"/>
    <x v="1"/>
    <s v="Normal_WBC"/>
    <n v="12.31"/>
    <n v="52.9"/>
    <n v="0.64"/>
    <n v="0.39200000000000002"/>
    <n v="134.94897959183672"/>
    <n v="0.76900000000000002"/>
    <n v="0.26800000000000002"/>
    <n v="3.03"/>
    <n v="2.5"/>
    <n v="0.85699999999999998"/>
    <n v="458"/>
    <n v="78"/>
    <n v="210"/>
    <n v="146"/>
    <n v="172"/>
    <n v="82.35294117647058"/>
    <n v="57.254901960784309"/>
    <n v="67.450980392156865"/>
    <n v="0.75700000000000001"/>
    <x v="2"/>
    <x v="0"/>
    <n v="10589"/>
    <n v="3.9"/>
    <n v="15.8"/>
    <n v="31.6"/>
    <n v="286604"/>
    <n v="87.3"/>
    <n v="31.6"/>
    <s v="CytoData"/>
    <s v="Wright"/>
    <s v="Zeiss_Axio"/>
    <n v="100"/>
    <n v="256"/>
    <n v="0"/>
    <n v="0.97499999999999998"/>
    <n v="0.80859999999999999"/>
    <n v="-0.16639999999999999"/>
  </r>
  <r>
    <s v="CELL_003892"/>
    <x v="7"/>
    <x v="1"/>
    <s v="Normal_Platelet"/>
    <n v="2.58"/>
    <n v="0"/>
    <n v="0"/>
    <n v="1"/>
    <n v="0"/>
    <n v="0.748"/>
    <n v="0.38400000000000001"/>
    <n v="1.97"/>
    <n v="1"/>
    <n v="0.78300000000000003"/>
    <n v="32"/>
    <n v="23"/>
    <n v="241"/>
    <n v="154"/>
    <n v="169"/>
    <n v="94.509803921568619"/>
    <n v="60.392156862745097"/>
    <n v="66.274509803921561"/>
    <n v="0.56499999999999995"/>
    <x v="0"/>
    <x v="0"/>
    <n v="4918"/>
    <n v="4.6399999999999997"/>
    <n v="11"/>
    <n v="34.200000000000003"/>
    <n v="210686"/>
    <n v="86.6"/>
    <n v="31.2"/>
    <s v="PBC_Dataset"/>
    <s v="Giemsa"/>
    <s v="Leica_DM2000"/>
    <n v="40"/>
    <n v="224"/>
    <n v="0.10589999999999999"/>
    <n v="0.87450000000000006"/>
    <n v="0.88560000000000005"/>
    <n v="1.1099999999999999E-2"/>
  </r>
  <r>
    <s v="CELL_001906"/>
    <x v="5"/>
    <x v="1"/>
    <s v="Normal_WBC"/>
    <n v="8.6999999999999993"/>
    <n v="78.7"/>
    <n v="0.86399999999999999"/>
    <n v="0.25600000000000001"/>
    <n v="307.421875"/>
    <n v="0.88500000000000001"/>
    <n v="0"/>
    <n v="0.83"/>
    <n v="1"/>
    <n v="0.95599999999999996"/>
    <n v="243"/>
    <n v="69"/>
    <n v="204"/>
    <n v="168"/>
    <n v="222"/>
    <n v="80"/>
    <n v="65.882352941176464"/>
    <n v="87.058823529411768"/>
    <n v="0.66300000000000003"/>
    <x v="0"/>
    <x v="1"/>
    <n v="2950"/>
    <n v="4.6500000000000004"/>
    <n v="10.9"/>
    <n v="44.4"/>
    <n v="146683"/>
    <n v="86.8"/>
    <n v="34.5"/>
    <s v="Raabin_WBC"/>
    <s v="Giemsa"/>
    <s v="Zeiss_Axio"/>
    <n v="60"/>
    <n v="256"/>
    <n v="3.6499999999999998E-2"/>
    <n v="0.90890000000000004"/>
    <n v="0.97789999999999999"/>
    <n v="6.899999999999995E-2"/>
  </r>
  <r>
    <s v="CELL_002125"/>
    <x v="4"/>
    <x v="1"/>
    <s v="Normal_WBC"/>
    <n v="16.96"/>
    <n v="62.9"/>
    <n v="0.45200000000000001"/>
    <n v="0.32800000000000001"/>
    <n v="191.76829268292681"/>
    <n v="0.61"/>
    <n v="0.36199999999999999"/>
    <n v="2.86"/>
    <n v="1.5"/>
    <n v="0.74199999999999999"/>
    <n v="477"/>
    <n v="97"/>
    <n v="199"/>
    <n v="159"/>
    <n v="211"/>
    <n v="78.039215686274517"/>
    <n v="62.352941176470587"/>
    <n v="82.745098039215677"/>
    <n v="0.71299999999999997"/>
    <x v="1"/>
    <x v="1"/>
    <n v="1087"/>
    <n v="3.47"/>
    <n v="14"/>
    <n v="45.4"/>
    <n v="284448"/>
    <n v="78.900000000000006"/>
    <n v="34.9"/>
    <s v="Raabin_WBC"/>
    <s v="May_Grunwald_Giemsa"/>
    <s v="Leica_DM2000"/>
    <n v="60"/>
    <n v="360"/>
    <n v="0.11119999999999999"/>
    <n v="0.83509999999999995"/>
    <n v="0.95789999999999997"/>
    <n v="0.12280000000000002"/>
  </r>
  <r>
    <s v="CELL_001962"/>
    <x v="4"/>
    <x v="1"/>
    <s v="Normal_WBC"/>
    <n v="15.09"/>
    <n v="60.6"/>
    <n v="0.499"/>
    <n v="0.42899999999999999"/>
    <n v="141.25874125874125"/>
    <n v="0.69"/>
    <n v="0.40400000000000003"/>
    <n v="2.44"/>
    <n v="1"/>
    <n v="0.84399999999999997"/>
    <n v="568"/>
    <n v="83"/>
    <n v="212"/>
    <n v="157"/>
    <n v="186"/>
    <n v="83.137254901960787"/>
    <n v="61.568627450980394"/>
    <n v="72.941176470588232"/>
    <n v="0.58599999999999997"/>
    <x v="0"/>
    <x v="1"/>
    <n v="3552"/>
    <n v="3.16"/>
    <n v="12.1"/>
    <n v="37.799999999999997"/>
    <n v="114578"/>
    <n v="93.3"/>
    <n v="33.200000000000003"/>
    <s v="CytoData"/>
    <s v="May_Grunwald_Giemsa"/>
    <s v="Leica_DM2000"/>
    <n v="40"/>
    <n v="256"/>
    <n v="0.1048"/>
    <n v="0.91510000000000002"/>
    <n v="0.91449999999999998"/>
    <n v="-6.0000000000004494E-4"/>
  </r>
  <r>
    <s v="CELL_002544"/>
    <x v="10"/>
    <x v="1"/>
    <s v="Normal_WBC"/>
    <n v="11.66"/>
    <n v="49.3"/>
    <n v="0.71399999999999997"/>
    <n v="0.52900000000000003"/>
    <n v="93.194706994328911"/>
    <n v="0.83"/>
    <n v="0.58099999999999996"/>
    <n v="3.91"/>
    <n v="2.9"/>
    <n v="0.83899999999999997"/>
    <n v="523"/>
    <n v="70"/>
    <n v="245"/>
    <n v="132"/>
    <n v="157"/>
    <n v="96.078431372549019"/>
    <n v="51.764705882352949"/>
    <n v="61.568627450980394"/>
    <n v="0.64400000000000002"/>
    <x v="1"/>
    <x v="1"/>
    <n v="6402"/>
    <n v="4.57"/>
    <n v="13.2"/>
    <n v="33.9"/>
    <n v="230002"/>
    <n v="85.6"/>
    <n v="33.9"/>
    <s v="PBC_Dataset"/>
    <s v="Giemsa"/>
    <s v="Olympus_BX51"/>
    <n v="100"/>
    <n v="256"/>
    <n v="0"/>
    <n v="0.87760000000000005"/>
    <n v="0.92010000000000003"/>
    <n v="4.2499999999999982E-2"/>
  </r>
  <r>
    <s v="CELL_003803"/>
    <x v="7"/>
    <x v="1"/>
    <s v="Normal_Platelet"/>
    <n v="2.1800000000000002"/>
    <n v="0"/>
    <n v="0"/>
    <n v="1"/>
    <n v="0"/>
    <n v="0.86499999999999999"/>
    <n v="0.42099999999999999"/>
    <n v="2.76"/>
    <n v="1"/>
    <n v="0.74399999999999999"/>
    <n v="29"/>
    <n v="15"/>
    <n v="203"/>
    <n v="175"/>
    <n v="173"/>
    <n v="79.607843137254903"/>
    <n v="68.627450980392155"/>
    <n v="67.843137254901961"/>
    <n v="0.51700000000000002"/>
    <x v="1"/>
    <x v="0"/>
    <n v="9817"/>
    <n v="5.53"/>
    <n v="10.8"/>
    <n v="34.5"/>
    <n v="229457"/>
    <n v="83.8"/>
    <n v="30.7"/>
    <s v="CytoData"/>
    <s v="May_Grunwald_Giemsa"/>
    <s v="Leica_DM2000"/>
    <n v="40"/>
    <n v="224"/>
    <n v="0"/>
    <n v="0.91790000000000005"/>
    <n v="0.89859999999999995"/>
    <n v="-1.9300000000000095E-2"/>
  </r>
  <r>
    <s v="CELL_001175"/>
    <x v="5"/>
    <x v="1"/>
    <s v="Normal_WBC"/>
    <n v="9.1999999999999993"/>
    <n v="75.8"/>
    <n v="0.81499999999999995"/>
    <n v="0.23400000000000001"/>
    <n v="323.9316239316239"/>
    <n v="0.88400000000000001"/>
    <n v="0.19"/>
    <n v="1.01"/>
    <n v="1.1000000000000001"/>
    <n v="0.86599999999999999"/>
    <n v="247"/>
    <n v="46"/>
    <n v="200"/>
    <n v="165"/>
    <n v="210"/>
    <n v="78.431372549019613"/>
    <n v="64.705882352941174"/>
    <n v="82.35294117647058"/>
    <n v="0.81299999999999994"/>
    <x v="2"/>
    <x v="1"/>
    <n v="5273"/>
    <n v="3.61"/>
    <n v="11.4"/>
    <n v="39.5"/>
    <n v="327941"/>
    <n v="91.6"/>
    <n v="32.1"/>
    <s v="Raabin_WBC"/>
    <s v="May_Grunwald_Giemsa"/>
    <s v="Olympus_BX51"/>
    <n v="60"/>
    <n v="224"/>
    <n v="0.18820000000000001"/>
    <n v="0.8619"/>
    <n v="0.91449999999999998"/>
    <n v="5.259999999999998E-2"/>
  </r>
  <r>
    <s v="CELL_005104"/>
    <x v="17"/>
    <x v="0"/>
    <s v="Sickle_Cell_Anemia"/>
    <n v="7.39"/>
    <n v="0"/>
    <n v="0"/>
    <n v="1"/>
    <n v="0"/>
    <n v="0.35699999999999998"/>
    <n v="0.98"/>
    <n v="0.53"/>
    <n v="1"/>
    <n v="0.747"/>
    <n v="139"/>
    <n v="53"/>
    <n v="233"/>
    <n v="123"/>
    <n v="98"/>
    <n v="91.372549019607845"/>
    <n v="48.235294117647058"/>
    <n v="38.431372549019613"/>
    <n v="0.52600000000000002"/>
    <x v="0"/>
    <x v="1"/>
    <n v="1983"/>
    <n v="4.3"/>
    <n v="16"/>
    <n v="44.3"/>
    <n v="287288"/>
    <n v="95.4"/>
    <n v="33.200000000000003"/>
    <s v="PBC_Dataset"/>
    <s v="Wright"/>
    <s v="Zeiss_Axio"/>
    <n v="100"/>
    <n v="224"/>
    <n v="0.93859999999999999"/>
    <n v="0.8206"/>
    <n v="0.93049999999999999"/>
    <n v="0.1099"/>
  </r>
  <r>
    <s v="CELL_000452"/>
    <x v="1"/>
    <x v="1"/>
    <s v="Normal_WBC"/>
    <n v="12.31"/>
    <n v="59.3"/>
    <n v="0.38900000000000001"/>
    <n v="0.46899999999999997"/>
    <n v="126.43923240938166"/>
    <n v="0.81899999999999995"/>
    <n v="0.27200000000000002"/>
    <n v="3.63"/>
    <n v="3.4"/>
    <n v="0.97399999999999998"/>
    <n v="311"/>
    <n v="82"/>
    <n v="204"/>
    <n v="135"/>
    <n v="177"/>
    <n v="80"/>
    <n v="52.941176470588239"/>
    <n v="69.411764705882348"/>
    <n v="0.66900000000000004"/>
    <x v="1"/>
    <x v="1"/>
    <n v="9593"/>
    <n v="5.07"/>
    <n v="14.3"/>
    <n v="42.9"/>
    <n v="127896"/>
    <n v="81.099999999999994"/>
    <n v="30.1"/>
    <s v="Raabin_WBC"/>
    <s v="Wright"/>
    <s v="Olympus_BX51"/>
    <n v="100"/>
    <n v="360"/>
    <n v="0"/>
    <n v="0.92259999999999998"/>
    <n v="0.81330000000000002"/>
    <n v="-0.10929999999999995"/>
  </r>
  <r>
    <s v="CELL_004941"/>
    <x v="15"/>
    <x v="0"/>
    <s v="Anemia"/>
    <n v="7.47"/>
    <n v="0"/>
    <n v="0"/>
    <n v="1"/>
    <n v="0"/>
    <n v="0.96"/>
    <n v="0.191"/>
    <n v="0.72"/>
    <n v="1"/>
    <n v="0.96499999999999997"/>
    <n v="127"/>
    <n v="33"/>
    <n v="253"/>
    <n v="130"/>
    <n v="126"/>
    <n v="99.215686274509807"/>
    <n v="50.980392156862742"/>
    <n v="49.411764705882355"/>
    <n v="0.65200000000000002"/>
    <x v="0"/>
    <x v="0"/>
    <n v="8322"/>
    <n v="3.8"/>
    <n v="12.5"/>
    <n v="43.7"/>
    <n v="175462"/>
    <n v="79.2"/>
    <n v="31.7"/>
    <s v="CytoData"/>
    <s v="Giemsa"/>
    <s v="Leica_DM2000"/>
    <n v="60"/>
    <n v="360"/>
    <n v="0.89929999999999999"/>
    <n v="0.81140000000000001"/>
    <n v="0.88919999999999999"/>
    <n v="7.779999999999998E-2"/>
  </r>
  <r>
    <s v="CELL_002869"/>
    <x v="2"/>
    <x v="1"/>
    <s v="Normal_RBC"/>
    <n v="7.08"/>
    <n v="0"/>
    <n v="0"/>
    <n v="1"/>
    <n v="0"/>
    <n v="0.96499999999999997"/>
    <n v="0.107"/>
    <n v="0.72"/>
    <n v="1"/>
    <n v="0.96299999999999997"/>
    <n v="193"/>
    <n v="46"/>
    <n v="221"/>
    <n v="127"/>
    <n v="125"/>
    <n v="86.666666666666671"/>
    <n v="49.803921568627452"/>
    <n v="49.019607843137251"/>
    <n v="0.51800000000000002"/>
    <x v="1"/>
    <x v="0"/>
    <n v="7214"/>
    <n v="6.4"/>
    <n v="12"/>
    <n v="45.5"/>
    <n v="209942"/>
    <n v="79.3"/>
    <n v="33.299999999999997"/>
    <s v="Raabin_WBC"/>
    <s v="Giemsa"/>
    <s v="Leica_DM2000"/>
    <n v="100"/>
    <n v="256"/>
    <n v="7.8299999999999995E-2"/>
    <n v="0.95189999999999997"/>
    <n v="0.77400000000000002"/>
    <n v="-0.17789999999999995"/>
  </r>
  <r>
    <s v="CELL_004601"/>
    <x v="16"/>
    <x v="0"/>
    <s v="Anemia"/>
    <n v="9.0299999999999994"/>
    <n v="0"/>
    <n v="0"/>
    <n v="1"/>
    <n v="0"/>
    <n v="0.58499999999999996"/>
    <n v="0.629"/>
    <n v="0.48"/>
    <n v="1"/>
    <n v="0.86199999999999999"/>
    <n v="189"/>
    <n v="62"/>
    <n v="221"/>
    <n v="144"/>
    <n v="145"/>
    <n v="86.666666666666671"/>
    <n v="56.470588235294116"/>
    <n v="56.862745098039213"/>
    <n v="0.45800000000000002"/>
    <x v="1"/>
    <x v="1"/>
    <n v="10916"/>
    <n v="4.2"/>
    <n v="12.4"/>
    <n v="43.2"/>
    <n v="153941"/>
    <n v="71.400000000000006"/>
    <n v="35.4"/>
    <s v="PBC_Dataset"/>
    <s v="Giemsa"/>
    <s v="Leica_DM2000"/>
    <n v="100"/>
    <n v="224"/>
    <n v="0.81320000000000003"/>
    <n v="0.70909999999999995"/>
    <n v="0.72509999999999997"/>
    <n v="1.6000000000000014E-2"/>
  </r>
  <r>
    <s v="CELL_004752"/>
    <x v="12"/>
    <x v="0"/>
    <s v="Anemia"/>
    <n v="4.83"/>
    <n v="0"/>
    <n v="0"/>
    <n v="1"/>
    <n v="0"/>
    <n v="0.32400000000000001"/>
    <n v="0.77800000000000002"/>
    <n v="0.66"/>
    <n v="1"/>
    <n v="0.73799999999999999"/>
    <n v="73"/>
    <n v="32"/>
    <n v="211"/>
    <n v="126"/>
    <n v="123"/>
    <n v="82.745098039215677"/>
    <n v="49.411764705882355"/>
    <n v="48.235294117647058"/>
    <n v="0.47299999999999998"/>
    <x v="1"/>
    <x v="1"/>
    <n v="9784"/>
    <n v="5.5"/>
    <n v="15.8"/>
    <n v="30.6"/>
    <n v="226924"/>
    <n v="75.900000000000006"/>
    <n v="34.200000000000003"/>
    <s v="CytoData"/>
    <s v="Giemsa"/>
    <s v="Olympus_BX51"/>
    <n v="100"/>
    <n v="360"/>
    <n v="0.78879999999999995"/>
    <n v="0.72809999999999997"/>
    <n v="0.63190000000000002"/>
    <n v="-9.6199999999999952E-2"/>
  </r>
  <r>
    <s v="CELL_001579"/>
    <x v="5"/>
    <x v="1"/>
    <s v="Normal_WBC"/>
    <n v="10.220000000000001"/>
    <n v="79.3"/>
    <n v="0.82899999999999996"/>
    <n v="0.20499999999999999"/>
    <n v="386.82926829268291"/>
    <n v="0.85899999999999999"/>
    <n v="0.28399999999999997"/>
    <n v="1.1200000000000001"/>
    <n v="1"/>
    <n v="0.81"/>
    <n v="312"/>
    <n v="56"/>
    <n v="209"/>
    <n v="174"/>
    <n v="204"/>
    <n v="81.960784313725483"/>
    <n v="68.235294117647058"/>
    <n v="80"/>
    <n v="0.72299999999999998"/>
    <x v="1"/>
    <x v="1"/>
    <n v="6283"/>
    <n v="4.75"/>
    <n v="13"/>
    <n v="43.1"/>
    <n v="146833"/>
    <n v="93.4"/>
    <n v="34.4"/>
    <s v="PBC_Dataset"/>
    <s v="Giemsa"/>
    <s v="Leica_DM2000"/>
    <n v="40"/>
    <n v="256"/>
    <n v="0.1313"/>
    <n v="0.81499999999999995"/>
    <n v="0.91410000000000002"/>
    <n v="9.9100000000000077E-2"/>
  </r>
  <r>
    <s v="CELL_003977"/>
    <x v="7"/>
    <x v="1"/>
    <s v="Normal_Platelet"/>
    <n v="2.2999999999999998"/>
    <n v="0"/>
    <n v="0"/>
    <n v="1"/>
    <n v="0"/>
    <n v="0.90700000000000003"/>
    <n v="0.41799999999999998"/>
    <n v="2.61"/>
    <n v="1"/>
    <n v="0.81200000000000006"/>
    <n v="19"/>
    <n v="25"/>
    <n v="228"/>
    <n v="158"/>
    <n v="179"/>
    <n v="89.411764705882362"/>
    <n v="61.96078431372549"/>
    <n v="70.196078431372541"/>
    <n v="0.54800000000000004"/>
    <x v="0"/>
    <x v="0"/>
    <n v="5340"/>
    <n v="4.4400000000000004"/>
    <n v="14.7"/>
    <n v="37.9"/>
    <n v="196162"/>
    <n v="90"/>
    <n v="31.1"/>
    <s v="CytoData"/>
    <s v="Giemsa"/>
    <s v="Leica_DM2000"/>
    <n v="60"/>
    <n v="224"/>
    <n v="0.11849999999999999"/>
    <n v="0.86129999999999995"/>
    <n v="0.8599"/>
    <n v="-1.3999999999999568E-3"/>
  </r>
  <r>
    <s v="CELL_001616"/>
    <x v="5"/>
    <x v="1"/>
    <s v="Normal_WBC"/>
    <n v="9.36"/>
    <n v="80.900000000000006"/>
    <n v="0.83099999999999996"/>
    <n v="0.19900000000000001"/>
    <n v="406.5326633165829"/>
    <n v="0.98599999999999999"/>
    <n v="0.26"/>
    <n v="1.1599999999999999"/>
    <n v="1"/>
    <n v="0.89600000000000002"/>
    <n v="340"/>
    <n v="40"/>
    <n v="200"/>
    <n v="154"/>
    <n v="201"/>
    <n v="78.431372549019613"/>
    <n v="60.392156862745097"/>
    <n v="78.82352941176471"/>
    <n v="0.73599999999999999"/>
    <x v="2"/>
    <x v="0"/>
    <n v="10789"/>
    <n v="3.98"/>
    <n v="11.2"/>
    <n v="42.7"/>
    <n v="323144"/>
    <n v="90.4"/>
    <n v="34.200000000000003"/>
    <s v="CytoData"/>
    <s v="Giemsa"/>
    <s v="Leica_DM2000"/>
    <n v="100"/>
    <n v="256"/>
    <n v="0.1489"/>
    <n v="0.95"/>
    <n v="0.99550000000000005"/>
    <n v="4.5500000000000096E-2"/>
  </r>
  <r>
    <s v="CELL_005115"/>
    <x v="17"/>
    <x v="0"/>
    <s v="Sickle_Cell_Anemia"/>
    <n v="5.53"/>
    <n v="0"/>
    <n v="0"/>
    <n v="1"/>
    <n v="0"/>
    <n v="0.28599999999999998"/>
    <n v="0.92700000000000005"/>
    <n v="0.15"/>
    <n v="1"/>
    <n v="0.81100000000000005"/>
    <n v="194"/>
    <n v="57"/>
    <n v="218"/>
    <n v="132"/>
    <n v="138"/>
    <n v="85.490196078431367"/>
    <n v="51.764705882352949"/>
    <n v="54.117647058823529"/>
    <n v="0.53"/>
    <x v="1"/>
    <x v="1"/>
    <n v="6474"/>
    <n v="5.86"/>
    <n v="11.3"/>
    <n v="45.5"/>
    <n v="98038"/>
    <n v="80.900000000000006"/>
    <n v="32.299999999999997"/>
    <s v="Raabin_WBC"/>
    <s v="May_Grunwald_Giemsa"/>
    <s v="Olympus_BX51"/>
    <n v="100"/>
    <n v="360"/>
    <n v="0.88200000000000001"/>
    <n v="0.78169999999999995"/>
    <n v="0.92059999999999997"/>
    <n v="0.13890000000000002"/>
  </r>
  <r>
    <s v="CELL_003327"/>
    <x v="2"/>
    <x v="1"/>
    <s v="Normal_RBC"/>
    <n v="8.19"/>
    <n v="0"/>
    <n v="0"/>
    <n v="1"/>
    <n v="0"/>
    <n v="0.85299999999999998"/>
    <n v="0.14599999999999999"/>
    <n v="0.22"/>
    <n v="1"/>
    <n v="0.93899999999999995"/>
    <n v="161"/>
    <n v="44"/>
    <n v="232"/>
    <n v="121"/>
    <n v="130"/>
    <n v="90.980392156862749"/>
    <n v="47.450980392156858"/>
    <n v="50.980392156862742"/>
    <n v="0.48599999999999999"/>
    <x v="1"/>
    <x v="0"/>
    <n v="9685"/>
    <n v="4.6500000000000004"/>
    <n v="17.2"/>
    <n v="45.3"/>
    <n v="350401"/>
    <n v="93.4"/>
    <n v="33.700000000000003"/>
    <s v="PBC_Dataset"/>
    <s v="Giemsa"/>
    <s v="Olympus_BX51"/>
    <n v="100"/>
    <n v="512"/>
    <n v="9.8299999999999998E-2"/>
    <n v="0.88160000000000005"/>
    <n v="0.88519999999999999"/>
    <n v="3.5999999999999366E-3"/>
  </r>
  <r>
    <s v="CELL_005859"/>
    <x v="18"/>
    <x v="0"/>
    <s v="Artefact"/>
    <n v="11.5"/>
    <n v="4"/>
    <n v="0.22500000000000001"/>
    <n v="0.90700000000000003"/>
    <n v="4.4101433296582133"/>
    <n v="0.41399999999999998"/>
    <n v="0.73699999999999999"/>
    <n v="1.8"/>
    <n v="1"/>
    <n v="0.80400000000000005"/>
    <n v="160"/>
    <n v="31"/>
    <n v="209"/>
    <n v="142"/>
    <n v="180"/>
    <n v="81.960784313725483"/>
    <n v="55.686274509803923"/>
    <n v="70.588235294117652"/>
    <n v="0.63800000000000001"/>
    <x v="0"/>
    <x v="0"/>
    <n v="10401"/>
    <n v="3.42"/>
    <n v="14.5"/>
    <n v="40.4"/>
    <n v="216596"/>
    <n v="76.8"/>
    <n v="35.5"/>
    <s v="Raabin_WBC"/>
    <s v="Giemsa"/>
    <s v="Olympus_BX51"/>
    <n v="40"/>
    <n v="256"/>
    <n v="0.79020000000000001"/>
    <n v="0.78879999999999995"/>
    <n v="0.7369"/>
    <n v="-5.1899999999999946E-2"/>
  </r>
  <r>
    <s v="CELL_001264"/>
    <x v="5"/>
    <x v="1"/>
    <s v="Normal_WBC"/>
    <n v="8.76"/>
    <n v="83.5"/>
    <n v="0.751"/>
    <n v="0.11600000000000001"/>
    <n v="719.82758620689651"/>
    <n v="0.80700000000000005"/>
    <n v="0.185"/>
    <n v="0.62"/>
    <n v="1.2"/>
    <n v="0.90700000000000003"/>
    <n v="316"/>
    <n v="63"/>
    <n v="200"/>
    <n v="197"/>
    <n v="230"/>
    <n v="78.431372549019613"/>
    <n v="77.254901960784323"/>
    <n v="90.196078431372555"/>
    <n v="0.80400000000000005"/>
    <x v="1"/>
    <x v="0"/>
    <n v="4737"/>
    <n v="4.8499999999999996"/>
    <n v="12.4"/>
    <n v="39.5"/>
    <n v="174917"/>
    <n v="95.6"/>
    <n v="35.700000000000003"/>
    <s v="CytoData"/>
    <s v="Giemsa"/>
    <s v="Leica_DM2000"/>
    <n v="100"/>
    <n v="224"/>
    <n v="6.5100000000000005E-2"/>
    <n v="0.95469999999999999"/>
    <n v="0.87809999999999999"/>
    <n v="-7.6600000000000001E-2"/>
  </r>
  <r>
    <s v="CELL_005715"/>
    <x v="6"/>
    <x v="0"/>
    <s v="Artefact"/>
    <n v="6.86"/>
    <n v="91.2"/>
    <n v="0.81399999999999995"/>
    <n v="0.13200000000000001"/>
    <n v="690.90909090909088"/>
    <n v="0.188"/>
    <n v="0.55900000000000005"/>
    <n v="1.31"/>
    <n v="1.4"/>
    <n v="0.61"/>
    <n v="298"/>
    <n v="66"/>
    <n v="187"/>
    <n v="129"/>
    <n v="234"/>
    <n v="73.333333333333329"/>
    <n v="50.588235294117645"/>
    <n v="91.764705882352942"/>
    <n v="0.91200000000000003"/>
    <x v="1"/>
    <x v="1"/>
    <n v="8321"/>
    <n v="5.6"/>
    <n v="11.8"/>
    <n v="38.9"/>
    <n v="265240"/>
    <n v="101.8"/>
    <n v="34.6"/>
    <s v="Raabin_WBC"/>
    <s v="Giemsa"/>
    <s v="Leica_DM2000"/>
    <n v="100"/>
    <n v="256"/>
    <n v="0.81489999999999996"/>
    <n v="0.77"/>
    <n v="0.83799999999999997"/>
    <n v="6.7999999999999949E-2"/>
  </r>
  <r>
    <s v="CELL_001000"/>
    <x v="1"/>
    <x v="1"/>
    <s v="Normal_WBC"/>
    <n v="12.79"/>
    <n v="56.4"/>
    <n v="0.64300000000000002"/>
    <n v="0.43099999999999999"/>
    <n v="130.85846867749419"/>
    <n v="0.79500000000000004"/>
    <n v="0.40799999999999997"/>
    <n v="3.32"/>
    <n v="4.3"/>
    <n v="0.86"/>
    <n v="354"/>
    <n v="71"/>
    <n v="209"/>
    <n v="192"/>
    <n v="180"/>
    <n v="81.960784313725483"/>
    <n v="75.294117647058826"/>
    <n v="70.588235294117652"/>
    <n v="0.58099999999999996"/>
    <x v="1"/>
    <x v="0"/>
    <n v="8095"/>
    <n v="4.05"/>
    <n v="15.4"/>
    <n v="41.4"/>
    <n v="153799"/>
    <n v="100.9"/>
    <n v="33.299999999999997"/>
    <s v="Raabin_WBC"/>
    <s v="Giemsa"/>
    <s v="Olympus_BX51"/>
    <n v="100"/>
    <n v="360"/>
    <n v="5.33E-2"/>
    <n v="0.87009999999999998"/>
    <n v="0.98699999999999999"/>
    <n v="0.1169"/>
  </r>
  <r>
    <s v="CELL_004962"/>
    <x v="15"/>
    <x v="0"/>
    <s v="Anemia"/>
    <n v="7.08"/>
    <n v="0"/>
    <n v="0"/>
    <n v="1"/>
    <n v="0"/>
    <n v="1"/>
    <n v="0.114"/>
    <n v="0.83"/>
    <n v="1"/>
    <n v="0.97499999999999998"/>
    <n v="118"/>
    <n v="41"/>
    <n v="232"/>
    <n v="147"/>
    <n v="138"/>
    <n v="90.980392156862749"/>
    <n v="57.647058823529406"/>
    <n v="54.117647058823529"/>
    <n v="0.501"/>
    <x v="1"/>
    <x v="1"/>
    <n v="5347"/>
    <n v="5.19"/>
    <n v="13.1"/>
    <n v="35.200000000000003"/>
    <n v="179995"/>
    <n v="69.7"/>
    <n v="33.200000000000003"/>
    <s v="PBC_Dataset"/>
    <s v="May_Grunwald_Giemsa"/>
    <s v="Leica_DM2000"/>
    <n v="40"/>
    <n v="256"/>
    <n v="0.6774"/>
    <n v="0.6855"/>
    <n v="0.98029999999999995"/>
    <n v="0.29479999999999995"/>
  </r>
  <r>
    <s v="CELL_001360"/>
    <x v="5"/>
    <x v="1"/>
    <s v="Normal_WBC"/>
    <n v="9.9600000000000009"/>
    <n v="82.7"/>
    <n v="0.82199999999999995"/>
    <n v="9.2999999999999999E-2"/>
    <n v="889.24731182795699"/>
    <n v="0.94"/>
    <n v="0.23300000000000001"/>
    <n v="1.05"/>
    <n v="1"/>
    <n v="0.88500000000000001"/>
    <n v="244"/>
    <n v="44"/>
    <n v="190"/>
    <n v="135"/>
    <n v="194"/>
    <n v="74.509803921568633"/>
    <n v="52.941176470588239"/>
    <n v="76.078431372549019"/>
    <n v="0.65100000000000002"/>
    <x v="1"/>
    <x v="1"/>
    <n v="8824"/>
    <n v="4.09"/>
    <n v="13.7"/>
    <n v="44.2"/>
    <n v="211203"/>
    <n v="90"/>
    <n v="33.9"/>
    <s v="PBC_Dataset"/>
    <s v="Giemsa"/>
    <s v="Zeiss_Axio"/>
    <n v="100"/>
    <n v="512"/>
    <n v="5.8999999999999997E-2"/>
    <n v="0.83589999999999998"/>
    <n v="0.94099999999999995"/>
    <n v="0.10509999999999997"/>
  </r>
  <r>
    <s v="CELL_005006"/>
    <x v="17"/>
    <x v="0"/>
    <s v="Sickle_Cell_Anemia"/>
    <n v="7.56"/>
    <n v="0"/>
    <n v="0"/>
    <n v="1"/>
    <n v="0"/>
    <n v="0.36699999999999999"/>
    <n v="0.93500000000000005"/>
    <n v="0.77"/>
    <n v="1"/>
    <n v="0.73299999999999998"/>
    <n v="153"/>
    <n v="66"/>
    <n v="234"/>
    <n v="124"/>
    <n v="126"/>
    <n v="91.764705882352942"/>
    <n v="48.627450980392155"/>
    <n v="49.411764705882355"/>
    <n v="0.45200000000000001"/>
    <x v="0"/>
    <x v="0"/>
    <n v="5121"/>
    <n v="3.89"/>
    <n v="14.2"/>
    <n v="51"/>
    <n v="239471"/>
    <n v="83.8"/>
    <n v="32"/>
    <s v="Raabin_WBC"/>
    <s v="May_Grunwald_Giemsa"/>
    <s v="Olympus_BX51"/>
    <n v="60"/>
    <n v="512"/>
    <n v="0.60660000000000003"/>
    <n v="0.73160000000000003"/>
    <n v="0.8397"/>
    <n v="0.10809999999999997"/>
  </r>
  <r>
    <s v="CELL_001477"/>
    <x v="5"/>
    <x v="1"/>
    <s v="Normal_WBC"/>
    <n v="6.88"/>
    <n v="89.2"/>
    <n v="0.74199999999999999"/>
    <n v="0.13300000000000001"/>
    <n v="670.67669172932324"/>
    <n v="0.878"/>
    <n v="0.30299999999999999"/>
    <n v="1.25"/>
    <n v="1"/>
    <n v="0.85099999999999998"/>
    <n v="192"/>
    <n v="55"/>
    <n v="194"/>
    <n v="161"/>
    <n v="186"/>
    <n v="76.078431372549019"/>
    <n v="63.13725490196078"/>
    <n v="72.941176470588232"/>
    <n v="0.77800000000000002"/>
    <x v="1"/>
    <x v="0"/>
    <n v="8636"/>
    <n v="3.55"/>
    <n v="13.5"/>
    <n v="37.700000000000003"/>
    <n v="180957"/>
    <n v="72.5"/>
    <n v="32.9"/>
    <s v="PBC_Dataset"/>
    <s v="Wright"/>
    <s v="Olympus_BX51"/>
    <n v="100"/>
    <n v="360"/>
    <n v="7.17E-2"/>
    <n v="0.93320000000000003"/>
    <n v="0.9304"/>
    <n v="-2.8000000000000247E-3"/>
  </r>
  <r>
    <s v="CELL_000193"/>
    <x v="1"/>
    <x v="1"/>
    <s v="Normal_WBC"/>
    <n v="11.92"/>
    <n v="51"/>
    <n v="0.57999999999999996"/>
    <n v="0.49099999999999999"/>
    <n v="103.86965376782078"/>
    <n v="0.78900000000000003"/>
    <n v="0.50800000000000001"/>
    <n v="3.43"/>
    <n v="4"/>
    <n v="0.82699999999999996"/>
    <n v="453"/>
    <n v="65"/>
    <n v="203"/>
    <n v="165"/>
    <n v="190"/>
    <n v="79.607843137254903"/>
    <n v="64.705882352941174"/>
    <n v="74.509803921568633"/>
    <n v="0.68600000000000005"/>
    <x v="1"/>
    <x v="0"/>
    <n v="9750"/>
    <n v="5.32"/>
    <n v="14.7"/>
    <n v="39.9"/>
    <n v="252389"/>
    <n v="85"/>
    <n v="33.9"/>
    <s v="CytoData"/>
    <s v="Wright"/>
    <s v="Leica_DM2000"/>
    <n v="100"/>
    <n v="512"/>
    <n v="3.0300000000000001E-2"/>
    <n v="0.876"/>
    <n v="0.98160000000000003"/>
    <n v="0.10560000000000003"/>
  </r>
  <r>
    <s v="CELL_004602"/>
    <x v="16"/>
    <x v="0"/>
    <s v="Anemia"/>
    <n v="7.02"/>
    <n v="0"/>
    <n v="0"/>
    <n v="1"/>
    <n v="0"/>
    <n v="0.46700000000000003"/>
    <n v="0.67"/>
    <n v="0.62"/>
    <n v="1"/>
    <n v="0.85499999999999998"/>
    <n v="204"/>
    <n v="53"/>
    <n v="237"/>
    <n v="110"/>
    <n v="137"/>
    <n v="92.941176470588232"/>
    <n v="43.137254901960787"/>
    <n v="53.725490196078432"/>
    <n v="0.53"/>
    <x v="2"/>
    <x v="0"/>
    <n v="11468"/>
    <n v="5.92"/>
    <n v="15.8"/>
    <n v="33"/>
    <n v="276992"/>
    <n v="85.1"/>
    <n v="34.5"/>
    <s v="Raabin_WBC"/>
    <s v="Giemsa"/>
    <s v="Olympus_BX51"/>
    <n v="40"/>
    <n v="360"/>
    <n v="0.95409999999999995"/>
    <n v="0.79920000000000002"/>
    <n v="0.72409999999999997"/>
    <n v="-7.5100000000000056E-2"/>
  </r>
  <r>
    <s v="CELL_005293"/>
    <x v="0"/>
    <x v="0"/>
    <s v="Infection"/>
    <n v="12.66"/>
    <n v="62.6"/>
    <n v="0.55600000000000005"/>
    <n v="0.39"/>
    <n v="160.5128205128205"/>
    <n v="0.67700000000000005"/>
    <n v="0.68200000000000005"/>
    <n v="3.21"/>
    <n v="5.4"/>
    <n v="0.76300000000000001"/>
    <n v="492"/>
    <n v="72"/>
    <n v="202"/>
    <n v="136"/>
    <n v="174"/>
    <n v="79.215686274509807"/>
    <n v="53.333333333333336"/>
    <n v="68.235294117647058"/>
    <n v="0.57699999999999996"/>
    <x v="2"/>
    <x v="0"/>
    <n v="2101"/>
    <n v="4.7"/>
    <n v="13"/>
    <n v="38.6"/>
    <n v="229522"/>
    <n v="85.2"/>
    <n v="34.799999999999997"/>
    <s v="CytoData"/>
    <s v="Giemsa"/>
    <s v="Leica_DM2000"/>
    <n v="100"/>
    <n v="224"/>
    <n v="0.76219999999999999"/>
    <n v="0.83160000000000001"/>
    <n v="0.98070000000000002"/>
    <n v="0.14910000000000001"/>
  </r>
  <r>
    <s v="CELL_004905"/>
    <x v="15"/>
    <x v="0"/>
    <s v="Anemia"/>
    <n v="6.56"/>
    <n v="0"/>
    <n v="0"/>
    <n v="1"/>
    <n v="0"/>
    <n v="0.96299999999999997"/>
    <n v="0.127"/>
    <n v="0.79"/>
    <n v="1"/>
    <n v="0.95"/>
    <n v="167"/>
    <n v="39"/>
    <n v="241"/>
    <n v="147"/>
    <n v="141"/>
    <n v="94.509803921568619"/>
    <n v="57.647058823529406"/>
    <n v="55.294117647058826"/>
    <n v="0.54600000000000004"/>
    <x v="1"/>
    <x v="0"/>
    <n v="5497"/>
    <n v="4.12"/>
    <n v="15"/>
    <n v="44.1"/>
    <n v="305810"/>
    <n v="87.4"/>
    <n v="30"/>
    <s v="CytoData"/>
    <s v="May_Grunwald_Giemsa"/>
    <s v="Leica_DM2000"/>
    <n v="100"/>
    <n v="256"/>
    <n v="0.86760000000000004"/>
    <n v="0.84899999999999998"/>
    <n v="0.70750000000000002"/>
    <n v="-0.14149999999999996"/>
  </r>
  <r>
    <s v="CELL_002318"/>
    <x v="4"/>
    <x v="1"/>
    <s v="Normal_WBC"/>
    <n v="14.25"/>
    <n v="61.5"/>
    <n v="0.443"/>
    <n v="0.34799999999999998"/>
    <n v="176.72413793103451"/>
    <n v="0.68799999999999994"/>
    <n v="0.56899999999999995"/>
    <n v="1.88"/>
    <n v="1"/>
    <n v="0.80500000000000005"/>
    <n v="551"/>
    <n v="90"/>
    <n v="190"/>
    <n v="149"/>
    <n v="200"/>
    <n v="74.509803921568633"/>
    <n v="58.431372549019613"/>
    <n v="78.431372549019613"/>
    <n v="0.48399999999999999"/>
    <x v="0"/>
    <x v="0"/>
    <n v="3931"/>
    <n v="5.37"/>
    <n v="16.7"/>
    <n v="41.9"/>
    <n v="229141"/>
    <n v="77"/>
    <n v="32.6"/>
    <s v="PBC_Dataset"/>
    <s v="Giemsa"/>
    <s v="Leica_DM2000"/>
    <n v="100"/>
    <n v="256"/>
    <n v="0.12570000000000001"/>
    <n v="0.89549999999999996"/>
    <n v="0.90310000000000001"/>
    <n v="7.6000000000000512E-3"/>
  </r>
  <r>
    <s v="CELL_004961"/>
    <x v="15"/>
    <x v="0"/>
    <s v="Anemia"/>
    <n v="6.4"/>
    <n v="0"/>
    <n v="0"/>
    <n v="1"/>
    <n v="0"/>
    <n v="0.95199999999999996"/>
    <n v="8.8999999999999996E-2"/>
    <n v="0.62"/>
    <n v="1"/>
    <n v="0.94299999999999995"/>
    <n v="162"/>
    <n v="42"/>
    <n v="232"/>
    <n v="116"/>
    <n v="132"/>
    <n v="90.980392156862749"/>
    <n v="45.490196078431374"/>
    <n v="51.764705882352949"/>
    <n v="0.53"/>
    <x v="2"/>
    <x v="1"/>
    <n v="7259"/>
    <n v="3.88"/>
    <n v="16.7"/>
    <n v="37.799999999999997"/>
    <n v="151647"/>
    <n v="96.1"/>
    <n v="34.700000000000003"/>
    <s v="PBC_Dataset"/>
    <s v="Giemsa"/>
    <s v="Zeiss_Axio"/>
    <n v="60"/>
    <n v="512"/>
    <n v="0.83399999999999996"/>
    <n v="0.77259999999999995"/>
    <n v="0.70609999999999995"/>
    <n v="-6.6500000000000004E-2"/>
  </r>
  <r>
    <s v="CELL_005198"/>
    <x v="14"/>
    <x v="0"/>
    <s v="Anemia"/>
    <n v="9.32"/>
    <n v="0"/>
    <n v="0"/>
    <n v="1"/>
    <n v="0"/>
    <n v="0.89900000000000002"/>
    <n v="0.19900000000000001"/>
    <n v="1.04"/>
    <n v="1"/>
    <n v="0.93899999999999995"/>
    <n v="154"/>
    <n v="51"/>
    <n v="216"/>
    <n v="121"/>
    <n v="127"/>
    <n v="84.705882352941174"/>
    <n v="47.450980392156858"/>
    <n v="49.803921568627452"/>
    <n v="0.53800000000000003"/>
    <x v="1"/>
    <x v="0"/>
    <n v="8573"/>
    <n v="4.38"/>
    <n v="12.1"/>
    <n v="52.1"/>
    <n v="166086"/>
    <n v="85.8"/>
    <n v="35.1"/>
    <s v="Raabin_WBC"/>
    <s v="Wright"/>
    <s v="Olympus_BX51"/>
    <n v="100"/>
    <n v="512"/>
    <n v="0.91439999999999999"/>
    <n v="0.66339999999999999"/>
    <n v="0.87829999999999997"/>
    <n v="0.21489999999999998"/>
  </r>
  <r>
    <s v="CELL_001339"/>
    <x v="5"/>
    <x v="1"/>
    <s v="Normal_WBC"/>
    <n v="9.73"/>
    <n v="79.8"/>
    <n v="0.77800000000000002"/>
    <n v="0.28799999999999998"/>
    <n v="277.08333333333337"/>
    <n v="0.84699999999999998"/>
    <n v="0.20100000000000001"/>
    <n v="0.98"/>
    <n v="1"/>
    <n v="1"/>
    <n v="289"/>
    <n v="55"/>
    <n v="202"/>
    <n v="139"/>
    <n v="192"/>
    <n v="79.215686274509807"/>
    <n v="54.509803921568626"/>
    <n v="75.294117647058826"/>
    <n v="0.82199999999999995"/>
    <x v="2"/>
    <x v="0"/>
    <n v="8654"/>
    <n v="6.8"/>
    <n v="13.8"/>
    <n v="37.4"/>
    <n v="310028"/>
    <n v="79.099999999999994"/>
    <n v="34"/>
    <s v="Raabin_WBC"/>
    <s v="Wright"/>
    <s v="Zeiss_Axio"/>
    <n v="100"/>
    <n v="256"/>
    <n v="7.3800000000000004E-2"/>
    <n v="0.88070000000000004"/>
    <n v="0.9526"/>
    <n v="7.1899999999999964E-2"/>
  </r>
  <r>
    <s v="CELL_002755"/>
    <x v="9"/>
    <x v="1"/>
    <s v="Normal_WBC"/>
    <n v="10.75"/>
    <n v="59.5"/>
    <n v="0.69"/>
    <n v="0.34799999999999998"/>
    <n v="170.97701149425288"/>
    <n v="0.72"/>
    <n v="0.21199999999999999"/>
    <n v="5.15"/>
    <n v="2"/>
    <n v="0.82699999999999996"/>
    <n v="375"/>
    <n v="53"/>
    <n v="189"/>
    <n v="130"/>
    <n v="214"/>
    <n v="74.117647058823536"/>
    <n v="50.980392156862742"/>
    <n v="83.921568627450981"/>
    <n v="0.73499999999999999"/>
    <x v="1"/>
    <x v="1"/>
    <n v="12038"/>
    <n v="5.01"/>
    <n v="13.7"/>
    <n v="37"/>
    <n v="182221"/>
    <n v="70.099999999999994"/>
    <n v="31.6"/>
    <s v="PBC_Dataset"/>
    <s v="Giemsa"/>
    <s v="Leica_DM2000"/>
    <n v="100"/>
    <n v="512"/>
    <n v="9.0700000000000003E-2"/>
    <n v="0.89249999999999996"/>
    <n v="0.80569999999999997"/>
    <n v="-8.6799999999999988E-2"/>
  </r>
  <r>
    <s v="CELL_004823"/>
    <x v="12"/>
    <x v="0"/>
    <s v="Anemia"/>
    <n v="5.1100000000000003"/>
    <n v="0"/>
    <n v="0"/>
    <n v="1"/>
    <n v="0"/>
    <n v="0.52700000000000002"/>
    <n v="0.90500000000000003"/>
    <n v="0.84"/>
    <n v="1"/>
    <n v="0.74"/>
    <n v="70"/>
    <n v="42"/>
    <n v="228"/>
    <n v="143"/>
    <n v="110"/>
    <n v="89.411764705882362"/>
    <n v="56.078431372549019"/>
    <n v="43.137254901960787"/>
    <n v="0.435"/>
    <x v="1"/>
    <x v="0"/>
    <n v="8081"/>
    <n v="4.24"/>
    <n v="13.9"/>
    <n v="42.3"/>
    <n v="286438"/>
    <n v="87"/>
    <n v="33.4"/>
    <s v="Raabin_WBC"/>
    <s v="Giemsa"/>
    <s v="Olympus_BX51"/>
    <n v="40"/>
    <n v="512"/>
    <n v="0.90169999999999995"/>
    <n v="0.57709999999999995"/>
    <n v="0.61619999999999997"/>
    <n v="3.9100000000000024E-2"/>
  </r>
  <r>
    <s v="CELL_003808"/>
    <x v="7"/>
    <x v="1"/>
    <s v="Normal_Platelet"/>
    <n v="2.6"/>
    <n v="0"/>
    <n v="0"/>
    <n v="1"/>
    <n v="0"/>
    <n v="0.70299999999999996"/>
    <n v="0.254"/>
    <n v="2.1800000000000002"/>
    <n v="1"/>
    <n v="0.76700000000000002"/>
    <n v="20"/>
    <n v="15"/>
    <n v="180"/>
    <n v="149"/>
    <n v="169"/>
    <n v="70.588235294117652"/>
    <n v="58.431372549019613"/>
    <n v="66.274509803921561"/>
    <n v="0.495"/>
    <x v="1"/>
    <x v="0"/>
    <n v="7660"/>
    <n v="4.01"/>
    <n v="14.8"/>
    <n v="36.799999999999997"/>
    <n v="76482"/>
    <n v="101.9"/>
    <n v="33.200000000000003"/>
    <s v="Raabin_WBC"/>
    <s v="May_Grunwald_Giemsa"/>
    <s v="Zeiss_Axio"/>
    <n v="100"/>
    <n v="224"/>
    <n v="3.8399999999999997E-2"/>
    <n v="0.85299999999999998"/>
    <n v="0.9153"/>
    <n v="6.2300000000000022E-2"/>
  </r>
  <r>
    <s v="CELL_005146"/>
    <x v="14"/>
    <x v="0"/>
    <s v="Anemia"/>
    <n v="9.24"/>
    <n v="0"/>
    <n v="0"/>
    <n v="1"/>
    <n v="0"/>
    <n v="0.93200000000000005"/>
    <n v="0.27200000000000002"/>
    <n v="0.72"/>
    <n v="1"/>
    <n v="0.88"/>
    <n v="212"/>
    <n v="46"/>
    <n v="218"/>
    <n v="118"/>
    <n v="122"/>
    <n v="85.490196078431367"/>
    <n v="46.274509803921568"/>
    <n v="47.843137254901961"/>
    <n v="0.48099999999999998"/>
    <x v="1"/>
    <x v="1"/>
    <n v="7184"/>
    <n v="4.96"/>
    <n v="14.2"/>
    <n v="40.700000000000003"/>
    <n v="213234"/>
    <n v="96.1"/>
    <n v="32.9"/>
    <s v="PBC_Dataset"/>
    <s v="Giemsa"/>
    <s v="Olympus_BX51"/>
    <n v="60"/>
    <n v="360"/>
    <n v="0.63829999999999998"/>
    <n v="0.55410000000000004"/>
    <n v="0.76939999999999997"/>
    <n v="0.21529999999999994"/>
  </r>
  <r>
    <s v="CELL_001294"/>
    <x v="5"/>
    <x v="1"/>
    <s v="Normal_WBC"/>
    <n v="8.56"/>
    <n v="80.599999999999994"/>
    <n v="0.70399999999999996"/>
    <n v="0.29499999999999998"/>
    <n v="273.22033898305085"/>
    <n v="0.92700000000000005"/>
    <n v="0.17100000000000001"/>
    <n v="0.76"/>
    <n v="1"/>
    <n v="0.93300000000000005"/>
    <n v="239"/>
    <n v="56"/>
    <n v="179"/>
    <n v="161"/>
    <n v="201"/>
    <n v="70.196078431372541"/>
    <n v="63.13725490196078"/>
    <n v="78.82352941176471"/>
    <n v="0.70899999999999996"/>
    <x v="1"/>
    <x v="1"/>
    <n v="7483"/>
    <n v="4.32"/>
    <n v="13.4"/>
    <n v="37.799999999999997"/>
    <n v="105512"/>
    <n v="88.9"/>
    <n v="33"/>
    <s v="Raabin_WBC"/>
    <s v="Giemsa"/>
    <s v="Leica_DM2000"/>
    <n v="40"/>
    <n v="256"/>
    <n v="5.7000000000000002E-2"/>
    <n v="0.99080000000000001"/>
    <n v="0.9143"/>
    <n v="-7.6500000000000012E-2"/>
  </r>
  <r>
    <s v="CELL_005183"/>
    <x v="14"/>
    <x v="0"/>
    <s v="Anemia"/>
    <n v="9.3000000000000007"/>
    <n v="0"/>
    <n v="0"/>
    <n v="1"/>
    <n v="0"/>
    <n v="0.83899999999999997"/>
    <n v="0.21"/>
    <n v="0.79"/>
    <n v="1"/>
    <n v="0.92600000000000005"/>
    <n v="185"/>
    <n v="53"/>
    <n v="240"/>
    <n v="131"/>
    <n v="142"/>
    <n v="94.117647058823522"/>
    <n v="51.372549019607838"/>
    <n v="55.686274509803923"/>
    <n v="0.52500000000000002"/>
    <x v="1"/>
    <x v="0"/>
    <n v="6833"/>
    <n v="3.58"/>
    <n v="14.7"/>
    <n v="55.1"/>
    <n v="239317"/>
    <n v="82.8"/>
    <n v="33.700000000000003"/>
    <s v="Raabin_WBC"/>
    <s v="Wright"/>
    <s v="Olympus_BX51"/>
    <n v="100"/>
    <n v="512"/>
    <n v="1"/>
    <n v="0.83689999999999998"/>
    <n v="0.85960000000000003"/>
    <n v="2.2700000000000053E-2"/>
  </r>
  <r>
    <s v="CELL_004424"/>
    <x v="13"/>
    <x v="0"/>
    <s v="Leukemia"/>
    <n v="12.67"/>
    <n v="75.099999999999994"/>
    <n v="0.33300000000000002"/>
    <n v="0.13500000000000001"/>
    <n v="556.29629629629619"/>
    <n v="0.83299999999999996"/>
    <n v="0.38800000000000001"/>
    <n v="0.44"/>
    <n v="1.2"/>
    <n v="0.91700000000000004"/>
    <n v="513"/>
    <n v="103"/>
    <n v="163"/>
    <n v="122"/>
    <n v="176"/>
    <n v="63.921568627450974"/>
    <n v="47.843137254901961"/>
    <n v="69.019607843137251"/>
    <n v="0.70299999999999996"/>
    <x v="0"/>
    <x v="0"/>
    <n v="7805"/>
    <n v="3.74"/>
    <n v="12.4"/>
    <n v="38.299999999999997"/>
    <n v="239197"/>
    <n v="78"/>
    <n v="33.299999999999997"/>
    <s v="Raabin_WBC"/>
    <s v="Giemsa"/>
    <s v="Leica_DM2000"/>
    <n v="100"/>
    <n v="360"/>
    <n v="0.82599999999999996"/>
    <n v="0.91410000000000002"/>
    <n v="0.82579999999999998"/>
    <n v="-8.8300000000000045E-2"/>
  </r>
  <r>
    <s v="CELL_004920"/>
    <x v="15"/>
    <x v="0"/>
    <s v="Anemia"/>
    <n v="6.09"/>
    <n v="0"/>
    <n v="0"/>
    <n v="1"/>
    <n v="0"/>
    <n v="0.98699999999999999"/>
    <n v="0.13"/>
    <n v="0.44"/>
    <n v="1"/>
    <n v="0.98099999999999998"/>
    <n v="135"/>
    <n v="44"/>
    <n v="236"/>
    <n v="132"/>
    <n v="168"/>
    <n v="92.549019607843135"/>
    <n v="51.764705882352949"/>
    <n v="65.882352941176464"/>
    <n v="0.55100000000000005"/>
    <x v="1"/>
    <x v="1"/>
    <n v="11324"/>
    <n v="4.0599999999999996"/>
    <n v="14.6"/>
    <n v="37.700000000000003"/>
    <n v="142689"/>
    <n v="99.1"/>
    <n v="35.5"/>
    <s v="Raabin_WBC"/>
    <s v="Giemsa"/>
    <s v="Olympus_BX51"/>
    <n v="100"/>
    <n v="224"/>
    <n v="1"/>
    <n v="0.75119999999999998"/>
    <n v="0.70430000000000004"/>
    <n v="-4.6899999999999942E-2"/>
  </r>
  <r>
    <s v="CELL_003382"/>
    <x v="2"/>
    <x v="1"/>
    <s v="Normal_RBC"/>
    <n v="8.59"/>
    <n v="0"/>
    <n v="0"/>
    <n v="1"/>
    <n v="0"/>
    <n v="0.96899999999999997"/>
    <n v="0.21299999999999999"/>
    <n v="0.36"/>
    <n v="1"/>
    <n v="0.96899999999999997"/>
    <n v="216"/>
    <n v="45"/>
    <n v="237"/>
    <n v="120"/>
    <n v="135"/>
    <n v="92.941176470588232"/>
    <n v="47.058823529411761"/>
    <n v="52.941176470588239"/>
    <n v="0.502"/>
    <x v="0"/>
    <x v="1"/>
    <n v="2861"/>
    <n v="5.07"/>
    <n v="15.9"/>
    <n v="44.9"/>
    <n v="393961"/>
    <n v="86.6"/>
    <n v="35.4"/>
    <s v="CytoData"/>
    <s v="Wright"/>
    <s v="Olympus_BX51"/>
    <n v="100"/>
    <n v="224"/>
    <n v="0.17899999999999999"/>
    <n v="0.98070000000000002"/>
    <n v="0.88680000000000003"/>
    <n v="-9.3899999999999983E-2"/>
  </r>
  <r>
    <s v="CELL_005493"/>
    <x v="11"/>
    <x v="0"/>
    <s v="Infection"/>
    <n v="13.95"/>
    <n v="55.5"/>
    <n v="0.57299999999999995"/>
    <n v="0.54500000000000004"/>
    <n v="101.83486238532109"/>
    <n v="0.79900000000000004"/>
    <n v="0.374"/>
    <n v="4.74"/>
    <n v="3.7"/>
    <n v="0.81599999999999995"/>
    <n v="385"/>
    <n v="65"/>
    <n v="215"/>
    <n v="161"/>
    <n v="201"/>
    <n v="84.313725490196077"/>
    <n v="63.13725490196078"/>
    <n v="78.82352941176471"/>
    <n v="0.78500000000000003"/>
    <x v="1"/>
    <x v="1"/>
    <n v="6870"/>
    <n v="3.24"/>
    <n v="9.3000000000000007"/>
    <n v="35.9"/>
    <n v="286266"/>
    <n v="82.1"/>
    <n v="34.4"/>
    <s v="Raabin_WBC"/>
    <s v="Giemsa"/>
    <s v="Olympus_BX51"/>
    <n v="100"/>
    <n v="360"/>
    <n v="0.70640000000000003"/>
    <n v="0.79969999999999997"/>
    <n v="0.76170000000000004"/>
    <n v="-3.7999999999999923E-2"/>
  </r>
  <r>
    <s v="CELL_003794"/>
    <x v="7"/>
    <x v="1"/>
    <s v="Normal_Platelet"/>
    <n v="2.58"/>
    <n v="0"/>
    <n v="0"/>
    <n v="1"/>
    <n v="0"/>
    <n v="0.58299999999999996"/>
    <n v="0.41199999999999998"/>
    <n v="2.25"/>
    <n v="1"/>
    <n v="0.751"/>
    <n v="28"/>
    <n v="22"/>
    <n v="198"/>
    <n v="136"/>
    <n v="157"/>
    <n v="77.64705882352942"/>
    <n v="53.333333333333336"/>
    <n v="61.568627450980394"/>
    <n v="0.54500000000000004"/>
    <x v="0"/>
    <x v="1"/>
    <n v="8718"/>
    <n v="4.57"/>
    <n v="16.3"/>
    <n v="40.799999999999997"/>
    <n v="313836"/>
    <n v="89.7"/>
    <n v="32.299999999999997"/>
    <s v="PBC_Dataset"/>
    <s v="Wright"/>
    <s v="Olympus_BX51"/>
    <n v="60"/>
    <n v="512"/>
    <n v="4.87E-2"/>
    <n v="0.89049999999999996"/>
    <n v="0.88839999999999997"/>
    <n v="-2.0999999999999908E-3"/>
  </r>
  <r>
    <s v="CELL_004040"/>
    <x v="8"/>
    <x v="0"/>
    <s v="Leukemia"/>
    <n v="10.73"/>
    <n v="77.099999999999994"/>
    <n v="0.371"/>
    <n v="0.13500000000000001"/>
    <n v="571.11111111111109"/>
    <n v="0.78900000000000003"/>
    <n v="0.45"/>
    <n v="0.88"/>
    <n v="1"/>
    <n v="0.91"/>
    <n v="599"/>
    <n v="104"/>
    <n v="180"/>
    <n v="148"/>
    <n v="190"/>
    <n v="70.588235294117652"/>
    <n v="58.039215686274517"/>
    <n v="74.509803921568633"/>
    <n v="0.57999999999999996"/>
    <x v="2"/>
    <x v="0"/>
    <n v="6339"/>
    <n v="4.5599999999999996"/>
    <n v="15.3"/>
    <n v="31"/>
    <n v="311630"/>
    <n v="91.1"/>
    <n v="34.4"/>
    <s v="PBC_Dataset"/>
    <s v="Giemsa"/>
    <s v="Leica_DM2000"/>
    <n v="60"/>
    <n v="224"/>
    <n v="0.79990000000000006"/>
    <n v="0.86499999999999999"/>
    <n v="1"/>
    <n v="0.13500000000000001"/>
  </r>
  <r>
    <s v="CELL_000369"/>
    <x v="1"/>
    <x v="1"/>
    <s v="Normal_WBC"/>
    <n v="13.12"/>
    <n v="60.5"/>
    <n v="0.69699999999999995"/>
    <n v="0.47499999999999998"/>
    <n v="127.36842105263159"/>
    <n v="0.76500000000000001"/>
    <n v="0.44700000000000001"/>
    <n v="3.62"/>
    <n v="4.5"/>
    <n v="0.81799999999999995"/>
    <n v="411"/>
    <n v="66"/>
    <n v="218"/>
    <n v="136"/>
    <n v="196"/>
    <n v="85.490196078431367"/>
    <n v="53.333333333333336"/>
    <n v="76.862745098039227"/>
    <n v="0.69099999999999995"/>
    <x v="0"/>
    <x v="0"/>
    <n v="8462"/>
    <n v="4.29"/>
    <n v="15.3"/>
    <n v="54.7"/>
    <n v="274212"/>
    <n v="75.5"/>
    <n v="33.200000000000003"/>
    <s v="PBC_Dataset"/>
    <s v="May_Grunwald_Giemsa"/>
    <s v="Zeiss_Axio"/>
    <n v="40"/>
    <n v="256"/>
    <n v="0.1094"/>
    <n v="0.96719999999999995"/>
    <n v="0.87309999999999999"/>
    <n v="-9.4099999999999961E-2"/>
  </r>
  <r>
    <s v="CELL_002338"/>
    <x v="4"/>
    <x v="1"/>
    <s v="Normal_WBC"/>
    <n v="15.13"/>
    <n v="68.3"/>
    <n v="0.51100000000000001"/>
    <n v="0.32300000000000001"/>
    <n v="211.45510835913311"/>
    <n v="0.76900000000000002"/>
    <n v="0.51600000000000001"/>
    <n v="2.17"/>
    <n v="1.5"/>
    <n v="0.79"/>
    <n v="466"/>
    <n v="99"/>
    <n v="205"/>
    <n v="155"/>
    <n v="180"/>
    <n v="80.392156862745097"/>
    <n v="60.784313725490193"/>
    <n v="70.588235294117652"/>
    <n v="0.55900000000000005"/>
    <x v="0"/>
    <x v="0"/>
    <n v="7316"/>
    <n v="3.91"/>
    <n v="13.6"/>
    <n v="37.6"/>
    <n v="215270"/>
    <n v="81.599999999999994"/>
    <n v="32.200000000000003"/>
    <s v="Raabin_WBC"/>
    <s v="Wright"/>
    <s v="Zeiss_Axio"/>
    <n v="100"/>
    <n v="360"/>
    <n v="6.3899999999999998E-2"/>
    <n v="0.8821"/>
    <n v="0.84040000000000004"/>
    <n v="-4.1699999999999959E-2"/>
  </r>
  <r>
    <s v="CELL_001152"/>
    <x v="5"/>
    <x v="1"/>
    <s v="Normal_WBC"/>
    <n v="8.27"/>
    <n v="81.5"/>
    <n v="0.83199999999999996"/>
    <n v="0.24399999999999999"/>
    <n v="334.01639344262298"/>
    <n v="0.97399999999999998"/>
    <n v="0.188"/>
    <n v="1.1599999999999999"/>
    <n v="1"/>
    <n v="0.93700000000000006"/>
    <n v="287"/>
    <n v="56"/>
    <n v="192"/>
    <n v="150"/>
    <n v="197"/>
    <n v="75.294117647058826"/>
    <n v="58.82352941176471"/>
    <n v="77.254901960784323"/>
    <n v="0.66200000000000003"/>
    <x v="1"/>
    <x v="0"/>
    <n v="6232"/>
    <n v="5.5"/>
    <n v="14.3"/>
    <n v="42.7"/>
    <n v="283121"/>
    <n v="95.5"/>
    <n v="33.5"/>
    <s v="PBC_Dataset"/>
    <s v="Giemsa"/>
    <s v="Olympus_BX51"/>
    <n v="100"/>
    <n v="224"/>
    <n v="4.7199999999999999E-2"/>
    <n v="0.94"/>
    <n v="0.89200000000000002"/>
    <n v="-4.7999999999999932E-2"/>
  </r>
  <r>
    <s v="CELL_004914"/>
    <x v="15"/>
    <x v="0"/>
    <s v="Anemia"/>
    <n v="6.72"/>
    <n v="0"/>
    <n v="0"/>
    <n v="1"/>
    <n v="0"/>
    <n v="0.96599999999999997"/>
    <n v="9.5000000000000001E-2"/>
    <n v="0.26"/>
    <n v="1"/>
    <n v="0.96499999999999997"/>
    <n v="140"/>
    <n v="44"/>
    <n v="227"/>
    <n v="144"/>
    <n v="132"/>
    <n v="89.019607843137251"/>
    <n v="56.470588235294116"/>
    <n v="51.764705882352949"/>
    <n v="0.52200000000000002"/>
    <x v="2"/>
    <x v="0"/>
    <n v="7176"/>
    <n v="4.05"/>
    <n v="11.9"/>
    <n v="49.5"/>
    <n v="210374"/>
    <n v="84.5"/>
    <n v="34.5"/>
    <s v="PBC_Dataset"/>
    <s v="May_Grunwald_Giemsa"/>
    <s v="Leica_DM2000"/>
    <n v="100"/>
    <n v="224"/>
    <n v="0.94920000000000004"/>
    <n v="0.86419999999999997"/>
    <n v="0.69350000000000001"/>
    <n v="-0.17069999999999996"/>
  </r>
  <r>
    <s v="CELL_003367"/>
    <x v="2"/>
    <x v="1"/>
    <s v="Normal_RBC"/>
    <n v="8.23"/>
    <n v="0"/>
    <n v="0"/>
    <n v="1"/>
    <n v="0"/>
    <n v="0.879"/>
    <n v="0.193"/>
    <n v="0.61"/>
    <n v="1"/>
    <n v="0.95099999999999996"/>
    <n v="198"/>
    <n v="44"/>
    <n v="225"/>
    <n v="135"/>
    <n v="134"/>
    <n v="88.235294117647058"/>
    <n v="52.941176470588239"/>
    <n v="52.549019607843142"/>
    <n v="0.434"/>
    <x v="2"/>
    <x v="0"/>
    <n v="8918"/>
    <n v="4.3899999999999997"/>
    <n v="14.6"/>
    <n v="51.4"/>
    <n v="261766"/>
    <n v="105.6"/>
    <n v="33.700000000000003"/>
    <s v="PBC_Dataset"/>
    <s v="May_Grunwald_Giemsa"/>
    <s v="Olympus_BX51"/>
    <n v="100"/>
    <n v="360"/>
    <n v="6.1699999999999998E-2"/>
    <n v="0.9456"/>
    <n v="1"/>
    <n v="5.4400000000000004E-2"/>
  </r>
  <r>
    <s v="CELL_002716"/>
    <x v="9"/>
    <x v="1"/>
    <s v="Normal_WBC"/>
    <n v="11.09"/>
    <n v="48.1"/>
    <n v="0.54800000000000004"/>
    <n v="0.40699999999999997"/>
    <n v="118.18181818181819"/>
    <n v="0.78100000000000003"/>
    <n v="0.47399999999999998"/>
    <n v="4.5999999999999996"/>
    <n v="1.8"/>
    <n v="0.70899999999999996"/>
    <n v="406"/>
    <n v="68"/>
    <n v="178"/>
    <n v="140"/>
    <n v="198"/>
    <n v="69.803921568627445"/>
    <n v="54.901960784313729"/>
    <n v="77.64705882352942"/>
    <n v="0.81799999999999995"/>
    <x v="0"/>
    <x v="1"/>
    <n v="5933"/>
    <n v="4.87"/>
    <n v="14.1"/>
    <n v="49.5"/>
    <n v="257814"/>
    <n v="94.3"/>
    <n v="35.4"/>
    <s v="CytoData"/>
    <s v="Wright"/>
    <s v="Olympus_BX51"/>
    <n v="100"/>
    <n v="256"/>
    <n v="4.6600000000000003E-2"/>
    <n v="0.86250000000000004"/>
    <n v="0.91390000000000005"/>
    <n v="5.1400000000000001E-2"/>
  </r>
  <r>
    <s v="CELL_005205"/>
    <x v="14"/>
    <x v="0"/>
    <s v="Anemia"/>
    <n v="7.04"/>
    <n v="0"/>
    <n v="0"/>
    <n v="1"/>
    <n v="0"/>
    <n v="0.88300000000000001"/>
    <n v="0.155"/>
    <n v="0.6"/>
    <n v="1"/>
    <n v="0.90100000000000002"/>
    <n v="190"/>
    <n v="47"/>
    <n v="228"/>
    <n v="125"/>
    <n v="125"/>
    <n v="89.411764705882362"/>
    <n v="49.019607843137251"/>
    <n v="49.019607843137251"/>
    <n v="0.51300000000000001"/>
    <x v="0"/>
    <x v="0"/>
    <n v="4612"/>
    <n v="4.49"/>
    <n v="10.5"/>
    <n v="40.9"/>
    <n v="287450"/>
    <n v="92.7"/>
    <n v="33.5"/>
    <s v="Raabin_WBC"/>
    <s v="Wright"/>
    <s v="Olympus_BX51"/>
    <n v="100"/>
    <n v="224"/>
    <n v="0.86339999999999995"/>
    <n v="0.7591"/>
    <n v="0.76300000000000001"/>
    <n v="3.9000000000000146E-3"/>
  </r>
  <r>
    <s v="CELL_005504"/>
    <x v="11"/>
    <x v="0"/>
    <s v="Infection"/>
    <n v="14.05"/>
    <n v="51.3"/>
    <n v="0.66100000000000003"/>
    <n v="0.443"/>
    <n v="115.80135440180587"/>
    <n v="0.77700000000000002"/>
    <n v="0.40300000000000002"/>
    <n v="5.0199999999999996"/>
    <n v="3.1"/>
    <n v="0.878"/>
    <n v="492"/>
    <n v="69"/>
    <n v="206"/>
    <n v="164"/>
    <n v="176"/>
    <n v="80.784313725490193"/>
    <n v="64.313725490196077"/>
    <n v="69.019607843137251"/>
    <n v="0.625"/>
    <x v="2"/>
    <x v="1"/>
    <n v="8491"/>
    <n v="3.6"/>
    <n v="16"/>
    <n v="42"/>
    <n v="252294"/>
    <n v="94.5"/>
    <n v="35.799999999999997"/>
    <s v="PBC_Dataset"/>
    <s v="Giemsa"/>
    <s v="Olympus_BX51"/>
    <n v="40"/>
    <n v="256"/>
    <n v="0.66690000000000005"/>
    <n v="0.6431"/>
    <n v="0.75060000000000004"/>
    <n v="0.10750000000000004"/>
  </r>
  <r>
    <s v="CELL_004506"/>
    <x v="16"/>
    <x v="0"/>
    <s v="Anemia"/>
    <n v="7.16"/>
    <n v="0"/>
    <n v="0"/>
    <n v="1"/>
    <n v="0"/>
    <n v="0.54200000000000004"/>
    <n v="0.81899999999999995"/>
    <n v="0.69"/>
    <n v="1"/>
    <n v="0.879"/>
    <n v="197"/>
    <n v="51"/>
    <n v="219"/>
    <n v="139"/>
    <n v="122"/>
    <n v="85.882352941176464"/>
    <n v="54.509803921568626"/>
    <n v="47.843137254901961"/>
    <n v="0.52200000000000002"/>
    <x v="1"/>
    <x v="0"/>
    <n v="2765"/>
    <n v="5.14"/>
    <n v="13"/>
    <n v="37.6"/>
    <n v="281599"/>
    <n v="94.6"/>
    <n v="33.6"/>
    <s v="PBC_Dataset"/>
    <s v="Wright"/>
    <s v="Olympus_BX51"/>
    <n v="60"/>
    <n v="256"/>
    <n v="0.91539999999999999"/>
    <n v="0.84630000000000005"/>
    <n v="0.80149999999999999"/>
    <n v="-4.4800000000000062E-2"/>
  </r>
  <r>
    <s v="CELL_001873"/>
    <x v="5"/>
    <x v="1"/>
    <s v="Normal_WBC"/>
    <n v="9.8000000000000007"/>
    <n v="78.7"/>
    <n v="0.79700000000000004"/>
    <n v="0.29399999999999998"/>
    <n v="267.68707482993199"/>
    <n v="0.94299999999999995"/>
    <n v="0.19800000000000001"/>
    <n v="1.25"/>
    <n v="1"/>
    <n v="0.91100000000000003"/>
    <n v="310"/>
    <n v="65"/>
    <n v="192"/>
    <n v="167"/>
    <n v="196"/>
    <n v="75.294117647058826"/>
    <n v="65.490196078431367"/>
    <n v="76.862745098039227"/>
    <n v="0.70299999999999996"/>
    <x v="2"/>
    <x v="1"/>
    <n v="11773"/>
    <n v="5.32"/>
    <n v="13.1"/>
    <n v="40.299999999999997"/>
    <n v="222466"/>
    <n v="80.599999999999994"/>
    <n v="33.299999999999997"/>
    <s v="CytoData"/>
    <s v="May_Grunwald_Giemsa"/>
    <s v="Leica_DM2000"/>
    <n v="60"/>
    <n v="224"/>
    <n v="0.18959999999999999"/>
    <n v="0.94669999999999999"/>
    <n v="0.76500000000000001"/>
    <n v="-0.18169999999999997"/>
  </r>
  <r>
    <s v="CELL_005783"/>
    <x v="6"/>
    <x v="0"/>
    <s v="Artefact"/>
    <n v="12.65"/>
    <n v="87.6"/>
    <n v="0.78"/>
    <n v="0.13100000000000001"/>
    <n v="668.70229007633577"/>
    <n v="0.41599999999999998"/>
    <n v="0.498"/>
    <n v="1.04"/>
    <n v="1"/>
    <n v="0.35699999999999998"/>
    <n v="392"/>
    <n v="102"/>
    <n v="207"/>
    <n v="156"/>
    <n v="191"/>
    <n v="81.17647058823529"/>
    <n v="61.176470588235297"/>
    <n v="74.901960784313729"/>
    <n v="0.56399999999999995"/>
    <x v="2"/>
    <x v="0"/>
    <n v="4302"/>
    <n v="5.53"/>
    <n v="11"/>
    <n v="39.200000000000003"/>
    <n v="151302"/>
    <n v="106.6"/>
    <n v="34.4"/>
    <s v="PBC_Dataset"/>
    <s v="May_Grunwald_Giemsa"/>
    <s v="Olympus_BX51"/>
    <n v="60"/>
    <n v="512"/>
    <n v="0.83189999999999997"/>
    <n v="0.81189999999999996"/>
    <n v="0.86819999999999997"/>
    <n v="5.6300000000000017E-2"/>
  </r>
  <r>
    <s v="CELL_000192"/>
    <x v="1"/>
    <x v="1"/>
    <s v="Normal_WBC"/>
    <n v="9.8699999999999992"/>
    <n v="48.9"/>
    <n v="0.48599999999999999"/>
    <n v="0.42199999999999999"/>
    <n v="115.87677725118483"/>
    <n v="0.76200000000000001"/>
    <n v="0.34399999999999997"/>
    <n v="3.31"/>
    <n v="3.5"/>
    <n v="0.78400000000000003"/>
    <n v="311"/>
    <n v="64"/>
    <n v="201"/>
    <n v="156"/>
    <n v="168"/>
    <n v="78.82352941176471"/>
    <n v="61.176470588235297"/>
    <n v="65.882352941176464"/>
    <n v="0.61599999999999999"/>
    <x v="2"/>
    <x v="1"/>
    <n v="4172"/>
    <n v="5.22"/>
    <n v="10.4"/>
    <n v="38.9"/>
    <n v="246342"/>
    <n v="94.3"/>
    <n v="37.1"/>
    <s v="CytoData"/>
    <s v="Giemsa"/>
    <s v="Olympus_BX51"/>
    <n v="100"/>
    <n v="256"/>
    <n v="9.9199999999999997E-2"/>
    <n v="0.8024"/>
    <n v="0.92869999999999997"/>
    <n v="0.12629999999999997"/>
  </r>
  <r>
    <s v="CELL_002349"/>
    <x v="4"/>
    <x v="1"/>
    <s v="Normal_WBC"/>
    <n v="16.559999999999999"/>
    <n v="51.5"/>
    <n v="0.47299999999999998"/>
    <n v="0.29199999999999998"/>
    <n v="176.36986301369865"/>
    <n v="0.58799999999999997"/>
    <n v="0.64800000000000002"/>
    <n v="2.4500000000000002"/>
    <n v="1.1000000000000001"/>
    <n v="0.88300000000000001"/>
    <n v="649"/>
    <n v="90"/>
    <n v="178"/>
    <n v="160"/>
    <n v="171"/>
    <n v="69.803921568627445"/>
    <n v="62.745098039215684"/>
    <n v="67.058823529411754"/>
    <n v="0.54800000000000004"/>
    <x v="0"/>
    <x v="0"/>
    <n v="8033"/>
    <n v="4.79"/>
    <n v="16.3"/>
    <n v="38"/>
    <n v="325942"/>
    <n v="89.1"/>
    <n v="32.5"/>
    <s v="Raabin_WBC"/>
    <s v="May_Grunwald_Giemsa"/>
    <s v="Zeiss_Axio"/>
    <n v="100"/>
    <n v="360"/>
    <n v="3.7699999999999997E-2"/>
    <n v="0.90949999999999998"/>
    <n v="0.84609999999999996"/>
    <n v="-6.3400000000000012E-2"/>
  </r>
  <r>
    <s v="CELL_000109"/>
    <x v="1"/>
    <x v="1"/>
    <s v="Normal_WBC"/>
    <n v="12.61"/>
    <n v="54.1"/>
    <n v="0.66100000000000003"/>
    <n v="0.437"/>
    <n v="123.79862700228833"/>
    <n v="0.78200000000000003"/>
    <n v="0.38200000000000001"/>
    <n v="2.73"/>
    <n v="3.5"/>
    <n v="0.89"/>
    <n v="442"/>
    <n v="72"/>
    <n v="207"/>
    <n v="164"/>
    <n v="196"/>
    <n v="81.17647058823529"/>
    <n v="64.313725490196077"/>
    <n v="76.862745098039227"/>
    <n v="0.69299999999999995"/>
    <x v="0"/>
    <x v="0"/>
    <n v="6170"/>
    <n v="4.88"/>
    <n v="13.8"/>
    <n v="48.7"/>
    <n v="89632"/>
    <n v="82.3"/>
    <n v="34.799999999999997"/>
    <s v="PBC_Dataset"/>
    <s v="Giemsa"/>
    <s v="Olympus_BX51"/>
    <n v="60"/>
    <n v="224"/>
    <n v="6.8400000000000002E-2"/>
    <n v="0.83599999999999997"/>
    <n v="1"/>
    <n v="0.16400000000000003"/>
  </r>
  <r>
    <s v="CELL_000175"/>
    <x v="1"/>
    <x v="1"/>
    <s v="Normal_WBC"/>
    <n v="11.96"/>
    <n v="57.6"/>
    <n v="0.52300000000000002"/>
    <n v="0.46600000000000003"/>
    <n v="123.60515021459227"/>
    <n v="0.68899999999999995"/>
    <n v="0.32500000000000001"/>
    <n v="2.86"/>
    <n v="3.3"/>
    <n v="0.77400000000000002"/>
    <n v="393"/>
    <n v="59"/>
    <n v="218"/>
    <n v="158"/>
    <n v="159"/>
    <n v="85.490196078431367"/>
    <n v="61.96078431372549"/>
    <n v="62.352941176470587"/>
    <n v="0.59199999999999997"/>
    <x v="2"/>
    <x v="1"/>
    <n v="7841"/>
    <n v="5.22"/>
    <n v="13.8"/>
    <n v="34.700000000000003"/>
    <n v="259587"/>
    <n v="116.8"/>
    <n v="34.700000000000003"/>
    <s v="Raabin_WBC"/>
    <s v="Wright"/>
    <s v="Leica_DM2000"/>
    <n v="100"/>
    <n v="256"/>
    <n v="8.6900000000000005E-2"/>
    <n v="1"/>
    <n v="0.92549999999999999"/>
    <n v="-7.4500000000000011E-2"/>
  </r>
  <r>
    <s v="CELL_003222"/>
    <x v="2"/>
    <x v="1"/>
    <s v="Normal_RBC"/>
    <n v="7.26"/>
    <n v="0"/>
    <n v="0"/>
    <n v="1"/>
    <n v="0"/>
    <n v="0.93700000000000006"/>
    <n v="0.183"/>
    <n v="0.28999999999999998"/>
    <n v="1"/>
    <n v="0.95499999999999996"/>
    <n v="177"/>
    <n v="47"/>
    <n v="217"/>
    <n v="120"/>
    <n v="124"/>
    <n v="85.098039215686271"/>
    <n v="47.058823529411761"/>
    <n v="48.627450980392155"/>
    <n v="0.55600000000000005"/>
    <x v="1"/>
    <x v="1"/>
    <n v="7564"/>
    <n v="6"/>
    <n v="12.4"/>
    <n v="46.9"/>
    <n v="309365"/>
    <n v="81.099999999999994"/>
    <n v="33.6"/>
    <s v="PBC_Dataset"/>
    <s v="Wright"/>
    <s v="Olympus_BX51"/>
    <n v="60"/>
    <n v="360"/>
    <n v="0.1124"/>
    <n v="0.86"/>
    <n v="0.85860000000000003"/>
    <n v="-1.3999999999999568E-3"/>
  </r>
  <r>
    <s v="CELL_005203"/>
    <x v="14"/>
    <x v="0"/>
    <s v="Anemia"/>
    <n v="9.9700000000000006"/>
    <n v="0"/>
    <n v="0"/>
    <n v="1"/>
    <n v="0"/>
    <n v="0.86299999999999999"/>
    <n v="0.249"/>
    <n v="0.73"/>
    <n v="1"/>
    <n v="0.878"/>
    <n v="150"/>
    <n v="55"/>
    <n v="216"/>
    <n v="134"/>
    <n v="121"/>
    <n v="84.705882352941174"/>
    <n v="52.549019607843142"/>
    <n v="47.450980392156858"/>
    <n v="0.495"/>
    <x v="1"/>
    <x v="1"/>
    <n v="12576"/>
    <n v="6.19"/>
    <n v="15.3"/>
    <n v="46.2"/>
    <n v="327030"/>
    <n v="91.2"/>
    <n v="33.9"/>
    <s v="CytoData"/>
    <s v="Wright"/>
    <s v="Zeiss_Axio"/>
    <n v="60"/>
    <n v="224"/>
    <n v="0.70920000000000005"/>
    <n v="0.76980000000000004"/>
    <n v="0.83830000000000005"/>
    <n v="6.8500000000000005E-2"/>
  </r>
  <r>
    <s v="CELL_001599"/>
    <x v="5"/>
    <x v="1"/>
    <s v="Normal_WBC"/>
    <n v="9.3800000000000008"/>
    <n v="77.7"/>
    <n v="0.85399999999999998"/>
    <n v="0.13600000000000001"/>
    <n v="571.32352941176464"/>
    <n v="0.81599999999999995"/>
    <n v="0.191"/>
    <n v="1.67"/>
    <n v="1"/>
    <n v="0.89500000000000002"/>
    <n v="291"/>
    <n v="64"/>
    <n v="215"/>
    <n v="141"/>
    <n v="193"/>
    <n v="84.313725490196077"/>
    <n v="55.294117647058826"/>
    <n v="75.686274509803923"/>
    <n v="0.73299999999999998"/>
    <x v="1"/>
    <x v="1"/>
    <n v="7811"/>
    <n v="4.9400000000000004"/>
    <n v="14.6"/>
    <n v="47.2"/>
    <n v="385984"/>
    <n v="82.9"/>
    <n v="31.2"/>
    <s v="PBC_Dataset"/>
    <s v="Giemsa"/>
    <s v="Leica_DM2000"/>
    <n v="60"/>
    <n v="360"/>
    <n v="7.2300000000000003E-2"/>
    <n v="0.78769999999999996"/>
    <n v="0.93510000000000004"/>
    <n v="0.14740000000000009"/>
  </r>
  <r>
    <s v="CELL_001361"/>
    <x v="5"/>
    <x v="1"/>
    <s v="Normal_WBC"/>
    <n v="9.11"/>
    <n v="87.6"/>
    <n v="0.83699999999999997"/>
    <n v="0.251"/>
    <n v="349.00398406374501"/>
    <n v="0.91300000000000003"/>
    <n v="0.22500000000000001"/>
    <n v="1.08"/>
    <n v="1"/>
    <n v="0.879"/>
    <n v="243"/>
    <n v="55"/>
    <n v="201"/>
    <n v="153"/>
    <n v="197"/>
    <n v="78.82352941176471"/>
    <n v="60"/>
    <n v="77.254901960784323"/>
    <n v="0.76"/>
    <x v="0"/>
    <x v="1"/>
    <n v="5961"/>
    <n v="6.14"/>
    <n v="12.3"/>
    <n v="44.1"/>
    <n v="247016"/>
    <n v="99.9"/>
    <n v="31.8"/>
    <s v="Raabin_WBC"/>
    <s v="Giemsa"/>
    <s v="Olympus_BX51"/>
    <n v="100"/>
    <n v="224"/>
    <n v="0.20680000000000001"/>
    <n v="0.96189999999999998"/>
    <n v="0.87180000000000002"/>
    <n v="-9.0099999999999958E-2"/>
  </r>
  <r>
    <s v="CELL_003411"/>
    <x v="2"/>
    <x v="1"/>
    <s v="Normal_RBC"/>
    <n v="6.78"/>
    <n v="0"/>
    <n v="0"/>
    <n v="1"/>
    <n v="0"/>
    <n v="0.88400000000000001"/>
    <n v="0.17599999999999999"/>
    <n v="0.64"/>
    <n v="1"/>
    <n v="0.92600000000000005"/>
    <n v="210"/>
    <n v="40"/>
    <n v="223"/>
    <n v="133"/>
    <n v="133"/>
    <n v="87.450980392156865"/>
    <n v="52.156862745098046"/>
    <n v="52.156862745098046"/>
    <n v="0.63200000000000001"/>
    <x v="1"/>
    <x v="1"/>
    <n v="7418"/>
    <n v="4.75"/>
    <n v="13.2"/>
    <n v="40.700000000000003"/>
    <n v="444500"/>
    <n v="108.3"/>
    <n v="32.799999999999997"/>
    <s v="PBC_Dataset"/>
    <s v="May_Grunwald_Giemsa"/>
    <s v="Zeiss_Axio"/>
    <n v="100"/>
    <n v="512"/>
    <n v="0.1444"/>
    <n v="0.98509999999999998"/>
    <n v="0.85970000000000002"/>
    <n v="-0.12539999999999996"/>
  </r>
  <r>
    <s v="CELL_002120"/>
    <x v="4"/>
    <x v="1"/>
    <s v="Normal_WBC"/>
    <n v="16.899999999999999"/>
    <n v="65.7"/>
    <n v="0.45200000000000001"/>
    <n v="0.313"/>
    <n v="209.9041533546326"/>
    <n v="0.75"/>
    <n v="0.44900000000000001"/>
    <n v="1.78"/>
    <n v="1.3"/>
    <n v="0.68100000000000005"/>
    <n v="585"/>
    <n v="86"/>
    <n v="195"/>
    <n v="158"/>
    <n v="190"/>
    <n v="76.470588235294116"/>
    <n v="61.96078431372549"/>
    <n v="74.509803921568633"/>
    <n v="0.59199999999999997"/>
    <x v="1"/>
    <x v="1"/>
    <n v="7732"/>
    <n v="5.37"/>
    <n v="10.5"/>
    <n v="42.9"/>
    <n v="279539"/>
    <n v="90.4"/>
    <n v="32.5"/>
    <s v="PBC_Dataset"/>
    <s v="Giemsa"/>
    <s v="Zeiss_Axio"/>
    <n v="40"/>
    <n v="512"/>
    <n v="0.1187"/>
    <n v="0.87609999999999999"/>
    <n v="0.81130000000000002"/>
    <n v="-6.4799999999999969E-2"/>
  </r>
  <r>
    <s v="CELL_005743"/>
    <x v="6"/>
    <x v="0"/>
    <s v="Artefact"/>
    <n v="13.37"/>
    <n v="90.1"/>
    <n v="0.73899999999999999"/>
    <n v="0.16200000000000001"/>
    <n v="556.17283950617275"/>
    <n v="0.47"/>
    <n v="0.75"/>
    <n v="1.23"/>
    <n v="1"/>
    <n v="0.65300000000000002"/>
    <n v="421"/>
    <n v="86"/>
    <n v="181"/>
    <n v="140"/>
    <n v="220"/>
    <n v="70.980392156862749"/>
    <n v="54.901960784313729"/>
    <n v="86.274509803921575"/>
    <n v="0.78500000000000003"/>
    <x v="1"/>
    <x v="0"/>
    <n v="7488"/>
    <n v="5.38"/>
    <n v="10"/>
    <n v="38.200000000000003"/>
    <n v="231069"/>
    <n v="72.3"/>
    <n v="34"/>
    <s v="PBC_Dataset"/>
    <s v="Wright"/>
    <s v="Zeiss_Axio"/>
    <n v="60"/>
    <n v="256"/>
    <n v="0.81969999999999998"/>
    <n v="0.55030000000000001"/>
    <n v="0.82110000000000005"/>
    <n v="0.27080000000000004"/>
  </r>
  <r>
    <s v="CELL_005724"/>
    <x v="6"/>
    <x v="0"/>
    <s v="Artefact"/>
    <n v="8.86"/>
    <n v="92.2"/>
    <n v="0.81200000000000006"/>
    <n v="0.12"/>
    <n v="768.33333333333337"/>
    <n v="0.27200000000000002"/>
    <n v="0.57399999999999995"/>
    <n v="0.5"/>
    <n v="1"/>
    <n v="0.72299999999999998"/>
    <n v="347"/>
    <n v="74"/>
    <n v="193"/>
    <n v="144"/>
    <n v="213"/>
    <n v="75.686274509803923"/>
    <n v="56.470588235294116"/>
    <n v="83.529411764705884"/>
    <n v="0.76800000000000002"/>
    <x v="1"/>
    <x v="1"/>
    <n v="7399"/>
    <n v="5.13"/>
    <n v="8.6"/>
    <n v="29.7"/>
    <n v="141496"/>
    <n v="96"/>
    <n v="32.700000000000003"/>
    <s v="PBC_Dataset"/>
    <s v="May_Grunwald_Giemsa"/>
    <s v="Olympus_BX51"/>
    <n v="60"/>
    <n v="360"/>
    <n v="0.67649999999999999"/>
    <n v="0.57689999999999997"/>
    <n v="0.88619999999999999"/>
    <n v="0.30930000000000002"/>
  </r>
  <r>
    <s v="CELL_004972"/>
    <x v="15"/>
    <x v="0"/>
    <s v="Anemia"/>
    <n v="6.81"/>
    <n v="0"/>
    <n v="0"/>
    <n v="1"/>
    <n v="0"/>
    <n v="0.92600000000000005"/>
    <n v="5.6000000000000001E-2"/>
    <n v="0.91"/>
    <n v="1"/>
    <n v="0.998"/>
    <n v="155"/>
    <n v="45"/>
    <n v="253"/>
    <n v="128"/>
    <n v="144"/>
    <n v="99.215686274509807"/>
    <n v="50.196078431372548"/>
    <n v="56.470588235294116"/>
    <n v="0.43099999999999999"/>
    <x v="0"/>
    <x v="1"/>
    <n v="10340"/>
    <n v="3.54"/>
    <n v="10.3"/>
    <n v="33.6"/>
    <n v="108596"/>
    <n v="100.2"/>
    <n v="34.5"/>
    <s v="Raabin_WBC"/>
    <s v="Giemsa"/>
    <s v="Olympus_BX51"/>
    <n v="40"/>
    <n v="224"/>
    <n v="0.77739999999999998"/>
    <n v="0.80569999999999997"/>
    <n v="0.63329999999999997"/>
    <n v="-0.1724"/>
  </r>
  <r>
    <s v="CELL_003194"/>
    <x v="2"/>
    <x v="1"/>
    <s v="Normal_RBC"/>
    <n v="7.9"/>
    <n v="0"/>
    <n v="0"/>
    <n v="1"/>
    <n v="0"/>
    <n v="0.84099999999999997"/>
    <n v="0.17399999999999999"/>
    <n v="0.56999999999999995"/>
    <n v="1"/>
    <n v="0.95"/>
    <n v="172"/>
    <n v="48"/>
    <n v="232"/>
    <n v="127"/>
    <n v="129"/>
    <n v="90.980392156862749"/>
    <n v="49.803921568627452"/>
    <n v="50.588235294117645"/>
    <n v="0.44800000000000001"/>
    <x v="1"/>
    <x v="0"/>
    <n v="6695"/>
    <n v="4.1900000000000004"/>
    <n v="14.2"/>
    <n v="41.2"/>
    <n v="278887"/>
    <n v="102.1"/>
    <n v="35"/>
    <s v="PBC_Dataset"/>
    <s v="May_Grunwald_Giemsa"/>
    <s v="Olympus_BX51"/>
    <n v="100"/>
    <n v="360"/>
    <n v="3.5299999999999998E-2"/>
    <n v="0.94830000000000003"/>
    <n v="0.94110000000000005"/>
    <n v="-7.1999999999999842E-3"/>
  </r>
  <r>
    <s v="CELL_001165"/>
    <x v="5"/>
    <x v="1"/>
    <s v="Normal_WBC"/>
    <n v="9.33"/>
    <n v="73.8"/>
    <n v="0.80500000000000005"/>
    <n v="0.27200000000000002"/>
    <n v="271.3235294117647"/>
    <n v="0.872"/>
    <n v="0.255"/>
    <n v="1.22"/>
    <n v="1.1000000000000001"/>
    <n v="0.92100000000000004"/>
    <n v="313"/>
    <n v="61"/>
    <n v="207"/>
    <n v="160"/>
    <n v="182"/>
    <n v="81.17647058823529"/>
    <n v="62.745098039215684"/>
    <n v="71.372549019607845"/>
    <n v="0.65"/>
    <x v="0"/>
    <x v="0"/>
    <n v="6116"/>
    <n v="3.97"/>
    <n v="14.6"/>
    <n v="39.799999999999997"/>
    <n v="232602"/>
    <n v="92.6"/>
    <n v="34.5"/>
    <s v="PBC_Dataset"/>
    <s v="Wright"/>
    <s v="Zeiss_Axio"/>
    <n v="100"/>
    <n v="360"/>
    <n v="7.7499999999999999E-2"/>
    <n v="0.82909999999999995"/>
    <n v="0.98580000000000001"/>
    <n v="0.15670000000000006"/>
  </r>
  <r>
    <s v="CELL_003836"/>
    <x v="7"/>
    <x v="1"/>
    <s v="Normal_Platelet"/>
    <n v="1.51"/>
    <n v="0"/>
    <n v="0"/>
    <n v="1"/>
    <n v="0"/>
    <n v="0.59299999999999997"/>
    <n v="0.39700000000000002"/>
    <n v="2.21"/>
    <n v="1"/>
    <n v="0.86699999999999999"/>
    <n v="10"/>
    <n v="18"/>
    <n v="213"/>
    <n v="135"/>
    <n v="134"/>
    <n v="83.529411764705884"/>
    <n v="52.941176470588239"/>
    <n v="52.549019607843142"/>
    <n v="0.495"/>
    <x v="2"/>
    <x v="0"/>
    <n v="2809"/>
    <n v="4.7300000000000004"/>
    <n v="11.6"/>
    <n v="42.2"/>
    <n v="260698"/>
    <n v="95.3"/>
    <n v="35.700000000000003"/>
    <s v="Raabin_WBC"/>
    <s v="Giemsa"/>
    <s v="Olympus_BX51"/>
    <n v="60"/>
    <n v="360"/>
    <n v="7.9100000000000004E-2"/>
    <n v="0.94110000000000005"/>
    <n v="0.97609999999999997"/>
    <n v="3.499999999999992E-2"/>
  </r>
  <r>
    <s v="CELL_000477"/>
    <x v="1"/>
    <x v="1"/>
    <s v="Normal_WBC"/>
    <n v="13.68"/>
    <n v="44.6"/>
    <n v="0.61399999999999999"/>
    <n v="0.35799999999999998"/>
    <n v="124.58100558659218"/>
    <n v="0.85399999999999998"/>
    <n v="0.32900000000000001"/>
    <n v="2.59"/>
    <n v="3.9"/>
    <n v="0.83799999999999997"/>
    <n v="370"/>
    <n v="61"/>
    <n v="207"/>
    <n v="141"/>
    <n v="169"/>
    <n v="81.17647058823529"/>
    <n v="55.294117647058826"/>
    <n v="66.274509803921561"/>
    <n v="0.65800000000000003"/>
    <x v="0"/>
    <x v="0"/>
    <n v="4585"/>
    <n v="5.92"/>
    <n v="11.2"/>
    <n v="47.3"/>
    <n v="268987"/>
    <n v="103.9"/>
    <n v="35.5"/>
    <s v="PBC_Dataset"/>
    <s v="Giemsa"/>
    <s v="Olympus_BX51"/>
    <n v="100"/>
    <n v="360"/>
    <n v="0.1361"/>
    <n v="0.82130000000000003"/>
    <n v="0.89319999999999999"/>
    <n v="7.1899999999999964E-2"/>
  </r>
  <r>
    <s v="CELL_004541"/>
    <x v="16"/>
    <x v="0"/>
    <s v="Anemia"/>
    <n v="6.83"/>
    <n v="0"/>
    <n v="0"/>
    <n v="1"/>
    <n v="0"/>
    <n v="0.55400000000000005"/>
    <n v="0.71199999999999997"/>
    <n v="0.63"/>
    <n v="1"/>
    <n v="0.879"/>
    <n v="178"/>
    <n v="59"/>
    <n v="226"/>
    <n v="137"/>
    <n v="125"/>
    <n v="88.627450980392155"/>
    <n v="53.725490196078432"/>
    <n v="49.019607843137251"/>
    <n v="0.48599999999999999"/>
    <x v="0"/>
    <x v="0"/>
    <n v="11091"/>
    <n v="3.89"/>
    <n v="13.3"/>
    <n v="35.6"/>
    <n v="200954"/>
    <n v="92.7"/>
    <n v="32.299999999999997"/>
    <s v="Raabin_WBC"/>
    <s v="Wright"/>
    <s v="Olympus_BX51"/>
    <n v="100"/>
    <n v="256"/>
    <n v="0.85719999999999996"/>
    <n v="0.6925"/>
    <n v="0.73329999999999995"/>
    <n v="4.0799999999999947E-2"/>
  </r>
  <r>
    <s v="CELL_004382"/>
    <x v="13"/>
    <x v="0"/>
    <s v="Leukemia"/>
    <n v="14.42"/>
    <n v="88.3"/>
    <n v="0.443"/>
    <n v="0.16600000000000001"/>
    <n v="531.92771084337346"/>
    <n v="0.79500000000000004"/>
    <n v="0.16500000000000001"/>
    <n v="0.77"/>
    <n v="1"/>
    <n v="0.77500000000000002"/>
    <n v="610"/>
    <n v="73"/>
    <n v="175"/>
    <n v="141"/>
    <n v="199"/>
    <n v="68.627450980392155"/>
    <n v="55.294117647058826"/>
    <n v="78.039215686274517"/>
    <n v="0.70699999999999996"/>
    <x v="1"/>
    <x v="1"/>
    <n v="6889"/>
    <n v="4.96"/>
    <n v="14.6"/>
    <n v="38.700000000000003"/>
    <n v="290795"/>
    <n v="72.5"/>
    <n v="32.4"/>
    <s v="Raabin_WBC"/>
    <s v="Giemsa"/>
    <s v="Olympus_BX51"/>
    <n v="60"/>
    <n v="512"/>
    <n v="0.82099999999999995"/>
    <n v="0.80889999999999995"/>
    <n v="0.73129999999999995"/>
    <n v="-7.7600000000000002E-2"/>
  </r>
  <r>
    <s v="CELL_004202"/>
    <x v="8"/>
    <x v="0"/>
    <s v="Leukemia"/>
    <n v="17.77"/>
    <n v="87.5"/>
    <n v="0.27200000000000002"/>
    <n v="0.124"/>
    <n v="705.64516129032256"/>
    <n v="0.81100000000000005"/>
    <n v="0.13700000000000001"/>
    <n v="0.88"/>
    <n v="1"/>
    <n v="0.89800000000000002"/>
    <n v="617"/>
    <n v="93"/>
    <n v="162"/>
    <n v="164"/>
    <n v="198"/>
    <n v="63.529411764705877"/>
    <n v="64.313725490196077"/>
    <n v="77.64705882352942"/>
    <n v="0.73"/>
    <x v="1"/>
    <x v="0"/>
    <n v="4106"/>
    <n v="4.32"/>
    <n v="12.6"/>
    <n v="40.6"/>
    <n v="326859"/>
    <n v="93.8"/>
    <n v="35.700000000000003"/>
    <s v="CytoData"/>
    <s v="Giemsa"/>
    <s v="Zeiss_Axio"/>
    <n v="100"/>
    <n v="512"/>
    <n v="0.89419999999999999"/>
    <n v="0.72450000000000003"/>
    <n v="0.82040000000000002"/>
    <n v="9.5899999999999985E-2"/>
  </r>
  <r>
    <s v="CELL_001617"/>
    <x v="5"/>
    <x v="1"/>
    <s v="Normal_WBC"/>
    <n v="9.1"/>
    <n v="79.7"/>
    <n v="0.86699999999999999"/>
    <n v="0.27700000000000002"/>
    <n v="287.72563176895306"/>
    <n v="0.91400000000000003"/>
    <n v="0.29099999999999998"/>
    <n v="1.03"/>
    <n v="1"/>
    <n v="0.96899999999999997"/>
    <n v="301"/>
    <n v="56"/>
    <n v="200"/>
    <n v="167"/>
    <n v="208"/>
    <n v="78.431372549019613"/>
    <n v="65.490196078431367"/>
    <n v="81.568627450980387"/>
    <n v="0.66900000000000004"/>
    <x v="2"/>
    <x v="0"/>
    <n v="7906"/>
    <n v="4.91"/>
    <n v="10.3"/>
    <n v="38.200000000000003"/>
    <n v="385074"/>
    <n v="97"/>
    <n v="33.700000000000003"/>
    <s v="PBC_Dataset"/>
    <s v="Wright"/>
    <s v="Olympus_BX51"/>
    <n v="100"/>
    <n v="256"/>
    <n v="0.1444"/>
    <n v="0.97540000000000004"/>
    <n v="0.96040000000000003"/>
    <n v="-1.5000000000000013E-2"/>
  </r>
  <r>
    <s v="CELL_000313"/>
    <x v="1"/>
    <x v="1"/>
    <s v="Normal_WBC"/>
    <n v="9.1300000000000008"/>
    <n v="56.7"/>
    <n v="0.53800000000000003"/>
    <n v="0.41599999999999998"/>
    <n v="136.29807692307693"/>
    <n v="0.82599999999999996"/>
    <n v="0.376"/>
    <n v="2.54"/>
    <n v="2.2999999999999998"/>
    <n v="0.76400000000000001"/>
    <n v="539"/>
    <n v="77"/>
    <n v="212"/>
    <n v="157"/>
    <n v="181"/>
    <n v="83.137254901960787"/>
    <n v="61.568627450980394"/>
    <n v="70.980392156862749"/>
    <n v="0.73199999999999998"/>
    <x v="1"/>
    <x v="1"/>
    <n v="5773"/>
    <n v="5.13"/>
    <n v="14.6"/>
    <n v="36.200000000000003"/>
    <n v="156594"/>
    <n v="99.5"/>
    <n v="31.5"/>
    <s v="PBC_Dataset"/>
    <s v="Giemsa"/>
    <s v="Leica_DM2000"/>
    <n v="60"/>
    <n v="360"/>
    <n v="0.1116"/>
    <n v="1"/>
    <n v="0.93789999999999996"/>
    <n v="-6.2100000000000044E-2"/>
  </r>
  <r>
    <s v="CELL_001662"/>
    <x v="5"/>
    <x v="1"/>
    <s v="Normal_WBC"/>
    <n v="8.42"/>
    <n v="83.3"/>
    <n v="0.82"/>
    <n v="0.20300000000000001"/>
    <n v="410.34482758620686"/>
    <n v="0.86"/>
    <n v="0.28999999999999998"/>
    <n v="1.38"/>
    <n v="1"/>
    <n v="0.86099999999999999"/>
    <n v="287"/>
    <n v="66"/>
    <n v="184"/>
    <n v="160"/>
    <n v="185"/>
    <n v="72.156862745098039"/>
    <n v="62.745098039215684"/>
    <n v="72.549019607843135"/>
    <n v="0.65900000000000003"/>
    <x v="1"/>
    <x v="0"/>
    <n v="9327"/>
    <n v="5.48"/>
    <n v="12.3"/>
    <n v="36.1"/>
    <n v="180077"/>
    <n v="97.3"/>
    <n v="33.799999999999997"/>
    <s v="PBC_Dataset"/>
    <s v="Wright"/>
    <s v="Olympus_BX51"/>
    <n v="100"/>
    <n v="512"/>
    <n v="0.12590000000000001"/>
    <n v="0.93300000000000005"/>
    <n v="0.84789999999999999"/>
    <n v="-8.5100000000000064E-2"/>
  </r>
  <r>
    <s v="CELL_000509"/>
    <x v="1"/>
    <x v="1"/>
    <s v="Normal_WBC"/>
    <n v="13.91"/>
    <n v="51.7"/>
    <n v="0.58899999999999997"/>
    <n v="0.42199999999999999"/>
    <n v="122.51184834123224"/>
    <n v="0.74299999999999999"/>
    <n v="0.22700000000000001"/>
    <n v="3.5"/>
    <n v="4.3"/>
    <n v="0.77400000000000002"/>
    <n v="342"/>
    <n v="78"/>
    <n v="185"/>
    <n v="178"/>
    <n v="171"/>
    <n v="72.549019607843135"/>
    <n v="69.803921568627445"/>
    <n v="67.058823529411754"/>
    <n v="0.57299999999999995"/>
    <x v="1"/>
    <x v="1"/>
    <n v="7621"/>
    <n v="6.77"/>
    <n v="14.7"/>
    <n v="36.299999999999997"/>
    <n v="349154"/>
    <n v="104.5"/>
    <n v="34.4"/>
    <s v="CytoData"/>
    <s v="Giemsa"/>
    <s v="Olympus_BX51"/>
    <n v="40"/>
    <n v="512"/>
    <n v="3.0300000000000001E-2"/>
    <n v="0.96779999999999999"/>
    <n v="0.99180000000000001"/>
    <n v="2.4000000000000021E-2"/>
  </r>
  <r>
    <s v="CELL_000167"/>
    <x v="1"/>
    <x v="1"/>
    <s v="Normal_WBC"/>
    <n v="12.04"/>
    <n v="50.5"/>
    <n v="0.53500000000000003"/>
    <n v="0.41699999999999998"/>
    <n v="121.10311750599521"/>
    <n v="0.85"/>
    <n v="0.54900000000000004"/>
    <n v="2.48"/>
    <n v="2.2999999999999998"/>
    <n v="0.80800000000000005"/>
    <n v="344"/>
    <n v="72"/>
    <n v="221"/>
    <n v="182"/>
    <n v="188"/>
    <n v="86.666666666666671"/>
    <n v="71.372549019607845"/>
    <n v="73.725490196078439"/>
    <n v="0.63600000000000001"/>
    <x v="0"/>
    <x v="0"/>
    <n v="2054"/>
    <n v="5.47"/>
    <n v="14.1"/>
    <n v="49"/>
    <n v="217596"/>
    <n v="88.3"/>
    <n v="33.9"/>
    <s v="PBC_Dataset"/>
    <s v="Giemsa"/>
    <s v="Olympus_BX51"/>
    <n v="60"/>
    <n v="512"/>
    <n v="1.17E-2"/>
    <n v="0.83630000000000004"/>
    <n v="0.90259999999999996"/>
    <n v="6.6299999999999915E-2"/>
  </r>
  <r>
    <s v="CELL_004955"/>
    <x v="15"/>
    <x v="0"/>
    <s v="Anemia"/>
    <n v="6.86"/>
    <n v="0"/>
    <n v="0"/>
    <n v="1"/>
    <n v="0"/>
    <n v="0.92300000000000004"/>
    <n v="0.1"/>
    <n v="0.33"/>
    <n v="1"/>
    <n v="0.94899999999999995"/>
    <n v="122"/>
    <n v="46"/>
    <n v="233"/>
    <n v="130"/>
    <n v="141"/>
    <n v="91.372549019607845"/>
    <n v="50.980392156862742"/>
    <n v="55.294117647058826"/>
    <n v="0.48499999999999999"/>
    <x v="0"/>
    <x v="1"/>
    <n v="5681"/>
    <n v="4.82"/>
    <n v="10.1"/>
    <n v="46.6"/>
    <n v="385973"/>
    <n v="107.4"/>
    <n v="32.1"/>
    <s v="PBC_Dataset"/>
    <s v="May_Grunwald_Giemsa"/>
    <s v="Leica_DM2000"/>
    <n v="100"/>
    <n v="224"/>
    <n v="0.85240000000000005"/>
    <n v="0.84619999999999995"/>
    <n v="0.82979999999999998"/>
    <n v="-1.639999999999997E-2"/>
  </r>
  <r>
    <s v="CELL_005091"/>
    <x v="17"/>
    <x v="0"/>
    <s v="Sickle_Cell_Anemia"/>
    <n v="6.59"/>
    <n v="0"/>
    <n v="0"/>
    <n v="1"/>
    <n v="0"/>
    <n v="0.23899999999999999"/>
    <n v="0.92100000000000004"/>
    <n v="0.08"/>
    <n v="1"/>
    <n v="0.74099999999999999"/>
    <n v="178"/>
    <n v="70"/>
    <n v="225"/>
    <n v="117"/>
    <n v="138"/>
    <n v="88.235294117647058"/>
    <n v="45.882352941176471"/>
    <n v="54.117647058823529"/>
    <n v="0.505"/>
    <x v="0"/>
    <x v="0"/>
    <n v="8975"/>
    <n v="4.3099999999999996"/>
    <n v="10.7"/>
    <n v="38.9"/>
    <n v="80809"/>
    <n v="99.5"/>
    <n v="34.4"/>
    <s v="PBC_Dataset"/>
    <s v="Giemsa"/>
    <s v="Zeiss_Axio"/>
    <n v="40"/>
    <n v="512"/>
    <n v="0.84650000000000003"/>
    <n v="0.63200000000000001"/>
    <n v="0.71919999999999995"/>
    <n v="8.7199999999999944E-2"/>
  </r>
  <r>
    <s v="CELL_002171"/>
    <x v="4"/>
    <x v="1"/>
    <s v="Normal_WBC"/>
    <n v="14.51"/>
    <n v="64.7"/>
    <n v="0.58899999999999997"/>
    <n v="0.36599999999999999"/>
    <n v="176.77595628415301"/>
    <n v="0.69699999999999995"/>
    <n v="0.61099999999999999"/>
    <n v="1.61"/>
    <n v="1.6"/>
    <n v="0.71699999999999997"/>
    <n v="661"/>
    <n v="108"/>
    <n v="192"/>
    <n v="162"/>
    <n v="191"/>
    <n v="75.294117647058826"/>
    <n v="63.529411764705877"/>
    <n v="74.901960784313729"/>
    <n v="0.56000000000000005"/>
    <x v="1"/>
    <x v="0"/>
    <n v="6352"/>
    <n v="6.01"/>
    <n v="11.6"/>
    <n v="40.5"/>
    <n v="437731"/>
    <n v="81.900000000000006"/>
    <n v="33.4"/>
    <s v="Raabin_WBC"/>
    <s v="Wright"/>
    <s v="Olympus_BX51"/>
    <n v="100"/>
    <n v="256"/>
    <n v="0.1138"/>
    <n v="0.75339999999999996"/>
    <n v="0.95279999999999998"/>
    <n v="0.19940000000000002"/>
  </r>
  <r>
    <s v="CELL_001025"/>
    <x v="1"/>
    <x v="1"/>
    <s v="Normal_WBC"/>
    <n v="11.35"/>
    <n v="47.5"/>
    <n v="0.51400000000000001"/>
    <n v="0.48"/>
    <n v="98.958333333333343"/>
    <n v="0.78200000000000003"/>
    <n v="0.52500000000000002"/>
    <n v="4.51"/>
    <n v="3.2"/>
    <n v="0.77800000000000002"/>
    <n v="476"/>
    <n v="74"/>
    <n v="227"/>
    <n v="165"/>
    <n v="182"/>
    <n v="89.019607843137251"/>
    <n v="64.705882352941174"/>
    <n v="71.372549019607845"/>
    <n v="0.63700000000000001"/>
    <x v="0"/>
    <x v="0"/>
    <n v="8081"/>
    <n v="5.93"/>
    <n v="9.3000000000000007"/>
    <n v="42.6"/>
    <n v="155963"/>
    <n v="73.099999999999994"/>
    <n v="33.299999999999997"/>
    <s v="CytoData"/>
    <s v="May_Grunwald_Giemsa"/>
    <s v="Olympus_BX51"/>
    <n v="100"/>
    <n v="512"/>
    <n v="0.10050000000000001"/>
    <n v="0.9698"/>
    <n v="0.86170000000000002"/>
    <n v="-0.10809999999999997"/>
  </r>
  <r>
    <s v="CELL_001222"/>
    <x v="5"/>
    <x v="1"/>
    <s v="Normal_WBC"/>
    <n v="8.92"/>
    <n v="76.7"/>
    <n v="0.75800000000000001"/>
    <n v="0.28299999999999997"/>
    <n v="271.02473498233218"/>
    <n v="0.91100000000000003"/>
    <n v="0.26"/>
    <n v="1.42"/>
    <n v="1.1000000000000001"/>
    <n v="0.98499999999999999"/>
    <n v="196"/>
    <n v="51"/>
    <n v="191"/>
    <n v="138"/>
    <n v="196"/>
    <n v="74.901960784313729"/>
    <n v="54.117647058823529"/>
    <n v="76.862745098039227"/>
    <n v="0.73"/>
    <x v="2"/>
    <x v="0"/>
    <n v="11938"/>
    <n v="5.53"/>
    <n v="13.4"/>
    <n v="44.4"/>
    <n v="330156"/>
    <n v="77.099999999999994"/>
    <n v="32.5"/>
    <s v="CytoData"/>
    <s v="May_Grunwald_Giemsa"/>
    <s v="Olympus_BX51"/>
    <n v="40"/>
    <n v="224"/>
    <n v="0.105"/>
    <n v="0.88629999999999998"/>
    <n v="0.9103"/>
    <n v="2.4000000000000021E-2"/>
  </r>
  <r>
    <s v="CELL_003806"/>
    <x v="7"/>
    <x v="1"/>
    <s v="Normal_Platelet"/>
    <n v="2.25"/>
    <n v="0"/>
    <n v="0"/>
    <n v="1"/>
    <n v="0"/>
    <n v="0.70499999999999996"/>
    <n v="0.624"/>
    <n v="2.5299999999999998"/>
    <n v="1"/>
    <n v="0.88300000000000001"/>
    <n v="19"/>
    <n v="17"/>
    <n v="210"/>
    <n v="185"/>
    <n v="157"/>
    <n v="82.35294117647058"/>
    <n v="72.549019607843135"/>
    <n v="61.568627450980394"/>
    <n v="0.496"/>
    <x v="1"/>
    <x v="1"/>
    <n v="10611"/>
    <n v="5.6"/>
    <n v="14"/>
    <n v="35.6"/>
    <n v="373518"/>
    <n v="94.8"/>
    <n v="34.200000000000003"/>
    <s v="PBC_Dataset"/>
    <s v="Wright"/>
    <s v="Leica_DM2000"/>
    <n v="40"/>
    <n v="256"/>
    <n v="4.2999999999999997E-2"/>
    <n v="0.89790000000000003"/>
    <n v="0.89649999999999996"/>
    <n v="-1.4000000000000679E-3"/>
  </r>
  <r>
    <s v="CELL_003536"/>
    <x v="2"/>
    <x v="1"/>
    <s v="Normal_RBC"/>
    <n v="6.98"/>
    <n v="0"/>
    <n v="0"/>
    <n v="1"/>
    <n v="0"/>
    <n v="0.877"/>
    <n v="0.123"/>
    <n v="0.2"/>
    <n v="1"/>
    <n v="0.92300000000000004"/>
    <n v="142"/>
    <n v="43"/>
    <n v="227"/>
    <n v="122"/>
    <n v="134"/>
    <n v="89.019607843137251"/>
    <n v="47.843137254901961"/>
    <n v="52.549019607843142"/>
    <n v="0.47899999999999998"/>
    <x v="1"/>
    <x v="0"/>
    <n v="9145"/>
    <n v="4.79"/>
    <n v="14.3"/>
    <n v="43.9"/>
    <n v="244770"/>
    <n v="101.5"/>
    <n v="33.200000000000003"/>
    <s v="CytoData"/>
    <s v="Giemsa"/>
    <s v="Olympus_BX51"/>
    <n v="100"/>
    <n v="360"/>
    <n v="3.6400000000000002E-2"/>
    <n v="0.94369999999999998"/>
    <n v="0.96950000000000003"/>
    <n v="2.5800000000000045E-2"/>
  </r>
  <r>
    <s v="CELL_001120"/>
    <x v="5"/>
    <x v="1"/>
    <s v="Normal_WBC"/>
    <n v="10.16"/>
    <n v="80.8"/>
    <n v="0.80200000000000005"/>
    <n v="0.216"/>
    <n v="374.07407407407408"/>
    <n v="0.86399999999999999"/>
    <n v="0.16"/>
    <n v="1.1200000000000001"/>
    <n v="1"/>
    <n v="0.92400000000000004"/>
    <n v="214"/>
    <n v="59"/>
    <n v="191"/>
    <n v="156"/>
    <n v="205"/>
    <n v="74.901960784313729"/>
    <n v="61.176470588235297"/>
    <n v="80.392156862745097"/>
    <n v="0.68700000000000006"/>
    <x v="1"/>
    <x v="0"/>
    <n v="9991"/>
    <n v="4.79"/>
    <n v="10"/>
    <n v="32.700000000000003"/>
    <n v="393786"/>
    <n v="102.8"/>
    <n v="33.1"/>
    <s v="Raabin_WBC"/>
    <s v="Giemsa"/>
    <s v="Zeiss_Axio"/>
    <n v="40"/>
    <n v="512"/>
    <n v="6.3200000000000006E-2"/>
    <n v="0.88180000000000003"/>
    <n v="0.87980000000000003"/>
    <n v="-2.0000000000000018E-3"/>
  </r>
  <r>
    <s v="CELL_004607"/>
    <x v="16"/>
    <x v="0"/>
    <s v="Anemia"/>
    <n v="7.08"/>
    <n v="0"/>
    <n v="0"/>
    <n v="1"/>
    <n v="0"/>
    <n v="0.53"/>
    <n v="0.73699999999999999"/>
    <n v="0.79"/>
    <n v="1"/>
    <n v="0.92100000000000004"/>
    <n v="197"/>
    <n v="55"/>
    <n v="232"/>
    <n v="132"/>
    <n v="134"/>
    <n v="90.980392156862749"/>
    <n v="51.764705882352949"/>
    <n v="52.549019607843142"/>
    <n v="0.50800000000000001"/>
    <x v="2"/>
    <x v="1"/>
    <n v="7516"/>
    <n v="4.3099999999999996"/>
    <n v="12.3"/>
    <n v="37.9"/>
    <n v="288053"/>
    <n v="78.7"/>
    <n v="32.6"/>
    <s v="CytoData"/>
    <s v="Giemsa"/>
    <s v="Olympus_BX51"/>
    <n v="60"/>
    <n v="224"/>
    <n v="0.82289999999999996"/>
    <n v="0.84309999999999996"/>
    <n v="0.90249999999999997"/>
    <n v="5.9400000000000008E-2"/>
  </r>
  <r>
    <s v="CELL_000104"/>
    <x v="1"/>
    <x v="1"/>
    <s v="Normal_WBC"/>
    <n v="13.26"/>
    <n v="45.8"/>
    <n v="0.56999999999999995"/>
    <n v="0.503"/>
    <n v="91.053677932405563"/>
    <n v="0.69299999999999995"/>
    <n v="0.30599999999999999"/>
    <n v="3.81"/>
    <n v="3.8"/>
    <n v="0.78900000000000003"/>
    <n v="480"/>
    <n v="81"/>
    <n v="214"/>
    <n v="146"/>
    <n v="178"/>
    <n v="83.921568627450981"/>
    <n v="57.254901960784309"/>
    <n v="69.803921568627445"/>
    <n v="0.67"/>
    <x v="2"/>
    <x v="0"/>
    <n v="6528"/>
    <n v="3.31"/>
    <n v="15.7"/>
    <n v="44.5"/>
    <n v="188731"/>
    <n v="97.5"/>
    <n v="32.6"/>
    <s v="Raabin_WBC"/>
    <s v="Giemsa"/>
    <s v="Olympus_BX51"/>
    <n v="60"/>
    <n v="256"/>
    <n v="3.1899999999999998E-2"/>
    <n v="0.83179999999999998"/>
    <n v="0.92720000000000002"/>
    <n v="9.540000000000004E-2"/>
  </r>
  <r>
    <s v="CELL_005290"/>
    <x v="0"/>
    <x v="0"/>
    <s v="Infection"/>
    <n v="11.65"/>
    <n v="59.1"/>
    <n v="0.50700000000000001"/>
    <n v="0.44600000000000001"/>
    <n v="132.51121076233184"/>
    <n v="0.77800000000000002"/>
    <n v="0.35799999999999998"/>
    <n v="2.17"/>
    <n v="6.9"/>
    <n v="0.89300000000000002"/>
    <n v="412"/>
    <n v="67"/>
    <n v="199"/>
    <n v="165"/>
    <n v="194"/>
    <n v="78.039215686274517"/>
    <n v="64.705882352941174"/>
    <n v="76.078431372549019"/>
    <n v="0.56200000000000006"/>
    <x v="1"/>
    <x v="1"/>
    <n v="11089"/>
    <n v="4.0599999999999996"/>
    <n v="13.8"/>
    <n v="47.5"/>
    <n v="182919"/>
    <n v="82.2"/>
    <n v="33.299999999999997"/>
    <s v="Raabin_WBC"/>
    <s v="Giemsa"/>
    <s v="Olympus_BX51"/>
    <n v="40"/>
    <n v="360"/>
    <n v="0.91590000000000005"/>
    <n v="0.82410000000000005"/>
    <n v="0.70289999999999997"/>
    <n v="-0.12120000000000009"/>
  </r>
  <r>
    <s v="CELL_002322"/>
    <x v="4"/>
    <x v="1"/>
    <s v="Normal_WBC"/>
    <n v="18.73"/>
    <n v="66.5"/>
    <n v="0.35199999999999998"/>
    <n v="0.434"/>
    <n v="153.2258064516129"/>
    <n v="0.71699999999999997"/>
    <n v="0.623"/>
    <n v="2.2400000000000002"/>
    <n v="1"/>
    <n v="0.78"/>
    <n v="471"/>
    <n v="84"/>
    <n v="219"/>
    <n v="175"/>
    <n v="166"/>
    <n v="85.882352941176464"/>
    <n v="68.627450980392155"/>
    <n v="65.098039215686271"/>
    <n v="0.5"/>
    <x v="1"/>
    <x v="0"/>
    <n v="7066"/>
    <n v="6.12"/>
    <n v="14.6"/>
    <n v="48.8"/>
    <n v="258661"/>
    <n v="83.3"/>
    <n v="32.700000000000003"/>
    <s v="Raabin_WBC"/>
    <s v="Giemsa"/>
    <s v="Zeiss_Axio"/>
    <n v="100"/>
    <n v="256"/>
    <n v="2.3E-3"/>
    <n v="0.87229999999999996"/>
    <n v="0.7419"/>
    <n v="-0.13039999999999996"/>
  </r>
  <r>
    <s v="CELL_003071"/>
    <x v="2"/>
    <x v="1"/>
    <s v="Normal_RBC"/>
    <n v="7.69"/>
    <n v="0"/>
    <n v="0"/>
    <n v="1"/>
    <n v="0"/>
    <n v="0.91500000000000004"/>
    <n v="0.20100000000000001"/>
    <n v="0.34"/>
    <n v="1"/>
    <n v="0.93100000000000005"/>
    <n v="172"/>
    <n v="47"/>
    <n v="213"/>
    <n v="112"/>
    <n v="135"/>
    <n v="83.529411764705884"/>
    <n v="43.921568627450981"/>
    <n v="52.941176470588239"/>
    <n v="0.46700000000000003"/>
    <x v="1"/>
    <x v="1"/>
    <n v="3942"/>
    <n v="3.4"/>
    <n v="14.9"/>
    <n v="42.9"/>
    <n v="290390"/>
    <n v="75.5"/>
    <n v="31.9"/>
    <s v="PBC_Dataset"/>
    <s v="May_Grunwald_Giemsa"/>
    <s v="Leica_DM2000"/>
    <n v="100"/>
    <n v="256"/>
    <n v="4.6800000000000001E-2"/>
    <n v="0.88519999999999999"/>
    <n v="0.91990000000000005"/>
    <n v="3.4700000000000064E-2"/>
  </r>
  <r>
    <s v="CELL_004903"/>
    <x v="15"/>
    <x v="0"/>
    <s v="Anemia"/>
    <n v="6.46"/>
    <n v="0"/>
    <n v="0"/>
    <n v="1"/>
    <n v="0"/>
    <n v="0.94199999999999995"/>
    <n v="0.107"/>
    <n v="0.68"/>
    <n v="1"/>
    <n v="0.93600000000000005"/>
    <n v="142"/>
    <n v="42"/>
    <n v="222"/>
    <n v="126"/>
    <n v="146"/>
    <n v="87.058823529411768"/>
    <n v="49.411764705882355"/>
    <n v="57.254901960784309"/>
    <n v="0.503"/>
    <x v="1"/>
    <x v="1"/>
    <n v="3390"/>
    <n v="5.28"/>
    <n v="14.8"/>
    <n v="40.1"/>
    <n v="445158"/>
    <n v="73.7"/>
    <n v="33.6"/>
    <s v="CytoData"/>
    <s v="May_Grunwald_Giemsa"/>
    <s v="Olympus_BX51"/>
    <n v="100"/>
    <n v="512"/>
    <n v="0.85580000000000001"/>
    <n v="0.74329999999999996"/>
    <n v="0.76070000000000004"/>
    <n v="1.7400000000000082E-2"/>
  </r>
  <r>
    <s v="CELL_002747"/>
    <x v="9"/>
    <x v="1"/>
    <s v="Normal_WBC"/>
    <n v="12.27"/>
    <n v="59.3"/>
    <n v="0.624"/>
    <n v="0.433"/>
    <n v="136.95150115473442"/>
    <n v="0.70299999999999996"/>
    <n v="0.26800000000000002"/>
    <n v="5.78"/>
    <n v="2.1"/>
    <n v="0.754"/>
    <n v="366"/>
    <n v="80"/>
    <n v="207"/>
    <n v="132"/>
    <n v="203"/>
    <n v="81.17647058823529"/>
    <n v="51.764705882352949"/>
    <n v="79.607843137254903"/>
    <n v="0.72399999999999998"/>
    <x v="1"/>
    <x v="1"/>
    <n v="8919"/>
    <n v="7"/>
    <n v="13.5"/>
    <n v="47"/>
    <n v="203512"/>
    <n v="84.9"/>
    <n v="31.2"/>
    <s v="PBC_Dataset"/>
    <s v="Wright"/>
    <s v="Zeiss_Axio"/>
    <n v="40"/>
    <n v="256"/>
    <n v="2.2700000000000001E-2"/>
    <n v="0.94130000000000003"/>
    <n v="0.89970000000000006"/>
    <n v="-4.159999999999997E-2"/>
  </r>
  <r>
    <s v="CELL_004661"/>
    <x v="12"/>
    <x v="0"/>
    <s v="Anemia"/>
    <n v="3.78"/>
    <n v="0"/>
    <n v="0"/>
    <n v="1"/>
    <n v="0"/>
    <n v="0.65100000000000002"/>
    <n v="0.92200000000000004"/>
    <n v="0.94"/>
    <n v="1"/>
    <n v="0.76"/>
    <n v="82"/>
    <n v="44"/>
    <n v="210"/>
    <n v="148"/>
    <n v="130"/>
    <n v="82.35294117647058"/>
    <n v="58.039215686274517"/>
    <n v="50.980392156862742"/>
    <n v="0.503"/>
    <x v="1"/>
    <x v="0"/>
    <n v="5464"/>
    <n v="3.95"/>
    <n v="16"/>
    <n v="41.5"/>
    <n v="243601"/>
    <n v="79.3"/>
    <n v="34.6"/>
    <s v="PBC_Dataset"/>
    <s v="Wright"/>
    <s v="Zeiss_Axio"/>
    <n v="60"/>
    <n v="224"/>
    <n v="0.93540000000000001"/>
    <n v="0.95"/>
    <n v="0.70660000000000001"/>
    <n v="-0.24339999999999995"/>
  </r>
  <r>
    <s v="CELL_002618"/>
    <x v="10"/>
    <x v="1"/>
    <s v="Normal_WBC"/>
    <n v="13.65"/>
    <n v="45.8"/>
    <n v="0.56100000000000005"/>
    <n v="0.497"/>
    <n v="92.152917505030175"/>
    <n v="0.69599999999999995"/>
    <n v="0.371"/>
    <n v="3.68"/>
    <n v="2.2000000000000002"/>
    <n v="0.83"/>
    <n v="383"/>
    <n v="66"/>
    <n v="220"/>
    <n v="125"/>
    <n v="160"/>
    <n v="86.274509803921575"/>
    <n v="49.019607843137251"/>
    <n v="62.745098039215684"/>
    <n v="0.57199999999999995"/>
    <x v="1"/>
    <x v="0"/>
    <n v="7625"/>
    <n v="3.75"/>
    <n v="12.9"/>
    <n v="39.1"/>
    <n v="166928"/>
    <n v="80.900000000000006"/>
    <n v="33"/>
    <s v="Raabin_WBC"/>
    <s v="Giemsa"/>
    <s v="Olympus_BX51"/>
    <n v="40"/>
    <n v="256"/>
    <n v="3.5200000000000002E-2"/>
    <n v="0.95309999999999995"/>
    <n v="0.8286"/>
    <n v="-0.12449999999999994"/>
  </r>
  <r>
    <s v="CELL_001753"/>
    <x v="5"/>
    <x v="1"/>
    <s v="Normal_WBC"/>
    <n v="8.18"/>
    <n v="82.8"/>
    <n v="0.90500000000000003"/>
    <n v="0.28599999999999998"/>
    <n v="289.51048951048955"/>
    <n v="0.88900000000000001"/>
    <n v="0.128"/>
    <n v="0.56000000000000005"/>
    <n v="1.1000000000000001"/>
    <n v="0.92400000000000004"/>
    <n v="285"/>
    <n v="59"/>
    <n v="211"/>
    <n v="161"/>
    <n v="199"/>
    <n v="82.745098039215677"/>
    <n v="63.13725490196078"/>
    <n v="78.039215686274517"/>
    <n v="0.68400000000000005"/>
    <x v="0"/>
    <x v="1"/>
    <n v="9598"/>
    <n v="6.5"/>
    <n v="15.5"/>
    <n v="39.6"/>
    <n v="315934"/>
    <n v="93.4"/>
    <n v="31.2"/>
    <s v="PBC_Dataset"/>
    <s v="Giemsa"/>
    <s v="Zeiss_Axio"/>
    <n v="100"/>
    <n v="360"/>
    <n v="0.1484"/>
    <n v="0.94299999999999995"/>
    <n v="0.92259999999999998"/>
    <n v="-2.0399999999999974E-2"/>
  </r>
  <r>
    <s v="CELL_005805"/>
    <x v="18"/>
    <x v="0"/>
    <s v="Artefact"/>
    <n v="9.67"/>
    <n v="31"/>
    <n v="0.47899999999999998"/>
    <n v="0.78200000000000003"/>
    <n v="39.641943734015342"/>
    <n v="0.246"/>
    <n v="0.371"/>
    <n v="3"/>
    <n v="2.2000000000000002"/>
    <n v="0.76400000000000001"/>
    <n v="270"/>
    <n v="61"/>
    <n v="235"/>
    <n v="162"/>
    <n v="158"/>
    <n v="92.156862745098039"/>
    <n v="63.529411764705877"/>
    <n v="61.96078431372549"/>
    <n v="0.59699999999999998"/>
    <x v="2"/>
    <x v="1"/>
    <n v="10755"/>
    <n v="5.09"/>
    <n v="12.1"/>
    <n v="44.6"/>
    <n v="418109"/>
    <n v="84.9"/>
    <n v="33.4"/>
    <s v="PBC_Dataset"/>
    <s v="May_Grunwald_Giemsa"/>
    <s v="Olympus_BX51"/>
    <n v="100"/>
    <n v="360"/>
    <n v="0.81569999999999998"/>
    <n v="0.71179999999999999"/>
    <n v="0.72940000000000005"/>
    <n v="1.760000000000006E-2"/>
  </r>
  <r>
    <s v="CELL_002603"/>
    <x v="10"/>
    <x v="1"/>
    <s v="Normal_WBC"/>
    <n v="13.09"/>
    <n v="49.1"/>
    <n v="0.52500000000000002"/>
    <n v="0.47699999999999998"/>
    <n v="102.9350104821803"/>
    <n v="0.76200000000000001"/>
    <n v="0.32500000000000001"/>
    <n v="5.32"/>
    <n v="2.2999999999999998"/>
    <n v="0.84499999999999997"/>
    <n v="451"/>
    <n v="73"/>
    <n v="231"/>
    <n v="134"/>
    <n v="174"/>
    <n v="90.588235294117652"/>
    <n v="52.549019607843142"/>
    <n v="68.235294117647058"/>
    <n v="0.71799999999999997"/>
    <x v="1"/>
    <x v="1"/>
    <n v="8374"/>
    <n v="6"/>
    <n v="11.8"/>
    <n v="41.5"/>
    <n v="251861"/>
    <n v="85.4"/>
    <n v="30.8"/>
    <s v="CytoData"/>
    <s v="Wright"/>
    <s v="Leica_DM2000"/>
    <n v="60"/>
    <n v="360"/>
    <n v="4.6199999999999998E-2"/>
    <n v="0.68100000000000005"/>
    <n v="0.91879999999999995"/>
    <n v="0.2377999999999999"/>
  </r>
  <r>
    <s v="CELL_002411"/>
    <x v="10"/>
    <x v="1"/>
    <s v="Normal_WBC"/>
    <n v="14.24"/>
    <n v="39.4"/>
    <n v="0.68"/>
    <n v="0.44900000000000001"/>
    <n v="87.750556792873041"/>
    <n v="0.72299999999999998"/>
    <n v="0.57499999999999996"/>
    <n v="4.59"/>
    <n v="1.9"/>
    <n v="0.75900000000000001"/>
    <n v="383"/>
    <n v="76"/>
    <n v="229"/>
    <n v="155"/>
    <n v="180"/>
    <n v="89.803921568627459"/>
    <n v="60.784313725490193"/>
    <n v="70.588235294117652"/>
    <n v="0.53200000000000003"/>
    <x v="1"/>
    <x v="1"/>
    <n v="8489"/>
    <n v="3.02"/>
    <n v="14.7"/>
    <n v="46.3"/>
    <n v="220526"/>
    <n v="86.8"/>
    <n v="34.6"/>
    <s v="PBC_Dataset"/>
    <s v="Giemsa"/>
    <s v="Olympus_BX51"/>
    <n v="60"/>
    <n v="224"/>
    <n v="7.0199999999999999E-2"/>
    <n v="0.84109999999999996"/>
    <n v="0.80449999999999999"/>
    <n v="-3.6599999999999966E-2"/>
  </r>
  <r>
    <s v="CELL_003902"/>
    <x v="7"/>
    <x v="1"/>
    <s v="Normal_Platelet"/>
    <n v="2.33"/>
    <n v="0"/>
    <n v="0"/>
    <n v="1"/>
    <n v="0"/>
    <n v="0.76"/>
    <n v="0.19900000000000001"/>
    <n v="1.94"/>
    <n v="1"/>
    <n v="0.73099999999999998"/>
    <n v="38"/>
    <n v="19"/>
    <n v="234"/>
    <n v="165"/>
    <n v="161"/>
    <n v="91.764705882352942"/>
    <n v="64.705882352941174"/>
    <n v="63.13725490196078"/>
    <n v="0.46"/>
    <x v="2"/>
    <x v="0"/>
    <n v="8126"/>
    <n v="3.72"/>
    <n v="10.5"/>
    <n v="47.5"/>
    <n v="260825"/>
    <n v="89.9"/>
    <n v="35.1"/>
    <s v="CytoData"/>
    <s v="Wright"/>
    <s v="Zeiss_Axio"/>
    <n v="100"/>
    <n v="360"/>
    <n v="0.1457"/>
    <n v="0.81989999999999996"/>
    <n v="0.87209999999999999"/>
    <n v="5.2200000000000024E-2"/>
  </r>
  <r>
    <s v="CELL_004215"/>
    <x v="8"/>
    <x v="0"/>
    <s v="Leukemia"/>
    <n v="14.03"/>
    <n v="82.8"/>
    <n v="0.41"/>
    <n v="7.0999999999999994E-2"/>
    <n v="1166.1971830985917"/>
    <n v="0.73099999999999998"/>
    <n v="0.18"/>
    <n v="0.76"/>
    <n v="1"/>
    <n v="0.85299999999999998"/>
    <n v="765"/>
    <n v="101"/>
    <n v="175"/>
    <n v="153"/>
    <n v="220"/>
    <n v="68.627450980392155"/>
    <n v="60"/>
    <n v="86.274509803921575"/>
    <n v="0.68200000000000005"/>
    <x v="1"/>
    <x v="1"/>
    <n v="5503"/>
    <n v="5.3"/>
    <n v="14.9"/>
    <n v="36"/>
    <n v="166879"/>
    <n v="86.6"/>
    <n v="33.700000000000003"/>
    <s v="Raabin_WBC"/>
    <s v="Giemsa"/>
    <s v="Leica_DM2000"/>
    <n v="100"/>
    <n v="512"/>
    <n v="0.6391"/>
    <n v="0.76039999999999996"/>
    <n v="0.81100000000000005"/>
    <n v="5.0600000000000089E-2"/>
  </r>
  <r>
    <s v="CELL_004026"/>
    <x v="8"/>
    <x v="0"/>
    <s v="Leukemia"/>
    <n v="17.28"/>
    <n v="78.5"/>
    <n v="0.38500000000000001"/>
    <n v="0.14599999999999999"/>
    <n v="537.67123287671234"/>
    <n v="0.73399999999999999"/>
    <n v="0.182"/>
    <n v="0.79"/>
    <n v="1"/>
    <n v="0.84199999999999997"/>
    <n v="614"/>
    <n v="81"/>
    <n v="169"/>
    <n v="142"/>
    <n v="165"/>
    <n v="66.274509803921561"/>
    <n v="55.686274509803923"/>
    <n v="64.705882352941174"/>
    <n v="0.66300000000000003"/>
    <x v="0"/>
    <x v="1"/>
    <n v="8132"/>
    <n v="5.66"/>
    <n v="11.6"/>
    <n v="37.700000000000003"/>
    <n v="136927"/>
    <n v="96"/>
    <n v="33.200000000000003"/>
    <s v="CytoData"/>
    <s v="May_Grunwald_Giemsa"/>
    <s v="Leica_DM2000"/>
    <n v="60"/>
    <n v="360"/>
    <n v="0.92200000000000004"/>
    <n v="0.62050000000000005"/>
    <n v="0.7319"/>
    <n v="0.11139999999999994"/>
  </r>
  <r>
    <s v="CELL_001659"/>
    <x v="5"/>
    <x v="1"/>
    <s v="Normal_WBC"/>
    <n v="8.17"/>
    <n v="88.7"/>
    <n v="0.88"/>
    <n v="0.249"/>
    <n v="356.22489959839356"/>
    <n v="0.87"/>
    <n v="0.33600000000000002"/>
    <n v="1.18"/>
    <n v="1.1000000000000001"/>
    <n v="1"/>
    <n v="323"/>
    <n v="57"/>
    <n v="206"/>
    <n v="171"/>
    <n v="202"/>
    <n v="80.784313725490193"/>
    <n v="67.058823529411754"/>
    <n v="79.215686274509807"/>
    <n v="0.76700000000000002"/>
    <x v="1"/>
    <x v="0"/>
    <n v="10219"/>
    <n v="4.82"/>
    <n v="14.1"/>
    <n v="42.8"/>
    <n v="241274"/>
    <n v="75.3"/>
    <n v="32.700000000000003"/>
    <s v="PBC_Dataset"/>
    <s v="Giemsa"/>
    <s v="Leica_DM2000"/>
    <n v="100"/>
    <n v="224"/>
    <n v="2.2800000000000001E-2"/>
    <n v="0.92330000000000001"/>
    <n v="0.97260000000000002"/>
    <n v="4.930000000000001E-2"/>
  </r>
  <r>
    <s v="CELL_000153"/>
    <x v="1"/>
    <x v="1"/>
    <s v="Normal_WBC"/>
    <n v="14.82"/>
    <n v="59.7"/>
    <n v="0.47599999999999998"/>
    <n v="0.45600000000000002"/>
    <n v="130.92105263157896"/>
    <n v="0.76"/>
    <n v="0.36899999999999999"/>
    <n v="2.59"/>
    <n v="3.3"/>
    <n v="0.91100000000000003"/>
    <n v="448"/>
    <n v="52"/>
    <n v="228"/>
    <n v="176"/>
    <n v="179"/>
    <n v="89.411764705882362"/>
    <n v="69.019607843137251"/>
    <n v="70.196078431372541"/>
    <n v="0.7"/>
    <x v="0"/>
    <x v="1"/>
    <n v="4851"/>
    <n v="5.23"/>
    <n v="13.6"/>
    <n v="38.1"/>
    <n v="162539"/>
    <n v="99.5"/>
    <n v="33.799999999999997"/>
    <s v="PBC_Dataset"/>
    <s v="Giemsa"/>
    <s v="Leica_DM2000"/>
    <n v="100"/>
    <n v="224"/>
    <n v="7.5999999999999998E-2"/>
    <n v="0.87419999999999998"/>
    <n v="1"/>
    <n v="0.12580000000000002"/>
  </r>
  <r>
    <s v="CELL_002485"/>
    <x v="10"/>
    <x v="1"/>
    <s v="Normal_WBC"/>
    <n v="13.2"/>
    <n v="44.3"/>
    <n v="0.5"/>
    <n v="0.58799999999999997"/>
    <n v="75.340136054421762"/>
    <n v="0.83899999999999997"/>
    <n v="0.50800000000000001"/>
    <n v="4.2300000000000004"/>
    <n v="2"/>
    <n v="0.71099999999999997"/>
    <n v="443"/>
    <n v="77"/>
    <n v="255"/>
    <n v="140"/>
    <n v="149"/>
    <n v="100"/>
    <n v="54.901960784313729"/>
    <n v="58.431372549019613"/>
    <n v="0.64"/>
    <x v="1"/>
    <x v="0"/>
    <n v="9126"/>
    <n v="5.97"/>
    <n v="12.3"/>
    <n v="43.4"/>
    <n v="282095"/>
    <n v="83.9"/>
    <n v="33.4"/>
    <s v="PBC_Dataset"/>
    <s v="Wright"/>
    <s v="Leica_DM2000"/>
    <n v="100"/>
    <n v="256"/>
    <n v="0.1915"/>
    <n v="0.85429999999999995"/>
    <n v="0.84530000000000005"/>
    <n v="-8.999999999999897E-3"/>
  </r>
  <r>
    <s v="CELL_003444"/>
    <x v="2"/>
    <x v="1"/>
    <s v="Normal_RBC"/>
    <n v="7.74"/>
    <n v="0"/>
    <n v="0"/>
    <n v="1"/>
    <n v="0"/>
    <n v="0.92800000000000005"/>
    <n v="0.219"/>
    <n v="0.43"/>
    <n v="1"/>
    <n v="0.92900000000000005"/>
    <n v="184"/>
    <n v="47"/>
    <n v="231"/>
    <n v="143"/>
    <n v="154"/>
    <n v="90.588235294117652"/>
    <n v="56.078431372549019"/>
    <n v="60.392156862745097"/>
    <n v="0.432"/>
    <x v="1"/>
    <x v="1"/>
    <n v="5582"/>
    <n v="3.88"/>
    <n v="14.3"/>
    <n v="34.700000000000003"/>
    <n v="153333"/>
    <n v="107.5"/>
    <n v="31.3"/>
    <s v="PBC_Dataset"/>
    <s v="Wright"/>
    <s v="Zeiss_Axio"/>
    <n v="100"/>
    <n v="224"/>
    <n v="0.1208"/>
    <n v="0.92569999999999997"/>
    <n v="0.91759999999999997"/>
    <n v="-8.0999999999999961E-3"/>
  </r>
  <r>
    <s v="CELL_001584"/>
    <x v="5"/>
    <x v="1"/>
    <s v="Normal_WBC"/>
    <n v="7.74"/>
    <n v="77.3"/>
    <n v="0.76900000000000002"/>
    <n v="0.186"/>
    <n v="415.59139784946234"/>
    <n v="0.82"/>
    <n v="9.2999999999999999E-2"/>
    <n v="1.1399999999999999"/>
    <n v="1"/>
    <n v="0.93500000000000005"/>
    <n v="312"/>
    <n v="60"/>
    <n v="201"/>
    <n v="165"/>
    <n v="212"/>
    <n v="78.82352941176471"/>
    <n v="64.705882352941174"/>
    <n v="83.137254901960787"/>
    <n v="0.67900000000000005"/>
    <x v="0"/>
    <x v="0"/>
    <n v="8925"/>
    <n v="3.54"/>
    <n v="9.4"/>
    <n v="48"/>
    <n v="209167"/>
    <n v="80.8"/>
    <n v="34.1"/>
    <s v="Raabin_WBC"/>
    <s v="Wright"/>
    <s v="Olympus_BX51"/>
    <n v="100"/>
    <n v="360"/>
    <n v="0.19239999999999999"/>
    <n v="0.93469999999999998"/>
    <n v="0.84140000000000004"/>
    <n v="-9.3299999999999939E-2"/>
  </r>
  <r>
    <s v="CELL_001860"/>
    <x v="5"/>
    <x v="1"/>
    <s v="Normal_WBC"/>
    <n v="9.41"/>
    <n v="93"/>
    <n v="0.86599999999999999"/>
    <n v="0.245"/>
    <n v="379.59183673469386"/>
    <n v="0.876"/>
    <n v="0.19900000000000001"/>
    <n v="1.48"/>
    <n v="1"/>
    <n v="0.91100000000000003"/>
    <n v="273"/>
    <n v="61"/>
    <n v="210"/>
    <n v="167"/>
    <n v="191"/>
    <n v="82.35294117647058"/>
    <n v="65.490196078431367"/>
    <n v="74.901960784313729"/>
    <n v="0.73099999999999998"/>
    <x v="1"/>
    <x v="1"/>
    <n v="7828"/>
    <n v="4.3899999999999997"/>
    <n v="14.6"/>
    <n v="37.5"/>
    <n v="226350"/>
    <n v="85.2"/>
    <n v="33.5"/>
    <s v="CytoData"/>
    <s v="Wright"/>
    <s v="Zeiss_Axio"/>
    <n v="100"/>
    <n v="512"/>
    <n v="5.0500000000000003E-2"/>
    <n v="0.93159999999999998"/>
    <n v="0.89749999999999996"/>
    <n v="-3.4100000000000019E-2"/>
  </r>
  <r>
    <s v="CELL_005513"/>
    <x v="11"/>
    <x v="0"/>
    <s v="Infection"/>
    <n v="12.49"/>
    <n v="50.4"/>
    <n v="0.55100000000000005"/>
    <n v="0.502"/>
    <n v="100.39840637450199"/>
    <n v="0.79900000000000004"/>
    <n v="0.379"/>
    <n v="5.07"/>
    <n v="3.9"/>
    <n v="0.77100000000000002"/>
    <n v="447"/>
    <n v="65"/>
    <n v="211"/>
    <n v="169"/>
    <n v="165"/>
    <n v="82.745098039215677"/>
    <n v="66.274509803921561"/>
    <n v="64.705882352941174"/>
    <n v="0.628"/>
    <x v="1"/>
    <x v="0"/>
    <n v="4199"/>
    <n v="6.15"/>
    <n v="14.1"/>
    <n v="39.799999999999997"/>
    <n v="261197"/>
    <n v="69.400000000000006"/>
    <n v="33.700000000000003"/>
    <s v="Raabin_WBC"/>
    <s v="Wright"/>
    <s v="Olympus_BX51"/>
    <n v="40"/>
    <n v="360"/>
    <n v="0.69420000000000004"/>
    <n v="0.73219999999999996"/>
    <n v="0.77969999999999995"/>
    <n v="4.7499999999999987E-2"/>
  </r>
  <r>
    <s v="CELL_003865"/>
    <x v="7"/>
    <x v="1"/>
    <s v="Normal_Platelet"/>
    <n v="2.52"/>
    <n v="0"/>
    <n v="0"/>
    <n v="1"/>
    <n v="0"/>
    <n v="0.83"/>
    <n v="0.84899999999999998"/>
    <n v="2.4500000000000002"/>
    <n v="1"/>
    <n v="0.76900000000000002"/>
    <n v="20"/>
    <n v="20"/>
    <n v="211"/>
    <n v="167"/>
    <n v="165"/>
    <n v="82.745098039215677"/>
    <n v="65.490196078431367"/>
    <n v="64.705882352941174"/>
    <n v="0.58499999999999996"/>
    <x v="2"/>
    <x v="0"/>
    <n v="8108"/>
    <n v="4.91"/>
    <n v="7"/>
    <n v="43.2"/>
    <n v="223023"/>
    <n v="83.3"/>
    <n v="32.299999999999997"/>
    <s v="CytoData"/>
    <s v="May_Grunwald_Giemsa"/>
    <s v="Olympus_BX51"/>
    <n v="60"/>
    <n v="256"/>
    <n v="1.15E-2"/>
    <n v="0.9496"/>
    <n v="0.94069999999999998"/>
    <n v="-8.900000000000019E-3"/>
  </r>
  <r>
    <s v="CELL_000726"/>
    <x v="1"/>
    <x v="1"/>
    <s v="Normal_WBC"/>
    <n v="9.33"/>
    <n v="54.7"/>
    <n v="0.40899999999999997"/>
    <n v="0.39500000000000002"/>
    <n v="138.48101265822785"/>
    <n v="0.81100000000000005"/>
    <n v="0.27800000000000002"/>
    <n v="2.4900000000000002"/>
    <n v="4.9000000000000004"/>
    <n v="0.752"/>
    <n v="502"/>
    <n v="70"/>
    <n v="202"/>
    <n v="168"/>
    <n v="205"/>
    <n v="79.215686274509807"/>
    <n v="65.882352941176464"/>
    <n v="80.392156862745097"/>
    <n v="0.56999999999999995"/>
    <x v="1"/>
    <x v="1"/>
    <n v="5724"/>
    <n v="6.6"/>
    <n v="10.9"/>
    <n v="36"/>
    <n v="355019"/>
    <n v="86.1"/>
    <n v="35.6"/>
    <s v="CytoData"/>
    <s v="Wright"/>
    <s v="Zeiss_Axio"/>
    <n v="100"/>
    <n v="512"/>
    <n v="0.1179"/>
    <n v="0.83289999999999997"/>
    <n v="0.81610000000000005"/>
    <n v="-1.6799999999999926E-2"/>
  </r>
  <r>
    <s v="CELL_002145"/>
    <x v="4"/>
    <x v="1"/>
    <s v="Normal_WBC"/>
    <n v="16.02"/>
    <n v="78.099999999999994"/>
    <n v="0.51400000000000001"/>
    <n v="0.33100000000000002"/>
    <n v="235.95166163141991"/>
    <n v="0.72899999999999998"/>
    <n v="0.36899999999999999"/>
    <n v="2.4"/>
    <n v="1"/>
    <n v="0.80600000000000005"/>
    <n v="608"/>
    <n v="98"/>
    <n v="197"/>
    <n v="145"/>
    <n v="163"/>
    <n v="77.254901960784323"/>
    <n v="56.862745098039213"/>
    <n v="63.921568627450974"/>
    <n v="0.46"/>
    <x v="0"/>
    <x v="1"/>
    <n v="6041"/>
    <n v="5.79"/>
    <n v="12.4"/>
    <n v="34.9"/>
    <n v="196721"/>
    <n v="91.6"/>
    <n v="34.5"/>
    <s v="CytoData"/>
    <s v="Wright"/>
    <s v="Olympus_BX51"/>
    <n v="100"/>
    <n v="512"/>
    <n v="9.6199999999999994E-2"/>
    <n v="0.89019999999999999"/>
    <n v="0.93479999999999996"/>
    <n v="4.4599999999999973E-2"/>
  </r>
  <r>
    <s v="CELL_001504"/>
    <x v="5"/>
    <x v="1"/>
    <s v="Normal_WBC"/>
    <n v="9.8800000000000008"/>
    <n v="77.8"/>
    <n v="0.85099999999999998"/>
    <n v="0.19900000000000001"/>
    <n v="390.9547738693467"/>
    <n v="0.78900000000000003"/>
    <n v="0.16800000000000001"/>
    <n v="1.35"/>
    <n v="1"/>
    <n v="0.95899999999999996"/>
    <n v="231"/>
    <n v="62"/>
    <n v="199"/>
    <n v="152"/>
    <n v="180"/>
    <n v="78.039215686274517"/>
    <n v="59.607843137254903"/>
    <n v="70.588235294117652"/>
    <n v="0.73299999999999998"/>
    <x v="1"/>
    <x v="1"/>
    <n v="4477"/>
    <n v="4.57"/>
    <n v="14.5"/>
    <n v="41.1"/>
    <n v="275727"/>
    <n v="87.5"/>
    <n v="34"/>
    <s v="Raabin_WBC"/>
    <s v="Giemsa"/>
    <s v="Zeiss_Axio"/>
    <n v="60"/>
    <n v="256"/>
    <n v="7.7600000000000002E-2"/>
    <n v="0.86839999999999995"/>
    <n v="0.74990000000000001"/>
    <n v="-0.11849999999999994"/>
  </r>
  <r>
    <s v="CELL_003414"/>
    <x v="2"/>
    <x v="1"/>
    <s v="Normal_RBC"/>
    <n v="7.37"/>
    <n v="0"/>
    <n v="0"/>
    <n v="1"/>
    <n v="0"/>
    <n v="0.90800000000000003"/>
    <n v="0.124"/>
    <n v="0.48"/>
    <n v="1"/>
    <n v="0.93400000000000005"/>
    <n v="172"/>
    <n v="48"/>
    <n v="199"/>
    <n v="126"/>
    <n v="129"/>
    <n v="78.039215686274517"/>
    <n v="49.411764705882355"/>
    <n v="50.588235294117645"/>
    <n v="0.51"/>
    <x v="2"/>
    <x v="1"/>
    <n v="9650"/>
    <n v="5.07"/>
    <n v="11.6"/>
    <n v="39.1"/>
    <n v="188504"/>
    <n v="94.2"/>
    <n v="31.6"/>
    <s v="PBC_Dataset"/>
    <s v="Wright"/>
    <s v="Olympus_BX51"/>
    <n v="60"/>
    <n v="360"/>
    <n v="5.57E-2"/>
    <n v="0.97770000000000001"/>
    <n v="0.96299999999999997"/>
    <n v="-1.4700000000000046E-2"/>
  </r>
  <r>
    <s v="CELL_003321"/>
    <x v="2"/>
    <x v="1"/>
    <s v="Normal_RBC"/>
    <n v="7.41"/>
    <n v="0"/>
    <n v="0"/>
    <n v="1"/>
    <n v="0"/>
    <n v="0.91"/>
    <n v="9.2999999999999999E-2"/>
    <n v="0.59"/>
    <n v="1"/>
    <n v="0.92300000000000004"/>
    <n v="199"/>
    <n v="45"/>
    <n v="243"/>
    <n v="129"/>
    <n v="135"/>
    <n v="95.294117647058812"/>
    <n v="50.588235294117645"/>
    <n v="52.941176470588239"/>
    <n v="0.51500000000000001"/>
    <x v="0"/>
    <x v="0"/>
    <n v="8807"/>
    <n v="4.57"/>
    <n v="15.3"/>
    <n v="40.299999999999997"/>
    <n v="268265"/>
    <n v="104.7"/>
    <n v="33.4"/>
    <s v="Raabin_WBC"/>
    <s v="Giemsa"/>
    <s v="Zeiss_Axio"/>
    <n v="100"/>
    <n v="224"/>
    <n v="3.5799999999999998E-2"/>
    <n v="1"/>
    <n v="0.94510000000000005"/>
    <n v="-5.4899999999999949E-2"/>
  </r>
  <r>
    <s v="CELL_003896"/>
    <x v="7"/>
    <x v="1"/>
    <s v="Normal_Platelet"/>
    <n v="2.72"/>
    <n v="0"/>
    <n v="0"/>
    <n v="1"/>
    <n v="0"/>
    <n v="0.76400000000000001"/>
    <n v="0.40600000000000003"/>
    <n v="2.57"/>
    <n v="1"/>
    <n v="0.80900000000000005"/>
    <n v="32"/>
    <n v="20"/>
    <n v="197"/>
    <n v="139"/>
    <n v="169"/>
    <n v="77.254901960784323"/>
    <n v="54.509803921568626"/>
    <n v="66.274509803921561"/>
    <n v="0.50800000000000001"/>
    <x v="2"/>
    <x v="0"/>
    <n v="9617"/>
    <n v="5.16"/>
    <n v="12.9"/>
    <n v="49.1"/>
    <n v="282963"/>
    <n v="84.9"/>
    <n v="33"/>
    <s v="Raabin_WBC"/>
    <s v="Giemsa"/>
    <s v="Olympus_BX51"/>
    <n v="60"/>
    <n v="360"/>
    <n v="8.6099999999999996E-2"/>
    <n v="0.87509999999999999"/>
    <n v="0.9194"/>
    <n v="4.4300000000000006E-2"/>
  </r>
  <r>
    <s v="CELL_002379"/>
    <x v="10"/>
    <x v="1"/>
    <s v="Normal_WBC"/>
    <n v="13.11"/>
    <n v="52.3"/>
    <n v="0.437"/>
    <n v="0.47099999999999997"/>
    <n v="111.04033970276008"/>
    <n v="0.63700000000000001"/>
    <n v="0.379"/>
    <n v="4.28"/>
    <n v="2.2999999999999998"/>
    <n v="0.83899999999999997"/>
    <n v="403"/>
    <n v="78"/>
    <n v="244"/>
    <n v="133"/>
    <n v="166"/>
    <n v="95.686274509803923"/>
    <n v="52.156862745098046"/>
    <n v="65.098039215686271"/>
    <n v="0.63"/>
    <x v="1"/>
    <x v="1"/>
    <n v="6316"/>
    <n v="4.7699999999999996"/>
    <n v="17.600000000000001"/>
    <n v="48"/>
    <n v="259879"/>
    <n v="83.8"/>
    <n v="32.4"/>
    <s v="Raabin_WBC"/>
    <s v="Wright"/>
    <s v="Olympus_BX51"/>
    <n v="100"/>
    <n v="256"/>
    <n v="7.4700000000000003E-2"/>
    <n v="0.97289999999999999"/>
    <n v="0.90839999999999999"/>
    <n v="-6.4500000000000002E-2"/>
  </r>
  <r>
    <s v="CELL_005664"/>
    <x v="3"/>
    <x v="0"/>
    <s v="Infection"/>
    <n v="13.25"/>
    <n v="74.400000000000006"/>
    <n v="0.78200000000000003"/>
    <n v="0.185"/>
    <n v="402.16216216216219"/>
    <n v="0.747"/>
    <n v="0.46200000000000002"/>
    <n v="2.1"/>
    <n v="1.3"/>
    <n v="0.83899999999999997"/>
    <n v="597"/>
    <n v="78"/>
    <n v="203"/>
    <n v="133"/>
    <n v="190"/>
    <n v="79.607843137254903"/>
    <n v="52.156862745098046"/>
    <n v="74.509803921568633"/>
    <n v="0.64300000000000002"/>
    <x v="0"/>
    <x v="0"/>
    <n v="12170"/>
    <n v="4.49"/>
    <n v="14.1"/>
    <n v="50.7"/>
    <n v="197550"/>
    <n v="77.8"/>
    <n v="35.9"/>
    <s v="PBC_Dataset"/>
    <s v="May_Grunwald_Giemsa"/>
    <s v="Olympus_BX51"/>
    <n v="40"/>
    <n v="224"/>
    <n v="0.8044"/>
    <n v="0.76129999999999998"/>
    <n v="0.89970000000000006"/>
    <n v="0.13840000000000008"/>
  </r>
  <r>
    <s v="CELL_003350"/>
    <x v="2"/>
    <x v="1"/>
    <s v="Normal_RBC"/>
    <n v="7.89"/>
    <n v="0"/>
    <n v="0"/>
    <n v="1"/>
    <n v="0"/>
    <n v="0.84499999999999997"/>
    <n v="0.16600000000000001"/>
    <n v="0.5"/>
    <n v="1"/>
    <n v="0.90700000000000003"/>
    <n v="231"/>
    <n v="56"/>
    <n v="222"/>
    <n v="122"/>
    <n v="135"/>
    <n v="87.058823529411768"/>
    <n v="47.843137254901961"/>
    <n v="52.941176470588239"/>
    <n v="0.47899999999999998"/>
    <x v="2"/>
    <x v="0"/>
    <n v="7215"/>
    <n v="4.7"/>
    <n v="16.3"/>
    <n v="45"/>
    <n v="241732"/>
    <n v="93.3"/>
    <n v="32"/>
    <s v="PBC_Dataset"/>
    <s v="Giemsa"/>
    <s v="Olympus_BX51"/>
    <n v="60"/>
    <n v="224"/>
    <n v="0.17829999999999999"/>
    <n v="1"/>
    <n v="0.84130000000000005"/>
    <n v="-0.15869999999999995"/>
  </r>
  <r>
    <s v="CELL_002543"/>
    <x v="10"/>
    <x v="1"/>
    <s v="Normal_WBC"/>
    <n v="14.03"/>
    <n v="50"/>
    <n v="0.501"/>
    <n v="0.498"/>
    <n v="100.40160642570281"/>
    <n v="0.73199999999999998"/>
    <n v="0.46899999999999997"/>
    <n v="3.84"/>
    <n v="2.7"/>
    <n v="0.79600000000000004"/>
    <n v="392"/>
    <n v="74"/>
    <n v="227"/>
    <n v="133"/>
    <n v="161"/>
    <n v="89.019607843137251"/>
    <n v="52.156862745098046"/>
    <n v="63.13725490196078"/>
    <n v="0.77600000000000002"/>
    <x v="2"/>
    <x v="1"/>
    <n v="11673"/>
    <n v="5.07"/>
    <n v="14.8"/>
    <n v="43"/>
    <n v="195453"/>
    <n v="72.7"/>
    <n v="35.4"/>
    <s v="Raabin_WBC"/>
    <s v="Wright"/>
    <s v="Leica_DM2000"/>
    <n v="100"/>
    <n v="512"/>
    <n v="4.3400000000000001E-2"/>
    <n v="0.86070000000000002"/>
    <n v="0.90790000000000004"/>
    <n v="4.720000000000002E-2"/>
  </r>
  <r>
    <s v="CELL_000032"/>
    <x v="1"/>
    <x v="1"/>
    <s v="Normal_WBC"/>
    <n v="14.07"/>
    <n v="55.6"/>
    <n v="0.61"/>
    <n v="0.45600000000000002"/>
    <n v="121.92982456140351"/>
    <n v="0.74"/>
    <n v="0.20100000000000001"/>
    <n v="3.3"/>
    <n v="3"/>
    <n v="0.78"/>
    <n v="395"/>
    <n v="85"/>
    <n v="246"/>
    <n v="163"/>
    <n v="178"/>
    <n v="96.470588235294116"/>
    <n v="63.921568627450974"/>
    <n v="69.803921568627445"/>
    <n v="0.56799999999999995"/>
    <x v="1"/>
    <x v="0"/>
    <n v="8171"/>
    <n v="4.08"/>
    <n v="12.1"/>
    <n v="40.6"/>
    <n v="115347"/>
    <n v="80.2"/>
    <n v="31.4"/>
    <s v="PBC_Dataset"/>
    <s v="Wright"/>
    <s v="Olympus_BX51"/>
    <n v="100"/>
    <n v="224"/>
    <n v="0.14560000000000001"/>
    <n v="0.87380000000000002"/>
    <n v="0.91310000000000002"/>
    <n v="3.9300000000000002E-2"/>
  </r>
  <r>
    <s v="CELL_001226"/>
    <x v="5"/>
    <x v="1"/>
    <s v="Normal_WBC"/>
    <n v="10.62"/>
    <n v="74.099999999999994"/>
    <n v="0.85299999999999998"/>
    <n v="0.105"/>
    <n v="705.71428571428567"/>
    <n v="0.76700000000000002"/>
    <n v="0.18099999999999999"/>
    <n v="0.42"/>
    <n v="1.1000000000000001"/>
    <n v="0.90900000000000003"/>
    <n v="336"/>
    <n v="56"/>
    <n v="202"/>
    <n v="151"/>
    <n v="184"/>
    <n v="79.215686274509807"/>
    <n v="59.215686274509807"/>
    <n v="72.156862745098039"/>
    <n v="0.69599999999999995"/>
    <x v="1"/>
    <x v="1"/>
    <n v="3990"/>
    <n v="6.08"/>
    <n v="12"/>
    <n v="48.2"/>
    <n v="298215"/>
    <n v="99.8"/>
    <n v="31.5"/>
    <s v="PBC_Dataset"/>
    <s v="Giemsa"/>
    <s v="Olympus_BX51"/>
    <n v="100"/>
    <n v="256"/>
    <n v="8.5599999999999996E-2"/>
    <n v="0.87009999999999998"/>
    <n v="0.82279999999999998"/>
    <n v="-4.7300000000000009E-2"/>
  </r>
  <r>
    <s v="CELL_000938"/>
    <x v="1"/>
    <x v="1"/>
    <s v="Normal_WBC"/>
    <n v="12.91"/>
    <n v="55"/>
    <n v="0.504"/>
    <n v="0.377"/>
    <n v="145.88859416445624"/>
    <n v="0.71099999999999997"/>
    <n v="0.32100000000000001"/>
    <n v="3.12"/>
    <n v="3.9"/>
    <n v="0.80500000000000005"/>
    <n v="408"/>
    <n v="71"/>
    <n v="217"/>
    <n v="169"/>
    <n v="164"/>
    <n v="85.098039215686271"/>
    <n v="66.274509803921561"/>
    <n v="64.313725490196077"/>
    <n v="0.63"/>
    <x v="1"/>
    <x v="0"/>
    <n v="10068"/>
    <n v="4.91"/>
    <n v="15.8"/>
    <n v="40.4"/>
    <n v="198011"/>
    <n v="90.7"/>
    <n v="34.1"/>
    <s v="CytoData"/>
    <s v="Giemsa"/>
    <s v="Leica_DM2000"/>
    <n v="100"/>
    <n v="512"/>
    <n v="7.2900000000000006E-2"/>
    <n v="0.92220000000000002"/>
    <n v="0.96260000000000001"/>
    <n v="4.0399999999999991E-2"/>
  </r>
  <r>
    <s v="CELL_001823"/>
    <x v="5"/>
    <x v="1"/>
    <s v="Normal_WBC"/>
    <n v="6.98"/>
    <n v="77.7"/>
    <n v="0.83099999999999996"/>
    <n v="0.17699999999999999"/>
    <n v="438.98305084745766"/>
    <n v="0.95799999999999996"/>
    <n v="0.26400000000000001"/>
    <n v="0.82"/>
    <n v="1"/>
    <n v="0.94499999999999995"/>
    <n v="313"/>
    <n v="63"/>
    <n v="220"/>
    <n v="160"/>
    <n v="196"/>
    <n v="86.274509803921575"/>
    <n v="62.745098039215684"/>
    <n v="76.862745098039227"/>
    <n v="0.76600000000000001"/>
    <x v="2"/>
    <x v="0"/>
    <n v="10086"/>
    <n v="4.54"/>
    <n v="18.899999999999999"/>
    <n v="38.5"/>
    <n v="155842"/>
    <n v="105.5"/>
    <n v="35.6"/>
    <s v="Raabin_WBC"/>
    <s v="Wright"/>
    <s v="Olympus_BX51"/>
    <n v="40"/>
    <n v="512"/>
    <n v="0.17030000000000001"/>
    <n v="0.95379999999999998"/>
    <n v="0.94599999999999995"/>
    <n v="-7.8000000000000291E-3"/>
  </r>
  <r>
    <s v="CELL_003310"/>
    <x v="2"/>
    <x v="1"/>
    <s v="Normal_RBC"/>
    <n v="6.61"/>
    <n v="0"/>
    <n v="0"/>
    <n v="1"/>
    <n v="0"/>
    <n v="0.93100000000000005"/>
    <n v="0.28100000000000003"/>
    <n v="0.27"/>
    <n v="1"/>
    <n v="0.93899999999999995"/>
    <n v="190"/>
    <n v="51"/>
    <n v="220"/>
    <n v="123"/>
    <n v="143"/>
    <n v="86.274509803921575"/>
    <n v="48.235294117647058"/>
    <n v="56.078431372549019"/>
    <n v="0.52"/>
    <x v="0"/>
    <x v="1"/>
    <n v="7785"/>
    <n v="4.62"/>
    <n v="9.5"/>
    <n v="40.4"/>
    <n v="272411"/>
    <n v="113.7"/>
    <n v="35.5"/>
    <s v="Raabin_WBC"/>
    <s v="Giemsa"/>
    <s v="Olympus_BX51"/>
    <n v="60"/>
    <n v="256"/>
    <n v="0.1094"/>
    <n v="0.92010000000000003"/>
    <n v="0.97009999999999996"/>
    <n v="4.9999999999999933E-2"/>
  </r>
  <r>
    <s v="CELL_004538"/>
    <x v="16"/>
    <x v="0"/>
    <s v="Anemia"/>
    <n v="8.43"/>
    <n v="0"/>
    <n v="0"/>
    <n v="1"/>
    <n v="0"/>
    <n v="0.52"/>
    <n v="0.74299999999999999"/>
    <n v="0.56999999999999995"/>
    <n v="1"/>
    <n v="0.90400000000000003"/>
    <n v="183"/>
    <n v="56"/>
    <n v="221"/>
    <n v="144"/>
    <n v="124"/>
    <n v="86.666666666666671"/>
    <n v="56.470588235294116"/>
    <n v="48.627450980392155"/>
    <n v="0.53100000000000003"/>
    <x v="2"/>
    <x v="0"/>
    <n v="3352"/>
    <n v="4.76"/>
    <n v="12.9"/>
    <n v="40.299999999999997"/>
    <n v="294607"/>
    <n v="98.1"/>
    <n v="33.4"/>
    <s v="CytoData"/>
    <s v="Giemsa"/>
    <s v="Olympus_BX51"/>
    <n v="40"/>
    <n v="512"/>
    <n v="0.8619"/>
    <n v="0.57609999999999995"/>
    <n v="0.8952"/>
    <n v="0.31910000000000005"/>
  </r>
  <r>
    <s v="CELL_000753"/>
    <x v="1"/>
    <x v="1"/>
    <s v="Normal_WBC"/>
    <n v="13.46"/>
    <n v="52"/>
    <n v="0.61299999999999999"/>
    <n v="0.38600000000000001"/>
    <n v="134.71502590673575"/>
    <n v="0.76300000000000001"/>
    <n v="0.36499999999999999"/>
    <n v="2.91"/>
    <n v="3.3"/>
    <n v="0.79500000000000004"/>
    <n v="370"/>
    <n v="78"/>
    <n v="207"/>
    <n v="163"/>
    <n v="187"/>
    <n v="81.17647058823529"/>
    <n v="63.921568627450974"/>
    <n v="73.333333333333329"/>
    <n v="0.65400000000000003"/>
    <x v="0"/>
    <x v="0"/>
    <n v="7232"/>
    <n v="4.3899999999999997"/>
    <n v="13.2"/>
    <n v="43.3"/>
    <n v="331034"/>
    <n v="75.5"/>
    <n v="31.8"/>
    <s v="Raabin_WBC"/>
    <s v="May_Grunwald_Giemsa"/>
    <s v="Leica_DM2000"/>
    <n v="100"/>
    <n v="224"/>
    <n v="8.9899999999999994E-2"/>
    <n v="0.877"/>
    <n v="0.8276"/>
    <n v="-4.9399999999999999E-2"/>
  </r>
  <r>
    <s v="CELL_002064"/>
    <x v="4"/>
    <x v="1"/>
    <s v="Normal_WBC"/>
    <n v="16.940000000000001"/>
    <n v="66.8"/>
    <n v="0.58499999999999996"/>
    <n v="0.36099999999999999"/>
    <n v="185.04155124653738"/>
    <n v="0.67400000000000004"/>
    <n v="0.495"/>
    <n v="1.54"/>
    <n v="1.5"/>
    <n v="0.7"/>
    <n v="594"/>
    <n v="92"/>
    <n v="213"/>
    <n v="161"/>
    <n v="176"/>
    <n v="83.529411764705884"/>
    <n v="63.13725490196078"/>
    <n v="69.019607843137251"/>
    <n v="0.60899999999999999"/>
    <x v="1"/>
    <x v="1"/>
    <n v="7822"/>
    <n v="3.7"/>
    <n v="16.3"/>
    <n v="45"/>
    <n v="183954"/>
    <n v="96.3"/>
    <n v="33.9"/>
    <s v="Raabin_WBC"/>
    <s v="Giemsa"/>
    <s v="Olympus_BX51"/>
    <n v="60"/>
    <n v="360"/>
    <n v="0.14380000000000001"/>
    <n v="0.88429999999999997"/>
    <n v="0.9133"/>
    <n v="2.9000000000000026E-2"/>
  </r>
  <r>
    <s v="CELL_000310"/>
    <x v="1"/>
    <x v="1"/>
    <s v="Normal_WBC"/>
    <n v="10.81"/>
    <n v="50.4"/>
    <n v="0.54100000000000004"/>
    <n v="0.437"/>
    <n v="115.33180778032036"/>
    <n v="0.72299999999999998"/>
    <n v="0.40200000000000002"/>
    <n v="4.33"/>
    <n v="3.2"/>
    <n v="0.79800000000000004"/>
    <n v="447"/>
    <n v="67"/>
    <n v="220"/>
    <n v="149"/>
    <n v="212"/>
    <n v="86.274509803921575"/>
    <n v="58.431372549019613"/>
    <n v="83.137254901960787"/>
    <n v="0.67400000000000004"/>
    <x v="1"/>
    <x v="1"/>
    <n v="5449"/>
    <n v="4.6900000000000004"/>
    <n v="14.4"/>
    <n v="48.6"/>
    <n v="193539"/>
    <n v="84.3"/>
    <n v="33.4"/>
    <s v="PBC_Dataset"/>
    <s v="May_Grunwald_Giemsa"/>
    <s v="Zeiss_Axio"/>
    <n v="100"/>
    <n v="256"/>
    <n v="0.1487"/>
    <n v="1"/>
    <n v="0.89039999999999997"/>
    <n v="-0.10960000000000003"/>
  </r>
  <r>
    <s v="CELL_003340"/>
    <x v="2"/>
    <x v="1"/>
    <s v="Normal_RBC"/>
    <n v="7.02"/>
    <n v="0"/>
    <n v="0"/>
    <n v="1"/>
    <n v="0"/>
    <n v="0.91"/>
    <n v="0.182"/>
    <n v="0.62"/>
    <n v="1"/>
    <n v="0.98699999999999999"/>
    <n v="157"/>
    <n v="40"/>
    <n v="208"/>
    <n v="111"/>
    <n v="125"/>
    <n v="81.568627450980387"/>
    <n v="43.529411764705884"/>
    <n v="49.019607843137251"/>
    <n v="0.48699999999999999"/>
    <x v="0"/>
    <x v="1"/>
    <n v="9391"/>
    <n v="3.47"/>
    <n v="10.4"/>
    <n v="36"/>
    <n v="346464"/>
    <n v="80.400000000000006"/>
    <n v="30.5"/>
    <s v="Raabin_WBC"/>
    <s v="Wright"/>
    <s v="Leica_DM2000"/>
    <n v="100"/>
    <n v="224"/>
    <n v="8.6199999999999999E-2"/>
    <n v="0.95530000000000004"/>
    <n v="1"/>
    <n v="4.4699999999999962E-2"/>
  </r>
  <r>
    <s v="CELL_002340"/>
    <x v="4"/>
    <x v="1"/>
    <s v="Normal_WBC"/>
    <n v="14.34"/>
    <n v="49.8"/>
    <n v="0.48199999999999998"/>
    <n v="0.34599999999999997"/>
    <n v="143.93063583815029"/>
    <n v="0.78200000000000003"/>
    <n v="0.41299999999999998"/>
    <n v="2.2999999999999998"/>
    <n v="1"/>
    <n v="0.66200000000000003"/>
    <n v="606"/>
    <n v="98"/>
    <n v="181"/>
    <n v="150"/>
    <n v="180"/>
    <n v="70.980392156862749"/>
    <n v="58.82352941176471"/>
    <n v="70.588235294117652"/>
    <n v="0.57299999999999995"/>
    <x v="2"/>
    <x v="1"/>
    <n v="8368"/>
    <n v="6.06"/>
    <n v="14.8"/>
    <n v="36"/>
    <n v="263198"/>
    <n v="105.5"/>
    <n v="35.700000000000003"/>
    <s v="CytoData"/>
    <s v="Wright"/>
    <s v="Olympus_BX51"/>
    <n v="100"/>
    <n v="224"/>
    <n v="2.64E-2"/>
    <n v="0.95850000000000002"/>
    <n v="0.93340000000000001"/>
    <n v="-2.5100000000000011E-2"/>
  </r>
  <r>
    <s v="CELL_000504"/>
    <x v="1"/>
    <x v="1"/>
    <s v="Normal_WBC"/>
    <n v="11.44"/>
    <n v="56.6"/>
    <n v="0.40400000000000003"/>
    <n v="0.436"/>
    <n v="129.81651376146789"/>
    <n v="0.91900000000000004"/>
    <n v="0.29299999999999998"/>
    <n v="3.84"/>
    <n v="3.5"/>
    <n v="0.79"/>
    <n v="353"/>
    <n v="73"/>
    <n v="231"/>
    <n v="154"/>
    <n v="183"/>
    <n v="90.588235294117652"/>
    <n v="60.392156862745097"/>
    <n v="71.764705882352942"/>
    <n v="0.72099999999999997"/>
    <x v="1"/>
    <x v="0"/>
    <n v="7852"/>
    <n v="4.51"/>
    <n v="16.2"/>
    <n v="48.5"/>
    <n v="195368"/>
    <n v="89.9"/>
    <n v="31.1"/>
    <s v="CytoData"/>
    <s v="Giemsa"/>
    <s v="Olympus_BX51"/>
    <n v="100"/>
    <n v="512"/>
    <n v="8.5000000000000006E-2"/>
    <n v="0.89419999999999999"/>
    <n v="0.92149999999999999"/>
    <n v="2.7299999999999991E-2"/>
  </r>
  <r>
    <s v="CELL_005552"/>
    <x v="3"/>
    <x v="0"/>
    <s v="Infection"/>
    <n v="15.43"/>
    <n v="80.900000000000006"/>
    <n v="0.61599999999999999"/>
    <n v="0.161"/>
    <n v="502.48447204968949"/>
    <n v="0.79600000000000004"/>
    <n v="0.497"/>
    <n v="1.68"/>
    <n v="1.2"/>
    <n v="0.82799999999999996"/>
    <n v="433"/>
    <n v="78"/>
    <n v="181"/>
    <n v="151"/>
    <n v="203"/>
    <n v="70.980392156862749"/>
    <n v="59.215686274509807"/>
    <n v="79.607843137254903"/>
    <n v="0.75900000000000001"/>
    <x v="1"/>
    <x v="0"/>
    <n v="3187"/>
    <n v="5.35"/>
    <n v="13.9"/>
    <n v="31.4"/>
    <n v="273208"/>
    <n v="72.3"/>
    <n v="33.799999999999997"/>
    <s v="CytoData"/>
    <s v="Giemsa"/>
    <s v="Olympus_BX51"/>
    <n v="60"/>
    <n v="224"/>
    <n v="0.91320000000000001"/>
    <n v="0.88170000000000004"/>
    <n v="0.82750000000000001"/>
    <n v="-5.4200000000000026E-2"/>
  </r>
  <r>
    <s v="CELL_002886"/>
    <x v="2"/>
    <x v="1"/>
    <s v="Normal_RBC"/>
    <n v="7.78"/>
    <n v="0"/>
    <n v="0"/>
    <n v="1"/>
    <n v="0"/>
    <n v="0.83099999999999996"/>
    <n v="0.157"/>
    <n v="0.4"/>
    <n v="1"/>
    <n v="0.95199999999999996"/>
    <n v="202"/>
    <n v="44"/>
    <n v="232"/>
    <n v="107"/>
    <n v="125"/>
    <n v="90.980392156862749"/>
    <n v="41.96078431372549"/>
    <n v="49.019607843137251"/>
    <n v="0.42599999999999999"/>
    <x v="0"/>
    <x v="0"/>
    <n v="11347"/>
    <n v="4.1900000000000004"/>
    <n v="15.6"/>
    <n v="35.6"/>
    <n v="166177"/>
    <n v="97"/>
    <n v="35.200000000000003"/>
    <s v="CytoData"/>
    <s v="Giemsa"/>
    <s v="Leica_DM2000"/>
    <n v="100"/>
    <n v="512"/>
    <n v="0.13009999999999999"/>
    <n v="0.88029999999999997"/>
    <n v="0.93459999999999999"/>
    <n v="5.4300000000000015E-2"/>
  </r>
  <r>
    <s v="CELL_003986"/>
    <x v="7"/>
    <x v="1"/>
    <s v="Normal_Platelet"/>
    <n v="2.8"/>
    <n v="0"/>
    <n v="0"/>
    <n v="1"/>
    <n v="0"/>
    <n v="0.78200000000000003"/>
    <n v="0.42799999999999999"/>
    <n v="3.34"/>
    <n v="1"/>
    <n v="0.76700000000000002"/>
    <n v="17"/>
    <n v="18"/>
    <n v="217"/>
    <n v="154"/>
    <n v="178"/>
    <n v="85.098039215686271"/>
    <n v="60.392156862745097"/>
    <n v="69.803921568627445"/>
    <n v="0.66"/>
    <x v="1"/>
    <x v="0"/>
    <n v="6098"/>
    <n v="4.96"/>
    <n v="14.6"/>
    <n v="36.299999999999997"/>
    <n v="202625"/>
    <n v="79.8"/>
    <n v="32"/>
    <s v="Raabin_WBC"/>
    <s v="Wright"/>
    <s v="Olympus_BX51"/>
    <n v="60"/>
    <n v="360"/>
    <n v="9.4600000000000004E-2"/>
    <n v="0.98870000000000002"/>
    <n v="0.96350000000000002"/>
    <n v="-2.52E-2"/>
  </r>
  <r>
    <s v="CELL_003804"/>
    <x v="7"/>
    <x v="1"/>
    <s v="Normal_Platelet"/>
    <n v="2.4"/>
    <n v="0"/>
    <n v="0"/>
    <n v="1"/>
    <n v="0"/>
    <n v="0.77800000000000002"/>
    <n v="0.39800000000000002"/>
    <n v="2.98"/>
    <n v="1"/>
    <n v="0.72"/>
    <n v="32"/>
    <n v="24"/>
    <n v="205"/>
    <n v="158"/>
    <n v="151"/>
    <n v="80.392156862745097"/>
    <n v="61.96078431372549"/>
    <n v="59.215686274509807"/>
    <n v="0.437"/>
    <x v="1"/>
    <x v="0"/>
    <n v="9018"/>
    <n v="4.33"/>
    <n v="15"/>
    <n v="56.3"/>
    <n v="300337"/>
    <n v="82.8"/>
    <n v="32.799999999999997"/>
    <s v="Raabin_WBC"/>
    <s v="Wright"/>
    <s v="Zeiss_Axio"/>
    <n v="60"/>
    <n v="256"/>
    <n v="0.16159999999999999"/>
    <n v="0.96460000000000001"/>
    <n v="0.8508"/>
    <n v="-0.11380000000000001"/>
  </r>
  <r>
    <s v="CELL_004818"/>
    <x v="12"/>
    <x v="0"/>
    <s v="Anemia"/>
    <n v="4.84"/>
    <n v="0"/>
    <n v="0"/>
    <n v="1"/>
    <n v="0"/>
    <n v="0.34100000000000003"/>
    <n v="0.74"/>
    <n v="0.8"/>
    <n v="1"/>
    <n v="0.73899999999999999"/>
    <n v="108"/>
    <n v="40"/>
    <n v="220"/>
    <n v="160"/>
    <n v="124"/>
    <n v="86.274509803921575"/>
    <n v="62.745098039215684"/>
    <n v="48.627450980392155"/>
    <n v="0.499"/>
    <x v="2"/>
    <x v="1"/>
    <n v="11151"/>
    <n v="4.34"/>
    <n v="12.3"/>
    <n v="42.8"/>
    <n v="259738"/>
    <n v="84.1"/>
    <n v="32.9"/>
    <s v="PBC_Dataset"/>
    <s v="Giemsa"/>
    <s v="Olympus_BX51"/>
    <n v="100"/>
    <n v="224"/>
    <n v="0.71860000000000002"/>
    <n v="0.92869999999999997"/>
    <n v="0.60270000000000001"/>
    <n v="-0.32599999999999996"/>
  </r>
  <r>
    <s v="CELL_005643"/>
    <x v="3"/>
    <x v="0"/>
    <s v="Infection"/>
    <n v="12.46"/>
    <n v="74.8"/>
    <n v="0.69599999999999995"/>
    <n v="0.25700000000000001"/>
    <n v="291.05058365758754"/>
    <n v="0.85299999999999998"/>
    <n v="0.38700000000000001"/>
    <n v="2.17"/>
    <n v="1"/>
    <n v="0.79800000000000004"/>
    <n v="505"/>
    <n v="74"/>
    <n v="202"/>
    <n v="159"/>
    <n v="177"/>
    <n v="79.215686274509807"/>
    <n v="62.352941176470587"/>
    <n v="69.411764705882348"/>
    <n v="0.82399999999999995"/>
    <x v="0"/>
    <x v="0"/>
    <n v="8664"/>
    <n v="3"/>
    <n v="11"/>
    <n v="41.1"/>
    <n v="173233"/>
    <n v="98.3"/>
    <n v="30.8"/>
    <s v="CytoData"/>
    <s v="Giemsa"/>
    <s v="Leica_DM2000"/>
    <n v="60"/>
    <n v="224"/>
    <n v="0.91610000000000003"/>
    <n v="0.78959999999999997"/>
    <n v="0.83030000000000004"/>
    <n v="4.0700000000000069E-2"/>
  </r>
  <r>
    <s v="CELL_000496"/>
    <x v="1"/>
    <x v="1"/>
    <s v="Normal_WBC"/>
    <n v="14.06"/>
    <n v="58.2"/>
    <n v="0.77800000000000002"/>
    <n v="0.42199999999999999"/>
    <n v="137.91469194312796"/>
    <n v="0.73699999999999999"/>
    <n v="0.36899999999999999"/>
    <n v="3.89"/>
    <n v="3.3"/>
    <n v="0.82599999999999996"/>
    <n v="424"/>
    <n v="72"/>
    <n v="200"/>
    <n v="157"/>
    <n v="182"/>
    <n v="78.431372549019613"/>
    <n v="61.568627450980394"/>
    <n v="71.372549019607845"/>
    <n v="0.64900000000000002"/>
    <x v="0"/>
    <x v="0"/>
    <n v="9358"/>
    <n v="3.39"/>
    <n v="11.8"/>
    <n v="47.7"/>
    <n v="279852"/>
    <n v="106.1"/>
    <n v="33.200000000000003"/>
    <s v="PBC_Dataset"/>
    <s v="Wright"/>
    <s v="Leica_DM2000"/>
    <n v="100"/>
    <n v="512"/>
    <n v="0.16039999999999999"/>
    <n v="0.90080000000000005"/>
    <n v="0.79659999999999997"/>
    <n v="-0.10420000000000007"/>
  </r>
  <r>
    <s v="CELL_001406"/>
    <x v="5"/>
    <x v="1"/>
    <s v="Normal_WBC"/>
    <n v="9.76"/>
    <n v="88.3"/>
    <n v="0.76500000000000001"/>
    <n v="0.17899999999999999"/>
    <n v="493.29608938547489"/>
    <n v="0.81299999999999994"/>
    <n v="0.25600000000000001"/>
    <n v="0.91"/>
    <n v="1"/>
    <n v="0.95699999999999996"/>
    <n v="252"/>
    <n v="54"/>
    <n v="212"/>
    <n v="163"/>
    <n v="202"/>
    <n v="83.137254901960787"/>
    <n v="63.921568627450974"/>
    <n v="79.215686274509807"/>
    <n v="0.69699999999999995"/>
    <x v="2"/>
    <x v="1"/>
    <n v="3409"/>
    <n v="5.33"/>
    <n v="14.5"/>
    <n v="44.2"/>
    <n v="156307"/>
    <n v="93.1"/>
    <n v="31.4"/>
    <s v="CytoData"/>
    <s v="Wright"/>
    <s v="Olympus_BX51"/>
    <n v="40"/>
    <n v="360"/>
    <n v="0.1032"/>
    <n v="0.92600000000000005"/>
    <n v="0.88529999999999998"/>
    <n v="-4.0700000000000069E-2"/>
  </r>
  <r>
    <s v="CELL_004114"/>
    <x v="8"/>
    <x v="0"/>
    <s v="Leukemia"/>
    <n v="16.309999999999999"/>
    <n v="82.4"/>
    <n v="0.308"/>
    <n v="0.193"/>
    <n v="426.94300518134719"/>
    <n v="0.86499999999999999"/>
    <n v="0.254"/>
    <n v="0.66"/>
    <n v="1"/>
    <n v="0.89"/>
    <n v="618"/>
    <n v="120"/>
    <n v="206"/>
    <n v="168"/>
    <n v="181"/>
    <n v="80.784313725490193"/>
    <n v="65.882352941176464"/>
    <n v="70.980392156862749"/>
    <n v="0.71099999999999997"/>
    <x v="2"/>
    <x v="0"/>
    <n v="7116"/>
    <n v="4.5599999999999996"/>
    <n v="14.3"/>
    <n v="40.1"/>
    <n v="318696"/>
    <n v="99.7"/>
    <n v="31.8"/>
    <s v="PBC_Dataset"/>
    <s v="Wright"/>
    <s v="Olympus_BX51"/>
    <n v="100"/>
    <n v="360"/>
    <n v="0.75960000000000005"/>
    <n v="0.81200000000000006"/>
    <n v="0.79279999999999995"/>
    <n v="-1.9200000000000106E-2"/>
  </r>
  <r>
    <s v="CELL_000206"/>
    <x v="1"/>
    <x v="1"/>
    <s v="Normal_WBC"/>
    <n v="11.58"/>
    <n v="59.5"/>
    <n v="0.56699999999999995"/>
    <n v="0.504"/>
    <n v="118.05555555555556"/>
    <n v="0.76100000000000001"/>
    <n v="0.48599999999999999"/>
    <n v="3.12"/>
    <n v="2.9"/>
    <n v="0.92900000000000005"/>
    <n v="328"/>
    <n v="66"/>
    <n v="200"/>
    <n v="197"/>
    <n v="212"/>
    <n v="78.431372549019613"/>
    <n v="77.254901960784323"/>
    <n v="83.137254901960787"/>
    <n v="0.755"/>
    <x v="1"/>
    <x v="0"/>
    <n v="6173"/>
    <n v="4.79"/>
    <n v="16.7"/>
    <n v="46.1"/>
    <n v="156337"/>
    <n v="89.8"/>
    <n v="32.700000000000003"/>
    <s v="PBC_Dataset"/>
    <s v="May_Grunwald_Giemsa"/>
    <s v="Leica_DM2000"/>
    <n v="100"/>
    <n v="256"/>
    <n v="0.1401"/>
    <n v="0.93279999999999996"/>
    <n v="0.90100000000000002"/>
    <n v="-3.1799999999999939E-2"/>
  </r>
  <r>
    <s v="CELL_005832"/>
    <x v="18"/>
    <x v="0"/>
    <s v="Artefact"/>
    <n v="8.0299999999999994"/>
    <n v="28.8"/>
    <n v="0.20399999999999999"/>
    <n v="0.69099999999999995"/>
    <n v="41.678726483357458"/>
    <n v="0.16"/>
    <n v="0.42299999999999999"/>
    <n v="0.82"/>
    <n v="1.8"/>
    <n v="0.69899999999999995"/>
    <n v="258"/>
    <n v="40"/>
    <n v="216"/>
    <n v="154"/>
    <n v="131"/>
    <n v="84.705882352941174"/>
    <n v="60.392156862745097"/>
    <n v="51.372549019607838"/>
    <n v="0.38500000000000001"/>
    <x v="1"/>
    <x v="1"/>
    <n v="8195"/>
    <n v="5.16"/>
    <n v="11.5"/>
    <n v="43"/>
    <n v="247987"/>
    <n v="66.599999999999994"/>
    <n v="37.4"/>
    <s v="Raabin_WBC"/>
    <s v="Wright"/>
    <s v="Olympus_BX51"/>
    <n v="100"/>
    <n v="512"/>
    <n v="0.8306"/>
    <n v="0.8206"/>
    <n v="0.75890000000000002"/>
    <n v="-6.1699999999999977E-2"/>
  </r>
  <r>
    <s v="CELL_001435"/>
    <x v="5"/>
    <x v="1"/>
    <s v="Normal_WBC"/>
    <n v="9.4600000000000009"/>
    <n v="90.4"/>
    <n v="0.71599999999999997"/>
    <n v="0.20899999999999999"/>
    <n v="432.53588516746419"/>
    <n v="0.94499999999999995"/>
    <n v="0.21299999999999999"/>
    <n v="0.67"/>
    <n v="1"/>
    <n v="0.97"/>
    <n v="259"/>
    <n v="59"/>
    <n v="187"/>
    <n v="153"/>
    <n v="199"/>
    <n v="73.333333333333329"/>
    <n v="60"/>
    <n v="78.039215686274517"/>
    <n v="0.72799999999999998"/>
    <x v="2"/>
    <x v="0"/>
    <n v="5921"/>
    <n v="4.7300000000000004"/>
    <n v="14.9"/>
    <n v="48.5"/>
    <n v="262885"/>
    <n v="88.3"/>
    <n v="30.8"/>
    <s v="CytoData"/>
    <s v="Giemsa"/>
    <s v="Zeiss_Axio"/>
    <n v="100"/>
    <n v="256"/>
    <n v="5.1400000000000001E-2"/>
    <n v="0.89529999999999998"/>
    <n v="0.91879999999999995"/>
    <n v="2.3499999999999965E-2"/>
  </r>
  <r>
    <s v="CELL_001136"/>
    <x v="5"/>
    <x v="1"/>
    <s v="Normal_WBC"/>
    <n v="6.65"/>
    <n v="79.2"/>
    <n v="0.80900000000000005"/>
    <n v="0.24299999999999999"/>
    <n v="325.92592592592592"/>
    <n v="0.90500000000000003"/>
    <n v="0.28299999999999997"/>
    <n v="1.22"/>
    <n v="1"/>
    <n v="0.90600000000000003"/>
    <n v="245"/>
    <n v="59"/>
    <n v="180"/>
    <n v="167"/>
    <n v="183"/>
    <n v="70.588235294117652"/>
    <n v="65.490196078431367"/>
    <n v="71.764705882352942"/>
    <n v="0.72899999999999998"/>
    <x v="1"/>
    <x v="1"/>
    <n v="7803"/>
    <n v="4.55"/>
    <n v="14.8"/>
    <n v="50.1"/>
    <n v="225718"/>
    <n v="100.4"/>
    <n v="33.799999999999997"/>
    <s v="Raabin_WBC"/>
    <s v="Wright"/>
    <s v="Leica_DM2000"/>
    <n v="60"/>
    <n v="224"/>
    <n v="6.3100000000000003E-2"/>
    <n v="0.8216"/>
    <n v="0.95"/>
    <n v="0.12839999999999996"/>
  </r>
  <r>
    <s v="CELL_003629"/>
    <x v="2"/>
    <x v="1"/>
    <s v="Normal_RBC"/>
    <n v="7.71"/>
    <n v="0"/>
    <n v="0"/>
    <n v="1"/>
    <n v="0"/>
    <n v="0.80600000000000005"/>
    <n v="0.24199999999999999"/>
    <n v="0.56000000000000005"/>
    <n v="1"/>
    <n v="0.97"/>
    <n v="205"/>
    <n v="45"/>
    <n v="231"/>
    <n v="120"/>
    <n v="135"/>
    <n v="90.588235294117652"/>
    <n v="47.058823529411761"/>
    <n v="52.941176470588239"/>
    <n v="0.50900000000000001"/>
    <x v="0"/>
    <x v="1"/>
    <n v="8222"/>
    <n v="4.49"/>
    <n v="12.8"/>
    <n v="30.9"/>
    <n v="369563"/>
    <n v="94.5"/>
    <n v="33.4"/>
    <s v="CytoData"/>
    <s v="Wright"/>
    <s v="Olympus_BX51"/>
    <n v="60"/>
    <n v="224"/>
    <n v="0.14940000000000001"/>
    <n v="0.95479999999999998"/>
    <n v="1"/>
    <n v="4.5200000000000018E-2"/>
  </r>
  <r>
    <s v="CELL_000869"/>
    <x v="1"/>
    <x v="1"/>
    <s v="Normal_WBC"/>
    <n v="13.33"/>
    <n v="49.6"/>
    <n v="0.48399999999999999"/>
    <n v="0.33400000000000002"/>
    <n v="148.50299401197606"/>
    <n v="0.82599999999999996"/>
    <n v="0.315"/>
    <n v="3.21"/>
    <n v="4.0999999999999996"/>
    <n v="0.88900000000000001"/>
    <n v="418"/>
    <n v="75"/>
    <n v="196"/>
    <n v="185"/>
    <n v="182"/>
    <n v="76.862745098039227"/>
    <n v="72.549019607843135"/>
    <n v="71.372549019607845"/>
    <n v="0.65600000000000003"/>
    <x v="1"/>
    <x v="0"/>
    <n v="5982"/>
    <n v="4.1900000000000004"/>
    <n v="13.1"/>
    <n v="30.9"/>
    <n v="325496"/>
    <n v="85.9"/>
    <n v="34"/>
    <s v="CytoData"/>
    <s v="Giemsa"/>
    <s v="Olympus_BX51"/>
    <n v="60"/>
    <n v="224"/>
    <n v="4.99E-2"/>
    <n v="0.92679999999999996"/>
    <n v="0.96650000000000003"/>
    <n v="3.9700000000000069E-2"/>
  </r>
  <r>
    <s v="CELL_000702"/>
    <x v="1"/>
    <x v="1"/>
    <s v="Normal_WBC"/>
    <n v="11.87"/>
    <n v="53.4"/>
    <n v="0.58099999999999996"/>
    <n v="0.39"/>
    <n v="136.92307692307691"/>
    <n v="0.72699999999999998"/>
    <n v="0.41499999999999998"/>
    <n v="3.87"/>
    <n v="3.5"/>
    <n v="0.84499999999999997"/>
    <n v="457"/>
    <n v="78"/>
    <n v="195"/>
    <n v="148"/>
    <n v="174"/>
    <n v="76.470588235294116"/>
    <n v="58.039215686274517"/>
    <n v="68.235294117647058"/>
    <n v="0.78500000000000003"/>
    <x v="2"/>
    <x v="1"/>
    <n v="8270"/>
    <n v="4.8099999999999996"/>
    <n v="10.199999999999999"/>
    <n v="38.299999999999997"/>
    <n v="172845"/>
    <n v="87.2"/>
    <n v="30.9"/>
    <s v="PBC_Dataset"/>
    <s v="Wright"/>
    <s v="Zeiss_Axio"/>
    <n v="100"/>
    <n v="512"/>
    <n v="0.1149"/>
    <n v="0.98650000000000004"/>
    <n v="0.85199999999999998"/>
    <n v="-0.13450000000000006"/>
  </r>
  <r>
    <s v="CELL_002830"/>
    <x v="2"/>
    <x v="1"/>
    <s v="Normal_RBC"/>
    <n v="7.88"/>
    <n v="0"/>
    <n v="0"/>
    <n v="1"/>
    <n v="0"/>
    <n v="0.94799999999999995"/>
    <n v="0.16600000000000001"/>
    <n v="0.48"/>
    <n v="1"/>
    <n v="0.93500000000000005"/>
    <n v="192"/>
    <n v="45"/>
    <n v="207"/>
    <n v="124"/>
    <n v="144"/>
    <n v="81.17647058823529"/>
    <n v="48.627450980392155"/>
    <n v="56.470588235294116"/>
    <n v="0.51700000000000002"/>
    <x v="2"/>
    <x v="1"/>
    <n v="9234"/>
    <n v="5.23"/>
    <n v="12.5"/>
    <n v="38.799999999999997"/>
    <n v="312810"/>
    <n v="69.7"/>
    <n v="33.9"/>
    <s v="Raabin_WBC"/>
    <s v="Giemsa"/>
    <s v="Olympus_BX51"/>
    <n v="100"/>
    <n v="256"/>
    <n v="0.10979999999999999"/>
    <n v="0.89949999999999997"/>
    <n v="0.93610000000000004"/>
    <n v="3.6600000000000077E-2"/>
  </r>
  <r>
    <s v="CELL_000306"/>
    <x v="1"/>
    <x v="1"/>
    <s v="Normal_WBC"/>
    <n v="11.62"/>
    <n v="56.2"/>
    <n v="0.65500000000000003"/>
    <n v="0.41599999999999998"/>
    <n v="135.09615384615387"/>
    <n v="0.80400000000000005"/>
    <n v="0.374"/>
    <n v="3.41"/>
    <n v="3.1"/>
    <n v="0.82599999999999996"/>
    <n v="475"/>
    <n v="64"/>
    <n v="190"/>
    <n v="140"/>
    <n v="167"/>
    <n v="74.509803921568633"/>
    <n v="54.901960784313729"/>
    <n v="65.490196078431367"/>
    <n v="0.69199999999999995"/>
    <x v="0"/>
    <x v="1"/>
    <n v="3485"/>
    <n v="4.55"/>
    <n v="16.3"/>
    <n v="38.9"/>
    <n v="181147"/>
    <n v="100.8"/>
    <n v="33.6"/>
    <s v="CytoData"/>
    <s v="Wright"/>
    <s v="Olympus_BX51"/>
    <n v="40"/>
    <n v="224"/>
    <n v="0.1016"/>
    <n v="0.94740000000000002"/>
    <n v="0.83630000000000004"/>
    <n v="-0.11109999999999998"/>
  </r>
  <r>
    <s v="CELL_001850"/>
    <x v="5"/>
    <x v="1"/>
    <s v="Normal_WBC"/>
    <n v="8.09"/>
    <n v="83.7"/>
    <n v="0.94399999999999995"/>
    <n v="0.157"/>
    <n v="533.12101910828028"/>
    <n v="0.93100000000000005"/>
    <n v="0.13900000000000001"/>
    <n v="0.98"/>
    <n v="1"/>
    <n v="0.88200000000000001"/>
    <n v="263"/>
    <n v="48"/>
    <n v="208"/>
    <n v="144"/>
    <n v="187"/>
    <n v="81.568627450980387"/>
    <n v="56.470588235294116"/>
    <n v="73.333333333333329"/>
    <n v="0.67300000000000004"/>
    <x v="1"/>
    <x v="0"/>
    <n v="5178"/>
    <n v="4.9800000000000004"/>
    <n v="14"/>
    <n v="29.3"/>
    <n v="115716"/>
    <n v="91.2"/>
    <n v="34.299999999999997"/>
    <s v="Raabin_WBC"/>
    <s v="Giemsa"/>
    <s v="Zeiss_Axio"/>
    <n v="60"/>
    <n v="512"/>
    <n v="0.1079"/>
    <n v="0.8871"/>
    <n v="0.86029999999999995"/>
    <n v="-2.6800000000000046E-2"/>
  </r>
  <r>
    <s v="CELL_002647"/>
    <x v="10"/>
    <x v="1"/>
    <s v="Normal_WBC"/>
    <n v="13.75"/>
    <n v="55.5"/>
    <n v="0.40799999999999997"/>
    <n v="0.499"/>
    <n v="111.22244488977955"/>
    <n v="0.81100000000000005"/>
    <n v="0.622"/>
    <n v="4.45"/>
    <n v="1.4"/>
    <n v="0.86099999999999999"/>
    <n v="393"/>
    <n v="79"/>
    <n v="243"/>
    <n v="146"/>
    <n v="122"/>
    <n v="95.294117647058812"/>
    <n v="57.254901960784309"/>
    <n v="47.843137254901961"/>
    <n v="0.59499999999999997"/>
    <x v="2"/>
    <x v="0"/>
    <n v="3076"/>
    <n v="4.8899999999999997"/>
    <n v="15"/>
    <n v="35.9"/>
    <n v="232476"/>
    <n v="60.9"/>
    <n v="34.200000000000003"/>
    <s v="Raabin_WBC"/>
    <s v="May_Grunwald_Giemsa"/>
    <s v="Leica_DM2000"/>
    <n v="100"/>
    <n v="360"/>
    <n v="2.87E-2"/>
    <n v="0.81200000000000006"/>
    <n v="0.79239999999999999"/>
    <n v="-1.9600000000000062E-2"/>
  </r>
  <r>
    <s v="CELL_005172"/>
    <x v="14"/>
    <x v="0"/>
    <s v="Anemia"/>
    <n v="7.72"/>
    <n v="0"/>
    <n v="0"/>
    <n v="1"/>
    <n v="0"/>
    <n v="0.84399999999999997"/>
    <n v="0.15"/>
    <n v="1.23"/>
    <n v="1"/>
    <n v="0.92800000000000005"/>
    <n v="188"/>
    <n v="51"/>
    <n v="230"/>
    <n v="119"/>
    <n v="128"/>
    <n v="90.196078431372555"/>
    <n v="46.666666666666664"/>
    <n v="50.196078431372548"/>
    <n v="0.40400000000000003"/>
    <x v="0"/>
    <x v="0"/>
    <n v="5855"/>
    <n v="5.41"/>
    <n v="12.3"/>
    <n v="33.9"/>
    <n v="251087"/>
    <n v="81.8"/>
    <n v="31.9"/>
    <s v="CytoData"/>
    <s v="Wright"/>
    <s v="Leica_DM2000"/>
    <n v="40"/>
    <n v="512"/>
    <n v="0.71619999999999995"/>
    <n v="0.73880000000000001"/>
    <n v="0.70209999999999995"/>
    <n v="-3.6700000000000066E-2"/>
  </r>
  <r>
    <s v="CELL_001193"/>
    <x v="5"/>
    <x v="1"/>
    <s v="Normal_WBC"/>
    <n v="10.25"/>
    <n v="70.8"/>
    <n v="0.72699999999999998"/>
    <n v="0.30099999999999999"/>
    <n v="235.21594684385383"/>
    <n v="0.89200000000000002"/>
    <n v="0.22"/>
    <n v="0.97"/>
    <n v="1"/>
    <n v="0.90200000000000002"/>
    <n v="318"/>
    <n v="57"/>
    <n v="207"/>
    <n v="176"/>
    <n v="188"/>
    <n v="81.17647058823529"/>
    <n v="69.019607843137251"/>
    <n v="73.725490196078439"/>
    <n v="0.73799999999999999"/>
    <x v="2"/>
    <x v="1"/>
    <n v="9510"/>
    <n v="5.78"/>
    <n v="11.6"/>
    <n v="41.8"/>
    <n v="301192"/>
    <n v="98.4"/>
    <n v="32.299999999999997"/>
    <s v="Raabin_WBC"/>
    <s v="Giemsa"/>
    <s v="Leica_DM2000"/>
    <n v="100"/>
    <n v="512"/>
    <n v="0"/>
    <n v="0.94979999999999998"/>
    <n v="0.89049999999999996"/>
    <n v="-5.9300000000000019E-2"/>
  </r>
  <r>
    <s v="CELL_004636"/>
    <x v="16"/>
    <x v="0"/>
    <s v="Anemia"/>
    <n v="8.4499999999999993"/>
    <n v="0"/>
    <n v="0"/>
    <n v="1"/>
    <n v="0"/>
    <n v="0.497"/>
    <n v="0.82799999999999996"/>
    <n v="0.98"/>
    <n v="1"/>
    <n v="0.93400000000000005"/>
    <n v="163"/>
    <n v="57"/>
    <n v="229"/>
    <n v="128"/>
    <n v="113"/>
    <n v="89.803921568627459"/>
    <n v="50.196078431372548"/>
    <n v="44.313725490196077"/>
    <n v="0.57899999999999996"/>
    <x v="2"/>
    <x v="1"/>
    <n v="8658"/>
    <n v="5.52"/>
    <n v="14.5"/>
    <n v="42.9"/>
    <n v="358452"/>
    <n v="96"/>
    <n v="31.2"/>
    <s v="Raabin_WBC"/>
    <s v="Wright"/>
    <s v="Olympus_BX51"/>
    <n v="100"/>
    <n v="256"/>
    <n v="0.92110000000000003"/>
    <n v="0.75900000000000001"/>
    <n v="0.97230000000000005"/>
    <n v="0.21330000000000005"/>
  </r>
  <r>
    <s v="CELL_002639"/>
    <x v="10"/>
    <x v="1"/>
    <s v="Normal_WBC"/>
    <n v="12.56"/>
    <n v="51.4"/>
    <n v="0.56899999999999995"/>
    <n v="0.50700000000000001"/>
    <n v="101.38067061143984"/>
    <n v="0.747"/>
    <n v="0.49"/>
    <n v="4.53"/>
    <n v="2"/>
    <n v="0.80300000000000005"/>
    <n v="374"/>
    <n v="84"/>
    <n v="212"/>
    <n v="135"/>
    <n v="148"/>
    <n v="83.137254901960787"/>
    <n v="52.941176470588239"/>
    <n v="58.039215686274517"/>
    <n v="0.63700000000000001"/>
    <x v="1"/>
    <x v="0"/>
    <n v="11050"/>
    <n v="5.0199999999999996"/>
    <n v="13.9"/>
    <n v="46.8"/>
    <n v="277822"/>
    <n v="78.900000000000006"/>
    <n v="33"/>
    <s v="PBC_Dataset"/>
    <s v="Giemsa"/>
    <s v="Olympus_BX51"/>
    <n v="100"/>
    <n v="360"/>
    <n v="0.12640000000000001"/>
    <n v="0.96940000000000004"/>
    <n v="0.9425"/>
    <n v="-2.6900000000000035E-2"/>
  </r>
  <r>
    <s v="CELL_001535"/>
    <x v="5"/>
    <x v="1"/>
    <s v="Normal_WBC"/>
    <n v="7.93"/>
    <n v="72.900000000000006"/>
    <n v="0.76900000000000002"/>
    <n v="0.22600000000000001"/>
    <n v="322.56637168141594"/>
    <n v="0.874"/>
    <n v="0.28799999999999998"/>
    <n v="1.1399999999999999"/>
    <n v="1"/>
    <n v="0.93100000000000005"/>
    <n v="284"/>
    <n v="64"/>
    <n v="206"/>
    <n v="165"/>
    <n v="203"/>
    <n v="80.784313725490193"/>
    <n v="64.705882352941174"/>
    <n v="79.607843137254903"/>
    <n v="0.80200000000000005"/>
    <x v="1"/>
    <x v="1"/>
    <n v="9072"/>
    <n v="3.01"/>
    <n v="16.600000000000001"/>
    <n v="42.5"/>
    <n v="96065"/>
    <n v="60"/>
    <n v="33.9"/>
    <s v="CytoData"/>
    <s v="May_Grunwald_Giemsa"/>
    <s v="Zeiss_Axio"/>
    <n v="40"/>
    <n v="224"/>
    <n v="0.1067"/>
    <n v="0.86109999999999998"/>
    <n v="0.83699999999999997"/>
    <n v="-2.410000000000001E-2"/>
  </r>
  <r>
    <s v="CELL_001062"/>
    <x v="1"/>
    <x v="1"/>
    <s v="Normal_WBC"/>
    <n v="11.64"/>
    <n v="59.6"/>
    <n v="0.53300000000000003"/>
    <n v="0.39400000000000002"/>
    <n v="151.26903553299493"/>
    <n v="0.754"/>
    <n v="0.38700000000000001"/>
    <n v="2.31"/>
    <n v="3.9"/>
    <n v="0.82399999999999995"/>
    <n v="470"/>
    <n v="76"/>
    <n v="211"/>
    <n v="154"/>
    <n v="207"/>
    <n v="82.745098039215677"/>
    <n v="60.392156862745097"/>
    <n v="81.17647058823529"/>
    <n v="0.80200000000000005"/>
    <x v="1"/>
    <x v="0"/>
    <n v="6152"/>
    <n v="4.42"/>
    <n v="13.3"/>
    <n v="47.8"/>
    <n v="365777"/>
    <n v="91.4"/>
    <n v="35.700000000000003"/>
    <s v="CytoData"/>
    <s v="Wright"/>
    <s v="Leica_DM2000"/>
    <n v="100"/>
    <n v="360"/>
    <n v="9.4899999999999998E-2"/>
    <n v="0.86919999999999997"/>
    <n v="0.85729999999999995"/>
    <n v="-1.1900000000000022E-2"/>
  </r>
  <r>
    <s v="CELL_000844"/>
    <x v="1"/>
    <x v="1"/>
    <s v="Normal_WBC"/>
    <n v="12.78"/>
    <n v="57.4"/>
    <n v="0.54200000000000004"/>
    <n v="0.442"/>
    <n v="129.86425339366517"/>
    <n v="0.81100000000000005"/>
    <n v="0.443"/>
    <n v="3.23"/>
    <n v="4.2"/>
    <n v="0.85299999999999998"/>
    <n v="330"/>
    <n v="60"/>
    <n v="227"/>
    <n v="156"/>
    <n v="187"/>
    <n v="89.019607843137251"/>
    <n v="61.176470588235297"/>
    <n v="73.333333333333329"/>
    <n v="0.73"/>
    <x v="2"/>
    <x v="0"/>
    <n v="6983"/>
    <n v="5.4"/>
    <n v="14.8"/>
    <n v="41.4"/>
    <n v="299134"/>
    <n v="97.2"/>
    <n v="33.6"/>
    <s v="CytoData"/>
    <s v="Wright"/>
    <s v="Leica_DM2000"/>
    <n v="100"/>
    <n v="256"/>
    <n v="0.11219999999999999"/>
    <n v="0.86780000000000002"/>
    <n v="0.97040000000000004"/>
    <n v="0.10260000000000002"/>
  </r>
  <r>
    <s v="CELL_004085"/>
    <x v="8"/>
    <x v="0"/>
    <s v="Leukemia"/>
    <n v="13.01"/>
    <n v="87.8"/>
    <n v="0.30499999999999999"/>
    <n v="0.105"/>
    <n v="836.19047619047615"/>
    <n v="0.85799999999999998"/>
    <n v="0.36"/>
    <n v="0.85"/>
    <n v="1"/>
    <n v="0.98899999999999999"/>
    <n v="742"/>
    <n v="72"/>
    <n v="164"/>
    <n v="151"/>
    <n v="207"/>
    <n v="64.313725490196077"/>
    <n v="59.215686274509807"/>
    <n v="81.17647058823529"/>
    <n v="0.625"/>
    <x v="0"/>
    <x v="1"/>
    <n v="7338"/>
    <n v="3.22"/>
    <n v="13.9"/>
    <n v="39.299999999999997"/>
    <n v="358531"/>
    <n v="95"/>
    <n v="33.6"/>
    <s v="Raabin_WBC"/>
    <s v="May_Grunwald_Giemsa"/>
    <s v="Olympus_BX51"/>
    <n v="60"/>
    <n v="256"/>
    <n v="0.90510000000000002"/>
    <n v="0.67079999999999995"/>
    <n v="0.76229999999999998"/>
    <n v="9.1500000000000026E-2"/>
  </r>
  <r>
    <s v="CELL_002858"/>
    <x v="2"/>
    <x v="1"/>
    <s v="Normal_RBC"/>
    <n v="7.32"/>
    <n v="0"/>
    <n v="0"/>
    <n v="1"/>
    <n v="0"/>
    <n v="0.95399999999999996"/>
    <n v="0.14299999999999999"/>
    <n v="0.5"/>
    <n v="1"/>
    <n v="0.95799999999999996"/>
    <n v="182"/>
    <n v="52"/>
    <n v="231"/>
    <n v="131"/>
    <n v="121"/>
    <n v="90.588235294117652"/>
    <n v="51.372549019607838"/>
    <n v="47.450980392156858"/>
    <n v="0.45800000000000002"/>
    <x v="0"/>
    <x v="1"/>
    <n v="8149"/>
    <n v="6.67"/>
    <n v="12.6"/>
    <n v="49.6"/>
    <n v="265919"/>
    <n v="89.9"/>
    <n v="35"/>
    <s v="Raabin_WBC"/>
    <s v="Wright"/>
    <s v="Olympus_BX51"/>
    <n v="40"/>
    <n v="512"/>
    <n v="3.2000000000000001E-2"/>
    <n v="0.92969999999999997"/>
    <n v="0.82279999999999998"/>
    <n v="-0.1069"/>
  </r>
  <r>
    <s v="CELL_003691"/>
    <x v="2"/>
    <x v="1"/>
    <s v="Normal_RBC"/>
    <n v="8.31"/>
    <n v="0"/>
    <n v="0"/>
    <n v="1"/>
    <n v="0"/>
    <n v="0.85899999999999999"/>
    <n v="0.20799999999999999"/>
    <n v="0.57999999999999996"/>
    <n v="1"/>
    <n v="0.92900000000000005"/>
    <n v="170"/>
    <n v="57"/>
    <n v="227"/>
    <n v="130"/>
    <n v="123"/>
    <n v="89.019607843137251"/>
    <n v="50.980392156862742"/>
    <n v="48.235294117647058"/>
    <n v="0.51"/>
    <x v="0"/>
    <x v="1"/>
    <n v="7004"/>
    <n v="5.61"/>
    <n v="13.1"/>
    <n v="38.9"/>
    <n v="170631"/>
    <n v="81.7"/>
    <n v="33.299999999999997"/>
    <s v="Raabin_WBC"/>
    <s v="May_Grunwald_Giemsa"/>
    <s v="Olympus_BX51"/>
    <n v="60"/>
    <n v="512"/>
    <n v="8.72E-2"/>
    <n v="0.89600000000000002"/>
    <n v="0.88439999999999996"/>
    <n v="-1.1600000000000055E-2"/>
  </r>
  <r>
    <s v="CELL_002440"/>
    <x v="10"/>
    <x v="1"/>
    <s v="Normal_WBC"/>
    <n v="12.69"/>
    <n v="46.6"/>
    <n v="0.61799999999999999"/>
    <n v="0.38800000000000001"/>
    <n v="120.10309278350516"/>
    <n v="0.73699999999999999"/>
    <n v="0.443"/>
    <n v="4.1900000000000004"/>
    <n v="2"/>
    <n v="0.84"/>
    <n v="456"/>
    <n v="85"/>
    <n v="255"/>
    <n v="152"/>
    <n v="150"/>
    <n v="100"/>
    <n v="59.607843137254903"/>
    <n v="58.82352941176471"/>
    <n v="0.73099999999999998"/>
    <x v="1"/>
    <x v="1"/>
    <n v="1000"/>
    <n v="3.66"/>
    <n v="13.4"/>
    <n v="50.5"/>
    <n v="275612"/>
    <n v="90.1"/>
    <n v="33.5"/>
    <s v="PBC_Dataset"/>
    <s v="Giemsa"/>
    <s v="Leica_DM2000"/>
    <n v="40"/>
    <n v="360"/>
    <n v="0.11559999999999999"/>
    <n v="0.85880000000000001"/>
    <n v="0.84109999999999996"/>
    <n v="-1.7700000000000049E-2"/>
  </r>
  <r>
    <s v="CELL_003077"/>
    <x v="2"/>
    <x v="1"/>
    <s v="Normal_RBC"/>
    <n v="7.79"/>
    <n v="0"/>
    <n v="0"/>
    <n v="1"/>
    <n v="0"/>
    <n v="0.90400000000000003"/>
    <n v="0.24299999999999999"/>
    <n v="0.46"/>
    <n v="1"/>
    <n v="0.88600000000000001"/>
    <n v="183"/>
    <n v="44"/>
    <n v="226"/>
    <n v="127"/>
    <n v="130"/>
    <n v="88.627450980392155"/>
    <n v="49.803921568627452"/>
    <n v="50.980392156862742"/>
    <n v="0.45400000000000001"/>
    <x v="1"/>
    <x v="0"/>
    <n v="5284"/>
    <n v="5.03"/>
    <n v="16"/>
    <n v="40.5"/>
    <n v="313116"/>
    <n v="97.9"/>
    <n v="32.200000000000003"/>
    <s v="Raabin_WBC"/>
    <s v="Giemsa"/>
    <s v="Leica_DM2000"/>
    <n v="40"/>
    <n v="224"/>
    <n v="0.14299999999999999"/>
    <n v="0.91839999999999999"/>
    <n v="0.90780000000000005"/>
    <n v="-1.0599999999999943E-2"/>
  </r>
  <r>
    <s v="CELL_001539"/>
    <x v="5"/>
    <x v="1"/>
    <s v="Normal_WBC"/>
    <n v="10.47"/>
    <n v="73.099999999999994"/>
    <n v="0.75900000000000001"/>
    <n v="0.19500000000000001"/>
    <n v="374.8717948717948"/>
    <n v="0.90300000000000002"/>
    <n v="0.34599999999999997"/>
    <n v="0.69"/>
    <n v="1"/>
    <n v="0.85299999999999998"/>
    <n v="311"/>
    <n v="53"/>
    <n v="198"/>
    <n v="152"/>
    <n v="196"/>
    <n v="77.64705882352942"/>
    <n v="59.607843137254903"/>
    <n v="76.862745098039227"/>
    <n v="0.71099999999999997"/>
    <x v="2"/>
    <x v="1"/>
    <n v="4570"/>
    <n v="5.38"/>
    <n v="13.1"/>
    <n v="43.3"/>
    <n v="100066"/>
    <n v="90.5"/>
    <n v="33"/>
    <s v="PBC_Dataset"/>
    <s v="Giemsa"/>
    <s v="Leica_DM2000"/>
    <n v="40"/>
    <n v="512"/>
    <n v="5.1999999999999998E-2"/>
    <n v="0.96450000000000002"/>
    <n v="0.93330000000000002"/>
    <n v="-3.1200000000000006E-2"/>
  </r>
  <r>
    <s v="CELL_000212"/>
    <x v="1"/>
    <x v="1"/>
    <s v="Normal_WBC"/>
    <n v="12.36"/>
    <n v="46.7"/>
    <n v="0.60199999999999998"/>
    <n v="0.53800000000000003"/>
    <n v="86.80297397769516"/>
    <n v="0.72399999999999998"/>
    <n v="0.35899999999999999"/>
    <n v="2.9"/>
    <n v="4.2"/>
    <n v="0.82499999999999996"/>
    <n v="506"/>
    <n v="75"/>
    <n v="213"/>
    <n v="161"/>
    <n v="197"/>
    <n v="83.529411764705884"/>
    <n v="63.13725490196078"/>
    <n v="77.254901960784323"/>
    <n v="0.52800000000000002"/>
    <x v="0"/>
    <x v="0"/>
    <n v="7213"/>
    <n v="4.2"/>
    <n v="11.9"/>
    <n v="54.2"/>
    <n v="333664"/>
    <n v="86.8"/>
    <n v="34.700000000000003"/>
    <s v="Raabin_WBC"/>
    <s v="May_Grunwald_Giemsa"/>
    <s v="Olympus_BX51"/>
    <n v="40"/>
    <n v="256"/>
    <n v="3.1099999999999999E-2"/>
    <n v="0.82"/>
    <n v="0.98380000000000001"/>
    <n v="0.16380000000000006"/>
  </r>
  <r>
    <s v="CELL_001341"/>
    <x v="5"/>
    <x v="1"/>
    <s v="Normal_WBC"/>
    <n v="9.0500000000000007"/>
    <n v="80.099999999999994"/>
    <n v="0.86299999999999999"/>
    <n v="0.22"/>
    <n v="364.09090909090907"/>
    <n v="0.877"/>
    <n v="0.223"/>
    <n v="1.1299999999999999"/>
    <n v="1"/>
    <n v="0.88300000000000001"/>
    <n v="231"/>
    <n v="58"/>
    <n v="194"/>
    <n v="161"/>
    <n v="195"/>
    <n v="76.078431372549019"/>
    <n v="63.13725490196078"/>
    <n v="76.470588235294116"/>
    <n v="0.72099999999999997"/>
    <x v="1"/>
    <x v="0"/>
    <n v="9461"/>
    <n v="4.2"/>
    <n v="8.4"/>
    <n v="41.6"/>
    <n v="236989"/>
    <n v="75.400000000000006"/>
    <n v="32.5"/>
    <s v="Raabin_WBC"/>
    <s v="May_Grunwald_Giemsa"/>
    <s v="Zeiss_Axio"/>
    <n v="100"/>
    <n v="360"/>
    <n v="6.9500000000000006E-2"/>
    <n v="0.88680000000000003"/>
    <n v="0.94650000000000001"/>
    <n v="5.9699999999999975E-2"/>
  </r>
  <r>
    <s v="CELL_001109"/>
    <x v="5"/>
    <x v="1"/>
    <s v="Normal_WBC"/>
    <n v="8.6999999999999993"/>
    <n v="81.400000000000006"/>
    <n v="0.78100000000000003"/>
    <n v="0.22800000000000001"/>
    <n v="357.01754385964915"/>
    <n v="0.88400000000000001"/>
    <n v="0.215"/>
    <n v="1.28"/>
    <n v="1"/>
    <n v="0.92500000000000004"/>
    <n v="273"/>
    <n v="57"/>
    <n v="190"/>
    <n v="152"/>
    <n v="188"/>
    <n v="74.509803921568633"/>
    <n v="59.607843137254903"/>
    <n v="73.725490196078439"/>
    <n v="0.78800000000000003"/>
    <x v="0"/>
    <x v="0"/>
    <n v="2789"/>
    <n v="5.35"/>
    <n v="11.1"/>
    <n v="43"/>
    <n v="297454"/>
    <n v="93"/>
    <n v="32.200000000000003"/>
    <s v="Raabin_WBC"/>
    <s v="Giemsa"/>
    <s v="Olympus_BX51"/>
    <n v="100"/>
    <n v="256"/>
    <n v="0.1237"/>
    <n v="0.89329999999999998"/>
    <n v="0.85429999999999995"/>
    <n v="-3.9000000000000035E-2"/>
  </r>
  <r>
    <s v="CELL_001958"/>
    <x v="4"/>
    <x v="1"/>
    <s v="Normal_WBC"/>
    <n v="17.88"/>
    <n v="55.7"/>
    <n v="0.53400000000000003"/>
    <n v="0.37"/>
    <n v="150.54054054054055"/>
    <n v="0.66200000000000003"/>
    <n v="0.42399999999999999"/>
    <n v="2.0699999999999998"/>
    <n v="1.3"/>
    <n v="0.76400000000000001"/>
    <n v="561"/>
    <n v="80"/>
    <n v="217"/>
    <n v="161"/>
    <n v="171"/>
    <n v="85.098039215686271"/>
    <n v="63.13725490196078"/>
    <n v="67.058823529411754"/>
    <n v="0.51"/>
    <x v="2"/>
    <x v="1"/>
    <n v="9306"/>
    <n v="3.82"/>
    <n v="14.1"/>
    <n v="38"/>
    <n v="248863"/>
    <n v="91.4"/>
    <n v="34"/>
    <s v="PBC_Dataset"/>
    <s v="Wright"/>
    <s v="Olympus_BX51"/>
    <n v="60"/>
    <n v="256"/>
    <n v="0.1691"/>
    <n v="0.85729999999999995"/>
    <n v="0.89239999999999997"/>
    <n v="3.510000000000002E-2"/>
  </r>
  <r>
    <s v="CELL_003574"/>
    <x v="2"/>
    <x v="1"/>
    <s v="Normal_RBC"/>
    <n v="7.41"/>
    <n v="0"/>
    <n v="0"/>
    <n v="1"/>
    <n v="0"/>
    <n v="0.84699999999999998"/>
    <n v="0.186"/>
    <n v="0.28999999999999998"/>
    <n v="1"/>
    <n v="0.998"/>
    <n v="165"/>
    <n v="46"/>
    <n v="219"/>
    <n v="144"/>
    <n v="132"/>
    <n v="85.882352941176464"/>
    <n v="56.470588235294116"/>
    <n v="51.764705882352949"/>
    <n v="0.55700000000000005"/>
    <x v="2"/>
    <x v="1"/>
    <n v="8073"/>
    <n v="5.43"/>
    <n v="13.4"/>
    <n v="43.4"/>
    <n v="196052"/>
    <n v="67.5"/>
    <n v="30.9"/>
    <s v="Raabin_WBC"/>
    <s v="Wright"/>
    <s v="Olympus_BX51"/>
    <n v="100"/>
    <n v="360"/>
    <n v="5.3800000000000001E-2"/>
    <n v="0.76970000000000005"/>
    <n v="0.9637"/>
    <n v="0.19399999999999995"/>
  </r>
  <r>
    <s v="CELL_004585"/>
    <x v="16"/>
    <x v="0"/>
    <s v="Anemia"/>
    <n v="8.08"/>
    <n v="0"/>
    <n v="0"/>
    <n v="1"/>
    <n v="0"/>
    <n v="0.59799999999999998"/>
    <n v="0.77600000000000002"/>
    <n v="0.39"/>
    <n v="1"/>
    <n v="0.92200000000000004"/>
    <n v="202"/>
    <n v="49"/>
    <n v="239"/>
    <n v="104"/>
    <n v="130"/>
    <n v="93.725490196078425"/>
    <n v="40.784313725490193"/>
    <n v="50.980392156862742"/>
    <n v="0.61399999999999999"/>
    <x v="2"/>
    <x v="0"/>
    <n v="5140"/>
    <n v="5.98"/>
    <n v="9.6999999999999993"/>
    <n v="39.299999999999997"/>
    <n v="355879"/>
    <n v="97.3"/>
    <n v="31.7"/>
    <s v="Raabin_WBC"/>
    <s v="May_Grunwald_Giemsa"/>
    <s v="Leica_DM2000"/>
    <n v="40"/>
    <n v="360"/>
    <n v="0.748"/>
    <n v="0.68069999999999997"/>
    <n v="0.74729999999999996"/>
    <n v="6.6599999999999993E-2"/>
  </r>
  <r>
    <s v="CELL_000680"/>
    <x v="1"/>
    <x v="1"/>
    <s v="Normal_WBC"/>
    <n v="12.58"/>
    <n v="58.4"/>
    <n v="0.61899999999999999"/>
    <n v="0.36799999999999999"/>
    <n v="158.69565217391303"/>
    <n v="0.749"/>
    <n v="0.22800000000000001"/>
    <n v="3.57"/>
    <n v="3.4"/>
    <n v="0.84199999999999997"/>
    <n v="346"/>
    <n v="83"/>
    <n v="192"/>
    <n v="171"/>
    <n v="186"/>
    <n v="75.294117647058826"/>
    <n v="67.058823529411754"/>
    <n v="72.941176470588232"/>
    <n v="0.63700000000000001"/>
    <x v="0"/>
    <x v="1"/>
    <n v="6324"/>
    <n v="4.42"/>
    <n v="14.2"/>
    <n v="38.1"/>
    <n v="380660"/>
    <n v="85.5"/>
    <n v="34.700000000000003"/>
    <s v="CytoData"/>
    <s v="May_Grunwald_Giemsa"/>
    <s v="Olympus_BX51"/>
    <n v="60"/>
    <n v="360"/>
    <n v="5.3100000000000001E-2"/>
    <n v="0.84770000000000001"/>
    <n v="0.97770000000000001"/>
    <n v="0.13"/>
  </r>
  <r>
    <s v="CELL_004514"/>
    <x v="16"/>
    <x v="0"/>
    <s v="Anemia"/>
    <n v="7.36"/>
    <n v="0"/>
    <n v="0"/>
    <n v="1"/>
    <n v="0"/>
    <n v="0.68400000000000005"/>
    <n v="0.89300000000000002"/>
    <n v="0.64"/>
    <n v="1"/>
    <n v="0.86199999999999999"/>
    <n v="185"/>
    <n v="47"/>
    <n v="233"/>
    <n v="122"/>
    <n v="151"/>
    <n v="91.372549019607845"/>
    <n v="47.843137254901961"/>
    <n v="59.215686274509807"/>
    <n v="0.45300000000000001"/>
    <x v="0"/>
    <x v="0"/>
    <n v="11929"/>
    <n v="4.5199999999999996"/>
    <n v="14.9"/>
    <n v="43"/>
    <n v="199299"/>
    <n v="109.3"/>
    <n v="34.700000000000003"/>
    <s v="PBC_Dataset"/>
    <s v="Giemsa"/>
    <s v="Zeiss_Axio"/>
    <n v="100"/>
    <n v="360"/>
    <n v="0.82050000000000001"/>
    <n v="0.94930000000000003"/>
    <n v="0.96940000000000004"/>
    <n v="2.0100000000000007E-2"/>
  </r>
  <r>
    <s v="CELL_005134"/>
    <x v="14"/>
    <x v="0"/>
    <s v="Anemia"/>
    <n v="9.11"/>
    <n v="0"/>
    <n v="0"/>
    <n v="1"/>
    <n v="0"/>
    <n v="0.82099999999999995"/>
    <n v="9.5000000000000001E-2"/>
    <n v="0.61"/>
    <n v="1"/>
    <n v="0.93700000000000006"/>
    <n v="156"/>
    <n v="60"/>
    <n v="254"/>
    <n v="138"/>
    <n v="134"/>
    <n v="99.607843137254903"/>
    <n v="54.117647058823529"/>
    <n v="52.549019607843142"/>
    <n v="0.375"/>
    <x v="1"/>
    <x v="1"/>
    <n v="9286"/>
    <n v="5.05"/>
    <n v="11.6"/>
    <n v="31.8"/>
    <n v="153463"/>
    <n v="106.7"/>
    <n v="31.4"/>
    <s v="Raabin_WBC"/>
    <s v="Giemsa"/>
    <s v="Olympus_BX51"/>
    <n v="100"/>
    <n v="224"/>
    <n v="0.88290000000000002"/>
    <n v="0.79169999999999996"/>
    <n v="0.8911"/>
    <n v="9.9400000000000044E-2"/>
  </r>
  <r>
    <s v="CELL_002601"/>
    <x v="10"/>
    <x v="1"/>
    <s v="Normal_WBC"/>
    <n v="12.69"/>
    <n v="45.1"/>
    <n v="0.497"/>
    <n v="0.42199999999999999"/>
    <n v="106.87203791469194"/>
    <n v="0.754"/>
    <n v="0.56200000000000006"/>
    <n v="3.67"/>
    <n v="2.1"/>
    <n v="0.77400000000000002"/>
    <n v="395"/>
    <n v="73"/>
    <n v="254"/>
    <n v="148"/>
    <n v="164"/>
    <n v="99.607843137254903"/>
    <n v="58.039215686274517"/>
    <n v="64.313725490196077"/>
    <n v="0.69499999999999995"/>
    <x v="1"/>
    <x v="1"/>
    <n v="7966"/>
    <n v="3.69"/>
    <n v="12.8"/>
    <n v="27.4"/>
    <n v="238110"/>
    <n v="101.6"/>
    <n v="33.9"/>
    <s v="Raabin_WBC"/>
    <s v="Wright"/>
    <s v="Olympus_BX51"/>
    <n v="40"/>
    <n v="224"/>
    <n v="5.3400000000000003E-2"/>
    <n v="0.87129999999999996"/>
    <n v="0.97709999999999997"/>
    <n v="0.10580000000000001"/>
  </r>
  <r>
    <s v="CELL_003981"/>
    <x v="7"/>
    <x v="1"/>
    <s v="Normal_Platelet"/>
    <n v="2.4900000000000002"/>
    <n v="0"/>
    <n v="0"/>
    <n v="1"/>
    <n v="0"/>
    <n v="0.60499999999999998"/>
    <n v="0.373"/>
    <n v="2.19"/>
    <n v="1"/>
    <n v="0.72899999999999998"/>
    <n v="23"/>
    <n v="18"/>
    <n v="204"/>
    <n v="145"/>
    <n v="132"/>
    <n v="80"/>
    <n v="56.862745098039213"/>
    <n v="51.764705882352949"/>
    <n v="0.61399999999999999"/>
    <x v="1"/>
    <x v="1"/>
    <n v="7750"/>
    <n v="4.3899999999999997"/>
    <n v="12.6"/>
    <n v="39.799999999999997"/>
    <n v="281305"/>
    <n v="81"/>
    <n v="31.1"/>
    <s v="PBC_Dataset"/>
    <s v="May_Grunwald_Giemsa"/>
    <s v="Olympus_BX51"/>
    <n v="100"/>
    <n v="360"/>
    <n v="4.7E-2"/>
    <n v="0.94440000000000002"/>
    <n v="0.86399999999999999"/>
    <n v="-8.0400000000000027E-2"/>
  </r>
  <r>
    <s v="CELL_000566"/>
    <x v="1"/>
    <x v="1"/>
    <s v="Normal_WBC"/>
    <n v="12.54"/>
    <n v="52.4"/>
    <n v="0.49"/>
    <n v="0.48399999999999999"/>
    <n v="108.26446280991736"/>
    <n v="0.67600000000000005"/>
    <n v="0.24"/>
    <n v="3.52"/>
    <n v="3.8"/>
    <n v="0.82699999999999996"/>
    <n v="376"/>
    <n v="77"/>
    <n v="220"/>
    <n v="161"/>
    <n v="167"/>
    <n v="86.274509803921575"/>
    <n v="63.13725490196078"/>
    <n v="65.490196078431367"/>
    <n v="0.62"/>
    <x v="1"/>
    <x v="0"/>
    <n v="9094"/>
    <n v="4.67"/>
    <n v="13.9"/>
    <n v="48.6"/>
    <n v="404137"/>
    <n v="86.3"/>
    <n v="31.5"/>
    <s v="Raabin_WBC"/>
    <s v="May_Grunwald_Giemsa"/>
    <s v="Zeiss_Axio"/>
    <n v="60"/>
    <n v="360"/>
    <n v="0.1164"/>
    <n v="0.91320000000000001"/>
    <n v="0.89670000000000005"/>
    <n v="-1.6499999999999959E-2"/>
  </r>
  <r>
    <s v="CELL_005829"/>
    <x v="18"/>
    <x v="0"/>
    <s v="Artefact"/>
    <n v="11.61"/>
    <n v="19.100000000000001"/>
    <n v="0.33900000000000002"/>
    <n v="1"/>
    <n v="19.100000000000001"/>
    <n v="0.64300000000000002"/>
    <n v="0.871"/>
    <n v="1.85"/>
    <n v="2.9"/>
    <n v="0.63200000000000001"/>
    <n v="145"/>
    <n v="39"/>
    <n v="165"/>
    <n v="92"/>
    <n v="201"/>
    <n v="64.705882352941174"/>
    <n v="36.078431372549019"/>
    <n v="78.82352941176471"/>
    <n v="0.56999999999999995"/>
    <x v="2"/>
    <x v="0"/>
    <n v="12083"/>
    <n v="5"/>
    <n v="13.5"/>
    <n v="43.8"/>
    <n v="224285"/>
    <n v="97.4"/>
    <n v="33.299999999999997"/>
    <s v="PBC_Dataset"/>
    <s v="Giemsa"/>
    <s v="Olympus_BX51"/>
    <n v="100"/>
    <n v="256"/>
    <n v="0.79169999999999996"/>
    <n v="0.77539999999999998"/>
    <n v="0.71740000000000004"/>
    <n v="-5.799999999999994E-2"/>
  </r>
  <r>
    <s v="CELL_004163"/>
    <x v="8"/>
    <x v="0"/>
    <s v="Leukemia"/>
    <n v="15.34"/>
    <n v="78.3"/>
    <n v="0.27800000000000002"/>
    <n v="0.11"/>
    <n v="711.81818181818176"/>
    <n v="0.73799999999999999"/>
    <n v="0.30099999999999999"/>
    <n v="1.08"/>
    <n v="1"/>
    <n v="0.90900000000000003"/>
    <n v="724"/>
    <n v="95"/>
    <n v="187"/>
    <n v="169"/>
    <n v="175"/>
    <n v="73.333333333333329"/>
    <n v="66.274509803921561"/>
    <n v="68.627450980392155"/>
    <n v="0.70499999999999996"/>
    <x v="1"/>
    <x v="1"/>
    <n v="7548"/>
    <n v="5.88"/>
    <n v="12.3"/>
    <n v="40.5"/>
    <n v="109280"/>
    <n v="96.6"/>
    <n v="31.9"/>
    <s v="Raabin_WBC"/>
    <s v="Wright"/>
    <s v="Olympus_BX51"/>
    <n v="100"/>
    <n v="360"/>
    <n v="0.62239999999999995"/>
    <n v="0.78080000000000005"/>
    <n v="0.71020000000000005"/>
    <n v="-7.0599999999999996E-2"/>
  </r>
  <r>
    <s v="CELL_001533"/>
    <x v="5"/>
    <x v="1"/>
    <s v="Normal_WBC"/>
    <n v="8.74"/>
    <n v="79.3"/>
    <n v="0.93200000000000005"/>
    <n v="0.17599999999999999"/>
    <n v="450.56818181818181"/>
    <n v="0.88100000000000001"/>
    <n v="0.25"/>
    <n v="1.25"/>
    <n v="1"/>
    <n v="0.86"/>
    <n v="286"/>
    <n v="59"/>
    <n v="213"/>
    <n v="163"/>
    <n v="209"/>
    <n v="83.529411764705884"/>
    <n v="63.921568627450974"/>
    <n v="81.960784313725483"/>
    <n v="0.66"/>
    <x v="0"/>
    <x v="1"/>
    <n v="4509"/>
    <n v="4.6399999999999997"/>
    <n v="13.9"/>
    <n v="43"/>
    <n v="334967"/>
    <n v="84.2"/>
    <n v="33.4"/>
    <s v="PBC_Dataset"/>
    <s v="Wright"/>
    <s v="Olympus_BX51"/>
    <n v="100"/>
    <n v="360"/>
    <n v="1.3299999999999999E-2"/>
    <n v="0.9254"/>
    <n v="0.94899999999999995"/>
    <n v="2.3599999999999954E-2"/>
  </r>
  <r>
    <s v="CELL_005167"/>
    <x v="14"/>
    <x v="0"/>
    <s v="Anemia"/>
    <n v="7.68"/>
    <n v="0"/>
    <n v="0"/>
    <n v="1"/>
    <n v="0"/>
    <n v="0.90500000000000003"/>
    <n v="0.17399999999999999"/>
    <n v="0.8"/>
    <n v="1"/>
    <n v="0.96099999999999997"/>
    <n v="214"/>
    <n v="39"/>
    <n v="225"/>
    <n v="136"/>
    <n v="132"/>
    <n v="88.235294117647058"/>
    <n v="53.333333333333336"/>
    <n v="51.764705882352949"/>
    <n v="0.49299999999999999"/>
    <x v="2"/>
    <x v="0"/>
    <n v="8625"/>
    <n v="4.58"/>
    <n v="14.9"/>
    <n v="43.2"/>
    <n v="246304"/>
    <n v="113.6"/>
    <n v="33.799999999999997"/>
    <s v="PBC_Dataset"/>
    <s v="Wright"/>
    <s v="Zeiss_Axio"/>
    <n v="60"/>
    <n v="360"/>
    <n v="0.70730000000000004"/>
    <n v="0.72519999999999996"/>
    <n v="0.92200000000000004"/>
    <n v="0.19680000000000009"/>
  </r>
  <r>
    <s v="CELL_000681"/>
    <x v="1"/>
    <x v="1"/>
    <s v="Normal_WBC"/>
    <n v="12.61"/>
    <n v="52.7"/>
    <n v="0.52400000000000002"/>
    <n v="0.56999999999999995"/>
    <n v="92.456140350877206"/>
    <n v="0.76800000000000002"/>
    <n v="0.44"/>
    <n v="3.56"/>
    <n v="2.8"/>
    <n v="0.72799999999999998"/>
    <n v="461"/>
    <n v="63"/>
    <n v="185"/>
    <n v="175"/>
    <n v="169"/>
    <n v="72.549019607843135"/>
    <n v="68.627450980392155"/>
    <n v="66.274509803921561"/>
    <n v="0.59599999999999997"/>
    <x v="1"/>
    <x v="1"/>
    <n v="11935"/>
    <n v="5.61"/>
    <n v="8.5"/>
    <n v="46.5"/>
    <n v="282949"/>
    <n v="70.900000000000006"/>
    <n v="31.9"/>
    <s v="CytoData"/>
    <s v="Giemsa"/>
    <s v="Olympus_BX51"/>
    <n v="100"/>
    <n v="360"/>
    <n v="5.67E-2"/>
    <n v="0.82879999999999998"/>
    <n v="0.91520000000000001"/>
    <n v="8.6400000000000032E-2"/>
  </r>
  <r>
    <s v="CELL_005692"/>
    <x v="3"/>
    <x v="0"/>
    <s v="Infection"/>
    <n v="11.95"/>
    <n v="80.099999999999994"/>
    <n v="0.75600000000000001"/>
    <n v="0.10199999999999999"/>
    <n v="785.29411764705878"/>
    <n v="0.67200000000000004"/>
    <n v="0.32600000000000001"/>
    <n v="1.47"/>
    <n v="1"/>
    <n v="0.80900000000000005"/>
    <n v="619"/>
    <n v="67"/>
    <n v="195"/>
    <n v="133"/>
    <n v="206"/>
    <n v="76.470588235294116"/>
    <n v="52.156862745098046"/>
    <n v="80.784313725490193"/>
    <n v="0.69599999999999995"/>
    <x v="0"/>
    <x v="1"/>
    <n v="4170"/>
    <n v="6.39"/>
    <n v="12.8"/>
    <n v="38.5"/>
    <n v="318123"/>
    <n v="99.6"/>
    <n v="31"/>
    <s v="PBC_Dataset"/>
    <s v="Giemsa"/>
    <s v="Leica_DM2000"/>
    <n v="40"/>
    <n v="512"/>
    <n v="0.98829999999999996"/>
    <n v="0.64029999999999998"/>
    <n v="0.59109999999999996"/>
    <n v="-4.9200000000000021E-2"/>
  </r>
  <r>
    <s v="CELL_000181"/>
    <x v="1"/>
    <x v="1"/>
    <s v="Normal_WBC"/>
    <n v="12.26"/>
    <n v="47.9"/>
    <n v="0.57899999999999996"/>
    <n v="0.46500000000000002"/>
    <n v="103.01075268817203"/>
    <n v="0.74399999999999999"/>
    <n v="0.42599999999999999"/>
    <n v="2.37"/>
    <n v="4.0999999999999996"/>
    <n v="0.77600000000000002"/>
    <n v="370"/>
    <n v="71"/>
    <n v="216"/>
    <n v="162"/>
    <n v="173"/>
    <n v="84.705882352941174"/>
    <n v="63.529411764705877"/>
    <n v="67.843137254901961"/>
    <n v="0.61499999999999999"/>
    <x v="0"/>
    <x v="0"/>
    <n v="4167"/>
    <n v="4.84"/>
    <n v="12.6"/>
    <n v="37.200000000000003"/>
    <n v="175790"/>
    <n v="89.1"/>
    <n v="34.799999999999997"/>
    <s v="PBC_Dataset"/>
    <s v="Wright"/>
    <s v="Zeiss_Axio"/>
    <n v="40"/>
    <n v="360"/>
    <n v="6.8199999999999997E-2"/>
    <n v="0.94669999999999999"/>
    <n v="0.93669999999999998"/>
    <n v="-1.0000000000000009E-2"/>
  </r>
  <r>
    <s v="CELL_004095"/>
    <x v="8"/>
    <x v="0"/>
    <s v="Leukemia"/>
    <n v="14.06"/>
    <n v="89.7"/>
    <n v="0.39"/>
    <n v="0.224"/>
    <n v="400.44642857142856"/>
    <n v="0.84899999999999998"/>
    <n v="0.26400000000000001"/>
    <n v="0.31"/>
    <n v="1"/>
    <n v="0.91200000000000003"/>
    <n v="541"/>
    <n v="104"/>
    <n v="197"/>
    <n v="145"/>
    <n v="195"/>
    <n v="77.254901960784323"/>
    <n v="56.862745098039213"/>
    <n v="76.470588235294116"/>
    <n v="0.63900000000000001"/>
    <x v="1"/>
    <x v="0"/>
    <n v="3717"/>
    <n v="4.6399999999999997"/>
    <n v="13.1"/>
    <n v="48.5"/>
    <n v="282649"/>
    <n v="80.400000000000006"/>
    <n v="34.4"/>
    <s v="Raabin_WBC"/>
    <s v="May_Grunwald_Giemsa"/>
    <s v="Olympus_BX51"/>
    <n v="40"/>
    <n v="224"/>
    <n v="0.78420000000000001"/>
    <n v="0.79910000000000003"/>
    <n v="0.98109999999999997"/>
    <n v="0.18199999999999994"/>
  </r>
  <r>
    <s v="CELL_002143"/>
    <x v="4"/>
    <x v="1"/>
    <s v="Normal_WBC"/>
    <n v="14.4"/>
    <n v="62.4"/>
    <n v="0.439"/>
    <n v="0.435"/>
    <n v="143.44827586206895"/>
    <n v="0.66300000000000003"/>
    <n v="0.46300000000000002"/>
    <n v="2.4500000000000002"/>
    <n v="1.6"/>
    <n v="0.69"/>
    <n v="492"/>
    <n v="97"/>
    <n v="202"/>
    <n v="154"/>
    <n v="194"/>
    <n v="79.215686274509807"/>
    <n v="60.392156862745097"/>
    <n v="76.078431372549019"/>
    <n v="0.56200000000000006"/>
    <x v="0"/>
    <x v="1"/>
    <n v="11795"/>
    <n v="4.3899999999999997"/>
    <n v="16.2"/>
    <n v="44.2"/>
    <n v="196188"/>
    <n v="78.7"/>
    <n v="34.4"/>
    <s v="PBC_Dataset"/>
    <s v="Wright"/>
    <s v="Leica_DM2000"/>
    <n v="60"/>
    <n v="256"/>
    <n v="1.6899999999999998E-2"/>
    <n v="0.97450000000000003"/>
    <n v="0.84689999999999999"/>
    <n v="-0.12760000000000005"/>
  </r>
  <r>
    <s v="CELL_003160"/>
    <x v="2"/>
    <x v="1"/>
    <s v="Normal_RBC"/>
    <n v="7.58"/>
    <n v="0"/>
    <n v="0"/>
    <n v="1"/>
    <n v="0"/>
    <n v="0.92100000000000004"/>
    <n v="0.123"/>
    <n v="0.59"/>
    <n v="1"/>
    <n v="0.92500000000000004"/>
    <n v="192"/>
    <n v="44"/>
    <n v="221"/>
    <n v="141"/>
    <n v="138"/>
    <n v="86.666666666666671"/>
    <n v="55.294117647058826"/>
    <n v="54.117647058823529"/>
    <n v="0.54100000000000004"/>
    <x v="2"/>
    <x v="0"/>
    <n v="10182"/>
    <n v="4.51"/>
    <n v="11.4"/>
    <n v="44.2"/>
    <n v="194959"/>
    <n v="87.1"/>
    <n v="33.299999999999997"/>
    <s v="PBC_Dataset"/>
    <s v="Wright"/>
    <s v="Olympus_BX51"/>
    <n v="60"/>
    <n v="360"/>
    <n v="9.9299999999999999E-2"/>
    <n v="0.96399999999999997"/>
    <n v="0.89859999999999995"/>
    <n v="-6.5400000000000014E-2"/>
  </r>
  <r>
    <s v="CELL_005011"/>
    <x v="17"/>
    <x v="0"/>
    <s v="Sickle_Cell_Anemia"/>
    <n v="6.85"/>
    <n v="0"/>
    <n v="0"/>
    <n v="1"/>
    <n v="0"/>
    <n v="0.23899999999999999"/>
    <n v="0.95"/>
    <n v="0.52"/>
    <n v="1"/>
    <n v="0.67200000000000004"/>
    <n v="151"/>
    <n v="62"/>
    <n v="230"/>
    <n v="114"/>
    <n v="130"/>
    <n v="90.196078431372555"/>
    <n v="44.705882352941181"/>
    <n v="50.980392156862742"/>
    <n v="0.50900000000000001"/>
    <x v="0"/>
    <x v="1"/>
    <n v="6704"/>
    <n v="5.0199999999999996"/>
    <n v="13.2"/>
    <n v="42"/>
    <n v="339787"/>
    <n v="70.5"/>
    <n v="34.299999999999997"/>
    <s v="PBC_Dataset"/>
    <s v="Giemsa"/>
    <s v="Leica_DM2000"/>
    <n v="100"/>
    <n v="512"/>
    <n v="0.84750000000000003"/>
    <n v="0.88390000000000002"/>
    <n v="0.74170000000000003"/>
    <n v="-0.14219999999999999"/>
  </r>
  <r>
    <s v="CELL_000279"/>
    <x v="1"/>
    <x v="1"/>
    <s v="Normal_WBC"/>
    <n v="11.06"/>
    <n v="52.6"/>
    <n v="0.38600000000000001"/>
    <n v="0.40699999999999997"/>
    <n v="129.23832923832924"/>
    <n v="0.746"/>
    <n v="0.36599999999999999"/>
    <n v="3.27"/>
    <n v="3.7"/>
    <n v="0.81899999999999995"/>
    <n v="390"/>
    <n v="56"/>
    <n v="201"/>
    <n v="145"/>
    <n v="191"/>
    <n v="78.82352941176471"/>
    <n v="56.862745098039213"/>
    <n v="74.901960784313729"/>
    <n v="0.71399999999999997"/>
    <x v="1"/>
    <x v="0"/>
    <n v="9346"/>
    <n v="4.29"/>
    <n v="12.5"/>
    <n v="35.6"/>
    <n v="212761"/>
    <n v="98.8"/>
    <n v="32.200000000000003"/>
    <s v="Raabin_WBC"/>
    <s v="Giemsa"/>
    <s v="Olympus_BX51"/>
    <n v="100"/>
    <n v="360"/>
    <n v="0"/>
    <n v="0.91820000000000002"/>
    <n v="0.87480000000000002"/>
    <n v="-4.3399999999999994E-2"/>
  </r>
  <r>
    <s v="CELL_000628"/>
    <x v="1"/>
    <x v="1"/>
    <s v="Normal_WBC"/>
    <n v="12.28"/>
    <n v="58"/>
    <n v="0.63100000000000001"/>
    <n v="0.41099999999999998"/>
    <n v="141.11922141119223"/>
    <n v="0.71099999999999997"/>
    <n v="0.377"/>
    <n v="3.04"/>
    <n v="4"/>
    <n v="0.76600000000000001"/>
    <n v="471"/>
    <n v="82"/>
    <n v="210"/>
    <n v="160"/>
    <n v="173"/>
    <n v="82.35294117647058"/>
    <n v="62.745098039215684"/>
    <n v="67.843137254901961"/>
    <n v="0.61199999999999999"/>
    <x v="1"/>
    <x v="1"/>
    <n v="5979"/>
    <n v="4.24"/>
    <n v="12.1"/>
    <n v="33.1"/>
    <n v="169220"/>
    <n v="97.6"/>
    <n v="31.1"/>
    <s v="Raabin_WBC"/>
    <s v="May_Grunwald_Giemsa"/>
    <s v="Olympus_BX51"/>
    <n v="100"/>
    <n v="512"/>
    <n v="0.1263"/>
    <n v="0.87490000000000001"/>
    <n v="0.9143"/>
    <n v="3.9399999999999991E-2"/>
  </r>
  <r>
    <s v="CELL_004998"/>
    <x v="17"/>
    <x v="0"/>
    <s v="Sickle_Cell_Anemia"/>
    <n v="7.48"/>
    <n v="0"/>
    <n v="0"/>
    <n v="1"/>
    <n v="0"/>
    <n v="0.40799999999999997"/>
    <n v="0.86299999999999999"/>
    <n v="0.35"/>
    <n v="1"/>
    <n v="0.74"/>
    <n v="180"/>
    <n v="64"/>
    <n v="211"/>
    <n v="121"/>
    <n v="112"/>
    <n v="82.745098039215677"/>
    <n v="47.450980392156858"/>
    <n v="43.921568627450981"/>
    <n v="0.50800000000000001"/>
    <x v="1"/>
    <x v="0"/>
    <n v="5451"/>
    <n v="4.76"/>
    <n v="13.1"/>
    <n v="49.4"/>
    <n v="291793"/>
    <n v="87.9"/>
    <n v="33.9"/>
    <s v="Raabin_WBC"/>
    <s v="May_Grunwald_Giemsa"/>
    <s v="Olympus_BX51"/>
    <n v="100"/>
    <n v="360"/>
    <n v="0.98180000000000001"/>
    <n v="0.73219999999999996"/>
    <n v="0.76139999999999997"/>
    <n v="2.9200000000000004E-2"/>
  </r>
  <r>
    <s v="CELL_001205"/>
    <x v="5"/>
    <x v="1"/>
    <s v="Normal_WBC"/>
    <n v="8.9"/>
    <n v="78.599999999999994"/>
    <n v="0.76"/>
    <n v="0.217"/>
    <n v="362.21198156682027"/>
    <n v="0.81200000000000006"/>
    <n v="0.27600000000000002"/>
    <n v="0.92"/>
    <n v="1.2"/>
    <n v="0.89700000000000002"/>
    <n v="260"/>
    <n v="54"/>
    <n v="194"/>
    <n v="162"/>
    <n v="194"/>
    <n v="76.078431372549019"/>
    <n v="63.529411764705877"/>
    <n v="76.078431372549019"/>
    <n v="0.77900000000000003"/>
    <x v="0"/>
    <x v="1"/>
    <n v="8161"/>
    <n v="6.35"/>
    <n v="14.9"/>
    <n v="44.8"/>
    <n v="234005"/>
    <n v="98.4"/>
    <n v="32.200000000000003"/>
    <s v="CytoData"/>
    <s v="Giemsa"/>
    <s v="Leica_DM2000"/>
    <n v="60"/>
    <n v="224"/>
    <n v="0.1019"/>
    <n v="0.995"/>
    <n v="0.90820000000000001"/>
    <n v="-8.6799999999999988E-2"/>
  </r>
  <r>
    <s v="CELL_003654"/>
    <x v="2"/>
    <x v="1"/>
    <s v="Normal_RBC"/>
    <n v="7.44"/>
    <n v="0"/>
    <n v="0"/>
    <n v="1"/>
    <n v="0"/>
    <n v="1"/>
    <n v="0.23599999999999999"/>
    <n v="0.6"/>
    <n v="1"/>
    <n v="0.90600000000000003"/>
    <n v="154"/>
    <n v="47"/>
    <n v="239"/>
    <n v="119"/>
    <n v="135"/>
    <n v="93.725490196078425"/>
    <n v="46.666666666666664"/>
    <n v="52.941176470588239"/>
    <n v="0.51"/>
    <x v="1"/>
    <x v="0"/>
    <n v="7363"/>
    <n v="4.68"/>
    <n v="11"/>
    <n v="35.1"/>
    <n v="135455"/>
    <n v="96.4"/>
    <n v="33.6"/>
    <s v="Raabin_WBC"/>
    <s v="Wright"/>
    <s v="Leica_DM2000"/>
    <n v="100"/>
    <n v="256"/>
    <n v="8.5000000000000006E-3"/>
    <n v="0.94899999999999995"/>
    <n v="0.89180000000000004"/>
    <n v="-5.7199999999999918E-2"/>
  </r>
  <r>
    <s v="CELL_000433"/>
    <x v="1"/>
    <x v="1"/>
    <s v="Normal_WBC"/>
    <n v="11.49"/>
    <n v="49.5"/>
    <n v="0.51500000000000001"/>
    <n v="0.59899999999999998"/>
    <n v="82.637729549248746"/>
    <n v="0.75700000000000001"/>
    <n v="0.35399999999999998"/>
    <n v="3.1"/>
    <n v="3.4"/>
    <n v="0.78100000000000003"/>
    <n v="427"/>
    <n v="80"/>
    <n v="214"/>
    <n v="143"/>
    <n v="179"/>
    <n v="83.921568627450981"/>
    <n v="56.078431372549019"/>
    <n v="70.196078431372541"/>
    <n v="0.61099999999999999"/>
    <x v="1"/>
    <x v="1"/>
    <n v="7132"/>
    <n v="3.67"/>
    <n v="14.4"/>
    <n v="47.8"/>
    <n v="277244"/>
    <n v="92.4"/>
    <n v="34.1"/>
    <s v="Raabin_WBC"/>
    <s v="Wright"/>
    <s v="Olympus_BX51"/>
    <n v="60"/>
    <n v="224"/>
    <n v="0.1166"/>
    <n v="0.85629999999999995"/>
    <n v="1"/>
    <n v="0.14370000000000005"/>
  </r>
  <r>
    <s v="CELL_005034"/>
    <x v="17"/>
    <x v="0"/>
    <s v="Sickle_Cell_Anemia"/>
    <n v="7.32"/>
    <n v="0"/>
    <n v="0"/>
    <n v="1"/>
    <n v="0"/>
    <n v="0.33100000000000002"/>
    <n v="0.80100000000000005"/>
    <n v="0.75"/>
    <n v="1"/>
    <n v="0.85699999999999998"/>
    <n v="156"/>
    <n v="59"/>
    <n v="234"/>
    <n v="107"/>
    <n v="118"/>
    <n v="91.764705882352942"/>
    <n v="41.96078431372549"/>
    <n v="46.274509803921568"/>
    <n v="0.42399999999999999"/>
    <x v="2"/>
    <x v="1"/>
    <n v="4559"/>
    <n v="4.58"/>
    <n v="11.8"/>
    <n v="40.799999999999997"/>
    <n v="267658"/>
    <n v="102.2"/>
    <n v="32.9"/>
    <s v="CytoData"/>
    <s v="Wright"/>
    <s v="Zeiss_Axio"/>
    <n v="60"/>
    <n v="256"/>
    <n v="0.89410000000000001"/>
    <n v="0.94850000000000001"/>
    <n v="0.71550000000000002"/>
    <n v="-0.23299999999999998"/>
  </r>
  <r>
    <s v="CELL_000290"/>
    <x v="1"/>
    <x v="1"/>
    <s v="Normal_WBC"/>
    <n v="10.119999999999999"/>
    <n v="61.2"/>
    <n v="0.55300000000000005"/>
    <n v="0.42099999999999999"/>
    <n v="145.36817102137769"/>
    <n v="0.79"/>
    <n v="0.439"/>
    <n v="3.88"/>
    <n v="3.7"/>
    <n v="0.77500000000000002"/>
    <n v="422"/>
    <n v="86"/>
    <n v="230"/>
    <n v="173"/>
    <n v="196"/>
    <n v="90.196078431372555"/>
    <n v="67.843137254901961"/>
    <n v="76.862745098039227"/>
    <n v="0.69899999999999995"/>
    <x v="1"/>
    <x v="1"/>
    <n v="9896"/>
    <n v="5.14"/>
    <n v="16.899999999999999"/>
    <n v="31.9"/>
    <n v="263972"/>
    <n v="84.9"/>
    <n v="32.799999999999997"/>
    <s v="Raabin_WBC"/>
    <s v="Wright"/>
    <s v="Olympus_BX51"/>
    <n v="40"/>
    <n v="360"/>
    <n v="3.8699999999999998E-2"/>
    <n v="1"/>
    <n v="0.9093"/>
    <n v="-9.0700000000000003E-2"/>
  </r>
  <r>
    <s v="CELL_001859"/>
    <x v="5"/>
    <x v="1"/>
    <s v="Normal_WBC"/>
    <n v="9.39"/>
    <n v="88.7"/>
    <n v="0.85299999999999998"/>
    <n v="0.16200000000000001"/>
    <n v="547.53086419753083"/>
    <n v="0.88500000000000001"/>
    <n v="0.23300000000000001"/>
    <n v="1.29"/>
    <n v="1"/>
    <n v="0.92900000000000005"/>
    <n v="320"/>
    <n v="50"/>
    <n v="184"/>
    <n v="162"/>
    <n v="193"/>
    <n v="72.156862745098039"/>
    <n v="63.529411764705877"/>
    <n v="75.686274509803923"/>
    <n v="0.77200000000000002"/>
    <x v="1"/>
    <x v="0"/>
    <n v="9719"/>
    <n v="4.1100000000000003"/>
    <n v="13.6"/>
    <n v="27.8"/>
    <n v="266467"/>
    <n v="83.7"/>
    <n v="30.4"/>
    <s v="PBC_Dataset"/>
    <s v="Wright"/>
    <s v="Olympus_BX51"/>
    <n v="100"/>
    <n v="360"/>
    <n v="0.13300000000000001"/>
    <n v="0.88790000000000002"/>
    <n v="0.8982"/>
    <n v="1.0299999999999976E-2"/>
  </r>
  <r>
    <s v="CELL_001028"/>
    <x v="1"/>
    <x v="1"/>
    <s v="Normal_WBC"/>
    <n v="12.57"/>
    <n v="51.4"/>
    <n v="0.50900000000000001"/>
    <n v="0.44700000000000001"/>
    <n v="114.98881431767337"/>
    <n v="0.66200000000000003"/>
    <n v="0.34100000000000003"/>
    <n v="3.2"/>
    <n v="4.3"/>
    <n v="0.78900000000000003"/>
    <n v="460"/>
    <n v="55"/>
    <n v="227"/>
    <n v="146"/>
    <n v="186"/>
    <n v="89.019607843137251"/>
    <n v="57.254901960784309"/>
    <n v="72.941176470588232"/>
    <n v="0.67800000000000005"/>
    <x v="2"/>
    <x v="1"/>
    <n v="7525"/>
    <n v="4.72"/>
    <n v="12.7"/>
    <n v="47"/>
    <n v="275904"/>
    <n v="94.6"/>
    <n v="34"/>
    <s v="CytoData"/>
    <s v="Giemsa"/>
    <s v="Olympus_BX51"/>
    <n v="100"/>
    <n v="224"/>
    <n v="0.10290000000000001"/>
    <n v="0.86060000000000003"/>
    <n v="0.83830000000000005"/>
    <n v="-2.2299999999999986E-2"/>
  </r>
  <r>
    <s v="CELL_002026"/>
    <x v="4"/>
    <x v="1"/>
    <s v="Normal_WBC"/>
    <n v="15.12"/>
    <n v="61.2"/>
    <n v="0.54100000000000004"/>
    <n v="0.312"/>
    <n v="196.15384615384616"/>
    <n v="0.63800000000000001"/>
    <n v="0.41399999999999998"/>
    <n v="2.0499999999999998"/>
    <n v="1.3"/>
    <n v="0.72"/>
    <n v="698"/>
    <n v="97"/>
    <n v="229"/>
    <n v="163"/>
    <n v="169"/>
    <n v="89.803921568627459"/>
    <n v="63.921568627450974"/>
    <n v="66.274509803921561"/>
    <n v="0.51"/>
    <x v="1"/>
    <x v="0"/>
    <n v="6692"/>
    <n v="6.13"/>
    <n v="12.6"/>
    <n v="48.8"/>
    <n v="148392"/>
    <n v="93.4"/>
    <n v="34"/>
    <s v="Raabin_WBC"/>
    <s v="Giemsa"/>
    <s v="Zeiss_Axio"/>
    <n v="100"/>
    <n v="256"/>
    <n v="0.1341"/>
    <n v="0.78700000000000003"/>
    <n v="0.95509999999999995"/>
    <n v="0.16809999999999992"/>
  </r>
  <r>
    <s v="CELL_000536"/>
    <x v="1"/>
    <x v="1"/>
    <s v="Normal_WBC"/>
    <n v="12.96"/>
    <n v="50"/>
    <n v="0.53700000000000003"/>
    <n v="0.44600000000000001"/>
    <n v="112.10762331838565"/>
    <n v="0.85399999999999998"/>
    <n v="0.39700000000000002"/>
    <n v="4.07"/>
    <n v="2.7"/>
    <n v="0.82599999999999996"/>
    <n v="428"/>
    <n v="76"/>
    <n v="197"/>
    <n v="185"/>
    <n v="185"/>
    <n v="77.254901960784323"/>
    <n v="72.549019607843135"/>
    <n v="72.549019607843135"/>
    <n v="0.57399999999999995"/>
    <x v="1"/>
    <x v="1"/>
    <n v="6959"/>
    <n v="3.9"/>
    <n v="10.6"/>
    <n v="29.7"/>
    <n v="211273"/>
    <n v="87.3"/>
    <n v="32"/>
    <s v="CytoData"/>
    <s v="Giemsa"/>
    <s v="Zeiss_Axio"/>
    <n v="60"/>
    <n v="224"/>
    <n v="8.2299999999999998E-2"/>
    <n v="0.91779999999999995"/>
    <n v="0.87219999999999998"/>
    <n v="-4.5599999999999974E-2"/>
  </r>
  <r>
    <s v="CELL_001560"/>
    <x v="5"/>
    <x v="1"/>
    <s v="Normal_WBC"/>
    <n v="8.83"/>
    <n v="75.400000000000006"/>
    <n v="0.88100000000000001"/>
    <n v="0.13200000000000001"/>
    <n v="571.21212121212125"/>
    <n v="0.89300000000000002"/>
    <n v="0.24099999999999999"/>
    <n v="1.07"/>
    <n v="1"/>
    <n v="0.84399999999999997"/>
    <n v="245"/>
    <n v="64"/>
    <n v="175"/>
    <n v="153"/>
    <n v="191"/>
    <n v="68.627450980392155"/>
    <n v="60"/>
    <n v="74.901960784313729"/>
    <n v="0.6"/>
    <x v="1"/>
    <x v="0"/>
    <n v="11230"/>
    <n v="4.26"/>
    <n v="11.3"/>
    <n v="46.6"/>
    <n v="330640"/>
    <n v="97.7"/>
    <n v="32.799999999999997"/>
    <s v="CytoData"/>
    <s v="Wright"/>
    <s v="Olympus_BX51"/>
    <n v="100"/>
    <n v="360"/>
    <n v="0.21099999999999999"/>
    <n v="0.93820000000000003"/>
    <n v="0.95599999999999996"/>
    <n v="1.7799999999999927E-2"/>
  </r>
  <r>
    <s v="CELL_004413"/>
    <x v="13"/>
    <x v="0"/>
    <s v="Leukemia"/>
    <n v="11.12"/>
    <n v="82.1"/>
    <n v="0.35799999999999998"/>
    <n v="0.19700000000000001"/>
    <n v="416.75126903553297"/>
    <n v="0.77700000000000002"/>
    <n v="0.26800000000000002"/>
    <n v="0.9"/>
    <n v="1.1000000000000001"/>
    <n v="0.8"/>
    <n v="432"/>
    <n v="92"/>
    <n v="179"/>
    <n v="141"/>
    <n v="219"/>
    <n v="70.196078431372541"/>
    <n v="55.294117647058826"/>
    <n v="85.882352941176464"/>
    <n v="0.71399999999999997"/>
    <x v="0"/>
    <x v="0"/>
    <n v="4562"/>
    <n v="3.3"/>
    <n v="13.6"/>
    <n v="41.8"/>
    <n v="150546"/>
    <n v="81.8"/>
    <n v="35.4"/>
    <s v="PBC_Dataset"/>
    <s v="Giemsa"/>
    <s v="Zeiss_Axio"/>
    <n v="100"/>
    <n v="360"/>
    <n v="0.61299999999999999"/>
    <n v="0.84250000000000003"/>
    <n v="0.872"/>
    <n v="2.9499999999999971E-2"/>
  </r>
  <r>
    <s v="CELL_000994"/>
    <x v="1"/>
    <x v="1"/>
    <s v="Normal_WBC"/>
    <n v="11.99"/>
    <n v="56.4"/>
    <n v="0.432"/>
    <n v="0.52900000000000003"/>
    <n v="106.61625708884688"/>
    <n v="0.79200000000000004"/>
    <n v="0.47099999999999997"/>
    <n v="3.81"/>
    <n v="4.3"/>
    <n v="0.78800000000000003"/>
    <n v="409"/>
    <n v="67"/>
    <n v="223"/>
    <n v="164"/>
    <n v="201"/>
    <n v="87.450980392156865"/>
    <n v="64.313725490196077"/>
    <n v="78.82352941176471"/>
    <n v="0.72799999999999998"/>
    <x v="1"/>
    <x v="0"/>
    <n v="2681"/>
    <n v="4.29"/>
    <n v="13.2"/>
    <n v="33.700000000000003"/>
    <n v="203882"/>
    <n v="102.9"/>
    <n v="32"/>
    <s v="Raabin_WBC"/>
    <s v="Wright"/>
    <s v="Olympus_BX51"/>
    <n v="100"/>
    <n v="512"/>
    <n v="0.1145"/>
    <n v="0.85460000000000003"/>
    <n v="0.84060000000000001"/>
    <n v="-1.4000000000000012E-2"/>
  </r>
  <r>
    <s v="CELL_001188"/>
    <x v="5"/>
    <x v="1"/>
    <s v="Normal_WBC"/>
    <n v="9.25"/>
    <n v="71.599999999999994"/>
    <n v="0.74399999999999999"/>
    <n v="0.16"/>
    <n v="447.49999999999994"/>
    <n v="0.88300000000000001"/>
    <n v="0.32300000000000001"/>
    <n v="1.42"/>
    <n v="1"/>
    <n v="0.877"/>
    <n v="217"/>
    <n v="55"/>
    <n v="189"/>
    <n v="154"/>
    <n v="195"/>
    <n v="74.117647058823536"/>
    <n v="60.392156862745097"/>
    <n v="76.470588235294116"/>
    <n v="0.69099999999999995"/>
    <x v="1"/>
    <x v="0"/>
    <n v="5863"/>
    <n v="3.9"/>
    <n v="13.9"/>
    <n v="36"/>
    <n v="286834"/>
    <n v="90.6"/>
    <n v="36"/>
    <s v="Raabin_WBC"/>
    <s v="Giemsa"/>
    <s v="Leica_DM2000"/>
    <n v="60"/>
    <n v="512"/>
    <n v="0.21659999999999999"/>
    <n v="0.79120000000000001"/>
    <n v="0.92049999999999998"/>
    <n v="0.12929999999999997"/>
  </r>
  <r>
    <s v="CELL_000189"/>
    <x v="1"/>
    <x v="1"/>
    <s v="Normal_WBC"/>
    <n v="12.77"/>
    <n v="53.1"/>
    <n v="0.47599999999999998"/>
    <n v="0.434"/>
    <n v="122.35023041474655"/>
    <n v="0.77500000000000002"/>
    <n v="0.247"/>
    <n v="3.63"/>
    <n v="1.8"/>
    <n v="0.95599999999999996"/>
    <n v="495"/>
    <n v="69"/>
    <n v="210"/>
    <n v="164"/>
    <n v="176"/>
    <n v="82.35294117647058"/>
    <n v="64.313725490196077"/>
    <n v="69.019607843137251"/>
    <n v="0.66300000000000003"/>
    <x v="0"/>
    <x v="1"/>
    <n v="6640"/>
    <n v="3.91"/>
    <n v="14"/>
    <n v="33"/>
    <n v="236488"/>
    <n v="85.4"/>
    <n v="33.200000000000003"/>
    <s v="Raabin_WBC"/>
    <s v="Giemsa"/>
    <s v="Leica_DM2000"/>
    <n v="40"/>
    <n v="512"/>
    <n v="1.6500000000000001E-2"/>
    <n v="0.98460000000000003"/>
    <n v="0.88839999999999997"/>
    <n v="-9.6200000000000063E-2"/>
  </r>
  <r>
    <s v="CELL_005782"/>
    <x v="6"/>
    <x v="0"/>
    <s v="Artefact"/>
    <n v="7.96"/>
    <n v="94.6"/>
    <n v="0.754"/>
    <n v="0.05"/>
    <n v="1891.9999999999998"/>
    <n v="0.254"/>
    <n v="0.68799999999999994"/>
    <n v="0.72"/>
    <n v="1.1000000000000001"/>
    <n v="0.63300000000000001"/>
    <n v="478"/>
    <n v="70"/>
    <n v="191"/>
    <n v="141"/>
    <n v="191"/>
    <n v="74.901960784313729"/>
    <n v="55.294117647058826"/>
    <n v="74.901960784313729"/>
    <n v="0.97099999999999997"/>
    <x v="2"/>
    <x v="1"/>
    <n v="5470"/>
    <n v="4.7699999999999996"/>
    <n v="10.7"/>
    <n v="44.1"/>
    <n v="170791"/>
    <n v="87.4"/>
    <n v="33.200000000000003"/>
    <s v="Raabin_WBC"/>
    <s v="May_Grunwald_Giemsa"/>
    <s v="Olympus_BX51"/>
    <n v="100"/>
    <n v="360"/>
    <n v="0.98029999999999995"/>
    <n v="0.81110000000000004"/>
    <n v="0.75519999999999998"/>
    <n v="-5.5900000000000061E-2"/>
  </r>
  <r>
    <s v="CELL_003754"/>
    <x v="7"/>
    <x v="1"/>
    <s v="Normal_Platelet"/>
    <n v="2.81"/>
    <n v="0"/>
    <n v="0"/>
    <n v="1"/>
    <n v="0"/>
    <n v="0.73399999999999999"/>
    <n v="0.18"/>
    <n v="2.38"/>
    <n v="1"/>
    <n v="0.70499999999999996"/>
    <n v="22"/>
    <n v="23"/>
    <n v="235"/>
    <n v="159"/>
    <n v="183"/>
    <n v="92.156862745098039"/>
    <n v="62.352941176470587"/>
    <n v="71.764705882352942"/>
    <n v="0.62"/>
    <x v="0"/>
    <x v="0"/>
    <n v="2728"/>
    <n v="5.12"/>
    <n v="13.3"/>
    <n v="35.9"/>
    <n v="231738"/>
    <n v="88"/>
    <n v="32.6"/>
    <s v="PBC_Dataset"/>
    <s v="Giemsa"/>
    <s v="Zeiss_Axio"/>
    <n v="60"/>
    <n v="512"/>
    <n v="5.4899999999999997E-2"/>
    <n v="0.8246"/>
    <n v="0.98070000000000002"/>
    <n v="0.15610000000000002"/>
  </r>
  <r>
    <s v="CELL_005713"/>
    <x v="6"/>
    <x v="0"/>
    <s v="Artefact"/>
    <n v="11.57"/>
    <n v="92.3"/>
    <n v="0.79400000000000004"/>
    <n v="0.11600000000000001"/>
    <n v="795.68965517241372"/>
    <n v="0.36899999999999999"/>
    <n v="0.66100000000000003"/>
    <n v="1.21"/>
    <n v="1"/>
    <n v="0.51100000000000001"/>
    <n v="439"/>
    <n v="96"/>
    <n v="185"/>
    <n v="133"/>
    <n v="189"/>
    <n v="72.549019607843135"/>
    <n v="52.156862745098046"/>
    <n v="74.117647058823536"/>
    <n v="0.69899999999999995"/>
    <x v="0"/>
    <x v="1"/>
    <n v="6253"/>
    <n v="5.37"/>
    <n v="14.3"/>
    <n v="42.5"/>
    <n v="294181"/>
    <n v="89.4"/>
    <n v="36.299999999999997"/>
    <s v="PBC_Dataset"/>
    <s v="Giemsa"/>
    <s v="Zeiss_Axio"/>
    <n v="100"/>
    <n v="224"/>
    <n v="0.7732"/>
    <n v="0.69450000000000001"/>
    <n v="0.97560000000000002"/>
    <n v="0.28110000000000002"/>
  </r>
  <r>
    <s v="CELL_002487"/>
    <x v="10"/>
    <x v="1"/>
    <s v="Normal_WBC"/>
    <n v="13.94"/>
    <n v="48.9"/>
    <n v="0.52500000000000002"/>
    <n v="0.58399999999999996"/>
    <n v="83.732876712328775"/>
    <n v="0.67400000000000004"/>
    <n v="0.42299999999999999"/>
    <n v="4.47"/>
    <n v="1.9"/>
    <n v="0.72399999999999998"/>
    <n v="452"/>
    <n v="78"/>
    <n v="250"/>
    <n v="133"/>
    <n v="143"/>
    <n v="98.039215686274503"/>
    <n v="52.156862745098046"/>
    <n v="56.078431372549019"/>
    <n v="0.72699999999999998"/>
    <x v="0"/>
    <x v="0"/>
    <n v="5830"/>
    <n v="4.3099999999999996"/>
    <n v="10.6"/>
    <n v="35.200000000000003"/>
    <n v="99841"/>
    <n v="97.8"/>
    <n v="31.3"/>
    <s v="CytoData"/>
    <s v="Giemsa"/>
    <s v="Olympus_BX51"/>
    <n v="100"/>
    <n v="512"/>
    <n v="1.95E-2"/>
    <n v="0.96"/>
    <n v="0.81299999999999994"/>
    <n v="-0.14700000000000002"/>
  </r>
  <r>
    <s v="CELL_004141"/>
    <x v="8"/>
    <x v="0"/>
    <s v="Leukemia"/>
    <n v="15.66"/>
    <n v="84.6"/>
    <n v="0.34100000000000003"/>
    <n v="0.214"/>
    <n v="395.32710280373828"/>
    <n v="0.78700000000000003"/>
    <n v="0.26900000000000002"/>
    <n v="0.51"/>
    <n v="1"/>
    <n v="0.85799999999999998"/>
    <n v="634"/>
    <n v="97"/>
    <n v="196"/>
    <n v="153"/>
    <n v="200"/>
    <n v="76.862745098039227"/>
    <n v="60"/>
    <n v="78.431372549019613"/>
    <n v="0.8"/>
    <x v="0"/>
    <x v="1"/>
    <n v="6870"/>
    <n v="4.09"/>
    <n v="15.8"/>
    <n v="45.1"/>
    <n v="187256"/>
    <n v="93.9"/>
    <n v="35.5"/>
    <s v="Raabin_WBC"/>
    <s v="Wright"/>
    <s v="Leica_DM2000"/>
    <n v="60"/>
    <n v="256"/>
    <n v="0.79590000000000005"/>
    <n v="0.89400000000000002"/>
    <n v="0.76539999999999997"/>
    <n v="-0.12860000000000005"/>
  </r>
  <r>
    <s v="CELL_000707"/>
    <x v="1"/>
    <x v="1"/>
    <s v="Normal_WBC"/>
    <n v="13.38"/>
    <n v="53.4"/>
    <n v="0.56000000000000005"/>
    <n v="0.40500000000000003"/>
    <n v="131.85185185185185"/>
    <n v="0.66600000000000004"/>
    <n v="0.47899999999999998"/>
    <n v="3.87"/>
    <n v="3.3"/>
    <n v="0.85299999999999998"/>
    <n v="400"/>
    <n v="74"/>
    <n v="221"/>
    <n v="168"/>
    <n v="205"/>
    <n v="86.666666666666671"/>
    <n v="65.882352941176464"/>
    <n v="80.392156862745097"/>
    <n v="0.68600000000000005"/>
    <x v="1"/>
    <x v="1"/>
    <n v="7070"/>
    <n v="4.37"/>
    <n v="15.1"/>
    <n v="36"/>
    <n v="344561"/>
    <n v="104.2"/>
    <n v="32.6"/>
    <s v="PBC_Dataset"/>
    <s v="Wright"/>
    <s v="Zeiss_Axio"/>
    <n v="60"/>
    <n v="512"/>
    <n v="4.1200000000000001E-2"/>
    <n v="0.96440000000000003"/>
    <n v="1"/>
    <n v="3.5599999999999965E-2"/>
  </r>
  <r>
    <s v="CELL_004714"/>
    <x v="12"/>
    <x v="0"/>
    <s v="Anemia"/>
    <n v="3.66"/>
    <n v="0"/>
    <n v="0"/>
    <n v="1"/>
    <n v="0"/>
    <n v="0.52100000000000002"/>
    <n v="0.86099999999999999"/>
    <n v="0.41"/>
    <n v="1"/>
    <n v="0.70799999999999996"/>
    <n v="54"/>
    <n v="23"/>
    <n v="227"/>
    <n v="144"/>
    <n v="102"/>
    <n v="89.019607843137251"/>
    <n v="56.470588235294116"/>
    <n v="40"/>
    <n v="0.51800000000000002"/>
    <x v="0"/>
    <x v="0"/>
    <n v="6752"/>
    <n v="6.54"/>
    <n v="17.7"/>
    <n v="38.799999999999997"/>
    <n v="259672"/>
    <n v="101.2"/>
    <n v="33.299999999999997"/>
    <s v="PBC_Dataset"/>
    <s v="Giemsa"/>
    <s v="Olympus_BX51"/>
    <n v="100"/>
    <n v="256"/>
    <n v="0.80159999999999998"/>
    <n v="0.74519999999999997"/>
    <n v="0.75180000000000002"/>
    <n v="6.6000000000000503E-3"/>
  </r>
  <r>
    <s v="CELL_000421"/>
    <x v="1"/>
    <x v="1"/>
    <s v="Normal_WBC"/>
    <n v="10.23"/>
    <n v="53.9"/>
    <n v="0.56999999999999995"/>
    <n v="0.51200000000000001"/>
    <n v="105.2734375"/>
    <n v="0.78600000000000003"/>
    <n v="0.43099999999999999"/>
    <n v="3.19"/>
    <n v="3.5"/>
    <n v="0.82399999999999995"/>
    <n v="410"/>
    <n v="58"/>
    <n v="198"/>
    <n v="163"/>
    <n v="181"/>
    <n v="77.64705882352942"/>
    <n v="63.921568627450974"/>
    <n v="70.980392156862749"/>
    <n v="0.63900000000000001"/>
    <x v="1"/>
    <x v="0"/>
    <n v="6191"/>
    <n v="4.08"/>
    <n v="17.5"/>
    <n v="36.9"/>
    <n v="322389"/>
    <n v="96.3"/>
    <n v="33.799999999999997"/>
    <s v="CytoData"/>
    <s v="Giemsa"/>
    <s v="Zeiss_Axio"/>
    <n v="60"/>
    <n v="256"/>
    <n v="7.4300000000000005E-2"/>
    <n v="0.9002"/>
    <n v="0.86199999999999999"/>
    <n v="-3.8200000000000012E-2"/>
  </r>
  <r>
    <s v="CELL_002019"/>
    <x v="4"/>
    <x v="1"/>
    <s v="Normal_WBC"/>
    <n v="17.46"/>
    <n v="72.599999999999994"/>
    <n v="0.42099999999999999"/>
    <n v="0.40400000000000003"/>
    <n v="179.70297029702968"/>
    <n v="0.70699999999999996"/>
    <n v="0.48899999999999999"/>
    <n v="2.23"/>
    <n v="1"/>
    <n v="0.67400000000000004"/>
    <n v="608"/>
    <n v="94"/>
    <n v="169"/>
    <n v="145"/>
    <n v="170"/>
    <n v="66.274509803921561"/>
    <n v="56.862745098039213"/>
    <n v="66.666666666666657"/>
    <n v="0.61699999999999999"/>
    <x v="1"/>
    <x v="1"/>
    <n v="3193"/>
    <n v="4.49"/>
    <n v="15.7"/>
    <n v="35.9"/>
    <n v="234284"/>
    <n v="104.3"/>
    <n v="33.299999999999997"/>
    <s v="Raabin_WBC"/>
    <s v="Wright"/>
    <s v="Olympus_BX51"/>
    <n v="100"/>
    <n v="360"/>
    <n v="9.9699999999999997E-2"/>
    <n v="0.80800000000000005"/>
    <n v="0.98619999999999997"/>
    <n v="0.17819999999999991"/>
  </r>
  <r>
    <s v="CELL_000271"/>
    <x v="1"/>
    <x v="1"/>
    <s v="Normal_WBC"/>
    <n v="12.95"/>
    <n v="56.3"/>
    <n v="0.47799999999999998"/>
    <n v="0.52800000000000002"/>
    <n v="106.62878787878788"/>
    <n v="0.67800000000000005"/>
    <n v="0.443"/>
    <n v="2.57"/>
    <n v="4.5999999999999996"/>
    <n v="0.74299999999999999"/>
    <n v="477"/>
    <n v="71"/>
    <n v="204"/>
    <n v="162"/>
    <n v="194"/>
    <n v="80"/>
    <n v="63.529411764705877"/>
    <n v="76.078431372549019"/>
    <n v="0.58699999999999997"/>
    <x v="1"/>
    <x v="0"/>
    <n v="4960"/>
    <n v="4.17"/>
    <n v="16.3"/>
    <n v="46.1"/>
    <n v="397906"/>
    <n v="85.6"/>
    <n v="32.799999999999997"/>
    <s v="CytoData"/>
    <s v="May_Grunwald_Giemsa"/>
    <s v="Olympus_BX51"/>
    <n v="60"/>
    <n v="360"/>
    <n v="0.1143"/>
    <n v="0.91010000000000002"/>
    <n v="0.92930000000000001"/>
    <n v="1.9199999999999995E-2"/>
  </r>
  <r>
    <s v="CELL_002073"/>
    <x v="4"/>
    <x v="1"/>
    <s v="Normal_WBC"/>
    <n v="16.010000000000002"/>
    <n v="65.599999999999994"/>
    <n v="0.33400000000000002"/>
    <n v="0.375"/>
    <n v="174.93333333333331"/>
    <n v="0.72099999999999997"/>
    <n v="0.40600000000000003"/>
    <n v="1.44"/>
    <n v="1"/>
    <n v="0.748"/>
    <n v="493"/>
    <n v="78"/>
    <n v="234"/>
    <n v="161"/>
    <n v="175"/>
    <n v="91.764705882352942"/>
    <n v="63.13725490196078"/>
    <n v="68.627450980392155"/>
    <n v="0.53300000000000003"/>
    <x v="1"/>
    <x v="0"/>
    <n v="5942"/>
    <n v="5.36"/>
    <n v="11.3"/>
    <n v="35.299999999999997"/>
    <n v="161072"/>
    <n v="87"/>
    <n v="33.299999999999997"/>
    <s v="Raabin_WBC"/>
    <s v="Wright"/>
    <s v="Leica_DM2000"/>
    <n v="60"/>
    <n v="256"/>
    <n v="3.1199999999999999E-2"/>
    <n v="0.9798"/>
    <n v="0.84030000000000005"/>
    <n v="-0.13949999999999996"/>
  </r>
  <r>
    <s v="CELL_004741"/>
    <x v="12"/>
    <x v="0"/>
    <s v="Anemia"/>
    <n v="6.01"/>
    <n v="0"/>
    <n v="0"/>
    <n v="1"/>
    <n v="0"/>
    <n v="0.52400000000000002"/>
    <n v="0.86499999999999999"/>
    <n v="0.4"/>
    <n v="1"/>
    <n v="0.66600000000000004"/>
    <n v="52"/>
    <n v="35"/>
    <n v="239"/>
    <n v="123"/>
    <n v="122"/>
    <n v="93.725490196078425"/>
    <n v="48.235294117647058"/>
    <n v="47.843137254901961"/>
    <n v="0.47399999999999998"/>
    <x v="0"/>
    <x v="0"/>
    <n v="2829"/>
    <n v="4.6500000000000004"/>
    <n v="13.1"/>
    <n v="41.4"/>
    <n v="268241"/>
    <n v="84.1"/>
    <n v="30.9"/>
    <s v="CytoData"/>
    <s v="Wright"/>
    <s v="Zeiss_Axio"/>
    <n v="40"/>
    <n v="224"/>
    <n v="0.83299999999999996"/>
    <n v="0.65510000000000002"/>
    <n v="0.69669999999999999"/>
    <n v="4.159999999999997E-2"/>
  </r>
  <r>
    <s v="CELL_004801"/>
    <x v="12"/>
    <x v="0"/>
    <s v="Anemia"/>
    <n v="4.03"/>
    <n v="0"/>
    <n v="0"/>
    <n v="1"/>
    <n v="0"/>
    <n v="0.55600000000000005"/>
    <n v="0.94199999999999995"/>
    <n v="0.49"/>
    <n v="1"/>
    <n v="0.78800000000000003"/>
    <n v="85"/>
    <n v="36"/>
    <n v="234"/>
    <n v="128"/>
    <n v="112"/>
    <n v="91.764705882352942"/>
    <n v="50.196078431372548"/>
    <n v="43.921568627450981"/>
    <n v="0.46899999999999997"/>
    <x v="0"/>
    <x v="1"/>
    <n v="6683"/>
    <n v="5.55"/>
    <n v="10.1"/>
    <n v="39.6"/>
    <n v="413688"/>
    <n v="85.8"/>
    <n v="35.799999999999997"/>
    <s v="PBC_Dataset"/>
    <s v="Wright"/>
    <s v="Olympus_BX51"/>
    <n v="100"/>
    <n v="360"/>
    <n v="0.88739999999999997"/>
    <n v="0.85040000000000004"/>
    <n v="0.71830000000000005"/>
    <n v="-0.1321"/>
  </r>
  <r>
    <s v="CELL_002154"/>
    <x v="4"/>
    <x v="1"/>
    <s v="Normal_WBC"/>
    <n v="13.09"/>
    <n v="70"/>
    <n v="0.48499999999999999"/>
    <n v="0.34799999999999998"/>
    <n v="201.14942528735634"/>
    <n v="0.77500000000000002"/>
    <n v="0.48"/>
    <n v="2.36"/>
    <n v="1.6"/>
    <n v="0.74399999999999999"/>
    <n v="611"/>
    <n v="98"/>
    <n v="211"/>
    <n v="174"/>
    <n v="165"/>
    <n v="82.745098039215677"/>
    <n v="68.235294117647058"/>
    <n v="64.705882352941174"/>
    <n v="0.53500000000000003"/>
    <x v="1"/>
    <x v="1"/>
    <n v="3851"/>
    <n v="5.16"/>
    <n v="13.3"/>
    <n v="35.799999999999997"/>
    <n v="110190"/>
    <n v="90.2"/>
    <n v="30.7"/>
    <s v="Raabin_WBC"/>
    <s v="May_Grunwald_Giemsa"/>
    <s v="Leica_DM2000"/>
    <n v="40"/>
    <n v="512"/>
    <n v="0.15090000000000001"/>
    <n v="0.96509999999999996"/>
    <n v="0.91190000000000004"/>
    <n v="-5.3199999999999914E-2"/>
  </r>
  <r>
    <s v="CELL_004569"/>
    <x v="16"/>
    <x v="0"/>
    <s v="Anemia"/>
    <n v="6.98"/>
    <n v="0"/>
    <n v="0"/>
    <n v="1"/>
    <n v="0"/>
    <n v="0.65100000000000002"/>
    <n v="0.69199999999999995"/>
    <n v="0.25"/>
    <n v="1"/>
    <n v="0.86499999999999999"/>
    <n v="199"/>
    <n v="51"/>
    <n v="232"/>
    <n v="124"/>
    <n v="139"/>
    <n v="90.980392156862749"/>
    <n v="48.627450980392155"/>
    <n v="54.509803921568626"/>
    <n v="0.51900000000000002"/>
    <x v="0"/>
    <x v="1"/>
    <n v="6669"/>
    <n v="5.49"/>
    <n v="11.1"/>
    <n v="34.700000000000003"/>
    <n v="402720"/>
    <n v="83"/>
    <n v="34"/>
    <s v="CytoData"/>
    <s v="Wright"/>
    <s v="Leica_DM2000"/>
    <n v="100"/>
    <n v="512"/>
    <n v="0.77880000000000005"/>
    <n v="0.67589999999999995"/>
    <n v="0.80869999999999997"/>
    <n v="0.13280000000000003"/>
  </r>
  <r>
    <s v="CELL_000112"/>
    <x v="1"/>
    <x v="1"/>
    <s v="Normal_WBC"/>
    <n v="10.1"/>
    <n v="54"/>
    <n v="0.6"/>
    <n v="0.55800000000000005"/>
    <n v="96.774193548387089"/>
    <n v="0.70799999999999996"/>
    <n v="0.34599999999999997"/>
    <n v="3.01"/>
    <n v="4.3"/>
    <n v="0.81799999999999995"/>
    <n v="374"/>
    <n v="76"/>
    <n v="203"/>
    <n v="141"/>
    <n v="171"/>
    <n v="79.607843137254903"/>
    <n v="55.294117647058826"/>
    <n v="67.058823529411754"/>
    <n v="0.77100000000000002"/>
    <x v="0"/>
    <x v="1"/>
    <n v="7960"/>
    <n v="4.9800000000000004"/>
    <n v="14"/>
    <n v="37.6"/>
    <n v="229297"/>
    <n v="79.599999999999994"/>
    <n v="35.6"/>
    <s v="PBC_Dataset"/>
    <s v="Wright"/>
    <s v="Zeiss_Axio"/>
    <n v="40"/>
    <n v="512"/>
    <n v="4.4999999999999998E-2"/>
    <n v="1"/>
    <n v="0.83660000000000001"/>
    <n v="-0.16339999999999999"/>
  </r>
  <r>
    <s v="CELL_001392"/>
    <x v="5"/>
    <x v="1"/>
    <s v="Normal_WBC"/>
    <n v="8.1999999999999993"/>
    <n v="80.8"/>
    <n v="0.80700000000000005"/>
    <n v="0.219"/>
    <n v="368.94977168949771"/>
    <n v="0.92700000000000005"/>
    <n v="0.248"/>
    <n v="1.31"/>
    <n v="1"/>
    <n v="0.92800000000000005"/>
    <n v="283"/>
    <n v="60"/>
    <n v="193"/>
    <n v="168"/>
    <n v="198"/>
    <n v="75.686274509803923"/>
    <n v="65.882352941176464"/>
    <n v="77.64705882352942"/>
    <n v="0.67500000000000004"/>
    <x v="1"/>
    <x v="0"/>
    <n v="5579"/>
    <n v="5.29"/>
    <n v="9.6"/>
    <n v="43.5"/>
    <n v="343331"/>
    <n v="84.9"/>
    <n v="34"/>
    <s v="Raabin_WBC"/>
    <s v="Wright"/>
    <s v="Olympus_BX51"/>
    <n v="60"/>
    <n v="256"/>
    <n v="8.7599999999999997E-2"/>
    <n v="0.92330000000000001"/>
    <n v="0.92530000000000001"/>
    <n v="2.0000000000000018E-3"/>
  </r>
  <r>
    <s v="CELL_000221"/>
    <x v="1"/>
    <x v="1"/>
    <s v="Normal_WBC"/>
    <n v="11"/>
    <n v="60.3"/>
    <n v="0.55100000000000005"/>
    <n v="0.45200000000000001"/>
    <n v="133.40707964601768"/>
    <n v="0.70799999999999996"/>
    <n v="0.30099999999999999"/>
    <n v="2.79"/>
    <n v="3.5"/>
    <n v="0.82399999999999995"/>
    <n v="497"/>
    <n v="75"/>
    <n v="169"/>
    <n v="163"/>
    <n v="163"/>
    <n v="66.274509803921561"/>
    <n v="63.921568627450974"/>
    <n v="63.921568627450974"/>
    <n v="0.58199999999999996"/>
    <x v="1"/>
    <x v="1"/>
    <n v="4969"/>
    <n v="4.92"/>
    <n v="15.4"/>
    <n v="47.4"/>
    <n v="119290"/>
    <n v="88.5"/>
    <n v="33.1"/>
    <s v="Raabin_WBC"/>
    <s v="Giemsa"/>
    <s v="Olympus_BX51"/>
    <n v="60"/>
    <n v="224"/>
    <n v="7.4300000000000005E-2"/>
    <n v="0.82609999999999995"/>
    <n v="0.98309999999999997"/>
    <n v="0.15700000000000003"/>
  </r>
  <r>
    <s v="CELL_005769"/>
    <x v="6"/>
    <x v="0"/>
    <s v="Artefact"/>
    <n v="6.97"/>
    <n v="88.5"/>
    <n v="0.63700000000000001"/>
    <n v="0.14599999999999999"/>
    <n v="606.16438356164383"/>
    <n v="0.56699999999999995"/>
    <n v="0.64600000000000002"/>
    <n v="2.0299999999999998"/>
    <n v="1"/>
    <n v="0.58299999999999996"/>
    <n v="398"/>
    <n v="88"/>
    <n v="180"/>
    <n v="136"/>
    <n v="218"/>
    <n v="70.588235294117652"/>
    <n v="53.333333333333336"/>
    <n v="85.490196078431367"/>
    <n v="0.754"/>
    <x v="1"/>
    <x v="0"/>
    <n v="1648"/>
    <n v="4.21"/>
    <n v="12.4"/>
    <n v="34.6"/>
    <n v="285993"/>
    <n v="86.8"/>
    <n v="31.6"/>
    <s v="Raabin_WBC"/>
    <s v="May_Grunwald_Giemsa"/>
    <s v="Zeiss_Axio"/>
    <n v="40"/>
    <n v="256"/>
    <n v="0.86040000000000005"/>
    <n v="0.80420000000000003"/>
    <n v="0.71299999999999997"/>
    <n v="-9.1200000000000059E-2"/>
  </r>
  <r>
    <s v="CELL_000084"/>
    <x v="1"/>
    <x v="1"/>
    <s v="Normal_WBC"/>
    <n v="13.77"/>
    <n v="47.6"/>
    <n v="0.49"/>
    <n v="0.54100000000000004"/>
    <n v="87.985212569316076"/>
    <n v="0.78800000000000003"/>
    <n v="0.45100000000000001"/>
    <n v="4.2300000000000004"/>
    <n v="3.1"/>
    <n v="0.81499999999999995"/>
    <n v="406"/>
    <n v="56"/>
    <n v="205"/>
    <n v="173"/>
    <n v="193"/>
    <n v="80.392156862745097"/>
    <n v="67.843137254901961"/>
    <n v="75.686274509803923"/>
    <n v="0.69299999999999995"/>
    <x v="0"/>
    <x v="1"/>
    <n v="6061"/>
    <n v="6.21"/>
    <n v="11.1"/>
    <n v="25.8"/>
    <n v="379524"/>
    <n v="76.7"/>
    <n v="33.1"/>
    <s v="PBC_Dataset"/>
    <s v="May_Grunwald_Giemsa"/>
    <s v="Olympus_BX51"/>
    <n v="60"/>
    <n v="512"/>
    <n v="0.18770000000000001"/>
    <n v="0.84750000000000003"/>
    <n v="0.90810000000000002"/>
    <n v="6.0599999999999987E-2"/>
  </r>
  <r>
    <s v="CELL_003833"/>
    <x v="7"/>
    <x v="1"/>
    <s v="Normal_Platelet"/>
    <n v="2.6"/>
    <n v="0"/>
    <n v="0"/>
    <n v="1"/>
    <n v="0"/>
    <n v="0.79"/>
    <n v="0.46300000000000002"/>
    <n v="2.0699999999999998"/>
    <n v="1"/>
    <n v="0.84599999999999997"/>
    <n v="10"/>
    <n v="13"/>
    <n v="216"/>
    <n v="151"/>
    <n v="173"/>
    <n v="84.705882352941174"/>
    <n v="59.215686274509807"/>
    <n v="67.843137254901961"/>
    <n v="0.6"/>
    <x v="1"/>
    <x v="0"/>
    <n v="8640"/>
    <n v="6.44"/>
    <n v="13"/>
    <n v="34.200000000000003"/>
    <n v="242484"/>
    <n v="77.5"/>
    <n v="32"/>
    <s v="Raabin_WBC"/>
    <s v="Giemsa"/>
    <s v="Olympus_BX51"/>
    <n v="100"/>
    <n v="224"/>
    <n v="0.1651"/>
    <n v="0.97350000000000003"/>
    <n v="0.9667"/>
    <n v="-6.8000000000000282E-3"/>
  </r>
  <r>
    <s v="CELL_000462"/>
    <x v="1"/>
    <x v="1"/>
    <s v="Normal_WBC"/>
    <n v="10.49"/>
    <n v="54.8"/>
    <n v="0.34"/>
    <n v="0.44"/>
    <n v="124.54545454545453"/>
    <n v="0.78400000000000003"/>
    <n v="0.39900000000000002"/>
    <n v="2.42"/>
    <n v="3.6"/>
    <n v="0.76800000000000002"/>
    <n v="379"/>
    <n v="77"/>
    <n v="240"/>
    <n v="160"/>
    <n v="172"/>
    <n v="94.117647058823522"/>
    <n v="62.745098039215684"/>
    <n v="67.450980392156865"/>
    <n v="0.66300000000000003"/>
    <x v="0"/>
    <x v="0"/>
    <n v="9347"/>
    <n v="5.58"/>
    <n v="14.5"/>
    <n v="37.799999999999997"/>
    <n v="224485"/>
    <n v="74.8"/>
    <n v="33"/>
    <s v="Raabin_WBC"/>
    <s v="Giemsa"/>
    <s v="Zeiss_Axio"/>
    <n v="100"/>
    <n v="512"/>
    <n v="0.1069"/>
    <n v="0.91210000000000002"/>
    <n v="0.95569999999999999"/>
    <n v="4.3599999999999972E-2"/>
  </r>
  <r>
    <s v="CELL_005169"/>
    <x v="14"/>
    <x v="0"/>
    <s v="Anemia"/>
    <n v="8.2899999999999991"/>
    <n v="0"/>
    <n v="0"/>
    <n v="1"/>
    <n v="0"/>
    <n v="0.86499999999999999"/>
    <n v="0.20499999999999999"/>
    <n v="0.85"/>
    <n v="1"/>
    <n v="0.94799999999999995"/>
    <n v="223"/>
    <n v="43"/>
    <n v="213"/>
    <n v="148"/>
    <n v="123"/>
    <n v="83.529411764705884"/>
    <n v="58.039215686274517"/>
    <n v="48.235294117647058"/>
    <n v="0.39800000000000002"/>
    <x v="0"/>
    <x v="1"/>
    <n v="6589"/>
    <n v="5.95"/>
    <n v="14.8"/>
    <n v="34.5"/>
    <n v="297540"/>
    <n v="93.7"/>
    <n v="34.5"/>
    <s v="PBC_Dataset"/>
    <s v="Giemsa"/>
    <s v="Olympus_BX51"/>
    <n v="40"/>
    <n v="360"/>
    <n v="0.87470000000000003"/>
    <n v="0.87849999999999995"/>
    <n v="0.92669999999999997"/>
    <n v="4.8200000000000021E-2"/>
  </r>
  <r>
    <s v="CELL_000552"/>
    <x v="1"/>
    <x v="1"/>
    <s v="Normal_WBC"/>
    <n v="11.85"/>
    <n v="51.3"/>
    <n v="0.48"/>
    <n v="0.505"/>
    <n v="101.58415841584157"/>
    <n v="0.67800000000000005"/>
    <n v="0.41799999999999998"/>
    <n v="3.6"/>
    <n v="3.4"/>
    <n v="0.82299999999999995"/>
    <n v="478"/>
    <n v="66"/>
    <n v="200"/>
    <n v="152"/>
    <n v="202"/>
    <n v="78.431372549019613"/>
    <n v="59.607843137254903"/>
    <n v="79.215686274509807"/>
    <n v="0.74"/>
    <x v="0"/>
    <x v="0"/>
    <n v="3510"/>
    <n v="3.9"/>
    <n v="12.3"/>
    <n v="46.6"/>
    <n v="268480"/>
    <n v="92.6"/>
    <n v="31.6"/>
    <s v="CytoData"/>
    <s v="Giemsa"/>
    <s v="Leica_DM2000"/>
    <n v="40"/>
    <n v="360"/>
    <n v="7.6499999999999999E-2"/>
    <n v="1"/>
    <n v="0.95699999999999996"/>
    <n v="-4.3000000000000038E-2"/>
  </r>
  <r>
    <s v="CELL_004944"/>
    <x v="15"/>
    <x v="0"/>
    <s v="Anemia"/>
    <n v="6.64"/>
    <n v="0"/>
    <n v="0"/>
    <n v="1"/>
    <n v="0"/>
    <n v="0.98199999999999998"/>
    <n v="7.0999999999999994E-2"/>
    <n v="0.66"/>
    <n v="1"/>
    <n v="0.999"/>
    <n v="159"/>
    <n v="44"/>
    <n v="244"/>
    <n v="130"/>
    <n v="116"/>
    <n v="95.686274509803923"/>
    <n v="50.980392156862742"/>
    <n v="45.490196078431374"/>
    <n v="0.59"/>
    <x v="0"/>
    <x v="0"/>
    <n v="3979"/>
    <n v="4.6100000000000003"/>
    <n v="14.1"/>
    <n v="48.5"/>
    <n v="220805"/>
    <n v="95.5"/>
    <n v="34.1"/>
    <s v="Raabin_WBC"/>
    <s v="Giemsa"/>
    <s v="Leica_DM2000"/>
    <n v="60"/>
    <n v="360"/>
    <n v="0.83140000000000003"/>
    <n v="0.75429999999999997"/>
    <n v="0.6341"/>
    <n v="-0.12019999999999997"/>
  </r>
  <r>
    <s v="CELL_003519"/>
    <x v="2"/>
    <x v="1"/>
    <s v="Normal_RBC"/>
    <n v="7.92"/>
    <n v="0"/>
    <n v="0"/>
    <n v="1"/>
    <n v="0"/>
    <n v="0.875"/>
    <n v="0.17899999999999999"/>
    <n v="0.83"/>
    <n v="1"/>
    <n v="0.92900000000000005"/>
    <n v="167"/>
    <n v="45"/>
    <n v="217"/>
    <n v="125"/>
    <n v="122"/>
    <n v="85.098039215686271"/>
    <n v="49.019607843137251"/>
    <n v="47.843137254901961"/>
    <n v="0.48799999999999999"/>
    <x v="1"/>
    <x v="0"/>
    <n v="4401"/>
    <n v="5.68"/>
    <n v="13.6"/>
    <n v="41.3"/>
    <n v="265195"/>
    <n v="79.099999999999994"/>
    <n v="32.200000000000003"/>
    <s v="PBC_Dataset"/>
    <s v="Wright"/>
    <s v="Olympus_BX51"/>
    <n v="100"/>
    <n v="512"/>
    <n v="0.14749999999999999"/>
    <n v="0.93789999999999996"/>
    <n v="0.95830000000000004"/>
    <n v="2.0400000000000085E-2"/>
  </r>
  <r>
    <s v="CELL_002656"/>
    <x v="9"/>
    <x v="1"/>
    <s v="Normal_WBC"/>
    <n v="11.52"/>
    <n v="62.7"/>
    <n v="0.66300000000000003"/>
    <n v="0.44900000000000001"/>
    <n v="139.64365256124722"/>
    <n v="0.61899999999999999"/>
    <n v="0.34300000000000003"/>
    <n v="5.36"/>
    <n v="2.1"/>
    <n v="0.77200000000000002"/>
    <n v="364"/>
    <n v="70"/>
    <n v="181"/>
    <n v="148"/>
    <n v="192"/>
    <n v="70.980392156862749"/>
    <n v="58.039215686274517"/>
    <n v="75.294117647058826"/>
    <n v="0.85699999999999998"/>
    <x v="1"/>
    <x v="1"/>
    <n v="8367"/>
    <n v="5.04"/>
    <n v="10.7"/>
    <n v="33.6"/>
    <n v="157103"/>
    <n v="97.7"/>
    <n v="32"/>
    <s v="Raabin_WBC"/>
    <s v="Wright"/>
    <s v="Olympus_BX51"/>
    <n v="40"/>
    <n v="360"/>
    <n v="4.6699999999999998E-2"/>
    <n v="0.91990000000000005"/>
    <n v="0.78010000000000002"/>
    <n v="-0.13980000000000004"/>
  </r>
  <r>
    <s v="CELL_002766"/>
    <x v="9"/>
    <x v="1"/>
    <s v="Normal_WBC"/>
    <n v="9.27"/>
    <n v="55.9"/>
    <n v="0.79100000000000004"/>
    <n v="0.35699999999999998"/>
    <n v="156.58263305322129"/>
    <n v="0.77700000000000002"/>
    <n v="0.29799999999999999"/>
    <n v="4.92"/>
    <n v="2.2000000000000002"/>
    <n v="0.73699999999999999"/>
    <n v="373"/>
    <n v="70"/>
    <n v="177"/>
    <n v="137"/>
    <n v="186"/>
    <n v="69.411764705882348"/>
    <n v="53.725490196078432"/>
    <n v="72.941176470588232"/>
    <n v="0.75700000000000001"/>
    <x v="1"/>
    <x v="0"/>
    <n v="9690"/>
    <n v="5.29"/>
    <n v="7.8"/>
    <n v="44.2"/>
    <n v="171831"/>
    <n v="90.2"/>
    <n v="32.299999999999997"/>
    <s v="Raabin_WBC"/>
    <s v="Giemsa"/>
    <s v="Olympus_BX51"/>
    <n v="60"/>
    <n v="360"/>
    <n v="9.6199999999999994E-2"/>
    <n v="0.97519999999999996"/>
    <n v="1"/>
    <n v="2.4800000000000044E-2"/>
  </r>
  <r>
    <s v="CELL_004616"/>
    <x v="16"/>
    <x v="0"/>
    <s v="Anemia"/>
    <n v="7.39"/>
    <n v="0"/>
    <n v="0"/>
    <n v="1"/>
    <n v="0"/>
    <n v="0.54"/>
    <n v="0.72"/>
    <n v="0.33"/>
    <n v="1"/>
    <n v="0.91800000000000004"/>
    <n v="232"/>
    <n v="59"/>
    <n v="216"/>
    <n v="110"/>
    <n v="109"/>
    <n v="84.705882352941174"/>
    <n v="43.137254901960787"/>
    <n v="42.745098039215684"/>
    <n v="0.434"/>
    <x v="0"/>
    <x v="0"/>
    <n v="8748"/>
    <n v="5.01"/>
    <n v="15.4"/>
    <n v="38.5"/>
    <n v="166305"/>
    <n v="89.9"/>
    <n v="32.6"/>
    <s v="PBC_Dataset"/>
    <s v="Wright"/>
    <s v="Olympus_BX51"/>
    <n v="40"/>
    <n v="256"/>
    <n v="0.75039999999999996"/>
    <n v="0.84419999999999995"/>
    <n v="0.77180000000000004"/>
    <n v="-7.2399999999999909E-2"/>
  </r>
  <r>
    <s v="CELL_000651"/>
    <x v="1"/>
    <x v="1"/>
    <s v="Normal_WBC"/>
    <n v="10.32"/>
    <n v="62.5"/>
    <n v="0.497"/>
    <n v="0.50900000000000001"/>
    <n v="122.78978388998036"/>
    <n v="0.79100000000000004"/>
    <n v="0.27700000000000002"/>
    <n v="3.83"/>
    <n v="3.7"/>
    <n v="0.88700000000000001"/>
    <n v="410"/>
    <n v="77"/>
    <n v="183"/>
    <n v="152"/>
    <n v="165"/>
    <n v="71.764705882352942"/>
    <n v="59.607843137254903"/>
    <n v="64.705882352941174"/>
    <n v="0.624"/>
    <x v="0"/>
    <x v="0"/>
    <n v="8179"/>
    <n v="5.33"/>
    <n v="12.4"/>
    <n v="35.6"/>
    <n v="209536"/>
    <n v="85.7"/>
    <n v="32.9"/>
    <s v="PBC_Dataset"/>
    <s v="Wright"/>
    <s v="Leica_DM2000"/>
    <n v="40"/>
    <n v="224"/>
    <n v="6.88E-2"/>
    <n v="0.88670000000000004"/>
    <n v="0.96750000000000003"/>
    <n v="8.0799999999999983E-2"/>
  </r>
  <r>
    <s v="CELL_000709"/>
    <x v="1"/>
    <x v="1"/>
    <s v="Normal_WBC"/>
    <n v="10.98"/>
    <n v="48.7"/>
    <n v="0.55300000000000005"/>
    <n v="0.36499999999999999"/>
    <n v="133.42465753424659"/>
    <n v="0.78600000000000003"/>
    <n v="0.47699999999999998"/>
    <n v="3.02"/>
    <n v="3.2"/>
    <n v="0.92"/>
    <n v="495"/>
    <n v="65"/>
    <n v="212"/>
    <n v="164"/>
    <n v="188"/>
    <n v="83.137254901960787"/>
    <n v="64.313725490196077"/>
    <n v="73.725490196078439"/>
    <n v="0.77700000000000002"/>
    <x v="0"/>
    <x v="0"/>
    <n v="7218"/>
    <n v="5.0999999999999996"/>
    <n v="11.8"/>
    <n v="35.6"/>
    <n v="209730"/>
    <n v="60"/>
    <n v="33.5"/>
    <s v="PBC_Dataset"/>
    <s v="Giemsa"/>
    <s v="Olympus_BX51"/>
    <n v="100"/>
    <n v="256"/>
    <n v="4.7899999999999998E-2"/>
    <n v="1"/>
    <n v="0.92669999999999997"/>
    <n v="-7.3300000000000032E-2"/>
  </r>
  <r>
    <s v="CELL_003627"/>
    <x v="2"/>
    <x v="1"/>
    <s v="Normal_RBC"/>
    <n v="8.5500000000000007"/>
    <n v="0"/>
    <n v="0"/>
    <n v="1"/>
    <n v="0"/>
    <n v="0.90500000000000003"/>
    <n v="0.17100000000000001"/>
    <n v="0.22"/>
    <n v="1"/>
    <n v="0.90500000000000003"/>
    <n v="200"/>
    <n v="49"/>
    <n v="226"/>
    <n v="162"/>
    <n v="124"/>
    <n v="88.627450980392155"/>
    <n v="63.529411764705877"/>
    <n v="48.627450980392155"/>
    <n v="0.49399999999999999"/>
    <x v="1"/>
    <x v="0"/>
    <n v="10910"/>
    <n v="4.5599999999999996"/>
    <n v="15"/>
    <n v="37"/>
    <n v="285216"/>
    <n v="95.1"/>
    <n v="36.200000000000003"/>
    <s v="Raabin_WBC"/>
    <s v="Giemsa"/>
    <s v="Leica_DM2000"/>
    <n v="60"/>
    <n v="256"/>
    <n v="9.8900000000000002E-2"/>
    <n v="0.80120000000000002"/>
    <n v="0.77010000000000001"/>
    <n v="-3.1100000000000017E-2"/>
  </r>
  <r>
    <s v="CELL_002319"/>
    <x v="4"/>
    <x v="1"/>
    <s v="Normal_WBC"/>
    <n v="14.5"/>
    <n v="78.3"/>
    <n v="0.63900000000000001"/>
    <n v="0.432"/>
    <n v="181.25"/>
    <n v="0.71"/>
    <n v="0.53800000000000003"/>
    <n v="2.5299999999999998"/>
    <n v="1.2"/>
    <n v="0.69099999999999995"/>
    <n v="728"/>
    <n v="97"/>
    <n v="225"/>
    <n v="187"/>
    <n v="155"/>
    <n v="88.235294117647058"/>
    <n v="73.333333333333329"/>
    <n v="60.784313725490193"/>
    <n v="0.52"/>
    <x v="0"/>
    <x v="1"/>
    <n v="6491"/>
    <n v="3.83"/>
    <n v="13.1"/>
    <n v="32.4"/>
    <n v="228429"/>
    <n v="109.3"/>
    <n v="33.9"/>
    <s v="Raabin_WBC"/>
    <s v="Giemsa"/>
    <s v="Olympus_BX51"/>
    <n v="100"/>
    <n v="360"/>
    <n v="8.6999999999999994E-2"/>
    <n v="1"/>
    <n v="0.93110000000000004"/>
    <n v="-6.8899999999999961E-2"/>
  </r>
  <r>
    <s v="CELL_002252"/>
    <x v="4"/>
    <x v="1"/>
    <s v="Normal_WBC"/>
    <n v="15.33"/>
    <n v="66.5"/>
    <n v="0.38600000000000001"/>
    <n v="0.35499999999999998"/>
    <n v="187.32394366197184"/>
    <n v="0.622"/>
    <n v="0.44800000000000001"/>
    <n v="2.23"/>
    <n v="1"/>
    <n v="0.67500000000000004"/>
    <n v="630"/>
    <n v="90"/>
    <n v="194"/>
    <n v="168"/>
    <n v="164"/>
    <n v="76.078431372549019"/>
    <n v="65.882352941176464"/>
    <n v="64.313725490196077"/>
    <n v="0.5"/>
    <x v="2"/>
    <x v="1"/>
    <n v="6480"/>
    <n v="5.96"/>
    <n v="14.7"/>
    <n v="47.3"/>
    <n v="189881"/>
    <n v="81.7"/>
    <n v="34.9"/>
    <s v="PBC_Dataset"/>
    <s v="Wright"/>
    <s v="Leica_DM2000"/>
    <n v="100"/>
    <n v="512"/>
    <n v="6.4100000000000004E-2"/>
    <n v="0.92649999999999999"/>
    <n v="0.85680000000000001"/>
    <n v="-6.9699999999999984E-2"/>
  </r>
  <r>
    <s v="CELL_001425"/>
    <x v="5"/>
    <x v="1"/>
    <s v="Normal_WBC"/>
    <n v="8.61"/>
    <n v="73"/>
    <n v="0.878"/>
    <n v="0.16800000000000001"/>
    <n v="434.52380952380952"/>
    <n v="0.84299999999999997"/>
    <n v="0.311"/>
    <n v="1.1499999999999999"/>
    <n v="1.1000000000000001"/>
    <n v="0.84199999999999997"/>
    <n v="248"/>
    <n v="72"/>
    <n v="210"/>
    <n v="142"/>
    <n v="197"/>
    <n v="82.35294117647058"/>
    <n v="55.686274509803923"/>
    <n v="77.254901960784323"/>
    <n v="0.66"/>
    <x v="1"/>
    <x v="0"/>
    <n v="10484"/>
    <n v="5.27"/>
    <n v="16.5"/>
    <n v="46.8"/>
    <n v="216490"/>
    <n v="83.4"/>
    <n v="34.200000000000003"/>
    <s v="Raabin_WBC"/>
    <s v="Giemsa"/>
    <s v="Olympus_BX51"/>
    <n v="100"/>
    <n v="360"/>
    <n v="7.17E-2"/>
    <n v="0.95269999999999999"/>
    <n v="0.92059999999999997"/>
    <n v="-3.2100000000000017E-2"/>
  </r>
  <r>
    <s v="CELL_001217"/>
    <x v="5"/>
    <x v="1"/>
    <s v="Normal_WBC"/>
    <n v="8.82"/>
    <n v="74.8"/>
    <n v="0.78500000000000003"/>
    <n v="0.217"/>
    <n v="344.70046082949307"/>
    <n v="1"/>
    <n v="7.1999999999999995E-2"/>
    <n v="0.74"/>
    <n v="1.1000000000000001"/>
    <n v="0.85"/>
    <n v="280"/>
    <n v="54"/>
    <n v="192"/>
    <n v="152"/>
    <n v="191"/>
    <n v="75.294117647058826"/>
    <n v="59.607843137254903"/>
    <n v="74.901960784313729"/>
    <n v="0.78300000000000003"/>
    <x v="1"/>
    <x v="0"/>
    <n v="10320"/>
    <n v="3.94"/>
    <n v="15"/>
    <n v="45"/>
    <n v="375465"/>
    <n v="94.5"/>
    <n v="30.7"/>
    <s v="Raabin_WBC"/>
    <s v="Giemsa"/>
    <s v="Olympus_BX51"/>
    <n v="100"/>
    <n v="224"/>
    <n v="0.12470000000000001"/>
    <n v="0.94550000000000001"/>
    <n v="0.91669999999999996"/>
    <n v="-2.8800000000000048E-2"/>
  </r>
  <r>
    <s v="CELL_004487"/>
    <x v="16"/>
    <x v="0"/>
    <s v="Anemia"/>
    <n v="8.41"/>
    <n v="0"/>
    <n v="0"/>
    <n v="1"/>
    <n v="0"/>
    <n v="0.41499999999999998"/>
    <n v="0.83299999999999996"/>
    <n v="0.69"/>
    <n v="1"/>
    <n v="0.879"/>
    <n v="174"/>
    <n v="42"/>
    <n v="225"/>
    <n v="135"/>
    <n v="126"/>
    <n v="88.235294117647058"/>
    <n v="52.941176470588239"/>
    <n v="49.411764705882355"/>
    <n v="0.48499999999999999"/>
    <x v="0"/>
    <x v="1"/>
    <n v="8042"/>
    <n v="3.8"/>
    <n v="13.1"/>
    <n v="39.5"/>
    <n v="122856"/>
    <n v="81.5"/>
    <n v="32.5"/>
    <s v="Raabin_WBC"/>
    <s v="Wright"/>
    <s v="Olympus_BX51"/>
    <n v="100"/>
    <n v="512"/>
    <n v="0.84840000000000004"/>
    <n v="0.66290000000000004"/>
    <n v="0.77200000000000002"/>
    <n v="0.10909999999999997"/>
  </r>
  <r>
    <s v="CELL_001925"/>
    <x v="5"/>
    <x v="1"/>
    <s v="Normal_WBC"/>
    <n v="8.76"/>
    <n v="83.1"/>
    <n v="0.69199999999999995"/>
    <n v="0.185"/>
    <n v="449.18918918918916"/>
    <n v="0.88100000000000001"/>
    <n v="0.16"/>
    <n v="0.99"/>
    <n v="1.1000000000000001"/>
    <n v="0.89"/>
    <n v="265"/>
    <n v="64"/>
    <n v="197"/>
    <n v="171"/>
    <n v="175"/>
    <n v="77.254901960784323"/>
    <n v="67.058823529411754"/>
    <n v="68.627450980392155"/>
    <n v="0.70399999999999996"/>
    <x v="1"/>
    <x v="1"/>
    <n v="8940"/>
    <n v="4.49"/>
    <n v="14.3"/>
    <n v="39.799999999999997"/>
    <n v="192545"/>
    <n v="83.8"/>
    <n v="33.299999999999997"/>
    <s v="Raabin_WBC"/>
    <s v="May_Grunwald_Giemsa"/>
    <s v="Olympus_BX51"/>
    <n v="100"/>
    <n v="360"/>
    <n v="6.0400000000000002E-2"/>
    <n v="0.85199999999999998"/>
    <n v="0.8962"/>
    <n v="4.4200000000000017E-2"/>
  </r>
  <r>
    <s v="CELL_004891"/>
    <x v="15"/>
    <x v="0"/>
    <s v="Anemia"/>
    <n v="7.19"/>
    <n v="0"/>
    <n v="0"/>
    <n v="1"/>
    <n v="0"/>
    <n v="0.91500000000000004"/>
    <n v="0.125"/>
    <n v="0.46"/>
    <n v="1"/>
    <n v="0.95"/>
    <n v="147"/>
    <n v="46"/>
    <n v="241"/>
    <n v="132"/>
    <n v="131"/>
    <n v="94.509803921568619"/>
    <n v="51.764705882352949"/>
    <n v="51.372549019607838"/>
    <n v="0.57899999999999996"/>
    <x v="2"/>
    <x v="0"/>
    <n v="9728"/>
    <n v="4.05"/>
    <n v="13.3"/>
    <n v="46.9"/>
    <n v="261856"/>
    <n v="89.1"/>
    <n v="33.5"/>
    <s v="PBC_Dataset"/>
    <s v="May_Grunwald_Giemsa"/>
    <s v="Olympus_BX51"/>
    <n v="60"/>
    <n v="512"/>
    <n v="0.78949999999999998"/>
    <n v="0.57740000000000002"/>
    <n v="0.89529999999999998"/>
    <n v="0.31789999999999996"/>
  </r>
  <r>
    <s v="CELL_002578"/>
    <x v="10"/>
    <x v="1"/>
    <s v="Normal_WBC"/>
    <n v="14.81"/>
    <n v="45.9"/>
    <n v="0.63200000000000001"/>
    <n v="0.54"/>
    <n v="84.999999999999986"/>
    <n v="0.873"/>
    <n v="0.439"/>
    <n v="4.8499999999999996"/>
    <n v="2.4"/>
    <n v="0.82099999999999995"/>
    <n v="410"/>
    <n v="70"/>
    <n v="239"/>
    <n v="158"/>
    <n v="160"/>
    <n v="93.725490196078425"/>
    <n v="61.96078431372549"/>
    <n v="62.745098039215684"/>
    <n v="0.54700000000000004"/>
    <x v="1"/>
    <x v="0"/>
    <n v="6386"/>
    <n v="5.71"/>
    <n v="12.6"/>
    <n v="40.299999999999997"/>
    <n v="463699"/>
    <n v="96"/>
    <n v="34.9"/>
    <s v="CytoData"/>
    <s v="Wright"/>
    <s v="Leica_DM2000"/>
    <n v="40"/>
    <n v="360"/>
    <n v="9.2100000000000001E-2"/>
    <n v="0.87009999999999998"/>
    <n v="0.84060000000000001"/>
    <n v="-2.9499999999999971E-2"/>
  </r>
  <r>
    <s v="CELL_000315"/>
    <x v="1"/>
    <x v="1"/>
    <s v="Normal_WBC"/>
    <n v="12.53"/>
    <n v="54.1"/>
    <n v="0.39400000000000002"/>
    <n v="0.39500000000000002"/>
    <n v="136.96202531645568"/>
    <n v="0.86499999999999999"/>
    <n v="0.39500000000000002"/>
    <n v="3.04"/>
    <n v="4.2"/>
    <n v="0.76300000000000001"/>
    <n v="408"/>
    <n v="73"/>
    <n v="203"/>
    <n v="161"/>
    <n v="182"/>
    <n v="79.607843137254903"/>
    <n v="63.13725490196078"/>
    <n v="71.372549019607845"/>
    <n v="0.55200000000000005"/>
    <x v="1"/>
    <x v="1"/>
    <n v="7453"/>
    <n v="4.2300000000000004"/>
    <n v="14.6"/>
    <n v="36.1"/>
    <n v="280427"/>
    <n v="76.900000000000006"/>
    <n v="33.5"/>
    <s v="CytoData"/>
    <s v="Wright"/>
    <s v="Leica_DM2000"/>
    <n v="60"/>
    <n v="224"/>
    <n v="4.1399999999999999E-2"/>
    <n v="0.86219999999999997"/>
    <n v="0.92900000000000005"/>
    <n v="6.6800000000000082E-2"/>
  </r>
  <r>
    <s v="CELL_004789"/>
    <x v="12"/>
    <x v="0"/>
    <s v="Anemia"/>
    <n v="4.83"/>
    <n v="0"/>
    <n v="0"/>
    <n v="1"/>
    <n v="0"/>
    <n v="0.40600000000000003"/>
    <n v="0.83799999999999997"/>
    <n v="0.57999999999999996"/>
    <n v="1"/>
    <n v="0.81699999999999995"/>
    <n v="72"/>
    <n v="40"/>
    <n v="204"/>
    <n v="120"/>
    <n v="122"/>
    <n v="80"/>
    <n v="47.058823529411761"/>
    <n v="47.843137254901961"/>
    <n v="0.501"/>
    <x v="0"/>
    <x v="0"/>
    <n v="8548"/>
    <n v="4.55"/>
    <n v="16.600000000000001"/>
    <n v="33.1"/>
    <n v="150669"/>
    <n v="107.8"/>
    <n v="34"/>
    <s v="Raabin_WBC"/>
    <s v="May_Grunwald_Giemsa"/>
    <s v="Leica_DM2000"/>
    <n v="60"/>
    <n v="360"/>
    <n v="0.83050000000000002"/>
    <n v="0.71040000000000003"/>
    <n v="0.85219999999999996"/>
    <n v="0.14179999999999993"/>
  </r>
  <r>
    <s v="CELL_001428"/>
    <x v="5"/>
    <x v="1"/>
    <s v="Normal_WBC"/>
    <n v="9.4"/>
    <n v="80.5"/>
    <n v="0.90300000000000002"/>
    <n v="0.127"/>
    <n v="633.85826771653547"/>
    <n v="0.94099999999999995"/>
    <n v="0.152"/>
    <n v="1.2"/>
    <n v="1"/>
    <n v="0.91800000000000004"/>
    <n v="179"/>
    <n v="53"/>
    <n v="201"/>
    <n v="176"/>
    <n v="169"/>
    <n v="78.82352941176471"/>
    <n v="69.019607843137251"/>
    <n v="66.274509803921561"/>
    <n v="0.72"/>
    <x v="1"/>
    <x v="0"/>
    <n v="5703"/>
    <n v="5.3"/>
    <n v="14.1"/>
    <n v="39.1"/>
    <n v="229743"/>
    <n v="96.1"/>
    <n v="37.6"/>
    <s v="CytoData"/>
    <s v="Wright"/>
    <s v="Leica_DM2000"/>
    <n v="40"/>
    <n v="256"/>
    <n v="4.4200000000000003E-2"/>
    <n v="0.93840000000000001"/>
    <n v="0.96379999999999999"/>
    <n v="2.5399999999999978E-2"/>
  </r>
  <r>
    <s v="CELL_003979"/>
    <x v="7"/>
    <x v="1"/>
    <s v="Normal_Platelet"/>
    <n v="2.0499999999999998"/>
    <n v="0"/>
    <n v="0"/>
    <n v="1"/>
    <n v="0"/>
    <n v="0.77600000000000002"/>
    <n v="0.39400000000000002"/>
    <n v="2.21"/>
    <n v="1"/>
    <n v="0.85299999999999998"/>
    <n v="10"/>
    <n v="17"/>
    <n v="213"/>
    <n v="143"/>
    <n v="167"/>
    <n v="83.529411764705884"/>
    <n v="56.078431372549019"/>
    <n v="65.490196078431367"/>
    <n v="0.61199999999999999"/>
    <x v="1"/>
    <x v="1"/>
    <n v="3759"/>
    <n v="3.42"/>
    <n v="14.7"/>
    <n v="43.3"/>
    <n v="218865"/>
    <n v="94.9"/>
    <n v="34.799999999999997"/>
    <s v="CytoData"/>
    <s v="Giemsa"/>
    <s v="Olympus_BX51"/>
    <n v="100"/>
    <n v="512"/>
    <n v="0.10100000000000001"/>
    <n v="0.85089999999999999"/>
    <n v="0.80030000000000001"/>
    <n v="-5.0599999999999978E-2"/>
  </r>
  <r>
    <s v="CELL_002822"/>
    <x v="2"/>
    <x v="1"/>
    <s v="Normal_RBC"/>
    <n v="8.0399999999999991"/>
    <n v="0"/>
    <n v="0"/>
    <n v="1"/>
    <n v="0"/>
    <n v="0.89500000000000002"/>
    <n v="0.24099999999999999"/>
    <n v="0.53"/>
    <n v="1"/>
    <n v="0.97099999999999997"/>
    <n v="189"/>
    <n v="41"/>
    <n v="223"/>
    <n v="129"/>
    <n v="137"/>
    <n v="87.450980392156865"/>
    <n v="50.588235294117645"/>
    <n v="53.725490196078432"/>
    <n v="0.49399999999999999"/>
    <x v="2"/>
    <x v="1"/>
    <n v="9390"/>
    <n v="4.09"/>
    <n v="10.6"/>
    <n v="34.5"/>
    <n v="222382"/>
    <n v="92.7"/>
    <n v="33.6"/>
    <s v="Raabin_WBC"/>
    <s v="Wright"/>
    <s v="Olympus_BX51"/>
    <n v="40"/>
    <n v="224"/>
    <n v="0.11890000000000001"/>
    <n v="0.88970000000000005"/>
    <n v="0.91800000000000004"/>
    <n v="2.8299999999999992E-2"/>
  </r>
  <r>
    <s v="CELL_004866"/>
    <x v="15"/>
    <x v="0"/>
    <s v="Anemia"/>
    <n v="6.97"/>
    <n v="0"/>
    <n v="0"/>
    <n v="1"/>
    <n v="0"/>
    <n v="0.90700000000000003"/>
    <n v="0.20899999999999999"/>
    <n v="0.7"/>
    <n v="1"/>
    <n v="0.94099999999999995"/>
    <n v="113"/>
    <n v="35"/>
    <n v="236"/>
    <n v="127"/>
    <n v="135"/>
    <n v="92.549019607843135"/>
    <n v="49.803921568627452"/>
    <n v="52.941176470588239"/>
    <n v="0.58499999999999996"/>
    <x v="0"/>
    <x v="0"/>
    <n v="7883"/>
    <n v="5.92"/>
    <n v="13.5"/>
    <n v="42.9"/>
    <n v="332857"/>
    <n v="97.3"/>
    <n v="37.1"/>
    <s v="CytoData"/>
    <s v="Wright"/>
    <s v="Zeiss_Axio"/>
    <n v="60"/>
    <n v="512"/>
    <n v="0.78320000000000001"/>
    <n v="0.77529999999999999"/>
    <n v="0.81299999999999994"/>
    <n v="3.7699999999999956E-2"/>
  </r>
  <r>
    <s v="CELL_003533"/>
    <x v="2"/>
    <x v="1"/>
    <s v="Normal_RBC"/>
    <n v="7.39"/>
    <n v="0"/>
    <n v="0"/>
    <n v="1"/>
    <n v="0"/>
    <n v="0.95599999999999996"/>
    <n v="0.109"/>
    <n v="0"/>
    <n v="1"/>
    <n v="0.92800000000000005"/>
    <n v="160"/>
    <n v="51"/>
    <n v="223"/>
    <n v="128"/>
    <n v="129"/>
    <n v="87.450980392156865"/>
    <n v="50.196078431372548"/>
    <n v="50.588235294117645"/>
    <n v="0.56100000000000005"/>
    <x v="0"/>
    <x v="0"/>
    <n v="5459"/>
    <n v="4.51"/>
    <n v="14.3"/>
    <n v="40.200000000000003"/>
    <n v="331951"/>
    <n v="73.900000000000006"/>
    <n v="33.5"/>
    <s v="Raabin_WBC"/>
    <s v="Giemsa"/>
    <s v="Olympus_BX51"/>
    <n v="60"/>
    <n v="224"/>
    <n v="0.1138"/>
    <n v="0.93430000000000002"/>
    <n v="0.89780000000000004"/>
    <n v="-3.6499999999999977E-2"/>
  </r>
  <r>
    <s v="CELL_004327"/>
    <x v="13"/>
    <x v="0"/>
    <s v="Leukemia"/>
    <n v="12.97"/>
    <n v="80.3"/>
    <n v="0.39600000000000002"/>
    <n v="0.19700000000000001"/>
    <n v="407.61421319796949"/>
    <n v="0.90700000000000003"/>
    <n v="0.38"/>
    <n v="1.23"/>
    <n v="1.1000000000000001"/>
    <n v="0.96"/>
    <n v="620"/>
    <n v="98"/>
    <n v="192"/>
    <n v="148"/>
    <n v="198"/>
    <n v="75.294117647058826"/>
    <n v="58.039215686274517"/>
    <n v="77.64705882352942"/>
    <n v="0.68400000000000005"/>
    <x v="2"/>
    <x v="1"/>
    <n v="4930"/>
    <n v="4.46"/>
    <n v="16.899999999999999"/>
    <n v="46.7"/>
    <n v="177988"/>
    <n v="91.9"/>
    <n v="37"/>
    <s v="PBC_Dataset"/>
    <s v="Giemsa"/>
    <s v="Olympus_BX51"/>
    <n v="60"/>
    <n v="360"/>
    <n v="0.84260000000000002"/>
    <n v="0.79630000000000001"/>
    <n v="0.70169999999999999"/>
    <n v="-9.4600000000000017E-2"/>
  </r>
  <r>
    <s v="CELL_005522"/>
    <x v="11"/>
    <x v="0"/>
    <s v="Infection"/>
    <n v="13.94"/>
    <n v="53.1"/>
    <n v="0.74299999999999999"/>
    <n v="0.40699999999999997"/>
    <n v="130.46683046683049"/>
    <n v="0.68100000000000005"/>
    <n v="0.45700000000000002"/>
    <n v="5.34"/>
    <n v="3.5"/>
    <n v="0.77300000000000002"/>
    <n v="396"/>
    <n v="89"/>
    <n v="207"/>
    <n v="140"/>
    <n v="165"/>
    <n v="81.17647058823529"/>
    <n v="54.901960784313729"/>
    <n v="64.705882352941174"/>
    <n v="0.69399999999999995"/>
    <x v="1"/>
    <x v="0"/>
    <n v="7972"/>
    <n v="4.46"/>
    <n v="12.3"/>
    <n v="40"/>
    <n v="251334"/>
    <n v="82.3"/>
    <n v="30.9"/>
    <s v="CytoData"/>
    <s v="Wright"/>
    <s v="Zeiss_Axio"/>
    <n v="100"/>
    <n v="224"/>
    <n v="0.88800000000000001"/>
    <n v="0.88100000000000001"/>
    <n v="0.69059999999999999"/>
    <n v="-0.19040000000000001"/>
  </r>
  <r>
    <s v="CELL_005880"/>
    <x v="18"/>
    <x v="0"/>
    <s v="Artefact"/>
    <n v="4.53"/>
    <n v="11.8"/>
    <n v="0"/>
    <n v="0.79700000000000004"/>
    <n v="14.805520702634881"/>
    <n v="0.64100000000000001"/>
    <n v="0.39900000000000002"/>
    <n v="1.1299999999999999"/>
    <n v="1"/>
    <n v="0.58099999999999996"/>
    <n v="303"/>
    <n v="69"/>
    <n v="238"/>
    <n v="122"/>
    <n v="157"/>
    <n v="93.333333333333329"/>
    <n v="47.843137254901961"/>
    <n v="61.568627450980394"/>
    <n v="0.65200000000000002"/>
    <x v="0"/>
    <x v="0"/>
    <n v="4854"/>
    <n v="6.23"/>
    <n v="11.6"/>
    <n v="45.7"/>
    <n v="72069"/>
    <n v="71.7"/>
    <n v="33.799999999999997"/>
    <s v="Raabin_WBC"/>
    <s v="Wright"/>
    <s v="Olympus_BX51"/>
    <n v="60"/>
    <n v="360"/>
    <n v="0.7379"/>
    <n v="0.60029999999999994"/>
    <n v="0.85609999999999997"/>
    <n v="0.25580000000000003"/>
  </r>
  <r>
    <s v="CELL_004594"/>
    <x v="16"/>
    <x v="0"/>
    <s v="Anemia"/>
    <n v="8.2799999999999994"/>
    <n v="0"/>
    <n v="0"/>
    <n v="1"/>
    <n v="0"/>
    <n v="0.48699999999999999"/>
    <n v="0.71599999999999997"/>
    <n v="0.48"/>
    <n v="1"/>
    <n v="0.88600000000000001"/>
    <n v="175"/>
    <n v="57"/>
    <n v="213"/>
    <n v="135"/>
    <n v="139"/>
    <n v="83.529411764705884"/>
    <n v="52.941176470588239"/>
    <n v="54.509803921568626"/>
    <n v="0.47799999999999998"/>
    <x v="1"/>
    <x v="0"/>
    <n v="6947"/>
    <n v="6.78"/>
    <n v="13.5"/>
    <n v="49.1"/>
    <n v="441933"/>
    <n v="82"/>
    <n v="35.1"/>
    <s v="PBC_Dataset"/>
    <s v="Giemsa"/>
    <s v="Olympus_BX51"/>
    <n v="60"/>
    <n v="360"/>
    <n v="0.85329999999999995"/>
    <n v="0.75860000000000005"/>
    <n v="0.84570000000000001"/>
    <n v="8.7099999999999955E-2"/>
  </r>
  <r>
    <s v="CELL_000685"/>
    <x v="1"/>
    <x v="1"/>
    <s v="Normal_WBC"/>
    <n v="11.27"/>
    <n v="55.6"/>
    <n v="0.52400000000000002"/>
    <n v="0.49"/>
    <n v="113.46938775510205"/>
    <n v="0.83799999999999997"/>
    <n v="0.46400000000000002"/>
    <n v="3.46"/>
    <n v="3.6"/>
    <n v="0.86"/>
    <n v="321"/>
    <n v="73"/>
    <n v="210"/>
    <n v="163"/>
    <n v="183"/>
    <n v="82.35294117647058"/>
    <n v="63.921568627450974"/>
    <n v="71.764705882352942"/>
    <n v="0.68"/>
    <x v="1"/>
    <x v="0"/>
    <n v="5563"/>
    <n v="4.8499999999999996"/>
    <n v="11.3"/>
    <n v="31.2"/>
    <n v="313651"/>
    <n v="73.7"/>
    <n v="34"/>
    <s v="CytoData"/>
    <s v="Wright"/>
    <s v="Olympus_BX51"/>
    <n v="100"/>
    <n v="256"/>
    <n v="5.9400000000000001E-2"/>
    <n v="1"/>
    <n v="0.94159999999999999"/>
    <n v="-5.8400000000000007E-2"/>
  </r>
  <r>
    <s v="CELL_004307"/>
    <x v="13"/>
    <x v="0"/>
    <s v="Leukemia"/>
    <n v="14.36"/>
    <n v="85.4"/>
    <n v="0.39800000000000002"/>
    <n v="0.152"/>
    <n v="561.84210526315792"/>
    <n v="0.79900000000000004"/>
    <n v="0.26600000000000001"/>
    <n v="0.81"/>
    <n v="1"/>
    <n v="0.90500000000000003"/>
    <n v="509"/>
    <n v="98"/>
    <n v="219"/>
    <n v="169"/>
    <n v="191"/>
    <n v="85.882352941176464"/>
    <n v="66.274509803921561"/>
    <n v="74.901960784313729"/>
    <n v="0.67900000000000005"/>
    <x v="1"/>
    <x v="0"/>
    <n v="7101"/>
    <n v="4.68"/>
    <n v="9.5"/>
    <n v="40.4"/>
    <n v="87951"/>
    <n v="90.6"/>
    <n v="33.9"/>
    <s v="Raabin_WBC"/>
    <s v="May_Grunwald_Giemsa"/>
    <s v="Olympus_BX51"/>
    <n v="60"/>
    <n v="256"/>
    <n v="0.7581"/>
    <n v="0.4173"/>
    <n v="0.73899999999999999"/>
    <n v="0.32169999999999999"/>
  </r>
  <r>
    <s v="CELL_003675"/>
    <x v="2"/>
    <x v="1"/>
    <s v="Normal_RBC"/>
    <n v="7.87"/>
    <n v="0"/>
    <n v="0"/>
    <n v="1"/>
    <n v="0"/>
    <n v="0.91300000000000003"/>
    <n v="0.182"/>
    <n v="0.38"/>
    <n v="1"/>
    <n v="0.94199999999999995"/>
    <n v="210"/>
    <n v="57"/>
    <n v="220"/>
    <n v="123"/>
    <n v="106"/>
    <n v="86.274509803921575"/>
    <n v="48.235294117647058"/>
    <n v="41.568627450980394"/>
    <n v="0.442"/>
    <x v="1"/>
    <x v="1"/>
    <n v="4657"/>
    <n v="5.25"/>
    <n v="12.7"/>
    <n v="49"/>
    <n v="168570"/>
    <n v="69.2"/>
    <n v="34.299999999999997"/>
    <s v="CytoData"/>
    <s v="May_Grunwald_Giemsa"/>
    <s v="Leica_DM2000"/>
    <n v="40"/>
    <n v="512"/>
    <n v="0.122"/>
    <n v="0.81669999999999998"/>
    <n v="0.94240000000000002"/>
    <n v="0.12570000000000003"/>
  </r>
  <r>
    <s v="CELL_004694"/>
    <x v="12"/>
    <x v="0"/>
    <s v="Anemia"/>
    <n v="2.84"/>
    <n v="0"/>
    <n v="0"/>
    <n v="1"/>
    <n v="0"/>
    <n v="0.38300000000000001"/>
    <n v="0.71699999999999997"/>
    <n v="0.84"/>
    <n v="1"/>
    <n v="0.78700000000000003"/>
    <n v="106"/>
    <n v="36"/>
    <n v="221"/>
    <n v="100"/>
    <n v="115"/>
    <n v="86.666666666666671"/>
    <n v="39.215686274509807"/>
    <n v="45.098039215686278"/>
    <n v="0.497"/>
    <x v="1"/>
    <x v="1"/>
    <n v="8319"/>
    <n v="3.62"/>
    <n v="11.7"/>
    <n v="41.2"/>
    <n v="387876"/>
    <n v="77.400000000000006"/>
    <n v="34.1"/>
    <s v="PBC_Dataset"/>
    <s v="Wright"/>
    <s v="Leica_DM2000"/>
    <n v="100"/>
    <n v="360"/>
    <n v="0.78120000000000001"/>
    <n v="0.75529999999999997"/>
    <n v="0.71779999999999999"/>
    <n v="-3.7499999999999978E-2"/>
  </r>
  <r>
    <s v="CELL_002182"/>
    <x v="4"/>
    <x v="1"/>
    <s v="Normal_WBC"/>
    <n v="16.22"/>
    <n v="65.099999999999994"/>
    <n v="0.315"/>
    <n v="0.38900000000000001"/>
    <n v="167.35218508997428"/>
    <n v="0.69599999999999995"/>
    <n v="0.68700000000000006"/>
    <n v="2.4500000000000002"/>
    <n v="1"/>
    <n v="0.80400000000000005"/>
    <n v="489"/>
    <n v="100"/>
    <n v="225"/>
    <n v="188"/>
    <n v="174"/>
    <n v="88.235294117647058"/>
    <n v="73.725490196078439"/>
    <n v="68.235294117647058"/>
    <n v="0.629"/>
    <x v="0"/>
    <x v="1"/>
    <n v="9523"/>
    <n v="6.91"/>
    <n v="14.3"/>
    <n v="35.4"/>
    <n v="144395"/>
    <n v="86.5"/>
    <n v="34.5"/>
    <s v="PBC_Dataset"/>
    <s v="Wright"/>
    <s v="Zeiss_Axio"/>
    <n v="60"/>
    <n v="360"/>
    <n v="0"/>
    <n v="0.83709999999999996"/>
    <n v="1"/>
    <n v="0.16290000000000004"/>
  </r>
  <r>
    <s v="CELL_000327"/>
    <x v="1"/>
    <x v="1"/>
    <s v="Normal_WBC"/>
    <n v="13.15"/>
    <n v="53.2"/>
    <n v="0.432"/>
    <n v="0.44"/>
    <n v="120.90909090909092"/>
    <n v="0.72899999999999998"/>
    <n v="0.41899999999999998"/>
    <n v="3.59"/>
    <n v="2.9"/>
    <n v="0.78500000000000003"/>
    <n v="457"/>
    <n v="65"/>
    <n v="193"/>
    <n v="142"/>
    <n v="190"/>
    <n v="75.686274509803923"/>
    <n v="55.686274509803923"/>
    <n v="74.509803921568633"/>
    <n v="0.67200000000000004"/>
    <x v="0"/>
    <x v="0"/>
    <n v="5289"/>
    <n v="6.11"/>
    <n v="14.2"/>
    <n v="39.700000000000003"/>
    <n v="235826"/>
    <n v="97.3"/>
    <n v="35"/>
    <s v="Raabin_WBC"/>
    <s v="Giemsa"/>
    <s v="Olympus_BX51"/>
    <n v="40"/>
    <n v="512"/>
    <n v="0.1135"/>
    <n v="0.93810000000000004"/>
    <n v="0.85040000000000004"/>
    <n v="-8.77E-2"/>
  </r>
  <r>
    <s v="CELL_004917"/>
    <x v="15"/>
    <x v="0"/>
    <s v="Anemia"/>
    <n v="6.31"/>
    <n v="0"/>
    <n v="0"/>
    <n v="1"/>
    <n v="0"/>
    <n v="0.97"/>
    <n v="0.05"/>
    <n v="0.39"/>
    <n v="1"/>
    <n v="0.98899999999999999"/>
    <n v="133"/>
    <n v="46"/>
    <n v="234"/>
    <n v="125"/>
    <n v="133"/>
    <n v="91.764705882352942"/>
    <n v="49.019607843137251"/>
    <n v="52.156862745098046"/>
    <n v="0.64"/>
    <x v="0"/>
    <x v="1"/>
    <n v="9878"/>
    <n v="4.95"/>
    <n v="10.7"/>
    <n v="43.2"/>
    <n v="254708"/>
    <n v="83.7"/>
    <n v="33.4"/>
    <s v="CytoData"/>
    <s v="Giemsa"/>
    <s v="Zeiss_Axio"/>
    <n v="40"/>
    <n v="224"/>
    <n v="0.98850000000000005"/>
    <n v="0.70279999999999998"/>
    <n v="0.83899999999999997"/>
    <n v="0.13619999999999999"/>
  </r>
  <r>
    <s v="CELL_005568"/>
    <x v="3"/>
    <x v="0"/>
    <s v="Infection"/>
    <n v="13.68"/>
    <n v="72.7"/>
    <n v="0.79700000000000004"/>
    <n v="0.27200000000000002"/>
    <n v="267.27941176470586"/>
    <n v="0.79100000000000004"/>
    <n v="0.154"/>
    <n v="1.87"/>
    <n v="1.2"/>
    <n v="0.80400000000000005"/>
    <n v="721"/>
    <n v="81"/>
    <n v="186"/>
    <n v="150"/>
    <n v="175"/>
    <n v="72.941176470588232"/>
    <n v="58.82352941176471"/>
    <n v="68.627450980392155"/>
    <n v="0.74299999999999999"/>
    <x v="1"/>
    <x v="0"/>
    <n v="2039"/>
    <n v="4.62"/>
    <n v="13.2"/>
    <n v="35.5"/>
    <n v="365530"/>
    <n v="78.099999999999994"/>
    <n v="34.200000000000003"/>
    <s v="PBC_Dataset"/>
    <s v="Giemsa"/>
    <s v="Zeiss_Axio"/>
    <n v="100"/>
    <n v="256"/>
    <n v="0.85519999999999996"/>
    <n v="0.78490000000000004"/>
    <n v="0.82799999999999996"/>
    <n v="4.3099999999999916E-2"/>
  </r>
  <r>
    <s v="CELL_005084"/>
    <x v="17"/>
    <x v="0"/>
    <s v="Sickle_Cell_Anemia"/>
    <n v="6.21"/>
    <n v="0"/>
    <n v="0"/>
    <n v="1"/>
    <n v="0"/>
    <n v="0.40200000000000002"/>
    <n v="0.99"/>
    <n v="0.84"/>
    <n v="1"/>
    <n v="0.75600000000000001"/>
    <n v="173"/>
    <n v="63"/>
    <n v="215"/>
    <n v="121"/>
    <n v="134"/>
    <n v="84.313725490196077"/>
    <n v="47.450980392156858"/>
    <n v="52.549019607843142"/>
    <n v="0.54900000000000004"/>
    <x v="0"/>
    <x v="1"/>
    <n v="5679"/>
    <n v="5.45"/>
    <n v="12.2"/>
    <n v="38.799999999999997"/>
    <n v="234178"/>
    <n v="99.4"/>
    <n v="33.299999999999997"/>
    <s v="CytoData"/>
    <s v="Wright"/>
    <s v="Zeiss_Axio"/>
    <n v="100"/>
    <n v="224"/>
    <n v="0.74060000000000004"/>
    <n v="0.74350000000000005"/>
    <n v="0.87219999999999998"/>
    <n v="0.12869999999999993"/>
  </r>
  <r>
    <s v="CELL_002580"/>
    <x v="10"/>
    <x v="1"/>
    <s v="Normal_WBC"/>
    <n v="11.54"/>
    <n v="54.7"/>
    <n v="0.45100000000000001"/>
    <n v="0.59399999999999997"/>
    <n v="92.08754208754209"/>
    <n v="0.78100000000000003"/>
    <n v="0.47399999999999998"/>
    <n v="4.53"/>
    <n v="2.5"/>
    <n v="0.81699999999999995"/>
    <n v="531"/>
    <n v="82"/>
    <n v="251"/>
    <n v="134"/>
    <n v="149"/>
    <n v="98.431372549019599"/>
    <n v="52.549019607843142"/>
    <n v="58.431372549019613"/>
    <n v="0.621"/>
    <x v="2"/>
    <x v="1"/>
    <n v="7008"/>
    <n v="4.51"/>
    <n v="17.3"/>
    <n v="38.799999999999997"/>
    <n v="151074"/>
    <n v="80.099999999999994"/>
    <n v="30.4"/>
    <s v="Raabin_WBC"/>
    <s v="Wright"/>
    <s v="Olympus_BX51"/>
    <n v="100"/>
    <n v="224"/>
    <n v="6.2399999999999997E-2"/>
    <n v="0.85570000000000002"/>
    <n v="0.83860000000000001"/>
    <n v="-1.7100000000000004E-2"/>
  </r>
  <r>
    <s v="CELL_003894"/>
    <x v="7"/>
    <x v="1"/>
    <s v="Normal_Platelet"/>
    <n v="2.75"/>
    <n v="0"/>
    <n v="0"/>
    <n v="1"/>
    <n v="0"/>
    <n v="0.77200000000000002"/>
    <n v="0.40899999999999997"/>
    <n v="2.34"/>
    <n v="1"/>
    <n v="0.83399999999999996"/>
    <n v="12"/>
    <n v="17"/>
    <n v="230"/>
    <n v="160"/>
    <n v="168"/>
    <n v="90.196078431372555"/>
    <n v="62.745098039215684"/>
    <n v="65.882352941176464"/>
    <n v="0.58399999999999996"/>
    <x v="2"/>
    <x v="1"/>
    <n v="12650"/>
    <n v="5.27"/>
    <n v="11.8"/>
    <n v="44.7"/>
    <n v="316779"/>
    <n v="93.9"/>
    <n v="33.799999999999997"/>
    <s v="CytoData"/>
    <s v="Wright"/>
    <s v="Olympus_BX51"/>
    <n v="100"/>
    <n v="224"/>
    <n v="7.8600000000000003E-2"/>
    <n v="0.95279999999999998"/>
    <n v="1"/>
    <n v="4.720000000000002E-2"/>
  </r>
  <r>
    <s v="CELL_002253"/>
    <x v="4"/>
    <x v="1"/>
    <s v="Normal_WBC"/>
    <n v="16.309999999999999"/>
    <n v="66"/>
    <n v="0.41799999999999998"/>
    <n v="0.441"/>
    <n v="149.65986394557822"/>
    <n v="0.84499999999999997"/>
    <n v="0.42499999999999999"/>
    <n v="2.2799999999999998"/>
    <n v="1"/>
    <n v="0.81899999999999995"/>
    <n v="668"/>
    <n v="102"/>
    <n v="181"/>
    <n v="154"/>
    <n v="172"/>
    <n v="70.980392156862749"/>
    <n v="60.392156862745097"/>
    <n v="67.450980392156865"/>
    <n v="0.53800000000000003"/>
    <x v="1"/>
    <x v="1"/>
    <n v="10321"/>
    <n v="5.29"/>
    <n v="12.5"/>
    <n v="48.2"/>
    <n v="218281"/>
    <n v="88.3"/>
    <n v="35.1"/>
    <s v="CytoData"/>
    <s v="Giemsa"/>
    <s v="Zeiss_Axio"/>
    <n v="100"/>
    <n v="360"/>
    <n v="0"/>
    <n v="0.96350000000000002"/>
    <n v="0.82430000000000003"/>
    <n v="-0.13919999999999999"/>
  </r>
  <r>
    <s v="CELL_003949"/>
    <x v="7"/>
    <x v="1"/>
    <s v="Normal_Platelet"/>
    <n v="2.94"/>
    <n v="0"/>
    <n v="0"/>
    <n v="1"/>
    <n v="0"/>
    <n v="0.71599999999999997"/>
    <n v="0.372"/>
    <n v="2.77"/>
    <n v="1"/>
    <n v="0.80400000000000005"/>
    <n v="26"/>
    <n v="18"/>
    <n v="205"/>
    <n v="134"/>
    <n v="155"/>
    <n v="80.392156862745097"/>
    <n v="52.549019607843142"/>
    <n v="60.784313725490193"/>
    <n v="0.54700000000000004"/>
    <x v="1"/>
    <x v="0"/>
    <n v="6777"/>
    <n v="5.52"/>
    <n v="15.4"/>
    <n v="36.9"/>
    <n v="48269"/>
    <n v="83.5"/>
    <n v="34.1"/>
    <s v="CytoData"/>
    <s v="Wright"/>
    <s v="Zeiss_Axio"/>
    <n v="60"/>
    <n v="512"/>
    <n v="2.3699999999999999E-2"/>
    <n v="0.95189999999999997"/>
    <n v="0.9304"/>
    <n v="-2.1499999999999964E-2"/>
  </r>
  <r>
    <s v="CELL_000349"/>
    <x v="1"/>
    <x v="1"/>
    <s v="Normal_WBC"/>
    <n v="13.02"/>
    <n v="53.4"/>
    <n v="0.65800000000000003"/>
    <n v="0.505"/>
    <n v="105.74257425742574"/>
    <n v="0.79300000000000004"/>
    <n v="0.39900000000000002"/>
    <n v="3.05"/>
    <n v="3"/>
    <n v="0.88200000000000001"/>
    <n v="485"/>
    <n v="64"/>
    <n v="207"/>
    <n v="157"/>
    <n v="184"/>
    <n v="81.17647058823529"/>
    <n v="61.568627450980394"/>
    <n v="72.156862745098039"/>
    <n v="0.65500000000000003"/>
    <x v="0"/>
    <x v="1"/>
    <n v="9367"/>
    <n v="5.03"/>
    <n v="14.2"/>
    <n v="46.4"/>
    <n v="283141"/>
    <n v="99.4"/>
    <n v="30.3"/>
    <s v="PBC_Dataset"/>
    <s v="May_Grunwald_Giemsa"/>
    <s v="Leica_DM2000"/>
    <n v="100"/>
    <n v="256"/>
    <n v="0.16320000000000001"/>
    <n v="0.92500000000000004"/>
    <n v="0.88600000000000001"/>
    <n v="-3.9000000000000035E-2"/>
  </r>
  <r>
    <s v="CELL_001627"/>
    <x v="5"/>
    <x v="1"/>
    <s v="Normal_WBC"/>
    <n v="10.58"/>
    <n v="78.900000000000006"/>
    <n v="0.85699999999999998"/>
    <n v="0.24099999999999999"/>
    <n v="327.38589211618262"/>
    <n v="0.91200000000000003"/>
    <n v="0.123"/>
    <n v="1.2"/>
    <n v="1.1000000000000001"/>
    <n v="0.93"/>
    <n v="295"/>
    <n v="54"/>
    <n v="189"/>
    <n v="136"/>
    <n v="204"/>
    <n v="74.117647058823536"/>
    <n v="53.333333333333336"/>
    <n v="80"/>
    <n v="0.70699999999999996"/>
    <x v="1"/>
    <x v="0"/>
    <n v="3646"/>
    <n v="2.23"/>
    <n v="11.8"/>
    <n v="35.4"/>
    <n v="252539"/>
    <n v="82.4"/>
    <n v="35"/>
    <s v="Raabin_WBC"/>
    <s v="Wright"/>
    <s v="Leica_DM2000"/>
    <n v="60"/>
    <n v="360"/>
    <n v="2.12E-2"/>
    <n v="0.89929999999999999"/>
    <n v="0.96960000000000002"/>
    <n v="7.0300000000000029E-2"/>
  </r>
  <r>
    <s v="CELL_003095"/>
    <x v="2"/>
    <x v="1"/>
    <s v="Normal_RBC"/>
    <n v="7.07"/>
    <n v="0"/>
    <n v="0"/>
    <n v="1"/>
    <n v="0"/>
    <n v="0.83599999999999997"/>
    <n v="0.14599999999999999"/>
    <n v="0.32"/>
    <n v="1"/>
    <n v="0.94299999999999995"/>
    <n v="155"/>
    <n v="46"/>
    <n v="234"/>
    <n v="137"/>
    <n v="131"/>
    <n v="91.764705882352942"/>
    <n v="53.725490196078432"/>
    <n v="51.372549019607838"/>
    <n v="0.52600000000000002"/>
    <x v="2"/>
    <x v="0"/>
    <n v="6650"/>
    <n v="5.69"/>
    <n v="9.1"/>
    <n v="38.200000000000003"/>
    <n v="482212"/>
    <n v="81"/>
    <n v="35.5"/>
    <s v="Raabin_WBC"/>
    <s v="Wright"/>
    <s v="Olympus_BX51"/>
    <n v="100"/>
    <n v="224"/>
    <n v="0.15559999999999999"/>
    <n v="0.84060000000000001"/>
    <n v="0.92579999999999996"/>
    <n v="8.5199999999999942E-2"/>
  </r>
  <r>
    <s v="CELL_000872"/>
    <x v="1"/>
    <x v="1"/>
    <s v="Normal_WBC"/>
    <n v="11.31"/>
    <n v="62.9"/>
    <n v="0.52600000000000002"/>
    <n v="0.498"/>
    <n v="126.30522088353413"/>
    <n v="0.86399999999999999"/>
    <n v="0.49099999999999999"/>
    <n v="2.91"/>
    <n v="3"/>
    <n v="0.81599999999999995"/>
    <n v="354"/>
    <n v="73"/>
    <n v="197"/>
    <n v="176"/>
    <n v="176"/>
    <n v="77.254901960784323"/>
    <n v="69.019607843137251"/>
    <n v="69.019607843137251"/>
    <n v="0.52800000000000002"/>
    <x v="0"/>
    <x v="1"/>
    <n v="10502"/>
    <n v="5"/>
    <n v="13.9"/>
    <n v="45.3"/>
    <n v="246507"/>
    <n v="89.7"/>
    <n v="31.3"/>
    <s v="PBC_Dataset"/>
    <s v="May_Grunwald_Giemsa"/>
    <s v="Leica_DM2000"/>
    <n v="100"/>
    <n v="256"/>
    <n v="5.2900000000000003E-2"/>
    <n v="0.89939999999999998"/>
    <n v="0.97150000000000003"/>
    <n v="7.2100000000000053E-2"/>
  </r>
  <r>
    <s v="CELL_002847"/>
    <x v="2"/>
    <x v="1"/>
    <s v="Normal_RBC"/>
    <n v="7.22"/>
    <n v="0"/>
    <n v="0"/>
    <n v="1"/>
    <n v="0"/>
    <n v="0.92600000000000005"/>
    <n v="0.14000000000000001"/>
    <n v="0.5"/>
    <n v="1"/>
    <n v="0.95099999999999996"/>
    <n v="152"/>
    <n v="47"/>
    <n v="212"/>
    <n v="119"/>
    <n v="146"/>
    <n v="83.137254901960787"/>
    <n v="46.666666666666664"/>
    <n v="57.254901960784309"/>
    <n v="0.58499999999999996"/>
    <x v="0"/>
    <x v="0"/>
    <n v="5373"/>
    <n v="5.93"/>
    <n v="10.8"/>
    <n v="47.3"/>
    <n v="213125"/>
    <n v="96.4"/>
    <n v="34.5"/>
    <s v="Raabin_WBC"/>
    <s v="Wright"/>
    <s v="Leica_DM2000"/>
    <n v="40"/>
    <n v="360"/>
    <n v="8.0399999999999999E-2"/>
    <n v="0.90739999999999998"/>
    <n v="0.89639999999999997"/>
    <n v="-1.100000000000001E-2"/>
  </r>
  <r>
    <s v="CELL_003253"/>
    <x v="2"/>
    <x v="1"/>
    <s v="Normal_RBC"/>
    <n v="7.11"/>
    <n v="0"/>
    <n v="0"/>
    <n v="1"/>
    <n v="0"/>
    <n v="0.88800000000000001"/>
    <n v="0.15"/>
    <n v="0.31"/>
    <n v="1"/>
    <n v="1"/>
    <n v="172"/>
    <n v="49"/>
    <n v="234"/>
    <n v="156"/>
    <n v="145"/>
    <n v="91.764705882352942"/>
    <n v="61.176470588235297"/>
    <n v="56.862745098039213"/>
    <n v="0.41599999999999998"/>
    <x v="1"/>
    <x v="1"/>
    <n v="8480"/>
    <n v="5.48"/>
    <n v="19"/>
    <n v="35.4"/>
    <n v="269227"/>
    <n v="82.3"/>
    <n v="34.299999999999997"/>
    <s v="PBC_Dataset"/>
    <s v="Giemsa"/>
    <s v="Olympus_BX51"/>
    <n v="40"/>
    <n v="512"/>
    <n v="9.0399999999999994E-2"/>
    <n v="0.81040000000000001"/>
    <n v="0.94799999999999995"/>
    <n v="0.13759999999999994"/>
  </r>
  <r>
    <s v="CELL_004875"/>
    <x v="15"/>
    <x v="0"/>
    <s v="Anemia"/>
    <n v="6.33"/>
    <n v="0"/>
    <n v="0"/>
    <n v="1"/>
    <n v="0"/>
    <n v="0.93300000000000005"/>
    <n v="0.10199999999999999"/>
    <n v="0.51"/>
    <n v="1"/>
    <n v="1"/>
    <n v="124"/>
    <n v="43"/>
    <n v="221"/>
    <n v="117"/>
    <n v="119"/>
    <n v="86.666666666666671"/>
    <n v="45.882352941176471"/>
    <n v="46.666666666666664"/>
    <n v="0.56100000000000005"/>
    <x v="1"/>
    <x v="0"/>
    <n v="3253"/>
    <n v="5.32"/>
    <n v="12.1"/>
    <n v="47"/>
    <n v="318539"/>
    <n v="84.7"/>
    <n v="35.5"/>
    <s v="Raabin_WBC"/>
    <s v="Giemsa"/>
    <s v="Leica_DM2000"/>
    <n v="100"/>
    <n v="224"/>
    <n v="0.8448"/>
    <n v="0.64480000000000004"/>
    <n v="0.66239999999999999"/>
    <n v="1.7599999999999949E-2"/>
  </r>
  <r>
    <s v="CELL_005241"/>
    <x v="14"/>
    <x v="0"/>
    <s v="Anemia"/>
    <n v="8.6"/>
    <n v="0"/>
    <n v="0"/>
    <n v="1"/>
    <n v="0"/>
    <n v="0.82799999999999996"/>
    <n v="0.28899999999999998"/>
    <n v="0.56000000000000005"/>
    <n v="1"/>
    <n v="0.876"/>
    <n v="234"/>
    <n v="43"/>
    <n v="218"/>
    <n v="138"/>
    <n v="124"/>
    <n v="85.490196078431367"/>
    <n v="54.117647058823529"/>
    <n v="48.627450980392155"/>
    <n v="0.39"/>
    <x v="1"/>
    <x v="1"/>
    <n v="7193"/>
    <n v="4.37"/>
    <n v="15.3"/>
    <n v="44.1"/>
    <n v="179163"/>
    <n v="72.7"/>
    <n v="35.799999999999997"/>
    <s v="PBC_Dataset"/>
    <s v="Giemsa"/>
    <s v="Zeiss_Axio"/>
    <n v="100"/>
    <n v="360"/>
    <n v="0.69030000000000002"/>
    <n v="0.53449999999999998"/>
    <n v="0.7994"/>
    <n v="0.26490000000000002"/>
  </r>
  <r>
    <s v="CELL_000086"/>
    <x v="1"/>
    <x v="1"/>
    <s v="Normal_WBC"/>
    <n v="12.82"/>
    <n v="51.4"/>
    <n v="0.38100000000000001"/>
    <n v="0.42499999999999999"/>
    <n v="120.94117647058823"/>
    <n v="0.78400000000000003"/>
    <n v="0.35799999999999998"/>
    <n v="2.62"/>
    <n v="2.4"/>
    <n v="0.79400000000000004"/>
    <n v="464"/>
    <n v="82"/>
    <n v="227"/>
    <n v="147"/>
    <n v="167"/>
    <n v="89.019607843137251"/>
    <n v="57.647058823529406"/>
    <n v="65.490196078431367"/>
    <n v="0.68500000000000005"/>
    <x v="1"/>
    <x v="0"/>
    <n v="8587"/>
    <n v="3.65"/>
    <n v="14.3"/>
    <n v="42"/>
    <n v="201689"/>
    <n v="107.3"/>
    <n v="31.6"/>
    <s v="PBC_Dataset"/>
    <s v="May_Grunwald_Giemsa"/>
    <s v="Olympus_BX51"/>
    <n v="100"/>
    <n v="360"/>
    <n v="3.2899999999999999E-2"/>
    <n v="0.8901"/>
    <n v="0.91739999999999999"/>
    <n v="2.7299999999999991E-2"/>
  </r>
  <r>
    <s v="CELL_001878"/>
    <x v="5"/>
    <x v="1"/>
    <s v="Normal_WBC"/>
    <n v="9.49"/>
    <n v="85.9"/>
    <n v="0.73699999999999999"/>
    <n v="0.11600000000000001"/>
    <n v="740.51724137931035"/>
    <n v="0.83"/>
    <n v="0.25900000000000001"/>
    <n v="1.0900000000000001"/>
    <n v="1.1000000000000001"/>
    <n v="0.91200000000000003"/>
    <n v="344"/>
    <n v="46"/>
    <n v="170"/>
    <n v="171"/>
    <n v="185"/>
    <n v="66.666666666666657"/>
    <n v="67.058823529411754"/>
    <n v="72.549019607843135"/>
    <n v="0.72799999999999998"/>
    <x v="2"/>
    <x v="0"/>
    <n v="7335"/>
    <n v="6.01"/>
    <n v="12.7"/>
    <n v="42.8"/>
    <n v="271252"/>
    <n v="97.6"/>
    <n v="35.700000000000003"/>
    <s v="CytoData"/>
    <s v="Giemsa"/>
    <s v="Leica_DM2000"/>
    <n v="100"/>
    <n v="512"/>
    <n v="0.1081"/>
    <n v="0.94910000000000005"/>
    <n v="1"/>
    <n v="5.0899999999999945E-2"/>
  </r>
  <r>
    <s v="CELL_004645"/>
    <x v="16"/>
    <x v="0"/>
    <s v="Anemia"/>
    <n v="6.37"/>
    <n v="0"/>
    <n v="0"/>
    <n v="1"/>
    <n v="0"/>
    <n v="0.49299999999999999"/>
    <n v="0.79700000000000004"/>
    <n v="0.28999999999999998"/>
    <n v="1"/>
    <n v="0.91900000000000004"/>
    <n v="201"/>
    <n v="50"/>
    <n v="216"/>
    <n v="130"/>
    <n v="128"/>
    <n v="84.705882352941174"/>
    <n v="50.980392156862742"/>
    <n v="50.196078431372548"/>
    <n v="0.53400000000000003"/>
    <x v="1"/>
    <x v="1"/>
    <n v="5454"/>
    <n v="4.93"/>
    <n v="12.9"/>
    <n v="37.700000000000003"/>
    <n v="302054"/>
    <n v="62.3"/>
    <n v="35"/>
    <s v="CytoData"/>
    <s v="Giemsa"/>
    <s v="Olympus_BX51"/>
    <n v="60"/>
    <n v="256"/>
    <n v="1"/>
    <n v="0.85550000000000004"/>
    <n v="0.80330000000000001"/>
    <n v="-5.2200000000000024E-2"/>
  </r>
  <r>
    <s v="CELL_004675"/>
    <x v="12"/>
    <x v="0"/>
    <s v="Anemia"/>
    <n v="3.8"/>
    <n v="0"/>
    <n v="0"/>
    <n v="1"/>
    <n v="0"/>
    <n v="0.38100000000000001"/>
    <n v="0.79400000000000004"/>
    <n v="0.96"/>
    <n v="1"/>
    <n v="0.71199999999999997"/>
    <n v="76"/>
    <n v="26"/>
    <n v="229"/>
    <n v="135"/>
    <n v="132"/>
    <n v="89.803921568627459"/>
    <n v="52.941176470588239"/>
    <n v="51.764705882352949"/>
    <n v="0.502"/>
    <x v="2"/>
    <x v="1"/>
    <n v="1496"/>
    <n v="4.92"/>
    <n v="13.2"/>
    <n v="38.1"/>
    <n v="361576"/>
    <n v="80.7"/>
    <n v="33"/>
    <s v="Raabin_WBC"/>
    <s v="Giemsa"/>
    <s v="Leica_DM2000"/>
    <n v="100"/>
    <n v="360"/>
    <n v="0.86750000000000005"/>
    <n v="0.83850000000000002"/>
    <n v="0.85219999999999996"/>
    <n v="1.3699999999999934E-2"/>
  </r>
  <r>
    <s v="CELL_004096"/>
    <x v="8"/>
    <x v="0"/>
    <s v="Leukemia"/>
    <n v="15.92"/>
    <n v="83.4"/>
    <n v="0.34899999999999998"/>
    <n v="0.06"/>
    <n v="1390.0000000000002"/>
    <n v="0.76800000000000002"/>
    <n v="0.32500000000000001"/>
    <n v="0.99"/>
    <n v="1"/>
    <n v="0.84499999999999997"/>
    <n v="671"/>
    <n v="116"/>
    <n v="165"/>
    <n v="143"/>
    <n v="191"/>
    <n v="64.705882352941174"/>
    <n v="56.078431372549019"/>
    <n v="74.901960784313729"/>
    <n v="0.70399999999999996"/>
    <x v="1"/>
    <x v="1"/>
    <n v="4370"/>
    <n v="4.7"/>
    <n v="12.8"/>
    <n v="40.200000000000003"/>
    <n v="279122"/>
    <n v="82"/>
    <n v="36"/>
    <s v="Raabin_WBC"/>
    <s v="Wright"/>
    <s v="Leica_DM2000"/>
    <n v="60"/>
    <n v="512"/>
    <n v="0.74670000000000003"/>
    <n v="0.65149999999999997"/>
    <n v="0.80479999999999996"/>
    <n v="0.15329999999999999"/>
  </r>
  <r>
    <s v="CELL_000495"/>
    <x v="1"/>
    <x v="1"/>
    <s v="Normal_WBC"/>
    <n v="12.19"/>
    <n v="60.9"/>
    <n v="0.42199999999999999"/>
    <n v="0.44500000000000001"/>
    <n v="136.85393258426967"/>
    <n v="0.73399999999999999"/>
    <n v="0.45"/>
    <n v="3.58"/>
    <n v="3.8"/>
    <n v="0.78500000000000003"/>
    <n v="464"/>
    <n v="59"/>
    <n v="183"/>
    <n v="140"/>
    <n v="184"/>
    <n v="71.764705882352942"/>
    <n v="54.901960784313729"/>
    <n v="72.156862745098039"/>
    <n v="0.69699999999999995"/>
    <x v="1"/>
    <x v="1"/>
    <n v="1000"/>
    <n v="5.36"/>
    <n v="16.3"/>
    <n v="40.5"/>
    <n v="314738"/>
    <n v="90.1"/>
    <n v="33.6"/>
    <s v="Raabin_WBC"/>
    <s v="Wright"/>
    <s v="Zeiss_Axio"/>
    <n v="40"/>
    <n v="256"/>
    <n v="8.1600000000000006E-2"/>
    <n v="0.97819999999999996"/>
    <n v="0.92869999999999997"/>
    <n v="-4.9499999999999988E-2"/>
  </r>
  <r>
    <s v="CELL_002851"/>
    <x v="2"/>
    <x v="1"/>
    <s v="Normal_RBC"/>
    <n v="7.2"/>
    <n v="0"/>
    <n v="0"/>
    <n v="1"/>
    <n v="0"/>
    <n v="0.96599999999999997"/>
    <n v="8.8999999999999996E-2"/>
    <n v="0.25"/>
    <n v="1"/>
    <n v="0.95399999999999996"/>
    <n v="183"/>
    <n v="55"/>
    <n v="220"/>
    <n v="130"/>
    <n v="140"/>
    <n v="86.274509803921575"/>
    <n v="50.980392156862742"/>
    <n v="54.901960784313729"/>
    <n v="0.58899999999999997"/>
    <x v="1"/>
    <x v="1"/>
    <n v="6488"/>
    <n v="4.7699999999999996"/>
    <n v="12.2"/>
    <n v="39"/>
    <n v="40611"/>
    <n v="76.900000000000006"/>
    <n v="34.799999999999997"/>
    <s v="Raabin_WBC"/>
    <s v="Wright"/>
    <s v="Leica_DM2000"/>
    <n v="60"/>
    <n v="360"/>
    <n v="5.1900000000000002E-2"/>
    <n v="0.87260000000000004"/>
    <n v="0.88349999999999995"/>
    <n v="1.089999999999991E-2"/>
  </r>
  <r>
    <s v="CELL_003291"/>
    <x v="2"/>
    <x v="1"/>
    <s v="Normal_RBC"/>
    <n v="7.14"/>
    <n v="0"/>
    <n v="0"/>
    <n v="1"/>
    <n v="0"/>
    <n v="0.89900000000000002"/>
    <n v="0.128"/>
    <n v="0.62"/>
    <n v="1"/>
    <n v="0.97499999999999998"/>
    <n v="195"/>
    <n v="58"/>
    <n v="231"/>
    <n v="131"/>
    <n v="142"/>
    <n v="90.588235294117652"/>
    <n v="51.372549019607838"/>
    <n v="55.686274509803923"/>
    <n v="0.58099999999999996"/>
    <x v="0"/>
    <x v="1"/>
    <n v="10471"/>
    <n v="5.21"/>
    <n v="13.2"/>
    <n v="48.9"/>
    <n v="33823"/>
    <n v="83.8"/>
    <n v="30.4"/>
    <s v="PBC_Dataset"/>
    <s v="Wright"/>
    <s v="Zeiss_Axio"/>
    <n v="60"/>
    <n v="512"/>
    <n v="8.6400000000000005E-2"/>
    <n v="1"/>
    <n v="0.95589999999999997"/>
    <n v="-4.4100000000000028E-2"/>
  </r>
  <r>
    <s v="CELL_004120"/>
    <x v="8"/>
    <x v="0"/>
    <s v="Leukemia"/>
    <n v="16.579999999999998"/>
    <n v="83.5"/>
    <n v="0.27200000000000002"/>
    <n v="7.9000000000000001E-2"/>
    <n v="1056.9620253164558"/>
    <n v="0.79600000000000004"/>
    <n v="0.28699999999999998"/>
    <n v="1.03"/>
    <n v="1.1000000000000001"/>
    <n v="0.86399999999999999"/>
    <n v="689"/>
    <n v="102"/>
    <n v="194"/>
    <n v="174"/>
    <n v="141"/>
    <n v="76.078431372549019"/>
    <n v="68.235294117647058"/>
    <n v="55.294117647058826"/>
    <n v="0.52600000000000002"/>
    <x v="1"/>
    <x v="1"/>
    <n v="6181"/>
    <n v="3.91"/>
    <n v="12.3"/>
    <n v="38.299999999999997"/>
    <n v="214845"/>
    <n v="84.8"/>
    <n v="33.6"/>
    <s v="Raabin_WBC"/>
    <s v="Giemsa"/>
    <s v="Leica_DM2000"/>
    <n v="100"/>
    <n v="256"/>
    <n v="0.8952"/>
    <n v="0.93910000000000005"/>
    <n v="0.755"/>
    <n v="-0.18410000000000004"/>
  </r>
  <r>
    <s v="CELL_001271"/>
    <x v="5"/>
    <x v="1"/>
    <s v="Normal_WBC"/>
    <n v="8.99"/>
    <n v="72"/>
    <n v="0.78400000000000003"/>
    <n v="0.16900000000000001"/>
    <n v="426.03550295857985"/>
    <n v="0.73"/>
    <n v="0.20899999999999999"/>
    <n v="1.41"/>
    <n v="1"/>
    <n v="0.93799999999999994"/>
    <n v="280"/>
    <n v="54"/>
    <n v="191"/>
    <n v="139"/>
    <n v="206"/>
    <n v="74.901960784313729"/>
    <n v="54.509803921568626"/>
    <n v="80.784313725490193"/>
    <n v="0.76400000000000001"/>
    <x v="1"/>
    <x v="0"/>
    <n v="6304"/>
    <n v="4.1500000000000004"/>
    <n v="12.7"/>
    <n v="43.5"/>
    <n v="271723"/>
    <n v="98.5"/>
    <n v="34.1"/>
    <s v="PBC_Dataset"/>
    <s v="May_Grunwald_Giemsa"/>
    <s v="Zeiss_Axio"/>
    <n v="100"/>
    <n v="256"/>
    <n v="1.4500000000000001E-2"/>
    <n v="0.90949999999999998"/>
    <n v="0.85450000000000004"/>
    <n v="-5.4999999999999938E-2"/>
  </r>
  <r>
    <s v="CELL_002551"/>
    <x v="10"/>
    <x v="1"/>
    <s v="Normal_WBC"/>
    <n v="12.21"/>
    <n v="44.4"/>
    <n v="0.65800000000000003"/>
    <n v="0.505"/>
    <n v="87.920792079207914"/>
    <n v="0.76700000000000002"/>
    <n v="0.30399999999999999"/>
    <n v="4.04"/>
    <n v="2.2999999999999998"/>
    <n v="0.76400000000000001"/>
    <n v="424"/>
    <n v="96"/>
    <n v="236"/>
    <n v="142"/>
    <n v="152"/>
    <n v="92.549019607843135"/>
    <n v="55.686274509803923"/>
    <n v="59.607843137254903"/>
    <n v="0.57299999999999995"/>
    <x v="1"/>
    <x v="1"/>
    <n v="6818"/>
    <n v="5.17"/>
    <n v="15.2"/>
    <n v="37.9"/>
    <n v="340160"/>
    <n v="77.400000000000006"/>
    <n v="34.4"/>
    <s v="PBC_Dataset"/>
    <s v="Wright"/>
    <s v="Olympus_BX51"/>
    <n v="100"/>
    <n v="256"/>
    <n v="0.22120000000000001"/>
    <n v="0.93130000000000002"/>
    <n v="0.90680000000000005"/>
    <n v="-2.4499999999999966E-2"/>
  </r>
  <r>
    <s v="CELL_004329"/>
    <x v="13"/>
    <x v="0"/>
    <s v="Leukemia"/>
    <n v="12.88"/>
    <n v="86.5"/>
    <n v="0.48099999999999998"/>
    <n v="0.22"/>
    <n v="393.18181818181819"/>
    <n v="0.85199999999999998"/>
    <n v="0.20100000000000001"/>
    <n v="0.43"/>
    <n v="1"/>
    <n v="0.89700000000000002"/>
    <n v="536"/>
    <n v="89"/>
    <n v="197"/>
    <n v="146"/>
    <n v="204"/>
    <n v="77.254901960784323"/>
    <n v="57.254901960784309"/>
    <n v="80"/>
    <n v="0.77"/>
    <x v="2"/>
    <x v="0"/>
    <n v="8541"/>
    <n v="4.4800000000000004"/>
    <n v="14.5"/>
    <n v="45.2"/>
    <n v="252171"/>
    <n v="90.7"/>
    <n v="31.6"/>
    <s v="PBC_Dataset"/>
    <s v="Wright"/>
    <s v="Olympus_BX51"/>
    <n v="100"/>
    <n v="256"/>
    <n v="0.78669999999999995"/>
    <n v="0.75590000000000002"/>
    <n v="0.75729999999999997"/>
    <n v="1.3999999999999568E-3"/>
  </r>
  <r>
    <s v="CELL_005123"/>
    <x v="14"/>
    <x v="0"/>
    <s v="Anemia"/>
    <n v="7.71"/>
    <n v="0"/>
    <n v="0"/>
    <n v="1"/>
    <n v="0"/>
    <n v="0.91100000000000003"/>
    <n v="0.182"/>
    <n v="1"/>
    <n v="1"/>
    <n v="0.94299999999999995"/>
    <n v="175"/>
    <n v="51"/>
    <n v="239"/>
    <n v="130"/>
    <n v="144"/>
    <n v="93.725490196078425"/>
    <n v="50.980392156862742"/>
    <n v="56.470588235294116"/>
    <n v="0.499"/>
    <x v="1"/>
    <x v="0"/>
    <n v="5547"/>
    <n v="3.58"/>
    <n v="15.9"/>
    <n v="39.700000000000003"/>
    <n v="179063"/>
    <n v="89.5"/>
    <n v="33.9"/>
    <s v="PBC_Dataset"/>
    <s v="May_Grunwald_Giemsa"/>
    <s v="Leica_DM2000"/>
    <n v="100"/>
    <n v="360"/>
    <n v="0.72640000000000005"/>
    <n v="0.8155"/>
    <n v="0.88849999999999996"/>
    <n v="7.2999999999999954E-2"/>
  </r>
  <r>
    <s v="CELL_000619"/>
    <x v="1"/>
    <x v="1"/>
    <s v="Normal_WBC"/>
    <n v="11.31"/>
    <n v="50.3"/>
    <n v="0.747"/>
    <n v="0.432"/>
    <n v="116.43518518518518"/>
    <n v="0.76900000000000002"/>
    <n v="0.434"/>
    <n v="4"/>
    <n v="3.2"/>
    <n v="0.77"/>
    <n v="357"/>
    <n v="84"/>
    <n v="194"/>
    <n v="159"/>
    <n v="170"/>
    <n v="76.078431372549019"/>
    <n v="62.352941176470587"/>
    <n v="66.666666666666657"/>
    <n v="0.54900000000000004"/>
    <x v="1"/>
    <x v="1"/>
    <n v="6269"/>
    <n v="5.29"/>
    <n v="15.6"/>
    <n v="30.2"/>
    <n v="207749"/>
    <n v="88.5"/>
    <n v="33.5"/>
    <s v="CytoData"/>
    <s v="May_Grunwald_Giemsa"/>
    <s v="Olympus_BX51"/>
    <n v="100"/>
    <n v="224"/>
    <n v="4.82E-2"/>
    <n v="0.89549999999999996"/>
    <n v="0.84409999999999996"/>
    <n v="-5.1400000000000001E-2"/>
  </r>
  <r>
    <s v="CELL_005033"/>
    <x v="17"/>
    <x v="0"/>
    <s v="Sickle_Cell_Anemia"/>
    <n v="6.79"/>
    <n v="0"/>
    <n v="0"/>
    <n v="1"/>
    <n v="0"/>
    <n v="0.24399999999999999"/>
    <n v="0.96099999999999997"/>
    <n v="0.39"/>
    <n v="1"/>
    <n v="0.78100000000000003"/>
    <n v="157"/>
    <n v="75"/>
    <n v="227"/>
    <n v="113"/>
    <n v="147"/>
    <n v="89.019607843137251"/>
    <n v="44.313725490196077"/>
    <n v="57.647058823529406"/>
    <n v="0.55800000000000005"/>
    <x v="0"/>
    <x v="0"/>
    <n v="5790"/>
    <n v="4.5199999999999996"/>
    <n v="13.1"/>
    <n v="41.3"/>
    <n v="312614"/>
    <n v="63.9"/>
    <n v="32.9"/>
    <s v="Raabin_WBC"/>
    <s v="Giemsa"/>
    <s v="Leica_DM2000"/>
    <n v="40"/>
    <n v="224"/>
    <n v="0.98070000000000002"/>
    <n v="0.65669999999999995"/>
    <n v="0.87090000000000001"/>
    <n v="0.21420000000000006"/>
  </r>
  <r>
    <s v="CELL_002518"/>
    <x v="10"/>
    <x v="1"/>
    <s v="Normal_WBC"/>
    <n v="14.44"/>
    <n v="50.6"/>
    <n v="0.57699999999999996"/>
    <n v="0.44400000000000001"/>
    <n v="113.96396396396396"/>
    <n v="0.70499999999999996"/>
    <n v="0.442"/>
    <n v="4.6500000000000004"/>
    <n v="2.9"/>
    <n v="0.754"/>
    <n v="414"/>
    <n v="78"/>
    <n v="227"/>
    <n v="150"/>
    <n v="147"/>
    <n v="89.019607843137251"/>
    <n v="58.82352941176471"/>
    <n v="57.647058823529406"/>
    <n v="0.6"/>
    <x v="1"/>
    <x v="0"/>
    <n v="8073"/>
    <n v="4.96"/>
    <n v="13.4"/>
    <n v="50.9"/>
    <n v="281253"/>
    <n v="99.8"/>
    <n v="35.4"/>
    <s v="CytoData"/>
    <s v="Wright"/>
    <s v="Zeiss_Axio"/>
    <n v="100"/>
    <n v="512"/>
    <n v="2.81E-2"/>
    <n v="1"/>
    <n v="1"/>
    <n v="0"/>
  </r>
  <r>
    <s v="CELL_003729"/>
    <x v="7"/>
    <x v="1"/>
    <s v="Normal_Platelet"/>
    <n v="2.5499999999999998"/>
    <n v="0"/>
    <n v="0"/>
    <n v="1"/>
    <n v="0"/>
    <n v="0.60699999999999998"/>
    <n v="0.46400000000000002"/>
    <n v="3.13"/>
    <n v="1"/>
    <n v="0.89700000000000002"/>
    <n v="29"/>
    <n v="16"/>
    <n v="233"/>
    <n v="140"/>
    <n v="169"/>
    <n v="91.372549019607845"/>
    <n v="54.901960784313729"/>
    <n v="66.274509803921561"/>
    <n v="0.56200000000000006"/>
    <x v="1"/>
    <x v="1"/>
    <n v="1009"/>
    <n v="5"/>
    <n v="12.7"/>
    <n v="46.8"/>
    <n v="315546"/>
    <n v="104.1"/>
    <n v="36.799999999999997"/>
    <s v="PBC_Dataset"/>
    <s v="Giemsa"/>
    <s v="Olympus_BX51"/>
    <n v="100"/>
    <n v="512"/>
    <n v="0.15129999999999999"/>
    <n v="0.88959999999999995"/>
    <n v="0.82920000000000005"/>
    <n v="-6.0399999999999898E-2"/>
  </r>
  <r>
    <s v="CELL_002146"/>
    <x v="4"/>
    <x v="1"/>
    <s v="Normal_WBC"/>
    <n v="16.61"/>
    <n v="70.900000000000006"/>
    <n v="0.38600000000000001"/>
    <n v="0.35099999999999998"/>
    <n v="201.99430199430202"/>
    <n v="0.748"/>
    <n v="0.39100000000000001"/>
    <n v="3.11"/>
    <n v="1.9"/>
    <n v="0.73499999999999999"/>
    <n v="502"/>
    <n v="82"/>
    <n v="208"/>
    <n v="170"/>
    <n v="154"/>
    <n v="81.568627450980387"/>
    <n v="66.666666666666657"/>
    <n v="60.392156862745097"/>
    <n v="0.51400000000000001"/>
    <x v="1"/>
    <x v="0"/>
    <n v="7354"/>
    <n v="5.47"/>
    <n v="11.9"/>
    <n v="39.6"/>
    <n v="306476"/>
    <n v="79"/>
    <n v="31.9"/>
    <s v="PBC_Dataset"/>
    <s v="May_Grunwald_Giemsa"/>
    <s v="Leica_DM2000"/>
    <n v="40"/>
    <n v="256"/>
    <n v="4.5199999999999997E-2"/>
    <n v="0.92190000000000005"/>
    <n v="0.87590000000000001"/>
    <n v="-4.6000000000000041E-2"/>
  </r>
  <r>
    <s v="CELL_004292"/>
    <x v="13"/>
    <x v="0"/>
    <s v="Leukemia"/>
    <n v="13.08"/>
    <n v="82.3"/>
    <n v="0.495"/>
    <n v="7.2999999999999995E-2"/>
    <n v="1127.3972602739727"/>
    <n v="0.84799999999999998"/>
    <n v="0.26100000000000001"/>
    <n v="1.73"/>
    <n v="1"/>
    <n v="0.91"/>
    <n v="702"/>
    <n v="116"/>
    <n v="225"/>
    <n v="152"/>
    <n v="193"/>
    <n v="88.235294117647058"/>
    <n v="59.607843137254903"/>
    <n v="75.686274509803923"/>
    <n v="0.64400000000000002"/>
    <x v="1"/>
    <x v="1"/>
    <n v="10626"/>
    <n v="5.68"/>
    <n v="16"/>
    <n v="37.799999999999997"/>
    <n v="179589"/>
    <n v="89.6"/>
    <n v="36"/>
    <s v="Raabin_WBC"/>
    <s v="Giemsa"/>
    <s v="Zeiss_Axio"/>
    <n v="100"/>
    <n v="256"/>
    <n v="0.79530000000000001"/>
    <n v="0.78039999999999998"/>
    <n v="0.92859999999999998"/>
    <n v="0.1482"/>
  </r>
  <r>
    <s v="CELL_001414"/>
    <x v="5"/>
    <x v="1"/>
    <s v="Normal_WBC"/>
    <n v="9.5500000000000007"/>
    <n v="80.099999999999994"/>
    <n v="0.82699999999999996"/>
    <n v="0.17"/>
    <n v="471.17647058823525"/>
    <n v="0.878"/>
    <n v="0.314"/>
    <n v="1.1000000000000001"/>
    <n v="1"/>
    <n v="0.91800000000000004"/>
    <n v="233"/>
    <n v="59"/>
    <n v="220"/>
    <n v="145"/>
    <n v="198"/>
    <n v="86.274509803921575"/>
    <n v="56.862745098039213"/>
    <n v="77.64705882352942"/>
    <n v="0.71899999999999997"/>
    <x v="0"/>
    <x v="0"/>
    <n v="6877"/>
    <n v="6.29"/>
    <n v="11.9"/>
    <n v="33.700000000000003"/>
    <n v="265860"/>
    <n v="66.3"/>
    <n v="33.6"/>
    <s v="PBC_Dataset"/>
    <s v="Giemsa"/>
    <s v="Leica_DM2000"/>
    <n v="100"/>
    <n v="512"/>
    <n v="9.9900000000000003E-2"/>
    <n v="0.96550000000000002"/>
    <n v="0.78749999999999998"/>
    <n v="-0.17800000000000005"/>
  </r>
  <r>
    <s v="CELL_003099"/>
    <x v="2"/>
    <x v="1"/>
    <s v="Normal_RBC"/>
    <n v="7.48"/>
    <n v="0"/>
    <n v="0"/>
    <n v="1"/>
    <n v="0"/>
    <n v="0.97599999999999998"/>
    <n v="0.127"/>
    <n v="0.5"/>
    <n v="1"/>
    <n v="0.90800000000000003"/>
    <n v="172"/>
    <n v="44"/>
    <n v="224"/>
    <n v="130"/>
    <n v="133"/>
    <n v="87.843137254901961"/>
    <n v="50.980392156862742"/>
    <n v="52.156862745098046"/>
    <n v="0.54900000000000004"/>
    <x v="1"/>
    <x v="0"/>
    <n v="8412"/>
    <n v="4.3"/>
    <n v="12.5"/>
    <n v="50.6"/>
    <n v="278310"/>
    <n v="115.9"/>
    <n v="33.4"/>
    <s v="CytoData"/>
    <s v="Giemsa"/>
    <s v="Olympus_BX51"/>
    <n v="60"/>
    <n v="224"/>
    <n v="8.77E-2"/>
    <n v="0.90500000000000003"/>
    <n v="0.93869999999999998"/>
    <n v="3.3699999999999952E-2"/>
  </r>
  <r>
    <s v="CELL_005663"/>
    <x v="3"/>
    <x v="0"/>
    <s v="Infection"/>
    <n v="12.84"/>
    <n v="68"/>
    <n v="0.61499999999999999"/>
    <n v="0.23499999999999999"/>
    <n v="289.36170212765961"/>
    <n v="0.78"/>
    <n v="0.31900000000000001"/>
    <n v="2"/>
    <n v="1.5"/>
    <n v="0.80800000000000005"/>
    <n v="528"/>
    <n v="87"/>
    <n v="198"/>
    <n v="136"/>
    <n v="207"/>
    <n v="77.64705882352942"/>
    <n v="53.333333333333336"/>
    <n v="81.17647058823529"/>
    <n v="0.72499999999999998"/>
    <x v="2"/>
    <x v="1"/>
    <n v="12489"/>
    <n v="4.07"/>
    <n v="13.1"/>
    <n v="42.6"/>
    <n v="202638"/>
    <n v="84.4"/>
    <n v="34.1"/>
    <s v="PBC_Dataset"/>
    <s v="Wright"/>
    <s v="Zeiss_Axio"/>
    <n v="100"/>
    <n v="360"/>
    <n v="0.89590000000000003"/>
    <n v="0.7329"/>
    <n v="0.76859999999999995"/>
    <n v="3.5699999999999954E-2"/>
  </r>
  <r>
    <s v="CELL_000870"/>
    <x v="1"/>
    <x v="1"/>
    <s v="Normal_WBC"/>
    <n v="10.81"/>
    <n v="55.7"/>
    <n v="0.623"/>
    <n v="0.54800000000000004"/>
    <n v="101.64233576642336"/>
    <n v="0.67300000000000004"/>
    <n v="0.38200000000000001"/>
    <n v="3.44"/>
    <n v="3.7"/>
    <n v="0.87"/>
    <n v="452"/>
    <n v="64"/>
    <n v="194"/>
    <n v="164"/>
    <n v="199"/>
    <n v="76.078431372549019"/>
    <n v="64.313725490196077"/>
    <n v="78.039215686274517"/>
    <n v="0.66"/>
    <x v="1"/>
    <x v="0"/>
    <n v="3055"/>
    <n v="4.66"/>
    <n v="13.1"/>
    <n v="35.1"/>
    <n v="184003"/>
    <n v="91.2"/>
    <n v="34.1"/>
    <s v="CytoData"/>
    <s v="Giemsa"/>
    <s v="Leica_DM2000"/>
    <n v="40"/>
    <n v="256"/>
    <n v="4.8300000000000003E-2"/>
    <n v="0.74950000000000006"/>
    <n v="0.92149999999999999"/>
    <n v="0.17199999999999993"/>
  </r>
  <r>
    <s v="CELL_002007"/>
    <x v="4"/>
    <x v="1"/>
    <s v="Normal_WBC"/>
    <n v="17.91"/>
    <n v="66.400000000000006"/>
    <n v="0.57799999999999996"/>
    <n v="0.36299999999999999"/>
    <n v="182.92011019283748"/>
    <n v="0.75800000000000001"/>
    <n v="0.52900000000000003"/>
    <n v="2.0099999999999998"/>
    <n v="1.4"/>
    <n v="0.73099999999999998"/>
    <n v="681"/>
    <n v="88"/>
    <n v="212"/>
    <n v="152"/>
    <n v="157"/>
    <n v="83.137254901960787"/>
    <n v="59.607843137254903"/>
    <n v="61.568627450980394"/>
    <n v="0.60499999999999998"/>
    <x v="1"/>
    <x v="0"/>
    <n v="2490"/>
    <n v="6"/>
    <n v="16.7"/>
    <n v="49.5"/>
    <n v="182136"/>
    <n v="88.8"/>
    <n v="35.4"/>
    <s v="PBC_Dataset"/>
    <s v="Wright"/>
    <s v="Zeiss_Axio"/>
    <n v="100"/>
    <n v="224"/>
    <n v="6.3399999999999998E-2"/>
    <n v="0.88070000000000004"/>
    <n v="0.88680000000000003"/>
    <n v="6.0999999999999943E-3"/>
  </r>
  <r>
    <s v="CELL_004033"/>
    <x v="8"/>
    <x v="0"/>
    <s v="Leukemia"/>
    <n v="13.11"/>
    <n v="89.8"/>
    <n v="0.221"/>
    <n v="0.189"/>
    <n v="475.13227513227514"/>
    <n v="0.85"/>
    <n v="0.29799999999999999"/>
    <n v="0.92"/>
    <n v="1"/>
    <n v="0.84199999999999997"/>
    <n v="539"/>
    <n v="97"/>
    <n v="231"/>
    <n v="158"/>
    <n v="185"/>
    <n v="90.588235294117652"/>
    <n v="61.96078431372549"/>
    <n v="72.549019607843135"/>
    <n v="0.73799999999999999"/>
    <x v="1"/>
    <x v="1"/>
    <n v="6281"/>
    <n v="4.97"/>
    <n v="12.5"/>
    <n v="32.700000000000003"/>
    <n v="277576"/>
    <n v="89.4"/>
    <n v="34.1"/>
    <s v="CytoData"/>
    <s v="May_Grunwald_Giemsa"/>
    <s v="Zeiss_Axio"/>
    <n v="100"/>
    <n v="360"/>
    <n v="0.73580000000000001"/>
    <n v="0.77859999999999996"/>
    <n v="0.80589999999999995"/>
    <n v="2.7299999999999991E-2"/>
  </r>
  <r>
    <s v="CELL_000357"/>
    <x v="1"/>
    <x v="1"/>
    <s v="Normal_WBC"/>
    <n v="7.64"/>
    <n v="65.5"/>
    <n v="0.59399999999999997"/>
    <n v="0.40400000000000003"/>
    <n v="162.12871287128712"/>
    <n v="0.71299999999999997"/>
    <n v="0.34"/>
    <n v="3.56"/>
    <n v="2.4"/>
    <n v="0.81299999999999994"/>
    <n v="508"/>
    <n v="62"/>
    <n v="211"/>
    <n v="193"/>
    <n v="194"/>
    <n v="82.745098039215677"/>
    <n v="75.686274509803923"/>
    <n v="76.078431372549019"/>
    <n v="0.65900000000000003"/>
    <x v="0"/>
    <x v="1"/>
    <n v="8266"/>
    <n v="4.37"/>
    <n v="16.899999999999999"/>
    <n v="39.200000000000003"/>
    <n v="304969"/>
    <n v="90.2"/>
    <n v="32.9"/>
    <s v="PBC_Dataset"/>
    <s v="Wright"/>
    <s v="Leica_DM2000"/>
    <n v="60"/>
    <n v="224"/>
    <n v="1.55E-2"/>
    <n v="0.79210000000000003"/>
    <n v="0.98089999999999999"/>
    <n v="0.18879999999999997"/>
  </r>
  <r>
    <s v="CELL_001163"/>
    <x v="5"/>
    <x v="1"/>
    <s v="Normal_WBC"/>
    <n v="9.43"/>
    <n v="77.400000000000006"/>
    <n v="0.871"/>
    <n v="0.124"/>
    <n v="624.19354838709683"/>
    <n v="0.86299999999999999"/>
    <n v="0.16900000000000001"/>
    <n v="0.71"/>
    <n v="1.1000000000000001"/>
    <n v="0.92400000000000004"/>
    <n v="312"/>
    <n v="56"/>
    <n v="211"/>
    <n v="155"/>
    <n v="189"/>
    <n v="82.745098039215677"/>
    <n v="60.784313725490193"/>
    <n v="74.117647058823536"/>
    <n v="0.68200000000000005"/>
    <x v="1"/>
    <x v="1"/>
    <n v="2042"/>
    <n v="4.1500000000000004"/>
    <n v="16.600000000000001"/>
    <n v="40.9"/>
    <n v="328500"/>
    <n v="83.2"/>
    <n v="38"/>
    <s v="Raabin_WBC"/>
    <s v="Giemsa"/>
    <s v="Olympus_BX51"/>
    <n v="100"/>
    <n v="224"/>
    <n v="0.1134"/>
    <n v="0.82679999999999998"/>
    <n v="0.88759999999999994"/>
    <n v="6.0799999999999965E-2"/>
  </r>
  <r>
    <s v="CELL_004465"/>
    <x v="16"/>
    <x v="0"/>
    <s v="Anemia"/>
    <n v="7.73"/>
    <n v="0"/>
    <n v="0"/>
    <n v="1"/>
    <n v="0"/>
    <n v="0.55700000000000005"/>
    <n v="0.81200000000000006"/>
    <n v="0.26"/>
    <n v="1"/>
    <n v="0.85599999999999998"/>
    <n v="182"/>
    <n v="49"/>
    <n v="225"/>
    <n v="107"/>
    <n v="123"/>
    <n v="88.235294117647058"/>
    <n v="41.96078431372549"/>
    <n v="48.235294117647058"/>
    <n v="0.53400000000000003"/>
    <x v="2"/>
    <x v="1"/>
    <n v="7716"/>
    <n v="5.64"/>
    <n v="15.3"/>
    <n v="44.2"/>
    <n v="309670"/>
    <n v="72.8"/>
    <n v="32"/>
    <s v="PBC_Dataset"/>
    <s v="May_Grunwald_Giemsa"/>
    <s v="Olympus_BX51"/>
    <n v="60"/>
    <n v="256"/>
    <n v="0.77890000000000004"/>
    <n v="0.64639999999999997"/>
    <n v="0.77780000000000005"/>
    <n v="0.13140000000000007"/>
  </r>
  <r>
    <s v="CELL_002317"/>
    <x v="4"/>
    <x v="1"/>
    <s v="Normal_WBC"/>
    <n v="14.99"/>
    <n v="71"/>
    <n v="0.60399999999999998"/>
    <n v="0.20499999999999999"/>
    <n v="346.34146341463418"/>
    <n v="0.56999999999999995"/>
    <n v="0.42199999999999999"/>
    <n v="2.85"/>
    <n v="1.1000000000000001"/>
    <n v="0.83099999999999996"/>
    <n v="595"/>
    <n v="77"/>
    <n v="217"/>
    <n v="166"/>
    <n v="167"/>
    <n v="85.098039215686271"/>
    <n v="65.098039215686271"/>
    <n v="65.490196078431367"/>
    <n v="0.53400000000000003"/>
    <x v="0"/>
    <x v="1"/>
    <n v="4375"/>
    <n v="4.22"/>
    <n v="12.3"/>
    <n v="46.4"/>
    <n v="230234"/>
    <n v="109.7"/>
    <n v="33"/>
    <s v="Raabin_WBC"/>
    <s v="May_Grunwald_Giemsa"/>
    <s v="Olympus_BX51"/>
    <n v="100"/>
    <n v="256"/>
    <n v="8.48E-2"/>
    <n v="0.86770000000000003"/>
    <n v="0.9819"/>
    <n v="0.11419999999999997"/>
  </r>
  <r>
    <s v="CELL_005796"/>
    <x v="6"/>
    <x v="0"/>
    <s v="Artefact"/>
    <n v="7.28"/>
    <n v="93.9"/>
    <n v="0.81799999999999995"/>
    <n v="9.7000000000000003E-2"/>
    <n v="968.04123711340208"/>
    <n v="0.26"/>
    <n v="0.72399999999999998"/>
    <n v="0.25"/>
    <n v="1.1000000000000001"/>
    <n v="0.442"/>
    <n v="328"/>
    <n v="81"/>
    <n v="224"/>
    <n v="96"/>
    <n v="236"/>
    <n v="87.843137254901961"/>
    <n v="37.647058823529413"/>
    <n v="92.549019607843135"/>
    <n v="0.94799999999999995"/>
    <x v="1"/>
    <x v="1"/>
    <n v="9175"/>
    <n v="5.2"/>
    <n v="13.2"/>
    <n v="36.9"/>
    <n v="266513"/>
    <n v="99.5"/>
    <n v="32.799999999999997"/>
    <s v="CytoData"/>
    <s v="Giemsa"/>
    <s v="Leica_DM2000"/>
    <n v="100"/>
    <n v="256"/>
    <n v="0.77890000000000004"/>
    <n v="0.85880000000000001"/>
    <n v="0.70989999999999998"/>
    <n v="-0.14890000000000003"/>
  </r>
  <r>
    <s v="CELL_001891"/>
    <x v="5"/>
    <x v="1"/>
    <s v="Normal_WBC"/>
    <n v="9.68"/>
    <n v="72.5"/>
    <n v="0.69899999999999995"/>
    <n v="0.185"/>
    <n v="391.89189189189187"/>
    <n v="0.82499999999999996"/>
    <n v="0.153"/>
    <n v="1.1100000000000001"/>
    <n v="1.1000000000000001"/>
    <n v="0.93200000000000005"/>
    <n v="287"/>
    <n v="66"/>
    <n v="201"/>
    <n v="148"/>
    <n v="185"/>
    <n v="78.82352941176471"/>
    <n v="58.039215686274517"/>
    <n v="72.549019607843135"/>
    <n v="0.753"/>
    <x v="2"/>
    <x v="0"/>
    <n v="4247"/>
    <n v="4.95"/>
    <n v="12.7"/>
    <n v="34.200000000000003"/>
    <n v="208581"/>
    <n v="88.7"/>
    <n v="31.1"/>
    <s v="Raabin_WBC"/>
    <s v="May_Grunwald_Giemsa"/>
    <s v="Olympus_BX51"/>
    <n v="40"/>
    <n v="224"/>
    <n v="0.12520000000000001"/>
    <n v="0.90249999999999997"/>
    <n v="0.96309999999999996"/>
    <n v="6.0599999999999987E-2"/>
  </r>
  <r>
    <s v="CELL_000580"/>
    <x v="1"/>
    <x v="1"/>
    <s v="Normal_WBC"/>
    <n v="11.26"/>
    <n v="52.7"/>
    <n v="0.58899999999999997"/>
    <n v="0.41899999999999998"/>
    <n v="125.77565632458236"/>
    <n v="0.81299999999999994"/>
    <n v="0.38800000000000001"/>
    <n v="3.16"/>
    <n v="2.6"/>
    <n v="0.77900000000000003"/>
    <n v="450"/>
    <n v="66"/>
    <n v="228"/>
    <n v="195"/>
    <n v="194"/>
    <n v="89.411764705882362"/>
    <n v="76.470588235294116"/>
    <n v="76.078431372549019"/>
    <n v="0.754"/>
    <x v="1"/>
    <x v="0"/>
    <n v="8801"/>
    <n v="4.97"/>
    <n v="12.7"/>
    <n v="48.3"/>
    <n v="94185"/>
    <n v="79"/>
    <n v="32.299999999999997"/>
    <s v="PBC_Dataset"/>
    <s v="Wright"/>
    <s v="Olympus_BX51"/>
    <n v="60"/>
    <n v="224"/>
    <n v="3.7400000000000003E-2"/>
    <n v="0.88849999999999996"/>
    <n v="0.92090000000000005"/>
    <n v="3.2400000000000095E-2"/>
  </r>
  <r>
    <s v="CELL_003965"/>
    <x v="7"/>
    <x v="1"/>
    <s v="Normal_Platelet"/>
    <n v="1.95"/>
    <n v="0"/>
    <n v="0"/>
    <n v="1"/>
    <n v="0"/>
    <n v="0.73399999999999999"/>
    <n v="0.33500000000000002"/>
    <n v="2.81"/>
    <n v="1"/>
    <n v="0.57099999999999995"/>
    <n v="52"/>
    <n v="12"/>
    <n v="223"/>
    <n v="144"/>
    <n v="168"/>
    <n v="87.450980392156865"/>
    <n v="56.470588235294116"/>
    <n v="65.882352941176464"/>
    <n v="0.51300000000000001"/>
    <x v="1"/>
    <x v="1"/>
    <n v="10683"/>
    <n v="3.74"/>
    <n v="11.6"/>
    <n v="37.700000000000003"/>
    <n v="271267"/>
    <n v="86.7"/>
    <n v="32"/>
    <s v="CytoData"/>
    <s v="Giemsa"/>
    <s v="Leica_DM2000"/>
    <n v="60"/>
    <n v="360"/>
    <n v="8.3900000000000002E-2"/>
    <n v="0.89500000000000002"/>
    <n v="0.87309999999999999"/>
    <n v="-2.1900000000000031E-2"/>
  </r>
  <r>
    <s v="CELL_001692"/>
    <x v="5"/>
    <x v="1"/>
    <s v="Normal_WBC"/>
    <n v="9.01"/>
    <n v="80.2"/>
    <n v="0.72799999999999998"/>
    <n v="0.11899999999999999"/>
    <n v="673.94957983193285"/>
    <n v="0.879"/>
    <n v="0.14499999999999999"/>
    <n v="0.94"/>
    <n v="1.1000000000000001"/>
    <n v="0.90700000000000003"/>
    <n v="324"/>
    <n v="60"/>
    <n v="207"/>
    <n v="148"/>
    <n v="208"/>
    <n v="81.17647058823529"/>
    <n v="58.039215686274517"/>
    <n v="81.568627450980387"/>
    <n v="0.73899999999999999"/>
    <x v="0"/>
    <x v="0"/>
    <n v="6338"/>
    <n v="5.58"/>
    <n v="14.4"/>
    <n v="45.2"/>
    <n v="372901"/>
    <n v="76.7"/>
    <n v="32.6"/>
    <s v="CytoData"/>
    <s v="Giemsa"/>
    <s v="Leica_DM2000"/>
    <n v="100"/>
    <n v="256"/>
    <n v="9.8799999999999999E-2"/>
    <n v="0.86919999999999997"/>
    <n v="0.7944"/>
    <n v="-7.4799999999999978E-2"/>
  </r>
  <r>
    <s v="CELL_000863"/>
    <x v="1"/>
    <x v="1"/>
    <s v="Normal_WBC"/>
    <n v="10.72"/>
    <n v="57.3"/>
    <n v="0.64600000000000002"/>
    <n v="0.42799999999999999"/>
    <n v="133.87850467289718"/>
    <n v="0.74399999999999999"/>
    <n v="0.34699999999999998"/>
    <n v="2.65"/>
    <n v="2.7"/>
    <n v="0.73799999999999999"/>
    <n v="353"/>
    <n v="85"/>
    <n v="199"/>
    <n v="115"/>
    <n v="176"/>
    <n v="78.039215686274517"/>
    <n v="45.098039215686278"/>
    <n v="69.019607843137251"/>
    <n v="0.53900000000000003"/>
    <x v="0"/>
    <x v="0"/>
    <n v="7148"/>
    <n v="4.28"/>
    <n v="12.6"/>
    <n v="46.2"/>
    <n v="209877"/>
    <n v="94.1"/>
    <n v="32.6"/>
    <s v="Raabin_WBC"/>
    <s v="May_Grunwald_Giemsa"/>
    <s v="Leica_DM2000"/>
    <n v="100"/>
    <n v="360"/>
    <n v="0.1144"/>
    <n v="0.86890000000000001"/>
    <n v="0.93840000000000001"/>
    <n v="6.9500000000000006E-2"/>
  </r>
  <r>
    <s v="CELL_004005"/>
    <x v="8"/>
    <x v="0"/>
    <s v="Leukemia"/>
    <n v="15.18"/>
    <n v="88.2"/>
    <n v="0.38800000000000001"/>
    <n v="0.154"/>
    <n v="572.72727272727275"/>
    <n v="0.82099999999999995"/>
    <n v="0.29099999999999998"/>
    <n v="0.81"/>
    <n v="1"/>
    <n v="0.80300000000000005"/>
    <n v="526"/>
    <n v="99"/>
    <n v="201"/>
    <n v="114"/>
    <n v="204"/>
    <n v="78.82352941176471"/>
    <n v="44.705882352941181"/>
    <n v="80"/>
    <n v="0.61499999999999999"/>
    <x v="0"/>
    <x v="1"/>
    <n v="8112"/>
    <n v="5.1100000000000003"/>
    <n v="18.399999999999999"/>
    <n v="35.4"/>
    <n v="92432"/>
    <n v="93.1"/>
    <n v="35"/>
    <s v="PBC_Dataset"/>
    <s v="Giemsa"/>
    <s v="Olympus_BX51"/>
    <n v="60"/>
    <n v="360"/>
    <n v="0.57909999999999995"/>
    <n v="0.50839999999999996"/>
    <n v="0.77810000000000001"/>
    <n v="0.26970000000000005"/>
  </r>
  <r>
    <s v="CELL_004051"/>
    <x v="8"/>
    <x v="0"/>
    <s v="Leukemia"/>
    <n v="15.9"/>
    <n v="76.3"/>
    <n v="0.45100000000000001"/>
    <n v="0.15"/>
    <n v="508.66666666666669"/>
    <n v="0.71699999999999997"/>
    <n v="0.312"/>
    <n v="0.59"/>
    <n v="1"/>
    <n v="0.89500000000000002"/>
    <n v="557"/>
    <n v="105"/>
    <n v="188"/>
    <n v="146"/>
    <n v="205"/>
    <n v="73.725490196078439"/>
    <n v="57.254901960784309"/>
    <n v="80.392156862745097"/>
    <n v="0.57299999999999995"/>
    <x v="1"/>
    <x v="1"/>
    <n v="7177"/>
    <n v="4.37"/>
    <n v="11.5"/>
    <n v="40"/>
    <n v="434564"/>
    <n v="78.900000000000006"/>
    <n v="33.5"/>
    <s v="Raabin_WBC"/>
    <s v="May_Grunwald_Giemsa"/>
    <s v="Leica_DM2000"/>
    <n v="40"/>
    <n v="512"/>
    <n v="0.79810000000000003"/>
    <n v="0.65569999999999995"/>
    <n v="0.73109999999999997"/>
    <n v="7.5400000000000023E-2"/>
  </r>
  <r>
    <s v="CELL_004138"/>
    <x v="8"/>
    <x v="0"/>
    <s v="Leukemia"/>
    <n v="10.65"/>
    <n v="76.3"/>
    <n v="0.42699999999999999"/>
    <n v="0.155"/>
    <n v="492.25806451612902"/>
    <n v="0.80800000000000005"/>
    <n v="0.22"/>
    <n v="1.03"/>
    <n v="1"/>
    <n v="0.76600000000000001"/>
    <n v="458"/>
    <n v="101"/>
    <n v="179"/>
    <n v="126"/>
    <n v="196"/>
    <n v="70.196078431372541"/>
    <n v="49.411764705882355"/>
    <n v="76.862745098039227"/>
    <n v="0.71099999999999997"/>
    <x v="0"/>
    <x v="1"/>
    <n v="10028"/>
    <n v="3.46"/>
    <n v="11.6"/>
    <n v="38.9"/>
    <n v="404765"/>
    <n v="83.1"/>
    <n v="32.700000000000003"/>
    <s v="CytoData"/>
    <s v="Wright"/>
    <s v="Leica_DM2000"/>
    <n v="100"/>
    <n v="224"/>
    <n v="0.61960000000000004"/>
    <n v="0.72430000000000005"/>
    <n v="0.92889999999999995"/>
    <n v="0.20459999999999989"/>
  </r>
  <r>
    <s v="CELL_004555"/>
    <x v="16"/>
    <x v="0"/>
    <s v="Anemia"/>
    <n v="7.15"/>
    <n v="0"/>
    <n v="0"/>
    <n v="1"/>
    <n v="0"/>
    <n v="0.36699999999999999"/>
    <n v="0.81399999999999995"/>
    <n v="0.37"/>
    <n v="1"/>
    <n v="0.86799999999999999"/>
    <n v="187"/>
    <n v="55"/>
    <n v="224"/>
    <n v="114"/>
    <n v="131"/>
    <n v="87.843137254901961"/>
    <n v="44.705882352941181"/>
    <n v="51.372549019607838"/>
    <n v="0.502"/>
    <x v="2"/>
    <x v="0"/>
    <n v="8520"/>
    <n v="4.9000000000000004"/>
    <n v="18.5"/>
    <n v="44.1"/>
    <n v="356418"/>
    <n v="75.599999999999994"/>
    <n v="36.5"/>
    <s v="Raabin_WBC"/>
    <s v="May_Grunwald_Giemsa"/>
    <s v="Leica_DM2000"/>
    <n v="60"/>
    <n v="512"/>
    <n v="0.73909999999999998"/>
    <n v="0.74829999999999997"/>
    <n v="0.85740000000000005"/>
    <n v="0.10910000000000009"/>
  </r>
  <r>
    <s v="CELL_001117"/>
    <x v="5"/>
    <x v="1"/>
    <s v="Normal_WBC"/>
    <n v="10.54"/>
    <n v="75.8"/>
    <n v="0.79800000000000004"/>
    <n v="0.246"/>
    <n v="308.130081300813"/>
    <n v="0.88100000000000001"/>
    <n v="0.25900000000000001"/>
    <n v="1.1200000000000001"/>
    <n v="1"/>
    <n v="0.91500000000000004"/>
    <n v="325"/>
    <n v="60"/>
    <n v="219"/>
    <n v="133"/>
    <n v="199"/>
    <n v="85.882352941176464"/>
    <n v="52.156862745098046"/>
    <n v="78.039215686274517"/>
    <n v="0.68100000000000005"/>
    <x v="1"/>
    <x v="1"/>
    <n v="4810"/>
    <n v="4.74"/>
    <n v="9.9"/>
    <n v="32.200000000000003"/>
    <n v="365985"/>
    <n v="83.7"/>
    <n v="34.700000000000003"/>
    <s v="Raabin_WBC"/>
    <s v="May_Grunwald_Giemsa"/>
    <s v="Olympus_BX51"/>
    <n v="100"/>
    <n v="224"/>
    <n v="9.2100000000000001E-2"/>
    <n v="0.83840000000000003"/>
    <n v="0.93830000000000002"/>
    <n v="9.9899999999999989E-2"/>
  </r>
  <r>
    <s v="CELL_001542"/>
    <x v="5"/>
    <x v="1"/>
    <s v="Normal_WBC"/>
    <n v="11.52"/>
    <n v="86"/>
    <n v="0.83799999999999997"/>
    <n v="9.2999999999999999E-2"/>
    <n v="924.73118279569894"/>
    <n v="0.9"/>
    <n v="0.33100000000000002"/>
    <n v="0.97"/>
    <n v="1.2"/>
    <n v="0.93200000000000005"/>
    <n v="291"/>
    <n v="51"/>
    <n v="218"/>
    <n v="145"/>
    <n v="188"/>
    <n v="85.490196078431367"/>
    <n v="56.862745098039213"/>
    <n v="73.725490196078439"/>
    <n v="0.60699999999999998"/>
    <x v="1"/>
    <x v="0"/>
    <n v="9240"/>
    <n v="5.19"/>
    <n v="11"/>
    <n v="36.6"/>
    <n v="137607"/>
    <n v="96.5"/>
    <n v="34.6"/>
    <s v="PBC_Dataset"/>
    <s v="Wright"/>
    <s v="Leica_DM2000"/>
    <n v="100"/>
    <n v="256"/>
    <n v="9.9500000000000005E-2"/>
    <n v="0.87370000000000003"/>
    <n v="0.94430000000000003"/>
    <n v="7.0599999999999996E-2"/>
  </r>
  <r>
    <s v="CELL_004158"/>
    <x v="8"/>
    <x v="0"/>
    <s v="Leukemia"/>
    <n v="13.32"/>
    <n v="90.3"/>
    <n v="0.36199999999999999"/>
    <n v="0.21099999999999999"/>
    <n v="427.96208530805688"/>
    <n v="0.75800000000000001"/>
    <n v="0.36299999999999999"/>
    <n v="0.81"/>
    <n v="1"/>
    <n v="0.96"/>
    <n v="666"/>
    <n v="97"/>
    <n v="198"/>
    <n v="162"/>
    <n v="190"/>
    <n v="77.64705882352942"/>
    <n v="63.529411764705877"/>
    <n v="74.509803921568633"/>
    <n v="0.59099999999999997"/>
    <x v="2"/>
    <x v="0"/>
    <n v="5138"/>
    <n v="5.15"/>
    <n v="14.7"/>
    <n v="41.7"/>
    <n v="188239"/>
    <n v="71.8"/>
    <n v="33.700000000000003"/>
    <s v="PBC_Dataset"/>
    <s v="Giemsa"/>
    <s v="Olympus_BX51"/>
    <n v="100"/>
    <n v="360"/>
    <n v="0.80630000000000002"/>
    <n v="0.79600000000000004"/>
    <n v="0.81559999999999999"/>
    <n v="1.9599999999999951E-2"/>
  </r>
  <r>
    <s v="CELL_004526"/>
    <x v="16"/>
    <x v="0"/>
    <s v="Anemia"/>
    <n v="8.9700000000000006"/>
    <n v="0"/>
    <n v="0"/>
    <n v="1"/>
    <n v="0"/>
    <n v="0.49"/>
    <n v="0.77600000000000002"/>
    <n v="0.36"/>
    <n v="1"/>
    <n v="0.86499999999999999"/>
    <n v="206"/>
    <n v="58"/>
    <n v="223"/>
    <n v="111"/>
    <n v="132"/>
    <n v="87.450980392156865"/>
    <n v="43.529411764705884"/>
    <n v="51.764705882352949"/>
    <n v="0.47299999999999998"/>
    <x v="1"/>
    <x v="0"/>
    <n v="6288"/>
    <n v="4.7300000000000004"/>
    <n v="13.4"/>
    <n v="39.299999999999997"/>
    <n v="317344"/>
    <n v="86.1"/>
    <n v="33.1"/>
    <s v="PBC_Dataset"/>
    <s v="Wright"/>
    <s v="Zeiss_Axio"/>
    <n v="100"/>
    <n v="224"/>
    <n v="0.79400000000000004"/>
    <n v="0.70369999999999999"/>
    <n v="0.7913"/>
    <n v="8.7600000000000011E-2"/>
  </r>
  <r>
    <s v="CELL_005408"/>
    <x v="0"/>
    <x v="0"/>
    <s v="Infection"/>
    <n v="13.98"/>
    <n v="53.9"/>
    <n v="0.61399999999999999"/>
    <n v="0.33700000000000002"/>
    <n v="159.94065281899108"/>
    <n v="0.74"/>
    <n v="0.58099999999999996"/>
    <n v="3.32"/>
    <n v="4.5999999999999996"/>
    <n v="0.76"/>
    <n v="506"/>
    <n v="68"/>
    <n v="218"/>
    <n v="150"/>
    <n v="174"/>
    <n v="85.490196078431367"/>
    <n v="58.82352941176471"/>
    <n v="68.235294117647058"/>
    <n v="0.55900000000000005"/>
    <x v="1"/>
    <x v="1"/>
    <n v="7369"/>
    <n v="4.62"/>
    <n v="17.7"/>
    <n v="40.5"/>
    <n v="243403"/>
    <n v="106.5"/>
    <n v="33.9"/>
    <s v="PBC_Dataset"/>
    <s v="Giemsa"/>
    <s v="Zeiss_Axio"/>
    <n v="60"/>
    <n v="256"/>
    <n v="0.75149999999999995"/>
    <n v="0.68479999999999996"/>
    <n v="0.57320000000000004"/>
    <n v="-0.11159999999999992"/>
  </r>
  <r>
    <s v="CELL_003721"/>
    <x v="7"/>
    <x v="1"/>
    <s v="Normal_Platelet"/>
    <n v="3.71"/>
    <n v="0"/>
    <n v="0"/>
    <n v="1"/>
    <n v="0"/>
    <n v="0.81599999999999995"/>
    <n v="0.40400000000000003"/>
    <n v="2.85"/>
    <n v="1"/>
    <n v="0.78400000000000003"/>
    <n v="30"/>
    <n v="23"/>
    <n v="203"/>
    <n v="151"/>
    <n v="145"/>
    <n v="79.607843137254903"/>
    <n v="59.215686274509807"/>
    <n v="56.862745098039213"/>
    <n v="0.54100000000000004"/>
    <x v="1"/>
    <x v="1"/>
    <n v="9349"/>
    <n v="6.06"/>
    <n v="13.6"/>
    <n v="39.299999999999997"/>
    <n v="84788"/>
    <n v="78.5"/>
    <n v="33.1"/>
    <s v="CytoData"/>
    <s v="Wright"/>
    <s v="Zeiss_Axio"/>
    <n v="100"/>
    <n v="512"/>
    <n v="0.1215"/>
    <n v="0.96860000000000002"/>
    <n v="0.99850000000000005"/>
    <n v="2.9900000000000038E-2"/>
  </r>
  <r>
    <s v="CELL_005196"/>
    <x v="14"/>
    <x v="0"/>
    <s v="Anemia"/>
    <n v="8.26"/>
    <n v="0"/>
    <n v="0"/>
    <n v="1"/>
    <n v="0"/>
    <n v="0.88800000000000001"/>
    <n v="0.26600000000000001"/>
    <n v="0.9"/>
    <n v="1"/>
    <n v="0.91800000000000004"/>
    <n v="194"/>
    <n v="42"/>
    <n v="241"/>
    <n v="136"/>
    <n v="131"/>
    <n v="94.509803921568619"/>
    <n v="53.333333333333336"/>
    <n v="51.372549019607838"/>
    <n v="0.41499999999999998"/>
    <x v="2"/>
    <x v="0"/>
    <n v="9277"/>
    <n v="5.61"/>
    <n v="12.5"/>
    <n v="34.5"/>
    <n v="202118"/>
    <n v="88.2"/>
    <n v="32.799999999999997"/>
    <s v="PBC_Dataset"/>
    <s v="May_Grunwald_Giemsa"/>
    <s v="Olympus_BX51"/>
    <n v="60"/>
    <n v="256"/>
    <n v="0.73980000000000001"/>
    <n v="0.56510000000000005"/>
    <n v="0.64859999999999995"/>
    <n v="8.3499999999999908E-2"/>
  </r>
  <r>
    <s v="CELL_005211"/>
    <x v="14"/>
    <x v="0"/>
    <s v="Anemia"/>
    <n v="9.2200000000000006"/>
    <n v="0"/>
    <n v="0"/>
    <n v="1"/>
    <n v="0"/>
    <n v="0.89100000000000001"/>
    <n v="0.23200000000000001"/>
    <n v="0.67"/>
    <n v="1"/>
    <n v="0.89500000000000002"/>
    <n v="224"/>
    <n v="49"/>
    <n v="222"/>
    <n v="130"/>
    <n v="125"/>
    <n v="87.058823529411768"/>
    <n v="50.980392156862742"/>
    <n v="49.019607843137251"/>
    <n v="0.39"/>
    <x v="0"/>
    <x v="1"/>
    <n v="8582"/>
    <n v="4.9000000000000004"/>
    <n v="14.7"/>
    <n v="43"/>
    <n v="276952"/>
    <n v="77"/>
    <n v="34.9"/>
    <s v="CytoData"/>
    <s v="Giemsa"/>
    <s v="Zeiss_Axio"/>
    <n v="60"/>
    <n v="512"/>
    <n v="0.83909999999999996"/>
    <n v="0.65059999999999996"/>
    <n v="0.81079999999999997"/>
    <n v="0.16020000000000001"/>
  </r>
  <r>
    <s v="CELL_005785"/>
    <x v="6"/>
    <x v="0"/>
    <s v="Artefact"/>
    <n v="9.2799999999999994"/>
    <n v="92.4"/>
    <n v="0.69799999999999995"/>
    <n v="7.6999999999999999E-2"/>
    <n v="1200"/>
    <n v="0.245"/>
    <n v="0.496"/>
    <n v="1.34"/>
    <n v="1.3"/>
    <n v="0.55900000000000005"/>
    <n v="471"/>
    <n v="79"/>
    <n v="177"/>
    <n v="172"/>
    <n v="195"/>
    <n v="69.411764705882348"/>
    <n v="67.450980392156865"/>
    <n v="76.470588235294116"/>
    <n v="0.89800000000000002"/>
    <x v="2"/>
    <x v="1"/>
    <n v="11590"/>
    <n v="3.94"/>
    <n v="14"/>
    <n v="36"/>
    <n v="254865"/>
    <n v="81.7"/>
    <n v="34.4"/>
    <s v="Raabin_WBC"/>
    <s v="May_Grunwald_Giemsa"/>
    <s v="Leica_DM2000"/>
    <n v="100"/>
    <n v="360"/>
    <n v="0.93469999999999998"/>
    <n v="0.71919999999999995"/>
    <n v="0.6925"/>
    <n v="-2.6699999999999946E-2"/>
  </r>
  <r>
    <s v="CELL_003581"/>
    <x v="2"/>
    <x v="1"/>
    <s v="Normal_RBC"/>
    <n v="7.03"/>
    <n v="0"/>
    <n v="0"/>
    <n v="1"/>
    <n v="0"/>
    <n v="0.84299999999999997"/>
    <n v="0.112"/>
    <n v="0.49"/>
    <n v="1"/>
    <n v="0.97"/>
    <n v="185"/>
    <n v="42"/>
    <n v="239"/>
    <n v="149"/>
    <n v="138"/>
    <n v="93.725490196078425"/>
    <n v="58.431372549019613"/>
    <n v="54.117647058823529"/>
    <n v="0.58699999999999997"/>
    <x v="1"/>
    <x v="1"/>
    <n v="9038"/>
    <n v="6.38"/>
    <n v="14.4"/>
    <n v="34.700000000000003"/>
    <n v="327508"/>
    <n v="100.4"/>
    <n v="33.700000000000003"/>
    <s v="Raabin_WBC"/>
    <s v="Giemsa"/>
    <s v="Olympus_BX51"/>
    <n v="60"/>
    <n v="512"/>
    <n v="4.9700000000000001E-2"/>
    <n v="0.86040000000000005"/>
    <n v="0.91139999999999999"/>
    <n v="5.0999999999999934E-2"/>
  </r>
  <r>
    <s v="CELL_005611"/>
    <x v="3"/>
    <x v="0"/>
    <s v="Infection"/>
    <n v="14.16"/>
    <n v="75.8"/>
    <n v="0.70499999999999996"/>
    <n v="0.247"/>
    <n v="306.88259109311741"/>
    <n v="0.77100000000000002"/>
    <n v="0.32300000000000001"/>
    <n v="1.29"/>
    <n v="1.1000000000000001"/>
    <n v="0.85799999999999998"/>
    <n v="640"/>
    <n v="79"/>
    <n v="196"/>
    <n v="170"/>
    <n v="185"/>
    <n v="76.862745098039227"/>
    <n v="66.666666666666657"/>
    <n v="72.549019607843135"/>
    <n v="0.58099999999999996"/>
    <x v="1"/>
    <x v="1"/>
    <n v="9103"/>
    <n v="5.68"/>
    <n v="13"/>
    <n v="43.4"/>
    <n v="301962"/>
    <n v="92.9"/>
    <n v="34.9"/>
    <s v="PBC_Dataset"/>
    <s v="Giemsa"/>
    <s v="Zeiss_Axio"/>
    <n v="100"/>
    <n v="256"/>
    <n v="0.76449999999999996"/>
    <n v="0.91520000000000001"/>
    <n v="0.73960000000000004"/>
    <n v="-0.17559999999999998"/>
  </r>
  <r>
    <s v="CELL_003917"/>
    <x v="7"/>
    <x v="1"/>
    <s v="Normal_Platelet"/>
    <n v="2.11"/>
    <n v="0"/>
    <n v="0"/>
    <n v="1"/>
    <n v="0"/>
    <n v="0.65100000000000002"/>
    <n v="0.24"/>
    <n v="3.17"/>
    <n v="1"/>
    <n v="0.83799999999999997"/>
    <n v="20"/>
    <n v="25"/>
    <n v="218"/>
    <n v="157"/>
    <n v="168"/>
    <n v="85.490196078431367"/>
    <n v="61.568627450980394"/>
    <n v="65.882352941176464"/>
    <n v="0.56000000000000005"/>
    <x v="1"/>
    <x v="0"/>
    <n v="7372"/>
    <n v="4.09"/>
    <n v="9.8000000000000007"/>
    <n v="41.8"/>
    <n v="252595"/>
    <n v="82.2"/>
    <n v="34.5"/>
    <s v="Raabin_WBC"/>
    <s v="Wright"/>
    <s v="Olympus_BX51"/>
    <n v="60"/>
    <n v="512"/>
    <n v="8.2299999999999998E-2"/>
    <n v="0.91500000000000004"/>
    <n v="0.87439999999999996"/>
    <n v="-4.060000000000008E-2"/>
  </r>
  <r>
    <s v="CELL_005641"/>
    <x v="3"/>
    <x v="0"/>
    <s v="Infection"/>
    <n v="14.12"/>
    <n v="69"/>
    <n v="0.67700000000000005"/>
    <n v="0.191"/>
    <n v="361.25654450261777"/>
    <n v="0.94099999999999995"/>
    <n v="0.37"/>
    <n v="1.47"/>
    <n v="1"/>
    <n v="0.86099999999999999"/>
    <n v="422"/>
    <n v="86"/>
    <n v="221"/>
    <n v="135"/>
    <n v="190"/>
    <n v="86.666666666666671"/>
    <n v="52.941176470588239"/>
    <n v="74.509803921568633"/>
    <n v="0.71299999999999997"/>
    <x v="2"/>
    <x v="1"/>
    <n v="7899"/>
    <n v="3.24"/>
    <n v="13"/>
    <n v="42.3"/>
    <n v="393476"/>
    <n v="78.400000000000006"/>
    <n v="31.3"/>
    <s v="Raabin_WBC"/>
    <s v="Giemsa"/>
    <s v="Olympus_BX51"/>
    <n v="100"/>
    <n v="512"/>
    <n v="0.89380000000000004"/>
    <n v="0.76580000000000004"/>
    <n v="0.78269999999999995"/>
    <n v="1.6899999999999915E-2"/>
  </r>
  <r>
    <s v="CELL_002053"/>
    <x v="4"/>
    <x v="1"/>
    <s v="Normal_WBC"/>
    <n v="17.600000000000001"/>
    <n v="57.5"/>
    <n v="0.41099999999999998"/>
    <n v="0.42"/>
    <n v="136.9047619047619"/>
    <n v="0.64400000000000002"/>
    <n v="0.30199999999999999"/>
    <n v="2.48"/>
    <n v="1.1000000000000001"/>
    <n v="0.76200000000000001"/>
    <n v="576"/>
    <n v="103"/>
    <n v="189"/>
    <n v="171"/>
    <n v="198"/>
    <n v="74.117647058823536"/>
    <n v="67.058823529411754"/>
    <n v="77.64705882352942"/>
    <n v="0.48599999999999999"/>
    <x v="1"/>
    <x v="0"/>
    <n v="5151"/>
    <n v="6.32"/>
    <n v="9"/>
    <n v="40.299999999999997"/>
    <n v="160503"/>
    <n v="77.400000000000006"/>
    <n v="32.5"/>
    <s v="CytoData"/>
    <s v="Wright"/>
    <s v="Olympus_BX51"/>
    <n v="60"/>
    <n v="360"/>
    <n v="6.4199999999999993E-2"/>
    <n v="0.87639999999999996"/>
    <n v="0.93659999999999999"/>
    <n v="6.0200000000000031E-2"/>
  </r>
  <r>
    <s v="CELL_001777"/>
    <x v="5"/>
    <x v="1"/>
    <s v="Normal_WBC"/>
    <n v="9.31"/>
    <n v="81.2"/>
    <n v="0.73499999999999999"/>
    <n v="0.19400000000000001"/>
    <n v="418.55670103092785"/>
    <n v="0.80400000000000005"/>
    <n v="0.19600000000000001"/>
    <n v="0.82"/>
    <n v="1"/>
    <n v="0.998"/>
    <n v="249"/>
    <n v="51"/>
    <n v="219"/>
    <n v="140"/>
    <n v="177"/>
    <n v="85.882352941176464"/>
    <n v="54.901960784313729"/>
    <n v="69.411764705882348"/>
    <n v="0.70799999999999996"/>
    <x v="2"/>
    <x v="1"/>
    <n v="5762"/>
    <n v="5.03"/>
    <n v="12.6"/>
    <n v="42.7"/>
    <n v="264047"/>
    <n v="88.6"/>
    <n v="33.700000000000003"/>
    <s v="PBC_Dataset"/>
    <s v="Giemsa"/>
    <s v="Zeiss_Axio"/>
    <n v="100"/>
    <n v="512"/>
    <n v="0.1071"/>
    <n v="0.90159999999999996"/>
    <n v="0.95430000000000004"/>
    <n v="5.270000000000008E-2"/>
  </r>
  <r>
    <s v="CELL_005441"/>
    <x v="11"/>
    <x v="0"/>
    <s v="Infection"/>
    <n v="13.76"/>
    <n v="54.5"/>
    <n v="0.67200000000000004"/>
    <n v="0.56399999999999995"/>
    <n v="96.63120567375887"/>
    <n v="0.80500000000000005"/>
    <n v="0.41199999999999998"/>
    <n v="6"/>
    <n v="4.0999999999999996"/>
    <n v="0.83199999999999996"/>
    <n v="452"/>
    <n v="73"/>
    <n v="176"/>
    <n v="139"/>
    <n v="199"/>
    <n v="69.019607843137251"/>
    <n v="54.509803921568626"/>
    <n v="78.039215686274517"/>
    <n v="0.71199999999999997"/>
    <x v="2"/>
    <x v="1"/>
    <n v="8511"/>
    <n v="5.34"/>
    <n v="18.3"/>
    <n v="37.4"/>
    <n v="398882"/>
    <n v="91.7"/>
    <n v="33.700000000000003"/>
    <s v="CytoData"/>
    <s v="Wright"/>
    <s v="Olympus_BX51"/>
    <n v="40"/>
    <n v="512"/>
    <n v="0.80389999999999995"/>
    <n v="0.78159999999999996"/>
    <n v="0.9375"/>
    <n v="0.15590000000000004"/>
  </r>
  <r>
    <s v="CELL_004216"/>
    <x v="8"/>
    <x v="0"/>
    <s v="Leukemia"/>
    <n v="15.48"/>
    <n v="83.4"/>
    <n v="0.35099999999999998"/>
    <n v="0.129"/>
    <n v="646.51162790697674"/>
    <n v="0.73299999999999998"/>
    <n v="0.23599999999999999"/>
    <n v="0.39"/>
    <n v="1"/>
    <n v="0.87"/>
    <n v="558"/>
    <n v="101"/>
    <n v="211"/>
    <n v="182"/>
    <n v="209"/>
    <n v="82.745098039215677"/>
    <n v="71.372549019607845"/>
    <n v="81.960784313725483"/>
    <n v="0.77300000000000002"/>
    <x v="1"/>
    <x v="0"/>
    <n v="6584"/>
    <n v="5.94"/>
    <n v="11.9"/>
    <n v="47"/>
    <n v="350921"/>
    <n v="88.7"/>
    <n v="33.799999999999997"/>
    <s v="PBC_Dataset"/>
    <s v="Giemsa"/>
    <s v="Olympus_BX51"/>
    <n v="40"/>
    <n v="360"/>
    <n v="0.7742"/>
    <n v="0.81659999999999999"/>
    <n v="0.77680000000000005"/>
    <n v="-3.9799999999999947E-2"/>
  </r>
  <r>
    <s v="CELL_001593"/>
    <x v="5"/>
    <x v="1"/>
    <s v="Normal_WBC"/>
    <n v="8.99"/>
    <n v="78.5"/>
    <n v="0.83899999999999997"/>
    <n v="0.27200000000000002"/>
    <n v="288.60294117647055"/>
    <n v="1"/>
    <n v="0.21"/>
    <n v="1.56"/>
    <n v="1.1000000000000001"/>
    <n v="0.92100000000000004"/>
    <n v="191"/>
    <n v="55"/>
    <n v="195"/>
    <n v="159"/>
    <n v="192"/>
    <n v="76.470588235294116"/>
    <n v="62.352941176470587"/>
    <n v="75.294117647058826"/>
    <n v="0.68600000000000005"/>
    <x v="0"/>
    <x v="1"/>
    <n v="12075"/>
    <n v="5.76"/>
    <n v="13.4"/>
    <n v="37.299999999999997"/>
    <n v="319380"/>
    <n v="89.7"/>
    <n v="31.4"/>
    <s v="PBC_Dataset"/>
    <s v="Wright"/>
    <s v="Olympus_BX51"/>
    <n v="60"/>
    <n v="360"/>
    <n v="6.6600000000000006E-2"/>
    <n v="0.92579999999999996"/>
    <n v="0.86950000000000005"/>
    <n v="-5.6299999999999906E-2"/>
  </r>
  <r>
    <s v="CELL_001724"/>
    <x v="5"/>
    <x v="1"/>
    <s v="Normal_WBC"/>
    <n v="8.59"/>
    <n v="89.5"/>
    <n v="0.79600000000000004"/>
    <n v="0.186"/>
    <n v="481.18279569892474"/>
    <n v="0.85199999999999998"/>
    <n v="0.19900000000000001"/>
    <n v="0.86"/>
    <n v="1"/>
    <n v="0.90900000000000003"/>
    <n v="261"/>
    <n v="54"/>
    <n v="202"/>
    <n v="146"/>
    <n v="192"/>
    <n v="79.215686274509807"/>
    <n v="57.254901960784309"/>
    <n v="75.294117647058826"/>
    <n v="0.69299999999999995"/>
    <x v="1"/>
    <x v="1"/>
    <n v="1484"/>
    <n v="4.38"/>
    <n v="14.5"/>
    <n v="38.799999999999997"/>
    <n v="183815"/>
    <n v="94.5"/>
    <n v="33.200000000000003"/>
    <s v="PBC_Dataset"/>
    <s v="Wright"/>
    <s v="Olympus_BX51"/>
    <n v="100"/>
    <n v="512"/>
    <n v="6.7000000000000004E-2"/>
    <n v="0.89959999999999996"/>
    <n v="0.88690000000000002"/>
    <n v="-1.2699999999999934E-2"/>
  </r>
  <r>
    <s v="CELL_004603"/>
    <x v="16"/>
    <x v="0"/>
    <s v="Anemia"/>
    <n v="8.07"/>
    <n v="0"/>
    <n v="0"/>
    <n v="1"/>
    <n v="0"/>
    <n v="0.45700000000000002"/>
    <n v="0.82499999999999996"/>
    <n v="0.67"/>
    <n v="1"/>
    <n v="0.89100000000000001"/>
    <n v="197"/>
    <n v="53"/>
    <n v="225"/>
    <n v="143"/>
    <n v="117"/>
    <n v="88.235294117647058"/>
    <n v="56.078431372549019"/>
    <n v="45.882352941176471"/>
    <n v="0.45100000000000001"/>
    <x v="1"/>
    <x v="1"/>
    <n v="8049"/>
    <n v="5.52"/>
    <n v="14.9"/>
    <n v="38.5"/>
    <n v="265358"/>
    <n v="89.7"/>
    <n v="33.4"/>
    <s v="Raabin_WBC"/>
    <s v="May_Grunwald_Giemsa"/>
    <s v="Leica_DM2000"/>
    <n v="100"/>
    <n v="224"/>
    <n v="0.84509999999999996"/>
    <n v="0.68269999999999997"/>
    <n v="0.75639999999999996"/>
    <n v="7.3699999999999988E-2"/>
  </r>
  <r>
    <s v="CELL_005784"/>
    <x v="6"/>
    <x v="0"/>
    <s v="Artefact"/>
    <n v="8.32"/>
    <n v="89.8"/>
    <n v="0.88100000000000001"/>
    <n v="8.5999999999999993E-2"/>
    <n v="1044.1860465116279"/>
    <n v="0.376"/>
    <n v="0.60599999999999998"/>
    <n v="1.05"/>
    <n v="1"/>
    <n v="0.48499999999999999"/>
    <n v="477"/>
    <n v="90"/>
    <n v="195"/>
    <n v="145"/>
    <n v="223"/>
    <n v="76.470588235294116"/>
    <n v="56.862745098039213"/>
    <n v="87.450980392156865"/>
    <n v="0.70699999999999996"/>
    <x v="0"/>
    <x v="1"/>
    <n v="8492"/>
    <n v="3.44"/>
    <n v="10.7"/>
    <n v="43.2"/>
    <n v="258667"/>
    <n v="87.5"/>
    <n v="31.2"/>
    <s v="CytoData"/>
    <s v="Wright"/>
    <s v="Zeiss_Axio"/>
    <n v="100"/>
    <n v="512"/>
    <n v="0.72330000000000005"/>
    <n v="0.65390000000000004"/>
    <n v="0.91639999999999999"/>
    <n v="0.26249999999999996"/>
  </r>
  <r>
    <s v="CELL_000491"/>
    <x v="1"/>
    <x v="1"/>
    <s v="Normal_WBC"/>
    <n v="12.46"/>
    <n v="50.6"/>
    <n v="0.44400000000000001"/>
    <n v="0.441"/>
    <n v="114.73922902494331"/>
    <n v="0.749"/>
    <n v="0.40699999999999997"/>
    <n v="2.84"/>
    <n v="3.1"/>
    <n v="0.873"/>
    <n v="427"/>
    <n v="66"/>
    <n v="210"/>
    <n v="180"/>
    <n v="189"/>
    <n v="82.35294117647058"/>
    <n v="70.588235294117652"/>
    <n v="74.117647058823536"/>
    <n v="0.69199999999999995"/>
    <x v="1"/>
    <x v="1"/>
    <n v="5119"/>
    <n v="5.3"/>
    <n v="11"/>
    <n v="37.6"/>
    <n v="209185"/>
    <n v="109.4"/>
    <n v="35.6"/>
    <s v="Raabin_WBC"/>
    <s v="Wright"/>
    <s v="Leica_DM2000"/>
    <n v="60"/>
    <n v="512"/>
    <n v="6.3200000000000006E-2"/>
    <n v="0.83489999999999998"/>
    <n v="0.91300000000000003"/>
    <n v="7.8100000000000058E-2"/>
  </r>
  <r>
    <s v="CELL_004946"/>
    <x v="15"/>
    <x v="0"/>
    <s v="Anemia"/>
    <n v="6.54"/>
    <n v="0"/>
    <n v="0"/>
    <n v="1"/>
    <n v="0"/>
    <n v="0.99199999999999999"/>
    <n v="2.8000000000000001E-2"/>
    <n v="0.28000000000000003"/>
    <n v="1"/>
    <n v="0.95499999999999996"/>
    <n v="142"/>
    <n v="38"/>
    <n v="230"/>
    <n v="119"/>
    <n v="114"/>
    <n v="90.196078431372555"/>
    <n v="46.666666666666664"/>
    <n v="44.705882352941181"/>
    <n v="0.55600000000000005"/>
    <x v="2"/>
    <x v="1"/>
    <n v="9696"/>
    <n v="5.61"/>
    <n v="11.1"/>
    <n v="35.200000000000003"/>
    <n v="155123"/>
    <n v="92.9"/>
    <n v="32.700000000000003"/>
    <s v="CytoData"/>
    <s v="May_Grunwald_Giemsa"/>
    <s v="Zeiss_Axio"/>
    <n v="100"/>
    <n v="224"/>
    <n v="0.72030000000000005"/>
    <n v="0.82669999999999999"/>
    <n v="0.67930000000000001"/>
    <n v="-0.14739999999999998"/>
  </r>
  <r>
    <s v="CELL_001007"/>
    <x v="1"/>
    <x v="1"/>
    <s v="Normal_WBC"/>
    <n v="11.93"/>
    <n v="60.1"/>
    <n v="0.38600000000000001"/>
    <n v="0.442"/>
    <n v="135.97285067873304"/>
    <n v="0.65500000000000003"/>
    <n v="0.39300000000000002"/>
    <n v="3.08"/>
    <n v="4.3"/>
    <n v="0.85599999999999998"/>
    <n v="393"/>
    <n v="68"/>
    <n v="215"/>
    <n v="151"/>
    <n v="184"/>
    <n v="84.313725490196077"/>
    <n v="59.215686274509807"/>
    <n v="72.156862745098039"/>
    <n v="0.74199999999999999"/>
    <x v="1"/>
    <x v="1"/>
    <n v="4927"/>
    <n v="5.37"/>
    <n v="14.6"/>
    <n v="52"/>
    <n v="229841"/>
    <n v="75.099999999999994"/>
    <n v="36.1"/>
    <s v="Raabin_WBC"/>
    <s v="May_Grunwald_Giemsa"/>
    <s v="Zeiss_Axio"/>
    <n v="60"/>
    <n v="512"/>
    <n v="1.26E-2"/>
    <n v="0.87080000000000002"/>
    <n v="0.82630000000000003"/>
    <n v="-4.4499999999999984E-2"/>
  </r>
  <r>
    <s v="CELL_004009"/>
    <x v="8"/>
    <x v="0"/>
    <s v="Leukemia"/>
    <n v="14.37"/>
    <n v="80.400000000000006"/>
    <n v="0.42099999999999999"/>
    <n v="6.4000000000000001E-2"/>
    <n v="1256.25"/>
    <n v="0.86199999999999999"/>
    <n v="0.31900000000000001"/>
    <n v="0.73"/>
    <n v="1"/>
    <n v="0.85899999999999999"/>
    <n v="560"/>
    <n v="84"/>
    <n v="175"/>
    <n v="125"/>
    <n v="214"/>
    <n v="68.627450980392155"/>
    <n v="49.019607843137251"/>
    <n v="83.921568627450981"/>
    <n v="0.73199999999999998"/>
    <x v="0"/>
    <x v="0"/>
    <n v="6356"/>
    <n v="4.17"/>
    <n v="10.9"/>
    <n v="33.6"/>
    <n v="180097"/>
    <n v="103.5"/>
    <n v="34.6"/>
    <s v="PBC_Dataset"/>
    <s v="Giemsa"/>
    <s v="Olympus_BX51"/>
    <n v="100"/>
    <n v="360"/>
    <n v="0.85260000000000002"/>
    <n v="0.88549999999999995"/>
    <n v="0.47170000000000001"/>
    <n v="-0.41379999999999995"/>
  </r>
  <r>
    <s v="CELL_003576"/>
    <x v="2"/>
    <x v="1"/>
    <s v="Normal_RBC"/>
    <n v="7.49"/>
    <n v="0"/>
    <n v="0"/>
    <n v="1"/>
    <n v="0"/>
    <n v="0.88700000000000001"/>
    <n v="0.16700000000000001"/>
    <n v="0.56999999999999995"/>
    <n v="1"/>
    <n v="0.95299999999999996"/>
    <n v="220"/>
    <n v="41"/>
    <n v="220"/>
    <n v="112"/>
    <n v="125"/>
    <n v="86.274509803921575"/>
    <n v="43.921568627450981"/>
    <n v="49.019607843137251"/>
    <n v="0.58399999999999996"/>
    <x v="1"/>
    <x v="0"/>
    <n v="8590"/>
    <n v="5.94"/>
    <n v="13.8"/>
    <n v="38.200000000000003"/>
    <n v="298137"/>
    <n v="92"/>
    <n v="32.700000000000003"/>
    <s v="Raabin_WBC"/>
    <s v="May_Grunwald_Giemsa"/>
    <s v="Olympus_BX51"/>
    <n v="40"/>
    <n v="360"/>
    <n v="7.4499999999999997E-2"/>
    <n v="0.77700000000000002"/>
    <n v="0.9405"/>
    <n v="0.16349999999999998"/>
  </r>
  <r>
    <s v="CELL_001418"/>
    <x v="5"/>
    <x v="1"/>
    <s v="Normal_WBC"/>
    <n v="9.0299999999999994"/>
    <n v="78.099999999999994"/>
    <n v="0.84799999999999998"/>
    <n v="0.28399999999999997"/>
    <n v="275"/>
    <n v="0.84399999999999997"/>
    <n v="0.249"/>
    <n v="0.64"/>
    <n v="1"/>
    <n v="0.93300000000000005"/>
    <n v="277"/>
    <n v="50"/>
    <n v="200"/>
    <n v="165"/>
    <n v="177"/>
    <n v="78.431372549019613"/>
    <n v="64.705882352941174"/>
    <n v="69.411764705882348"/>
    <n v="0.82499999999999996"/>
    <x v="1"/>
    <x v="1"/>
    <n v="8432"/>
    <n v="5.35"/>
    <n v="14.6"/>
    <n v="40.5"/>
    <n v="199282"/>
    <n v="92.9"/>
    <n v="33.6"/>
    <s v="Raabin_WBC"/>
    <s v="Giemsa"/>
    <s v="Zeiss_Axio"/>
    <n v="40"/>
    <n v="512"/>
    <n v="0.1368"/>
    <n v="0.8921"/>
    <n v="0.83189999999999997"/>
    <n v="-6.0200000000000031E-2"/>
  </r>
  <r>
    <s v="CELL_000026"/>
    <x v="1"/>
    <x v="1"/>
    <s v="Normal_WBC"/>
    <n v="10.57"/>
    <n v="64.7"/>
    <n v="0.48899999999999999"/>
    <n v="0.49"/>
    <n v="132.04081632653063"/>
    <n v="0.84399999999999997"/>
    <n v="0.33600000000000002"/>
    <n v="3.72"/>
    <n v="4"/>
    <n v="0.90600000000000003"/>
    <n v="396"/>
    <n v="61"/>
    <n v="202"/>
    <n v="163"/>
    <n v="185"/>
    <n v="79.215686274509807"/>
    <n v="63.921568627450974"/>
    <n v="72.549019607843135"/>
    <n v="0.622"/>
    <x v="1"/>
    <x v="1"/>
    <n v="2227"/>
    <n v="4.74"/>
    <n v="15.5"/>
    <n v="33.299999999999997"/>
    <n v="197330"/>
    <n v="98.4"/>
    <n v="33.9"/>
    <s v="CytoData"/>
    <s v="Wright"/>
    <s v="Leica_DM2000"/>
    <n v="100"/>
    <n v="224"/>
    <n v="0.14460000000000001"/>
    <n v="0.86529999999999996"/>
    <n v="0.90710000000000002"/>
    <n v="4.1800000000000059E-2"/>
  </r>
  <r>
    <s v="CELL_001114"/>
    <x v="5"/>
    <x v="1"/>
    <s v="Normal_WBC"/>
    <n v="9.7899999999999991"/>
    <n v="79"/>
    <n v="0.94899999999999995"/>
    <n v="0.251"/>
    <n v="314.74103585657372"/>
    <n v="0.88200000000000001"/>
    <n v="0.23499999999999999"/>
    <n v="0.96"/>
    <n v="1"/>
    <n v="0.93400000000000005"/>
    <n v="308"/>
    <n v="56"/>
    <n v="182"/>
    <n v="157"/>
    <n v="203"/>
    <n v="71.372549019607845"/>
    <n v="61.568627450980394"/>
    <n v="79.607843137254903"/>
    <n v="0.66100000000000003"/>
    <x v="1"/>
    <x v="0"/>
    <n v="6772"/>
    <n v="6.52"/>
    <n v="15.3"/>
    <n v="45.9"/>
    <n v="327362"/>
    <n v="100.8"/>
    <n v="34.1"/>
    <s v="Raabin_WBC"/>
    <s v="Wright"/>
    <s v="Zeiss_Axio"/>
    <n v="60"/>
    <n v="512"/>
    <n v="8.09E-2"/>
    <n v="0.96330000000000005"/>
    <n v="0.99560000000000004"/>
    <n v="3.2299999999999995E-2"/>
  </r>
  <r>
    <s v="CELL_005661"/>
    <x v="3"/>
    <x v="0"/>
    <s v="Infection"/>
    <n v="12.49"/>
    <n v="64.3"/>
    <n v="0.52"/>
    <n v="0.17299999999999999"/>
    <n v="371.67630057803467"/>
    <n v="0.86"/>
    <n v="0.58699999999999997"/>
    <n v="2.08"/>
    <n v="1"/>
    <n v="0.873"/>
    <n v="601"/>
    <n v="87"/>
    <n v="214"/>
    <n v="135"/>
    <n v="217"/>
    <n v="83.921568627450981"/>
    <n v="52.941176470588239"/>
    <n v="85.098039215686271"/>
    <n v="0.71599999999999997"/>
    <x v="0"/>
    <x v="0"/>
    <n v="8770"/>
    <n v="3.78"/>
    <n v="9.9"/>
    <n v="28.9"/>
    <n v="124091"/>
    <n v="86.7"/>
    <n v="32.5"/>
    <s v="PBC_Dataset"/>
    <s v="Giemsa"/>
    <s v="Olympus_BX51"/>
    <n v="100"/>
    <n v="224"/>
    <n v="0.86519999999999997"/>
    <n v="0.82479999999999998"/>
    <n v="0.78920000000000001"/>
    <n v="-3.5599999999999965E-2"/>
  </r>
  <r>
    <s v="CELL_001553"/>
    <x v="5"/>
    <x v="1"/>
    <s v="Normal_WBC"/>
    <n v="9.1999999999999993"/>
    <n v="82.1"/>
    <n v="0.73899999999999999"/>
    <n v="0.14899999999999999"/>
    <n v="551.00671140939596"/>
    <n v="0.86599999999999999"/>
    <n v="0.28399999999999997"/>
    <n v="0.79"/>
    <n v="1"/>
    <n v="0.89"/>
    <n v="219"/>
    <n v="49"/>
    <n v="210"/>
    <n v="147"/>
    <n v="209"/>
    <n v="82.35294117647058"/>
    <n v="57.647058823529406"/>
    <n v="81.960784313725483"/>
    <n v="0.71799999999999997"/>
    <x v="2"/>
    <x v="1"/>
    <n v="3580"/>
    <n v="4.58"/>
    <n v="15.8"/>
    <n v="44.3"/>
    <n v="302575"/>
    <n v="80.7"/>
    <n v="32.200000000000003"/>
    <s v="PBC_Dataset"/>
    <s v="Wright"/>
    <s v="Leica_DM2000"/>
    <n v="100"/>
    <n v="512"/>
    <n v="0.15240000000000001"/>
    <n v="0.87929999999999997"/>
    <n v="0.9163"/>
    <n v="3.7000000000000033E-2"/>
  </r>
  <r>
    <s v="CELL_005026"/>
    <x v="17"/>
    <x v="0"/>
    <s v="Sickle_Cell_Anemia"/>
    <n v="6.87"/>
    <n v="0"/>
    <n v="0"/>
    <n v="1"/>
    <n v="0"/>
    <n v="0.245"/>
    <n v="0.94399999999999995"/>
    <n v="0.74"/>
    <n v="1"/>
    <n v="0.78100000000000003"/>
    <n v="171"/>
    <n v="50"/>
    <n v="239"/>
    <n v="116"/>
    <n v="120"/>
    <n v="93.725490196078425"/>
    <n v="45.490196078431374"/>
    <n v="47.058823529411761"/>
    <n v="0.52700000000000002"/>
    <x v="1"/>
    <x v="0"/>
    <n v="3517"/>
    <n v="4.13"/>
    <n v="11.1"/>
    <n v="46.2"/>
    <n v="269399"/>
    <n v="88.1"/>
    <n v="32.700000000000003"/>
    <s v="Raabin_WBC"/>
    <s v="May_Grunwald_Giemsa"/>
    <s v="Olympus_BX51"/>
    <n v="40"/>
    <n v="224"/>
    <n v="0.79430000000000001"/>
    <n v="0.75129999999999997"/>
    <n v="0.95569999999999999"/>
    <n v="0.20440000000000003"/>
  </r>
  <r>
    <s v="CELL_004395"/>
    <x v="13"/>
    <x v="0"/>
    <s v="Leukemia"/>
    <n v="11.94"/>
    <n v="74.900000000000006"/>
    <n v="0.30299999999999999"/>
    <n v="0.20300000000000001"/>
    <n v="368.9655172413793"/>
    <n v="0.88"/>
    <n v="0.219"/>
    <n v="0.77"/>
    <n v="1"/>
    <n v="0.84699999999999998"/>
    <n v="388"/>
    <n v="105"/>
    <n v="210"/>
    <n v="151"/>
    <n v="208"/>
    <n v="82.35294117647058"/>
    <n v="59.215686274509807"/>
    <n v="81.568627450980387"/>
    <n v="0.745"/>
    <x v="0"/>
    <x v="1"/>
    <n v="8043"/>
    <n v="5.53"/>
    <n v="14.4"/>
    <n v="36.9"/>
    <n v="214819"/>
    <n v="87.4"/>
    <n v="30.5"/>
    <s v="PBC_Dataset"/>
    <s v="Giemsa"/>
    <s v="Zeiss_Axio"/>
    <n v="100"/>
    <n v="256"/>
    <n v="0.77710000000000001"/>
    <n v="0.67969999999999997"/>
    <n v="0.68279999999999996"/>
    <n v="3.0999999999999917E-3"/>
  </r>
  <r>
    <s v="CELL_000434"/>
    <x v="1"/>
    <x v="1"/>
    <s v="Normal_WBC"/>
    <n v="13.05"/>
    <n v="57.9"/>
    <n v="0.70699999999999996"/>
    <n v="0.47899999999999998"/>
    <n v="120.87682672233821"/>
    <n v="0.66100000000000003"/>
    <n v="0.44700000000000001"/>
    <n v="2.4"/>
    <n v="3.8"/>
    <n v="0.73399999999999999"/>
    <n v="396"/>
    <n v="69"/>
    <n v="198"/>
    <n v="154"/>
    <n v="200"/>
    <n v="77.64705882352942"/>
    <n v="60.392156862745097"/>
    <n v="78.431372549019613"/>
    <n v="0.6"/>
    <x v="1"/>
    <x v="0"/>
    <n v="8362"/>
    <n v="4.01"/>
    <n v="14.6"/>
    <n v="39.5"/>
    <n v="195488"/>
    <n v="75.400000000000006"/>
    <n v="34.5"/>
    <s v="PBC_Dataset"/>
    <s v="Giemsa"/>
    <s v="Olympus_BX51"/>
    <n v="100"/>
    <n v="256"/>
    <n v="1.6299999999999999E-2"/>
    <n v="0.9738"/>
    <n v="0.89070000000000005"/>
    <n v="-8.3099999999999952E-2"/>
  </r>
  <r>
    <s v="CELL_002813"/>
    <x v="2"/>
    <x v="1"/>
    <s v="Normal_RBC"/>
    <n v="7.81"/>
    <n v="0"/>
    <n v="0"/>
    <n v="1"/>
    <n v="0"/>
    <n v="0.873"/>
    <n v="0.25900000000000001"/>
    <n v="0.27"/>
    <n v="1"/>
    <n v="0.96399999999999997"/>
    <n v="189"/>
    <n v="48"/>
    <n v="234"/>
    <n v="129"/>
    <n v="125"/>
    <n v="91.764705882352942"/>
    <n v="50.588235294117645"/>
    <n v="49.019607843137251"/>
    <n v="0.50800000000000001"/>
    <x v="1"/>
    <x v="1"/>
    <n v="4347"/>
    <n v="4.55"/>
    <n v="14.1"/>
    <n v="44.2"/>
    <n v="83212"/>
    <n v="88.4"/>
    <n v="34.6"/>
    <s v="PBC_Dataset"/>
    <s v="Wright"/>
    <s v="Zeiss_Axio"/>
    <n v="60"/>
    <n v="256"/>
    <n v="0.1368"/>
    <n v="0.91049999999999998"/>
    <n v="0.76290000000000002"/>
    <n v="-0.14759999999999995"/>
  </r>
  <r>
    <s v="CELL_003662"/>
    <x v="2"/>
    <x v="1"/>
    <s v="Normal_RBC"/>
    <n v="7.94"/>
    <n v="0"/>
    <n v="0"/>
    <n v="1"/>
    <n v="0"/>
    <n v="0.91700000000000004"/>
    <n v="0.22"/>
    <n v="0.22"/>
    <n v="1"/>
    <n v="1"/>
    <n v="174"/>
    <n v="48"/>
    <n v="222"/>
    <n v="142"/>
    <n v="135"/>
    <n v="87.058823529411768"/>
    <n v="55.686274509803923"/>
    <n v="52.941176470588239"/>
    <n v="0.496"/>
    <x v="1"/>
    <x v="1"/>
    <n v="9020"/>
    <n v="3.33"/>
    <n v="13.2"/>
    <n v="45.4"/>
    <n v="328199"/>
    <n v="83.2"/>
    <n v="31.9"/>
    <s v="PBC_Dataset"/>
    <s v="Giemsa"/>
    <s v="Leica_DM2000"/>
    <n v="40"/>
    <n v="360"/>
    <n v="4.5400000000000003E-2"/>
    <n v="0.90129999999999999"/>
    <n v="0.94240000000000002"/>
    <n v="4.1100000000000025E-2"/>
  </r>
  <r>
    <s v="CELL_003859"/>
    <x v="7"/>
    <x v="1"/>
    <s v="Normal_Platelet"/>
    <n v="2.25"/>
    <n v="0"/>
    <n v="0"/>
    <n v="1"/>
    <n v="0"/>
    <n v="0.66200000000000003"/>
    <n v="0.52700000000000002"/>
    <n v="2.6"/>
    <n v="1"/>
    <n v="0.85299999999999998"/>
    <n v="28"/>
    <n v="13"/>
    <n v="221"/>
    <n v="150"/>
    <n v="163"/>
    <n v="86.666666666666671"/>
    <n v="58.82352941176471"/>
    <n v="63.921568627450974"/>
    <n v="0.57899999999999996"/>
    <x v="1"/>
    <x v="0"/>
    <n v="3811"/>
    <n v="5.44"/>
    <n v="15"/>
    <n v="40.9"/>
    <n v="277205"/>
    <n v="91.2"/>
    <n v="33"/>
    <s v="CytoData"/>
    <s v="Wright"/>
    <s v="Leica_DM2000"/>
    <n v="100"/>
    <n v="360"/>
    <n v="2.3699999999999999E-2"/>
    <n v="0.95169999999999999"/>
    <n v="0.85109999999999997"/>
    <n v="-0.10060000000000002"/>
  </r>
  <r>
    <s v="CELL_002848"/>
    <x v="2"/>
    <x v="1"/>
    <s v="Normal_RBC"/>
    <n v="7.7"/>
    <n v="0"/>
    <n v="0"/>
    <n v="1"/>
    <n v="0"/>
    <n v="1"/>
    <n v="0.14899999999999999"/>
    <n v="0.47"/>
    <n v="1"/>
    <n v="0.94699999999999995"/>
    <n v="167"/>
    <n v="47"/>
    <n v="237"/>
    <n v="124"/>
    <n v="130"/>
    <n v="92.941176470588232"/>
    <n v="48.627450980392155"/>
    <n v="50.980392156862742"/>
    <n v="0.55200000000000005"/>
    <x v="1"/>
    <x v="0"/>
    <n v="6919"/>
    <n v="5.71"/>
    <n v="16.399999999999999"/>
    <n v="36.799999999999997"/>
    <n v="231528"/>
    <n v="92"/>
    <n v="33"/>
    <s v="Raabin_WBC"/>
    <s v="Giemsa"/>
    <s v="Olympus_BX51"/>
    <n v="40"/>
    <n v="360"/>
    <n v="0.14360000000000001"/>
    <n v="0.8206"/>
    <n v="0.88029999999999997"/>
    <n v="5.9699999999999975E-2"/>
  </r>
  <r>
    <s v="CELL_003131"/>
    <x v="2"/>
    <x v="1"/>
    <s v="Normal_RBC"/>
    <n v="6.48"/>
    <n v="0"/>
    <n v="0"/>
    <n v="1"/>
    <n v="0"/>
    <n v="0.89100000000000001"/>
    <n v="0.24399999999999999"/>
    <n v="0.47"/>
    <n v="1"/>
    <n v="1"/>
    <n v="208"/>
    <n v="39"/>
    <n v="227"/>
    <n v="124"/>
    <n v="135"/>
    <n v="89.019607843137251"/>
    <n v="48.627450980392155"/>
    <n v="52.941176470588239"/>
    <n v="0.47199999999999998"/>
    <x v="0"/>
    <x v="1"/>
    <n v="3137"/>
    <n v="5.07"/>
    <n v="14.9"/>
    <n v="36.200000000000003"/>
    <n v="175534"/>
    <n v="91.5"/>
    <n v="35.1"/>
    <s v="Raabin_WBC"/>
    <s v="May_Grunwald_Giemsa"/>
    <s v="Zeiss_Axio"/>
    <n v="100"/>
    <n v="360"/>
    <n v="4.4400000000000002E-2"/>
    <n v="0.89990000000000003"/>
    <n v="0.89729999999999999"/>
    <n v="-2.6000000000000467E-3"/>
  </r>
  <r>
    <s v="CELL_003150"/>
    <x v="2"/>
    <x v="1"/>
    <s v="Normal_RBC"/>
    <n v="7.11"/>
    <n v="0"/>
    <n v="0"/>
    <n v="1"/>
    <n v="0"/>
    <n v="0.90300000000000002"/>
    <n v="0.23200000000000001"/>
    <n v="0.26"/>
    <n v="1"/>
    <n v="0.96499999999999997"/>
    <n v="164"/>
    <n v="48"/>
    <n v="224"/>
    <n v="122"/>
    <n v="123"/>
    <n v="87.843137254901961"/>
    <n v="47.843137254901961"/>
    <n v="48.235294117647058"/>
    <n v="0.433"/>
    <x v="1"/>
    <x v="0"/>
    <n v="1434"/>
    <n v="4.5999999999999996"/>
    <n v="12.9"/>
    <n v="42.4"/>
    <n v="230174"/>
    <n v="97.7"/>
    <n v="33.799999999999997"/>
    <s v="PBC_Dataset"/>
    <s v="Giemsa"/>
    <s v="Zeiss_Axio"/>
    <n v="60"/>
    <n v="224"/>
    <n v="3.6200000000000003E-2"/>
    <n v="0.85529999999999995"/>
    <n v="0.90790000000000004"/>
    <n v="5.2600000000000091E-2"/>
  </r>
  <r>
    <s v="CELL_004369"/>
    <x v="13"/>
    <x v="0"/>
    <s v="Leukemia"/>
    <n v="12.62"/>
    <n v="77.5"/>
    <n v="0.41599999999999998"/>
    <n v="0.124"/>
    <n v="625"/>
    <n v="0.84099999999999997"/>
    <n v="0.27300000000000002"/>
    <n v="0.77"/>
    <n v="1"/>
    <n v="0.82599999999999996"/>
    <n v="503"/>
    <n v="86"/>
    <n v="184"/>
    <n v="154"/>
    <n v="218"/>
    <n v="72.156862745098039"/>
    <n v="60.392156862745097"/>
    <n v="85.490196078431367"/>
    <n v="0.67800000000000005"/>
    <x v="1"/>
    <x v="0"/>
    <n v="11013"/>
    <n v="5.45"/>
    <n v="10.199999999999999"/>
    <n v="40.1"/>
    <n v="265472"/>
    <n v="110.3"/>
    <n v="34.700000000000003"/>
    <s v="CytoData"/>
    <s v="May_Grunwald_Giemsa"/>
    <s v="Leica_DM2000"/>
    <n v="60"/>
    <n v="224"/>
    <n v="0.71819999999999995"/>
    <n v="0.6976"/>
    <n v="0.56020000000000003"/>
    <n v="-0.13739999999999997"/>
  </r>
  <r>
    <s v="CELL_004704"/>
    <x v="12"/>
    <x v="0"/>
    <s v="Anemia"/>
    <n v="2.38"/>
    <n v="0"/>
    <n v="0"/>
    <n v="1"/>
    <n v="0"/>
    <n v="0.49299999999999999"/>
    <n v="0.85"/>
    <n v="0.76"/>
    <n v="1"/>
    <n v="0.64800000000000002"/>
    <n v="75"/>
    <n v="35"/>
    <n v="234"/>
    <n v="112"/>
    <n v="118"/>
    <n v="91.764705882352942"/>
    <n v="43.921568627450981"/>
    <n v="46.274509803921568"/>
    <n v="0.52200000000000002"/>
    <x v="1"/>
    <x v="0"/>
    <n v="6599"/>
    <n v="5.41"/>
    <n v="11.3"/>
    <n v="45.9"/>
    <n v="149866"/>
    <n v="101.5"/>
    <n v="30.9"/>
    <s v="PBC_Dataset"/>
    <s v="Wright"/>
    <s v="Leica_DM2000"/>
    <n v="100"/>
    <n v="224"/>
    <n v="0.74960000000000004"/>
    <n v="0.87619999999999998"/>
    <n v="0.75490000000000002"/>
    <n v="-0.12129999999999996"/>
  </r>
  <r>
    <s v="CELL_003967"/>
    <x v="7"/>
    <x v="1"/>
    <s v="Normal_Platelet"/>
    <n v="2.19"/>
    <n v="0"/>
    <n v="0"/>
    <n v="1"/>
    <n v="0"/>
    <n v="0.57699999999999996"/>
    <n v="0.47899999999999998"/>
    <n v="2.72"/>
    <n v="1"/>
    <n v="0.95399999999999996"/>
    <n v="37"/>
    <n v="20"/>
    <n v="214"/>
    <n v="140"/>
    <n v="191"/>
    <n v="83.921568627450981"/>
    <n v="54.901960784313729"/>
    <n v="74.901960784313729"/>
    <n v="0.57299999999999995"/>
    <x v="2"/>
    <x v="0"/>
    <n v="10629"/>
    <n v="5.74"/>
    <n v="10"/>
    <n v="44.5"/>
    <n v="352724"/>
    <n v="69.099999999999994"/>
    <n v="33"/>
    <s v="PBC_Dataset"/>
    <s v="May_Grunwald_Giemsa"/>
    <s v="Zeiss_Axio"/>
    <n v="100"/>
    <n v="512"/>
    <n v="8.0799999999999997E-2"/>
    <n v="0.89400000000000002"/>
    <n v="0.92490000000000006"/>
    <n v="3.0900000000000039E-2"/>
  </r>
  <r>
    <s v="CELL_001103"/>
    <x v="5"/>
    <x v="1"/>
    <s v="Normal_WBC"/>
    <n v="10.49"/>
    <n v="87.6"/>
    <n v="0.73899999999999999"/>
    <n v="0.23"/>
    <n v="380.86956521739125"/>
    <n v="0.90100000000000002"/>
    <n v="0.28499999999999998"/>
    <n v="1.47"/>
    <n v="1"/>
    <n v="0.88200000000000001"/>
    <n v="316"/>
    <n v="59"/>
    <n v="173"/>
    <n v="135"/>
    <n v="202"/>
    <n v="67.843137254901961"/>
    <n v="52.941176470588239"/>
    <n v="79.215686274509807"/>
    <n v="0.77"/>
    <x v="1"/>
    <x v="0"/>
    <n v="3626"/>
    <n v="5.82"/>
    <n v="13.4"/>
    <n v="43.8"/>
    <n v="276727"/>
    <n v="83.6"/>
    <n v="34.4"/>
    <s v="CytoData"/>
    <s v="Wright"/>
    <s v="Zeiss_Axio"/>
    <n v="60"/>
    <n v="360"/>
    <n v="9.0800000000000006E-2"/>
    <n v="0.83599999999999997"/>
    <n v="0.90890000000000004"/>
    <n v="7.2900000000000076E-2"/>
  </r>
  <r>
    <s v="CELL_002910"/>
    <x v="2"/>
    <x v="1"/>
    <s v="Normal_RBC"/>
    <n v="6.78"/>
    <n v="0"/>
    <n v="0"/>
    <n v="1"/>
    <n v="0"/>
    <n v="0.94299999999999995"/>
    <n v="0.193"/>
    <n v="0.28000000000000003"/>
    <n v="1"/>
    <n v="0.92200000000000004"/>
    <n v="193"/>
    <n v="50"/>
    <n v="236"/>
    <n v="139"/>
    <n v="128"/>
    <n v="92.549019607843135"/>
    <n v="54.509803921568626"/>
    <n v="50.196078431372548"/>
    <n v="0.48899999999999999"/>
    <x v="1"/>
    <x v="0"/>
    <n v="10358"/>
    <n v="5.15"/>
    <n v="12.1"/>
    <n v="41.2"/>
    <n v="277267"/>
    <n v="90.3"/>
    <n v="35.700000000000003"/>
    <s v="CytoData"/>
    <s v="Wright"/>
    <s v="Leica_DM2000"/>
    <n v="60"/>
    <n v="224"/>
    <n v="5.0900000000000001E-2"/>
    <n v="0.82269999999999999"/>
    <n v="0.94189999999999996"/>
    <n v="0.11919999999999997"/>
  </r>
  <r>
    <s v="CELL_004056"/>
    <x v="8"/>
    <x v="0"/>
    <s v="Leukemia"/>
    <n v="14.92"/>
    <n v="79.3"/>
    <n v="0.4"/>
    <n v="0.125"/>
    <n v="634.4"/>
    <n v="0.80900000000000005"/>
    <n v="0.40899999999999997"/>
    <n v="0.63"/>
    <n v="1"/>
    <n v="0.84399999999999997"/>
    <n v="563"/>
    <n v="91"/>
    <n v="199"/>
    <n v="106"/>
    <n v="183"/>
    <n v="78.039215686274517"/>
    <n v="41.568627450980394"/>
    <n v="71.764705882352942"/>
    <n v="0.65600000000000003"/>
    <x v="1"/>
    <x v="1"/>
    <n v="9454"/>
    <n v="6.11"/>
    <n v="17.5"/>
    <n v="40.299999999999997"/>
    <n v="276475"/>
    <n v="93.4"/>
    <n v="34"/>
    <s v="Raabin_WBC"/>
    <s v="May_Grunwald_Giemsa"/>
    <s v="Leica_DM2000"/>
    <n v="100"/>
    <n v="224"/>
    <n v="0.77990000000000004"/>
    <n v="0.84189999999999998"/>
    <n v="0.63449999999999995"/>
    <n v="-0.20740000000000003"/>
  </r>
  <r>
    <s v="CELL_000195"/>
    <x v="1"/>
    <x v="1"/>
    <s v="Normal_WBC"/>
    <n v="10.97"/>
    <n v="55.5"/>
    <n v="0.53200000000000003"/>
    <n v="0.48899999999999999"/>
    <n v="113.49693251533742"/>
    <n v="0.753"/>
    <n v="0.51700000000000002"/>
    <n v="2.56"/>
    <n v="4.3"/>
    <n v="0.78200000000000003"/>
    <n v="330"/>
    <n v="73"/>
    <n v="206"/>
    <n v="143"/>
    <n v="159"/>
    <n v="80.784313725490193"/>
    <n v="56.078431372549019"/>
    <n v="62.352941176470587"/>
    <n v="0.64900000000000002"/>
    <x v="1"/>
    <x v="0"/>
    <n v="9439"/>
    <n v="4.8099999999999996"/>
    <n v="11.2"/>
    <n v="35.1"/>
    <n v="286073"/>
    <n v="90"/>
    <n v="35.200000000000003"/>
    <s v="PBC_Dataset"/>
    <s v="May_Grunwald_Giemsa"/>
    <s v="Zeiss_Axio"/>
    <n v="100"/>
    <n v="512"/>
    <n v="2.0799999999999999E-2"/>
    <n v="0.87060000000000004"/>
    <n v="0.95389999999999997"/>
    <n v="8.329999999999993E-2"/>
  </r>
  <r>
    <s v="CELL_000616"/>
    <x v="1"/>
    <x v="1"/>
    <s v="Normal_WBC"/>
    <n v="10.66"/>
    <n v="55.1"/>
    <n v="0.45600000000000002"/>
    <n v="0.42499999999999999"/>
    <n v="129.64705882352942"/>
    <n v="0.83399999999999996"/>
    <n v="0.29799999999999999"/>
    <n v="2.95"/>
    <n v="3.5"/>
    <n v="0.83199999999999996"/>
    <n v="395"/>
    <n v="78"/>
    <n v="218"/>
    <n v="177"/>
    <n v="183"/>
    <n v="85.490196078431367"/>
    <n v="69.411764705882348"/>
    <n v="71.764705882352942"/>
    <n v="0.61399999999999999"/>
    <x v="2"/>
    <x v="0"/>
    <n v="5293"/>
    <n v="5.65"/>
    <n v="14.9"/>
    <n v="33.5"/>
    <n v="231283"/>
    <n v="95.7"/>
    <n v="33.1"/>
    <s v="CytoData"/>
    <s v="May_Grunwald_Giemsa"/>
    <s v="Zeiss_Axio"/>
    <n v="60"/>
    <n v="360"/>
    <n v="9.0700000000000003E-2"/>
    <n v="0.95189999999999997"/>
    <n v="0.91479999999999995"/>
    <n v="-3.7100000000000022E-2"/>
  </r>
  <r>
    <s v="CELL_000644"/>
    <x v="1"/>
    <x v="1"/>
    <s v="Normal_WBC"/>
    <n v="13.82"/>
    <n v="58.3"/>
    <n v="0.55700000000000005"/>
    <n v="0.41"/>
    <n v="142.19512195121951"/>
    <n v="0.77900000000000003"/>
    <n v="0.51100000000000001"/>
    <n v="3.63"/>
    <n v="3.6"/>
    <n v="0.86599999999999999"/>
    <n v="447"/>
    <n v="75"/>
    <n v="224"/>
    <n v="167"/>
    <n v="197"/>
    <n v="87.843137254901961"/>
    <n v="65.490196078431367"/>
    <n v="77.254901960784323"/>
    <n v="0.66100000000000003"/>
    <x v="2"/>
    <x v="1"/>
    <n v="6364"/>
    <n v="4.96"/>
    <n v="8.6999999999999993"/>
    <n v="41.2"/>
    <n v="303756"/>
    <n v="81.8"/>
    <n v="34.799999999999997"/>
    <s v="PBC_Dataset"/>
    <s v="Giemsa"/>
    <s v="Zeiss_Axio"/>
    <n v="60"/>
    <n v="256"/>
    <n v="0.1052"/>
    <n v="0.95299999999999996"/>
    <n v="0.88759999999999994"/>
    <n v="-6.5400000000000014E-2"/>
  </r>
  <r>
    <s v="CELL_004223"/>
    <x v="8"/>
    <x v="0"/>
    <s v="Leukemia"/>
    <n v="12.98"/>
    <n v="75.599999999999994"/>
    <n v="0.24"/>
    <n v="0.106"/>
    <n v="713.20754716981128"/>
    <n v="0.79300000000000004"/>
    <n v="0.24199999999999999"/>
    <n v="0.89"/>
    <n v="1.1000000000000001"/>
    <n v="0.86199999999999999"/>
    <n v="590"/>
    <n v="113"/>
    <n v="195"/>
    <n v="146"/>
    <n v="213"/>
    <n v="76.470588235294116"/>
    <n v="57.254901960784309"/>
    <n v="83.529411764705884"/>
    <n v="0.61099999999999999"/>
    <x v="0"/>
    <x v="1"/>
    <n v="5624"/>
    <n v="4.05"/>
    <n v="9.5"/>
    <n v="48.9"/>
    <n v="272220"/>
    <n v="95.9"/>
    <n v="30.8"/>
    <s v="Raabin_WBC"/>
    <s v="Giemsa"/>
    <s v="Leica_DM2000"/>
    <n v="100"/>
    <n v="512"/>
    <n v="0.78459999999999996"/>
    <n v="0.89780000000000004"/>
    <n v="0.94389999999999996"/>
    <n v="4.6099999999999919E-2"/>
  </r>
  <r>
    <s v="CELL_002347"/>
    <x v="4"/>
    <x v="1"/>
    <s v="Normal_WBC"/>
    <n v="13.2"/>
    <n v="50.3"/>
    <n v="0.499"/>
    <n v="0.25800000000000001"/>
    <n v="194.9612403100775"/>
    <n v="0.66800000000000004"/>
    <n v="0.69299999999999995"/>
    <n v="2.19"/>
    <n v="1.2"/>
    <n v="0.76500000000000001"/>
    <n v="731"/>
    <n v="73"/>
    <n v="203"/>
    <n v="182"/>
    <n v="184"/>
    <n v="79.607843137254903"/>
    <n v="71.372549019607845"/>
    <n v="72.156862745098039"/>
    <n v="0.66400000000000003"/>
    <x v="1"/>
    <x v="0"/>
    <n v="5435"/>
    <n v="2.83"/>
    <n v="12.6"/>
    <n v="42.8"/>
    <n v="230162"/>
    <n v="100.5"/>
    <n v="33.700000000000003"/>
    <s v="CytoData"/>
    <s v="Wright"/>
    <s v="Leica_DM2000"/>
    <n v="60"/>
    <n v="224"/>
    <n v="7.7299999999999994E-2"/>
    <n v="0.89510000000000001"/>
    <n v="0.92500000000000004"/>
    <n v="2.9900000000000038E-2"/>
  </r>
  <r>
    <s v="CELL_005595"/>
    <x v="3"/>
    <x v="0"/>
    <s v="Infection"/>
    <n v="14.42"/>
    <n v="71.2"/>
    <n v="0.64700000000000002"/>
    <n v="0.36599999999999999"/>
    <n v="194.53551912568307"/>
    <n v="0.88"/>
    <n v="0.38200000000000001"/>
    <n v="1.64"/>
    <n v="1"/>
    <n v="0.88700000000000001"/>
    <n v="532"/>
    <n v="79"/>
    <n v="160"/>
    <n v="144"/>
    <n v="198"/>
    <n v="62.745098039215684"/>
    <n v="56.470588235294116"/>
    <n v="77.64705882352942"/>
    <n v="0.75800000000000001"/>
    <x v="2"/>
    <x v="0"/>
    <n v="6919"/>
    <n v="5.35"/>
    <n v="12.2"/>
    <n v="50.7"/>
    <n v="163096"/>
    <n v="93.8"/>
    <n v="33.799999999999997"/>
    <s v="Raabin_WBC"/>
    <s v="Giemsa"/>
    <s v="Zeiss_Axio"/>
    <n v="40"/>
    <n v="360"/>
    <n v="0.83089999999999997"/>
    <n v="0.67149999999999999"/>
    <n v="0.78"/>
    <n v="0.10850000000000004"/>
  </r>
  <r>
    <s v="CELL_000331"/>
    <x v="1"/>
    <x v="1"/>
    <s v="Normal_WBC"/>
    <n v="13.79"/>
    <n v="53.7"/>
    <n v="0.45800000000000002"/>
    <n v="0.435"/>
    <n v="123.44827586206897"/>
    <n v="0.73699999999999999"/>
    <n v="0.41499999999999998"/>
    <n v="2.88"/>
    <n v="2.4"/>
    <n v="0.80900000000000005"/>
    <n v="352"/>
    <n v="73"/>
    <n v="192"/>
    <n v="152"/>
    <n v="187"/>
    <n v="75.294117647058826"/>
    <n v="59.607843137254903"/>
    <n v="73.333333333333329"/>
    <n v="0.63500000000000001"/>
    <x v="1"/>
    <x v="1"/>
    <n v="7626"/>
    <n v="4.6900000000000004"/>
    <n v="14.2"/>
    <n v="45.3"/>
    <n v="284045"/>
    <n v="92.9"/>
    <n v="33.299999999999997"/>
    <s v="PBC_Dataset"/>
    <s v="Wright"/>
    <s v="Leica_DM2000"/>
    <n v="100"/>
    <n v="360"/>
    <n v="2.86E-2"/>
    <n v="0.85350000000000004"/>
    <n v="0.83699999999999997"/>
    <n v="-1.650000000000007E-2"/>
  </r>
  <r>
    <s v="CELL_003591"/>
    <x v="2"/>
    <x v="1"/>
    <s v="Normal_RBC"/>
    <n v="7.84"/>
    <n v="0"/>
    <n v="0"/>
    <n v="1"/>
    <n v="0"/>
    <n v="0.92800000000000005"/>
    <n v="0.159"/>
    <n v="0.47"/>
    <n v="1"/>
    <n v="0.92"/>
    <n v="212"/>
    <n v="49"/>
    <n v="229"/>
    <n v="133"/>
    <n v="118"/>
    <n v="89.803921568627459"/>
    <n v="52.156862745098046"/>
    <n v="46.274509803921568"/>
    <n v="0.55100000000000005"/>
    <x v="2"/>
    <x v="1"/>
    <n v="8015"/>
    <n v="3.34"/>
    <n v="16.8"/>
    <n v="38.9"/>
    <n v="231392"/>
    <n v="102.5"/>
    <n v="32.700000000000003"/>
    <s v="CytoData"/>
    <s v="Giemsa"/>
    <s v="Olympus_BX51"/>
    <n v="40"/>
    <n v="360"/>
    <n v="7.0199999999999999E-2"/>
    <n v="0.86899999999999999"/>
    <n v="0.89229999999999998"/>
    <n v="2.3299999999999987E-2"/>
  </r>
  <r>
    <s v="CELL_002989"/>
    <x v="2"/>
    <x v="1"/>
    <s v="Normal_RBC"/>
    <n v="7.85"/>
    <n v="0"/>
    <n v="0"/>
    <n v="1"/>
    <n v="0"/>
    <n v="0.96399999999999997"/>
    <n v="0.17100000000000001"/>
    <n v="0.59"/>
    <n v="1"/>
    <n v="0.94599999999999995"/>
    <n v="198"/>
    <n v="56"/>
    <n v="216"/>
    <n v="140"/>
    <n v="151"/>
    <n v="84.705882352941174"/>
    <n v="54.901960784313729"/>
    <n v="59.215686274509807"/>
    <n v="0.55300000000000005"/>
    <x v="0"/>
    <x v="0"/>
    <n v="3902"/>
    <n v="5"/>
    <n v="14.3"/>
    <n v="38.200000000000003"/>
    <n v="372590"/>
    <n v="100.7"/>
    <n v="34.799999999999997"/>
    <s v="PBC_Dataset"/>
    <s v="Wright"/>
    <s v="Leica_DM2000"/>
    <n v="60"/>
    <n v="224"/>
    <n v="0.129"/>
    <n v="0.93740000000000001"/>
    <n v="0.83340000000000003"/>
    <n v="-0.10399999999999998"/>
  </r>
  <r>
    <s v="CELL_005868"/>
    <x v="18"/>
    <x v="0"/>
    <s v="Artefact"/>
    <n v="4.24"/>
    <n v="26.7"/>
    <n v="0.20200000000000001"/>
    <n v="0.96499999999999997"/>
    <n v="27.668393782383419"/>
    <n v="0.44600000000000001"/>
    <n v="0.52400000000000002"/>
    <n v="1.95"/>
    <n v="1.9"/>
    <n v="0.65300000000000002"/>
    <n v="315"/>
    <n v="19"/>
    <n v="184"/>
    <n v="162"/>
    <n v="173"/>
    <n v="72.156862745098039"/>
    <n v="63.529411764705877"/>
    <n v="67.843137254901961"/>
    <n v="0.67100000000000004"/>
    <x v="0"/>
    <x v="0"/>
    <n v="8255"/>
    <n v="4.3499999999999996"/>
    <n v="12.7"/>
    <n v="30.1"/>
    <n v="311332"/>
    <n v="104.8"/>
    <n v="32.1"/>
    <s v="CytoData"/>
    <s v="Giemsa"/>
    <s v="Zeiss_Axio"/>
    <n v="100"/>
    <n v="360"/>
    <n v="0.83420000000000005"/>
    <n v="0.88580000000000003"/>
    <n v="0.68899999999999995"/>
    <n v="-0.19680000000000009"/>
  </r>
  <r>
    <s v="CELL_000484"/>
    <x v="1"/>
    <x v="1"/>
    <s v="Normal_WBC"/>
    <n v="12.83"/>
    <n v="54.2"/>
    <n v="0.48199999999999998"/>
    <n v="0.498"/>
    <n v="108.83534136546186"/>
    <n v="0.88300000000000001"/>
    <n v="0.442"/>
    <n v="3.01"/>
    <n v="2.9"/>
    <n v="0.82699999999999996"/>
    <n v="463"/>
    <n v="68"/>
    <n v="205"/>
    <n v="202"/>
    <n v="201"/>
    <n v="80.392156862745097"/>
    <n v="79.215686274509807"/>
    <n v="78.82352941176471"/>
    <n v="0.73099999999999998"/>
    <x v="2"/>
    <x v="1"/>
    <n v="3349"/>
    <n v="4.55"/>
    <n v="15.1"/>
    <n v="45"/>
    <n v="281474"/>
    <n v="95.1"/>
    <n v="33.799999999999997"/>
    <s v="Raabin_WBC"/>
    <s v="Wright"/>
    <s v="Olympus_BX51"/>
    <n v="100"/>
    <n v="256"/>
    <n v="2.3900000000000001E-2"/>
    <n v="0.93689999999999996"/>
    <n v="0.87329999999999997"/>
    <n v="-6.359999999999999E-2"/>
  </r>
  <r>
    <s v="CELL_003980"/>
    <x v="7"/>
    <x v="1"/>
    <s v="Normal_Platelet"/>
    <n v="2.4300000000000002"/>
    <n v="0"/>
    <n v="0"/>
    <n v="1"/>
    <n v="0"/>
    <n v="0.46"/>
    <n v="0.44600000000000001"/>
    <n v="2.62"/>
    <n v="1"/>
    <n v="0.72699999999999998"/>
    <n v="32"/>
    <n v="21"/>
    <n v="212"/>
    <n v="144"/>
    <n v="159"/>
    <n v="83.137254901960787"/>
    <n v="56.470588235294116"/>
    <n v="62.352941176470587"/>
    <n v="0.57099999999999995"/>
    <x v="1"/>
    <x v="0"/>
    <n v="7930"/>
    <n v="4.4800000000000004"/>
    <n v="15"/>
    <n v="37"/>
    <n v="381858"/>
    <n v="94.8"/>
    <n v="32.1"/>
    <s v="PBC_Dataset"/>
    <s v="Wright"/>
    <s v="Olympus_BX51"/>
    <n v="60"/>
    <n v="224"/>
    <n v="8.4699999999999998E-2"/>
    <n v="0.89029999999999998"/>
    <n v="0.86299999999999999"/>
    <n v="-2.7299999999999991E-2"/>
  </r>
  <r>
    <s v="CELL_002553"/>
    <x v="10"/>
    <x v="1"/>
    <s v="Normal_WBC"/>
    <n v="13.32"/>
    <n v="57.8"/>
    <n v="0.46200000000000002"/>
    <n v="0.48199999999999998"/>
    <n v="119.91701244813278"/>
    <n v="0.82799999999999996"/>
    <n v="0.45200000000000001"/>
    <n v="4.92"/>
    <n v="1.9"/>
    <n v="0.74299999999999999"/>
    <n v="449"/>
    <n v="78"/>
    <n v="243"/>
    <n v="151"/>
    <n v="169"/>
    <n v="95.294117647058812"/>
    <n v="59.215686274509807"/>
    <n v="66.274509803921561"/>
    <n v="0.628"/>
    <x v="1"/>
    <x v="1"/>
    <n v="4381"/>
    <n v="5.33"/>
    <n v="12.2"/>
    <n v="38.799999999999997"/>
    <n v="135926"/>
    <n v="86.5"/>
    <n v="32.700000000000003"/>
    <s v="PBC_Dataset"/>
    <s v="Giemsa"/>
    <s v="Leica_DM2000"/>
    <n v="40"/>
    <n v="512"/>
    <n v="7.9299999999999995E-2"/>
    <n v="1"/>
    <n v="0.93259999999999998"/>
    <n v="-6.7400000000000015E-2"/>
  </r>
  <r>
    <s v="CELL_002060"/>
    <x v="4"/>
    <x v="1"/>
    <s v="Normal_WBC"/>
    <n v="17.87"/>
    <n v="68.599999999999994"/>
    <n v="0.51500000000000001"/>
    <n v="0.39900000000000002"/>
    <n v="171.92982456140348"/>
    <n v="0.68799999999999994"/>
    <n v="0.54800000000000004"/>
    <n v="1.87"/>
    <n v="1.1000000000000001"/>
    <n v="0.73399999999999999"/>
    <n v="551"/>
    <n v="96"/>
    <n v="209"/>
    <n v="135"/>
    <n v="177"/>
    <n v="81.960784313725483"/>
    <n v="52.941176470588239"/>
    <n v="69.411764705882348"/>
    <n v="0.58099999999999996"/>
    <x v="2"/>
    <x v="0"/>
    <n v="10825"/>
    <n v="5.76"/>
    <n v="14.5"/>
    <n v="35.700000000000003"/>
    <n v="199109"/>
    <n v="93.7"/>
    <n v="35.200000000000003"/>
    <s v="PBC_Dataset"/>
    <s v="Wright"/>
    <s v="Leica_DM2000"/>
    <n v="100"/>
    <n v="224"/>
    <n v="0.14080000000000001"/>
    <n v="0.84399999999999997"/>
    <n v="0.87529999999999997"/>
    <n v="3.1299999999999994E-2"/>
  </r>
  <r>
    <s v="CELL_003755"/>
    <x v="7"/>
    <x v="1"/>
    <s v="Normal_Platelet"/>
    <n v="2.78"/>
    <n v="0"/>
    <n v="0"/>
    <n v="1"/>
    <n v="0"/>
    <n v="0.80300000000000005"/>
    <n v="0.40600000000000003"/>
    <n v="2.57"/>
    <n v="1"/>
    <n v="0.9"/>
    <n v="19"/>
    <n v="16"/>
    <n v="211"/>
    <n v="142"/>
    <n v="187"/>
    <n v="82.745098039215677"/>
    <n v="55.686274509803923"/>
    <n v="73.333333333333329"/>
    <n v="0.60899999999999999"/>
    <x v="1"/>
    <x v="1"/>
    <n v="8632"/>
    <n v="3.43"/>
    <n v="11.8"/>
    <n v="47.6"/>
    <n v="99491"/>
    <n v="88.8"/>
    <n v="34.799999999999997"/>
    <s v="PBC_Dataset"/>
    <s v="Wright"/>
    <s v="Olympus_BX51"/>
    <n v="100"/>
    <n v="224"/>
    <n v="7.0599999999999996E-2"/>
    <n v="0.90329999999999999"/>
    <n v="0.91459999999999997"/>
    <n v="1.1299999999999977E-2"/>
  </r>
  <r>
    <s v="CELL_000033"/>
    <x v="1"/>
    <x v="1"/>
    <s v="Normal_WBC"/>
    <n v="13.22"/>
    <n v="53"/>
    <n v="0.43099999999999999"/>
    <n v="0.32700000000000001"/>
    <n v="162.07951070336389"/>
    <n v="0.85599999999999998"/>
    <n v="0.42899999999999999"/>
    <n v="3.24"/>
    <n v="3.2"/>
    <n v="0.79400000000000004"/>
    <n v="366"/>
    <n v="68"/>
    <n v="178"/>
    <n v="148"/>
    <n v="180"/>
    <n v="69.803921568627445"/>
    <n v="58.039215686274517"/>
    <n v="70.588235294117652"/>
    <n v="0.69299999999999995"/>
    <x v="2"/>
    <x v="1"/>
    <n v="6900"/>
    <n v="3.79"/>
    <n v="11.3"/>
    <n v="33.6"/>
    <n v="317999"/>
    <n v="103.9"/>
    <n v="33.6"/>
    <s v="PBC_Dataset"/>
    <s v="Giemsa"/>
    <s v="Zeiss_Axio"/>
    <n v="40"/>
    <n v="256"/>
    <n v="2.5399999999999999E-2"/>
    <n v="0.88939999999999997"/>
    <n v="0.87990000000000002"/>
    <n v="-9.4999999999999529E-3"/>
  </r>
  <r>
    <s v="CELL_003993"/>
    <x v="7"/>
    <x v="1"/>
    <s v="Normal_Platelet"/>
    <n v="2.08"/>
    <n v="0"/>
    <n v="0"/>
    <n v="1"/>
    <n v="0"/>
    <n v="0.72"/>
    <n v="0.42699999999999999"/>
    <n v="2.81"/>
    <n v="1"/>
    <n v="0.84399999999999997"/>
    <n v="15"/>
    <n v="16"/>
    <n v="210"/>
    <n v="155"/>
    <n v="146"/>
    <n v="82.35294117647058"/>
    <n v="60.784313725490193"/>
    <n v="57.254901960784309"/>
    <n v="0.64700000000000002"/>
    <x v="1"/>
    <x v="1"/>
    <n v="6294"/>
    <n v="4.16"/>
    <n v="16.5"/>
    <n v="40.299999999999997"/>
    <n v="244431"/>
    <n v="93.5"/>
    <n v="35.200000000000003"/>
    <s v="CytoData"/>
    <s v="Giemsa"/>
    <s v="Leica_DM2000"/>
    <n v="60"/>
    <n v="224"/>
    <n v="0.14369999999999999"/>
    <n v="0.87919999999999998"/>
    <n v="0.94750000000000001"/>
    <n v="6.8300000000000027E-2"/>
  </r>
  <r>
    <s v="CELL_004630"/>
    <x v="16"/>
    <x v="0"/>
    <s v="Anemia"/>
    <n v="7.25"/>
    <n v="0"/>
    <n v="0"/>
    <n v="1"/>
    <n v="0"/>
    <n v="0.48899999999999999"/>
    <n v="0.872"/>
    <n v="0.65"/>
    <n v="1"/>
    <n v="0.92200000000000004"/>
    <n v="175"/>
    <n v="67"/>
    <n v="224"/>
    <n v="122"/>
    <n v="115"/>
    <n v="87.843137254901961"/>
    <n v="47.843137254901961"/>
    <n v="45.098039215686278"/>
    <n v="0.495"/>
    <x v="1"/>
    <x v="1"/>
    <n v="11108"/>
    <n v="5.36"/>
    <n v="12.5"/>
    <n v="40.299999999999997"/>
    <n v="250590"/>
    <n v="102.2"/>
    <n v="31.2"/>
    <s v="PBC_Dataset"/>
    <s v="Wright"/>
    <s v="Leica_DM2000"/>
    <n v="100"/>
    <n v="360"/>
    <n v="0.72460000000000002"/>
    <n v="0.66659999999999997"/>
    <n v="0.8125"/>
    <n v="0.14590000000000003"/>
  </r>
  <r>
    <s v="CELL_003743"/>
    <x v="7"/>
    <x v="1"/>
    <s v="Normal_Platelet"/>
    <n v="2.91"/>
    <n v="0"/>
    <n v="0"/>
    <n v="1"/>
    <n v="0"/>
    <n v="0.70599999999999996"/>
    <n v="0.58399999999999996"/>
    <n v="2.61"/>
    <n v="1"/>
    <n v="0.747"/>
    <n v="17"/>
    <n v="22"/>
    <n v="211"/>
    <n v="148"/>
    <n v="177"/>
    <n v="82.745098039215677"/>
    <n v="58.039215686274517"/>
    <n v="69.411764705882348"/>
    <n v="0.498"/>
    <x v="0"/>
    <x v="1"/>
    <n v="7910"/>
    <n v="5.16"/>
    <n v="15.2"/>
    <n v="43.1"/>
    <n v="163694"/>
    <n v="89.2"/>
    <n v="34.299999999999997"/>
    <s v="Raabin_WBC"/>
    <s v="Giemsa"/>
    <s v="Leica_DM2000"/>
    <n v="40"/>
    <n v="224"/>
    <n v="7.5200000000000003E-2"/>
    <n v="0.87150000000000005"/>
    <n v="1"/>
    <n v="0.12849999999999995"/>
  </r>
  <r>
    <s v="CELL_001445"/>
    <x v="5"/>
    <x v="1"/>
    <s v="Normal_WBC"/>
    <n v="9.2899999999999991"/>
    <n v="91.2"/>
    <n v="0.83499999999999996"/>
    <n v="0.159"/>
    <n v="573.58490566037733"/>
    <n v="0.89700000000000002"/>
    <n v="0.151"/>
    <n v="0.84"/>
    <n v="1"/>
    <n v="0.94"/>
    <n v="248"/>
    <n v="54"/>
    <n v="182"/>
    <n v="153"/>
    <n v="171"/>
    <n v="71.372549019607845"/>
    <n v="60"/>
    <n v="67.058823529411754"/>
    <n v="0.70199999999999996"/>
    <x v="1"/>
    <x v="1"/>
    <n v="7198"/>
    <n v="3.82"/>
    <n v="11.8"/>
    <n v="37"/>
    <n v="358545"/>
    <n v="87.1"/>
    <n v="37"/>
    <s v="CytoData"/>
    <s v="Giemsa"/>
    <s v="Olympus_BX51"/>
    <n v="100"/>
    <n v="360"/>
    <n v="7.6300000000000007E-2"/>
    <n v="0.85840000000000005"/>
    <n v="0.98129999999999995"/>
    <n v="0.1228999999999999"/>
  </r>
  <r>
    <s v="CELL_004193"/>
    <x v="8"/>
    <x v="0"/>
    <s v="Leukemia"/>
    <n v="15.11"/>
    <n v="82.8"/>
    <n v="0.28399999999999997"/>
    <n v="0.183"/>
    <n v="452.4590163934426"/>
    <n v="0.65900000000000003"/>
    <n v="0.218"/>
    <n v="1.17"/>
    <n v="1"/>
    <n v="0.84099999999999997"/>
    <n v="727"/>
    <n v="98"/>
    <n v="200"/>
    <n v="153"/>
    <n v="219"/>
    <n v="78.431372549019613"/>
    <n v="60"/>
    <n v="85.882352941176464"/>
    <n v="0.69"/>
    <x v="1"/>
    <x v="0"/>
    <n v="7981"/>
    <n v="3.16"/>
    <n v="17"/>
    <n v="40.9"/>
    <n v="180912"/>
    <n v="99.4"/>
    <n v="29.7"/>
    <s v="Raabin_WBC"/>
    <s v="Giemsa"/>
    <s v="Leica_DM2000"/>
    <n v="100"/>
    <n v="512"/>
    <n v="0.84760000000000002"/>
    <n v="0.62029999999999996"/>
    <n v="0.83120000000000005"/>
    <n v="0.21090000000000009"/>
  </r>
  <r>
    <s v="CELL_005874"/>
    <x v="18"/>
    <x v="0"/>
    <s v="Artefact"/>
    <n v="6.56"/>
    <n v="31.8"/>
    <n v="0.33400000000000002"/>
    <n v="0.76300000000000001"/>
    <n v="41.677588466579294"/>
    <n v="0.46800000000000003"/>
    <n v="0.151"/>
    <n v="1.62"/>
    <n v="2.1"/>
    <n v="0.71"/>
    <n v="204"/>
    <n v="71"/>
    <n v="225"/>
    <n v="164"/>
    <n v="180"/>
    <n v="88.235294117647058"/>
    <n v="64.313725490196077"/>
    <n v="70.588235294117652"/>
    <n v="0.36499999999999999"/>
    <x v="1"/>
    <x v="0"/>
    <n v="8377"/>
    <n v="4.59"/>
    <n v="14.4"/>
    <n v="33.799999999999997"/>
    <n v="153657"/>
    <n v="82.7"/>
    <n v="34.1"/>
    <s v="CytoData"/>
    <s v="Wright"/>
    <s v="Zeiss_Axio"/>
    <n v="60"/>
    <n v="224"/>
    <n v="0.77500000000000002"/>
    <n v="0.78569999999999995"/>
    <n v="0.72809999999999997"/>
    <n v="-5.7599999999999985E-2"/>
  </r>
  <r>
    <s v="CELL_001706"/>
    <x v="5"/>
    <x v="1"/>
    <s v="Normal_WBC"/>
    <n v="8.0399999999999991"/>
    <n v="78.400000000000006"/>
    <n v="0.79800000000000004"/>
    <n v="0.23599999999999999"/>
    <n v="332.20338983050851"/>
    <n v="0.89300000000000002"/>
    <n v="0.193"/>
    <n v="1.17"/>
    <n v="1"/>
    <n v="0.9"/>
    <n v="284"/>
    <n v="42"/>
    <n v="211"/>
    <n v="161"/>
    <n v="212"/>
    <n v="82.745098039215677"/>
    <n v="63.13725490196078"/>
    <n v="83.137254901960787"/>
    <n v="0.67100000000000004"/>
    <x v="1"/>
    <x v="1"/>
    <n v="8428"/>
    <n v="4.8600000000000003"/>
    <n v="12.8"/>
    <n v="48.7"/>
    <n v="359669"/>
    <n v="79.599999999999994"/>
    <n v="31.4"/>
    <s v="CytoData"/>
    <s v="Giemsa"/>
    <s v="Olympus_BX51"/>
    <n v="100"/>
    <n v="360"/>
    <n v="9.7100000000000006E-2"/>
    <n v="0.95379999999999998"/>
    <n v="0.91739999999999999"/>
    <n v="-3.6399999999999988E-2"/>
  </r>
  <r>
    <s v="CELL_003169"/>
    <x v="2"/>
    <x v="1"/>
    <s v="Normal_RBC"/>
    <n v="7.73"/>
    <n v="0"/>
    <n v="0"/>
    <n v="1"/>
    <n v="0"/>
    <n v="0.91700000000000004"/>
    <n v="9.1999999999999998E-2"/>
    <n v="0.49"/>
    <n v="1"/>
    <n v="0.96199999999999997"/>
    <n v="197"/>
    <n v="37"/>
    <n v="241"/>
    <n v="140"/>
    <n v="134"/>
    <n v="94.509803921568619"/>
    <n v="54.901960784313729"/>
    <n v="52.549019607843142"/>
    <n v="0.43"/>
    <x v="1"/>
    <x v="1"/>
    <n v="8277"/>
    <n v="2.75"/>
    <n v="11.3"/>
    <n v="55.4"/>
    <n v="250089"/>
    <n v="103.9"/>
    <n v="31.9"/>
    <s v="PBC_Dataset"/>
    <s v="Giemsa"/>
    <s v="Leica_DM2000"/>
    <n v="100"/>
    <n v="360"/>
    <n v="3.1E-2"/>
    <n v="0.84089999999999998"/>
    <n v="0.9335"/>
    <n v="9.2600000000000016E-2"/>
  </r>
  <r>
    <s v="CELL_002481"/>
    <x v="10"/>
    <x v="1"/>
    <s v="Normal_WBC"/>
    <n v="11.81"/>
    <n v="53"/>
    <n v="0.63600000000000001"/>
    <n v="0.53"/>
    <n v="100"/>
    <n v="0.81100000000000005"/>
    <n v="0.48299999999999998"/>
    <n v="3.86"/>
    <n v="2.5"/>
    <n v="0.83299999999999996"/>
    <n v="354"/>
    <n v="69"/>
    <n v="216"/>
    <n v="151"/>
    <n v="146"/>
    <n v="84.705882352941174"/>
    <n v="59.215686274509807"/>
    <n v="57.254901960784309"/>
    <n v="0.622"/>
    <x v="1"/>
    <x v="0"/>
    <n v="11336"/>
    <n v="5.72"/>
    <n v="16.100000000000001"/>
    <n v="36.200000000000003"/>
    <n v="150687"/>
    <n v="88.3"/>
    <n v="34.200000000000003"/>
    <s v="Raabin_WBC"/>
    <s v="Giemsa"/>
    <s v="Leica_DM2000"/>
    <n v="40"/>
    <n v="256"/>
    <n v="0.13"/>
    <n v="0.89229999999999998"/>
    <n v="0.86460000000000004"/>
    <n v="-2.7699999999999947E-2"/>
  </r>
  <r>
    <s v="CELL_003408"/>
    <x v="2"/>
    <x v="1"/>
    <s v="Normal_RBC"/>
    <n v="7.12"/>
    <n v="0"/>
    <n v="0"/>
    <n v="1"/>
    <n v="0"/>
    <n v="0.93799999999999994"/>
    <n v="0.105"/>
    <n v="0.75"/>
    <n v="1"/>
    <n v="0.96799999999999997"/>
    <n v="181"/>
    <n v="53"/>
    <n v="238"/>
    <n v="134"/>
    <n v="130"/>
    <n v="93.333333333333329"/>
    <n v="52.549019607843142"/>
    <n v="50.980392156862742"/>
    <n v="0.52600000000000002"/>
    <x v="1"/>
    <x v="1"/>
    <n v="11827"/>
    <n v="4.7"/>
    <n v="16.5"/>
    <n v="32.299999999999997"/>
    <n v="142228"/>
    <n v="83.8"/>
    <n v="35.700000000000003"/>
    <s v="CytoData"/>
    <s v="Wright"/>
    <s v="Leica_DM2000"/>
    <n v="60"/>
    <n v="224"/>
    <n v="0.1033"/>
    <n v="0.93130000000000002"/>
    <n v="0.92069999999999996"/>
    <n v="-1.0600000000000054E-2"/>
  </r>
  <r>
    <s v="CELL_001402"/>
    <x v="5"/>
    <x v="1"/>
    <s v="Normal_WBC"/>
    <n v="9.7200000000000006"/>
    <n v="78.3"/>
    <n v="0.84399999999999997"/>
    <n v="0.20100000000000001"/>
    <n v="389.55223880597009"/>
    <n v="0.872"/>
    <n v="0.216"/>
    <n v="0.99"/>
    <n v="1"/>
    <n v="0.86599999999999999"/>
    <n v="299"/>
    <n v="66"/>
    <n v="193"/>
    <n v="177"/>
    <n v="199"/>
    <n v="75.686274509803923"/>
    <n v="69.411764705882348"/>
    <n v="78.039215686274517"/>
    <n v="0.73499999999999999"/>
    <x v="0"/>
    <x v="0"/>
    <n v="8637"/>
    <n v="6"/>
    <n v="11"/>
    <n v="44.9"/>
    <n v="143967"/>
    <n v="82.4"/>
    <n v="33.9"/>
    <s v="CytoData"/>
    <s v="May_Grunwald_Giemsa"/>
    <s v="Leica_DM2000"/>
    <n v="40"/>
    <n v="512"/>
    <n v="7.3400000000000007E-2"/>
    <n v="0.89129999999999998"/>
    <n v="0.96340000000000003"/>
    <n v="7.2100000000000053E-2"/>
  </r>
  <r>
    <s v="CELL_005154"/>
    <x v="14"/>
    <x v="0"/>
    <s v="Anemia"/>
    <n v="8.92"/>
    <n v="0"/>
    <n v="0"/>
    <n v="1"/>
    <n v="0"/>
    <n v="0.86799999999999999"/>
    <n v="0.13800000000000001"/>
    <n v="0.73"/>
    <n v="1"/>
    <n v="0.91600000000000004"/>
    <n v="180"/>
    <n v="56"/>
    <n v="223"/>
    <n v="132"/>
    <n v="115"/>
    <n v="87.450980392156865"/>
    <n v="51.764705882352949"/>
    <n v="45.098039215686278"/>
    <n v="0.59599999999999997"/>
    <x v="2"/>
    <x v="0"/>
    <n v="6122"/>
    <n v="4.07"/>
    <n v="18.3"/>
    <n v="47.6"/>
    <n v="404682"/>
    <n v="94.7"/>
    <n v="32"/>
    <s v="PBC_Dataset"/>
    <s v="May_Grunwald_Giemsa"/>
    <s v="Olympus_BX51"/>
    <n v="100"/>
    <n v="256"/>
    <n v="0.66349999999999998"/>
    <n v="0.8599"/>
    <n v="0.97009999999999996"/>
    <n v="0.11019999999999996"/>
  </r>
  <r>
    <s v="CELL_000171"/>
    <x v="1"/>
    <x v="1"/>
    <s v="Normal_WBC"/>
    <n v="12.35"/>
    <n v="55.2"/>
    <n v="0.624"/>
    <n v="0.41"/>
    <n v="134.63414634146343"/>
    <n v="0.745"/>
    <n v="0.379"/>
    <n v="2.88"/>
    <n v="3.8"/>
    <n v="0.78400000000000003"/>
    <n v="431"/>
    <n v="71"/>
    <n v="213"/>
    <n v="153"/>
    <n v="179"/>
    <n v="83.529411764705884"/>
    <n v="60"/>
    <n v="70.196078431372541"/>
    <n v="0.65700000000000003"/>
    <x v="1"/>
    <x v="1"/>
    <n v="7505"/>
    <n v="6"/>
    <n v="14.4"/>
    <n v="43.9"/>
    <n v="224755"/>
    <n v="89"/>
    <n v="34.1"/>
    <s v="Raabin_WBC"/>
    <s v="Wright"/>
    <s v="Leica_DM2000"/>
    <n v="40"/>
    <n v="256"/>
    <n v="8.0100000000000005E-2"/>
    <n v="0.82040000000000002"/>
    <n v="0.85060000000000002"/>
    <n v="3.0200000000000005E-2"/>
  </r>
  <r>
    <s v="CELL_000541"/>
    <x v="1"/>
    <x v="1"/>
    <s v="Normal_WBC"/>
    <n v="9.02"/>
    <n v="52.1"/>
    <n v="0.61799999999999999"/>
    <n v="0.47699999999999998"/>
    <n v="109.22431865828094"/>
    <n v="0.74399999999999999"/>
    <n v="0.38300000000000001"/>
    <n v="2.66"/>
    <n v="3.5"/>
    <n v="0.96699999999999997"/>
    <n v="512"/>
    <n v="72"/>
    <n v="212"/>
    <n v="145"/>
    <n v="172"/>
    <n v="83.137254901960787"/>
    <n v="56.862745098039213"/>
    <n v="67.450980392156865"/>
    <n v="0.67500000000000004"/>
    <x v="1"/>
    <x v="0"/>
    <n v="5687"/>
    <n v="4.21"/>
    <n v="8.9"/>
    <n v="35.4"/>
    <n v="187911"/>
    <n v="90.4"/>
    <n v="33.9"/>
    <s v="CytoData"/>
    <s v="Wright"/>
    <s v="Olympus_BX51"/>
    <n v="100"/>
    <n v="256"/>
    <n v="7.8E-2"/>
    <n v="0.88139999999999996"/>
    <n v="0.85089999999999999"/>
    <n v="-3.0499999999999972E-2"/>
  </r>
  <r>
    <s v="CELL_005215"/>
    <x v="14"/>
    <x v="0"/>
    <s v="Anemia"/>
    <n v="8.67"/>
    <n v="0"/>
    <n v="0"/>
    <n v="1"/>
    <n v="0"/>
    <n v="0.83099999999999996"/>
    <n v="0.24199999999999999"/>
    <n v="0.47"/>
    <n v="1"/>
    <n v="0.92200000000000004"/>
    <n v="243"/>
    <n v="46"/>
    <n v="222"/>
    <n v="135"/>
    <n v="111"/>
    <n v="87.058823529411768"/>
    <n v="52.941176470588239"/>
    <n v="43.529411764705884"/>
    <n v="0.45200000000000001"/>
    <x v="2"/>
    <x v="0"/>
    <n v="5182"/>
    <n v="5.55"/>
    <n v="11.1"/>
    <n v="34.4"/>
    <n v="210028"/>
    <n v="82.4"/>
    <n v="35.9"/>
    <s v="Raabin_WBC"/>
    <s v="May_Grunwald_Giemsa"/>
    <s v="Olympus_BX51"/>
    <n v="100"/>
    <n v="224"/>
    <n v="0.83130000000000004"/>
    <n v="0.57150000000000001"/>
    <n v="0.71179999999999999"/>
    <n v="0.14029999999999998"/>
  </r>
  <r>
    <s v="CELL_004406"/>
    <x v="13"/>
    <x v="0"/>
    <s v="Leukemia"/>
    <n v="16.670000000000002"/>
    <n v="80.5"/>
    <n v="0.48299999999999998"/>
    <n v="0.13900000000000001"/>
    <n v="579.13669064748194"/>
    <n v="0.91200000000000003"/>
    <n v="0.33100000000000002"/>
    <n v="1.1299999999999999"/>
    <n v="1.1000000000000001"/>
    <n v="0.94699999999999995"/>
    <n v="586"/>
    <n v="69"/>
    <n v="196"/>
    <n v="139"/>
    <n v="190"/>
    <n v="76.862745098039227"/>
    <n v="54.509803921568626"/>
    <n v="74.509803921568633"/>
    <n v="0.72699999999999998"/>
    <x v="1"/>
    <x v="0"/>
    <n v="7851"/>
    <n v="5.94"/>
    <n v="13.9"/>
    <n v="38.700000000000003"/>
    <n v="274193"/>
    <n v="96.7"/>
    <n v="34"/>
    <s v="Raabin_WBC"/>
    <s v="May_Grunwald_Giemsa"/>
    <s v="Olympus_BX51"/>
    <n v="60"/>
    <n v="256"/>
    <n v="0.86599999999999999"/>
    <n v="0.67090000000000005"/>
    <n v="0.81040000000000001"/>
    <n v="0.13949999999999996"/>
  </r>
  <r>
    <s v="CELL_002365"/>
    <x v="10"/>
    <x v="1"/>
    <s v="Normal_WBC"/>
    <n v="13.38"/>
    <n v="52.2"/>
    <n v="0.65500000000000003"/>
    <n v="0.55100000000000005"/>
    <n v="94.73684210526315"/>
    <n v="0.80300000000000005"/>
    <n v="0.47099999999999997"/>
    <n v="4.57"/>
    <n v="2.2000000000000002"/>
    <n v="0.83599999999999997"/>
    <n v="408"/>
    <n v="67"/>
    <n v="236"/>
    <n v="147"/>
    <n v="165"/>
    <n v="92.549019607843135"/>
    <n v="57.647058823529406"/>
    <n v="64.705882352941174"/>
    <n v="0.60399999999999998"/>
    <x v="0"/>
    <x v="0"/>
    <n v="5055"/>
    <n v="4.16"/>
    <n v="17"/>
    <n v="34.9"/>
    <n v="387618"/>
    <n v="89.6"/>
    <n v="31.5"/>
    <s v="Raabin_WBC"/>
    <s v="May_Grunwald_Giemsa"/>
    <s v="Olympus_BX51"/>
    <n v="100"/>
    <n v="360"/>
    <n v="0"/>
    <n v="0.89939999999999998"/>
    <n v="0.90620000000000001"/>
    <n v="6.8000000000000282E-3"/>
  </r>
  <r>
    <s v="CELL_003165"/>
    <x v="2"/>
    <x v="1"/>
    <s v="Normal_RBC"/>
    <n v="7.48"/>
    <n v="0"/>
    <n v="0"/>
    <n v="1"/>
    <n v="0"/>
    <n v="0.93100000000000005"/>
    <n v="0.123"/>
    <n v="0.44"/>
    <n v="1"/>
    <n v="0.872"/>
    <n v="214"/>
    <n v="50"/>
    <n v="215"/>
    <n v="133"/>
    <n v="118"/>
    <n v="84.313725490196077"/>
    <n v="52.156862745098046"/>
    <n v="46.274509803921568"/>
    <n v="0.51600000000000001"/>
    <x v="0"/>
    <x v="0"/>
    <n v="4704"/>
    <n v="5.09"/>
    <n v="14.5"/>
    <n v="36.9"/>
    <n v="267828"/>
    <n v="77"/>
    <n v="34.299999999999997"/>
    <s v="Raabin_WBC"/>
    <s v="Wright"/>
    <s v="Leica_DM2000"/>
    <n v="60"/>
    <n v="256"/>
    <n v="5.79E-2"/>
    <n v="0.91649999999999998"/>
    <n v="1"/>
    <n v="8.3500000000000019E-2"/>
  </r>
  <r>
    <s v="CELL_000675"/>
    <x v="1"/>
    <x v="1"/>
    <s v="Normal_WBC"/>
    <n v="12.5"/>
    <n v="54.6"/>
    <n v="0.57899999999999996"/>
    <n v="0.36899999999999999"/>
    <n v="147.96747967479675"/>
    <n v="0.73299999999999998"/>
    <n v="0.46300000000000002"/>
    <n v="3.2"/>
    <n v="3.7"/>
    <n v="0.79300000000000004"/>
    <n v="420"/>
    <n v="53"/>
    <n v="222"/>
    <n v="187"/>
    <n v="169"/>
    <n v="87.058823529411768"/>
    <n v="73.333333333333329"/>
    <n v="66.274509803921561"/>
    <n v="0.58399999999999996"/>
    <x v="1"/>
    <x v="0"/>
    <n v="8102"/>
    <n v="5.48"/>
    <n v="11.2"/>
    <n v="39.299999999999997"/>
    <n v="68470"/>
    <n v="107.1"/>
    <n v="34.5"/>
    <s v="Raabin_WBC"/>
    <s v="Wright"/>
    <s v="Zeiss_Axio"/>
    <n v="60"/>
    <n v="360"/>
    <n v="0.05"/>
    <n v="0.8841"/>
    <n v="0.93330000000000002"/>
    <n v="4.9200000000000021E-2"/>
  </r>
  <r>
    <s v="CELL_003164"/>
    <x v="2"/>
    <x v="1"/>
    <s v="Normal_RBC"/>
    <n v="7.21"/>
    <n v="0"/>
    <n v="0"/>
    <n v="1"/>
    <n v="0"/>
    <n v="0.97"/>
    <n v="0.17699999999999999"/>
    <n v="0.44"/>
    <n v="1"/>
    <n v="0.91900000000000004"/>
    <n v="184"/>
    <n v="43"/>
    <n v="239"/>
    <n v="138"/>
    <n v="132"/>
    <n v="93.725490196078425"/>
    <n v="54.117647058823529"/>
    <n v="51.764705882352949"/>
    <n v="0.54200000000000004"/>
    <x v="1"/>
    <x v="1"/>
    <n v="4879"/>
    <n v="4.9000000000000004"/>
    <n v="10.6"/>
    <n v="45.8"/>
    <n v="304655"/>
    <n v="87.8"/>
    <n v="33.9"/>
    <s v="Raabin_WBC"/>
    <s v="Giemsa"/>
    <s v="Leica_DM2000"/>
    <n v="60"/>
    <n v="224"/>
    <n v="7.9399999999999998E-2"/>
    <n v="0.90169999999999995"/>
    <n v="0.96560000000000001"/>
    <n v="6.3900000000000068E-2"/>
  </r>
  <r>
    <s v="CELL_004338"/>
    <x v="13"/>
    <x v="0"/>
    <s v="Leukemia"/>
    <n v="15.33"/>
    <n v="84.7"/>
    <n v="0.317"/>
    <n v="0.17100000000000001"/>
    <n v="495.32163742690057"/>
    <n v="0.79"/>
    <n v="0.19500000000000001"/>
    <n v="0.44"/>
    <n v="1.2"/>
    <n v="0.871"/>
    <n v="617"/>
    <n v="89"/>
    <n v="198"/>
    <n v="154"/>
    <n v="218"/>
    <n v="77.64705882352942"/>
    <n v="60.392156862745097"/>
    <n v="85.490196078431367"/>
    <n v="0.69199999999999995"/>
    <x v="0"/>
    <x v="1"/>
    <n v="5285"/>
    <n v="4.62"/>
    <n v="13.1"/>
    <n v="42.5"/>
    <n v="290213"/>
    <n v="94.5"/>
    <n v="33.700000000000003"/>
    <s v="PBC_Dataset"/>
    <s v="May_Grunwald_Giemsa"/>
    <s v="Leica_DM2000"/>
    <n v="100"/>
    <n v="360"/>
    <n v="0.87480000000000002"/>
    <n v="0.69189999999999996"/>
    <n v="0.81840000000000002"/>
    <n v="0.12650000000000006"/>
  </r>
  <r>
    <s v="CELL_001816"/>
    <x v="5"/>
    <x v="1"/>
    <s v="Normal_WBC"/>
    <n v="9.44"/>
    <n v="82"/>
    <n v="0.88300000000000001"/>
    <n v="0.16900000000000001"/>
    <n v="485.20710059171597"/>
    <n v="0.89800000000000002"/>
    <n v="0.18099999999999999"/>
    <n v="1.05"/>
    <n v="1"/>
    <n v="0.875"/>
    <n v="262"/>
    <n v="55"/>
    <n v="195"/>
    <n v="140"/>
    <n v="191"/>
    <n v="76.470588235294116"/>
    <n v="54.901960784313729"/>
    <n v="74.901960784313729"/>
    <n v="0.78500000000000003"/>
    <x v="1"/>
    <x v="0"/>
    <n v="6253"/>
    <n v="4.45"/>
    <n v="11.7"/>
    <n v="33.4"/>
    <n v="245597"/>
    <n v="90.9"/>
    <n v="34.799999999999997"/>
    <s v="PBC_Dataset"/>
    <s v="Giemsa"/>
    <s v="Leica_DM2000"/>
    <n v="100"/>
    <n v="512"/>
    <n v="0.15590000000000001"/>
    <n v="1"/>
    <n v="0.91500000000000004"/>
    <n v="-8.4999999999999964E-2"/>
  </r>
  <r>
    <s v="CELL_002457"/>
    <x v="10"/>
    <x v="1"/>
    <s v="Normal_WBC"/>
    <n v="13.28"/>
    <n v="42.3"/>
    <n v="0.56399999999999995"/>
    <n v="0.38400000000000001"/>
    <n v="110.15624999999999"/>
    <n v="0.78100000000000003"/>
    <n v="0.372"/>
    <n v="3.53"/>
    <n v="2.1"/>
    <n v="0.79700000000000004"/>
    <n v="575"/>
    <n v="82"/>
    <n v="199"/>
    <n v="137"/>
    <n v="171"/>
    <n v="78.039215686274517"/>
    <n v="53.725490196078432"/>
    <n v="67.058823529411754"/>
    <n v="0.50600000000000001"/>
    <x v="1"/>
    <x v="1"/>
    <n v="5071"/>
    <n v="5.56"/>
    <n v="16.100000000000001"/>
    <n v="39.200000000000003"/>
    <n v="203905"/>
    <n v="89.5"/>
    <n v="33.1"/>
    <s v="Raabin_WBC"/>
    <s v="May_Grunwald_Giemsa"/>
    <s v="Olympus_BX51"/>
    <n v="40"/>
    <n v="512"/>
    <n v="0.1338"/>
    <n v="0.92"/>
    <n v="0.84560000000000002"/>
    <n v="-7.4400000000000022E-2"/>
  </r>
  <r>
    <s v="CELL_002101"/>
    <x v="4"/>
    <x v="1"/>
    <s v="Normal_WBC"/>
    <n v="17.100000000000001"/>
    <n v="71.5"/>
    <n v="0.50800000000000001"/>
    <n v="0.42799999999999999"/>
    <n v="167.05607476635515"/>
    <n v="0.63"/>
    <n v="0.49399999999999999"/>
    <n v="1.4"/>
    <n v="1.1000000000000001"/>
    <n v="0.68899999999999995"/>
    <n v="603"/>
    <n v="101"/>
    <n v="212"/>
    <n v="172"/>
    <n v="181"/>
    <n v="83.137254901960787"/>
    <n v="67.450980392156865"/>
    <n v="70.980392156862749"/>
    <n v="0.56999999999999995"/>
    <x v="1"/>
    <x v="1"/>
    <n v="4067"/>
    <n v="4.79"/>
    <n v="13.3"/>
    <n v="41.1"/>
    <n v="405641"/>
    <n v="82.2"/>
    <n v="34.700000000000003"/>
    <s v="CytoData"/>
    <s v="Wright"/>
    <s v="Leica_DM2000"/>
    <n v="100"/>
    <n v="224"/>
    <n v="8.9499999999999996E-2"/>
    <n v="0.88600000000000001"/>
    <n v="0.89370000000000005"/>
    <n v="7.7000000000000401E-3"/>
  </r>
  <r>
    <s v="CELL_003001"/>
    <x v="2"/>
    <x v="1"/>
    <s v="Normal_RBC"/>
    <n v="7.42"/>
    <n v="0"/>
    <n v="0"/>
    <n v="1"/>
    <n v="0"/>
    <n v="0.94699999999999995"/>
    <n v="0.27900000000000003"/>
    <n v="0.36"/>
    <n v="1"/>
    <n v="0.91400000000000003"/>
    <n v="175"/>
    <n v="56"/>
    <n v="224"/>
    <n v="131"/>
    <n v="125"/>
    <n v="87.843137254901961"/>
    <n v="51.372549019607838"/>
    <n v="49.019607843137251"/>
    <n v="0.39700000000000002"/>
    <x v="0"/>
    <x v="0"/>
    <n v="5610"/>
    <n v="4.5199999999999996"/>
    <n v="10.8"/>
    <n v="36.6"/>
    <n v="237316"/>
    <n v="93.3"/>
    <n v="35.4"/>
    <s v="Raabin_WBC"/>
    <s v="Wright"/>
    <s v="Leica_DM2000"/>
    <n v="60"/>
    <n v="256"/>
    <n v="0.1138"/>
    <n v="0.94020000000000004"/>
    <n v="0.94540000000000002"/>
    <n v="5.1999999999999824E-3"/>
  </r>
  <r>
    <s v="CELL_004956"/>
    <x v="15"/>
    <x v="0"/>
    <s v="Anemia"/>
    <n v="7.03"/>
    <n v="0"/>
    <n v="0"/>
    <n v="1"/>
    <n v="0"/>
    <n v="1"/>
    <n v="5.1999999999999998E-2"/>
    <n v="0.74"/>
    <n v="1"/>
    <n v="0.98499999999999999"/>
    <n v="159"/>
    <n v="40"/>
    <n v="231"/>
    <n v="118"/>
    <n v="132"/>
    <n v="90.588235294117652"/>
    <n v="46.274509803921568"/>
    <n v="51.764705882352949"/>
    <n v="0.61299999999999999"/>
    <x v="0"/>
    <x v="1"/>
    <n v="6511"/>
    <n v="4.84"/>
    <n v="16.7"/>
    <n v="39.4"/>
    <n v="314160"/>
    <n v="92.8"/>
    <n v="35.200000000000003"/>
    <s v="PBC_Dataset"/>
    <s v="May_Grunwald_Giemsa"/>
    <s v="Leica_DM2000"/>
    <n v="100"/>
    <n v="224"/>
    <n v="0.89139999999999997"/>
    <n v="0.54020000000000001"/>
    <n v="0.74099999999999999"/>
    <n v="0.20079999999999998"/>
  </r>
  <r>
    <s v="CELL_002102"/>
    <x v="4"/>
    <x v="1"/>
    <s v="Normal_WBC"/>
    <n v="16.62"/>
    <n v="73.400000000000006"/>
    <n v="0.48699999999999999"/>
    <n v="0.22600000000000001"/>
    <n v="324.77876106194691"/>
    <n v="0.69"/>
    <n v="0.64400000000000002"/>
    <n v="2.2599999999999998"/>
    <n v="1.3"/>
    <n v="0.76100000000000001"/>
    <n v="451"/>
    <n v="72"/>
    <n v="217"/>
    <n v="179"/>
    <n v="171"/>
    <n v="85.098039215686271"/>
    <n v="70.196078431372541"/>
    <n v="67.058823529411754"/>
    <n v="0.59399999999999997"/>
    <x v="1"/>
    <x v="1"/>
    <n v="8551"/>
    <n v="6.14"/>
    <n v="12.2"/>
    <n v="35.700000000000003"/>
    <n v="307953"/>
    <n v="74.8"/>
    <n v="32.9"/>
    <s v="CytoData"/>
    <s v="Wright"/>
    <s v="Leica_DM2000"/>
    <n v="60"/>
    <n v="360"/>
    <n v="0"/>
    <n v="0.93769999999999998"/>
    <n v="0.81140000000000001"/>
    <n v="-0.12629999999999997"/>
  </r>
  <r>
    <s v="CELL_004983"/>
    <x v="17"/>
    <x v="0"/>
    <s v="Sickle_Cell_Anemia"/>
    <n v="5.81"/>
    <n v="0"/>
    <n v="0"/>
    <n v="1"/>
    <n v="0"/>
    <n v="0.29499999999999998"/>
    <n v="0.90400000000000003"/>
    <n v="0.32"/>
    <n v="1"/>
    <n v="0.71099999999999997"/>
    <n v="138"/>
    <n v="54"/>
    <n v="218"/>
    <n v="126"/>
    <n v="144"/>
    <n v="85.490196078431367"/>
    <n v="49.411764705882355"/>
    <n v="56.470588235294116"/>
    <n v="0.5"/>
    <x v="0"/>
    <x v="0"/>
    <n v="7370"/>
    <n v="4.95"/>
    <n v="14.3"/>
    <n v="35.6"/>
    <n v="204909"/>
    <n v="70.400000000000006"/>
    <n v="34.200000000000003"/>
    <s v="PBC_Dataset"/>
    <s v="Wright"/>
    <s v="Olympus_BX51"/>
    <n v="60"/>
    <n v="360"/>
    <n v="0.81620000000000004"/>
    <n v="0.58489999999999998"/>
    <n v="0.76419999999999999"/>
    <n v="0.17930000000000001"/>
  </r>
  <r>
    <s v="CELL_005728"/>
    <x v="6"/>
    <x v="0"/>
    <s v="Artefact"/>
    <n v="6.74"/>
    <n v="87.5"/>
    <n v="0.73899999999999999"/>
    <n v="0.125"/>
    <n v="700"/>
    <n v="0.45300000000000001"/>
    <n v="0.55700000000000005"/>
    <n v="1.02"/>
    <n v="1"/>
    <n v="0.505"/>
    <n v="325"/>
    <n v="98"/>
    <n v="199"/>
    <n v="139"/>
    <n v="167"/>
    <n v="78.039215686274517"/>
    <n v="54.509803921568626"/>
    <n v="65.490196078431367"/>
    <n v="0.90900000000000003"/>
    <x v="0"/>
    <x v="0"/>
    <n v="9003"/>
    <n v="3.62"/>
    <n v="14.9"/>
    <n v="29.3"/>
    <n v="89679"/>
    <n v="104"/>
    <n v="33.1"/>
    <s v="PBC_Dataset"/>
    <s v="Giemsa"/>
    <s v="Leica_DM2000"/>
    <n v="60"/>
    <n v="224"/>
    <n v="0.88439999999999996"/>
    <n v="0.96519999999999995"/>
    <n v="0.56879999999999997"/>
    <n v="-0.39639999999999997"/>
  </r>
  <r>
    <s v="CELL_001549"/>
    <x v="5"/>
    <x v="1"/>
    <s v="Normal_WBC"/>
    <n v="8.89"/>
    <n v="78.099999999999994"/>
    <n v="0.78500000000000003"/>
    <n v="0.188"/>
    <n v="415.42553191489361"/>
    <n v="0.93"/>
    <n v="0.217"/>
    <n v="1.35"/>
    <n v="1"/>
    <n v="0.88900000000000001"/>
    <n v="247"/>
    <n v="42"/>
    <n v="201"/>
    <n v="153"/>
    <n v="189"/>
    <n v="78.82352941176471"/>
    <n v="60"/>
    <n v="74.117647058823536"/>
    <n v="0.71199999999999997"/>
    <x v="2"/>
    <x v="0"/>
    <n v="7258"/>
    <n v="5"/>
    <n v="13.3"/>
    <n v="41.2"/>
    <n v="270403"/>
    <n v="97.1"/>
    <n v="34.799999999999997"/>
    <s v="PBC_Dataset"/>
    <s v="Giemsa"/>
    <s v="Olympus_BX51"/>
    <n v="40"/>
    <n v="360"/>
    <n v="7.5200000000000003E-2"/>
    <n v="0.84379999999999999"/>
    <n v="0.90639999999999998"/>
    <n v="6.2599999999999989E-2"/>
  </r>
  <r>
    <s v="CELL_002293"/>
    <x v="4"/>
    <x v="1"/>
    <s v="Normal_WBC"/>
    <n v="15.26"/>
    <n v="66.099999999999994"/>
    <n v="0.46800000000000003"/>
    <n v="0.254"/>
    <n v="260.23622047244089"/>
    <n v="0.72099999999999997"/>
    <n v="0.57399999999999995"/>
    <n v="2.94"/>
    <n v="1.3"/>
    <n v="0.75"/>
    <n v="601"/>
    <n v="78"/>
    <n v="186"/>
    <n v="160"/>
    <n v="147"/>
    <n v="72.941176470588232"/>
    <n v="62.745098039215684"/>
    <n v="57.647058823529406"/>
    <n v="0.501"/>
    <x v="1"/>
    <x v="1"/>
    <n v="5756"/>
    <n v="5.22"/>
    <n v="10.6"/>
    <n v="39.700000000000003"/>
    <n v="197730"/>
    <n v="103"/>
    <n v="33.4"/>
    <s v="Raabin_WBC"/>
    <s v="May_Grunwald_Giemsa"/>
    <s v="Leica_DM2000"/>
    <n v="60"/>
    <n v="224"/>
    <n v="4.4999999999999997E-3"/>
    <n v="0.81879999999999997"/>
    <n v="1"/>
    <n v="0.18120000000000003"/>
  </r>
  <r>
    <s v="CELL_000356"/>
    <x v="1"/>
    <x v="1"/>
    <s v="Normal_WBC"/>
    <n v="9.93"/>
    <n v="56.6"/>
    <n v="0.50800000000000001"/>
    <n v="0.39100000000000001"/>
    <n v="144.75703324808185"/>
    <n v="0.70399999999999996"/>
    <n v="0.39300000000000002"/>
    <n v="3.95"/>
    <n v="3.3"/>
    <n v="0.85"/>
    <n v="414"/>
    <n v="61"/>
    <n v="221"/>
    <n v="143"/>
    <n v="185"/>
    <n v="86.666666666666671"/>
    <n v="56.078431372549019"/>
    <n v="72.549019607843135"/>
    <n v="0.626"/>
    <x v="1"/>
    <x v="0"/>
    <n v="9232"/>
    <n v="4.41"/>
    <n v="13.3"/>
    <n v="46.5"/>
    <n v="218957"/>
    <n v="81.400000000000006"/>
    <n v="34.6"/>
    <s v="Raabin_WBC"/>
    <s v="May_Grunwald_Giemsa"/>
    <s v="Zeiss_Axio"/>
    <n v="60"/>
    <n v="256"/>
    <n v="9.1899999999999996E-2"/>
    <n v="0.8196"/>
    <n v="0.93930000000000002"/>
    <n v="0.11970000000000003"/>
  </r>
  <r>
    <s v="CELL_002400"/>
    <x v="10"/>
    <x v="1"/>
    <s v="Normal_WBC"/>
    <n v="13.75"/>
    <n v="54"/>
    <n v="0.68200000000000005"/>
    <n v="0.45"/>
    <n v="120"/>
    <n v="0.89400000000000002"/>
    <n v="0.56399999999999995"/>
    <n v="5.36"/>
    <n v="2"/>
    <n v="0.754"/>
    <n v="465"/>
    <n v="78"/>
    <n v="247"/>
    <n v="142"/>
    <n v="168"/>
    <n v="96.862745098039213"/>
    <n v="55.686274509803923"/>
    <n v="65.882352941176464"/>
    <n v="0.59599999999999997"/>
    <x v="1"/>
    <x v="1"/>
    <n v="7119"/>
    <n v="4.82"/>
    <n v="13.1"/>
    <n v="35.700000000000003"/>
    <n v="294639"/>
    <n v="90.4"/>
    <n v="34.6"/>
    <s v="CytoData"/>
    <s v="Wright"/>
    <s v="Leica_DM2000"/>
    <n v="60"/>
    <n v="224"/>
    <n v="0.14169999999999999"/>
    <n v="0.87090000000000001"/>
    <n v="0.88690000000000002"/>
    <n v="1.6000000000000014E-2"/>
  </r>
  <r>
    <s v="CELL_005439"/>
    <x v="11"/>
    <x v="0"/>
    <s v="Infection"/>
    <n v="10.58"/>
    <n v="62.8"/>
    <n v="0.59299999999999997"/>
    <n v="0.54800000000000004"/>
    <n v="114.59854014598538"/>
    <n v="0.81100000000000005"/>
    <n v="0.28100000000000003"/>
    <n v="4.07"/>
    <n v="3.9"/>
    <n v="0.80500000000000005"/>
    <n v="337"/>
    <n v="65"/>
    <n v="190"/>
    <n v="146"/>
    <n v="169"/>
    <n v="74.509803921568633"/>
    <n v="57.254901960784309"/>
    <n v="66.274509803921561"/>
    <n v="0.76400000000000001"/>
    <x v="1"/>
    <x v="1"/>
    <n v="3365"/>
    <n v="4.92"/>
    <n v="13.4"/>
    <n v="36.5"/>
    <n v="277932"/>
    <n v="85.5"/>
    <n v="30.9"/>
    <s v="PBC_Dataset"/>
    <s v="May_Grunwald_Giemsa"/>
    <s v="Olympus_BX51"/>
    <n v="60"/>
    <n v="256"/>
    <n v="0.93220000000000003"/>
    <n v="0.65969999999999995"/>
    <n v="0.76490000000000002"/>
    <n v="0.10520000000000007"/>
  </r>
  <r>
    <s v="CELL_003257"/>
    <x v="2"/>
    <x v="1"/>
    <s v="Normal_RBC"/>
    <n v="7.99"/>
    <n v="0"/>
    <n v="0"/>
    <n v="1"/>
    <n v="0"/>
    <n v="0.875"/>
    <n v="0.22"/>
    <n v="0.55000000000000004"/>
    <n v="1"/>
    <n v="0.88600000000000001"/>
    <n v="150"/>
    <n v="46"/>
    <n v="223"/>
    <n v="146"/>
    <n v="128"/>
    <n v="87.450980392156865"/>
    <n v="57.254901960784309"/>
    <n v="50.196078431372548"/>
    <n v="0.46800000000000003"/>
    <x v="2"/>
    <x v="1"/>
    <n v="7480"/>
    <n v="3.53"/>
    <n v="15.7"/>
    <n v="43.7"/>
    <n v="322841"/>
    <n v="82.8"/>
    <n v="33.299999999999997"/>
    <s v="CytoData"/>
    <s v="May_Grunwald_Giemsa"/>
    <s v="Leica_DM2000"/>
    <n v="100"/>
    <n v="224"/>
    <n v="8.8900000000000007E-2"/>
    <n v="0.90600000000000003"/>
    <n v="0.80259999999999998"/>
    <n v="-0.10340000000000005"/>
  </r>
  <r>
    <s v="CELL_005207"/>
    <x v="14"/>
    <x v="0"/>
    <s v="Anemia"/>
    <n v="7.95"/>
    <n v="0"/>
    <n v="0"/>
    <n v="1"/>
    <n v="0"/>
    <n v="0.84499999999999997"/>
    <n v="0.27"/>
    <n v="0.84"/>
    <n v="1"/>
    <n v="0.88"/>
    <n v="176"/>
    <n v="52"/>
    <n v="234"/>
    <n v="105"/>
    <n v="110"/>
    <n v="91.764705882352942"/>
    <n v="41.17647058823529"/>
    <n v="43.137254901960787"/>
    <n v="0.48799999999999999"/>
    <x v="1"/>
    <x v="0"/>
    <n v="6510"/>
    <n v="4.16"/>
    <n v="12.3"/>
    <n v="48.5"/>
    <n v="224249"/>
    <n v="87.8"/>
    <n v="34.5"/>
    <s v="CytoData"/>
    <s v="Wright"/>
    <s v="Leica_DM2000"/>
    <n v="60"/>
    <n v="224"/>
    <n v="0.85099999999999998"/>
    <n v="0.74399999999999999"/>
    <n v="0.69340000000000002"/>
    <n v="-5.0599999999999978E-2"/>
  </r>
  <r>
    <s v="CELL_004188"/>
    <x v="8"/>
    <x v="0"/>
    <s v="Leukemia"/>
    <n v="14.16"/>
    <n v="72.3"/>
    <n v="0.33"/>
    <n v="0.26600000000000001"/>
    <n v="271.80451127819549"/>
    <n v="0.80600000000000005"/>
    <n v="0.309"/>
    <n v="0.59"/>
    <n v="1.1000000000000001"/>
    <n v="0.876"/>
    <n v="715"/>
    <n v="105"/>
    <n v="190"/>
    <n v="158"/>
    <n v="213"/>
    <n v="74.509803921568633"/>
    <n v="61.96078431372549"/>
    <n v="83.529411764705884"/>
    <n v="0.51800000000000002"/>
    <x v="2"/>
    <x v="1"/>
    <n v="6824"/>
    <n v="4.75"/>
    <n v="14.5"/>
    <n v="38.9"/>
    <n v="370141"/>
    <n v="87.5"/>
    <n v="30.9"/>
    <s v="PBC_Dataset"/>
    <s v="Wright"/>
    <s v="Zeiss_Axio"/>
    <n v="60"/>
    <n v="512"/>
    <n v="0.67330000000000001"/>
    <n v="0.81079999999999997"/>
    <n v="0.68159999999999998"/>
    <n v="-0.12919999999999998"/>
  </r>
  <r>
    <s v="CELL_001052"/>
    <x v="1"/>
    <x v="1"/>
    <s v="Normal_WBC"/>
    <n v="13.21"/>
    <n v="52.4"/>
    <n v="0.47599999999999998"/>
    <n v="0.46"/>
    <n v="113.91304347826086"/>
    <n v="0.76700000000000002"/>
    <n v="0.34300000000000003"/>
    <n v="3.31"/>
    <n v="2.8"/>
    <n v="0.73399999999999999"/>
    <n v="526"/>
    <n v="72"/>
    <n v="212"/>
    <n v="148"/>
    <n v="198"/>
    <n v="83.137254901960787"/>
    <n v="58.039215686274517"/>
    <n v="77.64705882352942"/>
    <n v="0.61299999999999999"/>
    <x v="1"/>
    <x v="1"/>
    <n v="1000"/>
    <n v="4.24"/>
    <n v="13"/>
    <n v="46.4"/>
    <n v="213084"/>
    <n v="104.6"/>
    <n v="35"/>
    <s v="Raabin_WBC"/>
    <s v="Giemsa"/>
    <s v="Olympus_BX51"/>
    <n v="100"/>
    <n v="224"/>
    <n v="0.1038"/>
    <n v="0.76039999999999996"/>
    <n v="1"/>
    <n v="0.23960000000000004"/>
  </r>
  <r>
    <s v="CELL_003415"/>
    <x v="2"/>
    <x v="1"/>
    <s v="Normal_RBC"/>
    <n v="8.25"/>
    <n v="0"/>
    <n v="0"/>
    <n v="1"/>
    <n v="0"/>
    <n v="0.89"/>
    <n v="0.11"/>
    <n v="0.69"/>
    <n v="1"/>
    <n v="0.997"/>
    <n v="185"/>
    <n v="44"/>
    <n v="233"/>
    <n v="127"/>
    <n v="142"/>
    <n v="91.372549019607845"/>
    <n v="49.803921568627452"/>
    <n v="55.686274509803923"/>
    <n v="0.505"/>
    <x v="0"/>
    <x v="1"/>
    <n v="5371"/>
    <n v="4.99"/>
    <n v="13.6"/>
    <n v="41.4"/>
    <n v="259991"/>
    <n v="84.3"/>
    <n v="34.700000000000003"/>
    <s v="PBC_Dataset"/>
    <s v="Wright"/>
    <s v="Leica_DM2000"/>
    <n v="40"/>
    <n v="360"/>
    <n v="4.2799999999999998E-2"/>
    <n v="0.85909999999999997"/>
    <n v="0.82889999999999997"/>
    <n v="-3.0200000000000005E-2"/>
  </r>
  <r>
    <s v="CELL_005677"/>
    <x v="3"/>
    <x v="0"/>
    <s v="Infection"/>
    <n v="12.43"/>
    <n v="93.8"/>
    <n v="0.70699999999999996"/>
    <n v="0.24399999999999999"/>
    <n v="384.42622950819674"/>
    <n v="0.82"/>
    <n v="0.38400000000000001"/>
    <n v="1.1599999999999999"/>
    <n v="1.1000000000000001"/>
    <n v="0.89900000000000002"/>
    <n v="547"/>
    <n v="83"/>
    <n v="200"/>
    <n v="176"/>
    <n v="180"/>
    <n v="78.431372549019613"/>
    <n v="69.019607843137251"/>
    <n v="70.588235294117652"/>
    <n v="0.76300000000000001"/>
    <x v="1"/>
    <x v="1"/>
    <n v="4134"/>
    <n v="6.23"/>
    <n v="12.5"/>
    <n v="40.799999999999997"/>
    <n v="183937"/>
    <n v="86.9"/>
    <n v="32.4"/>
    <s v="Raabin_WBC"/>
    <s v="Wright"/>
    <s v="Leica_DM2000"/>
    <n v="40"/>
    <n v="360"/>
    <n v="0.76370000000000005"/>
    <n v="0.60229999999999995"/>
    <n v="0.71289999999999998"/>
    <n v="0.11060000000000003"/>
  </r>
  <r>
    <s v="CELL_001752"/>
    <x v="5"/>
    <x v="1"/>
    <s v="Normal_WBC"/>
    <n v="7.86"/>
    <n v="74.3"/>
    <n v="0.92800000000000005"/>
    <n v="0.17499999999999999"/>
    <n v="424.57142857142856"/>
    <n v="0.85599999999999998"/>
    <n v="0.17199999999999999"/>
    <n v="1.21"/>
    <n v="1"/>
    <n v="0.92"/>
    <n v="223"/>
    <n v="48"/>
    <n v="183"/>
    <n v="139"/>
    <n v="203"/>
    <n v="71.764705882352942"/>
    <n v="54.509803921568626"/>
    <n v="79.607843137254903"/>
    <n v="0.76300000000000001"/>
    <x v="0"/>
    <x v="0"/>
    <n v="6593"/>
    <n v="4.7300000000000004"/>
    <n v="14.9"/>
    <n v="42.2"/>
    <n v="383370"/>
    <n v="85.2"/>
    <n v="34.799999999999997"/>
    <s v="CytoData"/>
    <s v="Giemsa"/>
    <s v="Olympus_BX51"/>
    <n v="100"/>
    <n v="512"/>
    <n v="0.1361"/>
    <n v="0.95009999999999994"/>
    <n v="0.96830000000000005"/>
    <n v="1.8200000000000105E-2"/>
  </r>
  <r>
    <s v="CELL_002370"/>
    <x v="10"/>
    <x v="1"/>
    <s v="Normal_WBC"/>
    <n v="12.87"/>
    <n v="56.3"/>
    <n v="0.64400000000000002"/>
    <n v="0.44900000000000001"/>
    <n v="125.38975501113585"/>
    <n v="0.71899999999999997"/>
    <n v="0.498"/>
    <n v="4.8499999999999996"/>
    <n v="1.8"/>
    <n v="0.76700000000000002"/>
    <n v="451"/>
    <n v="75"/>
    <n v="233"/>
    <n v="158"/>
    <n v="157"/>
    <n v="91.372549019607845"/>
    <n v="61.96078431372549"/>
    <n v="61.568627450980394"/>
    <n v="0.626"/>
    <x v="1"/>
    <x v="0"/>
    <n v="5108"/>
    <n v="4.42"/>
    <n v="13.8"/>
    <n v="44.2"/>
    <n v="354733"/>
    <n v="93.8"/>
    <n v="33.5"/>
    <s v="CytoData"/>
    <s v="May_Grunwald_Giemsa"/>
    <s v="Olympus_BX51"/>
    <n v="100"/>
    <n v="360"/>
    <n v="8.9700000000000002E-2"/>
    <n v="0.95989999999999998"/>
    <n v="0.91590000000000005"/>
    <n v="-4.3999999999999928E-2"/>
  </r>
  <r>
    <s v="CELL_001773"/>
    <x v="5"/>
    <x v="1"/>
    <s v="Normal_WBC"/>
    <n v="10.79"/>
    <n v="80.400000000000006"/>
    <n v="0.76400000000000001"/>
    <n v="0.20300000000000001"/>
    <n v="396.05911330049258"/>
    <n v="0.77900000000000003"/>
    <n v="0.157"/>
    <n v="0.88"/>
    <n v="1"/>
    <n v="0.95899999999999996"/>
    <n v="306"/>
    <n v="49"/>
    <n v="184"/>
    <n v="139"/>
    <n v="192"/>
    <n v="72.156862745098039"/>
    <n v="54.509803921568626"/>
    <n v="75.294117647058826"/>
    <n v="0.73199999999999998"/>
    <x v="1"/>
    <x v="0"/>
    <n v="8040"/>
    <n v="5.08"/>
    <n v="16.8"/>
    <n v="34.6"/>
    <n v="216229"/>
    <n v="81.8"/>
    <n v="33.5"/>
    <s v="CytoData"/>
    <s v="Giemsa"/>
    <s v="Leica_DM2000"/>
    <n v="100"/>
    <n v="512"/>
    <n v="2.8400000000000002E-2"/>
    <n v="0.8982"/>
    <n v="0.9829"/>
    <n v="8.4699999999999998E-2"/>
  </r>
  <r>
    <s v="CELL_001197"/>
    <x v="5"/>
    <x v="1"/>
    <s v="Normal_WBC"/>
    <n v="9.1199999999999992"/>
    <n v="78.099999999999994"/>
    <n v="0.72899999999999998"/>
    <n v="0.18"/>
    <n v="433.88888888888886"/>
    <n v="0.88900000000000001"/>
    <n v="0.26100000000000001"/>
    <n v="1.1399999999999999"/>
    <n v="1.1000000000000001"/>
    <n v="0.84899999999999998"/>
    <n v="314"/>
    <n v="50"/>
    <n v="211"/>
    <n v="161"/>
    <n v="172"/>
    <n v="82.745098039215677"/>
    <n v="63.13725490196078"/>
    <n v="67.450980392156865"/>
    <n v="0.76400000000000001"/>
    <x v="1"/>
    <x v="0"/>
    <n v="9487"/>
    <n v="5.0599999999999996"/>
    <n v="11.5"/>
    <n v="43.7"/>
    <n v="200451"/>
    <n v="92.4"/>
    <n v="33.299999999999997"/>
    <s v="Raabin_WBC"/>
    <s v="Giemsa"/>
    <s v="Olympus_BX51"/>
    <n v="40"/>
    <n v="360"/>
    <n v="7.2900000000000006E-2"/>
    <n v="0.99160000000000004"/>
    <n v="0.93700000000000006"/>
    <n v="-5.4599999999999982E-2"/>
  </r>
  <r>
    <s v="CELL_001879"/>
    <x v="5"/>
    <x v="1"/>
    <s v="Normal_WBC"/>
    <n v="9.57"/>
    <n v="72.599999999999994"/>
    <n v="0.93600000000000005"/>
    <n v="0.223"/>
    <n v="325.56053811659189"/>
    <n v="0.872"/>
    <n v="0.27800000000000002"/>
    <n v="1.29"/>
    <n v="1"/>
    <n v="0.83399999999999996"/>
    <n v="296"/>
    <n v="68"/>
    <n v="193"/>
    <n v="166"/>
    <n v="205"/>
    <n v="75.686274509803923"/>
    <n v="65.098039215686271"/>
    <n v="80.392156862745097"/>
    <n v="0.73799999999999999"/>
    <x v="0"/>
    <x v="0"/>
    <n v="7425"/>
    <n v="4.4400000000000004"/>
    <n v="12.1"/>
    <n v="36.6"/>
    <n v="153987"/>
    <n v="83.1"/>
    <n v="35"/>
    <s v="Raabin_WBC"/>
    <s v="Giemsa"/>
    <s v="Leica_DM2000"/>
    <n v="40"/>
    <n v="256"/>
    <n v="0.1178"/>
    <n v="0.94710000000000005"/>
    <n v="0.84609999999999996"/>
    <n v="-0.10100000000000009"/>
  </r>
  <r>
    <s v="CELL_002017"/>
    <x v="4"/>
    <x v="1"/>
    <s v="Normal_WBC"/>
    <n v="17.350000000000001"/>
    <n v="77.2"/>
    <n v="0.60299999999999998"/>
    <n v="0.36199999999999999"/>
    <n v="213.25966850828732"/>
    <n v="0.73899999999999999"/>
    <n v="0.38900000000000001"/>
    <n v="1.35"/>
    <n v="1.5"/>
    <n v="0.75900000000000001"/>
    <n v="478"/>
    <n v="91"/>
    <n v="213"/>
    <n v="174"/>
    <n v="188"/>
    <n v="83.529411764705884"/>
    <n v="68.235294117647058"/>
    <n v="73.725490196078439"/>
    <n v="0.55500000000000005"/>
    <x v="0"/>
    <x v="0"/>
    <n v="4879"/>
    <n v="4.24"/>
    <n v="11.2"/>
    <n v="50.4"/>
    <n v="212966"/>
    <n v="70.099999999999994"/>
    <n v="31.4"/>
    <s v="PBC_Dataset"/>
    <s v="Wright"/>
    <s v="Olympus_BX51"/>
    <n v="60"/>
    <n v="512"/>
    <n v="0.108"/>
    <n v="0.97509999999999997"/>
    <n v="0.96330000000000005"/>
    <n v="-1.1799999999999922E-2"/>
  </r>
  <r>
    <s v="CELL_002006"/>
    <x v="4"/>
    <x v="1"/>
    <s v="Normal_WBC"/>
    <n v="16.690000000000001"/>
    <n v="60.5"/>
    <n v="0.53200000000000003"/>
    <n v="0.39500000000000002"/>
    <n v="153.1645569620253"/>
    <n v="0.67700000000000005"/>
    <n v="0.48499999999999999"/>
    <n v="1.9"/>
    <n v="1"/>
    <n v="0.75"/>
    <n v="544"/>
    <n v="93"/>
    <n v="196"/>
    <n v="152"/>
    <n v="172"/>
    <n v="76.862745098039227"/>
    <n v="59.607843137254903"/>
    <n v="67.450980392156865"/>
    <n v="0.66900000000000004"/>
    <x v="1"/>
    <x v="1"/>
    <n v="3556"/>
    <n v="3.69"/>
    <n v="13.9"/>
    <n v="42.6"/>
    <n v="394058"/>
    <n v="94.3"/>
    <n v="31.9"/>
    <s v="Raabin_WBC"/>
    <s v="Giemsa"/>
    <s v="Zeiss_Axio"/>
    <n v="60"/>
    <n v="360"/>
    <n v="6.9900000000000004E-2"/>
    <n v="0.98350000000000004"/>
    <n v="0.80659999999999998"/>
    <n v="-0.17690000000000006"/>
  </r>
  <r>
    <s v="CELL_003916"/>
    <x v="7"/>
    <x v="1"/>
    <s v="Normal_Platelet"/>
    <n v="2.89"/>
    <n v="0"/>
    <n v="0"/>
    <n v="1"/>
    <n v="0"/>
    <n v="0.82499999999999996"/>
    <n v="0.39100000000000001"/>
    <n v="1.65"/>
    <n v="1"/>
    <n v="0.82099999999999995"/>
    <n v="31"/>
    <n v="17"/>
    <n v="214"/>
    <n v="150"/>
    <n v="162"/>
    <n v="83.921568627450981"/>
    <n v="58.82352941176471"/>
    <n v="63.529411764705877"/>
    <n v="0.45400000000000001"/>
    <x v="0"/>
    <x v="1"/>
    <n v="6095"/>
    <n v="3.42"/>
    <n v="12"/>
    <n v="33.299999999999997"/>
    <n v="379623"/>
    <n v="97.7"/>
    <n v="33.1"/>
    <s v="PBC_Dataset"/>
    <s v="Giemsa"/>
    <s v="Leica_DM2000"/>
    <n v="60"/>
    <n v="256"/>
    <n v="0.1192"/>
    <n v="0.9345"/>
    <n v="0.9083"/>
    <n v="-2.6200000000000001E-2"/>
  </r>
  <r>
    <s v="CELL_001483"/>
    <x v="5"/>
    <x v="1"/>
    <s v="Normal_WBC"/>
    <n v="8.5500000000000007"/>
    <n v="77.599999999999994"/>
    <n v="0.82799999999999996"/>
    <n v="0.223"/>
    <n v="347.98206278026902"/>
    <n v="0.874"/>
    <n v="0.158"/>
    <n v="0.96"/>
    <n v="1"/>
    <n v="0.93"/>
    <n v="247"/>
    <n v="53"/>
    <n v="203"/>
    <n v="154"/>
    <n v="196"/>
    <n v="79.607843137254903"/>
    <n v="60.392156862745097"/>
    <n v="76.862745098039227"/>
    <n v="0.56299999999999994"/>
    <x v="1"/>
    <x v="1"/>
    <n v="6262"/>
    <n v="3.3"/>
    <n v="13.6"/>
    <n v="40.700000000000003"/>
    <n v="212312"/>
    <n v="97.2"/>
    <n v="34.700000000000003"/>
    <s v="PBC_Dataset"/>
    <s v="May_Grunwald_Giemsa"/>
    <s v="Olympus_BX51"/>
    <n v="40"/>
    <n v="360"/>
    <n v="0.10589999999999999"/>
    <n v="0.88800000000000001"/>
    <n v="0.81489999999999996"/>
    <n v="-7.3100000000000054E-2"/>
  </r>
  <r>
    <s v="CELL_000329"/>
    <x v="1"/>
    <x v="1"/>
    <s v="Normal_WBC"/>
    <n v="12.38"/>
    <n v="60.9"/>
    <n v="0.64800000000000002"/>
    <n v="0.53"/>
    <n v="114.90566037735849"/>
    <n v="0.78200000000000003"/>
    <n v="0.42399999999999999"/>
    <n v="3.87"/>
    <n v="3.1"/>
    <n v="0.80400000000000005"/>
    <n v="420"/>
    <n v="79"/>
    <n v="223"/>
    <n v="156"/>
    <n v="162"/>
    <n v="87.450980392156865"/>
    <n v="61.176470588235297"/>
    <n v="63.529411764705877"/>
    <n v="0.66700000000000004"/>
    <x v="1"/>
    <x v="0"/>
    <n v="4704"/>
    <n v="5.33"/>
    <n v="17.100000000000001"/>
    <n v="49.2"/>
    <n v="152984"/>
    <n v="91"/>
    <n v="35.200000000000003"/>
    <s v="Raabin_WBC"/>
    <s v="Wright"/>
    <s v="Olympus_BX51"/>
    <n v="100"/>
    <n v="512"/>
    <n v="6.0400000000000002E-2"/>
    <n v="0.84319999999999995"/>
    <n v="0.82669999999999999"/>
    <n v="-1.6499999999999959E-2"/>
  </r>
  <r>
    <s v="CELL_000649"/>
    <x v="1"/>
    <x v="1"/>
    <s v="Normal_WBC"/>
    <n v="9.81"/>
    <n v="48.7"/>
    <n v="0.53600000000000003"/>
    <n v="0.47099999999999997"/>
    <n v="103.39702760084927"/>
    <n v="0.69899999999999995"/>
    <n v="0.37"/>
    <n v="3.78"/>
    <n v="3.5"/>
    <n v="0.86699999999999999"/>
    <n v="390"/>
    <n v="65"/>
    <n v="222"/>
    <n v="165"/>
    <n v="167"/>
    <n v="87.058823529411768"/>
    <n v="64.705882352941174"/>
    <n v="65.490196078431367"/>
    <n v="0.59399999999999997"/>
    <x v="2"/>
    <x v="1"/>
    <n v="10911"/>
    <n v="5.28"/>
    <n v="14"/>
    <n v="47.5"/>
    <n v="268063"/>
    <n v="88.7"/>
    <n v="31.9"/>
    <s v="CytoData"/>
    <s v="Wright"/>
    <s v="Leica_DM2000"/>
    <n v="40"/>
    <n v="512"/>
    <n v="0.16919999999999999"/>
    <n v="0.98399999999999999"/>
    <n v="0.87350000000000005"/>
    <n v="-0.11049999999999993"/>
  </r>
  <r>
    <s v="CELL_003296"/>
    <x v="2"/>
    <x v="1"/>
    <s v="Normal_RBC"/>
    <n v="7.28"/>
    <n v="0"/>
    <n v="0"/>
    <n v="1"/>
    <n v="0"/>
    <n v="0.86299999999999999"/>
    <n v="0.27800000000000002"/>
    <n v="0.27"/>
    <n v="1"/>
    <n v="0.93400000000000005"/>
    <n v="214"/>
    <n v="46"/>
    <n v="233"/>
    <n v="116"/>
    <n v="123"/>
    <n v="91.372549019607845"/>
    <n v="45.490196078431374"/>
    <n v="48.235294117647058"/>
    <n v="0.51200000000000001"/>
    <x v="1"/>
    <x v="1"/>
    <n v="5334"/>
    <n v="4.99"/>
    <n v="13"/>
    <n v="42.3"/>
    <n v="255975"/>
    <n v="83.3"/>
    <n v="32.5"/>
    <s v="PBC_Dataset"/>
    <s v="May_Grunwald_Giemsa"/>
    <s v="Olympus_BX51"/>
    <n v="60"/>
    <n v="360"/>
    <n v="0"/>
    <n v="0.92630000000000001"/>
    <n v="0.91739999999999999"/>
    <n v="-8.900000000000019E-3"/>
  </r>
  <r>
    <s v="CELL_001124"/>
    <x v="5"/>
    <x v="1"/>
    <s v="Normal_WBC"/>
    <n v="9.0399999999999991"/>
    <n v="79.099999999999994"/>
    <n v="0.75"/>
    <n v="0.27600000000000002"/>
    <n v="286.59420289855069"/>
    <n v="0.80400000000000005"/>
    <n v="0.11600000000000001"/>
    <n v="1.24"/>
    <n v="1"/>
    <n v="0.88300000000000001"/>
    <n v="236"/>
    <n v="60"/>
    <n v="202"/>
    <n v="156"/>
    <n v="188"/>
    <n v="79.215686274509807"/>
    <n v="61.176470588235297"/>
    <n v="73.725490196078439"/>
    <n v="0.67500000000000004"/>
    <x v="1"/>
    <x v="1"/>
    <n v="6592"/>
    <n v="4.6100000000000003"/>
    <n v="13.6"/>
    <n v="37.6"/>
    <n v="214211"/>
    <n v="89"/>
    <n v="33.4"/>
    <s v="Raabin_WBC"/>
    <s v="Wright"/>
    <s v="Zeiss_Axio"/>
    <n v="100"/>
    <n v="224"/>
    <n v="0"/>
    <n v="0.98050000000000004"/>
    <n v="0.91710000000000003"/>
    <n v="-6.3400000000000012E-2"/>
  </r>
  <r>
    <s v="CELL_003972"/>
    <x v="7"/>
    <x v="1"/>
    <s v="Normal_Platelet"/>
    <n v="2.76"/>
    <n v="0"/>
    <n v="0"/>
    <n v="1"/>
    <n v="0"/>
    <n v="0.73399999999999999"/>
    <n v="0.36499999999999999"/>
    <n v="3.08"/>
    <n v="1"/>
    <n v="0.75900000000000001"/>
    <n v="28"/>
    <n v="25"/>
    <n v="225"/>
    <n v="143"/>
    <n v="171"/>
    <n v="88.235294117647058"/>
    <n v="56.078431372549019"/>
    <n v="67.058823529411754"/>
    <n v="0.72399999999999998"/>
    <x v="0"/>
    <x v="0"/>
    <n v="9191"/>
    <n v="3.68"/>
    <n v="15.6"/>
    <n v="41.4"/>
    <n v="117244"/>
    <n v="87.5"/>
    <n v="32.200000000000003"/>
    <s v="PBC_Dataset"/>
    <s v="Wright"/>
    <s v="Leica_DM2000"/>
    <n v="40"/>
    <n v="512"/>
    <n v="0.1227"/>
    <n v="0.98080000000000001"/>
    <n v="0.9022"/>
    <n v="-7.8600000000000003E-2"/>
  </r>
  <r>
    <s v="CELL_004128"/>
    <x v="8"/>
    <x v="0"/>
    <s v="Leukemia"/>
    <n v="16.010000000000002"/>
    <n v="83.5"/>
    <n v="0.54200000000000004"/>
    <n v="0.11899999999999999"/>
    <n v="701.68067226890764"/>
    <n v="0.82799999999999996"/>
    <n v="0.14099999999999999"/>
    <n v="0.7"/>
    <n v="1"/>
    <n v="0.86699999999999999"/>
    <n v="600"/>
    <n v="100"/>
    <n v="218"/>
    <n v="114"/>
    <n v="232"/>
    <n v="85.490196078431367"/>
    <n v="44.705882352941181"/>
    <n v="90.980392156862749"/>
    <n v="0.71699999999999997"/>
    <x v="1"/>
    <x v="0"/>
    <n v="7627"/>
    <n v="5.17"/>
    <n v="13.6"/>
    <n v="39.200000000000003"/>
    <n v="279363"/>
    <n v="73.099999999999994"/>
    <n v="34.5"/>
    <s v="Raabin_WBC"/>
    <s v="Giemsa"/>
    <s v="Olympus_BX51"/>
    <n v="100"/>
    <n v="256"/>
    <n v="0.94540000000000002"/>
    <n v="0.78779999999999994"/>
    <n v="1"/>
    <n v="0.21220000000000006"/>
  </r>
  <r>
    <s v="CELL_002367"/>
    <x v="10"/>
    <x v="1"/>
    <s v="Normal_WBC"/>
    <n v="12.43"/>
    <n v="51.6"/>
    <n v="0.54400000000000004"/>
    <n v="0.51300000000000001"/>
    <n v="100.58479532163743"/>
    <n v="0.83499999999999996"/>
    <n v="0.433"/>
    <n v="3.96"/>
    <n v="1.9"/>
    <n v="0.82499999999999996"/>
    <n v="501"/>
    <n v="69"/>
    <n v="234"/>
    <n v="158"/>
    <n v="180"/>
    <n v="91.764705882352942"/>
    <n v="61.96078431372549"/>
    <n v="70.588235294117652"/>
    <n v="0.63200000000000001"/>
    <x v="1"/>
    <x v="1"/>
    <n v="6502"/>
    <n v="6.78"/>
    <n v="8.6999999999999993"/>
    <n v="44.7"/>
    <n v="232495"/>
    <n v="84.8"/>
    <n v="31.7"/>
    <s v="PBC_Dataset"/>
    <s v="Wright"/>
    <s v="Olympus_BX51"/>
    <n v="100"/>
    <n v="224"/>
    <n v="9.6799999999999997E-2"/>
    <n v="0.84799999999999998"/>
    <n v="0.78239999999999998"/>
    <n v="-6.5599999999999992E-2"/>
  </r>
  <r>
    <s v="CELL_004840"/>
    <x v="15"/>
    <x v="0"/>
    <s v="Anemia"/>
    <n v="6.58"/>
    <n v="0"/>
    <n v="0"/>
    <n v="1"/>
    <n v="0"/>
    <n v="1"/>
    <n v="0.06"/>
    <n v="0.44"/>
    <n v="1"/>
    <n v="0.93899999999999995"/>
    <n v="175"/>
    <n v="38"/>
    <n v="219"/>
    <n v="124"/>
    <n v="130"/>
    <n v="85.882352941176464"/>
    <n v="48.627450980392155"/>
    <n v="50.980392156862742"/>
    <n v="0.6"/>
    <x v="0"/>
    <x v="1"/>
    <n v="6135"/>
    <n v="5.6"/>
    <n v="12.2"/>
    <n v="46.9"/>
    <n v="223599"/>
    <n v="106.1"/>
    <n v="34.700000000000003"/>
    <s v="PBC_Dataset"/>
    <s v="Giemsa"/>
    <s v="Leica_DM2000"/>
    <n v="100"/>
    <n v="224"/>
    <n v="0.85529999999999995"/>
    <n v="0.77380000000000004"/>
    <n v="0.69789999999999996"/>
    <n v="-7.5900000000000079E-2"/>
  </r>
  <r>
    <s v="CELL_003101"/>
    <x v="2"/>
    <x v="1"/>
    <s v="Normal_RBC"/>
    <n v="7.35"/>
    <n v="0"/>
    <n v="0"/>
    <n v="1"/>
    <n v="0"/>
    <n v="0.95"/>
    <n v="0.158"/>
    <n v="0.63"/>
    <n v="1"/>
    <n v="0.93100000000000005"/>
    <n v="227"/>
    <n v="51"/>
    <n v="228"/>
    <n v="136"/>
    <n v="135"/>
    <n v="89.411764705882362"/>
    <n v="53.333333333333336"/>
    <n v="52.941176470588239"/>
    <n v="0.496"/>
    <x v="1"/>
    <x v="0"/>
    <n v="4554"/>
    <n v="4.7"/>
    <n v="15.7"/>
    <n v="50.1"/>
    <n v="43813"/>
    <n v="82.9"/>
    <n v="34.5"/>
    <s v="CytoData"/>
    <s v="Giemsa"/>
    <s v="Leica_DM2000"/>
    <n v="60"/>
    <n v="256"/>
    <n v="7.7100000000000002E-2"/>
    <n v="0.88819999999999999"/>
    <n v="0.89390000000000003"/>
    <n v="5.7000000000000384E-3"/>
  </r>
  <r>
    <s v="CELL_005258"/>
    <x v="0"/>
    <x v="0"/>
    <s v="Infection"/>
    <n v="14.37"/>
    <n v="58.4"/>
    <n v="0.54400000000000004"/>
    <n v="0.48399999999999999"/>
    <n v="120.66115702479338"/>
    <n v="0.60299999999999998"/>
    <n v="0.44800000000000001"/>
    <n v="3.04"/>
    <n v="5.2"/>
    <n v="0.80700000000000005"/>
    <n v="431"/>
    <n v="96"/>
    <n v="213"/>
    <n v="157"/>
    <n v="148"/>
    <n v="83.529411764705884"/>
    <n v="61.568627450980394"/>
    <n v="58.039215686274517"/>
    <n v="0.51900000000000002"/>
    <x v="1"/>
    <x v="0"/>
    <n v="10382"/>
    <n v="4.29"/>
    <n v="15.1"/>
    <n v="34"/>
    <n v="413823"/>
    <n v="74"/>
    <n v="33.5"/>
    <s v="CytoData"/>
    <s v="Wright"/>
    <s v="Olympus_BX51"/>
    <n v="100"/>
    <n v="256"/>
    <n v="0.84619999999999995"/>
    <n v="0.63700000000000001"/>
    <n v="0.81940000000000002"/>
    <n v="0.18240000000000001"/>
  </r>
  <r>
    <s v="CELL_001260"/>
    <x v="5"/>
    <x v="1"/>
    <s v="Normal_WBC"/>
    <n v="6.88"/>
    <n v="82.7"/>
    <n v="0.72399999999999998"/>
    <n v="0.249"/>
    <n v="332.1285140562249"/>
    <n v="0.91100000000000003"/>
    <n v="0.32300000000000001"/>
    <n v="1.1599999999999999"/>
    <n v="1.1000000000000001"/>
    <n v="0.91200000000000003"/>
    <n v="256"/>
    <n v="65"/>
    <n v="185"/>
    <n v="154"/>
    <n v="188"/>
    <n v="72.549019607843135"/>
    <n v="60.392156862745097"/>
    <n v="73.725490196078439"/>
    <n v="0.77100000000000002"/>
    <x v="1"/>
    <x v="0"/>
    <n v="4633"/>
    <n v="4.3099999999999996"/>
    <n v="15.4"/>
    <n v="37.799999999999997"/>
    <n v="275695"/>
    <n v="98.9"/>
    <n v="36.6"/>
    <s v="Raabin_WBC"/>
    <s v="Wright"/>
    <s v="Zeiss_Axio"/>
    <n v="100"/>
    <n v="256"/>
    <n v="0.10780000000000001"/>
    <n v="0.90429999999999999"/>
    <n v="0.91100000000000003"/>
    <n v="6.7000000000000393E-3"/>
  </r>
  <r>
    <s v="CELL_002923"/>
    <x v="2"/>
    <x v="1"/>
    <s v="Normal_RBC"/>
    <n v="8.26"/>
    <n v="0"/>
    <n v="0"/>
    <n v="1"/>
    <n v="0"/>
    <n v="0.82"/>
    <n v="0.248"/>
    <n v="0.94"/>
    <n v="1"/>
    <n v="0.95599999999999996"/>
    <n v="165"/>
    <n v="58"/>
    <n v="232"/>
    <n v="104"/>
    <n v="139"/>
    <n v="90.980392156862749"/>
    <n v="40.784313725490193"/>
    <n v="54.509803921568626"/>
    <n v="0.45500000000000002"/>
    <x v="2"/>
    <x v="0"/>
    <n v="5739"/>
    <n v="5.31"/>
    <n v="13.5"/>
    <n v="45.7"/>
    <n v="312785"/>
    <n v="97.8"/>
    <n v="34.799999999999997"/>
    <s v="PBC_Dataset"/>
    <s v="Giemsa"/>
    <s v="Zeiss_Axio"/>
    <n v="40"/>
    <n v="224"/>
    <n v="0.1004"/>
    <n v="1"/>
    <n v="0.8276"/>
    <n v="-0.1724"/>
  </r>
  <r>
    <s v="CELL_003661"/>
    <x v="2"/>
    <x v="1"/>
    <s v="Normal_RBC"/>
    <n v="8.16"/>
    <n v="0"/>
    <n v="0"/>
    <n v="1"/>
    <n v="0"/>
    <n v="0.93899999999999995"/>
    <n v="0.215"/>
    <n v="0.56000000000000005"/>
    <n v="1"/>
    <n v="0.97599999999999998"/>
    <n v="194"/>
    <n v="56"/>
    <n v="231"/>
    <n v="132"/>
    <n v="127"/>
    <n v="90.588235294117652"/>
    <n v="51.764705882352949"/>
    <n v="49.803921568627452"/>
    <n v="0.38200000000000001"/>
    <x v="2"/>
    <x v="0"/>
    <n v="7649"/>
    <n v="3.91"/>
    <n v="14.1"/>
    <n v="42.4"/>
    <n v="249691"/>
    <n v="87.1"/>
    <n v="32.6"/>
    <s v="PBC_Dataset"/>
    <s v="Wright"/>
    <s v="Olympus_BX51"/>
    <n v="60"/>
    <n v="512"/>
    <n v="5.7599999999999998E-2"/>
    <n v="0.90839999999999999"/>
    <n v="0.90780000000000005"/>
    <n v="-5.9999999999993392E-4"/>
  </r>
  <r>
    <s v="CELL_003341"/>
    <x v="2"/>
    <x v="1"/>
    <s v="Normal_RBC"/>
    <n v="8.33"/>
    <n v="0"/>
    <n v="0"/>
    <n v="1"/>
    <n v="0"/>
    <n v="0.89700000000000002"/>
    <n v="0.19700000000000001"/>
    <n v="0.27"/>
    <n v="1"/>
    <n v="0.92800000000000005"/>
    <n v="178"/>
    <n v="50"/>
    <n v="243"/>
    <n v="129"/>
    <n v="118"/>
    <n v="95.294117647058812"/>
    <n v="50.588235294117645"/>
    <n v="46.274509803921568"/>
    <n v="0.5"/>
    <x v="0"/>
    <x v="0"/>
    <n v="7402"/>
    <n v="3.75"/>
    <n v="14.6"/>
    <n v="40.9"/>
    <n v="199558"/>
    <n v="84.3"/>
    <n v="34.5"/>
    <s v="Raabin_WBC"/>
    <s v="Wright"/>
    <s v="Leica_DM2000"/>
    <n v="100"/>
    <n v="256"/>
    <n v="9.5000000000000001E-2"/>
    <n v="0.90510000000000002"/>
    <n v="0.94950000000000001"/>
    <n v="4.4399999999999995E-2"/>
  </r>
  <r>
    <s v="CELL_001520"/>
    <x v="5"/>
    <x v="1"/>
    <s v="Normal_WBC"/>
    <n v="8.5"/>
    <n v="79"/>
    <n v="0.73699999999999999"/>
    <n v="0.13800000000000001"/>
    <n v="572.463768115942"/>
    <n v="0.75800000000000001"/>
    <n v="0.188"/>
    <n v="0.68"/>
    <n v="1"/>
    <n v="0.89"/>
    <n v="236"/>
    <n v="43"/>
    <n v="195"/>
    <n v="133"/>
    <n v="203"/>
    <n v="76.470588235294116"/>
    <n v="52.156862745098046"/>
    <n v="79.607843137254903"/>
    <n v="0.73499999999999999"/>
    <x v="1"/>
    <x v="0"/>
    <n v="6433"/>
    <n v="4.71"/>
    <n v="11.3"/>
    <n v="44.6"/>
    <n v="222708"/>
    <n v="98.8"/>
    <n v="30.9"/>
    <s v="Raabin_WBC"/>
    <s v="Wright"/>
    <s v="Olympus_BX51"/>
    <n v="100"/>
    <n v="360"/>
    <n v="0.12820000000000001"/>
    <n v="0.86119999999999997"/>
    <n v="0.76139999999999997"/>
    <n v="-9.98E-2"/>
  </r>
  <r>
    <s v="CELL_001379"/>
    <x v="5"/>
    <x v="1"/>
    <s v="Normal_WBC"/>
    <n v="9.7799999999999994"/>
    <n v="78.8"/>
    <n v="0.79400000000000004"/>
    <n v="0.17199999999999999"/>
    <n v="458.13953488372096"/>
    <n v="0.91600000000000004"/>
    <n v="0.26100000000000001"/>
    <n v="1"/>
    <n v="1.1000000000000001"/>
    <n v="0.95299999999999996"/>
    <n v="352"/>
    <n v="52"/>
    <n v="198"/>
    <n v="152"/>
    <n v="226"/>
    <n v="77.64705882352942"/>
    <n v="59.607843137254903"/>
    <n v="88.627450980392155"/>
    <n v="0.72099999999999997"/>
    <x v="1"/>
    <x v="0"/>
    <n v="10162"/>
    <n v="5.44"/>
    <n v="12.6"/>
    <n v="51.2"/>
    <n v="320490"/>
    <n v="104.4"/>
    <n v="36.200000000000003"/>
    <s v="Raabin_WBC"/>
    <s v="Wright"/>
    <s v="Olympus_BX51"/>
    <n v="100"/>
    <n v="512"/>
    <n v="0.16950000000000001"/>
    <n v="0.8347"/>
    <n v="0.88900000000000001"/>
    <n v="5.4300000000000015E-2"/>
  </r>
  <r>
    <s v="CELL_004294"/>
    <x v="13"/>
    <x v="0"/>
    <s v="Leukemia"/>
    <n v="13.81"/>
    <n v="83.7"/>
    <n v="0.42399999999999999"/>
    <n v="0.224"/>
    <n v="373.66071428571428"/>
    <n v="0.95699999999999996"/>
    <n v="0.161"/>
    <n v="1.5"/>
    <n v="1"/>
    <n v="0.752"/>
    <n v="646"/>
    <n v="97"/>
    <n v="188"/>
    <n v="173"/>
    <n v="153"/>
    <n v="73.725490196078439"/>
    <n v="67.843137254901961"/>
    <n v="60"/>
    <n v="0.76300000000000001"/>
    <x v="1"/>
    <x v="0"/>
    <n v="3879"/>
    <n v="6.23"/>
    <n v="14.8"/>
    <n v="42.7"/>
    <n v="176691"/>
    <n v="72.099999999999994"/>
    <n v="32.1"/>
    <s v="PBC_Dataset"/>
    <s v="May_Grunwald_Giemsa"/>
    <s v="Olympus_BX51"/>
    <n v="100"/>
    <n v="224"/>
    <n v="0.71940000000000004"/>
    <n v="0.87409999999999999"/>
    <n v="0.7712"/>
    <n v="-0.10289999999999999"/>
  </r>
  <r>
    <s v="CELL_001024"/>
    <x v="1"/>
    <x v="1"/>
    <s v="Normal_WBC"/>
    <n v="11.14"/>
    <n v="58.5"/>
    <n v="0.56599999999999995"/>
    <n v="0.40100000000000002"/>
    <n v="145.88528678304237"/>
    <n v="0.91200000000000003"/>
    <n v="0.45800000000000002"/>
    <n v="3.2"/>
    <n v="4.9000000000000004"/>
    <n v="0.86099999999999999"/>
    <n v="419"/>
    <n v="90"/>
    <n v="219"/>
    <n v="169"/>
    <n v="179"/>
    <n v="85.882352941176464"/>
    <n v="66.274509803921561"/>
    <n v="70.196078431372541"/>
    <n v="0.65300000000000002"/>
    <x v="1"/>
    <x v="1"/>
    <n v="5973"/>
    <n v="5.62"/>
    <n v="11.6"/>
    <n v="38.700000000000003"/>
    <n v="154248"/>
    <n v="75.2"/>
    <n v="32.1"/>
    <s v="CytoData"/>
    <s v="Giemsa"/>
    <s v="Olympus_BX51"/>
    <n v="60"/>
    <n v="360"/>
    <n v="0"/>
    <n v="0.84519999999999995"/>
    <n v="1"/>
    <n v="0.15480000000000005"/>
  </r>
  <r>
    <s v="CELL_002764"/>
    <x v="9"/>
    <x v="1"/>
    <s v="Normal_WBC"/>
    <n v="11.23"/>
    <n v="55.8"/>
    <n v="0.66400000000000003"/>
    <n v="0.36099999999999999"/>
    <n v="154.57063711911357"/>
    <n v="0.81799999999999995"/>
    <n v="0.44700000000000001"/>
    <n v="5.0599999999999996"/>
    <n v="2.6"/>
    <n v="0.80100000000000005"/>
    <n v="433"/>
    <n v="66"/>
    <n v="182"/>
    <n v="137"/>
    <n v="186"/>
    <n v="71.372549019607845"/>
    <n v="53.725490196078432"/>
    <n v="72.941176470588232"/>
    <n v="0.71899999999999997"/>
    <x v="0"/>
    <x v="1"/>
    <n v="7822"/>
    <n v="5.84"/>
    <n v="15.3"/>
    <n v="34.200000000000003"/>
    <n v="258324"/>
    <n v="104.7"/>
    <n v="33.5"/>
    <s v="CytoData"/>
    <s v="Giemsa"/>
    <s v="Zeiss_Axio"/>
    <n v="40"/>
    <n v="512"/>
    <n v="0.10100000000000001"/>
    <n v="0.87949999999999995"/>
    <n v="0.88580000000000003"/>
    <n v="6.3000000000000833E-3"/>
  </r>
  <r>
    <s v="CELL_004350"/>
    <x v="13"/>
    <x v="0"/>
    <s v="Leukemia"/>
    <n v="13.2"/>
    <n v="85.3"/>
    <n v="0.52200000000000002"/>
    <n v="0.246"/>
    <n v="346.7479674796748"/>
    <n v="0.88500000000000001"/>
    <n v="0.215"/>
    <n v="0.98"/>
    <n v="1"/>
    <n v="0.89500000000000002"/>
    <n v="620"/>
    <n v="95"/>
    <n v="191"/>
    <n v="192"/>
    <n v="174"/>
    <n v="74.901960784313729"/>
    <n v="75.294117647058826"/>
    <n v="68.235294117647058"/>
    <n v="0.72299999999999998"/>
    <x v="1"/>
    <x v="1"/>
    <n v="8614"/>
    <n v="3.85"/>
    <n v="12.4"/>
    <n v="37.9"/>
    <n v="110725"/>
    <n v="96.6"/>
    <n v="30.8"/>
    <s v="CytoData"/>
    <s v="Wright"/>
    <s v="Olympus_BX51"/>
    <n v="60"/>
    <n v="512"/>
    <n v="0.85140000000000005"/>
    <n v="0.77510000000000001"/>
    <n v="0.66220000000000001"/>
    <n v="-0.1129"/>
  </r>
  <r>
    <s v="CELL_002292"/>
    <x v="4"/>
    <x v="1"/>
    <s v="Normal_WBC"/>
    <n v="16.649999999999999"/>
    <n v="67.400000000000006"/>
    <n v="0.41099999999999998"/>
    <n v="0.441"/>
    <n v="152.83446712018142"/>
    <n v="0.67500000000000004"/>
    <n v="0.57299999999999995"/>
    <n v="1.5"/>
    <n v="1.1000000000000001"/>
    <n v="0.80500000000000005"/>
    <n v="694"/>
    <n v="96"/>
    <n v="203"/>
    <n v="147"/>
    <n v="191"/>
    <n v="79.607843137254903"/>
    <n v="57.647058823529406"/>
    <n v="74.901960784313729"/>
    <n v="0.60099999999999998"/>
    <x v="1"/>
    <x v="0"/>
    <n v="1116"/>
    <n v="4.9400000000000004"/>
    <n v="16.5"/>
    <n v="37.5"/>
    <n v="321684"/>
    <n v="90.4"/>
    <n v="32.6"/>
    <s v="CytoData"/>
    <s v="Wright"/>
    <s v="Olympus_BX51"/>
    <n v="60"/>
    <n v="360"/>
    <n v="0.1321"/>
    <n v="0.84099999999999997"/>
    <n v="0.86029999999999995"/>
    <n v="1.9299999999999984E-2"/>
  </r>
  <r>
    <s v="CELL_000913"/>
    <x v="1"/>
    <x v="1"/>
    <s v="Normal_WBC"/>
    <n v="10.54"/>
    <n v="51.2"/>
    <n v="0.68500000000000005"/>
    <n v="0.48899999999999999"/>
    <n v="104.70347648261759"/>
    <n v="0.748"/>
    <n v="0.46700000000000003"/>
    <n v="3.12"/>
    <n v="4.3"/>
    <n v="0.93100000000000005"/>
    <n v="471"/>
    <n v="72"/>
    <n v="220"/>
    <n v="160"/>
    <n v="157"/>
    <n v="86.274509803921575"/>
    <n v="62.745098039215684"/>
    <n v="61.568627450980394"/>
    <n v="0.60399999999999998"/>
    <x v="1"/>
    <x v="0"/>
    <n v="4621"/>
    <n v="4.4800000000000004"/>
    <n v="11.1"/>
    <n v="40.5"/>
    <n v="165294"/>
    <n v="78.099999999999994"/>
    <n v="35.700000000000003"/>
    <s v="Raabin_WBC"/>
    <s v="May_Grunwald_Giemsa"/>
    <s v="Leica_DM2000"/>
    <n v="100"/>
    <n v="512"/>
    <n v="0"/>
    <n v="1"/>
    <n v="0.87360000000000004"/>
    <n v="-0.12639999999999996"/>
  </r>
  <r>
    <s v="CELL_003882"/>
    <x v="7"/>
    <x v="1"/>
    <s v="Normal_Platelet"/>
    <n v="2.42"/>
    <n v="0"/>
    <n v="0"/>
    <n v="1"/>
    <n v="0"/>
    <n v="0.69499999999999995"/>
    <n v="0.186"/>
    <n v="1.68"/>
    <n v="1"/>
    <n v="0.77300000000000002"/>
    <n v="14"/>
    <n v="21"/>
    <n v="212"/>
    <n v="155"/>
    <n v="176"/>
    <n v="83.137254901960787"/>
    <n v="60.784313725490193"/>
    <n v="69.019607843137251"/>
    <n v="0.499"/>
    <x v="2"/>
    <x v="1"/>
    <n v="3431"/>
    <n v="3.76"/>
    <n v="15.6"/>
    <n v="43.8"/>
    <n v="334370"/>
    <n v="106.7"/>
    <n v="33.200000000000003"/>
    <s v="PBC_Dataset"/>
    <s v="Giemsa"/>
    <s v="Zeiss_Axio"/>
    <n v="100"/>
    <n v="224"/>
    <n v="4.2000000000000003E-2"/>
    <n v="0.91210000000000002"/>
    <n v="0.98050000000000004"/>
    <n v="6.8400000000000016E-2"/>
  </r>
  <r>
    <s v="CELL_001676"/>
    <x v="5"/>
    <x v="1"/>
    <s v="Normal_WBC"/>
    <n v="8.23"/>
    <n v="74.7"/>
    <n v="0.92800000000000005"/>
    <n v="0.13400000000000001"/>
    <n v="557.46268656716416"/>
    <n v="0.84199999999999997"/>
    <n v="0.27500000000000002"/>
    <n v="0.94"/>
    <n v="1"/>
    <n v="0.90200000000000002"/>
    <n v="193"/>
    <n v="65"/>
    <n v="202"/>
    <n v="145"/>
    <n v="174"/>
    <n v="79.215686274509807"/>
    <n v="56.862745098039213"/>
    <n v="68.235294117647058"/>
    <n v="0.63800000000000001"/>
    <x v="0"/>
    <x v="0"/>
    <n v="3014"/>
    <n v="4.3"/>
    <n v="10.9"/>
    <n v="45.6"/>
    <n v="327376"/>
    <n v="110"/>
    <n v="32.5"/>
    <s v="PBC_Dataset"/>
    <s v="Giemsa"/>
    <s v="Olympus_BX51"/>
    <n v="100"/>
    <n v="224"/>
    <n v="5.1499999999999997E-2"/>
    <n v="0.84730000000000005"/>
    <n v="0.91310000000000002"/>
    <n v="6.579999999999997E-2"/>
  </r>
  <r>
    <s v="CELL_001747"/>
    <x v="5"/>
    <x v="1"/>
    <s v="Normal_WBC"/>
    <n v="9.94"/>
    <n v="85.1"/>
    <n v="0.82199999999999995"/>
    <n v="0.222"/>
    <n v="383.33333333333331"/>
    <n v="0.90600000000000003"/>
    <n v="0.19500000000000001"/>
    <n v="1.29"/>
    <n v="1"/>
    <n v="0.91"/>
    <n v="342"/>
    <n v="57"/>
    <n v="204"/>
    <n v="152"/>
    <n v="190"/>
    <n v="80"/>
    <n v="59.607843137254903"/>
    <n v="74.509803921568633"/>
    <n v="0.83599999999999997"/>
    <x v="2"/>
    <x v="1"/>
    <n v="3338"/>
    <n v="6.03"/>
    <n v="16.2"/>
    <n v="43.6"/>
    <n v="184876"/>
    <n v="90.1"/>
    <n v="32.9"/>
    <s v="PBC_Dataset"/>
    <s v="Giemsa"/>
    <s v="Leica_DM2000"/>
    <n v="100"/>
    <n v="512"/>
    <n v="4.8099999999999997E-2"/>
    <n v="0.82269999999999999"/>
    <n v="1"/>
    <n v="0.17730000000000001"/>
  </r>
  <r>
    <s v="CELL_004644"/>
    <x v="16"/>
    <x v="0"/>
    <s v="Anemia"/>
    <n v="7"/>
    <n v="0"/>
    <n v="0"/>
    <n v="1"/>
    <n v="0"/>
    <n v="0.59099999999999997"/>
    <n v="0.83199999999999996"/>
    <n v="0.34"/>
    <n v="1"/>
    <n v="0.94099999999999995"/>
    <n v="176"/>
    <n v="60"/>
    <n v="232"/>
    <n v="103"/>
    <n v="130"/>
    <n v="90.980392156862749"/>
    <n v="40.392156862745097"/>
    <n v="50.980392156862742"/>
    <n v="0.5"/>
    <x v="1"/>
    <x v="0"/>
    <n v="10149"/>
    <n v="5.2"/>
    <n v="12.8"/>
    <n v="50.8"/>
    <n v="238878"/>
    <n v="75.2"/>
    <n v="32.200000000000003"/>
    <s v="PBC_Dataset"/>
    <s v="May_Grunwald_Giemsa"/>
    <s v="Leica_DM2000"/>
    <n v="100"/>
    <n v="512"/>
    <n v="0.69450000000000001"/>
    <n v="0.72030000000000005"/>
    <n v="0.78680000000000005"/>
    <n v="6.6500000000000004E-2"/>
  </r>
  <r>
    <s v="CELL_001737"/>
    <x v="5"/>
    <x v="1"/>
    <s v="Normal_WBC"/>
    <n v="10.47"/>
    <n v="83.7"/>
    <n v="0.71199999999999997"/>
    <n v="0.27500000000000002"/>
    <n v="304.36363636363637"/>
    <n v="0.94"/>
    <n v="0.20300000000000001"/>
    <n v="0.9"/>
    <n v="1"/>
    <n v="0.95299999999999996"/>
    <n v="204"/>
    <n v="65"/>
    <n v="194"/>
    <n v="158"/>
    <n v="153"/>
    <n v="76.078431372549019"/>
    <n v="61.96078431372549"/>
    <n v="60"/>
    <n v="0.61399999999999999"/>
    <x v="1"/>
    <x v="0"/>
    <n v="5301"/>
    <n v="2.99"/>
    <n v="13.5"/>
    <n v="33.6"/>
    <n v="227837"/>
    <n v="89.5"/>
    <n v="32.5"/>
    <s v="PBC_Dataset"/>
    <s v="Giemsa"/>
    <s v="Leica_DM2000"/>
    <n v="100"/>
    <n v="360"/>
    <n v="0.1454"/>
    <n v="0.92610000000000003"/>
    <n v="0.92010000000000003"/>
    <n v="-6.0000000000000053E-3"/>
  </r>
  <r>
    <s v="CELL_001630"/>
    <x v="5"/>
    <x v="1"/>
    <s v="Normal_WBC"/>
    <n v="8.26"/>
    <n v="81.7"/>
    <n v="0.73199999999999998"/>
    <n v="0.25900000000000001"/>
    <n v="315.44401544401546"/>
    <n v="0.81599999999999995"/>
    <n v="0.23100000000000001"/>
    <n v="0.98"/>
    <n v="1"/>
    <n v="0.873"/>
    <n v="297"/>
    <n v="51"/>
    <n v="191"/>
    <n v="159"/>
    <n v="205"/>
    <n v="74.901960784313729"/>
    <n v="62.352941176470587"/>
    <n v="80.392156862745097"/>
    <n v="0.76"/>
    <x v="1"/>
    <x v="1"/>
    <n v="6883"/>
    <n v="4.71"/>
    <n v="14.4"/>
    <n v="41.4"/>
    <n v="267047"/>
    <n v="82.9"/>
    <n v="35.1"/>
    <s v="Raabin_WBC"/>
    <s v="Giemsa"/>
    <s v="Zeiss_Axio"/>
    <n v="40"/>
    <n v="512"/>
    <n v="0.1186"/>
    <n v="0.92349999999999999"/>
    <n v="1"/>
    <n v="7.6500000000000012E-2"/>
  </r>
  <r>
    <s v="CELL_003922"/>
    <x v="7"/>
    <x v="1"/>
    <s v="Normal_Platelet"/>
    <n v="3.28"/>
    <n v="0"/>
    <n v="0"/>
    <n v="1"/>
    <n v="0"/>
    <n v="0.86099999999999999"/>
    <n v="0.40899999999999997"/>
    <n v="3.16"/>
    <n v="1"/>
    <n v="0.89700000000000002"/>
    <n v="23"/>
    <n v="23"/>
    <n v="236"/>
    <n v="152"/>
    <n v="165"/>
    <n v="92.549019607843135"/>
    <n v="59.607843137254903"/>
    <n v="64.705882352941174"/>
    <n v="0.63300000000000001"/>
    <x v="2"/>
    <x v="1"/>
    <n v="8895"/>
    <n v="4.67"/>
    <n v="11.1"/>
    <n v="37.200000000000003"/>
    <n v="188532"/>
    <n v="77.3"/>
    <n v="34.4"/>
    <s v="CytoData"/>
    <s v="Giemsa"/>
    <s v="Leica_DM2000"/>
    <n v="60"/>
    <n v="256"/>
    <n v="8.4199999999999997E-2"/>
    <n v="0.9355"/>
    <n v="1"/>
    <n v="6.4500000000000002E-2"/>
  </r>
  <r>
    <s v="CELL_000431"/>
    <x v="1"/>
    <x v="1"/>
    <s v="Normal_WBC"/>
    <n v="11.62"/>
    <n v="59.7"/>
    <n v="0.57799999999999996"/>
    <n v="0.48499999999999999"/>
    <n v="123.09278350515464"/>
    <n v="0.80100000000000005"/>
    <n v="0.30499999999999999"/>
    <n v="3.81"/>
    <n v="4"/>
    <n v="0.86599999999999999"/>
    <n v="483"/>
    <n v="75"/>
    <n v="232"/>
    <n v="165"/>
    <n v="181"/>
    <n v="90.980392156862749"/>
    <n v="64.705882352941174"/>
    <n v="70.980392156862749"/>
    <n v="0.65"/>
    <x v="1"/>
    <x v="0"/>
    <n v="6940"/>
    <n v="5.79"/>
    <n v="11.9"/>
    <n v="33.6"/>
    <n v="136500"/>
    <n v="89.9"/>
    <n v="32.700000000000003"/>
    <s v="PBC_Dataset"/>
    <s v="Giemsa"/>
    <s v="Leica_DM2000"/>
    <n v="40"/>
    <n v="512"/>
    <n v="0"/>
    <n v="0.84199999999999997"/>
    <n v="1"/>
    <n v="0.15800000000000003"/>
  </r>
  <r>
    <s v="CELL_001809"/>
    <x v="5"/>
    <x v="1"/>
    <s v="Normal_WBC"/>
    <n v="9.1"/>
    <n v="83.1"/>
    <n v="0.91300000000000003"/>
    <n v="0.193"/>
    <n v="430.56994818652845"/>
    <n v="0.875"/>
    <n v="0.23"/>
    <n v="0.72"/>
    <n v="1"/>
    <n v="0.85"/>
    <n v="329"/>
    <n v="55"/>
    <n v="209"/>
    <n v="151"/>
    <n v="176"/>
    <n v="81.960784313725483"/>
    <n v="59.215686274509807"/>
    <n v="69.019607843137251"/>
    <n v="0.77200000000000002"/>
    <x v="0"/>
    <x v="1"/>
    <n v="4777"/>
    <n v="5.6"/>
    <n v="11.2"/>
    <n v="46.1"/>
    <n v="240293"/>
    <n v="89.7"/>
    <n v="36.299999999999997"/>
    <s v="PBC_Dataset"/>
    <s v="Wright"/>
    <s v="Olympus_BX51"/>
    <n v="60"/>
    <n v="512"/>
    <n v="0.1366"/>
    <n v="0.83079999999999998"/>
    <n v="0.85419999999999996"/>
    <n v="2.3399999999999976E-2"/>
  </r>
  <r>
    <s v="CELL_003389"/>
    <x v="2"/>
    <x v="1"/>
    <s v="Normal_RBC"/>
    <n v="6.87"/>
    <n v="0"/>
    <n v="0"/>
    <n v="1"/>
    <n v="0"/>
    <n v="0.96499999999999997"/>
    <n v="0.06"/>
    <n v="0.37"/>
    <n v="1"/>
    <n v="0.9"/>
    <n v="141"/>
    <n v="46"/>
    <n v="241"/>
    <n v="132"/>
    <n v="142"/>
    <n v="94.509803921568619"/>
    <n v="51.764705882352949"/>
    <n v="55.686274509803923"/>
    <n v="0.58399999999999996"/>
    <x v="1"/>
    <x v="1"/>
    <n v="10034"/>
    <n v="4.84"/>
    <n v="10.6"/>
    <n v="44.4"/>
    <n v="210257"/>
    <n v="100.8"/>
    <n v="33.9"/>
    <s v="CytoData"/>
    <s v="Wright"/>
    <s v="Olympus_BX51"/>
    <n v="60"/>
    <n v="256"/>
    <n v="4.6899999999999997E-2"/>
    <n v="0.78539999999999999"/>
    <n v="0.88139999999999996"/>
    <n v="9.5999999999999974E-2"/>
  </r>
  <r>
    <s v="CELL_003107"/>
    <x v="2"/>
    <x v="1"/>
    <s v="Normal_RBC"/>
    <n v="8"/>
    <n v="0"/>
    <n v="0"/>
    <n v="1"/>
    <n v="0"/>
    <n v="0.874"/>
    <n v="0.23200000000000001"/>
    <n v="0.6"/>
    <n v="1"/>
    <n v="0.94599999999999995"/>
    <n v="214"/>
    <n v="46"/>
    <n v="231"/>
    <n v="122"/>
    <n v="136"/>
    <n v="90.588235294117652"/>
    <n v="47.843137254901961"/>
    <n v="53.333333333333336"/>
    <n v="0.45700000000000002"/>
    <x v="1"/>
    <x v="1"/>
    <n v="10052"/>
    <n v="5.0199999999999996"/>
    <n v="11.1"/>
    <n v="50.4"/>
    <n v="252009"/>
    <n v="86.5"/>
    <n v="35.299999999999997"/>
    <s v="CytoData"/>
    <s v="Giemsa"/>
    <s v="Zeiss_Axio"/>
    <n v="100"/>
    <n v="224"/>
    <n v="0.1419"/>
    <n v="0.98870000000000002"/>
    <n v="0.97340000000000004"/>
    <n v="-1.529999999999998E-2"/>
  </r>
  <r>
    <s v="CELL_003270"/>
    <x v="2"/>
    <x v="1"/>
    <s v="Normal_RBC"/>
    <n v="7.58"/>
    <n v="0"/>
    <n v="0"/>
    <n v="1"/>
    <n v="0"/>
    <n v="0.84799999999999998"/>
    <n v="0.187"/>
    <n v="0.6"/>
    <n v="1"/>
    <n v="0.93899999999999995"/>
    <n v="197"/>
    <n v="42"/>
    <n v="226"/>
    <n v="137"/>
    <n v="126"/>
    <n v="88.627450980392155"/>
    <n v="53.725490196078432"/>
    <n v="49.411764705882355"/>
    <n v="0.55100000000000005"/>
    <x v="1"/>
    <x v="0"/>
    <n v="10549"/>
    <n v="4.93"/>
    <n v="12.5"/>
    <n v="39.9"/>
    <n v="64439"/>
    <n v="102.8"/>
    <n v="33"/>
    <s v="Raabin_WBC"/>
    <s v="Giemsa"/>
    <s v="Zeiss_Axio"/>
    <n v="60"/>
    <n v="224"/>
    <n v="0.14610000000000001"/>
    <n v="0.97840000000000005"/>
    <n v="0.89610000000000001"/>
    <n v="-8.230000000000004E-2"/>
  </r>
  <r>
    <s v="CELL_005041"/>
    <x v="17"/>
    <x v="0"/>
    <s v="Sickle_Cell_Anemia"/>
    <n v="5.2"/>
    <n v="0"/>
    <n v="0"/>
    <n v="1"/>
    <n v="0"/>
    <n v="0.28399999999999997"/>
    <n v="0.85499999999999998"/>
    <n v="0.42"/>
    <n v="1"/>
    <n v="0.79"/>
    <n v="158"/>
    <n v="54"/>
    <n v="233"/>
    <n v="133"/>
    <n v="139"/>
    <n v="91.372549019607845"/>
    <n v="52.156862745098046"/>
    <n v="54.509803921568626"/>
    <n v="0.46200000000000002"/>
    <x v="1"/>
    <x v="0"/>
    <n v="2384"/>
    <n v="5.69"/>
    <n v="13.3"/>
    <n v="47.4"/>
    <n v="169592"/>
    <n v="74.099999999999994"/>
    <n v="35.5"/>
    <s v="CytoData"/>
    <s v="Wright"/>
    <s v="Olympus_BX51"/>
    <n v="100"/>
    <n v="512"/>
    <n v="0.89090000000000003"/>
    <n v="0.83050000000000002"/>
    <n v="0.6694"/>
    <n v="-0.16110000000000002"/>
  </r>
  <r>
    <s v="CELL_003322"/>
    <x v="2"/>
    <x v="1"/>
    <s v="Normal_RBC"/>
    <n v="7.3"/>
    <n v="0"/>
    <n v="0"/>
    <n v="1"/>
    <n v="0"/>
    <n v="0.878"/>
    <n v="0.17100000000000001"/>
    <n v="0.34"/>
    <n v="1"/>
    <n v="0.96099999999999997"/>
    <n v="187"/>
    <n v="60"/>
    <n v="222"/>
    <n v="133"/>
    <n v="135"/>
    <n v="87.058823529411768"/>
    <n v="52.156862745098046"/>
    <n v="52.941176470588239"/>
    <n v="0.48599999999999999"/>
    <x v="0"/>
    <x v="0"/>
    <n v="4319"/>
    <n v="5.26"/>
    <n v="14.6"/>
    <n v="41.5"/>
    <n v="264350"/>
    <n v="100"/>
    <n v="31.6"/>
    <s v="Raabin_WBC"/>
    <s v="Wright"/>
    <s v="Leica_DM2000"/>
    <n v="60"/>
    <n v="512"/>
    <n v="8.6999999999999994E-2"/>
    <n v="0.93579999999999997"/>
    <n v="0.79590000000000005"/>
    <n v="-0.13989999999999991"/>
  </r>
  <r>
    <s v="CELL_002223"/>
    <x v="4"/>
    <x v="1"/>
    <s v="Normal_WBC"/>
    <n v="16.46"/>
    <n v="63"/>
    <n v="0.58299999999999996"/>
    <n v="0.34399999999999997"/>
    <n v="183.13953488372096"/>
    <n v="0.71699999999999997"/>
    <n v="0.65600000000000003"/>
    <n v="2.59"/>
    <n v="1"/>
    <n v="0.74099999999999999"/>
    <n v="669"/>
    <n v="81"/>
    <n v="201"/>
    <n v="157"/>
    <n v="187"/>
    <n v="78.82352941176471"/>
    <n v="61.568627450980394"/>
    <n v="73.333333333333329"/>
    <n v="0.63600000000000001"/>
    <x v="2"/>
    <x v="1"/>
    <n v="9875"/>
    <n v="5.07"/>
    <n v="14.6"/>
    <n v="41.6"/>
    <n v="254462"/>
    <n v="91.9"/>
    <n v="35.4"/>
    <s v="CytoData"/>
    <s v="Giemsa"/>
    <s v="Leica_DM2000"/>
    <n v="60"/>
    <n v="256"/>
    <n v="5.3600000000000002E-2"/>
    <n v="0.82540000000000002"/>
    <n v="0.8831"/>
    <n v="5.7699999999999974E-2"/>
  </r>
  <r>
    <s v="CELL_005421"/>
    <x v="11"/>
    <x v="0"/>
    <s v="Infection"/>
    <n v="12.28"/>
    <n v="55.3"/>
    <n v="0.50700000000000001"/>
    <n v="0.39700000000000002"/>
    <n v="139.2947103274559"/>
    <n v="0.84699999999999998"/>
    <n v="0.35"/>
    <n v="4.8099999999999996"/>
    <n v="3.2"/>
    <n v="0.85599999999999998"/>
    <n v="434"/>
    <n v="75"/>
    <n v="200"/>
    <n v="178"/>
    <n v="188"/>
    <n v="78.431372549019613"/>
    <n v="69.803921568627445"/>
    <n v="73.725490196078439"/>
    <n v="0.70399999999999996"/>
    <x v="2"/>
    <x v="1"/>
    <n v="7300"/>
    <n v="4.72"/>
    <n v="11.8"/>
    <n v="45.2"/>
    <n v="192761"/>
    <n v="83.8"/>
    <n v="32.200000000000003"/>
    <s v="Raabin_WBC"/>
    <s v="May_Grunwald_Giemsa"/>
    <s v="Leica_DM2000"/>
    <n v="100"/>
    <n v="360"/>
    <n v="0.82679999999999998"/>
    <n v="0.8125"/>
    <n v="0.79830000000000001"/>
    <n v="-1.419999999999999E-2"/>
  </r>
  <r>
    <s v="CELL_003102"/>
    <x v="2"/>
    <x v="1"/>
    <s v="Normal_RBC"/>
    <n v="7.38"/>
    <n v="0"/>
    <n v="0"/>
    <n v="1"/>
    <n v="0"/>
    <n v="0.85"/>
    <n v="0.153"/>
    <n v="0.56000000000000005"/>
    <n v="1"/>
    <n v="0.95899999999999996"/>
    <n v="167"/>
    <n v="37"/>
    <n v="239"/>
    <n v="137"/>
    <n v="138"/>
    <n v="93.725490196078425"/>
    <n v="53.725490196078432"/>
    <n v="54.117647058823529"/>
    <n v="0.59799999999999998"/>
    <x v="1"/>
    <x v="0"/>
    <n v="5803"/>
    <n v="5.0999999999999996"/>
    <n v="15"/>
    <n v="44.7"/>
    <n v="214276"/>
    <n v="87.4"/>
    <n v="32"/>
    <s v="Raabin_WBC"/>
    <s v="Wright"/>
    <s v="Zeiss_Axio"/>
    <n v="40"/>
    <n v="256"/>
    <n v="5.1999999999999998E-2"/>
    <n v="0.85529999999999995"/>
    <n v="0.9839"/>
    <n v="0.12860000000000005"/>
  </r>
  <r>
    <s v="CELL_005246"/>
    <x v="14"/>
    <x v="0"/>
    <s v="Anemia"/>
    <n v="7.79"/>
    <n v="0"/>
    <n v="0"/>
    <n v="1"/>
    <n v="0"/>
    <n v="0.89500000000000002"/>
    <n v="0.19400000000000001"/>
    <n v="0.73"/>
    <n v="1"/>
    <n v="0.92"/>
    <n v="202"/>
    <n v="54"/>
    <n v="224"/>
    <n v="128"/>
    <n v="114"/>
    <n v="87.843137254901961"/>
    <n v="50.196078431372548"/>
    <n v="44.705882352941181"/>
    <n v="0.45400000000000001"/>
    <x v="1"/>
    <x v="1"/>
    <n v="9920"/>
    <n v="2.79"/>
    <n v="12.6"/>
    <n v="35.9"/>
    <n v="262720"/>
    <n v="81"/>
    <n v="34.1"/>
    <s v="PBC_Dataset"/>
    <s v="Wright"/>
    <s v="Olympus_BX51"/>
    <n v="40"/>
    <n v="224"/>
    <n v="0.85309999999999997"/>
    <n v="0.58389999999999997"/>
    <n v="0.89019999999999999"/>
    <n v="0.30630000000000002"/>
  </r>
  <r>
    <s v="CELL_004765"/>
    <x v="12"/>
    <x v="0"/>
    <s v="Anemia"/>
    <n v="4.84"/>
    <n v="0"/>
    <n v="0"/>
    <n v="1"/>
    <n v="0"/>
    <n v="0.55300000000000005"/>
    <n v="0.84499999999999997"/>
    <n v="0.69"/>
    <n v="1"/>
    <n v="0.66400000000000003"/>
    <n v="60"/>
    <n v="30"/>
    <n v="222"/>
    <n v="121"/>
    <n v="124"/>
    <n v="87.058823529411768"/>
    <n v="47.450980392156858"/>
    <n v="48.627450980392155"/>
    <n v="0.57999999999999996"/>
    <x v="1"/>
    <x v="0"/>
    <n v="8554"/>
    <n v="4.78"/>
    <n v="15.6"/>
    <n v="39"/>
    <n v="202852"/>
    <n v="103.8"/>
    <n v="32.1"/>
    <s v="PBC_Dataset"/>
    <s v="Giemsa"/>
    <s v="Olympus_BX51"/>
    <n v="40"/>
    <n v="224"/>
    <n v="0.70369999999999999"/>
    <n v="0.93889999999999996"/>
    <n v="0.62739999999999996"/>
    <n v="-0.3115"/>
  </r>
  <r>
    <s v="CELL_005578"/>
    <x v="3"/>
    <x v="0"/>
    <s v="Infection"/>
    <n v="13.21"/>
    <n v="76.3"/>
    <n v="0.52300000000000002"/>
    <n v="0.34300000000000003"/>
    <n v="222.44897959183672"/>
    <n v="0.71"/>
    <n v="0.443"/>
    <n v="1.3"/>
    <n v="1"/>
    <n v="0.85899999999999999"/>
    <n v="551"/>
    <n v="105"/>
    <n v="202"/>
    <n v="144"/>
    <n v="187"/>
    <n v="79.215686274509807"/>
    <n v="56.470588235294116"/>
    <n v="73.333333333333329"/>
    <n v="0.77300000000000002"/>
    <x v="2"/>
    <x v="1"/>
    <n v="5956"/>
    <n v="4.8499999999999996"/>
    <n v="9.8000000000000007"/>
    <n v="38.6"/>
    <n v="242662"/>
    <n v="76.900000000000006"/>
    <n v="33.1"/>
    <s v="Raabin_WBC"/>
    <s v="May_Grunwald_Giemsa"/>
    <s v="Zeiss_Axio"/>
    <n v="100"/>
    <n v="360"/>
    <n v="0.89670000000000005"/>
    <n v="0.80989999999999995"/>
    <n v="0.71179999999999999"/>
    <n v="-9.8099999999999965E-2"/>
  </r>
  <r>
    <s v="CELL_005222"/>
    <x v="14"/>
    <x v="0"/>
    <s v="Anemia"/>
    <n v="7.4"/>
    <n v="0"/>
    <n v="0"/>
    <n v="1"/>
    <n v="0"/>
    <n v="0.86499999999999999"/>
    <n v="0.14499999999999999"/>
    <n v="0.79"/>
    <n v="1"/>
    <n v="0.95099999999999996"/>
    <n v="207"/>
    <n v="44"/>
    <n v="236"/>
    <n v="115"/>
    <n v="135"/>
    <n v="92.549019607843135"/>
    <n v="45.098039215686278"/>
    <n v="52.941176470588239"/>
    <n v="0.57299999999999995"/>
    <x v="1"/>
    <x v="0"/>
    <n v="8077"/>
    <n v="5.3"/>
    <n v="14.8"/>
    <n v="40.200000000000003"/>
    <n v="175594"/>
    <n v="99.3"/>
    <n v="32.200000000000003"/>
    <s v="PBC_Dataset"/>
    <s v="Giemsa"/>
    <s v="Zeiss_Axio"/>
    <n v="100"/>
    <n v="360"/>
    <n v="0.92530000000000001"/>
    <n v="0.82210000000000005"/>
    <n v="0.88"/>
    <n v="5.7899999999999952E-2"/>
  </r>
  <r>
    <s v="CELL_001996"/>
    <x v="4"/>
    <x v="1"/>
    <s v="Normal_WBC"/>
    <n v="15.54"/>
    <n v="64.099999999999994"/>
    <n v="0.373"/>
    <n v="0.318"/>
    <n v="201.57232704402514"/>
    <n v="0.64"/>
    <n v="0.77800000000000002"/>
    <n v="2.37"/>
    <n v="1"/>
    <n v="0.64600000000000002"/>
    <n v="488"/>
    <n v="106"/>
    <n v="186"/>
    <n v="184"/>
    <n v="183"/>
    <n v="72.941176470588232"/>
    <n v="72.156862745098039"/>
    <n v="71.764705882352942"/>
    <n v="0.56299999999999994"/>
    <x v="0"/>
    <x v="1"/>
    <n v="4138"/>
    <n v="5.57"/>
    <n v="12.9"/>
    <n v="38.5"/>
    <n v="113362"/>
    <n v="104.6"/>
    <n v="35.4"/>
    <s v="PBC_Dataset"/>
    <s v="May_Grunwald_Giemsa"/>
    <s v="Zeiss_Axio"/>
    <n v="100"/>
    <n v="224"/>
    <n v="0.14580000000000001"/>
    <n v="0.95109999999999995"/>
    <n v="0.89159999999999995"/>
    <n v="-5.9499999999999997E-2"/>
  </r>
  <r>
    <s v="CELL_003051"/>
    <x v="2"/>
    <x v="1"/>
    <s v="Normal_RBC"/>
    <n v="6.62"/>
    <n v="0"/>
    <n v="0"/>
    <n v="1"/>
    <n v="0"/>
    <n v="0.92800000000000005"/>
    <n v="0.16800000000000001"/>
    <n v="0.71"/>
    <n v="1"/>
    <n v="0.94199999999999995"/>
    <n v="211"/>
    <n v="48"/>
    <n v="222"/>
    <n v="127"/>
    <n v="119"/>
    <n v="87.058823529411768"/>
    <n v="49.803921568627452"/>
    <n v="46.666666666666664"/>
    <n v="0.49"/>
    <x v="2"/>
    <x v="1"/>
    <n v="4954"/>
    <n v="4.29"/>
    <n v="15.7"/>
    <n v="42.8"/>
    <n v="171073"/>
    <n v="106.7"/>
    <n v="33"/>
    <s v="PBC_Dataset"/>
    <s v="Giemsa"/>
    <s v="Leica_DM2000"/>
    <n v="60"/>
    <n v="256"/>
    <n v="5.5199999999999999E-2"/>
    <n v="1"/>
    <n v="0.9405"/>
    <n v="-5.9499999999999997E-2"/>
  </r>
  <r>
    <s v="CELL_002225"/>
    <x v="4"/>
    <x v="1"/>
    <s v="Normal_WBC"/>
    <n v="16.899999999999999"/>
    <n v="65"/>
    <n v="0.38300000000000001"/>
    <n v="0.35"/>
    <n v="185.71428571428572"/>
    <n v="0.76800000000000002"/>
    <n v="0.501"/>
    <n v="1.87"/>
    <n v="1.6"/>
    <n v="0.76300000000000001"/>
    <n v="483"/>
    <n v="89"/>
    <n v="208"/>
    <n v="165"/>
    <n v="187"/>
    <n v="81.568627450980387"/>
    <n v="64.705882352941174"/>
    <n v="73.333333333333329"/>
    <n v="0.56899999999999995"/>
    <x v="0"/>
    <x v="0"/>
    <n v="6470"/>
    <n v="4.2699999999999996"/>
    <n v="13.1"/>
    <n v="46.3"/>
    <n v="276035"/>
    <n v="80.8"/>
    <n v="29.4"/>
    <s v="Raabin_WBC"/>
    <s v="Giemsa"/>
    <s v="Olympus_BX51"/>
    <n v="100"/>
    <n v="224"/>
    <n v="0.15659999999999999"/>
    <n v="1"/>
    <n v="0.85189999999999999"/>
    <n v="-0.14810000000000001"/>
  </r>
  <r>
    <s v="CELL_001107"/>
    <x v="5"/>
    <x v="1"/>
    <s v="Normal_WBC"/>
    <n v="8.6199999999999992"/>
    <n v="81.8"/>
    <n v="0.83399999999999996"/>
    <n v="0.21"/>
    <n v="389.52380952380952"/>
    <n v="0.87"/>
    <n v="0.21"/>
    <n v="1.06"/>
    <n v="1"/>
    <n v="0.90800000000000003"/>
    <n v="256"/>
    <n v="46"/>
    <n v="229"/>
    <n v="158"/>
    <n v="195"/>
    <n v="89.803921568627459"/>
    <n v="61.96078431372549"/>
    <n v="76.470588235294116"/>
    <n v="0.69799999999999995"/>
    <x v="1"/>
    <x v="0"/>
    <n v="8825"/>
    <n v="5.74"/>
    <n v="12.7"/>
    <n v="38.799999999999997"/>
    <n v="303845"/>
    <n v="81.900000000000006"/>
    <n v="33.299999999999997"/>
    <s v="PBC_Dataset"/>
    <s v="Giemsa"/>
    <s v="Olympus_BX51"/>
    <n v="40"/>
    <n v="224"/>
    <n v="0.156"/>
    <n v="0.84040000000000004"/>
    <n v="0.81079999999999997"/>
    <n v="-2.9600000000000071E-2"/>
  </r>
  <r>
    <s v="CELL_004401"/>
    <x v="13"/>
    <x v="0"/>
    <s v="Leukemia"/>
    <n v="13.05"/>
    <n v="89.6"/>
    <n v="0.51400000000000001"/>
    <n v="0.19"/>
    <n v="471.57894736842104"/>
    <n v="0.85599999999999998"/>
    <n v="0.41"/>
    <n v="0.92"/>
    <n v="1"/>
    <n v="0.95399999999999996"/>
    <n v="652"/>
    <n v="98"/>
    <n v="197"/>
    <n v="150"/>
    <n v="200"/>
    <n v="77.254901960784323"/>
    <n v="58.82352941176471"/>
    <n v="78.431372549019613"/>
    <n v="0.70299999999999996"/>
    <x v="1"/>
    <x v="0"/>
    <n v="9683"/>
    <n v="5.87"/>
    <n v="14.5"/>
    <n v="36.5"/>
    <n v="207205"/>
    <n v="89.5"/>
    <n v="31.7"/>
    <s v="Raabin_WBC"/>
    <s v="Giemsa"/>
    <s v="Zeiss_Axio"/>
    <n v="100"/>
    <n v="360"/>
    <n v="0.80740000000000001"/>
    <n v="0.77280000000000004"/>
    <n v="0.84850000000000003"/>
    <n v="7.569999999999999E-2"/>
  </r>
  <r>
    <s v="CELL_000819"/>
    <x v="1"/>
    <x v="1"/>
    <s v="Normal_WBC"/>
    <n v="13.89"/>
    <n v="62.6"/>
    <n v="0.59699999999999998"/>
    <n v="0.48099999999999998"/>
    <n v="130.14553014553016"/>
    <n v="0.82199999999999995"/>
    <n v="0.45900000000000002"/>
    <n v="3.85"/>
    <n v="3.4"/>
    <n v="0.88600000000000001"/>
    <n v="437"/>
    <n v="77"/>
    <n v="230"/>
    <n v="171"/>
    <n v="198"/>
    <n v="90.196078431372555"/>
    <n v="67.058823529411754"/>
    <n v="77.64705882352942"/>
    <n v="0.623"/>
    <x v="0"/>
    <x v="0"/>
    <n v="10745"/>
    <n v="5.48"/>
    <n v="17.8"/>
    <n v="45.7"/>
    <n v="335686"/>
    <n v="83.2"/>
    <n v="34.9"/>
    <s v="PBC_Dataset"/>
    <s v="Giemsa"/>
    <s v="Olympus_BX51"/>
    <n v="40"/>
    <n v="512"/>
    <n v="4.4999999999999998E-2"/>
    <n v="0.91649999999999998"/>
    <n v="0.9405"/>
    <n v="2.4000000000000021E-2"/>
  </r>
  <r>
    <s v="CELL_003913"/>
    <x v="7"/>
    <x v="1"/>
    <s v="Normal_Platelet"/>
    <n v="2.57"/>
    <n v="0"/>
    <n v="0"/>
    <n v="1"/>
    <n v="0"/>
    <n v="0.60299999999999998"/>
    <n v="0.26600000000000001"/>
    <n v="3.64"/>
    <n v="1"/>
    <n v="0.69699999999999995"/>
    <n v="39"/>
    <n v="23"/>
    <n v="228"/>
    <n v="125"/>
    <n v="180"/>
    <n v="89.411764705882362"/>
    <n v="49.019607843137251"/>
    <n v="70.588235294117652"/>
    <n v="0.46200000000000002"/>
    <x v="0"/>
    <x v="0"/>
    <n v="6631"/>
    <n v="3.75"/>
    <n v="12.8"/>
    <n v="45.4"/>
    <n v="127697"/>
    <n v="85.7"/>
    <n v="34.299999999999997"/>
    <s v="CytoData"/>
    <s v="Wright"/>
    <s v="Olympus_BX51"/>
    <n v="100"/>
    <n v="512"/>
    <n v="1.6400000000000001E-2"/>
    <n v="0.85599999999999998"/>
    <n v="0.88980000000000004"/>
    <n v="3.3800000000000052E-2"/>
  </r>
  <r>
    <s v="CELL_004272"/>
    <x v="8"/>
    <x v="0"/>
    <s v="Leukemia"/>
    <n v="11.2"/>
    <n v="84.1"/>
    <n v="0.27800000000000002"/>
    <n v="0.106"/>
    <n v="793.39622641509436"/>
    <n v="0.73799999999999999"/>
    <n v="0.26600000000000001"/>
    <n v="1.04"/>
    <n v="1.1000000000000001"/>
    <n v="0.88900000000000001"/>
    <n v="623"/>
    <n v="88"/>
    <n v="195"/>
    <n v="160"/>
    <n v="191"/>
    <n v="76.470588235294116"/>
    <n v="62.745098039215684"/>
    <n v="74.901960784313729"/>
    <n v="0.622"/>
    <x v="1"/>
    <x v="1"/>
    <n v="10890"/>
    <n v="5.38"/>
    <n v="14.6"/>
    <n v="40"/>
    <n v="286880"/>
    <n v="98.7"/>
    <n v="34"/>
    <s v="Raabin_WBC"/>
    <s v="Wright"/>
    <s v="Zeiss_Axio"/>
    <n v="100"/>
    <n v="256"/>
    <n v="0.66869999999999996"/>
    <n v="0.86129999999999995"/>
    <n v="0.75929999999999997"/>
    <n v="-0.10199999999999998"/>
  </r>
  <r>
    <s v="CELL_001698"/>
    <x v="5"/>
    <x v="1"/>
    <s v="Normal_WBC"/>
    <n v="9.84"/>
    <n v="94.7"/>
    <n v="0.84099999999999997"/>
    <n v="0.16400000000000001"/>
    <n v="577.43902439024384"/>
    <n v="0.873"/>
    <n v="0.13400000000000001"/>
    <n v="1.34"/>
    <n v="1.1000000000000001"/>
    <n v="0.96599999999999997"/>
    <n v="266"/>
    <n v="52"/>
    <n v="217"/>
    <n v="171"/>
    <n v="183"/>
    <n v="85.098039215686271"/>
    <n v="67.058823529411754"/>
    <n v="71.764705882352942"/>
    <n v="0.69699999999999995"/>
    <x v="1"/>
    <x v="0"/>
    <n v="8973"/>
    <n v="4.7300000000000004"/>
    <n v="9.4"/>
    <n v="47.6"/>
    <n v="184666"/>
    <n v="91.8"/>
    <n v="36"/>
    <s v="CytoData"/>
    <s v="May_Grunwald_Giemsa"/>
    <s v="Olympus_BX51"/>
    <n v="100"/>
    <n v="256"/>
    <n v="4.0399999999999998E-2"/>
    <n v="0.91400000000000003"/>
    <n v="0.90700000000000003"/>
    <n v="-7.0000000000000062E-3"/>
  </r>
  <r>
    <s v="CELL_002464"/>
    <x v="10"/>
    <x v="1"/>
    <s v="Normal_WBC"/>
    <n v="12.48"/>
    <n v="48.5"/>
    <n v="0.61899999999999999"/>
    <n v="0.56399999999999995"/>
    <n v="85.992907801418454"/>
    <n v="0.79600000000000004"/>
    <n v="0.48799999999999999"/>
    <n v="4.8499999999999996"/>
    <n v="2.1"/>
    <n v="0.81"/>
    <n v="560"/>
    <n v="74"/>
    <n v="218"/>
    <n v="107"/>
    <n v="184"/>
    <n v="85.490196078431367"/>
    <n v="41.96078431372549"/>
    <n v="72.156862745098039"/>
    <n v="0.75900000000000001"/>
    <x v="1"/>
    <x v="0"/>
    <n v="4522"/>
    <n v="5.44"/>
    <n v="16.3"/>
    <n v="32.200000000000003"/>
    <n v="194359"/>
    <n v="75.099999999999994"/>
    <n v="31.9"/>
    <s v="CytoData"/>
    <s v="Giemsa"/>
    <s v="Zeiss_Axio"/>
    <n v="60"/>
    <n v="512"/>
    <n v="0.14549999999999999"/>
    <n v="0.93789999999999996"/>
    <n v="0.97650000000000003"/>
    <n v="3.8600000000000079E-2"/>
  </r>
  <r>
    <s v="CELL_000137"/>
    <x v="1"/>
    <x v="1"/>
    <s v="Normal_WBC"/>
    <n v="11.28"/>
    <n v="55.6"/>
    <n v="0.64600000000000002"/>
    <n v="0.40400000000000003"/>
    <n v="137.62376237623761"/>
    <n v="0.84"/>
    <n v="0.317"/>
    <n v="2.78"/>
    <n v="4"/>
    <n v="0.86599999999999999"/>
    <n v="462"/>
    <n v="61"/>
    <n v="203"/>
    <n v="172"/>
    <n v="185"/>
    <n v="79.607843137254903"/>
    <n v="67.450980392156865"/>
    <n v="72.549019607843135"/>
    <n v="0.57499999999999996"/>
    <x v="1"/>
    <x v="0"/>
    <n v="8145"/>
    <n v="4.05"/>
    <n v="15"/>
    <n v="41.2"/>
    <n v="271426"/>
    <n v="82"/>
    <n v="34"/>
    <s v="Raabin_WBC"/>
    <s v="May_Grunwald_Giemsa"/>
    <s v="Leica_DM2000"/>
    <n v="60"/>
    <n v="360"/>
    <n v="0.1278"/>
    <n v="1"/>
    <n v="0.82899999999999996"/>
    <n v="-0.17100000000000004"/>
  </r>
  <r>
    <s v="CELL_005621"/>
    <x v="3"/>
    <x v="0"/>
    <s v="Infection"/>
    <n v="14.33"/>
    <n v="77"/>
    <n v="0.64500000000000002"/>
    <n v="0.375"/>
    <n v="205.33333333333334"/>
    <n v="0.78700000000000003"/>
    <n v="0.437"/>
    <n v="1.02"/>
    <n v="1"/>
    <n v="0.82799999999999996"/>
    <n v="477"/>
    <n v="86"/>
    <n v="217"/>
    <n v="146"/>
    <n v="206"/>
    <n v="85.098039215686271"/>
    <n v="57.254901960784309"/>
    <n v="80.784313725490193"/>
    <n v="0.86099999999999999"/>
    <x v="0"/>
    <x v="1"/>
    <n v="7548"/>
    <n v="5.2"/>
    <n v="11.8"/>
    <n v="41.6"/>
    <n v="218737"/>
    <n v="86.1"/>
    <n v="32.200000000000003"/>
    <s v="PBC_Dataset"/>
    <s v="Wright"/>
    <s v="Olympus_BX51"/>
    <n v="100"/>
    <n v="224"/>
    <n v="0.84360000000000002"/>
    <n v="0.83830000000000005"/>
    <n v="0.80449999999999999"/>
    <n v="-3.3800000000000052E-2"/>
  </r>
  <r>
    <s v="CELL_002808"/>
    <x v="2"/>
    <x v="1"/>
    <s v="Normal_RBC"/>
    <n v="7.72"/>
    <n v="0"/>
    <n v="0"/>
    <n v="1"/>
    <n v="0"/>
    <n v="0.93500000000000005"/>
    <n v="0.28299999999999997"/>
    <n v="0.64"/>
    <n v="1"/>
    <n v="0.92"/>
    <n v="188"/>
    <n v="42"/>
    <n v="236"/>
    <n v="132"/>
    <n v="135"/>
    <n v="92.549019607843135"/>
    <n v="51.764705882352949"/>
    <n v="52.941176470588239"/>
    <n v="0.41099999999999998"/>
    <x v="1"/>
    <x v="1"/>
    <n v="10367"/>
    <n v="4.93"/>
    <n v="15.1"/>
    <n v="41.4"/>
    <n v="292689"/>
    <n v="86.3"/>
    <n v="35"/>
    <s v="PBC_Dataset"/>
    <s v="Giemsa"/>
    <s v="Leica_DM2000"/>
    <n v="40"/>
    <n v="256"/>
    <n v="0"/>
    <n v="0.85399999999999998"/>
    <n v="0.9466"/>
    <n v="9.2600000000000016E-2"/>
  </r>
  <r>
    <s v="CELL_005214"/>
    <x v="14"/>
    <x v="0"/>
    <s v="Anemia"/>
    <n v="8.64"/>
    <n v="0"/>
    <n v="0"/>
    <n v="1"/>
    <n v="0"/>
    <n v="0.95599999999999996"/>
    <n v="0.127"/>
    <n v="0.8"/>
    <n v="1"/>
    <n v="0.93300000000000005"/>
    <n v="160"/>
    <n v="53"/>
    <n v="221"/>
    <n v="126"/>
    <n v="131"/>
    <n v="86.666666666666671"/>
    <n v="49.411764705882355"/>
    <n v="51.372549019607838"/>
    <n v="0.51"/>
    <x v="1"/>
    <x v="0"/>
    <n v="9041"/>
    <n v="6.68"/>
    <n v="15.5"/>
    <n v="46.9"/>
    <n v="285050"/>
    <n v="88"/>
    <n v="34"/>
    <s v="PBC_Dataset"/>
    <s v="Giemsa"/>
    <s v="Leica_DM2000"/>
    <n v="100"/>
    <n v="512"/>
    <n v="0.80189999999999995"/>
    <n v="0.64729999999999999"/>
    <n v="0.81140000000000001"/>
    <n v="0.16410000000000002"/>
  </r>
  <r>
    <s v="CELL_001181"/>
    <x v="5"/>
    <x v="1"/>
    <s v="Normal_WBC"/>
    <n v="9.43"/>
    <n v="75.2"/>
    <n v="0.74099999999999999"/>
    <n v="0.17399999999999999"/>
    <n v="432.18390804597703"/>
    <n v="0.878"/>
    <n v="0.127"/>
    <n v="1.36"/>
    <n v="1"/>
    <n v="0.98699999999999999"/>
    <n v="292"/>
    <n v="61"/>
    <n v="189"/>
    <n v="140"/>
    <n v="202"/>
    <n v="74.117647058823536"/>
    <n v="54.901960784313729"/>
    <n v="79.215686274509807"/>
    <n v="0.65400000000000003"/>
    <x v="1"/>
    <x v="1"/>
    <n v="8604"/>
    <n v="5.49"/>
    <n v="14.8"/>
    <n v="37"/>
    <n v="169471"/>
    <n v="74.8"/>
    <n v="32.700000000000003"/>
    <s v="Raabin_WBC"/>
    <s v="Wright"/>
    <s v="Olympus_BX51"/>
    <n v="100"/>
    <n v="256"/>
    <n v="4.4400000000000002E-2"/>
    <n v="0.9335"/>
    <n v="0.95499999999999996"/>
    <n v="2.1499999999999964E-2"/>
  </r>
  <r>
    <s v="CELL_005734"/>
    <x v="6"/>
    <x v="0"/>
    <s v="Artefact"/>
    <n v="10.69"/>
    <n v="88.1"/>
    <n v="0.71199999999999997"/>
    <n v="0.16600000000000001"/>
    <n v="530.72289156626505"/>
    <n v="0.51400000000000001"/>
    <n v="0.67300000000000004"/>
    <n v="0.27"/>
    <n v="1"/>
    <n v="0.747"/>
    <n v="384"/>
    <n v="79"/>
    <n v="177"/>
    <n v="157"/>
    <n v="186"/>
    <n v="69.411764705882348"/>
    <n v="61.568627450980394"/>
    <n v="72.941176470588232"/>
    <n v="0.94299999999999995"/>
    <x v="1"/>
    <x v="0"/>
    <n v="7853"/>
    <n v="4.6900000000000004"/>
    <n v="15.7"/>
    <n v="52.5"/>
    <n v="245449"/>
    <n v="88.5"/>
    <n v="34.6"/>
    <s v="Raabin_WBC"/>
    <s v="Giemsa"/>
    <s v="Olympus_BX51"/>
    <n v="40"/>
    <n v="224"/>
    <n v="0.67659999999999998"/>
    <n v="0.60470000000000002"/>
    <n v="0.90249999999999997"/>
    <n v="0.29779999999999995"/>
  </r>
  <r>
    <s v="CELL_000889"/>
    <x v="1"/>
    <x v="1"/>
    <s v="Normal_WBC"/>
    <n v="14.27"/>
    <n v="59.2"/>
    <n v="0.54500000000000004"/>
    <n v="0.38900000000000001"/>
    <n v="152.18508997429305"/>
    <n v="0.79200000000000004"/>
    <n v="0.375"/>
    <n v="3.15"/>
    <n v="3.4"/>
    <n v="0.71699999999999997"/>
    <n v="483"/>
    <n v="71"/>
    <n v="188"/>
    <n v="167"/>
    <n v="172"/>
    <n v="73.725490196078439"/>
    <n v="65.490196078431367"/>
    <n v="67.450980392156865"/>
    <n v="0.68899999999999995"/>
    <x v="1"/>
    <x v="0"/>
    <n v="9204"/>
    <n v="5.08"/>
    <n v="14.4"/>
    <n v="36.700000000000003"/>
    <n v="160590"/>
    <n v="76.599999999999994"/>
    <n v="32.700000000000003"/>
    <s v="PBC_Dataset"/>
    <s v="Giemsa"/>
    <s v="Leica_DM2000"/>
    <n v="100"/>
    <n v="224"/>
    <n v="7.8200000000000006E-2"/>
    <n v="0.89180000000000004"/>
    <n v="0.9284"/>
    <n v="3.6599999999999966E-2"/>
  </r>
  <r>
    <s v="CELL_002458"/>
    <x v="10"/>
    <x v="1"/>
    <s v="Normal_WBC"/>
    <n v="11.79"/>
    <n v="50.5"/>
    <n v="0.57399999999999995"/>
    <n v="0.42699999999999999"/>
    <n v="118.26697892271663"/>
    <n v="0.77400000000000002"/>
    <n v="0.42499999999999999"/>
    <n v="4.3499999999999996"/>
    <n v="2.5"/>
    <n v="0.78900000000000003"/>
    <n v="446"/>
    <n v="85"/>
    <n v="232"/>
    <n v="138"/>
    <n v="137"/>
    <n v="90.980392156862749"/>
    <n v="54.117647058823529"/>
    <n v="53.725490196078432"/>
    <n v="0.624"/>
    <x v="1"/>
    <x v="0"/>
    <n v="9331"/>
    <n v="4.78"/>
    <n v="11.2"/>
    <n v="38"/>
    <n v="86599"/>
    <n v="98.7"/>
    <n v="32.9"/>
    <s v="CytoData"/>
    <s v="Giemsa"/>
    <s v="Zeiss_Axio"/>
    <n v="100"/>
    <n v="360"/>
    <n v="9.7199999999999995E-2"/>
    <n v="0.85360000000000003"/>
    <n v="0.80030000000000001"/>
    <n v="-5.3300000000000014E-2"/>
  </r>
  <r>
    <s v="CELL_005320"/>
    <x v="0"/>
    <x v="0"/>
    <s v="Infection"/>
    <n v="13.79"/>
    <n v="63"/>
    <n v="0.621"/>
    <n v="0.40899999999999997"/>
    <n v="154.03422982885087"/>
    <n v="0.67800000000000005"/>
    <n v="0.34200000000000003"/>
    <n v="3.21"/>
    <n v="6.2"/>
    <n v="0.78500000000000003"/>
    <n v="348"/>
    <n v="77"/>
    <n v="184"/>
    <n v="164"/>
    <n v="161"/>
    <n v="72.156862745098039"/>
    <n v="64.313725490196077"/>
    <n v="63.13725490196078"/>
    <n v="0.65100000000000002"/>
    <x v="1"/>
    <x v="0"/>
    <n v="7355"/>
    <n v="4.45"/>
    <n v="10.7"/>
    <n v="45"/>
    <n v="235162"/>
    <n v="95.8"/>
    <n v="35.1"/>
    <s v="CytoData"/>
    <s v="Giemsa"/>
    <s v="Leica_DM2000"/>
    <n v="100"/>
    <n v="360"/>
    <n v="0.93740000000000001"/>
    <n v="0.86509999999999998"/>
    <n v="0.85729999999999995"/>
    <n v="-7.8000000000000291E-3"/>
  </r>
  <r>
    <s v="CELL_000818"/>
    <x v="1"/>
    <x v="1"/>
    <s v="Normal_WBC"/>
    <n v="12.18"/>
    <n v="53.4"/>
    <n v="0.49"/>
    <n v="0.435"/>
    <n v="122.75862068965517"/>
    <n v="0.81299999999999994"/>
    <n v="0.45700000000000002"/>
    <n v="2.4"/>
    <n v="3.3"/>
    <n v="0.81299999999999994"/>
    <n v="360"/>
    <n v="71"/>
    <n v="212"/>
    <n v="167"/>
    <n v="186"/>
    <n v="83.137254901960787"/>
    <n v="65.490196078431367"/>
    <n v="72.941176470588232"/>
    <n v="0.58799999999999997"/>
    <x v="1"/>
    <x v="0"/>
    <n v="12030"/>
    <n v="4.92"/>
    <n v="13.8"/>
    <n v="48.5"/>
    <n v="220150"/>
    <n v="87.6"/>
    <n v="35.299999999999997"/>
    <s v="PBC_Dataset"/>
    <s v="Wright"/>
    <s v="Leica_DM2000"/>
    <n v="60"/>
    <n v="512"/>
    <n v="0"/>
    <n v="0.98929999999999996"/>
    <n v="0.94630000000000003"/>
    <n v="-4.2999999999999927E-2"/>
  </r>
  <r>
    <s v="CELL_001112"/>
    <x v="5"/>
    <x v="1"/>
    <s v="Normal_WBC"/>
    <n v="9.0500000000000007"/>
    <n v="81.400000000000006"/>
    <n v="0.67"/>
    <n v="0.13"/>
    <n v="626.15384615384619"/>
    <n v="0.83199999999999996"/>
    <n v="0.129"/>
    <n v="1.1299999999999999"/>
    <n v="1"/>
    <n v="0.86699999999999999"/>
    <n v="284"/>
    <n v="55"/>
    <n v="198"/>
    <n v="147"/>
    <n v="200"/>
    <n v="77.64705882352942"/>
    <n v="57.647058823529406"/>
    <n v="78.431372549019613"/>
    <n v="0.81799999999999995"/>
    <x v="1"/>
    <x v="1"/>
    <n v="8935"/>
    <n v="3.6"/>
    <n v="16"/>
    <n v="33.799999999999997"/>
    <n v="233476"/>
    <n v="87.4"/>
    <n v="32.799999999999997"/>
    <s v="PBC_Dataset"/>
    <s v="May_Grunwald_Giemsa"/>
    <s v="Leica_DM2000"/>
    <n v="60"/>
    <n v="360"/>
    <n v="0.14330000000000001"/>
    <n v="0.91490000000000005"/>
    <n v="0.97119999999999995"/>
    <n v="5.6299999999999906E-2"/>
  </r>
  <r>
    <s v="CELL_005130"/>
    <x v="14"/>
    <x v="0"/>
    <s v="Anemia"/>
    <n v="9.27"/>
    <n v="0"/>
    <n v="0"/>
    <n v="1"/>
    <n v="0"/>
    <n v="0.97699999999999998"/>
    <n v="0.15"/>
    <n v="0.93"/>
    <n v="1"/>
    <n v="0.89600000000000002"/>
    <n v="216"/>
    <n v="64"/>
    <n v="237"/>
    <n v="142"/>
    <n v="137"/>
    <n v="92.941176470588232"/>
    <n v="55.686274509803923"/>
    <n v="53.725490196078432"/>
    <n v="0.46800000000000003"/>
    <x v="1"/>
    <x v="1"/>
    <n v="9276"/>
    <n v="6.51"/>
    <n v="12.7"/>
    <n v="41.3"/>
    <n v="271830"/>
    <n v="98"/>
    <n v="32.1"/>
    <s v="CytoData"/>
    <s v="Giemsa"/>
    <s v="Leica_DM2000"/>
    <n v="60"/>
    <n v="256"/>
    <n v="0.78290000000000004"/>
    <n v="0.83909999999999996"/>
    <n v="0.74780000000000002"/>
    <n v="-9.1299999999999937E-2"/>
  </r>
  <r>
    <s v="CELL_004339"/>
    <x v="13"/>
    <x v="0"/>
    <s v="Leukemia"/>
    <n v="14.9"/>
    <n v="83.7"/>
    <n v="0.52200000000000002"/>
    <n v="0.20300000000000001"/>
    <n v="412.3152709359606"/>
    <n v="0.80200000000000005"/>
    <n v="0.254"/>
    <n v="1.1000000000000001"/>
    <n v="1.1000000000000001"/>
    <n v="0.878"/>
    <n v="593"/>
    <n v="104"/>
    <n v="209"/>
    <n v="157"/>
    <n v="193"/>
    <n v="81.960784313725483"/>
    <n v="61.568627450980394"/>
    <n v="75.686274509803923"/>
    <n v="0.67100000000000004"/>
    <x v="1"/>
    <x v="1"/>
    <n v="7421"/>
    <n v="4.22"/>
    <n v="12.4"/>
    <n v="46.3"/>
    <n v="292328"/>
    <n v="77.099999999999994"/>
    <n v="32.799999999999997"/>
    <s v="CytoData"/>
    <s v="Giemsa"/>
    <s v="Leica_DM2000"/>
    <n v="100"/>
    <n v="224"/>
    <n v="0.91100000000000003"/>
    <n v="0.76580000000000004"/>
    <n v="0.80710000000000004"/>
    <n v="4.1300000000000003E-2"/>
  </r>
  <r>
    <s v="CELL_003612"/>
    <x v="2"/>
    <x v="1"/>
    <s v="Normal_RBC"/>
    <n v="7.55"/>
    <n v="0"/>
    <n v="0"/>
    <n v="1"/>
    <n v="0"/>
    <n v="0.94"/>
    <n v="0.129"/>
    <n v="0.09"/>
    <n v="1"/>
    <n v="0.93200000000000005"/>
    <n v="203"/>
    <n v="42"/>
    <n v="229"/>
    <n v="124"/>
    <n v="133"/>
    <n v="89.803921568627459"/>
    <n v="48.627450980392155"/>
    <n v="52.156862745098046"/>
    <n v="0.50700000000000001"/>
    <x v="0"/>
    <x v="0"/>
    <n v="8782"/>
    <n v="4.66"/>
    <n v="12.5"/>
    <n v="39.1"/>
    <n v="353518"/>
    <n v="83.6"/>
    <n v="33.200000000000003"/>
    <s v="PBC_Dataset"/>
    <s v="Wright"/>
    <s v="Zeiss_Axio"/>
    <n v="60"/>
    <n v="512"/>
    <n v="9.7600000000000006E-2"/>
    <n v="0.86670000000000003"/>
    <n v="0.80420000000000003"/>
    <n v="-6.25E-2"/>
  </r>
  <r>
    <s v="CELL_001265"/>
    <x v="5"/>
    <x v="1"/>
    <s v="Normal_WBC"/>
    <n v="9.1999999999999993"/>
    <n v="78"/>
    <n v="0.86"/>
    <n v="0.25700000000000001"/>
    <n v="303.50194552529183"/>
    <n v="0.872"/>
    <n v="0.32600000000000001"/>
    <n v="1.05"/>
    <n v="1"/>
    <n v="0.96399999999999997"/>
    <n v="332"/>
    <n v="53"/>
    <n v="190"/>
    <n v="176"/>
    <n v="193"/>
    <n v="74.509803921568633"/>
    <n v="69.019607843137251"/>
    <n v="75.686274509803923"/>
    <n v="0.72"/>
    <x v="1"/>
    <x v="1"/>
    <n v="6369"/>
    <n v="5.73"/>
    <n v="13"/>
    <n v="30.7"/>
    <n v="102691"/>
    <n v="104.5"/>
    <n v="33.6"/>
    <s v="Raabin_WBC"/>
    <s v="Giemsa"/>
    <s v="Zeiss_Axio"/>
    <n v="100"/>
    <n v="224"/>
    <n v="9.6100000000000005E-2"/>
    <n v="0.85399999999999998"/>
    <n v="0.83930000000000005"/>
    <n v="-1.4699999999999935E-2"/>
  </r>
  <r>
    <s v="CELL_000991"/>
    <x v="1"/>
    <x v="1"/>
    <s v="Normal_WBC"/>
    <n v="11.28"/>
    <n v="59"/>
    <n v="0.52900000000000003"/>
    <n v="0.41"/>
    <n v="143.90243902439025"/>
    <n v="0.755"/>
    <n v="0.23599999999999999"/>
    <n v="2.78"/>
    <n v="2.8"/>
    <n v="0.80700000000000005"/>
    <n v="453"/>
    <n v="76"/>
    <n v="228"/>
    <n v="175"/>
    <n v="177"/>
    <n v="89.411764705882362"/>
    <n v="68.627450980392155"/>
    <n v="69.411764705882348"/>
    <n v="0.65100000000000002"/>
    <x v="1"/>
    <x v="1"/>
    <n v="6918"/>
    <n v="3.08"/>
    <n v="13.3"/>
    <n v="36.9"/>
    <n v="145754"/>
    <n v="94.9"/>
    <n v="32"/>
    <s v="CytoData"/>
    <s v="Wright"/>
    <s v="Olympus_BX51"/>
    <n v="100"/>
    <n v="360"/>
    <n v="4.8800000000000003E-2"/>
    <n v="0.96189999999999998"/>
    <n v="0.96060000000000001"/>
    <n v="-1.2999999999999678E-3"/>
  </r>
  <r>
    <s v="CELL_004377"/>
    <x v="13"/>
    <x v="0"/>
    <s v="Leukemia"/>
    <n v="14.78"/>
    <n v="80"/>
    <n v="0.441"/>
    <n v="0.18099999999999999"/>
    <n v="441.98895027624309"/>
    <n v="0.85099999999999998"/>
    <n v="0.26700000000000002"/>
    <n v="1.99"/>
    <n v="1.1000000000000001"/>
    <n v="0.876"/>
    <n v="561"/>
    <n v="92"/>
    <n v="195"/>
    <n v="143"/>
    <n v="213"/>
    <n v="76.470588235294116"/>
    <n v="56.078431372549019"/>
    <n v="83.529411764705884"/>
    <n v="0.67"/>
    <x v="0"/>
    <x v="0"/>
    <n v="2310"/>
    <n v="4.17"/>
    <n v="14"/>
    <n v="47.4"/>
    <n v="262107"/>
    <n v="96.6"/>
    <n v="33.6"/>
    <s v="PBC_Dataset"/>
    <s v="Wright"/>
    <s v="Leica_DM2000"/>
    <n v="40"/>
    <n v="360"/>
    <n v="0.68910000000000005"/>
    <n v="0.6653"/>
    <n v="0.91849999999999998"/>
    <n v="0.25319999999999998"/>
  </r>
  <r>
    <s v="CELL_001740"/>
    <x v="5"/>
    <x v="1"/>
    <s v="Normal_WBC"/>
    <n v="8.44"/>
    <n v="76.900000000000006"/>
    <n v="0.753"/>
    <n v="0.27200000000000002"/>
    <n v="282.72058823529414"/>
    <n v="0.86199999999999999"/>
    <n v="0.21"/>
    <n v="1.78"/>
    <n v="1.1000000000000001"/>
    <n v="0.91"/>
    <n v="322"/>
    <n v="53"/>
    <n v="194"/>
    <n v="150"/>
    <n v="197"/>
    <n v="76.078431372549019"/>
    <n v="58.82352941176471"/>
    <n v="77.254901960784323"/>
    <n v="0.748"/>
    <x v="1"/>
    <x v="1"/>
    <n v="4626"/>
    <n v="5.1100000000000003"/>
    <n v="15.4"/>
    <n v="37"/>
    <n v="207228"/>
    <n v="84.6"/>
    <n v="32.200000000000003"/>
    <s v="PBC_Dataset"/>
    <s v="Giemsa"/>
    <s v="Leica_DM2000"/>
    <n v="60"/>
    <n v="512"/>
    <n v="0.1096"/>
    <n v="0.7994"/>
    <n v="0.98750000000000004"/>
    <n v="0.18810000000000004"/>
  </r>
  <r>
    <s v="CELL_002789"/>
    <x v="9"/>
    <x v="1"/>
    <s v="Normal_WBC"/>
    <n v="10.11"/>
    <n v="61.8"/>
    <n v="0.749"/>
    <n v="0.48799999999999999"/>
    <n v="126.63934426229508"/>
    <n v="0.73799999999999999"/>
    <n v="0.248"/>
    <n v="4"/>
    <n v="2.4"/>
    <n v="0.74199999999999999"/>
    <n v="363"/>
    <n v="58"/>
    <n v="179"/>
    <n v="164"/>
    <n v="200"/>
    <n v="70.196078431372541"/>
    <n v="64.313725490196077"/>
    <n v="78.431372549019613"/>
    <n v="0.69299999999999995"/>
    <x v="1"/>
    <x v="0"/>
    <n v="9622"/>
    <n v="3.8"/>
    <n v="15.5"/>
    <n v="38.299999999999997"/>
    <n v="242678"/>
    <n v="90.2"/>
    <n v="33.799999999999997"/>
    <s v="PBC_Dataset"/>
    <s v="Wright"/>
    <s v="Zeiss_Axio"/>
    <n v="40"/>
    <n v="512"/>
    <n v="5.2900000000000003E-2"/>
    <n v="1"/>
    <n v="0.98009999999999997"/>
    <n v="-1.9900000000000029E-2"/>
  </r>
  <r>
    <s v="CELL_000354"/>
    <x v="1"/>
    <x v="1"/>
    <s v="Normal_WBC"/>
    <n v="12.82"/>
    <n v="48.6"/>
    <n v="0.66800000000000004"/>
    <n v="0.36499999999999999"/>
    <n v="133.15068493150685"/>
    <n v="0.83499999999999996"/>
    <n v="0.25900000000000001"/>
    <n v="3.5"/>
    <n v="4.5999999999999996"/>
    <n v="0.80900000000000005"/>
    <n v="407"/>
    <n v="76"/>
    <n v="205"/>
    <n v="187"/>
    <n v="187"/>
    <n v="80.392156862745097"/>
    <n v="73.333333333333329"/>
    <n v="73.333333333333329"/>
    <n v="0.628"/>
    <x v="0"/>
    <x v="0"/>
    <n v="5649"/>
    <n v="5.14"/>
    <n v="11.1"/>
    <n v="38.200000000000003"/>
    <n v="266668"/>
    <n v="75.3"/>
    <n v="34.200000000000003"/>
    <s v="PBC_Dataset"/>
    <s v="Wright"/>
    <s v="Zeiss_Axio"/>
    <n v="40"/>
    <n v="360"/>
    <n v="5.4899999999999997E-2"/>
    <n v="0.91700000000000004"/>
    <n v="0.98029999999999995"/>
    <n v="6.3299999999999912E-2"/>
  </r>
  <r>
    <s v="CELL_004482"/>
    <x v="16"/>
    <x v="0"/>
    <s v="Anemia"/>
    <n v="7.13"/>
    <n v="0"/>
    <n v="0"/>
    <n v="1"/>
    <n v="0"/>
    <n v="0.47099999999999997"/>
    <n v="0.76800000000000002"/>
    <n v="0.67"/>
    <n v="1"/>
    <n v="0.876"/>
    <n v="204"/>
    <n v="53"/>
    <n v="214"/>
    <n v="138"/>
    <n v="101"/>
    <n v="83.921568627450981"/>
    <n v="54.117647058823529"/>
    <n v="39.607843137254903"/>
    <n v="0.47599999999999998"/>
    <x v="0"/>
    <x v="1"/>
    <n v="4253"/>
    <n v="4.99"/>
    <n v="15"/>
    <n v="48.1"/>
    <n v="140460"/>
    <n v="74.7"/>
    <n v="33.200000000000003"/>
    <s v="PBC_Dataset"/>
    <s v="Giemsa"/>
    <s v="Zeiss_Axio"/>
    <n v="100"/>
    <n v="224"/>
    <n v="0.93020000000000003"/>
    <n v="0.88100000000000001"/>
    <n v="0.90500000000000003"/>
    <n v="2.4000000000000021E-2"/>
  </r>
  <r>
    <s v="CELL_005830"/>
    <x v="18"/>
    <x v="0"/>
    <s v="Artefact"/>
    <n v="5.32"/>
    <n v="11.6"/>
    <n v="0"/>
    <n v="0.77900000000000003"/>
    <n v="14.890885750962772"/>
    <n v="0.70299999999999996"/>
    <n v="0.59099999999999997"/>
    <n v="1.46"/>
    <n v="1.3"/>
    <n v="0.499"/>
    <n v="233"/>
    <n v="52"/>
    <n v="175"/>
    <n v="150"/>
    <n v="211"/>
    <n v="68.627450980392155"/>
    <n v="58.82352941176471"/>
    <n v="82.745098039215677"/>
    <n v="0.57199999999999995"/>
    <x v="1"/>
    <x v="1"/>
    <n v="9089"/>
    <n v="4.24"/>
    <n v="16"/>
    <n v="45.4"/>
    <n v="225394"/>
    <n v="80"/>
    <n v="33.1"/>
    <s v="CytoData"/>
    <s v="Giemsa"/>
    <s v="Leica_DM2000"/>
    <n v="100"/>
    <n v="256"/>
    <n v="0.82479999999999998"/>
    <n v="0.63890000000000002"/>
    <n v="0.69589999999999996"/>
    <n v="5.699999999999994E-2"/>
  </r>
  <r>
    <s v="CELL_004122"/>
    <x v="8"/>
    <x v="0"/>
    <s v="Leukemia"/>
    <n v="11.73"/>
    <n v="84.4"/>
    <n v="0.28199999999999997"/>
    <n v="0.11799999999999999"/>
    <n v="715.25423728813564"/>
    <n v="0.65800000000000003"/>
    <n v="0.33600000000000002"/>
    <n v="1.1599999999999999"/>
    <n v="1"/>
    <n v="0.82199999999999995"/>
    <n v="681"/>
    <n v="97"/>
    <n v="194"/>
    <n v="138"/>
    <n v="208"/>
    <n v="76.078431372549019"/>
    <n v="54.117647058823529"/>
    <n v="81.568627450980387"/>
    <n v="0.57799999999999996"/>
    <x v="2"/>
    <x v="0"/>
    <n v="8807"/>
    <n v="5.19"/>
    <n v="12.1"/>
    <n v="38.5"/>
    <n v="200279"/>
    <n v="85.1"/>
    <n v="33"/>
    <s v="Raabin_WBC"/>
    <s v="Giemsa"/>
    <s v="Leica_DM2000"/>
    <n v="100"/>
    <n v="512"/>
    <n v="0.89159999999999995"/>
    <n v="0.7702"/>
    <n v="0.84499999999999997"/>
    <n v="7.4799999999999978E-2"/>
  </r>
  <r>
    <s v="CELL_001490"/>
    <x v="5"/>
    <x v="1"/>
    <s v="Normal_WBC"/>
    <n v="9.98"/>
    <n v="75.400000000000006"/>
    <n v="0.72499999999999998"/>
    <n v="0.32"/>
    <n v="235.625"/>
    <n v="0.84499999999999997"/>
    <n v="0.247"/>
    <n v="1.59"/>
    <n v="1"/>
    <n v="0.89600000000000002"/>
    <n v="317"/>
    <n v="59"/>
    <n v="205"/>
    <n v="154"/>
    <n v="188"/>
    <n v="80.392156862745097"/>
    <n v="60.392156862745097"/>
    <n v="73.725490196078439"/>
    <n v="0.7"/>
    <x v="0"/>
    <x v="1"/>
    <n v="9984"/>
    <n v="4.68"/>
    <n v="14.9"/>
    <n v="40.6"/>
    <n v="337153"/>
    <n v="96.6"/>
    <n v="34.5"/>
    <s v="Raabin_WBC"/>
    <s v="Wright"/>
    <s v="Olympus_BX51"/>
    <n v="100"/>
    <n v="224"/>
    <n v="9.6699999999999994E-2"/>
    <n v="0.90239999999999998"/>
    <n v="0.92400000000000004"/>
    <n v="2.1600000000000064E-2"/>
  </r>
  <r>
    <s v="CELL_003774"/>
    <x v="7"/>
    <x v="1"/>
    <s v="Normal_Platelet"/>
    <n v="2.41"/>
    <n v="0"/>
    <n v="0"/>
    <n v="1"/>
    <n v="0"/>
    <n v="0.59499999999999997"/>
    <n v="0.41599999999999998"/>
    <n v="2.0499999999999998"/>
    <n v="1"/>
    <n v="0.872"/>
    <n v="29"/>
    <n v="17"/>
    <n v="239"/>
    <n v="129"/>
    <n v="158"/>
    <n v="93.725490196078425"/>
    <n v="50.588235294117645"/>
    <n v="61.96078431372549"/>
    <n v="0.55900000000000005"/>
    <x v="0"/>
    <x v="1"/>
    <n v="4516"/>
    <n v="4.6500000000000004"/>
    <n v="18"/>
    <n v="42"/>
    <n v="266026"/>
    <n v="93.3"/>
    <n v="32.9"/>
    <s v="Raabin_WBC"/>
    <s v="Giemsa"/>
    <s v="Olympus_BX51"/>
    <n v="100"/>
    <n v="256"/>
    <n v="0.15509999999999999"/>
    <n v="0.8841"/>
    <n v="0.83979999999999999"/>
    <n v="-4.4300000000000006E-2"/>
  </r>
  <r>
    <s v="CELL_001229"/>
    <x v="5"/>
    <x v="1"/>
    <s v="Normal_WBC"/>
    <n v="9.9600000000000009"/>
    <n v="68.2"/>
    <n v="0.84499999999999997"/>
    <n v="0.224"/>
    <n v="304.46428571428572"/>
    <n v="0.86199999999999999"/>
    <n v="0.35299999999999998"/>
    <n v="0.95"/>
    <n v="1"/>
    <n v="0.94099999999999995"/>
    <n v="223"/>
    <n v="58"/>
    <n v="216"/>
    <n v="160"/>
    <n v="192"/>
    <n v="84.705882352941174"/>
    <n v="62.745098039215684"/>
    <n v="75.294117647058826"/>
    <n v="0.69899999999999995"/>
    <x v="2"/>
    <x v="1"/>
    <n v="10163"/>
    <n v="4.74"/>
    <n v="13.4"/>
    <n v="45.8"/>
    <n v="225097"/>
    <n v="88.5"/>
    <n v="33.9"/>
    <s v="PBC_Dataset"/>
    <s v="Giemsa"/>
    <s v="Olympus_BX51"/>
    <n v="100"/>
    <n v="512"/>
    <n v="0.15690000000000001"/>
    <n v="0.92730000000000001"/>
    <n v="0.87070000000000003"/>
    <n v="-5.6599999999999984E-2"/>
  </r>
  <r>
    <s v="CELL_002952"/>
    <x v="2"/>
    <x v="1"/>
    <s v="Normal_RBC"/>
    <n v="7.77"/>
    <n v="0"/>
    <n v="0"/>
    <n v="1"/>
    <n v="0"/>
    <n v="0.86099999999999999"/>
    <n v="0.08"/>
    <n v="0.7"/>
    <n v="1"/>
    <n v="0.90500000000000003"/>
    <n v="196"/>
    <n v="49"/>
    <n v="223"/>
    <n v="121"/>
    <n v="130"/>
    <n v="87.450980392156865"/>
    <n v="47.450980392156858"/>
    <n v="50.980392156862742"/>
    <n v="0.47599999999999998"/>
    <x v="1"/>
    <x v="1"/>
    <n v="7309"/>
    <n v="4.32"/>
    <n v="12.6"/>
    <n v="38"/>
    <n v="286103"/>
    <n v="89.3"/>
    <n v="36.6"/>
    <s v="Raabin_WBC"/>
    <s v="Wright"/>
    <s v="Zeiss_Axio"/>
    <n v="40"/>
    <n v="360"/>
    <n v="0.14349999999999999"/>
    <n v="0.80900000000000005"/>
    <n v="0.94110000000000005"/>
    <n v="0.1321"/>
  </r>
  <r>
    <s v="CELL_005116"/>
    <x v="17"/>
    <x v="0"/>
    <s v="Sickle_Cell_Anemia"/>
    <n v="5.54"/>
    <n v="0"/>
    <n v="0"/>
    <n v="1"/>
    <n v="0"/>
    <n v="0.27100000000000002"/>
    <n v="0.94499999999999995"/>
    <n v="0.45"/>
    <n v="1"/>
    <n v="0.77300000000000002"/>
    <n v="168"/>
    <n v="80"/>
    <n v="233"/>
    <n v="133"/>
    <n v="121"/>
    <n v="91.372549019607845"/>
    <n v="52.156862745098046"/>
    <n v="47.450980392156858"/>
    <n v="0.51"/>
    <x v="2"/>
    <x v="1"/>
    <n v="6757"/>
    <n v="4.59"/>
    <n v="13.2"/>
    <n v="45.6"/>
    <n v="357882"/>
    <n v="71.8"/>
    <n v="33"/>
    <s v="CytoData"/>
    <s v="Giemsa"/>
    <s v="Leica_DM2000"/>
    <n v="60"/>
    <n v="360"/>
    <n v="0.90769999999999995"/>
    <n v="0.83169999999999999"/>
    <n v="0.66990000000000005"/>
    <n v="-0.16179999999999994"/>
  </r>
  <r>
    <s v="CELL_005570"/>
    <x v="3"/>
    <x v="0"/>
    <s v="Infection"/>
    <n v="13.76"/>
    <n v="71.3"/>
    <n v="0.70399999999999996"/>
    <n v="0.20599999999999999"/>
    <n v="346.11650485436894"/>
    <n v="0.73699999999999999"/>
    <n v="0.215"/>
    <n v="1.67"/>
    <n v="1.2"/>
    <n v="0.876"/>
    <n v="479"/>
    <n v="78"/>
    <n v="187"/>
    <n v="136"/>
    <n v="201"/>
    <n v="73.333333333333329"/>
    <n v="53.333333333333336"/>
    <n v="78.82352941176471"/>
    <n v="0.68600000000000005"/>
    <x v="1"/>
    <x v="1"/>
    <n v="7816"/>
    <n v="4.43"/>
    <n v="11.2"/>
    <n v="48.6"/>
    <n v="350252"/>
    <n v="86.1"/>
    <n v="30.7"/>
    <s v="CytoData"/>
    <s v="Giemsa"/>
    <s v="Zeiss_Axio"/>
    <n v="100"/>
    <n v="256"/>
    <n v="0.91800000000000004"/>
    <n v="0.72"/>
    <n v="0.84499999999999997"/>
    <n v="0.125"/>
  </r>
  <r>
    <s v="CELL_000053"/>
    <x v="1"/>
    <x v="1"/>
    <s v="Normal_WBC"/>
    <n v="11.86"/>
    <n v="54.7"/>
    <n v="0.52"/>
    <n v="0.53100000000000003"/>
    <n v="103.01318267419963"/>
    <n v="0.73599999999999999"/>
    <n v="0.32100000000000001"/>
    <n v="4.26"/>
    <n v="4.0999999999999996"/>
    <n v="0.70099999999999996"/>
    <n v="391"/>
    <n v="57"/>
    <n v="195"/>
    <n v="112"/>
    <n v="182"/>
    <n v="76.470588235294116"/>
    <n v="43.921568627450981"/>
    <n v="71.372549019607845"/>
    <n v="0.56999999999999995"/>
    <x v="1"/>
    <x v="0"/>
    <n v="7149"/>
    <n v="5.67"/>
    <n v="13"/>
    <n v="51.4"/>
    <n v="283745"/>
    <n v="63.8"/>
    <n v="31.6"/>
    <s v="CytoData"/>
    <s v="Wright"/>
    <s v="Leica_DM2000"/>
    <n v="100"/>
    <n v="256"/>
    <n v="9.7799999999999998E-2"/>
    <n v="0.8831"/>
    <n v="0.87509999999999999"/>
    <n v="-8.0000000000000071E-3"/>
  </r>
  <r>
    <s v="CELL_002999"/>
    <x v="2"/>
    <x v="1"/>
    <s v="Normal_RBC"/>
    <n v="7.79"/>
    <n v="0"/>
    <n v="0"/>
    <n v="1"/>
    <n v="0"/>
    <n v="0.89500000000000002"/>
    <n v="0.22"/>
    <n v="0.66"/>
    <n v="1"/>
    <n v="0.99399999999999999"/>
    <n v="190"/>
    <n v="48"/>
    <n v="226"/>
    <n v="134"/>
    <n v="138"/>
    <n v="88.627450980392155"/>
    <n v="52.549019607843142"/>
    <n v="54.117647058823529"/>
    <n v="0.505"/>
    <x v="1"/>
    <x v="0"/>
    <n v="7544"/>
    <n v="4.96"/>
    <n v="11.2"/>
    <n v="48.5"/>
    <n v="372082"/>
    <n v="103.1"/>
    <n v="33.9"/>
    <s v="Raabin_WBC"/>
    <s v="Giemsa"/>
    <s v="Leica_DM2000"/>
    <n v="100"/>
    <n v="256"/>
    <n v="0.1106"/>
    <n v="0.98160000000000003"/>
    <n v="0.93969999999999998"/>
    <n v="-4.1900000000000048E-2"/>
  </r>
  <r>
    <s v="CELL_003793"/>
    <x v="7"/>
    <x v="1"/>
    <s v="Normal_Platelet"/>
    <n v="2.64"/>
    <n v="0"/>
    <n v="0"/>
    <n v="1"/>
    <n v="0"/>
    <n v="0.60099999999999998"/>
    <n v="0.53500000000000003"/>
    <n v="1.95"/>
    <n v="1"/>
    <n v="0.76500000000000001"/>
    <n v="32"/>
    <n v="20"/>
    <n v="214"/>
    <n v="147"/>
    <n v="170"/>
    <n v="83.921568627450981"/>
    <n v="57.647058823529406"/>
    <n v="66.666666666666657"/>
    <n v="0.55700000000000005"/>
    <x v="1"/>
    <x v="0"/>
    <n v="9458"/>
    <n v="4.34"/>
    <n v="14.3"/>
    <n v="33.299999999999997"/>
    <n v="338393"/>
    <n v="82.4"/>
    <n v="33.6"/>
    <s v="PBC_Dataset"/>
    <s v="Wright"/>
    <s v="Olympus_BX51"/>
    <n v="40"/>
    <n v="360"/>
    <n v="8.8300000000000003E-2"/>
    <n v="0.97660000000000002"/>
    <n v="0.99029999999999996"/>
    <n v="1.3699999999999934E-2"/>
  </r>
  <r>
    <s v="CELL_003373"/>
    <x v="2"/>
    <x v="1"/>
    <s v="Normal_RBC"/>
    <n v="7.52"/>
    <n v="0"/>
    <n v="0"/>
    <n v="1"/>
    <n v="0"/>
    <n v="0.82"/>
    <n v="0.17299999999999999"/>
    <n v="0.1"/>
    <n v="1"/>
    <n v="0.92500000000000004"/>
    <n v="163"/>
    <n v="44"/>
    <n v="228"/>
    <n v="117"/>
    <n v="135"/>
    <n v="89.411764705882362"/>
    <n v="45.882352941176471"/>
    <n v="52.941176470588239"/>
    <n v="0.44800000000000001"/>
    <x v="1"/>
    <x v="0"/>
    <n v="5707"/>
    <n v="4.53"/>
    <n v="15.7"/>
    <n v="39.700000000000003"/>
    <n v="227108"/>
    <n v="71.400000000000006"/>
    <n v="32.700000000000003"/>
    <s v="Raabin_WBC"/>
    <s v="Wright"/>
    <s v="Zeiss_Axio"/>
    <n v="40"/>
    <n v="224"/>
    <n v="3.4299999999999997E-2"/>
    <n v="0.80589999999999995"/>
    <n v="0.86660000000000004"/>
    <n v="6.0700000000000087E-2"/>
  </r>
  <r>
    <s v="CELL_003642"/>
    <x v="2"/>
    <x v="1"/>
    <s v="Normal_RBC"/>
    <n v="7.75"/>
    <n v="0"/>
    <n v="0"/>
    <n v="1"/>
    <n v="0"/>
    <n v="0.91500000000000004"/>
    <n v="0.17299999999999999"/>
    <n v="0.46"/>
    <n v="1"/>
    <n v="0.94099999999999995"/>
    <n v="173"/>
    <n v="43"/>
    <n v="224"/>
    <n v="114"/>
    <n v="139"/>
    <n v="87.843137254901961"/>
    <n v="44.705882352941181"/>
    <n v="54.509803921568626"/>
    <n v="0.495"/>
    <x v="2"/>
    <x v="0"/>
    <n v="6681"/>
    <n v="4.05"/>
    <n v="13.9"/>
    <n v="33.6"/>
    <n v="200281"/>
    <n v="113.5"/>
    <n v="35"/>
    <s v="CytoData"/>
    <s v="Giemsa"/>
    <s v="Olympus_BX51"/>
    <n v="100"/>
    <n v="256"/>
    <n v="3.32E-2"/>
    <n v="0.91890000000000005"/>
    <n v="0.90649999999999997"/>
    <n v="-1.2400000000000078E-2"/>
  </r>
  <r>
    <s v="CELL_001590"/>
    <x v="5"/>
    <x v="1"/>
    <s v="Normal_WBC"/>
    <n v="9.59"/>
    <n v="81.7"/>
    <n v="0.81899999999999995"/>
    <n v="0.18099999999999999"/>
    <n v="451.38121546961327"/>
    <n v="0.86699999999999999"/>
    <n v="0.16200000000000001"/>
    <n v="1.25"/>
    <n v="1"/>
    <n v="0.91300000000000003"/>
    <n v="254"/>
    <n v="70"/>
    <n v="206"/>
    <n v="154"/>
    <n v="181"/>
    <n v="80.784313725490193"/>
    <n v="60.392156862745097"/>
    <n v="70.980392156862749"/>
    <n v="0.63800000000000001"/>
    <x v="1"/>
    <x v="1"/>
    <n v="8239"/>
    <n v="3.99"/>
    <n v="12.9"/>
    <n v="47.7"/>
    <n v="173300"/>
    <n v="70"/>
    <n v="32.6"/>
    <s v="PBC_Dataset"/>
    <s v="Wright"/>
    <s v="Zeiss_Axio"/>
    <n v="100"/>
    <n v="256"/>
    <n v="0.1108"/>
    <n v="0.93769999999999998"/>
    <n v="0.91920000000000002"/>
    <n v="-1.8499999999999961E-2"/>
  </r>
  <r>
    <s v="CELL_001480"/>
    <x v="5"/>
    <x v="1"/>
    <s v="Normal_WBC"/>
    <n v="9.44"/>
    <n v="79.900000000000006"/>
    <n v="0.82299999999999995"/>
    <n v="0.13400000000000001"/>
    <n v="596.26865671641792"/>
    <n v="0.80100000000000005"/>
    <n v="0.13700000000000001"/>
    <n v="1.57"/>
    <n v="1"/>
    <n v="0.878"/>
    <n v="284"/>
    <n v="46"/>
    <n v="189"/>
    <n v="163"/>
    <n v="189"/>
    <n v="74.117647058823536"/>
    <n v="63.921568627450974"/>
    <n v="74.117647058823536"/>
    <n v="0.82099999999999995"/>
    <x v="2"/>
    <x v="1"/>
    <n v="2753"/>
    <n v="4.0999999999999996"/>
    <n v="13.3"/>
    <n v="46.8"/>
    <n v="293848"/>
    <n v="101.6"/>
    <n v="32.4"/>
    <s v="CytoData"/>
    <s v="Giemsa"/>
    <s v="Olympus_BX51"/>
    <n v="40"/>
    <n v="224"/>
    <n v="0.1099"/>
    <n v="0.97589999999999999"/>
    <n v="0.93610000000000004"/>
    <n v="-3.9799999999999947E-2"/>
  </r>
  <r>
    <s v="CELL_001470"/>
    <x v="5"/>
    <x v="1"/>
    <s v="Normal_WBC"/>
    <n v="8.2799999999999994"/>
    <n v="83.1"/>
    <n v="0.72099999999999997"/>
    <n v="0.17100000000000001"/>
    <n v="485.9649122807017"/>
    <n v="0.90600000000000003"/>
    <n v="0.17399999999999999"/>
    <n v="1.53"/>
    <n v="1"/>
    <n v="0.77800000000000002"/>
    <n v="248"/>
    <n v="60"/>
    <n v="210"/>
    <n v="150"/>
    <n v="191"/>
    <n v="82.35294117647058"/>
    <n v="58.82352941176471"/>
    <n v="74.901960784313729"/>
    <n v="0.71799999999999997"/>
    <x v="2"/>
    <x v="1"/>
    <n v="11354"/>
    <n v="4.72"/>
    <n v="11.8"/>
    <n v="33"/>
    <n v="388094"/>
    <n v="99.5"/>
    <n v="34.299999999999997"/>
    <s v="PBC_Dataset"/>
    <s v="Wright"/>
    <s v="Zeiss_Axio"/>
    <n v="40"/>
    <n v="256"/>
    <n v="0.14000000000000001"/>
    <n v="0.95169999999999999"/>
    <n v="1"/>
    <n v="4.830000000000001E-2"/>
  </r>
  <r>
    <s v="CELL_003817"/>
    <x v="7"/>
    <x v="1"/>
    <s v="Normal_Platelet"/>
    <n v="3.37"/>
    <n v="0"/>
    <n v="0"/>
    <n v="1"/>
    <n v="0"/>
    <n v="0.67400000000000004"/>
    <n v="0.29899999999999999"/>
    <n v="2.82"/>
    <n v="1"/>
    <n v="0.79300000000000004"/>
    <n v="25"/>
    <n v="23"/>
    <n v="220"/>
    <n v="156"/>
    <n v="153"/>
    <n v="86.274509803921575"/>
    <n v="61.176470588235297"/>
    <n v="60"/>
    <n v="0.45200000000000001"/>
    <x v="1"/>
    <x v="0"/>
    <n v="13477"/>
    <n v="5.36"/>
    <n v="12.5"/>
    <n v="49.2"/>
    <n v="279236"/>
    <n v="71.5"/>
    <n v="34.5"/>
    <s v="Raabin_WBC"/>
    <s v="May_Grunwald_Giemsa"/>
    <s v="Olympus_BX51"/>
    <n v="40"/>
    <n v="256"/>
    <n v="9.2100000000000001E-2"/>
    <n v="0.84370000000000001"/>
    <n v="0.80810000000000004"/>
    <n v="-3.5599999999999965E-2"/>
  </r>
  <r>
    <s v="CELL_002079"/>
    <x v="4"/>
    <x v="1"/>
    <s v="Normal_WBC"/>
    <n v="17.61"/>
    <n v="56.9"/>
    <n v="0.66300000000000003"/>
    <n v="0.42"/>
    <n v="135.47619047619048"/>
    <n v="0.63400000000000001"/>
    <n v="0.51600000000000001"/>
    <n v="1.32"/>
    <n v="1"/>
    <n v="0.77200000000000002"/>
    <n v="584"/>
    <n v="109"/>
    <n v="184"/>
    <n v="160"/>
    <n v="164"/>
    <n v="72.156862745098039"/>
    <n v="62.745098039215684"/>
    <n v="64.313725490196077"/>
    <n v="0.68700000000000006"/>
    <x v="2"/>
    <x v="0"/>
    <n v="7663"/>
    <n v="5.5"/>
    <n v="15.5"/>
    <n v="36.799999999999997"/>
    <n v="214463"/>
    <n v="88.5"/>
    <n v="33.200000000000003"/>
    <s v="CytoData"/>
    <s v="Giemsa"/>
    <s v="Leica_DM2000"/>
    <n v="100"/>
    <n v="256"/>
    <n v="9.2499999999999999E-2"/>
    <n v="0.81459999999999999"/>
    <n v="0.95309999999999995"/>
    <n v="0.13849999999999996"/>
  </r>
  <r>
    <s v="CELL_003317"/>
    <x v="2"/>
    <x v="1"/>
    <s v="Normal_RBC"/>
    <n v="7.16"/>
    <n v="0"/>
    <n v="0"/>
    <n v="1"/>
    <n v="0"/>
    <n v="0.81799999999999995"/>
    <n v="0.193"/>
    <n v="0.52"/>
    <n v="1"/>
    <n v="0.94399999999999995"/>
    <n v="191"/>
    <n v="50"/>
    <n v="221"/>
    <n v="129"/>
    <n v="135"/>
    <n v="86.666666666666671"/>
    <n v="50.588235294117645"/>
    <n v="52.941176470588239"/>
    <n v="0.45200000000000001"/>
    <x v="1"/>
    <x v="0"/>
    <n v="2600"/>
    <n v="5.45"/>
    <n v="12.5"/>
    <n v="45.7"/>
    <n v="231482"/>
    <n v="93.8"/>
    <n v="33.799999999999997"/>
    <s v="CytoData"/>
    <s v="Giemsa"/>
    <s v="Olympus_BX51"/>
    <n v="100"/>
    <n v="256"/>
    <n v="0.105"/>
    <n v="0.91949999999999998"/>
    <n v="0.88949999999999996"/>
    <n v="-3.0000000000000027E-2"/>
  </r>
  <r>
    <s v="CELL_005792"/>
    <x v="6"/>
    <x v="0"/>
    <s v="Artefact"/>
    <n v="9.56"/>
    <n v="87"/>
    <n v="0.60799999999999998"/>
    <n v="0.09"/>
    <n v="966.66666666666674"/>
    <n v="0.33900000000000002"/>
    <n v="0.50800000000000001"/>
    <n v="1.04"/>
    <n v="1.2"/>
    <n v="0.63"/>
    <n v="284"/>
    <n v="79"/>
    <n v="180"/>
    <n v="149"/>
    <n v="187"/>
    <n v="70.588235294117652"/>
    <n v="58.431372549019613"/>
    <n v="73.333333333333329"/>
    <n v="0.89600000000000002"/>
    <x v="2"/>
    <x v="0"/>
    <n v="8917"/>
    <n v="4.0999999999999996"/>
    <n v="14.4"/>
    <n v="44.4"/>
    <n v="170831"/>
    <n v="79"/>
    <n v="35"/>
    <s v="Raabin_WBC"/>
    <s v="May_Grunwald_Giemsa"/>
    <s v="Zeiss_Axio"/>
    <n v="40"/>
    <n v="512"/>
    <n v="0.75670000000000004"/>
    <n v="0.85929999999999995"/>
    <n v="0.84230000000000005"/>
    <n v="-1.6999999999999904E-2"/>
  </r>
  <r>
    <s v="CELL_003615"/>
    <x v="2"/>
    <x v="1"/>
    <s v="Normal_RBC"/>
    <n v="8.51"/>
    <n v="0"/>
    <n v="0"/>
    <n v="1"/>
    <n v="0"/>
    <n v="0.95099999999999996"/>
    <n v="0.17699999999999999"/>
    <n v="0.19"/>
    <n v="1"/>
    <n v="0.91300000000000003"/>
    <n v="210"/>
    <n v="48"/>
    <n v="228"/>
    <n v="122"/>
    <n v="130"/>
    <n v="89.411764705882362"/>
    <n v="47.843137254901961"/>
    <n v="50.980392156862742"/>
    <n v="0.46899999999999997"/>
    <x v="2"/>
    <x v="1"/>
    <n v="10345"/>
    <n v="4.5999999999999996"/>
    <n v="14.3"/>
    <n v="45.7"/>
    <n v="200105"/>
    <n v="87.5"/>
    <n v="33"/>
    <s v="PBC_Dataset"/>
    <s v="Giemsa"/>
    <s v="Zeiss_Axio"/>
    <n v="100"/>
    <n v="360"/>
    <n v="4.3499999999999997E-2"/>
    <n v="0.89090000000000003"/>
    <n v="0.83560000000000001"/>
    <n v="-5.5300000000000016E-2"/>
  </r>
  <r>
    <s v="CELL_000437"/>
    <x v="1"/>
    <x v="1"/>
    <s v="Normal_WBC"/>
    <n v="11.7"/>
    <n v="54.3"/>
    <n v="0.52400000000000002"/>
    <n v="0.47799999999999998"/>
    <n v="113.59832635983264"/>
    <n v="0.78500000000000003"/>
    <n v="0.41199999999999998"/>
    <n v="3.19"/>
    <n v="2.5"/>
    <n v="0.82199999999999995"/>
    <n v="423"/>
    <n v="73"/>
    <n v="201"/>
    <n v="142"/>
    <n v="194"/>
    <n v="78.82352941176471"/>
    <n v="55.686274509803923"/>
    <n v="76.078431372549019"/>
    <n v="0.63100000000000001"/>
    <x v="1"/>
    <x v="0"/>
    <n v="7428"/>
    <n v="5.64"/>
    <n v="12.2"/>
    <n v="42.5"/>
    <n v="215223"/>
    <n v="96.5"/>
    <n v="30.4"/>
    <s v="PBC_Dataset"/>
    <s v="Giemsa"/>
    <s v="Zeiss_Axio"/>
    <n v="100"/>
    <n v="360"/>
    <n v="4.3299999999999998E-2"/>
    <n v="0.94210000000000005"/>
    <n v="0.94520000000000004"/>
    <n v="3.0999999999999917E-3"/>
  </r>
  <r>
    <s v="CELL_003474"/>
    <x v="2"/>
    <x v="1"/>
    <s v="Normal_RBC"/>
    <n v="6.78"/>
    <n v="0"/>
    <n v="0"/>
    <n v="1"/>
    <n v="0"/>
    <n v="0.84099999999999997"/>
    <n v="0.20200000000000001"/>
    <n v="0.81"/>
    <n v="1"/>
    <n v="0.95"/>
    <n v="179"/>
    <n v="50"/>
    <n v="230"/>
    <n v="127"/>
    <n v="134"/>
    <n v="90.196078431372555"/>
    <n v="49.803921568627452"/>
    <n v="52.549019607843142"/>
    <n v="0.5"/>
    <x v="0"/>
    <x v="0"/>
    <n v="7842"/>
    <n v="4.49"/>
    <n v="14"/>
    <n v="26.1"/>
    <n v="222671"/>
    <n v="91"/>
    <n v="33.299999999999997"/>
    <s v="Raabin_WBC"/>
    <s v="May_Grunwald_Giemsa"/>
    <s v="Olympus_BX51"/>
    <n v="40"/>
    <n v="512"/>
    <n v="4.02E-2"/>
    <n v="0.97809999999999997"/>
    <n v="0.94869999999999999"/>
    <n v="-2.9399999999999982E-2"/>
  </r>
  <r>
    <s v="CELL_001589"/>
    <x v="5"/>
    <x v="1"/>
    <s v="Normal_WBC"/>
    <n v="9.2100000000000009"/>
    <n v="82.9"/>
    <n v="0.63200000000000001"/>
    <n v="0.184"/>
    <n v="450.54347826086962"/>
    <n v="0.86199999999999999"/>
    <n v="0.38200000000000001"/>
    <n v="1.36"/>
    <n v="1.2"/>
    <n v="0.93200000000000005"/>
    <n v="283"/>
    <n v="60"/>
    <n v="213"/>
    <n v="176"/>
    <n v="198"/>
    <n v="83.529411764705884"/>
    <n v="69.019607843137251"/>
    <n v="77.64705882352942"/>
    <n v="0.68300000000000005"/>
    <x v="1"/>
    <x v="1"/>
    <n v="9311"/>
    <n v="3.66"/>
    <n v="12.5"/>
    <n v="45"/>
    <n v="245373"/>
    <n v="87.8"/>
    <n v="31.9"/>
    <s v="Raabin_WBC"/>
    <s v="Wright"/>
    <s v="Zeiss_Axio"/>
    <n v="100"/>
    <n v="256"/>
    <n v="5.2999999999999999E-2"/>
    <n v="0.80259999999999998"/>
    <n v="0.94420000000000004"/>
    <n v="0.14160000000000006"/>
  </r>
  <r>
    <s v="CELL_004330"/>
    <x v="13"/>
    <x v="0"/>
    <s v="Leukemia"/>
    <n v="14.48"/>
    <n v="83.1"/>
    <n v="0.52500000000000002"/>
    <n v="0.221"/>
    <n v="376.01809954751127"/>
    <n v="0.78700000000000003"/>
    <n v="0.34899999999999998"/>
    <n v="0.82"/>
    <n v="1"/>
    <n v="0.872"/>
    <n v="586"/>
    <n v="94"/>
    <n v="199"/>
    <n v="150"/>
    <n v="188"/>
    <n v="78.039215686274517"/>
    <n v="58.82352941176471"/>
    <n v="73.725490196078439"/>
    <n v="0.69699999999999995"/>
    <x v="0"/>
    <x v="1"/>
    <n v="8715"/>
    <n v="3.1"/>
    <n v="15.9"/>
    <n v="24.9"/>
    <n v="183368"/>
    <n v="98.7"/>
    <n v="34.700000000000003"/>
    <s v="Raabin_WBC"/>
    <s v="May_Grunwald_Giemsa"/>
    <s v="Zeiss_Axio"/>
    <n v="60"/>
    <n v="360"/>
    <n v="0.75919999999999999"/>
    <n v="0.6512"/>
    <n v="0.89900000000000002"/>
    <n v="0.24780000000000002"/>
  </r>
  <r>
    <s v="CELL_001591"/>
    <x v="5"/>
    <x v="1"/>
    <s v="Normal_WBC"/>
    <n v="9.11"/>
    <n v="87.5"/>
    <n v="0.85399999999999998"/>
    <n v="0.13800000000000001"/>
    <n v="634.05797101449275"/>
    <n v="0.86699999999999999"/>
    <n v="0.27100000000000002"/>
    <n v="1.56"/>
    <n v="1.2"/>
    <n v="0.90200000000000002"/>
    <n v="312"/>
    <n v="59"/>
    <n v="198"/>
    <n v="155"/>
    <n v="195"/>
    <n v="77.64705882352942"/>
    <n v="60.784313725490193"/>
    <n v="76.470588235294116"/>
    <n v="0.79100000000000004"/>
    <x v="0"/>
    <x v="0"/>
    <n v="3488"/>
    <n v="5.57"/>
    <n v="14.2"/>
    <n v="40.799999999999997"/>
    <n v="216614"/>
    <n v="79.8"/>
    <n v="34.4"/>
    <s v="PBC_Dataset"/>
    <s v="Wright"/>
    <s v="Leica_DM2000"/>
    <n v="100"/>
    <n v="512"/>
    <n v="0.12509999999999999"/>
    <n v="0.83499999999999996"/>
    <n v="0.94289999999999996"/>
    <n v="0.1079"/>
  </r>
  <r>
    <s v="CELL_003120"/>
    <x v="2"/>
    <x v="1"/>
    <s v="Normal_RBC"/>
    <n v="7.89"/>
    <n v="0"/>
    <n v="0"/>
    <n v="1"/>
    <n v="0"/>
    <n v="0.996"/>
    <n v="0.19600000000000001"/>
    <n v="0.69"/>
    <n v="1"/>
    <n v="0.91200000000000003"/>
    <n v="184"/>
    <n v="44"/>
    <n v="233"/>
    <n v="125"/>
    <n v="129"/>
    <n v="91.372549019607845"/>
    <n v="49.019607843137251"/>
    <n v="50.588235294117645"/>
    <n v="0.54800000000000004"/>
    <x v="2"/>
    <x v="0"/>
    <n v="7078"/>
    <n v="6.4"/>
    <n v="17"/>
    <n v="44.1"/>
    <n v="141111"/>
    <n v="89.6"/>
    <n v="32.9"/>
    <s v="CytoData"/>
    <s v="May_Grunwald_Giemsa"/>
    <s v="Olympus_BX51"/>
    <n v="60"/>
    <n v="360"/>
    <n v="4.8899999999999999E-2"/>
    <n v="0.97460000000000002"/>
    <n v="0.9345"/>
    <n v="-4.0100000000000025E-2"/>
  </r>
  <r>
    <s v="CELL_000974"/>
    <x v="1"/>
    <x v="1"/>
    <s v="Normal_WBC"/>
    <n v="12.13"/>
    <n v="55.1"/>
    <n v="0.51800000000000002"/>
    <n v="0.46899999999999997"/>
    <n v="117.48400852878466"/>
    <n v="0.82699999999999996"/>
    <n v="0.35299999999999998"/>
    <n v="1.95"/>
    <n v="3.8"/>
    <n v="0.92700000000000005"/>
    <n v="401"/>
    <n v="60"/>
    <n v="220"/>
    <n v="186"/>
    <n v="192"/>
    <n v="86.274509803921575"/>
    <n v="72.941176470588232"/>
    <n v="75.294117647058826"/>
    <n v="0.77100000000000002"/>
    <x v="1"/>
    <x v="1"/>
    <n v="8984"/>
    <n v="5.68"/>
    <n v="12.7"/>
    <n v="40.799999999999997"/>
    <n v="197060"/>
    <n v="76.900000000000006"/>
    <n v="32.700000000000003"/>
    <s v="PBC_Dataset"/>
    <s v="May_Grunwald_Giemsa"/>
    <s v="Olympus_BX51"/>
    <n v="60"/>
    <n v="256"/>
    <n v="0"/>
    <n v="1"/>
    <n v="0.86429999999999996"/>
    <n v="-0.13570000000000004"/>
  </r>
  <r>
    <s v="CELL_001239"/>
    <x v="5"/>
    <x v="1"/>
    <s v="Normal_WBC"/>
    <n v="12.01"/>
    <n v="87.9"/>
    <n v="0.79100000000000004"/>
    <n v="0.27100000000000002"/>
    <n v="324.35424354243543"/>
    <n v="0.78400000000000003"/>
    <n v="0.255"/>
    <n v="1.26"/>
    <n v="1.1000000000000001"/>
    <n v="0.89"/>
    <n v="295"/>
    <n v="63"/>
    <n v="172"/>
    <n v="151"/>
    <n v="184"/>
    <n v="67.450980392156865"/>
    <n v="59.215686274509807"/>
    <n v="72.156862745098039"/>
    <n v="0.76"/>
    <x v="1"/>
    <x v="0"/>
    <n v="10444"/>
    <n v="3.42"/>
    <n v="13.2"/>
    <n v="41.9"/>
    <n v="242687"/>
    <n v="93.6"/>
    <n v="33.799999999999997"/>
    <s v="Raabin_WBC"/>
    <s v="May_Grunwald_Giemsa"/>
    <s v="Leica_DM2000"/>
    <n v="40"/>
    <n v="360"/>
    <n v="7.8399999999999997E-2"/>
    <n v="0.96099999999999997"/>
    <n v="0.89229999999999998"/>
    <n v="-6.8699999999999983E-2"/>
  </r>
  <r>
    <s v="CELL_002343"/>
    <x v="4"/>
    <x v="1"/>
    <s v="Normal_WBC"/>
    <n v="16.28"/>
    <n v="65.900000000000006"/>
    <n v="0.33200000000000002"/>
    <n v="0.192"/>
    <n v="343.22916666666669"/>
    <n v="0.65100000000000002"/>
    <n v="0.56599999999999995"/>
    <n v="1.29"/>
    <n v="1.5"/>
    <n v="0.72199999999999998"/>
    <n v="521"/>
    <n v="92"/>
    <n v="186"/>
    <n v="126"/>
    <n v="196"/>
    <n v="72.941176470588232"/>
    <n v="49.411764705882355"/>
    <n v="76.862745098039227"/>
    <n v="0.57699999999999996"/>
    <x v="2"/>
    <x v="0"/>
    <n v="5196"/>
    <n v="4.54"/>
    <n v="14"/>
    <n v="38.9"/>
    <n v="276288"/>
    <n v="89.4"/>
    <n v="33.799999999999997"/>
    <s v="PBC_Dataset"/>
    <s v="Giemsa"/>
    <s v="Leica_DM2000"/>
    <n v="100"/>
    <n v="360"/>
    <n v="0.10440000000000001"/>
    <n v="0.88660000000000005"/>
    <n v="0.91400000000000003"/>
    <n v="2.739999999999998E-2"/>
  </r>
  <r>
    <s v="CELL_002378"/>
    <x v="10"/>
    <x v="1"/>
    <s v="Normal_WBC"/>
    <n v="13.84"/>
    <n v="46.8"/>
    <n v="0.59599999999999997"/>
    <n v="0.498"/>
    <n v="93.97590361445782"/>
    <n v="0.83199999999999996"/>
    <n v="0.48699999999999999"/>
    <n v="3.62"/>
    <n v="1.9"/>
    <n v="0.75800000000000001"/>
    <n v="498"/>
    <n v="72"/>
    <n v="218"/>
    <n v="124"/>
    <n v="165"/>
    <n v="85.490196078431367"/>
    <n v="48.627450980392155"/>
    <n v="64.705882352941174"/>
    <n v="0.47499999999999998"/>
    <x v="1"/>
    <x v="0"/>
    <n v="9637"/>
    <n v="5.08"/>
    <n v="10.7"/>
    <n v="39.1"/>
    <n v="229379"/>
    <n v="82.9"/>
    <n v="31.9"/>
    <s v="Raabin_WBC"/>
    <s v="Giemsa"/>
    <s v="Zeiss_Axio"/>
    <n v="100"/>
    <n v="256"/>
    <n v="1.8200000000000001E-2"/>
    <n v="0.93940000000000001"/>
    <n v="0.93799999999999994"/>
    <n v="-1.4000000000000679E-3"/>
  </r>
  <r>
    <s v="CELL_003448"/>
    <x v="2"/>
    <x v="1"/>
    <s v="Normal_RBC"/>
    <n v="7.61"/>
    <n v="0"/>
    <n v="0"/>
    <n v="1"/>
    <n v="0"/>
    <n v="0.871"/>
    <n v="0.222"/>
    <n v="0.49"/>
    <n v="1"/>
    <n v="0.93600000000000005"/>
    <n v="205"/>
    <n v="44"/>
    <n v="227"/>
    <n v="129"/>
    <n v="122"/>
    <n v="89.019607843137251"/>
    <n v="50.588235294117645"/>
    <n v="47.843137254901961"/>
    <n v="0.50600000000000001"/>
    <x v="0"/>
    <x v="0"/>
    <n v="5909"/>
    <n v="4.63"/>
    <n v="13.3"/>
    <n v="48"/>
    <n v="333432"/>
    <n v="111.1"/>
    <n v="35"/>
    <s v="CytoData"/>
    <s v="Wright"/>
    <s v="Olympus_BX51"/>
    <n v="100"/>
    <n v="512"/>
    <n v="0.11020000000000001"/>
    <n v="0.87509999999999999"/>
    <n v="1"/>
    <n v="0.12490000000000001"/>
  </r>
  <r>
    <s v="CELL_005023"/>
    <x v="17"/>
    <x v="0"/>
    <s v="Sickle_Cell_Anemia"/>
    <n v="6.81"/>
    <n v="0"/>
    <n v="0"/>
    <n v="1"/>
    <n v="0"/>
    <n v="0.32400000000000001"/>
    <n v="0.92300000000000004"/>
    <n v="0.27"/>
    <n v="1"/>
    <n v="0.67400000000000004"/>
    <n v="157"/>
    <n v="68"/>
    <n v="233"/>
    <n v="123"/>
    <n v="109"/>
    <n v="91.372549019607845"/>
    <n v="48.235294117647058"/>
    <n v="42.745098039215684"/>
    <n v="0.45100000000000001"/>
    <x v="0"/>
    <x v="1"/>
    <n v="4280"/>
    <n v="5.83"/>
    <n v="12.4"/>
    <n v="37.4"/>
    <n v="284344"/>
    <n v="102.7"/>
    <n v="34"/>
    <s v="PBC_Dataset"/>
    <s v="May_Grunwald_Giemsa"/>
    <s v="Zeiss_Axio"/>
    <n v="100"/>
    <n v="360"/>
    <n v="0.65749999999999997"/>
    <n v="0.63939999999999997"/>
    <n v="0.82769999999999999"/>
    <n v="0.18830000000000002"/>
  </r>
  <r>
    <s v="CELL_002232"/>
    <x v="4"/>
    <x v="1"/>
    <s v="Normal_WBC"/>
    <n v="17.350000000000001"/>
    <n v="66"/>
    <n v="0.49399999999999999"/>
    <n v="0.27200000000000002"/>
    <n v="242.64705882352939"/>
    <n v="0.79100000000000004"/>
    <n v="0.60099999999999998"/>
    <n v="1.46"/>
    <n v="1.2"/>
    <n v="0.71499999999999997"/>
    <n v="576"/>
    <n v="102"/>
    <n v="199"/>
    <n v="175"/>
    <n v="155"/>
    <n v="78.039215686274517"/>
    <n v="68.627450980392155"/>
    <n v="60.784313725490193"/>
    <n v="0.53700000000000003"/>
    <x v="1"/>
    <x v="1"/>
    <n v="5995"/>
    <n v="4.3499999999999996"/>
    <n v="16.8"/>
    <n v="43.8"/>
    <n v="270192"/>
    <n v="98.6"/>
    <n v="31.9"/>
    <s v="CytoData"/>
    <s v="Giemsa"/>
    <s v="Olympus_BX51"/>
    <n v="100"/>
    <n v="360"/>
    <n v="9.8900000000000002E-2"/>
    <n v="0.85450000000000004"/>
    <n v="0.86890000000000001"/>
    <n v="1.4399999999999968E-2"/>
  </r>
  <r>
    <s v="CELL_002423"/>
    <x v="10"/>
    <x v="1"/>
    <s v="Normal_WBC"/>
    <n v="12.28"/>
    <n v="55.7"/>
    <n v="0.47899999999999998"/>
    <n v="0.51200000000000001"/>
    <n v="108.7890625"/>
    <n v="0.72299999999999998"/>
    <n v="0.38500000000000001"/>
    <n v="5.35"/>
    <n v="2"/>
    <n v="0.79600000000000004"/>
    <n v="516"/>
    <n v="65"/>
    <n v="247"/>
    <n v="138"/>
    <n v="135"/>
    <n v="96.862745098039213"/>
    <n v="54.117647058823529"/>
    <n v="52.941176470588239"/>
    <n v="0.58599999999999997"/>
    <x v="2"/>
    <x v="1"/>
    <n v="7155"/>
    <n v="4.8600000000000003"/>
    <n v="16"/>
    <n v="40.1"/>
    <n v="207443"/>
    <n v="87.6"/>
    <n v="36.4"/>
    <s v="PBC_Dataset"/>
    <s v="Wright"/>
    <s v="Leica_DM2000"/>
    <n v="100"/>
    <n v="512"/>
    <n v="8.1699999999999995E-2"/>
    <n v="1"/>
    <n v="0.9083"/>
    <n v="-9.1700000000000004E-2"/>
  </r>
  <r>
    <s v="CELL_001498"/>
    <x v="5"/>
    <x v="1"/>
    <s v="Normal_WBC"/>
    <n v="9.33"/>
    <n v="78.7"/>
    <n v="0.76700000000000002"/>
    <n v="0.219"/>
    <n v="359.36073059360734"/>
    <n v="0.91400000000000003"/>
    <n v="6.9000000000000006E-2"/>
    <n v="0.43"/>
    <n v="1"/>
    <n v="0.90400000000000003"/>
    <n v="283"/>
    <n v="46"/>
    <n v="197"/>
    <n v="154"/>
    <n v="184"/>
    <n v="77.254901960784323"/>
    <n v="60.392156862745097"/>
    <n v="72.156862745098039"/>
    <n v="0.68799999999999994"/>
    <x v="1"/>
    <x v="1"/>
    <n v="5183"/>
    <n v="4.76"/>
    <n v="13.1"/>
    <n v="51.6"/>
    <n v="89624"/>
    <n v="95"/>
    <n v="31.6"/>
    <s v="Raabin_WBC"/>
    <s v="Giemsa"/>
    <s v="Olympus_BX51"/>
    <n v="40"/>
    <n v="512"/>
    <n v="4.6300000000000001E-2"/>
    <n v="0.81279999999999997"/>
    <n v="0.96399999999999997"/>
    <n v="0.1512"/>
  </r>
  <r>
    <s v="CELL_000450"/>
    <x v="1"/>
    <x v="1"/>
    <s v="Normal_WBC"/>
    <n v="15.2"/>
    <n v="64.400000000000006"/>
    <n v="0.56000000000000005"/>
    <n v="0.41399999999999998"/>
    <n v="155.55555555555557"/>
    <n v="0.78700000000000003"/>
    <n v="0.4"/>
    <n v="2.58"/>
    <n v="3.5"/>
    <n v="0.88600000000000001"/>
    <n v="330"/>
    <n v="78"/>
    <n v="230"/>
    <n v="151"/>
    <n v="210"/>
    <n v="90.196078431372555"/>
    <n v="59.215686274509807"/>
    <n v="82.35294117647058"/>
    <n v="0.60199999999999998"/>
    <x v="2"/>
    <x v="0"/>
    <n v="8102"/>
    <n v="4.67"/>
    <n v="17.8"/>
    <n v="45"/>
    <n v="188737"/>
    <n v="80.7"/>
    <n v="31.6"/>
    <s v="PBC_Dataset"/>
    <s v="Wright"/>
    <s v="Leica_DM2000"/>
    <n v="100"/>
    <n v="360"/>
    <n v="4.3200000000000002E-2"/>
    <n v="0.91890000000000005"/>
    <n v="0.92349999999999999"/>
    <n v="4.5999999999999375E-3"/>
  </r>
  <r>
    <s v="CELL_005264"/>
    <x v="0"/>
    <x v="0"/>
    <s v="Infection"/>
    <n v="13.32"/>
    <n v="57.4"/>
    <n v="0.628"/>
    <n v="0.32800000000000001"/>
    <n v="175"/>
    <n v="0.63200000000000001"/>
    <n v="0.46600000000000003"/>
    <n v="2.52"/>
    <n v="5.8"/>
    <n v="0.85199999999999998"/>
    <n v="481"/>
    <n v="67"/>
    <n v="207"/>
    <n v="133"/>
    <n v="145"/>
    <n v="81.17647058823529"/>
    <n v="52.156862745098046"/>
    <n v="56.862745098039213"/>
    <n v="0.55900000000000005"/>
    <x v="1"/>
    <x v="0"/>
    <n v="10628"/>
    <n v="3.97"/>
    <n v="10.6"/>
    <n v="32"/>
    <n v="130198"/>
    <n v="81.900000000000006"/>
    <n v="35.5"/>
    <s v="PBC_Dataset"/>
    <s v="Giemsa"/>
    <s v="Zeiss_Axio"/>
    <n v="60"/>
    <n v="224"/>
    <n v="0.81530000000000002"/>
    <n v="0.74550000000000005"/>
    <n v="0.89839999999999998"/>
    <n v="0.15289999999999992"/>
  </r>
  <r>
    <s v="CELL_005281"/>
    <x v="0"/>
    <x v="0"/>
    <s v="Infection"/>
    <n v="14.32"/>
    <n v="63.8"/>
    <n v="0.625"/>
    <n v="0.38400000000000001"/>
    <n v="166.14583333333331"/>
    <n v="0.67300000000000004"/>
    <n v="0.47599999999999998"/>
    <n v="3.29"/>
    <n v="5.6"/>
    <n v="0.67500000000000004"/>
    <n v="506"/>
    <n v="88"/>
    <n v="197"/>
    <n v="172"/>
    <n v="189"/>
    <n v="77.254901960784323"/>
    <n v="67.450980392156865"/>
    <n v="74.117647058823536"/>
    <n v="0.53"/>
    <x v="1"/>
    <x v="0"/>
    <n v="10117"/>
    <n v="5.28"/>
    <n v="16.8"/>
    <n v="40.4"/>
    <n v="231088"/>
    <n v="73.3"/>
    <n v="32"/>
    <s v="CytoData"/>
    <s v="Wright"/>
    <s v="Zeiss_Axio"/>
    <n v="40"/>
    <n v="360"/>
    <n v="0.81989999999999996"/>
    <n v="0.75270000000000004"/>
    <n v="0.70540000000000003"/>
    <n v="-4.7300000000000009E-2"/>
  </r>
  <r>
    <s v="CELL_002878"/>
    <x v="2"/>
    <x v="1"/>
    <s v="Normal_RBC"/>
    <n v="8.14"/>
    <n v="0"/>
    <n v="0"/>
    <n v="1"/>
    <n v="0"/>
    <n v="0.91700000000000004"/>
    <n v="9.2999999999999999E-2"/>
    <n v="0.37"/>
    <n v="1"/>
    <n v="0.92500000000000004"/>
    <n v="185"/>
    <n v="50"/>
    <n v="224"/>
    <n v="120"/>
    <n v="120"/>
    <n v="87.843137254901961"/>
    <n v="47.058823529411761"/>
    <n v="47.058823529411761"/>
    <n v="0.38800000000000001"/>
    <x v="0"/>
    <x v="1"/>
    <n v="8349"/>
    <n v="5.33"/>
    <n v="14.4"/>
    <n v="33.4"/>
    <n v="223351"/>
    <n v="90.1"/>
    <n v="30.9"/>
    <s v="PBC_Dataset"/>
    <s v="Giemsa"/>
    <s v="Leica_DM2000"/>
    <n v="100"/>
    <n v="360"/>
    <n v="0"/>
    <n v="0.9365"/>
    <n v="0.98419999999999996"/>
    <n v="4.7699999999999965E-2"/>
  </r>
  <r>
    <s v="CELL_001552"/>
    <x v="5"/>
    <x v="1"/>
    <s v="Normal_WBC"/>
    <n v="7.57"/>
    <n v="71"/>
    <n v="0.79900000000000004"/>
    <n v="0.26700000000000002"/>
    <n v="265.91760299625469"/>
    <n v="0.86199999999999999"/>
    <n v="0.20499999999999999"/>
    <n v="1.45"/>
    <n v="1"/>
    <n v="0.94099999999999995"/>
    <n v="386"/>
    <n v="53"/>
    <n v="197"/>
    <n v="159"/>
    <n v="212"/>
    <n v="77.254901960784323"/>
    <n v="62.352941176470587"/>
    <n v="83.137254901960787"/>
    <n v="0.71299999999999997"/>
    <x v="1"/>
    <x v="0"/>
    <n v="8823"/>
    <n v="3.83"/>
    <n v="11.8"/>
    <n v="46.3"/>
    <n v="261993"/>
    <n v="85.1"/>
    <n v="33.700000000000003"/>
    <s v="Raabin_WBC"/>
    <s v="Wright"/>
    <s v="Zeiss_Axio"/>
    <n v="100"/>
    <n v="256"/>
    <n v="9.7000000000000003E-3"/>
    <n v="1"/>
    <n v="0.93830000000000002"/>
    <n v="-6.1699999999999977E-2"/>
  </r>
  <r>
    <s v="CELL_005444"/>
    <x v="11"/>
    <x v="0"/>
    <s v="Infection"/>
    <n v="11.33"/>
    <n v="58.6"/>
    <n v="0.55800000000000005"/>
    <n v="0.45600000000000002"/>
    <n v="128.50877192982455"/>
    <n v="0.72199999999999998"/>
    <n v="0.47399999999999998"/>
    <n v="4.96"/>
    <n v="3.6"/>
    <n v="0.81699999999999995"/>
    <n v="482"/>
    <n v="66"/>
    <n v="225"/>
    <n v="136"/>
    <n v="171"/>
    <n v="88.235294117647058"/>
    <n v="53.333333333333336"/>
    <n v="67.058823529411754"/>
    <n v="0.75600000000000001"/>
    <x v="2"/>
    <x v="0"/>
    <n v="4833"/>
    <n v="2.88"/>
    <n v="13.7"/>
    <n v="38.700000000000003"/>
    <n v="222278"/>
    <n v="95.3"/>
    <n v="33.299999999999997"/>
    <s v="PBC_Dataset"/>
    <s v="Giemsa"/>
    <s v="Zeiss_Axio"/>
    <n v="60"/>
    <n v="512"/>
    <n v="0.86240000000000006"/>
    <n v="0.70940000000000003"/>
    <n v="0.61270000000000002"/>
    <n v="-9.6700000000000008E-2"/>
  </r>
  <r>
    <s v="CELL_001147"/>
    <x v="5"/>
    <x v="1"/>
    <s v="Normal_WBC"/>
    <n v="9.74"/>
    <n v="87.5"/>
    <n v="0.81299999999999994"/>
    <n v="0.26900000000000002"/>
    <n v="325.27881040892191"/>
    <n v="0.89900000000000002"/>
    <n v="0.22800000000000001"/>
    <n v="0.92"/>
    <n v="1"/>
    <n v="0.95899999999999996"/>
    <n v="277"/>
    <n v="67"/>
    <n v="188"/>
    <n v="184"/>
    <n v="192"/>
    <n v="73.725490196078439"/>
    <n v="72.156862745098039"/>
    <n v="75.294117647058826"/>
    <n v="0.67800000000000005"/>
    <x v="0"/>
    <x v="0"/>
    <n v="6463"/>
    <n v="3.77"/>
    <n v="13.2"/>
    <n v="43.1"/>
    <n v="281724"/>
    <n v="92.4"/>
    <n v="31.9"/>
    <s v="CytoData"/>
    <s v="May_Grunwald_Giemsa"/>
    <s v="Zeiss_Axio"/>
    <n v="100"/>
    <n v="360"/>
    <n v="0"/>
    <n v="0.93489999999999995"/>
    <n v="0.84389999999999998"/>
    <n v="-9.099999999999997E-2"/>
  </r>
  <r>
    <s v="CELL_003589"/>
    <x v="2"/>
    <x v="1"/>
    <s v="Normal_RBC"/>
    <n v="6.59"/>
    <n v="0"/>
    <n v="0"/>
    <n v="1"/>
    <n v="0"/>
    <n v="0.84299999999999997"/>
    <n v="0.24299999999999999"/>
    <n v="0.69"/>
    <n v="1"/>
    <n v="1"/>
    <n v="193"/>
    <n v="47"/>
    <n v="222"/>
    <n v="126"/>
    <n v="115"/>
    <n v="87.058823529411768"/>
    <n v="49.411764705882355"/>
    <n v="45.098039215686278"/>
    <n v="0.46400000000000002"/>
    <x v="0"/>
    <x v="1"/>
    <n v="11386"/>
    <n v="4.54"/>
    <n v="15.9"/>
    <n v="32.6"/>
    <n v="353199"/>
    <n v="79.7"/>
    <n v="34.299999999999997"/>
    <s v="PBC_Dataset"/>
    <s v="Wright"/>
    <s v="Olympus_BX51"/>
    <n v="60"/>
    <n v="360"/>
    <n v="9.5100000000000004E-2"/>
    <n v="0.94299999999999995"/>
    <n v="0.9254"/>
    <n v="-1.7599999999999949E-2"/>
  </r>
  <r>
    <s v="CELL_002093"/>
    <x v="4"/>
    <x v="1"/>
    <s v="Normal_WBC"/>
    <n v="16.88"/>
    <n v="63.6"/>
    <n v="0.46700000000000003"/>
    <n v="0.42"/>
    <n v="151.42857142857144"/>
    <n v="0.75"/>
    <n v="0.52800000000000002"/>
    <n v="2.2999999999999998"/>
    <n v="1.4"/>
    <n v="0.85799999999999998"/>
    <n v="565"/>
    <n v="84"/>
    <n v="207"/>
    <n v="148"/>
    <n v="174"/>
    <n v="81.17647058823529"/>
    <n v="58.039215686274517"/>
    <n v="68.235294117647058"/>
    <n v="0.61199999999999999"/>
    <x v="2"/>
    <x v="1"/>
    <n v="5731"/>
    <n v="3.85"/>
    <n v="12.6"/>
    <n v="39.1"/>
    <n v="216081"/>
    <n v="90.6"/>
    <n v="35.200000000000003"/>
    <s v="PBC_Dataset"/>
    <s v="Wright"/>
    <s v="Leica_DM2000"/>
    <n v="100"/>
    <n v="256"/>
    <n v="8.5000000000000006E-2"/>
    <n v="0.89859999999999995"/>
    <n v="1"/>
    <n v="0.10140000000000005"/>
  </r>
  <r>
    <s v="CELL_001314"/>
    <x v="5"/>
    <x v="1"/>
    <s v="Normal_WBC"/>
    <n v="9.1"/>
    <n v="77.8"/>
    <n v="0.89500000000000002"/>
    <n v="0.23799999999999999"/>
    <n v="326.89075630252103"/>
    <n v="0.91600000000000004"/>
    <n v="0.246"/>
    <n v="1.04"/>
    <n v="1"/>
    <n v="0.93100000000000005"/>
    <n v="296"/>
    <n v="61"/>
    <n v="181"/>
    <n v="159"/>
    <n v="191"/>
    <n v="70.980392156862749"/>
    <n v="62.352941176470587"/>
    <n v="74.901960784313729"/>
    <n v="0.66700000000000004"/>
    <x v="1"/>
    <x v="1"/>
    <n v="8821"/>
    <n v="5.57"/>
    <n v="14.7"/>
    <n v="50.1"/>
    <n v="155807"/>
    <n v="102.6"/>
    <n v="35.5"/>
    <s v="Raabin_WBC"/>
    <s v="Wright"/>
    <s v="Leica_DM2000"/>
    <n v="100"/>
    <n v="512"/>
    <n v="0.14979999999999999"/>
    <n v="0.85770000000000002"/>
    <n v="0.89419999999999999"/>
    <n v="3.6499999999999977E-2"/>
  </r>
  <r>
    <s v="CELL_002016"/>
    <x v="4"/>
    <x v="1"/>
    <s v="Normal_WBC"/>
    <n v="16.48"/>
    <n v="58.5"/>
    <n v="0.38400000000000001"/>
    <n v="0.33900000000000002"/>
    <n v="172.56637168141592"/>
    <n v="0.70699999999999996"/>
    <n v="0.51500000000000001"/>
    <n v="1.82"/>
    <n v="1.4"/>
    <n v="0.754"/>
    <n v="498"/>
    <n v="65"/>
    <n v="212"/>
    <n v="158"/>
    <n v="164"/>
    <n v="83.137254901960787"/>
    <n v="61.96078431372549"/>
    <n v="64.313725490196077"/>
    <n v="0.69399999999999995"/>
    <x v="1"/>
    <x v="0"/>
    <n v="11037"/>
    <n v="4.93"/>
    <n v="12.2"/>
    <n v="42.8"/>
    <n v="273030"/>
    <n v="89.5"/>
    <n v="35.5"/>
    <s v="Raabin_WBC"/>
    <s v="Giemsa"/>
    <s v="Zeiss_Axio"/>
    <n v="60"/>
    <n v="256"/>
    <n v="7.0699999999999999E-2"/>
    <n v="0.88649999999999995"/>
    <n v="0.94059999999999999"/>
    <n v="5.4100000000000037E-2"/>
  </r>
  <r>
    <s v="CELL_004073"/>
    <x v="8"/>
    <x v="0"/>
    <s v="Leukemia"/>
    <n v="15.47"/>
    <n v="96.8"/>
    <n v="0.308"/>
    <n v="0.187"/>
    <n v="517.64705882352939"/>
    <n v="0.78500000000000003"/>
    <n v="0.22700000000000001"/>
    <n v="1.02"/>
    <n v="1"/>
    <n v="0.82799999999999996"/>
    <n v="666"/>
    <n v="92"/>
    <n v="199"/>
    <n v="151"/>
    <n v="193"/>
    <n v="78.039215686274517"/>
    <n v="59.215686274509807"/>
    <n v="75.686274509803923"/>
    <n v="0.51500000000000001"/>
    <x v="1"/>
    <x v="0"/>
    <n v="7400"/>
    <n v="3.28"/>
    <n v="13.2"/>
    <n v="36.700000000000003"/>
    <n v="279124"/>
    <n v="98.7"/>
    <n v="34.200000000000003"/>
    <s v="Raabin_WBC"/>
    <s v="May_Grunwald_Giemsa"/>
    <s v="Leica_DM2000"/>
    <n v="100"/>
    <n v="360"/>
    <n v="0.86229999999999996"/>
    <n v="0.75360000000000005"/>
    <n v="0.6825"/>
    <n v="-7.1100000000000052E-2"/>
  </r>
  <r>
    <s v="CELL_002620"/>
    <x v="10"/>
    <x v="1"/>
    <s v="Normal_WBC"/>
    <n v="15.42"/>
    <n v="53.8"/>
    <n v="0.61399999999999999"/>
    <n v="0.42799999999999999"/>
    <n v="125.70093457943925"/>
    <n v="0.84"/>
    <n v="0.34699999999999998"/>
    <n v="4.05"/>
    <n v="2.5"/>
    <n v="0.74299999999999999"/>
    <n v="379"/>
    <n v="68"/>
    <n v="237"/>
    <n v="137"/>
    <n v="182"/>
    <n v="92.941176470588232"/>
    <n v="53.725490196078432"/>
    <n v="71.372549019607845"/>
    <n v="0.622"/>
    <x v="1"/>
    <x v="0"/>
    <n v="3899"/>
    <n v="4.8"/>
    <n v="18.5"/>
    <n v="51.7"/>
    <n v="336043"/>
    <n v="94.8"/>
    <n v="33.1"/>
    <s v="PBC_Dataset"/>
    <s v="May_Grunwald_Giemsa"/>
    <s v="Olympus_BX51"/>
    <n v="60"/>
    <n v="224"/>
    <n v="6.9599999999999995E-2"/>
    <n v="0.84789999999999999"/>
    <n v="0.9647"/>
    <n v="0.11680000000000001"/>
  </r>
  <r>
    <s v="CELL_003044"/>
    <x v="2"/>
    <x v="1"/>
    <s v="Normal_RBC"/>
    <n v="7.27"/>
    <n v="0"/>
    <n v="0"/>
    <n v="1"/>
    <n v="0"/>
    <n v="0.86899999999999999"/>
    <n v="0.20100000000000001"/>
    <n v="0.49"/>
    <n v="1"/>
    <n v="0.98199999999999998"/>
    <n v="149"/>
    <n v="45"/>
    <n v="221"/>
    <n v="122"/>
    <n v="131"/>
    <n v="86.666666666666671"/>
    <n v="47.843137254901961"/>
    <n v="51.372549019607838"/>
    <n v="0.499"/>
    <x v="1"/>
    <x v="1"/>
    <n v="2757"/>
    <n v="4.9400000000000004"/>
    <n v="14.5"/>
    <n v="38.200000000000003"/>
    <n v="126423"/>
    <n v="107.8"/>
    <n v="37.200000000000003"/>
    <s v="PBC_Dataset"/>
    <s v="Giemsa"/>
    <s v="Olympus_BX51"/>
    <n v="60"/>
    <n v="512"/>
    <n v="6.6900000000000001E-2"/>
    <n v="0.94120000000000004"/>
    <n v="1"/>
    <n v="5.8799999999999963E-2"/>
  </r>
  <r>
    <s v="CELL_001382"/>
    <x v="5"/>
    <x v="1"/>
    <s v="Normal_WBC"/>
    <n v="8.07"/>
    <n v="80.3"/>
    <n v="0.79400000000000004"/>
    <n v="0.20399999999999999"/>
    <n v="393.62745098039215"/>
    <n v="0.85399999999999998"/>
    <n v="0.21099999999999999"/>
    <n v="1.1100000000000001"/>
    <n v="1.2"/>
    <n v="0.91200000000000003"/>
    <n v="333"/>
    <n v="67"/>
    <n v="184"/>
    <n v="151"/>
    <n v="211"/>
    <n v="72.156862745098039"/>
    <n v="59.215686274509807"/>
    <n v="82.745098039215677"/>
    <n v="0.73099999999999998"/>
    <x v="1"/>
    <x v="0"/>
    <n v="6709"/>
    <n v="6.81"/>
    <n v="13.8"/>
    <n v="40"/>
    <n v="281493"/>
    <n v="92.2"/>
    <n v="33.5"/>
    <s v="PBC_Dataset"/>
    <s v="Wright"/>
    <s v="Olympus_BX51"/>
    <n v="60"/>
    <n v="360"/>
    <n v="5.6300000000000003E-2"/>
    <n v="0.88849999999999996"/>
    <n v="0.99609999999999999"/>
    <n v="0.10760000000000003"/>
  </r>
  <r>
    <s v="CELL_004291"/>
    <x v="13"/>
    <x v="0"/>
    <s v="Leukemia"/>
    <n v="14.31"/>
    <n v="82.1"/>
    <n v="0.48899999999999999"/>
    <n v="0.22"/>
    <n v="373.18181818181813"/>
    <n v="0.83299999999999996"/>
    <n v="0.312"/>
    <n v="0.65"/>
    <n v="1.1000000000000001"/>
    <n v="0.81200000000000006"/>
    <n v="554"/>
    <n v="78"/>
    <n v="204"/>
    <n v="171"/>
    <n v="209"/>
    <n v="80"/>
    <n v="67.058823529411754"/>
    <n v="81.960784313725483"/>
    <n v="0.67"/>
    <x v="1"/>
    <x v="0"/>
    <n v="4110"/>
    <n v="4.5599999999999996"/>
    <n v="12.7"/>
    <n v="48"/>
    <n v="305034"/>
    <n v="80.5"/>
    <n v="34.200000000000003"/>
    <s v="Raabin_WBC"/>
    <s v="Wright"/>
    <s v="Zeiss_Axio"/>
    <n v="40"/>
    <n v="512"/>
    <n v="0.9103"/>
    <n v="0.60729999999999995"/>
    <n v="0.79890000000000005"/>
    <n v="0.1916000000000001"/>
  </r>
  <r>
    <s v="CELL_000414"/>
    <x v="1"/>
    <x v="1"/>
    <s v="Normal_WBC"/>
    <n v="11.17"/>
    <n v="50.3"/>
    <n v="0.59299999999999997"/>
    <n v="0.52300000000000002"/>
    <n v="96.175908221797314"/>
    <n v="0.80900000000000005"/>
    <n v="0.38200000000000001"/>
    <n v="3.36"/>
    <n v="3.6"/>
    <n v="0.76400000000000001"/>
    <n v="357"/>
    <n v="71"/>
    <n v="211"/>
    <n v="160"/>
    <n v="195"/>
    <n v="82.745098039215677"/>
    <n v="62.745098039215684"/>
    <n v="76.470588235294116"/>
    <n v="0.63500000000000001"/>
    <x v="1"/>
    <x v="1"/>
    <n v="8407"/>
    <n v="4.37"/>
    <n v="14.4"/>
    <n v="36.4"/>
    <n v="392609"/>
    <n v="93.3"/>
    <n v="32.5"/>
    <s v="Raabin_WBC"/>
    <s v="Giemsa"/>
    <s v="Leica_DM2000"/>
    <n v="100"/>
    <n v="224"/>
    <n v="0.1618"/>
    <n v="0.89"/>
    <n v="0.94220000000000004"/>
    <n v="5.2200000000000024E-2"/>
  </r>
  <r>
    <s v="CELL_000942"/>
    <x v="1"/>
    <x v="1"/>
    <s v="Normal_WBC"/>
    <n v="12.46"/>
    <n v="58.6"/>
    <n v="0.39200000000000002"/>
    <n v="0.45700000000000002"/>
    <n v="128.22757111597375"/>
    <n v="0.76900000000000002"/>
    <n v="0.45600000000000002"/>
    <n v="3.39"/>
    <n v="3.8"/>
    <n v="0.79600000000000004"/>
    <n v="420"/>
    <n v="79"/>
    <n v="209"/>
    <n v="162"/>
    <n v="161"/>
    <n v="81.960784313725483"/>
    <n v="63.529411764705877"/>
    <n v="63.13725490196078"/>
    <n v="0.64500000000000002"/>
    <x v="1"/>
    <x v="0"/>
    <n v="1970"/>
    <n v="4.8499999999999996"/>
    <n v="10.5"/>
    <n v="38.299999999999997"/>
    <n v="160135"/>
    <n v="96.5"/>
    <n v="34.4"/>
    <s v="Raabin_WBC"/>
    <s v="Wright"/>
    <s v="Zeiss_Axio"/>
    <n v="60"/>
    <n v="256"/>
    <n v="9.2899999999999996E-2"/>
    <n v="1"/>
    <n v="0.7601"/>
    <n v="-0.2399"/>
  </r>
  <r>
    <s v="CELL_000802"/>
    <x v="1"/>
    <x v="1"/>
    <s v="Normal_WBC"/>
    <n v="13.4"/>
    <n v="63.8"/>
    <n v="0.46200000000000002"/>
    <n v="0.47499999999999998"/>
    <n v="134.31578947368422"/>
    <n v="0.72199999999999998"/>
    <n v="0.3"/>
    <n v="3.38"/>
    <n v="3.5"/>
    <n v="0.877"/>
    <n v="402"/>
    <n v="70"/>
    <n v="213"/>
    <n v="147"/>
    <n v="174"/>
    <n v="83.529411764705884"/>
    <n v="57.647058823529406"/>
    <n v="68.235294117647058"/>
    <n v="0.72799999999999998"/>
    <x v="1"/>
    <x v="0"/>
    <n v="5627"/>
    <n v="4.2699999999999996"/>
    <n v="9.6"/>
    <n v="41.9"/>
    <n v="238139"/>
    <n v="70.3"/>
    <n v="35.200000000000003"/>
    <s v="PBC_Dataset"/>
    <s v="Giemsa"/>
    <s v="Zeiss_Axio"/>
    <n v="60"/>
    <n v="256"/>
    <n v="7.6600000000000001E-2"/>
    <n v="0.76719999999999999"/>
    <n v="0.84519999999999995"/>
    <n v="7.7999999999999958E-2"/>
  </r>
  <r>
    <s v="CELL_003711"/>
    <x v="7"/>
    <x v="1"/>
    <s v="Normal_Platelet"/>
    <n v="3.52"/>
    <n v="0"/>
    <n v="0"/>
    <n v="1"/>
    <n v="0"/>
    <n v="0.58699999999999997"/>
    <n v="0.46400000000000002"/>
    <n v="1.99"/>
    <n v="1"/>
    <n v="0.75800000000000001"/>
    <n v="23"/>
    <n v="13"/>
    <n v="223"/>
    <n v="145"/>
    <n v="156"/>
    <n v="87.450980392156865"/>
    <n v="56.862745098039213"/>
    <n v="61.176470588235297"/>
    <n v="0.49399999999999999"/>
    <x v="2"/>
    <x v="0"/>
    <n v="9461"/>
    <n v="5.65"/>
    <n v="9.6999999999999993"/>
    <n v="45.1"/>
    <n v="325911"/>
    <n v="88.7"/>
    <n v="33"/>
    <s v="PBC_Dataset"/>
    <s v="May_Grunwald_Giemsa"/>
    <s v="Leica_DM2000"/>
    <n v="40"/>
    <n v="360"/>
    <n v="5.1700000000000003E-2"/>
    <n v="1"/>
    <n v="0.91720000000000002"/>
    <n v="-8.2799999999999985E-2"/>
  </r>
  <r>
    <s v="CELL_003162"/>
    <x v="2"/>
    <x v="1"/>
    <s v="Normal_RBC"/>
    <n v="8.33"/>
    <n v="0"/>
    <n v="0"/>
    <n v="1"/>
    <n v="0"/>
    <n v="0.91800000000000004"/>
    <n v="0.219"/>
    <n v="0.7"/>
    <n v="1"/>
    <n v="0.91400000000000003"/>
    <n v="192"/>
    <n v="56"/>
    <n v="242"/>
    <n v="149"/>
    <n v="146"/>
    <n v="94.901960784313715"/>
    <n v="58.431372549019613"/>
    <n v="57.254901960784309"/>
    <n v="0.443"/>
    <x v="0"/>
    <x v="1"/>
    <n v="6901"/>
    <n v="5.6"/>
    <n v="11.6"/>
    <n v="37.4"/>
    <n v="117578"/>
    <n v="84.7"/>
    <n v="34.700000000000003"/>
    <s v="PBC_Dataset"/>
    <s v="May_Grunwald_Giemsa"/>
    <s v="Leica_DM2000"/>
    <n v="60"/>
    <n v="512"/>
    <n v="0.13370000000000001"/>
    <n v="0.8881"/>
    <n v="0.81369999999999998"/>
    <n v="-7.4400000000000022E-2"/>
  </r>
  <r>
    <s v="CELL_000257"/>
    <x v="1"/>
    <x v="1"/>
    <s v="Normal_WBC"/>
    <n v="11.53"/>
    <n v="56.1"/>
    <n v="0.66400000000000003"/>
    <n v="0.432"/>
    <n v="129.86111111111111"/>
    <n v="0.79"/>
    <n v="0.438"/>
    <n v="3.48"/>
    <n v="3.1"/>
    <n v="0.82499999999999996"/>
    <n v="447"/>
    <n v="62"/>
    <n v="228"/>
    <n v="181"/>
    <n v="174"/>
    <n v="89.411764705882362"/>
    <n v="70.980392156862749"/>
    <n v="68.235294117647058"/>
    <n v="0.66400000000000003"/>
    <x v="0"/>
    <x v="0"/>
    <n v="8605"/>
    <n v="4.84"/>
    <n v="11.8"/>
    <n v="41.7"/>
    <n v="330082"/>
    <n v="96.8"/>
    <n v="33.799999999999997"/>
    <s v="CytoData"/>
    <s v="May_Grunwald_Giemsa"/>
    <s v="Leica_DM2000"/>
    <n v="60"/>
    <n v="360"/>
    <n v="0.12620000000000001"/>
    <n v="0.98089999999999999"/>
    <n v="0.83799999999999997"/>
    <n v="-0.14290000000000003"/>
  </r>
  <r>
    <s v="CELL_005768"/>
    <x v="6"/>
    <x v="0"/>
    <s v="Artefact"/>
    <n v="10.130000000000001"/>
    <n v="86.6"/>
    <n v="0.86899999999999999"/>
    <n v="0.153"/>
    <n v="566.01307189542479"/>
    <n v="0.35"/>
    <n v="0.57399999999999995"/>
    <n v="0.54"/>
    <n v="1"/>
    <n v="0.47299999999999998"/>
    <n v="368"/>
    <n v="63"/>
    <n v="173"/>
    <n v="114"/>
    <n v="208"/>
    <n v="67.843137254901961"/>
    <n v="44.705882352941181"/>
    <n v="81.568627450980387"/>
    <n v="0.82699999999999996"/>
    <x v="2"/>
    <x v="1"/>
    <n v="8725"/>
    <n v="3.06"/>
    <n v="11.6"/>
    <n v="43.2"/>
    <n v="263775"/>
    <n v="98.6"/>
    <n v="33.5"/>
    <s v="CytoData"/>
    <s v="Giemsa"/>
    <s v="Zeiss_Axio"/>
    <n v="100"/>
    <n v="512"/>
    <n v="0.82189999999999996"/>
    <n v="0.6462"/>
    <n v="0.8155"/>
    <n v="0.16930000000000001"/>
  </r>
  <r>
    <s v="CELL_002236"/>
    <x v="4"/>
    <x v="1"/>
    <s v="Normal_WBC"/>
    <n v="12.62"/>
    <n v="63.4"/>
    <n v="0.47099999999999997"/>
    <n v="0.23499999999999999"/>
    <n v="269.78723404255322"/>
    <n v="0.625"/>
    <n v="0.498"/>
    <n v="2.13"/>
    <n v="1.3"/>
    <n v="0.622"/>
    <n v="535"/>
    <n v="76"/>
    <n v="204"/>
    <n v="155"/>
    <n v="171"/>
    <n v="80"/>
    <n v="60.784313725490193"/>
    <n v="67.058823529411754"/>
    <n v="0.80200000000000005"/>
    <x v="2"/>
    <x v="0"/>
    <n v="4370"/>
    <n v="4.67"/>
    <n v="13.5"/>
    <n v="41.6"/>
    <n v="167232"/>
    <n v="85.6"/>
    <n v="32.799999999999997"/>
    <s v="PBC_Dataset"/>
    <s v="May_Grunwald_Giemsa"/>
    <s v="Zeiss_Axio"/>
    <n v="100"/>
    <n v="224"/>
    <n v="9.0499999999999997E-2"/>
    <n v="0.86309999999999998"/>
    <n v="0.99399999999999999"/>
    <n v="0.13090000000000002"/>
  </r>
  <r>
    <s v="CELL_000648"/>
    <x v="1"/>
    <x v="1"/>
    <s v="Normal_WBC"/>
    <n v="13.03"/>
    <n v="56.5"/>
    <n v="0.68100000000000005"/>
    <n v="0.432"/>
    <n v="130.78703703703704"/>
    <n v="0.75800000000000001"/>
    <n v="0.34699999999999998"/>
    <n v="3.04"/>
    <n v="3.1"/>
    <n v="0.83399999999999996"/>
    <n v="421"/>
    <n v="67"/>
    <n v="228"/>
    <n v="188"/>
    <n v="202"/>
    <n v="89.411764705882362"/>
    <n v="73.725490196078439"/>
    <n v="79.215686274509807"/>
    <n v="0.68899999999999995"/>
    <x v="1"/>
    <x v="0"/>
    <n v="8904"/>
    <n v="4.49"/>
    <n v="13.5"/>
    <n v="42.1"/>
    <n v="173969"/>
    <n v="95.5"/>
    <n v="34.6"/>
    <s v="Raabin_WBC"/>
    <s v="Giemsa"/>
    <s v="Olympus_BX51"/>
    <n v="100"/>
    <n v="360"/>
    <n v="2.01E-2"/>
    <n v="0.90359999999999996"/>
    <n v="0.84760000000000002"/>
    <n v="-5.5999999999999939E-2"/>
  </r>
  <r>
    <s v="CELL_001768"/>
    <x v="5"/>
    <x v="1"/>
    <s v="Normal_WBC"/>
    <n v="9.15"/>
    <n v="79.5"/>
    <n v="0.78700000000000003"/>
    <n v="0.20699999999999999"/>
    <n v="384.05797101449275"/>
    <n v="0.88800000000000001"/>
    <n v="0.308"/>
    <n v="1.23"/>
    <n v="1.1000000000000001"/>
    <n v="0.97"/>
    <n v="215"/>
    <n v="66"/>
    <n v="207"/>
    <n v="160"/>
    <n v="206"/>
    <n v="81.17647058823529"/>
    <n v="62.745098039215684"/>
    <n v="80.784313725490193"/>
    <n v="0.70399999999999996"/>
    <x v="1"/>
    <x v="1"/>
    <n v="8506"/>
    <n v="3.98"/>
    <n v="15.8"/>
    <n v="38.4"/>
    <n v="290875"/>
    <n v="86.1"/>
    <n v="32.799999999999997"/>
    <s v="PBC_Dataset"/>
    <s v="Wright"/>
    <s v="Zeiss_Axio"/>
    <n v="40"/>
    <n v="224"/>
    <n v="0.1242"/>
    <n v="0.87960000000000005"/>
    <n v="0.90810000000000002"/>
    <n v="2.849999999999997E-2"/>
  </r>
  <r>
    <s v="CELL_003958"/>
    <x v="7"/>
    <x v="1"/>
    <s v="Normal_Platelet"/>
    <n v="2.64"/>
    <n v="0"/>
    <n v="0"/>
    <n v="1"/>
    <n v="0"/>
    <n v="0.72299999999999998"/>
    <n v="0.24199999999999999"/>
    <n v="2.25"/>
    <n v="1"/>
    <n v="0.67700000000000005"/>
    <n v="10"/>
    <n v="22"/>
    <n v="213"/>
    <n v="156"/>
    <n v="175"/>
    <n v="83.529411764705884"/>
    <n v="61.176470588235297"/>
    <n v="68.627450980392155"/>
    <n v="0.47199999999999998"/>
    <x v="1"/>
    <x v="1"/>
    <n v="9248"/>
    <n v="5.39"/>
    <n v="14.8"/>
    <n v="50.1"/>
    <n v="282754"/>
    <n v="88.7"/>
    <n v="33.4"/>
    <s v="CytoData"/>
    <s v="Giemsa"/>
    <s v="Olympus_BX51"/>
    <n v="40"/>
    <n v="256"/>
    <n v="1.6299999999999999E-2"/>
    <n v="0.86409999999999998"/>
    <n v="0.86629999999999996"/>
    <n v="2.1999999999999797E-3"/>
  </r>
  <r>
    <s v="CELL_003434"/>
    <x v="2"/>
    <x v="1"/>
    <s v="Normal_RBC"/>
    <n v="6.86"/>
    <n v="0"/>
    <n v="0"/>
    <n v="1"/>
    <n v="0"/>
    <n v="0.88500000000000001"/>
    <n v="0.19500000000000001"/>
    <n v="0.9"/>
    <n v="1"/>
    <n v="0.92900000000000005"/>
    <n v="181"/>
    <n v="47"/>
    <n v="224"/>
    <n v="142"/>
    <n v="142"/>
    <n v="87.843137254901961"/>
    <n v="55.686274509803923"/>
    <n v="55.686274509803923"/>
    <n v="0.51100000000000001"/>
    <x v="0"/>
    <x v="0"/>
    <n v="10773"/>
    <n v="6.6"/>
    <n v="9.6999999999999993"/>
    <n v="43.3"/>
    <n v="152956"/>
    <n v="84.3"/>
    <n v="35.200000000000003"/>
    <s v="PBC_Dataset"/>
    <s v="Giemsa"/>
    <s v="Zeiss_Axio"/>
    <n v="60"/>
    <n v="256"/>
    <n v="2.7300000000000001E-2"/>
    <n v="0.98670000000000002"/>
    <n v="0.90780000000000005"/>
    <n v="-7.889999999999997E-2"/>
  </r>
  <r>
    <s v="CELL_004652"/>
    <x v="16"/>
    <x v="0"/>
    <s v="Anemia"/>
    <n v="9.81"/>
    <n v="0"/>
    <n v="0"/>
    <n v="1"/>
    <n v="0"/>
    <n v="0.58099999999999996"/>
    <n v="0.75"/>
    <n v="0.59"/>
    <n v="1"/>
    <n v="0.78400000000000003"/>
    <n v="186"/>
    <n v="65"/>
    <n v="220"/>
    <n v="137"/>
    <n v="113"/>
    <n v="86.274509803921575"/>
    <n v="53.725490196078432"/>
    <n v="44.313725490196077"/>
    <n v="0.49099999999999999"/>
    <x v="2"/>
    <x v="0"/>
    <n v="7060"/>
    <n v="5.71"/>
    <n v="12.7"/>
    <n v="40.799999999999997"/>
    <n v="214783"/>
    <n v="100.5"/>
    <n v="31.9"/>
    <s v="Raabin_WBC"/>
    <s v="Wright"/>
    <s v="Olympus_BX51"/>
    <n v="100"/>
    <n v="224"/>
    <n v="0.79420000000000002"/>
    <n v="0.76439999999999997"/>
    <n v="0.64570000000000005"/>
    <n v="-0.11869999999999992"/>
  </r>
  <r>
    <s v="CELL_002526"/>
    <x v="10"/>
    <x v="1"/>
    <s v="Normal_WBC"/>
    <n v="13.53"/>
    <n v="54.1"/>
    <n v="0.55400000000000005"/>
    <n v="0.61099999999999999"/>
    <n v="88.54337152209493"/>
    <n v="0.65"/>
    <n v="0.32400000000000001"/>
    <n v="4.8"/>
    <n v="2.1"/>
    <n v="0.76200000000000001"/>
    <n v="512"/>
    <n v="82"/>
    <n v="253"/>
    <n v="129"/>
    <n v="167"/>
    <n v="99.215686274509807"/>
    <n v="50.588235294117645"/>
    <n v="65.490196078431367"/>
    <n v="0.67600000000000005"/>
    <x v="0"/>
    <x v="0"/>
    <n v="4481"/>
    <n v="3.75"/>
    <n v="13.1"/>
    <n v="37.799999999999997"/>
    <n v="192982"/>
    <n v="79"/>
    <n v="35.299999999999997"/>
    <s v="PBC_Dataset"/>
    <s v="Giemsa"/>
    <s v="Leica_DM2000"/>
    <n v="100"/>
    <n v="256"/>
    <n v="7.85E-2"/>
    <n v="0.85629999999999995"/>
    <n v="0.89180000000000004"/>
    <n v="3.5500000000000087E-2"/>
  </r>
  <r>
    <s v="CELL_000025"/>
    <x v="1"/>
    <x v="1"/>
    <s v="Normal_WBC"/>
    <n v="12.29"/>
    <n v="56.5"/>
    <n v="0.54700000000000004"/>
    <n v="0.34599999999999997"/>
    <n v="163.29479768786129"/>
    <n v="0.78100000000000003"/>
    <n v="0.47699999999999998"/>
    <n v="2.9"/>
    <n v="3.7"/>
    <n v="0.86299999999999999"/>
    <n v="374"/>
    <n v="68"/>
    <n v="194"/>
    <n v="147"/>
    <n v="165"/>
    <n v="76.078431372549019"/>
    <n v="57.647058823529406"/>
    <n v="64.705882352941174"/>
    <n v="0.58699999999999997"/>
    <x v="1"/>
    <x v="1"/>
    <n v="10548"/>
    <n v="6"/>
    <n v="13.4"/>
    <n v="40.200000000000003"/>
    <n v="287767"/>
    <n v="95.5"/>
    <n v="31.4"/>
    <s v="Raabin_WBC"/>
    <s v="Wright"/>
    <s v="Olympus_BX51"/>
    <n v="100"/>
    <n v="512"/>
    <n v="6.6100000000000006E-2"/>
    <n v="0.88600000000000001"/>
    <n v="0.95889999999999997"/>
    <n v="7.2899999999999965E-2"/>
  </r>
  <r>
    <s v="CELL_001089"/>
    <x v="1"/>
    <x v="1"/>
    <s v="Normal_WBC"/>
    <n v="13.11"/>
    <n v="49.3"/>
    <n v="0.316"/>
    <n v="0.46700000000000003"/>
    <n v="105.56745182012847"/>
    <n v="0.85699999999999998"/>
    <n v="0.48399999999999999"/>
    <n v="2.5499999999999998"/>
    <n v="3.2"/>
    <n v="0.85599999999999998"/>
    <n v="388"/>
    <n v="72"/>
    <n v="199"/>
    <n v="143"/>
    <n v="171"/>
    <n v="78.039215686274517"/>
    <n v="56.078431372549019"/>
    <n v="67.058823529411754"/>
    <n v="0.71699999999999997"/>
    <x v="1"/>
    <x v="0"/>
    <n v="7034"/>
    <n v="4.42"/>
    <n v="14"/>
    <n v="37.200000000000003"/>
    <n v="297247"/>
    <n v="91.6"/>
    <n v="33.299999999999997"/>
    <s v="CytoData"/>
    <s v="Wright"/>
    <s v="Zeiss_Axio"/>
    <n v="40"/>
    <n v="512"/>
    <n v="7.7299999999999994E-2"/>
    <n v="0.95920000000000005"/>
    <n v="0.8458"/>
    <n v="-0.11340000000000006"/>
  </r>
  <r>
    <s v="CELL_005161"/>
    <x v="14"/>
    <x v="0"/>
    <s v="Anemia"/>
    <n v="8.2200000000000006"/>
    <n v="0"/>
    <n v="0"/>
    <n v="1"/>
    <n v="0"/>
    <n v="0.874"/>
    <n v="0.21199999999999999"/>
    <n v="0.73"/>
    <n v="1"/>
    <n v="0.93400000000000005"/>
    <n v="185"/>
    <n v="56"/>
    <n v="229"/>
    <n v="130"/>
    <n v="152"/>
    <n v="89.803921568627459"/>
    <n v="50.980392156862742"/>
    <n v="59.607843137254903"/>
    <n v="0.42499999999999999"/>
    <x v="1"/>
    <x v="0"/>
    <n v="10674"/>
    <n v="5.35"/>
    <n v="13.3"/>
    <n v="36.200000000000003"/>
    <n v="213556"/>
    <n v="105.3"/>
    <n v="32"/>
    <s v="PBC_Dataset"/>
    <s v="Wright"/>
    <s v="Olympus_BX51"/>
    <n v="40"/>
    <n v="360"/>
    <n v="0.86339999999999995"/>
    <n v="0.69740000000000002"/>
    <n v="0.72699999999999998"/>
    <n v="2.959999999999996E-2"/>
  </r>
  <r>
    <s v="CELL_003208"/>
    <x v="2"/>
    <x v="1"/>
    <s v="Normal_RBC"/>
    <n v="7.49"/>
    <n v="0"/>
    <n v="0"/>
    <n v="1"/>
    <n v="0"/>
    <n v="0.89200000000000002"/>
    <n v="0.23400000000000001"/>
    <n v="0.22"/>
    <n v="1"/>
    <n v="0.98199999999999998"/>
    <n v="189"/>
    <n v="42"/>
    <n v="213"/>
    <n v="151"/>
    <n v="117"/>
    <n v="83.529411764705884"/>
    <n v="59.215686274509807"/>
    <n v="45.882352941176471"/>
    <n v="0.47499999999999998"/>
    <x v="1"/>
    <x v="1"/>
    <n v="2427"/>
    <n v="4.21"/>
    <n v="14.6"/>
    <n v="39.799999999999997"/>
    <n v="146986"/>
    <n v="81.7"/>
    <n v="34.299999999999997"/>
    <s v="CytoData"/>
    <s v="Giemsa"/>
    <s v="Olympus_BX51"/>
    <n v="60"/>
    <n v="512"/>
    <n v="0.1133"/>
    <n v="0.87870000000000004"/>
    <n v="0.83299999999999996"/>
    <n v="-4.5700000000000074E-2"/>
  </r>
  <r>
    <s v="CELL_000113"/>
    <x v="1"/>
    <x v="1"/>
    <s v="Normal_WBC"/>
    <n v="10.83"/>
    <n v="51.9"/>
    <n v="0.39200000000000002"/>
    <n v="0.57199999999999995"/>
    <n v="90.734265734265733"/>
    <n v="0.83199999999999996"/>
    <n v="0.314"/>
    <n v="3.06"/>
    <n v="3.1"/>
    <n v="0.89700000000000002"/>
    <n v="349"/>
    <n v="72"/>
    <n v="208"/>
    <n v="172"/>
    <n v="183"/>
    <n v="81.568627450980387"/>
    <n v="67.450980392156865"/>
    <n v="71.764705882352942"/>
    <n v="0.52700000000000002"/>
    <x v="2"/>
    <x v="0"/>
    <n v="6372"/>
    <n v="4.93"/>
    <n v="11.7"/>
    <n v="33.4"/>
    <n v="95489"/>
    <n v="86.1"/>
    <n v="33.4"/>
    <s v="CytoData"/>
    <s v="Giemsa"/>
    <s v="Leica_DM2000"/>
    <n v="40"/>
    <n v="360"/>
    <n v="2.81E-2"/>
    <n v="0.90169999999999995"/>
    <n v="0.9143"/>
    <n v="1.2600000000000056E-2"/>
  </r>
  <r>
    <s v="CELL_002312"/>
    <x v="4"/>
    <x v="1"/>
    <s v="Normal_WBC"/>
    <n v="16.579999999999998"/>
    <n v="55.4"/>
    <n v="0.37"/>
    <n v="0.48299999999999998"/>
    <n v="114.69979296066252"/>
    <n v="0.58699999999999997"/>
    <n v="0.55000000000000004"/>
    <n v="2.73"/>
    <n v="1.2"/>
    <n v="0.66800000000000004"/>
    <n v="455"/>
    <n v="95"/>
    <n v="189"/>
    <n v="162"/>
    <n v="165"/>
    <n v="74.117647058823536"/>
    <n v="63.529411764705877"/>
    <n v="64.705882352941174"/>
    <n v="0.53800000000000003"/>
    <x v="2"/>
    <x v="0"/>
    <n v="5576"/>
    <n v="4.96"/>
    <n v="12.2"/>
    <n v="43"/>
    <n v="237541"/>
    <n v="84.4"/>
    <n v="35.1"/>
    <s v="PBC_Dataset"/>
    <s v="Giemsa"/>
    <s v="Zeiss_Axio"/>
    <n v="100"/>
    <n v="360"/>
    <n v="7.7399999999999997E-2"/>
    <n v="0.95979999999999999"/>
    <n v="0.97670000000000001"/>
    <n v="1.6900000000000026E-2"/>
  </r>
  <r>
    <s v="CELL_002835"/>
    <x v="2"/>
    <x v="1"/>
    <s v="Normal_RBC"/>
    <n v="6.88"/>
    <n v="0"/>
    <n v="0"/>
    <n v="1"/>
    <n v="0"/>
    <n v="0.94299999999999995"/>
    <n v="0.158"/>
    <n v="0"/>
    <n v="1"/>
    <n v="0.98199999999999998"/>
    <n v="192"/>
    <n v="52"/>
    <n v="223"/>
    <n v="136"/>
    <n v="125"/>
    <n v="87.450980392156865"/>
    <n v="53.333333333333336"/>
    <n v="49.019607843137251"/>
    <n v="0.51600000000000001"/>
    <x v="1"/>
    <x v="0"/>
    <n v="9930"/>
    <n v="4.3099999999999996"/>
    <n v="12.5"/>
    <n v="32.6"/>
    <n v="243460"/>
    <n v="96.7"/>
    <n v="33.799999999999997"/>
    <s v="Raabin_WBC"/>
    <s v="Wright"/>
    <s v="Leica_DM2000"/>
    <n v="100"/>
    <n v="256"/>
    <n v="8.4400000000000003E-2"/>
    <n v="0.78520000000000001"/>
    <n v="0.98040000000000005"/>
    <n v="0.19520000000000004"/>
  </r>
  <r>
    <s v="CELL_000057"/>
    <x v="1"/>
    <x v="1"/>
    <s v="Normal_WBC"/>
    <n v="11.95"/>
    <n v="59.1"/>
    <n v="0.63900000000000001"/>
    <n v="0.47499999999999998"/>
    <n v="124.42105263157896"/>
    <n v="0.72199999999999998"/>
    <n v="0.22500000000000001"/>
    <n v="2.3199999999999998"/>
    <n v="2.7"/>
    <n v="0.77600000000000002"/>
    <n v="412"/>
    <n v="63"/>
    <n v="215"/>
    <n v="156"/>
    <n v="185"/>
    <n v="84.313725490196077"/>
    <n v="61.176470588235297"/>
    <n v="72.549019607843135"/>
    <n v="0.73"/>
    <x v="1"/>
    <x v="1"/>
    <n v="4049"/>
    <n v="4.9800000000000004"/>
    <n v="16.5"/>
    <n v="38.4"/>
    <n v="198044"/>
    <n v="96.9"/>
    <n v="34.4"/>
    <s v="PBC_Dataset"/>
    <s v="Giemsa"/>
    <s v="Leica_DM2000"/>
    <n v="100"/>
    <n v="360"/>
    <n v="0.1348"/>
    <n v="0.91820000000000002"/>
    <n v="0.80010000000000003"/>
    <n v="-0.11809999999999998"/>
  </r>
  <r>
    <s v="CELL_001310"/>
    <x v="5"/>
    <x v="1"/>
    <s v="Normal_WBC"/>
    <n v="8.39"/>
    <n v="88.4"/>
    <n v="0.79800000000000004"/>
    <n v="0.13400000000000001"/>
    <n v="659.70149253731347"/>
    <n v="0.90400000000000003"/>
    <n v="0.311"/>
    <n v="1.46"/>
    <n v="1"/>
    <n v="0.94199999999999995"/>
    <n v="263"/>
    <n v="62"/>
    <n v="204"/>
    <n v="120"/>
    <n v="182"/>
    <n v="80"/>
    <n v="47.058823529411761"/>
    <n v="71.372549019607845"/>
    <n v="0.73199999999999998"/>
    <x v="0"/>
    <x v="1"/>
    <n v="7412"/>
    <n v="4.3499999999999996"/>
    <n v="14.3"/>
    <n v="48.2"/>
    <n v="276533"/>
    <n v="89.1"/>
    <n v="32.5"/>
    <s v="CytoData"/>
    <s v="Wright"/>
    <s v="Zeiss_Axio"/>
    <n v="100"/>
    <n v="224"/>
    <n v="0.1123"/>
    <n v="0.93979999999999997"/>
    <n v="0.99390000000000001"/>
    <n v="5.4100000000000037E-2"/>
  </r>
  <r>
    <s v="CELL_000696"/>
    <x v="1"/>
    <x v="1"/>
    <s v="Normal_WBC"/>
    <n v="13.48"/>
    <n v="62.8"/>
    <n v="0.47699999999999998"/>
    <n v="0.39500000000000002"/>
    <n v="158.98734177215189"/>
    <n v="0.80500000000000005"/>
    <n v="0.28499999999999998"/>
    <n v="2.95"/>
    <n v="4.2"/>
    <n v="0.85699999999999998"/>
    <n v="519"/>
    <n v="73"/>
    <n v="200"/>
    <n v="160"/>
    <n v="182"/>
    <n v="78.431372549019613"/>
    <n v="62.745098039215684"/>
    <n v="71.372549019607845"/>
    <n v="0.64"/>
    <x v="1"/>
    <x v="0"/>
    <n v="6940"/>
    <n v="4.87"/>
    <n v="15.8"/>
    <n v="34.4"/>
    <n v="170907"/>
    <n v="69.400000000000006"/>
    <n v="34.299999999999997"/>
    <s v="Raabin_WBC"/>
    <s v="Giemsa"/>
    <s v="Zeiss_Axio"/>
    <n v="60"/>
    <n v="224"/>
    <n v="5.2600000000000001E-2"/>
    <n v="0.77190000000000003"/>
    <n v="0.8952"/>
    <n v="0.12329999999999997"/>
  </r>
  <r>
    <s v="CELL_004280"/>
    <x v="8"/>
    <x v="0"/>
    <s v="Leukemia"/>
    <n v="19.12"/>
    <n v="84"/>
    <n v="0.39600000000000002"/>
    <n v="0.13500000000000001"/>
    <n v="622.22222222222217"/>
    <n v="0.84699999999999998"/>
    <n v="0.215"/>
    <n v="0.34"/>
    <n v="1"/>
    <n v="0.97399999999999998"/>
    <n v="463"/>
    <n v="101"/>
    <n v="192"/>
    <n v="150"/>
    <n v="181"/>
    <n v="75.294117647058826"/>
    <n v="58.82352941176471"/>
    <n v="70.980392156862749"/>
    <n v="0.77"/>
    <x v="1"/>
    <x v="0"/>
    <n v="6854"/>
    <n v="6.02"/>
    <n v="9.6"/>
    <n v="38.200000000000003"/>
    <n v="228933"/>
    <n v="88.8"/>
    <n v="34.5"/>
    <s v="PBC_Dataset"/>
    <s v="Giemsa"/>
    <s v="Leica_DM2000"/>
    <n v="60"/>
    <n v="360"/>
    <n v="0.78090000000000004"/>
    <n v="0.83130000000000004"/>
    <n v="0.876"/>
    <n v="4.4699999999999962E-2"/>
  </r>
  <r>
    <s v="CELL_001228"/>
    <x v="5"/>
    <x v="1"/>
    <s v="Normal_WBC"/>
    <n v="10.210000000000001"/>
    <n v="76.2"/>
    <n v="0.82499999999999996"/>
    <n v="0.255"/>
    <n v="298.8235294117647"/>
    <n v="0.95499999999999996"/>
    <n v="0.114"/>
    <n v="1.1000000000000001"/>
    <n v="1"/>
    <n v="0.97399999999999998"/>
    <n v="191"/>
    <n v="50"/>
    <n v="217"/>
    <n v="149"/>
    <n v="179"/>
    <n v="85.098039215686271"/>
    <n v="58.431372549019613"/>
    <n v="70.196078431372541"/>
    <n v="0.81100000000000005"/>
    <x v="1"/>
    <x v="0"/>
    <n v="3420"/>
    <n v="5.58"/>
    <n v="13"/>
    <n v="40"/>
    <n v="210665"/>
    <n v="82.3"/>
    <n v="33.5"/>
    <s v="PBC_Dataset"/>
    <s v="Giemsa"/>
    <s v="Olympus_BX51"/>
    <n v="40"/>
    <n v="224"/>
    <n v="0.13159999999999999"/>
    <n v="0.93200000000000005"/>
    <n v="0.87460000000000004"/>
    <n v="-5.7400000000000007E-2"/>
  </r>
  <r>
    <s v="CELL_005345"/>
    <x v="0"/>
    <x v="0"/>
    <s v="Infection"/>
    <n v="15.6"/>
    <n v="51.8"/>
    <n v="0.57599999999999996"/>
    <n v="0.50600000000000001"/>
    <n v="102.37154150197628"/>
    <n v="0.52800000000000002"/>
    <n v="0.42"/>
    <n v="3.37"/>
    <n v="5.4"/>
    <n v="0.84899999999999998"/>
    <n v="448"/>
    <n v="88"/>
    <n v="221"/>
    <n v="153"/>
    <n v="194"/>
    <n v="86.666666666666671"/>
    <n v="60"/>
    <n v="76.078431372549019"/>
    <n v="0.58799999999999997"/>
    <x v="1"/>
    <x v="1"/>
    <n v="10617"/>
    <n v="5.25"/>
    <n v="15.5"/>
    <n v="41.5"/>
    <n v="257614"/>
    <n v="82.8"/>
    <n v="36.1"/>
    <s v="Raabin_WBC"/>
    <s v="Wright"/>
    <s v="Leica_DM2000"/>
    <n v="100"/>
    <n v="360"/>
    <n v="0.84730000000000005"/>
    <n v="0.81499999999999995"/>
    <n v="0.83950000000000002"/>
    <n v="2.4500000000000077E-2"/>
  </r>
  <r>
    <s v="CELL_000277"/>
    <x v="1"/>
    <x v="1"/>
    <s v="Normal_WBC"/>
    <n v="12.66"/>
    <n v="58.6"/>
    <n v="0.66500000000000004"/>
    <n v="0.51500000000000001"/>
    <n v="113.78640776699029"/>
    <n v="0.81399999999999995"/>
    <n v="0.46500000000000002"/>
    <n v="2.66"/>
    <n v="2.6"/>
    <n v="0.82799999999999996"/>
    <n v="423"/>
    <n v="67"/>
    <n v="222"/>
    <n v="132"/>
    <n v="176"/>
    <n v="87.058823529411768"/>
    <n v="51.764705882352949"/>
    <n v="69.019607843137251"/>
    <n v="0.61599999999999999"/>
    <x v="1"/>
    <x v="1"/>
    <n v="2909"/>
    <n v="6.26"/>
    <n v="13.7"/>
    <n v="41.4"/>
    <n v="203111"/>
    <n v="87.5"/>
    <n v="33.1"/>
    <s v="CytoData"/>
    <s v="Giemsa"/>
    <s v="Olympus_BX51"/>
    <n v="40"/>
    <n v="512"/>
    <n v="5.1900000000000002E-2"/>
    <n v="0.81"/>
    <n v="0.99570000000000003"/>
    <n v="0.18569999999999998"/>
  </r>
  <r>
    <s v="CELL_005669"/>
    <x v="3"/>
    <x v="0"/>
    <s v="Infection"/>
    <n v="12.59"/>
    <n v="73.599999999999994"/>
    <n v="0.72199999999999998"/>
    <n v="0.29899999999999999"/>
    <n v="246.15384615384613"/>
    <n v="0.78700000000000003"/>
    <n v="0.43"/>
    <n v="1.45"/>
    <n v="1.1000000000000001"/>
    <n v="0.88"/>
    <n v="545"/>
    <n v="86"/>
    <n v="216"/>
    <n v="140"/>
    <n v="192"/>
    <n v="84.705882352941174"/>
    <n v="54.901960784313729"/>
    <n v="75.294117647058826"/>
    <n v="0.67300000000000004"/>
    <x v="1"/>
    <x v="0"/>
    <n v="6084"/>
    <n v="5.03"/>
    <n v="14.1"/>
    <n v="44.9"/>
    <n v="180115"/>
    <n v="89.2"/>
    <n v="32.4"/>
    <s v="Raabin_WBC"/>
    <s v="May_Grunwald_Giemsa"/>
    <s v="Olympus_BX51"/>
    <n v="100"/>
    <n v="360"/>
    <n v="0.8337"/>
    <n v="0.88149999999999995"/>
    <n v="0.79600000000000004"/>
    <n v="-8.5499999999999909E-2"/>
  </r>
  <r>
    <s v="CELL_002796"/>
    <x v="9"/>
    <x v="1"/>
    <s v="Normal_WBC"/>
    <n v="10.79"/>
    <n v="65.7"/>
    <n v="0.66600000000000004"/>
    <n v="0.31900000000000001"/>
    <n v="205.95611285266457"/>
    <n v="0.79900000000000004"/>
    <n v="0.33400000000000002"/>
    <n v="4.79"/>
    <n v="2.1"/>
    <n v="0.72099999999999997"/>
    <n v="366"/>
    <n v="63"/>
    <n v="179"/>
    <n v="157"/>
    <n v="189"/>
    <n v="70.196078431372541"/>
    <n v="61.568627450980394"/>
    <n v="74.117647058823536"/>
    <n v="0.69199999999999995"/>
    <x v="1"/>
    <x v="1"/>
    <n v="10497"/>
    <n v="4.88"/>
    <n v="12.3"/>
    <n v="40.5"/>
    <n v="293977"/>
    <n v="79.3"/>
    <n v="33.700000000000003"/>
    <s v="PBC_Dataset"/>
    <s v="Giemsa"/>
    <s v="Olympus_BX51"/>
    <n v="60"/>
    <n v="224"/>
    <n v="9.7900000000000001E-2"/>
    <n v="0.91549999999999998"/>
    <n v="0.96"/>
    <n v="4.4499999999999984E-2"/>
  </r>
  <r>
    <s v="CELL_001834"/>
    <x v="5"/>
    <x v="1"/>
    <s v="Normal_WBC"/>
    <n v="8.9"/>
    <n v="81.599999999999994"/>
    <n v="0.76200000000000001"/>
    <n v="0.125"/>
    <n v="652.79999999999995"/>
    <n v="0.82399999999999995"/>
    <n v="5.8000000000000003E-2"/>
    <n v="1.33"/>
    <n v="1"/>
    <n v="0.90900000000000003"/>
    <n v="252"/>
    <n v="56"/>
    <n v="199"/>
    <n v="148"/>
    <n v="189"/>
    <n v="78.039215686274517"/>
    <n v="58.039215686274517"/>
    <n v="74.117647058823536"/>
    <n v="0.79900000000000004"/>
    <x v="2"/>
    <x v="0"/>
    <n v="3872"/>
    <n v="5.14"/>
    <n v="14.1"/>
    <n v="45.5"/>
    <n v="179250"/>
    <n v="72.599999999999994"/>
    <n v="34.1"/>
    <s v="PBC_Dataset"/>
    <s v="Giemsa"/>
    <s v="Leica_DM2000"/>
    <n v="60"/>
    <n v="224"/>
    <n v="9.2499999999999999E-2"/>
    <n v="0.95430000000000004"/>
    <n v="0.89629999999999999"/>
    <n v="-5.8000000000000052E-2"/>
  </r>
  <r>
    <s v="CELL_000683"/>
    <x v="1"/>
    <x v="1"/>
    <s v="Normal_WBC"/>
    <n v="12.77"/>
    <n v="50.1"/>
    <n v="0.55100000000000005"/>
    <n v="0.44500000000000001"/>
    <n v="112.58426966292134"/>
    <n v="0.68300000000000005"/>
    <n v="0.315"/>
    <n v="4.3"/>
    <n v="3.6"/>
    <n v="0.81100000000000005"/>
    <n v="510"/>
    <n v="68"/>
    <n v="208"/>
    <n v="174"/>
    <n v="178"/>
    <n v="81.568627450980387"/>
    <n v="68.235294117647058"/>
    <n v="69.803921568627445"/>
    <n v="0.59799999999999998"/>
    <x v="1"/>
    <x v="0"/>
    <n v="1365"/>
    <n v="3.83"/>
    <n v="11.8"/>
    <n v="38.799999999999997"/>
    <n v="286186"/>
    <n v="113.8"/>
    <n v="35.200000000000003"/>
    <s v="PBC_Dataset"/>
    <s v="Wright"/>
    <s v="Olympus_BX51"/>
    <n v="60"/>
    <n v="224"/>
    <n v="3.9100000000000003E-2"/>
    <n v="0.78539999999999999"/>
    <n v="0.96940000000000004"/>
    <n v="0.18400000000000005"/>
  </r>
  <r>
    <s v="CELL_003013"/>
    <x v="2"/>
    <x v="1"/>
    <s v="Normal_RBC"/>
    <n v="6.89"/>
    <n v="0"/>
    <n v="0"/>
    <n v="1"/>
    <n v="0"/>
    <n v="0.92"/>
    <n v="0.23799999999999999"/>
    <n v="0.16"/>
    <n v="1"/>
    <n v="0.97099999999999997"/>
    <n v="181"/>
    <n v="42"/>
    <n v="217"/>
    <n v="129"/>
    <n v="125"/>
    <n v="85.098039215686271"/>
    <n v="50.588235294117645"/>
    <n v="49.019607843137251"/>
    <n v="0.60799999999999998"/>
    <x v="1"/>
    <x v="1"/>
    <n v="6607"/>
    <n v="4.91"/>
    <n v="14.1"/>
    <n v="49.9"/>
    <n v="362923"/>
    <n v="95.9"/>
    <n v="34"/>
    <s v="Raabin_WBC"/>
    <s v="Wright"/>
    <s v="Olympus_BX51"/>
    <n v="60"/>
    <n v="360"/>
    <n v="9.3200000000000005E-2"/>
    <n v="0.88970000000000005"/>
    <n v="1"/>
    <n v="0.11029999999999995"/>
  </r>
  <r>
    <s v="CELL_004248"/>
    <x v="8"/>
    <x v="0"/>
    <s v="Leukemia"/>
    <n v="18.13"/>
    <n v="80"/>
    <n v="0.26"/>
    <n v="0.17"/>
    <n v="470.58823529411762"/>
    <n v="0.89200000000000002"/>
    <n v="0.255"/>
    <n v="0.8"/>
    <n v="1"/>
    <n v="0.93100000000000005"/>
    <n v="655"/>
    <n v="110"/>
    <n v="200"/>
    <n v="145"/>
    <n v="216"/>
    <n v="78.431372549019613"/>
    <n v="56.862745098039213"/>
    <n v="84.705882352941174"/>
    <n v="0.69399999999999995"/>
    <x v="2"/>
    <x v="1"/>
    <n v="3720"/>
    <n v="3.66"/>
    <n v="13.1"/>
    <n v="47.6"/>
    <n v="339365"/>
    <n v="80.400000000000006"/>
    <n v="29.9"/>
    <s v="CytoData"/>
    <s v="Wright"/>
    <s v="Leica_DM2000"/>
    <n v="60"/>
    <n v="512"/>
    <n v="0.78939999999999999"/>
    <n v="0.79090000000000005"/>
    <n v="0.71840000000000004"/>
    <n v="-7.2500000000000009E-2"/>
  </r>
  <r>
    <s v="CELL_001138"/>
    <x v="5"/>
    <x v="1"/>
    <s v="Normal_WBC"/>
    <n v="8.42"/>
    <n v="78"/>
    <n v="0.69799999999999995"/>
    <n v="0.20699999999999999"/>
    <n v="376.81159420289856"/>
    <n v="0.94399999999999995"/>
    <n v="0.17899999999999999"/>
    <n v="1.29"/>
    <n v="1"/>
    <n v="0.86599999999999999"/>
    <n v="307"/>
    <n v="74"/>
    <n v="206"/>
    <n v="150"/>
    <n v="190"/>
    <n v="80.784313725490193"/>
    <n v="58.82352941176471"/>
    <n v="74.509803921568633"/>
    <n v="0.83499999999999996"/>
    <x v="1"/>
    <x v="1"/>
    <n v="7767"/>
    <n v="4.5"/>
    <n v="16"/>
    <n v="40.200000000000003"/>
    <n v="240559"/>
    <n v="85"/>
    <n v="33.1"/>
    <s v="PBC_Dataset"/>
    <s v="Giemsa"/>
    <s v="Zeiss_Axio"/>
    <n v="100"/>
    <n v="224"/>
    <n v="8.9899999999999994E-2"/>
    <n v="0.89529999999999998"/>
    <n v="0.93759999999999999"/>
    <n v="4.2300000000000004E-2"/>
  </r>
  <r>
    <s v="CELL_003605"/>
    <x v="2"/>
    <x v="1"/>
    <s v="Normal_RBC"/>
    <n v="7.08"/>
    <n v="0"/>
    <n v="0"/>
    <n v="1"/>
    <n v="0"/>
    <n v="0.93400000000000005"/>
    <n v="0.16800000000000001"/>
    <n v="0.28999999999999998"/>
    <n v="1"/>
    <n v="0.996"/>
    <n v="198"/>
    <n v="51"/>
    <n v="224"/>
    <n v="133"/>
    <n v="137"/>
    <n v="87.843137254901961"/>
    <n v="52.156862745098046"/>
    <n v="53.725490196078432"/>
    <n v="0.48799999999999999"/>
    <x v="1"/>
    <x v="0"/>
    <n v="3243"/>
    <n v="4.38"/>
    <n v="11.7"/>
    <n v="37.6"/>
    <n v="72676"/>
    <n v="102.8"/>
    <n v="34.1"/>
    <s v="PBC_Dataset"/>
    <s v="Wright"/>
    <s v="Olympus_BX51"/>
    <n v="60"/>
    <n v="512"/>
    <n v="2.07E-2"/>
    <n v="0.84409999999999996"/>
    <n v="0.89990000000000003"/>
    <n v="5.5800000000000072E-2"/>
  </r>
  <r>
    <s v="CELL_003329"/>
    <x v="2"/>
    <x v="1"/>
    <s v="Normal_RBC"/>
    <n v="7.28"/>
    <n v="0"/>
    <n v="0"/>
    <n v="1"/>
    <n v="0"/>
    <n v="0.84199999999999997"/>
    <n v="0.28599999999999998"/>
    <n v="0.21"/>
    <n v="1"/>
    <n v="0.90300000000000002"/>
    <n v="192"/>
    <n v="36"/>
    <n v="244"/>
    <n v="154"/>
    <n v="141"/>
    <n v="95.686274509803923"/>
    <n v="60.392156862745097"/>
    <n v="55.294117647058826"/>
    <n v="0.50600000000000001"/>
    <x v="1"/>
    <x v="1"/>
    <n v="5998"/>
    <n v="5.1100000000000003"/>
    <n v="13.8"/>
    <n v="48.9"/>
    <n v="393291"/>
    <n v="85.7"/>
    <n v="33"/>
    <s v="CytoData"/>
    <s v="Wright"/>
    <s v="Olympus_BX51"/>
    <n v="60"/>
    <n v="512"/>
    <n v="6.3399999999999998E-2"/>
    <n v="0.81459999999999999"/>
    <n v="0.96220000000000006"/>
    <n v="0.14760000000000006"/>
  </r>
  <r>
    <s v="CELL_002893"/>
    <x v="2"/>
    <x v="1"/>
    <s v="Normal_RBC"/>
    <n v="7.09"/>
    <n v="0"/>
    <n v="0"/>
    <n v="1"/>
    <n v="0"/>
    <n v="0.89400000000000002"/>
    <n v="0.13"/>
    <n v="0.5"/>
    <n v="1"/>
    <n v="0.97899999999999998"/>
    <n v="197"/>
    <n v="50"/>
    <n v="228"/>
    <n v="122"/>
    <n v="140"/>
    <n v="89.411764705882362"/>
    <n v="47.843137254901961"/>
    <n v="54.901960784313729"/>
    <n v="0.495"/>
    <x v="1"/>
    <x v="0"/>
    <n v="4409"/>
    <n v="5.43"/>
    <n v="13.2"/>
    <n v="47.5"/>
    <n v="238971"/>
    <n v="84.2"/>
    <n v="36.1"/>
    <s v="PBC_Dataset"/>
    <s v="Giemsa"/>
    <s v="Zeiss_Axio"/>
    <n v="60"/>
    <n v="512"/>
    <n v="7.9200000000000007E-2"/>
    <n v="0.86770000000000003"/>
    <n v="0.91549999999999998"/>
    <n v="4.7799999999999954E-2"/>
  </r>
  <r>
    <s v="CELL_003289"/>
    <x v="2"/>
    <x v="1"/>
    <s v="Normal_RBC"/>
    <n v="6.75"/>
    <n v="0"/>
    <n v="0"/>
    <n v="1"/>
    <n v="0"/>
    <n v="0.94"/>
    <n v="0.25600000000000001"/>
    <n v="0.33"/>
    <n v="1"/>
    <n v="0.90400000000000003"/>
    <n v="175"/>
    <n v="48"/>
    <n v="231"/>
    <n v="121"/>
    <n v="135"/>
    <n v="90.588235294117652"/>
    <n v="47.450980392156858"/>
    <n v="52.941176470588239"/>
    <n v="0.42699999999999999"/>
    <x v="0"/>
    <x v="1"/>
    <n v="4797"/>
    <n v="4.96"/>
    <n v="15.8"/>
    <n v="46"/>
    <n v="302411"/>
    <n v="64.5"/>
    <n v="35.299999999999997"/>
    <s v="PBC_Dataset"/>
    <s v="Wright"/>
    <s v="Zeiss_Axio"/>
    <n v="60"/>
    <n v="224"/>
    <n v="2.5899999999999999E-2"/>
    <n v="0.96079999999999999"/>
    <n v="0.97070000000000001"/>
    <n v="9.9000000000000199E-3"/>
  </r>
  <r>
    <s v="CELL_001347"/>
    <x v="5"/>
    <x v="1"/>
    <s v="Normal_WBC"/>
    <n v="9.99"/>
    <n v="80.400000000000006"/>
    <n v="0.78900000000000003"/>
    <n v="0.17"/>
    <n v="472.94117647058823"/>
    <n v="0.82099999999999995"/>
    <n v="0.34"/>
    <n v="1.24"/>
    <n v="1"/>
    <n v="0.90500000000000003"/>
    <n v="330"/>
    <n v="54"/>
    <n v="190"/>
    <n v="159"/>
    <n v="202"/>
    <n v="74.509803921568633"/>
    <n v="62.352941176470587"/>
    <n v="79.215686274509807"/>
    <n v="0.69299999999999995"/>
    <x v="2"/>
    <x v="0"/>
    <n v="5501"/>
    <n v="3.47"/>
    <n v="16.3"/>
    <n v="35.700000000000003"/>
    <n v="230941"/>
    <n v="80.2"/>
    <n v="33.1"/>
    <s v="CytoData"/>
    <s v="May_Grunwald_Giemsa"/>
    <s v="Leica_DM2000"/>
    <n v="100"/>
    <n v="224"/>
    <n v="7.5899999999999995E-2"/>
    <n v="0.82650000000000001"/>
    <n v="0.91320000000000001"/>
    <n v="8.6699999999999999E-2"/>
  </r>
  <r>
    <s v="CELL_003254"/>
    <x v="2"/>
    <x v="1"/>
    <s v="Normal_RBC"/>
    <n v="6.8"/>
    <n v="0"/>
    <n v="0"/>
    <n v="1"/>
    <n v="0"/>
    <n v="0.88800000000000001"/>
    <n v="0.16"/>
    <n v="0.68"/>
    <n v="1"/>
    <n v="0.88"/>
    <n v="155"/>
    <n v="38"/>
    <n v="205"/>
    <n v="141"/>
    <n v="136"/>
    <n v="80.392156862745097"/>
    <n v="55.294117647058826"/>
    <n v="53.333333333333336"/>
    <n v="0.57699999999999996"/>
    <x v="1"/>
    <x v="1"/>
    <n v="6145"/>
    <n v="5.71"/>
    <n v="13.2"/>
    <n v="49.9"/>
    <n v="448869"/>
    <n v="92.7"/>
    <n v="30.9"/>
    <s v="PBC_Dataset"/>
    <s v="Wright"/>
    <s v="Zeiss_Axio"/>
    <n v="100"/>
    <n v="224"/>
    <n v="0.1537"/>
    <n v="0.92179999999999995"/>
    <n v="0.90429999999999999"/>
    <n v="-1.749999999999996E-2"/>
  </r>
  <r>
    <s v="CELL_003572"/>
    <x v="2"/>
    <x v="1"/>
    <s v="Normal_RBC"/>
    <n v="7.58"/>
    <n v="0"/>
    <n v="0"/>
    <n v="1"/>
    <n v="0"/>
    <n v="0.98899999999999999"/>
    <n v="0.222"/>
    <n v="0.34"/>
    <n v="1"/>
    <n v="0.93799999999999994"/>
    <n v="182"/>
    <n v="49"/>
    <n v="225"/>
    <n v="124"/>
    <n v="154"/>
    <n v="88.235294117647058"/>
    <n v="48.627450980392155"/>
    <n v="60.392156862745097"/>
    <n v="0.56200000000000006"/>
    <x v="2"/>
    <x v="1"/>
    <n v="8598"/>
    <n v="3.14"/>
    <n v="14.6"/>
    <n v="49.6"/>
    <n v="353079"/>
    <n v="84.4"/>
    <n v="30.5"/>
    <s v="Raabin_WBC"/>
    <s v="May_Grunwald_Giemsa"/>
    <s v="Olympus_BX51"/>
    <n v="100"/>
    <n v="224"/>
    <n v="6.3700000000000007E-2"/>
    <n v="0.86129999999999995"/>
    <n v="0.84640000000000004"/>
    <n v="-1.4899999999999913E-2"/>
  </r>
  <r>
    <s v="CELL_003934"/>
    <x v="7"/>
    <x v="1"/>
    <s v="Normal_Platelet"/>
    <n v="2.27"/>
    <n v="0"/>
    <n v="0"/>
    <n v="1"/>
    <n v="0"/>
    <n v="0.52100000000000002"/>
    <n v="0.19"/>
    <n v="2.1800000000000002"/>
    <n v="1"/>
    <n v="0.80200000000000005"/>
    <n v="22"/>
    <n v="15"/>
    <n v="230"/>
    <n v="154"/>
    <n v="187"/>
    <n v="90.196078431372555"/>
    <n v="60.392156862745097"/>
    <n v="73.333333333333329"/>
    <n v="0.54900000000000004"/>
    <x v="1"/>
    <x v="0"/>
    <n v="2888"/>
    <n v="4.17"/>
    <n v="13.6"/>
    <n v="39.1"/>
    <n v="242810"/>
    <n v="93.5"/>
    <n v="35.4"/>
    <s v="PBC_Dataset"/>
    <s v="May_Grunwald_Giemsa"/>
    <s v="Zeiss_Axio"/>
    <n v="40"/>
    <n v="360"/>
    <n v="0"/>
    <n v="0.89139999999999997"/>
    <n v="0.91510000000000002"/>
    <n v="2.3700000000000054E-2"/>
  </r>
  <r>
    <s v="CELL_002385"/>
    <x v="10"/>
    <x v="1"/>
    <s v="Normal_WBC"/>
    <n v="12.01"/>
    <n v="51.4"/>
    <n v="0.48599999999999999"/>
    <n v="0.51400000000000001"/>
    <n v="100"/>
    <n v="0.84299999999999997"/>
    <n v="0.372"/>
    <n v="4.1900000000000004"/>
    <n v="2.2000000000000002"/>
    <n v="0.80100000000000005"/>
    <n v="384"/>
    <n v="84"/>
    <n v="247"/>
    <n v="164"/>
    <n v="163"/>
    <n v="96.862745098039213"/>
    <n v="64.313725490196077"/>
    <n v="63.921568627450974"/>
    <n v="0.752"/>
    <x v="1"/>
    <x v="1"/>
    <n v="2318"/>
    <n v="3.2"/>
    <n v="11.7"/>
    <n v="48.4"/>
    <n v="77991"/>
    <n v="74.5"/>
    <n v="33.799999999999997"/>
    <s v="PBC_Dataset"/>
    <s v="Giemsa"/>
    <s v="Olympus_BX51"/>
    <n v="40"/>
    <n v="360"/>
    <n v="2.1899999999999999E-2"/>
    <n v="0.82550000000000001"/>
    <n v="0.91569999999999996"/>
    <n v="9.0199999999999947E-2"/>
  </r>
  <r>
    <s v="CELL_003772"/>
    <x v="7"/>
    <x v="1"/>
    <s v="Normal_Platelet"/>
    <n v="2.68"/>
    <n v="0"/>
    <n v="0"/>
    <n v="1"/>
    <n v="0"/>
    <n v="0.92400000000000004"/>
    <n v="0.58599999999999997"/>
    <n v="2.2799999999999998"/>
    <n v="1"/>
    <n v="0.84"/>
    <n v="38"/>
    <n v="20"/>
    <n v="206"/>
    <n v="157"/>
    <n v="159"/>
    <n v="80.784313725490193"/>
    <n v="61.568627450980394"/>
    <n v="62.352941176470587"/>
    <n v="0.6"/>
    <x v="0"/>
    <x v="0"/>
    <n v="3299"/>
    <n v="3.62"/>
    <n v="10.8"/>
    <n v="43.2"/>
    <n v="196791"/>
    <n v="92.2"/>
    <n v="34"/>
    <s v="Raabin_WBC"/>
    <s v="Giemsa"/>
    <s v="Olympus_BX51"/>
    <n v="60"/>
    <n v="512"/>
    <n v="5.0799999999999998E-2"/>
    <n v="0.90100000000000002"/>
    <n v="0.84079999999999999"/>
    <n v="-6.0200000000000031E-2"/>
  </r>
  <r>
    <s v="CELL_004088"/>
    <x v="8"/>
    <x v="0"/>
    <s v="Leukemia"/>
    <n v="16"/>
    <n v="85.2"/>
    <n v="0.55300000000000005"/>
    <n v="0.189"/>
    <n v="450.79365079365078"/>
    <n v="0.86"/>
    <n v="0.38"/>
    <n v="0.75"/>
    <n v="1"/>
    <n v="0.90700000000000003"/>
    <n v="614"/>
    <n v="97"/>
    <n v="212"/>
    <n v="123"/>
    <n v="199"/>
    <n v="83.137254901960787"/>
    <n v="48.235294117647058"/>
    <n v="78.039215686274517"/>
    <n v="0.66700000000000004"/>
    <x v="1"/>
    <x v="1"/>
    <n v="6237"/>
    <n v="4.4800000000000004"/>
    <n v="14.7"/>
    <n v="40.299999999999997"/>
    <n v="158469"/>
    <n v="92.3"/>
    <n v="34.1"/>
    <s v="Raabin_WBC"/>
    <s v="Wright"/>
    <s v="Leica_DM2000"/>
    <n v="100"/>
    <n v="256"/>
    <n v="0.89019999999999999"/>
    <n v="0.72189999999999999"/>
    <n v="0.67090000000000005"/>
    <n v="-5.0999999999999934E-2"/>
  </r>
  <r>
    <s v="CELL_005079"/>
    <x v="17"/>
    <x v="0"/>
    <s v="Sickle_Cell_Anemia"/>
    <n v="8.43"/>
    <n v="0"/>
    <n v="0"/>
    <n v="1"/>
    <n v="0"/>
    <n v="0.26800000000000002"/>
    <n v="0.89600000000000002"/>
    <n v="0.97"/>
    <n v="1"/>
    <n v="0.77500000000000002"/>
    <n v="146"/>
    <n v="70"/>
    <n v="220"/>
    <n v="117"/>
    <n v="118"/>
    <n v="86.274509803921575"/>
    <n v="45.882352941176471"/>
    <n v="46.274509803921568"/>
    <n v="0.503"/>
    <x v="1"/>
    <x v="1"/>
    <n v="7821"/>
    <n v="4.62"/>
    <n v="13.1"/>
    <n v="35.9"/>
    <n v="235711"/>
    <n v="92"/>
    <n v="35.799999999999997"/>
    <s v="PBC_Dataset"/>
    <s v="Wright"/>
    <s v="Olympus_BX51"/>
    <n v="100"/>
    <n v="256"/>
    <n v="0.72140000000000004"/>
    <n v="0.81330000000000002"/>
    <n v="0.71150000000000002"/>
    <n v="-0.1018"/>
  </r>
  <r>
    <s v="CELL_004059"/>
    <x v="8"/>
    <x v="0"/>
    <s v="Leukemia"/>
    <n v="17.37"/>
    <n v="87"/>
    <n v="0.34699999999999998"/>
    <n v="0.153"/>
    <n v="568.62745098039215"/>
    <n v="0.84399999999999997"/>
    <n v="0.42599999999999999"/>
    <n v="1.03"/>
    <n v="1"/>
    <n v="0.83199999999999996"/>
    <n v="811"/>
    <n v="107"/>
    <n v="176"/>
    <n v="132"/>
    <n v="197"/>
    <n v="69.019607843137251"/>
    <n v="51.764705882352949"/>
    <n v="77.254901960784323"/>
    <n v="0.77"/>
    <x v="0"/>
    <x v="1"/>
    <n v="4716"/>
    <n v="6.27"/>
    <n v="15.7"/>
    <n v="46.3"/>
    <n v="154073"/>
    <n v="93"/>
    <n v="35.1"/>
    <s v="PBC_Dataset"/>
    <s v="Wright"/>
    <s v="Zeiss_Axio"/>
    <n v="60"/>
    <n v="360"/>
    <n v="0.86980000000000002"/>
    <n v="0.6764"/>
    <n v="0.62409999999999999"/>
    <n v="-5.2300000000000013E-2"/>
  </r>
  <r>
    <s v="CELL_003124"/>
    <x v="2"/>
    <x v="1"/>
    <s v="Normal_RBC"/>
    <n v="7.29"/>
    <n v="0"/>
    <n v="0"/>
    <n v="1"/>
    <n v="0"/>
    <n v="0.88"/>
    <n v="0.21"/>
    <n v="0.3"/>
    <n v="1"/>
    <n v="1"/>
    <n v="193"/>
    <n v="54"/>
    <n v="234"/>
    <n v="124"/>
    <n v="120"/>
    <n v="91.764705882352942"/>
    <n v="48.627450980392155"/>
    <n v="47.058823529411761"/>
    <n v="0.51700000000000002"/>
    <x v="1"/>
    <x v="0"/>
    <n v="5313"/>
    <n v="4.6500000000000004"/>
    <n v="10.6"/>
    <n v="39.700000000000003"/>
    <n v="180399"/>
    <n v="94.4"/>
    <n v="33.299999999999997"/>
    <s v="Raabin_WBC"/>
    <s v="May_Grunwald_Giemsa"/>
    <s v="Leica_DM2000"/>
    <n v="40"/>
    <n v="224"/>
    <n v="0"/>
    <n v="0.94510000000000005"/>
    <n v="0.92279999999999995"/>
    <n v="-2.2300000000000098E-2"/>
  </r>
  <r>
    <s v="CELL_002472"/>
    <x v="10"/>
    <x v="1"/>
    <s v="Normal_WBC"/>
    <n v="13.94"/>
    <n v="43.2"/>
    <n v="0.51100000000000001"/>
    <n v="0.52300000000000002"/>
    <n v="82.600382409177826"/>
    <n v="0.79800000000000004"/>
    <n v="0.48099999999999998"/>
    <n v="4.46"/>
    <n v="1.8"/>
    <n v="0.75"/>
    <n v="333"/>
    <n v="89"/>
    <n v="195"/>
    <n v="141"/>
    <n v="128"/>
    <n v="76.470588235294116"/>
    <n v="55.294117647058826"/>
    <n v="50.196078431372548"/>
    <n v="0.57899999999999996"/>
    <x v="1"/>
    <x v="1"/>
    <n v="8440"/>
    <n v="3.26"/>
    <n v="9.6999999999999993"/>
    <n v="43.5"/>
    <n v="317864"/>
    <n v="90.4"/>
    <n v="30.7"/>
    <s v="Raabin_WBC"/>
    <s v="Wright"/>
    <s v="Leica_DM2000"/>
    <n v="40"/>
    <n v="512"/>
    <n v="0.1076"/>
    <n v="0.97399999999999998"/>
    <n v="0.93579999999999997"/>
    <n v="-3.8200000000000012E-2"/>
  </r>
  <r>
    <s v="CELL_003108"/>
    <x v="2"/>
    <x v="1"/>
    <s v="Normal_RBC"/>
    <n v="7.28"/>
    <n v="0"/>
    <n v="0"/>
    <n v="1"/>
    <n v="0"/>
    <n v="0.93200000000000005"/>
    <n v="0.23400000000000001"/>
    <n v="0.48"/>
    <n v="1"/>
    <n v="0.95899999999999996"/>
    <n v="163"/>
    <n v="48"/>
    <n v="227"/>
    <n v="132"/>
    <n v="118"/>
    <n v="89.019607843137251"/>
    <n v="51.764705882352949"/>
    <n v="46.274509803921568"/>
    <n v="0.51800000000000002"/>
    <x v="1"/>
    <x v="1"/>
    <n v="7709"/>
    <n v="6.01"/>
    <n v="10.4"/>
    <n v="48.1"/>
    <n v="219215"/>
    <n v="88.2"/>
    <n v="35.5"/>
    <s v="Raabin_WBC"/>
    <s v="Giemsa"/>
    <s v="Olympus_BX51"/>
    <n v="100"/>
    <n v="256"/>
    <n v="0.1164"/>
    <n v="0.95009999999999994"/>
    <n v="0.86719999999999997"/>
    <n v="-8.2899999999999974E-2"/>
  </r>
  <r>
    <s v="CELL_005108"/>
    <x v="17"/>
    <x v="0"/>
    <s v="Sickle_Cell_Anemia"/>
    <n v="4.99"/>
    <n v="0"/>
    <n v="0"/>
    <n v="1"/>
    <n v="0"/>
    <n v="0.222"/>
    <n v="0.86699999999999999"/>
    <n v="0.35"/>
    <n v="1"/>
    <n v="0.77300000000000002"/>
    <n v="202"/>
    <n v="66"/>
    <n v="231"/>
    <n v="126"/>
    <n v="131"/>
    <n v="90.588235294117652"/>
    <n v="49.411764705882355"/>
    <n v="51.372549019607838"/>
    <n v="0.504"/>
    <x v="1"/>
    <x v="1"/>
    <n v="6678"/>
    <n v="4.82"/>
    <n v="14.8"/>
    <n v="43.3"/>
    <n v="202591"/>
    <n v="74.7"/>
    <n v="33.299999999999997"/>
    <s v="Raabin_WBC"/>
    <s v="Wright"/>
    <s v="Leica_DM2000"/>
    <n v="100"/>
    <n v="224"/>
    <n v="0.78059999999999996"/>
    <n v="0.89139999999999997"/>
    <n v="0.82850000000000001"/>
    <n v="-6.2899999999999956E-2"/>
  </r>
  <r>
    <s v="CELL_004832"/>
    <x v="15"/>
    <x v="0"/>
    <s v="Anemia"/>
    <n v="6.89"/>
    <n v="0"/>
    <n v="0"/>
    <n v="1"/>
    <n v="0"/>
    <n v="0.96399999999999997"/>
    <n v="3.4000000000000002E-2"/>
    <n v="0.32"/>
    <n v="1"/>
    <n v="0.96799999999999997"/>
    <n v="130"/>
    <n v="41"/>
    <n v="218"/>
    <n v="126"/>
    <n v="129"/>
    <n v="85.490196078431367"/>
    <n v="49.411764705882355"/>
    <n v="50.588235294117645"/>
    <n v="0.58299999999999996"/>
    <x v="0"/>
    <x v="1"/>
    <n v="2296"/>
    <n v="5.0199999999999996"/>
    <n v="10.8"/>
    <n v="45.4"/>
    <n v="289769"/>
    <n v="97.6"/>
    <n v="31.6"/>
    <s v="CytoData"/>
    <s v="Giemsa"/>
    <s v="Olympus_BX51"/>
    <n v="100"/>
    <n v="224"/>
    <n v="0.99429999999999996"/>
    <n v="0.81630000000000003"/>
    <n v="0.75780000000000003"/>
    <n v="-5.8499999999999996E-2"/>
  </r>
  <r>
    <s v="CELL_000082"/>
    <x v="1"/>
    <x v="1"/>
    <s v="Normal_WBC"/>
    <n v="12.61"/>
    <n v="56"/>
    <n v="0.59199999999999997"/>
    <n v="0.443"/>
    <n v="126.41083521444695"/>
    <n v="0.77800000000000002"/>
    <n v="0.45200000000000001"/>
    <n v="4.37"/>
    <n v="2.7"/>
    <n v="0.81499999999999995"/>
    <n v="360"/>
    <n v="84"/>
    <n v="201"/>
    <n v="138"/>
    <n v="194"/>
    <n v="78.82352941176471"/>
    <n v="54.117647058823529"/>
    <n v="76.078431372549019"/>
    <n v="0.77200000000000002"/>
    <x v="0"/>
    <x v="0"/>
    <n v="8658"/>
    <n v="4.75"/>
    <n v="14.9"/>
    <n v="40.4"/>
    <n v="92425"/>
    <n v="83"/>
    <n v="34.200000000000003"/>
    <s v="Raabin_WBC"/>
    <s v="Giemsa"/>
    <s v="Olympus_BX51"/>
    <n v="60"/>
    <n v="224"/>
    <n v="0.11119999999999999"/>
    <n v="0.8286"/>
    <n v="1"/>
    <n v="0.1714"/>
  </r>
  <r>
    <s v="CELL_001973"/>
    <x v="4"/>
    <x v="1"/>
    <s v="Normal_WBC"/>
    <n v="16.53"/>
    <n v="68"/>
    <n v="0.42299999999999999"/>
    <n v="0.26900000000000002"/>
    <n v="252.7881040892193"/>
    <n v="0.76800000000000002"/>
    <n v="0.40300000000000002"/>
    <n v="2.0699999999999998"/>
    <n v="1.2"/>
    <n v="0.76700000000000002"/>
    <n v="512"/>
    <n v="90"/>
    <n v="191"/>
    <n v="163"/>
    <n v="187"/>
    <n v="74.901960784313729"/>
    <n v="63.921568627450974"/>
    <n v="73.333333333333329"/>
    <n v="0.64300000000000002"/>
    <x v="2"/>
    <x v="0"/>
    <n v="10737"/>
    <n v="3.8"/>
    <n v="13.8"/>
    <n v="48.8"/>
    <n v="75541"/>
    <n v="93.4"/>
    <n v="33"/>
    <s v="CytoData"/>
    <s v="Wright"/>
    <s v="Zeiss_Axio"/>
    <n v="100"/>
    <n v="224"/>
    <n v="0.1057"/>
    <n v="0.93710000000000004"/>
    <n v="0.85329999999999995"/>
    <n v="-8.3800000000000097E-2"/>
  </r>
  <r>
    <s v="CELL_001715"/>
    <x v="5"/>
    <x v="1"/>
    <s v="Normal_WBC"/>
    <n v="9.74"/>
    <n v="78.2"/>
    <n v="0.79300000000000004"/>
    <n v="0.14199999999999999"/>
    <n v="550.70422535211276"/>
    <n v="0.85599999999999998"/>
    <n v="0.23599999999999999"/>
    <n v="0.6"/>
    <n v="1.1000000000000001"/>
    <n v="0.88600000000000001"/>
    <n v="350"/>
    <n v="60"/>
    <n v="177"/>
    <n v="158"/>
    <n v="191"/>
    <n v="69.411764705882348"/>
    <n v="61.96078431372549"/>
    <n v="74.901960784313729"/>
    <n v="0.73699999999999999"/>
    <x v="1"/>
    <x v="1"/>
    <n v="11041"/>
    <n v="5.48"/>
    <n v="16.5"/>
    <n v="47.6"/>
    <n v="280553"/>
    <n v="69.5"/>
    <n v="34.4"/>
    <s v="PBC_Dataset"/>
    <s v="May_Grunwald_Giemsa"/>
    <s v="Olympus_BX51"/>
    <n v="40"/>
    <n v="224"/>
    <n v="5.6399999999999999E-2"/>
    <n v="0.87490000000000001"/>
    <n v="0.82779999999999998"/>
    <n v="-4.7100000000000031E-2"/>
  </r>
  <r>
    <s v="CELL_004658"/>
    <x v="16"/>
    <x v="0"/>
    <s v="Anemia"/>
    <n v="8.15"/>
    <n v="0"/>
    <n v="0"/>
    <n v="1"/>
    <n v="0"/>
    <n v="0.40899999999999997"/>
    <n v="0.99"/>
    <n v="0.53"/>
    <n v="1"/>
    <n v="0.86499999999999999"/>
    <n v="214"/>
    <n v="51"/>
    <n v="235"/>
    <n v="124"/>
    <n v="121"/>
    <n v="92.156862745098039"/>
    <n v="48.627450980392155"/>
    <n v="47.450980392156858"/>
    <n v="0.52100000000000002"/>
    <x v="1"/>
    <x v="0"/>
    <n v="6923"/>
    <n v="4.62"/>
    <n v="15.2"/>
    <n v="39.6"/>
    <n v="366379"/>
    <n v="78"/>
    <n v="35.5"/>
    <s v="PBC_Dataset"/>
    <s v="Wright"/>
    <s v="Olympus_BX51"/>
    <n v="100"/>
    <n v="224"/>
    <n v="0.97160000000000002"/>
    <n v="0.98850000000000005"/>
    <n v="0.68369999999999997"/>
    <n v="-0.30480000000000007"/>
  </r>
  <r>
    <s v="CELL_003478"/>
    <x v="2"/>
    <x v="1"/>
    <s v="Normal_RBC"/>
    <n v="7.38"/>
    <n v="0"/>
    <n v="0"/>
    <n v="1"/>
    <n v="0"/>
    <n v="0.86"/>
    <n v="0.127"/>
    <n v="0.21"/>
    <n v="1"/>
    <n v="0.872"/>
    <n v="163"/>
    <n v="42"/>
    <n v="226"/>
    <n v="123"/>
    <n v="131"/>
    <n v="88.627450980392155"/>
    <n v="48.235294117647058"/>
    <n v="51.372549019607838"/>
    <n v="0.47299999999999998"/>
    <x v="2"/>
    <x v="1"/>
    <n v="4507"/>
    <n v="5.1100000000000003"/>
    <n v="12.1"/>
    <n v="43"/>
    <n v="324402"/>
    <n v="105.6"/>
    <n v="33.799999999999997"/>
    <s v="CytoData"/>
    <s v="Wright"/>
    <s v="Leica_DM2000"/>
    <n v="100"/>
    <n v="224"/>
    <n v="7.2099999999999997E-2"/>
    <n v="0.90759999999999996"/>
    <n v="0.87419999999999998"/>
    <n v="-3.3399999999999985E-2"/>
  </r>
  <r>
    <s v="CELL_001947"/>
    <x v="5"/>
    <x v="1"/>
    <s v="Normal_WBC"/>
    <n v="8.18"/>
    <n v="76.5"/>
    <n v="0.77300000000000002"/>
    <n v="0.17"/>
    <n v="449.99999999999994"/>
    <n v="0.93700000000000006"/>
    <n v="0.115"/>
    <n v="1.26"/>
    <n v="1.1000000000000001"/>
    <n v="0.88700000000000001"/>
    <n v="338"/>
    <n v="66"/>
    <n v="195"/>
    <n v="164"/>
    <n v="185"/>
    <n v="76.470588235294116"/>
    <n v="64.313725490196077"/>
    <n v="72.549019607843135"/>
    <n v="0.65400000000000003"/>
    <x v="1"/>
    <x v="0"/>
    <n v="5840"/>
    <n v="5.03"/>
    <n v="9.6999999999999993"/>
    <n v="45"/>
    <n v="139571"/>
    <n v="104.7"/>
    <n v="33.6"/>
    <s v="CytoData"/>
    <s v="May_Grunwald_Giemsa"/>
    <s v="Olympus_BX51"/>
    <n v="100"/>
    <n v="256"/>
    <n v="0.10639999999999999"/>
    <n v="0.95369999999999999"/>
    <n v="0.91390000000000005"/>
    <n v="-3.9799999999999947E-2"/>
  </r>
  <r>
    <s v="CELL_004695"/>
    <x v="12"/>
    <x v="0"/>
    <s v="Anemia"/>
    <n v="2.6"/>
    <n v="0"/>
    <n v="0"/>
    <n v="1"/>
    <n v="0"/>
    <n v="0.442"/>
    <n v="0.86"/>
    <n v="0.6"/>
    <n v="1"/>
    <n v="0.69899999999999995"/>
    <n v="75"/>
    <n v="40"/>
    <n v="228"/>
    <n v="136"/>
    <n v="115"/>
    <n v="89.411764705882362"/>
    <n v="53.333333333333336"/>
    <n v="45.098039215686278"/>
    <n v="0.495"/>
    <x v="2"/>
    <x v="1"/>
    <n v="5262"/>
    <n v="3.44"/>
    <n v="13"/>
    <n v="44.8"/>
    <n v="249502"/>
    <n v="72.099999999999994"/>
    <n v="32.200000000000003"/>
    <s v="CytoData"/>
    <s v="Giemsa"/>
    <s v="Olympus_BX51"/>
    <n v="40"/>
    <n v="360"/>
    <n v="0.8034"/>
    <n v="0.65939999999999999"/>
    <n v="0.85950000000000004"/>
    <n v="0.20010000000000006"/>
  </r>
  <r>
    <s v="CELL_005855"/>
    <x v="18"/>
    <x v="0"/>
    <s v="Artefact"/>
    <n v="3.66"/>
    <n v="22.6"/>
    <n v="0.40899999999999997"/>
    <n v="0.623"/>
    <n v="36.276083467094708"/>
    <n v="0.27400000000000002"/>
    <n v="0.74"/>
    <n v="2.08"/>
    <n v="1.7"/>
    <n v="0.67100000000000004"/>
    <n v="211"/>
    <n v="35"/>
    <n v="200"/>
    <n v="144"/>
    <n v="178"/>
    <n v="78.431372549019613"/>
    <n v="56.470588235294116"/>
    <n v="69.803921568627445"/>
    <n v="0.57099999999999995"/>
    <x v="0"/>
    <x v="0"/>
    <n v="8565"/>
    <n v="4.51"/>
    <n v="15.6"/>
    <n v="47.4"/>
    <n v="248460"/>
    <n v="88.9"/>
    <n v="33.6"/>
    <s v="Raabin_WBC"/>
    <s v="Giemsa"/>
    <s v="Olympus_BX51"/>
    <n v="40"/>
    <n v="512"/>
    <n v="0.78680000000000005"/>
    <n v="0.75819999999999999"/>
    <n v="0.74"/>
    <n v="-1.8199999999999994E-2"/>
  </r>
  <r>
    <s v="CELL_001611"/>
    <x v="5"/>
    <x v="1"/>
    <s v="Normal_WBC"/>
    <n v="7.22"/>
    <n v="79.5"/>
    <n v="0.72299999999999998"/>
    <n v="0.24"/>
    <n v="331.25"/>
    <n v="0.96599999999999997"/>
    <n v="0.25800000000000001"/>
    <n v="0.87"/>
    <n v="1.1000000000000001"/>
    <n v="0.90800000000000003"/>
    <n v="277"/>
    <n v="54"/>
    <n v="201"/>
    <n v="154"/>
    <n v="166"/>
    <n v="78.82352941176471"/>
    <n v="60.392156862745097"/>
    <n v="65.098039215686271"/>
    <n v="0.72199999999999998"/>
    <x v="1"/>
    <x v="1"/>
    <n v="6655"/>
    <n v="5.81"/>
    <n v="15.4"/>
    <n v="43.7"/>
    <n v="280126"/>
    <n v="109"/>
    <n v="35.4"/>
    <s v="CytoData"/>
    <s v="Wright"/>
    <s v="Olympus_BX51"/>
    <n v="100"/>
    <n v="360"/>
    <n v="0.11219999999999999"/>
    <n v="0.88649999999999995"/>
    <n v="0.86960000000000004"/>
    <n v="-1.6899999999999915E-2"/>
  </r>
  <r>
    <s v="CELL_005563"/>
    <x v="3"/>
    <x v="0"/>
    <s v="Infection"/>
    <n v="16.78"/>
    <n v="76.900000000000006"/>
    <n v="0.83799999999999997"/>
    <n v="0.26100000000000001"/>
    <n v="294.63601532567048"/>
    <n v="0.754"/>
    <n v="0.39800000000000002"/>
    <n v="2.0499999999999998"/>
    <n v="1.5"/>
    <n v="0.92400000000000004"/>
    <n v="593"/>
    <n v="102"/>
    <n v="201"/>
    <n v="177"/>
    <n v="170"/>
    <n v="78.82352941176471"/>
    <n v="69.411764705882348"/>
    <n v="66.666666666666657"/>
    <n v="0.81799999999999995"/>
    <x v="1"/>
    <x v="1"/>
    <n v="8914"/>
    <n v="5.31"/>
    <n v="11.1"/>
    <n v="41.8"/>
    <n v="253019"/>
    <n v="87.8"/>
    <n v="36.799999999999997"/>
    <s v="Raabin_WBC"/>
    <s v="Giemsa"/>
    <s v="Leica_DM2000"/>
    <n v="100"/>
    <n v="360"/>
    <n v="0.69379999999999997"/>
    <n v="0.7087"/>
    <n v="0.76980000000000004"/>
    <n v="6.1100000000000043E-2"/>
  </r>
  <r>
    <s v="CELL_005673"/>
    <x v="3"/>
    <x v="0"/>
    <s v="Infection"/>
    <n v="12.4"/>
    <n v="69.900000000000006"/>
    <n v="0.67100000000000004"/>
    <n v="0.313"/>
    <n v="223.32268370607031"/>
    <n v="0.74299999999999999"/>
    <n v="0.49399999999999999"/>
    <n v="1.79"/>
    <n v="1.2"/>
    <n v="0.86699999999999999"/>
    <n v="486"/>
    <n v="64"/>
    <n v="200"/>
    <n v="136"/>
    <n v="198"/>
    <n v="78.431372549019613"/>
    <n v="53.333333333333336"/>
    <n v="77.64705882352942"/>
    <n v="0.79700000000000004"/>
    <x v="0"/>
    <x v="1"/>
    <n v="1861"/>
    <n v="3.81"/>
    <n v="17.100000000000001"/>
    <n v="36.4"/>
    <n v="408703"/>
    <n v="88.2"/>
    <n v="33.9"/>
    <s v="CytoData"/>
    <s v="Wright"/>
    <s v="Olympus_BX51"/>
    <n v="40"/>
    <n v="360"/>
    <n v="0.74660000000000004"/>
    <n v="0.67789999999999995"/>
    <n v="0.91339999999999999"/>
    <n v="0.23550000000000004"/>
  </r>
  <r>
    <s v="CELL_003115"/>
    <x v="2"/>
    <x v="1"/>
    <s v="Normal_RBC"/>
    <n v="6.96"/>
    <n v="0"/>
    <n v="0"/>
    <n v="1"/>
    <n v="0"/>
    <n v="0.88400000000000001"/>
    <n v="9.8000000000000004E-2"/>
    <n v="0.35"/>
    <n v="1"/>
    <n v="0.93200000000000005"/>
    <n v="189"/>
    <n v="38"/>
    <n v="237"/>
    <n v="123"/>
    <n v="129"/>
    <n v="92.941176470588232"/>
    <n v="48.235294117647058"/>
    <n v="50.588235294117645"/>
    <n v="0.47599999999999998"/>
    <x v="1"/>
    <x v="1"/>
    <n v="8873"/>
    <n v="3.89"/>
    <n v="14.5"/>
    <n v="53.5"/>
    <n v="329448"/>
    <n v="90.4"/>
    <n v="34"/>
    <s v="Raabin_WBC"/>
    <s v="Giemsa"/>
    <s v="Leica_DM2000"/>
    <n v="100"/>
    <n v="256"/>
    <n v="5.3699999999999998E-2"/>
    <n v="0.92649999999999999"/>
    <n v="0.98619999999999997"/>
    <n v="5.9699999999999975E-2"/>
  </r>
  <r>
    <s v="CELL_005746"/>
    <x v="6"/>
    <x v="0"/>
    <s v="Artefact"/>
    <n v="13.85"/>
    <n v="98.5"/>
    <n v="0.70099999999999996"/>
    <n v="8.5000000000000006E-2"/>
    <n v="1158.8235294117646"/>
    <n v="0.374"/>
    <n v="0.55400000000000005"/>
    <n v="0.83"/>
    <n v="1"/>
    <n v="0.68100000000000005"/>
    <n v="582"/>
    <n v="79"/>
    <n v="133"/>
    <n v="140"/>
    <n v="203"/>
    <n v="52.156862745098046"/>
    <n v="54.901960784313729"/>
    <n v="79.607843137254903"/>
    <n v="0.72599999999999998"/>
    <x v="1"/>
    <x v="1"/>
    <n v="7805"/>
    <n v="5.3"/>
    <n v="12.3"/>
    <n v="39.799999999999997"/>
    <n v="231833"/>
    <n v="87.3"/>
    <n v="32.6"/>
    <s v="Raabin_WBC"/>
    <s v="Giemsa"/>
    <s v="Zeiss_Axio"/>
    <n v="60"/>
    <n v="512"/>
    <n v="0.71499999999999997"/>
    <n v="0.75260000000000005"/>
    <n v="0.80769999999999997"/>
    <n v="5.5099999999999927E-2"/>
  </r>
  <r>
    <s v="CELL_004536"/>
    <x v="16"/>
    <x v="0"/>
    <s v="Anemia"/>
    <n v="7.24"/>
    <n v="0"/>
    <n v="0"/>
    <n v="1"/>
    <n v="0"/>
    <n v="0.41899999999999998"/>
    <n v="0.753"/>
    <n v="0.83"/>
    <n v="1"/>
    <n v="0.87"/>
    <n v="200"/>
    <n v="49"/>
    <n v="232"/>
    <n v="135"/>
    <n v="108"/>
    <n v="90.980392156862749"/>
    <n v="52.941176470588239"/>
    <n v="42.352941176470587"/>
    <n v="0.52500000000000002"/>
    <x v="0"/>
    <x v="0"/>
    <n v="7906"/>
    <n v="4.29"/>
    <n v="12.8"/>
    <n v="48.3"/>
    <n v="399266"/>
    <n v="84.5"/>
    <n v="33"/>
    <s v="Raabin_WBC"/>
    <s v="Giemsa"/>
    <s v="Leica_DM2000"/>
    <n v="100"/>
    <n v="256"/>
    <n v="0.90890000000000004"/>
    <n v="0.81200000000000006"/>
    <n v="0.8397"/>
    <n v="2.7699999999999947E-2"/>
  </r>
  <r>
    <s v="CELL_000666"/>
    <x v="1"/>
    <x v="1"/>
    <s v="Normal_WBC"/>
    <n v="12.77"/>
    <n v="46.6"/>
    <n v="0.51400000000000001"/>
    <n v="0.51500000000000001"/>
    <n v="90.485436893203882"/>
    <n v="0.753"/>
    <n v="0.21099999999999999"/>
    <n v="3.84"/>
    <n v="3.9"/>
    <n v="0.86299999999999999"/>
    <n v="332"/>
    <n v="84"/>
    <n v="198"/>
    <n v="152"/>
    <n v="174"/>
    <n v="77.64705882352942"/>
    <n v="59.607843137254903"/>
    <n v="68.235294117647058"/>
    <n v="0.71599999999999997"/>
    <x v="1"/>
    <x v="0"/>
    <n v="6550"/>
    <n v="3.99"/>
    <n v="15.4"/>
    <n v="34.299999999999997"/>
    <n v="250481"/>
    <n v="96.2"/>
    <n v="32"/>
    <s v="PBC_Dataset"/>
    <s v="Giemsa"/>
    <s v="Leica_DM2000"/>
    <n v="100"/>
    <n v="224"/>
    <n v="0.1401"/>
    <n v="0.88329999999999997"/>
    <n v="0.93030000000000002"/>
    <n v="4.7000000000000042E-2"/>
  </r>
  <r>
    <s v="CELL_002195"/>
    <x v="4"/>
    <x v="1"/>
    <s v="Normal_WBC"/>
    <n v="16.77"/>
    <n v="61.3"/>
    <n v="0.42199999999999999"/>
    <n v="0.34599999999999997"/>
    <n v="177.16763005780348"/>
    <n v="0.58599999999999997"/>
    <n v="0.59599999999999997"/>
    <n v="2.0099999999999998"/>
    <n v="1"/>
    <n v="0.70299999999999996"/>
    <n v="621"/>
    <n v="88"/>
    <n v="214"/>
    <n v="148"/>
    <n v="176"/>
    <n v="83.921568627450981"/>
    <n v="58.039215686274517"/>
    <n v="69.019607843137251"/>
    <n v="0.57499999999999996"/>
    <x v="0"/>
    <x v="1"/>
    <n v="12567"/>
    <n v="4.09"/>
    <n v="10.7"/>
    <n v="43.6"/>
    <n v="126503"/>
    <n v="83.7"/>
    <n v="33.700000000000003"/>
    <s v="CytoData"/>
    <s v="Giemsa"/>
    <s v="Leica_DM2000"/>
    <n v="60"/>
    <n v="224"/>
    <n v="6.7299999999999999E-2"/>
    <n v="0.87519999999999998"/>
    <n v="1"/>
    <n v="0.12480000000000002"/>
  </r>
  <r>
    <s v="CELL_005688"/>
    <x v="3"/>
    <x v="0"/>
    <s v="Infection"/>
    <n v="13.5"/>
    <n v="60.9"/>
    <n v="0.58299999999999996"/>
    <n v="0.30599999999999999"/>
    <n v="199.01960784313727"/>
    <n v="0.74299999999999999"/>
    <n v="0.433"/>
    <n v="2.37"/>
    <n v="1.4"/>
    <n v="0.89500000000000002"/>
    <n v="463"/>
    <n v="98"/>
    <n v="211"/>
    <n v="153"/>
    <n v="172"/>
    <n v="82.745098039215677"/>
    <n v="60"/>
    <n v="67.450980392156865"/>
    <n v="0.65700000000000003"/>
    <x v="1"/>
    <x v="0"/>
    <n v="7888"/>
    <n v="3.62"/>
    <n v="13.1"/>
    <n v="40.4"/>
    <n v="213512"/>
    <n v="89.4"/>
    <n v="34.4"/>
    <s v="CytoData"/>
    <s v="May_Grunwald_Giemsa"/>
    <s v="Leica_DM2000"/>
    <n v="40"/>
    <n v="512"/>
    <n v="0.81699999999999995"/>
    <n v="0.66259999999999997"/>
    <n v="0.72729999999999995"/>
    <n v="6.469999999999998E-2"/>
  </r>
  <r>
    <s v="CELL_005003"/>
    <x v="17"/>
    <x v="0"/>
    <s v="Sickle_Cell_Anemia"/>
    <n v="7"/>
    <n v="0"/>
    <n v="0"/>
    <n v="1"/>
    <n v="0"/>
    <n v="0.26400000000000001"/>
    <n v="0.88600000000000001"/>
    <n v="0.9"/>
    <n v="1"/>
    <n v="0.745"/>
    <n v="186"/>
    <n v="59"/>
    <n v="234"/>
    <n v="137"/>
    <n v="123"/>
    <n v="91.764705882352942"/>
    <n v="53.725490196078432"/>
    <n v="48.235294117647058"/>
    <n v="0.46100000000000002"/>
    <x v="0"/>
    <x v="1"/>
    <n v="7420"/>
    <n v="3.13"/>
    <n v="14.5"/>
    <n v="27"/>
    <n v="316853"/>
    <n v="82.2"/>
    <n v="36.1"/>
    <s v="Raabin_WBC"/>
    <s v="Wright"/>
    <s v="Leica_DM2000"/>
    <n v="40"/>
    <n v="256"/>
    <n v="0.97950000000000004"/>
    <n v="0.57069999999999999"/>
    <n v="0.68930000000000002"/>
    <n v="0.11860000000000004"/>
  </r>
  <r>
    <s v="CELL_001018"/>
    <x v="1"/>
    <x v="1"/>
    <s v="Normal_WBC"/>
    <n v="13.16"/>
    <n v="50.5"/>
    <n v="0.56200000000000006"/>
    <n v="0.54"/>
    <n v="93.518518518518519"/>
    <n v="0.77500000000000002"/>
    <n v="0.38700000000000001"/>
    <n v="3.23"/>
    <n v="3.1"/>
    <n v="0.77"/>
    <n v="370"/>
    <n v="74"/>
    <n v="221"/>
    <n v="172"/>
    <n v="179"/>
    <n v="86.666666666666671"/>
    <n v="67.450980392156865"/>
    <n v="70.196078431372541"/>
    <n v="0.72699999999999998"/>
    <x v="1"/>
    <x v="1"/>
    <n v="7768"/>
    <n v="5.51"/>
    <n v="12.1"/>
    <n v="35.5"/>
    <n v="173776"/>
    <n v="115"/>
    <n v="34.6"/>
    <s v="Raabin_WBC"/>
    <s v="Wright"/>
    <s v="Olympus_BX51"/>
    <n v="40"/>
    <n v="256"/>
    <n v="0.157"/>
    <n v="0.86829999999999996"/>
    <n v="0.91010000000000002"/>
    <n v="4.1800000000000059E-2"/>
  </r>
  <r>
    <s v="CELL_000558"/>
    <x v="1"/>
    <x v="1"/>
    <s v="Normal_WBC"/>
    <n v="12"/>
    <n v="58.5"/>
    <n v="0.65800000000000003"/>
    <n v="0.53800000000000003"/>
    <n v="108.7360594795539"/>
    <n v="0.76200000000000001"/>
    <n v="0.30099999999999999"/>
    <n v="3.04"/>
    <n v="2.8"/>
    <n v="0.80900000000000005"/>
    <n v="402"/>
    <n v="77"/>
    <n v="176"/>
    <n v="148"/>
    <n v="174"/>
    <n v="69.019607843137251"/>
    <n v="58.039215686274517"/>
    <n v="68.235294117647058"/>
    <n v="0.73299999999999998"/>
    <x v="1"/>
    <x v="1"/>
    <n v="4215"/>
    <n v="5.18"/>
    <n v="13.2"/>
    <n v="42.7"/>
    <n v="380291"/>
    <n v="82.3"/>
    <n v="31.4"/>
    <s v="PBC_Dataset"/>
    <s v="Giemsa"/>
    <s v="Zeiss_Axio"/>
    <n v="100"/>
    <n v="224"/>
    <n v="8.4900000000000003E-2"/>
    <n v="0.87209999999999999"/>
    <n v="0.95809999999999995"/>
    <n v="8.5999999999999965E-2"/>
  </r>
  <r>
    <s v="CELL_004237"/>
    <x v="8"/>
    <x v="0"/>
    <s v="Leukemia"/>
    <n v="15.42"/>
    <n v="87.5"/>
    <n v="0.30599999999999999"/>
    <n v="0.17399999999999999"/>
    <n v="502.87356321839081"/>
    <n v="0.77600000000000002"/>
    <n v="0.253"/>
    <n v="0.75"/>
    <n v="1.1000000000000001"/>
    <n v="0.89600000000000002"/>
    <n v="724"/>
    <n v="101"/>
    <n v="204"/>
    <n v="143"/>
    <n v="198"/>
    <n v="80"/>
    <n v="56.078431372549019"/>
    <n v="77.64705882352942"/>
    <n v="0.76100000000000001"/>
    <x v="0"/>
    <x v="0"/>
    <n v="3253"/>
    <n v="4.63"/>
    <n v="14"/>
    <n v="36.6"/>
    <n v="262306"/>
    <n v="84.5"/>
    <n v="33.9"/>
    <s v="Raabin_WBC"/>
    <s v="Wright"/>
    <s v="Leica_DM2000"/>
    <n v="100"/>
    <n v="512"/>
    <n v="0.86770000000000003"/>
    <n v="0.77229999999999999"/>
    <n v="0.79879999999999995"/>
    <n v="2.6499999999999968E-2"/>
  </r>
  <r>
    <s v="CELL_003265"/>
    <x v="2"/>
    <x v="1"/>
    <s v="Normal_RBC"/>
    <n v="7.37"/>
    <n v="0"/>
    <n v="0"/>
    <n v="1"/>
    <n v="0"/>
    <n v="0.93400000000000005"/>
    <n v="0.155"/>
    <n v="0.43"/>
    <n v="1"/>
    <n v="0.95099999999999996"/>
    <n v="228"/>
    <n v="45"/>
    <n v="211"/>
    <n v="137"/>
    <n v="133"/>
    <n v="82.745098039215677"/>
    <n v="53.725490196078432"/>
    <n v="52.156862745098046"/>
    <n v="0.52700000000000002"/>
    <x v="1"/>
    <x v="1"/>
    <n v="6131"/>
    <n v="5.67"/>
    <n v="13.5"/>
    <n v="43"/>
    <n v="313737"/>
    <n v="98.2"/>
    <n v="32.700000000000003"/>
    <s v="PBC_Dataset"/>
    <s v="Giemsa"/>
    <s v="Zeiss_Axio"/>
    <n v="40"/>
    <n v="224"/>
    <n v="0.1138"/>
    <n v="0.95840000000000003"/>
    <n v="0.91479999999999995"/>
    <n v="-4.3600000000000083E-2"/>
  </r>
  <r>
    <s v="CELL_001208"/>
    <x v="5"/>
    <x v="1"/>
    <s v="Normal_WBC"/>
    <n v="9.1999999999999993"/>
    <n v="69"/>
    <n v="0.85299999999999998"/>
    <n v="0.13300000000000001"/>
    <n v="518.79699248120301"/>
    <n v="0.84399999999999997"/>
    <n v="0.23400000000000001"/>
    <n v="1.07"/>
    <n v="1.1000000000000001"/>
    <n v="0.88600000000000001"/>
    <n v="241"/>
    <n v="55"/>
    <n v="211"/>
    <n v="162"/>
    <n v="196"/>
    <n v="82.745098039215677"/>
    <n v="63.529411764705877"/>
    <n v="76.862745098039227"/>
    <n v="0.8"/>
    <x v="1"/>
    <x v="1"/>
    <n v="9862"/>
    <n v="5.84"/>
    <n v="10.199999999999999"/>
    <n v="46.8"/>
    <n v="224895"/>
    <n v="95.2"/>
    <n v="34.200000000000003"/>
    <s v="CytoData"/>
    <s v="Giemsa"/>
    <s v="Leica_DM2000"/>
    <n v="100"/>
    <n v="256"/>
    <n v="7.6700000000000004E-2"/>
    <n v="0.86299999999999999"/>
    <n v="0.84119999999999995"/>
    <n v="-2.1800000000000042E-2"/>
  </r>
  <r>
    <s v="CELL_003251"/>
    <x v="2"/>
    <x v="1"/>
    <s v="Normal_RBC"/>
    <n v="7.08"/>
    <n v="0"/>
    <n v="0"/>
    <n v="1"/>
    <n v="0"/>
    <n v="0.86399999999999999"/>
    <n v="0.17599999999999999"/>
    <n v="0.67"/>
    <n v="1"/>
    <n v="0.94399999999999995"/>
    <n v="185"/>
    <n v="57"/>
    <n v="228"/>
    <n v="114"/>
    <n v="131"/>
    <n v="89.411764705882362"/>
    <n v="44.705882352941181"/>
    <n v="51.372549019607838"/>
    <n v="0.51500000000000001"/>
    <x v="1"/>
    <x v="0"/>
    <n v="6738"/>
    <n v="4.46"/>
    <n v="9.5"/>
    <n v="39.5"/>
    <n v="251370"/>
    <n v="95.4"/>
    <n v="34.700000000000003"/>
    <s v="PBC_Dataset"/>
    <s v="Giemsa"/>
    <s v="Leica_DM2000"/>
    <n v="60"/>
    <n v="256"/>
    <n v="0"/>
    <n v="0.9385"/>
    <n v="0.92789999999999995"/>
    <n v="-1.0600000000000054E-2"/>
  </r>
  <r>
    <s v="CELL_002906"/>
    <x v="2"/>
    <x v="1"/>
    <s v="Normal_RBC"/>
    <n v="7.9"/>
    <n v="0"/>
    <n v="0"/>
    <n v="1"/>
    <n v="0"/>
    <n v="0.88500000000000001"/>
    <n v="0.26600000000000001"/>
    <n v="0.13"/>
    <n v="1"/>
    <n v="0.98199999999999998"/>
    <n v="155"/>
    <n v="47"/>
    <n v="234"/>
    <n v="121"/>
    <n v="135"/>
    <n v="91.764705882352942"/>
    <n v="47.450980392156858"/>
    <n v="52.941176470588239"/>
    <n v="0.57099999999999995"/>
    <x v="1"/>
    <x v="0"/>
    <n v="8834"/>
    <n v="4.07"/>
    <n v="15.9"/>
    <n v="44.4"/>
    <n v="194612"/>
    <n v="85.5"/>
    <n v="31.9"/>
    <s v="Raabin_WBC"/>
    <s v="Wright"/>
    <s v="Leica_DM2000"/>
    <n v="100"/>
    <n v="360"/>
    <n v="0.1023"/>
    <n v="0.79310000000000003"/>
    <n v="0.94279999999999997"/>
    <n v="0.14969999999999994"/>
  </r>
  <r>
    <s v="CELL_001511"/>
    <x v="5"/>
    <x v="1"/>
    <s v="Normal_WBC"/>
    <n v="8.35"/>
    <n v="81.400000000000006"/>
    <n v="0.94799999999999995"/>
    <n v="0.17599999999999999"/>
    <n v="462.50000000000006"/>
    <n v="0.91600000000000004"/>
    <n v="0.14299999999999999"/>
    <n v="0.93"/>
    <n v="1.1000000000000001"/>
    <n v="0.92"/>
    <n v="271"/>
    <n v="69"/>
    <n v="188"/>
    <n v="153"/>
    <n v="200"/>
    <n v="73.725490196078439"/>
    <n v="60"/>
    <n v="78.431372549019613"/>
    <n v="0.66800000000000004"/>
    <x v="1"/>
    <x v="1"/>
    <n v="8273"/>
    <n v="5.12"/>
    <n v="11.8"/>
    <n v="37.200000000000003"/>
    <n v="341428"/>
    <n v="89.8"/>
    <n v="33.9"/>
    <s v="PBC_Dataset"/>
    <s v="May_Grunwald_Giemsa"/>
    <s v="Leica_DM2000"/>
    <n v="100"/>
    <n v="512"/>
    <n v="4.4699999999999997E-2"/>
    <n v="0.90980000000000005"/>
    <n v="0.82940000000000003"/>
    <n v="-8.0400000000000027E-2"/>
  </r>
  <r>
    <s v="CELL_003717"/>
    <x v="7"/>
    <x v="1"/>
    <s v="Normal_Platelet"/>
    <n v="2.72"/>
    <n v="0"/>
    <n v="0"/>
    <n v="1"/>
    <n v="0"/>
    <n v="0.71799999999999997"/>
    <n v="0.35899999999999999"/>
    <n v="2.2000000000000002"/>
    <n v="1"/>
    <n v="0.79200000000000004"/>
    <n v="27"/>
    <n v="20"/>
    <n v="201"/>
    <n v="154"/>
    <n v="168"/>
    <n v="78.82352941176471"/>
    <n v="60.392156862745097"/>
    <n v="65.882352941176464"/>
    <n v="0.56999999999999995"/>
    <x v="1"/>
    <x v="0"/>
    <n v="8062"/>
    <n v="5.53"/>
    <n v="16.3"/>
    <n v="39"/>
    <n v="210053"/>
    <n v="87.8"/>
    <n v="32.9"/>
    <s v="Raabin_WBC"/>
    <s v="Wright"/>
    <s v="Leica_DM2000"/>
    <n v="100"/>
    <n v="360"/>
    <n v="0.12039999999999999"/>
    <n v="0.85680000000000001"/>
    <n v="0.87209999999999999"/>
    <n v="1.529999999999998E-2"/>
  </r>
  <r>
    <s v="CELL_003541"/>
    <x v="2"/>
    <x v="1"/>
    <s v="Normal_RBC"/>
    <n v="7.4"/>
    <n v="0"/>
    <n v="0"/>
    <n v="1"/>
    <n v="0"/>
    <n v="0.91300000000000003"/>
    <n v="0.16600000000000001"/>
    <n v="0.48"/>
    <n v="1"/>
    <n v="0.88800000000000001"/>
    <n v="207"/>
    <n v="48"/>
    <n v="228"/>
    <n v="125"/>
    <n v="129"/>
    <n v="89.411764705882362"/>
    <n v="49.019607843137251"/>
    <n v="50.588235294117645"/>
    <n v="0.45200000000000001"/>
    <x v="2"/>
    <x v="0"/>
    <n v="2928"/>
    <n v="3.83"/>
    <n v="11.9"/>
    <n v="52.9"/>
    <n v="355810"/>
    <n v="98.9"/>
    <n v="34.299999999999997"/>
    <s v="PBC_Dataset"/>
    <s v="Wright"/>
    <s v="Olympus_BX51"/>
    <n v="100"/>
    <n v="224"/>
    <n v="9.5399999999999999E-2"/>
    <n v="0.8175"/>
    <n v="0.78739999999999999"/>
    <n v="-3.0100000000000016E-2"/>
  </r>
  <r>
    <s v="CELL_003907"/>
    <x v="7"/>
    <x v="1"/>
    <s v="Normal_Platelet"/>
    <n v="1.96"/>
    <n v="0"/>
    <n v="0"/>
    <n v="1"/>
    <n v="0"/>
    <n v="0.77500000000000002"/>
    <n v="0.29599999999999999"/>
    <n v="2.33"/>
    <n v="1"/>
    <n v="0.86099999999999999"/>
    <n v="20"/>
    <n v="16"/>
    <n v="237"/>
    <n v="151"/>
    <n v="160"/>
    <n v="92.941176470588232"/>
    <n v="59.215686274509807"/>
    <n v="62.745098039215684"/>
    <n v="0.54400000000000004"/>
    <x v="1"/>
    <x v="1"/>
    <n v="4727"/>
    <n v="4.41"/>
    <n v="14.7"/>
    <n v="52.8"/>
    <n v="203100"/>
    <n v="99.1"/>
    <n v="33"/>
    <s v="Raabin_WBC"/>
    <s v="Wright"/>
    <s v="Olympus_BX51"/>
    <n v="100"/>
    <n v="224"/>
    <n v="5.0200000000000002E-2"/>
    <n v="0.85099999999999998"/>
    <n v="0.93220000000000003"/>
    <n v="8.120000000000005E-2"/>
  </r>
  <r>
    <s v="CELL_003911"/>
    <x v="7"/>
    <x v="1"/>
    <s v="Normal_Platelet"/>
    <n v="2.1"/>
    <n v="0"/>
    <n v="0"/>
    <n v="1"/>
    <n v="0"/>
    <n v="0.56699999999999995"/>
    <n v="0.42299999999999999"/>
    <n v="2.0099999999999998"/>
    <n v="1"/>
    <n v="0.60099999999999998"/>
    <n v="15"/>
    <n v="15"/>
    <n v="229"/>
    <n v="136"/>
    <n v="191"/>
    <n v="89.803921568627459"/>
    <n v="53.333333333333336"/>
    <n v="74.901960784313729"/>
    <n v="0.59099999999999997"/>
    <x v="1"/>
    <x v="1"/>
    <n v="6857"/>
    <n v="4.54"/>
    <n v="14.3"/>
    <n v="37.200000000000003"/>
    <n v="302497"/>
    <n v="89.4"/>
    <n v="33.5"/>
    <s v="PBC_Dataset"/>
    <s v="Wright"/>
    <s v="Leica_DM2000"/>
    <n v="60"/>
    <n v="512"/>
    <n v="2.12E-2"/>
    <n v="0.8034"/>
    <n v="0.88339999999999996"/>
    <n v="7.999999999999996E-2"/>
  </r>
  <r>
    <s v="CELL_000267"/>
    <x v="1"/>
    <x v="1"/>
    <s v="Normal_WBC"/>
    <n v="12.29"/>
    <n v="65.8"/>
    <n v="0.47799999999999998"/>
    <n v="0.44900000000000001"/>
    <n v="146.54788418708239"/>
    <n v="0.75800000000000001"/>
    <n v="0.29299999999999998"/>
    <n v="3.12"/>
    <n v="3.8"/>
    <n v="0.84599999999999997"/>
    <n v="528"/>
    <n v="75"/>
    <n v="227"/>
    <n v="160"/>
    <n v="210"/>
    <n v="89.019607843137251"/>
    <n v="62.745098039215684"/>
    <n v="82.35294117647058"/>
    <n v="0.81799999999999995"/>
    <x v="0"/>
    <x v="0"/>
    <n v="8327"/>
    <n v="4.37"/>
    <n v="12.6"/>
    <n v="46.9"/>
    <n v="174171"/>
    <n v="89.9"/>
    <n v="31.6"/>
    <s v="Raabin_WBC"/>
    <s v="Wright"/>
    <s v="Olympus_BX51"/>
    <n v="100"/>
    <n v="512"/>
    <n v="0.14749999999999999"/>
    <n v="0.98470000000000002"/>
    <n v="0.88780000000000003"/>
    <n v="-9.6899999999999986E-2"/>
  </r>
  <r>
    <s v="CELL_002583"/>
    <x v="10"/>
    <x v="1"/>
    <s v="Normal_WBC"/>
    <n v="13.5"/>
    <n v="45.7"/>
    <n v="0.48599999999999999"/>
    <n v="0.54700000000000004"/>
    <n v="83.546617915904932"/>
    <n v="0.746"/>
    <n v="0.47599999999999998"/>
    <n v="4.38"/>
    <n v="2.2000000000000002"/>
    <n v="0.83"/>
    <n v="377"/>
    <n v="89"/>
    <n v="240"/>
    <n v="114"/>
    <n v="175"/>
    <n v="94.117647058823522"/>
    <n v="44.705882352941181"/>
    <n v="68.627450980392155"/>
    <n v="0.68899999999999995"/>
    <x v="2"/>
    <x v="0"/>
    <n v="6525"/>
    <n v="4.97"/>
    <n v="17.3"/>
    <n v="51.1"/>
    <n v="179251"/>
    <n v="80.900000000000006"/>
    <n v="33.200000000000003"/>
    <s v="Raabin_WBC"/>
    <s v="Giemsa"/>
    <s v="Zeiss_Axio"/>
    <n v="100"/>
    <n v="512"/>
    <n v="1.9900000000000001E-2"/>
    <n v="0.88529999999999998"/>
    <n v="0.8478"/>
    <n v="-3.7499999999999978E-2"/>
  </r>
  <r>
    <s v="CELL_003218"/>
    <x v="2"/>
    <x v="1"/>
    <s v="Normal_RBC"/>
    <n v="7.23"/>
    <n v="0"/>
    <n v="0"/>
    <n v="1"/>
    <n v="0"/>
    <n v="0.96199999999999997"/>
    <n v="0.20200000000000001"/>
    <n v="0.49"/>
    <n v="1"/>
    <n v="0.92200000000000004"/>
    <n v="228"/>
    <n v="50"/>
    <n v="227"/>
    <n v="130"/>
    <n v="131"/>
    <n v="89.019607843137251"/>
    <n v="50.980392156862742"/>
    <n v="51.372549019607838"/>
    <n v="0.497"/>
    <x v="0"/>
    <x v="0"/>
    <n v="1000"/>
    <n v="5.68"/>
    <n v="9.6999999999999993"/>
    <n v="40"/>
    <n v="340477"/>
    <n v="76.3"/>
    <n v="36.1"/>
    <s v="CytoData"/>
    <s v="Wright"/>
    <s v="Leica_DM2000"/>
    <n v="40"/>
    <n v="256"/>
    <n v="0.1128"/>
    <n v="0.98529999999999995"/>
    <n v="0.88009999999999999"/>
    <n v="-0.10519999999999996"/>
  </r>
  <r>
    <s v="CELL_002112"/>
    <x v="4"/>
    <x v="1"/>
    <s v="Normal_WBC"/>
    <n v="15.64"/>
    <n v="57"/>
    <n v="0.55100000000000005"/>
    <n v="0.30299999999999999"/>
    <n v="188.11881188118812"/>
    <n v="0.67200000000000004"/>
    <n v="0.61699999999999999"/>
    <n v="2.3199999999999998"/>
    <n v="1.3"/>
    <n v="0.69199999999999995"/>
    <n v="613"/>
    <n v="84"/>
    <n v="211"/>
    <n v="143"/>
    <n v="196"/>
    <n v="82.745098039215677"/>
    <n v="56.078431372549019"/>
    <n v="76.862745098039227"/>
    <n v="0.59399999999999997"/>
    <x v="1"/>
    <x v="0"/>
    <n v="6968"/>
    <n v="5.3"/>
    <n v="15.3"/>
    <n v="33.5"/>
    <n v="274786"/>
    <n v="75.3"/>
    <n v="34"/>
    <s v="PBC_Dataset"/>
    <s v="Giemsa"/>
    <s v="Leica_DM2000"/>
    <n v="60"/>
    <n v="512"/>
    <n v="0.22919999999999999"/>
    <n v="0.93669999999999998"/>
    <n v="0.93820000000000003"/>
    <n v="1.5000000000000568E-3"/>
  </r>
  <r>
    <s v="CELL_004061"/>
    <x v="8"/>
    <x v="0"/>
    <s v="Leukemia"/>
    <n v="16.739999999999998"/>
    <n v="91.9"/>
    <n v="0.38100000000000001"/>
    <n v="0.16300000000000001"/>
    <n v="563.80368098159511"/>
    <n v="0.77400000000000002"/>
    <n v="0.11"/>
    <n v="0.63"/>
    <n v="1"/>
    <n v="0.874"/>
    <n v="505"/>
    <n v="95"/>
    <n v="156"/>
    <n v="124"/>
    <n v="217"/>
    <n v="61.176470588235297"/>
    <n v="48.627450980392155"/>
    <n v="85.098039215686271"/>
    <n v="0.78500000000000003"/>
    <x v="0"/>
    <x v="1"/>
    <n v="6624"/>
    <n v="4.1500000000000004"/>
    <n v="10.4"/>
    <n v="55.7"/>
    <n v="244085"/>
    <n v="95"/>
    <n v="34.1"/>
    <s v="Raabin_WBC"/>
    <s v="Giemsa"/>
    <s v="Olympus_BX51"/>
    <n v="100"/>
    <n v="512"/>
    <n v="0.73640000000000005"/>
    <n v="0.82020000000000004"/>
    <n v="0.76190000000000002"/>
    <n v="-5.8300000000000018E-2"/>
  </r>
  <r>
    <s v="CELL_001910"/>
    <x v="5"/>
    <x v="1"/>
    <s v="Normal_WBC"/>
    <n v="8.49"/>
    <n v="80.400000000000006"/>
    <n v="0.76200000000000001"/>
    <n v="0.17"/>
    <n v="472.94117647058823"/>
    <n v="0.82399999999999995"/>
    <n v="0.08"/>
    <n v="0.88"/>
    <n v="1.1000000000000001"/>
    <n v="0.84399999999999997"/>
    <n v="300"/>
    <n v="74"/>
    <n v="203"/>
    <n v="138"/>
    <n v="199"/>
    <n v="79.607843137254903"/>
    <n v="54.117647058823529"/>
    <n v="78.039215686274517"/>
    <n v="0.77700000000000002"/>
    <x v="0"/>
    <x v="1"/>
    <n v="10260"/>
    <n v="2.5299999999999998"/>
    <n v="16.7"/>
    <n v="42.4"/>
    <n v="285571"/>
    <n v="78.5"/>
    <n v="33.200000000000003"/>
    <s v="PBC_Dataset"/>
    <s v="May_Grunwald_Giemsa"/>
    <s v="Olympus_BX51"/>
    <n v="100"/>
    <n v="256"/>
    <n v="1.0200000000000001E-2"/>
    <n v="0.9"/>
    <n v="0.85940000000000005"/>
    <n v="-4.0599999999999969E-2"/>
  </r>
  <r>
    <s v="CELL_002981"/>
    <x v="2"/>
    <x v="1"/>
    <s v="Normal_RBC"/>
    <n v="6.87"/>
    <n v="0"/>
    <n v="0"/>
    <n v="1"/>
    <n v="0"/>
    <n v="0.9"/>
    <n v="0.19"/>
    <n v="0.44"/>
    <n v="1"/>
    <n v="0.93799999999999994"/>
    <n v="152"/>
    <n v="49"/>
    <n v="231"/>
    <n v="127"/>
    <n v="127"/>
    <n v="90.588235294117652"/>
    <n v="49.803921568627452"/>
    <n v="49.803921568627452"/>
    <n v="0.47499999999999998"/>
    <x v="1"/>
    <x v="1"/>
    <n v="4863"/>
    <n v="5.56"/>
    <n v="12.5"/>
    <n v="44.6"/>
    <n v="169192"/>
    <n v="78.3"/>
    <n v="33.4"/>
    <s v="PBC_Dataset"/>
    <s v="Wright"/>
    <s v="Olympus_BX51"/>
    <n v="100"/>
    <n v="360"/>
    <n v="0.114"/>
    <n v="0.97060000000000002"/>
    <n v="0.86960000000000004"/>
    <n v="-0.10099999999999998"/>
  </r>
  <r>
    <s v="CELL_003752"/>
    <x v="7"/>
    <x v="1"/>
    <s v="Normal_Platelet"/>
    <n v="2.59"/>
    <n v="0"/>
    <n v="0"/>
    <n v="1"/>
    <n v="0"/>
    <n v="0.89300000000000002"/>
    <n v="0.14299999999999999"/>
    <n v="2.31"/>
    <n v="1"/>
    <n v="0.72599999999999998"/>
    <n v="11"/>
    <n v="21"/>
    <n v="223"/>
    <n v="157"/>
    <n v="162"/>
    <n v="87.450980392156865"/>
    <n v="61.568627450980394"/>
    <n v="63.529411764705877"/>
    <n v="0.51800000000000002"/>
    <x v="2"/>
    <x v="1"/>
    <n v="4588"/>
    <n v="4.59"/>
    <n v="12"/>
    <n v="45.8"/>
    <n v="323527"/>
    <n v="117.9"/>
    <n v="31.8"/>
    <s v="Raabin_WBC"/>
    <s v="Wright"/>
    <s v="Olympus_BX51"/>
    <n v="60"/>
    <n v="360"/>
    <n v="0.11849999999999999"/>
    <n v="0.81710000000000005"/>
    <n v="0.87209999999999999"/>
    <n v="5.4999999999999938E-2"/>
  </r>
  <r>
    <s v="CELL_004640"/>
    <x v="16"/>
    <x v="0"/>
    <s v="Anemia"/>
    <n v="7.8"/>
    <n v="0"/>
    <n v="0"/>
    <n v="1"/>
    <n v="0"/>
    <n v="0.52800000000000002"/>
    <n v="0.85299999999999998"/>
    <n v="0.85"/>
    <n v="1"/>
    <n v="0.88800000000000001"/>
    <n v="156"/>
    <n v="52"/>
    <n v="230"/>
    <n v="122"/>
    <n v="139"/>
    <n v="90.196078431372555"/>
    <n v="47.843137254901961"/>
    <n v="54.509803921568626"/>
    <n v="0.54500000000000004"/>
    <x v="1"/>
    <x v="0"/>
    <n v="11091"/>
    <n v="4.92"/>
    <n v="15.9"/>
    <n v="43.3"/>
    <n v="391500"/>
    <n v="94.1"/>
    <n v="33.299999999999997"/>
    <s v="CytoData"/>
    <s v="Giemsa"/>
    <s v="Olympus_BX51"/>
    <n v="100"/>
    <n v="512"/>
    <n v="0.5272"/>
    <n v="0.7641"/>
    <n v="0.71209999999999996"/>
    <n v="-5.2000000000000046E-2"/>
  </r>
  <r>
    <s v="CELL_003828"/>
    <x v="7"/>
    <x v="1"/>
    <s v="Normal_Platelet"/>
    <n v="2.38"/>
    <n v="0"/>
    <n v="0"/>
    <n v="1"/>
    <n v="0"/>
    <n v="0.45100000000000001"/>
    <n v="0.46400000000000002"/>
    <n v="3.02"/>
    <n v="1"/>
    <n v="0.67"/>
    <n v="23"/>
    <n v="13"/>
    <n v="215"/>
    <n v="145"/>
    <n v="168"/>
    <n v="84.313725490196077"/>
    <n v="56.862745098039213"/>
    <n v="65.882352941176464"/>
    <n v="0.38700000000000001"/>
    <x v="1"/>
    <x v="1"/>
    <n v="10137"/>
    <n v="5.0199999999999996"/>
    <n v="15.6"/>
    <n v="40.700000000000003"/>
    <n v="236460"/>
    <n v="76.400000000000006"/>
    <n v="32.6"/>
    <s v="PBC_Dataset"/>
    <s v="Giemsa"/>
    <s v="Zeiss_Axio"/>
    <n v="40"/>
    <n v="256"/>
    <n v="5.0799999999999998E-2"/>
    <n v="0.89129999999999998"/>
    <n v="0.81159999999999999"/>
    <n v="-7.9699999999999993E-2"/>
  </r>
  <r>
    <s v="CELL_005396"/>
    <x v="0"/>
    <x v="0"/>
    <s v="Infection"/>
    <n v="14.6"/>
    <n v="68.7"/>
    <n v="0.69899999999999995"/>
    <n v="0.39600000000000002"/>
    <n v="173.48484848484847"/>
    <n v="0.71899999999999997"/>
    <n v="0.48899999999999999"/>
    <n v="2.57"/>
    <n v="5.4"/>
    <n v="0.76700000000000002"/>
    <n v="373"/>
    <n v="62"/>
    <n v="198"/>
    <n v="145"/>
    <n v="192"/>
    <n v="77.64705882352942"/>
    <n v="56.862745098039213"/>
    <n v="75.294117647058826"/>
    <n v="0.496"/>
    <x v="0"/>
    <x v="0"/>
    <n v="6789"/>
    <n v="4.9800000000000004"/>
    <n v="12.8"/>
    <n v="39.5"/>
    <n v="189183"/>
    <n v="77.599999999999994"/>
    <n v="32.6"/>
    <s v="CytoData"/>
    <s v="Wright"/>
    <s v="Leica_DM2000"/>
    <n v="100"/>
    <n v="256"/>
    <n v="0.86760000000000004"/>
    <n v="0.80720000000000003"/>
    <n v="0.64900000000000002"/>
    <n v="-0.15820000000000001"/>
  </r>
  <r>
    <s v="CELL_001785"/>
    <x v="5"/>
    <x v="1"/>
    <s v="Normal_WBC"/>
    <n v="10"/>
    <n v="90.4"/>
    <n v="0.85499999999999998"/>
    <n v="0.161"/>
    <n v="561.49068322981373"/>
    <n v="0.84299999999999997"/>
    <n v="0.22800000000000001"/>
    <n v="1.78"/>
    <n v="1.1000000000000001"/>
    <n v="0.93100000000000005"/>
    <n v="271"/>
    <n v="60"/>
    <n v="202"/>
    <n v="157"/>
    <n v="184"/>
    <n v="79.215686274509807"/>
    <n v="61.568627450980394"/>
    <n v="72.156862745098039"/>
    <n v="0.66600000000000004"/>
    <x v="1"/>
    <x v="1"/>
    <n v="7822"/>
    <n v="4.59"/>
    <n v="13.4"/>
    <n v="39.1"/>
    <n v="93300"/>
    <n v="76.599999999999994"/>
    <n v="34.5"/>
    <s v="Raabin_WBC"/>
    <s v="Giemsa"/>
    <s v="Olympus_BX51"/>
    <n v="60"/>
    <n v="256"/>
    <n v="0.11550000000000001"/>
    <n v="0.99450000000000005"/>
    <n v="1"/>
    <n v="5.4999999999999494E-3"/>
  </r>
  <r>
    <s v="CELL_001238"/>
    <x v="5"/>
    <x v="1"/>
    <s v="Normal_WBC"/>
    <n v="9.19"/>
    <n v="76.3"/>
    <n v="0.71599999999999997"/>
    <n v="0.20100000000000001"/>
    <n v="379.60199004975118"/>
    <n v="0.88"/>
    <n v="0.17799999999999999"/>
    <n v="0.87"/>
    <n v="1.1000000000000001"/>
    <n v="0.92800000000000005"/>
    <n v="355"/>
    <n v="67"/>
    <n v="185"/>
    <n v="152"/>
    <n v="178"/>
    <n v="72.549019607843135"/>
    <n v="59.607843137254903"/>
    <n v="69.803921568627445"/>
    <n v="0.61"/>
    <x v="1"/>
    <x v="0"/>
    <n v="12488"/>
    <n v="4.37"/>
    <n v="13.1"/>
    <n v="37.799999999999997"/>
    <n v="138978"/>
    <n v="98.4"/>
    <n v="32.299999999999997"/>
    <s v="CytoData"/>
    <s v="Wright"/>
    <s v="Leica_DM2000"/>
    <n v="40"/>
    <n v="512"/>
    <n v="5.3800000000000001E-2"/>
    <n v="1"/>
    <n v="0.93240000000000001"/>
    <n v="-6.7599999999999993E-2"/>
  </r>
  <r>
    <s v="CELL_004896"/>
    <x v="15"/>
    <x v="0"/>
    <s v="Anemia"/>
    <n v="5.37"/>
    <n v="0"/>
    <n v="0"/>
    <n v="1"/>
    <n v="0"/>
    <n v="1"/>
    <n v="0.11799999999999999"/>
    <n v="0.32"/>
    <n v="1"/>
    <n v="0.97499999999999998"/>
    <n v="159"/>
    <n v="32"/>
    <n v="239"/>
    <n v="138"/>
    <n v="124"/>
    <n v="93.725490196078425"/>
    <n v="54.117647058823529"/>
    <n v="48.627450980392155"/>
    <n v="0.60699999999999998"/>
    <x v="0"/>
    <x v="0"/>
    <n v="5990"/>
    <n v="4.9400000000000004"/>
    <n v="14.9"/>
    <n v="42.6"/>
    <n v="282967"/>
    <n v="95.7"/>
    <n v="33.700000000000003"/>
    <s v="PBC_Dataset"/>
    <s v="Wright"/>
    <s v="Olympus_BX51"/>
    <n v="60"/>
    <n v="512"/>
    <n v="0.80310000000000004"/>
    <n v="0.56540000000000001"/>
    <n v="0.7732"/>
    <n v="0.20779999999999998"/>
  </r>
  <r>
    <s v="CELL_002887"/>
    <x v="2"/>
    <x v="1"/>
    <s v="Normal_RBC"/>
    <n v="7.09"/>
    <n v="0"/>
    <n v="0"/>
    <n v="1"/>
    <n v="0"/>
    <n v="0.91600000000000004"/>
    <n v="0.24199999999999999"/>
    <n v="0.56999999999999995"/>
    <n v="1"/>
    <n v="0.94099999999999995"/>
    <n v="186"/>
    <n v="53"/>
    <n v="229"/>
    <n v="126"/>
    <n v="121"/>
    <n v="89.803921568627459"/>
    <n v="49.411764705882355"/>
    <n v="47.450980392156858"/>
    <n v="0.48699999999999999"/>
    <x v="2"/>
    <x v="1"/>
    <n v="6776"/>
    <n v="4.16"/>
    <n v="13.1"/>
    <n v="42.1"/>
    <n v="152199"/>
    <n v="76.8"/>
    <n v="33.700000000000003"/>
    <s v="Raabin_WBC"/>
    <s v="Giemsa"/>
    <s v="Olympus_BX51"/>
    <n v="40"/>
    <n v="360"/>
    <n v="2.3199999999999998E-2"/>
    <n v="0.82689999999999997"/>
    <n v="0.86099999999999999"/>
    <n v="3.4100000000000019E-2"/>
  </r>
  <r>
    <s v="CELL_005801"/>
    <x v="18"/>
    <x v="0"/>
    <s v="Artefact"/>
    <n v="5.16"/>
    <n v="2.8"/>
    <n v="0.41499999999999998"/>
    <n v="0.60799999999999998"/>
    <n v="4.6052631578947363"/>
    <n v="0.33800000000000002"/>
    <n v="0.51"/>
    <n v="3.79"/>
    <n v="1.9"/>
    <n v="0.60599999999999998"/>
    <n v="279"/>
    <n v="76"/>
    <n v="184"/>
    <n v="157"/>
    <n v="184"/>
    <n v="72.156862745098039"/>
    <n v="61.568627450980394"/>
    <n v="72.156862745098039"/>
    <n v="0.434"/>
    <x v="1"/>
    <x v="1"/>
    <n v="9777"/>
    <n v="3.61"/>
    <n v="17.2"/>
    <n v="30.4"/>
    <n v="219608"/>
    <n v="110.7"/>
    <n v="34.4"/>
    <s v="CytoData"/>
    <s v="Giemsa"/>
    <s v="Zeiss_Axio"/>
    <n v="60"/>
    <n v="512"/>
    <n v="0.77829999999999999"/>
    <n v="0.46860000000000002"/>
    <n v="0.8044"/>
    <n v="0.33579999999999999"/>
  </r>
  <r>
    <s v="CELL_002187"/>
    <x v="4"/>
    <x v="1"/>
    <s v="Normal_WBC"/>
    <n v="16.59"/>
    <n v="64.400000000000006"/>
    <n v="0.57299999999999995"/>
    <n v="0.25800000000000001"/>
    <n v="249.6124031007752"/>
    <n v="0.56399999999999995"/>
    <n v="0.61"/>
    <n v="2.25"/>
    <n v="1.2"/>
    <n v="0.72"/>
    <n v="612"/>
    <n v="93"/>
    <n v="209"/>
    <n v="161"/>
    <n v="187"/>
    <n v="81.960784313725483"/>
    <n v="63.13725490196078"/>
    <n v="73.333333333333329"/>
    <n v="0.64400000000000002"/>
    <x v="1"/>
    <x v="0"/>
    <n v="9259"/>
    <n v="6.33"/>
    <n v="11.7"/>
    <n v="35.4"/>
    <n v="87722"/>
    <n v="80.7"/>
    <n v="36"/>
    <s v="CytoData"/>
    <s v="Wright"/>
    <s v="Olympus_BX51"/>
    <n v="60"/>
    <n v="360"/>
    <n v="0.14430000000000001"/>
    <n v="0.95020000000000004"/>
    <n v="0.7409"/>
    <n v="-0.20930000000000004"/>
  </r>
  <r>
    <s v="CELL_003314"/>
    <x v="2"/>
    <x v="1"/>
    <s v="Normal_RBC"/>
    <n v="7.77"/>
    <n v="0"/>
    <n v="0"/>
    <n v="1"/>
    <n v="0"/>
    <n v="0.878"/>
    <n v="0.187"/>
    <n v="0.64"/>
    <n v="1"/>
    <n v="0.98099999999999998"/>
    <n v="216"/>
    <n v="43"/>
    <n v="234"/>
    <n v="127"/>
    <n v="122"/>
    <n v="91.764705882352942"/>
    <n v="49.803921568627452"/>
    <n v="47.843137254901961"/>
    <n v="0.498"/>
    <x v="2"/>
    <x v="1"/>
    <n v="1661"/>
    <n v="5.68"/>
    <n v="13.1"/>
    <n v="28.7"/>
    <n v="257955"/>
    <n v="72.8"/>
    <n v="33.700000000000003"/>
    <s v="PBC_Dataset"/>
    <s v="Giemsa"/>
    <s v="Olympus_BX51"/>
    <n v="100"/>
    <n v="256"/>
    <n v="2.69E-2"/>
    <n v="0.8871"/>
    <n v="1"/>
    <n v="0.1129"/>
  </r>
  <r>
    <s v="CELL_000909"/>
    <x v="1"/>
    <x v="1"/>
    <s v="Normal_WBC"/>
    <n v="10.71"/>
    <n v="50.9"/>
    <n v="0.61099999999999999"/>
    <n v="0.46100000000000002"/>
    <n v="110.41214750542298"/>
    <n v="0.77100000000000002"/>
    <n v="0.38"/>
    <n v="3.18"/>
    <n v="3.4"/>
    <n v="0.84599999999999997"/>
    <n v="442"/>
    <n v="59"/>
    <n v="208"/>
    <n v="137"/>
    <n v="194"/>
    <n v="81.568627450980387"/>
    <n v="53.725490196078432"/>
    <n v="76.078431372549019"/>
    <n v="0.70399999999999996"/>
    <x v="2"/>
    <x v="0"/>
    <n v="5473"/>
    <n v="4.62"/>
    <n v="9.9"/>
    <n v="36.299999999999997"/>
    <n v="319272"/>
    <n v="96.8"/>
    <n v="33.5"/>
    <s v="PBC_Dataset"/>
    <s v="Giemsa"/>
    <s v="Leica_DM2000"/>
    <n v="40"/>
    <n v="224"/>
    <n v="0.17799999999999999"/>
    <n v="0.89270000000000005"/>
    <n v="0.9194"/>
    <n v="2.6699999999999946E-2"/>
  </r>
  <r>
    <s v="CELL_001304"/>
    <x v="5"/>
    <x v="1"/>
    <s v="Normal_WBC"/>
    <n v="9.81"/>
    <n v="73.400000000000006"/>
    <n v="0.57599999999999996"/>
    <n v="0.193"/>
    <n v="380.31088082901556"/>
    <n v="0.84899999999999998"/>
    <n v="0.158"/>
    <n v="0.8"/>
    <n v="1"/>
    <n v="0.871"/>
    <n v="244"/>
    <n v="48"/>
    <n v="174"/>
    <n v="128"/>
    <n v="224"/>
    <n v="68.235294117647058"/>
    <n v="50.196078431372548"/>
    <n v="87.843137254901961"/>
    <n v="0.71599999999999997"/>
    <x v="2"/>
    <x v="1"/>
    <n v="10811"/>
    <n v="4.74"/>
    <n v="15.5"/>
    <n v="46.2"/>
    <n v="267984"/>
    <n v="84.2"/>
    <n v="29.7"/>
    <s v="PBC_Dataset"/>
    <s v="Wright"/>
    <s v="Leica_DM2000"/>
    <n v="60"/>
    <n v="224"/>
    <n v="2.5999999999999999E-2"/>
    <n v="0.85289999999999999"/>
    <n v="0.81540000000000001"/>
    <n v="-3.7499999999999978E-2"/>
  </r>
  <r>
    <s v="CELL_005491"/>
    <x v="11"/>
    <x v="0"/>
    <s v="Infection"/>
    <n v="12.02"/>
    <n v="61.1"/>
    <n v="0.58399999999999996"/>
    <n v="0.35299999999999998"/>
    <n v="173.08781869688386"/>
    <n v="0.73699999999999999"/>
    <n v="0.53400000000000003"/>
    <n v="4.9400000000000004"/>
    <n v="2.8"/>
    <n v="0.79400000000000004"/>
    <n v="428"/>
    <n v="76"/>
    <n v="213"/>
    <n v="146"/>
    <n v="190"/>
    <n v="83.529411764705884"/>
    <n v="57.254901960784309"/>
    <n v="74.509803921568633"/>
    <n v="0.76"/>
    <x v="1"/>
    <x v="1"/>
    <n v="11017"/>
    <n v="4.9000000000000004"/>
    <n v="13.1"/>
    <n v="39.700000000000003"/>
    <n v="126368"/>
    <n v="81.8"/>
    <n v="34"/>
    <s v="PBC_Dataset"/>
    <s v="Giemsa"/>
    <s v="Leica_DM2000"/>
    <n v="100"/>
    <n v="256"/>
    <n v="0.6502"/>
    <n v="0.87329999999999997"/>
    <n v="0.6734"/>
    <n v="-0.19989999999999997"/>
  </r>
  <r>
    <s v="CELL_001628"/>
    <x v="5"/>
    <x v="1"/>
    <s v="Normal_WBC"/>
    <n v="9.48"/>
    <n v="77.400000000000006"/>
    <n v="0.78900000000000003"/>
    <n v="0.17899999999999999"/>
    <n v="432.40223463687158"/>
    <n v="0.88300000000000001"/>
    <n v="0.32600000000000001"/>
    <n v="0.97"/>
    <n v="1"/>
    <n v="0.88200000000000001"/>
    <n v="301"/>
    <n v="59"/>
    <n v="215"/>
    <n v="145"/>
    <n v="203"/>
    <n v="84.313725490196077"/>
    <n v="56.862745098039213"/>
    <n v="79.607843137254903"/>
    <n v="0.79600000000000004"/>
    <x v="0"/>
    <x v="1"/>
    <n v="5905"/>
    <n v="4.49"/>
    <n v="10"/>
    <n v="38"/>
    <n v="240513"/>
    <n v="92.7"/>
    <n v="34.299999999999997"/>
    <s v="Raabin_WBC"/>
    <s v="May_Grunwald_Giemsa"/>
    <s v="Leica_DM2000"/>
    <n v="100"/>
    <n v="224"/>
    <n v="4.24E-2"/>
    <n v="0.82679999999999998"/>
    <n v="0.85460000000000003"/>
    <n v="2.7800000000000047E-2"/>
  </r>
  <r>
    <s v="CELL_001523"/>
    <x v="5"/>
    <x v="1"/>
    <s v="Normal_WBC"/>
    <n v="9.36"/>
    <n v="78.5"/>
    <n v="0.84399999999999997"/>
    <n v="0.28399999999999997"/>
    <n v="276.4084507042254"/>
    <n v="0.874"/>
    <n v="0.22700000000000001"/>
    <n v="0.92"/>
    <n v="1"/>
    <n v="0.96"/>
    <n v="330"/>
    <n v="56"/>
    <n v="205"/>
    <n v="166"/>
    <n v="189"/>
    <n v="80.392156862745097"/>
    <n v="65.098039215686271"/>
    <n v="74.117647058823536"/>
    <n v="0.64200000000000002"/>
    <x v="1"/>
    <x v="0"/>
    <n v="8723"/>
    <n v="5.27"/>
    <n v="14.7"/>
    <n v="47.5"/>
    <n v="416458"/>
    <n v="87.9"/>
    <n v="31.5"/>
    <s v="PBC_Dataset"/>
    <s v="Wright"/>
    <s v="Olympus_BX51"/>
    <n v="60"/>
    <n v="360"/>
    <n v="8.7099999999999997E-2"/>
    <n v="0.83950000000000002"/>
    <n v="0.84560000000000002"/>
    <n v="6.0999999999999943E-3"/>
  </r>
  <r>
    <s v="CELL_000836"/>
    <x v="1"/>
    <x v="1"/>
    <s v="Normal_WBC"/>
    <n v="11.1"/>
    <n v="63.9"/>
    <n v="0.56999999999999995"/>
    <n v="0.57099999999999995"/>
    <n v="111.90893169877408"/>
    <n v="0.79100000000000004"/>
    <n v="0.36"/>
    <n v="3.89"/>
    <n v="3.7"/>
    <n v="0.82699999999999996"/>
    <n v="359"/>
    <n v="77"/>
    <n v="202"/>
    <n v="153"/>
    <n v="177"/>
    <n v="79.215686274509807"/>
    <n v="60"/>
    <n v="69.411764705882348"/>
    <n v="0.68100000000000005"/>
    <x v="0"/>
    <x v="0"/>
    <n v="3161"/>
    <n v="4.49"/>
    <n v="13.6"/>
    <n v="36.700000000000003"/>
    <n v="270564"/>
    <n v="81.8"/>
    <n v="32.9"/>
    <s v="Raabin_WBC"/>
    <s v="May_Grunwald_Giemsa"/>
    <s v="Olympus_BX51"/>
    <n v="40"/>
    <n v="360"/>
    <n v="0.13750000000000001"/>
    <n v="0.9395"/>
    <n v="0.95389999999999997"/>
    <n v="1.4399999999999968E-2"/>
  </r>
  <r>
    <s v="CELL_000359"/>
    <x v="1"/>
    <x v="1"/>
    <s v="Normal_WBC"/>
    <n v="15.24"/>
    <n v="54.6"/>
    <n v="0.625"/>
    <n v="0.42199999999999999"/>
    <n v="129.38388625592418"/>
    <n v="0.82699999999999996"/>
    <n v="0.45500000000000002"/>
    <n v="3.38"/>
    <n v="4.5"/>
    <n v="0.77600000000000002"/>
    <n v="395"/>
    <n v="73"/>
    <n v="223"/>
    <n v="162"/>
    <n v="204"/>
    <n v="87.450980392156865"/>
    <n v="63.529411764705877"/>
    <n v="80"/>
    <n v="0.60399999999999998"/>
    <x v="1"/>
    <x v="0"/>
    <n v="4148"/>
    <n v="4.97"/>
    <n v="15.8"/>
    <n v="39.4"/>
    <n v="173092"/>
    <n v="91.3"/>
    <n v="32.5"/>
    <s v="CytoData"/>
    <s v="Giemsa"/>
    <s v="Olympus_BX51"/>
    <n v="100"/>
    <n v="224"/>
    <n v="0.1348"/>
    <n v="0.81200000000000006"/>
    <n v="0.89780000000000004"/>
    <n v="8.5799999999999987E-2"/>
  </r>
  <r>
    <s v="CELL_000139"/>
    <x v="1"/>
    <x v="1"/>
    <s v="Normal_WBC"/>
    <n v="9.8699999999999992"/>
    <n v="58.2"/>
    <n v="0.496"/>
    <n v="0.38400000000000001"/>
    <n v="151.5625"/>
    <n v="0.71399999999999997"/>
    <n v="0.41499999999999998"/>
    <n v="3.09"/>
    <n v="2.5"/>
    <n v="0.84399999999999997"/>
    <n v="348"/>
    <n v="73"/>
    <n v="213"/>
    <n v="173"/>
    <n v="211"/>
    <n v="83.529411764705884"/>
    <n v="67.843137254901961"/>
    <n v="82.745098039215677"/>
    <n v="0.55400000000000005"/>
    <x v="0"/>
    <x v="0"/>
    <n v="6868"/>
    <n v="4.07"/>
    <n v="13.6"/>
    <n v="41.3"/>
    <n v="243889"/>
    <n v="93.5"/>
    <n v="34.200000000000003"/>
    <s v="PBC_Dataset"/>
    <s v="May_Grunwald_Giemsa"/>
    <s v="Olympus_BX51"/>
    <n v="100"/>
    <n v="224"/>
    <n v="4.9599999999999998E-2"/>
    <n v="0.97619999999999996"/>
    <n v="0.91200000000000003"/>
    <n v="-6.4199999999999924E-2"/>
  </r>
  <r>
    <s v="CELL_000300"/>
    <x v="1"/>
    <x v="1"/>
    <s v="Normal_WBC"/>
    <n v="12.6"/>
    <n v="56.4"/>
    <n v="0.55200000000000005"/>
    <n v="0.51200000000000001"/>
    <n v="110.15625"/>
    <n v="0.70799999999999996"/>
    <n v="0.51100000000000001"/>
    <n v="3.65"/>
    <n v="3.5"/>
    <n v="0.81299999999999994"/>
    <n v="444"/>
    <n v="84"/>
    <n v="211"/>
    <n v="162"/>
    <n v="185"/>
    <n v="82.745098039215677"/>
    <n v="63.529411764705877"/>
    <n v="72.549019607843135"/>
    <n v="0.77500000000000002"/>
    <x v="0"/>
    <x v="1"/>
    <n v="6077"/>
    <n v="4.3099999999999996"/>
    <n v="11.3"/>
    <n v="49"/>
    <n v="163236"/>
    <n v="65.900000000000006"/>
    <n v="34.4"/>
    <s v="PBC_Dataset"/>
    <s v="Wright"/>
    <s v="Leica_DM2000"/>
    <n v="100"/>
    <n v="224"/>
    <n v="0.14799999999999999"/>
    <n v="0.91"/>
    <n v="0.88009999999999999"/>
    <n v="-2.9900000000000038E-2"/>
  </r>
  <r>
    <s v="CELL_001557"/>
    <x v="5"/>
    <x v="1"/>
    <s v="Normal_WBC"/>
    <n v="8.61"/>
    <n v="83"/>
    <n v="1"/>
    <n v="0.22"/>
    <n v="377.27272727272725"/>
    <n v="0.84799999999999998"/>
    <n v="0.105"/>
    <n v="0.59"/>
    <n v="1"/>
    <n v="0.93200000000000005"/>
    <n v="223"/>
    <n v="59"/>
    <n v="184"/>
    <n v="143"/>
    <n v="202"/>
    <n v="72.156862745098039"/>
    <n v="56.078431372549019"/>
    <n v="79.215686274509807"/>
    <n v="0.67500000000000004"/>
    <x v="0"/>
    <x v="1"/>
    <n v="10275"/>
    <n v="5.16"/>
    <n v="15.2"/>
    <n v="44"/>
    <n v="235798"/>
    <n v="101"/>
    <n v="34"/>
    <s v="PBC_Dataset"/>
    <s v="Giemsa"/>
    <s v="Olympus_BX51"/>
    <n v="100"/>
    <n v="256"/>
    <n v="6.9699999999999998E-2"/>
    <n v="0.84"/>
    <n v="0.86460000000000004"/>
    <n v="2.4600000000000066E-2"/>
  </r>
  <r>
    <s v="CELL_001004"/>
    <x v="1"/>
    <x v="1"/>
    <s v="Normal_WBC"/>
    <n v="11.4"/>
    <n v="53.9"/>
    <n v="0.44900000000000001"/>
    <n v="0.46300000000000002"/>
    <n v="116.41468682505399"/>
    <n v="0.79400000000000004"/>
    <n v="0.46800000000000003"/>
    <n v="3.12"/>
    <n v="3.3"/>
    <n v="0.74199999999999999"/>
    <n v="475"/>
    <n v="79"/>
    <n v="210"/>
    <n v="140"/>
    <n v="166"/>
    <n v="82.35294117647058"/>
    <n v="54.901960784313729"/>
    <n v="65.098039215686271"/>
    <n v="0.61199999999999999"/>
    <x v="2"/>
    <x v="0"/>
    <n v="9413"/>
    <n v="4.46"/>
    <n v="15.3"/>
    <n v="45.2"/>
    <n v="240182"/>
    <n v="71.2"/>
    <n v="32.700000000000003"/>
    <s v="Raabin_WBC"/>
    <s v="Wright"/>
    <s v="Zeiss_Axio"/>
    <n v="100"/>
    <n v="256"/>
    <n v="0"/>
    <n v="0.95660000000000001"/>
    <n v="0.94079999999999997"/>
    <n v="-1.5800000000000036E-2"/>
  </r>
  <r>
    <s v="CELL_000383"/>
    <x v="1"/>
    <x v="1"/>
    <s v="Normal_WBC"/>
    <n v="10.83"/>
    <n v="58.8"/>
    <n v="0.51400000000000001"/>
    <n v="0.44500000000000001"/>
    <n v="132.13483146067415"/>
    <n v="0.75600000000000001"/>
    <n v="0.315"/>
    <n v="3.56"/>
    <n v="3.3"/>
    <n v="0.748"/>
    <n v="447"/>
    <n v="62"/>
    <n v="192"/>
    <n v="177"/>
    <n v="167"/>
    <n v="75.294117647058826"/>
    <n v="69.411764705882348"/>
    <n v="65.490196078431367"/>
    <n v="0.48799999999999999"/>
    <x v="2"/>
    <x v="0"/>
    <n v="8557"/>
    <n v="4.45"/>
    <n v="12.4"/>
    <n v="41.7"/>
    <n v="417738"/>
    <n v="94.8"/>
    <n v="30.8"/>
    <s v="Raabin_WBC"/>
    <s v="Wright"/>
    <s v="Leica_DM2000"/>
    <n v="100"/>
    <n v="224"/>
    <n v="9.6299999999999997E-2"/>
    <n v="0.93049999999999999"/>
    <n v="0.8881"/>
    <n v="-4.2399999999999993E-2"/>
  </r>
  <r>
    <s v="CELL_002684"/>
    <x v="9"/>
    <x v="1"/>
    <s v="Normal_WBC"/>
    <n v="10.99"/>
    <n v="61.2"/>
    <n v="0.72799999999999998"/>
    <n v="0.35199999999999998"/>
    <n v="173.86363636363637"/>
    <n v="0.74399999999999999"/>
    <n v="0.33200000000000002"/>
    <n v="4.75"/>
    <n v="1.9"/>
    <n v="0.73"/>
    <n v="368"/>
    <n v="64"/>
    <n v="189"/>
    <n v="153"/>
    <n v="186"/>
    <n v="74.117647058823536"/>
    <n v="60"/>
    <n v="72.941176470588232"/>
    <n v="0.71199999999999997"/>
    <x v="2"/>
    <x v="1"/>
    <n v="12796"/>
    <n v="4.24"/>
    <n v="15.1"/>
    <n v="47.3"/>
    <n v="270236"/>
    <n v="94.7"/>
    <n v="34.299999999999997"/>
    <s v="Raabin_WBC"/>
    <s v="Wright"/>
    <s v="Olympus_BX51"/>
    <n v="100"/>
    <n v="224"/>
    <n v="0.1348"/>
    <n v="0.87029999999999996"/>
    <n v="1"/>
    <n v="0.12970000000000004"/>
  </r>
  <r>
    <s v="CELL_000762"/>
    <x v="1"/>
    <x v="1"/>
    <s v="Normal_WBC"/>
    <n v="11.55"/>
    <n v="54.4"/>
    <n v="0.46700000000000003"/>
    <n v="0.375"/>
    <n v="145.06666666666666"/>
    <n v="0.79400000000000004"/>
    <n v="0.318"/>
    <n v="3.82"/>
    <n v="2.6"/>
    <n v="0.84399999999999997"/>
    <n v="369"/>
    <n v="65"/>
    <n v="218"/>
    <n v="149"/>
    <n v="177"/>
    <n v="85.490196078431367"/>
    <n v="58.431372549019613"/>
    <n v="69.411764705882348"/>
    <n v="0.59299999999999997"/>
    <x v="1"/>
    <x v="1"/>
    <n v="11462"/>
    <n v="5.77"/>
    <n v="11"/>
    <n v="45.9"/>
    <n v="321038"/>
    <n v="80"/>
    <n v="32.5"/>
    <s v="PBC_Dataset"/>
    <s v="Wright"/>
    <s v="Olympus_BX51"/>
    <n v="60"/>
    <n v="512"/>
    <n v="0.13969999999999999"/>
    <n v="0.8296"/>
    <n v="0.94030000000000002"/>
    <n v="0.11070000000000002"/>
  </r>
  <r>
    <s v="CELL_003465"/>
    <x v="2"/>
    <x v="1"/>
    <s v="Normal_RBC"/>
    <n v="7.56"/>
    <n v="0"/>
    <n v="0"/>
    <n v="1"/>
    <n v="0"/>
    <n v="0.85599999999999998"/>
    <n v="0.113"/>
    <n v="0.46"/>
    <n v="1"/>
    <n v="0.9"/>
    <n v="207"/>
    <n v="47"/>
    <n v="238"/>
    <n v="121"/>
    <n v="139"/>
    <n v="93.333333333333329"/>
    <n v="47.450980392156858"/>
    <n v="54.509803921568626"/>
    <n v="0.44900000000000001"/>
    <x v="1"/>
    <x v="1"/>
    <n v="5620"/>
    <n v="4.22"/>
    <n v="13.8"/>
    <n v="32.6"/>
    <n v="163376"/>
    <n v="89.4"/>
    <n v="33.299999999999997"/>
    <s v="Raabin_WBC"/>
    <s v="May_Grunwald_Giemsa"/>
    <s v="Leica_DM2000"/>
    <n v="100"/>
    <n v="224"/>
    <n v="6.8699999999999997E-2"/>
    <n v="0.95389999999999997"/>
    <n v="0.88770000000000004"/>
    <n v="-6.6199999999999926E-2"/>
  </r>
  <r>
    <s v="CELL_005453"/>
    <x v="11"/>
    <x v="0"/>
    <s v="Infection"/>
    <n v="12.25"/>
    <n v="62.5"/>
    <n v="0.68799999999999994"/>
    <n v="0.55100000000000005"/>
    <n v="113.43012704174228"/>
    <n v="0.77300000000000002"/>
    <n v="0.434"/>
    <n v="4.9400000000000004"/>
    <n v="3.1"/>
    <n v="0.79"/>
    <n v="408"/>
    <n v="58"/>
    <n v="231"/>
    <n v="149"/>
    <n v="176"/>
    <n v="90.588235294117652"/>
    <n v="58.431372549019613"/>
    <n v="69.019607843137251"/>
    <n v="0.66100000000000003"/>
    <x v="0"/>
    <x v="1"/>
    <n v="6588"/>
    <n v="5.63"/>
    <n v="17"/>
    <n v="53.7"/>
    <n v="290411"/>
    <n v="85.4"/>
    <n v="35.299999999999997"/>
    <s v="PBC_Dataset"/>
    <s v="May_Grunwald_Giemsa"/>
    <s v="Olympus_BX51"/>
    <n v="60"/>
    <n v="224"/>
    <n v="0.77910000000000001"/>
    <n v="0.44259999999999999"/>
    <n v="0.80310000000000004"/>
    <n v="0.36050000000000004"/>
  </r>
  <r>
    <s v="CELL_005684"/>
    <x v="3"/>
    <x v="0"/>
    <s v="Infection"/>
    <n v="15.69"/>
    <n v="62"/>
    <n v="0.69499999999999995"/>
    <n v="0.23400000000000001"/>
    <n v="264.95726495726495"/>
    <n v="0.90100000000000002"/>
    <n v="0.48199999999999998"/>
    <n v="1.68"/>
    <n v="1.3"/>
    <n v="0.81899999999999995"/>
    <n v="674"/>
    <n v="106"/>
    <n v="196"/>
    <n v="140"/>
    <n v="164"/>
    <n v="76.862745098039227"/>
    <n v="54.901960784313729"/>
    <n v="64.313725490196077"/>
    <n v="0.77600000000000002"/>
    <x v="1"/>
    <x v="0"/>
    <n v="4566"/>
    <n v="6.14"/>
    <n v="13.7"/>
    <n v="34.5"/>
    <n v="340653"/>
    <n v="87.8"/>
    <n v="33.799999999999997"/>
    <s v="Raabin_WBC"/>
    <s v="Wright"/>
    <s v="Olympus_BX51"/>
    <n v="100"/>
    <n v="256"/>
    <n v="0.88429999999999997"/>
    <n v="0.71199999999999997"/>
    <n v="0.60580000000000001"/>
    <n v="-0.10619999999999996"/>
  </r>
  <r>
    <s v="CELL_005558"/>
    <x v="3"/>
    <x v="0"/>
    <s v="Infection"/>
    <n v="13.16"/>
    <n v="62.8"/>
    <n v="0.82099999999999995"/>
    <n v="0.19700000000000001"/>
    <n v="318.78172588832484"/>
    <n v="0.67800000000000005"/>
    <n v="0.155"/>
    <n v="1.63"/>
    <n v="1"/>
    <n v="0.93"/>
    <n v="474"/>
    <n v="87"/>
    <n v="180"/>
    <n v="163"/>
    <n v="165"/>
    <n v="70.588235294117652"/>
    <n v="63.921568627450974"/>
    <n v="64.705882352941174"/>
    <n v="0.68700000000000006"/>
    <x v="2"/>
    <x v="0"/>
    <n v="2709"/>
    <n v="5.41"/>
    <n v="14.5"/>
    <n v="46"/>
    <n v="275180"/>
    <n v="77.2"/>
    <n v="31.7"/>
    <s v="CytoData"/>
    <s v="Giemsa"/>
    <s v="Zeiss_Axio"/>
    <n v="100"/>
    <n v="512"/>
    <n v="0.85360000000000003"/>
    <n v="0.65820000000000001"/>
    <n v="0.75180000000000002"/>
    <n v="9.3600000000000017E-2"/>
  </r>
  <r>
    <s v="CELL_005494"/>
    <x v="11"/>
    <x v="0"/>
    <s v="Infection"/>
    <n v="13.11"/>
    <n v="58.9"/>
    <n v="0.65"/>
    <n v="0.48399999999999999"/>
    <n v="121.69421487603306"/>
    <n v="0.70599999999999996"/>
    <n v="0.52700000000000002"/>
    <n v="4.46"/>
    <n v="3.3"/>
    <n v="0.78"/>
    <n v="520"/>
    <n v="60"/>
    <n v="188"/>
    <n v="163"/>
    <n v="177"/>
    <n v="73.725490196078439"/>
    <n v="63.921568627450974"/>
    <n v="69.411764705882348"/>
    <n v="0.71199999999999997"/>
    <x v="0"/>
    <x v="1"/>
    <n v="10269"/>
    <n v="5.85"/>
    <n v="16"/>
    <n v="46"/>
    <n v="196182"/>
    <n v="90.9"/>
    <n v="34"/>
    <s v="CytoData"/>
    <s v="Wright"/>
    <s v="Olympus_BX51"/>
    <n v="100"/>
    <n v="256"/>
    <n v="1"/>
    <n v="0.73080000000000001"/>
    <n v="0.91239999999999999"/>
    <n v="0.18159999999999998"/>
  </r>
  <r>
    <s v="CELL_001403"/>
    <x v="5"/>
    <x v="1"/>
    <s v="Normal_WBC"/>
    <n v="8.94"/>
    <n v="81.7"/>
    <n v="0.83"/>
    <n v="0.16"/>
    <n v="510.625"/>
    <n v="0.85"/>
    <n v="0.28000000000000003"/>
    <n v="0.92"/>
    <n v="1.1000000000000001"/>
    <n v="0.88100000000000001"/>
    <n v="295"/>
    <n v="63"/>
    <n v="168"/>
    <n v="165"/>
    <n v="210"/>
    <n v="65.882352941176464"/>
    <n v="64.705882352941174"/>
    <n v="82.35294117647058"/>
    <n v="0.70099999999999996"/>
    <x v="1"/>
    <x v="0"/>
    <n v="7864"/>
    <n v="5.87"/>
    <n v="13.4"/>
    <n v="42.6"/>
    <n v="315315"/>
    <n v="91"/>
    <n v="35.299999999999997"/>
    <s v="PBC_Dataset"/>
    <s v="Wright"/>
    <s v="Leica_DM2000"/>
    <n v="40"/>
    <n v="360"/>
    <n v="0.1116"/>
    <n v="0.88029999999999997"/>
    <n v="0.87819999999999998"/>
    <n v="-2.0999999999999908E-3"/>
  </r>
  <r>
    <s v="CELL_004029"/>
    <x v="8"/>
    <x v="0"/>
    <s v="Leukemia"/>
    <n v="18.55"/>
    <n v="86.1"/>
    <n v="0.45200000000000001"/>
    <n v="6.8000000000000005E-2"/>
    <n v="1266.1764705882351"/>
    <n v="0.82899999999999996"/>
    <n v="0.255"/>
    <n v="0.64"/>
    <n v="1"/>
    <n v="0.93600000000000005"/>
    <n v="636"/>
    <n v="116"/>
    <n v="172"/>
    <n v="153"/>
    <n v="207"/>
    <n v="67.450980392156865"/>
    <n v="60"/>
    <n v="81.17647058823529"/>
    <n v="0.49"/>
    <x v="0"/>
    <x v="0"/>
    <n v="8203"/>
    <n v="5.15"/>
    <n v="15.1"/>
    <n v="47.2"/>
    <n v="271236"/>
    <n v="91.9"/>
    <n v="35.6"/>
    <s v="Raabin_WBC"/>
    <s v="Giemsa"/>
    <s v="Zeiss_Axio"/>
    <n v="100"/>
    <n v="360"/>
    <n v="0.63749999999999996"/>
    <n v="0.75819999999999999"/>
    <n v="0.80100000000000005"/>
    <n v="4.280000000000006E-2"/>
  </r>
  <r>
    <s v="CELL_005048"/>
    <x v="17"/>
    <x v="0"/>
    <s v="Sickle_Cell_Anemia"/>
    <n v="7.27"/>
    <n v="0"/>
    <n v="0"/>
    <n v="1"/>
    <n v="0"/>
    <n v="0.312"/>
    <n v="0.99"/>
    <n v="0.82"/>
    <n v="1"/>
    <n v="0.78400000000000003"/>
    <n v="146"/>
    <n v="61"/>
    <n v="230"/>
    <n v="118"/>
    <n v="112"/>
    <n v="90.196078431372555"/>
    <n v="46.274509803921568"/>
    <n v="43.921568627450981"/>
    <n v="0.51900000000000002"/>
    <x v="0"/>
    <x v="1"/>
    <n v="6219"/>
    <n v="5.62"/>
    <n v="13.1"/>
    <n v="40.799999999999997"/>
    <n v="144360"/>
    <n v="93.8"/>
    <n v="32.6"/>
    <s v="PBC_Dataset"/>
    <s v="Giemsa"/>
    <s v="Olympus_BX51"/>
    <n v="100"/>
    <n v="256"/>
    <n v="0.73309999999999997"/>
    <n v="0.56469999999999998"/>
    <n v="0.84819999999999995"/>
    <n v="0.28349999999999997"/>
  </r>
  <r>
    <s v="CELL_001933"/>
    <x v="5"/>
    <x v="1"/>
    <s v="Normal_WBC"/>
    <n v="8.33"/>
    <n v="81.599999999999994"/>
    <n v="0.86699999999999999"/>
    <n v="0.152"/>
    <n v="536.84210526315792"/>
    <n v="0.873"/>
    <n v="0.318"/>
    <n v="1.04"/>
    <n v="1.1000000000000001"/>
    <n v="0.95499999999999996"/>
    <n v="242"/>
    <n v="50"/>
    <n v="219"/>
    <n v="161"/>
    <n v="179"/>
    <n v="85.882352941176464"/>
    <n v="63.13725490196078"/>
    <n v="70.196078431372541"/>
    <n v="0.65700000000000003"/>
    <x v="1"/>
    <x v="0"/>
    <n v="6499"/>
    <n v="5.69"/>
    <n v="13.1"/>
    <n v="45.8"/>
    <n v="214359"/>
    <n v="73.400000000000006"/>
    <n v="33.299999999999997"/>
    <s v="Raabin_WBC"/>
    <s v="Wright"/>
    <s v="Leica_DM2000"/>
    <n v="40"/>
    <n v="512"/>
    <n v="0.1193"/>
    <n v="0.91649999999999998"/>
    <n v="0.94279999999999997"/>
    <n v="2.629999999999999E-2"/>
  </r>
  <r>
    <s v="CELL_003298"/>
    <x v="2"/>
    <x v="1"/>
    <s v="Normal_RBC"/>
    <n v="7.22"/>
    <n v="0"/>
    <n v="0"/>
    <n v="1"/>
    <n v="0"/>
    <n v="0.85"/>
    <n v="0.216"/>
    <n v="0.5"/>
    <n v="1"/>
    <n v="0.92100000000000004"/>
    <n v="213"/>
    <n v="52"/>
    <n v="236"/>
    <n v="151"/>
    <n v="145"/>
    <n v="92.549019607843135"/>
    <n v="59.215686274509807"/>
    <n v="56.862745098039213"/>
    <n v="0.502"/>
    <x v="1"/>
    <x v="1"/>
    <n v="5643"/>
    <n v="5.72"/>
    <n v="12.3"/>
    <n v="32.299999999999997"/>
    <n v="305744"/>
    <n v="83.7"/>
    <n v="30.9"/>
    <s v="PBC_Dataset"/>
    <s v="Giemsa"/>
    <s v="Zeiss_Axio"/>
    <n v="40"/>
    <n v="512"/>
    <n v="0"/>
    <n v="0.88490000000000002"/>
    <n v="0.91169999999999995"/>
    <n v="2.6799999999999935E-2"/>
  </r>
  <r>
    <s v="CELL_002785"/>
    <x v="9"/>
    <x v="1"/>
    <s v="Normal_WBC"/>
    <n v="10.61"/>
    <n v="56.7"/>
    <n v="0.73299999999999998"/>
    <n v="0.48899999999999999"/>
    <n v="115.95092024539878"/>
    <n v="0.72799999999999998"/>
    <n v="0.27900000000000003"/>
    <n v="5.2"/>
    <n v="1.7"/>
    <n v="0.78600000000000003"/>
    <n v="334"/>
    <n v="65"/>
    <n v="184"/>
    <n v="135"/>
    <n v="203"/>
    <n v="72.156862745098039"/>
    <n v="52.941176470588239"/>
    <n v="79.607843137254903"/>
    <n v="0.77200000000000002"/>
    <x v="0"/>
    <x v="1"/>
    <n v="5723"/>
    <n v="4.9800000000000004"/>
    <n v="14"/>
    <n v="46.1"/>
    <n v="280240"/>
    <n v="93.2"/>
    <n v="33.299999999999997"/>
    <s v="Raabin_WBC"/>
    <s v="Wright"/>
    <s v="Leica_DM2000"/>
    <n v="100"/>
    <n v="224"/>
    <n v="8.9999999999999993E-3"/>
    <n v="0.91869999999999996"/>
    <n v="0.82410000000000005"/>
    <n v="-9.4599999999999906E-2"/>
  </r>
  <r>
    <s v="CELL_004686"/>
    <x v="12"/>
    <x v="0"/>
    <s v="Anemia"/>
    <n v="4.09"/>
    <n v="0"/>
    <n v="0"/>
    <n v="1"/>
    <n v="0"/>
    <n v="0.38300000000000001"/>
    <n v="0.79"/>
    <n v="0.88"/>
    <n v="1"/>
    <n v="0.70599999999999996"/>
    <n v="78"/>
    <n v="41"/>
    <n v="237"/>
    <n v="129"/>
    <n v="132"/>
    <n v="92.941176470588232"/>
    <n v="50.588235294117645"/>
    <n v="51.764705882352949"/>
    <n v="0.51300000000000001"/>
    <x v="1"/>
    <x v="0"/>
    <n v="1242"/>
    <n v="5.89"/>
    <n v="12.5"/>
    <n v="45.1"/>
    <n v="217667"/>
    <n v="100.6"/>
    <n v="32.6"/>
    <s v="CytoData"/>
    <s v="Giemsa"/>
    <s v="Leica_DM2000"/>
    <n v="100"/>
    <n v="256"/>
    <n v="0.84670000000000001"/>
    <n v="0.74660000000000004"/>
    <n v="0.71130000000000004"/>
    <n v="-3.5299999999999998E-2"/>
  </r>
  <r>
    <s v="CELL_005201"/>
    <x v="14"/>
    <x v="0"/>
    <s v="Anemia"/>
    <n v="8.74"/>
    <n v="0"/>
    <n v="0"/>
    <n v="1"/>
    <n v="0"/>
    <n v="0.871"/>
    <n v="0.17499999999999999"/>
    <n v="0.82"/>
    <n v="1"/>
    <n v="0.95499999999999996"/>
    <n v="173"/>
    <n v="49"/>
    <n v="215"/>
    <n v="137"/>
    <n v="119"/>
    <n v="84.313725490196077"/>
    <n v="53.725490196078432"/>
    <n v="46.666666666666664"/>
    <n v="0.432"/>
    <x v="1"/>
    <x v="1"/>
    <n v="2382"/>
    <n v="6.06"/>
    <n v="16.8"/>
    <n v="30.9"/>
    <n v="186952"/>
    <n v="86.4"/>
    <n v="35.200000000000003"/>
    <s v="Raabin_WBC"/>
    <s v="May_Grunwald_Giemsa"/>
    <s v="Leica_DM2000"/>
    <n v="40"/>
    <n v="512"/>
    <n v="0.79139999999999999"/>
    <n v="0.77639999999999998"/>
    <n v="0.63639999999999997"/>
    <n v="-0.14000000000000001"/>
  </r>
  <r>
    <s v="CELL_002715"/>
    <x v="9"/>
    <x v="1"/>
    <s v="Normal_WBC"/>
    <n v="10.49"/>
    <n v="61.7"/>
    <n v="0.71899999999999997"/>
    <n v="0.47599999999999998"/>
    <n v="129.62184873949582"/>
    <n v="0.83499999999999996"/>
    <n v="0.41299999999999998"/>
    <n v="5.43"/>
    <n v="2"/>
    <n v="0.73499999999999999"/>
    <n v="378"/>
    <n v="66"/>
    <n v="182"/>
    <n v="139"/>
    <n v="197"/>
    <n v="71.372549019607845"/>
    <n v="54.509803921568626"/>
    <n v="77.254901960784323"/>
    <n v="0.71799999999999997"/>
    <x v="1"/>
    <x v="0"/>
    <n v="6673"/>
    <n v="4.24"/>
    <n v="14.8"/>
    <n v="35.4"/>
    <n v="310359"/>
    <n v="96.7"/>
    <n v="34.700000000000003"/>
    <s v="CytoData"/>
    <s v="May_Grunwald_Giemsa"/>
    <s v="Leica_DM2000"/>
    <n v="40"/>
    <n v="224"/>
    <n v="8.8800000000000004E-2"/>
    <n v="0.81769999999999998"/>
    <n v="0.90839999999999999"/>
    <n v="9.0700000000000003E-2"/>
  </r>
  <r>
    <s v="CELL_003719"/>
    <x v="7"/>
    <x v="1"/>
    <s v="Normal_Platelet"/>
    <n v="1.78"/>
    <n v="0"/>
    <n v="0"/>
    <n v="1"/>
    <n v="0"/>
    <n v="0.59099999999999997"/>
    <n v="0.312"/>
    <n v="2.56"/>
    <n v="1"/>
    <n v="0.84299999999999997"/>
    <n v="27"/>
    <n v="16"/>
    <n v="216"/>
    <n v="139"/>
    <n v="154"/>
    <n v="84.705882352941174"/>
    <n v="54.509803921568626"/>
    <n v="60.392156862745097"/>
    <n v="0.63800000000000001"/>
    <x v="1"/>
    <x v="0"/>
    <n v="11167"/>
    <n v="4.62"/>
    <n v="10.5"/>
    <n v="40.200000000000003"/>
    <n v="239311"/>
    <n v="79"/>
    <n v="32.799999999999997"/>
    <s v="PBC_Dataset"/>
    <s v="Giemsa"/>
    <s v="Olympus_BX51"/>
    <n v="60"/>
    <n v="256"/>
    <n v="0.2228"/>
    <n v="0.80430000000000001"/>
    <n v="0.99129999999999996"/>
    <n v="0.18699999999999994"/>
  </r>
  <r>
    <s v="CELL_003528"/>
    <x v="2"/>
    <x v="1"/>
    <s v="Normal_RBC"/>
    <n v="6.42"/>
    <n v="0"/>
    <n v="0"/>
    <n v="1"/>
    <n v="0"/>
    <n v="0.88100000000000001"/>
    <n v="0.114"/>
    <n v="0.64"/>
    <n v="1"/>
    <n v="0.95299999999999996"/>
    <n v="189"/>
    <n v="44"/>
    <n v="222"/>
    <n v="143"/>
    <n v="131"/>
    <n v="87.058823529411768"/>
    <n v="56.078431372549019"/>
    <n v="51.372549019607838"/>
    <n v="0.50600000000000001"/>
    <x v="1"/>
    <x v="1"/>
    <n v="7245"/>
    <n v="3.79"/>
    <n v="13.3"/>
    <n v="28.4"/>
    <n v="115731"/>
    <n v="83.2"/>
    <n v="33.4"/>
    <s v="PBC_Dataset"/>
    <s v="May_Grunwald_Giemsa"/>
    <s v="Leica_DM2000"/>
    <n v="40"/>
    <n v="224"/>
    <n v="2.8400000000000002E-2"/>
    <n v="0.97360000000000002"/>
    <n v="0.95440000000000003"/>
    <n v="-1.9199999999999995E-2"/>
  </r>
  <r>
    <s v="CELL_000059"/>
    <x v="1"/>
    <x v="1"/>
    <s v="Normal_WBC"/>
    <n v="12.56"/>
    <n v="52.3"/>
    <n v="0.51"/>
    <n v="0.35899999999999999"/>
    <n v="145.6824512534819"/>
    <n v="0.83599999999999997"/>
    <n v="0.34899999999999998"/>
    <n v="3.29"/>
    <n v="2.9"/>
    <n v="0.84199999999999997"/>
    <n v="381"/>
    <n v="70"/>
    <n v="223"/>
    <n v="171"/>
    <n v="184"/>
    <n v="87.450980392156865"/>
    <n v="67.058823529411754"/>
    <n v="72.156862745098039"/>
    <n v="0.52600000000000002"/>
    <x v="1"/>
    <x v="1"/>
    <n v="14482"/>
    <n v="5.57"/>
    <n v="11.9"/>
    <n v="30.2"/>
    <n v="224435"/>
    <n v="104.1"/>
    <n v="35.299999999999997"/>
    <s v="PBC_Dataset"/>
    <s v="May_Grunwald_Giemsa"/>
    <s v="Olympus_BX51"/>
    <n v="100"/>
    <n v="512"/>
    <n v="2.8E-3"/>
    <n v="0.90129999999999999"/>
    <n v="0.99980000000000002"/>
    <n v="9.8500000000000032E-2"/>
  </r>
  <r>
    <s v="CELL_000077"/>
    <x v="1"/>
    <x v="1"/>
    <s v="Normal_WBC"/>
    <n v="11.14"/>
    <n v="57.1"/>
    <n v="0.58299999999999996"/>
    <n v="0.52300000000000002"/>
    <n v="109.17782026768643"/>
    <n v="0.77100000000000002"/>
    <n v="0.41199999999999998"/>
    <n v="3.21"/>
    <n v="2.9"/>
    <n v="0.70699999999999996"/>
    <n v="441"/>
    <n v="73"/>
    <n v="200"/>
    <n v="135"/>
    <n v="194"/>
    <n v="78.431372549019613"/>
    <n v="52.941176470588239"/>
    <n v="76.078431372549019"/>
    <n v="0.63100000000000001"/>
    <x v="1"/>
    <x v="0"/>
    <n v="8392"/>
    <n v="5.18"/>
    <n v="13.3"/>
    <n v="40.299999999999997"/>
    <n v="185535"/>
    <n v="67.8"/>
    <n v="35.4"/>
    <s v="CytoData"/>
    <s v="Wright"/>
    <s v="Leica_DM2000"/>
    <n v="100"/>
    <n v="512"/>
    <n v="0"/>
    <n v="0.90890000000000004"/>
    <n v="0.84330000000000005"/>
    <n v="-6.5599999999999992E-2"/>
  </r>
  <r>
    <s v="CELL_000797"/>
    <x v="1"/>
    <x v="1"/>
    <s v="Normal_WBC"/>
    <n v="12.24"/>
    <n v="54.9"/>
    <n v="0.56100000000000005"/>
    <n v="0.55400000000000005"/>
    <n v="99.097472924187713"/>
    <n v="0.81699999999999995"/>
    <n v="0.45400000000000001"/>
    <n v="3.3"/>
    <n v="2.5"/>
    <n v="0.72899999999999998"/>
    <n v="524"/>
    <n v="67"/>
    <n v="200"/>
    <n v="163"/>
    <n v="193"/>
    <n v="78.431372549019613"/>
    <n v="63.921568627450974"/>
    <n v="75.686274509803923"/>
    <n v="0.69699999999999995"/>
    <x v="1"/>
    <x v="1"/>
    <n v="11436"/>
    <n v="4.12"/>
    <n v="17.3"/>
    <n v="35.700000000000003"/>
    <n v="232403"/>
    <n v="77.7"/>
    <n v="34.1"/>
    <s v="CytoData"/>
    <s v="Wright"/>
    <s v="Olympus_BX51"/>
    <n v="40"/>
    <n v="512"/>
    <n v="5.5599999999999997E-2"/>
    <n v="0.94179999999999997"/>
    <n v="0.8427"/>
    <n v="-9.9099999999999966E-2"/>
  </r>
  <r>
    <s v="CELL_002417"/>
    <x v="10"/>
    <x v="1"/>
    <s v="Normal_WBC"/>
    <n v="13.13"/>
    <n v="49.2"/>
    <n v="0.49199999999999999"/>
    <n v="0.55200000000000005"/>
    <n v="89.130434782608688"/>
    <n v="0.748"/>
    <n v="0.47799999999999998"/>
    <n v="4.3"/>
    <n v="2.2000000000000002"/>
    <n v="0.76600000000000001"/>
    <n v="463"/>
    <n v="82"/>
    <n v="226"/>
    <n v="175"/>
    <n v="146"/>
    <n v="88.627450980392155"/>
    <n v="68.627450980392155"/>
    <n v="57.254901960784309"/>
    <n v="0.63"/>
    <x v="1"/>
    <x v="1"/>
    <n v="10455"/>
    <n v="3.69"/>
    <n v="17.3"/>
    <n v="38.700000000000003"/>
    <n v="257207"/>
    <n v="104.1"/>
    <n v="31.8"/>
    <s v="PBC_Dataset"/>
    <s v="Giemsa"/>
    <s v="Olympus_BX51"/>
    <n v="100"/>
    <n v="256"/>
    <n v="6.1400000000000003E-2"/>
    <n v="0.82489999999999997"/>
    <n v="0.90480000000000005"/>
    <n v="7.9900000000000082E-2"/>
  </r>
  <r>
    <s v="CELL_003653"/>
    <x v="2"/>
    <x v="1"/>
    <s v="Normal_RBC"/>
    <n v="5.86"/>
    <n v="0"/>
    <n v="0"/>
    <n v="1"/>
    <n v="0"/>
    <n v="0.88900000000000001"/>
    <n v="0.21"/>
    <n v="0.51"/>
    <n v="1"/>
    <n v="0.94"/>
    <n v="195"/>
    <n v="51"/>
    <n v="228"/>
    <n v="137"/>
    <n v="134"/>
    <n v="89.411764705882362"/>
    <n v="53.725490196078432"/>
    <n v="52.549019607843142"/>
    <n v="0.50900000000000001"/>
    <x v="1"/>
    <x v="0"/>
    <n v="5260"/>
    <n v="4.5199999999999996"/>
    <n v="12.5"/>
    <n v="45.4"/>
    <n v="113474"/>
    <n v="75.8"/>
    <n v="32.700000000000003"/>
    <s v="CytoData"/>
    <s v="Wright"/>
    <s v="Olympus_BX51"/>
    <n v="100"/>
    <n v="512"/>
    <n v="0.12509999999999999"/>
    <n v="0.77600000000000002"/>
    <n v="0.99919999999999998"/>
    <n v="0.22319999999999995"/>
  </r>
  <r>
    <s v="CELL_004300"/>
    <x v="13"/>
    <x v="0"/>
    <s v="Leukemia"/>
    <n v="11.83"/>
    <n v="84.3"/>
    <n v="0.51600000000000001"/>
    <n v="0.156"/>
    <n v="540.38461538461536"/>
    <n v="0.85899999999999999"/>
    <n v="0.19700000000000001"/>
    <n v="1.1299999999999999"/>
    <n v="1"/>
    <n v="0.85899999999999999"/>
    <n v="615"/>
    <n v="68"/>
    <n v="207"/>
    <n v="138"/>
    <n v="179"/>
    <n v="81.17647058823529"/>
    <n v="54.117647058823529"/>
    <n v="70.196078431372541"/>
    <n v="0.64"/>
    <x v="1"/>
    <x v="1"/>
    <n v="5136"/>
    <n v="4.6500000000000004"/>
    <n v="9.3000000000000007"/>
    <n v="46.6"/>
    <n v="145107"/>
    <n v="85"/>
    <n v="31.7"/>
    <s v="PBC_Dataset"/>
    <s v="Giemsa"/>
    <s v="Zeiss_Axio"/>
    <n v="100"/>
    <n v="360"/>
    <n v="0.76"/>
    <n v="0.63319999999999999"/>
    <n v="1"/>
    <n v="0.36680000000000001"/>
  </r>
  <r>
    <s v="CELL_000786"/>
    <x v="1"/>
    <x v="1"/>
    <s v="Normal_WBC"/>
    <n v="11.12"/>
    <n v="56.4"/>
    <n v="0.56200000000000006"/>
    <n v="0.46"/>
    <n v="122.60869565217391"/>
    <n v="0.76700000000000002"/>
    <n v="0.51"/>
    <n v="3.13"/>
    <n v="4.5"/>
    <n v="0.84799999999999998"/>
    <n v="437"/>
    <n v="71"/>
    <n v="224"/>
    <n v="161"/>
    <n v="171"/>
    <n v="87.843137254901961"/>
    <n v="63.13725490196078"/>
    <n v="67.058823529411754"/>
    <n v="0.58199999999999996"/>
    <x v="1"/>
    <x v="0"/>
    <n v="8056"/>
    <n v="4.6399999999999997"/>
    <n v="15.9"/>
    <n v="40.1"/>
    <n v="407225"/>
    <n v="101.7"/>
    <n v="31.3"/>
    <s v="CytoData"/>
    <s v="Wright"/>
    <s v="Zeiss_Axio"/>
    <n v="40"/>
    <n v="360"/>
    <n v="3.4799999999999998E-2"/>
    <n v="0.9698"/>
    <n v="0.99550000000000005"/>
    <n v="2.5700000000000056E-2"/>
  </r>
  <r>
    <s v="CELL_003718"/>
    <x v="7"/>
    <x v="1"/>
    <s v="Normal_Platelet"/>
    <n v="2.62"/>
    <n v="0"/>
    <n v="0"/>
    <n v="1"/>
    <n v="0"/>
    <n v="0.67800000000000005"/>
    <n v="0.30099999999999999"/>
    <n v="2.25"/>
    <n v="1"/>
    <n v="0.88900000000000001"/>
    <n v="32"/>
    <n v="21"/>
    <n v="200"/>
    <n v="152"/>
    <n v="159"/>
    <n v="78.431372549019613"/>
    <n v="59.607843137254903"/>
    <n v="62.352941176470587"/>
    <n v="0.48399999999999999"/>
    <x v="2"/>
    <x v="0"/>
    <n v="5395"/>
    <n v="4.01"/>
    <n v="12.7"/>
    <n v="46"/>
    <n v="66724"/>
    <n v="93"/>
    <n v="33.6"/>
    <s v="CytoData"/>
    <s v="May_Grunwald_Giemsa"/>
    <s v="Zeiss_Axio"/>
    <n v="40"/>
    <n v="256"/>
    <n v="3.6999999999999998E-2"/>
    <n v="0.99529999999999996"/>
    <n v="0.88190000000000002"/>
    <n v="-0.11339999999999995"/>
  </r>
  <r>
    <s v="CELL_002868"/>
    <x v="2"/>
    <x v="1"/>
    <s v="Normal_RBC"/>
    <n v="7.08"/>
    <n v="0"/>
    <n v="0"/>
    <n v="1"/>
    <n v="0"/>
    <n v="0.84"/>
    <n v="0.159"/>
    <n v="0.17"/>
    <n v="1"/>
    <n v="0.97799999999999998"/>
    <n v="219"/>
    <n v="45"/>
    <n v="222"/>
    <n v="140"/>
    <n v="130"/>
    <n v="87.058823529411768"/>
    <n v="54.901960784313729"/>
    <n v="50.980392156862742"/>
    <n v="0.46800000000000003"/>
    <x v="0"/>
    <x v="1"/>
    <n v="5372"/>
    <n v="5.17"/>
    <n v="10.9"/>
    <n v="42.2"/>
    <n v="145962"/>
    <n v="68.8"/>
    <n v="32.200000000000003"/>
    <s v="CytoData"/>
    <s v="May_Grunwald_Giemsa"/>
    <s v="Leica_DM2000"/>
    <n v="100"/>
    <n v="512"/>
    <n v="5.3400000000000003E-2"/>
    <n v="0.76500000000000001"/>
    <n v="0.88419999999999999"/>
    <n v="0.11919999999999997"/>
  </r>
  <r>
    <s v="CELL_002218"/>
    <x v="4"/>
    <x v="1"/>
    <s v="Normal_WBC"/>
    <n v="17.22"/>
    <n v="62.6"/>
    <n v="0.41599999999999998"/>
    <n v="0.20699999999999999"/>
    <n v="302.41545893719808"/>
    <n v="0.76700000000000002"/>
    <n v="0.51900000000000002"/>
    <n v="2.1"/>
    <n v="1.4"/>
    <n v="0.69399999999999995"/>
    <n v="515"/>
    <n v="97"/>
    <n v="221"/>
    <n v="169"/>
    <n v="202"/>
    <n v="86.666666666666671"/>
    <n v="66.274509803921561"/>
    <n v="79.215686274509807"/>
    <n v="0.62"/>
    <x v="1"/>
    <x v="1"/>
    <n v="8274"/>
    <n v="4.1900000000000004"/>
    <n v="14.5"/>
    <n v="37.1"/>
    <n v="308712"/>
    <n v="95.1"/>
    <n v="33.1"/>
    <s v="PBC_Dataset"/>
    <s v="Wright"/>
    <s v="Zeiss_Axio"/>
    <n v="40"/>
    <n v="224"/>
    <n v="8.4699999999999998E-2"/>
    <n v="0.85840000000000005"/>
    <n v="0.90839999999999999"/>
    <n v="4.9999999999999933E-2"/>
  </r>
  <r>
    <s v="CELL_002674"/>
    <x v="9"/>
    <x v="1"/>
    <s v="Normal_WBC"/>
    <n v="11.06"/>
    <n v="60.1"/>
    <n v="0.623"/>
    <n v="0.29799999999999999"/>
    <n v="201.6778523489933"/>
    <n v="0.70399999999999996"/>
    <n v="0.35299999999999998"/>
    <n v="4.45"/>
    <n v="1.7"/>
    <n v="0.751"/>
    <n v="381"/>
    <n v="79"/>
    <n v="187"/>
    <n v="119"/>
    <n v="171"/>
    <n v="73.333333333333329"/>
    <n v="46.666666666666664"/>
    <n v="67.058823529411754"/>
    <n v="0.57799999999999996"/>
    <x v="1"/>
    <x v="0"/>
    <n v="7849"/>
    <n v="5.56"/>
    <n v="10.3"/>
    <n v="49.5"/>
    <n v="288416"/>
    <n v="90.7"/>
    <n v="35"/>
    <s v="Raabin_WBC"/>
    <s v="Wright"/>
    <s v="Zeiss_Axio"/>
    <n v="60"/>
    <n v="224"/>
    <n v="6.6199999999999995E-2"/>
    <n v="0.90720000000000001"/>
    <n v="0.97850000000000004"/>
    <n v="7.130000000000003E-2"/>
  </r>
  <r>
    <s v="CELL_002532"/>
    <x v="10"/>
    <x v="1"/>
    <s v="Normal_WBC"/>
    <n v="10.89"/>
    <n v="53.4"/>
    <n v="0.69199999999999995"/>
    <n v="0.38600000000000001"/>
    <n v="138.34196891191709"/>
    <n v="0.70299999999999996"/>
    <n v="0.46500000000000002"/>
    <n v="4.43"/>
    <n v="2.2999999999999998"/>
    <n v="0.82699999999999996"/>
    <n v="472"/>
    <n v="90"/>
    <n v="246"/>
    <n v="125"/>
    <n v="165"/>
    <n v="96.470588235294116"/>
    <n v="49.019607843137251"/>
    <n v="64.705882352941174"/>
    <n v="0.61799999999999999"/>
    <x v="2"/>
    <x v="1"/>
    <n v="8368"/>
    <n v="4.95"/>
    <n v="13.4"/>
    <n v="35.799999999999997"/>
    <n v="68789"/>
    <n v="101.6"/>
    <n v="30.1"/>
    <s v="PBC_Dataset"/>
    <s v="Giemsa"/>
    <s v="Zeiss_Axio"/>
    <n v="100"/>
    <n v="224"/>
    <n v="0.14899999999999999"/>
    <n v="1"/>
    <n v="0.93669999999999998"/>
    <n v="-6.3300000000000023E-2"/>
  </r>
  <r>
    <s v="CELL_004828"/>
    <x v="12"/>
    <x v="0"/>
    <s v="Anemia"/>
    <n v="5.16"/>
    <n v="0"/>
    <n v="0"/>
    <n v="1"/>
    <n v="0"/>
    <n v="0.63900000000000001"/>
    <n v="0.83299999999999996"/>
    <n v="0.57999999999999996"/>
    <n v="1"/>
    <n v="0.67200000000000004"/>
    <n v="52"/>
    <n v="34"/>
    <n v="230"/>
    <n v="135"/>
    <n v="132"/>
    <n v="90.196078431372555"/>
    <n v="52.941176470588239"/>
    <n v="51.764705882352949"/>
    <n v="0.44800000000000001"/>
    <x v="2"/>
    <x v="1"/>
    <n v="4399"/>
    <n v="5.74"/>
    <n v="12.2"/>
    <n v="46.7"/>
    <n v="285254"/>
    <n v="81.8"/>
    <n v="32.799999999999997"/>
    <s v="Raabin_WBC"/>
    <s v="May_Grunwald_Giemsa"/>
    <s v="Leica_DM2000"/>
    <n v="100"/>
    <n v="360"/>
    <n v="0.88090000000000002"/>
    <n v="0.67190000000000005"/>
    <n v="0.48159999999999997"/>
    <n v="-0.19030000000000008"/>
  </r>
  <r>
    <s v="CELL_003221"/>
    <x v="2"/>
    <x v="1"/>
    <s v="Normal_RBC"/>
    <n v="7.59"/>
    <n v="0"/>
    <n v="0"/>
    <n v="1"/>
    <n v="0"/>
    <n v="0.84"/>
    <n v="0.113"/>
    <n v="0.42"/>
    <n v="1"/>
    <n v="0.98299999999999998"/>
    <n v="167"/>
    <n v="50"/>
    <n v="246"/>
    <n v="136"/>
    <n v="139"/>
    <n v="96.470588235294116"/>
    <n v="53.333333333333336"/>
    <n v="54.509803921568626"/>
    <n v="0.57299999999999995"/>
    <x v="0"/>
    <x v="1"/>
    <n v="8094"/>
    <n v="3.71"/>
    <n v="12.7"/>
    <n v="44.9"/>
    <n v="167990"/>
    <n v="82.2"/>
    <n v="34.700000000000003"/>
    <s v="Raabin_WBC"/>
    <s v="Giemsa"/>
    <s v="Olympus_BX51"/>
    <n v="60"/>
    <n v="360"/>
    <n v="0.1542"/>
    <n v="0.94610000000000005"/>
    <n v="0.87580000000000002"/>
    <n v="-7.0300000000000029E-2"/>
  </r>
  <r>
    <s v="CELL_004539"/>
    <x v="16"/>
    <x v="0"/>
    <s v="Anemia"/>
    <n v="8.56"/>
    <n v="0"/>
    <n v="0"/>
    <n v="1"/>
    <n v="0"/>
    <n v="0.41199999999999998"/>
    <n v="0.69899999999999995"/>
    <n v="0.45"/>
    <n v="1"/>
    <n v="0.86"/>
    <n v="187"/>
    <n v="64"/>
    <n v="244"/>
    <n v="141"/>
    <n v="121"/>
    <n v="95.686274509803923"/>
    <n v="55.294117647058826"/>
    <n v="47.450980392156858"/>
    <n v="0.45600000000000002"/>
    <x v="1"/>
    <x v="1"/>
    <n v="9945"/>
    <n v="5.17"/>
    <n v="10.199999999999999"/>
    <n v="47.7"/>
    <n v="238303"/>
    <n v="99.5"/>
    <n v="32.1"/>
    <s v="CytoData"/>
    <s v="May_Grunwald_Giemsa"/>
    <s v="Leica_DM2000"/>
    <n v="100"/>
    <n v="360"/>
    <n v="0.78039999999999998"/>
    <n v="0.61599999999999999"/>
    <n v="0.79590000000000005"/>
    <n v="0.17990000000000006"/>
  </r>
  <r>
    <s v="CELL_000911"/>
    <x v="1"/>
    <x v="1"/>
    <s v="Normal_WBC"/>
    <n v="12.92"/>
    <n v="59.2"/>
    <n v="0.504"/>
    <n v="0.39500000000000002"/>
    <n v="149.87341772151899"/>
    <n v="0.71499999999999997"/>
    <n v="0.33800000000000002"/>
    <n v="3.3"/>
    <n v="4.3"/>
    <n v="0.875"/>
    <n v="339"/>
    <n v="65"/>
    <n v="229"/>
    <n v="149"/>
    <n v="184"/>
    <n v="89.803921568627459"/>
    <n v="58.431372549019613"/>
    <n v="72.156862745098039"/>
    <n v="0.53100000000000003"/>
    <x v="1"/>
    <x v="1"/>
    <n v="9882"/>
    <n v="4.91"/>
    <n v="13.7"/>
    <n v="51.3"/>
    <n v="246676"/>
    <n v="69.900000000000006"/>
    <n v="32.9"/>
    <s v="Raabin_WBC"/>
    <s v="Giemsa"/>
    <s v="Leica_DM2000"/>
    <n v="40"/>
    <n v="360"/>
    <n v="8.4099999999999994E-2"/>
    <n v="0.89380000000000004"/>
    <n v="0.87"/>
    <n v="-2.3800000000000043E-2"/>
  </r>
  <r>
    <s v="CELL_002173"/>
    <x v="4"/>
    <x v="1"/>
    <s v="Normal_WBC"/>
    <n v="15.95"/>
    <n v="66.2"/>
    <n v="0.36199999999999999"/>
    <n v="0.36899999999999999"/>
    <n v="179.4037940379404"/>
    <n v="0.63"/>
    <n v="0.39300000000000002"/>
    <n v="1.2"/>
    <n v="1"/>
    <n v="0.74099999999999999"/>
    <n v="582"/>
    <n v="97"/>
    <n v="229"/>
    <n v="180"/>
    <n v="193"/>
    <n v="89.803921568627459"/>
    <n v="70.588235294117652"/>
    <n v="75.686274509803923"/>
    <n v="0.66300000000000003"/>
    <x v="2"/>
    <x v="0"/>
    <n v="7452"/>
    <n v="5.75"/>
    <n v="13.4"/>
    <n v="43.6"/>
    <n v="203193"/>
    <n v="83.8"/>
    <n v="32.200000000000003"/>
    <s v="Raabin_WBC"/>
    <s v="Wright"/>
    <s v="Olympus_BX51"/>
    <n v="60"/>
    <n v="224"/>
    <n v="3.3099999999999997E-2"/>
    <n v="0.9365"/>
    <n v="1"/>
    <n v="6.3500000000000001E-2"/>
  </r>
  <r>
    <s v="CELL_004333"/>
    <x v="13"/>
    <x v="0"/>
    <s v="Leukemia"/>
    <n v="14.47"/>
    <n v="84.1"/>
    <n v="0.48"/>
    <n v="0.16800000000000001"/>
    <n v="500.59523809523802"/>
    <n v="0.83899999999999997"/>
    <n v="0.16500000000000001"/>
    <n v="1.2"/>
    <n v="1"/>
    <n v="0.88800000000000001"/>
    <n v="531"/>
    <n v="115"/>
    <n v="214"/>
    <n v="152"/>
    <n v="194"/>
    <n v="83.921568627450981"/>
    <n v="59.607843137254903"/>
    <n v="76.078431372549019"/>
    <n v="0.69599999999999995"/>
    <x v="0"/>
    <x v="0"/>
    <n v="9091"/>
    <n v="4.5599999999999996"/>
    <n v="9.5"/>
    <n v="35.9"/>
    <n v="275501"/>
    <n v="77.900000000000006"/>
    <n v="32.200000000000003"/>
    <s v="Raabin_WBC"/>
    <s v="Giemsa"/>
    <s v="Leica_DM2000"/>
    <n v="100"/>
    <n v="224"/>
    <n v="0.82299999999999995"/>
    <n v="0.81510000000000005"/>
    <n v="0.7752"/>
    <n v="-3.9900000000000047E-2"/>
  </r>
  <r>
    <s v="CELL_002310"/>
    <x v="4"/>
    <x v="1"/>
    <s v="Normal_WBC"/>
    <n v="14.81"/>
    <n v="53.8"/>
    <n v="0.434"/>
    <n v="0.33600000000000002"/>
    <n v="160.11904761904759"/>
    <n v="0.71499999999999997"/>
    <n v="0.57199999999999995"/>
    <n v="1.57"/>
    <n v="1"/>
    <n v="0.82199999999999995"/>
    <n v="602"/>
    <n v="95"/>
    <n v="208"/>
    <n v="164"/>
    <n v="176"/>
    <n v="81.568627450980387"/>
    <n v="64.313725490196077"/>
    <n v="69.019607843137251"/>
    <n v="0.53"/>
    <x v="1"/>
    <x v="0"/>
    <n v="5651"/>
    <n v="5.05"/>
    <n v="13.6"/>
    <n v="39.799999999999997"/>
    <n v="187638"/>
    <n v="87.2"/>
    <n v="33.299999999999997"/>
    <s v="CytoData"/>
    <s v="Giemsa"/>
    <s v="Zeiss_Axio"/>
    <n v="100"/>
    <n v="256"/>
    <n v="7.4099999999999999E-2"/>
    <n v="0.97970000000000002"/>
    <n v="0.88949999999999996"/>
    <n v="-9.0200000000000058E-2"/>
  </r>
  <r>
    <s v="CELL_005508"/>
    <x v="11"/>
    <x v="0"/>
    <s v="Infection"/>
    <n v="12.19"/>
    <n v="51.3"/>
    <n v="0.57299999999999995"/>
    <n v="0.45600000000000002"/>
    <n v="112.49999999999999"/>
    <n v="0.81299999999999994"/>
    <n v="0.39800000000000002"/>
    <n v="3.85"/>
    <n v="3.3"/>
    <n v="0.84"/>
    <n v="466"/>
    <n v="67"/>
    <n v="193"/>
    <n v="159"/>
    <n v="177"/>
    <n v="75.686274509803923"/>
    <n v="62.352941176470587"/>
    <n v="69.411764705882348"/>
    <n v="0.624"/>
    <x v="1"/>
    <x v="1"/>
    <n v="14023"/>
    <n v="5.19"/>
    <n v="17"/>
    <n v="40.6"/>
    <n v="276291"/>
    <n v="106.7"/>
    <n v="34.799999999999997"/>
    <s v="Raabin_WBC"/>
    <s v="Wright"/>
    <s v="Zeiss_Axio"/>
    <n v="100"/>
    <n v="360"/>
    <n v="0.69420000000000004"/>
    <n v="0.59809999999999997"/>
    <n v="0.6593"/>
    <n v="6.1200000000000032E-2"/>
  </r>
  <r>
    <s v="CELL_001258"/>
    <x v="5"/>
    <x v="1"/>
    <s v="Normal_WBC"/>
    <n v="11.16"/>
    <n v="85.9"/>
    <n v="0.75900000000000001"/>
    <n v="0.126"/>
    <n v="681.7460317460318"/>
    <n v="0.81799999999999995"/>
    <n v="0.25600000000000001"/>
    <n v="1.69"/>
    <n v="1.2"/>
    <n v="0.84699999999999998"/>
    <n v="268"/>
    <n v="52"/>
    <n v="201"/>
    <n v="139"/>
    <n v="188"/>
    <n v="78.82352941176471"/>
    <n v="54.509803921568626"/>
    <n v="73.725490196078439"/>
    <n v="0.66800000000000004"/>
    <x v="0"/>
    <x v="0"/>
    <n v="8309"/>
    <n v="6.49"/>
    <n v="14.6"/>
    <n v="36"/>
    <n v="316329"/>
    <n v="78.7"/>
    <n v="32.299999999999997"/>
    <s v="Raabin_WBC"/>
    <s v="May_Grunwald_Giemsa"/>
    <s v="Zeiss_Axio"/>
    <n v="100"/>
    <n v="256"/>
    <n v="0.1109"/>
    <n v="0.88280000000000003"/>
    <n v="0.9153"/>
    <n v="3.2499999999999973E-2"/>
  </r>
  <r>
    <s v="CELL_002496"/>
    <x v="10"/>
    <x v="1"/>
    <s v="Normal_WBC"/>
    <n v="13.68"/>
    <n v="43.5"/>
    <n v="0.52800000000000002"/>
    <n v="0.51200000000000001"/>
    <n v="84.9609375"/>
    <n v="0.69499999999999995"/>
    <n v="0.37"/>
    <n v="4.88"/>
    <n v="1.9"/>
    <n v="0.80900000000000005"/>
    <n v="414"/>
    <n v="80"/>
    <n v="218"/>
    <n v="153"/>
    <n v="187"/>
    <n v="85.490196078431367"/>
    <n v="60"/>
    <n v="73.333333333333329"/>
    <n v="0.58299999999999996"/>
    <x v="1"/>
    <x v="1"/>
    <n v="5346"/>
    <n v="4.5199999999999996"/>
    <n v="13.1"/>
    <n v="49.8"/>
    <n v="130072"/>
    <n v="94"/>
    <n v="33.1"/>
    <s v="CytoData"/>
    <s v="Wright"/>
    <s v="Zeiss_Axio"/>
    <n v="40"/>
    <n v="512"/>
    <n v="5.4399999999999997E-2"/>
    <n v="0.77070000000000005"/>
    <n v="0.88549999999999995"/>
    <n v="0.1147999999999999"/>
  </r>
  <r>
    <s v="CELL_004583"/>
    <x v="16"/>
    <x v="0"/>
    <s v="Anemia"/>
    <n v="7.39"/>
    <n v="0"/>
    <n v="0"/>
    <n v="1"/>
    <n v="0"/>
    <n v="0.60199999999999998"/>
    <n v="0.90300000000000002"/>
    <n v="0.46"/>
    <n v="1"/>
    <n v="0.84"/>
    <n v="187"/>
    <n v="63"/>
    <n v="236"/>
    <n v="140"/>
    <n v="134"/>
    <n v="92.549019607843135"/>
    <n v="54.901960784313729"/>
    <n v="52.549019607843142"/>
    <n v="0.5"/>
    <x v="1"/>
    <x v="1"/>
    <n v="9660"/>
    <n v="3.63"/>
    <n v="11.4"/>
    <n v="40.6"/>
    <n v="286960"/>
    <n v="101.9"/>
    <n v="33"/>
    <s v="PBC_Dataset"/>
    <s v="Giemsa"/>
    <s v="Zeiss_Axio"/>
    <n v="100"/>
    <n v="360"/>
    <n v="0.62690000000000001"/>
    <n v="0.79730000000000001"/>
    <n v="0.64219999999999999"/>
    <n v="-0.15510000000000002"/>
  </r>
  <r>
    <s v="CELL_004155"/>
    <x v="8"/>
    <x v="0"/>
    <s v="Leukemia"/>
    <n v="13.1"/>
    <n v="82.7"/>
    <n v="0.436"/>
    <n v="0.16800000000000001"/>
    <n v="492.26190476190476"/>
    <n v="0.71299999999999997"/>
    <n v="0.23300000000000001"/>
    <n v="0.82"/>
    <n v="1"/>
    <n v="0.80500000000000005"/>
    <n v="569"/>
    <n v="97"/>
    <n v="174"/>
    <n v="126"/>
    <n v="192"/>
    <n v="68.235294117647058"/>
    <n v="49.411764705882355"/>
    <n v="75.294117647058826"/>
    <n v="0.75700000000000001"/>
    <x v="1"/>
    <x v="1"/>
    <n v="7364"/>
    <n v="4.93"/>
    <n v="13.8"/>
    <n v="44.5"/>
    <n v="272662"/>
    <n v="92.7"/>
    <n v="35.799999999999997"/>
    <s v="Raabin_WBC"/>
    <s v="May_Grunwald_Giemsa"/>
    <s v="Olympus_BX51"/>
    <n v="100"/>
    <n v="360"/>
    <n v="0.82520000000000004"/>
    <n v="0.4945"/>
    <n v="0.65690000000000004"/>
    <n v="0.16240000000000004"/>
  </r>
  <r>
    <s v="CELL_001179"/>
    <x v="5"/>
    <x v="1"/>
    <s v="Normal_WBC"/>
    <n v="8.4600000000000009"/>
    <n v="72.5"/>
    <n v="0.84499999999999997"/>
    <n v="0.18099999999999999"/>
    <n v="400.55248618784532"/>
    <n v="0.86499999999999999"/>
    <n v="0.34100000000000003"/>
    <n v="1.28"/>
    <n v="1"/>
    <n v="0.94299999999999995"/>
    <n v="336"/>
    <n v="46"/>
    <n v="193"/>
    <n v="152"/>
    <n v="183"/>
    <n v="75.686274509803923"/>
    <n v="59.607843137254903"/>
    <n v="71.764705882352942"/>
    <n v="0.70399999999999996"/>
    <x v="1"/>
    <x v="1"/>
    <n v="3122"/>
    <n v="4.6900000000000004"/>
    <n v="16.399999999999999"/>
    <n v="46.5"/>
    <n v="182075"/>
    <n v="96.6"/>
    <n v="33.9"/>
    <s v="PBC_Dataset"/>
    <s v="Wright"/>
    <s v="Zeiss_Axio"/>
    <n v="100"/>
    <n v="224"/>
    <n v="0.11840000000000001"/>
    <n v="0.91569999999999996"/>
    <n v="0.84379999999999999"/>
    <n v="-7.1899999999999964E-2"/>
  </r>
  <r>
    <s v="CELL_004425"/>
    <x v="13"/>
    <x v="0"/>
    <s v="Leukemia"/>
    <n v="14.04"/>
    <n v="81.900000000000006"/>
    <n v="0.47199999999999998"/>
    <n v="0.15"/>
    <n v="546.00000000000011"/>
    <n v="0.92100000000000004"/>
    <n v="0.27400000000000002"/>
    <n v="0.53"/>
    <n v="1.1000000000000001"/>
    <n v="0.88900000000000001"/>
    <n v="507"/>
    <n v="77"/>
    <n v="169"/>
    <n v="173"/>
    <n v="202"/>
    <n v="66.274509803921561"/>
    <n v="67.843137254901961"/>
    <n v="79.215686274509807"/>
    <n v="0.68700000000000006"/>
    <x v="1"/>
    <x v="0"/>
    <n v="11412"/>
    <n v="5.95"/>
    <n v="14"/>
    <n v="46.3"/>
    <n v="316787"/>
    <n v="92.7"/>
    <n v="34.5"/>
    <s v="PBC_Dataset"/>
    <s v="Giemsa"/>
    <s v="Olympus_BX51"/>
    <n v="60"/>
    <n v="512"/>
    <n v="0.71389999999999998"/>
    <n v="0.57220000000000004"/>
    <n v="0.87109999999999999"/>
    <n v="0.29889999999999994"/>
  </r>
  <r>
    <s v="CELL_004804"/>
    <x v="12"/>
    <x v="0"/>
    <s v="Anemia"/>
    <n v="4.8600000000000003"/>
    <n v="0"/>
    <n v="0"/>
    <n v="1"/>
    <n v="0"/>
    <n v="0.36099999999999999"/>
    <n v="0.77300000000000002"/>
    <n v="0.57999999999999996"/>
    <n v="1"/>
    <n v="0.63100000000000001"/>
    <n v="79"/>
    <n v="35"/>
    <n v="222"/>
    <n v="137"/>
    <n v="126"/>
    <n v="87.058823529411768"/>
    <n v="53.725490196078432"/>
    <n v="49.411764705882355"/>
    <n v="0.53800000000000003"/>
    <x v="1"/>
    <x v="1"/>
    <n v="7661"/>
    <n v="5.55"/>
    <n v="10.7"/>
    <n v="45.2"/>
    <n v="308052"/>
    <n v="108.3"/>
    <n v="33.5"/>
    <s v="PBC_Dataset"/>
    <s v="Wright"/>
    <s v="Olympus_BX51"/>
    <n v="100"/>
    <n v="360"/>
    <n v="0.97509999999999997"/>
    <n v="0.71530000000000005"/>
    <n v="0.87990000000000002"/>
    <n v="0.16459999999999997"/>
  </r>
  <r>
    <s v="CELL_000443"/>
    <x v="1"/>
    <x v="1"/>
    <s v="Normal_WBC"/>
    <n v="13.51"/>
    <n v="64.8"/>
    <n v="0.56599999999999995"/>
    <n v="0.39900000000000002"/>
    <n v="162.40601503759396"/>
    <n v="0.747"/>
    <n v="0.36499999999999999"/>
    <n v="2.68"/>
    <n v="2.8"/>
    <n v="0.92500000000000004"/>
    <n v="435"/>
    <n v="65"/>
    <n v="222"/>
    <n v="142"/>
    <n v="168"/>
    <n v="87.058823529411768"/>
    <n v="55.686274509803923"/>
    <n v="65.882352941176464"/>
    <n v="0.59399999999999997"/>
    <x v="1"/>
    <x v="1"/>
    <n v="11136"/>
    <n v="4.28"/>
    <n v="12.3"/>
    <n v="44.6"/>
    <n v="326185"/>
    <n v="95.4"/>
    <n v="34.5"/>
    <s v="PBC_Dataset"/>
    <s v="Wright"/>
    <s v="Zeiss_Axio"/>
    <n v="100"/>
    <n v="360"/>
    <n v="8.3799999999999999E-2"/>
    <n v="0.89759999999999995"/>
    <n v="0.82010000000000005"/>
    <n v="-7.7499999999999902E-2"/>
  </r>
  <r>
    <s v="CELL_003908"/>
    <x v="7"/>
    <x v="1"/>
    <s v="Normal_Platelet"/>
    <n v="2.66"/>
    <n v="0"/>
    <n v="0"/>
    <n v="1"/>
    <n v="0"/>
    <n v="0.76700000000000002"/>
    <n v="0.67300000000000004"/>
    <n v="1.95"/>
    <n v="1"/>
    <n v="0.79300000000000004"/>
    <n v="29"/>
    <n v="16"/>
    <n v="221"/>
    <n v="148"/>
    <n v="177"/>
    <n v="86.666666666666671"/>
    <n v="58.039215686274517"/>
    <n v="69.411764705882348"/>
    <n v="0.56699999999999995"/>
    <x v="1"/>
    <x v="0"/>
    <n v="9383"/>
    <n v="6.89"/>
    <n v="14.2"/>
    <n v="35.700000000000003"/>
    <n v="329859"/>
    <n v="80.3"/>
    <n v="31.3"/>
    <s v="Raabin_WBC"/>
    <s v="Giemsa"/>
    <s v="Leica_DM2000"/>
    <n v="40"/>
    <n v="224"/>
    <n v="0.1404"/>
    <n v="0.88500000000000001"/>
    <n v="0.90759999999999996"/>
    <n v="2.2599999999999953E-2"/>
  </r>
  <r>
    <s v="CELL_002919"/>
    <x v="2"/>
    <x v="1"/>
    <s v="Normal_RBC"/>
    <n v="7.89"/>
    <n v="0"/>
    <n v="0"/>
    <n v="1"/>
    <n v="0"/>
    <n v="0.91100000000000003"/>
    <n v="0.13800000000000001"/>
    <n v="0.71"/>
    <n v="1"/>
    <n v="1"/>
    <n v="183"/>
    <n v="50"/>
    <n v="233"/>
    <n v="110"/>
    <n v="138"/>
    <n v="91.372549019607845"/>
    <n v="43.137254901960787"/>
    <n v="54.117647058823529"/>
    <n v="0.52400000000000002"/>
    <x v="1"/>
    <x v="0"/>
    <n v="5907"/>
    <n v="6.28"/>
    <n v="12.2"/>
    <n v="35.200000000000003"/>
    <n v="190058"/>
    <n v="79.099999999999994"/>
    <n v="32.799999999999997"/>
    <s v="Raabin_WBC"/>
    <s v="Giemsa"/>
    <s v="Leica_DM2000"/>
    <n v="60"/>
    <n v="512"/>
    <n v="4.9200000000000001E-2"/>
    <n v="0.8861"/>
    <n v="0.91790000000000005"/>
    <n v="3.180000000000005E-2"/>
  </r>
  <r>
    <s v="CELL_003166"/>
    <x v="2"/>
    <x v="1"/>
    <s v="Normal_RBC"/>
    <n v="8.0399999999999991"/>
    <n v="0"/>
    <n v="0"/>
    <n v="1"/>
    <n v="0"/>
    <n v="0.87"/>
    <n v="0.156"/>
    <n v="0.53"/>
    <n v="1"/>
    <n v="0.93400000000000005"/>
    <n v="219"/>
    <n v="47"/>
    <n v="223"/>
    <n v="120"/>
    <n v="125"/>
    <n v="87.450980392156865"/>
    <n v="47.058823529411761"/>
    <n v="49.019607843137251"/>
    <n v="0.50900000000000001"/>
    <x v="1"/>
    <x v="0"/>
    <n v="6685"/>
    <n v="4.0999999999999996"/>
    <n v="13.6"/>
    <n v="44.3"/>
    <n v="329779"/>
    <n v="86.9"/>
    <n v="32.5"/>
    <s v="Raabin_WBC"/>
    <s v="Wright"/>
    <s v="Olympus_BX51"/>
    <n v="100"/>
    <n v="256"/>
    <n v="7.9399999999999998E-2"/>
    <n v="0.8024"/>
    <n v="0.76749999999999996"/>
    <n v="-3.4900000000000042E-2"/>
  </r>
  <r>
    <s v="CELL_005607"/>
    <x v="3"/>
    <x v="0"/>
    <s v="Infection"/>
    <n v="15.74"/>
    <n v="67.599999999999994"/>
    <n v="0.59"/>
    <n v="0.27200000000000002"/>
    <n v="248.52941176470586"/>
    <n v="0.73"/>
    <n v="0.314"/>
    <n v="1.49"/>
    <n v="1"/>
    <n v="0.76700000000000002"/>
    <n v="608"/>
    <n v="83"/>
    <n v="212"/>
    <n v="158"/>
    <n v="196"/>
    <n v="83.137254901960787"/>
    <n v="61.96078431372549"/>
    <n v="76.862745098039227"/>
    <n v="0.754"/>
    <x v="1"/>
    <x v="0"/>
    <n v="4478"/>
    <n v="4.46"/>
    <n v="13.1"/>
    <n v="37.6"/>
    <n v="243060"/>
    <n v="84.6"/>
    <n v="33.700000000000003"/>
    <s v="PBC_Dataset"/>
    <s v="May_Grunwald_Giemsa"/>
    <s v="Zeiss_Axio"/>
    <n v="40"/>
    <n v="224"/>
    <n v="0.84950000000000003"/>
    <n v="0.86860000000000004"/>
    <n v="0.93330000000000002"/>
    <n v="6.469999999999998E-2"/>
  </r>
  <r>
    <s v="CELL_001055"/>
    <x v="1"/>
    <x v="1"/>
    <s v="Normal_WBC"/>
    <n v="12.53"/>
    <n v="54.7"/>
    <n v="0.54200000000000004"/>
    <n v="0.51200000000000001"/>
    <n v="106.8359375"/>
    <n v="0.79800000000000004"/>
    <n v="0.432"/>
    <n v="2.85"/>
    <n v="2.2999999999999998"/>
    <n v="0.85099999999999998"/>
    <n v="475"/>
    <n v="70"/>
    <n v="223"/>
    <n v="154"/>
    <n v="183"/>
    <n v="87.450980392156865"/>
    <n v="60.392156862745097"/>
    <n v="71.764705882352942"/>
    <n v="0.77300000000000002"/>
    <x v="1"/>
    <x v="1"/>
    <n v="6271"/>
    <n v="3.37"/>
    <n v="14"/>
    <n v="40.799999999999997"/>
    <n v="232490"/>
    <n v="80.599999999999994"/>
    <n v="30.3"/>
    <s v="CytoData"/>
    <s v="Giemsa"/>
    <s v="Olympus_BX51"/>
    <n v="100"/>
    <n v="224"/>
    <n v="9.64E-2"/>
    <n v="0.86150000000000004"/>
    <n v="0.82669999999999999"/>
    <n v="-3.4800000000000053E-2"/>
  </r>
  <r>
    <s v="CELL_003796"/>
    <x v="7"/>
    <x v="1"/>
    <s v="Normal_Platelet"/>
    <n v="2.5299999999999998"/>
    <n v="0"/>
    <n v="0"/>
    <n v="1"/>
    <n v="0"/>
    <n v="0.65700000000000003"/>
    <n v="0.47899999999999998"/>
    <n v="3"/>
    <n v="1"/>
    <n v="0.81299999999999994"/>
    <n v="17"/>
    <n v="20"/>
    <n v="223"/>
    <n v="140"/>
    <n v="167"/>
    <n v="87.450980392156865"/>
    <n v="54.901960784313729"/>
    <n v="65.490196078431367"/>
    <n v="0.51800000000000002"/>
    <x v="0"/>
    <x v="1"/>
    <n v="4835"/>
    <n v="5.96"/>
    <n v="15.8"/>
    <n v="31.6"/>
    <n v="350136"/>
    <n v="88.3"/>
    <n v="32.9"/>
    <s v="Raabin_WBC"/>
    <s v="Giemsa"/>
    <s v="Olympus_BX51"/>
    <n v="100"/>
    <n v="360"/>
    <n v="9.06E-2"/>
    <n v="0.9476"/>
    <n v="0.87890000000000001"/>
    <n v="-6.8699999999999983E-2"/>
  </r>
  <r>
    <s v="CELL_004507"/>
    <x v="16"/>
    <x v="0"/>
    <s v="Anemia"/>
    <n v="8.19"/>
    <n v="0"/>
    <n v="0"/>
    <n v="1"/>
    <n v="0"/>
    <n v="0.47"/>
    <n v="0.746"/>
    <n v="0.31"/>
    <n v="1"/>
    <n v="0.876"/>
    <n v="171"/>
    <n v="63"/>
    <n v="220"/>
    <n v="129"/>
    <n v="147"/>
    <n v="86.274509803921575"/>
    <n v="50.588235294117645"/>
    <n v="57.647058823529406"/>
    <n v="0.49399999999999999"/>
    <x v="0"/>
    <x v="1"/>
    <n v="4487"/>
    <n v="4.68"/>
    <n v="15.1"/>
    <n v="39.700000000000003"/>
    <n v="256601"/>
    <n v="71.7"/>
    <n v="31.6"/>
    <s v="Raabin_WBC"/>
    <s v="Giemsa"/>
    <s v="Zeiss_Axio"/>
    <n v="100"/>
    <n v="512"/>
    <n v="0.90769999999999995"/>
    <n v="0.67959999999999998"/>
    <n v="0.68779999999999997"/>
    <n v="8.1999999999999851E-3"/>
  </r>
  <r>
    <s v="CELL_003155"/>
    <x v="2"/>
    <x v="1"/>
    <s v="Normal_RBC"/>
    <n v="8.23"/>
    <n v="0"/>
    <n v="0"/>
    <n v="1"/>
    <n v="0"/>
    <n v="0.86099999999999999"/>
    <n v="0.29399999999999998"/>
    <n v="0.47"/>
    <n v="1"/>
    <n v="0.88500000000000001"/>
    <n v="196"/>
    <n v="38"/>
    <n v="231"/>
    <n v="124"/>
    <n v="123"/>
    <n v="90.588235294117652"/>
    <n v="48.627450980392155"/>
    <n v="48.235294117647058"/>
    <n v="0.46500000000000002"/>
    <x v="1"/>
    <x v="0"/>
    <n v="10457"/>
    <n v="5.9"/>
    <n v="16.399999999999999"/>
    <n v="41.6"/>
    <n v="338266"/>
    <n v="82.9"/>
    <n v="32.799999999999997"/>
    <s v="PBC_Dataset"/>
    <s v="Giemsa"/>
    <s v="Olympus_BX51"/>
    <n v="60"/>
    <n v="256"/>
    <n v="3.61E-2"/>
    <n v="0.93359999999999999"/>
    <n v="0.88680000000000003"/>
    <n v="-4.6799999999999953E-2"/>
  </r>
  <r>
    <s v="CELL_001416"/>
    <x v="5"/>
    <x v="1"/>
    <s v="Normal_WBC"/>
    <n v="7.93"/>
    <n v="79.599999999999994"/>
    <n v="0.91900000000000004"/>
    <n v="0.20100000000000001"/>
    <n v="396.01990049751237"/>
    <n v="0.84499999999999997"/>
    <n v="0.127"/>
    <n v="0.95"/>
    <n v="1"/>
    <n v="0.89400000000000002"/>
    <n v="301"/>
    <n v="58"/>
    <n v="194"/>
    <n v="133"/>
    <n v="204"/>
    <n v="76.078431372549019"/>
    <n v="52.156862745098046"/>
    <n v="80"/>
    <n v="0.69899999999999995"/>
    <x v="1"/>
    <x v="0"/>
    <n v="7269"/>
    <n v="3.95"/>
    <n v="16.8"/>
    <n v="37.6"/>
    <n v="373364"/>
    <n v="97"/>
    <n v="33.200000000000003"/>
    <s v="Raabin_WBC"/>
    <s v="May_Grunwald_Giemsa"/>
    <s v="Olympus_BX51"/>
    <n v="60"/>
    <n v="224"/>
    <n v="4.5400000000000003E-2"/>
    <n v="0.91320000000000001"/>
    <n v="0.95079999999999998"/>
    <n v="3.7599999999999967E-2"/>
  </r>
  <r>
    <s v="CELL_002373"/>
    <x v="10"/>
    <x v="1"/>
    <s v="Normal_WBC"/>
    <n v="13.1"/>
    <n v="51.6"/>
    <n v="0.55900000000000005"/>
    <n v="0.40899999999999997"/>
    <n v="126.16136919315404"/>
    <n v="0.70799999999999996"/>
    <n v="0.39400000000000002"/>
    <n v="4.72"/>
    <n v="1.6"/>
    <n v="0.67400000000000004"/>
    <n v="539"/>
    <n v="80"/>
    <n v="221"/>
    <n v="141"/>
    <n v="148"/>
    <n v="86.666666666666671"/>
    <n v="55.294117647058826"/>
    <n v="58.039215686274517"/>
    <n v="0.64"/>
    <x v="1"/>
    <x v="0"/>
    <n v="5731"/>
    <n v="5.12"/>
    <n v="10.5"/>
    <n v="26.2"/>
    <n v="279739"/>
    <n v="91"/>
    <n v="35"/>
    <s v="PBC_Dataset"/>
    <s v="Giemsa"/>
    <s v="Olympus_BX51"/>
    <n v="100"/>
    <n v="512"/>
    <n v="7.0000000000000007E-2"/>
    <n v="0.93610000000000004"/>
    <n v="1"/>
    <n v="6.3899999999999957E-2"/>
  </r>
  <r>
    <s v="CELL_004152"/>
    <x v="8"/>
    <x v="0"/>
    <s v="Leukemia"/>
    <n v="17.260000000000002"/>
    <n v="82.8"/>
    <n v="0.42499999999999999"/>
    <n v="0.192"/>
    <n v="431.25"/>
    <n v="0.69199999999999995"/>
    <n v="0.30499999999999999"/>
    <n v="1.3"/>
    <n v="1.1000000000000001"/>
    <n v="0.876"/>
    <n v="547"/>
    <n v="88"/>
    <n v="211"/>
    <n v="101"/>
    <n v="207"/>
    <n v="82.745098039215677"/>
    <n v="39.607843137254903"/>
    <n v="81.17647058823529"/>
    <n v="0.69099999999999995"/>
    <x v="2"/>
    <x v="0"/>
    <n v="6554"/>
    <n v="4.37"/>
    <n v="13.3"/>
    <n v="39"/>
    <n v="347050"/>
    <n v="84.8"/>
    <n v="32.6"/>
    <s v="CytoData"/>
    <s v="Wright"/>
    <s v="Olympus_BX51"/>
    <n v="40"/>
    <n v="360"/>
    <n v="0.91169999999999995"/>
    <n v="0.60960000000000003"/>
    <n v="0.64080000000000004"/>
    <n v="3.1200000000000006E-2"/>
  </r>
  <r>
    <s v="CELL_005315"/>
    <x v="0"/>
    <x v="0"/>
    <s v="Infection"/>
    <n v="13.45"/>
    <n v="64.599999999999994"/>
    <n v="0.58199999999999996"/>
    <n v="0.33300000000000002"/>
    <n v="193.99399399399397"/>
    <n v="0.73799999999999999"/>
    <n v="0.42899999999999999"/>
    <n v="2.59"/>
    <n v="5.3"/>
    <n v="0.747"/>
    <n v="463"/>
    <n v="64"/>
    <n v="210"/>
    <n v="183"/>
    <n v="160"/>
    <n v="82.35294117647058"/>
    <n v="71.764705882352942"/>
    <n v="62.745098039215684"/>
    <n v="0.52"/>
    <x v="2"/>
    <x v="0"/>
    <n v="8912"/>
    <n v="5.87"/>
    <n v="15.1"/>
    <n v="44.7"/>
    <n v="379237"/>
    <n v="74.3"/>
    <n v="35"/>
    <s v="Raabin_WBC"/>
    <s v="Giemsa"/>
    <s v="Olympus_BX51"/>
    <n v="100"/>
    <n v="256"/>
    <n v="0.82969999999999999"/>
    <n v="0.71870000000000001"/>
    <n v="0.81"/>
    <n v="9.1300000000000048E-2"/>
  </r>
  <r>
    <s v="CELL_003495"/>
    <x v="2"/>
    <x v="1"/>
    <s v="Normal_RBC"/>
    <n v="7.19"/>
    <n v="0"/>
    <n v="0"/>
    <n v="1"/>
    <n v="0"/>
    <n v="0.92200000000000004"/>
    <n v="0.219"/>
    <n v="0.44"/>
    <n v="1"/>
    <n v="0.94199999999999995"/>
    <n v="175"/>
    <n v="53"/>
    <n v="238"/>
    <n v="129"/>
    <n v="119"/>
    <n v="93.333333333333329"/>
    <n v="50.588235294117645"/>
    <n v="46.666666666666664"/>
    <n v="0.49399999999999999"/>
    <x v="2"/>
    <x v="0"/>
    <n v="7367"/>
    <n v="5.32"/>
    <n v="10.8"/>
    <n v="44.9"/>
    <n v="309185"/>
    <n v="102.4"/>
    <n v="33.6"/>
    <s v="CytoData"/>
    <s v="Giemsa"/>
    <s v="Olympus_BX51"/>
    <n v="100"/>
    <n v="512"/>
    <n v="0.1143"/>
    <n v="0.86990000000000001"/>
    <n v="0.91159999999999997"/>
    <n v="4.1699999999999959E-2"/>
  </r>
  <r>
    <s v="CELL_005000"/>
    <x v="17"/>
    <x v="0"/>
    <s v="Sickle_Cell_Anemia"/>
    <n v="8.27"/>
    <n v="0"/>
    <n v="0"/>
    <n v="1"/>
    <n v="0"/>
    <n v="0.23899999999999999"/>
    <n v="0.89400000000000002"/>
    <n v="0.55000000000000004"/>
    <n v="1"/>
    <n v="0.86699999999999999"/>
    <n v="163"/>
    <n v="62"/>
    <n v="223"/>
    <n v="125"/>
    <n v="119"/>
    <n v="87.450980392156865"/>
    <n v="49.019607843137251"/>
    <n v="46.666666666666664"/>
    <n v="0.436"/>
    <x v="0"/>
    <x v="1"/>
    <n v="7076"/>
    <n v="5.52"/>
    <n v="15.4"/>
    <n v="37.700000000000003"/>
    <n v="189721"/>
    <n v="102.9"/>
    <n v="33"/>
    <s v="PBC_Dataset"/>
    <s v="May_Grunwald_Giemsa"/>
    <s v="Leica_DM2000"/>
    <n v="100"/>
    <n v="256"/>
    <n v="0.99850000000000005"/>
    <n v="0.87080000000000002"/>
    <n v="0.8861"/>
    <n v="1.529999999999998E-2"/>
  </r>
  <r>
    <s v="CELL_004352"/>
    <x v="13"/>
    <x v="0"/>
    <s v="Leukemia"/>
    <n v="13.65"/>
    <n v="77"/>
    <n v="0.47"/>
    <n v="0.22600000000000001"/>
    <n v="340.7079646017699"/>
    <n v="0.91100000000000003"/>
    <n v="0.154"/>
    <n v="0.66"/>
    <n v="1"/>
    <n v="0.93200000000000005"/>
    <n v="687"/>
    <n v="82"/>
    <n v="184"/>
    <n v="166"/>
    <n v="191"/>
    <n v="72.156862745098039"/>
    <n v="65.098039215686271"/>
    <n v="74.901960784313729"/>
    <n v="0.78400000000000003"/>
    <x v="2"/>
    <x v="1"/>
    <n v="6908"/>
    <n v="5.34"/>
    <n v="14.9"/>
    <n v="38"/>
    <n v="332932"/>
    <n v="102.8"/>
    <n v="33.5"/>
    <s v="Raabin_WBC"/>
    <s v="Wright"/>
    <s v="Olympus_BX51"/>
    <n v="100"/>
    <n v="224"/>
    <n v="0.8085"/>
    <n v="0.88619999999999999"/>
    <n v="0.75219999999999998"/>
    <n v="-0.13400000000000001"/>
  </r>
  <r>
    <s v="CELL_001503"/>
    <x v="5"/>
    <x v="1"/>
    <s v="Normal_WBC"/>
    <n v="8.19"/>
    <n v="79.5"/>
    <n v="0.878"/>
    <n v="0.20300000000000001"/>
    <n v="391.62561576354676"/>
    <n v="0.89200000000000002"/>
    <n v="0.29699999999999999"/>
    <n v="1.38"/>
    <n v="1.1000000000000001"/>
    <n v="0.93500000000000005"/>
    <n v="334"/>
    <n v="49"/>
    <n v="226"/>
    <n v="167"/>
    <n v="193"/>
    <n v="88.627450980392155"/>
    <n v="65.490196078431367"/>
    <n v="75.686274509803923"/>
    <n v="0.78700000000000003"/>
    <x v="0"/>
    <x v="0"/>
    <n v="6131"/>
    <n v="4.5"/>
    <n v="15.7"/>
    <n v="34"/>
    <n v="234606"/>
    <n v="79.5"/>
    <n v="33.9"/>
    <s v="PBC_Dataset"/>
    <s v="Wright"/>
    <s v="Olympus_BX51"/>
    <n v="100"/>
    <n v="360"/>
    <n v="6.5699999999999995E-2"/>
    <n v="0.80900000000000005"/>
    <n v="0.92769999999999997"/>
    <n v="0.11869999999999992"/>
  </r>
  <r>
    <s v="CELL_003361"/>
    <x v="2"/>
    <x v="1"/>
    <s v="Normal_RBC"/>
    <n v="7.94"/>
    <n v="0"/>
    <n v="0"/>
    <n v="1"/>
    <n v="0"/>
    <n v="0.82499999999999996"/>
    <n v="0.19800000000000001"/>
    <n v="0.78"/>
    <n v="1"/>
    <n v="0.93899999999999995"/>
    <n v="205"/>
    <n v="52"/>
    <n v="225"/>
    <n v="134"/>
    <n v="129"/>
    <n v="88.235294117647058"/>
    <n v="52.549019607843142"/>
    <n v="50.588235294117645"/>
    <n v="0.51300000000000001"/>
    <x v="2"/>
    <x v="0"/>
    <n v="6907"/>
    <n v="3.69"/>
    <n v="10.6"/>
    <n v="38.4"/>
    <n v="487085"/>
    <n v="97.1"/>
    <n v="35.1"/>
    <s v="Raabin_WBC"/>
    <s v="Wright"/>
    <s v="Olympus_BX51"/>
    <n v="40"/>
    <n v="360"/>
    <n v="0.1113"/>
    <n v="0.9748"/>
    <n v="0.97040000000000004"/>
    <n v="-4.3999999999999595E-3"/>
  </r>
  <r>
    <s v="CELL_004199"/>
    <x v="8"/>
    <x v="0"/>
    <s v="Leukemia"/>
    <n v="14.31"/>
    <n v="78.2"/>
    <n v="0.36599999999999999"/>
    <n v="7.8E-2"/>
    <n v="1002.5641025641027"/>
    <n v="0.879"/>
    <n v="0.38100000000000001"/>
    <n v="0.8"/>
    <n v="1"/>
    <n v="0.80600000000000005"/>
    <n v="619"/>
    <n v="80"/>
    <n v="205"/>
    <n v="134"/>
    <n v="194"/>
    <n v="80.392156862745097"/>
    <n v="52.549019607843142"/>
    <n v="76.078431372549019"/>
    <n v="0.6"/>
    <x v="1"/>
    <x v="1"/>
    <n v="7943"/>
    <n v="3.9"/>
    <n v="14.8"/>
    <n v="39.5"/>
    <n v="336416"/>
    <n v="103.9"/>
    <n v="35"/>
    <s v="PBC_Dataset"/>
    <s v="Giemsa"/>
    <s v="Leica_DM2000"/>
    <n v="40"/>
    <n v="360"/>
    <n v="0.89990000000000003"/>
    <n v="0.95250000000000001"/>
    <n v="0.91590000000000005"/>
    <n v="-3.6599999999999966E-2"/>
  </r>
  <r>
    <s v="CELL_002012"/>
    <x v="4"/>
    <x v="1"/>
    <s v="Normal_WBC"/>
    <n v="16.28"/>
    <n v="75.5"/>
    <n v="0.63700000000000001"/>
    <n v="0.29199999999999998"/>
    <n v="258.56164383561645"/>
    <n v="0.95499999999999996"/>
    <n v="0.51700000000000002"/>
    <n v="2.25"/>
    <n v="1"/>
    <n v="0.8"/>
    <n v="429"/>
    <n v="90"/>
    <n v="197"/>
    <n v="168"/>
    <n v="182"/>
    <n v="77.254901960784323"/>
    <n v="65.882352941176464"/>
    <n v="71.372549019607845"/>
    <n v="0.621"/>
    <x v="1"/>
    <x v="1"/>
    <n v="10114"/>
    <n v="6.03"/>
    <n v="15.8"/>
    <n v="31.5"/>
    <n v="364487"/>
    <n v="83.4"/>
    <n v="35.1"/>
    <s v="Raabin_WBC"/>
    <s v="Giemsa"/>
    <s v="Leica_DM2000"/>
    <n v="60"/>
    <n v="512"/>
    <n v="9.8299999999999998E-2"/>
    <n v="0.87980000000000003"/>
    <n v="0.88070000000000004"/>
    <n v="9.000000000000119E-4"/>
  </r>
  <r>
    <s v="CELL_004455"/>
    <x v="13"/>
    <x v="0"/>
    <s v="Leukemia"/>
    <n v="11.52"/>
    <n v="81"/>
    <n v="0.34499999999999997"/>
    <n v="0.30599999999999999"/>
    <n v="264.70588235294116"/>
    <n v="0.879"/>
    <n v="0.13900000000000001"/>
    <n v="1.1599999999999999"/>
    <n v="1"/>
    <n v="0.90300000000000002"/>
    <n v="683"/>
    <n v="89"/>
    <n v="179"/>
    <n v="147"/>
    <n v="178"/>
    <n v="70.196078431372541"/>
    <n v="57.647058823529406"/>
    <n v="69.803921568627445"/>
    <n v="0.54"/>
    <x v="2"/>
    <x v="1"/>
    <n v="9401"/>
    <n v="2.92"/>
    <n v="11.3"/>
    <n v="44"/>
    <n v="251906"/>
    <n v="89.2"/>
    <n v="32.799999999999997"/>
    <s v="Raabin_WBC"/>
    <s v="Wright"/>
    <s v="Olympus_BX51"/>
    <n v="40"/>
    <n v="360"/>
    <n v="0.91569999999999996"/>
    <n v="0.81579999999999997"/>
    <n v="0.93679999999999997"/>
    <n v="0.121"/>
  </r>
  <r>
    <s v="CELL_002949"/>
    <x v="2"/>
    <x v="1"/>
    <s v="Normal_RBC"/>
    <n v="7.74"/>
    <n v="0"/>
    <n v="0"/>
    <n v="1"/>
    <n v="0"/>
    <n v="0.91200000000000003"/>
    <n v="0.159"/>
    <n v="0.55000000000000004"/>
    <n v="1"/>
    <n v="0.93300000000000005"/>
    <n v="182"/>
    <n v="40"/>
    <n v="230"/>
    <n v="135"/>
    <n v="132"/>
    <n v="90.196078431372555"/>
    <n v="52.941176470588239"/>
    <n v="51.764705882352949"/>
    <n v="0.50700000000000001"/>
    <x v="2"/>
    <x v="1"/>
    <n v="3409"/>
    <n v="4.88"/>
    <n v="12.3"/>
    <n v="34"/>
    <n v="203557"/>
    <n v="91"/>
    <n v="33.4"/>
    <s v="Raabin_WBC"/>
    <s v="Wright"/>
    <s v="Zeiss_Axio"/>
    <n v="100"/>
    <n v="224"/>
    <n v="0.1323"/>
    <n v="0.88980000000000004"/>
    <n v="0.95589999999999997"/>
    <n v="6.6099999999999937E-2"/>
  </r>
  <r>
    <s v="CELL_004744"/>
    <x v="12"/>
    <x v="0"/>
    <s v="Anemia"/>
    <n v="4.1100000000000003"/>
    <n v="0"/>
    <n v="0"/>
    <n v="1"/>
    <n v="0"/>
    <n v="0.60199999999999998"/>
    <n v="0.88500000000000001"/>
    <n v="0.67"/>
    <n v="1"/>
    <n v="0.70599999999999996"/>
    <n v="96"/>
    <n v="33"/>
    <n v="224"/>
    <n v="129"/>
    <n v="139"/>
    <n v="87.843137254901961"/>
    <n v="50.588235294117645"/>
    <n v="54.509803921568626"/>
    <n v="0.47199999999999998"/>
    <x v="2"/>
    <x v="0"/>
    <n v="9378"/>
    <n v="4.55"/>
    <n v="16.7"/>
    <n v="42.4"/>
    <n v="295906"/>
    <n v="76.3"/>
    <n v="36.1"/>
    <s v="Raabin_WBC"/>
    <s v="May_Grunwald_Giemsa"/>
    <s v="Olympus_BX51"/>
    <n v="60"/>
    <n v="512"/>
    <n v="0.85880000000000001"/>
    <n v="0.83779999999999999"/>
    <n v="0.66149999999999998"/>
    <n v="-0.17630000000000001"/>
  </r>
  <r>
    <s v="CELL_004442"/>
    <x v="13"/>
    <x v="0"/>
    <s v="Leukemia"/>
    <n v="12.6"/>
    <n v="96.7"/>
    <n v="0.41599999999999998"/>
    <n v="0.155"/>
    <n v="623.87096774193549"/>
    <n v="0.94799999999999995"/>
    <n v="0.16900000000000001"/>
    <n v="1.25"/>
    <n v="1"/>
    <n v="0.92900000000000005"/>
    <n v="534"/>
    <n v="93"/>
    <n v="208"/>
    <n v="154"/>
    <n v="199"/>
    <n v="81.568627450980387"/>
    <n v="60.392156862745097"/>
    <n v="78.039215686274517"/>
    <n v="0.82899999999999996"/>
    <x v="1"/>
    <x v="0"/>
    <n v="1000"/>
    <n v="5.19"/>
    <n v="10.199999999999999"/>
    <n v="31.9"/>
    <n v="174090"/>
    <n v="91.1"/>
    <n v="35"/>
    <s v="PBC_Dataset"/>
    <s v="Giemsa"/>
    <s v="Zeiss_Axio"/>
    <n v="100"/>
    <n v="256"/>
    <n v="0.71650000000000003"/>
    <n v="0.60919999999999996"/>
    <n v="0.79479999999999995"/>
    <n v="0.18559999999999999"/>
  </r>
  <r>
    <s v="CELL_004415"/>
    <x v="13"/>
    <x v="0"/>
    <s v="Leukemia"/>
    <n v="13.77"/>
    <n v="83.3"/>
    <n v="0.40600000000000003"/>
    <n v="0.20200000000000001"/>
    <n v="412.37623762376234"/>
    <n v="0.93700000000000006"/>
    <n v="0.26400000000000001"/>
    <n v="0.76"/>
    <n v="1.1000000000000001"/>
    <n v="0.95099999999999996"/>
    <n v="630"/>
    <n v="104"/>
    <n v="190"/>
    <n v="153"/>
    <n v="231"/>
    <n v="74.509803921568633"/>
    <n v="60"/>
    <n v="90.588235294117652"/>
    <n v="0.73199999999999998"/>
    <x v="2"/>
    <x v="0"/>
    <n v="4860"/>
    <n v="3.88"/>
    <n v="11.6"/>
    <n v="44.3"/>
    <n v="248306"/>
    <n v="89.9"/>
    <n v="33.799999999999997"/>
    <s v="PBC_Dataset"/>
    <s v="Wright"/>
    <s v="Olympus_BX51"/>
    <n v="100"/>
    <n v="360"/>
    <n v="0.54549999999999998"/>
    <n v="0.72189999999999999"/>
    <n v="0.7046"/>
    <n v="-1.7299999999999982E-2"/>
  </r>
  <r>
    <s v="CELL_000007"/>
    <x v="1"/>
    <x v="1"/>
    <s v="Normal_WBC"/>
    <n v="13.28"/>
    <n v="48.6"/>
    <n v="0.46300000000000002"/>
    <n v="0.60399999999999998"/>
    <n v="80.463576158940398"/>
    <n v="0.88500000000000001"/>
    <n v="0.377"/>
    <n v="3.33"/>
    <n v="3.1"/>
    <n v="0.84199999999999997"/>
    <n v="384"/>
    <n v="55"/>
    <n v="190"/>
    <n v="160"/>
    <n v="168"/>
    <n v="74.509803921568633"/>
    <n v="62.745098039215684"/>
    <n v="65.882352941176464"/>
    <n v="0.64500000000000002"/>
    <x v="0"/>
    <x v="0"/>
    <n v="4313"/>
    <n v="4.07"/>
    <n v="12.7"/>
    <n v="49.8"/>
    <n v="276286"/>
    <n v="79.8"/>
    <n v="32.4"/>
    <s v="PBC_Dataset"/>
    <s v="Giemsa"/>
    <s v="Olympus_BX51"/>
    <n v="60"/>
    <n v="224"/>
    <n v="5.1700000000000003E-2"/>
    <n v="0.93159999999999998"/>
    <n v="0.97919999999999996"/>
    <n v="4.7599999999999976E-2"/>
  </r>
  <r>
    <s v="CELL_002488"/>
    <x v="10"/>
    <x v="1"/>
    <s v="Normal_WBC"/>
    <n v="12.65"/>
    <n v="47.7"/>
    <n v="0.59"/>
    <n v="0.57499999999999996"/>
    <n v="82.956521739130451"/>
    <n v="0.71199999999999997"/>
    <n v="0.373"/>
    <n v="4.5199999999999996"/>
    <n v="2.6"/>
    <n v="0.77500000000000002"/>
    <n v="410"/>
    <n v="59"/>
    <n v="223"/>
    <n v="131"/>
    <n v="137"/>
    <n v="87.450980392156865"/>
    <n v="51.372549019607838"/>
    <n v="53.725490196078432"/>
    <n v="0.625"/>
    <x v="2"/>
    <x v="1"/>
    <n v="6342"/>
    <n v="4.6100000000000003"/>
    <n v="12.9"/>
    <n v="42.1"/>
    <n v="301744"/>
    <n v="87.8"/>
    <n v="32.6"/>
    <s v="Raabin_WBC"/>
    <s v="Giemsa"/>
    <s v="Leica_DM2000"/>
    <n v="100"/>
    <n v="512"/>
    <n v="0.12540000000000001"/>
    <n v="0.84619999999999995"/>
    <n v="0.9113"/>
    <n v="6.5100000000000047E-2"/>
  </r>
  <r>
    <s v="CELL_000679"/>
    <x v="1"/>
    <x v="1"/>
    <s v="Normal_WBC"/>
    <n v="12.91"/>
    <n v="55.8"/>
    <n v="0.66"/>
    <n v="0.39"/>
    <n v="143.07692307692307"/>
    <n v="0.86099999999999999"/>
    <n v="0.47399999999999998"/>
    <n v="2.59"/>
    <n v="3.9"/>
    <n v="0.81799999999999995"/>
    <n v="389"/>
    <n v="56"/>
    <n v="194"/>
    <n v="170"/>
    <n v="197"/>
    <n v="76.078431372549019"/>
    <n v="66.666666666666657"/>
    <n v="77.254901960784323"/>
    <n v="0.63500000000000001"/>
    <x v="1"/>
    <x v="0"/>
    <n v="9042"/>
    <n v="5.13"/>
    <n v="13.6"/>
    <n v="40.6"/>
    <n v="184386"/>
    <n v="100.8"/>
    <n v="32.9"/>
    <s v="CytoData"/>
    <s v="Giemsa"/>
    <s v="Leica_DM2000"/>
    <n v="40"/>
    <n v="224"/>
    <n v="3.1699999999999999E-2"/>
    <n v="1"/>
    <n v="0.90639999999999998"/>
    <n v="-9.3600000000000017E-2"/>
  </r>
  <r>
    <s v="CELL_001944"/>
    <x v="5"/>
    <x v="1"/>
    <s v="Normal_WBC"/>
    <n v="9.06"/>
    <n v="85.9"/>
    <n v="0.76800000000000002"/>
    <n v="0.28299999999999997"/>
    <n v="303.53356890459366"/>
    <n v="0.88200000000000001"/>
    <n v="0.24199999999999999"/>
    <n v="1"/>
    <n v="1"/>
    <n v="0.88100000000000001"/>
    <n v="277"/>
    <n v="58"/>
    <n v="187"/>
    <n v="148"/>
    <n v="169"/>
    <n v="73.333333333333329"/>
    <n v="58.039215686274517"/>
    <n v="66.274509803921561"/>
    <n v="0.64600000000000002"/>
    <x v="1"/>
    <x v="0"/>
    <n v="6964"/>
    <n v="3.51"/>
    <n v="15.9"/>
    <n v="36.4"/>
    <n v="206181"/>
    <n v="93.1"/>
    <n v="34.200000000000003"/>
    <s v="Raabin_WBC"/>
    <s v="Wright"/>
    <s v="Olympus_BX51"/>
    <n v="40"/>
    <n v="256"/>
    <n v="8.5000000000000006E-2"/>
    <n v="0.96919999999999995"/>
    <n v="0.8891"/>
    <n v="-8.0099999999999949E-2"/>
  </r>
  <r>
    <s v="CELL_004018"/>
    <x v="8"/>
    <x v="0"/>
    <s v="Leukemia"/>
    <n v="15.62"/>
    <n v="87.1"/>
    <n v="0.34799999999999998"/>
    <n v="6.4000000000000001E-2"/>
    <n v="1360.9374999999998"/>
    <n v="0.873"/>
    <n v="0.128"/>
    <n v="1.23"/>
    <n v="1.1000000000000001"/>
    <n v="0.89300000000000002"/>
    <n v="652"/>
    <n v="114"/>
    <n v="218"/>
    <n v="120"/>
    <n v="155"/>
    <n v="85.490196078431367"/>
    <n v="47.058823529411761"/>
    <n v="60.784313725490193"/>
    <n v="0.72599999999999998"/>
    <x v="1"/>
    <x v="0"/>
    <n v="6976"/>
    <n v="4.0199999999999996"/>
    <n v="13"/>
    <n v="42.6"/>
    <n v="276068"/>
    <n v="110"/>
    <n v="35.299999999999997"/>
    <s v="PBC_Dataset"/>
    <s v="Giemsa"/>
    <s v="Olympus_BX51"/>
    <n v="100"/>
    <n v="512"/>
    <n v="0.8387"/>
    <n v="0.84370000000000001"/>
    <n v="0.89590000000000003"/>
    <n v="5.2200000000000024E-2"/>
  </r>
  <r>
    <s v="CELL_005410"/>
    <x v="0"/>
    <x v="0"/>
    <s v="Infection"/>
    <n v="14.22"/>
    <n v="62.6"/>
    <n v="0.59499999999999997"/>
    <n v="0.3"/>
    <n v="208.66666666666669"/>
    <n v="0.59699999999999998"/>
    <n v="0.439"/>
    <n v="2.14"/>
    <n v="5.8"/>
    <n v="0.80900000000000005"/>
    <n v="530"/>
    <n v="69"/>
    <n v="211"/>
    <n v="157"/>
    <n v="187"/>
    <n v="82.745098039215677"/>
    <n v="61.568627450980394"/>
    <n v="73.333333333333329"/>
    <n v="0.61899999999999999"/>
    <x v="0"/>
    <x v="1"/>
    <n v="5409"/>
    <n v="5.18"/>
    <n v="12"/>
    <n v="38"/>
    <n v="286238"/>
    <n v="82.8"/>
    <n v="31.9"/>
    <s v="Raabin_WBC"/>
    <s v="May_Grunwald_Giemsa"/>
    <s v="Olympus_BX51"/>
    <n v="100"/>
    <n v="256"/>
    <n v="0.88549999999999995"/>
    <n v="0.75529999999999997"/>
    <n v="0.69520000000000004"/>
    <n v="-6.0099999999999931E-2"/>
  </r>
  <r>
    <s v="CELL_003197"/>
    <x v="2"/>
    <x v="1"/>
    <s v="Normal_RBC"/>
    <n v="7.28"/>
    <n v="0"/>
    <n v="0"/>
    <n v="1"/>
    <n v="0"/>
    <n v="0.93"/>
    <n v="0.22900000000000001"/>
    <n v="0.61"/>
    <n v="1"/>
    <n v="0.89"/>
    <n v="183"/>
    <n v="52"/>
    <n v="240"/>
    <n v="119"/>
    <n v="133"/>
    <n v="94.117647058823522"/>
    <n v="46.666666666666664"/>
    <n v="52.156862745098046"/>
    <n v="0.46400000000000002"/>
    <x v="0"/>
    <x v="0"/>
    <n v="6316"/>
    <n v="5.38"/>
    <n v="17"/>
    <n v="30.8"/>
    <n v="201158"/>
    <n v="93.8"/>
    <n v="34.299999999999997"/>
    <s v="CytoData"/>
    <s v="Giemsa"/>
    <s v="Zeiss_Axio"/>
    <n v="100"/>
    <n v="256"/>
    <n v="0"/>
    <n v="0.8518"/>
    <n v="0.98450000000000004"/>
    <n v="0.13270000000000004"/>
  </r>
  <r>
    <s v="CELL_004513"/>
    <x v="16"/>
    <x v="0"/>
    <s v="Anemia"/>
    <n v="8.6300000000000008"/>
    <n v="0"/>
    <n v="0"/>
    <n v="1"/>
    <n v="0"/>
    <n v="0.60499999999999998"/>
    <n v="0.88500000000000001"/>
    <n v="0.8"/>
    <n v="1"/>
    <n v="0.80200000000000005"/>
    <n v="222"/>
    <n v="51"/>
    <n v="236"/>
    <n v="126"/>
    <n v="124"/>
    <n v="92.549019607843135"/>
    <n v="49.411764705882355"/>
    <n v="48.627450980392155"/>
    <n v="0.53800000000000003"/>
    <x v="1"/>
    <x v="0"/>
    <n v="7405"/>
    <n v="3.95"/>
    <n v="13.8"/>
    <n v="41"/>
    <n v="182955"/>
    <n v="79.8"/>
    <n v="34.299999999999997"/>
    <s v="Raabin_WBC"/>
    <s v="Giemsa"/>
    <s v="Olympus_BX51"/>
    <n v="60"/>
    <n v="224"/>
    <n v="0.77470000000000006"/>
    <n v="0.78039999999999998"/>
    <n v="0.78600000000000003"/>
    <n v="5.6000000000000494E-3"/>
  </r>
  <r>
    <s v="CELL_005001"/>
    <x v="17"/>
    <x v="0"/>
    <s v="Sickle_Cell_Anemia"/>
    <n v="6.54"/>
    <n v="0"/>
    <n v="0"/>
    <n v="1"/>
    <n v="0"/>
    <n v="0.215"/>
    <n v="0.84399999999999997"/>
    <n v="0.59"/>
    <n v="1"/>
    <n v="0.89100000000000001"/>
    <n v="148"/>
    <n v="64"/>
    <n v="227"/>
    <n v="110"/>
    <n v="142"/>
    <n v="89.019607843137251"/>
    <n v="43.137254901960787"/>
    <n v="55.686274509803923"/>
    <n v="0.45200000000000001"/>
    <x v="2"/>
    <x v="0"/>
    <n v="13295"/>
    <n v="4.33"/>
    <n v="15.6"/>
    <n v="36.6"/>
    <n v="155402"/>
    <n v="96.7"/>
    <n v="35.4"/>
    <s v="PBC_Dataset"/>
    <s v="May_Grunwald_Giemsa"/>
    <s v="Leica_DM2000"/>
    <n v="100"/>
    <n v="512"/>
    <n v="0.72140000000000004"/>
    <n v="0.68389999999999995"/>
    <n v="0.65229999999999999"/>
    <n v="-3.1599999999999961E-2"/>
  </r>
  <r>
    <s v="CELL_005406"/>
    <x v="0"/>
    <x v="0"/>
    <s v="Infection"/>
    <n v="10.77"/>
    <n v="57.8"/>
    <n v="0.56000000000000005"/>
    <n v="0.39600000000000002"/>
    <n v="145.95959595959596"/>
    <n v="0.56999999999999995"/>
    <n v="0.63100000000000001"/>
    <n v="2.77"/>
    <n v="6.4"/>
    <n v="0.79600000000000004"/>
    <n v="419"/>
    <n v="66"/>
    <n v="199"/>
    <n v="191"/>
    <n v="159"/>
    <n v="78.039215686274517"/>
    <n v="74.901960784313729"/>
    <n v="62.352941176470587"/>
    <n v="0.59099999999999997"/>
    <x v="0"/>
    <x v="0"/>
    <n v="4727"/>
    <n v="6.07"/>
    <n v="14.2"/>
    <n v="39.9"/>
    <n v="214564"/>
    <n v="64.900000000000006"/>
    <n v="31.5"/>
    <s v="PBC_Dataset"/>
    <s v="Giemsa"/>
    <s v="Leica_DM2000"/>
    <n v="40"/>
    <n v="224"/>
    <n v="0.63149999999999995"/>
    <n v="0.68320000000000003"/>
    <n v="0.84699999999999998"/>
    <n v="0.16379999999999995"/>
  </r>
  <r>
    <s v="CELL_001065"/>
    <x v="1"/>
    <x v="1"/>
    <s v="Normal_WBC"/>
    <n v="11.27"/>
    <n v="53.4"/>
    <n v="0.67100000000000004"/>
    <n v="0.45700000000000002"/>
    <n v="116.84901531728664"/>
    <n v="0.77600000000000002"/>
    <n v="0.38100000000000001"/>
    <n v="4.47"/>
    <n v="3.5"/>
    <n v="0.77800000000000002"/>
    <n v="387"/>
    <n v="78"/>
    <n v="188"/>
    <n v="166"/>
    <n v="174"/>
    <n v="73.725490196078439"/>
    <n v="65.098039215686271"/>
    <n v="68.235294117647058"/>
    <n v="0.52"/>
    <x v="0"/>
    <x v="1"/>
    <n v="4549"/>
    <n v="6.42"/>
    <n v="16.2"/>
    <n v="38"/>
    <n v="367236"/>
    <n v="100.3"/>
    <n v="32.4"/>
    <s v="Raabin_WBC"/>
    <s v="Wright"/>
    <s v="Zeiss_Axio"/>
    <n v="60"/>
    <n v="256"/>
    <n v="0.1842"/>
    <n v="0.9587"/>
    <n v="0.92300000000000004"/>
    <n v="-3.5699999999999954E-2"/>
  </r>
  <r>
    <s v="CELL_005878"/>
    <x v="18"/>
    <x v="0"/>
    <s v="Artefact"/>
    <n v="5.81"/>
    <n v="18.600000000000001"/>
    <n v="0"/>
    <n v="0.53200000000000003"/>
    <n v="34.962406015037594"/>
    <n v="0.42399999999999999"/>
    <n v="0.42"/>
    <n v="3.38"/>
    <n v="1"/>
    <n v="0.45200000000000001"/>
    <n v="283"/>
    <n v="16"/>
    <n v="234"/>
    <n v="126"/>
    <n v="163"/>
    <n v="91.764705882352942"/>
    <n v="49.411764705882355"/>
    <n v="63.921568627450974"/>
    <n v="0.59399999999999997"/>
    <x v="2"/>
    <x v="1"/>
    <n v="5796"/>
    <n v="4.96"/>
    <n v="14"/>
    <n v="39.799999999999997"/>
    <n v="196572"/>
    <n v="90.6"/>
    <n v="32"/>
    <s v="PBC_Dataset"/>
    <s v="Giemsa"/>
    <s v="Leica_DM2000"/>
    <n v="100"/>
    <n v="512"/>
    <n v="0.88680000000000003"/>
    <n v="0.50239999999999996"/>
    <n v="0.81079999999999997"/>
    <n v="0.30840000000000001"/>
  </r>
  <r>
    <s v="CELL_002243"/>
    <x v="4"/>
    <x v="1"/>
    <s v="Normal_WBC"/>
    <n v="16.739999999999998"/>
    <n v="61"/>
    <n v="0.46899999999999997"/>
    <n v="0.38300000000000001"/>
    <n v="159.26892950391644"/>
    <n v="0.70299999999999996"/>
    <n v="0.56899999999999995"/>
    <n v="2.38"/>
    <n v="1.4"/>
    <n v="0.79500000000000004"/>
    <n v="594"/>
    <n v="84"/>
    <n v="216"/>
    <n v="156"/>
    <n v="189"/>
    <n v="84.705882352941174"/>
    <n v="61.176470588235297"/>
    <n v="74.117647058823536"/>
    <n v="0.49199999999999999"/>
    <x v="0"/>
    <x v="0"/>
    <n v="6110"/>
    <n v="3.68"/>
    <n v="14.1"/>
    <n v="42.9"/>
    <n v="192605"/>
    <n v="93.9"/>
    <n v="29.9"/>
    <s v="PBC_Dataset"/>
    <s v="Giemsa"/>
    <s v="Zeiss_Axio"/>
    <n v="40"/>
    <n v="512"/>
    <n v="6.4799999999999996E-2"/>
    <n v="0.86250000000000004"/>
    <n v="0.92049999999999998"/>
    <n v="5.799999999999994E-2"/>
  </r>
  <r>
    <s v="CELL_001475"/>
    <x v="5"/>
    <x v="1"/>
    <s v="Normal_WBC"/>
    <n v="8.85"/>
    <n v="71.5"/>
    <n v="0.78700000000000003"/>
    <n v="0.127"/>
    <n v="562.99212598425197"/>
    <n v="0.85599999999999998"/>
    <n v="0.29499999999999998"/>
    <n v="0.65"/>
    <n v="1"/>
    <n v="0.874"/>
    <n v="213"/>
    <n v="64"/>
    <n v="203"/>
    <n v="176"/>
    <n v="183"/>
    <n v="79.607843137254903"/>
    <n v="69.019607843137251"/>
    <n v="71.764705882352942"/>
    <n v="0.61399999999999999"/>
    <x v="2"/>
    <x v="0"/>
    <n v="9353"/>
    <n v="2.87"/>
    <n v="13.3"/>
    <n v="47.4"/>
    <n v="199849"/>
    <n v="92.3"/>
    <n v="30.8"/>
    <s v="CytoData"/>
    <s v="May_Grunwald_Giemsa"/>
    <s v="Zeiss_Axio"/>
    <n v="40"/>
    <n v="256"/>
    <n v="9.9099999999999994E-2"/>
    <n v="0.93710000000000004"/>
    <n v="0.8357"/>
    <n v="-0.10140000000000005"/>
  </r>
  <r>
    <s v="CELL_004533"/>
    <x v="16"/>
    <x v="0"/>
    <s v="Anemia"/>
    <n v="6.61"/>
    <n v="0"/>
    <n v="0"/>
    <n v="1"/>
    <n v="0"/>
    <n v="0.58199999999999996"/>
    <n v="0.79700000000000004"/>
    <n v="0.56000000000000005"/>
    <n v="1"/>
    <n v="0.89600000000000002"/>
    <n v="243"/>
    <n v="63"/>
    <n v="206"/>
    <n v="142"/>
    <n v="125"/>
    <n v="80.784313725490193"/>
    <n v="55.686274509803923"/>
    <n v="49.019607843137251"/>
    <n v="0.46899999999999997"/>
    <x v="1"/>
    <x v="1"/>
    <n v="4029"/>
    <n v="4.93"/>
    <n v="16.600000000000001"/>
    <n v="44.3"/>
    <n v="266928"/>
    <n v="83.3"/>
    <n v="33.200000000000003"/>
    <s v="Raabin_WBC"/>
    <s v="Wright"/>
    <s v="Olympus_BX51"/>
    <n v="60"/>
    <n v="256"/>
    <n v="0.69269999999999998"/>
    <n v="0.53610000000000002"/>
    <n v="0.76690000000000003"/>
    <n v="0.23080000000000001"/>
  </r>
  <r>
    <s v="CELL_001890"/>
    <x v="5"/>
    <x v="1"/>
    <s v="Normal_WBC"/>
    <n v="9.1999999999999993"/>
    <n v="78.599999999999994"/>
    <n v="0.77400000000000002"/>
    <n v="0.23799999999999999"/>
    <n v="330.25210084033614"/>
    <n v="0.878"/>
    <n v="0.29399999999999998"/>
    <n v="0.53"/>
    <n v="1.2"/>
    <n v="0.94599999999999995"/>
    <n v="277"/>
    <n v="57"/>
    <n v="207"/>
    <n v="142"/>
    <n v="195"/>
    <n v="81.17647058823529"/>
    <n v="55.686274509803923"/>
    <n v="76.470588235294116"/>
    <n v="0.72899999999999998"/>
    <x v="1"/>
    <x v="0"/>
    <n v="1889"/>
    <n v="5.25"/>
    <n v="15.4"/>
    <n v="32.700000000000003"/>
    <n v="395048"/>
    <n v="84.9"/>
    <n v="33.5"/>
    <s v="CytoData"/>
    <s v="Wright"/>
    <s v="Leica_DM2000"/>
    <n v="40"/>
    <n v="360"/>
    <n v="0.13109999999999999"/>
    <n v="0.91769999999999996"/>
    <n v="0.82389999999999997"/>
    <n v="-9.3799999999999994E-2"/>
  </r>
  <r>
    <s v="CELL_003320"/>
    <x v="2"/>
    <x v="1"/>
    <s v="Normal_RBC"/>
    <n v="7.24"/>
    <n v="0"/>
    <n v="0"/>
    <n v="1"/>
    <n v="0"/>
    <n v="0.94099999999999995"/>
    <n v="0.189"/>
    <n v="0.26"/>
    <n v="1"/>
    <n v="0.97499999999999998"/>
    <n v="204"/>
    <n v="54"/>
    <n v="238"/>
    <n v="131"/>
    <n v="119"/>
    <n v="93.333333333333329"/>
    <n v="51.372549019607838"/>
    <n v="46.666666666666664"/>
    <n v="0.46100000000000002"/>
    <x v="1"/>
    <x v="1"/>
    <n v="6034"/>
    <n v="4.96"/>
    <n v="13.1"/>
    <n v="27"/>
    <n v="226194"/>
    <n v="92.3"/>
    <n v="33.5"/>
    <s v="PBC_Dataset"/>
    <s v="Wright"/>
    <s v="Leica_DM2000"/>
    <n v="40"/>
    <n v="360"/>
    <n v="0.16550000000000001"/>
    <n v="0.87039999999999995"/>
    <n v="0.87660000000000005"/>
    <n v="6.2000000000000943E-3"/>
  </r>
  <r>
    <s v="CELL_002022"/>
    <x v="4"/>
    <x v="1"/>
    <s v="Normal_WBC"/>
    <n v="15.05"/>
    <n v="71.7"/>
    <n v="0.48899999999999999"/>
    <n v="0.32200000000000001"/>
    <n v="222.67080745341616"/>
    <n v="0.71199999999999997"/>
    <n v="0.34100000000000003"/>
    <n v="1.78"/>
    <n v="1.3"/>
    <n v="0.72199999999999998"/>
    <n v="655"/>
    <n v="88"/>
    <n v="206"/>
    <n v="160"/>
    <n v="158"/>
    <n v="80.784313725490193"/>
    <n v="62.745098039215684"/>
    <n v="61.96078431372549"/>
    <n v="0.60699999999999998"/>
    <x v="1"/>
    <x v="0"/>
    <n v="7792"/>
    <n v="4.97"/>
    <n v="13.2"/>
    <n v="35.700000000000003"/>
    <n v="412953"/>
    <n v="79.5"/>
    <n v="31.8"/>
    <s v="PBC_Dataset"/>
    <s v="May_Grunwald_Giemsa"/>
    <s v="Leica_DM2000"/>
    <n v="100"/>
    <n v="224"/>
    <n v="6.4500000000000002E-2"/>
    <n v="0.86709999999999998"/>
    <n v="0.87180000000000002"/>
    <n v="4.7000000000000375E-3"/>
  </r>
  <r>
    <s v="CELL_004629"/>
    <x v="16"/>
    <x v="0"/>
    <s v="Anemia"/>
    <n v="7.31"/>
    <n v="0"/>
    <n v="0"/>
    <n v="1"/>
    <n v="0"/>
    <n v="0.47299999999999998"/>
    <n v="0.747"/>
    <n v="0.56999999999999995"/>
    <n v="1"/>
    <n v="0.90100000000000002"/>
    <n v="166"/>
    <n v="46"/>
    <n v="227"/>
    <n v="139"/>
    <n v="107"/>
    <n v="89.019607843137251"/>
    <n v="54.509803921568626"/>
    <n v="41.96078431372549"/>
    <n v="0.502"/>
    <x v="1"/>
    <x v="0"/>
    <n v="4811"/>
    <n v="5.37"/>
    <n v="16.100000000000001"/>
    <n v="38.1"/>
    <n v="284931"/>
    <n v="85.8"/>
    <n v="37"/>
    <s v="CytoData"/>
    <s v="Giemsa"/>
    <s v="Olympus_BX51"/>
    <n v="60"/>
    <n v="512"/>
    <n v="0.8468"/>
    <n v="0.72270000000000001"/>
    <n v="0.84830000000000005"/>
    <n v="0.12560000000000004"/>
  </r>
  <r>
    <s v="CELL_004185"/>
    <x v="8"/>
    <x v="0"/>
    <s v="Leukemia"/>
    <n v="15.09"/>
    <n v="81.3"/>
    <n v="0.13200000000000001"/>
    <n v="0.25600000000000001"/>
    <n v="317.578125"/>
    <n v="0.84"/>
    <n v="0.25900000000000001"/>
    <n v="0.75"/>
    <n v="1"/>
    <n v="0.80700000000000005"/>
    <n v="700"/>
    <n v="110"/>
    <n v="178"/>
    <n v="159"/>
    <n v="214"/>
    <n v="69.803921568627445"/>
    <n v="62.352941176470587"/>
    <n v="83.921568627450981"/>
    <n v="0.68899999999999995"/>
    <x v="1"/>
    <x v="0"/>
    <n v="2568"/>
    <n v="4.45"/>
    <n v="13.8"/>
    <n v="36"/>
    <n v="215894"/>
    <n v="99"/>
    <n v="33.4"/>
    <s v="CytoData"/>
    <s v="Giemsa"/>
    <s v="Leica_DM2000"/>
    <n v="100"/>
    <n v="360"/>
    <n v="1"/>
    <n v="0.8246"/>
    <n v="0.84289999999999998"/>
    <n v="1.8299999999999983E-2"/>
  </r>
  <r>
    <s v="CELL_002468"/>
    <x v="10"/>
    <x v="1"/>
    <s v="Normal_WBC"/>
    <n v="10.8"/>
    <n v="54"/>
    <n v="0.54100000000000004"/>
    <n v="0.55400000000000005"/>
    <n v="97.472924187725624"/>
    <n v="0.89200000000000002"/>
    <n v="0.30399999999999999"/>
    <n v="4.55"/>
    <n v="2"/>
    <n v="0.81"/>
    <n v="344"/>
    <n v="73"/>
    <n v="222"/>
    <n v="169"/>
    <n v="182"/>
    <n v="87.058823529411768"/>
    <n v="66.274509803921561"/>
    <n v="71.372549019607845"/>
    <n v="0.6"/>
    <x v="1"/>
    <x v="1"/>
    <n v="4131"/>
    <n v="6.01"/>
    <n v="15.1"/>
    <n v="38.299999999999997"/>
    <n v="165584"/>
    <n v="100.1"/>
    <n v="32.1"/>
    <s v="PBC_Dataset"/>
    <s v="Wright"/>
    <s v="Leica_DM2000"/>
    <n v="60"/>
    <n v="224"/>
    <n v="8.1100000000000005E-2"/>
    <n v="0.92820000000000003"/>
    <n v="0.86529999999999996"/>
    <n v="-6.2900000000000067E-2"/>
  </r>
  <r>
    <s v="CELL_002642"/>
    <x v="10"/>
    <x v="1"/>
    <s v="Normal_WBC"/>
    <n v="11.15"/>
    <n v="53.4"/>
    <n v="0.63800000000000001"/>
    <n v="0.36299999999999999"/>
    <n v="147.10743801652893"/>
    <n v="0.77800000000000002"/>
    <n v="0.442"/>
    <n v="4.6900000000000004"/>
    <n v="1.7"/>
    <n v="0.81399999999999995"/>
    <n v="390"/>
    <n v="81"/>
    <n v="241"/>
    <n v="140"/>
    <n v="161"/>
    <n v="94.509803921568619"/>
    <n v="54.901960784313729"/>
    <n v="63.13725490196078"/>
    <n v="0.55400000000000005"/>
    <x v="1"/>
    <x v="0"/>
    <n v="5603"/>
    <n v="4.41"/>
    <n v="14.9"/>
    <n v="39.1"/>
    <n v="173770"/>
    <n v="94.3"/>
    <n v="31.3"/>
    <s v="Raabin_WBC"/>
    <s v="Wright"/>
    <s v="Olympus_BX51"/>
    <n v="100"/>
    <n v="256"/>
    <n v="9.2700000000000005E-2"/>
    <n v="0.89259999999999995"/>
    <n v="0.92449999999999999"/>
    <n v="3.1900000000000039E-2"/>
  </r>
  <r>
    <s v="CELL_001131"/>
    <x v="5"/>
    <x v="1"/>
    <s v="Normal_WBC"/>
    <n v="9.27"/>
    <n v="82.2"/>
    <n v="0.78800000000000003"/>
    <n v="0.26400000000000001"/>
    <n v="311.36363636363637"/>
    <n v="0.97699999999999998"/>
    <n v="5.8999999999999997E-2"/>
    <n v="1.34"/>
    <n v="1"/>
    <n v="0.80600000000000005"/>
    <n v="300"/>
    <n v="61"/>
    <n v="208"/>
    <n v="159"/>
    <n v="205"/>
    <n v="81.568627450980387"/>
    <n v="62.352941176470587"/>
    <n v="80.392156862745097"/>
    <n v="0.68400000000000005"/>
    <x v="1"/>
    <x v="0"/>
    <n v="7658"/>
    <n v="5.87"/>
    <n v="12.8"/>
    <n v="41.3"/>
    <n v="213025"/>
    <n v="92.4"/>
    <n v="31.4"/>
    <s v="PBC_Dataset"/>
    <s v="May_Grunwald_Giemsa"/>
    <s v="Olympus_BX51"/>
    <n v="60"/>
    <n v="512"/>
    <n v="2.8799999999999999E-2"/>
    <n v="1"/>
    <n v="0.80649999999999999"/>
    <n v="-0.19350000000000001"/>
  </r>
  <r>
    <s v="CELL_001462"/>
    <x v="5"/>
    <x v="1"/>
    <s v="Normal_WBC"/>
    <n v="9.42"/>
    <n v="82"/>
    <n v="0.78700000000000003"/>
    <n v="0.18099999999999999"/>
    <n v="453.03867403314916"/>
    <n v="0.86699999999999999"/>
    <n v="0.28999999999999998"/>
    <n v="0.7"/>
    <n v="1"/>
    <n v="0.84299999999999997"/>
    <n v="294"/>
    <n v="54"/>
    <n v="206"/>
    <n v="146"/>
    <n v="191"/>
    <n v="80.784313725490193"/>
    <n v="57.254901960784309"/>
    <n v="74.901960784313729"/>
    <n v="0.75800000000000001"/>
    <x v="2"/>
    <x v="0"/>
    <n v="7314"/>
    <n v="5.63"/>
    <n v="13.4"/>
    <n v="31.9"/>
    <n v="183305"/>
    <n v="91"/>
    <n v="31.3"/>
    <s v="PBC_Dataset"/>
    <s v="May_Grunwald_Giemsa"/>
    <s v="Leica_DM2000"/>
    <n v="100"/>
    <n v="256"/>
    <n v="1.1599999999999999E-2"/>
    <n v="0.90990000000000004"/>
    <n v="0.93"/>
    <n v="2.0100000000000007E-2"/>
  </r>
  <r>
    <s v="CELL_003728"/>
    <x v="7"/>
    <x v="1"/>
    <s v="Normal_Platelet"/>
    <n v="2.4700000000000002"/>
    <n v="0"/>
    <n v="0"/>
    <n v="1"/>
    <n v="0"/>
    <n v="0.70299999999999996"/>
    <n v="0.505"/>
    <n v="2.15"/>
    <n v="1"/>
    <n v="0.76800000000000002"/>
    <n v="23"/>
    <n v="11"/>
    <n v="220"/>
    <n v="148"/>
    <n v="171"/>
    <n v="86.274509803921575"/>
    <n v="58.039215686274517"/>
    <n v="67.058823529411754"/>
    <n v="0.57699999999999996"/>
    <x v="2"/>
    <x v="1"/>
    <n v="1381"/>
    <n v="3.98"/>
    <n v="15.8"/>
    <n v="32"/>
    <n v="296978"/>
    <n v="86.7"/>
    <n v="32.6"/>
    <s v="Raabin_WBC"/>
    <s v="Wright"/>
    <s v="Olympus_BX51"/>
    <n v="100"/>
    <n v="360"/>
    <n v="0.1016"/>
    <n v="0.8357"/>
    <n v="0.85329999999999995"/>
    <n v="1.7599999999999949E-2"/>
  </r>
  <r>
    <s v="CELL_005322"/>
    <x v="0"/>
    <x v="0"/>
    <s v="Infection"/>
    <n v="16.010000000000002"/>
    <n v="53.3"/>
    <n v="0.67300000000000004"/>
    <n v="0.38900000000000001"/>
    <n v="137.01799485861181"/>
    <n v="0.71299999999999997"/>
    <n v="0.51900000000000002"/>
    <n v="2.77"/>
    <n v="6.3"/>
    <n v="0.83399999999999996"/>
    <n v="426"/>
    <n v="83"/>
    <n v="210"/>
    <n v="141"/>
    <n v="173"/>
    <n v="82.35294117647058"/>
    <n v="55.294117647058826"/>
    <n v="67.843137254901961"/>
    <n v="0.63100000000000001"/>
    <x v="1"/>
    <x v="0"/>
    <n v="6713"/>
    <n v="4.96"/>
    <n v="12.9"/>
    <n v="40.700000000000003"/>
    <n v="319462"/>
    <n v="85.3"/>
    <n v="33.299999999999997"/>
    <s v="CytoData"/>
    <s v="May_Grunwald_Giemsa"/>
    <s v="Olympus_BX51"/>
    <n v="100"/>
    <n v="360"/>
    <n v="0.88500000000000001"/>
    <n v="0.84960000000000002"/>
    <n v="0.73550000000000004"/>
    <n v="-0.11409999999999998"/>
  </r>
  <r>
    <s v="CELL_004834"/>
    <x v="15"/>
    <x v="0"/>
    <s v="Anemia"/>
    <n v="5.3"/>
    <n v="0"/>
    <n v="0"/>
    <n v="1"/>
    <n v="0"/>
    <n v="0.94499999999999995"/>
    <n v="0.105"/>
    <n v="0.69"/>
    <n v="1"/>
    <n v="0.99199999999999999"/>
    <n v="138"/>
    <n v="52"/>
    <n v="247"/>
    <n v="133"/>
    <n v="127"/>
    <n v="96.862745098039213"/>
    <n v="52.156862745098046"/>
    <n v="49.803921568627452"/>
    <n v="0.52600000000000002"/>
    <x v="2"/>
    <x v="1"/>
    <n v="2832"/>
    <n v="4.9800000000000004"/>
    <n v="11.1"/>
    <n v="50.3"/>
    <n v="193900"/>
    <n v="82.5"/>
    <n v="33.700000000000003"/>
    <s v="Raabin_WBC"/>
    <s v="Giemsa"/>
    <s v="Leica_DM2000"/>
    <n v="100"/>
    <n v="360"/>
    <n v="0.96579999999999999"/>
    <n v="0.7399"/>
    <n v="0.98419999999999996"/>
    <n v="0.24429999999999996"/>
  </r>
  <r>
    <s v="CELL_003130"/>
    <x v="2"/>
    <x v="1"/>
    <s v="Normal_RBC"/>
    <n v="8.2100000000000009"/>
    <n v="0"/>
    <n v="0"/>
    <n v="1"/>
    <n v="0"/>
    <n v="0.91700000000000004"/>
    <n v="0.189"/>
    <n v="0.41"/>
    <n v="1"/>
    <n v="0.92300000000000004"/>
    <n v="204"/>
    <n v="53"/>
    <n v="227"/>
    <n v="119"/>
    <n v="129"/>
    <n v="89.019607843137251"/>
    <n v="46.666666666666664"/>
    <n v="50.588235294117645"/>
    <n v="0.55600000000000005"/>
    <x v="2"/>
    <x v="0"/>
    <n v="5751"/>
    <n v="2.82"/>
    <n v="16.8"/>
    <n v="43.8"/>
    <n v="207825"/>
    <n v="95.9"/>
    <n v="34.1"/>
    <s v="PBC_Dataset"/>
    <s v="May_Grunwald_Giemsa"/>
    <s v="Olympus_BX51"/>
    <n v="60"/>
    <n v="224"/>
    <n v="5.7500000000000002E-2"/>
    <n v="0.88370000000000004"/>
    <n v="0.81850000000000001"/>
    <n v="-6.5200000000000036E-2"/>
  </r>
  <r>
    <s v="CELL_000223"/>
    <x v="1"/>
    <x v="1"/>
    <s v="Normal_WBC"/>
    <n v="12.02"/>
    <n v="52.4"/>
    <n v="0.59899999999999998"/>
    <n v="0.40600000000000003"/>
    <n v="129.06403940886699"/>
    <n v="0.81799999999999995"/>
    <n v="0.39700000000000002"/>
    <n v="2.9"/>
    <n v="3.8"/>
    <n v="0.84699999999999998"/>
    <n v="477"/>
    <n v="79"/>
    <n v="217"/>
    <n v="143"/>
    <n v="221"/>
    <n v="85.098039215686271"/>
    <n v="56.078431372549019"/>
    <n v="86.666666666666671"/>
    <n v="0.55200000000000005"/>
    <x v="2"/>
    <x v="0"/>
    <n v="9373"/>
    <n v="5.45"/>
    <n v="14.8"/>
    <n v="31.6"/>
    <n v="130783"/>
    <n v="96.3"/>
    <n v="32.5"/>
    <s v="PBC_Dataset"/>
    <s v="May_Grunwald_Giemsa"/>
    <s v="Zeiss_Axio"/>
    <n v="60"/>
    <n v="224"/>
    <n v="7.2499999999999995E-2"/>
    <n v="0.93710000000000004"/>
    <n v="0.96230000000000004"/>
    <n v="2.52E-2"/>
  </r>
  <r>
    <s v="CELL_005452"/>
    <x v="11"/>
    <x v="0"/>
    <s v="Infection"/>
    <n v="10.14"/>
    <n v="55"/>
    <n v="0.56799999999999995"/>
    <n v="0.39900000000000002"/>
    <n v="137.84461152882204"/>
    <n v="0.71399999999999997"/>
    <n v="0.41"/>
    <n v="4.7699999999999996"/>
    <n v="4.0999999999999996"/>
    <n v="0.84199999999999997"/>
    <n v="461"/>
    <n v="79"/>
    <n v="193"/>
    <n v="157"/>
    <n v="181"/>
    <n v="75.686274509803923"/>
    <n v="61.568627450980394"/>
    <n v="70.980392156862749"/>
    <n v="0.63600000000000001"/>
    <x v="1"/>
    <x v="1"/>
    <n v="6492"/>
    <n v="4.4400000000000004"/>
    <n v="17.7"/>
    <n v="39.4"/>
    <n v="307666"/>
    <n v="94.9"/>
    <n v="32"/>
    <s v="PBC_Dataset"/>
    <s v="Giemsa"/>
    <s v="Zeiss_Axio"/>
    <n v="40"/>
    <n v="512"/>
    <n v="0.74709999999999999"/>
    <n v="0.92059999999999997"/>
    <n v="0.91459999999999997"/>
    <n v="-6.0000000000000053E-3"/>
  </r>
  <r>
    <s v="CELL_000049"/>
    <x v="1"/>
    <x v="1"/>
    <s v="Normal_WBC"/>
    <n v="11.67"/>
    <n v="52.7"/>
    <n v="0.495"/>
    <n v="0.47799999999999998"/>
    <n v="110.25104602510461"/>
    <n v="0.85899999999999999"/>
    <n v="0.47399999999999998"/>
    <n v="2.57"/>
    <n v="4.3"/>
    <n v="0.80400000000000005"/>
    <n v="450"/>
    <n v="64"/>
    <n v="212"/>
    <n v="164"/>
    <n v="162"/>
    <n v="83.137254901960787"/>
    <n v="64.313725490196077"/>
    <n v="63.529411764705877"/>
    <n v="0.69299999999999995"/>
    <x v="1"/>
    <x v="1"/>
    <n v="10364"/>
    <n v="4.84"/>
    <n v="13.1"/>
    <n v="39.200000000000003"/>
    <n v="399942"/>
    <n v="77.7"/>
    <n v="33.6"/>
    <s v="Raabin_WBC"/>
    <s v="May_Grunwald_Giemsa"/>
    <s v="Leica_DM2000"/>
    <n v="60"/>
    <n v="256"/>
    <n v="5.7299999999999997E-2"/>
    <n v="0.88400000000000001"/>
    <n v="0.94020000000000004"/>
    <n v="5.6200000000000028E-2"/>
  </r>
  <r>
    <s v="CELL_000574"/>
    <x v="1"/>
    <x v="1"/>
    <s v="Normal_WBC"/>
    <n v="10.029999999999999"/>
    <n v="53.2"/>
    <n v="0.51100000000000001"/>
    <n v="0.40300000000000002"/>
    <n v="132.00992555831266"/>
    <n v="0.73199999999999998"/>
    <n v="0.23499999999999999"/>
    <n v="2.56"/>
    <n v="4"/>
    <n v="0.81299999999999994"/>
    <n v="394"/>
    <n v="71"/>
    <n v="227"/>
    <n v="160"/>
    <n v="193"/>
    <n v="89.019607843137251"/>
    <n v="62.745098039215684"/>
    <n v="75.686274509803923"/>
    <n v="0.59099999999999997"/>
    <x v="1"/>
    <x v="1"/>
    <n v="5453"/>
    <n v="5.23"/>
    <n v="13.5"/>
    <n v="49.1"/>
    <n v="330944"/>
    <n v="83.4"/>
    <n v="33.6"/>
    <s v="Raabin_WBC"/>
    <s v="May_Grunwald_Giemsa"/>
    <s v="Leica_DM2000"/>
    <n v="100"/>
    <n v="256"/>
    <n v="8.6199999999999999E-2"/>
    <n v="0.93989999999999996"/>
    <n v="0.8851"/>
    <n v="-5.479999999999996E-2"/>
  </r>
  <r>
    <s v="CELL_001237"/>
    <x v="5"/>
    <x v="1"/>
    <s v="Normal_WBC"/>
    <n v="10.53"/>
    <n v="76.400000000000006"/>
    <n v="0.83099999999999996"/>
    <n v="0.153"/>
    <n v="499.34640522875821"/>
    <n v="0.96599999999999997"/>
    <n v="0.14699999999999999"/>
    <n v="1.22"/>
    <n v="1.2"/>
    <n v="0.86199999999999999"/>
    <n v="303"/>
    <n v="51"/>
    <n v="227"/>
    <n v="132"/>
    <n v="176"/>
    <n v="89.019607843137251"/>
    <n v="51.764705882352949"/>
    <n v="69.019607843137251"/>
    <n v="0.65300000000000002"/>
    <x v="1"/>
    <x v="0"/>
    <n v="4276"/>
    <n v="5.04"/>
    <n v="13.9"/>
    <n v="34.5"/>
    <n v="156828"/>
    <n v="109.4"/>
    <n v="33.799999999999997"/>
    <s v="PBC_Dataset"/>
    <s v="Wright"/>
    <s v="Olympus_BX51"/>
    <n v="100"/>
    <n v="360"/>
    <n v="0.10639999999999999"/>
    <n v="0.90310000000000001"/>
    <n v="0.97960000000000003"/>
    <n v="7.6500000000000012E-2"/>
  </r>
  <r>
    <s v="CELL_004472"/>
    <x v="16"/>
    <x v="0"/>
    <s v="Anemia"/>
    <n v="8.11"/>
    <n v="0"/>
    <n v="0"/>
    <n v="1"/>
    <n v="0"/>
    <n v="0.627"/>
    <n v="0.78800000000000003"/>
    <n v="0.21"/>
    <n v="1"/>
    <n v="0.91700000000000004"/>
    <n v="197"/>
    <n v="41"/>
    <n v="222"/>
    <n v="138"/>
    <n v="123"/>
    <n v="87.058823529411768"/>
    <n v="54.117647058823529"/>
    <n v="48.235294117647058"/>
    <n v="0.47099999999999997"/>
    <x v="1"/>
    <x v="0"/>
    <n v="7104"/>
    <n v="4.17"/>
    <n v="14.6"/>
    <n v="35.5"/>
    <n v="222484"/>
    <n v="101.8"/>
    <n v="32"/>
    <s v="PBC_Dataset"/>
    <s v="May_Grunwald_Giemsa"/>
    <s v="Leica_DM2000"/>
    <n v="60"/>
    <n v="256"/>
    <n v="0.73040000000000005"/>
    <n v="0.71140000000000003"/>
    <n v="0.71440000000000003"/>
    <n v="3.0000000000000027E-3"/>
  </r>
  <r>
    <s v="CELL_005699"/>
    <x v="3"/>
    <x v="0"/>
    <s v="Infection"/>
    <n v="12.18"/>
    <n v="75.099999999999994"/>
    <n v="0.626"/>
    <n v="0.24399999999999999"/>
    <n v="307.7868852459016"/>
    <n v="0.72099999999999997"/>
    <n v="0.36599999999999999"/>
    <n v="1.92"/>
    <n v="1"/>
    <n v="0.80700000000000005"/>
    <n v="494"/>
    <n v="104"/>
    <n v="201"/>
    <n v="154"/>
    <n v="188"/>
    <n v="78.82352941176471"/>
    <n v="60.392156862745097"/>
    <n v="73.725490196078439"/>
    <n v="0.78900000000000003"/>
    <x v="1"/>
    <x v="1"/>
    <n v="2085"/>
    <n v="2.48"/>
    <n v="13.7"/>
    <n v="35.6"/>
    <n v="212845"/>
    <n v="101.2"/>
    <n v="32.700000000000003"/>
    <s v="PBC_Dataset"/>
    <s v="May_Grunwald_Giemsa"/>
    <s v="Leica_DM2000"/>
    <n v="60"/>
    <n v="512"/>
    <n v="0.8115"/>
    <n v="0.81850000000000001"/>
    <n v="0.80630000000000002"/>
    <n v="-1.2199999999999989E-2"/>
  </r>
  <r>
    <s v="CELL_005284"/>
    <x v="0"/>
    <x v="0"/>
    <s v="Infection"/>
    <n v="12.38"/>
    <n v="65.8"/>
    <n v="0.61899999999999999"/>
    <n v="0.45900000000000002"/>
    <n v="143.35511982570804"/>
    <n v="0.69399999999999995"/>
    <n v="0.53400000000000003"/>
    <n v="2.2000000000000002"/>
    <n v="5.2"/>
    <n v="0.753"/>
    <n v="420"/>
    <n v="79"/>
    <n v="227"/>
    <n v="155"/>
    <n v="176"/>
    <n v="89.019607843137251"/>
    <n v="60.784313725490193"/>
    <n v="69.019607843137251"/>
    <n v="0.73799999999999999"/>
    <x v="2"/>
    <x v="1"/>
    <n v="3659"/>
    <n v="6.2"/>
    <n v="11.4"/>
    <n v="41.9"/>
    <n v="323737"/>
    <n v="77.099999999999994"/>
    <n v="32.200000000000003"/>
    <s v="CytoData"/>
    <s v="Giemsa"/>
    <s v="Leica_DM2000"/>
    <n v="100"/>
    <n v="256"/>
    <n v="0.86539999999999995"/>
    <n v="0.46610000000000001"/>
    <n v="0.5"/>
    <n v="3.3899999999999986E-2"/>
  </r>
  <r>
    <s v="CELL_002283"/>
    <x v="4"/>
    <x v="1"/>
    <s v="Normal_WBC"/>
    <n v="18.48"/>
    <n v="67.900000000000006"/>
    <n v="0.40200000000000002"/>
    <n v="0.45500000000000002"/>
    <n v="149.23076923076923"/>
    <n v="0.58799999999999997"/>
    <n v="0.56100000000000005"/>
    <n v="2.97"/>
    <n v="1.2"/>
    <n v="0.72299999999999998"/>
    <n v="591"/>
    <n v="114"/>
    <n v="225"/>
    <n v="155"/>
    <n v="184"/>
    <n v="88.235294117647058"/>
    <n v="60.784313725490193"/>
    <n v="72.156862745098039"/>
    <n v="0.64500000000000002"/>
    <x v="1"/>
    <x v="1"/>
    <n v="5927"/>
    <n v="4.74"/>
    <n v="13"/>
    <n v="37.1"/>
    <n v="299514"/>
    <n v="92"/>
    <n v="32"/>
    <s v="PBC_Dataset"/>
    <s v="Giemsa"/>
    <s v="Leica_DM2000"/>
    <n v="100"/>
    <n v="360"/>
    <n v="0.1008"/>
    <n v="0.85199999999999998"/>
    <n v="0.89700000000000002"/>
    <n v="4.500000000000004E-2"/>
  </r>
  <r>
    <s v="CELL_003853"/>
    <x v="7"/>
    <x v="1"/>
    <s v="Normal_Platelet"/>
    <n v="2.91"/>
    <n v="0"/>
    <n v="0"/>
    <n v="1"/>
    <n v="0"/>
    <n v="0.93200000000000005"/>
    <n v="0.45700000000000002"/>
    <n v="4.38"/>
    <n v="1"/>
    <n v="0.95599999999999996"/>
    <n v="19"/>
    <n v="27"/>
    <n v="200"/>
    <n v="147"/>
    <n v="156"/>
    <n v="78.431372549019613"/>
    <n v="57.647058823529406"/>
    <n v="61.176470588235297"/>
    <n v="0.55300000000000005"/>
    <x v="0"/>
    <x v="1"/>
    <n v="8543"/>
    <n v="3.48"/>
    <n v="12.9"/>
    <n v="41"/>
    <n v="106122"/>
    <n v="82"/>
    <n v="33.700000000000003"/>
    <s v="CytoData"/>
    <s v="Giemsa"/>
    <s v="Leica_DM2000"/>
    <n v="100"/>
    <n v="512"/>
    <n v="9.9500000000000005E-2"/>
    <n v="0.8589"/>
    <n v="0.87150000000000005"/>
    <n v="1.2600000000000056E-2"/>
  </r>
  <r>
    <s v="CELL_000268"/>
    <x v="1"/>
    <x v="1"/>
    <s v="Normal_WBC"/>
    <n v="12.48"/>
    <n v="64.3"/>
    <n v="0.63200000000000001"/>
    <n v="0.48199999999999998"/>
    <n v="133.40248962655602"/>
    <n v="0.84199999999999997"/>
    <n v="0.35"/>
    <n v="2.95"/>
    <n v="3.1"/>
    <n v="0.81399999999999995"/>
    <n v="398"/>
    <n v="81"/>
    <n v="202"/>
    <n v="147"/>
    <n v="214"/>
    <n v="79.215686274509807"/>
    <n v="57.647058823529406"/>
    <n v="83.921568627450981"/>
    <n v="0.61799999999999999"/>
    <x v="2"/>
    <x v="1"/>
    <n v="7383"/>
    <n v="3.96"/>
    <n v="15.5"/>
    <n v="37.5"/>
    <n v="193340"/>
    <n v="75.2"/>
    <n v="32.9"/>
    <s v="Raabin_WBC"/>
    <s v="May_Grunwald_Giemsa"/>
    <s v="Olympus_BX51"/>
    <n v="100"/>
    <n v="224"/>
    <n v="4.7300000000000002E-2"/>
    <n v="1"/>
    <n v="0.82909999999999995"/>
    <n v="-0.17090000000000005"/>
  </r>
  <r>
    <s v="CELL_001105"/>
    <x v="5"/>
    <x v="1"/>
    <s v="Normal_WBC"/>
    <n v="8.81"/>
    <n v="79.400000000000006"/>
    <n v="0.74299999999999999"/>
    <n v="0.255"/>
    <n v="311.37254901960785"/>
    <n v="0.92500000000000004"/>
    <n v="0.27500000000000002"/>
    <n v="1.1299999999999999"/>
    <n v="1"/>
    <n v="0.95299999999999996"/>
    <n v="282"/>
    <n v="55"/>
    <n v="205"/>
    <n v="157"/>
    <n v="182"/>
    <n v="80.392156862745097"/>
    <n v="61.568627450980394"/>
    <n v="71.372549019607845"/>
    <n v="0.70099999999999996"/>
    <x v="0"/>
    <x v="0"/>
    <n v="2239"/>
    <n v="4.82"/>
    <n v="14.4"/>
    <n v="46.7"/>
    <n v="346315"/>
    <n v="89.4"/>
    <n v="34"/>
    <s v="Raabin_WBC"/>
    <s v="Giemsa"/>
    <s v="Zeiss_Axio"/>
    <n v="60"/>
    <n v="512"/>
    <n v="3.8300000000000001E-2"/>
    <n v="0.90700000000000003"/>
    <n v="0.86529999999999996"/>
    <n v="-4.170000000000007E-2"/>
  </r>
  <r>
    <s v="CELL_002306"/>
    <x v="4"/>
    <x v="1"/>
    <s v="Normal_WBC"/>
    <n v="17.440000000000001"/>
    <n v="69.8"/>
    <n v="0.47699999999999998"/>
    <n v="0.27500000000000002"/>
    <n v="253.81818181818178"/>
    <n v="0.71299999999999997"/>
    <n v="0.45600000000000002"/>
    <n v="1.36"/>
    <n v="1.2"/>
    <n v="0.81599999999999995"/>
    <n v="657"/>
    <n v="103"/>
    <n v="209"/>
    <n v="148"/>
    <n v="188"/>
    <n v="81.960784313725483"/>
    <n v="58.039215686274517"/>
    <n v="73.725490196078439"/>
    <n v="0.59099999999999997"/>
    <x v="1"/>
    <x v="1"/>
    <n v="6357"/>
    <n v="4.72"/>
    <n v="10.9"/>
    <n v="40.200000000000003"/>
    <n v="216258"/>
    <n v="104"/>
    <n v="32.9"/>
    <s v="Raabin_WBC"/>
    <s v="Wright"/>
    <s v="Olympus_BX51"/>
    <n v="60"/>
    <n v="360"/>
    <n v="0.18959999999999999"/>
    <n v="0.82709999999999995"/>
    <n v="0.89200000000000002"/>
    <n v="6.4900000000000069E-2"/>
  </r>
  <r>
    <s v="CELL_005186"/>
    <x v="14"/>
    <x v="0"/>
    <s v="Anemia"/>
    <n v="8.58"/>
    <n v="0"/>
    <n v="0"/>
    <n v="1"/>
    <n v="0"/>
    <n v="0.81699999999999995"/>
    <n v="0.14099999999999999"/>
    <n v="0.9"/>
    <n v="1"/>
    <n v="0.92800000000000005"/>
    <n v="196"/>
    <n v="56"/>
    <n v="206"/>
    <n v="120"/>
    <n v="131"/>
    <n v="80.784313725490193"/>
    <n v="47.058823529411761"/>
    <n v="51.372549019607838"/>
    <n v="0.43"/>
    <x v="0"/>
    <x v="1"/>
    <n v="8384"/>
    <n v="5.56"/>
    <n v="12.6"/>
    <n v="41.4"/>
    <n v="149671"/>
    <n v="77.599999999999994"/>
    <n v="34.5"/>
    <s v="CytoData"/>
    <s v="Giemsa"/>
    <s v="Olympus_BX51"/>
    <n v="60"/>
    <n v="360"/>
    <n v="1"/>
    <n v="0.7591"/>
    <n v="0.76670000000000005"/>
    <n v="7.6000000000000512E-3"/>
  </r>
  <r>
    <s v="CELL_001936"/>
    <x v="5"/>
    <x v="1"/>
    <s v="Normal_WBC"/>
    <n v="8.8699999999999992"/>
    <n v="81.8"/>
    <n v="0.74199999999999999"/>
    <n v="0.23799999999999999"/>
    <n v="343.69747899159665"/>
    <n v="0.83499999999999996"/>
    <n v="0.27400000000000002"/>
    <n v="0.84"/>
    <n v="1.2"/>
    <n v="0.93600000000000005"/>
    <n v="313"/>
    <n v="56"/>
    <n v="207"/>
    <n v="139"/>
    <n v="183"/>
    <n v="81.17647058823529"/>
    <n v="54.509803921568626"/>
    <n v="71.764705882352942"/>
    <n v="0.70199999999999996"/>
    <x v="1"/>
    <x v="0"/>
    <n v="10794"/>
    <n v="5.14"/>
    <n v="15.9"/>
    <n v="39.799999999999997"/>
    <n v="163204"/>
    <n v="71.5"/>
    <n v="33"/>
    <s v="Raabin_WBC"/>
    <s v="May_Grunwald_Giemsa"/>
    <s v="Leica_DM2000"/>
    <n v="60"/>
    <n v="360"/>
    <n v="0.15329999999999999"/>
    <n v="0.89019999999999999"/>
    <n v="0.84319999999999995"/>
    <n v="-4.7000000000000042E-2"/>
  </r>
  <r>
    <s v="CELL_000387"/>
    <x v="1"/>
    <x v="1"/>
    <s v="Normal_WBC"/>
    <n v="11.66"/>
    <n v="54.4"/>
    <n v="0.50900000000000001"/>
    <n v="0.504"/>
    <n v="107.93650793650794"/>
    <n v="0.73699999999999999"/>
    <n v="0.33600000000000002"/>
    <n v="2.85"/>
    <n v="4.2"/>
    <n v="0.79500000000000004"/>
    <n v="443"/>
    <n v="87"/>
    <n v="208"/>
    <n v="176"/>
    <n v="210"/>
    <n v="81.568627450980387"/>
    <n v="69.019607843137251"/>
    <n v="82.35294117647058"/>
    <n v="0.72199999999999998"/>
    <x v="2"/>
    <x v="0"/>
    <n v="6957"/>
    <n v="5.0599999999999996"/>
    <n v="13.3"/>
    <n v="40.799999999999997"/>
    <n v="260953"/>
    <n v="99.9"/>
    <n v="35"/>
    <s v="PBC_Dataset"/>
    <s v="Giemsa"/>
    <s v="Olympus_BX51"/>
    <n v="100"/>
    <n v="512"/>
    <n v="7.7399999999999997E-2"/>
    <n v="1"/>
    <n v="0.86660000000000004"/>
    <n v="-0.13339999999999996"/>
  </r>
  <r>
    <s v="CELL_001702"/>
    <x v="5"/>
    <x v="1"/>
    <s v="Normal_WBC"/>
    <n v="8.6300000000000008"/>
    <n v="81.2"/>
    <n v="0.751"/>
    <n v="0.216"/>
    <n v="375.92592592592592"/>
    <n v="0.81100000000000005"/>
    <n v="0.223"/>
    <n v="1.02"/>
    <n v="1.1000000000000001"/>
    <n v="0.95499999999999996"/>
    <n v="273"/>
    <n v="44"/>
    <n v="182"/>
    <n v="168"/>
    <n v="193"/>
    <n v="71.372549019607845"/>
    <n v="65.882352941176464"/>
    <n v="75.686274509803923"/>
    <n v="0.82499999999999996"/>
    <x v="1"/>
    <x v="1"/>
    <n v="9241"/>
    <n v="4.1500000000000004"/>
    <n v="13"/>
    <n v="35.200000000000003"/>
    <n v="205672"/>
    <n v="95.8"/>
    <n v="33.9"/>
    <s v="PBC_Dataset"/>
    <s v="Wright"/>
    <s v="Olympus_BX51"/>
    <n v="60"/>
    <n v="224"/>
    <n v="3.9399999999999998E-2"/>
    <n v="0.94079999999999997"/>
    <n v="0.94810000000000005"/>
    <n v="7.3000000000000842E-3"/>
  </r>
  <r>
    <s v="CELL_001629"/>
    <x v="5"/>
    <x v="1"/>
    <s v="Normal_WBC"/>
    <n v="8.6"/>
    <n v="78.3"/>
    <n v="0.73699999999999999"/>
    <n v="0.19800000000000001"/>
    <n v="395.45454545454544"/>
    <n v="0.90200000000000002"/>
    <n v="0.20100000000000001"/>
    <n v="0.87"/>
    <n v="1"/>
    <n v="0.92600000000000005"/>
    <n v="285"/>
    <n v="73"/>
    <n v="192"/>
    <n v="153"/>
    <n v="204"/>
    <n v="75.294117647058826"/>
    <n v="60"/>
    <n v="80"/>
    <n v="0.67800000000000005"/>
    <x v="0"/>
    <x v="1"/>
    <n v="11820"/>
    <n v="3.14"/>
    <n v="13.2"/>
    <n v="40.5"/>
    <n v="173045"/>
    <n v="86.5"/>
    <n v="32.299999999999997"/>
    <s v="Raabin_WBC"/>
    <s v="Giemsa"/>
    <s v="Olympus_BX51"/>
    <n v="60"/>
    <n v="360"/>
    <n v="0.1123"/>
    <n v="0.92279999999999995"/>
    <n v="0.98319999999999996"/>
    <n v="6.0400000000000009E-2"/>
  </r>
  <r>
    <s v="CELL_003072"/>
    <x v="2"/>
    <x v="1"/>
    <s v="Normal_RBC"/>
    <n v="7.83"/>
    <n v="0"/>
    <n v="0"/>
    <n v="1"/>
    <n v="0"/>
    <n v="0.871"/>
    <n v="0.17799999999999999"/>
    <n v="0.77"/>
    <n v="1"/>
    <n v="0.96399999999999997"/>
    <n v="198"/>
    <n v="45"/>
    <n v="227"/>
    <n v="116"/>
    <n v="102"/>
    <n v="89.019607843137251"/>
    <n v="45.490196078431374"/>
    <n v="40"/>
    <n v="0.46100000000000002"/>
    <x v="2"/>
    <x v="1"/>
    <n v="7593"/>
    <n v="4.32"/>
    <n v="11.9"/>
    <n v="39.9"/>
    <n v="227817"/>
    <n v="91.5"/>
    <n v="31.9"/>
    <s v="CytoData"/>
    <s v="Wright"/>
    <s v="Olympus_BX51"/>
    <n v="100"/>
    <n v="256"/>
    <n v="6.1800000000000001E-2"/>
    <n v="0.90790000000000004"/>
    <n v="0.98399999999999999"/>
    <n v="7.6099999999999945E-2"/>
  </r>
  <r>
    <s v="CELL_004997"/>
    <x v="17"/>
    <x v="0"/>
    <s v="Sickle_Cell_Anemia"/>
    <n v="7.31"/>
    <n v="0"/>
    <n v="0"/>
    <n v="1"/>
    <n v="0"/>
    <n v="0.29799999999999999"/>
    <n v="0.89700000000000002"/>
    <n v="0.74"/>
    <n v="1"/>
    <n v="0.93100000000000005"/>
    <n v="175"/>
    <n v="80"/>
    <n v="221"/>
    <n v="116"/>
    <n v="130"/>
    <n v="86.666666666666671"/>
    <n v="45.490196078431374"/>
    <n v="50.980392156862742"/>
    <n v="0.47699999999999998"/>
    <x v="2"/>
    <x v="0"/>
    <n v="10251"/>
    <n v="5.76"/>
    <n v="15.9"/>
    <n v="46"/>
    <n v="223841"/>
    <n v="79.7"/>
    <n v="35.4"/>
    <s v="CytoData"/>
    <s v="May_Grunwald_Giemsa"/>
    <s v="Zeiss_Axio"/>
    <n v="100"/>
    <n v="224"/>
    <n v="0.60840000000000005"/>
    <n v="0.91400000000000003"/>
    <n v="0.75160000000000005"/>
    <n v="-0.16239999999999999"/>
  </r>
  <r>
    <s v="CELL_005143"/>
    <x v="14"/>
    <x v="0"/>
    <s v="Anemia"/>
    <n v="9.11"/>
    <n v="0"/>
    <n v="0"/>
    <n v="1"/>
    <n v="0"/>
    <n v="0.875"/>
    <n v="0.25800000000000001"/>
    <n v="0.72"/>
    <n v="1"/>
    <n v="0.88200000000000001"/>
    <n v="225"/>
    <n v="40"/>
    <n v="234"/>
    <n v="132"/>
    <n v="131"/>
    <n v="91.764705882352942"/>
    <n v="51.764705882352949"/>
    <n v="51.372549019607838"/>
    <n v="0.50800000000000001"/>
    <x v="2"/>
    <x v="1"/>
    <n v="4137"/>
    <n v="6"/>
    <n v="10"/>
    <n v="37.299999999999997"/>
    <n v="175938"/>
    <n v="95.4"/>
    <n v="31.8"/>
    <s v="PBC_Dataset"/>
    <s v="Wright"/>
    <s v="Leica_DM2000"/>
    <n v="60"/>
    <n v="224"/>
    <n v="0.83"/>
    <n v="0.72240000000000004"/>
    <n v="0.62129999999999996"/>
    <n v="-0.10110000000000008"/>
  </r>
  <r>
    <s v="CELL_001564"/>
    <x v="5"/>
    <x v="1"/>
    <s v="Normal_WBC"/>
    <n v="9.4700000000000006"/>
    <n v="82.3"/>
    <n v="0.69599999999999995"/>
    <n v="0.184"/>
    <n v="447.28260869565219"/>
    <n v="0.95"/>
    <n v="0.17599999999999999"/>
    <n v="1.1100000000000001"/>
    <n v="1"/>
    <n v="0.90900000000000003"/>
    <n v="307"/>
    <n v="64"/>
    <n v="215"/>
    <n v="151"/>
    <n v="201"/>
    <n v="84.313725490196077"/>
    <n v="59.215686274509807"/>
    <n v="78.82352941176471"/>
    <n v="0.77"/>
    <x v="1"/>
    <x v="1"/>
    <n v="6704"/>
    <n v="3.97"/>
    <n v="15.7"/>
    <n v="39.6"/>
    <n v="255793"/>
    <n v="97.1"/>
    <n v="35.9"/>
    <s v="Raabin_WBC"/>
    <s v="Giemsa"/>
    <s v="Olympus_BX51"/>
    <n v="60"/>
    <n v="512"/>
    <n v="7.3800000000000004E-2"/>
    <n v="0.90080000000000005"/>
    <n v="0.99229999999999996"/>
    <n v="9.1499999999999915E-2"/>
  </r>
  <r>
    <s v="CELL_003438"/>
    <x v="2"/>
    <x v="1"/>
    <s v="Normal_RBC"/>
    <n v="8.25"/>
    <n v="0"/>
    <n v="0"/>
    <n v="1"/>
    <n v="0"/>
    <n v="0.93300000000000005"/>
    <n v="0.23300000000000001"/>
    <n v="0"/>
    <n v="1"/>
    <n v="0.97699999999999998"/>
    <n v="205"/>
    <n v="40"/>
    <n v="220"/>
    <n v="134"/>
    <n v="128"/>
    <n v="86.274509803921575"/>
    <n v="52.549019607843142"/>
    <n v="50.196078431372548"/>
    <n v="0.48899999999999999"/>
    <x v="2"/>
    <x v="0"/>
    <n v="7100"/>
    <n v="4.74"/>
    <n v="8.4"/>
    <n v="40.200000000000003"/>
    <n v="230875"/>
    <n v="99.7"/>
    <n v="36.1"/>
    <s v="PBC_Dataset"/>
    <s v="Giemsa"/>
    <s v="Leica_DM2000"/>
    <n v="100"/>
    <n v="224"/>
    <n v="3.27E-2"/>
    <n v="0.86270000000000002"/>
    <n v="0.88549999999999995"/>
    <n v="2.2799999999999931E-2"/>
  </r>
  <r>
    <s v="CELL_000210"/>
    <x v="1"/>
    <x v="1"/>
    <s v="Normal_WBC"/>
    <n v="12.62"/>
    <n v="58.7"/>
    <n v="0.48899999999999999"/>
    <n v="0.48699999999999999"/>
    <n v="120.53388090349077"/>
    <n v="0.84799999999999998"/>
    <n v="0.372"/>
    <n v="4.2"/>
    <n v="3.5"/>
    <n v="0.877"/>
    <n v="434"/>
    <n v="76"/>
    <n v="184"/>
    <n v="165"/>
    <n v="173"/>
    <n v="72.156862745098039"/>
    <n v="64.705882352941174"/>
    <n v="67.843137254901961"/>
    <n v="0.59099999999999997"/>
    <x v="2"/>
    <x v="0"/>
    <n v="11360"/>
    <n v="4.82"/>
    <n v="12.7"/>
    <n v="38.299999999999997"/>
    <n v="224708"/>
    <n v="87"/>
    <n v="33.9"/>
    <s v="PBC_Dataset"/>
    <s v="May_Grunwald_Giemsa"/>
    <s v="Leica_DM2000"/>
    <n v="40"/>
    <n v="224"/>
    <n v="9.4600000000000004E-2"/>
    <n v="0.99350000000000005"/>
    <n v="0.88639999999999997"/>
    <n v="-0.10710000000000008"/>
  </r>
  <r>
    <s v="CELL_000910"/>
    <x v="1"/>
    <x v="1"/>
    <s v="Normal_WBC"/>
    <n v="13.78"/>
    <n v="47.5"/>
    <n v="0.53600000000000003"/>
    <n v="0.42799999999999999"/>
    <n v="110.98130841121495"/>
    <n v="0.83099999999999996"/>
    <n v="0.188"/>
    <n v="4.1100000000000003"/>
    <n v="3.4"/>
    <n v="0.86599999999999999"/>
    <n v="416"/>
    <n v="75"/>
    <n v="175"/>
    <n v="154"/>
    <n v="197"/>
    <n v="68.627450980392155"/>
    <n v="60.392156862745097"/>
    <n v="77.254901960784323"/>
    <n v="0.67"/>
    <x v="2"/>
    <x v="1"/>
    <n v="2907"/>
    <n v="4.8099999999999996"/>
    <n v="14.6"/>
    <n v="46.1"/>
    <n v="244270"/>
    <n v="73.7"/>
    <n v="34.4"/>
    <s v="PBC_Dataset"/>
    <s v="Wright"/>
    <s v="Leica_DM2000"/>
    <n v="40"/>
    <n v="256"/>
    <n v="0.10249999999999999"/>
    <n v="0.92469999999999997"/>
    <n v="0.92059999999999997"/>
    <n v="-4.0999999999999925E-3"/>
  </r>
  <r>
    <s v="CELL_001290"/>
    <x v="5"/>
    <x v="1"/>
    <s v="Normal_WBC"/>
    <n v="9.5"/>
    <n v="82.8"/>
    <n v="0.91200000000000003"/>
    <n v="0.183"/>
    <n v="452.4590163934426"/>
    <n v="0.83199999999999996"/>
    <n v="0.29899999999999999"/>
    <n v="1.22"/>
    <n v="1"/>
    <n v="0.93799999999999994"/>
    <n v="353"/>
    <n v="53"/>
    <n v="189"/>
    <n v="155"/>
    <n v="203"/>
    <n v="74.117647058823536"/>
    <n v="60.784313725490193"/>
    <n v="79.607843137254903"/>
    <n v="0.71599999999999997"/>
    <x v="0"/>
    <x v="0"/>
    <n v="9836"/>
    <n v="4.04"/>
    <n v="13.2"/>
    <n v="39.1"/>
    <n v="208084"/>
    <n v="86.7"/>
    <n v="32.9"/>
    <s v="Raabin_WBC"/>
    <s v="Wright"/>
    <s v="Leica_DM2000"/>
    <n v="100"/>
    <n v="256"/>
    <n v="3.0800000000000001E-2"/>
    <n v="0.89590000000000003"/>
    <n v="0.9093"/>
    <n v="1.3399999999999967E-2"/>
  </r>
  <r>
    <s v="CELL_004439"/>
    <x v="13"/>
    <x v="0"/>
    <s v="Leukemia"/>
    <n v="12.42"/>
    <n v="79.099999999999994"/>
    <n v="0.34399999999999997"/>
    <n v="0.21"/>
    <n v="376.66666666666663"/>
    <n v="0.85699999999999998"/>
    <n v="0.29899999999999999"/>
    <n v="1.06"/>
    <n v="1"/>
    <n v="0.85799999999999998"/>
    <n v="709"/>
    <n v="84"/>
    <n v="202"/>
    <n v="171"/>
    <n v="211"/>
    <n v="79.215686274509807"/>
    <n v="67.058823529411754"/>
    <n v="82.745098039215677"/>
    <n v="0.73799999999999999"/>
    <x v="2"/>
    <x v="0"/>
    <n v="5110"/>
    <n v="3.73"/>
    <n v="11.7"/>
    <n v="45.8"/>
    <n v="170251"/>
    <n v="102.2"/>
    <n v="31.7"/>
    <s v="Raabin_WBC"/>
    <s v="Wright"/>
    <s v="Olympus_BX51"/>
    <n v="60"/>
    <n v="224"/>
    <n v="0.86170000000000002"/>
    <n v="0.7732"/>
    <n v="0.77049999999999996"/>
    <n v="-2.7000000000000357E-3"/>
  </r>
  <r>
    <s v="CELL_003704"/>
    <x v="7"/>
    <x v="1"/>
    <s v="Normal_Platelet"/>
    <n v="2.11"/>
    <n v="0"/>
    <n v="0"/>
    <n v="1"/>
    <n v="0"/>
    <n v="0.84699999999999998"/>
    <n v="0.35299999999999998"/>
    <n v="3.12"/>
    <n v="1"/>
    <n v="0.83599999999999997"/>
    <n v="40"/>
    <n v="12"/>
    <n v="221"/>
    <n v="144"/>
    <n v="153"/>
    <n v="86.666666666666671"/>
    <n v="56.470588235294116"/>
    <n v="60"/>
    <n v="0.73399999999999999"/>
    <x v="2"/>
    <x v="1"/>
    <n v="4290"/>
    <n v="5.38"/>
    <n v="15.9"/>
    <n v="38.4"/>
    <n v="412418"/>
    <n v="103.1"/>
    <n v="34"/>
    <s v="CytoData"/>
    <s v="May_Grunwald_Giemsa"/>
    <s v="Zeiss_Axio"/>
    <n v="100"/>
    <n v="360"/>
    <n v="4.6899999999999997E-2"/>
    <n v="0.93710000000000004"/>
    <n v="0.84799999999999998"/>
    <n v="-8.9100000000000068E-2"/>
  </r>
  <r>
    <s v="CELL_001843"/>
    <x v="5"/>
    <x v="1"/>
    <s v="Normal_WBC"/>
    <n v="9.51"/>
    <n v="80.900000000000006"/>
    <n v="0.72099999999999997"/>
    <n v="0.25600000000000001"/>
    <n v="316.015625"/>
    <n v="0.90500000000000003"/>
    <n v="7.9000000000000001E-2"/>
    <n v="1.01"/>
    <n v="1"/>
    <n v="0.90600000000000003"/>
    <n v="147"/>
    <n v="58"/>
    <n v="209"/>
    <n v="154"/>
    <n v="195"/>
    <n v="81.960784313725483"/>
    <n v="60.392156862745097"/>
    <n v="76.470588235294116"/>
    <n v="0.78100000000000003"/>
    <x v="1"/>
    <x v="1"/>
    <n v="3039"/>
    <n v="5.55"/>
    <n v="17"/>
    <n v="37.799999999999997"/>
    <n v="276874"/>
    <n v="87.6"/>
    <n v="31"/>
    <s v="CytoData"/>
    <s v="Giemsa"/>
    <s v="Leica_DM2000"/>
    <n v="100"/>
    <n v="512"/>
    <n v="8.7400000000000005E-2"/>
    <n v="0.95340000000000003"/>
    <n v="0.95409999999999995"/>
    <n v="6.9999999999992291E-4"/>
  </r>
  <r>
    <s v="CELL_002498"/>
    <x v="10"/>
    <x v="1"/>
    <s v="Normal_WBC"/>
    <n v="13.81"/>
    <n v="50.6"/>
    <n v="0.54600000000000004"/>
    <n v="0.50800000000000001"/>
    <n v="99.606299212598429"/>
    <n v="0.67100000000000004"/>
    <n v="0.40699999999999997"/>
    <n v="3.91"/>
    <n v="2.2000000000000002"/>
    <n v="0.83199999999999996"/>
    <n v="477"/>
    <n v="74"/>
    <n v="230"/>
    <n v="163"/>
    <n v="169"/>
    <n v="90.196078431372555"/>
    <n v="63.921568627450974"/>
    <n v="66.274509803921561"/>
    <n v="0.54600000000000004"/>
    <x v="1"/>
    <x v="1"/>
    <n v="7638"/>
    <n v="5.99"/>
    <n v="14.7"/>
    <n v="37.200000000000003"/>
    <n v="214873"/>
    <n v="95"/>
    <n v="32.299999999999997"/>
    <s v="CytoData"/>
    <s v="May_Grunwald_Giemsa"/>
    <s v="Olympus_BX51"/>
    <n v="40"/>
    <n v="224"/>
    <n v="8.5599999999999996E-2"/>
    <n v="0.99850000000000005"/>
    <n v="0.99619999999999997"/>
    <n v="-2.3000000000000798E-3"/>
  </r>
  <r>
    <s v="CELL_005160"/>
    <x v="14"/>
    <x v="0"/>
    <s v="Anemia"/>
    <n v="8.84"/>
    <n v="0"/>
    <n v="0"/>
    <n v="1"/>
    <n v="0"/>
    <n v="0.92400000000000004"/>
    <n v="0.14599999999999999"/>
    <n v="1.1100000000000001"/>
    <n v="1"/>
    <n v="0.88"/>
    <n v="194"/>
    <n v="54"/>
    <n v="237"/>
    <n v="111"/>
    <n v="129"/>
    <n v="92.941176470588232"/>
    <n v="43.529411764705884"/>
    <n v="50.588235294117645"/>
    <n v="0.44600000000000001"/>
    <x v="1"/>
    <x v="0"/>
    <n v="5671"/>
    <n v="4.83"/>
    <n v="13.7"/>
    <n v="40.1"/>
    <n v="212338"/>
    <n v="85"/>
    <n v="37"/>
    <s v="Raabin_WBC"/>
    <s v="Giemsa"/>
    <s v="Leica_DM2000"/>
    <n v="100"/>
    <n v="512"/>
    <n v="0.66200000000000003"/>
    <n v="0.8478"/>
    <n v="0.69699999999999995"/>
    <n v="-0.15080000000000005"/>
  </r>
  <r>
    <s v="CELL_003500"/>
    <x v="2"/>
    <x v="1"/>
    <s v="Normal_RBC"/>
    <n v="7.14"/>
    <n v="0"/>
    <n v="0"/>
    <n v="1"/>
    <n v="0"/>
    <n v="0.92500000000000004"/>
    <n v="0.16300000000000001"/>
    <n v="0.6"/>
    <n v="1"/>
    <n v="0.95"/>
    <n v="166"/>
    <n v="43"/>
    <n v="218"/>
    <n v="132"/>
    <n v="142"/>
    <n v="85.490196078431367"/>
    <n v="51.764705882352949"/>
    <n v="55.686274509803923"/>
    <n v="0.54800000000000004"/>
    <x v="0"/>
    <x v="0"/>
    <n v="6397"/>
    <n v="3.33"/>
    <n v="16.899999999999999"/>
    <n v="34.9"/>
    <n v="296332"/>
    <n v="78.900000000000006"/>
    <n v="32.1"/>
    <s v="Raabin_WBC"/>
    <s v="Wright"/>
    <s v="Olympus_BX51"/>
    <n v="40"/>
    <n v="360"/>
    <n v="4.53E-2"/>
    <n v="0.96540000000000004"/>
    <n v="0.96599999999999997"/>
    <n v="5.9999999999993392E-4"/>
  </r>
  <r>
    <s v="CELL_000959"/>
    <x v="1"/>
    <x v="1"/>
    <s v="Normal_WBC"/>
    <n v="11.52"/>
    <n v="47.6"/>
    <n v="0.50600000000000001"/>
    <n v="0.51700000000000002"/>
    <n v="92.069632495164413"/>
    <n v="0.77900000000000003"/>
    <n v="0.35"/>
    <n v="3.47"/>
    <n v="3"/>
    <n v="0.9"/>
    <n v="420"/>
    <n v="68"/>
    <n v="218"/>
    <n v="174"/>
    <n v="208"/>
    <n v="85.490196078431367"/>
    <n v="68.235294117647058"/>
    <n v="81.568627450980387"/>
    <n v="0.63500000000000001"/>
    <x v="2"/>
    <x v="1"/>
    <n v="9715"/>
    <n v="3.03"/>
    <n v="10.8"/>
    <n v="34.5"/>
    <n v="351719"/>
    <n v="94.7"/>
    <n v="36.5"/>
    <s v="PBC_Dataset"/>
    <s v="Wright"/>
    <s v="Zeiss_Axio"/>
    <n v="60"/>
    <n v="256"/>
    <n v="0.14460000000000001"/>
    <n v="0.81589999999999996"/>
    <n v="0.80310000000000004"/>
    <n v="-1.2799999999999923E-2"/>
  </r>
  <r>
    <s v="CELL_001794"/>
    <x v="5"/>
    <x v="1"/>
    <s v="Normal_WBC"/>
    <n v="10.199999999999999"/>
    <n v="76.900000000000006"/>
    <n v="0.86399999999999999"/>
    <n v="0.14799999999999999"/>
    <n v="519.5945945945947"/>
    <n v="0.86"/>
    <n v="0.26800000000000002"/>
    <n v="0.8"/>
    <n v="1"/>
    <n v="0.91100000000000003"/>
    <n v="281"/>
    <n v="50"/>
    <n v="226"/>
    <n v="144"/>
    <n v="206"/>
    <n v="88.627450980392155"/>
    <n v="56.470588235294116"/>
    <n v="80.784313725490193"/>
    <n v="0.75600000000000001"/>
    <x v="2"/>
    <x v="1"/>
    <n v="4986"/>
    <n v="3.37"/>
    <n v="11.7"/>
    <n v="36.5"/>
    <n v="379856"/>
    <n v="95.3"/>
    <n v="31.5"/>
    <s v="PBC_Dataset"/>
    <s v="Wright"/>
    <s v="Leica_DM2000"/>
    <n v="100"/>
    <n v="256"/>
    <n v="0.15260000000000001"/>
    <n v="0.87139999999999995"/>
    <n v="0.88449999999999995"/>
    <n v="1.3100000000000001E-2"/>
  </r>
  <r>
    <s v="CELL_002089"/>
    <x v="4"/>
    <x v="1"/>
    <s v="Normal_WBC"/>
    <n v="15.14"/>
    <n v="63.2"/>
    <n v="0.53700000000000003"/>
    <n v="0.23100000000000001"/>
    <n v="273.5930735930736"/>
    <n v="0.70299999999999996"/>
    <n v="0.51200000000000001"/>
    <n v="2.5499999999999998"/>
    <n v="1.1000000000000001"/>
    <n v="0.80800000000000005"/>
    <n v="519"/>
    <n v="87"/>
    <n v="210"/>
    <n v="170"/>
    <n v="176"/>
    <n v="82.35294117647058"/>
    <n v="66.666666666666657"/>
    <n v="69.019607843137251"/>
    <n v="0.59599999999999997"/>
    <x v="1"/>
    <x v="1"/>
    <n v="6589"/>
    <n v="4.4000000000000004"/>
    <n v="11.6"/>
    <n v="26.9"/>
    <n v="187870"/>
    <n v="87.2"/>
    <n v="32.700000000000003"/>
    <s v="Raabin_WBC"/>
    <s v="Giemsa"/>
    <s v="Zeiss_Axio"/>
    <n v="100"/>
    <n v="360"/>
    <n v="7.46E-2"/>
    <n v="0.98460000000000003"/>
    <n v="0.94210000000000005"/>
    <n v="-4.2499999999999982E-2"/>
  </r>
  <r>
    <s v="CELL_000332"/>
    <x v="1"/>
    <x v="1"/>
    <s v="Normal_WBC"/>
    <n v="13.41"/>
    <n v="52.6"/>
    <n v="0.47399999999999998"/>
    <n v="0.46"/>
    <n v="114.34782608695652"/>
    <n v="0.7"/>
    <n v="0.32700000000000001"/>
    <n v="3.81"/>
    <n v="3.5"/>
    <n v="0.72599999999999998"/>
    <n v="330"/>
    <n v="73"/>
    <n v="222"/>
    <n v="135"/>
    <n v="191"/>
    <n v="87.058823529411768"/>
    <n v="52.941176470588239"/>
    <n v="74.901960784313729"/>
    <n v="0.74299999999999999"/>
    <x v="1"/>
    <x v="1"/>
    <n v="11719"/>
    <n v="4.32"/>
    <n v="15.4"/>
    <n v="34.299999999999997"/>
    <n v="317675"/>
    <n v="90.3"/>
    <n v="31.3"/>
    <s v="CytoData"/>
    <s v="Wright"/>
    <s v="Zeiss_Axio"/>
    <n v="40"/>
    <n v="224"/>
    <n v="6.13E-2"/>
    <n v="0.87709999999999999"/>
    <n v="0.91959999999999997"/>
    <n v="4.2499999999999982E-2"/>
  </r>
  <r>
    <s v="CELL_003204"/>
    <x v="2"/>
    <x v="1"/>
    <s v="Normal_RBC"/>
    <n v="7.31"/>
    <n v="0"/>
    <n v="0"/>
    <n v="1"/>
    <n v="0"/>
    <n v="0.91600000000000004"/>
    <n v="0.20100000000000001"/>
    <n v="0.77"/>
    <n v="1"/>
    <n v="0.97399999999999998"/>
    <n v="192"/>
    <n v="41"/>
    <n v="222"/>
    <n v="134"/>
    <n v="117"/>
    <n v="87.058823529411768"/>
    <n v="52.549019607843142"/>
    <n v="45.882352941176471"/>
    <n v="0.47499999999999998"/>
    <x v="0"/>
    <x v="1"/>
    <n v="6099"/>
    <n v="4.53"/>
    <n v="12.1"/>
    <n v="41.2"/>
    <n v="172909"/>
    <n v="82.7"/>
    <n v="33.799999999999997"/>
    <s v="Raabin_WBC"/>
    <s v="Wright"/>
    <s v="Zeiss_Axio"/>
    <n v="60"/>
    <n v="512"/>
    <n v="0.13730000000000001"/>
    <n v="0.96160000000000001"/>
    <n v="0.90569999999999995"/>
    <n v="-5.5900000000000061E-2"/>
  </r>
  <r>
    <s v="CELL_003835"/>
    <x v="7"/>
    <x v="1"/>
    <s v="Normal_Platelet"/>
    <n v="2.3199999999999998"/>
    <n v="0"/>
    <n v="0"/>
    <n v="1"/>
    <n v="0"/>
    <n v="0.70899999999999996"/>
    <n v="0.32200000000000001"/>
    <n v="2.82"/>
    <n v="1"/>
    <n v="0.72"/>
    <n v="27"/>
    <n v="14"/>
    <n v="225"/>
    <n v="157"/>
    <n v="171"/>
    <n v="88.235294117647058"/>
    <n v="61.568627450980394"/>
    <n v="67.058823529411754"/>
    <n v="0.45800000000000002"/>
    <x v="1"/>
    <x v="0"/>
    <n v="1377"/>
    <n v="4.43"/>
    <n v="12.6"/>
    <n v="36"/>
    <n v="228256"/>
    <n v="89.2"/>
    <n v="34"/>
    <s v="PBC_Dataset"/>
    <s v="Giemsa"/>
    <s v="Zeiss_Axio"/>
    <n v="100"/>
    <n v="256"/>
    <n v="6.7100000000000007E-2"/>
    <n v="0.97489999999999999"/>
    <n v="0.84140000000000004"/>
    <n v="-0.13349999999999995"/>
  </r>
  <r>
    <s v="CELL_002971"/>
    <x v="2"/>
    <x v="1"/>
    <s v="Normal_RBC"/>
    <n v="7.93"/>
    <n v="0"/>
    <n v="0"/>
    <n v="1"/>
    <n v="0"/>
    <n v="0.83199999999999996"/>
    <n v="0.14899999999999999"/>
    <n v="0.21"/>
    <n v="1"/>
    <n v="0.95799999999999996"/>
    <n v="196"/>
    <n v="49"/>
    <n v="236"/>
    <n v="120"/>
    <n v="126"/>
    <n v="92.549019607843135"/>
    <n v="47.058823529411761"/>
    <n v="49.411764705882355"/>
    <n v="0.48399999999999999"/>
    <x v="1"/>
    <x v="1"/>
    <n v="3361"/>
    <n v="6.34"/>
    <n v="14.3"/>
    <n v="35.9"/>
    <n v="217593"/>
    <n v="96.1"/>
    <n v="31.7"/>
    <s v="Raabin_WBC"/>
    <s v="Giemsa"/>
    <s v="Leica_DM2000"/>
    <n v="60"/>
    <n v="256"/>
    <n v="0.10680000000000001"/>
    <n v="0.95789999999999997"/>
    <n v="0.87880000000000003"/>
    <n v="-7.9099999999999948E-2"/>
  </r>
  <r>
    <s v="CELL_002460"/>
    <x v="10"/>
    <x v="1"/>
    <s v="Normal_WBC"/>
    <n v="13.41"/>
    <n v="43.1"/>
    <n v="0.47"/>
    <n v="0.443"/>
    <n v="97.291196388261852"/>
    <n v="0.92100000000000004"/>
    <n v="0.50800000000000001"/>
    <n v="4.2"/>
    <n v="1.7"/>
    <n v="0.749"/>
    <n v="543"/>
    <n v="92"/>
    <n v="222"/>
    <n v="149"/>
    <n v="151"/>
    <n v="87.058823529411768"/>
    <n v="58.431372549019613"/>
    <n v="59.215686274509807"/>
    <n v="0.70899999999999996"/>
    <x v="1"/>
    <x v="1"/>
    <n v="4265"/>
    <n v="4.47"/>
    <n v="12.3"/>
    <n v="35.200000000000003"/>
    <n v="357008"/>
    <n v="78.400000000000006"/>
    <n v="32.700000000000003"/>
    <s v="PBC_Dataset"/>
    <s v="Giemsa"/>
    <s v="Olympus_BX51"/>
    <n v="40"/>
    <n v="256"/>
    <n v="7.9600000000000004E-2"/>
    <n v="1"/>
    <n v="0.94110000000000005"/>
    <n v="-5.8899999999999952E-2"/>
  </r>
  <r>
    <s v="CELL_001775"/>
    <x v="5"/>
    <x v="1"/>
    <s v="Normal_WBC"/>
    <n v="8.27"/>
    <n v="82"/>
    <n v="0.83099999999999996"/>
    <n v="0.186"/>
    <n v="440.86021505376345"/>
    <n v="0.94899999999999995"/>
    <n v="0.19900000000000001"/>
    <n v="1.55"/>
    <n v="1"/>
    <n v="0.94399999999999995"/>
    <n v="271"/>
    <n v="59"/>
    <n v="175"/>
    <n v="181"/>
    <n v="198"/>
    <n v="68.627450980392155"/>
    <n v="70.980392156862749"/>
    <n v="77.64705882352942"/>
    <n v="0.78100000000000003"/>
    <x v="2"/>
    <x v="0"/>
    <n v="3555"/>
    <n v="3.5"/>
    <n v="14.5"/>
    <n v="42"/>
    <n v="155314"/>
    <n v="92.5"/>
    <n v="33"/>
    <s v="PBC_Dataset"/>
    <s v="Giemsa"/>
    <s v="Leica_DM2000"/>
    <n v="100"/>
    <n v="224"/>
    <n v="9.9299999999999999E-2"/>
    <n v="0.84309999999999996"/>
    <n v="1"/>
    <n v="0.15690000000000004"/>
  </r>
  <r>
    <s v="CELL_004126"/>
    <x v="8"/>
    <x v="0"/>
    <s v="Leukemia"/>
    <n v="17.25"/>
    <n v="75.099999999999994"/>
    <n v="0.45600000000000002"/>
    <n v="0.16"/>
    <n v="469.37499999999994"/>
    <n v="0.748"/>
    <n v="0.219"/>
    <n v="0.67"/>
    <n v="1.1000000000000001"/>
    <n v="0.87"/>
    <n v="707"/>
    <n v="116"/>
    <n v="203"/>
    <n v="137"/>
    <n v="194"/>
    <n v="79.607843137254903"/>
    <n v="53.725490196078432"/>
    <n v="76.078431372549019"/>
    <n v="0.59899999999999998"/>
    <x v="2"/>
    <x v="1"/>
    <n v="6208"/>
    <n v="6.36"/>
    <n v="15.1"/>
    <n v="40.700000000000003"/>
    <n v="198138"/>
    <n v="97.1"/>
    <n v="33.799999999999997"/>
    <s v="PBC_Dataset"/>
    <s v="Giemsa"/>
    <s v="Zeiss_Axio"/>
    <n v="100"/>
    <n v="256"/>
    <n v="0.81189999999999996"/>
    <n v="0.69779999999999998"/>
    <n v="0.8931"/>
    <n v="0.19530000000000003"/>
  </r>
  <r>
    <s v="CELL_003850"/>
    <x v="7"/>
    <x v="1"/>
    <s v="Normal_Platelet"/>
    <n v="3.04"/>
    <n v="0"/>
    <n v="0"/>
    <n v="1"/>
    <n v="0"/>
    <n v="0.78900000000000003"/>
    <n v="0.438"/>
    <n v="2.34"/>
    <n v="1"/>
    <n v="0.97699999999999998"/>
    <n v="32"/>
    <n v="19"/>
    <n v="214"/>
    <n v="168"/>
    <n v="140"/>
    <n v="83.921568627450981"/>
    <n v="65.882352941176464"/>
    <n v="54.901960784313729"/>
    <n v="0.59699999999999998"/>
    <x v="0"/>
    <x v="1"/>
    <n v="7390"/>
    <n v="6.68"/>
    <n v="12.2"/>
    <n v="45.8"/>
    <n v="277016"/>
    <n v="96.3"/>
    <n v="33.700000000000003"/>
    <s v="CytoData"/>
    <s v="Giemsa"/>
    <s v="Zeiss_Axio"/>
    <n v="100"/>
    <n v="256"/>
    <n v="3.6400000000000002E-2"/>
    <n v="0.92"/>
    <n v="0.88990000000000002"/>
    <n v="-3.0100000000000016E-2"/>
  </r>
  <r>
    <s v="CELL_005113"/>
    <x v="17"/>
    <x v="0"/>
    <s v="Sickle_Cell_Anemia"/>
    <n v="6.15"/>
    <n v="0"/>
    <n v="0"/>
    <n v="1"/>
    <n v="0"/>
    <n v="0.32300000000000001"/>
    <n v="0.86299999999999999"/>
    <n v="0.64"/>
    <n v="1"/>
    <n v="0.75800000000000001"/>
    <n v="178"/>
    <n v="77"/>
    <n v="238"/>
    <n v="142"/>
    <n v="122"/>
    <n v="93.333333333333329"/>
    <n v="55.686274509803923"/>
    <n v="47.843137254901961"/>
    <n v="0.51200000000000001"/>
    <x v="2"/>
    <x v="0"/>
    <n v="9931"/>
    <n v="4.97"/>
    <n v="13.8"/>
    <n v="37.799999999999997"/>
    <n v="303798"/>
    <n v="88.4"/>
    <n v="33.200000000000003"/>
    <s v="PBC_Dataset"/>
    <s v="Giemsa"/>
    <s v="Olympus_BX51"/>
    <n v="40"/>
    <n v="256"/>
    <n v="0.87690000000000001"/>
    <n v="0.68520000000000003"/>
    <n v="0.64370000000000005"/>
    <n v="-4.1499999999999981E-2"/>
  </r>
  <r>
    <s v="CELL_004775"/>
    <x v="12"/>
    <x v="0"/>
    <s v="Anemia"/>
    <n v="4.17"/>
    <n v="0"/>
    <n v="0"/>
    <n v="1"/>
    <n v="0"/>
    <n v="0.57899999999999996"/>
    <n v="0.90700000000000003"/>
    <n v="0.61"/>
    <n v="1"/>
    <n v="0.82599999999999996"/>
    <n v="72"/>
    <n v="24"/>
    <n v="235"/>
    <n v="107"/>
    <n v="126"/>
    <n v="92.156862745098039"/>
    <n v="41.96078431372549"/>
    <n v="49.411764705882355"/>
    <n v="0.498"/>
    <x v="1"/>
    <x v="1"/>
    <n v="12301"/>
    <n v="3.93"/>
    <n v="13"/>
    <n v="41.7"/>
    <n v="241802"/>
    <n v="93.7"/>
    <n v="32.1"/>
    <s v="PBC_Dataset"/>
    <s v="Giemsa"/>
    <s v="Olympus_BX51"/>
    <n v="60"/>
    <n v="224"/>
    <n v="0.86760000000000004"/>
    <n v="0.73140000000000005"/>
    <n v="0.62809999999999999"/>
    <n v="-0.10330000000000006"/>
  </r>
  <r>
    <s v="CELL_002759"/>
    <x v="9"/>
    <x v="1"/>
    <s v="Normal_WBC"/>
    <n v="12.4"/>
    <n v="57.7"/>
    <n v="0.83899999999999997"/>
    <n v="0.377"/>
    <n v="153.0503978779841"/>
    <n v="0.69699999999999995"/>
    <n v="0.39200000000000002"/>
    <n v="4.76"/>
    <n v="2.1"/>
    <n v="0.74299999999999999"/>
    <n v="355"/>
    <n v="64"/>
    <n v="170"/>
    <n v="153"/>
    <n v="202"/>
    <n v="66.666666666666657"/>
    <n v="60"/>
    <n v="79.215686274509807"/>
    <n v="0.76100000000000001"/>
    <x v="1"/>
    <x v="1"/>
    <n v="8665"/>
    <n v="6.33"/>
    <n v="16.100000000000001"/>
    <n v="47.2"/>
    <n v="297794"/>
    <n v="84.9"/>
    <n v="34.6"/>
    <s v="CytoData"/>
    <s v="Giemsa"/>
    <s v="Leica_DM2000"/>
    <n v="100"/>
    <n v="256"/>
    <n v="9.4799999999999995E-2"/>
    <n v="0.82110000000000005"/>
    <n v="0.84750000000000003"/>
    <n v="2.6399999999999979E-2"/>
  </r>
  <r>
    <s v="CELL_003618"/>
    <x v="2"/>
    <x v="1"/>
    <s v="Normal_RBC"/>
    <n v="7.81"/>
    <n v="0"/>
    <n v="0"/>
    <n v="1"/>
    <n v="0"/>
    <n v="0.88800000000000001"/>
    <n v="0.32200000000000001"/>
    <n v="0.54"/>
    <n v="1"/>
    <n v="0.91600000000000004"/>
    <n v="197"/>
    <n v="47"/>
    <n v="229"/>
    <n v="125"/>
    <n v="117"/>
    <n v="89.803921568627459"/>
    <n v="49.019607843137251"/>
    <n v="45.882352941176471"/>
    <n v="0.505"/>
    <x v="2"/>
    <x v="0"/>
    <n v="12191"/>
    <n v="3.93"/>
    <n v="12.2"/>
    <n v="44.3"/>
    <n v="175057"/>
    <n v="91.7"/>
    <n v="31.2"/>
    <s v="CytoData"/>
    <s v="Wright"/>
    <s v="Olympus_BX51"/>
    <n v="60"/>
    <n v="512"/>
    <n v="0.1338"/>
    <n v="1"/>
    <n v="0.90029999999999999"/>
    <n v="-9.9700000000000011E-2"/>
  </r>
  <r>
    <s v="CELL_002699"/>
    <x v="9"/>
    <x v="1"/>
    <s v="Normal_WBC"/>
    <n v="10.9"/>
    <n v="57.3"/>
    <n v="0.54600000000000004"/>
    <n v="0.36399999999999999"/>
    <n v="157.41758241758242"/>
    <n v="0.65700000000000003"/>
    <n v="0.40400000000000003"/>
    <n v="4.7"/>
    <n v="1.6"/>
    <n v="0.79700000000000004"/>
    <n v="394"/>
    <n v="58"/>
    <n v="206"/>
    <n v="129"/>
    <n v="208"/>
    <n v="80.784313725490193"/>
    <n v="50.588235294117645"/>
    <n v="81.568627450980387"/>
    <n v="0.74099999999999999"/>
    <x v="1"/>
    <x v="0"/>
    <n v="11118"/>
    <n v="4.6900000000000004"/>
    <n v="13"/>
    <n v="36.700000000000003"/>
    <n v="275129"/>
    <n v="89.4"/>
    <n v="34.299999999999997"/>
    <s v="PBC_Dataset"/>
    <s v="Wright"/>
    <s v="Zeiss_Axio"/>
    <n v="100"/>
    <n v="512"/>
    <n v="4.3999999999999997E-2"/>
    <n v="0.99260000000000004"/>
    <n v="0.94799999999999995"/>
    <n v="-4.4600000000000084E-2"/>
  </r>
  <r>
    <s v="CELL_001711"/>
    <x v="5"/>
    <x v="1"/>
    <s v="Normal_WBC"/>
    <n v="10.24"/>
    <n v="78.400000000000006"/>
    <n v="0.74099999999999999"/>
    <n v="0.24099999999999999"/>
    <n v="325.31120331950211"/>
    <n v="0.93100000000000005"/>
    <n v="0.27700000000000002"/>
    <n v="1.51"/>
    <n v="1"/>
    <n v="0.91600000000000004"/>
    <n v="251"/>
    <n v="67"/>
    <n v="198"/>
    <n v="151"/>
    <n v="190"/>
    <n v="77.64705882352942"/>
    <n v="59.215686274509807"/>
    <n v="74.509803921568633"/>
    <n v="0.75800000000000001"/>
    <x v="2"/>
    <x v="0"/>
    <n v="7208"/>
    <n v="4.28"/>
    <n v="12.1"/>
    <n v="46.4"/>
    <n v="248893"/>
    <n v="80.8"/>
    <n v="33.6"/>
    <s v="Raabin_WBC"/>
    <s v="Giemsa"/>
    <s v="Leica_DM2000"/>
    <n v="60"/>
    <n v="224"/>
    <n v="2.5700000000000001E-2"/>
    <n v="0.79149999999999998"/>
    <n v="0.94269999999999998"/>
    <n v="0.1512"/>
  </r>
  <r>
    <s v="CELL_004490"/>
    <x v="16"/>
    <x v="0"/>
    <s v="Anemia"/>
    <n v="8.36"/>
    <n v="0"/>
    <n v="0"/>
    <n v="1"/>
    <n v="0"/>
    <n v="0.52300000000000002"/>
    <n v="0.89600000000000002"/>
    <n v="0.55000000000000004"/>
    <n v="1"/>
    <n v="0.92200000000000004"/>
    <n v="218"/>
    <n v="48"/>
    <n v="233"/>
    <n v="156"/>
    <n v="143"/>
    <n v="91.372549019607845"/>
    <n v="61.176470588235297"/>
    <n v="56.078431372549019"/>
    <n v="0.47199999999999998"/>
    <x v="0"/>
    <x v="1"/>
    <n v="11898"/>
    <n v="5.92"/>
    <n v="15"/>
    <n v="34.5"/>
    <n v="264565"/>
    <n v="89.6"/>
    <n v="35.4"/>
    <s v="Raabin_WBC"/>
    <s v="Giemsa"/>
    <s v="Olympus_BX51"/>
    <n v="60"/>
    <n v="224"/>
    <n v="0.97430000000000005"/>
    <n v="0.83330000000000004"/>
    <n v="0.8448"/>
    <n v="1.1499999999999955E-2"/>
  </r>
  <r>
    <s v="CELL_002479"/>
    <x v="10"/>
    <x v="1"/>
    <s v="Normal_WBC"/>
    <n v="14.82"/>
    <n v="55"/>
    <n v="0.58299999999999996"/>
    <n v="0.436"/>
    <n v="126.14678899082568"/>
    <n v="0.85199999999999998"/>
    <n v="0.45700000000000002"/>
    <n v="4.7300000000000004"/>
    <n v="1.9"/>
    <n v="0.8"/>
    <n v="425"/>
    <n v="85"/>
    <n v="253"/>
    <n v="142"/>
    <n v="146"/>
    <n v="99.215686274509807"/>
    <n v="55.686274509803923"/>
    <n v="57.254901960784309"/>
    <n v="0.67500000000000004"/>
    <x v="1"/>
    <x v="1"/>
    <n v="8628"/>
    <n v="5.27"/>
    <n v="11"/>
    <n v="44.8"/>
    <n v="322602"/>
    <n v="96.9"/>
    <n v="35"/>
    <s v="PBC_Dataset"/>
    <s v="Wright"/>
    <s v="Zeiss_Axio"/>
    <n v="40"/>
    <n v="224"/>
    <n v="0.1484"/>
    <n v="0.92079999999999995"/>
    <n v="0.87980000000000003"/>
    <n v="-4.0999999999999925E-2"/>
  </r>
  <r>
    <s v="CELL_001367"/>
    <x v="5"/>
    <x v="1"/>
    <s v="Normal_WBC"/>
    <n v="10.45"/>
    <n v="82.2"/>
    <n v="0.85399999999999998"/>
    <n v="0.14799999999999999"/>
    <n v="555.40540540540542"/>
    <n v="0.89200000000000002"/>
    <n v="0.27700000000000002"/>
    <n v="0.9"/>
    <n v="1.1000000000000001"/>
    <n v="0.90200000000000002"/>
    <n v="254"/>
    <n v="65"/>
    <n v="213"/>
    <n v="156"/>
    <n v="200"/>
    <n v="83.529411764705884"/>
    <n v="61.176470588235297"/>
    <n v="78.431372549019613"/>
    <n v="0.79900000000000004"/>
    <x v="2"/>
    <x v="0"/>
    <n v="6011"/>
    <n v="4.92"/>
    <n v="12.9"/>
    <n v="33.799999999999997"/>
    <n v="250072"/>
    <n v="88.2"/>
    <n v="33.299999999999997"/>
    <s v="CytoData"/>
    <s v="May_Grunwald_Giemsa"/>
    <s v="Zeiss_Axio"/>
    <n v="60"/>
    <n v="256"/>
    <n v="5.8599999999999999E-2"/>
    <n v="1"/>
    <n v="0.90549999999999997"/>
    <n v="-9.4500000000000028E-2"/>
  </r>
  <r>
    <s v="CELL_000174"/>
    <x v="1"/>
    <x v="1"/>
    <s v="Normal_WBC"/>
    <n v="11.15"/>
    <n v="58"/>
    <n v="0.65400000000000003"/>
    <n v="0.46700000000000003"/>
    <n v="124.19700214132762"/>
    <n v="0.82099999999999995"/>
    <n v="0.42899999999999999"/>
    <n v="3.91"/>
    <n v="2.2999999999999998"/>
    <n v="0.85299999999999998"/>
    <n v="469"/>
    <n v="61"/>
    <n v="196"/>
    <n v="147"/>
    <n v="174"/>
    <n v="76.862745098039227"/>
    <n v="57.647058823529406"/>
    <n v="68.235294117647058"/>
    <n v="0.61599999999999999"/>
    <x v="1"/>
    <x v="1"/>
    <n v="7606"/>
    <n v="5.03"/>
    <n v="11.6"/>
    <n v="37.5"/>
    <n v="185200"/>
    <n v="99.9"/>
    <n v="33.9"/>
    <s v="PBC_Dataset"/>
    <s v="Giemsa"/>
    <s v="Leica_DM2000"/>
    <n v="100"/>
    <n v="512"/>
    <n v="6.5699999999999995E-2"/>
    <n v="0.87729999999999997"/>
    <n v="0.84319999999999995"/>
    <n v="-3.4100000000000019E-2"/>
  </r>
  <r>
    <s v="CELL_003883"/>
    <x v="7"/>
    <x v="1"/>
    <s v="Normal_Platelet"/>
    <n v="2.0299999999999998"/>
    <n v="0"/>
    <n v="0"/>
    <n v="1"/>
    <n v="0"/>
    <n v="0.61799999999999999"/>
    <n v="0.33800000000000002"/>
    <n v="3.2"/>
    <n v="1"/>
    <n v="0.86299999999999999"/>
    <n v="18"/>
    <n v="20"/>
    <n v="227"/>
    <n v="137"/>
    <n v="140"/>
    <n v="89.019607843137251"/>
    <n v="53.725490196078432"/>
    <n v="54.901960784313729"/>
    <n v="0.58699999999999997"/>
    <x v="1"/>
    <x v="1"/>
    <n v="2207"/>
    <n v="3.75"/>
    <n v="8.8000000000000007"/>
    <n v="42.5"/>
    <n v="250544"/>
    <n v="76.8"/>
    <n v="36.299999999999997"/>
    <s v="PBC_Dataset"/>
    <s v="Wright"/>
    <s v="Olympus_BX51"/>
    <n v="40"/>
    <n v="360"/>
    <n v="9.7699999999999995E-2"/>
    <n v="0.93369999999999997"/>
    <n v="0.94720000000000004"/>
    <n v="1.3500000000000068E-2"/>
  </r>
  <r>
    <s v="CELL_004332"/>
    <x v="13"/>
    <x v="0"/>
    <s v="Leukemia"/>
    <n v="16.02"/>
    <n v="77.3"/>
    <n v="0.49"/>
    <n v="0.21"/>
    <n v="368.09523809523807"/>
    <n v="0.95799999999999996"/>
    <n v="0.18"/>
    <n v="1.1100000000000001"/>
    <n v="1"/>
    <n v="0.877"/>
    <n v="394"/>
    <n v="92"/>
    <n v="180"/>
    <n v="107"/>
    <n v="182"/>
    <n v="70.588235294117652"/>
    <n v="41.96078431372549"/>
    <n v="71.372549019607845"/>
    <n v="0.68899999999999995"/>
    <x v="2"/>
    <x v="0"/>
    <n v="6927"/>
    <n v="3.5"/>
    <n v="14"/>
    <n v="38"/>
    <n v="234584"/>
    <n v="83.4"/>
    <n v="33"/>
    <s v="CytoData"/>
    <s v="Giemsa"/>
    <s v="Leica_DM2000"/>
    <n v="60"/>
    <n v="256"/>
    <n v="0.72050000000000003"/>
    <n v="0.76449999999999996"/>
    <n v="0.76139999999999997"/>
    <n v="-3.0999999999999917E-3"/>
  </r>
  <r>
    <s v="CELL_005219"/>
    <x v="14"/>
    <x v="0"/>
    <s v="Anemia"/>
    <n v="9.2100000000000009"/>
    <n v="0"/>
    <n v="0"/>
    <n v="1"/>
    <n v="0"/>
    <n v="0.92500000000000004"/>
    <n v="0.26800000000000002"/>
    <n v="0.97"/>
    <n v="1"/>
    <n v="0.95499999999999996"/>
    <n v="191"/>
    <n v="51"/>
    <n v="237"/>
    <n v="134"/>
    <n v="139"/>
    <n v="92.941176470588232"/>
    <n v="52.549019607843142"/>
    <n v="54.509803921568626"/>
    <n v="0.39900000000000002"/>
    <x v="1"/>
    <x v="1"/>
    <n v="6517"/>
    <n v="4.3"/>
    <n v="11.3"/>
    <n v="45.8"/>
    <n v="340152"/>
    <n v="98.1"/>
    <n v="34"/>
    <s v="Raabin_WBC"/>
    <s v="Wright"/>
    <s v="Leica_DM2000"/>
    <n v="100"/>
    <n v="256"/>
    <n v="0.81440000000000001"/>
    <n v="0.79690000000000005"/>
    <n v="0.746"/>
    <n v="-5.0900000000000056E-2"/>
  </r>
  <r>
    <s v="CELL_005124"/>
    <x v="14"/>
    <x v="0"/>
    <s v="Anemia"/>
    <n v="8.35"/>
    <n v="0"/>
    <n v="0"/>
    <n v="1"/>
    <n v="0"/>
    <n v="0.90300000000000002"/>
    <n v="0.19800000000000001"/>
    <n v="0.92"/>
    <n v="1"/>
    <n v="0.84199999999999997"/>
    <n v="199"/>
    <n v="45"/>
    <n v="223"/>
    <n v="126"/>
    <n v="127"/>
    <n v="87.450980392156865"/>
    <n v="49.411764705882355"/>
    <n v="49.803921568627452"/>
    <n v="0.55500000000000005"/>
    <x v="0"/>
    <x v="0"/>
    <n v="4485"/>
    <n v="3.12"/>
    <n v="11.9"/>
    <n v="29.1"/>
    <n v="191843"/>
    <n v="86.5"/>
    <n v="33.4"/>
    <s v="CytoData"/>
    <s v="Wright"/>
    <s v="Olympus_BX51"/>
    <n v="100"/>
    <n v="224"/>
    <n v="0.68589999999999995"/>
    <n v="0.92230000000000001"/>
    <n v="0.84279999999999999"/>
    <n v="-7.9500000000000015E-2"/>
  </r>
  <r>
    <s v="CELL_003283"/>
    <x v="2"/>
    <x v="1"/>
    <s v="Normal_RBC"/>
    <n v="6.84"/>
    <n v="0"/>
    <n v="0"/>
    <n v="1"/>
    <n v="0"/>
    <n v="0.84499999999999997"/>
    <n v="0.22900000000000001"/>
    <n v="0.26"/>
    <n v="1"/>
    <n v="0.97"/>
    <n v="195"/>
    <n v="47"/>
    <n v="234"/>
    <n v="131"/>
    <n v="141"/>
    <n v="91.764705882352942"/>
    <n v="51.372549019607838"/>
    <n v="55.294117647058826"/>
    <n v="0.46200000000000002"/>
    <x v="1"/>
    <x v="0"/>
    <n v="11337"/>
    <n v="4.9400000000000004"/>
    <n v="14"/>
    <n v="39.9"/>
    <n v="279211"/>
    <n v="100.1"/>
    <n v="33.200000000000003"/>
    <s v="Raabin_WBC"/>
    <s v="Giemsa"/>
    <s v="Zeiss_Axio"/>
    <n v="60"/>
    <n v="224"/>
    <n v="5.1499999999999997E-2"/>
    <n v="0.85640000000000005"/>
    <n v="0.94079999999999997"/>
    <n v="8.439999999999992E-2"/>
  </r>
  <r>
    <s v="CELL_001953"/>
    <x v="4"/>
    <x v="1"/>
    <s v="Normal_WBC"/>
    <n v="14.65"/>
    <n v="61.5"/>
    <n v="0.52400000000000002"/>
    <n v="0.434"/>
    <n v="141.70506912442397"/>
    <n v="0.70399999999999996"/>
    <n v="0.38100000000000001"/>
    <n v="1.76"/>
    <n v="1"/>
    <n v="0.84199999999999997"/>
    <n v="648"/>
    <n v="104"/>
    <n v="195"/>
    <n v="144"/>
    <n v="188"/>
    <n v="76.470588235294116"/>
    <n v="56.470588235294116"/>
    <n v="73.725490196078439"/>
    <n v="0.54800000000000004"/>
    <x v="2"/>
    <x v="0"/>
    <n v="7728"/>
    <n v="3.74"/>
    <n v="10.7"/>
    <n v="45.1"/>
    <n v="259665"/>
    <n v="101.8"/>
    <n v="31.8"/>
    <s v="PBC_Dataset"/>
    <s v="Wright"/>
    <s v="Zeiss_Axio"/>
    <n v="60"/>
    <n v="224"/>
    <n v="9.9099999999999994E-2"/>
    <n v="0.86470000000000002"/>
    <n v="0.7641"/>
    <n v="-0.10060000000000002"/>
  </r>
  <r>
    <s v="CELL_003075"/>
    <x v="2"/>
    <x v="1"/>
    <s v="Normal_RBC"/>
    <n v="7.22"/>
    <n v="0"/>
    <n v="0"/>
    <n v="1"/>
    <n v="0"/>
    <n v="0.92700000000000005"/>
    <n v="0.21099999999999999"/>
    <n v="0.32"/>
    <n v="1"/>
    <n v="0.89700000000000002"/>
    <n v="162"/>
    <n v="55"/>
    <n v="233"/>
    <n v="137"/>
    <n v="105"/>
    <n v="91.372549019607845"/>
    <n v="53.725490196078432"/>
    <n v="41.17647058823529"/>
    <n v="0.47699999999999998"/>
    <x v="1"/>
    <x v="1"/>
    <n v="5699"/>
    <n v="3.85"/>
    <n v="10.1"/>
    <n v="40.799999999999997"/>
    <n v="251509"/>
    <n v="79.8"/>
    <n v="32"/>
    <s v="Raabin_WBC"/>
    <s v="Wright"/>
    <s v="Zeiss_Axio"/>
    <n v="100"/>
    <n v="256"/>
    <n v="0.1014"/>
    <n v="0.87209999999999999"/>
    <n v="0.77690000000000003"/>
    <n v="-9.5199999999999951E-2"/>
  </r>
  <r>
    <s v="CELL_005311"/>
    <x v="0"/>
    <x v="0"/>
    <s v="Infection"/>
    <n v="11.6"/>
    <n v="70.5"/>
    <n v="0.52300000000000002"/>
    <n v="0.40200000000000002"/>
    <n v="175.37313432835819"/>
    <n v="0.76500000000000001"/>
    <n v="0.42399999999999999"/>
    <n v="3.53"/>
    <n v="4.9000000000000004"/>
    <n v="0.79600000000000004"/>
    <n v="480"/>
    <n v="97"/>
    <n v="214"/>
    <n v="147"/>
    <n v="198"/>
    <n v="83.921568627450981"/>
    <n v="57.647058823529406"/>
    <n v="77.64705882352942"/>
    <n v="0.64400000000000002"/>
    <x v="2"/>
    <x v="1"/>
    <n v="8334"/>
    <n v="4.97"/>
    <n v="13.6"/>
    <n v="42.6"/>
    <n v="231787"/>
    <n v="81"/>
    <n v="34.299999999999997"/>
    <s v="CytoData"/>
    <s v="Wright"/>
    <s v="Olympus_BX51"/>
    <n v="60"/>
    <n v="360"/>
    <n v="0.72689999999999999"/>
    <n v="0.70660000000000001"/>
    <n v="0.71060000000000001"/>
    <n v="4.0000000000000036E-3"/>
  </r>
  <r>
    <s v="CELL_002037"/>
    <x v="4"/>
    <x v="1"/>
    <s v="Normal_WBC"/>
    <n v="17.079999999999998"/>
    <n v="69.7"/>
    <n v="0.52200000000000002"/>
    <n v="0.41099999999999998"/>
    <n v="169.58637469586375"/>
    <n v="0.59099999999999997"/>
    <n v="0.379"/>
    <n v="2.5"/>
    <n v="1.2"/>
    <n v="0.81299999999999994"/>
    <n v="531"/>
    <n v="81"/>
    <n v="187"/>
    <n v="173"/>
    <n v="195"/>
    <n v="73.333333333333329"/>
    <n v="67.843137254901961"/>
    <n v="76.470588235294116"/>
    <n v="0.61799999999999999"/>
    <x v="0"/>
    <x v="0"/>
    <n v="5791"/>
    <n v="5.67"/>
    <n v="10"/>
    <n v="32.799999999999997"/>
    <n v="268259"/>
    <n v="92"/>
    <n v="34.799999999999997"/>
    <s v="PBC_Dataset"/>
    <s v="May_Grunwald_Giemsa"/>
    <s v="Olympus_BX51"/>
    <n v="100"/>
    <n v="512"/>
    <n v="5.45E-2"/>
    <n v="0.91059999999999997"/>
    <n v="0.96260000000000001"/>
    <n v="5.2000000000000046E-2"/>
  </r>
  <r>
    <s v="CELL_005152"/>
    <x v="14"/>
    <x v="0"/>
    <s v="Anemia"/>
    <n v="8.76"/>
    <n v="0"/>
    <n v="0"/>
    <n v="1"/>
    <n v="0"/>
    <n v="0.82899999999999996"/>
    <n v="0.20200000000000001"/>
    <n v="0.72"/>
    <n v="1"/>
    <n v="0.94599999999999995"/>
    <n v="230"/>
    <n v="53"/>
    <n v="225"/>
    <n v="140"/>
    <n v="127"/>
    <n v="88.235294117647058"/>
    <n v="54.901960784313729"/>
    <n v="49.803921568627452"/>
    <n v="0.44500000000000001"/>
    <x v="1"/>
    <x v="1"/>
    <n v="5595"/>
    <n v="4.8099999999999996"/>
    <n v="14.5"/>
    <n v="37.6"/>
    <n v="274388"/>
    <n v="79.2"/>
    <n v="34.700000000000003"/>
    <s v="PBC_Dataset"/>
    <s v="Giemsa"/>
    <s v="Olympus_BX51"/>
    <n v="100"/>
    <n v="224"/>
    <n v="0.77070000000000005"/>
    <n v="0.84189999999999998"/>
    <n v="0.68200000000000005"/>
    <n v="-0.15989999999999993"/>
  </r>
  <r>
    <s v="CELL_005279"/>
    <x v="0"/>
    <x v="0"/>
    <s v="Infection"/>
    <n v="15.99"/>
    <n v="59.3"/>
    <n v="0.59599999999999997"/>
    <n v="0.46500000000000002"/>
    <n v="127.5268817204301"/>
    <n v="0.71899999999999997"/>
    <n v="0.57199999999999995"/>
    <n v="2.7"/>
    <n v="5.7"/>
    <n v="0.83499999999999996"/>
    <n v="549"/>
    <n v="88"/>
    <n v="221"/>
    <n v="161"/>
    <n v="166"/>
    <n v="86.666666666666671"/>
    <n v="63.13725490196078"/>
    <n v="65.098039215686271"/>
    <n v="0.59699999999999998"/>
    <x v="1"/>
    <x v="0"/>
    <n v="4755"/>
    <n v="4.74"/>
    <n v="11.9"/>
    <n v="33.200000000000003"/>
    <n v="344987"/>
    <n v="84.6"/>
    <n v="33.6"/>
    <s v="Raabin_WBC"/>
    <s v="Giemsa"/>
    <s v="Olympus_BX51"/>
    <n v="60"/>
    <n v="512"/>
    <n v="0.89590000000000003"/>
    <n v="0.58240000000000003"/>
    <n v="0.90800000000000003"/>
    <n v="0.3256"/>
  </r>
  <r>
    <s v="CELL_004047"/>
    <x v="8"/>
    <x v="0"/>
    <s v="Leukemia"/>
    <n v="9.7899999999999991"/>
    <n v="80.400000000000006"/>
    <n v="0.3"/>
    <n v="6.5000000000000002E-2"/>
    <n v="1236.9230769230769"/>
    <n v="0.83199999999999996"/>
    <n v="0.185"/>
    <n v="1.1599999999999999"/>
    <n v="1"/>
    <n v="0.88500000000000001"/>
    <n v="721"/>
    <n v="102"/>
    <n v="196"/>
    <n v="141"/>
    <n v="194"/>
    <n v="76.862745098039227"/>
    <n v="55.294117647058826"/>
    <n v="76.078431372549019"/>
    <n v="0.623"/>
    <x v="2"/>
    <x v="1"/>
    <n v="9307"/>
    <n v="3.85"/>
    <n v="13.4"/>
    <n v="36.799999999999997"/>
    <n v="186638"/>
    <n v="94.6"/>
    <n v="32.200000000000003"/>
    <s v="PBC_Dataset"/>
    <s v="Giemsa"/>
    <s v="Zeiss_Axio"/>
    <n v="100"/>
    <n v="256"/>
    <n v="0.81459999999999999"/>
    <n v="0.62439999999999996"/>
    <n v="0.8226"/>
    <n v="0.19820000000000004"/>
  </r>
  <r>
    <s v="CELL_000001"/>
    <x v="1"/>
    <x v="1"/>
    <s v="Normal_WBC"/>
    <n v="9.34"/>
    <n v="49.2"/>
    <n v="0.46200000000000002"/>
    <n v="0.499"/>
    <n v="98.597194388777567"/>
    <n v="0.83199999999999996"/>
    <n v="0.40600000000000003"/>
    <n v="3.61"/>
    <n v="3.4"/>
    <n v="0.88"/>
    <n v="420"/>
    <n v="72"/>
    <n v="206"/>
    <n v="170"/>
    <n v="178"/>
    <n v="80.784313725490193"/>
    <n v="66.666666666666657"/>
    <n v="69.803921568627445"/>
    <n v="0.71799999999999997"/>
    <x v="1"/>
    <x v="0"/>
    <n v="4169"/>
    <n v="4.88"/>
    <n v="15.4"/>
    <n v="44.5"/>
    <n v="256388"/>
    <n v="99.1"/>
    <n v="33.5"/>
    <s v="PBC_Dataset"/>
    <s v="Giemsa"/>
    <s v="Zeiss_Axio"/>
    <n v="60"/>
    <n v="256"/>
    <n v="0.12039999999999999"/>
    <n v="0.87150000000000005"/>
    <n v="0.91310000000000002"/>
    <n v="4.159999999999997E-2"/>
  </r>
  <r>
    <s v="CELL_002175"/>
    <x v="4"/>
    <x v="1"/>
    <s v="Normal_WBC"/>
    <n v="14.81"/>
    <n v="72.2"/>
    <n v="0.38300000000000001"/>
    <n v="0.318"/>
    <n v="227.04402515723271"/>
    <n v="0.55400000000000005"/>
    <n v="0.39200000000000002"/>
    <n v="2"/>
    <n v="1.6"/>
    <n v="0.74199999999999999"/>
    <n v="490"/>
    <n v="70"/>
    <n v="214"/>
    <n v="152"/>
    <n v="172"/>
    <n v="83.921568627450981"/>
    <n v="59.607843137254903"/>
    <n v="67.450980392156865"/>
    <n v="0.65500000000000003"/>
    <x v="0"/>
    <x v="0"/>
    <n v="6662"/>
    <n v="4.1399999999999997"/>
    <n v="10.6"/>
    <n v="40.700000000000003"/>
    <n v="253494"/>
    <n v="106.9"/>
    <n v="34"/>
    <s v="CytoData"/>
    <s v="Giemsa"/>
    <s v="Leica_DM2000"/>
    <n v="100"/>
    <n v="224"/>
    <n v="6.0900000000000003E-2"/>
    <n v="0.80269999999999997"/>
    <n v="0.9224"/>
    <n v="0.11970000000000003"/>
  </r>
  <r>
    <s v="CELL_001357"/>
    <x v="5"/>
    <x v="1"/>
    <s v="Normal_WBC"/>
    <n v="7.13"/>
    <n v="85.6"/>
    <n v="0.82899999999999996"/>
    <n v="0.24"/>
    <n v="356.66666666666663"/>
    <n v="0.97099999999999997"/>
    <n v="0.27600000000000002"/>
    <n v="0.75"/>
    <n v="1.1000000000000001"/>
    <n v="0.85"/>
    <n v="277"/>
    <n v="54"/>
    <n v="200"/>
    <n v="136"/>
    <n v="178"/>
    <n v="78.431372549019613"/>
    <n v="53.333333333333336"/>
    <n v="69.803921568627445"/>
    <n v="0.69299999999999995"/>
    <x v="0"/>
    <x v="0"/>
    <n v="6443"/>
    <n v="6.03"/>
    <n v="15.2"/>
    <n v="39.6"/>
    <n v="184463"/>
    <n v="95.9"/>
    <n v="33.799999999999997"/>
    <s v="Raabin_WBC"/>
    <s v="May_Grunwald_Giemsa"/>
    <s v="Olympus_BX51"/>
    <n v="40"/>
    <n v="512"/>
    <n v="9.74E-2"/>
    <n v="0.92449999999999999"/>
    <n v="1"/>
    <n v="7.5500000000000012E-2"/>
  </r>
  <r>
    <s v="CELL_004378"/>
    <x v="13"/>
    <x v="0"/>
    <s v="Leukemia"/>
    <n v="12.73"/>
    <n v="76.5"/>
    <n v="0.53"/>
    <n v="0.26500000000000001"/>
    <n v="288.67924528301887"/>
    <n v="0.88900000000000001"/>
    <n v="0.32900000000000001"/>
    <n v="0.97"/>
    <n v="1"/>
    <n v="0.91300000000000003"/>
    <n v="587"/>
    <n v="102"/>
    <n v="185"/>
    <n v="164"/>
    <n v="222"/>
    <n v="72.549019607843135"/>
    <n v="64.313725490196077"/>
    <n v="87.058823529411768"/>
    <n v="0.68100000000000005"/>
    <x v="1"/>
    <x v="0"/>
    <n v="4684"/>
    <n v="4.6500000000000004"/>
    <n v="15.4"/>
    <n v="40.299999999999997"/>
    <n v="156360"/>
    <n v="90.5"/>
    <n v="34.6"/>
    <s v="Raabin_WBC"/>
    <s v="Giemsa"/>
    <s v="Olympus_BX51"/>
    <n v="40"/>
    <n v="512"/>
    <n v="0.71040000000000003"/>
    <n v="0.61799999999999999"/>
    <n v="0.76029999999999998"/>
    <n v="0.14229999999999998"/>
  </r>
  <r>
    <s v="CELL_005475"/>
    <x v="11"/>
    <x v="0"/>
    <s v="Infection"/>
    <n v="14.34"/>
    <n v="56.3"/>
    <n v="0.69199999999999995"/>
    <n v="0.434"/>
    <n v="129.72350230414747"/>
    <n v="0.83099999999999996"/>
    <n v="0.5"/>
    <n v="4.95"/>
    <n v="3.5"/>
    <n v="0.82499999999999996"/>
    <n v="385"/>
    <n v="67"/>
    <n v="206"/>
    <n v="160"/>
    <n v="204"/>
    <n v="80.784313725490193"/>
    <n v="62.745098039215684"/>
    <n v="80"/>
    <n v="0.61599999999999999"/>
    <x v="2"/>
    <x v="0"/>
    <n v="5985"/>
    <n v="4.17"/>
    <n v="11.4"/>
    <n v="27"/>
    <n v="328862"/>
    <n v="70.7"/>
    <n v="35"/>
    <s v="PBC_Dataset"/>
    <s v="May_Grunwald_Giemsa"/>
    <s v="Zeiss_Axio"/>
    <n v="40"/>
    <n v="512"/>
    <n v="0.81559999999999999"/>
    <n v="0.75790000000000002"/>
    <n v="0.77680000000000005"/>
    <n v="1.8900000000000028E-2"/>
  </r>
  <r>
    <s v="CELL_003378"/>
    <x v="2"/>
    <x v="1"/>
    <s v="Normal_RBC"/>
    <n v="6.72"/>
    <n v="0"/>
    <n v="0"/>
    <n v="1"/>
    <n v="0"/>
    <n v="0.93600000000000005"/>
    <n v="0.187"/>
    <n v="0.59"/>
    <n v="1"/>
    <n v="0.88900000000000001"/>
    <n v="184"/>
    <n v="41"/>
    <n v="207"/>
    <n v="127"/>
    <n v="126"/>
    <n v="81.17647058823529"/>
    <n v="49.803921568627452"/>
    <n v="49.411764705882355"/>
    <n v="0.46"/>
    <x v="0"/>
    <x v="0"/>
    <n v="7928"/>
    <n v="3.38"/>
    <n v="12.2"/>
    <n v="36.9"/>
    <n v="348238"/>
    <n v="99.8"/>
    <n v="32.6"/>
    <s v="PBC_Dataset"/>
    <s v="Giemsa"/>
    <s v="Leica_DM2000"/>
    <n v="40"/>
    <n v="224"/>
    <n v="2.1000000000000001E-2"/>
    <n v="0.8962"/>
    <n v="0.79679999999999995"/>
    <n v="-9.9400000000000044E-2"/>
  </r>
  <r>
    <s v="CELL_000397"/>
    <x v="1"/>
    <x v="1"/>
    <s v="Normal_WBC"/>
    <n v="11.61"/>
    <n v="58.5"/>
    <n v="0.65100000000000002"/>
    <n v="0.42699999999999999"/>
    <n v="137.0023419203747"/>
    <n v="0.84699999999999998"/>
    <n v="0.55800000000000005"/>
    <n v="3.23"/>
    <n v="4"/>
    <n v="0.79"/>
    <n v="420"/>
    <n v="70"/>
    <n v="221"/>
    <n v="178"/>
    <n v="183"/>
    <n v="86.666666666666671"/>
    <n v="69.803921568627445"/>
    <n v="71.764705882352942"/>
    <n v="0.75700000000000001"/>
    <x v="1"/>
    <x v="0"/>
    <n v="10825"/>
    <n v="5.55"/>
    <n v="10.5"/>
    <n v="29.8"/>
    <n v="255149"/>
    <n v="95.3"/>
    <n v="32.5"/>
    <s v="CytoData"/>
    <s v="Wright"/>
    <s v="Olympus_BX51"/>
    <n v="100"/>
    <n v="256"/>
    <n v="6.5299999999999997E-2"/>
    <n v="0.96199999999999997"/>
    <n v="0.91839999999999999"/>
    <n v="-4.3599999999999972E-2"/>
  </r>
  <r>
    <s v="CELL_004419"/>
    <x v="13"/>
    <x v="0"/>
    <s v="Leukemia"/>
    <n v="15.21"/>
    <n v="84.6"/>
    <n v="0.44900000000000001"/>
    <n v="0.183"/>
    <n v="462.29508196721309"/>
    <n v="0.90600000000000003"/>
    <n v="0.29099999999999998"/>
    <n v="0.54"/>
    <n v="1"/>
    <n v="0.98499999999999999"/>
    <n v="572"/>
    <n v="96"/>
    <n v="188"/>
    <n v="169"/>
    <n v="203"/>
    <n v="73.725490196078439"/>
    <n v="66.274509803921561"/>
    <n v="79.607843137254903"/>
    <n v="0.69799999999999995"/>
    <x v="2"/>
    <x v="1"/>
    <n v="8358"/>
    <n v="4.28"/>
    <n v="12.6"/>
    <n v="39.5"/>
    <n v="200371"/>
    <n v="85.8"/>
    <n v="33.200000000000003"/>
    <s v="Raabin_WBC"/>
    <s v="May_Grunwald_Giemsa"/>
    <s v="Leica_DM2000"/>
    <n v="100"/>
    <n v="512"/>
    <n v="0.64900000000000002"/>
    <n v="0.82509999999999994"/>
    <n v="0.95699999999999996"/>
    <n v="0.13190000000000002"/>
  </r>
  <r>
    <s v="CELL_003211"/>
    <x v="2"/>
    <x v="1"/>
    <s v="Normal_RBC"/>
    <n v="7.38"/>
    <n v="0"/>
    <n v="0"/>
    <n v="1"/>
    <n v="0"/>
    <n v="0.90800000000000003"/>
    <n v="0.106"/>
    <n v="0.53"/>
    <n v="1"/>
    <n v="0.93100000000000005"/>
    <n v="172"/>
    <n v="44"/>
    <n v="232"/>
    <n v="130"/>
    <n v="127"/>
    <n v="90.980392156862749"/>
    <n v="50.980392156862742"/>
    <n v="49.803921568627452"/>
    <n v="0.51800000000000002"/>
    <x v="2"/>
    <x v="0"/>
    <n v="6765"/>
    <n v="3.79"/>
    <n v="11"/>
    <n v="37"/>
    <n v="350620"/>
    <n v="82.8"/>
    <n v="32.6"/>
    <s v="Raabin_WBC"/>
    <s v="Wright"/>
    <s v="Olympus_BX51"/>
    <n v="60"/>
    <n v="256"/>
    <n v="1.6000000000000001E-3"/>
    <n v="0.89049999999999996"/>
    <n v="0.82379999999999998"/>
    <n v="-6.6699999999999982E-2"/>
  </r>
  <r>
    <s v="CELL_001813"/>
    <x v="5"/>
    <x v="1"/>
    <s v="Normal_WBC"/>
    <n v="11.58"/>
    <n v="79.599999999999994"/>
    <n v="0.81899999999999995"/>
    <n v="0.21199999999999999"/>
    <n v="375.47169811320754"/>
    <n v="0.89800000000000002"/>
    <n v="0.161"/>
    <n v="1.23"/>
    <n v="1.2"/>
    <n v="0.83"/>
    <n v="281"/>
    <n v="50"/>
    <n v="211"/>
    <n v="168"/>
    <n v="193"/>
    <n v="82.745098039215677"/>
    <n v="65.882352941176464"/>
    <n v="75.686274509803923"/>
    <n v="0.72399999999999998"/>
    <x v="1"/>
    <x v="1"/>
    <n v="4797"/>
    <n v="5.71"/>
    <n v="12.2"/>
    <n v="31.8"/>
    <n v="431072"/>
    <n v="85.9"/>
    <n v="34"/>
    <s v="Raabin_WBC"/>
    <s v="Giemsa"/>
    <s v="Leica_DM2000"/>
    <n v="40"/>
    <n v="224"/>
    <n v="2.2599999999999999E-2"/>
    <n v="0.87890000000000001"/>
    <n v="0.88260000000000005"/>
    <n v="3.7000000000000366E-3"/>
  </r>
  <r>
    <s v="CELL_003469"/>
    <x v="2"/>
    <x v="1"/>
    <s v="Normal_RBC"/>
    <n v="8.15"/>
    <n v="0"/>
    <n v="0"/>
    <n v="1"/>
    <n v="0"/>
    <n v="0.89600000000000002"/>
    <n v="0.21"/>
    <n v="0.48"/>
    <n v="1"/>
    <n v="0.92300000000000004"/>
    <n v="233"/>
    <n v="39"/>
    <n v="230"/>
    <n v="131"/>
    <n v="136"/>
    <n v="90.196078431372555"/>
    <n v="51.372549019607838"/>
    <n v="53.333333333333336"/>
    <n v="0.48"/>
    <x v="0"/>
    <x v="0"/>
    <n v="5921"/>
    <n v="5.49"/>
    <n v="10.8"/>
    <n v="32.6"/>
    <n v="123688"/>
    <n v="102.3"/>
    <n v="29.6"/>
    <s v="PBC_Dataset"/>
    <s v="Wright"/>
    <s v="Olympus_BX51"/>
    <n v="40"/>
    <n v="512"/>
    <n v="0.1515"/>
    <n v="0.89259999999999995"/>
    <n v="0.93569999999999998"/>
    <n v="4.3100000000000027E-2"/>
  </r>
  <r>
    <s v="CELL_004263"/>
    <x v="8"/>
    <x v="0"/>
    <s v="Leukemia"/>
    <n v="12.97"/>
    <n v="77.5"/>
    <n v="0.251"/>
    <n v="0.23300000000000001"/>
    <n v="332.61802575107293"/>
    <n v="0.78"/>
    <n v="0.29099999999999998"/>
    <n v="1.0900000000000001"/>
    <n v="1"/>
    <n v="0.92"/>
    <n v="709"/>
    <n v="91"/>
    <n v="174"/>
    <n v="164"/>
    <n v="206"/>
    <n v="68.235294117647058"/>
    <n v="64.313725490196077"/>
    <n v="80.784313725490193"/>
    <n v="0.63600000000000001"/>
    <x v="1"/>
    <x v="0"/>
    <n v="9640"/>
    <n v="6.04"/>
    <n v="17.3"/>
    <n v="38.5"/>
    <n v="135404"/>
    <n v="84.5"/>
    <n v="34.299999999999997"/>
    <s v="PBC_Dataset"/>
    <s v="Giemsa"/>
    <s v="Leica_DM2000"/>
    <n v="40"/>
    <n v="360"/>
    <n v="0.79549999999999998"/>
    <n v="0.57279999999999998"/>
    <n v="0.83420000000000005"/>
    <n v="0.26140000000000008"/>
  </r>
  <r>
    <s v="CELL_000817"/>
    <x v="1"/>
    <x v="1"/>
    <s v="Normal_WBC"/>
    <n v="9.6999999999999993"/>
    <n v="61.6"/>
    <n v="0.44600000000000001"/>
    <n v="0.38300000000000001"/>
    <n v="160.83550913838121"/>
    <n v="0.78700000000000003"/>
    <n v="0.39600000000000002"/>
    <n v="3.16"/>
    <n v="2.8"/>
    <n v="0.877"/>
    <n v="335"/>
    <n v="60"/>
    <n v="208"/>
    <n v="141"/>
    <n v="203"/>
    <n v="81.568627450980387"/>
    <n v="55.294117647058826"/>
    <n v="79.607843137254903"/>
    <n v="0.56799999999999995"/>
    <x v="1"/>
    <x v="1"/>
    <n v="10892"/>
    <n v="4.58"/>
    <n v="13.8"/>
    <n v="48.7"/>
    <n v="197960"/>
    <n v="95.1"/>
    <n v="36"/>
    <s v="Raabin_WBC"/>
    <s v="May_Grunwald_Giemsa"/>
    <s v="Leica_DM2000"/>
    <n v="100"/>
    <n v="360"/>
    <n v="1.35E-2"/>
    <n v="0.93410000000000004"/>
    <n v="1"/>
    <n v="6.5899999999999959E-2"/>
  </r>
  <r>
    <s v="CELL_001573"/>
    <x v="5"/>
    <x v="1"/>
    <s v="Normal_WBC"/>
    <n v="8.3000000000000007"/>
    <n v="72.400000000000006"/>
    <n v="0.64700000000000002"/>
    <n v="0.23100000000000001"/>
    <n v="313.41991341991343"/>
    <n v="0.89400000000000002"/>
    <n v="0.247"/>
    <n v="1.61"/>
    <n v="1"/>
    <n v="0.91900000000000004"/>
    <n v="224"/>
    <n v="69"/>
    <n v="198"/>
    <n v="145"/>
    <n v="197"/>
    <n v="77.64705882352942"/>
    <n v="56.862745098039213"/>
    <n v="77.254901960784323"/>
    <n v="0.84"/>
    <x v="1"/>
    <x v="0"/>
    <n v="12337"/>
    <n v="3.57"/>
    <n v="16.3"/>
    <n v="46.5"/>
    <n v="196452"/>
    <n v="84.4"/>
    <n v="33.6"/>
    <s v="Raabin_WBC"/>
    <s v="Giemsa"/>
    <s v="Leica_DM2000"/>
    <n v="100"/>
    <n v="256"/>
    <n v="0.1308"/>
    <n v="0.91590000000000005"/>
    <n v="0.91159999999999997"/>
    <n v="-4.3000000000000815E-3"/>
  </r>
  <r>
    <s v="CELL_004036"/>
    <x v="8"/>
    <x v="0"/>
    <s v="Leukemia"/>
    <n v="14.7"/>
    <n v="76.2"/>
    <n v="0.27"/>
    <n v="0.191"/>
    <n v="398.95287958115182"/>
    <n v="0.84399999999999997"/>
    <n v="0.308"/>
    <n v="0.62"/>
    <n v="1"/>
    <n v="0.88500000000000001"/>
    <n v="687"/>
    <n v="120"/>
    <n v="180"/>
    <n v="159"/>
    <n v="208"/>
    <n v="70.588235294117652"/>
    <n v="62.352941176470587"/>
    <n v="81.568627450980387"/>
    <n v="0.53200000000000003"/>
    <x v="1"/>
    <x v="0"/>
    <n v="7781"/>
    <n v="5.52"/>
    <n v="12.1"/>
    <n v="42.3"/>
    <n v="209557"/>
    <n v="66.599999999999994"/>
    <n v="34.200000000000003"/>
    <s v="Raabin_WBC"/>
    <s v="Giemsa"/>
    <s v="Zeiss_Axio"/>
    <n v="60"/>
    <n v="512"/>
    <n v="0.92279999999999995"/>
    <n v="0.79420000000000002"/>
    <n v="1"/>
    <n v="0.20579999999999998"/>
  </r>
  <r>
    <s v="CELL_001801"/>
    <x v="5"/>
    <x v="1"/>
    <s v="Normal_WBC"/>
    <n v="8.5399999999999991"/>
    <n v="85.2"/>
    <n v="0.73899999999999999"/>
    <n v="0.183"/>
    <n v="465.57377049180332"/>
    <n v="0.92"/>
    <n v="0.223"/>
    <n v="1.56"/>
    <n v="1"/>
    <n v="0.98499999999999999"/>
    <n v="362"/>
    <n v="61"/>
    <n v="205"/>
    <n v="161"/>
    <n v="204"/>
    <n v="80.392156862745097"/>
    <n v="63.13725490196078"/>
    <n v="80"/>
    <n v="0.72699999999999998"/>
    <x v="0"/>
    <x v="0"/>
    <n v="9921"/>
    <n v="4.24"/>
    <n v="12"/>
    <n v="41.3"/>
    <n v="405075"/>
    <n v="89.4"/>
    <n v="28.9"/>
    <s v="Raabin_WBC"/>
    <s v="Giemsa"/>
    <s v="Leica_DM2000"/>
    <n v="60"/>
    <n v="512"/>
    <n v="0.17119999999999999"/>
    <n v="0.96809999999999996"/>
    <n v="0.88970000000000005"/>
    <n v="-7.8399999999999914E-2"/>
  </r>
  <r>
    <s v="CELL_002281"/>
    <x v="4"/>
    <x v="1"/>
    <s v="Normal_WBC"/>
    <n v="17.5"/>
    <n v="66"/>
    <n v="0.48699999999999999"/>
    <n v="0.247"/>
    <n v="267.20647773279353"/>
    <n v="0.69699999999999995"/>
    <n v="0.65100000000000002"/>
    <n v="1.35"/>
    <n v="1"/>
    <n v="0.72"/>
    <n v="485"/>
    <n v="98"/>
    <n v="180"/>
    <n v="171"/>
    <n v="194"/>
    <n v="70.588235294117652"/>
    <n v="67.058823529411754"/>
    <n v="76.078431372549019"/>
    <n v="0.626"/>
    <x v="2"/>
    <x v="1"/>
    <n v="7051"/>
    <n v="4.8499999999999996"/>
    <n v="15.8"/>
    <n v="36.4"/>
    <n v="233728"/>
    <n v="86.1"/>
    <n v="35.299999999999997"/>
    <s v="CytoData"/>
    <s v="Wright"/>
    <s v="Olympus_BX51"/>
    <n v="100"/>
    <n v="512"/>
    <n v="0.1009"/>
    <n v="0.84819999999999995"/>
    <n v="0.98709999999999998"/>
    <n v="0.13890000000000002"/>
  </r>
  <r>
    <s v="CELL_005245"/>
    <x v="14"/>
    <x v="0"/>
    <s v="Anemia"/>
    <n v="8.23"/>
    <n v="0"/>
    <n v="0"/>
    <n v="1"/>
    <n v="0"/>
    <n v="0.85399999999999998"/>
    <n v="0.18099999999999999"/>
    <n v="0.73"/>
    <n v="1"/>
    <n v="0.92600000000000005"/>
    <n v="205"/>
    <n v="52"/>
    <n v="232"/>
    <n v="128"/>
    <n v="125"/>
    <n v="90.980392156862749"/>
    <n v="50.196078431372548"/>
    <n v="49.019607843137251"/>
    <n v="0.40799999999999997"/>
    <x v="2"/>
    <x v="0"/>
    <n v="5278"/>
    <n v="4.75"/>
    <n v="12.7"/>
    <n v="46.4"/>
    <n v="160323"/>
    <n v="94.5"/>
    <n v="34.299999999999997"/>
    <s v="PBC_Dataset"/>
    <s v="Wright"/>
    <s v="Leica_DM2000"/>
    <n v="60"/>
    <n v="256"/>
    <n v="0.84619999999999995"/>
    <n v="0.64900000000000002"/>
    <n v="0.68089999999999995"/>
    <n v="3.1899999999999928E-2"/>
  </r>
  <r>
    <s v="CELL_004654"/>
    <x v="16"/>
    <x v="0"/>
    <s v="Anemia"/>
    <n v="7.23"/>
    <n v="0"/>
    <n v="0"/>
    <n v="1"/>
    <n v="0"/>
    <n v="0.33800000000000002"/>
    <n v="0.84299999999999997"/>
    <n v="0.48"/>
    <n v="1"/>
    <n v="0.86799999999999999"/>
    <n v="235"/>
    <n v="56"/>
    <n v="248"/>
    <n v="112"/>
    <n v="126"/>
    <n v="97.254901960784309"/>
    <n v="43.921568627450981"/>
    <n v="49.411764705882355"/>
    <n v="0.44500000000000001"/>
    <x v="2"/>
    <x v="0"/>
    <n v="6203"/>
    <n v="5.47"/>
    <n v="12.4"/>
    <n v="34.1"/>
    <n v="281883"/>
    <n v="75.400000000000006"/>
    <n v="33.9"/>
    <s v="Raabin_WBC"/>
    <s v="May_Grunwald_Giemsa"/>
    <s v="Leica_DM2000"/>
    <n v="40"/>
    <n v="256"/>
    <n v="0.86150000000000004"/>
    <n v="0.85329999999999995"/>
    <n v="0.95440000000000003"/>
    <n v="0.10110000000000008"/>
  </r>
  <r>
    <s v="CELL_003759"/>
    <x v="7"/>
    <x v="1"/>
    <s v="Normal_Platelet"/>
    <n v="2.19"/>
    <n v="0"/>
    <n v="0"/>
    <n v="1"/>
    <n v="0"/>
    <n v="0.72699999999999998"/>
    <n v="0.47099999999999997"/>
    <n v="1.94"/>
    <n v="1"/>
    <n v="0.81699999999999995"/>
    <n v="41"/>
    <n v="15"/>
    <n v="237"/>
    <n v="156"/>
    <n v="159"/>
    <n v="92.941176470588232"/>
    <n v="61.176470588235297"/>
    <n v="62.352941176470587"/>
    <n v="0.53300000000000003"/>
    <x v="1"/>
    <x v="0"/>
    <n v="8260"/>
    <n v="4.5199999999999996"/>
    <n v="10.6"/>
    <n v="45.2"/>
    <n v="103670"/>
    <n v="88.4"/>
    <n v="32.9"/>
    <s v="PBC_Dataset"/>
    <s v="Wright"/>
    <s v="Olympus_BX51"/>
    <n v="60"/>
    <n v="256"/>
    <n v="7.6799999999999993E-2"/>
    <n v="0.85660000000000003"/>
    <n v="1"/>
    <n v="0.14339999999999997"/>
  </r>
  <r>
    <s v="CELL_004446"/>
    <x v="13"/>
    <x v="0"/>
    <s v="Leukemia"/>
    <n v="12.93"/>
    <n v="71.5"/>
    <n v="0.44900000000000001"/>
    <n v="7.6999999999999999E-2"/>
    <n v="928.57142857142856"/>
    <n v="0.86699999999999999"/>
    <n v="0.36"/>
    <n v="0.63"/>
    <n v="1"/>
    <n v="0.89600000000000002"/>
    <n v="473"/>
    <n v="82"/>
    <n v="222"/>
    <n v="149"/>
    <n v="170"/>
    <n v="87.058823529411768"/>
    <n v="58.431372549019613"/>
    <n v="66.666666666666657"/>
    <n v="0.77900000000000003"/>
    <x v="1"/>
    <x v="1"/>
    <n v="5373"/>
    <n v="5.14"/>
    <n v="14.4"/>
    <n v="37.299999999999997"/>
    <n v="138123"/>
    <n v="103.3"/>
    <n v="33.1"/>
    <s v="PBC_Dataset"/>
    <s v="Giemsa"/>
    <s v="Olympus_BX51"/>
    <n v="60"/>
    <n v="256"/>
    <n v="0.74429999999999996"/>
    <n v="0.75160000000000005"/>
    <n v="0.88470000000000004"/>
    <n v="0.1331"/>
  </r>
  <r>
    <s v="CELL_004900"/>
    <x v="15"/>
    <x v="0"/>
    <s v="Anemia"/>
    <n v="5.17"/>
    <n v="0"/>
    <n v="0"/>
    <n v="1"/>
    <n v="0"/>
    <n v="0.97599999999999998"/>
    <n v="6.9000000000000006E-2"/>
    <n v="0.51"/>
    <n v="1"/>
    <n v="0.97399999999999998"/>
    <n v="168"/>
    <n v="37"/>
    <n v="227"/>
    <n v="136"/>
    <n v="125"/>
    <n v="89.019607843137251"/>
    <n v="53.333333333333336"/>
    <n v="49.019607843137251"/>
    <n v="0.57099999999999995"/>
    <x v="1"/>
    <x v="1"/>
    <n v="7981"/>
    <n v="5.14"/>
    <n v="13.4"/>
    <n v="44.9"/>
    <n v="315247"/>
    <n v="87.5"/>
    <n v="33.799999999999997"/>
    <s v="Raabin_WBC"/>
    <s v="Giemsa"/>
    <s v="Leica_DM2000"/>
    <n v="100"/>
    <n v="256"/>
    <n v="0.92179999999999995"/>
    <n v="0.74009999999999998"/>
    <n v="0.78849999999999998"/>
    <n v="4.8399999999999999E-2"/>
  </r>
  <r>
    <s v="CELL_005071"/>
    <x v="17"/>
    <x v="0"/>
    <s v="Sickle_Cell_Anemia"/>
    <n v="6.76"/>
    <n v="0"/>
    <n v="0"/>
    <n v="1"/>
    <n v="0"/>
    <n v="0.33700000000000002"/>
    <n v="0.91900000000000004"/>
    <n v="0.6"/>
    <n v="1"/>
    <n v="0.77300000000000002"/>
    <n v="163"/>
    <n v="63"/>
    <n v="230"/>
    <n v="124"/>
    <n v="133"/>
    <n v="90.196078431372555"/>
    <n v="48.627450980392155"/>
    <n v="52.156862745098046"/>
    <n v="0.51800000000000002"/>
    <x v="0"/>
    <x v="1"/>
    <n v="8951"/>
    <n v="4.7699999999999996"/>
    <n v="10.5"/>
    <n v="37.700000000000003"/>
    <n v="264909"/>
    <n v="82.9"/>
    <n v="35.200000000000003"/>
    <s v="PBC_Dataset"/>
    <s v="Giemsa"/>
    <s v="Leica_DM2000"/>
    <n v="100"/>
    <n v="360"/>
    <n v="0.78059999999999996"/>
    <n v="0.84279999999999999"/>
    <n v="0.66879999999999995"/>
    <n v="-0.17400000000000004"/>
  </r>
  <r>
    <s v="CELL_005261"/>
    <x v="0"/>
    <x v="0"/>
    <s v="Infection"/>
    <n v="15.19"/>
    <n v="61.3"/>
    <n v="0.52600000000000002"/>
    <n v="0.41899999999999998"/>
    <n v="146.30071599045345"/>
    <n v="0.72599999999999998"/>
    <n v="0.32300000000000001"/>
    <n v="3.23"/>
    <n v="7.1"/>
    <n v="0.78700000000000003"/>
    <n v="521"/>
    <n v="92"/>
    <n v="223"/>
    <n v="134"/>
    <n v="154"/>
    <n v="87.450980392156865"/>
    <n v="52.549019607843142"/>
    <n v="60.392156862745097"/>
    <n v="0.69299999999999995"/>
    <x v="1"/>
    <x v="1"/>
    <n v="9777"/>
    <n v="4.5199999999999996"/>
    <n v="12.8"/>
    <n v="44.5"/>
    <n v="330619"/>
    <n v="84.1"/>
    <n v="34.5"/>
    <s v="Raabin_WBC"/>
    <s v="Giemsa"/>
    <s v="Leica_DM2000"/>
    <n v="40"/>
    <n v="224"/>
    <n v="0.81440000000000001"/>
    <n v="0.63859999999999995"/>
    <n v="0.91839999999999999"/>
    <n v="0.27980000000000005"/>
  </r>
  <r>
    <s v="CELL_003319"/>
    <x v="2"/>
    <x v="1"/>
    <s v="Normal_RBC"/>
    <n v="7.43"/>
    <n v="0"/>
    <n v="0"/>
    <n v="1"/>
    <n v="0"/>
    <n v="0.95"/>
    <n v="0.23400000000000001"/>
    <n v="0.59"/>
    <n v="1"/>
    <n v="0.93400000000000005"/>
    <n v="173"/>
    <n v="44"/>
    <n v="230"/>
    <n v="136"/>
    <n v="133"/>
    <n v="90.196078431372555"/>
    <n v="53.333333333333336"/>
    <n v="52.156862745098046"/>
    <n v="0.59599999999999997"/>
    <x v="1"/>
    <x v="1"/>
    <n v="8265"/>
    <n v="3.42"/>
    <n v="10.7"/>
    <n v="46.2"/>
    <n v="131159"/>
    <n v="94.3"/>
    <n v="33.799999999999997"/>
    <s v="CytoData"/>
    <s v="Giemsa"/>
    <s v="Olympus_BX51"/>
    <n v="40"/>
    <n v="512"/>
    <n v="6.1800000000000001E-2"/>
    <n v="0.94679999999999997"/>
    <n v="0.90890000000000004"/>
    <n v="-3.7899999999999934E-2"/>
  </r>
  <r>
    <s v="CELL_003862"/>
    <x v="7"/>
    <x v="1"/>
    <s v="Normal_Platelet"/>
    <n v="1.49"/>
    <n v="0"/>
    <n v="0"/>
    <n v="1"/>
    <n v="0"/>
    <n v="0.81499999999999995"/>
    <n v="0.28199999999999997"/>
    <n v="2.5"/>
    <n v="1"/>
    <n v="0.66500000000000004"/>
    <n v="21"/>
    <n v="14"/>
    <n v="206"/>
    <n v="144"/>
    <n v="190"/>
    <n v="80.784313725490193"/>
    <n v="56.470588235294116"/>
    <n v="74.509803921568633"/>
    <n v="0.59399999999999997"/>
    <x v="1"/>
    <x v="1"/>
    <n v="9465"/>
    <n v="5.44"/>
    <n v="15.1"/>
    <n v="39.9"/>
    <n v="297865"/>
    <n v="98.9"/>
    <n v="30.8"/>
    <s v="CytoData"/>
    <s v="Giemsa"/>
    <s v="Zeiss_Axio"/>
    <n v="60"/>
    <n v="224"/>
    <n v="7.6499999999999999E-2"/>
    <n v="0.97370000000000001"/>
    <n v="0.84060000000000001"/>
    <n v="-0.1331"/>
  </r>
  <r>
    <s v="CELL_004606"/>
    <x v="16"/>
    <x v="0"/>
    <s v="Anemia"/>
    <n v="7.87"/>
    <n v="0"/>
    <n v="0"/>
    <n v="1"/>
    <n v="0"/>
    <n v="0.51600000000000001"/>
    <n v="0.70599999999999996"/>
    <n v="0.18"/>
    <n v="1"/>
    <n v="0.91300000000000003"/>
    <n v="159"/>
    <n v="52"/>
    <n v="223"/>
    <n v="112"/>
    <n v="157"/>
    <n v="87.450980392156865"/>
    <n v="43.921568627450981"/>
    <n v="61.568627450980394"/>
    <n v="0.4"/>
    <x v="2"/>
    <x v="1"/>
    <n v="7371"/>
    <n v="4.59"/>
    <n v="12.6"/>
    <n v="43.2"/>
    <n v="331663"/>
    <n v="97.9"/>
    <n v="34.6"/>
    <s v="Raabin_WBC"/>
    <s v="Wright"/>
    <s v="Leica_DM2000"/>
    <n v="100"/>
    <n v="224"/>
    <n v="0.77110000000000001"/>
    <n v="0.90149999999999997"/>
    <n v="0.92620000000000002"/>
    <n v="2.4700000000000055E-2"/>
  </r>
  <r>
    <s v="CELL_004212"/>
    <x v="8"/>
    <x v="0"/>
    <s v="Leukemia"/>
    <n v="16.66"/>
    <n v="77.900000000000006"/>
    <n v="0.32300000000000001"/>
    <n v="0.126"/>
    <n v="618.25396825396831"/>
    <n v="0.82"/>
    <n v="0.158"/>
    <n v="0.86"/>
    <n v="1.1000000000000001"/>
    <n v="0.93500000000000005"/>
    <n v="710"/>
    <n v="89"/>
    <n v="218"/>
    <n v="137"/>
    <n v="216"/>
    <n v="85.490196078431367"/>
    <n v="53.725490196078432"/>
    <n v="84.705882352941174"/>
    <n v="0.66200000000000003"/>
    <x v="0"/>
    <x v="1"/>
    <n v="12469"/>
    <n v="4.18"/>
    <n v="19.2"/>
    <n v="51.1"/>
    <n v="263327"/>
    <n v="109.6"/>
    <n v="34.4"/>
    <s v="CytoData"/>
    <s v="Giemsa"/>
    <s v="Olympus_BX51"/>
    <n v="40"/>
    <n v="512"/>
    <n v="0.84850000000000003"/>
    <n v="0.71079999999999999"/>
    <n v="0.65210000000000001"/>
    <n v="-5.8699999999999974E-2"/>
  </r>
  <r>
    <s v="CELL_000555"/>
    <x v="1"/>
    <x v="1"/>
    <s v="Normal_WBC"/>
    <n v="14.38"/>
    <n v="67"/>
    <n v="0.61099999999999999"/>
    <n v="0.45400000000000001"/>
    <n v="147.57709251101321"/>
    <n v="0.72299999999999998"/>
    <n v="0.45200000000000001"/>
    <n v="3.31"/>
    <n v="3.8"/>
    <n v="0.90600000000000003"/>
    <n v="378"/>
    <n v="64"/>
    <n v="206"/>
    <n v="172"/>
    <n v="193"/>
    <n v="80.784313725490193"/>
    <n v="67.450980392156865"/>
    <n v="75.686274509803923"/>
    <n v="0.58699999999999997"/>
    <x v="0"/>
    <x v="1"/>
    <n v="8891"/>
    <n v="5.03"/>
    <n v="14.4"/>
    <n v="44.5"/>
    <n v="265780"/>
    <n v="78.599999999999994"/>
    <n v="33.799999999999997"/>
    <s v="CytoData"/>
    <s v="Giemsa"/>
    <s v="Zeiss_Axio"/>
    <n v="100"/>
    <n v="256"/>
    <n v="6.6299999999999998E-2"/>
    <n v="0.82440000000000002"/>
    <n v="0.86309999999999998"/>
    <n v="3.8699999999999957E-2"/>
  </r>
  <r>
    <s v="CELL_001160"/>
    <x v="5"/>
    <x v="1"/>
    <s v="Normal_WBC"/>
    <n v="10.32"/>
    <n v="75.2"/>
    <n v="0.74199999999999999"/>
    <n v="0.14699999999999999"/>
    <n v="511.56462585034018"/>
    <n v="0.90100000000000002"/>
    <n v="0.113"/>
    <n v="1.32"/>
    <n v="1"/>
    <n v="0.879"/>
    <n v="350"/>
    <n v="66"/>
    <n v="201"/>
    <n v="139"/>
    <n v="219"/>
    <n v="78.82352941176471"/>
    <n v="54.509803921568626"/>
    <n v="85.882352941176464"/>
    <n v="0.70799999999999996"/>
    <x v="1"/>
    <x v="0"/>
    <n v="7618"/>
    <n v="4.68"/>
    <n v="10.199999999999999"/>
    <n v="48.9"/>
    <n v="254817"/>
    <n v="81"/>
    <n v="31.1"/>
    <s v="Raabin_WBC"/>
    <s v="Giemsa"/>
    <s v="Zeiss_Axio"/>
    <n v="100"/>
    <n v="224"/>
    <n v="0.14929999999999999"/>
    <n v="0.87060000000000004"/>
    <n v="0.95499999999999996"/>
    <n v="8.439999999999992E-2"/>
  </r>
  <r>
    <s v="CELL_001214"/>
    <x v="5"/>
    <x v="1"/>
    <s v="Normal_WBC"/>
    <n v="9.74"/>
    <n v="82.3"/>
    <n v="0.77700000000000002"/>
    <n v="0.16300000000000001"/>
    <n v="504.90797546012266"/>
    <n v="0.97199999999999998"/>
    <n v="0.247"/>
    <n v="0.82"/>
    <n v="1.1000000000000001"/>
    <n v="0.91900000000000004"/>
    <n v="282"/>
    <n v="64"/>
    <n v="168"/>
    <n v="133"/>
    <n v="211"/>
    <n v="65.882352941176464"/>
    <n v="52.156862745098046"/>
    <n v="82.745098039215677"/>
    <n v="0.71199999999999997"/>
    <x v="2"/>
    <x v="1"/>
    <n v="5933"/>
    <n v="3.94"/>
    <n v="12.3"/>
    <n v="42.1"/>
    <n v="194429"/>
    <n v="91.3"/>
    <n v="32.799999999999997"/>
    <s v="Raabin_WBC"/>
    <s v="Wright"/>
    <s v="Olympus_BX51"/>
    <n v="60"/>
    <n v="224"/>
    <n v="4.1500000000000002E-2"/>
    <n v="0.89580000000000004"/>
    <n v="0.98870000000000002"/>
    <n v="9.2899999999999983E-2"/>
  </r>
  <r>
    <s v="CELL_004634"/>
    <x v="16"/>
    <x v="0"/>
    <s v="Anemia"/>
    <n v="7.83"/>
    <n v="0"/>
    <n v="0"/>
    <n v="1"/>
    <n v="0"/>
    <n v="0.54200000000000004"/>
    <n v="0.89300000000000002"/>
    <n v="0.44"/>
    <n v="1"/>
    <n v="0.91900000000000004"/>
    <n v="175"/>
    <n v="45"/>
    <n v="213"/>
    <n v="138"/>
    <n v="151"/>
    <n v="83.529411764705884"/>
    <n v="54.117647058823529"/>
    <n v="59.215686274509807"/>
    <n v="0.46500000000000002"/>
    <x v="1"/>
    <x v="1"/>
    <n v="5005"/>
    <n v="2.8"/>
    <n v="15.8"/>
    <n v="44.1"/>
    <n v="178212"/>
    <n v="91.4"/>
    <n v="33.799999999999997"/>
    <s v="Raabin_WBC"/>
    <s v="Wright"/>
    <s v="Olympus_BX51"/>
    <n v="100"/>
    <n v="224"/>
    <n v="0.85560000000000003"/>
    <n v="0.60880000000000001"/>
    <n v="0.91390000000000005"/>
    <n v="0.30510000000000004"/>
  </r>
  <r>
    <s v="CELL_001326"/>
    <x v="5"/>
    <x v="1"/>
    <s v="Normal_WBC"/>
    <n v="8.98"/>
    <n v="77.400000000000006"/>
    <n v="0.74099999999999999"/>
    <n v="0.24199999999999999"/>
    <n v="319.83471074380168"/>
    <n v="0.84799999999999998"/>
    <n v="0.219"/>
    <n v="0.82"/>
    <n v="1"/>
    <n v="0.94799999999999995"/>
    <n v="244"/>
    <n v="62"/>
    <n v="200"/>
    <n v="155"/>
    <n v="190"/>
    <n v="78.431372549019613"/>
    <n v="60.784313725490193"/>
    <n v="74.509803921568633"/>
    <n v="0.76600000000000001"/>
    <x v="0"/>
    <x v="1"/>
    <n v="8677"/>
    <n v="5.21"/>
    <n v="13.3"/>
    <n v="43.7"/>
    <n v="166354"/>
    <n v="92.8"/>
    <n v="34.700000000000003"/>
    <s v="CytoData"/>
    <s v="Wright"/>
    <s v="Leica_DM2000"/>
    <n v="100"/>
    <n v="224"/>
    <n v="8.4900000000000003E-2"/>
    <n v="0.98629999999999995"/>
    <n v="0.96599999999999997"/>
    <n v="-2.0299999999999985E-2"/>
  </r>
  <r>
    <s v="CELL_005244"/>
    <x v="14"/>
    <x v="0"/>
    <s v="Anemia"/>
    <n v="7.95"/>
    <n v="0"/>
    <n v="0"/>
    <n v="1"/>
    <n v="0"/>
    <n v="0.75600000000000001"/>
    <n v="0.21299999999999999"/>
    <n v="0.87"/>
    <n v="1"/>
    <n v="0.95199999999999996"/>
    <n v="212"/>
    <n v="52"/>
    <n v="207"/>
    <n v="118"/>
    <n v="149"/>
    <n v="81.17647058823529"/>
    <n v="46.274509803921568"/>
    <n v="58.431372549019613"/>
    <n v="0.48"/>
    <x v="1"/>
    <x v="1"/>
    <n v="10528"/>
    <n v="3.69"/>
    <n v="10.9"/>
    <n v="41.3"/>
    <n v="209511"/>
    <n v="83.2"/>
    <n v="32.700000000000003"/>
    <s v="CytoData"/>
    <s v="May_Grunwald_Giemsa"/>
    <s v="Leica_DM2000"/>
    <n v="40"/>
    <n v="360"/>
    <n v="0.86060000000000003"/>
    <n v="0.76400000000000001"/>
    <n v="0.74070000000000003"/>
    <n v="-2.3299999999999987E-2"/>
  </r>
  <r>
    <s v="CELL_004082"/>
    <x v="8"/>
    <x v="0"/>
    <s v="Leukemia"/>
    <n v="15.5"/>
    <n v="86.6"/>
    <n v="0.44700000000000001"/>
    <n v="0.216"/>
    <n v="400.92592592592592"/>
    <n v="0.84"/>
    <n v="0.29599999999999999"/>
    <n v="0.42"/>
    <n v="1"/>
    <n v="0.88300000000000001"/>
    <n v="572"/>
    <n v="109"/>
    <n v="201"/>
    <n v="153"/>
    <n v="207"/>
    <n v="78.82352941176471"/>
    <n v="60"/>
    <n v="81.17647058823529"/>
    <n v="0.60899999999999999"/>
    <x v="0"/>
    <x v="1"/>
    <n v="3326"/>
    <n v="4.91"/>
    <n v="14"/>
    <n v="28"/>
    <n v="218830"/>
    <n v="85.6"/>
    <n v="33.700000000000003"/>
    <s v="PBC_Dataset"/>
    <s v="May_Grunwald_Giemsa"/>
    <s v="Olympus_BX51"/>
    <n v="100"/>
    <n v="512"/>
    <n v="0.7097"/>
    <n v="0.71050000000000002"/>
    <n v="0.94469999999999998"/>
    <n v="0.23419999999999996"/>
  </r>
  <r>
    <s v="CELL_000701"/>
    <x v="1"/>
    <x v="1"/>
    <s v="Normal_WBC"/>
    <n v="11.88"/>
    <n v="52"/>
    <n v="0.48699999999999999"/>
    <n v="0.46899999999999997"/>
    <n v="110.87420042643924"/>
    <n v="0.67500000000000004"/>
    <n v="0.443"/>
    <n v="2.67"/>
    <n v="2.2999999999999998"/>
    <n v="0.91100000000000003"/>
    <n v="377"/>
    <n v="66"/>
    <n v="227"/>
    <n v="187"/>
    <n v="162"/>
    <n v="89.019607843137251"/>
    <n v="73.333333333333329"/>
    <n v="63.529411764705877"/>
    <n v="0.58299999999999996"/>
    <x v="1"/>
    <x v="1"/>
    <n v="4793"/>
    <n v="4"/>
    <n v="15"/>
    <n v="49.6"/>
    <n v="179764"/>
    <n v="78.7"/>
    <n v="32.9"/>
    <s v="Raabin_WBC"/>
    <s v="May_Grunwald_Giemsa"/>
    <s v="Olympus_BX51"/>
    <n v="100"/>
    <n v="512"/>
    <n v="0.02"/>
    <n v="0.97709999999999997"/>
    <n v="0.88090000000000002"/>
    <n v="-9.6199999999999952E-2"/>
  </r>
  <r>
    <s v="CELL_004257"/>
    <x v="8"/>
    <x v="0"/>
    <s v="Leukemia"/>
    <n v="13.01"/>
    <n v="92.9"/>
    <n v="0.252"/>
    <n v="9.7000000000000003E-2"/>
    <n v="957.73195876288662"/>
    <n v="0.74199999999999999"/>
    <n v="0.23"/>
    <n v="0.92"/>
    <n v="1.1000000000000001"/>
    <n v="0.83699999999999997"/>
    <n v="719"/>
    <n v="94"/>
    <n v="169"/>
    <n v="165"/>
    <n v="191"/>
    <n v="66.274509803921561"/>
    <n v="64.705882352941174"/>
    <n v="74.901960784313729"/>
    <n v="0.63500000000000001"/>
    <x v="1"/>
    <x v="1"/>
    <n v="11219"/>
    <n v="5.74"/>
    <n v="12.9"/>
    <n v="40.299999999999997"/>
    <n v="253113"/>
    <n v="78.8"/>
    <n v="35.6"/>
    <s v="Raabin_WBC"/>
    <s v="Wright"/>
    <s v="Olympus_BX51"/>
    <n v="100"/>
    <n v="256"/>
    <n v="0.67379999999999995"/>
    <n v="0.71550000000000002"/>
    <n v="0.5877"/>
    <n v="-0.12780000000000002"/>
  </r>
  <r>
    <s v="CELL_001848"/>
    <x v="5"/>
    <x v="1"/>
    <s v="Normal_WBC"/>
    <n v="7.66"/>
    <n v="70.8"/>
    <n v="0.755"/>
    <n v="0.18"/>
    <n v="393.33333333333331"/>
    <n v="0.876"/>
    <n v="0.218"/>
    <n v="0.91"/>
    <n v="1"/>
    <n v="0.92700000000000005"/>
    <n v="244"/>
    <n v="63"/>
    <n v="182"/>
    <n v="146"/>
    <n v="219"/>
    <n v="71.372549019607845"/>
    <n v="57.254901960784309"/>
    <n v="85.882352941176464"/>
    <n v="0.85099999999999998"/>
    <x v="1"/>
    <x v="0"/>
    <n v="3597"/>
    <n v="3.93"/>
    <n v="13.2"/>
    <n v="24"/>
    <n v="266238"/>
    <n v="95.6"/>
    <n v="32.6"/>
    <s v="Raabin_WBC"/>
    <s v="Giemsa"/>
    <s v="Zeiss_Axio"/>
    <n v="100"/>
    <n v="224"/>
    <n v="0.13120000000000001"/>
    <n v="0.79720000000000002"/>
    <n v="0.93640000000000001"/>
    <n v="0.13919999999999999"/>
  </r>
  <r>
    <s v="CELL_004319"/>
    <x v="13"/>
    <x v="0"/>
    <s v="Leukemia"/>
    <n v="11.14"/>
    <n v="85.3"/>
    <n v="0.49"/>
    <n v="0.05"/>
    <n v="1705.9999999999998"/>
    <n v="0.96299999999999997"/>
    <n v="0.24399999999999999"/>
    <n v="1.0900000000000001"/>
    <n v="1"/>
    <n v="0.90500000000000003"/>
    <n v="562"/>
    <n v="95"/>
    <n v="187"/>
    <n v="168"/>
    <n v="175"/>
    <n v="73.333333333333329"/>
    <n v="65.882352941176464"/>
    <n v="68.627450980392155"/>
    <n v="0.76400000000000001"/>
    <x v="2"/>
    <x v="0"/>
    <n v="7727"/>
    <n v="4.3899999999999997"/>
    <n v="12.7"/>
    <n v="36.5"/>
    <n v="228658"/>
    <n v="88.8"/>
    <n v="32"/>
    <s v="PBC_Dataset"/>
    <s v="Giemsa"/>
    <s v="Olympus_BX51"/>
    <n v="100"/>
    <n v="512"/>
    <n v="0.67020000000000002"/>
    <n v="0.70469999999999999"/>
    <n v="0.71"/>
    <n v="5.2999999999999714E-3"/>
  </r>
  <r>
    <s v="CELL_001456"/>
    <x v="5"/>
    <x v="1"/>
    <s v="Normal_WBC"/>
    <n v="9.43"/>
    <n v="72.900000000000006"/>
    <n v="0.84899999999999998"/>
    <n v="0.126"/>
    <n v="578.57142857142867"/>
    <n v="0.91500000000000004"/>
    <n v="0.26200000000000001"/>
    <n v="1.53"/>
    <n v="1"/>
    <n v="0.871"/>
    <n v="324"/>
    <n v="50"/>
    <n v="185"/>
    <n v="157"/>
    <n v="194"/>
    <n v="72.549019607843135"/>
    <n v="61.568627450980394"/>
    <n v="76.078431372549019"/>
    <n v="0.72899999999999998"/>
    <x v="2"/>
    <x v="0"/>
    <n v="8344"/>
    <n v="5.91"/>
    <n v="15.3"/>
    <n v="42.9"/>
    <n v="258611"/>
    <n v="97.3"/>
    <n v="34.700000000000003"/>
    <s v="PBC_Dataset"/>
    <s v="May_Grunwald_Giemsa"/>
    <s v="Leica_DM2000"/>
    <n v="60"/>
    <n v="512"/>
    <n v="2.18E-2"/>
    <n v="0.96830000000000005"/>
    <n v="0.84309999999999996"/>
    <n v="-0.12520000000000009"/>
  </r>
  <r>
    <s v="CELL_004923"/>
    <x v="15"/>
    <x v="0"/>
    <s v="Anemia"/>
    <n v="6.12"/>
    <n v="0"/>
    <n v="0"/>
    <n v="1"/>
    <n v="0"/>
    <n v="1"/>
    <n v="0.10299999999999999"/>
    <n v="0.31"/>
    <n v="1"/>
    <n v="0.98599999999999999"/>
    <n v="140"/>
    <n v="44"/>
    <n v="212"/>
    <n v="120"/>
    <n v="136"/>
    <n v="83.137254901960787"/>
    <n v="47.058823529411761"/>
    <n v="53.333333333333336"/>
    <n v="0.47599999999999998"/>
    <x v="1"/>
    <x v="1"/>
    <n v="8117"/>
    <n v="5.0999999999999996"/>
    <n v="14.4"/>
    <n v="41"/>
    <n v="196357"/>
    <n v="86.9"/>
    <n v="33.700000000000003"/>
    <s v="PBC_Dataset"/>
    <s v="May_Grunwald_Giemsa"/>
    <s v="Leica_DM2000"/>
    <n v="100"/>
    <n v="224"/>
    <n v="0.82379999999999998"/>
    <n v="0.72899999999999998"/>
    <n v="0.54300000000000004"/>
    <n v="-0.18599999999999994"/>
  </r>
  <r>
    <s v="CELL_002836"/>
    <x v="2"/>
    <x v="1"/>
    <s v="Normal_RBC"/>
    <n v="8.32"/>
    <n v="0"/>
    <n v="0"/>
    <n v="1"/>
    <n v="0"/>
    <n v="0.874"/>
    <n v="0.19700000000000001"/>
    <n v="0.82"/>
    <n v="1"/>
    <n v="0.94799999999999995"/>
    <n v="171"/>
    <n v="45"/>
    <n v="241"/>
    <n v="115"/>
    <n v="122"/>
    <n v="94.509803921568619"/>
    <n v="45.098039215686278"/>
    <n v="47.843137254901961"/>
    <n v="0.48799999999999999"/>
    <x v="0"/>
    <x v="1"/>
    <n v="7272"/>
    <n v="3.82"/>
    <n v="12.3"/>
    <n v="41"/>
    <n v="84745"/>
    <n v="100.3"/>
    <n v="35.6"/>
    <s v="Raabin_WBC"/>
    <s v="Wright"/>
    <s v="Olympus_BX51"/>
    <n v="100"/>
    <n v="512"/>
    <n v="5.4399999999999997E-2"/>
    <n v="0.85109999999999997"/>
    <n v="0.82130000000000003"/>
    <n v="-2.9799999999999938E-2"/>
  </r>
  <r>
    <s v="CELL_002751"/>
    <x v="9"/>
    <x v="1"/>
    <s v="Normal_WBC"/>
    <n v="12.59"/>
    <n v="63.8"/>
    <n v="0.68200000000000005"/>
    <n v="0.37"/>
    <n v="172.43243243243242"/>
    <n v="0.83399999999999996"/>
    <n v="0.35299999999999998"/>
    <n v="4.78"/>
    <n v="1.4"/>
    <n v="0.81"/>
    <n v="379"/>
    <n v="68"/>
    <n v="186"/>
    <n v="153"/>
    <n v="168"/>
    <n v="72.941176470588232"/>
    <n v="60"/>
    <n v="65.882352941176464"/>
    <n v="0.66600000000000004"/>
    <x v="1"/>
    <x v="0"/>
    <n v="11897"/>
    <n v="3.09"/>
    <n v="12"/>
    <n v="41"/>
    <n v="435167"/>
    <n v="81.400000000000006"/>
    <n v="32.799999999999997"/>
    <s v="PBC_Dataset"/>
    <s v="May_Grunwald_Giemsa"/>
    <s v="Olympus_BX51"/>
    <n v="60"/>
    <n v="360"/>
    <n v="0.17319999999999999"/>
    <n v="0.90510000000000002"/>
    <n v="0.92810000000000004"/>
    <n v="2.300000000000002E-2"/>
  </r>
  <r>
    <s v="CELL_000867"/>
    <x v="1"/>
    <x v="1"/>
    <s v="Normal_WBC"/>
    <n v="11.65"/>
    <n v="51.4"/>
    <n v="0.52200000000000002"/>
    <n v="0.52800000000000002"/>
    <n v="97.348484848484844"/>
    <n v="0.747"/>
    <n v="0.35299999999999998"/>
    <n v="3.57"/>
    <n v="2.6"/>
    <n v="0.77800000000000002"/>
    <n v="383"/>
    <n v="72"/>
    <n v="204"/>
    <n v="155"/>
    <n v="175"/>
    <n v="80"/>
    <n v="60.784313725490193"/>
    <n v="68.627450980392155"/>
    <n v="0.57499999999999996"/>
    <x v="0"/>
    <x v="1"/>
    <n v="8522"/>
    <n v="5.17"/>
    <n v="15.1"/>
    <n v="33.5"/>
    <n v="356895"/>
    <n v="99.5"/>
    <n v="32.9"/>
    <s v="PBC_Dataset"/>
    <s v="Giemsa"/>
    <s v="Olympus_BX51"/>
    <n v="60"/>
    <n v="512"/>
    <n v="9.7100000000000006E-2"/>
    <n v="0.879"/>
    <n v="0.78620000000000001"/>
    <n v="-9.2799999999999994E-2"/>
  </r>
  <r>
    <s v="CELL_001645"/>
    <x v="5"/>
    <x v="1"/>
    <s v="Normal_WBC"/>
    <n v="7.63"/>
    <n v="82"/>
    <n v="0.83799999999999997"/>
    <n v="0.20499999999999999"/>
    <n v="400"/>
    <n v="0.88200000000000001"/>
    <n v="0.26200000000000001"/>
    <n v="1.07"/>
    <n v="1"/>
    <n v="0.90700000000000003"/>
    <n v="264"/>
    <n v="57"/>
    <n v="210"/>
    <n v="140"/>
    <n v="197"/>
    <n v="82.35294117647058"/>
    <n v="54.901960784313729"/>
    <n v="77.254901960784323"/>
    <n v="0.64500000000000002"/>
    <x v="1"/>
    <x v="1"/>
    <n v="4704"/>
    <n v="4.67"/>
    <n v="11.3"/>
    <n v="44.4"/>
    <n v="228964"/>
    <n v="81.3"/>
    <n v="34.1"/>
    <s v="Raabin_WBC"/>
    <s v="Giemsa"/>
    <s v="Olympus_BX51"/>
    <n v="60"/>
    <n v="512"/>
    <n v="0.1086"/>
    <n v="0.93330000000000002"/>
    <n v="0.9214"/>
    <n v="-1.1900000000000022E-2"/>
  </r>
  <r>
    <s v="CELL_002141"/>
    <x v="4"/>
    <x v="1"/>
    <s v="Normal_WBC"/>
    <n v="17.36"/>
    <n v="75.5"/>
    <n v="0.434"/>
    <n v="0.313"/>
    <n v="241.21405750798721"/>
    <n v="0.65700000000000003"/>
    <n v="0.497"/>
    <n v="2.29"/>
    <n v="1.2"/>
    <n v="0.68899999999999995"/>
    <n v="521"/>
    <n v="80"/>
    <n v="203"/>
    <n v="176"/>
    <n v="185"/>
    <n v="79.607843137254903"/>
    <n v="69.019607843137251"/>
    <n v="72.549019607843135"/>
    <n v="0.61899999999999999"/>
    <x v="0"/>
    <x v="1"/>
    <n v="4289"/>
    <n v="3.73"/>
    <n v="8.6"/>
    <n v="46.7"/>
    <n v="322429"/>
    <n v="92.7"/>
    <n v="33.4"/>
    <s v="PBC_Dataset"/>
    <s v="Wright"/>
    <s v="Leica_DM2000"/>
    <n v="100"/>
    <n v="224"/>
    <n v="0.151"/>
    <n v="0.878"/>
    <n v="0.84460000000000002"/>
    <n v="-3.3399999999999985E-2"/>
  </r>
  <r>
    <s v="CELL_003843"/>
    <x v="7"/>
    <x v="1"/>
    <s v="Normal_Platelet"/>
    <n v="2.29"/>
    <n v="0"/>
    <n v="0"/>
    <n v="1"/>
    <n v="0"/>
    <n v="0.73099999999999998"/>
    <n v="0.51"/>
    <n v="2.0499999999999998"/>
    <n v="1"/>
    <n v="0.80300000000000005"/>
    <n v="31"/>
    <n v="11"/>
    <n v="227"/>
    <n v="143"/>
    <n v="161"/>
    <n v="89.019607843137251"/>
    <n v="56.078431372549019"/>
    <n v="63.13725490196078"/>
    <n v="0.52700000000000002"/>
    <x v="0"/>
    <x v="1"/>
    <n v="6088"/>
    <n v="4.75"/>
    <n v="10.8"/>
    <n v="47.3"/>
    <n v="104246"/>
    <n v="73.2"/>
    <n v="35"/>
    <s v="Raabin_WBC"/>
    <s v="Giemsa"/>
    <s v="Leica_DM2000"/>
    <n v="100"/>
    <n v="256"/>
    <n v="0.1255"/>
    <n v="0.98750000000000004"/>
    <n v="0.88339999999999996"/>
    <n v="-0.10410000000000008"/>
  </r>
  <r>
    <s v="CELL_003312"/>
    <x v="2"/>
    <x v="1"/>
    <s v="Normal_RBC"/>
    <n v="7.64"/>
    <n v="0"/>
    <n v="0"/>
    <n v="1"/>
    <n v="0"/>
    <n v="0.93300000000000005"/>
    <n v="8.3000000000000004E-2"/>
    <n v="0.43"/>
    <n v="1"/>
    <n v="0.90900000000000003"/>
    <n v="170"/>
    <n v="47"/>
    <n v="230"/>
    <n v="106"/>
    <n v="127"/>
    <n v="90.196078431372555"/>
    <n v="41.568627450980394"/>
    <n v="49.803921568627452"/>
    <n v="0.53500000000000003"/>
    <x v="1"/>
    <x v="0"/>
    <n v="12378"/>
    <n v="6.11"/>
    <n v="16"/>
    <n v="48.9"/>
    <n v="335244"/>
    <n v="97"/>
    <n v="36"/>
    <s v="Raabin_WBC"/>
    <s v="Giemsa"/>
    <s v="Zeiss_Axio"/>
    <n v="100"/>
    <n v="512"/>
    <n v="9.5399999999999999E-2"/>
    <n v="0.91359999999999997"/>
    <n v="0.9516"/>
    <n v="3.8000000000000034E-2"/>
  </r>
  <r>
    <s v="CELL_001491"/>
    <x v="5"/>
    <x v="1"/>
    <s v="Normal_WBC"/>
    <n v="9.93"/>
    <n v="77.599999999999994"/>
    <n v="0.88400000000000001"/>
    <n v="0.124"/>
    <n v="625.80645161290317"/>
    <n v="0.84899999999999998"/>
    <n v="0.16400000000000001"/>
    <n v="0.54"/>
    <n v="1"/>
    <n v="0.90800000000000003"/>
    <n v="236"/>
    <n v="49"/>
    <n v="200"/>
    <n v="154"/>
    <n v="191"/>
    <n v="78.431372549019613"/>
    <n v="60.392156862745097"/>
    <n v="74.901960784313729"/>
    <n v="0.64400000000000002"/>
    <x v="2"/>
    <x v="1"/>
    <n v="6013"/>
    <n v="4.84"/>
    <n v="16.7"/>
    <n v="42.8"/>
    <n v="270877"/>
    <n v="74.8"/>
    <n v="36.1"/>
    <s v="Raabin_WBC"/>
    <s v="Wright"/>
    <s v="Olympus_BX51"/>
    <n v="100"/>
    <n v="360"/>
    <n v="3.4500000000000003E-2"/>
    <n v="0.98440000000000005"/>
    <n v="0.84930000000000005"/>
    <n v="-0.1351"/>
  </r>
  <r>
    <s v="CELL_003228"/>
    <x v="2"/>
    <x v="1"/>
    <s v="Normal_RBC"/>
    <n v="7.58"/>
    <n v="0"/>
    <n v="0"/>
    <n v="1"/>
    <n v="0"/>
    <n v="0.91400000000000003"/>
    <n v="0.22"/>
    <n v="0.12"/>
    <n v="1"/>
    <n v="0.92300000000000004"/>
    <n v="178"/>
    <n v="39"/>
    <n v="223"/>
    <n v="117"/>
    <n v="118"/>
    <n v="87.450980392156865"/>
    <n v="45.882352941176471"/>
    <n v="46.274509803921568"/>
    <n v="0.502"/>
    <x v="1"/>
    <x v="0"/>
    <n v="5578"/>
    <n v="4.22"/>
    <n v="12.5"/>
    <n v="43.5"/>
    <n v="226559"/>
    <n v="73.3"/>
    <n v="34.9"/>
    <s v="Raabin_WBC"/>
    <s v="Giemsa"/>
    <s v="Olympus_BX51"/>
    <n v="60"/>
    <n v="360"/>
    <n v="9.0999999999999998E-2"/>
    <n v="0.96389999999999998"/>
    <n v="0.93700000000000006"/>
    <n v="-2.6899999999999924E-2"/>
  </r>
  <r>
    <s v="CELL_000730"/>
    <x v="1"/>
    <x v="1"/>
    <s v="Normal_WBC"/>
    <n v="10.54"/>
    <n v="43.7"/>
    <n v="0.51800000000000002"/>
    <n v="0.47399999999999998"/>
    <n v="92.194092827004226"/>
    <n v="0.73799999999999999"/>
    <n v="0.29599999999999999"/>
    <n v="2.93"/>
    <n v="4.2"/>
    <n v="0.75"/>
    <n v="387"/>
    <n v="81"/>
    <n v="217"/>
    <n v="162"/>
    <n v="175"/>
    <n v="85.098039215686271"/>
    <n v="63.529411764705877"/>
    <n v="68.627450980392155"/>
    <n v="0.65200000000000002"/>
    <x v="1"/>
    <x v="0"/>
    <n v="5655"/>
    <n v="5.94"/>
    <n v="12.7"/>
    <n v="47.2"/>
    <n v="303841"/>
    <n v="97.5"/>
    <n v="33.4"/>
    <s v="PBC_Dataset"/>
    <s v="Giemsa"/>
    <s v="Olympus_BX51"/>
    <n v="60"/>
    <n v="512"/>
    <n v="6.4399999999999999E-2"/>
    <n v="0.86119999999999997"/>
    <n v="0.84460000000000002"/>
    <n v="-1.6599999999999948E-2"/>
  </r>
  <r>
    <s v="CELL_003695"/>
    <x v="2"/>
    <x v="1"/>
    <s v="Normal_RBC"/>
    <n v="8.3000000000000007"/>
    <n v="0"/>
    <n v="0"/>
    <n v="1"/>
    <n v="0"/>
    <n v="0.88400000000000001"/>
    <n v="0.13500000000000001"/>
    <n v="0.3"/>
    <n v="1"/>
    <n v="0.95399999999999996"/>
    <n v="167"/>
    <n v="51"/>
    <n v="229"/>
    <n v="135"/>
    <n v="137"/>
    <n v="89.803921568627459"/>
    <n v="52.941176470588239"/>
    <n v="53.725490196078432"/>
    <n v="0.48599999999999999"/>
    <x v="1"/>
    <x v="0"/>
    <n v="9936"/>
    <n v="4.3499999999999996"/>
    <n v="11.4"/>
    <n v="41.3"/>
    <n v="324888"/>
    <n v="93.6"/>
    <n v="33.1"/>
    <s v="PBC_Dataset"/>
    <s v="Wright"/>
    <s v="Leica_DM2000"/>
    <n v="60"/>
    <n v="360"/>
    <n v="3.7199999999999997E-2"/>
    <n v="0.90280000000000005"/>
    <n v="0.81769999999999998"/>
    <n v="-8.5100000000000064E-2"/>
  </r>
  <r>
    <s v="CELL_003363"/>
    <x v="2"/>
    <x v="1"/>
    <s v="Normal_RBC"/>
    <n v="8"/>
    <n v="0"/>
    <n v="0"/>
    <n v="1"/>
    <n v="0"/>
    <n v="0.88400000000000001"/>
    <n v="0.17899999999999999"/>
    <n v="0.3"/>
    <n v="1"/>
    <n v="0.91800000000000004"/>
    <n v="194"/>
    <n v="47"/>
    <n v="229"/>
    <n v="120"/>
    <n v="136"/>
    <n v="89.803921568627459"/>
    <n v="47.058823529411761"/>
    <n v="53.333333333333336"/>
    <n v="0.52200000000000002"/>
    <x v="1"/>
    <x v="1"/>
    <n v="9926"/>
    <n v="3.34"/>
    <n v="12.5"/>
    <n v="49.1"/>
    <n v="252796"/>
    <n v="92.2"/>
    <n v="34.4"/>
    <s v="CytoData"/>
    <s v="Wright"/>
    <s v="Olympus_BX51"/>
    <n v="60"/>
    <n v="512"/>
    <n v="2.3900000000000001E-2"/>
    <n v="0.91239999999999999"/>
    <n v="0.94610000000000005"/>
    <n v="3.3700000000000063E-2"/>
  </r>
  <r>
    <s v="CELL_002621"/>
    <x v="10"/>
    <x v="1"/>
    <s v="Normal_WBC"/>
    <n v="11.74"/>
    <n v="53.6"/>
    <n v="0.55600000000000005"/>
    <n v="0.55800000000000005"/>
    <n v="96.057347670250891"/>
    <n v="0.76200000000000001"/>
    <n v="0.48899999999999999"/>
    <n v="4.75"/>
    <n v="2.5"/>
    <n v="0.83799999999999997"/>
    <n v="388"/>
    <n v="61"/>
    <n v="233"/>
    <n v="154"/>
    <n v="144"/>
    <n v="91.372549019607845"/>
    <n v="60.392156862745097"/>
    <n v="56.470588235294116"/>
    <n v="0.65100000000000002"/>
    <x v="2"/>
    <x v="1"/>
    <n v="8008"/>
    <n v="3.81"/>
    <n v="13.5"/>
    <n v="41.1"/>
    <n v="252063"/>
    <n v="101.3"/>
    <n v="32.5"/>
    <s v="Raabin_WBC"/>
    <s v="Giemsa"/>
    <s v="Zeiss_Axio"/>
    <n v="100"/>
    <n v="512"/>
    <n v="0.12180000000000001"/>
    <n v="0.81389999999999996"/>
    <n v="0.84970000000000001"/>
    <n v="3.5800000000000054E-2"/>
  </r>
  <r>
    <s v="CELL_001937"/>
    <x v="5"/>
    <x v="1"/>
    <s v="Normal_WBC"/>
    <n v="6.46"/>
    <n v="74.099999999999994"/>
    <n v="0.85"/>
    <n v="0.21"/>
    <n v="352.85714285714283"/>
    <n v="0.88700000000000001"/>
    <n v="0.29799999999999999"/>
    <n v="1"/>
    <n v="1.1000000000000001"/>
    <n v="0.97599999999999998"/>
    <n v="288"/>
    <n v="51"/>
    <n v="194"/>
    <n v="144"/>
    <n v="168"/>
    <n v="76.078431372549019"/>
    <n v="56.470588235294116"/>
    <n v="65.882352941176464"/>
    <n v="0.67300000000000004"/>
    <x v="0"/>
    <x v="0"/>
    <n v="8588"/>
    <n v="4.6500000000000004"/>
    <n v="11.1"/>
    <n v="48.5"/>
    <n v="171187"/>
    <n v="93.3"/>
    <n v="33.6"/>
    <s v="PBC_Dataset"/>
    <s v="Wright"/>
    <s v="Olympus_BX51"/>
    <n v="100"/>
    <n v="512"/>
    <n v="0.105"/>
    <n v="0.83660000000000001"/>
    <n v="0.86299999999999999"/>
    <n v="2.6399999999999979E-2"/>
  </r>
  <r>
    <s v="CELL_004055"/>
    <x v="8"/>
    <x v="0"/>
    <s v="Leukemia"/>
    <n v="13.95"/>
    <n v="86.1"/>
    <n v="0.32"/>
    <n v="0.245"/>
    <n v="351.42857142857139"/>
    <n v="0.86199999999999999"/>
    <n v="0.30399999999999999"/>
    <n v="0.63"/>
    <n v="1.2"/>
    <n v="0.85699999999999998"/>
    <n v="686"/>
    <n v="111"/>
    <n v="203"/>
    <n v="135"/>
    <n v="201"/>
    <n v="79.607843137254903"/>
    <n v="52.941176470588239"/>
    <n v="78.82352941176471"/>
    <n v="0.66300000000000003"/>
    <x v="1"/>
    <x v="1"/>
    <n v="5554"/>
    <n v="5.13"/>
    <n v="12.8"/>
    <n v="34.200000000000003"/>
    <n v="126690"/>
    <n v="83.5"/>
    <n v="32.4"/>
    <s v="PBC_Dataset"/>
    <s v="Giemsa"/>
    <s v="Olympus_BX51"/>
    <n v="100"/>
    <n v="224"/>
    <n v="0.83009999999999995"/>
    <n v="0.69879999999999998"/>
    <n v="0.60640000000000005"/>
    <n v="-9.2399999999999927E-2"/>
  </r>
  <r>
    <s v="CELL_001111"/>
    <x v="5"/>
    <x v="1"/>
    <s v="Normal_WBC"/>
    <n v="9.48"/>
    <n v="87.4"/>
    <n v="0.86099999999999999"/>
    <n v="0.22"/>
    <n v="397.27272727272731"/>
    <n v="0.86499999999999999"/>
    <n v="0.247"/>
    <n v="1.53"/>
    <n v="1.1000000000000001"/>
    <n v="0.91700000000000004"/>
    <n v="273"/>
    <n v="61"/>
    <n v="193"/>
    <n v="160"/>
    <n v="186"/>
    <n v="75.686274509803923"/>
    <n v="62.745098039215684"/>
    <n v="72.941176470588232"/>
    <n v="0.69899999999999995"/>
    <x v="2"/>
    <x v="0"/>
    <n v="4430"/>
    <n v="5.07"/>
    <n v="11.2"/>
    <n v="41.2"/>
    <n v="317333"/>
    <n v="84.4"/>
    <n v="34.5"/>
    <s v="Raabin_WBC"/>
    <s v="Giemsa"/>
    <s v="Olympus_BX51"/>
    <n v="100"/>
    <n v="256"/>
    <n v="8.9399999999999993E-2"/>
    <n v="1"/>
    <n v="0.85950000000000004"/>
    <n v="-0.14049999999999996"/>
  </r>
  <r>
    <s v="CELL_005077"/>
    <x v="17"/>
    <x v="0"/>
    <s v="Sickle_Cell_Anemia"/>
    <n v="7.83"/>
    <n v="0"/>
    <n v="0"/>
    <n v="1"/>
    <n v="0"/>
    <n v="0.372"/>
    <n v="0.871"/>
    <n v="0.33"/>
    <n v="1"/>
    <n v="0.747"/>
    <n v="161"/>
    <n v="63"/>
    <n v="234"/>
    <n v="131"/>
    <n v="126"/>
    <n v="91.764705882352942"/>
    <n v="51.372549019607838"/>
    <n v="49.411764705882355"/>
    <n v="0.58199999999999996"/>
    <x v="0"/>
    <x v="1"/>
    <n v="7719"/>
    <n v="5.2"/>
    <n v="15.3"/>
    <n v="37.4"/>
    <n v="215152"/>
    <n v="80"/>
    <n v="35.1"/>
    <s v="PBC_Dataset"/>
    <s v="May_Grunwald_Giemsa"/>
    <s v="Zeiss_Axio"/>
    <n v="100"/>
    <n v="360"/>
    <n v="0.84130000000000005"/>
    <n v="0.74590000000000001"/>
    <n v="1"/>
    <n v="0.25409999999999999"/>
  </r>
  <r>
    <s v="CELL_005256"/>
    <x v="0"/>
    <x v="0"/>
    <s v="Infection"/>
    <n v="13.77"/>
    <n v="61.6"/>
    <n v="0.499"/>
    <n v="0.33500000000000002"/>
    <n v="183.88059701492537"/>
    <n v="0.76100000000000001"/>
    <n v="0.47199999999999998"/>
    <n v="1.99"/>
    <n v="7"/>
    <n v="0.755"/>
    <n v="509"/>
    <n v="93"/>
    <n v="204"/>
    <n v="170"/>
    <n v="164"/>
    <n v="80"/>
    <n v="66.666666666666657"/>
    <n v="64.313725490196077"/>
    <n v="0.46700000000000003"/>
    <x v="1"/>
    <x v="0"/>
    <n v="8689"/>
    <n v="4.91"/>
    <n v="12.9"/>
    <n v="41.3"/>
    <n v="399379"/>
    <n v="87.3"/>
    <n v="32.799999999999997"/>
    <s v="PBC_Dataset"/>
    <s v="Wright"/>
    <s v="Zeiss_Axio"/>
    <n v="60"/>
    <n v="256"/>
    <n v="0.77849999999999997"/>
    <n v="0.86519999999999997"/>
    <n v="0.73570000000000002"/>
    <n v="-0.12949999999999995"/>
  </r>
  <r>
    <s v="CELL_002395"/>
    <x v="10"/>
    <x v="1"/>
    <s v="Normal_WBC"/>
    <n v="13.82"/>
    <n v="53"/>
    <n v="0.59099999999999997"/>
    <n v="0.55700000000000005"/>
    <n v="95.152603231597837"/>
    <n v="0.82399999999999995"/>
    <n v="0.34399999999999997"/>
    <n v="5.27"/>
    <n v="2.4"/>
    <n v="0.746"/>
    <n v="424"/>
    <n v="66"/>
    <n v="244"/>
    <n v="142"/>
    <n v="117"/>
    <n v="95.686274509803923"/>
    <n v="55.686274509803923"/>
    <n v="45.882352941176471"/>
    <n v="0.58099999999999996"/>
    <x v="1"/>
    <x v="0"/>
    <n v="6047"/>
    <n v="5.0599999999999996"/>
    <n v="11.9"/>
    <n v="43.6"/>
    <n v="196395"/>
    <n v="93.9"/>
    <n v="32.1"/>
    <s v="PBC_Dataset"/>
    <s v="Giemsa"/>
    <s v="Zeiss_Axio"/>
    <n v="60"/>
    <n v="512"/>
    <n v="7.1599999999999997E-2"/>
    <n v="0.89880000000000004"/>
    <n v="0.87019999999999997"/>
    <n v="-2.860000000000007E-2"/>
  </r>
  <r>
    <s v="CELL_001186"/>
    <x v="5"/>
    <x v="1"/>
    <s v="Normal_WBC"/>
    <n v="8.6300000000000008"/>
    <n v="75.900000000000006"/>
    <n v="0.89300000000000002"/>
    <n v="0.215"/>
    <n v="353.02325581395354"/>
    <n v="0.85499999999999998"/>
    <n v="0.22700000000000001"/>
    <n v="1.25"/>
    <n v="1"/>
    <n v="0.93899999999999995"/>
    <n v="296"/>
    <n v="69"/>
    <n v="197"/>
    <n v="171"/>
    <n v="194"/>
    <n v="77.254901960784323"/>
    <n v="67.058823529411754"/>
    <n v="76.078431372549019"/>
    <n v="0.72799999999999998"/>
    <x v="1"/>
    <x v="0"/>
    <n v="7702"/>
    <n v="2.73"/>
    <n v="12"/>
    <n v="49.4"/>
    <n v="218003"/>
    <n v="89.1"/>
    <n v="33.6"/>
    <s v="Raabin_WBC"/>
    <s v="Giemsa"/>
    <s v="Zeiss_Axio"/>
    <n v="100"/>
    <n v="512"/>
    <n v="6.1600000000000002E-2"/>
    <n v="0.91700000000000004"/>
    <n v="0.85309999999999997"/>
    <n v="-6.3900000000000068E-2"/>
  </r>
  <r>
    <s v="CELL_002008"/>
    <x v="4"/>
    <x v="1"/>
    <s v="Normal_WBC"/>
    <n v="14.74"/>
    <n v="49.7"/>
    <n v="0.39200000000000002"/>
    <n v="0.316"/>
    <n v="157.27848101265823"/>
    <n v="0.70199999999999996"/>
    <n v="0.51800000000000002"/>
    <n v="2.2999999999999998"/>
    <n v="1"/>
    <n v="0.68600000000000005"/>
    <n v="549"/>
    <n v="107"/>
    <n v="243"/>
    <n v="143"/>
    <n v="195"/>
    <n v="95.294117647058812"/>
    <n v="56.078431372549019"/>
    <n v="76.470588235294116"/>
    <n v="0.58599999999999997"/>
    <x v="1"/>
    <x v="1"/>
    <n v="8390"/>
    <n v="3.99"/>
    <n v="8.4"/>
    <n v="39.1"/>
    <n v="118788"/>
    <n v="85.1"/>
    <n v="31"/>
    <s v="Raabin_WBC"/>
    <s v="Wright"/>
    <s v="Zeiss_Axio"/>
    <n v="100"/>
    <n v="512"/>
    <n v="0"/>
    <n v="0.89839999999999998"/>
    <n v="0.84309999999999996"/>
    <n v="-5.5300000000000016E-2"/>
  </r>
  <r>
    <s v="CELL_000194"/>
    <x v="1"/>
    <x v="1"/>
    <s v="Normal_WBC"/>
    <n v="11.91"/>
    <n v="52.4"/>
    <n v="0.51200000000000001"/>
    <n v="0.45200000000000001"/>
    <n v="115.92920353982301"/>
    <n v="0.78700000000000003"/>
    <n v="0.34300000000000003"/>
    <n v="3.06"/>
    <n v="4.3"/>
    <n v="0.88900000000000001"/>
    <n v="432"/>
    <n v="61"/>
    <n v="218"/>
    <n v="183"/>
    <n v="205"/>
    <n v="85.490196078431367"/>
    <n v="71.764705882352942"/>
    <n v="80.392156862745097"/>
    <n v="0.70099999999999996"/>
    <x v="0"/>
    <x v="0"/>
    <n v="10556"/>
    <n v="3.94"/>
    <n v="13.8"/>
    <n v="40.700000000000003"/>
    <n v="102145"/>
    <n v="77.7"/>
    <n v="34.200000000000003"/>
    <s v="Raabin_WBC"/>
    <s v="Wright"/>
    <s v="Olympus_BX51"/>
    <n v="100"/>
    <n v="512"/>
    <n v="9.2499999999999999E-2"/>
    <n v="0.874"/>
    <n v="0.83450000000000002"/>
    <n v="-3.949999999999998E-2"/>
  </r>
  <r>
    <s v="CELL_001516"/>
    <x v="5"/>
    <x v="1"/>
    <s v="Normal_WBC"/>
    <n v="9.4700000000000006"/>
    <n v="79.900000000000006"/>
    <n v="0.871"/>
    <n v="0.222"/>
    <n v="359.90990990990991"/>
    <n v="1"/>
    <n v="0.24"/>
    <n v="1.47"/>
    <n v="1.1000000000000001"/>
    <n v="0.82799999999999996"/>
    <n v="250"/>
    <n v="54"/>
    <n v="182"/>
    <n v="150"/>
    <n v="178"/>
    <n v="71.372549019607845"/>
    <n v="58.82352941176471"/>
    <n v="69.803921568627445"/>
    <n v="0.65300000000000002"/>
    <x v="1"/>
    <x v="1"/>
    <n v="7603"/>
    <n v="5.34"/>
    <n v="9.6"/>
    <n v="31.6"/>
    <n v="263104"/>
    <n v="97"/>
    <n v="34.299999999999997"/>
    <s v="PBC_Dataset"/>
    <s v="Giemsa"/>
    <s v="Olympus_BX51"/>
    <n v="60"/>
    <n v="512"/>
    <n v="7.5899999999999995E-2"/>
    <n v="0.89559999999999995"/>
    <n v="0.91200000000000003"/>
    <n v="1.6400000000000081E-2"/>
  </r>
  <r>
    <s v="CELL_000579"/>
    <x v="1"/>
    <x v="1"/>
    <s v="Normal_WBC"/>
    <n v="11.2"/>
    <n v="54.2"/>
    <n v="0.52500000000000002"/>
    <n v="0.54400000000000004"/>
    <n v="99.632352941176464"/>
    <n v="0.71899999999999997"/>
    <n v="0.47399999999999998"/>
    <n v="3.26"/>
    <n v="4.2"/>
    <n v="0.89900000000000002"/>
    <n v="424"/>
    <n v="69"/>
    <n v="210"/>
    <n v="158"/>
    <n v="160"/>
    <n v="82.35294117647058"/>
    <n v="61.96078431372549"/>
    <n v="62.745098039215684"/>
    <n v="0.75900000000000001"/>
    <x v="1"/>
    <x v="0"/>
    <n v="7614"/>
    <n v="4.7699999999999996"/>
    <n v="11.2"/>
    <n v="29.9"/>
    <n v="231488"/>
    <n v="91.4"/>
    <n v="34.5"/>
    <s v="Raabin_WBC"/>
    <s v="Giemsa"/>
    <s v="Leica_DM2000"/>
    <n v="100"/>
    <n v="224"/>
    <n v="0.1938"/>
    <n v="0.87580000000000002"/>
    <n v="0.86570000000000003"/>
    <n v="-1.0099999999999998E-2"/>
  </r>
  <r>
    <s v="CELL_002124"/>
    <x v="4"/>
    <x v="1"/>
    <s v="Normal_WBC"/>
    <n v="14.92"/>
    <n v="68.599999999999994"/>
    <n v="0.46400000000000002"/>
    <n v="0.39600000000000002"/>
    <n v="173.23232323232321"/>
    <n v="0.71099999999999997"/>
    <n v="0.46100000000000002"/>
    <n v="1.1100000000000001"/>
    <n v="1"/>
    <n v="0.66800000000000004"/>
    <n v="495"/>
    <n v="97"/>
    <n v="233"/>
    <n v="127"/>
    <n v="158"/>
    <n v="91.372549019607845"/>
    <n v="49.803921568627452"/>
    <n v="61.96078431372549"/>
    <n v="0.59599999999999997"/>
    <x v="0"/>
    <x v="0"/>
    <n v="6366"/>
    <n v="5.07"/>
    <n v="14.3"/>
    <n v="43.8"/>
    <n v="267312"/>
    <n v="101.5"/>
    <n v="32.299999999999997"/>
    <s v="Raabin_WBC"/>
    <s v="Wright"/>
    <s v="Zeiss_Axio"/>
    <n v="100"/>
    <n v="512"/>
    <n v="0.1439"/>
    <n v="0.9698"/>
    <n v="0.88849999999999996"/>
    <n v="-8.1300000000000039E-2"/>
  </r>
  <r>
    <s v="CELL_001430"/>
    <x v="5"/>
    <x v="1"/>
    <s v="Normal_WBC"/>
    <n v="8.23"/>
    <n v="78.8"/>
    <n v="0.875"/>
    <n v="0.189"/>
    <n v="416.93121693121691"/>
    <n v="0.85799999999999998"/>
    <n v="0.2"/>
    <n v="1.02"/>
    <n v="1"/>
    <n v="0.97699999999999998"/>
    <n v="258"/>
    <n v="63"/>
    <n v="187"/>
    <n v="161"/>
    <n v="197"/>
    <n v="73.333333333333329"/>
    <n v="63.13725490196078"/>
    <n v="77.254901960784323"/>
    <n v="0.72199999999999998"/>
    <x v="1"/>
    <x v="0"/>
    <n v="7437"/>
    <n v="5.49"/>
    <n v="12"/>
    <n v="46"/>
    <n v="249678"/>
    <n v="84.1"/>
    <n v="32.9"/>
    <s v="CytoData"/>
    <s v="Wright"/>
    <s v="Zeiss_Axio"/>
    <n v="60"/>
    <n v="256"/>
    <n v="4.4000000000000003E-3"/>
    <n v="0.93269999999999997"/>
    <n v="0.93479999999999996"/>
    <n v="2.0999999999999908E-3"/>
  </r>
  <r>
    <s v="CELL_000772"/>
    <x v="1"/>
    <x v="1"/>
    <s v="Normal_WBC"/>
    <n v="12.18"/>
    <n v="46.8"/>
    <n v="0.44700000000000001"/>
    <n v="0.42599999999999999"/>
    <n v="109.85915492957746"/>
    <n v="0.82799999999999996"/>
    <n v="0.214"/>
    <n v="3.59"/>
    <n v="3.3"/>
    <n v="0.80900000000000005"/>
    <n v="432"/>
    <n v="74"/>
    <n v="199"/>
    <n v="169"/>
    <n v="150"/>
    <n v="78.039215686274517"/>
    <n v="66.274509803921561"/>
    <n v="58.82352941176471"/>
    <n v="0.61799999999999999"/>
    <x v="1"/>
    <x v="0"/>
    <n v="7384"/>
    <n v="4.78"/>
    <n v="14.1"/>
    <n v="41.6"/>
    <n v="267118"/>
    <n v="78.8"/>
    <n v="32.9"/>
    <s v="CytoData"/>
    <s v="Giemsa"/>
    <s v="Olympus_BX51"/>
    <n v="100"/>
    <n v="360"/>
    <n v="5.1900000000000002E-2"/>
    <n v="0.96409999999999996"/>
    <n v="0.95189999999999997"/>
    <n v="-1.2199999999999989E-2"/>
  </r>
  <r>
    <s v="CELL_003439"/>
    <x v="2"/>
    <x v="1"/>
    <s v="Normal_RBC"/>
    <n v="7.78"/>
    <n v="0"/>
    <n v="0"/>
    <n v="1"/>
    <n v="0"/>
    <n v="0.83899999999999997"/>
    <n v="0.214"/>
    <n v="0.87"/>
    <n v="1"/>
    <n v="0.94399999999999995"/>
    <n v="210"/>
    <n v="48"/>
    <n v="228"/>
    <n v="130"/>
    <n v="137"/>
    <n v="89.411764705882362"/>
    <n v="50.980392156862742"/>
    <n v="53.725490196078432"/>
    <n v="0.54600000000000004"/>
    <x v="0"/>
    <x v="0"/>
    <n v="1672"/>
    <n v="5.17"/>
    <n v="10.6"/>
    <n v="42.9"/>
    <n v="340577"/>
    <n v="76.5"/>
    <n v="35.200000000000003"/>
    <s v="PBC_Dataset"/>
    <s v="Wright"/>
    <s v="Olympus_BX51"/>
    <n v="100"/>
    <n v="512"/>
    <n v="0.10580000000000001"/>
    <n v="0.91620000000000001"/>
    <n v="1"/>
    <n v="8.3799999999999986E-2"/>
  </r>
  <r>
    <s v="CELL_002396"/>
    <x v="10"/>
    <x v="1"/>
    <s v="Normal_WBC"/>
    <n v="12.86"/>
    <n v="51.7"/>
    <n v="0.51800000000000002"/>
    <n v="0.45800000000000002"/>
    <n v="112.88209606986899"/>
    <n v="0.63800000000000001"/>
    <n v="0.60299999999999998"/>
    <n v="4.92"/>
    <n v="1.8"/>
    <n v="0.84099999999999997"/>
    <n v="415"/>
    <n v="76"/>
    <n v="235"/>
    <n v="138"/>
    <n v="142"/>
    <n v="92.156862745098039"/>
    <n v="54.117647058823529"/>
    <n v="55.686274509803923"/>
    <n v="0.70499999999999996"/>
    <x v="1"/>
    <x v="1"/>
    <n v="7211"/>
    <n v="4.6399999999999997"/>
    <n v="13.2"/>
    <n v="47.2"/>
    <n v="191919"/>
    <n v="92.6"/>
    <n v="34.1"/>
    <s v="Raabin_WBC"/>
    <s v="Giemsa"/>
    <s v="Zeiss_Axio"/>
    <n v="60"/>
    <n v="224"/>
    <n v="0.1109"/>
    <n v="0.86250000000000004"/>
    <n v="0.96650000000000003"/>
    <n v="0.10399999999999998"/>
  </r>
  <r>
    <s v="CELL_005822"/>
    <x v="18"/>
    <x v="0"/>
    <s v="Artefact"/>
    <n v="9.64"/>
    <n v="16.399999999999999"/>
    <n v="0.20699999999999999"/>
    <n v="0.42699999999999999"/>
    <n v="38.40749414519906"/>
    <n v="0.34899999999999998"/>
    <n v="0.64800000000000002"/>
    <n v="2.11"/>
    <n v="2.7"/>
    <n v="0.51500000000000001"/>
    <n v="180"/>
    <n v="60"/>
    <n v="199"/>
    <n v="186"/>
    <n v="125"/>
    <n v="78.039215686274517"/>
    <n v="72.941176470588232"/>
    <n v="49.019607843137251"/>
    <n v="0.85499999999999998"/>
    <x v="2"/>
    <x v="0"/>
    <n v="9405"/>
    <n v="5.76"/>
    <n v="15.4"/>
    <n v="40.6"/>
    <n v="159701"/>
    <n v="103.6"/>
    <n v="31.8"/>
    <s v="CytoData"/>
    <s v="Wright"/>
    <s v="Zeiss_Axio"/>
    <n v="100"/>
    <n v="224"/>
    <n v="0.96699999999999997"/>
    <n v="0.6794"/>
    <n v="0.7651"/>
    <n v="8.5699999999999998E-2"/>
  </r>
  <r>
    <s v="CELL_001847"/>
    <x v="5"/>
    <x v="1"/>
    <s v="Normal_WBC"/>
    <n v="9.69"/>
    <n v="83.6"/>
    <n v="0.77"/>
    <n v="0.223"/>
    <n v="374.88789237668158"/>
    <n v="0.85699999999999998"/>
    <n v="0.16500000000000001"/>
    <n v="0.78"/>
    <n v="1"/>
    <n v="0.88"/>
    <n v="335"/>
    <n v="69"/>
    <n v="205"/>
    <n v="157"/>
    <n v="195"/>
    <n v="80.392156862745097"/>
    <n v="61.568627450980394"/>
    <n v="76.470588235294116"/>
    <n v="0.86199999999999999"/>
    <x v="2"/>
    <x v="1"/>
    <n v="11906"/>
    <n v="5.61"/>
    <n v="13.3"/>
    <n v="44.2"/>
    <n v="244973"/>
    <n v="97.9"/>
    <n v="33.1"/>
    <s v="CytoData"/>
    <s v="Giemsa"/>
    <s v="Olympus_BX51"/>
    <n v="100"/>
    <n v="360"/>
    <n v="3.9600000000000003E-2"/>
    <n v="0.85819999999999996"/>
    <n v="0.93430000000000002"/>
    <n v="7.6100000000000056E-2"/>
  </r>
  <r>
    <s v="CELL_000132"/>
    <x v="1"/>
    <x v="1"/>
    <s v="Normal_WBC"/>
    <n v="12.65"/>
    <n v="49.5"/>
    <n v="0.53900000000000003"/>
    <n v="0.43"/>
    <n v="115.11627906976744"/>
    <n v="0.79500000000000004"/>
    <n v="0.28999999999999998"/>
    <n v="3.83"/>
    <n v="4"/>
    <n v="0.80200000000000005"/>
    <n v="409"/>
    <n v="70"/>
    <n v="198"/>
    <n v="153"/>
    <n v="180"/>
    <n v="77.64705882352942"/>
    <n v="60"/>
    <n v="70.588235294117652"/>
    <n v="0.76300000000000001"/>
    <x v="1"/>
    <x v="0"/>
    <n v="9366"/>
    <n v="4.3499999999999996"/>
    <n v="16.7"/>
    <n v="35.4"/>
    <n v="255341"/>
    <n v="100.1"/>
    <n v="36.299999999999997"/>
    <s v="PBC_Dataset"/>
    <s v="Giemsa"/>
    <s v="Olympus_BX51"/>
    <n v="100"/>
    <n v="224"/>
    <n v="0.1089"/>
    <n v="1"/>
    <n v="0.91"/>
    <n v="-8.9999999999999969E-2"/>
  </r>
  <r>
    <s v="CELL_000179"/>
    <x v="1"/>
    <x v="1"/>
    <s v="Normal_WBC"/>
    <n v="13.13"/>
    <n v="56"/>
    <n v="0.68300000000000005"/>
    <n v="0.439"/>
    <n v="127.56264236902049"/>
    <n v="0.81699999999999995"/>
    <n v="0.44400000000000001"/>
    <n v="3.15"/>
    <n v="4"/>
    <n v="0.79"/>
    <n v="398"/>
    <n v="61"/>
    <n v="213"/>
    <n v="164"/>
    <n v="202"/>
    <n v="83.529411764705884"/>
    <n v="64.313725490196077"/>
    <n v="79.215686274509807"/>
    <n v="0.70499999999999996"/>
    <x v="2"/>
    <x v="0"/>
    <n v="6288"/>
    <n v="5.4"/>
    <n v="12.7"/>
    <n v="47.2"/>
    <n v="127301"/>
    <n v="93.5"/>
    <n v="33.200000000000003"/>
    <s v="CytoData"/>
    <s v="Giemsa"/>
    <s v="Leica_DM2000"/>
    <n v="60"/>
    <n v="224"/>
    <n v="0.13519999999999999"/>
    <n v="0.92459999999999998"/>
    <n v="0.9345"/>
    <n v="9.9000000000000199E-3"/>
  </r>
  <r>
    <s v="CELL_005251"/>
    <x v="0"/>
    <x v="0"/>
    <s v="Infection"/>
    <n v="13.21"/>
    <n v="63.1"/>
    <n v="0.61099999999999999"/>
    <n v="0.34599999999999997"/>
    <n v="182.36994219653181"/>
    <n v="0.70699999999999996"/>
    <n v="0.38300000000000001"/>
    <n v="3.23"/>
    <n v="4.8"/>
    <n v="0.79700000000000004"/>
    <n v="462"/>
    <n v="73"/>
    <n v="191"/>
    <n v="145"/>
    <n v="214"/>
    <n v="74.901960784313729"/>
    <n v="56.862745098039213"/>
    <n v="83.921568627450981"/>
    <n v="0.61399999999999999"/>
    <x v="0"/>
    <x v="0"/>
    <n v="6756"/>
    <n v="3.31"/>
    <n v="13.5"/>
    <n v="46"/>
    <n v="333634"/>
    <n v="80.900000000000006"/>
    <n v="33.299999999999997"/>
    <s v="PBC_Dataset"/>
    <s v="May_Grunwald_Giemsa"/>
    <s v="Leica_DM2000"/>
    <n v="40"/>
    <n v="512"/>
    <n v="0.94420000000000004"/>
    <n v="0.68489999999999995"/>
    <n v="0.93440000000000001"/>
    <n v="0.24950000000000006"/>
  </r>
  <r>
    <s v="CELL_003660"/>
    <x v="2"/>
    <x v="1"/>
    <s v="Normal_RBC"/>
    <n v="7.67"/>
    <n v="0"/>
    <n v="0"/>
    <n v="1"/>
    <n v="0"/>
    <n v="0.86199999999999999"/>
    <n v="0.2"/>
    <n v="0.41"/>
    <n v="1"/>
    <n v="0.93300000000000005"/>
    <n v="185"/>
    <n v="48"/>
    <n v="235"/>
    <n v="138"/>
    <n v="118"/>
    <n v="92.156862745098039"/>
    <n v="54.117647058823529"/>
    <n v="46.274509803921568"/>
    <n v="0.499"/>
    <x v="1"/>
    <x v="0"/>
    <n v="7350"/>
    <n v="5.97"/>
    <n v="12.7"/>
    <n v="41.9"/>
    <n v="260254"/>
    <n v="85.1"/>
    <n v="32.4"/>
    <s v="CytoData"/>
    <s v="Wright"/>
    <s v="Leica_DM2000"/>
    <n v="40"/>
    <n v="360"/>
    <n v="4.3700000000000003E-2"/>
    <n v="0.90190000000000003"/>
    <n v="0.86750000000000005"/>
    <n v="-3.4399999999999986E-2"/>
  </r>
  <r>
    <s v="CELL_004964"/>
    <x v="15"/>
    <x v="0"/>
    <s v="Anemia"/>
    <n v="7.86"/>
    <n v="0"/>
    <n v="0"/>
    <n v="1"/>
    <n v="0"/>
    <n v="0.99099999999999999"/>
    <n v="0.153"/>
    <n v="0.38"/>
    <n v="1"/>
    <n v="0.97299999999999998"/>
    <n v="141"/>
    <n v="37"/>
    <n v="227"/>
    <n v="125"/>
    <n v="126"/>
    <n v="89.019607843137251"/>
    <n v="49.019607843137251"/>
    <n v="49.411764705882355"/>
    <n v="0.59099999999999997"/>
    <x v="1"/>
    <x v="1"/>
    <n v="8921"/>
    <n v="5.38"/>
    <n v="10.6"/>
    <n v="55.2"/>
    <n v="215400"/>
    <n v="86"/>
    <n v="32.1"/>
    <s v="Raabin_WBC"/>
    <s v="Giemsa"/>
    <s v="Zeiss_Axio"/>
    <n v="60"/>
    <n v="360"/>
    <n v="0.84409999999999996"/>
    <n v="0.54600000000000004"/>
    <n v="0.96289999999999998"/>
    <n v="0.41689999999999994"/>
  </r>
  <r>
    <s v="CELL_002581"/>
    <x v="10"/>
    <x v="1"/>
    <s v="Normal_WBC"/>
    <n v="14.63"/>
    <n v="51.1"/>
    <n v="0.51800000000000002"/>
    <n v="0.55000000000000004"/>
    <n v="92.909090909090907"/>
    <n v="0.876"/>
    <n v="0.38800000000000001"/>
    <n v="3.97"/>
    <n v="1.4"/>
    <n v="0.78300000000000003"/>
    <n v="468"/>
    <n v="90"/>
    <n v="255"/>
    <n v="135"/>
    <n v="167"/>
    <n v="100"/>
    <n v="52.941176470588239"/>
    <n v="65.490196078431367"/>
    <n v="0.53900000000000003"/>
    <x v="2"/>
    <x v="1"/>
    <n v="7182"/>
    <n v="4.42"/>
    <n v="10.8"/>
    <n v="32.1"/>
    <n v="157038"/>
    <n v="101.5"/>
    <n v="33.1"/>
    <s v="Raabin_WBC"/>
    <s v="Wright"/>
    <s v="Zeiss_Axio"/>
    <n v="40"/>
    <n v="360"/>
    <n v="0.10879999999999999"/>
    <n v="0.92359999999999998"/>
    <n v="0.86360000000000003"/>
    <n v="-5.9999999999999942E-2"/>
  </r>
  <r>
    <s v="CELL_003481"/>
    <x v="2"/>
    <x v="1"/>
    <s v="Normal_RBC"/>
    <n v="7.72"/>
    <n v="0"/>
    <n v="0"/>
    <n v="1"/>
    <n v="0"/>
    <n v="0.92700000000000005"/>
    <n v="0.13200000000000001"/>
    <n v="0.66"/>
    <n v="1"/>
    <n v="0.95299999999999996"/>
    <n v="178"/>
    <n v="45"/>
    <n v="232"/>
    <n v="148"/>
    <n v="132"/>
    <n v="90.980392156862749"/>
    <n v="58.039215686274517"/>
    <n v="51.764705882352949"/>
    <n v="0.48899999999999999"/>
    <x v="0"/>
    <x v="1"/>
    <n v="5295"/>
    <n v="4.3099999999999996"/>
    <n v="15.5"/>
    <n v="37.1"/>
    <n v="265369"/>
    <n v="89.6"/>
    <n v="36.799999999999997"/>
    <s v="PBC_Dataset"/>
    <s v="Giemsa"/>
    <s v="Olympus_BX51"/>
    <n v="40"/>
    <n v="360"/>
    <n v="0.13220000000000001"/>
    <n v="0.9446"/>
    <n v="0.83889999999999998"/>
    <n v="-0.10570000000000002"/>
  </r>
  <r>
    <s v="CELL_004323"/>
    <x v="13"/>
    <x v="0"/>
    <s v="Leukemia"/>
    <n v="13.96"/>
    <n v="78.2"/>
    <n v="0.46100000000000002"/>
    <n v="0.18099999999999999"/>
    <n v="432.04419889502765"/>
    <n v="0.82399999999999995"/>
    <n v="0.27800000000000002"/>
    <n v="1.25"/>
    <n v="1"/>
    <n v="0.84699999999999998"/>
    <n v="675"/>
    <n v="110"/>
    <n v="225"/>
    <n v="164"/>
    <n v="179"/>
    <n v="88.235294117647058"/>
    <n v="64.313725490196077"/>
    <n v="70.196078431372541"/>
    <n v="0.60599999999999998"/>
    <x v="0"/>
    <x v="0"/>
    <n v="10115"/>
    <n v="2.69"/>
    <n v="15.9"/>
    <n v="40.5"/>
    <n v="266791"/>
    <n v="86.8"/>
    <n v="31.8"/>
    <s v="Raabin_WBC"/>
    <s v="May_Grunwald_Giemsa"/>
    <s v="Olympus_BX51"/>
    <n v="60"/>
    <n v="256"/>
    <n v="0.63729999999999998"/>
    <n v="0.75249999999999995"/>
    <n v="0.7581"/>
    <n v="5.6000000000000494E-3"/>
  </r>
  <r>
    <s v="CELL_004023"/>
    <x v="8"/>
    <x v="0"/>
    <s v="Leukemia"/>
    <n v="16.41"/>
    <n v="94.4"/>
    <n v="0.25800000000000001"/>
    <n v="0.14199999999999999"/>
    <n v="664.78873239436632"/>
    <n v="0.78500000000000003"/>
    <n v="0.22700000000000001"/>
    <n v="0.64"/>
    <n v="1"/>
    <n v="0.85899999999999999"/>
    <n v="747"/>
    <n v="84"/>
    <n v="164"/>
    <n v="137"/>
    <n v="184"/>
    <n v="64.313725490196077"/>
    <n v="53.725490196078432"/>
    <n v="72.156862745098039"/>
    <n v="0.748"/>
    <x v="1"/>
    <x v="0"/>
    <n v="11371"/>
    <n v="5.34"/>
    <n v="13.7"/>
    <n v="32.200000000000003"/>
    <n v="190042"/>
    <n v="88.3"/>
    <n v="31.6"/>
    <s v="PBC_Dataset"/>
    <s v="May_Grunwald_Giemsa"/>
    <s v="Leica_DM2000"/>
    <n v="100"/>
    <n v="224"/>
    <n v="0.76529999999999998"/>
    <n v="0.55249999999999999"/>
    <n v="0.80759999999999998"/>
    <n v="0.25509999999999999"/>
  </r>
  <r>
    <s v="CELL_005658"/>
    <x v="3"/>
    <x v="0"/>
    <s v="Infection"/>
    <n v="13.68"/>
    <n v="69.599999999999994"/>
    <n v="0.60699999999999998"/>
    <n v="0.30099999999999999"/>
    <n v="231.22923588039865"/>
    <n v="0.72299999999999998"/>
    <n v="0.29399999999999998"/>
    <n v="1.72"/>
    <n v="1"/>
    <n v="0.81299999999999994"/>
    <n v="533"/>
    <n v="92"/>
    <n v="209"/>
    <n v="150"/>
    <n v="213"/>
    <n v="81.960784313725483"/>
    <n v="58.82352941176471"/>
    <n v="83.529411764705884"/>
    <n v="0.70599999999999996"/>
    <x v="1"/>
    <x v="1"/>
    <n v="7318"/>
    <n v="5"/>
    <n v="15.4"/>
    <n v="37.700000000000003"/>
    <n v="245027"/>
    <n v="98.8"/>
    <n v="32.5"/>
    <s v="Raabin_WBC"/>
    <s v="Giemsa"/>
    <s v="Leica_DM2000"/>
    <n v="100"/>
    <n v="256"/>
    <n v="0.89370000000000005"/>
    <n v="0.59189999999999998"/>
    <n v="0.81110000000000004"/>
    <n v="0.21920000000000006"/>
  </r>
  <r>
    <s v="CELL_002074"/>
    <x v="4"/>
    <x v="1"/>
    <s v="Normal_WBC"/>
    <n v="16.82"/>
    <n v="68.7"/>
    <n v="0.44500000000000001"/>
    <n v="0.47599999999999998"/>
    <n v="144.32773109243698"/>
    <n v="0.57799999999999996"/>
    <n v="0.53400000000000003"/>
    <n v="1.88"/>
    <n v="1"/>
    <n v="0.755"/>
    <n v="667"/>
    <n v="96"/>
    <n v="208"/>
    <n v="133"/>
    <n v="192"/>
    <n v="81.568627450980387"/>
    <n v="52.156862745098046"/>
    <n v="75.294117647058826"/>
    <n v="0.55200000000000005"/>
    <x v="2"/>
    <x v="1"/>
    <n v="8335"/>
    <n v="5.99"/>
    <n v="10.199999999999999"/>
    <n v="40.6"/>
    <n v="184798"/>
    <n v="90"/>
    <n v="33.4"/>
    <s v="CytoData"/>
    <s v="Giemsa"/>
    <s v="Zeiss_Axio"/>
    <n v="100"/>
    <n v="512"/>
    <n v="0.1226"/>
    <n v="0.90620000000000001"/>
    <n v="0.95599999999999996"/>
    <n v="4.9799999999999955E-2"/>
  </r>
  <r>
    <s v="CELL_000659"/>
    <x v="1"/>
    <x v="1"/>
    <s v="Normal_WBC"/>
    <n v="11.16"/>
    <n v="53.4"/>
    <n v="0.52100000000000002"/>
    <n v="0.40699999999999997"/>
    <n v="131.20393120393121"/>
    <n v="0.78100000000000003"/>
    <n v="0.33500000000000002"/>
    <n v="3.25"/>
    <n v="2.6"/>
    <n v="0.80900000000000005"/>
    <n v="365"/>
    <n v="66"/>
    <n v="212"/>
    <n v="135"/>
    <n v="172"/>
    <n v="83.137254901960787"/>
    <n v="52.941176470588239"/>
    <n v="67.450980392156865"/>
    <n v="0.69"/>
    <x v="1"/>
    <x v="0"/>
    <n v="3467"/>
    <n v="4.09"/>
    <n v="14.7"/>
    <n v="38.200000000000003"/>
    <n v="307618"/>
    <n v="112.6"/>
    <n v="32.299999999999997"/>
    <s v="Raabin_WBC"/>
    <s v="Giemsa"/>
    <s v="Olympus_BX51"/>
    <n v="40"/>
    <n v="256"/>
    <n v="0.1704"/>
    <n v="0.98909999999999998"/>
    <n v="0.89539999999999997"/>
    <n v="-9.3700000000000006E-2"/>
  </r>
  <r>
    <s v="CELL_001897"/>
    <x v="5"/>
    <x v="1"/>
    <s v="Normal_WBC"/>
    <n v="8.4700000000000006"/>
    <n v="86.2"/>
    <n v="0.71599999999999997"/>
    <n v="0.126"/>
    <n v="684.1269841269841"/>
    <n v="0.86"/>
    <n v="0.20399999999999999"/>
    <n v="0.61"/>
    <n v="1"/>
    <n v="0.879"/>
    <n v="227"/>
    <n v="62"/>
    <n v="194"/>
    <n v="167"/>
    <n v="200"/>
    <n v="76.078431372549019"/>
    <n v="65.490196078431367"/>
    <n v="78.431372549019613"/>
    <n v="0.70799999999999996"/>
    <x v="1"/>
    <x v="0"/>
    <n v="9744"/>
    <n v="4.78"/>
    <n v="15.1"/>
    <n v="51.6"/>
    <n v="211157"/>
    <n v="84.1"/>
    <n v="33.5"/>
    <s v="Raabin_WBC"/>
    <s v="Wright"/>
    <s v="Leica_DM2000"/>
    <n v="40"/>
    <n v="256"/>
    <n v="0.15790000000000001"/>
    <n v="0.96560000000000001"/>
    <n v="0.89929999999999999"/>
    <n v="-6.6300000000000026E-2"/>
  </r>
  <r>
    <s v="CELL_004324"/>
    <x v="13"/>
    <x v="0"/>
    <s v="Leukemia"/>
    <n v="14.01"/>
    <n v="78.099999999999994"/>
    <n v="0.374"/>
    <n v="0.193"/>
    <n v="404.66321243523311"/>
    <n v="0.88100000000000001"/>
    <n v="0.19900000000000001"/>
    <n v="1.51"/>
    <n v="1.1000000000000001"/>
    <n v="0.91300000000000003"/>
    <n v="531"/>
    <n v="104"/>
    <n v="171"/>
    <n v="130"/>
    <n v="189"/>
    <n v="67.058823529411754"/>
    <n v="50.980392156862742"/>
    <n v="74.117647058823536"/>
    <n v="0.67900000000000005"/>
    <x v="2"/>
    <x v="1"/>
    <n v="4484"/>
    <n v="4.87"/>
    <n v="14.4"/>
    <n v="35.5"/>
    <n v="146095"/>
    <n v="72.099999999999994"/>
    <n v="34"/>
    <s v="Raabin_WBC"/>
    <s v="Wright"/>
    <s v="Zeiss_Axio"/>
    <n v="60"/>
    <n v="256"/>
    <n v="0.93700000000000006"/>
    <n v="0.71489999999999998"/>
    <n v="0.9002"/>
    <n v="0.18530000000000002"/>
  </r>
  <r>
    <s v="CELL_003905"/>
    <x v="7"/>
    <x v="1"/>
    <s v="Normal_Platelet"/>
    <n v="1.41"/>
    <n v="0"/>
    <n v="0"/>
    <n v="1"/>
    <n v="0"/>
    <n v="0.68100000000000005"/>
    <n v="0.55800000000000005"/>
    <n v="2.97"/>
    <n v="1"/>
    <n v="0.82899999999999996"/>
    <n v="17"/>
    <n v="21"/>
    <n v="192"/>
    <n v="181"/>
    <n v="171"/>
    <n v="75.294117647058826"/>
    <n v="70.980392156862749"/>
    <n v="67.058823529411754"/>
    <n v="0.65400000000000003"/>
    <x v="1"/>
    <x v="0"/>
    <n v="8904"/>
    <n v="4.66"/>
    <n v="13.8"/>
    <n v="49.3"/>
    <n v="362227"/>
    <n v="87.4"/>
    <n v="35.299999999999997"/>
    <s v="Raabin_WBC"/>
    <s v="Wright"/>
    <s v="Olympus_BX51"/>
    <n v="100"/>
    <n v="360"/>
    <n v="0.1603"/>
    <n v="0.92310000000000003"/>
    <n v="0.92079999999999995"/>
    <n v="-2.3000000000000798E-3"/>
  </r>
  <r>
    <s v="CELL_002222"/>
    <x v="4"/>
    <x v="1"/>
    <s v="Normal_WBC"/>
    <n v="16.03"/>
    <n v="68.900000000000006"/>
    <n v="0.41099999999999998"/>
    <n v="0.25800000000000001"/>
    <n v="267.05426356589146"/>
    <n v="0.60399999999999998"/>
    <n v="0.53700000000000003"/>
    <n v="2.52"/>
    <n v="1"/>
    <n v="0.69899999999999995"/>
    <n v="588"/>
    <n v="126"/>
    <n v="198"/>
    <n v="175"/>
    <n v="177"/>
    <n v="77.64705882352942"/>
    <n v="68.627450980392155"/>
    <n v="69.411764705882348"/>
    <n v="0.54200000000000004"/>
    <x v="0"/>
    <x v="1"/>
    <n v="3676"/>
    <n v="4.38"/>
    <n v="12.2"/>
    <n v="47.1"/>
    <n v="253334"/>
    <n v="99.3"/>
    <n v="32.4"/>
    <s v="Raabin_WBC"/>
    <s v="Wright"/>
    <s v="Leica_DM2000"/>
    <n v="100"/>
    <n v="512"/>
    <n v="0.1321"/>
    <n v="0.98699999999999999"/>
    <n v="0.71819999999999995"/>
    <n v="-0.26880000000000004"/>
  </r>
  <r>
    <s v="CELL_005566"/>
    <x v="3"/>
    <x v="0"/>
    <s v="Infection"/>
    <n v="17.72"/>
    <n v="67.2"/>
    <n v="0.51700000000000002"/>
    <n v="0.35099999999999998"/>
    <n v="191.45299145299148"/>
    <n v="0.76200000000000001"/>
    <n v="0.27800000000000002"/>
    <n v="0.95"/>
    <n v="1.4"/>
    <n v="0.92900000000000005"/>
    <n v="485"/>
    <n v="89"/>
    <n v="218"/>
    <n v="145"/>
    <n v="196"/>
    <n v="85.490196078431367"/>
    <n v="56.862745098039213"/>
    <n v="76.862745098039227"/>
    <n v="0.81"/>
    <x v="1"/>
    <x v="0"/>
    <n v="5831"/>
    <n v="4.3"/>
    <n v="13.4"/>
    <n v="38.9"/>
    <n v="374063"/>
    <n v="99.4"/>
    <n v="34"/>
    <s v="Raabin_WBC"/>
    <s v="Wright"/>
    <s v="Zeiss_Axio"/>
    <n v="100"/>
    <n v="360"/>
    <n v="0.83609999999999995"/>
    <n v="0.60260000000000002"/>
    <n v="0.8609"/>
    <n v="0.25829999999999997"/>
  </r>
  <r>
    <s v="CELL_002380"/>
    <x v="10"/>
    <x v="1"/>
    <s v="Normal_WBC"/>
    <n v="11.87"/>
    <n v="57.2"/>
    <n v="0.50900000000000001"/>
    <n v="0.42499999999999999"/>
    <n v="134.58823529411765"/>
    <n v="0.74399999999999999"/>
    <n v="0.38400000000000001"/>
    <n v="3.71"/>
    <n v="1.8"/>
    <n v="0.61"/>
    <n v="385"/>
    <n v="70"/>
    <n v="255"/>
    <n v="155"/>
    <n v="159"/>
    <n v="100"/>
    <n v="60.784313725490193"/>
    <n v="62.352941176470587"/>
    <n v="0.77200000000000002"/>
    <x v="1"/>
    <x v="1"/>
    <n v="2518"/>
    <n v="4.32"/>
    <n v="15.3"/>
    <n v="42.2"/>
    <n v="216365"/>
    <n v="70.7"/>
    <n v="33.799999999999997"/>
    <s v="PBC_Dataset"/>
    <s v="May_Grunwald_Giemsa"/>
    <s v="Leica_DM2000"/>
    <n v="40"/>
    <n v="224"/>
    <n v="5.7700000000000001E-2"/>
    <n v="0.93359999999999999"/>
    <n v="0.92169999999999996"/>
    <n v="-1.1900000000000022E-2"/>
  </r>
  <r>
    <s v="CELL_001448"/>
    <x v="5"/>
    <x v="1"/>
    <s v="Normal_WBC"/>
    <n v="10.67"/>
    <n v="78"/>
    <n v="0.83599999999999997"/>
    <n v="0.16600000000000001"/>
    <n v="469.87951807228916"/>
    <n v="0.95499999999999996"/>
    <n v="0.24099999999999999"/>
    <n v="1.73"/>
    <n v="1.1000000000000001"/>
    <n v="0.94299999999999995"/>
    <n v="241"/>
    <n v="58"/>
    <n v="196"/>
    <n v="155"/>
    <n v="196"/>
    <n v="76.862745098039227"/>
    <n v="60.784313725490193"/>
    <n v="76.862745098039227"/>
    <n v="0.66600000000000004"/>
    <x v="2"/>
    <x v="1"/>
    <n v="6608"/>
    <n v="5.03"/>
    <n v="16.5"/>
    <n v="29.7"/>
    <n v="67341"/>
    <n v="97.5"/>
    <n v="36.799999999999997"/>
    <s v="PBC_Dataset"/>
    <s v="Giemsa"/>
    <s v="Olympus_BX51"/>
    <n v="100"/>
    <n v="512"/>
    <n v="5.9200000000000003E-2"/>
    <n v="0.90239999999999998"/>
    <n v="0.89559999999999995"/>
    <n v="-6.8000000000000282E-3"/>
  </r>
  <r>
    <s v="CELL_000343"/>
    <x v="1"/>
    <x v="1"/>
    <s v="Normal_WBC"/>
    <n v="12.24"/>
    <n v="50.2"/>
    <n v="0.60399999999999998"/>
    <n v="0.47"/>
    <n v="106.80851063829789"/>
    <n v="0.85699999999999998"/>
    <n v="0.38400000000000001"/>
    <n v="2.29"/>
    <n v="2.5"/>
    <n v="0.85699999999999998"/>
    <n v="391"/>
    <n v="75"/>
    <n v="211"/>
    <n v="157"/>
    <n v="183"/>
    <n v="82.745098039215677"/>
    <n v="61.568627450980394"/>
    <n v="71.764705882352942"/>
    <n v="0.58899999999999997"/>
    <x v="1"/>
    <x v="0"/>
    <n v="6960"/>
    <n v="5"/>
    <n v="13.2"/>
    <n v="23.9"/>
    <n v="277121"/>
    <n v="94"/>
    <n v="32"/>
    <s v="PBC_Dataset"/>
    <s v="Wright"/>
    <s v="Zeiss_Axio"/>
    <n v="60"/>
    <n v="256"/>
    <n v="1.6400000000000001E-2"/>
    <n v="0.93869999999999998"/>
    <n v="0.83409999999999995"/>
    <n v="-0.10460000000000003"/>
  </r>
  <r>
    <s v="CELL_003460"/>
    <x v="2"/>
    <x v="1"/>
    <s v="Normal_RBC"/>
    <n v="7.01"/>
    <n v="0"/>
    <n v="0"/>
    <n v="1"/>
    <n v="0"/>
    <n v="0.84399999999999997"/>
    <n v="0.19400000000000001"/>
    <n v="0.47"/>
    <n v="1"/>
    <n v="0.93700000000000006"/>
    <n v="183"/>
    <n v="49"/>
    <n v="242"/>
    <n v="139"/>
    <n v="137"/>
    <n v="94.901960784313715"/>
    <n v="54.509803921568626"/>
    <n v="53.725490196078432"/>
    <n v="0.47699999999999998"/>
    <x v="2"/>
    <x v="1"/>
    <n v="5243"/>
    <n v="4.6500000000000004"/>
    <n v="16.399999999999999"/>
    <n v="43.1"/>
    <n v="278835"/>
    <n v="91"/>
    <n v="35.799999999999997"/>
    <s v="Raabin_WBC"/>
    <s v="Wright"/>
    <s v="Zeiss_Axio"/>
    <n v="60"/>
    <n v="360"/>
    <n v="0.1386"/>
    <n v="0.85650000000000004"/>
    <n v="1"/>
    <n v="0.14349999999999996"/>
  </r>
  <r>
    <s v="CELL_002528"/>
    <x v="10"/>
    <x v="1"/>
    <s v="Normal_WBC"/>
    <n v="13.81"/>
    <n v="43.2"/>
    <n v="0.52400000000000002"/>
    <n v="0.54800000000000004"/>
    <n v="78.832116788321173"/>
    <n v="0.751"/>
    <n v="0.28299999999999997"/>
    <n v="4.5199999999999996"/>
    <n v="2.2000000000000002"/>
    <n v="0.80600000000000005"/>
    <n v="583"/>
    <n v="69"/>
    <n v="251"/>
    <n v="144"/>
    <n v="162"/>
    <n v="98.431372549019599"/>
    <n v="56.470588235294116"/>
    <n v="63.529411764705877"/>
    <n v="0.57399999999999995"/>
    <x v="1"/>
    <x v="0"/>
    <n v="5317"/>
    <n v="3.92"/>
    <n v="10.199999999999999"/>
    <n v="33.799999999999997"/>
    <n v="235421"/>
    <n v="114.3"/>
    <n v="33"/>
    <s v="CytoData"/>
    <s v="Giemsa"/>
    <s v="Leica_DM2000"/>
    <n v="100"/>
    <n v="224"/>
    <n v="8.0399999999999999E-2"/>
    <n v="0.87980000000000003"/>
    <n v="0.86670000000000003"/>
    <n v="-1.3100000000000001E-2"/>
  </r>
  <r>
    <s v="CELL_000728"/>
    <x v="1"/>
    <x v="1"/>
    <s v="Normal_WBC"/>
    <n v="11.22"/>
    <n v="55.3"/>
    <n v="0.45300000000000001"/>
    <n v="0.504"/>
    <n v="109.72222222222221"/>
    <n v="0.77300000000000002"/>
    <n v="0.40899999999999997"/>
    <n v="3.04"/>
    <n v="3.9"/>
    <n v="0.84"/>
    <n v="370"/>
    <n v="64"/>
    <n v="209"/>
    <n v="169"/>
    <n v="212"/>
    <n v="81.960784313725483"/>
    <n v="66.274509803921561"/>
    <n v="83.137254901960787"/>
    <n v="0.67100000000000004"/>
    <x v="1"/>
    <x v="0"/>
    <n v="9518"/>
    <n v="6.29"/>
    <n v="11.8"/>
    <n v="35.799999999999997"/>
    <n v="179130"/>
    <n v="85.1"/>
    <n v="30.6"/>
    <s v="CytoData"/>
    <s v="May_Grunwald_Giemsa"/>
    <s v="Zeiss_Axio"/>
    <n v="40"/>
    <n v="512"/>
    <n v="9.3899999999999997E-2"/>
    <n v="0.82399999999999995"/>
    <n v="0.94430000000000003"/>
    <n v="0.12030000000000007"/>
  </r>
  <r>
    <s v="CELL_004632"/>
    <x v="16"/>
    <x v="0"/>
    <s v="Anemia"/>
    <n v="7.52"/>
    <n v="0"/>
    <n v="0"/>
    <n v="1"/>
    <n v="0"/>
    <n v="0.39300000000000002"/>
    <n v="0.73599999999999999"/>
    <n v="0.57999999999999996"/>
    <n v="1"/>
    <n v="0.86599999999999999"/>
    <n v="183"/>
    <n v="74"/>
    <n v="204"/>
    <n v="125"/>
    <n v="114"/>
    <n v="80"/>
    <n v="49.019607843137251"/>
    <n v="44.705882352941181"/>
    <n v="0.45300000000000001"/>
    <x v="0"/>
    <x v="1"/>
    <n v="8388"/>
    <n v="5.53"/>
    <n v="12"/>
    <n v="43.4"/>
    <n v="238281"/>
    <n v="103.1"/>
    <n v="33.4"/>
    <s v="PBC_Dataset"/>
    <s v="Giemsa"/>
    <s v="Olympus_BX51"/>
    <n v="40"/>
    <n v="224"/>
    <n v="0.87309999999999999"/>
    <n v="0.77029999999999998"/>
    <n v="0.83020000000000005"/>
    <n v="5.9900000000000064E-2"/>
  </r>
  <r>
    <s v="CELL_000977"/>
    <x v="1"/>
    <x v="1"/>
    <s v="Normal_WBC"/>
    <n v="10.84"/>
    <n v="58.4"/>
    <n v="0.57199999999999995"/>
    <n v="0.46600000000000003"/>
    <n v="125.32188841201716"/>
    <n v="0.82"/>
    <n v="0.39700000000000002"/>
    <n v="2.92"/>
    <n v="3.9"/>
    <n v="0.82099999999999995"/>
    <n v="397"/>
    <n v="77"/>
    <n v="219"/>
    <n v="163"/>
    <n v="210"/>
    <n v="85.882352941176464"/>
    <n v="63.921568627450974"/>
    <n v="82.35294117647058"/>
    <n v="0.74299999999999999"/>
    <x v="1"/>
    <x v="0"/>
    <n v="9504"/>
    <n v="4.5599999999999996"/>
    <n v="9.1"/>
    <n v="42.8"/>
    <n v="295524"/>
    <n v="87.1"/>
    <n v="31.8"/>
    <s v="Raabin_WBC"/>
    <s v="Giemsa"/>
    <s v="Leica_DM2000"/>
    <n v="60"/>
    <n v="256"/>
    <n v="5.5399999999999998E-2"/>
    <n v="0.97640000000000005"/>
    <n v="0.93879999999999997"/>
    <n v="-3.7600000000000078E-2"/>
  </r>
  <r>
    <s v="CELL_002772"/>
    <x v="9"/>
    <x v="1"/>
    <s v="Normal_WBC"/>
    <n v="11.95"/>
    <n v="62.2"/>
    <n v="0.745"/>
    <n v="0.374"/>
    <n v="166.31016042780749"/>
    <n v="0.66400000000000003"/>
    <n v="0.36699999999999999"/>
    <n v="5.2"/>
    <n v="1.8"/>
    <n v="0.78200000000000003"/>
    <n v="379"/>
    <n v="54"/>
    <n v="182"/>
    <n v="142"/>
    <n v="193"/>
    <n v="71.372549019607845"/>
    <n v="55.686274509803923"/>
    <n v="75.686274509803923"/>
    <n v="0.82599999999999996"/>
    <x v="1"/>
    <x v="1"/>
    <n v="3884"/>
    <n v="5.57"/>
    <n v="11.8"/>
    <n v="33.299999999999997"/>
    <n v="327474"/>
    <n v="93.4"/>
    <n v="34.5"/>
    <s v="CytoData"/>
    <s v="Giemsa"/>
    <s v="Zeiss_Axio"/>
    <n v="100"/>
    <n v="360"/>
    <n v="0.16930000000000001"/>
    <n v="0.91820000000000002"/>
    <n v="0.89500000000000002"/>
    <n v="-2.3199999999999998E-2"/>
  </r>
  <r>
    <s v="CELL_004054"/>
    <x v="8"/>
    <x v="0"/>
    <s v="Leukemia"/>
    <n v="15.06"/>
    <n v="86.3"/>
    <n v="0.39500000000000002"/>
    <n v="0.16600000000000001"/>
    <n v="519.8795180722891"/>
    <n v="0.77900000000000003"/>
    <n v="0.26400000000000001"/>
    <n v="0.56999999999999995"/>
    <n v="1"/>
    <n v="0.81499999999999995"/>
    <n v="571"/>
    <n v="99"/>
    <n v="190"/>
    <n v="128"/>
    <n v="145"/>
    <n v="74.509803921568633"/>
    <n v="50.196078431372548"/>
    <n v="56.862745098039213"/>
    <n v="0.64800000000000002"/>
    <x v="1"/>
    <x v="1"/>
    <n v="6843"/>
    <n v="5.77"/>
    <n v="15.7"/>
    <n v="40.799999999999997"/>
    <n v="162233"/>
    <n v="90.4"/>
    <n v="32.700000000000003"/>
    <s v="Raabin_WBC"/>
    <s v="Wright"/>
    <s v="Leica_DM2000"/>
    <n v="60"/>
    <n v="256"/>
    <n v="0.70169999999999999"/>
    <n v="0.77090000000000003"/>
    <n v="0.83130000000000004"/>
    <n v="6.0400000000000009E-2"/>
  </r>
  <r>
    <s v="CELL_001929"/>
    <x v="5"/>
    <x v="1"/>
    <s v="Normal_WBC"/>
    <n v="8.18"/>
    <n v="81.5"/>
    <n v="0.81899999999999995"/>
    <n v="0.22700000000000001"/>
    <n v="359.03083700440527"/>
    <n v="0.84299999999999997"/>
    <n v="0.155"/>
    <n v="1.36"/>
    <n v="1.1000000000000001"/>
    <n v="0.92300000000000004"/>
    <n v="325"/>
    <n v="60"/>
    <n v="195"/>
    <n v="161"/>
    <n v="200"/>
    <n v="76.470588235294116"/>
    <n v="63.13725490196078"/>
    <n v="78.431372549019613"/>
    <n v="0.749"/>
    <x v="0"/>
    <x v="1"/>
    <n v="4792"/>
    <n v="3.89"/>
    <n v="10.9"/>
    <n v="33"/>
    <n v="197089"/>
    <n v="76.900000000000006"/>
    <n v="36"/>
    <s v="PBC_Dataset"/>
    <s v="May_Grunwald_Giemsa"/>
    <s v="Leica_DM2000"/>
    <n v="60"/>
    <n v="360"/>
    <n v="0"/>
    <n v="0.99280000000000002"/>
    <n v="0.88049999999999995"/>
    <n v="-0.11230000000000007"/>
  </r>
  <r>
    <s v="CELL_003548"/>
    <x v="2"/>
    <x v="1"/>
    <s v="Normal_RBC"/>
    <n v="8.48"/>
    <n v="0"/>
    <n v="0"/>
    <n v="1"/>
    <n v="0"/>
    <n v="0.92500000000000004"/>
    <n v="0.23100000000000001"/>
    <n v="0.71"/>
    <n v="1"/>
    <n v="0.92300000000000004"/>
    <n v="202"/>
    <n v="40"/>
    <n v="221"/>
    <n v="135"/>
    <n v="122"/>
    <n v="86.666666666666671"/>
    <n v="52.941176470588239"/>
    <n v="47.843137254901961"/>
    <n v="0.442"/>
    <x v="2"/>
    <x v="1"/>
    <n v="10427"/>
    <n v="5.46"/>
    <n v="13.8"/>
    <n v="44.2"/>
    <n v="281708"/>
    <n v="80.400000000000006"/>
    <n v="31.2"/>
    <s v="PBC_Dataset"/>
    <s v="Wright"/>
    <s v="Olympus_BX51"/>
    <n v="60"/>
    <n v="224"/>
    <n v="0.1052"/>
    <n v="1"/>
    <n v="0.88780000000000003"/>
    <n v="-0.11219999999999997"/>
  </r>
  <r>
    <s v="CELL_005647"/>
    <x v="3"/>
    <x v="0"/>
    <s v="Infection"/>
    <n v="14.42"/>
    <n v="64.2"/>
    <n v="0.67400000000000004"/>
    <n v="0.24"/>
    <n v="267.5"/>
    <n v="0.70299999999999996"/>
    <n v="0.41399999999999998"/>
    <n v="1.1100000000000001"/>
    <n v="1"/>
    <n v="0.88700000000000001"/>
    <n v="683"/>
    <n v="81"/>
    <n v="205"/>
    <n v="167"/>
    <n v="182"/>
    <n v="80.392156862745097"/>
    <n v="65.490196078431367"/>
    <n v="71.372549019607845"/>
    <n v="0.64300000000000002"/>
    <x v="2"/>
    <x v="1"/>
    <n v="7241"/>
    <n v="5.64"/>
    <n v="12.9"/>
    <n v="45.2"/>
    <n v="211976"/>
    <n v="88.7"/>
    <n v="33.1"/>
    <s v="CytoData"/>
    <s v="Wright"/>
    <s v="Leica_DM2000"/>
    <n v="100"/>
    <n v="224"/>
    <n v="0.65459999999999996"/>
    <n v="0.72670000000000001"/>
    <n v="0.90890000000000004"/>
    <n v="0.18220000000000003"/>
  </r>
  <r>
    <s v="CELL_001300"/>
    <x v="5"/>
    <x v="1"/>
    <s v="Normal_WBC"/>
    <n v="9.23"/>
    <n v="83.7"/>
    <n v="0.86299999999999999"/>
    <n v="0.222"/>
    <n v="377.02702702702703"/>
    <n v="0.85"/>
    <n v="0.246"/>
    <n v="1.17"/>
    <n v="1"/>
    <n v="0.93100000000000005"/>
    <n v="228"/>
    <n v="43"/>
    <n v="214"/>
    <n v="153"/>
    <n v="199"/>
    <n v="83.921568627450981"/>
    <n v="60"/>
    <n v="78.039215686274517"/>
    <n v="0.66800000000000004"/>
    <x v="1"/>
    <x v="0"/>
    <n v="10155"/>
    <n v="3.46"/>
    <n v="12.7"/>
    <n v="32.299999999999997"/>
    <n v="196683"/>
    <n v="80.3"/>
    <n v="33"/>
    <s v="Raabin_WBC"/>
    <s v="Wright"/>
    <s v="Leica_DM2000"/>
    <n v="40"/>
    <n v="360"/>
    <n v="5.04E-2"/>
    <n v="0.87909999999999999"/>
    <n v="0.85660000000000003"/>
    <n v="-2.2499999999999964E-2"/>
  </r>
  <r>
    <s v="CELL_004077"/>
    <x v="8"/>
    <x v="0"/>
    <s v="Leukemia"/>
    <n v="16.579999999999998"/>
    <n v="80.8"/>
    <n v="0.501"/>
    <n v="0.158"/>
    <n v="511.39240506329111"/>
    <n v="0.82"/>
    <n v="0.311"/>
    <n v="0.73"/>
    <n v="1"/>
    <n v="0.90200000000000002"/>
    <n v="650"/>
    <n v="107"/>
    <n v="195"/>
    <n v="135"/>
    <n v="192"/>
    <n v="76.470588235294116"/>
    <n v="52.941176470588239"/>
    <n v="75.294117647058826"/>
    <n v="0.74199999999999999"/>
    <x v="1"/>
    <x v="1"/>
    <n v="6221"/>
    <n v="4.34"/>
    <n v="12.9"/>
    <n v="47.2"/>
    <n v="357972"/>
    <n v="91.6"/>
    <n v="34.299999999999997"/>
    <s v="PBC_Dataset"/>
    <s v="Giemsa"/>
    <s v="Leica_DM2000"/>
    <n v="100"/>
    <n v="256"/>
    <n v="0.85970000000000002"/>
    <n v="0.90759999999999996"/>
    <n v="0.69799999999999995"/>
    <n v="-0.20960000000000001"/>
  </r>
  <r>
    <s v="CELL_005398"/>
    <x v="0"/>
    <x v="0"/>
    <s v="Infection"/>
    <n v="13.58"/>
    <n v="61.8"/>
    <n v="0.71899999999999997"/>
    <n v="0.34499999999999997"/>
    <n v="179.13043478260869"/>
    <n v="0.62"/>
    <n v="0.29499999999999998"/>
    <n v="2.71"/>
    <n v="4.7"/>
    <n v="0.746"/>
    <n v="386"/>
    <n v="65"/>
    <n v="215"/>
    <n v="159"/>
    <n v="176"/>
    <n v="84.313725490196077"/>
    <n v="62.352941176470587"/>
    <n v="69.019607843137251"/>
    <n v="0.64900000000000002"/>
    <x v="2"/>
    <x v="0"/>
    <n v="5628"/>
    <n v="4.2"/>
    <n v="10.8"/>
    <n v="33.299999999999997"/>
    <n v="313481"/>
    <n v="89.2"/>
    <n v="32.799999999999997"/>
    <s v="PBC_Dataset"/>
    <s v="May_Grunwald_Giemsa"/>
    <s v="Olympus_BX51"/>
    <n v="60"/>
    <n v="360"/>
    <n v="0.9133"/>
    <n v="0.70640000000000003"/>
    <n v="0.78459999999999996"/>
    <n v="7.8199999999999936E-2"/>
  </r>
  <r>
    <s v="CELL_000661"/>
    <x v="1"/>
    <x v="1"/>
    <s v="Normal_WBC"/>
    <n v="13"/>
    <n v="57.4"/>
    <n v="0.47199999999999998"/>
    <n v="0.40200000000000002"/>
    <n v="142.78606965174129"/>
    <n v="0.72"/>
    <n v="0.42799999999999999"/>
    <n v="2.83"/>
    <n v="3.7"/>
    <n v="0.83299999999999996"/>
    <n v="538"/>
    <n v="74"/>
    <n v="197"/>
    <n v="138"/>
    <n v="180"/>
    <n v="77.254901960784323"/>
    <n v="54.117647058823529"/>
    <n v="70.588235294117652"/>
    <n v="0.64200000000000002"/>
    <x v="2"/>
    <x v="0"/>
    <n v="1473"/>
    <n v="4.68"/>
    <n v="11.3"/>
    <n v="44.3"/>
    <n v="212013"/>
    <n v="111.6"/>
    <n v="34.200000000000003"/>
    <s v="PBC_Dataset"/>
    <s v="Wright"/>
    <s v="Zeiss_Axio"/>
    <n v="100"/>
    <n v="224"/>
    <n v="2.7199999999999998E-2"/>
    <n v="0.88339999999999996"/>
    <n v="0.97419999999999995"/>
    <n v="9.0799999999999992E-2"/>
  </r>
  <r>
    <s v="CELL_001791"/>
    <x v="5"/>
    <x v="1"/>
    <s v="Normal_WBC"/>
    <n v="8.91"/>
    <n v="77.5"/>
    <n v="0.75900000000000001"/>
    <n v="0.20100000000000001"/>
    <n v="385.57213930348257"/>
    <n v="0.81799999999999995"/>
    <n v="0.29299999999999998"/>
    <n v="0.87"/>
    <n v="1"/>
    <n v="0.89700000000000002"/>
    <n v="306"/>
    <n v="62"/>
    <n v="206"/>
    <n v="140"/>
    <n v="192"/>
    <n v="80.784313725490193"/>
    <n v="54.901960784313729"/>
    <n v="75.294117647058826"/>
    <n v="0.81599999999999995"/>
    <x v="1"/>
    <x v="1"/>
    <n v="6145"/>
    <n v="4.43"/>
    <n v="13.6"/>
    <n v="46.3"/>
    <n v="198464"/>
    <n v="84.4"/>
    <n v="34.9"/>
    <s v="PBC_Dataset"/>
    <s v="Giemsa"/>
    <s v="Leica_DM2000"/>
    <n v="60"/>
    <n v="360"/>
    <n v="0.1439"/>
    <n v="0.91210000000000002"/>
    <n v="0.83320000000000005"/>
    <n v="-7.889999999999997E-2"/>
  </r>
  <r>
    <s v="CELL_003685"/>
    <x v="2"/>
    <x v="1"/>
    <s v="Normal_RBC"/>
    <n v="8.44"/>
    <n v="0"/>
    <n v="0"/>
    <n v="1"/>
    <n v="0"/>
    <n v="0.89100000000000001"/>
    <n v="0.187"/>
    <n v="0.67"/>
    <n v="1"/>
    <n v="0.94599999999999995"/>
    <n v="196"/>
    <n v="53"/>
    <n v="216"/>
    <n v="135"/>
    <n v="121"/>
    <n v="84.705882352941174"/>
    <n v="52.941176470588239"/>
    <n v="47.450980392156858"/>
    <n v="0.52200000000000002"/>
    <x v="0"/>
    <x v="0"/>
    <n v="4051"/>
    <n v="2.78"/>
    <n v="13.8"/>
    <n v="43.5"/>
    <n v="307666"/>
    <n v="76.3"/>
    <n v="35.4"/>
    <s v="Raabin_WBC"/>
    <s v="Wright"/>
    <s v="Zeiss_Axio"/>
    <n v="60"/>
    <n v="512"/>
    <n v="6.25E-2"/>
    <n v="0.79049999999999998"/>
    <n v="1"/>
    <n v="0.20950000000000002"/>
  </r>
  <r>
    <s v="CELL_003788"/>
    <x v="7"/>
    <x v="1"/>
    <s v="Normal_Platelet"/>
    <n v="3.8"/>
    <n v="0"/>
    <n v="0"/>
    <n v="1"/>
    <n v="0"/>
    <n v="0.57399999999999995"/>
    <n v="0.45400000000000001"/>
    <n v="1.58"/>
    <n v="1"/>
    <n v="0.80100000000000005"/>
    <n v="24"/>
    <n v="8"/>
    <n v="217"/>
    <n v="136"/>
    <n v="173"/>
    <n v="85.098039215686271"/>
    <n v="53.333333333333336"/>
    <n v="67.843137254901961"/>
    <n v="0.54500000000000004"/>
    <x v="1"/>
    <x v="1"/>
    <n v="10008"/>
    <n v="5.12"/>
    <n v="12.4"/>
    <n v="44.4"/>
    <n v="162554"/>
    <n v="87.5"/>
    <n v="33.700000000000003"/>
    <s v="PBC_Dataset"/>
    <s v="May_Grunwald_Giemsa"/>
    <s v="Olympus_BX51"/>
    <n v="100"/>
    <n v="512"/>
    <n v="7.5999999999999998E-2"/>
    <n v="0.86270000000000002"/>
    <n v="0.87039999999999995"/>
    <n v="7.6999999999999291E-3"/>
  </r>
  <r>
    <s v="CELL_004097"/>
    <x v="8"/>
    <x v="0"/>
    <s v="Leukemia"/>
    <n v="15.68"/>
    <n v="89.9"/>
    <n v="0.23899999999999999"/>
    <n v="0.14299999999999999"/>
    <n v="628.67132867132875"/>
    <n v="0.82299999999999995"/>
    <n v="0.318"/>
    <n v="1.18"/>
    <n v="1"/>
    <n v="0.80900000000000005"/>
    <n v="471"/>
    <n v="95"/>
    <n v="207"/>
    <n v="156"/>
    <n v="197"/>
    <n v="81.17647058823529"/>
    <n v="61.176470588235297"/>
    <n v="77.254901960784323"/>
    <n v="0.73799999999999999"/>
    <x v="1"/>
    <x v="0"/>
    <n v="11550"/>
    <n v="3.81"/>
    <n v="14.3"/>
    <n v="41.8"/>
    <n v="243608"/>
    <n v="97.4"/>
    <n v="34.4"/>
    <s v="CytoData"/>
    <s v="Wright"/>
    <s v="Olympus_BX51"/>
    <n v="100"/>
    <n v="360"/>
    <n v="0.90329999999999999"/>
    <n v="0.67510000000000003"/>
    <n v="0.68400000000000005"/>
    <n v="8.900000000000019E-3"/>
  </r>
  <r>
    <s v="CELL_003633"/>
    <x v="2"/>
    <x v="1"/>
    <s v="Normal_RBC"/>
    <n v="7.59"/>
    <n v="0"/>
    <n v="0"/>
    <n v="1"/>
    <n v="0"/>
    <n v="0.81499999999999995"/>
    <n v="0.19600000000000001"/>
    <n v="0.42"/>
    <n v="1"/>
    <n v="0.95399999999999996"/>
    <n v="180"/>
    <n v="42"/>
    <n v="225"/>
    <n v="127"/>
    <n v="118"/>
    <n v="88.235294117647058"/>
    <n v="49.803921568627452"/>
    <n v="46.274509803921568"/>
    <n v="0.54900000000000004"/>
    <x v="1"/>
    <x v="1"/>
    <n v="10381"/>
    <n v="3.39"/>
    <n v="12.7"/>
    <n v="47.3"/>
    <n v="323529"/>
    <n v="72.3"/>
    <n v="34.1"/>
    <s v="PBC_Dataset"/>
    <s v="Giemsa"/>
    <s v="Zeiss_Axio"/>
    <n v="100"/>
    <n v="360"/>
    <n v="0"/>
    <n v="0.82030000000000003"/>
    <n v="0.88900000000000001"/>
    <n v="6.8699999999999983E-2"/>
  </r>
  <r>
    <s v="CELL_004127"/>
    <x v="8"/>
    <x v="0"/>
    <s v="Leukemia"/>
    <n v="17.600000000000001"/>
    <n v="84.2"/>
    <n v="0.27900000000000003"/>
    <n v="0.11899999999999999"/>
    <n v="707.56302521008411"/>
    <n v="0.80600000000000005"/>
    <n v="0.30499999999999999"/>
    <n v="0.69"/>
    <n v="1"/>
    <n v="0.84699999999999998"/>
    <n v="615"/>
    <n v="116"/>
    <n v="185"/>
    <n v="128"/>
    <n v="211"/>
    <n v="72.549019607843135"/>
    <n v="50.196078431372548"/>
    <n v="82.745098039215677"/>
    <n v="0.46300000000000002"/>
    <x v="1"/>
    <x v="1"/>
    <n v="11030"/>
    <n v="4.99"/>
    <n v="15.7"/>
    <n v="52.1"/>
    <n v="225025"/>
    <n v="88"/>
    <n v="34.1"/>
    <s v="PBC_Dataset"/>
    <s v="May_Grunwald_Giemsa"/>
    <s v="Olympus_BX51"/>
    <n v="60"/>
    <n v="512"/>
    <n v="0.71140000000000003"/>
    <n v="0.59640000000000004"/>
    <n v="0.75309999999999999"/>
    <n v="0.15669999999999995"/>
  </r>
  <r>
    <s v="CELL_002986"/>
    <x v="2"/>
    <x v="1"/>
    <s v="Normal_RBC"/>
    <n v="7.64"/>
    <n v="0"/>
    <n v="0"/>
    <n v="1"/>
    <n v="0"/>
    <n v="0.92700000000000005"/>
    <n v="0.25"/>
    <n v="0.71"/>
    <n v="1"/>
    <n v="0.91900000000000004"/>
    <n v="187"/>
    <n v="51"/>
    <n v="226"/>
    <n v="126"/>
    <n v="132"/>
    <n v="88.627450980392155"/>
    <n v="49.411764705882355"/>
    <n v="51.764705882352949"/>
    <n v="0.45700000000000002"/>
    <x v="1"/>
    <x v="1"/>
    <n v="5370"/>
    <n v="4.21"/>
    <n v="12.7"/>
    <n v="49.8"/>
    <n v="303462"/>
    <n v="85.2"/>
    <n v="36.200000000000003"/>
    <s v="PBC_Dataset"/>
    <s v="Giemsa"/>
    <s v="Zeiss_Axio"/>
    <n v="60"/>
    <n v="224"/>
    <n v="0.10730000000000001"/>
    <n v="0.91100000000000003"/>
    <n v="0.87390000000000001"/>
    <n v="-3.7100000000000022E-2"/>
  </r>
  <r>
    <s v="CELL_005635"/>
    <x v="3"/>
    <x v="0"/>
    <s v="Infection"/>
    <n v="14.37"/>
    <n v="66.7"/>
    <n v="0.499"/>
    <n v="0.33"/>
    <n v="202.12121212121212"/>
    <n v="0.78700000000000003"/>
    <n v="0.188"/>
    <n v="1.1000000000000001"/>
    <n v="1"/>
    <n v="0.96399999999999997"/>
    <n v="729"/>
    <n v="85"/>
    <n v="183"/>
    <n v="137"/>
    <n v="199"/>
    <n v="71.764705882352942"/>
    <n v="53.725490196078432"/>
    <n v="78.039215686274517"/>
    <n v="0.81299999999999994"/>
    <x v="0"/>
    <x v="0"/>
    <n v="4143"/>
    <n v="4.53"/>
    <n v="12"/>
    <n v="35.299999999999997"/>
    <n v="393872"/>
    <n v="85.9"/>
    <n v="32.200000000000003"/>
    <s v="Raabin_WBC"/>
    <s v="Giemsa"/>
    <s v="Leica_DM2000"/>
    <n v="60"/>
    <n v="256"/>
    <n v="0.85589999999999999"/>
    <n v="0.62739999999999996"/>
    <n v="0.70930000000000004"/>
    <n v="8.1900000000000084E-2"/>
  </r>
  <r>
    <s v="CELL_005412"/>
    <x v="11"/>
    <x v="0"/>
    <s v="Infection"/>
    <n v="13.05"/>
    <n v="58.5"/>
    <n v="0.625"/>
    <n v="0.46300000000000002"/>
    <n v="126.3498920086393"/>
    <n v="0.76800000000000002"/>
    <n v="0.45400000000000001"/>
    <n v="4.6500000000000004"/>
    <n v="3.3"/>
    <n v="0.77700000000000002"/>
    <n v="386"/>
    <n v="68"/>
    <n v="205"/>
    <n v="161"/>
    <n v="195"/>
    <n v="80.392156862745097"/>
    <n v="63.13725490196078"/>
    <n v="76.470588235294116"/>
    <n v="0.57299999999999995"/>
    <x v="1"/>
    <x v="1"/>
    <n v="2732"/>
    <n v="4.3"/>
    <n v="16.100000000000001"/>
    <n v="45.5"/>
    <n v="214048"/>
    <n v="101.6"/>
    <n v="29.8"/>
    <s v="PBC_Dataset"/>
    <s v="Giemsa"/>
    <s v="Zeiss_Axio"/>
    <n v="100"/>
    <n v="256"/>
    <n v="0.74809999999999999"/>
    <n v="0.81659999999999999"/>
    <n v="0.72799999999999998"/>
    <n v="-8.8600000000000012E-2"/>
  </r>
  <r>
    <s v="CELL_001086"/>
    <x v="1"/>
    <x v="1"/>
    <s v="Normal_WBC"/>
    <n v="10.92"/>
    <n v="58.5"/>
    <n v="0.54300000000000004"/>
    <n v="0.27800000000000002"/>
    <n v="210.43165467625897"/>
    <n v="0.72099999999999997"/>
    <n v="0.49199999999999999"/>
    <n v="3.94"/>
    <n v="3.8"/>
    <n v="0.85899999999999999"/>
    <n v="381"/>
    <n v="69"/>
    <n v="228"/>
    <n v="166"/>
    <n v="185"/>
    <n v="89.411764705882362"/>
    <n v="65.098039215686271"/>
    <n v="72.549019607843135"/>
    <n v="0.63700000000000001"/>
    <x v="1"/>
    <x v="1"/>
    <n v="9936"/>
    <n v="4.9000000000000004"/>
    <n v="14.3"/>
    <n v="40.6"/>
    <n v="354509"/>
    <n v="80.099999999999994"/>
    <n v="32"/>
    <s v="Raabin_WBC"/>
    <s v="May_Grunwald_Giemsa"/>
    <s v="Olympus_BX51"/>
    <n v="100"/>
    <n v="224"/>
    <n v="7.7799999999999994E-2"/>
    <n v="0.9395"/>
    <n v="0.93159999999999998"/>
    <n v="-7.9000000000000181E-3"/>
  </r>
  <r>
    <s v="CELL_005551"/>
    <x v="3"/>
    <x v="0"/>
    <s v="Infection"/>
    <n v="14.46"/>
    <n v="71.900000000000006"/>
    <n v="0.71099999999999997"/>
    <n v="0.252"/>
    <n v="285.31746031746036"/>
    <n v="0.876"/>
    <n v="0.26600000000000001"/>
    <n v="1.61"/>
    <n v="1.2"/>
    <n v="0.84599999999999997"/>
    <n v="472"/>
    <n v="80"/>
    <n v="194"/>
    <n v="137"/>
    <n v="215"/>
    <n v="76.078431372549019"/>
    <n v="53.725490196078432"/>
    <n v="84.313725490196077"/>
    <n v="0.73699999999999999"/>
    <x v="1"/>
    <x v="1"/>
    <n v="8809"/>
    <n v="4.32"/>
    <n v="15"/>
    <n v="47.8"/>
    <n v="256621"/>
    <n v="76"/>
    <n v="33.9"/>
    <s v="Raabin_WBC"/>
    <s v="Giemsa"/>
    <s v="Zeiss_Axio"/>
    <n v="100"/>
    <n v="256"/>
    <n v="0.92600000000000005"/>
    <n v="0.9536"/>
    <n v="0.81440000000000001"/>
    <n v="-0.13919999999999999"/>
  </r>
  <r>
    <s v="CELL_000695"/>
    <x v="1"/>
    <x v="1"/>
    <s v="Normal_WBC"/>
    <n v="10.57"/>
    <n v="55"/>
    <n v="0.59599999999999997"/>
    <n v="0.54"/>
    <n v="101.85185185185185"/>
    <n v="0.68799999999999994"/>
    <n v="0.45800000000000002"/>
    <n v="3.27"/>
    <n v="3.2"/>
    <n v="0.85799999999999998"/>
    <n v="408"/>
    <n v="77"/>
    <n v="195"/>
    <n v="150"/>
    <n v="199"/>
    <n v="76.470588235294116"/>
    <n v="58.82352941176471"/>
    <n v="78.039215686274517"/>
    <n v="0.754"/>
    <x v="1"/>
    <x v="1"/>
    <n v="6912"/>
    <n v="4.45"/>
    <n v="8.6999999999999993"/>
    <n v="48.8"/>
    <n v="49989"/>
    <n v="104.9"/>
    <n v="34.6"/>
    <s v="PBC_Dataset"/>
    <s v="Giemsa"/>
    <s v="Olympus_BX51"/>
    <n v="60"/>
    <n v="360"/>
    <n v="0.1346"/>
    <n v="0.8952"/>
    <n v="0.89219999999999999"/>
    <n v="-3.0000000000000027E-3"/>
  </r>
  <r>
    <s v="CELL_001279"/>
    <x v="5"/>
    <x v="1"/>
    <s v="Normal_WBC"/>
    <n v="9.14"/>
    <n v="75.400000000000006"/>
    <n v="0.76800000000000002"/>
    <n v="0.24299999999999999"/>
    <n v="310.28806584362144"/>
    <n v="0.86799999999999999"/>
    <n v="0.222"/>
    <n v="1.08"/>
    <n v="1"/>
    <n v="0.90300000000000002"/>
    <n v="261"/>
    <n v="53"/>
    <n v="187"/>
    <n v="153"/>
    <n v="202"/>
    <n v="73.333333333333329"/>
    <n v="60"/>
    <n v="79.215686274509807"/>
    <n v="0.78700000000000003"/>
    <x v="1"/>
    <x v="1"/>
    <n v="3514"/>
    <n v="4.91"/>
    <n v="11.5"/>
    <n v="52.9"/>
    <n v="165885"/>
    <n v="95.1"/>
    <n v="32.4"/>
    <s v="PBC_Dataset"/>
    <s v="Giemsa"/>
    <s v="Leica_DM2000"/>
    <n v="60"/>
    <n v="256"/>
    <n v="0.14119999999999999"/>
    <n v="0.98440000000000005"/>
    <n v="0.80059999999999998"/>
    <n v="-0.18380000000000007"/>
  </r>
  <r>
    <s v="CELL_005217"/>
    <x v="14"/>
    <x v="0"/>
    <s v="Anemia"/>
    <n v="8.6999999999999993"/>
    <n v="0"/>
    <n v="0"/>
    <n v="1"/>
    <n v="0"/>
    <n v="0.879"/>
    <n v="0.29499999999999998"/>
    <n v="0.97"/>
    <n v="1"/>
    <n v="0.97"/>
    <n v="215"/>
    <n v="60"/>
    <n v="214"/>
    <n v="117"/>
    <n v="126"/>
    <n v="83.921568627450981"/>
    <n v="45.882352941176471"/>
    <n v="49.411764705882355"/>
    <n v="0.50700000000000001"/>
    <x v="1"/>
    <x v="1"/>
    <n v="4179"/>
    <n v="4.5199999999999996"/>
    <n v="13.9"/>
    <n v="39.4"/>
    <n v="174843"/>
    <n v="98.4"/>
    <n v="36.4"/>
    <s v="CytoData"/>
    <s v="Wright"/>
    <s v="Zeiss_Axio"/>
    <n v="100"/>
    <n v="512"/>
    <n v="0.83099999999999996"/>
    <n v="0.91210000000000002"/>
    <n v="0.71679999999999999"/>
    <n v="-0.19530000000000003"/>
  </r>
  <r>
    <s v="CELL_001622"/>
    <x v="5"/>
    <x v="1"/>
    <s v="Normal_WBC"/>
    <n v="7.96"/>
    <n v="76.599999999999994"/>
    <n v="0.873"/>
    <n v="0.25700000000000001"/>
    <n v="298.0544747081712"/>
    <n v="0.78400000000000003"/>
    <n v="0.182"/>
    <n v="1.31"/>
    <n v="1"/>
    <n v="0.97"/>
    <n v="306"/>
    <n v="56"/>
    <n v="197"/>
    <n v="154"/>
    <n v="184"/>
    <n v="77.254901960784323"/>
    <n v="60.392156862745097"/>
    <n v="72.156862745098039"/>
    <n v="0.77600000000000002"/>
    <x v="1"/>
    <x v="1"/>
    <n v="8856"/>
    <n v="4.2"/>
    <n v="12.7"/>
    <n v="43.1"/>
    <n v="344407"/>
    <n v="98.1"/>
    <n v="34.1"/>
    <s v="Raabin_WBC"/>
    <s v="Giemsa"/>
    <s v="Leica_DM2000"/>
    <n v="60"/>
    <n v="512"/>
    <n v="0.16420000000000001"/>
    <n v="0.91279999999999994"/>
    <n v="0.95620000000000005"/>
    <n v="4.3400000000000105E-2"/>
  </r>
  <r>
    <s v="CELL_002562"/>
    <x v="10"/>
    <x v="1"/>
    <s v="Normal_WBC"/>
    <n v="13.52"/>
    <n v="43.6"/>
    <n v="0.48599999999999999"/>
    <n v="0.48399999999999999"/>
    <n v="90.082644628099175"/>
    <n v="0.70599999999999996"/>
    <n v="0.29399999999999998"/>
    <n v="3.77"/>
    <n v="2.2999999999999998"/>
    <n v="0.77300000000000002"/>
    <n v="376"/>
    <n v="87"/>
    <n v="224"/>
    <n v="152"/>
    <n v="153"/>
    <n v="87.843137254901961"/>
    <n v="59.607843137254903"/>
    <n v="60"/>
    <n v="0.627"/>
    <x v="0"/>
    <x v="0"/>
    <n v="7051"/>
    <n v="4.01"/>
    <n v="16.100000000000001"/>
    <n v="27.9"/>
    <n v="206166"/>
    <n v="90.6"/>
    <n v="33.4"/>
    <s v="CytoData"/>
    <s v="Giemsa"/>
    <s v="Leica_DM2000"/>
    <n v="40"/>
    <n v="224"/>
    <n v="0.1656"/>
    <n v="0.84840000000000004"/>
    <n v="0.91890000000000005"/>
    <n v="7.0500000000000007E-2"/>
  </r>
  <r>
    <s v="CELL_004103"/>
    <x v="8"/>
    <x v="0"/>
    <s v="Leukemia"/>
    <n v="13.18"/>
    <n v="82.4"/>
    <n v="0.35699999999999998"/>
    <n v="0.13900000000000001"/>
    <n v="592.80575539568349"/>
    <n v="0.71799999999999997"/>
    <n v="0.39200000000000002"/>
    <n v="0.38"/>
    <n v="1"/>
    <n v="0.86299999999999999"/>
    <n v="589"/>
    <n v="95"/>
    <n v="195"/>
    <n v="145"/>
    <n v="176"/>
    <n v="76.470588235294116"/>
    <n v="56.862745098039213"/>
    <n v="69.019607843137251"/>
    <n v="0.64"/>
    <x v="1"/>
    <x v="0"/>
    <n v="5780"/>
    <n v="5.05"/>
    <n v="16.100000000000001"/>
    <n v="45"/>
    <n v="126257"/>
    <n v="82.9"/>
    <n v="33.6"/>
    <s v="Raabin_WBC"/>
    <s v="Wright"/>
    <s v="Olympus_BX51"/>
    <n v="100"/>
    <n v="512"/>
    <n v="0.96860000000000002"/>
    <n v="0.79979999999999996"/>
    <n v="0.8679"/>
    <n v="6.8100000000000049E-2"/>
  </r>
  <r>
    <s v="CELL_005338"/>
    <x v="0"/>
    <x v="0"/>
    <s v="Infection"/>
    <n v="13.16"/>
    <n v="69.3"/>
    <n v="0.53400000000000003"/>
    <n v="0.38700000000000001"/>
    <n v="179.06976744186045"/>
    <n v="0.82799999999999996"/>
    <n v="0.52"/>
    <n v="2.12"/>
    <n v="5.7"/>
    <n v="0.79100000000000004"/>
    <n v="414"/>
    <n v="100"/>
    <n v="180"/>
    <n v="171"/>
    <n v="182"/>
    <n v="70.588235294117652"/>
    <n v="67.058823529411754"/>
    <n v="71.372549019607845"/>
    <n v="0.58299999999999996"/>
    <x v="1"/>
    <x v="0"/>
    <n v="8690"/>
    <n v="4.83"/>
    <n v="12.5"/>
    <n v="40.700000000000003"/>
    <n v="146315"/>
    <n v="89.5"/>
    <n v="33.799999999999997"/>
    <s v="Raabin_WBC"/>
    <s v="May_Grunwald_Giemsa"/>
    <s v="Leica_DM2000"/>
    <n v="60"/>
    <n v="512"/>
    <n v="0.89670000000000005"/>
    <n v="0.66439999999999999"/>
    <n v="1"/>
    <n v="0.33560000000000001"/>
  </r>
  <r>
    <s v="CELL_000068"/>
    <x v="1"/>
    <x v="1"/>
    <s v="Normal_WBC"/>
    <n v="12.51"/>
    <n v="58.9"/>
    <n v="0.72499999999999998"/>
    <n v="0.50700000000000001"/>
    <n v="116.17357001972387"/>
    <n v="0.77700000000000002"/>
    <n v="0.309"/>
    <n v="2.92"/>
    <n v="3.1"/>
    <n v="0.85299999999999998"/>
    <n v="432"/>
    <n v="61"/>
    <n v="203"/>
    <n v="173"/>
    <n v="190"/>
    <n v="79.607843137254903"/>
    <n v="67.843137254901961"/>
    <n v="74.509803921568633"/>
    <n v="0.69"/>
    <x v="1"/>
    <x v="1"/>
    <n v="7957"/>
    <n v="4.9400000000000004"/>
    <n v="13.3"/>
    <n v="48.1"/>
    <n v="282414"/>
    <n v="75.8"/>
    <n v="32.799999999999997"/>
    <s v="CytoData"/>
    <s v="Wright"/>
    <s v="Leica_DM2000"/>
    <n v="60"/>
    <n v="512"/>
    <n v="0"/>
    <n v="0.91590000000000005"/>
    <n v="0.90039999999999998"/>
    <n v="-1.5500000000000069E-2"/>
  </r>
  <r>
    <s v="CELL_003510"/>
    <x v="2"/>
    <x v="1"/>
    <s v="Normal_RBC"/>
    <n v="7.71"/>
    <n v="0"/>
    <n v="0"/>
    <n v="1"/>
    <n v="0"/>
    <n v="0.84599999999999997"/>
    <n v="0.16900000000000001"/>
    <n v="0.48"/>
    <n v="1"/>
    <n v="0.93400000000000005"/>
    <n v="185"/>
    <n v="52"/>
    <n v="229"/>
    <n v="124"/>
    <n v="131"/>
    <n v="89.803921568627459"/>
    <n v="48.627450980392155"/>
    <n v="51.372549019607838"/>
    <n v="0.55500000000000005"/>
    <x v="1"/>
    <x v="1"/>
    <n v="8857"/>
    <n v="5.2"/>
    <n v="14.7"/>
    <n v="44.5"/>
    <n v="206443"/>
    <n v="85.9"/>
    <n v="33.6"/>
    <s v="PBC_Dataset"/>
    <s v="Giemsa"/>
    <s v="Zeiss_Axio"/>
    <n v="60"/>
    <n v="256"/>
    <n v="0.1245"/>
    <n v="0.8528"/>
    <n v="0.94069999999999998"/>
    <n v="8.7899999999999978E-2"/>
  </r>
  <r>
    <s v="CELL_002895"/>
    <x v="2"/>
    <x v="1"/>
    <s v="Normal_RBC"/>
    <n v="7.69"/>
    <n v="0"/>
    <n v="0"/>
    <n v="1"/>
    <n v="0"/>
    <n v="0.86"/>
    <n v="0.28999999999999998"/>
    <n v="0.61"/>
    <n v="1"/>
    <n v="0.93"/>
    <n v="189"/>
    <n v="47"/>
    <n v="235"/>
    <n v="124"/>
    <n v="146"/>
    <n v="92.156862745098039"/>
    <n v="48.627450980392155"/>
    <n v="57.254901960784309"/>
    <n v="0.53400000000000003"/>
    <x v="0"/>
    <x v="0"/>
    <n v="2482"/>
    <n v="3.73"/>
    <n v="12.1"/>
    <n v="38.6"/>
    <n v="309948"/>
    <n v="90.7"/>
    <n v="32.6"/>
    <s v="PBC_Dataset"/>
    <s v="Giemsa"/>
    <s v="Leica_DM2000"/>
    <n v="100"/>
    <n v="512"/>
    <n v="3.8899999999999997E-2"/>
    <n v="0.91249999999999998"/>
    <n v="0.8004"/>
    <n v="-0.11209999999999998"/>
  </r>
  <r>
    <s v="CELL_002270"/>
    <x v="4"/>
    <x v="1"/>
    <s v="Normal_WBC"/>
    <n v="15.68"/>
    <n v="67.3"/>
    <n v="0.42199999999999999"/>
    <n v="0.35299999999999998"/>
    <n v="190.6515580736544"/>
    <n v="0.70099999999999996"/>
    <n v="0.32400000000000001"/>
    <n v="2.08"/>
    <n v="1.1000000000000001"/>
    <n v="0.85099999999999998"/>
    <n v="593"/>
    <n v="82"/>
    <n v="179"/>
    <n v="161"/>
    <n v="198"/>
    <n v="70.196078431372541"/>
    <n v="63.13725490196078"/>
    <n v="77.64705882352942"/>
    <n v="0.53800000000000003"/>
    <x v="0"/>
    <x v="1"/>
    <n v="7786"/>
    <n v="4.18"/>
    <n v="10.9"/>
    <n v="39.6"/>
    <n v="406805"/>
    <n v="74.7"/>
    <n v="32.299999999999997"/>
    <s v="PBC_Dataset"/>
    <s v="Giemsa"/>
    <s v="Olympus_BX51"/>
    <n v="60"/>
    <n v="256"/>
    <n v="4.4900000000000002E-2"/>
    <n v="0.9446"/>
    <n v="0.91779999999999995"/>
    <n v="-2.6800000000000046E-2"/>
  </r>
  <r>
    <s v="CELL_005339"/>
    <x v="0"/>
    <x v="0"/>
    <s v="Infection"/>
    <n v="15.2"/>
    <n v="56.9"/>
    <n v="0.55800000000000005"/>
    <n v="0.41099999999999998"/>
    <n v="138.44282238442824"/>
    <n v="0.60799999999999998"/>
    <n v="0.55000000000000004"/>
    <n v="3.23"/>
    <n v="5.8"/>
    <n v="0.874"/>
    <n v="503"/>
    <n v="84"/>
    <n v="201"/>
    <n v="152"/>
    <n v="173"/>
    <n v="78.82352941176471"/>
    <n v="59.607843137254903"/>
    <n v="67.843137254901961"/>
    <n v="0.57999999999999996"/>
    <x v="1"/>
    <x v="0"/>
    <n v="9583"/>
    <n v="5.8"/>
    <n v="14.6"/>
    <n v="43.2"/>
    <n v="186171"/>
    <n v="92"/>
    <n v="32"/>
    <s v="Raabin_WBC"/>
    <s v="May_Grunwald_Giemsa"/>
    <s v="Zeiss_Axio"/>
    <n v="60"/>
    <n v="360"/>
    <n v="0.68049999999999999"/>
    <n v="0.74080000000000001"/>
    <n v="0.96260000000000001"/>
    <n v="0.2218"/>
  </r>
  <r>
    <s v="CELL_004635"/>
    <x v="16"/>
    <x v="0"/>
    <s v="Anemia"/>
    <n v="8.3800000000000008"/>
    <n v="0"/>
    <n v="0"/>
    <n v="1"/>
    <n v="0"/>
    <n v="0.41699999999999998"/>
    <n v="0.84199999999999997"/>
    <n v="0.54"/>
    <n v="1"/>
    <n v="0.84"/>
    <n v="165"/>
    <n v="47"/>
    <n v="213"/>
    <n v="125"/>
    <n v="135"/>
    <n v="83.529411764705884"/>
    <n v="49.019607843137251"/>
    <n v="52.941176470588239"/>
    <n v="0.61199999999999999"/>
    <x v="0"/>
    <x v="1"/>
    <n v="7268"/>
    <n v="4.37"/>
    <n v="11"/>
    <n v="44.1"/>
    <n v="103649"/>
    <n v="101.3"/>
    <n v="32.4"/>
    <s v="CytoData"/>
    <s v="Wright"/>
    <s v="Olympus_BX51"/>
    <n v="100"/>
    <n v="256"/>
    <n v="0.9496"/>
    <n v="0.59430000000000005"/>
    <n v="0.83940000000000003"/>
    <n v="0.24509999999999998"/>
  </r>
  <r>
    <s v="CELL_000821"/>
    <x v="1"/>
    <x v="1"/>
    <s v="Normal_WBC"/>
    <n v="10.72"/>
    <n v="58.2"/>
    <n v="0.39400000000000002"/>
    <n v="0.45500000000000002"/>
    <n v="127.91208791208791"/>
    <n v="0.81100000000000005"/>
    <n v="0.373"/>
    <n v="3.75"/>
    <n v="2.7"/>
    <n v="0.78500000000000003"/>
    <n v="403"/>
    <n v="77"/>
    <n v="213"/>
    <n v="192"/>
    <n v="172"/>
    <n v="83.529411764705884"/>
    <n v="75.294117647058826"/>
    <n v="67.450980392156865"/>
    <n v="0.55200000000000005"/>
    <x v="1"/>
    <x v="0"/>
    <n v="11472"/>
    <n v="5.07"/>
    <n v="11.8"/>
    <n v="40.799999999999997"/>
    <n v="300245"/>
    <n v="93.7"/>
    <n v="36"/>
    <s v="CytoData"/>
    <s v="Wright"/>
    <s v="Olympus_BX51"/>
    <n v="60"/>
    <n v="512"/>
    <n v="8.5099999999999995E-2"/>
    <n v="0.96750000000000003"/>
    <n v="0.82099999999999995"/>
    <n v="-0.14650000000000007"/>
  </r>
  <r>
    <s v="CELL_001227"/>
    <x v="5"/>
    <x v="1"/>
    <s v="Normal_WBC"/>
    <n v="9.24"/>
    <n v="78.599999999999994"/>
    <n v="0.96"/>
    <n v="0.157"/>
    <n v="500.63694267515922"/>
    <n v="0.87"/>
    <n v="0.28399999999999997"/>
    <n v="0.85"/>
    <n v="1.1000000000000001"/>
    <n v="0.89100000000000001"/>
    <n v="320"/>
    <n v="64"/>
    <n v="198"/>
    <n v="142"/>
    <n v="190"/>
    <n v="77.64705882352942"/>
    <n v="55.686274509803923"/>
    <n v="74.509803921568633"/>
    <n v="0.71899999999999997"/>
    <x v="0"/>
    <x v="1"/>
    <n v="9220"/>
    <n v="4.09"/>
    <n v="9.8000000000000007"/>
    <n v="34.200000000000003"/>
    <n v="201183"/>
    <n v="87.6"/>
    <n v="35.1"/>
    <s v="PBC_Dataset"/>
    <s v="May_Grunwald_Giemsa"/>
    <s v="Leica_DM2000"/>
    <n v="100"/>
    <n v="360"/>
    <n v="9.1899999999999996E-2"/>
    <n v="0.87370000000000003"/>
    <n v="0.88009999999999999"/>
    <n v="6.3999999999999613E-3"/>
  </r>
  <r>
    <s v="CELL_004079"/>
    <x v="8"/>
    <x v="0"/>
    <s v="Leukemia"/>
    <n v="13.12"/>
    <n v="87.7"/>
    <n v="0.53400000000000003"/>
    <n v="0.13700000000000001"/>
    <n v="640.14598540145982"/>
    <n v="0.83699999999999997"/>
    <n v="0.28100000000000003"/>
    <n v="1.04"/>
    <n v="1"/>
    <n v="0.89600000000000002"/>
    <n v="750"/>
    <n v="113"/>
    <n v="228"/>
    <n v="143"/>
    <n v="187"/>
    <n v="89.411764705882362"/>
    <n v="56.078431372549019"/>
    <n v="73.333333333333329"/>
    <n v="0.52600000000000002"/>
    <x v="0"/>
    <x v="0"/>
    <n v="6377"/>
    <n v="5.08"/>
    <n v="12.7"/>
    <n v="41.1"/>
    <n v="203220"/>
    <n v="107.1"/>
    <n v="35.6"/>
    <s v="PBC_Dataset"/>
    <s v="May_Grunwald_Giemsa"/>
    <s v="Olympus_BX51"/>
    <n v="100"/>
    <n v="256"/>
    <n v="0.72540000000000004"/>
    <n v="0.73709999999999998"/>
    <n v="0.82889999999999997"/>
    <n v="9.1799999999999993E-2"/>
  </r>
  <r>
    <s v="CELL_004915"/>
    <x v="15"/>
    <x v="0"/>
    <s v="Anemia"/>
    <n v="7"/>
    <n v="0"/>
    <n v="0"/>
    <n v="1"/>
    <n v="0"/>
    <n v="0.88"/>
    <n v="0.14199999999999999"/>
    <n v="0.87"/>
    <n v="1"/>
    <n v="0.95099999999999996"/>
    <n v="148"/>
    <n v="41"/>
    <n v="216"/>
    <n v="110"/>
    <n v="121"/>
    <n v="84.705882352941174"/>
    <n v="43.137254901960787"/>
    <n v="47.450980392156858"/>
    <n v="0.44700000000000001"/>
    <x v="1"/>
    <x v="1"/>
    <n v="5561"/>
    <n v="4.6399999999999997"/>
    <n v="13.7"/>
    <n v="39.5"/>
    <n v="282897"/>
    <n v="82.6"/>
    <n v="32.9"/>
    <s v="Raabin_WBC"/>
    <s v="Giemsa"/>
    <s v="Leica_DM2000"/>
    <n v="60"/>
    <n v="512"/>
    <n v="0.95440000000000003"/>
    <n v="0.82689999999999997"/>
    <n v="0.9194"/>
    <n v="9.2500000000000027E-2"/>
  </r>
  <r>
    <s v="CELL_004289"/>
    <x v="13"/>
    <x v="0"/>
    <s v="Leukemia"/>
    <n v="11.1"/>
    <n v="89"/>
    <n v="0.34499999999999997"/>
    <n v="0.22800000000000001"/>
    <n v="390.35087719298247"/>
    <n v="0.92600000000000005"/>
    <n v="0.13400000000000001"/>
    <n v="0.92"/>
    <n v="1"/>
    <n v="0.81599999999999995"/>
    <n v="456"/>
    <n v="72"/>
    <n v="171"/>
    <n v="163"/>
    <n v="164"/>
    <n v="67.058823529411754"/>
    <n v="63.921568627450974"/>
    <n v="64.313725490196077"/>
    <n v="0.72699999999999998"/>
    <x v="1"/>
    <x v="0"/>
    <n v="10292"/>
    <n v="5.42"/>
    <n v="18.399999999999999"/>
    <n v="43"/>
    <n v="296970"/>
    <n v="83.2"/>
    <n v="32.700000000000003"/>
    <s v="PBC_Dataset"/>
    <s v="Wright"/>
    <s v="Olympus_BX51"/>
    <n v="60"/>
    <n v="360"/>
    <n v="0.80200000000000005"/>
    <n v="0.76580000000000004"/>
    <n v="0.68559999999999999"/>
    <n v="-8.0200000000000049E-2"/>
  </r>
  <r>
    <s v="CELL_002368"/>
    <x v="10"/>
    <x v="1"/>
    <s v="Normal_WBC"/>
    <n v="13.55"/>
    <n v="42.9"/>
    <n v="0.69199999999999995"/>
    <n v="0.57999999999999996"/>
    <n v="73.965517241379317"/>
    <n v="0.74199999999999999"/>
    <n v="0.41199999999999998"/>
    <n v="5.09"/>
    <n v="3"/>
    <n v="0.70599999999999996"/>
    <n v="431"/>
    <n v="72"/>
    <n v="250"/>
    <n v="150"/>
    <n v="147"/>
    <n v="98.039215686274503"/>
    <n v="58.82352941176471"/>
    <n v="57.647058823529406"/>
    <n v="0.52100000000000002"/>
    <x v="2"/>
    <x v="0"/>
    <n v="9528"/>
    <n v="4.49"/>
    <n v="16.2"/>
    <n v="45.1"/>
    <n v="267092"/>
    <n v="88.8"/>
    <n v="34"/>
    <s v="Raabin_WBC"/>
    <s v="Giemsa"/>
    <s v="Zeiss_Axio"/>
    <n v="60"/>
    <n v="224"/>
    <n v="3.5499999999999997E-2"/>
    <n v="0.93379999999999996"/>
    <n v="0.88639999999999997"/>
    <n v="-4.7399999999999998E-2"/>
  </r>
  <r>
    <s v="CELL_004698"/>
    <x v="12"/>
    <x v="0"/>
    <s v="Anemia"/>
    <n v="4.47"/>
    <n v="0"/>
    <n v="0"/>
    <n v="1"/>
    <n v="0"/>
    <n v="0.34"/>
    <n v="0.71599999999999997"/>
    <n v="0.56999999999999995"/>
    <n v="1"/>
    <n v="0.73599999999999999"/>
    <n v="89"/>
    <n v="36"/>
    <n v="223"/>
    <n v="118"/>
    <n v="107"/>
    <n v="87.450980392156865"/>
    <n v="46.274509803921568"/>
    <n v="41.96078431372549"/>
    <n v="0.496"/>
    <x v="1"/>
    <x v="0"/>
    <n v="8390"/>
    <n v="4.01"/>
    <n v="14.4"/>
    <n v="32.299999999999997"/>
    <n v="212443"/>
    <n v="75.900000000000006"/>
    <n v="33.6"/>
    <s v="CytoData"/>
    <s v="Giemsa"/>
    <s v="Leica_DM2000"/>
    <n v="40"/>
    <n v="224"/>
    <n v="0.78480000000000005"/>
    <n v="0.7077"/>
    <n v="0.80889999999999995"/>
    <n v="0.10119999999999996"/>
  </r>
  <r>
    <s v="CELL_003732"/>
    <x v="7"/>
    <x v="1"/>
    <s v="Normal_Platelet"/>
    <n v="2.16"/>
    <n v="0"/>
    <n v="0"/>
    <n v="1"/>
    <n v="0"/>
    <n v="0.84799999999999998"/>
    <n v="0.44"/>
    <n v="2.76"/>
    <n v="1"/>
    <n v="0.68600000000000005"/>
    <n v="37"/>
    <n v="23"/>
    <n v="211"/>
    <n v="173"/>
    <n v="166"/>
    <n v="82.745098039215677"/>
    <n v="67.843137254901961"/>
    <n v="65.098039215686271"/>
    <n v="0.56200000000000006"/>
    <x v="1"/>
    <x v="1"/>
    <n v="6512"/>
    <n v="3.89"/>
    <n v="14.1"/>
    <n v="44.1"/>
    <n v="272068"/>
    <n v="82.6"/>
    <n v="33.200000000000003"/>
    <s v="PBC_Dataset"/>
    <s v="Giemsa"/>
    <s v="Olympus_BX51"/>
    <n v="60"/>
    <n v="224"/>
    <n v="7.1999999999999998E-3"/>
    <n v="0.85429999999999995"/>
    <n v="0.99060000000000004"/>
    <n v="0.13630000000000009"/>
  </r>
  <r>
    <s v="CELL_002513"/>
    <x v="10"/>
    <x v="1"/>
    <s v="Normal_WBC"/>
    <n v="15.06"/>
    <n v="45.9"/>
    <n v="0.48699999999999999"/>
    <n v="0.56000000000000005"/>
    <n v="81.964285714285708"/>
    <n v="0.49199999999999999"/>
    <n v="0.37"/>
    <n v="4.34"/>
    <n v="1.8"/>
    <n v="0.78500000000000003"/>
    <n v="424"/>
    <n v="62"/>
    <n v="244"/>
    <n v="154"/>
    <n v="140"/>
    <n v="95.686274509803923"/>
    <n v="60.392156862745097"/>
    <n v="54.901960784313729"/>
    <n v="0.58199999999999996"/>
    <x v="1"/>
    <x v="1"/>
    <n v="11640"/>
    <n v="4.34"/>
    <n v="12.1"/>
    <n v="33.200000000000003"/>
    <n v="218452"/>
    <n v="75.8"/>
    <n v="32.1"/>
    <s v="Raabin_WBC"/>
    <s v="Giemsa"/>
    <s v="Olympus_BX51"/>
    <n v="40"/>
    <n v="224"/>
    <n v="6.6400000000000001E-2"/>
    <n v="0.87129999999999996"/>
    <n v="0.93149999999999999"/>
    <n v="6.0200000000000031E-2"/>
  </r>
  <r>
    <s v="CELL_002724"/>
    <x v="9"/>
    <x v="1"/>
    <s v="Normal_WBC"/>
    <n v="12.74"/>
    <n v="56.8"/>
    <n v="0.64400000000000002"/>
    <n v="0.33"/>
    <n v="172.1212121212121"/>
    <n v="0.76700000000000002"/>
    <n v="0.32500000000000001"/>
    <n v="4.95"/>
    <n v="1.9"/>
    <n v="0.84199999999999997"/>
    <n v="436"/>
    <n v="68"/>
    <n v="199"/>
    <n v="138"/>
    <n v="199"/>
    <n v="78.039215686274517"/>
    <n v="54.117647058823529"/>
    <n v="78.039215686274517"/>
    <n v="0.59899999999999998"/>
    <x v="0"/>
    <x v="0"/>
    <n v="8267"/>
    <n v="4.8499999999999996"/>
    <n v="10.7"/>
    <n v="35.4"/>
    <n v="349022"/>
    <n v="86.8"/>
    <n v="31.6"/>
    <s v="CytoData"/>
    <s v="Wright"/>
    <s v="Leica_DM2000"/>
    <n v="40"/>
    <n v="512"/>
    <n v="0.14599999999999999"/>
    <n v="0.94650000000000001"/>
    <n v="0.871"/>
    <n v="-7.5500000000000012E-2"/>
  </r>
  <r>
    <s v="CELL_005239"/>
    <x v="14"/>
    <x v="0"/>
    <s v="Anemia"/>
    <n v="7.71"/>
    <n v="0"/>
    <n v="0"/>
    <n v="1"/>
    <n v="0"/>
    <n v="0.84699999999999998"/>
    <n v="0.16"/>
    <n v="0.59"/>
    <n v="1"/>
    <n v="0.89900000000000002"/>
    <n v="185"/>
    <n v="56"/>
    <n v="218"/>
    <n v="146"/>
    <n v="125"/>
    <n v="85.490196078431367"/>
    <n v="57.254901960784309"/>
    <n v="49.019607843137251"/>
    <n v="0.54400000000000004"/>
    <x v="1"/>
    <x v="1"/>
    <n v="6751"/>
    <n v="3.92"/>
    <n v="13.9"/>
    <n v="47"/>
    <n v="232037"/>
    <n v="91.4"/>
    <n v="32.9"/>
    <s v="PBC_Dataset"/>
    <s v="Giemsa"/>
    <s v="Zeiss_Axio"/>
    <n v="100"/>
    <n v="360"/>
    <n v="0.7429"/>
    <n v="0.75409999999999999"/>
    <n v="0.77400000000000002"/>
    <n v="1.9900000000000029E-2"/>
  </r>
  <r>
    <s v="CELL_005007"/>
    <x v="17"/>
    <x v="0"/>
    <s v="Sickle_Cell_Anemia"/>
    <n v="7.94"/>
    <n v="0"/>
    <n v="0"/>
    <n v="1"/>
    <n v="0"/>
    <n v="0.24"/>
    <n v="0.99"/>
    <n v="0.5"/>
    <n v="1"/>
    <n v="0.78700000000000003"/>
    <n v="176"/>
    <n v="58"/>
    <n v="239"/>
    <n v="151"/>
    <n v="119"/>
    <n v="93.725490196078425"/>
    <n v="59.215686274509807"/>
    <n v="46.666666666666664"/>
    <n v="0.59699999999999998"/>
    <x v="1"/>
    <x v="0"/>
    <n v="8491"/>
    <n v="5.76"/>
    <n v="13.4"/>
    <n v="44.1"/>
    <n v="251550"/>
    <n v="88.8"/>
    <n v="32"/>
    <s v="PBC_Dataset"/>
    <s v="May_Grunwald_Giemsa"/>
    <s v="Olympus_BX51"/>
    <n v="40"/>
    <n v="512"/>
    <n v="0.77300000000000002"/>
    <n v="0.80940000000000001"/>
    <n v="0.89370000000000005"/>
    <n v="8.4300000000000042E-2"/>
  </r>
  <r>
    <s v="CELL_004547"/>
    <x v="16"/>
    <x v="0"/>
    <s v="Anemia"/>
    <n v="9.5399999999999991"/>
    <n v="0"/>
    <n v="0"/>
    <n v="1"/>
    <n v="0"/>
    <n v="0.54400000000000004"/>
    <n v="0.73099999999999998"/>
    <n v="0.66"/>
    <n v="1"/>
    <n v="0.874"/>
    <n v="173"/>
    <n v="45"/>
    <n v="231"/>
    <n v="120"/>
    <n v="125"/>
    <n v="90.588235294117652"/>
    <n v="47.058823529411761"/>
    <n v="49.019607843137251"/>
    <n v="0.54900000000000004"/>
    <x v="1"/>
    <x v="0"/>
    <n v="4058"/>
    <n v="5.35"/>
    <n v="9.8000000000000007"/>
    <n v="42.6"/>
    <n v="301297"/>
    <n v="85.9"/>
    <n v="32.1"/>
    <s v="Raabin_WBC"/>
    <s v="Giemsa"/>
    <s v="Olympus_BX51"/>
    <n v="100"/>
    <n v="256"/>
    <n v="0.75149999999999995"/>
    <n v="0.6411"/>
    <n v="0.74980000000000002"/>
    <n v="0.10870000000000002"/>
  </r>
  <r>
    <s v="CELL_001144"/>
    <x v="5"/>
    <x v="1"/>
    <s v="Normal_WBC"/>
    <n v="8.43"/>
    <n v="75.3"/>
    <n v="0.79400000000000004"/>
    <n v="0.308"/>
    <n v="244.48051948051946"/>
    <n v="0.83899999999999997"/>
    <n v="0.27"/>
    <n v="1.03"/>
    <n v="1"/>
    <n v="0.94699999999999995"/>
    <n v="211"/>
    <n v="51"/>
    <n v="210"/>
    <n v="156"/>
    <n v="197"/>
    <n v="82.35294117647058"/>
    <n v="61.176470588235297"/>
    <n v="77.254901960784323"/>
    <n v="0.76300000000000001"/>
    <x v="1"/>
    <x v="0"/>
    <n v="4775"/>
    <n v="5.1100000000000003"/>
    <n v="13.7"/>
    <n v="39.200000000000003"/>
    <n v="271961"/>
    <n v="92.3"/>
    <n v="35.200000000000003"/>
    <s v="CytoData"/>
    <s v="Giemsa"/>
    <s v="Olympus_BX51"/>
    <n v="100"/>
    <n v="512"/>
    <n v="8.7900000000000006E-2"/>
    <n v="0.88780000000000003"/>
    <n v="0.91849999999999998"/>
    <n v="3.069999999999995E-2"/>
  </r>
  <r>
    <s v="CELL_000398"/>
    <x v="1"/>
    <x v="1"/>
    <s v="Normal_WBC"/>
    <n v="12.81"/>
    <n v="49.6"/>
    <n v="0.61599999999999999"/>
    <n v="0.45100000000000001"/>
    <n v="109.97782705099779"/>
    <n v="0.86"/>
    <n v="0.47099999999999997"/>
    <n v="3.92"/>
    <n v="4.4000000000000004"/>
    <n v="0.82699999999999996"/>
    <n v="362"/>
    <n v="63"/>
    <n v="178"/>
    <n v="143"/>
    <n v="186"/>
    <n v="69.803921568627445"/>
    <n v="56.078431372549019"/>
    <n v="72.941176470588232"/>
    <n v="0.61099999999999999"/>
    <x v="0"/>
    <x v="0"/>
    <n v="6549"/>
    <n v="6.08"/>
    <n v="15.3"/>
    <n v="43.4"/>
    <n v="324379"/>
    <n v="100.5"/>
    <n v="33.9"/>
    <s v="Raabin_WBC"/>
    <s v="Wright"/>
    <s v="Leica_DM2000"/>
    <n v="100"/>
    <n v="360"/>
    <n v="0.15260000000000001"/>
    <n v="0.88019999999999998"/>
    <n v="0.9698"/>
    <n v="8.9600000000000013E-2"/>
  </r>
  <r>
    <s v="CELL_003956"/>
    <x v="7"/>
    <x v="1"/>
    <s v="Normal_Platelet"/>
    <n v="2.67"/>
    <n v="0"/>
    <n v="0"/>
    <n v="1"/>
    <n v="0"/>
    <n v="0.70299999999999996"/>
    <n v="0.313"/>
    <n v="2.08"/>
    <n v="1"/>
    <n v="0.85"/>
    <n v="20"/>
    <n v="21"/>
    <n v="210"/>
    <n v="163"/>
    <n v="135"/>
    <n v="82.35294117647058"/>
    <n v="63.921568627450974"/>
    <n v="52.941176470588239"/>
    <n v="0.51200000000000001"/>
    <x v="2"/>
    <x v="0"/>
    <n v="9543"/>
    <n v="4.95"/>
    <n v="15.9"/>
    <n v="46.3"/>
    <n v="315825"/>
    <n v="95.5"/>
    <n v="35.799999999999997"/>
    <s v="Raabin_WBC"/>
    <s v="Giemsa"/>
    <s v="Leica_DM2000"/>
    <n v="40"/>
    <n v="360"/>
    <n v="5.3800000000000001E-2"/>
    <n v="0.87960000000000005"/>
    <n v="0.92320000000000002"/>
    <n v="4.3599999999999972E-2"/>
  </r>
  <r>
    <s v="CELL_005042"/>
    <x v="17"/>
    <x v="0"/>
    <s v="Sickle_Cell_Anemia"/>
    <n v="7.27"/>
    <n v="0"/>
    <n v="0"/>
    <n v="1"/>
    <n v="0"/>
    <n v="0.13100000000000001"/>
    <n v="0.89"/>
    <n v="0.39"/>
    <n v="1"/>
    <n v="0.76400000000000001"/>
    <n v="163"/>
    <n v="68"/>
    <n v="244"/>
    <n v="125"/>
    <n v="126"/>
    <n v="95.686274509803923"/>
    <n v="49.019607843137251"/>
    <n v="49.411764705882355"/>
    <n v="0.56299999999999994"/>
    <x v="1"/>
    <x v="0"/>
    <n v="2733"/>
    <n v="4.66"/>
    <n v="9.6999999999999993"/>
    <n v="47.6"/>
    <n v="319156"/>
    <n v="90.8"/>
    <n v="32.4"/>
    <s v="Raabin_WBC"/>
    <s v="May_Grunwald_Giemsa"/>
    <s v="Olympus_BX51"/>
    <n v="60"/>
    <n v="256"/>
    <n v="1"/>
    <n v="0.51990000000000003"/>
    <n v="0.73509999999999998"/>
    <n v="0.21519999999999995"/>
  </r>
  <r>
    <s v="CELL_003756"/>
    <x v="7"/>
    <x v="1"/>
    <s v="Normal_Platelet"/>
    <n v="2.35"/>
    <n v="0"/>
    <n v="0"/>
    <n v="1"/>
    <n v="0"/>
    <n v="0.93600000000000005"/>
    <n v="0.55500000000000005"/>
    <n v="2.16"/>
    <n v="1"/>
    <n v="0.86499999999999999"/>
    <n v="25"/>
    <n v="20"/>
    <n v="213"/>
    <n v="144"/>
    <n v="167"/>
    <n v="83.529411764705884"/>
    <n v="56.470588235294116"/>
    <n v="65.490196078431367"/>
    <n v="0.56100000000000005"/>
    <x v="0"/>
    <x v="0"/>
    <n v="6472"/>
    <n v="3.64"/>
    <n v="14.2"/>
    <n v="41.9"/>
    <n v="261829"/>
    <n v="88"/>
    <n v="33"/>
    <s v="PBC_Dataset"/>
    <s v="Giemsa"/>
    <s v="Olympus_BX51"/>
    <n v="100"/>
    <n v="512"/>
    <n v="7.4499999999999997E-2"/>
    <n v="0.89259999999999995"/>
    <n v="0.84150000000000003"/>
    <n v="-5.1099999999999923E-2"/>
  </r>
  <r>
    <s v="CELL_001399"/>
    <x v="5"/>
    <x v="1"/>
    <s v="Normal_WBC"/>
    <n v="8.7799999999999994"/>
    <n v="79.599999999999994"/>
    <n v="0.878"/>
    <n v="0.17599999999999999"/>
    <n v="452.27272727272725"/>
    <n v="0.81599999999999995"/>
    <n v="0.152"/>
    <n v="1.03"/>
    <n v="1"/>
    <n v="0.94499999999999995"/>
    <n v="345"/>
    <n v="63"/>
    <n v="189"/>
    <n v="152"/>
    <n v="169"/>
    <n v="74.117647058823536"/>
    <n v="59.607843137254903"/>
    <n v="66.274509803921561"/>
    <n v="0.70099999999999996"/>
    <x v="1"/>
    <x v="1"/>
    <n v="5487"/>
    <n v="4.07"/>
    <n v="14.9"/>
    <n v="34"/>
    <n v="191763"/>
    <n v="103"/>
    <n v="35.4"/>
    <s v="CytoData"/>
    <s v="Wright"/>
    <s v="Leica_DM2000"/>
    <n v="40"/>
    <n v="512"/>
    <n v="0.12280000000000001"/>
    <n v="0.89459999999999995"/>
    <n v="0.91820000000000002"/>
    <n v="2.3600000000000065E-2"/>
  </r>
  <r>
    <s v="CELL_001660"/>
    <x v="5"/>
    <x v="1"/>
    <s v="Normal_WBC"/>
    <n v="7.59"/>
    <n v="77.2"/>
    <n v="0.67500000000000004"/>
    <n v="0.158"/>
    <n v="488.60759493670889"/>
    <n v="0.82699999999999996"/>
    <n v="0.22600000000000001"/>
    <n v="1.53"/>
    <n v="1"/>
    <n v="0.94499999999999995"/>
    <n v="310"/>
    <n v="42"/>
    <n v="193"/>
    <n v="150"/>
    <n v="199"/>
    <n v="75.686274509803923"/>
    <n v="58.82352941176471"/>
    <n v="78.039215686274517"/>
    <n v="0.754"/>
    <x v="1"/>
    <x v="1"/>
    <n v="7827"/>
    <n v="4.1900000000000004"/>
    <n v="14.3"/>
    <n v="43.1"/>
    <n v="176645"/>
    <n v="104.5"/>
    <n v="31.8"/>
    <s v="PBC_Dataset"/>
    <s v="Giemsa"/>
    <s v="Olympus_BX51"/>
    <n v="100"/>
    <n v="256"/>
    <n v="5.9999999999999995E-4"/>
    <n v="1"/>
    <n v="0.95179999999999998"/>
    <n v="-4.8200000000000021E-2"/>
  </r>
  <r>
    <s v="CELL_003201"/>
    <x v="2"/>
    <x v="1"/>
    <s v="Normal_RBC"/>
    <n v="7.73"/>
    <n v="0"/>
    <n v="0"/>
    <n v="1"/>
    <n v="0"/>
    <n v="0.91300000000000003"/>
    <n v="0.23200000000000001"/>
    <n v="0.61"/>
    <n v="1"/>
    <n v="0.94199999999999995"/>
    <n v="193"/>
    <n v="50"/>
    <n v="236"/>
    <n v="135"/>
    <n v="114"/>
    <n v="92.549019607843135"/>
    <n v="52.941176470588239"/>
    <n v="44.705882352941181"/>
    <n v="0.44900000000000001"/>
    <x v="1"/>
    <x v="1"/>
    <n v="9951"/>
    <n v="4.87"/>
    <n v="14.9"/>
    <n v="44.1"/>
    <n v="373695"/>
    <n v="108.8"/>
    <n v="34.299999999999997"/>
    <s v="PBC_Dataset"/>
    <s v="Giemsa"/>
    <s v="Olympus_BX51"/>
    <n v="60"/>
    <n v="512"/>
    <n v="8.7099999999999997E-2"/>
    <n v="0.86519999999999997"/>
    <n v="0.93010000000000004"/>
    <n v="6.4900000000000069E-2"/>
  </r>
  <r>
    <s v="CELL_002221"/>
    <x v="4"/>
    <x v="1"/>
    <s v="Normal_WBC"/>
    <n v="15.17"/>
    <n v="64.7"/>
    <n v="0.43099999999999999"/>
    <n v="0.33900000000000002"/>
    <n v="190.85545722713863"/>
    <n v="0.71"/>
    <n v="0.496"/>
    <n v="2.06"/>
    <n v="1"/>
    <n v="0.73099999999999998"/>
    <n v="424"/>
    <n v="88"/>
    <n v="230"/>
    <n v="175"/>
    <n v="160"/>
    <n v="90.196078431372555"/>
    <n v="68.627450980392155"/>
    <n v="62.745098039215684"/>
    <n v="0.54200000000000004"/>
    <x v="0"/>
    <x v="0"/>
    <n v="6560"/>
    <n v="3.42"/>
    <n v="15.8"/>
    <n v="39.200000000000003"/>
    <n v="284974"/>
    <n v="108.4"/>
    <n v="32"/>
    <s v="PBC_Dataset"/>
    <s v="Giemsa"/>
    <s v="Leica_DM2000"/>
    <n v="100"/>
    <n v="360"/>
    <n v="0.1338"/>
    <n v="0.94950000000000001"/>
    <n v="0.92420000000000002"/>
    <n v="-2.5299999999999989E-2"/>
  </r>
  <r>
    <s v="CELL_000980"/>
    <x v="1"/>
    <x v="1"/>
    <s v="Normal_WBC"/>
    <n v="12.29"/>
    <n v="52.5"/>
    <n v="0.46100000000000002"/>
    <n v="0.44700000000000001"/>
    <n v="117.4496644295302"/>
    <n v="0.70099999999999996"/>
    <n v="0.32"/>
    <n v="3.83"/>
    <n v="2.4"/>
    <n v="0.85399999999999998"/>
    <n v="494"/>
    <n v="78"/>
    <n v="215"/>
    <n v="153"/>
    <n v="175"/>
    <n v="84.313725490196077"/>
    <n v="60"/>
    <n v="68.627450980392155"/>
    <n v="0.49299999999999999"/>
    <x v="2"/>
    <x v="1"/>
    <n v="7092"/>
    <n v="4.07"/>
    <n v="14.9"/>
    <n v="40.700000000000003"/>
    <n v="322867"/>
    <n v="99"/>
    <n v="31.5"/>
    <s v="Raabin_WBC"/>
    <s v="Wright"/>
    <s v="Leica_DM2000"/>
    <n v="60"/>
    <n v="256"/>
    <n v="0.1003"/>
    <n v="0.88929999999999998"/>
    <n v="0.88009999999999999"/>
    <n v="-9.199999999999986E-3"/>
  </r>
  <r>
    <s v="CELL_002332"/>
    <x v="4"/>
    <x v="1"/>
    <s v="Normal_WBC"/>
    <n v="15.36"/>
    <n v="74.099999999999994"/>
    <n v="0.44600000000000001"/>
    <n v="0.31900000000000001"/>
    <n v="232.28840125391847"/>
    <n v="0.56699999999999995"/>
    <n v="0.55000000000000004"/>
    <n v="1.92"/>
    <n v="1.2"/>
    <n v="0.71699999999999997"/>
    <n v="510"/>
    <n v="98"/>
    <n v="204"/>
    <n v="173"/>
    <n v="166"/>
    <n v="80"/>
    <n v="67.843137254901961"/>
    <n v="65.098039215686271"/>
    <n v="0.59699999999999998"/>
    <x v="1"/>
    <x v="0"/>
    <n v="12342"/>
    <n v="4.92"/>
    <n v="12.6"/>
    <n v="35.700000000000003"/>
    <n v="119741"/>
    <n v="82.8"/>
    <n v="34.200000000000003"/>
    <s v="CytoData"/>
    <s v="Wright"/>
    <s v="Olympus_BX51"/>
    <n v="100"/>
    <n v="224"/>
    <n v="4.6399999999999997E-2"/>
    <n v="0.92410000000000003"/>
    <n v="0.91059999999999997"/>
    <n v="-1.3500000000000068E-2"/>
  </r>
  <r>
    <s v="CELL_001299"/>
    <x v="5"/>
    <x v="1"/>
    <s v="Normal_WBC"/>
    <n v="9.23"/>
    <n v="87.2"/>
    <n v="0.79"/>
    <n v="0.21199999999999999"/>
    <n v="411.32075471698118"/>
    <n v="0.75900000000000001"/>
    <n v="0.34200000000000003"/>
    <n v="1.22"/>
    <n v="1"/>
    <n v="0.94599999999999995"/>
    <n v="232"/>
    <n v="54"/>
    <n v="206"/>
    <n v="155"/>
    <n v="200"/>
    <n v="80.784313725490193"/>
    <n v="60.784313725490193"/>
    <n v="78.431372549019613"/>
    <n v="0.73499999999999999"/>
    <x v="1"/>
    <x v="1"/>
    <n v="8576"/>
    <n v="4.04"/>
    <n v="15.4"/>
    <n v="37.9"/>
    <n v="317989"/>
    <n v="89.6"/>
    <n v="32.6"/>
    <s v="CytoData"/>
    <s v="May_Grunwald_Giemsa"/>
    <s v="Leica_DM2000"/>
    <n v="100"/>
    <n v="256"/>
    <n v="0.12180000000000001"/>
    <n v="0.88690000000000002"/>
    <n v="0.9899"/>
    <n v="0.10299999999999998"/>
  </r>
  <r>
    <s v="CELL_005875"/>
    <x v="18"/>
    <x v="0"/>
    <s v="Artefact"/>
    <n v="4.28"/>
    <n v="38"/>
    <n v="0.11"/>
    <n v="0.67500000000000004"/>
    <n v="56.296296296296291"/>
    <n v="0.69099999999999995"/>
    <n v="0.90800000000000003"/>
    <n v="1.83"/>
    <n v="2.4"/>
    <n v="0.59499999999999997"/>
    <n v="10"/>
    <n v="55"/>
    <n v="206"/>
    <n v="133"/>
    <n v="155"/>
    <n v="80.784313725490193"/>
    <n v="52.156862745098046"/>
    <n v="60.784313725490193"/>
    <n v="0.58899999999999997"/>
    <x v="2"/>
    <x v="0"/>
    <n v="10293"/>
    <n v="4.1399999999999997"/>
    <n v="13.5"/>
    <n v="50.9"/>
    <n v="180058"/>
    <n v="75.8"/>
    <n v="33.6"/>
    <s v="CytoData"/>
    <s v="Giemsa"/>
    <s v="Zeiss_Axio"/>
    <n v="60"/>
    <n v="360"/>
    <n v="0.95009999999999994"/>
    <n v="0.73499999999999999"/>
    <n v="0.64429999999999998"/>
    <n v="-9.0700000000000003E-2"/>
  </r>
  <r>
    <s v="CELL_000083"/>
    <x v="1"/>
    <x v="1"/>
    <s v="Normal_WBC"/>
    <n v="13.33"/>
    <n v="57.8"/>
    <n v="0.60199999999999998"/>
    <n v="0.45900000000000002"/>
    <n v="125.92592592592591"/>
    <n v="0.81100000000000005"/>
    <n v="0.316"/>
    <n v="3.05"/>
    <n v="3.6"/>
    <n v="0.83399999999999996"/>
    <n v="436"/>
    <n v="70"/>
    <n v="204"/>
    <n v="207"/>
    <n v="198"/>
    <n v="80"/>
    <n v="81.17647058823529"/>
    <n v="77.64705882352942"/>
    <n v="0.67900000000000005"/>
    <x v="1"/>
    <x v="0"/>
    <n v="6416"/>
    <n v="5.92"/>
    <n v="13"/>
    <n v="41.2"/>
    <n v="226331"/>
    <n v="80.8"/>
    <n v="34.6"/>
    <s v="PBC_Dataset"/>
    <s v="Wright"/>
    <s v="Leica_DM2000"/>
    <n v="40"/>
    <n v="360"/>
    <n v="0.1152"/>
    <n v="0.89829999999999999"/>
    <n v="0.79959999999999998"/>
    <n v="-9.870000000000001E-2"/>
  </r>
  <r>
    <s v="CELL_005534"/>
    <x v="11"/>
    <x v="0"/>
    <s v="Infection"/>
    <n v="11.98"/>
    <n v="46.6"/>
    <n v="0.52900000000000003"/>
    <n v="0.45100000000000001"/>
    <n v="103.3259423503326"/>
    <n v="0.86199999999999999"/>
    <n v="0.35099999999999998"/>
    <n v="5.22"/>
    <n v="3"/>
    <n v="0.79100000000000004"/>
    <n v="457"/>
    <n v="80"/>
    <n v="208"/>
    <n v="163"/>
    <n v="176"/>
    <n v="81.568627450980387"/>
    <n v="63.921568627450974"/>
    <n v="69.019607843137251"/>
    <n v="0.71"/>
    <x v="1"/>
    <x v="0"/>
    <n v="10715"/>
    <n v="4.51"/>
    <n v="13.9"/>
    <n v="29.8"/>
    <n v="288528"/>
    <n v="82.2"/>
    <n v="34.799999999999997"/>
    <s v="CytoData"/>
    <s v="Giemsa"/>
    <s v="Olympus_BX51"/>
    <n v="100"/>
    <n v="512"/>
    <n v="0.97770000000000001"/>
    <n v="0.6714"/>
    <n v="0.84350000000000003"/>
    <n v="0.17210000000000003"/>
  </r>
  <r>
    <s v="CELL_003347"/>
    <x v="2"/>
    <x v="1"/>
    <s v="Normal_RBC"/>
    <n v="7.34"/>
    <n v="0"/>
    <n v="0"/>
    <n v="1"/>
    <n v="0"/>
    <n v="0.91700000000000004"/>
    <n v="0.17"/>
    <n v="0.49"/>
    <n v="1"/>
    <n v="0.91600000000000004"/>
    <n v="209"/>
    <n v="46"/>
    <n v="233"/>
    <n v="126"/>
    <n v="128"/>
    <n v="91.372549019607845"/>
    <n v="49.411764705882355"/>
    <n v="50.196078431372548"/>
    <n v="0.60499999999999998"/>
    <x v="1"/>
    <x v="1"/>
    <n v="10389"/>
    <n v="5"/>
    <n v="14.4"/>
    <n v="48.5"/>
    <n v="351684"/>
    <n v="81.099999999999994"/>
    <n v="33.9"/>
    <s v="PBC_Dataset"/>
    <s v="May_Grunwald_Giemsa"/>
    <s v="Leica_DM2000"/>
    <n v="100"/>
    <n v="512"/>
    <n v="7.1400000000000005E-2"/>
    <n v="0.87739999999999996"/>
    <n v="0.9556"/>
    <n v="7.8200000000000047E-2"/>
  </r>
  <r>
    <s v="CELL_004598"/>
    <x v="16"/>
    <x v="0"/>
    <s v="Anemia"/>
    <n v="8.58"/>
    <n v="0"/>
    <n v="0"/>
    <n v="1"/>
    <n v="0"/>
    <n v="0.51900000000000002"/>
    <n v="0.76400000000000001"/>
    <n v="0.77"/>
    <n v="1"/>
    <n v="0.90900000000000003"/>
    <n v="172"/>
    <n v="54"/>
    <n v="234"/>
    <n v="108"/>
    <n v="123"/>
    <n v="91.764705882352942"/>
    <n v="42.352941176470587"/>
    <n v="48.235294117647058"/>
    <n v="0.46500000000000002"/>
    <x v="1"/>
    <x v="1"/>
    <n v="3536"/>
    <n v="6.42"/>
    <n v="18.399999999999999"/>
    <n v="43.2"/>
    <n v="124961"/>
    <n v="95.1"/>
    <n v="31.9"/>
    <s v="PBC_Dataset"/>
    <s v="Giemsa"/>
    <s v="Leica_DM2000"/>
    <n v="100"/>
    <n v="256"/>
    <n v="0.87849999999999995"/>
    <n v="0.71499999999999997"/>
    <n v="0.90180000000000005"/>
    <n v="0.18680000000000008"/>
  </r>
  <r>
    <s v="CELL_004653"/>
    <x v="16"/>
    <x v="0"/>
    <s v="Anemia"/>
    <n v="7.99"/>
    <n v="0"/>
    <n v="0"/>
    <n v="1"/>
    <n v="0"/>
    <n v="0.50700000000000001"/>
    <n v="0.72799999999999998"/>
    <n v="0.78"/>
    <n v="1"/>
    <n v="0.88600000000000001"/>
    <n v="213"/>
    <n v="60"/>
    <n v="237"/>
    <n v="124"/>
    <n v="108"/>
    <n v="92.941176470588232"/>
    <n v="48.627450980392155"/>
    <n v="42.352941176470587"/>
    <n v="0.51400000000000001"/>
    <x v="1"/>
    <x v="1"/>
    <n v="8374"/>
    <n v="4.8600000000000003"/>
    <n v="14"/>
    <n v="49.1"/>
    <n v="214075"/>
    <n v="95"/>
    <n v="34.5"/>
    <s v="PBC_Dataset"/>
    <s v="Wright"/>
    <s v="Olympus_BX51"/>
    <n v="100"/>
    <n v="224"/>
    <n v="0.83860000000000001"/>
    <n v="0.79620000000000002"/>
    <n v="0.71419999999999995"/>
    <n v="-8.2000000000000073E-2"/>
  </r>
  <r>
    <s v="CELL_004631"/>
    <x v="16"/>
    <x v="0"/>
    <s v="Anemia"/>
    <n v="7.55"/>
    <n v="0"/>
    <n v="0"/>
    <n v="1"/>
    <n v="0"/>
    <n v="0.61"/>
    <n v="0.86899999999999999"/>
    <n v="0.88"/>
    <n v="1"/>
    <n v="0.874"/>
    <n v="207"/>
    <n v="55"/>
    <n v="229"/>
    <n v="137"/>
    <n v="118"/>
    <n v="89.803921568627459"/>
    <n v="53.725490196078432"/>
    <n v="46.274509803921568"/>
    <n v="0.47199999999999998"/>
    <x v="0"/>
    <x v="1"/>
    <n v="11967"/>
    <n v="5.45"/>
    <n v="17.3"/>
    <n v="33.5"/>
    <n v="247373"/>
    <n v="93.2"/>
    <n v="36.700000000000003"/>
    <s v="CytoData"/>
    <s v="Giemsa"/>
    <s v="Olympus_BX51"/>
    <n v="60"/>
    <n v="224"/>
    <n v="0.76780000000000004"/>
    <n v="0.63129999999999997"/>
    <n v="0.63129999999999997"/>
    <n v="0"/>
  </r>
  <r>
    <s v="CELL_004787"/>
    <x v="12"/>
    <x v="0"/>
    <s v="Anemia"/>
    <n v="4.41"/>
    <n v="0"/>
    <n v="0"/>
    <n v="1"/>
    <n v="0"/>
    <n v="0.33500000000000002"/>
    <n v="0.81399999999999995"/>
    <n v="0.62"/>
    <n v="1"/>
    <n v="0.79700000000000004"/>
    <n v="71"/>
    <n v="41"/>
    <n v="227"/>
    <n v="114"/>
    <n v="113"/>
    <n v="89.019607843137251"/>
    <n v="44.705882352941181"/>
    <n v="44.313725490196077"/>
    <n v="0.433"/>
    <x v="1"/>
    <x v="0"/>
    <n v="6077"/>
    <n v="5.03"/>
    <n v="16"/>
    <n v="36.9"/>
    <n v="179213"/>
    <n v="112.3"/>
    <n v="34.1"/>
    <s v="CytoData"/>
    <s v="Giemsa"/>
    <s v="Leica_DM2000"/>
    <n v="60"/>
    <n v="256"/>
    <n v="0.81789999999999996"/>
    <n v="0.82530000000000003"/>
    <n v="0.7974"/>
    <n v="-2.7900000000000036E-2"/>
  </r>
  <r>
    <s v="CELL_000424"/>
    <x v="1"/>
    <x v="1"/>
    <s v="Normal_WBC"/>
    <n v="12.13"/>
    <n v="49.7"/>
    <n v="0.52200000000000002"/>
    <n v="0.437"/>
    <n v="113.72997711670482"/>
    <n v="0.69899999999999995"/>
    <n v="0.313"/>
    <n v="3.41"/>
    <n v="3.5"/>
    <n v="0.80500000000000005"/>
    <n v="374"/>
    <n v="84"/>
    <n v="197"/>
    <n v="163"/>
    <n v="177"/>
    <n v="77.254901960784323"/>
    <n v="63.921568627450974"/>
    <n v="69.411764705882348"/>
    <n v="0.65300000000000002"/>
    <x v="1"/>
    <x v="0"/>
    <n v="8144"/>
    <n v="4.0999999999999996"/>
    <n v="13.7"/>
    <n v="38.5"/>
    <n v="238165"/>
    <n v="98.1"/>
    <n v="33.4"/>
    <s v="Raabin_WBC"/>
    <s v="Giemsa"/>
    <s v="Zeiss_Axio"/>
    <n v="40"/>
    <n v="256"/>
    <n v="7.7600000000000002E-2"/>
    <n v="0.95430000000000004"/>
    <n v="0.97009999999999996"/>
    <n v="1.5799999999999925E-2"/>
  </r>
  <r>
    <s v="CELL_005088"/>
    <x v="17"/>
    <x v="0"/>
    <s v="Sickle_Cell_Anemia"/>
    <n v="8.49"/>
    <n v="0"/>
    <n v="0"/>
    <n v="1"/>
    <n v="0"/>
    <n v="0.32800000000000001"/>
    <n v="0.84399999999999997"/>
    <n v="0.46"/>
    <n v="1"/>
    <n v="0.79200000000000004"/>
    <n v="214"/>
    <n v="62"/>
    <n v="235"/>
    <n v="119"/>
    <n v="120"/>
    <n v="92.156862745098039"/>
    <n v="46.666666666666664"/>
    <n v="47.058823529411761"/>
    <n v="0.47499999999999998"/>
    <x v="1"/>
    <x v="0"/>
    <n v="9488"/>
    <n v="3.68"/>
    <n v="14"/>
    <n v="42.3"/>
    <n v="169946"/>
    <n v="84.4"/>
    <n v="33.4"/>
    <s v="CytoData"/>
    <s v="Wright"/>
    <s v="Olympus_BX51"/>
    <n v="100"/>
    <n v="360"/>
    <n v="0.81340000000000001"/>
    <n v="0.72119999999999995"/>
    <n v="0.59009999999999996"/>
    <n v="-0.13109999999999999"/>
  </r>
  <r>
    <s v="CELL_001905"/>
    <x v="5"/>
    <x v="1"/>
    <s v="Normal_WBC"/>
    <n v="8.7200000000000006"/>
    <n v="70.099999999999994"/>
    <n v="0.74099999999999999"/>
    <n v="0.129"/>
    <n v="543.4108527131782"/>
    <n v="0.90600000000000003"/>
    <n v="0.16900000000000001"/>
    <n v="1.47"/>
    <n v="1"/>
    <n v="0.9"/>
    <n v="283"/>
    <n v="61"/>
    <n v="225"/>
    <n v="131"/>
    <n v="185"/>
    <n v="88.235294117647058"/>
    <n v="51.372549019607838"/>
    <n v="72.549019607843135"/>
    <n v="0.84"/>
    <x v="2"/>
    <x v="0"/>
    <n v="4697"/>
    <n v="5.0599999999999996"/>
    <n v="12"/>
    <n v="34"/>
    <n v="328175"/>
    <n v="94.1"/>
    <n v="35.299999999999997"/>
    <s v="Raabin_WBC"/>
    <s v="May_Grunwald_Giemsa"/>
    <s v="Leica_DM2000"/>
    <n v="100"/>
    <n v="224"/>
    <n v="6.3799999999999996E-2"/>
    <n v="0.89510000000000001"/>
    <n v="0.99550000000000005"/>
    <n v="0.10040000000000004"/>
  </r>
  <r>
    <s v="CELL_005331"/>
    <x v="0"/>
    <x v="0"/>
    <s v="Infection"/>
    <n v="13.19"/>
    <n v="58"/>
    <n v="0.47699999999999998"/>
    <n v="0.34699999999999998"/>
    <n v="167.14697406340059"/>
    <n v="0.67500000000000004"/>
    <n v="0.47899999999999998"/>
    <n v="4.32"/>
    <n v="5.6"/>
    <n v="0.86199999999999999"/>
    <n v="411"/>
    <n v="88"/>
    <n v="215"/>
    <n v="148"/>
    <n v="182"/>
    <n v="84.313725490196077"/>
    <n v="58.039215686274517"/>
    <n v="71.372549019607845"/>
    <n v="0.66400000000000003"/>
    <x v="1"/>
    <x v="1"/>
    <n v="6042"/>
    <n v="3.6"/>
    <n v="12.9"/>
    <n v="36.799999999999997"/>
    <n v="282763"/>
    <n v="82.5"/>
    <n v="33.799999999999997"/>
    <s v="PBC_Dataset"/>
    <s v="Wright"/>
    <s v="Zeiss_Axio"/>
    <n v="40"/>
    <n v="256"/>
    <n v="0.91479999999999995"/>
    <n v="0.9466"/>
    <n v="0.81230000000000002"/>
    <n v="-0.13429999999999997"/>
  </r>
  <r>
    <s v="CELL_001531"/>
    <x v="5"/>
    <x v="1"/>
    <s v="Normal_WBC"/>
    <n v="8.0299999999999994"/>
    <n v="78.8"/>
    <n v="0.80500000000000005"/>
    <n v="0.16300000000000001"/>
    <n v="483.43558282208585"/>
    <n v="0.81599999999999995"/>
    <n v="0.20699999999999999"/>
    <n v="0.95"/>
    <n v="1"/>
    <n v="0.93400000000000005"/>
    <n v="250"/>
    <n v="56"/>
    <n v="197"/>
    <n v="154"/>
    <n v="196"/>
    <n v="77.254901960784323"/>
    <n v="60.392156862745097"/>
    <n v="76.862745098039227"/>
    <n v="0.64200000000000002"/>
    <x v="0"/>
    <x v="1"/>
    <n v="7780"/>
    <n v="4.4800000000000004"/>
    <n v="10"/>
    <n v="42.2"/>
    <n v="260001"/>
    <n v="92.6"/>
    <n v="33.1"/>
    <s v="PBC_Dataset"/>
    <s v="Giemsa"/>
    <s v="Zeiss_Axio"/>
    <n v="40"/>
    <n v="224"/>
    <n v="0.12959999999999999"/>
    <n v="0.92549999999999999"/>
    <n v="1"/>
    <n v="7.4500000000000011E-2"/>
  </r>
  <r>
    <s v="CELL_004166"/>
    <x v="8"/>
    <x v="0"/>
    <s v="Leukemia"/>
    <n v="14.53"/>
    <n v="93.3"/>
    <n v="0.33500000000000002"/>
    <n v="0.111"/>
    <n v="840.54054054054052"/>
    <n v="0.85899999999999999"/>
    <n v="0.24199999999999999"/>
    <n v="0.21"/>
    <n v="1"/>
    <n v="0.873"/>
    <n v="770"/>
    <n v="89"/>
    <n v="215"/>
    <n v="151"/>
    <n v="171"/>
    <n v="84.313725490196077"/>
    <n v="59.215686274509807"/>
    <n v="67.058823529411754"/>
    <n v="0.59099999999999997"/>
    <x v="2"/>
    <x v="1"/>
    <n v="9221"/>
    <n v="4.34"/>
    <n v="13.9"/>
    <n v="39.700000000000003"/>
    <n v="172510"/>
    <n v="86.9"/>
    <n v="34"/>
    <s v="CytoData"/>
    <s v="May_Grunwald_Giemsa"/>
    <s v="Olympus_BX51"/>
    <n v="100"/>
    <n v="360"/>
    <n v="0.93200000000000005"/>
    <n v="0.81159999999999999"/>
    <n v="0.69530000000000003"/>
    <n v="-0.11629999999999996"/>
  </r>
  <r>
    <s v="CELL_001566"/>
    <x v="5"/>
    <x v="1"/>
    <s v="Normal_WBC"/>
    <n v="7.28"/>
    <n v="80.8"/>
    <n v="0.77900000000000003"/>
    <n v="0.155"/>
    <n v="521.29032258064512"/>
    <n v="0.79600000000000004"/>
    <n v="3.3000000000000002E-2"/>
    <n v="1.26"/>
    <n v="1"/>
    <n v="0.88600000000000001"/>
    <n v="288"/>
    <n v="65"/>
    <n v="203"/>
    <n v="149"/>
    <n v="220"/>
    <n v="79.607843137254903"/>
    <n v="58.431372549019613"/>
    <n v="86.274509803921575"/>
    <n v="0.68200000000000005"/>
    <x v="0"/>
    <x v="1"/>
    <n v="3475"/>
    <n v="3.87"/>
    <n v="13.5"/>
    <n v="34.9"/>
    <n v="225032"/>
    <n v="90"/>
    <n v="33.799999999999997"/>
    <s v="CytoData"/>
    <s v="Wright"/>
    <s v="Olympus_BX51"/>
    <n v="100"/>
    <n v="512"/>
    <n v="2.4E-2"/>
    <n v="0.86770000000000003"/>
    <n v="0.92879999999999996"/>
    <n v="6.1099999999999932E-2"/>
  </r>
  <r>
    <s v="CELL_004349"/>
    <x v="13"/>
    <x v="0"/>
    <s v="Leukemia"/>
    <n v="14.25"/>
    <n v="83.5"/>
    <n v="0.47699999999999998"/>
    <n v="0.22700000000000001"/>
    <n v="367.84140969162996"/>
    <n v="0.88800000000000001"/>
    <n v="0.24"/>
    <n v="0.99"/>
    <n v="1.1000000000000001"/>
    <n v="0.84099999999999997"/>
    <n v="598"/>
    <n v="70"/>
    <n v="195"/>
    <n v="112"/>
    <n v="184"/>
    <n v="76.470588235294116"/>
    <n v="43.921568627450981"/>
    <n v="72.156862745098039"/>
    <n v="0.57499999999999996"/>
    <x v="1"/>
    <x v="1"/>
    <n v="9648"/>
    <n v="5.93"/>
    <n v="14"/>
    <n v="45.3"/>
    <n v="230366"/>
    <n v="100.4"/>
    <n v="34.9"/>
    <s v="CytoData"/>
    <s v="Wright"/>
    <s v="Leica_DM2000"/>
    <n v="100"/>
    <n v="256"/>
    <n v="0.90229999999999999"/>
    <n v="0.72499999999999998"/>
    <n v="0.76249999999999996"/>
    <n v="3.7499999999999978E-2"/>
  </r>
  <r>
    <s v="CELL_002750"/>
    <x v="9"/>
    <x v="1"/>
    <s v="Normal_WBC"/>
    <n v="12.24"/>
    <n v="63.8"/>
    <n v="0.66100000000000003"/>
    <n v="0.33500000000000002"/>
    <n v="190.44776119402982"/>
    <n v="0.745"/>
    <n v="0.35699999999999998"/>
    <n v="4.22"/>
    <n v="2.2999999999999998"/>
    <n v="0.77900000000000003"/>
    <n v="406"/>
    <n v="81"/>
    <n v="174"/>
    <n v="110"/>
    <n v="191"/>
    <n v="68.235294117647058"/>
    <n v="43.137254901960787"/>
    <n v="74.901960784313729"/>
    <n v="0.871"/>
    <x v="0"/>
    <x v="1"/>
    <n v="7021"/>
    <n v="4.6100000000000003"/>
    <n v="15.4"/>
    <n v="45.1"/>
    <n v="349821"/>
    <n v="95.6"/>
    <n v="34.6"/>
    <s v="Raabin_WBC"/>
    <s v="Giemsa"/>
    <s v="Olympus_BX51"/>
    <n v="100"/>
    <n v="360"/>
    <n v="1.6500000000000001E-2"/>
    <n v="0.97719999999999996"/>
    <n v="0.83940000000000003"/>
    <n v="-0.13779999999999992"/>
  </r>
  <r>
    <s v="CELL_000840"/>
    <x v="1"/>
    <x v="1"/>
    <s v="Normal_WBC"/>
    <n v="12.26"/>
    <n v="59.7"/>
    <n v="0.501"/>
    <n v="0.54700000000000004"/>
    <n v="109.14076782449726"/>
    <n v="0.84299999999999997"/>
    <n v="0.498"/>
    <n v="3.23"/>
    <n v="2.7"/>
    <n v="0.84299999999999997"/>
    <n v="335"/>
    <n v="69"/>
    <n v="212"/>
    <n v="195"/>
    <n v="189"/>
    <n v="83.137254901960787"/>
    <n v="76.470588235294116"/>
    <n v="74.117647058823536"/>
    <n v="0.66"/>
    <x v="1"/>
    <x v="0"/>
    <n v="6842"/>
    <n v="5.01"/>
    <n v="11.6"/>
    <n v="49.1"/>
    <n v="217892"/>
    <n v="85.7"/>
    <n v="33.200000000000003"/>
    <s v="Raabin_WBC"/>
    <s v="Giemsa"/>
    <s v="Leica_DM2000"/>
    <n v="100"/>
    <n v="224"/>
    <n v="5.3800000000000001E-2"/>
    <n v="0.96289999999999998"/>
    <n v="0.80530000000000002"/>
    <n v="-0.15759999999999996"/>
  </r>
  <r>
    <s v="CELL_000501"/>
    <x v="1"/>
    <x v="1"/>
    <s v="Normal_WBC"/>
    <n v="12.91"/>
    <n v="54"/>
    <n v="0.65300000000000002"/>
    <n v="0.378"/>
    <n v="142.85714285714286"/>
    <n v="0.77400000000000002"/>
    <n v="0.41199999999999998"/>
    <n v="2.61"/>
    <n v="4.0999999999999996"/>
    <n v="0.84599999999999997"/>
    <n v="339"/>
    <n v="71"/>
    <n v="215"/>
    <n v="151"/>
    <n v="162"/>
    <n v="84.313725490196077"/>
    <n v="59.215686274509807"/>
    <n v="63.529411764705877"/>
    <n v="0.66900000000000004"/>
    <x v="2"/>
    <x v="0"/>
    <n v="12528"/>
    <n v="3.71"/>
    <n v="12"/>
    <n v="51.8"/>
    <n v="330179"/>
    <n v="89"/>
    <n v="33.5"/>
    <s v="Raabin_WBC"/>
    <s v="Giemsa"/>
    <s v="Leica_DM2000"/>
    <n v="60"/>
    <n v="256"/>
    <n v="0.1105"/>
    <n v="0.8871"/>
    <n v="0.93089999999999995"/>
    <n v="4.379999999999995E-2"/>
  </r>
  <r>
    <s v="CELL_003143"/>
    <x v="2"/>
    <x v="1"/>
    <s v="Normal_RBC"/>
    <n v="7.93"/>
    <n v="0"/>
    <n v="0"/>
    <n v="1"/>
    <n v="0"/>
    <n v="0.86599999999999999"/>
    <n v="0.182"/>
    <n v="0.92"/>
    <n v="1"/>
    <n v="0.93400000000000005"/>
    <n v="182"/>
    <n v="43"/>
    <n v="231"/>
    <n v="124"/>
    <n v="129"/>
    <n v="90.588235294117652"/>
    <n v="48.627450980392155"/>
    <n v="50.588235294117645"/>
    <n v="0.49199999999999999"/>
    <x v="1"/>
    <x v="1"/>
    <n v="7083"/>
    <n v="5.77"/>
    <n v="11.2"/>
    <n v="40.6"/>
    <n v="85165"/>
    <n v="83.9"/>
    <n v="33.9"/>
    <s v="Raabin_WBC"/>
    <s v="May_Grunwald_Giemsa"/>
    <s v="Zeiss_Axio"/>
    <n v="100"/>
    <n v="256"/>
    <n v="4.7E-2"/>
    <n v="0.90339999999999998"/>
    <n v="0.97709999999999997"/>
    <n v="7.3699999999999988E-2"/>
  </r>
  <r>
    <s v="CELL_000142"/>
    <x v="1"/>
    <x v="1"/>
    <s v="Normal_WBC"/>
    <n v="11.1"/>
    <n v="49.4"/>
    <n v="0.75"/>
    <n v="0.42099999999999999"/>
    <n v="117.3396674584323"/>
    <n v="0.82199999999999995"/>
    <n v="0.251"/>
    <n v="3.06"/>
    <n v="3.4"/>
    <n v="0.84399999999999997"/>
    <n v="283"/>
    <n v="73"/>
    <n v="192"/>
    <n v="164"/>
    <n v="169"/>
    <n v="75.294117647058826"/>
    <n v="64.313725490196077"/>
    <n v="66.274509803921561"/>
    <n v="0.59"/>
    <x v="1"/>
    <x v="1"/>
    <n v="6315"/>
    <n v="4.96"/>
    <n v="12.1"/>
    <n v="49.5"/>
    <n v="84514"/>
    <n v="95.7"/>
    <n v="32"/>
    <s v="PBC_Dataset"/>
    <s v="Wright"/>
    <s v="Olympus_BX51"/>
    <n v="100"/>
    <n v="360"/>
    <n v="9.7799999999999998E-2"/>
    <n v="0.85950000000000004"/>
    <n v="0.93369999999999997"/>
    <n v="7.4199999999999933E-2"/>
  </r>
  <r>
    <s v="CELL_004995"/>
    <x v="17"/>
    <x v="0"/>
    <s v="Sickle_Cell_Anemia"/>
    <n v="6.89"/>
    <n v="0"/>
    <n v="0"/>
    <n v="1"/>
    <n v="0"/>
    <n v="0.35799999999999998"/>
    <n v="0.90800000000000003"/>
    <n v="0.45"/>
    <n v="1"/>
    <n v="0.74399999999999999"/>
    <n v="186"/>
    <n v="70"/>
    <n v="250"/>
    <n v="119"/>
    <n v="129"/>
    <n v="98.039215686274503"/>
    <n v="46.666666666666664"/>
    <n v="50.588235294117645"/>
    <n v="0.54700000000000004"/>
    <x v="1"/>
    <x v="1"/>
    <n v="10807"/>
    <n v="3.93"/>
    <n v="14.1"/>
    <n v="40.299999999999997"/>
    <n v="321367"/>
    <n v="60.3"/>
    <n v="33.799999999999997"/>
    <s v="CytoData"/>
    <s v="Wright"/>
    <s v="Leica_DM2000"/>
    <n v="100"/>
    <n v="512"/>
    <n v="0.75039999999999996"/>
    <n v="0.85209999999999997"/>
    <n v="0.60070000000000001"/>
    <n v="-0.25139999999999996"/>
  </r>
  <r>
    <s v="CELL_002606"/>
    <x v="10"/>
    <x v="1"/>
    <s v="Normal_WBC"/>
    <n v="13.87"/>
    <n v="51.7"/>
    <n v="0.55500000000000005"/>
    <n v="0.42799999999999999"/>
    <n v="120.79439252336449"/>
    <n v="0.76900000000000002"/>
    <n v="0.53"/>
    <n v="5.15"/>
    <n v="1.7"/>
    <n v="0.84399999999999997"/>
    <n v="378"/>
    <n v="72"/>
    <n v="227"/>
    <n v="148"/>
    <n v="139"/>
    <n v="89.019607843137251"/>
    <n v="58.039215686274517"/>
    <n v="54.509803921568626"/>
    <n v="0.627"/>
    <x v="2"/>
    <x v="0"/>
    <n v="4297"/>
    <n v="3.86"/>
    <n v="12.5"/>
    <n v="38.200000000000003"/>
    <n v="191858"/>
    <n v="84.6"/>
    <n v="34.1"/>
    <s v="Raabin_WBC"/>
    <s v="Wright"/>
    <s v="Zeiss_Axio"/>
    <n v="60"/>
    <n v="256"/>
    <n v="4.2799999999999998E-2"/>
    <n v="0.93740000000000001"/>
    <n v="0.89539999999999997"/>
    <n v="-4.2000000000000037E-2"/>
  </r>
  <r>
    <s v="CELL_001378"/>
    <x v="5"/>
    <x v="1"/>
    <s v="Normal_WBC"/>
    <n v="8.6"/>
    <n v="75.900000000000006"/>
    <n v="0.82799999999999996"/>
    <n v="0.217"/>
    <n v="349.76958525345623"/>
    <n v="0.89500000000000002"/>
    <n v="0.22800000000000001"/>
    <n v="1.2"/>
    <n v="1.1000000000000001"/>
    <n v="0.92200000000000004"/>
    <n v="283"/>
    <n v="54"/>
    <n v="216"/>
    <n v="141"/>
    <n v="192"/>
    <n v="84.705882352941174"/>
    <n v="55.294117647058826"/>
    <n v="75.294117647058826"/>
    <n v="0.68899999999999995"/>
    <x v="1"/>
    <x v="0"/>
    <n v="2432"/>
    <n v="4.46"/>
    <n v="12.5"/>
    <n v="38.6"/>
    <n v="350523"/>
    <n v="85.5"/>
    <n v="33.5"/>
    <s v="Raabin_WBC"/>
    <s v="Wright"/>
    <s v="Leica_DM2000"/>
    <n v="40"/>
    <n v="256"/>
    <n v="2.5399999999999999E-2"/>
    <n v="0.90039999999999998"/>
    <n v="0.93049999999999999"/>
    <n v="3.0100000000000016E-2"/>
  </r>
  <r>
    <s v="CELL_004571"/>
    <x v="16"/>
    <x v="0"/>
    <s v="Anemia"/>
    <n v="8.32"/>
    <n v="0"/>
    <n v="0"/>
    <n v="1"/>
    <n v="0"/>
    <n v="0.443"/>
    <n v="0.84099999999999997"/>
    <n v="0.59"/>
    <n v="1"/>
    <n v="0.94899999999999995"/>
    <n v="153"/>
    <n v="54"/>
    <n v="218"/>
    <n v="126"/>
    <n v="103"/>
    <n v="85.490196078431367"/>
    <n v="49.411764705882355"/>
    <n v="40.392156862745097"/>
    <n v="0.44600000000000001"/>
    <x v="1"/>
    <x v="1"/>
    <n v="8310"/>
    <n v="5.57"/>
    <n v="13.3"/>
    <n v="39.1"/>
    <n v="297508"/>
    <n v="115.7"/>
    <n v="34.1"/>
    <s v="Raabin_WBC"/>
    <s v="Giemsa"/>
    <s v="Olympus_BX51"/>
    <n v="100"/>
    <n v="256"/>
    <n v="0.92359999999999998"/>
    <n v="0.57640000000000002"/>
    <n v="0.76419999999999999"/>
    <n v="0.18779999999999997"/>
  </r>
  <r>
    <s v="CELL_005764"/>
    <x v="6"/>
    <x v="0"/>
    <s v="Artefact"/>
    <n v="11.35"/>
    <n v="86.1"/>
    <n v="0.72"/>
    <n v="0.217"/>
    <n v="396.77419354838707"/>
    <n v="0.32300000000000001"/>
    <n v="0.57499999999999996"/>
    <n v="0.93"/>
    <n v="1"/>
    <n v="0.61"/>
    <n v="330"/>
    <n v="62"/>
    <n v="148"/>
    <n v="156"/>
    <n v="193"/>
    <n v="58.039215686274517"/>
    <n v="61.176470588235297"/>
    <n v="75.686274509803923"/>
    <n v="0.95699999999999996"/>
    <x v="1"/>
    <x v="0"/>
    <n v="13055"/>
    <n v="4.55"/>
    <n v="15.8"/>
    <n v="34.4"/>
    <n v="184901"/>
    <n v="86.5"/>
    <n v="36.200000000000003"/>
    <s v="Raabin_WBC"/>
    <s v="Giemsa"/>
    <s v="Olympus_BX51"/>
    <n v="40"/>
    <n v="360"/>
    <n v="0.83509999999999995"/>
    <n v="0.65449999999999997"/>
    <n v="0.82"/>
    <n v="0.16549999999999998"/>
  </r>
  <r>
    <s v="CELL_002267"/>
    <x v="4"/>
    <x v="1"/>
    <s v="Normal_WBC"/>
    <n v="15.92"/>
    <n v="66.900000000000006"/>
    <n v="0.55000000000000004"/>
    <n v="0.251"/>
    <n v="266.53386454183271"/>
    <n v="0.7"/>
    <n v="0.36699999999999999"/>
    <n v="2.52"/>
    <n v="1.3"/>
    <n v="0.81399999999999995"/>
    <n v="463"/>
    <n v="90"/>
    <n v="217"/>
    <n v="181"/>
    <n v="184"/>
    <n v="85.098039215686271"/>
    <n v="70.980392156862749"/>
    <n v="72.156862745098039"/>
    <n v="0.55000000000000004"/>
    <x v="1"/>
    <x v="0"/>
    <n v="6325"/>
    <n v="4.47"/>
    <n v="14.5"/>
    <n v="46.7"/>
    <n v="229104"/>
    <n v="80.5"/>
    <n v="31"/>
    <s v="PBC_Dataset"/>
    <s v="Wright"/>
    <s v="Olympus_BX51"/>
    <n v="100"/>
    <n v="224"/>
    <n v="3.9199999999999999E-2"/>
    <n v="0.8669"/>
    <n v="0.99319999999999997"/>
    <n v="0.12629999999999997"/>
  </r>
  <r>
    <s v="CELL_002918"/>
    <x v="2"/>
    <x v="1"/>
    <s v="Normal_RBC"/>
    <n v="7.54"/>
    <n v="0"/>
    <n v="0"/>
    <n v="1"/>
    <n v="0"/>
    <n v="0.94699999999999995"/>
    <n v="0.17699999999999999"/>
    <n v="0.52"/>
    <n v="1"/>
    <n v="0.93200000000000005"/>
    <n v="176"/>
    <n v="41"/>
    <n v="236"/>
    <n v="115"/>
    <n v="123"/>
    <n v="92.549019607843135"/>
    <n v="45.098039215686278"/>
    <n v="48.235294117647058"/>
    <n v="0.44900000000000001"/>
    <x v="1"/>
    <x v="1"/>
    <n v="3792"/>
    <n v="4.8899999999999997"/>
    <n v="11.9"/>
    <n v="28.6"/>
    <n v="194831"/>
    <n v="106.5"/>
    <n v="34.4"/>
    <s v="PBC_Dataset"/>
    <s v="Giemsa"/>
    <s v="Olympus_BX51"/>
    <n v="60"/>
    <n v="512"/>
    <n v="2.5100000000000001E-2"/>
    <n v="0.92710000000000004"/>
    <n v="0.87219999999999998"/>
    <n v="-5.490000000000006E-2"/>
  </r>
  <r>
    <s v="CELL_001139"/>
    <x v="5"/>
    <x v="1"/>
    <s v="Normal_WBC"/>
    <n v="9.4"/>
    <n v="77"/>
    <n v="0.86899999999999999"/>
    <n v="0.19"/>
    <n v="405.26315789473682"/>
    <n v="0.90500000000000003"/>
    <n v="0.34"/>
    <n v="1.27"/>
    <n v="1"/>
    <n v="0.88900000000000001"/>
    <n v="276"/>
    <n v="50"/>
    <n v="206"/>
    <n v="129"/>
    <n v="206"/>
    <n v="80.784313725490193"/>
    <n v="50.588235294117645"/>
    <n v="80.784313725490193"/>
    <n v="0.76400000000000001"/>
    <x v="1"/>
    <x v="0"/>
    <n v="7245"/>
    <n v="4.03"/>
    <n v="11.6"/>
    <n v="38.5"/>
    <n v="258150"/>
    <n v="81.3"/>
    <n v="38"/>
    <s v="PBC_Dataset"/>
    <s v="Giemsa"/>
    <s v="Leica_DM2000"/>
    <n v="100"/>
    <n v="512"/>
    <n v="0.19270000000000001"/>
    <n v="1"/>
    <n v="0.93400000000000005"/>
    <n v="-6.5999999999999948E-2"/>
  </r>
  <r>
    <s v="CELL_002258"/>
    <x v="4"/>
    <x v="1"/>
    <s v="Normal_WBC"/>
    <n v="17.32"/>
    <n v="52.4"/>
    <n v="0.58199999999999996"/>
    <n v="0.28799999999999998"/>
    <n v="181.94444444444446"/>
    <n v="0.60699999999999998"/>
    <n v="0.749"/>
    <n v="2.02"/>
    <n v="1.1000000000000001"/>
    <n v="0.67100000000000004"/>
    <n v="610"/>
    <n v="99"/>
    <n v="200"/>
    <n v="131"/>
    <n v="202"/>
    <n v="78.431372549019613"/>
    <n v="51.372549019607838"/>
    <n v="79.215686274509807"/>
    <n v="0.56000000000000005"/>
    <x v="2"/>
    <x v="1"/>
    <n v="6221"/>
    <n v="4.42"/>
    <n v="11.9"/>
    <n v="38"/>
    <n v="376452"/>
    <n v="69.3"/>
    <n v="34.799999999999997"/>
    <s v="CytoData"/>
    <s v="Wright"/>
    <s v="Olympus_BX51"/>
    <n v="40"/>
    <n v="256"/>
    <n v="0.15559999999999999"/>
    <n v="1"/>
    <n v="0.82989999999999997"/>
    <n v="-0.17010000000000003"/>
  </r>
  <r>
    <s v="CELL_003459"/>
    <x v="2"/>
    <x v="1"/>
    <s v="Normal_RBC"/>
    <n v="7.16"/>
    <n v="0"/>
    <n v="0"/>
    <n v="1"/>
    <n v="0"/>
    <n v="0.93799999999999994"/>
    <n v="0.20399999999999999"/>
    <n v="0.36"/>
    <n v="1"/>
    <n v="0.96599999999999997"/>
    <n v="174"/>
    <n v="51"/>
    <n v="218"/>
    <n v="139"/>
    <n v="114"/>
    <n v="85.490196078431367"/>
    <n v="54.509803921568626"/>
    <n v="44.705882352941181"/>
    <n v="0.42099999999999999"/>
    <x v="1"/>
    <x v="1"/>
    <n v="5820"/>
    <n v="2.73"/>
    <n v="13.1"/>
    <n v="44.4"/>
    <n v="210556"/>
    <n v="102.2"/>
    <n v="32.9"/>
    <s v="CytoData"/>
    <s v="May_Grunwald_Giemsa"/>
    <s v="Leica_DM2000"/>
    <n v="100"/>
    <n v="256"/>
    <n v="4.3799999999999999E-2"/>
    <n v="0.93810000000000004"/>
    <n v="0.9012"/>
    <n v="-3.6900000000000044E-2"/>
  </r>
  <r>
    <s v="CELL_001788"/>
    <x v="5"/>
    <x v="1"/>
    <s v="Normal_WBC"/>
    <n v="9.0500000000000007"/>
    <n v="84.9"/>
    <n v="0.77900000000000003"/>
    <n v="0.27600000000000002"/>
    <n v="307.60869565217394"/>
    <n v="0.79100000000000004"/>
    <n v="0.19700000000000001"/>
    <n v="0.52"/>
    <n v="1"/>
    <n v="0.90100000000000002"/>
    <n v="272"/>
    <n v="63"/>
    <n v="196"/>
    <n v="188"/>
    <n v="204"/>
    <n v="76.862745098039227"/>
    <n v="73.725490196078439"/>
    <n v="80"/>
    <n v="0.72199999999999998"/>
    <x v="1"/>
    <x v="1"/>
    <n v="5313"/>
    <n v="5.6"/>
    <n v="12.9"/>
    <n v="32.700000000000003"/>
    <n v="206208"/>
    <n v="61.7"/>
    <n v="30.8"/>
    <s v="PBC_Dataset"/>
    <s v="May_Grunwald_Giemsa"/>
    <s v="Leica_DM2000"/>
    <n v="100"/>
    <n v="256"/>
    <n v="3.1399999999999997E-2"/>
    <n v="0.86050000000000004"/>
    <n v="0.88590000000000002"/>
    <n v="2.5399999999999978E-2"/>
  </r>
  <r>
    <s v="CELL_003490"/>
    <x v="2"/>
    <x v="1"/>
    <s v="Normal_RBC"/>
    <n v="7.92"/>
    <n v="0"/>
    <n v="0"/>
    <n v="1"/>
    <n v="0"/>
    <n v="0.96099999999999997"/>
    <n v="0.111"/>
    <n v="0.24"/>
    <n v="1"/>
    <n v="0.93899999999999995"/>
    <n v="200"/>
    <n v="43"/>
    <n v="226"/>
    <n v="129"/>
    <n v="135"/>
    <n v="88.627450980392155"/>
    <n v="50.588235294117645"/>
    <n v="52.941176470588239"/>
    <n v="0.52300000000000002"/>
    <x v="1"/>
    <x v="1"/>
    <n v="8976"/>
    <n v="5.28"/>
    <n v="12.1"/>
    <n v="42.6"/>
    <n v="270123"/>
    <n v="94.5"/>
    <n v="35.4"/>
    <s v="Raabin_WBC"/>
    <s v="Wright"/>
    <s v="Leica_DM2000"/>
    <n v="40"/>
    <n v="256"/>
    <n v="8.5300000000000001E-2"/>
    <n v="0.82399999999999995"/>
    <n v="0.84309999999999996"/>
    <n v="1.9100000000000006E-2"/>
  </r>
  <r>
    <s v="CELL_000551"/>
    <x v="1"/>
    <x v="1"/>
    <s v="Normal_WBC"/>
    <n v="14.25"/>
    <n v="56.8"/>
    <n v="0.59399999999999997"/>
    <n v="0.46"/>
    <n v="123.4782608695652"/>
    <n v="0.79600000000000004"/>
    <n v="0.49199999999999999"/>
    <n v="3.07"/>
    <n v="2.6"/>
    <n v="0.86299999999999999"/>
    <n v="444"/>
    <n v="72"/>
    <n v="217"/>
    <n v="154"/>
    <n v="185"/>
    <n v="85.098039215686271"/>
    <n v="60.392156862745097"/>
    <n v="72.549019607843135"/>
    <n v="0.64100000000000001"/>
    <x v="1"/>
    <x v="0"/>
    <n v="5521"/>
    <n v="5.4"/>
    <n v="12.5"/>
    <n v="41.8"/>
    <n v="233211"/>
    <n v="62"/>
    <n v="34.5"/>
    <s v="Raabin_WBC"/>
    <s v="Giemsa"/>
    <s v="Olympus_BX51"/>
    <n v="60"/>
    <n v="512"/>
    <n v="6.7100000000000007E-2"/>
    <n v="0.90480000000000005"/>
    <n v="0.79890000000000005"/>
    <n v="-0.10589999999999999"/>
  </r>
  <r>
    <s v="CELL_000460"/>
    <x v="1"/>
    <x v="1"/>
    <s v="Normal_WBC"/>
    <n v="12.62"/>
    <n v="49.2"/>
    <n v="0.68300000000000005"/>
    <n v="0.56499999999999995"/>
    <n v="87.079646017699133"/>
    <n v="0.78300000000000003"/>
    <n v="0.57399999999999995"/>
    <n v="3"/>
    <n v="3.7"/>
    <n v="0.89200000000000002"/>
    <n v="397"/>
    <n v="60"/>
    <n v="185"/>
    <n v="190"/>
    <n v="177"/>
    <n v="72.549019607843135"/>
    <n v="74.509803921568633"/>
    <n v="69.411764705882348"/>
    <n v="0.63700000000000001"/>
    <x v="1"/>
    <x v="0"/>
    <n v="4218"/>
    <n v="5.41"/>
    <n v="10.6"/>
    <n v="40"/>
    <n v="198694"/>
    <n v="111"/>
    <n v="31.9"/>
    <s v="PBC_Dataset"/>
    <s v="May_Grunwald_Giemsa"/>
    <s v="Leica_DM2000"/>
    <n v="100"/>
    <n v="256"/>
    <n v="0.14269999999999999"/>
    <n v="0.87719999999999998"/>
    <n v="1"/>
    <n v="0.12280000000000002"/>
  </r>
  <r>
    <s v="CELL_002020"/>
    <x v="4"/>
    <x v="1"/>
    <s v="Normal_WBC"/>
    <n v="16.23"/>
    <n v="73"/>
    <n v="0.51200000000000001"/>
    <n v="0.35399999999999998"/>
    <n v="206.21468926553675"/>
    <n v="0.77400000000000002"/>
    <n v="0.44800000000000001"/>
    <n v="0.72"/>
    <n v="1.3"/>
    <n v="0.76600000000000001"/>
    <n v="536"/>
    <n v="89"/>
    <n v="222"/>
    <n v="168"/>
    <n v="200"/>
    <n v="87.058823529411768"/>
    <n v="65.882352941176464"/>
    <n v="78.431372549019613"/>
    <n v="0.59899999999999998"/>
    <x v="1"/>
    <x v="1"/>
    <n v="6615"/>
    <n v="5.29"/>
    <n v="15.2"/>
    <n v="45"/>
    <n v="117560"/>
    <n v="88.6"/>
    <n v="32.299999999999997"/>
    <s v="Raabin_WBC"/>
    <s v="Wright"/>
    <s v="Leica_DM2000"/>
    <n v="100"/>
    <n v="256"/>
    <n v="0.1946"/>
    <n v="0.90449999999999997"/>
    <n v="0.92800000000000005"/>
    <n v="2.3500000000000076E-2"/>
  </r>
  <r>
    <s v="CELL_000949"/>
    <x v="1"/>
    <x v="1"/>
    <s v="Normal_WBC"/>
    <n v="11.26"/>
    <n v="66.900000000000006"/>
    <n v="0.46"/>
    <n v="0.42699999999999999"/>
    <n v="156.6744730679157"/>
    <n v="0.73"/>
    <n v="0.371"/>
    <n v="2.79"/>
    <n v="3.4"/>
    <n v="0.78400000000000003"/>
    <n v="472"/>
    <n v="72"/>
    <n v="194"/>
    <n v="172"/>
    <n v="170"/>
    <n v="76.078431372549019"/>
    <n v="67.450980392156865"/>
    <n v="66.666666666666657"/>
    <n v="0.54100000000000004"/>
    <x v="0"/>
    <x v="1"/>
    <n v="6992"/>
    <n v="5.57"/>
    <n v="13.7"/>
    <n v="27.9"/>
    <n v="125496"/>
    <n v="93.6"/>
    <n v="34"/>
    <s v="CytoData"/>
    <s v="Wright"/>
    <s v="Zeiss_Axio"/>
    <n v="100"/>
    <n v="360"/>
    <n v="4.2700000000000002E-2"/>
    <n v="0.76729999999999998"/>
    <n v="0.99219999999999997"/>
    <n v="0.22489999999999999"/>
  </r>
  <r>
    <s v="CELL_004052"/>
    <x v="8"/>
    <x v="0"/>
    <s v="Leukemia"/>
    <n v="14.93"/>
    <n v="82.6"/>
    <n v="0.499"/>
    <n v="0.05"/>
    <n v="1651.9999999999998"/>
    <n v="1"/>
    <n v="0.35299999999999998"/>
    <n v="1.06"/>
    <n v="1"/>
    <n v="0.86299999999999999"/>
    <n v="450"/>
    <n v="90"/>
    <n v="188"/>
    <n v="153"/>
    <n v="190"/>
    <n v="73.725490196078439"/>
    <n v="60"/>
    <n v="74.509803921568633"/>
    <n v="0.66300000000000003"/>
    <x v="0"/>
    <x v="1"/>
    <n v="7132"/>
    <n v="5.4"/>
    <n v="10.1"/>
    <n v="45.8"/>
    <n v="209306"/>
    <n v="77.2"/>
    <n v="31.8"/>
    <s v="Raabin_WBC"/>
    <s v="Wright"/>
    <s v="Olympus_BX51"/>
    <n v="100"/>
    <n v="512"/>
    <n v="0.85829999999999995"/>
    <n v="0.78320000000000001"/>
    <n v="0.78520000000000001"/>
    <n v="2.0000000000000018E-3"/>
  </r>
  <r>
    <s v="CELL_002998"/>
    <x v="2"/>
    <x v="1"/>
    <s v="Normal_RBC"/>
    <n v="7.38"/>
    <n v="0"/>
    <n v="0"/>
    <n v="1"/>
    <n v="0"/>
    <n v="0.91600000000000004"/>
    <n v="0.113"/>
    <n v="0.71"/>
    <n v="1"/>
    <n v="0.97699999999999998"/>
    <n v="203"/>
    <n v="44"/>
    <n v="224"/>
    <n v="111"/>
    <n v="112"/>
    <n v="87.843137254901961"/>
    <n v="43.529411764705884"/>
    <n v="43.921568627450981"/>
    <n v="0.48499999999999999"/>
    <x v="1"/>
    <x v="1"/>
    <n v="7478"/>
    <n v="5.96"/>
    <n v="15.1"/>
    <n v="50.8"/>
    <n v="264317"/>
    <n v="95.7"/>
    <n v="34.299999999999997"/>
    <s v="Raabin_WBC"/>
    <s v="Wright"/>
    <s v="Leica_DM2000"/>
    <n v="40"/>
    <n v="224"/>
    <n v="9.5799999999999996E-2"/>
    <n v="0.95640000000000003"/>
    <n v="0.93020000000000003"/>
    <n v="-2.6200000000000001E-2"/>
  </r>
  <r>
    <s v="CELL_000533"/>
    <x v="1"/>
    <x v="1"/>
    <s v="Normal_WBC"/>
    <n v="12.69"/>
    <n v="51.6"/>
    <n v="0.66300000000000003"/>
    <n v="0.51"/>
    <n v="101.17647058823529"/>
    <n v="0.79800000000000004"/>
    <n v="0.36299999999999999"/>
    <n v="3.63"/>
    <n v="3.7"/>
    <n v="0.83199999999999996"/>
    <n v="472"/>
    <n v="83"/>
    <n v="191"/>
    <n v="144"/>
    <n v="173"/>
    <n v="74.901960784313729"/>
    <n v="56.470588235294116"/>
    <n v="67.843137254901961"/>
    <n v="0.54500000000000004"/>
    <x v="1"/>
    <x v="0"/>
    <n v="6843"/>
    <n v="4.1399999999999997"/>
    <n v="15.3"/>
    <n v="39.700000000000003"/>
    <n v="255065"/>
    <n v="93.8"/>
    <n v="33.700000000000003"/>
    <s v="CytoData"/>
    <s v="Wright"/>
    <s v="Olympus_BX51"/>
    <n v="100"/>
    <n v="224"/>
    <n v="0.1"/>
    <n v="0.84030000000000005"/>
    <n v="0.82799999999999996"/>
    <n v="-1.2300000000000089E-2"/>
  </r>
  <r>
    <s v="CELL_003692"/>
    <x v="2"/>
    <x v="1"/>
    <s v="Normal_RBC"/>
    <n v="8.06"/>
    <n v="0"/>
    <n v="0"/>
    <n v="1"/>
    <n v="0"/>
    <n v="0.89400000000000002"/>
    <n v="0.121"/>
    <n v="0.65"/>
    <n v="1"/>
    <n v="0.96599999999999997"/>
    <n v="173"/>
    <n v="50"/>
    <n v="229"/>
    <n v="125"/>
    <n v="133"/>
    <n v="89.803921568627459"/>
    <n v="49.019607843137251"/>
    <n v="52.156862745098046"/>
    <n v="0.53400000000000003"/>
    <x v="1"/>
    <x v="1"/>
    <n v="5488"/>
    <n v="3.95"/>
    <n v="15.8"/>
    <n v="38.5"/>
    <n v="113020"/>
    <n v="67.900000000000006"/>
    <n v="35.299999999999997"/>
    <s v="PBC_Dataset"/>
    <s v="Wright"/>
    <s v="Zeiss_Axio"/>
    <n v="40"/>
    <n v="256"/>
    <n v="8.7099999999999997E-2"/>
    <n v="0.88170000000000004"/>
    <n v="0.90229999999999999"/>
    <n v="2.0599999999999952E-2"/>
  </r>
  <r>
    <s v="CELL_001830"/>
    <x v="5"/>
    <x v="1"/>
    <s v="Normal_WBC"/>
    <n v="9.17"/>
    <n v="89.7"/>
    <n v="0.85899999999999999"/>
    <n v="0.23499999999999999"/>
    <n v="381.7021276595745"/>
    <n v="0.89"/>
    <n v="0.127"/>
    <n v="1.47"/>
    <n v="1.1000000000000001"/>
    <n v="0.92500000000000004"/>
    <n v="278"/>
    <n v="61"/>
    <n v="197"/>
    <n v="163"/>
    <n v="184"/>
    <n v="77.254901960784323"/>
    <n v="63.921568627450974"/>
    <n v="72.156862745098039"/>
    <n v="0.60499999999999998"/>
    <x v="2"/>
    <x v="0"/>
    <n v="3997"/>
    <n v="5.19"/>
    <n v="13.2"/>
    <n v="39.4"/>
    <n v="305844"/>
    <n v="94.4"/>
    <n v="34.200000000000003"/>
    <s v="PBC_Dataset"/>
    <s v="Wright"/>
    <s v="Leica_DM2000"/>
    <n v="60"/>
    <n v="256"/>
    <n v="6.2899999999999998E-2"/>
    <n v="0.95640000000000003"/>
    <n v="0.91290000000000004"/>
    <n v="-4.3499999999999983E-2"/>
  </r>
  <r>
    <s v="CELL_003969"/>
    <x v="7"/>
    <x v="1"/>
    <s v="Normal_Platelet"/>
    <n v="1.32"/>
    <n v="0"/>
    <n v="0"/>
    <n v="1"/>
    <n v="0"/>
    <n v="0.64800000000000002"/>
    <n v="0.42699999999999999"/>
    <n v="2.85"/>
    <n v="1"/>
    <n v="0.81799999999999995"/>
    <n v="31"/>
    <n v="16"/>
    <n v="198"/>
    <n v="160"/>
    <n v="180"/>
    <n v="77.64705882352942"/>
    <n v="62.745098039215684"/>
    <n v="70.588235294117652"/>
    <n v="0.48299999999999998"/>
    <x v="1"/>
    <x v="1"/>
    <n v="6574"/>
    <n v="5.24"/>
    <n v="13.3"/>
    <n v="38.4"/>
    <n v="193556"/>
    <n v="94"/>
    <n v="34"/>
    <s v="CytoData"/>
    <s v="Wright"/>
    <s v="Leica_DM2000"/>
    <n v="40"/>
    <n v="360"/>
    <n v="0.11459999999999999"/>
    <n v="0.9274"/>
    <n v="0.9345"/>
    <n v="7.0999999999999952E-3"/>
  </r>
  <r>
    <s v="CELL_005190"/>
    <x v="14"/>
    <x v="0"/>
    <s v="Anemia"/>
    <n v="6.94"/>
    <n v="0"/>
    <n v="0"/>
    <n v="1"/>
    <n v="0"/>
    <n v="0.91300000000000003"/>
    <n v="0.2"/>
    <n v="0.8"/>
    <n v="1"/>
    <n v="0.92100000000000004"/>
    <n v="201"/>
    <n v="45"/>
    <n v="220"/>
    <n v="130"/>
    <n v="138"/>
    <n v="86.274509803921575"/>
    <n v="50.980392156862742"/>
    <n v="54.117647058823529"/>
    <n v="0.51200000000000001"/>
    <x v="1"/>
    <x v="0"/>
    <n v="6228"/>
    <n v="4.4000000000000004"/>
    <n v="8.9"/>
    <n v="40.200000000000003"/>
    <n v="258944"/>
    <n v="84.9"/>
    <n v="33.299999999999997"/>
    <s v="Raabin_WBC"/>
    <s v="Wright"/>
    <s v="Leica_DM2000"/>
    <n v="100"/>
    <n v="256"/>
    <n v="0.65239999999999998"/>
    <n v="0.89180000000000004"/>
    <n v="0.80369999999999997"/>
    <n v="-8.8100000000000067E-2"/>
  </r>
  <r>
    <s v="CELL_005608"/>
    <x v="3"/>
    <x v="0"/>
    <s v="Infection"/>
    <n v="14.38"/>
    <n v="64.5"/>
    <n v="0.628"/>
    <n v="0.29599999999999999"/>
    <n v="217.90540540540542"/>
    <n v="0.75900000000000001"/>
    <n v="0.378"/>
    <n v="1.76"/>
    <n v="1"/>
    <n v="0.83199999999999996"/>
    <n v="423"/>
    <n v="101"/>
    <n v="206"/>
    <n v="143"/>
    <n v="185"/>
    <n v="80.784313725490193"/>
    <n v="56.078431372549019"/>
    <n v="72.549019607843135"/>
    <n v="0.78500000000000003"/>
    <x v="1"/>
    <x v="1"/>
    <n v="6086"/>
    <n v="3.59"/>
    <n v="13.3"/>
    <n v="33.9"/>
    <n v="228722"/>
    <n v="71.2"/>
    <n v="34.799999999999997"/>
    <s v="Raabin_WBC"/>
    <s v="Giemsa"/>
    <s v="Olympus_BX51"/>
    <n v="60"/>
    <n v="224"/>
    <n v="0.73609999999999998"/>
    <n v="0.71960000000000002"/>
    <n v="0.76439999999999997"/>
    <n v="4.4799999999999951E-2"/>
  </r>
  <r>
    <s v="CELL_004550"/>
    <x v="16"/>
    <x v="0"/>
    <s v="Anemia"/>
    <n v="9.3000000000000007"/>
    <n v="0"/>
    <n v="0"/>
    <n v="1"/>
    <n v="0"/>
    <n v="0.55000000000000004"/>
    <n v="0.71099999999999997"/>
    <n v="0.27"/>
    <n v="1"/>
    <n v="0.90100000000000002"/>
    <n v="168"/>
    <n v="64"/>
    <n v="255"/>
    <n v="123"/>
    <n v="121"/>
    <n v="100"/>
    <n v="48.235294117647058"/>
    <n v="47.450980392156858"/>
    <n v="0.59"/>
    <x v="1"/>
    <x v="0"/>
    <n v="3962"/>
    <n v="4.33"/>
    <n v="11"/>
    <n v="41.5"/>
    <n v="215164"/>
    <n v="88.3"/>
    <n v="34"/>
    <s v="PBC_Dataset"/>
    <s v="Giemsa"/>
    <s v="Leica_DM2000"/>
    <n v="100"/>
    <n v="224"/>
    <n v="0.82720000000000005"/>
    <n v="0.98219999999999996"/>
    <n v="0.99470000000000003"/>
    <n v="1.2500000000000067E-2"/>
  </r>
  <r>
    <s v="CELL_001603"/>
    <x v="5"/>
    <x v="1"/>
    <s v="Normal_WBC"/>
    <n v="9.9600000000000009"/>
    <n v="86.9"/>
    <n v="0.89500000000000002"/>
    <n v="0.19900000000000001"/>
    <n v="436.68341708542715"/>
    <n v="0.89400000000000002"/>
    <n v="0.29499999999999998"/>
    <n v="1.03"/>
    <n v="1"/>
    <n v="0.88700000000000001"/>
    <n v="287"/>
    <n v="53"/>
    <n v="205"/>
    <n v="138"/>
    <n v="192"/>
    <n v="80.392156862745097"/>
    <n v="54.117647058823529"/>
    <n v="75.294117647058826"/>
    <n v="0.74399999999999999"/>
    <x v="0"/>
    <x v="1"/>
    <n v="7331"/>
    <n v="4.8600000000000003"/>
    <n v="14"/>
    <n v="36.4"/>
    <n v="262260"/>
    <n v="85.8"/>
    <n v="33.200000000000003"/>
    <s v="Raabin_WBC"/>
    <s v="Wright"/>
    <s v="Zeiss_Axio"/>
    <n v="60"/>
    <n v="256"/>
    <n v="8.0999999999999996E-3"/>
    <n v="0.88549999999999995"/>
    <n v="0.8992"/>
    <n v="1.3700000000000045E-2"/>
  </r>
  <r>
    <s v="CELL_002239"/>
    <x v="4"/>
    <x v="1"/>
    <s v="Normal_WBC"/>
    <n v="15.67"/>
    <n v="69"/>
    <n v="0.48599999999999999"/>
    <n v="0.35399999999999998"/>
    <n v="194.91525423728814"/>
    <n v="0.67300000000000004"/>
    <n v="0.52200000000000002"/>
    <n v="1.84"/>
    <n v="1"/>
    <n v="0.85099999999999998"/>
    <n v="617"/>
    <n v="84"/>
    <n v="209"/>
    <n v="146"/>
    <n v="185"/>
    <n v="81.960784313725483"/>
    <n v="57.254901960784309"/>
    <n v="72.549019607843135"/>
    <n v="0.63200000000000001"/>
    <x v="2"/>
    <x v="1"/>
    <n v="9582"/>
    <n v="4.42"/>
    <n v="12.2"/>
    <n v="43.4"/>
    <n v="299951"/>
    <n v="87.3"/>
    <n v="32.6"/>
    <s v="Raabin_WBC"/>
    <s v="Giemsa"/>
    <s v="Leica_DM2000"/>
    <n v="40"/>
    <n v="360"/>
    <n v="2.5899999999999999E-2"/>
    <n v="0.86819999999999997"/>
    <n v="1"/>
    <n v="0.13180000000000003"/>
  </r>
  <r>
    <s v="CELL_000640"/>
    <x v="1"/>
    <x v="1"/>
    <s v="Normal_WBC"/>
    <n v="12.82"/>
    <n v="48.7"/>
    <n v="0.501"/>
    <n v="0.41399999999999998"/>
    <n v="117.63285024154591"/>
    <n v="0.83699999999999997"/>
    <n v="0.42199999999999999"/>
    <n v="3.65"/>
    <n v="4.3"/>
    <n v="0.80500000000000005"/>
    <n v="360"/>
    <n v="62"/>
    <n v="182"/>
    <n v="153"/>
    <n v="179"/>
    <n v="71.372549019607845"/>
    <n v="60"/>
    <n v="70.196078431372541"/>
    <n v="0.70499999999999996"/>
    <x v="1"/>
    <x v="0"/>
    <n v="7042"/>
    <n v="4.58"/>
    <n v="15"/>
    <n v="36.299999999999997"/>
    <n v="331818"/>
    <n v="85.4"/>
    <n v="33.700000000000003"/>
    <s v="PBC_Dataset"/>
    <s v="Giemsa"/>
    <s v="Olympus_BX51"/>
    <n v="60"/>
    <n v="360"/>
    <n v="2.6100000000000002E-2"/>
    <n v="0.98270000000000002"/>
    <n v="0.86339999999999995"/>
    <n v="-0.11930000000000007"/>
  </r>
  <r>
    <s v="CELL_005678"/>
    <x v="3"/>
    <x v="0"/>
    <s v="Infection"/>
    <n v="12.3"/>
    <n v="74.900000000000006"/>
    <n v="0.66100000000000003"/>
    <n v="0.26600000000000001"/>
    <n v="281.57894736842104"/>
    <n v="0.79600000000000004"/>
    <n v="0.33900000000000002"/>
    <n v="2.0499999999999998"/>
    <n v="1"/>
    <n v="0.90300000000000002"/>
    <n v="497"/>
    <n v="106"/>
    <n v="203"/>
    <n v="183"/>
    <n v="186"/>
    <n v="79.607843137254903"/>
    <n v="71.764705882352942"/>
    <n v="72.941176470588232"/>
    <n v="0.72"/>
    <x v="1"/>
    <x v="1"/>
    <n v="8167"/>
    <n v="5.34"/>
    <n v="12.6"/>
    <n v="51.3"/>
    <n v="213489"/>
    <n v="104.7"/>
    <n v="34"/>
    <s v="PBC_Dataset"/>
    <s v="Giemsa"/>
    <s v="Olympus_BX51"/>
    <n v="40"/>
    <n v="256"/>
    <n v="0.77200000000000002"/>
    <n v="0.78259999999999996"/>
    <n v="0.95809999999999995"/>
    <n v="0.17549999999999999"/>
  </r>
  <r>
    <s v="CELL_000968"/>
    <x v="1"/>
    <x v="1"/>
    <s v="Normal_WBC"/>
    <n v="12.82"/>
    <n v="48.4"/>
    <n v="0.51300000000000001"/>
    <n v="0.435"/>
    <n v="111.26436781609195"/>
    <n v="0.95099999999999996"/>
    <n v="0.39800000000000002"/>
    <n v="2.25"/>
    <n v="2.2000000000000002"/>
    <n v="0.85699999999999998"/>
    <n v="544"/>
    <n v="69"/>
    <n v="204"/>
    <n v="166"/>
    <n v="173"/>
    <n v="80"/>
    <n v="65.098039215686271"/>
    <n v="67.843137254901961"/>
    <n v="0.47199999999999998"/>
    <x v="0"/>
    <x v="1"/>
    <n v="9593"/>
    <n v="4.8600000000000003"/>
    <n v="12.7"/>
    <n v="43.9"/>
    <n v="215614"/>
    <n v="101.4"/>
    <n v="33.299999999999997"/>
    <s v="PBC_Dataset"/>
    <s v="Giemsa"/>
    <s v="Olympus_BX51"/>
    <n v="40"/>
    <n v="256"/>
    <n v="0.12759999999999999"/>
    <n v="0.90749999999999997"/>
    <n v="0.94"/>
    <n v="3.2499999999999973E-2"/>
  </r>
  <r>
    <s v="CELL_004970"/>
    <x v="15"/>
    <x v="0"/>
    <s v="Anemia"/>
    <n v="7.37"/>
    <n v="0"/>
    <n v="0"/>
    <n v="1"/>
    <n v="0"/>
    <n v="0.96599999999999997"/>
    <n v="9.9000000000000005E-2"/>
    <n v="0.52"/>
    <n v="1"/>
    <n v="0.96799999999999997"/>
    <n v="118"/>
    <n v="40"/>
    <n v="230"/>
    <n v="133"/>
    <n v="127"/>
    <n v="90.196078431372555"/>
    <n v="52.156862745098046"/>
    <n v="49.803921568627452"/>
    <n v="0.61099999999999999"/>
    <x v="2"/>
    <x v="0"/>
    <n v="7119"/>
    <n v="4.88"/>
    <n v="11.4"/>
    <n v="43.7"/>
    <n v="222269"/>
    <n v="82.3"/>
    <n v="32.1"/>
    <s v="PBC_Dataset"/>
    <s v="Giemsa"/>
    <s v="Olympus_BX51"/>
    <n v="40"/>
    <n v="256"/>
    <n v="0.93310000000000004"/>
    <n v="0.72619999999999996"/>
    <n v="0.90500000000000003"/>
    <n v="0.17880000000000007"/>
  </r>
  <r>
    <s v="CELL_003564"/>
    <x v="2"/>
    <x v="1"/>
    <s v="Normal_RBC"/>
    <n v="7.34"/>
    <n v="0"/>
    <n v="0"/>
    <n v="1"/>
    <n v="0"/>
    <n v="0.94599999999999995"/>
    <n v="0.182"/>
    <n v="0.5"/>
    <n v="1"/>
    <n v="0.93600000000000005"/>
    <n v="159"/>
    <n v="46"/>
    <n v="242"/>
    <n v="122"/>
    <n v="133"/>
    <n v="94.901960784313715"/>
    <n v="47.843137254901961"/>
    <n v="52.156862745098046"/>
    <n v="0.56100000000000005"/>
    <x v="0"/>
    <x v="0"/>
    <n v="7703"/>
    <n v="3.68"/>
    <n v="14.5"/>
    <n v="40.4"/>
    <n v="300989"/>
    <n v="91.6"/>
    <n v="32.6"/>
    <s v="CytoData"/>
    <s v="Giemsa"/>
    <s v="Olympus_BX51"/>
    <n v="60"/>
    <n v="360"/>
    <n v="6.8199999999999997E-2"/>
    <n v="0.89970000000000006"/>
    <n v="0.8488"/>
    <n v="-5.0900000000000056E-2"/>
  </r>
  <r>
    <s v="CELL_001684"/>
    <x v="5"/>
    <x v="1"/>
    <s v="Normal_WBC"/>
    <n v="8.85"/>
    <n v="71.900000000000006"/>
    <n v="0.84199999999999997"/>
    <n v="0.29199999999999998"/>
    <n v="246.23287671232879"/>
    <n v="0.86099999999999999"/>
    <n v="0.156"/>
    <n v="1.1200000000000001"/>
    <n v="1"/>
    <n v="1"/>
    <n v="320"/>
    <n v="58"/>
    <n v="165"/>
    <n v="153"/>
    <n v="217"/>
    <n v="64.705882352941174"/>
    <n v="60"/>
    <n v="85.098039215686271"/>
    <n v="0.72499999999999998"/>
    <x v="2"/>
    <x v="1"/>
    <n v="9054"/>
    <n v="4.01"/>
    <n v="13.4"/>
    <n v="41.5"/>
    <n v="322390"/>
    <n v="84.2"/>
    <n v="30.7"/>
    <s v="PBC_Dataset"/>
    <s v="Wright"/>
    <s v="Olympus_BX51"/>
    <n v="60"/>
    <n v="256"/>
    <n v="7.3599999999999999E-2"/>
    <n v="0.8639"/>
    <n v="0.96870000000000001"/>
    <n v="0.1048"/>
  </r>
  <r>
    <s v="CELL_002249"/>
    <x v="4"/>
    <x v="1"/>
    <s v="Normal_WBC"/>
    <n v="16.86"/>
    <n v="68.3"/>
    <n v="0.53700000000000003"/>
    <n v="0.46300000000000002"/>
    <n v="147.51619870410366"/>
    <n v="0.69599999999999995"/>
    <n v="0.4"/>
    <n v="1.69"/>
    <n v="1.1000000000000001"/>
    <n v="0.753"/>
    <n v="676"/>
    <n v="90"/>
    <n v="228"/>
    <n v="186"/>
    <n v="186"/>
    <n v="89.411764705882362"/>
    <n v="72.941176470588232"/>
    <n v="72.941176470588232"/>
    <n v="0.624"/>
    <x v="1"/>
    <x v="1"/>
    <n v="5851"/>
    <n v="4.67"/>
    <n v="16.3"/>
    <n v="35"/>
    <n v="187132"/>
    <n v="84.4"/>
    <n v="33.9"/>
    <s v="Raabin_WBC"/>
    <s v="Wright"/>
    <s v="Zeiss_Axio"/>
    <n v="40"/>
    <n v="360"/>
    <n v="0.1095"/>
    <n v="0.92249999999999999"/>
    <n v="0.91500000000000004"/>
    <n v="-7.4999999999999512E-3"/>
  </r>
  <r>
    <s v="CELL_003998"/>
    <x v="7"/>
    <x v="1"/>
    <s v="Normal_Platelet"/>
    <n v="1.52"/>
    <n v="0"/>
    <n v="0"/>
    <n v="1"/>
    <n v="0"/>
    <n v="0.70299999999999996"/>
    <n v="0.59"/>
    <n v="2.38"/>
    <n v="1"/>
    <n v="0.89400000000000002"/>
    <n v="39"/>
    <n v="19"/>
    <n v="216"/>
    <n v="154"/>
    <n v="184"/>
    <n v="84.705882352941174"/>
    <n v="60.392156862745097"/>
    <n v="72.156862745098039"/>
    <n v="0.55600000000000005"/>
    <x v="1"/>
    <x v="0"/>
    <n v="7375"/>
    <n v="4.3"/>
    <n v="13.8"/>
    <n v="32.5"/>
    <n v="135204"/>
    <n v="68"/>
    <n v="33.6"/>
    <s v="PBC_Dataset"/>
    <s v="Wright"/>
    <s v="Zeiss_Axio"/>
    <n v="60"/>
    <n v="512"/>
    <n v="6.1600000000000002E-2"/>
    <n v="0.86309999999999998"/>
    <n v="0.85809999999999997"/>
    <n v="-5.0000000000000044E-3"/>
  </r>
  <r>
    <s v="CELL_005580"/>
    <x v="3"/>
    <x v="0"/>
    <s v="Infection"/>
    <n v="12.98"/>
    <n v="75.7"/>
    <n v="0.57299999999999995"/>
    <n v="0.23699999999999999"/>
    <n v="319.40928270042195"/>
    <n v="0.92500000000000004"/>
    <n v="0.41099999999999998"/>
    <n v="1.1000000000000001"/>
    <n v="1.1000000000000001"/>
    <n v="0.91300000000000003"/>
    <n v="531"/>
    <n v="96"/>
    <n v="174"/>
    <n v="138"/>
    <n v="200"/>
    <n v="68.235294117647058"/>
    <n v="54.117647058823529"/>
    <n v="78.431372549019613"/>
    <n v="0.88900000000000001"/>
    <x v="1"/>
    <x v="1"/>
    <n v="10439"/>
    <n v="4.4000000000000004"/>
    <n v="12.4"/>
    <n v="35.1"/>
    <n v="254440"/>
    <n v="93.7"/>
    <n v="34.200000000000003"/>
    <s v="CytoData"/>
    <s v="Wright"/>
    <s v="Zeiss_Axio"/>
    <n v="100"/>
    <n v="512"/>
    <n v="0.96640000000000004"/>
    <n v="0.7"/>
    <n v="0.72519999999999996"/>
    <n v="2.52E-2"/>
  </r>
  <r>
    <s v="CELL_003635"/>
    <x v="2"/>
    <x v="1"/>
    <s v="Normal_RBC"/>
    <n v="7.76"/>
    <n v="0"/>
    <n v="0"/>
    <n v="1"/>
    <n v="0"/>
    <n v="0.85"/>
    <n v="0.128"/>
    <n v="0.39"/>
    <n v="1"/>
    <n v="0.95699999999999996"/>
    <n v="204"/>
    <n v="55"/>
    <n v="223"/>
    <n v="143"/>
    <n v="118"/>
    <n v="87.450980392156865"/>
    <n v="56.078431372549019"/>
    <n v="46.274509803921568"/>
    <n v="0.503"/>
    <x v="1"/>
    <x v="1"/>
    <n v="4027"/>
    <n v="4.97"/>
    <n v="12.1"/>
    <n v="36.799999999999997"/>
    <n v="152332"/>
    <n v="84.4"/>
    <n v="31.9"/>
    <s v="Raabin_WBC"/>
    <s v="May_Grunwald_Giemsa"/>
    <s v="Leica_DM2000"/>
    <n v="40"/>
    <n v="224"/>
    <n v="0.153"/>
    <n v="0.81969999999999998"/>
    <n v="0.86070000000000002"/>
    <n v="4.1000000000000036E-2"/>
  </r>
  <r>
    <s v="CELL_000156"/>
    <x v="1"/>
    <x v="1"/>
    <s v="Normal_WBC"/>
    <n v="11.59"/>
    <n v="53.9"/>
    <n v="0.58599999999999997"/>
    <n v="0.40200000000000002"/>
    <n v="134.07960199004975"/>
    <n v="0.83499999999999996"/>
    <n v="0.47499999999999998"/>
    <n v="2.71"/>
    <n v="3.2"/>
    <n v="0.79300000000000004"/>
    <n v="551"/>
    <n v="68"/>
    <n v="235"/>
    <n v="141"/>
    <n v="170"/>
    <n v="92.156862745098039"/>
    <n v="55.294117647058826"/>
    <n v="66.666666666666657"/>
    <n v="0.60199999999999998"/>
    <x v="2"/>
    <x v="0"/>
    <n v="4885"/>
    <n v="4.7300000000000004"/>
    <n v="12.6"/>
    <n v="38.200000000000003"/>
    <n v="209985"/>
    <n v="79.099999999999994"/>
    <n v="32.200000000000003"/>
    <s v="PBC_Dataset"/>
    <s v="Giemsa"/>
    <s v="Olympus_BX51"/>
    <n v="40"/>
    <n v="360"/>
    <n v="5.5599999999999997E-2"/>
    <n v="0.91210000000000002"/>
    <n v="0.95579999999999998"/>
    <n v="4.3699999999999961E-2"/>
  </r>
  <r>
    <s v="CELL_002296"/>
    <x v="4"/>
    <x v="1"/>
    <s v="Normal_WBC"/>
    <n v="15.92"/>
    <n v="63.1"/>
    <n v="0.435"/>
    <n v="0.34799999999999998"/>
    <n v="181.3218390804598"/>
    <n v="0.71599999999999997"/>
    <n v="0.496"/>
    <n v="2.09"/>
    <n v="1"/>
    <n v="0.69699999999999995"/>
    <n v="579"/>
    <n v="93"/>
    <n v="205"/>
    <n v="153"/>
    <n v="181"/>
    <n v="80.392156862745097"/>
    <n v="60"/>
    <n v="70.980392156862749"/>
    <n v="0.58199999999999996"/>
    <x v="2"/>
    <x v="1"/>
    <n v="6697"/>
    <n v="5.47"/>
    <n v="17"/>
    <n v="47.2"/>
    <n v="184336"/>
    <n v="88.8"/>
    <n v="34"/>
    <s v="Raabin_WBC"/>
    <s v="May_Grunwald_Giemsa"/>
    <s v="Leica_DM2000"/>
    <n v="40"/>
    <n v="256"/>
    <n v="0.1212"/>
    <n v="0.96609999999999996"/>
    <n v="0.98499999999999999"/>
    <n v="1.8900000000000028E-2"/>
  </r>
  <r>
    <s v="CELL_003385"/>
    <x v="2"/>
    <x v="1"/>
    <s v="Normal_RBC"/>
    <n v="7.71"/>
    <n v="0"/>
    <n v="0"/>
    <n v="1"/>
    <n v="0"/>
    <n v="0.84499999999999997"/>
    <n v="0.16500000000000001"/>
    <n v="0.46"/>
    <n v="1"/>
    <n v="0.94"/>
    <n v="175"/>
    <n v="44"/>
    <n v="232"/>
    <n v="105"/>
    <n v="131"/>
    <n v="90.980392156862749"/>
    <n v="41.17647058823529"/>
    <n v="51.372549019607838"/>
    <n v="0.58599999999999997"/>
    <x v="1"/>
    <x v="0"/>
    <n v="9503"/>
    <n v="5.83"/>
    <n v="14.7"/>
    <n v="38.1"/>
    <n v="302460"/>
    <n v="96.3"/>
    <n v="33.200000000000003"/>
    <s v="Raabin_WBC"/>
    <s v="May_Grunwald_Giemsa"/>
    <s v="Olympus_BX51"/>
    <n v="100"/>
    <n v="512"/>
    <n v="0.11890000000000001"/>
    <n v="0.93810000000000004"/>
    <n v="0.94069999999999998"/>
    <n v="2.5999999999999357E-3"/>
  </r>
  <r>
    <s v="CELL_003863"/>
    <x v="7"/>
    <x v="1"/>
    <s v="Normal_Platelet"/>
    <n v="1.36"/>
    <n v="0"/>
    <n v="0"/>
    <n v="1"/>
    <n v="0"/>
    <n v="0.53100000000000003"/>
    <n v="0.46700000000000003"/>
    <n v="3.35"/>
    <n v="1"/>
    <n v="0.83799999999999997"/>
    <n v="21"/>
    <n v="16"/>
    <n v="218"/>
    <n v="146"/>
    <n v="169"/>
    <n v="85.490196078431367"/>
    <n v="57.254901960784309"/>
    <n v="66.274509803921561"/>
    <n v="0.61499999999999999"/>
    <x v="1"/>
    <x v="1"/>
    <n v="7365"/>
    <n v="4.0999999999999996"/>
    <n v="14"/>
    <n v="35.9"/>
    <n v="196198"/>
    <n v="96"/>
    <n v="33.6"/>
    <s v="PBC_Dataset"/>
    <s v="Giemsa"/>
    <s v="Leica_DM2000"/>
    <n v="100"/>
    <n v="256"/>
    <n v="0.13900000000000001"/>
    <n v="0.95350000000000001"/>
    <n v="0.83189999999999997"/>
    <n v="-0.12160000000000004"/>
  </r>
  <r>
    <s v="CELL_001090"/>
    <x v="1"/>
    <x v="1"/>
    <s v="Normal_WBC"/>
    <n v="9.6300000000000008"/>
    <n v="56.3"/>
    <n v="0.47099999999999997"/>
    <n v="0.51100000000000001"/>
    <n v="110.17612524461839"/>
    <n v="0.82399999999999995"/>
    <n v="0.36499999999999999"/>
    <n v="2.76"/>
    <n v="3.6"/>
    <n v="0.78800000000000003"/>
    <n v="459"/>
    <n v="76"/>
    <n v="254"/>
    <n v="153"/>
    <n v="180"/>
    <n v="99.607843137254903"/>
    <n v="60"/>
    <n v="70.588235294117652"/>
    <n v="0.63900000000000001"/>
    <x v="1"/>
    <x v="0"/>
    <n v="6722"/>
    <n v="3.46"/>
    <n v="12.5"/>
    <n v="41.2"/>
    <n v="148335"/>
    <n v="96"/>
    <n v="34.799999999999997"/>
    <s v="PBC_Dataset"/>
    <s v="Wright"/>
    <s v="Olympus_BX51"/>
    <n v="40"/>
    <n v="512"/>
    <n v="3.39E-2"/>
    <n v="0.89829999999999999"/>
    <n v="1"/>
    <n v="0.10170000000000001"/>
  </r>
  <r>
    <s v="CELL_005806"/>
    <x v="18"/>
    <x v="0"/>
    <s v="Artefact"/>
    <n v="8.0399999999999991"/>
    <n v="41.1"/>
    <n v="6.4000000000000001E-2"/>
    <n v="0.755"/>
    <n v="54.437086092715234"/>
    <n v="0.58199999999999996"/>
    <n v="0.64800000000000002"/>
    <n v="2.7"/>
    <n v="1.8"/>
    <n v="0.56200000000000006"/>
    <n v="144"/>
    <n v="69"/>
    <n v="197"/>
    <n v="154"/>
    <n v="163"/>
    <n v="77.254901960784323"/>
    <n v="60.392156862745097"/>
    <n v="63.921568627450974"/>
    <n v="0.67900000000000005"/>
    <x v="2"/>
    <x v="1"/>
    <n v="12129"/>
    <n v="5.0999999999999996"/>
    <n v="14.1"/>
    <n v="35.4"/>
    <n v="199691"/>
    <n v="88.5"/>
    <n v="32.299999999999997"/>
    <s v="PBC_Dataset"/>
    <s v="May_Grunwald_Giemsa"/>
    <s v="Leica_DM2000"/>
    <n v="100"/>
    <n v="256"/>
    <n v="0.89410000000000001"/>
    <n v="0.71940000000000004"/>
    <n v="0.70140000000000002"/>
    <n v="-1.8000000000000016E-2"/>
  </r>
  <r>
    <s v="CELL_002320"/>
    <x v="4"/>
    <x v="1"/>
    <s v="Normal_WBC"/>
    <n v="16.46"/>
    <n v="70.8"/>
    <n v="0.375"/>
    <n v="0.39900000000000002"/>
    <n v="177.44360902255639"/>
    <n v="0.54800000000000004"/>
    <n v="0.41499999999999998"/>
    <n v="2.2400000000000002"/>
    <n v="1"/>
    <n v="0.74199999999999999"/>
    <n v="515"/>
    <n v="97"/>
    <n v="205"/>
    <n v="161"/>
    <n v="195"/>
    <n v="80.392156862745097"/>
    <n v="63.13725490196078"/>
    <n v="76.470588235294116"/>
    <n v="0.60899999999999999"/>
    <x v="2"/>
    <x v="0"/>
    <n v="8234"/>
    <n v="5.83"/>
    <n v="16.100000000000001"/>
    <n v="39"/>
    <n v="223458"/>
    <n v="75.3"/>
    <n v="33.9"/>
    <s v="CytoData"/>
    <s v="Giemsa"/>
    <s v="Leica_DM2000"/>
    <n v="40"/>
    <n v="256"/>
    <n v="0.1086"/>
    <n v="0.85360000000000003"/>
    <n v="0.87480000000000002"/>
    <n v="2.1199999999999997E-2"/>
  </r>
  <r>
    <s v="CELL_004975"/>
    <x v="15"/>
    <x v="0"/>
    <s v="Anemia"/>
    <n v="6.12"/>
    <n v="0"/>
    <n v="0"/>
    <n v="1"/>
    <n v="0"/>
    <n v="0.95899999999999996"/>
    <n v="0.08"/>
    <n v="0.46"/>
    <n v="1"/>
    <n v="0.98599999999999999"/>
    <n v="126"/>
    <n v="37"/>
    <n v="216"/>
    <n v="130"/>
    <n v="142"/>
    <n v="84.705882352941174"/>
    <n v="50.980392156862742"/>
    <n v="55.686274509803923"/>
    <n v="0.54"/>
    <x v="1"/>
    <x v="1"/>
    <n v="6248"/>
    <n v="4.7300000000000004"/>
    <n v="13.8"/>
    <n v="30.9"/>
    <n v="417594"/>
    <n v="91.7"/>
    <n v="33.799999999999997"/>
    <s v="PBC_Dataset"/>
    <s v="May_Grunwald_Giemsa"/>
    <s v="Zeiss_Axio"/>
    <n v="40"/>
    <n v="224"/>
    <n v="0.94240000000000002"/>
    <n v="0.57999999999999996"/>
    <n v="0.79510000000000003"/>
    <n v="0.21510000000000007"/>
  </r>
  <r>
    <s v="CELL_000289"/>
    <x v="1"/>
    <x v="1"/>
    <s v="Normal_WBC"/>
    <n v="12.72"/>
    <n v="50.7"/>
    <n v="0.502"/>
    <n v="0.32500000000000001"/>
    <n v="156"/>
    <n v="0.76200000000000001"/>
    <n v="0.29299999999999998"/>
    <n v="3.24"/>
    <n v="2.9"/>
    <n v="0.82499999999999996"/>
    <n v="412"/>
    <n v="85"/>
    <n v="217"/>
    <n v="132"/>
    <n v="166"/>
    <n v="85.098039215686271"/>
    <n v="51.764705882352949"/>
    <n v="65.098039215686271"/>
    <n v="0.65400000000000003"/>
    <x v="1"/>
    <x v="1"/>
    <n v="4675"/>
    <n v="4.6900000000000004"/>
    <n v="15.6"/>
    <n v="39.4"/>
    <n v="176923"/>
    <n v="80.8"/>
    <n v="34.700000000000003"/>
    <s v="PBC_Dataset"/>
    <s v="May_Grunwald_Giemsa"/>
    <s v="Leica_DM2000"/>
    <n v="40"/>
    <n v="256"/>
    <n v="5.62E-2"/>
    <n v="0.86119999999999997"/>
    <n v="0.92930000000000001"/>
    <n v="6.8100000000000049E-2"/>
  </r>
  <r>
    <s v="CELL_000931"/>
    <x v="1"/>
    <x v="1"/>
    <s v="Normal_WBC"/>
    <n v="12.81"/>
    <n v="54.8"/>
    <n v="0.64500000000000002"/>
    <n v="0.373"/>
    <n v="146.91689008042894"/>
    <n v="0.71399999999999997"/>
    <n v="0.40200000000000002"/>
    <n v="3.25"/>
    <n v="3.5"/>
    <n v="0.84899999999999998"/>
    <n v="373"/>
    <n v="61"/>
    <n v="202"/>
    <n v="154"/>
    <n v="180"/>
    <n v="79.215686274509807"/>
    <n v="60.392156862745097"/>
    <n v="70.588235294117652"/>
    <n v="0.73899999999999999"/>
    <x v="1"/>
    <x v="0"/>
    <n v="8926"/>
    <n v="4.96"/>
    <n v="14.3"/>
    <n v="47.4"/>
    <n v="142586"/>
    <n v="90.6"/>
    <n v="36.5"/>
    <s v="PBC_Dataset"/>
    <s v="Giemsa"/>
    <s v="Zeiss_Axio"/>
    <n v="100"/>
    <n v="256"/>
    <n v="8.8300000000000003E-2"/>
    <n v="0.96479999999999999"/>
    <n v="0.85719999999999996"/>
    <n v="-0.10760000000000003"/>
  </r>
  <r>
    <s v="CELL_005549"/>
    <x v="11"/>
    <x v="0"/>
    <s v="Infection"/>
    <n v="13.43"/>
    <n v="55.6"/>
    <n v="0.73199999999999998"/>
    <n v="0.505"/>
    <n v="110.0990099009901"/>
    <n v="0.749"/>
    <n v="0.317"/>
    <n v="4.53"/>
    <n v="3.3"/>
    <n v="0.80700000000000005"/>
    <n v="385"/>
    <n v="65"/>
    <n v="237"/>
    <n v="150"/>
    <n v="201"/>
    <n v="92.941176470588232"/>
    <n v="58.82352941176471"/>
    <n v="78.82352941176471"/>
    <n v="0.70399999999999996"/>
    <x v="1"/>
    <x v="1"/>
    <n v="7541"/>
    <n v="5.08"/>
    <n v="14.6"/>
    <n v="36.9"/>
    <n v="178784"/>
    <n v="85.5"/>
    <n v="35.4"/>
    <s v="PBC_Dataset"/>
    <s v="Giemsa"/>
    <s v="Leica_DM2000"/>
    <n v="60"/>
    <n v="224"/>
    <n v="0.82340000000000002"/>
    <n v="0.70830000000000004"/>
    <n v="0.77869999999999995"/>
    <n v="7.0399999999999907E-2"/>
  </r>
  <r>
    <s v="CELL_005572"/>
    <x v="3"/>
    <x v="0"/>
    <s v="Infection"/>
    <n v="12.34"/>
    <n v="66.5"/>
    <n v="0.70599999999999996"/>
    <n v="0.247"/>
    <n v="269.23076923076923"/>
    <n v="0.78400000000000003"/>
    <n v="0.20200000000000001"/>
    <n v="0.79"/>
    <n v="1"/>
    <n v="0.84"/>
    <n v="572"/>
    <n v="95"/>
    <n v="192"/>
    <n v="149"/>
    <n v="195"/>
    <n v="75.294117647058826"/>
    <n v="58.431372549019613"/>
    <n v="76.470588235294116"/>
    <n v="0.74099999999999999"/>
    <x v="1"/>
    <x v="1"/>
    <n v="7115"/>
    <n v="4.92"/>
    <n v="12.7"/>
    <n v="45.3"/>
    <n v="202121"/>
    <n v="91.2"/>
    <n v="33.1"/>
    <s v="Raabin_WBC"/>
    <s v="Giemsa"/>
    <s v="Leica_DM2000"/>
    <n v="100"/>
    <n v="360"/>
    <n v="0.99819999999999998"/>
    <n v="0.65039999999999998"/>
    <n v="0.74619999999999997"/>
    <n v="9.5799999999999996E-2"/>
  </r>
  <r>
    <s v="CELL_002885"/>
    <x v="2"/>
    <x v="1"/>
    <s v="Normal_RBC"/>
    <n v="7.81"/>
    <n v="0"/>
    <n v="0"/>
    <n v="1"/>
    <n v="0"/>
    <n v="0.85899999999999999"/>
    <n v="0.19900000000000001"/>
    <n v="0.25"/>
    <n v="1"/>
    <n v="0.95699999999999996"/>
    <n v="170"/>
    <n v="47"/>
    <n v="238"/>
    <n v="134"/>
    <n v="145"/>
    <n v="93.333333333333329"/>
    <n v="52.549019607843142"/>
    <n v="56.862745098039213"/>
    <n v="0.45800000000000002"/>
    <x v="1"/>
    <x v="1"/>
    <n v="4509"/>
    <n v="4.54"/>
    <n v="10.9"/>
    <n v="36.6"/>
    <n v="61753"/>
    <n v="81.2"/>
    <n v="34.200000000000003"/>
    <s v="Raabin_WBC"/>
    <s v="Giemsa"/>
    <s v="Zeiss_Axio"/>
    <n v="100"/>
    <n v="224"/>
    <n v="4.3099999999999999E-2"/>
    <n v="0.85609999999999997"/>
    <n v="0.8417"/>
    <n v="-1.4399999999999968E-2"/>
  </r>
  <r>
    <s v="CELL_003468"/>
    <x v="2"/>
    <x v="1"/>
    <s v="Normal_RBC"/>
    <n v="7.86"/>
    <n v="0"/>
    <n v="0"/>
    <n v="1"/>
    <n v="0"/>
    <n v="0.93300000000000005"/>
    <n v="0.19700000000000001"/>
    <n v="0.82"/>
    <n v="1"/>
    <n v="0.96199999999999997"/>
    <n v="193"/>
    <n v="48"/>
    <n v="224"/>
    <n v="137"/>
    <n v="145"/>
    <n v="87.843137254901961"/>
    <n v="53.725490196078432"/>
    <n v="56.862745098039213"/>
    <n v="0.4"/>
    <x v="2"/>
    <x v="1"/>
    <n v="7402"/>
    <n v="4.93"/>
    <n v="14.1"/>
    <n v="33.9"/>
    <n v="303677"/>
    <n v="89.2"/>
    <n v="33.700000000000003"/>
    <s v="PBC_Dataset"/>
    <s v="Giemsa"/>
    <s v="Zeiss_Axio"/>
    <n v="40"/>
    <n v="256"/>
    <n v="0.16089999999999999"/>
    <n v="0.91679999999999995"/>
    <n v="0.9476"/>
    <n v="3.080000000000005E-2"/>
  </r>
  <r>
    <s v="CELL_003091"/>
    <x v="2"/>
    <x v="1"/>
    <s v="Normal_RBC"/>
    <n v="7.3"/>
    <n v="0"/>
    <n v="0"/>
    <n v="1"/>
    <n v="0"/>
    <n v="0.88300000000000001"/>
    <n v="0.17499999999999999"/>
    <n v="0.46"/>
    <n v="1"/>
    <n v="0.96499999999999997"/>
    <n v="135"/>
    <n v="49"/>
    <n v="240"/>
    <n v="129"/>
    <n v="116"/>
    <n v="94.117647058823522"/>
    <n v="50.588235294117645"/>
    <n v="45.490196078431374"/>
    <n v="0.53900000000000003"/>
    <x v="0"/>
    <x v="0"/>
    <n v="2966"/>
    <n v="4.5599999999999996"/>
    <n v="13.1"/>
    <n v="41"/>
    <n v="240680"/>
    <n v="93"/>
    <n v="34.4"/>
    <s v="Raabin_WBC"/>
    <s v="Wright"/>
    <s v="Olympus_BX51"/>
    <n v="100"/>
    <n v="256"/>
    <n v="4.9099999999999998E-2"/>
    <n v="0.91449999999999998"/>
    <n v="0.82189999999999996"/>
    <n v="-9.2600000000000016E-2"/>
  </r>
  <r>
    <s v="CELL_005872"/>
    <x v="18"/>
    <x v="0"/>
    <s v="Artefact"/>
    <n v="8.67"/>
    <n v="4.0999999999999996"/>
    <n v="0.26300000000000001"/>
    <n v="0.80200000000000005"/>
    <n v="5.11221945137157"/>
    <n v="0.84499999999999997"/>
    <n v="0.55200000000000005"/>
    <n v="1.5"/>
    <n v="1"/>
    <n v="0.61099999999999999"/>
    <n v="290"/>
    <n v="61"/>
    <n v="175"/>
    <n v="128"/>
    <n v="166"/>
    <n v="68.627450980392155"/>
    <n v="50.196078431372548"/>
    <n v="65.098039215686271"/>
    <n v="0.44900000000000001"/>
    <x v="2"/>
    <x v="0"/>
    <n v="5566"/>
    <n v="4.71"/>
    <n v="11.5"/>
    <n v="41.8"/>
    <n v="384953"/>
    <n v="77.8"/>
    <n v="33.700000000000003"/>
    <s v="PBC_Dataset"/>
    <s v="Giemsa"/>
    <s v="Zeiss_Axio"/>
    <n v="60"/>
    <n v="512"/>
    <n v="0.90359999999999996"/>
    <n v="0.67730000000000001"/>
    <n v="0.63090000000000002"/>
    <n v="-4.6399999999999997E-2"/>
  </r>
  <r>
    <s v="CELL_004363"/>
    <x v="13"/>
    <x v="0"/>
    <s v="Leukemia"/>
    <n v="11.31"/>
    <n v="79.599999999999994"/>
    <n v="0.432"/>
    <n v="0.114"/>
    <n v="698.24561403508767"/>
    <n v="0.82599999999999996"/>
    <n v="0.20599999999999999"/>
    <n v="0.79"/>
    <n v="1.1000000000000001"/>
    <n v="0.91100000000000003"/>
    <n v="596"/>
    <n v="90"/>
    <n v="169"/>
    <n v="133"/>
    <n v="205"/>
    <n v="66.274509803921561"/>
    <n v="52.156862745098046"/>
    <n v="80.392156862745097"/>
    <n v="0.71599999999999997"/>
    <x v="0"/>
    <x v="0"/>
    <n v="7115"/>
    <n v="4.0999999999999996"/>
    <n v="17.100000000000001"/>
    <n v="39.799999999999997"/>
    <n v="229105"/>
    <n v="87.7"/>
    <n v="35.299999999999997"/>
    <s v="PBC_Dataset"/>
    <s v="Wright"/>
    <s v="Olympus_BX51"/>
    <n v="100"/>
    <n v="224"/>
    <n v="0.80789999999999995"/>
    <n v="0.75880000000000003"/>
    <n v="0.78320000000000001"/>
    <n v="2.4399999999999977E-2"/>
  </r>
  <r>
    <s v="CELL_005644"/>
    <x v="3"/>
    <x v="0"/>
    <s v="Infection"/>
    <n v="13.32"/>
    <n v="74"/>
    <n v="0.66500000000000004"/>
    <n v="0.313"/>
    <n v="236.42172523961662"/>
    <n v="0.80800000000000005"/>
    <n v="0.35799999999999998"/>
    <n v="1.7"/>
    <n v="1.5"/>
    <n v="0.82799999999999996"/>
    <n v="617"/>
    <n v="88"/>
    <n v="194"/>
    <n v="148"/>
    <n v="193"/>
    <n v="76.078431372549019"/>
    <n v="58.039215686274517"/>
    <n v="75.686274509803923"/>
    <n v="0.60499999999999998"/>
    <x v="1"/>
    <x v="0"/>
    <n v="4968"/>
    <n v="4.42"/>
    <n v="11.1"/>
    <n v="45.4"/>
    <n v="222963"/>
    <n v="95.5"/>
    <n v="33.9"/>
    <s v="Raabin_WBC"/>
    <s v="Wright"/>
    <s v="Olympus_BX51"/>
    <n v="60"/>
    <n v="224"/>
    <n v="0.71809999999999996"/>
    <n v="0.76649999999999996"/>
    <n v="0.94989999999999997"/>
    <n v="0.18340000000000001"/>
  </r>
  <r>
    <s v="CELL_005794"/>
    <x v="6"/>
    <x v="0"/>
    <s v="Artefact"/>
    <n v="9.14"/>
    <n v="94.9"/>
    <n v="0.67100000000000004"/>
    <n v="0.05"/>
    <n v="1898"/>
    <n v="0.379"/>
    <n v="0.58399999999999996"/>
    <n v="0.59"/>
    <n v="1.1000000000000001"/>
    <n v="0.60199999999999998"/>
    <n v="417"/>
    <n v="87"/>
    <n v="156"/>
    <n v="157"/>
    <n v="197"/>
    <n v="61.176470588235297"/>
    <n v="61.568627450980394"/>
    <n v="77.254901960784323"/>
    <n v="0.82599999999999996"/>
    <x v="1"/>
    <x v="0"/>
    <n v="8683"/>
    <n v="3.38"/>
    <n v="15.9"/>
    <n v="50.8"/>
    <n v="288078"/>
    <n v="79.2"/>
    <n v="32.1"/>
    <s v="PBC_Dataset"/>
    <s v="Wright"/>
    <s v="Leica_DM2000"/>
    <n v="100"/>
    <n v="360"/>
    <n v="0.78820000000000001"/>
    <n v="0.86839999999999995"/>
    <n v="0.80349999999999999"/>
    <n v="-6.4899999999999958E-2"/>
  </r>
  <r>
    <s v="CELL_000943"/>
    <x v="1"/>
    <x v="1"/>
    <s v="Normal_WBC"/>
    <n v="12.35"/>
    <n v="49"/>
    <n v="0.48399999999999999"/>
    <n v="0.505"/>
    <n v="97.029702970297024"/>
    <n v="0.89300000000000002"/>
    <n v="0.3"/>
    <n v="2.83"/>
    <n v="3.2"/>
    <n v="0.79300000000000004"/>
    <n v="516"/>
    <n v="67"/>
    <n v="204"/>
    <n v="184"/>
    <n v="193"/>
    <n v="80"/>
    <n v="72.156862745098039"/>
    <n v="75.686274509803923"/>
    <n v="0.71899999999999997"/>
    <x v="2"/>
    <x v="1"/>
    <n v="4734"/>
    <n v="4.5"/>
    <n v="12.8"/>
    <n v="46.5"/>
    <n v="97784"/>
    <n v="106.7"/>
    <n v="31.2"/>
    <s v="Raabin_WBC"/>
    <s v="Wright"/>
    <s v="Leica_DM2000"/>
    <n v="100"/>
    <n v="256"/>
    <n v="0.13980000000000001"/>
    <n v="0.95599999999999996"/>
    <n v="0.92200000000000004"/>
    <n v="-3.3999999999999919E-2"/>
  </r>
  <r>
    <s v="CELL_002355"/>
    <x v="10"/>
    <x v="1"/>
    <s v="Normal_WBC"/>
    <n v="12.81"/>
    <n v="52"/>
    <n v="0.48"/>
    <n v="0.52700000000000002"/>
    <n v="98.671726755218216"/>
    <n v="0.67500000000000004"/>
    <n v="0.318"/>
    <n v="4.83"/>
    <n v="1.8"/>
    <n v="0.74"/>
    <n v="443"/>
    <n v="71"/>
    <n v="238"/>
    <n v="147"/>
    <n v="140"/>
    <n v="93.333333333333329"/>
    <n v="57.647058823529406"/>
    <n v="54.901960784313729"/>
    <n v="0.5"/>
    <x v="1"/>
    <x v="1"/>
    <n v="6492"/>
    <n v="5.7"/>
    <n v="15.8"/>
    <n v="51.4"/>
    <n v="204840"/>
    <n v="78.5"/>
    <n v="31.3"/>
    <s v="CytoData"/>
    <s v="Giemsa"/>
    <s v="Olympus_BX51"/>
    <n v="60"/>
    <n v="512"/>
    <n v="0"/>
    <n v="0.92959999999999998"/>
    <n v="0.84319999999999995"/>
    <n v="-8.6400000000000032E-2"/>
  </r>
  <r>
    <s v="CELL_004673"/>
    <x v="12"/>
    <x v="0"/>
    <s v="Anemia"/>
    <n v="4.54"/>
    <n v="0"/>
    <n v="0"/>
    <n v="1"/>
    <n v="0"/>
    <n v="0.59099999999999997"/>
    <n v="0.77600000000000002"/>
    <n v="0.37"/>
    <n v="1"/>
    <n v="0.71499999999999997"/>
    <n v="76"/>
    <n v="31"/>
    <n v="216"/>
    <n v="129"/>
    <n v="122"/>
    <n v="84.705882352941174"/>
    <n v="50.588235294117645"/>
    <n v="47.843137254901961"/>
    <n v="0.45400000000000001"/>
    <x v="1"/>
    <x v="0"/>
    <n v="4947"/>
    <n v="5.59"/>
    <n v="13.2"/>
    <n v="46.6"/>
    <n v="453345"/>
    <n v="78.400000000000006"/>
    <n v="31.8"/>
    <s v="PBC_Dataset"/>
    <s v="Giemsa"/>
    <s v="Leica_DM2000"/>
    <n v="100"/>
    <n v="360"/>
    <n v="0.81399999999999995"/>
    <n v="0.88719999999999999"/>
    <n v="0.64829999999999999"/>
    <n v="-0.2389"/>
  </r>
  <r>
    <s v="CELL_005072"/>
    <x v="17"/>
    <x v="0"/>
    <s v="Sickle_Cell_Anemia"/>
    <n v="7.54"/>
    <n v="0"/>
    <n v="0"/>
    <n v="1"/>
    <n v="0"/>
    <n v="0.31"/>
    <n v="0.91400000000000003"/>
    <n v="0.7"/>
    <n v="1"/>
    <n v="0.82"/>
    <n v="143"/>
    <n v="70"/>
    <n v="241"/>
    <n v="134"/>
    <n v="125"/>
    <n v="94.509803921568619"/>
    <n v="52.549019607843142"/>
    <n v="49.019607843137251"/>
    <n v="0.60299999999999998"/>
    <x v="1"/>
    <x v="0"/>
    <n v="5819"/>
    <n v="4.24"/>
    <n v="11.5"/>
    <n v="35.200000000000003"/>
    <n v="188530"/>
    <n v="78.8"/>
    <n v="35.700000000000003"/>
    <s v="CytoData"/>
    <s v="Wright"/>
    <s v="Olympus_BX51"/>
    <n v="100"/>
    <n v="256"/>
    <n v="0.9667"/>
    <n v="0.50260000000000005"/>
    <n v="0.75060000000000004"/>
    <n v="0.248"/>
  </r>
  <r>
    <s v="CELL_005483"/>
    <x v="11"/>
    <x v="0"/>
    <s v="Infection"/>
    <n v="11.05"/>
    <n v="54.4"/>
    <n v="0.68200000000000005"/>
    <n v="0.48299999999999998"/>
    <n v="112.62939958592132"/>
    <n v="0.79400000000000004"/>
    <n v="0.38600000000000001"/>
    <n v="4.55"/>
    <n v="3.5"/>
    <n v="0.8"/>
    <n v="456"/>
    <n v="83"/>
    <n v="206"/>
    <n v="151"/>
    <n v="162"/>
    <n v="80.784313725490193"/>
    <n v="59.215686274509807"/>
    <n v="63.529411764705877"/>
    <n v="0.54300000000000004"/>
    <x v="1"/>
    <x v="0"/>
    <n v="3975"/>
    <n v="3.99"/>
    <n v="14.8"/>
    <n v="38.1"/>
    <n v="282734"/>
    <n v="90.4"/>
    <n v="32.200000000000003"/>
    <s v="CytoData"/>
    <s v="Giemsa"/>
    <s v="Olympus_BX51"/>
    <n v="60"/>
    <n v="360"/>
    <n v="0.86809999999999998"/>
    <n v="0.54830000000000001"/>
    <n v="0.72960000000000003"/>
    <n v="0.18130000000000002"/>
  </r>
  <r>
    <s v="CELL_001699"/>
    <x v="5"/>
    <x v="1"/>
    <s v="Normal_WBC"/>
    <n v="8.1199999999999992"/>
    <n v="80.099999999999994"/>
    <n v="0.86899999999999999"/>
    <n v="0.185"/>
    <n v="432.97297297297297"/>
    <n v="0.85899999999999999"/>
    <n v="0.29499999999999998"/>
    <n v="1.32"/>
    <n v="1.1000000000000001"/>
    <n v="0.80900000000000005"/>
    <n v="262"/>
    <n v="53"/>
    <n v="190"/>
    <n v="167"/>
    <n v="188"/>
    <n v="74.509803921568633"/>
    <n v="65.490196078431367"/>
    <n v="73.725490196078439"/>
    <n v="0.63700000000000001"/>
    <x v="2"/>
    <x v="1"/>
    <n v="7615"/>
    <n v="2.93"/>
    <n v="14.2"/>
    <n v="40.799999999999997"/>
    <n v="237053"/>
    <n v="87.1"/>
    <n v="34.1"/>
    <s v="CytoData"/>
    <s v="Wright"/>
    <s v="Leica_DM2000"/>
    <n v="60"/>
    <n v="224"/>
    <n v="9.1000000000000004E-3"/>
    <n v="0.93620000000000003"/>
    <n v="0.84609999999999996"/>
    <n v="-9.0100000000000069E-2"/>
  </r>
  <r>
    <s v="CELL_005633"/>
    <x v="3"/>
    <x v="0"/>
    <s v="Infection"/>
    <n v="15.26"/>
    <n v="69.599999999999994"/>
    <n v="0.65500000000000003"/>
    <n v="0.28499999999999998"/>
    <n v="244.21052631578948"/>
    <n v="0.69299999999999995"/>
    <n v="0.28799999999999998"/>
    <n v="1.19"/>
    <n v="1.5"/>
    <n v="0.93300000000000005"/>
    <n v="619"/>
    <n v="81"/>
    <n v="218"/>
    <n v="150"/>
    <n v="195"/>
    <n v="85.490196078431367"/>
    <n v="58.82352941176471"/>
    <n v="76.470588235294116"/>
    <n v="0.68300000000000005"/>
    <x v="0"/>
    <x v="0"/>
    <n v="7007"/>
    <n v="4.2"/>
    <n v="14.2"/>
    <n v="46"/>
    <n v="369122"/>
    <n v="87.8"/>
    <n v="30.5"/>
    <s v="CytoData"/>
    <s v="Wright"/>
    <s v="Olympus_BX51"/>
    <n v="40"/>
    <n v="224"/>
    <n v="0.92049999999999998"/>
    <n v="0.72330000000000005"/>
    <n v="0.76449999999999996"/>
    <n v="4.1199999999999903E-2"/>
  </r>
  <r>
    <s v="CELL_004021"/>
    <x v="8"/>
    <x v="0"/>
    <s v="Leukemia"/>
    <n v="15.48"/>
    <n v="85.4"/>
    <n v="0.38100000000000001"/>
    <n v="0.16800000000000001"/>
    <n v="508.33333333333331"/>
    <n v="0.82"/>
    <n v="0.214"/>
    <n v="1.21"/>
    <n v="1"/>
    <n v="0.93899999999999995"/>
    <n v="544"/>
    <n v="85"/>
    <n v="214"/>
    <n v="179"/>
    <n v="208"/>
    <n v="83.921568627450981"/>
    <n v="70.196078431372541"/>
    <n v="81.568627450980387"/>
    <n v="0.56699999999999995"/>
    <x v="1"/>
    <x v="1"/>
    <n v="9843"/>
    <n v="2.75"/>
    <n v="13.6"/>
    <n v="46.5"/>
    <n v="157846"/>
    <n v="103.3"/>
    <n v="31.6"/>
    <s v="PBC_Dataset"/>
    <s v="Giemsa"/>
    <s v="Olympus_BX51"/>
    <n v="40"/>
    <n v="360"/>
    <n v="0.83209999999999995"/>
    <n v="0.91849999999999998"/>
    <n v="0.78290000000000004"/>
    <n v="-0.13559999999999994"/>
  </r>
  <r>
    <s v="CELL_003407"/>
    <x v="2"/>
    <x v="1"/>
    <s v="Normal_RBC"/>
    <n v="6.7"/>
    <n v="0"/>
    <n v="0"/>
    <n v="1"/>
    <n v="0"/>
    <n v="0.81399999999999995"/>
    <n v="0.152"/>
    <n v="0.42"/>
    <n v="1"/>
    <n v="1"/>
    <n v="168"/>
    <n v="43"/>
    <n v="244"/>
    <n v="133"/>
    <n v="165"/>
    <n v="95.686274509803923"/>
    <n v="52.156862745098046"/>
    <n v="64.705882352941174"/>
    <n v="0.48899999999999999"/>
    <x v="1"/>
    <x v="1"/>
    <n v="9461"/>
    <n v="5.42"/>
    <n v="9.3000000000000007"/>
    <n v="49.5"/>
    <n v="134383"/>
    <n v="94.7"/>
    <n v="34.5"/>
    <s v="CytoData"/>
    <s v="Wright"/>
    <s v="Olympus_BX51"/>
    <n v="100"/>
    <n v="256"/>
    <n v="3.5000000000000003E-2"/>
    <n v="0.7903"/>
    <n v="0.90539999999999998"/>
    <n v="0.11509999999999998"/>
  </r>
  <r>
    <s v="CELL_003822"/>
    <x v="7"/>
    <x v="1"/>
    <s v="Normal_Platelet"/>
    <n v="2.12"/>
    <n v="0"/>
    <n v="0"/>
    <n v="1"/>
    <n v="0"/>
    <n v="0.69699999999999995"/>
    <n v="0.432"/>
    <n v="2.7"/>
    <n v="1"/>
    <n v="0.69"/>
    <n v="27"/>
    <n v="21"/>
    <n v="210"/>
    <n v="144"/>
    <n v="166"/>
    <n v="82.35294117647058"/>
    <n v="56.470588235294116"/>
    <n v="65.098039215686271"/>
    <n v="0.55800000000000005"/>
    <x v="1"/>
    <x v="0"/>
    <n v="7513"/>
    <n v="4.96"/>
    <n v="10.7"/>
    <n v="36.9"/>
    <n v="232263"/>
    <n v="86.6"/>
    <n v="34.6"/>
    <s v="PBC_Dataset"/>
    <s v="Wright"/>
    <s v="Leica_DM2000"/>
    <n v="60"/>
    <n v="256"/>
    <n v="2.4799999999999999E-2"/>
    <n v="0.77980000000000005"/>
    <n v="0.90580000000000005"/>
    <n v="0.126"/>
  </r>
  <r>
    <s v="CELL_004142"/>
    <x v="8"/>
    <x v="0"/>
    <s v="Leukemia"/>
    <n v="14.12"/>
    <n v="86.3"/>
    <n v="0.24199999999999999"/>
    <n v="0.20300000000000001"/>
    <n v="425.12315270935954"/>
    <n v="0.84899999999999998"/>
    <n v="0.27900000000000003"/>
    <n v="0.88"/>
    <n v="1"/>
    <n v="0.94599999999999995"/>
    <n v="807"/>
    <n v="80"/>
    <n v="206"/>
    <n v="161"/>
    <n v="206"/>
    <n v="80.784313725490193"/>
    <n v="63.13725490196078"/>
    <n v="80.784313725490193"/>
    <n v="0.60699999999999998"/>
    <x v="0"/>
    <x v="0"/>
    <n v="5612"/>
    <n v="5.08"/>
    <n v="15.7"/>
    <n v="47.2"/>
    <n v="269516"/>
    <n v="78.5"/>
    <n v="33"/>
    <s v="PBC_Dataset"/>
    <s v="May_Grunwald_Giemsa"/>
    <s v="Olympus_BX51"/>
    <n v="60"/>
    <n v="512"/>
    <n v="0.65400000000000003"/>
    <n v="0.63460000000000005"/>
    <n v="0.73819999999999997"/>
    <n v="0.10359999999999991"/>
  </r>
  <r>
    <s v="CELL_000986"/>
    <x v="1"/>
    <x v="1"/>
    <s v="Normal_WBC"/>
    <n v="13.23"/>
    <n v="47.2"/>
    <n v="0.60599999999999998"/>
    <n v="0.44900000000000001"/>
    <n v="105.12249443207128"/>
    <n v="0.81499999999999995"/>
    <n v="0.38100000000000001"/>
    <n v="2.91"/>
    <n v="2.8"/>
    <n v="0.85399999999999998"/>
    <n v="453"/>
    <n v="77"/>
    <n v="216"/>
    <n v="174"/>
    <n v="206"/>
    <n v="84.705882352941174"/>
    <n v="68.235294117647058"/>
    <n v="80.784313725490193"/>
    <n v="0.51900000000000002"/>
    <x v="1"/>
    <x v="1"/>
    <n v="1145"/>
    <n v="5.92"/>
    <n v="16.2"/>
    <n v="43.3"/>
    <n v="241570"/>
    <n v="91.9"/>
    <n v="31"/>
    <s v="Raabin_WBC"/>
    <s v="Wright"/>
    <s v="Leica_DM2000"/>
    <n v="100"/>
    <n v="256"/>
    <n v="0.13239999999999999"/>
    <n v="1"/>
    <n v="0.83"/>
    <n v="-0.17000000000000004"/>
  </r>
  <r>
    <s v="CELL_005876"/>
    <x v="18"/>
    <x v="0"/>
    <s v="Artefact"/>
    <n v="5.64"/>
    <n v="41.1"/>
    <n v="0.22800000000000001"/>
    <n v="0.74399999999999999"/>
    <n v="55.241935483870968"/>
    <n v="0.29899999999999999"/>
    <n v="0.31900000000000001"/>
    <n v="2.9"/>
    <n v="2.4"/>
    <n v="0.49199999999999999"/>
    <n v="180"/>
    <n v="68"/>
    <n v="172"/>
    <n v="198"/>
    <n v="196"/>
    <n v="67.450980392156865"/>
    <n v="77.64705882352942"/>
    <n v="76.862745098039227"/>
    <n v="0.51200000000000001"/>
    <x v="1"/>
    <x v="1"/>
    <n v="6393"/>
    <n v="6.51"/>
    <n v="12.3"/>
    <n v="31.3"/>
    <n v="242215"/>
    <n v="92.4"/>
    <n v="33.799999999999997"/>
    <s v="CytoData"/>
    <s v="May_Grunwald_Giemsa"/>
    <s v="Leica_DM2000"/>
    <n v="40"/>
    <n v="256"/>
    <n v="0.75790000000000002"/>
    <n v="0.77810000000000001"/>
    <n v="0.76600000000000001"/>
    <n v="-1.21E-2"/>
  </r>
  <r>
    <s v="CELL_005305"/>
    <x v="0"/>
    <x v="0"/>
    <s v="Infection"/>
    <n v="14.26"/>
    <n v="64"/>
    <n v="0.60299999999999998"/>
    <n v="0.35099999999999998"/>
    <n v="182.33618233618236"/>
    <n v="0.76600000000000001"/>
    <n v="0.247"/>
    <n v="2.74"/>
    <n v="6.6"/>
    <n v="0.83899999999999997"/>
    <n v="473"/>
    <n v="70"/>
    <n v="198"/>
    <n v="149"/>
    <n v="165"/>
    <n v="77.64705882352942"/>
    <n v="58.431372549019613"/>
    <n v="64.705882352941174"/>
    <n v="0.69099999999999995"/>
    <x v="1"/>
    <x v="1"/>
    <n v="6976"/>
    <n v="3.47"/>
    <n v="12.4"/>
    <n v="46.9"/>
    <n v="274174"/>
    <n v="89.8"/>
    <n v="32.299999999999997"/>
    <s v="PBC_Dataset"/>
    <s v="Wright"/>
    <s v="Leica_DM2000"/>
    <n v="100"/>
    <n v="256"/>
    <n v="0.62019999999999997"/>
    <n v="0.68"/>
    <n v="0.76270000000000004"/>
    <n v="8.2699999999999996E-2"/>
  </r>
  <r>
    <s v="CELL_003039"/>
    <x v="2"/>
    <x v="1"/>
    <s v="Normal_RBC"/>
    <n v="7.14"/>
    <n v="0"/>
    <n v="0"/>
    <n v="1"/>
    <n v="0"/>
    <n v="1"/>
    <n v="0.17199999999999999"/>
    <n v="0.24"/>
    <n v="1"/>
    <n v="0.95099999999999996"/>
    <n v="171"/>
    <n v="44"/>
    <n v="234"/>
    <n v="138"/>
    <n v="132"/>
    <n v="91.764705882352942"/>
    <n v="54.117647058823529"/>
    <n v="51.764705882352949"/>
    <n v="0.498"/>
    <x v="1"/>
    <x v="0"/>
    <n v="5576"/>
    <n v="5.14"/>
    <n v="13.3"/>
    <n v="46"/>
    <n v="258740"/>
    <n v="89.3"/>
    <n v="35"/>
    <s v="CytoData"/>
    <s v="Wright"/>
    <s v="Olympus_BX51"/>
    <n v="100"/>
    <n v="224"/>
    <n v="0.1313"/>
    <n v="0.95599999999999996"/>
    <n v="0.92559999999999998"/>
    <n v="-3.0399999999999983E-2"/>
  </r>
  <r>
    <s v="CELL_005614"/>
    <x v="3"/>
    <x v="0"/>
    <s v="Infection"/>
    <n v="16.28"/>
    <n v="68.099999999999994"/>
    <n v="0.53300000000000003"/>
    <n v="0.22"/>
    <n v="309.5454545454545"/>
    <n v="0.76200000000000001"/>
    <n v="3.2000000000000001E-2"/>
    <n v="1.65"/>
    <n v="1.7"/>
    <n v="0.74199999999999999"/>
    <n v="439"/>
    <n v="85"/>
    <n v="212"/>
    <n v="144"/>
    <n v="190"/>
    <n v="83.137254901960787"/>
    <n v="56.470588235294116"/>
    <n v="74.509803921568633"/>
    <n v="0.71699999999999997"/>
    <x v="1"/>
    <x v="1"/>
    <n v="5828"/>
    <n v="4.3899999999999997"/>
    <n v="12.6"/>
    <n v="44.7"/>
    <n v="247763"/>
    <n v="69.5"/>
    <n v="32.200000000000003"/>
    <s v="CytoData"/>
    <s v="Wright"/>
    <s v="Leica_DM2000"/>
    <n v="100"/>
    <n v="512"/>
    <n v="0.81659999999999999"/>
    <n v="0.76929999999999998"/>
    <n v="0.81789999999999996"/>
    <n v="4.8599999999999977E-2"/>
  </r>
  <r>
    <s v="CELL_000982"/>
    <x v="1"/>
    <x v="1"/>
    <s v="Normal_WBC"/>
    <n v="12.45"/>
    <n v="44.8"/>
    <n v="0.58599999999999997"/>
    <n v="0.51600000000000001"/>
    <n v="86.821705426356587"/>
    <n v="0.67300000000000004"/>
    <n v="0.41"/>
    <n v="3.87"/>
    <n v="4.5"/>
    <n v="0.79500000000000004"/>
    <n v="458"/>
    <n v="83"/>
    <n v="216"/>
    <n v="179"/>
    <n v="184"/>
    <n v="84.705882352941174"/>
    <n v="70.196078431372541"/>
    <n v="72.156862745098039"/>
    <n v="0.67800000000000005"/>
    <x v="0"/>
    <x v="1"/>
    <n v="5445"/>
    <n v="4.55"/>
    <n v="15.7"/>
    <n v="43.4"/>
    <n v="226369"/>
    <n v="81.599999999999994"/>
    <n v="32.9"/>
    <s v="CytoData"/>
    <s v="Giemsa"/>
    <s v="Olympus_BX51"/>
    <n v="100"/>
    <n v="512"/>
    <n v="0.1119"/>
    <n v="0.93030000000000002"/>
    <n v="0.92779999999999996"/>
    <n v="-2.5000000000000577E-3"/>
  </r>
  <r>
    <s v="CELL_004259"/>
    <x v="8"/>
    <x v="0"/>
    <s v="Leukemia"/>
    <n v="14.1"/>
    <n v="85"/>
    <n v="0.39500000000000002"/>
    <n v="0.13300000000000001"/>
    <n v="639.0977443609022"/>
    <n v="0.79200000000000004"/>
    <n v="0.318"/>
    <n v="0.49"/>
    <n v="1"/>
    <n v="0.71099999999999997"/>
    <n v="656"/>
    <n v="99"/>
    <n v="198"/>
    <n v="109"/>
    <n v="184"/>
    <n v="77.64705882352942"/>
    <n v="42.745098039215684"/>
    <n v="72.156862745098039"/>
    <n v="0.73299999999999998"/>
    <x v="1"/>
    <x v="0"/>
    <n v="12766"/>
    <n v="4.3899999999999997"/>
    <n v="14.7"/>
    <n v="35.1"/>
    <n v="238631"/>
    <n v="81.400000000000006"/>
    <n v="31.2"/>
    <s v="PBC_Dataset"/>
    <s v="Wright"/>
    <s v="Leica_DM2000"/>
    <n v="100"/>
    <n v="224"/>
    <n v="0.76819999999999999"/>
    <n v="0.69799999999999995"/>
    <n v="0.6875"/>
    <n v="-1.0499999999999954E-2"/>
  </r>
  <r>
    <s v="CELL_003876"/>
    <x v="7"/>
    <x v="1"/>
    <s v="Normal_Platelet"/>
    <n v="2.62"/>
    <n v="0"/>
    <n v="0"/>
    <n v="1"/>
    <n v="0"/>
    <n v="0.625"/>
    <n v="0.498"/>
    <n v="2.16"/>
    <n v="1"/>
    <n v="0.754"/>
    <n v="17"/>
    <n v="15"/>
    <n v="241"/>
    <n v="141"/>
    <n v="157"/>
    <n v="94.509803921568619"/>
    <n v="55.294117647058826"/>
    <n v="61.568627450980394"/>
    <n v="0.496"/>
    <x v="1"/>
    <x v="1"/>
    <n v="7535"/>
    <n v="4.07"/>
    <n v="14.2"/>
    <n v="47.7"/>
    <n v="246579"/>
    <n v="99.8"/>
    <n v="35.799999999999997"/>
    <s v="PBC_Dataset"/>
    <s v="Giemsa"/>
    <s v="Olympus_BX51"/>
    <n v="100"/>
    <n v="360"/>
    <n v="0.16689999999999999"/>
    <n v="0.93789999999999996"/>
    <n v="0.85640000000000005"/>
    <n v="-8.1499999999999906E-2"/>
  </r>
  <r>
    <s v="CELL_005349"/>
    <x v="0"/>
    <x v="0"/>
    <s v="Infection"/>
    <n v="13.8"/>
    <n v="67.400000000000006"/>
    <n v="0.57299999999999995"/>
    <n v="0.5"/>
    <n v="134.80000000000001"/>
    <n v="0.78"/>
    <n v="0.43"/>
    <n v="2.44"/>
    <n v="5"/>
    <n v="0.76400000000000001"/>
    <n v="432"/>
    <n v="87"/>
    <n v="229"/>
    <n v="132"/>
    <n v="206"/>
    <n v="89.803921568627459"/>
    <n v="51.764705882352949"/>
    <n v="80.784313725490193"/>
    <n v="0.83299999999999996"/>
    <x v="1"/>
    <x v="1"/>
    <n v="7562"/>
    <n v="5.69"/>
    <n v="13.9"/>
    <n v="34.700000000000003"/>
    <n v="436772"/>
    <n v="85.9"/>
    <n v="35.6"/>
    <s v="CytoData"/>
    <s v="May_Grunwald_Giemsa"/>
    <s v="Leica_DM2000"/>
    <n v="100"/>
    <n v="256"/>
    <n v="0.93359999999999999"/>
    <n v="0.76039999999999996"/>
    <n v="0.8952"/>
    <n v="0.13480000000000003"/>
  </r>
  <r>
    <s v="CELL_003309"/>
    <x v="2"/>
    <x v="1"/>
    <s v="Normal_RBC"/>
    <n v="6.87"/>
    <n v="0"/>
    <n v="0"/>
    <n v="1"/>
    <n v="0"/>
    <n v="0.89300000000000002"/>
    <n v="0.17399999999999999"/>
    <n v="0.46"/>
    <n v="1"/>
    <n v="0.876"/>
    <n v="188"/>
    <n v="51"/>
    <n v="220"/>
    <n v="137"/>
    <n v="133"/>
    <n v="86.274509803921575"/>
    <n v="53.725490196078432"/>
    <n v="52.156862745098046"/>
    <n v="0.50600000000000001"/>
    <x v="2"/>
    <x v="1"/>
    <n v="7459"/>
    <n v="5.56"/>
    <n v="10.8"/>
    <n v="34.299999999999997"/>
    <n v="170887"/>
    <n v="86"/>
    <n v="31.1"/>
    <s v="Raabin_WBC"/>
    <s v="Giemsa"/>
    <s v="Leica_DM2000"/>
    <n v="60"/>
    <n v="224"/>
    <n v="2.2700000000000001E-2"/>
    <n v="0.93889999999999996"/>
    <n v="0.9345"/>
    <n v="-4.3999999999999595E-3"/>
  </r>
  <r>
    <s v="CELL_004210"/>
    <x v="8"/>
    <x v="0"/>
    <s v="Leukemia"/>
    <n v="10.75"/>
    <n v="82.9"/>
    <n v="0.35099999999999998"/>
    <n v="0.106"/>
    <n v="782.07547169811323"/>
    <n v="0.86699999999999999"/>
    <n v="0.186"/>
    <n v="0.85"/>
    <n v="1.1000000000000001"/>
    <n v="0.86899999999999999"/>
    <n v="555"/>
    <n v="97"/>
    <n v="175"/>
    <n v="145"/>
    <n v="202"/>
    <n v="68.627450980392155"/>
    <n v="56.862745098039213"/>
    <n v="79.215686274509807"/>
    <n v="0.67400000000000004"/>
    <x v="0"/>
    <x v="0"/>
    <n v="5052"/>
    <n v="5.27"/>
    <n v="12.8"/>
    <n v="47.9"/>
    <n v="302896"/>
    <n v="106.6"/>
    <n v="31.2"/>
    <s v="Raabin_WBC"/>
    <s v="Giemsa"/>
    <s v="Olympus_BX51"/>
    <n v="100"/>
    <n v="224"/>
    <n v="0.90269999999999995"/>
    <n v="0.83099999999999996"/>
    <n v="0.77939999999999998"/>
    <n v="-5.1599999999999979E-2"/>
  </r>
  <r>
    <s v="CELL_004418"/>
    <x v="13"/>
    <x v="0"/>
    <s v="Leukemia"/>
    <n v="12.04"/>
    <n v="84.3"/>
    <n v="0.48199999999999998"/>
    <n v="0.185"/>
    <n v="455.67567567567568"/>
    <n v="0.80300000000000005"/>
    <n v="0.32300000000000001"/>
    <n v="1.04"/>
    <n v="1"/>
    <n v="0.80500000000000005"/>
    <n v="538"/>
    <n v="83"/>
    <n v="199"/>
    <n v="155"/>
    <n v="189"/>
    <n v="78.039215686274517"/>
    <n v="60.784313725490193"/>
    <n v="74.117647058823536"/>
    <n v="0.73399999999999999"/>
    <x v="1"/>
    <x v="0"/>
    <n v="6994"/>
    <n v="6.08"/>
    <n v="14.1"/>
    <n v="45.2"/>
    <n v="277638"/>
    <n v="96.5"/>
    <n v="32.6"/>
    <s v="Raabin_WBC"/>
    <s v="Wright"/>
    <s v="Olympus_BX51"/>
    <n v="100"/>
    <n v="512"/>
    <n v="0.90839999999999999"/>
    <n v="0.6351"/>
    <n v="0.68069999999999997"/>
    <n v="4.5599999999999974E-2"/>
  </r>
  <r>
    <s v="CELL_005031"/>
    <x v="17"/>
    <x v="0"/>
    <s v="Sickle_Cell_Anemia"/>
    <n v="6.46"/>
    <n v="0"/>
    <n v="0"/>
    <n v="1"/>
    <n v="0"/>
    <n v="0.185"/>
    <n v="0.96099999999999997"/>
    <n v="0.86"/>
    <n v="1"/>
    <n v="0.76800000000000002"/>
    <n v="179"/>
    <n v="58"/>
    <n v="196"/>
    <n v="131"/>
    <n v="118"/>
    <n v="76.862745098039227"/>
    <n v="51.372549019607838"/>
    <n v="46.274509803921568"/>
    <n v="0.62"/>
    <x v="0"/>
    <x v="0"/>
    <n v="5285"/>
    <n v="4.09"/>
    <n v="17"/>
    <n v="40.4"/>
    <n v="267223"/>
    <n v="95.1"/>
    <n v="35.6"/>
    <s v="Raabin_WBC"/>
    <s v="Wright"/>
    <s v="Olympus_BX51"/>
    <n v="60"/>
    <n v="512"/>
    <n v="0.65349999999999997"/>
    <n v="0.56279999999999997"/>
    <n v="0.7319"/>
    <n v="0.16910000000000003"/>
  </r>
  <r>
    <s v="CELL_003260"/>
    <x v="2"/>
    <x v="1"/>
    <s v="Normal_RBC"/>
    <n v="6.93"/>
    <n v="0"/>
    <n v="0"/>
    <n v="1"/>
    <n v="0"/>
    <n v="0.97099999999999997"/>
    <n v="0.20599999999999999"/>
    <n v="0.22"/>
    <n v="1"/>
    <n v="0.88200000000000001"/>
    <n v="181"/>
    <n v="43"/>
    <n v="230"/>
    <n v="127"/>
    <n v="134"/>
    <n v="90.196078431372555"/>
    <n v="49.803921568627452"/>
    <n v="52.549019607843142"/>
    <n v="0.57099999999999995"/>
    <x v="1"/>
    <x v="0"/>
    <n v="10221"/>
    <n v="3.54"/>
    <n v="11"/>
    <n v="31.7"/>
    <n v="130624"/>
    <n v="82.8"/>
    <n v="34.5"/>
    <s v="Raabin_WBC"/>
    <s v="Wright"/>
    <s v="Leica_DM2000"/>
    <n v="100"/>
    <n v="224"/>
    <n v="0.1169"/>
    <n v="0.93510000000000004"/>
    <n v="0.92800000000000005"/>
    <n v="-7.0999999999999952E-3"/>
  </r>
  <r>
    <s v="CELL_004667"/>
    <x v="12"/>
    <x v="0"/>
    <s v="Anemia"/>
    <n v="3.59"/>
    <n v="0"/>
    <n v="0"/>
    <n v="1"/>
    <n v="0"/>
    <n v="0.432"/>
    <n v="0.76700000000000002"/>
    <n v="0.61"/>
    <n v="1"/>
    <n v="0.86799999999999999"/>
    <n v="86"/>
    <n v="30"/>
    <n v="212"/>
    <n v="136"/>
    <n v="111"/>
    <n v="83.137254901960787"/>
    <n v="53.333333333333336"/>
    <n v="43.529411764705884"/>
    <n v="0.53500000000000003"/>
    <x v="1"/>
    <x v="0"/>
    <n v="10787"/>
    <n v="6.94"/>
    <n v="7.7"/>
    <n v="51"/>
    <n v="374537"/>
    <n v="89.3"/>
    <n v="31.8"/>
    <s v="Raabin_WBC"/>
    <s v="May_Grunwald_Giemsa"/>
    <s v="Zeiss_Axio"/>
    <n v="40"/>
    <n v="360"/>
    <n v="0.86229999999999996"/>
    <n v="0.71540000000000004"/>
    <n v="0.94310000000000005"/>
    <n v="0.22770000000000001"/>
  </r>
  <r>
    <s v="CELL_001458"/>
    <x v="5"/>
    <x v="1"/>
    <s v="Normal_WBC"/>
    <n v="9.1300000000000008"/>
    <n v="76.2"/>
    <n v="0.84599999999999997"/>
    <n v="0.16600000000000001"/>
    <n v="459.03614457831327"/>
    <n v="0.91700000000000004"/>
    <n v="0.28799999999999998"/>
    <n v="0.84"/>
    <n v="1"/>
    <n v="0.91500000000000004"/>
    <n v="340"/>
    <n v="53"/>
    <n v="195"/>
    <n v="158"/>
    <n v="202"/>
    <n v="76.470588235294116"/>
    <n v="61.96078431372549"/>
    <n v="79.215686274509807"/>
    <n v="0.752"/>
    <x v="0"/>
    <x v="0"/>
    <n v="7080"/>
    <n v="5.67"/>
    <n v="12.5"/>
    <n v="37"/>
    <n v="202483"/>
    <n v="82.3"/>
    <n v="31.8"/>
    <s v="CytoData"/>
    <s v="Wright"/>
    <s v="Zeiss_Axio"/>
    <n v="100"/>
    <n v="360"/>
    <n v="0.1027"/>
    <n v="0.87170000000000003"/>
    <n v="0.78949999999999998"/>
    <n v="-8.2200000000000051E-2"/>
  </r>
  <r>
    <s v="CELL_001396"/>
    <x v="5"/>
    <x v="1"/>
    <s v="Normal_WBC"/>
    <n v="7.78"/>
    <n v="79.099999999999994"/>
    <n v="0.754"/>
    <n v="0.2"/>
    <n v="395.49999999999994"/>
    <n v="0.85499999999999998"/>
    <n v="0.217"/>
    <n v="1.28"/>
    <n v="1"/>
    <n v="0.92100000000000004"/>
    <n v="245"/>
    <n v="57"/>
    <n v="199"/>
    <n v="159"/>
    <n v="197"/>
    <n v="78.039215686274517"/>
    <n v="62.352941176470587"/>
    <n v="77.254901960784323"/>
    <n v="0.79400000000000004"/>
    <x v="0"/>
    <x v="1"/>
    <n v="6934"/>
    <n v="5.44"/>
    <n v="16.600000000000001"/>
    <n v="43.9"/>
    <n v="303481"/>
    <n v="85.4"/>
    <n v="36.4"/>
    <s v="PBC_Dataset"/>
    <s v="Wright"/>
    <s v="Olympus_BX51"/>
    <n v="40"/>
    <n v="512"/>
    <n v="9.5600000000000004E-2"/>
    <n v="0.83660000000000001"/>
    <n v="0.92030000000000001"/>
    <n v="8.3699999999999997E-2"/>
  </r>
  <r>
    <s v="CELL_000265"/>
    <x v="1"/>
    <x v="1"/>
    <s v="Normal_WBC"/>
    <n v="10.07"/>
    <n v="50.4"/>
    <n v="0.53800000000000003"/>
    <n v="0.39700000000000002"/>
    <n v="126.9521410579345"/>
    <n v="0.73099999999999998"/>
    <n v="0.35199999999999998"/>
    <n v="3.52"/>
    <n v="3.3"/>
    <n v="0.874"/>
    <n v="370"/>
    <n v="61"/>
    <n v="238"/>
    <n v="150"/>
    <n v="165"/>
    <n v="93.333333333333329"/>
    <n v="58.82352941176471"/>
    <n v="64.705882352941174"/>
    <n v="0.52800000000000002"/>
    <x v="1"/>
    <x v="1"/>
    <n v="9687"/>
    <n v="6.5"/>
    <n v="16.5"/>
    <n v="40.200000000000003"/>
    <n v="131444"/>
    <n v="111.1"/>
    <n v="32.4"/>
    <s v="CytoData"/>
    <s v="Wright"/>
    <s v="Leica_DM2000"/>
    <n v="60"/>
    <n v="360"/>
    <n v="5.6599999999999998E-2"/>
    <n v="0.98360000000000003"/>
    <n v="0.88249999999999995"/>
    <n v="-0.10110000000000008"/>
  </r>
  <r>
    <s v="CELL_002749"/>
    <x v="9"/>
    <x v="1"/>
    <s v="Normal_WBC"/>
    <n v="12.32"/>
    <n v="60.3"/>
    <n v="0.77100000000000002"/>
    <n v="0.439"/>
    <n v="137.35763097949885"/>
    <n v="0.70799999999999996"/>
    <n v="0.46200000000000002"/>
    <n v="5.64"/>
    <n v="2.4"/>
    <n v="0.80200000000000005"/>
    <n v="422"/>
    <n v="65"/>
    <n v="200"/>
    <n v="121"/>
    <n v="195"/>
    <n v="78.431372549019613"/>
    <n v="47.450980392156858"/>
    <n v="76.470588235294116"/>
    <n v="0.57399999999999995"/>
    <x v="1"/>
    <x v="1"/>
    <n v="8000"/>
    <n v="4.8499999999999996"/>
    <n v="13.6"/>
    <n v="49.7"/>
    <n v="268650"/>
    <n v="83"/>
    <n v="34.1"/>
    <s v="Raabin_WBC"/>
    <s v="May_Grunwald_Giemsa"/>
    <s v="Leica_DM2000"/>
    <n v="60"/>
    <n v="224"/>
    <n v="7.3200000000000001E-2"/>
    <n v="0.91359999999999997"/>
    <n v="0.99490000000000001"/>
    <n v="8.1300000000000039E-2"/>
  </r>
  <r>
    <s v="CELL_003261"/>
    <x v="2"/>
    <x v="1"/>
    <s v="Normal_RBC"/>
    <n v="7.19"/>
    <n v="0"/>
    <n v="0"/>
    <n v="1"/>
    <n v="0"/>
    <n v="0.84899999999999998"/>
    <n v="0.182"/>
    <n v="0.3"/>
    <n v="1"/>
    <n v="0.93600000000000005"/>
    <n v="154"/>
    <n v="49"/>
    <n v="224"/>
    <n v="131"/>
    <n v="111"/>
    <n v="87.843137254901961"/>
    <n v="51.372549019607838"/>
    <n v="43.529411764705884"/>
    <n v="0.56699999999999995"/>
    <x v="1"/>
    <x v="1"/>
    <n v="4097"/>
    <n v="4.8099999999999996"/>
    <n v="12.6"/>
    <n v="35.700000000000003"/>
    <n v="322781"/>
    <n v="98.9"/>
    <n v="33.700000000000003"/>
    <s v="Raabin_WBC"/>
    <s v="May_Grunwald_Giemsa"/>
    <s v="Zeiss_Axio"/>
    <n v="100"/>
    <n v="256"/>
    <n v="0.1179"/>
    <n v="0.90869999999999995"/>
    <n v="0.90780000000000005"/>
    <n v="-8.9999999999990088E-4"/>
  </r>
  <r>
    <s v="CELL_002693"/>
    <x v="9"/>
    <x v="1"/>
    <s v="Normal_WBC"/>
    <n v="9.2899999999999991"/>
    <n v="61.6"/>
    <n v="0.64200000000000002"/>
    <n v="0.45700000000000002"/>
    <n v="134.79212253829323"/>
    <n v="0.67100000000000004"/>
    <n v="0.39400000000000002"/>
    <n v="4.51"/>
    <n v="1.9"/>
    <n v="0.81200000000000006"/>
    <n v="344"/>
    <n v="55"/>
    <n v="186"/>
    <n v="130"/>
    <n v="180"/>
    <n v="72.941176470588232"/>
    <n v="50.980392156862742"/>
    <n v="70.588235294117652"/>
    <n v="0.77500000000000002"/>
    <x v="0"/>
    <x v="1"/>
    <n v="7724"/>
    <n v="3.79"/>
    <n v="12"/>
    <n v="34.200000000000003"/>
    <n v="194479"/>
    <n v="117.6"/>
    <n v="33.1"/>
    <s v="Raabin_WBC"/>
    <s v="Wright"/>
    <s v="Leica_DM2000"/>
    <n v="60"/>
    <n v="224"/>
    <n v="8.3900000000000002E-2"/>
    <n v="0.87649999999999995"/>
    <n v="0.87629999999999997"/>
    <n v="-1.9999999999997797E-4"/>
  </r>
  <r>
    <s v="CELL_000930"/>
    <x v="1"/>
    <x v="1"/>
    <s v="Normal_WBC"/>
    <n v="12.7"/>
    <n v="50.8"/>
    <n v="0.71499999999999997"/>
    <n v="0.55900000000000005"/>
    <n v="90.876565295169939"/>
    <n v="0.81599999999999995"/>
    <n v="0.41399999999999998"/>
    <n v="3.36"/>
    <n v="2.6"/>
    <n v="0.82599999999999996"/>
    <n v="424"/>
    <n v="67"/>
    <n v="205"/>
    <n v="124"/>
    <n v="168"/>
    <n v="80.392156862745097"/>
    <n v="48.627450980392155"/>
    <n v="65.882352941176464"/>
    <n v="0.71499999999999997"/>
    <x v="1"/>
    <x v="0"/>
    <n v="11327"/>
    <n v="4.1900000000000004"/>
    <n v="15.5"/>
    <n v="38.299999999999997"/>
    <n v="267649"/>
    <n v="84.9"/>
    <n v="30.2"/>
    <s v="PBC_Dataset"/>
    <s v="Wright"/>
    <s v="Zeiss_Axio"/>
    <n v="40"/>
    <n v="360"/>
    <n v="0.1067"/>
    <n v="0.91349999999999998"/>
    <n v="0.97430000000000005"/>
    <n v="6.0800000000000076E-2"/>
  </r>
  <r>
    <s v="CELL_005267"/>
    <x v="0"/>
    <x v="0"/>
    <s v="Infection"/>
    <n v="14.07"/>
    <n v="57.8"/>
    <n v="0.498"/>
    <n v="0.38900000000000001"/>
    <n v="148.58611825192801"/>
    <n v="0.66100000000000003"/>
    <n v="0.47299999999999998"/>
    <n v="2.62"/>
    <n v="5.9"/>
    <n v="0.66500000000000004"/>
    <n v="358"/>
    <n v="89"/>
    <n v="202"/>
    <n v="146"/>
    <n v="173"/>
    <n v="79.215686274509807"/>
    <n v="57.254901960784309"/>
    <n v="67.843137254901961"/>
    <n v="0.64900000000000002"/>
    <x v="1"/>
    <x v="0"/>
    <n v="5809"/>
    <n v="4.8899999999999997"/>
    <n v="13.7"/>
    <n v="46.4"/>
    <n v="244672"/>
    <n v="93.1"/>
    <n v="34.6"/>
    <s v="Raabin_WBC"/>
    <s v="Giemsa"/>
    <s v="Olympus_BX51"/>
    <n v="40"/>
    <n v="512"/>
    <n v="0.83720000000000006"/>
    <n v="0.82930000000000004"/>
    <n v="0.71299999999999997"/>
    <n v="-0.11630000000000007"/>
  </r>
  <r>
    <s v="CELL_003104"/>
    <x v="2"/>
    <x v="1"/>
    <s v="Normal_RBC"/>
    <n v="7.74"/>
    <n v="0"/>
    <n v="0"/>
    <n v="1"/>
    <n v="0"/>
    <n v="0.97499999999999998"/>
    <n v="0.106"/>
    <n v="0.87"/>
    <n v="1"/>
    <n v="0.95099999999999996"/>
    <n v="219"/>
    <n v="50"/>
    <n v="239"/>
    <n v="131"/>
    <n v="123"/>
    <n v="93.725490196078425"/>
    <n v="51.372549019607838"/>
    <n v="48.235294117647058"/>
    <n v="0.44800000000000001"/>
    <x v="1"/>
    <x v="0"/>
    <n v="12271"/>
    <n v="4.99"/>
    <n v="14.4"/>
    <n v="36.6"/>
    <n v="186176"/>
    <n v="91"/>
    <n v="32.4"/>
    <s v="PBC_Dataset"/>
    <s v="May_Grunwald_Giemsa"/>
    <s v="Leica_DM2000"/>
    <n v="40"/>
    <n v="224"/>
    <n v="0.15809999999999999"/>
    <n v="0.85940000000000005"/>
    <n v="0.89059999999999995"/>
    <n v="3.1199999999999894E-2"/>
  </r>
  <r>
    <s v="CELL_002401"/>
    <x v="10"/>
    <x v="1"/>
    <s v="Normal_WBC"/>
    <n v="13.39"/>
    <n v="49.4"/>
    <n v="0.76500000000000001"/>
    <n v="0.64100000000000001"/>
    <n v="77.067082683307333"/>
    <n v="0.79900000000000004"/>
    <n v="0.35199999999999998"/>
    <n v="4.26"/>
    <n v="1.9"/>
    <n v="0.83099999999999996"/>
    <n v="481"/>
    <n v="73"/>
    <n v="255"/>
    <n v="138"/>
    <n v="182"/>
    <n v="100"/>
    <n v="54.117647058823529"/>
    <n v="71.372549019607845"/>
    <n v="0.70199999999999996"/>
    <x v="2"/>
    <x v="1"/>
    <n v="8609"/>
    <n v="5.55"/>
    <n v="14.9"/>
    <n v="20.8"/>
    <n v="165853"/>
    <n v="95"/>
    <n v="31.5"/>
    <s v="Raabin_WBC"/>
    <s v="Wright"/>
    <s v="Leica_DM2000"/>
    <n v="60"/>
    <n v="256"/>
    <n v="0"/>
    <n v="0.91839999999999999"/>
    <n v="0.94040000000000001"/>
    <n v="2.200000000000002E-2"/>
  </r>
  <r>
    <s v="CELL_002179"/>
    <x v="4"/>
    <x v="1"/>
    <s v="Normal_WBC"/>
    <n v="17.27"/>
    <n v="67.099999999999994"/>
    <n v="0.53100000000000003"/>
    <n v="0.313"/>
    <n v="214.37699680511182"/>
    <n v="0.72299999999999998"/>
    <n v="0.34300000000000003"/>
    <n v="2.0099999999999998"/>
    <n v="1.4"/>
    <n v="0.69699999999999995"/>
    <n v="589"/>
    <n v="95"/>
    <n v="192"/>
    <n v="177"/>
    <n v="184"/>
    <n v="75.294117647058826"/>
    <n v="69.411764705882348"/>
    <n v="72.156862745098039"/>
    <n v="0.46300000000000002"/>
    <x v="2"/>
    <x v="0"/>
    <n v="7226"/>
    <n v="3.54"/>
    <n v="14.4"/>
    <n v="33.299999999999997"/>
    <n v="225417"/>
    <n v="81.099999999999994"/>
    <n v="33.200000000000003"/>
    <s v="PBC_Dataset"/>
    <s v="May_Grunwald_Giemsa"/>
    <s v="Olympus_BX51"/>
    <n v="60"/>
    <n v="256"/>
    <n v="3.2399999999999998E-2"/>
    <n v="0.8901"/>
    <n v="1"/>
    <n v="0.1099"/>
  </r>
  <r>
    <s v="CELL_003657"/>
    <x v="2"/>
    <x v="1"/>
    <s v="Normal_RBC"/>
    <n v="7.69"/>
    <n v="0"/>
    <n v="0"/>
    <n v="1"/>
    <n v="0"/>
    <n v="0.872"/>
    <n v="0.17799999999999999"/>
    <n v="0.47"/>
    <n v="1"/>
    <n v="0.94"/>
    <n v="197"/>
    <n v="41"/>
    <n v="238"/>
    <n v="142"/>
    <n v="113"/>
    <n v="93.333333333333329"/>
    <n v="55.686274509803923"/>
    <n v="44.313725490196077"/>
    <n v="0.47799999999999998"/>
    <x v="2"/>
    <x v="1"/>
    <n v="9112"/>
    <n v="3.61"/>
    <n v="15.1"/>
    <n v="42.9"/>
    <n v="202767"/>
    <n v="94.9"/>
    <n v="35.299999999999997"/>
    <s v="Raabin_WBC"/>
    <s v="Giemsa"/>
    <s v="Leica_DM2000"/>
    <n v="100"/>
    <n v="256"/>
    <n v="7.1800000000000003E-2"/>
    <n v="0.94750000000000001"/>
    <n v="0.91700000000000004"/>
    <n v="-3.0499999999999972E-2"/>
  </r>
  <r>
    <s v="CELL_000247"/>
    <x v="1"/>
    <x v="1"/>
    <s v="Normal_WBC"/>
    <n v="10.07"/>
    <n v="57.5"/>
    <n v="0.45700000000000002"/>
    <n v="0.53400000000000003"/>
    <n v="107.67790262172284"/>
    <n v="0.73099999999999998"/>
    <n v="0.61799999999999999"/>
    <n v="3.93"/>
    <n v="3"/>
    <n v="0.82099999999999995"/>
    <n v="457"/>
    <n v="78"/>
    <n v="216"/>
    <n v="178"/>
    <n v="183"/>
    <n v="84.705882352941174"/>
    <n v="69.803921568627445"/>
    <n v="71.764705882352942"/>
    <n v="0.624"/>
    <x v="1"/>
    <x v="1"/>
    <n v="6132"/>
    <n v="5.15"/>
    <n v="16.7"/>
    <n v="35.4"/>
    <n v="193264"/>
    <n v="90.8"/>
    <n v="36.200000000000003"/>
    <s v="Raabin_WBC"/>
    <s v="Giemsa"/>
    <s v="Olympus_BX51"/>
    <n v="40"/>
    <n v="512"/>
    <n v="0.1114"/>
    <n v="0.94879999999999998"/>
    <n v="0.89910000000000001"/>
    <n v="-4.9699999999999966E-2"/>
  </r>
  <r>
    <s v="CELL_001595"/>
    <x v="5"/>
    <x v="1"/>
    <s v="Normal_WBC"/>
    <n v="9.2200000000000006"/>
    <n v="77.099999999999994"/>
    <n v="0.83099999999999996"/>
    <n v="0.14899999999999999"/>
    <n v="517.44966442953023"/>
    <n v="0.86799999999999999"/>
    <n v="0.248"/>
    <n v="1.44"/>
    <n v="1"/>
    <n v="0.88600000000000001"/>
    <n v="341"/>
    <n v="54"/>
    <n v="199"/>
    <n v="175"/>
    <n v="195"/>
    <n v="78.039215686274517"/>
    <n v="68.627450980392155"/>
    <n v="76.470588235294116"/>
    <n v="0.70499999999999996"/>
    <x v="1"/>
    <x v="1"/>
    <n v="6567"/>
    <n v="5.14"/>
    <n v="11.2"/>
    <n v="34.4"/>
    <n v="323529"/>
    <n v="87.3"/>
    <n v="34.200000000000003"/>
    <s v="PBC_Dataset"/>
    <s v="Giemsa"/>
    <s v="Zeiss_Axio"/>
    <n v="60"/>
    <n v="256"/>
    <n v="5.5100000000000003E-2"/>
    <n v="0.91190000000000004"/>
    <n v="0.89419999999999999"/>
    <n v="-1.7700000000000049E-2"/>
  </r>
  <r>
    <s v="CELL_001759"/>
    <x v="5"/>
    <x v="1"/>
    <s v="Normal_WBC"/>
    <n v="8.1999999999999993"/>
    <n v="81.7"/>
    <n v="0.70299999999999996"/>
    <n v="0.3"/>
    <n v="272.33333333333337"/>
    <n v="0.93400000000000005"/>
    <n v="0.20100000000000001"/>
    <n v="1.2"/>
    <n v="1"/>
    <n v="0.93200000000000005"/>
    <n v="313"/>
    <n v="59"/>
    <n v="210"/>
    <n v="154"/>
    <n v="193"/>
    <n v="82.35294117647058"/>
    <n v="60.392156862745097"/>
    <n v="75.686274509803923"/>
    <n v="0.68"/>
    <x v="1"/>
    <x v="0"/>
    <n v="8389"/>
    <n v="4.96"/>
    <n v="16.8"/>
    <n v="37.4"/>
    <n v="159977"/>
    <n v="65.5"/>
    <n v="34.299999999999997"/>
    <s v="Raabin_WBC"/>
    <s v="Wright"/>
    <s v="Olympus_BX51"/>
    <n v="60"/>
    <n v="224"/>
    <n v="7.0000000000000001E-3"/>
    <n v="0.95489999999999997"/>
    <n v="0.96289999999999998"/>
    <n v="8.0000000000000071E-3"/>
  </r>
  <r>
    <s v="CELL_005720"/>
    <x v="6"/>
    <x v="0"/>
    <s v="Artefact"/>
    <n v="4.95"/>
    <n v="79.099999999999994"/>
    <n v="0.875"/>
    <n v="5.1999999999999998E-2"/>
    <n v="1521.1538461538462"/>
    <n v="0.46600000000000003"/>
    <n v="0.68899999999999995"/>
    <n v="1.31"/>
    <n v="1"/>
    <n v="0.53"/>
    <n v="398"/>
    <n v="96"/>
    <n v="189"/>
    <n v="117"/>
    <n v="199"/>
    <n v="74.117647058823536"/>
    <n v="45.882352941176471"/>
    <n v="78.039215686274517"/>
    <n v="0.79500000000000004"/>
    <x v="2"/>
    <x v="1"/>
    <n v="12472"/>
    <n v="3.96"/>
    <n v="11.5"/>
    <n v="31.1"/>
    <n v="205842"/>
    <n v="94.4"/>
    <n v="35.799999999999997"/>
    <s v="CytoData"/>
    <s v="Giemsa"/>
    <s v="Leica_DM2000"/>
    <n v="100"/>
    <n v="512"/>
    <n v="0.74890000000000001"/>
    <n v="0.72489999999999999"/>
    <n v="0.83420000000000005"/>
    <n v="0.10930000000000006"/>
  </r>
  <r>
    <s v="CELL_003821"/>
    <x v="7"/>
    <x v="1"/>
    <s v="Normal_Platelet"/>
    <n v="2.9"/>
    <n v="0"/>
    <n v="0"/>
    <n v="1"/>
    <n v="0"/>
    <n v="0.76700000000000002"/>
    <n v="0.16200000000000001"/>
    <n v="2.56"/>
    <n v="1"/>
    <n v="0.78400000000000003"/>
    <n v="28"/>
    <n v="20"/>
    <n v="217"/>
    <n v="146"/>
    <n v="182"/>
    <n v="85.098039215686271"/>
    <n v="57.254901960784309"/>
    <n v="71.372549019607845"/>
    <n v="0.499"/>
    <x v="2"/>
    <x v="0"/>
    <n v="3807"/>
    <n v="5.18"/>
    <n v="13.7"/>
    <n v="42.1"/>
    <n v="356161"/>
    <n v="91.2"/>
    <n v="32.799999999999997"/>
    <s v="Raabin_WBC"/>
    <s v="Wright"/>
    <s v="Leica_DM2000"/>
    <n v="60"/>
    <n v="512"/>
    <n v="0.15790000000000001"/>
    <n v="0.86180000000000001"/>
    <n v="0.74709999999999999"/>
    <n v="-0.11470000000000002"/>
  </r>
  <r>
    <s v="CELL_000924"/>
    <x v="1"/>
    <x v="1"/>
    <s v="Normal_WBC"/>
    <n v="12.85"/>
    <n v="59.8"/>
    <n v="0.51200000000000001"/>
    <n v="0.434"/>
    <n v="137.78801843317973"/>
    <n v="0.80100000000000005"/>
    <n v="0.371"/>
    <n v="3.61"/>
    <n v="3.8"/>
    <n v="0.80100000000000005"/>
    <n v="327"/>
    <n v="83"/>
    <n v="199"/>
    <n v="165"/>
    <n v="156"/>
    <n v="78.039215686274517"/>
    <n v="64.705882352941174"/>
    <n v="61.176470588235297"/>
    <n v="0.64900000000000002"/>
    <x v="1"/>
    <x v="1"/>
    <n v="7250"/>
    <n v="4.2300000000000004"/>
    <n v="15.5"/>
    <n v="39.299999999999997"/>
    <n v="202587"/>
    <n v="105.4"/>
    <n v="32.200000000000003"/>
    <s v="CytoData"/>
    <s v="Giemsa"/>
    <s v="Leica_DM2000"/>
    <n v="100"/>
    <n v="360"/>
    <n v="1.6199999999999999E-2"/>
    <n v="0.98970000000000002"/>
    <n v="0.82850000000000001"/>
    <n v="-0.16120000000000001"/>
  </r>
  <r>
    <s v="CELL_004943"/>
    <x v="15"/>
    <x v="0"/>
    <s v="Anemia"/>
    <n v="6.15"/>
    <n v="0"/>
    <n v="0"/>
    <n v="1"/>
    <n v="0"/>
    <n v="0.96399999999999997"/>
    <n v="0.115"/>
    <n v="0.8"/>
    <n v="1"/>
    <n v="1"/>
    <n v="134"/>
    <n v="52"/>
    <n v="227"/>
    <n v="129"/>
    <n v="142"/>
    <n v="89.019607843137251"/>
    <n v="50.588235294117645"/>
    <n v="55.686274509803923"/>
    <n v="0.46700000000000003"/>
    <x v="0"/>
    <x v="0"/>
    <n v="4433"/>
    <n v="3.69"/>
    <n v="12.2"/>
    <n v="47.5"/>
    <n v="245308"/>
    <n v="85"/>
    <n v="29.5"/>
    <s v="PBC_Dataset"/>
    <s v="Wright"/>
    <s v="Olympus_BX51"/>
    <n v="100"/>
    <n v="360"/>
    <n v="0.86670000000000003"/>
    <n v="0.74129999999999996"/>
    <n v="0.7641"/>
    <n v="2.2800000000000042E-2"/>
  </r>
  <r>
    <s v="CELL_000269"/>
    <x v="1"/>
    <x v="1"/>
    <s v="Normal_WBC"/>
    <n v="12.13"/>
    <n v="47.9"/>
    <n v="0.57899999999999996"/>
    <n v="0.32200000000000001"/>
    <n v="148.75776397515529"/>
    <n v="0.66900000000000004"/>
    <n v="0.44500000000000001"/>
    <n v="2.93"/>
    <n v="2.9"/>
    <n v="0.88400000000000001"/>
    <n v="436"/>
    <n v="78"/>
    <n v="207"/>
    <n v="200"/>
    <n v="175"/>
    <n v="81.17647058823529"/>
    <n v="78.431372549019613"/>
    <n v="68.627450980392155"/>
    <n v="0.77200000000000002"/>
    <x v="1"/>
    <x v="1"/>
    <n v="6846"/>
    <n v="3.59"/>
    <n v="12.9"/>
    <n v="40.299999999999997"/>
    <n v="247008"/>
    <n v="88"/>
    <n v="34.299999999999997"/>
    <s v="PBC_Dataset"/>
    <s v="Giemsa"/>
    <s v="Leica_DM2000"/>
    <n v="100"/>
    <n v="256"/>
    <n v="3.9699999999999999E-2"/>
    <n v="0.83069999999999999"/>
    <n v="0.86709999999999998"/>
    <n v="3.6399999999999988E-2"/>
  </r>
  <r>
    <s v="CELL_000670"/>
    <x v="1"/>
    <x v="1"/>
    <s v="Normal_WBC"/>
    <n v="12.02"/>
    <n v="51.5"/>
    <n v="0.69399999999999995"/>
    <n v="0.48499999999999999"/>
    <n v="106.18556701030928"/>
    <n v="0.56100000000000005"/>
    <n v="0.34100000000000003"/>
    <n v="2.5099999999999998"/>
    <n v="3"/>
    <n v="0.81299999999999994"/>
    <n v="437"/>
    <n v="74"/>
    <n v="226"/>
    <n v="169"/>
    <n v="193"/>
    <n v="88.627450980392155"/>
    <n v="66.274509803921561"/>
    <n v="75.686274509803923"/>
    <n v="0.66400000000000003"/>
    <x v="2"/>
    <x v="0"/>
    <n v="10216"/>
    <n v="5.3"/>
    <n v="12.4"/>
    <n v="39.299999999999997"/>
    <n v="261887"/>
    <n v="106"/>
    <n v="34.9"/>
    <s v="PBC_Dataset"/>
    <s v="Giemsa"/>
    <s v="Olympus_BX51"/>
    <n v="60"/>
    <n v="256"/>
    <n v="3.7900000000000003E-2"/>
    <n v="0.9032"/>
    <n v="1"/>
    <n v="9.6799999999999997E-2"/>
  </r>
  <r>
    <s v="CELL_003723"/>
    <x v="7"/>
    <x v="1"/>
    <s v="Normal_Platelet"/>
    <n v="3.19"/>
    <n v="0"/>
    <n v="0"/>
    <n v="1"/>
    <n v="0"/>
    <n v="0.63900000000000001"/>
    <n v="0.41499999999999998"/>
    <n v="2.38"/>
    <n v="1"/>
    <n v="0.79700000000000004"/>
    <n v="11"/>
    <n v="15"/>
    <n v="204"/>
    <n v="156"/>
    <n v="173"/>
    <n v="80"/>
    <n v="61.176470588235297"/>
    <n v="67.843137254901961"/>
    <n v="0.53800000000000003"/>
    <x v="2"/>
    <x v="1"/>
    <n v="8543"/>
    <n v="4.12"/>
    <n v="13.5"/>
    <n v="37.700000000000003"/>
    <n v="316489"/>
    <n v="100.6"/>
    <n v="35.5"/>
    <s v="Raabin_WBC"/>
    <s v="Wright"/>
    <s v="Leica_DM2000"/>
    <n v="40"/>
    <n v="360"/>
    <n v="5.8200000000000002E-2"/>
    <n v="0.93400000000000005"/>
    <n v="0.9577"/>
    <n v="2.3699999999999943E-2"/>
  </r>
  <r>
    <s v="CELL_001911"/>
    <x v="5"/>
    <x v="1"/>
    <s v="Normal_WBC"/>
    <n v="9.8000000000000007"/>
    <n v="73.599999999999994"/>
    <n v="0.76700000000000002"/>
    <n v="0.17100000000000001"/>
    <n v="430.40935672514615"/>
    <n v="0.81200000000000006"/>
    <n v="0.18"/>
    <n v="1.21"/>
    <n v="1"/>
    <n v="0.95799999999999996"/>
    <n v="242"/>
    <n v="62"/>
    <n v="192"/>
    <n v="168"/>
    <n v="204"/>
    <n v="75.294117647058826"/>
    <n v="65.882352941176464"/>
    <n v="80"/>
    <n v="0.78100000000000003"/>
    <x v="1"/>
    <x v="1"/>
    <n v="6596"/>
    <n v="5.33"/>
    <n v="13.1"/>
    <n v="51.4"/>
    <n v="257488"/>
    <n v="82"/>
    <n v="35.5"/>
    <s v="CytoData"/>
    <s v="Giemsa"/>
    <s v="Olympus_BX51"/>
    <n v="60"/>
    <n v="256"/>
    <n v="2.06E-2"/>
    <n v="0.94830000000000003"/>
    <n v="0.88139999999999996"/>
    <n v="-6.6900000000000071E-2"/>
  </r>
  <r>
    <s v="CELL_004067"/>
    <x v="8"/>
    <x v="0"/>
    <s v="Leukemia"/>
    <n v="12.65"/>
    <n v="86.9"/>
    <n v="0.28499999999999998"/>
    <n v="7.8E-2"/>
    <n v="1114.1025641025642"/>
    <n v="0.89"/>
    <n v="0.221"/>
    <n v="0.92"/>
    <n v="1.1000000000000001"/>
    <n v="0.88500000000000001"/>
    <n v="572"/>
    <n v="117"/>
    <n v="165"/>
    <n v="151"/>
    <n v="233"/>
    <n v="64.705882352941174"/>
    <n v="59.215686274509807"/>
    <n v="91.372549019607845"/>
    <n v="0.80700000000000005"/>
    <x v="1"/>
    <x v="0"/>
    <n v="5285"/>
    <n v="5.96"/>
    <n v="11.5"/>
    <n v="32.4"/>
    <n v="268526"/>
    <n v="85.3"/>
    <n v="32.200000000000003"/>
    <s v="CytoData"/>
    <s v="Wright"/>
    <s v="Zeiss_Axio"/>
    <n v="100"/>
    <n v="224"/>
    <n v="0.96140000000000003"/>
    <n v="0.75790000000000002"/>
    <n v="0.85750000000000004"/>
    <n v="9.9600000000000022E-2"/>
  </r>
  <r>
    <s v="CELL_001153"/>
    <x v="5"/>
    <x v="1"/>
    <s v="Normal_WBC"/>
    <n v="8.2200000000000006"/>
    <n v="72.8"/>
    <n v="0.84699999999999998"/>
    <n v="0.13400000000000001"/>
    <n v="543.28358208955217"/>
    <n v="0.92500000000000004"/>
    <n v="0.253"/>
    <n v="1.08"/>
    <n v="1.1000000000000001"/>
    <n v="1"/>
    <n v="299"/>
    <n v="50"/>
    <n v="217"/>
    <n v="157"/>
    <n v="220"/>
    <n v="85.098039215686271"/>
    <n v="61.568627450980394"/>
    <n v="86.274509803921575"/>
    <n v="0.69"/>
    <x v="1"/>
    <x v="1"/>
    <n v="10204"/>
    <n v="4.76"/>
    <n v="16.7"/>
    <n v="43.2"/>
    <n v="234236"/>
    <n v="108.3"/>
    <n v="34"/>
    <s v="CytoData"/>
    <s v="Giemsa"/>
    <s v="Olympus_BX51"/>
    <n v="60"/>
    <n v="512"/>
    <n v="1.3299999999999999E-2"/>
    <n v="0.93710000000000004"/>
    <n v="0.87760000000000005"/>
    <n v="-5.9499999999999997E-2"/>
  </r>
  <r>
    <s v="CELL_004824"/>
    <x v="12"/>
    <x v="0"/>
    <s v="Anemia"/>
    <n v="2.93"/>
    <n v="0"/>
    <n v="0"/>
    <n v="1"/>
    <n v="0"/>
    <n v="0.505"/>
    <n v="0.83799999999999997"/>
    <n v="0.93"/>
    <n v="1"/>
    <n v="0.63700000000000001"/>
    <n v="81"/>
    <n v="26"/>
    <n v="198"/>
    <n v="116"/>
    <n v="123"/>
    <n v="77.64705882352942"/>
    <n v="45.490196078431374"/>
    <n v="48.235294117647058"/>
    <n v="0.45200000000000001"/>
    <x v="1"/>
    <x v="0"/>
    <n v="2400"/>
    <n v="4.78"/>
    <n v="9.1"/>
    <n v="39.5"/>
    <n v="206392"/>
    <n v="95.5"/>
    <n v="33.299999999999997"/>
    <s v="CytoData"/>
    <s v="May_Grunwald_Giemsa"/>
    <s v="Zeiss_Axio"/>
    <n v="60"/>
    <n v="512"/>
    <n v="0.90439999999999998"/>
    <n v="0.71379999999999999"/>
    <n v="0.56030000000000002"/>
    <n v="-0.15349999999999997"/>
  </r>
  <r>
    <s v="CELL_005659"/>
    <x v="3"/>
    <x v="0"/>
    <s v="Infection"/>
    <n v="14.69"/>
    <n v="84.5"/>
    <n v="0.60199999999999998"/>
    <n v="0.39900000000000002"/>
    <n v="211.77944862155388"/>
    <n v="0.72199999999999998"/>
    <n v="0.33200000000000002"/>
    <n v="1.57"/>
    <n v="1.1000000000000001"/>
    <n v="0.873"/>
    <n v="444"/>
    <n v="94"/>
    <n v="169"/>
    <n v="146"/>
    <n v="178"/>
    <n v="66.274509803921561"/>
    <n v="57.254901960784309"/>
    <n v="69.803921568627445"/>
    <n v="0.72699999999999998"/>
    <x v="0"/>
    <x v="0"/>
    <n v="5401"/>
    <n v="5.73"/>
    <n v="14.7"/>
    <n v="44.3"/>
    <n v="272678"/>
    <n v="84.8"/>
    <n v="32.9"/>
    <s v="PBC_Dataset"/>
    <s v="May_Grunwald_Giemsa"/>
    <s v="Leica_DM2000"/>
    <n v="100"/>
    <n v="360"/>
    <n v="0.92179999999999995"/>
    <n v="0.76429999999999998"/>
    <n v="1"/>
    <n v="0.23570000000000002"/>
  </r>
  <r>
    <s v="CELL_004412"/>
    <x v="13"/>
    <x v="0"/>
    <s v="Leukemia"/>
    <n v="10.42"/>
    <n v="86.7"/>
    <n v="0.47299999999999998"/>
    <n v="0.16700000000000001"/>
    <n v="519.16167664670661"/>
    <n v="0.91100000000000003"/>
    <n v="0.30599999999999999"/>
    <n v="1.1499999999999999"/>
    <n v="1.1000000000000001"/>
    <n v="0.98899999999999999"/>
    <n v="545"/>
    <n v="88"/>
    <n v="188"/>
    <n v="134"/>
    <n v="172"/>
    <n v="73.725490196078439"/>
    <n v="52.549019607843142"/>
    <n v="67.450980392156865"/>
    <n v="0.66900000000000004"/>
    <x v="1"/>
    <x v="0"/>
    <n v="6600"/>
    <n v="5.56"/>
    <n v="12.8"/>
    <n v="50.9"/>
    <n v="286967"/>
    <n v="97.6"/>
    <n v="33.1"/>
    <s v="Raabin_WBC"/>
    <s v="Wright"/>
    <s v="Leica_DM2000"/>
    <n v="100"/>
    <n v="256"/>
    <n v="0.81379999999999997"/>
    <n v="0.66020000000000001"/>
    <n v="0.80510000000000004"/>
    <n v="0.14490000000000003"/>
  </r>
  <r>
    <s v="CELL_002697"/>
    <x v="9"/>
    <x v="1"/>
    <s v="Normal_WBC"/>
    <n v="10.71"/>
    <n v="53.5"/>
    <n v="0.77100000000000002"/>
    <n v="0.40799999999999997"/>
    <n v="131.12745098039215"/>
    <n v="0.77200000000000002"/>
    <n v="0.26100000000000001"/>
    <n v="5.14"/>
    <n v="2"/>
    <n v="0.745"/>
    <n v="441"/>
    <n v="71"/>
    <n v="191"/>
    <n v="112"/>
    <n v="215"/>
    <n v="74.901960784313729"/>
    <n v="43.921568627450981"/>
    <n v="84.313725490196077"/>
    <n v="0.78100000000000003"/>
    <x v="2"/>
    <x v="1"/>
    <n v="10094"/>
    <n v="5.21"/>
    <n v="15.8"/>
    <n v="41.5"/>
    <n v="224641"/>
    <n v="86"/>
    <n v="32.5"/>
    <s v="PBC_Dataset"/>
    <s v="Giemsa"/>
    <s v="Olympus_BX51"/>
    <n v="40"/>
    <n v="512"/>
    <n v="0.10730000000000001"/>
    <n v="0.94140000000000001"/>
    <n v="0.89280000000000004"/>
    <n v="-4.8599999999999977E-2"/>
  </r>
  <r>
    <s v="CELL_002592"/>
    <x v="10"/>
    <x v="1"/>
    <s v="Normal_WBC"/>
    <n v="13.48"/>
    <n v="51.1"/>
    <n v="0.59499999999999997"/>
    <n v="0.436"/>
    <n v="117.20183486238533"/>
    <n v="0.81699999999999995"/>
    <n v="0.496"/>
    <n v="4.62"/>
    <n v="1.8"/>
    <n v="0.84399999999999997"/>
    <n v="360"/>
    <n v="69"/>
    <n v="243"/>
    <n v="138"/>
    <n v="140"/>
    <n v="95.294117647058812"/>
    <n v="54.117647058823529"/>
    <n v="54.901960784313729"/>
    <n v="0.71699999999999997"/>
    <x v="1"/>
    <x v="1"/>
    <n v="9833"/>
    <n v="5.69"/>
    <n v="16.399999999999999"/>
    <n v="42.7"/>
    <n v="282342"/>
    <n v="88.9"/>
    <n v="30.7"/>
    <s v="PBC_Dataset"/>
    <s v="Wright"/>
    <s v="Leica_DM2000"/>
    <n v="100"/>
    <n v="360"/>
    <n v="7.4800000000000005E-2"/>
    <n v="0.93320000000000003"/>
    <n v="0.86980000000000002"/>
    <n v="-6.3400000000000012E-2"/>
  </r>
  <r>
    <s v="CELL_004976"/>
    <x v="15"/>
    <x v="0"/>
    <s v="Anemia"/>
    <n v="6.63"/>
    <n v="0"/>
    <n v="0"/>
    <n v="1"/>
    <n v="0"/>
    <n v="0.96799999999999997"/>
    <n v="7.4999999999999997E-2"/>
    <n v="0.74"/>
    <n v="1"/>
    <n v="0.97099999999999997"/>
    <n v="177"/>
    <n v="37"/>
    <n v="241"/>
    <n v="130"/>
    <n v="115"/>
    <n v="94.509803921568619"/>
    <n v="50.980392156862742"/>
    <n v="45.098039215686278"/>
    <n v="0.47"/>
    <x v="1"/>
    <x v="1"/>
    <n v="6703"/>
    <n v="2.76"/>
    <n v="11.2"/>
    <n v="37"/>
    <n v="217173"/>
    <n v="103.7"/>
    <n v="33.1"/>
    <s v="Raabin_WBC"/>
    <s v="Giemsa"/>
    <s v="Olympus_BX51"/>
    <n v="60"/>
    <n v="360"/>
    <n v="0.81679999999999997"/>
    <n v="0.61939999999999995"/>
    <n v="0.85019999999999996"/>
    <n v="0.23080000000000001"/>
  </r>
  <r>
    <s v="CELL_001782"/>
    <x v="5"/>
    <x v="1"/>
    <s v="Normal_WBC"/>
    <n v="9.4499999999999993"/>
    <n v="81.8"/>
    <n v="0.76500000000000001"/>
    <n v="0.14899999999999999"/>
    <n v="548.99328859060404"/>
    <n v="0.90600000000000003"/>
    <n v="0.23599999999999999"/>
    <n v="0.77"/>
    <n v="1.1000000000000001"/>
    <n v="0.94799999999999995"/>
    <n v="311"/>
    <n v="64"/>
    <n v="190"/>
    <n v="165"/>
    <n v="193"/>
    <n v="74.509803921568633"/>
    <n v="64.705882352941174"/>
    <n v="75.686274509803923"/>
    <n v="0.84299999999999997"/>
    <x v="1"/>
    <x v="0"/>
    <n v="9235"/>
    <n v="3.64"/>
    <n v="15.5"/>
    <n v="43.3"/>
    <n v="323816"/>
    <n v="89.4"/>
    <n v="38"/>
    <s v="CytoData"/>
    <s v="Giemsa"/>
    <s v="Olympus_BX51"/>
    <n v="60"/>
    <n v="360"/>
    <n v="4.4900000000000002E-2"/>
    <n v="0.85750000000000004"/>
    <n v="0.79849999999999999"/>
    <n v="-5.9000000000000052E-2"/>
  </r>
  <r>
    <s v="CELL_002414"/>
    <x v="10"/>
    <x v="1"/>
    <s v="Normal_WBC"/>
    <n v="12.42"/>
    <n v="41.8"/>
    <n v="0.54600000000000004"/>
    <n v="0.51400000000000001"/>
    <n v="81.322957198443575"/>
    <n v="0.78200000000000003"/>
    <n v="0.32600000000000001"/>
    <n v="3.82"/>
    <n v="2"/>
    <n v="0.81899999999999995"/>
    <n v="416"/>
    <n v="72"/>
    <n v="237"/>
    <n v="132"/>
    <n v="124"/>
    <n v="92.941176470588232"/>
    <n v="51.764705882352949"/>
    <n v="48.627450980392155"/>
    <n v="0.64200000000000002"/>
    <x v="1"/>
    <x v="0"/>
    <n v="2633"/>
    <n v="3.55"/>
    <n v="15.3"/>
    <n v="37.6"/>
    <n v="236800"/>
    <n v="88.9"/>
    <n v="36.799999999999997"/>
    <s v="CytoData"/>
    <s v="Wright"/>
    <s v="Olympus_BX51"/>
    <n v="60"/>
    <n v="256"/>
    <n v="7.1499999999999994E-2"/>
    <n v="0.91"/>
    <n v="0.80269999999999997"/>
    <n v="-0.10730000000000006"/>
  </r>
  <r>
    <s v="CELL_002308"/>
    <x v="4"/>
    <x v="1"/>
    <s v="Normal_WBC"/>
    <n v="15.53"/>
    <n v="68.099999999999994"/>
    <n v="0.45400000000000001"/>
    <n v="0.32300000000000001"/>
    <n v="210.83591331269346"/>
    <n v="0.64800000000000002"/>
    <n v="0.56899999999999995"/>
    <n v="2.39"/>
    <n v="1.3"/>
    <n v="0.69799999999999995"/>
    <n v="675"/>
    <n v="94"/>
    <n v="219"/>
    <n v="143"/>
    <n v="196"/>
    <n v="85.882352941176464"/>
    <n v="56.078431372549019"/>
    <n v="76.862745098039227"/>
    <n v="0.55400000000000005"/>
    <x v="1"/>
    <x v="0"/>
    <n v="5893"/>
    <n v="4.16"/>
    <n v="13.4"/>
    <n v="51.9"/>
    <n v="205720"/>
    <n v="74"/>
    <n v="33.6"/>
    <s v="Raabin_WBC"/>
    <s v="Wright"/>
    <s v="Zeiss_Axio"/>
    <n v="60"/>
    <n v="360"/>
    <n v="0.1384"/>
    <n v="0.86850000000000005"/>
    <n v="0.85129999999999995"/>
    <n v="-1.7200000000000104E-2"/>
  </r>
  <r>
    <s v="CELL_002956"/>
    <x v="2"/>
    <x v="1"/>
    <s v="Normal_RBC"/>
    <n v="7.93"/>
    <n v="0"/>
    <n v="0"/>
    <n v="1"/>
    <n v="0"/>
    <n v="0.92800000000000005"/>
    <n v="0.28999999999999998"/>
    <n v="0.24"/>
    <n v="1"/>
    <n v="0.97099999999999997"/>
    <n v="176"/>
    <n v="43"/>
    <n v="230"/>
    <n v="125"/>
    <n v="147"/>
    <n v="90.196078431372555"/>
    <n v="49.019607843137251"/>
    <n v="57.647058823529406"/>
    <n v="0.51600000000000001"/>
    <x v="0"/>
    <x v="1"/>
    <n v="8250"/>
    <n v="5.85"/>
    <n v="17"/>
    <n v="39.1"/>
    <n v="221845"/>
    <n v="72.2"/>
    <n v="32"/>
    <s v="PBC_Dataset"/>
    <s v="Wright"/>
    <s v="Zeiss_Axio"/>
    <n v="100"/>
    <n v="512"/>
    <n v="1.1999999999999999E-3"/>
    <n v="0.89480000000000004"/>
    <n v="0.90990000000000004"/>
    <n v="1.5100000000000002E-2"/>
  </r>
  <r>
    <s v="CELL_005632"/>
    <x v="3"/>
    <x v="0"/>
    <s v="Infection"/>
    <n v="12.79"/>
    <n v="72.2"/>
    <n v="0.64300000000000002"/>
    <n v="0.16300000000000001"/>
    <n v="442.94478527607362"/>
    <n v="0.77300000000000002"/>
    <n v="0.46899999999999997"/>
    <n v="1.17"/>
    <n v="1.1000000000000001"/>
    <n v="0.78400000000000003"/>
    <n v="538"/>
    <n v="105"/>
    <n v="219"/>
    <n v="149"/>
    <n v="216"/>
    <n v="85.882352941176464"/>
    <n v="58.431372549019613"/>
    <n v="84.705882352941174"/>
    <n v="0.67200000000000004"/>
    <x v="0"/>
    <x v="0"/>
    <n v="5443"/>
    <n v="6.19"/>
    <n v="14.6"/>
    <n v="46.6"/>
    <n v="257118"/>
    <n v="98.5"/>
    <n v="35.5"/>
    <s v="PBC_Dataset"/>
    <s v="Giemsa"/>
    <s v="Zeiss_Axio"/>
    <n v="100"/>
    <n v="512"/>
    <n v="0.70840000000000003"/>
    <n v="0.82479999999999998"/>
    <n v="1"/>
    <n v="0.17520000000000002"/>
  </r>
  <r>
    <s v="CELL_001916"/>
    <x v="5"/>
    <x v="1"/>
    <s v="Normal_WBC"/>
    <n v="8.75"/>
    <n v="85.7"/>
    <n v="0.79600000000000004"/>
    <n v="0.19"/>
    <n v="451.0526315789474"/>
    <n v="0.82899999999999996"/>
    <n v="0.37"/>
    <n v="1.1000000000000001"/>
    <n v="1"/>
    <n v="0.98399999999999999"/>
    <n v="296"/>
    <n v="61"/>
    <n v="200"/>
    <n v="145"/>
    <n v="209"/>
    <n v="78.431372549019613"/>
    <n v="56.862745098039213"/>
    <n v="81.960784313725483"/>
    <n v="0.63500000000000001"/>
    <x v="1"/>
    <x v="0"/>
    <n v="4558"/>
    <n v="4.97"/>
    <n v="14.6"/>
    <n v="32.200000000000003"/>
    <n v="166062"/>
    <n v="87.4"/>
    <n v="33.4"/>
    <s v="PBC_Dataset"/>
    <s v="Wright"/>
    <s v="Olympus_BX51"/>
    <n v="100"/>
    <n v="224"/>
    <n v="0.1167"/>
    <n v="0.91769999999999996"/>
    <n v="0.90249999999999997"/>
    <n v="-1.5199999999999991E-2"/>
  </r>
  <r>
    <s v="CELL_000613"/>
    <x v="1"/>
    <x v="1"/>
    <s v="Normal_WBC"/>
    <n v="13.84"/>
    <n v="48.2"/>
    <n v="0.50900000000000001"/>
    <n v="0.53"/>
    <n v="90.943396226415089"/>
    <n v="0.76600000000000001"/>
    <n v="0.28399999999999997"/>
    <n v="3.56"/>
    <n v="3.9"/>
    <n v="0.78800000000000003"/>
    <n v="393"/>
    <n v="68"/>
    <n v="206"/>
    <n v="131"/>
    <n v="182"/>
    <n v="80.784313725490193"/>
    <n v="51.372549019607838"/>
    <n v="71.372549019607845"/>
    <n v="0.77500000000000002"/>
    <x v="1"/>
    <x v="1"/>
    <n v="4760"/>
    <n v="4.46"/>
    <n v="17.600000000000001"/>
    <n v="37.200000000000003"/>
    <n v="219754"/>
    <n v="107.1"/>
    <n v="33.4"/>
    <s v="Raabin_WBC"/>
    <s v="Wright"/>
    <s v="Leica_DM2000"/>
    <n v="40"/>
    <n v="256"/>
    <n v="0.13200000000000001"/>
    <n v="0.87429999999999997"/>
    <n v="0.98870000000000002"/>
    <n v="0.11440000000000006"/>
  </r>
  <r>
    <s v="CELL_005687"/>
    <x v="3"/>
    <x v="0"/>
    <s v="Infection"/>
    <n v="13.9"/>
    <n v="71.7"/>
    <n v="0.70399999999999996"/>
    <n v="0.23200000000000001"/>
    <n v="309.05172413793105"/>
    <n v="0.82199999999999995"/>
    <n v="0.36"/>
    <n v="0.96"/>
    <n v="1"/>
    <n v="0.86899999999999999"/>
    <n v="521"/>
    <n v="87"/>
    <n v="199"/>
    <n v="154"/>
    <n v="212"/>
    <n v="78.039215686274517"/>
    <n v="60.392156862745097"/>
    <n v="83.137254901960787"/>
    <n v="0.83199999999999996"/>
    <x v="0"/>
    <x v="0"/>
    <n v="3636"/>
    <n v="4.13"/>
    <n v="14.6"/>
    <n v="37.9"/>
    <n v="156422"/>
    <n v="81.8"/>
    <n v="35"/>
    <s v="Raabin_WBC"/>
    <s v="Giemsa"/>
    <s v="Leica_DM2000"/>
    <n v="40"/>
    <n v="256"/>
    <n v="0.73140000000000005"/>
    <n v="0.63049999999999995"/>
    <n v="0.83760000000000001"/>
    <n v="0.20710000000000006"/>
  </r>
  <r>
    <s v="CELL_002268"/>
    <x v="4"/>
    <x v="1"/>
    <s v="Normal_WBC"/>
    <n v="14.89"/>
    <n v="67.3"/>
    <n v="0.56399999999999995"/>
    <n v="0.32600000000000001"/>
    <n v="206.44171779141104"/>
    <n v="0.61699999999999999"/>
    <n v="0.59499999999999997"/>
    <n v="2.0299999999999998"/>
    <n v="1"/>
    <n v="0.69799999999999995"/>
    <n v="612"/>
    <n v="84"/>
    <n v="205"/>
    <n v="144"/>
    <n v="174"/>
    <n v="80.392156862745097"/>
    <n v="56.470588235294116"/>
    <n v="68.235294117647058"/>
    <n v="0.504"/>
    <x v="0"/>
    <x v="1"/>
    <n v="3920"/>
    <n v="3.65"/>
    <n v="15.3"/>
    <n v="34.700000000000003"/>
    <n v="295814"/>
    <n v="64.5"/>
    <n v="33.700000000000003"/>
    <s v="Raabin_WBC"/>
    <s v="Wright"/>
    <s v="Olympus_BX51"/>
    <n v="60"/>
    <n v="224"/>
    <n v="4.4200000000000003E-2"/>
    <n v="0.90610000000000002"/>
    <n v="0.89449999999999996"/>
    <n v="-1.1600000000000055E-2"/>
  </r>
  <r>
    <s v="CELL_002534"/>
    <x v="10"/>
    <x v="1"/>
    <s v="Normal_WBC"/>
    <n v="13.47"/>
    <n v="52.5"/>
    <n v="0.66700000000000004"/>
    <n v="0.56000000000000005"/>
    <n v="93.749999999999986"/>
    <n v="0.77800000000000002"/>
    <n v="0.57399999999999995"/>
    <n v="4.54"/>
    <n v="2"/>
    <n v="0.71599999999999997"/>
    <n v="420"/>
    <n v="85"/>
    <n v="234"/>
    <n v="152"/>
    <n v="156"/>
    <n v="91.764705882352942"/>
    <n v="59.607843137254903"/>
    <n v="61.176470588235297"/>
    <n v="0.53600000000000003"/>
    <x v="1"/>
    <x v="1"/>
    <n v="6279"/>
    <n v="4.55"/>
    <n v="15.6"/>
    <n v="40.1"/>
    <n v="274137"/>
    <n v="95.2"/>
    <n v="35.299999999999997"/>
    <s v="PBC_Dataset"/>
    <s v="May_Grunwald_Giemsa"/>
    <s v="Olympus_BX51"/>
    <n v="100"/>
    <n v="360"/>
    <n v="0.1108"/>
    <n v="0.88249999999999995"/>
    <n v="0.85270000000000001"/>
    <n v="-2.9799999999999938E-2"/>
  </r>
  <r>
    <s v="CELL_000040"/>
    <x v="1"/>
    <x v="1"/>
    <s v="Normal_WBC"/>
    <n v="11.4"/>
    <n v="57.7"/>
    <n v="0.53100000000000003"/>
    <n v="0.438"/>
    <n v="131.73515981735162"/>
    <n v="0.80500000000000005"/>
    <n v="0.33200000000000002"/>
    <n v="3.95"/>
    <n v="3.4"/>
    <n v="0.85099999999999998"/>
    <n v="492"/>
    <n v="80"/>
    <n v="188"/>
    <n v="166"/>
    <n v="197"/>
    <n v="73.725490196078439"/>
    <n v="65.098039215686271"/>
    <n v="77.254901960784323"/>
    <n v="0.71199999999999997"/>
    <x v="0"/>
    <x v="1"/>
    <n v="4216"/>
    <n v="5.27"/>
    <n v="13.9"/>
    <n v="43.4"/>
    <n v="329914"/>
    <n v="100.6"/>
    <n v="32.5"/>
    <s v="Raabin_WBC"/>
    <s v="Wright"/>
    <s v="Olympus_BX51"/>
    <n v="100"/>
    <n v="360"/>
    <n v="0"/>
    <n v="0.8478"/>
    <n v="0.85740000000000005"/>
    <n v="9.6000000000000529E-3"/>
  </r>
  <r>
    <s v="CELL_001899"/>
    <x v="5"/>
    <x v="1"/>
    <s v="Normal_WBC"/>
    <n v="10.32"/>
    <n v="71"/>
    <n v="0.69899999999999995"/>
    <n v="0.23799999999999999"/>
    <n v="298.31932773109247"/>
    <n v="0.86599999999999999"/>
    <n v="0.193"/>
    <n v="1"/>
    <n v="1"/>
    <n v="0.89400000000000002"/>
    <n v="227"/>
    <n v="67"/>
    <n v="201"/>
    <n v="156"/>
    <n v="202"/>
    <n v="78.82352941176471"/>
    <n v="61.176470588235297"/>
    <n v="79.215686274509807"/>
    <n v="0.88700000000000001"/>
    <x v="2"/>
    <x v="0"/>
    <n v="4368"/>
    <n v="4.1399999999999997"/>
    <n v="16.600000000000001"/>
    <n v="60"/>
    <n v="128677"/>
    <n v="78.8"/>
    <n v="34.700000000000003"/>
    <s v="Raabin_WBC"/>
    <s v="Giemsa"/>
    <s v="Zeiss_Axio"/>
    <n v="100"/>
    <n v="360"/>
    <n v="0.15409999999999999"/>
    <n v="0.89580000000000004"/>
    <n v="0.8871"/>
    <n v="-8.700000000000041E-3"/>
  </r>
  <r>
    <s v="CELL_001650"/>
    <x v="5"/>
    <x v="1"/>
    <s v="Normal_WBC"/>
    <n v="9.5399999999999991"/>
    <n v="77.400000000000006"/>
    <n v="0.83"/>
    <n v="0.222"/>
    <n v="348.64864864864865"/>
    <n v="0.86899999999999999"/>
    <n v="0.29199999999999998"/>
    <n v="1.1299999999999999"/>
    <n v="1.1000000000000001"/>
    <n v="0.93"/>
    <n v="250"/>
    <n v="51"/>
    <n v="191"/>
    <n v="154"/>
    <n v="214"/>
    <n v="74.901960784313729"/>
    <n v="60.392156862745097"/>
    <n v="83.921568627450981"/>
    <n v="0.71699999999999997"/>
    <x v="0"/>
    <x v="1"/>
    <n v="7934"/>
    <n v="5.25"/>
    <n v="12.5"/>
    <n v="39.299999999999997"/>
    <n v="271484"/>
    <n v="97.5"/>
    <n v="34.299999999999997"/>
    <s v="CytoData"/>
    <s v="Giemsa"/>
    <s v="Zeiss_Axio"/>
    <n v="60"/>
    <n v="360"/>
    <n v="7.7399999999999997E-2"/>
    <n v="0.81379999999999997"/>
    <n v="0.82479999999999998"/>
    <n v="1.100000000000001E-2"/>
  </r>
  <r>
    <s v="CELL_003337"/>
    <x v="2"/>
    <x v="1"/>
    <s v="Normal_RBC"/>
    <n v="6.86"/>
    <n v="0"/>
    <n v="0"/>
    <n v="1"/>
    <n v="0"/>
    <n v="0.91600000000000004"/>
    <n v="0.109"/>
    <n v="0.62"/>
    <n v="1"/>
    <n v="0.96299999999999997"/>
    <n v="180"/>
    <n v="50"/>
    <n v="239"/>
    <n v="108"/>
    <n v="136"/>
    <n v="93.725490196078425"/>
    <n v="42.352941176470587"/>
    <n v="53.333333333333336"/>
    <n v="0.40699999999999997"/>
    <x v="0"/>
    <x v="0"/>
    <n v="5756"/>
    <n v="4.5199999999999996"/>
    <n v="10.6"/>
    <n v="42.4"/>
    <n v="221478"/>
    <n v="69.599999999999994"/>
    <n v="34.299999999999997"/>
    <s v="CytoData"/>
    <s v="Giemsa"/>
    <s v="Leica_DM2000"/>
    <n v="100"/>
    <n v="256"/>
    <n v="0.1031"/>
    <n v="0.95679999999999998"/>
    <n v="0.9012"/>
    <n v="-5.5599999999999983E-2"/>
  </r>
  <r>
    <s v="CELL_000259"/>
    <x v="1"/>
    <x v="1"/>
    <s v="Normal_WBC"/>
    <n v="12.01"/>
    <n v="48"/>
    <n v="0.68100000000000005"/>
    <n v="0.42"/>
    <n v="114.28571428571429"/>
    <n v="0.81200000000000006"/>
    <n v="0.26400000000000001"/>
    <n v="3.1"/>
    <n v="3.7"/>
    <n v="0.83599999999999997"/>
    <n v="427"/>
    <n v="75"/>
    <n v="193"/>
    <n v="162"/>
    <n v="186"/>
    <n v="75.686274509803923"/>
    <n v="63.529411764705877"/>
    <n v="72.941176470588232"/>
    <n v="0.66600000000000004"/>
    <x v="1"/>
    <x v="0"/>
    <n v="7180"/>
    <n v="4.29"/>
    <n v="16.100000000000001"/>
    <n v="33.700000000000003"/>
    <n v="387526"/>
    <n v="105.4"/>
    <n v="33.200000000000003"/>
    <s v="Raabin_WBC"/>
    <s v="Giemsa"/>
    <s v="Leica_DM2000"/>
    <n v="40"/>
    <n v="512"/>
    <n v="0.1234"/>
    <n v="0.85199999999999998"/>
    <n v="0.96150000000000002"/>
    <n v="0.10950000000000004"/>
  </r>
  <r>
    <s v="CELL_002925"/>
    <x v="2"/>
    <x v="1"/>
    <s v="Normal_RBC"/>
    <n v="7.59"/>
    <n v="0"/>
    <n v="0"/>
    <n v="1"/>
    <n v="0"/>
    <n v="0.86699999999999999"/>
    <n v="0.2"/>
    <n v="0.6"/>
    <n v="1"/>
    <n v="0.96099999999999997"/>
    <n v="176"/>
    <n v="52"/>
    <n v="251"/>
    <n v="134"/>
    <n v="128"/>
    <n v="98.431372549019599"/>
    <n v="52.549019607843142"/>
    <n v="50.196078431372548"/>
    <n v="0.46600000000000003"/>
    <x v="1"/>
    <x v="0"/>
    <n v="7506"/>
    <n v="5.32"/>
    <n v="13.7"/>
    <n v="51.3"/>
    <n v="322034"/>
    <n v="81.099999999999994"/>
    <n v="33.799999999999997"/>
    <s v="CytoData"/>
    <s v="May_Grunwald_Giemsa"/>
    <s v="Leica_DM2000"/>
    <n v="60"/>
    <n v="512"/>
    <n v="0.10009999999999999"/>
    <n v="0.89770000000000005"/>
    <n v="0.8367"/>
    <n v="-6.1000000000000054E-2"/>
  </r>
  <r>
    <s v="CELL_002435"/>
    <x v="10"/>
    <x v="1"/>
    <s v="Normal_WBC"/>
    <n v="12.13"/>
    <n v="52.2"/>
    <n v="0.52700000000000002"/>
    <n v="0.55800000000000005"/>
    <n v="93.548387096774192"/>
    <n v="0.747"/>
    <n v="0.40600000000000003"/>
    <n v="4.63"/>
    <n v="2.1"/>
    <n v="0.80400000000000005"/>
    <n v="409"/>
    <n v="54"/>
    <n v="213"/>
    <n v="138"/>
    <n v="162"/>
    <n v="83.529411764705884"/>
    <n v="54.117647058823529"/>
    <n v="63.529411764705877"/>
    <n v="0.77100000000000002"/>
    <x v="1"/>
    <x v="1"/>
    <n v="5517"/>
    <n v="5.38"/>
    <n v="11.5"/>
    <n v="37.200000000000003"/>
    <n v="308879"/>
    <n v="85.7"/>
    <n v="32.6"/>
    <s v="Raabin_WBC"/>
    <s v="Wright"/>
    <s v="Zeiss_Axio"/>
    <n v="60"/>
    <n v="512"/>
    <n v="0"/>
    <n v="0.88419999999999999"/>
    <n v="1"/>
    <n v="0.11580000000000001"/>
  </r>
  <r>
    <s v="CELL_000848"/>
    <x v="1"/>
    <x v="1"/>
    <s v="Normal_WBC"/>
    <n v="13.09"/>
    <n v="48.6"/>
    <n v="0.36299999999999999"/>
    <n v="0.52400000000000002"/>
    <n v="92.748091603053439"/>
    <n v="0.72899999999999998"/>
    <n v="0.52100000000000002"/>
    <n v="3.48"/>
    <n v="4"/>
    <n v="0.872"/>
    <n v="425"/>
    <n v="72"/>
    <n v="229"/>
    <n v="161"/>
    <n v="174"/>
    <n v="89.803921568627459"/>
    <n v="63.13725490196078"/>
    <n v="68.235294117647058"/>
    <n v="0.69099999999999995"/>
    <x v="1"/>
    <x v="1"/>
    <n v="1715"/>
    <n v="5.63"/>
    <n v="13.2"/>
    <n v="50.2"/>
    <n v="281804"/>
    <n v="83.7"/>
    <n v="33.4"/>
    <s v="CytoData"/>
    <s v="Giemsa"/>
    <s v="Olympus_BX51"/>
    <n v="60"/>
    <n v="224"/>
    <n v="2.1000000000000001E-2"/>
    <n v="0.9304"/>
    <n v="0.88980000000000004"/>
    <n v="-4.0599999999999969E-2"/>
  </r>
  <r>
    <s v="CELL_002823"/>
    <x v="2"/>
    <x v="1"/>
    <s v="Normal_RBC"/>
    <n v="7.38"/>
    <n v="0"/>
    <n v="0"/>
    <n v="1"/>
    <n v="0"/>
    <n v="0.83599999999999997"/>
    <n v="0.19"/>
    <n v="0.31"/>
    <n v="1"/>
    <n v="0.88400000000000001"/>
    <n v="191"/>
    <n v="57"/>
    <n v="224"/>
    <n v="114"/>
    <n v="136"/>
    <n v="87.843137254901961"/>
    <n v="44.705882352941181"/>
    <n v="53.333333333333336"/>
    <n v="0.48399999999999999"/>
    <x v="0"/>
    <x v="1"/>
    <n v="9358"/>
    <n v="5.86"/>
    <n v="13.7"/>
    <n v="36.200000000000003"/>
    <n v="311480"/>
    <n v="89.3"/>
    <n v="35.299999999999997"/>
    <s v="PBC_Dataset"/>
    <s v="May_Grunwald_Giemsa"/>
    <s v="Olympus_BX51"/>
    <n v="60"/>
    <n v="224"/>
    <n v="4.3099999999999999E-2"/>
    <n v="0.92490000000000006"/>
    <n v="0.88690000000000002"/>
    <n v="-3.8000000000000034E-2"/>
  </r>
  <r>
    <s v="CELL_004314"/>
    <x v="13"/>
    <x v="0"/>
    <s v="Leukemia"/>
    <n v="13.83"/>
    <n v="77.2"/>
    <n v="0.36099999999999999"/>
    <n v="0.17799999999999999"/>
    <n v="433.70786516853934"/>
    <n v="0.92200000000000004"/>
    <n v="0.17799999999999999"/>
    <n v="1.08"/>
    <n v="1"/>
    <n v="0.85699999999999998"/>
    <n v="536"/>
    <n v="100"/>
    <n v="201"/>
    <n v="137"/>
    <n v="196"/>
    <n v="78.82352941176471"/>
    <n v="53.725490196078432"/>
    <n v="76.862745098039227"/>
    <n v="0.63700000000000001"/>
    <x v="1"/>
    <x v="0"/>
    <n v="11526"/>
    <n v="3.84"/>
    <n v="11.6"/>
    <n v="36.700000000000003"/>
    <n v="308005"/>
    <n v="95"/>
    <n v="34"/>
    <s v="CytoData"/>
    <s v="Giemsa"/>
    <s v="Olympus_BX51"/>
    <n v="60"/>
    <n v="360"/>
    <n v="0.89510000000000001"/>
    <n v="0.89549999999999996"/>
    <n v="1"/>
    <n v="0.10450000000000004"/>
  </r>
  <r>
    <s v="CELL_004987"/>
    <x v="17"/>
    <x v="0"/>
    <s v="Sickle_Cell_Anemia"/>
    <n v="5.54"/>
    <n v="0"/>
    <n v="0"/>
    <n v="1"/>
    <n v="0"/>
    <n v="0.42499999999999999"/>
    <n v="0.875"/>
    <n v="0.25"/>
    <n v="1"/>
    <n v="0.76100000000000001"/>
    <n v="154"/>
    <n v="52"/>
    <n v="246"/>
    <n v="140"/>
    <n v="120"/>
    <n v="96.470588235294116"/>
    <n v="54.901960784313729"/>
    <n v="47.058823529411761"/>
    <n v="0.53700000000000003"/>
    <x v="1"/>
    <x v="1"/>
    <n v="6052"/>
    <n v="5.26"/>
    <n v="11.8"/>
    <n v="32.4"/>
    <n v="369167"/>
    <n v="98.6"/>
    <n v="31.2"/>
    <s v="CytoData"/>
    <s v="Wright"/>
    <s v="Olympus_BX51"/>
    <n v="100"/>
    <n v="360"/>
    <n v="1"/>
    <n v="0.70779999999999998"/>
    <n v="0.76590000000000003"/>
    <n v="5.8100000000000041E-2"/>
  </r>
  <r>
    <s v="CELL_004679"/>
    <x v="12"/>
    <x v="0"/>
    <s v="Anemia"/>
    <n v="4.1399999999999997"/>
    <n v="0"/>
    <n v="0"/>
    <n v="1"/>
    <n v="0"/>
    <n v="0.55100000000000005"/>
    <n v="0.92300000000000004"/>
    <n v="0.45"/>
    <n v="1"/>
    <n v="0.747"/>
    <n v="115"/>
    <n v="41"/>
    <n v="239"/>
    <n v="109"/>
    <n v="144"/>
    <n v="93.725490196078425"/>
    <n v="42.745098039215684"/>
    <n v="56.470588235294116"/>
    <n v="0.47099999999999997"/>
    <x v="1"/>
    <x v="1"/>
    <n v="5519"/>
    <n v="4.6900000000000004"/>
    <n v="10.7"/>
    <n v="44"/>
    <n v="370526"/>
    <n v="112.8"/>
    <n v="35.799999999999997"/>
    <s v="CytoData"/>
    <s v="Wright"/>
    <s v="Olympus_BX51"/>
    <n v="100"/>
    <n v="256"/>
    <n v="0.73199999999999998"/>
    <n v="0.80730000000000002"/>
    <n v="0.8296"/>
    <n v="2.2299999999999986E-2"/>
  </r>
  <r>
    <s v="CELL_005803"/>
    <x v="18"/>
    <x v="0"/>
    <s v="Artefact"/>
    <n v="8.7899999999999991"/>
    <n v="23.7"/>
    <n v="0.187"/>
    <n v="0.67400000000000004"/>
    <n v="35.163204747774479"/>
    <n v="0.80400000000000005"/>
    <n v="0.61899999999999999"/>
    <n v="2.63"/>
    <n v="2.8"/>
    <n v="0.621"/>
    <n v="221"/>
    <n v="80"/>
    <n v="129"/>
    <n v="121"/>
    <n v="237"/>
    <n v="50.588235294117645"/>
    <n v="47.450980392156858"/>
    <n v="92.941176470588232"/>
    <n v="0.5"/>
    <x v="1"/>
    <x v="0"/>
    <n v="7482"/>
    <n v="5.19"/>
    <n v="13.6"/>
    <n v="35.9"/>
    <n v="96383"/>
    <n v="85.1"/>
    <n v="35.799999999999997"/>
    <s v="Raabin_WBC"/>
    <s v="Wright"/>
    <s v="Zeiss_Axio"/>
    <n v="60"/>
    <n v="512"/>
    <n v="0.83499999999999996"/>
    <n v="0.57130000000000003"/>
    <n v="0.51119999999999999"/>
    <n v="-6.0100000000000042E-2"/>
  </r>
  <r>
    <s v="CELL_001234"/>
    <x v="5"/>
    <x v="1"/>
    <s v="Normal_WBC"/>
    <n v="8.91"/>
    <n v="85.8"/>
    <n v="0.77100000000000002"/>
    <n v="0.14599999999999999"/>
    <n v="587.67123287671234"/>
    <n v="0.91100000000000003"/>
    <n v="0.24399999999999999"/>
    <n v="0.87"/>
    <n v="1"/>
    <n v="0.90300000000000002"/>
    <n v="280"/>
    <n v="62"/>
    <n v="195"/>
    <n v="163"/>
    <n v="188"/>
    <n v="76.470588235294116"/>
    <n v="63.921568627450974"/>
    <n v="73.725490196078439"/>
    <n v="0.82"/>
    <x v="2"/>
    <x v="0"/>
    <n v="11219"/>
    <n v="5.25"/>
    <n v="12.4"/>
    <n v="36.5"/>
    <n v="330328"/>
    <n v="78.5"/>
    <n v="34"/>
    <s v="PBC_Dataset"/>
    <s v="Giemsa"/>
    <s v="Leica_DM2000"/>
    <n v="60"/>
    <n v="224"/>
    <n v="3.3300000000000003E-2"/>
    <n v="0.8982"/>
    <n v="0.82550000000000001"/>
    <n v="-7.2699999999999987E-2"/>
  </r>
  <r>
    <s v="CELL_001128"/>
    <x v="5"/>
    <x v="1"/>
    <s v="Normal_WBC"/>
    <n v="8.59"/>
    <n v="81.8"/>
    <n v="0.76"/>
    <n v="0.17"/>
    <n v="481.17647058823525"/>
    <n v="0.89700000000000002"/>
    <n v="0.23699999999999999"/>
    <n v="1.27"/>
    <n v="1"/>
    <n v="0.92900000000000005"/>
    <n v="346"/>
    <n v="65"/>
    <n v="204"/>
    <n v="161"/>
    <n v="191"/>
    <n v="80"/>
    <n v="63.13725490196078"/>
    <n v="74.901960784313729"/>
    <n v="0.71"/>
    <x v="0"/>
    <x v="1"/>
    <n v="8231"/>
    <n v="6.18"/>
    <n v="11.6"/>
    <n v="31.9"/>
    <n v="291103"/>
    <n v="91.2"/>
    <n v="33.299999999999997"/>
    <s v="PBC_Dataset"/>
    <s v="Giemsa"/>
    <s v="Olympus_BX51"/>
    <n v="60"/>
    <n v="224"/>
    <n v="6.6000000000000003E-2"/>
    <n v="0.9214"/>
    <n v="0.91059999999999997"/>
    <n v="-1.0800000000000032E-2"/>
  </r>
  <r>
    <s v="CELL_005565"/>
    <x v="3"/>
    <x v="0"/>
    <s v="Infection"/>
    <n v="11.84"/>
    <n v="68.8"/>
    <n v="0.76200000000000001"/>
    <n v="0.29199999999999998"/>
    <n v="235.61643835616439"/>
    <n v="0.85699999999999998"/>
    <n v="0.33300000000000002"/>
    <n v="1.6"/>
    <n v="1.3"/>
    <n v="0.82299999999999995"/>
    <n v="542"/>
    <n v="94"/>
    <n v="232"/>
    <n v="144"/>
    <n v="185"/>
    <n v="90.980392156862749"/>
    <n v="56.470588235294116"/>
    <n v="72.549019607843135"/>
    <n v="0.78800000000000003"/>
    <x v="1"/>
    <x v="1"/>
    <n v="4340"/>
    <n v="5.86"/>
    <n v="12"/>
    <n v="39.5"/>
    <n v="158661"/>
    <n v="115.3"/>
    <n v="34.4"/>
    <s v="Raabin_WBC"/>
    <s v="May_Grunwald_Giemsa"/>
    <s v="Leica_DM2000"/>
    <n v="60"/>
    <n v="256"/>
    <n v="0.84319999999999995"/>
    <n v="0.81030000000000002"/>
    <n v="0.85319999999999996"/>
    <n v="4.2899999999999938E-2"/>
  </r>
  <r>
    <s v="CELL_001968"/>
    <x v="4"/>
    <x v="1"/>
    <s v="Normal_WBC"/>
    <n v="17.3"/>
    <n v="65.5"/>
    <n v="0.45900000000000002"/>
    <n v="0.39900000000000002"/>
    <n v="164.16040100250626"/>
    <n v="0.69799999999999995"/>
    <n v="0.6"/>
    <n v="2.62"/>
    <n v="1.2"/>
    <n v="0.77900000000000003"/>
    <n v="654"/>
    <n v="96"/>
    <n v="212"/>
    <n v="164"/>
    <n v="183"/>
    <n v="83.137254901960787"/>
    <n v="64.313725490196077"/>
    <n v="71.764705882352942"/>
    <n v="0.61699999999999999"/>
    <x v="1"/>
    <x v="0"/>
    <n v="5480"/>
    <n v="5.2"/>
    <n v="14.5"/>
    <n v="37.9"/>
    <n v="300886"/>
    <n v="77.5"/>
    <n v="34"/>
    <s v="Raabin_WBC"/>
    <s v="Wright"/>
    <s v="Leica_DM2000"/>
    <n v="100"/>
    <n v="224"/>
    <n v="7.0999999999999994E-2"/>
    <n v="0.93820000000000003"/>
    <n v="0.89839999999999998"/>
    <n v="-3.9800000000000058E-2"/>
  </r>
  <r>
    <s v="CELL_000559"/>
    <x v="1"/>
    <x v="1"/>
    <s v="Normal_WBC"/>
    <n v="12.64"/>
    <n v="47.1"/>
    <n v="0.45100000000000001"/>
    <n v="0.46500000000000002"/>
    <n v="101.29032258064515"/>
    <n v="0.8"/>
    <n v="0.30099999999999999"/>
    <n v="2.91"/>
    <n v="2.4"/>
    <n v="0.88900000000000001"/>
    <n v="355"/>
    <n v="76"/>
    <n v="209"/>
    <n v="179"/>
    <n v="173"/>
    <n v="81.960784313725483"/>
    <n v="70.196078431372541"/>
    <n v="67.843137254901961"/>
    <n v="0.65400000000000003"/>
    <x v="1"/>
    <x v="1"/>
    <n v="2753"/>
    <n v="4.0999999999999996"/>
    <n v="11.6"/>
    <n v="42.5"/>
    <n v="201628"/>
    <n v="74.5"/>
    <n v="33.6"/>
    <s v="CytoData"/>
    <s v="Giemsa"/>
    <s v="Leica_DM2000"/>
    <n v="60"/>
    <n v="360"/>
    <n v="0.1018"/>
    <n v="0.92749999999999999"/>
    <n v="0.9617"/>
    <n v="3.4200000000000008E-2"/>
  </r>
  <r>
    <s v="CELL_000905"/>
    <x v="1"/>
    <x v="1"/>
    <s v="Normal_WBC"/>
    <n v="11.96"/>
    <n v="51"/>
    <n v="0.61099999999999999"/>
    <n v="0.45200000000000001"/>
    <n v="112.83185840707964"/>
    <n v="0.69399999999999995"/>
    <n v="0.20899999999999999"/>
    <n v="3.35"/>
    <n v="3"/>
    <n v="0.84199999999999997"/>
    <n v="381"/>
    <n v="73"/>
    <n v="204"/>
    <n v="186"/>
    <n v="199"/>
    <n v="80"/>
    <n v="72.941176470588232"/>
    <n v="78.039215686274517"/>
    <n v="0.74399999999999999"/>
    <x v="1"/>
    <x v="1"/>
    <n v="7060"/>
    <n v="5.22"/>
    <n v="11.2"/>
    <n v="35.700000000000003"/>
    <n v="116207"/>
    <n v="116"/>
    <n v="33.4"/>
    <s v="Raabin_WBC"/>
    <s v="Giemsa"/>
    <s v="Olympus_BX51"/>
    <n v="40"/>
    <n v="256"/>
    <n v="7.0800000000000002E-2"/>
    <n v="0.87350000000000005"/>
    <n v="0.76770000000000005"/>
    <n v="-0.10580000000000001"/>
  </r>
  <r>
    <s v="CELL_002615"/>
    <x v="10"/>
    <x v="1"/>
    <s v="Normal_WBC"/>
    <n v="12.85"/>
    <n v="36.5"/>
    <n v="0.63"/>
    <n v="0.47399999999999998"/>
    <n v="77.004219409282697"/>
    <n v="0.8"/>
    <n v="0.434"/>
    <n v="4.01"/>
    <n v="2"/>
    <n v="0.78800000000000003"/>
    <n v="470"/>
    <n v="80"/>
    <n v="235"/>
    <n v="171"/>
    <n v="167"/>
    <n v="92.156862745098039"/>
    <n v="67.058823529411754"/>
    <n v="65.490196078431367"/>
    <n v="0.69"/>
    <x v="0"/>
    <x v="1"/>
    <n v="9062"/>
    <n v="5.26"/>
    <n v="17.600000000000001"/>
    <n v="32.799999999999997"/>
    <n v="204493"/>
    <n v="105.7"/>
    <n v="31.9"/>
    <s v="PBC_Dataset"/>
    <s v="Wright"/>
    <s v="Olympus_BX51"/>
    <n v="40"/>
    <n v="256"/>
    <n v="9.0700000000000003E-2"/>
    <n v="0.92720000000000002"/>
    <n v="0.9758"/>
    <n v="4.8599999999999977E-2"/>
  </r>
  <r>
    <s v="CELL_000485"/>
    <x v="1"/>
    <x v="1"/>
    <s v="Normal_WBC"/>
    <n v="12.69"/>
    <n v="62"/>
    <n v="0.65200000000000002"/>
    <n v="0.48099999999999998"/>
    <n v="128.8981288981289"/>
    <n v="0.77200000000000002"/>
    <n v="0.42099999999999999"/>
    <n v="2.79"/>
    <n v="3.6"/>
    <n v="0.76500000000000001"/>
    <n v="330"/>
    <n v="72"/>
    <n v="228"/>
    <n v="173"/>
    <n v="183"/>
    <n v="89.411764705882362"/>
    <n v="67.843137254901961"/>
    <n v="71.764705882352942"/>
    <n v="0.77200000000000002"/>
    <x v="1"/>
    <x v="0"/>
    <n v="5577"/>
    <n v="5.07"/>
    <n v="12.8"/>
    <n v="41.6"/>
    <n v="333910"/>
    <n v="85.4"/>
    <n v="33.200000000000003"/>
    <s v="Raabin_WBC"/>
    <s v="May_Grunwald_Giemsa"/>
    <s v="Olympus_BX51"/>
    <n v="100"/>
    <n v="512"/>
    <n v="0.11550000000000001"/>
    <n v="0.90049999999999997"/>
    <n v="0.90439999999999998"/>
    <n v="3.9000000000000146E-3"/>
  </r>
  <r>
    <s v="CELL_002212"/>
    <x v="4"/>
    <x v="1"/>
    <s v="Normal_WBC"/>
    <n v="18.28"/>
    <n v="57.1"/>
    <n v="0.379"/>
    <n v="0.48099999999999998"/>
    <n v="118.71101871101872"/>
    <n v="0.70899999999999996"/>
    <n v="0.376"/>
    <n v="1.43"/>
    <n v="1"/>
    <n v="0.86199999999999999"/>
    <n v="574"/>
    <n v="86"/>
    <n v="227"/>
    <n v="165"/>
    <n v="175"/>
    <n v="89.019607843137251"/>
    <n v="64.705882352941174"/>
    <n v="68.627450980392155"/>
    <n v="0.65400000000000003"/>
    <x v="1"/>
    <x v="1"/>
    <n v="8494"/>
    <n v="5.46"/>
    <n v="10.199999999999999"/>
    <n v="38.700000000000003"/>
    <n v="316850"/>
    <n v="109.3"/>
    <n v="35.299999999999997"/>
    <s v="Raabin_WBC"/>
    <s v="Giemsa"/>
    <s v="Leica_DM2000"/>
    <n v="60"/>
    <n v="512"/>
    <n v="6.5100000000000005E-2"/>
    <n v="0.90159999999999996"/>
    <n v="0.98140000000000005"/>
    <n v="7.9800000000000093E-2"/>
  </r>
  <r>
    <s v="CELL_001321"/>
    <x v="5"/>
    <x v="1"/>
    <s v="Normal_WBC"/>
    <n v="8"/>
    <n v="79.7"/>
    <n v="1"/>
    <n v="0.29299999999999998"/>
    <n v="272.01365187713316"/>
    <n v="0.83"/>
    <n v="0.22500000000000001"/>
    <n v="1.01"/>
    <n v="1"/>
    <n v="0.94699999999999995"/>
    <n v="274"/>
    <n v="53"/>
    <n v="213"/>
    <n v="140"/>
    <n v="197"/>
    <n v="83.529411764705884"/>
    <n v="54.901960784313729"/>
    <n v="77.254901960784323"/>
    <n v="0.63100000000000001"/>
    <x v="1"/>
    <x v="0"/>
    <n v="4434"/>
    <n v="4.74"/>
    <n v="13.7"/>
    <n v="38.6"/>
    <n v="206062"/>
    <n v="100.5"/>
    <n v="36.299999999999997"/>
    <s v="PBC_Dataset"/>
    <s v="Wright"/>
    <s v="Leica_DM2000"/>
    <n v="100"/>
    <n v="512"/>
    <n v="8.0299999999999996E-2"/>
    <n v="0.95489999999999997"/>
    <n v="0.94279999999999997"/>
    <n v="-1.21E-2"/>
  </r>
  <r>
    <s v="CELL_005228"/>
    <x v="14"/>
    <x v="0"/>
    <s v="Anemia"/>
    <n v="8.58"/>
    <n v="0"/>
    <n v="0"/>
    <n v="1"/>
    <n v="0"/>
    <n v="0.84199999999999997"/>
    <n v="0.20699999999999999"/>
    <n v="1.1599999999999999"/>
    <n v="1"/>
    <n v="0.88400000000000001"/>
    <n v="222"/>
    <n v="58"/>
    <n v="216"/>
    <n v="133"/>
    <n v="141"/>
    <n v="84.705882352941174"/>
    <n v="52.156862745098046"/>
    <n v="55.294117647058826"/>
    <n v="0.46400000000000002"/>
    <x v="1"/>
    <x v="0"/>
    <n v="8797"/>
    <n v="4.93"/>
    <n v="15.1"/>
    <n v="35.6"/>
    <n v="174576"/>
    <n v="74.8"/>
    <n v="35.700000000000003"/>
    <s v="PBC_Dataset"/>
    <s v="May_Grunwald_Giemsa"/>
    <s v="Olympus_BX51"/>
    <n v="100"/>
    <n v="224"/>
    <n v="0.89300000000000002"/>
    <n v="0.67649999999999999"/>
    <n v="0.61870000000000003"/>
    <n v="-5.7799999999999963E-2"/>
  </r>
  <r>
    <s v="CELL_002556"/>
    <x v="10"/>
    <x v="1"/>
    <s v="Normal_WBC"/>
    <n v="11.85"/>
    <n v="51.4"/>
    <n v="0.60399999999999998"/>
    <n v="0.52300000000000002"/>
    <n v="98.279158699808789"/>
    <n v="0.67100000000000004"/>
    <n v="0.432"/>
    <n v="4.22"/>
    <n v="1.7"/>
    <n v="0.85"/>
    <n v="444"/>
    <n v="73"/>
    <n v="248"/>
    <n v="160"/>
    <n v="151"/>
    <n v="97.254901960784309"/>
    <n v="62.745098039215684"/>
    <n v="59.215686274509807"/>
    <n v="0.622"/>
    <x v="1"/>
    <x v="1"/>
    <n v="4474"/>
    <n v="6.88"/>
    <n v="16.399999999999999"/>
    <n v="37.4"/>
    <n v="66149"/>
    <n v="69.2"/>
    <n v="30.3"/>
    <s v="Raabin_WBC"/>
    <s v="Giemsa"/>
    <s v="Leica_DM2000"/>
    <n v="60"/>
    <n v="512"/>
    <n v="9.3299999999999994E-2"/>
    <n v="0.88570000000000004"/>
    <n v="0.98870000000000002"/>
    <n v="0.10299999999999998"/>
  </r>
  <r>
    <s v="CELL_000008"/>
    <x v="1"/>
    <x v="1"/>
    <s v="Normal_WBC"/>
    <n v="11.48"/>
    <n v="48.5"/>
    <n v="0.51600000000000001"/>
    <n v="0.50800000000000001"/>
    <n v="95.472440944881882"/>
    <n v="0.85799999999999998"/>
    <n v="0.45700000000000002"/>
    <n v="2.2999999999999998"/>
    <n v="4.0999999999999996"/>
    <n v="0.72799999999999998"/>
    <n v="464"/>
    <n v="69"/>
    <n v="220"/>
    <n v="140"/>
    <n v="202"/>
    <n v="86.274509803921575"/>
    <n v="54.901960784313729"/>
    <n v="79.215686274509807"/>
    <n v="0.54700000000000004"/>
    <x v="1"/>
    <x v="0"/>
    <n v="5328"/>
    <n v="5.34"/>
    <n v="15.7"/>
    <n v="34.9"/>
    <n v="168012"/>
    <n v="95.1"/>
    <n v="34.5"/>
    <s v="CytoData"/>
    <s v="Wright"/>
    <s v="Zeiss_Axio"/>
    <n v="40"/>
    <n v="224"/>
    <n v="0.1216"/>
    <n v="0.88009999999999999"/>
    <n v="0.99319999999999997"/>
    <n v="0.11309999999999998"/>
  </r>
  <r>
    <s v="CELL_002316"/>
    <x v="4"/>
    <x v="1"/>
    <s v="Normal_WBC"/>
    <n v="13.17"/>
    <n v="55.7"/>
    <n v="0.61399999999999999"/>
    <n v="0.32200000000000001"/>
    <n v="172.98136645962734"/>
    <n v="0.53800000000000003"/>
    <n v="0.54200000000000004"/>
    <n v="2.12"/>
    <n v="1.3"/>
    <n v="0.68799999999999994"/>
    <n v="623"/>
    <n v="81"/>
    <n v="216"/>
    <n v="174"/>
    <n v="179"/>
    <n v="84.705882352941174"/>
    <n v="68.235294117647058"/>
    <n v="70.196078431372541"/>
    <n v="0.47699999999999998"/>
    <x v="1"/>
    <x v="1"/>
    <n v="9006"/>
    <n v="4.46"/>
    <n v="10.4"/>
    <n v="45.5"/>
    <n v="308701"/>
    <n v="80.900000000000006"/>
    <n v="33.200000000000003"/>
    <s v="PBC_Dataset"/>
    <s v="Wright"/>
    <s v="Olympus_BX51"/>
    <n v="60"/>
    <n v="256"/>
    <n v="0.14710000000000001"/>
    <n v="1"/>
    <n v="0.94530000000000003"/>
    <n v="-5.4699999999999971E-2"/>
  </r>
  <r>
    <s v="CELL_005472"/>
    <x v="11"/>
    <x v="0"/>
    <s v="Infection"/>
    <n v="13.58"/>
    <n v="52.3"/>
    <n v="0.60499999999999998"/>
    <n v="0.503"/>
    <n v="103.97614314115307"/>
    <n v="0.82399999999999995"/>
    <n v="0.47599999999999998"/>
    <n v="3.63"/>
    <n v="2.6"/>
    <n v="0.81200000000000006"/>
    <n v="451"/>
    <n v="71"/>
    <n v="191"/>
    <n v="149"/>
    <n v="196"/>
    <n v="74.901960784313729"/>
    <n v="58.431372549019613"/>
    <n v="76.862745098039227"/>
    <n v="0.63100000000000001"/>
    <x v="2"/>
    <x v="1"/>
    <n v="4289"/>
    <n v="4.04"/>
    <n v="16.399999999999999"/>
    <n v="47.2"/>
    <n v="232973"/>
    <n v="71.099999999999994"/>
    <n v="34.799999999999997"/>
    <s v="Raabin_WBC"/>
    <s v="Giemsa"/>
    <s v="Zeiss_Axio"/>
    <n v="40"/>
    <n v="224"/>
    <n v="0.62539999999999996"/>
    <n v="0.85"/>
    <n v="0.8004"/>
    <n v="-4.9599999999999977E-2"/>
  </r>
  <r>
    <s v="CELL_004297"/>
    <x v="13"/>
    <x v="0"/>
    <s v="Leukemia"/>
    <n v="16.16"/>
    <n v="86"/>
    <n v="0.50600000000000001"/>
    <n v="0.222"/>
    <n v="387.38738738738738"/>
    <n v="0.82799999999999996"/>
    <n v="0.28799999999999998"/>
    <n v="0.56000000000000005"/>
    <n v="1"/>
    <n v="0.80400000000000005"/>
    <n v="568"/>
    <n v="78"/>
    <n v="218"/>
    <n v="164"/>
    <n v="205"/>
    <n v="85.490196078431367"/>
    <n v="64.313725490196077"/>
    <n v="80.392156862745097"/>
    <n v="0.84299999999999997"/>
    <x v="0"/>
    <x v="0"/>
    <n v="6835"/>
    <n v="5.79"/>
    <n v="12.2"/>
    <n v="44.4"/>
    <n v="302503"/>
    <n v="99"/>
    <n v="30.1"/>
    <s v="PBC_Dataset"/>
    <s v="Giemsa"/>
    <s v="Leica_DM2000"/>
    <n v="40"/>
    <n v="224"/>
    <n v="0.87549999999999994"/>
    <n v="0.87570000000000003"/>
    <n v="0.82010000000000005"/>
    <n v="-5.5599999999999983E-2"/>
  </r>
  <r>
    <s v="CELL_004229"/>
    <x v="8"/>
    <x v="0"/>
    <s v="Leukemia"/>
    <n v="13.97"/>
    <n v="80.599999999999994"/>
    <n v="0.498"/>
    <n v="7.8E-2"/>
    <n v="1033.3333333333333"/>
    <n v="0.745"/>
    <n v="0.21"/>
    <n v="0.73"/>
    <n v="1.1000000000000001"/>
    <n v="0.93899999999999995"/>
    <n v="761"/>
    <n v="98"/>
    <n v="192"/>
    <n v="152"/>
    <n v="205"/>
    <n v="75.294117647058826"/>
    <n v="59.607843137254903"/>
    <n v="80.392156862745097"/>
    <n v="0.69399999999999995"/>
    <x v="1"/>
    <x v="0"/>
    <n v="8969"/>
    <n v="4.57"/>
    <n v="11.9"/>
    <n v="41"/>
    <n v="215344"/>
    <n v="94.2"/>
    <n v="35.5"/>
    <s v="PBC_Dataset"/>
    <s v="Wright"/>
    <s v="Olympus_BX51"/>
    <n v="100"/>
    <n v="256"/>
    <n v="0.82840000000000003"/>
    <n v="0.66210000000000002"/>
    <n v="0.87509999999999999"/>
    <n v="0.21299999999999997"/>
  </r>
  <r>
    <s v="CELL_005165"/>
    <x v="14"/>
    <x v="0"/>
    <s v="Anemia"/>
    <n v="8.25"/>
    <n v="0"/>
    <n v="0"/>
    <n v="1"/>
    <n v="0"/>
    <n v="0.88300000000000001"/>
    <n v="0.23499999999999999"/>
    <n v="0.61"/>
    <n v="1"/>
    <n v="0.96899999999999997"/>
    <n v="173"/>
    <n v="48"/>
    <n v="220"/>
    <n v="131"/>
    <n v="120"/>
    <n v="86.274509803921575"/>
    <n v="51.372549019607838"/>
    <n v="47.058823529411761"/>
    <n v="0.52800000000000002"/>
    <x v="0"/>
    <x v="1"/>
    <n v="5575"/>
    <n v="5.46"/>
    <n v="14.4"/>
    <n v="38.700000000000003"/>
    <n v="461238"/>
    <n v="97.5"/>
    <n v="33.299999999999997"/>
    <s v="Raabin_WBC"/>
    <s v="Giemsa"/>
    <s v="Olympus_BX51"/>
    <n v="60"/>
    <n v="360"/>
    <n v="0.79769999999999996"/>
    <n v="0.72360000000000002"/>
    <n v="0.87509999999999999"/>
    <n v="0.15149999999999997"/>
  </r>
  <r>
    <s v="CELL_001451"/>
    <x v="5"/>
    <x v="1"/>
    <s v="Normal_WBC"/>
    <n v="10"/>
    <n v="77.400000000000006"/>
    <n v="0.79600000000000004"/>
    <n v="0.20799999999999999"/>
    <n v="372.11538461538464"/>
    <n v="0.85399999999999998"/>
    <n v="0.183"/>
    <n v="0.93"/>
    <n v="1"/>
    <n v="0.98"/>
    <n v="276"/>
    <n v="61"/>
    <n v="200"/>
    <n v="151"/>
    <n v="194"/>
    <n v="78.431372549019613"/>
    <n v="59.215686274509807"/>
    <n v="76.078431372549019"/>
    <n v="0.76600000000000001"/>
    <x v="2"/>
    <x v="1"/>
    <n v="6866"/>
    <n v="4.9400000000000004"/>
    <n v="16.100000000000001"/>
    <n v="47.9"/>
    <n v="235193"/>
    <n v="114.1"/>
    <n v="34.299999999999997"/>
    <s v="Raabin_WBC"/>
    <s v="Wright"/>
    <s v="Olympus_BX51"/>
    <n v="100"/>
    <n v="512"/>
    <n v="0.1027"/>
    <n v="0.96419999999999995"/>
    <n v="0.85670000000000002"/>
    <n v="-0.10749999999999993"/>
  </r>
  <r>
    <s v="CELL_001202"/>
    <x v="5"/>
    <x v="1"/>
    <s v="Normal_WBC"/>
    <n v="9.5399999999999991"/>
    <n v="80.2"/>
    <n v="0.78800000000000003"/>
    <n v="8.2000000000000003E-2"/>
    <n v="978.04878048780483"/>
    <n v="0.90900000000000003"/>
    <n v="0.21099999999999999"/>
    <n v="0.85"/>
    <n v="1"/>
    <n v="0.89800000000000002"/>
    <n v="210"/>
    <n v="58"/>
    <n v="206"/>
    <n v="148"/>
    <n v="198"/>
    <n v="80.784313725490193"/>
    <n v="58.039215686274517"/>
    <n v="77.64705882352942"/>
    <n v="0.72599999999999998"/>
    <x v="0"/>
    <x v="0"/>
    <n v="9613"/>
    <n v="4.09"/>
    <n v="13.9"/>
    <n v="36.700000000000003"/>
    <n v="117426"/>
    <n v="97.2"/>
    <n v="31.6"/>
    <s v="CytoData"/>
    <s v="Wright"/>
    <s v="Olympus_BX51"/>
    <n v="100"/>
    <n v="256"/>
    <n v="5.4100000000000002E-2"/>
    <n v="0.8669"/>
    <n v="0.91269999999999996"/>
    <n v="4.5799999999999952E-2"/>
  </r>
  <r>
    <s v="CELL_002427"/>
    <x v="10"/>
    <x v="1"/>
    <s v="Normal_WBC"/>
    <n v="13.12"/>
    <n v="50.1"/>
    <n v="0.59599999999999997"/>
    <n v="0.48"/>
    <n v="104.375"/>
    <n v="0.81399999999999995"/>
    <n v="0.46500000000000002"/>
    <n v="4.5"/>
    <n v="1.8"/>
    <n v="0.85499999999999998"/>
    <n v="496"/>
    <n v="80"/>
    <n v="255"/>
    <n v="155"/>
    <n v="154"/>
    <n v="100"/>
    <n v="60.784313725490193"/>
    <n v="60.392156862745097"/>
    <n v="0.58399999999999996"/>
    <x v="2"/>
    <x v="0"/>
    <n v="5625"/>
    <n v="4.4800000000000004"/>
    <n v="19"/>
    <n v="41.5"/>
    <n v="248817"/>
    <n v="79.5"/>
    <n v="33.299999999999997"/>
    <s v="CytoData"/>
    <s v="Wright"/>
    <s v="Olympus_BX51"/>
    <n v="60"/>
    <n v="224"/>
    <n v="3.4500000000000003E-2"/>
    <n v="0.87190000000000001"/>
    <n v="0.91010000000000002"/>
    <n v="3.8200000000000012E-2"/>
  </r>
  <r>
    <s v="CELL_002649"/>
    <x v="10"/>
    <x v="1"/>
    <s v="Normal_WBC"/>
    <n v="14.03"/>
    <n v="53.5"/>
    <n v="0.68799999999999994"/>
    <n v="0.56699999999999995"/>
    <n v="94.356261022927697"/>
    <n v="0.74399999999999999"/>
    <n v="0.44800000000000001"/>
    <n v="5.52"/>
    <n v="2"/>
    <n v="0.79900000000000004"/>
    <n v="459"/>
    <n v="76"/>
    <n v="221"/>
    <n v="164"/>
    <n v="141"/>
    <n v="86.666666666666671"/>
    <n v="64.313725490196077"/>
    <n v="55.294117647058826"/>
    <n v="0.75"/>
    <x v="1"/>
    <x v="1"/>
    <n v="11096"/>
    <n v="3.26"/>
    <n v="13.4"/>
    <n v="39.799999999999997"/>
    <n v="213154"/>
    <n v="98.5"/>
    <n v="35.700000000000003"/>
    <s v="CytoData"/>
    <s v="Giemsa"/>
    <s v="Olympus_BX51"/>
    <n v="60"/>
    <n v="512"/>
    <n v="2.5000000000000001E-3"/>
    <n v="0.94040000000000001"/>
    <n v="0.85550000000000004"/>
    <n v="-8.4899999999999975E-2"/>
  </r>
  <r>
    <s v="CELL_001815"/>
    <x v="5"/>
    <x v="1"/>
    <s v="Normal_WBC"/>
    <n v="10.039999999999999"/>
    <n v="79.099999999999994"/>
    <n v="0.86799999999999999"/>
    <n v="0.22600000000000001"/>
    <n v="349.99999999999994"/>
    <n v="0.94699999999999995"/>
    <n v="0.19400000000000001"/>
    <n v="1.51"/>
    <n v="1"/>
    <n v="0.83"/>
    <n v="225"/>
    <n v="55"/>
    <n v="203"/>
    <n v="155"/>
    <n v="204"/>
    <n v="79.607843137254903"/>
    <n v="60.784313725490193"/>
    <n v="80"/>
    <n v="0.64800000000000002"/>
    <x v="1"/>
    <x v="1"/>
    <n v="11311"/>
    <n v="5.24"/>
    <n v="14.7"/>
    <n v="41.3"/>
    <n v="164756"/>
    <n v="84.3"/>
    <n v="36.200000000000003"/>
    <s v="Raabin_WBC"/>
    <s v="Wright"/>
    <s v="Olympus_BX51"/>
    <n v="60"/>
    <n v="512"/>
    <n v="7.7299999999999994E-2"/>
    <n v="0.92859999999999998"/>
    <n v="0.96220000000000006"/>
    <n v="3.3600000000000074E-2"/>
  </r>
  <r>
    <s v="CELL_002727"/>
    <x v="9"/>
    <x v="1"/>
    <s v="Normal_WBC"/>
    <n v="8.4700000000000006"/>
    <n v="63.7"/>
    <n v="0.72"/>
    <n v="0.48499999999999999"/>
    <n v="131.34020618556701"/>
    <n v="0.72699999999999998"/>
    <n v="0.40100000000000002"/>
    <n v="5.39"/>
    <n v="2"/>
    <n v="0.78700000000000003"/>
    <n v="386"/>
    <n v="55"/>
    <n v="190"/>
    <n v="126"/>
    <n v="187"/>
    <n v="74.509803921568633"/>
    <n v="49.411764705882355"/>
    <n v="73.333333333333329"/>
    <n v="0.78700000000000003"/>
    <x v="1"/>
    <x v="1"/>
    <n v="10232"/>
    <n v="5.79"/>
    <n v="11.6"/>
    <n v="49.3"/>
    <n v="245069"/>
    <n v="70.5"/>
    <n v="33.5"/>
    <s v="CytoData"/>
    <s v="May_Grunwald_Giemsa"/>
    <s v="Leica_DM2000"/>
    <n v="40"/>
    <n v="512"/>
    <n v="0.1192"/>
    <n v="0.89200000000000002"/>
    <n v="1"/>
    <n v="0.10799999999999998"/>
  </r>
  <r>
    <s v="CELL_000774"/>
    <x v="1"/>
    <x v="1"/>
    <s v="Normal_WBC"/>
    <n v="12.31"/>
    <n v="56.5"/>
    <n v="0.53700000000000003"/>
    <n v="0.435"/>
    <n v="129.88505747126436"/>
    <n v="0.88600000000000001"/>
    <n v="0.41799999999999998"/>
    <n v="2.91"/>
    <n v="3.3"/>
    <n v="0.873"/>
    <n v="383"/>
    <n v="60"/>
    <n v="188"/>
    <n v="134"/>
    <n v="165"/>
    <n v="73.725490196078439"/>
    <n v="52.549019607843142"/>
    <n v="64.705882352941174"/>
    <n v="0.56699999999999995"/>
    <x v="2"/>
    <x v="1"/>
    <n v="10463"/>
    <n v="4.3099999999999996"/>
    <n v="13.3"/>
    <n v="33.700000000000003"/>
    <n v="279509"/>
    <n v="81"/>
    <n v="33.799999999999997"/>
    <s v="PBC_Dataset"/>
    <s v="May_Grunwald_Giemsa"/>
    <s v="Leica_DM2000"/>
    <n v="100"/>
    <n v="512"/>
    <n v="0.16370000000000001"/>
    <n v="0.85609999999999997"/>
    <n v="0.81740000000000002"/>
    <n v="-3.8699999999999957E-2"/>
  </r>
  <r>
    <s v="CELL_002275"/>
    <x v="4"/>
    <x v="1"/>
    <s v="Normal_WBC"/>
    <n v="16.96"/>
    <n v="63"/>
    <n v="0.46500000000000002"/>
    <n v="0.377"/>
    <n v="167.10875331564986"/>
    <n v="0.746"/>
    <n v="0.54600000000000004"/>
    <n v="2.66"/>
    <n v="1.2"/>
    <n v="0.752"/>
    <n v="537"/>
    <n v="73"/>
    <n v="206"/>
    <n v="174"/>
    <n v="169"/>
    <n v="80.784313725490193"/>
    <n v="68.235294117647058"/>
    <n v="66.274509803921561"/>
    <n v="0.54400000000000004"/>
    <x v="2"/>
    <x v="0"/>
    <n v="9400"/>
    <n v="4.05"/>
    <n v="15.7"/>
    <n v="37.6"/>
    <n v="329186"/>
    <n v="85.6"/>
    <n v="33.200000000000003"/>
    <s v="Raabin_WBC"/>
    <s v="Giemsa"/>
    <s v="Zeiss_Axio"/>
    <n v="100"/>
    <n v="256"/>
    <n v="8.3900000000000002E-2"/>
    <n v="0.93830000000000002"/>
    <n v="0.94"/>
    <n v="1.6999999999999238E-3"/>
  </r>
  <r>
    <s v="CELL_001012"/>
    <x v="1"/>
    <x v="1"/>
    <s v="Normal_WBC"/>
    <n v="11.31"/>
    <n v="56.8"/>
    <n v="0.48799999999999999"/>
    <n v="0.41299999999999998"/>
    <n v="137.53026634382567"/>
    <n v="0.80900000000000005"/>
    <n v="0.45200000000000001"/>
    <n v="3.84"/>
    <n v="3.4"/>
    <n v="0.84299999999999997"/>
    <n v="432"/>
    <n v="72"/>
    <n v="197"/>
    <n v="145"/>
    <n v="195"/>
    <n v="77.254901960784323"/>
    <n v="56.862745098039213"/>
    <n v="76.470588235294116"/>
    <n v="0.59199999999999997"/>
    <x v="0"/>
    <x v="1"/>
    <n v="2557"/>
    <n v="4.37"/>
    <n v="12.3"/>
    <n v="36.1"/>
    <n v="135405"/>
    <n v="84.8"/>
    <n v="33.799999999999997"/>
    <s v="CytoData"/>
    <s v="Giemsa"/>
    <s v="Leica_DM2000"/>
    <n v="100"/>
    <n v="224"/>
    <n v="9.9599999999999994E-2"/>
    <n v="0.90690000000000004"/>
    <n v="0.94320000000000004"/>
    <n v="3.6299999999999999E-2"/>
  </r>
  <r>
    <s v="CELL_003834"/>
    <x v="7"/>
    <x v="1"/>
    <s v="Normal_Platelet"/>
    <n v="3"/>
    <n v="0"/>
    <n v="0"/>
    <n v="1"/>
    <n v="0"/>
    <n v="0.67500000000000004"/>
    <n v="0.28199999999999997"/>
    <n v="2.4"/>
    <n v="1"/>
    <n v="0.73299999999999998"/>
    <n v="18"/>
    <n v="8"/>
    <n v="220"/>
    <n v="159"/>
    <n v="154"/>
    <n v="86.274509803921575"/>
    <n v="62.352941176470587"/>
    <n v="60.392156862745097"/>
    <n v="0.48899999999999999"/>
    <x v="1"/>
    <x v="1"/>
    <n v="6669"/>
    <n v="4.92"/>
    <n v="12.6"/>
    <n v="50.9"/>
    <n v="55479"/>
    <n v="97.2"/>
    <n v="32.200000000000003"/>
    <s v="CytoData"/>
    <s v="Giemsa"/>
    <s v="Zeiss_Axio"/>
    <n v="100"/>
    <n v="224"/>
    <n v="4.58E-2"/>
    <n v="0.93259999999999998"/>
    <n v="0.95950000000000002"/>
    <n v="2.6900000000000035E-2"/>
  </r>
  <r>
    <s v="CELL_003333"/>
    <x v="2"/>
    <x v="1"/>
    <s v="Normal_RBC"/>
    <n v="7.98"/>
    <n v="0"/>
    <n v="0"/>
    <n v="1"/>
    <n v="0"/>
    <n v="0.95699999999999996"/>
    <n v="0.13700000000000001"/>
    <n v="0.51"/>
    <n v="1"/>
    <n v="0.93300000000000005"/>
    <n v="211"/>
    <n v="49"/>
    <n v="232"/>
    <n v="132"/>
    <n v="141"/>
    <n v="90.980392156862749"/>
    <n v="51.764705882352949"/>
    <n v="55.294117647058826"/>
    <n v="0.48"/>
    <x v="0"/>
    <x v="1"/>
    <n v="5327"/>
    <n v="5.2"/>
    <n v="12.3"/>
    <n v="51.8"/>
    <n v="255269"/>
    <n v="78.2"/>
    <n v="34.200000000000003"/>
    <s v="PBC_Dataset"/>
    <s v="May_Grunwald_Giemsa"/>
    <s v="Zeiss_Axio"/>
    <n v="60"/>
    <n v="256"/>
    <n v="0"/>
    <n v="1"/>
    <n v="1"/>
    <n v="0"/>
  </r>
  <r>
    <s v="CELL_001992"/>
    <x v="4"/>
    <x v="1"/>
    <s v="Normal_WBC"/>
    <n v="14.97"/>
    <n v="56.4"/>
    <n v="0.55300000000000005"/>
    <n v="0.24199999999999999"/>
    <n v="233.05785123966942"/>
    <n v="0.71799999999999997"/>
    <n v="0.42499999999999999"/>
    <n v="2.4900000000000002"/>
    <n v="1"/>
    <n v="0.63400000000000001"/>
    <n v="577"/>
    <n v="83"/>
    <n v="216"/>
    <n v="166"/>
    <n v="171"/>
    <n v="84.705882352941174"/>
    <n v="65.098039215686271"/>
    <n v="67.058823529411754"/>
    <n v="0.51"/>
    <x v="0"/>
    <x v="1"/>
    <n v="4256"/>
    <n v="4.99"/>
    <n v="14.1"/>
    <n v="36"/>
    <n v="372025"/>
    <n v="94.7"/>
    <n v="34.5"/>
    <s v="PBC_Dataset"/>
    <s v="Giemsa"/>
    <s v="Olympus_BX51"/>
    <n v="60"/>
    <n v="256"/>
    <n v="4.2599999999999999E-2"/>
    <n v="0.9022"/>
    <n v="1"/>
    <n v="9.7799999999999998E-2"/>
  </r>
  <r>
    <s v="CELL_001278"/>
    <x v="5"/>
    <x v="1"/>
    <s v="Normal_WBC"/>
    <n v="8.52"/>
    <n v="86.8"/>
    <n v="0.85199999999999998"/>
    <n v="0.19700000000000001"/>
    <n v="440.60913705583755"/>
    <n v="0.96699999999999997"/>
    <n v="0.28899999999999998"/>
    <n v="0.86"/>
    <n v="1"/>
    <n v="0.91400000000000003"/>
    <n v="335"/>
    <n v="62"/>
    <n v="218"/>
    <n v="147"/>
    <n v="193"/>
    <n v="85.490196078431367"/>
    <n v="57.647058823529406"/>
    <n v="75.686274509803923"/>
    <n v="0.71399999999999997"/>
    <x v="1"/>
    <x v="0"/>
    <n v="7603"/>
    <n v="5.57"/>
    <n v="16.899999999999999"/>
    <n v="40.200000000000003"/>
    <n v="220835"/>
    <n v="112.7"/>
    <n v="36.1"/>
    <s v="Raabin_WBC"/>
    <s v="Wright"/>
    <s v="Leica_DM2000"/>
    <n v="40"/>
    <n v="256"/>
    <n v="9.69E-2"/>
    <n v="0.96679999999999999"/>
    <n v="1"/>
    <n v="3.3200000000000007E-2"/>
  </r>
  <r>
    <s v="CELL_001784"/>
    <x v="5"/>
    <x v="1"/>
    <s v="Normal_WBC"/>
    <n v="9.09"/>
    <n v="82.2"/>
    <n v="0.82399999999999995"/>
    <n v="0.313"/>
    <n v="262.61980830670927"/>
    <n v="0.93"/>
    <n v="0.11799999999999999"/>
    <n v="1.47"/>
    <n v="1"/>
    <n v="0.88400000000000001"/>
    <n v="228"/>
    <n v="70"/>
    <n v="214"/>
    <n v="169"/>
    <n v="207"/>
    <n v="83.921568627450981"/>
    <n v="66.274509803921561"/>
    <n v="81.17647058823529"/>
    <n v="0.76100000000000001"/>
    <x v="2"/>
    <x v="1"/>
    <n v="6200"/>
    <n v="4.63"/>
    <n v="11"/>
    <n v="35.200000000000003"/>
    <n v="324781"/>
    <n v="83.9"/>
    <n v="33"/>
    <s v="PBC_Dataset"/>
    <s v="Wright"/>
    <s v="Zeiss_Axio"/>
    <n v="60"/>
    <n v="256"/>
    <n v="8.9899999999999994E-2"/>
    <n v="0.8135"/>
    <n v="0.86539999999999995"/>
    <n v="5.1899999999999946E-2"/>
  </r>
  <r>
    <s v="CELL_004309"/>
    <x v="13"/>
    <x v="0"/>
    <s v="Leukemia"/>
    <n v="13.75"/>
    <n v="81.099999999999994"/>
    <n v="0.36499999999999999"/>
    <n v="0.26600000000000001"/>
    <n v="304.88721804511272"/>
    <n v="0.874"/>
    <n v="0.19"/>
    <n v="1.34"/>
    <n v="1"/>
    <n v="0.90700000000000003"/>
    <n v="678"/>
    <n v="96"/>
    <n v="218"/>
    <n v="175"/>
    <n v="196"/>
    <n v="85.490196078431367"/>
    <n v="68.627450980392155"/>
    <n v="76.862745098039227"/>
    <n v="0.82799999999999996"/>
    <x v="1"/>
    <x v="0"/>
    <n v="3854"/>
    <n v="3.76"/>
    <n v="16.8"/>
    <n v="38.4"/>
    <n v="323682"/>
    <n v="79.8"/>
    <n v="32.5"/>
    <s v="PBC_Dataset"/>
    <s v="Giemsa"/>
    <s v="Olympus_BX51"/>
    <n v="100"/>
    <n v="360"/>
    <n v="0.8175"/>
    <n v="0.61909999999999998"/>
    <n v="0.81699999999999995"/>
    <n v="0.19789999999999996"/>
  </r>
  <r>
    <s v="CELL_000447"/>
    <x v="1"/>
    <x v="1"/>
    <s v="Normal_WBC"/>
    <n v="11.14"/>
    <n v="58.3"/>
    <n v="0.47899999999999998"/>
    <n v="0.44900000000000001"/>
    <n v="129.84409799554564"/>
    <n v="0.81899999999999995"/>
    <n v="0.41699999999999998"/>
    <n v="2.86"/>
    <n v="4.2"/>
    <n v="0.82399999999999995"/>
    <n v="457"/>
    <n v="84"/>
    <n v="226"/>
    <n v="176"/>
    <n v="187"/>
    <n v="88.627450980392155"/>
    <n v="69.019607843137251"/>
    <n v="73.333333333333329"/>
    <n v="0.70599999999999996"/>
    <x v="1"/>
    <x v="1"/>
    <n v="7533"/>
    <n v="5.61"/>
    <n v="16.399999999999999"/>
    <n v="39.1"/>
    <n v="222649"/>
    <n v="109.1"/>
    <n v="34.4"/>
    <s v="CytoData"/>
    <s v="May_Grunwald_Giemsa"/>
    <s v="Zeiss_Axio"/>
    <n v="100"/>
    <n v="512"/>
    <n v="8.7800000000000003E-2"/>
    <n v="0.94310000000000005"/>
    <n v="0.96699999999999997"/>
    <n v="2.3899999999999921E-2"/>
  </r>
  <r>
    <s v="CELL_000881"/>
    <x v="1"/>
    <x v="1"/>
    <s v="Normal_WBC"/>
    <n v="11.62"/>
    <n v="52.7"/>
    <n v="0.80100000000000005"/>
    <n v="0.38500000000000001"/>
    <n v="136.88311688311688"/>
    <n v="0.77700000000000002"/>
    <n v="0.38200000000000001"/>
    <n v="3.2"/>
    <n v="2.5"/>
    <n v="0.84499999999999997"/>
    <n v="371"/>
    <n v="83"/>
    <n v="188"/>
    <n v="160"/>
    <n v="151"/>
    <n v="73.725490196078439"/>
    <n v="62.745098039215684"/>
    <n v="59.215686274509807"/>
    <n v="0.499"/>
    <x v="1"/>
    <x v="1"/>
    <n v="4901"/>
    <n v="6.75"/>
    <n v="13.2"/>
    <n v="41.8"/>
    <n v="230657"/>
    <n v="116.1"/>
    <n v="34.4"/>
    <s v="PBC_Dataset"/>
    <s v="Giemsa"/>
    <s v="Leica_DM2000"/>
    <n v="60"/>
    <n v="360"/>
    <n v="0.16520000000000001"/>
    <n v="0.93379999999999996"/>
    <n v="0.89510000000000001"/>
    <n v="-3.8699999999999957E-2"/>
  </r>
  <r>
    <s v="CELL_005242"/>
    <x v="14"/>
    <x v="0"/>
    <s v="Anemia"/>
    <n v="9.16"/>
    <n v="0"/>
    <n v="0"/>
    <n v="1"/>
    <n v="0"/>
    <n v="0.83699999999999997"/>
    <n v="0.187"/>
    <n v="0.81"/>
    <n v="1"/>
    <n v="0.92100000000000004"/>
    <n v="178"/>
    <n v="52"/>
    <n v="233"/>
    <n v="125"/>
    <n v="133"/>
    <n v="91.372549019607845"/>
    <n v="49.019607843137251"/>
    <n v="52.156862745098046"/>
    <n v="0.434"/>
    <x v="1"/>
    <x v="0"/>
    <n v="7145"/>
    <n v="4.87"/>
    <n v="14"/>
    <n v="46.7"/>
    <n v="250780"/>
    <n v="106.4"/>
    <n v="33.1"/>
    <s v="Raabin_WBC"/>
    <s v="Giemsa"/>
    <s v="Olympus_BX51"/>
    <n v="60"/>
    <n v="360"/>
    <n v="0.72019999999999995"/>
    <n v="0.59299999999999997"/>
    <n v="0.7006"/>
    <n v="0.10760000000000003"/>
  </r>
  <r>
    <s v="CELL_002728"/>
    <x v="9"/>
    <x v="1"/>
    <s v="Normal_WBC"/>
    <n v="12.68"/>
    <n v="57.1"/>
    <n v="0.66200000000000003"/>
    <n v="0.44400000000000001"/>
    <n v="128.6036036036036"/>
    <n v="0.63800000000000001"/>
    <n v="0.34300000000000003"/>
    <n v="4.93"/>
    <n v="1.8"/>
    <n v="0.67400000000000004"/>
    <n v="442"/>
    <n v="63"/>
    <n v="177"/>
    <n v="158"/>
    <n v="158"/>
    <n v="69.411764705882348"/>
    <n v="61.96078431372549"/>
    <n v="61.96078431372549"/>
    <n v="0.85599999999999998"/>
    <x v="1"/>
    <x v="1"/>
    <n v="12565"/>
    <n v="5.04"/>
    <n v="12.8"/>
    <n v="47.3"/>
    <n v="181480"/>
    <n v="102.2"/>
    <n v="33.1"/>
    <s v="CytoData"/>
    <s v="Giemsa"/>
    <s v="Olympus_BX51"/>
    <n v="60"/>
    <n v="256"/>
    <n v="8.72E-2"/>
    <n v="0.93840000000000001"/>
    <n v="1"/>
    <n v="6.1599999999999988E-2"/>
  </r>
  <r>
    <s v="CELL_000782"/>
    <x v="1"/>
    <x v="1"/>
    <s v="Normal_WBC"/>
    <n v="11.37"/>
    <n v="51.1"/>
    <n v="0.65400000000000003"/>
    <n v="0.52700000000000002"/>
    <n v="96.963946869070213"/>
    <n v="0.86699999999999999"/>
    <n v="0.377"/>
    <n v="3.72"/>
    <n v="3.5"/>
    <n v="0.77600000000000002"/>
    <n v="476"/>
    <n v="85"/>
    <n v="194"/>
    <n v="144"/>
    <n v="185"/>
    <n v="76.078431372549019"/>
    <n v="56.470588235294116"/>
    <n v="72.549019607843135"/>
    <n v="0.71699999999999997"/>
    <x v="2"/>
    <x v="0"/>
    <n v="4165"/>
    <n v="5.0199999999999996"/>
    <n v="13.2"/>
    <n v="38.5"/>
    <n v="233959"/>
    <n v="88.5"/>
    <n v="33.5"/>
    <s v="Raabin_WBC"/>
    <s v="May_Grunwald_Giemsa"/>
    <s v="Olympus_BX51"/>
    <n v="60"/>
    <n v="360"/>
    <n v="0.1381"/>
    <n v="0.87290000000000001"/>
    <n v="0.84450000000000003"/>
    <n v="-2.8399999999999981E-2"/>
  </r>
  <r>
    <s v="CELL_002652"/>
    <x v="9"/>
    <x v="1"/>
    <s v="Normal_WBC"/>
    <n v="10.47"/>
    <n v="61.9"/>
    <n v="0.629"/>
    <n v="0.255"/>
    <n v="242.74509803921566"/>
    <n v="0.83499999999999996"/>
    <n v="0.41699999999999998"/>
    <n v="4.25"/>
    <n v="1.6"/>
    <n v="0.77500000000000002"/>
    <n v="382"/>
    <n v="74"/>
    <n v="180"/>
    <n v="156"/>
    <n v="196"/>
    <n v="70.588235294117652"/>
    <n v="61.176470588235297"/>
    <n v="76.862745098039227"/>
    <n v="0.83499999999999996"/>
    <x v="1"/>
    <x v="1"/>
    <n v="6546"/>
    <n v="5.37"/>
    <n v="13.9"/>
    <n v="38.5"/>
    <n v="265718"/>
    <n v="103.6"/>
    <n v="32.299999999999997"/>
    <s v="Raabin_WBC"/>
    <s v="Wright"/>
    <s v="Olympus_BX51"/>
    <n v="60"/>
    <n v="512"/>
    <n v="0.1522"/>
    <n v="0.89749999999999996"/>
    <n v="0.96799999999999997"/>
    <n v="7.0500000000000007E-2"/>
  </r>
  <r>
    <s v="CELL_005711"/>
    <x v="6"/>
    <x v="0"/>
    <s v="Artefact"/>
    <n v="11.46"/>
    <n v="84.5"/>
    <n v="0.70799999999999996"/>
    <n v="0.05"/>
    <n v="1690"/>
    <n v="0.45800000000000002"/>
    <n v="0.74099999999999999"/>
    <n v="1.1499999999999999"/>
    <n v="1.2"/>
    <n v="0.58699999999999997"/>
    <n v="370"/>
    <n v="108"/>
    <n v="189"/>
    <n v="150"/>
    <n v="206"/>
    <n v="74.117647058823536"/>
    <n v="58.82352941176471"/>
    <n v="80.784313725490193"/>
    <n v="0.86499999999999999"/>
    <x v="1"/>
    <x v="1"/>
    <n v="8297"/>
    <n v="5.08"/>
    <n v="11.8"/>
    <n v="39.799999999999997"/>
    <n v="411681"/>
    <n v="83.8"/>
    <n v="32.9"/>
    <s v="PBC_Dataset"/>
    <s v="Wright"/>
    <s v="Leica_DM2000"/>
    <n v="100"/>
    <n v="360"/>
    <n v="0.88039999999999996"/>
    <n v="0.86329999999999996"/>
    <n v="0.62780000000000002"/>
    <n v="-0.23549999999999993"/>
  </r>
  <r>
    <s v="CELL_001750"/>
    <x v="5"/>
    <x v="1"/>
    <s v="Normal_WBC"/>
    <n v="8.64"/>
    <n v="79.7"/>
    <n v="0.69199999999999995"/>
    <n v="0.245"/>
    <n v="325.30612244897964"/>
    <n v="0.88700000000000001"/>
    <n v="0.39"/>
    <n v="0.98"/>
    <n v="1.2"/>
    <n v="0.94"/>
    <n v="201"/>
    <n v="49"/>
    <n v="203"/>
    <n v="134"/>
    <n v="184"/>
    <n v="79.607843137254903"/>
    <n v="52.549019607843142"/>
    <n v="72.156862745098039"/>
    <n v="0.624"/>
    <x v="1"/>
    <x v="1"/>
    <n v="12346"/>
    <n v="4.75"/>
    <n v="14.3"/>
    <n v="40.4"/>
    <n v="177734"/>
    <n v="85.6"/>
    <n v="32.700000000000003"/>
    <s v="Raabin_WBC"/>
    <s v="Wright"/>
    <s v="Leica_DM2000"/>
    <n v="100"/>
    <n v="360"/>
    <n v="5.9799999999999999E-2"/>
    <n v="0.99570000000000003"/>
    <n v="0.8236"/>
    <n v="-0.17210000000000003"/>
  </r>
  <r>
    <s v="CELL_002127"/>
    <x v="4"/>
    <x v="1"/>
    <s v="Normal_WBC"/>
    <n v="14.22"/>
    <n v="71.400000000000006"/>
    <n v="0.52100000000000002"/>
    <n v="0.28899999999999998"/>
    <n v="247.0588235294118"/>
    <n v="0.66400000000000003"/>
    <n v="0.41099999999999998"/>
    <n v="1.94"/>
    <n v="1"/>
    <n v="0.86899999999999999"/>
    <n v="468"/>
    <n v="79"/>
    <n v="201"/>
    <n v="163"/>
    <n v="181"/>
    <n v="78.82352941176471"/>
    <n v="63.921568627450974"/>
    <n v="70.980392156862749"/>
    <n v="0.64400000000000002"/>
    <x v="1"/>
    <x v="1"/>
    <n v="8106"/>
    <n v="2.9"/>
    <n v="12.9"/>
    <n v="40.700000000000003"/>
    <n v="295242"/>
    <n v="83.8"/>
    <n v="31.9"/>
    <s v="Raabin_WBC"/>
    <s v="Giemsa"/>
    <s v="Olympus_BX51"/>
    <n v="100"/>
    <n v="512"/>
    <n v="0.14269999999999999"/>
    <n v="0.82520000000000004"/>
    <n v="0.91659999999999997"/>
    <n v="9.1399999999999926E-2"/>
  </r>
  <r>
    <s v="CELL_004839"/>
    <x v="15"/>
    <x v="0"/>
    <s v="Anemia"/>
    <n v="6.46"/>
    <n v="0"/>
    <n v="0"/>
    <n v="1"/>
    <n v="0"/>
    <n v="0.93400000000000005"/>
    <n v="0.13400000000000001"/>
    <n v="0.49"/>
    <n v="1"/>
    <n v="0.96799999999999997"/>
    <n v="135"/>
    <n v="23"/>
    <n v="240"/>
    <n v="130"/>
    <n v="134"/>
    <n v="94.117647058823522"/>
    <n v="50.980392156862742"/>
    <n v="52.549019607843142"/>
    <n v="0.64100000000000001"/>
    <x v="1"/>
    <x v="0"/>
    <n v="6065"/>
    <n v="3.86"/>
    <n v="16.2"/>
    <n v="49.4"/>
    <n v="248838"/>
    <n v="81.599999999999994"/>
    <n v="33.6"/>
    <s v="PBC_Dataset"/>
    <s v="Wright"/>
    <s v="Zeiss_Axio"/>
    <n v="100"/>
    <n v="360"/>
    <n v="0.77380000000000004"/>
    <n v="0.69669999999999999"/>
    <n v="0.89429999999999998"/>
    <n v="0.1976"/>
  </r>
  <r>
    <s v="CELL_004092"/>
    <x v="8"/>
    <x v="0"/>
    <s v="Leukemia"/>
    <n v="15.98"/>
    <n v="85"/>
    <n v="0.36199999999999999"/>
    <n v="0.16300000000000001"/>
    <n v="521.47239263803681"/>
    <n v="0.78800000000000003"/>
    <n v="0.36099999999999999"/>
    <n v="0.98"/>
    <n v="1.1000000000000001"/>
    <n v="0.84099999999999997"/>
    <n v="798"/>
    <n v="101"/>
    <n v="188"/>
    <n v="131"/>
    <n v="186"/>
    <n v="73.725490196078439"/>
    <n v="51.372549019607838"/>
    <n v="72.941176470588232"/>
    <n v="0.66700000000000004"/>
    <x v="1"/>
    <x v="0"/>
    <n v="1000"/>
    <n v="6"/>
    <n v="17.600000000000001"/>
    <n v="39.4"/>
    <n v="310484"/>
    <n v="104.8"/>
    <n v="34.5"/>
    <s v="PBC_Dataset"/>
    <s v="Wright"/>
    <s v="Olympus_BX51"/>
    <n v="60"/>
    <n v="512"/>
    <n v="0.79569999999999996"/>
    <n v="0.83009999999999995"/>
    <n v="0.89749999999999996"/>
    <n v="6.7400000000000015E-2"/>
  </r>
  <r>
    <s v="CELL_002424"/>
    <x v="10"/>
    <x v="1"/>
    <s v="Normal_WBC"/>
    <n v="12.22"/>
    <n v="43.2"/>
    <n v="0.57399999999999995"/>
    <n v="0.45"/>
    <n v="96"/>
    <n v="0.88400000000000001"/>
    <n v="0.45100000000000001"/>
    <n v="3.69"/>
    <n v="1.9"/>
    <n v="0.82499999999999996"/>
    <n v="473"/>
    <n v="63"/>
    <n v="223"/>
    <n v="154"/>
    <n v="160"/>
    <n v="87.450980392156865"/>
    <n v="60.392156862745097"/>
    <n v="62.745098039215684"/>
    <n v="0.66"/>
    <x v="1"/>
    <x v="1"/>
    <n v="6300"/>
    <n v="5.05"/>
    <n v="11.7"/>
    <n v="44.4"/>
    <n v="103823"/>
    <n v="90.6"/>
    <n v="32.299999999999997"/>
    <s v="PBC_Dataset"/>
    <s v="Giemsa"/>
    <s v="Zeiss_Axio"/>
    <n v="100"/>
    <n v="360"/>
    <n v="6.5299999999999997E-2"/>
    <n v="0.84489999999999998"/>
    <n v="0.89680000000000004"/>
    <n v="5.1900000000000057E-2"/>
  </r>
  <r>
    <s v="CELL_005740"/>
    <x v="6"/>
    <x v="0"/>
    <s v="Artefact"/>
    <n v="8.07"/>
    <n v="91.6"/>
    <n v="0.73599999999999999"/>
    <n v="0.20300000000000001"/>
    <n v="451.23152709359601"/>
    <n v="0.45600000000000002"/>
    <n v="0.72"/>
    <n v="0.99"/>
    <n v="1"/>
    <n v="0.57899999999999996"/>
    <n v="406"/>
    <n v="93"/>
    <n v="177"/>
    <n v="153"/>
    <n v="182"/>
    <n v="69.411764705882348"/>
    <n v="60"/>
    <n v="71.372549019607845"/>
    <n v="0.78500000000000003"/>
    <x v="2"/>
    <x v="1"/>
    <n v="3504"/>
    <n v="5.42"/>
    <n v="11.4"/>
    <n v="44.5"/>
    <n v="160953"/>
    <n v="100"/>
    <n v="35.1"/>
    <s v="Raabin_WBC"/>
    <s v="Giemsa"/>
    <s v="Leica_DM2000"/>
    <n v="40"/>
    <n v="256"/>
    <n v="1"/>
    <n v="0.61119999999999997"/>
    <n v="0.97170000000000001"/>
    <n v="0.36050000000000004"/>
  </r>
  <r>
    <s v="CELL_005068"/>
    <x v="17"/>
    <x v="0"/>
    <s v="Sickle_Cell_Anemia"/>
    <n v="6.4"/>
    <n v="0"/>
    <n v="0"/>
    <n v="1"/>
    <n v="0"/>
    <n v="0.254"/>
    <n v="0.93899999999999995"/>
    <n v="0.8"/>
    <n v="1"/>
    <n v="0.77900000000000003"/>
    <n v="143"/>
    <n v="65"/>
    <n v="228"/>
    <n v="138"/>
    <n v="133"/>
    <n v="89.411764705882362"/>
    <n v="54.117647058823529"/>
    <n v="52.156862745098046"/>
    <n v="0.47199999999999998"/>
    <x v="2"/>
    <x v="0"/>
    <n v="11544"/>
    <n v="4.16"/>
    <n v="19.899999999999999"/>
    <n v="44.6"/>
    <n v="299391"/>
    <n v="109"/>
    <n v="35.700000000000003"/>
    <s v="Raabin_WBC"/>
    <s v="Giemsa"/>
    <s v="Olympus_BX51"/>
    <n v="100"/>
    <n v="256"/>
    <n v="1"/>
    <n v="0.75290000000000001"/>
    <n v="0.85450000000000004"/>
    <n v="0.10160000000000002"/>
  </r>
  <r>
    <s v="CELL_000884"/>
    <x v="1"/>
    <x v="1"/>
    <s v="Normal_WBC"/>
    <n v="10.92"/>
    <n v="51.4"/>
    <n v="0.59699999999999998"/>
    <n v="0.498"/>
    <n v="103.21285140562249"/>
    <n v="0.86599999999999999"/>
    <n v="0.41799999999999998"/>
    <n v="3.27"/>
    <n v="3.8"/>
    <n v="0.80700000000000005"/>
    <n v="406"/>
    <n v="57"/>
    <n v="223"/>
    <n v="163"/>
    <n v="196"/>
    <n v="87.450980392156865"/>
    <n v="63.921568627450974"/>
    <n v="76.862745098039227"/>
    <n v="0.45300000000000001"/>
    <x v="1"/>
    <x v="1"/>
    <n v="6882"/>
    <n v="3.86"/>
    <n v="11"/>
    <n v="46.7"/>
    <n v="335324"/>
    <n v="95.3"/>
    <n v="33.4"/>
    <s v="PBC_Dataset"/>
    <s v="Wright"/>
    <s v="Leica_DM2000"/>
    <n v="60"/>
    <n v="512"/>
    <n v="0.15"/>
    <n v="0.82579999999999998"/>
    <n v="0.95299999999999996"/>
    <n v="0.12719999999999998"/>
  </r>
  <r>
    <s v="CELL_003227"/>
    <x v="2"/>
    <x v="1"/>
    <s v="Normal_RBC"/>
    <n v="9"/>
    <n v="0"/>
    <n v="0"/>
    <n v="1"/>
    <n v="0"/>
    <n v="0.96599999999999997"/>
    <n v="8.6999999999999994E-2"/>
    <n v="0.31"/>
    <n v="1"/>
    <n v="0.94399999999999995"/>
    <n v="184"/>
    <n v="50"/>
    <n v="240"/>
    <n v="134"/>
    <n v="125"/>
    <n v="94.117647058823522"/>
    <n v="52.549019607843142"/>
    <n v="49.019607843137251"/>
    <n v="0.45800000000000002"/>
    <x v="0"/>
    <x v="0"/>
    <n v="7750"/>
    <n v="6.92"/>
    <n v="12.2"/>
    <n v="41"/>
    <n v="305349"/>
    <n v="82.6"/>
    <n v="34.299999999999997"/>
    <s v="CytoData"/>
    <s v="May_Grunwald_Giemsa"/>
    <s v="Olympus_BX51"/>
    <n v="100"/>
    <n v="360"/>
    <n v="5.67E-2"/>
    <n v="1"/>
    <n v="0.96930000000000005"/>
    <n v="-3.069999999999995E-2"/>
  </r>
  <r>
    <s v="CELL_001092"/>
    <x v="1"/>
    <x v="1"/>
    <s v="Normal_WBC"/>
    <n v="10.79"/>
    <n v="53.5"/>
    <n v="0.60499999999999998"/>
    <n v="0.38300000000000001"/>
    <n v="139.68668407310705"/>
    <n v="0.84899999999999998"/>
    <n v="0.35199999999999998"/>
    <n v="4.29"/>
    <n v="3.5"/>
    <n v="0.90500000000000003"/>
    <n v="479"/>
    <n v="67"/>
    <n v="190"/>
    <n v="161"/>
    <n v="176"/>
    <n v="74.509803921568633"/>
    <n v="63.13725490196078"/>
    <n v="69.019607843137251"/>
    <n v="0.76100000000000001"/>
    <x v="1"/>
    <x v="1"/>
    <n v="6382"/>
    <n v="4.34"/>
    <n v="16"/>
    <n v="33.700000000000003"/>
    <n v="332206"/>
    <n v="98.4"/>
    <n v="35.299999999999997"/>
    <s v="Raabin_WBC"/>
    <s v="May_Grunwald_Giemsa"/>
    <s v="Zeiss_Axio"/>
    <n v="100"/>
    <n v="224"/>
    <n v="6.1000000000000004E-3"/>
    <n v="1"/>
    <n v="0.92320000000000002"/>
    <n v="-7.6799999999999979E-2"/>
  </r>
  <r>
    <s v="CELL_004255"/>
    <x v="8"/>
    <x v="0"/>
    <s v="Leukemia"/>
    <n v="16.010000000000002"/>
    <n v="92.1"/>
    <n v="0.157"/>
    <n v="0.13800000000000001"/>
    <n v="667.39130434782601"/>
    <n v="0.78300000000000003"/>
    <n v="0.252"/>
    <n v="0.53"/>
    <n v="1"/>
    <n v="0.81799999999999995"/>
    <n v="570"/>
    <n v="96"/>
    <n v="191"/>
    <n v="156"/>
    <n v="200"/>
    <n v="74.901960784313729"/>
    <n v="61.176470588235297"/>
    <n v="78.431372549019613"/>
    <n v="0.68799999999999994"/>
    <x v="1"/>
    <x v="0"/>
    <n v="9003"/>
    <n v="4.83"/>
    <n v="11.3"/>
    <n v="31.8"/>
    <n v="272249"/>
    <n v="73.7"/>
    <n v="32.299999999999997"/>
    <s v="Raabin_WBC"/>
    <s v="Wright"/>
    <s v="Leica_DM2000"/>
    <n v="100"/>
    <n v="256"/>
    <n v="0.88959999999999995"/>
    <n v="0.60370000000000001"/>
    <n v="0.73729999999999996"/>
    <n v="0.13359999999999994"/>
  </r>
  <r>
    <s v="CELL_005393"/>
    <x v="0"/>
    <x v="0"/>
    <s v="Infection"/>
    <n v="13.7"/>
    <n v="64.8"/>
    <n v="0.55600000000000005"/>
    <n v="0.33700000000000002"/>
    <n v="192.28486646884272"/>
    <n v="0.745"/>
    <n v="0.42499999999999999"/>
    <n v="3.07"/>
    <n v="6.1"/>
    <n v="0.67600000000000005"/>
    <n v="519"/>
    <n v="71"/>
    <n v="211"/>
    <n v="153"/>
    <n v="166"/>
    <n v="82.745098039215677"/>
    <n v="60"/>
    <n v="65.098039215686271"/>
    <n v="0.67100000000000004"/>
    <x v="0"/>
    <x v="0"/>
    <n v="3829"/>
    <n v="4.21"/>
    <n v="13.6"/>
    <n v="52.1"/>
    <n v="182266"/>
    <n v="98.8"/>
    <n v="33.1"/>
    <s v="PBC_Dataset"/>
    <s v="May_Grunwald_Giemsa"/>
    <s v="Leica_DM2000"/>
    <n v="60"/>
    <n v="360"/>
    <n v="0.86499999999999999"/>
    <n v="0.68840000000000001"/>
    <n v="0.87250000000000005"/>
    <n v="0.18410000000000004"/>
  </r>
  <r>
    <s v="CELL_000532"/>
    <x v="1"/>
    <x v="1"/>
    <s v="Normal_WBC"/>
    <n v="13.84"/>
    <n v="50.7"/>
    <n v="0.48699999999999999"/>
    <n v="0.45900000000000002"/>
    <n v="110.45751633986929"/>
    <n v="0.86299999999999999"/>
    <n v="0.46400000000000002"/>
    <n v="3.65"/>
    <n v="3.3"/>
    <n v="0.80400000000000005"/>
    <n v="437"/>
    <n v="70"/>
    <n v="223"/>
    <n v="172"/>
    <n v="193"/>
    <n v="87.450980392156865"/>
    <n v="67.450980392156865"/>
    <n v="75.686274509803923"/>
    <n v="0.47299999999999998"/>
    <x v="0"/>
    <x v="1"/>
    <n v="7319"/>
    <n v="5.05"/>
    <n v="14.9"/>
    <n v="55.7"/>
    <n v="255418"/>
    <n v="76.099999999999994"/>
    <n v="33.9"/>
    <s v="CytoData"/>
    <s v="Giemsa"/>
    <s v="Leica_DM2000"/>
    <n v="100"/>
    <n v="512"/>
    <n v="8.3900000000000002E-2"/>
    <n v="1"/>
    <n v="0.93840000000000001"/>
    <n v="-6.1599999999999988E-2"/>
  </r>
  <r>
    <s v="CELL_004831"/>
    <x v="15"/>
    <x v="0"/>
    <s v="Anemia"/>
    <n v="5.59"/>
    <n v="0"/>
    <n v="0"/>
    <n v="1"/>
    <n v="0"/>
    <n v="0.97199999999999998"/>
    <n v="8.3000000000000004E-2"/>
    <n v="0.64"/>
    <n v="1"/>
    <n v="0.96399999999999997"/>
    <n v="146"/>
    <n v="49"/>
    <n v="224"/>
    <n v="127"/>
    <n v="136"/>
    <n v="87.843137254901961"/>
    <n v="49.803921568627452"/>
    <n v="53.333333333333336"/>
    <n v="0.57299999999999995"/>
    <x v="0"/>
    <x v="1"/>
    <n v="2387"/>
    <n v="6.47"/>
    <n v="15.2"/>
    <n v="46.7"/>
    <n v="199792"/>
    <n v="91.4"/>
    <n v="33.200000000000003"/>
    <s v="Raabin_WBC"/>
    <s v="Wright"/>
    <s v="Olympus_BX51"/>
    <n v="60"/>
    <n v="256"/>
    <n v="0.63680000000000003"/>
    <n v="0.62070000000000003"/>
    <n v="0.83460000000000001"/>
    <n v="0.21389999999999998"/>
  </r>
  <r>
    <s v="CELL_002439"/>
    <x v="10"/>
    <x v="1"/>
    <s v="Normal_WBC"/>
    <n v="12.53"/>
    <n v="43.2"/>
    <n v="0.57999999999999996"/>
    <n v="0.48499999999999999"/>
    <n v="89.072164948453619"/>
    <n v="0.70399999999999996"/>
    <n v="0.39300000000000002"/>
    <n v="4.3899999999999997"/>
    <n v="2.2000000000000002"/>
    <n v="0.84199999999999997"/>
    <n v="517"/>
    <n v="75"/>
    <n v="226"/>
    <n v="165"/>
    <n v="153"/>
    <n v="88.627450980392155"/>
    <n v="64.705882352941174"/>
    <n v="60"/>
    <n v="0.57799999999999996"/>
    <x v="1"/>
    <x v="0"/>
    <n v="7425"/>
    <n v="5.14"/>
    <n v="14.4"/>
    <n v="36.4"/>
    <n v="160593"/>
    <n v="96.5"/>
    <n v="33.200000000000003"/>
    <s v="PBC_Dataset"/>
    <s v="Giemsa"/>
    <s v="Zeiss_Axio"/>
    <n v="60"/>
    <n v="224"/>
    <n v="0.105"/>
    <n v="0.84060000000000001"/>
    <n v="1"/>
    <n v="0.15939999999999999"/>
  </r>
  <r>
    <s v="CELL_004769"/>
    <x v="12"/>
    <x v="0"/>
    <s v="Anemia"/>
    <n v="3.53"/>
    <n v="0"/>
    <n v="0"/>
    <n v="1"/>
    <n v="0"/>
    <n v="0.33400000000000002"/>
    <n v="0.78300000000000003"/>
    <n v="0.68"/>
    <n v="1"/>
    <n v="0.71399999999999997"/>
    <n v="44"/>
    <n v="35"/>
    <n v="228"/>
    <n v="125"/>
    <n v="130"/>
    <n v="89.411764705882362"/>
    <n v="49.019607843137251"/>
    <n v="50.980392156862742"/>
    <n v="0.497"/>
    <x v="1"/>
    <x v="1"/>
    <n v="6268"/>
    <n v="4.3"/>
    <n v="10.1"/>
    <n v="41.6"/>
    <n v="242768"/>
    <n v="91.9"/>
    <n v="32.700000000000003"/>
    <s v="CytoData"/>
    <s v="Giemsa"/>
    <s v="Zeiss_Axio"/>
    <n v="100"/>
    <n v="512"/>
    <n v="0.93820000000000003"/>
    <n v="0.7359"/>
    <n v="0.81169999999999998"/>
    <n v="7.5799999999999979E-2"/>
  </r>
  <r>
    <s v="CELL_004328"/>
    <x v="13"/>
    <x v="0"/>
    <s v="Leukemia"/>
    <n v="11.72"/>
    <n v="84"/>
    <n v="0.441"/>
    <n v="0.124"/>
    <n v="677.41935483870964"/>
    <n v="0.86399999999999999"/>
    <n v="0.26800000000000002"/>
    <n v="0.87"/>
    <n v="1"/>
    <n v="0.86099999999999999"/>
    <n v="788"/>
    <n v="92"/>
    <n v="205"/>
    <n v="144"/>
    <n v="179"/>
    <n v="80.392156862745097"/>
    <n v="56.470588235294116"/>
    <n v="70.196078431372541"/>
    <n v="0.69699999999999995"/>
    <x v="0"/>
    <x v="1"/>
    <n v="5423"/>
    <n v="4.4000000000000004"/>
    <n v="13"/>
    <n v="31.1"/>
    <n v="285950"/>
    <n v="87.9"/>
    <n v="34.200000000000003"/>
    <s v="PBC_Dataset"/>
    <s v="Giemsa"/>
    <s v="Olympus_BX51"/>
    <n v="60"/>
    <n v="256"/>
    <n v="0.67430000000000001"/>
    <n v="0.6411"/>
    <n v="0.7026"/>
    <n v="6.1499999999999999E-2"/>
  </r>
  <r>
    <s v="CELL_003800"/>
    <x v="7"/>
    <x v="1"/>
    <s v="Normal_Platelet"/>
    <n v="2.13"/>
    <n v="0"/>
    <n v="0"/>
    <n v="1"/>
    <n v="0"/>
    <n v="0.77"/>
    <n v="0.43"/>
    <n v="2.31"/>
    <n v="1"/>
    <n v="0.84099999999999997"/>
    <n v="39"/>
    <n v="16"/>
    <n v="217"/>
    <n v="162"/>
    <n v="188"/>
    <n v="85.098039215686271"/>
    <n v="63.529411764705877"/>
    <n v="73.725490196078439"/>
    <n v="0.61099999999999999"/>
    <x v="1"/>
    <x v="0"/>
    <n v="6046"/>
    <n v="4.71"/>
    <n v="15.1"/>
    <n v="43.7"/>
    <n v="192743"/>
    <n v="96.8"/>
    <n v="33.4"/>
    <s v="CytoData"/>
    <s v="Giemsa"/>
    <s v="Leica_DM2000"/>
    <n v="100"/>
    <n v="256"/>
    <n v="0.1343"/>
    <n v="0.83520000000000005"/>
    <n v="0.88800000000000001"/>
    <n v="5.2799999999999958E-2"/>
  </r>
  <r>
    <s v="CELL_004816"/>
    <x v="12"/>
    <x v="0"/>
    <s v="Anemia"/>
    <n v="3.35"/>
    <n v="0"/>
    <n v="0"/>
    <n v="1"/>
    <n v="0"/>
    <n v="0.58799999999999997"/>
    <n v="0.83199999999999996"/>
    <n v="0.49"/>
    <n v="1"/>
    <n v="0.72499999999999998"/>
    <n v="80"/>
    <n v="28"/>
    <n v="237"/>
    <n v="117"/>
    <n v="126"/>
    <n v="92.941176470588232"/>
    <n v="45.882352941176471"/>
    <n v="49.411764705882355"/>
    <n v="0.45400000000000001"/>
    <x v="1"/>
    <x v="1"/>
    <n v="3646"/>
    <n v="5.12"/>
    <n v="11.9"/>
    <n v="48.6"/>
    <n v="277113"/>
    <n v="76.8"/>
    <n v="31.5"/>
    <s v="Raabin_WBC"/>
    <s v="Giemsa"/>
    <s v="Zeiss_Axio"/>
    <n v="100"/>
    <n v="360"/>
    <n v="0.90490000000000004"/>
    <n v="0.60819999999999996"/>
    <n v="0.88770000000000004"/>
    <n v="0.27950000000000008"/>
  </r>
  <r>
    <s v="CELL_002291"/>
    <x v="4"/>
    <x v="1"/>
    <s v="Normal_WBC"/>
    <n v="18.510000000000002"/>
    <n v="62.5"/>
    <n v="0.502"/>
    <n v="0.35699999999999998"/>
    <n v="175.0700280112045"/>
    <n v="0.68600000000000005"/>
    <n v="0.54800000000000004"/>
    <n v="1.75"/>
    <n v="1.6"/>
    <n v="0.68500000000000005"/>
    <n v="568"/>
    <n v="80"/>
    <n v="217"/>
    <n v="149"/>
    <n v="190"/>
    <n v="85.098039215686271"/>
    <n v="58.431372549019613"/>
    <n v="74.509803921568633"/>
    <n v="0.59899999999999998"/>
    <x v="1"/>
    <x v="1"/>
    <n v="7440"/>
    <n v="5.58"/>
    <n v="12.3"/>
    <n v="26.1"/>
    <n v="230003"/>
    <n v="101.8"/>
    <n v="35"/>
    <s v="Raabin_WBC"/>
    <s v="Wright"/>
    <s v="Olympus_BX51"/>
    <n v="100"/>
    <n v="512"/>
    <n v="8.7300000000000003E-2"/>
    <n v="0.9224"/>
    <n v="0.95940000000000003"/>
    <n v="3.7000000000000033E-2"/>
  </r>
  <r>
    <s v="CELL_001728"/>
    <x v="5"/>
    <x v="1"/>
    <s v="Normal_WBC"/>
    <n v="9.58"/>
    <n v="78.7"/>
    <n v="0.80800000000000005"/>
    <n v="0.247"/>
    <n v="318.62348178137654"/>
    <n v="0.83899999999999997"/>
    <n v="0.33900000000000002"/>
    <n v="1.29"/>
    <n v="1.2"/>
    <n v="0.86299999999999999"/>
    <n v="232"/>
    <n v="60"/>
    <n v="201"/>
    <n v="149"/>
    <n v="179"/>
    <n v="78.82352941176471"/>
    <n v="58.431372549019613"/>
    <n v="70.196078431372541"/>
    <n v="0.70399999999999996"/>
    <x v="0"/>
    <x v="0"/>
    <n v="7542"/>
    <n v="4.47"/>
    <n v="14.4"/>
    <n v="28"/>
    <n v="311717"/>
    <n v="81.3"/>
    <n v="33.700000000000003"/>
    <s v="PBC_Dataset"/>
    <s v="Wright"/>
    <s v="Olympus_BX51"/>
    <n v="100"/>
    <n v="360"/>
    <n v="0"/>
    <n v="0.90359999999999996"/>
    <n v="1"/>
    <n v="9.6400000000000041E-2"/>
  </r>
  <r>
    <s v="CELL_000611"/>
    <x v="1"/>
    <x v="1"/>
    <s v="Normal_WBC"/>
    <n v="12.22"/>
    <n v="57.6"/>
    <n v="0.57199999999999995"/>
    <n v="0.38"/>
    <n v="151.57894736842104"/>
    <n v="0.84499999999999997"/>
    <n v="0.39"/>
    <n v="2.72"/>
    <n v="2.4"/>
    <n v="0.85"/>
    <n v="542"/>
    <n v="63"/>
    <n v="212"/>
    <n v="176"/>
    <n v="165"/>
    <n v="83.137254901960787"/>
    <n v="69.019607843137251"/>
    <n v="64.705882352941174"/>
    <n v="0.61599999999999999"/>
    <x v="1"/>
    <x v="0"/>
    <n v="4849"/>
    <n v="4.84"/>
    <n v="12.7"/>
    <n v="33.4"/>
    <n v="335958"/>
    <n v="88.2"/>
    <n v="30.7"/>
    <s v="PBC_Dataset"/>
    <s v="Giemsa"/>
    <s v="Olympus_BX51"/>
    <n v="40"/>
    <n v="256"/>
    <n v="7.0000000000000007E-2"/>
    <n v="0.96519999999999995"/>
    <n v="1"/>
    <n v="3.4800000000000053E-2"/>
  </r>
  <r>
    <s v="CELL_000571"/>
    <x v="1"/>
    <x v="1"/>
    <s v="Normal_WBC"/>
    <n v="12.28"/>
    <n v="53.8"/>
    <n v="0.54"/>
    <n v="0.44600000000000001"/>
    <n v="120.62780269058295"/>
    <n v="0.79700000000000004"/>
    <n v="0.30299999999999999"/>
    <n v="2.4700000000000002"/>
    <n v="3.9"/>
    <n v="0.86499999999999999"/>
    <n v="457"/>
    <n v="73"/>
    <n v="221"/>
    <n v="170"/>
    <n v="196"/>
    <n v="86.666666666666671"/>
    <n v="66.666666666666657"/>
    <n v="76.862745098039227"/>
    <n v="0.59"/>
    <x v="1"/>
    <x v="1"/>
    <n v="4257"/>
    <n v="4.74"/>
    <n v="14.5"/>
    <n v="32.4"/>
    <n v="305512"/>
    <n v="81.7"/>
    <n v="34.4"/>
    <s v="Raabin_WBC"/>
    <s v="Giemsa"/>
    <s v="Olympus_BX51"/>
    <n v="60"/>
    <n v="256"/>
    <n v="0.13170000000000001"/>
    <n v="0.99"/>
    <n v="0.81299999999999994"/>
    <n v="-0.17700000000000005"/>
  </r>
  <r>
    <s v="CELL_003625"/>
    <x v="2"/>
    <x v="1"/>
    <s v="Normal_RBC"/>
    <n v="7.89"/>
    <n v="0"/>
    <n v="0"/>
    <n v="1"/>
    <n v="0"/>
    <n v="0.90400000000000003"/>
    <n v="0.20200000000000001"/>
    <n v="0.66"/>
    <n v="1"/>
    <n v="0.91600000000000004"/>
    <n v="179"/>
    <n v="48"/>
    <n v="221"/>
    <n v="116"/>
    <n v="141"/>
    <n v="86.666666666666671"/>
    <n v="45.490196078431374"/>
    <n v="55.294117647058826"/>
    <n v="0.44500000000000001"/>
    <x v="1"/>
    <x v="0"/>
    <n v="9286"/>
    <n v="4.6100000000000003"/>
    <n v="15.4"/>
    <n v="59.4"/>
    <n v="173114"/>
    <n v="77.599999999999994"/>
    <n v="35.6"/>
    <s v="PBC_Dataset"/>
    <s v="Giemsa"/>
    <s v="Olympus_BX51"/>
    <n v="60"/>
    <n v="224"/>
    <n v="0.10680000000000001"/>
    <n v="0.85799999999999998"/>
    <n v="0.99350000000000005"/>
    <n v="0.13550000000000006"/>
  </r>
  <r>
    <s v="CELL_001318"/>
    <x v="5"/>
    <x v="1"/>
    <s v="Normal_WBC"/>
    <n v="9.65"/>
    <n v="75.099999999999994"/>
    <n v="0.72"/>
    <n v="0.28399999999999997"/>
    <n v="264.43661971830988"/>
    <n v="0.873"/>
    <n v="0.28399999999999997"/>
    <n v="0.68"/>
    <n v="1"/>
    <n v="0.96199999999999997"/>
    <n v="217"/>
    <n v="73"/>
    <n v="202"/>
    <n v="145"/>
    <n v="199"/>
    <n v="79.215686274509807"/>
    <n v="56.862745098039213"/>
    <n v="78.039215686274517"/>
    <n v="0.78700000000000003"/>
    <x v="1"/>
    <x v="1"/>
    <n v="4936"/>
    <n v="4.76"/>
    <n v="14.4"/>
    <n v="39.700000000000003"/>
    <n v="306199"/>
    <n v="101.4"/>
    <n v="33.799999999999997"/>
    <s v="Raabin_WBC"/>
    <s v="Giemsa"/>
    <s v="Zeiss_Axio"/>
    <n v="60"/>
    <n v="224"/>
    <n v="1.15E-2"/>
    <n v="0.94740000000000002"/>
    <n v="0.91539999999999999"/>
    <n v="-3.2000000000000028E-2"/>
  </r>
  <r>
    <s v="CELL_000344"/>
    <x v="1"/>
    <x v="1"/>
    <s v="Normal_WBC"/>
    <n v="13.03"/>
    <n v="57.7"/>
    <n v="0.57599999999999996"/>
    <n v="0.502"/>
    <n v="114.9402390438247"/>
    <n v="0.78500000000000003"/>
    <n v="0.45900000000000002"/>
    <n v="3.51"/>
    <n v="3.3"/>
    <n v="0.86499999999999999"/>
    <n v="424"/>
    <n v="71"/>
    <n v="202"/>
    <n v="162"/>
    <n v="199"/>
    <n v="79.215686274509807"/>
    <n v="63.529411764705877"/>
    <n v="78.039215686274517"/>
    <n v="0.71199999999999997"/>
    <x v="0"/>
    <x v="0"/>
    <n v="7883"/>
    <n v="5.55"/>
    <n v="11.7"/>
    <n v="34.700000000000003"/>
    <n v="312107"/>
    <n v="102.2"/>
    <n v="34.1"/>
    <s v="Raabin_WBC"/>
    <s v="Giemsa"/>
    <s v="Leica_DM2000"/>
    <n v="60"/>
    <n v="256"/>
    <n v="9.06E-2"/>
    <n v="0.85829999999999995"/>
    <n v="0.8024"/>
    <n v="-5.589999999999995E-2"/>
  </r>
  <r>
    <s v="CELL_004090"/>
    <x v="8"/>
    <x v="0"/>
    <s v="Leukemia"/>
    <n v="14.45"/>
    <n v="79.5"/>
    <n v="0.442"/>
    <n v="0.24399999999999999"/>
    <n v="325.81967213114757"/>
    <n v="0.747"/>
    <n v="0.23499999999999999"/>
    <n v="1.38"/>
    <n v="1"/>
    <n v="0.98099999999999998"/>
    <n v="636"/>
    <n v="103"/>
    <n v="171"/>
    <n v="110"/>
    <n v="193"/>
    <n v="67.058823529411754"/>
    <n v="43.137254901960787"/>
    <n v="75.686274509803923"/>
    <n v="0.69799999999999995"/>
    <x v="1"/>
    <x v="1"/>
    <n v="8627"/>
    <n v="6.15"/>
    <n v="12.5"/>
    <n v="47.6"/>
    <n v="197084"/>
    <n v="85.5"/>
    <n v="32.799999999999997"/>
    <s v="PBC_Dataset"/>
    <s v="Giemsa"/>
    <s v="Olympus_BX51"/>
    <n v="60"/>
    <n v="224"/>
    <n v="0.75649999999999995"/>
    <n v="0.82699999999999996"/>
    <n v="0.61199999999999999"/>
    <n v="-0.21499999999999997"/>
  </r>
  <r>
    <s v="CELL_000637"/>
    <x v="1"/>
    <x v="1"/>
    <s v="Normal_WBC"/>
    <n v="10.8"/>
    <n v="58.5"/>
    <n v="0.52"/>
    <n v="0.45200000000000001"/>
    <n v="129.42477876106193"/>
    <n v="0.79400000000000004"/>
    <n v="0.40500000000000003"/>
    <n v="3.77"/>
    <n v="2.8"/>
    <n v="0.84899999999999998"/>
    <n v="457"/>
    <n v="79"/>
    <n v="188"/>
    <n v="163"/>
    <n v="210"/>
    <n v="73.725490196078439"/>
    <n v="63.921568627450974"/>
    <n v="82.35294117647058"/>
    <n v="0.64300000000000002"/>
    <x v="1"/>
    <x v="0"/>
    <n v="8208"/>
    <n v="4.6399999999999997"/>
    <n v="9.6"/>
    <n v="40.299999999999997"/>
    <n v="385169"/>
    <n v="82.8"/>
    <n v="33.1"/>
    <s v="Raabin_WBC"/>
    <s v="Giemsa"/>
    <s v="Zeiss_Axio"/>
    <n v="60"/>
    <n v="360"/>
    <n v="2.87E-2"/>
    <n v="0.90590000000000004"/>
    <n v="0.89800000000000002"/>
    <n v="-7.9000000000000181E-3"/>
  </r>
  <r>
    <s v="CELL_000435"/>
    <x v="1"/>
    <x v="1"/>
    <s v="Normal_WBC"/>
    <n v="11.45"/>
    <n v="55.8"/>
    <n v="0.55400000000000005"/>
    <n v="0.46500000000000002"/>
    <n v="119.99999999999999"/>
    <n v="0.628"/>
    <n v="0.29399999999999998"/>
    <n v="2.78"/>
    <n v="3.6"/>
    <n v="0.82899999999999996"/>
    <n v="451"/>
    <n v="74"/>
    <n v="190"/>
    <n v="181"/>
    <n v="204"/>
    <n v="74.509803921568633"/>
    <n v="70.980392156862749"/>
    <n v="80"/>
    <n v="0.56200000000000006"/>
    <x v="1"/>
    <x v="1"/>
    <n v="7831"/>
    <n v="6.27"/>
    <n v="15.3"/>
    <n v="44.7"/>
    <n v="218745"/>
    <n v="66.3"/>
    <n v="35.4"/>
    <s v="PBC_Dataset"/>
    <s v="Giemsa"/>
    <s v="Leica_DM2000"/>
    <n v="60"/>
    <n v="360"/>
    <n v="0.13239999999999999"/>
    <n v="1"/>
    <n v="0.98950000000000005"/>
    <n v="-1.0499999999999954E-2"/>
  </r>
  <r>
    <s v="CELL_001904"/>
    <x v="5"/>
    <x v="1"/>
    <s v="Normal_WBC"/>
    <n v="10.52"/>
    <n v="81.8"/>
    <n v="0.94799999999999995"/>
    <n v="0.106"/>
    <n v="771.69811320754718"/>
    <n v="0.86399999999999999"/>
    <n v="9.4E-2"/>
    <n v="1.19"/>
    <n v="1"/>
    <n v="0.86599999999999999"/>
    <n v="366"/>
    <n v="55"/>
    <n v="173"/>
    <n v="163"/>
    <n v="203"/>
    <n v="67.843137254901961"/>
    <n v="63.921568627450974"/>
    <n v="79.607843137254903"/>
    <n v="0.69099999999999995"/>
    <x v="1"/>
    <x v="0"/>
    <n v="8970"/>
    <n v="3.08"/>
    <n v="16.600000000000001"/>
    <n v="35.200000000000003"/>
    <n v="118287"/>
    <n v="88.4"/>
    <n v="32.4"/>
    <s v="Raabin_WBC"/>
    <s v="Wright"/>
    <s v="Leica_DM2000"/>
    <n v="40"/>
    <n v="360"/>
    <n v="8.72E-2"/>
    <n v="0.90610000000000002"/>
    <n v="0.9022"/>
    <n v="-3.9000000000000146E-3"/>
  </r>
  <r>
    <s v="CELL_000098"/>
    <x v="1"/>
    <x v="1"/>
    <s v="Normal_WBC"/>
    <n v="13.11"/>
    <n v="52.4"/>
    <n v="0.42199999999999999"/>
    <n v="0.53900000000000003"/>
    <n v="97.217068645640069"/>
    <n v="0.90300000000000002"/>
    <n v="0.503"/>
    <n v="3.03"/>
    <n v="2.8"/>
    <n v="0.76700000000000002"/>
    <n v="335"/>
    <n v="71"/>
    <n v="234"/>
    <n v="157"/>
    <n v="189"/>
    <n v="91.764705882352942"/>
    <n v="61.568627450980394"/>
    <n v="74.117647058823536"/>
    <n v="0.746"/>
    <x v="1"/>
    <x v="0"/>
    <n v="5989"/>
    <n v="4.79"/>
    <n v="14.6"/>
    <n v="40.4"/>
    <n v="170926"/>
    <n v="90.6"/>
    <n v="30.4"/>
    <s v="Raabin_WBC"/>
    <s v="May_Grunwald_Giemsa"/>
    <s v="Olympus_BX51"/>
    <n v="100"/>
    <n v="360"/>
    <n v="8.1799999999999998E-2"/>
    <n v="0.81259999999999999"/>
    <n v="0.96419999999999995"/>
    <n v="0.15159999999999996"/>
  </r>
  <r>
    <s v="CELL_003049"/>
    <x v="2"/>
    <x v="1"/>
    <s v="Normal_RBC"/>
    <n v="7.96"/>
    <n v="0"/>
    <n v="0"/>
    <n v="1"/>
    <n v="0"/>
    <n v="0.89600000000000002"/>
    <n v="0.184"/>
    <n v="0.3"/>
    <n v="1"/>
    <n v="1"/>
    <n v="164"/>
    <n v="50"/>
    <n v="224"/>
    <n v="142"/>
    <n v="132"/>
    <n v="87.843137254901961"/>
    <n v="55.686274509803923"/>
    <n v="51.764705882352949"/>
    <n v="0.47499999999999998"/>
    <x v="1"/>
    <x v="0"/>
    <n v="7315"/>
    <n v="5.07"/>
    <n v="14.3"/>
    <n v="45.8"/>
    <n v="194735"/>
    <n v="81.8"/>
    <n v="33.200000000000003"/>
    <s v="PBC_Dataset"/>
    <s v="Giemsa"/>
    <s v="Leica_DM2000"/>
    <n v="100"/>
    <n v="360"/>
    <n v="1.4999999999999999E-2"/>
    <n v="0.84189999999999998"/>
    <n v="0.87919999999999998"/>
    <n v="3.73E-2"/>
  </r>
  <r>
    <s v="CELL_003248"/>
    <x v="2"/>
    <x v="1"/>
    <s v="Normal_RBC"/>
    <n v="6.37"/>
    <n v="0"/>
    <n v="0"/>
    <n v="1"/>
    <n v="0"/>
    <n v="0.88700000000000001"/>
    <n v="0.20699999999999999"/>
    <n v="0.75"/>
    <n v="1"/>
    <n v="0.95199999999999996"/>
    <n v="153"/>
    <n v="36"/>
    <n v="224"/>
    <n v="130"/>
    <n v="132"/>
    <n v="87.843137254901961"/>
    <n v="50.980392156862742"/>
    <n v="51.764705882352949"/>
    <n v="0.51100000000000001"/>
    <x v="0"/>
    <x v="0"/>
    <n v="5563"/>
    <n v="4.2"/>
    <n v="14.2"/>
    <n v="52.2"/>
    <n v="191322"/>
    <n v="78.599999999999994"/>
    <n v="33.4"/>
    <s v="PBC_Dataset"/>
    <s v="Giemsa"/>
    <s v="Zeiss_Axio"/>
    <n v="40"/>
    <n v="224"/>
    <n v="8.4400000000000003E-2"/>
    <n v="0.89970000000000006"/>
    <n v="0.9052"/>
    <n v="5.4999999999999494E-3"/>
  </r>
  <r>
    <s v="CELL_002070"/>
    <x v="4"/>
    <x v="1"/>
    <s v="Normal_WBC"/>
    <n v="14.38"/>
    <n v="67.099999999999994"/>
    <n v="0.4"/>
    <n v="0.36099999999999999"/>
    <n v="185.87257617728531"/>
    <n v="0.69"/>
    <n v="0.60699999999999998"/>
    <n v="2.5499999999999998"/>
    <n v="1"/>
    <n v="0.72799999999999998"/>
    <n v="432"/>
    <n v="103"/>
    <n v="204"/>
    <n v="178"/>
    <n v="183"/>
    <n v="80"/>
    <n v="69.803921568627445"/>
    <n v="71.764705882352942"/>
    <n v="0.48499999999999999"/>
    <x v="0"/>
    <x v="1"/>
    <n v="4580"/>
    <n v="5.41"/>
    <n v="10.5"/>
    <n v="40.9"/>
    <n v="315228"/>
    <n v="82.5"/>
    <n v="36.700000000000003"/>
    <s v="Raabin_WBC"/>
    <s v="Wright"/>
    <s v="Leica_DM2000"/>
    <n v="100"/>
    <n v="512"/>
    <n v="1.84E-2"/>
    <n v="0.877"/>
    <n v="0.8972"/>
    <n v="2.0199999999999996E-2"/>
  </r>
  <r>
    <s v="CELL_001538"/>
    <x v="5"/>
    <x v="1"/>
    <s v="Normal_WBC"/>
    <n v="6.83"/>
    <n v="70.8"/>
    <n v="0.92100000000000004"/>
    <n v="0.16800000000000001"/>
    <n v="421.42857142857139"/>
    <n v="0.88600000000000001"/>
    <n v="0.34300000000000003"/>
    <n v="1.1599999999999999"/>
    <n v="1.2"/>
    <n v="0.89400000000000002"/>
    <n v="304"/>
    <n v="58"/>
    <n v="217"/>
    <n v="151"/>
    <n v="183"/>
    <n v="85.098039215686271"/>
    <n v="59.215686274509807"/>
    <n v="71.764705882352942"/>
    <n v="0.69199999999999995"/>
    <x v="1"/>
    <x v="0"/>
    <n v="5941"/>
    <n v="4.9000000000000004"/>
    <n v="16.7"/>
    <n v="35.799999999999997"/>
    <n v="159891"/>
    <n v="78.400000000000006"/>
    <n v="33.700000000000003"/>
    <s v="Raabin_WBC"/>
    <s v="Wright"/>
    <s v="Leica_DM2000"/>
    <n v="100"/>
    <n v="224"/>
    <n v="6.6299999999999998E-2"/>
    <n v="0.88039999999999996"/>
    <n v="0.89270000000000005"/>
    <n v="1.2300000000000089E-2"/>
  </r>
  <r>
    <s v="CELL_003078"/>
    <x v="2"/>
    <x v="1"/>
    <s v="Normal_RBC"/>
    <n v="7.8"/>
    <n v="0"/>
    <n v="0"/>
    <n v="1"/>
    <n v="0"/>
    <n v="0.875"/>
    <n v="0.16500000000000001"/>
    <n v="0.39"/>
    <n v="1"/>
    <n v="0.94099999999999995"/>
    <n v="143"/>
    <n v="51"/>
    <n v="236"/>
    <n v="128"/>
    <n v="117"/>
    <n v="92.549019607843135"/>
    <n v="50.196078431372548"/>
    <n v="45.882352941176471"/>
    <n v="0.52700000000000002"/>
    <x v="0"/>
    <x v="0"/>
    <n v="1000"/>
    <n v="4.6100000000000003"/>
    <n v="10.8"/>
    <n v="39.1"/>
    <n v="293329"/>
    <n v="69.8"/>
    <n v="33.700000000000003"/>
    <s v="PBC_Dataset"/>
    <s v="Giemsa"/>
    <s v="Leica_DM2000"/>
    <n v="40"/>
    <n v="256"/>
    <n v="5.79E-2"/>
    <n v="0.96189999999999998"/>
    <n v="1"/>
    <n v="3.8100000000000023E-2"/>
  </r>
  <r>
    <s v="CELL_005019"/>
    <x v="17"/>
    <x v="0"/>
    <s v="Sickle_Cell_Anemia"/>
    <n v="8.32"/>
    <n v="0"/>
    <n v="0"/>
    <n v="1"/>
    <n v="0"/>
    <n v="0.19900000000000001"/>
    <n v="0.89900000000000002"/>
    <n v="0.32"/>
    <n v="1"/>
    <n v="0.70799999999999996"/>
    <n v="213"/>
    <n v="70"/>
    <n v="201"/>
    <n v="126"/>
    <n v="140"/>
    <n v="78.82352941176471"/>
    <n v="49.411764705882355"/>
    <n v="54.901960784313729"/>
    <n v="0.60099999999999998"/>
    <x v="2"/>
    <x v="1"/>
    <n v="4756"/>
    <n v="4.04"/>
    <n v="14.1"/>
    <n v="45.1"/>
    <n v="380395"/>
    <n v="98.9"/>
    <n v="34.299999999999997"/>
    <s v="PBC_Dataset"/>
    <s v="Wright"/>
    <s v="Olympus_BX51"/>
    <n v="60"/>
    <n v="256"/>
    <n v="0.92479999999999996"/>
    <n v="0.62690000000000001"/>
    <n v="0.84819999999999995"/>
    <n v="0.22129999999999994"/>
  </r>
  <r>
    <s v="CELL_004680"/>
    <x v="12"/>
    <x v="0"/>
    <s v="Anemia"/>
    <n v="4.8099999999999996"/>
    <n v="0"/>
    <n v="0"/>
    <n v="1"/>
    <n v="0"/>
    <n v="0.41799999999999998"/>
    <n v="0.80300000000000005"/>
    <n v="0.64"/>
    <n v="1"/>
    <n v="0.71299999999999997"/>
    <n v="90"/>
    <n v="35"/>
    <n v="211"/>
    <n v="105"/>
    <n v="111"/>
    <n v="82.745098039215677"/>
    <n v="41.17647058823529"/>
    <n v="43.529411764705884"/>
    <n v="0.432"/>
    <x v="2"/>
    <x v="1"/>
    <n v="2225"/>
    <n v="4.4000000000000004"/>
    <n v="14.5"/>
    <n v="43.1"/>
    <n v="336836"/>
    <n v="117.4"/>
    <n v="33.4"/>
    <s v="CytoData"/>
    <s v="Giemsa"/>
    <s v="Leica_DM2000"/>
    <n v="60"/>
    <n v="360"/>
    <n v="0.69269999999999998"/>
    <n v="0.5948"/>
    <n v="0.81710000000000005"/>
    <n v="0.22230000000000005"/>
  </r>
  <r>
    <s v="CELL_004150"/>
    <x v="8"/>
    <x v="0"/>
    <s v="Leukemia"/>
    <n v="11.39"/>
    <n v="90.2"/>
    <n v="0.19900000000000001"/>
    <n v="0.105"/>
    <n v="859.04761904761915"/>
    <n v="0.81899999999999995"/>
    <n v="0.318"/>
    <n v="0.67"/>
    <n v="1.2"/>
    <n v="0.85699999999999998"/>
    <n v="728"/>
    <n v="118"/>
    <n v="191"/>
    <n v="133"/>
    <n v="175"/>
    <n v="74.901960784313729"/>
    <n v="52.156862745098046"/>
    <n v="68.627450980392155"/>
    <n v="0.69399999999999995"/>
    <x v="0"/>
    <x v="1"/>
    <n v="9492"/>
    <n v="5.73"/>
    <n v="12.5"/>
    <n v="45.3"/>
    <n v="282866"/>
    <n v="91.4"/>
    <n v="32.700000000000003"/>
    <s v="PBC_Dataset"/>
    <s v="Wright"/>
    <s v="Leica_DM2000"/>
    <n v="100"/>
    <n v="224"/>
    <n v="0.8306"/>
    <n v="0.80569999999999997"/>
    <n v="0.57199999999999995"/>
    <n v="-0.23370000000000002"/>
  </r>
  <r>
    <s v="CELL_001518"/>
    <x v="5"/>
    <x v="1"/>
    <s v="Normal_WBC"/>
    <n v="8.2200000000000006"/>
    <n v="77.599999999999994"/>
    <n v="0.78200000000000003"/>
    <n v="0.186"/>
    <n v="417.2043010752688"/>
    <n v="0.95499999999999996"/>
    <n v="0.21299999999999999"/>
    <n v="1.1499999999999999"/>
    <n v="1.1000000000000001"/>
    <n v="0.97399999999999998"/>
    <n v="278"/>
    <n v="66"/>
    <n v="221"/>
    <n v="153"/>
    <n v="188"/>
    <n v="86.666666666666671"/>
    <n v="60"/>
    <n v="73.725490196078439"/>
    <n v="0.85099999999999998"/>
    <x v="2"/>
    <x v="0"/>
    <n v="9802"/>
    <n v="3.78"/>
    <n v="18.8"/>
    <n v="47.8"/>
    <n v="154077"/>
    <n v="91.7"/>
    <n v="33.299999999999997"/>
    <s v="Raabin_WBC"/>
    <s v="Wright"/>
    <s v="Olympus_BX51"/>
    <n v="60"/>
    <n v="360"/>
    <n v="0.1381"/>
    <n v="0.97430000000000005"/>
    <n v="0.89780000000000004"/>
    <n v="-7.6500000000000012E-2"/>
  </r>
  <r>
    <s v="CELL_000966"/>
    <x v="1"/>
    <x v="1"/>
    <s v="Normal_WBC"/>
    <n v="11.91"/>
    <n v="58.5"/>
    <n v="0.57399999999999995"/>
    <n v="0.40899999999999997"/>
    <n v="143.03178484107579"/>
    <n v="0.77100000000000002"/>
    <n v="0.45400000000000001"/>
    <n v="3.54"/>
    <n v="3.2"/>
    <n v="0.78900000000000003"/>
    <n v="334"/>
    <n v="68"/>
    <n v="183"/>
    <n v="191"/>
    <n v="172"/>
    <n v="71.764705882352942"/>
    <n v="74.901960784313729"/>
    <n v="67.450980392156865"/>
    <n v="0.72799999999999998"/>
    <x v="1"/>
    <x v="1"/>
    <n v="11545"/>
    <n v="4.3099999999999996"/>
    <n v="14.6"/>
    <n v="29"/>
    <n v="256377"/>
    <n v="84.4"/>
    <n v="32.9"/>
    <s v="PBC_Dataset"/>
    <s v="Wright"/>
    <s v="Leica_DM2000"/>
    <n v="60"/>
    <n v="512"/>
    <n v="6.2300000000000001E-2"/>
    <n v="0.83130000000000004"/>
    <n v="0.89359999999999995"/>
    <n v="6.2299999999999911E-2"/>
  </r>
  <r>
    <s v="CELL_005675"/>
    <x v="3"/>
    <x v="0"/>
    <s v="Infection"/>
    <n v="11.34"/>
    <n v="68.099999999999994"/>
    <n v="0.69599999999999995"/>
    <n v="0.38900000000000001"/>
    <n v="175.06426735218508"/>
    <n v="0.78100000000000003"/>
    <n v="0.39"/>
    <n v="1.72"/>
    <n v="1.2"/>
    <n v="0.85899999999999999"/>
    <n v="568"/>
    <n v="94"/>
    <n v="176"/>
    <n v="156"/>
    <n v="199"/>
    <n v="69.019607843137251"/>
    <n v="61.176470588235297"/>
    <n v="78.039215686274517"/>
    <n v="0.73"/>
    <x v="1"/>
    <x v="1"/>
    <n v="4915"/>
    <n v="5.78"/>
    <n v="17.899999999999999"/>
    <n v="42.8"/>
    <n v="275782"/>
    <n v="68.599999999999994"/>
    <n v="31.3"/>
    <s v="PBC_Dataset"/>
    <s v="Wright"/>
    <s v="Olympus_BX51"/>
    <n v="100"/>
    <n v="360"/>
    <n v="0.79430000000000001"/>
    <n v="0.67889999999999995"/>
    <n v="0.75700000000000001"/>
    <n v="7.8100000000000058E-2"/>
  </r>
  <r>
    <s v="CELL_000529"/>
    <x v="1"/>
    <x v="1"/>
    <s v="Normal_WBC"/>
    <n v="11.44"/>
    <n v="57.7"/>
    <n v="0.52"/>
    <n v="0.45700000000000002"/>
    <n v="126.2582056892779"/>
    <n v="0.79"/>
    <n v="0.35199999999999998"/>
    <n v="3.23"/>
    <n v="3.3"/>
    <n v="0.80100000000000005"/>
    <n v="473"/>
    <n v="73"/>
    <n v="215"/>
    <n v="138"/>
    <n v="191"/>
    <n v="84.313725490196077"/>
    <n v="54.117647058823529"/>
    <n v="74.901960784313729"/>
    <n v="0.68700000000000006"/>
    <x v="1"/>
    <x v="1"/>
    <n v="6004"/>
    <n v="5.71"/>
    <n v="11.5"/>
    <n v="38.700000000000003"/>
    <n v="176060"/>
    <n v="90.8"/>
    <n v="35"/>
    <s v="PBC_Dataset"/>
    <s v="Giemsa"/>
    <s v="Olympus_BX51"/>
    <n v="100"/>
    <n v="224"/>
    <n v="0.13139999999999999"/>
    <n v="0.87690000000000001"/>
    <n v="0.85819999999999996"/>
    <n v="-1.870000000000005E-2"/>
  </r>
  <r>
    <s v="CELL_000177"/>
    <x v="1"/>
    <x v="1"/>
    <s v="Normal_WBC"/>
    <n v="10.66"/>
    <n v="49.8"/>
    <n v="0.60499999999999998"/>
    <n v="0.42899999999999999"/>
    <n v="116.08391608391608"/>
    <n v="0.83499999999999996"/>
    <n v="0.47699999999999998"/>
    <n v="2.88"/>
    <n v="4"/>
    <n v="0.78200000000000003"/>
    <n v="531"/>
    <n v="66"/>
    <n v="225"/>
    <n v="172"/>
    <n v="189"/>
    <n v="88.235294117647058"/>
    <n v="67.450980392156865"/>
    <n v="74.117647058823536"/>
    <n v="0.60299999999999998"/>
    <x v="1"/>
    <x v="0"/>
    <n v="6621"/>
    <n v="4.08"/>
    <n v="11.6"/>
    <n v="35.200000000000003"/>
    <n v="229481"/>
    <n v="110"/>
    <n v="33.6"/>
    <s v="Raabin_WBC"/>
    <s v="Giemsa"/>
    <s v="Olympus_BX51"/>
    <n v="100"/>
    <n v="512"/>
    <n v="3.6600000000000001E-2"/>
    <n v="0.85470000000000002"/>
    <n v="0.95699999999999996"/>
    <n v="0.10229999999999995"/>
  </r>
  <r>
    <s v="CELL_002471"/>
    <x v="10"/>
    <x v="1"/>
    <s v="Normal_WBC"/>
    <n v="12.52"/>
    <n v="43.9"/>
    <n v="0.59299999999999997"/>
    <n v="0.40600000000000003"/>
    <n v="108.12807881773398"/>
    <n v="0.77700000000000002"/>
    <n v="0.45800000000000002"/>
    <n v="4.17"/>
    <n v="1.6"/>
    <n v="0.871"/>
    <n v="430"/>
    <n v="74"/>
    <n v="251"/>
    <n v="136"/>
    <n v="143"/>
    <n v="98.431372549019599"/>
    <n v="53.333333333333336"/>
    <n v="56.078431372549019"/>
    <n v="0.76100000000000001"/>
    <x v="1"/>
    <x v="0"/>
    <n v="5168"/>
    <n v="4.75"/>
    <n v="15.2"/>
    <n v="34.4"/>
    <n v="260356"/>
    <n v="102.3"/>
    <n v="36.4"/>
    <s v="PBC_Dataset"/>
    <s v="Giemsa"/>
    <s v="Leica_DM2000"/>
    <n v="40"/>
    <n v="224"/>
    <n v="5.6300000000000003E-2"/>
    <n v="0.92549999999999999"/>
    <n v="0.99109999999999998"/>
    <n v="6.5599999999999992E-2"/>
  </r>
  <r>
    <s v="CELL_004432"/>
    <x v="13"/>
    <x v="0"/>
    <s v="Leukemia"/>
    <n v="14.14"/>
    <n v="85.4"/>
    <n v="0.58299999999999996"/>
    <n v="0.22"/>
    <n v="388.18181818181819"/>
    <n v="0.88200000000000001"/>
    <n v="0.16300000000000001"/>
    <n v="0.78"/>
    <n v="1"/>
    <n v="0.92800000000000005"/>
    <n v="677"/>
    <n v="87"/>
    <n v="214"/>
    <n v="146"/>
    <n v="207"/>
    <n v="83.921568627450981"/>
    <n v="57.254901960784309"/>
    <n v="81.17647058823529"/>
    <n v="0.56999999999999995"/>
    <x v="1"/>
    <x v="1"/>
    <n v="11108"/>
    <n v="4.95"/>
    <n v="14"/>
    <n v="47"/>
    <n v="239893"/>
    <n v="85.9"/>
    <n v="36.1"/>
    <s v="Raabin_WBC"/>
    <s v="Giemsa"/>
    <s v="Zeiss_Axio"/>
    <n v="100"/>
    <n v="512"/>
    <n v="0.70279999999999998"/>
    <n v="0.92059999999999997"/>
    <n v="0.71350000000000002"/>
    <n v="-0.20709999999999995"/>
  </r>
  <r>
    <s v="CELL_003456"/>
    <x v="2"/>
    <x v="1"/>
    <s v="Normal_RBC"/>
    <n v="7.66"/>
    <n v="0"/>
    <n v="0"/>
    <n v="1"/>
    <n v="0"/>
    <n v="0.78400000000000003"/>
    <n v="0.30299999999999999"/>
    <n v="0.79"/>
    <n v="1"/>
    <n v="0.91300000000000003"/>
    <n v="183"/>
    <n v="56"/>
    <n v="230"/>
    <n v="115"/>
    <n v="142"/>
    <n v="90.196078431372555"/>
    <n v="45.098039215686278"/>
    <n v="55.686274509803923"/>
    <n v="0.52500000000000002"/>
    <x v="1"/>
    <x v="0"/>
    <n v="3522"/>
    <n v="6.19"/>
    <n v="13.7"/>
    <n v="47.6"/>
    <n v="222915"/>
    <n v="88.1"/>
    <n v="33.4"/>
    <s v="Raabin_WBC"/>
    <s v="Giemsa"/>
    <s v="Olympus_BX51"/>
    <n v="60"/>
    <n v="360"/>
    <n v="4.7500000000000001E-2"/>
    <n v="0.95340000000000003"/>
    <n v="0.90780000000000005"/>
    <n v="-4.5599999999999974E-2"/>
  </r>
  <r>
    <s v="CELL_003002"/>
    <x v="2"/>
    <x v="1"/>
    <s v="Normal_RBC"/>
    <n v="7.67"/>
    <n v="0"/>
    <n v="0"/>
    <n v="1"/>
    <n v="0"/>
    <n v="0.86499999999999999"/>
    <n v="0.251"/>
    <n v="0.94"/>
    <n v="1"/>
    <n v="0.97899999999999998"/>
    <n v="173"/>
    <n v="42"/>
    <n v="224"/>
    <n v="134"/>
    <n v="127"/>
    <n v="87.843137254901961"/>
    <n v="52.549019607843142"/>
    <n v="49.803921568627452"/>
    <n v="0.52"/>
    <x v="0"/>
    <x v="0"/>
    <n v="7633"/>
    <n v="4.3"/>
    <n v="15.4"/>
    <n v="27.5"/>
    <n v="216828"/>
    <n v="88.4"/>
    <n v="32.5"/>
    <s v="PBC_Dataset"/>
    <s v="Wright"/>
    <s v="Olympus_BX51"/>
    <n v="40"/>
    <n v="512"/>
    <n v="8.6800000000000002E-2"/>
    <n v="1"/>
    <n v="0.90790000000000004"/>
    <n v="-9.209999999999996E-2"/>
  </r>
  <r>
    <s v="CELL_005037"/>
    <x v="17"/>
    <x v="0"/>
    <s v="Sickle_Cell_Anemia"/>
    <n v="7.76"/>
    <n v="0"/>
    <n v="0"/>
    <n v="1"/>
    <n v="0"/>
    <n v="0.38400000000000001"/>
    <n v="0.872"/>
    <n v="0.51"/>
    <n v="1"/>
    <n v="0.8"/>
    <n v="170"/>
    <n v="59"/>
    <n v="213"/>
    <n v="125"/>
    <n v="124"/>
    <n v="83.529411764705884"/>
    <n v="49.019607843137251"/>
    <n v="48.627450980392155"/>
    <n v="0.42499999999999999"/>
    <x v="0"/>
    <x v="1"/>
    <n v="4833"/>
    <n v="4.08"/>
    <n v="13.3"/>
    <n v="33.5"/>
    <n v="266376"/>
    <n v="92.1"/>
    <n v="32"/>
    <s v="CytoData"/>
    <s v="Giemsa"/>
    <s v="Leica_DM2000"/>
    <n v="100"/>
    <n v="360"/>
    <n v="0.64549999999999996"/>
    <n v="0.81410000000000005"/>
    <n v="0.96309999999999996"/>
    <n v="0.14899999999999991"/>
  </r>
  <r>
    <s v="CELL_000573"/>
    <x v="1"/>
    <x v="1"/>
    <s v="Normal_WBC"/>
    <n v="13.11"/>
    <n v="55"/>
    <n v="0.54500000000000004"/>
    <n v="0.52100000000000002"/>
    <n v="105.5662188099808"/>
    <n v="0.86799999999999999"/>
    <n v="0.36099999999999999"/>
    <n v="3.6"/>
    <n v="3.7"/>
    <n v="0.82"/>
    <n v="430"/>
    <n v="66"/>
    <n v="205"/>
    <n v="151"/>
    <n v="198"/>
    <n v="80.392156862745097"/>
    <n v="59.215686274509807"/>
    <n v="77.64705882352942"/>
    <n v="0.64300000000000002"/>
    <x v="1"/>
    <x v="0"/>
    <n v="3755"/>
    <n v="5.21"/>
    <n v="14.4"/>
    <n v="45.6"/>
    <n v="204802"/>
    <n v="94.5"/>
    <n v="32.5"/>
    <s v="PBC_Dataset"/>
    <s v="May_Grunwald_Giemsa"/>
    <s v="Zeiss_Axio"/>
    <n v="40"/>
    <n v="512"/>
    <n v="0.12540000000000001"/>
    <n v="0.87370000000000003"/>
    <n v="0.96589999999999998"/>
    <n v="9.2199999999999949E-2"/>
  </r>
  <r>
    <s v="CELL_003561"/>
    <x v="2"/>
    <x v="1"/>
    <s v="Normal_RBC"/>
    <n v="7.61"/>
    <n v="0"/>
    <n v="0"/>
    <n v="1"/>
    <n v="0"/>
    <n v="0.97899999999999998"/>
    <n v="0.27700000000000002"/>
    <n v="0.66"/>
    <n v="1"/>
    <n v="0.90300000000000002"/>
    <n v="180"/>
    <n v="48"/>
    <n v="223"/>
    <n v="143"/>
    <n v="148"/>
    <n v="87.450980392156865"/>
    <n v="56.078431372549019"/>
    <n v="58.039215686274517"/>
    <n v="0.49199999999999999"/>
    <x v="2"/>
    <x v="1"/>
    <n v="9582"/>
    <n v="5.25"/>
    <n v="14.9"/>
    <n v="45.6"/>
    <n v="224434"/>
    <n v="91.4"/>
    <n v="33.1"/>
    <s v="PBC_Dataset"/>
    <s v="Wright"/>
    <s v="Leica_DM2000"/>
    <n v="100"/>
    <n v="224"/>
    <n v="4.4299999999999999E-2"/>
    <n v="0.85629999999999995"/>
    <n v="0.95499999999999996"/>
    <n v="9.870000000000001E-2"/>
  </r>
  <r>
    <s v="CELL_000593"/>
    <x v="1"/>
    <x v="1"/>
    <s v="Normal_WBC"/>
    <n v="12.91"/>
    <n v="47.5"/>
    <n v="0.53300000000000003"/>
    <n v="0.39400000000000002"/>
    <n v="120.55837563451776"/>
    <n v="0.81399999999999995"/>
    <n v="0.45400000000000001"/>
    <n v="3.25"/>
    <n v="3.3"/>
    <n v="0.82299999999999995"/>
    <n v="430"/>
    <n v="66"/>
    <n v="191"/>
    <n v="129"/>
    <n v="204"/>
    <n v="74.901960784313729"/>
    <n v="50.588235294117645"/>
    <n v="80"/>
    <n v="0.68500000000000005"/>
    <x v="1"/>
    <x v="0"/>
    <n v="7906"/>
    <n v="7"/>
    <n v="17.100000000000001"/>
    <n v="43.9"/>
    <n v="318685"/>
    <n v="93.4"/>
    <n v="32.5"/>
    <s v="PBC_Dataset"/>
    <s v="Giemsa"/>
    <s v="Leica_DM2000"/>
    <n v="100"/>
    <n v="512"/>
    <n v="0.1197"/>
    <n v="0.874"/>
    <n v="0.85050000000000003"/>
    <n v="-2.3499999999999965E-2"/>
  </r>
  <r>
    <s v="CELL_004879"/>
    <x v="15"/>
    <x v="0"/>
    <s v="Anemia"/>
    <n v="7.11"/>
    <n v="0"/>
    <n v="0"/>
    <n v="1"/>
    <n v="0"/>
    <n v="0.96799999999999997"/>
    <n v="0.129"/>
    <n v="0.46"/>
    <n v="1"/>
    <n v="0.98699999999999999"/>
    <n v="143"/>
    <n v="46"/>
    <n v="235"/>
    <n v="147"/>
    <n v="147"/>
    <n v="92.156862745098039"/>
    <n v="57.647058823529406"/>
    <n v="57.647058823529406"/>
    <n v="0.5"/>
    <x v="0"/>
    <x v="1"/>
    <n v="5246"/>
    <n v="4.51"/>
    <n v="16.3"/>
    <n v="41"/>
    <n v="349948"/>
    <n v="92.3"/>
    <n v="34.799999999999997"/>
    <s v="Raabin_WBC"/>
    <s v="Wright"/>
    <s v="Olympus_BX51"/>
    <n v="100"/>
    <n v="224"/>
    <n v="0.83169999999999999"/>
    <n v="0.7238"/>
    <n v="0.87170000000000003"/>
    <n v="0.14790000000000003"/>
  </r>
  <r>
    <s v="CELL_003063"/>
    <x v="2"/>
    <x v="1"/>
    <s v="Normal_RBC"/>
    <n v="7.48"/>
    <n v="0"/>
    <n v="0"/>
    <n v="1"/>
    <n v="0"/>
    <n v="0.92100000000000004"/>
    <n v="0.129"/>
    <n v="0.48"/>
    <n v="1"/>
    <n v="0.94599999999999995"/>
    <n v="162"/>
    <n v="61"/>
    <n v="233"/>
    <n v="121"/>
    <n v="128"/>
    <n v="91.372549019607845"/>
    <n v="47.450980392156858"/>
    <n v="50.196078431372548"/>
    <n v="0.41499999999999998"/>
    <x v="1"/>
    <x v="0"/>
    <n v="4948"/>
    <n v="3.11"/>
    <n v="13.3"/>
    <n v="36.6"/>
    <n v="241833"/>
    <n v="83.6"/>
    <n v="35.1"/>
    <s v="CytoData"/>
    <s v="Giemsa"/>
    <s v="Olympus_BX51"/>
    <n v="40"/>
    <n v="224"/>
    <n v="6.3299999999999995E-2"/>
    <n v="0.97870000000000001"/>
    <n v="0.99319999999999997"/>
    <n v="1.4499999999999957E-2"/>
  </r>
  <r>
    <s v="CELL_003348"/>
    <x v="2"/>
    <x v="1"/>
    <s v="Normal_RBC"/>
    <n v="7.46"/>
    <n v="0"/>
    <n v="0"/>
    <n v="1"/>
    <n v="0"/>
    <n v="0.89400000000000002"/>
    <n v="6.5000000000000002E-2"/>
    <n v="0.7"/>
    <n v="1"/>
    <n v="0.95199999999999996"/>
    <n v="158"/>
    <n v="47"/>
    <n v="224"/>
    <n v="122"/>
    <n v="139"/>
    <n v="87.843137254901961"/>
    <n v="47.843137254901961"/>
    <n v="54.509803921568626"/>
    <n v="0.45500000000000002"/>
    <x v="2"/>
    <x v="1"/>
    <n v="9977"/>
    <n v="3.46"/>
    <n v="12.9"/>
    <n v="50"/>
    <n v="363127"/>
    <n v="97.7"/>
    <n v="31.7"/>
    <s v="PBC_Dataset"/>
    <s v="Giemsa"/>
    <s v="Zeiss_Axio"/>
    <n v="40"/>
    <n v="360"/>
    <n v="0"/>
    <n v="0.89659999999999995"/>
    <n v="0.90790000000000004"/>
    <n v="1.1300000000000088E-2"/>
  </r>
  <r>
    <s v="CELL_002375"/>
    <x v="10"/>
    <x v="1"/>
    <s v="Normal_WBC"/>
    <n v="12.74"/>
    <n v="49.7"/>
    <n v="0.41099999999999998"/>
    <n v="0.501"/>
    <n v="99.201596806387229"/>
    <n v="0.69699999999999995"/>
    <n v="0.44900000000000001"/>
    <n v="4.57"/>
    <n v="2.2999999999999998"/>
    <n v="0.82799999999999996"/>
    <n v="554"/>
    <n v="60"/>
    <n v="233"/>
    <n v="114"/>
    <n v="162"/>
    <n v="91.372549019607845"/>
    <n v="44.705882352941181"/>
    <n v="63.529411764705877"/>
    <n v="0.60799999999999998"/>
    <x v="2"/>
    <x v="1"/>
    <n v="5823"/>
    <n v="6.61"/>
    <n v="13.1"/>
    <n v="38.4"/>
    <n v="398822"/>
    <n v="73.900000000000006"/>
    <n v="37.200000000000003"/>
    <s v="PBC_Dataset"/>
    <s v="Wright"/>
    <s v="Zeiss_Axio"/>
    <n v="100"/>
    <n v="512"/>
    <n v="6.1899999999999997E-2"/>
    <n v="0.92130000000000001"/>
    <n v="0.8175"/>
    <n v="-0.1038"/>
  </r>
  <r>
    <s v="CELL_003065"/>
    <x v="2"/>
    <x v="1"/>
    <s v="Normal_RBC"/>
    <n v="7.42"/>
    <n v="0"/>
    <n v="0"/>
    <n v="1"/>
    <n v="0"/>
    <n v="0.95299999999999996"/>
    <n v="0.17"/>
    <n v="0.49"/>
    <n v="1"/>
    <n v="0.93100000000000005"/>
    <n v="191"/>
    <n v="44"/>
    <n v="225"/>
    <n v="131"/>
    <n v="132"/>
    <n v="88.235294117647058"/>
    <n v="51.372549019607838"/>
    <n v="51.764705882352949"/>
    <n v="0.53700000000000003"/>
    <x v="2"/>
    <x v="1"/>
    <n v="9677"/>
    <n v="4.2"/>
    <n v="15.2"/>
    <n v="41.4"/>
    <n v="235594"/>
    <n v="87.5"/>
    <n v="32.1"/>
    <s v="Raabin_WBC"/>
    <s v="May_Grunwald_Giemsa"/>
    <s v="Olympus_BX51"/>
    <n v="100"/>
    <n v="256"/>
    <n v="0.1019"/>
    <n v="0.94230000000000003"/>
    <n v="0.85089999999999999"/>
    <n v="-9.1400000000000037E-2"/>
  </r>
  <r>
    <s v="CELL_005516"/>
    <x v="11"/>
    <x v="0"/>
    <s v="Infection"/>
    <n v="11.56"/>
    <n v="53.5"/>
    <n v="0.495"/>
    <n v="0.42699999999999999"/>
    <n v="125.2927400468384"/>
    <n v="0.80700000000000005"/>
    <n v="0.52200000000000002"/>
    <n v="4.5999999999999996"/>
    <n v="3.2"/>
    <n v="0.76500000000000001"/>
    <n v="469"/>
    <n v="64"/>
    <n v="188"/>
    <n v="178"/>
    <n v="145"/>
    <n v="73.725490196078439"/>
    <n v="69.803921568627445"/>
    <n v="56.862745098039213"/>
    <n v="0.66300000000000003"/>
    <x v="1"/>
    <x v="1"/>
    <n v="3993"/>
    <n v="5.01"/>
    <n v="13.2"/>
    <n v="37.9"/>
    <n v="224066"/>
    <n v="90.6"/>
    <n v="35.4"/>
    <s v="Raabin_WBC"/>
    <s v="Wright"/>
    <s v="Olympus_BX51"/>
    <n v="60"/>
    <n v="360"/>
    <n v="0.87490000000000001"/>
    <n v="0.71030000000000004"/>
    <n v="0.75470000000000004"/>
    <n v="4.4399999999999995E-2"/>
  </r>
  <r>
    <s v="CELL_004246"/>
    <x v="8"/>
    <x v="0"/>
    <s v="Leukemia"/>
    <n v="16.079999999999998"/>
    <n v="77.7"/>
    <n v="0.27400000000000002"/>
    <n v="0.17199999999999999"/>
    <n v="451.74418604651169"/>
    <n v="0.78700000000000003"/>
    <n v="0.31"/>
    <n v="0.84"/>
    <n v="1"/>
    <n v="0.84099999999999997"/>
    <n v="731"/>
    <n v="90"/>
    <n v="219"/>
    <n v="130"/>
    <n v="229"/>
    <n v="85.882352941176464"/>
    <n v="50.980392156862742"/>
    <n v="89.803921568627459"/>
    <n v="0.65300000000000002"/>
    <x v="1"/>
    <x v="0"/>
    <n v="8890"/>
    <n v="4.2300000000000004"/>
    <n v="15.2"/>
    <n v="37.299999999999997"/>
    <n v="151222"/>
    <n v="79.7"/>
    <n v="34.6"/>
    <s v="Raabin_WBC"/>
    <s v="Giemsa"/>
    <s v="Olympus_BX51"/>
    <n v="100"/>
    <n v="256"/>
    <n v="0.72870000000000001"/>
    <n v="0.70269999999999999"/>
    <n v="0.61680000000000001"/>
    <n v="-8.5899999999999976E-2"/>
  </r>
  <r>
    <s v="CELL_004354"/>
    <x v="13"/>
    <x v="0"/>
    <s v="Leukemia"/>
    <n v="13.34"/>
    <n v="82"/>
    <n v="0.30299999999999999"/>
    <n v="0.14299999999999999"/>
    <n v="573.42657342657344"/>
    <n v="0.84799999999999998"/>
    <n v="0.30299999999999999"/>
    <n v="0.8"/>
    <n v="1.2"/>
    <n v="0.94499999999999995"/>
    <n v="577"/>
    <n v="90"/>
    <n v="202"/>
    <n v="159"/>
    <n v="197"/>
    <n v="79.215686274509807"/>
    <n v="62.352941176470587"/>
    <n v="77.254901960784323"/>
    <n v="0.71499999999999997"/>
    <x v="0"/>
    <x v="0"/>
    <n v="9459"/>
    <n v="5.37"/>
    <n v="15"/>
    <n v="40"/>
    <n v="388143"/>
    <n v="92.8"/>
    <n v="34.799999999999997"/>
    <s v="CytoData"/>
    <s v="Giemsa"/>
    <s v="Olympus_BX51"/>
    <n v="100"/>
    <n v="360"/>
    <n v="0.67869999999999997"/>
    <n v="0.6472"/>
    <n v="0.74029999999999996"/>
    <n v="9.3099999999999961E-2"/>
  </r>
  <r>
    <s v="CELL_002209"/>
    <x v="4"/>
    <x v="1"/>
    <s v="Normal_WBC"/>
    <n v="15.03"/>
    <n v="73"/>
    <n v="0.45300000000000001"/>
    <n v="0.38200000000000001"/>
    <n v="191.09947643979058"/>
    <n v="0.74299999999999999"/>
    <n v="0.434"/>
    <n v="1.28"/>
    <n v="1.1000000000000001"/>
    <n v="0.77800000000000002"/>
    <n v="461"/>
    <n v="94"/>
    <n v="216"/>
    <n v="181"/>
    <n v="189"/>
    <n v="84.705882352941174"/>
    <n v="70.980392156862749"/>
    <n v="74.117647058823536"/>
    <n v="0.6"/>
    <x v="2"/>
    <x v="1"/>
    <n v="7465"/>
    <n v="5.09"/>
    <n v="13.6"/>
    <n v="41.2"/>
    <n v="146375"/>
    <n v="90.5"/>
    <n v="35.4"/>
    <s v="Raabin_WBC"/>
    <s v="Giemsa"/>
    <s v="Olympus_BX51"/>
    <n v="40"/>
    <n v="224"/>
    <n v="3.7499999999999999E-2"/>
    <n v="0.91569999999999996"/>
    <n v="0.99160000000000004"/>
    <n v="7.5900000000000079E-2"/>
  </r>
  <r>
    <s v="CELL_003489"/>
    <x v="2"/>
    <x v="1"/>
    <s v="Normal_RBC"/>
    <n v="7.89"/>
    <n v="0"/>
    <n v="0"/>
    <n v="1"/>
    <n v="0"/>
    <n v="0.83799999999999997"/>
    <n v="9.8000000000000004E-2"/>
    <n v="0.34"/>
    <n v="1"/>
    <n v="0.92200000000000004"/>
    <n v="214"/>
    <n v="44"/>
    <n v="223"/>
    <n v="131"/>
    <n v="136"/>
    <n v="87.450980392156865"/>
    <n v="51.372549019607838"/>
    <n v="53.333333333333336"/>
    <n v="0.55500000000000005"/>
    <x v="1"/>
    <x v="1"/>
    <n v="11660"/>
    <n v="5.28"/>
    <n v="17.2"/>
    <n v="39.200000000000003"/>
    <n v="329774"/>
    <n v="87.7"/>
    <n v="33.299999999999997"/>
    <s v="CytoData"/>
    <s v="Wright"/>
    <s v="Olympus_BX51"/>
    <n v="100"/>
    <n v="512"/>
    <n v="0.1014"/>
    <n v="0.90049999999999997"/>
    <n v="0.90200000000000002"/>
    <n v="1.5000000000000568E-3"/>
  </r>
  <r>
    <s v="CELL_002493"/>
    <x v="10"/>
    <x v="1"/>
    <s v="Normal_WBC"/>
    <n v="11.56"/>
    <n v="52.2"/>
    <n v="0.53300000000000003"/>
    <n v="0.48699999999999999"/>
    <n v="107.18685831622177"/>
    <n v="0.76300000000000001"/>
    <n v="0.49299999999999999"/>
    <n v="4.3600000000000003"/>
    <n v="2.2000000000000002"/>
    <n v="0.73299999999999998"/>
    <n v="451"/>
    <n v="68"/>
    <n v="232"/>
    <n v="146"/>
    <n v="151"/>
    <n v="90.980392156862749"/>
    <n v="57.254901960784309"/>
    <n v="59.215686274509807"/>
    <n v="0.59"/>
    <x v="2"/>
    <x v="1"/>
    <n v="7672"/>
    <n v="4.37"/>
    <n v="15.7"/>
    <n v="41.1"/>
    <n v="147038"/>
    <n v="91.7"/>
    <n v="34"/>
    <s v="PBC_Dataset"/>
    <s v="Giemsa"/>
    <s v="Olympus_BX51"/>
    <n v="100"/>
    <n v="512"/>
    <n v="6.54E-2"/>
    <n v="0.97170000000000001"/>
    <n v="0.91520000000000001"/>
    <n v="-5.6499999999999995E-2"/>
  </r>
  <r>
    <s v="CELL_003750"/>
    <x v="7"/>
    <x v="1"/>
    <s v="Normal_Platelet"/>
    <n v="3.48"/>
    <n v="0"/>
    <n v="0"/>
    <n v="1"/>
    <n v="0"/>
    <n v="0.85"/>
    <n v="0.27500000000000002"/>
    <n v="2.2999999999999998"/>
    <n v="1"/>
    <n v="0.69599999999999995"/>
    <n v="40"/>
    <n v="18"/>
    <n v="204"/>
    <n v="150"/>
    <n v="177"/>
    <n v="80"/>
    <n v="58.82352941176471"/>
    <n v="69.411764705882348"/>
    <n v="0.56000000000000005"/>
    <x v="1"/>
    <x v="1"/>
    <n v="9105"/>
    <n v="4.2"/>
    <n v="12.5"/>
    <n v="46.6"/>
    <n v="423322"/>
    <n v="80.099999999999994"/>
    <n v="32.200000000000003"/>
    <s v="Raabin_WBC"/>
    <s v="May_Grunwald_Giemsa"/>
    <s v="Leica_DM2000"/>
    <n v="100"/>
    <n v="224"/>
    <n v="0.1166"/>
    <n v="0.95609999999999995"/>
    <n v="0.84899999999999998"/>
    <n v="-0.10709999999999997"/>
  </r>
  <r>
    <s v="CELL_000384"/>
    <x v="1"/>
    <x v="1"/>
    <s v="Normal_WBC"/>
    <n v="10.23"/>
    <n v="57.2"/>
    <n v="0.60099999999999998"/>
    <n v="0.40400000000000003"/>
    <n v="141.58415841584159"/>
    <n v="0.71899999999999997"/>
    <n v="0.46100000000000002"/>
    <n v="2.7"/>
    <n v="3.1"/>
    <n v="0.86399999999999999"/>
    <n v="421"/>
    <n v="57"/>
    <n v="236"/>
    <n v="152"/>
    <n v="178"/>
    <n v="92.549019607843135"/>
    <n v="59.607843137254903"/>
    <n v="69.803921568627445"/>
    <n v="0.66800000000000004"/>
    <x v="1"/>
    <x v="1"/>
    <n v="8562"/>
    <n v="4.62"/>
    <n v="12.5"/>
    <n v="47.9"/>
    <n v="173631"/>
    <n v="79.599999999999994"/>
    <n v="33.799999999999997"/>
    <s v="CytoData"/>
    <s v="Giemsa"/>
    <s v="Leica_DM2000"/>
    <n v="60"/>
    <n v="360"/>
    <n v="1.0500000000000001E-2"/>
    <n v="1"/>
    <n v="0.90090000000000003"/>
    <n v="-9.9099999999999966E-2"/>
  </r>
  <r>
    <s v="CELL_000853"/>
    <x v="1"/>
    <x v="1"/>
    <s v="Normal_WBC"/>
    <n v="13.33"/>
    <n v="53.8"/>
    <n v="0.39400000000000002"/>
    <n v="0.46400000000000002"/>
    <n v="115.94827586206895"/>
    <n v="0.65"/>
    <n v="0.26400000000000001"/>
    <n v="2.76"/>
    <n v="2.9"/>
    <n v="0.79300000000000004"/>
    <n v="367"/>
    <n v="60"/>
    <n v="233"/>
    <n v="149"/>
    <n v="151"/>
    <n v="91.372549019607845"/>
    <n v="58.431372549019613"/>
    <n v="59.215686274509807"/>
    <n v="0.625"/>
    <x v="1"/>
    <x v="1"/>
    <n v="4188"/>
    <n v="5.52"/>
    <n v="12.1"/>
    <n v="40.5"/>
    <n v="198629"/>
    <n v="87.5"/>
    <n v="36.1"/>
    <s v="PBC_Dataset"/>
    <s v="Wright"/>
    <s v="Olympus_BX51"/>
    <n v="100"/>
    <n v="256"/>
    <n v="7.1099999999999997E-2"/>
    <n v="0.97719999999999996"/>
    <n v="0.86419999999999997"/>
    <n v="-0.11299999999999999"/>
  </r>
  <r>
    <s v="CELL_001881"/>
    <x v="5"/>
    <x v="1"/>
    <s v="Normal_WBC"/>
    <n v="9.02"/>
    <n v="85"/>
    <n v="0.85599999999999998"/>
    <n v="0.19800000000000001"/>
    <n v="429.29292929292927"/>
    <n v="0.76100000000000001"/>
    <n v="0.18099999999999999"/>
    <n v="1.21"/>
    <n v="1"/>
    <n v="0.95199999999999996"/>
    <n v="279"/>
    <n v="70"/>
    <n v="187"/>
    <n v="161"/>
    <n v="182"/>
    <n v="73.333333333333329"/>
    <n v="63.13725490196078"/>
    <n v="71.372549019607845"/>
    <n v="0.77500000000000002"/>
    <x v="1"/>
    <x v="1"/>
    <n v="5117"/>
    <n v="4.9800000000000004"/>
    <n v="11.9"/>
    <n v="31.2"/>
    <n v="193263"/>
    <n v="84.4"/>
    <n v="35.1"/>
    <s v="Raabin_WBC"/>
    <s v="Giemsa"/>
    <s v="Zeiss_Axio"/>
    <n v="100"/>
    <n v="224"/>
    <n v="5.0200000000000002E-2"/>
    <n v="1"/>
    <n v="0.94420000000000004"/>
    <n v="-5.5799999999999961E-2"/>
  </r>
  <r>
    <s v="CELL_000371"/>
    <x v="1"/>
    <x v="1"/>
    <s v="Normal_WBC"/>
    <n v="10.72"/>
    <n v="59"/>
    <n v="0.70599999999999996"/>
    <n v="0.47199999999999998"/>
    <n v="125"/>
    <n v="0.84599999999999997"/>
    <n v="0.36799999999999999"/>
    <n v="3.16"/>
    <n v="4.2"/>
    <n v="0.90300000000000002"/>
    <n v="485"/>
    <n v="63"/>
    <n v="208"/>
    <n v="164"/>
    <n v="181"/>
    <n v="81.568627450980387"/>
    <n v="64.313725490196077"/>
    <n v="70.980392156862749"/>
    <n v="0.67700000000000005"/>
    <x v="1"/>
    <x v="0"/>
    <n v="9051"/>
    <n v="4.01"/>
    <n v="11"/>
    <n v="35.299999999999997"/>
    <n v="193217"/>
    <n v="94"/>
    <n v="34.9"/>
    <s v="PBC_Dataset"/>
    <s v="Wright"/>
    <s v="Leica_DM2000"/>
    <n v="60"/>
    <n v="512"/>
    <n v="8.4099999999999994E-2"/>
    <n v="1"/>
    <n v="0.96870000000000001"/>
    <n v="-3.1299999999999994E-2"/>
  </r>
  <r>
    <s v="CELL_004057"/>
    <x v="8"/>
    <x v="0"/>
    <s v="Leukemia"/>
    <n v="17.27"/>
    <n v="84.1"/>
    <n v="0.26300000000000001"/>
    <n v="6.9000000000000006E-2"/>
    <n v="1218.8405797101448"/>
    <n v="0.84699999999999998"/>
    <n v="0.28199999999999997"/>
    <n v="0.68"/>
    <n v="1"/>
    <n v="0.93300000000000005"/>
    <n v="718"/>
    <n v="94"/>
    <n v="192"/>
    <n v="167"/>
    <n v="186"/>
    <n v="75.294117647058826"/>
    <n v="65.490196078431367"/>
    <n v="72.941176470588232"/>
    <n v="0.66600000000000004"/>
    <x v="0"/>
    <x v="1"/>
    <n v="9046"/>
    <n v="5.45"/>
    <n v="12.6"/>
    <n v="42.4"/>
    <n v="243411"/>
    <n v="98.9"/>
    <n v="31.3"/>
    <s v="Raabin_WBC"/>
    <s v="May_Grunwald_Giemsa"/>
    <s v="Olympus_BX51"/>
    <n v="100"/>
    <n v="256"/>
    <n v="0.73640000000000005"/>
    <n v="0.80049999999999999"/>
    <n v="0.85570000000000002"/>
    <n v="5.5200000000000027E-2"/>
  </r>
  <r>
    <s v="CELL_004146"/>
    <x v="8"/>
    <x v="0"/>
    <s v="Leukemia"/>
    <n v="18.350000000000001"/>
    <n v="86.5"/>
    <n v="0.24299999999999999"/>
    <n v="8.8999999999999996E-2"/>
    <n v="971.91011235955057"/>
    <n v="0.78300000000000003"/>
    <n v="0.438"/>
    <n v="0.7"/>
    <n v="1"/>
    <n v="0.86399999999999999"/>
    <n v="531"/>
    <n v="81"/>
    <n v="175"/>
    <n v="149"/>
    <n v="189"/>
    <n v="68.627450980392155"/>
    <n v="58.431372549019613"/>
    <n v="74.117647058823536"/>
    <n v="0.65300000000000002"/>
    <x v="1"/>
    <x v="0"/>
    <n v="8501"/>
    <n v="5.1100000000000003"/>
    <n v="14.4"/>
    <n v="40.6"/>
    <n v="339364"/>
    <n v="80.400000000000006"/>
    <n v="32"/>
    <s v="CytoData"/>
    <s v="Giemsa"/>
    <s v="Leica_DM2000"/>
    <n v="40"/>
    <n v="224"/>
    <n v="0.75249999999999995"/>
    <n v="0.61519999999999997"/>
    <n v="0.78169999999999995"/>
    <n v="0.16649999999999998"/>
  </r>
  <r>
    <s v="CELL_005103"/>
    <x v="17"/>
    <x v="0"/>
    <s v="Sickle_Cell_Anemia"/>
    <n v="7.6"/>
    <n v="0"/>
    <n v="0"/>
    <n v="1"/>
    <n v="0"/>
    <n v="0.35499999999999998"/>
    <n v="0.89800000000000002"/>
    <n v="0.57999999999999996"/>
    <n v="1"/>
    <n v="0.89300000000000002"/>
    <n v="202"/>
    <n v="61"/>
    <n v="222"/>
    <n v="138"/>
    <n v="142"/>
    <n v="87.058823529411768"/>
    <n v="54.117647058823529"/>
    <n v="55.686274509803923"/>
    <n v="0.47699999999999998"/>
    <x v="0"/>
    <x v="1"/>
    <n v="7323"/>
    <n v="4.33"/>
    <n v="12.6"/>
    <n v="41.1"/>
    <n v="227113"/>
    <n v="112.5"/>
    <n v="33.700000000000003"/>
    <s v="Raabin_WBC"/>
    <s v="Giemsa"/>
    <s v="Olympus_BX51"/>
    <n v="100"/>
    <n v="224"/>
    <n v="0.81320000000000003"/>
    <n v="0.83340000000000003"/>
    <n v="0.87960000000000005"/>
    <n v="4.6200000000000019E-2"/>
  </r>
  <r>
    <s v="CELL_005070"/>
    <x v="17"/>
    <x v="0"/>
    <s v="Sickle_Cell_Anemia"/>
    <n v="8.16"/>
    <n v="0"/>
    <n v="0"/>
    <n v="1"/>
    <n v="0"/>
    <n v="0.28999999999999998"/>
    <n v="0.84699999999999998"/>
    <n v="0.66"/>
    <n v="1"/>
    <n v="0.73699999999999999"/>
    <n v="173"/>
    <n v="66"/>
    <n v="213"/>
    <n v="114"/>
    <n v="135"/>
    <n v="83.529411764705884"/>
    <n v="44.705882352941181"/>
    <n v="52.941176470588239"/>
    <n v="0.52200000000000002"/>
    <x v="1"/>
    <x v="1"/>
    <n v="10490"/>
    <n v="5.99"/>
    <n v="17"/>
    <n v="48.8"/>
    <n v="163528"/>
    <n v="102.7"/>
    <n v="33.5"/>
    <s v="Raabin_WBC"/>
    <s v="Giemsa"/>
    <s v="Leica_DM2000"/>
    <n v="40"/>
    <n v="360"/>
    <n v="0.78149999999999997"/>
    <n v="0.89049999999999996"/>
    <n v="0.66700000000000004"/>
    <n v="-0.22349999999999992"/>
  </r>
  <r>
    <s v="CELL_001106"/>
    <x v="5"/>
    <x v="1"/>
    <s v="Normal_WBC"/>
    <n v="8.41"/>
    <n v="86"/>
    <n v="0.68"/>
    <n v="0.13900000000000001"/>
    <n v="618.70503597122297"/>
    <n v="0.85699999999999998"/>
    <n v="0.152"/>
    <n v="1.0900000000000001"/>
    <n v="1.1000000000000001"/>
    <n v="0.86199999999999999"/>
    <n v="274"/>
    <n v="57"/>
    <n v="195"/>
    <n v="136"/>
    <n v="187"/>
    <n v="76.470588235294116"/>
    <n v="53.333333333333336"/>
    <n v="73.333333333333329"/>
    <n v="0.68200000000000005"/>
    <x v="1"/>
    <x v="0"/>
    <n v="8583"/>
    <n v="5"/>
    <n v="15"/>
    <n v="44.5"/>
    <n v="185473"/>
    <n v="91.7"/>
    <n v="32.6"/>
    <s v="PBC_Dataset"/>
    <s v="Giemsa"/>
    <s v="Leica_DM2000"/>
    <n v="60"/>
    <n v="256"/>
    <n v="5.4300000000000001E-2"/>
    <n v="0.99180000000000001"/>
    <n v="0.82850000000000001"/>
    <n v="-0.1633"/>
  </r>
  <r>
    <s v="CELL_003498"/>
    <x v="2"/>
    <x v="1"/>
    <s v="Normal_RBC"/>
    <n v="7.92"/>
    <n v="0"/>
    <n v="0"/>
    <n v="1"/>
    <n v="0"/>
    <n v="0.89700000000000002"/>
    <n v="0.22"/>
    <n v="0.36"/>
    <n v="1"/>
    <n v="0.93899999999999995"/>
    <n v="180"/>
    <n v="48"/>
    <n v="224"/>
    <n v="155"/>
    <n v="141"/>
    <n v="87.843137254901961"/>
    <n v="60.784313725490193"/>
    <n v="55.294117647058826"/>
    <n v="0.55900000000000005"/>
    <x v="0"/>
    <x v="0"/>
    <n v="8580"/>
    <n v="4.9800000000000004"/>
    <n v="15.2"/>
    <n v="36.1"/>
    <n v="118981"/>
    <n v="87.3"/>
    <n v="33.6"/>
    <s v="PBC_Dataset"/>
    <s v="Giemsa"/>
    <s v="Zeiss_Axio"/>
    <n v="40"/>
    <n v="224"/>
    <n v="0.10680000000000001"/>
    <n v="0.9496"/>
    <n v="0.91649999999999998"/>
    <n v="-3.3100000000000018E-2"/>
  </r>
  <r>
    <s v="CELL_002362"/>
    <x v="10"/>
    <x v="1"/>
    <s v="Normal_WBC"/>
    <n v="13.32"/>
    <n v="55.6"/>
    <n v="0.57599999999999996"/>
    <n v="0.52200000000000002"/>
    <n v="106.51340996168582"/>
    <n v="0.80900000000000005"/>
    <n v="0.50800000000000001"/>
    <n v="4.53"/>
    <n v="2"/>
    <n v="0.8"/>
    <n v="366"/>
    <n v="78"/>
    <n v="248"/>
    <n v="170"/>
    <n v="168"/>
    <n v="97.254901960784309"/>
    <n v="66.666666666666657"/>
    <n v="65.882352941176464"/>
    <n v="0.44"/>
    <x v="1"/>
    <x v="1"/>
    <n v="10479"/>
    <n v="6.53"/>
    <n v="11.2"/>
    <n v="45.3"/>
    <n v="357677"/>
    <n v="84.8"/>
    <n v="33.799999999999997"/>
    <s v="Raabin_WBC"/>
    <s v="Wright"/>
    <s v="Olympus_BX51"/>
    <n v="100"/>
    <n v="360"/>
    <n v="8.0199999999999994E-2"/>
    <n v="0.88180000000000003"/>
    <n v="0.8155"/>
    <n v="-6.6300000000000026E-2"/>
  </r>
  <r>
    <s v="CELL_004729"/>
    <x v="12"/>
    <x v="0"/>
    <s v="Anemia"/>
    <n v="3.8"/>
    <n v="0"/>
    <n v="0"/>
    <n v="1"/>
    <n v="0"/>
    <n v="0.42199999999999999"/>
    <n v="0.86199999999999999"/>
    <n v="0.81"/>
    <n v="1"/>
    <n v="0.66100000000000003"/>
    <n v="52"/>
    <n v="26"/>
    <n v="210"/>
    <n v="108"/>
    <n v="113"/>
    <n v="82.35294117647058"/>
    <n v="42.352941176470587"/>
    <n v="44.313725490196077"/>
    <n v="0.48499999999999999"/>
    <x v="2"/>
    <x v="1"/>
    <n v="11557"/>
    <n v="4.79"/>
    <n v="13"/>
    <n v="38.5"/>
    <n v="303233"/>
    <n v="79.599999999999994"/>
    <n v="33.5"/>
    <s v="Raabin_WBC"/>
    <s v="Wright"/>
    <s v="Olympus_BX51"/>
    <n v="100"/>
    <n v="224"/>
    <n v="0.77549999999999997"/>
    <n v="0.64539999999999997"/>
    <n v="0.69689999999999996"/>
    <n v="5.149999999999999E-2"/>
  </r>
  <r>
    <s v="CELL_001337"/>
    <x v="5"/>
    <x v="1"/>
    <s v="Normal_WBC"/>
    <n v="8.94"/>
    <n v="80.3"/>
    <n v="0.745"/>
    <n v="0.34699999999999998"/>
    <n v="231.41210374639769"/>
    <n v="0.85599999999999998"/>
    <n v="0.27100000000000002"/>
    <n v="1.67"/>
    <n v="1"/>
    <n v="0.93400000000000005"/>
    <n v="280"/>
    <n v="70"/>
    <n v="189"/>
    <n v="145"/>
    <n v="194"/>
    <n v="74.117647058823536"/>
    <n v="56.862745098039213"/>
    <n v="76.078431372549019"/>
    <n v="0.69"/>
    <x v="1"/>
    <x v="0"/>
    <n v="5851"/>
    <n v="4.8499999999999996"/>
    <n v="12.9"/>
    <n v="45.6"/>
    <n v="238629"/>
    <n v="101.8"/>
    <n v="33.700000000000003"/>
    <s v="PBC_Dataset"/>
    <s v="May_Grunwald_Giemsa"/>
    <s v="Leica_DM2000"/>
    <n v="40"/>
    <n v="512"/>
    <n v="0.151"/>
    <n v="0.95750000000000002"/>
    <n v="0.82550000000000001"/>
    <n v="-0.13200000000000001"/>
  </r>
  <r>
    <s v="CELL_002190"/>
    <x v="4"/>
    <x v="1"/>
    <s v="Normal_WBC"/>
    <n v="15.77"/>
    <n v="56.9"/>
    <n v="0.47599999999999998"/>
    <n v="0.37"/>
    <n v="153.78378378378378"/>
    <n v="0.79500000000000004"/>
    <n v="0.50700000000000001"/>
    <n v="1.67"/>
    <n v="1"/>
    <n v="0.66600000000000004"/>
    <n v="512"/>
    <n v="108"/>
    <n v="202"/>
    <n v="160"/>
    <n v="195"/>
    <n v="79.215686274509807"/>
    <n v="62.745098039215684"/>
    <n v="76.470588235294116"/>
    <n v="0.622"/>
    <x v="1"/>
    <x v="1"/>
    <n v="6344"/>
    <n v="6.07"/>
    <n v="15.5"/>
    <n v="41.3"/>
    <n v="256440"/>
    <n v="80.099999999999994"/>
    <n v="32.5"/>
    <s v="PBC_Dataset"/>
    <s v="Giemsa"/>
    <s v="Leica_DM2000"/>
    <n v="60"/>
    <n v="256"/>
    <n v="6.4199999999999993E-2"/>
    <n v="0.92730000000000001"/>
    <n v="0.91180000000000005"/>
    <n v="-1.5499999999999958E-2"/>
  </r>
  <r>
    <s v="CELL_005392"/>
    <x v="0"/>
    <x v="0"/>
    <s v="Infection"/>
    <n v="15.35"/>
    <n v="46.4"/>
    <n v="0.59499999999999997"/>
    <n v="0.38800000000000001"/>
    <n v="119.58762886597937"/>
    <n v="0.76100000000000001"/>
    <n v="0.54800000000000004"/>
    <n v="2.66"/>
    <n v="6"/>
    <n v="0.77600000000000002"/>
    <n v="413"/>
    <n v="73"/>
    <n v="211"/>
    <n v="167"/>
    <n v="170"/>
    <n v="82.745098039215677"/>
    <n v="65.490196078431367"/>
    <n v="66.666666666666657"/>
    <n v="0.55900000000000005"/>
    <x v="1"/>
    <x v="1"/>
    <n v="7915"/>
    <n v="5.1100000000000003"/>
    <n v="13.8"/>
    <n v="40.6"/>
    <n v="255078"/>
    <n v="90.1"/>
    <n v="31.4"/>
    <s v="PBC_Dataset"/>
    <s v="Giemsa"/>
    <s v="Olympus_BX51"/>
    <n v="100"/>
    <n v="360"/>
    <n v="0.90300000000000002"/>
    <n v="0.63859999999999995"/>
    <n v="0.70930000000000004"/>
    <n v="7.0700000000000096E-2"/>
  </r>
  <r>
    <s v="CELL_005297"/>
    <x v="0"/>
    <x v="0"/>
    <s v="Infection"/>
    <n v="11.27"/>
    <n v="76"/>
    <n v="0.58599999999999997"/>
    <n v="0.40899999999999997"/>
    <n v="185.81907090464549"/>
    <n v="0.71399999999999997"/>
    <n v="0.49099999999999999"/>
    <n v="3.13"/>
    <n v="5"/>
    <n v="0.82199999999999995"/>
    <n v="529"/>
    <n v="91"/>
    <n v="201"/>
    <n v="163"/>
    <n v="189"/>
    <n v="78.82352941176471"/>
    <n v="63.921568627450974"/>
    <n v="74.117647058823536"/>
    <n v="0.84799999999999998"/>
    <x v="2"/>
    <x v="0"/>
    <n v="15144"/>
    <n v="5.44"/>
    <n v="16.600000000000001"/>
    <n v="36.6"/>
    <n v="366265"/>
    <n v="94.1"/>
    <n v="31.4"/>
    <s v="PBC_Dataset"/>
    <s v="Giemsa"/>
    <s v="Leica_DM2000"/>
    <n v="60"/>
    <n v="360"/>
    <n v="0.91749999999999998"/>
    <n v="0.86250000000000004"/>
    <n v="0.77029999999999998"/>
    <n v="-9.220000000000006E-2"/>
  </r>
  <r>
    <s v="CELL_003163"/>
    <x v="2"/>
    <x v="1"/>
    <s v="Normal_RBC"/>
    <n v="6.64"/>
    <n v="0"/>
    <n v="0"/>
    <n v="1"/>
    <n v="0"/>
    <n v="0.876"/>
    <n v="0.21"/>
    <n v="0.4"/>
    <n v="1"/>
    <n v="0.93500000000000005"/>
    <n v="170"/>
    <n v="39"/>
    <n v="238"/>
    <n v="125"/>
    <n v="127"/>
    <n v="93.333333333333329"/>
    <n v="49.019607843137251"/>
    <n v="49.803921568627452"/>
    <n v="0.52200000000000002"/>
    <x v="1"/>
    <x v="1"/>
    <n v="3896"/>
    <n v="4.5999999999999996"/>
    <n v="12.9"/>
    <n v="32.200000000000003"/>
    <n v="268153"/>
    <n v="95.3"/>
    <n v="31.4"/>
    <s v="Raabin_WBC"/>
    <s v="Giemsa"/>
    <s v="Leica_DM2000"/>
    <n v="60"/>
    <n v="512"/>
    <n v="2.8000000000000001E-2"/>
    <n v="0.86360000000000003"/>
    <n v="0.94120000000000004"/>
    <n v="7.7600000000000002E-2"/>
  </r>
  <r>
    <s v="CELL_002247"/>
    <x v="4"/>
    <x v="1"/>
    <s v="Normal_WBC"/>
    <n v="16.559999999999999"/>
    <n v="64.599999999999994"/>
    <n v="0.58599999999999997"/>
    <n v="0.33500000000000002"/>
    <n v="192.83582089552235"/>
    <n v="0.65800000000000003"/>
    <n v="0.504"/>
    <n v="2.2400000000000002"/>
    <n v="1.2"/>
    <n v="0.82099999999999995"/>
    <n v="760"/>
    <n v="100"/>
    <n v="210"/>
    <n v="133"/>
    <n v="199"/>
    <n v="82.35294117647058"/>
    <n v="52.156862745098046"/>
    <n v="78.039215686274517"/>
    <n v="0.66600000000000004"/>
    <x v="1"/>
    <x v="1"/>
    <n v="10836"/>
    <n v="5.0999999999999996"/>
    <n v="13.9"/>
    <n v="41.4"/>
    <n v="275890"/>
    <n v="79.400000000000006"/>
    <n v="34.700000000000003"/>
    <s v="PBC_Dataset"/>
    <s v="Giemsa"/>
    <s v="Olympus_BX51"/>
    <n v="40"/>
    <n v="256"/>
    <n v="0.1769"/>
    <n v="0.92989999999999995"/>
    <n v="0.97619999999999996"/>
    <n v="4.6300000000000008E-2"/>
  </r>
  <r>
    <s v="CELL_003983"/>
    <x v="7"/>
    <x v="1"/>
    <s v="Normal_Platelet"/>
    <n v="2.96"/>
    <n v="0"/>
    <n v="0"/>
    <n v="1"/>
    <n v="0"/>
    <n v="0.54100000000000004"/>
    <n v="0.317"/>
    <n v="2.2000000000000002"/>
    <n v="1"/>
    <n v="0.79100000000000004"/>
    <n v="26"/>
    <n v="12"/>
    <n v="225"/>
    <n v="153"/>
    <n v="161"/>
    <n v="88.235294117647058"/>
    <n v="60"/>
    <n v="63.13725490196078"/>
    <n v="0.55100000000000005"/>
    <x v="0"/>
    <x v="1"/>
    <n v="9939"/>
    <n v="4.96"/>
    <n v="10.5"/>
    <n v="47.3"/>
    <n v="181979"/>
    <n v="77.400000000000006"/>
    <n v="31.9"/>
    <s v="CytoData"/>
    <s v="May_Grunwald_Giemsa"/>
    <s v="Leica_DM2000"/>
    <n v="100"/>
    <n v="256"/>
    <n v="9.5200000000000007E-2"/>
    <n v="0.91439999999999999"/>
    <n v="0.92830000000000001"/>
    <n v="1.3900000000000023E-2"/>
  </r>
  <r>
    <s v="CELL_005696"/>
    <x v="3"/>
    <x v="0"/>
    <s v="Infection"/>
    <n v="13.48"/>
    <n v="87.2"/>
    <n v="0.64100000000000001"/>
    <n v="0.21299999999999999"/>
    <n v="409.38967136150239"/>
    <n v="0.80800000000000005"/>
    <n v="0.33400000000000002"/>
    <n v="0.86"/>
    <n v="1"/>
    <n v="0.91600000000000004"/>
    <n v="602"/>
    <n v="91"/>
    <n v="203"/>
    <n v="141"/>
    <n v="201"/>
    <n v="79.607843137254903"/>
    <n v="55.294117647058826"/>
    <n v="78.82352941176471"/>
    <n v="0.68400000000000005"/>
    <x v="1"/>
    <x v="0"/>
    <n v="5432"/>
    <n v="3.46"/>
    <n v="13.8"/>
    <n v="39.9"/>
    <n v="161105"/>
    <n v="99.4"/>
    <n v="32"/>
    <s v="PBC_Dataset"/>
    <s v="Giemsa"/>
    <s v="Leica_DM2000"/>
    <n v="100"/>
    <n v="256"/>
    <n v="0.71079999999999999"/>
    <n v="0.73370000000000002"/>
    <n v="0.55359999999999998"/>
    <n v="-0.18010000000000004"/>
  </r>
  <r>
    <s v="CELL_001172"/>
    <x v="5"/>
    <x v="1"/>
    <s v="Normal_WBC"/>
    <n v="9.2799999999999994"/>
    <n v="84.8"/>
    <n v="0.82399999999999995"/>
    <n v="0.23699999999999999"/>
    <n v="357.80590717299577"/>
    <n v="0.91800000000000004"/>
    <n v="0.221"/>
    <n v="1.1100000000000001"/>
    <n v="1"/>
    <n v="0.88400000000000001"/>
    <n v="255"/>
    <n v="57"/>
    <n v="188"/>
    <n v="166"/>
    <n v="184"/>
    <n v="73.725490196078439"/>
    <n v="65.098039215686271"/>
    <n v="72.156862745098039"/>
    <n v="0.78600000000000003"/>
    <x v="2"/>
    <x v="0"/>
    <n v="4597"/>
    <n v="4.3099999999999996"/>
    <n v="13.3"/>
    <n v="33.700000000000003"/>
    <n v="217837"/>
    <n v="84.8"/>
    <n v="31.3"/>
    <s v="Raabin_WBC"/>
    <s v="Wright"/>
    <s v="Leica_DM2000"/>
    <n v="60"/>
    <n v="224"/>
    <n v="5.5599999999999997E-2"/>
    <n v="0.96550000000000002"/>
    <n v="0.84360000000000002"/>
    <n v="-0.12190000000000001"/>
  </r>
  <r>
    <s v="CELL_003524"/>
    <x v="2"/>
    <x v="1"/>
    <s v="Normal_RBC"/>
    <n v="7.51"/>
    <n v="0"/>
    <n v="0"/>
    <n v="1"/>
    <n v="0"/>
    <n v="0.91600000000000004"/>
    <n v="0.16200000000000001"/>
    <n v="0.46"/>
    <n v="1"/>
    <n v="0.92800000000000005"/>
    <n v="211"/>
    <n v="58"/>
    <n v="234"/>
    <n v="125"/>
    <n v="135"/>
    <n v="91.764705882352942"/>
    <n v="49.019607843137251"/>
    <n v="52.941176470588239"/>
    <n v="0.443"/>
    <x v="0"/>
    <x v="0"/>
    <n v="3544"/>
    <n v="3.19"/>
    <n v="12.3"/>
    <n v="43.3"/>
    <n v="170527"/>
    <n v="96.7"/>
    <n v="33"/>
    <s v="PBC_Dataset"/>
    <s v="Giemsa"/>
    <s v="Leica_DM2000"/>
    <n v="60"/>
    <n v="224"/>
    <n v="0.161"/>
    <n v="0.82289999999999996"/>
    <n v="0.96419999999999995"/>
    <n v="0.14129999999999998"/>
  </r>
  <r>
    <s v="CELL_003659"/>
    <x v="2"/>
    <x v="1"/>
    <s v="Normal_RBC"/>
    <n v="7.72"/>
    <n v="0"/>
    <n v="0"/>
    <n v="1"/>
    <n v="0"/>
    <n v="0.92500000000000004"/>
    <n v="0.191"/>
    <n v="0.73"/>
    <n v="1"/>
    <n v="0.92100000000000004"/>
    <n v="197"/>
    <n v="44"/>
    <n v="244"/>
    <n v="125"/>
    <n v="138"/>
    <n v="95.686274509803923"/>
    <n v="49.019607843137251"/>
    <n v="54.117647058823529"/>
    <n v="0.505"/>
    <x v="1"/>
    <x v="0"/>
    <n v="11868"/>
    <n v="5.47"/>
    <n v="12.4"/>
    <n v="41.4"/>
    <n v="344882"/>
    <n v="112.8"/>
    <n v="36"/>
    <s v="PBC_Dataset"/>
    <s v="Giemsa"/>
    <s v="Leica_DM2000"/>
    <n v="100"/>
    <n v="360"/>
    <n v="5.6800000000000003E-2"/>
    <n v="0.8518"/>
    <n v="0.82279999999999998"/>
    <n v="-2.9000000000000026E-2"/>
  </r>
  <r>
    <s v="CELL_001423"/>
    <x v="5"/>
    <x v="1"/>
    <s v="Normal_WBC"/>
    <n v="8.98"/>
    <n v="79.099999999999994"/>
    <n v="0.80100000000000005"/>
    <n v="0.17899999999999999"/>
    <n v="441.89944134078212"/>
    <n v="0.96899999999999997"/>
    <n v="0.13100000000000001"/>
    <n v="1.32"/>
    <n v="1.1000000000000001"/>
    <n v="0.88900000000000001"/>
    <n v="291"/>
    <n v="66"/>
    <n v="196"/>
    <n v="170"/>
    <n v="208"/>
    <n v="76.862745098039227"/>
    <n v="66.666666666666657"/>
    <n v="81.568627450980387"/>
    <n v="0.67700000000000005"/>
    <x v="0"/>
    <x v="0"/>
    <n v="4229"/>
    <n v="5.21"/>
    <n v="14.6"/>
    <n v="42.4"/>
    <n v="247635"/>
    <n v="78"/>
    <n v="31.8"/>
    <s v="PBC_Dataset"/>
    <s v="Giemsa"/>
    <s v="Leica_DM2000"/>
    <n v="100"/>
    <n v="360"/>
    <n v="0.1613"/>
    <n v="0.90259999999999996"/>
    <n v="0.84660000000000002"/>
    <n v="-5.5999999999999939E-2"/>
  </r>
  <r>
    <s v="CELL_002687"/>
    <x v="9"/>
    <x v="1"/>
    <s v="Normal_WBC"/>
    <n v="10.119999999999999"/>
    <n v="59.4"/>
    <n v="0.72199999999999998"/>
    <n v="0.46200000000000002"/>
    <n v="128.57142857142856"/>
    <n v="0.68600000000000005"/>
    <n v="0.318"/>
    <n v="5.24"/>
    <n v="2.2999999999999998"/>
    <n v="0.754"/>
    <n v="356"/>
    <n v="71"/>
    <n v="156"/>
    <n v="139"/>
    <n v="199"/>
    <n v="61.176470588235297"/>
    <n v="54.509803921568626"/>
    <n v="78.039215686274517"/>
    <n v="0.71699999999999997"/>
    <x v="1"/>
    <x v="1"/>
    <n v="8179"/>
    <n v="5.73"/>
    <n v="12.8"/>
    <n v="45.3"/>
    <n v="314790"/>
    <n v="91.7"/>
    <n v="35.6"/>
    <s v="PBC_Dataset"/>
    <s v="May_Grunwald_Giemsa"/>
    <s v="Olympus_BX51"/>
    <n v="40"/>
    <n v="360"/>
    <n v="4.5199999999999997E-2"/>
    <n v="0.95289999999999997"/>
    <n v="0.85219999999999996"/>
    <n v="-0.10070000000000001"/>
  </r>
  <r>
    <s v="CELL_003188"/>
    <x v="2"/>
    <x v="1"/>
    <s v="Normal_RBC"/>
    <n v="8.19"/>
    <n v="0"/>
    <n v="0"/>
    <n v="1"/>
    <n v="0"/>
    <n v="0.873"/>
    <n v="0.14299999999999999"/>
    <n v="0.48"/>
    <n v="1"/>
    <n v="0.90300000000000002"/>
    <n v="214"/>
    <n v="42"/>
    <n v="226"/>
    <n v="124"/>
    <n v="130"/>
    <n v="88.627450980392155"/>
    <n v="48.627450980392155"/>
    <n v="50.980392156862742"/>
    <n v="0.46700000000000003"/>
    <x v="1"/>
    <x v="1"/>
    <n v="5548"/>
    <n v="5.0199999999999996"/>
    <n v="7.3"/>
    <n v="38.700000000000003"/>
    <n v="152747"/>
    <n v="98.9"/>
    <n v="30.4"/>
    <s v="Raabin_WBC"/>
    <s v="May_Grunwald_Giemsa"/>
    <s v="Leica_DM2000"/>
    <n v="100"/>
    <n v="256"/>
    <n v="0.12609999999999999"/>
    <n v="0.87939999999999996"/>
    <n v="0.93089999999999995"/>
    <n v="5.149999999999999E-2"/>
  </r>
  <r>
    <s v="CELL_004242"/>
    <x v="8"/>
    <x v="0"/>
    <s v="Leukemia"/>
    <n v="13.22"/>
    <n v="80.599999999999994"/>
    <n v="0.375"/>
    <n v="0.13300000000000001"/>
    <n v="606.01503759398486"/>
    <n v="0.81"/>
    <n v="0.39400000000000002"/>
    <n v="0.45"/>
    <n v="1"/>
    <n v="0.94799999999999995"/>
    <n v="633"/>
    <n v="98"/>
    <n v="229"/>
    <n v="191"/>
    <n v="220"/>
    <n v="89.803921568627459"/>
    <n v="74.901960784313729"/>
    <n v="86.274509803921575"/>
    <n v="0.64400000000000002"/>
    <x v="1"/>
    <x v="1"/>
    <n v="7758"/>
    <n v="5.25"/>
    <n v="15.8"/>
    <n v="48.7"/>
    <n v="125643"/>
    <n v="95.5"/>
    <n v="33.700000000000003"/>
    <s v="PBC_Dataset"/>
    <s v="Wright"/>
    <s v="Zeiss_Axio"/>
    <n v="60"/>
    <n v="224"/>
    <n v="0.87749999999999995"/>
    <n v="0.80120000000000002"/>
    <n v="0.78449999999999998"/>
    <n v="-1.6700000000000048E-2"/>
  </r>
  <r>
    <s v="CELL_004878"/>
    <x v="15"/>
    <x v="0"/>
    <s v="Anemia"/>
    <n v="6.61"/>
    <n v="0"/>
    <n v="0"/>
    <n v="1"/>
    <n v="0"/>
    <n v="0.97499999999999998"/>
    <n v="9.5000000000000001E-2"/>
    <n v="0.89"/>
    <n v="1"/>
    <n v="0.95099999999999996"/>
    <n v="120"/>
    <n v="36"/>
    <n v="245"/>
    <n v="147"/>
    <n v="142"/>
    <n v="96.078431372549019"/>
    <n v="57.647058823529406"/>
    <n v="55.686274509803923"/>
    <n v="0.55300000000000005"/>
    <x v="2"/>
    <x v="0"/>
    <n v="6603"/>
    <n v="4.87"/>
    <n v="12.1"/>
    <n v="40.1"/>
    <n v="286323"/>
    <n v="95.3"/>
    <n v="32.700000000000003"/>
    <s v="PBC_Dataset"/>
    <s v="Giemsa"/>
    <s v="Olympus_BX51"/>
    <n v="60"/>
    <n v="512"/>
    <n v="0.77210000000000001"/>
    <n v="0.60440000000000005"/>
    <n v="0.91269999999999996"/>
    <n v="0.30829999999999991"/>
  </r>
  <r>
    <s v="CELL_001465"/>
    <x v="5"/>
    <x v="1"/>
    <s v="Normal_WBC"/>
    <n v="10.27"/>
    <n v="76.7"/>
    <n v="0.91600000000000004"/>
    <n v="0.24299999999999999"/>
    <n v="315.63786008230454"/>
    <n v="0.82699999999999996"/>
    <n v="0.17499999999999999"/>
    <n v="1.01"/>
    <n v="1"/>
    <n v="0.81200000000000006"/>
    <n v="249"/>
    <n v="54"/>
    <n v="222"/>
    <n v="157"/>
    <n v="185"/>
    <n v="87.058823529411768"/>
    <n v="61.568627450980394"/>
    <n v="72.549019607843135"/>
    <n v="0.69399999999999995"/>
    <x v="2"/>
    <x v="0"/>
    <n v="8062"/>
    <n v="5.6"/>
    <n v="11.5"/>
    <n v="38.200000000000003"/>
    <n v="288264"/>
    <n v="95.2"/>
    <n v="34.1"/>
    <s v="PBC_Dataset"/>
    <s v="Wright"/>
    <s v="Olympus_BX51"/>
    <n v="60"/>
    <n v="256"/>
    <n v="8.9899999999999994E-2"/>
    <n v="0.87529999999999997"/>
    <n v="0.85640000000000005"/>
    <n v="-1.8899999999999917E-2"/>
  </r>
  <r>
    <s v="CELL_000875"/>
    <x v="1"/>
    <x v="1"/>
    <s v="Normal_WBC"/>
    <n v="12.19"/>
    <n v="58.6"/>
    <n v="0.45300000000000001"/>
    <n v="0.51600000000000001"/>
    <n v="113.56589147286822"/>
    <n v="0.74399999999999999"/>
    <n v="0.52600000000000002"/>
    <n v="3.04"/>
    <n v="4.0999999999999996"/>
    <n v="0.69499999999999995"/>
    <n v="361"/>
    <n v="69"/>
    <n v="179"/>
    <n v="169"/>
    <n v="189"/>
    <n v="70.196078431372541"/>
    <n v="66.274509803921561"/>
    <n v="74.117647058823536"/>
    <n v="0.58099999999999996"/>
    <x v="1"/>
    <x v="0"/>
    <n v="6960"/>
    <n v="3.73"/>
    <n v="12.1"/>
    <n v="44.9"/>
    <n v="181042"/>
    <n v="68.5"/>
    <n v="33.799999999999997"/>
    <s v="PBC_Dataset"/>
    <s v="Giemsa"/>
    <s v="Leica_DM2000"/>
    <n v="100"/>
    <n v="224"/>
    <n v="1.2500000000000001E-2"/>
    <n v="0.81520000000000004"/>
    <n v="0.90720000000000001"/>
    <n v="9.1999999999999971E-2"/>
  </r>
  <r>
    <s v="CELL_002298"/>
    <x v="4"/>
    <x v="1"/>
    <s v="Normal_WBC"/>
    <n v="13.85"/>
    <n v="60"/>
    <n v="0.58799999999999997"/>
    <n v="0.41599999999999998"/>
    <n v="144.23076923076923"/>
    <n v="0.59799999999999998"/>
    <n v="0.52100000000000002"/>
    <n v="1.91"/>
    <n v="1.5"/>
    <n v="0.72799999999999998"/>
    <n v="526"/>
    <n v="99"/>
    <n v="221"/>
    <n v="167"/>
    <n v="188"/>
    <n v="86.666666666666671"/>
    <n v="65.490196078431367"/>
    <n v="73.725490196078439"/>
    <n v="0.496"/>
    <x v="1"/>
    <x v="0"/>
    <n v="3805"/>
    <n v="5.19"/>
    <n v="13.9"/>
    <n v="32.700000000000003"/>
    <n v="106657"/>
    <n v="85"/>
    <n v="28"/>
    <s v="PBC_Dataset"/>
    <s v="Giemsa"/>
    <s v="Olympus_BX51"/>
    <n v="100"/>
    <n v="360"/>
    <n v="0.1004"/>
    <n v="0.87109999999999999"/>
    <n v="0.8851"/>
    <n v="1.4000000000000012E-2"/>
  </r>
  <r>
    <s v="CELL_002644"/>
    <x v="10"/>
    <x v="1"/>
    <s v="Normal_WBC"/>
    <n v="10.77"/>
    <n v="61.4"/>
    <n v="0.51100000000000001"/>
    <n v="0.502"/>
    <n v="122.31075697211155"/>
    <n v="0.86"/>
    <n v="0.40500000000000003"/>
    <n v="4.66"/>
    <n v="1.8"/>
    <n v="0.76300000000000001"/>
    <n v="409"/>
    <n v="86"/>
    <n v="224"/>
    <n v="133"/>
    <n v="142"/>
    <n v="87.843137254901961"/>
    <n v="52.156862745098046"/>
    <n v="55.686274509803923"/>
    <n v="0.64700000000000002"/>
    <x v="1"/>
    <x v="0"/>
    <n v="8453"/>
    <n v="5.94"/>
    <n v="14.1"/>
    <n v="40.1"/>
    <n v="140203"/>
    <n v="111.5"/>
    <n v="31.9"/>
    <s v="PBC_Dataset"/>
    <s v="Wright"/>
    <s v="Zeiss_Axio"/>
    <n v="100"/>
    <n v="224"/>
    <n v="0"/>
    <n v="0.95169999999999999"/>
    <n v="0.96950000000000003"/>
    <n v="1.7800000000000038E-2"/>
  </r>
  <r>
    <s v="CELL_004488"/>
    <x v="16"/>
    <x v="0"/>
    <s v="Anemia"/>
    <n v="7.93"/>
    <n v="0"/>
    <n v="0"/>
    <n v="1"/>
    <n v="0"/>
    <n v="0.57599999999999996"/>
    <n v="0.60799999999999998"/>
    <n v="0.2"/>
    <n v="1"/>
    <n v="0.94299999999999995"/>
    <n v="211"/>
    <n v="50"/>
    <n v="219"/>
    <n v="138"/>
    <n v="130"/>
    <n v="85.882352941176464"/>
    <n v="54.117647058823529"/>
    <n v="50.980392156862742"/>
    <n v="0.48799999999999999"/>
    <x v="1"/>
    <x v="0"/>
    <n v="5483"/>
    <n v="5.63"/>
    <n v="11.2"/>
    <n v="45.8"/>
    <n v="313750"/>
    <n v="80.599999999999994"/>
    <n v="31.1"/>
    <s v="Raabin_WBC"/>
    <s v="Wright"/>
    <s v="Leica_DM2000"/>
    <n v="60"/>
    <n v="512"/>
    <n v="0.93640000000000001"/>
    <n v="0.65620000000000001"/>
    <n v="0.79769999999999996"/>
    <n v="0.14149999999999996"/>
  </r>
  <r>
    <s v="CELL_005539"/>
    <x v="11"/>
    <x v="0"/>
    <s v="Infection"/>
    <n v="11.73"/>
    <n v="61.6"/>
    <n v="0.55700000000000005"/>
    <n v="0.43"/>
    <n v="143.25581395348837"/>
    <n v="0.71299999999999997"/>
    <n v="0.29199999999999998"/>
    <n v="5.26"/>
    <n v="3.2"/>
    <n v="0.75700000000000001"/>
    <n v="394"/>
    <n v="72"/>
    <n v="215"/>
    <n v="181"/>
    <n v="152"/>
    <n v="84.313725490196077"/>
    <n v="70.980392156862749"/>
    <n v="59.607843137254903"/>
    <n v="0.64800000000000002"/>
    <x v="0"/>
    <x v="1"/>
    <n v="7801"/>
    <n v="4.76"/>
    <n v="17.100000000000001"/>
    <n v="32.700000000000003"/>
    <n v="274033"/>
    <n v="78.5"/>
    <n v="33.5"/>
    <s v="Raabin_WBC"/>
    <s v="Wright"/>
    <s v="Olympus_BX51"/>
    <n v="60"/>
    <n v="360"/>
    <n v="1"/>
    <n v="0.68889999999999996"/>
    <n v="0.72209999999999996"/>
    <n v="3.3200000000000007E-2"/>
  </r>
  <r>
    <s v="CELL_001252"/>
    <x v="5"/>
    <x v="1"/>
    <s v="Normal_WBC"/>
    <n v="9.1999999999999993"/>
    <n v="84.6"/>
    <n v="0.85899999999999999"/>
    <n v="0.17100000000000001"/>
    <n v="494.73684210526307"/>
    <n v="0.91"/>
    <n v="0.26200000000000001"/>
    <n v="1.19"/>
    <n v="1.1000000000000001"/>
    <n v="0.94199999999999995"/>
    <n v="309"/>
    <n v="67"/>
    <n v="200"/>
    <n v="155"/>
    <n v="204"/>
    <n v="78.431372549019613"/>
    <n v="60.784313725490193"/>
    <n v="80"/>
    <n v="0.70899999999999996"/>
    <x v="1"/>
    <x v="1"/>
    <n v="8204"/>
    <n v="4.8099999999999996"/>
    <n v="11.9"/>
    <n v="37.700000000000003"/>
    <n v="325565"/>
    <n v="93.3"/>
    <n v="34.299999999999997"/>
    <s v="PBC_Dataset"/>
    <s v="Giemsa"/>
    <s v="Olympus_BX51"/>
    <n v="100"/>
    <n v="224"/>
    <n v="0.1048"/>
    <n v="0.87790000000000001"/>
    <n v="0.85629999999999995"/>
    <n v="-2.1600000000000064E-2"/>
  </r>
  <r>
    <s v="CELL_003196"/>
    <x v="2"/>
    <x v="1"/>
    <s v="Normal_RBC"/>
    <n v="6.99"/>
    <n v="0"/>
    <n v="0"/>
    <n v="1"/>
    <n v="0"/>
    <n v="0.86799999999999999"/>
    <n v="0.20599999999999999"/>
    <n v="0.34"/>
    <n v="1"/>
    <n v="0.97099999999999997"/>
    <n v="192"/>
    <n v="42"/>
    <n v="233"/>
    <n v="113"/>
    <n v="130"/>
    <n v="91.372549019607845"/>
    <n v="44.313725490196077"/>
    <n v="50.980392156862742"/>
    <n v="0.46"/>
    <x v="0"/>
    <x v="1"/>
    <n v="7252"/>
    <n v="4.28"/>
    <n v="15.7"/>
    <n v="44.7"/>
    <n v="88234"/>
    <n v="100.1"/>
    <n v="31.5"/>
    <s v="Raabin_WBC"/>
    <s v="May_Grunwald_Giemsa"/>
    <s v="Zeiss_Axio"/>
    <n v="100"/>
    <n v="224"/>
    <n v="0.129"/>
    <n v="0.86760000000000004"/>
    <n v="0.86860000000000004"/>
    <n v="1.0000000000000009E-3"/>
  </r>
  <r>
    <s v="CELL_000841"/>
    <x v="1"/>
    <x v="1"/>
    <s v="Normal_WBC"/>
    <n v="11.32"/>
    <n v="58"/>
    <n v="0.53500000000000003"/>
    <n v="0.379"/>
    <n v="153.03430079155672"/>
    <n v="0.84199999999999997"/>
    <n v="0.40799999999999997"/>
    <n v="3.14"/>
    <n v="2.6"/>
    <n v="0.78300000000000003"/>
    <n v="520"/>
    <n v="59"/>
    <n v="206"/>
    <n v="159"/>
    <n v="189"/>
    <n v="80.784313725490193"/>
    <n v="62.352941176470587"/>
    <n v="74.117647058823536"/>
    <n v="0.54500000000000004"/>
    <x v="1"/>
    <x v="0"/>
    <n v="7435"/>
    <n v="5.24"/>
    <n v="13.7"/>
    <n v="41.8"/>
    <n v="230044"/>
    <n v="77.099999999999994"/>
    <n v="31.5"/>
    <s v="PBC_Dataset"/>
    <s v="Giemsa"/>
    <s v="Olympus_BX51"/>
    <n v="60"/>
    <n v="256"/>
    <n v="4.1799999999999997E-2"/>
    <n v="0.86429999999999996"/>
    <n v="0.93969999999999998"/>
    <n v="7.5400000000000023E-2"/>
  </r>
  <r>
    <s v="CELL_005468"/>
    <x v="11"/>
    <x v="0"/>
    <s v="Infection"/>
    <n v="15.55"/>
    <n v="50.3"/>
    <n v="0.49399999999999999"/>
    <n v="0.47399999999999998"/>
    <n v="106.11814345991561"/>
    <n v="0.76400000000000001"/>
    <n v="0.41599999999999998"/>
    <n v="5.09"/>
    <n v="3.1"/>
    <n v="0.84699999999999998"/>
    <n v="459"/>
    <n v="88"/>
    <n v="187"/>
    <n v="172"/>
    <n v="192"/>
    <n v="73.333333333333329"/>
    <n v="67.450980392156865"/>
    <n v="75.294117647058826"/>
    <n v="0.58499999999999996"/>
    <x v="1"/>
    <x v="1"/>
    <n v="4432"/>
    <n v="5.43"/>
    <n v="10.3"/>
    <n v="48.9"/>
    <n v="250220"/>
    <n v="85.8"/>
    <n v="31.3"/>
    <s v="CytoData"/>
    <s v="Wright"/>
    <s v="Zeiss_Axio"/>
    <n v="100"/>
    <n v="360"/>
    <n v="0.89219999999999999"/>
    <n v="0.67390000000000005"/>
    <n v="0.80769999999999997"/>
    <n v="0.13379999999999992"/>
  </r>
  <r>
    <s v="CELL_000582"/>
    <x v="1"/>
    <x v="1"/>
    <s v="Normal_WBC"/>
    <n v="11.09"/>
    <n v="56.3"/>
    <n v="0.45900000000000002"/>
    <n v="0.33700000000000002"/>
    <n v="167.06231454005933"/>
    <n v="0.79300000000000004"/>
    <n v="0.38200000000000001"/>
    <n v="2.91"/>
    <n v="2.7"/>
    <n v="0.83399999999999996"/>
    <n v="370"/>
    <n v="70"/>
    <n v="236"/>
    <n v="169"/>
    <n v="164"/>
    <n v="92.549019607843135"/>
    <n v="66.274509803921561"/>
    <n v="64.313725490196077"/>
    <n v="0.56100000000000005"/>
    <x v="1"/>
    <x v="0"/>
    <n v="7379"/>
    <n v="4.59"/>
    <n v="15.5"/>
    <n v="44.2"/>
    <n v="319841"/>
    <n v="77.900000000000006"/>
    <n v="33.299999999999997"/>
    <s v="CytoData"/>
    <s v="May_Grunwald_Giemsa"/>
    <s v="Zeiss_Axio"/>
    <n v="100"/>
    <n v="512"/>
    <n v="5.3499999999999999E-2"/>
    <n v="0.92810000000000004"/>
    <n v="0.92169999999999996"/>
    <n v="-6.4000000000000723E-3"/>
  </r>
  <r>
    <s v="CELL_000205"/>
    <x v="1"/>
    <x v="1"/>
    <s v="Normal_WBC"/>
    <n v="10.039999999999999"/>
    <n v="67.599999999999994"/>
    <n v="0.503"/>
    <n v="0.443"/>
    <n v="152.59593679458237"/>
    <n v="0.66900000000000004"/>
    <n v="0.41899999999999998"/>
    <n v="2.65"/>
    <n v="3.6"/>
    <n v="0.79300000000000004"/>
    <n v="366"/>
    <n v="65"/>
    <n v="213"/>
    <n v="140"/>
    <n v="173"/>
    <n v="83.529411764705884"/>
    <n v="54.901960784313729"/>
    <n v="67.843137254901961"/>
    <n v="0.69599999999999995"/>
    <x v="0"/>
    <x v="0"/>
    <n v="13506"/>
    <n v="4.04"/>
    <n v="13.8"/>
    <n v="41.4"/>
    <n v="289362"/>
    <n v="84.4"/>
    <n v="32.200000000000003"/>
    <s v="Raabin_WBC"/>
    <s v="Wright"/>
    <s v="Leica_DM2000"/>
    <n v="100"/>
    <n v="224"/>
    <n v="7.8799999999999995E-2"/>
    <n v="0.81289999999999996"/>
    <n v="0.91439999999999999"/>
    <n v="0.10150000000000003"/>
  </r>
  <r>
    <s v="CELL_001642"/>
    <x v="5"/>
    <x v="1"/>
    <s v="Normal_WBC"/>
    <n v="8.1300000000000008"/>
    <n v="81.599999999999994"/>
    <n v="0.84599999999999997"/>
    <n v="0.16500000000000001"/>
    <n v="494.5454545454545"/>
    <n v="0.94599999999999995"/>
    <n v="0.311"/>
    <n v="1.1399999999999999"/>
    <n v="1"/>
    <n v="0.84299999999999997"/>
    <n v="258"/>
    <n v="49"/>
    <n v="189"/>
    <n v="161"/>
    <n v="204"/>
    <n v="74.117647058823536"/>
    <n v="63.13725490196078"/>
    <n v="80"/>
    <n v="0.76800000000000002"/>
    <x v="1"/>
    <x v="0"/>
    <n v="7604"/>
    <n v="4.8099999999999996"/>
    <n v="11.2"/>
    <n v="42.7"/>
    <n v="311297"/>
    <n v="95.4"/>
    <n v="32.1"/>
    <s v="PBC_Dataset"/>
    <s v="Giemsa"/>
    <s v="Olympus_BX51"/>
    <n v="60"/>
    <n v="360"/>
    <n v="6.3200000000000006E-2"/>
    <n v="0.93459999999999999"/>
    <n v="0.86739999999999995"/>
    <n v="-6.7200000000000037E-2"/>
  </r>
  <r>
    <s v="CELL_002015"/>
    <x v="4"/>
    <x v="1"/>
    <s v="Normal_WBC"/>
    <n v="17.97"/>
    <n v="59.6"/>
    <n v="0.52"/>
    <n v="0.35399999999999998"/>
    <n v="168.36158192090397"/>
    <n v="0.71399999999999997"/>
    <n v="0.61499999999999999"/>
    <n v="1.94"/>
    <n v="1"/>
    <n v="0.67700000000000005"/>
    <n v="702"/>
    <n v="91"/>
    <n v="185"/>
    <n v="181"/>
    <n v="156"/>
    <n v="72.549019607843135"/>
    <n v="70.980392156862749"/>
    <n v="61.176470588235297"/>
    <n v="0.47199999999999998"/>
    <x v="1"/>
    <x v="1"/>
    <n v="6210"/>
    <n v="4.9800000000000004"/>
    <n v="11.1"/>
    <n v="38.200000000000003"/>
    <n v="49084"/>
    <n v="78.400000000000006"/>
    <n v="33.700000000000003"/>
    <s v="Raabin_WBC"/>
    <s v="Giemsa"/>
    <s v="Leica_DM2000"/>
    <n v="40"/>
    <n v="224"/>
    <n v="4.3E-3"/>
    <n v="0.95499999999999996"/>
    <n v="0.93930000000000002"/>
    <n v="-1.5699999999999936E-2"/>
  </r>
  <r>
    <s v="CELL_000906"/>
    <x v="1"/>
    <x v="1"/>
    <s v="Normal_WBC"/>
    <n v="12.65"/>
    <n v="62.4"/>
    <n v="0.41799999999999998"/>
    <n v="0.42799999999999999"/>
    <n v="145.79439252336448"/>
    <n v="0.76600000000000001"/>
    <n v="0.439"/>
    <n v="2.85"/>
    <n v="2.8"/>
    <n v="0.75900000000000001"/>
    <n v="477"/>
    <n v="66"/>
    <n v="201"/>
    <n v="169"/>
    <n v="174"/>
    <n v="78.82352941176471"/>
    <n v="66.274509803921561"/>
    <n v="68.235294117647058"/>
    <n v="0.53100000000000003"/>
    <x v="0"/>
    <x v="0"/>
    <n v="3045"/>
    <n v="4.9000000000000004"/>
    <n v="13.7"/>
    <n v="30.3"/>
    <n v="343482"/>
    <n v="79.8"/>
    <n v="34.4"/>
    <s v="CytoData"/>
    <s v="Wright"/>
    <s v="Leica_DM2000"/>
    <n v="60"/>
    <n v="256"/>
    <n v="7.9000000000000001E-2"/>
    <n v="0.84950000000000003"/>
    <n v="1"/>
    <n v="0.15049999999999997"/>
  </r>
  <r>
    <s v="CELL_000632"/>
    <x v="1"/>
    <x v="1"/>
    <s v="Normal_WBC"/>
    <n v="13.18"/>
    <n v="48.4"/>
    <n v="0.58199999999999996"/>
    <n v="0.4"/>
    <n v="120.99999999999999"/>
    <n v="0.77"/>
    <n v="0.34300000000000003"/>
    <n v="3.42"/>
    <n v="3.8"/>
    <n v="0.86499999999999999"/>
    <n v="437"/>
    <n v="73"/>
    <n v="237"/>
    <n v="137"/>
    <n v="210"/>
    <n v="92.941176470588232"/>
    <n v="53.725490196078432"/>
    <n v="82.35294117647058"/>
    <n v="0.63"/>
    <x v="2"/>
    <x v="0"/>
    <n v="8427"/>
    <n v="6.03"/>
    <n v="15.3"/>
    <n v="42.1"/>
    <n v="225452"/>
    <n v="93.8"/>
    <n v="32.9"/>
    <s v="CytoData"/>
    <s v="Wright"/>
    <s v="Leica_DM2000"/>
    <n v="40"/>
    <n v="360"/>
    <n v="0.11849999999999999"/>
    <n v="0.97770000000000001"/>
    <n v="0.96319999999999995"/>
    <n v="-1.4500000000000068E-2"/>
  </r>
  <r>
    <s v="CELL_004791"/>
    <x v="12"/>
    <x v="0"/>
    <s v="Anemia"/>
    <n v="3.91"/>
    <n v="0"/>
    <n v="0"/>
    <n v="1"/>
    <n v="0"/>
    <n v="0.42699999999999999"/>
    <n v="0.80700000000000005"/>
    <n v="0.79"/>
    <n v="1"/>
    <n v="0.65900000000000003"/>
    <n v="81"/>
    <n v="38"/>
    <n v="240"/>
    <n v="137"/>
    <n v="120"/>
    <n v="94.117647058823522"/>
    <n v="53.725490196078432"/>
    <n v="47.058823529411761"/>
    <n v="0.42699999999999999"/>
    <x v="0"/>
    <x v="1"/>
    <n v="7119"/>
    <n v="5.26"/>
    <n v="13.4"/>
    <n v="42.7"/>
    <n v="339523"/>
    <n v="88.9"/>
    <n v="33.799999999999997"/>
    <s v="Raabin_WBC"/>
    <s v="Giemsa"/>
    <s v="Leica_DM2000"/>
    <n v="100"/>
    <n v="512"/>
    <n v="0.80069999999999997"/>
    <n v="0.79059999999999997"/>
    <n v="0.748"/>
    <n v="-4.2599999999999971E-2"/>
  </r>
  <r>
    <s v="CELL_001975"/>
    <x v="4"/>
    <x v="1"/>
    <s v="Normal_WBC"/>
    <n v="14.16"/>
    <n v="59.1"/>
    <n v="0.436"/>
    <n v="0.46400000000000002"/>
    <n v="127.37068965517241"/>
    <n v="0.68300000000000005"/>
    <n v="0.76400000000000001"/>
    <n v="2.38"/>
    <n v="1.5"/>
    <n v="0.67400000000000004"/>
    <n v="569"/>
    <n v="80"/>
    <n v="200"/>
    <n v="155"/>
    <n v="179"/>
    <n v="78.431372549019613"/>
    <n v="60.784313725490193"/>
    <n v="70.196078431372541"/>
    <n v="0.63800000000000001"/>
    <x v="1"/>
    <x v="1"/>
    <n v="6345"/>
    <n v="5.22"/>
    <n v="13.7"/>
    <n v="41.7"/>
    <n v="198638"/>
    <n v="91.3"/>
    <n v="32.6"/>
    <s v="PBC_Dataset"/>
    <s v="Giemsa"/>
    <s v="Leica_DM2000"/>
    <n v="40"/>
    <n v="256"/>
    <n v="9.3299999999999994E-2"/>
    <n v="0.91549999999999998"/>
    <n v="0.91120000000000001"/>
    <n v="-4.2999999999999705E-3"/>
  </r>
  <r>
    <s v="CELL_000163"/>
    <x v="1"/>
    <x v="1"/>
    <s v="Normal_WBC"/>
    <n v="13.36"/>
    <n v="51.6"/>
    <n v="0.53400000000000003"/>
    <n v="0.51700000000000002"/>
    <n v="99.806576402321085"/>
    <n v="0.86299999999999999"/>
    <n v="0.32600000000000001"/>
    <n v="3.29"/>
    <n v="3.7"/>
    <n v="0.83899999999999997"/>
    <n v="406"/>
    <n v="82"/>
    <n v="181"/>
    <n v="153"/>
    <n v="191"/>
    <n v="70.980392156862749"/>
    <n v="60"/>
    <n v="74.901960784313729"/>
    <n v="0.68200000000000005"/>
    <x v="0"/>
    <x v="0"/>
    <n v="10381"/>
    <n v="4.3"/>
    <n v="13.8"/>
    <n v="43.1"/>
    <n v="395914"/>
    <n v="70.5"/>
    <n v="33.799999999999997"/>
    <s v="Raabin_WBC"/>
    <s v="Giemsa"/>
    <s v="Olympus_BX51"/>
    <n v="100"/>
    <n v="512"/>
    <n v="9.4500000000000001E-2"/>
    <n v="0.92110000000000003"/>
    <n v="0.93530000000000002"/>
    <n v="1.419999999999999E-2"/>
  </r>
  <r>
    <s v="CELL_004218"/>
    <x v="8"/>
    <x v="0"/>
    <s v="Leukemia"/>
    <n v="14.1"/>
    <n v="80.2"/>
    <n v="0.23300000000000001"/>
    <n v="0.21099999999999999"/>
    <n v="380.09478672985784"/>
    <n v="0.78500000000000003"/>
    <n v="0.23699999999999999"/>
    <n v="0.13"/>
    <n v="1"/>
    <n v="1"/>
    <n v="820"/>
    <n v="99"/>
    <n v="219"/>
    <n v="136"/>
    <n v="225"/>
    <n v="85.882352941176464"/>
    <n v="53.333333333333336"/>
    <n v="88.235294117647058"/>
    <n v="0.69699999999999995"/>
    <x v="0"/>
    <x v="0"/>
    <n v="8717"/>
    <n v="4.3600000000000003"/>
    <n v="13.4"/>
    <n v="40.9"/>
    <n v="186792"/>
    <n v="83.3"/>
    <n v="34.6"/>
    <s v="Raabin_WBC"/>
    <s v="Wright"/>
    <s v="Olympus_BX51"/>
    <n v="100"/>
    <n v="512"/>
    <n v="0.9395"/>
    <n v="0.71650000000000003"/>
    <n v="0.68069999999999997"/>
    <n v="-3.5800000000000054E-2"/>
  </r>
  <r>
    <s v="CELL_003898"/>
    <x v="7"/>
    <x v="1"/>
    <s v="Normal_Platelet"/>
    <n v="3.65"/>
    <n v="0"/>
    <n v="0"/>
    <n v="1"/>
    <n v="0"/>
    <n v="0.71299999999999997"/>
    <n v="0.33300000000000002"/>
    <n v="2.94"/>
    <n v="1"/>
    <n v="0.80300000000000005"/>
    <n v="17"/>
    <n v="20"/>
    <n v="207"/>
    <n v="163"/>
    <n v="157"/>
    <n v="81.17647058823529"/>
    <n v="63.921568627450974"/>
    <n v="61.568627450980394"/>
    <n v="0.51"/>
    <x v="1"/>
    <x v="0"/>
    <n v="4726"/>
    <n v="6.19"/>
    <n v="12.7"/>
    <n v="47"/>
    <n v="237044"/>
    <n v="69.8"/>
    <n v="35.299999999999997"/>
    <s v="Raabin_WBC"/>
    <s v="Giemsa"/>
    <s v="Leica_DM2000"/>
    <n v="60"/>
    <n v="256"/>
    <n v="0.2195"/>
    <n v="0.96279999999999999"/>
    <n v="0.85950000000000004"/>
    <n v="-0.10329999999999995"/>
  </r>
  <r>
    <s v="CELL_005283"/>
    <x v="0"/>
    <x v="0"/>
    <s v="Infection"/>
    <n v="12.04"/>
    <n v="62.9"/>
    <n v="0.68600000000000005"/>
    <n v="0.39100000000000001"/>
    <n v="160.86956521739128"/>
    <n v="0.63200000000000001"/>
    <n v="0.39100000000000001"/>
    <n v="2.84"/>
    <n v="4.7"/>
    <n v="0.77900000000000003"/>
    <n v="434"/>
    <n v="79"/>
    <n v="234"/>
    <n v="175"/>
    <n v="192"/>
    <n v="91.764705882352942"/>
    <n v="68.627450980392155"/>
    <n v="75.294117647058826"/>
    <n v="0.60799999999999998"/>
    <x v="1"/>
    <x v="1"/>
    <n v="9113"/>
    <n v="4.88"/>
    <n v="13.1"/>
    <n v="36.6"/>
    <n v="196822"/>
    <n v="93.3"/>
    <n v="33.4"/>
    <s v="Raabin_WBC"/>
    <s v="Wright"/>
    <s v="Zeiss_Axio"/>
    <n v="40"/>
    <n v="256"/>
    <n v="0.80230000000000001"/>
    <n v="0.70130000000000003"/>
    <n v="0.83299999999999996"/>
    <n v="0.13169999999999993"/>
  </r>
  <r>
    <s v="CELL_003376"/>
    <x v="2"/>
    <x v="1"/>
    <s v="Normal_RBC"/>
    <n v="8.24"/>
    <n v="0"/>
    <n v="0"/>
    <n v="1"/>
    <n v="0"/>
    <n v="0.95499999999999996"/>
    <n v="0.193"/>
    <n v="0.55000000000000004"/>
    <n v="1"/>
    <n v="0.90800000000000003"/>
    <n v="160"/>
    <n v="51"/>
    <n v="225"/>
    <n v="135"/>
    <n v="129"/>
    <n v="88.235294117647058"/>
    <n v="52.941176470588239"/>
    <n v="50.588235294117645"/>
    <n v="0.55500000000000005"/>
    <x v="0"/>
    <x v="1"/>
    <n v="11141"/>
    <n v="4.47"/>
    <n v="13.7"/>
    <n v="40.799999999999997"/>
    <n v="265228"/>
    <n v="96.3"/>
    <n v="34.700000000000003"/>
    <s v="CytoData"/>
    <s v="May_Grunwald_Giemsa"/>
    <s v="Olympus_BX51"/>
    <n v="40"/>
    <n v="512"/>
    <n v="0.1207"/>
    <n v="0.91600000000000004"/>
    <n v="0.8468"/>
    <n v="-6.9200000000000039E-2"/>
  </r>
  <r>
    <s v="CELL_000618"/>
    <x v="1"/>
    <x v="1"/>
    <s v="Normal_WBC"/>
    <n v="12.17"/>
    <n v="52.9"/>
    <n v="0.53200000000000003"/>
    <n v="0.45400000000000001"/>
    <n v="116.51982378854625"/>
    <n v="0.82299999999999995"/>
    <n v="0.41399999999999998"/>
    <n v="3.12"/>
    <n v="3.5"/>
    <n v="0.84199999999999997"/>
    <n v="453"/>
    <n v="59"/>
    <n v="193"/>
    <n v="176"/>
    <n v="184"/>
    <n v="75.686274509803923"/>
    <n v="69.019607843137251"/>
    <n v="72.156862745098039"/>
    <n v="0.62"/>
    <x v="0"/>
    <x v="0"/>
    <n v="6341"/>
    <n v="4.97"/>
    <n v="16.399999999999999"/>
    <n v="34.5"/>
    <n v="148732"/>
    <n v="81.7"/>
    <n v="32.799999999999997"/>
    <s v="PBC_Dataset"/>
    <s v="Wright"/>
    <s v="Olympus_BX51"/>
    <n v="60"/>
    <n v="224"/>
    <n v="0.1666"/>
    <n v="0.8911"/>
    <n v="0.88680000000000003"/>
    <n v="-4.2999999999999705E-3"/>
  </r>
  <r>
    <s v="CELL_000876"/>
    <x v="1"/>
    <x v="1"/>
    <s v="Normal_WBC"/>
    <n v="12.68"/>
    <n v="50.9"/>
    <n v="0.52200000000000002"/>
    <n v="0.43"/>
    <n v="118.37209302325581"/>
    <n v="0.85399999999999998"/>
    <n v="0.39600000000000002"/>
    <n v="3.56"/>
    <n v="3.2"/>
    <n v="0.83699999999999997"/>
    <n v="485"/>
    <n v="69"/>
    <n v="211"/>
    <n v="139"/>
    <n v="173"/>
    <n v="82.745098039215677"/>
    <n v="54.509803921568626"/>
    <n v="67.843137254901961"/>
    <n v="0.627"/>
    <x v="1"/>
    <x v="0"/>
    <n v="4347"/>
    <n v="4.21"/>
    <n v="17.2"/>
    <n v="41.8"/>
    <n v="202460"/>
    <n v="93.8"/>
    <n v="32.9"/>
    <s v="PBC_Dataset"/>
    <s v="May_Grunwald_Giemsa"/>
    <s v="Zeiss_Axio"/>
    <n v="100"/>
    <n v="512"/>
    <n v="0.16839999999999999"/>
    <n v="0.8609"/>
    <n v="0.81510000000000005"/>
    <n v="-4.5799999999999952E-2"/>
  </r>
  <r>
    <s v="CELL_001432"/>
    <x v="5"/>
    <x v="1"/>
    <s v="Normal_WBC"/>
    <n v="8.6199999999999992"/>
    <n v="79.2"/>
    <n v="0.76600000000000001"/>
    <n v="0.19"/>
    <n v="416.84210526315792"/>
    <n v="0.84699999999999998"/>
    <n v="0.217"/>
    <n v="0.67"/>
    <n v="1.1000000000000001"/>
    <n v="0.92"/>
    <n v="229"/>
    <n v="67"/>
    <n v="190"/>
    <n v="169"/>
    <n v="198"/>
    <n v="74.509803921568633"/>
    <n v="66.274509803921561"/>
    <n v="77.64705882352942"/>
    <n v="0.78"/>
    <x v="0"/>
    <x v="1"/>
    <n v="7440"/>
    <n v="3.46"/>
    <n v="12.1"/>
    <n v="48.4"/>
    <n v="163971"/>
    <n v="81.7"/>
    <n v="33.799999999999997"/>
    <s v="CytoData"/>
    <s v="Giemsa"/>
    <s v="Leica_DM2000"/>
    <n v="40"/>
    <n v="256"/>
    <n v="2.9600000000000001E-2"/>
    <n v="0.7752"/>
    <n v="0.99170000000000003"/>
    <n v="0.21650000000000003"/>
  </r>
  <r>
    <s v="CELL_002974"/>
    <x v="2"/>
    <x v="1"/>
    <s v="Normal_RBC"/>
    <n v="6.8"/>
    <n v="0"/>
    <n v="0"/>
    <n v="1"/>
    <n v="0"/>
    <n v="0.96099999999999997"/>
    <n v="0.16200000000000001"/>
    <n v="0.28000000000000003"/>
    <n v="1"/>
    <n v="0.95799999999999996"/>
    <n v="199"/>
    <n v="42"/>
    <n v="234"/>
    <n v="99"/>
    <n v="133"/>
    <n v="91.764705882352942"/>
    <n v="38.82352941176471"/>
    <n v="52.156862745098046"/>
    <n v="0.45500000000000002"/>
    <x v="1"/>
    <x v="0"/>
    <n v="10575"/>
    <n v="5.55"/>
    <n v="14.6"/>
    <n v="43.6"/>
    <n v="393011"/>
    <n v="78.099999999999994"/>
    <n v="32.799999999999997"/>
    <s v="Raabin_WBC"/>
    <s v="Wright"/>
    <s v="Leica_DM2000"/>
    <n v="60"/>
    <n v="256"/>
    <n v="0.18079999999999999"/>
    <n v="0.93620000000000003"/>
    <n v="0.8236"/>
    <n v="-0.11260000000000003"/>
  </r>
  <r>
    <s v="CELL_004032"/>
    <x v="8"/>
    <x v="0"/>
    <s v="Leukemia"/>
    <n v="14.72"/>
    <n v="90.5"/>
    <n v="0.318"/>
    <n v="0.09"/>
    <n v="1005.5555555555555"/>
    <n v="0.76800000000000002"/>
    <n v="0.245"/>
    <n v="0.79"/>
    <n v="1"/>
    <n v="0.91100000000000003"/>
    <n v="632"/>
    <n v="110"/>
    <n v="183"/>
    <n v="140"/>
    <n v="227"/>
    <n v="71.764705882352942"/>
    <n v="54.901960784313729"/>
    <n v="89.019607843137251"/>
    <n v="0.51500000000000001"/>
    <x v="1"/>
    <x v="1"/>
    <n v="13087"/>
    <n v="4.8099999999999996"/>
    <n v="12.2"/>
    <n v="41.9"/>
    <n v="251727"/>
    <n v="68.3"/>
    <n v="32"/>
    <s v="PBC_Dataset"/>
    <s v="May_Grunwald_Giemsa"/>
    <s v="Zeiss_Axio"/>
    <n v="100"/>
    <n v="224"/>
    <n v="0.87949999999999995"/>
    <n v="0.69769999999999999"/>
    <n v="0.74319999999999997"/>
    <n v="4.5499999999999985E-2"/>
  </r>
  <r>
    <s v="CELL_000548"/>
    <x v="1"/>
    <x v="1"/>
    <s v="Normal_WBC"/>
    <n v="12.94"/>
    <n v="52.2"/>
    <n v="0.60099999999999998"/>
    <n v="0.47299999999999998"/>
    <n v="110.35940803382665"/>
    <n v="0.80900000000000005"/>
    <n v="0.38300000000000001"/>
    <n v="3.39"/>
    <n v="3.4"/>
    <n v="0.78800000000000003"/>
    <n v="371"/>
    <n v="52"/>
    <n v="207"/>
    <n v="182"/>
    <n v="195"/>
    <n v="81.17647058823529"/>
    <n v="71.372549019607845"/>
    <n v="76.470588235294116"/>
    <n v="0.66600000000000004"/>
    <x v="1"/>
    <x v="1"/>
    <n v="5164"/>
    <n v="5.93"/>
    <n v="14.3"/>
    <n v="37.799999999999997"/>
    <n v="249440"/>
    <n v="90.9"/>
    <n v="35.200000000000003"/>
    <s v="Raabin_WBC"/>
    <s v="May_Grunwald_Giemsa"/>
    <s v="Olympus_BX51"/>
    <n v="100"/>
    <n v="256"/>
    <n v="0.1208"/>
    <n v="0.99219999999999997"/>
    <n v="0.90469999999999995"/>
    <n v="-8.7500000000000022E-2"/>
  </r>
  <r>
    <s v="CELL_004335"/>
    <x v="13"/>
    <x v="0"/>
    <s v="Leukemia"/>
    <n v="11.4"/>
    <n v="82"/>
    <n v="0.434"/>
    <n v="0.115"/>
    <n v="713.04347826086951"/>
    <n v="0.86199999999999999"/>
    <n v="0.14399999999999999"/>
    <n v="1.36"/>
    <n v="1"/>
    <n v="0.80600000000000005"/>
    <n v="569"/>
    <n v="75"/>
    <n v="165"/>
    <n v="152"/>
    <n v="170"/>
    <n v="64.705882352941174"/>
    <n v="59.607843137254903"/>
    <n v="66.666666666666657"/>
    <n v="0.68100000000000005"/>
    <x v="1"/>
    <x v="1"/>
    <n v="5100"/>
    <n v="4.51"/>
    <n v="12.5"/>
    <n v="45.1"/>
    <n v="293277"/>
    <n v="102.7"/>
    <n v="31.2"/>
    <s v="PBC_Dataset"/>
    <s v="May_Grunwald_Giemsa"/>
    <s v="Zeiss_Axio"/>
    <n v="100"/>
    <n v="256"/>
    <n v="0.80510000000000004"/>
    <n v="0.83130000000000004"/>
    <n v="0.7046"/>
    <n v="-0.12670000000000003"/>
  </r>
  <r>
    <s v="CELL_005340"/>
    <x v="0"/>
    <x v="0"/>
    <s v="Infection"/>
    <n v="14.07"/>
    <n v="50.2"/>
    <n v="0.628"/>
    <n v="0.41899999999999998"/>
    <n v="119.80906921241051"/>
    <n v="0.81100000000000005"/>
    <n v="0.50900000000000001"/>
    <n v="2.2999999999999998"/>
    <n v="4.9000000000000004"/>
    <n v="0.82899999999999996"/>
    <n v="572"/>
    <n v="62"/>
    <n v="204"/>
    <n v="158"/>
    <n v="176"/>
    <n v="80"/>
    <n v="61.96078431372549"/>
    <n v="69.019607843137251"/>
    <n v="0.64700000000000002"/>
    <x v="1"/>
    <x v="1"/>
    <n v="8730"/>
    <n v="4.6100000000000003"/>
    <n v="14.2"/>
    <n v="42.4"/>
    <n v="280795"/>
    <n v="98.4"/>
    <n v="32.700000000000003"/>
    <s v="Raabin_WBC"/>
    <s v="Giemsa"/>
    <s v="Olympus_BX51"/>
    <n v="100"/>
    <n v="224"/>
    <n v="0.76100000000000001"/>
    <n v="0.77359999999999995"/>
    <n v="0.68310000000000004"/>
    <n v="-9.0499999999999914E-2"/>
  </r>
  <r>
    <s v="CELL_004952"/>
    <x v="15"/>
    <x v="0"/>
    <s v="Anemia"/>
    <n v="7.38"/>
    <n v="0"/>
    <n v="0"/>
    <n v="1"/>
    <n v="0"/>
    <n v="0.96099999999999997"/>
    <n v="0.107"/>
    <n v="0.57999999999999996"/>
    <n v="1"/>
    <n v="0.95099999999999996"/>
    <n v="109"/>
    <n v="42"/>
    <n v="250"/>
    <n v="129"/>
    <n v="123"/>
    <n v="98.039215686274503"/>
    <n v="50.588235294117645"/>
    <n v="48.235294117647058"/>
    <n v="0.46600000000000003"/>
    <x v="1"/>
    <x v="1"/>
    <n v="3620"/>
    <n v="4.25"/>
    <n v="14"/>
    <n v="38.4"/>
    <n v="189550"/>
    <n v="102.4"/>
    <n v="32.6"/>
    <s v="PBC_Dataset"/>
    <s v="Giemsa"/>
    <s v="Olympus_BX51"/>
    <n v="100"/>
    <n v="360"/>
    <n v="0.90939999999999999"/>
    <n v="0.78500000000000003"/>
    <n v="0.81520000000000004"/>
    <n v="3.0200000000000005E-2"/>
  </r>
  <r>
    <s v="CELL_003249"/>
    <x v="2"/>
    <x v="1"/>
    <s v="Normal_RBC"/>
    <n v="7.21"/>
    <n v="0"/>
    <n v="0"/>
    <n v="1"/>
    <n v="0"/>
    <n v="0.89"/>
    <n v="0.185"/>
    <n v="0.43"/>
    <n v="1"/>
    <n v="0.94499999999999995"/>
    <n v="172"/>
    <n v="49"/>
    <n v="231"/>
    <n v="124"/>
    <n v="138"/>
    <n v="90.588235294117652"/>
    <n v="48.627450980392155"/>
    <n v="54.117647058823529"/>
    <n v="0.46800000000000003"/>
    <x v="1"/>
    <x v="0"/>
    <n v="4569"/>
    <n v="5.96"/>
    <n v="13.2"/>
    <n v="33"/>
    <n v="200806"/>
    <n v="80.900000000000006"/>
    <n v="34.5"/>
    <s v="PBC_Dataset"/>
    <s v="May_Grunwald_Giemsa"/>
    <s v="Zeiss_Axio"/>
    <n v="100"/>
    <n v="256"/>
    <n v="0"/>
    <n v="0.88290000000000002"/>
    <n v="0.95499999999999996"/>
    <n v="7.2099999999999942E-2"/>
  </r>
  <r>
    <s v="CELL_003616"/>
    <x v="2"/>
    <x v="1"/>
    <s v="Normal_RBC"/>
    <n v="7.61"/>
    <n v="0"/>
    <n v="0"/>
    <n v="1"/>
    <n v="0"/>
    <n v="0.85199999999999998"/>
    <n v="0.14299999999999999"/>
    <n v="0.56999999999999995"/>
    <n v="1"/>
    <n v="0.94099999999999995"/>
    <n v="195"/>
    <n v="47"/>
    <n v="230"/>
    <n v="148"/>
    <n v="110"/>
    <n v="90.196078431372555"/>
    <n v="58.039215686274517"/>
    <n v="43.137254901960787"/>
    <n v="0.47599999999999998"/>
    <x v="1"/>
    <x v="0"/>
    <n v="6527"/>
    <n v="5.47"/>
    <n v="13.3"/>
    <n v="44.1"/>
    <n v="498140"/>
    <n v="93.7"/>
    <n v="33.6"/>
    <s v="CytoData"/>
    <s v="Wright"/>
    <s v="Zeiss_Axio"/>
    <n v="40"/>
    <n v="256"/>
    <n v="2.7E-2"/>
    <n v="0.85970000000000002"/>
    <n v="1"/>
    <n v="0.14029999999999998"/>
  </r>
  <r>
    <s v="CELL_003371"/>
    <x v="2"/>
    <x v="1"/>
    <s v="Normal_RBC"/>
    <n v="7.27"/>
    <n v="0"/>
    <n v="0"/>
    <n v="1"/>
    <n v="0"/>
    <n v="0.86299999999999999"/>
    <n v="0.184"/>
    <n v="0.27"/>
    <n v="1"/>
    <n v="0.93899999999999995"/>
    <n v="194"/>
    <n v="48"/>
    <n v="226"/>
    <n v="133"/>
    <n v="147"/>
    <n v="88.627450980392155"/>
    <n v="52.156862745098046"/>
    <n v="57.647058823529406"/>
    <n v="0.51100000000000001"/>
    <x v="1"/>
    <x v="1"/>
    <n v="12480"/>
    <n v="5.24"/>
    <n v="15.8"/>
    <n v="50.4"/>
    <n v="136578"/>
    <n v="103.7"/>
    <n v="29.8"/>
    <s v="Raabin_WBC"/>
    <s v="May_Grunwald_Giemsa"/>
    <s v="Leica_DM2000"/>
    <n v="40"/>
    <n v="256"/>
    <n v="0.1129"/>
    <n v="0.92279999999999995"/>
    <n v="0.94550000000000001"/>
    <n v="2.2700000000000053E-2"/>
  </r>
  <r>
    <s v="CELL_004797"/>
    <x v="12"/>
    <x v="0"/>
    <s v="Anemia"/>
    <n v="4.01"/>
    <n v="0"/>
    <n v="0"/>
    <n v="1"/>
    <n v="0"/>
    <n v="0.33900000000000002"/>
    <n v="0.84399999999999997"/>
    <n v="0.52"/>
    <n v="1"/>
    <n v="0.70799999999999996"/>
    <n v="92"/>
    <n v="34"/>
    <n v="222"/>
    <n v="131"/>
    <n v="140"/>
    <n v="87.058823529411768"/>
    <n v="51.372549019607838"/>
    <n v="54.901960784313729"/>
    <n v="0.53200000000000003"/>
    <x v="1"/>
    <x v="0"/>
    <n v="9671"/>
    <n v="4.5999999999999996"/>
    <n v="16.8"/>
    <n v="44.9"/>
    <n v="241215"/>
    <n v="99.3"/>
    <n v="33.4"/>
    <s v="Raabin_WBC"/>
    <s v="May_Grunwald_Giemsa"/>
    <s v="Olympus_BX51"/>
    <n v="100"/>
    <n v="256"/>
    <n v="0.72609999999999997"/>
    <n v="0.81779999999999997"/>
    <n v="0.72860000000000003"/>
    <n v="-8.9199999999999946E-2"/>
  </r>
  <r>
    <s v="CELL_002857"/>
    <x v="2"/>
    <x v="1"/>
    <s v="Normal_RBC"/>
    <n v="7.68"/>
    <n v="0"/>
    <n v="0"/>
    <n v="1"/>
    <n v="0"/>
    <n v="0.92800000000000005"/>
    <n v="0.10299999999999999"/>
    <n v="0.34"/>
    <n v="1"/>
    <n v="0.99399999999999999"/>
    <n v="210"/>
    <n v="37"/>
    <n v="233"/>
    <n v="127"/>
    <n v="135"/>
    <n v="91.372549019607845"/>
    <n v="49.803921568627452"/>
    <n v="52.941176470588239"/>
    <n v="0.51700000000000002"/>
    <x v="0"/>
    <x v="0"/>
    <n v="6644"/>
    <n v="3.92"/>
    <n v="13.1"/>
    <n v="36.299999999999997"/>
    <n v="245959"/>
    <n v="83.2"/>
    <n v="36.4"/>
    <s v="PBC_Dataset"/>
    <s v="Giemsa"/>
    <s v="Olympus_BX51"/>
    <n v="100"/>
    <n v="256"/>
    <n v="7.6300000000000007E-2"/>
    <n v="0.87150000000000005"/>
    <n v="0.92149999999999999"/>
    <n v="4.9999999999999933E-2"/>
  </r>
  <r>
    <s v="CELL_001862"/>
    <x v="5"/>
    <x v="1"/>
    <s v="Normal_WBC"/>
    <n v="8.39"/>
    <n v="80.400000000000006"/>
    <n v="0.74299999999999999"/>
    <n v="0.20899999999999999"/>
    <n v="384.68899521531102"/>
    <n v="0.88300000000000001"/>
    <n v="0.09"/>
    <n v="0.94"/>
    <n v="1.1000000000000001"/>
    <n v="0.92900000000000005"/>
    <n v="252"/>
    <n v="62"/>
    <n v="221"/>
    <n v="149"/>
    <n v="203"/>
    <n v="86.666666666666671"/>
    <n v="58.431372549019613"/>
    <n v="79.607843137254903"/>
    <n v="0.755"/>
    <x v="1"/>
    <x v="1"/>
    <n v="5806"/>
    <n v="4.3099999999999996"/>
    <n v="15.5"/>
    <n v="44"/>
    <n v="301534"/>
    <n v="86.5"/>
    <n v="33.4"/>
    <s v="CytoData"/>
    <s v="Giemsa"/>
    <s v="Leica_DM2000"/>
    <n v="60"/>
    <n v="256"/>
    <n v="0"/>
    <n v="0.91449999999999998"/>
    <n v="0.95050000000000001"/>
    <n v="3.6000000000000032E-2"/>
  </r>
  <r>
    <s v="CELL_002660"/>
    <x v="9"/>
    <x v="1"/>
    <s v="Normal_WBC"/>
    <n v="11.79"/>
    <n v="51.3"/>
    <n v="0.80900000000000005"/>
    <n v="0.53300000000000003"/>
    <n v="96.24765478424014"/>
    <n v="0.746"/>
    <n v="0.36699999999999999"/>
    <n v="6"/>
    <n v="1.7"/>
    <n v="0.74399999999999999"/>
    <n v="406"/>
    <n v="77"/>
    <n v="185"/>
    <n v="128"/>
    <n v="218"/>
    <n v="72.549019607843135"/>
    <n v="50.196078431372548"/>
    <n v="85.490196078431367"/>
    <n v="0.749"/>
    <x v="2"/>
    <x v="1"/>
    <n v="7003"/>
    <n v="4.28"/>
    <n v="11.9"/>
    <n v="32.200000000000003"/>
    <n v="134937"/>
    <n v="83.6"/>
    <n v="33.200000000000003"/>
    <s v="Raabin_WBC"/>
    <s v="Giemsa"/>
    <s v="Olympus_BX51"/>
    <n v="100"/>
    <n v="224"/>
    <n v="0.12670000000000001"/>
    <n v="0.98170000000000002"/>
    <n v="0.87160000000000004"/>
    <n v="-0.11009999999999998"/>
  </r>
  <r>
    <s v="CELL_005395"/>
    <x v="0"/>
    <x v="0"/>
    <s v="Infection"/>
    <n v="14.71"/>
    <n v="61.7"/>
    <n v="0.503"/>
    <n v="0.40500000000000003"/>
    <n v="152.34567901234567"/>
    <n v="0.71899999999999997"/>
    <n v="0.59699999999999998"/>
    <n v="3.04"/>
    <n v="4.2"/>
    <n v="0.73699999999999999"/>
    <n v="621"/>
    <n v="74"/>
    <n v="198"/>
    <n v="131"/>
    <n v="183"/>
    <n v="77.64705882352942"/>
    <n v="51.372549019607838"/>
    <n v="71.764705882352942"/>
    <n v="0.64100000000000001"/>
    <x v="0"/>
    <x v="0"/>
    <n v="5711"/>
    <n v="5.65"/>
    <n v="15.5"/>
    <n v="35.299999999999997"/>
    <n v="211191"/>
    <n v="100.4"/>
    <n v="34.6"/>
    <s v="Raabin_WBC"/>
    <s v="Giemsa"/>
    <s v="Olympus_BX51"/>
    <n v="60"/>
    <n v="224"/>
    <n v="0.67210000000000003"/>
    <n v="0.82809999999999995"/>
    <n v="0.77370000000000005"/>
    <n v="-5.4399999999999893E-2"/>
  </r>
  <r>
    <s v="CELL_000641"/>
    <x v="1"/>
    <x v="1"/>
    <s v="Normal_WBC"/>
    <n v="12.22"/>
    <n v="57.9"/>
    <n v="0.58599999999999997"/>
    <n v="0.44700000000000001"/>
    <n v="129.53020134228188"/>
    <n v="0.755"/>
    <n v="0.41299999999999998"/>
    <n v="3.14"/>
    <n v="4.5999999999999996"/>
    <n v="0.84899999999999998"/>
    <n v="373"/>
    <n v="68"/>
    <n v="210"/>
    <n v="179"/>
    <n v="206"/>
    <n v="82.35294117647058"/>
    <n v="70.196078431372541"/>
    <n v="80.784313725490193"/>
    <n v="0.622"/>
    <x v="1"/>
    <x v="1"/>
    <n v="4665"/>
    <n v="4.5"/>
    <n v="15.7"/>
    <n v="35.6"/>
    <n v="296910"/>
    <n v="89.3"/>
    <n v="33.799999999999997"/>
    <s v="PBC_Dataset"/>
    <s v="May_Grunwald_Giemsa"/>
    <s v="Olympus_BX51"/>
    <n v="100"/>
    <n v="256"/>
    <n v="7.1199999999999999E-2"/>
    <n v="0.83560000000000001"/>
    <n v="1"/>
    <n v="0.16439999999999999"/>
  </r>
  <r>
    <s v="CELL_003663"/>
    <x v="2"/>
    <x v="1"/>
    <s v="Normal_RBC"/>
    <n v="7.25"/>
    <n v="0"/>
    <n v="0"/>
    <n v="1"/>
    <n v="0"/>
    <n v="0.88700000000000001"/>
    <n v="0.23300000000000001"/>
    <n v="0.5"/>
    <n v="1"/>
    <n v="0.94"/>
    <n v="207"/>
    <n v="50"/>
    <n v="244"/>
    <n v="126"/>
    <n v="132"/>
    <n v="95.686274509803923"/>
    <n v="49.411764705882355"/>
    <n v="51.764705882352949"/>
    <n v="0.435"/>
    <x v="2"/>
    <x v="0"/>
    <n v="3436"/>
    <n v="4.8899999999999997"/>
    <n v="11.1"/>
    <n v="35.6"/>
    <n v="268700"/>
    <n v="93.3"/>
    <n v="31.7"/>
    <s v="PBC_Dataset"/>
    <s v="Giemsa"/>
    <s v="Zeiss_Axio"/>
    <n v="100"/>
    <n v="360"/>
    <n v="0.1308"/>
    <n v="0.93230000000000002"/>
    <n v="0.92810000000000004"/>
    <n v="-4.1999999999999815E-3"/>
  </r>
  <r>
    <s v="CELL_004478"/>
    <x v="16"/>
    <x v="0"/>
    <s v="Anemia"/>
    <n v="7.49"/>
    <n v="0"/>
    <n v="0"/>
    <n v="1"/>
    <n v="0"/>
    <n v="0.42"/>
    <n v="0.81699999999999995"/>
    <n v="0.91"/>
    <n v="1"/>
    <n v="0.86"/>
    <n v="136"/>
    <n v="59"/>
    <n v="234"/>
    <n v="109"/>
    <n v="120"/>
    <n v="91.764705882352942"/>
    <n v="42.745098039215684"/>
    <n v="47.058823529411761"/>
    <n v="0.47499999999999998"/>
    <x v="1"/>
    <x v="1"/>
    <n v="15463"/>
    <n v="4.9000000000000004"/>
    <n v="15.7"/>
    <n v="40.6"/>
    <n v="195325"/>
    <n v="108.1"/>
    <n v="33.700000000000003"/>
    <s v="Raabin_WBC"/>
    <s v="Wright"/>
    <s v="Olympus_BX51"/>
    <n v="40"/>
    <n v="512"/>
    <n v="0.98780000000000001"/>
    <n v="0.74"/>
    <n v="0.70909999999999995"/>
    <n v="-3.0900000000000039E-2"/>
  </r>
  <r>
    <s v="CELL_005745"/>
    <x v="6"/>
    <x v="0"/>
    <s v="Artefact"/>
    <n v="10.050000000000001"/>
    <n v="90.8"/>
    <n v="0.626"/>
    <n v="9.5000000000000001E-2"/>
    <n v="955.78947368421052"/>
    <n v="0.128"/>
    <n v="0.66400000000000003"/>
    <n v="0.99"/>
    <n v="1"/>
    <n v="0.64800000000000002"/>
    <n v="423"/>
    <n v="103"/>
    <n v="186"/>
    <n v="141"/>
    <n v="195"/>
    <n v="72.941176470588232"/>
    <n v="55.294117647058826"/>
    <n v="76.470588235294116"/>
    <n v="0.79300000000000004"/>
    <x v="2"/>
    <x v="1"/>
    <n v="6370"/>
    <n v="3.81"/>
    <n v="14.3"/>
    <n v="42.7"/>
    <n v="314556"/>
    <n v="95.8"/>
    <n v="36.4"/>
    <s v="CytoData"/>
    <s v="Giemsa"/>
    <s v="Zeiss_Axio"/>
    <n v="100"/>
    <n v="224"/>
    <n v="0.75429999999999997"/>
    <n v="0.65580000000000005"/>
    <n v="0.74780000000000002"/>
    <n v="9.1999999999999971E-2"/>
  </r>
  <r>
    <s v="CELL_000638"/>
    <x v="1"/>
    <x v="1"/>
    <s v="Normal_WBC"/>
    <n v="12.62"/>
    <n v="46.7"/>
    <n v="0.61399999999999999"/>
    <n v="0.48"/>
    <n v="97.291666666666671"/>
    <n v="0.877"/>
    <n v="0.35499999999999998"/>
    <n v="2.71"/>
    <n v="3.1"/>
    <n v="0.79500000000000004"/>
    <n v="364"/>
    <n v="82"/>
    <n v="229"/>
    <n v="157"/>
    <n v="179"/>
    <n v="89.803921568627459"/>
    <n v="61.568627450980394"/>
    <n v="70.196078431372541"/>
    <n v="0.52300000000000002"/>
    <x v="1"/>
    <x v="0"/>
    <n v="8739"/>
    <n v="5.61"/>
    <n v="12.2"/>
    <n v="36.1"/>
    <n v="253740"/>
    <n v="97.2"/>
    <n v="33.700000000000003"/>
    <s v="PBC_Dataset"/>
    <s v="Giemsa"/>
    <s v="Olympus_BX51"/>
    <n v="40"/>
    <n v="512"/>
    <n v="8.3099999999999993E-2"/>
    <n v="0.91169999999999995"/>
    <n v="0.92390000000000005"/>
    <n v="1.22000000000001E-2"/>
  </r>
  <r>
    <s v="CELL_005877"/>
    <x v="18"/>
    <x v="0"/>
    <s v="Artefact"/>
    <n v="9.32"/>
    <n v="12.7"/>
    <n v="0.52900000000000003"/>
    <n v="0.55700000000000005"/>
    <n v="22.800718132854573"/>
    <n v="0.39200000000000002"/>
    <n v="0.8"/>
    <n v="1.95"/>
    <n v="1.8"/>
    <n v="0.63300000000000001"/>
    <n v="395"/>
    <n v="47"/>
    <n v="156"/>
    <n v="95"/>
    <n v="175"/>
    <n v="61.176470588235297"/>
    <n v="37.254901960784316"/>
    <n v="68.627450980392155"/>
    <n v="0.72399999999999998"/>
    <x v="2"/>
    <x v="0"/>
    <n v="4788"/>
    <n v="3.43"/>
    <n v="13.8"/>
    <n v="37.1"/>
    <n v="251449"/>
    <n v="88.1"/>
    <n v="32.5"/>
    <s v="PBC_Dataset"/>
    <s v="Giemsa"/>
    <s v="Olympus_BX51"/>
    <n v="40"/>
    <n v="360"/>
    <n v="0.90390000000000004"/>
    <n v="0.90090000000000003"/>
    <n v="0.78110000000000002"/>
    <n v="-0.11980000000000002"/>
  </r>
  <r>
    <s v="CELL_004968"/>
    <x v="15"/>
    <x v="0"/>
    <s v="Anemia"/>
    <n v="7.3"/>
    <n v="0"/>
    <n v="0"/>
    <n v="1"/>
    <n v="0"/>
    <n v="0.97"/>
    <n v="0.113"/>
    <n v="0.28000000000000003"/>
    <n v="1"/>
    <n v="0.96799999999999997"/>
    <n v="152"/>
    <n v="43"/>
    <n v="224"/>
    <n v="141"/>
    <n v="144"/>
    <n v="87.843137254901961"/>
    <n v="55.294117647058826"/>
    <n v="56.470588235294116"/>
    <n v="0.61799999999999999"/>
    <x v="2"/>
    <x v="1"/>
    <n v="2030"/>
    <n v="4.03"/>
    <n v="14.9"/>
    <n v="35.6"/>
    <n v="195402"/>
    <n v="85.8"/>
    <n v="32.6"/>
    <s v="CytoData"/>
    <s v="May_Grunwald_Giemsa"/>
    <s v="Leica_DM2000"/>
    <n v="100"/>
    <n v="512"/>
    <n v="0.68069999999999997"/>
    <n v="0.74560000000000004"/>
    <n v="0.74780000000000002"/>
    <n v="2.1999999999999797E-3"/>
  </r>
  <r>
    <s v="CELL_002309"/>
    <x v="4"/>
    <x v="1"/>
    <s v="Normal_WBC"/>
    <n v="18.12"/>
    <n v="66.599999999999994"/>
    <n v="0.40100000000000002"/>
    <n v="0.29399999999999998"/>
    <n v="226.53061224489795"/>
    <n v="0.48299999999999998"/>
    <n v="0.74299999999999999"/>
    <n v="1"/>
    <n v="1"/>
    <n v="0.78400000000000003"/>
    <n v="682"/>
    <n v="110"/>
    <n v="203"/>
    <n v="169"/>
    <n v="175"/>
    <n v="79.607843137254903"/>
    <n v="66.274509803921561"/>
    <n v="68.627450980392155"/>
    <n v="0.47099999999999997"/>
    <x v="1"/>
    <x v="1"/>
    <n v="4386"/>
    <n v="5.0199999999999996"/>
    <n v="11.8"/>
    <n v="38.6"/>
    <n v="158930"/>
    <n v="83.3"/>
    <n v="34.799999999999997"/>
    <s v="PBC_Dataset"/>
    <s v="Wright"/>
    <s v="Olympus_BX51"/>
    <n v="100"/>
    <n v="512"/>
    <n v="0.1154"/>
    <n v="0.95269999999999999"/>
    <n v="0.86229999999999996"/>
    <n v="-9.0400000000000036E-2"/>
  </r>
  <r>
    <s v="CELL_004510"/>
    <x v="16"/>
    <x v="0"/>
    <s v="Anemia"/>
    <n v="8.3699999999999992"/>
    <n v="0"/>
    <n v="0"/>
    <n v="1"/>
    <n v="0"/>
    <n v="0.47399999999999998"/>
    <n v="0.66400000000000003"/>
    <n v="0.28999999999999998"/>
    <n v="1"/>
    <n v="0.91900000000000004"/>
    <n v="178"/>
    <n v="58"/>
    <n v="221"/>
    <n v="111"/>
    <n v="135"/>
    <n v="86.666666666666671"/>
    <n v="43.529411764705884"/>
    <n v="52.941176470588239"/>
    <n v="0.53700000000000003"/>
    <x v="1"/>
    <x v="0"/>
    <n v="8086"/>
    <n v="5.0199999999999996"/>
    <n v="12.7"/>
    <n v="44.4"/>
    <n v="220333"/>
    <n v="82.1"/>
    <n v="33.299999999999997"/>
    <s v="CytoData"/>
    <s v="Giemsa"/>
    <s v="Olympus_BX51"/>
    <n v="100"/>
    <n v="512"/>
    <n v="0.874"/>
    <n v="0.66190000000000004"/>
    <n v="1"/>
    <n v="0.33809999999999996"/>
  </r>
  <r>
    <s v="CELL_003146"/>
    <x v="2"/>
    <x v="1"/>
    <s v="Normal_RBC"/>
    <n v="7.99"/>
    <n v="0"/>
    <n v="0"/>
    <n v="1"/>
    <n v="0"/>
    <n v="0.94099999999999995"/>
    <n v="0.14599999999999999"/>
    <n v="0.38"/>
    <n v="1"/>
    <n v="0.96799999999999997"/>
    <n v="193"/>
    <n v="55"/>
    <n v="236"/>
    <n v="118"/>
    <n v="117"/>
    <n v="92.549019607843135"/>
    <n v="46.274509803921568"/>
    <n v="45.882352941176471"/>
    <n v="0.49199999999999999"/>
    <x v="1"/>
    <x v="1"/>
    <n v="6297"/>
    <n v="5.97"/>
    <n v="10.7"/>
    <n v="42.2"/>
    <n v="237582"/>
    <n v="93.3"/>
    <n v="34.1"/>
    <s v="Raabin_WBC"/>
    <s v="Giemsa"/>
    <s v="Olympus_BX51"/>
    <n v="60"/>
    <n v="224"/>
    <n v="4.0000000000000002E-4"/>
    <n v="0.96850000000000003"/>
    <n v="0.85580000000000001"/>
    <n v="-0.11270000000000002"/>
  </r>
  <r>
    <s v="CELL_003632"/>
    <x v="2"/>
    <x v="1"/>
    <s v="Normal_RBC"/>
    <n v="7.63"/>
    <n v="0"/>
    <n v="0"/>
    <n v="1"/>
    <n v="0"/>
    <n v="0.90600000000000003"/>
    <n v="0.2"/>
    <n v="0.65"/>
    <n v="1"/>
    <n v="0.96599999999999997"/>
    <n v="177"/>
    <n v="45"/>
    <n v="225"/>
    <n v="107"/>
    <n v="134"/>
    <n v="88.235294117647058"/>
    <n v="41.96078431372549"/>
    <n v="52.549019607843142"/>
    <n v="0.502"/>
    <x v="1"/>
    <x v="0"/>
    <n v="7228"/>
    <n v="5.93"/>
    <n v="11.6"/>
    <n v="40.200000000000003"/>
    <n v="267680"/>
    <n v="71.8"/>
    <n v="34.700000000000003"/>
    <s v="PBC_Dataset"/>
    <s v="Wright"/>
    <s v="Leica_DM2000"/>
    <n v="60"/>
    <n v="256"/>
    <n v="5.5100000000000003E-2"/>
    <n v="0.97750000000000004"/>
    <n v="0.88070000000000004"/>
    <n v="-9.6799999999999997E-2"/>
  </r>
  <r>
    <s v="CELL_002097"/>
    <x v="4"/>
    <x v="1"/>
    <s v="Normal_WBC"/>
    <n v="15.94"/>
    <n v="54.3"/>
    <n v="0.40600000000000003"/>
    <n v="0.28199999999999997"/>
    <n v="192.55319148936172"/>
    <n v="0.72"/>
    <n v="0.56299999999999994"/>
    <n v="1.57"/>
    <n v="1"/>
    <n v="0.65200000000000002"/>
    <n v="648"/>
    <n v="101"/>
    <n v="214"/>
    <n v="183"/>
    <n v="204"/>
    <n v="83.921568627450981"/>
    <n v="71.764705882352942"/>
    <n v="80"/>
    <n v="0.51"/>
    <x v="1"/>
    <x v="1"/>
    <n v="6013"/>
    <n v="3.85"/>
    <n v="12.3"/>
    <n v="42.6"/>
    <n v="71290"/>
    <n v="82.6"/>
    <n v="32.200000000000003"/>
    <s v="Raabin_WBC"/>
    <s v="Giemsa"/>
    <s v="Olympus_BX51"/>
    <n v="60"/>
    <n v="512"/>
    <n v="9.11E-2"/>
    <n v="1"/>
    <n v="1"/>
    <n v="0"/>
  </r>
  <r>
    <s v="CELL_004295"/>
    <x v="13"/>
    <x v="0"/>
    <s v="Leukemia"/>
    <n v="11.55"/>
    <n v="74.599999999999994"/>
    <n v="0.43099999999999999"/>
    <n v="9.4E-2"/>
    <n v="793.61702127659566"/>
    <n v="0.89700000000000002"/>
    <n v="0.255"/>
    <n v="0.82"/>
    <n v="1.2"/>
    <n v="0.84099999999999997"/>
    <n v="600"/>
    <n v="100"/>
    <n v="202"/>
    <n v="123"/>
    <n v="183"/>
    <n v="79.215686274509807"/>
    <n v="48.235294117647058"/>
    <n v="71.764705882352942"/>
    <n v="0.57299999999999995"/>
    <x v="2"/>
    <x v="1"/>
    <n v="7533"/>
    <n v="4.37"/>
    <n v="15.5"/>
    <n v="42.3"/>
    <n v="193809"/>
    <n v="80.900000000000006"/>
    <n v="33.5"/>
    <s v="Raabin_WBC"/>
    <s v="Giemsa"/>
    <s v="Olympus_BX51"/>
    <n v="60"/>
    <n v="512"/>
    <n v="0.79990000000000006"/>
    <n v="0.80469999999999997"/>
    <n v="0.6552"/>
    <n v="-0.14949999999999997"/>
  </r>
  <r>
    <s v="CELL_001957"/>
    <x v="4"/>
    <x v="1"/>
    <s v="Normal_WBC"/>
    <n v="14.21"/>
    <n v="71.900000000000006"/>
    <n v="0.46200000000000002"/>
    <n v="0.36899999999999999"/>
    <n v="194.85094850948511"/>
    <n v="0.55600000000000005"/>
    <n v="0.32500000000000001"/>
    <n v="1.64"/>
    <n v="1.7"/>
    <n v="0.67500000000000004"/>
    <n v="536"/>
    <n v="92"/>
    <n v="196"/>
    <n v="168"/>
    <n v="168"/>
    <n v="76.862745098039227"/>
    <n v="65.882352941176464"/>
    <n v="65.882352941176464"/>
    <n v="0.503"/>
    <x v="1"/>
    <x v="0"/>
    <n v="13794"/>
    <n v="5.12"/>
    <n v="13.2"/>
    <n v="46.3"/>
    <n v="106895"/>
    <n v="83.7"/>
    <n v="32.200000000000003"/>
    <s v="Raabin_WBC"/>
    <s v="May_Grunwald_Giemsa"/>
    <s v="Olympus_BX51"/>
    <n v="100"/>
    <n v="512"/>
    <n v="0.10390000000000001"/>
    <n v="0.91739999999999999"/>
    <n v="0.91390000000000005"/>
    <n v="-3.4999999999999476E-3"/>
  </r>
  <r>
    <s v="CELL_001373"/>
    <x v="5"/>
    <x v="1"/>
    <s v="Normal_WBC"/>
    <n v="9.0299999999999994"/>
    <n v="77.7"/>
    <n v="0.83499999999999996"/>
    <n v="0.216"/>
    <n v="359.72222222222223"/>
    <n v="0.86099999999999999"/>
    <n v="0.159"/>
    <n v="1.08"/>
    <n v="1.1000000000000001"/>
    <n v="0.91400000000000003"/>
    <n v="281"/>
    <n v="60"/>
    <n v="205"/>
    <n v="157"/>
    <n v="194"/>
    <n v="80.392156862745097"/>
    <n v="61.568627450980394"/>
    <n v="76.078431372549019"/>
    <n v="0.69"/>
    <x v="1"/>
    <x v="0"/>
    <n v="9512"/>
    <n v="4.62"/>
    <n v="19.399999999999999"/>
    <n v="46.2"/>
    <n v="297418"/>
    <n v="92.6"/>
    <n v="33.700000000000003"/>
    <s v="CytoData"/>
    <s v="Giemsa"/>
    <s v="Olympus_BX51"/>
    <n v="60"/>
    <n v="360"/>
    <n v="6.1800000000000001E-2"/>
    <n v="0.90859999999999996"/>
    <n v="0.878"/>
    <n v="-3.0599999999999961E-2"/>
  </r>
  <r>
    <s v="CELL_004002"/>
    <x v="8"/>
    <x v="0"/>
    <s v="Leukemia"/>
    <n v="14.06"/>
    <n v="78.099999999999994"/>
    <n v="0.432"/>
    <n v="0.20100000000000001"/>
    <n v="388.55721393034821"/>
    <n v="0.93600000000000005"/>
    <n v="0.28100000000000003"/>
    <n v="0.5"/>
    <n v="1"/>
    <n v="0.84399999999999997"/>
    <n v="726"/>
    <n v="107"/>
    <n v="206"/>
    <n v="136"/>
    <n v="194"/>
    <n v="80.784313725490193"/>
    <n v="53.333333333333336"/>
    <n v="76.078431372549019"/>
    <n v="0.54900000000000004"/>
    <x v="1"/>
    <x v="1"/>
    <n v="4604"/>
    <n v="3.95"/>
    <n v="13.8"/>
    <n v="37.6"/>
    <n v="328558"/>
    <n v="88.8"/>
    <n v="33.4"/>
    <s v="PBC_Dataset"/>
    <s v="Wright"/>
    <s v="Zeiss_Axio"/>
    <n v="40"/>
    <n v="360"/>
    <n v="1"/>
    <n v="0.90720000000000001"/>
    <n v="0.80889999999999995"/>
    <n v="-9.8300000000000054E-2"/>
  </r>
  <r>
    <s v="CELL_000922"/>
    <x v="1"/>
    <x v="1"/>
    <s v="Normal_WBC"/>
    <n v="12.1"/>
    <n v="57.4"/>
    <n v="0.56100000000000005"/>
    <n v="0.38300000000000001"/>
    <n v="149.86945169712794"/>
    <n v="0.78100000000000003"/>
    <n v="0.39"/>
    <n v="3.58"/>
    <n v="2.9"/>
    <n v="0.71799999999999997"/>
    <n v="428"/>
    <n v="74"/>
    <n v="207"/>
    <n v="160"/>
    <n v="198"/>
    <n v="81.17647058823529"/>
    <n v="62.745098039215684"/>
    <n v="77.64705882352942"/>
    <n v="0.61799999999999999"/>
    <x v="2"/>
    <x v="0"/>
    <n v="6303"/>
    <n v="3.22"/>
    <n v="13"/>
    <n v="58.6"/>
    <n v="191413"/>
    <n v="90.5"/>
    <n v="35.299999999999997"/>
    <s v="Raabin_WBC"/>
    <s v="Wright"/>
    <s v="Olympus_BX51"/>
    <n v="100"/>
    <n v="256"/>
    <n v="0.18410000000000001"/>
    <n v="0.87270000000000003"/>
    <n v="0.878"/>
    <n v="5.2999999999999714E-3"/>
  </r>
  <r>
    <s v="CELL_000547"/>
    <x v="1"/>
    <x v="1"/>
    <s v="Normal_WBC"/>
    <n v="12.78"/>
    <n v="59.3"/>
    <n v="0.56999999999999995"/>
    <n v="0.47199999999999998"/>
    <n v="125.63559322033899"/>
    <n v="0.68400000000000005"/>
    <n v="0.374"/>
    <n v="2.76"/>
    <n v="3.7"/>
    <n v="0.81699999999999995"/>
    <n v="517"/>
    <n v="79"/>
    <n v="214"/>
    <n v="155"/>
    <n v="210"/>
    <n v="83.921568627450981"/>
    <n v="60.784313725490193"/>
    <n v="82.35294117647058"/>
    <n v="0.64800000000000002"/>
    <x v="2"/>
    <x v="0"/>
    <n v="7829"/>
    <n v="4.88"/>
    <n v="15.7"/>
    <n v="36.700000000000003"/>
    <n v="271678"/>
    <n v="97.8"/>
    <n v="34.200000000000003"/>
    <s v="PBC_Dataset"/>
    <s v="Giemsa"/>
    <s v="Leica_DM2000"/>
    <n v="100"/>
    <n v="360"/>
    <n v="8.9999999999999998E-4"/>
    <n v="0.89410000000000001"/>
    <n v="0.87890000000000001"/>
    <n v="-1.5199999999999991E-2"/>
  </r>
  <r>
    <s v="CELL_001450"/>
    <x v="5"/>
    <x v="1"/>
    <s v="Normal_WBC"/>
    <n v="8.1199999999999992"/>
    <n v="78.400000000000006"/>
    <n v="0.747"/>
    <n v="0.24299999999999999"/>
    <n v="322.63374485596711"/>
    <n v="0.90600000000000003"/>
    <n v="0.23699999999999999"/>
    <n v="1.42"/>
    <n v="1"/>
    <n v="0.91700000000000004"/>
    <n v="275"/>
    <n v="52"/>
    <n v="191"/>
    <n v="156"/>
    <n v="207"/>
    <n v="74.901960784313729"/>
    <n v="61.176470588235297"/>
    <n v="81.17647058823529"/>
    <n v="0.754"/>
    <x v="1"/>
    <x v="0"/>
    <n v="8411"/>
    <n v="5.33"/>
    <n v="13.3"/>
    <n v="33.299999999999997"/>
    <n v="204763"/>
    <n v="67.7"/>
    <n v="31.8"/>
    <s v="Raabin_WBC"/>
    <s v="Giemsa"/>
    <s v="Olympus_BX51"/>
    <n v="100"/>
    <n v="360"/>
    <n v="0.13239999999999999"/>
    <n v="0.87260000000000004"/>
    <n v="1"/>
    <n v="0.12739999999999996"/>
  </r>
  <r>
    <s v="CELL_002805"/>
    <x v="2"/>
    <x v="1"/>
    <s v="Normal_RBC"/>
    <n v="7.6"/>
    <n v="0"/>
    <n v="0"/>
    <n v="1"/>
    <n v="0"/>
    <n v="0.82599999999999996"/>
    <n v="0.13500000000000001"/>
    <n v="0.6"/>
    <n v="1"/>
    <n v="0.98599999999999999"/>
    <n v="200"/>
    <n v="50"/>
    <n v="224"/>
    <n v="121"/>
    <n v="125"/>
    <n v="87.843137254901961"/>
    <n v="47.450980392156858"/>
    <n v="49.019607843137251"/>
    <n v="0.51200000000000001"/>
    <x v="2"/>
    <x v="1"/>
    <n v="7623"/>
    <n v="5.57"/>
    <n v="10.6"/>
    <n v="42.8"/>
    <n v="387950"/>
    <n v="78.2"/>
    <n v="34.200000000000003"/>
    <s v="PBC_Dataset"/>
    <s v="Giemsa"/>
    <s v="Olympus_BX51"/>
    <n v="100"/>
    <n v="360"/>
    <n v="9.8799999999999999E-2"/>
    <n v="0.92079999999999995"/>
    <n v="1"/>
    <n v="7.9200000000000048E-2"/>
  </r>
  <r>
    <s v="CELL_002611"/>
    <x v="10"/>
    <x v="1"/>
    <s v="Normal_WBC"/>
    <n v="13.93"/>
    <n v="46.8"/>
    <n v="0.56499999999999995"/>
    <n v="0.59799999999999998"/>
    <n v="78.260869565217391"/>
    <n v="0.82599999999999996"/>
    <n v="0.49"/>
    <n v="4.6900000000000004"/>
    <n v="2.1"/>
    <n v="0.89"/>
    <n v="522"/>
    <n v="76"/>
    <n v="245"/>
    <n v="141"/>
    <n v="130"/>
    <n v="96.078431372549019"/>
    <n v="55.294117647058826"/>
    <n v="50.980392156862742"/>
    <n v="0.54800000000000004"/>
    <x v="1"/>
    <x v="0"/>
    <n v="5848"/>
    <n v="3.57"/>
    <n v="14.1"/>
    <n v="43.4"/>
    <n v="251063"/>
    <n v="92.6"/>
    <n v="32.9"/>
    <s v="Raabin_WBC"/>
    <s v="Giemsa"/>
    <s v="Leica_DM2000"/>
    <n v="100"/>
    <n v="512"/>
    <n v="6.0699999999999997E-2"/>
    <n v="0.92949999999999999"/>
    <n v="0.89070000000000005"/>
    <n v="-3.8799999999999946E-2"/>
  </r>
  <r>
    <s v="CELL_001901"/>
    <x v="5"/>
    <x v="1"/>
    <s v="Normal_WBC"/>
    <n v="9.83"/>
    <n v="80"/>
    <n v="0.77700000000000002"/>
    <n v="0.246"/>
    <n v="325.20325203252031"/>
    <n v="0.86399999999999999"/>
    <n v="0.185"/>
    <n v="1.3"/>
    <n v="1"/>
    <n v="0.95699999999999996"/>
    <n v="286"/>
    <n v="68"/>
    <n v="199"/>
    <n v="166"/>
    <n v="175"/>
    <n v="78.039215686274517"/>
    <n v="65.098039215686271"/>
    <n v="68.627450980392155"/>
    <n v="0.79700000000000004"/>
    <x v="0"/>
    <x v="0"/>
    <n v="8723"/>
    <n v="4.26"/>
    <n v="12.7"/>
    <n v="47"/>
    <n v="238877"/>
    <n v="87"/>
    <n v="32.5"/>
    <s v="Raabin_WBC"/>
    <s v="Giemsa"/>
    <s v="Leica_DM2000"/>
    <n v="60"/>
    <n v="256"/>
    <n v="0.12909999999999999"/>
    <n v="0.85880000000000001"/>
    <n v="0.98370000000000002"/>
    <n v="0.12490000000000001"/>
  </r>
  <r>
    <s v="CELL_002758"/>
    <x v="9"/>
    <x v="1"/>
    <s v="Normal_WBC"/>
    <n v="10.85"/>
    <n v="63.2"/>
    <n v="0.70799999999999996"/>
    <n v="0.39500000000000002"/>
    <n v="160"/>
    <n v="0.80200000000000005"/>
    <n v="0.40899999999999997"/>
    <n v="4.99"/>
    <n v="2.1"/>
    <n v="0.748"/>
    <n v="404"/>
    <n v="80"/>
    <n v="199"/>
    <n v="113"/>
    <n v="206"/>
    <n v="78.039215686274517"/>
    <n v="44.313725490196077"/>
    <n v="80.784313725490193"/>
    <n v="0.78700000000000003"/>
    <x v="1"/>
    <x v="1"/>
    <n v="9831"/>
    <n v="4.7699999999999996"/>
    <n v="14.6"/>
    <n v="46.4"/>
    <n v="221883"/>
    <n v="77.8"/>
    <n v="34.700000000000003"/>
    <s v="PBC_Dataset"/>
    <s v="Wright"/>
    <s v="Olympus_BX51"/>
    <n v="60"/>
    <n v="360"/>
    <n v="3.5099999999999999E-2"/>
    <n v="0.95199999999999996"/>
    <n v="0.96350000000000002"/>
    <n v="1.1500000000000066E-2"/>
  </r>
  <r>
    <s v="CELL_002029"/>
    <x v="4"/>
    <x v="1"/>
    <s v="Normal_WBC"/>
    <n v="17.45"/>
    <n v="59.4"/>
    <n v="0.45800000000000002"/>
    <n v="0.27500000000000002"/>
    <n v="215.99999999999997"/>
    <n v="0.64800000000000002"/>
    <n v="0.73899999999999999"/>
    <n v="1.69"/>
    <n v="1.2"/>
    <n v="0.82399999999999995"/>
    <n v="610"/>
    <n v="90"/>
    <n v="195"/>
    <n v="171"/>
    <n v="175"/>
    <n v="76.470588235294116"/>
    <n v="67.058823529411754"/>
    <n v="68.627450980392155"/>
    <n v="0.73199999999999998"/>
    <x v="1"/>
    <x v="0"/>
    <n v="6293"/>
    <n v="5.92"/>
    <n v="12"/>
    <n v="47.2"/>
    <n v="171298"/>
    <n v="97.6"/>
    <n v="32.799999999999997"/>
    <s v="Raabin_WBC"/>
    <s v="Giemsa"/>
    <s v="Leica_DM2000"/>
    <n v="40"/>
    <n v="360"/>
    <n v="7.7399999999999997E-2"/>
    <n v="0.91539999999999999"/>
    <n v="0.93940000000000001"/>
    <n v="2.4000000000000021E-2"/>
  </r>
  <r>
    <s v="CELL_002302"/>
    <x v="4"/>
    <x v="1"/>
    <s v="Normal_WBC"/>
    <n v="17.11"/>
    <n v="74.599999999999994"/>
    <n v="0.49099999999999999"/>
    <n v="0.44500000000000001"/>
    <n v="167.64044943820224"/>
    <n v="0.64600000000000002"/>
    <n v="0.54100000000000004"/>
    <n v="1.37"/>
    <n v="1"/>
    <n v="0.75"/>
    <n v="626"/>
    <n v="96"/>
    <n v="222"/>
    <n v="140"/>
    <n v="200"/>
    <n v="87.058823529411768"/>
    <n v="54.901960784313729"/>
    <n v="78.431372549019613"/>
    <n v="0.53"/>
    <x v="1"/>
    <x v="1"/>
    <n v="3928"/>
    <n v="4.3600000000000003"/>
    <n v="14.6"/>
    <n v="41.8"/>
    <n v="326564"/>
    <n v="78"/>
    <n v="33.9"/>
    <s v="PBC_Dataset"/>
    <s v="Wright"/>
    <s v="Zeiss_Axio"/>
    <n v="100"/>
    <n v="360"/>
    <n v="0.1203"/>
    <n v="0.93279999999999996"/>
    <n v="0.93759999999999999"/>
    <n v="4.8000000000000265E-3"/>
  </r>
  <r>
    <s v="CELL_001886"/>
    <x v="5"/>
    <x v="1"/>
    <s v="Normal_WBC"/>
    <n v="9.75"/>
    <n v="76.5"/>
    <n v="0.84599999999999997"/>
    <n v="0.154"/>
    <n v="496.75324675324674"/>
    <n v="0.90100000000000002"/>
    <n v="0.245"/>
    <n v="0.48"/>
    <n v="1"/>
    <n v="0.88100000000000001"/>
    <n v="323"/>
    <n v="59"/>
    <n v="197"/>
    <n v="173"/>
    <n v="172"/>
    <n v="77.254901960784323"/>
    <n v="67.843137254901961"/>
    <n v="67.450980392156865"/>
    <n v="0.83599999999999997"/>
    <x v="0"/>
    <x v="0"/>
    <n v="11688"/>
    <n v="4.88"/>
    <n v="15.1"/>
    <n v="48"/>
    <n v="185246"/>
    <n v="86.3"/>
    <n v="33.200000000000003"/>
    <s v="CytoData"/>
    <s v="Giemsa"/>
    <s v="Zeiss_Axio"/>
    <n v="40"/>
    <n v="360"/>
    <n v="0.1246"/>
    <n v="0.93310000000000004"/>
    <n v="0.96430000000000005"/>
    <n v="3.1200000000000006E-2"/>
  </r>
  <r>
    <s v="CELL_001643"/>
    <x v="5"/>
    <x v="1"/>
    <s v="Normal_WBC"/>
    <n v="7.64"/>
    <n v="76.5"/>
    <n v="0.73499999999999999"/>
    <n v="0.114"/>
    <n v="671.0526315789474"/>
    <n v="0.99099999999999999"/>
    <n v="0.30599999999999999"/>
    <n v="0.51"/>
    <n v="1"/>
    <n v="0.878"/>
    <n v="220"/>
    <n v="74"/>
    <n v="190"/>
    <n v="159"/>
    <n v="188"/>
    <n v="74.509803921568633"/>
    <n v="62.352941176470587"/>
    <n v="73.725490196078439"/>
    <n v="0.65"/>
    <x v="1"/>
    <x v="1"/>
    <n v="9618"/>
    <n v="6.24"/>
    <n v="12.6"/>
    <n v="38.4"/>
    <n v="193432"/>
    <n v="95.5"/>
    <n v="34.1"/>
    <s v="PBC_Dataset"/>
    <s v="Giemsa"/>
    <s v="Olympus_BX51"/>
    <n v="60"/>
    <n v="360"/>
    <n v="0.10730000000000001"/>
    <n v="0.91300000000000003"/>
    <n v="0.91890000000000005"/>
    <n v="5.9000000000000163E-3"/>
  </r>
  <r>
    <s v="CELL_000973"/>
    <x v="1"/>
    <x v="1"/>
    <s v="Normal_WBC"/>
    <n v="12.37"/>
    <n v="57.1"/>
    <n v="0.53600000000000003"/>
    <n v="0.46"/>
    <n v="124.13043478260869"/>
    <n v="0.73699999999999999"/>
    <n v="0.23799999999999999"/>
    <n v="3.69"/>
    <n v="2.8"/>
    <n v="0.81200000000000006"/>
    <n v="382"/>
    <n v="84"/>
    <n v="208"/>
    <n v="155"/>
    <n v="196"/>
    <n v="81.568627450980387"/>
    <n v="60.784313725490193"/>
    <n v="76.862745098039227"/>
    <n v="0.80100000000000005"/>
    <x v="1"/>
    <x v="1"/>
    <n v="8014"/>
    <n v="4.7"/>
    <n v="16.100000000000001"/>
    <n v="39.6"/>
    <n v="239080"/>
    <n v="85"/>
    <n v="33.700000000000003"/>
    <s v="Raabin_WBC"/>
    <s v="Giemsa"/>
    <s v="Olympus_BX51"/>
    <n v="40"/>
    <n v="512"/>
    <n v="6.1699999999999998E-2"/>
    <n v="0.85129999999999995"/>
    <n v="0.79379999999999995"/>
    <n v="-5.7499999999999996E-2"/>
  </r>
  <r>
    <s v="CELL_005651"/>
    <x v="3"/>
    <x v="0"/>
    <s v="Infection"/>
    <n v="13.02"/>
    <n v="69.900000000000006"/>
    <n v="0.61899999999999999"/>
    <n v="0.32300000000000001"/>
    <n v="216.40866873065016"/>
    <n v="0.60399999999999998"/>
    <n v="0.43099999999999999"/>
    <n v="2.15"/>
    <n v="1"/>
    <n v="0.8"/>
    <n v="430"/>
    <n v="78"/>
    <n v="218"/>
    <n v="136"/>
    <n v="195"/>
    <n v="85.490196078431367"/>
    <n v="53.333333333333336"/>
    <n v="76.470588235294116"/>
    <n v="0.65100000000000002"/>
    <x v="0"/>
    <x v="0"/>
    <n v="7417"/>
    <n v="4.26"/>
    <n v="15"/>
    <n v="42.7"/>
    <n v="144581"/>
    <n v="83.1"/>
    <n v="34.5"/>
    <s v="PBC_Dataset"/>
    <s v="Wright"/>
    <s v="Olympus_BX51"/>
    <n v="100"/>
    <n v="360"/>
    <n v="0.85029999999999994"/>
    <n v="0.73829999999999996"/>
    <n v="0.88800000000000001"/>
    <n v="0.14970000000000006"/>
  </r>
  <r>
    <s v="CELL_002098"/>
    <x v="4"/>
    <x v="1"/>
    <s v="Normal_WBC"/>
    <n v="13"/>
    <n v="66.7"/>
    <n v="0.443"/>
    <n v="0.33400000000000002"/>
    <n v="199.70059880239521"/>
    <n v="0.60399999999999998"/>
    <n v="0.66"/>
    <n v="2.0299999999999998"/>
    <n v="1.2"/>
    <n v="0.86399999999999999"/>
    <n v="515"/>
    <n v="93"/>
    <n v="195"/>
    <n v="151"/>
    <n v="184"/>
    <n v="76.470588235294116"/>
    <n v="59.215686274509807"/>
    <n v="72.156862745098039"/>
    <n v="0.56000000000000005"/>
    <x v="1"/>
    <x v="1"/>
    <n v="11945"/>
    <n v="4.9000000000000004"/>
    <n v="12.2"/>
    <n v="44.1"/>
    <n v="169060"/>
    <n v="87.8"/>
    <n v="34.1"/>
    <s v="PBC_Dataset"/>
    <s v="Giemsa"/>
    <s v="Leica_DM2000"/>
    <n v="40"/>
    <n v="224"/>
    <n v="0.1174"/>
    <n v="0.93769999999999998"/>
    <n v="0.9264"/>
    <n v="-1.1299999999999977E-2"/>
  </r>
  <r>
    <s v="CELL_005107"/>
    <x v="17"/>
    <x v="0"/>
    <s v="Sickle_Cell_Anemia"/>
    <n v="7.13"/>
    <n v="0"/>
    <n v="0"/>
    <n v="1"/>
    <n v="0"/>
    <n v="0.28799999999999998"/>
    <n v="0.91400000000000003"/>
    <n v="0.59"/>
    <n v="1"/>
    <n v="0.70399999999999996"/>
    <n v="177"/>
    <n v="48"/>
    <n v="233"/>
    <n v="146"/>
    <n v="133"/>
    <n v="91.372549019607845"/>
    <n v="57.254901960784309"/>
    <n v="52.156862745098046"/>
    <n v="0.59"/>
    <x v="2"/>
    <x v="0"/>
    <n v="5116"/>
    <n v="4.6399999999999997"/>
    <n v="13.5"/>
    <n v="43.4"/>
    <n v="181806"/>
    <n v="96"/>
    <n v="33.5"/>
    <s v="Raabin_WBC"/>
    <s v="Giemsa"/>
    <s v="Zeiss_Axio"/>
    <n v="100"/>
    <n v="224"/>
    <n v="0.88759999999999994"/>
    <n v="0.76800000000000002"/>
    <n v="0.84279999999999999"/>
    <n v="7.4799999999999978E-2"/>
  </r>
  <r>
    <s v="CELL_005194"/>
    <x v="14"/>
    <x v="0"/>
    <s v="Anemia"/>
    <n v="8.26"/>
    <n v="0"/>
    <n v="0"/>
    <n v="1"/>
    <n v="0"/>
    <n v="0.90300000000000002"/>
    <n v="0.111"/>
    <n v="0.75"/>
    <n v="1"/>
    <n v="0.90200000000000002"/>
    <n v="193"/>
    <n v="51"/>
    <n v="220"/>
    <n v="139"/>
    <n v="141"/>
    <n v="86.274509803921575"/>
    <n v="54.509803921568626"/>
    <n v="55.294117647058826"/>
    <n v="0.51200000000000001"/>
    <x v="2"/>
    <x v="0"/>
    <n v="1000"/>
    <n v="5.19"/>
    <n v="13.1"/>
    <n v="46"/>
    <n v="58191"/>
    <n v="97.7"/>
    <n v="34.700000000000003"/>
    <s v="Raabin_WBC"/>
    <s v="Giemsa"/>
    <s v="Olympus_BX51"/>
    <n v="60"/>
    <n v="360"/>
    <n v="0.69630000000000003"/>
    <n v="0.66979999999999995"/>
    <n v="0.70669999999999999"/>
    <n v="3.6900000000000044E-2"/>
  </r>
  <r>
    <s v="CELL_005282"/>
    <x v="0"/>
    <x v="0"/>
    <s v="Infection"/>
    <n v="14.62"/>
    <n v="58.9"/>
    <n v="0.46"/>
    <n v="0.36699999999999999"/>
    <n v="160.49046321525884"/>
    <n v="0.879"/>
    <n v="0.58399999999999996"/>
    <n v="2.58"/>
    <n v="6.9"/>
    <n v="0.84599999999999997"/>
    <n v="441"/>
    <n v="104"/>
    <n v="203"/>
    <n v="174"/>
    <n v="156"/>
    <n v="79.607843137254903"/>
    <n v="68.235294117647058"/>
    <n v="61.176470588235297"/>
    <n v="0.55500000000000005"/>
    <x v="0"/>
    <x v="0"/>
    <n v="8939"/>
    <n v="4.24"/>
    <n v="12"/>
    <n v="34.700000000000003"/>
    <n v="150611"/>
    <n v="86.9"/>
    <n v="35.299999999999997"/>
    <s v="CytoData"/>
    <s v="May_Grunwald_Giemsa"/>
    <s v="Leica_DM2000"/>
    <n v="40"/>
    <n v="256"/>
    <n v="0.72519999999999996"/>
    <n v="0.73340000000000005"/>
    <n v="0.82530000000000003"/>
    <n v="9.1899999999999982E-2"/>
  </r>
  <r>
    <s v="CELL_005839"/>
    <x v="18"/>
    <x v="0"/>
    <s v="Artefact"/>
    <n v="6.02"/>
    <n v="16.899999999999999"/>
    <n v="0.36299999999999999"/>
    <n v="0.77400000000000002"/>
    <n v="21.834625322997415"/>
    <n v="0.65"/>
    <n v="0.51700000000000002"/>
    <n v="2.39"/>
    <n v="2.2999999999999998"/>
    <n v="0.64500000000000002"/>
    <n v="169"/>
    <n v="55"/>
    <n v="209"/>
    <n v="138"/>
    <n v="165"/>
    <n v="81.960784313725483"/>
    <n v="54.117647058823529"/>
    <n v="64.705882352941174"/>
    <n v="0.61599999999999999"/>
    <x v="1"/>
    <x v="1"/>
    <n v="6158"/>
    <n v="5.3"/>
    <n v="11.6"/>
    <n v="38.1"/>
    <n v="142801"/>
    <n v="89.6"/>
    <n v="34.700000000000003"/>
    <s v="Raabin_WBC"/>
    <s v="Giemsa"/>
    <s v="Olympus_BX51"/>
    <n v="100"/>
    <n v="224"/>
    <n v="0.78990000000000005"/>
    <n v="0.747"/>
    <n v="0.5575"/>
    <n v="-0.1895"/>
  </r>
  <r>
    <s v="CELL_000837"/>
    <x v="1"/>
    <x v="1"/>
    <s v="Normal_WBC"/>
    <n v="11.37"/>
    <n v="49.4"/>
    <n v="0.61"/>
    <n v="0.439"/>
    <n v="112.52847380410023"/>
    <n v="0.76100000000000001"/>
    <n v="0.38900000000000001"/>
    <n v="3.11"/>
    <n v="2.2999999999999998"/>
    <n v="0.79500000000000004"/>
    <n v="464"/>
    <n v="59"/>
    <n v="193"/>
    <n v="153"/>
    <n v="174"/>
    <n v="75.686274509803923"/>
    <n v="60"/>
    <n v="68.235294117647058"/>
    <n v="0.64800000000000002"/>
    <x v="0"/>
    <x v="1"/>
    <n v="4267"/>
    <n v="3.02"/>
    <n v="14.4"/>
    <n v="50.3"/>
    <n v="273712"/>
    <n v="91.8"/>
    <n v="36.200000000000003"/>
    <s v="CytoData"/>
    <s v="Giemsa"/>
    <s v="Leica_DM2000"/>
    <n v="100"/>
    <n v="256"/>
    <n v="6.9699999999999998E-2"/>
    <n v="0.83660000000000001"/>
    <n v="0.8982"/>
    <n v="6.1599999999999988E-2"/>
  </r>
  <r>
    <s v="CELL_000602"/>
    <x v="1"/>
    <x v="1"/>
    <s v="Normal_WBC"/>
    <n v="10.220000000000001"/>
    <n v="55.8"/>
    <n v="0.64800000000000002"/>
    <n v="0.36799999999999999"/>
    <n v="151.63043478260869"/>
    <n v="0.78400000000000003"/>
    <n v="0.35"/>
    <n v="3.68"/>
    <n v="2.8"/>
    <n v="0.84199999999999997"/>
    <n v="387"/>
    <n v="73"/>
    <n v="211"/>
    <n v="156"/>
    <n v="192"/>
    <n v="82.745098039215677"/>
    <n v="61.176470588235297"/>
    <n v="75.294117647058826"/>
    <n v="0.65300000000000002"/>
    <x v="1"/>
    <x v="0"/>
    <n v="6667"/>
    <n v="5.82"/>
    <n v="11.5"/>
    <n v="47.3"/>
    <n v="261558"/>
    <n v="76.5"/>
    <n v="32"/>
    <s v="PBC_Dataset"/>
    <s v="Giemsa"/>
    <s v="Zeiss_Axio"/>
    <n v="60"/>
    <n v="256"/>
    <n v="3.0200000000000001E-2"/>
    <n v="0.84509999999999996"/>
    <n v="0.90129999999999999"/>
    <n v="5.6200000000000028E-2"/>
  </r>
  <r>
    <s v="CELL_002185"/>
    <x v="4"/>
    <x v="1"/>
    <s v="Normal_WBC"/>
    <n v="14.55"/>
    <n v="78.8"/>
    <n v="0.56399999999999995"/>
    <n v="0.38800000000000001"/>
    <n v="203.09278350515461"/>
    <n v="0.63500000000000001"/>
    <n v="0.624"/>
    <n v="2.35"/>
    <n v="1.2"/>
    <n v="0.80500000000000005"/>
    <n v="653"/>
    <n v="94"/>
    <n v="188"/>
    <n v="147"/>
    <n v="157"/>
    <n v="73.725490196078439"/>
    <n v="57.647058823529406"/>
    <n v="61.568627450980394"/>
    <n v="0.67300000000000004"/>
    <x v="1"/>
    <x v="0"/>
    <n v="3347"/>
    <n v="4.05"/>
    <n v="15.3"/>
    <n v="36"/>
    <n v="464049"/>
    <n v="106.5"/>
    <n v="33"/>
    <s v="CytoData"/>
    <s v="Giemsa"/>
    <s v="Zeiss_Axio"/>
    <n v="40"/>
    <n v="360"/>
    <n v="9.0200000000000002E-2"/>
    <n v="0.87019999999999997"/>
    <n v="0.97819999999999996"/>
    <n v="0.10799999999999998"/>
  </r>
  <r>
    <s v="CELL_004677"/>
    <x v="12"/>
    <x v="0"/>
    <s v="Anemia"/>
    <n v="4.3499999999999996"/>
    <n v="0"/>
    <n v="0"/>
    <n v="1"/>
    <n v="0"/>
    <n v="0.47"/>
    <n v="0.73599999999999999"/>
    <n v="0.57999999999999996"/>
    <n v="1"/>
    <n v="0.71099999999999997"/>
    <n v="74"/>
    <n v="31"/>
    <n v="232"/>
    <n v="144"/>
    <n v="127"/>
    <n v="90.980392156862749"/>
    <n v="56.470588235294116"/>
    <n v="49.803921568627452"/>
    <n v="0.45300000000000001"/>
    <x v="1"/>
    <x v="1"/>
    <n v="4859"/>
    <n v="4.9800000000000004"/>
    <n v="10.9"/>
    <n v="37.9"/>
    <n v="268502"/>
    <n v="88.1"/>
    <n v="32.5"/>
    <s v="PBC_Dataset"/>
    <s v="Giemsa"/>
    <s v="Leica_DM2000"/>
    <n v="60"/>
    <n v="256"/>
    <n v="0.76"/>
    <n v="0.54249999999999998"/>
    <n v="0.75870000000000004"/>
    <n v="0.21620000000000006"/>
  </r>
  <r>
    <s v="CELL_003379"/>
    <x v="2"/>
    <x v="1"/>
    <s v="Normal_RBC"/>
    <n v="7.38"/>
    <n v="0"/>
    <n v="0"/>
    <n v="1"/>
    <n v="0"/>
    <n v="0.92900000000000005"/>
    <n v="0.17299999999999999"/>
    <n v="0.52"/>
    <n v="1"/>
    <n v="0.93600000000000005"/>
    <n v="171"/>
    <n v="47"/>
    <n v="232"/>
    <n v="135"/>
    <n v="151"/>
    <n v="90.980392156862749"/>
    <n v="52.941176470588239"/>
    <n v="59.215686274509807"/>
    <n v="0.505"/>
    <x v="1"/>
    <x v="0"/>
    <n v="8112"/>
    <n v="4.92"/>
    <n v="12.4"/>
    <n v="35.4"/>
    <n v="181370"/>
    <n v="96.1"/>
    <n v="30.7"/>
    <s v="Raabin_WBC"/>
    <s v="Giemsa"/>
    <s v="Zeiss_Axio"/>
    <n v="40"/>
    <n v="256"/>
    <n v="6.5500000000000003E-2"/>
    <n v="0.85570000000000002"/>
    <n v="1"/>
    <n v="0.14429999999999998"/>
  </r>
  <r>
    <s v="CELL_005050"/>
    <x v="17"/>
    <x v="0"/>
    <s v="Sickle_Cell_Anemia"/>
    <n v="7.37"/>
    <n v="0"/>
    <n v="0"/>
    <n v="1"/>
    <n v="0"/>
    <n v="0.19700000000000001"/>
    <n v="0.88600000000000001"/>
    <n v="0.6"/>
    <n v="1"/>
    <n v="0.72799999999999998"/>
    <n v="140"/>
    <n v="61"/>
    <n v="211"/>
    <n v="129"/>
    <n v="128"/>
    <n v="82.745098039215677"/>
    <n v="50.588235294117645"/>
    <n v="50.196078431372548"/>
    <n v="0.47599999999999998"/>
    <x v="0"/>
    <x v="0"/>
    <n v="3113"/>
    <n v="3.87"/>
    <n v="12.5"/>
    <n v="43.6"/>
    <n v="382346"/>
    <n v="94.9"/>
    <n v="33.700000000000003"/>
    <s v="PBC_Dataset"/>
    <s v="Giemsa"/>
    <s v="Zeiss_Axio"/>
    <n v="100"/>
    <n v="360"/>
    <n v="0.8821"/>
    <n v="0.66279999999999994"/>
    <n v="0.78190000000000004"/>
    <n v="0.11910000000000009"/>
  </r>
  <r>
    <s v="CELL_001583"/>
    <x v="5"/>
    <x v="1"/>
    <s v="Normal_WBC"/>
    <n v="10.23"/>
    <n v="76.8"/>
    <n v="0.68700000000000006"/>
    <n v="0.26300000000000001"/>
    <n v="292.01520912547528"/>
    <n v="0.90900000000000003"/>
    <n v="0.248"/>
    <n v="1.37"/>
    <n v="1"/>
    <n v="0.92600000000000005"/>
    <n v="268"/>
    <n v="62"/>
    <n v="209"/>
    <n v="166"/>
    <n v="202"/>
    <n v="81.960784313725483"/>
    <n v="65.098039215686271"/>
    <n v="79.215686274509807"/>
    <n v="0.73499999999999999"/>
    <x v="2"/>
    <x v="0"/>
    <n v="7710"/>
    <n v="4.2699999999999996"/>
    <n v="13.2"/>
    <n v="46.6"/>
    <n v="143853"/>
    <n v="95.5"/>
    <n v="34.299999999999997"/>
    <s v="PBC_Dataset"/>
    <s v="Wright"/>
    <s v="Olympus_BX51"/>
    <n v="60"/>
    <n v="256"/>
    <n v="3.4000000000000002E-2"/>
    <n v="0.97719999999999996"/>
    <n v="0.94189999999999996"/>
    <n v="-3.5299999999999998E-2"/>
  </r>
  <r>
    <s v="CELL_005004"/>
    <x v="17"/>
    <x v="0"/>
    <s v="Sickle_Cell_Anemia"/>
    <n v="5.35"/>
    <n v="0"/>
    <n v="0"/>
    <n v="1"/>
    <n v="0"/>
    <n v="0.35199999999999998"/>
    <n v="0.93500000000000005"/>
    <n v="0.6"/>
    <n v="1"/>
    <n v="0.747"/>
    <n v="164"/>
    <n v="62"/>
    <n v="232"/>
    <n v="119"/>
    <n v="120"/>
    <n v="90.980392156862749"/>
    <n v="46.666666666666664"/>
    <n v="47.058823529411761"/>
    <n v="0.56499999999999995"/>
    <x v="2"/>
    <x v="1"/>
    <n v="7592"/>
    <n v="5.34"/>
    <n v="13.5"/>
    <n v="55.4"/>
    <n v="216688"/>
    <n v="102.1"/>
    <n v="35.700000000000003"/>
    <s v="PBC_Dataset"/>
    <s v="Wright"/>
    <s v="Leica_DM2000"/>
    <n v="100"/>
    <n v="360"/>
    <n v="0.79420000000000002"/>
    <n v="0.76160000000000005"/>
    <n v="0.97360000000000002"/>
    <n v="0.21199999999999997"/>
  </r>
  <r>
    <s v="CELL_003443"/>
    <x v="2"/>
    <x v="1"/>
    <s v="Normal_RBC"/>
    <n v="7.51"/>
    <n v="0"/>
    <n v="0"/>
    <n v="1"/>
    <n v="0"/>
    <n v="0.88200000000000001"/>
    <n v="0.125"/>
    <n v="0.52"/>
    <n v="1"/>
    <n v="0.93100000000000005"/>
    <n v="201"/>
    <n v="51"/>
    <n v="243"/>
    <n v="122"/>
    <n v="119"/>
    <n v="95.294117647058812"/>
    <n v="47.843137254901961"/>
    <n v="46.666666666666664"/>
    <n v="0.53300000000000003"/>
    <x v="2"/>
    <x v="1"/>
    <n v="5138"/>
    <n v="5.17"/>
    <n v="11.4"/>
    <n v="32.4"/>
    <n v="206063"/>
    <n v="77"/>
    <n v="33.200000000000003"/>
    <s v="CytoData"/>
    <s v="Giemsa"/>
    <s v="Zeiss_Axio"/>
    <n v="100"/>
    <n v="224"/>
    <n v="7.5200000000000003E-2"/>
    <n v="1"/>
    <n v="0.84689999999999999"/>
    <n v="-0.15310000000000001"/>
  </r>
  <r>
    <s v="CELL_003708"/>
    <x v="7"/>
    <x v="1"/>
    <s v="Normal_Platelet"/>
    <n v="2.82"/>
    <n v="0"/>
    <n v="0"/>
    <n v="1"/>
    <n v="0"/>
    <n v="0.66600000000000004"/>
    <n v="0.34499999999999997"/>
    <n v="1.48"/>
    <n v="1"/>
    <n v="0.71399999999999997"/>
    <n v="16"/>
    <n v="21"/>
    <n v="219"/>
    <n v="166"/>
    <n v="145"/>
    <n v="85.882352941176464"/>
    <n v="65.098039215686271"/>
    <n v="56.862745098039213"/>
    <n v="0.496"/>
    <x v="1"/>
    <x v="0"/>
    <n v="7745"/>
    <n v="4.01"/>
    <n v="11.8"/>
    <n v="34.299999999999997"/>
    <n v="304747"/>
    <n v="103.2"/>
    <n v="32.200000000000003"/>
    <s v="PBC_Dataset"/>
    <s v="Giemsa"/>
    <s v="Leica_DM2000"/>
    <n v="100"/>
    <n v="512"/>
    <n v="4.3299999999999998E-2"/>
    <n v="0.96220000000000006"/>
    <n v="0.91669999999999996"/>
    <n v="-4.5500000000000096E-2"/>
  </r>
  <r>
    <s v="CELL_001071"/>
    <x v="1"/>
    <x v="1"/>
    <s v="Normal_WBC"/>
    <n v="11.98"/>
    <n v="48.6"/>
    <n v="0.34599999999999997"/>
    <n v="0.41799999999999998"/>
    <n v="116.26794258373207"/>
    <n v="0.68600000000000005"/>
    <n v="0.39400000000000002"/>
    <n v="3.29"/>
    <n v="2.9"/>
    <n v="0.79300000000000004"/>
    <n v="508"/>
    <n v="78"/>
    <n v="203"/>
    <n v="194"/>
    <n v="167"/>
    <n v="79.607843137254903"/>
    <n v="76.078431372549019"/>
    <n v="65.490196078431367"/>
    <n v="0.59299999999999997"/>
    <x v="1"/>
    <x v="1"/>
    <n v="6723"/>
    <n v="4.87"/>
    <n v="12.1"/>
    <n v="38.5"/>
    <n v="233527"/>
    <n v="96.5"/>
    <n v="35.4"/>
    <s v="PBC_Dataset"/>
    <s v="Wright"/>
    <s v="Olympus_BX51"/>
    <n v="60"/>
    <n v="360"/>
    <n v="0"/>
    <n v="0.81589999999999996"/>
    <n v="0.80069999999999997"/>
    <n v="-1.5199999999999991E-2"/>
  </r>
  <r>
    <s v="CELL_001776"/>
    <x v="5"/>
    <x v="1"/>
    <s v="Normal_WBC"/>
    <n v="8.58"/>
    <n v="77.400000000000006"/>
    <n v="0.75700000000000001"/>
    <n v="0.16700000000000001"/>
    <n v="463.4730538922156"/>
    <n v="0.93500000000000005"/>
    <n v="0.215"/>
    <n v="1.41"/>
    <n v="1"/>
    <n v="0.875"/>
    <n v="219"/>
    <n v="47"/>
    <n v="189"/>
    <n v="167"/>
    <n v="210"/>
    <n v="74.117647058823536"/>
    <n v="65.490196078431367"/>
    <n v="82.35294117647058"/>
    <n v="0.72599999999999998"/>
    <x v="2"/>
    <x v="1"/>
    <n v="9317"/>
    <n v="6.02"/>
    <n v="13.9"/>
    <n v="38.5"/>
    <n v="278927"/>
    <n v="95.5"/>
    <n v="30.9"/>
    <s v="Raabin_WBC"/>
    <s v="Giemsa"/>
    <s v="Olympus_BX51"/>
    <n v="60"/>
    <n v="360"/>
    <n v="9.0300000000000005E-2"/>
    <n v="0.86319999999999997"/>
    <n v="0.99170000000000003"/>
    <n v="0.12850000000000006"/>
  </r>
  <r>
    <s v="CELL_005650"/>
    <x v="3"/>
    <x v="0"/>
    <s v="Infection"/>
    <n v="13.62"/>
    <n v="72.7"/>
    <n v="0.64900000000000002"/>
    <n v="0.23400000000000001"/>
    <n v="310.68376068376068"/>
    <n v="0.77"/>
    <n v="0.29099999999999998"/>
    <n v="2.23"/>
    <n v="1.3"/>
    <n v="0.91600000000000004"/>
    <n v="497"/>
    <n v="84"/>
    <n v="207"/>
    <n v="136"/>
    <n v="191"/>
    <n v="81.17647058823529"/>
    <n v="53.333333333333336"/>
    <n v="74.901960784313729"/>
    <n v="0.871"/>
    <x v="1"/>
    <x v="0"/>
    <n v="9964"/>
    <n v="4.42"/>
    <n v="15.9"/>
    <n v="45.6"/>
    <n v="349715"/>
    <n v="86.5"/>
    <n v="34"/>
    <s v="CytoData"/>
    <s v="Giemsa"/>
    <s v="Zeiss_Axio"/>
    <n v="40"/>
    <n v="360"/>
    <n v="0.92020000000000002"/>
    <n v="0.63719999999999999"/>
    <n v="0.89700000000000002"/>
    <n v="0.25980000000000003"/>
  </r>
  <r>
    <s v="CELL_001284"/>
    <x v="5"/>
    <x v="1"/>
    <s v="Normal_WBC"/>
    <n v="8.68"/>
    <n v="78"/>
    <n v="0.91900000000000004"/>
    <n v="0.115"/>
    <n v="678.26086956521738"/>
    <n v="0.83799999999999997"/>
    <n v="0.191"/>
    <n v="1.1100000000000001"/>
    <n v="1.1000000000000001"/>
    <n v="0.94499999999999995"/>
    <n v="323"/>
    <n v="61"/>
    <n v="179"/>
    <n v="135"/>
    <n v="208"/>
    <n v="70.196078431372541"/>
    <n v="52.941176470588239"/>
    <n v="81.568627450980387"/>
    <n v="0.78500000000000003"/>
    <x v="1"/>
    <x v="1"/>
    <n v="8590"/>
    <n v="5.37"/>
    <n v="12.6"/>
    <n v="39.299999999999997"/>
    <n v="311402"/>
    <n v="82.1"/>
    <n v="33.1"/>
    <s v="PBC_Dataset"/>
    <s v="Giemsa"/>
    <s v="Olympus_BX51"/>
    <n v="100"/>
    <n v="224"/>
    <n v="0.1298"/>
    <n v="0.96379999999999999"/>
    <n v="0.8962"/>
    <n v="-6.7599999999999993E-2"/>
  </r>
  <r>
    <s v="CELL_005727"/>
    <x v="6"/>
    <x v="0"/>
    <s v="Artefact"/>
    <n v="8.81"/>
    <n v="98.6"/>
    <n v="0.96499999999999997"/>
    <n v="0.20100000000000001"/>
    <n v="490.54726368159197"/>
    <n v="0.37"/>
    <n v="0.60599999999999998"/>
    <n v="0.65"/>
    <n v="1.1000000000000001"/>
    <n v="0.51400000000000001"/>
    <n v="452"/>
    <n v="79"/>
    <n v="188"/>
    <n v="170"/>
    <n v="182"/>
    <n v="73.725490196078439"/>
    <n v="66.666666666666657"/>
    <n v="71.372549019607845"/>
    <n v="0.72899999999999998"/>
    <x v="1"/>
    <x v="1"/>
    <n v="3795"/>
    <n v="4.5599999999999996"/>
    <n v="15.1"/>
    <n v="45.2"/>
    <n v="231425"/>
    <n v="91.4"/>
    <n v="34.299999999999997"/>
    <s v="Raabin_WBC"/>
    <s v="Wright"/>
    <s v="Zeiss_Axio"/>
    <n v="100"/>
    <n v="360"/>
    <n v="0.8266"/>
    <n v="0.67259999999999998"/>
    <n v="0.74329999999999996"/>
    <n v="7.0699999999999985E-2"/>
  </r>
  <r>
    <s v="CELL_004293"/>
    <x v="13"/>
    <x v="0"/>
    <s v="Leukemia"/>
    <n v="13.46"/>
    <n v="79"/>
    <n v="0.44500000000000001"/>
    <n v="0.214"/>
    <n v="369.15887850467288"/>
    <n v="0.82399999999999995"/>
    <n v="0.27900000000000003"/>
    <n v="1.17"/>
    <n v="1"/>
    <n v="0.92500000000000004"/>
    <n v="460"/>
    <n v="102"/>
    <n v="237"/>
    <n v="165"/>
    <n v="214"/>
    <n v="92.941176470588232"/>
    <n v="64.705882352941174"/>
    <n v="83.921568627450981"/>
    <n v="0.82899999999999996"/>
    <x v="1"/>
    <x v="1"/>
    <n v="6702"/>
    <n v="3.14"/>
    <n v="13.7"/>
    <n v="43.1"/>
    <n v="412180"/>
    <n v="79.900000000000006"/>
    <n v="33.799999999999997"/>
    <s v="PBC_Dataset"/>
    <s v="Giemsa"/>
    <s v="Zeiss_Axio"/>
    <n v="60"/>
    <n v="512"/>
    <n v="0.80910000000000004"/>
    <n v="0.73509999999999998"/>
    <n v="0.67279999999999995"/>
    <n v="-6.2300000000000022E-2"/>
  </r>
  <r>
    <s v="CELL_005587"/>
    <x v="3"/>
    <x v="0"/>
    <s v="Infection"/>
    <n v="14.02"/>
    <n v="79.2"/>
    <n v="0.65600000000000003"/>
    <n v="0.28000000000000003"/>
    <n v="282.85714285714283"/>
    <n v="0.71099999999999997"/>
    <n v="0.39100000000000001"/>
    <n v="1.48"/>
    <n v="1"/>
    <n v="0.79600000000000004"/>
    <n v="624"/>
    <n v="86"/>
    <n v="188"/>
    <n v="186"/>
    <n v="174"/>
    <n v="73.725490196078439"/>
    <n v="72.941176470588232"/>
    <n v="68.235294117647058"/>
    <n v="0.67400000000000004"/>
    <x v="2"/>
    <x v="1"/>
    <n v="6573"/>
    <n v="4.24"/>
    <n v="14.3"/>
    <n v="37"/>
    <n v="426333"/>
    <n v="93.2"/>
    <n v="33.1"/>
    <s v="CytoData"/>
    <s v="May_Grunwald_Giemsa"/>
    <s v="Olympus_BX51"/>
    <n v="100"/>
    <n v="360"/>
    <n v="0.73060000000000003"/>
    <n v="0.6653"/>
    <n v="0.82399999999999995"/>
    <n v="0.15869999999999995"/>
  </r>
  <r>
    <s v="CELL_001837"/>
    <x v="5"/>
    <x v="1"/>
    <s v="Normal_WBC"/>
    <n v="9.92"/>
    <n v="76.2"/>
    <n v="0.77200000000000002"/>
    <n v="0.13100000000000001"/>
    <n v="581.67938931297715"/>
    <n v="0.83099999999999996"/>
    <n v="0.308"/>
    <n v="1.02"/>
    <n v="1"/>
    <n v="0.83199999999999996"/>
    <n v="221"/>
    <n v="52"/>
    <n v="200"/>
    <n v="150"/>
    <n v="203"/>
    <n v="78.431372549019613"/>
    <n v="58.82352941176471"/>
    <n v="79.607843137254903"/>
    <n v="0.66400000000000003"/>
    <x v="0"/>
    <x v="0"/>
    <n v="10066"/>
    <n v="4.6900000000000004"/>
    <n v="15.5"/>
    <n v="44.7"/>
    <n v="256732"/>
    <n v="86.7"/>
    <n v="33.5"/>
    <s v="PBC_Dataset"/>
    <s v="Giemsa"/>
    <s v="Olympus_BX51"/>
    <n v="40"/>
    <n v="224"/>
    <n v="3.2199999999999999E-2"/>
    <n v="0.8821"/>
    <n v="0.94310000000000005"/>
    <n v="6.1000000000000054E-2"/>
  </r>
  <r>
    <s v="CELL_005153"/>
    <x v="14"/>
    <x v="0"/>
    <s v="Anemia"/>
    <n v="7.79"/>
    <n v="0"/>
    <n v="0"/>
    <n v="1"/>
    <n v="0"/>
    <n v="0.96599999999999997"/>
    <n v="0.20100000000000001"/>
    <n v="1.1299999999999999"/>
    <n v="1"/>
    <n v="0.94599999999999995"/>
    <n v="223"/>
    <n v="53"/>
    <n v="246"/>
    <n v="129"/>
    <n v="135"/>
    <n v="96.470588235294116"/>
    <n v="50.588235294117645"/>
    <n v="52.941176470588239"/>
    <n v="0.45800000000000002"/>
    <x v="0"/>
    <x v="0"/>
    <n v="8456"/>
    <n v="4.84"/>
    <n v="13.1"/>
    <n v="50.5"/>
    <n v="286405"/>
    <n v="82.8"/>
    <n v="30.2"/>
    <s v="CytoData"/>
    <s v="Wright"/>
    <s v="Leica_DM2000"/>
    <n v="60"/>
    <n v="512"/>
    <n v="0.79279999999999995"/>
    <n v="0.81599999999999995"/>
    <n v="0.69889999999999997"/>
    <n v="-0.11709999999999998"/>
  </r>
  <r>
    <s v="CELL_001020"/>
    <x v="1"/>
    <x v="1"/>
    <s v="Normal_WBC"/>
    <n v="11.96"/>
    <n v="59.1"/>
    <n v="0.64900000000000002"/>
    <n v="0.308"/>
    <n v="191.88311688311688"/>
    <n v="0.73599999999999999"/>
    <n v="0.3"/>
    <n v="3.14"/>
    <n v="2.9"/>
    <n v="0.85299999999999998"/>
    <n v="428"/>
    <n v="79"/>
    <n v="224"/>
    <n v="170"/>
    <n v="179"/>
    <n v="87.843137254901961"/>
    <n v="66.666666666666657"/>
    <n v="70.196078431372541"/>
    <n v="0.65700000000000003"/>
    <x v="1"/>
    <x v="1"/>
    <n v="5847"/>
    <n v="3.96"/>
    <n v="8.6999999999999993"/>
    <n v="42.9"/>
    <n v="168575"/>
    <n v="84.9"/>
    <n v="33"/>
    <s v="PBC_Dataset"/>
    <s v="May_Grunwald_Giemsa"/>
    <s v="Leica_DM2000"/>
    <n v="100"/>
    <n v="512"/>
    <n v="6.7299999999999999E-2"/>
    <n v="0.86780000000000002"/>
    <n v="0.85250000000000004"/>
    <n v="-1.529999999999998E-2"/>
  </r>
  <r>
    <s v="CELL_000971"/>
    <x v="1"/>
    <x v="1"/>
    <s v="Normal_WBC"/>
    <n v="13.35"/>
    <n v="57.5"/>
    <n v="0.41099999999999998"/>
    <n v="0.41299999999999998"/>
    <n v="139.22518159806296"/>
    <n v="0.79900000000000004"/>
    <n v="0.30499999999999999"/>
    <n v="4.21"/>
    <n v="3.6"/>
    <n v="0.78200000000000003"/>
    <n v="363"/>
    <n v="79"/>
    <n v="200"/>
    <n v="165"/>
    <n v="167"/>
    <n v="78.431372549019613"/>
    <n v="64.705882352941174"/>
    <n v="65.490196078431367"/>
    <n v="0.65500000000000003"/>
    <x v="2"/>
    <x v="1"/>
    <n v="5410"/>
    <n v="3.57"/>
    <n v="12.6"/>
    <n v="38.200000000000003"/>
    <n v="147966"/>
    <n v="86.2"/>
    <n v="32.299999999999997"/>
    <s v="Raabin_WBC"/>
    <s v="Wright"/>
    <s v="Leica_DM2000"/>
    <n v="100"/>
    <n v="224"/>
    <n v="0.14119999999999999"/>
    <n v="0.85880000000000001"/>
    <n v="0.94310000000000005"/>
    <n v="8.4300000000000042E-2"/>
  </r>
  <r>
    <s v="CELL_001327"/>
    <x v="5"/>
    <x v="1"/>
    <s v="Normal_WBC"/>
    <n v="10.15"/>
    <n v="85"/>
    <n v="0.78200000000000003"/>
    <n v="0.13200000000000001"/>
    <n v="643.93939393939388"/>
    <n v="0.95699999999999996"/>
    <n v="0.186"/>
    <n v="1.01"/>
    <n v="1.2"/>
    <n v="0.85899999999999999"/>
    <n v="312"/>
    <n v="52"/>
    <n v="190"/>
    <n v="157"/>
    <n v="203"/>
    <n v="74.509803921568633"/>
    <n v="61.568627450980394"/>
    <n v="79.607843137254903"/>
    <n v="0.77700000000000002"/>
    <x v="1"/>
    <x v="1"/>
    <n v="9703"/>
    <n v="5.23"/>
    <n v="14.3"/>
    <n v="45.9"/>
    <n v="185014"/>
    <n v="73.2"/>
    <n v="34.4"/>
    <s v="CytoData"/>
    <s v="Wright"/>
    <s v="Olympus_BX51"/>
    <n v="100"/>
    <n v="512"/>
    <n v="1.8700000000000001E-2"/>
    <n v="0.95699999999999996"/>
    <n v="0.96819999999999995"/>
    <n v="1.1199999999999988E-2"/>
  </r>
  <r>
    <s v="CELL_005838"/>
    <x v="18"/>
    <x v="0"/>
    <s v="Artefact"/>
    <n v="3.36"/>
    <n v="37.200000000000003"/>
    <n v="0.126"/>
    <n v="0.69199999999999995"/>
    <n v="53.757225433526017"/>
    <n v="0.35199999999999998"/>
    <n v="0.67500000000000004"/>
    <n v="1.25"/>
    <n v="1"/>
    <n v="0.77500000000000002"/>
    <n v="190"/>
    <n v="79"/>
    <n v="202"/>
    <n v="127"/>
    <n v="125"/>
    <n v="79.215686274509807"/>
    <n v="49.803921568627452"/>
    <n v="49.019607843137251"/>
    <n v="0.79200000000000004"/>
    <x v="1"/>
    <x v="1"/>
    <n v="7565"/>
    <n v="3.95"/>
    <n v="10.4"/>
    <n v="43.8"/>
    <n v="292330"/>
    <n v="79.3"/>
    <n v="33.5"/>
    <s v="PBC_Dataset"/>
    <s v="Wright"/>
    <s v="Zeiss_Axio"/>
    <n v="60"/>
    <n v="360"/>
    <n v="0.95940000000000003"/>
    <n v="0.88580000000000003"/>
    <n v="0.89180000000000004"/>
    <n v="6.0000000000000053E-3"/>
  </r>
  <r>
    <s v="CELL_000476"/>
    <x v="1"/>
    <x v="1"/>
    <s v="Normal_WBC"/>
    <n v="12.58"/>
    <n v="50.6"/>
    <n v="0.66900000000000004"/>
    <n v="0.48399999999999999"/>
    <n v="104.54545454545455"/>
    <n v="0.84299999999999997"/>
    <n v="0.40899999999999997"/>
    <n v="3.61"/>
    <n v="3"/>
    <n v="0.79500000000000004"/>
    <n v="487"/>
    <n v="84"/>
    <n v="192"/>
    <n v="163"/>
    <n v="178"/>
    <n v="75.294117647058826"/>
    <n v="63.921568627450974"/>
    <n v="69.803921568627445"/>
    <n v="0.60099999999999998"/>
    <x v="0"/>
    <x v="0"/>
    <n v="7712"/>
    <n v="4.54"/>
    <n v="13.1"/>
    <n v="42"/>
    <n v="361883"/>
    <n v="88"/>
    <n v="31.7"/>
    <s v="CytoData"/>
    <s v="Giemsa"/>
    <s v="Olympus_BX51"/>
    <n v="100"/>
    <n v="256"/>
    <n v="7.8899999999999998E-2"/>
    <n v="0.88770000000000004"/>
    <n v="0.93569999999999998"/>
    <n v="4.7999999999999932E-2"/>
  </r>
  <r>
    <s v="CELL_002811"/>
    <x v="2"/>
    <x v="1"/>
    <s v="Normal_RBC"/>
    <n v="7.07"/>
    <n v="0"/>
    <n v="0"/>
    <n v="1"/>
    <n v="0"/>
    <n v="0.93500000000000005"/>
    <n v="0.156"/>
    <n v="0.16"/>
    <n v="1"/>
    <n v="0.95599999999999996"/>
    <n v="196"/>
    <n v="50"/>
    <n v="232"/>
    <n v="139"/>
    <n v="123"/>
    <n v="90.980392156862749"/>
    <n v="54.509803921568626"/>
    <n v="48.235294117647058"/>
    <n v="0.53900000000000003"/>
    <x v="2"/>
    <x v="1"/>
    <n v="7890"/>
    <n v="4.8099999999999996"/>
    <n v="13.8"/>
    <n v="34.700000000000003"/>
    <n v="196710"/>
    <n v="68.3"/>
    <n v="30.2"/>
    <s v="CytoData"/>
    <s v="Wright"/>
    <s v="Leica_DM2000"/>
    <n v="60"/>
    <n v="512"/>
    <n v="0.1381"/>
    <n v="0.89990000000000003"/>
    <n v="0.90400000000000003"/>
    <n v="4.0999999999999925E-3"/>
  </r>
  <r>
    <s v="CELL_004407"/>
    <x v="13"/>
    <x v="0"/>
    <s v="Leukemia"/>
    <n v="13.47"/>
    <n v="83.9"/>
    <n v="0.38800000000000001"/>
    <n v="0.218"/>
    <n v="384.86238532110093"/>
    <n v="0.88500000000000001"/>
    <n v="0.25800000000000001"/>
    <n v="1.02"/>
    <n v="1"/>
    <n v="0.89300000000000002"/>
    <n v="509"/>
    <n v="81"/>
    <n v="189"/>
    <n v="174"/>
    <n v="214"/>
    <n v="74.117647058823536"/>
    <n v="68.235294117647058"/>
    <n v="83.921568627450981"/>
    <n v="0.76300000000000001"/>
    <x v="0"/>
    <x v="1"/>
    <n v="2626"/>
    <n v="5.74"/>
    <n v="11.5"/>
    <n v="45.2"/>
    <n v="236907"/>
    <n v="88.5"/>
    <n v="32.799999999999997"/>
    <s v="Raabin_WBC"/>
    <s v="Giemsa"/>
    <s v="Leica_DM2000"/>
    <n v="100"/>
    <n v="256"/>
    <n v="0.60719999999999996"/>
    <n v="0.69040000000000001"/>
    <n v="0.91120000000000001"/>
    <n v="0.2208"/>
  </r>
  <r>
    <s v="CELL_001652"/>
    <x v="5"/>
    <x v="1"/>
    <s v="Normal_WBC"/>
    <n v="9.39"/>
    <n v="80.599999999999994"/>
    <n v="0.82699999999999996"/>
    <n v="0.20599999999999999"/>
    <n v="391.26213592233012"/>
    <n v="0.92200000000000004"/>
    <n v="0.187"/>
    <n v="1.35"/>
    <n v="1.1000000000000001"/>
    <n v="0.90300000000000002"/>
    <n v="353"/>
    <n v="61"/>
    <n v="202"/>
    <n v="161"/>
    <n v="193"/>
    <n v="79.215686274509807"/>
    <n v="63.13725490196078"/>
    <n v="75.686274509803923"/>
    <n v="0.79200000000000004"/>
    <x v="1"/>
    <x v="0"/>
    <n v="6946"/>
    <n v="6.64"/>
    <n v="12.5"/>
    <n v="43.2"/>
    <n v="262133"/>
    <n v="77.900000000000006"/>
    <n v="32.299999999999997"/>
    <s v="CytoData"/>
    <s v="Wright"/>
    <s v="Zeiss_Axio"/>
    <n v="40"/>
    <n v="512"/>
    <n v="4.3499999999999997E-2"/>
    <n v="0.89959999999999996"/>
    <n v="0.86050000000000004"/>
    <n v="-3.9099999999999913E-2"/>
  </r>
  <r>
    <s v="CELL_005459"/>
    <x v="11"/>
    <x v="0"/>
    <s v="Infection"/>
    <n v="13.85"/>
    <n v="64.2"/>
    <n v="0.65400000000000003"/>
    <n v="0.434"/>
    <n v="147.92626728110599"/>
    <n v="0.82499999999999996"/>
    <n v="0.45300000000000001"/>
    <n v="5.38"/>
    <n v="3.4"/>
    <n v="0.80700000000000005"/>
    <n v="523"/>
    <n v="77"/>
    <n v="194"/>
    <n v="136"/>
    <n v="157"/>
    <n v="76.078431372549019"/>
    <n v="53.333333333333336"/>
    <n v="61.568627450980394"/>
    <n v="0.60199999999999998"/>
    <x v="0"/>
    <x v="1"/>
    <n v="9310"/>
    <n v="5.0599999999999996"/>
    <n v="10.6"/>
    <n v="40.200000000000003"/>
    <n v="236951"/>
    <n v="94.1"/>
    <n v="34"/>
    <s v="Raabin_WBC"/>
    <s v="Wright"/>
    <s v="Leica_DM2000"/>
    <n v="100"/>
    <n v="256"/>
    <n v="0.76380000000000003"/>
    <n v="0.76039999999999996"/>
    <n v="0.50670000000000004"/>
    <n v="-0.25369999999999993"/>
  </r>
  <r>
    <s v="CELL_005024"/>
    <x v="17"/>
    <x v="0"/>
    <s v="Sickle_Cell_Anemia"/>
    <n v="7.04"/>
    <n v="0"/>
    <n v="0"/>
    <n v="1"/>
    <n v="0"/>
    <n v="0.22500000000000001"/>
    <n v="0.91100000000000003"/>
    <n v="0.71"/>
    <n v="1"/>
    <n v="0.78800000000000003"/>
    <n v="179"/>
    <n v="60"/>
    <n v="231"/>
    <n v="108"/>
    <n v="135"/>
    <n v="90.588235294117652"/>
    <n v="42.352941176470587"/>
    <n v="52.941176470588239"/>
    <n v="0.59299999999999997"/>
    <x v="2"/>
    <x v="0"/>
    <n v="6644"/>
    <n v="4.46"/>
    <n v="12.9"/>
    <n v="48.9"/>
    <n v="345008"/>
    <n v="98.3"/>
    <n v="32.5"/>
    <s v="Raabin_WBC"/>
    <s v="Giemsa"/>
    <s v="Olympus_BX51"/>
    <n v="100"/>
    <n v="360"/>
    <n v="0.78359999999999996"/>
    <n v="0.81069999999999998"/>
    <n v="0.65669999999999995"/>
    <n v="-0.15400000000000003"/>
  </r>
  <r>
    <s v="CELL_002529"/>
    <x v="10"/>
    <x v="1"/>
    <s v="Normal_WBC"/>
    <n v="13.74"/>
    <n v="50.3"/>
    <n v="0.45200000000000001"/>
    <n v="0.41899999999999998"/>
    <n v="120.04773269689737"/>
    <n v="0.66900000000000004"/>
    <n v="0.53800000000000003"/>
    <n v="5.15"/>
    <n v="2.7"/>
    <n v="0.67900000000000005"/>
    <n v="384"/>
    <n v="80"/>
    <n v="223"/>
    <n v="155"/>
    <n v="148"/>
    <n v="87.450980392156865"/>
    <n v="60.784313725490193"/>
    <n v="58.039215686274517"/>
    <n v="0.58199999999999996"/>
    <x v="1"/>
    <x v="1"/>
    <n v="2460"/>
    <n v="3.91"/>
    <n v="15.9"/>
    <n v="42.3"/>
    <n v="250254"/>
    <n v="103.8"/>
    <n v="33.299999999999997"/>
    <s v="PBC_Dataset"/>
    <s v="Wright"/>
    <s v="Olympus_BX51"/>
    <n v="60"/>
    <n v="256"/>
    <n v="0.1027"/>
    <n v="0.8649"/>
    <n v="0.96130000000000004"/>
    <n v="9.6400000000000041E-2"/>
  </r>
  <r>
    <s v="CELL_003545"/>
    <x v="2"/>
    <x v="1"/>
    <s v="Normal_RBC"/>
    <n v="8.01"/>
    <n v="0"/>
    <n v="0"/>
    <n v="1"/>
    <n v="0"/>
    <n v="0.93400000000000005"/>
    <n v="0.151"/>
    <n v="0.37"/>
    <n v="1"/>
    <n v="0.96399999999999997"/>
    <n v="197"/>
    <n v="42"/>
    <n v="231"/>
    <n v="132"/>
    <n v="141"/>
    <n v="90.588235294117652"/>
    <n v="51.764705882352949"/>
    <n v="55.294117647058826"/>
    <n v="0.48"/>
    <x v="2"/>
    <x v="0"/>
    <n v="5686"/>
    <n v="4.5999999999999996"/>
    <n v="12.4"/>
    <n v="33.9"/>
    <n v="63918"/>
    <n v="88.3"/>
    <n v="33"/>
    <s v="Raabin_WBC"/>
    <s v="Wright"/>
    <s v="Leica_DM2000"/>
    <n v="100"/>
    <n v="512"/>
    <n v="3.6499999999999998E-2"/>
    <n v="0.82830000000000004"/>
    <n v="0.99029999999999996"/>
    <n v="0.16199999999999992"/>
  </r>
  <r>
    <s v="CELL_005083"/>
    <x v="17"/>
    <x v="0"/>
    <s v="Sickle_Cell_Anemia"/>
    <n v="5.9"/>
    <n v="0"/>
    <n v="0"/>
    <n v="1"/>
    <n v="0"/>
    <n v="0.26800000000000002"/>
    <n v="0.88"/>
    <n v="0.62"/>
    <n v="1"/>
    <n v="0.79800000000000004"/>
    <n v="166"/>
    <n v="72"/>
    <n v="239"/>
    <n v="115"/>
    <n v="123"/>
    <n v="93.725490196078425"/>
    <n v="45.098039215686278"/>
    <n v="48.235294117647058"/>
    <n v="0.495"/>
    <x v="1"/>
    <x v="0"/>
    <n v="2578"/>
    <n v="4.79"/>
    <n v="15.1"/>
    <n v="32.799999999999997"/>
    <n v="217062"/>
    <n v="82.8"/>
    <n v="32.799999999999997"/>
    <s v="CytoData"/>
    <s v="Wright"/>
    <s v="Leica_DM2000"/>
    <n v="100"/>
    <n v="256"/>
    <n v="0.88180000000000003"/>
    <n v="0.84840000000000004"/>
    <n v="0.88680000000000003"/>
    <n v="3.839999999999999E-2"/>
  </r>
  <r>
    <s v="CELL_005231"/>
    <x v="14"/>
    <x v="0"/>
    <s v="Anemia"/>
    <n v="8.94"/>
    <n v="0"/>
    <n v="0"/>
    <n v="1"/>
    <n v="0"/>
    <n v="0.78500000000000003"/>
    <n v="0.27400000000000002"/>
    <n v="0.77"/>
    <n v="1"/>
    <n v="0.98399999999999999"/>
    <n v="205"/>
    <n v="43"/>
    <n v="219"/>
    <n v="131"/>
    <n v="143"/>
    <n v="85.882352941176464"/>
    <n v="51.372549019607838"/>
    <n v="56.078431372549019"/>
    <n v="0.47099999999999997"/>
    <x v="1"/>
    <x v="1"/>
    <n v="8039"/>
    <n v="4.5"/>
    <n v="14.5"/>
    <n v="35.4"/>
    <n v="191871"/>
    <n v="88.3"/>
    <n v="32.200000000000003"/>
    <s v="PBC_Dataset"/>
    <s v="May_Grunwald_Giemsa"/>
    <s v="Olympus_BX51"/>
    <n v="100"/>
    <n v="256"/>
    <n v="0.88109999999999999"/>
    <n v="0.77600000000000002"/>
    <n v="0.72619999999999996"/>
    <n v="-4.9800000000000066E-2"/>
  </r>
  <r>
    <s v="CELL_001374"/>
    <x v="5"/>
    <x v="1"/>
    <s v="Normal_WBC"/>
    <n v="8.31"/>
    <n v="70.8"/>
    <n v="0.76800000000000002"/>
    <n v="0.17499999999999999"/>
    <n v="404.57142857142856"/>
    <n v="0.84699999999999998"/>
    <n v="0.21199999999999999"/>
    <n v="1.1200000000000001"/>
    <n v="1"/>
    <n v="0.93300000000000005"/>
    <n v="306"/>
    <n v="62"/>
    <n v="203"/>
    <n v="155"/>
    <n v="206"/>
    <n v="79.607843137254903"/>
    <n v="60.784313725490193"/>
    <n v="80.784313725490193"/>
    <n v="0.76200000000000001"/>
    <x v="1"/>
    <x v="1"/>
    <n v="3295"/>
    <n v="4.7"/>
    <n v="10.9"/>
    <n v="37.200000000000003"/>
    <n v="114578"/>
    <n v="87.3"/>
    <n v="34.200000000000003"/>
    <s v="PBC_Dataset"/>
    <s v="Wright"/>
    <s v="Olympus_BX51"/>
    <n v="100"/>
    <n v="360"/>
    <n v="6.1400000000000003E-2"/>
    <n v="0.94730000000000003"/>
    <n v="0.89380000000000004"/>
    <n v="-5.3499999999999992E-2"/>
  </r>
  <r>
    <s v="CELL_000740"/>
    <x v="1"/>
    <x v="1"/>
    <s v="Normal_WBC"/>
    <n v="11.98"/>
    <n v="61.9"/>
    <n v="0.64800000000000002"/>
    <n v="0.46800000000000003"/>
    <n v="132.26495726495725"/>
    <n v="0.76200000000000001"/>
    <n v="0.37"/>
    <n v="3.63"/>
    <n v="3.5"/>
    <n v="0.79200000000000004"/>
    <n v="480"/>
    <n v="73"/>
    <n v="201"/>
    <n v="167"/>
    <n v="199"/>
    <n v="78.82352941176471"/>
    <n v="65.490196078431367"/>
    <n v="78.039215686274517"/>
    <n v="0.57899999999999996"/>
    <x v="0"/>
    <x v="1"/>
    <n v="6498"/>
    <n v="2.31"/>
    <n v="14.3"/>
    <n v="42.4"/>
    <n v="229775"/>
    <n v="93.8"/>
    <n v="33.5"/>
    <s v="PBC_Dataset"/>
    <s v="Giemsa"/>
    <s v="Olympus_BX51"/>
    <n v="100"/>
    <n v="256"/>
    <n v="0.14169999999999999"/>
    <n v="0.90410000000000001"/>
    <n v="0.87770000000000004"/>
    <n v="-2.6399999999999979E-2"/>
  </r>
  <r>
    <s v="CELL_004519"/>
    <x v="16"/>
    <x v="0"/>
    <s v="Anemia"/>
    <n v="7.88"/>
    <n v="0"/>
    <n v="0"/>
    <n v="1"/>
    <n v="0"/>
    <n v="0.56200000000000006"/>
    <n v="0.97199999999999998"/>
    <n v="0.65"/>
    <n v="1"/>
    <n v="0.91300000000000003"/>
    <n v="185"/>
    <n v="63"/>
    <n v="226"/>
    <n v="132"/>
    <n v="108"/>
    <n v="88.627450980392155"/>
    <n v="51.764705882352949"/>
    <n v="42.352941176470587"/>
    <n v="0.49299999999999999"/>
    <x v="2"/>
    <x v="1"/>
    <n v="1849"/>
    <n v="5.5"/>
    <n v="9.6999999999999993"/>
    <n v="48.2"/>
    <n v="277433"/>
    <n v="95.3"/>
    <n v="35.700000000000003"/>
    <s v="PBC_Dataset"/>
    <s v="Giemsa"/>
    <s v="Zeiss_Axio"/>
    <n v="60"/>
    <n v="224"/>
    <n v="0.79010000000000002"/>
    <n v="0.8175"/>
    <n v="0.73399999999999999"/>
    <n v="-8.3500000000000019E-2"/>
  </r>
  <r>
    <s v="CELL_003323"/>
    <x v="2"/>
    <x v="1"/>
    <s v="Normal_RBC"/>
    <n v="7.58"/>
    <n v="0"/>
    <n v="0"/>
    <n v="1"/>
    <n v="0"/>
    <n v="0.89900000000000002"/>
    <n v="0.247"/>
    <n v="0.69"/>
    <n v="1"/>
    <n v="0.94899999999999995"/>
    <n v="183"/>
    <n v="53"/>
    <n v="224"/>
    <n v="129"/>
    <n v="136"/>
    <n v="87.843137254901961"/>
    <n v="50.588235294117645"/>
    <n v="53.333333333333336"/>
    <n v="0.46300000000000002"/>
    <x v="1"/>
    <x v="0"/>
    <n v="4464"/>
    <n v="5.2"/>
    <n v="9.8000000000000007"/>
    <n v="38.799999999999997"/>
    <n v="209379"/>
    <n v="105.6"/>
    <n v="32.6"/>
    <s v="Raabin_WBC"/>
    <s v="Wright"/>
    <s v="Zeiss_Axio"/>
    <n v="100"/>
    <n v="512"/>
    <n v="6.9699999999999998E-2"/>
    <n v="0.76170000000000004"/>
    <n v="0.96319999999999995"/>
    <n v="0.2014999999999999"/>
  </r>
  <r>
    <s v="CELL_000868"/>
    <x v="1"/>
    <x v="1"/>
    <s v="Normal_WBC"/>
    <n v="11.87"/>
    <n v="50.2"/>
    <n v="0.61099999999999999"/>
    <n v="0.39400000000000002"/>
    <n v="127.41116751269035"/>
    <n v="0.77900000000000003"/>
    <n v="0.376"/>
    <n v="3.1"/>
    <n v="3.3"/>
    <n v="0.77900000000000003"/>
    <n v="339"/>
    <n v="83"/>
    <n v="202"/>
    <n v="158"/>
    <n v="182"/>
    <n v="79.215686274509807"/>
    <n v="61.96078431372549"/>
    <n v="71.372549019607845"/>
    <n v="0.72699999999999998"/>
    <x v="2"/>
    <x v="0"/>
    <n v="11832"/>
    <n v="5.39"/>
    <n v="15"/>
    <n v="41.9"/>
    <n v="315961"/>
    <n v="84.5"/>
    <n v="29.8"/>
    <s v="PBC_Dataset"/>
    <s v="Giemsa"/>
    <s v="Zeiss_Axio"/>
    <n v="40"/>
    <n v="360"/>
    <n v="7.6999999999999999E-2"/>
    <n v="0.84860000000000002"/>
    <n v="0.89100000000000001"/>
    <n v="4.2399999999999993E-2"/>
  </r>
  <r>
    <s v="CELL_002975"/>
    <x v="2"/>
    <x v="1"/>
    <s v="Normal_RBC"/>
    <n v="6.88"/>
    <n v="0"/>
    <n v="0"/>
    <n v="1"/>
    <n v="0"/>
    <n v="0.91500000000000004"/>
    <n v="0.14599999999999999"/>
    <n v="0.56000000000000005"/>
    <n v="1"/>
    <n v="0.94499999999999995"/>
    <n v="206"/>
    <n v="39"/>
    <n v="214"/>
    <n v="136"/>
    <n v="132"/>
    <n v="83.921568627450981"/>
    <n v="53.333333333333336"/>
    <n v="51.764705882352949"/>
    <n v="0.504"/>
    <x v="1"/>
    <x v="1"/>
    <n v="7290"/>
    <n v="6.28"/>
    <n v="15.5"/>
    <n v="59.6"/>
    <n v="244402"/>
    <n v="93.5"/>
    <n v="34.1"/>
    <s v="Raabin_WBC"/>
    <s v="Wright"/>
    <s v="Olympus_BX51"/>
    <n v="60"/>
    <n v="224"/>
    <n v="0.1208"/>
    <n v="0.92390000000000005"/>
    <n v="0.95169999999999999"/>
    <n v="2.7799999999999936E-2"/>
  </r>
  <r>
    <s v="CELL_001141"/>
    <x v="5"/>
    <x v="1"/>
    <s v="Normal_WBC"/>
    <n v="8.75"/>
    <n v="79.5"/>
    <n v="0.65800000000000003"/>
    <n v="0.219"/>
    <n v="363.01369863013701"/>
    <n v="0.871"/>
    <n v="0.25900000000000001"/>
    <n v="1.7"/>
    <n v="1"/>
    <n v="0.94899999999999995"/>
    <n v="335"/>
    <n v="61"/>
    <n v="189"/>
    <n v="135"/>
    <n v="199"/>
    <n v="74.117647058823536"/>
    <n v="52.941176470588239"/>
    <n v="78.039215686274517"/>
    <n v="0.69599999999999995"/>
    <x v="1"/>
    <x v="0"/>
    <n v="10209"/>
    <n v="4.6399999999999997"/>
    <n v="15.5"/>
    <n v="42.3"/>
    <n v="261582"/>
    <n v="76.8"/>
    <n v="35.700000000000003"/>
    <s v="CytoData"/>
    <s v="Wright"/>
    <s v="Zeiss_Axio"/>
    <n v="100"/>
    <n v="360"/>
    <n v="9.35E-2"/>
    <n v="0.93489999999999995"/>
    <n v="0.97"/>
    <n v="3.510000000000002E-2"/>
  </r>
  <r>
    <s v="CELL_000998"/>
    <x v="1"/>
    <x v="1"/>
    <s v="Normal_WBC"/>
    <n v="10.74"/>
    <n v="60.2"/>
    <n v="0.54500000000000004"/>
    <n v="0.35299999999999998"/>
    <n v="170.53824362606235"/>
    <n v="0.68799999999999994"/>
    <n v="0.41499999999999998"/>
    <n v="2.56"/>
    <n v="4.5999999999999996"/>
    <n v="0.77300000000000002"/>
    <n v="419"/>
    <n v="73"/>
    <n v="199"/>
    <n v="126"/>
    <n v="187"/>
    <n v="78.039215686274517"/>
    <n v="49.411764705882355"/>
    <n v="73.333333333333329"/>
    <n v="0.59699999999999998"/>
    <x v="0"/>
    <x v="1"/>
    <n v="7291"/>
    <n v="3.72"/>
    <n v="12.8"/>
    <n v="45.5"/>
    <n v="224763"/>
    <n v="83.5"/>
    <n v="35.4"/>
    <s v="PBC_Dataset"/>
    <s v="Wright"/>
    <s v="Zeiss_Axio"/>
    <n v="40"/>
    <n v="512"/>
    <n v="3.0099999999999998E-2"/>
    <n v="0.95220000000000005"/>
    <n v="0.93320000000000003"/>
    <n v="-1.9000000000000017E-2"/>
  </r>
  <r>
    <s v="CELL_001338"/>
    <x v="5"/>
    <x v="1"/>
    <s v="Normal_WBC"/>
    <n v="8.9499999999999993"/>
    <n v="79.599999999999994"/>
    <n v="0.755"/>
    <n v="0.26400000000000001"/>
    <n v="301.5151515151515"/>
    <n v="0.90900000000000003"/>
    <n v="0.22900000000000001"/>
    <n v="0.99"/>
    <n v="1.2"/>
    <n v="0.86399999999999999"/>
    <n v="260"/>
    <n v="54"/>
    <n v="203"/>
    <n v="162"/>
    <n v="178"/>
    <n v="79.607843137254903"/>
    <n v="63.529411764705877"/>
    <n v="69.803921568627445"/>
    <n v="0.67900000000000005"/>
    <x v="1"/>
    <x v="0"/>
    <n v="8119"/>
    <n v="4.8899999999999997"/>
    <n v="14.8"/>
    <n v="43.7"/>
    <n v="153003"/>
    <n v="69.7"/>
    <n v="31.5"/>
    <s v="PBC_Dataset"/>
    <s v="May_Grunwald_Giemsa"/>
    <s v="Leica_DM2000"/>
    <n v="60"/>
    <n v="360"/>
    <n v="7.8899999999999998E-2"/>
    <n v="0.91539999999999999"/>
    <n v="0.87309999999999999"/>
    <n v="-4.2300000000000004E-2"/>
  </r>
  <r>
    <s v="CELL_000542"/>
    <x v="1"/>
    <x v="1"/>
    <s v="Normal_WBC"/>
    <n v="10.63"/>
    <n v="52.9"/>
    <n v="0.627"/>
    <n v="0.51200000000000001"/>
    <n v="103.3203125"/>
    <n v="0.752"/>
    <n v="0.34699999999999998"/>
    <n v="2.85"/>
    <n v="2.8"/>
    <n v="0.78800000000000003"/>
    <n v="339"/>
    <n v="77"/>
    <n v="215"/>
    <n v="168"/>
    <n v="170"/>
    <n v="84.313725490196077"/>
    <n v="65.882352941176464"/>
    <n v="66.666666666666657"/>
    <n v="0.56599999999999995"/>
    <x v="2"/>
    <x v="0"/>
    <n v="7133"/>
    <n v="4.47"/>
    <n v="14.5"/>
    <n v="38.9"/>
    <n v="280953"/>
    <n v="92.7"/>
    <n v="34.299999999999997"/>
    <s v="Raabin_WBC"/>
    <s v="May_Grunwald_Giemsa"/>
    <s v="Olympus_BX51"/>
    <n v="40"/>
    <n v="360"/>
    <n v="9.7999999999999997E-3"/>
    <n v="0.83169999999999999"/>
    <n v="0.92190000000000005"/>
    <n v="9.0200000000000058E-2"/>
  </r>
  <r>
    <s v="CELL_001100"/>
    <x v="1"/>
    <x v="1"/>
    <s v="Normal_WBC"/>
    <n v="14.87"/>
    <n v="50.6"/>
    <n v="0.54600000000000004"/>
    <n v="0.41599999999999998"/>
    <n v="121.63461538461539"/>
    <n v="0.75700000000000001"/>
    <n v="0.61399999999999999"/>
    <n v="2.97"/>
    <n v="4"/>
    <n v="0.80800000000000005"/>
    <n v="466"/>
    <n v="67"/>
    <n v="213"/>
    <n v="169"/>
    <n v="174"/>
    <n v="83.529411764705884"/>
    <n v="66.274509803921561"/>
    <n v="68.235294117647058"/>
    <n v="0.84299999999999997"/>
    <x v="2"/>
    <x v="1"/>
    <n v="8702"/>
    <n v="5.9"/>
    <n v="9.5"/>
    <n v="36.4"/>
    <n v="155757"/>
    <n v="96.9"/>
    <n v="33.799999999999997"/>
    <s v="PBC_Dataset"/>
    <s v="Giemsa"/>
    <s v="Zeiss_Axio"/>
    <n v="40"/>
    <n v="256"/>
    <n v="8.2299999999999998E-2"/>
    <n v="0.91200000000000003"/>
    <n v="0.89200000000000002"/>
    <n v="-2.0000000000000018E-2"/>
  </r>
  <r>
    <s v="CELL_001133"/>
    <x v="5"/>
    <x v="1"/>
    <s v="Normal_WBC"/>
    <n v="8.6300000000000008"/>
    <n v="82.5"/>
    <n v="0.78300000000000003"/>
    <n v="0.29699999999999999"/>
    <n v="277.77777777777777"/>
    <n v="0.84499999999999997"/>
    <n v="0.25600000000000001"/>
    <n v="0.87"/>
    <n v="1"/>
    <n v="0.83899999999999997"/>
    <n v="296"/>
    <n v="54"/>
    <n v="213"/>
    <n v="159"/>
    <n v="196"/>
    <n v="83.529411764705884"/>
    <n v="62.352941176470587"/>
    <n v="76.862745098039227"/>
    <n v="0.63500000000000001"/>
    <x v="0"/>
    <x v="1"/>
    <n v="8462"/>
    <n v="5.16"/>
    <n v="13.8"/>
    <n v="41"/>
    <n v="266713"/>
    <n v="89"/>
    <n v="35.299999999999997"/>
    <s v="Raabin_WBC"/>
    <s v="Wright"/>
    <s v="Leica_DM2000"/>
    <n v="100"/>
    <n v="360"/>
    <n v="4.6800000000000001E-2"/>
    <n v="0.91979999999999995"/>
    <n v="0.97430000000000005"/>
    <n v="5.4500000000000104E-2"/>
  </r>
  <r>
    <s v="CELL_005700"/>
    <x v="3"/>
    <x v="0"/>
    <s v="Infection"/>
    <n v="15.01"/>
    <n v="77.7"/>
    <n v="0.748"/>
    <n v="0.29599999999999999"/>
    <n v="262.5"/>
    <n v="0.76300000000000001"/>
    <n v="0.17499999999999999"/>
    <n v="1.2"/>
    <n v="1"/>
    <n v="0.72399999999999998"/>
    <n v="556"/>
    <n v="83"/>
    <n v="206"/>
    <n v="152"/>
    <n v="173"/>
    <n v="80.784313725490193"/>
    <n v="59.607843137254903"/>
    <n v="67.843137254901961"/>
    <n v="0.79800000000000004"/>
    <x v="1"/>
    <x v="1"/>
    <n v="7052"/>
    <n v="4.87"/>
    <n v="19.600000000000001"/>
    <n v="43.6"/>
    <n v="182785"/>
    <n v="75"/>
    <n v="29.9"/>
    <s v="CytoData"/>
    <s v="May_Grunwald_Giemsa"/>
    <s v="Leica_DM2000"/>
    <n v="100"/>
    <n v="224"/>
    <n v="0.90990000000000004"/>
    <n v="0.74609999999999999"/>
    <n v="0.66200000000000003"/>
    <n v="-8.4099999999999953E-2"/>
  </r>
  <r>
    <s v="CELL_003693"/>
    <x v="2"/>
    <x v="1"/>
    <s v="Normal_RBC"/>
    <n v="8.11"/>
    <n v="0"/>
    <n v="0"/>
    <n v="1"/>
    <n v="0"/>
    <n v="0.95799999999999996"/>
    <n v="0.183"/>
    <n v="0.41"/>
    <n v="1"/>
    <n v="0.93500000000000005"/>
    <n v="179"/>
    <n v="49"/>
    <n v="237"/>
    <n v="119"/>
    <n v="112"/>
    <n v="92.941176470588232"/>
    <n v="46.666666666666664"/>
    <n v="43.921568627450981"/>
    <n v="0.441"/>
    <x v="1"/>
    <x v="0"/>
    <n v="4973"/>
    <n v="5.81"/>
    <n v="15.7"/>
    <n v="39.4"/>
    <n v="393590"/>
    <n v="101.9"/>
    <n v="34.200000000000003"/>
    <s v="Raabin_WBC"/>
    <s v="Giemsa"/>
    <s v="Leica_DM2000"/>
    <n v="100"/>
    <n v="256"/>
    <n v="7.4899999999999994E-2"/>
    <n v="0.92920000000000003"/>
    <n v="0.89070000000000005"/>
    <n v="-3.8499999999999979E-2"/>
  </r>
  <r>
    <s v="CELL_002259"/>
    <x v="4"/>
    <x v="1"/>
    <s v="Normal_WBC"/>
    <n v="14.95"/>
    <n v="72.7"/>
    <n v="0.30199999999999999"/>
    <n v="0.39500000000000002"/>
    <n v="184.0506329113924"/>
    <n v="0.86099999999999999"/>
    <n v="0.39500000000000002"/>
    <n v="2.66"/>
    <n v="1"/>
    <n v="0.86499999999999999"/>
    <n v="547"/>
    <n v="84"/>
    <n v="197"/>
    <n v="162"/>
    <n v="177"/>
    <n v="77.254901960784323"/>
    <n v="63.529411764705877"/>
    <n v="69.411764705882348"/>
    <n v="0.57599999999999996"/>
    <x v="1"/>
    <x v="1"/>
    <n v="7790"/>
    <n v="5.39"/>
    <n v="14.9"/>
    <n v="41.2"/>
    <n v="236543"/>
    <n v="103.3"/>
    <n v="35.4"/>
    <s v="PBC_Dataset"/>
    <s v="Wright"/>
    <s v="Zeiss_Axio"/>
    <n v="40"/>
    <n v="256"/>
    <n v="0.1159"/>
    <n v="1"/>
    <n v="0.91910000000000003"/>
    <n v="-8.0899999999999972E-2"/>
  </r>
  <r>
    <s v="CELL_004751"/>
    <x v="12"/>
    <x v="0"/>
    <s v="Anemia"/>
    <n v="5.0199999999999996"/>
    <n v="0"/>
    <n v="0"/>
    <n v="1"/>
    <n v="0"/>
    <n v="0.45600000000000002"/>
    <n v="0.77"/>
    <n v="0.53"/>
    <n v="1"/>
    <n v="0.755"/>
    <n v="73"/>
    <n v="33"/>
    <n v="220"/>
    <n v="123"/>
    <n v="125"/>
    <n v="86.274509803921575"/>
    <n v="48.235294117647058"/>
    <n v="49.019607843137251"/>
    <n v="0.48499999999999999"/>
    <x v="1"/>
    <x v="1"/>
    <n v="7173"/>
    <n v="6.25"/>
    <n v="15.3"/>
    <n v="43"/>
    <n v="329025"/>
    <n v="78.599999999999994"/>
    <n v="32.6"/>
    <s v="CytoData"/>
    <s v="Giemsa"/>
    <s v="Leica_DM2000"/>
    <n v="40"/>
    <n v="512"/>
    <n v="0.77100000000000002"/>
    <n v="0.85819999999999996"/>
    <n v="0.77200000000000002"/>
    <n v="-8.6199999999999943E-2"/>
  </r>
  <r>
    <s v="CELL_002963"/>
    <x v="2"/>
    <x v="1"/>
    <s v="Normal_RBC"/>
    <n v="7.2"/>
    <n v="0"/>
    <n v="0"/>
    <n v="1"/>
    <n v="0"/>
    <n v="0.88500000000000001"/>
    <n v="0.2"/>
    <n v="0.21"/>
    <n v="1"/>
    <n v="1"/>
    <n v="225"/>
    <n v="49"/>
    <n v="217"/>
    <n v="143"/>
    <n v="128"/>
    <n v="85.098039215686271"/>
    <n v="56.078431372549019"/>
    <n v="50.196078431372548"/>
    <n v="0.57099999999999995"/>
    <x v="0"/>
    <x v="1"/>
    <n v="5091"/>
    <n v="4.83"/>
    <n v="16.399999999999999"/>
    <n v="46.4"/>
    <n v="447902"/>
    <n v="77.900000000000006"/>
    <n v="36.200000000000003"/>
    <s v="CytoData"/>
    <s v="Wright"/>
    <s v="Leica_DM2000"/>
    <n v="100"/>
    <n v="512"/>
    <n v="0.13669999999999999"/>
    <n v="0.8821"/>
    <n v="0.96350000000000002"/>
    <n v="8.1400000000000028E-2"/>
  </r>
  <r>
    <s v="CELL_000060"/>
    <x v="1"/>
    <x v="1"/>
    <s v="Normal_WBC"/>
    <n v="12.32"/>
    <n v="51.1"/>
    <n v="0.51200000000000001"/>
    <n v="0.51700000000000002"/>
    <n v="98.839458413926494"/>
    <n v="0.876"/>
    <n v="0.502"/>
    <n v="3.58"/>
    <n v="3.3"/>
    <n v="0.65800000000000003"/>
    <n v="434"/>
    <n v="71"/>
    <n v="212"/>
    <n v="160"/>
    <n v="165"/>
    <n v="83.137254901960787"/>
    <n v="62.745098039215684"/>
    <n v="64.705882352941174"/>
    <n v="0.68899999999999995"/>
    <x v="0"/>
    <x v="0"/>
    <n v="8580"/>
    <n v="4.17"/>
    <n v="17.3"/>
    <n v="39.5"/>
    <n v="269954"/>
    <n v="95.5"/>
    <n v="30.8"/>
    <s v="PBC_Dataset"/>
    <s v="Giemsa"/>
    <s v="Leica_DM2000"/>
    <n v="100"/>
    <n v="360"/>
    <n v="5.2999999999999999E-2"/>
    <n v="0.91259999999999997"/>
    <n v="1"/>
    <n v="8.7400000000000033E-2"/>
  </r>
  <r>
    <s v="CELL_003923"/>
    <x v="7"/>
    <x v="1"/>
    <s v="Normal_Platelet"/>
    <n v="2.72"/>
    <n v="0"/>
    <n v="0"/>
    <n v="1"/>
    <n v="0"/>
    <n v="0.60299999999999998"/>
    <n v="4.8000000000000001E-2"/>
    <n v="2.86"/>
    <n v="1"/>
    <n v="0.8"/>
    <n v="23"/>
    <n v="22"/>
    <n v="209"/>
    <n v="134"/>
    <n v="175"/>
    <n v="81.960784313725483"/>
    <n v="52.549019607843142"/>
    <n v="68.627450980392155"/>
    <n v="0.40699999999999997"/>
    <x v="0"/>
    <x v="0"/>
    <n v="7554"/>
    <n v="5.07"/>
    <n v="10.3"/>
    <n v="42.3"/>
    <n v="134661"/>
    <n v="96.4"/>
    <n v="34.9"/>
    <s v="Raabin_WBC"/>
    <s v="May_Grunwald_Giemsa"/>
    <s v="Olympus_BX51"/>
    <n v="60"/>
    <n v="360"/>
    <n v="7.2700000000000001E-2"/>
    <n v="0.93689999999999996"/>
    <n v="0.93269999999999997"/>
    <n v="-4.1999999999999815E-3"/>
  </r>
  <r>
    <s v="CELL_001939"/>
    <x v="5"/>
    <x v="1"/>
    <s v="Normal_WBC"/>
    <n v="9.52"/>
    <n v="83.7"/>
    <n v="0.85099999999999998"/>
    <n v="0.247"/>
    <n v="338.86639676113361"/>
    <n v="0.85199999999999998"/>
    <n v="0.20100000000000001"/>
    <n v="1.17"/>
    <n v="1"/>
    <n v="0.86399999999999999"/>
    <n v="259"/>
    <n v="69"/>
    <n v="191"/>
    <n v="145"/>
    <n v="188"/>
    <n v="74.901960784313729"/>
    <n v="56.862745098039213"/>
    <n v="73.725490196078439"/>
    <n v="0.753"/>
    <x v="1"/>
    <x v="0"/>
    <n v="7870"/>
    <n v="4.25"/>
    <n v="12.5"/>
    <n v="45.2"/>
    <n v="210056"/>
    <n v="98.5"/>
    <n v="32.700000000000003"/>
    <s v="Raabin_WBC"/>
    <s v="Giemsa"/>
    <s v="Olympus_BX51"/>
    <n v="60"/>
    <n v="256"/>
    <n v="7.4300000000000005E-2"/>
    <n v="0.93010000000000004"/>
    <n v="1"/>
    <n v="6.9899999999999962E-2"/>
  </r>
  <r>
    <s v="CELL_003506"/>
    <x v="2"/>
    <x v="1"/>
    <s v="Normal_RBC"/>
    <n v="7.74"/>
    <n v="0"/>
    <n v="0"/>
    <n v="1"/>
    <n v="0"/>
    <n v="0.86099999999999999"/>
    <n v="0.157"/>
    <n v="0.41"/>
    <n v="1"/>
    <n v="0.94499999999999995"/>
    <n v="184"/>
    <n v="48"/>
    <n v="240"/>
    <n v="144"/>
    <n v="134"/>
    <n v="94.117647058823522"/>
    <n v="56.470588235294116"/>
    <n v="52.549019607843142"/>
    <n v="0.51400000000000001"/>
    <x v="1"/>
    <x v="1"/>
    <n v="3170"/>
    <n v="4.5599999999999996"/>
    <n v="14"/>
    <n v="44.9"/>
    <n v="253904"/>
    <n v="95.3"/>
    <n v="34.5"/>
    <s v="PBC_Dataset"/>
    <s v="Wright"/>
    <s v="Leica_DM2000"/>
    <n v="100"/>
    <n v="512"/>
    <n v="0.1061"/>
    <n v="0.87580000000000002"/>
    <n v="0.94630000000000003"/>
    <n v="7.0500000000000007E-2"/>
  </r>
  <r>
    <s v="CELL_005804"/>
    <x v="18"/>
    <x v="0"/>
    <s v="Artefact"/>
    <n v="5.3"/>
    <n v="0"/>
    <n v="0.42199999999999999"/>
    <n v="0.78"/>
    <n v="0"/>
    <n v="0.30099999999999999"/>
    <n v="0.33"/>
    <n v="3.43"/>
    <n v="1.4"/>
    <n v="0.54600000000000004"/>
    <n v="215"/>
    <n v="78"/>
    <n v="255"/>
    <n v="102"/>
    <n v="163"/>
    <n v="100"/>
    <n v="40"/>
    <n v="63.921568627450974"/>
    <n v="0.63200000000000001"/>
    <x v="0"/>
    <x v="1"/>
    <n v="5659"/>
    <n v="3.2"/>
    <n v="15.7"/>
    <n v="41.1"/>
    <n v="437894"/>
    <n v="90.8"/>
    <n v="35.4"/>
    <s v="PBC_Dataset"/>
    <s v="Giemsa"/>
    <s v="Olympus_BX51"/>
    <n v="60"/>
    <n v="256"/>
    <n v="0.69120000000000004"/>
    <n v="0.67900000000000005"/>
    <n v="1"/>
    <n v="0.32099999999999995"/>
  </r>
  <r>
    <s v="CELL_003263"/>
    <x v="2"/>
    <x v="1"/>
    <s v="Normal_RBC"/>
    <n v="8.41"/>
    <n v="0"/>
    <n v="0"/>
    <n v="1"/>
    <n v="0"/>
    <n v="0.92"/>
    <n v="0.2"/>
    <n v="0.57999999999999996"/>
    <n v="1"/>
    <n v="0.94199999999999995"/>
    <n v="199"/>
    <n v="46"/>
    <n v="221"/>
    <n v="128"/>
    <n v="130"/>
    <n v="86.666666666666671"/>
    <n v="50.196078431372548"/>
    <n v="50.980392156862742"/>
    <n v="0.43"/>
    <x v="1"/>
    <x v="1"/>
    <n v="5626"/>
    <n v="5.92"/>
    <n v="14.4"/>
    <n v="39.799999999999997"/>
    <n v="409142"/>
    <n v="97.6"/>
    <n v="33.799999999999997"/>
    <s v="Raabin_WBC"/>
    <s v="Giemsa"/>
    <s v="Leica_DM2000"/>
    <n v="40"/>
    <n v="224"/>
    <n v="0"/>
    <n v="0.92469999999999997"/>
    <n v="1"/>
    <n v="7.5300000000000034E-2"/>
  </r>
  <r>
    <s v="CELL_002814"/>
    <x v="2"/>
    <x v="1"/>
    <s v="Normal_RBC"/>
    <n v="7.13"/>
    <n v="0"/>
    <n v="0"/>
    <n v="1"/>
    <n v="0"/>
    <n v="0.83599999999999997"/>
    <n v="0.16800000000000001"/>
    <n v="0.27"/>
    <n v="1"/>
    <n v="0.95499999999999996"/>
    <n v="182"/>
    <n v="49"/>
    <n v="219"/>
    <n v="139"/>
    <n v="124"/>
    <n v="85.882352941176464"/>
    <n v="54.509803921568626"/>
    <n v="48.627450980392155"/>
    <n v="0.58399999999999996"/>
    <x v="1"/>
    <x v="1"/>
    <n v="6192"/>
    <n v="4.0199999999999996"/>
    <n v="12.5"/>
    <n v="32.6"/>
    <n v="263487"/>
    <n v="66.099999999999994"/>
    <n v="35.1"/>
    <s v="CytoData"/>
    <s v="Giemsa"/>
    <s v="Olympus_BX51"/>
    <n v="60"/>
    <n v="224"/>
    <n v="0.1057"/>
    <n v="0.81910000000000005"/>
    <n v="0.90910000000000002"/>
    <n v="8.9999999999999969E-2"/>
  </r>
  <r>
    <s v="CELL_005090"/>
    <x v="17"/>
    <x v="0"/>
    <s v="Sickle_Cell_Anemia"/>
    <n v="7.57"/>
    <n v="0"/>
    <n v="0"/>
    <n v="1"/>
    <n v="0"/>
    <n v="0.27600000000000002"/>
    <n v="0.9"/>
    <n v="0.65"/>
    <n v="1"/>
    <n v="0.80100000000000005"/>
    <n v="177"/>
    <n v="67"/>
    <n v="214"/>
    <n v="114"/>
    <n v="134"/>
    <n v="83.921568627450981"/>
    <n v="44.705882352941181"/>
    <n v="52.549019607843142"/>
    <n v="0.48899999999999999"/>
    <x v="1"/>
    <x v="1"/>
    <n v="5836"/>
    <n v="4.78"/>
    <n v="14.9"/>
    <n v="38.5"/>
    <n v="278886"/>
    <n v="100.4"/>
    <n v="30.9"/>
    <s v="Raabin_WBC"/>
    <s v="May_Grunwald_Giemsa"/>
    <s v="Leica_DM2000"/>
    <n v="60"/>
    <n v="224"/>
    <n v="0.83979999999999999"/>
    <n v="0.80489999999999995"/>
    <n v="0.71760000000000002"/>
    <n v="-8.7299999999999933E-2"/>
  </r>
  <r>
    <s v="CELL_003287"/>
    <x v="2"/>
    <x v="1"/>
    <s v="Normal_RBC"/>
    <n v="7.6"/>
    <n v="0"/>
    <n v="0"/>
    <n v="1"/>
    <n v="0"/>
    <n v="0.94499999999999995"/>
    <n v="0.20300000000000001"/>
    <n v="0.52"/>
    <n v="1"/>
    <n v="0.90100000000000002"/>
    <n v="173"/>
    <n v="46"/>
    <n v="245"/>
    <n v="132"/>
    <n v="126"/>
    <n v="96.078431372549019"/>
    <n v="51.764705882352949"/>
    <n v="49.411764705882355"/>
    <n v="0.57399999999999995"/>
    <x v="0"/>
    <x v="0"/>
    <n v="6774"/>
    <n v="4.04"/>
    <n v="15.1"/>
    <n v="45.7"/>
    <n v="251794"/>
    <n v="73.8"/>
    <n v="33.4"/>
    <s v="Raabin_WBC"/>
    <s v="Wright"/>
    <s v="Zeiss_Axio"/>
    <n v="40"/>
    <n v="360"/>
    <n v="0"/>
    <n v="0.92520000000000002"/>
    <n v="0.86250000000000004"/>
    <n v="-6.2699999999999978E-2"/>
  </r>
  <r>
    <s v="CELL_001079"/>
    <x v="1"/>
    <x v="1"/>
    <s v="Normal_WBC"/>
    <n v="11.82"/>
    <n v="54.7"/>
    <n v="0.627"/>
    <n v="0.45"/>
    <n v="121.55555555555556"/>
    <n v="0.77200000000000002"/>
    <n v="0.46100000000000002"/>
    <n v="3.5"/>
    <n v="3.1"/>
    <n v="0.76300000000000001"/>
    <n v="378"/>
    <n v="71"/>
    <n v="191"/>
    <n v="161"/>
    <n v="183"/>
    <n v="74.901960784313729"/>
    <n v="63.13725490196078"/>
    <n v="71.764705882352942"/>
    <n v="0.47199999999999998"/>
    <x v="2"/>
    <x v="0"/>
    <n v="3484"/>
    <n v="4.47"/>
    <n v="11.7"/>
    <n v="40.9"/>
    <n v="237085"/>
    <n v="102.4"/>
    <n v="32.200000000000003"/>
    <s v="PBC_Dataset"/>
    <s v="Wright"/>
    <s v="Olympus_BX51"/>
    <n v="40"/>
    <n v="360"/>
    <n v="7.1199999999999999E-2"/>
    <n v="0.9637"/>
    <n v="0.99360000000000004"/>
    <n v="2.9900000000000038E-2"/>
  </r>
  <r>
    <s v="CELL_004443"/>
    <x v="13"/>
    <x v="0"/>
    <s v="Leukemia"/>
    <n v="13.2"/>
    <n v="87.8"/>
    <n v="0.45500000000000002"/>
    <n v="0.26100000000000001"/>
    <n v="336.39846743295016"/>
    <n v="0.85299999999999998"/>
    <n v="0.25900000000000001"/>
    <n v="0.88"/>
    <n v="1"/>
    <n v="0.92"/>
    <n v="613"/>
    <n v="99"/>
    <n v="217"/>
    <n v="147"/>
    <n v="194"/>
    <n v="85.098039215686271"/>
    <n v="57.647058823529406"/>
    <n v="76.078431372549019"/>
    <n v="0.754"/>
    <x v="1"/>
    <x v="1"/>
    <n v="2203"/>
    <n v="5.5"/>
    <n v="14.8"/>
    <n v="29.6"/>
    <n v="188399"/>
    <n v="72.599999999999994"/>
    <n v="34.4"/>
    <s v="PBC_Dataset"/>
    <s v="Giemsa"/>
    <s v="Leica_DM2000"/>
    <n v="100"/>
    <n v="512"/>
    <n v="0.90069999999999995"/>
    <n v="0.70860000000000001"/>
    <n v="0.88360000000000005"/>
    <n v="0.17500000000000004"/>
  </r>
  <r>
    <s v="CELL_005373"/>
    <x v="0"/>
    <x v="0"/>
    <s v="Infection"/>
    <n v="13.02"/>
    <n v="61.8"/>
    <n v="0.53300000000000003"/>
    <n v="0.36299999999999999"/>
    <n v="170.24793388429751"/>
    <n v="0.67"/>
    <n v="0.34499999999999997"/>
    <n v="3.44"/>
    <n v="5.5"/>
    <n v="0.79400000000000004"/>
    <n v="524"/>
    <n v="73"/>
    <n v="217"/>
    <n v="153"/>
    <n v="177"/>
    <n v="85.098039215686271"/>
    <n v="60"/>
    <n v="69.411764705882348"/>
    <n v="0.68899999999999995"/>
    <x v="0"/>
    <x v="0"/>
    <n v="7191"/>
    <n v="5.36"/>
    <n v="12.7"/>
    <n v="44.7"/>
    <n v="296902"/>
    <n v="95.4"/>
    <n v="33.6"/>
    <s v="CytoData"/>
    <s v="May_Grunwald_Giemsa"/>
    <s v="Olympus_BX51"/>
    <n v="100"/>
    <n v="360"/>
    <n v="0.92789999999999995"/>
    <n v="0.80700000000000005"/>
    <n v="0.71930000000000005"/>
    <n v="-8.77E-2"/>
  </r>
  <r>
    <s v="CELL_005270"/>
    <x v="0"/>
    <x v="0"/>
    <s v="Infection"/>
    <n v="13.44"/>
    <n v="67.5"/>
    <n v="0.51400000000000001"/>
    <n v="0.33700000000000002"/>
    <n v="200.2967359050445"/>
    <n v="0.71299999999999997"/>
    <n v="0.62"/>
    <n v="3.73"/>
    <n v="6.1"/>
    <n v="0.73699999999999999"/>
    <n v="504"/>
    <n v="89"/>
    <n v="228"/>
    <n v="178"/>
    <n v="204"/>
    <n v="89.411764705882362"/>
    <n v="69.803921568627445"/>
    <n v="80"/>
    <n v="0.70199999999999996"/>
    <x v="1"/>
    <x v="1"/>
    <n v="8252"/>
    <n v="5.0599999999999996"/>
    <n v="14.7"/>
    <n v="34.700000000000003"/>
    <n v="245704"/>
    <n v="85.8"/>
    <n v="33.799999999999997"/>
    <s v="CytoData"/>
    <s v="Giemsa"/>
    <s v="Leica_DM2000"/>
    <n v="60"/>
    <n v="256"/>
    <n v="0.90380000000000005"/>
    <n v="0.89600000000000002"/>
    <n v="0.74490000000000001"/>
    <n v="-0.15110000000000001"/>
  </r>
  <r>
    <s v="CELL_005002"/>
    <x v="17"/>
    <x v="0"/>
    <s v="Sickle_Cell_Anemia"/>
    <n v="6.47"/>
    <n v="0"/>
    <n v="0"/>
    <n v="1"/>
    <n v="0"/>
    <n v="0.432"/>
    <n v="0.85699999999999998"/>
    <n v="0.5"/>
    <n v="1"/>
    <n v="0.78400000000000003"/>
    <n v="186"/>
    <n v="59"/>
    <n v="211"/>
    <n v="119"/>
    <n v="127"/>
    <n v="82.745098039215677"/>
    <n v="46.666666666666664"/>
    <n v="49.803921568627452"/>
    <n v="0.45200000000000001"/>
    <x v="1"/>
    <x v="0"/>
    <n v="8969"/>
    <n v="5.67"/>
    <n v="11.1"/>
    <n v="46.9"/>
    <n v="455174"/>
    <n v="89.2"/>
    <n v="34.4"/>
    <s v="Raabin_WBC"/>
    <s v="Wright"/>
    <s v="Leica_DM2000"/>
    <n v="40"/>
    <n v="512"/>
    <n v="0.73380000000000001"/>
    <n v="0.748"/>
    <n v="0.82050000000000001"/>
    <n v="7.2500000000000009E-2"/>
  </r>
  <r>
    <s v="CELL_002631"/>
    <x v="10"/>
    <x v="1"/>
    <s v="Normal_WBC"/>
    <n v="13.48"/>
    <n v="50.6"/>
    <n v="0.625"/>
    <n v="0.61199999999999999"/>
    <n v="82.679738562091501"/>
    <n v="0.76100000000000001"/>
    <n v="0.433"/>
    <n v="3.61"/>
    <n v="2.2000000000000002"/>
    <n v="0.751"/>
    <n v="449"/>
    <n v="79"/>
    <n v="210"/>
    <n v="151"/>
    <n v="158"/>
    <n v="82.35294117647058"/>
    <n v="59.215686274509807"/>
    <n v="61.96078431372549"/>
    <n v="0.66900000000000004"/>
    <x v="2"/>
    <x v="0"/>
    <n v="5403"/>
    <n v="5.59"/>
    <n v="17.2"/>
    <n v="40.700000000000003"/>
    <n v="282935"/>
    <n v="101.4"/>
    <n v="32.4"/>
    <s v="Raabin_WBC"/>
    <s v="Giemsa"/>
    <s v="Olympus_BX51"/>
    <n v="60"/>
    <n v="360"/>
    <n v="0.1138"/>
    <n v="0.75939999999999996"/>
    <n v="0.87680000000000002"/>
    <n v="0.11740000000000006"/>
  </r>
  <r>
    <s v="CELL_004710"/>
    <x v="12"/>
    <x v="0"/>
    <s v="Anemia"/>
    <n v="4.55"/>
    <n v="0"/>
    <n v="0"/>
    <n v="1"/>
    <n v="0"/>
    <n v="0.221"/>
    <n v="0.77800000000000002"/>
    <n v="0.56999999999999995"/>
    <n v="1"/>
    <n v="0.69599999999999995"/>
    <n v="100"/>
    <n v="32"/>
    <n v="230"/>
    <n v="123"/>
    <n v="118"/>
    <n v="90.196078431372555"/>
    <n v="48.235294117647058"/>
    <n v="46.274509803921568"/>
    <n v="0.56899999999999995"/>
    <x v="0"/>
    <x v="0"/>
    <n v="5989"/>
    <n v="4.92"/>
    <n v="14"/>
    <n v="40"/>
    <n v="75288"/>
    <n v="85.5"/>
    <n v="34.700000000000003"/>
    <s v="PBC_Dataset"/>
    <s v="Wright"/>
    <s v="Leica_DM2000"/>
    <n v="60"/>
    <n v="360"/>
    <n v="0.95720000000000005"/>
    <n v="0.69310000000000005"/>
    <n v="0.7702"/>
    <n v="7.7099999999999946E-2"/>
  </r>
  <r>
    <s v="CELL_004249"/>
    <x v="8"/>
    <x v="0"/>
    <s v="Leukemia"/>
    <n v="13.55"/>
    <n v="84.6"/>
    <n v="0.51100000000000001"/>
    <n v="0.13300000000000001"/>
    <n v="636.09022556390971"/>
    <n v="0.75700000000000001"/>
    <n v="0.23300000000000001"/>
    <n v="0.71"/>
    <n v="1.1000000000000001"/>
    <n v="0.85899999999999999"/>
    <n v="720"/>
    <n v="103"/>
    <n v="196"/>
    <n v="148"/>
    <n v="157"/>
    <n v="76.862745098039227"/>
    <n v="58.039215686274517"/>
    <n v="61.568627450980394"/>
    <n v="0.72"/>
    <x v="0"/>
    <x v="1"/>
    <n v="9898"/>
    <n v="3.51"/>
    <n v="15"/>
    <n v="45.8"/>
    <n v="228758"/>
    <n v="68.5"/>
    <n v="33.9"/>
    <s v="Raabin_WBC"/>
    <s v="May_Grunwald_Giemsa"/>
    <s v="Olympus_BX51"/>
    <n v="60"/>
    <n v="512"/>
    <n v="0.85850000000000004"/>
    <n v="0.78369999999999995"/>
    <n v="0.69089999999999996"/>
    <n v="-9.2799999999999994E-2"/>
  </r>
  <r>
    <s v="CELL_003275"/>
    <x v="2"/>
    <x v="1"/>
    <s v="Normal_RBC"/>
    <n v="7.83"/>
    <n v="0"/>
    <n v="0"/>
    <n v="1"/>
    <n v="0"/>
    <n v="0.91100000000000003"/>
    <n v="0.218"/>
    <n v="0.48"/>
    <n v="1"/>
    <n v="0.873"/>
    <n v="194"/>
    <n v="41"/>
    <n v="240"/>
    <n v="139"/>
    <n v="121"/>
    <n v="94.117647058823522"/>
    <n v="54.509803921568626"/>
    <n v="47.450980392156858"/>
    <n v="0.47299999999999998"/>
    <x v="2"/>
    <x v="0"/>
    <n v="10440"/>
    <n v="5.13"/>
    <n v="11.6"/>
    <n v="51"/>
    <n v="240780"/>
    <n v="103.7"/>
    <n v="34.799999999999997"/>
    <s v="Raabin_WBC"/>
    <s v="Giemsa"/>
    <s v="Olympus_BX51"/>
    <n v="100"/>
    <n v="512"/>
    <n v="0.14630000000000001"/>
    <n v="0.99950000000000006"/>
    <n v="0.86539999999999995"/>
    <n v="-0.13410000000000011"/>
  </r>
  <r>
    <s v="CELL_000941"/>
    <x v="1"/>
    <x v="1"/>
    <s v="Normal_WBC"/>
    <n v="11.33"/>
    <n v="49.5"/>
    <n v="0.61699999999999999"/>
    <n v="0.52500000000000002"/>
    <n v="94.285714285714278"/>
    <n v="0.82199999999999995"/>
    <n v="0.39"/>
    <n v="2.71"/>
    <n v="4.2"/>
    <n v="0.84899999999999998"/>
    <n v="521"/>
    <n v="62"/>
    <n v="222"/>
    <n v="168"/>
    <n v="179"/>
    <n v="87.058823529411768"/>
    <n v="65.882352941176464"/>
    <n v="70.196078431372541"/>
    <n v="0.745"/>
    <x v="1"/>
    <x v="0"/>
    <n v="8005"/>
    <n v="5.34"/>
    <n v="9.6999999999999993"/>
    <n v="35.799999999999997"/>
    <n v="333811"/>
    <n v="95.5"/>
    <n v="36.200000000000003"/>
    <s v="PBC_Dataset"/>
    <s v="May_Grunwald_Giemsa"/>
    <s v="Olympus_BX51"/>
    <n v="100"/>
    <n v="512"/>
    <n v="0.1119"/>
    <n v="0.83640000000000003"/>
    <n v="0.84650000000000003"/>
    <n v="1.0099999999999998E-2"/>
  </r>
  <r>
    <s v="CELL_001081"/>
    <x v="1"/>
    <x v="1"/>
    <s v="Normal_WBC"/>
    <n v="12.45"/>
    <n v="53.5"/>
    <n v="0.48799999999999999"/>
    <n v="0.52500000000000002"/>
    <n v="101.9047619047619"/>
    <n v="0.81799999999999995"/>
    <n v="0.48499999999999999"/>
    <n v="2.72"/>
    <n v="3.1"/>
    <n v="0.88"/>
    <n v="417"/>
    <n v="67"/>
    <n v="202"/>
    <n v="159"/>
    <n v="200"/>
    <n v="79.215686274509807"/>
    <n v="62.352941176470587"/>
    <n v="78.431372549019613"/>
    <n v="0.63900000000000001"/>
    <x v="2"/>
    <x v="1"/>
    <n v="8976"/>
    <n v="4.92"/>
    <n v="14.9"/>
    <n v="46.5"/>
    <n v="192308"/>
    <n v="110.9"/>
    <n v="33.9"/>
    <s v="CytoData"/>
    <s v="Giemsa"/>
    <s v="Leica_DM2000"/>
    <n v="40"/>
    <n v="360"/>
    <n v="7.3499999999999996E-2"/>
    <n v="0.89410000000000001"/>
    <n v="0.96240000000000003"/>
    <n v="6.8300000000000027E-2"/>
  </r>
  <r>
    <s v="CELL_000188"/>
    <x v="1"/>
    <x v="1"/>
    <s v="Normal_WBC"/>
    <n v="9.6999999999999993"/>
    <n v="63.9"/>
    <n v="0.58899999999999997"/>
    <n v="0.44700000000000001"/>
    <n v="142.95302013422818"/>
    <n v="0.83399999999999996"/>
    <n v="0.26400000000000001"/>
    <n v="2.87"/>
    <n v="3.4"/>
    <n v="0.88800000000000001"/>
    <n v="417"/>
    <n v="75"/>
    <n v="201"/>
    <n v="167"/>
    <n v="210"/>
    <n v="78.82352941176471"/>
    <n v="65.490196078431367"/>
    <n v="82.35294117647058"/>
    <n v="0.72"/>
    <x v="0"/>
    <x v="1"/>
    <n v="6796"/>
    <n v="4.25"/>
    <n v="11"/>
    <n v="36.200000000000003"/>
    <n v="177572"/>
    <n v="105.2"/>
    <n v="32.299999999999997"/>
    <s v="Raabin_WBC"/>
    <s v="Giemsa"/>
    <s v="Leica_DM2000"/>
    <n v="40"/>
    <n v="256"/>
    <n v="0.11609999999999999"/>
    <n v="0.87209999999999999"/>
    <n v="1"/>
    <n v="0.12790000000000001"/>
  </r>
  <r>
    <s v="CELL_003575"/>
    <x v="2"/>
    <x v="1"/>
    <s v="Normal_RBC"/>
    <n v="7.63"/>
    <n v="0"/>
    <n v="0"/>
    <n v="1"/>
    <n v="0"/>
    <n v="0.86599999999999999"/>
    <n v="0.18099999999999999"/>
    <n v="0.5"/>
    <n v="1"/>
    <n v="0.97699999999999998"/>
    <n v="183"/>
    <n v="36"/>
    <n v="243"/>
    <n v="136"/>
    <n v="121"/>
    <n v="95.294117647058812"/>
    <n v="53.333333333333336"/>
    <n v="47.450980392156858"/>
    <n v="0.71"/>
    <x v="1"/>
    <x v="0"/>
    <n v="7207"/>
    <n v="5.67"/>
    <n v="17.399999999999999"/>
    <n v="52.7"/>
    <n v="147429"/>
    <n v="89.2"/>
    <n v="31.6"/>
    <s v="PBC_Dataset"/>
    <s v="Giemsa"/>
    <s v="Olympus_BX51"/>
    <n v="100"/>
    <n v="256"/>
    <n v="0.18099999999999999"/>
    <n v="0.98309999999999997"/>
    <n v="0.87649999999999995"/>
    <n v="-0.10660000000000003"/>
  </r>
  <r>
    <s v="CELL_004183"/>
    <x v="8"/>
    <x v="0"/>
    <s v="Leukemia"/>
    <n v="16.55"/>
    <n v="80.400000000000006"/>
    <n v="0.29799999999999999"/>
    <n v="0.22600000000000001"/>
    <n v="355.75221238938053"/>
    <n v="0.79500000000000004"/>
    <n v="0.36299999999999999"/>
    <n v="0.57999999999999996"/>
    <n v="1"/>
    <n v="0.84399999999999997"/>
    <n v="602"/>
    <n v="107"/>
    <n v="181"/>
    <n v="145"/>
    <n v="178"/>
    <n v="70.980392156862749"/>
    <n v="56.862745098039213"/>
    <n v="69.803921568627445"/>
    <n v="0.65900000000000003"/>
    <x v="2"/>
    <x v="1"/>
    <n v="4271"/>
    <n v="5.38"/>
    <n v="16.7"/>
    <n v="40.5"/>
    <n v="275075"/>
    <n v="94.6"/>
    <n v="34.700000000000003"/>
    <s v="Raabin_WBC"/>
    <s v="Giemsa"/>
    <s v="Olympus_BX51"/>
    <n v="100"/>
    <n v="360"/>
    <n v="0.84450000000000003"/>
    <n v="0.90290000000000004"/>
    <n v="0.83620000000000005"/>
    <n v="-6.6699999999999982E-2"/>
  </r>
  <r>
    <s v="CELL_002086"/>
    <x v="4"/>
    <x v="1"/>
    <s v="Normal_WBC"/>
    <n v="14.81"/>
    <n v="58.1"/>
    <n v="0.40200000000000002"/>
    <n v="0.39700000000000002"/>
    <n v="146.34760705289673"/>
    <n v="0.89800000000000002"/>
    <n v="0.65100000000000002"/>
    <n v="1.93"/>
    <n v="1.4"/>
    <n v="0.70699999999999996"/>
    <n v="545"/>
    <n v="81"/>
    <n v="191"/>
    <n v="169"/>
    <n v="200"/>
    <n v="74.901960784313729"/>
    <n v="66.274509803921561"/>
    <n v="78.431372549019613"/>
    <n v="0.65300000000000002"/>
    <x v="1"/>
    <x v="0"/>
    <n v="10644"/>
    <n v="4.58"/>
    <n v="13.9"/>
    <n v="38"/>
    <n v="86126"/>
    <n v="97.6"/>
    <n v="31.8"/>
    <s v="CytoData"/>
    <s v="Giemsa"/>
    <s v="Zeiss_Axio"/>
    <n v="60"/>
    <n v="224"/>
    <n v="5.8799999999999998E-2"/>
    <n v="0.91920000000000002"/>
    <n v="0.95450000000000002"/>
    <n v="3.5299999999999998E-2"/>
  </r>
  <r>
    <s v="CELL_002250"/>
    <x v="4"/>
    <x v="1"/>
    <s v="Normal_WBC"/>
    <n v="17.36"/>
    <n v="62.2"/>
    <n v="0.45800000000000002"/>
    <n v="0.45800000000000002"/>
    <n v="135.80786026200875"/>
    <n v="0.64"/>
    <n v="0.45300000000000001"/>
    <n v="2.6"/>
    <n v="1.2"/>
    <n v="0.73699999999999999"/>
    <n v="708"/>
    <n v="85"/>
    <n v="194"/>
    <n v="164"/>
    <n v="180"/>
    <n v="76.078431372549019"/>
    <n v="64.313725490196077"/>
    <n v="70.588235294117652"/>
    <n v="0.52600000000000002"/>
    <x v="1"/>
    <x v="0"/>
    <n v="9015"/>
    <n v="5.01"/>
    <n v="12.5"/>
    <n v="40.799999999999997"/>
    <n v="222895"/>
    <n v="93.4"/>
    <n v="32.1"/>
    <s v="Raabin_WBC"/>
    <s v="Giemsa"/>
    <s v="Olympus_BX51"/>
    <n v="100"/>
    <n v="256"/>
    <n v="0.1235"/>
    <n v="1"/>
    <n v="0.86629999999999996"/>
    <n v="-0.13370000000000004"/>
  </r>
  <r>
    <s v="CELL_003542"/>
    <x v="2"/>
    <x v="1"/>
    <s v="Normal_RBC"/>
    <n v="8.23"/>
    <n v="0"/>
    <n v="0"/>
    <n v="1"/>
    <n v="0"/>
    <n v="0.88300000000000001"/>
    <n v="0.20100000000000001"/>
    <n v="0.78"/>
    <n v="1"/>
    <n v="0.94899999999999995"/>
    <n v="165"/>
    <n v="41"/>
    <n v="224"/>
    <n v="130"/>
    <n v="123"/>
    <n v="87.843137254901961"/>
    <n v="50.980392156862742"/>
    <n v="48.235294117647058"/>
    <n v="0.438"/>
    <x v="0"/>
    <x v="1"/>
    <n v="5967"/>
    <n v="5.33"/>
    <n v="13.7"/>
    <n v="41.5"/>
    <n v="257287"/>
    <n v="91.2"/>
    <n v="34.799999999999997"/>
    <s v="PBC_Dataset"/>
    <s v="Giemsa"/>
    <s v="Leica_DM2000"/>
    <n v="100"/>
    <n v="512"/>
    <n v="0.15720000000000001"/>
    <n v="0.86939999999999995"/>
    <n v="0.97540000000000004"/>
    <n v="0.10600000000000009"/>
  </r>
  <r>
    <s v="CELL_005751"/>
    <x v="6"/>
    <x v="0"/>
    <s v="Artefact"/>
    <n v="11.36"/>
    <n v="89.9"/>
    <n v="0.63800000000000001"/>
    <n v="0.121"/>
    <n v="742.97520661157034"/>
    <n v="0.33400000000000002"/>
    <n v="0.63700000000000001"/>
    <n v="0.78"/>
    <n v="1"/>
    <n v="0.53800000000000003"/>
    <n v="381"/>
    <n v="96"/>
    <n v="187"/>
    <n v="152"/>
    <n v="217"/>
    <n v="73.333333333333329"/>
    <n v="59.607843137254903"/>
    <n v="85.098039215686271"/>
    <n v="0.81299999999999994"/>
    <x v="2"/>
    <x v="1"/>
    <n v="10419"/>
    <n v="3.5"/>
    <n v="10.8"/>
    <n v="41.8"/>
    <n v="189618"/>
    <n v="97.5"/>
    <n v="36"/>
    <s v="PBC_Dataset"/>
    <s v="Wright"/>
    <s v="Leica_DM2000"/>
    <n v="60"/>
    <n v="256"/>
    <n v="0.78779999999999994"/>
    <n v="0.81140000000000001"/>
    <n v="0.83830000000000005"/>
    <n v="2.6900000000000035E-2"/>
  </r>
  <r>
    <s v="CELL_002024"/>
    <x v="4"/>
    <x v="1"/>
    <s v="Normal_WBC"/>
    <n v="14.86"/>
    <n v="61.1"/>
    <n v="0.504"/>
    <n v="0.3"/>
    <n v="203.66666666666669"/>
    <n v="0.79300000000000004"/>
    <n v="0.69599999999999995"/>
    <n v="1.64"/>
    <n v="1.5"/>
    <n v="0.68899999999999995"/>
    <n v="555"/>
    <n v="98"/>
    <n v="206"/>
    <n v="164"/>
    <n v="195"/>
    <n v="80.784313725490193"/>
    <n v="64.313725490196077"/>
    <n v="76.470588235294116"/>
    <n v="0.65600000000000003"/>
    <x v="1"/>
    <x v="0"/>
    <n v="7127"/>
    <n v="3.65"/>
    <n v="13.4"/>
    <n v="45.4"/>
    <n v="343926"/>
    <n v="86.3"/>
    <n v="34.6"/>
    <s v="CytoData"/>
    <s v="Giemsa"/>
    <s v="Olympus_BX51"/>
    <n v="100"/>
    <n v="256"/>
    <n v="3.9699999999999999E-2"/>
    <n v="0.97719999999999996"/>
    <n v="0.9859"/>
    <n v="8.700000000000041E-3"/>
  </r>
  <r>
    <s v="CELL_005063"/>
    <x v="17"/>
    <x v="0"/>
    <s v="Sickle_Cell_Anemia"/>
    <n v="5.8"/>
    <n v="0"/>
    <n v="0"/>
    <n v="1"/>
    <n v="0"/>
    <n v="0.35399999999999998"/>
    <n v="0.90200000000000002"/>
    <n v="0.1"/>
    <n v="1"/>
    <n v="0.76200000000000001"/>
    <n v="173"/>
    <n v="58"/>
    <n v="223"/>
    <n v="117"/>
    <n v="106"/>
    <n v="87.450980392156865"/>
    <n v="45.882352941176471"/>
    <n v="41.568627450980394"/>
    <n v="0.55300000000000005"/>
    <x v="1"/>
    <x v="0"/>
    <n v="3975"/>
    <n v="3.94"/>
    <n v="12.1"/>
    <n v="33.200000000000003"/>
    <n v="98413"/>
    <n v="82.2"/>
    <n v="36.799999999999997"/>
    <s v="PBC_Dataset"/>
    <s v="Giemsa"/>
    <s v="Olympus_BX51"/>
    <n v="100"/>
    <n v="360"/>
    <n v="0.83399999999999996"/>
    <n v="0.70340000000000003"/>
    <n v="0.81610000000000005"/>
    <n v="0.11270000000000002"/>
  </r>
  <r>
    <s v="CELL_001493"/>
    <x v="5"/>
    <x v="1"/>
    <s v="Normal_WBC"/>
    <n v="9.7200000000000006"/>
    <n v="84.6"/>
    <n v="0.75600000000000001"/>
    <n v="0.188"/>
    <n v="449.99999999999994"/>
    <n v="0.88200000000000001"/>
    <n v="0.34699999999999998"/>
    <n v="1.1200000000000001"/>
    <n v="1"/>
    <n v="0.86399999999999999"/>
    <n v="243"/>
    <n v="66"/>
    <n v="206"/>
    <n v="150"/>
    <n v="159"/>
    <n v="80.784313725490193"/>
    <n v="58.82352941176471"/>
    <n v="62.352941176470587"/>
    <n v="0.66900000000000004"/>
    <x v="0"/>
    <x v="0"/>
    <n v="7859"/>
    <n v="4.33"/>
    <n v="15.1"/>
    <n v="35.9"/>
    <n v="220994"/>
    <n v="80.8"/>
    <n v="34.299999999999997"/>
    <s v="PBC_Dataset"/>
    <s v="Wright"/>
    <s v="Leica_DM2000"/>
    <n v="60"/>
    <n v="256"/>
    <n v="0.1215"/>
    <n v="0.90980000000000005"/>
    <n v="0.94710000000000005"/>
    <n v="3.73E-2"/>
  </r>
  <r>
    <s v="CELL_004512"/>
    <x v="16"/>
    <x v="0"/>
    <s v="Anemia"/>
    <n v="7.62"/>
    <n v="0"/>
    <n v="0"/>
    <n v="1"/>
    <n v="0"/>
    <n v="0.56100000000000005"/>
    <n v="0.73899999999999999"/>
    <n v="0.45"/>
    <n v="1"/>
    <n v="0.90800000000000003"/>
    <n v="164"/>
    <n v="60"/>
    <n v="243"/>
    <n v="121"/>
    <n v="124"/>
    <n v="95.294117647058812"/>
    <n v="47.450980392156858"/>
    <n v="48.627450980392155"/>
    <n v="0.52100000000000002"/>
    <x v="0"/>
    <x v="1"/>
    <n v="3848"/>
    <n v="5.2"/>
    <n v="12.6"/>
    <n v="48.2"/>
    <n v="127166"/>
    <n v="86.7"/>
    <n v="36.5"/>
    <s v="PBC_Dataset"/>
    <s v="Wright"/>
    <s v="Olympus_BX51"/>
    <n v="100"/>
    <n v="256"/>
    <n v="0.94130000000000003"/>
    <n v="0.78879999999999995"/>
    <n v="0.68940000000000001"/>
    <n v="-9.9399999999999933E-2"/>
  </r>
  <r>
    <s v="CELL_003884"/>
    <x v="7"/>
    <x v="1"/>
    <s v="Normal_Platelet"/>
    <n v="2.76"/>
    <n v="0"/>
    <n v="0"/>
    <n v="1"/>
    <n v="0"/>
    <n v="0.77200000000000002"/>
    <n v="0.53800000000000003"/>
    <n v="2.1"/>
    <n v="1"/>
    <n v="0.76200000000000001"/>
    <n v="31"/>
    <n v="17"/>
    <n v="215"/>
    <n v="151"/>
    <n v="169"/>
    <n v="84.313725490196077"/>
    <n v="59.215686274509807"/>
    <n v="66.274509803921561"/>
    <n v="0.55100000000000005"/>
    <x v="1"/>
    <x v="1"/>
    <n v="10146"/>
    <n v="6.24"/>
    <n v="13.2"/>
    <n v="45.7"/>
    <n v="260274"/>
    <n v="91.7"/>
    <n v="30.8"/>
    <s v="Raabin_WBC"/>
    <s v="Giemsa"/>
    <s v="Zeiss_Axio"/>
    <n v="60"/>
    <n v="224"/>
    <n v="0.1176"/>
    <n v="0.9446"/>
    <n v="0.92969999999999997"/>
    <n v="-1.4900000000000024E-2"/>
  </r>
  <r>
    <s v="CELL_000227"/>
    <x v="1"/>
    <x v="1"/>
    <s v="Normal_WBC"/>
    <n v="12.2"/>
    <n v="57.4"/>
    <n v="0.48899999999999999"/>
    <n v="0.40100000000000002"/>
    <n v="143.14214463840398"/>
    <n v="0.83699999999999997"/>
    <n v="0.374"/>
    <n v="3.34"/>
    <n v="3.3"/>
    <n v="0.86499999999999999"/>
    <n v="389"/>
    <n v="70"/>
    <n v="221"/>
    <n v="177"/>
    <n v="177"/>
    <n v="86.666666666666671"/>
    <n v="69.411764705882348"/>
    <n v="69.411764705882348"/>
    <n v="0.78700000000000003"/>
    <x v="1"/>
    <x v="1"/>
    <n v="7783"/>
    <n v="5.96"/>
    <n v="13.5"/>
    <n v="34.4"/>
    <n v="305119"/>
    <n v="100.2"/>
    <n v="33.200000000000003"/>
    <s v="CytoData"/>
    <s v="Giemsa"/>
    <s v="Olympus_BX51"/>
    <n v="100"/>
    <n v="360"/>
    <n v="0"/>
    <n v="0.9123"/>
    <n v="0.96599999999999997"/>
    <n v="5.369999999999997E-2"/>
  </r>
  <r>
    <s v="CELL_001014"/>
    <x v="1"/>
    <x v="1"/>
    <s v="Normal_WBC"/>
    <n v="13.09"/>
    <n v="57"/>
    <n v="0.61699999999999999"/>
    <n v="0.36799999999999999"/>
    <n v="154.89130434782609"/>
    <n v="0.73099999999999998"/>
    <n v="0.499"/>
    <n v="4.05"/>
    <n v="4.3"/>
    <n v="0.93100000000000005"/>
    <n v="448"/>
    <n v="76"/>
    <n v="196"/>
    <n v="151"/>
    <n v="155"/>
    <n v="76.862745098039227"/>
    <n v="59.215686274509807"/>
    <n v="60.784313725490193"/>
    <n v="0.627"/>
    <x v="1"/>
    <x v="1"/>
    <n v="1853"/>
    <n v="4.3600000000000003"/>
    <n v="16.100000000000001"/>
    <n v="40.9"/>
    <n v="353252"/>
    <n v="87.6"/>
    <n v="35.5"/>
    <s v="PBC_Dataset"/>
    <s v="May_Grunwald_Giemsa"/>
    <s v="Leica_DM2000"/>
    <n v="100"/>
    <n v="360"/>
    <n v="4.3799999999999999E-2"/>
    <n v="0.91859999999999997"/>
    <n v="0.81430000000000002"/>
    <n v="-0.10429999999999995"/>
  </r>
  <r>
    <s v="CELL_002584"/>
    <x v="10"/>
    <x v="1"/>
    <s v="Normal_WBC"/>
    <n v="13.9"/>
    <n v="43.1"/>
    <n v="0.60099999999999998"/>
    <n v="0.51200000000000001"/>
    <n v="84.1796875"/>
    <n v="0.83099999999999996"/>
    <n v="0.54"/>
    <n v="5.14"/>
    <n v="2"/>
    <n v="0.71799999999999997"/>
    <n v="487"/>
    <n v="75"/>
    <n v="219"/>
    <n v="134"/>
    <n v="154"/>
    <n v="85.882352941176464"/>
    <n v="52.549019607843142"/>
    <n v="60.392156862745097"/>
    <n v="0.63800000000000001"/>
    <x v="2"/>
    <x v="0"/>
    <n v="5609"/>
    <n v="4.38"/>
    <n v="9"/>
    <n v="43.1"/>
    <n v="208767"/>
    <n v="79.8"/>
    <n v="30.8"/>
    <s v="Raabin_WBC"/>
    <s v="May_Grunwald_Giemsa"/>
    <s v="Zeiss_Axio"/>
    <n v="100"/>
    <n v="224"/>
    <n v="1.61E-2"/>
    <n v="0.86499999999999999"/>
    <n v="0.91269999999999996"/>
    <n v="4.7699999999999965E-2"/>
  </r>
  <r>
    <s v="CELL_001930"/>
    <x v="5"/>
    <x v="1"/>
    <s v="Normal_WBC"/>
    <n v="7.63"/>
    <n v="73.400000000000006"/>
    <n v="0.875"/>
    <n v="0.19800000000000001"/>
    <n v="370.70707070707073"/>
    <n v="0.88200000000000001"/>
    <n v="0.19500000000000001"/>
    <n v="0.78"/>
    <n v="1.1000000000000001"/>
    <n v="0.93600000000000005"/>
    <n v="251"/>
    <n v="67"/>
    <n v="208"/>
    <n v="144"/>
    <n v="191"/>
    <n v="81.568627450980387"/>
    <n v="56.470588235294116"/>
    <n v="74.901960784313729"/>
    <n v="0.69799999999999995"/>
    <x v="1"/>
    <x v="1"/>
    <n v="7780"/>
    <n v="3.97"/>
    <n v="16"/>
    <n v="40.200000000000003"/>
    <n v="394115"/>
    <n v="107.1"/>
    <n v="33.799999999999997"/>
    <s v="PBC_Dataset"/>
    <s v="Giemsa"/>
    <s v="Zeiss_Axio"/>
    <n v="60"/>
    <n v="360"/>
    <n v="0"/>
    <n v="0.87549999999999994"/>
    <n v="0.94579999999999997"/>
    <n v="7.0300000000000029E-2"/>
  </r>
  <r>
    <s v="CELL_004130"/>
    <x v="8"/>
    <x v="0"/>
    <s v="Leukemia"/>
    <n v="17.5"/>
    <n v="95.9"/>
    <n v="0.28399999999999997"/>
    <n v="0.10299999999999999"/>
    <n v="931.0679611650487"/>
    <n v="0.745"/>
    <n v="0.13900000000000001"/>
    <n v="0.93"/>
    <n v="1"/>
    <n v="0.83699999999999997"/>
    <n v="681"/>
    <n v="85"/>
    <n v="207"/>
    <n v="170"/>
    <n v="207"/>
    <n v="81.17647058823529"/>
    <n v="66.666666666666657"/>
    <n v="81.17647058823529"/>
    <n v="0.70399999999999996"/>
    <x v="0"/>
    <x v="0"/>
    <n v="6398"/>
    <n v="4.26"/>
    <n v="13.5"/>
    <n v="36.700000000000003"/>
    <n v="229103"/>
    <n v="87.2"/>
    <n v="34.200000000000003"/>
    <s v="PBC_Dataset"/>
    <s v="May_Grunwald_Giemsa"/>
    <s v="Olympus_BX51"/>
    <n v="40"/>
    <n v="512"/>
    <n v="0.80859999999999999"/>
    <n v="0.78690000000000004"/>
    <n v="0.86939999999999995"/>
    <n v="8.2499999999999907E-2"/>
  </r>
  <r>
    <s v="CELL_005786"/>
    <x v="6"/>
    <x v="0"/>
    <s v="Artefact"/>
    <n v="8.67"/>
    <n v="99"/>
    <n v="0.79100000000000004"/>
    <n v="0.107"/>
    <n v="925.23364485981313"/>
    <n v="0.502"/>
    <n v="0.63400000000000001"/>
    <n v="1.23"/>
    <n v="1"/>
    <n v="0.47"/>
    <n v="297"/>
    <n v="100"/>
    <n v="247"/>
    <n v="161"/>
    <n v="209"/>
    <n v="96.862745098039213"/>
    <n v="63.13725490196078"/>
    <n v="81.960784313725483"/>
    <n v="0.91200000000000003"/>
    <x v="0"/>
    <x v="1"/>
    <n v="3679"/>
    <n v="5.15"/>
    <n v="13.9"/>
    <n v="48.2"/>
    <n v="176654"/>
    <n v="96.5"/>
    <n v="31.8"/>
    <s v="PBC_Dataset"/>
    <s v="Wright"/>
    <s v="Olympus_BX51"/>
    <n v="100"/>
    <n v="224"/>
    <n v="0.81769999999999998"/>
    <n v="0.71870000000000001"/>
    <n v="0.71350000000000002"/>
    <n v="-5.1999999999999824E-3"/>
  </r>
  <r>
    <s v="CELL_001405"/>
    <x v="5"/>
    <x v="1"/>
    <s v="Normal_WBC"/>
    <n v="10.050000000000001"/>
    <n v="76.099999999999994"/>
    <n v="0.88400000000000001"/>
    <n v="0.19700000000000001"/>
    <n v="386.29441624365478"/>
    <n v="0.92300000000000004"/>
    <n v="0.16600000000000001"/>
    <n v="0.51"/>
    <n v="1"/>
    <n v="1"/>
    <n v="256"/>
    <n v="65"/>
    <n v="184"/>
    <n v="157"/>
    <n v="199"/>
    <n v="72.156862745098039"/>
    <n v="61.568627450980394"/>
    <n v="78.039215686274517"/>
    <n v="0.89"/>
    <x v="1"/>
    <x v="0"/>
    <n v="6205"/>
    <n v="5.17"/>
    <n v="13.2"/>
    <n v="35.799999999999997"/>
    <n v="364394"/>
    <n v="94.1"/>
    <n v="34.200000000000003"/>
    <s v="PBC_Dataset"/>
    <s v="Wright"/>
    <s v="Zeiss_Axio"/>
    <n v="100"/>
    <n v="512"/>
    <n v="7.7499999999999999E-2"/>
    <n v="0.92430000000000001"/>
    <n v="0.95789999999999997"/>
    <n v="3.3599999999999963E-2"/>
  </r>
  <r>
    <s v="CELL_002180"/>
    <x v="4"/>
    <x v="1"/>
    <s v="Normal_WBC"/>
    <n v="15.02"/>
    <n v="61.7"/>
    <n v="0.46700000000000003"/>
    <n v="0.26500000000000001"/>
    <n v="232.83018867924528"/>
    <n v="0.79200000000000004"/>
    <n v="0.59199999999999997"/>
    <n v="2.4300000000000002"/>
    <n v="1"/>
    <n v="0.748"/>
    <n v="655"/>
    <n v="82"/>
    <n v="203"/>
    <n v="146"/>
    <n v="191"/>
    <n v="79.607843137254903"/>
    <n v="57.254901960784309"/>
    <n v="74.901960784313729"/>
    <n v="0.56499999999999995"/>
    <x v="2"/>
    <x v="0"/>
    <n v="6768"/>
    <n v="5.71"/>
    <n v="16.2"/>
    <n v="44.8"/>
    <n v="141414"/>
    <n v="77.599999999999994"/>
    <n v="33.1"/>
    <s v="CytoData"/>
    <s v="Giemsa"/>
    <s v="Zeiss_Axio"/>
    <n v="60"/>
    <n v="512"/>
    <n v="0.14330000000000001"/>
    <n v="1"/>
    <n v="0.81100000000000005"/>
    <n v="-0.18899999999999995"/>
  </r>
  <r>
    <s v="CELL_000698"/>
    <x v="1"/>
    <x v="1"/>
    <s v="Normal_WBC"/>
    <n v="10.87"/>
    <n v="61.9"/>
    <n v="0.51100000000000001"/>
    <n v="0.38"/>
    <n v="162.89473684210526"/>
    <n v="0.80700000000000005"/>
    <n v="0.433"/>
    <n v="3.53"/>
    <n v="3.3"/>
    <n v="0.83299999999999996"/>
    <n v="387"/>
    <n v="85"/>
    <n v="227"/>
    <n v="176"/>
    <n v="196"/>
    <n v="89.019607843137251"/>
    <n v="69.019607843137251"/>
    <n v="76.862745098039227"/>
    <n v="0.68600000000000005"/>
    <x v="1"/>
    <x v="0"/>
    <n v="3889"/>
    <n v="4.8499999999999996"/>
    <n v="16"/>
    <n v="40.799999999999997"/>
    <n v="304860"/>
    <n v="73"/>
    <n v="30.3"/>
    <s v="Raabin_WBC"/>
    <s v="Giemsa"/>
    <s v="Olympus_BX51"/>
    <n v="60"/>
    <n v="512"/>
    <n v="0.1162"/>
    <n v="0.88439999999999996"/>
    <n v="0.86729999999999996"/>
    <n v="-1.7100000000000004E-2"/>
  </r>
  <r>
    <s v="CELL_001125"/>
    <x v="5"/>
    <x v="1"/>
    <s v="Normal_WBC"/>
    <n v="9.98"/>
    <n v="84.1"/>
    <n v="0.72399999999999998"/>
    <n v="0.20100000000000001"/>
    <n v="418.40796019900495"/>
    <n v="0.83399999999999996"/>
    <n v="0.16600000000000001"/>
    <n v="0.59"/>
    <n v="1"/>
    <n v="0.83899999999999997"/>
    <n v="295"/>
    <n v="67"/>
    <n v="206"/>
    <n v="155"/>
    <n v="213"/>
    <n v="80.784313725490193"/>
    <n v="60.784313725490193"/>
    <n v="83.529411764705884"/>
    <n v="0.74"/>
    <x v="0"/>
    <x v="1"/>
    <n v="4843"/>
    <n v="5.01"/>
    <n v="15"/>
    <n v="40.4"/>
    <n v="368188"/>
    <n v="76.7"/>
    <n v="34"/>
    <s v="CytoData"/>
    <s v="Giemsa"/>
    <s v="Leica_DM2000"/>
    <n v="100"/>
    <n v="360"/>
    <n v="3.2399999999999998E-2"/>
    <n v="0.88970000000000005"/>
    <n v="0.9304"/>
    <n v="4.0699999999999958E-2"/>
  </r>
  <r>
    <s v="CELL_005038"/>
    <x v="17"/>
    <x v="0"/>
    <s v="Sickle_Cell_Anemia"/>
    <n v="6.98"/>
    <n v="0"/>
    <n v="0"/>
    <n v="1"/>
    <n v="0"/>
    <n v="0.13300000000000001"/>
    <n v="0.89600000000000002"/>
    <n v="0.64"/>
    <n v="1"/>
    <n v="0.74"/>
    <n v="161"/>
    <n v="72"/>
    <n v="228"/>
    <n v="124"/>
    <n v="113"/>
    <n v="89.411764705882362"/>
    <n v="48.627450980392155"/>
    <n v="44.313725490196077"/>
    <n v="0.51100000000000001"/>
    <x v="1"/>
    <x v="1"/>
    <n v="3518"/>
    <n v="4.8899999999999997"/>
    <n v="13.7"/>
    <n v="35.200000000000003"/>
    <n v="155251"/>
    <n v="81.3"/>
    <n v="32.6"/>
    <s v="CytoData"/>
    <s v="Giemsa"/>
    <s v="Leica_DM2000"/>
    <n v="40"/>
    <n v="360"/>
    <n v="1"/>
    <n v="0.62150000000000005"/>
    <n v="0.78620000000000001"/>
    <n v="0.16469999999999996"/>
  </r>
  <r>
    <s v="CELL_003971"/>
    <x v="7"/>
    <x v="1"/>
    <s v="Normal_Platelet"/>
    <n v="1.85"/>
    <n v="0"/>
    <n v="0"/>
    <n v="1"/>
    <n v="0"/>
    <n v="0.56599999999999995"/>
    <n v="0.53700000000000003"/>
    <n v="1.66"/>
    <n v="1"/>
    <n v="0.66500000000000004"/>
    <n v="26"/>
    <n v="21"/>
    <n v="214"/>
    <n v="135"/>
    <n v="164"/>
    <n v="83.921568627450981"/>
    <n v="52.941176470588239"/>
    <n v="64.313725490196077"/>
    <n v="0.51800000000000002"/>
    <x v="1"/>
    <x v="0"/>
    <n v="6529"/>
    <n v="5.03"/>
    <n v="12.4"/>
    <n v="31.9"/>
    <n v="392718"/>
    <n v="98.2"/>
    <n v="31"/>
    <s v="Raabin_WBC"/>
    <s v="Wright"/>
    <s v="Olympus_BX51"/>
    <n v="40"/>
    <n v="224"/>
    <n v="4.7500000000000001E-2"/>
    <n v="0.94640000000000002"/>
    <n v="0.97770000000000001"/>
    <n v="3.1299999999999994E-2"/>
  </r>
  <r>
    <s v="CELL_001779"/>
    <x v="5"/>
    <x v="1"/>
    <s v="Normal_WBC"/>
    <n v="9.69"/>
    <n v="81.900000000000006"/>
    <n v="0.70299999999999996"/>
    <n v="0.13500000000000001"/>
    <n v="606.66666666666663"/>
    <n v="0.93799999999999994"/>
    <n v="0.158"/>
    <n v="1.21"/>
    <n v="1"/>
    <n v="0.94"/>
    <n v="289"/>
    <n v="55"/>
    <n v="207"/>
    <n v="158"/>
    <n v="186"/>
    <n v="81.17647058823529"/>
    <n v="61.96078431372549"/>
    <n v="72.941176470588232"/>
    <n v="0.72099999999999997"/>
    <x v="1"/>
    <x v="1"/>
    <n v="8672"/>
    <n v="5.52"/>
    <n v="9.9"/>
    <n v="33.4"/>
    <n v="308133"/>
    <n v="105.9"/>
    <n v="32.799999999999997"/>
    <s v="PBC_Dataset"/>
    <s v="Wright"/>
    <s v="Olympus_BX51"/>
    <n v="100"/>
    <n v="512"/>
    <n v="6.8199999999999997E-2"/>
    <n v="0.9839"/>
    <n v="0.98380000000000001"/>
    <n v="-9.9999999999988987E-5"/>
  </r>
  <r>
    <s v="CELL_002635"/>
    <x v="10"/>
    <x v="1"/>
    <s v="Normal_WBC"/>
    <n v="13.16"/>
    <n v="42"/>
    <n v="0.59099999999999997"/>
    <n v="0.53400000000000003"/>
    <n v="78.651685393258418"/>
    <n v="0.82599999999999996"/>
    <n v="0.45200000000000001"/>
    <n v="4.43"/>
    <n v="2.7"/>
    <n v="0.79"/>
    <n v="401"/>
    <n v="75"/>
    <n v="214"/>
    <n v="126"/>
    <n v="158"/>
    <n v="83.921568627450981"/>
    <n v="49.411764705882355"/>
    <n v="61.96078431372549"/>
    <n v="0.52700000000000002"/>
    <x v="2"/>
    <x v="1"/>
    <n v="5458"/>
    <n v="5.0599999999999996"/>
    <n v="14.1"/>
    <n v="36.4"/>
    <n v="324870"/>
    <n v="77.400000000000006"/>
    <n v="33.299999999999997"/>
    <s v="Raabin_WBC"/>
    <s v="Wright"/>
    <s v="Leica_DM2000"/>
    <n v="60"/>
    <n v="224"/>
    <n v="0"/>
    <n v="0.91679999999999995"/>
    <n v="0.89729999999999999"/>
    <n v="-1.9499999999999962E-2"/>
  </r>
  <r>
    <s v="CELL_003092"/>
    <x v="2"/>
    <x v="1"/>
    <s v="Normal_RBC"/>
    <n v="7.52"/>
    <n v="0"/>
    <n v="0"/>
    <n v="1"/>
    <n v="0"/>
    <n v="0.94"/>
    <n v="8.6999999999999994E-2"/>
    <n v="0.46"/>
    <n v="1"/>
    <n v="0.94599999999999995"/>
    <n v="174"/>
    <n v="48"/>
    <n v="229"/>
    <n v="130"/>
    <n v="128"/>
    <n v="89.803921568627459"/>
    <n v="50.980392156862742"/>
    <n v="50.196078431372548"/>
    <n v="0.505"/>
    <x v="2"/>
    <x v="0"/>
    <n v="7515"/>
    <n v="6.37"/>
    <n v="13.7"/>
    <n v="40.799999999999997"/>
    <n v="222316"/>
    <n v="91.3"/>
    <n v="33"/>
    <s v="PBC_Dataset"/>
    <s v="Wright"/>
    <s v="Zeiss_Axio"/>
    <n v="100"/>
    <n v="256"/>
    <n v="0.1186"/>
    <n v="0.87090000000000001"/>
    <n v="0.95369999999999999"/>
    <n v="8.2799999999999985E-2"/>
  </r>
  <r>
    <s v="CELL_005836"/>
    <x v="18"/>
    <x v="0"/>
    <s v="Artefact"/>
    <n v="6.4"/>
    <n v="23.6"/>
    <n v="0.44500000000000001"/>
    <n v="0.78800000000000003"/>
    <n v="29.949238578680205"/>
    <n v="0.755"/>
    <n v="0.22600000000000001"/>
    <n v="1.49"/>
    <n v="1.9"/>
    <n v="0.51500000000000001"/>
    <n v="128"/>
    <n v="35"/>
    <n v="205"/>
    <n v="168"/>
    <n v="185"/>
    <n v="80.392156862745097"/>
    <n v="65.882352941176464"/>
    <n v="72.549019607843135"/>
    <n v="0.57899999999999996"/>
    <x v="1"/>
    <x v="1"/>
    <n v="7499"/>
    <n v="3.6"/>
    <n v="12.4"/>
    <n v="39.700000000000003"/>
    <n v="155196"/>
    <n v="72.7"/>
    <n v="30.3"/>
    <s v="PBC_Dataset"/>
    <s v="Wright"/>
    <s v="Leica_DM2000"/>
    <n v="100"/>
    <n v="360"/>
    <n v="0.81769999999999998"/>
    <n v="0.81699999999999995"/>
    <n v="0.85809999999999997"/>
    <n v="4.1100000000000025E-2"/>
  </r>
  <r>
    <s v="CELL_001038"/>
    <x v="1"/>
    <x v="1"/>
    <s v="Normal_WBC"/>
    <n v="11.51"/>
    <n v="59"/>
    <n v="0.48699999999999999"/>
    <n v="0.32400000000000001"/>
    <n v="182.09876543209876"/>
    <n v="0.80100000000000005"/>
    <n v="0.32200000000000001"/>
    <n v="3.25"/>
    <n v="3.7"/>
    <n v="0.82699999999999996"/>
    <n v="334"/>
    <n v="72"/>
    <n v="216"/>
    <n v="138"/>
    <n v="162"/>
    <n v="84.705882352941174"/>
    <n v="54.117647058823529"/>
    <n v="63.529411764705877"/>
    <n v="0.57499999999999996"/>
    <x v="1"/>
    <x v="1"/>
    <n v="8866"/>
    <n v="6.05"/>
    <n v="13"/>
    <n v="40.5"/>
    <n v="290117"/>
    <n v="99.2"/>
    <n v="35.6"/>
    <s v="Raabin_WBC"/>
    <s v="Wright"/>
    <s v="Zeiss_Axio"/>
    <n v="100"/>
    <n v="256"/>
    <n v="8.1900000000000001E-2"/>
    <n v="0.89259999999999995"/>
    <n v="0.90580000000000005"/>
    <n v="1.3200000000000101E-2"/>
  </r>
  <r>
    <s v="CELL_004898"/>
    <x v="15"/>
    <x v="0"/>
    <s v="Anemia"/>
    <n v="6.47"/>
    <n v="0"/>
    <n v="0"/>
    <n v="1"/>
    <n v="0"/>
    <n v="0.91400000000000003"/>
    <n v="0.10299999999999999"/>
    <n v="0.34"/>
    <n v="1"/>
    <n v="0.97399999999999998"/>
    <n v="162"/>
    <n v="43"/>
    <n v="251"/>
    <n v="128"/>
    <n v="117"/>
    <n v="98.431372549019599"/>
    <n v="50.196078431372548"/>
    <n v="45.882352941176471"/>
    <n v="0.48699999999999999"/>
    <x v="0"/>
    <x v="0"/>
    <n v="9092"/>
    <n v="4.63"/>
    <n v="10.1"/>
    <n v="30.8"/>
    <n v="309681"/>
    <n v="78.900000000000006"/>
    <n v="34.799999999999997"/>
    <s v="Raabin_WBC"/>
    <s v="May_Grunwald_Giemsa"/>
    <s v="Olympus_BX51"/>
    <n v="60"/>
    <n v="512"/>
    <n v="0.82820000000000005"/>
    <n v="0.73070000000000002"/>
    <n v="0.73419999999999996"/>
    <n v="3.4999999999999476E-3"/>
  </r>
  <r>
    <s v="CELL_002257"/>
    <x v="4"/>
    <x v="1"/>
    <s v="Normal_WBC"/>
    <n v="17.38"/>
    <n v="62.5"/>
    <n v="0.57599999999999996"/>
    <n v="0.34200000000000003"/>
    <n v="182.7485380116959"/>
    <n v="0.70199999999999996"/>
    <n v="0.56100000000000005"/>
    <n v="1.72"/>
    <n v="1.3"/>
    <n v="0.77700000000000002"/>
    <n v="447"/>
    <n v="106"/>
    <n v="193"/>
    <n v="165"/>
    <n v="201"/>
    <n v="75.686274509803923"/>
    <n v="64.705882352941174"/>
    <n v="78.82352941176471"/>
    <n v="0.626"/>
    <x v="1"/>
    <x v="1"/>
    <n v="9600"/>
    <n v="5.59"/>
    <n v="15.1"/>
    <n v="40.799999999999997"/>
    <n v="344812"/>
    <n v="74.5"/>
    <n v="33.9"/>
    <s v="CytoData"/>
    <s v="Giemsa"/>
    <s v="Olympus_BX51"/>
    <n v="100"/>
    <n v="224"/>
    <n v="5.6500000000000002E-2"/>
    <n v="0.92490000000000006"/>
    <n v="0.95879999999999999"/>
    <n v="3.389999999999993E-2"/>
  </r>
  <r>
    <s v="CELL_004641"/>
    <x v="16"/>
    <x v="0"/>
    <s v="Anemia"/>
    <n v="6.53"/>
    <n v="0"/>
    <n v="0"/>
    <n v="1"/>
    <n v="0"/>
    <n v="0.59199999999999997"/>
    <n v="0.71299999999999997"/>
    <n v="0.57999999999999996"/>
    <n v="1"/>
    <n v="0.94199999999999995"/>
    <n v="154"/>
    <n v="64"/>
    <n v="242"/>
    <n v="132"/>
    <n v="128"/>
    <n v="94.901960784313715"/>
    <n v="51.764705882352949"/>
    <n v="50.196078431372548"/>
    <n v="0.47299999999999998"/>
    <x v="1"/>
    <x v="0"/>
    <n v="6228"/>
    <n v="5.08"/>
    <n v="14.9"/>
    <n v="28.5"/>
    <n v="257682"/>
    <n v="94.6"/>
    <n v="30.9"/>
    <s v="Raabin_WBC"/>
    <s v="May_Grunwald_Giemsa"/>
    <s v="Leica_DM2000"/>
    <n v="100"/>
    <n v="512"/>
    <n v="0.79330000000000001"/>
    <n v="0.69799999999999995"/>
    <n v="0.86370000000000002"/>
    <n v="0.16570000000000007"/>
  </r>
  <r>
    <s v="CELL_005810"/>
    <x v="18"/>
    <x v="0"/>
    <s v="Artefact"/>
    <n v="8.34"/>
    <n v="46.2"/>
    <n v="0"/>
    <n v="0.65500000000000003"/>
    <n v="70.534351145038173"/>
    <n v="0.377"/>
    <n v="0.29599999999999999"/>
    <n v="4.17"/>
    <n v="1.9"/>
    <n v="0.48599999999999999"/>
    <n v="46"/>
    <n v="66"/>
    <n v="201"/>
    <n v="127"/>
    <n v="234"/>
    <n v="78.82352941176471"/>
    <n v="49.803921568627452"/>
    <n v="91.764705882352942"/>
    <n v="0.56100000000000005"/>
    <x v="1"/>
    <x v="0"/>
    <n v="5399"/>
    <n v="5.52"/>
    <n v="13.5"/>
    <n v="41.5"/>
    <n v="304500"/>
    <n v="86.4"/>
    <n v="34.799999999999997"/>
    <s v="Raabin_WBC"/>
    <s v="May_Grunwald_Giemsa"/>
    <s v="Olympus_BX51"/>
    <n v="60"/>
    <n v="256"/>
    <n v="0.87890000000000001"/>
    <n v="0.89429999999999998"/>
    <n v="0.6885"/>
    <n v="-0.20579999999999998"/>
  </r>
  <r>
    <s v="CELL_000314"/>
    <x v="1"/>
    <x v="1"/>
    <s v="Normal_WBC"/>
    <n v="13.27"/>
    <n v="53.4"/>
    <n v="0.55900000000000005"/>
    <n v="0.54800000000000004"/>
    <n v="97.445255474452551"/>
    <n v="0.71699999999999997"/>
    <n v="0.39600000000000002"/>
    <n v="3.42"/>
    <n v="3.8"/>
    <n v="0.79700000000000004"/>
    <n v="524"/>
    <n v="61"/>
    <n v="231"/>
    <n v="178"/>
    <n v="213"/>
    <n v="90.588235294117652"/>
    <n v="69.803921568627445"/>
    <n v="83.529411764705884"/>
    <n v="0.53900000000000003"/>
    <x v="1"/>
    <x v="1"/>
    <n v="4827"/>
    <n v="4.88"/>
    <n v="14.4"/>
    <n v="43.9"/>
    <n v="337066"/>
    <n v="106.4"/>
    <n v="34.4"/>
    <s v="CytoData"/>
    <s v="Giemsa"/>
    <s v="Leica_DM2000"/>
    <n v="100"/>
    <n v="224"/>
    <n v="5.6300000000000003E-2"/>
    <n v="0.87590000000000001"/>
    <n v="0.877"/>
    <n v="1.0999999999999899E-3"/>
  </r>
  <r>
    <s v="CELL_002650"/>
    <x v="10"/>
    <x v="1"/>
    <s v="Normal_WBC"/>
    <n v="12.88"/>
    <n v="54"/>
    <n v="0.51600000000000001"/>
    <n v="0.49399999999999999"/>
    <n v="109.31174089068826"/>
    <n v="0.89300000000000002"/>
    <n v="0.51600000000000001"/>
    <n v="4.75"/>
    <n v="2.1"/>
    <n v="0.78600000000000003"/>
    <n v="458"/>
    <n v="69"/>
    <n v="244"/>
    <n v="160"/>
    <n v="151"/>
    <n v="95.686274509803923"/>
    <n v="62.745098039215684"/>
    <n v="59.215686274509807"/>
    <n v="0.65300000000000002"/>
    <x v="2"/>
    <x v="1"/>
    <n v="5180"/>
    <n v="5.68"/>
    <n v="10.5"/>
    <n v="45.7"/>
    <n v="260304"/>
    <n v="80.3"/>
    <n v="33.200000000000003"/>
    <s v="CytoData"/>
    <s v="May_Grunwald_Giemsa"/>
    <s v="Leica_DM2000"/>
    <n v="100"/>
    <n v="256"/>
    <n v="5.62E-2"/>
    <n v="0.88649999999999995"/>
    <n v="1"/>
    <n v="0.11350000000000005"/>
  </r>
  <r>
    <s v="CELL_002282"/>
    <x v="4"/>
    <x v="1"/>
    <s v="Normal_WBC"/>
    <n v="16.59"/>
    <n v="62.2"/>
    <n v="0.48199999999999998"/>
    <n v="0.38600000000000001"/>
    <n v="161.13989637305698"/>
    <n v="0.64300000000000002"/>
    <n v="0.41099999999999998"/>
    <n v="2.09"/>
    <n v="1.6"/>
    <n v="0.73099999999999998"/>
    <n v="555"/>
    <n v="84"/>
    <n v="221"/>
    <n v="174"/>
    <n v="177"/>
    <n v="86.666666666666671"/>
    <n v="68.235294117647058"/>
    <n v="69.411764705882348"/>
    <n v="0.52500000000000002"/>
    <x v="1"/>
    <x v="0"/>
    <n v="5008"/>
    <n v="5.79"/>
    <n v="14"/>
    <n v="51.7"/>
    <n v="258845"/>
    <n v="93.6"/>
    <n v="32.1"/>
    <s v="CytoData"/>
    <s v="Wright"/>
    <s v="Leica_DM2000"/>
    <n v="100"/>
    <n v="224"/>
    <n v="4.0899999999999999E-2"/>
    <n v="0.8659"/>
    <n v="0.97209999999999996"/>
    <n v="0.10619999999999996"/>
  </r>
  <r>
    <s v="CELL_005879"/>
    <x v="18"/>
    <x v="0"/>
    <s v="Artefact"/>
    <n v="5.9"/>
    <n v="0"/>
    <n v="0.53900000000000003"/>
    <n v="0.86599999999999999"/>
    <n v="0"/>
    <n v="0.81200000000000006"/>
    <n v="0.438"/>
    <n v="0.37"/>
    <n v="2.1"/>
    <n v="0.82099999999999995"/>
    <n v="109"/>
    <n v="41"/>
    <n v="217"/>
    <n v="158"/>
    <n v="169"/>
    <n v="85.098039215686271"/>
    <n v="61.96078431372549"/>
    <n v="66.274509803921561"/>
    <n v="0.628"/>
    <x v="1"/>
    <x v="0"/>
    <n v="6539"/>
    <n v="5.69"/>
    <n v="12"/>
    <n v="44.7"/>
    <n v="322280"/>
    <n v="90.7"/>
    <n v="32.4"/>
    <s v="Raabin_WBC"/>
    <s v="Giemsa"/>
    <s v="Leica_DM2000"/>
    <n v="100"/>
    <n v="512"/>
    <n v="0.95140000000000002"/>
    <n v="0.67779999999999996"/>
    <n v="0.74180000000000001"/>
    <n v="6.4000000000000057E-2"/>
  </r>
  <r>
    <s v="CELL_004201"/>
    <x v="8"/>
    <x v="0"/>
    <s v="Leukemia"/>
    <n v="16.350000000000001"/>
    <n v="84.9"/>
    <n v="0.34599999999999997"/>
    <n v="0.13500000000000001"/>
    <n v="628.88888888888891"/>
    <n v="0.71199999999999997"/>
    <n v="0.22700000000000001"/>
    <n v="0.55000000000000004"/>
    <n v="1"/>
    <n v="0.91100000000000003"/>
    <n v="662"/>
    <n v="88"/>
    <n v="211"/>
    <n v="180"/>
    <n v="209"/>
    <n v="82.745098039215677"/>
    <n v="70.588235294117652"/>
    <n v="81.960784313725483"/>
    <n v="0.88800000000000001"/>
    <x v="1"/>
    <x v="1"/>
    <n v="7132"/>
    <n v="3.87"/>
    <n v="13.6"/>
    <n v="45.6"/>
    <n v="80262"/>
    <n v="93.6"/>
    <n v="35.6"/>
    <s v="Raabin_WBC"/>
    <s v="Wright"/>
    <s v="Zeiss_Axio"/>
    <n v="40"/>
    <n v="256"/>
    <n v="0.74399999999999999"/>
    <n v="0.70989999999999998"/>
    <n v="0.88680000000000003"/>
    <n v="0.17690000000000006"/>
  </r>
  <r>
    <s v="CELL_002548"/>
    <x v="10"/>
    <x v="1"/>
    <s v="Normal_WBC"/>
    <n v="14.03"/>
    <n v="55.4"/>
    <n v="0.53"/>
    <n v="0.53200000000000003"/>
    <n v="104.13533834586465"/>
    <n v="0.71"/>
    <n v="0.434"/>
    <n v="5.09"/>
    <n v="2.1"/>
    <n v="0.78500000000000003"/>
    <n v="585"/>
    <n v="78"/>
    <n v="222"/>
    <n v="131"/>
    <n v="189"/>
    <n v="87.058823529411768"/>
    <n v="51.372549019607838"/>
    <n v="74.117647058823536"/>
    <n v="0.56799999999999995"/>
    <x v="0"/>
    <x v="0"/>
    <n v="5246"/>
    <n v="4.8499999999999996"/>
    <n v="12.9"/>
    <n v="44.2"/>
    <n v="266408"/>
    <n v="93.4"/>
    <n v="34.299999999999997"/>
    <s v="CytoData"/>
    <s v="Giemsa"/>
    <s v="Leica_DM2000"/>
    <n v="100"/>
    <n v="224"/>
    <n v="8.6699999999999999E-2"/>
    <n v="0.95930000000000004"/>
    <n v="0.86809999999999998"/>
    <n v="-9.1200000000000059E-2"/>
  </r>
  <r>
    <s v="CELL_001417"/>
    <x v="5"/>
    <x v="1"/>
    <s v="Normal_WBC"/>
    <n v="9.7799999999999994"/>
    <n v="75.3"/>
    <n v="0.80100000000000005"/>
    <n v="0.16700000000000001"/>
    <n v="450.89820359281435"/>
    <n v="0.93600000000000005"/>
    <n v="0.185"/>
    <n v="1.3"/>
    <n v="1.1000000000000001"/>
    <n v="0.97199999999999998"/>
    <n v="225"/>
    <n v="48"/>
    <n v="213"/>
    <n v="167"/>
    <n v="187"/>
    <n v="83.529411764705884"/>
    <n v="65.490196078431367"/>
    <n v="73.333333333333329"/>
    <n v="0.52600000000000002"/>
    <x v="1"/>
    <x v="1"/>
    <n v="7202"/>
    <n v="3.99"/>
    <n v="12.9"/>
    <n v="44"/>
    <n v="154318"/>
    <n v="86.2"/>
    <n v="32.799999999999997"/>
    <s v="PBC_Dataset"/>
    <s v="May_Grunwald_Giemsa"/>
    <s v="Zeiss_Axio"/>
    <n v="60"/>
    <n v="512"/>
    <n v="0.1071"/>
    <n v="0.93969999999999998"/>
    <n v="0.8649"/>
    <n v="-7.4799999999999978E-2"/>
  </r>
  <r>
    <s v="CELL_001037"/>
    <x v="1"/>
    <x v="1"/>
    <s v="Normal_WBC"/>
    <n v="11.91"/>
    <n v="65.5"/>
    <n v="0.49099999999999999"/>
    <n v="0.48599999999999999"/>
    <n v="134.77366255144034"/>
    <n v="0.83"/>
    <n v="0.35699999999999998"/>
    <n v="3.48"/>
    <n v="4.0999999999999996"/>
    <n v="0.83199999999999996"/>
    <n v="443"/>
    <n v="72"/>
    <n v="221"/>
    <n v="156"/>
    <n v="180"/>
    <n v="86.666666666666671"/>
    <n v="61.176470588235297"/>
    <n v="70.588235294117652"/>
    <n v="0.65100000000000002"/>
    <x v="0"/>
    <x v="1"/>
    <n v="9959"/>
    <n v="6.26"/>
    <n v="13.3"/>
    <n v="43.7"/>
    <n v="380781"/>
    <n v="87.5"/>
    <n v="33"/>
    <s v="PBC_Dataset"/>
    <s v="Giemsa"/>
    <s v="Olympus_BX51"/>
    <n v="100"/>
    <n v="360"/>
    <n v="0.1249"/>
    <n v="0.99770000000000003"/>
    <n v="0.94950000000000001"/>
    <n v="-4.8200000000000021E-2"/>
  </r>
  <r>
    <s v="CELL_002160"/>
    <x v="4"/>
    <x v="1"/>
    <s v="Normal_WBC"/>
    <n v="15.36"/>
    <n v="71.7"/>
    <n v="0.47"/>
    <n v="0.26600000000000001"/>
    <n v="269.5488721804511"/>
    <n v="0.59399999999999997"/>
    <n v="0.42099999999999999"/>
    <n v="2.86"/>
    <n v="1.1000000000000001"/>
    <n v="0.751"/>
    <n v="627"/>
    <n v="97"/>
    <n v="217"/>
    <n v="154"/>
    <n v="163"/>
    <n v="85.098039215686271"/>
    <n v="60.392156862745097"/>
    <n v="63.921568627450974"/>
    <n v="0.51400000000000001"/>
    <x v="1"/>
    <x v="0"/>
    <n v="3170"/>
    <n v="5"/>
    <n v="13.9"/>
    <n v="44.2"/>
    <n v="254529"/>
    <n v="87"/>
    <n v="31.8"/>
    <s v="PBC_Dataset"/>
    <s v="Wright"/>
    <s v="Olympus_BX51"/>
    <n v="60"/>
    <n v="512"/>
    <n v="5.9200000000000003E-2"/>
    <n v="0.97399999999999998"/>
    <n v="0.83250000000000002"/>
    <n v="-0.14149999999999996"/>
  </r>
  <r>
    <s v="CELL_002985"/>
    <x v="2"/>
    <x v="1"/>
    <s v="Normal_RBC"/>
    <n v="6.91"/>
    <n v="0"/>
    <n v="0"/>
    <n v="1"/>
    <n v="0"/>
    <n v="0.86199999999999999"/>
    <n v="0.24399999999999999"/>
    <n v="0.3"/>
    <n v="1"/>
    <n v="0.89300000000000002"/>
    <n v="171"/>
    <n v="51"/>
    <n v="232"/>
    <n v="117"/>
    <n v="127"/>
    <n v="90.980392156862749"/>
    <n v="45.882352941176471"/>
    <n v="49.803921568627452"/>
    <n v="0.53100000000000003"/>
    <x v="1"/>
    <x v="1"/>
    <n v="4851"/>
    <n v="5.52"/>
    <n v="14.4"/>
    <n v="31.9"/>
    <n v="275188"/>
    <n v="90.1"/>
    <n v="32.1"/>
    <s v="Raabin_WBC"/>
    <s v="May_Grunwald_Giemsa"/>
    <s v="Zeiss_Axio"/>
    <n v="100"/>
    <n v="256"/>
    <n v="0.13020000000000001"/>
    <n v="0.89259999999999995"/>
    <n v="0.83689999999999998"/>
    <n v="-5.5699999999999972E-2"/>
  </r>
  <r>
    <s v="CELL_003138"/>
    <x v="2"/>
    <x v="1"/>
    <s v="Normal_RBC"/>
    <n v="7.46"/>
    <n v="0"/>
    <n v="0"/>
    <n v="1"/>
    <n v="0"/>
    <n v="0.86599999999999999"/>
    <n v="0.216"/>
    <n v="0.49"/>
    <n v="1"/>
    <n v="0.89400000000000002"/>
    <n v="186"/>
    <n v="51"/>
    <n v="236"/>
    <n v="139"/>
    <n v="113"/>
    <n v="92.549019607843135"/>
    <n v="54.509803921568626"/>
    <n v="44.313725490196077"/>
    <n v="0.49399999999999999"/>
    <x v="0"/>
    <x v="1"/>
    <n v="6931"/>
    <n v="5.27"/>
    <n v="14.3"/>
    <n v="34.200000000000003"/>
    <n v="169478"/>
    <n v="93.1"/>
    <n v="35"/>
    <s v="PBC_Dataset"/>
    <s v="Giemsa"/>
    <s v="Zeiss_Axio"/>
    <n v="40"/>
    <n v="256"/>
    <n v="0.15049999999999999"/>
    <n v="0.92020000000000002"/>
    <n v="0.82279999999999998"/>
    <n v="-9.7400000000000042E-2"/>
  </r>
  <r>
    <s v="CELL_004886"/>
    <x v="15"/>
    <x v="0"/>
    <s v="Anemia"/>
    <n v="6.56"/>
    <n v="0"/>
    <n v="0"/>
    <n v="1"/>
    <n v="0"/>
    <n v="0.96699999999999997"/>
    <n v="0.14899999999999999"/>
    <n v="0.38"/>
    <n v="1"/>
    <n v="0.96899999999999997"/>
    <n v="143"/>
    <n v="41"/>
    <n v="228"/>
    <n v="127"/>
    <n v="145"/>
    <n v="89.411764705882362"/>
    <n v="49.803921568627452"/>
    <n v="56.862745098039213"/>
    <n v="0.498"/>
    <x v="1"/>
    <x v="0"/>
    <n v="8907"/>
    <n v="5.58"/>
    <n v="14"/>
    <n v="47.3"/>
    <n v="199196"/>
    <n v="86.4"/>
    <n v="32.200000000000003"/>
    <s v="Raabin_WBC"/>
    <s v="Wright"/>
    <s v="Olympus_BX51"/>
    <n v="100"/>
    <n v="512"/>
    <n v="0.78779999999999994"/>
    <n v="0.752"/>
    <n v="0.78639999999999999"/>
    <n v="3.4399999999999986E-2"/>
  </r>
  <r>
    <s v="CELL_001755"/>
    <x v="5"/>
    <x v="1"/>
    <s v="Normal_WBC"/>
    <n v="8.7200000000000006"/>
    <n v="83.7"/>
    <n v="0.90300000000000002"/>
    <n v="0.26900000000000002"/>
    <n v="311.15241635687732"/>
    <n v="0.91500000000000004"/>
    <n v="0.22600000000000001"/>
    <n v="1.05"/>
    <n v="1"/>
    <n v="0.96699999999999997"/>
    <n v="271"/>
    <n v="56"/>
    <n v="213"/>
    <n v="167"/>
    <n v="189"/>
    <n v="83.529411764705884"/>
    <n v="65.490196078431367"/>
    <n v="74.117647058823536"/>
    <n v="0.64100000000000001"/>
    <x v="2"/>
    <x v="0"/>
    <n v="2716"/>
    <n v="5.8"/>
    <n v="16.100000000000001"/>
    <n v="48.7"/>
    <n v="175265"/>
    <n v="97.1"/>
    <n v="32.6"/>
    <s v="Raabin_WBC"/>
    <s v="Giemsa"/>
    <s v="Leica_DM2000"/>
    <n v="100"/>
    <n v="224"/>
    <n v="6.9500000000000006E-2"/>
    <n v="0.92059999999999997"/>
    <n v="0.90690000000000004"/>
    <n v="-1.3699999999999934E-2"/>
  </r>
  <r>
    <s v="CELL_004177"/>
    <x v="8"/>
    <x v="0"/>
    <s v="Leukemia"/>
    <n v="16.89"/>
    <n v="89.9"/>
    <n v="0.218"/>
    <n v="0.13300000000000001"/>
    <n v="675.93984962406012"/>
    <n v="0.86099999999999999"/>
    <n v="0.40100000000000002"/>
    <n v="1.21"/>
    <n v="1"/>
    <n v="0.89800000000000002"/>
    <n v="658"/>
    <n v="101"/>
    <n v="217"/>
    <n v="153"/>
    <n v="237"/>
    <n v="85.098039215686271"/>
    <n v="60"/>
    <n v="92.941176470588232"/>
    <n v="0.83799999999999997"/>
    <x v="1"/>
    <x v="1"/>
    <n v="5588"/>
    <n v="4.84"/>
    <n v="11.4"/>
    <n v="48.3"/>
    <n v="219642"/>
    <n v="84.1"/>
    <n v="32.9"/>
    <s v="Raabin_WBC"/>
    <s v="Giemsa"/>
    <s v="Olympus_BX51"/>
    <n v="100"/>
    <n v="224"/>
    <n v="0.89849999999999997"/>
    <n v="0.83089999999999997"/>
    <n v="0.9163"/>
    <n v="8.5400000000000031E-2"/>
  </r>
  <r>
    <s v="CELL_003830"/>
    <x v="7"/>
    <x v="1"/>
    <s v="Normal_Platelet"/>
    <n v="2.63"/>
    <n v="0"/>
    <n v="0"/>
    <n v="1"/>
    <n v="0"/>
    <n v="0.63300000000000001"/>
    <n v="0.26800000000000002"/>
    <n v="2.4700000000000002"/>
    <n v="1"/>
    <n v="0.69599999999999995"/>
    <n v="15"/>
    <n v="14"/>
    <n v="245"/>
    <n v="154"/>
    <n v="165"/>
    <n v="96.078431372549019"/>
    <n v="60.392156862745097"/>
    <n v="64.705882352941174"/>
    <n v="0.56599999999999995"/>
    <x v="1"/>
    <x v="1"/>
    <n v="1850"/>
    <n v="5.1100000000000003"/>
    <n v="12.4"/>
    <n v="54.4"/>
    <n v="228894"/>
    <n v="75.7"/>
    <n v="33.6"/>
    <s v="Raabin_WBC"/>
    <s v="Giemsa"/>
    <s v="Zeiss_Axio"/>
    <n v="60"/>
    <n v="512"/>
    <n v="0.13420000000000001"/>
    <n v="0.97989999999999999"/>
    <n v="0.92130000000000001"/>
    <n v="-5.8599999999999985E-2"/>
  </r>
  <r>
    <s v="CELL_003667"/>
    <x v="2"/>
    <x v="1"/>
    <s v="Normal_RBC"/>
    <n v="8.16"/>
    <n v="0"/>
    <n v="0"/>
    <n v="1"/>
    <n v="0"/>
    <n v="0.97499999999999998"/>
    <n v="0.17"/>
    <n v="0.48"/>
    <n v="1"/>
    <n v="0.94599999999999995"/>
    <n v="189"/>
    <n v="48"/>
    <n v="212"/>
    <n v="137"/>
    <n v="127"/>
    <n v="83.137254901960787"/>
    <n v="53.725490196078432"/>
    <n v="49.803921568627452"/>
    <n v="0.55300000000000005"/>
    <x v="0"/>
    <x v="1"/>
    <n v="11104"/>
    <n v="4.9800000000000004"/>
    <n v="13.8"/>
    <n v="35.700000000000003"/>
    <n v="193857"/>
    <n v="101.7"/>
    <n v="31.4"/>
    <s v="PBC_Dataset"/>
    <s v="Giemsa"/>
    <s v="Zeiss_Axio"/>
    <n v="100"/>
    <n v="256"/>
    <n v="0.14929999999999999"/>
    <n v="0.94"/>
    <n v="0.78349999999999997"/>
    <n v="-0.15649999999999997"/>
  </r>
  <r>
    <s v="CELL_003483"/>
    <x v="2"/>
    <x v="1"/>
    <s v="Normal_RBC"/>
    <n v="6.59"/>
    <n v="0"/>
    <n v="0"/>
    <n v="1"/>
    <n v="0"/>
    <n v="0.90300000000000002"/>
    <n v="0.104"/>
    <n v="0.21"/>
    <n v="1"/>
    <n v="0.99399999999999999"/>
    <n v="168"/>
    <n v="40"/>
    <n v="224"/>
    <n v="124"/>
    <n v="127"/>
    <n v="87.843137254901961"/>
    <n v="48.627450980392155"/>
    <n v="49.803921568627452"/>
    <n v="0.46700000000000003"/>
    <x v="1"/>
    <x v="1"/>
    <n v="5585"/>
    <n v="6.91"/>
    <n v="16.7"/>
    <n v="43.1"/>
    <n v="301361"/>
    <n v="90.8"/>
    <n v="32"/>
    <s v="PBC_Dataset"/>
    <s v="Wright"/>
    <s v="Olympus_BX51"/>
    <n v="60"/>
    <n v="512"/>
    <n v="5.8000000000000003E-2"/>
    <n v="0.99029999999999996"/>
    <n v="0.93100000000000005"/>
    <n v="-5.9299999999999908E-2"/>
  </r>
  <r>
    <s v="CELL_002521"/>
    <x v="10"/>
    <x v="1"/>
    <s v="Normal_WBC"/>
    <n v="13.67"/>
    <n v="38.1"/>
    <n v="0.51100000000000001"/>
    <n v="0.55100000000000005"/>
    <n v="69.147005444646098"/>
    <n v="0.70499999999999996"/>
    <n v="0.311"/>
    <n v="5.14"/>
    <n v="1.6"/>
    <n v="0.82899999999999996"/>
    <n v="440"/>
    <n v="81"/>
    <n v="238"/>
    <n v="113"/>
    <n v="150"/>
    <n v="93.333333333333329"/>
    <n v="44.313725490196077"/>
    <n v="58.82352941176471"/>
    <n v="0.60299999999999998"/>
    <x v="1"/>
    <x v="0"/>
    <n v="8022"/>
    <n v="5.16"/>
    <n v="13.6"/>
    <n v="38"/>
    <n v="260288"/>
    <n v="91.5"/>
    <n v="32.200000000000003"/>
    <s v="Raabin_WBC"/>
    <s v="May_Grunwald_Giemsa"/>
    <s v="Olympus_BX51"/>
    <n v="100"/>
    <n v="512"/>
    <n v="4.53E-2"/>
    <n v="0.89419999999999999"/>
    <n v="0.86739999999999995"/>
    <n v="-2.6800000000000046E-2"/>
  </r>
  <r>
    <s v="CELL_000874"/>
    <x v="1"/>
    <x v="1"/>
    <s v="Normal_WBC"/>
    <n v="12.34"/>
    <n v="47.8"/>
    <n v="0.66"/>
    <n v="0.48199999999999998"/>
    <n v="99.170124481327804"/>
    <n v="0.69699999999999995"/>
    <n v="0.315"/>
    <n v="2.92"/>
    <n v="3.2"/>
    <n v="0.83499999999999996"/>
    <n v="371"/>
    <n v="81"/>
    <n v="225"/>
    <n v="169"/>
    <n v="185"/>
    <n v="88.235294117647058"/>
    <n v="66.274509803921561"/>
    <n v="72.549019607843135"/>
    <n v="0.71599999999999997"/>
    <x v="0"/>
    <x v="1"/>
    <n v="6310"/>
    <n v="4.9800000000000004"/>
    <n v="13.6"/>
    <n v="42"/>
    <n v="241259"/>
    <n v="101.8"/>
    <n v="31.2"/>
    <s v="Raabin_WBC"/>
    <s v="Wright"/>
    <s v="Olympus_BX51"/>
    <n v="100"/>
    <n v="256"/>
    <n v="6.8900000000000003E-2"/>
    <n v="0.88780000000000003"/>
    <n v="0.91159999999999997"/>
    <n v="2.3799999999999932E-2"/>
  </r>
  <r>
    <s v="CELL_004343"/>
    <x v="13"/>
    <x v="0"/>
    <s v="Leukemia"/>
    <n v="13.36"/>
    <n v="77.2"/>
    <n v="0.29899999999999999"/>
    <n v="0.21299999999999999"/>
    <n v="362.44131455399065"/>
    <n v="0.92700000000000005"/>
    <n v="0.34899999999999998"/>
    <n v="1.1000000000000001"/>
    <n v="1"/>
    <n v="0.96099999999999997"/>
    <n v="706"/>
    <n v="96"/>
    <n v="218"/>
    <n v="118"/>
    <n v="202"/>
    <n v="85.490196078431367"/>
    <n v="46.274509803921568"/>
    <n v="79.215686274509807"/>
    <n v="0.72799999999999998"/>
    <x v="0"/>
    <x v="0"/>
    <n v="5674"/>
    <n v="4.2"/>
    <n v="10.8"/>
    <n v="45"/>
    <n v="195114"/>
    <n v="87.3"/>
    <n v="34.9"/>
    <s v="Raabin_WBC"/>
    <s v="Giemsa"/>
    <s v="Leica_DM2000"/>
    <n v="60"/>
    <n v="512"/>
    <n v="0.78269999999999995"/>
    <n v="0.79200000000000004"/>
    <n v="0.66649999999999998"/>
    <n v="-0.12550000000000006"/>
  </r>
  <r>
    <s v="CELL_004402"/>
    <x v="13"/>
    <x v="0"/>
    <s v="Leukemia"/>
    <n v="11.83"/>
    <n v="82.9"/>
    <n v="0.32800000000000001"/>
    <n v="0.184"/>
    <n v="450.54347826086962"/>
    <n v="0.86399999999999999"/>
    <n v="0.09"/>
    <n v="1.1100000000000001"/>
    <n v="1"/>
    <n v="0.872"/>
    <n v="559"/>
    <n v="78"/>
    <n v="203"/>
    <n v="150"/>
    <n v="174"/>
    <n v="79.607843137254903"/>
    <n v="58.82352941176471"/>
    <n v="68.235294117647058"/>
    <n v="0.80200000000000005"/>
    <x v="0"/>
    <x v="0"/>
    <n v="13622"/>
    <n v="6.26"/>
    <n v="15.5"/>
    <n v="39.4"/>
    <n v="354768"/>
    <n v="63.3"/>
    <n v="33.799999999999997"/>
    <s v="PBC_Dataset"/>
    <s v="May_Grunwald_Giemsa"/>
    <s v="Zeiss_Axio"/>
    <n v="100"/>
    <n v="360"/>
    <n v="0.91169999999999995"/>
    <n v="0.83160000000000001"/>
    <n v="0.80400000000000005"/>
    <n v="-2.7599999999999958E-2"/>
  </r>
  <r>
    <s v="CELL_001507"/>
    <x v="5"/>
    <x v="1"/>
    <s v="Normal_WBC"/>
    <n v="9.6"/>
    <n v="71.2"/>
    <n v="0.77600000000000002"/>
    <n v="0.248"/>
    <n v="287.09677419354841"/>
    <n v="0.93400000000000005"/>
    <n v="0.17199999999999999"/>
    <n v="1.76"/>
    <n v="1"/>
    <n v="0.90100000000000002"/>
    <n v="233"/>
    <n v="61"/>
    <n v="233"/>
    <n v="177"/>
    <n v="205"/>
    <n v="91.372549019607845"/>
    <n v="69.411764705882348"/>
    <n v="80.392156862745097"/>
    <n v="0.68400000000000005"/>
    <x v="2"/>
    <x v="1"/>
    <n v="6580"/>
    <n v="4.88"/>
    <n v="13.7"/>
    <n v="30.9"/>
    <n v="318144"/>
    <n v="82.7"/>
    <n v="32.5"/>
    <s v="Raabin_WBC"/>
    <s v="May_Grunwald_Giemsa"/>
    <s v="Olympus_BX51"/>
    <n v="100"/>
    <n v="256"/>
    <n v="7.7600000000000002E-2"/>
    <n v="0.84409999999999996"/>
    <n v="0.90939999999999999"/>
    <n v="6.5300000000000025E-2"/>
  </r>
  <r>
    <s v="CELL_003740"/>
    <x v="7"/>
    <x v="1"/>
    <s v="Normal_Platelet"/>
    <n v="2.5299999999999998"/>
    <n v="0"/>
    <n v="0"/>
    <n v="1"/>
    <n v="0"/>
    <n v="0.67700000000000005"/>
    <n v="0.52300000000000002"/>
    <n v="3.01"/>
    <n v="1"/>
    <n v="0.85699999999999998"/>
    <n v="25"/>
    <n v="14"/>
    <n v="230"/>
    <n v="151"/>
    <n v="152"/>
    <n v="90.196078431372555"/>
    <n v="59.215686274509807"/>
    <n v="59.607843137254903"/>
    <n v="0.51"/>
    <x v="2"/>
    <x v="1"/>
    <n v="7265"/>
    <n v="3.97"/>
    <n v="12.4"/>
    <n v="38.6"/>
    <n v="315131"/>
    <n v="78.7"/>
    <n v="33.799999999999997"/>
    <s v="CytoData"/>
    <s v="May_Grunwald_Giemsa"/>
    <s v="Olympus_BX51"/>
    <n v="100"/>
    <n v="360"/>
    <n v="0.1166"/>
    <n v="0.92859999999999998"/>
    <n v="0.95130000000000003"/>
    <n v="2.2700000000000053E-2"/>
  </r>
  <r>
    <s v="CELL_001924"/>
    <x v="5"/>
    <x v="1"/>
    <s v="Normal_WBC"/>
    <n v="8.5500000000000007"/>
    <n v="81.099999999999994"/>
    <n v="0.81499999999999995"/>
    <n v="0.20300000000000001"/>
    <n v="399.50738916256154"/>
    <n v="0.91200000000000003"/>
    <n v="0.17599999999999999"/>
    <n v="1.04"/>
    <n v="1"/>
    <n v="0.9"/>
    <n v="254"/>
    <n v="65"/>
    <n v="182"/>
    <n v="149"/>
    <n v="188"/>
    <n v="71.372549019607845"/>
    <n v="58.431372549019613"/>
    <n v="73.725490196078439"/>
    <n v="0.76"/>
    <x v="0"/>
    <x v="0"/>
    <n v="3809"/>
    <n v="5.17"/>
    <n v="12.1"/>
    <n v="48.1"/>
    <n v="147521"/>
    <n v="99.9"/>
    <n v="33.5"/>
    <s v="PBC_Dataset"/>
    <s v="Giemsa"/>
    <s v="Olympus_BX51"/>
    <n v="60"/>
    <n v="360"/>
    <n v="5.6500000000000002E-2"/>
    <n v="0.8175"/>
    <n v="0.9556"/>
    <n v="0.1381"/>
  </r>
  <r>
    <s v="CELL_000449"/>
    <x v="1"/>
    <x v="1"/>
    <s v="Normal_WBC"/>
    <n v="11.7"/>
    <n v="47.2"/>
    <n v="0.63900000000000001"/>
    <n v="0.501"/>
    <n v="94.211576846307395"/>
    <n v="0.746"/>
    <n v="0.48199999999999998"/>
    <n v="3.92"/>
    <n v="3.4"/>
    <n v="0.79700000000000004"/>
    <n v="532"/>
    <n v="77"/>
    <n v="213"/>
    <n v="180"/>
    <n v="189"/>
    <n v="83.529411764705884"/>
    <n v="70.588235294117652"/>
    <n v="74.117647058823536"/>
    <n v="0.61499999999999999"/>
    <x v="1"/>
    <x v="0"/>
    <n v="7200"/>
    <n v="7"/>
    <n v="11.1"/>
    <n v="43.4"/>
    <n v="369989"/>
    <n v="82.1"/>
    <n v="36"/>
    <s v="PBC_Dataset"/>
    <s v="Giemsa"/>
    <s v="Leica_DM2000"/>
    <n v="60"/>
    <n v="256"/>
    <n v="7.7100000000000002E-2"/>
    <n v="0.90310000000000001"/>
    <n v="1"/>
    <n v="9.6899999999999986E-2"/>
  </r>
  <r>
    <s v="CELL_003842"/>
    <x v="7"/>
    <x v="1"/>
    <s v="Normal_Platelet"/>
    <n v="2.71"/>
    <n v="0"/>
    <n v="0"/>
    <n v="1"/>
    <n v="0"/>
    <n v="0.73099999999999998"/>
    <n v="0.29099999999999998"/>
    <n v="2.54"/>
    <n v="1"/>
    <n v="0.88"/>
    <n v="17"/>
    <n v="13"/>
    <n v="220"/>
    <n v="159"/>
    <n v="157"/>
    <n v="86.274509803921575"/>
    <n v="62.352941176470587"/>
    <n v="61.568627450980394"/>
    <n v="0.501"/>
    <x v="1"/>
    <x v="0"/>
    <n v="8964"/>
    <n v="4.42"/>
    <n v="13.2"/>
    <n v="36.200000000000003"/>
    <n v="171419"/>
    <n v="92.4"/>
    <n v="35.1"/>
    <s v="CytoData"/>
    <s v="Wright"/>
    <s v="Olympus_BX51"/>
    <n v="100"/>
    <n v="360"/>
    <n v="0.1198"/>
    <n v="0.83299999999999996"/>
    <n v="0.99199999999999999"/>
    <n v="0.15900000000000003"/>
  </r>
  <r>
    <s v="CELL_003436"/>
    <x v="2"/>
    <x v="1"/>
    <s v="Normal_RBC"/>
    <n v="7.99"/>
    <n v="0"/>
    <n v="0"/>
    <n v="1"/>
    <n v="0"/>
    <n v="0.88200000000000001"/>
    <n v="0.247"/>
    <n v="0.34"/>
    <n v="1"/>
    <n v="0.91100000000000003"/>
    <n v="185"/>
    <n v="36"/>
    <n v="235"/>
    <n v="134"/>
    <n v="130"/>
    <n v="92.156862745098039"/>
    <n v="52.549019607843142"/>
    <n v="50.980392156862742"/>
    <n v="0.52500000000000002"/>
    <x v="0"/>
    <x v="1"/>
    <n v="5833"/>
    <n v="4.54"/>
    <n v="15.9"/>
    <n v="36.9"/>
    <n v="117944"/>
    <n v="92.9"/>
    <n v="32.1"/>
    <s v="PBC_Dataset"/>
    <s v="Wright"/>
    <s v="Leica_DM2000"/>
    <n v="60"/>
    <n v="360"/>
    <n v="5.8900000000000001E-2"/>
    <n v="0.95760000000000001"/>
    <n v="0.8226"/>
    <n v="-0.13500000000000001"/>
  </r>
  <r>
    <s v="CELL_005841"/>
    <x v="18"/>
    <x v="0"/>
    <s v="Artefact"/>
    <n v="4.5999999999999996"/>
    <n v="40.299999999999997"/>
    <n v="0.41099999999999998"/>
    <n v="0.52400000000000002"/>
    <n v="76.908396946564878"/>
    <n v="0.58599999999999997"/>
    <n v="0.35199999999999998"/>
    <n v="1.43"/>
    <n v="1"/>
    <n v="0.78600000000000003"/>
    <n v="215"/>
    <n v="76"/>
    <n v="167"/>
    <n v="152"/>
    <n v="186"/>
    <n v="65.490196078431367"/>
    <n v="59.607843137254903"/>
    <n v="72.941176470588232"/>
    <n v="0.58299999999999996"/>
    <x v="1"/>
    <x v="0"/>
    <n v="7276"/>
    <n v="3.49"/>
    <n v="11"/>
    <n v="38.4"/>
    <n v="271227"/>
    <n v="101.7"/>
    <n v="33.1"/>
    <s v="Raabin_WBC"/>
    <s v="Wright"/>
    <s v="Olympus_BX51"/>
    <n v="60"/>
    <n v="360"/>
    <n v="0.72209999999999996"/>
    <n v="0.65659999999999996"/>
    <n v="0.73299999999999998"/>
    <n v="7.6400000000000023E-2"/>
  </r>
  <r>
    <s v="CELL_003488"/>
    <x v="2"/>
    <x v="1"/>
    <s v="Normal_RBC"/>
    <n v="8.2899999999999991"/>
    <n v="0"/>
    <n v="0"/>
    <n v="1"/>
    <n v="0"/>
    <n v="0.91100000000000003"/>
    <n v="0.13900000000000001"/>
    <n v="0.55000000000000004"/>
    <n v="1"/>
    <n v="0.97499999999999998"/>
    <n v="231"/>
    <n v="47"/>
    <n v="237"/>
    <n v="125"/>
    <n v="117"/>
    <n v="92.941176470588232"/>
    <n v="49.019607843137251"/>
    <n v="45.882352941176471"/>
    <n v="0.503"/>
    <x v="0"/>
    <x v="1"/>
    <n v="2337"/>
    <n v="4.8"/>
    <n v="15.3"/>
    <n v="35.4"/>
    <n v="239860"/>
    <n v="86.4"/>
    <n v="33"/>
    <s v="PBC_Dataset"/>
    <s v="Giemsa"/>
    <s v="Zeiss_Axio"/>
    <n v="100"/>
    <n v="224"/>
    <n v="5.9799999999999999E-2"/>
    <n v="0.9"/>
    <n v="1"/>
    <n v="9.9999999999999978E-2"/>
  </r>
  <r>
    <s v="CELL_003258"/>
    <x v="2"/>
    <x v="1"/>
    <s v="Normal_RBC"/>
    <n v="6.76"/>
    <n v="0"/>
    <n v="0"/>
    <n v="1"/>
    <n v="0"/>
    <n v="0.998"/>
    <n v="0.218"/>
    <n v="0.46"/>
    <n v="1"/>
    <n v="0.90100000000000002"/>
    <n v="161"/>
    <n v="46"/>
    <n v="238"/>
    <n v="138"/>
    <n v="133"/>
    <n v="93.333333333333329"/>
    <n v="54.117647058823529"/>
    <n v="52.156862745098046"/>
    <n v="0.53400000000000003"/>
    <x v="1"/>
    <x v="0"/>
    <n v="7633"/>
    <n v="4.22"/>
    <n v="13.7"/>
    <n v="49.1"/>
    <n v="400725"/>
    <n v="90.5"/>
    <n v="32.9"/>
    <s v="PBC_Dataset"/>
    <s v="Giemsa"/>
    <s v="Leica_DM2000"/>
    <n v="60"/>
    <n v="224"/>
    <n v="0.127"/>
    <n v="0.94710000000000005"/>
    <n v="0.91349999999999998"/>
    <n v="-3.3600000000000074E-2"/>
  </r>
  <r>
    <s v="CELL_000362"/>
    <x v="1"/>
    <x v="1"/>
    <s v="Normal_WBC"/>
    <n v="10.42"/>
    <n v="44.1"/>
    <n v="0.56399999999999995"/>
    <n v="0.46400000000000002"/>
    <n v="95.043103448275858"/>
    <n v="0.79700000000000004"/>
    <n v="0.30299999999999999"/>
    <n v="3.54"/>
    <n v="3.9"/>
    <n v="0.75700000000000001"/>
    <n v="346"/>
    <n v="71"/>
    <n v="236"/>
    <n v="185"/>
    <n v="193"/>
    <n v="92.549019607843135"/>
    <n v="72.549019607843135"/>
    <n v="75.686274509803923"/>
    <n v="0.59899999999999998"/>
    <x v="2"/>
    <x v="1"/>
    <n v="9217"/>
    <n v="5.68"/>
    <n v="13.7"/>
    <n v="36.9"/>
    <n v="206815"/>
    <n v="120"/>
    <n v="32.200000000000003"/>
    <s v="Raabin_WBC"/>
    <s v="Wright"/>
    <s v="Leica_DM2000"/>
    <n v="100"/>
    <n v="360"/>
    <n v="0.1361"/>
    <n v="0.85660000000000003"/>
    <n v="0.8246"/>
    <n v="-3.2000000000000028E-2"/>
  </r>
  <r>
    <s v="CELL_002184"/>
    <x v="4"/>
    <x v="1"/>
    <s v="Normal_WBC"/>
    <n v="15.95"/>
    <n v="61.2"/>
    <n v="0.35099999999999998"/>
    <n v="0.32100000000000001"/>
    <n v="190.65420560747663"/>
    <n v="0.56000000000000005"/>
    <n v="0.55400000000000005"/>
    <n v="2.2200000000000002"/>
    <n v="1"/>
    <n v="0.745"/>
    <n v="485"/>
    <n v="88"/>
    <n v="195"/>
    <n v="168"/>
    <n v="157"/>
    <n v="76.470588235294116"/>
    <n v="65.882352941176464"/>
    <n v="61.568627450980394"/>
    <n v="0.64900000000000002"/>
    <x v="2"/>
    <x v="0"/>
    <n v="10069"/>
    <n v="4.1100000000000003"/>
    <n v="13.2"/>
    <n v="34.9"/>
    <n v="316823"/>
    <n v="79.599999999999994"/>
    <n v="34.299999999999997"/>
    <s v="CytoData"/>
    <s v="Wright"/>
    <s v="Leica_DM2000"/>
    <n v="100"/>
    <n v="224"/>
    <n v="5.9200000000000003E-2"/>
    <n v="1"/>
    <n v="0.93540000000000001"/>
    <n v="-6.4599999999999991E-2"/>
  </r>
  <r>
    <s v="CELL_001135"/>
    <x v="5"/>
    <x v="1"/>
    <s v="Normal_WBC"/>
    <n v="9.77"/>
    <n v="80"/>
    <n v="0.753"/>
    <n v="0.33500000000000002"/>
    <n v="238.80597014925371"/>
    <n v="0.84099999999999997"/>
    <n v="0.24199999999999999"/>
    <n v="1.25"/>
    <n v="1.1000000000000001"/>
    <n v="0.995"/>
    <n v="281"/>
    <n v="57"/>
    <n v="218"/>
    <n v="153"/>
    <n v="205"/>
    <n v="85.490196078431367"/>
    <n v="60"/>
    <n v="80.392156862745097"/>
    <n v="0.73199999999999998"/>
    <x v="1"/>
    <x v="1"/>
    <n v="9302"/>
    <n v="4.2699999999999996"/>
    <n v="14.4"/>
    <n v="41.4"/>
    <n v="369934"/>
    <n v="93.1"/>
    <n v="32.200000000000003"/>
    <s v="PBC_Dataset"/>
    <s v="Giemsa"/>
    <s v="Zeiss_Axio"/>
    <n v="100"/>
    <n v="512"/>
    <n v="7.3700000000000002E-2"/>
    <n v="0.99080000000000001"/>
    <n v="0.79720000000000002"/>
    <n v="-0.19359999999999999"/>
  </r>
  <r>
    <s v="CELL_005679"/>
    <x v="3"/>
    <x v="0"/>
    <s v="Infection"/>
    <n v="14.69"/>
    <n v="72.3"/>
    <n v="0.83199999999999996"/>
    <n v="0.251"/>
    <n v="288.04780876494021"/>
    <n v="0.83499999999999996"/>
    <n v="0.44400000000000001"/>
    <n v="1.45"/>
    <n v="1.1000000000000001"/>
    <n v="0.84299999999999997"/>
    <n v="611"/>
    <n v="93"/>
    <n v="185"/>
    <n v="145"/>
    <n v="196"/>
    <n v="72.549019607843135"/>
    <n v="56.862745098039213"/>
    <n v="76.862745098039227"/>
    <n v="0.84499999999999997"/>
    <x v="1"/>
    <x v="1"/>
    <n v="6779"/>
    <n v="5.24"/>
    <n v="17.100000000000001"/>
    <n v="42.9"/>
    <n v="319199"/>
    <n v="78.900000000000006"/>
    <n v="33.700000000000003"/>
    <s v="Raabin_WBC"/>
    <s v="Wright"/>
    <s v="Olympus_BX51"/>
    <n v="100"/>
    <n v="360"/>
    <n v="0.93720000000000003"/>
    <n v="0.82230000000000003"/>
    <n v="0.73519999999999996"/>
    <n v="-8.7100000000000066E-2"/>
  </r>
  <r>
    <s v="CELL_003200"/>
    <x v="2"/>
    <x v="1"/>
    <s v="Normal_RBC"/>
    <n v="8.99"/>
    <n v="0"/>
    <n v="0"/>
    <n v="1"/>
    <n v="0"/>
    <n v="0.85599999999999998"/>
    <n v="0.223"/>
    <n v="0.78"/>
    <n v="1"/>
    <n v="0.94499999999999995"/>
    <n v="236"/>
    <n v="57"/>
    <n v="232"/>
    <n v="120"/>
    <n v="119"/>
    <n v="90.980392156862749"/>
    <n v="47.058823529411761"/>
    <n v="46.666666666666664"/>
    <n v="0.39300000000000002"/>
    <x v="1"/>
    <x v="0"/>
    <n v="6951"/>
    <n v="4.9400000000000004"/>
    <n v="15.1"/>
    <n v="41.1"/>
    <n v="150410"/>
    <n v="103.6"/>
    <n v="34"/>
    <s v="PBC_Dataset"/>
    <s v="Wright"/>
    <s v="Olympus_BX51"/>
    <n v="40"/>
    <n v="512"/>
    <n v="1.8800000000000001E-2"/>
    <n v="0.89190000000000003"/>
    <n v="0.86709999999999998"/>
    <n v="-2.4800000000000044E-2"/>
  </r>
  <r>
    <s v="CELL_004688"/>
    <x v="12"/>
    <x v="0"/>
    <s v="Anemia"/>
    <n v="3.33"/>
    <n v="0"/>
    <n v="0"/>
    <n v="1"/>
    <n v="0"/>
    <n v="0.49399999999999999"/>
    <n v="0.75900000000000001"/>
    <n v="0.72"/>
    <n v="1"/>
    <n v="0.65500000000000003"/>
    <n v="71"/>
    <n v="36"/>
    <n v="213"/>
    <n v="90"/>
    <n v="127"/>
    <n v="83.529411764705884"/>
    <n v="35.294117647058826"/>
    <n v="49.803921568627452"/>
    <n v="0.45700000000000002"/>
    <x v="1"/>
    <x v="0"/>
    <n v="2931"/>
    <n v="5.57"/>
    <n v="14.4"/>
    <n v="42.1"/>
    <n v="162690"/>
    <n v="91.1"/>
    <n v="29.6"/>
    <s v="Raabin_WBC"/>
    <s v="Wright"/>
    <s v="Leica_DM2000"/>
    <n v="100"/>
    <n v="360"/>
    <n v="0.62119999999999997"/>
    <n v="0.91520000000000001"/>
    <n v="0.75249999999999995"/>
    <n v="-0.16270000000000007"/>
  </r>
  <r>
    <s v="CELL_002156"/>
    <x v="4"/>
    <x v="1"/>
    <s v="Normal_WBC"/>
    <n v="16.79"/>
    <n v="60.3"/>
    <n v="0.442"/>
    <n v="0.29699999999999999"/>
    <n v="203.03030303030303"/>
    <n v="0.748"/>
    <n v="0.59199999999999997"/>
    <n v="2.15"/>
    <n v="1"/>
    <n v="0.70099999999999996"/>
    <n v="530"/>
    <n v="95"/>
    <n v="182"/>
    <n v="156"/>
    <n v="161"/>
    <n v="71.372549019607845"/>
    <n v="61.176470588235297"/>
    <n v="63.13725490196078"/>
    <n v="0.61499999999999999"/>
    <x v="1"/>
    <x v="0"/>
    <n v="4522"/>
    <n v="4.82"/>
    <n v="12.5"/>
    <n v="32.299999999999997"/>
    <n v="300940"/>
    <n v="81.3"/>
    <n v="32.1"/>
    <s v="PBC_Dataset"/>
    <s v="Giemsa"/>
    <s v="Olympus_BX51"/>
    <n v="40"/>
    <n v="360"/>
    <n v="0.12"/>
    <n v="0.95750000000000002"/>
    <n v="0.91590000000000005"/>
    <n v="-4.159999999999997E-2"/>
  </r>
  <r>
    <s v="CELL_001831"/>
    <x v="5"/>
    <x v="1"/>
    <s v="Normal_WBC"/>
    <n v="8.16"/>
    <n v="75.099999999999994"/>
    <n v="0.84"/>
    <n v="0.17699999999999999"/>
    <n v="424.29378531073445"/>
    <n v="0.90100000000000002"/>
    <n v="0.3"/>
    <n v="1.63"/>
    <n v="1"/>
    <n v="0.86599999999999999"/>
    <n v="330"/>
    <n v="68"/>
    <n v="199"/>
    <n v="170"/>
    <n v="198"/>
    <n v="78.039215686274517"/>
    <n v="66.666666666666657"/>
    <n v="77.64705882352942"/>
    <n v="0.62"/>
    <x v="1"/>
    <x v="0"/>
    <n v="5422"/>
    <n v="4.95"/>
    <n v="12.1"/>
    <n v="37.299999999999997"/>
    <n v="47471"/>
    <n v="82.3"/>
    <n v="36.700000000000003"/>
    <s v="PBC_Dataset"/>
    <s v="May_Grunwald_Giemsa"/>
    <s v="Leica_DM2000"/>
    <n v="60"/>
    <n v="360"/>
    <n v="0"/>
    <n v="0.88800000000000001"/>
    <n v="0.98440000000000005"/>
    <n v="9.6400000000000041E-2"/>
  </r>
  <r>
    <s v="CELL_001054"/>
    <x v="1"/>
    <x v="1"/>
    <s v="Normal_WBC"/>
    <n v="14.16"/>
    <n v="55.1"/>
    <n v="0.46"/>
    <n v="0.49099999999999999"/>
    <n v="112.21995926680245"/>
    <n v="0.82599999999999996"/>
    <n v="0.27300000000000002"/>
    <n v="2.93"/>
    <n v="4"/>
    <n v="0.77900000000000003"/>
    <n v="434"/>
    <n v="83"/>
    <n v="174"/>
    <n v="154"/>
    <n v="188"/>
    <n v="68.235294117647058"/>
    <n v="60.392156862745097"/>
    <n v="73.725490196078439"/>
    <n v="0.52500000000000002"/>
    <x v="1"/>
    <x v="1"/>
    <n v="5675"/>
    <n v="5.62"/>
    <n v="16.399999999999999"/>
    <n v="37.200000000000003"/>
    <n v="239987"/>
    <n v="67.3"/>
    <n v="32.9"/>
    <s v="CytoData"/>
    <s v="May_Grunwald_Giemsa"/>
    <s v="Olympus_BX51"/>
    <n v="100"/>
    <n v="360"/>
    <n v="7.51E-2"/>
    <n v="0.98180000000000001"/>
    <n v="0.97870000000000001"/>
    <n v="-3.0999999999999917E-3"/>
  </r>
  <r>
    <s v="CELL_002461"/>
    <x v="10"/>
    <x v="1"/>
    <s v="Normal_WBC"/>
    <n v="12.55"/>
    <n v="45.9"/>
    <n v="0.67200000000000004"/>
    <n v="0.29599999999999999"/>
    <n v="155.06756756756758"/>
    <n v="0.78900000000000003"/>
    <n v="0.34300000000000003"/>
    <n v="5.63"/>
    <n v="2.9"/>
    <n v="0.79200000000000004"/>
    <n v="439"/>
    <n v="76"/>
    <n v="225"/>
    <n v="133"/>
    <n v="158"/>
    <n v="88.235294117647058"/>
    <n v="52.156862745098046"/>
    <n v="61.96078431372549"/>
    <n v="0.66400000000000003"/>
    <x v="2"/>
    <x v="0"/>
    <n v="7333"/>
    <n v="4.42"/>
    <n v="13.4"/>
    <n v="39.5"/>
    <n v="301627"/>
    <n v="107.4"/>
    <n v="33.200000000000003"/>
    <s v="CytoData"/>
    <s v="Giemsa"/>
    <s v="Leica_DM2000"/>
    <n v="100"/>
    <n v="512"/>
    <n v="0.1138"/>
    <n v="0.84809999999999997"/>
    <n v="0.91649999999999998"/>
    <n v="6.8400000000000016E-2"/>
  </r>
  <r>
    <s v="CELL_000023"/>
    <x v="1"/>
    <x v="1"/>
    <s v="Normal_WBC"/>
    <n v="13.29"/>
    <n v="60.2"/>
    <n v="0.61899999999999999"/>
    <n v="0.44900000000000001"/>
    <n v="134.07572383073497"/>
    <n v="0.60299999999999998"/>
    <n v="0.32900000000000001"/>
    <n v="2.89"/>
    <n v="2.9"/>
    <n v="0.82599999999999996"/>
    <n v="399"/>
    <n v="65"/>
    <n v="194"/>
    <n v="149"/>
    <n v="201"/>
    <n v="76.078431372549019"/>
    <n v="58.431372549019613"/>
    <n v="78.82352941176471"/>
    <n v="0.60399999999999998"/>
    <x v="0"/>
    <x v="0"/>
    <n v="5712"/>
    <n v="5.46"/>
    <n v="12"/>
    <n v="30.7"/>
    <n v="191958"/>
    <n v="94.4"/>
    <n v="32.5"/>
    <s v="PBC_Dataset"/>
    <s v="May_Grunwald_Giemsa"/>
    <s v="Olympus_BX51"/>
    <n v="100"/>
    <n v="360"/>
    <n v="7.9600000000000004E-2"/>
    <n v="1"/>
    <n v="0.94069999999999998"/>
    <n v="-5.9300000000000019E-2"/>
  </r>
  <r>
    <s v="CELL_002067"/>
    <x v="4"/>
    <x v="1"/>
    <s v="Normal_WBC"/>
    <n v="16.13"/>
    <n v="65.3"/>
    <n v="0.44400000000000001"/>
    <n v="0.45400000000000001"/>
    <n v="143.83259911894271"/>
    <n v="0.72399999999999998"/>
    <n v="0.41599999999999998"/>
    <n v="2.31"/>
    <n v="1"/>
    <n v="0.68300000000000005"/>
    <n v="548"/>
    <n v="83"/>
    <n v="192"/>
    <n v="142"/>
    <n v="170"/>
    <n v="75.294117647058826"/>
    <n v="55.686274509803923"/>
    <n v="66.666666666666657"/>
    <n v="0.54300000000000004"/>
    <x v="0"/>
    <x v="0"/>
    <n v="3621"/>
    <n v="5.29"/>
    <n v="14.1"/>
    <n v="36"/>
    <n v="243704"/>
    <n v="99.5"/>
    <n v="31.1"/>
    <s v="PBC_Dataset"/>
    <s v="Giemsa"/>
    <s v="Olympus_BX51"/>
    <n v="40"/>
    <n v="360"/>
    <n v="0.12809999999999999"/>
    <n v="0.94120000000000004"/>
    <n v="0.94679999999999997"/>
    <n v="5.5999999999999384E-3"/>
  </r>
  <r>
    <s v="CELL_001654"/>
    <x v="5"/>
    <x v="1"/>
    <s v="Normal_WBC"/>
    <n v="10.4"/>
    <n v="78.5"/>
    <n v="0.84299999999999997"/>
    <n v="0.23200000000000001"/>
    <n v="338.36206896551721"/>
    <n v="0.84199999999999997"/>
    <n v="0.26800000000000002"/>
    <n v="0.92"/>
    <n v="1"/>
    <n v="0.88500000000000001"/>
    <n v="291"/>
    <n v="58"/>
    <n v="201"/>
    <n v="158"/>
    <n v="188"/>
    <n v="78.82352941176471"/>
    <n v="61.96078431372549"/>
    <n v="73.725490196078439"/>
    <n v="0.65"/>
    <x v="1"/>
    <x v="0"/>
    <n v="7204"/>
    <n v="5.08"/>
    <n v="15.6"/>
    <n v="48.2"/>
    <n v="189745"/>
    <n v="78.900000000000006"/>
    <n v="36"/>
    <s v="CytoData"/>
    <s v="Giemsa"/>
    <s v="Zeiss_Axio"/>
    <n v="100"/>
    <n v="360"/>
    <n v="0.13370000000000001"/>
    <n v="0.94120000000000004"/>
    <n v="0.83250000000000002"/>
    <n v="-0.10870000000000002"/>
  </r>
  <r>
    <s v="CELL_003517"/>
    <x v="2"/>
    <x v="1"/>
    <s v="Normal_RBC"/>
    <n v="7.05"/>
    <n v="0"/>
    <n v="0"/>
    <n v="1"/>
    <n v="0"/>
    <n v="0.91400000000000003"/>
    <n v="7.3999999999999996E-2"/>
    <n v="0.01"/>
    <n v="1"/>
    <n v="0.96499999999999997"/>
    <n v="227"/>
    <n v="42"/>
    <n v="224"/>
    <n v="117"/>
    <n v="127"/>
    <n v="87.843137254901961"/>
    <n v="45.882352941176471"/>
    <n v="49.803921568627452"/>
    <n v="0.49"/>
    <x v="1"/>
    <x v="0"/>
    <n v="9443"/>
    <n v="4.26"/>
    <n v="13.7"/>
    <n v="48.3"/>
    <n v="291807"/>
    <n v="85.5"/>
    <n v="33"/>
    <s v="PBC_Dataset"/>
    <s v="Giemsa"/>
    <s v="Leica_DM2000"/>
    <n v="100"/>
    <n v="224"/>
    <n v="0.12529999999999999"/>
    <n v="0.90549999999999997"/>
    <n v="0.92579999999999996"/>
    <n v="2.0299999999999985E-2"/>
  </r>
  <r>
    <s v="CELL_004245"/>
    <x v="8"/>
    <x v="0"/>
    <s v="Leukemia"/>
    <n v="18.78"/>
    <n v="85.9"/>
    <n v="0.439"/>
    <n v="0.23"/>
    <n v="373.47826086956525"/>
    <n v="0.82399999999999995"/>
    <n v="0.32100000000000001"/>
    <n v="0.28000000000000003"/>
    <n v="1"/>
    <n v="0.88100000000000001"/>
    <n v="510"/>
    <n v="92"/>
    <n v="218"/>
    <n v="147"/>
    <n v="221"/>
    <n v="85.490196078431367"/>
    <n v="57.647058823529406"/>
    <n v="86.666666666666671"/>
    <n v="0.73"/>
    <x v="0"/>
    <x v="1"/>
    <n v="3528"/>
    <n v="6.21"/>
    <n v="12.1"/>
    <n v="44.6"/>
    <n v="335455"/>
    <n v="94"/>
    <n v="34.9"/>
    <s v="CytoData"/>
    <s v="Giemsa"/>
    <s v="Leica_DM2000"/>
    <n v="100"/>
    <n v="256"/>
    <n v="0.87909999999999999"/>
    <n v="0.80659999999999998"/>
    <n v="0.73540000000000005"/>
    <n v="-7.119999999999993E-2"/>
  </r>
  <r>
    <s v="CELL_002744"/>
    <x v="9"/>
    <x v="1"/>
    <s v="Normal_WBC"/>
    <n v="9.68"/>
    <n v="62.2"/>
    <n v="0.621"/>
    <n v="0.46100000000000002"/>
    <n v="134.92407809110628"/>
    <n v="0.78900000000000003"/>
    <n v="0.2"/>
    <n v="5.22"/>
    <n v="1.2"/>
    <n v="0.71099999999999997"/>
    <n v="426"/>
    <n v="63"/>
    <n v="206"/>
    <n v="149"/>
    <n v="193"/>
    <n v="80.784313725490193"/>
    <n v="58.431372549019613"/>
    <n v="75.686274509803923"/>
    <n v="0.71"/>
    <x v="1"/>
    <x v="0"/>
    <n v="10758"/>
    <n v="5.54"/>
    <n v="17.100000000000001"/>
    <n v="40.5"/>
    <n v="288702"/>
    <n v="81.8"/>
    <n v="33.299999999999997"/>
    <s v="PBC_Dataset"/>
    <s v="Wright"/>
    <s v="Leica_DM2000"/>
    <n v="100"/>
    <n v="512"/>
    <n v="8.5699999999999998E-2"/>
    <n v="1"/>
    <n v="0.91069999999999995"/>
    <n v="-8.9300000000000046E-2"/>
  </r>
  <r>
    <s v="CELL_003807"/>
    <x v="7"/>
    <x v="1"/>
    <s v="Normal_Platelet"/>
    <n v="2.65"/>
    <n v="0"/>
    <n v="0"/>
    <n v="1"/>
    <n v="0"/>
    <n v="0.83799999999999997"/>
    <n v="0.45900000000000002"/>
    <n v="1.47"/>
    <n v="1"/>
    <n v="0.82099999999999995"/>
    <n v="25"/>
    <n v="21"/>
    <n v="199"/>
    <n v="149"/>
    <n v="171"/>
    <n v="78.039215686274517"/>
    <n v="58.431372549019613"/>
    <n v="67.058823529411754"/>
    <n v="0.47899999999999998"/>
    <x v="1"/>
    <x v="1"/>
    <n v="4487"/>
    <n v="5.04"/>
    <n v="11.2"/>
    <n v="37.4"/>
    <n v="280361"/>
    <n v="83.2"/>
    <n v="30.5"/>
    <s v="CytoData"/>
    <s v="May_Grunwald_Giemsa"/>
    <s v="Olympus_BX51"/>
    <n v="100"/>
    <n v="512"/>
    <n v="0.1014"/>
    <n v="0.95079999999999998"/>
    <n v="0.87829999999999997"/>
    <n v="-7.2500000000000009E-2"/>
  </r>
  <r>
    <s v="CELL_005701"/>
    <x v="6"/>
    <x v="0"/>
    <s v="Artefact"/>
    <n v="7.97"/>
    <n v="98.6"/>
    <n v="0.93400000000000005"/>
    <n v="8.8999999999999996E-2"/>
    <n v="1107.8651685393259"/>
    <n v="0.13700000000000001"/>
    <n v="0.623"/>
    <n v="0"/>
    <n v="1"/>
    <n v="0.57299999999999995"/>
    <n v="369"/>
    <n v="94"/>
    <n v="155"/>
    <n v="132"/>
    <n v="193"/>
    <n v="60.784313725490193"/>
    <n v="51.764705882352949"/>
    <n v="75.686274509803923"/>
    <n v="0.875"/>
    <x v="1"/>
    <x v="1"/>
    <n v="8710"/>
    <n v="5.19"/>
    <n v="10.9"/>
    <n v="43.8"/>
    <n v="259508"/>
    <n v="94"/>
    <n v="32.4"/>
    <s v="PBC_Dataset"/>
    <s v="Giemsa"/>
    <s v="Olympus_BX51"/>
    <n v="40"/>
    <n v="512"/>
    <n v="0.85909999999999997"/>
    <n v="0.78539999999999999"/>
    <n v="0.6512"/>
    <n v="-0.13419999999999999"/>
  </r>
  <r>
    <s v="CELL_002469"/>
    <x v="10"/>
    <x v="1"/>
    <s v="Normal_WBC"/>
    <n v="13.27"/>
    <n v="40.1"/>
    <n v="0.59299999999999997"/>
    <n v="0.53700000000000003"/>
    <n v="74.674115456238354"/>
    <n v="0.753"/>
    <n v="0.55300000000000005"/>
    <n v="3.76"/>
    <n v="1.9"/>
    <n v="0.75800000000000001"/>
    <n v="460"/>
    <n v="70"/>
    <n v="216"/>
    <n v="139"/>
    <n v="170"/>
    <n v="84.705882352941174"/>
    <n v="54.509803921568626"/>
    <n v="66.666666666666657"/>
    <n v="0.67300000000000004"/>
    <x v="0"/>
    <x v="1"/>
    <n v="5262"/>
    <n v="5.13"/>
    <n v="13.1"/>
    <n v="34.5"/>
    <n v="56672"/>
    <n v="106.5"/>
    <n v="33.299999999999997"/>
    <s v="Raabin_WBC"/>
    <s v="Wright"/>
    <s v="Olympus_BX51"/>
    <n v="60"/>
    <n v="224"/>
    <n v="4.07E-2"/>
    <n v="0.83940000000000003"/>
    <n v="0.93700000000000006"/>
    <n v="9.760000000000002E-2"/>
  </r>
  <r>
    <s v="CELL_002326"/>
    <x v="4"/>
    <x v="1"/>
    <s v="Normal_WBC"/>
    <n v="14.63"/>
    <n v="61.3"/>
    <n v="0.34"/>
    <n v="0.37"/>
    <n v="165.67567567567568"/>
    <n v="0.57799999999999996"/>
    <n v="0.503"/>
    <n v="2.2799999999999998"/>
    <n v="1.6"/>
    <n v="0.72099999999999997"/>
    <n v="623"/>
    <n v="91"/>
    <n v="178"/>
    <n v="141"/>
    <n v="191"/>
    <n v="69.803921568627445"/>
    <n v="55.294117647058826"/>
    <n v="74.901960784313729"/>
    <n v="0.66100000000000003"/>
    <x v="0"/>
    <x v="1"/>
    <n v="1702"/>
    <n v="3.82"/>
    <n v="12.8"/>
    <n v="43.8"/>
    <n v="261424"/>
    <n v="84"/>
    <n v="32.700000000000003"/>
    <s v="CytoData"/>
    <s v="Wright"/>
    <s v="Olympus_BX51"/>
    <n v="100"/>
    <n v="256"/>
    <n v="9.5999999999999992E-3"/>
    <n v="0.84719999999999995"/>
    <n v="0.88070000000000004"/>
    <n v="3.3500000000000085E-2"/>
  </r>
  <r>
    <s v="CELL_000461"/>
    <x v="1"/>
    <x v="1"/>
    <s v="Normal_WBC"/>
    <n v="13.68"/>
    <n v="57.1"/>
    <n v="0.56000000000000005"/>
    <n v="0.46300000000000002"/>
    <n v="123.32613390928725"/>
    <n v="0.75700000000000001"/>
    <n v="0.54"/>
    <n v="2.79"/>
    <n v="3.6"/>
    <n v="0.82599999999999996"/>
    <n v="470"/>
    <n v="80"/>
    <n v="209"/>
    <n v="164"/>
    <n v="189"/>
    <n v="81.960784313725483"/>
    <n v="64.313725490196077"/>
    <n v="74.117647058823536"/>
    <n v="0.49099999999999999"/>
    <x v="2"/>
    <x v="0"/>
    <n v="3027"/>
    <n v="3.81"/>
    <n v="12.6"/>
    <n v="49"/>
    <n v="301669"/>
    <n v="91.9"/>
    <n v="33"/>
    <s v="PBC_Dataset"/>
    <s v="Giemsa"/>
    <s v="Leica_DM2000"/>
    <n v="40"/>
    <n v="224"/>
    <n v="0.1166"/>
    <n v="1"/>
    <n v="0.96330000000000005"/>
    <n v="-3.6699999999999955E-2"/>
  </r>
  <r>
    <s v="CELL_001068"/>
    <x v="1"/>
    <x v="1"/>
    <s v="Normal_WBC"/>
    <n v="10.85"/>
    <n v="62.7"/>
    <n v="0.442"/>
    <n v="0.41399999999999998"/>
    <n v="151.44927536231884"/>
    <n v="0.72899999999999998"/>
    <n v="0.44"/>
    <n v="3.86"/>
    <n v="3.4"/>
    <n v="0.83099999999999996"/>
    <n v="441"/>
    <n v="86"/>
    <n v="183"/>
    <n v="171"/>
    <n v="190"/>
    <n v="71.764705882352942"/>
    <n v="67.058823529411754"/>
    <n v="74.509803921568633"/>
    <n v="0.624"/>
    <x v="1"/>
    <x v="0"/>
    <n v="7815"/>
    <n v="4.78"/>
    <n v="18.2"/>
    <n v="31.2"/>
    <n v="160638"/>
    <n v="91"/>
    <n v="32.299999999999997"/>
    <s v="PBC_Dataset"/>
    <s v="Giemsa"/>
    <s v="Leica_DM2000"/>
    <n v="60"/>
    <n v="224"/>
    <n v="9.1600000000000001E-2"/>
    <n v="0.84830000000000005"/>
    <n v="0.95599999999999996"/>
    <n v="0.10769999999999991"/>
  </r>
  <r>
    <s v="CELL_000088"/>
    <x v="1"/>
    <x v="1"/>
    <s v="Normal_WBC"/>
    <n v="12.85"/>
    <n v="54.9"/>
    <n v="0.50600000000000001"/>
    <n v="0.36899999999999999"/>
    <n v="148.78048780487805"/>
    <n v="0.86499999999999999"/>
    <n v="0.42699999999999999"/>
    <n v="2.85"/>
    <n v="3.9"/>
    <n v="0.81599999999999995"/>
    <n v="405"/>
    <n v="75"/>
    <n v="198"/>
    <n v="154"/>
    <n v="186"/>
    <n v="77.64705882352942"/>
    <n v="60.392156862745097"/>
    <n v="72.941176470588232"/>
    <n v="0.61499999999999999"/>
    <x v="1"/>
    <x v="1"/>
    <n v="8672"/>
    <n v="5.37"/>
    <n v="13.3"/>
    <n v="37.799999999999997"/>
    <n v="115072"/>
    <n v="88.8"/>
    <n v="32.1"/>
    <s v="Raabin_WBC"/>
    <s v="Giemsa"/>
    <s v="Olympus_BX51"/>
    <n v="100"/>
    <n v="512"/>
    <n v="3.9899999999999998E-2"/>
    <n v="0.96120000000000005"/>
    <n v="0.83199999999999996"/>
    <n v="-0.12920000000000009"/>
  </r>
  <r>
    <s v="CELL_001431"/>
    <x v="5"/>
    <x v="1"/>
    <s v="Normal_WBC"/>
    <n v="7.32"/>
    <n v="89"/>
    <n v="0.90800000000000003"/>
    <n v="0.17100000000000001"/>
    <n v="520.46783625730995"/>
    <n v="0.93"/>
    <n v="0.29199999999999998"/>
    <n v="1.24"/>
    <n v="1"/>
    <n v="0.93500000000000005"/>
    <n v="311"/>
    <n v="62"/>
    <n v="181"/>
    <n v="179"/>
    <n v="223"/>
    <n v="70.980392156862749"/>
    <n v="70.196078431372541"/>
    <n v="87.450980392156865"/>
    <n v="0.60499999999999998"/>
    <x v="1"/>
    <x v="0"/>
    <n v="8277"/>
    <n v="3.81"/>
    <n v="14.8"/>
    <n v="38.4"/>
    <n v="115483"/>
    <n v="85.1"/>
    <n v="35"/>
    <s v="Raabin_WBC"/>
    <s v="Giemsa"/>
    <s v="Zeiss_Axio"/>
    <n v="40"/>
    <n v="360"/>
    <n v="6.3600000000000004E-2"/>
    <n v="0.90469999999999995"/>
    <n v="0.82279999999999998"/>
    <n v="-8.1899999999999973E-2"/>
  </r>
  <r>
    <s v="CELL_004191"/>
    <x v="8"/>
    <x v="0"/>
    <s v="Leukemia"/>
    <n v="17.61"/>
    <n v="80.599999999999994"/>
    <n v="0.38300000000000001"/>
    <n v="0.12"/>
    <n v="671.66666666666663"/>
    <n v="0.85299999999999998"/>
    <n v="0.26700000000000002"/>
    <n v="0.64"/>
    <n v="1.1000000000000001"/>
    <n v="0.93"/>
    <n v="617"/>
    <n v="120"/>
    <n v="197"/>
    <n v="167"/>
    <n v="185"/>
    <n v="77.254901960784323"/>
    <n v="65.490196078431367"/>
    <n v="72.549019607843135"/>
    <n v="0.63300000000000001"/>
    <x v="0"/>
    <x v="1"/>
    <n v="5230"/>
    <n v="5.87"/>
    <n v="11.8"/>
    <n v="38.799999999999997"/>
    <n v="352605"/>
    <n v="103.8"/>
    <n v="32.5"/>
    <s v="PBC_Dataset"/>
    <s v="May_Grunwald_Giemsa"/>
    <s v="Olympus_BX51"/>
    <n v="40"/>
    <n v="512"/>
    <n v="0.78200000000000003"/>
    <n v="0.9869"/>
    <n v="0.72960000000000003"/>
    <n v="-0.25729999999999997"/>
  </r>
  <r>
    <s v="CELL_000283"/>
    <x v="1"/>
    <x v="1"/>
    <s v="Normal_WBC"/>
    <n v="13.23"/>
    <n v="59.5"/>
    <n v="0.47"/>
    <n v="0.38700000000000001"/>
    <n v="153.74677002583979"/>
    <n v="0.755"/>
    <n v="0.378"/>
    <n v="2.87"/>
    <n v="4.0999999999999996"/>
    <n v="0.83699999999999997"/>
    <n v="440"/>
    <n v="61"/>
    <n v="227"/>
    <n v="117"/>
    <n v="197"/>
    <n v="89.019607843137251"/>
    <n v="45.882352941176471"/>
    <n v="77.254901960784323"/>
    <n v="0.71499999999999997"/>
    <x v="1"/>
    <x v="0"/>
    <n v="5918"/>
    <n v="5.01"/>
    <n v="10.3"/>
    <n v="44.5"/>
    <n v="278810"/>
    <n v="76.099999999999994"/>
    <n v="35.799999999999997"/>
    <s v="PBC_Dataset"/>
    <s v="May_Grunwald_Giemsa"/>
    <s v="Zeiss_Axio"/>
    <n v="60"/>
    <n v="256"/>
    <n v="0.1391"/>
    <n v="0.94189999999999996"/>
    <n v="0.86850000000000005"/>
    <n v="-7.339999999999991E-2"/>
  </r>
  <r>
    <s v="CELL_002484"/>
    <x v="10"/>
    <x v="1"/>
    <s v="Normal_WBC"/>
    <n v="10.58"/>
    <n v="56.1"/>
    <n v="0.63800000000000001"/>
    <n v="0.53"/>
    <n v="105.84905660377358"/>
    <n v="0.71599999999999997"/>
    <n v="0.38"/>
    <n v="4.33"/>
    <n v="2"/>
    <n v="0.83"/>
    <n v="432"/>
    <n v="69"/>
    <n v="237"/>
    <n v="145"/>
    <n v="162"/>
    <n v="92.941176470588232"/>
    <n v="56.862745098039213"/>
    <n v="63.529411764705877"/>
    <n v="0.71699999999999997"/>
    <x v="1"/>
    <x v="1"/>
    <n v="5982"/>
    <n v="3.39"/>
    <n v="13"/>
    <n v="47.2"/>
    <n v="151171"/>
    <n v="97.6"/>
    <n v="34.9"/>
    <s v="PBC_Dataset"/>
    <s v="Wright"/>
    <s v="Leica_DM2000"/>
    <n v="100"/>
    <n v="224"/>
    <n v="0"/>
    <n v="0.87709999999999999"/>
    <n v="0.97250000000000003"/>
    <n v="9.540000000000004E-2"/>
  </r>
  <r>
    <s v="CELL_000463"/>
    <x v="1"/>
    <x v="1"/>
    <s v="Normal_WBC"/>
    <n v="11.14"/>
    <n v="56.3"/>
    <n v="0.67400000000000004"/>
    <n v="0.53900000000000003"/>
    <n v="104.45269016697587"/>
    <n v="0.66300000000000003"/>
    <n v="0.38"/>
    <n v="3.94"/>
    <n v="5.2"/>
    <n v="0.85499999999999998"/>
    <n v="401"/>
    <n v="63"/>
    <n v="243"/>
    <n v="170"/>
    <n v="172"/>
    <n v="95.294117647058812"/>
    <n v="66.666666666666657"/>
    <n v="67.450980392156865"/>
    <n v="0.63600000000000001"/>
    <x v="2"/>
    <x v="1"/>
    <n v="7775"/>
    <n v="3.76"/>
    <n v="14.6"/>
    <n v="37"/>
    <n v="307773"/>
    <n v="76"/>
    <n v="31.2"/>
    <s v="Raabin_WBC"/>
    <s v="Wright"/>
    <s v="Olympus_BX51"/>
    <n v="100"/>
    <n v="256"/>
    <n v="0.1158"/>
    <n v="0.8619"/>
    <n v="0.91359999999999997"/>
    <n v="5.1699999999999968E-2"/>
  </r>
  <r>
    <s v="CELL_000213"/>
    <x v="1"/>
    <x v="1"/>
    <s v="Normal_WBC"/>
    <n v="12.69"/>
    <n v="57.3"/>
    <n v="0.65400000000000003"/>
    <n v="0.41"/>
    <n v="139.7560975609756"/>
    <n v="0.69399999999999995"/>
    <n v="0.374"/>
    <n v="3.03"/>
    <n v="3"/>
    <n v="0.81599999999999995"/>
    <n v="389"/>
    <n v="57"/>
    <n v="203"/>
    <n v="142"/>
    <n v="188"/>
    <n v="79.607843137254903"/>
    <n v="55.686274509803923"/>
    <n v="73.725490196078439"/>
    <n v="0.60399999999999998"/>
    <x v="1"/>
    <x v="0"/>
    <n v="9779"/>
    <n v="4.13"/>
    <n v="12.7"/>
    <n v="44.1"/>
    <n v="331141"/>
    <n v="91.3"/>
    <n v="31.1"/>
    <s v="Raabin_WBC"/>
    <s v="Wright"/>
    <s v="Leica_DM2000"/>
    <n v="100"/>
    <n v="512"/>
    <n v="0.21779999999999999"/>
    <n v="0.82130000000000003"/>
    <n v="0.94620000000000004"/>
    <n v="0.12490000000000001"/>
  </r>
  <r>
    <s v="CELL_002589"/>
    <x v="10"/>
    <x v="1"/>
    <s v="Normal_WBC"/>
    <n v="12.51"/>
    <n v="56.7"/>
    <n v="0.54200000000000004"/>
    <n v="0.56299999999999994"/>
    <n v="100.71047957371228"/>
    <n v="0.71699999999999997"/>
    <n v="0.441"/>
    <n v="4.4400000000000004"/>
    <n v="1.7"/>
    <n v="0.72199999999999998"/>
    <n v="445"/>
    <n v="72"/>
    <n v="245"/>
    <n v="117"/>
    <n v="142"/>
    <n v="96.078431372549019"/>
    <n v="45.882352941176471"/>
    <n v="55.686274509803923"/>
    <n v="0.65"/>
    <x v="2"/>
    <x v="0"/>
    <n v="6377"/>
    <n v="4.6900000000000004"/>
    <n v="14.7"/>
    <n v="39.700000000000003"/>
    <n v="64777"/>
    <n v="71.5"/>
    <n v="32.5"/>
    <s v="PBC_Dataset"/>
    <s v="May_Grunwald_Giemsa"/>
    <s v="Leica_DM2000"/>
    <n v="60"/>
    <n v="360"/>
    <n v="7.7999999999999996E-3"/>
    <n v="1"/>
    <n v="0.89029999999999998"/>
    <n v="-0.10970000000000002"/>
  </r>
  <r>
    <s v="CELL_003399"/>
    <x v="2"/>
    <x v="1"/>
    <s v="Normal_RBC"/>
    <n v="7.11"/>
    <n v="0"/>
    <n v="0"/>
    <n v="1"/>
    <n v="0"/>
    <n v="0.879"/>
    <n v="0.27500000000000002"/>
    <n v="0.43"/>
    <n v="1"/>
    <n v="0.93700000000000006"/>
    <n v="154"/>
    <n v="46"/>
    <n v="224"/>
    <n v="125"/>
    <n v="150"/>
    <n v="87.843137254901961"/>
    <n v="49.019607843137251"/>
    <n v="58.82352941176471"/>
    <n v="0.46899999999999997"/>
    <x v="1"/>
    <x v="1"/>
    <n v="7220"/>
    <n v="5.55"/>
    <n v="15"/>
    <n v="40.4"/>
    <n v="116041"/>
    <n v="81.400000000000006"/>
    <n v="33.9"/>
    <s v="PBC_Dataset"/>
    <s v="Giemsa"/>
    <s v="Olympus_BX51"/>
    <n v="60"/>
    <n v="224"/>
    <n v="2.23E-2"/>
    <n v="0.92379999999999995"/>
    <n v="0.82069999999999999"/>
    <n v="-0.10309999999999997"/>
  </r>
  <r>
    <s v="CELL_002908"/>
    <x v="2"/>
    <x v="1"/>
    <s v="Normal_RBC"/>
    <n v="6.88"/>
    <n v="0"/>
    <n v="0"/>
    <n v="1"/>
    <n v="0"/>
    <n v="0.84799999999999998"/>
    <n v="0.16500000000000001"/>
    <n v="0.6"/>
    <n v="1"/>
    <n v="0.997"/>
    <n v="160"/>
    <n v="42"/>
    <n v="232"/>
    <n v="142"/>
    <n v="104"/>
    <n v="90.980392156862749"/>
    <n v="55.686274509803923"/>
    <n v="40.784313725490193"/>
    <n v="0.45800000000000002"/>
    <x v="0"/>
    <x v="1"/>
    <n v="1000"/>
    <n v="5.08"/>
    <n v="8.4"/>
    <n v="37.1"/>
    <n v="273979"/>
    <n v="88.8"/>
    <n v="31.7"/>
    <s v="PBC_Dataset"/>
    <s v="Giemsa"/>
    <s v="Leica_DM2000"/>
    <n v="60"/>
    <n v="224"/>
    <n v="0.1226"/>
    <n v="0.83730000000000004"/>
    <n v="1"/>
    <n v="0.16269999999999996"/>
  </r>
  <r>
    <s v="CELL_002582"/>
    <x v="10"/>
    <x v="1"/>
    <s v="Normal_WBC"/>
    <n v="12.9"/>
    <n v="47.6"/>
    <n v="0.51400000000000001"/>
    <n v="0.44800000000000001"/>
    <n v="106.25"/>
    <n v="0.71899999999999997"/>
    <n v="0.314"/>
    <n v="4.6500000000000004"/>
    <n v="2.2999999999999998"/>
    <n v="0.78300000000000003"/>
    <n v="469"/>
    <n v="74"/>
    <n v="252"/>
    <n v="145"/>
    <n v="159"/>
    <n v="98.82352941176471"/>
    <n v="56.862745098039213"/>
    <n v="62.352941176470587"/>
    <n v="0.67600000000000005"/>
    <x v="1"/>
    <x v="0"/>
    <n v="6940"/>
    <n v="5.59"/>
    <n v="12"/>
    <n v="36.9"/>
    <n v="410006"/>
    <n v="106.1"/>
    <n v="31.4"/>
    <s v="PBC_Dataset"/>
    <s v="Wright"/>
    <s v="Zeiss_Axio"/>
    <n v="40"/>
    <n v="224"/>
    <n v="2.3800000000000002E-2"/>
    <n v="0.86980000000000002"/>
    <n v="0.84250000000000003"/>
    <n v="-2.7299999999999991E-2"/>
  </r>
  <r>
    <s v="CELL_001369"/>
    <x v="5"/>
    <x v="1"/>
    <s v="Normal_WBC"/>
    <n v="9.2200000000000006"/>
    <n v="83.7"/>
    <n v="0.80800000000000005"/>
    <n v="0.20200000000000001"/>
    <n v="414.35643564356434"/>
    <n v="0.85099999999999998"/>
    <n v="0.2"/>
    <n v="0.68"/>
    <n v="1.1000000000000001"/>
    <n v="0.90600000000000003"/>
    <n v="345"/>
    <n v="57"/>
    <n v="177"/>
    <n v="149"/>
    <n v="194"/>
    <n v="69.411764705882348"/>
    <n v="58.431372549019613"/>
    <n v="76.078431372549019"/>
    <n v="0.72399999999999998"/>
    <x v="2"/>
    <x v="0"/>
    <n v="8692"/>
    <n v="5.6"/>
    <n v="12.4"/>
    <n v="34.200000000000003"/>
    <n v="179762"/>
    <n v="83.4"/>
    <n v="32.200000000000003"/>
    <s v="Raabin_WBC"/>
    <s v="May_Grunwald_Giemsa"/>
    <s v="Leica_DM2000"/>
    <n v="40"/>
    <n v="224"/>
    <n v="0.1148"/>
    <n v="0.82340000000000002"/>
    <n v="0.84340000000000004"/>
    <n v="2.0000000000000018E-2"/>
  </r>
  <r>
    <s v="CELL_000235"/>
    <x v="1"/>
    <x v="1"/>
    <s v="Normal_WBC"/>
    <n v="13.96"/>
    <n v="57.2"/>
    <n v="0.48299999999999998"/>
    <n v="0.371"/>
    <n v="154.17789757412399"/>
    <n v="0.75700000000000001"/>
    <n v="0.44"/>
    <n v="4.1100000000000003"/>
    <n v="3.8"/>
    <n v="0.878"/>
    <n v="407"/>
    <n v="76"/>
    <n v="222"/>
    <n v="130"/>
    <n v="178"/>
    <n v="87.058823529411768"/>
    <n v="50.980392156862742"/>
    <n v="69.803921568627445"/>
    <n v="0.71599999999999997"/>
    <x v="0"/>
    <x v="0"/>
    <n v="7686"/>
    <n v="5.5"/>
    <n v="12.9"/>
    <n v="40.799999999999997"/>
    <n v="169270"/>
    <n v="92.6"/>
    <n v="33"/>
    <s v="PBC_Dataset"/>
    <s v="May_Grunwald_Giemsa"/>
    <s v="Zeiss_Axio"/>
    <n v="60"/>
    <n v="512"/>
    <n v="4.2999999999999997E-2"/>
    <n v="0.89939999999999998"/>
    <n v="0.87849999999999995"/>
    <n v="-2.090000000000003E-2"/>
  </r>
  <r>
    <s v="CELL_005823"/>
    <x v="18"/>
    <x v="0"/>
    <s v="Artefact"/>
    <n v="6.98"/>
    <n v="7.7"/>
    <n v="0.216"/>
    <n v="0.75600000000000001"/>
    <n v="10.185185185185185"/>
    <n v="0.42699999999999999"/>
    <n v="0.91900000000000004"/>
    <n v="0.5"/>
    <n v="1.6"/>
    <n v="0.39"/>
    <n v="132"/>
    <n v="87"/>
    <n v="189"/>
    <n v="151"/>
    <n v="136"/>
    <n v="74.117647058823536"/>
    <n v="59.215686274509807"/>
    <n v="53.333333333333336"/>
    <n v="0.54800000000000004"/>
    <x v="2"/>
    <x v="0"/>
    <n v="4375"/>
    <n v="4.7300000000000004"/>
    <n v="13.2"/>
    <n v="47.7"/>
    <n v="231554"/>
    <n v="90.7"/>
    <n v="34.5"/>
    <s v="PBC_Dataset"/>
    <s v="Giemsa"/>
    <s v="Leica_DM2000"/>
    <n v="40"/>
    <n v="224"/>
    <n v="0.67769999999999997"/>
    <n v="0.68079999999999996"/>
    <n v="0.81310000000000004"/>
    <n v="0.13230000000000008"/>
  </r>
  <r>
    <s v="CELL_000598"/>
    <x v="1"/>
    <x v="1"/>
    <s v="Normal_WBC"/>
    <n v="12.21"/>
    <n v="44.4"/>
    <n v="0.60299999999999998"/>
    <n v="0.57799999999999996"/>
    <n v="76.816608996539799"/>
    <n v="0.624"/>
    <n v="0.28100000000000003"/>
    <n v="1.78"/>
    <n v="3.5"/>
    <n v="0.87"/>
    <n v="425"/>
    <n v="83"/>
    <n v="222"/>
    <n v="185"/>
    <n v="202"/>
    <n v="87.058823529411768"/>
    <n v="72.549019607843135"/>
    <n v="79.215686274509807"/>
    <n v="0.622"/>
    <x v="0"/>
    <x v="1"/>
    <n v="7166"/>
    <n v="2.83"/>
    <n v="14.4"/>
    <n v="29.7"/>
    <n v="351928"/>
    <n v="81.3"/>
    <n v="31.8"/>
    <s v="PBC_Dataset"/>
    <s v="Giemsa"/>
    <s v="Leica_DM2000"/>
    <n v="100"/>
    <n v="360"/>
    <n v="2.3599999999999999E-2"/>
    <n v="0.93959999999999999"/>
    <n v="0.97319999999999995"/>
    <n v="3.3599999999999963E-2"/>
  </r>
  <r>
    <s v="CELL_005193"/>
    <x v="14"/>
    <x v="0"/>
    <s v="Anemia"/>
    <n v="9.16"/>
    <n v="0"/>
    <n v="0"/>
    <n v="1"/>
    <n v="0"/>
    <n v="0.86699999999999999"/>
    <n v="0.14000000000000001"/>
    <n v="1"/>
    <n v="1"/>
    <n v="0.93"/>
    <n v="235"/>
    <n v="47"/>
    <n v="228"/>
    <n v="118"/>
    <n v="128"/>
    <n v="89.411764705882362"/>
    <n v="46.274509803921568"/>
    <n v="50.196078431372548"/>
    <n v="0.434"/>
    <x v="0"/>
    <x v="0"/>
    <n v="8164"/>
    <n v="5.32"/>
    <n v="17.7"/>
    <n v="30.2"/>
    <n v="359169"/>
    <n v="85.3"/>
    <n v="34"/>
    <s v="Raabin_WBC"/>
    <s v="Wright"/>
    <s v="Olympus_BX51"/>
    <n v="100"/>
    <n v="256"/>
    <n v="0.83069999999999999"/>
    <n v="0.72629999999999995"/>
    <n v="0.68289999999999995"/>
    <n v="-4.3399999999999994E-2"/>
  </r>
  <r>
    <s v="CELL_002251"/>
    <x v="4"/>
    <x v="1"/>
    <s v="Normal_WBC"/>
    <n v="14.77"/>
    <n v="55.5"/>
    <n v="0.57099999999999995"/>
    <n v="0.35"/>
    <n v="158.57142857142858"/>
    <n v="0.76"/>
    <n v="0.45500000000000002"/>
    <n v="2.46"/>
    <n v="1"/>
    <n v="0.79800000000000004"/>
    <n v="574"/>
    <n v="78"/>
    <n v="165"/>
    <n v="169"/>
    <n v="193"/>
    <n v="64.705882352941174"/>
    <n v="66.274509803921561"/>
    <n v="75.686274509803923"/>
    <n v="0.58399999999999996"/>
    <x v="1"/>
    <x v="1"/>
    <n v="8507"/>
    <n v="4.76"/>
    <n v="12.2"/>
    <n v="41.4"/>
    <n v="246220"/>
    <n v="99.1"/>
    <n v="33.700000000000003"/>
    <s v="Raabin_WBC"/>
    <s v="Giemsa"/>
    <s v="Olympus_BX51"/>
    <n v="100"/>
    <n v="512"/>
    <n v="0.11119999999999999"/>
    <n v="0.94830000000000003"/>
    <n v="0.89570000000000005"/>
    <n v="-5.259999999999998E-2"/>
  </r>
  <r>
    <s v="CELL_004777"/>
    <x v="12"/>
    <x v="0"/>
    <s v="Anemia"/>
    <n v="2.96"/>
    <n v="0"/>
    <n v="0"/>
    <n v="1"/>
    <n v="0"/>
    <n v="0.33400000000000002"/>
    <n v="0.83899999999999997"/>
    <n v="0.79"/>
    <n v="1"/>
    <n v="0.67800000000000005"/>
    <n v="112"/>
    <n v="48"/>
    <n v="217"/>
    <n v="98"/>
    <n v="129"/>
    <n v="85.098039215686271"/>
    <n v="38.431372549019613"/>
    <n v="50.588235294117645"/>
    <n v="0.54800000000000004"/>
    <x v="0"/>
    <x v="1"/>
    <n v="1000"/>
    <n v="5.12"/>
    <n v="9.9"/>
    <n v="35.799999999999997"/>
    <n v="302295"/>
    <n v="93.5"/>
    <n v="32.6"/>
    <s v="Raabin_WBC"/>
    <s v="Giemsa"/>
    <s v="Leica_DM2000"/>
    <n v="100"/>
    <n v="512"/>
    <n v="0.72309999999999997"/>
    <n v="0.64239999999999997"/>
    <n v="0.65239999999999998"/>
    <n v="1.0000000000000009E-2"/>
  </r>
  <r>
    <s v="CELL_002284"/>
    <x v="4"/>
    <x v="1"/>
    <s v="Normal_WBC"/>
    <n v="15.65"/>
    <n v="80.8"/>
    <n v="0.52500000000000002"/>
    <n v="0.39400000000000002"/>
    <n v="205.07614213197968"/>
    <n v="0.68799999999999994"/>
    <n v="0.316"/>
    <n v="1.67"/>
    <n v="1.5"/>
    <n v="0.70699999999999996"/>
    <n v="568"/>
    <n v="94"/>
    <n v="191"/>
    <n v="144"/>
    <n v="179"/>
    <n v="74.901960784313729"/>
    <n v="56.470588235294116"/>
    <n v="70.196078431372541"/>
    <n v="0.55400000000000005"/>
    <x v="1"/>
    <x v="1"/>
    <n v="7569"/>
    <n v="5.12"/>
    <n v="11.9"/>
    <n v="32.200000000000003"/>
    <n v="342201"/>
    <n v="90"/>
    <n v="34.9"/>
    <s v="PBC_Dataset"/>
    <s v="May_Grunwald_Giemsa"/>
    <s v="Leica_DM2000"/>
    <n v="100"/>
    <n v="224"/>
    <n v="0.12570000000000001"/>
    <n v="0.87509999999999999"/>
    <n v="0.96860000000000002"/>
    <n v="9.3500000000000028E-2"/>
  </r>
  <r>
    <s v="CELL_000663"/>
    <x v="1"/>
    <x v="1"/>
    <s v="Normal_WBC"/>
    <n v="10.95"/>
    <n v="53.1"/>
    <n v="0.441"/>
    <n v="0.45"/>
    <n v="118"/>
    <n v="0.79400000000000004"/>
    <n v="0.3"/>
    <n v="4.17"/>
    <n v="3.5"/>
    <n v="0.77900000000000003"/>
    <n v="338"/>
    <n v="72"/>
    <n v="206"/>
    <n v="171"/>
    <n v="182"/>
    <n v="80.784313725490193"/>
    <n v="67.058823529411754"/>
    <n v="71.372549019607845"/>
    <n v="0.56599999999999995"/>
    <x v="1"/>
    <x v="1"/>
    <n v="11176"/>
    <n v="4.32"/>
    <n v="11.7"/>
    <n v="47.7"/>
    <n v="284211"/>
    <n v="84.1"/>
    <n v="31.3"/>
    <s v="Raabin_WBC"/>
    <s v="Giemsa"/>
    <s v="Zeiss_Axio"/>
    <n v="40"/>
    <n v="512"/>
    <n v="9.5399999999999999E-2"/>
    <n v="0.90310000000000001"/>
    <n v="0.90339999999999998"/>
    <n v="2.9999999999996696E-4"/>
  </r>
  <r>
    <s v="CELL_005835"/>
    <x v="18"/>
    <x v="0"/>
    <s v="Artefact"/>
    <n v="2.9"/>
    <n v="33.5"/>
    <n v="0.24299999999999999"/>
    <n v="0.70899999999999996"/>
    <n v="47.249647390691116"/>
    <n v="0.64100000000000001"/>
    <n v="0.38300000000000001"/>
    <n v="2.02"/>
    <n v="1"/>
    <n v="0.51600000000000001"/>
    <n v="336"/>
    <n v="23"/>
    <n v="194"/>
    <n v="187"/>
    <n v="142"/>
    <n v="76.078431372549019"/>
    <n v="73.333333333333329"/>
    <n v="55.686274509803923"/>
    <n v="0.47099999999999997"/>
    <x v="2"/>
    <x v="0"/>
    <n v="5047"/>
    <n v="3.97"/>
    <n v="14.1"/>
    <n v="32"/>
    <n v="272831"/>
    <n v="90.6"/>
    <n v="36.1"/>
    <s v="Raabin_WBC"/>
    <s v="Wright"/>
    <s v="Olympus_BX51"/>
    <n v="100"/>
    <n v="512"/>
    <n v="0.85329999999999995"/>
    <n v="0.76929999999999998"/>
    <n v="0.86739999999999995"/>
    <n v="9.8099999999999965E-2"/>
  </r>
  <r>
    <s v="CELL_002286"/>
    <x v="4"/>
    <x v="1"/>
    <s v="Normal_WBC"/>
    <n v="16.14"/>
    <n v="69.8"/>
    <n v="0.39200000000000002"/>
    <n v="0.42099999999999999"/>
    <n v="165.79572446555818"/>
    <n v="0.69099999999999995"/>
    <n v="0.57599999999999996"/>
    <n v="1.79"/>
    <n v="1"/>
    <n v="0.78"/>
    <n v="569"/>
    <n v="104"/>
    <n v="210"/>
    <n v="203"/>
    <n v="197"/>
    <n v="82.35294117647058"/>
    <n v="79.607843137254903"/>
    <n v="77.254901960784323"/>
    <n v="0.56299999999999994"/>
    <x v="1"/>
    <x v="0"/>
    <n v="3037"/>
    <n v="4.04"/>
    <n v="14.6"/>
    <n v="35.4"/>
    <n v="516959"/>
    <n v="81.7"/>
    <n v="36.299999999999997"/>
    <s v="PBC_Dataset"/>
    <s v="May_Grunwald_Giemsa"/>
    <s v="Olympus_BX51"/>
    <n v="100"/>
    <n v="512"/>
    <n v="0"/>
    <n v="0.85199999999999998"/>
    <n v="0.82269999999999999"/>
    <n v="-2.9299999999999993E-2"/>
  </r>
  <r>
    <s v="CELL_005544"/>
    <x v="11"/>
    <x v="0"/>
    <s v="Infection"/>
    <n v="12.48"/>
    <n v="49.6"/>
    <n v="0.58499999999999996"/>
    <n v="0.41"/>
    <n v="120.97560975609757"/>
    <n v="0.80800000000000005"/>
    <n v="0.436"/>
    <n v="5.0199999999999996"/>
    <n v="4.3"/>
    <n v="0.78700000000000003"/>
    <n v="403"/>
    <n v="62"/>
    <n v="192"/>
    <n v="152"/>
    <n v="185"/>
    <n v="75.294117647058826"/>
    <n v="59.607843137254903"/>
    <n v="72.549019607843135"/>
    <n v="0.69099999999999995"/>
    <x v="1"/>
    <x v="0"/>
    <n v="6323"/>
    <n v="5.87"/>
    <n v="15.6"/>
    <n v="34.6"/>
    <n v="147068"/>
    <n v="95.7"/>
    <n v="33.700000000000003"/>
    <s v="PBC_Dataset"/>
    <s v="Wright"/>
    <s v="Olympus_BX51"/>
    <n v="40"/>
    <n v="224"/>
    <n v="0.86480000000000001"/>
    <n v="0.78310000000000002"/>
    <n v="0.83620000000000005"/>
    <n v="5.3100000000000036E-2"/>
  </r>
  <r>
    <s v="CELL_004234"/>
    <x v="8"/>
    <x v="0"/>
    <s v="Leukemia"/>
    <n v="15.66"/>
    <n v="83.3"/>
    <n v="0.34599999999999997"/>
    <n v="0.13300000000000001"/>
    <n v="626.31578947368416"/>
    <n v="0.78500000000000003"/>
    <n v="0.25600000000000001"/>
    <n v="0.96"/>
    <n v="1"/>
    <n v="1"/>
    <n v="762"/>
    <n v="74"/>
    <n v="209"/>
    <n v="197"/>
    <n v="217"/>
    <n v="81.960784313725483"/>
    <n v="77.254901960784323"/>
    <n v="85.098039215686271"/>
    <n v="0.624"/>
    <x v="1"/>
    <x v="1"/>
    <n v="9244"/>
    <n v="4.5199999999999996"/>
    <n v="16.3"/>
    <n v="41.9"/>
    <n v="270214"/>
    <n v="79.599999999999994"/>
    <n v="33.700000000000003"/>
    <s v="Raabin_WBC"/>
    <s v="Wright"/>
    <s v="Olympus_BX51"/>
    <n v="100"/>
    <n v="360"/>
    <n v="0.88649999999999995"/>
    <n v="0.68679999999999997"/>
    <n v="0.83189999999999997"/>
    <n v="0.14510000000000001"/>
  </r>
  <r>
    <s v="CELL_003602"/>
    <x v="2"/>
    <x v="1"/>
    <s v="Normal_RBC"/>
    <n v="7.51"/>
    <n v="0"/>
    <n v="0"/>
    <n v="1"/>
    <n v="0"/>
    <n v="0.94299999999999995"/>
    <n v="0.17399999999999999"/>
    <n v="0.5"/>
    <n v="1"/>
    <n v="0.91600000000000004"/>
    <n v="159"/>
    <n v="45"/>
    <n v="221"/>
    <n v="118"/>
    <n v="126"/>
    <n v="86.666666666666671"/>
    <n v="46.274509803921568"/>
    <n v="49.411764705882355"/>
    <n v="0.54800000000000004"/>
    <x v="0"/>
    <x v="0"/>
    <n v="4144"/>
    <n v="4.75"/>
    <n v="11.6"/>
    <n v="43.7"/>
    <n v="171856"/>
    <n v="101.1"/>
    <n v="33.6"/>
    <s v="PBC_Dataset"/>
    <s v="May_Grunwald_Giemsa"/>
    <s v="Zeiss_Axio"/>
    <n v="60"/>
    <n v="360"/>
    <n v="6.9800000000000001E-2"/>
    <n v="0.98540000000000005"/>
    <n v="0.92079999999999995"/>
    <n v="-6.4600000000000102E-2"/>
  </r>
  <r>
    <s v="CELL_005364"/>
    <x v="0"/>
    <x v="0"/>
    <s v="Infection"/>
    <n v="13.14"/>
    <n v="68"/>
    <n v="0.39"/>
    <n v="0.38300000000000001"/>
    <n v="177.54569190600523"/>
    <n v="0.65300000000000002"/>
    <n v="0.373"/>
    <n v="3.61"/>
    <n v="6.1"/>
    <n v="0.751"/>
    <n v="619"/>
    <n v="76"/>
    <n v="211"/>
    <n v="145"/>
    <n v="223"/>
    <n v="82.745098039215677"/>
    <n v="56.862745098039213"/>
    <n v="87.450980392156865"/>
    <n v="0.59299999999999997"/>
    <x v="1"/>
    <x v="0"/>
    <n v="4650"/>
    <n v="5.53"/>
    <n v="13.2"/>
    <n v="42.2"/>
    <n v="156413"/>
    <n v="97.6"/>
    <n v="32.6"/>
    <s v="CytoData"/>
    <s v="Wright"/>
    <s v="Leica_DM2000"/>
    <n v="40"/>
    <n v="512"/>
    <n v="0.88239999999999996"/>
    <n v="0.71489999999999998"/>
    <n v="0.92420000000000002"/>
    <n v="0.20930000000000004"/>
  </r>
  <r>
    <s v="CELL_003403"/>
    <x v="2"/>
    <x v="1"/>
    <s v="Normal_RBC"/>
    <n v="7.23"/>
    <n v="0"/>
    <n v="0"/>
    <n v="1"/>
    <n v="0"/>
    <n v="0.91600000000000004"/>
    <n v="0.15"/>
    <n v="0.61"/>
    <n v="1"/>
    <n v="0.90400000000000003"/>
    <n v="180"/>
    <n v="50"/>
    <n v="245"/>
    <n v="122"/>
    <n v="138"/>
    <n v="96.078431372549019"/>
    <n v="47.843137254901961"/>
    <n v="54.117647058823529"/>
    <n v="0.47"/>
    <x v="1"/>
    <x v="1"/>
    <n v="6857"/>
    <n v="4.7699999999999996"/>
    <n v="16.2"/>
    <n v="42"/>
    <n v="341024"/>
    <n v="99.6"/>
    <n v="33.299999999999997"/>
    <s v="PBC_Dataset"/>
    <s v="May_Grunwald_Giemsa"/>
    <s v="Zeiss_Axio"/>
    <n v="40"/>
    <n v="360"/>
    <n v="6.9900000000000004E-2"/>
    <n v="0.86950000000000005"/>
    <n v="0.79520000000000002"/>
    <n v="-7.4300000000000033E-2"/>
  </r>
  <r>
    <s v="CELL_002991"/>
    <x v="2"/>
    <x v="1"/>
    <s v="Normal_RBC"/>
    <n v="8.2200000000000006"/>
    <n v="0"/>
    <n v="0"/>
    <n v="1"/>
    <n v="0"/>
    <n v="0.85499999999999998"/>
    <n v="0.14799999999999999"/>
    <n v="0.44"/>
    <n v="1"/>
    <n v="0.86799999999999999"/>
    <n v="179"/>
    <n v="51"/>
    <n v="243"/>
    <n v="133"/>
    <n v="135"/>
    <n v="95.294117647058812"/>
    <n v="52.156862745098046"/>
    <n v="52.941176470588239"/>
    <n v="0.437"/>
    <x v="1"/>
    <x v="0"/>
    <n v="6153"/>
    <n v="5.39"/>
    <n v="12.5"/>
    <n v="37.6"/>
    <n v="193661"/>
    <n v="107.7"/>
    <n v="34.5"/>
    <s v="PBC_Dataset"/>
    <s v="Giemsa"/>
    <s v="Zeiss_Axio"/>
    <n v="60"/>
    <n v="360"/>
    <n v="7.7399999999999997E-2"/>
    <n v="0.81559999999999999"/>
    <n v="0.9163"/>
    <n v="0.10070000000000001"/>
  </r>
  <r>
    <s v="CELL_005230"/>
    <x v="14"/>
    <x v="0"/>
    <s v="Anemia"/>
    <n v="8.86"/>
    <n v="0"/>
    <n v="0"/>
    <n v="1"/>
    <n v="0"/>
    <n v="0.83399999999999996"/>
    <n v="0.183"/>
    <n v="1.1399999999999999"/>
    <n v="1"/>
    <n v="0.94299999999999995"/>
    <n v="225"/>
    <n v="52"/>
    <n v="231"/>
    <n v="115"/>
    <n v="139"/>
    <n v="90.588235294117652"/>
    <n v="45.098039215686278"/>
    <n v="54.509803921568626"/>
    <n v="0.45"/>
    <x v="1"/>
    <x v="0"/>
    <n v="8275"/>
    <n v="4.42"/>
    <n v="15.2"/>
    <n v="49.5"/>
    <n v="334812"/>
    <n v="79.8"/>
    <n v="32.200000000000003"/>
    <s v="Raabin_WBC"/>
    <s v="Giemsa"/>
    <s v="Leica_DM2000"/>
    <n v="100"/>
    <n v="360"/>
    <n v="0.7671"/>
    <n v="0.78990000000000005"/>
    <n v="0.74509999999999998"/>
    <n v="-4.4800000000000062E-2"/>
  </r>
  <r>
    <s v="CELL_000780"/>
    <x v="1"/>
    <x v="1"/>
    <s v="Normal_WBC"/>
    <n v="12.18"/>
    <n v="56.9"/>
    <n v="0.52600000000000002"/>
    <n v="0.57499999999999996"/>
    <n v="98.956521739130437"/>
    <n v="0.72599999999999998"/>
    <n v="0.45800000000000002"/>
    <n v="2.68"/>
    <n v="3.8"/>
    <n v="0.84899999999999998"/>
    <n v="422"/>
    <n v="68"/>
    <n v="212"/>
    <n v="164"/>
    <n v="211"/>
    <n v="83.137254901960787"/>
    <n v="64.313725490196077"/>
    <n v="82.745098039215677"/>
    <n v="0.58899999999999997"/>
    <x v="2"/>
    <x v="1"/>
    <n v="5610"/>
    <n v="4.66"/>
    <n v="14.9"/>
    <n v="39.299999999999997"/>
    <n v="195109"/>
    <n v="73.099999999999994"/>
    <n v="32.6"/>
    <s v="Raabin_WBC"/>
    <s v="Wright"/>
    <s v="Zeiss_Axio"/>
    <n v="60"/>
    <n v="512"/>
    <n v="9.8799999999999999E-2"/>
    <n v="0.96819999999999995"/>
    <n v="0.92259999999999998"/>
    <n v="-4.5599999999999974E-2"/>
  </r>
  <r>
    <s v="CELL_002545"/>
    <x v="10"/>
    <x v="1"/>
    <s v="Normal_WBC"/>
    <n v="14.45"/>
    <n v="55.3"/>
    <n v="0.55300000000000005"/>
    <n v="0.63800000000000001"/>
    <n v="86.677115987460809"/>
    <n v="0.80100000000000005"/>
    <n v="0.47799999999999998"/>
    <n v="4.8099999999999996"/>
    <n v="1.8"/>
    <n v="0.80900000000000005"/>
    <n v="379"/>
    <n v="82"/>
    <n v="240"/>
    <n v="135"/>
    <n v="171"/>
    <n v="94.117647058823522"/>
    <n v="52.941176470588239"/>
    <n v="67.058823529411754"/>
    <n v="0.59499999999999997"/>
    <x v="2"/>
    <x v="0"/>
    <n v="6164"/>
    <n v="4.83"/>
    <n v="13.7"/>
    <n v="41.9"/>
    <n v="336741"/>
    <n v="88"/>
    <n v="32.4"/>
    <s v="Raabin_WBC"/>
    <s v="Giemsa"/>
    <s v="Olympus_BX51"/>
    <n v="40"/>
    <n v="360"/>
    <n v="6.4000000000000001E-2"/>
    <n v="0.88219999999999998"/>
    <n v="0.83650000000000002"/>
    <n v="-4.5699999999999963E-2"/>
  </r>
  <r>
    <s v="CELL_004368"/>
    <x v="13"/>
    <x v="0"/>
    <s v="Leukemia"/>
    <n v="15.33"/>
    <n v="75.7"/>
    <n v="0.43099999999999999"/>
    <n v="0.28999999999999998"/>
    <n v="261.0344827586207"/>
    <n v="0.83"/>
    <n v="0.186"/>
    <n v="1.1599999999999999"/>
    <n v="1"/>
    <n v="0.94699999999999995"/>
    <n v="534"/>
    <n v="99"/>
    <n v="191"/>
    <n v="152"/>
    <n v="194"/>
    <n v="74.901960784313729"/>
    <n v="59.607843137254903"/>
    <n v="76.078431372549019"/>
    <n v="0.79200000000000004"/>
    <x v="1"/>
    <x v="1"/>
    <n v="7264"/>
    <n v="5.45"/>
    <n v="13.8"/>
    <n v="37.700000000000003"/>
    <n v="179446"/>
    <n v="81.2"/>
    <n v="31.3"/>
    <s v="PBC_Dataset"/>
    <s v="Giemsa"/>
    <s v="Zeiss_Axio"/>
    <n v="100"/>
    <n v="256"/>
    <n v="0.86160000000000003"/>
    <n v="0.80959999999999999"/>
    <n v="0.73370000000000002"/>
    <n v="-7.5899999999999967E-2"/>
  </r>
  <r>
    <s v="CELL_004397"/>
    <x v="13"/>
    <x v="0"/>
    <s v="Leukemia"/>
    <n v="11.92"/>
    <n v="84.2"/>
    <n v="0.36499999999999999"/>
    <n v="0.193"/>
    <n v="436.26943005181346"/>
    <n v="0.879"/>
    <n v="0.104"/>
    <n v="0.82"/>
    <n v="1"/>
    <n v="0.93200000000000005"/>
    <n v="737"/>
    <n v="88"/>
    <n v="224"/>
    <n v="156"/>
    <n v="187"/>
    <n v="87.843137254901961"/>
    <n v="61.176470588235297"/>
    <n v="73.333333333333329"/>
    <n v="0.70299999999999996"/>
    <x v="1"/>
    <x v="1"/>
    <n v="6816"/>
    <n v="3.93"/>
    <n v="11.4"/>
    <n v="44.7"/>
    <n v="142682"/>
    <n v="77.7"/>
    <n v="34.1"/>
    <s v="PBC_Dataset"/>
    <s v="Giemsa"/>
    <s v="Leica_DM2000"/>
    <n v="100"/>
    <n v="360"/>
    <n v="0.81510000000000005"/>
    <n v="0.64200000000000002"/>
    <n v="0.76559999999999995"/>
    <n v="0.12359999999999993"/>
  </r>
  <r>
    <s v="CELL_004302"/>
    <x v="13"/>
    <x v="0"/>
    <s v="Leukemia"/>
    <n v="14.02"/>
    <n v="81.3"/>
    <n v="0.42199999999999999"/>
    <n v="0.222"/>
    <n v="366.2162162162162"/>
    <n v="0.85799999999999998"/>
    <n v="0.28199999999999997"/>
    <n v="0.82"/>
    <n v="1.2"/>
    <n v="0.82099999999999995"/>
    <n v="708"/>
    <n v="88"/>
    <n v="182"/>
    <n v="171"/>
    <n v="187"/>
    <n v="71.372549019607845"/>
    <n v="67.058823529411754"/>
    <n v="73.333333333333329"/>
    <n v="0.65400000000000003"/>
    <x v="0"/>
    <x v="1"/>
    <n v="1000"/>
    <n v="5.07"/>
    <n v="16"/>
    <n v="35.6"/>
    <n v="119187"/>
    <n v="79.099999999999994"/>
    <n v="30.1"/>
    <s v="PBC_Dataset"/>
    <s v="Giemsa"/>
    <s v="Zeiss_Axio"/>
    <n v="60"/>
    <n v="512"/>
    <n v="0.88119999999999998"/>
    <n v="0.63470000000000004"/>
    <n v="0.73419999999999996"/>
    <n v="9.9499999999999922E-2"/>
  </r>
  <r>
    <s v="CELL_004238"/>
    <x v="8"/>
    <x v="0"/>
    <s v="Leukemia"/>
    <n v="13.44"/>
    <n v="89.4"/>
    <n v="0.40699999999999997"/>
    <n v="0.113"/>
    <n v="791.15044247787614"/>
    <n v="0.81899999999999995"/>
    <n v="0.53900000000000003"/>
    <n v="0.98"/>
    <n v="1"/>
    <n v="0.83299999999999996"/>
    <n v="661"/>
    <n v="107"/>
    <n v="241"/>
    <n v="163"/>
    <n v="204"/>
    <n v="94.509803921568619"/>
    <n v="63.921568627450974"/>
    <n v="80"/>
    <n v="0.76900000000000002"/>
    <x v="1"/>
    <x v="1"/>
    <n v="2616"/>
    <n v="5.75"/>
    <n v="11.3"/>
    <n v="43.7"/>
    <n v="177748"/>
    <n v="89.1"/>
    <n v="31.1"/>
    <s v="PBC_Dataset"/>
    <s v="Giemsa"/>
    <s v="Olympus_BX51"/>
    <n v="100"/>
    <n v="224"/>
    <n v="0.57930000000000004"/>
    <n v="0.67649999999999999"/>
    <n v="0.78069999999999995"/>
    <n v="0.10419999999999996"/>
  </r>
  <r>
    <s v="CELL_004837"/>
    <x v="15"/>
    <x v="0"/>
    <s v="Anemia"/>
    <n v="6.68"/>
    <n v="0"/>
    <n v="0"/>
    <n v="1"/>
    <n v="0"/>
    <n v="0.92400000000000004"/>
    <n v="4.4999999999999998E-2"/>
    <n v="0.44"/>
    <n v="1"/>
    <n v="0.97199999999999998"/>
    <n v="134"/>
    <n v="41"/>
    <n v="229"/>
    <n v="125"/>
    <n v="151"/>
    <n v="89.803921568627459"/>
    <n v="49.019607843137251"/>
    <n v="59.215686274509807"/>
    <n v="0.58599999999999997"/>
    <x v="1"/>
    <x v="0"/>
    <n v="5581"/>
    <n v="5.68"/>
    <n v="12.1"/>
    <n v="36.5"/>
    <n v="253952"/>
    <n v="97.6"/>
    <n v="30.8"/>
    <s v="Raabin_WBC"/>
    <s v="Giemsa"/>
    <s v="Olympus_BX51"/>
    <n v="100"/>
    <n v="512"/>
    <n v="0.71989999999999998"/>
    <n v="0.85170000000000001"/>
    <n v="0.9748"/>
    <n v="0.12309999999999999"/>
  </r>
  <r>
    <s v="CELL_005681"/>
    <x v="3"/>
    <x v="0"/>
    <s v="Infection"/>
    <n v="12.47"/>
    <n v="60.9"/>
    <n v="0.54900000000000004"/>
    <n v="0.154"/>
    <n v="395.45454545454544"/>
    <n v="0.749"/>
    <n v="0.33"/>
    <n v="1.42"/>
    <n v="1.4"/>
    <n v="0.8"/>
    <n v="413"/>
    <n v="85"/>
    <n v="199"/>
    <n v="149"/>
    <n v="225"/>
    <n v="78.039215686274517"/>
    <n v="58.431372549019613"/>
    <n v="88.235294117647058"/>
    <n v="0.82399999999999995"/>
    <x v="2"/>
    <x v="0"/>
    <n v="12259"/>
    <n v="3.7"/>
    <n v="14.5"/>
    <n v="43.3"/>
    <n v="391666"/>
    <n v="75.2"/>
    <n v="34.1"/>
    <s v="CytoData"/>
    <s v="Giemsa"/>
    <s v="Olympus_BX51"/>
    <n v="100"/>
    <n v="512"/>
    <n v="0.74539999999999995"/>
    <n v="0.74670000000000003"/>
    <n v="0.89239999999999997"/>
    <n v="0.14569999999999994"/>
  </r>
  <r>
    <s v="CELL_000686"/>
    <x v="1"/>
    <x v="1"/>
    <s v="Normal_WBC"/>
    <n v="12.75"/>
    <n v="57.8"/>
    <n v="0.58899999999999997"/>
    <n v="0.45600000000000002"/>
    <n v="126.75438596491227"/>
    <n v="0.84199999999999997"/>
    <n v="0.47899999999999998"/>
    <n v="3.57"/>
    <n v="3.1"/>
    <n v="0.76700000000000002"/>
    <n v="392"/>
    <n v="87"/>
    <n v="214"/>
    <n v="191"/>
    <n v="183"/>
    <n v="83.921568627450981"/>
    <n v="74.901960784313729"/>
    <n v="71.764705882352942"/>
    <n v="0.63200000000000001"/>
    <x v="0"/>
    <x v="1"/>
    <n v="6814"/>
    <n v="5.08"/>
    <n v="14.5"/>
    <n v="47.1"/>
    <n v="212570"/>
    <n v="87.7"/>
    <n v="32.4"/>
    <s v="Raabin_WBC"/>
    <s v="May_Grunwald_Giemsa"/>
    <s v="Zeiss_Axio"/>
    <n v="100"/>
    <n v="224"/>
    <n v="4.3099999999999999E-2"/>
    <n v="0.81730000000000003"/>
    <n v="0.88139999999999996"/>
    <n v="6.4099999999999935E-2"/>
  </r>
  <r>
    <s v="CELL_004929"/>
    <x v="15"/>
    <x v="0"/>
    <s v="Anemia"/>
    <n v="6.6"/>
    <n v="0"/>
    <n v="0"/>
    <n v="1"/>
    <n v="0"/>
    <n v="0.95299999999999996"/>
    <n v="7.6999999999999999E-2"/>
    <n v="0.47"/>
    <n v="1"/>
    <n v="0.94499999999999995"/>
    <n v="182"/>
    <n v="52"/>
    <n v="218"/>
    <n v="144"/>
    <n v="136"/>
    <n v="85.490196078431367"/>
    <n v="56.470588235294116"/>
    <n v="53.333333333333336"/>
    <n v="0.48899999999999999"/>
    <x v="1"/>
    <x v="0"/>
    <n v="5551"/>
    <n v="6.03"/>
    <n v="15.6"/>
    <n v="38.4"/>
    <n v="150686"/>
    <n v="92.6"/>
    <n v="32.299999999999997"/>
    <s v="PBC_Dataset"/>
    <s v="Giemsa"/>
    <s v="Olympus_BX51"/>
    <n v="40"/>
    <n v="224"/>
    <n v="0.76770000000000005"/>
    <n v="0.77700000000000002"/>
    <n v="0.61519999999999997"/>
    <n v="-0.16180000000000005"/>
  </r>
  <r>
    <s v="CELL_003244"/>
    <x v="2"/>
    <x v="1"/>
    <s v="Normal_RBC"/>
    <n v="7.62"/>
    <n v="0"/>
    <n v="0"/>
    <n v="1"/>
    <n v="0"/>
    <n v="0.94499999999999995"/>
    <n v="0.112"/>
    <n v="0.68"/>
    <n v="1"/>
    <n v="0.92400000000000004"/>
    <n v="192"/>
    <n v="46"/>
    <n v="239"/>
    <n v="122"/>
    <n v="129"/>
    <n v="93.725490196078425"/>
    <n v="47.843137254901961"/>
    <n v="50.588235294117645"/>
    <n v="0.46300000000000002"/>
    <x v="0"/>
    <x v="0"/>
    <n v="4572"/>
    <n v="4.8899999999999997"/>
    <n v="11.9"/>
    <n v="35.799999999999997"/>
    <n v="156118"/>
    <n v="88.4"/>
    <n v="32.700000000000003"/>
    <s v="PBC_Dataset"/>
    <s v="Giemsa"/>
    <s v="Leica_DM2000"/>
    <n v="100"/>
    <n v="256"/>
    <n v="0.13700000000000001"/>
    <n v="0.97230000000000005"/>
    <n v="0.87119999999999997"/>
    <n v="-0.10110000000000008"/>
  </r>
  <r>
    <s v="CELL_001749"/>
    <x v="5"/>
    <x v="1"/>
    <s v="Normal_WBC"/>
    <n v="8.92"/>
    <n v="80.400000000000006"/>
    <n v="0.83899999999999997"/>
    <n v="0.20799999999999999"/>
    <n v="386.5384615384616"/>
    <n v="0.88600000000000001"/>
    <n v="0.25800000000000001"/>
    <n v="0.82"/>
    <n v="1"/>
    <n v="0.89500000000000002"/>
    <n v="252"/>
    <n v="45"/>
    <n v="206"/>
    <n v="143"/>
    <n v="216"/>
    <n v="80.784313725490193"/>
    <n v="56.078431372549019"/>
    <n v="84.705882352941174"/>
    <n v="0.73"/>
    <x v="2"/>
    <x v="1"/>
    <n v="3245"/>
    <n v="5.12"/>
    <n v="13.3"/>
    <n v="35.5"/>
    <n v="238874"/>
    <n v="79.400000000000006"/>
    <n v="33.4"/>
    <s v="PBC_Dataset"/>
    <s v="Giemsa"/>
    <s v="Olympus_BX51"/>
    <n v="100"/>
    <n v="512"/>
    <n v="9.0999999999999998E-2"/>
    <n v="1"/>
    <n v="0.93289999999999995"/>
    <n v="-6.7100000000000048E-2"/>
  </r>
  <r>
    <s v="CELL_005488"/>
    <x v="11"/>
    <x v="0"/>
    <s v="Infection"/>
    <n v="11.87"/>
    <n v="53.8"/>
    <n v="0.624"/>
    <n v="0.5"/>
    <n v="107.6"/>
    <n v="0.88100000000000001"/>
    <n v="0.38800000000000001"/>
    <n v="5.27"/>
    <n v="3.3"/>
    <n v="0.81299999999999994"/>
    <n v="485"/>
    <n v="67"/>
    <n v="220"/>
    <n v="136"/>
    <n v="190"/>
    <n v="86.274509803921575"/>
    <n v="53.333333333333336"/>
    <n v="74.509803921568633"/>
    <n v="0.81599999999999995"/>
    <x v="1"/>
    <x v="1"/>
    <n v="7221"/>
    <n v="3.61"/>
    <n v="12.9"/>
    <n v="41.3"/>
    <n v="326420"/>
    <n v="78.3"/>
    <n v="33.299999999999997"/>
    <s v="Raabin_WBC"/>
    <s v="Wright"/>
    <s v="Olympus_BX51"/>
    <n v="60"/>
    <n v="224"/>
    <n v="0.71450000000000002"/>
    <n v="0.91549999999999998"/>
    <n v="0.81210000000000004"/>
    <n v="-0.10339999999999994"/>
  </r>
  <r>
    <s v="CELL_005303"/>
    <x v="0"/>
    <x v="0"/>
    <s v="Infection"/>
    <n v="13.49"/>
    <n v="61.2"/>
    <n v="0.64"/>
    <n v="0.36799999999999999"/>
    <n v="166.30434782608697"/>
    <n v="0.60199999999999998"/>
    <n v="0.44600000000000001"/>
    <n v="3.14"/>
    <n v="6.4"/>
    <n v="0.79400000000000004"/>
    <n v="511"/>
    <n v="74"/>
    <n v="195"/>
    <n v="163"/>
    <n v="212"/>
    <n v="76.470588235294116"/>
    <n v="63.921568627450974"/>
    <n v="83.137254901960787"/>
    <n v="0.73499999999999999"/>
    <x v="1"/>
    <x v="1"/>
    <n v="9829"/>
    <n v="3.87"/>
    <n v="14.2"/>
    <n v="36"/>
    <n v="160215"/>
    <n v="77.599999999999994"/>
    <n v="34.5"/>
    <s v="PBC_Dataset"/>
    <s v="Giemsa"/>
    <s v="Leica_DM2000"/>
    <n v="100"/>
    <n v="224"/>
    <n v="0.76790000000000003"/>
    <n v="0.71609999999999996"/>
    <n v="0.84409999999999996"/>
    <n v="0.128"/>
  </r>
  <r>
    <s v="CELL_002838"/>
    <x v="2"/>
    <x v="1"/>
    <s v="Normal_RBC"/>
    <n v="7.55"/>
    <n v="0"/>
    <n v="0"/>
    <n v="1"/>
    <n v="0"/>
    <n v="0.86699999999999999"/>
    <n v="0.27"/>
    <n v="0.51"/>
    <n v="1"/>
    <n v="0.92800000000000005"/>
    <n v="154"/>
    <n v="51"/>
    <n v="221"/>
    <n v="123"/>
    <n v="141"/>
    <n v="86.666666666666671"/>
    <n v="48.235294117647058"/>
    <n v="55.294117647058826"/>
    <n v="0.47299999999999998"/>
    <x v="1"/>
    <x v="1"/>
    <n v="8149"/>
    <n v="5.07"/>
    <n v="11"/>
    <n v="42"/>
    <n v="132616"/>
    <n v="84"/>
    <n v="34"/>
    <s v="PBC_Dataset"/>
    <s v="Wright"/>
    <s v="Olympus_BX51"/>
    <n v="40"/>
    <n v="256"/>
    <n v="0.1065"/>
    <n v="0.93089999999999995"/>
    <n v="0.85750000000000004"/>
    <n v="-7.339999999999991E-2"/>
  </r>
  <r>
    <s v="CELL_003033"/>
    <x v="2"/>
    <x v="1"/>
    <s v="Normal_RBC"/>
    <n v="7.95"/>
    <n v="0"/>
    <n v="0"/>
    <n v="1"/>
    <n v="0"/>
    <n v="0.88300000000000001"/>
    <n v="0.19800000000000001"/>
    <n v="0.46"/>
    <n v="1"/>
    <n v="0.99199999999999999"/>
    <n v="183"/>
    <n v="50"/>
    <n v="239"/>
    <n v="137"/>
    <n v="147"/>
    <n v="93.725490196078425"/>
    <n v="53.725490196078432"/>
    <n v="57.647058823529406"/>
    <n v="0.52100000000000002"/>
    <x v="1"/>
    <x v="1"/>
    <n v="7133"/>
    <n v="3.77"/>
    <n v="14.1"/>
    <n v="39.4"/>
    <n v="134824"/>
    <n v="63"/>
    <n v="31.1"/>
    <s v="PBC_Dataset"/>
    <s v="Wright"/>
    <s v="Olympus_BX51"/>
    <n v="60"/>
    <n v="256"/>
    <n v="3.78E-2"/>
    <n v="0.87039999999999995"/>
    <n v="0.95120000000000005"/>
    <n v="8.0800000000000094E-2"/>
  </r>
  <r>
    <s v="CELL_002172"/>
    <x v="4"/>
    <x v="1"/>
    <s v="Normal_WBC"/>
    <n v="17.63"/>
    <n v="69"/>
    <n v="0.48"/>
    <n v="0.32500000000000001"/>
    <n v="212.30769230769229"/>
    <n v="0.67"/>
    <n v="0.52100000000000002"/>
    <n v="1.68"/>
    <n v="1.5"/>
    <n v="0.77300000000000002"/>
    <n v="570"/>
    <n v="109"/>
    <n v="200"/>
    <n v="183"/>
    <n v="184"/>
    <n v="78.431372549019613"/>
    <n v="71.764705882352942"/>
    <n v="72.156862745098039"/>
    <n v="0.63300000000000001"/>
    <x v="1"/>
    <x v="1"/>
    <n v="6082"/>
    <n v="6.07"/>
    <n v="11.3"/>
    <n v="39.299999999999997"/>
    <n v="284713"/>
    <n v="78"/>
    <n v="29"/>
    <s v="PBC_Dataset"/>
    <s v="Giemsa"/>
    <s v="Zeiss_Axio"/>
    <n v="100"/>
    <n v="360"/>
    <n v="5.9499999999999997E-2"/>
    <n v="0.9395"/>
    <n v="0.81940000000000002"/>
    <n v="-0.12009999999999998"/>
  </r>
  <r>
    <s v="CELL_003768"/>
    <x v="7"/>
    <x v="1"/>
    <s v="Normal_Platelet"/>
    <n v="2.75"/>
    <n v="0"/>
    <n v="0"/>
    <n v="1"/>
    <n v="0"/>
    <n v="0.65500000000000003"/>
    <n v="0.219"/>
    <n v="3.15"/>
    <n v="1"/>
    <n v="0.76400000000000001"/>
    <n v="31"/>
    <n v="15"/>
    <n v="234"/>
    <n v="155"/>
    <n v="179"/>
    <n v="91.764705882352942"/>
    <n v="60.784313725490193"/>
    <n v="70.196078431372541"/>
    <n v="0.60499999999999998"/>
    <x v="2"/>
    <x v="1"/>
    <n v="8975"/>
    <n v="5.07"/>
    <n v="14.2"/>
    <n v="52.7"/>
    <n v="203879"/>
    <n v="76.099999999999994"/>
    <n v="29.3"/>
    <s v="PBC_Dataset"/>
    <s v="Wright"/>
    <s v="Leica_DM2000"/>
    <n v="100"/>
    <n v="224"/>
    <n v="0.13009999999999999"/>
    <n v="0.9536"/>
    <n v="0.89410000000000001"/>
    <n v="-5.9499999999999997E-2"/>
  </r>
  <r>
    <s v="CELL_001851"/>
    <x v="5"/>
    <x v="1"/>
    <s v="Normal_WBC"/>
    <n v="9.9700000000000006"/>
    <n v="86.7"/>
    <n v="0.872"/>
    <n v="0.223"/>
    <n v="388.78923766816143"/>
    <n v="0.89100000000000001"/>
    <n v="0.36299999999999999"/>
    <n v="0.96"/>
    <n v="1.1000000000000001"/>
    <n v="0.95699999999999996"/>
    <n v="321"/>
    <n v="52"/>
    <n v="233"/>
    <n v="175"/>
    <n v="207"/>
    <n v="91.372549019607845"/>
    <n v="68.627450980392155"/>
    <n v="81.17647058823529"/>
    <n v="0.66"/>
    <x v="1"/>
    <x v="0"/>
    <n v="9449"/>
    <n v="5.46"/>
    <n v="13.3"/>
    <n v="44"/>
    <n v="342659"/>
    <n v="79.900000000000006"/>
    <n v="33.4"/>
    <s v="Raabin_WBC"/>
    <s v="Giemsa"/>
    <s v="Leica_DM2000"/>
    <n v="40"/>
    <n v="224"/>
    <n v="6.2199999999999998E-2"/>
    <n v="0.92510000000000003"/>
    <n v="0.99670000000000003"/>
    <n v="7.1599999999999997E-2"/>
  </r>
  <r>
    <s v="CELL_000488"/>
    <x v="1"/>
    <x v="1"/>
    <s v="Normal_WBC"/>
    <n v="12.77"/>
    <n v="59.5"/>
    <n v="0.61499999999999999"/>
    <n v="0.46500000000000002"/>
    <n v="127.95698924731182"/>
    <n v="0.80500000000000005"/>
    <n v="0.29299999999999998"/>
    <n v="2.82"/>
    <n v="4"/>
    <n v="0.86199999999999999"/>
    <n v="456"/>
    <n v="67"/>
    <n v="223"/>
    <n v="142"/>
    <n v="201"/>
    <n v="87.450980392156865"/>
    <n v="55.686274509803923"/>
    <n v="78.82352941176471"/>
    <n v="0.63200000000000001"/>
    <x v="1"/>
    <x v="0"/>
    <n v="11210"/>
    <n v="2.67"/>
    <n v="14.9"/>
    <n v="41"/>
    <n v="281864"/>
    <n v="94.6"/>
    <n v="35.1"/>
    <s v="PBC_Dataset"/>
    <s v="Giemsa"/>
    <s v="Leica_DM2000"/>
    <n v="60"/>
    <n v="360"/>
    <n v="5.8799999999999998E-2"/>
    <n v="0.81610000000000005"/>
    <n v="0.92120000000000002"/>
    <n v="0.10509999999999997"/>
  </r>
  <r>
    <s v="CELL_001689"/>
    <x v="5"/>
    <x v="1"/>
    <s v="Normal_WBC"/>
    <n v="7.39"/>
    <n v="77.599999999999994"/>
    <n v="0.71599999999999997"/>
    <n v="0.13900000000000001"/>
    <n v="558.27338129496388"/>
    <n v="0.90400000000000003"/>
    <n v="0.13100000000000001"/>
    <n v="1.33"/>
    <n v="1.1000000000000001"/>
    <n v="0.90800000000000003"/>
    <n v="255"/>
    <n v="65"/>
    <n v="206"/>
    <n v="169"/>
    <n v="182"/>
    <n v="80.784313725490193"/>
    <n v="66.274509803921561"/>
    <n v="71.372549019607845"/>
    <n v="0.70399999999999996"/>
    <x v="0"/>
    <x v="0"/>
    <n v="6453"/>
    <n v="4.76"/>
    <n v="11.6"/>
    <n v="42.4"/>
    <n v="268356"/>
    <n v="82.6"/>
    <n v="33.299999999999997"/>
    <s v="CytoData"/>
    <s v="Giemsa"/>
    <s v="Leica_DM2000"/>
    <n v="60"/>
    <n v="224"/>
    <n v="0.1123"/>
    <n v="0.80010000000000003"/>
    <n v="0.93799999999999994"/>
    <n v="0.13789999999999991"/>
  </r>
  <r>
    <s v="CELL_002231"/>
    <x v="4"/>
    <x v="1"/>
    <s v="Normal_WBC"/>
    <n v="15.92"/>
    <n v="63"/>
    <n v="0.438"/>
    <n v="0.309"/>
    <n v="203.88349514563106"/>
    <n v="0.58799999999999997"/>
    <n v="0.37"/>
    <n v="2.2599999999999998"/>
    <n v="1.1000000000000001"/>
    <n v="0.751"/>
    <n v="519"/>
    <n v="97"/>
    <n v="195"/>
    <n v="143"/>
    <n v="201"/>
    <n v="76.470588235294116"/>
    <n v="56.078431372549019"/>
    <n v="78.82352941176471"/>
    <n v="0.59499999999999997"/>
    <x v="2"/>
    <x v="1"/>
    <n v="6219"/>
    <n v="4.9400000000000004"/>
    <n v="15.3"/>
    <n v="36.299999999999997"/>
    <n v="328613"/>
    <n v="90.5"/>
    <n v="34.9"/>
    <s v="Raabin_WBC"/>
    <s v="May_Grunwald_Giemsa"/>
    <s v="Zeiss_Axio"/>
    <n v="60"/>
    <n v="512"/>
    <n v="9.2700000000000005E-2"/>
    <n v="0.94640000000000002"/>
    <n v="0.84009999999999996"/>
    <n v="-0.10630000000000006"/>
  </r>
  <r>
    <s v="CELL_004428"/>
    <x v="13"/>
    <x v="0"/>
    <s v="Leukemia"/>
    <n v="13.68"/>
    <n v="75.400000000000006"/>
    <n v="0.34499999999999997"/>
    <n v="0.16600000000000001"/>
    <n v="454.2168674698795"/>
    <n v="0.81799999999999995"/>
    <n v="0.16700000000000001"/>
    <n v="0.91"/>
    <n v="1.1000000000000001"/>
    <n v="0.76700000000000002"/>
    <n v="599"/>
    <n v="104"/>
    <n v="177"/>
    <n v="169"/>
    <n v="205"/>
    <n v="69.411764705882348"/>
    <n v="66.274509803921561"/>
    <n v="80.392156862745097"/>
    <n v="0.624"/>
    <x v="2"/>
    <x v="1"/>
    <n v="4052"/>
    <n v="4.8499999999999996"/>
    <n v="14.3"/>
    <n v="41.4"/>
    <n v="248295"/>
    <n v="102.7"/>
    <n v="32.9"/>
    <s v="CytoData"/>
    <s v="Giemsa"/>
    <s v="Olympus_BX51"/>
    <n v="100"/>
    <n v="224"/>
    <n v="0.92269999999999996"/>
    <n v="0.52539999999999998"/>
    <n v="0.73480000000000001"/>
    <n v="0.20940000000000003"/>
  </r>
  <r>
    <s v="CELL_002321"/>
    <x v="4"/>
    <x v="1"/>
    <s v="Normal_WBC"/>
    <n v="15.7"/>
    <n v="73.400000000000006"/>
    <n v="0.45700000000000002"/>
    <n v="0.34699999999999998"/>
    <n v="211.52737752161386"/>
    <n v="0.625"/>
    <n v="0.57799999999999996"/>
    <n v="2.27"/>
    <n v="1"/>
    <n v="0.67700000000000005"/>
    <n v="634"/>
    <n v="97"/>
    <n v="195"/>
    <n v="171"/>
    <n v="188"/>
    <n v="76.470588235294116"/>
    <n v="67.058823529411754"/>
    <n v="73.725490196078439"/>
    <n v="0.66600000000000004"/>
    <x v="2"/>
    <x v="0"/>
    <n v="9117"/>
    <n v="4.01"/>
    <n v="8.8000000000000007"/>
    <n v="43"/>
    <n v="242461"/>
    <n v="94.9"/>
    <n v="33.799999999999997"/>
    <s v="PBC_Dataset"/>
    <s v="Giemsa"/>
    <s v="Olympus_BX51"/>
    <n v="40"/>
    <n v="360"/>
    <n v="0.1547"/>
    <n v="0.91930000000000001"/>
    <n v="0.94520000000000004"/>
    <n v="2.5900000000000034E-2"/>
  </r>
  <r>
    <s v="CELL_000783"/>
    <x v="1"/>
    <x v="1"/>
    <s v="Normal_WBC"/>
    <n v="9.67"/>
    <n v="52.2"/>
    <n v="0.57699999999999996"/>
    <n v="0.34399999999999997"/>
    <n v="151.74418604651166"/>
    <n v="0.626"/>
    <n v="0.193"/>
    <n v="3.86"/>
    <n v="3.5"/>
    <n v="0.79300000000000004"/>
    <n v="467"/>
    <n v="68"/>
    <n v="214"/>
    <n v="160"/>
    <n v="177"/>
    <n v="83.921568627450981"/>
    <n v="62.745098039215684"/>
    <n v="69.411764705882348"/>
    <n v="0.67100000000000004"/>
    <x v="2"/>
    <x v="1"/>
    <n v="8933"/>
    <n v="4.07"/>
    <n v="12"/>
    <n v="32"/>
    <n v="306219"/>
    <n v="94.1"/>
    <n v="32.1"/>
    <s v="PBC_Dataset"/>
    <s v="Wright"/>
    <s v="Leica_DM2000"/>
    <n v="100"/>
    <n v="512"/>
    <n v="5.2999999999999999E-2"/>
    <n v="0.8196"/>
    <n v="0.92400000000000004"/>
    <n v="0.10440000000000005"/>
  </r>
  <r>
    <s v="CELL_000522"/>
    <x v="1"/>
    <x v="1"/>
    <s v="Normal_WBC"/>
    <n v="10.97"/>
    <n v="55.5"/>
    <n v="0.56299999999999994"/>
    <n v="0.46400000000000002"/>
    <n v="119.61206896551724"/>
    <n v="0.78500000000000003"/>
    <n v="0.40799999999999997"/>
    <n v="4.3"/>
    <n v="5"/>
    <n v="0.78800000000000003"/>
    <n v="304"/>
    <n v="76"/>
    <n v="212"/>
    <n v="175"/>
    <n v="189"/>
    <n v="83.137254901960787"/>
    <n v="68.627450980392155"/>
    <n v="74.117647058823536"/>
    <n v="0.65400000000000003"/>
    <x v="1"/>
    <x v="1"/>
    <n v="9822"/>
    <n v="5.16"/>
    <n v="12.5"/>
    <n v="46.4"/>
    <n v="176980"/>
    <n v="83.7"/>
    <n v="35.200000000000003"/>
    <s v="PBC_Dataset"/>
    <s v="Giemsa"/>
    <s v="Zeiss_Axio"/>
    <n v="60"/>
    <n v="360"/>
    <n v="0.16520000000000001"/>
    <n v="0.96750000000000003"/>
    <n v="0.95509999999999995"/>
    <n v="-1.2400000000000078E-2"/>
  </r>
  <r>
    <s v="CELL_000523"/>
    <x v="1"/>
    <x v="1"/>
    <s v="Normal_WBC"/>
    <n v="12.47"/>
    <n v="65.3"/>
    <n v="0.51300000000000001"/>
    <n v="0.47299999999999998"/>
    <n v="138.05496828752644"/>
    <n v="0.92100000000000004"/>
    <n v="0.33300000000000002"/>
    <n v="3.27"/>
    <n v="2.9"/>
    <n v="0.82399999999999995"/>
    <n v="380"/>
    <n v="80"/>
    <n v="212"/>
    <n v="145"/>
    <n v="197"/>
    <n v="83.137254901960787"/>
    <n v="56.862745098039213"/>
    <n v="77.254901960784323"/>
    <n v="0.66300000000000003"/>
    <x v="1"/>
    <x v="1"/>
    <n v="9382"/>
    <n v="3.72"/>
    <n v="13.1"/>
    <n v="33.799999999999997"/>
    <n v="279238"/>
    <n v="82.9"/>
    <n v="34.9"/>
    <s v="CytoData"/>
    <s v="Wright"/>
    <s v="Zeiss_Axio"/>
    <n v="100"/>
    <n v="360"/>
    <n v="7.4200000000000002E-2"/>
    <n v="0.74719999999999998"/>
    <n v="0.78610000000000002"/>
    <n v="3.8900000000000046E-2"/>
  </r>
  <r>
    <s v="CELL_004308"/>
    <x v="13"/>
    <x v="0"/>
    <s v="Leukemia"/>
    <n v="11.65"/>
    <n v="78.099999999999994"/>
    <n v="0.45200000000000001"/>
    <n v="0.10100000000000001"/>
    <n v="773.26732673267315"/>
    <n v="0.86399999999999999"/>
    <n v="0.23899999999999999"/>
    <n v="0.78"/>
    <n v="1.1000000000000001"/>
    <n v="0.88600000000000001"/>
    <n v="577"/>
    <n v="102"/>
    <n v="210"/>
    <n v="160"/>
    <n v="187"/>
    <n v="82.35294117647058"/>
    <n v="62.745098039215684"/>
    <n v="73.333333333333329"/>
    <n v="0.48899999999999999"/>
    <x v="1"/>
    <x v="0"/>
    <n v="9922"/>
    <n v="4.3499999999999996"/>
    <n v="11.9"/>
    <n v="42.7"/>
    <n v="170568"/>
    <n v="69.7"/>
    <n v="33"/>
    <s v="PBC_Dataset"/>
    <s v="Wright"/>
    <s v="Leica_DM2000"/>
    <n v="40"/>
    <n v="360"/>
    <n v="0.89390000000000003"/>
    <n v="0.73499999999999999"/>
    <n v="0.66769999999999996"/>
    <n v="-6.7300000000000026E-2"/>
  </r>
  <r>
    <s v="CELL_002940"/>
    <x v="2"/>
    <x v="1"/>
    <s v="Normal_RBC"/>
    <n v="7.52"/>
    <n v="0"/>
    <n v="0"/>
    <n v="1"/>
    <n v="0"/>
    <n v="0.93300000000000005"/>
    <n v="0.16600000000000001"/>
    <n v="0.36"/>
    <n v="1"/>
    <n v="0.93899999999999995"/>
    <n v="181"/>
    <n v="45"/>
    <n v="205"/>
    <n v="149"/>
    <n v="116"/>
    <n v="80.392156862745097"/>
    <n v="58.431372549019613"/>
    <n v="45.490196078431374"/>
    <n v="0.51200000000000001"/>
    <x v="1"/>
    <x v="0"/>
    <n v="7943"/>
    <n v="4.0999999999999996"/>
    <n v="13.7"/>
    <n v="43"/>
    <n v="238100"/>
    <n v="96.9"/>
    <n v="34.9"/>
    <s v="CytoData"/>
    <s v="Wright"/>
    <s v="Leica_DM2000"/>
    <n v="60"/>
    <n v="224"/>
    <n v="0.13469999999999999"/>
    <n v="0.90059999999999996"/>
    <n v="0.8669"/>
    <n v="-3.3699999999999952E-2"/>
  </r>
  <r>
    <s v="CELL_004590"/>
    <x v="16"/>
    <x v="0"/>
    <s v="Anemia"/>
    <n v="7.61"/>
    <n v="0"/>
    <n v="0"/>
    <n v="1"/>
    <n v="0"/>
    <n v="0.52900000000000003"/>
    <n v="0.86599999999999999"/>
    <n v="0.24"/>
    <n v="1"/>
    <n v="0.88300000000000001"/>
    <n v="194"/>
    <n v="48"/>
    <n v="245"/>
    <n v="147"/>
    <n v="128"/>
    <n v="96.078431372549019"/>
    <n v="57.647058823529406"/>
    <n v="50.196078431372548"/>
    <n v="0.52400000000000002"/>
    <x v="1"/>
    <x v="0"/>
    <n v="6619"/>
    <n v="4.4800000000000004"/>
    <n v="14.2"/>
    <n v="39.700000000000003"/>
    <n v="300424"/>
    <n v="89.1"/>
    <n v="33.6"/>
    <s v="Raabin_WBC"/>
    <s v="May_Grunwald_Giemsa"/>
    <s v="Olympus_BX51"/>
    <n v="60"/>
    <n v="256"/>
    <n v="0.78369999999999995"/>
    <n v="0.66439999999999999"/>
    <n v="0.59019999999999995"/>
    <n v="-7.4200000000000044E-2"/>
  </r>
  <r>
    <s v="CELL_004734"/>
    <x v="12"/>
    <x v="0"/>
    <s v="Anemia"/>
    <n v="4.5199999999999996"/>
    <n v="0"/>
    <n v="0"/>
    <n v="1"/>
    <n v="0"/>
    <n v="0.58799999999999997"/>
    <n v="0.751"/>
    <n v="0.83"/>
    <n v="1"/>
    <n v="0.74199999999999999"/>
    <n v="102"/>
    <n v="20"/>
    <n v="208"/>
    <n v="117"/>
    <n v="116"/>
    <n v="81.568627450980387"/>
    <n v="45.882352941176471"/>
    <n v="45.490196078431374"/>
    <n v="0.441"/>
    <x v="0"/>
    <x v="0"/>
    <n v="6830"/>
    <n v="3.55"/>
    <n v="16.7"/>
    <n v="31.7"/>
    <n v="150752"/>
    <n v="73.099999999999994"/>
    <n v="32.6"/>
    <s v="Raabin_WBC"/>
    <s v="Giemsa"/>
    <s v="Zeiss_Axio"/>
    <n v="100"/>
    <n v="256"/>
    <n v="0.65200000000000002"/>
    <n v="0.71750000000000003"/>
    <n v="0.81640000000000001"/>
    <n v="9.8899999999999988E-2"/>
  </r>
  <r>
    <s v="CELL_002399"/>
    <x v="10"/>
    <x v="1"/>
    <s v="Normal_WBC"/>
    <n v="12.79"/>
    <n v="52.3"/>
    <n v="0.46300000000000002"/>
    <n v="0.51100000000000001"/>
    <n v="102.34833659491193"/>
    <n v="0.83699999999999997"/>
    <n v="0.38200000000000001"/>
    <n v="4.01"/>
    <n v="2.1"/>
    <n v="0.81599999999999995"/>
    <n v="429"/>
    <n v="83"/>
    <n v="242"/>
    <n v="170"/>
    <n v="129"/>
    <n v="94.901960784313715"/>
    <n v="66.666666666666657"/>
    <n v="50.588235294117645"/>
    <n v="0.52100000000000002"/>
    <x v="1"/>
    <x v="1"/>
    <n v="5953"/>
    <n v="5.8"/>
    <n v="13.1"/>
    <n v="48"/>
    <n v="271274"/>
    <n v="102.3"/>
    <n v="33.4"/>
    <s v="PBC_Dataset"/>
    <s v="Giemsa"/>
    <s v="Olympus_BX51"/>
    <n v="40"/>
    <n v="512"/>
    <n v="7.9899999999999999E-2"/>
    <n v="0.94110000000000005"/>
    <n v="0.88829999999999998"/>
    <n v="-5.2800000000000069E-2"/>
  </r>
  <r>
    <s v="CELL_002208"/>
    <x v="4"/>
    <x v="1"/>
    <s v="Normal_WBC"/>
    <n v="16.579999999999998"/>
    <n v="71.8"/>
    <n v="0.61399999999999999"/>
    <n v="0.32300000000000001"/>
    <n v="222.2910216718266"/>
    <n v="0.64500000000000002"/>
    <n v="0.57099999999999995"/>
    <n v="1.75"/>
    <n v="1.1000000000000001"/>
    <n v="0.75900000000000001"/>
    <n v="606"/>
    <n v="72"/>
    <n v="188"/>
    <n v="136"/>
    <n v="156"/>
    <n v="73.725490196078439"/>
    <n v="53.333333333333336"/>
    <n v="61.176470588235297"/>
    <n v="0.502"/>
    <x v="2"/>
    <x v="0"/>
    <n v="6444"/>
    <n v="5.53"/>
    <n v="13.5"/>
    <n v="40.1"/>
    <n v="207857"/>
    <n v="91"/>
    <n v="33.4"/>
    <s v="PBC_Dataset"/>
    <s v="Giemsa"/>
    <s v="Olympus_BX51"/>
    <n v="100"/>
    <n v="512"/>
    <n v="8.9300000000000004E-2"/>
    <n v="0.86140000000000005"/>
    <n v="0.82050000000000001"/>
    <n v="-4.0900000000000047E-2"/>
  </r>
  <r>
    <s v="CELL_004429"/>
    <x v="13"/>
    <x v="0"/>
    <s v="Leukemia"/>
    <n v="15.18"/>
    <n v="90.2"/>
    <n v="0.41499999999999998"/>
    <n v="0.20399999999999999"/>
    <n v="442.15686274509807"/>
    <n v="0.88900000000000001"/>
    <n v="0.23699999999999999"/>
    <n v="0.82"/>
    <n v="1.1000000000000001"/>
    <n v="0.9"/>
    <n v="702"/>
    <n v="96"/>
    <n v="227"/>
    <n v="131"/>
    <n v="188"/>
    <n v="89.019607843137251"/>
    <n v="51.372549019607838"/>
    <n v="73.725490196078439"/>
    <n v="0.66"/>
    <x v="1"/>
    <x v="1"/>
    <n v="6383"/>
    <n v="4.62"/>
    <n v="7.9"/>
    <n v="40.4"/>
    <n v="263038"/>
    <n v="91.7"/>
    <n v="36.700000000000003"/>
    <s v="PBC_Dataset"/>
    <s v="Giemsa"/>
    <s v="Zeiss_Axio"/>
    <n v="40"/>
    <n v="256"/>
    <n v="0.83069999999999999"/>
    <n v="0.85250000000000004"/>
    <n v="0.81459999999999999"/>
    <n v="-3.7900000000000045E-2"/>
  </r>
  <r>
    <s v="CELL_000781"/>
    <x v="1"/>
    <x v="1"/>
    <s v="Normal_WBC"/>
    <n v="9.91"/>
    <n v="49"/>
    <n v="0.74199999999999999"/>
    <n v="0.48599999999999999"/>
    <n v="100.82304526748972"/>
    <n v="0.83699999999999997"/>
    <n v="0.374"/>
    <n v="3.58"/>
    <n v="2.4"/>
    <n v="0.872"/>
    <n v="379"/>
    <n v="67"/>
    <n v="217"/>
    <n v="164"/>
    <n v="186"/>
    <n v="85.098039215686271"/>
    <n v="64.313725490196077"/>
    <n v="72.941176470588232"/>
    <n v="0.55500000000000005"/>
    <x v="1"/>
    <x v="0"/>
    <n v="7249"/>
    <n v="5.04"/>
    <n v="12.7"/>
    <n v="37.299999999999997"/>
    <n v="328027"/>
    <n v="88.3"/>
    <n v="33.4"/>
    <s v="Raabin_WBC"/>
    <s v="Wright"/>
    <s v="Leica_DM2000"/>
    <n v="100"/>
    <n v="360"/>
    <n v="8.8400000000000006E-2"/>
    <n v="0.84409999999999996"/>
    <n v="0.92259999999999998"/>
    <n v="7.8500000000000014E-2"/>
  </r>
  <r>
    <s v="CELL_004597"/>
    <x v="16"/>
    <x v="0"/>
    <s v="Anemia"/>
    <n v="7.64"/>
    <n v="0"/>
    <n v="0"/>
    <n v="1"/>
    <n v="0"/>
    <n v="0.54400000000000004"/>
    <n v="0.69899999999999995"/>
    <n v="0.5"/>
    <n v="1"/>
    <n v="0.874"/>
    <n v="179"/>
    <n v="54"/>
    <n v="235"/>
    <n v="119"/>
    <n v="129"/>
    <n v="92.156862745098039"/>
    <n v="46.666666666666664"/>
    <n v="50.588235294117645"/>
    <n v="0.53900000000000003"/>
    <x v="1"/>
    <x v="1"/>
    <n v="8954"/>
    <n v="3.31"/>
    <n v="14.9"/>
    <n v="43.4"/>
    <n v="287960"/>
    <n v="98.2"/>
    <n v="32.799999999999997"/>
    <s v="Raabin_WBC"/>
    <s v="Giemsa"/>
    <s v="Olympus_BX51"/>
    <n v="60"/>
    <n v="256"/>
    <n v="0.91149999999999998"/>
    <n v="0.66479999999999995"/>
    <n v="0.69089999999999996"/>
    <n v="2.6100000000000012E-2"/>
  </r>
  <r>
    <s v="CELL_003840"/>
    <x v="7"/>
    <x v="1"/>
    <s v="Normal_Platelet"/>
    <n v="2.5299999999999998"/>
    <n v="0"/>
    <n v="0"/>
    <n v="1"/>
    <n v="0"/>
    <n v="0.64900000000000002"/>
    <n v="0.5"/>
    <n v="1.9"/>
    <n v="1"/>
    <n v="0.76700000000000002"/>
    <n v="37"/>
    <n v="13"/>
    <n v="228"/>
    <n v="157"/>
    <n v="151"/>
    <n v="89.411764705882362"/>
    <n v="61.568627450980394"/>
    <n v="59.215686274509807"/>
    <n v="0.56799999999999995"/>
    <x v="0"/>
    <x v="1"/>
    <n v="5196"/>
    <n v="6.19"/>
    <n v="14.1"/>
    <n v="43.5"/>
    <n v="325057"/>
    <n v="97.4"/>
    <n v="36.700000000000003"/>
    <s v="PBC_Dataset"/>
    <s v="Wright"/>
    <s v="Olympus_BX51"/>
    <n v="60"/>
    <n v="256"/>
    <n v="4.1000000000000003E-3"/>
    <n v="0.93710000000000004"/>
    <n v="0.85509999999999997"/>
    <n v="-8.2000000000000073E-2"/>
  </r>
  <r>
    <s v="CELL_001512"/>
    <x v="5"/>
    <x v="1"/>
    <s v="Normal_WBC"/>
    <n v="7.33"/>
    <n v="85.5"/>
    <n v="0.76900000000000002"/>
    <n v="0.22800000000000001"/>
    <n v="375"/>
    <n v="0.879"/>
    <n v="0.107"/>
    <n v="1.48"/>
    <n v="1.1000000000000001"/>
    <n v="0.94099999999999995"/>
    <n v="292"/>
    <n v="49"/>
    <n v="210"/>
    <n v="181"/>
    <n v="196"/>
    <n v="82.35294117647058"/>
    <n v="70.980392156862749"/>
    <n v="76.862745098039227"/>
    <n v="0.72799999999999998"/>
    <x v="1"/>
    <x v="1"/>
    <n v="4245"/>
    <n v="3.99"/>
    <n v="12.7"/>
    <n v="48.2"/>
    <n v="122237"/>
    <n v="116.5"/>
    <n v="32.799999999999997"/>
    <s v="Raabin_WBC"/>
    <s v="Wright"/>
    <s v="Olympus_BX51"/>
    <n v="40"/>
    <n v="224"/>
    <n v="0.1148"/>
    <n v="0.85160000000000002"/>
    <n v="0.94469999999999998"/>
    <n v="9.3099999999999961E-2"/>
  </r>
  <r>
    <s v="CELL_001883"/>
    <x v="5"/>
    <x v="1"/>
    <s v="Normal_WBC"/>
    <n v="9"/>
    <n v="72.7"/>
    <n v="0.76100000000000001"/>
    <n v="0.23100000000000001"/>
    <n v="314.71861471861473"/>
    <n v="0.88800000000000001"/>
    <n v="0.252"/>
    <n v="1.05"/>
    <n v="1"/>
    <n v="0.91500000000000004"/>
    <n v="282"/>
    <n v="65"/>
    <n v="194"/>
    <n v="155"/>
    <n v="193"/>
    <n v="76.078431372549019"/>
    <n v="60.784313725490193"/>
    <n v="75.686274509803923"/>
    <n v="0.85599999999999998"/>
    <x v="2"/>
    <x v="0"/>
    <n v="5117"/>
    <n v="5.15"/>
    <n v="12.6"/>
    <n v="40.200000000000003"/>
    <n v="233116"/>
    <n v="76.8"/>
    <n v="35.6"/>
    <s v="CytoData"/>
    <s v="May_Grunwald_Giemsa"/>
    <s v="Leica_DM2000"/>
    <n v="100"/>
    <n v="360"/>
    <n v="0"/>
    <n v="0.98440000000000005"/>
    <n v="0.89700000000000002"/>
    <n v="-8.7400000000000033E-2"/>
  </r>
  <r>
    <s v="CELL_000652"/>
    <x v="1"/>
    <x v="1"/>
    <s v="Normal_WBC"/>
    <n v="12.7"/>
    <n v="54.4"/>
    <n v="0.47199999999999998"/>
    <n v="0.41699999999999998"/>
    <n v="130.45563549160673"/>
    <n v="0.86599999999999999"/>
    <n v="0.28899999999999998"/>
    <n v="3.43"/>
    <n v="3.6"/>
    <n v="0.80200000000000005"/>
    <n v="452"/>
    <n v="85"/>
    <n v="205"/>
    <n v="156"/>
    <n v="194"/>
    <n v="80.392156862745097"/>
    <n v="61.176470588235297"/>
    <n v="76.078431372549019"/>
    <n v="0.71399999999999997"/>
    <x v="1"/>
    <x v="1"/>
    <n v="6680"/>
    <n v="5.5"/>
    <n v="12.2"/>
    <n v="40.1"/>
    <n v="384085"/>
    <n v="92.8"/>
    <n v="31.9"/>
    <s v="Raabin_WBC"/>
    <s v="Giemsa"/>
    <s v="Olympus_BX51"/>
    <n v="100"/>
    <n v="512"/>
    <n v="3.3599999999999998E-2"/>
    <n v="0.98839999999999995"/>
    <n v="0.92249999999999999"/>
    <n v="-6.5899999999999959E-2"/>
  </r>
  <r>
    <s v="CELL_005590"/>
    <x v="3"/>
    <x v="0"/>
    <s v="Infection"/>
    <n v="18.13"/>
    <n v="61.8"/>
    <n v="0.873"/>
    <n v="0.26400000000000001"/>
    <n v="234.09090909090907"/>
    <n v="0.80600000000000005"/>
    <n v="0.40500000000000003"/>
    <n v="1.7"/>
    <n v="1"/>
    <n v="0.76100000000000001"/>
    <n v="547"/>
    <n v="87"/>
    <n v="213"/>
    <n v="111"/>
    <n v="192"/>
    <n v="83.529411764705884"/>
    <n v="43.529411764705884"/>
    <n v="75.294117647058826"/>
    <n v="0.67700000000000005"/>
    <x v="0"/>
    <x v="0"/>
    <n v="7061"/>
    <n v="4.6900000000000004"/>
    <n v="10"/>
    <n v="42.3"/>
    <n v="195151"/>
    <n v="87.4"/>
    <n v="30.4"/>
    <s v="PBC_Dataset"/>
    <s v="Giemsa"/>
    <s v="Zeiss_Axio"/>
    <n v="100"/>
    <n v="224"/>
    <n v="0.81220000000000003"/>
    <n v="0.71519999999999995"/>
    <n v="0.77929999999999999"/>
    <n v="6.4100000000000046E-2"/>
  </r>
  <r>
    <s v="CELL_001802"/>
    <x v="5"/>
    <x v="1"/>
    <s v="Normal_WBC"/>
    <n v="9.2100000000000009"/>
    <n v="77.2"/>
    <n v="0.79"/>
    <n v="0.28100000000000003"/>
    <n v="274.73309608540922"/>
    <n v="0.879"/>
    <n v="0.17"/>
    <n v="1.05"/>
    <n v="1"/>
    <n v="0.89200000000000002"/>
    <n v="258"/>
    <n v="54"/>
    <n v="185"/>
    <n v="155"/>
    <n v="183"/>
    <n v="72.549019607843135"/>
    <n v="60.784313725490193"/>
    <n v="71.764705882352942"/>
    <n v="0.78800000000000003"/>
    <x v="0"/>
    <x v="1"/>
    <n v="6220"/>
    <n v="5.14"/>
    <n v="11.3"/>
    <n v="33.6"/>
    <n v="211165"/>
    <n v="104.8"/>
    <n v="34.1"/>
    <s v="PBC_Dataset"/>
    <s v="May_Grunwald_Giemsa"/>
    <s v="Olympus_BX51"/>
    <n v="40"/>
    <n v="224"/>
    <n v="2.7900000000000001E-2"/>
    <n v="0.82689999999999997"/>
    <n v="0.98660000000000003"/>
    <n v="0.15970000000000006"/>
  </r>
  <r>
    <s v="CELL_000370"/>
    <x v="1"/>
    <x v="1"/>
    <s v="Normal_WBC"/>
    <n v="13.3"/>
    <n v="61.6"/>
    <n v="0.48"/>
    <n v="0.439"/>
    <n v="140.31890660592256"/>
    <n v="0.78100000000000003"/>
    <n v="0.45100000000000001"/>
    <n v="4"/>
    <n v="2.5"/>
    <n v="0.80400000000000005"/>
    <n v="406"/>
    <n v="60"/>
    <n v="202"/>
    <n v="166"/>
    <n v="180"/>
    <n v="79.215686274509807"/>
    <n v="65.098039215686271"/>
    <n v="70.588235294117652"/>
    <n v="0.54200000000000004"/>
    <x v="1"/>
    <x v="1"/>
    <n v="14185"/>
    <n v="4.6399999999999997"/>
    <n v="15.2"/>
    <n v="39.299999999999997"/>
    <n v="356168"/>
    <n v="83"/>
    <n v="36.1"/>
    <s v="PBC_Dataset"/>
    <s v="Wright"/>
    <s v="Zeiss_Axio"/>
    <n v="60"/>
    <n v="360"/>
    <n v="6.9699999999999998E-2"/>
    <n v="0.98309999999999997"/>
    <n v="0.86739999999999995"/>
    <n v="-0.11570000000000003"/>
  </r>
  <r>
    <s v="CELL_005221"/>
    <x v="14"/>
    <x v="0"/>
    <s v="Anemia"/>
    <n v="8.99"/>
    <n v="0"/>
    <n v="0"/>
    <n v="1"/>
    <n v="0"/>
    <n v="0.88400000000000001"/>
    <n v="0.26200000000000001"/>
    <n v="1.1599999999999999"/>
    <n v="1"/>
    <n v="0.93700000000000006"/>
    <n v="214"/>
    <n v="53"/>
    <n v="219"/>
    <n v="130"/>
    <n v="136"/>
    <n v="85.882352941176464"/>
    <n v="50.980392156862742"/>
    <n v="53.333333333333336"/>
    <n v="0.44800000000000001"/>
    <x v="0"/>
    <x v="0"/>
    <n v="4188"/>
    <n v="4.45"/>
    <n v="14.9"/>
    <n v="46.6"/>
    <n v="237648"/>
    <n v="77.099999999999994"/>
    <n v="33.700000000000003"/>
    <s v="PBC_Dataset"/>
    <s v="May_Grunwald_Giemsa"/>
    <s v="Leica_DM2000"/>
    <n v="100"/>
    <n v="256"/>
    <n v="0.76759999999999995"/>
    <n v="0.60350000000000004"/>
    <n v="0.8639"/>
    <n v="0.26039999999999996"/>
  </r>
  <r>
    <s v="CELL_003584"/>
    <x v="2"/>
    <x v="1"/>
    <s v="Normal_RBC"/>
    <n v="8"/>
    <n v="0"/>
    <n v="0"/>
    <n v="1"/>
    <n v="0"/>
    <n v="0.96599999999999997"/>
    <n v="0.217"/>
    <n v="0.66"/>
    <n v="1"/>
    <n v="0.90100000000000002"/>
    <n v="180"/>
    <n v="49"/>
    <n v="242"/>
    <n v="146"/>
    <n v="127"/>
    <n v="94.901960784313715"/>
    <n v="57.254901960784309"/>
    <n v="49.803921568627452"/>
    <n v="0.55700000000000005"/>
    <x v="0"/>
    <x v="1"/>
    <n v="4718"/>
    <n v="4.9400000000000004"/>
    <n v="16.5"/>
    <n v="47.5"/>
    <n v="200649"/>
    <n v="86.1"/>
    <n v="31.3"/>
    <s v="PBC_Dataset"/>
    <s v="Giemsa"/>
    <s v="Zeiss_Axio"/>
    <n v="60"/>
    <n v="512"/>
    <n v="6.1499999999999999E-2"/>
    <n v="0.87019999999999997"/>
    <n v="0.91420000000000001"/>
    <n v="4.4000000000000039E-2"/>
  </r>
  <r>
    <s v="CELL_000119"/>
    <x v="1"/>
    <x v="1"/>
    <s v="Normal_WBC"/>
    <n v="10.82"/>
    <n v="57.6"/>
    <n v="0.72299999999999998"/>
    <n v="0.42699999999999999"/>
    <n v="134.89461358313818"/>
    <n v="0.75700000000000001"/>
    <n v="0.33500000000000002"/>
    <n v="2.96"/>
    <n v="1.9"/>
    <n v="0.84"/>
    <n v="377"/>
    <n v="59"/>
    <n v="221"/>
    <n v="143"/>
    <n v="179"/>
    <n v="86.666666666666671"/>
    <n v="56.078431372549019"/>
    <n v="70.196078431372541"/>
    <n v="0.753"/>
    <x v="1"/>
    <x v="0"/>
    <n v="3476"/>
    <n v="5.17"/>
    <n v="16"/>
    <n v="31.6"/>
    <n v="217165"/>
    <n v="100.8"/>
    <n v="31.1"/>
    <s v="CytoData"/>
    <s v="Wright"/>
    <s v="Leica_DM2000"/>
    <n v="60"/>
    <n v="224"/>
    <n v="7.5899999999999995E-2"/>
    <n v="0.8125"/>
    <n v="0.97409999999999997"/>
    <n v="0.16159999999999997"/>
  </r>
  <r>
    <s v="CELL_000378"/>
    <x v="1"/>
    <x v="1"/>
    <s v="Normal_WBC"/>
    <n v="12.06"/>
    <n v="51.3"/>
    <n v="0.61899999999999999"/>
    <n v="0.41"/>
    <n v="125.1219512195122"/>
    <n v="0.79300000000000004"/>
    <n v="0.38900000000000001"/>
    <n v="3.57"/>
    <n v="4"/>
    <n v="0.85499999999999998"/>
    <n v="314"/>
    <n v="81"/>
    <n v="232"/>
    <n v="152"/>
    <n v="188"/>
    <n v="90.980392156862749"/>
    <n v="59.607843137254903"/>
    <n v="73.725490196078439"/>
    <n v="0.58799999999999997"/>
    <x v="1"/>
    <x v="0"/>
    <n v="2129"/>
    <n v="5.32"/>
    <n v="13.5"/>
    <n v="37.9"/>
    <n v="274422"/>
    <n v="89.1"/>
    <n v="31.6"/>
    <s v="PBC_Dataset"/>
    <s v="Wright"/>
    <s v="Leica_DM2000"/>
    <n v="60"/>
    <n v="256"/>
    <n v="0.1017"/>
    <n v="0.85829999999999995"/>
    <n v="0.82399999999999995"/>
    <n v="-3.4299999999999997E-2"/>
  </r>
  <r>
    <s v="CELL_000217"/>
    <x v="1"/>
    <x v="1"/>
    <s v="Normal_WBC"/>
    <n v="12.4"/>
    <n v="57.3"/>
    <n v="0.68400000000000005"/>
    <n v="0.438"/>
    <n v="130.82191780821918"/>
    <n v="0.80500000000000005"/>
    <n v="0.311"/>
    <n v="3.02"/>
    <n v="2.6"/>
    <n v="0.81"/>
    <n v="404"/>
    <n v="74"/>
    <n v="200"/>
    <n v="161"/>
    <n v="179"/>
    <n v="78.431372549019613"/>
    <n v="63.13725490196078"/>
    <n v="70.196078431372541"/>
    <n v="0.627"/>
    <x v="0"/>
    <x v="0"/>
    <n v="7200"/>
    <n v="4.1399999999999997"/>
    <n v="12.4"/>
    <n v="42"/>
    <n v="328499"/>
    <n v="88.2"/>
    <n v="35.200000000000003"/>
    <s v="PBC_Dataset"/>
    <s v="Wright"/>
    <s v="Olympus_BX51"/>
    <n v="40"/>
    <n v="256"/>
    <n v="0"/>
    <n v="0.77400000000000002"/>
    <n v="0.98650000000000004"/>
    <n v="0.21250000000000002"/>
  </r>
  <r>
    <s v="CELL_002217"/>
    <x v="4"/>
    <x v="1"/>
    <s v="Normal_WBC"/>
    <n v="17.21"/>
    <n v="63.5"/>
    <n v="0.53300000000000003"/>
    <n v="0.36"/>
    <n v="176.38888888888889"/>
    <n v="0.54700000000000004"/>
    <n v="0.35"/>
    <n v="2.72"/>
    <n v="1.2"/>
    <n v="0.82499999999999996"/>
    <n v="540"/>
    <n v="83"/>
    <n v="203"/>
    <n v="172"/>
    <n v="199"/>
    <n v="79.607843137254903"/>
    <n v="67.450980392156865"/>
    <n v="78.039215686274517"/>
    <n v="0.59299999999999997"/>
    <x v="0"/>
    <x v="0"/>
    <n v="8634"/>
    <n v="4.0599999999999996"/>
    <n v="9.4"/>
    <n v="39.6"/>
    <n v="204443"/>
    <n v="88.5"/>
    <n v="32"/>
    <s v="Raabin_WBC"/>
    <s v="Wright"/>
    <s v="Olympus_BX51"/>
    <n v="60"/>
    <n v="256"/>
    <n v="0.2097"/>
    <n v="0.92800000000000005"/>
    <n v="0.92359999999999998"/>
    <n v="-4.4000000000000705E-3"/>
  </r>
  <r>
    <s v="CELL_005213"/>
    <x v="14"/>
    <x v="0"/>
    <s v="Anemia"/>
    <n v="9.81"/>
    <n v="0"/>
    <n v="0"/>
    <n v="1"/>
    <n v="0"/>
    <n v="0.88900000000000001"/>
    <n v="0.21"/>
    <n v="0.7"/>
    <n v="1"/>
    <n v="0.94899999999999995"/>
    <n v="173"/>
    <n v="57"/>
    <n v="221"/>
    <n v="130"/>
    <n v="131"/>
    <n v="86.666666666666671"/>
    <n v="50.980392156862742"/>
    <n v="51.372549019607838"/>
    <n v="0.46800000000000003"/>
    <x v="2"/>
    <x v="1"/>
    <n v="6710"/>
    <n v="3.49"/>
    <n v="14.4"/>
    <n v="41.8"/>
    <n v="128904"/>
    <n v="75.400000000000006"/>
    <n v="34.5"/>
    <s v="PBC_Dataset"/>
    <s v="May_Grunwald_Giemsa"/>
    <s v="Leica_DM2000"/>
    <n v="100"/>
    <n v="256"/>
    <n v="0.86370000000000002"/>
    <n v="0.69169999999999998"/>
    <n v="0.95279999999999998"/>
    <n v="0.2611"/>
  </r>
  <r>
    <s v="CELL_001614"/>
    <x v="5"/>
    <x v="1"/>
    <s v="Normal_WBC"/>
    <n v="8.42"/>
    <n v="82.4"/>
    <n v="0.75600000000000001"/>
    <n v="0.17299999999999999"/>
    <n v="476.30057803468213"/>
    <n v="0.92"/>
    <n v="0.157"/>
    <n v="0.74"/>
    <n v="1.1000000000000001"/>
    <n v="0.89"/>
    <n v="268"/>
    <n v="45"/>
    <n v="184"/>
    <n v="157"/>
    <n v="192"/>
    <n v="72.156862745098039"/>
    <n v="61.568627450980394"/>
    <n v="75.294117647058826"/>
    <n v="0.77500000000000002"/>
    <x v="0"/>
    <x v="0"/>
    <n v="4750"/>
    <n v="4.2"/>
    <n v="17"/>
    <n v="33.1"/>
    <n v="253474"/>
    <n v="103.7"/>
    <n v="32.1"/>
    <s v="PBC_Dataset"/>
    <s v="Wright"/>
    <s v="Zeiss_Axio"/>
    <n v="60"/>
    <n v="224"/>
    <n v="0.12720000000000001"/>
    <n v="0.9395"/>
    <n v="0.88060000000000005"/>
    <n v="-5.8899999999999952E-2"/>
  </r>
  <r>
    <s v="CELL_002884"/>
    <x v="2"/>
    <x v="1"/>
    <s v="Normal_RBC"/>
    <n v="6.98"/>
    <n v="0"/>
    <n v="0"/>
    <n v="1"/>
    <n v="0"/>
    <n v="0.89"/>
    <n v="0.13900000000000001"/>
    <n v="0.86"/>
    <n v="1"/>
    <n v="0.99199999999999999"/>
    <n v="178"/>
    <n v="46"/>
    <n v="223"/>
    <n v="136"/>
    <n v="149"/>
    <n v="87.450980392156865"/>
    <n v="53.333333333333336"/>
    <n v="58.431372549019613"/>
    <n v="0.47199999999999998"/>
    <x v="1"/>
    <x v="1"/>
    <n v="6245"/>
    <n v="4.9400000000000004"/>
    <n v="16.2"/>
    <n v="36.1"/>
    <n v="227166"/>
    <n v="90.3"/>
    <n v="33.799999999999997"/>
    <s v="CytoData"/>
    <s v="Giemsa"/>
    <s v="Leica_DM2000"/>
    <n v="100"/>
    <n v="360"/>
    <n v="6.5299999999999997E-2"/>
    <n v="0.89649999999999996"/>
    <n v="0.90090000000000003"/>
    <n v="4.4000000000000705E-3"/>
  </r>
  <r>
    <s v="CELL_004348"/>
    <x v="13"/>
    <x v="0"/>
    <s v="Leukemia"/>
    <n v="14.48"/>
    <n v="76.400000000000006"/>
    <n v="0.35399999999999998"/>
    <n v="0.23699999999999999"/>
    <n v="322.3628691983123"/>
    <n v="0.94799999999999995"/>
    <n v="0.29099999999999998"/>
    <n v="0.87"/>
    <n v="1"/>
    <n v="0.83399999999999996"/>
    <n v="417"/>
    <n v="101"/>
    <n v="168"/>
    <n v="141"/>
    <n v="194"/>
    <n v="65.882352941176464"/>
    <n v="55.294117647058826"/>
    <n v="76.078431372549019"/>
    <n v="0.64200000000000002"/>
    <x v="2"/>
    <x v="1"/>
    <n v="8776"/>
    <n v="4.45"/>
    <n v="15.4"/>
    <n v="48.8"/>
    <n v="204848"/>
    <n v="106.5"/>
    <n v="34.1"/>
    <s v="Raabin_WBC"/>
    <s v="Giemsa"/>
    <s v="Leica_DM2000"/>
    <n v="40"/>
    <n v="360"/>
    <n v="0.83499999999999996"/>
    <n v="0.80200000000000005"/>
    <n v="0.92359999999999998"/>
    <n v="0.12159999999999993"/>
  </r>
  <r>
    <s v="CELL_000963"/>
    <x v="1"/>
    <x v="1"/>
    <s v="Normal_WBC"/>
    <n v="10.44"/>
    <n v="48.5"/>
    <n v="0.69499999999999995"/>
    <n v="0.54"/>
    <n v="89.81481481481481"/>
    <n v="0.72899999999999998"/>
    <n v="0.222"/>
    <n v="3.26"/>
    <n v="3.5"/>
    <n v="0.83599999999999997"/>
    <n v="457"/>
    <n v="75"/>
    <n v="193"/>
    <n v="164"/>
    <n v="197"/>
    <n v="75.686274509803923"/>
    <n v="64.313725490196077"/>
    <n v="77.254901960784323"/>
    <n v="0.59899999999999998"/>
    <x v="1"/>
    <x v="0"/>
    <n v="7749"/>
    <n v="4.99"/>
    <n v="12.9"/>
    <n v="42.1"/>
    <n v="256729"/>
    <n v="67.5"/>
    <n v="34.299999999999997"/>
    <s v="PBC_Dataset"/>
    <s v="May_Grunwald_Giemsa"/>
    <s v="Olympus_BX51"/>
    <n v="60"/>
    <n v="360"/>
    <n v="7.1999999999999995E-2"/>
    <n v="0.86439999999999995"/>
    <n v="0.87680000000000002"/>
    <n v="1.2400000000000078E-2"/>
  </r>
  <r>
    <s v="CELL_005292"/>
    <x v="0"/>
    <x v="0"/>
    <s v="Infection"/>
    <n v="14.62"/>
    <n v="61.7"/>
    <n v="0.627"/>
    <n v="0.32400000000000001"/>
    <n v="190.4320987654321"/>
    <n v="0.74"/>
    <n v="0.318"/>
    <n v="3.22"/>
    <n v="6.2"/>
    <n v="0.68899999999999995"/>
    <n v="409"/>
    <n v="72"/>
    <n v="222"/>
    <n v="173"/>
    <n v="177"/>
    <n v="87.058823529411768"/>
    <n v="67.843137254901961"/>
    <n v="69.411764705882348"/>
    <n v="0.65900000000000003"/>
    <x v="0"/>
    <x v="0"/>
    <n v="4264"/>
    <n v="4.3499999999999996"/>
    <n v="13.5"/>
    <n v="39.799999999999997"/>
    <n v="442730"/>
    <n v="82.5"/>
    <n v="34.4"/>
    <s v="Raabin_WBC"/>
    <s v="Giemsa"/>
    <s v="Leica_DM2000"/>
    <n v="100"/>
    <n v="256"/>
    <n v="0.7712"/>
    <n v="0.83960000000000001"/>
    <n v="0.7198"/>
    <n v="-0.11980000000000002"/>
  </r>
  <r>
    <s v="CELL_002511"/>
    <x v="10"/>
    <x v="1"/>
    <s v="Normal_WBC"/>
    <n v="13.09"/>
    <n v="45.2"/>
    <n v="0.73399999999999999"/>
    <n v="0.39200000000000002"/>
    <n v="115.30612244897959"/>
    <n v="0.76800000000000002"/>
    <n v="0.39100000000000001"/>
    <n v="4.51"/>
    <n v="2"/>
    <n v="0.745"/>
    <n v="398"/>
    <n v="92"/>
    <n v="230"/>
    <n v="150"/>
    <n v="131"/>
    <n v="90.196078431372555"/>
    <n v="58.82352941176471"/>
    <n v="51.372549019607838"/>
    <n v="0.47199999999999998"/>
    <x v="1"/>
    <x v="1"/>
    <n v="5308"/>
    <n v="3.52"/>
    <n v="15.3"/>
    <n v="37.299999999999997"/>
    <n v="216967"/>
    <n v="102.2"/>
    <n v="36.299999999999997"/>
    <s v="CytoData"/>
    <s v="Giemsa"/>
    <s v="Olympus_BX51"/>
    <n v="100"/>
    <n v="224"/>
    <n v="3.9899999999999998E-2"/>
    <n v="0.86919999999999997"/>
    <n v="0.83089999999999997"/>
    <n v="-3.8300000000000001E-2"/>
  </r>
  <r>
    <s v="CELL_005518"/>
    <x v="11"/>
    <x v="0"/>
    <s v="Infection"/>
    <n v="13.35"/>
    <n v="69.7"/>
    <n v="0.66800000000000004"/>
    <n v="0.58599999999999997"/>
    <n v="118.94197952218431"/>
    <n v="0.74199999999999999"/>
    <n v="0.32700000000000001"/>
    <n v="4.68"/>
    <n v="3.4"/>
    <n v="0.71199999999999997"/>
    <n v="439"/>
    <n v="75"/>
    <n v="180"/>
    <n v="158"/>
    <n v="158"/>
    <n v="70.588235294117652"/>
    <n v="61.96078431372549"/>
    <n v="61.96078431372549"/>
    <n v="0.64"/>
    <x v="1"/>
    <x v="0"/>
    <n v="8397"/>
    <n v="5.28"/>
    <n v="13.3"/>
    <n v="38.799999999999997"/>
    <n v="144830"/>
    <n v="81.099999999999994"/>
    <n v="35.4"/>
    <s v="Raabin_WBC"/>
    <s v="Giemsa"/>
    <s v="Leica_DM2000"/>
    <n v="100"/>
    <n v="256"/>
    <n v="0.66810000000000003"/>
    <n v="0.68930000000000002"/>
    <n v="0.73540000000000005"/>
    <n v="4.610000000000003E-2"/>
  </r>
  <r>
    <s v="CELL_004474"/>
    <x v="16"/>
    <x v="0"/>
    <s v="Anemia"/>
    <n v="8.2799999999999994"/>
    <n v="0"/>
    <n v="0"/>
    <n v="1"/>
    <n v="0"/>
    <n v="0.48899999999999999"/>
    <n v="0.82499999999999996"/>
    <n v="0.61"/>
    <n v="1"/>
    <n v="0.92400000000000004"/>
    <n v="220"/>
    <n v="51"/>
    <n v="235"/>
    <n v="151"/>
    <n v="124"/>
    <n v="92.156862745098039"/>
    <n v="59.215686274509807"/>
    <n v="48.627450980392155"/>
    <n v="0.5"/>
    <x v="1"/>
    <x v="0"/>
    <n v="2384"/>
    <n v="4.13"/>
    <n v="14.4"/>
    <n v="44.5"/>
    <n v="220148"/>
    <n v="75.599999999999994"/>
    <n v="31.7"/>
    <s v="PBC_Dataset"/>
    <s v="Giemsa"/>
    <s v="Leica_DM2000"/>
    <n v="60"/>
    <n v="512"/>
    <n v="0.96540000000000004"/>
    <n v="0.77829999999999999"/>
    <n v="0.91339999999999999"/>
    <n v="0.1351"/>
  </r>
  <r>
    <s v="CELL_005755"/>
    <x v="6"/>
    <x v="0"/>
    <s v="Artefact"/>
    <n v="7.61"/>
    <n v="91"/>
    <n v="0.72"/>
    <n v="0.106"/>
    <n v="858.4905660377359"/>
    <n v="0.52600000000000002"/>
    <n v="0.6"/>
    <n v="1.4"/>
    <n v="1"/>
    <n v="0.54800000000000004"/>
    <n v="460"/>
    <n v="89"/>
    <n v="203"/>
    <n v="133"/>
    <n v="149"/>
    <n v="79.607843137254903"/>
    <n v="52.156862745098046"/>
    <n v="58.431372549019613"/>
    <n v="0.84499999999999997"/>
    <x v="1"/>
    <x v="1"/>
    <n v="7515"/>
    <n v="4.87"/>
    <n v="15.1"/>
    <n v="42.4"/>
    <n v="196030"/>
    <n v="85.8"/>
    <n v="32.700000000000003"/>
    <s v="CytoData"/>
    <s v="May_Grunwald_Giemsa"/>
    <s v="Olympus_BX51"/>
    <n v="100"/>
    <n v="224"/>
    <n v="1"/>
    <n v="0.57150000000000001"/>
    <n v="0.74209999999999998"/>
    <n v="0.17059999999999997"/>
  </r>
  <r>
    <s v="CELL_000360"/>
    <x v="1"/>
    <x v="1"/>
    <s v="Normal_WBC"/>
    <n v="12.03"/>
    <n v="53.5"/>
    <n v="0.53400000000000003"/>
    <n v="0.42599999999999999"/>
    <n v="125.5868544600939"/>
    <n v="0.83099999999999996"/>
    <n v="0.39600000000000002"/>
    <n v="4.33"/>
    <n v="3.6"/>
    <n v="0.79200000000000004"/>
    <n v="553"/>
    <n v="75"/>
    <n v="224"/>
    <n v="168"/>
    <n v="194"/>
    <n v="87.843137254901961"/>
    <n v="65.882352941176464"/>
    <n v="76.078431372549019"/>
    <n v="0.68700000000000006"/>
    <x v="2"/>
    <x v="0"/>
    <n v="4244"/>
    <n v="4.0599999999999996"/>
    <n v="12.1"/>
    <n v="45.3"/>
    <n v="263642"/>
    <n v="85.1"/>
    <n v="34.1"/>
    <s v="Raabin_WBC"/>
    <s v="Wright"/>
    <s v="Leica_DM2000"/>
    <n v="100"/>
    <n v="360"/>
    <n v="0"/>
    <n v="0.88449999999999995"/>
    <n v="0.87829999999999997"/>
    <n v="-6.1999999999999833E-3"/>
  </r>
  <r>
    <s v="CELL_001247"/>
    <x v="5"/>
    <x v="1"/>
    <s v="Normal_WBC"/>
    <n v="8.52"/>
    <n v="80.099999999999994"/>
    <n v="0.69799999999999995"/>
    <n v="0.222"/>
    <n v="360.81081081081078"/>
    <n v="0.81599999999999995"/>
    <n v="0.14399999999999999"/>
    <n v="0.76"/>
    <n v="1"/>
    <n v="0.96099999999999997"/>
    <n v="300"/>
    <n v="64"/>
    <n v="209"/>
    <n v="152"/>
    <n v="194"/>
    <n v="81.960784313725483"/>
    <n v="59.607843137254903"/>
    <n v="76.078431372549019"/>
    <n v="0.78100000000000003"/>
    <x v="2"/>
    <x v="1"/>
    <n v="11096"/>
    <n v="4.63"/>
    <n v="10.5"/>
    <n v="43.5"/>
    <n v="134195"/>
    <n v="89"/>
    <n v="33.700000000000003"/>
    <s v="Raabin_WBC"/>
    <s v="Wright"/>
    <s v="Leica_DM2000"/>
    <n v="40"/>
    <n v="512"/>
    <n v="0"/>
    <n v="0.95350000000000001"/>
    <n v="1"/>
    <n v="4.6499999999999986E-2"/>
  </r>
  <r>
    <s v="CELL_003409"/>
    <x v="2"/>
    <x v="1"/>
    <s v="Normal_RBC"/>
    <n v="7.68"/>
    <n v="0"/>
    <n v="0"/>
    <n v="1"/>
    <n v="0"/>
    <n v="0.85299999999999998"/>
    <n v="0.122"/>
    <n v="0.31"/>
    <n v="1"/>
    <n v="0.86399999999999999"/>
    <n v="181"/>
    <n v="55"/>
    <n v="240"/>
    <n v="141"/>
    <n v="126"/>
    <n v="94.117647058823522"/>
    <n v="55.294117647058826"/>
    <n v="49.411764705882355"/>
    <n v="0.59699999999999998"/>
    <x v="0"/>
    <x v="0"/>
    <n v="5574"/>
    <n v="5.69"/>
    <n v="11.8"/>
    <n v="47"/>
    <n v="321844"/>
    <n v="83.6"/>
    <n v="34.200000000000003"/>
    <s v="PBC_Dataset"/>
    <s v="Wright"/>
    <s v="Leica_DM2000"/>
    <n v="100"/>
    <n v="224"/>
    <n v="0.1525"/>
    <n v="0.92969999999999997"/>
    <n v="0.91300000000000003"/>
    <n v="-1.6699999999999937E-2"/>
  </r>
  <r>
    <s v="CELL_004072"/>
    <x v="8"/>
    <x v="0"/>
    <s v="Leukemia"/>
    <n v="17.059999999999999"/>
    <n v="89.2"/>
    <n v="0.373"/>
    <n v="0.21199999999999999"/>
    <n v="420.75471698113211"/>
    <n v="0.81100000000000005"/>
    <n v="0.34100000000000003"/>
    <n v="0.52"/>
    <n v="1.1000000000000001"/>
    <n v="0.90800000000000003"/>
    <n v="624"/>
    <n v="104"/>
    <n v="194"/>
    <n v="179"/>
    <n v="202"/>
    <n v="76.078431372549019"/>
    <n v="70.196078431372541"/>
    <n v="79.215686274509807"/>
    <n v="0.46400000000000002"/>
    <x v="1"/>
    <x v="0"/>
    <n v="3943"/>
    <n v="4.21"/>
    <n v="13.5"/>
    <n v="25.4"/>
    <n v="345377"/>
    <n v="90.3"/>
    <n v="31.7"/>
    <s v="Raabin_WBC"/>
    <s v="Giemsa"/>
    <s v="Zeiss_Axio"/>
    <n v="40"/>
    <n v="512"/>
    <n v="0.71289999999999998"/>
    <n v="0.74439999999999995"/>
    <n v="0.9738"/>
    <n v="0.22940000000000005"/>
  </r>
  <r>
    <s v="CELL_002416"/>
    <x v="10"/>
    <x v="1"/>
    <s v="Normal_WBC"/>
    <n v="12.3"/>
    <n v="52.3"/>
    <n v="0.55200000000000005"/>
    <n v="0.48299999999999998"/>
    <n v="108.2815734989648"/>
    <n v="0.748"/>
    <n v="0.40699999999999997"/>
    <n v="4.96"/>
    <n v="1.9"/>
    <n v="0.80200000000000005"/>
    <n v="376"/>
    <n v="71"/>
    <n v="215"/>
    <n v="169"/>
    <n v="157"/>
    <n v="84.313725490196077"/>
    <n v="66.274509803921561"/>
    <n v="61.568627450980394"/>
    <n v="0.59"/>
    <x v="1"/>
    <x v="0"/>
    <n v="2657"/>
    <n v="4.93"/>
    <n v="14.4"/>
    <n v="32.6"/>
    <n v="259024"/>
    <n v="89.7"/>
    <n v="34.799999999999997"/>
    <s v="Raabin_WBC"/>
    <s v="Wright"/>
    <s v="Olympus_BX51"/>
    <n v="40"/>
    <n v="256"/>
    <n v="5.62E-2"/>
    <n v="0.94530000000000003"/>
    <n v="0.94069999999999998"/>
    <n v="-4.6000000000000485E-3"/>
  </r>
  <r>
    <s v="CELL_005469"/>
    <x v="11"/>
    <x v="0"/>
    <s v="Infection"/>
    <n v="12.4"/>
    <n v="58.1"/>
    <n v="0.57599999999999996"/>
    <n v="0.39"/>
    <n v="148.97435897435898"/>
    <n v="0.80600000000000005"/>
    <n v="0.44400000000000001"/>
    <n v="5.24"/>
    <n v="2.7"/>
    <n v="0.82899999999999996"/>
    <n v="425"/>
    <n v="89"/>
    <n v="231"/>
    <n v="146"/>
    <n v="146"/>
    <n v="90.588235294117652"/>
    <n v="57.254901960784309"/>
    <n v="57.254901960784309"/>
    <n v="0.64"/>
    <x v="1"/>
    <x v="1"/>
    <n v="9457"/>
    <n v="5.76"/>
    <n v="13.8"/>
    <n v="34.9"/>
    <n v="363623"/>
    <n v="79.400000000000006"/>
    <n v="33.6"/>
    <s v="Raabin_WBC"/>
    <s v="Wright"/>
    <s v="Leica_DM2000"/>
    <n v="60"/>
    <n v="360"/>
    <n v="0.94920000000000004"/>
    <n v="0.77600000000000002"/>
    <n v="0.8014"/>
    <n v="2.5399999999999978E-2"/>
  </r>
  <r>
    <s v="CELL_004967"/>
    <x v="15"/>
    <x v="0"/>
    <s v="Anemia"/>
    <n v="7.51"/>
    <n v="0"/>
    <n v="0"/>
    <n v="1"/>
    <n v="0"/>
    <n v="0.89500000000000002"/>
    <n v="4.1000000000000002E-2"/>
    <n v="0.93"/>
    <n v="1"/>
    <n v="0.96699999999999997"/>
    <n v="162"/>
    <n v="44"/>
    <n v="246"/>
    <n v="128"/>
    <n v="134"/>
    <n v="96.470588235294116"/>
    <n v="50.196078431372548"/>
    <n v="52.549019607843142"/>
    <n v="0.54400000000000004"/>
    <x v="2"/>
    <x v="1"/>
    <n v="8790"/>
    <n v="5.57"/>
    <n v="9.1"/>
    <n v="39.6"/>
    <n v="232555"/>
    <n v="91.6"/>
    <n v="36.4"/>
    <s v="PBC_Dataset"/>
    <s v="Wright"/>
    <s v="Olympus_BX51"/>
    <n v="100"/>
    <n v="256"/>
    <n v="0.72409999999999997"/>
    <n v="0.91520000000000001"/>
    <n v="0.91679999999999995"/>
    <n v="1.5999999999999348E-3"/>
  </r>
  <r>
    <s v="CELL_002186"/>
    <x v="4"/>
    <x v="1"/>
    <s v="Normal_WBC"/>
    <n v="16.03"/>
    <n v="64.599999999999994"/>
    <n v="0.54500000000000004"/>
    <n v="0.307"/>
    <n v="210.42345276872962"/>
    <n v="0.76700000000000002"/>
    <n v="0.53"/>
    <n v="1.37"/>
    <n v="1.8"/>
    <n v="0.751"/>
    <n v="556"/>
    <n v="93"/>
    <n v="194"/>
    <n v="159"/>
    <n v="191"/>
    <n v="76.078431372549019"/>
    <n v="62.352941176470587"/>
    <n v="74.901960784313729"/>
    <n v="0.628"/>
    <x v="2"/>
    <x v="0"/>
    <n v="8549"/>
    <n v="4.55"/>
    <n v="12.4"/>
    <n v="47.9"/>
    <n v="274683"/>
    <n v="96.2"/>
    <n v="35.1"/>
    <s v="Raabin_WBC"/>
    <s v="May_Grunwald_Giemsa"/>
    <s v="Zeiss_Axio"/>
    <n v="60"/>
    <n v="224"/>
    <n v="5.16E-2"/>
    <n v="0.878"/>
    <n v="0.96120000000000005"/>
    <n v="8.3200000000000052E-2"/>
  </r>
  <r>
    <s v="CELL_003839"/>
    <x v="7"/>
    <x v="1"/>
    <s v="Normal_Platelet"/>
    <n v="2.4900000000000002"/>
    <n v="0"/>
    <n v="0"/>
    <n v="1"/>
    <n v="0"/>
    <n v="0.58899999999999997"/>
    <n v="0.44500000000000001"/>
    <n v="2.56"/>
    <n v="1"/>
    <n v="0.74199999999999999"/>
    <n v="34"/>
    <n v="14"/>
    <n v="208"/>
    <n v="122"/>
    <n v="174"/>
    <n v="81.568627450980387"/>
    <n v="47.843137254901961"/>
    <n v="68.235294117647058"/>
    <n v="0.55900000000000005"/>
    <x v="1"/>
    <x v="0"/>
    <n v="10904"/>
    <n v="4.79"/>
    <n v="13.1"/>
    <n v="47.6"/>
    <n v="285525"/>
    <n v="95.1"/>
    <n v="33.1"/>
    <s v="CytoData"/>
    <s v="Wright"/>
    <s v="Leica_DM2000"/>
    <n v="40"/>
    <n v="256"/>
    <n v="6.6600000000000006E-2"/>
    <n v="1"/>
    <n v="0.83730000000000004"/>
    <n v="-0.16269999999999996"/>
  </r>
  <r>
    <s v="CELL_002568"/>
    <x v="10"/>
    <x v="1"/>
    <s v="Normal_WBC"/>
    <n v="13.07"/>
    <n v="54.6"/>
    <n v="0.52300000000000002"/>
    <n v="0.50600000000000001"/>
    <n v="107.90513833992095"/>
    <n v="0.91900000000000004"/>
    <n v="0.56499999999999995"/>
    <n v="3.38"/>
    <n v="1.6"/>
    <n v="0.88"/>
    <n v="509"/>
    <n v="76"/>
    <n v="242"/>
    <n v="140"/>
    <n v="145"/>
    <n v="94.901960784313715"/>
    <n v="54.901960784313729"/>
    <n v="56.862745098039213"/>
    <n v="0.67100000000000004"/>
    <x v="0"/>
    <x v="0"/>
    <n v="6757"/>
    <n v="3.27"/>
    <n v="14.5"/>
    <n v="45"/>
    <n v="356522"/>
    <n v="89.7"/>
    <n v="33.1"/>
    <s v="PBC_Dataset"/>
    <s v="Wright"/>
    <s v="Olympus_BX51"/>
    <n v="40"/>
    <n v="224"/>
    <n v="0.1193"/>
    <n v="0.93530000000000002"/>
    <n v="0.94020000000000004"/>
    <n v="4.9000000000000155E-3"/>
  </r>
  <r>
    <s v="CELL_003424"/>
    <x v="2"/>
    <x v="1"/>
    <s v="Normal_RBC"/>
    <n v="7"/>
    <n v="0"/>
    <n v="0"/>
    <n v="1"/>
    <n v="0"/>
    <n v="0.96799999999999997"/>
    <n v="0.187"/>
    <n v="0.85"/>
    <n v="1"/>
    <n v="0.88400000000000001"/>
    <n v="177"/>
    <n v="45"/>
    <n v="222"/>
    <n v="125"/>
    <n v="137"/>
    <n v="87.058823529411768"/>
    <n v="49.019607843137251"/>
    <n v="53.725490196078432"/>
    <n v="0.47799999999999998"/>
    <x v="1"/>
    <x v="1"/>
    <n v="8730"/>
    <n v="5.2"/>
    <n v="13.8"/>
    <n v="42.2"/>
    <n v="315789"/>
    <n v="96.3"/>
    <n v="34"/>
    <s v="CytoData"/>
    <s v="May_Grunwald_Giemsa"/>
    <s v="Leica_DM2000"/>
    <n v="60"/>
    <n v="512"/>
    <n v="8.2000000000000003E-2"/>
    <n v="0.87409999999999999"/>
    <n v="0.91310000000000002"/>
    <n v="3.9000000000000035E-2"/>
  </r>
  <r>
    <s v="CELL_002038"/>
    <x v="4"/>
    <x v="1"/>
    <s v="Normal_WBC"/>
    <n v="15.9"/>
    <n v="66.599999999999994"/>
    <n v="0.37"/>
    <n v="0.308"/>
    <n v="216.23376623376623"/>
    <n v="0.501"/>
    <n v="0.45600000000000002"/>
    <n v="2.2000000000000002"/>
    <n v="1"/>
    <n v="0.72499999999999998"/>
    <n v="607"/>
    <n v="119"/>
    <n v="203"/>
    <n v="172"/>
    <n v="177"/>
    <n v="79.607843137254903"/>
    <n v="67.450980392156865"/>
    <n v="69.411764705882348"/>
    <n v="0.60499999999999998"/>
    <x v="1"/>
    <x v="0"/>
    <n v="6929"/>
    <n v="5.15"/>
    <n v="15.4"/>
    <n v="40"/>
    <n v="227886"/>
    <n v="88.7"/>
    <n v="32.1"/>
    <s v="PBC_Dataset"/>
    <s v="May_Grunwald_Giemsa"/>
    <s v="Leica_DM2000"/>
    <n v="100"/>
    <n v="360"/>
    <n v="1.5299999999999999E-2"/>
    <n v="0.87350000000000005"/>
    <n v="0.9526"/>
    <n v="7.9099999999999948E-2"/>
  </r>
  <r>
    <s v="CELL_004999"/>
    <x v="17"/>
    <x v="0"/>
    <s v="Sickle_Cell_Anemia"/>
    <n v="5.42"/>
    <n v="0"/>
    <n v="0"/>
    <n v="1"/>
    <n v="0"/>
    <n v="0.313"/>
    <n v="0.93400000000000005"/>
    <n v="0.26"/>
    <n v="1"/>
    <n v="0.86599999999999999"/>
    <n v="144"/>
    <n v="61"/>
    <n v="217"/>
    <n v="120"/>
    <n v="128"/>
    <n v="85.098039215686271"/>
    <n v="47.058823529411761"/>
    <n v="50.196078431372548"/>
    <n v="0.51500000000000001"/>
    <x v="1"/>
    <x v="0"/>
    <n v="5991"/>
    <n v="5.08"/>
    <n v="11"/>
    <n v="47.7"/>
    <n v="147359"/>
    <n v="87.2"/>
    <n v="35"/>
    <s v="PBC_Dataset"/>
    <s v="May_Grunwald_Giemsa"/>
    <s v="Zeiss_Axio"/>
    <n v="100"/>
    <n v="512"/>
    <n v="0.88929999999999998"/>
    <n v="0.7712"/>
    <n v="0.72330000000000005"/>
    <n v="-4.7899999999999943E-2"/>
  </r>
  <r>
    <s v="CELL_000773"/>
    <x v="1"/>
    <x v="1"/>
    <s v="Normal_WBC"/>
    <n v="12.91"/>
    <n v="48.8"/>
    <n v="0.54500000000000004"/>
    <n v="0.45900000000000002"/>
    <n v="106.31808278867101"/>
    <n v="0.78100000000000003"/>
    <n v="0.47399999999999998"/>
    <n v="3.17"/>
    <n v="3.8"/>
    <n v="0.81699999999999995"/>
    <n v="450"/>
    <n v="83"/>
    <n v="212"/>
    <n v="171"/>
    <n v="206"/>
    <n v="83.137254901960787"/>
    <n v="67.058823529411754"/>
    <n v="80.784313725490193"/>
    <n v="0.745"/>
    <x v="0"/>
    <x v="0"/>
    <n v="6036"/>
    <n v="3.97"/>
    <n v="11.7"/>
    <n v="42.8"/>
    <n v="268731"/>
    <n v="104.2"/>
    <n v="33.5"/>
    <s v="PBC_Dataset"/>
    <s v="Wright"/>
    <s v="Zeiss_Axio"/>
    <n v="100"/>
    <n v="360"/>
    <n v="6.3500000000000001E-2"/>
    <n v="0.95699999999999996"/>
    <n v="0.91149999999999998"/>
    <n v="-4.5499999999999985E-2"/>
  </r>
  <r>
    <s v="CELL_001285"/>
    <x v="5"/>
    <x v="1"/>
    <s v="Normal_WBC"/>
    <n v="9.26"/>
    <n v="90.8"/>
    <n v="0.76500000000000001"/>
    <n v="0.26500000000000001"/>
    <n v="342.64150943396226"/>
    <n v="0.83599999999999997"/>
    <n v="0.112"/>
    <n v="1.4"/>
    <n v="1"/>
    <n v="0.96099999999999997"/>
    <n v="338"/>
    <n v="56"/>
    <n v="216"/>
    <n v="144"/>
    <n v="184"/>
    <n v="84.705882352941174"/>
    <n v="56.470588235294116"/>
    <n v="72.156862745098039"/>
    <n v="0.78400000000000003"/>
    <x v="0"/>
    <x v="1"/>
    <n v="3130"/>
    <n v="5.16"/>
    <n v="14.3"/>
    <n v="38.799999999999997"/>
    <n v="316380"/>
    <n v="77.400000000000006"/>
    <n v="31.6"/>
    <s v="PBC_Dataset"/>
    <s v="Giemsa"/>
    <s v="Olympus_BX51"/>
    <n v="60"/>
    <n v="360"/>
    <n v="0.17080000000000001"/>
    <n v="0.9113"/>
    <n v="1"/>
    <n v="8.8700000000000001E-2"/>
  </r>
  <r>
    <s v="CELL_005402"/>
    <x v="0"/>
    <x v="0"/>
    <s v="Infection"/>
    <n v="14.29"/>
    <n v="61.9"/>
    <n v="0.56000000000000005"/>
    <n v="0.46700000000000003"/>
    <n v="132.54817987152032"/>
    <n v="0.61"/>
    <n v="0.45100000000000001"/>
    <n v="3.71"/>
    <n v="5.6"/>
    <n v="0.88400000000000001"/>
    <n v="570"/>
    <n v="90"/>
    <n v="208"/>
    <n v="185"/>
    <n v="209"/>
    <n v="81.568627450980387"/>
    <n v="72.549019607843135"/>
    <n v="81.960784313725483"/>
    <n v="0.57399999999999995"/>
    <x v="0"/>
    <x v="0"/>
    <n v="9241"/>
    <n v="3.26"/>
    <n v="14.7"/>
    <n v="29"/>
    <n v="285446"/>
    <n v="73.400000000000006"/>
    <n v="32.9"/>
    <s v="Raabin_WBC"/>
    <s v="Giemsa"/>
    <s v="Olympus_BX51"/>
    <n v="100"/>
    <n v="512"/>
    <n v="0.83150000000000002"/>
    <n v="0.8931"/>
    <n v="0.69299999999999995"/>
    <n v="-0.20010000000000006"/>
  </r>
  <r>
    <s v="CELL_005567"/>
    <x v="3"/>
    <x v="0"/>
    <s v="Infection"/>
    <n v="11.34"/>
    <n v="74.599999999999994"/>
    <n v="0.71599999999999997"/>
    <n v="0.373"/>
    <n v="199.99999999999997"/>
    <n v="0.88"/>
    <n v="0.42599999999999999"/>
    <n v="1.1200000000000001"/>
    <n v="1.2"/>
    <n v="0.83399999999999996"/>
    <n v="527"/>
    <n v="85"/>
    <n v="203"/>
    <n v="140"/>
    <n v="199"/>
    <n v="79.607843137254903"/>
    <n v="54.901960784313729"/>
    <n v="78.039215686274517"/>
    <n v="0.69899999999999995"/>
    <x v="1"/>
    <x v="1"/>
    <n v="4202"/>
    <n v="4.8899999999999997"/>
    <n v="9.9"/>
    <n v="48.2"/>
    <n v="274039"/>
    <n v="67.599999999999994"/>
    <n v="32.9"/>
    <s v="CytoData"/>
    <s v="May_Grunwald_Giemsa"/>
    <s v="Zeiss_Axio"/>
    <n v="60"/>
    <n v="224"/>
    <n v="0.71199999999999997"/>
    <n v="0.89119999999999999"/>
    <n v="0.73570000000000002"/>
    <n v="-0.15549999999999997"/>
  </r>
  <r>
    <s v="CELL_002588"/>
    <x v="10"/>
    <x v="1"/>
    <s v="Normal_WBC"/>
    <n v="13.66"/>
    <n v="49.5"/>
    <n v="0.64900000000000002"/>
    <n v="0.52900000000000003"/>
    <n v="93.572778827977316"/>
    <n v="0.77900000000000003"/>
    <n v="0.39700000000000002"/>
    <n v="4.9800000000000004"/>
    <n v="1.8"/>
    <n v="0.72699999999999998"/>
    <n v="610"/>
    <n v="60"/>
    <n v="217"/>
    <n v="157"/>
    <n v="130"/>
    <n v="85.098039215686271"/>
    <n v="61.568627450980394"/>
    <n v="50.980392156862742"/>
    <n v="0.67200000000000004"/>
    <x v="1"/>
    <x v="0"/>
    <n v="10067"/>
    <n v="4.99"/>
    <n v="13.7"/>
    <n v="39.299999999999997"/>
    <n v="187609"/>
    <n v="72.5"/>
    <n v="33"/>
    <s v="CytoData"/>
    <s v="Giemsa"/>
    <s v="Olympus_BX51"/>
    <n v="100"/>
    <n v="256"/>
    <n v="0.1439"/>
    <n v="0.87009999999999998"/>
    <n v="0.95609999999999995"/>
    <n v="8.5999999999999965E-2"/>
  </r>
  <r>
    <s v="CELL_005372"/>
    <x v="0"/>
    <x v="0"/>
    <s v="Infection"/>
    <n v="11.56"/>
    <n v="57"/>
    <n v="0.58699999999999997"/>
    <n v="0.39900000000000002"/>
    <n v="142.85714285714286"/>
    <n v="0.82699999999999996"/>
    <n v="0.52200000000000002"/>
    <n v="3.29"/>
    <n v="6"/>
    <n v="0.70599999999999996"/>
    <n v="374"/>
    <n v="93"/>
    <n v="193"/>
    <n v="179"/>
    <n v="168"/>
    <n v="75.686274509803923"/>
    <n v="70.196078431372541"/>
    <n v="65.882352941176464"/>
    <n v="0.72099999999999997"/>
    <x v="2"/>
    <x v="0"/>
    <n v="8007"/>
    <n v="4.1900000000000004"/>
    <n v="16"/>
    <n v="45.5"/>
    <n v="323627"/>
    <n v="82.2"/>
    <n v="35.700000000000003"/>
    <s v="PBC_Dataset"/>
    <s v="Wright"/>
    <s v="Olympus_BX51"/>
    <n v="100"/>
    <n v="256"/>
    <n v="0.76619999999999999"/>
    <n v="0.78310000000000002"/>
    <n v="0.63590000000000002"/>
    <n v="-0.1472"/>
  </r>
  <r>
    <s v="CELL_001415"/>
    <x v="5"/>
    <x v="1"/>
    <s v="Normal_WBC"/>
    <n v="7.68"/>
    <n v="76.599999999999994"/>
    <n v="0.80300000000000005"/>
    <n v="0.11600000000000001"/>
    <n v="660.34482758620686"/>
    <n v="0.82199999999999995"/>
    <n v="0.15"/>
    <n v="1.1200000000000001"/>
    <n v="1"/>
    <n v="0.874"/>
    <n v="242"/>
    <n v="58"/>
    <n v="201"/>
    <n v="146"/>
    <n v="216"/>
    <n v="78.82352941176471"/>
    <n v="57.254901960784309"/>
    <n v="84.705882352941174"/>
    <n v="0.73099999999999998"/>
    <x v="0"/>
    <x v="1"/>
    <n v="6574"/>
    <n v="5.65"/>
    <n v="16"/>
    <n v="30.8"/>
    <n v="171013"/>
    <n v="73.900000000000006"/>
    <n v="35"/>
    <s v="CytoData"/>
    <s v="Giemsa"/>
    <s v="Leica_DM2000"/>
    <n v="100"/>
    <n v="224"/>
    <n v="0.12820000000000001"/>
    <n v="0.90920000000000001"/>
    <n v="0.85870000000000002"/>
    <n v="-5.0499999999999989E-2"/>
  </r>
  <r>
    <s v="CELL_001235"/>
    <x v="5"/>
    <x v="1"/>
    <s v="Normal_WBC"/>
    <n v="9.3000000000000007"/>
    <n v="73.8"/>
    <n v="0.79300000000000004"/>
    <n v="0.13700000000000001"/>
    <n v="538.68613138686123"/>
    <n v="0.85399999999999998"/>
    <n v="0.21299999999999999"/>
    <n v="1.25"/>
    <n v="1.1000000000000001"/>
    <n v="0.94"/>
    <n v="220"/>
    <n v="66"/>
    <n v="192"/>
    <n v="148"/>
    <n v="198"/>
    <n v="75.294117647058826"/>
    <n v="58.039215686274517"/>
    <n v="77.64705882352942"/>
    <n v="0.7"/>
    <x v="2"/>
    <x v="1"/>
    <n v="7904"/>
    <n v="4"/>
    <n v="13.3"/>
    <n v="41.2"/>
    <n v="239880"/>
    <n v="100.6"/>
    <n v="34.1"/>
    <s v="Raabin_WBC"/>
    <s v="May_Grunwald_Giemsa"/>
    <s v="Zeiss_Axio"/>
    <n v="100"/>
    <n v="256"/>
    <n v="0"/>
    <n v="0.90749999999999997"/>
    <n v="0.8921"/>
    <n v="-1.5399999999999969E-2"/>
  </r>
  <r>
    <s v="CELL_003668"/>
    <x v="2"/>
    <x v="1"/>
    <s v="Normal_RBC"/>
    <n v="7.61"/>
    <n v="0"/>
    <n v="0"/>
    <n v="1"/>
    <n v="0"/>
    <n v="0.90600000000000003"/>
    <n v="0.13500000000000001"/>
    <n v="0.41"/>
    <n v="1"/>
    <n v="0.89400000000000002"/>
    <n v="173"/>
    <n v="49"/>
    <n v="231"/>
    <n v="108"/>
    <n v="134"/>
    <n v="90.588235294117652"/>
    <n v="42.352941176470587"/>
    <n v="52.549019607843142"/>
    <n v="0.443"/>
    <x v="0"/>
    <x v="1"/>
    <n v="7470"/>
    <n v="4.63"/>
    <n v="12.1"/>
    <n v="41.7"/>
    <n v="329926"/>
    <n v="72"/>
    <n v="34"/>
    <s v="PBC_Dataset"/>
    <s v="Giemsa"/>
    <s v="Leica_DM2000"/>
    <n v="100"/>
    <n v="512"/>
    <n v="1.7100000000000001E-2"/>
    <n v="0.93579999999999997"/>
    <n v="0.97819999999999996"/>
    <n v="4.2399999999999993E-2"/>
  </r>
  <r>
    <s v="CELL_000436"/>
    <x v="1"/>
    <x v="1"/>
    <s v="Normal_WBC"/>
    <n v="11.59"/>
    <n v="55.9"/>
    <n v="0.65900000000000003"/>
    <n v="0.44700000000000001"/>
    <n v="125.0559284116331"/>
    <n v="0.72699999999999998"/>
    <n v="0.25"/>
    <n v="3.46"/>
    <n v="3.6"/>
    <n v="0.78800000000000003"/>
    <n v="471"/>
    <n v="68"/>
    <n v="207"/>
    <n v="159"/>
    <n v="179"/>
    <n v="81.17647058823529"/>
    <n v="62.352941176470587"/>
    <n v="70.196078431372541"/>
    <n v="0.66700000000000004"/>
    <x v="1"/>
    <x v="0"/>
    <n v="9878"/>
    <n v="5.2"/>
    <n v="15.4"/>
    <n v="43"/>
    <n v="351402"/>
    <n v="107.2"/>
    <n v="31.1"/>
    <s v="Raabin_WBC"/>
    <s v="Giemsa"/>
    <s v="Leica_DM2000"/>
    <n v="60"/>
    <n v="360"/>
    <n v="0.10440000000000001"/>
    <n v="0.85840000000000005"/>
    <n v="0.8256"/>
    <n v="-3.2800000000000051E-2"/>
  </r>
  <r>
    <s v="CELL_001675"/>
    <x v="5"/>
    <x v="1"/>
    <s v="Normal_WBC"/>
    <n v="9.01"/>
    <n v="86.8"/>
    <n v="0.81"/>
    <n v="0.29699999999999999"/>
    <n v="292.25589225589226"/>
    <n v="0.85799999999999998"/>
    <n v="0.214"/>
    <n v="1.08"/>
    <n v="1"/>
    <n v="0.95399999999999996"/>
    <n v="266"/>
    <n v="59"/>
    <n v="192"/>
    <n v="175"/>
    <n v="209"/>
    <n v="75.294117647058826"/>
    <n v="68.627450980392155"/>
    <n v="81.960784313725483"/>
    <n v="0.72399999999999998"/>
    <x v="0"/>
    <x v="0"/>
    <n v="3939"/>
    <n v="4.2699999999999996"/>
    <n v="18.2"/>
    <n v="44.2"/>
    <n v="368614"/>
    <n v="93.6"/>
    <n v="33"/>
    <s v="PBC_Dataset"/>
    <s v="Giemsa"/>
    <s v="Zeiss_Axio"/>
    <n v="100"/>
    <n v="512"/>
    <n v="9.8500000000000004E-2"/>
    <n v="0.87470000000000003"/>
    <n v="0.8871"/>
    <n v="1.2399999999999967E-2"/>
  </r>
  <r>
    <s v="CELL_003300"/>
    <x v="2"/>
    <x v="1"/>
    <s v="Normal_RBC"/>
    <n v="7.68"/>
    <n v="0"/>
    <n v="0"/>
    <n v="1"/>
    <n v="0"/>
    <n v="0.91700000000000004"/>
    <n v="0.16600000000000001"/>
    <n v="0.55000000000000004"/>
    <n v="1"/>
    <n v="0.93899999999999995"/>
    <n v="195"/>
    <n v="51"/>
    <n v="227"/>
    <n v="133"/>
    <n v="123"/>
    <n v="89.019607843137251"/>
    <n v="52.156862745098046"/>
    <n v="48.235294117647058"/>
    <n v="0.57099999999999995"/>
    <x v="1"/>
    <x v="1"/>
    <n v="6148"/>
    <n v="5.23"/>
    <n v="12.2"/>
    <n v="42.3"/>
    <n v="106766"/>
    <n v="89.9"/>
    <n v="34.799999999999997"/>
    <s v="PBC_Dataset"/>
    <s v="Wright"/>
    <s v="Leica_DM2000"/>
    <n v="40"/>
    <n v="512"/>
    <n v="9.4799999999999995E-2"/>
    <n v="0.98399999999999999"/>
    <n v="0.84140000000000004"/>
    <n v="-0.14259999999999995"/>
  </r>
  <r>
    <s v="CELL_000366"/>
    <x v="1"/>
    <x v="1"/>
    <s v="Normal_WBC"/>
    <n v="13.39"/>
    <n v="60.7"/>
    <n v="0.60299999999999998"/>
    <n v="0.38200000000000001"/>
    <n v="158.90052356020942"/>
    <n v="0.79900000000000004"/>
    <n v="0.433"/>
    <n v="2.2999999999999998"/>
    <n v="2.8"/>
    <n v="0.86399999999999999"/>
    <n v="463"/>
    <n v="59"/>
    <n v="221"/>
    <n v="161"/>
    <n v="196"/>
    <n v="86.666666666666671"/>
    <n v="63.13725490196078"/>
    <n v="76.862745098039227"/>
    <n v="0.60599999999999998"/>
    <x v="1"/>
    <x v="1"/>
    <n v="8612"/>
    <n v="5.88"/>
    <n v="15.3"/>
    <n v="39.6"/>
    <n v="155616"/>
    <n v="87.7"/>
    <n v="32"/>
    <s v="PBC_Dataset"/>
    <s v="Giemsa"/>
    <s v="Olympus_BX51"/>
    <n v="60"/>
    <n v="256"/>
    <n v="0.14149999999999999"/>
    <n v="0.80830000000000002"/>
    <n v="0.93279999999999996"/>
    <n v="0.12449999999999994"/>
  </r>
  <r>
    <s v="CELL_003594"/>
    <x v="2"/>
    <x v="1"/>
    <s v="Normal_RBC"/>
    <n v="7.38"/>
    <n v="0"/>
    <n v="0"/>
    <n v="1"/>
    <n v="0"/>
    <n v="0.84899999999999998"/>
    <n v="0.20599999999999999"/>
    <n v="0.85"/>
    <n v="1"/>
    <n v="0.94"/>
    <n v="190"/>
    <n v="37"/>
    <n v="232"/>
    <n v="142"/>
    <n v="121"/>
    <n v="90.980392156862749"/>
    <n v="55.686274509803923"/>
    <n v="47.450980392156858"/>
    <n v="0.49299999999999999"/>
    <x v="1"/>
    <x v="1"/>
    <n v="8920"/>
    <n v="5.45"/>
    <n v="13.3"/>
    <n v="39.200000000000003"/>
    <n v="127885"/>
    <n v="91.2"/>
    <n v="32.4"/>
    <s v="Raabin_WBC"/>
    <s v="Giemsa"/>
    <s v="Zeiss_Axio"/>
    <n v="100"/>
    <n v="256"/>
    <n v="0.1265"/>
    <n v="0.96519999999999995"/>
    <n v="0.85640000000000005"/>
    <n v="-0.1087999999999999"/>
  </r>
  <r>
    <s v="CELL_000232"/>
    <x v="1"/>
    <x v="1"/>
    <s v="Normal_WBC"/>
    <n v="13.21"/>
    <n v="53"/>
    <n v="0.46300000000000002"/>
    <n v="0.45600000000000002"/>
    <n v="116.22807017543859"/>
    <n v="0.81899999999999995"/>
    <n v="0.45400000000000001"/>
    <n v="3.98"/>
    <n v="5.3"/>
    <n v="0.83299999999999996"/>
    <n v="386"/>
    <n v="75"/>
    <n v="206"/>
    <n v="173"/>
    <n v="165"/>
    <n v="80.784313725490193"/>
    <n v="67.843137254901961"/>
    <n v="64.705882352941174"/>
    <n v="0.81599999999999995"/>
    <x v="1"/>
    <x v="1"/>
    <n v="9140"/>
    <n v="4.57"/>
    <n v="18.600000000000001"/>
    <n v="34.700000000000003"/>
    <n v="367789"/>
    <n v="90.2"/>
    <n v="33.9"/>
    <s v="Raabin_WBC"/>
    <s v="Wright"/>
    <s v="Zeiss_Axio"/>
    <n v="100"/>
    <n v="360"/>
    <n v="4.4600000000000001E-2"/>
    <n v="0.97360000000000002"/>
    <n v="0.85980000000000001"/>
    <n v="-0.11380000000000001"/>
  </r>
  <r>
    <s v="CELL_005005"/>
    <x v="17"/>
    <x v="0"/>
    <s v="Sickle_Cell_Anemia"/>
    <n v="8.7100000000000009"/>
    <n v="0"/>
    <n v="0"/>
    <n v="1"/>
    <n v="0"/>
    <n v="0.27800000000000002"/>
    <n v="0.93799999999999994"/>
    <n v="0.55000000000000004"/>
    <n v="1"/>
    <n v="0.75600000000000001"/>
    <n v="173"/>
    <n v="58"/>
    <n v="231"/>
    <n v="128"/>
    <n v="140"/>
    <n v="90.588235294117652"/>
    <n v="50.196078431372548"/>
    <n v="54.901960784313729"/>
    <n v="0.498"/>
    <x v="2"/>
    <x v="1"/>
    <n v="8877"/>
    <n v="3.73"/>
    <n v="12.3"/>
    <n v="42.4"/>
    <n v="242443"/>
    <n v="89.1"/>
    <n v="36.200000000000003"/>
    <s v="PBC_Dataset"/>
    <s v="Wright"/>
    <s v="Zeiss_Axio"/>
    <n v="100"/>
    <n v="256"/>
    <n v="0.8921"/>
    <n v="0.72350000000000003"/>
    <n v="0.89939999999999998"/>
    <n v="0.17589999999999995"/>
  </r>
  <r>
    <s v="CELL_000148"/>
    <x v="1"/>
    <x v="1"/>
    <s v="Normal_WBC"/>
    <n v="12.82"/>
    <n v="53.7"/>
    <n v="0.51500000000000001"/>
    <n v="0.44800000000000001"/>
    <n v="119.86607142857143"/>
    <n v="0.78200000000000003"/>
    <n v="0.45200000000000001"/>
    <n v="3.5"/>
    <n v="3.4"/>
    <n v="0.85799999999999998"/>
    <n v="440"/>
    <n v="68"/>
    <n v="208"/>
    <n v="157"/>
    <n v="192"/>
    <n v="81.568627450980387"/>
    <n v="61.568627450980394"/>
    <n v="75.294117647058826"/>
    <n v="0.624"/>
    <x v="1"/>
    <x v="1"/>
    <n v="6023"/>
    <n v="4.58"/>
    <n v="15.8"/>
    <n v="40.700000000000003"/>
    <n v="238486"/>
    <n v="79.599999999999994"/>
    <n v="32.299999999999997"/>
    <s v="Raabin_WBC"/>
    <s v="Giemsa"/>
    <s v="Olympus_BX51"/>
    <n v="100"/>
    <n v="224"/>
    <n v="8.5599999999999996E-2"/>
    <n v="0.89410000000000001"/>
    <n v="0.9637"/>
    <n v="6.9599999999999995E-2"/>
  </r>
  <r>
    <s v="CELL_005164"/>
    <x v="14"/>
    <x v="0"/>
    <s v="Anemia"/>
    <n v="8.5299999999999994"/>
    <n v="0"/>
    <n v="0"/>
    <n v="1"/>
    <n v="0"/>
    <n v="0.91"/>
    <n v="0.154"/>
    <n v="0.96"/>
    <n v="1"/>
    <n v="0.94799999999999995"/>
    <n v="152"/>
    <n v="47"/>
    <n v="243"/>
    <n v="114"/>
    <n v="130"/>
    <n v="95.294117647058812"/>
    <n v="44.705882352941181"/>
    <n v="50.980392156862742"/>
    <n v="0.499"/>
    <x v="2"/>
    <x v="0"/>
    <n v="6530"/>
    <n v="4.34"/>
    <n v="14.4"/>
    <n v="41.3"/>
    <n v="81919"/>
    <n v="98"/>
    <n v="34.1"/>
    <s v="PBC_Dataset"/>
    <s v="Giemsa"/>
    <s v="Leica_DM2000"/>
    <n v="60"/>
    <n v="256"/>
    <n v="0.91049999999999998"/>
    <n v="0.66679999999999995"/>
    <n v="0.71989999999999998"/>
    <n v="5.3100000000000036E-2"/>
  </r>
  <r>
    <s v="CELL_003089"/>
    <x v="2"/>
    <x v="1"/>
    <s v="Normal_RBC"/>
    <n v="7.12"/>
    <n v="0"/>
    <n v="0"/>
    <n v="1"/>
    <n v="0"/>
    <n v="0.84899999999999998"/>
    <n v="0.16900000000000001"/>
    <n v="0.7"/>
    <n v="1"/>
    <n v="0.94599999999999995"/>
    <n v="206"/>
    <n v="44"/>
    <n v="219"/>
    <n v="118"/>
    <n v="127"/>
    <n v="85.882352941176464"/>
    <n v="46.274509803921568"/>
    <n v="49.803921568627452"/>
    <n v="0.46700000000000003"/>
    <x v="0"/>
    <x v="0"/>
    <n v="11153"/>
    <n v="5.55"/>
    <n v="12.8"/>
    <n v="44.9"/>
    <n v="230539"/>
    <n v="74.7"/>
    <n v="31.2"/>
    <s v="CytoData"/>
    <s v="Giemsa"/>
    <s v="Olympus_BX51"/>
    <n v="100"/>
    <n v="360"/>
    <n v="8.0600000000000005E-2"/>
    <n v="0.98209999999999997"/>
    <n v="0.80679999999999996"/>
    <n v="-0.17530000000000001"/>
  </r>
  <r>
    <s v="CELL_003879"/>
    <x v="7"/>
    <x v="1"/>
    <s v="Normal_Platelet"/>
    <n v="1.01"/>
    <n v="0"/>
    <n v="0"/>
    <n v="1"/>
    <n v="0"/>
    <n v="0.51"/>
    <n v="0.46600000000000003"/>
    <n v="2.89"/>
    <n v="1"/>
    <n v="0.70599999999999996"/>
    <n v="10"/>
    <n v="28"/>
    <n v="214"/>
    <n v="157"/>
    <n v="162"/>
    <n v="83.921568627450981"/>
    <n v="61.568627450980394"/>
    <n v="63.529411764705877"/>
    <n v="0.54300000000000004"/>
    <x v="0"/>
    <x v="0"/>
    <n v="6514"/>
    <n v="5.74"/>
    <n v="12.7"/>
    <n v="45.3"/>
    <n v="230845"/>
    <n v="87.7"/>
    <n v="32.5"/>
    <s v="Raabin_WBC"/>
    <s v="Giemsa"/>
    <s v="Leica_DM2000"/>
    <n v="100"/>
    <n v="256"/>
    <n v="1.3299999999999999E-2"/>
    <n v="1"/>
    <n v="0.92420000000000002"/>
    <n v="-7.5799999999999979E-2"/>
  </r>
  <r>
    <s v="CELL_000408"/>
    <x v="1"/>
    <x v="1"/>
    <s v="Normal_WBC"/>
    <n v="10.5"/>
    <n v="55.1"/>
    <n v="0.61599999999999999"/>
    <n v="0.45900000000000002"/>
    <n v="120.04357298474946"/>
    <n v="0.79700000000000004"/>
    <n v="0.47099999999999997"/>
    <n v="2.83"/>
    <n v="3.4"/>
    <n v="0.90200000000000002"/>
    <n v="410"/>
    <n v="61"/>
    <n v="199"/>
    <n v="145"/>
    <n v="190"/>
    <n v="78.039215686274517"/>
    <n v="56.862745098039213"/>
    <n v="74.509803921568633"/>
    <n v="0.58699999999999997"/>
    <x v="0"/>
    <x v="0"/>
    <n v="7677"/>
    <n v="4.5999999999999996"/>
    <n v="13.5"/>
    <n v="42.2"/>
    <n v="171445"/>
    <n v="94.6"/>
    <n v="33.1"/>
    <s v="PBC_Dataset"/>
    <s v="Wright"/>
    <s v="Olympus_BX51"/>
    <n v="60"/>
    <n v="360"/>
    <n v="0"/>
    <n v="0.99019999999999997"/>
    <n v="0.8982"/>
    <n v="-9.1999999999999971E-2"/>
  </r>
  <r>
    <s v="CELL_002091"/>
    <x v="4"/>
    <x v="1"/>
    <s v="Normal_WBC"/>
    <n v="19.11"/>
    <n v="75.5"/>
    <n v="0.60299999999999998"/>
    <n v="0.48399999999999999"/>
    <n v="155.9917355371901"/>
    <n v="0.57899999999999996"/>
    <n v="0.44800000000000001"/>
    <n v="1.64"/>
    <n v="2.2000000000000002"/>
    <n v="0.755"/>
    <n v="481"/>
    <n v="80"/>
    <n v="206"/>
    <n v="142"/>
    <n v="206"/>
    <n v="80.784313725490193"/>
    <n v="55.686274509803923"/>
    <n v="80.784313725490193"/>
    <n v="0.63500000000000001"/>
    <x v="1"/>
    <x v="0"/>
    <n v="7782"/>
    <n v="4.03"/>
    <n v="13"/>
    <n v="41.2"/>
    <n v="229721"/>
    <n v="92.8"/>
    <n v="34"/>
    <s v="PBC_Dataset"/>
    <s v="Wright"/>
    <s v="Zeiss_Axio"/>
    <n v="40"/>
    <n v="360"/>
    <n v="9.7900000000000001E-2"/>
    <n v="0.93210000000000004"/>
    <n v="0.77249999999999996"/>
    <n v="-0.15960000000000008"/>
  </r>
  <r>
    <s v="CELL_000087"/>
    <x v="1"/>
    <x v="1"/>
    <s v="Normal_WBC"/>
    <n v="12.17"/>
    <n v="56.7"/>
    <n v="0.55700000000000005"/>
    <n v="0.49099999999999999"/>
    <n v="115.4786150712831"/>
    <n v="0.79900000000000004"/>
    <n v="0.38500000000000001"/>
    <n v="3.07"/>
    <n v="3.5"/>
    <n v="0.84399999999999997"/>
    <n v="433"/>
    <n v="75"/>
    <n v="230"/>
    <n v="163"/>
    <n v="175"/>
    <n v="90.196078431372555"/>
    <n v="63.921568627450974"/>
    <n v="68.627450980392155"/>
    <n v="0.71199999999999997"/>
    <x v="1"/>
    <x v="0"/>
    <n v="3584"/>
    <n v="4.37"/>
    <n v="13.1"/>
    <n v="34.5"/>
    <n v="287147"/>
    <n v="105"/>
    <n v="34.200000000000003"/>
    <s v="Raabin_WBC"/>
    <s v="Wright"/>
    <s v="Zeiss_Axio"/>
    <n v="60"/>
    <n v="224"/>
    <n v="9.2299999999999993E-2"/>
    <n v="0.87890000000000001"/>
    <n v="0.9032"/>
    <n v="2.4299999999999988E-2"/>
  </r>
  <r>
    <s v="CELL_003272"/>
    <x v="2"/>
    <x v="1"/>
    <s v="Normal_RBC"/>
    <n v="7.27"/>
    <n v="0"/>
    <n v="0"/>
    <n v="1"/>
    <n v="0"/>
    <n v="0.90700000000000003"/>
    <n v="4.8000000000000001E-2"/>
    <n v="0.51"/>
    <n v="1"/>
    <n v="0.96499999999999997"/>
    <n v="129"/>
    <n v="47"/>
    <n v="225"/>
    <n v="133"/>
    <n v="133"/>
    <n v="88.235294117647058"/>
    <n v="52.156862745098046"/>
    <n v="52.156862745098046"/>
    <n v="0.51300000000000001"/>
    <x v="0"/>
    <x v="0"/>
    <n v="7313"/>
    <n v="3.31"/>
    <n v="13.7"/>
    <n v="50.9"/>
    <n v="297824"/>
    <n v="80.400000000000006"/>
    <n v="32.1"/>
    <s v="PBC_Dataset"/>
    <s v="Wright"/>
    <s v="Leica_DM2000"/>
    <n v="60"/>
    <n v="256"/>
    <n v="7.8200000000000006E-2"/>
    <n v="0.85370000000000001"/>
    <n v="0.9788"/>
    <n v="0.12509999999999999"/>
  </r>
  <r>
    <s v="CELL_000845"/>
    <x v="1"/>
    <x v="1"/>
    <s v="Normal_WBC"/>
    <n v="11.31"/>
    <n v="50.4"/>
    <n v="0.76"/>
    <n v="0.44400000000000001"/>
    <n v="113.51351351351352"/>
    <n v="0.73899999999999999"/>
    <n v="0.437"/>
    <n v="3.17"/>
    <n v="2.8"/>
    <n v="0.84399999999999997"/>
    <n v="377"/>
    <n v="84"/>
    <n v="217"/>
    <n v="155"/>
    <n v="186"/>
    <n v="85.098039215686271"/>
    <n v="60.784313725490193"/>
    <n v="72.941176470588232"/>
    <n v="0.71299999999999997"/>
    <x v="1"/>
    <x v="0"/>
    <n v="7464"/>
    <n v="5.0199999999999996"/>
    <n v="18.7"/>
    <n v="36.1"/>
    <n v="337543"/>
    <n v="108.5"/>
    <n v="32.9"/>
    <s v="PBC_Dataset"/>
    <s v="Wright"/>
    <s v="Leica_DM2000"/>
    <n v="100"/>
    <n v="256"/>
    <n v="6.0900000000000003E-2"/>
    <n v="1"/>
    <n v="0.84240000000000004"/>
    <n v="-0.15759999999999996"/>
  </r>
  <r>
    <s v="CELL_001032"/>
    <x v="1"/>
    <x v="1"/>
    <s v="Normal_WBC"/>
    <n v="12.16"/>
    <n v="55.6"/>
    <n v="0.54300000000000004"/>
    <n v="0.45800000000000002"/>
    <n v="121.39737991266375"/>
    <n v="0.64600000000000002"/>
    <n v="0.315"/>
    <n v="3.97"/>
    <n v="2.8"/>
    <n v="0.90300000000000002"/>
    <n v="349"/>
    <n v="59"/>
    <n v="195"/>
    <n v="176"/>
    <n v="176"/>
    <n v="76.470588235294116"/>
    <n v="69.019607843137251"/>
    <n v="69.019607843137251"/>
    <n v="0.67400000000000004"/>
    <x v="0"/>
    <x v="0"/>
    <n v="7184"/>
    <n v="4.53"/>
    <n v="13.6"/>
    <n v="43"/>
    <n v="276946"/>
    <n v="75.099999999999994"/>
    <n v="32.700000000000003"/>
    <s v="Raabin_WBC"/>
    <s v="Giemsa"/>
    <s v="Leica_DM2000"/>
    <n v="40"/>
    <n v="512"/>
    <n v="0.1285"/>
    <n v="0.82599999999999996"/>
    <n v="0.93479999999999996"/>
    <n v="0.10880000000000001"/>
  </r>
  <r>
    <s v="CELL_003571"/>
    <x v="2"/>
    <x v="1"/>
    <s v="Normal_RBC"/>
    <n v="7.54"/>
    <n v="0"/>
    <n v="0"/>
    <n v="1"/>
    <n v="0"/>
    <n v="0.89900000000000002"/>
    <n v="0.20200000000000001"/>
    <n v="0.54"/>
    <n v="1"/>
    <n v="0.95799999999999996"/>
    <n v="173"/>
    <n v="49"/>
    <n v="227"/>
    <n v="124"/>
    <n v="128"/>
    <n v="89.019607843137251"/>
    <n v="48.627450980392155"/>
    <n v="50.196078431372548"/>
    <n v="0.49"/>
    <x v="1"/>
    <x v="1"/>
    <n v="10278"/>
    <n v="5.19"/>
    <n v="13.3"/>
    <n v="48.3"/>
    <n v="222146"/>
    <n v="88.1"/>
    <n v="32.700000000000003"/>
    <s v="PBC_Dataset"/>
    <s v="Wright"/>
    <s v="Zeiss_Axio"/>
    <n v="40"/>
    <n v="512"/>
    <n v="1.26E-2"/>
    <n v="0.88949999999999996"/>
    <n v="0.85760000000000003"/>
    <n v="-3.1899999999999928E-2"/>
  </r>
  <r>
    <s v="CELL_005060"/>
    <x v="17"/>
    <x v="0"/>
    <s v="Sickle_Cell_Anemia"/>
    <n v="7.84"/>
    <n v="0"/>
    <n v="0"/>
    <n v="1"/>
    <n v="0"/>
    <n v="0.45"/>
    <n v="0.95"/>
    <n v="0.31"/>
    <n v="1"/>
    <n v="0.879"/>
    <n v="179"/>
    <n v="48"/>
    <n v="227"/>
    <n v="130"/>
    <n v="147"/>
    <n v="89.019607843137251"/>
    <n v="50.980392156862742"/>
    <n v="57.647058823529406"/>
    <n v="0.52400000000000002"/>
    <x v="0"/>
    <x v="0"/>
    <n v="7850"/>
    <n v="4.37"/>
    <n v="11.9"/>
    <n v="43.6"/>
    <n v="246670"/>
    <n v="104.2"/>
    <n v="32.5"/>
    <s v="Raabin_WBC"/>
    <s v="Giemsa"/>
    <s v="Leica_DM2000"/>
    <n v="60"/>
    <n v="360"/>
    <n v="0.78120000000000001"/>
    <n v="0.7006"/>
    <n v="0.66320000000000001"/>
    <n v="-3.7399999999999989E-2"/>
  </r>
  <r>
    <s v="CELL_003733"/>
    <x v="7"/>
    <x v="1"/>
    <s v="Normal_Platelet"/>
    <n v="2.61"/>
    <n v="0"/>
    <n v="0"/>
    <n v="1"/>
    <n v="0"/>
    <n v="0.73099999999999998"/>
    <n v="0.156"/>
    <n v="2.93"/>
    <n v="1"/>
    <n v="0.92500000000000004"/>
    <n v="28"/>
    <n v="14"/>
    <n v="198"/>
    <n v="150"/>
    <n v="168"/>
    <n v="77.64705882352942"/>
    <n v="58.82352941176471"/>
    <n v="65.882352941176464"/>
    <n v="0.52500000000000002"/>
    <x v="1"/>
    <x v="1"/>
    <n v="6506"/>
    <n v="3.58"/>
    <n v="14"/>
    <n v="37"/>
    <n v="199767"/>
    <n v="108.1"/>
    <n v="30.5"/>
    <s v="PBC_Dataset"/>
    <s v="Wright"/>
    <s v="Leica_DM2000"/>
    <n v="40"/>
    <n v="360"/>
    <n v="0.12330000000000001"/>
    <n v="0.99629999999999996"/>
    <n v="0.92"/>
    <n v="-7.6299999999999923E-2"/>
  </r>
  <r>
    <s v="CELL_002988"/>
    <x v="2"/>
    <x v="1"/>
    <s v="Normal_RBC"/>
    <n v="6.74"/>
    <n v="0"/>
    <n v="0"/>
    <n v="1"/>
    <n v="0"/>
    <n v="0.95599999999999996"/>
    <n v="0.219"/>
    <n v="0.56000000000000005"/>
    <n v="1"/>
    <n v="0.90900000000000003"/>
    <n v="194"/>
    <n v="49"/>
    <n v="240"/>
    <n v="132"/>
    <n v="153"/>
    <n v="94.117647058823522"/>
    <n v="51.764705882352949"/>
    <n v="60"/>
    <n v="0.56000000000000005"/>
    <x v="0"/>
    <x v="0"/>
    <n v="2378"/>
    <n v="4.6399999999999997"/>
    <n v="11.7"/>
    <n v="38.200000000000003"/>
    <n v="296106"/>
    <n v="103.8"/>
    <n v="36.1"/>
    <s v="Raabin_WBC"/>
    <s v="Wright"/>
    <s v="Leica_DM2000"/>
    <n v="100"/>
    <n v="256"/>
    <n v="5.3699999999999998E-2"/>
    <n v="0.86809999999999998"/>
    <n v="0.9577"/>
    <n v="8.9600000000000013E-2"/>
  </r>
  <r>
    <s v="CELL_004666"/>
    <x v="12"/>
    <x v="0"/>
    <s v="Anemia"/>
    <n v="3.47"/>
    <n v="0"/>
    <n v="0"/>
    <n v="1"/>
    <n v="0"/>
    <n v="0.44400000000000001"/>
    <n v="0.753"/>
    <n v="0.84"/>
    <n v="1"/>
    <n v="0.66300000000000003"/>
    <n v="56"/>
    <n v="34"/>
    <n v="226"/>
    <n v="122"/>
    <n v="126"/>
    <n v="88.627450980392155"/>
    <n v="47.843137254901961"/>
    <n v="49.411764705882355"/>
    <n v="0.46300000000000002"/>
    <x v="1"/>
    <x v="1"/>
    <n v="4798"/>
    <n v="4.33"/>
    <n v="14.2"/>
    <n v="35.799999999999997"/>
    <n v="300307"/>
    <n v="94.7"/>
    <n v="35.799999999999997"/>
    <s v="Raabin_WBC"/>
    <s v="Wright"/>
    <s v="Leica_DM2000"/>
    <n v="40"/>
    <n v="512"/>
    <n v="0.73350000000000004"/>
    <n v="0.80879999999999996"/>
    <n v="0.85309999999999997"/>
    <n v="4.4300000000000006E-2"/>
  </r>
  <r>
    <s v="CELL_002629"/>
    <x v="10"/>
    <x v="1"/>
    <s v="Normal_WBC"/>
    <n v="12.54"/>
    <n v="51.4"/>
    <n v="0.56999999999999995"/>
    <n v="0.436"/>
    <n v="117.88990825688073"/>
    <n v="0.76500000000000001"/>
    <n v="0.34"/>
    <n v="4.63"/>
    <n v="2"/>
    <n v="0.78300000000000003"/>
    <n v="414"/>
    <n v="82"/>
    <n v="232"/>
    <n v="133"/>
    <n v="153"/>
    <n v="90.980392156862749"/>
    <n v="52.156862745098046"/>
    <n v="60"/>
    <n v="0.74099999999999999"/>
    <x v="1"/>
    <x v="0"/>
    <n v="7837"/>
    <n v="3.05"/>
    <n v="16.2"/>
    <n v="34"/>
    <n v="339020"/>
    <n v="84.9"/>
    <n v="33.299999999999997"/>
    <s v="CytoData"/>
    <s v="Giemsa"/>
    <s v="Leica_DM2000"/>
    <n v="60"/>
    <n v="256"/>
    <n v="6.5500000000000003E-2"/>
    <n v="0.89910000000000001"/>
    <n v="0.83"/>
    <n v="-6.910000000000005E-2"/>
  </r>
  <r>
    <s v="CELL_003606"/>
    <x v="2"/>
    <x v="1"/>
    <s v="Normal_RBC"/>
    <n v="7.84"/>
    <n v="0"/>
    <n v="0"/>
    <n v="1"/>
    <n v="0"/>
    <n v="0.95699999999999996"/>
    <n v="0.215"/>
    <n v="0.32"/>
    <n v="1"/>
    <n v="0.97099999999999997"/>
    <n v="190"/>
    <n v="42"/>
    <n v="228"/>
    <n v="127"/>
    <n v="142"/>
    <n v="89.411764705882362"/>
    <n v="49.803921568627452"/>
    <n v="55.686274509803923"/>
    <n v="0.49199999999999999"/>
    <x v="2"/>
    <x v="1"/>
    <n v="8079"/>
    <n v="4.1500000000000004"/>
    <n v="14.2"/>
    <n v="42.2"/>
    <n v="174152"/>
    <n v="92"/>
    <n v="34.200000000000003"/>
    <s v="PBC_Dataset"/>
    <s v="Giemsa"/>
    <s v="Leica_DM2000"/>
    <n v="60"/>
    <n v="224"/>
    <n v="8.4199999999999997E-2"/>
    <n v="0.82310000000000005"/>
    <n v="0.92330000000000001"/>
    <n v="0.10019999999999996"/>
  </r>
  <r>
    <s v="CELL_003626"/>
    <x v="2"/>
    <x v="1"/>
    <s v="Normal_RBC"/>
    <n v="7.43"/>
    <n v="0"/>
    <n v="0"/>
    <n v="1"/>
    <n v="0"/>
    <n v="0.95599999999999996"/>
    <n v="0.123"/>
    <n v="0.77"/>
    <n v="1"/>
    <n v="0.91600000000000004"/>
    <n v="191"/>
    <n v="43"/>
    <n v="241"/>
    <n v="128"/>
    <n v="121"/>
    <n v="94.509803921568619"/>
    <n v="50.196078431372548"/>
    <n v="47.450980392156858"/>
    <n v="0.47199999999999998"/>
    <x v="0"/>
    <x v="1"/>
    <n v="5027"/>
    <n v="4.26"/>
    <n v="14.8"/>
    <n v="42.3"/>
    <n v="361449"/>
    <n v="91.9"/>
    <n v="30.3"/>
    <s v="CytoData"/>
    <s v="Giemsa"/>
    <s v="Zeiss_Axio"/>
    <n v="100"/>
    <n v="360"/>
    <n v="8.6400000000000005E-2"/>
    <n v="0.8599"/>
    <n v="0.94720000000000004"/>
    <n v="8.7300000000000044E-2"/>
  </r>
  <r>
    <s v="CELL_000856"/>
    <x v="1"/>
    <x v="1"/>
    <s v="Normal_WBC"/>
    <n v="11.41"/>
    <n v="54.4"/>
    <n v="0.63400000000000001"/>
    <n v="0.50600000000000001"/>
    <n v="107.50988142292489"/>
    <n v="0.77700000000000002"/>
    <n v="0.48099999999999998"/>
    <n v="2.19"/>
    <n v="4.5999999999999996"/>
    <n v="0.85499999999999998"/>
    <n v="425"/>
    <n v="64"/>
    <n v="203"/>
    <n v="169"/>
    <n v="194"/>
    <n v="79.607843137254903"/>
    <n v="66.274509803921561"/>
    <n v="76.078431372549019"/>
    <n v="0.69699999999999995"/>
    <x v="1"/>
    <x v="1"/>
    <n v="5178"/>
    <n v="4.6399999999999997"/>
    <n v="11.7"/>
    <n v="50.5"/>
    <n v="221313"/>
    <n v="75.900000000000006"/>
    <n v="32.4"/>
    <s v="PBC_Dataset"/>
    <s v="May_Grunwald_Giemsa"/>
    <s v="Zeiss_Axio"/>
    <n v="40"/>
    <n v="256"/>
    <n v="7.9000000000000001E-2"/>
    <n v="0.90749999999999997"/>
    <n v="0.96399999999999997"/>
    <n v="5.6499999999999995E-2"/>
  </r>
  <r>
    <s v="CELL_003004"/>
    <x v="2"/>
    <x v="1"/>
    <s v="Normal_RBC"/>
    <n v="7.07"/>
    <n v="0"/>
    <n v="0"/>
    <n v="1"/>
    <n v="0"/>
    <n v="0.82099999999999995"/>
    <n v="0.23899999999999999"/>
    <n v="0.14000000000000001"/>
    <n v="1"/>
    <n v="0.97399999999999998"/>
    <n v="183"/>
    <n v="45"/>
    <n v="239"/>
    <n v="128"/>
    <n v="120"/>
    <n v="93.725490196078425"/>
    <n v="50.196078431372548"/>
    <n v="47.058823529411761"/>
    <n v="0.56200000000000006"/>
    <x v="1"/>
    <x v="0"/>
    <n v="7656"/>
    <n v="4"/>
    <n v="17"/>
    <n v="44"/>
    <n v="225168"/>
    <n v="94.4"/>
    <n v="31.7"/>
    <s v="PBC_Dataset"/>
    <s v="May_Grunwald_Giemsa"/>
    <s v="Leica_DM2000"/>
    <n v="100"/>
    <n v="256"/>
    <n v="1.7899999999999999E-2"/>
    <n v="0.92689999999999995"/>
    <n v="0.88759999999999994"/>
    <n v="-3.9300000000000002E-2"/>
  </r>
  <r>
    <s v="CELL_000079"/>
    <x v="1"/>
    <x v="1"/>
    <s v="Normal_WBC"/>
    <n v="11.99"/>
    <n v="50.1"/>
    <n v="0.43"/>
    <n v="0.49399999999999999"/>
    <n v="101.417004048583"/>
    <n v="0.82199999999999995"/>
    <n v="0.50700000000000001"/>
    <n v="2.8"/>
    <n v="3.9"/>
    <n v="0.80600000000000005"/>
    <n v="479"/>
    <n v="80"/>
    <n v="213"/>
    <n v="154"/>
    <n v="199"/>
    <n v="83.529411764705884"/>
    <n v="60.392156862745097"/>
    <n v="78.039215686274517"/>
    <n v="0.69499999999999995"/>
    <x v="1"/>
    <x v="1"/>
    <n v="5288"/>
    <n v="4.9000000000000004"/>
    <n v="12.3"/>
    <n v="40.700000000000003"/>
    <n v="342026"/>
    <n v="90.1"/>
    <n v="33.4"/>
    <s v="PBC_Dataset"/>
    <s v="Wright"/>
    <s v="Leica_DM2000"/>
    <n v="40"/>
    <n v="360"/>
    <n v="6.7599999999999993E-2"/>
    <n v="0.9073"/>
    <n v="0.87809999999999999"/>
    <n v="-2.9200000000000004E-2"/>
  </r>
  <r>
    <s v="CELL_002993"/>
    <x v="2"/>
    <x v="1"/>
    <s v="Normal_RBC"/>
    <n v="7.56"/>
    <n v="0"/>
    <n v="0"/>
    <n v="1"/>
    <n v="0"/>
    <n v="0.91400000000000003"/>
    <n v="0.17199999999999999"/>
    <n v="0.32"/>
    <n v="1"/>
    <n v="0.97699999999999998"/>
    <n v="159"/>
    <n v="50"/>
    <n v="224"/>
    <n v="133"/>
    <n v="122"/>
    <n v="87.843137254901961"/>
    <n v="52.156862745098046"/>
    <n v="47.843137254901961"/>
    <n v="0.50700000000000001"/>
    <x v="1"/>
    <x v="1"/>
    <n v="4633"/>
    <n v="3.72"/>
    <n v="12.6"/>
    <n v="37.200000000000003"/>
    <n v="218991"/>
    <n v="90.8"/>
    <n v="33.6"/>
    <s v="PBC_Dataset"/>
    <s v="Wright"/>
    <s v="Leica_DM2000"/>
    <n v="100"/>
    <n v="224"/>
    <n v="2.6599999999999999E-2"/>
    <n v="0.93420000000000003"/>
    <n v="0.88639999999999997"/>
    <n v="-4.7800000000000065E-2"/>
  </r>
  <r>
    <s v="CELL_002248"/>
    <x v="4"/>
    <x v="1"/>
    <s v="Normal_WBC"/>
    <n v="15.51"/>
    <n v="66.599999999999994"/>
    <n v="0.442"/>
    <n v="0.28599999999999998"/>
    <n v="232.86713286713285"/>
    <n v="0.53500000000000003"/>
    <n v="0.59299999999999997"/>
    <n v="1.63"/>
    <n v="1.1000000000000001"/>
    <n v="0.71799999999999997"/>
    <n v="435"/>
    <n v="94"/>
    <n v="224"/>
    <n v="175"/>
    <n v="174"/>
    <n v="87.843137254901961"/>
    <n v="68.627450980392155"/>
    <n v="68.235294117647058"/>
    <n v="0.65400000000000003"/>
    <x v="1"/>
    <x v="1"/>
    <n v="2665"/>
    <n v="4.78"/>
    <n v="16.399999999999999"/>
    <n v="41.1"/>
    <n v="297530"/>
    <n v="89.2"/>
    <n v="33.799999999999997"/>
    <s v="CytoData"/>
    <s v="May_Grunwald_Giemsa"/>
    <s v="Olympus_BX51"/>
    <n v="40"/>
    <n v="224"/>
    <n v="7.3700000000000002E-2"/>
    <n v="1"/>
    <n v="0.83420000000000005"/>
    <n v="-0.16579999999999995"/>
  </r>
  <r>
    <s v="CELL_003899"/>
    <x v="7"/>
    <x v="1"/>
    <s v="Normal_Platelet"/>
    <n v="2.11"/>
    <n v="0"/>
    <n v="0"/>
    <n v="1"/>
    <n v="0"/>
    <n v="0.80300000000000005"/>
    <n v="0.249"/>
    <n v="2.42"/>
    <n v="1"/>
    <n v="0.66800000000000004"/>
    <n v="24"/>
    <n v="18"/>
    <n v="200"/>
    <n v="153"/>
    <n v="173"/>
    <n v="78.431372549019613"/>
    <n v="60"/>
    <n v="67.843137254901961"/>
    <n v="0.53100000000000003"/>
    <x v="1"/>
    <x v="0"/>
    <n v="10749"/>
    <n v="4.28"/>
    <n v="16"/>
    <n v="32.1"/>
    <n v="130665"/>
    <n v="87"/>
    <n v="30.1"/>
    <s v="CytoData"/>
    <s v="Giemsa"/>
    <s v="Leica_DM2000"/>
    <n v="100"/>
    <n v="360"/>
    <n v="8.5000000000000006E-2"/>
    <n v="0.79310000000000003"/>
    <n v="1"/>
    <n v="0.20689999999999997"/>
  </r>
  <r>
    <s v="CELL_005366"/>
    <x v="0"/>
    <x v="0"/>
    <s v="Infection"/>
    <n v="13.46"/>
    <n v="72"/>
    <n v="0.56200000000000006"/>
    <n v="0.47499999999999998"/>
    <n v="151.57894736842107"/>
    <n v="0.67600000000000005"/>
    <n v="0.45600000000000002"/>
    <n v="2.88"/>
    <n v="5.6"/>
    <n v="0.77300000000000002"/>
    <n v="471"/>
    <n v="86"/>
    <n v="181"/>
    <n v="194"/>
    <n v="195"/>
    <n v="70.980392156862749"/>
    <n v="76.078431372549019"/>
    <n v="76.470588235294116"/>
    <n v="0.51900000000000002"/>
    <x v="2"/>
    <x v="0"/>
    <n v="6095"/>
    <n v="5.19"/>
    <n v="9.4"/>
    <n v="34.4"/>
    <n v="278116"/>
    <n v="90.6"/>
    <n v="34.9"/>
    <s v="Raabin_WBC"/>
    <s v="Giemsa"/>
    <s v="Olympus_BX51"/>
    <n v="60"/>
    <n v="224"/>
    <n v="0.70489999999999997"/>
    <n v="0.6764"/>
    <n v="0.63600000000000001"/>
    <n v="-4.0399999999999991E-2"/>
  </r>
  <r>
    <s v="CELL_005405"/>
    <x v="0"/>
    <x v="0"/>
    <s v="Infection"/>
    <n v="15.14"/>
    <n v="63.6"/>
    <n v="0.55500000000000005"/>
    <n v="0.31900000000000001"/>
    <n v="199.3730407523511"/>
    <n v="0.78700000000000003"/>
    <n v="0.42499999999999999"/>
    <n v="2.5499999999999998"/>
    <n v="5.3"/>
    <n v="0.77100000000000002"/>
    <n v="444"/>
    <n v="70"/>
    <n v="196"/>
    <n v="158"/>
    <n v="164"/>
    <n v="76.862745098039227"/>
    <n v="61.96078431372549"/>
    <n v="64.313725490196077"/>
    <n v="0.61499999999999999"/>
    <x v="2"/>
    <x v="1"/>
    <n v="4829"/>
    <n v="5.18"/>
    <n v="10.6"/>
    <n v="44.4"/>
    <n v="245386"/>
    <n v="91.3"/>
    <n v="33.4"/>
    <s v="Raabin_WBC"/>
    <s v="Giemsa"/>
    <s v="Olympus_BX51"/>
    <n v="100"/>
    <n v="224"/>
    <n v="0.93569999999999998"/>
    <n v="0.87129999999999996"/>
    <n v="0.66049999999999998"/>
    <n v="-0.21079999999999999"/>
  </r>
  <r>
    <s v="CELL_000759"/>
    <x v="1"/>
    <x v="1"/>
    <s v="Normal_WBC"/>
    <n v="11.05"/>
    <n v="53.5"/>
    <n v="0.53700000000000003"/>
    <n v="0.45300000000000001"/>
    <n v="118.10154525386314"/>
    <n v="0.67400000000000004"/>
    <n v="0.36899999999999999"/>
    <n v="3.01"/>
    <n v="3.5"/>
    <n v="0.872"/>
    <n v="522"/>
    <n v="77"/>
    <n v="191"/>
    <n v="154"/>
    <n v="193"/>
    <n v="74.901960784313729"/>
    <n v="60.392156862745097"/>
    <n v="75.686274509803923"/>
    <n v="0.68400000000000005"/>
    <x v="2"/>
    <x v="1"/>
    <n v="9468"/>
    <n v="5.38"/>
    <n v="14.2"/>
    <n v="39.700000000000003"/>
    <n v="269648"/>
    <n v="91.6"/>
    <n v="34.299999999999997"/>
    <s v="CytoData"/>
    <s v="May_Grunwald_Giemsa"/>
    <s v="Olympus_BX51"/>
    <n v="100"/>
    <n v="224"/>
    <n v="5.3100000000000001E-2"/>
    <n v="0.87229999999999996"/>
    <n v="0.81569999999999998"/>
    <n v="-5.6599999999999984E-2"/>
  </r>
  <r>
    <s v="CELL_005142"/>
    <x v="14"/>
    <x v="0"/>
    <s v="Anemia"/>
    <n v="9.2799999999999994"/>
    <n v="0"/>
    <n v="0"/>
    <n v="1"/>
    <n v="0"/>
    <n v="0.91"/>
    <n v="0.23300000000000001"/>
    <n v="1.1299999999999999"/>
    <n v="1"/>
    <n v="0.91900000000000004"/>
    <n v="162"/>
    <n v="51"/>
    <n v="211"/>
    <n v="129"/>
    <n v="118"/>
    <n v="82.745098039215677"/>
    <n v="50.588235294117645"/>
    <n v="46.274509803921568"/>
    <n v="0.46600000000000003"/>
    <x v="0"/>
    <x v="1"/>
    <n v="5161"/>
    <n v="5.71"/>
    <n v="18"/>
    <n v="40.6"/>
    <n v="150260"/>
    <n v="63.6"/>
    <n v="35.4"/>
    <s v="CytoData"/>
    <s v="May_Grunwald_Giemsa"/>
    <s v="Zeiss_Axio"/>
    <n v="100"/>
    <n v="224"/>
    <n v="0.85960000000000003"/>
    <n v="0.6331"/>
    <n v="0.88049999999999995"/>
    <n v="0.24739999999999995"/>
  </r>
  <r>
    <s v="CELL_003356"/>
    <x v="2"/>
    <x v="1"/>
    <s v="Normal_RBC"/>
    <n v="7.28"/>
    <n v="0"/>
    <n v="0"/>
    <n v="1"/>
    <n v="0"/>
    <n v="0.90400000000000003"/>
    <n v="0.27300000000000002"/>
    <n v="0.97"/>
    <n v="1"/>
    <n v="0.97"/>
    <n v="211"/>
    <n v="48"/>
    <n v="232"/>
    <n v="126"/>
    <n v="116"/>
    <n v="90.980392156862749"/>
    <n v="49.411764705882355"/>
    <n v="45.490196078431374"/>
    <n v="0.55600000000000005"/>
    <x v="0"/>
    <x v="1"/>
    <n v="4553"/>
    <n v="5.46"/>
    <n v="15.8"/>
    <n v="37.200000000000003"/>
    <n v="263887"/>
    <n v="79.599999999999994"/>
    <n v="34.700000000000003"/>
    <s v="Raabin_WBC"/>
    <s v="May_Grunwald_Giemsa"/>
    <s v="Leica_DM2000"/>
    <n v="60"/>
    <n v="256"/>
    <n v="4.6300000000000001E-2"/>
    <n v="0.94450000000000001"/>
    <n v="0.78259999999999996"/>
    <n v="-0.16190000000000004"/>
  </r>
  <r>
    <s v="CELL_003959"/>
    <x v="7"/>
    <x v="1"/>
    <s v="Normal_Platelet"/>
    <n v="3.31"/>
    <n v="0"/>
    <n v="0"/>
    <n v="1"/>
    <n v="0"/>
    <n v="0.81599999999999995"/>
    <n v="0.60799999999999998"/>
    <n v="1.62"/>
    <n v="1"/>
    <n v="0.85"/>
    <n v="17"/>
    <n v="20"/>
    <n v="211"/>
    <n v="139"/>
    <n v="163"/>
    <n v="82.745098039215677"/>
    <n v="54.509803921568626"/>
    <n v="63.921568627450974"/>
    <n v="0.46600000000000003"/>
    <x v="1"/>
    <x v="0"/>
    <n v="7199"/>
    <n v="3.31"/>
    <n v="14.9"/>
    <n v="40.799999999999997"/>
    <n v="116302"/>
    <n v="95.4"/>
    <n v="35.200000000000003"/>
    <s v="Raabin_WBC"/>
    <s v="Giemsa"/>
    <s v="Leica_DM2000"/>
    <n v="60"/>
    <n v="224"/>
    <n v="7.8899999999999998E-2"/>
    <n v="0.94750000000000001"/>
    <n v="0.92969999999999997"/>
    <n v="-1.7800000000000038E-2"/>
  </r>
  <r>
    <s v="CELL_002280"/>
    <x v="4"/>
    <x v="1"/>
    <s v="Normal_WBC"/>
    <n v="13.11"/>
    <n v="67.3"/>
    <n v="0.47699999999999998"/>
    <n v="0.311"/>
    <n v="216.39871382636656"/>
    <n v="0.58799999999999997"/>
    <n v="0.35399999999999998"/>
    <n v="2.35"/>
    <n v="1.1000000000000001"/>
    <n v="0.63900000000000001"/>
    <n v="579"/>
    <n v="89"/>
    <n v="224"/>
    <n v="156"/>
    <n v="193"/>
    <n v="87.843137254901961"/>
    <n v="61.176470588235297"/>
    <n v="75.686274509803923"/>
    <n v="0.56499999999999995"/>
    <x v="1"/>
    <x v="1"/>
    <n v="4045"/>
    <n v="3.88"/>
    <n v="15.3"/>
    <n v="44.9"/>
    <n v="307719"/>
    <n v="75.3"/>
    <n v="36.6"/>
    <s v="Raabin_WBC"/>
    <s v="Wright"/>
    <s v="Leica_DM2000"/>
    <n v="40"/>
    <n v="360"/>
    <n v="0.11260000000000001"/>
    <n v="0.92310000000000003"/>
    <n v="1"/>
    <n v="7.6899999999999968E-2"/>
  </r>
  <r>
    <s v="CELL_003530"/>
    <x v="2"/>
    <x v="1"/>
    <s v="Normal_RBC"/>
    <n v="7.53"/>
    <n v="0"/>
    <n v="0"/>
    <n v="1"/>
    <n v="0"/>
    <n v="0.98299999999999998"/>
    <n v="0.153"/>
    <n v="0.76"/>
    <n v="1"/>
    <n v="0.90300000000000002"/>
    <n v="184"/>
    <n v="45"/>
    <n v="237"/>
    <n v="134"/>
    <n v="145"/>
    <n v="92.941176470588232"/>
    <n v="52.549019607843142"/>
    <n v="56.862745098039213"/>
    <n v="0.52700000000000002"/>
    <x v="1"/>
    <x v="1"/>
    <n v="8175"/>
    <n v="4.03"/>
    <n v="14.5"/>
    <n v="50.3"/>
    <n v="209140"/>
    <n v="106.8"/>
    <n v="32.299999999999997"/>
    <s v="CytoData"/>
    <s v="Wright"/>
    <s v="Olympus_BX51"/>
    <n v="100"/>
    <n v="256"/>
    <n v="0.1313"/>
    <n v="0.95269999999999999"/>
    <n v="0.84450000000000003"/>
    <n v="-0.10819999999999996"/>
  </r>
  <r>
    <s v="CELL_004162"/>
    <x v="8"/>
    <x v="0"/>
    <s v="Leukemia"/>
    <n v="15.26"/>
    <n v="77.3"/>
    <n v="0.39600000000000002"/>
    <n v="0.125"/>
    <n v="618.4"/>
    <n v="0.88"/>
    <n v="0.27500000000000002"/>
    <n v="0.78"/>
    <n v="1.1000000000000001"/>
    <n v="0.85099999999999998"/>
    <n v="539"/>
    <n v="98"/>
    <n v="165"/>
    <n v="131"/>
    <n v="217"/>
    <n v="64.705882352941174"/>
    <n v="51.372549019607838"/>
    <n v="85.098039215686271"/>
    <n v="0.63500000000000001"/>
    <x v="1"/>
    <x v="0"/>
    <n v="7713"/>
    <n v="4.67"/>
    <n v="13.3"/>
    <n v="37.1"/>
    <n v="290267"/>
    <n v="82.3"/>
    <n v="33.1"/>
    <s v="CytoData"/>
    <s v="Wright"/>
    <s v="Olympus_BX51"/>
    <n v="40"/>
    <n v="224"/>
    <n v="0.80730000000000002"/>
    <n v="0.67190000000000005"/>
    <n v="0.6431"/>
    <n v="-2.8800000000000048E-2"/>
  </r>
  <r>
    <s v="CELL_004882"/>
    <x v="15"/>
    <x v="0"/>
    <s v="Anemia"/>
    <n v="5.41"/>
    <n v="0"/>
    <n v="0"/>
    <n v="1"/>
    <n v="0"/>
    <n v="0.91800000000000004"/>
    <n v="0.11"/>
    <n v="0.51"/>
    <n v="1"/>
    <n v="0.96499999999999997"/>
    <n v="133"/>
    <n v="45"/>
    <n v="234"/>
    <n v="113"/>
    <n v="127"/>
    <n v="91.764705882352942"/>
    <n v="44.313725490196077"/>
    <n v="49.803921568627452"/>
    <n v="0.47399999999999998"/>
    <x v="1"/>
    <x v="0"/>
    <n v="8092"/>
    <n v="4.97"/>
    <n v="12.6"/>
    <n v="39.299999999999997"/>
    <n v="210552"/>
    <n v="78"/>
    <n v="33.200000000000003"/>
    <s v="Raabin_WBC"/>
    <s v="Wright"/>
    <s v="Olympus_BX51"/>
    <n v="40"/>
    <n v="512"/>
    <n v="0.79949999999999999"/>
    <n v="0.65939999999999999"/>
    <n v="0.86739999999999995"/>
    <n v="0.20799999999999996"/>
  </r>
  <r>
    <s v="CELL_004682"/>
    <x v="12"/>
    <x v="0"/>
    <s v="Anemia"/>
    <n v="3.51"/>
    <n v="0"/>
    <n v="0"/>
    <n v="1"/>
    <n v="0"/>
    <n v="0.39900000000000002"/>
    <n v="0.84899999999999998"/>
    <n v="0.72"/>
    <n v="1"/>
    <n v="0.67200000000000004"/>
    <n v="39"/>
    <n v="38"/>
    <n v="252"/>
    <n v="127"/>
    <n v="122"/>
    <n v="98.82352941176471"/>
    <n v="49.803921568627452"/>
    <n v="47.843137254901961"/>
    <n v="0.58499999999999996"/>
    <x v="1"/>
    <x v="1"/>
    <n v="7881"/>
    <n v="4.9000000000000004"/>
    <n v="16"/>
    <n v="38.799999999999997"/>
    <n v="144262"/>
    <n v="83.5"/>
    <n v="34.5"/>
    <s v="PBC_Dataset"/>
    <s v="Giemsa"/>
    <s v="Leica_DM2000"/>
    <n v="100"/>
    <n v="360"/>
    <n v="0.7167"/>
    <n v="0.76300000000000001"/>
    <n v="0.8085"/>
    <n v="4.5499999999999985E-2"/>
  </r>
  <r>
    <s v="CELL_004399"/>
    <x v="13"/>
    <x v="0"/>
    <s v="Leukemia"/>
    <n v="12.66"/>
    <n v="89.9"/>
    <n v="0.42"/>
    <n v="0.16700000000000001"/>
    <n v="538.32335329341322"/>
    <n v="0.84899999999999998"/>
    <n v="0.32100000000000001"/>
    <n v="0.71"/>
    <n v="1"/>
    <n v="0.92600000000000005"/>
    <n v="555"/>
    <n v="81"/>
    <n v="197"/>
    <n v="135"/>
    <n v="197"/>
    <n v="77.254901960784323"/>
    <n v="52.941176470588239"/>
    <n v="77.254901960784323"/>
    <n v="0.67500000000000004"/>
    <x v="2"/>
    <x v="0"/>
    <n v="6706"/>
    <n v="4.1900000000000004"/>
    <n v="11.6"/>
    <n v="50.9"/>
    <n v="325020"/>
    <n v="82.1"/>
    <n v="34.299999999999997"/>
    <s v="PBC_Dataset"/>
    <s v="Wright"/>
    <s v="Olympus_BX51"/>
    <n v="60"/>
    <n v="512"/>
    <n v="0.81379999999999997"/>
    <n v="0.63049999999999995"/>
    <n v="0.75800000000000001"/>
    <n v="0.12750000000000006"/>
  </r>
  <r>
    <s v="CELL_003609"/>
    <x v="2"/>
    <x v="1"/>
    <s v="Normal_RBC"/>
    <n v="9.09"/>
    <n v="0"/>
    <n v="0"/>
    <n v="1"/>
    <n v="0"/>
    <n v="0.89800000000000002"/>
    <n v="0.19400000000000001"/>
    <n v="0.18"/>
    <n v="1"/>
    <n v="0.95699999999999996"/>
    <n v="170"/>
    <n v="47"/>
    <n v="238"/>
    <n v="131"/>
    <n v="123"/>
    <n v="93.333333333333329"/>
    <n v="51.372549019607838"/>
    <n v="48.235294117647058"/>
    <n v="0.50800000000000001"/>
    <x v="1"/>
    <x v="1"/>
    <n v="10952"/>
    <n v="5.76"/>
    <n v="13.4"/>
    <n v="38.299999999999997"/>
    <n v="225242"/>
    <n v="85.9"/>
    <n v="33.6"/>
    <s v="PBC_Dataset"/>
    <s v="Giemsa"/>
    <s v="Zeiss_Axio"/>
    <n v="100"/>
    <n v="360"/>
    <n v="7.0800000000000002E-2"/>
    <n v="0.86499999999999999"/>
    <n v="0.90820000000000001"/>
    <n v="4.3200000000000016E-2"/>
  </r>
  <r>
    <s v="CELL_002177"/>
    <x v="4"/>
    <x v="1"/>
    <s v="Normal_WBC"/>
    <n v="16.84"/>
    <n v="53.3"/>
    <n v="0.53300000000000003"/>
    <n v="0.247"/>
    <n v="215.78947368421052"/>
    <n v="0.629"/>
    <n v="0.46400000000000002"/>
    <n v="1.81"/>
    <n v="1"/>
    <n v="0.67800000000000005"/>
    <n v="615"/>
    <n v="75"/>
    <n v="197"/>
    <n v="173"/>
    <n v="185"/>
    <n v="77.254901960784323"/>
    <n v="67.843137254901961"/>
    <n v="72.549019607843135"/>
    <n v="0.48299999999999998"/>
    <x v="1"/>
    <x v="1"/>
    <n v="2176"/>
    <n v="5.67"/>
    <n v="15.2"/>
    <n v="39.799999999999997"/>
    <n v="321127"/>
    <n v="99.6"/>
    <n v="33.6"/>
    <s v="PBC_Dataset"/>
    <s v="Giemsa"/>
    <s v="Olympus_BX51"/>
    <n v="60"/>
    <n v="512"/>
    <n v="6.5100000000000005E-2"/>
    <n v="1"/>
    <n v="0.89290000000000003"/>
    <n v="-0.10709999999999997"/>
  </r>
  <r>
    <s v="CELL_000425"/>
    <x v="1"/>
    <x v="1"/>
    <s v="Normal_WBC"/>
    <n v="11.26"/>
    <n v="51.9"/>
    <n v="0.627"/>
    <n v="0.38900000000000001"/>
    <n v="133.41902313624678"/>
    <n v="0.84499999999999997"/>
    <n v="0.40699999999999997"/>
    <n v="3.46"/>
    <n v="3.3"/>
    <n v="0.78900000000000003"/>
    <n v="493"/>
    <n v="70"/>
    <n v="203"/>
    <n v="158"/>
    <n v="187"/>
    <n v="79.607843137254903"/>
    <n v="61.96078431372549"/>
    <n v="73.333333333333329"/>
    <n v="0.57799999999999996"/>
    <x v="0"/>
    <x v="0"/>
    <n v="5587"/>
    <n v="5.7"/>
    <n v="11.9"/>
    <n v="35.5"/>
    <n v="328197"/>
    <n v="77.2"/>
    <n v="32"/>
    <s v="PBC_Dataset"/>
    <s v="Wright"/>
    <s v="Olympus_BX51"/>
    <n v="60"/>
    <n v="512"/>
    <n v="0.11559999999999999"/>
    <n v="0.84140000000000004"/>
    <n v="0.99360000000000004"/>
    <n v="0.1522"/>
  </r>
  <r>
    <s v="CELL_000393"/>
    <x v="1"/>
    <x v="1"/>
    <s v="Normal_WBC"/>
    <n v="11.61"/>
    <n v="55.6"/>
    <n v="0.67100000000000004"/>
    <n v="0.496"/>
    <n v="112.09677419354838"/>
    <n v="0.70599999999999996"/>
    <n v="0.33400000000000002"/>
    <n v="3.83"/>
    <n v="3.6"/>
    <n v="0.76300000000000001"/>
    <n v="379"/>
    <n v="77"/>
    <n v="224"/>
    <n v="160"/>
    <n v="222"/>
    <n v="87.843137254901961"/>
    <n v="62.745098039215684"/>
    <n v="87.058823529411768"/>
    <n v="0.70799999999999996"/>
    <x v="1"/>
    <x v="1"/>
    <n v="6391"/>
    <n v="3.04"/>
    <n v="14.1"/>
    <n v="35.5"/>
    <n v="153184"/>
    <n v="98.8"/>
    <n v="33.299999999999997"/>
    <s v="PBC_Dataset"/>
    <s v="Giemsa"/>
    <s v="Leica_DM2000"/>
    <n v="100"/>
    <n v="360"/>
    <n v="4.7199999999999999E-2"/>
    <n v="0.92079999999999995"/>
    <n v="0.88770000000000004"/>
    <n v="-3.3099999999999907E-2"/>
  </r>
  <r>
    <s v="CELL_004387"/>
    <x v="13"/>
    <x v="0"/>
    <s v="Leukemia"/>
    <n v="13.9"/>
    <n v="84.7"/>
    <n v="0.36099999999999999"/>
    <n v="0.16800000000000001"/>
    <n v="504.16666666666663"/>
    <n v="0.92300000000000004"/>
    <n v="0.32400000000000001"/>
    <n v="0.97"/>
    <n v="1"/>
    <n v="0.76400000000000001"/>
    <n v="574"/>
    <n v="86"/>
    <n v="178"/>
    <n v="127"/>
    <n v="204"/>
    <n v="69.803921568627445"/>
    <n v="49.803921568627452"/>
    <n v="80"/>
    <n v="0.59499999999999997"/>
    <x v="0"/>
    <x v="0"/>
    <n v="5524"/>
    <n v="5.92"/>
    <n v="12"/>
    <n v="31.2"/>
    <n v="164839"/>
    <n v="81.5"/>
    <n v="33"/>
    <s v="CytoData"/>
    <s v="Giemsa"/>
    <s v="Leica_DM2000"/>
    <n v="60"/>
    <n v="512"/>
    <n v="0.85729999999999995"/>
    <n v="0.82"/>
    <n v="0.71499999999999997"/>
    <n v="-0.10499999999999998"/>
  </r>
  <r>
    <s v="CELL_005554"/>
    <x v="3"/>
    <x v="0"/>
    <s v="Infection"/>
    <n v="13.09"/>
    <n v="79.8"/>
    <n v="0.77200000000000002"/>
    <n v="0.28599999999999998"/>
    <n v="279.02097902097904"/>
    <n v="0.76"/>
    <n v="0.28699999999999998"/>
    <n v="1.81"/>
    <n v="1.4"/>
    <n v="0.75900000000000001"/>
    <n v="430"/>
    <n v="88"/>
    <n v="204"/>
    <n v="174"/>
    <n v="204"/>
    <n v="80"/>
    <n v="68.235294117647058"/>
    <n v="80"/>
    <n v="0.623"/>
    <x v="2"/>
    <x v="0"/>
    <n v="3832"/>
    <n v="5.38"/>
    <n v="13.3"/>
    <n v="40.6"/>
    <n v="73689"/>
    <n v="92.6"/>
    <n v="32.200000000000003"/>
    <s v="CytoData"/>
    <s v="May_Grunwald_Giemsa"/>
    <s v="Leica_DM2000"/>
    <n v="60"/>
    <n v="224"/>
    <n v="0.63090000000000002"/>
    <n v="0.76190000000000002"/>
    <n v="0.61519999999999997"/>
    <n v="-0.14670000000000005"/>
  </r>
  <r>
    <s v="CELL_002240"/>
    <x v="4"/>
    <x v="1"/>
    <s v="Normal_WBC"/>
    <n v="14.69"/>
    <n v="53.9"/>
    <n v="0.39300000000000002"/>
    <n v="0.35799999999999998"/>
    <n v="150.55865921787711"/>
    <n v="0.51700000000000002"/>
    <n v="0.51800000000000002"/>
    <n v="2.2000000000000002"/>
    <n v="1"/>
    <n v="0.79300000000000004"/>
    <n v="550"/>
    <n v="75"/>
    <n v="181"/>
    <n v="161"/>
    <n v="181"/>
    <n v="70.980392156862749"/>
    <n v="63.13725490196078"/>
    <n v="70.980392156862749"/>
    <n v="0.57899999999999996"/>
    <x v="2"/>
    <x v="0"/>
    <n v="9592"/>
    <n v="5.8"/>
    <n v="12.5"/>
    <n v="41.5"/>
    <n v="162131"/>
    <n v="98.8"/>
    <n v="33.700000000000003"/>
    <s v="PBC_Dataset"/>
    <s v="Wright"/>
    <s v="Zeiss_Axio"/>
    <n v="60"/>
    <n v="360"/>
    <n v="0.1333"/>
    <n v="0.93310000000000004"/>
    <n v="0.88490000000000002"/>
    <n v="-4.8200000000000021E-2"/>
  </r>
  <r>
    <s v="CELL_000105"/>
    <x v="1"/>
    <x v="1"/>
    <s v="Normal_WBC"/>
    <n v="12.08"/>
    <n v="54.3"/>
    <n v="0.64400000000000002"/>
    <n v="0.371"/>
    <n v="146.36118598382748"/>
    <n v="0.81200000000000006"/>
    <n v="0.246"/>
    <n v="2.78"/>
    <n v="2.8"/>
    <n v="0.85899999999999999"/>
    <n v="416"/>
    <n v="71"/>
    <n v="193"/>
    <n v="155"/>
    <n v="173"/>
    <n v="75.686274509803923"/>
    <n v="60.784313725490193"/>
    <n v="67.843137254901961"/>
    <n v="0.67700000000000005"/>
    <x v="0"/>
    <x v="0"/>
    <n v="4522"/>
    <n v="4.72"/>
    <n v="13.1"/>
    <n v="54.1"/>
    <n v="365489"/>
    <n v="74.5"/>
    <n v="32.4"/>
    <s v="CytoData"/>
    <s v="Wright"/>
    <s v="Zeiss_Axio"/>
    <n v="100"/>
    <n v="224"/>
    <n v="0.11459999999999999"/>
    <n v="0.93710000000000004"/>
    <n v="0.86009999999999998"/>
    <n v="-7.7000000000000068E-2"/>
  </r>
  <r>
    <s v="CELL_002673"/>
    <x v="9"/>
    <x v="1"/>
    <s v="Normal_WBC"/>
    <n v="10.98"/>
    <n v="66.8"/>
    <n v="0.78200000000000003"/>
    <n v="0.33300000000000002"/>
    <n v="200.60060060060059"/>
    <n v="0.76600000000000001"/>
    <n v="0.29399999999999998"/>
    <n v="4.87"/>
    <n v="2.4"/>
    <n v="0.746"/>
    <n v="335"/>
    <n v="68"/>
    <n v="203"/>
    <n v="168"/>
    <n v="191"/>
    <n v="79.607843137254903"/>
    <n v="65.882352941176464"/>
    <n v="74.901960784313729"/>
    <n v="0.75900000000000001"/>
    <x v="0"/>
    <x v="1"/>
    <n v="7688"/>
    <n v="4.58"/>
    <n v="9.3000000000000007"/>
    <n v="48.5"/>
    <n v="216082"/>
    <n v="71.900000000000006"/>
    <n v="33.5"/>
    <s v="PBC_Dataset"/>
    <s v="Wright"/>
    <s v="Leica_DM2000"/>
    <n v="60"/>
    <n v="512"/>
    <n v="0.1237"/>
    <n v="0.77490000000000003"/>
    <n v="0.84919999999999995"/>
    <n v="7.4299999999999922E-2"/>
  </r>
  <r>
    <s v="CELL_005096"/>
    <x v="17"/>
    <x v="0"/>
    <s v="Sickle_Cell_Anemia"/>
    <n v="6.92"/>
    <n v="0"/>
    <n v="0"/>
    <n v="1"/>
    <n v="0"/>
    <n v="0.309"/>
    <n v="0.92200000000000004"/>
    <n v="0.76"/>
    <n v="1"/>
    <n v="0.66300000000000003"/>
    <n v="123"/>
    <n v="67"/>
    <n v="232"/>
    <n v="111"/>
    <n v="121"/>
    <n v="90.980392156862749"/>
    <n v="43.529411764705884"/>
    <n v="47.450980392156858"/>
    <n v="0.53700000000000003"/>
    <x v="1"/>
    <x v="0"/>
    <n v="6186"/>
    <n v="4.1900000000000004"/>
    <n v="15.3"/>
    <n v="34.4"/>
    <n v="315089"/>
    <n v="90.2"/>
    <n v="35"/>
    <s v="CytoData"/>
    <s v="Wright"/>
    <s v="Leica_DM2000"/>
    <n v="60"/>
    <n v="512"/>
    <n v="0.84760000000000002"/>
    <n v="0.72140000000000004"/>
    <n v="0.6754"/>
    <n v="-4.6000000000000041E-2"/>
  </r>
  <r>
    <s v="CELL_005381"/>
    <x v="0"/>
    <x v="0"/>
    <s v="Infection"/>
    <n v="14.39"/>
    <n v="58.1"/>
    <n v="0.624"/>
    <n v="0.36399999999999999"/>
    <n v="159.61538461538461"/>
    <n v="0.63600000000000001"/>
    <n v="0.55700000000000005"/>
    <n v="2.4700000000000002"/>
    <n v="5.5"/>
    <n v="0.871"/>
    <n v="440"/>
    <n v="96"/>
    <n v="221"/>
    <n v="148"/>
    <n v="193"/>
    <n v="86.666666666666671"/>
    <n v="58.039215686274517"/>
    <n v="75.686274509803923"/>
    <n v="0.73499999999999999"/>
    <x v="1"/>
    <x v="0"/>
    <n v="11074"/>
    <n v="5.27"/>
    <n v="16.100000000000001"/>
    <n v="36.799999999999997"/>
    <n v="209590"/>
    <n v="90.3"/>
    <n v="33.9"/>
    <s v="CytoData"/>
    <s v="Giemsa"/>
    <s v="Leica_DM2000"/>
    <n v="60"/>
    <n v="512"/>
    <n v="0.74109999999999998"/>
    <n v="0.73270000000000002"/>
    <n v="0.71860000000000002"/>
    <n v="-1.4100000000000001E-2"/>
  </r>
  <r>
    <s v="CELL_002069"/>
    <x v="4"/>
    <x v="1"/>
    <s v="Normal_WBC"/>
    <n v="15.14"/>
    <n v="65.8"/>
    <n v="0.64900000000000002"/>
    <n v="0.26500000000000001"/>
    <n v="248.30188679245282"/>
    <n v="0.66800000000000004"/>
    <n v="0.39300000000000002"/>
    <n v="2.35"/>
    <n v="1.1000000000000001"/>
    <n v="0.57599999999999996"/>
    <n v="552"/>
    <n v="90"/>
    <n v="210"/>
    <n v="164"/>
    <n v="189"/>
    <n v="82.35294117647058"/>
    <n v="64.313725490196077"/>
    <n v="74.117647058823536"/>
    <n v="0.57099999999999995"/>
    <x v="2"/>
    <x v="1"/>
    <n v="7211"/>
    <n v="5.6"/>
    <n v="17.899999999999999"/>
    <n v="44.9"/>
    <n v="305023"/>
    <n v="71.7"/>
    <n v="32.700000000000003"/>
    <s v="Raabin_WBC"/>
    <s v="May_Grunwald_Giemsa"/>
    <s v="Olympus_BX51"/>
    <n v="60"/>
    <n v="256"/>
    <n v="0.1409"/>
    <n v="0.92520000000000002"/>
    <n v="0.83689999999999998"/>
    <n v="-8.8300000000000045E-2"/>
  </r>
  <r>
    <s v="CELL_003820"/>
    <x v="7"/>
    <x v="1"/>
    <s v="Normal_Platelet"/>
    <n v="2.09"/>
    <n v="0"/>
    <n v="0"/>
    <n v="1"/>
    <n v="0"/>
    <n v="0.59199999999999997"/>
    <n v="0.51500000000000001"/>
    <n v="2.37"/>
    <n v="1"/>
    <n v="0.81399999999999995"/>
    <n v="23"/>
    <n v="19"/>
    <n v="217"/>
    <n v="147"/>
    <n v="154"/>
    <n v="85.098039215686271"/>
    <n v="57.647058823529406"/>
    <n v="60.392156862745097"/>
    <n v="0.53200000000000003"/>
    <x v="0"/>
    <x v="1"/>
    <n v="7801"/>
    <n v="4.53"/>
    <n v="12.2"/>
    <n v="40.700000000000003"/>
    <n v="311327"/>
    <n v="96.4"/>
    <n v="33.700000000000003"/>
    <s v="Raabin_WBC"/>
    <s v="Wright"/>
    <s v="Olympus_BX51"/>
    <n v="100"/>
    <n v="512"/>
    <n v="0"/>
    <n v="0.94520000000000004"/>
    <n v="0.82479999999999998"/>
    <n v="-0.12040000000000006"/>
  </r>
  <r>
    <s v="CELL_003494"/>
    <x v="2"/>
    <x v="1"/>
    <s v="Normal_RBC"/>
    <n v="7.86"/>
    <n v="0"/>
    <n v="0"/>
    <n v="1"/>
    <n v="0"/>
    <n v="1"/>
    <n v="0.183"/>
    <n v="0.39"/>
    <n v="1"/>
    <n v="0.95099999999999996"/>
    <n v="198"/>
    <n v="46"/>
    <n v="228"/>
    <n v="127"/>
    <n v="119"/>
    <n v="89.411764705882362"/>
    <n v="49.803921568627452"/>
    <n v="46.666666666666664"/>
    <n v="0.45200000000000001"/>
    <x v="2"/>
    <x v="1"/>
    <n v="1000"/>
    <n v="5.18"/>
    <n v="10.3"/>
    <n v="44.3"/>
    <n v="347504"/>
    <n v="105.1"/>
    <n v="31.4"/>
    <s v="PBC_Dataset"/>
    <s v="Giemsa"/>
    <s v="Olympus_BX51"/>
    <n v="100"/>
    <n v="360"/>
    <n v="7.6600000000000001E-2"/>
    <n v="0.99980000000000002"/>
    <n v="0.8891"/>
    <n v="-0.11070000000000002"/>
  </r>
  <r>
    <s v="CELL_001949"/>
    <x v="5"/>
    <x v="1"/>
    <s v="Normal_WBC"/>
    <n v="8.69"/>
    <n v="86.4"/>
    <n v="0.73299999999999998"/>
    <n v="0.20699999999999999"/>
    <n v="417.39130434782612"/>
    <n v="0.81599999999999995"/>
    <n v="7.9000000000000001E-2"/>
    <n v="1.46"/>
    <n v="1.1000000000000001"/>
    <n v="0.89100000000000001"/>
    <n v="282"/>
    <n v="55"/>
    <n v="196"/>
    <n v="149"/>
    <n v="200"/>
    <n v="76.862745098039227"/>
    <n v="58.431372549019613"/>
    <n v="78.431372549019613"/>
    <n v="0.69699999999999995"/>
    <x v="1"/>
    <x v="0"/>
    <n v="8037"/>
    <n v="4.9800000000000004"/>
    <n v="11"/>
    <n v="43.1"/>
    <n v="286560"/>
    <n v="94.3"/>
    <n v="33"/>
    <s v="Raabin_WBC"/>
    <s v="Wright"/>
    <s v="Olympus_BX51"/>
    <n v="60"/>
    <n v="224"/>
    <n v="4.1700000000000001E-2"/>
    <n v="0.95920000000000005"/>
    <n v="0.97360000000000002"/>
    <n v="1.4399999999999968E-2"/>
  </r>
  <r>
    <s v="CELL_001460"/>
    <x v="5"/>
    <x v="1"/>
    <s v="Normal_WBC"/>
    <n v="8.61"/>
    <n v="85.7"/>
    <n v="0.68899999999999995"/>
    <n v="0.28399999999999997"/>
    <n v="301.76056338028172"/>
    <n v="0.78300000000000003"/>
    <n v="0.124"/>
    <n v="1.18"/>
    <n v="1"/>
    <n v="0.89700000000000002"/>
    <n v="258"/>
    <n v="52"/>
    <n v="203"/>
    <n v="154"/>
    <n v="205"/>
    <n v="79.607843137254903"/>
    <n v="60.392156862745097"/>
    <n v="80.392156862745097"/>
    <n v="0.72499999999999998"/>
    <x v="1"/>
    <x v="0"/>
    <n v="5957"/>
    <n v="4.8899999999999997"/>
    <n v="13.2"/>
    <n v="46"/>
    <n v="274090"/>
    <n v="100.9"/>
    <n v="35.200000000000003"/>
    <s v="PBC_Dataset"/>
    <s v="Wright"/>
    <s v="Zeiss_Axio"/>
    <n v="100"/>
    <n v="512"/>
    <n v="8.1600000000000006E-2"/>
    <n v="0.8417"/>
    <n v="0.88970000000000005"/>
    <n v="4.8000000000000043E-2"/>
  </r>
  <r>
    <s v="CELL_001769"/>
    <x v="5"/>
    <x v="1"/>
    <s v="Normal_WBC"/>
    <n v="10.19"/>
    <n v="77.599999999999994"/>
    <n v="0.79100000000000004"/>
    <n v="0.187"/>
    <n v="414.97326203208553"/>
    <n v="0.84799999999999998"/>
    <n v="0.30599999999999999"/>
    <n v="0.69"/>
    <n v="1"/>
    <n v="0.876"/>
    <n v="302"/>
    <n v="58"/>
    <n v="214"/>
    <n v="163"/>
    <n v="195"/>
    <n v="83.921568627450981"/>
    <n v="63.921568627450974"/>
    <n v="76.470588235294116"/>
    <n v="0.76500000000000001"/>
    <x v="0"/>
    <x v="1"/>
    <n v="9089"/>
    <n v="5.29"/>
    <n v="12.4"/>
    <n v="42.5"/>
    <n v="120666"/>
    <n v="91.1"/>
    <n v="32"/>
    <s v="PBC_Dataset"/>
    <s v="Wright"/>
    <s v="Olympus_BX51"/>
    <n v="100"/>
    <n v="512"/>
    <n v="0.10539999999999999"/>
    <n v="0.96399999999999997"/>
    <n v="0.84299999999999997"/>
    <n v="-0.121"/>
  </r>
  <r>
    <s v="CELL_003299"/>
    <x v="2"/>
    <x v="1"/>
    <s v="Normal_RBC"/>
    <n v="7.81"/>
    <n v="0"/>
    <n v="0"/>
    <n v="1"/>
    <n v="0"/>
    <n v="0.94"/>
    <n v="0.182"/>
    <n v="0.64"/>
    <n v="1"/>
    <n v="0.90100000000000002"/>
    <n v="190"/>
    <n v="46"/>
    <n v="240"/>
    <n v="114"/>
    <n v="145"/>
    <n v="94.117647058823522"/>
    <n v="44.705882352941181"/>
    <n v="56.862745098039213"/>
    <n v="0.438"/>
    <x v="1"/>
    <x v="0"/>
    <n v="6292"/>
    <n v="4.3"/>
    <n v="13.7"/>
    <n v="37"/>
    <n v="269919"/>
    <n v="93.4"/>
    <n v="33.799999999999997"/>
    <s v="Raabin_WBC"/>
    <s v="Giemsa"/>
    <s v="Leica_DM2000"/>
    <n v="60"/>
    <n v="224"/>
    <n v="0"/>
    <n v="0.87660000000000005"/>
    <n v="0.96519999999999995"/>
    <n v="8.8599999999999901E-2"/>
  </r>
  <r>
    <s v="CELL_003814"/>
    <x v="7"/>
    <x v="1"/>
    <s v="Normal_Platelet"/>
    <n v="3.58"/>
    <n v="0"/>
    <n v="0"/>
    <n v="1"/>
    <n v="0"/>
    <n v="0.80400000000000005"/>
    <n v="0.36699999999999999"/>
    <n v="3.02"/>
    <n v="1"/>
    <n v="0.90700000000000003"/>
    <n v="26"/>
    <n v="20"/>
    <n v="199"/>
    <n v="131"/>
    <n v="173"/>
    <n v="78.039215686274517"/>
    <n v="51.372549019607838"/>
    <n v="67.843137254901961"/>
    <n v="0.54200000000000004"/>
    <x v="1"/>
    <x v="0"/>
    <n v="8917"/>
    <n v="4.45"/>
    <n v="12.2"/>
    <n v="43.4"/>
    <n v="259947"/>
    <n v="98.1"/>
    <n v="35.1"/>
    <s v="PBC_Dataset"/>
    <s v="Giemsa"/>
    <s v="Leica_DM2000"/>
    <n v="100"/>
    <n v="512"/>
    <n v="5.16E-2"/>
    <n v="0.9234"/>
    <n v="0.90900000000000003"/>
    <n v="-1.4399999999999968E-2"/>
  </r>
  <r>
    <s v="CELL_003681"/>
    <x v="2"/>
    <x v="1"/>
    <s v="Normal_RBC"/>
    <n v="6.99"/>
    <n v="0"/>
    <n v="0"/>
    <n v="1"/>
    <n v="0"/>
    <n v="0.86199999999999999"/>
    <n v="0.23"/>
    <n v="0.28000000000000003"/>
    <n v="1"/>
    <n v="0.97499999999999998"/>
    <n v="202"/>
    <n v="51"/>
    <n v="227"/>
    <n v="136"/>
    <n v="122"/>
    <n v="89.019607843137251"/>
    <n v="53.333333333333336"/>
    <n v="47.843137254901961"/>
    <n v="0.50900000000000001"/>
    <x v="0"/>
    <x v="1"/>
    <n v="11447"/>
    <n v="4.66"/>
    <n v="14.7"/>
    <n v="44.6"/>
    <n v="289687"/>
    <n v="101.6"/>
    <n v="30.1"/>
    <s v="CytoData"/>
    <s v="Wright"/>
    <s v="Zeiss_Axio"/>
    <n v="100"/>
    <n v="256"/>
    <n v="0.11749999999999999"/>
    <n v="0.89700000000000002"/>
    <n v="0.90300000000000002"/>
    <n v="6.0000000000000053E-3"/>
  </r>
  <r>
    <s v="CELL_005629"/>
    <x v="3"/>
    <x v="0"/>
    <s v="Infection"/>
    <n v="12.36"/>
    <n v="76.099999999999994"/>
    <n v="0.71899999999999997"/>
    <n v="0.20899999999999999"/>
    <n v="364.11483253588517"/>
    <n v="0.92200000000000004"/>
    <n v="0.41299999999999998"/>
    <n v="1.74"/>
    <n v="1.1000000000000001"/>
    <n v="0.88700000000000001"/>
    <n v="680"/>
    <n v="72"/>
    <n v="183"/>
    <n v="138"/>
    <n v="184"/>
    <n v="71.764705882352942"/>
    <n v="54.117647058823529"/>
    <n v="72.156862745098039"/>
    <n v="0.67100000000000004"/>
    <x v="2"/>
    <x v="1"/>
    <n v="8163"/>
    <n v="3.06"/>
    <n v="12.6"/>
    <n v="43.3"/>
    <n v="126719"/>
    <n v="96.5"/>
    <n v="34.200000000000003"/>
    <s v="Raabin_WBC"/>
    <s v="Wright"/>
    <s v="Olympus_BX51"/>
    <n v="40"/>
    <n v="360"/>
    <n v="1"/>
    <n v="0.66420000000000001"/>
    <n v="0.7974"/>
    <n v="0.13319999999999999"/>
  </r>
  <r>
    <s v="CELL_001588"/>
    <x v="5"/>
    <x v="1"/>
    <s v="Normal_WBC"/>
    <n v="7.54"/>
    <n v="85.3"/>
    <n v="0.76"/>
    <n v="0.192"/>
    <n v="444.27083333333331"/>
    <n v="0.92300000000000004"/>
    <n v="0.27400000000000002"/>
    <n v="1.24"/>
    <n v="1.1000000000000001"/>
    <n v="0.92600000000000005"/>
    <n v="337"/>
    <n v="46"/>
    <n v="199"/>
    <n v="153"/>
    <n v="192"/>
    <n v="78.039215686274517"/>
    <n v="60"/>
    <n v="75.294117647058826"/>
    <n v="0.75"/>
    <x v="1"/>
    <x v="0"/>
    <n v="7534"/>
    <n v="5.45"/>
    <n v="14"/>
    <n v="36.4"/>
    <n v="291895"/>
    <n v="93.4"/>
    <n v="30.7"/>
    <s v="CytoData"/>
    <s v="Giemsa"/>
    <s v="Leica_DM2000"/>
    <n v="60"/>
    <n v="224"/>
    <n v="8.2199999999999995E-2"/>
    <n v="0.8448"/>
    <n v="0.91900000000000004"/>
    <n v="7.4200000000000044E-2"/>
  </r>
  <r>
    <s v="CELL_005416"/>
    <x v="11"/>
    <x v="0"/>
    <s v="Infection"/>
    <n v="15.31"/>
    <n v="55"/>
    <n v="0.61399999999999999"/>
    <n v="0.443"/>
    <n v="124.15349887133183"/>
    <n v="0.81100000000000005"/>
    <n v="0.33700000000000002"/>
    <n v="4.87"/>
    <n v="3"/>
    <n v="0.76300000000000001"/>
    <n v="520"/>
    <n v="63"/>
    <n v="225"/>
    <n v="134"/>
    <n v="158"/>
    <n v="88.235294117647058"/>
    <n v="52.549019607843142"/>
    <n v="61.96078431372549"/>
    <n v="0.57599999999999996"/>
    <x v="1"/>
    <x v="1"/>
    <n v="1000"/>
    <n v="6.56"/>
    <n v="11.1"/>
    <n v="41.8"/>
    <n v="320287"/>
    <n v="62.5"/>
    <n v="33.299999999999997"/>
    <s v="CytoData"/>
    <s v="Wright"/>
    <s v="Olympus_BX51"/>
    <n v="100"/>
    <n v="256"/>
    <n v="0.95309999999999995"/>
    <n v="0.86419999999999997"/>
    <n v="0.86750000000000005"/>
    <n v="3.3000000000000806E-3"/>
  </r>
  <r>
    <s v="CELL_001732"/>
    <x v="5"/>
    <x v="1"/>
    <s v="Normal_WBC"/>
    <n v="9.06"/>
    <n v="79.400000000000006"/>
    <n v="0.78400000000000003"/>
    <n v="0.186"/>
    <n v="426.88172043010758"/>
    <n v="0.92200000000000004"/>
    <n v="0.155"/>
    <n v="1.32"/>
    <n v="1"/>
    <n v="0.83299999999999996"/>
    <n v="336"/>
    <n v="50"/>
    <n v="201"/>
    <n v="151"/>
    <n v="199"/>
    <n v="78.82352941176471"/>
    <n v="59.215686274509807"/>
    <n v="78.039215686274517"/>
    <n v="0.72299999999999998"/>
    <x v="1"/>
    <x v="1"/>
    <n v="9607"/>
    <n v="3.03"/>
    <n v="15.6"/>
    <n v="30.5"/>
    <n v="233224"/>
    <n v="99.4"/>
    <n v="33.5"/>
    <s v="Raabin_WBC"/>
    <s v="Giemsa"/>
    <s v="Zeiss_Axio"/>
    <n v="60"/>
    <n v="512"/>
    <n v="5.9499999999999997E-2"/>
    <n v="0.96350000000000002"/>
    <n v="0.93779999999999997"/>
    <n v="-2.5700000000000056E-2"/>
  </r>
  <r>
    <s v="CELL_005600"/>
    <x v="3"/>
    <x v="0"/>
    <s v="Infection"/>
    <n v="15.45"/>
    <n v="65.5"/>
    <n v="0.61399999999999999"/>
    <n v="0.29699999999999999"/>
    <n v="220.53872053872055"/>
    <n v="0.80100000000000005"/>
    <n v="0.38800000000000001"/>
    <n v="1.55"/>
    <n v="1"/>
    <n v="0.872"/>
    <n v="586"/>
    <n v="79"/>
    <n v="212"/>
    <n v="110"/>
    <n v="186"/>
    <n v="83.137254901960787"/>
    <n v="43.137254901960787"/>
    <n v="72.941176470588232"/>
    <n v="0.84299999999999997"/>
    <x v="0"/>
    <x v="1"/>
    <n v="10957"/>
    <n v="5.46"/>
    <n v="12.4"/>
    <n v="50.6"/>
    <n v="213345"/>
    <n v="96.8"/>
    <n v="34.6"/>
    <s v="Raabin_WBC"/>
    <s v="May_Grunwald_Giemsa"/>
    <s v="Leica_DM2000"/>
    <n v="40"/>
    <n v="360"/>
    <n v="0.90690000000000004"/>
    <n v="0.50249999999999995"/>
    <n v="0.87050000000000005"/>
    <n v="0.3680000000000001"/>
  </r>
  <r>
    <s v="CELL_004582"/>
    <x v="16"/>
    <x v="0"/>
    <s v="Anemia"/>
    <n v="6.74"/>
    <n v="0"/>
    <n v="0"/>
    <n v="1"/>
    <n v="0"/>
    <n v="0.52700000000000002"/>
    <n v="0.90500000000000003"/>
    <n v="0.42"/>
    <n v="1"/>
    <n v="0.91100000000000003"/>
    <n v="185"/>
    <n v="59"/>
    <n v="234"/>
    <n v="116"/>
    <n v="121"/>
    <n v="91.764705882352942"/>
    <n v="45.490196078431374"/>
    <n v="47.450980392156858"/>
    <n v="0.45700000000000002"/>
    <x v="1"/>
    <x v="1"/>
    <n v="7359"/>
    <n v="4.4800000000000004"/>
    <n v="13.5"/>
    <n v="39.200000000000003"/>
    <n v="237498"/>
    <n v="96.5"/>
    <n v="35.5"/>
    <s v="PBC_Dataset"/>
    <s v="Wright"/>
    <s v="Leica_DM2000"/>
    <n v="60"/>
    <n v="256"/>
    <n v="0.93559999999999999"/>
    <n v="0.81389999999999996"/>
    <n v="0.70499999999999996"/>
    <n v="-0.1089"/>
  </r>
  <r>
    <s v="CELL_000183"/>
    <x v="1"/>
    <x v="1"/>
    <s v="Normal_WBC"/>
    <n v="11.16"/>
    <n v="46.9"/>
    <n v="0.46100000000000002"/>
    <n v="0.45400000000000001"/>
    <n v="103.30396475770924"/>
    <n v="0.74099999999999999"/>
    <n v="0.39600000000000002"/>
    <n v="2.92"/>
    <n v="2.9"/>
    <n v="0.76100000000000001"/>
    <n v="498"/>
    <n v="79"/>
    <n v="235"/>
    <n v="168"/>
    <n v="178"/>
    <n v="92.156862745098039"/>
    <n v="65.882352941176464"/>
    <n v="69.803921568627445"/>
    <n v="0.74299999999999999"/>
    <x v="1"/>
    <x v="0"/>
    <n v="6917"/>
    <n v="4.6500000000000004"/>
    <n v="13.9"/>
    <n v="40.299999999999997"/>
    <n v="327214"/>
    <n v="98.4"/>
    <n v="33.700000000000003"/>
    <s v="CytoData"/>
    <s v="Wright"/>
    <s v="Zeiss_Axio"/>
    <n v="60"/>
    <n v="256"/>
    <n v="5.33E-2"/>
    <n v="0.82709999999999995"/>
    <n v="0.91900000000000004"/>
    <n v="9.1900000000000093E-2"/>
  </r>
  <r>
    <s v="CELL_001792"/>
    <x v="5"/>
    <x v="1"/>
    <s v="Normal_WBC"/>
    <n v="8.15"/>
    <n v="82.8"/>
    <n v="0.876"/>
    <n v="0.221"/>
    <n v="374.66063348416287"/>
    <n v="0.85199999999999998"/>
    <n v="0.23300000000000001"/>
    <n v="0.88"/>
    <n v="1"/>
    <n v="0.88900000000000001"/>
    <n v="249"/>
    <n v="62"/>
    <n v="211"/>
    <n v="167"/>
    <n v="197"/>
    <n v="82.745098039215677"/>
    <n v="65.490196078431367"/>
    <n v="77.254901960784323"/>
    <n v="0.80800000000000005"/>
    <x v="1"/>
    <x v="0"/>
    <n v="5307"/>
    <n v="5.16"/>
    <n v="12"/>
    <n v="38.700000000000003"/>
    <n v="175270"/>
    <n v="92.7"/>
    <n v="35.200000000000003"/>
    <s v="PBC_Dataset"/>
    <s v="Giemsa"/>
    <s v="Zeiss_Axio"/>
    <n v="40"/>
    <n v="256"/>
    <n v="5.4899999999999997E-2"/>
    <n v="0.86150000000000004"/>
    <n v="0.7792"/>
    <n v="-8.230000000000004E-2"/>
  </r>
  <r>
    <s v="CELL_002356"/>
    <x v="10"/>
    <x v="1"/>
    <s v="Normal_WBC"/>
    <n v="13.02"/>
    <n v="48.9"/>
    <n v="0.495"/>
    <n v="0.58799999999999997"/>
    <n v="83.163265306122454"/>
    <n v="0.77600000000000002"/>
    <n v="0.35099999999999998"/>
    <n v="4.9400000000000004"/>
    <n v="2.1"/>
    <n v="0.84"/>
    <n v="454"/>
    <n v="64"/>
    <n v="218"/>
    <n v="162"/>
    <n v="170"/>
    <n v="85.490196078431367"/>
    <n v="63.529411764705877"/>
    <n v="66.666666666666657"/>
    <n v="0.52700000000000002"/>
    <x v="2"/>
    <x v="1"/>
    <n v="10482"/>
    <n v="3.64"/>
    <n v="15.8"/>
    <n v="33"/>
    <n v="259172"/>
    <n v="70.3"/>
    <n v="34.6"/>
    <s v="PBC_Dataset"/>
    <s v="Giemsa"/>
    <s v="Olympus_BX51"/>
    <n v="60"/>
    <n v="360"/>
    <n v="2.4899999999999999E-2"/>
    <n v="0.88919999999999999"/>
    <n v="0.86399999999999999"/>
    <n v="-2.52E-2"/>
  </r>
  <r>
    <s v="CELL_001941"/>
    <x v="5"/>
    <x v="1"/>
    <s v="Normal_WBC"/>
    <n v="9.18"/>
    <n v="91.1"/>
    <n v="0.74199999999999999"/>
    <n v="0.251"/>
    <n v="362.94820717131472"/>
    <n v="0.875"/>
    <n v="0.30299999999999999"/>
    <n v="0.88"/>
    <n v="1"/>
    <n v="0.998"/>
    <n v="273"/>
    <n v="62"/>
    <n v="207"/>
    <n v="130"/>
    <n v="200"/>
    <n v="81.17647058823529"/>
    <n v="50.980392156862742"/>
    <n v="78.431372549019613"/>
    <n v="0.64600000000000002"/>
    <x v="2"/>
    <x v="1"/>
    <n v="8582"/>
    <n v="7"/>
    <n v="13.3"/>
    <n v="46.9"/>
    <n v="324028"/>
    <n v="86.2"/>
    <n v="33.700000000000003"/>
    <s v="CytoData"/>
    <s v="Wright"/>
    <s v="Olympus_BX51"/>
    <n v="60"/>
    <n v="224"/>
    <n v="2.5899999999999999E-2"/>
    <n v="0.92230000000000001"/>
    <n v="0.83430000000000004"/>
    <n v="-8.7999999999999967E-2"/>
  </r>
  <r>
    <s v="CELL_000703"/>
    <x v="1"/>
    <x v="1"/>
    <s v="Normal_WBC"/>
    <n v="11.57"/>
    <n v="48.4"/>
    <n v="0.47399999999999998"/>
    <n v="0.374"/>
    <n v="129.41176470588235"/>
    <n v="0.70299999999999996"/>
    <n v="0.38500000000000001"/>
    <n v="3.01"/>
    <n v="3.7"/>
    <n v="0.90400000000000003"/>
    <n v="413"/>
    <n v="54"/>
    <n v="206"/>
    <n v="177"/>
    <n v="183"/>
    <n v="80.784313725490193"/>
    <n v="69.411764705882348"/>
    <n v="71.764705882352942"/>
    <n v="0.75700000000000001"/>
    <x v="1"/>
    <x v="1"/>
    <n v="8132"/>
    <n v="4.7699999999999996"/>
    <n v="16.5"/>
    <n v="34.5"/>
    <n v="242270"/>
    <n v="100"/>
    <n v="31.7"/>
    <s v="PBC_Dataset"/>
    <s v="Giemsa"/>
    <s v="Olympus_BX51"/>
    <n v="100"/>
    <n v="224"/>
    <n v="5.9499999999999997E-2"/>
    <n v="0.89970000000000006"/>
    <n v="0.89949999999999997"/>
    <n v="-2.00000000000089E-4"/>
  </r>
  <r>
    <s v="CELL_002443"/>
    <x v="10"/>
    <x v="1"/>
    <s v="Normal_WBC"/>
    <n v="11.72"/>
    <n v="49.8"/>
    <n v="0.61299999999999999"/>
    <n v="0.51500000000000001"/>
    <n v="96.699029126213588"/>
    <n v="0.72499999999999998"/>
    <n v="0.44900000000000001"/>
    <n v="3.99"/>
    <n v="2"/>
    <n v="0.87"/>
    <n v="495"/>
    <n v="76"/>
    <n v="241"/>
    <n v="132"/>
    <n v="159"/>
    <n v="94.509803921568619"/>
    <n v="51.764705882352949"/>
    <n v="62.352941176470587"/>
    <n v="0.58799999999999997"/>
    <x v="2"/>
    <x v="1"/>
    <n v="5550"/>
    <n v="4.9400000000000004"/>
    <n v="15.8"/>
    <n v="40.1"/>
    <n v="388829"/>
    <n v="91.1"/>
    <n v="36.9"/>
    <s v="PBC_Dataset"/>
    <s v="Wright"/>
    <s v="Olympus_BX51"/>
    <n v="100"/>
    <n v="512"/>
    <n v="9.9900000000000003E-2"/>
    <n v="0.93369999999999997"/>
    <n v="0.82969999999999999"/>
    <n v="-0.10399999999999998"/>
  </r>
  <r>
    <s v="CELL_003826"/>
    <x v="7"/>
    <x v="1"/>
    <s v="Normal_Platelet"/>
    <n v="2.16"/>
    <n v="0"/>
    <n v="0"/>
    <n v="1"/>
    <n v="0"/>
    <n v="0.875"/>
    <n v="0.42"/>
    <n v="3.27"/>
    <n v="1"/>
    <n v="0.82499999999999996"/>
    <n v="14"/>
    <n v="16"/>
    <n v="203"/>
    <n v="137"/>
    <n v="168"/>
    <n v="79.607843137254903"/>
    <n v="53.725490196078432"/>
    <n v="65.882352941176464"/>
    <n v="0.58599999999999997"/>
    <x v="1"/>
    <x v="0"/>
    <n v="1487"/>
    <n v="6.56"/>
    <n v="14"/>
    <n v="37.6"/>
    <n v="205237"/>
    <n v="64"/>
    <n v="32.4"/>
    <s v="PBC_Dataset"/>
    <s v="Wright"/>
    <s v="Olympus_BX51"/>
    <n v="100"/>
    <n v="360"/>
    <n v="0.11"/>
    <n v="0.90629999999999999"/>
    <n v="1"/>
    <n v="9.3700000000000006E-2"/>
  </r>
  <r>
    <s v="CELL_000497"/>
    <x v="1"/>
    <x v="1"/>
    <s v="Normal_WBC"/>
    <n v="12.29"/>
    <n v="60.5"/>
    <n v="0.34799999999999998"/>
    <n v="0.48"/>
    <n v="126.04166666666667"/>
    <n v="0.752"/>
    <n v="0.41699999999999998"/>
    <n v="2.75"/>
    <n v="4.2"/>
    <n v="0.86599999999999999"/>
    <n v="448"/>
    <n v="78"/>
    <n v="198"/>
    <n v="150"/>
    <n v="196"/>
    <n v="77.64705882352942"/>
    <n v="58.82352941176471"/>
    <n v="76.862745098039227"/>
    <n v="0.59599999999999997"/>
    <x v="0"/>
    <x v="0"/>
    <n v="10614"/>
    <n v="4.7"/>
    <n v="15.7"/>
    <n v="44.7"/>
    <n v="245513"/>
    <n v="95.8"/>
    <n v="33"/>
    <s v="Raabin_WBC"/>
    <s v="Giemsa"/>
    <s v="Leica_DM2000"/>
    <n v="100"/>
    <n v="256"/>
    <n v="7.9000000000000001E-2"/>
    <n v="0.90029999999999999"/>
    <n v="1"/>
    <n v="9.9700000000000011E-2"/>
  </r>
  <r>
    <s v="CELL_004573"/>
    <x v="16"/>
    <x v="0"/>
    <s v="Anemia"/>
    <n v="8.58"/>
    <n v="0"/>
    <n v="0"/>
    <n v="1"/>
    <n v="0"/>
    <n v="0.49299999999999999"/>
    <n v="0.74099999999999999"/>
    <n v="0.44"/>
    <n v="1"/>
    <n v="0.85699999999999998"/>
    <n v="212"/>
    <n v="58"/>
    <n v="226"/>
    <n v="130"/>
    <n v="111"/>
    <n v="88.627450980392155"/>
    <n v="50.980392156862742"/>
    <n v="43.529411764705884"/>
    <n v="0.53300000000000003"/>
    <x v="1"/>
    <x v="0"/>
    <n v="5582"/>
    <n v="3.05"/>
    <n v="10.6"/>
    <n v="46.1"/>
    <n v="177762"/>
    <n v="94.6"/>
    <n v="32"/>
    <s v="PBC_Dataset"/>
    <s v="Giemsa"/>
    <s v="Olympus_BX51"/>
    <n v="100"/>
    <n v="360"/>
    <n v="0.74209999999999998"/>
    <n v="0.80230000000000001"/>
    <n v="0.88"/>
    <n v="7.7699999999999991E-2"/>
  </r>
  <r>
    <s v="CELL_000465"/>
    <x v="1"/>
    <x v="1"/>
    <s v="Normal_WBC"/>
    <n v="13.43"/>
    <n v="61.7"/>
    <n v="0.56000000000000005"/>
    <n v="0.46500000000000002"/>
    <n v="132.68817204301075"/>
    <n v="0.70799999999999996"/>
    <n v="0.46"/>
    <n v="3.39"/>
    <n v="3.8"/>
    <n v="0.90400000000000003"/>
    <n v="389"/>
    <n v="70"/>
    <n v="214"/>
    <n v="145"/>
    <n v="182"/>
    <n v="83.921568627450981"/>
    <n v="56.862745098039213"/>
    <n v="71.372549019607845"/>
    <n v="0.68500000000000005"/>
    <x v="1"/>
    <x v="1"/>
    <n v="6186"/>
    <n v="4.01"/>
    <n v="12.9"/>
    <n v="35.4"/>
    <n v="202651"/>
    <n v="73.900000000000006"/>
    <n v="35.4"/>
    <s v="CytoData"/>
    <s v="May_Grunwald_Giemsa"/>
    <s v="Leica_DM2000"/>
    <n v="60"/>
    <n v="512"/>
    <n v="0.1893"/>
    <n v="0.97540000000000004"/>
    <n v="0.98499999999999999"/>
    <n v="9.5999999999999419E-3"/>
  </r>
  <r>
    <s v="CELL_003651"/>
    <x v="2"/>
    <x v="1"/>
    <s v="Normal_RBC"/>
    <n v="8.41"/>
    <n v="0"/>
    <n v="0"/>
    <n v="1"/>
    <n v="0"/>
    <n v="0.89100000000000001"/>
    <n v="0.14000000000000001"/>
    <n v="0.3"/>
    <n v="1"/>
    <n v="0.95"/>
    <n v="187"/>
    <n v="48"/>
    <n v="235"/>
    <n v="102"/>
    <n v="137"/>
    <n v="92.156862745098039"/>
    <n v="40"/>
    <n v="53.725490196078432"/>
    <n v="0.61299999999999999"/>
    <x v="1"/>
    <x v="0"/>
    <n v="3312"/>
    <n v="4.8499999999999996"/>
    <n v="17.3"/>
    <n v="40.4"/>
    <n v="195906"/>
    <n v="93.4"/>
    <n v="35.299999999999997"/>
    <s v="CytoData"/>
    <s v="Wright"/>
    <s v="Leica_DM2000"/>
    <n v="60"/>
    <n v="360"/>
    <n v="0.1173"/>
    <n v="0.80379999999999996"/>
    <n v="0.90529999999999999"/>
    <n v="0.10150000000000003"/>
  </r>
  <r>
    <s v="CELL_005082"/>
    <x v="17"/>
    <x v="0"/>
    <s v="Sickle_Cell_Anemia"/>
    <n v="8.24"/>
    <n v="0"/>
    <n v="0"/>
    <n v="1"/>
    <n v="0"/>
    <n v="0.311"/>
    <n v="0.94499999999999995"/>
    <n v="0.25"/>
    <n v="1"/>
    <n v="0.72199999999999998"/>
    <n v="183"/>
    <n v="65"/>
    <n v="216"/>
    <n v="114"/>
    <n v="133"/>
    <n v="84.705882352941174"/>
    <n v="44.705882352941181"/>
    <n v="52.156862745098046"/>
    <n v="0.39600000000000002"/>
    <x v="1"/>
    <x v="0"/>
    <n v="8192"/>
    <n v="5.04"/>
    <n v="15.8"/>
    <n v="32.200000000000003"/>
    <n v="242346"/>
    <n v="102.2"/>
    <n v="31.9"/>
    <s v="CytoData"/>
    <s v="Giemsa"/>
    <s v="Leica_DM2000"/>
    <n v="100"/>
    <n v="360"/>
    <n v="0.81020000000000003"/>
    <n v="0.82299999999999995"/>
    <n v="0.96609999999999996"/>
    <n v="0.1431"/>
  </r>
  <r>
    <s v="CELL_000173"/>
    <x v="1"/>
    <x v="1"/>
    <s v="Normal_WBC"/>
    <n v="11.54"/>
    <n v="54"/>
    <n v="0.65200000000000002"/>
    <n v="0.52800000000000002"/>
    <n v="102.27272727272727"/>
    <n v="0.76300000000000001"/>
    <n v="0.33"/>
    <n v="2.77"/>
    <n v="3.9"/>
    <n v="0.81"/>
    <n v="400"/>
    <n v="65"/>
    <n v="198"/>
    <n v="164"/>
    <n v="165"/>
    <n v="77.64705882352942"/>
    <n v="64.313725490196077"/>
    <n v="64.705882352941174"/>
    <n v="0.72"/>
    <x v="2"/>
    <x v="1"/>
    <n v="5665"/>
    <n v="5.23"/>
    <n v="14.8"/>
    <n v="33.1"/>
    <n v="184151"/>
    <n v="88.6"/>
    <n v="35.200000000000003"/>
    <s v="Raabin_WBC"/>
    <s v="Wright"/>
    <s v="Leica_DM2000"/>
    <n v="100"/>
    <n v="256"/>
    <n v="0.16020000000000001"/>
    <n v="0.95330000000000004"/>
    <n v="0.86129999999999995"/>
    <n v="-9.2000000000000082E-2"/>
  </r>
  <r>
    <s v="CELL_002021"/>
    <x v="4"/>
    <x v="1"/>
    <s v="Normal_WBC"/>
    <n v="15.14"/>
    <n v="61.8"/>
    <n v="0.52200000000000002"/>
    <n v="0.39500000000000002"/>
    <n v="156.45569620253164"/>
    <n v="0.47"/>
    <n v="0.42699999999999999"/>
    <n v="1.36"/>
    <n v="1.1000000000000001"/>
    <n v="0.70399999999999996"/>
    <n v="590"/>
    <n v="93"/>
    <n v="234"/>
    <n v="167"/>
    <n v="188"/>
    <n v="91.764705882352942"/>
    <n v="65.490196078431367"/>
    <n v="73.725490196078439"/>
    <n v="0.48"/>
    <x v="1"/>
    <x v="1"/>
    <n v="6163"/>
    <n v="3.74"/>
    <n v="12.3"/>
    <n v="34.9"/>
    <n v="113345"/>
    <n v="91"/>
    <n v="32.4"/>
    <s v="PBC_Dataset"/>
    <s v="Wright"/>
    <s v="Olympus_BX51"/>
    <n v="100"/>
    <n v="512"/>
    <n v="9.9599999999999994E-2"/>
    <n v="0.90439999999999998"/>
    <n v="0.87139999999999995"/>
    <n v="-3.3000000000000029E-2"/>
  </r>
  <r>
    <s v="CELL_005637"/>
    <x v="3"/>
    <x v="0"/>
    <s v="Infection"/>
    <n v="12.83"/>
    <n v="73"/>
    <n v="0.71499999999999997"/>
    <n v="0.315"/>
    <n v="231.74603174603175"/>
    <n v="0.78100000000000003"/>
    <n v="0.32"/>
    <n v="1.27"/>
    <n v="1.1000000000000001"/>
    <n v="0.84399999999999997"/>
    <n v="532"/>
    <n v="96"/>
    <n v="208"/>
    <n v="154"/>
    <n v="187"/>
    <n v="81.568627450980387"/>
    <n v="60.392156862745097"/>
    <n v="73.333333333333329"/>
    <n v="0.64200000000000002"/>
    <x v="1"/>
    <x v="0"/>
    <n v="5731"/>
    <n v="4.66"/>
    <n v="16.399999999999999"/>
    <n v="42.7"/>
    <n v="295748"/>
    <n v="77.5"/>
    <n v="32.4"/>
    <s v="PBC_Dataset"/>
    <s v="Wright"/>
    <s v="Olympus_BX51"/>
    <n v="60"/>
    <n v="512"/>
    <n v="0.8165"/>
    <n v="0.75970000000000004"/>
    <n v="0.8458"/>
    <n v="8.6099999999999954E-2"/>
  </r>
  <r>
    <s v="CELL_005235"/>
    <x v="14"/>
    <x v="0"/>
    <s v="Anemia"/>
    <n v="8.68"/>
    <n v="0"/>
    <n v="0"/>
    <n v="1"/>
    <n v="0"/>
    <n v="0.90400000000000003"/>
    <n v="0.19600000000000001"/>
    <n v="0.67"/>
    <n v="1"/>
    <n v="0.96199999999999997"/>
    <n v="202"/>
    <n v="45"/>
    <n v="226"/>
    <n v="128"/>
    <n v="135"/>
    <n v="88.627450980392155"/>
    <n v="50.196078431372548"/>
    <n v="52.941176470588239"/>
    <n v="0.55800000000000005"/>
    <x v="0"/>
    <x v="0"/>
    <n v="11428"/>
    <n v="4.5199999999999996"/>
    <n v="11.5"/>
    <n v="39.4"/>
    <n v="175866"/>
    <n v="106.9"/>
    <n v="32.799999999999997"/>
    <s v="PBC_Dataset"/>
    <s v="Wright"/>
    <s v="Leica_DM2000"/>
    <n v="100"/>
    <n v="360"/>
    <n v="0.92"/>
    <n v="0.79869999999999997"/>
    <n v="0.55069999999999997"/>
    <n v="-0.248"/>
  </r>
  <r>
    <s v="CELL_002541"/>
    <x v="10"/>
    <x v="1"/>
    <s v="Normal_WBC"/>
    <n v="13.9"/>
    <n v="44.1"/>
    <n v="0.5"/>
    <n v="0.42299999999999999"/>
    <n v="104.25531914893618"/>
    <n v="0.66900000000000004"/>
    <n v="0.48499999999999999"/>
    <n v="4.91"/>
    <n v="2.2000000000000002"/>
    <n v="0.873"/>
    <n v="443"/>
    <n v="70"/>
    <n v="236"/>
    <n v="162"/>
    <n v="146"/>
    <n v="92.549019607843135"/>
    <n v="63.529411764705877"/>
    <n v="57.254901960784309"/>
    <n v="0.75600000000000001"/>
    <x v="1"/>
    <x v="1"/>
    <n v="6820"/>
    <n v="6.47"/>
    <n v="12.6"/>
    <n v="39"/>
    <n v="279374"/>
    <n v="100.3"/>
    <n v="31"/>
    <s v="PBC_Dataset"/>
    <s v="Giemsa"/>
    <s v="Leica_DM2000"/>
    <n v="40"/>
    <n v="224"/>
    <n v="6.13E-2"/>
    <n v="0.89729999999999999"/>
    <n v="0.87109999999999999"/>
    <n v="-2.6200000000000001E-2"/>
  </r>
  <r>
    <s v="CELL_005828"/>
    <x v="18"/>
    <x v="0"/>
    <s v="Artefact"/>
    <n v="8.01"/>
    <n v="30.4"/>
    <n v="0.436"/>
    <n v="0.61199999999999999"/>
    <n v="49.673202614379086"/>
    <n v="0.53300000000000003"/>
    <n v="0.44400000000000001"/>
    <n v="2.4500000000000002"/>
    <n v="1"/>
    <n v="0.70599999999999996"/>
    <n v="24"/>
    <n v="71"/>
    <n v="212"/>
    <n v="136"/>
    <n v="177"/>
    <n v="83.137254901960787"/>
    <n v="53.333333333333336"/>
    <n v="69.411764705882348"/>
    <n v="0.496"/>
    <x v="1"/>
    <x v="1"/>
    <n v="5792"/>
    <n v="3.75"/>
    <n v="9.5"/>
    <n v="47.9"/>
    <n v="149059"/>
    <n v="85.3"/>
    <n v="33.299999999999997"/>
    <s v="PBC_Dataset"/>
    <s v="Giemsa"/>
    <s v="Olympus_BX51"/>
    <n v="100"/>
    <n v="512"/>
    <n v="0.71020000000000005"/>
    <n v="0.75529999999999997"/>
    <n v="0.78390000000000004"/>
    <n v="2.860000000000007E-2"/>
  </r>
  <r>
    <s v="CELL_004014"/>
    <x v="8"/>
    <x v="0"/>
    <s v="Leukemia"/>
    <n v="15.55"/>
    <n v="77.8"/>
    <n v="0.34100000000000003"/>
    <n v="8.4000000000000005E-2"/>
    <n v="926.19047619047615"/>
    <n v="0.81499999999999995"/>
    <n v="0.28199999999999997"/>
    <n v="0.56999999999999995"/>
    <n v="1.1000000000000001"/>
    <n v="0.81100000000000005"/>
    <n v="867"/>
    <n v="107"/>
    <n v="209"/>
    <n v="149"/>
    <n v="169"/>
    <n v="81.960784313725483"/>
    <n v="58.431372549019613"/>
    <n v="66.274509803921561"/>
    <n v="0.625"/>
    <x v="2"/>
    <x v="0"/>
    <n v="6104"/>
    <n v="4.9400000000000004"/>
    <n v="12.3"/>
    <n v="46.3"/>
    <n v="197520"/>
    <n v="83.1"/>
    <n v="32"/>
    <s v="CytoData"/>
    <s v="Giemsa"/>
    <s v="Zeiss_Axio"/>
    <n v="100"/>
    <n v="360"/>
    <n v="0.87970000000000004"/>
    <n v="0.70660000000000001"/>
    <n v="0.80969999999999998"/>
    <n v="0.10309999999999997"/>
  </r>
  <r>
    <s v="CELL_002261"/>
    <x v="4"/>
    <x v="1"/>
    <s v="Normal_WBC"/>
    <n v="17.21"/>
    <n v="75.2"/>
    <n v="0.38600000000000001"/>
    <n v="0.29199999999999998"/>
    <n v="257.53424657534248"/>
    <n v="0.68400000000000005"/>
    <n v="0.64100000000000001"/>
    <n v="2.17"/>
    <n v="1.2"/>
    <n v="0.81299999999999994"/>
    <n v="552"/>
    <n v="103"/>
    <n v="229"/>
    <n v="159"/>
    <n v="158"/>
    <n v="89.803921568627459"/>
    <n v="62.352941176470587"/>
    <n v="61.96078431372549"/>
    <n v="0.59"/>
    <x v="2"/>
    <x v="0"/>
    <n v="11110"/>
    <n v="5.9"/>
    <n v="14.6"/>
    <n v="42.6"/>
    <n v="234442"/>
    <n v="81.7"/>
    <n v="33.1"/>
    <s v="PBC_Dataset"/>
    <s v="Giemsa"/>
    <s v="Zeiss_Axio"/>
    <n v="100"/>
    <n v="256"/>
    <n v="5.5199999999999999E-2"/>
    <n v="0.98560000000000003"/>
    <n v="0.93159999999999998"/>
    <n v="-5.4000000000000048E-2"/>
  </r>
  <r>
    <s v="CELL_003085"/>
    <x v="2"/>
    <x v="1"/>
    <s v="Normal_RBC"/>
    <n v="7.5"/>
    <n v="0"/>
    <n v="0"/>
    <n v="1"/>
    <n v="0"/>
    <n v="0.88500000000000001"/>
    <n v="0.13700000000000001"/>
    <n v="0.74"/>
    <n v="1"/>
    <n v="0.92800000000000005"/>
    <n v="195"/>
    <n v="50"/>
    <n v="225"/>
    <n v="136"/>
    <n v="138"/>
    <n v="88.235294117647058"/>
    <n v="53.333333333333336"/>
    <n v="54.117647058823529"/>
    <n v="0.41699999999999998"/>
    <x v="2"/>
    <x v="0"/>
    <n v="4049"/>
    <n v="4.78"/>
    <n v="12.7"/>
    <n v="46.1"/>
    <n v="371722"/>
    <n v="72.2"/>
    <n v="33.1"/>
    <s v="Raabin_WBC"/>
    <s v="May_Grunwald_Giemsa"/>
    <s v="Zeiss_Axio"/>
    <n v="60"/>
    <n v="224"/>
    <n v="3.7100000000000001E-2"/>
    <n v="0.88419999999999999"/>
    <n v="0.87209999999999999"/>
    <n v="-1.21E-2"/>
  </r>
  <r>
    <s v="CELL_002113"/>
    <x v="4"/>
    <x v="1"/>
    <s v="Normal_WBC"/>
    <n v="17.59"/>
    <n v="69.3"/>
    <n v="0.5"/>
    <n v="0.32800000000000001"/>
    <n v="211.28048780487802"/>
    <n v="0.76600000000000001"/>
    <n v="0.40899999999999997"/>
    <n v="2.71"/>
    <n v="1.4"/>
    <n v="0.81100000000000005"/>
    <n v="612"/>
    <n v="90"/>
    <n v="218"/>
    <n v="142"/>
    <n v="171"/>
    <n v="85.490196078431367"/>
    <n v="55.686274509803923"/>
    <n v="67.058823529411754"/>
    <n v="0.56699999999999995"/>
    <x v="0"/>
    <x v="1"/>
    <n v="3547"/>
    <n v="5.84"/>
    <n v="13.9"/>
    <n v="39.4"/>
    <n v="258434"/>
    <n v="80.3"/>
    <n v="32.299999999999997"/>
    <s v="CytoData"/>
    <s v="May_Grunwald_Giemsa"/>
    <s v="Leica_DM2000"/>
    <n v="60"/>
    <n v="360"/>
    <n v="0"/>
    <n v="0.97040000000000004"/>
    <n v="0.92069999999999996"/>
    <n v="-4.9700000000000077E-2"/>
  </r>
  <r>
    <s v="CELL_000901"/>
    <x v="1"/>
    <x v="1"/>
    <s v="Normal_WBC"/>
    <n v="11.66"/>
    <n v="54.1"/>
    <n v="0.54500000000000004"/>
    <n v="0.47299999999999998"/>
    <n v="114.37632135306555"/>
    <n v="0.78"/>
    <n v="0.36899999999999999"/>
    <n v="3.85"/>
    <n v="3.8"/>
    <n v="0.77200000000000002"/>
    <n v="457"/>
    <n v="76"/>
    <n v="201"/>
    <n v="171"/>
    <n v="182"/>
    <n v="78.82352941176471"/>
    <n v="67.058823529411754"/>
    <n v="71.372549019607845"/>
    <n v="0.63400000000000001"/>
    <x v="1"/>
    <x v="0"/>
    <n v="6377"/>
    <n v="4.6100000000000003"/>
    <n v="12.2"/>
    <n v="40.299999999999997"/>
    <n v="219012"/>
    <n v="91.8"/>
    <n v="36.799999999999997"/>
    <s v="PBC_Dataset"/>
    <s v="Giemsa"/>
    <s v="Olympus_BX51"/>
    <n v="100"/>
    <n v="360"/>
    <n v="6.13E-2"/>
    <n v="1"/>
    <n v="0.84450000000000003"/>
    <n v="-0.15549999999999997"/>
  </r>
  <r>
    <s v="CELL_001447"/>
    <x v="5"/>
    <x v="1"/>
    <s v="Normal_WBC"/>
    <n v="8.2100000000000009"/>
    <n v="79.7"/>
    <n v="0.79800000000000004"/>
    <n v="0.26300000000000001"/>
    <n v="303.04182509505705"/>
    <n v="0.92700000000000005"/>
    <n v="0.25900000000000001"/>
    <n v="1.06"/>
    <n v="1"/>
    <n v="0.90900000000000003"/>
    <n v="257"/>
    <n v="53"/>
    <n v="199"/>
    <n v="144"/>
    <n v="185"/>
    <n v="78.039215686274517"/>
    <n v="56.470588235294116"/>
    <n v="72.549019607843135"/>
    <n v="0.77700000000000002"/>
    <x v="1"/>
    <x v="1"/>
    <n v="3550"/>
    <n v="4.67"/>
    <n v="14.4"/>
    <n v="31.8"/>
    <n v="218772"/>
    <n v="78.2"/>
    <n v="35.6"/>
    <s v="CytoData"/>
    <s v="Giemsa"/>
    <s v="Zeiss_Axio"/>
    <n v="60"/>
    <n v="360"/>
    <n v="0.1144"/>
    <n v="0.92069999999999996"/>
    <n v="0.82589999999999997"/>
    <n v="-9.4799999999999995E-2"/>
  </r>
  <r>
    <s v="CELL_001912"/>
    <x v="5"/>
    <x v="1"/>
    <s v="Normal_WBC"/>
    <n v="8.02"/>
    <n v="74.5"/>
    <n v="0.79900000000000004"/>
    <n v="0.187"/>
    <n v="398.39572192513367"/>
    <n v="0.92300000000000004"/>
    <n v="0.28699999999999998"/>
    <n v="1.1100000000000001"/>
    <n v="1"/>
    <n v="0.95299999999999996"/>
    <n v="270"/>
    <n v="56"/>
    <n v="184"/>
    <n v="165"/>
    <n v="193"/>
    <n v="72.156862745098039"/>
    <n v="64.705882352941174"/>
    <n v="75.686274509803923"/>
    <n v="0.78800000000000003"/>
    <x v="0"/>
    <x v="0"/>
    <n v="3982"/>
    <n v="5.78"/>
    <n v="15.1"/>
    <n v="58.2"/>
    <n v="217884"/>
    <n v="86"/>
    <n v="32.4"/>
    <s v="Raabin_WBC"/>
    <s v="May_Grunwald_Giemsa"/>
    <s v="Leica_DM2000"/>
    <n v="100"/>
    <n v="512"/>
    <n v="8.3000000000000001E-3"/>
    <n v="0.86509999999999998"/>
    <n v="0.99239999999999995"/>
    <n v="0.12729999999999997"/>
  </r>
  <r>
    <s v="CELL_002698"/>
    <x v="9"/>
    <x v="1"/>
    <s v="Normal_WBC"/>
    <n v="10.45"/>
    <n v="56.7"/>
    <n v="0.70499999999999996"/>
    <n v="0.46100000000000002"/>
    <n v="122.99349240780911"/>
    <n v="0.68"/>
    <n v="0.20100000000000001"/>
    <n v="4.5999999999999996"/>
    <n v="2.1"/>
    <n v="0.80400000000000005"/>
    <n v="334"/>
    <n v="70"/>
    <n v="176"/>
    <n v="150"/>
    <n v="198"/>
    <n v="69.019607843137251"/>
    <n v="58.82352941176471"/>
    <n v="77.64705882352942"/>
    <n v="0.80900000000000005"/>
    <x v="1"/>
    <x v="0"/>
    <n v="7168"/>
    <n v="2.8"/>
    <n v="14.8"/>
    <n v="36.9"/>
    <n v="181135"/>
    <n v="94.6"/>
    <n v="34.6"/>
    <s v="Raabin_WBC"/>
    <s v="Wright"/>
    <s v="Leica_DM2000"/>
    <n v="40"/>
    <n v="512"/>
    <n v="7.6600000000000001E-2"/>
    <n v="1"/>
    <n v="0.9647"/>
    <n v="-3.5299999999999998E-2"/>
  </r>
  <r>
    <s v="CELL_003858"/>
    <x v="7"/>
    <x v="1"/>
    <s v="Normal_Platelet"/>
    <n v="2.85"/>
    <n v="0"/>
    <n v="0"/>
    <n v="1"/>
    <n v="0"/>
    <n v="0.60299999999999998"/>
    <n v="0.371"/>
    <n v="2.89"/>
    <n v="1"/>
    <n v="0.81299999999999994"/>
    <n v="27"/>
    <n v="17"/>
    <n v="217"/>
    <n v="156"/>
    <n v="152"/>
    <n v="85.098039215686271"/>
    <n v="61.176470588235297"/>
    <n v="59.607843137254903"/>
    <n v="0.62"/>
    <x v="0"/>
    <x v="0"/>
    <n v="10415"/>
    <n v="4.63"/>
    <n v="13.6"/>
    <n v="43.4"/>
    <n v="300359"/>
    <n v="88.7"/>
    <n v="29.6"/>
    <s v="Raabin_WBC"/>
    <s v="Giemsa"/>
    <s v="Leica_DM2000"/>
    <n v="100"/>
    <n v="360"/>
    <n v="5.5599999999999997E-2"/>
    <n v="0.94499999999999995"/>
    <n v="0.95469999999999999"/>
    <n v="9.7000000000000419E-3"/>
  </r>
  <r>
    <s v="CELL_000742"/>
    <x v="1"/>
    <x v="1"/>
    <s v="Normal_WBC"/>
    <n v="10.57"/>
    <n v="58.1"/>
    <n v="0.52"/>
    <n v="0.36199999999999999"/>
    <n v="160.49723756906079"/>
    <n v="0.78900000000000003"/>
    <n v="0.313"/>
    <n v="2.41"/>
    <n v="3"/>
    <n v="0.76900000000000002"/>
    <n v="387"/>
    <n v="61"/>
    <n v="204"/>
    <n v="149"/>
    <n v="190"/>
    <n v="80"/>
    <n v="58.431372549019613"/>
    <n v="74.509803921568633"/>
    <n v="0.69199999999999995"/>
    <x v="2"/>
    <x v="1"/>
    <n v="7650"/>
    <n v="4.63"/>
    <n v="13.4"/>
    <n v="42.5"/>
    <n v="299167"/>
    <n v="96.8"/>
    <n v="33"/>
    <s v="PBC_Dataset"/>
    <s v="Giemsa"/>
    <s v="Leica_DM2000"/>
    <n v="60"/>
    <n v="512"/>
    <n v="8.9399999999999993E-2"/>
    <n v="0.92989999999999995"/>
    <n v="0.7984"/>
    <n v="-0.13149999999999995"/>
  </r>
  <r>
    <s v="CELL_002294"/>
    <x v="4"/>
    <x v="1"/>
    <s v="Normal_WBC"/>
    <n v="16.850000000000001"/>
    <n v="67.900000000000006"/>
    <n v="0.499"/>
    <n v="0.40899999999999997"/>
    <n v="166.01466992665038"/>
    <n v="0.61699999999999999"/>
    <n v="0.48"/>
    <n v="1.72"/>
    <n v="1.3"/>
    <n v="0.72399999999999998"/>
    <n v="650"/>
    <n v="92"/>
    <n v="219"/>
    <n v="132"/>
    <n v="169"/>
    <n v="85.882352941176464"/>
    <n v="51.764705882352949"/>
    <n v="66.274509803921561"/>
    <n v="0.64600000000000002"/>
    <x v="1"/>
    <x v="0"/>
    <n v="7050"/>
    <n v="3.42"/>
    <n v="12.5"/>
    <n v="42.3"/>
    <n v="234738"/>
    <n v="81.2"/>
    <n v="30.4"/>
    <s v="Raabin_WBC"/>
    <s v="May_Grunwald_Giemsa"/>
    <s v="Olympus_BX51"/>
    <n v="60"/>
    <n v="224"/>
    <n v="0.06"/>
    <n v="0.79769999999999996"/>
    <n v="1"/>
    <n v="0.20230000000000004"/>
  </r>
  <r>
    <s v="CELL_002453"/>
    <x v="10"/>
    <x v="1"/>
    <s v="Normal_WBC"/>
    <n v="12.35"/>
    <n v="46.4"/>
    <n v="0.65200000000000002"/>
    <n v="0.57199999999999995"/>
    <n v="81.11888111888112"/>
    <n v="0.746"/>
    <n v="0.26300000000000001"/>
    <n v="3.97"/>
    <n v="2.1"/>
    <n v="0.71899999999999997"/>
    <n v="500"/>
    <n v="69"/>
    <n v="233"/>
    <n v="161"/>
    <n v="160"/>
    <n v="91.372549019607845"/>
    <n v="63.13725490196078"/>
    <n v="62.745098039215684"/>
    <n v="0.75600000000000001"/>
    <x v="1"/>
    <x v="1"/>
    <n v="10494"/>
    <n v="5.01"/>
    <n v="12"/>
    <n v="48.3"/>
    <n v="130233"/>
    <n v="80.099999999999994"/>
    <n v="33.700000000000003"/>
    <s v="CytoData"/>
    <s v="May_Grunwald_Giemsa"/>
    <s v="Olympus_BX51"/>
    <n v="40"/>
    <n v="360"/>
    <n v="0.1196"/>
    <n v="0.95750000000000002"/>
    <n v="0.89890000000000003"/>
    <n v="-5.8599999999999985E-2"/>
  </r>
  <r>
    <s v="CELL_003559"/>
    <x v="2"/>
    <x v="1"/>
    <s v="Normal_RBC"/>
    <n v="7.63"/>
    <n v="0"/>
    <n v="0"/>
    <n v="1"/>
    <n v="0"/>
    <n v="0.92400000000000004"/>
    <n v="0.214"/>
    <n v="0.38"/>
    <n v="1"/>
    <n v="0.93500000000000005"/>
    <n v="187"/>
    <n v="44"/>
    <n v="229"/>
    <n v="114"/>
    <n v="127"/>
    <n v="89.803921568627459"/>
    <n v="44.705882352941181"/>
    <n v="49.803921568627452"/>
    <n v="0.59199999999999997"/>
    <x v="2"/>
    <x v="0"/>
    <n v="7411"/>
    <n v="5.29"/>
    <n v="11.5"/>
    <n v="45.3"/>
    <n v="249056"/>
    <n v="84.9"/>
    <n v="31.5"/>
    <s v="PBC_Dataset"/>
    <s v="Wright"/>
    <s v="Leica_DM2000"/>
    <n v="100"/>
    <n v="360"/>
    <n v="0.1646"/>
    <n v="0.85350000000000004"/>
    <n v="0.90349999999999997"/>
    <n v="4.9999999999999933E-2"/>
  </r>
  <r>
    <s v="CELL_004803"/>
    <x v="12"/>
    <x v="0"/>
    <s v="Anemia"/>
    <n v="3.81"/>
    <n v="0"/>
    <n v="0"/>
    <n v="1"/>
    <n v="0"/>
    <n v="0.43099999999999999"/>
    <n v="0.86799999999999999"/>
    <n v="0.61"/>
    <n v="1"/>
    <n v="0.69299999999999995"/>
    <n v="105"/>
    <n v="42"/>
    <n v="210"/>
    <n v="109"/>
    <n v="117"/>
    <n v="82.35294117647058"/>
    <n v="42.745098039215684"/>
    <n v="45.882352941176471"/>
    <n v="0.53400000000000003"/>
    <x v="2"/>
    <x v="0"/>
    <n v="1799"/>
    <n v="4.84"/>
    <n v="13.3"/>
    <n v="34.4"/>
    <n v="160761"/>
    <n v="99.9"/>
    <n v="34.4"/>
    <s v="PBC_Dataset"/>
    <s v="Wright"/>
    <s v="Leica_DM2000"/>
    <n v="100"/>
    <n v="224"/>
    <n v="0.6401"/>
    <n v="0.78839999999999999"/>
    <n v="0.81699999999999995"/>
    <n v="2.8599999999999959E-2"/>
  </r>
  <r>
    <s v="CELL_001207"/>
    <x v="5"/>
    <x v="1"/>
    <s v="Normal_WBC"/>
    <n v="8.6"/>
    <n v="71.400000000000006"/>
    <n v="0.73799999999999999"/>
    <n v="0.27800000000000002"/>
    <n v="256.83453237410072"/>
    <n v="0.79500000000000004"/>
    <n v="0.312"/>
    <n v="0.57999999999999996"/>
    <n v="1"/>
    <n v="0.89500000000000002"/>
    <n v="351"/>
    <n v="58"/>
    <n v="197"/>
    <n v="143"/>
    <n v="201"/>
    <n v="77.254901960784323"/>
    <n v="56.078431372549019"/>
    <n v="78.82352941176471"/>
    <n v="0.68899999999999995"/>
    <x v="0"/>
    <x v="0"/>
    <n v="6427"/>
    <n v="4.91"/>
    <n v="15.4"/>
    <n v="48"/>
    <n v="192355"/>
    <n v="102"/>
    <n v="32.700000000000003"/>
    <s v="PBC_Dataset"/>
    <s v="Giemsa"/>
    <s v="Zeiss_Axio"/>
    <n v="100"/>
    <n v="360"/>
    <n v="0"/>
    <n v="0.75190000000000001"/>
    <n v="0.93059999999999998"/>
    <n v="0.17869999999999997"/>
  </r>
  <r>
    <s v="CELL_000510"/>
    <x v="1"/>
    <x v="1"/>
    <s v="Normal_WBC"/>
    <n v="10.45"/>
    <n v="49.9"/>
    <n v="0.629"/>
    <n v="0.48599999999999999"/>
    <n v="102.67489711934157"/>
    <n v="0.86299999999999999"/>
    <n v="0.32500000000000001"/>
    <n v="3.35"/>
    <n v="3.8"/>
    <n v="0.85499999999999998"/>
    <n v="476"/>
    <n v="66"/>
    <n v="208"/>
    <n v="150"/>
    <n v="184"/>
    <n v="81.568627450980387"/>
    <n v="58.82352941176471"/>
    <n v="72.156862745098039"/>
    <n v="0.69899999999999995"/>
    <x v="1"/>
    <x v="1"/>
    <n v="2864"/>
    <n v="3.94"/>
    <n v="16.2"/>
    <n v="49.8"/>
    <n v="191670"/>
    <n v="80.900000000000006"/>
    <n v="34.4"/>
    <s v="Raabin_WBC"/>
    <s v="Wright"/>
    <s v="Olympus_BX51"/>
    <n v="40"/>
    <n v="512"/>
    <n v="8.6800000000000002E-2"/>
    <n v="0.89170000000000005"/>
    <n v="1"/>
    <n v="0.10829999999999995"/>
  </r>
  <r>
    <s v="CELL_004877"/>
    <x v="15"/>
    <x v="0"/>
    <s v="Anemia"/>
    <n v="6.8"/>
    <n v="0"/>
    <n v="0"/>
    <n v="1"/>
    <n v="0"/>
    <n v="0.92800000000000005"/>
    <n v="6.8000000000000005E-2"/>
    <n v="0.4"/>
    <n v="1"/>
    <n v="0.98399999999999999"/>
    <n v="138"/>
    <n v="45"/>
    <n v="223"/>
    <n v="149"/>
    <n v="125"/>
    <n v="87.450980392156865"/>
    <n v="58.431372549019613"/>
    <n v="49.019607843137251"/>
    <n v="0.53300000000000003"/>
    <x v="2"/>
    <x v="0"/>
    <n v="9947"/>
    <n v="4.1100000000000003"/>
    <n v="12.3"/>
    <n v="41"/>
    <n v="295733"/>
    <n v="91.2"/>
    <n v="30.6"/>
    <s v="CytoData"/>
    <s v="Giemsa"/>
    <s v="Zeiss_Axio"/>
    <n v="100"/>
    <n v="224"/>
    <n v="0.87509999999999999"/>
    <n v="0.78049999999999997"/>
    <n v="0.69669999999999999"/>
    <n v="-8.3799999999999986E-2"/>
  </r>
  <r>
    <s v="CELL_005837"/>
    <x v="18"/>
    <x v="0"/>
    <s v="Artefact"/>
    <n v="6.39"/>
    <n v="38.799999999999997"/>
    <n v="8.5000000000000006E-2"/>
    <n v="0.85299999999999998"/>
    <n v="45.486518171160604"/>
    <n v="0.22800000000000001"/>
    <n v="0.17399999999999999"/>
    <n v="1.75"/>
    <n v="1.8"/>
    <n v="0.61599999999999999"/>
    <n v="169"/>
    <n v="51"/>
    <n v="193"/>
    <n v="133"/>
    <n v="130"/>
    <n v="75.686274509803923"/>
    <n v="52.156862745098046"/>
    <n v="50.980392156862742"/>
    <n v="0.55100000000000005"/>
    <x v="1"/>
    <x v="1"/>
    <n v="6762"/>
    <n v="5.14"/>
    <n v="15.5"/>
    <n v="38.1"/>
    <n v="227061"/>
    <n v="94.2"/>
    <n v="33.799999999999997"/>
    <s v="PBC_Dataset"/>
    <s v="May_Grunwald_Giemsa"/>
    <s v="Leica_DM2000"/>
    <n v="40"/>
    <n v="360"/>
    <n v="0.88039999999999996"/>
    <n v="0.7016"/>
    <n v="0.62690000000000001"/>
    <n v="-7.4699999999999989E-2"/>
  </r>
  <r>
    <s v="CELL_005010"/>
    <x v="17"/>
    <x v="0"/>
    <s v="Sickle_Cell_Anemia"/>
    <n v="6.11"/>
    <n v="0"/>
    <n v="0"/>
    <n v="1"/>
    <n v="0"/>
    <n v="0.25600000000000001"/>
    <n v="0.96899999999999997"/>
    <n v="0.43"/>
    <n v="1"/>
    <n v="0.81699999999999995"/>
    <n v="169"/>
    <n v="68"/>
    <n v="224"/>
    <n v="117"/>
    <n v="126"/>
    <n v="87.843137254901961"/>
    <n v="45.882352941176471"/>
    <n v="49.411764705882355"/>
    <n v="0.504"/>
    <x v="2"/>
    <x v="0"/>
    <n v="8620"/>
    <n v="7"/>
    <n v="16.5"/>
    <n v="39.799999999999997"/>
    <n v="349763"/>
    <n v="94.7"/>
    <n v="31"/>
    <s v="PBC_Dataset"/>
    <s v="Wright"/>
    <s v="Olympus_BX51"/>
    <n v="60"/>
    <n v="512"/>
    <n v="0.85360000000000003"/>
    <n v="0.83720000000000006"/>
    <n v="0.83069999999999999"/>
    <n v="-6.5000000000000613E-3"/>
  </r>
  <r>
    <s v="CELL_005323"/>
    <x v="0"/>
    <x v="0"/>
    <s v="Infection"/>
    <n v="14.82"/>
    <n v="71.7"/>
    <n v="0.59099999999999997"/>
    <n v="0.379"/>
    <n v="189.1820580474934"/>
    <n v="0.86799999999999999"/>
    <n v="0.56899999999999995"/>
    <n v="3.27"/>
    <n v="5.7"/>
    <n v="0.81499999999999995"/>
    <n v="417"/>
    <n v="78"/>
    <n v="204"/>
    <n v="155"/>
    <n v="195"/>
    <n v="80"/>
    <n v="60.784313725490193"/>
    <n v="76.470588235294116"/>
    <n v="0.54100000000000004"/>
    <x v="1"/>
    <x v="0"/>
    <n v="9998"/>
    <n v="4.95"/>
    <n v="11.9"/>
    <n v="38.9"/>
    <n v="164304"/>
    <n v="79.8"/>
    <n v="32.5"/>
    <s v="CytoData"/>
    <s v="Giemsa"/>
    <s v="Leica_DM2000"/>
    <n v="100"/>
    <n v="224"/>
    <n v="0.83040000000000003"/>
    <n v="0.84899999999999998"/>
    <n v="0.81030000000000002"/>
    <n v="-3.8699999999999957E-2"/>
  </r>
  <r>
    <s v="CELL_001550"/>
    <x v="5"/>
    <x v="1"/>
    <s v="Normal_WBC"/>
    <n v="8.2899999999999991"/>
    <n v="73.2"/>
    <n v="0.88200000000000001"/>
    <n v="0.29299999999999998"/>
    <n v="249.8293515358362"/>
    <n v="0.84799999999999998"/>
    <n v="0.316"/>
    <n v="0.94"/>
    <n v="1.1000000000000001"/>
    <n v="0.93600000000000005"/>
    <n v="254"/>
    <n v="70"/>
    <n v="223"/>
    <n v="142"/>
    <n v="197"/>
    <n v="87.450980392156865"/>
    <n v="55.686274509803923"/>
    <n v="77.254901960784323"/>
    <n v="0.77500000000000002"/>
    <x v="1"/>
    <x v="1"/>
    <n v="2293"/>
    <n v="4.0999999999999996"/>
    <n v="13.8"/>
    <n v="47.3"/>
    <n v="339183"/>
    <n v="108"/>
    <n v="32.799999999999997"/>
    <s v="Raabin_WBC"/>
    <s v="May_Grunwald_Giemsa"/>
    <s v="Leica_DM2000"/>
    <n v="100"/>
    <n v="224"/>
    <n v="0.1123"/>
    <n v="0.93440000000000001"/>
    <n v="0.91149999999999998"/>
    <n v="-2.2900000000000031E-2"/>
  </r>
  <r>
    <s v="CELL_003030"/>
    <x v="2"/>
    <x v="1"/>
    <s v="Normal_RBC"/>
    <n v="7.65"/>
    <n v="0"/>
    <n v="0"/>
    <n v="1"/>
    <n v="0"/>
    <n v="0.879"/>
    <n v="0.108"/>
    <n v="0.1"/>
    <n v="1"/>
    <n v="0.96199999999999997"/>
    <n v="180"/>
    <n v="43"/>
    <n v="242"/>
    <n v="118"/>
    <n v="111"/>
    <n v="94.901960784313715"/>
    <n v="46.274509803921568"/>
    <n v="43.529411764705884"/>
    <n v="0.42399999999999999"/>
    <x v="0"/>
    <x v="1"/>
    <n v="10908"/>
    <n v="2.2000000000000002"/>
    <n v="14.6"/>
    <n v="33.6"/>
    <n v="324720"/>
    <n v="78.099999999999994"/>
    <n v="33.200000000000003"/>
    <s v="CytoData"/>
    <s v="Wright"/>
    <s v="Olympus_BX51"/>
    <n v="100"/>
    <n v="256"/>
    <n v="0.15490000000000001"/>
    <n v="0.94140000000000001"/>
    <n v="0.87109999999999999"/>
    <n v="-7.0300000000000029E-2"/>
  </r>
  <r>
    <s v="CELL_005062"/>
    <x v="17"/>
    <x v="0"/>
    <s v="Sickle_Cell_Anemia"/>
    <n v="8.1199999999999992"/>
    <n v="0"/>
    <n v="0"/>
    <n v="1"/>
    <n v="0"/>
    <n v="0.27700000000000002"/>
    <n v="0.93400000000000005"/>
    <n v="0.28999999999999998"/>
    <n v="1"/>
    <n v="0.80400000000000005"/>
    <n v="204"/>
    <n v="59"/>
    <n v="230"/>
    <n v="127"/>
    <n v="132"/>
    <n v="90.196078431372555"/>
    <n v="49.803921568627452"/>
    <n v="51.764705882352949"/>
    <n v="0.4"/>
    <x v="1"/>
    <x v="0"/>
    <n v="10420"/>
    <n v="4.8499999999999996"/>
    <n v="12.1"/>
    <n v="37.4"/>
    <n v="345840"/>
    <n v="83.3"/>
    <n v="32.4"/>
    <s v="PBC_Dataset"/>
    <s v="Wright"/>
    <s v="Olympus_BX51"/>
    <n v="100"/>
    <n v="360"/>
    <n v="0.80159999999999998"/>
    <n v="0.80969999999999998"/>
    <n v="0.77149999999999996"/>
    <n v="-3.8200000000000012E-2"/>
  </r>
  <r>
    <s v="CELL_002203"/>
    <x v="4"/>
    <x v="1"/>
    <s v="Normal_WBC"/>
    <n v="16.739999999999998"/>
    <n v="75.3"/>
    <n v="0.40500000000000003"/>
    <n v="0.27700000000000002"/>
    <n v="271.84115523465698"/>
    <n v="0.57999999999999996"/>
    <n v="0.57499999999999996"/>
    <n v="1.59"/>
    <n v="1.4"/>
    <n v="0.82199999999999995"/>
    <n v="533"/>
    <n v="84"/>
    <n v="214"/>
    <n v="162"/>
    <n v="146"/>
    <n v="83.921568627450981"/>
    <n v="63.529411764705877"/>
    <n v="57.254901960784309"/>
    <n v="0.68700000000000006"/>
    <x v="2"/>
    <x v="0"/>
    <n v="8379"/>
    <n v="4.0199999999999996"/>
    <n v="16.2"/>
    <n v="40.5"/>
    <n v="386553"/>
    <n v="92.4"/>
    <n v="36.1"/>
    <s v="PBC_Dataset"/>
    <s v="Giemsa"/>
    <s v="Zeiss_Axio"/>
    <n v="100"/>
    <n v="360"/>
    <n v="3.0300000000000001E-2"/>
    <n v="1"/>
    <n v="0.91320000000000001"/>
    <n v="-8.6799999999999988E-2"/>
  </r>
  <r>
    <s v="CELL_002567"/>
    <x v="10"/>
    <x v="1"/>
    <s v="Normal_WBC"/>
    <n v="11.49"/>
    <n v="45"/>
    <n v="0.64600000000000002"/>
    <n v="0.624"/>
    <n v="72.115384615384613"/>
    <n v="0.77800000000000002"/>
    <n v="0.50600000000000001"/>
    <n v="4.68"/>
    <n v="2.2999999999999998"/>
    <n v="0.82699999999999996"/>
    <n v="497"/>
    <n v="78"/>
    <n v="237"/>
    <n v="138"/>
    <n v="162"/>
    <n v="92.941176470588232"/>
    <n v="54.117647058823529"/>
    <n v="63.529411764705877"/>
    <n v="0.64200000000000002"/>
    <x v="1"/>
    <x v="0"/>
    <n v="4731"/>
    <n v="5.68"/>
    <n v="13.6"/>
    <n v="37.6"/>
    <n v="238538"/>
    <n v="80"/>
    <n v="33.200000000000003"/>
    <s v="Raabin_WBC"/>
    <s v="May_Grunwald_Giemsa"/>
    <s v="Olympus_BX51"/>
    <n v="100"/>
    <n v="360"/>
    <n v="2.2100000000000002E-2"/>
    <n v="0.93320000000000003"/>
    <n v="0.90510000000000002"/>
    <n v="-2.8100000000000014E-2"/>
  </r>
  <r>
    <s v="CELL_003640"/>
    <x v="2"/>
    <x v="1"/>
    <s v="Normal_RBC"/>
    <n v="6.93"/>
    <n v="0"/>
    <n v="0"/>
    <n v="1"/>
    <n v="0"/>
    <n v="0.91700000000000004"/>
    <n v="0.182"/>
    <n v="0.59"/>
    <n v="1"/>
    <n v="0.92500000000000004"/>
    <n v="189"/>
    <n v="41"/>
    <n v="230"/>
    <n v="121"/>
    <n v="134"/>
    <n v="90.196078431372555"/>
    <n v="47.450980392156858"/>
    <n v="52.549019607843142"/>
    <n v="0.52400000000000002"/>
    <x v="2"/>
    <x v="1"/>
    <n v="10324"/>
    <n v="4.57"/>
    <n v="11.5"/>
    <n v="33.700000000000003"/>
    <n v="178912"/>
    <n v="94.7"/>
    <n v="33.200000000000003"/>
    <s v="PBC_Dataset"/>
    <s v="May_Grunwald_Giemsa"/>
    <s v="Leica_DM2000"/>
    <n v="60"/>
    <n v="360"/>
    <n v="0.1056"/>
    <n v="0.91990000000000005"/>
    <n v="0.93289999999999995"/>
    <n v="1.2999999999999901E-2"/>
  </r>
  <r>
    <s v="CELL_002045"/>
    <x v="4"/>
    <x v="1"/>
    <s v="Normal_WBC"/>
    <n v="15.34"/>
    <n v="72.599999999999994"/>
    <n v="0.32900000000000001"/>
    <n v="0.28100000000000003"/>
    <n v="258.36298932384335"/>
    <n v="0.74099999999999999"/>
    <n v="0.34300000000000003"/>
    <n v="2.23"/>
    <n v="1"/>
    <n v="0.80200000000000005"/>
    <n v="576"/>
    <n v="90"/>
    <n v="213"/>
    <n v="162"/>
    <n v="162"/>
    <n v="83.529411764705884"/>
    <n v="63.529411764705877"/>
    <n v="63.529411764705877"/>
    <n v="0.54400000000000004"/>
    <x v="1"/>
    <x v="1"/>
    <n v="2932"/>
    <n v="4.3600000000000003"/>
    <n v="13"/>
    <n v="29.6"/>
    <n v="275358"/>
    <n v="87.8"/>
    <n v="31.9"/>
    <s v="PBC_Dataset"/>
    <s v="Wright"/>
    <s v="Olympus_BX51"/>
    <n v="100"/>
    <n v="224"/>
    <n v="7.6499999999999999E-2"/>
    <n v="0.87570000000000003"/>
    <n v="0.88260000000000005"/>
    <n v="6.9000000000000172E-3"/>
  </r>
  <r>
    <s v="CELL_000768"/>
    <x v="1"/>
    <x v="1"/>
    <s v="Normal_WBC"/>
    <n v="13.57"/>
    <n v="53.9"/>
    <n v="0.63500000000000001"/>
    <n v="0.45400000000000001"/>
    <n v="118.72246696035242"/>
    <n v="0.68799999999999994"/>
    <n v="0.379"/>
    <n v="2.89"/>
    <n v="4.0999999999999996"/>
    <n v="0.81899999999999995"/>
    <n v="356"/>
    <n v="60"/>
    <n v="209"/>
    <n v="123"/>
    <n v="177"/>
    <n v="81.960784313725483"/>
    <n v="48.235294117647058"/>
    <n v="69.411764705882348"/>
    <n v="0.66600000000000004"/>
    <x v="1"/>
    <x v="1"/>
    <n v="4357"/>
    <n v="2.6"/>
    <n v="15.7"/>
    <n v="41.5"/>
    <n v="255465"/>
    <n v="96.8"/>
    <n v="34.799999999999997"/>
    <s v="CytoData"/>
    <s v="Giemsa"/>
    <s v="Leica_DM2000"/>
    <n v="100"/>
    <n v="360"/>
    <n v="0.11849999999999999"/>
    <n v="0.94169999999999998"/>
    <n v="0.90529999999999999"/>
    <n v="-3.6399999999999988E-2"/>
  </r>
  <r>
    <s v="CELL_005730"/>
    <x v="6"/>
    <x v="0"/>
    <s v="Artefact"/>
    <n v="6.92"/>
    <n v="89.6"/>
    <n v="0.622"/>
    <n v="0.17100000000000001"/>
    <n v="523.97660818713439"/>
    <n v="0.34300000000000003"/>
    <n v="0.65900000000000003"/>
    <n v="1.03"/>
    <n v="1"/>
    <n v="0.57299999999999995"/>
    <n v="543"/>
    <n v="78"/>
    <n v="214"/>
    <n v="116"/>
    <n v="218"/>
    <n v="83.921568627450981"/>
    <n v="45.490196078431374"/>
    <n v="85.490196078431367"/>
    <n v="0.90100000000000002"/>
    <x v="1"/>
    <x v="0"/>
    <n v="3825"/>
    <n v="3.74"/>
    <n v="13.2"/>
    <n v="47.5"/>
    <n v="237324"/>
    <n v="87.4"/>
    <n v="30.9"/>
    <s v="PBC_Dataset"/>
    <s v="Giemsa"/>
    <s v="Leica_DM2000"/>
    <n v="100"/>
    <n v="224"/>
    <n v="0.82089999999999996"/>
    <n v="0.85050000000000003"/>
    <n v="0.95930000000000004"/>
    <n v="0.10880000000000001"/>
  </r>
  <r>
    <s v="CELL_001509"/>
    <x v="5"/>
    <x v="1"/>
    <s v="Normal_WBC"/>
    <n v="8.41"/>
    <n v="71.099999999999994"/>
    <n v="0.71199999999999997"/>
    <n v="0.218"/>
    <n v="326.14678899082566"/>
    <n v="0.878"/>
    <n v="0.1"/>
    <n v="1.45"/>
    <n v="1"/>
    <n v="0.88900000000000001"/>
    <n v="320"/>
    <n v="60"/>
    <n v="199"/>
    <n v="149"/>
    <n v="201"/>
    <n v="78.039215686274517"/>
    <n v="58.431372549019613"/>
    <n v="78.82352941176471"/>
    <n v="0.69399999999999995"/>
    <x v="1"/>
    <x v="1"/>
    <n v="6429"/>
    <n v="5"/>
    <n v="13.1"/>
    <n v="38.6"/>
    <n v="304107"/>
    <n v="93.5"/>
    <n v="34.200000000000003"/>
    <s v="Raabin_WBC"/>
    <s v="Giemsa"/>
    <s v="Olympus_BX51"/>
    <n v="100"/>
    <n v="224"/>
    <n v="0.19139999999999999"/>
    <n v="0.86829999999999996"/>
    <n v="0.84289999999999998"/>
    <n v="-2.5399999999999978E-2"/>
  </r>
  <r>
    <s v="CELL_003135"/>
    <x v="2"/>
    <x v="1"/>
    <s v="Normal_RBC"/>
    <n v="8.31"/>
    <n v="0"/>
    <n v="0"/>
    <n v="1"/>
    <n v="0"/>
    <n v="0.93700000000000006"/>
    <n v="0.157"/>
    <n v="0.71"/>
    <n v="1"/>
    <n v="0.94699999999999995"/>
    <n v="127"/>
    <n v="42"/>
    <n v="226"/>
    <n v="106"/>
    <n v="137"/>
    <n v="88.627450980392155"/>
    <n v="41.568627450980394"/>
    <n v="53.725490196078432"/>
    <n v="0.497"/>
    <x v="0"/>
    <x v="0"/>
    <n v="10300"/>
    <n v="5"/>
    <n v="13"/>
    <n v="49.7"/>
    <n v="259460"/>
    <n v="93.8"/>
    <n v="33.200000000000003"/>
    <s v="Raabin_WBC"/>
    <s v="Giemsa"/>
    <s v="Olympus_BX51"/>
    <n v="60"/>
    <n v="256"/>
    <n v="4.3499999999999997E-2"/>
    <n v="0.86150000000000004"/>
    <n v="0.72929999999999995"/>
    <n v="-0.1322000000000001"/>
  </r>
  <r>
    <s v="CELL_005717"/>
    <x v="6"/>
    <x v="0"/>
    <s v="Artefact"/>
    <n v="12.42"/>
    <n v="91.8"/>
    <n v="0.83299999999999996"/>
    <n v="0.10199999999999999"/>
    <n v="900"/>
    <n v="0.40600000000000003"/>
    <n v="0.628"/>
    <n v="0.88"/>
    <n v="1"/>
    <n v="0.53400000000000003"/>
    <n v="440"/>
    <n v="80"/>
    <n v="174"/>
    <n v="170"/>
    <n v="217"/>
    <n v="68.235294117647058"/>
    <n v="66.666666666666657"/>
    <n v="85.098039215686271"/>
    <n v="0.83"/>
    <x v="1"/>
    <x v="1"/>
    <n v="3157"/>
    <n v="4.04"/>
    <n v="12.6"/>
    <n v="44.3"/>
    <n v="321195"/>
    <n v="88.7"/>
    <n v="35.700000000000003"/>
    <s v="PBC_Dataset"/>
    <s v="Wright"/>
    <s v="Leica_DM2000"/>
    <n v="40"/>
    <n v="360"/>
    <n v="0.81210000000000004"/>
    <n v="0.79910000000000003"/>
    <n v="0.83130000000000004"/>
    <n v="3.2200000000000006E-2"/>
  </r>
  <r>
    <s v="CELL_000422"/>
    <x v="1"/>
    <x v="1"/>
    <s v="Normal_WBC"/>
    <n v="12.43"/>
    <n v="57.6"/>
    <n v="0.51500000000000001"/>
    <n v="0.46400000000000002"/>
    <n v="124.13793103448276"/>
    <n v="0.78400000000000003"/>
    <n v="0.35499999999999998"/>
    <n v="3.32"/>
    <n v="4.0999999999999996"/>
    <n v="0.81899999999999995"/>
    <n v="419"/>
    <n v="80"/>
    <n v="224"/>
    <n v="183"/>
    <n v="158"/>
    <n v="87.843137254901961"/>
    <n v="71.764705882352942"/>
    <n v="61.96078431372549"/>
    <n v="0.71299999999999997"/>
    <x v="1"/>
    <x v="0"/>
    <n v="8503"/>
    <n v="3.83"/>
    <n v="12.4"/>
    <n v="40.700000000000003"/>
    <n v="294739"/>
    <n v="74.2"/>
    <n v="36.799999999999997"/>
    <s v="CytoData"/>
    <s v="May_Grunwald_Giemsa"/>
    <s v="Zeiss_Axio"/>
    <n v="100"/>
    <n v="512"/>
    <n v="0.10829999999999999"/>
    <n v="0.85770000000000002"/>
    <n v="0.79549999999999998"/>
    <n v="-6.2200000000000033E-2"/>
  </r>
  <r>
    <s v="CELL_000124"/>
    <x v="1"/>
    <x v="1"/>
    <s v="Normal_WBC"/>
    <n v="11.72"/>
    <n v="51"/>
    <n v="0.56000000000000005"/>
    <n v="0.48699999999999999"/>
    <n v="104.72279260780287"/>
    <n v="0.85199999999999998"/>
    <n v="0.26100000000000001"/>
    <n v="3.08"/>
    <n v="3.8"/>
    <n v="0.84899999999999998"/>
    <n v="420"/>
    <n v="76"/>
    <n v="197"/>
    <n v="183"/>
    <n v="199"/>
    <n v="77.254901960784323"/>
    <n v="71.764705882352942"/>
    <n v="78.039215686274517"/>
    <n v="0.55600000000000005"/>
    <x v="1"/>
    <x v="1"/>
    <n v="4312"/>
    <n v="4.78"/>
    <n v="13.2"/>
    <n v="45.9"/>
    <n v="243054"/>
    <n v="83.1"/>
    <n v="33.799999999999997"/>
    <s v="PBC_Dataset"/>
    <s v="May_Grunwald_Giemsa"/>
    <s v="Olympus_BX51"/>
    <n v="40"/>
    <n v="512"/>
    <n v="7.0099999999999996E-2"/>
    <n v="0.90359999999999996"/>
    <n v="0.9788"/>
    <n v="7.5200000000000045E-2"/>
  </r>
  <r>
    <s v="CELL_004885"/>
    <x v="15"/>
    <x v="0"/>
    <s v="Anemia"/>
    <n v="6.24"/>
    <n v="0"/>
    <n v="0"/>
    <n v="1"/>
    <n v="0"/>
    <n v="0.93500000000000005"/>
    <n v="3.2000000000000001E-2"/>
    <n v="0.62"/>
    <n v="1"/>
    <n v="1"/>
    <n v="164"/>
    <n v="46"/>
    <n v="233"/>
    <n v="129"/>
    <n v="141"/>
    <n v="91.372549019607845"/>
    <n v="50.588235294117645"/>
    <n v="55.294117647058826"/>
    <n v="0.57899999999999996"/>
    <x v="1"/>
    <x v="1"/>
    <n v="6410"/>
    <n v="5.94"/>
    <n v="11"/>
    <n v="44.6"/>
    <n v="372863"/>
    <n v="95.8"/>
    <n v="33.200000000000003"/>
    <s v="CytoData"/>
    <s v="May_Grunwald_Giemsa"/>
    <s v="Zeiss_Axio"/>
    <n v="100"/>
    <n v="256"/>
    <n v="0.79320000000000002"/>
    <n v="0.73170000000000002"/>
    <n v="0.75490000000000002"/>
    <n v="2.3199999999999998E-2"/>
  </r>
  <r>
    <s v="CELL_003568"/>
    <x v="2"/>
    <x v="1"/>
    <s v="Normal_RBC"/>
    <n v="7.88"/>
    <n v="0"/>
    <n v="0"/>
    <n v="1"/>
    <n v="0"/>
    <n v="0.9"/>
    <n v="0.222"/>
    <n v="0.37"/>
    <n v="1"/>
    <n v="0.92600000000000005"/>
    <n v="185"/>
    <n v="47"/>
    <n v="242"/>
    <n v="122"/>
    <n v="110"/>
    <n v="94.901960784313715"/>
    <n v="47.843137254901961"/>
    <n v="43.137254901960787"/>
    <n v="0.5"/>
    <x v="0"/>
    <x v="0"/>
    <n v="8259"/>
    <n v="5.21"/>
    <n v="12.2"/>
    <n v="38.5"/>
    <n v="216259"/>
    <n v="97.5"/>
    <n v="34.299999999999997"/>
    <s v="PBC_Dataset"/>
    <s v="Wright"/>
    <s v="Leica_DM2000"/>
    <n v="40"/>
    <n v="512"/>
    <n v="1.6500000000000001E-2"/>
    <n v="0.81379999999999997"/>
    <n v="0.83779999999999999"/>
    <n v="2.4000000000000021E-2"/>
  </r>
  <r>
    <s v="CELL_003995"/>
    <x v="7"/>
    <x v="1"/>
    <s v="Normal_Platelet"/>
    <n v="2.88"/>
    <n v="0"/>
    <n v="0"/>
    <n v="1"/>
    <n v="0"/>
    <n v="0.66500000000000004"/>
    <n v="0.437"/>
    <n v="2.35"/>
    <n v="1"/>
    <n v="0.81200000000000006"/>
    <n v="10"/>
    <n v="18"/>
    <n v="217"/>
    <n v="162"/>
    <n v="165"/>
    <n v="85.098039215686271"/>
    <n v="63.529411764705877"/>
    <n v="64.705882352941174"/>
    <n v="0.52500000000000002"/>
    <x v="1"/>
    <x v="0"/>
    <n v="9340"/>
    <n v="2.2999999999999998"/>
    <n v="17.3"/>
    <n v="53.6"/>
    <n v="348492"/>
    <n v="99.4"/>
    <n v="35.299999999999997"/>
    <s v="PBC_Dataset"/>
    <s v="Wright"/>
    <s v="Zeiss_Axio"/>
    <n v="100"/>
    <n v="224"/>
    <n v="0.1739"/>
    <n v="1"/>
    <n v="0.99219999999999997"/>
    <n v="-7.8000000000000291E-3"/>
  </r>
  <r>
    <s v="CELL_000820"/>
    <x v="1"/>
    <x v="1"/>
    <s v="Normal_WBC"/>
    <n v="10.6"/>
    <n v="51"/>
    <n v="0.76500000000000001"/>
    <n v="0.47599999999999998"/>
    <n v="107.14285714285715"/>
    <n v="0.79100000000000004"/>
    <n v="0.371"/>
    <n v="3.8"/>
    <n v="5.0999999999999996"/>
    <n v="0.78700000000000003"/>
    <n v="415"/>
    <n v="69"/>
    <n v="220"/>
    <n v="178"/>
    <n v="209"/>
    <n v="86.274509803921575"/>
    <n v="69.803921568627445"/>
    <n v="81.960784313725483"/>
    <n v="0.70399999999999996"/>
    <x v="2"/>
    <x v="0"/>
    <n v="13298"/>
    <n v="3.81"/>
    <n v="13.3"/>
    <n v="43.4"/>
    <n v="273672"/>
    <n v="84.2"/>
    <n v="33.5"/>
    <s v="PBC_Dataset"/>
    <s v="Giemsa"/>
    <s v="Zeiss_Axio"/>
    <n v="100"/>
    <n v="512"/>
    <n v="8.8099999999999998E-2"/>
    <n v="0.85560000000000003"/>
    <n v="0.88419999999999999"/>
    <n v="2.8599999999999959E-2"/>
  </r>
  <r>
    <s v="CELL_001404"/>
    <x v="5"/>
    <x v="1"/>
    <s v="Normal_WBC"/>
    <n v="8.36"/>
    <n v="77.099999999999994"/>
    <n v="0.754"/>
    <n v="0.19400000000000001"/>
    <n v="397.42268041237111"/>
    <n v="0.80900000000000005"/>
    <n v="0.20200000000000001"/>
    <n v="0.82"/>
    <n v="1"/>
    <n v="0.88200000000000001"/>
    <n v="273"/>
    <n v="50"/>
    <n v="211"/>
    <n v="151"/>
    <n v="195"/>
    <n v="82.745098039215677"/>
    <n v="59.215686274509807"/>
    <n v="76.470588235294116"/>
    <n v="0.71099999999999997"/>
    <x v="0"/>
    <x v="1"/>
    <n v="7018"/>
    <n v="5.18"/>
    <n v="15"/>
    <n v="42.9"/>
    <n v="251444"/>
    <n v="87.5"/>
    <n v="35.6"/>
    <s v="PBC_Dataset"/>
    <s v="Wright"/>
    <s v="Olympus_BX51"/>
    <n v="60"/>
    <n v="512"/>
    <n v="7.3400000000000007E-2"/>
    <n v="0.89410000000000001"/>
    <n v="0.97519999999999996"/>
    <n v="8.109999999999995E-2"/>
  </r>
  <r>
    <s v="CELL_001383"/>
    <x v="5"/>
    <x v="1"/>
    <s v="Normal_WBC"/>
    <n v="8.6199999999999992"/>
    <n v="75"/>
    <n v="0.78600000000000003"/>
    <n v="0.17899999999999999"/>
    <n v="418.99441340782124"/>
    <n v="0.88800000000000001"/>
    <n v="0.2"/>
    <n v="1.23"/>
    <n v="1"/>
    <n v="0.96099999999999997"/>
    <n v="258"/>
    <n v="70"/>
    <n v="212"/>
    <n v="172"/>
    <n v="198"/>
    <n v="83.137254901960787"/>
    <n v="67.450980392156865"/>
    <n v="77.64705882352942"/>
    <n v="0.70299999999999996"/>
    <x v="1"/>
    <x v="0"/>
    <n v="5655"/>
    <n v="5.53"/>
    <n v="17.2"/>
    <n v="45.9"/>
    <n v="238579"/>
    <n v="83.8"/>
    <n v="35.799999999999997"/>
    <s v="CytoData"/>
    <s v="May_Grunwald_Giemsa"/>
    <s v="Olympus_BX51"/>
    <n v="40"/>
    <n v="256"/>
    <n v="0.11020000000000001"/>
    <n v="0.92259999999999998"/>
    <n v="1"/>
    <n v="7.7400000000000024E-2"/>
  </r>
  <r>
    <s v="CELL_002149"/>
    <x v="4"/>
    <x v="1"/>
    <s v="Normal_WBC"/>
    <n v="16.940000000000001"/>
    <n v="69.900000000000006"/>
    <n v="0.57599999999999996"/>
    <n v="0.28499999999999998"/>
    <n v="245.26315789473688"/>
    <n v="0.78300000000000003"/>
    <n v="0.72899999999999998"/>
    <n v="2.5099999999999998"/>
    <n v="1.6"/>
    <n v="0.71399999999999997"/>
    <n v="698"/>
    <n v="87"/>
    <n v="204"/>
    <n v="155"/>
    <n v="171"/>
    <n v="80"/>
    <n v="60.784313725490193"/>
    <n v="67.058823529411754"/>
    <n v="0.57999999999999996"/>
    <x v="1"/>
    <x v="1"/>
    <n v="4115"/>
    <n v="4.7699999999999996"/>
    <n v="17"/>
    <n v="43.1"/>
    <n v="96039"/>
    <n v="86.1"/>
    <n v="36.799999999999997"/>
    <s v="PBC_Dataset"/>
    <s v="Wright"/>
    <s v="Leica_DM2000"/>
    <n v="100"/>
    <n v="360"/>
    <n v="0.1202"/>
    <n v="0.86170000000000002"/>
    <n v="0.90359999999999996"/>
    <n v="4.1899999999999937E-2"/>
  </r>
  <r>
    <s v="CELL_004948"/>
    <x v="15"/>
    <x v="0"/>
    <s v="Anemia"/>
    <n v="6.3"/>
    <n v="0"/>
    <n v="0"/>
    <n v="1"/>
    <n v="0"/>
    <n v="1"/>
    <n v="3.4000000000000002E-2"/>
    <n v="0.34"/>
    <n v="1"/>
    <n v="0.96199999999999997"/>
    <n v="133"/>
    <n v="31"/>
    <n v="222"/>
    <n v="123"/>
    <n v="129"/>
    <n v="87.058823529411768"/>
    <n v="48.235294117647058"/>
    <n v="50.588235294117645"/>
    <n v="0.58299999999999996"/>
    <x v="1"/>
    <x v="0"/>
    <n v="7751"/>
    <n v="5"/>
    <n v="11.3"/>
    <n v="39.5"/>
    <n v="315421"/>
    <n v="69.400000000000006"/>
    <n v="33.700000000000003"/>
    <s v="CytoData"/>
    <s v="May_Grunwald_Giemsa"/>
    <s v="Leica_DM2000"/>
    <n v="40"/>
    <n v="224"/>
    <n v="1"/>
    <n v="0.83160000000000001"/>
    <n v="0.64910000000000001"/>
    <n v="-0.1825"/>
  </r>
  <r>
    <s v="CELL_001576"/>
    <x v="5"/>
    <x v="1"/>
    <s v="Normal_WBC"/>
    <n v="10.5"/>
    <n v="81.099999999999994"/>
    <n v="0.84399999999999997"/>
    <n v="0.09"/>
    <n v="901.11111111111109"/>
    <n v="0.88600000000000001"/>
    <n v="0.29599999999999999"/>
    <n v="1.47"/>
    <n v="1.1000000000000001"/>
    <n v="0.92200000000000004"/>
    <n v="296"/>
    <n v="53"/>
    <n v="210"/>
    <n v="146"/>
    <n v="203"/>
    <n v="82.35294117647058"/>
    <n v="57.254901960784309"/>
    <n v="79.607843137254903"/>
    <n v="0.72199999999999998"/>
    <x v="1"/>
    <x v="1"/>
    <n v="7037"/>
    <n v="4.75"/>
    <n v="15.2"/>
    <n v="43.6"/>
    <n v="362517"/>
    <n v="92.7"/>
    <n v="32"/>
    <s v="PBC_Dataset"/>
    <s v="Wright"/>
    <s v="Olympus_BX51"/>
    <n v="100"/>
    <n v="224"/>
    <n v="6.1000000000000004E-3"/>
    <n v="0.8377"/>
    <n v="0.87839999999999996"/>
    <n v="4.0699999999999958E-2"/>
  </r>
  <r>
    <s v="CELL_001639"/>
    <x v="5"/>
    <x v="1"/>
    <s v="Normal_WBC"/>
    <n v="10.06"/>
    <n v="73.5"/>
    <n v="0.78800000000000003"/>
    <n v="0.20899999999999999"/>
    <n v="351.67464114832535"/>
    <n v="0.94299999999999995"/>
    <n v="0.23400000000000001"/>
    <n v="1.26"/>
    <n v="1"/>
    <n v="0.92100000000000004"/>
    <n v="330"/>
    <n v="46"/>
    <n v="213"/>
    <n v="152"/>
    <n v="178"/>
    <n v="83.529411764705884"/>
    <n v="59.607843137254903"/>
    <n v="69.803921568627445"/>
    <n v="0.70399999999999996"/>
    <x v="1"/>
    <x v="0"/>
    <n v="10225"/>
    <n v="3.86"/>
    <n v="11.8"/>
    <n v="41.4"/>
    <n v="275727"/>
    <n v="89.5"/>
    <n v="32.299999999999997"/>
    <s v="Raabin_WBC"/>
    <s v="Giemsa"/>
    <s v="Zeiss_Axio"/>
    <n v="60"/>
    <n v="224"/>
    <n v="8.7900000000000006E-2"/>
    <n v="0.8407"/>
    <n v="0.88649999999999995"/>
    <n v="4.5799999999999952E-2"/>
  </r>
  <r>
    <s v="CELL_001796"/>
    <x v="5"/>
    <x v="1"/>
    <s v="Normal_WBC"/>
    <n v="10.17"/>
    <n v="84.5"/>
    <n v="0.73699999999999999"/>
    <n v="0.23100000000000001"/>
    <n v="365.80086580086578"/>
    <n v="0.91500000000000004"/>
    <n v="0.33900000000000002"/>
    <n v="1.21"/>
    <n v="1.1000000000000001"/>
    <n v="0.89300000000000002"/>
    <n v="245"/>
    <n v="64"/>
    <n v="210"/>
    <n v="147"/>
    <n v="180"/>
    <n v="82.35294117647058"/>
    <n v="57.647058823529406"/>
    <n v="70.588235294117652"/>
    <n v="0.72699999999999998"/>
    <x v="0"/>
    <x v="1"/>
    <n v="7109"/>
    <n v="5.0199999999999996"/>
    <n v="10.3"/>
    <n v="45.7"/>
    <n v="241972"/>
    <n v="77"/>
    <n v="31.7"/>
    <s v="CytoData"/>
    <s v="Wright"/>
    <s v="Leica_DM2000"/>
    <n v="40"/>
    <n v="512"/>
    <n v="9.4700000000000006E-2"/>
    <n v="1"/>
    <n v="0.83540000000000003"/>
    <n v="-0.16459999999999997"/>
  </r>
  <r>
    <s v="CELL_003332"/>
    <x v="2"/>
    <x v="1"/>
    <s v="Normal_RBC"/>
    <n v="7.44"/>
    <n v="0"/>
    <n v="0"/>
    <n v="1"/>
    <n v="0"/>
    <n v="0.94499999999999995"/>
    <n v="0.18099999999999999"/>
    <n v="0.56000000000000005"/>
    <n v="1"/>
    <n v="0.91700000000000004"/>
    <n v="210"/>
    <n v="41"/>
    <n v="238"/>
    <n v="118"/>
    <n v="116"/>
    <n v="93.333333333333329"/>
    <n v="46.274509803921568"/>
    <n v="45.490196078431374"/>
    <n v="0.45800000000000002"/>
    <x v="1"/>
    <x v="0"/>
    <n v="8487"/>
    <n v="7"/>
    <n v="16.2"/>
    <n v="46.8"/>
    <n v="296999"/>
    <n v="92.7"/>
    <n v="34.9"/>
    <s v="PBC_Dataset"/>
    <s v="Wright"/>
    <s v="Leica_DM2000"/>
    <n v="100"/>
    <n v="360"/>
    <n v="8.1100000000000005E-2"/>
    <n v="0.88790000000000002"/>
    <n v="0.97130000000000005"/>
    <n v="8.340000000000003E-2"/>
  </r>
  <r>
    <s v="CELL_005657"/>
    <x v="3"/>
    <x v="0"/>
    <s v="Infection"/>
    <n v="12.93"/>
    <n v="71.2"/>
    <n v="0.67900000000000005"/>
    <n v="0.308"/>
    <n v="231.16883116883119"/>
    <n v="0.68300000000000005"/>
    <n v="0.28100000000000003"/>
    <n v="1.59"/>
    <n v="1.3"/>
    <n v="0.79700000000000004"/>
    <n v="664"/>
    <n v="81"/>
    <n v="190"/>
    <n v="143"/>
    <n v="182"/>
    <n v="74.509803921568633"/>
    <n v="56.078431372549019"/>
    <n v="71.372549019607845"/>
    <n v="0.72399999999999998"/>
    <x v="1"/>
    <x v="0"/>
    <n v="8091"/>
    <n v="4.9800000000000004"/>
    <n v="9.5"/>
    <n v="50.6"/>
    <n v="194824"/>
    <n v="84.3"/>
    <n v="33.1"/>
    <s v="PBC_Dataset"/>
    <s v="Wright"/>
    <s v="Zeiss_Axio"/>
    <n v="60"/>
    <n v="360"/>
    <n v="0.71060000000000001"/>
    <n v="0.73370000000000002"/>
    <n v="0.84660000000000002"/>
    <n v="0.1129"/>
  </r>
  <r>
    <s v="CELL_005693"/>
    <x v="3"/>
    <x v="0"/>
    <s v="Infection"/>
    <n v="14.04"/>
    <n v="61.3"/>
    <n v="0.72099999999999997"/>
    <n v="0.25600000000000001"/>
    <n v="239.45312499999997"/>
    <n v="0.71699999999999997"/>
    <n v="0.35199999999999998"/>
    <n v="1.71"/>
    <n v="1.1000000000000001"/>
    <n v="0.92400000000000004"/>
    <n v="527"/>
    <n v="75"/>
    <n v="196"/>
    <n v="128"/>
    <n v="203"/>
    <n v="76.862745098039227"/>
    <n v="50.196078431372548"/>
    <n v="79.607843137254903"/>
    <n v="0.66300000000000003"/>
    <x v="2"/>
    <x v="1"/>
    <n v="7128"/>
    <n v="3.65"/>
    <n v="15.1"/>
    <n v="35.1"/>
    <n v="262220"/>
    <n v="95.5"/>
    <n v="36.4"/>
    <s v="PBC_Dataset"/>
    <s v="Giemsa"/>
    <s v="Zeiss_Axio"/>
    <n v="100"/>
    <n v="256"/>
    <n v="0.82599999999999996"/>
    <n v="0.89859999999999995"/>
    <n v="0.78369999999999995"/>
    <n v="-0.1149"/>
  </r>
  <r>
    <s v="CELL_000400"/>
    <x v="1"/>
    <x v="1"/>
    <s v="Normal_WBC"/>
    <n v="10.25"/>
    <n v="63.6"/>
    <n v="0.59599999999999997"/>
    <n v="0.434"/>
    <n v="146.54377880184333"/>
    <n v="0.78"/>
    <n v="0.42"/>
    <n v="3.69"/>
    <n v="3"/>
    <n v="0.83799999999999997"/>
    <n v="394"/>
    <n v="70"/>
    <n v="212"/>
    <n v="159"/>
    <n v="196"/>
    <n v="83.137254901960787"/>
    <n v="62.352941176470587"/>
    <n v="76.862745098039227"/>
    <n v="0.68400000000000005"/>
    <x v="1"/>
    <x v="0"/>
    <n v="3229"/>
    <n v="4.1399999999999997"/>
    <n v="9"/>
    <n v="48.9"/>
    <n v="321291"/>
    <n v="85.7"/>
    <n v="34.4"/>
    <s v="CytoData"/>
    <s v="May_Grunwald_Giemsa"/>
    <s v="Olympus_BX51"/>
    <n v="60"/>
    <n v="360"/>
    <n v="7.5899999999999995E-2"/>
    <n v="0.81950000000000001"/>
    <n v="0.91949999999999998"/>
    <n v="9.9999999999999978E-2"/>
  </r>
  <r>
    <s v="CELL_003152"/>
    <x v="2"/>
    <x v="1"/>
    <s v="Normal_RBC"/>
    <n v="7.46"/>
    <n v="0"/>
    <n v="0"/>
    <n v="1"/>
    <n v="0"/>
    <n v="0.95799999999999996"/>
    <n v="0.19600000000000001"/>
    <n v="0.41"/>
    <n v="1"/>
    <n v="0.96599999999999997"/>
    <n v="200"/>
    <n v="36"/>
    <n v="243"/>
    <n v="111"/>
    <n v="140"/>
    <n v="95.294117647058812"/>
    <n v="43.529411764705884"/>
    <n v="54.901960784313729"/>
    <n v="0.47"/>
    <x v="0"/>
    <x v="0"/>
    <n v="6146"/>
    <n v="4.59"/>
    <n v="12"/>
    <n v="38.6"/>
    <n v="294247"/>
    <n v="89.7"/>
    <n v="32.4"/>
    <s v="PBC_Dataset"/>
    <s v="Giemsa"/>
    <s v="Zeiss_Axio"/>
    <n v="60"/>
    <n v="256"/>
    <n v="2.9499999999999998E-2"/>
    <n v="0.8054"/>
    <n v="0.92459999999999998"/>
    <n v="0.11919999999999997"/>
  </r>
  <r>
    <s v="CELL_002311"/>
    <x v="4"/>
    <x v="1"/>
    <s v="Normal_WBC"/>
    <n v="16.02"/>
    <n v="65.599999999999994"/>
    <n v="0.46600000000000003"/>
    <n v="0.40600000000000003"/>
    <n v="161.57635467980293"/>
    <n v="0.80800000000000005"/>
    <n v="0.58599999999999997"/>
    <n v="2.0299999999999998"/>
    <n v="1"/>
    <n v="0.74199999999999999"/>
    <n v="574"/>
    <n v="100"/>
    <n v="195"/>
    <n v="149"/>
    <n v="184"/>
    <n v="76.470588235294116"/>
    <n v="58.431372549019613"/>
    <n v="72.156862745098039"/>
    <n v="0.64400000000000002"/>
    <x v="1"/>
    <x v="0"/>
    <n v="7382"/>
    <n v="5.47"/>
    <n v="12.8"/>
    <n v="36.1"/>
    <n v="263837"/>
    <n v="102.1"/>
    <n v="33"/>
    <s v="CytoData"/>
    <s v="Giemsa"/>
    <s v="Olympus_BX51"/>
    <n v="40"/>
    <n v="360"/>
    <n v="1.78E-2"/>
    <n v="0.88149999999999995"/>
    <n v="0.92010000000000003"/>
    <n v="3.8600000000000079E-2"/>
  </r>
  <r>
    <s v="CELL_000883"/>
    <x v="1"/>
    <x v="1"/>
    <s v="Normal_WBC"/>
    <n v="13.02"/>
    <n v="50.8"/>
    <n v="0.56699999999999995"/>
    <n v="0.36599999999999999"/>
    <n v="138.79781420765028"/>
    <n v="0.88300000000000001"/>
    <n v="0.219"/>
    <n v="3.02"/>
    <n v="2.9"/>
    <n v="0.85399999999999998"/>
    <n v="516"/>
    <n v="77"/>
    <n v="254"/>
    <n v="139"/>
    <n v="165"/>
    <n v="99.607843137254903"/>
    <n v="54.509803921568626"/>
    <n v="64.705882352941174"/>
    <n v="0.58699999999999997"/>
    <x v="1"/>
    <x v="0"/>
    <n v="7303"/>
    <n v="5.17"/>
    <n v="12.2"/>
    <n v="22.8"/>
    <n v="200679"/>
    <n v="79.8"/>
    <n v="30.3"/>
    <s v="PBC_Dataset"/>
    <s v="Wright"/>
    <s v="Olympus_BX51"/>
    <n v="100"/>
    <n v="512"/>
    <n v="0.1288"/>
    <n v="0.89319999999999999"/>
    <n v="0.93430000000000002"/>
    <n v="4.1100000000000025E-2"/>
  </r>
  <r>
    <s v="CELL_003566"/>
    <x v="2"/>
    <x v="1"/>
    <s v="Normal_RBC"/>
    <n v="7.31"/>
    <n v="0"/>
    <n v="0"/>
    <n v="1"/>
    <n v="0"/>
    <n v="0.93700000000000006"/>
    <n v="0.26400000000000001"/>
    <n v="0.04"/>
    <n v="1"/>
    <n v="0.96"/>
    <n v="184"/>
    <n v="53"/>
    <n v="218"/>
    <n v="142"/>
    <n v="135"/>
    <n v="85.490196078431367"/>
    <n v="55.686274509803923"/>
    <n v="52.941176470588239"/>
    <n v="0.50700000000000001"/>
    <x v="0"/>
    <x v="0"/>
    <n v="2960"/>
    <n v="4.1100000000000003"/>
    <n v="13.6"/>
    <n v="41.5"/>
    <n v="256530"/>
    <n v="85.8"/>
    <n v="33.799999999999997"/>
    <s v="Raabin_WBC"/>
    <s v="Giemsa"/>
    <s v="Leica_DM2000"/>
    <n v="40"/>
    <n v="256"/>
    <n v="6.9500000000000006E-2"/>
    <n v="0.90039999999999998"/>
    <n v="0.93030000000000002"/>
    <n v="2.9900000000000038E-2"/>
  </r>
  <r>
    <s v="CELL_005845"/>
    <x v="18"/>
    <x v="0"/>
    <s v="Artefact"/>
    <n v="6.88"/>
    <n v="25.4"/>
    <n v="0.04"/>
    <n v="1"/>
    <n v="25.4"/>
    <n v="0.59499999999999997"/>
    <n v="0.66800000000000004"/>
    <n v="1.86"/>
    <n v="1"/>
    <n v="0.68100000000000005"/>
    <n v="229"/>
    <n v="36"/>
    <n v="207"/>
    <n v="153"/>
    <n v="150"/>
    <n v="81.17647058823529"/>
    <n v="60"/>
    <n v="58.82352941176471"/>
    <n v="0.56699999999999995"/>
    <x v="0"/>
    <x v="0"/>
    <n v="8588"/>
    <n v="5.26"/>
    <n v="12.2"/>
    <n v="46"/>
    <n v="310001"/>
    <n v="98.1"/>
    <n v="34"/>
    <s v="PBC_Dataset"/>
    <s v="Giemsa"/>
    <s v="Zeiss_Axio"/>
    <n v="60"/>
    <n v="256"/>
    <n v="0.99890000000000001"/>
    <n v="0.76200000000000001"/>
    <n v="0.86009999999999998"/>
    <n v="9.8099999999999965E-2"/>
  </r>
  <r>
    <s v="CELL_005814"/>
    <x v="18"/>
    <x v="0"/>
    <s v="Artefact"/>
    <n v="3.15"/>
    <n v="5"/>
    <n v="0.51700000000000002"/>
    <n v="0.67500000000000004"/>
    <n v="7.4074074074074066"/>
    <n v="0.46100000000000002"/>
    <n v="0.51700000000000002"/>
    <n v="2.6"/>
    <n v="1"/>
    <n v="0.47299999999999998"/>
    <n v="153"/>
    <n v="74"/>
    <n v="154"/>
    <n v="169"/>
    <n v="177"/>
    <n v="60.392156862745097"/>
    <n v="66.274509803921561"/>
    <n v="69.411764705882348"/>
    <n v="0.56999999999999995"/>
    <x v="0"/>
    <x v="1"/>
    <n v="11069"/>
    <n v="4.4000000000000004"/>
    <n v="13"/>
    <n v="56.7"/>
    <n v="187958"/>
    <n v="68.3"/>
    <n v="31.7"/>
    <s v="CytoData"/>
    <s v="Giemsa"/>
    <s v="Zeiss_Axio"/>
    <n v="100"/>
    <n v="224"/>
    <n v="0.999"/>
    <n v="0.92689999999999995"/>
    <n v="0.77080000000000004"/>
    <n v="-0.15609999999999991"/>
  </r>
  <r>
    <s v="CELL_001353"/>
    <x v="5"/>
    <x v="1"/>
    <s v="Normal_WBC"/>
    <n v="8.73"/>
    <n v="76.900000000000006"/>
    <n v="0.79900000000000004"/>
    <n v="0.22600000000000001"/>
    <n v="340.26548672566372"/>
    <n v="0.99299999999999999"/>
    <n v="0.188"/>
    <n v="0.44"/>
    <n v="1"/>
    <n v="0.92400000000000004"/>
    <n v="241"/>
    <n v="59"/>
    <n v="201"/>
    <n v="158"/>
    <n v="204"/>
    <n v="78.82352941176471"/>
    <n v="61.96078431372549"/>
    <n v="80"/>
    <n v="0.71499999999999997"/>
    <x v="1"/>
    <x v="1"/>
    <n v="8368"/>
    <n v="4.59"/>
    <n v="17.5"/>
    <n v="44.6"/>
    <n v="303043"/>
    <n v="103.9"/>
    <n v="33.700000000000003"/>
    <s v="PBC_Dataset"/>
    <s v="Wright"/>
    <s v="Olympus_BX51"/>
    <n v="100"/>
    <n v="224"/>
    <n v="5.21E-2"/>
    <n v="0.98860000000000003"/>
    <n v="0.9607"/>
    <n v="-2.7900000000000036E-2"/>
  </r>
  <r>
    <s v="CELL_005403"/>
    <x v="0"/>
    <x v="0"/>
    <s v="Infection"/>
    <n v="15.09"/>
    <n v="65.2"/>
    <n v="0.623"/>
    <n v="0.47199999999999998"/>
    <n v="138.13559322033899"/>
    <n v="0.74299999999999999"/>
    <n v="0.439"/>
    <n v="2.96"/>
    <n v="4.8"/>
    <n v="0.74099999999999999"/>
    <n v="555"/>
    <n v="90"/>
    <n v="214"/>
    <n v="159"/>
    <n v="166"/>
    <n v="83.921568627450981"/>
    <n v="62.352941176470587"/>
    <n v="65.098039215686271"/>
    <n v="0.53700000000000003"/>
    <x v="2"/>
    <x v="0"/>
    <n v="7321"/>
    <n v="5.33"/>
    <n v="14.1"/>
    <n v="47.8"/>
    <n v="117779"/>
    <n v="96.1"/>
    <n v="30.6"/>
    <s v="Raabin_WBC"/>
    <s v="Giemsa"/>
    <s v="Olympus_BX51"/>
    <n v="40"/>
    <n v="512"/>
    <n v="0.55510000000000004"/>
    <n v="0.8286"/>
    <n v="0.72509999999999997"/>
    <n v="-0.10350000000000004"/>
  </r>
  <r>
    <s v="CELL_005346"/>
    <x v="0"/>
    <x v="0"/>
    <s v="Infection"/>
    <n v="13.11"/>
    <n v="69.7"/>
    <n v="0.64500000000000002"/>
    <n v="0.33900000000000002"/>
    <n v="205.6047197640118"/>
    <n v="0.68799999999999994"/>
    <n v="0.44900000000000001"/>
    <n v="2.42"/>
    <n v="5.4"/>
    <n v="0.83499999999999996"/>
    <n v="517"/>
    <n v="102"/>
    <n v="193"/>
    <n v="157"/>
    <n v="179"/>
    <n v="75.686274509803923"/>
    <n v="61.568627450980394"/>
    <n v="70.196078431372541"/>
    <n v="0.68500000000000005"/>
    <x v="0"/>
    <x v="1"/>
    <n v="6381"/>
    <n v="4.5999999999999996"/>
    <n v="13.2"/>
    <n v="40.4"/>
    <n v="182957"/>
    <n v="96.9"/>
    <n v="32.799999999999997"/>
    <s v="PBC_Dataset"/>
    <s v="Wright"/>
    <s v="Olympus_BX51"/>
    <n v="60"/>
    <n v="360"/>
    <n v="0.91190000000000004"/>
    <n v="0.79910000000000003"/>
    <n v="0.94510000000000005"/>
    <n v="0.14600000000000002"/>
  </r>
  <r>
    <s v="CELL_002131"/>
    <x v="4"/>
    <x v="1"/>
    <s v="Normal_WBC"/>
    <n v="17.37"/>
    <n v="71.3"/>
    <n v="0.48799999999999999"/>
    <n v="0.36399999999999999"/>
    <n v="195.87912087912088"/>
    <n v="0.67500000000000004"/>
    <n v="0.44400000000000001"/>
    <n v="2.35"/>
    <n v="1"/>
    <n v="0.64"/>
    <n v="541"/>
    <n v="79"/>
    <n v="220"/>
    <n v="155"/>
    <n v="192"/>
    <n v="86.274509803921575"/>
    <n v="60.784313725490193"/>
    <n v="75.294117647058826"/>
    <n v="0.67100000000000004"/>
    <x v="0"/>
    <x v="0"/>
    <n v="7153"/>
    <n v="4.55"/>
    <n v="17"/>
    <n v="44.9"/>
    <n v="155005"/>
    <n v="77.2"/>
    <n v="37"/>
    <s v="Raabin_WBC"/>
    <s v="Giemsa"/>
    <s v="Leica_DM2000"/>
    <n v="60"/>
    <n v="256"/>
    <n v="0.13159999999999999"/>
    <n v="0.91110000000000002"/>
    <n v="0.82720000000000005"/>
    <n v="-8.3899999999999975E-2"/>
  </r>
  <r>
    <s v="CELL_000983"/>
    <x v="1"/>
    <x v="1"/>
    <s v="Normal_WBC"/>
    <n v="11.69"/>
    <n v="59.8"/>
    <n v="0.64300000000000002"/>
    <n v="0.54400000000000004"/>
    <n v="109.92647058823528"/>
    <n v="0.73599999999999999"/>
    <n v="0.36199999999999999"/>
    <n v="3.17"/>
    <n v="3.3"/>
    <n v="0.88600000000000001"/>
    <n v="416"/>
    <n v="59"/>
    <n v="200"/>
    <n v="136"/>
    <n v="181"/>
    <n v="78.431372549019613"/>
    <n v="53.333333333333336"/>
    <n v="70.980392156862749"/>
    <n v="0.69699999999999995"/>
    <x v="1"/>
    <x v="1"/>
    <n v="5363"/>
    <n v="3.99"/>
    <n v="9.1"/>
    <n v="42.7"/>
    <n v="372986"/>
    <n v="101.1"/>
    <n v="36"/>
    <s v="PBC_Dataset"/>
    <s v="Wright"/>
    <s v="Olympus_BX51"/>
    <n v="60"/>
    <n v="360"/>
    <n v="7.6799999999999993E-2"/>
    <n v="0.87729999999999997"/>
    <n v="0.98609999999999998"/>
    <n v="0.10880000000000001"/>
  </r>
  <r>
    <s v="CELL_000457"/>
    <x v="1"/>
    <x v="1"/>
    <s v="Normal_WBC"/>
    <n v="12.46"/>
    <n v="50"/>
    <n v="0.50600000000000001"/>
    <n v="0.48"/>
    <n v="104.16666666666667"/>
    <n v="0.745"/>
    <n v="0.44600000000000001"/>
    <n v="3.31"/>
    <n v="3.8"/>
    <n v="0.88200000000000001"/>
    <n v="435"/>
    <n v="84"/>
    <n v="223"/>
    <n v="152"/>
    <n v="204"/>
    <n v="87.450980392156865"/>
    <n v="59.607843137254903"/>
    <n v="80"/>
    <n v="0.66800000000000004"/>
    <x v="0"/>
    <x v="1"/>
    <n v="6013"/>
    <n v="5.86"/>
    <n v="13.8"/>
    <n v="45.3"/>
    <n v="184458"/>
    <n v="92.5"/>
    <n v="34.700000000000003"/>
    <s v="PBC_Dataset"/>
    <s v="Wright"/>
    <s v="Zeiss_Axio"/>
    <n v="40"/>
    <n v="256"/>
    <n v="0.1444"/>
    <n v="0.86099999999999999"/>
    <n v="0.83919999999999995"/>
    <n v="-2.1800000000000042E-2"/>
  </r>
  <r>
    <s v="CELL_001487"/>
    <x v="5"/>
    <x v="1"/>
    <s v="Normal_WBC"/>
    <n v="10.07"/>
    <n v="85.9"/>
    <n v="1"/>
    <n v="0.221"/>
    <n v="388.68778280542989"/>
    <n v="0.84099999999999997"/>
    <n v="0.186"/>
    <n v="1.05"/>
    <n v="1.2"/>
    <n v="0.93899999999999995"/>
    <n v="226"/>
    <n v="57"/>
    <n v="182"/>
    <n v="162"/>
    <n v="186"/>
    <n v="71.372549019607845"/>
    <n v="63.529411764705877"/>
    <n v="72.941176470588232"/>
    <n v="0.68300000000000005"/>
    <x v="0"/>
    <x v="1"/>
    <n v="2303"/>
    <n v="5.26"/>
    <n v="14.9"/>
    <n v="42.8"/>
    <n v="218575"/>
    <n v="108.7"/>
    <n v="33.4"/>
    <s v="PBC_Dataset"/>
    <s v="Giemsa"/>
    <s v="Olympus_BX51"/>
    <n v="40"/>
    <n v="224"/>
    <n v="2.8299999999999999E-2"/>
    <n v="0.98950000000000005"/>
    <n v="0.89770000000000005"/>
    <n v="-9.1799999999999993E-2"/>
  </r>
  <r>
    <s v="CELL_001080"/>
    <x v="1"/>
    <x v="1"/>
    <s v="Normal_WBC"/>
    <n v="10.41"/>
    <n v="54.2"/>
    <n v="0.46500000000000002"/>
    <n v="0.38600000000000001"/>
    <n v="140.41450777202073"/>
    <n v="0.81200000000000006"/>
    <n v="0.34"/>
    <n v="2.46"/>
    <n v="2.2000000000000002"/>
    <n v="0.93"/>
    <n v="476"/>
    <n v="68"/>
    <n v="211"/>
    <n v="152"/>
    <n v="192"/>
    <n v="82.745098039215677"/>
    <n v="59.607843137254903"/>
    <n v="75.294117647058826"/>
    <n v="0.59"/>
    <x v="0"/>
    <x v="1"/>
    <n v="5642"/>
    <n v="5.4"/>
    <n v="16.8"/>
    <n v="31.8"/>
    <n v="224747"/>
    <n v="88.2"/>
    <n v="33.700000000000003"/>
    <s v="CytoData"/>
    <s v="Wright"/>
    <s v="Zeiss_Axio"/>
    <n v="100"/>
    <n v="256"/>
    <n v="8.4099999999999994E-2"/>
    <n v="0.86399999999999999"/>
    <n v="0.96040000000000003"/>
    <n v="9.6400000000000041E-2"/>
  </r>
  <r>
    <s v="CELL_001951"/>
    <x v="4"/>
    <x v="1"/>
    <s v="Normal_WBC"/>
    <n v="16.05"/>
    <n v="67.400000000000006"/>
    <n v="0.46899999999999997"/>
    <n v="0.41899999999999998"/>
    <n v="160.85918854415277"/>
    <n v="0.73299999999999998"/>
    <n v="0.72499999999999998"/>
    <n v="2.2799999999999998"/>
    <n v="1"/>
    <n v="0.73099999999999998"/>
    <n v="544"/>
    <n v="92"/>
    <n v="220"/>
    <n v="157"/>
    <n v="172"/>
    <n v="86.274509803921575"/>
    <n v="61.568627450980394"/>
    <n v="67.450980392156865"/>
    <n v="0.61599999999999999"/>
    <x v="1"/>
    <x v="0"/>
    <n v="4961"/>
    <n v="5.21"/>
    <n v="17.899999999999999"/>
    <n v="32.6"/>
    <n v="290720"/>
    <n v="94.6"/>
    <n v="34.200000000000003"/>
    <s v="CytoData"/>
    <s v="Giemsa"/>
    <s v="Olympus_BX51"/>
    <n v="60"/>
    <n v="360"/>
    <n v="0.1605"/>
    <n v="0.95889999999999997"/>
    <n v="0.80820000000000003"/>
    <n v="-0.15069999999999995"/>
  </r>
  <r>
    <s v="CELL_005059"/>
    <x v="17"/>
    <x v="0"/>
    <s v="Sickle_Cell_Anemia"/>
    <n v="7.42"/>
    <n v="0"/>
    <n v="0"/>
    <n v="1"/>
    <n v="0"/>
    <n v="0.33600000000000002"/>
    <n v="0.91400000000000003"/>
    <n v="0.64"/>
    <n v="1"/>
    <n v="0.78500000000000003"/>
    <n v="184"/>
    <n v="64"/>
    <n v="228"/>
    <n v="110"/>
    <n v="122"/>
    <n v="89.411764705882362"/>
    <n v="43.137254901960787"/>
    <n v="47.843137254901961"/>
    <n v="0.46899999999999997"/>
    <x v="1"/>
    <x v="0"/>
    <n v="7442"/>
    <n v="5.48"/>
    <n v="15.6"/>
    <n v="43.1"/>
    <n v="128846"/>
    <n v="96.4"/>
    <n v="34.299999999999997"/>
    <s v="CytoData"/>
    <s v="May_Grunwald_Giemsa"/>
    <s v="Olympus_BX51"/>
    <n v="100"/>
    <n v="224"/>
    <n v="0.82430000000000003"/>
    <n v="0.77549999999999997"/>
    <n v="1"/>
    <n v="0.22450000000000003"/>
  </r>
  <r>
    <s v="CELL_000690"/>
    <x v="1"/>
    <x v="1"/>
    <s v="Normal_WBC"/>
    <n v="11.67"/>
    <n v="53.7"/>
    <n v="0.55100000000000005"/>
    <n v="0.48899999999999999"/>
    <n v="109.81595092024541"/>
    <n v="0.77700000000000002"/>
    <n v="0.27100000000000002"/>
    <n v="3.49"/>
    <n v="3.8"/>
    <n v="0.83"/>
    <n v="473"/>
    <n v="72"/>
    <n v="226"/>
    <n v="181"/>
    <n v="193"/>
    <n v="88.627450980392155"/>
    <n v="70.980392156862749"/>
    <n v="75.686274509803923"/>
    <n v="0.59799999999999998"/>
    <x v="1"/>
    <x v="1"/>
    <n v="6673"/>
    <n v="5.22"/>
    <n v="11.5"/>
    <n v="47.1"/>
    <n v="210187"/>
    <n v="68.599999999999994"/>
    <n v="33.700000000000003"/>
    <s v="PBC_Dataset"/>
    <s v="Wright"/>
    <s v="Zeiss_Axio"/>
    <n v="100"/>
    <n v="512"/>
    <n v="4.1000000000000002E-2"/>
    <n v="0.97750000000000004"/>
    <n v="0.93879999999999997"/>
    <n v="-3.8700000000000068E-2"/>
  </r>
  <r>
    <s v="CELL_002430"/>
    <x v="10"/>
    <x v="1"/>
    <s v="Normal_WBC"/>
    <n v="13.77"/>
    <n v="47.5"/>
    <n v="0.751"/>
    <n v="0.52"/>
    <n v="91.34615384615384"/>
    <n v="0.69499999999999995"/>
    <n v="0.36399999999999999"/>
    <n v="4.75"/>
    <n v="1.9"/>
    <n v="0.78600000000000003"/>
    <n v="568"/>
    <n v="81"/>
    <n v="243"/>
    <n v="174"/>
    <n v="143"/>
    <n v="95.294117647058812"/>
    <n v="68.235294117647058"/>
    <n v="56.078431372549019"/>
    <n v="0.61899999999999999"/>
    <x v="1"/>
    <x v="1"/>
    <n v="6241"/>
    <n v="4.51"/>
    <n v="15.7"/>
    <n v="27.2"/>
    <n v="173371"/>
    <n v="95"/>
    <n v="35.1"/>
    <s v="PBC_Dataset"/>
    <s v="Wright"/>
    <s v="Zeiss_Axio"/>
    <n v="60"/>
    <n v="512"/>
    <n v="5.16E-2"/>
    <n v="0.88649999999999995"/>
    <n v="0.85129999999999995"/>
    <n v="-3.5200000000000009E-2"/>
  </r>
  <r>
    <s v="CELL_000642"/>
    <x v="1"/>
    <x v="1"/>
    <s v="Normal_WBC"/>
    <n v="10.09"/>
    <n v="51.4"/>
    <n v="0.5"/>
    <n v="0.40100000000000002"/>
    <n v="128.17955112219451"/>
    <n v="0.75700000000000001"/>
    <n v="0.41"/>
    <n v="3.54"/>
    <n v="4.2"/>
    <n v="0.84599999999999997"/>
    <n v="322"/>
    <n v="63"/>
    <n v="207"/>
    <n v="162"/>
    <n v="197"/>
    <n v="81.17647058823529"/>
    <n v="63.529411764705877"/>
    <n v="77.254901960784323"/>
    <n v="0.65300000000000002"/>
    <x v="2"/>
    <x v="1"/>
    <n v="7126"/>
    <n v="5.0999999999999996"/>
    <n v="14.7"/>
    <n v="48.4"/>
    <n v="182188"/>
    <n v="74.7"/>
    <n v="33.5"/>
    <s v="PBC_Dataset"/>
    <s v="Wright"/>
    <s v="Zeiss_Axio"/>
    <n v="100"/>
    <n v="360"/>
    <n v="0.1"/>
    <n v="0.94650000000000001"/>
    <n v="0.81820000000000004"/>
    <n v="-0.12829999999999997"/>
  </r>
  <r>
    <s v="CELL_002393"/>
    <x v="10"/>
    <x v="1"/>
    <s v="Normal_WBC"/>
    <n v="15.72"/>
    <n v="54.4"/>
    <n v="0.7"/>
    <n v="0.50600000000000001"/>
    <n v="107.50988142292489"/>
    <n v="0.68400000000000005"/>
    <n v="0.46"/>
    <n v="5.13"/>
    <n v="2.5"/>
    <n v="0.70599999999999996"/>
    <n v="471"/>
    <n v="63"/>
    <n v="226"/>
    <n v="153"/>
    <n v="174"/>
    <n v="88.627450980392155"/>
    <n v="60"/>
    <n v="68.235294117647058"/>
    <n v="0.63600000000000001"/>
    <x v="0"/>
    <x v="0"/>
    <n v="4130"/>
    <n v="4.45"/>
    <n v="12.8"/>
    <n v="54.6"/>
    <n v="347469"/>
    <n v="92.3"/>
    <n v="32.6"/>
    <s v="PBC_Dataset"/>
    <s v="Giemsa"/>
    <s v="Leica_DM2000"/>
    <n v="100"/>
    <n v="224"/>
    <n v="9.4299999999999995E-2"/>
    <n v="0.85489999999999999"/>
    <n v="0.92600000000000005"/>
    <n v="7.1100000000000052E-2"/>
  </r>
  <r>
    <s v="CELL_002826"/>
    <x v="2"/>
    <x v="1"/>
    <s v="Normal_RBC"/>
    <n v="7.6"/>
    <n v="0"/>
    <n v="0"/>
    <n v="1"/>
    <n v="0"/>
    <n v="0.86699999999999999"/>
    <n v="0.23300000000000001"/>
    <n v="0.66"/>
    <n v="1"/>
    <n v="0.88800000000000001"/>
    <n v="167"/>
    <n v="47"/>
    <n v="234"/>
    <n v="134"/>
    <n v="132"/>
    <n v="91.764705882352942"/>
    <n v="52.549019607843142"/>
    <n v="51.764705882352949"/>
    <n v="0.502"/>
    <x v="1"/>
    <x v="0"/>
    <n v="6461"/>
    <n v="4.5599999999999996"/>
    <n v="13.7"/>
    <n v="49.3"/>
    <n v="134889"/>
    <n v="106.8"/>
    <n v="33.299999999999997"/>
    <s v="PBC_Dataset"/>
    <s v="May_Grunwald_Giemsa"/>
    <s v="Olympus_BX51"/>
    <n v="100"/>
    <n v="256"/>
    <n v="9.2700000000000005E-2"/>
    <n v="0.9516"/>
    <n v="0.91139999999999999"/>
    <n v="-4.0200000000000014E-2"/>
  </r>
  <r>
    <s v="CELL_001954"/>
    <x v="4"/>
    <x v="1"/>
    <s v="Normal_WBC"/>
    <n v="13.7"/>
    <n v="65.2"/>
    <n v="0.40699999999999997"/>
    <n v="0.45700000000000002"/>
    <n v="142.66958424507658"/>
    <n v="0.69299999999999995"/>
    <n v="0.36799999999999999"/>
    <n v="2.35"/>
    <n v="1.6"/>
    <n v="0.71599999999999997"/>
    <n v="548"/>
    <n v="94"/>
    <n v="179"/>
    <n v="171"/>
    <n v="203"/>
    <n v="70.196078431372541"/>
    <n v="67.058823529411754"/>
    <n v="79.607843137254903"/>
    <n v="0.53400000000000003"/>
    <x v="1"/>
    <x v="0"/>
    <n v="11607"/>
    <n v="3.65"/>
    <n v="12.3"/>
    <n v="40.700000000000003"/>
    <n v="238756"/>
    <n v="96.5"/>
    <n v="37.299999999999997"/>
    <s v="CytoData"/>
    <s v="Giemsa"/>
    <s v="Olympus_BX51"/>
    <n v="60"/>
    <n v="256"/>
    <n v="8.4699999999999998E-2"/>
    <n v="0.86709999999999998"/>
    <n v="0.92259999999999998"/>
    <n v="5.5499999999999994E-2"/>
  </r>
  <r>
    <s v="CELL_003539"/>
    <x v="2"/>
    <x v="1"/>
    <s v="Normal_RBC"/>
    <n v="7.6"/>
    <n v="0"/>
    <n v="0"/>
    <n v="1"/>
    <n v="0"/>
    <n v="0.94499999999999995"/>
    <n v="0.13600000000000001"/>
    <n v="0.67"/>
    <n v="1"/>
    <n v="0.873"/>
    <n v="187"/>
    <n v="48"/>
    <n v="232"/>
    <n v="136"/>
    <n v="135"/>
    <n v="90.980392156862749"/>
    <n v="53.333333333333336"/>
    <n v="52.941176470588239"/>
    <n v="0.5"/>
    <x v="0"/>
    <x v="0"/>
    <n v="9859"/>
    <n v="4.82"/>
    <n v="17.5"/>
    <n v="49"/>
    <n v="433742"/>
    <n v="89.8"/>
    <n v="33.700000000000003"/>
    <s v="PBC_Dataset"/>
    <s v="Giemsa"/>
    <s v="Leica_DM2000"/>
    <n v="100"/>
    <n v="256"/>
    <n v="8.8400000000000006E-2"/>
    <n v="0.85880000000000001"/>
    <n v="0.83709999999999996"/>
    <n v="-2.1700000000000053E-2"/>
  </r>
  <r>
    <s v="CELL_003738"/>
    <x v="7"/>
    <x v="1"/>
    <s v="Normal_Platelet"/>
    <n v="2.98"/>
    <n v="0"/>
    <n v="0"/>
    <n v="1"/>
    <n v="0"/>
    <n v="0.81399999999999995"/>
    <n v="0.68700000000000006"/>
    <n v="2.4"/>
    <n v="1"/>
    <n v="0.79900000000000004"/>
    <n v="24"/>
    <n v="22"/>
    <n v="216"/>
    <n v="156"/>
    <n v="160"/>
    <n v="84.705882352941174"/>
    <n v="61.176470588235297"/>
    <n v="62.745098039215684"/>
    <n v="0.56299999999999994"/>
    <x v="2"/>
    <x v="1"/>
    <n v="3856"/>
    <n v="4.47"/>
    <n v="13.2"/>
    <n v="45.2"/>
    <n v="354331"/>
    <n v="94"/>
    <n v="34.1"/>
    <s v="Raabin_WBC"/>
    <s v="Wright"/>
    <s v="Olympus_BX51"/>
    <n v="100"/>
    <n v="256"/>
    <n v="3.8800000000000001E-2"/>
    <n v="0.89190000000000003"/>
    <n v="0.93559999999999999"/>
    <n v="4.3699999999999961E-2"/>
  </r>
  <r>
    <s v="CELL_003059"/>
    <x v="2"/>
    <x v="1"/>
    <s v="Normal_RBC"/>
    <n v="8.09"/>
    <n v="0"/>
    <n v="0"/>
    <n v="1"/>
    <n v="0"/>
    <n v="0.91100000000000003"/>
    <n v="0.17399999999999999"/>
    <n v="0.83"/>
    <n v="1"/>
    <n v="0.93500000000000005"/>
    <n v="208"/>
    <n v="38"/>
    <n v="228"/>
    <n v="127"/>
    <n v="109"/>
    <n v="89.411764705882362"/>
    <n v="49.803921568627452"/>
    <n v="42.745098039215684"/>
    <n v="0.47799999999999998"/>
    <x v="0"/>
    <x v="1"/>
    <n v="9903"/>
    <n v="4.8099999999999996"/>
    <n v="14.5"/>
    <n v="45"/>
    <n v="196031"/>
    <n v="92.8"/>
    <n v="35.299999999999997"/>
    <s v="Raabin_WBC"/>
    <s v="Giemsa"/>
    <s v="Leica_DM2000"/>
    <n v="60"/>
    <n v="256"/>
    <n v="8.9099999999999999E-2"/>
    <n v="0.88439999999999996"/>
    <n v="0.91259999999999997"/>
    <n v="2.8200000000000003E-2"/>
  </r>
  <r>
    <s v="CELL_005694"/>
    <x v="3"/>
    <x v="0"/>
    <s v="Infection"/>
    <n v="13.07"/>
    <n v="71.8"/>
    <n v="0.60899999999999999"/>
    <n v="0.27800000000000002"/>
    <n v="258.273381294964"/>
    <n v="0.92500000000000004"/>
    <n v="0.34200000000000003"/>
    <n v="1.73"/>
    <n v="1.1000000000000001"/>
    <n v="0.79100000000000004"/>
    <n v="385"/>
    <n v="98"/>
    <n v="204"/>
    <n v="146"/>
    <n v="179"/>
    <n v="80"/>
    <n v="57.254901960784309"/>
    <n v="70.196078431372541"/>
    <n v="0.69699999999999995"/>
    <x v="1"/>
    <x v="1"/>
    <n v="9825"/>
    <n v="5.18"/>
    <n v="14.8"/>
    <n v="36.799999999999997"/>
    <n v="187234"/>
    <n v="91.9"/>
    <n v="32.6"/>
    <s v="Raabin_WBC"/>
    <s v="Giemsa"/>
    <s v="Zeiss_Axio"/>
    <n v="100"/>
    <n v="512"/>
    <n v="0.70430000000000004"/>
    <n v="0.82430000000000003"/>
    <n v="0.76980000000000004"/>
    <n v="-5.4499999999999993E-2"/>
  </r>
  <r>
    <s v="CELL_004404"/>
    <x v="13"/>
    <x v="0"/>
    <s v="Leukemia"/>
    <n v="12.03"/>
    <n v="88.1"/>
    <n v="0.377"/>
    <n v="0.22900000000000001"/>
    <n v="384.71615720524011"/>
    <n v="0.84099999999999997"/>
    <n v="0.20200000000000001"/>
    <n v="1.26"/>
    <n v="1.2"/>
    <n v="0.91300000000000003"/>
    <n v="646"/>
    <n v="109"/>
    <n v="192"/>
    <n v="150"/>
    <n v="176"/>
    <n v="75.294117647058826"/>
    <n v="58.82352941176471"/>
    <n v="69.019607843137251"/>
    <n v="0.74299999999999999"/>
    <x v="1"/>
    <x v="0"/>
    <n v="4550"/>
    <n v="5.51"/>
    <n v="15.8"/>
    <n v="43.7"/>
    <n v="174570"/>
    <n v="84.4"/>
    <n v="33.200000000000003"/>
    <s v="PBC_Dataset"/>
    <s v="Wright"/>
    <s v="Leica_DM2000"/>
    <n v="60"/>
    <n v="360"/>
    <n v="0.67710000000000004"/>
    <n v="0.59089999999999998"/>
    <n v="0.62749999999999995"/>
    <n v="3.6599999999999966E-2"/>
  </r>
  <r>
    <s v="CELL_002711"/>
    <x v="9"/>
    <x v="1"/>
    <s v="Normal_WBC"/>
    <n v="10.86"/>
    <n v="59.3"/>
    <n v="0.51600000000000001"/>
    <n v="0.40300000000000002"/>
    <n v="147.14640198511165"/>
    <n v="0.70599999999999996"/>
    <n v="0.19600000000000001"/>
    <n v="5.75"/>
    <n v="2.1"/>
    <n v="0.68100000000000005"/>
    <n v="396"/>
    <n v="82"/>
    <n v="201"/>
    <n v="153"/>
    <n v="182"/>
    <n v="78.82352941176471"/>
    <n v="60"/>
    <n v="71.372549019607845"/>
    <n v="0.71199999999999997"/>
    <x v="0"/>
    <x v="1"/>
    <n v="4828"/>
    <n v="5.14"/>
    <n v="10.3"/>
    <n v="33.4"/>
    <n v="332942"/>
    <n v="88.5"/>
    <n v="32.4"/>
    <s v="Raabin_WBC"/>
    <s v="Giemsa"/>
    <s v="Zeiss_Axio"/>
    <n v="100"/>
    <n v="360"/>
    <n v="4.5900000000000003E-2"/>
    <n v="0.83230000000000004"/>
    <n v="0.87729999999999997"/>
    <n v="4.4999999999999929E-2"/>
  </r>
  <r>
    <s v="CELL_001084"/>
    <x v="1"/>
    <x v="1"/>
    <s v="Normal_WBC"/>
    <n v="14.56"/>
    <n v="49.6"/>
    <n v="0.63"/>
    <n v="0.54100000000000004"/>
    <n v="91.682070240295744"/>
    <n v="0.78700000000000003"/>
    <n v="0.318"/>
    <n v="2.83"/>
    <n v="3.3"/>
    <n v="0.874"/>
    <n v="360"/>
    <n v="57"/>
    <n v="215"/>
    <n v="168"/>
    <n v="214"/>
    <n v="84.313725490196077"/>
    <n v="65.882352941176464"/>
    <n v="83.921568627450981"/>
    <n v="0.55300000000000005"/>
    <x v="1"/>
    <x v="1"/>
    <n v="6662"/>
    <n v="5.24"/>
    <n v="12.6"/>
    <n v="40.700000000000003"/>
    <n v="196328"/>
    <n v="115"/>
    <n v="32.1"/>
    <s v="CytoData"/>
    <s v="Giemsa"/>
    <s v="Zeiss_Axio"/>
    <n v="100"/>
    <n v="224"/>
    <n v="3.9699999999999999E-2"/>
    <n v="0.76690000000000003"/>
    <n v="0.89200000000000002"/>
    <n v="0.12509999999999999"/>
  </r>
  <r>
    <s v="CELL_005415"/>
    <x v="11"/>
    <x v="0"/>
    <s v="Infection"/>
    <n v="12.57"/>
    <n v="57.1"/>
    <n v="0.623"/>
    <n v="0.42699999999999999"/>
    <n v="133.72365339578454"/>
    <n v="0.69199999999999995"/>
    <n v="0.3"/>
    <n v="4.34"/>
    <n v="4.0999999999999996"/>
    <n v="0.81100000000000005"/>
    <n v="450"/>
    <n v="68"/>
    <n v="211"/>
    <n v="175"/>
    <n v="188"/>
    <n v="82.745098039215677"/>
    <n v="68.627450980392155"/>
    <n v="73.725490196078439"/>
    <n v="0.71199999999999997"/>
    <x v="1"/>
    <x v="0"/>
    <n v="9243"/>
    <n v="5.26"/>
    <n v="16.399999999999999"/>
    <n v="38.4"/>
    <n v="244478"/>
    <n v="87.8"/>
    <n v="32.4"/>
    <s v="CytoData"/>
    <s v="Wright"/>
    <s v="Zeiss_Axio"/>
    <n v="40"/>
    <n v="256"/>
    <n v="0.94159999999999999"/>
    <n v="0.62"/>
    <n v="0.80189999999999995"/>
    <n v="0.18189999999999995"/>
  </r>
  <r>
    <s v="CELL_005602"/>
    <x v="3"/>
    <x v="0"/>
    <s v="Infection"/>
    <n v="13.75"/>
    <n v="67.7"/>
    <n v="0.79800000000000004"/>
    <n v="0.22600000000000001"/>
    <n v="299.55752212389382"/>
    <n v="0.82899999999999996"/>
    <n v="0.49"/>
    <n v="1.37"/>
    <n v="1.1000000000000001"/>
    <n v="0.748"/>
    <n v="457"/>
    <n v="105"/>
    <n v="178"/>
    <n v="152"/>
    <n v="200"/>
    <n v="69.803921568627445"/>
    <n v="59.607843137254903"/>
    <n v="78.431372549019613"/>
    <n v="0.68899999999999995"/>
    <x v="1"/>
    <x v="0"/>
    <n v="5717"/>
    <n v="4.13"/>
    <n v="15.1"/>
    <n v="41.1"/>
    <n v="370768"/>
    <n v="93.5"/>
    <n v="33.4"/>
    <s v="CytoData"/>
    <s v="Giemsa"/>
    <s v="Zeiss_Axio"/>
    <n v="100"/>
    <n v="360"/>
    <n v="0.86550000000000005"/>
    <n v="0.70550000000000002"/>
    <n v="0.76690000000000003"/>
    <n v="6.140000000000001E-2"/>
  </r>
  <r>
    <s v="CELL_004731"/>
    <x v="12"/>
    <x v="0"/>
    <s v="Anemia"/>
    <n v="5.27"/>
    <n v="0"/>
    <n v="0"/>
    <n v="1"/>
    <n v="0"/>
    <n v="0.433"/>
    <n v="0.749"/>
    <n v="0.42"/>
    <n v="1"/>
    <n v="0.70099999999999996"/>
    <n v="53"/>
    <n v="36"/>
    <n v="227"/>
    <n v="144"/>
    <n v="128"/>
    <n v="89.019607843137251"/>
    <n v="56.470588235294116"/>
    <n v="50.196078431372548"/>
    <n v="0.53"/>
    <x v="1"/>
    <x v="0"/>
    <n v="8406"/>
    <n v="5.66"/>
    <n v="13.9"/>
    <n v="37.9"/>
    <n v="207855"/>
    <n v="93.1"/>
    <n v="35.5"/>
    <s v="CytoData"/>
    <s v="Giemsa"/>
    <s v="Leica_DM2000"/>
    <n v="100"/>
    <n v="360"/>
    <n v="0.74060000000000004"/>
    <n v="0.62329999999999997"/>
    <n v="1"/>
    <n v="0.37670000000000003"/>
  </r>
  <r>
    <s v="CELL_001885"/>
    <x v="5"/>
    <x v="1"/>
    <s v="Normal_WBC"/>
    <n v="10.81"/>
    <n v="79.900000000000006"/>
    <n v="0.89"/>
    <n v="0.159"/>
    <n v="502.51572327044028"/>
    <n v="0.86099999999999999"/>
    <n v="0.26800000000000002"/>
    <n v="0.9"/>
    <n v="1"/>
    <n v="0.94399999999999995"/>
    <n v="279"/>
    <n v="51"/>
    <n v="192"/>
    <n v="151"/>
    <n v="202"/>
    <n v="75.294117647058826"/>
    <n v="59.215686274509807"/>
    <n v="79.215686274509807"/>
    <n v="0.70099999999999996"/>
    <x v="1"/>
    <x v="1"/>
    <n v="1000"/>
    <n v="5.09"/>
    <n v="11.7"/>
    <n v="40.799999999999997"/>
    <n v="282498"/>
    <n v="92.3"/>
    <n v="31.9"/>
    <s v="CytoData"/>
    <s v="May_Grunwald_Giemsa"/>
    <s v="Zeiss_Axio"/>
    <n v="60"/>
    <n v="360"/>
    <n v="3.56E-2"/>
    <n v="0.9375"/>
    <n v="0.90359999999999996"/>
    <n v="-3.3900000000000041E-2"/>
  </r>
  <r>
    <s v="CELL_004422"/>
    <x v="13"/>
    <x v="0"/>
    <s v="Leukemia"/>
    <n v="16.23"/>
    <n v="86.8"/>
    <n v="0.40799999999999997"/>
    <n v="0.24299999999999999"/>
    <n v="357.20164609053495"/>
    <n v="0.82299999999999995"/>
    <n v="0.25900000000000001"/>
    <n v="0.9"/>
    <n v="1"/>
    <n v="0.91"/>
    <n v="506"/>
    <n v="104"/>
    <n v="185"/>
    <n v="160"/>
    <n v="212"/>
    <n v="72.549019607843135"/>
    <n v="62.745098039215684"/>
    <n v="83.137254901960787"/>
    <n v="0.81299999999999994"/>
    <x v="0"/>
    <x v="0"/>
    <n v="10536"/>
    <n v="4.4000000000000004"/>
    <n v="13.9"/>
    <n v="41.7"/>
    <n v="275272"/>
    <n v="80.400000000000006"/>
    <n v="29.9"/>
    <s v="CytoData"/>
    <s v="Wright"/>
    <s v="Olympus_BX51"/>
    <n v="100"/>
    <n v="512"/>
    <n v="0.90510000000000002"/>
    <n v="0.81799999999999995"/>
    <n v="0.85019999999999996"/>
    <n v="3.2200000000000006E-2"/>
  </r>
  <r>
    <s v="CELL_000390"/>
    <x v="1"/>
    <x v="1"/>
    <s v="Normal_WBC"/>
    <n v="11.55"/>
    <n v="62.8"/>
    <n v="0.59399999999999997"/>
    <n v="0.42599999999999999"/>
    <n v="147.41784037558685"/>
    <n v="0.85"/>
    <n v="0.41599999999999998"/>
    <n v="2.73"/>
    <n v="4.5999999999999996"/>
    <n v="0.83299999999999996"/>
    <n v="420"/>
    <n v="65"/>
    <n v="227"/>
    <n v="167"/>
    <n v="194"/>
    <n v="89.019607843137251"/>
    <n v="65.490196078431367"/>
    <n v="76.078431372549019"/>
    <n v="0.61399999999999999"/>
    <x v="1"/>
    <x v="0"/>
    <n v="9085"/>
    <n v="5.22"/>
    <n v="11.5"/>
    <n v="34.799999999999997"/>
    <n v="225762"/>
    <n v="91.7"/>
    <n v="30.7"/>
    <s v="CytoData"/>
    <s v="Giemsa"/>
    <s v="Leica_DM2000"/>
    <n v="40"/>
    <n v="360"/>
    <n v="2.8500000000000001E-2"/>
    <n v="0.95330000000000004"/>
    <n v="0.86260000000000003"/>
    <n v="-9.0700000000000003E-2"/>
  </r>
  <r>
    <s v="CELL_002495"/>
    <x v="10"/>
    <x v="1"/>
    <s v="Normal_WBC"/>
    <n v="13.42"/>
    <n v="52.8"/>
    <n v="0.499"/>
    <n v="0.623"/>
    <n v="84.75120385232745"/>
    <n v="0.76600000000000001"/>
    <n v="0.46400000000000002"/>
    <n v="4.54"/>
    <n v="2.4"/>
    <n v="0.76500000000000001"/>
    <n v="388"/>
    <n v="75"/>
    <n v="242"/>
    <n v="139"/>
    <n v="144"/>
    <n v="94.901960784313715"/>
    <n v="54.509803921568626"/>
    <n v="56.470588235294116"/>
    <n v="0.64400000000000002"/>
    <x v="0"/>
    <x v="0"/>
    <n v="4681"/>
    <n v="4.1900000000000004"/>
    <n v="11.6"/>
    <n v="35.6"/>
    <n v="287637"/>
    <n v="89.3"/>
    <n v="31.9"/>
    <s v="PBC_Dataset"/>
    <s v="May_Grunwald_Giemsa"/>
    <s v="Leica_DM2000"/>
    <n v="100"/>
    <n v="512"/>
    <n v="7.4300000000000005E-2"/>
    <n v="0.92549999999999999"/>
    <n v="0.87560000000000004"/>
    <n v="-4.9899999999999944E-2"/>
  </r>
  <r>
    <s v="CELL_001852"/>
    <x v="5"/>
    <x v="1"/>
    <s v="Normal_WBC"/>
    <n v="8.0399999999999991"/>
    <n v="83.8"/>
    <n v="0.82799999999999996"/>
    <n v="0.112"/>
    <n v="748.21428571428567"/>
    <n v="0.94699999999999995"/>
    <n v="0.22700000000000001"/>
    <n v="1.4"/>
    <n v="1"/>
    <n v="0.89700000000000002"/>
    <n v="296"/>
    <n v="57"/>
    <n v="203"/>
    <n v="162"/>
    <n v="196"/>
    <n v="79.607843137254903"/>
    <n v="63.529411764705877"/>
    <n v="76.862745098039227"/>
    <n v="0.748"/>
    <x v="0"/>
    <x v="0"/>
    <n v="6069"/>
    <n v="5.01"/>
    <n v="11.7"/>
    <n v="40.5"/>
    <n v="211276"/>
    <n v="75"/>
    <n v="33.700000000000003"/>
    <s v="PBC_Dataset"/>
    <s v="Wright"/>
    <s v="Leica_DM2000"/>
    <n v="100"/>
    <n v="360"/>
    <n v="3.3500000000000002E-2"/>
    <n v="0.94930000000000003"/>
    <n v="0.87470000000000003"/>
    <n v="-7.46E-2"/>
  </r>
  <r>
    <s v="CELL_003037"/>
    <x v="2"/>
    <x v="1"/>
    <s v="Normal_RBC"/>
    <n v="7.53"/>
    <n v="0"/>
    <n v="0"/>
    <n v="1"/>
    <n v="0"/>
    <n v="0.88900000000000001"/>
    <n v="0.249"/>
    <n v="1"/>
    <n v="1"/>
    <n v="0.97299999999999998"/>
    <n v="217"/>
    <n v="43"/>
    <n v="224"/>
    <n v="118"/>
    <n v="124"/>
    <n v="87.843137254901961"/>
    <n v="46.274509803921568"/>
    <n v="48.627450980392155"/>
    <n v="0.45700000000000002"/>
    <x v="1"/>
    <x v="1"/>
    <n v="6450"/>
    <n v="5.76"/>
    <n v="15.4"/>
    <n v="43.5"/>
    <n v="179008"/>
    <n v="72.8"/>
    <n v="31.9"/>
    <s v="Raabin_WBC"/>
    <s v="Giemsa"/>
    <s v="Zeiss_Axio"/>
    <n v="100"/>
    <n v="224"/>
    <n v="3.2599999999999997E-2"/>
    <n v="1"/>
    <n v="0.90739999999999998"/>
    <n v="-9.2600000000000016E-2"/>
  </r>
  <r>
    <s v="CELL_003937"/>
    <x v="7"/>
    <x v="1"/>
    <s v="Normal_Platelet"/>
    <n v="3.17"/>
    <n v="0"/>
    <n v="0"/>
    <n v="1"/>
    <n v="0"/>
    <n v="0.70899999999999996"/>
    <n v="0.47799999999999998"/>
    <n v="2.31"/>
    <n v="1"/>
    <n v="0.61499999999999999"/>
    <n v="34"/>
    <n v="10"/>
    <n v="193"/>
    <n v="130"/>
    <n v="154"/>
    <n v="75.686274509803923"/>
    <n v="50.980392156862742"/>
    <n v="60.392156862745097"/>
    <n v="0.61099999999999999"/>
    <x v="1"/>
    <x v="0"/>
    <n v="9531"/>
    <n v="5.0999999999999996"/>
    <n v="14.1"/>
    <n v="36.799999999999997"/>
    <n v="185480"/>
    <n v="92.4"/>
    <n v="33.5"/>
    <s v="PBC_Dataset"/>
    <s v="Wright"/>
    <s v="Olympus_BX51"/>
    <n v="100"/>
    <n v="256"/>
    <n v="4.6699999999999998E-2"/>
    <n v="0.90459999999999996"/>
    <n v="1"/>
    <n v="9.540000000000004E-2"/>
  </r>
  <r>
    <s v="CELL_003604"/>
    <x v="2"/>
    <x v="1"/>
    <s v="Normal_RBC"/>
    <n v="7.86"/>
    <n v="0"/>
    <n v="0"/>
    <n v="1"/>
    <n v="0"/>
    <n v="0.97899999999999998"/>
    <n v="0.13"/>
    <n v="0.13"/>
    <n v="1"/>
    <n v="0.95899999999999996"/>
    <n v="149"/>
    <n v="45"/>
    <n v="235"/>
    <n v="128"/>
    <n v="124"/>
    <n v="92.156862745098039"/>
    <n v="50.196078431372548"/>
    <n v="48.627450980392155"/>
    <n v="0.50700000000000001"/>
    <x v="2"/>
    <x v="0"/>
    <n v="12457"/>
    <n v="5.98"/>
    <n v="14.4"/>
    <n v="38"/>
    <n v="355347"/>
    <n v="94.5"/>
    <n v="33.799999999999997"/>
    <s v="Raabin_WBC"/>
    <s v="Wright"/>
    <s v="Leica_DM2000"/>
    <n v="40"/>
    <n v="256"/>
    <n v="1.3899999999999999E-2"/>
    <n v="0.92559999999999998"/>
    <n v="0.9546"/>
    <n v="2.9000000000000026E-2"/>
  </r>
  <r>
    <s v="CELL_000846"/>
    <x v="1"/>
    <x v="1"/>
    <s v="Normal_WBC"/>
    <n v="12.59"/>
    <n v="50.3"/>
    <n v="0.53800000000000003"/>
    <n v="0.47899999999999998"/>
    <n v="105.01043841336117"/>
    <n v="0.73099999999999998"/>
    <n v="0.48299999999999998"/>
    <n v="2.71"/>
    <n v="3.1"/>
    <n v="0.79200000000000004"/>
    <n v="457"/>
    <n v="65"/>
    <n v="183"/>
    <n v="176"/>
    <n v="178"/>
    <n v="71.764705882352942"/>
    <n v="69.019607843137251"/>
    <n v="69.803921568627445"/>
    <n v="0.57499999999999996"/>
    <x v="1"/>
    <x v="0"/>
    <n v="5112"/>
    <n v="5.81"/>
    <n v="9.5"/>
    <n v="37.6"/>
    <n v="265643"/>
    <n v="101.9"/>
    <n v="31.8"/>
    <s v="Raabin_WBC"/>
    <s v="Wright"/>
    <s v="Leica_DM2000"/>
    <n v="100"/>
    <n v="360"/>
    <n v="0"/>
    <n v="0.91869999999999996"/>
    <n v="0.97770000000000001"/>
    <n v="5.9000000000000052E-2"/>
  </r>
  <r>
    <s v="CELL_000543"/>
    <x v="1"/>
    <x v="1"/>
    <s v="Normal_WBC"/>
    <n v="10.71"/>
    <n v="58"/>
    <n v="0.51500000000000001"/>
    <n v="0.35"/>
    <n v="165.71428571428572"/>
    <n v="0.87"/>
    <n v="0.35699999999999998"/>
    <n v="2.67"/>
    <n v="3.3"/>
    <n v="0.78"/>
    <n v="385"/>
    <n v="70"/>
    <n v="235"/>
    <n v="150"/>
    <n v="209"/>
    <n v="92.156862745098039"/>
    <n v="58.82352941176471"/>
    <n v="81.960784313725483"/>
    <n v="0.70899999999999996"/>
    <x v="1"/>
    <x v="1"/>
    <n v="7990"/>
    <n v="5.52"/>
    <n v="15.2"/>
    <n v="38.6"/>
    <n v="461911"/>
    <n v="77.8"/>
    <n v="31.5"/>
    <s v="PBC_Dataset"/>
    <s v="Wright"/>
    <s v="Olympus_BX51"/>
    <n v="60"/>
    <n v="512"/>
    <n v="7.3300000000000004E-2"/>
    <n v="0.85640000000000005"/>
    <n v="0.90529999999999999"/>
    <n v="4.8899999999999944E-2"/>
  </r>
  <r>
    <s v="CELL_000092"/>
    <x v="1"/>
    <x v="1"/>
    <s v="Normal_WBC"/>
    <n v="10.38"/>
    <n v="53.5"/>
    <n v="0.47"/>
    <n v="0.45800000000000002"/>
    <n v="116.81222707423581"/>
    <n v="0.75800000000000001"/>
    <n v="0.39400000000000002"/>
    <n v="3.21"/>
    <n v="2.9"/>
    <n v="0.85099999999999998"/>
    <n v="417"/>
    <n v="64"/>
    <n v="243"/>
    <n v="167"/>
    <n v="182"/>
    <n v="95.294117647058812"/>
    <n v="65.490196078431367"/>
    <n v="71.372549019607845"/>
    <n v="0.749"/>
    <x v="1"/>
    <x v="1"/>
    <n v="11604"/>
    <n v="4.01"/>
    <n v="14.3"/>
    <n v="38"/>
    <n v="309687"/>
    <n v="94"/>
    <n v="33.799999999999997"/>
    <s v="Raabin_WBC"/>
    <s v="Wright"/>
    <s v="Olympus_BX51"/>
    <n v="100"/>
    <n v="224"/>
    <n v="5.6399999999999999E-2"/>
    <n v="0.82569999999999999"/>
    <n v="0.98170000000000002"/>
    <n v="0.15600000000000003"/>
  </r>
  <r>
    <s v="CELL_005530"/>
    <x v="11"/>
    <x v="0"/>
    <s v="Infection"/>
    <n v="9.81"/>
    <n v="52.9"/>
    <n v="0.624"/>
    <n v="0.44400000000000001"/>
    <n v="119.14414414414414"/>
    <n v="0.747"/>
    <n v="0.38"/>
    <n v="5.36"/>
    <n v="3.5"/>
    <n v="0.78400000000000003"/>
    <n v="473"/>
    <n v="62"/>
    <n v="206"/>
    <n v="158"/>
    <n v="182"/>
    <n v="80.784313725490193"/>
    <n v="61.96078431372549"/>
    <n v="71.372549019607845"/>
    <n v="0.65"/>
    <x v="1"/>
    <x v="0"/>
    <n v="5618"/>
    <n v="5.3"/>
    <n v="14.7"/>
    <n v="38"/>
    <n v="192673"/>
    <n v="90.6"/>
    <n v="34.4"/>
    <s v="Raabin_WBC"/>
    <s v="May_Grunwald_Giemsa"/>
    <s v="Zeiss_Axio"/>
    <n v="60"/>
    <n v="360"/>
    <n v="0.80510000000000004"/>
    <n v="0.69810000000000005"/>
    <n v="0.71399999999999997"/>
    <n v="1.5899999999999914E-2"/>
  </r>
  <r>
    <s v="CELL_004064"/>
    <x v="8"/>
    <x v="0"/>
    <s v="Leukemia"/>
    <n v="11.52"/>
    <n v="92.6"/>
    <n v="0.40500000000000003"/>
    <n v="0.17499999999999999"/>
    <n v="529.14285714285711"/>
    <n v="0.93"/>
    <n v="0.24399999999999999"/>
    <n v="1.1599999999999999"/>
    <n v="1"/>
    <n v="0.88"/>
    <n v="503"/>
    <n v="121"/>
    <n v="190"/>
    <n v="134"/>
    <n v="232"/>
    <n v="74.509803921568633"/>
    <n v="52.549019607843142"/>
    <n v="90.980392156862749"/>
    <n v="0.73099999999999998"/>
    <x v="1"/>
    <x v="0"/>
    <n v="5095"/>
    <n v="4.83"/>
    <n v="13.3"/>
    <n v="31.9"/>
    <n v="233186"/>
    <n v="88.4"/>
    <n v="32.6"/>
    <s v="CytoData"/>
    <s v="Wright"/>
    <s v="Leica_DM2000"/>
    <n v="100"/>
    <n v="256"/>
    <n v="0.76470000000000005"/>
    <n v="0.97130000000000005"/>
    <n v="0.60609999999999997"/>
    <n v="-0.36520000000000008"/>
  </r>
  <r>
    <s v="CELL_001980"/>
    <x v="4"/>
    <x v="1"/>
    <s v="Normal_WBC"/>
    <n v="17.72"/>
    <n v="63.4"/>
    <n v="0.54100000000000004"/>
    <n v="0.377"/>
    <n v="168.16976127320953"/>
    <n v="0.69599999999999995"/>
    <n v="0.46200000000000002"/>
    <n v="2.2000000000000002"/>
    <n v="1.1000000000000001"/>
    <n v="0.749"/>
    <n v="657"/>
    <n v="105"/>
    <n v="198"/>
    <n v="167"/>
    <n v="188"/>
    <n v="77.64705882352942"/>
    <n v="65.490196078431367"/>
    <n v="73.725490196078439"/>
    <n v="0.59699999999999998"/>
    <x v="1"/>
    <x v="1"/>
    <n v="8908"/>
    <n v="4.3600000000000003"/>
    <n v="11"/>
    <n v="33.299999999999997"/>
    <n v="322537"/>
    <n v="92.9"/>
    <n v="32.5"/>
    <s v="PBC_Dataset"/>
    <s v="Giemsa"/>
    <s v="Olympus_BX51"/>
    <n v="40"/>
    <n v="360"/>
    <n v="0.17680000000000001"/>
    <n v="0.79320000000000002"/>
    <n v="0.88480000000000003"/>
    <n v="9.1600000000000015E-2"/>
  </r>
  <r>
    <s v="CELL_003245"/>
    <x v="2"/>
    <x v="1"/>
    <s v="Normal_RBC"/>
    <n v="7.42"/>
    <n v="0"/>
    <n v="0"/>
    <n v="1"/>
    <n v="0"/>
    <n v="0.90100000000000002"/>
    <n v="0.2"/>
    <n v="0.36"/>
    <n v="1"/>
    <n v="0.90800000000000003"/>
    <n v="153"/>
    <n v="48"/>
    <n v="229"/>
    <n v="126"/>
    <n v="126"/>
    <n v="89.803921568627459"/>
    <n v="49.411764705882355"/>
    <n v="49.411764705882355"/>
    <n v="0.53300000000000003"/>
    <x v="1"/>
    <x v="0"/>
    <n v="4900"/>
    <n v="5.64"/>
    <n v="14"/>
    <n v="47.4"/>
    <n v="332928"/>
    <n v="75.3"/>
    <n v="35"/>
    <s v="CytoData"/>
    <s v="Wright"/>
    <s v="Olympus_BX51"/>
    <n v="100"/>
    <n v="360"/>
    <n v="0.13"/>
    <n v="1"/>
    <n v="0.94469999999999998"/>
    <n v="-5.5300000000000016E-2"/>
  </r>
  <r>
    <s v="CELL_003823"/>
    <x v="7"/>
    <x v="1"/>
    <s v="Normal_Platelet"/>
    <n v="2.0299999999999998"/>
    <n v="0"/>
    <n v="0"/>
    <n v="1"/>
    <n v="0"/>
    <n v="0.79800000000000004"/>
    <n v="0.48899999999999999"/>
    <n v="3.44"/>
    <n v="1"/>
    <n v="0.79800000000000004"/>
    <n v="16"/>
    <n v="17"/>
    <n v="219"/>
    <n v="134"/>
    <n v="171"/>
    <n v="85.882352941176464"/>
    <n v="52.549019607843142"/>
    <n v="67.058823529411754"/>
    <n v="0.56000000000000005"/>
    <x v="2"/>
    <x v="1"/>
    <n v="6816"/>
    <n v="5.84"/>
    <n v="11.2"/>
    <n v="42.2"/>
    <n v="157062"/>
    <n v="75.599999999999994"/>
    <n v="31.8"/>
    <s v="Raabin_WBC"/>
    <s v="Giemsa"/>
    <s v="Leica_DM2000"/>
    <n v="100"/>
    <n v="224"/>
    <n v="0.1731"/>
    <n v="0.84450000000000003"/>
    <n v="0.82579999999999998"/>
    <n v="-1.870000000000005E-2"/>
  </r>
  <r>
    <s v="CELL_003151"/>
    <x v="2"/>
    <x v="1"/>
    <s v="Normal_RBC"/>
    <n v="8.06"/>
    <n v="0"/>
    <n v="0"/>
    <n v="1"/>
    <n v="0"/>
    <n v="0.95799999999999996"/>
    <n v="0.215"/>
    <n v="0.37"/>
    <n v="1"/>
    <n v="0.94599999999999995"/>
    <n v="152"/>
    <n v="49"/>
    <n v="220"/>
    <n v="138"/>
    <n v="116"/>
    <n v="86.274509803921575"/>
    <n v="54.117647058823529"/>
    <n v="45.490196078431374"/>
    <n v="0.59599999999999997"/>
    <x v="1"/>
    <x v="1"/>
    <n v="7675"/>
    <n v="4.8099999999999996"/>
    <n v="13.9"/>
    <n v="46.3"/>
    <n v="297166"/>
    <n v="86.5"/>
    <n v="35.4"/>
    <s v="Raabin_WBC"/>
    <s v="May_Grunwald_Giemsa"/>
    <s v="Leica_DM2000"/>
    <n v="100"/>
    <n v="512"/>
    <n v="0.11409999999999999"/>
    <n v="0.95150000000000001"/>
    <n v="0.85489999999999999"/>
    <n v="-9.6600000000000019E-2"/>
  </r>
  <r>
    <s v="CELL_004806"/>
    <x v="12"/>
    <x v="0"/>
    <s v="Anemia"/>
    <n v="4.32"/>
    <n v="0"/>
    <n v="0"/>
    <n v="1"/>
    <n v="0"/>
    <n v="0.41199999999999998"/>
    <n v="0.85399999999999998"/>
    <n v="0.66"/>
    <n v="1"/>
    <n v="0.73599999999999999"/>
    <n v="80"/>
    <n v="33"/>
    <n v="236"/>
    <n v="129"/>
    <n v="119"/>
    <n v="92.549019607843135"/>
    <n v="50.588235294117645"/>
    <n v="46.666666666666664"/>
    <n v="0.53500000000000003"/>
    <x v="2"/>
    <x v="1"/>
    <n v="8457"/>
    <n v="6.42"/>
    <n v="11.8"/>
    <n v="36.299999999999997"/>
    <n v="331400"/>
    <n v="101.3"/>
    <n v="33.299999999999997"/>
    <s v="Raabin_WBC"/>
    <s v="Giemsa"/>
    <s v="Zeiss_Axio"/>
    <n v="100"/>
    <n v="360"/>
    <n v="0.85740000000000005"/>
    <n v="0.75890000000000002"/>
    <n v="0.60050000000000003"/>
    <n v="-0.15839999999999999"/>
  </r>
  <r>
    <s v="CELL_003952"/>
    <x v="7"/>
    <x v="1"/>
    <s v="Normal_Platelet"/>
    <n v="1.64"/>
    <n v="0"/>
    <n v="0"/>
    <n v="1"/>
    <n v="0"/>
    <n v="0.75700000000000001"/>
    <n v="0.435"/>
    <n v="2.23"/>
    <n v="1"/>
    <n v="0.68200000000000005"/>
    <n v="26"/>
    <n v="24"/>
    <n v="212"/>
    <n v="159"/>
    <n v="173"/>
    <n v="83.137254901960787"/>
    <n v="62.352941176470587"/>
    <n v="67.843137254901961"/>
    <n v="0.52800000000000002"/>
    <x v="1"/>
    <x v="0"/>
    <n v="3574"/>
    <n v="5.17"/>
    <n v="13.7"/>
    <n v="41.2"/>
    <n v="228287"/>
    <n v="82.5"/>
    <n v="33.799999999999997"/>
    <s v="CytoData"/>
    <s v="Giemsa"/>
    <s v="Leica_DM2000"/>
    <n v="60"/>
    <n v="512"/>
    <n v="0.10059999999999999"/>
    <n v="0.83350000000000002"/>
    <n v="0.89539999999999997"/>
    <n v="6.1899999999999955E-2"/>
  </r>
  <r>
    <s v="CELL_004275"/>
    <x v="8"/>
    <x v="0"/>
    <s v="Leukemia"/>
    <n v="14.28"/>
    <n v="86.3"/>
    <n v="0.35199999999999998"/>
    <n v="0.17799999999999999"/>
    <n v="484.83146067415731"/>
    <n v="0.83499999999999996"/>
    <n v="0.32500000000000001"/>
    <n v="0.97"/>
    <n v="1"/>
    <n v="0.78100000000000003"/>
    <n v="675"/>
    <n v="90"/>
    <n v="180"/>
    <n v="143"/>
    <n v="202"/>
    <n v="70.588235294117652"/>
    <n v="56.078431372549019"/>
    <n v="79.215686274509807"/>
    <n v="0.67"/>
    <x v="1"/>
    <x v="0"/>
    <n v="8812"/>
    <n v="5.75"/>
    <n v="16"/>
    <n v="33.9"/>
    <n v="231752"/>
    <n v="94"/>
    <n v="31.5"/>
    <s v="CytoData"/>
    <s v="Wright"/>
    <s v="Zeiss_Axio"/>
    <n v="40"/>
    <n v="360"/>
    <n v="0.6704"/>
    <n v="0.78159999999999996"/>
    <n v="0.8014"/>
    <n v="1.980000000000004E-2"/>
  </r>
  <r>
    <s v="CELL_002965"/>
    <x v="2"/>
    <x v="1"/>
    <s v="Normal_RBC"/>
    <n v="8.0299999999999994"/>
    <n v="0"/>
    <n v="0"/>
    <n v="1"/>
    <n v="0"/>
    <n v="0.877"/>
    <n v="0.188"/>
    <n v="0.39"/>
    <n v="1"/>
    <n v="0.97"/>
    <n v="153"/>
    <n v="45"/>
    <n v="238"/>
    <n v="117"/>
    <n v="130"/>
    <n v="93.333333333333329"/>
    <n v="45.882352941176471"/>
    <n v="50.980392156862742"/>
    <n v="0.41199999999999998"/>
    <x v="2"/>
    <x v="1"/>
    <n v="5994"/>
    <n v="4.13"/>
    <n v="11.3"/>
    <n v="43.7"/>
    <n v="295412"/>
    <n v="89.4"/>
    <n v="33.1"/>
    <s v="PBC_Dataset"/>
    <s v="Giemsa"/>
    <s v="Leica_DM2000"/>
    <n v="100"/>
    <n v="360"/>
    <n v="3.2899999999999999E-2"/>
    <n v="0.97130000000000005"/>
    <n v="0.89529999999999998"/>
    <n v="-7.6000000000000068E-2"/>
  </r>
  <r>
    <s v="CELL_003464"/>
    <x v="2"/>
    <x v="1"/>
    <s v="Normal_RBC"/>
    <n v="7.31"/>
    <n v="0"/>
    <n v="0"/>
    <n v="1"/>
    <n v="0"/>
    <n v="0.91"/>
    <n v="0.24099999999999999"/>
    <n v="0.77"/>
    <n v="1"/>
    <n v="0.98199999999999998"/>
    <n v="188"/>
    <n v="42"/>
    <n v="233"/>
    <n v="123"/>
    <n v="142"/>
    <n v="91.372549019607845"/>
    <n v="48.235294117647058"/>
    <n v="55.686274509803923"/>
    <n v="0.48699999999999999"/>
    <x v="1"/>
    <x v="0"/>
    <n v="9250"/>
    <n v="4.6900000000000004"/>
    <n v="10.8"/>
    <n v="43.7"/>
    <n v="334644"/>
    <n v="82.3"/>
    <n v="32.799999999999997"/>
    <s v="Raabin_WBC"/>
    <s v="Wright"/>
    <s v="Zeiss_Axio"/>
    <n v="100"/>
    <n v="256"/>
    <n v="9.3700000000000006E-2"/>
    <n v="0.96479999999999999"/>
    <n v="0.95809999999999995"/>
    <n v="-6.7000000000000393E-3"/>
  </r>
  <r>
    <s v="CELL_002530"/>
    <x v="10"/>
    <x v="1"/>
    <s v="Normal_WBC"/>
    <n v="13.94"/>
    <n v="59.2"/>
    <n v="0.63500000000000001"/>
    <n v="0.52200000000000002"/>
    <n v="113.40996168582376"/>
    <n v="0.86599999999999999"/>
    <n v="0.442"/>
    <n v="4.8099999999999996"/>
    <n v="2.4"/>
    <n v="0.79900000000000004"/>
    <n v="456"/>
    <n v="74"/>
    <n v="226"/>
    <n v="137"/>
    <n v="170"/>
    <n v="88.627450980392155"/>
    <n v="53.725490196078432"/>
    <n v="66.666666666666657"/>
    <n v="0.54300000000000004"/>
    <x v="0"/>
    <x v="0"/>
    <n v="7344"/>
    <n v="3.48"/>
    <n v="15.1"/>
    <n v="41.3"/>
    <n v="140252"/>
    <n v="85.9"/>
    <n v="33.299999999999997"/>
    <s v="CytoData"/>
    <s v="Wright"/>
    <s v="Zeiss_Axio"/>
    <n v="100"/>
    <n v="512"/>
    <n v="3.04E-2"/>
    <n v="0.89019999999999999"/>
    <n v="0.92100000000000004"/>
    <n v="3.080000000000005E-2"/>
  </r>
  <r>
    <s v="CELL_003968"/>
    <x v="7"/>
    <x v="1"/>
    <s v="Normal_Platelet"/>
    <n v="2.77"/>
    <n v="0"/>
    <n v="0"/>
    <n v="1"/>
    <n v="0"/>
    <n v="0.53700000000000003"/>
    <n v="0.49399999999999999"/>
    <n v="2.8"/>
    <n v="1"/>
    <n v="0.76100000000000001"/>
    <n v="21"/>
    <n v="18"/>
    <n v="221"/>
    <n v="149"/>
    <n v="159"/>
    <n v="86.666666666666671"/>
    <n v="58.431372549019613"/>
    <n v="62.352941176470587"/>
    <n v="0.45500000000000002"/>
    <x v="1"/>
    <x v="0"/>
    <n v="9428"/>
    <n v="5.68"/>
    <n v="13.6"/>
    <n v="37.1"/>
    <n v="174725"/>
    <n v="105.6"/>
    <n v="35.4"/>
    <s v="PBC_Dataset"/>
    <s v="Giemsa"/>
    <s v="Zeiss_Axio"/>
    <n v="100"/>
    <n v="360"/>
    <n v="6.3600000000000004E-2"/>
    <n v="0.87560000000000004"/>
    <n v="0.87160000000000004"/>
    <n v="-4.0000000000000036E-3"/>
  </r>
  <r>
    <s v="CELL_001677"/>
    <x v="5"/>
    <x v="1"/>
    <s v="Normal_WBC"/>
    <n v="8.3699999999999992"/>
    <n v="78.2"/>
    <n v="0.76200000000000001"/>
    <n v="0.17699999999999999"/>
    <n v="441.80790960451981"/>
    <n v="0.89200000000000002"/>
    <n v="0.23899999999999999"/>
    <n v="1.37"/>
    <n v="1.2"/>
    <n v="0.89500000000000002"/>
    <n v="277"/>
    <n v="45"/>
    <n v="184"/>
    <n v="153"/>
    <n v="200"/>
    <n v="72.156862745098039"/>
    <n v="60"/>
    <n v="78.431372549019613"/>
    <n v="0.749"/>
    <x v="2"/>
    <x v="1"/>
    <n v="8542"/>
    <n v="4.03"/>
    <n v="9.6"/>
    <n v="35.9"/>
    <n v="233031"/>
    <n v="91.2"/>
    <n v="33.1"/>
    <s v="Raabin_WBC"/>
    <s v="Wright"/>
    <s v="Leica_DM2000"/>
    <n v="60"/>
    <n v="224"/>
    <n v="0.1414"/>
    <n v="1"/>
    <n v="0.9929"/>
    <n v="-7.0999999999999952E-3"/>
  </r>
  <r>
    <s v="CELL_001049"/>
    <x v="1"/>
    <x v="1"/>
    <s v="Normal_WBC"/>
    <n v="12.53"/>
    <n v="51"/>
    <n v="0.52600000000000002"/>
    <n v="0.40300000000000002"/>
    <n v="126.55086848635234"/>
    <n v="0.72899999999999998"/>
    <n v="0.48199999999999998"/>
    <n v="2.84"/>
    <n v="3.3"/>
    <n v="0.872"/>
    <n v="457"/>
    <n v="85"/>
    <n v="217"/>
    <n v="150"/>
    <n v="215"/>
    <n v="85.098039215686271"/>
    <n v="58.82352941176471"/>
    <n v="84.313725490196077"/>
    <n v="0.69099999999999995"/>
    <x v="0"/>
    <x v="0"/>
    <n v="6613"/>
    <n v="3.91"/>
    <n v="10.5"/>
    <n v="35.9"/>
    <n v="125180"/>
    <n v="73.7"/>
    <n v="35.299999999999997"/>
    <s v="CytoData"/>
    <s v="Wright"/>
    <s v="Zeiss_Axio"/>
    <n v="100"/>
    <n v="224"/>
    <n v="6.4000000000000001E-2"/>
    <n v="0.94410000000000005"/>
    <n v="0.88070000000000004"/>
    <n v="-6.3400000000000012E-2"/>
  </r>
  <r>
    <s v="CELL_002950"/>
    <x v="2"/>
    <x v="1"/>
    <s v="Normal_RBC"/>
    <n v="8.2899999999999991"/>
    <n v="0"/>
    <n v="0"/>
    <n v="1"/>
    <n v="0"/>
    <n v="0.94599999999999995"/>
    <n v="0.20699999999999999"/>
    <n v="0.11"/>
    <n v="1"/>
    <n v="0.90200000000000002"/>
    <n v="174"/>
    <n v="49"/>
    <n v="232"/>
    <n v="133"/>
    <n v="141"/>
    <n v="90.980392156862749"/>
    <n v="52.156862745098046"/>
    <n v="55.294117647058826"/>
    <n v="0.51400000000000001"/>
    <x v="1"/>
    <x v="0"/>
    <n v="7395"/>
    <n v="4.93"/>
    <n v="14.3"/>
    <n v="39.299999999999997"/>
    <n v="243488"/>
    <n v="88.5"/>
    <n v="33.299999999999997"/>
    <s v="CytoData"/>
    <s v="Wright"/>
    <s v="Leica_DM2000"/>
    <n v="40"/>
    <n v="512"/>
    <n v="2.2700000000000001E-2"/>
    <n v="0.81"/>
    <n v="0.87529999999999997"/>
    <n v="6.5299999999999914E-2"/>
  </r>
  <r>
    <s v="CELL_001961"/>
    <x v="4"/>
    <x v="1"/>
    <s v="Normal_WBC"/>
    <n v="14.55"/>
    <n v="58.5"/>
    <n v="0.436"/>
    <n v="0.23499999999999999"/>
    <n v="248.93617021276597"/>
    <n v="0.81"/>
    <n v="0.5"/>
    <n v="1.63"/>
    <n v="1"/>
    <n v="0.66800000000000004"/>
    <n v="605"/>
    <n v="75"/>
    <n v="202"/>
    <n v="170"/>
    <n v="171"/>
    <n v="79.215686274509807"/>
    <n v="66.666666666666657"/>
    <n v="67.058823529411754"/>
    <n v="0.50900000000000001"/>
    <x v="1"/>
    <x v="1"/>
    <n v="9094"/>
    <n v="4.92"/>
    <n v="11.6"/>
    <n v="41"/>
    <n v="137652"/>
    <n v="76.099999999999994"/>
    <n v="34.6"/>
    <s v="Raabin_WBC"/>
    <s v="Giemsa"/>
    <s v="Olympus_BX51"/>
    <n v="40"/>
    <n v="256"/>
    <n v="5.8400000000000001E-2"/>
    <n v="0.90810000000000002"/>
    <n v="0.87470000000000003"/>
    <n v="-3.3399999999999985E-2"/>
  </r>
  <r>
    <s v="CELL_002531"/>
    <x v="10"/>
    <x v="1"/>
    <s v="Normal_WBC"/>
    <n v="12.18"/>
    <n v="49.6"/>
    <n v="0.68400000000000005"/>
    <n v="0.53100000000000003"/>
    <n v="93.408662900188318"/>
    <n v="0.77900000000000003"/>
    <n v="0.52800000000000002"/>
    <n v="4.37"/>
    <n v="2.7"/>
    <n v="0.81499999999999995"/>
    <n v="467"/>
    <n v="61"/>
    <n v="249"/>
    <n v="153"/>
    <n v="151"/>
    <n v="97.647058823529406"/>
    <n v="60"/>
    <n v="59.215686274509807"/>
    <n v="0.58499999999999996"/>
    <x v="1"/>
    <x v="1"/>
    <n v="12033"/>
    <n v="5.27"/>
    <n v="14"/>
    <n v="33.299999999999997"/>
    <n v="290486"/>
    <n v="94.4"/>
    <n v="34"/>
    <s v="Raabin_WBC"/>
    <s v="Wright"/>
    <s v="Zeiss_Axio"/>
    <n v="100"/>
    <n v="360"/>
    <n v="0.11600000000000001"/>
    <n v="1"/>
    <n v="0.878"/>
    <n v="-0.122"/>
  </r>
  <r>
    <s v="CELL_004991"/>
    <x v="17"/>
    <x v="0"/>
    <s v="Sickle_Cell_Anemia"/>
    <n v="6.86"/>
    <n v="0"/>
    <n v="0"/>
    <n v="1"/>
    <n v="0"/>
    <n v="0.46400000000000002"/>
    <n v="0.89400000000000002"/>
    <n v="0.81"/>
    <n v="1"/>
    <n v="0.71199999999999997"/>
    <n v="164"/>
    <n v="62"/>
    <n v="221"/>
    <n v="122"/>
    <n v="129"/>
    <n v="86.666666666666671"/>
    <n v="47.843137254901961"/>
    <n v="50.588235294117645"/>
    <n v="0.497"/>
    <x v="1"/>
    <x v="0"/>
    <n v="8847"/>
    <n v="4.78"/>
    <n v="16.2"/>
    <n v="45.3"/>
    <n v="339455"/>
    <n v="93.3"/>
    <n v="33.700000000000003"/>
    <s v="Raabin_WBC"/>
    <s v="Giemsa"/>
    <s v="Leica_DM2000"/>
    <n v="60"/>
    <n v="224"/>
    <n v="0.96740000000000004"/>
    <n v="0.88680000000000003"/>
    <n v="0.76400000000000001"/>
    <n v="-0.12280000000000002"/>
  </r>
  <r>
    <s v="CELL_004809"/>
    <x v="12"/>
    <x v="0"/>
    <s v="Anemia"/>
    <n v="4.2699999999999996"/>
    <n v="0"/>
    <n v="0"/>
    <n v="1"/>
    <n v="0"/>
    <n v="0.502"/>
    <n v="0.67300000000000004"/>
    <n v="0.7"/>
    <n v="1"/>
    <n v="0.80400000000000005"/>
    <n v="63"/>
    <n v="33"/>
    <n v="231"/>
    <n v="108"/>
    <n v="124"/>
    <n v="90.588235294117652"/>
    <n v="42.352941176470587"/>
    <n v="48.627450980392155"/>
    <n v="0.46899999999999997"/>
    <x v="1"/>
    <x v="0"/>
    <n v="5398"/>
    <n v="3.9"/>
    <n v="15.2"/>
    <n v="42"/>
    <n v="447859"/>
    <n v="76.3"/>
    <n v="33.200000000000003"/>
    <s v="Raabin_WBC"/>
    <s v="Giemsa"/>
    <s v="Zeiss_Axio"/>
    <n v="100"/>
    <n v="256"/>
    <n v="0.83020000000000005"/>
    <n v="0.6482"/>
    <n v="0.86170000000000002"/>
    <n v="0.21350000000000002"/>
  </r>
  <r>
    <s v="CELL_003785"/>
    <x v="7"/>
    <x v="1"/>
    <s v="Normal_Platelet"/>
    <n v="2.87"/>
    <n v="0"/>
    <n v="0"/>
    <n v="1"/>
    <n v="0"/>
    <n v="0.90200000000000002"/>
    <n v="0.439"/>
    <n v="3.35"/>
    <n v="1"/>
    <n v="0.89100000000000001"/>
    <n v="44"/>
    <n v="12"/>
    <n v="204"/>
    <n v="159"/>
    <n v="176"/>
    <n v="80"/>
    <n v="62.352941176470587"/>
    <n v="69.019607843137251"/>
    <n v="0.55800000000000005"/>
    <x v="2"/>
    <x v="1"/>
    <n v="7476"/>
    <n v="5.04"/>
    <n v="16.399999999999999"/>
    <n v="34.700000000000003"/>
    <n v="230955"/>
    <n v="79.2"/>
    <n v="36.5"/>
    <s v="Raabin_WBC"/>
    <s v="Wright"/>
    <s v="Zeiss_Axio"/>
    <n v="60"/>
    <n v="224"/>
    <n v="0.1208"/>
    <n v="0.84379999999999999"/>
    <n v="0.88800000000000001"/>
    <n v="4.4200000000000017E-2"/>
  </r>
  <r>
    <s v="CELL_000238"/>
    <x v="1"/>
    <x v="1"/>
    <s v="Normal_WBC"/>
    <n v="12.21"/>
    <n v="45.9"/>
    <n v="0.58599999999999997"/>
    <n v="0.496"/>
    <n v="92.540322580645153"/>
    <n v="0.77500000000000002"/>
    <n v="0.56999999999999995"/>
    <n v="2.86"/>
    <n v="3.3"/>
    <n v="0.8"/>
    <n v="416"/>
    <n v="69"/>
    <n v="188"/>
    <n v="151"/>
    <n v="183"/>
    <n v="73.725490196078439"/>
    <n v="59.215686274509807"/>
    <n v="71.764705882352942"/>
    <n v="0.73599999999999999"/>
    <x v="2"/>
    <x v="1"/>
    <n v="12505"/>
    <n v="5.09"/>
    <n v="18.600000000000001"/>
    <n v="41.5"/>
    <n v="228639"/>
    <n v="100.4"/>
    <n v="35"/>
    <s v="PBC_Dataset"/>
    <s v="Wright"/>
    <s v="Olympus_BX51"/>
    <n v="60"/>
    <n v="360"/>
    <n v="5.8999999999999997E-2"/>
    <n v="0.85589999999999999"/>
    <n v="0.91239999999999999"/>
    <n v="5.6499999999999995E-2"/>
  </r>
  <r>
    <s v="CELL_004035"/>
    <x v="8"/>
    <x v="0"/>
    <s v="Leukemia"/>
    <n v="16.38"/>
    <n v="78"/>
    <n v="0.45"/>
    <n v="0.158"/>
    <n v="493.67088607594934"/>
    <n v="0.81799999999999995"/>
    <n v="0.20399999999999999"/>
    <n v="0.62"/>
    <n v="1"/>
    <n v="0.87"/>
    <n v="799"/>
    <n v="98"/>
    <n v="189"/>
    <n v="143"/>
    <n v="204"/>
    <n v="74.117647058823536"/>
    <n v="56.078431372549019"/>
    <n v="80"/>
    <n v="0.69799999999999995"/>
    <x v="1"/>
    <x v="1"/>
    <n v="4388"/>
    <n v="5.24"/>
    <n v="13.1"/>
    <n v="53.3"/>
    <n v="262378"/>
    <n v="87.3"/>
    <n v="32.200000000000003"/>
    <s v="Raabin_WBC"/>
    <s v="Giemsa"/>
    <s v="Zeiss_Axio"/>
    <n v="60"/>
    <n v="360"/>
    <n v="0.87339999999999995"/>
    <n v="0.66090000000000004"/>
    <n v="0.85850000000000004"/>
    <n v="0.1976"/>
  </r>
  <r>
    <s v="CELL_004435"/>
    <x v="13"/>
    <x v="0"/>
    <s v="Leukemia"/>
    <n v="11.02"/>
    <n v="90"/>
    <n v="0.51700000000000002"/>
    <n v="0.20399999999999999"/>
    <n v="441.1764705882353"/>
    <n v="0.83099999999999996"/>
    <n v="0.30099999999999999"/>
    <n v="0.44"/>
    <n v="1"/>
    <n v="0.83099999999999996"/>
    <n v="551"/>
    <n v="97"/>
    <n v="188"/>
    <n v="143"/>
    <n v="188"/>
    <n v="73.725490196078439"/>
    <n v="56.078431372549019"/>
    <n v="73.725490196078439"/>
    <n v="0.745"/>
    <x v="2"/>
    <x v="0"/>
    <n v="6642"/>
    <n v="3.81"/>
    <n v="16.3"/>
    <n v="43.9"/>
    <n v="284631"/>
    <n v="94.4"/>
    <n v="33.299999999999997"/>
    <s v="PBC_Dataset"/>
    <s v="Giemsa"/>
    <s v="Leica_DM2000"/>
    <n v="60"/>
    <n v="512"/>
    <n v="0.77559999999999996"/>
    <n v="0.86650000000000005"/>
    <n v="0.76980000000000004"/>
    <n v="-9.6700000000000008E-2"/>
  </r>
  <r>
    <s v="CELL_001134"/>
    <x v="5"/>
    <x v="1"/>
    <s v="Normal_WBC"/>
    <n v="8.0399999999999991"/>
    <n v="76.400000000000006"/>
    <n v="0.88"/>
    <n v="0.11700000000000001"/>
    <n v="652.991452991453"/>
    <n v="0.81299999999999994"/>
    <n v="0.28899999999999998"/>
    <n v="0.97"/>
    <n v="1"/>
    <n v="0.89"/>
    <n v="360"/>
    <n v="48"/>
    <n v="203"/>
    <n v="173"/>
    <n v="190"/>
    <n v="79.607843137254903"/>
    <n v="67.843137254901961"/>
    <n v="74.509803921568633"/>
    <n v="0.67500000000000004"/>
    <x v="1"/>
    <x v="0"/>
    <n v="8917"/>
    <n v="5.43"/>
    <n v="16.100000000000001"/>
    <n v="40.1"/>
    <n v="157755"/>
    <n v="92.6"/>
    <n v="33.200000000000003"/>
    <s v="Raabin_WBC"/>
    <s v="Giemsa"/>
    <s v="Olympus_BX51"/>
    <n v="40"/>
    <n v="256"/>
    <n v="0.158"/>
    <n v="0.89570000000000005"/>
    <n v="0.98399999999999999"/>
    <n v="8.8299999999999934E-2"/>
  </r>
  <r>
    <s v="CELL_002881"/>
    <x v="2"/>
    <x v="1"/>
    <s v="Normal_RBC"/>
    <n v="7.59"/>
    <n v="0"/>
    <n v="0"/>
    <n v="1"/>
    <n v="0"/>
    <n v="0.90200000000000002"/>
    <n v="0.16900000000000001"/>
    <n v="0.68"/>
    <n v="1"/>
    <n v="0.873"/>
    <n v="173"/>
    <n v="51"/>
    <n v="231"/>
    <n v="124"/>
    <n v="142"/>
    <n v="90.588235294117652"/>
    <n v="48.627450980392155"/>
    <n v="55.686274509803923"/>
    <n v="0.48599999999999999"/>
    <x v="0"/>
    <x v="0"/>
    <n v="8960"/>
    <n v="4.76"/>
    <n v="17.5"/>
    <n v="34.799999999999997"/>
    <n v="308009"/>
    <n v="79.400000000000006"/>
    <n v="35.200000000000003"/>
    <s v="Raabin_WBC"/>
    <s v="Giemsa"/>
    <s v="Zeiss_Axio"/>
    <n v="100"/>
    <n v="360"/>
    <n v="9.8299999999999998E-2"/>
    <n v="0.87150000000000005"/>
    <n v="0.92859999999999998"/>
    <n v="5.7099999999999929E-2"/>
  </r>
  <r>
    <s v="CELL_001806"/>
    <x v="5"/>
    <x v="1"/>
    <s v="Normal_WBC"/>
    <n v="7.41"/>
    <n v="77.8"/>
    <n v="0.78800000000000003"/>
    <n v="0.2"/>
    <n v="388.99999999999994"/>
    <n v="0.85899999999999999"/>
    <n v="0.22600000000000001"/>
    <n v="1.0900000000000001"/>
    <n v="1.1000000000000001"/>
    <n v="0.94399999999999995"/>
    <n v="297"/>
    <n v="59"/>
    <n v="181"/>
    <n v="156"/>
    <n v="208"/>
    <n v="70.980392156862749"/>
    <n v="61.176470588235297"/>
    <n v="81.568627450980387"/>
    <n v="0.623"/>
    <x v="1"/>
    <x v="1"/>
    <n v="3707"/>
    <n v="4.1399999999999997"/>
    <n v="12.1"/>
    <n v="35.299999999999997"/>
    <n v="299380"/>
    <n v="75.8"/>
    <n v="35.9"/>
    <s v="Raabin_WBC"/>
    <s v="Wright"/>
    <s v="Olympus_BX51"/>
    <n v="60"/>
    <n v="512"/>
    <n v="0.1008"/>
    <n v="0.88580000000000003"/>
    <n v="0.85650000000000004"/>
    <n v="-2.9299999999999993E-2"/>
  </r>
  <r>
    <s v="CELL_004864"/>
    <x v="15"/>
    <x v="0"/>
    <s v="Anemia"/>
    <n v="7.65"/>
    <n v="0"/>
    <n v="0"/>
    <n v="1"/>
    <n v="0"/>
    <n v="1"/>
    <n v="9.9000000000000005E-2"/>
    <n v="0.71"/>
    <n v="1"/>
    <n v="0.998"/>
    <n v="159"/>
    <n v="41"/>
    <n v="237"/>
    <n v="127"/>
    <n v="129"/>
    <n v="92.941176470588232"/>
    <n v="49.803921568627452"/>
    <n v="50.588235294117645"/>
    <n v="0.56399999999999995"/>
    <x v="1"/>
    <x v="1"/>
    <n v="2682"/>
    <n v="4.43"/>
    <n v="13.8"/>
    <n v="39.299999999999997"/>
    <n v="414782"/>
    <n v="71.5"/>
    <n v="35.1"/>
    <s v="PBC_Dataset"/>
    <s v="Wright"/>
    <s v="Leica_DM2000"/>
    <n v="60"/>
    <n v="256"/>
    <n v="0.74619999999999997"/>
    <n v="0.78920000000000001"/>
    <n v="1"/>
    <n v="0.21079999999999999"/>
  </r>
  <r>
    <s v="CELL_000164"/>
    <x v="1"/>
    <x v="1"/>
    <s v="Normal_WBC"/>
    <n v="13.56"/>
    <n v="51.4"/>
    <n v="0.624"/>
    <n v="0.55900000000000005"/>
    <n v="91.949910554561711"/>
    <n v="0.85299999999999998"/>
    <n v="0.38800000000000001"/>
    <n v="3.03"/>
    <n v="2.6"/>
    <n v="0.83599999999999997"/>
    <n v="364"/>
    <n v="65"/>
    <n v="192"/>
    <n v="153"/>
    <n v="184"/>
    <n v="75.294117647058826"/>
    <n v="60"/>
    <n v="72.156862745098039"/>
    <n v="0.66900000000000004"/>
    <x v="1"/>
    <x v="1"/>
    <n v="5498"/>
    <n v="4.05"/>
    <n v="13.9"/>
    <n v="37.1"/>
    <n v="177553"/>
    <n v="88.8"/>
    <n v="31.1"/>
    <s v="Raabin_WBC"/>
    <s v="Wright"/>
    <s v="Leica_DM2000"/>
    <n v="100"/>
    <n v="224"/>
    <n v="0.12790000000000001"/>
    <n v="0.88480000000000003"/>
    <n v="0.92600000000000005"/>
    <n v="4.1200000000000014E-2"/>
  </r>
  <r>
    <s v="CELL_004438"/>
    <x v="13"/>
    <x v="0"/>
    <s v="Leukemia"/>
    <n v="12.74"/>
    <n v="76.5"/>
    <n v="0.501"/>
    <n v="0.14099999999999999"/>
    <n v="542.55319148936178"/>
    <n v="0.91400000000000003"/>
    <n v="0.22800000000000001"/>
    <n v="0.77"/>
    <n v="1.1000000000000001"/>
    <n v="0.97899999999999998"/>
    <n v="611"/>
    <n v="98"/>
    <n v="203"/>
    <n v="143"/>
    <n v="205"/>
    <n v="79.607843137254903"/>
    <n v="56.078431372549019"/>
    <n v="80.392156862745097"/>
    <n v="0.67300000000000004"/>
    <x v="2"/>
    <x v="1"/>
    <n v="8018"/>
    <n v="6.28"/>
    <n v="12.5"/>
    <n v="39.5"/>
    <n v="366019"/>
    <n v="97.3"/>
    <n v="35.4"/>
    <s v="Raabin_WBC"/>
    <s v="Giemsa"/>
    <s v="Olympus_BX51"/>
    <n v="100"/>
    <n v="224"/>
    <n v="0.92800000000000005"/>
    <n v="0.89929999999999999"/>
    <n v="0.81110000000000004"/>
    <n v="-8.8199999999999945E-2"/>
  </r>
  <r>
    <s v="CELL_005592"/>
    <x v="3"/>
    <x v="0"/>
    <s v="Infection"/>
    <n v="14.3"/>
    <n v="59.1"/>
    <n v="0.63700000000000001"/>
    <n v="0.34"/>
    <n v="173.8235294117647"/>
    <n v="0.84199999999999997"/>
    <n v="0.48599999999999999"/>
    <n v="0.79"/>
    <n v="1.3"/>
    <n v="0.80500000000000005"/>
    <n v="543"/>
    <n v="89"/>
    <n v="194"/>
    <n v="152"/>
    <n v="209"/>
    <n v="76.078431372549019"/>
    <n v="59.607843137254903"/>
    <n v="81.960784313725483"/>
    <n v="0.70499999999999996"/>
    <x v="1"/>
    <x v="0"/>
    <n v="7195"/>
    <n v="4.66"/>
    <n v="13.3"/>
    <n v="49.4"/>
    <n v="125560"/>
    <n v="92.7"/>
    <n v="32.299999999999997"/>
    <s v="CytoData"/>
    <s v="Giemsa"/>
    <s v="Olympus_BX51"/>
    <n v="100"/>
    <n v="512"/>
    <n v="0.81889999999999996"/>
    <n v="0.58960000000000001"/>
    <n v="0.68269999999999997"/>
    <n v="9.3099999999999961E-2"/>
  </r>
  <r>
    <s v="CELL_005671"/>
    <x v="3"/>
    <x v="0"/>
    <s v="Infection"/>
    <n v="16.46"/>
    <n v="69.2"/>
    <n v="0.52400000000000002"/>
    <n v="0.17299999999999999"/>
    <n v="400.00000000000006"/>
    <n v="0.65500000000000003"/>
    <n v="0.42899999999999999"/>
    <n v="1.59"/>
    <n v="1.1000000000000001"/>
    <n v="0.78"/>
    <n v="597"/>
    <n v="81"/>
    <n v="195"/>
    <n v="165"/>
    <n v="198"/>
    <n v="76.470588235294116"/>
    <n v="64.705882352941174"/>
    <n v="77.64705882352942"/>
    <n v="0.71199999999999997"/>
    <x v="1"/>
    <x v="0"/>
    <n v="5475"/>
    <n v="5.13"/>
    <n v="11.3"/>
    <n v="44.5"/>
    <n v="282003"/>
    <n v="79.2"/>
    <n v="34.299999999999997"/>
    <s v="PBC_Dataset"/>
    <s v="Wright"/>
    <s v="Olympus_BX51"/>
    <n v="60"/>
    <n v="360"/>
    <n v="0.80889999999999995"/>
    <n v="0.89659999999999995"/>
    <n v="0.81259999999999999"/>
    <n v="-8.3999999999999964E-2"/>
  </r>
  <r>
    <s v="CELL_004341"/>
    <x v="13"/>
    <x v="0"/>
    <s v="Leukemia"/>
    <n v="11.99"/>
    <n v="85.4"/>
    <n v="0.33200000000000002"/>
    <n v="0.114"/>
    <n v="749.12280701754389"/>
    <n v="0.85299999999999998"/>
    <n v="0.19900000000000001"/>
    <n v="0.95"/>
    <n v="1"/>
    <n v="0.83699999999999997"/>
    <n v="620"/>
    <n v="102"/>
    <n v="186"/>
    <n v="178"/>
    <n v="221"/>
    <n v="72.941176470588232"/>
    <n v="69.803921568627445"/>
    <n v="86.666666666666671"/>
    <n v="0.874"/>
    <x v="0"/>
    <x v="1"/>
    <n v="6403"/>
    <n v="6.22"/>
    <n v="15.3"/>
    <n v="48.5"/>
    <n v="378984"/>
    <n v="106"/>
    <n v="33.799999999999997"/>
    <s v="CytoData"/>
    <s v="Giemsa"/>
    <s v="Zeiss_Axio"/>
    <n v="100"/>
    <n v="512"/>
    <n v="0.76439999999999997"/>
    <n v="0.79249999999999998"/>
    <n v="0.79600000000000004"/>
    <n v="3.5000000000000586E-3"/>
  </r>
  <r>
    <s v="CELL_004410"/>
    <x v="13"/>
    <x v="0"/>
    <s v="Leukemia"/>
    <n v="11.91"/>
    <n v="81.099999999999994"/>
    <n v="0.42499999999999999"/>
    <n v="0.14299999999999999"/>
    <n v="567.13286713286709"/>
    <n v="0.79200000000000004"/>
    <n v="0.26300000000000001"/>
    <n v="1.03"/>
    <n v="1"/>
    <n v="0.91300000000000003"/>
    <n v="560"/>
    <n v="87"/>
    <n v="169"/>
    <n v="161"/>
    <n v="191"/>
    <n v="66.274509803921561"/>
    <n v="63.13725490196078"/>
    <n v="74.901960784313729"/>
    <n v="0.68500000000000005"/>
    <x v="1"/>
    <x v="0"/>
    <n v="8471"/>
    <n v="5.17"/>
    <n v="13.6"/>
    <n v="42.1"/>
    <n v="376051"/>
    <n v="101.6"/>
    <n v="33.5"/>
    <s v="PBC_Dataset"/>
    <s v="Giemsa"/>
    <s v="Olympus_BX51"/>
    <n v="100"/>
    <n v="512"/>
    <n v="0.64580000000000004"/>
    <n v="0.71919999999999995"/>
    <n v="0.67230000000000001"/>
    <n v="-4.6899999999999942E-2"/>
  </r>
  <r>
    <s v="CELL_004240"/>
    <x v="8"/>
    <x v="0"/>
    <s v="Leukemia"/>
    <n v="15.92"/>
    <n v="80.5"/>
    <n v="0.35099999999999998"/>
    <n v="0.14099999999999999"/>
    <n v="570.92198581560285"/>
    <n v="0.84799999999999998"/>
    <n v="0.17299999999999999"/>
    <n v="1.23"/>
    <n v="1"/>
    <n v="0.86899999999999999"/>
    <n v="658"/>
    <n v="112"/>
    <n v="196"/>
    <n v="147"/>
    <n v="200"/>
    <n v="76.862745098039227"/>
    <n v="57.647058823529406"/>
    <n v="78.431372549019613"/>
    <n v="0.75"/>
    <x v="0"/>
    <x v="1"/>
    <n v="5832"/>
    <n v="5.34"/>
    <n v="11.8"/>
    <n v="42.2"/>
    <n v="283135"/>
    <n v="76.599999999999994"/>
    <n v="30.2"/>
    <s v="PBC_Dataset"/>
    <s v="Giemsa"/>
    <s v="Zeiss_Axio"/>
    <n v="60"/>
    <n v="224"/>
    <n v="0.93600000000000005"/>
    <n v="0.80489999999999995"/>
    <n v="0.75609999999999999"/>
    <n v="-4.8799999999999955E-2"/>
  </r>
  <r>
    <s v="CELL_000266"/>
    <x v="1"/>
    <x v="1"/>
    <s v="Normal_WBC"/>
    <n v="12.97"/>
    <n v="54.8"/>
    <n v="0.503"/>
    <n v="0.47"/>
    <n v="116.59574468085107"/>
    <n v="0.81100000000000005"/>
    <n v="0.33400000000000002"/>
    <n v="3.28"/>
    <n v="4.2"/>
    <n v="0.92300000000000004"/>
    <n v="462"/>
    <n v="86"/>
    <n v="200"/>
    <n v="170"/>
    <n v="205"/>
    <n v="78.431372549019613"/>
    <n v="66.666666666666657"/>
    <n v="80.392156862745097"/>
    <n v="0.58699999999999997"/>
    <x v="1"/>
    <x v="0"/>
    <n v="5786"/>
    <n v="2.9"/>
    <n v="12.3"/>
    <n v="33.5"/>
    <n v="99256"/>
    <n v="81.3"/>
    <n v="31.8"/>
    <s v="Raabin_WBC"/>
    <s v="Giemsa"/>
    <s v="Olympus_BX51"/>
    <n v="100"/>
    <n v="512"/>
    <n v="4.2099999999999999E-2"/>
    <n v="0.81520000000000004"/>
    <n v="0.90039999999999998"/>
    <n v="8.5199999999999942E-2"/>
  </r>
  <r>
    <s v="CELL_002002"/>
    <x v="4"/>
    <x v="1"/>
    <s v="Normal_WBC"/>
    <n v="14.74"/>
    <n v="56.9"/>
    <n v="0.53800000000000003"/>
    <n v="0.23100000000000001"/>
    <n v="246.32034632034629"/>
    <n v="0.755"/>
    <n v="0.38200000000000001"/>
    <n v="2.38"/>
    <n v="1"/>
    <n v="0.76500000000000001"/>
    <n v="645"/>
    <n v="97"/>
    <n v="187"/>
    <n v="177"/>
    <n v="187"/>
    <n v="73.333333333333329"/>
    <n v="69.411764705882348"/>
    <n v="73.333333333333329"/>
    <n v="0.41499999999999998"/>
    <x v="1"/>
    <x v="1"/>
    <n v="7276"/>
    <n v="3.8"/>
    <n v="13.3"/>
    <n v="40.299999999999997"/>
    <n v="138075"/>
    <n v="85"/>
    <n v="36.5"/>
    <s v="PBC_Dataset"/>
    <s v="Giemsa"/>
    <s v="Leica_DM2000"/>
    <n v="40"/>
    <n v="224"/>
    <n v="4.0599999999999997E-2"/>
    <n v="0.85629999999999995"/>
    <n v="0.89649999999999996"/>
    <n v="4.0200000000000014E-2"/>
  </r>
  <r>
    <s v="CELL_001812"/>
    <x v="5"/>
    <x v="1"/>
    <s v="Normal_WBC"/>
    <n v="8.91"/>
    <n v="80.900000000000006"/>
    <n v="0.83099999999999996"/>
    <n v="0.20799999999999999"/>
    <n v="388.94230769230774"/>
    <n v="0.871"/>
    <n v="0.23"/>
    <n v="1.29"/>
    <n v="1.1000000000000001"/>
    <n v="0.95899999999999996"/>
    <n v="236"/>
    <n v="54"/>
    <n v="210"/>
    <n v="136"/>
    <n v="196"/>
    <n v="82.35294117647058"/>
    <n v="53.333333333333336"/>
    <n v="76.862745098039227"/>
    <n v="0.67300000000000004"/>
    <x v="1"/>
    <x v="0"/>
    <n v="8377"/>
    <n v="5.0199999999999996"/>
    <n v="15.6"/>
    <n v="41.2"/>
    <n v="280289"/>
    <n v="88.6"/>
    <n v="32.799999999999997"/>
    <s v="Raabin_WBC"/>
    <s v="May_Grunwald_Giemsa"/>
    <s v="Leica_DM2000"/>
    <n v="100"/>
    <n v="512"/>
    <n v="0.1196"/>
    <n v="0.87790000000000001"/>
    <n v="0.84709999999999996"/>
    <n v="-3.080000000000005E-2"/>
  </r>
  <r>
    <s v="CELL_003278"/>
    <x v="2"/>
    <x v="1"/>
    <s v="Normal_RBC"/>
    <n v="7.5"/>
    <n v="0"/>
    <n v="0"/>
    <n v="1"/>
    <n v="0"/>
    <n v="0.85299999999999998"/>
    <n v="0.18"/>
    <n v="0.79"/>
    <n v="1"/>
    <n v="0.97"/>
    <n v="199"/>
    <n v="39"/>
    <n v="236"/>
    <n v="130"/>
    <n v="129"/>
    <n v="92.549019607843135"/>
    <n v="50.980392156862742"/>
    <n v="50.588235294117645"/>
    <n v="0.6"/>
    <x v="0"/>
    <x v="0"/>
    <n v="9353"/>
    <n v="5.66"/>
    <n v="10.6"/>
    <n v="39.1"/>
    <n v="237386"/>
    <n v="86.8"/>
    <n v="35.299999999999997"/>
    <s v="CytoData"/>
    <s v="Wright"/>
    <s v="Olympus_BX51"/>
    <n v="60"/>
    <n v="224"/>
    <n v="0.1278"/>
    <n v="1"/>
    <n v="0.95009999999999994"/>
    <n v="-4.9900000000000055E-2"/>
  </r>
  <r>
    <s v="CELL_005685"/>
    <x v="3"/>
    <x v="0"/>
    <s v="Infection"/>
    <n v="15.72"/>
    <n v="74.400000000000006"/>
    <n v="0.59699999999999998"/>
    <n v="0.309"/>
    <n v="240.77669902912623"/>
    <n v="0.84899999999999998"/>
    <n v="0.29799999999999999"/>
    <n v="1.1399999999999999"/>
    <n v="1"/>
    <n v="0.83399999999999996"/>
    <n v="556"/>
    <n v="87"/>
    <n v="200"/>
    <n v="134"/>
    <n v="187"/>
    <n v="78.431372549019613"/>
    <n v="52.549019607843142"/>
    <n v="73.333333333333329"/>
    <n v="0.74"/>
    <x v="2"/>
    <x v="1"/>
    <n v="5934"/>
    <n v="4.09"/>
    <n v="16.399999999999999"/>
    <n v="38.9"/>
    <n v="328516"/>
    <n v="92.6"/>
    <n v="34.299999999999997"/>
    <s v="PBC_Dataset"/>
    <s v="Giemsa"/>
    <s v="Leica_DM2000"/>
    <n v="60"/>
    <n v="224"/>
    <n v="0.82179999999999997"/>
    <n v="0.65490000000000004"/>
    <n v="0.70820000000000005"/>
    <n v="5.3300000000000014E-2"/>
  </r>
  <r>
    <s v="CELL_002979"/>
    <x v="2"/>
    <x v="1"/>
    <s v="Normal_RBC"/>
    <n v="7.63"/>
    <n v="0"/>
    <n v="0"/>
    <n v="1"/>
    <n v="0"/>
    <n v="0.86399999999999999"/>
    <n v="0.17299999999999999"/>
    <n v="0.28999999999999998"/>
    <n v="1"/>
    <n v="1"/>
    <n v="173"/>
    <n v="47"/>
    <n v="230"/>
    <n v="128"/>
    <n v="141"/>
    <n v="90.196078431372555"/>
    <n v="50.196078431372548"/>
    <n v="55.294117647058826"/>
    <n v="0.46899999999999997"/>
    <x v="1"/>
    <x v="0"/>
    <n v="7825"/>
    <n v="5.2"/>
    <n v="14.9"/>
    <n v="44.5"/>
    <n v="213487"/>
    <n v="91.6"/>
    <n v="33.5"/>
    <s v="CytoData"/>
    <s v="May_Grunwald_Giemsa"/>
    <s v="Olympus_BX51"/>
    <n v="40"/>
    <n v="256"/>
    <n v="4.02E-2"/>
    <n v="1"/>
    <n v="1"/>
    <n v="0"/>
  </r>
  <r>
    <s v="CELL_004175"/>
    <x v="8"/>
    <x v="0"/>
    <s v="Leukemia"/>
    <n v="15.29"/>
    <n v="81.400000000000006"/>
    <n v="0.44600000000000001"/>
    <n v="0.23599999999999999"/>
    <n v="344.9152542372882"/>
    <n v="0.77"/>
    <n v="0.38300000000000001"/>
    <n v="1.08"/>
    <n v="1.1000000000000001"/>
    <n v="0.878"/>
    <n v="537"/>
    <n v="98"/>
    <n v="219"/>
    <n v="157"/>
    <n v="198"/>
    <n v="85.882352941176464"/>
    <n v="61.568627450980394"/>
    <n v="77.64705882352942"/>
    <n v="0.745"/>
    <x v="1"/>
    <x v="1"/>
    <n v="4540"/>
    <n v="5.24"/>
    <n v="9.9"/>
    <n v="26.6"/>
    <n v="285718"/>
    <n v="98.4"/>
    <n v="33.9"/>
    <s v="Raabin_WBC"/>
    <s v="Wright"/>
    <s v="Olympus_BX51"/>
    <n v="40"/>
    <n v="512"/>
    <n v="0.85260000000000002"/>
    <n v="0.80310000000000004"/>
    <n v="0.91200000000000003"/>
    <n v="0.1089"/>
  </r>
  <r>
    <s v="CELL_002907"/>
    <x v="2"/>
    <x v="1"/>
    <s v="Normal_RBC"/>
    <n v="7.44"/>
    <n v="0"/>
    <n v="0"/>
    <n v="1"/>
    <n v="0"/>
    <n v="0.83799999999999997"/>
    <n v="0.17899999999999999"/>
    <n v="0.77"/>
    <n v="1"/>
    <n v="0.93400000000000005"/>
    <n v="208"/>
    <n v="60"/>
    <n v="232"/>
    <n v="133"/>
    <n v="118"/>
    <n v="90.980392156862749"/>
    <n v="52.156862745098046"/>
    <n v="46.274509803921568"/>
    <n v="0.51800000000000002"/>
    <x v="0"/>
    <x v="0"/>
    <n v="6211"/>
    <n v="5.03"/>
    <n v="12.8"/>
    <n v="39.5"/>
    <n v="111246"/>
    <n v="85.3"/>
    <n v="34.799999999999997"/>
    <s v="CytoData"/>
    <s v="Wright"/>
    <s v="Leica_DM2000"/>
    <n v="40"/>
    <n v="512"/>
    <n v="0.11650000000000001"/>
    <n v="0.92700000000000005"/>
    <n v="0.92600000000000005"/>
    <n v="-1.0000000000000009E-3"/>
  </r>
  <r>
    <s v="CELL_004619"/>
    <x v="16"/>
    <x v="0"/>
    <s v="Anemia"/>
    <n v="7.97"/>
    <n v="0"/>
    <n v="0"/>
    <n v="1"/>
    <n v="0"/>
    <n v="0.52200000000000002"/>
    <n v="0.83099999999999996"/>
    <n v="0.4"/>
    <n v="1"/>
    <n v="0.89300000000000002"/>
    <n v="164"/>
    <n v="52"/>
    <n v="228"/>
    <n v="145"/>
    <n v="125"/>
    <n v="89.411764705882362"/>
    <n v="56.862745098039213"/>
    <n v="49.019607843137251"/>
    <n v="0.60499999999999998"/>
    <x v="1"/>
    <x v="1"/>
    <n v="12163"/>
    <n v="3.46"/>
    <n v="9.9"/>
    <n v="35.9"/>
    <n v="153369"/>
    <n v="100.4"/>
    <n v="32.6"/>
    <s v="PBC_Dataset"/>
    <s v="Giemsa"/>
    <s v="Olympus_BX51"/>
    <n v="100"/>
    <n v="224"/>
    <n v="0.67500000000000004"/>
    <n v="0.60629999999999995"/>
    <n v="0.68189999999999995"/>
    <n v="7.5600000000000001E-2"/>
  </r>
  <r>
    <s v="CELL_001429"/>
    <x v="5"/>
    <x v="1"/>
    <s v="Normal_WBC"/>
    <n v="7.17"/>
    <n v="82.1"/>
    <n v="0.78600000000000003"/>
    <n v="0.28100000000000003"/>
    <n v="292.17081850533805"/>
    <n v="0.86199999999999999"/>
    <n v="0.3"/>
    <n v="1.26"/>
    <n v="1.1000000000000001"/>
    <n v="0.92700000000000005"/>
    <n v="298"/>
    <n v="41"/>
    <n v="197"/>
    <n v="147"/>
    <n v="210"/>
    <n v="77.254901960784323"/>
    <n v="57.647058823529406"/>
    <n v="82.35294117647058"/>
    <n v="0.66"/>
    <x v="1"/>
    <x v="1"/>
    <n v="6299"/>
    <n v="4.4400000000000004"/>
    <n v="14.1"/>
    <n v="33"/>
    <n v="282129"/>
    <n v="77"/>
    <n v="34"/>
    <s v="CytoData"/>
    <s v="Giemsa"/>
    <s v="Olympus_BX51"/>
    <n v="100"/>
    <n v="224"/>
    <n v="8.14E-2"/>
    <n v="0.9022"/>
    <n v="0.92579999999999996"/>
    <n v="2.3599999999999954E-2"/>
  </r>
  <r>
    <s v="CELL_000399"/>
    <x v="1"/>
    <x v="1"/>
    <s v="Normal_WBC"/>
    <n v="11.3"/>
    <n v="49.4"/>
    <n v="0.54600000000000004"/>
    <n v="0.51900000000000002"/>
    <n v="95.183044315992291"/>
    <n v="0.751"/>
    <n v="0.45300000000000001"/>
    <n v="3.8"/>
    <n v="3"/>
    <n v="0.78600000000000003"/>
    <n v="455"/>
    <n v="73"/>
    <n v="199"/>
    <n v="154"/>
    <n v="183"/>
    <n v="78.039215686274517"/>
    <n v="60.392156862745097"/>
    <n v="71.764705882352942"/>
    <n v="0.54"/>
    <x v="1"/>
    <x v="0"/>
    <n v="8914"/>
    <n v="6.06"/>
    <n v="11.1"/>
    <n v="39.1"/>
    <n v="292508"/>
    <n v="89.2"/>
    <n v="32.799999999999997"/>
    <s v="CytoData"/>
    <s v="Giemsa"/>
    <s v="Olympus_BX51"/>
    <n v="100"/>
    <n v="224"/>
    <n v="0.15640000000000001"/>
    <n v="0.9446"/>
    <n v="0.8266"/>
    <n v="-0.11799999999999999"/>
  </r>
  <r>
    <s v="CELL_003809"/>
    <x v="7"/>
    <x v="1"/>
    <s v="Normal_Platelet"/>
    <n v="2.02"/>
    <n v="0"/>
    <n v="0"/>
    <n v="1"/>
    <n v="0"/>
    <n v="0.73499999999999999"/>
    <n v="0.54"/>
    <n v="2.78"/>
    <n v="1"/>
    <n v="0.96699999999999997"/>
    <n v="36"/>
    <n v="14"/>
    <n v="211"/>
    <n v="148"/>
    <n v="146"/>
    <n v="82.745098039215677"/>
    <n v="58.039215686274517"/>
    <n v="57.254901960784309"/>
    <n v="0.495"/>
    <x v="2"/>
    <x v="0"/>
    <n v="8644"/>
    <n v="4.99"/>
    <n v="14.5"/>
    <n v="40.299999999999997"/>
    <n v="227958"/>
    <n v="67.5"/>
    <n v="33"/>
    <s v="Raabin_WBC"/>
    <s v="Wright"/>
    <s v="Zeiss_Axio"/>
    <n v="100"/>
    <n v="256"/>
    <n v="3.95E-2"/>
    <n v="0.91690000000000005"/>
    <n v="0.86839999999999995"/>
    <n v="-4.8500000000000099E-2"/>
  </r>
  <r>
    <s v="CELL_004909"/>
    <x v="15"/>
    <x v="0"/>
    <s v="Anemia"/>
    <n v="6.07"/>
    <n v="0"/>
    <n v="0"/>
    <n v="1"/>
    <n v="0"/>
    <n v="0.95"/>
    <n v="9.7000000000000003E-2"/>
    <n v="0.39"/>
    <n v="1"/>
    <n v="0.96899999999999997"/>
    <n v="125"/>
    <n v="54"/>
    <n v="235"/>
    <n v="141"/>
    <n v="123"/>
    <n v="92.156862745098039"/>
    <n v="55.294117647058826"/>
    <n v="48.235294117647058"/>
    <n v="0.52900000000000003"/>
    <x v="1"/>
    <x v="0"/>
    <n v="6281"/>
    <n v="5.82"/>
    <n v="13.6"/>
    <n v="47.2"/>
    <n v="337149"/>
    <n v="103.9"/>
    <n v="32.200000000000003"/>
    <s v="Raabin_WBC"/>
    <s v="Wright"/>
    <s v="Olympus_BX51"/>
    <n v="100"/>
    <n v="256"/>
    <n v="0.75009999999999999"/>
    <n v="0.61550000000000005"/>
    <n v="0.79100000000000004"/>
    <n v="0.17549999999999999"/>
  </r>
  <r>
    <s v="CELL_000948"/>
    <x v="1"/>
    <x v="1"/>
    <s v="Normal_WBC"/>
    <n v="13.1"/>
    <n v="61.2"/>
    <n v="0.56699999999999995"/>
    <n v="0.41599999999999998"/>
    <n v="147.11538461538464"/>
    <n v="0.875"/>
    <n v="0.33300000000000002"/>
    <n v="2.63"/>
    <n v="3.9"/>
    <n v="0.84299999999999997"/>
    <n v="392"/>
    <n v="72"/>
    <n v="216"/>
    <n v="163"/>
    <n v="191"/>
    <n v="84.705882352941174"/>
    <n v="63.921568627450974"/>
    <n v="74.901960784313729"/>
    <n v="0.61499999999999999"/>
    <x v="2"/>
    <x v="1"/>
    <n v="8315"/>
    <n v="2.7"/>
    <n v="10.199999999999999"/>
    <n v="44.3"/>
    <n v="286035"/>
    <n v="83.7"/>
    <n v="31.4"/>
    <s v="CytoData"/>
    <s v="Wright"/>
    <s v="Leica_DM2000"/>
    <n v="40"/>
    <n v="256"/>
    <n v="4.8999999999999998E-3"/>
    <n v="0.89649999999999996"/>
    <n v="0.77690000000000003"/>
    <n v="-0.11959999999999993"/>
  </r>
  <r>
    <s v="CELL_003079"/>
    <x v="2"/>
    <x v="1"/>
    <s v="Normal_RBC"/>
    <n v="7.45"/>
    <n v="0"/>
    <n v="0"/>
    <n v="1"/>
    <n v="0"/>
    <n v="0.89900000000000002"/>
    <n v="0.254"/>
    <n v="0.47"/>
    <n v="1"/>
    <n v="0.97799999999999998"/>
    <n v="211"/>
    <n v="41"/>
    <n v="235"/>
    <n v="144"/>
    <n v="146"/>
    <n v="92.156862745098039"/>
    <n v="56.470588235294116"/>
    <n v="57.254901960784309"/>
    <n v="0.56699999999999995"/>
    <x v="2"/>
    <x v="0"/>
    <n v="7753"/>
    <n v="5.68"/>
    <n v="12.5"/>
    <n v="46.5"/>
    <n v="291521"/>
    <n v="103.5"/>
    <n v="31.8"/>
    <s v="Raabin_WBC"/>
    <s v="May_Grunwald_Giemsa"/>
    <s v="Leica_DM2000"/>
    <n v="100"/>
    <n v="256"/>
    <n v="2.5000000000000001E-3"/>
    <n v="0.92569999999999997"/>
    <n v="0.94599999999999995"/>
    <n v="2.0299999999999985E-2"/>
  </r>
  <r>
    <s v="CELL_003139"/>
    <x v="2"/>
    <x v="1"/>
    <s v="Normal_RBC"/>
    <n v="7.72"/>
    <n v="0"/>
    <n v="0"/>
    <n v="1"/>
    <n v="0"/>
    <n v="0.88100000000000001"/>
    <n v="0.17699999999999999"/>
    <n v="0.36"/>
    <n v="1"/>
    <n v="0.88900000000000001"/>
    <n v="185"/>
    <n v="37"/>
    <n v="218"/>
    <n v="134"/>
    <n v="122"/>
    <n v="85.490196078431367"/>
    <n v="52.549019607843142"/>
    <n v="47.843137254901961"/>
    <n v="0.438"/>
    <x v="2"/>
    <x v="0"/>
    <n v="4208"/>
    <n v="3.71"/>
    <n v="16.899999999999999"/>
    <n v="33.1"/>
    <n v="411731"/>
    <n v="91.2"/>
    <n v="35.1"/>
    <s v="CytoData"/>
    <s v="May_Grunwald_Giemsa"/>
    <s v="Olympus_BX51"/>
    <n v="40"/>
    <n v="512"/>
    <n v="3.1E-2"/>
    <n v="0.91679999999999995"/>
    <n v="0.77259999999999995"/>
    <n v="-0.14419999999999999"/>
  </r>
  <r>
    <s v="CELL_005243"/>
    <x v="14"/>
    <x v="0"/>
    <s v="Anemia"/>
    <n v="8.32"/>
    <n v="0"/>
    <n v="0"/>
    <n v="1"/>
    <n v="0"/>
    <n v="0.90200000000000002"/>
    <n v="0.24399999999999999"/>
    <n v="0.86"/>
    <n v="1"/>
    <n v="0.91300000000000003"/>
    <n v="241"/>
    <n v="50"/>
    <n v="216"/>
    <n v="121"/>
    <n v="122"/>
    <n v="84.705882352941174"/>
    <n v="47.450980392156858"/>
    <n v="47.843137254901961"/>
    <n v="0.51500000000000001"/>
    <x v="1"/>
    <x v="0"/>
    <n v="5502"/>
    <n v="4.3600000000000003"/>
    <n v="11.1"/>
    <n v="42.6"/>
    <n v="240249"/>
    <n v="76.5"/>
    <n v="32.4"/>
    <s v="PBC_Dataset"/>
    <s v="Giemsa"/>
    <s v="Olympus_BX51"/>
    <n v="100"/>
    <n v="224"/>
    <n v="0.94989999999999997"/>
    <n v="0.73219999999999996"/>
    <n v="0.88170000000000004"/>
    <n v="0.14950000000000008"/>
  </r>
  <r>
    <s v="CELL_004829"/>
    <x v="12"/>
    <x v="0"/>
    <s v="Anemia"/>
    <n v="4.87"/>
    <n v="0"/>
    <n v="0"/>
    <n v="1"/>
    <n v="0"/>
    <n v="0.59"/>
    <n v="0.70799999999999996"/>
    <n v="0.81"/>
    <n v="1"/>
    <n v="0.68300000000000005"/>
    <n v="73"/>
    <n v="38"/>
    <n v="233"/>
    <n v="143"/>
    <n v="136"/>
    <n v="91.372549019607845"/>
    <n v="56.078431372549019"/>
    <n v="53.333333333333336"/>
    <n v="0.48799999999999999"/>
    <x v="1"/>
    <x v="1"/>
    <n v="9933"/>
    <n v="3.96"/>
    <n v="14"/>
    <n v="42"/>
    <n v="291110"/>
    <n v="100.3"/>
    <n v="30.7"/>
    <s v="Raabin_WBC"/>
    <s v="Giemsa"/>
    <s v="Zeiss_Axio"/>
    <n v="60"/>
    <n v="224"/>
    <n v="0.7601"/>
    <n v="0.81820000000000004"/>
    <n v="0.7238"/>
    <n v="-9.4400000000000039E-2"/>
  </r>
  <r>
    <s v="CELL_005463"/>
    <x v="11"/>
    <x v="0"/>
    <s v="Infection"/>
    <n v="10.82"/>
    <n v="67.599999999999994"/>
    <n v="0.66300000000000003"/>
    <n v="0.41"/>
    <n v="164.8780487804878"/>
    <n v="0.78800000000000003"/>
    <n v="0.38900000000000001"/>
    <n v="4.3600000000000003"/>
    <n v="3.3"/>
    <n v="0.84399999999999997"/>
    <n v="442"/>
    <n v="69"/>
    <n v="226"/>
    <n v="143"/>
    <n v="173"/>
    <n v="88.627450980392155"/>
    <n v="56.078431372549019"/>
    <n v="67.843137254901961"/>
    <n v="0.67100000000000004"/>
    <x v="1"/>
    <x v="0"/>
    <n v="8115"/>
    <n v="4.41"/>
    <n v="11.8"/>
    <n v="43.9"/>
    <n v="155619"/>
    <n v="84.1"/>
    <n v="32.1"/>
    <s v="PBC_Dataset"/>
    <s v="Giemsa"/>
    <s v="Olympus_BX51"/>
    <n v="60"/>
    <n v="360"/>
    <n v="0.61929999999999996"/>
    <n v="0.68149999999999999"/>
    <n v="0.85060000000000002"/>
    <n v="0.16910000000000003"/>
  </r>
  <r>
    <s v="CELL_005049"/>
    <x v="17"/>
    <x v="0"/>
    <s v="Sickle_Cell_Anemia"/>
    <n v="7.67"/>
    <n v="0"/>
    <n v="0"/>
    <n v="1"/>
    <n v="0"/>
    <n v="0.32700000000000001"/>
    <n v="0.91500000000000004"/>
    <n v="0.67"/>
    <n v="1"/>
    <n v="0.78100000000000003"/>
    <n v="170"/>
    <n v="66"/>
    <n v="217"/>
    <n v="128"/>
    <n v="131"/>
    <n v="85.098039215686271"/>
    <n v="50.196078431372548"/>
    <n v="51.372549019607838"/>
    <n v="0.54300000000000004"/>
    <x v="1"/>
    <x v="1"/>
    <n v="11915"/>
    <n v="5.36"/>
    <n v="14"/>
    <n v="39.9"/>
    <n v="154537"/>
    <n v="78"/>
    <n v="34.5"/>
    <s v="PBC_Dataset"/>
    <s v="May_Grunwald_Giemsa"/>
    <s v="Olympus_BX51"/>
    <n v="100"/>
    <n v="512"/>
    <n v="0.66039999999999999"/>
    <n v="0.64539999999999997"/>
    <n v="0.9405"/>
    <n v="0.29510000000000003"/>
  </r>
  <r>
    <s v="CELL_003230"/>
    <x v="2"/>
    <x v="1"/>
    <s v="Normal_RBC"/>
    <n v="6.98"/>
    <n v="0"/>
    <n v="0"/>
    <n v="1"/>
    <n v="0"/>
    <n v="0.82699999999999996"/>
    <n v="0.16300000000000001"/>
    <n v="0.89"/>
    <n v="1"/>
    <n v="0.89100000000000001"/>
    <n v="205"/>
    <n v="45"/>
    <n v="214"/>
    <n v="127"/>
    <n v="124"/>
    <n v="83.921568627450981"/>
    <n v="49.803921568627452"/>
    <n v="48.627450980392155"/>
    <n v="0.50600000000000001"/>
    <x v="1"/>
    <x v="0"/>
    <n v="7057"/>
    <n v="5.45"/>
    <n v="11.5"/>
    <n v="41.6"/>
    <n v="201434"/>
    <n v="102.4"/>
    <n v="32.9"/>
    <s v="PBC_Dataset"/>
    <s v="Wright"/>
    <s v="Zeiss_Axio"/>
    <n v="100"/>
    <n v="224"/>
    <n v="5.74E-2"/>
    <n v="0.90080000000000005"/>
    <n v="0.94220000000000004"/>
    <n v="4.1399999999999992E-2"/>
  </r>
  <r>
    <s v="CELL_003838"/>
    <x v="7"/>
    <x v="1"/>
    <s v="Normal_Platelet"/>
    <n v="2.86"/>
    <n v="0"/>
    <n v="0"/>
    <n v="1"/>
    <n v="0"/>
    <n v="0.61499999999999999"/>
    <n v="0.35699999999999998"/>
    <n v="2.91"/>
    <n v="1"/>
    <n v="0.78200000000000003"/>
    <n v="27"/>
    <n v="17"/>
    <n v="227"/>
    <n v="177"/>
    <n v="182"/>
    <n v="89.019607843137251"/>
    <n v="69.411764705882348"/>
    <n v="71.372549019607845"/>
    <n v="0.52900000000000003"/>
    <x v="1"/>
    <x v="1"/>
    <n v="8260"/>
    <n v="4.1100000000000003"/>
    <n v="12.7"/>
    <n v="40.700000000000003"/>
    <n v="310345"/>
    <n v="80.3"/>
    <n v="32"/>
    <s v="PBC_Dataset"/>
    <s v="May_Grunwald_Giemsa"/>
    <s v="Olympus_BX51"/>
    <n v="100"/>
    <n v="224"/>
    <n v="6.2700000000000006E-2"/>
    <n v="0.90790000000000004"/>
    <n v="0.88680000000000003"/>
    <n v="-2.1100000000000008E-2"/>
  </r>
  <r>
    <s v="CELL_001453"/>
    <x v="5"/>
    <x v="1"/>
    <s v="Normal_WBC"/>
    <n v="9.49"/>
    <n v="86.8"/>
    <n v="0.79700000000000004"/>
    <n v="0.17899999999999999"/>
    <n v="484.91620111731845"/>
    <n v="0.89900000000000002"/>
    <n v="0.34200000000000003"/>
    <n v="1.24"/>
    <n v="1"/>
    <n v="0.89400000000000002"/>
    <n v="237"/>
    <n v="58"/>
    <n v="200"/>
    <n v="131"/>
    <n v="186"/>
    <n v="78.431372549019613"/>
    <n v="51.372549019607838"/>
    <n v="72.941176470588232"/>
    <n v="0.79"/>
    <x v="1"/>
    <x v="1"/>
    <n v="6354"/>
    <n v="5.76"/>
    <n v="13.5"/>
    <n v="37.700000000000003"/>
    <n v="275488"/>
    <n v="92.2"/>
    <n v="35"/>
    <s v="CytoData"/>
    <s v="Giemsa"/>
    <s v="Olympus_BX51"/>
    <n v="100"/>
    <n v="512"/>
    <n v="9.4799999999999995E-2"/>
    <n v="0.92910000000000004"/>
    <n v="0.91930000000000001"/>
    <n v="-9.8000000000000309E-3"/>
  </r>
  <r>
    <s v="CELL_000594"/>
    <x v="1"/>
    <x v="1"/>
    <s v="Normal_WBC"/>
    <n v="11.03"/>
    <n v="53.3"/>
    <n v="0.35499999999999998"/>
    <n v="0.41499999999999998"/>
    <n v="128.43373493975903"/>
    <n v="0.73799999999999999"/>
    <n v="0.42499999999999999"/>
    <n v="3.12"/>
    <n v="3.9"/>
    <n v="0.69299999999999995"/>
    <n v="378"/>
    <n v="76"/>
    <n v="205"/>
    <n v="172"/>
    <n v="157"/>
    <n v="80.392156862745097"/>
    <n v="67.450980392156865"/>
    <n v="61.568627450980394"/>
    <n v="0.70099999999999996"/>
    <x v="0"/>
    <x v="1"/>
    <n v="5402"/>
    <n v="3.62"/>
    <n v="12.5"/>
    <n v="36"/>
    <n v="124310"/>
    <n v="100"/>
    <n v="32.1"/>
    <s v="PBC_Dataset"/>
    <s v="Giemsa"/>
    <s v="Olympus_BX51"/>
    <n v="60"/>
    <n v="512"/>
    <n v="0.12870000000000001"/>
    <n v="0.91839999999999999"/>
    <n v="0.872"/>
    <n v="-4.6399999999999997E-2"/>
  </r>
  <r>
    <s v="CELL_002726"/>
    <x v="9"/>
    <x v="1"/>
    <s v="Normal_WBC"/>
    <n v="13.14"/>
    <n v="70.599999999999994"/>
    <n v="0.78"/>
    <n v="0.40600000000000003"/>
    <n v="173.89162561576353"/>
    <n v="0.70499999999999996"/>
    <n v="0.27800000000000002"/>
    <n v="4.97"/>
    <n v="2.4"/>
    <n v="0.80900000000000005"/>
    <n v="384"/>
    <n v="73"/>
    <n v="184"/>
    <n v="136"/>
    <n v="185"/>
    <n v="72.156862745098039"/>
    <n v="53.333333333333336"/>
    <n v="72.549019607843135"/>
    <n v="0.72699999999999998"/>
    <x v="2"/>
    <x v="0"/>
    <n v="7758"/>
    <n v="4.6399999999999997"/>
    <n v="13"/>
    <n v="37.299999999999997"/>
    <n v="305098"/>
    <n v="73.599999999999994"/>
    <n v="31.4"/>
    <s v="Raabin_WBC"/>
    <s v="Giemsa"/>
    <s v="Leica_DM2000"/>
    <n v="100"/>
    <n v="224"/>
    <n v="0.1447"/>
    <n v="0.86870000000000003"/>
    <n v="0.95030000000000003"/>
    <n v="8.1600000000000006E-2"/>
  </r>
  <r>
    <s v="CELL_000042"/>
    <x v="1"/>
    <x v="1"/>
    <s v="Normal_WBC"/>
    <n v="15.25"/>
    <n v="57.6"/>
    <n v="0.56699999999999995"/>
    <n v="0.48699999999999999"/>
    <n v="118.27515400410678"/>
    <n v="0.82299999999999995"/>
    <n v="0.36899999999999999"/>
    <n v="2.88"/>
    <n v="3.9"/>
    <n v="0.83899999999999997"/>
    <n v="379"/>
    <n v="83"/>
    <n v="214"/>
    <n v="170"/>
    <n v="205"/>
    <n v="83.921568627450981"/>
    <n v="66.666666666666657"/>
    <n v="80.392156862745097"/>
    <n v="0.65200000000000002"/>
    <x v="2"/>
    <x v="0"/>
    <n v="7792"/>
    <n v="5.34"/>
    <n v="12.8"/>
    <n v="31.2"/>
    <n v="251085"/>
    <n v="102.2"/>
    <n v="34.799999999999997"/>
    <s v="Raabin_WBC"/>
    <s v="Giemsa"/>
    <s v="Olympus_BX51"/>
    <n v="100"/>
    <n v="224"/>
    <n v="5.4399999999999997E-2"/>
    <n v="0.93389999999999995"/>
    <n v="0.80510000000000004"/>
    <n v="-0.12879999999999991"/>
  </r>
  <r>
    <s v="CELL_000561"/>
    <x v="1"/>
    <x v="1"/>
    <s v="Normal_WBC"/>
    <n v="12.04"/>
    <n v="50.2"/>
    <n v="0.45900000000000002"/>
    <n v="0.29299999999999998"/>
    <n v="171.33105802047783"/>
    <n v="0.88500000000000001"/>
    <n v="0.42399999999999999"/>
    <n v="3.14"/>
    <n v="3.1"/>
    <n v="0.67600000000000005"/>
    <n v="383"/>
    <n v="77"/>
    <n v="224"/>
    <n v="169"/>
    <n v="187"/>
    <n v="87.843137254901961"/>
    <n v="66.274509803921561"/>
    <n v="73.333333333333329"/>
    <n v="0.74099999999999999"/>
    <x v="1"/>
    <x v="1"/>
    <n v="6178"/>
    <n v="4.05"/>
    <n v="14.6"/>
    <n v="46.8"/>
    <n v="178477"/>
    <n v="84.4"/>
    <n v="32"/>
    <s v="Raabin_WBC"/>
    <s v="Wright"/>
    <s v="Olympus_BX51"/>
    <n v="100"/>
    <n v="224"/>
    <n v="9.9599999999999994E-2"/>
    <n v="0.89900000000000002"/>
    <n v="0.84089999999999998"/>
    <n v="-5.8100000000000041E-2"/>
  </r>
  <r>
    <s v="CELL_004739"/>
    <x v="12"/>
    <x v="0"/>
    <s v="Anemia"/>
    <n v="3.73"/>
    <n v="0"/>
    <n v="0"/>
    <n v="1"/>
    <n v="0"/>
    <n v="0.61799999999999999"/>
    <n v="0.80500000000000005"/>
    <n v="0.34"/>
    <n v="1"/>
    <n v="0.755"/>
    <n v="67"/>
    <n v="41"/>
    <n v="217"/>
    <n v="122"/>
    <n v="111"/>
    <n v="85.098039215686271"/>
    <n v="47.843137254901961"/>
    <n v="43.529411764705884"/>
    <n v="0.53400000000000003"/>
    <x v="1"/>
    <x v="0"/>
    <n v="7079"/>
    <n v="6.38"/>
    <n v="12.5"/>
    <n v="45.1"/>
    <n v="135124"/>
    <n v="85.7"/>
    <n v="33.4"/>
    <s v="PBC_Dataset"/>
    <s v="May_Grunwald_Giemsa"/>
    <s v="Olympus_BX51"/>
    <n v="40"/>
    <n v="224"/>
    <n v="1"/>
    <n v="0.86760000000000004"/>
    <n v="0.69059999999999999"/>
    <n v="-0.17700000000000005"/>
  </r>
  <r>
    <s v="CELL_005610"/>
    <x v="3"/>
    <x v="0"/>
    <s v="Infection"/>
    <n v="13.86"/>
    <n v="70.7"/>
    <n v="0.66200000000000003"/>
    <n v="0.20499999999999999"/>
    <n v="344.87804878048786"/>
    <n v="0.79600000000000004"/>
    <n v="0.36199999999999999"/>
    <n v="2.16"/>
    <n v="1"/>
    <n v="0.74399999999999999"/>
    <n v="619"/>
    <n v="105"/>
    <n v="210"/>
    <n v="161"/>
    <n v="164"/>
    <n v="82.35294117647058"/>
    <n v="63.13725490196078"/>
    <n v="64.313725490196077"/>
    <n v="0.69"/>
    <x v="1"/>
    <x v="0"/>
    <n v="7769"/>
    <n v="5.64"/>
    <n v="13.9"/>
    <n v="38.299999999999997"/>
    <n v="328991"/>
    <n v="85.7"/>
    <n v="30.7"/>
    <s v="PBC_Dataset"/>
    <s v="Wright"/>
    <s v="Zeiss_Axio"/>
    <n v="60"/>
    <n v="224"/>
    <n v="0.65590000000000004"/>
    <n v="0.79039999999999999"/>
    <n v="0.77170000000000005"/>
    <n v="-1.8699999999999939E-2"/>
  </r>
  <r>
    <s v="CELL_000490"/>
    <x v="1"/>
    <x v="1"/>
    <s v="Normal_WBC"/>
    <n v="9.93"/>
    <n v="59.1"/>
    <n v="0.36199999999999999"/>
    <n v="0.45"/>
    <n v="131.33333333333334"/>
    <n v="0.76800000000000002"/>
    <n v="0.55900000000000005"/>
    <n v="2.2799999999999998"/>
    <n v="3"/>
    <n v="0.81299999999999994"/>
    <n v="410"/>
    <n v="67"/>
    <n v="208"/>
    <n v="141"/>
    <n v="190"/>
    <n v="81.568627450980387"/>
    <n v="55.294117647058826"/>
    <n v="74.509803921568633"/>
    <n v="0.48699999999999999"/>
    <x v="0"/>
    <x v="1"/>
    <n v="6935"/>
    <n v="3.33"/>
    <n v="16.8"/>
    <n v="45.7"/>
    <n v="224281"/>
    <n v="93.8"/>
    <n v="31.5"/>
    <s v="CytoData"/>
    <s v="Wright"/>
    <s v="Leica_DM2000"/>
    <n v="100"/>
    <n v="360"/>
    <n v="0.1323"/>
    <n v="0.96230000000000004"/>
    <n v="1"/>
    <n v="3.7699999999999956E-2"/>
  </r>
  <r>
    <s v="CELL_000244"/>
    <x v="1"/>
    <x v="1"/>
    <s v="Normal_WBC"/>
    <n v="10.17"/>
    <n v="57.8"/>
    <n v="0.48799999999999999"/>
    <n v="0.45700000000000002"/>
    <n v="126.47702407002187"/>
    <n v="0.75900000000000001"/>
    <n v="0.44700000000000001"/>
    <n v="3.12"/>
    <n v="3.5"/>
    <n v="0.84399999999999997"/>
    <n v="525"/>
    <n v="79"/>
    <n v="208"/>
    <n v="160"/>
    <n v="177"/>
    <n v="81.568627450980387"/>
    <n v="62.745098039215684"/>
    <n v="69.411764705882348"/>
    <n v="0.58399999999999996"/>
    <x v="0"/>
    <x v="1"/>
    <n v="5618"/>
    <n v="2.67"/>
    <n v="13.1"/>
    <n v="40.5"/>
    <n v="242429"/>
    <n v="96.7"/>
    <n v="30.6"/>
    <s v="PBC_Dataset"/>
    <s v="Wright"/>
    <s v="Zeiss_Axio"/>
    <n v="60"/>
    <n v="512"/>
    <n v="6.7599999999999993E-2"/>
    <n v="0.85640000000000005"/>
    <n v="0.90049999999999997"/>
    <n v="4.4099999999999917E-2"/>
  </r>
  <r>
    <s v="CELL_003173"/>
    <x v="2"/>
    <x v="1"/>
    <s v="Normal_RBC"/>
    <n v="7.7"/>
    <n v="0"/>
    <n v="0"/>
    <n v="1"/>
    <n v="0"/>
    <n v="0.88"/>
    <n v="0.14299999999999999"/>
    <n v="0.68"/>
    <n v="1"/>
    <n v="0.99399999999999999"/>
    <n v="175"/>
    <n v="52"/>
    <n v="219"/>
    <n v="129"/>
    <n v="116"/>
    <n v="85.882352941176464"/>
    <n v="50.588235294117645"/>
    <n v="45.490196078431374"/>
    <n v="0.502"/>
    <x v="0"/>
    <x v="1"/>
    <n v="4470"/>
    <n v="3.77"/>
    <n v="14.2"/>
    <n v="41.2"/>
    <n v="292314"/>
    <n v="77.099999999999994"/>
    <n v="33.1"/>
    <s v="Raabin_WBC"/>
    <s v="Giemsa"/>
    <s v="Leica_DM2000"/>
    <n v="60"/>
    <n v="224"/>
    <n v="0.13200000000000001"/>
    <n v="0.88780000000000003"/>
    <n v="0.91500000000000004"/>
    <n v="2.7200000000000002E-2"/>
  </r>
  <r>
    <s v="CELL_001340"/>
    <x v="5"/>
    <x v="1"/>
    <s v="Normal_WBC"/>
    <n v="6.94"/>
    <n v="71.400000000000006"/>
    <n v="0.86499999999999999"/>
    <n v="0.16500000000000001"/>
    <n v="432.72727272727275"/>
    <n v="0.94199999999999995"/>
    <n v="6.8000000000000005E-2"/>
    <n v="1.07"/>
    <n v="1"/>
    <n v="0.89700000000000002"/>
    <n v="341"/>
    <n v="70"/>
    <n v="206"/>
    <n v="135"/>
    <n v="180"/>
    <n v="80.784313725490193"/>
    <n v="52.941176470588239"/>
    <n v="70.588235294117652"/>
    <n v="0.73"/>
    <x v="1"/>
    <x v="1"/>
    <n v="4985"/>
    <n v="5.31"/>
    <n v="15.9"/>
    <n v="36.1"/>
    <n v="251271"/>
    <n v="77.400000000000006"/>
    <n v="33.9"/>
    <s v="PBC_Dataset"/>
    <s v="Giemsa"/>
    <s v="Zeiss_Axio"/>
    <n v="100"/>
    <n v="360"/>
    <n v="9.1800000000000007E-2"/>
    <n v="0.94010000000000005"/>
    <n v="0.98770000000000002"/>
    <n v="4.7599999999999976E-2"/>
  </r>
  <r>
    <s v="CELL_003782"/>
    <x v="7"/>
    <x v="1"/>
    <s v="Normal_Platelet"/>
    <n v="3.11"/>
    <n v="0"/>
    <n v="0"/>
    <n v="1"/>
    <n v="0"/>
    <n v="0.66900000000000004"/>
    <n v="0.24199999999999999"/>
    <n v="2.72"/>
    <n v="1"/>
    <n v="0.75600000000000001"/>
    <n v="29"/>
    <n v="19"/>
    <n v="218"/>
    <n v="147"/>
    <n v="156"/>
    <n v="85.490196078431367"/>
    <n v="57.647058823529406"/>
    <n v="61.176470588235297"/>
    <n v="0.51900000000000002"/>
    <x v="1"/>
    <x v="1"/>
    <n v="1000"/>
    <n v="5.09"/>
    <n v="16.3"/>
    <n v="37"/>
    <n v="192753"/>
    <n v="96.5"/>
    <n v="32.5"/>
    <s v="Raabin_WBC"/>
    <s v="Wright"/>
    <s v="Leica_DM2000"/>
    <n v="100"/>
    <n v="360"/>
    <n v="0.16800000000000001"/>
    <n v="0.99270000000000003"/>
    <n v="0.86599999999999999"/>
    <n v="-0.12670000000000003"/>
  </r>
  <r>
    <s v="CELL_004351"/>
    <x v="13"/>
    <x v="0"/>
    <s v="Leukemia"/>
    <n v="12.59"/>
    <n v="75.5"/>
    <n v="0.32800000000000001"/>
    <n v="0.14799999999999999"/>
    <n v="510.13513513513516"/>
    <n v="0.84099999999999997"/>
    <n v="0.28399999999999997"/>
    <n v="0.9"/>
    <n v="1.1000000000000001"/>
    <n v="0.95599999999999996"/>
    <n v="538"/>
    <n v="109"/>
    <n v="153"/>
    <n v="155"/>
    <n v="203"/>
    <n v="60"/>
    <n v="60.784313725490193"/>
    <n v="79.607843137254903"/>
    <n v="0.74"/>
    <x v="2"/>
    <x v="0"/>
    <n v="10000"/>
    <n v="3.15"/>
    <n v="14.1"/>
    <n v="37.5"/>
    <n v="311211"/>
    <n v="85.4"/>
    <n v="34.299999999999997"/>
    <s v="Raabin_WBC"/>
    <s v="Giemsa"/>
    <s v="Leica_DM2000"/>
    <n v="60"/>
    <n v="224"/>
    <n v="0.69120000000000004"/>
    <n v="0.746"/>
    <n v="0.82930000000000004"/>
    <n v="8.3300000000000041E-2"/>
  </r>
  <r>
    <s v="CELL_000406"/>
    <x v="1"/>
    <x v="1"/>
    <s v="Normal_WBC"/>
    <n v="10.86"/>
    <n v="62.5"/>
    <n v="0.624"/>
    <n v="0.375"/>
    <n v="166.66666666666666"/>
    <n v="0.78200000000000003"/>
    <n v="0.39200000000000002"/>
    <n v="3.03"/>
    <n v="4"/>
    <n v="0.86199999999999999"/>
    <n v="410"/>
    <n v="69"/>
    <n v="232"/>
    <n v="173"/>
    <n v="186"/>
    <n v="90.980392156862749"/>
    <n v="67.843137254901961"/>
    <n v="72.941176470588232"/>
    <n v="0.53600000000000003"/>
    <x v="1"/>
    <x v="1"/>
    <n v="7860"/>
    <n v="4.72"/>
    <n v="14"/>
    <n v="40"/>
    <n v="93828"/>
    <n v="88"/>
    <n v="33.5"/>
    <s v="CytoData"/>
    <s v="Giemsa"/>
    <s v="Leica_DM2000"/>
    <n v="100"/>
    <n v="512"/>
    <n v="8.5800000000000001E-2"/>
    <n v="0.85629999999999995"/>
    <n v="0.92459999999999998"/>
    <n v="6.8300000000000027E-2"/>
  </r>
  <r>
    <s v="CELL_001443"/>
    <x v="5"/>
    <x v="1"/>
    <s v="Normal_WBC"/>
    <n v="9.17"/>
    <n v="87.9"/>
    <n v="0.76300000000000001"/>
    <n v="0.159"/>
    <n v="552.83018867924534"/>
    <n v="0.79200000000000004"/>
    <n v="0.27200000000000002"/>
    <n v="0.93"/>
    <n v="1.1000000000000001"/>
    <n v="0.92"/>
    <n v="266"/>
    <n v="50"/>
    <n v="210"/>
    <n v="154"/>
    <n v="198"/>
    <n v="82.35294117647058"/>
    <n v="60.392156862745097"/>
    <n v="77.64705882352942"/>
    <n v="0.75600000000000001"/>
    <x v="2"/>
    <x v="1"/>
    <n v="7664"/>
    <n v="3.52"/>
    <n v="16.3"/>
    <n v="37.9"/>
    <n v="323779"/>
    <n v="103.9"/>
    <n v="32.1"/>
    <s v="PBC_Dataset"/>
    <s v="Giemsa"/>
    <s v="Olympus_BX51"/>
    <n v="100"/>
    <n v="360"/>
    <n v="0.1416"/>
    <n v="0.88129999999999997"/>
    <n v="0.9728"/>
    <n v="9.1500000000000026E-2"/>
  </r>
  <r>
    <s v="CELL_000262"/>
    <x v="1"/>
    <x v="1"/>
    <s v="Normal_WBC"/>
    <n v="11.14"/>
    <n v="51.9"/>
    <n v="0.625"/>
    <n v="0.44900000000000001"/>
    <n v="115.59020044543429"/>
    <n v="0.84799999999999998"/>
    <n v="0.27400000000000002"/>
    <n v="3.68"/>
    <n v="3.9"/>
    <n v="0.71899999999999997"/>
    <n v="486"/>
    <n v="72"/>
    <n v="215"/>
    <n v="147"/>
    <n v="204"/>
    <n v="84.313725490196077"/>
    <n v="57.647058823529406"/>
    <n v="80"/>
    <n v="0.56699999999999995"/>
    <x v="1"/>
    <x v="0"/>
    <n v="9080"/>
    <n v="5.76"/>
    <n v="13.8"/>
    <n v="48.5"/>
    <n v="213954"/>
    <n v="87.3"/>
    <n v="35.299999999999997"/>
    <s v="CytoData"/>
    <s v="Giemsa"/>
    <s v="Zeiss_Axio"/>
    <n v="100"/>
    <n v="224"/>
    <n v="0.111"/>
    <n v="0.7712"/>
    <n v="0.91869999999999996"/>
    <n v="0.14749999999999996"/>
  </r>
  <r>
    <s v="CELL_004527"/>
    <x v="16"/>
    <x v="0"/>
    <s v="Anemia"/>
    <n v="8.11"/>
    <n v="0"/>
    <n v="0"/>
    <n v="1"/>
    <n v="0"/>
    <n v="0.438"/>
    <n v="0.82499999999999996"/>
    <n v="0.65"/>
    <n v="1"/>
    <n v="0.876"/>
    <n v="186"/>
    <n v="41"/>
    <n v="233"/>
    <n v="139"/>
    <n v="121"/>
    <n v="91.372549019607845"/>
    <n v="54.509803921568626"/>
    <n v="47.450980392156858"/>
    <n v="0.54700000000000004"/>
    <x v="1"/>
    <x v="0"/>
    <n v="4900"/>
    <n v="5.91"/>
    <n v="13.8"/>
    <n v="35.200000000000003"/>
    <n v="318624"/>
    <n v="99.7"/>
    <n v="33.6"/>
    <s v="CytoData"/>
    <s v="May_Grunwald_Giemsa"/>
    <s v="Zeiss_Axio"/>
    <n v="100"/>
    <n v="512"/>
    <n v="0.70179999999999998"/>
    <n v="0.88859999999999995"/>
    <n v="0.75170000000000003"/>
    <n v="-0.13689999999999991"/>
  </r>
  <r>
    <s v="CELL_003538"/>
    <x v="2"/>
    <x v="1"/>
    <s v="Normal_RBC"/>
    <n v="7.69"/>
    <n v="0"/>
    <n v="0"/>
    <n v="1"/>
    <n v="0"/>
    <n v="0.89100000000000001"/>
    <n v="0.13700000000000001"/>
    <n v="0.57999999999999996"/>
    <n v="1"/>
    <n v="0.94299999999999995"/>
    <n v="202"/>
    <n v="54"/>
    <n v="244"/>
    <n v="131"/>
    <n v="124"/>
    <n v="95.686274509803923"/>
    <n v="51.372549019607838"/>
    <n v="48.627450980392155"/>
    <n v="0.39"/>
    <x v="2"/>
    <x v="1"/>
    <n v="5861"/>
    <n v="4.51"/>
    <n v="11"/>
    <n v="41.7"/>
    <n v="229959"/>
    <n v="86.8"/>
    <n v="35.299999999999997"/>
    <s v="Raabin_WBC"/>
    <s v="Giemsa"/>
    <s v="Zeiss_Axio"/>
    <n v="60"/>
    <n v="224"/>
    <n v="8.8099999999999998E-2"/>
    <n v="0.87160000000000004"/>
    <n v="0.88090000000000002"/>
    <n v="9.299999999999975E-3"/>
  </r>
  <r>
    <s v="CELL_005359"/>
    <x v="0"/>
    <x v="0"/>
    <s v="Infection"/>
    <n v="13.41"/>
    <n v="68.400000000000006"/>
    <n v="0.45700000000000002"/>
    <n v="0.38500000000000001"/>
    <n v="177.66233766233768"/>
    <n v="0.749"/>
    <n v="0.47099999999999997"/>
    <n v="3.16"/>
    <n v="5.5"/>
    <n v="0.80900000000000005"/>
    <n v="511"/>
    <n v="76"/>
    <n v="218"/>
    <n v="170"/>
    <n v="168"/>
    <n v="85.490196078431367"/>
    <n v="66.666666666666657"/>
    <n v="65.882352941176464"/>
    <n v="0.65700000000000003"/>
    <x v="0"/>
    <x v="0"/>
    <n v="6883"/>
    <n v="4.4800000000000004"/>
    <n v="12.3"/>
    <n v="45"/>
    <n v="342695"/>
    <n v="82.5"/>
    <n v="34.799999999999997"/>
    <s v="Raabin_WBC"/>
    <s v="Giemsa"/>
    <s v="Olympus_BX51"/>
    <n v="100"/>
    <n v="512"/>
    <n v="0.73470000000000002"/>
    <n v="0.67349999999999999"/>
    <n v="0.73550000000000004"/>
    <n v="6.2000000000000055E-2"/>
  </r>
  <r>
    <s v="CELL_001690"/>
    <x v="5"/>
    <x v="1"/>
    <s v="Normal_WBC"/>
    <n v="8.5399999999999991"/>
    <n v="78.7"/>
    <n v="0.78400000000000003"/>
    <n v="0.21199999999999999"/>
    <n v="371.22641509433964"/>
    <n v="0.85699999999999998"/>
    <n v="0.29299999999999998"/>
    <n v="0.52"/>
    <n v="1"/>
    <n v="0.95"/>
    <n v="316"/>
    <n v="66"/>
    <n v="207"/>
    <n v="155"/>
    <n v="191"/>
    <n v="81.17647058823529"/>
    <n v="60.784313725490193"/>
    <n v="74.901960784313729"/>
    <n v="0.624"/>
    <x v="1"/>
    <x v="0"/>
    <n v="7369"/>
    <n v="4.53"/>
    <n v="16.399999999999999"/>
    <n v="39.9"/>
    <n v="357304"/>
    <n v="95.4"/>
    <n v="31.8"/>
    <s v="Raabin_WBC"/>
    <s v="Wright"/>
    <s v="Zeiss_Axio"/>
    <n v="100"/>
    <n v="360"/>
    <n v="0"/>
    <n v="1"/>
    <n v="0.88349999999999995"/>
    <n v="-0.11650000000000005"/>
  </r>
  <r>
    <s v="CELL_003479"/>
    <x v="2"/>
    <x v="1"/>
    <s v="Normal_RBC"/>
    <n v="7.25"/>
    <n v="0"/>
    <n v="0"/>
    <n v="1"/>
    <n v="0"/>
    <n v="0.90500000000000003"/>
    <n v="0.1"/>
    <n v="0.51"/>
    <n v="1"/>
    <n v="0.93799999999999994"/>
    <n v="187"/>
    <n v="47"/>
    <n v="239"/>
    <n v="123"/>
    <n v="139"/>
    <n v="93.725490196078425"/>
    <n v="48.235294117647058"/>
    <n v="54.509803921568626"/>
    <n v="0.48199999999999998"/>
    <x v="2"/>
    <x v="0"/>
    <n v="9011"/>
    <n v="5.15"/>
    <n v="13.8"/>
    <n v="40.5"/>
    <n v="142983"/>
    <n v="88.4"/>
    <n v="33.9"/>
    <s v="Raabin_WBC"/>
    <s v="Giemsa"/>
    <s v="Olympus_BX51"/>
    <n v="100"/>
    <n v="360"/>
    <n v="1.2999999999999999E-3"/>
    <n v="0.92549999999999999"/>
    <n v="0.92449999999999999"/>
    <n v="-1.0000000000000009E-3"/>
  </r>
  <r>
    <s v="CELL_001726"/>
    <x v="5"/>
    <x v="1"/>
    <s v="Normal_WBC"/>
    <n v="8.2899999999999991"/>
    <n v="90.4"/>
    <n v="0.88500000000000001"/>
    <n v="0.20300000000000001"/>
    <n v="445.32019704433498"/>
    <n v="0.876"/>
    <n v="0.26900000000000002"/>
    <n v="1.08"/>
    <n v="1"/>
    <n v="0.97099999999999997"/>
    <n v="326"/>
    <n v="60"/>
    <n v="194"/>
    <n v="155"/>
    <n v="163"/>
    <n v="76.078431372549019"/>
    <n v="60.784313725490193"/>
    <n v="63.921568627450974"/>
    <n v="0.65400000000000003"/>
    <x v="1"/>
    <x v="1"/>
    <n v="11417"/>
    <n v="4.93"/>
    <n v="10.7"/>
    <n v="29.8"/>
    <n v="170078"/>
    <n v="97.4"/>
    <n v="33.200000000000003"/>
    <s v="Raabin_WBC"/>
    <s v="Giemsa"/>
    <s v="Olympus_BX51"/>
    <n v="60"/>
    <n v="512"/>
    <n v="0.125"/>
    <n v="0.8972"/>
    <n v="0.91290000000000004"/>
    <n v="1.5700000000000047E-2"/>
  </r>
  <r>
    <s v="CELL_001204"/>
    <x v="5"/>
    <x v="1"/>
    <s v="Normal_WBC"/>
    <n v="10.19"/>
    <n v="87"/>
    <n v="0.81799999999999995"/>
    <n v="0.22700000000000001"/>
    <n v="383.2599118942731"/>
    <n v="0.90500000000000003"/>
    <n v="0.17299999999999999"/>
    <n v="1.17"/>
    <n v="1"/>
    <n v="0.872"/>
    <n v="276"/>
    <n v="50"/>
    <n v="184"/>
    <n v="146"/>
    <n v="208"/>
    <n v="72.156862745098039"/>
    <n v="57.254901960784309"/>
    <n v="81.568627450980387"/>
    <n v="0.81299999999999994"/>
    <x v="1"/>
    <x v="0"/>
    <n v="6918"/>
    <n v="5.42"/>
    <n v="12.3"/>
    <n v="42.8"/>
    <n v="147466"/>
    <n v="86.9"/>
    <n v="35.799999999999997"/>
    <s v="Raabin_WBC"/>
    <s v="May_Grunwald_Giemsa"/>
    <s v="Olympus_BX51"/>
    <n v="100"/>
    <n v="224"/>
    <n v="5.7099999999999998E-2"/>
    <n v="0.94679999999999997"/>
    <n v="0.87280000000000002"/>
    <n v="-7.3999999999999955E-2"/>
  </r>
  <r>
    <s v="CELL_000835"/>
    <x v="1"/>
    <x v="1"/>
    <s v="Normal_WBC"/>
    <n v="12.41"/>
    <n v="59.1"/>
    <n v="0.52700000000000002"/>
    <n v="0.41"/>
    <n v="144.14634146341464"/>
    <n v="0.79400000000000004"/>
    <n v="0.38"/>
    <n v="3.7"/>
    <n v="1.9"/>
    <n v="0.77400000000000002"/>
    <n v="448"/>
    <n v="72"/>
    <n v="221"/>
    <n v="163"/>
    <n v="182"/>
    <n v="86.666666666666671"/>
    <n v="63.921568627450974"/>
    <n v="71.372549019607845"/>
    <n v="0.629"/>
    <x v="1"/>
    <x v="0"/>
    <n v="12812"/>
    <n v="5.71"/>
    <n v="15.2"/>
    <n v="36.5"/>
    <n v="252235"/>
    <n v="82"/>
    <n v="31.4"/>
    <s v="Raabin_WBC"/>
    <s v="Wright"/>
    <s v="Olympus_BX51"/>
    <n v="100"/>
    <n v="256"/>
    <n v="3.3999999999999998E-3"/>
    <n v="0.98609999999999998"/>
    <n v="0.87219999999999998"/>
    <n v="-0.1139"/>
  </r>
  <r>
    <s v="CELL_001867"/>
    <x v="5"/>
    <x v="1"/>
    <s v="Normal_WBC"/>
    <n v="11.42"/>
    <n v="81"/>
    <n v="0.872"/>
    <n v="0.13400000000000001"/>
    <n v="604.47761194029852"/>
    <n v="0.90300000000000002"/>
    <n v="0.15"/>
    <n v="1.05"/>
    <n v="1"/>
    <n v="0.95199999999999996"/>
    <n v="292"/>
    <n v="58"/>
    <n v="216"/>
    <n v="155"/>
    <n v="207"/>
    <n v="84.705882352941174"/>
    <n v="60.784313725490193"/>
    <n v="81.17647058823529"/>
    <n v="0.82799999999999996"/>
    <x v="0"/>
    <x v="0"/>
    <n v="7350"/>
    <n v="4.16"/>
    <n v="15.4"/>
    <n v="43.6"/>
    <n v="80455"/>
    <n v="92"/>
    <n v="32.799999999999997"/>
    <s v="PBC_Dataset"/>
    <s v="Wright"/>
    <s v="Leica_DM2000"/>
    <n v="40"/>
    <n v="224"/>
    <n v="7.8700000000000006E-2"/>
    <n v="0.86439999999999995"/>
    <n v="0.80300000000000005"/>
    <n v="-6.1399999999999899E-2"/>
  </r>
  <r>
    <s v="CELL_002497"/>
    <x v="10"/>
    <x v="1"/>
    <s v="Normal_WBC"/>
    <n v="11.71"/>
    <n v="51.7"/>
    <n v="0.59499999999999997"/>
    <n v="0.46200000000000002"/>
    <n v="111.90476190476191"/>
    <n v="0.72"/>
    <n v="0.48899999999999999"/>
    <n v="4.01"/>
    <n v="1.7"/>
    <n v="0.751"/>
    <n v="507"/>
    <n v="73"/>
    <n v="226"/>
    <n v="143"/>
    <n v="162"/>
    <n v="88.627450980392155"/>
    <n v="56.078431372549019"/>
    <n v="63.529411764705877"/>
    <n v="0.72699999999999998"/>
    <x v="1"/>
    <x v="0"/>
    <n v="7877"/>
    <n v="4.87"/>
    <n v="11.6"/>
    <n v="44"/>
    <n v="167982"/>
    <n v="94"/>
    <n v="35.700000000000003"/>
    <s v="PBC_Dataset"/>
    <s v="Wright"/>
    <s v="Leica_DM2000"/>
    <n v="100"/>
    <n v="512"/>
    <n v="7.9600000000000004E-2"/>
    <n v="0.91490000000000005"/>
    <n v="0.92369999999999997"/>
    <n v="8.799999999999919E-3"/>
  </r>
  <r>
    <s v="CELL_003017"/>
    <x v="2"/>
    <x v="1"/>
    <s v="Normal_RBC"/>
    <n v="7.61"/>
    <n v="0"/>
    <n v="0"/>
    <n v="1"/>
    <n v="0"/>
    <n v="0.83799999999999997"/>
    <n v="0.14000000000000001"/>
    <n v="0.28999999999999998"/>
    <n v="1"/>
    <n v="0.94399999999999995"/>
    <n v="182"/>
    <n v="47"/>
    <n v="216"/>
    <n v="120"/>
    <n v="135"/>
    <n v="84.705882352941174"/>
    <n v="47.058823529411761"/>
    <n v="52.941176470588239"/>
    <n v="0.42699999999999999"/>
    <x v="0"/>
    <x v="0"/>
    <n v="6354"/>
    <n v="4.78"/>
    <n v="13.9"/>
    <n v="41.9"/>
    <n v="186616"/>
    <n v="93.2"/>
    <n v="31.7"/>
    <s v="PBC_Dataset"/>
    <s v="May_Grunwald_Giemsa"/>
    <s v="Zeiss_Axio"/>
    <n v="40"/>
    <n v="512"/>
    <n v="6.1499999999999999E-2"/>
    <n v="0.91410000000000002"/>
    <n v="0.95030000000000003"/>
    <n v="3.620000000000001E-2"/>
  </r>
  <r>
    <s v="CELL_004779"/>
    <x v="12"/>
    <x v="0"/>
    <s v="Anemia"/>
    <n v="4.46"/>
    <n v="0"/>
    <n v="0"/>
    <n v="1"/>
    <n v="0"/>
    <n v="0.45900000000000002"/>
    <n v="0.82799999999999996"/>
    <n v="0.88"/>
    <n v="1"/>
    <n v="0.78"/>
    <n v="90"/>
    <n v="44"/>
    <n v="236"/>
    <n v="135"/>
    <n v="141"/>
    <n v="92.549019607843135"/>
    <n v="52.941176470588239"/>
    <n v="55.294117647058826"/>
    <n v="0.45"/>
    <x v="1"/>
    <x v="1"/>
    <n v="8865"/>
    <n v="4.0999999999999996"/>
    <n v="17.7"/>
    <n v="42.2"/>
    <n v="289763"/>
    <n v="102.5"/>
    <n v="34.4"/>
    <s v="PBC_Dataset"/>
    <s v="May_Grunwald_Giemsa"/>
    <s v="Leica_DM2000"/>
    <n v="100"/>
    <n v="256"/>
    <n v="0.78569999999999995"/>
    <n v="0.64570000000000005"/>
    <n v="0.81520000000000004"/>
    <n v="0.16949999999999998"/>
  </r>
  <r>
    <s v="CELL_002011"/>
    <x v="4"/>
    <x v="1"/>
    <s v="Normal_WBC"/>
    <n v="16.41"/>
    <n v="73"/>
    <n v="0.443"/>
    <n v="0.46899999999999997"/>
    <n v="155.65031982942432"/>
    <n v="0.622"/>
    <n v="0.41899999999999998"/>
    <n v="1.82"/>
    <n v="1"/>
    <n v="0.77100000000000002"/>
    <n v="667"/>
    <n v="92"/>
    <n v="209"/>
    <n v="142"/>
    <n v="181"/>
    <n v="81.960784313725483"/>
    <n v="55.686274509803923"/>
    <n v="70.980392156862749"/>
    <n v="0.70399999999999996"/>
    <x v="1"/>
    <x v="1"/>
    <n v="10531"/>
    <n v="4.47"/>
    <n v="13.7"/>
    <n v="49.2"/>
    <n v="286366"/>
    <n v="81.900000000000006"/>
    <n v="34.799999999999997"/>
    <s v="CytoData"/>
    <s v="May_Grunwald_Giemsa"/>
    <s v="Leica_DM2000"/>
    <n v="60"/>
    <n v="512"/>
    <n v="0.1971"/>
    <n v="0.9516"/>
    <n v="1"/>
    <n v="4.8399999999999999E-2"/>
  </r>
  <r>
    <s v="CELL_005599"/>
    <x v="3"/>
    <x v="0"/>
    <s v="Infection"/>
    <n v="13.86"/>
    <n v="78.2"/>
    <n v="0.64100000000000001"/>
    <n v="0.25900000000000001"/>
    <n v="301.93050193050192"/>
    <n v="0.79700000000000004"/>
    <n v="0.32400000000000001"/>
    <n v="1.39"/>
    <n v="1.3"/>
    <n v="0.85899999999999999"/>
    <n v="503"/>
    <n v="90"/>
    <n v="166"/>
    <n v="152"/>
    <n v="200"/>
    <n v="65.098039215686271"/>
    <n v="59.607843137254903"/>
    <n v="78.431372549019613"/>
    <n v="0.76800000000000002"/>
    <x v="0"/>
    <x v="0"/>
    <n v="3734"/>
    <n v="5.96"/>
    <n v="15.9"/>
    <n v="39"/>
    <n v="306242"/>
    <n v="76.599999999999994"/>
    <n v="34.4"/>
    <s v="PBC_Dataset"/>
    <s v="May_Grunwald_Giemsa"/>
    <s v="Zeiss_Axio"/>
    <n v="100"/>
    <n v="512"/>
    <n v="0.82769999999999999"/>
    <n v="0.52249999999999996"/>
    <n v="0.8478"/>
    <n v="0.32530000000000003"/>
  </r>
  <r>
    <s v="CELL_000341"/>
    <x v="1"/>
    <x v="1"/>
    <s v="Normal_WBC"/>
    <n v="12.02"/>
    <n v="47.4"/>
    <n v="0.60299999999999998"/>
    <n v="0.46100000000000002"/>
    <n v="102.81995661605205"/>
    <n v="0.84"/>
    <n v="0.38"/>
    <n v="2.33"/>
    <n v="3.3"/>
    <n v="0.81"/>
    <n v="457"/>
    <n v="55"/>
    <n v="210"/>
    <n v="167"/>
    <n v="175"/>
    <n v="82.35294117647058"/>
    <n v="65.490196078431367"/>
    <n v="68.627450980392155"/>
    <n v="0.65500000000000003"/>
    <x v="1"/>
    <x v="0"/>
    <n v="5432"/>
    <n v="6.04"/>
    <n v="13.8"/>
    <n v="49.4"/>
    <n v="296651"/>
    <n v="94.9"/>
    <n v="32.200000000000003"/>
    <s v="Raabin_WBC"/>
    <s v="May_Grunwald_Giemsa"/>
    <s v="Leica_DM2000"/>
    <n v="60"/>
    <n v="224"/>
    <n v="0.12139999999999999"/>
    <n v="0.92200000000000004"/>
    <n v="0.85860000000000003"/>
    <n v="-6.3400000000000012E-2"/>
  </r>
  <r>
    <s v="CELL_004075"/>
    <x v="8"/>
    <x v="0"/>
    <s v="Leukemia"/>
    <n v="12.93"/>
    <n v="86.1"/>
    <n v="0.35199999999999998"/>
    <n v="0.17399999999999999"/>
    <n v="494.82758620689657"/>
    <n v="0.83099999999999996"/>
    <n v="0.27"/>
    <n v="0.74"/>
    <n v="1"/>
    <n v="0.84299999999999997"/>
    <n v="588"/>
    <n v="96"/>
    <n v="207"/>
    <n v="132"/>
    <n v="208"/>
    <n v="81.17647058823529"/>
    <n v="51.764705882352949"/>
    <n v="81.568627450980387"/>
    <n v="0.51900000000000002"/>
    <x v="0"/>
    <x v="0"/>
    <n v="5115"/>
    <n v="5.36"/>
    <n v="12.8"/>
    <n v="38.200000000000003"/>
    <n v="314777"/>
    <n v="83.5"/>
    <n v="34.799999999999997"/>
    <s v="PBC_Dataset"/>
    <s v="Wright"/>
    <s v="Olympus_BX51"/>
    <n v="100"/>
    <n v="512"/>
    <n v="0.70650000000000002"/>
    <n v="0.79969999999999997"/>
    <n v="0.71909999999999996"/>
    <n v="-8.0600000000000005E-2"/>
  </r>
  <r>
    <s v="CELL_001602"/>
    <x v="5"/>
    <x v="1"/>
    <s v="Normal_WBC"/>
    <n v="8.19"/>
    <n v="91.5"/>
    <n v="0.85899999999999999"/>
    <n v="0.218"/>
    <n v="419.72477064220186"/>
    <n v="0.90600000000000003"/>
    <n v="0.24099999999999999"/>
    <n v="1.07"/>
    <n v="1.1000000000000001"/>
    <n v="0.877"/>
    <n v="343"/>
    <n v="58"/>
    <n v="209"/>
    <n v="173"/>
    <n v="200"/>
    <n v="81.960784313725483"/>
    <n v="67.843137254901961"/>
    <n v="78.431372549019613"/>
    <n v="0.67100000000000004"/>
    <x v="1"/>
    <x v="0"/>
    <n v="10048"/>
    <n v="5.92"/>
    <n v="13.9"/>
    <n v="39"/>
    <n v="197597"/>
    <n v="72.900000000000006"/>
    <n v="32.5"/>
    <s v="Raabin_WBC"/>
    <s v="Wright"/>
    <s v="Olympus_BX51"/>
    <n v="40"/>
    <n v="360"/>
    <n v="0.12529999999999999"/>
    <n v="0.90080000000000005"/>
    <n v="0.9365"/>
    <n v="3.5699999999999954E-2"/>
  </r>
  <r>
    <s v="CELL_002797"/>
    <x v="9"/>
    <x v="1"/>
    <s v="Normal_WBC"/>
    <n v="12.05"/>
    <n v="65"/>
    <n v="0.69799999999999995"/>
    <n v="0.38600000000000001"/>
    <n v="168.39378238341968"/>
    <n v="0.70599999999999996"/>
    <n v="0.24299999999999999"/>
    <n v="5.0599999999999996"/>
    <n v="1.7"/>
    <n v="0.66800000000000004"/>
    <n v="439"/>
    <n v="63"/>
    <n v="188"/>
    <n v="137"/>
    <n v="215"/>
    <n v="73.725490196078439"/>
    <n v="53.725490196078432"/>
    <n v="84.313725490196077"/>
    <n v="0.64700000000000002"/>
    <x v="0"/>
    <x v="0"/>
    <n v="8907"/>
    <n v="3.13"/>
    <n v="15.7"/>
    <n v="33"/>
    <n v="97088"/>
    <n v="109.3"/>
    <n v="33.6"/>
    <s v="PBC_Dataset"/>
    <s v="Wright"/>
    <s v="Leica_DM2000"/>
    <n v="60"/>
    <n v="224"/>
    <n v="5.4800000000000001E-2"/>
    <n v="0.92720000000000002"/>
    <n v="1"/>
    <n v="7.2799999999999976E-2"/>
  </r>
  <r>
    <s v="CELL_004757"/>
    <x v="12"/>
    <x v="0"/>
    <s v="Anemia"/>
    <n v="4.3499999999999996"/>
    <n v="0"/>
    <n v="0"/>
    <n v="1"/>
    <n v="0"/>
    <n v="0.438"/>
    <n v="0.746"/>
    <n v="0.35"/>
    <n v="1"/>
    <n v="0.75900000000000001"/>
    <n v="70"/>
    <n v="42"/>
    <n v="225"/>
    <n v="118"/>
    <n v="103"/>
    <n v="88.235294117647058"/>
    <n v="46.274509803921568"/>
    <n v="40.392156862745097"/>
    <n v="0.44500000000000001"/>
    <x v="1"/>
    <x v="1"/>
    <n v="3085"/>
    <n v="5.33"/>
    <n v="16.3"/>
    <n v="44"/>
    <n v="29758"/>
    <n v="106"/>
    <n v="33.299999999999997"/>
    <s v="PBC_Dataset"/>
    <s v="Wright"/>
    <s v="Olympus_BX51"/>
    <n v="60"/>
    <n v="512"/>
    <n v="0.74690000000000001"/>
    <n v="0.75149999999999995"/>
    <n v="0.80179999999999996"/>
    <n v="5.0300000000000011E-2"/>
  </r>
  <r>
    <s v="CELL_005519"/>
    <x v="11"/>
    <x v="0"/>
    <s v="Infection"/>
    <n v="12.82"/>
    <n v="53.7"/>
    <n v="0.64"/>
    <n v="0.47499999999999998"/>
    <n v="113.05263157894738"/>
    <n v="0.74099999999999999"/>
    <n v="0.48799999999999999"/>
    <n v="4.3899999999999997"/>
    <n v="3.6"/>
    <n v="0.877"/>
    <n v="504"/>
    <n v="61"/>
    <n v="225"/>
    <n v="139"/>
    <n v="145"/>
    <n v="88.235294117647058"/>
    <n v="54.509803921568626"/>
    <n v="56.862745098039213"/>
    <n v="0.69399999999999995"/>
    <x v="1"/>
    <x v="1"/>
    <n v="9326"/>
    <n v="5.4"/>
    <n v="12"/>
    <n v="38.5"/>
    <n v="169163"/>
    <n v="81.599999999999994"/>
    <n v="34.799999999999997"/>
    <s v="CytoData"/>
    <s v="Giemsa"/>
    <s v="Leica_DM2000"/>
    <n v="60"/>
    <n v="256"/>
    <n v="0.88519999999999999"/>
    <n v="0.70479999999999998"/>
    <n v="0.69079999999999997"/>
    <n v="-1.4000000000000012E-2"/>
  </r>
  <r>
    <s v="CELL_000481"/>
    <x v="1"/>
    <x v="1"/>
    <s v="Normal_WBC"/>
    <n v="13.63"/>
    <n v="57.1"/>
    <n v="0.58699999999999997"/>
    <n v="0.52"/>
    <n v="109.80769230769231"/>
    <n v="0.75700000000000001"/>
    <n v="0.27900000000000003"/>
    <n v="3.8"/>
    <n v="3.6"/>
    <n v="0.82699999999999996"/>
    <n v="388"/>
    <n v="67"/>
    <n v="222"/>
    <n v="174"/>
    <n v="196"/>
    <n v="87.058823529411768"/>
    <n v="68.235294117647058"/>
    <n v="76.862745098039227"/>
    <n v="0.70599999999999996"/>
    <x v="0"/>
    <x v="1"/>
    <n v="8422"/>
    <n v="5.19"/>
    <n v="13.2"/>
    <n v="40.200000000000003"/>
    <n v="192905"/>
    <n v="82.7"/>
    <n v="33.799999999999997"/>
    <s v="Raabin_WBC"/>
    <s v="Giemsa"/>
    <s v="Olympus_BX51"/>
    <n v="60"/>
    <n v="224"/>
    <n v="9.7100000000000006E-2"/>
    <n v="0.86360000000000003"/>
    <n v="1"/>
    <n v="0.13639999999999997"/>
  </r>
  <r>
    <s v="CELL_005808"/>
    <x v="18"/>
    <x v="0"/>
    <s v="Artefact"/>
    <n v="9.68"/>
    <n v="40.5"/>
    <n v="0.26400000000000001"/>
    <n v="0.90900000000000003"/>
    <n v="44.554455445544555"/>
    <n v="0.441"/>
    <n v="0.33"/>
    <n v="0.42"/>
    <n v="1.3"/>
    <n v="0.56999999999999995"/>
    <n v="215"/>
    <n v="69"/>
    <n v="255"/>
    <n v="104"/>
    <n v="146"/>
    <n v="100"/>
    <n v="40.784313725490193"/>
    <n v="57.254901960784309"/>
    <n v="0.434"/>
    <x v="1"/>
    <x v="1"/>
    <n v="6237"/>
    <n v="5.53"/>
    <n v="13.7"/>
    <n v="41.6"/>
    <n v="314120"/>
    <n v="68.400000000000006"/>
    <n v="32.799999999999997"/>
    <s v="CytoData"/>
    <s v="Giemsa"/>
    <s v="Zeiss_Axio"/>
    <n v="60"/>
    <n v="512"/>
    <n v="0.97770000000000001"/>
    <n v="0.76980000000000004"/>
    <n v="0.82469999999999999"/>
    <n v="5.4899999999999949E-2"/>
  </r>
  <r>
    <s v="CELL_002786"/>
    <x v="9"/>
    <x v="1"/>
    <s v="Normal_WBC"/>
    <n v="9.99"/>
    <n v="56.4"/>
    <n v="0.82"/>
    <n v="0.55100000000000005"/>
    <n v="102.35934664246822"/>
    <n v="0.77200000000000002"/>
    <n v="0.42699999999999999"/>
    <n v="5.42"/>
    <n v="1.7"/>
    <n v="0.76600000000000001"/>
    <n v="376"/>
    <n v="79"/>
    <n v="214"/>
    <n v="171"/>
    <n v="206"/>
    <n v="83.921568627450981"/>
    <n v="67.058823529411754"/>
    <n v="80.784313725490193"/>
    <n v="0.77700000000000002"/>
    <x v="0"/>
    <x v="0"/>
    <n v="5891"/>
    <n v="5.23"/>
    <n v="11.1"/>
    <n v="42.1"/>
    <n v="258167"/>
    <n v="80.2"/>
    <n v="31.5"/>
    <s v="Raabin_WBC"/>
    <s v="Giemsa"/>
    <s v="Leica_DM2000"/>
    <n v="40"/>
    <n v="224"/>
    <n v="5.9799999999999999E-2"/>
    <n v="0.92779999999999996"/>
    <n v="0.97070000000000001"/>
    <n v="4.2900000000000049E-2"/>
  </r>
  <r>
    <s v="CELL_001524"/>
    <x v="5"/>
    <x v="1"/>
    <s v="Normal_WBC"/>
    <n v="7.4"/>
    <n v="78.5"/>
    <n v="0.81599999999999995"/>
    <n v="0.186"/>
    <n v="422.04301075268819"/>
    <n v="0.98"/>
    <n v="0.248"/>
    <n v="0.81"/>
    <n v="1"/>
    <n v="0.91900000000000004"/>
    <n v="319"/>
    <n v="71"/>
    <n v="197"/>
    <n v="175"/>
    <n v="178"/>
    <n v="77.254901960784323"/>
    <n v="68.627450980392155"/>
    <n v="69.803921568627445"/>
    <n v="0.69899999999999995"/>
    <x v="1"/>
    <x v="1"/>
    <n v="4464"/>
    <n v="5.18"/>
    <n v="14.1"/>
    <n v="43.9"/>
    <n v="190798"/>
    <n v="86.9"/>
    <n v="31.8"/>
    <s v="PBC_Dataset"/>
    <s v="May_Grunwald_Giemsa"/>
    <s v="Leica_DM2000"/>
    <n v="60"/>
    <n v="512"/>
    <n v="6.0999999999999999E-2"/>
    <n v="0.87250000000000005"/>
    <n v="0.86770000000000003"/>
    <n v="-4.8000000000000265E-3"/>
  </r>
  <r>
    <s v="CELL_003622"/>
    <x v="2"/>
    <x v="1"/>
    <s v="Normal_RBC"/>
    <n v="8.6"/>
    <n v="0"/>
    <n v="0"/>
    <n v="1"/>
    <n v="0"/>
    <n v="0.97"/>
    <n v="0.16200000000000001"/>
    <n v="0.74"/>
    <n v="1"/>
    <n v="0.95499999999999996"/>
    <n v="169"/>
    <n v="45"/>
    <n v="220"/>
    <n v="123"/>
    <n v="122"/>
    <n v="86.274509803921575"/>
    <n v="48.235294117647058"/>
    <n v="47.843137254901961"/>
    <n v="0.621"/>
    <x v="0"/>
    <x v="0"/>
    <n v="5059"/>
    <n v="3.97"/>
    <n v="12"/>
    <n v="47.6"/>
    <n v="322460"/>
    <n v="88.6"/>
    <n v="34.5"/>
    <s v="CytoData"/>
    <s v="Wright"/>
    <s v="Leica_DM2000"/>
    <n v="40"/>
    <n v="360"/>
    <n v="5.8000000000000003E-2"/>
    <n v="0.85"/>
    <n v="0.87549999999999994"/>
    <n v="2.5499999999999967E-2"/>
  </r>
  <r>
    <s v="CELL_004380"/>
    <x v="13"/>
    <x v="0"/>
    <s v="Leukemia"/>
    <n v="15.54"/>
    <n v="78.5"/>
    <n v="0.39500000000000002"/>
    <n v="0.13500000000000001"/>
    <n v="581.48148148148141"/>
    <n v="0.79800000000000004"/>
    <n v="0.26800000000000002"/>
    <n v="0.6"/>
    <n v="1"/>
    <n v="0.93100000000000005"/>
    <n v="495"/>
    <n v="75"/>
    <n v="220"/>
    <n v="127"/>
    <n v="203"/>
    <n v="86.274509803921575"/>
    <n v="49.803921568627452"/>
    <n v="79.607843137254903"/>
    <n v="0.60799999999999998"/>
    <x v="1"/>
    <x v="0"/>
    <n v="7745"/>
    <n v="3.99"/>
    <n v="12.7"/>
    <n v="44.1"/>
    <n v="266380"/>
    <n v="87.6"/>
    <n v="31"/>
    <s v="CytoData"/>
    <s v="Wright"/>
    <s v="Leica_DM2000"/>
    <n v="40"/>
    <n v="360"/>
    <n v="0.9577"/>
    <n v="0.81469999999999998"/>
    <n v="0.58379999999999999"/>
    <n v="-0.23089999999999999"/>
  </r>
  <r>
    <s v="CELL_005218"/>
    <x v="14"/>
    <x v="0"/>
    <s v="Anemia"/>
    <n v="9.02"/>
    <n v="0"/>
    <n v="0"/>
    <n v="1"/>
    <n v="0"/>
    <n v="0.86899999999999999"/>
    <n v="0.182"/>
    <n v="0.7"/>
    <n v="1"/>
    <n v="0.89800000000000002"/>
    <n v="189"/>
    <n v="52"/>
    <n v="243"/>
    <n v="111"/>
    <n v="132"/>
    <n v="95.294117647058812"/>
    <n v="43.529411764705884"/>
    <n v="51.764705882352949"/>
    <n v="0.39400000000000002"/>
    <x v="1"/>
    <x v="0"/>
    <n v="8306"/>
    <n v="4.9400000000000004"/>
    <n v="13.2"/>
    <n v="33.4"/>
    <n v="299915"/>
    <n v="84.8"/>
    <n v="35.200000000000003"/>
    <s v="CytoData"/>
    <s v="Wright"/>
    <s v="Olympus_BX51"/>
    <n v="40"/>
    <n v="224"/>
    <n v="0.75380000000000003"/>
    <n v="0.73699999999999999"/>
    <n v="0.78520000000000001"/>
    <n v="4.8200000000000021E-2"/>
  </r>
  <r>
    <s v="CELL_005450"/>
    <x v="11"/>
    <x v="0"/>
    <s v="Infection"/>
    <n v="13.43"/>
    <n v="54.4"/>
    <n v="0.51400000000000001"/>
    <n v="0.41599999999999998"/>
    <n v="130.76923076923077"/>
    <n v="0.77200000000000002"/>
    <n v="0.39400000000000002"/>
    <n v="4.5599999999999996"/>
    <n v="3"/>
    <n v="0.77800000000000002"/>
    <n v="423"/>
    <n v="83"/>
    <n v="212"/>
    <n v="146"/>
    <n v="197"/>
    <n v="83.137254901960787"/>
    <n v="57.254901960784309"/>
    <n v="77.254901960784323"/>
    <n v="0.65400000000000003"/>
    <x v="0"/>
    <x v="0"/>
    <n v="9561"/>
    <n v="4.9800000000000004"/>
    <n v="14.1"/>
    <n v="36.5"/>
    <n v="153502"/>
    <n v="105.7"/>
    <n v="35.200000000000003"/>
    <s v="PBC_Dataset"/>
    <s v="Giemsa"/>
    <s v="Zeiss_Axio"/>
    <n v="40"/>
    <n v="256"/>
    <n v="0.88339999999999996"/>
    <n v="0.90969999999999995"/>
    <n v="0.79159999999999997"/>
    <n v="-0.11809999999999998"/>
  </r>
  <r>
    <s v="CELL_005533"/>
    <x v="11"/>
    <x v="0"/>
    <s v="Infection"/>
    <n v="14.51"/>
    <n v="57.2"/>
    <n v="0.67800000000000005"/>
    <n v="0.47"/>
    <n v="121.70212765957449"/>
    <n v="0.71399999999999997"/>
    <n v="0.23200000000000001"/>
    <n v="4.8600000000000003"/>
    <n v="3.5"/>
    <n v="0.80400000000000005"/>
    <n v="565"/>
    <n v="80"/>
    <n v="188"/>
    <n v="152"/>
    <n v="190"/>
    <n v="73.725490196078439"/>
    <n v="59.607843137254903"/>
    <n v="74.509803921568633"/>
    <n v="0.751"/>
    <x v="1"/>
    <x v="1"/>
    <n v="5529"/>
    <n v="5"/>
    <n v="14.7"/>
    <n v="32.299999999999997"/>
    <n v="255230"/>
    <n v="87.2"/>
    <n v="32.6"/>
    <s v="PBC_Dataset"/>
    <s v="Wright"/>
    <s v="Leica_DM2000"/>
    <n v="100"/>
    <n v="256"/>
    <n v="0.8014"/>
    <n v="0.50749999999999995"/>
    <n v="0.89039999999999997"/>
    <n v="0.38290000000000002"/>
  </r>
  <r>
    <s v="CELL_000800"/>
    <x v="1"/>
    <x v="1"/>
    <s v="Normal_WBC"/>
    <n v="13.64"/>
    <n v="63.4"/>
    <n v="0.53500000000000003"/>
    <n v="0.47199999999999998"/>
    <n v="134.32203389830508"/>
    <n v="0.78600000000000003"/>
    <n v="0.251"/>
    <n v="2.42"/>
    <n v="3.5"/>
    <n v="0.79900000000000004"/>
    <n v="514"/>
    <n v="70"/>
    <n v="239"/>
    <n v="152"/>
    <n v="213"/>
    <n v="93.725490196078425"/>
    <n v="59.607843137254903"/>
    <n v="83.529411764705884"/>
    <n v="0.68500000000000005"/>
    <x v="0"/>
    <x v="1"/>
    <n v="8408"/>
    <n v="5.84"/>
    <n v="13.9"/>
    <n v="48.9"/>
    <n v="340535"/>
    <n v="96.4"/>
    <n v="32.6"/>
    <s v="CytoData"/>
    <s v="Wright"/>
    <s v="Zeiss_Axio"/>
    <n v="40"/>
    <n v="256"/>
    <n v="2.3699999999999999E-2"/>
    <n v="0.8911"/>
    <n v="0.87860000000000005"/>
    <n v="-1.2499999999999956E-2"/>
  </r>
  <r>
    <s v="CELL_001767"/>
    <x v="5"/>
    <x v="1"/>
    <s v="Normal_WBC"/>
    <n v="9.48"/>
    <n v="77.7"/>
    <n v="0.72199999999999998"/>
    <n v="0.26500000000000001"/>
    <n v="293.20754716981133"/>
    <n v="0.84499999999999997"/>
    <n v="0.129"/>
    <n v="1.1100000000000001"/>
    <n v="1"/>
    <n v="0.877"/>
    <n v="277"/>
    <n v="53"/>
    <n v="179"/>
    <n v="161"/>
    <n v="205"/>
    <n v="70.196078431372541"/>
    <n v="63.13725490196078"/>
    <n v="80.392156862745097"/>
    <n v="0.70499999999999996"/>
    <x v="1"/>
    <x v="0"/>
    <n v="8550"/>
    <n v="2.77"/>
    <n v="15.7"/>
    <n v="35.5"/>
    <n v="238892"/>
    <n v="73.3"/>
    <n v="35.299999999999997"/>
    <s v="CytoData"/>
    <s v="Wright"/>
    <s v="Leica_DM2000"/>
    <n v="40"/>
    <n v="256"/>
    <n v="4.2000000000000003E-2"/>
    <n v="0.84250000000000003"/>
    <n v="0.85870000000000002"/>
    <n v="1.6199999999999992E-2"/>
  </r>
  <r>
    <s v="CELL_005776"/>
    <x v="6"/>
    <x v="0"/>
    <s v="Artefact"/>
    <n v="9.81"/>
    <n v="91.6"/>
    <n v="0.79900000000000004"/>
    <n v="0.14199999999999999"/>
    <n v="645.07042253521126"/>
    <n v="0.215"/>
    <n v="0.65600000000000003"/>
    <n v="0.91"/>
    <n v="1.2"/>
    <n v="0.51300000000000001"/>
    <n v="470"/>
    <n v="66"/>
    <n v="209"/>
    <n v="124"/>
    <n v="217"/>
    <n v="81.960784313725483"/>
    <n v="48.627450980392155"/>
    <n v="85.098039215686271"/>
    <n v="0.68400000000000005"/>
    <x v="2"/>
    <x v="1"/>
    <n v="7584"/>
    <n v="5.05"/>
    <n v="15.7"/>
    <n v="51"/>
    <n v="209491"/>
    <n v="95.6"/>
    <n v="36.9"/>
    <s v="PBC_Dataset"/>
    <s v="Giemsa"/>
    <s v="Zeiss_Axio"/>
    <n v="40"/>
    <n v="224"/>
    <n v="0.75409999999999999"/>
    <n v="0.64780000000000004"/>
    <n v="0.99550000000000005"/>
    <n v="0.34770000000000001"/>
  </r>
  <r>
    <s v="CELL_003026"/>
    <x v="2"/>
    <x v="1"/>
    <s v="Normal_RBC"/>
    <n v="7.24"/>
    <n v="0"/>
    <n v="0"/>
    <n v="1"/>
    <n v="0"/>
    <n v="0.83599999999999997"/>
    <n v="0.21099999999999999"/>
    <n v="0.56000000000000005"/>
    <n v="1"/>
    <n v="0.94899999999999995"/>
    <n v="217"/>
    <n v="48"/>
    <n v="225"/>
    <n v="121"/>
    <n v="148"/>
    <n v="88.235294117647058"/>
    <n v="47.450980392156858"/>
    <n v="58.039215686274517"/>
    <n v="0.49"/>
    <x v="0"/>
    <x v="0"/>
    <n v="6405"/>
    <n v="2.4300000000000002"/>
    <n v="10.6"/>
    <n v="36.6"/>
    <n v="311114"/>
    <n v="79.599999999999994"/>
    <n v="35.5"/>
    <s v="PBC_Dataset"/>
    <s v="Giemsa"/>
    <s v="Olympus_BX51"/>
    <n v="100"/>
    <n v="256"/>
    <n v="5.0700000000000002E-2"/>
    <n v="0.92120000000000002"/>
    <n v="0.98460000000000003"/>
    <n v="6.3400000000000012E-2"/>
  </r>
  <r>
    <s v="CELL_002454"/>
    <x v="10"/>
    <x v="1"/>
    <s v="Normal_WBC"/>
    <n v="12.29"/>
    <n v="49.4"/>
    <n v="0.59699999999999998"/>
    <n v="0.57799999999999996"/>
    <n v="85.467128027681667"/>
    <n v="0.73"/>
    <n v="0.26700000000000002"/>
    <n v="4.4000000000000004"/>
    <n v="2.2000000000000002"/>
    <n v="0.79900000000000004"/>
    <n v="446"/>
    <n v="83"/>
    <n v="239"/>
    <n v="154"/>
    <n v="127"/>
    <n v="93.725490196078425"/>
    <n v="60.392156862745097"/>
    <n v="49.803921568627452"/>
    <n v="0.60799999999999998"/>
    <x v="1"/>
    <x v="0"/>
    <n v="6652"/>
    <n v="4.22"/>
    <n v="11.5"/>
    <n v="47.4"/>
    <n v="245735"/>
    <n v="100.5"/>
    <n v="34.299999999999997"/>
    <s v="Raabin_WBC"/>
    <s v="Wright"/>
    <s v="Leica_DM2000"/>
    <n v="60"/>
    <n v="360"/>
    <n v="5.2499999999999998E-2"/>
    <n v="1"/>
    <n v="0.87670000000000003"/>
    <n v="-0.12329999999999997"/>
  </r>
  <r>
    <s v="CELL_005379"/>
    <x v="0"/>
    <x v="0"/>
    <s v="Infection"/>
    <n v="13.89"/>
    <n v="56.8"/>
    <n v="0.53700000000000003"/>
    <n v="0.376"/>
    <n v="151.06382978723403"/>
    <n v="0.65300000000000002"/>
    <n v="0.47499999999999998"/>
    <n v="2.23"/>
    <n v="6.8"/>
    <n v="0.66100000000000003"/>
    <n v="401"/>
    <n v="76"/>
    <n v="178"/>
    <n v="137"/>
    <n v="209"/>
    <n v="69.803921568627445"/>
    <n v="53.725490196078432"/>
    <n v="81.960784313725483"/>
    <n v="0.64600000000000002"/>
    <x v="0"/>
    <x v="1"/>
    <n v="3784"/>
    <n v="4.63"/>
    <n v="13.8"/>
    <n v="37.5"/>
    <n v="164905"/>
    <n v="85.3"/>
    <n v="33.5"/>
    <s v="PBC_Dataset"/>
    <s v="Giemsa"/>
    <s v="Leica_DM2000"/>
    <n v="100"/>
    <n v="256"/>
    <n v="0.79600000000000004"/>
    <n v="0.77849999999999997"/>
    <n v="0.96719999999999995"/>
    <n v="0.18869999999999998"/>
  </r>
  <r>
    <s v="CELL_004649"/>
    <x v="16"/>
    <x v="0"/>
    <s v="Anemia"/>
    <n v="9.32"/>
    <n v="0"/>
    <n v="0"/>
    <n v="1"/>
    <n v="0"/>
    <n v="0.57699999999999996"/>
    <n v="0.93200000000000005"/>
    <n v="0.55000000000000004"/>
    <n v="1"/>
    <n v="0.86699999999999999"/>
    <n v="171"/>
    <n v="60"/>
    <n v="234"/>
    <n v="141"/>
    <n v="141"/>
    <n v="91.764705882352942"/>
    <n v="55.294117647058826"/>
    <n v="55.294117647058826"/>
    <n v="0.42799999999999999"/>
    <x v="0"/>
    <x v="1"/>
    <n v="7471"/>
    <n v="4.1399999999999997"/>
    <n v="17.5"/>
    <n v="35"/>
    <n v="108803"/>
    <n v="91.2"/>
    <n v="36.299999999999997"/>
    <s v="Raabin_WBC"/>
    <s v="Giemsa"/>
    <s v="Zeiss_Axio"/>
    <n v="100"/>
    <n v="360"/>
    <n v="0.74609999999999999"/>
    <n v="0.72270000000000001"/>
    <n v="0.64600000000000002"/>
    <n v="-7.669999999999999E-2"/>
  </r>
  <r>
    <s v="CELL_004763"/>
    <x v="12"/>
    <x v="0"/>
    <s v="Anemia"/>
    <n v="5.27"/>
    <n v="0"/>
    <n v="0"/>
    <n v="1"/>
    <n v="0"/>
    <n v="0.48699999999999999"/>
    <n v="0.81399999999999995"/>
    <n v="0.52"/>
    <n v="1"/>
    <n v="0.76200000000000001"/>
    <n v="78"/>
    <n v="37"/>
    <n v="222"/>
    <n v="107"/>
    <n v="106"/>
    <n v="87.058823529411768"/>
    <n v="41.96078431372549"/>
    <n v="41.568627450980394"/>
    <n v="0.52900000000000003"/>
    <x v="0"/>
    <x v="0"/>
    <n v="6378"/>
    <n v="4.63"/>
    <n v="11.6"/>
    <n v="48.3"/>
    <n v="327795"/>
    <n v="89.7"/>
    <n v="34.5"/>
    <s v="CytoData"/>
    <s v="Wright"/>
    <s v="Leica_DM2000"/>
    <n v="40"/>
    <n v="224"/>
    <n v="0.89370000000000005"/>
    <n v="0.86770000000000003"/>
    <n v="0.80110000000000003"/>
    <n v="-6.6599999999999993E-2"/>
  </r>
  <r>
    <s v="CELL_003705"/>
    <x v="7"/>
    <x v="1"/>
    <s v="Normal_Platelet"/>
    <n v="2.74"/>
    <n v="0"/>
    <n v="0"/>
    <n v="1"/>
    <n v="0"/>
    <n v="0.64300000000000002"/>
    <n v="0.47899999999999998"/>
    <n v="1.92"/>
    <n v="1"/>
    <n v="0.71099999999999997"/>
    <n v="19"/>
    <n v="14"/>
    <n v="215"/>
    <n v="148"/>
    <n v="171"/>
    <n v="84.313725490196077"/>
    <n v="58.039215686274517"/>
    <n v="67.058823529411754"/>
    <n v="0.50600000000000001"/>
    <x v="1"/>
    <x v="0"/>
    <n v="8796"/>
    <n v="4.57"/>
    <n v="12.3"/>
    <n v="42.6"/>
    <n v="290889"/>
    <n v="93.4"/>
    <n v="35.1"/>
    <s v="PBC_Dataset"/>
    <s v="May_Grunwald_Giemsa"/>
    <s v="Zeiss_Axio"/>
    <n v="100"/>
    <n v="224"/>
    <n v="0.1181"/>
    <n v="0.96850000000000003"/>
    <n v="0.93159999999999998"/>
    <n v="-3.6900000000000044E-2"/>
  </r>
  <r>
    <s v="CELL_005500"/>
    <x v="11"/>
    <x v="0"/>
    <s v="Infection"/>
    <n v="10.57"/>
    <n v="56.6"/>
    <n v="0.66300000000000003"/>
    <n v="0.49199999999999999"/>
    <n v="115.04065040650407"/>
    <n v="0.65400000000000003"/>
    <n v="0.45500000000000002"/>
    <n v="5"/>
    <n v="3"/>
    <n v="0.79900000000000004"/>
    <n v="405"/>
    <n v="80"/>
    <n v="208"/>
    <n v="167"/>
    <n v="190"/>
    <n v="81.568627450980387"/>
    <n v="65.490196078431367"/>
    <n v="74.509803921568633"/>
    <n v="0.59199999999999997"/>
    <x v="2"/>
    <x v="1"/>
    <n v="4562"/>
    <n v="4.82"/>
    <n v="14.5"/>
    <n v="48.8"/>
    <n v="211778"/>
    <n v="76"/>
    <n v="33.299999999999997"/>
    <s v="Raabin_WBC"/>
    <s v="Giemsa"/>
    <s v="Olympus_BX51"/>
    <n v="100"/>
    <n v="256"/>
    <n v="0.88829999999999998"/>
    <n v="0.72340000000000004"/>
    <n v="0.70199999999999996"/>
    <n v="-2.1400000000000086E-2"/>
  </r>
  <r>
    <s v="CELL_000364"/>
    <x v="1"/>
    <x v="1"/>
    <s v="Normal_WBC"/>
    <n v="13.82"/>
    <n v="47.9"/>
    <n v="0.38500000000000001"/>
    <n v="0.38100000000000001"/>
    <n v="125.72178477690288"/>
    <n v="0.68799999999999994"/>
    <n v="0.41099999999999998"/>
    <n v="3.02"/>
    <n v="3.4"/>
    <n v="0.878"/>
    <n v="385"/>
    <n v="78"/>
    <n v="232"/>
    <n v="153"/>
    <n v="196"/>
    <n v="90.980392156862749"/>
    <n v="60"/>
    <n v="76.862745098039227"/>
    <n v="0.63300000000000001"/>
    <x v="1"/>
    <x v="1"/>
    <n v="9310"/>
    <n v="5.0999999999999996"/>
    <n v="13.7"/>
    <n v="39.1"/>
    <n v="242610"/>
    <n v="106.7"/>
    <n v="30.2"/>
    <s v="Raabin_WBC"/>
    <s v="Wright"/>
    <s v="Olympus_BX51"/>
    <n v="40"/>
    <n v="224"/>
    <n v="0.1072"/>
    <n v="0.91420000000000001"/>
    <n v="0.8861"/>
    <n v="-2.8100000000000014E-2"/>
  </r>
  <r>
    <s v="CELL_001272"/>
    <x v="5"/>
    <x v="1"/>
    <s v="Normal_WBC"/>
    <n v="7.46"/>
    <n v="80.5"/>
    <n v="0.79100000000000004"/>
    <n v="0.08"/>
    <n v="1006.25"/>
    <n v="0.96099999999999997"/>
    <n v="0.19700000000000001"/>
    <n v="1.02"/>
    <n v="1.1000000000000001"/>
    <n v="0.90800000000000003"/>
    <n v="294"/>
    <n v="49"/>
    <n v="198"/>
    <n v="132"/>
    <n v="192"/>
    <n v="77.64705882352942"/>
    <n v="51.764705882352949"/>
    <n v="75.294117647058826"/>
    <n v="0.80700000000000005"/>
    <x v="1"/>
    <x v="0"/>
    <n v="3235"/>
    <n v="4.6399999999999997"/>
    <n v="20"/>
    <n v="43.3"/>
    <n v="272315"/>
    <n v="77.7"/>
    <n v="31.6"/>
    <s v="CytoData"/>
    <s v="Giemsa"/>
    <s v="Leica_DM2000"/>
    <n v="100"/>
    <n v="224"/>
    <n v="3.8199999999999998E-2"/>
    <n v="0.88049999999999995"/>
    <n v="0.88260000000000005"/>
    <n v="2.1000000000001018E-3"/>
  </r>
  <r>
    <s v="CELL_002004"/>
    <x v="4"/>
    <x v="1"/>
    <s v="Normal_WBC"/>
    <n v="18.12"/>
    <n v="63.8"/>
    <n v="0.47699999999999998"/>
    <n v="0.30099999999999999"/>
    <n v="211.96013289036546"/>
    <n v="0.60499999999999998"/>
    <n v="0.52100000000000002"/>
    <n v="2.4300000000000002"/>
    <n v="1"/>
    <n v="0.72599999999999998"/>
    <n v="565"/>
    <n v="99"/>
    <n v="198"/>
    <n v="172"/>
    <n v="190"/>
    <n v="77.64705882352942"/>
    <n v="67.450980392156865"/>
    <n v="74.509803921568633"/>
    <n v="0.53400000000000003"/>
    <x v="2"/>
    <x v="1"/>
    <n v="6267"/>
    <n v="3.71"/>
    <n v="15.8"/>
    <n v="35.1"/>
    <n v="304034"/>
    <n v="88.4"/>
    <n v="34.299999999999997"/>
    <s v="Raabin_WBC"/>
    <s v="Wright"/>
    <s v="Leica_DM2000"/>
    <n v="100"/>
    <n v="256"/>
    <n v="3.9100000000000003E-2"/>
    <n v="0.82110000000000005"/>
    <n v="0.9536"/>
    <n v="0.13249999999999995"/>
  </r>
  <r>
    <s v="CELL_005289"/>
    <x v="0"/>
    <x v="0"/>
    <s v="Infection"/>
    <n v="13.27"/>
    <n v="58.7"/>
    <n v="0.58199999999999996"/>
    <n v="0.318"/>
    <n v="184.59119496855345"/>
    <n v="0.82199999999999995"/>
    <n v="0.44800000000000001"/>
    <n v="2.54"/>
    <n v="5.4"/>
    <n v="0.73899999999999999"/>
    <n v="528"/>
    <n v="81"/>
    <n v="237"/>
    <n v="106"/>
    <n v="200"/>
    <n v="92.941176470588232"/>
    <n v="41.568627450980394"/>
    <n v="78.431372549019613"/>
    <n v="0.46899999999999997"/>
    <x v="2"/>
    <x v="1"/>
    <n v="4481"/>
    <n v="5.26"/>
    <n v="14.7"/>
    <n v="41.8"/>
    <n v="370849"/>
    <n v="94.4"/>
    <n v="33"/>
    <s v="Raabin_WBC"/>
    <s v="May_Grunwald_Giemsa"/>
    <s v="Leica_DM2000"/>
    <n v="100"/>
    <n v="256"/>
    <n v="0.79430000000000001"/>
    <n v="0.66710000000000003"/>
    <n v="0.87370000000000003"/>
    <n v="0.20660000000000001"/>
  </r>
  <r>
    <s v="CELL_004160"/>
    <x v="8"/>
    <x v="0"/>
    <s v="Leukemia"/>
    <n v="17.739999999999998"/>
    <n v="80.900000000000006"/>
    <n v="0.42299999999999999"/>
    <n v="0.13"/>
    <n v="622.30769230769238"/>
    <n v="0.745"/>
    <n v="0.218"/>
    <n v="0"/>
    <n v="1"/>
    <n v="0.91400000000000003"/>
    <n v="620"/>
    <n v="99"/>
    <n v="208"/>
    <n v="171"/>
    <n v="217"/>
    <n v="81.568627450980387"/>
    <n v="67.058823529411754"/>
    <n v="85.098039215686271"/>
    <n v="0.76100000000000001"/>
    <x v="1"/>
    <x v="1"/>
    <n v="4020"/>
    <n v="4.84"/>
    <n v="15.2"/>
    <n v="37.700000000000003"/>
    <n v="458433"/>
    <n v="101.5"/>
    <n v="34.5"/>
    <s v="Raabin_WBC"/>
    <s v="May_Grunwald_Giemsa"/>
    <s v="Zeiss_Axio"/>
    <n v="100"/>
    <n v="224"/>
    <n v="0.80569999999999997"/>
    <n v="0.73160000000000003"/>
    <n v="0.75609999999999999"/>
    <n v="2.4499999999999966E-2"/>
  </r>
  <r>
    <s v="CELL_005581"/>
    <x v="3"/>
    <x v="0"/>
    <s v="Infection"/>
    <n v="14.44"/>
    <n v="76.5"/>
    <n v="0.61"/>
    <n v="0.316"/>
    <n v="242.08860759493672"/>
    <n v="0.80900000000000005"/>
    <n v="0.48"/>
    <n v="1.62"/>
    <n v="1.3"/>
    <n v="0.89200000000000002"/>
    <n v="569"/>
    <n v="66"/>
    <n v="208"/>
    <n v="145"/>
    <n v="209"/>
    <n v="81.568627450980387"/>
    <n v="56.862745098039213"/>
    <n v="81.960784313725483"/>
    <n v="0.76900000000000002"/>
    <x v="1"/>
    <x v="1"/>
    <n v="10729"/>
    <n v="4.79"/>
    <n v="13.7"/>
    <n v="39.9"/>
    <n v="151066"/>
    <n v="81"/>
    <n v="34.4"/>
    <s v="Raabin_WBC"/>
    <s v="Giemsa"/>
    <s v="Leica_DM2000"/>
    <n v="40"/>
    <n v="360"/>
    <n v="0.76910000000000001"/>
    <n v="0.57299999999999995"/>
    <n v="0.83850000000000002"/>
    <n v="0.26550000000000007"/>
  </r>
  <r>
    <s v="CELL_004863"/>
    <x v="15"/>
    <x v="0"/>
    <s v="Anemia"/>
    <n v="7.05"/>
    <n v="0"/>
    <n v="0"/>
    <n v="1"/>
    <n v="0"/>
    <n v="0.97699999999999998"/>
    <n v="0.13400000000000001"/>
    <n v="0.47"/>
    <n v="1"/>
    <n v="0.97399999999999998"/>
    <n v="125"/>
    <n v="44"/>
    <n v="220"/>
    <n v="121"/>
    <n v="134"/>
    <n v="86.274509803921575"/>
    <n v="47.450980392156858"/>
    <n v="52.549019607843142"/>
    <n v="0.58899999999999997"/>
    <x v="1"/>
    <x v="0"/>
    <n v="5701"/>
    <n v="4.95"/>
    <n v="11.9"/>
    <n v="39.799999999999997"/>
    <n v="138102"/>
    <n v="76.099999999999994"/>
    <n v="35"/>
    <s v="PBC_Dataset"/>
    <s v="May_Grunwald_Giemsa"/>
    <s v="Olympus_BX51"/>
    <n v="100"/>
    <n v="360"/>
    <n v="0.90800000000000003"/>
    <n v="0.77700000000000002"/>
    <n v="0.79559999999999997"/>
    <n v="1.859999999999995E-2"/>
  </r>
  <r>
    <s v="CELL_000348"/>
    <x v="1"/>
    <x v="1"/>
    <s v="Normal_WBC"/>
    <n v="12.12"/>
    <n v="54"/>
    <n v="0.55100000000000005"/>
    <n v="0.61199999999999999"/>
    <n v="88.235294117647058"/>
    <n v="0.79900000000000004"/>
    <n v="0.432"/>
    <n v="3.42"/>
    <n v="3.3"/>
    <n v="0.88500000000000001"/>
    <n v="405"/>
    <n v="80"/>
    <n v="204"/>
    <n v="145"/>
    <n v="190"/>
    <n v="80"/>
    <n v="56.862745098039213"/>
    <n v="74.509803921568633"/>
    <n v="0.57299999999999995"/>
    <x v="1"/>
    <x v="1"/>
    <n v="8339"/>
    <n v="4.5199999999999996"/>
    <n v="13.4"/>
    <n v="39.9"/>
    <n v="308248"/>
    <n v="91.3"/>
    <n v="32.6"/>
    <s v="PBC_Dataset"/>
    <s v="May_Grunwald_Giemsa"/>
    <s v="Leica_DM2000"/>
    <n v="60"/>
    <n v="360"/>
    <n v="0.14460000000000001"/>
    <n v="0.96779999999999999"/>
    <n v="0.83899999999999997"/>
    <n v="-0.12880000000000003"/>
  </r>
  <r>
    <s v="CELL_004041"/>
    <x v="8"/>
    <x v="0"/>
    <s v="Leukemia"/>
    <n v="14.71"/>
    <n v="87.5"/>
    <n v="0.36899999999999999"/>
    <n v="0.20699999999999999"/>
    <n v="422.70531400966183"/>
    <n v="0.84699999999999998"/>
    <n v="0.251"/>
    <n v="0.62"/>
    <n v="1.1000000000000001"/>
    <n v="0.99299999999999999"/>
    <n v="674"/>
    <n v="107"/>
    <n v="172"/>
    <n v="118"/>
    <n v="222"/>
    <n v="67.450980392156865"/>
    <n v="46.274509803921568"/>
    <n v="87.058823529411768"/>
    <n v="0.55500000000000005"/>
    <x v="1"/>
    <x v="1"/>
    <n v="8975"/>
    <n v="5.47"/>
    <n v="12.1"/>
    <n v="42.9"/>
    <n v="140494"/>
    <n v="83.1"/>
    <n v="33.1"/>
    <s v="PBC_Dataset"/>
    <s v="Giemsa"/>
    <s v="Olympus_BX51"/>
    <n v="60"/>
    <n v="224"/>
    <n v="1"/>
    <n v="0.63490000000000002"/>
    <n v="0.84060000000000001"/>
    <n v="0.20569999999999999"/>
  </r>
  <r>
    <s v="CELL_004702"/>
    <x v="12"/>
    <x v="0"/>
    <s v="Anemia"/>
    <n v="4.0999999999999996"/>
    <n v="0"/>
    <n v="0"/>
    <n v="1"/>
    <n v="0"/>
    <n v="0.45"/>
    <n v="0.81200000000000006"/>
    <n v="0.76"/>
    <n v="1"/>
    <n v="0.69599999999999995"/>
    <n v="75"/>
    <n v="27"/>
    <n v="241"/>
    <n v="125"/>
    <n v="106"/>
    <n v="94.509803921568619"/>
    <n v="49.019607843137251"/>
    <n v="41.568627450980394"/>
    <n v="0.38800000000000001"/>
    <x v="0"/>
    <x v="1"/>
    <n v="8047"/>
    <n v="4.18"/>
    <n v="12"/>
    <n v="36.4"/>
    <n v="107598"/>
    <n v="88.6"/>
    <n v="31.7"/>
    <s v="Raabin_WBC"/>
    <s v="May_Grunwald_Giemsa"/>
    <s v="Leica_DM2000"/>
    <n v="60"/>
    <n v="512"/>
    <n v="0.88080000000000003"/>
    <n v="0.66320000000000001"/>
    <n v="0.85350000000000004"/>
    <n v="0.19030000000000002"/>
  </r>
  <r>
    <s v="CELL_003614"/>
    <x v="2"/>
    <x v="1"/>
    <s v="Normal_RBC"/>
    <n v="6.4"/>
    <n v="0"/>
    <n v="0"/>
    <n v="1"/>
    <n v="0"/>
    <n v="0.92"/>
    <n v="0.22"/>
    <n v="0.52"/>
    <n v="1"/>
    <n v="0.96299999999999997"/>
    <n v="181"/>
    <n v="46"/>
    <n v="218"/>
    <n v="116"/>
    <n v="130"/>
    <n v="85.490196078431367"/>
    <n v="45.490196078431374"/>
    <n v="50.980392156862742"/>
    <n v="0.46"/>
    <x v="2"/>
    <x v="0"/>
    <n v="11234"/>
    <n v="4.5599999999999996"/>
    <n v="15.3"/>
    <n v="47.7"/>
    <n v="182742"/>
    <n v="85.9"/>
    <n v="32.200000000000003"/>
    <s v="Raabin_WBC"/>
    <s v="Wright"/>
    <s v="Zeiss_Axio"/>
    <n v="40"/>
    <n v="360"/>
    <n v="7.3999999999999996E-2"/>
    <n v="0.81369999999999998"/>
    <n v="0.87429999999999997"/>
    <n v="6.0599999999999987E-2"/>
  </r>
  <r>
    <s v="CELL_005429"/>
    <x v="11"/>
    <x v="0"/>
    <s v="Infection"/>
    <n v="13.98"/>
    <n v="60.4"/>
    <n v="0.62"/>
    <n v="0.41499999999999998"/>
    <n v="145.54216867469879"/>
    <n v="0.74"/>
    <n v="0.33600000000000002"/>
    <n v="5.51"/>
    <n v="3.1"/>
    <n v="0.67400000000000004"/>
    <n v="419"/>
    <n v="78"/>
    <n v="212"/>
    <n v="145"/>
    <n v="175"/>
    <n v="83.137254901960787"/>
    <n v="56.862745098039213"/>
    <n v="68.627450980392155"/>
    <n v="0.55400000000000005"/>
    <x v="0"/>
    <x v="0"/>
    <n v="8657"/>
    <n v="4.49"/>
    <n v="13.3"/>
    <n v="42"/>
    <n v="277079"/>
    <n v="99.3"/>
    <n v="32.4"/>
    <s v="Raabin_WBC"/>
    <s v="May_Grunwald_Giemsa"/>
    <s v="Olympus_BX51"/>
    <n v="60"/>
    <n v="512"/>
    <n v="0.95789999999999997"/>
    <n v="0.88690000000000002"/>
    <n v="0.83189999999999997"/>
    <n v="-5.5000000000000049E-2"/>
  </r>
  <r>
    <s v="CELL_002563"/>
    <x v="10"/>
    <x v="1"/>
    <s v="Normal_WBC"/>
    <n v="14.51"/>
    <n v="57.8"/>
    <n v="0.61199999999999999"/>
    <n v="0.54800000000000004"/>
    <n v="105.47445255474452"/>
    <n v="0.68500000000000005"/>
    <n v="0.47299999999999998"/>
    <n v="4.82"/>
    <n v="2.2000000000000002"/>
    <n v="0.872"/>
    <n v="334"/>
    <n v="74"/>
    <n v="255"/>
    <n v="128"/>
    <n v="164"/>
    <n v="100"/>
    <n v="50.196078431372548"/>
    <n v="64.313725490196077"/>
    <n v="0.58599999999999997"/>
    <x v="1"/>
    <x v="1"/>
    <n v="7221"/>
    <n v="4.7300000000000004"/>
    <n v="10.4"/>
    <n v="43.7"/>
    <n v="229176"/>
    <n v="87.6"/>
    <n v="34.9"/>
    <s v="Raabin_WBC"/>
    <s v="Wright"/>
    <s v="Zeiss_Axio"/>
    <n v="100"/>
    <n v="256"/>
    <n v="1.8200000000000001E-2"/>
    <n v="0.99139999999999995"/>
    <n v="0.92979999999999996"/>
    <n v="-6.1599999999999988E-2"/>
  </r>
  <r>
    <s v="CELL_003028"/>
    <x v="2"/>
    <x v="1"/>
    <s v="Normal_RBC"/>
    <n v="8.06"/>
    <n v="0"/>
    <n v="0"/>
    <n v="1"/>
    <n v="0"/>
    <n v="0.89200000000000002"/>
    <n v="0.184"/>
    <n v="0"/>
    <n v="1"/>
    <n v="0.93500000000000005"/>
    <n v="193"/>
    <n v="59"/>
    <n v="236"/>
    <n v="120"/>
    <n v="121"/>
    <n v="92.549019607843135"/>
    <n v="47.058823529411761"/>
    <n v="47.450980392156858"/>
    <n v="0.46600000000000003"/>
    <x v="2"/>
    <x v="1"/>
    <n v="6021"/>
    <n v="4.95"/>
    <n v="9.3000000000000007"/>
    <n v="46.7"/>
    <n v="366625"/>
    <n v="75.7"/>
    <n v="32.700000000000003"/>
    <s v="PBC_Dataset"/>
    <s v="Giemsa"/>
    <s v="Zeiss_Axio"/>
    <n v="100"/>
    <n v="256"/>
    <n v="0.15040000000000001"/>
    <n v="0.9456"/>
    <n v="0.9194"/>
    <n v="-2.6200000000000001E-2"/>
  </r>
  <r>
    <s v="CELL_004094"/>
    <x v="8"/>
    <x v="0"/>
    <s v="Leukemia"/>
    <n v="16.98"/>
    <n v="88"/>
    <n v="0.50900000000000001"/>
    <n v="0.16"/>
    <n v="550"/>
    <n v="0.81299999999999994"/>
    <n v="0.19800000000000001"/>
    <n v="0.86"/>
    <n v="1"/>
    <n v="0.86799999999999999"/>
    <n v="686"/>
    <n v="100"/>
    <n v="220"/>
    <n v="148"/>
    <n v="198"/>
    <n v="86.274509803921575"/>
    <n v="58.039215686274517"/>
    <n v="77.64705882352942"/>
    <n v="0.71499999999999997"/>
    <x v="2"/>
    <x v="1"/>
    <n v="11402"/>
    <n v="4.43"/>
    <n v="10.199999999999999"/>
    <n v="50.3"/>
    <n v="141842"/>
    <n v="80.900000000000006"/>
    <n v="35.4"/>
    <s v="Raabin_WBC"/>
    <s v="Giemsa"/>
    <s v="Zeiss_Axio"/>
    <n v="60"/>
    <n v="360"/>
    <n v="0.90769999999999995"/>
    <n v="0.66449999999999998"/>
    <n v="0.85460000000000003"/>
    <n v="0.19010000000000005"/>
  </r>
  <r>
    <s v="CELL_005388"/>
    <x v="0"/>
    <x v="0"/>
    <s v="Infection"/>
    <n v="13.25"/>
    <n v="59"/>
    <n v="0.48499999999999999"/>
    <n v="0.36299999999999999"/>
    <n v="162.53443526170798"/>
    <n v="0.70099999999999996"/>
    <n v="0.46300000000000002"/>
    <n v="2.68"/>
    <n v="5.8"/>
    <n v="0.82299999999999995"/>
    <n v="538"/>
    <n v="87"/>
    <n v="220"/>
    <n v="160"/>
    <n v="201"/>
    <n v="86.274509803921575"/>
    <n v="62.745098039215684"/>
    <n v="78.82352941176471"/>
    <n v="0.66700000000000004"/>
    <x v="0"/>
    <x v="1"/>
    <n v="6407"/>
    <n v="4.45"/>
    <n v="13.5"/>
    <n v="39.799999999999997"/>
    <n v="255065"/>
    <n v="96.4"/>
    <n v="34.9"/>
    <s v="Raabin_WBC"/>
    <s v="Giemsa"/>
    <s v="Leica_DM2000"/>
    <n v="100"/>
    <n v="512"/>
    <n v="0.91639999999999999"/>
    <n v="0.77769999999999995"/>
    <n v="0.84730000000000005"/>
    <n v="6.9600000000000106E-2"/>
  </r>
  <r>
    <s v="CELL_001424"/>
    <x v="5"/>
    <x v="1"/>
    <s v="Normal_WBC"/>
    <n v="9.3800000000000008"/>
    <n v="83.5"/>
    <n v="0.79700000000000004"/>
    <n v="0.183"/>
    <n v="456.28415300546447"/>
    <n v="0.94099999999999995"/>
    <n v="0.223"/>
    <n v="1.07"/>
    <n v="1.1000000000000001"/>
    <n v="0.86899999999999999"/>
    <n v="229"/>
    <n v="46"/>
    <n v="206"/>
    <n v="153"/>
    <n v="204"/>
    <n v="80.784313725490193"/>
    <n v="60"/>
    <n v="80"/>
    <n v="0.72299999999999998"/>
    <x v="0"/>
    <x v="1"/>
    <n v="3572"/>
    <n v="4.26"/>
    <n v="11"/>
    <n v="44.7"/>
    <n v="253535"/>
    <n v="80.400000000000006"/>
    <n v="32.4"/>
    <s v="Raabin_WBC"/>
    <s v="Wright"/>
    <s v="Olympus_BX51"/>
    <n v="60"/>
    <n v="224"/>
    <n v="8.0699999999999994E-2"/>
    <n v="0.9587"/>
    <n v="0.90090000000000003"/>
    <n v="-5.7799999999999963E-2"/>
  </r>
  <r>
    <s v="CELL_000657"/>
    <x v="1"/>
    <x v="1"/>
    <s v="Normal_WBC"/>
    <n v="11.42"/>
    <n v="45.7"/>
    <n v="0.629"/>
    <n v="0.39400000000000002"/>
    <n v="115.98984771573605"/>
    <n v="0.71399999999999997"/>
    <n v="0.377"/>
    <n v="3.35"/>
    <n v="3.2"/>
    <n v="0.79300000000000004"/>
    <n v="400"/>
    <n v="83"/>
    <n v="209"/>
    <n v="145"/>
    <n v="170"/>
    <n v="81.960784313725483"/>
    <n v="56.862745098039213"/>
    <n v="66.666666666666657"/>
    <n v="0.63200000000000001"/>
    <x v="1"/>
    <x v="1"/>
    <n v="7594"/>
    <n v="4.55"/>
    <n v="14.7"/>
    <n v="46.8"/>
    <n v="170634"/>
    <n v="88.3"/>
    <n v="33.799999999999997"/>
    <s v="PBC_Dataset"/>
    <s v="May_Grunwald_Giemsa"/>
    <s v="Olympus_BX51"/>
    <n v="100"/>
    <n v="224"/>
    <n v="0.11"/>
    <n v="0.99350000000000005"/>
    <n v="0.8659"/>
    <n v="-0.12760000000000005"/>
  </r>
  <r>
    <s v="CELL_003084"/>
    <x v="2"/>
    <x v="1"/>
    <s v="Normal_RBC"/>
    <n v="7.54"/>
    <n v="0"/>
    <n v="0"/>
    <n v="1"/>
    <n v="0"/>
    <n v="0.91900000000000004"/>
    <n v="0.29399999999999998"/>
    <n v="0.53"/>
    <n v="1"/>
    <n v="0.93"/>
    <n v="179"/>
    <n v="55"/>
    <n v="224"/>
    <n v="134"/>
    <n v="126"/>
    <n v="87.843137254901961"/>
    <n v="52.549019607843142"/>
    <n v="49.411764705882355"/>
    <n v="0.435"/>
    <x v="1"/>
    <x v="0"/>
    <n v="7813"/>
    <n v="6.01"/>
    <n v="15.8"/>
    <n v="45.1"/>
    <n v="237529"/>
    <n v="87.8"/>
    <n v="31.5"/>
    <s v="PBC_Dataset"/>
    <s v="Wright"/>
    <s v="Olympus_BX51"/>
    <n v="40"/>
    <n v="224"/>
    <n v="0.1308"/>
    <n v="0.98019999999999996"/>
    <n v="0.82699999999999996"/>
    <n v="-0.1532"/>
  </r>
  <r>
    <s v="CELL_005414"/>
    <x v="11"/>
    <x v="0"/>
    <s v="Infection"/>
    <n v="12.73"/>
    <n v="57.2"/>
    <n v="0.58399999999999996"/>
    <n v="0.45200000000000001"/>
    <n v="126.54867256637168"/>
    <n v="0.78700000000000003"/>
    <n v="0.42199999999999999"/>
    <n v="4.66"/>
    <n v="3.4"/>
    <n v="0.76600000000000001"/>
    <n v="421"/>
    <n v="79"/>
    <n v="221"/>
    <n v="152"/>
    <n v="168"/>
    <n v="86.666666666666671"/>
    <n v="59.607843137254903"/>
    <n v="65.882352941176464"/>
    <n v="0.65300000000000002"/>
    <x v="2"/>
    <x v="0"/>
    <n v="3916"/>
    <n v="3.61"/>
    <n v="17.3"/>
    <n v="34"/>
    <n v="318588"/>
    <n v="79.8"/>
    <n v="35"/>
    <s v="PBC_Dataset"/>
    <s v="Wright"/>
    <s v="Zeiss_Axio"/>
    <n v="100"/>
    <n v="360"/>
    <n v="0.88929999999999998"/>
    <n v="0.81589999999999996"/>
    <n v="0.93789999999999996"/>
    <n v="0.122"/>
  </r>
  <r>
    <s v="CELL_002103"/>
    <x v="4"/>
    <x v="1"/>
    <s v="Normal_WBC"/>
    <n v="14.34"/>
    <n v="58.7"/>
    <n v="0.55000000000000004"/>
    <n v="0.434"/>
    <n v="135.25345622119818"/>
    <n v="0.77300000000000002"/>
    <n v="0.39700000000000002"/>
    <n v="1.92"/>
    <n v="1.3"/>
    <n v="0.60299999999999998"/>
    <n v="611"/>
    <n v="110"/>
    <n v="220"/>
    <n v="128"/>
    <n v="185"/>
    <n v="86.274509803921575"/>
    <n v="50.196078431372548"/>
    <n v="72.549019607843135"/>
    <n v="0.59499999999999997"/>
    <x v="0"/>
    <x v="1"/>
    <n v="7679"/>
    <n v="4.51"/>
    <n v="9.6999999999999993"/>
    <n v="49.6"/>
    <n v="130077"/>
    <n v="78.099999999999994"/>
    <n v="33.4"/>
    <s v="Raabin_WBC"/>
    <s v="Wright"/>
    <s v="Olympus_BX51"/>
    <n v="100"/>
    <n v="360"/>
    <n v="0.14080000000000001"/>
    <n v="0.95040000000000002"/>
    <n v="0.8367"/>
    <n v="-0.11370000000000002"/>
  </r>
  <r>
    <s v="CELL_000633"/>
    <x v="1"/>
    <x v="1"/>
    <s v="Normal_WBC"/>
    <n v="13.12"/>
    <n v="53.2"/>
    <n v="0.5"/>
    <n v="0.433"/>
    <n v="122.86374133949192"/>
    <n v="0.84499999999999997"/>
    <n v="0.30099999999999999"/>
    <n v="2.67"/>
    <n v="3.8"/>
    <n v="0.83599999999999997"/>
    <n v="381"/>
    <n v="63"/>
    <n v="231"/>
    <n v="165"/>
    <n v="164"/>
    <n v="90.588235294117652"/>
    <n v="64.705882352941174"/>
    <n v="64.313725490196077"/>
    <n v="0.55900000000000005"/>
    <x v="0"/>
    <x v="0"/>
    <n v="6096"/>
    <n v="4.3600000000000003"/>
    <n v="14.7"/>
    <n v="40.799999999999997"/>
    <n v="235658"/>
    <n v="87.4"/>
    <n v="33"/>
    <s v="Raabin_WBC"/>
    <s v="Wright"/>
    <s v="Olympus_BX51"/>
    <n v="100"/>
    <n v="224"/>
    <n v="0.1991"/>
    <n v="0.79320000000000002"/>
    <n v="0.90620000000000001"/>
    <n v="0.11299999999999999"/>
  </r>
  <r>
    <s v="CELL_003938"/>
    <x v="7"/>
    <x v="1"/>
    <s v="Normal_Platelet"/>
    <n v="3.21"/>
    <n v="0"/>
    <n v="0"/>
    <n v="1"/>
    <n v="0"/>
    <n v="0.59699999999999998"/>
    <n v="0.49199999999999999"/>
    <n v="2.39"/>
    <n v="1"/>
    <n v="0.81399999999999995"/>
    <n v="33"/>
    <n v="20"/>
    <n v="211"/>
    <n v="152"/>
    <n v="155"/>
    <n v="82.745098039215677"/>
    <n v="59.607843137254903"/>
    <n v="60.784313725490193"/>
    <n v="0.627"/>
    <x v="1"/>
    <x v="0"/>
    <n v="9259"/>
    <n v="5.2"/>
    <n v="15.8"/>
    <n v="47.6"/>
    <n v="262220"/>
    <n v="65.099999999999994"/>
    <n v="31.4"/>
    <s v="PBC_Dataset"/>
    <s v="Giemsa"/>
    <s v="Zeiss_Axio"/>
    <n v="100"/>
    <n v="256"/>
    <n v="0"/>
    <n v="0.92210000000000003"/>
    <n v="0.86950000000000005"/>
    <n v="-5.259999999999998E-2"/>
  </r>
  <r>
    <s v="CELL_002494"/>
    <x v="10"/>
    <x v="1"/>
    <s v="Normal_WBC"/>
    <n v="12.47"/>
    <n v="54.6"/>
    <n v="0.55800000000000005"/>
    <n v="0.51100000000000001"/>
    <n v="106.84931506849315"/>
    <n v="0.73399999999999999"/>
    <n v="0.56699999999999995"/>
    <n v="4.7"/>
    <n v="1.9"/>
    <n v="0.82499999999999996"/>
    <n v="446"/>
    <n v="90"/>
    <n v="255"/>
    <n v="149"/>
    <n v="151"/>
    <n v="100"/>
    <n v="58.431372549019613"/>
    <n v="59.215686274509807"/>
    <n v="0.57599999999999996"/>
    <x v="1"/>
    <x v="1"/>
    <n v="9205"/>
    <n v="4.3899999999999997"/>
    <n v="13.3"/>
    <n v="42.5"/>
    <n v="216311"/>
    <n v="82"/>
    <n v="34.4"/>
    <s v="Raabin_WBC"/>
    <s v="Giemsa"/>
    <s v="Leica_DM2000"/>
    <n v="40"/>
    <n v="224"/>
    <n v="2.1999999999999999E-2"/>
    <n v="0.89280000000000004"/>
    <n v="0.87570000000000003"/>
    <n v="-1.7100000000000004E-2"/>
  </r>
  <r>
    <s v="CELL_002666"/>
    <x v="9"/>
    <x v="1"/>
    <s v="Normal_WBC"/>
    <n v="10.66"/>
    <n v="61.8"/>
    <n v="0.73"/>
    <n v="0.29699999999999999"/>
    <n v="208.08080808080808"/>
    <n v="0.63700000000000001"/>
    <n v="0.41"/>
    <n v="4.28"/>
    <n v="2"/>
    <n v="0.69399999999999995"/>
    <n v="365"/>
    <n v="69"/>
    <n v="156"/>
    <n v="140"/>
    <n v="201"/>
    <n v="61.176470588235297"/>
    <n v="54.901960784313729"/>
    <n v="78.82352941176471"/>
    <n v="0.71699999999999997"/>
    <x v="1"/>
    <x v="0"/>
    <n v="4248"/>
    <n v="4.66"/>
    <n v="12.1"/>
    <n v="37.799999999999997"/>
    <n v="363585"/>
    <n v="98.1"/>
    <n v="34.6"/>
    <s v="PBC_Dataset"/>
    <s v="Wright"/>
    <s v="Leica_DM2000"/>
    <n v="40"/>
    <n v="224"/>
    <n v="0"/>
    <n v="0.86880000000000002"/>
    <n v="0.89239999999999997"/>
    <n v="2.3599999999999954E-2"/>
  </r>
  <r>
    <s v="CELL_004252"/>
    <x v="8"/>
    <x v="0"/>
    <s v="Leukemia"/>
    <n v="13.65"/>
    <n v="85.3"/>
    <n v="0.41699999999999998"/>
    <n v="0.159"/>
    <n v="536.47798742138366"/>
    <n v="0.86099999999999999"/>
    <n v="0.32500000000000001"/>
    <n v="1.03"/>
    <n v="1.2"/>
    <n v="0.84199999999999997"/>
    <n v="498"/>
    <n v="107"/>
    <n v="231"/>
    <n v="150"/>
    <n v="178"/>
    <n v="90.588235294117652"/>
    <n v="58.82352941176471"/>
    <n v="69.803921568627445"/>
    <n v="0.71699999999999997"/>
    <x v="1"/>
    <x v="0"/>
    <n v="2954"/>
    <n v="5.63"/>
    <n v="10.5"/>
    <n v="36.4"/>
    <n v="347726"/>
    <n v="78.599999999999994"/>
    <n v="32.700000000000003"/>
    <s v="Raabin_WBC"/>
    <s v="Wright"/>
    <s v="Zeiss_Axio"/>
    <n v="40"/>
    <n v="256"/>
    <n v="0.69840000000000002"/>
    <n v="0.71609999999999996"/>
    <n v="0.82650000000000001"/>
    <n v="0.11040000000000005"/>
  </r>
  <r>
    <s v="CELL_005798"/>
    <x v="6"/>
    <x v="0"/>
    <s v="Artefact"/>
    <n v="10.51"/>
    <n v="90"/>
    <n v="0.76200000000000001"/>
    <n v="0.05"/>
    <n v="1800"/>
    <n v="0.40799999999999997"/>
    <n v="0.503"/>
    <n v="0.12"/>
    <n v="1"/>
    <n v="0.45500000000000002"/>
    <n v="385"/>
    <n v="89"/>
    <n v="165"/>
    <n v="123"/>
    <n v="226"/>
    <n v="64.705882352941174"/>
    <n v="48.235294117647058"/>
    <n v="88.627450980392155"/>
    <n v="0.91"/>
    <x v="1"/>
    <x v="0"/>
    <n v="4871"/>
    <n v="4.42"/>
    <n v="12.5"/>
    <n v="56.7"/>
    <n v="275162"/>
    <n v="88.6"/>
    <n v="34.6"/>
    <s v="PBC_Dataset"/>
    <s v="Wright"/>
    <s v="Leica_DM2000"/>
    <n v="40"/>
    <n v="512"/>
    <n v="0.82630000000000003"/>
    <n v="0.84789999999999999"/>
    <n v="0.69869999999999999"/>
    <n v="-0.1492"/>
  </r>
  <r>
    <s v="CELL_004316"/>
    <x v="13"/>
    <x v="0"/>
    <s v="Leukemia"/>
    <n v="13.05"/>
    <n v="79.900000000000006"/>
    <n v="0.54"/>
    <n v="0.161"/>
    <n v="496.27329192546586"/>
    <n v="0.90500000000000003"/>
    <n v="0.19600000000000001"/>
    <n v="1.34"/>
    <n v="1"/>
    <n v="0.84099999999999997"/>
    <n v="733"/>
    <n v="98"/>
    <n v="213"/>
    <n v="134"/>
    <n v="192"/>
    <n v="83.529411764705884"/>
    <n v="52.549019607843142"/>
    <n v="75.294117647058826"/>
    <n v="0.66200000000000003"/>
    <x v="1"/>
    <x v="1"/>
    <n v="6586"/>
    <n v="5.26"/>
    <n v="13.7"/>
    <n v="39.9"/>
    <n v="199234"/>
    <n v="86.7"/>
    <n v="35.799999999999997"/>
    <s v="PBC_Dataset"/>
    <s v="Giemsa"/>
    <s v="Zeiss_Axio"/>
    <n v="100"/>
    <n v="224"/>
    <n v="0.92230000000000001"/>
    <n v="0.83909999999999996"/>
    <n v="0.86829999999999996"/>
    <n v="2.9200000000000004E-2"/>
  </r>
  <r>
    <s v="CELL_004164"/>
    <x v="8"/>
    <x v="0"/>
    <s v="Leukemia"/>
    <n v="15.35"/>
    <n v="84"/>
    <n v="0.26400000000000001"/>
    <n v="0.125"/>
    <n v="672"/>
    <n v="0.79500000000000004"/>
    <n v="0.30599999999999999"/>
    <n v="1.23"/>
    <n v="1.1000000000000001"/>
    <n v="0.84399999999999997"/>
    <n v="608"/>
    <n v="89"/>
    <n v="211"/>
    <n v="173"/>
    <n v="206"/>
    <n v="82.745098039215677"/>
    <n v="67.843137254901961"/>
    <n v="80.784313725490193"/>
    <n v="0.68700000000000006"/>
    <x v="0"/>
    <x v="0"/>
    <n v="4395"/>
    <n v="5.08"/>
    <n v="10.9"/>
    <n v="44.2"/>
    <n v="426172"/>
    <n v="85.5"/>
    <n v="36.5"/>
    <s v="PBC_Dataset"/>
    <s v="Wright"/>
    <s v="Zeiss_Axio"/>
    <n v="100"/>
    <n v="512"/>
    <n v="0.92459999999999998"/>
    <n v="0.69410000000000005"/>
    <n v="0.79759999999999998"/>
    <n v="0.10349999999999993"/>
  </r>
  <r>
    <s v="CELL_002335"/>
    <x v="4"/>
    <x v="1"/>
    <s v="Normal_WBC"/>
    <n v="16.260000000000002"/>
    <n v="57.4"/>
    <n v="0.64200000000000002"/>
    <n v="0.39700000000000002"/>
    <n v="144.58438287153652"/>
    <n v="0.72199999999999998"/>
    <n v="0.58699999999999997"/>
    <n v="1.31"/>
    <n v="1"/>
    <n v="0.77700000000000002"/>
    <n v="569"/>
    <n v="91"/>
    <n v="222"/>
    <n v="163"/>
    <n v="213"/>
    <n v="87.058823529411768"/>
    <n v="63.921568627450974"/>
    <n v="83.529411764705884"/>
    <n v="0.57699999999999996"/>
    <x v="2"/>
    <x v="0"/>
    <n v="9012"/>
    <n v="4.99"/>
    <n v="11.8"/>
    <n v="41.3"/>
    <n v="246568"/>
    <n v="93.2"/>
    <n v="32.5"/>
    <s v="CytoData"/>
    <s v="Wright"/>
    <s v="Zeiss_Axio"/>
    <n v="100"/>
    <n v="512"/>
    <n v="0.17929999999999999"/>
    <n v="0.95369999999999999"/>
    <n v="0.83440000000000003"/>
    <n v="-0.11929999999999996"/>
  </r>
  <r>
    <s v="CELL_003549"/>
    <x v="2"/>
    <x v="1"/>
    <s v="Normal_RBC"/>
    <n v="6.94"/>
    <n v="0"/>
    <n v="0"/>
    <n v="1"/>
    <n v="0"/>
    <n v="0.88"/>
    <n v="0.23200000000000001"/>
    <n v="0.8"/>
    <n v="1"/>
    <n v="0.93100000000000005"/>
    <n v="178"/>
    <n v="50"/>
    <n v="206"/>
    <n v="129"/>
    <n v="119"/>
    <n v="80.784313725490193"/>
    <n v="50.588235294117645"/>
    <n v="46.666666666666664"/>
    <n v="0.51300000000000001"/>
    <x v="0"/>
    <x v="0"/>
    <n v="6469"/>
    <n v="5.27"/>
    <n v="13.6"/>
    <n v="46"/>
    <n v="238174"/>
    <n v="82.3"/>
    <n v="35.200000000000003"/>
    <s v="Raabin_WBC"/>
    <s v="Wright"/>
    <s v="Zeiss_Axio"/>
    <n v="100"/>
    <n v="512"/>
    <n v="9.7299999999999998E-2"/>
    <n v="0.89170000000000005"/>
    <n v="1"/>
    <n v="0.10829999999999995"/>
  </r>
  <r>
    <s v="CELL_004504"/>
    <x v="16"/>
    <x v="0"/>
    <s v="Anemia"/>
    <n v="7.93"/>
    <n v="0"/>
    <n v="0"/>
    <n v="1"/>
    <n v="0"/>
    <n v="0.501"/>
    <n v="0.73299999999999998"/>
    <n v="0.75"/>
    <n v="1"/>
    <n v="0.88700000000000001"/>
    <n v="174"/>
    <n v="53"/>
    <n v="242"/>
    <n v="151"/>
    <n v="136"/>
    <n v="94.901960784313715"/>
    <n v="59.215686274509807"/>
    <n v="53.333333333333336"/>
    <n v="0.496"/>
    <x v="1"/>
    <x v="1"/>
    <n v="5217"/>
    <n v="4.34"/>
    <n v="13.7"/>
    <n v="40.6"/>
    <n v="273093"/>
    <n v="86.5"/>
    <n v="34.1"/>
    <s v="PBC_Dataset"/>
    <s v="Giemsa"/>
    <s v="Olympus_BX51"/>
    <n v="40"/>
    <n v="256"/>
    <n v="0.59160000000000001"/>
    <n v="0.87690000000000001"/>
    <n v="0.87109999999999999"/>
    <n v="-5.8000000000000274E-3"/>
  </r>
  <r>
    <s v="CELL_002501"/>
    <x v="10"/>
    <x v="1"/>
    <s v="Normal_WBC"/>
    <n v="12.97"/>
    <n v="51.7"/>
    <n v="0.64400000000000002"/>
    <n v="0.442"/>
    <n v="116.96832579185521"/>
    <n v="0.83799999999999997"/>
    <n v="0.52"/>
    <n v="4.18"/>
    <n v="2.6"/>
    <n v="0.78100000000000003"/>
    <n v="491"/>
    <n v="72"/>
    <n v="247"/>
    <n v="138"/>
    <n v="157"/>
    <n v="96.862745098039213"/>
    <n v="54.117647058823529"/>
    <n v="61.568627450980394"/>
    <n v="0.437"/>
    <x v="1"/>
    <x v="0"/>
    <n v="5820"/>
    <n v="4.13"/>
    <n v="12.7"/>
    <n v="32.1"/>
    <n v="376880"/>
    <n v="102.4"/>
    <n v="34.200000000000003"/>
    <s v="PBC_Dataset"/>
    <s v="Wright"/>
    <s v="Leica_DM2000"/>
    <n v="60"/>
    <n v="360"/>
    <n v="7.2900000000000006E-2"/>
    <n v="0.92710000000000004"/>
    <n v="0.86109999999999998"/>
    <n v="-6.6000000000000059E-2"/>
  </r>
  <r>
    <s v="CELL_003620"/>
    <x v="2"/>
    <x v="1"/>
    <s v="Normal_RBC"/>
    <n v="7.46"/>
    <n v="0"/>
    <n v="0"/>
    <n v="1"/>
    <n v="0"/>
    <n v="0.97799999999999998"/>
    <n v="0.13100000000000001"/>
    <n v="0"/>
    <n v="1"/>
    <n v="0.96099999999999997"/>
    <n v="167"/>
    <n v="50"/>
    <n v="243"/>
    <n v="112"/>
    <n v="119"/>
    <n v="95.294117647058812"/>
    <n v="43.921568627450981"/>
    <n v="46.666666666666664"/>
    <n v="0.51900000000000002"/>
    <x v="0"/>
    <x v="1"/>
    <n v="4565"/>
    <n v="5.65"/>
    <n v="12"/>
    <n v="37.6"/>
    <n v="234557"/>
    <n v="86.8"/>
    <n v="33.4"/>
    <s v="Raabin_WBC"/>
    <s v="Giemsa"/>
    <s v="Leica_DM2000"/>
    <n v="60"/>
    <n v="512"/>
    <n v="0.13539999999999999"/>
    <n v="1"/>
    <n v="0.87509999999999999"/>
    <n v="-0.12490000000000001"/>
  </r>
  <r>
    <s v="CELL_001466"/>
    <x v="5"/>
    <x v="1"/>
    <s v="Normal_WBC"/>
    <n v="8.07"/>
    <n v="74.5"/>
    <n v="0.74199999999999999"/>
    <n v="0.245"/>
    <n v="304.08163265306121"/>
    <n v="0.93200000000000005"/>
    <n v="0.23899999999999999"/>
    <n v="1.1599999999999999"/>
    <n v="1"/>
    <n v="0.82699999999999996"/>
    <n v="285"/>
    <n v="60"/>
    <n v="191"/>
    <n v="142"/>
    <n v="179"/>
    <n v="74.901960784313729"/>
    <n v="55.686274509803923"/>
    <n v="70.196078431372541"/>
    <n v="0.73"/>
    <x v="1"/>
    <x v="1"/>
    <n v="7204"/>
    <n v="3.61"/>
    <n v="14.6"/>
    <n v="40.4"/>
    <n v="409977"/>
    <n v="101.3"/>
    <n v="31.6"/>
    <s v="PBC_Dataset"/>
    <s v="May_Grunwald_Giemsa"/>
    <s v="Olympus_BX51"/>
    <n v="40"/>
    <n v="360"/>
    <n v="7.4999999999999997E-2"/>
    <n v="0.91569999999999996"/>
    <n v="1"/>
    <n v="8.4300000000000042E-2"/>
  </r>
  <r>
    <s v="CELL_003857"/>
    <x v="7"/>
    <x v="1"/>
    <s v="Normal_Platelet"/>
    <n v="1.97"/>
    <n v="0"/>
    <n v="0"/>
    <n v="1"/>
    <n v="0"/>
    <n v="0.85299999999999998"/>
    <n v="0.248"/>
    <n v="3.03"/>
    <n v="1"/>
    <n v="0.84099999999999997"/>
    <n v="28"/>
    <n v="21"/>
    <n v="221"/>
    <n v="154"/>
    <n v="170"/>
    <n v="86.666666666666671"/>
    <n v="60.392156862745097"/>
    <n v="66.666666666666657"/>
    <n v="0.48299999999999998"/>
    <x v="1"/>
    <x v="0"/>
    <n v="5059"/>
    <n v="5.24"/>
    <n v="10.8"/>
    <n v="44.2"/>
    <n v="292726"/>
    <n v="71"/>
    <n v="34.200000000000003"/>
    <s v="Raabin_WBC"/>
    <s v="May_Grunwald_Giemsa"/>
    <s v="Olympus_BX51"/>
    <n v="60"/>
    <n v="256"/>
    <n v="2.64E-2"/>
    <n v="0.94750000000000001"/>
    <n v="0.92069999999999996"/>
    <n v="-2.6800000000000046E-2"/>
  </r>
  <r>
    <s v="CELL_004754"/>
    <x v="12"/>
    <x v="0"/>
    <s v="Anemia"/>
    <n v="3.97"/>
    <n v="0"/>
    <n v="0"/>
    <n v="1"/>
    <n v="0"/>
    <n v="0.65500000000000003"/>
    <n v="0.84599999999999997"/>
    <n v="0.88"/>
    <n v="1"/>
    <n v="0.69099999999999995"/>
    <n v="42"/>
    <n v="31"/>
    <n v="238"/>
    <n v="128"/>
    <n v="143"/>
    <n v="93.333333333333329"/>
    <n v="50.196078431372548"/>
    <n v="56.078431372549019"/>
    <n v="0.55900000000000005"/>
    <x v="1"/>
    <x v="0"/>
    <n v="10525"/>
    <n v="4.99"/>
    <n v="13.8"/>
    <n v="46.7"/>
    <n v="244945"/>
    <n v="97.8"/>
    <n v="34"/>
    <s v="PBC_Dataset"/>
    <s v="Wright"/>
    <s v="Leica_DM2000"/>
    <n v="100"/>
    <n v="256"/>
    <n v="0.8821"/>
    <n v="0.71430000000000005"/>
    <n v="0.745"/>
    <n v="3.069999999999995E-2"/>
  </r>
  <r>
    <s v="CELL_000116"/>
    <x v="1"/>
    <x v="1"/>
    <s v="Normal_WBC"/>
    <n v="10.89"/>
    <n v="49"/>
    <n v="0.64900000000000002"/>
    <n v="0.49399999999999999"/>
    <n v="99.190283400809719"/>
    <n v="0.78400000000000003"/>
    <n v="0.51300000000000001"/>
    <n v="3.07"/>
    <n v="4.3"/>
    <n v="0.82899999999999996"/>
    <n v="368"/>
    <n v="86"/>
    <n v="224"/>
    <n v="158"/>
    <n v="195"/>
    <n v="87.843137254901961"/>
    <n v="61.96078431372549"/>
    <n v="76.470588235294116"/>
    <n v="0.622"/>
    <x v="1"/>
    <x v="1"/>
    <n v="9072"/>
    <n v="3.59"/>
    <n v="12.5"/>
    <n v="45.6"/>
    <n v="246333"/>
    <n v="98"/>
    <n v="35.4"/>
    <s v="CytoData"/>
    <s v="Giemsa"/>
    <s v="Olympus_BX51"/>
    <n v="100"/>
    <n v="512"/>
    <n v="3.2500000000000001E-2"/>
    <n v="1"/>
    <n v="0.85489999999999999"/>
    <n v="-0.14510000000000001"/>
  </r>
  <r>
    <s v="CELL_001822"/>
    <x v="5"/>
    <x v="1"/>
    <s v="Normal_WBC"/>
    <n v="11.48"/>
    <n v="84.5"/>
    <n v="0.88200000000000001"/>
    <n v="0.153"/>
    <n v="552.28758169934645"/>
    <n v="0.84399999999999997"/>
    <n v="0.309"/>
    <n v="0.94"/>
    <n v="1"/>
    <n v="0.84399999999999997"/>
    <n v="271"/>
    <n v="56"/>
    <n v="211"/>
    <n v="143"/>
    <n v="211"/>
    <n v="82.745098039215677"/>
    <n v="56.078431372549019"/>
    <n v="82.745098039215677"/>
    <n v="0.64700000000000002"/>
    <x v="1"/>
    <x v="1"/>
    <n v="4035"/>
    <n v="4.67"/>
    <n v="16.600000000000001"/>
    <n v="40"/>
    <n v="270901"/>
    <n v="91.9"/>
    <n v="31.3"/>
    <s v="CytoData"/>
    <s v="Giemsa"/>
    <s v="Leica_DM2000"/>
    <n v="100"/>
    <n v="256"/>
    <n v="7.6399999999999996E-2"/>
    <n v="0.90900000000000003"/>
    <n v="0.88870000000000005"/>
    <n v="-2.0299999999999985E-2"/>
  </r>
  <r>
    <s v="CELL_001495"/>
    <x v="5"/>
    <x v="1"/>
    <s v="Normal_WBC"/>
    <n v="8.58"/>
    <n v="81"/>
    <n v="0.876"/>
    <n v="0.22800000000000001"/>
    <n v="355.26315789473682"/>
    <n v="0.92800000000000005"/>
    <n v="0.26500000000000001"/>
    <n v="1.38"/>
    <n v="1"/>
    <n v="0.874"/>
    <n v="235"/>
    <n v="49"/>
    <n v="200"/>
    <n v="137"/>
    <n v="183"/>
    <n v="78.431372549019613"/>
    <n v="53.725490196078432"/>
    <n v="71.764705882352942"/>
    <n v="0.71399999999999997"/>
    <x v="0"/>
    <x v="0"/>
    <n v="2990"/>
    <n v="4.74"/>
    <n v="10.9"/>
    <n v="38.4"/>
    <n v="167418"/>
    <n v="92.1"/>
    <n v="34.799999999999997"/>
    <s v="PBC_Dataset"/>
    <s v="Wright"/>
    <s v="Olympus_BX51"/>
    <n v="60"/>
    <n v="256"/>
    <n v="0.128"/>
    <n v="0.82869999999999999"/>
    <n v="0.87309999999999999"/>
    <n v="4.4399999999999995E-2"/>
  </r>
  <r>
    <s v="CELL_002402"/>
    <x v="10"/>
    <x v="1"/>
    <s v="Normal_WBC"/>
    <n v="14.66"/>
    <n v="45.3"/>
    <n v="0.64900000000000002"/>
    <n v="0.34899999999999998"/>
    <n v="129.79942693409743"/>
    <n v="0.69"/>
    <n v="0.33500000000000002"/>
    <n v="4.51"/>
    <n v="1.8"/>
    <n v="0.746"/>
    <n v="450"/>
    <n v="74"/>
    <n v="217"/>
    <n v="124"/>
    <n v="142"/>
    <n v="85.098039215686271"/>
    <n v="48.627450980392155"/>
    <n v="55.686274509803923"/>
    <n v="0.69"/>
    <x v="1"/>
    <x v="1"/>
    <n v="13592"/>
    <n v="5.65"/>
    <n v="10.3"/>
    <n v="42.2"/>
    <n v="214486"/>
    <n v="82.7"/>
    <n v="34.1"/>
    <s v="Raabin_WBC"/>
    <s v="Giemsa"/>
    <s v="Olympus_BX51"/>
    <n v="40"/>
    <n v="224"/>
    <n v="0.18590000000000001"/>
    <n v="0.84450000000000003"/>
    <n v="0.86319999999999997"/>
    <n v="1.8699999999999939E-2"/>
  </r>
  <r>
    <s v="CELL_001233"/>
    <x v="5"/>
    <x v="1"/>
    <s v="Normal_WBC"/>
    <n v="9.3000000000000007"/>
    <n v="70.099999999999994"/>
    <n v="0.8"/>
    <n v="0.16900000000000001"/>
    <n v="414.79289940828397"/>
    <n v="0.95599999999999996"/>
    <n v="0.152"/>
    <n v="1.1399999999999999"/>
    <n v="1"/>
    <n v="0.88800000000000001"/>
    <n v="295"/>
    <n v="55"/>
    <n v="222"/>
    <n v="131"/>
    <n v="202"/>
    <n v="87.058823529411768"/>
    <n v="51.372549019607838"/>
    <n v="79.215686274509807"/>
    <n v="0.71499999999999997"/>
    <x v="0"/>
    <x v="0"/>
    <n v="6874"/>
    <n v="3.58"/>
    <n v="12.6"/>
    <n v="38.5"/>
    <n v="320689"/>
    <n v="89.2"/>
    <n v="32.4"/>
    <s v="Raabin_WBC"/>
    <s v="Giemsa"/>
    <s v="Zeiss_Axio"/>
    <n v="40"/>
    <n v="224"/>
    <n v="4.5499999999999999E-2"/>
    <n v="0.86509999999999998"/>
    <n v="0.88480000000000003"/>
    <n v="1.9700000000000051E-2"/>
  </r>
  <r>
    <s v="CELL_002662"/>
    <x v="9"/>
    <x v="1"/>
    <s v="Normal_WBC"/>
    <n v="10.72"/>
    <n v="63.1"/>
    <n v="0.68799999999999994"/>
    <n v="0.436"/>
    <n v="144.72477064220183"/>
    <n v="0.66300000000000003"/>
    <n v="0.47599999999999998"/>
    <n v="4.9800000000000004"/>
    <n v="1.9"/>
    <n v="0.75700000000000001"/>
    <n v="392"/>
    <n v="84"/>
    <n v="206"/>
    <n v="136"/>
    <n v="201"/>
    <n v="80.784313725490193"/>
    <n v="53.333333333333336"/>
    <n v="78.82352941176471"/>
    <n v="0.76"/>
    <x v="2"/>
    <x v="1"/>
    <n v="2120"/>
    <n v="4.99"/>
    <n v="17.8"/>
    <n v="44.9"/>
    <n v="332783"/>
    <n v="88.5"/>
    <n v="34.5"/>
    <s v="CytoData"/>
    <s v="Giemsa"/>
    <s v="Zeiss_Axio"/>
    <n v="60"/>
    <n v="512"/>
    <n v="8.0100000000000005E-2"/>
    <n v="0.92900000000000005"/>
    <n v="0.84789999999999999"/>
    <n v="-8.1100000000000061E-2"/>
  </r>
  <r>
    <s v="CELL_002818"/>
    <x v="2"/>
    <x v="1"/>
    <s v="Normal_RBC"/>
    <n v="6.89"/>
    <n v="0"/>
    <n v="0"/>
    <n v="1"/>
    <n v="0"/>
    <n v="0.89"/>
    <n v="0.21099999999999999"/>
    <n v="0.3"/>
    <n v="1"/>
    <n v="0.94099999999999995"/>
    <n v="187"/>
    <n v="42"/>
    <n v="232"/>
    <n v="141"/>
    <n v="141"/>
    <n v="90.980392156862749"/>
    <n v="55.294117647058826"/>
    <n v="55.294117647058826"/>
    <n v="0.48599999999999999"/>
    <x v="0"/>
    <x v="0"/>
    <n v="8298"/>
    <n v="5.58"/>
    <n v="14.9"/>
    <n v="39.6"/>
    <n v="68053"/>
    <n v="93.3"/>
    <n v="34"/>
    <s v="Raabin_WBC"/>
    <s v="Giemsa"/>
    <s v="Leica_DM2000"/>
    <n v="40"/>
    <n v="256"/>
    <n v="6.1899999999999997E-2"/>
    <n v="0.84570000000000001"/>
    <n v="0.91390000000000005"/>
    <n v="6.8200000000000038E-2"/>
  </r>
  <r>
    <s v="CELL_003909"/>
    <x v="7"/>
    <x v="1"/>
    <s v="Normal_Platelet"/>
    <n v="2.09"/>
    <n v="0"/>
    <n v="0"/>
    <n v="1"/>
    <n v="0"/>
    <n v="0.49199999999999999"/>
    <n v="0.27400000000000002"/>
    <n v="2.61"/>
    <n v="1"/>
    <n v="0.64500000000000002"/>
    <n v="45"/>
    <n v="20"/>
    <n v="212"/>
    <n v="156"/>
    <n v="170"/>
    <n v="83.137254901960787"/>
    <n v="61.176470588235297"/>
    <n v="66.666666666666657"/>
    <n v="0.50800000000000001"/>
    <x v="0"/>
    <x v="0"/>
    <n v="6239"/>
    <n v="3.63"/>
    <n v="9.4"/>
    <n v="45.2"/>
    <n v="185442"/>
    <n v="72.8"/>
    <n v="32.200000000000003"/>
    <s v="Raabin_WBC"/>
    <s v="Wright"/>
    <s v="Zeiss_Axio"/>
    <n v="40"/>
    <n v="512"/>
    <n v="2.4400000000000002E-2"/>
    <n v="0.82840000000000003"/>
    <n v="0.89829999999999999"/>
    <n v="6.9899999999999962E-2"/>
  </r>
  <r>
    <s v="CELL_005369"/>
    <x v="0"/>
    <x v="0"/>
    <s v="Infection"/>
    <n v="13.1"/>
    <n v="65.7"/>
    <n v="0.60299999999999998"/>
    <n v="0.3"/>
    <n v="219.00000000000003"/>
    <n v="0.64800000000000002"/>
    <n v="0.64"/>
    <n v="2.4"/>
    <n v="5.3"/>
    <n v="0.755"/>
    <n v="552"/>
    <n v="93"/>
    <n v="188"/>
    <n v="134"/>
    <n v="175"/>
    <n v="73.725490196078439"/>
    <n v="52.549019607843142"/>
    <n v="68.627450980392155"/>
    <n v="0.64"/>
    <x v="1"/>
    <x v="0"/>
    <n v="11495"/>
    <n v="5.48"/>
    <n v="13.2"/>
    <n v="52.4"/>
    <n v="201752"/>
    <n v="88.3"/>
    <n v="31.8"/>
    <s v="PBC_Dataset"/>
    <s v="May_Grunwald_Giemsa"/>
    <s v="Olympus_BX51"/>
    <n v="60"/>
    <n v="256"/>
    <n v="0.82630000000000003"/>
    <n v="0.81299999999999994"/>
    <n v="0.90859999999999996"/>
    <n v="9.5600000000000018E-2"/>
  </r>
  <r>
    <s v="CELL_001154"/>
    <x v="5"/>
    <x v="1"/>
    <s v="Normal_WBC"/>
    <n v="9.9700000000000006"/>
    <n v="78.5"/>
    <n v="0.81100000000000005"/>
    <n v="0.20399999999999999"/>
    <n v="384.80392156862746"/>
    <n v="0.90900000000000003"/>
    <n v="0.25700000000000001"/>
    <n v="0.93"/>
    <n v="1"/>
    <n v="0.81699999999999995"/>
    <n v="319"/>
    <n v="69"/>
    <n v="202"/>
    <n v="135"/>
    <n v="203"/>
    <n v="79.215686274509807"/>
    <n v="52.941176470588239"/>
    <n v="79.607843137254903"/>
    <n v="0.67400000000000004"/>
    <x v="2"/>
    <x v="0"/>
    <n v="7455"/>
    <n v="4.26"/>
    <n v="13.7"/>
    <n v="28.5"/>
    <n v="176262"/>
    <n v="85.8"/>
    <n v="33"/>
    <s v="PBC_Dataset"/>
    <s v="Giemsa"/>
    <s v="Olympus_BX51"/>
    <n v="100"/>
    <n v="256"/>
    <n v="0.1358"/>
    <n v="0.94979999999999998"/>
    <n v="0.88049999999999995"/>
    <n v="-6.9300000000000028E-2"/>
  </r>
  <r>
    <s v="CELL_004670"/>
    <x v="12"/>
    <x v="0"/>
    <s v="Anemia"/>
    <n v="3.26"/>
    <n v="0"/>
    <n v="0"/>
    <n v="1"/>
    <n v="0"/>
    <n v="0.50700000000000001"/>
    <n v="0.83899999999999997"/>
    <n v="0.5"/>
    <n v="1"/>
    <n v="0.76300000000000001"/>
    <n v="93"/>
    <n v="33"/>
    <n v="239"/>
    <n v="101"/>
    <n v="121"/>
    <n v="93.725490196078425"/>
    <n v="39.607843137254903"/>
    <n v="47.450980392156858"/>
    <n v="0.48099999999999998"/>
    <x v="0"/>
    <x v="0"/>
    <n v="5665"/>
    <n v="4.33"/>
    <n v="11.6"/>
    <n v="42.5"/>
    <n v="181856"/>
    <n v="94.8"/>
    <n v="32.299999999999997"/>
    <s v="Raabin_WBC"/>
    <s v="Giemsa"/>
    <s v="Zeiss_Axio"/>
    <n v="60"/>
    <n v="512"/>
    <n v="0.7702"/>
    <n v="0.77839999999999998"/>
    <n v="0.75080000000000002"/>
    <n v="-2.7599999999999958E-2"/>
  </r>
  <r>
    <s v="CELL_005224"/>
    <x v="14"/>
    <x v="0"/>
    <s v="Anemia"/>
    <n v="9.19"/>
    <n v="0"/>
    <n v="0"/>
    <n v="1"/>
    <n v="0"/>
    <n v="0.86599999999999999"/>
    <n v="0.123"/>
    <n v="0.42"/>
    <n v="1"/>
    <n v="0.88"/>
    <n v="232"/>
    <n v="45"/>
    <n v="230"/>
    <n v="127"/>
    <n v="112"/>
    <n v="90.196078431372555"/>
    <n v="49.803921568627452"/>
    <n v="43.921568627450981"/>
    <n v="0.44500000000000001"/>
    <x v="2"/>
    <x v="0"/>
    <n v="7045"/>
    <n v="4.4000000000000004"/>
    <n v="14"/>
    <n v="27.9"/>
    <n v="253157"/>
    <n v="87.7"/>
    <n v="35.200000000000003"/>
    <s v="Raabin_WBC"/>
    <s v="Giemsa"/>
    <s v="Zeiss_Axio"/>
    <n v="40"/>
    <n v="360"/>
    <n v="0.79530000000000001"/>
    <n v="0.70379999999999998"/>
    <n v="0.76419999999999999"/>
    <n v="6.0400000000000009E-2"/>
  </r>
  <r>
    <s v="CELL_000058"/>
    <x v="1"/>
    <x v="1"/>
    <s v="Normal_WBC"/>
    <n v="13.05"/>
    <n v="50.3"/>
    <n v="0.53500000000000003"/>
    <n v="0.46700000000000003"/>
    <n v="107.70877944325481"/>
    <n v="0.76400000000000001"/>
    <n v="0.42699999999999999"/>
    <n v="3.34"/>
    <n v="4.5999999999999996"/>
    <n v="0.74299999999999999"/>
    <n v="413"/>
    <n v="64"/>
    <n v="219"/>
    <n v="135"/>
    <n v="190"/>
    <n v="85.882352941176464"/>
    <n v="52.941176470588239"/>
    <n v="74.509803921568633"/>
    <n v="0.60599999999999998"/>
    <x v="1"/>
    <x v="0"/>
    <n v="5164"/>
    <n v="5.17"/>
    <n v="9.8000000000000007"/>
    <n v="45.5"/>
    <n v="128930"/>
    <n v="75.400000000000006"/>
    <n v="31.7"/>
    <s v="PBC_Dataset"/>
    <s v="May_Grunwald_Giemsa"/>
    <s v="Leica_DM2000"/>
    <n v="60"/>
    <n v="360"/>
    <n v="0.1013"/>
    <n v="0.90680000000000005"/>
    <n v="0.84689999999999999"/>
    <n v="-5.9900000000000064E-2"/>
  </r>
  <r>
    <s v="CELL_004792"/>
    <x v="12"/>
    <x v="0"/>
    <s v="Anemia"/>
    <n v="5.75"/>
    <n v="0"/>
    <n v="0"/>
    <n v="1"/>
    <n v="0"/>
    <n v="0.39900000000000002"/>
    <n v="0.97299999999999998"/>
    <n v="0.47"/>
    <n v="1"/>
    <n v="0.69599999999999995"/>
    <n v="102"/>
    <n v="33"/>
    <n v="238"/>
    <n v="113"/>
    <n v="127"/>
    <n v="93.333333333333329"/>
    <n v="44.313725490196077"/>
    <n v="49.803921568627452"/>
    <n v="0.39900000000000002"/>
    <x v="1"/>
    <x v="1"/>
    <n v="7224"/>
    <n v="3.91"/>
    <n v="12.7"/>
    <n v="41.2"/>
    <n v="242924"/>
    <n v="88.4"/>
    <n v="31.8"/>
    <s v="PBC_Dataset"/>
    <s v="May_Grunwald_Giemsa"/>
    <s v="Zeiss_Axio"/>
    <n v="100"/>
    <n v="360"/>
    <n v="0.77229999999999999"/>
    <n v="0.65290000000000004"/>
    <n v="0.86760000000000004"/>
    <n v="0.2147"/>
  </r>
  <r>
    <s v="CELL_003062"/>
    <x v="2"/>
    <x v="1"/>
    <s v="Normal_RBC"/>
    <n v="7.95"/>
    <n v="0"/>
    <n v="0"/>
    <n v="1"/>
    <n v="0"/>
    <n v="0.88700000000000001"/>
    <n v="0.23100000000000001"/>
    <n v="0.44"/>
    <n v="1"/>
    <n v="0.88700000000000001"/>
    <n v="168"/>
    <n v="39"/>
    <n v="207"/>
    <n v="111"/>
    <n v="128"/>
    <n v="81.17647058823529"/>
    <n v="43.529411764705884"/>
    <n v="50.196078431372548"/>
    <n v="0.57299999999999995"/>
    <x v="2"/>
    <x v="1"/>
    <n v="2992"/>
    <n v="5.94"/>
    <n v="11.5"/>
    <n v="47.1"/>
    <n v="192592"/>
    <n v="103.7"/>
    <n v="33"/>
    <s v="CytoData"/>
    <s v="Giemsa"/>
    <s v="Leica_DM2000"/>
    <n v="100"/>
    <n v="360"/>
    <n v="0.14829999999999999"/>
    <n v="0.91269999999999996"/>
    <n v="0.82520000000000004"/>
    <n v="-8.7499999999999911E-2"/>
  </r>
  <r>
    <s v="CELL_005027"/>
    <x v="17"/>
    <x v="0"/>
    <s v="Sickle_Cell_Anemia"/>
    <n v="7.11"/>
    <n v="0"/>
    <n v="0"/>
    <n v="1"/>
    <n v="0"/>
    <n v="0.38100000000000001"/>
    <n v="0.84799999999999998"/>
    <n v="0.67"/>
    <n v="1"/>
    <n v="0.78400000000000003"/>
    <n v="178"/>
    <n v="75"/>
    <n v="226"/>
    <n v="128"/>
    <n v="124"/>
    <n v="88.627450980392155"/>
    <n v="50.196078431372548"/>
    <n v="48.627450980392155"/>
    <n v="0.44800000000000001"/>
    <x v="0"/>
    <x v="0"/>
    <n v="5282"/>
    <n v="5.08"/>
    <n v="15.5"/>
    <n v="39.4"/>
    <n v="317195"/>
    <n v="74.900000000000006"/>
    <n v="33.200000000000003"/>
    <s v="Raabin_WBC"/>
    <s v="May_Grunwald_Giemsa"/>
    <s v="Leica_DM2000"/>
    <n v="100"/>
    <n v="360"/>
    <n v="0.78620000000000001"/>
    <n v="0.63219999999999998"/>
    <n v="0.88859999999999995"/>
    <n v="0.25639999999999996"/>
  </r>
  <r>
    <s v="CELL_005815"/>
    <x v="18"/>
    <x v="0"/>
    <s v="Artefact"/>
    <n v="5.75"/>
    <n v="51.8"/>
    <n v="0.53"/>
    <n v="0.72"/>
    <n v="71.944444444444443"/>
    <n v="0.39200000000000002"/>
    <n v="0.745"/>
    <n v="2.04"/>
    <n v="2.1"/>
    <n v="0.749"/>
    <n v="246"/>
    <n v="42"/>
    <n v="228"/>
    <n v="175"/>
    <n v="166"/>
    <n v="89.411764705882362"/>
    <n v="68.627450980392155"/>
    <n v="65.098039215686271"/>
    <n v="0.59"/>
    <x v="1"/>
    <x v="0"/>
    <n v="7011"/>
    <n v="5.69"/>
    <n v="14.9"/>
    <n v="33.200000000000003"/>
    <n v="315072"/>
    <n v="95.6"/>
    <n v="31.6"/>
    <s v="Raabin_WBC"/>
    <s v="May_Grunwald_Giemsa"/>
    <s v="Olympus_BX51"/>
    <n v="100"/>
    <n v="224"/>
    <n v="0.85809999999999997"/>
    <n v="0.65749999999999997"/>
    <n v="0.87870000000000004"/>
    <n v="0.22120000000000006"/>
  </r>
  <r>
    <s v="CELL_001736"/>
    <x v="5"/>
    <x v="1"/>
    <s v="Normal_WBC"/>
    <n v="7.81"/>
    <n v="80.400000000000006"/>
    <n v="0.89800000000000002"/>
    <n v="0.19"/>
    <n v="423.15789473684214"/>
    <n v="0.89"/>
    <n v="0.23499999999999999"/>
    <n v="1.73"/>
    <n v="1.1000000000000001"/>
    <n v="0.99299999999999999"/>
    <n v="349"/>
    <n v="56"/>
    <n v="203"/>
    <n v="179"/>
    <n v="181"/>
    <n v="79.607843137254903"/>
    <n v="70.196078431372541"/>
    <n v="70.980392156862749"/>
    <n v="0.76600000000000001"/>
    <x v="2"/>
    <x v="1"/>
    <n v="8927"/>
    <n v="5.98"/>
    <n v="11.5"/>
    <n v="47.7"/>
    <n v="363178"/>
    <n v="105"/>
    <n v="34.4"/>
    <s v="CytoData"/>
    <s v="Wright"/>
    <s v="Olympus_BX51"/>
    <n v="60"/>
    <n v="360"/>
    <n v="0.2223"/>
    <n v="0.84689999999999999"/>
    <n v="0.8901"/>
    <n v="4.3200000000000016E-2"/>
  </r>
  <r>
    <s v="CELL_005295"/>
    <x v="0"/>
    <x v="0"/>
    <s v="Infection"/>
    <n v="12.7"/>
    <n v="58.5"/>
    <n v="0.55100000000000005"/>
    <n v="0.374"/>
    <n v="156.41711229946523"/>
    <n v="0.68100000000000005"/>
    <n v="0.315"/>
    <n v="2.21"/>
    <n v="7"/>
    <n v="0.83399999999999996"/>
    <n v="480"/>
    <n v="95"/>
    <n v="206"/>
    <n v="143"/>
    <n v="203"/>
    <n v="80.784313725490193"/>
    <n v="56.078431372549019"/>
    <n v="79.607843137254903"/>
    <n v="0.71299999999999997"/>
    <x v="1"/>
    <x v="0"/>
    <n v="10594"/>
    <n v="4.1100000000000003"/>
    <n v="13"/>
    <n v="39.799999999999997"/>
    <n v="75089"/>
    <n v="94.9"/>
    <n v="32.700000000000003"/>
    <s v="Raabin_WBC"/>
    <s v="Giemsa"/>
    <s v="Leica_DM2000"/>
    <n v="40"/>
    <n v="224"/>
    <n v="0.8599"/>
    <n v="0.76800000000000002"/>
    <n v="0.93279999999999996"/>
    <n v="0.16479999999999995"/>
  </r>
  <r>
    <s v="CELL_002824"/>
    <x v="2"/>
    <x v="1"/>
    <s v="Normal_RBC"/>
    <n v="7.9"/>
    <n v="0"/>
    <n v="0"/>
    <n v="1"/>
    <n v="0"/>
    <n v="0.92700000000000005"/>
    <n v="0.14399999999999999"/>
    <n v="0.43"/>
    <n v="1"/>
    <n v="0.96499999999999997"/>
    <n v="180"/>
    <n v="54"/>
    <n v="233"/>
    <n v="143"/>
    <n v="118"/>
    <n v="91.372549019607845"/>
    <n v="56.078431372549019"/>
    <n v="46.274509803921568"/>
    <n v="0.57499999999999996"/>
    <x v="2"/>
    <x v="1"/>
    <n v="9924"/>
    <n v="3.38"/>
    <n v="14.4"/>
    <n v="38.6"/>
    <n v="236854"/>
    <n v="97.8"/>
    <n v="34.1"/>
    <s v="PBC_Dataset"/>
    <s v="May_Grunwald_Giemsa"/>
    <s v="Zeiss_Axio"/>
    <n v="100"/>
    <n v="224"/>
    <n v="9.2700000000000005E-2"/>
    <n v="1"/>
    <n v="0.90790000000000004"/>
    <n v="-9.209999999999996E-2"/>
  </r>
  <r>
    <s v="CELL_002197"/>
    <x v="4"/>
    <x v="1"/>
    <s v="Normal_WBC"/>
    <n v="16.47"/>
    <n v="61.4"/>
    <n v="0.42799999999999999"/>
    <n v="0.30599999999999999"/>
    <n v="200.65359477124184"/>
    <n v="0.64300000000000002"/>
    <n v="0.45500000000000002"/>
    <n v="1"/>
    <n v="1.2"/>
    <n v="0.72199999999999998"/>
    <n v="529"/>
    <n v="92"/>
    <n v="204"/>
    <n v="156"/>
    <n v="180"/>
    <n v="80"/>
    <n v="61.176470588235297"/>
    <n v="70.588235294117652"/>
    <n v="0.53900000000000003"/>
    <x v="1"/>
    <x v="0"/>
    <n v="4077"/>
    <n v="4.63"/>
    <n v="10.7"/>
    <n v="37.4"/>
    <n v="219581"/>
    <n v="87.2"/>
    <n v="33"/>
    <s v="Raabin_WBC"/>
    <s v="Giemsa"/>
    <s v="Olympus_BX51"/>
    <n v="60"/>
    <n v="360"/>
    <n v="1.5599999999999999E-2"/>
    <n v="0.89949999999999997"/>
    <n v="0.94369999999999998"/>
    <n v="4.4200000000000017E-2"/>
  </r>
  <r>
    <s v="CELL_000160"/>
    <x v="1"/>
    <x v="1"/>
    <s v="Normal_WBC"/>
    <n v="11.68"/>
    <n v="57.2"/>
    <n v="0.57799999999999996"/>
    <n v="0.504"/>
    <n v="113.49206349206349"/>
    <n v="0.75700000000000001"/>
    <n v="0.437"/>
    <n v="2.86"/>
    <n v="2.7"/>
    <n v="0.755"/>
    <n v="346"/>
    <n v="80"/>
    <n v="187"/>
    <n v="164"/>
    <n v="181"/>
    <n v="73.333333333333329"/>
    <n v="64.313725490196077"/>
    <n v="70.980392156862749"/>
    <n v="0.64300000000000002"/>
    <x v="0"/>
    <x v="0"/>
    <n v="10409"/>
    <n v="5.03"/>
    <n v="16.399999999999999"/>
    <n v="38.799999999999997"/>
    <n v="293256"/>
    <n v="84"/>
    <n v="34.200000000000003"/>
    <s v="Raabin_WBC"/>
    <s v="Wright"/>
    <s v="Olympus_BX51"/>
    <n v="100"/>
    <n v="256"/>
    <n v="7.7499999999999999E-2"/>
    <n v="0.90280000000000005"/>
    <n v="0.87190000000000001"/>
    <n v="-3.0900000000000039E-2"/>
  </r>
  <r>
    <s v="CELL_003947"/>
    <x v="7"/>
    <x v="1"/>
    <s v="Normal_Platelet"/>
    <n v="2.0499999999999998"/>
    <n v="0"/>
    <n v="0"/>
    <n v="1"/>
    <n v="0"/>
    <n v="0.60399999999999998"/>
    <n v="0.54"/>
    <n v="2.25"/>
    <n v="1"/>
    <n v="0.69199999999999995"/>
    <n v="30"/>
    <n v="17"/>
    <n v="222"/>
    <n v="117"/>
    <n v="155"/>
    <n v="87.058823529411768"/>
    <n v="45.882352941176471"/>
    <n v="60.784313725490193"/>
    <n v="0.60199999999999998"/>
    <x v="1"/>
    <x v="1"/>
    <n v="6849"/>
    <n v="3.03"/>
    <n v="14.2"/>
    <n v="40.5"/>
    <n v="301287"/>
    <n v="73.3"/>
    <n v="33.4"/>
    <s v="Raabin_WBC"/>
    <s v="Giemsa"/>
    <s v="Olympus_BX51"/>
    <n v="60"/>
    <n v="512"/>
    <n v="6.9099999999999995E-2"/>
    <n v="0.84250000000000003"/>
    <n v="0.89929999999999999"/>
    <n v="5.6799999999999962E-2"/>
  </r>
  <r>
    <s v="CELL_002476"/>
    <x v="10"/>
    <x v="1"/>
    <s v="Normal_WBC"/>
    <n v="12.43"/>
    <n v="56.3"/>
    <n v="0.60799999999999998"/>
    <n v="0.436"/>
    <n v="129.12844036697248"/>
    <n v="0.755"/>
    <n v="0.39200000000000002"/>
    <n v="4.72"/>
    <n v="2.1"/>
    <n v="0.8"/>
    <n v="442"/>
    <n v="86"/>
    <n v="234"/>
    <n v="135"/>
    <n v="170"/>
    <n v="91.764705882352942"/>
    <n v="52.941176470588239"/>
    <n v="66.666666666666657"/>
    <n v="0.66100000000000003"/>
    <x v="1"/>
    <x v="0"/>
    <n v="4725"/>
    <n v="4.57"/>
    <n v="15.3"/>
    <n v="43.4"/>
    <n v="254959"/>
    <n v="98.7"/>
    <n v="34.5"/>
    <s v="CytoData"/>
    <s v="Wright"/>
    <s v="Olympus_BX51"/>
    <n v="60"/>
    <n v="256"/>
    <n v="9.98E-2"/>
    <n v="0.95199999999999996"/>
    <n v="0.88100000000000001"/>
    <n v="-7.0999999999999952E-2"/>
  </r>
  <r>
    <s v="CELL_002565"/>
    <x v="10"/>
    <x v="1"/>
    <s v="Normal_WBC"/>
    <n v="12.66"/>
    <n v="52.3"/>
    <n v="0.61399999999999999"/>
    <n v="0.505"/>
    <n v="103.56435643564356"/>
    <n v="0.67500000000000004"/>
    <n v="0.442"/>
    <n v="4.21"/>
    <n v="2"/>
    <n v="0.82"/>
    <n v="488"/>
    <n v="69"/>
    <n v="238"/>
    <n v="145"/>
    <n v="142"/>
    <n v="93.333333333333329"/>
    <n v="56.862745098039213"/>
    <n v="55.686274509803923"/>
    <n v="0.56399999999999995"/>
    <x v="2"/>
    <x v="0"/>
    <n v="5039"/>
    <n v="4.43"/>
    <n v="11.9"/>
    <n v="44.8"/>
    <n v="310244"/>
    <n v="82.3"/>
    <n v="33.9"/>
    <s v="CytoData"/>
    <s v="Giemsa"/>
    <s v="Leica_DM2000"/>
    <n v="100"/>
    <n v="512"/>
    <n v="0.1714"/>
    <n v="0.83699999999999997"/>
    <n v="1"/>
    <n v="0.16300000000000003"/>
  </r>
  <r>
    <s v="CELL_004208"/>
    <x v="8"/>
    <x v="0"/>
    <s v="Leukemia"/>
    <n v="11.76"/>
    <n v="83.2"/>
    <n v="0.246"/>
    <n v="0.115"/>
    <n v="723.47826086956525"/>
    <n v="0.75700000000000001"/>
    <n v="0.34799999999999998"/>
    <n v="0.74"/>
    <n v="1"/>
    <n v="0.81699999999999995"/>
    <n v="597"/>
    <n v="110"/>
    <n v="200"/>
    <n v="127"/>
    <n v="191"/>
    <n v="78.431372549019613"/>
    <n v="49.803921568627452"/>
    <n v="74.901960784313729"/>
    <n v="0.69599999999999995"/>
    <x v="1"/>
    <x v="1"/>
    <n v="11771"/>
    <n v="4.58"/>
    <n v="10.9"/>
    <n v="35.200000000000003"/>
    <n v="141423"/>
    <n v="92.6"/>
    <n v="33"/>
    <s v="Raabin_WBC"/>
    <s v="May_Grunwald_Giemsa"/>
    <s v="Zeiss_Axio"/>
    <n v="40"/>
    <n v="512"/>
    <n v="0.60660000000000003"/>
    <n v="0.59850000000000003"/>
    <n v="0.6946"/>
    <n v="9.6099999999999963E-2"/>
  </r>
  <r>
    <s v="CELL_004953"/>
    <x v="15"/>
    <x v="0"/>
    <s v="Anemia"/>
    <n v="5.82"/>
    <n v="0"/>
    <n v="0"/>
    <n v="1"/>
    <n v="0"/>
    <n v="0.95799999999999996"/>
    <n v="0.11700000000000001"/>
    <n v="0.44"/>
    <n v="1"/>
    <n v="0.97899999999999998"/>
    <n v="155"/>
    <n v="38"/>
    <n v="220"/>
    <n v="131"/>
    <n v="121"/>
    <n v="86.274509803921575"/>
    <n v="51.372549019607838"/>
    <n v="47.450980392156858"/>
    <n v="0.46400000000000002"/>
    <x v="0"/>
    <x v="1"/>
    <n v="7314"/>
    <n v="5.0999999999999996"/>
    <n v="11.7"/>
    <n v="49"/>
    <n v="241657"/>
    <n v="89.5"/>
    <n v="32.299999999999997"/>
    <s v="PBC_Dataset"/>
    <s v="May_Grunwald_Giemsa"/>
    <s v="Leica_DM2000"/>
    <n v="60"/>
    <n v="360"/>
    <n v="0.89049999999999996"/>
    <n v="0.53190000000000004"/>
    <n v="0.79920000000000002"/>
    <n v="0.26729999999999998"/>
  </r>
  <r>
    <s v="CELL_005102"/>
    <x v="17"/>
    <x v="0"/>
    <s v="Sickle_Cell_Anemia"/>
    <n v="8.08"/>
    <n v="0"/>
    <n v="0"/>
    <n v="1"/>
    <n v="0"/>
    <n v="0.16600000000000001"/>
    <n v="0.91700000000000004"/>
    <n v="0.05"/>
    <n v="1"/>
    <n v="0.76700000000000002"/>
    <n v="159"/>
    <n v="66"/>
    <n v="218"/>
    <n v="110"/>
    <n v="129"/>
    <n v="85.490196078431367"/>
    <n v="43.137254901960787"/>
    <n v="50.588235294117645"/>
    <n v="0.58799999999999997"/>
    <x v="1"/>
    <x v="0"/>
    <n v="8758"/>
    <n v="4.97"/>
    <n v="13.4"/>
    <n v="36.200000000000003"/>
    <n v="307094"/>
    <n v="96.8"/>
    <n v="32.9"/>
    <s v="PBC_Dataset"/>
    <s v="Wright"/>
    <s v="Olympus_BX51"/>
    <n v="100"/>
    <n v="360"/>
    <n v="0.83550000000000002"/>
    <n v="0.75249999999999995"/>
    <n v="0.76529999999999998"/>
    <n v="1.2800000000000034E-2"/>
  </r>
  <r>
    <s v="CELL_002609"/>
    <x v="10"/>
    <x v="1"/>
    <s v="Normal_WBC"/>
    <n v="12.53"/>
    <n v="48.8"/>
    <n v="0.59499999999999997"/>
    <n v="0.44500000000000001"/>
    <n v="109.6629213483146"/>
    <n v="0.77300000000000002"/>
    <n v="0.38"/>
    <n v="4.26"/>
    <n v="2.1"/>
    <n v="0.753"/>
    <n v="373"/>
    <n v="77"/>
    <n v="200"/>
    <n v="111"/>
    <n v="155"/>
    <n v="78.431372549019613"/>
    <n v="43.529411764705884"/>
    <n v="60.784313725490193"/>
    <n v="0.60699999999999998"/>
    <x v="1"/>
    <x v="0"/>
    <n v="7648"/>
    <n v="3.31"/>
    <n v="10.6"/>
    <n v="36.4"/>
    <n v="170577"/>
    <n v="93.9"/>
    <n v="30.4"/>
    <s v="CytoData"/>
    <s v="May_Grunwald_Giemsa"/>
    <s v="Leica_DM2000"/>
    <n v="60"/>
    <n v="360"/>
    <n v="9.9000000000000005E-2"/>
    <n v="0.89529999999999998"/>
    <n v="0.97170000000000001"/>
    <n v="7.6400000000000023E-2"/>
  </r>
  <r>
    <s v="CELL_004546"/>
    <x v="16"/>
    <x v="0"/>
    <s v="Anemia"/>
    <n v="8.7799999999999994"/>
    <n v="0"/>
    <n v="0"/>
    <n v="1"/>
    <n v="0"/>
    <n v="0.59199999999999997"/>
    <n v="0.874"/>
    <n v="0.63"/>
    <n v="1"/>
    <n v="0.874"/>
    <n v="164"/>
    <n v="56"/>
    <n v="202"/>
    <n v="121"/>
    <n v="117"/>
    <n v="79.215686274509807"/>
    <n v="47.450980392156858"/>
    <n v="45.882352941176471"/>
    <n v="0.51200000000000001"/>
    <x v="1"/>
    <x v="1"/>
    <n v="7079"/>
    <n v="3.49"/>
    <n v="11.8"/>
    <n v="36.9"/>
    <n v="208854"/>
    <n v="91"/>
    <n v="34.299999999999997"/>
    <s v="CytoData"/>
    <s v="Giemsa"/>
    <s v="Olympus_BX51"/>
    <n v="100"/>
    <n v="360"/>
    <n v="0.68730000000000002"/>
    <n v="0.58299999999999996"/>
    <n v="0.91259999999999997"/>
    <n v="0.3296"/>
  </r>
  <r>
    <s v="CELL_000708"/>
    <x v="1"/>
    <x v="1"/>
    <s v="Normal_WBC"/>
    <n v="12.81"/>
    <n v="54.9"/>
    <n v="0.67700000000000005"/>
    <n v="0.374"/>
    <n v="146.79144385026737"/>
    <n v="0.745"/>
    <n v="0.373"/>
    <n v="2.82"/>
    <n v="3.5"/>
    <n v="0.83599999999999997"/>
    <n v="444"/>
    <n v="84"/>
    <n v="190"/>
    <n v="165"/>
    <n v="175"/>
    <n v="74.509803921568633"/>
    <n v="64.705882352941174"/>
    <n v="68.627450980392155"/>
    <n v="0.68"/>
    <x v="1"/>
    <x v="1"/>
    <n v="8078"/>
    <n v="5.22"/>
    <n v="15.9"/>
    <n v="41.5"/>
    <n v="313967"/>
    <n v="87.6"/>
    <n v="32.5"/>
    <s v="CytoData"/>
    <s v="Giemsa"/>
    <s v="Olympus_BX51"/>
    <n v="60"/>
    <n v="224"/>
    <n v="8.3900000000000002E-2"/>
    <n v="0.9143"/>
    <n v="0.88939999999999997"/>
    <n v="-2.4900000000000033E-2"/>
  </r>
  <r>
    <s v="CELL_003047"/>
    <x v="2"/>
    <x v="1"/>
    <s v="Normal_RBC"/>
    <n v="7.78"/>
    <n v="0"/>
    <n v="0"/>
    <n v="1"/>
    <n v="0"/>
    <n v="0.88500000000000001"/>
    <n v="0.191"/>
    <n v="0.45"/>
    <n v="1"/>
    <n v="0.90500000000000003"/>
    <n v="170"/>
    <n v="49"/>
    <n v="238"/>
    <n v="130"/>
    <n v="137"/>
    <n v="93.333333333333329"/>
    <n v="50.980392156862742"/>
    <n v="53.725490196078432"/>
    <n v="0.45500000000000002"/>
    <x v="1"/>
    <x v="0"/>
    <n v="5784"/>
    <n v="5.31"/>
    <n v="14.5"/>
    <n v="44.8"/>
    <n v="189932"/>
    <n v="72.599999999999994"/>
    <n v="33.299999999999997"/>
    <s v="PBC_Dataset"/>
    <s v="Wright"/>
    <s v="Leica_DM2000"/>
    <n v="40"/>
    <n v="224"/>
    <n v="0.1255"/>
    <n v="0.93740000000000001"/>
    <n v="0.86650000000000005"/>
    <n v="-7.0899999999999963E-2"/>
  </r>
  <r>
    <s v="CELL_005018"/>
    <x v="17"/>
    <x v="0"/>
    <s v="Sickle_Cell_Anemia"/>
    <n v="7.57"/>
    <n v="0"/>
    <n v="0"/>
    <n v="1"/>
    <n v="0"/>
    <n v="0.26300000000000001"/>
    <n v="0.90900000000000003"/>
    <n v="0.51"/>
    <n v="1"/>
    <n v="0.72"/>
    <n v="141"/>
    <n v="53"/>
    <n v="227"/>
    <n v="128"/>
    <n v="130"/>
    <n v="89.019607843137251"/>
    <n v="50.196078431372548"/>
    <n v="50.980392156862742"/>
    <n v="0.497"/>
    <x v="0"/>
    <x v="0"/>
    <n v="7802"/>
    <n v="3.79"/>
    <n v="14.5"/>
    <n v="45"/>
    <n v="268036"/>
    <n v="85.7"/>
    <n v="32.9"/>
    <s v="CytoData"/>
    <s v="Wright"/>
    <s v="Olympus_BX51"/>
    <n v="100"/>
    <n v="360"/>
    <n v="0.74609999999999999"/>
    <n v="0.63980000000000004"/>
    <n v="0.82210000000000005"/>
    <n v="0.18230000000000002"/>
  </r>
  <r>
    <s v="CELL_001094"/>
    <x v="1"/>
    <x v="1"/>
    <s v="Normal_WBC"/>
    <n v="10.96"/>
    <n v="47.9"/>
    <n v="0.56999999999999995"/>
    <n v="0.51700000000000002"/>
    <n v="92.649903288201159"/>
    <n v="0.80100000000000005"/>
    <n v="0.41699999999999998"/>
    <n v="3.28"/>
    <n v="3.9"/>
    <n v="0.84299999999999997"/>
    <n v="284"/>
    <n v="79"/>
    <n v="222"/>
    <n v="154"/>
    <n v="155"/>
    <n v="87.058823529411768"/>
    <n v="60.392156862745097"/>
    <n v="60.784313725490193"/>
    <n v="0.66700000000000004"/>
    <x v="1"/>
    <x v="1"/>
    <n v="7816"/>
    <n v="2.69"/>
    <n v="13"/>
    <n v="48.1"/>
    <n v="212532"/>
    <n v="76"/>
    <n v="34.5"/>
    <s v="Raabin_WBC"/>
    <s v="Wright"/>
    <s v="Leica_DM2000"/>
    <n v="40"/>
    <n v="256"/>
    <n v="8.2000000000000007E-3"/>
    <n v="0.93479999999999996"/>
    <n v="0.87580000000000002"/>
    <n v="-5.8999999999999941E-2"/>
  </r>
  <r>
    <s v="CELL_004529"/>
    <x v="16"/>
    <x v="0"/>
    <s v="Anemia"/>
    <n v="9.1300000000000008"/>
    <n v="0"/>
    <n v="0"/>
    <n v="1"/>
    <n v="0"/>
    <n v="0.52200000000000002"/>
    <n v="0.83499999999999996"/>
    <n v="0.35"/>
    <n v="1"/>
    <n v="0.92100000000000004"/>
    <n v="208"/>
    <n v="48"/>
    <n v="212"/>
    <n v="129"/>
    <n v="137"/>
    <n v="83.137254901960787"/>
    <n v="50.588235294117645"/>
    <n v="53.725490196078432"/>
    <n v="0.47899999999999998"/>
    <x v="2"/>
    <x v="0"/>
    <n v="5815"/>
    <n v="5.85"/>
    <n v="13.2"/>
    <n v="36.6"/>
    <n v="409944"/>
    <n v="93.3"/>
    <n v="36.4"/>
    <s v="Raabin_WBC"/>
    <s v="Wright"/>
    <s v="Olympus_BX51"/>
    <n v="40"/>
    <n v="360"/>
    <n v="0.86029999999999995"/>
    <n v="0.61250000000000004"/>
    <n v="0.92500000000000004"/>
    <n v="0.3125"/>
  </r>
  <r>
    <s v="CELL_001377"/>
    <x v="5"/>
    <x v="1"/>
    <s v="Normal_WBC"/>
    <n v="7.67"/>
    <n v="79.2"/>
    <n v="0.86699999999999999"/>
    <n v="0.16500000000000001"/>
    <n v="480"/>
    <n v="0.80300000000000005"/>
    <n v="0.33900000000000002"/>
    <n v="1.34"/>
    <n v="1.1000000000000001"/>
    <n v="0.90600000000000003"/>
    <n v="305"/>
    <n v="40"/>
    <n v="194"/>
    <n v="166"/>
    <n v="178"/>
    <n v="76.078431372549019"/>
    <n v="65.098039215686271"/>
    <n v="69.803921568627445"/>
    <n v="0.7"/>
    <x v="0"/>
    <x v="0"/>
    <n v="7799"/>
    <n v="4.17"/>
    <n v="14.7"/>
    <n v="39"/>
    <n v="191444"/>
    <n v="82.8"/>
    <n v="33.5"/>
    <s v="Raabin_WBC"/>
    <s v="Giemsa"/>
    <s v="Olympus_BX51"/>
    <n v="100"/>
    <n v="224"/>
    <n v="1.5699999999999999E-2"/>
    <n v="0.86260000000000003"/>
    <n v="0.9405"/>
    <n v="7.7899999999999969E-2"/>
  </r>
  <r>
    <s v="CELL_005778"/>
    <x v="6"/>
    <x v="0"/>
    <s v="Artefact"/>
    <n v="10.029999999999999"/>
    <n v="92.4"/>
    <n v="0.70699999999999996"/>
    <n v="0.13300000000000001"/>
    <n v="694.73684210526312"/>
    <n v="0.48199999999999998"/>
    <n v="0.74299999999999999"/>
    <n v="1.05"/>
    <n v="1"/>
    <n v="0.55100000000000005"/>
    <n v="344"/>
    <n v="83"/>
    <n v="189"/>
    <n v="130"/>
    <n v="195"/>
    <n v="74.117647058823536"/>
    <n v="50.980392156862742"/>
    <n v="76.470588235294116"/>
    <n v="0.80500000000000005"/>
    <x v="1"/>
    <x v="1"/>
    <n v="10937"/>
    <n v="5.55"/>
    <n v="14.3"/>
    <n v="38.299999999999997"/>
    <n v="190030"/>
    <n v="98.6"/>
    <n v="34.799999999999997"/>
    <s v="PBC_Dataset"/>
    <s v="Wright"/>
    <s v="Olympus_BX51"/>
    <n v="40"/>
    <n v="224"/>
    <n v="0.70189999999999997"/>
    <n v="0.73209999999999997"/>
    <n v="0.69599999999999995"/>
    <n v="-3.6100000000000021E-2"/>
  </r>
  <r>
    <s v="CELL_000073"/>
    <x v="1"/>
    <x v="1"/>
    <s v="Normal_WBC"/>
    <n v="11.91"/>
    <n v="62.7"/>
    <n v="0.497"/>
    <n v="0.41399999999999998"/>
    <n v="151.44927536231884"/>
    <n v="0.80900000000000005"/>
    <n v="0.33400000000000002"/>
    <n v="3.28"/>
    <n v="2.6"/>
    <n v="0.93100000000000005"/>
    <n v="352"/>
    <n v="69"/>
    <n v="209"/>
    <n v="188"/>
    <n v="165"/>
    <n v="81.960784313725483"/>
    <n v="73.725490196078439"/>
    <n v="64.705882352941174"/>
    <n v="0.78900000000000003"/>
    <x v="2"/>
    <x v="0"/>
    <n v="8892"/>
    <n v="4.3099999999999996"/>
    <n v="13.5"/>
    <n v="36.299999999999997"/>
    <n v="179809"/>
    <n v="80.599999999999994"/>
    <n v="34"/>
    <s v="PBC_Dataset"/>
    <s v="Wright"/>
    <s v="Leica_DM2000"/>
    <n v="60"/>
    <n v="256"/>
    <n v="0.1119"/>
    <n v="0.80389999999999995"/>
    <n v="0.99260000000000004"/>
    <n v="0.18870000000000009"/>
  </r>
  <r>
    <s v="CELL_001923"/>
    <x v="5"/>
    <x v="1"/>
    <s v="Normal_WBC"/>
    <n v="8.31"/>
    <n v="82.3"/>
    <n v="0.86099999999999999"/>
    <n v="0.14199999999999999"/>
    <n v="579.57746478873241"/>
    <n v="0.83599999999999997"/>
    <n v="0.23499999999999999"/>
    <n v="1.05"/>
    <n v="1"/>
    <n v="0.94699999999999995"/>
    <n v="287"/>
    <n v="46"/>
    <n v="190"/>
    <n v="135"/>
    <n v="192"/>
    <n v="74.509803921568633"/>
    <n v="52.941176470588239"/>
    <n v="75.294117647058826"/>
    <n v="0.64"/>
    <x v="1"/>
    <x v="1"/>
    <n v="2597"/>
    <n v="6.53"/>
    <n v="16.7"/>
    <n v="49"/>
    <n v="208342"/>
    <n v="89.3"/>
    <n v="32.9"/>
    <s v="PBC_Dataset"/>
    <s v="Giemsa"/>
    <s v="Olympus_BX51"/>
    <n v="60"/>
    <n v="224"/>
    <n v="0.11509999999999999"/>
    <n v="0.88819999999999999"/>
    <n v="0.89670000000000005"/>
    <n v="8.5000000000000631E-3"/>
  </r>
  <r>
    <s v="CELL_003870"/>
    <x v="7"/>
    <x v="1"/>
    <s v="Normal_Platelet"/>
    <n v="3.11"/>
    <n v="0"/>
    <n v="0"/>
    <n v="1"/>
    <n v="0"/>
    <n v="0.93100000000000005"/>
    <n v="0.39200000000000002"/>
    <n v="2.96"/>
    <n v="1"/>
    <n v="0.84499999999999997"/>
    <n v="24"/>
    <n v="24"/>
    <n v="224"/>
    <n v="136"/>
    <n v="170"/>
    <n v="87.843137254901961"/>
    <n v="53.333333333333336"/>
    <n v="66.666666666666657"/>
    <n v="0.59"/>
    <x v="2"/>
    <x v="1"/>
    <n v="8803"/>
    <n v="5.78"/>
    <n v="14.7"/>
    <n v="32.5"/>
    <n v="290939"/>
    <n v="90.7"/>
    <n v="36.299999999999997"/>
    <s v="CytoData"/>
    <s v="Giemsa"/>
    <s v="Olympus_BX51"/>
    <n v="100"/>
    <n v="360"/>
    <n v="9.5399999999999999E-2"/>
    <n v="0.90749999999999997"/>
    <n v="0.89900000000000002"/>
    <n v="-8.499999999999952E-3"/>
  </r>
  <r>
    <s v="CELL_005666"/>
    <x v="3"/>
    <x v="0"/>
    <s v="Infection"/>
    <n v="14.92"/>
    <n v="78.900000000000006"/>
    <n v="0.63400000000000001"/>
    <n v="0.30099999999999999"/>
    <n v="262.12624584717611"/>
    <n v="0.79300000000000004"/>
    <n v="0.16600000000000001"/>
    <n v="1"/>
    <n v="1"/>
    <n v="0.877"/>
    <n v="522"/>
    <n v="77"/>
    <n v="201"/>
    <n v="120"/>
    <n v="196"/>
    <n v="78.82352941176471"/>
    <n v="47.058823529411761"/>
    <n v="76.862745098039227"/>
    <n v="0.82299999999999995"/>
    <x v="1"/>
    <x v="0"/>
    <n v="3795"/>
    <n v="5.54"/>
    <n v="14.6"/>
    <n v="45.5"/>
    <n v="191494"/>
    <n v="87.5"/>
    <n v="34.9"/>
    <s v="CytoData"/>
    <s v="Giemsa"/>
    <s v="Leica_DM2000"/>
    <n v="100"/>
    <n v="256"/>
    <n v="0.85540000000000005"/>
    <n v="0.81069999999999998"/>
    <n v="0.79879999999999995"/>
    <n v="-1.1900000000000022E-2"/>
  </r>
  <r>
    <s v="CELL_001765"/>
    <x v="5"/>
    <x v="1"/>
    <s v="Normal_WBC"/>
    <n v="11.05"/>
    <n v="77.3"/>
    <n v="0.91900000000000004"/>
    <n v="8.5999999999999993E-2"/>
    <n v="898.83720930232562"/>
    <n v="0.92600000000000005"/>
    <n v="0.315"/>
    <n v="1.55"/>
    <n v="1"/>
    <n v="0.93300000000000005"/>
    <n v="251"/>
    <n v="58"/>
    <n v="198"/>
    <n v="152"/>
    <n v="208"/>
    <n v="77.64705882352942"/>
    <n v="59.607843137254903"/>
    <n v="81.568627450980387"/>
    <n v="0.73299999999999998"/>
    <x v="1"/>
    <x v="0"/>
    <n v="11232"/>
    <n v="5.09"/>
    <n v="16.2"/>
    <n v="47.9"/>
    <n v="147851"/>
    <n v="93.9"/>
    <n v="32.799999999999997"/>
    <s v="Raabin_WBC"/>
    <s v="Wright"/>
    <s v="Olympus_BX51"/>
    <n v="40"/>
    <n v="224"/>
    <n v="0.14380000000000001"/>
    <n v="0.92589999999999995"/>
    <n v="0.9778"/>
    <n v="5.1900000000000057E-2"/>
  </r>
  <r>
    <s v="CELL_000744"/>
    <x v="1"/>
    <x v="1"/>
    <s v="Normal_WBC"/>
    <n v="9.66"/>
    <n v="64.400000000000006"/>
    <n v="0.45200000000000001"/>
    <n v="0.48199999999999998"/>
    <n v="133.60995850622407"/>
    <n v="0.871"/>
    <n v="0.39200000000000002"/>
    <n v="2.9"/>
    <n v="2.6"/>
    <n v="0.748"/>
    <n v="438"/>
    <n v="83"/>
    <n v="204"/>
    <n v="151"/>
    <n v="195"/>
    <n v="80"/>
    <n v="59.215686274509807"/>
    <n v="76.470588235294116"/>
    <n v="0.60199999999999998"/>
    <x v="2"/>
    <x v="1"/>
    <n v="7686"/>
    <n v="3.59"/>
    <n v="12.5"/>
    <n v="42.6"/>
    <n v="252208"/>
    <n v="84.5"/>
    <n v="34.5"/>
    <s v="Raabin_WBC"/>
    <s v="Wright"/>
    <s v="Leica_DM2000"/>
    <n v="100"/>
    <n v="360"/>
    <n v="6.7000000000000004E-2"/>
    <n v="0.86919999999999997"/>
    <n v="0.94350000000000001"/>
    <n v="7.4300000000000033E-2"/>
  </r>
  <r>
    <s v="CELL_003915"/>
    <x v="7"/>
    <x v="1"/>
    <s v="Normal_Platelet"/>
    <n v="2.5"/>
    <n v="0"/>
    <n v="0"/>
    <n v="1"/>
    <n v="0"/>
    <n v="0.76600000000000001"/>
    <n v="0.35299999999999998"/>
    <n v="3.77"/>
    <n v="1"/>
    <n v="0.85299999999999998"/>
    <n v="33"/>
    <n v="8"/>
    <n v="196"/>
    <n v="140"/>
    <n v="158"/>
    <n v="76.862745098039227"/>
    <n v="54.901960784313729"/>
    <n v="61.96078431372549"/>
    <n v="0.56599999999999995"/>
    <x v="0"/>
    <x v="0"/>
    <n v="7736"/>
    <n v="4.0199999999999996"/>
    <n v="10.3"/>
    <n v="48.1"/>
    <n v="214909"/>
    <n v="102.4"/>
    <n v="33.4"/>
    <s v="Raabin_WBC"/>
    <s v="Wright"/>
    <s v="Olympus_BX51"/>
    <n v="100"/>
    <n v="512"/>
    <n v="3.2899999999999999E-2"/>
    <n v="0.90349999999999997"/>
    <n v="0.82299999999999995"/>
    <n v="-8.0500000000000016E-2"/>
  </r>
  <r>
    <s v="CELL_001006"/>
    <x v="1"/>
    <x v="1"/>
    <s v="Normal_WBC"/>
    <n v="10.48"/>
    <n v="42.6"/>
    <n v="0.495"/>
    <n v="0.49099999999999999"/>
    <n v="86.761710794297358"/>
    <n v="0.80900000000000005"/>
    <n v="0.371"/>
    <n v="2.9"/>
    <n v="3"/>
    <n v="0.8"/>
    <n v="369"/>
    <n v="68"/>
    <n v="229"/>
    <n v="148"/>
    <n v="194"/>
    <n v="89.803921568627459"/>
    <n v="58.039215686274517"/>
    <n v="76.078431372549019"/>
    <n v="0.70299999999999996"/>
    <x v="1"/>
    <x v="0"/>
    <n v="4300"/>
    <n v="3.23"/>
    <n v="14.2"/>
    <n v="39.6"/>
    <n v="362144"/>
    <n v="81.599999999999994"/>
    <n v="33.4"/>
    <s v="Raabin_WBC"/>
    <s v="Giemsa"/>
    <s v="Zeiss_Axio"/>
    <n v="40"/>
    <n v="256"/>
    <n v="8.9700000000000002E-2"/>
    <n v="0.85619999999999996"/>
    <n v="0.95540000000000003"/>
    <n v="9.9200000000000066E-2"/>
  </r>
  <r>
    <s v="CELL_002669"/>
    <x v="9"/>
    <x v="1"/>
    <s v="Normal_WBC"/>
    <n v="10.07"/>
    <n v="65.5"/>
    <n v="0.628"/>
    <n v="0.32200000000000001"/>
    <n v="203.41614906832297"/>
    <n v="0.80600000000000005"/>
    <n v="0.36399999999999999"/>
    <n v="4.21"/>
    <n v="2"/>
    <n v="0.73899999999999999"/>
    <n v="446"/>
    <n v="66"/>
    <n v="192"/>
    <n v="139"/>
    <n v="220"/>
    <n v="75.294117647058826"/>
    <n v="54.509803921568626"/>
    <n v="86.274509803921575"/>
    <n v="0.76400000000000001"/>
    <x v="2"/>
    <x v="1"/>
    <n v="9893"/>
    <n v="3.34"/>
    <n v="14.7"/>
    <n v="45.4"/>
    <n v="318623"/>
    <n v="92.9"/>
    <n v="34.1"/>
    <s v="CytoData"/>
    <s v="Giemsa"/>
    <s v="Olympus_BX51"/>
    <n v="100"/>
    <n v="512"/>
    <n v="0"/>
    <n v="0.99609999999999999"/>
    <n v="0.84760000000000002"/>
    <n v="-0.14849999999999997"/>
  </r>
  <r>
    <s v="CELL_001191"/>
    <x v="5"/>
    <x v="1"/>
    <s v="Normal_WBC"/>
    <n v="10.89"/>
    <n v="75.5"/>
    <n v="0.84299999999999997"/>
    <n v="0.216"/>
    <n v="349.53703703703707"/>
    <n v="0.95399999999999996"/>
    <n v="0.33600000000000002"/>
    <n v="0.82"/>
    <n v="1"/>
    <n v="0.88900000000000001"/>
    <n v="260"/>
    <n v="55"/>
    <n v="204"/>
    <n v="144"/>
    <n v="186"/>
    <n v="80"/>
    <n v="56.470588235294116"/>
    <n v="72.941176470588232"/>
    <n v="0.67300000000000004"/>
    <x v="2"/>
    <x v="1"/>
    <n v="8231"/>
    <n v="4.91"/>
    <n v="15.4"/>
    <n v="50.9"/>
    <n v="157416"/>
    <n v="101"/>
    <n v="34.700000000000003"/>
    <s v="Raabin_WBC"/>
    <s v="Giemsa"/>
    <s v="Leica_DM2000"/>
    <n v="60"/>
    <n v="224"/>
    <n v="4.4600000000000001E-2"/>
    <n v="0.90049999999999997"/>
    <n v="0.95379999999999998"/>
    <n v="5.3300000000000014E-2"/>
  </r>
  <r>
    <s v="CELL_004230"/>
    <x v="8"/>
    <x v="0"/>
    <s v="Leukemia"/>
    <n v="13.22"/>
    <n v="81"/>
    <n v="0.218"/>
    <n v="0.113"/>
    <n v="716.81415929203536"/>
    <n v="0.81"/>
    <n v="0.252"/>
    <n v="1.1000000000000001"/>
    <n v="1"/>
    <n v="0.89300000000000002"/>
    <n v="670"/>
    <n v="96"/>
    <n v="190"/>
    <n v="154"/>
    <n v="178"/>
    <n v="74.509803921568633"/>
    <n v="60.392156862745097"/>
    <n v="69.803921568627445"/>
    <n v="0.747"/>
    <x v="0"/>
    <x v="1"/>
    <n v="5477"/>
    <n v="4.54"/>
    <n v="14.5"/>
    <n v="44.5"/>
    <n v="335877"/>
    <n v="89.4"/>
    <n v="31.7"/>
    <s v="Raabin_WBC"/>
    <s v="Giemsa"/>
    <s v="Leica_DM2000"/>
    <n v="40"/>
    <n v="360"/>
    <n v="0.75670000000000004"/>
    <n v="0.51919999999999999"/>
    <n v="0.7591"/>
    <n v="0.2399"/>
  </r>
  <r>
    <s v="CELL_002602"/>
    <x v="10"/>
    <x v="1"/>
    <s v="Normal_WBC"/>
    <n v="12.64"/>
    <n v="48.4"/>
    <n v="0.47399999999999998"/>
    <n v="0.53900000000000003"/>
    <n v="89.795918367346928"/>
    <n v="0.67200000000000004"/>
    <n v="0.38"/>
    <n v="4.1399999999999997"/>
    <n v="2.4"/>
    <n v="0.81399999999999995"/>
    <n v="498"/>
    <n v="83"/>
    <n v="225"/>
    <n v="131"/>
    <n v="129"/>
    <n v="88.235294117647058"/>
    <n v="51.372549019607838"/>
    <n v="50.588235294117645"/>
    <n v="0.629"/>
    <x v="0"/>
    <x v="1"/>
    <n v="5043"/>
    <n v="4.1399999999999997"/>
    <n v="16.899999999999999"/>
    <n v="37.299999999999997"/>
    <n v="281579"/>
    <n v="97"/>
    <n v="32.1"/>
    <s v="CytoData"/>
    <s v="Giemsa"/>
    <s v="Leica_DM2000"/>
    <n v="100"/>
    <n v="256"/>
    <n v="0.13750000000000001"/>
    <n v="0.86729999999999996"/>
    <n v="0.97019999999999995"/>
    <n v="0.10289999999999999"/>
  </r>
  <r>
    <s v="CELL_001126"/>
    <x v="5"/>
    <x v="1"/>
    <s v="Normal_WBC"/>
    <n v="8.4700000000000006"/>
    <n v="73.7"/>
    <n v="0.66300000000000003"/>
    <n v="0.127"/>
    <n v="580.3149606299213"/>
    <n v="0.96099999999999997"/>
    <n v="0.219"/>
    <n v="0.51"/>
    <n v="1.1000000000000001"/>
    <n v="0.95899999999999996"/>
    <n v="329"/>
    <n v="55"/>
    <n v="196"/>
    <n v="156"/>
    <n v="211"/>
    <n v="76.862745098039227"/>
    <n v="61.176470588235297"/>
    <n v="82.745098039215677"/>
    <n v="0.68700000000000006"/>
    <x v="0"/>
    <x v="1"/>
    <n v="5113"/>
    <n v="5.33"/>
    <n v="12.3"/>
    <n v="45.1"/>
    <n v="274368"/>
    <n v="86.6"/>
    <n v="34.700000000000003"/>
    <s v="Raabin_WBC"/>
    <s v="Giemsa"/>
    <s v="Olympus_BX51"/>
    <n v="100"/>
    <n v="224"/>
    <n v="5.96E-2"/>
    <n v="0.80030000000000001"/>
    <n v="1"/>
    <n v="0.19969999999999999"/>
  </r>
  <r>
    <s v="CELL_001242"/>
    <x v="5"/>
    <x v="1"/>
    <s v="Normal_WBC"/>
    <n v="9.16"/>
    <n v="85"/>
    <n v="0.78700000000000003"/>
    <n v="0.251"/>
    <n v="338.64541832669323"/>
    <n v="0.89800000000000002"/>
    <n v="0.24"/>
    <n v="1"/>
    <n v="1"/>
    <n v="0.89300000000000002"/>
    <n v="262"/>
    <n v="62"/>
    <n v="199"/>
    <n v="167"/>
    <n v="198"/>
    <n v="78.039215686274517"/>
    <n v="65.490196078431367"/>
    <n v="77.64705882352942"/>
    <n v="0.69"/>
    <x v="1"/>
    <x v="1"/>
    <n v="4962"/>
    <n v="4.3899999999999997"/>
    <n v="13.4"/>
    <n v="34.200000000000003"/>
    <n v="313329"/>
    <n v="71.400000000000006"/>
    <n v="34.200000000000003"/>
    <s v="CytoData"/>
    <s v="Giemsa"/>
    <s v="Leica_DM2000"/>
    <n v="60"/>
    <n v="512"/>
    <n v="0"/>
    <n v="0.9143"/>
    <n v="0.89200000000000002"/>
    <n v="-2.2299999999999986E-2"/>
  </r>
  <r>
    <s v="CELL_003881"/>
    <x v="7"/>
    <x v="1"/>
    <s v="Normal_Platelet"/>
    <n v="2.29"/>
    <n v="0"/>
    <n v="0"/>
    <n v="1"/>
    <n v="0"/>
    <n v="0.89500000000000002"/>
    <n v="0.44500000000000001"/>
    <n v="2.4300000000000002"/>
    <n v="1"/>
    <n v="0.71899999999999997"/>
    <n v="18"/>
    <n v="15"/>
    <n v="212"/>
    <n v="142"/>
    <n v="177"/>
    <n v="83.137254901960787"/>
    <n v="55.686274509803923"/>
    <n v="69.411764705882348"/>
    <n v="0.58499999999999996"/>
    <x v="1"/>
    <x v="0"/>
    <n v="5681"/>
    <n v="4.33"/>
    <n v="12.9"/>
    <n v="32.4"/>
    <n v="273606"/>
    <n v="100.5"/>
    <n v="32.5"/>
    <s v="PBC_Dataset"/>
    <s v="Wright"/>
    <s v="Olympus_BX51"/>
    <n v="40"/>
    <n v="512"/>
    <n v="7.2700000000000001E-2"/>
    <n v="0.9516"/>
    <n v="0.80779999999999996"/>
    <n v="-0.14380000000000004"/>
  </r>
  <r>
    <s v="CELL_005268"/>
    <x v="0"/>
    <x v="0"/>
    <s v="Infection"/>
    <n v="13.15"/>
    <n v="57.6"/>
    <n v="0.65100000000000002"/>
    <n v="0.377"/>
    <n v="152.78514588859417"/>
    <n v="0.67900000000000005"/>
    <n v="0.45400000000000001"/>
    <n v="2.73"/>
    <n v="5.2"/>
    <n v="0.77200000000000002"/>
    <n v="404"/>
    <n v="83"/>
    <n v="214"/>
    <n v="138"/>
    <n v="165"/>
    <n v="83.921568627450981"/>
    <n v="54.117647058823529"/>
    <n v="64.705882352941174"/>
    <n v="0.60299999999999998"/>
    <x v="0"/>
    <x v="0"/>
    <n v="10821"/>
    <n v="4.47"/>
    <n v="14.4"/>
    <n v="35"/>
    <n v="221471"/>
    <n v="91.2"/>
    <n v="32.9"/>
    <s v="PBC_Dataset"/>
    <s v="Giemsa"/>
    <s v="Olympus_BX51"/>
    <n v="60"/>
    <n v="224"/>
    <n v="0.8629"/>
    <n v="0.62239999999999995"/>
    <n v="0.95799999999999996"/>
    <n v="0.33560000000000001"/>
  </r>
  <r>
    <s v="CELL_005263"/>
    <x v="0"/>
    <x v="0"/>
    <s v="Infection"/>
    <n v="14.14"/>
    <n v="61.4"/>
    <n v="0.47099999999999997"/>
    <n v="0.29699999999999999"/>
    <n v="206.73400673400673"/>
    <n v="0.79400000000000004"/>
    <n v="0.53"/>
    <n v="3.47"/>
    <n v="6.7"/>
    <n v="0.80300000000000005"/>
    <n v="584"/>
    <n v="70"/>
    <n v="183"/>
    <n v="156"/>
    <n v="187"/>
    <n v="71.764705882352942"/>
    <n v="61.176470588235297"/>
    <n v="73.333333333333329"/>
    <n v="0.66900000000000004"/>
    <x v="2"/>
    <x v="0"/>
    <n v="9838"/>
    <n v="4.4000000000000004"/>
    <n v="10.5"/>
    <n v="45.5"/>
    <n v="209791"/>
    <n v="82.5"/>
    <n v="35.4"/>
    <s v="PBC_Dataset"/>
    <s v="Giemsa"/>
    <s v="Olympus_BX51"/>
    <n v="100"/>
    <n v="512"/>
    <n v="0.86880000000000002"/>
    <n v="0.72799999999999998"/>
    <n v="0.64990000000000003"/>
    <n v="-7.8099999999999947E-2"/>
  </r>
  <r>
    <s v="CELL_005606"/>
    <x v="3"/>
    <x v="0"/>
    <s v="Infection"/>
    <n v="16.43"/>
    <n v="75.7"/>
    <n v="0.64200000000000002"/>
    <n v="0.35099999999999998"/>
    <n v="215.6695156695157"/>
    <n v="0.85299999999999998"/>
    <n v="0.22600000000000001"/>
    <n v="1.53"/>
    <n v="1"/>
    <n v="0.85599999999999998"/>
    <n v="504"/>
    <n v="99"/>
    <n v="189"/>
    <n v="137"/>
    <n v="192"/>
    <n v="74.117647058823536"/>
    <n v="53.725490196078432"/>
    <n v="75.294117647058826"/>
    <n v="0.57699999999999996"/>
    <x v="2"/>
    <x v="1"/>
    <n v="5634"/>
    <n v="5.5"/>
    <n v="14.5"/>
    <n v="48"/>
    <n v="211016"/>
    <n v="69.2"/>
    <n v="35.1"/>
    <s v="Raabin_WBC"/>
    <s v="May_Grunwald_Giemsa"/>
    <s v="Olympus_BX51"/>
    <n v="100"/>
    <n v="256"/>
    <n v="0.72560000000000002"/>
    <n v="0.57709999999999995"/>
    <n v="0.66869999999999996"/>
    <n v="9.1600000000000015E-2"/>
  </r>
  <r>
    <s v="CELL_003352"/>
    <x v="2"/>
    <x v="1"/>
    <s v="Normal_RBC"/>
    <n v="7.5"/>
    <n v="0"/>
    <n v="0"/>
    <n v="1"/>
    <n v="0"/>
    <n v="0.91300000000000003"/>
    <n v="0.13600000000000001"/>
    <n v="0.55000000000000004"/>
    <n v="1"/>
    <n v="0.89500000000000002"/>
    <n v="165"/>
    <n v="41"/>
    <n v="215"/>
    <n v="107"/>
    <n v="131"/>
    <n v="84.313725490196077"/>
    <n v="41.96078431372549"/>
    <n v="51.372549019607838"/>
    <n v="0.45500000000000002"/>
    <x v="1"/>
    <x v="0"/>
    <n v="7490"/>
    <n v="5.82"/>
    <n v="15.7"/>
    <n v="39.6"/>
    <n v="221350"/>
    <n v="85.8"/>
    <n v="33.6"/>
    <s v="PBC_Dataset"/>
    <s v="May_Grunwald_Giemsa"/>
    <s v="Zeiss_Axio"/>
    <n v="60"/>
    <n v="512"/>
    <n v="5.1499999999999997E-2"/>
    <n v="0.88680000000000003"/>
    <n v="0.94489999999999996"/>
    <n v="5.8099999999999929E-2"/>
  </r>
  <r>
    <s v="CELL_000999"/>
    <x v="1"/>
    <x v="1"/>
    <s v="Normal_WBC"/>
    <n v="11.44"/>
    <n v="46.7"/>
    <n v="0.53400000000000003"/>
    <n v="0.47499999999999998"/>
    <n v="98.31578947368422"/>
    <n v="0.751"/>
    <n v="0.41299999999999998"/>
    <n v="3.11"/>
    <n v="2.7"/>
    <n v="0.83599999999999997"/>
    <n v="409"/>
    <n v="72"/>
    <n v="201"/>
    <n v="150"/>
    <n v="187"/>
    <n v="78.82352941176471"/>
    <n v="58.82352941176471"/>
    <n v="73.333333333333329"/>
    <n v="0.63400000000000001"/>
    <x v="1"/>
    <x v="0"/>
    <n v="11310"/>
    <n v="4.53"/>
    <n v="15.7"/>
    <n v="28.5"/>
    <n v="158302"/>
    <n v="84.3"/>
    <n v="31.8"/>
    <s v="CytoData"/>
    <s v="Wright"/>
    <s v="Olympus_BX51"/>
    <n v="60"/>
    <n v="256"/>
    <n v="7.9899999999999999E-2"/>
    <n v="0.92449999999999999"/>
    <n v="0.9294"/>
    <n v="4.9000000000000155E-3"/>
  </r>
  <r>
    <s v="CELL_004374"/>
    <x v="13"/>
    <x v="0"/>
    <s v="Leukemia"/>
    <n v="10.41"/>
    <n v="83.3"/>
    <n v="0.33"/>
    <n v="0.154"/>
    <n v="540.90909090909088"/>
    <n v="0.84099999999999997"/>
    <n v="0.20100000000000001"/>
    <n v="1.19"/>
    <n v="1.3"/>
    <n v="0.82399999999999995"/>
    <n v="648"/>
    <n v="98"/>
    <n v="197"/>
    <n v="136"/>
    <n v="164"/>
    <n v="77.254901960784323"/>
    <n v="53.333333333333336"/>
    <n v="64.313725490196077"/>
    <n v="0.73099999999999998"/>
    <x v="0"/>
    <x v="0"/>
    <n v="7352"/>
    <n v="4.0599999999999996"/>
    <n v="14.8"/>
    <n v="41.9"/>
    <n v="294119"/>
    <n v="100.1"/>
    <n v="32.799999999999997"/>
    <s v="Raabin_WBC"/>
    <s v="Giemsa"/>
    <s v="Leica_DM2000"/>
    <n v="40"/>
    <n v="256"/>
    <n v="0.91349999999999998"/>
    <n v="0.66159999999999997"/>
    <n v="0.85680000000000001"/>
    <n v="0.19520000000000004"/>
  </r>
  <r>
    <s v="CELL_003825"/>
    <x v="7"/>
    <x v="1"/>
    <s v="Normal_Platelet"/>
    <n v="2.4900000000000002"/>
    <n v="0"/>
    <n v="0"/>
    <n v="1"/>
    <n v="0"/>
    <n v="0.60799999999999998"/>
    <n v="0.36799999999999999"/>
    <n v="2.31"/>
    <n v="1"/>
    <n v="0.69699999999999995"/>
    <n v="26"/>
    <n v="17"/>
    <n v="231"/>
    <n v="137"/>
    <n v="175"/>
    <n v="90.588235294117652"/>
    <n v="53.725490196078432"/>
    <n v="68.627450980392155"/>
    <n v="0.53600000000000003"/>
    <x v="1"/>
    <x v="1"/>
    <n v="5359"/>
    <n v="3.16"/>
    <n v="10.6"/>
    <n v="48.2"/>
    <n v="311083"/>
    <n v="77.599999999999994"/>
    <n v="35.6"/>
    <s v="PBC_Dataset"/>
    <s v="May_Grunwald_Giemsa"/>
    <s v="Zeiss_Axio"/>
    <n v="100"/>
    <n v="224"/>
    <n v="2.0199999999999999E-2"/>
    <n v="0.96079999999999999"/>
    <n v="0.90359999999999996"/>
    <n v="-5.7200000000000029E-2"/>
  </r>
  <r>
    <s v="CELL_003875"/>
    <x v="7"/>
    <x v="1"/>
    <s v="Normal_Platelet"/>
    <n v="2.25"/>
    <n v="0"/>
    <n v="0"/>
    <n v="1"/>
    <n v="0"/>
    <n v="0.66700000000000004"/>
    <n v="0.39600000000000002"/>
    <n v="2.67"/>
    <n v="1"/>
    <n v="0.81200000000000006"/>
    <n v="34"/>
    <n v="19"/>
    <n v="231"/>
    <n v="161"/>
    <n v="176"/>
    <n v="90.588235294117652"/>
    <n v="63.13725490196078"/>
    <n v="69.019607843137251"/>
    <n v="0.51500000000000001"/>
    <x v="0"/>
    <x v="0"/>
    <n v="9420"/>
    <n v="5.72"/>
    <n v="10.8"/>
    <n v="51.6"/>
    <n v="147236"/>
    <n v="100.1"/>
    <n v="34.6"/>
    <s v="CytoData"/>
    <s v="Giemsa"/>
    <s v="Leica_DM2000"/>
    <n v="60"/>
    <n v="360"/>
    <n v="0"/>
    <n v="0.95779999999999998"/>
    <n v="0.85060000000000002"/>
    <n v="-0.10719999999999996"/>
  </r>
  <r>
    <s v="CELL_002685"/>
    <x v="9"/>
    <x v="1"/>
    <s v="Normal_WBC"/>
    <n v="12.45"/>
    <n v="61.6"/>
    <n v="0.67"/>
    <n v="0.38400000000000001"/>
    <n v="160.41666666666666"/>
    <n v="0.76400000000000001"/>
    <n v="0.41499999999999998"/>
    <n v="5.07"/>
    <n v="1.4"/>
    <n v="0.71099999999999997"/>
    <n v="392"/>
    <n v="56"/>
    <n v="158"/>
    <n v="152"/>
    <n v="203"/>
    <n v="61.96078431372549"/>
    <n v="59.607843137254903"/>
    <n v="79.607843137254903"/>
    <n v="0.85799999999999998"/>
    <x v="1"/>
    <x v="1"/>
    <n v="9428"/>
    <n v="4.58"/>
    <n v="12.9"/>
    <n v="33.700000000000003"/>
    <n v="127405"/>
    <n v="79.099999999999994"/>
    <n v="35.299999999999997"/>
    <s v="CytoData"/>
    <s v="Giemsa"/>
    <s v="Leica_DM2000"/>
    <n v="100"/>
    <n v="360"/>
    <n v="3.49E-2"/>
    <n v="0.96179999999999999"/>
    <n v="0.90949999999999998"/>
    <n v="-5.2300000000000013E-2"/>
  </r>
  <r>
    <s v="CELL_005427"/>
    <x v="11"/>
    <x v="0"/>
    <s v="Infection"/>
    <n v="14.01"/>
    <n v="55.8"/>
    <n v="0.56100000000000005"/>
    <n v="0.437"/>
    <n v="127.68878718535468"/>
    <n v="0.83499999999999996"/>
    <n v="0.41899999999999998"/>
    <n v="5.49"/>
    <n v="3"/>
    <n v="0.77500000000000002"/>
    <n v="375"/>
    <n v="89"/>
    <n v="224"/>
    <n v="138"/>
    <n v="178"/>
    <n v="87.843137254901961"/>
    <n v="54.117647058823529"/>
    <n v="69.803921568627445"/>
    <n v="0.60599999999999998"/>
    <x v="0"/>
    <x v="0"/>
    <n v="7248"/>
    <n v="5.16"/>
    <n v="9.9"/>
    <n v="44.3"/>
    <n v="288358"/>
    <n v="112.7"/>
    <n v="31.6"/>
    <s v="CytoData"/>
    <s v="Wright"/>
    <s v="Leica_DM2000"/>
    <n v="100"/>
    <n v="224"/>
    <n v="0.86129999999999995"/>
    <n v="0.90029999999999999"/>
    <n v="0.73150000000000004"/>
    <n v="-0.16879999999999995"/>
  </r>
  <r>
    <s v="CELL_001578"/>
    <x v="5"/>
    <x v="1"/>
    <s v="Normal_WBC"/>
    <n v="10.19"/>
    <n v="70.5"/>
    <n v="0.92300000000000004"/>
    <n v="0.28100000000000003"/>
    <n v="250.88967971530246"/>
    <n v="0.72699999999999998"/>
    <n v="6.8000000000000005E-2"/>
    <n v="1.06"/>
    <n v="1.1000000000000001"/>
    <n v="0.92200000000000004"/>
    <n v="280"/>
    <n v="62"/>
    <n v="190"/>
    <n v="170"/>
    <n v="193"/>
    <n v="74.509803921568633"/>
    <n v="66.666666666666657"/>
    <n v="75.686274509803923"/>
    <n v="0.622"/>
    <x v="1"/>
    <x v="1"/>
    <n v="5011"/>
    <n v="4.16"/>
    <n v="11.6"/>
    <n v="40.5"/>
    <n v="315315"/>
    <n v="99.9"/>
    <n v="33.299999999999997"/>
    <s v="CytoData"/>
    <s v="Wright"/>
    <s v="Zeiss_Axio"/>
    <n v="100"/>
    <n v="224"/>
    <n v="7.4999999999999997E-2"/>
    <n v="0.93030000000000002"/>
    <n v="0.89470000000000005"/>
    <n v="-3.5599999999999965E-2"/>
  </r>
  <r>
    <s v="CELL_003730"/>
    <x v="7"/>
    <x v="1"/>
    <s v="Normal_Platelet"/>
    <n v="2.89"/>
    <n v="0"/>
    <n v="0"/>
    <n v="1"/>
    <n v="0"/>
    <n v="0.76300000000000001"/>
    <n v="0.59799999999999998"/>
    <n v="2.69"/>
    <n v="1"/>
    <n v="0.79600000000000004"/>
    <n v="23"/>
    <n v="14"/>
    <n v="223"/>
    <n v="148"/>
    <n v="175"/>
    <n v="87.450980392156865"/>
    <n v="58.039215686274517"/>
    <n v="68.627450980392155"/>
    <n v="0.51"/>
    <x v="1"/>
    <x v="0"/>
    <n v="4893"/>
    <n v="5.42"/>
    <n v="15.1"/>
    <n v="36.1"/>
    <n v="287546"/>
    <n v="95.9"/>
    <n v="35.5"/>
    <s v="CytoData"/>
    <s v="Wright"/>
    <s v="Leica_DM2000"/>
    <n v="100"/>
    <n v="360"/>
    <n v="3.0200000000000001E-2"/>
    <n v="0.92889999999999995"/>
    <n v="0.82699999999999996"/>
    <n v="-0.10189999999999999"/>
  </r>
  <r>
    <s v="CELL_003669"/>
    <x v="2"/>
    <x v="1"/>
    <s v="Normal_RBC"/>
    <n v="6.01"/>
    <n v="0"/>
    <n v="0"/>
    <n v="1"/>
    <n v="0"/>
    <n v="0.88700000000000001"/>
    <n v="0.13300000000000001"/>
    <n v="0.71"/>
    <n v="1"/>
    <n v="0.94099999999999995"/>
    <n v="169"/>
    <n v="57"/>
    <n v="216"/>
    <n v="124"/>
    <n v="144"/>
    <n v="84.705882352941174"/>
    <n v="48.627450980392155"/>
    <n v="56.470588235294116"/>
    <n v="0.49199999999999999"/>
    <x v="0"/>
    <x v="1"/>
    <n v="8097"/>
    <n v="4.1100000000000003"/>
    <n v="13.4"/>
    <n v="38.4"/>
    <n v="154010"/>
    <n v="79"/>
    <n v="33.6"/>
    <s v="CytoData"/>
    <s v="Giemsa"/>
    <s v="Olympus_BX51"/>
    <n v="40"/>
    <n v="224"/>
    <n v="9.3100000000000002E-2"/>
    <n v="0.92059999999999997"/>
    <n v="1"/>
    <n v="7.9400000000000026E-2"/>
  </r>
  <r>
    <s v="CELL_005630"/>
    <x v="3"/>
    <x v="0"/>
    <s v="Infection"/>
    <n v="14.16"/>
    <n v="66.2"/>
    <n v="0.65500000000000003"/>
    <n v="0.314"/>
    <n v="210.828025477707"/>
    <n v="0.81899999999999995"/>
    <n v="0.33400000000000002"/>
    <n v="0.99"/>
    <n v="1.1000000000000001"/>
    <n v="0.80500000000000005"/>
    <n v="629"/>
    <n v="96"/>
    <n v="191"/>
    <n v="127"/>
    <n v="177"/>
    <n v="74.901960784313729"/>
    <n v="49.803921568627452"/>
    <n v="69.411764705882348"/>
    <n v="0.77600000000000002"/>
    <x v="1"/>
    <x v="0"/>
    <n v="3126"/>
    <n v="4.9400000000000004"/>
    <n v="12.4"/>
    <n v="47.1"/>
    <n v="344025"/>
    <n v="101.1"/>
    <n v="36.200000000000003"/>
    <s v="CytoData"/>
    <s v="May_Grunwald_Giemsa"/>
    <s v="Olympus_BX51"/>
    <n v="40"/>
    <n v="224"/>
    <n v="0.60699999999999998"/>
    <n v="0.66120000000000001"/>
    <n v="0.59589999999999999"/>
    <n v="-6.5300000000000025E-2"/>
  </r>
  <r>
    <s v="CELL_001827"/>
    <x v="5"/>
    <x v="1"/>
    <s v="Normal_WBC"/>
    <n v="7.41"/>
    <n v="79.8"/>
    <n v="0.81"/>
    <n v="0.222"/>
    <n v="359.45945945945942"/>
    <n v="0.89700000000000002"/>
    <n v="0.35899999999999999"/>
    <n v="0.83"/>
    <n v="1"/>
    <n v="0.93400000000000005"/>
    <n v="289"/>
    <n v="60"/>
    <n v="183"/>
    <n v="181"/>
    <n v="200"/>
    <n v="71.764705882352942"/>
    <n v="70.980392156862749"/>
    <n v="78.431372549019613"/>
    <n v="0.625"/>
    <x v="1"/>
    <x v="0"/>
    <n v="8528"/>
    <n v="4.2300000000000004"/>
    <n v="14.1"/>
    <n v="38.6"/>
    <n v="145804"/>
    <n v="105.7"/>
    <n v="30.5"/>
    <s v="PBC_Dataset"/>
    <s v="Wright"/>
    <s v="Olympus_BX51"/>
    <n v="100"/>
    <n v="360"/>
    <n v="0.1027"/>
    <n v="0.88229999999999997"/>
    <n v="0.84250000000000003"/>
    <n v="-3.9799999999999947E-2"/>
  </r>
  <r>
    <s v="CELL_001344"/>
    <x v="5"/>
    <x v="1"/>
    <s v="Normal_WBC"/>
    <n v="9.56"/>
    <n v="84.9"/>
    <n v="0.73899999999999999"/>
    <n v="0.14299999999999999"/>
    <n v="593.70629370629376"/>
    <n v="0.95299999999999996"/>
    <n v="0.216"/>
    <n v="1.2"/>
    <n v="1.1000000000000001"/>
    <n v="0.872"/>
    <n v="316"/>
    <n v="62"/>
    <n v="217"/>
    <n v="172"/>
    <n v="195"/>
    <n v="85.098039215686271"/>
    <n v="67.450980392156865"/>
    <n v="76.470588235294116"/>
    <n v="0.76500000000000001"/>
    <x v="2"/>
    <x v="1"/>
    <n v="7111"/>
    <n v="5.29"/>
    <n v="13.5"/>
    <n v="41.3"/>
    <n v="265325"/>
    <n v="90.6"/>
    <n v="35.299999999999997"/>
    <s v="CytoData"/>
    <s v="Giemsa"/>
    <s v="Zeiss_Axio"/>
    <n v="40"/>
    <n v="256"/>
    <n v="1.6999999999999999E-3"/>
    <n v="0.95469999999999999"/>
    <n v="0.93489999999999995"/>
    <n v="-1.980000000000004E-2"/>
  </r>
  <r>
    <s v="CELL_005864"/>
    <x v="18"/>
    <x v="0"/>
    <s v="Artefact"/>
    <n v="1"/>
    <n v="26"/>
    <n v="0.13100000000000001"/>
    <n v="1"/>
    <n v="26"/>
    <n v="0.56499999999999995"/>
    <n v="0.39500000000000002"/>
    <n v="2.62"/>
    <n v="1"/>
    <n v="0.55000000000000004"/>
    <n v="320"/>
    <n v="42"/>
    <n v="210"/>
    <n v="154"/>
    <n v="172"/>
    <n v="82.35294117647058"/>
    <n v="60.392156862745097"/>
    <n v="67.450980392156865"/>
    <n v="0.56299999999999994"/>
    <x v="1"/>
    <x v="1"/>
    <n v="11623"/>
    <n v="4.25"/>
    <n v="11.7"/>
    <n v="52.7"/>
    <n v="271893"/>
    <n v="89.3"/>
    <n v="31.5"/>
    <s v="Raabin_WBC"/>
    <s v="May_Grunwald_Giemsa"/>
    <s v="Olympus_BX51"/>
    <n v="100"/>
    <n v="512"/>
    <n v="0.92930000000000001"/>
    <n v="0.82920000000000005"/>
    <n v="0.64280000000000004"/>
    <n v="-0.18640000000000001"/>
  </r>
  <r>
    <s v="CELL_004532"/>
    <x v="16"/>
    <x v="0"/>
    <s v="Anemia"/>
    <n v="7.87"/>
    <n v="0"/>
    <n v="0"/>
    <n v="1"/>
    <n v="0"/>
    <n v="0.39800000000000002"/>
    <n v="0.90700000000000003"/>
    <n v="0.62"/>
    <n v="1"/>
    <n v="0.85499999999999998"/>
    <n v="194"/>
    <n v="54"/>
    <n v="232"/>
    <n v="121"/>
    <n v="140"/>
    <n v="90.980392156862749"/>
    <n v="47.450980392156858"/>
    <n v="54.901960784313729"/>
    <n v="0.44800000000000001"/>
    <x v="2"/>
    <x v="0"/>
    <n v="10243"/>
    <n v="4.38"/>
    <n v="16"/>
    <n v="40.6"/>
    <n v="324858"/>
    <n v="77.099999999999994"/>
    <n v="35.200000000000003"/>
    <s v="PBC_Dataset"/>
    <s v="Wright"/>
    <s v="Zeiss_Axio"/>
    <n v="100"/>
    <n v="512"/>
    <n v="1"/>
    <n v="0.74690000000000001"/>
    <n v="0.67130000000000001"/>
    <n v="-7.5600000000000001E-2"/>
  </r>
  <r>
    <s v="CELL_004857"/>
    <x v="15"/>
    <x v="0"/>
    <s v="Anemia"/>
    <n v="6.95"/>
    <n v="0"/>
    <n v="0"/>
    <n v="1"/>
    <n v="0"/>
    <n v="0.93500000000000005"/>
    <n v="0.13800000000000001"/>
    <n v="0.67"/>
    <n v="1"/>
    <n v="0.97099999999999997"/>
    <n v="135"/>
    <n v="43"/>
    <n v="244"/>
    <n v="145"/>
    <n v="121"/>
    <n v="95.686274509803923"/>
    <n v="56.862745098039213"/>
    <n v="47.450980392156858"/>
    <n v="0.53200000000000003"/>
    <x v="1"/>
    <x v="1"/>
    <n v="7237"/>
    <n v="5.23"/>
    <n v="15.7"/>
    <n v="45.7"/>
    <n v="300344"/>
    <n v="96.1"/>
    <n v="36.1"/>
    <s v="Raabin_WBC"/>
    <s v="May_Grunwald_Giemsa"/>
    <s v="Leica_DM2000"/>
    <n v="60"/>
    <n v="256"/>
    <n v="0.7732"/>
    <n v="0.76060000000000005"/>
    <n v="0.83"/>
    <n v="6.9399999999999906E-2"/>
  </r>
  <r>
    <s v="CELL_000441"/>
    <x v="1"/>
    <x v="1"/>
    <s v="Normal_WBC"/>
    <n v="12.55"/>
    <n v="57.8"/>
    <n v="0.53600000000000003"/>
    <n v="0.41599999999999998"/>
    <n v="138.94230769230768"/>
    <n v="0.77300000000000002"/>
    <n v="0.42"/>
    <n v="2.11"/>
    <n v="3.7"/>
    <n v="0.83499999999999996"/>
    <n v="423"/>
    <n v="70"/>
    <n v="171"/>
    <n v="153"/>
    <n v="211"/>
    <n v="67.058823529411754"/>
    <n v="60"/>
    <n v="82.745098039215677"/>
    <n v="0.65100000000000002"/>
    <x v="0"/>
    <x v="0"/>
    <n v="6231"/>
    <n v="4.3099999999999996"/>
    <n v="15"/>
    <n v="50.8"/>
    <n v="447933"/>
    <n v="74.5"/>
    <n v="32.9"/>
    <s v="PBC_Dataset"/>
    <s v="Wright"/>
    <s v="Olympus_BX51"/>
    <n v="100"/>
    <n v="224"/>
    <n v="8.0399999999999999E-2"/>
    <n v="0.93879999999999997"/>
    <n v="0.97060000000000002"/>
    <n v="3.180000000000005E-2"/>
  </r>
  <r>
    <s v="CELL_005821"/>
    <x v="18"/>
    <x v="0"/>
    <s v="Artefact"/>
    <n v="4.7300000000000004"/>
    <n v="38.5"/>
    <n v="7.8E-2"/>
    <n v="0.81100000000000005"/>
    <n v="47.472256473489516"/>
    <n v="0.65"/>
    <n v="0.73099999999999998"/>
    <n v="2.0699999999999998"/>
    <n v="1.3"/>
    <n v="0.52400000000000002"/>
    <n v="246"/>
    <n v="41"/>
    <n v="207"/>
    <n v="135"/>
    <n v="191"/>
    <n v="81.17647058823529"/>
    <n v="52.941176470588239"/>
    <n v="74.901960784313729"/>
    <n v="0.72699999999999998"/>
    <x v="2"/>
    <x v="0"/>
    <n v="12500"/>
    <n v="3.55"/>
    <n v="11.6"/>
    <n v="45.4"/>
    <n v="275508"/>
    <n v="104.6"/>
    <n v="33.6"/>
    <s v="CytoData"/>
    <s v="Giemsa"/>
    <s v="Leica_DM2000"/>
    <n v="100"/>
    <n v="360"/>
    <n v="0.7268"/>
    <n v="0.59140000000000004"/>
    <n v="0.68020000000000003"/>
    <n v="8.879999999999999E-2"/>
  </r>
  <r>
    <s v="CELL_001101"/>
    <x v="5"/>
    <x v="1"/>
    <s v="Normal_WBC"/>
    <n v="8.4499999999999993"/>
    <n v="80.8"/>
    <n v="0.79300000000000004"/>
    <n v="0.27"/>
    <n v="299.25925925925924"/>
    <n v="0.873"/>
    <n v="0.313"/>
    <n v="0.71"/>
    <n v="1.1000000000000001"/>
    <n v="0.876"/>
    <n v="314"/>
    <n v="51"/>
    <n v="207"/>
    <n v="143"/>
    <n v="207"/>
    <n v="81.17647058823529"/>
    <n v="56.078431372549019"/>
    <n v="81.17647058823529"/>
    <n v="0.77100000000000002"/>
    <x v="0"/>
    <x v="0"/>
    <n v="5498"/>
    <n v="4.37"/>
    <n v="11.8"/>
    <n v="48.4"/>
    <n v="329235"/>
    <n v="96.5"/>
    <n v="35.9"/>
    <s v="PBC_Dataset"/>
    <s v="Wright"/>
    <s v="Leica_DM2000"/>
    <n v="60"/>
    <n v="360"/>
    <n v="0.14269999999999999"/>
    <n v="0.93840000000000001"/>
    <n v="0.96660000000000001"/>
    <n v="2.8200000000000003E-2"/>
  </r>
  <r>
    <s v="CELL_002638"/>
    <x v="10"/>
    <x v="1"/>
    <s v="Normal_WBC"/>
    <n v="13.51"/>
    <n v="52.6"/>
    <n v="0.39500000000000002"/>
    <n v="0.42399999999999999"/>
    <n v="124.05660377358491"/>
    <n v="0.755"/>
    <n v="0.45400000000000001"/>
    <n v="4.71"/>
    <n v="2.2999999999999998"/>
    <n v="0.754"/>
    <n v="469"/>
    <n v="72"/>
    <n v="226"/>
    <n v="122"/>
    <n v="159"/>
    <n v="88.627450980392155"/>
    <n v="47.843137254901961"/>
    <n v="62.352941176470587"/>
    <n v="0.505"/>
    <x v="1"/>
    <x v="1"/>
    <n v="4073"/>
    <n v="4.32"/>
    <n v="14.5"/>
    <n v="40.4"/>
    <n v="214153"/>
    <n v="67.7"/>
    <n v="35.6"/>
    <s v="Raabin_WBC"/>
    <s v="Giemsa"/>
    <s v="Zeiss_Axio"/>
    <n v="60"/>
    <n v="224"/>
    <n v="7.4999999999999997E-2"/>
    <n v="0.91249999999999998"/>
    <n v="0.77849999999999997"/>
    <n v="-0.13400000000000001"/>
  </r>
  <r>
    <s v="CELL_005503"/>
    <x v="11"/>
    <x v="0"/>
    <s v="Infection"/>
    <n v="12.27"/>
    <n v="56.1"/>
    <n v="0.51300000000000001"/>
    <n v="0.432"/>
    <n v="129.86111111111111"/>
    <n v="0.81899999999999995"/>
    <n v="0.61599999999999999"/>
    <n v="4.32"/>
    <n v="3.2"/>
    <n v="0.78900000000000003"/>
    <n v="573"/>
    <n v="63"/>
    <n v="219"/>
    <n v="127"/>
    <n v="157"/>
    <n v="85.882352941176464"/>
    <n v="49.803921568627452"/>
    <n v="61.568627450980394"/>
    <n v="0.67200000000000004"/>
    <x v="0"/>
    <x v="0"/>
    <n v="8626"/>
    <n v="5.47"/>
    <n v="16.7"/>
    <n v="36.200000000000003"/>
    <n v="311512"/>
    <n v="100.8"/>
    <n v="36.200000000000003"/>
    <s v="PBC_Dataset"/>
    <s v="Wright"/>
    <s v="Olympus_BX51"/>
    <n v="60"/>
    <n v="224"/>
    <n v="0.78800000000000003"/>
    <n v="0.78810000000000002"/>
    <n v="0.80679999999999996"/>
    <n v="1.8699999999999939E-2"/>
  </r>
  <r>
    <s v="CELL_000650"/>
    <x v="1"/>
    <x v="1"/>
    <s v="Normal_WBC"/>
    <n v="11.13"/>
    <n v="60"/>
    <n v="0.42199999999999999"/>
    <n v="0.48399999999999999"/>
    <n v="123.96694214876034"/>
    <n v="0.69699999999999995"/>
    <n v="0.35199999999999998"/>
    <n v="2.67"/>
    <n v="4.5999999999999996"/>
    <n v="0.753"/>
    <n v="413"/>
    <n v="58"/>
    <n v="233"/>
    <n v="166"/>
    <n v="187"/>
    <n v="91.372549019607845"/>
    <n v="65.098039215686271"/>
    <n v="73.333333333333329"/>
    <n v="0.753"/>
    <x v="0"/>
    <x v="0"/>
    <n v="7368"/>
    <n v="5.27"/>
    <n v="14.1"/>
    <n v="45.8"/>
    <n v="217681"/>
    <n v="90.6"/>
    <n v="34.200000000000003"/>
    <s v="Raabin_WBC"/>
    <s v="Giemsa"/>
    <s v="Olympus_BX51"/>
    <n v="60"/>
    <n v="224"/>
    <n v="8.0699999999999994E-2"/>
    <n v="0.90949999999999998"/>
    <n v="0.90180000000000005"/>
    <n v="-7.6999999999999291E-3"/>
  </r>
  <r>
    <s v="CELL_001547"/>
    <x v="5"/>
    <x v="1"/>
    <s v="Normal_WBC"/>
    <n v="8.5500000000000007"/>
    <n v="78.7"/>
    <n v="0.95599999999999996"/>
    <n v="0.24199999999999999"/>
    <n v="325.20661157024796"/>
    <n v="0.88400000000000001"/>
    <n v="0.23300000000000001"/>
    <n v="1.1399999999999999"/>
    <n v="1"/>
    <n v="0.86699999999999999"/>
    <n v="263"/>
    <n v="47"/>
    <n v="208"/>
    <n v="153"/>
    <n v="204"/>
    <n v="81.568627450980387"/>
    <n v="60"/>
    <n v="80"/>
    <n v="0.64400000000000002"/>
    <x v="1"/>
    <x v="1"/>
    <n v="10555"/>
    <n v="5.54"/>
    <n v="13.1"/>
    <n v="38.4"/>
    <n v="178777"/>
    <n v="95.8"/>
    <n v="32.9"/>
    <s v="Raabin_WBC"/>
    <s v="May_Grunwald_Giemsa"/>
    <s v="Olympus_BX51"/>
    <n v="40"/>
    <n v="512"/>
    <n v="5.96E-2"/>
    <n v="0.92579999999999996"/>
    <n v="0.92030000000000001"/>
    <n v="-5.4999999999999494E-3"/>
  </r>
  <r>
    <s v="CELL_003232"/>
    <x v="2"/>
    <x v="1"/>
    <s v="Normal_RBC"/>
    <n v="8.01"/>
    <n v="0"/>
    <n v="0"/>
    <n v="1"/>
    <n v="0"/>
    <n v="0.84499999999999997"/>
    <n v="9.2999999999999999E-2"/>
    <n v="0.05"/>
    <n v="1"/>
    <n v="0.96299999999999997"/>
    <n v="188"/>
    <n v="54"/>
    <n v="220"/>
    <n v="119"/>
    <n v="131"/>
    <n v="86.274509803921575"/>
    <n v="46.666666666666664"/>
    <n v="51.372549019607838"/>
    <n v="0.47199999999999998"/>
    <x v="1"/>
    <x v="0"/>
    <n v="10097"/>
    <n v="3.88"/>
    <n v="13.8"/>
    <n v="38"/>
    <n v="230380"/>
    <n v="85.5"/>
    <n v="31.8"/>
    <s v="Raabin_WBC"/>
    <s v="Wright"/>
    <s v="Zeiss_Axio"/>
    <n v="60"/>
    <n v="256"/>
    <n v="4.2200000000000001E-2"/>
    <n v="0.96760000000000002"/>
    <n v="1"/>
    <n v="3.2399999999999984E-2"/>
  </r>
  <r>
    <s v="CELL_004403"/>
    <x v="13"/>
    <x v="0"/>
    <s v="Leukemia"/>
    <n v="14.08"/>
    <n v="81.599999999999994"/>
    <n v="0.44400000000000001"/>
    <n v="0.17499999999999999"/>
    <n v="466.28571428571428"/>
    <n v="0.77300000000000002"/>
    <n v="0.27300000000000002"/>
    <n v="1.21"/>
    <n v="1.2"/>
    <n v="0.88900000000000001"/>
    <n v="426"/>
    <n v="93"/>
    <n v="195"/>
    <n v="161"/>
    <n v="174"/>
    <n v="76.470588235294116"/>
    <n v="63.13725490196078"/>
    <n v="68.235294117647058"/>
    <n v="0.65100000000000002"/>
    <x v="1"/>
    <x v="0"/>
    <n v="4730"/>
    <n v="5.57"/>
    <n v="15.2"/>
    <n v="36.9"/>
    <n v="173740"/>
    <n v="70.3"/>
    <n v="34.700000000000003"/>
    <s v="PBC_Dataset"/>
    <s v="Giemsa"/>
    <s v="Leica_DM2000"/>
    <n v="60"/>
    <n v="360"/>
    <n v="0.93940000000000001"/>
    <n v="0.61709999999999998"/>
    <n v="0.8044"/>
    <n v="0.18730000000000002"/>
  </r>
  <r>
    <s v="CELL_004467"/>
    <x v="16"/>
    <x v="0"/>
    <s v="Anemia"/>
    <n v="8.08"/>
    <n v="0"/>
    <n v="0"/>
    <n v="1"/>
    <n v="0"/>
    <n v="0.44900000000000001"/>
    <n v="0.753"/>
    <n v="0.69"/>
    <n v="1"/>
    <n v="0.85599999999999998"/>
    <n v="201"/>
    <n v="55"/>
    <n v="221"/>
    <n v="111"/>
    <n v="132"/>
    <n v="86.666666666666671"/>
    <n v="43.529411764705884"/>
    <n v="51.764705882352949"/>
    <n v="0.503"/>
    <x v="1"/>
    <x v="0"/>
    <n v="2216"/>
    <n v="4.49"/>
    <n v="13.8"/>
    <n v="37.1"/>
    <n v="273240"/>
    <n v="91.6"/>
    <n v="33.299999999999997"/>
    <s v="Raabin_WBC"/>
    <s v="Giemsa"/>
    <s v="Zeiss_Axio"/>
    <n v="60"/>
    <n v="512"/>
    <n v="0.88729999999999998"/>
    <n v="0.91769999999999996"/>
    <n v="0.72989999999999999"/>
    <n v="-0.18779999999999997"/>
  </r>
  <r>
    <s v="CELL_004484"/>
    <x v="16"/>
    <x v="0"/>
    <s v="Anemia"/>
    <n v="7.77"/>
    <n v="0"/>
    <n v="0"/>
    <n v="1"/>
    <n v="0"/>
    <n v="0.47099999999999997"/>
    <n v="0.88100000000000001"/>
    <n v="0.73"/>
    <n v="1"/>
    <n v="0.85299999999999998"/>
    <n v="203"/>
    <n v="63"/>
    <n v="206"/>
    <n v="118"/>
    <n v="117"/>
    <n v="80.784313725490193"/>
    <n v="46.274509803921568"/>
    <n v="45.882352941176471"/>
    <n v="0.626"/>
    <x v="1"/>
    <x v="0"/>
    <n v="8113"/>
    <n v="4.3600000000000003"/>
    <n v="13.8"/>
    <n v="50.9"/>
    <n v="306142"/>
    <n v="97.9"/>
    <n v="32.5"/>
    <s v="Raabin_WBC"/>
    <s v="Wright"/>
    <s v="Olympus_BX51"/>
    <n v="60"/>
    <n v="512"/>
    <n v="0.84909999999999997"/>
    <n v="0.72660000000000002"/>
    <n v="0.82010000000000005"/>
    <n v="9.3500000000000028E-2"/>
  </r>
  <r>
    <s v="CELL_004031"/>
    <x v="8"/>
    <x v="0"/>
    <s v="Leukemia"/>
    <n v="14.88"/>
    <n v="85.5"/>
    <n v="0.21199999999999999"/>
    <n v="0.127"/>
    <n v="673.22834645669286"/>
    <n v="0.72299999999999998"/>
    <n v="0.30399999999999999"/>
    <n v="0.79"/>
    <n v="1"/>
    <n v="0.80400000000000005"/>
    <n v="635"/>
    <n v="116"/>
    <n v="185"/>
    <n v="149"/>
    <n v="201"/>
    <n v="72.549019607843135"/>
    <n v="58.431372549019613"/>
    <n v="78.82352941176471"/>
    <n v="0.55800000000000005"/>
    <x v="2"/>
    <x v="0"/>
    <n v="3243"/>
    <n v="5.0599999999999996"/>
    <n v="15.6"/>
    <n v="41.6"/>
    <n v="265872"/>
    <n v="87.3"/>
    <n v="34.6"/>
    <s v="CytoData"/>
    <s v="Giemsa"/>
    <s v="Leica_DM2000"/>
    <n v="60"/>
    <n v="224"/>
    <n v="0.93279999999999996"/>
    <n v="0.86609999999999998"/>
    <n v="0.58109999999999995"/>
    <n v="-0.28500000000000003"/>
  </r>
  <r>
    <s v="CELL_002853"/>
    <x v="2"/>
    <x v="1"/>
    <s v="Normal_RBC"/>
    <n v="6.5"/>
    <n v="0"/>
    <n v="0"/>
    <n v="1"/>
    <n v="0"/>
    <n v="0.91"/>
    <n v="0.17"/>
    <n v="0.69"/>
    <n v="1"/>
    <n v="0.92300000000000004"/>
    <n v="203"/>
    <n v="34"/>
    <n v="217"/>
    <n v="132"/>
    <n v="138"/>
    <n v="85.098039215686271"/>
    <n v="51.764705882352949"/>
    <n v="54.117647058823529"/>
    <n v="0.54200000000000004"/>
    <x v="0"/>
    <x v="1"/>
    <n v="1000"/>
    <n v="5"/>
    <n v="10.199999999999999"/>
    <n v="40.5"/>
    <n v="277657"/>
    <n v="98.4"/>
    <n v="32"/>
    <s v="Raabin_WBC"/>
    <s v="Wright"/>
    <s v="Leica_DM2000"/>
    <n v="100"/>
    <n v="512"/>
    <n v="0.12429999999999999"/>
    <n v="0.9728"/>
    <n v="0.92669999999999997"/>
    <n v="-4.610000000000003E-2"/>
  </r>
  <r>
    <s v="CELL_003504"/>
    <x v="2"/>
    <x v="1"/>
    <s v="Normal_RBC"/>
    <n v="7.38"/>
    <n v="0"/>
    <n v="0"/>
    <n v="1"/>
    <n v="0"/>
    <n v="0.93600000000000005"/>
    <n v="0.27400000000000002"/>
    <n v="0.36"/>
    <n v="1"/>
    <n v="0.91600000000000004"/>
    <n v="174"/>
    <n v="43"/>
    <n v="229"/>
    <n v="138"/>
    <n v="126"/>
    <n v="89.803921568627459"/>
    <n v="54.117647058823529"/>
    <n v="49.411764705882355"/>
    <n v="0.50700000000000001"/>
    <x v="1"/>
    <x v="0"/>
    <n v="4763"/>
    <n v="4.8499999999999996"/>
    <n v="15.9"/>
    <n v="35.200000000000003"/>
    <n v="302060"/>
    <n v="90.2"/>
    <n v="33.6"/>
    <s v="Raabin_WBC"/>
    <s v="Wright"/>
    <s v="Leica_DM2000"/>
    <n v="100"/>
    <n v="256"/>
    <n v="0.16250000000000001"/>
    <n v="0.89980000000000004"/>
    <n v="0.90469999999999995"/>
    <n v="4.8999999999999044E-3"/>
  </r>
  <r>
    <s v="CELL_004656"/>
    <x v="16"/>
    <x v="0"/>
    <s v="Anemia"/>
    <n v="7.28"/>
    <n v="0"/>
    <n v="0"/>
    <n v="1"/>
    <n v="0"/>
    <n v="0.53500000000000003"/>
    <n v="0.72199999999999998"/>
    <n v="0.68"/>
    <n v="1"/>
    <n v="0.83899999999999997"/>
    <n v="197"/>
    <n v="51"/>
    <n v="226"/>
    <n v="136"/>
    <n v="123"/>
    <n v="88.627450980392155"/>
    <n v="53.333333333333336"/>
    <n v="48.235294117647058"/>
    <n v="0.48199999999999998"/>
    <x v="0"/>
    <x v="1"/>
    <n v="4404"/>
    <n v="4.49"/>
    <n v="14.6"/>
    <n v="42.7"/>
    <n v="180739"/>
    <n v="81.8"/>
    <n v="36.4"/>
    <s v="Raabin_WBC"/>
    <s v="May_Grunwald_Giemsa"/>
    <s v="Olympus_BX51"/>
    <n v="60"/>
    <n v="224"/>
    <n v="0.88300000000000001"/>
    <n v="0.91100000000000003"/>
    <n v="0.68700000000000006"/>
    <n v="-0.22399999999999998"/>
  </r>
  <r>
    <s v="CELL_004600"/>
    <x v="16"/>
    <x v="0"/>
    <s v="Anemia"/>
    <n v="9.08"/>
    <n v="0"/>
    <n v="0"/>
    <n v="1"/>
    <n v="0"/>
    <n v="0.64900000000000002"/>
    <n v="0.85299999999999998"/>
    <n v="0.39"/>
    <n v="1"/>
    <n v="0.82199999999999995"/>
    <n v="160"/>
    <n v="60"/>
    <n v="224"/>
    <n v="137"/>
    <n v="133"/>
    <n v="87.843137254901961"/>
    <n v="53.725490196078432"/>
    <n v="52.156862745098046"/>
    <n v="0.497"/>
    <x v="1"/>
    <x v="1"/>
    <n v="6135"/>
    <n v="4.5199999999999996"/>
    <n v="14.1"/>
    <n v="35.799999999999997"/>
    <n v="340453"/>
    <n v="92.6"/>
    <n v="32.4"/>
    <s v="Raabin_WBC"/>
    <s v="Giemsa"/>
    <s v="Zeiss_Axio"/>
    <n v="100"/>
    <n v="512"/>
    <n v="0.79330000000000001"/>
    <n v="0.74339999999999995"/>
    <n v="0.66080000000000005"/>
    <n v="-8.2599999999999896E-2"/>
  </r>
  <r>
    <s v="CELL_000631"/>
    <x v="1"/>
    <x v="1"/>
    <s v="Normal_WBC"/>
    <n v="13.01"/>
    <n v="55"/>
    <n v="0.42099999999999999"/>
    <n v="0.47299999999999998"/>
    <n v="116.27906976744187"/>
    <n v="0.77700000000000002"/>
    <n v="0.36699999999999999"/>
    <n v="2.93"/>
    <n v="3.6"/>
    <n v="0.84499999999999997"/>
    <n v="539"/>
    <n v="72"/>
    <n v="232"/>
    <n v="165"/>
    <n v="183"/>
    <n v="90.980392156862749"/>
    <n v="64.705882352941174"/>
    <n v="71.764705882352942"/>
    <n v="0.66"/>
    <x v="1"/>
    <x v="0"/>
    <n v="3945"/>
    <n v="4.5999999999999996"/>
    <n v="9.6"/>
    <n v="34.5"/>
    <n v="342900"/>
    <n v="85"/>
    <n v="35.1"/>
    <s v="Raabin_WBC"/>
    <s v="Giemsa"/>
    <s v="Leica_DM2000"/>
    <n v="100"/>
    <n v="360"/>
    <n v="8.7499999999999994E-2"/>
    <n v="0.96750000000000003"/>
    <n v="0.99109999999999998"/>
    <n v="2.3599999999999954E-2"/>
  </r>
  <r>
    <s v="CELL_000673"/>
    <x v="1"/>
    <x v="1"/>
    <s v="Normal_WBC"/>
    <n v="12.63"/>
    <n v="53.5"/>
    <n v="0.54400000000000004"/>
    <n v="0.44700000000000001"/>
    <n v="119.68680089485458"/>
    <n v="0.79800000000000004"/>
    <n v="0.35599999999999998"/>
    <n v="3.87"/>
    <n v="3.3"/>
    <n v="0.73499999999999999"/>
    <n v="557"/>
    <n v="69"/>
    <n v="229"/>
    <n v="181"/>
    <n v="199"/>
    <n v="89.803921568627459"/>
    <n v="70.980392156862749"/>
    <n v="78.039215686274517"/>
    <n v="0.63600000000000001"/>
    <x v="1"/>
    <x v="1"/>
    <n v="7716"/>
    <n v="5.21"/>
    <n v="13.8"/>
    <n v="42.2"/>
    <n v="296556"/>
    <n v="76.8"/>
    <n v="34.6"/>
    <s v="PBC_Dataset"/>
    <s v="May_Grunwald_Giemsa"/>
    <s v="Zeiss_Axio"/>
    <n v="60"/>
    <n v="224"/>
    <n v="0.12859999999999999"/>
    <n v="0.91190000000000004"/>
    <n v="0.81889999999999996"/>
    <n v="-9.3000000000000083E-2"/>
  </r>
  <r>
    <s v="CELL_001250"/>
    <x v="5"/>
    <x v="1"/>
    <s v="Normal_WBC"/>
    <n v="7.86"/>
    <n v="75.8"/>
    <n v="0.83499999999999996"/>
    <n v="0.28100000000000003"/>
    <n v="269.75088967971527"/>
    <n v="0.89400000000000002"/>
    <n v="0.14199999999999999"/>
    <n v="0.77"/>
    <n v="1"/>
    <n v="0.92400000000000004"/>
    <n v="271"/>
    <n v="50"/>
    <n v="213"/>
    <n v="150"/>
    <n v="201"/>
    <n v="83.529411764705884"/>
    <n v="58.82352941176471"/>
    <n v="78.82352941176471"/>
    <n v="0.61399999999999999"/>
    <x v="0"/>
    <x v="0"/>
    <n v="10002"/>
    <n v="3.81"/>
    <n v="15.5"/>
    <n v="46.5"/>
    <n v="346048"/>
    <n v="73.5"/>
    <n v="34.799999999999997"/>
    <s v="PBC_Dataset"/>
    <s v="Wright"/>
    <s v="Leica_DM2000"/>
    <n v="100"/>
    <n v="256"/>
    <n v="0.1032"/>
    <n v="0.91510000000000002"/>
    <n v="0.92490000000000006"/>
    <n v="9.8000000000000309E-3"/>
  </r>
  <r>
    <s v="CELL_003927"/>
    <x v="7"/>
    <x v="1"/>
    <s v="Normal_Platelet"/>
    <n v="2.63"/>
    <n v="0"/>
    <n v="0"/>
    <n v="1"/>
    <n v="0"/>
    <n v="0.874"/>
    <n v="0.51700000000000002"/>
    <n v="3.07"/>
    <n v="1"/>
    <n v="0.80400000000000005"/>
    <n v="36"/>
    <n v="19"/>
    <n v="221"/>
    <n v="139"/>
    <n v="165"/>
    <n v="86.666666666666671"/>
    <n v="54.509803921568626"/>
    <n v="64.705882352941174"/>
    <n v="0.53100000000000003"/>
    <x v="0"/>
    <x v="1"/>
    <n v="9387"/>
    <n v="5.27"/>
    <n v="13.5"/>
    <n v="32.9"/>
    <n v="42687"/>
    <n v="82.1"/>
    <n v="35.799999999999997"/>
    <s v="Raabin_WBC"/>
    <s v="Giemsa"/>
    <s v="Leica_DM2000"/>
    <n v="100"/>
    <n v="360"/>
    <n v="6.7100000000000007E-2"/>
    <n v="0.84279999999999999"/>
    <n v="0.74550000000000005"/>
    <n v="-9.7299999999999942E-2"/>
  </r>
  <r>
    <s v="CELL_000483"/>
    <x v="1"/>
    <x v="1"/>
    <s v="Normal_WBC"/>
    <n v="12.69"/>
    <n v="49.3"/>
    <n v="0.502"/>
    <n v="0.47199999999999998"/>
    <n v="104.44915254237289"/>
    <n v="0.72599999999999998"/>
    <n v="0.32200000000000001"/>
    <n v="3.87"/>
    <n v="3.1"/>
    <n v="0.86799999999999999"/>
    <n v="482"/>
    <n v="66"/>
    <n v="196"/>
    <n v="155"/>
    <n v="168"/>
    <n v="76.862745098039227"/>
    <n v="60.784313725490193"/>
    <n v="65.882352941176464"/>
    <n v="0.65800000000000003"/>
    <x v="0"/>
    <x v="1"/>
    <n v="6485"/>
    <n v="5.72"/>
    <n v="12.3"/>
    <n v="45.9"/>
    <n v="132250"/>
    <n v="87.2"/>
    <n v="35.4"/>
    <s v="Raabin_WBC"/>
    <s v="Wright"/>
    <s v="Olympus_BX51"/>
    <n v="40"/>
    <n v="360"/>
    <n v="1.9199999999999998E-2"/>
    <n v="0.95350000000000001"/>
    <n v="0.87519999999999998"/>
    <n v="-7.8300000000000036E-2"/>
  </r>
  <r>
    <s v="CELL_001585"/>
    <x v="5"/>
    <x v="1"/>
    <s v="Normal_WBC"/>
    <n v="8.2799999999999994"/>
    <n v="75.099999999999994"/>
    <n v="0.73599999999999999"/>
    <n v="0.16400000000000001"/>
    <n v="457.92682926829264"/>
    <n v="0.93799999999999994"/>
    <n v="0.21199999999999999"/>
    <n v="1.74"/>
    <n v="1"/>
    <n v="0.88700000000000001"/>
    <n v="317"/>
    <n v="46"/>
    <n v="202"/>
    <n v="140"/>
    <n v="168"/>
    <n v="79.215686274509807"/>
    <n v="54.901960784313729"/>
    <n v="65.882352941176464"/>
    <n v="0.71299999999999997"/>
    <x v="1"/>
    <x v="1"/>
    <n v="9086"/>
    <n v="4.42"/>
    <n v="18.3"/>
    <n v="42.1"/>
    <n v="327936"/>
    <n v="108.5"/>
    <n v="32.299999999999997"/>
    <s v="Raabin_WBC"/>
    <s v="Wright"/>
    <s v="Olympus_BX51"/>
    <n v="100"/>
    <n v="256"/>
    <n v="4.0000000000000001E-3"/>
    <n v="0.77600000000000002"/>
    <n v="0.89490000000000003"/>
    <n v="0.11890000000000001"/>
  </r>
  <r>
    <s v="CELL_004148"/>
    <x v="8"/>
    <x v="0"/>
    <s v="Leukemia"/>
    <n v="17.73"/>
    <n v="78.400000000000006"/>
    <n v="0.26500000000000001"/>
    <n v="0.155"/>
    <n v="505.80645161290329"/>
    <n v="0.75"/>
    <n v="0.27300000000000002"/>
    <n v="1.07"/>
    <n v="1"/>
    <n v="0.88100000000000001"/>
    <n v="650"/>
    <n v="85"/>
    <n v="187"/>
    <n v="143"/>
    <n v="203"/>
    <n v="73.333333333333329"/>
    <n v="56.078431372549019"/>
    <n v="79.607843137254903"/>
    <n v="0.51600000000000001"/>
    <x v="0"/>
    <x v="1"/>
    <n v="10698"/>
    <n v="5.64"/>
    <n v="13.3"/>
    <n v="40.4"/>
    <n v="263126"/>
    <n v="70.5"/>
    <n v="33.6"/>
    <s v="Raabin_WBC"/>
    <s v="Wright"/>
    <s v="Olympus_BX51"/>
    <n v="60"/>
    <n v="224"/>
    <n v="0.85229999999999995"/>
    <n v="0.71460000000000001"/>
    <n v="0.79979999999999996"/>
    <n v="8.5199999999999942E-2"/>
  </r>
  <r>
    <s v="CELL_005433"/>
    <x v="11"/>
    <x v="0"/>
    <s v="Infection"/>
    <n v="13.33"/>
    <n v="57.8"/>
    <n v="0.63100000000000001"/>
    <n v="0.46200000000000002"/>
    <n v="125.1082251082251"/>
    <n v="0.78600000000000003"/>
    <n v="0.42299999999999999"/>
    <n v="5.64"/>
    <n v="3.2"/>
    <n v="0.75"/>
    <n v="418"/>
    <n v="65"/>
    <n v="200"/>
    <n v="136"/>
    <n v="184"/>
    <n v="78.431372549019613"/>
    <n v="53.333333333333336"/>
    <n v="72.156862745098039"/>
    <n v="0.66500000000000004"/>
    <x v="2"/>
    <x v="0"/>
    <n v="8387"/>
    <n v="5.31"/>
    <n v="14.1"/>
    <n v="31.4"/>
    <n v="278993"/>
    <n v="111.2"/>
    <n v="32.700000000000003"/>
    <s v="Raabin_WBC"/>
    <s v="Wright"/>
    <s v="Zeiss_Axio"/>
    <n v="100"/>
    <n v="360"/>
    <n v="0.71909999999999996"/>
    <n v="0.73740000000000006"/>
    <n v="0.76570000000000005"/>
    <n v="2.8299999999999992E-2"/>
  </r>
  <r>
    <s v="CELL_004119"/>
    <x v="8"/>
    <x v="0"/>
    <s v="Leukemia"/>
    <n v="17.850000000000001"/>
    <n v="80.5"/>
    <n v="0.36899999999999999"/>
    <n v="0.20300000000000001"/>
    <n v="396.55172413793099"/>
    <n v="0.76100000000000001"/>
    <n v="0.216"/>
    <n v="0.57999999999999996"/>
    <n v="1"/>
    <n v="0.873"/>
    <n v="590"/>
    <n v="101"/>
    <n v="188"/>
    <n v="142"/>
    <n v="218"/>
    <n v="73.725490196078439"/>
    <n v="55.686274509803923"/>
    <n v="85.490196078431367"/>
    <n v="0.69199999999999995"/>
    <x v="2"/>
    <x v="0"/>
    <n v="8348"/>
    <n v="5.27"/>
    <n v="12"/>
    <n v="39.1"/>
    <n v="253094"/>
    <n v="96.1"/>
    <n v="32.299999999999997"/>
    <s v="PBC_Dataset"/>
    <s v="Giemsa"/>
    <s v="Leica_DM2000"/>
    <n v="100"/>
    <n v="360"/>
    <n v="0.65080000000000005"/>
    <n v="0.99"/>
    <n v="0.63360000000000005"/>
    <n v="-0.35639999999999994"/>
  </r>
  <r>
    <s v="CELL_001463"/>
    <x v="5"/>
    <x v="1"/>
    <s v="Normal_WBC"/>
    <n v="9.3800000000000008"/>
    <n v="79.2"/>
    <n v="0.77800000000000002"/>
    <n v="0.16500000000000001"/>
    <n v="480"/>
    <n v="0.94799999999999995"/>
    <n v="0.20899999999999999"/>
    <n v="0.93"/>
    <n v="1"/>
    <n v="0.92400000000000004"/>
    <n v="338"/>
    <n v="56"/>
    <n v="189"/>
    <n v="178"/>
    <n v="196"/>
    <n v="74.117647058823536"/>
    <n v="69.803921568627445"/>
    <n v="76.862745098039227"/>
    <n v="0.71399999999999997"/>
    <x v="1"/>
    <x v="1"/>
    <n v="7179"/>
    <n v="3.64"/>
    <n v="13.4"/>
    <n v="35.6"/>
    <n v="386633"/>
    <n v="103.2"/>
    <n v="33.700000000000003"/>
    <s v="PBC_Dataset"/>
    <s v="Giemsa"/>
    <s v="Zeiss_Axio"/>
    <n v="40"/>
    <n v="512"/>
    <n v="4.53E-2"/>
    <n v="0.86639999999999995"/>
    <n v="0.88780000000000003"/>
    <n v="2.1400000000000086E-2"/>
  </r>
  <r>
    <s v="CELL_003041"/>
    <x v="2"/>
    <x v="1"/>
    <s v="Normal_RBC"/>
    <n v="7.72"/>
    <n v="0"/>
    <n v="0"/>
    <n v="1"/>
    <n v="0"/>
    <n v="0.94299999999999995"/>
    <n v="0.22700000000000001"/>
    <n v="0.51"/>
    <n v="1"/>
    <n v="0.92500000000000004"/>
    <n v="172"/>
    <n v="47"/>
    <n v="236"/>
    <n v="145"/>
    <n v="140"/>
    <n v="92.549019607843135"/>
    <n v="56.862745098039213"/>
    <n v="54.901960784313729"/>
    <n v="0.53400000000000003"/>
    <x v="0"/>
    <x v="0"/>
    <n v="6710"/>
    <n v="3.78"/>
    <n v="14.1"/>
    <n v="41.3"/>
    <n v="159988"/>
    <n v="86.9"/>
    <n v="31.5"/>
    <s v="Raabin_WBC"/>
    <s v="Giemsa"/>
    <s v="Zeiss_Axio"/>
    <n v="100"/>
    <n v="224"/>
    <n v="1.06E-2"/>
    <n v="0.9798"/>
    <n v="0.90369999999999995"/>
    <n v="-7.6100000000000056E-2"/>
  </r>
  <r>
    <s v="CELL_004383"/>
    <x v="13"/>
    <x v="0"/>
    <s v="Leukemia"/>
    <n v="13.72"/>
    <n v="84.2"/>
    <n v="0.35499999999999998"/>
    <n v="0.19"/>
    <n v="443.15789473684214"/>
    <n v="0.90200000000000002"/>
    <n v="0.22900000000000001"/>
    <n v="1.42"/>
    <n v="1"/>
    <n v="0.90600000000000003"/>
    <n v="561"/>
    <n v="75"/>
    <n v="200"/>
    <n v="147"/>
    <n v="177"/>
    <n v="78.431372549019613"/>
    <n v="57.647058823529406"/>
    <n v="69.411764705882348"/>
    <n v="0.58599999999999997"/>
    <x v="0"/>
    <x v="1"/>
    <n v="7483"/>
    <n v="7"/>
    <n v="9.1"/>
    <n v="42.9"/>
    <n v="267424"/>
    <n v="93.8"/>
    <n v="32.1"/>
    <s v="PBC_Dataset"/>
    <s v="May_Grunwald_Giemsa"/>
    <s v="Zeiss_Axio"/>
    <n v="100"/>
    <n v="360"/>
    <n v="0.90549999999999997"/>
    <n v="0.73"/>
    <n v="0.629"/>
    <n v="-0.10099999999999998"/>
  </r>
  <r>
    <s v="CELL_004718"/>
    <x v="12"/>
    <x v="0"/>
    <s v="Anemia"/>
    <n v="2.8"/>
    <n v="0"/>
    <n v="0"/>
    <n v="1"/>
    <n v="0"/>
    <n v="0.60299999999999998"/>
    <n v="0.81799999999999995"/>
    <n v="0.52"/>
    <n v="1"/>
    <n v="0.69799999999999995"/>
    <n v="89"/>
    <n v="34"/>
    <n v="219"/>
    <n v="110"/>
    <n v="107"/>
    <n v="85.882352941176464"/>
    <n v="43.137254901960787"/>
    <n v="41.96078431372549"/>
    <n v="0.436"/>
    <x v="0"/>
    <x v="1"/>
    <n v="5172"/>
    <n v="3.74"/>
    <n v="13.2"/>
    <n v="36.200000000000003"/>
    <n v="176157"/>
    <n v="95.7"/>
    <n v="33.9"/>
    <s v="Raabin_WBC"/>
    <s v="Wright"/>
    <s v="Olympus_BX51"/>
    <n v="100"/>
    <n v="224"/>
    <n v="0.80279999999999996"/>
    <n v="0.77290000000000003"/>
    <n v="0.83430000000000004"/>
    <n v="6.140000000000001E-2"/>
  </r>
  <r>
    <s v="CELL_004521"/>
    <x v="16"/>
    <x v="0"/>
    <s v="Anemia"/>
    <n v="9.4499999999999993"/>
    <n v="0"/>
    <n v="0"/>
    <n v="1"/>
    <n v="0"/>
    <n v="0.51100000000000001"/>
    <n v="0.84899999999999998"/>
    <n v="0.32"/>
    <n v="1"/>
    <n v="0.879"/>
    <n v="174"/>
    <n v="55"/>
    <n v="252"/>
    <n v="138"/>
    <n v="119"/>
    <n v="98.82352941176471"/>
    <n v="54.117647058823529"/>
    <n v="46.666666666666664"/>
    <n v="0.53800000000000003"/>
    <x v="1"/>
    <x v="0"/>
    <n v="8776"/>
    <n v="3.35"/>
    <n v="13"/>
    <n v="37.6"/>
    <n v="277270"/>
    <n v="98.1"/>
    <n v="36.200000000000003"/>
    <s v="CytoData"/>
    <s v="Giemsa"/>
    <s v="Zeiss_Axio"/>
    <n v="100"/>
    <n v="512"/>
    <n v="0.91749999999999998"/>
    <n v="0.57769999999999999"/>
    <n v="0.83050000000000002"/>
    <n v="0.25280000000000002"/>
  </r>
  <r>
    <s v="CELL_005853"/>
    <x v="18"/>
    <x v="0"/>
    <s v="Artefact"/>
    <n v="7.68"/>
    <n v="32.700000000000003"/>
    <n v="0.373"/>
    <n v="0.73399999999999999"/>
    <n v="44.550408719346052"/>
    <n v="0.38"/>
    <n v="0.46500000000000002"/>
    <n v="1.17"/>
    <n v="1.6"/>
    <n v="0.52500000000000002"/>
    <n v="164"/>
    <n v="67"/>
    <n v="180"/>
    <n v="209"/>
    <n v="180"/>
    <n v="70.588235294117652"/>
    <n v="81.960784313725483"/>
    <n v="70.588235294117652"/>
    <n v="0.59099999999999997"/>
    <x v="1"/>
    <x v="0"/>
    <n v="3338"/>
    <n v="3.53"/>
    <n v="12.9"/>
    <n v="36.4"/>
    <n v="271651"/>
    <n v="94.9"/>
    <n v="34.9"/>
    <s v="PBC_Dataset"/>
    <s v="Giemsa"/>
    <s v="Leica_DM2000"/>
    <n v="60"/>
    <n v="256"/>
    <n v="0.88649999999999995"/>
    <n v="0.66339999999999999"/>
    <n v="0.79300000000000004"/>
    <n v="0.12960000000000005"/>
  </r>
  <r>
    <s v="CELL_003274"/>
    <x v="2"/>
    <x v="1"/>
    <s v="Normal_RBC"/>
    <n v="8.32"/>
    <n v="0"/>
    <n v="0"/>
    <n v="1"/>
    <n v="0"/>
    <n v="0.85799999999999998"/>
    <n v="0.157"/>
    <n v="0.64"/>
    <n v="1"/>
    <n v="0.94199999999999995"/>
    <n v="161"/>
    <n v="49"/>
    <n v="214"/>
    <n v="116"/>
    <n v="133"/>
    <n v="83.921568627450981"/>
    <n v="45.490196078431374"/>
    <n v="52.156862745098046"/>
    <n v="0.54400000000000004"/>
    <x v="1"/>
    <x v="1"/>
    <n v="7101"/>
    <n v="4.51"/>
    <n v="12.2"/>
    <n v="39.700000000000003"/>
    <n v="354245"/>
    <n v="88"/>
    <n v="31.3"/>
    <s v="CytoData"/>
    <s v="Wright"/>
    <s v="Leica_DM2000"/>
    <n v="100"/>
    <n v="224"/>
    <n v="9.3200000000000005E-2"/>
    <n v="0.82550000000000001"/>
    <n v="0.9254"/>
    <n v="9.9899999999999989E-2"/>
  </r>
  <r>
    <s v="CELL_003239"/>
    <x v="2"/>
    <x v="1"/>
    <s v="Normal_RBC"/>
    <n v="8.02"/>
    <n v="0"/>
    <n v="0"/>
    <n v="1"/>
    <n v="0"/>
    <n v="0.876"/>
    <n v="0.24399999999999999"/>
    <n v="0.53"/>
    <n v="1"/>
    <n v="0.96199999999999997"/>
    <n v="187"/>
    <n v="48"/>
    <n v="236"/>
    <n v="110"/>
    <n v="129"/>
    <n v="92.549019607843135"/>
    <n v="43.137254901960787"/>
    <n v="50.588235294117645"/>
    <n v="0.52600000000000002"/>
    <x v="2"/>
    <x v="0"/>
    <n v="5543"/>
    <n v="4.0199999999999996"/>
    <n v="12.2"/>
    <n v="50"/>
    <n v="174449"/>
    <n v="91.8"/>
    <n v="33.6"/>
    <s v="Raabin_WBC"/>
    <s v="May_Grunwald_Giemsa"/>
    <s v="Zeiss_Axio"/>
    <n v="60"/>
    <n v="224"/>
    <n v="5.1700000000000003E-2"/>
    <n v="0.85299999999999998"/>
    <n v="0.85470000000000002"/>
    <n v="1.7000000000000348E-3"/>
  </r>
  <r>
    <s v="CELL_003132"/>
    <x v="2"/>
    <x v="1"/>
    <s v="Normal_RBC"/>
    <n v="7.38"/>
    <n v="0"/>
    <n v="0"/>
    <n v="1"/>
    <n v="0"/>
    <n v="0.93"/>
    <n v="0.159"/>
    <n v="0.13"/>
    <n v="1"/>
    <n v="0.95899999999999996"/>
    <n v="204"/>
    <n v="46"/>
    <n v="224"/>
    <n v="117"/>
    <n v="138"/>
    <n v="87.843137254901961"/>
    <n v="45.882352941176471"/>
    <n v="54.117647058823529"/>
    <n v="0.42399999999999999"/>
    <x v="1"/>
    <x v="0"/>
    <n v="9224"/>
    <n v="5.56"/>
    <n v="14.2"/>
    <n v="34.6"/>
    <n v="319872"/>
    <n v="71.599999999999994"/>
    <n v="33.200000000000003"/>
    <s v="PBC_Dataset"/>
    <s v="Giemsa"/>
    <s v="Olympus_BX51"/>
    <n v="60"/>
    <n v="224"/>
    <n v="8.3199999999999996E-2"/>
    <n v="0.91900000000000004"/>
    <n v="0.87319999999999998"/>
    <n v="-4.5800000000000063E-2"/>
  </r>
  <r>
    <s v="CELL_003684"/>
    <x v="2"/>
    <x v="1"/>
    <s v="Normal_RBC"/>
    <n v="7.6"/>
    <n v="0"/>
    <n v="0"/>
    <n v="1"/>
    <n v="0"/>
    <n v="0.96599999999999997"/>
    <n v="0.245"/>
    <n v="0.28999999999999998"/>
    <n v="1"/>
    <n v="0.95"/>
    <n v="172"/>
    <n v="43"/>
    <n v="232"/>
    <n v="136"/>
    <n v="130"/>
    <n v="90.980392156862749"/>
    <n v="53.333333333333336"/>
    <n v="50.980392156862742"/>
    <n v="0.49099999999999999"/>
    <x v="1"/>
    <x v="0"/>
    <n v="6539"/>
    <n v="5.13"/>
    <n v="10.199999999999999"/>
    <n v="36.299999999999997"/>
    <n v="403353"/>
    <n v="87.3"/>
    <n v="32.5"/>
    <s v="PBC_Dataset"/>
    <s v="Wright"/>
    <s v="Olympus_BX51"/>
    <n v="60"/>
    <n v="256"/>
    <n v="8.5000000000000006E-2"/>
    <n v="0.94130000000000003"/>
    <n v="0.85829999999999995"/>
    <n v="-8.3000000000000074E-2"/>
  </r>
  <r>
    <s v="CELL_002579"/>
    <x v="10"/>
    <x v="1"/>
    <s v="Normal_WBC"/>
    <n v="12.98"/>
    <n v="47.3"/>
    <n v="0.437"/>
    <n v="0.52900000000000003"/>
    <n v="89.413988657844982"/>
    <n v="0.81699999999999995"/>
    <n v="0.34899999999999998"/>
    <n v="4.05"/>
    <n v="2"/>
    <n v="0.877"/>
    <n v="444"/>
    <n v="69"/>
    <n v="229"/>
    <n v="153"/>
    <n v="124"/>
    <n v="89.803921568627459"/>
    <n v="60"/>
    <n v="48.627450980392155"/>
    <n v="0.60399999999999998"/>
    <x v="0"/>
    <x v="1"/>
    <n v="6130"/>
    <n v="3.54"/>
    <n v="13.9"/>
    <n v="43.5"/>
    <n v="183499"/>
    <n v="80.099999999999994"/>
    <n v="32.6"/>
    <s v="PBC_Dataset"/>
    <s v="Wright"/>
    <s v="Zeiss_Axio"/>
    <n v="60"/>
    <n v="224"/>
    <n v="4.07E-2"/>
    <n v="1"/>
    <n v="1"/>
    <n v="0"/>
  </r>
  <r>
    <s v="CELL_004639"/>
    <x v="16"/>
    <x v="0"/>
    <s v="Anemia"/>
    <n v="7.68"/>
    <n v="0"/>
    <n v="0"/>
    <n v="1"/>
    <n v="0"/>
    <n v="0.51900000000000002"/>
    <n v="0.83599999999999997"/>
    <n v="0.2"/>
    <n v="1"/>
    <n v="0.86199999999999999"/>
    <n v="163"/>
    <n v="52"/>
    <n v="237"/>
    <n v="137"/>
    <n v="115"/>
    <n v="92.941176470588232"/>
    <n v="53.725490196078432"/>
    <n v="45.098039215686278"/>
    <n v="0.497"/>
    <x v="0"/>
    <x v="1"/>
    <n v="5765"/>
    <n v="2.9"/>
    <n v="13"/>
    <n v="38.1"/>
    <n v="199977"/>
    <n v="84.3"/>
    <n v="32.799999999999997"/>
    <s v="Raabin_WBC"/>
    <s v="Wright"/>
    <s v="Leica_DM2000"/>
    <n v="100"/>
    <n v="224"/>
    <n v="0.72560000000000002"/>
    <n v="0.88859999999999995"/>
    <n v="0.67279999999999995"/>
    <n v="-0.21579999999999999"/>
  </r>
  <r>
    <s v="CELL_000050"/>
    <x v="1"/>
    <x v="1"/>
    <s v="Normal_WBC"/>
    <n v="13.79"/>
    <n v="53.6"/>
    <n v="0.39200000000000002"/>
    <n v="0.46700000000000003"/>
    <n v="114.77516059957173"/>
    <n v="0.69299999999999995"/>
    <n v="0.41599999999999998"/>
    <n v="3.41"/>
    <n v="2.9"/>
    <n v="0.876"/>
    <n v="460"/>
    <n v="79"/>
    <n v="210"/>
    <n v="138"/>
    <n v="199"/>
    <n v="82.35294117647058"/>
    <n v="54.117647058823529"/>
    <n v="78.039215686274517"/>
    <n v="0.63100000000000001"/>
    <x v="2"/>
    <x v="1"/>
    <n v="3525"/>
    <n v="5.84"/>
    <n v="11.7"/>
    <n v="38.5"/>
    <n v="366301"/>
    <n v="89.3"/>
    <n v="33.299999999999997"/>
    <s v="PBC_Dataset"/>
    <s v="May_Grunwald_Giemsa"/>
    <s v="Olympus_BX51"/>
    <n v="60"/>
    <n v="512"/>
    <n v="0.1663"/>
    <n v="1"/>
    <n v="0.76039999999999996"/>
    <n v="-0.23960000000000004"/>
  </r>
  <r>
    <s v="CELL_005028"/>
    <x v="17"/>
    <x v="0"/>
    <s v="Sickle_Cell_Anemia"/>
    <n v="7.46"/>
    <n v="0"/>
    <n v="0"/>
    <n v="1"/>
    <n v="0"/>
    <n v="0.4"/>
    <n v="0.88"/>
    <n v="0.73"/>
    <n v="1"/>
    <n v="0.86399999999999999"/>
    <n v="155"/>
    <n v="58"/>
    <n v="228"/>
    <n v="117"/>
    <n v="117"/>
    <n v="89.411764705882362"/>
    <n v="45.882352941176471"/>
    <n v="45.882352941176471"/>
    <n v="0.58199999999999996"/>
    <x v="1"/>
    <x v="0"/>
    <n v="8219"/>
    <n v="4.97"/>
    <n v="14.2"/>
    <n v="45.9"/>
    <n v="282488"/>
    <n v="95"/>
    <n v="30.3"/>
    <s v="Raabin_WBC"/>
    <s v="Wright"/>
    <s v="Leica_DM2000"/>
    <n v="100"/>
    <n v="360"/>
    <n v="0.85129999999999995"/>
    <n v="0.78559999999999997"/>
    <n v="0.87470000000000003"/>
    <n v="8.9100000000000068E-2"/>
  </r>
  <r>
    <s v="CELL_004220"/>
    <x v="8"/>
    <x v="0"/>
    <s v="Leukemia"/>
    <n v="12.35"/>
    <n v="85.6"/>
    <n v="0.33900000000000002"/>
    <n v="0.122"/>
    <n v="701.63934426229503"/>
    <n v="0.78500000000000003"/>
    <n v="0.378"/>
    <n v="0.49"/>
    <n v="1"/>
    <n v="0.84499999999999997"/>
    <n v="533"/>
    <n v="108"/>
    <n v="192"/>
    <n v="161"/>
    <n v="185"/>
    <n v="75.294117647058826"/>
    <n v="63.13725490196078"/>
    <n v="72.549019607843135"/>
    <n v="0.60799999999999998"/>
    <x v="1"/>
    <x v="0"/>
    <n v="10254"/>
    <n v="5.31"/>
    <n v="16.899999999999999"/>
    <n v="43.5"/>
    <n v="286941"/>
    <n v="99.2"/>
    <n v="35.1"/>
    <s v="PBC_Dataset"/>
    <s v="Giemsa"/>
    <s v="Olympus_BX51"/>
    <n v="40"/>
    <n v="360"/>
    <n v="0.75229999999999997"/>
    <n v="0.70169999999999999"/>
    <n v="0.8004"/>
    <n v="9.870000000000001E-2"/>
  </r>
  <r>
    <s v="CELL_000859"/>
    <x v="1"/>
    <x v="1"/>
    <s v="Normal_WBC"/>
    <n v="10.52"/>
    <n v="63.7"/>
    <n v="0.40699999999999997"/>
    <n v="0.39300000000000002"/>
    <n v="162.08651399491094"/>
    <n v="0.69299999999999995"/>
    <n v="0.35799999999999998"/>
    <n v="2.98"/>
    <n v="3.2"/>
    <n v="0.91300000000000003"/>
    <n v="360"/>
    <n v="71"/>
    <n v="215"/>
    <n v="145"/>
    <n v="192"/>
    <n v="84.313725490196077"/>
    <n v="56.862745098039213"/>
    <n v="75.294117647058826"/>
    <n v="0.622"/>
    <x v="1"/>
    <x v="0"/>
    <n v="7935"/>
    <n v="5.19"/>
    <n v="12.5"/>
    <n v="41.7"/>
    <n v="200722"/>
    <n v="81.8"/>
    <n v="34.6"/>
    <s v="Raabin_WBC"/>
    <s v="Wright"/>
    <s v="Olympus_BX51"/>
    <n v="100"/>
    <n v="512"/>
    <n v="4.5699999999999998E-2"/>
    <n v="0.94469999999999998"/>
    <n v="0.95089999999999997"/>
    <n v="6.1999999999999833E-3"/>
  </r>
  <r>
    <s v="CELL_003226"/>
    <x v="2"/>
    <x v="1"/>
    <s v="Normal_RBC"/>
    <n v="6.81"/>
    <n v="0"/>
    <n v="0"/>
    <n v="1"/>
    <n v="0"/>
    <n v="0.89300000000000002"/>
    <n v="0.10199999999999999"/>
    <n v="0.23"/>
    <n v="1"/>
    <n v="0.91100000000000003"/>
    <n v="158"/>
    <n v="51"/>
    <n v="231"/>
    <n v="138"/>
    <n v="143"/>
    <n v="90.588235294117652"/>
    <n v="54.117647058823529"/>
    <n v="56.078431372549019"/>
    <n v="0.51200000000000001"/>
    <x v="1"/>
    <x v="0"/>
    <n v="5041"/>
    <n v="4.6500000000000004"/>
    <n v="11.2"/>
    <n v="42.2"/>
    <n v="275421"/>
    <n v="77.7"/>
    <n v="34.5"/>
    <s v="Raabin_WBC"/>
    <s v="Wright"/>
    <s v="Olympus_BX51"/>
    <n v="40"/>
    <n v="512"/>
    <n v="8.8400000000000006E-2"/>
    <n v="0.93630000000000002"/>
    <n v="0.93330000000000002"/>
    <n v="-3.0000000000000027E-3"/>
  </r>
  <r>
    <s v="CELL_001073"/>
    <x v="1"/>
    <x v="1"/>
    <s v="Normal_WBC"/>
    <n v="10.24"/>
    <n v="53.2"/>
    <n v="0.40699999999999997"/>
    <n v="0.4"/>
    <n v="133"/>
    <n v="0.88500000000000001"/>
    <n v="0.40400000000000003"/>
    <n v="2.84"/>
    <n v="3.5"/>
    <n v="0.79200000000000004"/>
    <n v="415"/>
    <n v="77"/>
    <n v="205"/>
    <n v="163"/>
    <n v="188"/>
    <n v="80.392156862745097"/>
    <n v="63.921568627450974"/>
    <n v="73.725490196078439"/>
    <n v="0.627"/>
    <x v="0"/>
    <x v="1"/>
    <n v="5160"/>
    <n v="5.61"/>
    <n v="13.3"/>
    <n v="41.4"/>
    <n v="317716"/>
    <n v="94.9"/>
    <n v="29.4"/>
    <s v="PBC_Dataset"/>
    <s v="Giemsa"/>
    <s v="Leica_DM2000"/>
    <n v="40"/>
    <n v="512"/>
    <n v="0.11799999999999999"/>
    <n v="0.84989999999999999"/>
    <n v="0.93220000000000003"/>
    <n v="8.230000000000004E-2"/>
  </r>
  <r>
    <s v="CELL_000720"/>
    <x v="1"/>
    <x v="1"/>
    <s v="Normal_WBC"/>
    <n v="11.35"/>
    <n v="48.3"/>
    <n v="0.58499999999999996"/>
    <n v="0.48899999999999999"/>
    <n v="98.773006134969322"/>
    <n v="0.8"/>
    <n v="0.29299999999999998"/>
    <n v="2.83"/>
    <n v="3.6"/>
    <n v="0.73599999999999999"/>
    <n v="407"/>
    <n v="84"/>
    <n v="207"/>
    <n v="137"/>
    <n v="175"/>
    <n v="81.17647058823529"/>
    <n v="53.725490196078432"/>
    <n v="68.627450980392155"/>
    <n v="0.60599999999999998"/>
    <x v="0"/>
    <x v="1"/>
    <n v="12350"/>
    <n v="4.9400000000000004"/>
    <n v="11"/>
    <n v="37.799999999999997"/>
    <n v="231846"/>
    <n v="103.9"/>
    <n v="34.700000000000003"/>
    <s v="Raabin_WBC"/>
    <s v="Giemsa"/>
    <s v="Olympus_BX51"/>
    <n v="60"/>
    <n v="224"/>
    <n v="0.1028"/>
    <n v="0.90980000000000005"/>
    <n v="0.92579999999999996"/>
    <n v="1.5999999999999903E-2"/>
  </r>
  <r>
    <s v="CELL_002200"/>
    <x v="4"/>
    <x v="1"/>
    <s v="Normal_WBC"/>
    <n v="15.98"/>
    <n v="70.7"/>
    <n v="0.504"/>
    <n v="0.43"/>
    <n v="164.41860465116281"/>
    <n v="0.58599999999999997"/>
    <n v="0.51500000000000001"/>
    <n v="2.08"/>
    <n v="1"/>
    <n v="0.67600000000000005"/>
    <n v="469"/>
    <n v="92"/>
    <n v="198"/>
    <n v="143"/>
    <n v="197"/>
    <n v="77.64705882352942"/>
    <n v="56.078431372549019"/>
    <n v="77.254901960784323"/>
    <n v="0.60799999999999998"/>
    <x v="2"/>
    <x v="0"/>
    <n v="5188"/>
    <n v="4.5599999999999996"/>
    <n v="10.4"/>
    <n v="49"/>
    <n v="96293"/>
    <n v="84.2"/>
    <n v="30.5"/>
    <s v="CytoData"/>
    <s v="May_Grunwald_Giemsa"/>
    <s v="Leica_DM2000"/>
    <n v="60"/>
    <n v="256"/>
    <n v="0.1497"/>
    <n v="0.91649999999999998"/>
    <n v="0.88019999999999998"/>
    <n v="-3.6299999999999999E-2"/>
  </r>
  <r>
    <s v="CELL_002632"/>
    <x v="10"/>
    <x v="1"/>
    <s v="Normal_WBC"/>
    <n v="12.4"/>
    <n v="54.4"/>
    <n v="0.61099999999999999"/>
    <n v="0.371"/>
    <n v="146.63072776280322"/>
    <n v="0.74"/>
    <n v="0.43"/>
    <n v="5.45"/>
    <n v="2.5"/>
    <n v="0.78100000000000003"/>
    <n v="469"/>
    <n v="65"/>
    <n v="195"/>
    <n v="139"/>
    <n v="170"/>
    <n v="76.470588235294116"/>
    <n v="54.509803921568626"/>
    <n v="66.666666666666657"/>
    <n v="0.63300000000000001"/>
    <x v="1"/>
    <x v="1"/>
    <n v="5127"/>
    <n v="4.6900000000000004"/>
    <n v="11.1"/>
    <n v="45.6"/>
    <n v="182602"/>
    <n v="104.4"/>
    <n v="35"/>
    <s v="PBC_Dataset"/>
    <s v="May_Grunwald_Giemsa"/>
    <s v="Zeiss_Axio"/>
    <n v="60"/>
    <n v="256"/>
    <n v="0.16919999999999999"/>
    <n v="0.93440000000000001"/>
    <n v="0.86329999999999996"/>
    <n v="-7.1100000000000052E-2"/>
  </r>
  <r>
    <s v="CELL_005731"/>
    <x v="6"/>
    <x v="0"/>
    <s v="Artefact"/>
    <n v="7.9"/>
    <n v="82.6"/>
    <n v="0.76900000000000002"/>
    <n v="0.11"/>
    <n v="750.90909090909088"/>
    <n v="0.39800000000000002"/>
    <n v="0.70299999999999996"/>
    <n v="1.41"/>
    <n v="1"/>
    <n v="0.58799999999999997"/>
    <n v="461"/>
    <n v="106"/>
    <n v="156"/>
    <n v="161"/>
    <n v="216"/>
    <n v="61.176470588235297"/>
    <n v="63.13725490196078"/>
    <n v="84.705882352941174"/>
    <n v="0.79"/>
    <x v="1"/>
    <x v="1"/>
    <n v="5816"/>
    <n v="4.21"/>
    <n v="12.4"/>
    <n v="41.5"/>
    <n v="417171"/>
    <n v="71.900000000000006"/>
    <n v="32.6"/>
    <s v="CytoData"/>
    <s v="May_Grunwald_Giemsa"/>
    <s v="Leica_DM2000"/>
    <n v="60"/>
    <n v="224"/>
    <n v="0.82950000000000002"/>
    <n v="0.84209999999999996"/>
    <n v="0.86450000000000005"/>
    <n v="2.2400000000000087E-2"/>
  </r>
  <r>
    <s v="CELL_001661"/>
    <x v="5"/>
    <x v="1"/>
    <s v="Normal_WBC"/>
    <n v="7.89"/>
    <n v="76"/>
    <n v="0.64100000000000001"/>
    <n v="0.18"/>
    <n v="422.22222222222223"/>
    <n v="0.85"/>
    <n v="0.14299999999999999"/>
    <n v="1.35"/>
    <n v="1.1000000000000001"/>
    <n v="0.93200000000000005"/>
    <n v="307"/>
    <n v="57"/>
    <n v="199"/>
    <n v="164"/>
    <n v="203"/>
    <n v="78.039215686274517"/>
    <n v="64.313725490196077"/>
    <n v="79.607843137254903"/>
    <n v="0.78200000000000003"/>
    <x v="2"/>
    <x v="0"/>
    <n v="6890"/>
    <n v="4.88"/>
    <n v="12.3"/>
    <n v="51"/>
    <n v="233637"/>
    <n v="80.400000000000006"/>
    <n v="31.3"/>
    <s v="PBC_Dataset"/>
    <s v="Giemsa"/>
    <s v="Zeiss_Axio"/>
    <n v="40"/>
    <n v="256"/>
    <n v="9.0300000000000005E-2"/>
    <n v="0.91049999999999998"/>
    <n v="0.85899999999999999"/>
    <n v="-5.149999999999999E-2"/>
  </r>
  <r>
    <s v="CELL_001657"/>
    <x v="5"/>
    <x v="1"/>
    <s v="Normal_WBC"/>
    <n v="8.86"/>
    <n v="81.5"/>
    <n v="0.82699999999999996"/>
    <n v="0.32100000000000001"/>
    <n v="253.89408099688472"/>
    <n v="0.9"/>
    <n v="0.193"/>
    <n v="1.1499999999999999"/>
    <n v="1"/>
    <n v="0.872"/>
    <n v="329"/>
    <n v="60"/>
    <n v="213"/>
    <n v="135"/>
    <n v="183"/>
    <n v="83.529411764705884"/>
    <n v="52.941176470588239"/>
    <n v="71.764705882352942"/>
    <n v="0.73799999999999999"/>
    <x v="1"/>
    <x v="1"/>
    <n v="4939"/>
    <n v="5.49"/>
    <n v="13.5"/>
    <n v="49.6"/>
    <n v="376567"/>
    <n v="92.5"/>
    <n v="32.299999999999997"/>
    <s v="CytoData"/>
    <s v="Wright"/>
    <s v="Olympus_BX51"/>
    <n v="40"/>
    <n v="256"/>
    <n v="9.1899999999999996E-2"/>
    <n v="0.85119999999999996"/>
    <n v="0.79390000000000005"/>
    <n v="-5.7299999999999907E-2"/>
  </r>
  <r>
    <s v="CELL_002426"/>
    <x v="10"/>
    <x v="1"/>
    <s v="Normal_WBC"/>
    <n v="12.03"/>
    <n v="54.9"/>
    <n v="0.47799999999999998"/>
    <n v="0.61399999999999999"/>
    <n v="89.413680781758956"/>
    <n v="0.80400000000000005"/>
    <n v="0.39"/>
    <n v="3.92"/>
    <n v="1.9"/>
    <n v="0.77700000000000002"/>
    <n v="471"/>
    <n v="75"/>
    <n v="225"/>
    <n v="162"/>
    <n v="129"/>
    <n v="88.235294117647058"/>
    <n v="63.529411764705877"/>
    <n v="50.588235294117645"/>
    <n v="0.66"/>
    <x v="0"/>
    <x v="0"/>
    <n v="7464"/>
    <n v="2.94"/>
    <n v="13"/>
    <n v="47.4"/>
    <n v="162144"/>
    <n v="107.1"/>
    <n v="32"/>
    <s v="PBC_Dataset"/>
    <s v="Wright"/>
    <s v="Zeiss_Axio"/>
    <n v="60"/>
    <n v="512"/>
    <n v="9.0300000000000005E-2"/>
    <n v="0.96150000000000002"/>
    <n v="0.91359999999999997"/>
    <n v="-4.7900000000000054E-2"/>
  </r>
  <r>
    <s v="CELL_004459"/>
    <x v="13"/>
    <x v="0"/>
    <s v="Leukemia"/>
    <n v="14.08"/>
    <n v="80"/>
    <n v="0.34100000000000003"/>
    <n v="0.27800000000000002"/>
    <n v="287.76978417266184"/>
    <n v="0.91400000000000003"/>
    <n v="0.20799999999999999"/>
    <n v="0.9"/>
    <n v="1"/>
    <n v="0.94699999999999995"/>
    <n v="592"/>
    <n v="102"/>
    <n v="217"/>
    <n v="147"/>
    <n v="173"/>
    <n v="85.098039215686271"/>
    <n v="57.647058823529406"/>
    <n v="67.843137254901961"/>
    <n v="0.68700000000000006"/>
    <x v="1"/>
    <x v="1"/>
    <n v="8220"/>
    <n v="5.24"/>
    <n v="13"/>
    <n v="43.6"/>
    <n v="272203"/>
    <n v="87.3"/>
    <n v="30.4"/>
    <s v="CytoData"/>
    <s v="Wright"/>
    <s v="Zeiss_Axio"/>
    <n v="100"/>
    <n v="360"/>
    <n v="0.62480000000000002"/>
    <n v="0.85640000000000005"/>
    <n v="0.76190000000000002"/>
    <n v="-9.4500000000000028E-2"/>
  </r>
  <r>
    <s v="CELL_004958"/>
    <x v="15"/>
    <x v="0"/>
    <s v="Anemia"/>
    <n v="7.05"/>
    <n v="0"/>
    <n v="0"/>
    <n v="1"/>
    <n v="0"/>
    <n v="0.98199999999999998"/>
    <n v="0.109"/>
    <n v="0.32"/>
    <n v="1"/>
    <n v="0.96599999999999997"/>
    <n v="162"/>
    <n v="35"/>
    <n v="221"/>
    <n v="150"/>
    <n v="138"/>
    <n v="86.666666666666671"/>
    <n v="58.82352941176471"/>
    <n v="54.117647058823529"/>
    <n v="0.58699999999999997"/>
    <x v="1"/>
    <x v="0"/>
    <n v="3962"/>
    <n v="5.93"/>
    <n v="15.2"/>
    <n v="43.4"/>
    <n v="386841"/>
    <n v="94.8"/>
    <n v="32.799999999999997"/>
    <s v="CytoData"/>
    <s v="Wright"/>
    <s v="Leica_DM2000"/>
    <n v="100"/>
    <n v="360"/>
    <n v="1"/>
    <n v="0.60860000000000003"/>
    <n v="0.86099999999999999"/>
    <n v="0.25239999999999996"/>
  </r>
  <r>
    <s v="CELL_005846"/>
    <x v="18"/>
    <x v="0"/>
    <s v="Artefact"/>
    <n v="2.63"/>
    <n v="26.8"/>
    <n v="0.151"/>
    <n v="0.83699999999999997"/>
    <n v="32.019115890083633"/>
    <n v="0.29699999999999999"/>
    <n v="0.99"/>
    <n v="2.16"/>
    <n v="1.7"/>
    <n v="0.55600000000000005"/>
    <n v="114"/>
    <n v="72"/>
    <n v="211"/>
    <n v="185"/>
    <n v="217"/>
    <n v="82.745098039215677"/>
    <n v="72.549019607843135"/>
    <n v="85.098039215686271"/>
    <n v="0.60199999999999998"/>
    <x v="1"/>
    <x v="1"/>
    <n v="9947"/>
    <n v="6.34"/>
    <n v="13.3"/>
    <n v="38.9"/>
    <n v="266735"/>
    <n v="75.900000000000006"/>
    <n v="35.5"/>
    <s v="CytoData"/>
    <s v="Giemsa"/>
    <s v="Leica_DM2000"/>
    <n v="40"/>
    <n v="360"/>
    <n v="0.8488"/>
    <n v="0.70350000000000001"/>
    <n v="0.81740000000000002"/>
    <n v="0.1139"/>
  </r>
  <r>
    <s v="CELL_004317"/>
    <x v="13"/>
    <x v="0"/>
    <s v="Leukemia"/>
    <n v="13.24"/>
    <n v="91.5"/>
    <n v="0.23699999999999999"/>
    <n v="0.187"/>
    <n v="489.30481283422461"/>
    <n v="0.91400000000000003"/>
    <n v="0.19"/>
    <n v="0.96"/>
    <n v="1"/>
    <n v="0.81200000000000006"/>
    <n v="516"/>
    <n v="102"/>
    <n v="199"/>
    <n v="138"/>
    <n v="191"/>
    <n v="78.039215686274517"/>
    <n v="54.117647058823529"/>
    <n v="74.901960784313729"/>
    <n v="0.78600000000000003"/>
    <x v="2"/>
    <x v="1"/>
    <n v="7000"/>
    <n v="4.93"/>
    <n v="13.1"/>
    <n v="40"/>
    <n v="284852"/>
    <n v="72.2"/>
    <n v="31"/>
    <s v="PBC_Dataset"/>
    <s v="Giemsa"/>
    <s v="Zeiss_Axio"/>
    <n v="100"/>
    <n v="256"/>
    <n v="0.62909999999999999"/>
    <n v="0.74739999999999995"/>
    <n v="0.62519999999999998"/>
    <n v="-0.12219999999999998"/>
  </r>
  <r>
    <s v="CELL_003098"/>
    <x v="2"/>
    <x v="1"/>
    <s v="Normal_RBC"/>
    <n v="8.14"/>
    <n v="0"/>
    <n v="0"/>
    <n v="1"/>
    <n v="0"/>
    <n v="0.89"/>
    <n v="0.23699999999999999"/>
    <n v="0.66"/>
    <n v="1"/>
    <n v="0.875"/>
    <n v="178"/>
    <n v="52"/>
    <n v="223"/>
    <n v="133"/>
    <n v="136"/>
    <n v="87.450980392156865"/>
    <n v="52.156862745098046"/>
    <n v="53.333333333333336"/>
    <n v="0.56299999999999994"/>
    <x v="1"/>
    <x v="0"/>
    <n v="7554"/>
    <n v="6.79"/>
    <n v="16.899999999999999"/>
    <n v="40.4"/>
    <n v="345781"/>
    <n v="79.099999999999994"/>
    <n v="36.299999999999997"/>
    <s v="PBC_Dataset"/>
    <s v="May_Grunwald_Giemsa"/>
    <s v="Olympus_BX51"/>
    <n v="40"/>
    <n v="224"/>
    <n v="4.19E-2"/>
    <n v="0.8962"/>
    <n v="0.90549999999999997"/>
    <n v="9.299999999999975E-3"/>
  </r>
  <r>
    <s v="CELL_005262"/>
    <x v="0"/>
    <x v="0"/>
    <s v="Infection"/>
    <n v="14.68"/>
    <n v="57.8"/>
    <n v="0.69599999999999995"/>
    <n v="0.38300000000000001"/>
    <n v="150.91383812010443"/>
    <n v="0.76700000000000002"/>
    <n v="0.47199999999999998"/>
    <n v="3.13"/>
    <n v="6.4"/>
    <n v="0.81100000000000005"/>
    <n v="556"/>
    <n v="77"/>
    <n v="212"/>
    <n v="130"/>
    <n v="165"/>
    <n v="83.137254901960787"/>
    <n v="50.980392156862742"/>
    <n v="64.705882352941174"/>
    <n v="0.57999999999999996"/>
    <x v="2"/>
    <x v="1"/>
    <n v="4902"/>
    <n v="5.42"/>
    <n v="11.2"/>
    <n v="36.5"/>
    <n v="265077"/>
    <n v="95.9"/>
    <n v="33.200000000000003"/>
    <s v="Raabin_WBC"/>
    <s v="Giemsa"/>
    <s v="Leica_DM2000"/>
    <n v="100"/>
    <n v="224"/>
    <n v="0.93759999999999999"/>
    <n v="0.63029999999999997"/>
    <n v="0.85460000000000003"/>
    <n v="0.22430000000000005"/>
  </r>
  <r>
    <s v="CELL_005760"/>
    <x v="6"/>
    <x v="0"/>
    <s v="Artefact"/>
    <n v="8.42"/>
    <n v="92.2"/>
    <n v="0.67100000000000004"/>
    <n v="0.12"/>
    <n v="768.33333333333337"/>
    <n v="0.32900000000000001"/>
    <n v="0.58299999999999996"/>
    <n v="1.55"/>
    <n v="1"/>
    <n v="0.55000000000000004"/>
    <n v="468"/>
    <n v="99"/>
    <n v="209"/>
    <n v="131"/>
    <n v="190"/>
    <n v="81.960784313725483"/>
    <n v="51.372549019607838"/>
    <n v="74.509803921568633"/>
    <n v="0.76600000000000001"/>
    <x v="1"/>
    <x v="0"/>
    <n v="8624"/>
    <n v="3.97"/>
    <n v="18.5"/>
    <n v="44"/>
    <n v="246027"/>
    <n v="89.4"/>
    <n v="36.6"/>
    <s v="CytoData"/>
    <s v="Wright"/>
    <s v="Zeiss_Axio"/>
    <n v="100"/>
    <n v="256"/>
    <n v="0.95279999999999998"/>
    <n v="0.75819999999999999"/>
    <n v="0.86480000000000001"/>
    <n v="0.10660000000000003"/>
  </r>
  <r>
    <s v="CELL_005585"/>
    <x v="3"/>
    <x v="0"/>
    <s v="Infection"/>
    <n v="14.48"/>
    <n v="60.2"/>
    <n v="0.68100000000000005"/>
    <n v="0.16600000000000001"/>
    <n v="362.65060240963857"/>
    <n v="0.77"/>
    <n v="0.35699999999999998"/>
    <n v="2.36"/>
    <n v="1.1000000000000001"/>
    <n v="0.84299999999999997"/>
    <n v="545"/>
    <n v="101"/>
    <n v="207"/>
    <n v="141"/>
    <n v="189"/>
    <n v="81.17647058823529"/>
    <n v="55.294117647058826"/>
    <n v="74.117647058823536"/>
    <n v="0.8"/>
    <x v="0"/>
    <x v="1"/>
    <n v="11720"/>
    <n v="5.86"/>
    <n v="16.100000000000001"/>
    <n v="51.6"/>
    <n v="321950"/>
    <n v="99.8"/>
    <n v="35.1"/>
    <s v="PBC_Dataset"/>
    <s v="Giemsa"/>
    <s v="Olympus_BX51"/>
    <n v="40"/>
    <n v="360"/>
    <n v="0.76539999999999997"/>
    <n v="0.90290000000000004"/>
    <n v="0.80689999999999995"/>
    <n v="-9.6000000000000085E-2"/>
  </r>
  <r>
    <s v="CELL_003190"/>
    <x v="2"/>
    <x v="1"/>
    <s v="Normal_RBC"/>
    <n v="8.32"/>
    <n v="0"/>
    <n v="0"/>
    <n v="1"/>
    <n v="0"/>
    <n v="0.86599999999999999"/>
    <n v="6.3E-2"/>
    <n v="0.5"/>
    <n v="1"/>
    <n v="0.93"/>
    <n v="178"/>
    <n v="48"/>
    <n v="223"/>
    <n v="118"/>
    <n v="117"/>
    <n v="87.450980392156865"/>
    <n v="46.274509803921568"/>
    <n v="45.882352941176471"/>
    <n v="0.48"/>
    <x v="1"/>
    <x v="1"/>
    <n v="7652"/>
    <n v="3.43"/>
    <n v="12.7"/>
    <n v="52.7"/>
    <n v="181991"/>
    <n v="105.7"/>
    <n v="32.4"/>
    <s v="Raabin_WBC"/>
    <s v="Giemsa"/>
    <s v="Leica_DM2000"/>
    <n v="60"/>
    <n v="512"/>
    <n v="4.9000000000000002E-2"/>
    <n v="1"/>
    <n v="0.82969999999999999"/>
    <n v="-0.17030000000000001"/>
  </r>
  <r>
    <s v="CELL_002935"/>
    <x v="2"/>
    <x v="1"/>
    <s v="Normal_RBC"/>
    <n v="7.58"/>
    <n v="0"/>
    <n v="0"/>
    <n v="1"/>
    <n v="0"/>
    <n v="0.95399999999999996"/>
    <n v="0.24399999999999999"/>
    <n v="0.33"/>
    <n v="1"/>
    <n v="0.874"/>
    <n v="197"/>
    <n v="53"/>
    <n v="225"/>
    <n v="129"/>
    <n v="135"/>
    <n v="88.235294117647058"/>
    <n v="50.588235294117645"/>
    <n v="52.941176470588239"/>
    <n v="0.51500000000000001"/>
    <x v="1"/>
    <x v="0"/>
    <n v="7929"/>
    <n v="5.56"/>
    <n v="12.8"/>
    <n v="50.5"/>
    <n v="368271"/>
    <n v="83"/>
    <n v="33.5"/>
    <s v="PBC_Dataset"/>
    <s v="Wright"/>
    <s v="Olympus_BX51"/>
    <n v="60"/>
    <n v="512"/>
    <n v="0.1087"/>
    <n v="0.90700000000000003"/>
    <n v="0.94430000000000003"/>
    <n v="3.73E-2"/>
  </r>
  <r>
    <s v="CELL_004846"/>
    <x v="15"/>
    <x v="0"/>
    <s v="Anemia"/>
    <n v="5.82"/>
    <n v="0"/>
    <n v="0"/>
    <n v="1"/>
    <n v="0"/>
    <n v="0.996"/>
    <n v="0.15"/>
    <n v="0.65"/>
    <n v="1"/>
    <n v="0.94099999999999995"/>
    <n v="133"/>
    <n v="39"/>
    <n v="221"/>
    <n v="145"/>
    <n v="119"/>
    <n v="86.666666666666671"/>
    <n v="56.862745098039213"/>
    <n v="46.666666666666664"/>
    <n v="0.51200000000000001"/>
    <x v="0"/>
    <x v="1"/>
    <n v="5775"/>
    <n v="3.59"/>
    <n v="12.4"/>
    <n v="40.4"/>
    <n v="303810"/>
    <n v="92.7"/>
    <n v="34.200000000000003"/>
    <s v="PBC_Dataset"/>
    <s v="Giemsa"/>
    <s v="Olympus_BX51"/>
    <n v="100"/>
    <n v="224"/>
    <n v="0.86070000000000002"/>
    <n v="0.6925"/>
    <n v="0.77659999999999996"/>
    <n v="8.4099999999999953E-2"/>
  </r>
  <r>
    <s v="CELL_005325"/>
    <x v="0"/>
    <x v="0"/>
    <s v="Infection"/>
    <n v="14.91"/>
    <n v="51.9"/>
    <n v="0.62"/>
    <n v="0.48"/>
    <n v="108.125"/>
    <n v="0.67"/>
    <n v="0.434"/>
    <n v="2.65"/>
    <n v="5.7"/>
    <n v="0.64800000000000002"/>
    <n v="490"/>
    <n v="78"/>
    <n v="235"/>
    <n v="141"/>
    <n v="198"/>
    <n v="92.156862745098039"/>
    <n v="55.294117647058826"/>
    <n v="77.64705882352942"/>
    <n v="0.67400000000000004"/>
    <x v="0"/>
    <x v="1"/>
    <n v="4562"/>
    <n v="5.14"/>
    <n v="14.1"/>
    <n v="46.2"/>
    <n v="176841"/>
    <n v="99.8"/>
    <n v="31.5"/>
    <s v="CytoData"/>
    <s v="May_Grunwald_Giemsa"/>
    <s v="Leica_DM2000"/>
    <n v="60"/>
    <n v="360"/>
    <n v="0.90449999999999997"/>
    <n v="0.81"/>
    <n v="0.76890000000000003"/>
    <n v="-4.1100000000000025E-2"/>
  </r>
  <r>
    <s v="CELL_002607"/>
    <x v="10"/>
    <x v="1"/>
    <s v="Normal_WBC"/>
    <n v="10.52"/>
    <n v="50.9"/>
    <n v="0.52200000000000002"/>
    <n v="0.53500000000000003"/>
    <n v="95.140186915887838"/>
    <n v="0.76200000000000001"/>
    <n v="0.50700000000000001"/>
    <n v="4.38"/>
    <n v="2.5"/>
    <n v="0.79800000000000004"/>
    <n v="388"/>
    <n v="69"/>
    <n v="226"/>
    <n v="146"/>
    <n v="168"/>
    <n v="88.627450980392155"/>
    <n v="57.254901960784309"/>
    <n v="65.882352941176464"/>
    <n v="0.66300000000000003"/>
    <x v="2"/>
    <x v="0"/>
    <n v="8661"/>
    <n v="5.03"/>
    <n v="12.3"/>
    <n v="43.2"/>
    <n v="135004"/>
    <n v="105.1"/>
    <n v="32"/>
    <s v="CytoData"/>
    <s v="Giemsa"/>
    <s v="Olympus_BX51"/>
    <n v="60"/>
    <n v="224"/>
    <n v="9.9699999999999997E-2"/>
    <n v="0.95399999999999996"/>
    <n v="0.85509999999999997"/>
    <n v="-9.8899999999999988E-2"/>
  </r>
  <r>
    <s v="CELL_001386"/>
    <x v="5"/>
    <x v="1"/>
    <s v="Normal_WBC"/>
    <n v="8.9700000000000006"/>
    <n v="82.5"/>
    <n v="0.73199999999999998"/>
    <n v="0.23100000000000001"/>
    <n v="357.14285714285711"/>
    <n v="0.81299999999999994"/>
    <n v="0.26400000000000001"/>
    <n v="1.1100000000000001"/>
    <n v="1"/>
    <n v="0.93799999999999994"/>
    <n v="244"/>
    <n v="56"/>
    <n v="207"/>
    <n v="143"/>
    <n v="188"/>
    <n v="81.17647058823529"/>
    <n v="56.078431372549019"/>
    <n v="73.725490196078439"/>
    <n v="0.78800000000000003"/>
    <x v="1"/>
    <x v="0"/>
    <n v="1825"/>
    <n v="6.08"/>
    <n v="12.4"/>
    <n v="28.8"/>
    <n v="379008"/>
    <n v="105.9"/>
    <n v="33.299999999999997"/>
    <s v="CytoData"/>
    <s v="Giemsa"/>
    <s v="Leica_DM2000"/>
    <n v="60"/>
    <n v="224"/>
    <n v="0.1444"/>
    <n v="0.84140000000000004"/>
    <n v="0.91620000000000001"/>
    <n v="7.4799999999999978E-2"/>
  </r>
  <r>
    <s v="CELL_004662"/>
    <x v="12"/>
    <x v="0"/>
    <s v="Anemia"/>
    <n v="5.07"/>
    <n v="0"/>
    <n v="0"/>
    <n v="1"/>
    <n v="0"/>
    <n v="0.43"/>
    <n v="0.7"/>
    <n v="0.4"/>
    <n v="1"/>
    <n v="0.58199999999999996"/>
    <n v="58"/>
    <n v="23"/>
    <n v="235"/>
    <n v="133"/>
    <n v="107"/>
    <n v="92.156862745098039"/>
    <n v="52.156862745098046"/>
    <n v="41.96078431372549"/>
    <n v="0.52400000000000002"/>
    <x v="1"/>
    <x v="0"/>
    <n v="8935"/>
    <n v="6.24"/>
    <n v="12.3"/>
    <n v="41.4"/>
    <n v="136971"/>
    <n v="88.2"/>
    <n v="35.200000000000003"/>
    <s v="PBC_Dataset"/>
    <s v="Giemsa"/>
    <s v="Olympus_BX51"/>
    <n v="40"/>
    <n v="360"/>
    <n v="0.82979999999999998"/>
    <n v="0.70369999999999999"/>
    <n v="0.86209999999999998"/>
    <n v="0.15839999999999999"/>
  </r>
  <r>
    <s v="CELL_001400"/>
    <x v="5"/>
    <x v="1"/>
    <s v="Normal_WBC"/>
    <n v="9.1"/>
    <n v="86.1"/>
    <n v="0.78900000000000003"/>
    <n v="0.223"/>
    <n v="386.09865470852014"/>
    <n v="0.92200000000000004"/>
    <n v="0.14499999999999999"/>
    <n v="1.56"/>
    <n v="1"/>
    <n v="0.88500000000000001"/>
    <n v="283"/>
    <n v="64"/>
    <n v="208"/>
    <n v="154"/>
    <n v="198"/>
    <n v="81.568627450980387"/>
    <n v="60.392156862745097"/>
    <n v="77.64705882352942"/>
    <n v="0.78400000000000003"/>
    <x v="1"/>
    <x v="0"/>
    <n v="7020"/>
    <n v="5.6"/>
    <n v="13.1"/>
    <n v="29.7"/>
    <n v="213907"/>
    <n v="88.4"/>
    <n v="31.3"/>
    <s v="Raabin_WBC"/>
    <s v="Wright"/>
    <s v="Olympus_BX51"/>
    <n v="100"/>
    <n v="512"/>
    <n v="0.14199999999999999"/>
    <n v="0.89059999999999995"/>
    <n v="1"/>
    <n v="0.10940000000000005"/>
  </r>
  <r>
    <s v="CELL_001196"/>
    <x v="5"/>
    <x v="1"/>
    <s v="Normal_WBC"/>
    <n v="7.12"/>
    <n v="79.5"/>
    <n v="0.84"/>
    <n v="0.33300000000000002"/>
    <n v="238.73873873873873"/>
    <n v="0.94"/>
    <n v="0.22900000000000001"/>
    <n v="1.26"/>
    <n v="1"/>
    <n v="0.86799999999999999"/>
    <n v="306"/>
    <n v="59"/>
    <n v="203"/>
    <n v="155"/>
    <n v="194"/>
    <n v="79.607843137254903"/>
    <n v="60.784313725490193"/>
    <n v="76.078431372549019"/>
    <n v="0.72599999999999998"/>
    <x v="2"/>
    <x v="0"/>
    <n v="4359"/>
    <n v="4.5199999999999996"/>
    <n v="12"/>
    <n v="39.5"/>
    <n v="204680"/>
    <n v="91.7"/>
    <n v="31.3"/>
    <s v="PBC_Dataset"/>
    <s v="Wright"/>
    <s v="Leica_DM2000"/>
    <n v="60"/>
    <n v="224"/>
    <n v="9.0700000000000003E-2"/>
    <n v="0.94689999999999996"/>
    <n v="0.84319999999999995"/>
    <n v="-0.10370000000000001"/>
  </r>
  <r>
    <s v="CELL_001409"/>
    <x v="5"/>
    <x v="1"/>
    <s v="Normal_WBC"/>
    <n v="8.5299999999999994"/>
    <n v="79.8"/>
    <n v="0.92200000000000004"/>
    <n v="0.16900000000000001"/>
    <n v="472.18934911242599"/>
    <n v="0.91400000000000003"/>
    <n v="0.17899999999999999"/>
    <n v="0.81"/>
    <n v="1"/>
    <n v="1"/>
    <n v="311"/>
    <n v="61"/>
    <n v="193"/>
    <n v="150"/>
    <n v="177"/>
    <n v="75.686274509803923"/>
    <n v="58.82352941176471"/>
    <n v="69.411764705882348"/>
    <n v="0.82799999999999996"/>
    <x v="2"/>
    <x v="0"/>
    <n v="7672"/>
    <n v="4.8"/>
    <n v="15.9"/>
    <n v="35.5"/>
    <n v="348997"/>
    <n v="87.1"/>
    <n v="32.700000000000003"/>
    <s v="PBC_Dataset"/>
    <s v="Giemsa"/>
    <s v="Zeiss_Axio"/>
    <n v="100"/>
    <n v="512"/>
    <n v="8.4000000000000005E-2"/>
    <n v="0.9748"/>
    <n v="0.79869999999999997"/>
    <n v="-0.17610000000000003"/>
  </r>
  <r>
    <s v="CELL_001846"/>
    <x v="5"/>
    <x v="1"/>
    <s v="Normal_WBC"/>
    <n v="9.84"/>
    <n v="87.3"/>
    <n v="0.83699999999999997"/>
    <n v="0.13400000000000001"/>
    <n v="651.49253731343276"/>
    <n v="0.84899999999999998"/>
    <n v="0.33"/>
    <n v="1.1100000000000001"/>
    <n v="1"/>
    <n v="0.998"/>
    <n v="257"/>
    <n v="57"/>
    <n v="191"/>
    <n v="143"/>
    <n v="210"/>
    <n v="74.901960784313729"/>
    <n v="56.078431372549019"/>
    <n v="82.35294117647058"/>
    <n v="0.73199999999999998"/>
    <x v="1"/>
    <x v="0"/>
    <n v="7788"/>
    <n v="4.96"/>
    <n v="14.9"/>
    <n v="45.5"/>
    <n v="274359"/>
    <n v="91.5"/>
    <n v="32.799999999999997"/>
    <s v="PBC_Dataset"/>
    <s v="Giemsa"/>
    <s v="Leica_DM2000"/>
    <n v="100"/>
    <n v="224"/>
    <n v="2.1399999999999999E-2"/>
    <n v="0.878"/>
    <n v="0.82750000000000001"/>
    <n v="-5.0499999999999989E-2"/>
  </r>
  <r>
    <s v="CELL_001799"/>
    <x v="5"/>
    <x v="1"/>
    <s v="Normal_WBC"/>
    <n v="9.7899999999999991"/>
    <n v="89"/>
    <n v="0.93700000000000006"/>
    <n v="0.123"/>
    <n v="723.57723577235777"/>
    <n v="0.872"/>
    <n v="0.23799999999999999"/>
    <n v="1.39"/>
    <n v="1.1000000000000001"/>
    <n v="0.86899999999999999"/>
    <n v="258"/>
    <n v="67"/>
    <n v="179"/>
    <n v="142"/>
    <n v="200"/>
    <n v="70.196078431372541"/>
    <n v="55.686274509803923"/>
    <n v="78.431372549019613"/>
    <n v="0.84299999999999997"/>
    <x v="0"/>
    <x v="0"/>
    <n v="2807"/>
    <n v="5.28"/>
    <n v="15.3"/>
    <n v="43.9"/>
    <n v="367816"/>
    <n v="63.2"/>
    <n v="32.9"/>
    <s v="Raabin_WBC"/>
    <s v="May_Grunwald_Giemsa"/>
    <s v="Zeiss_Axio"/>
    <n v="60"/>
    <n v="224"/>
    <n v="5.8099999999999999E-2"/>
    <n v="0.85750000000000004"/>
    <n v="0.98660000000000003"/>
    <n v="0.12909999999999999"/>
  </r>
  <r>
    <s v="CELL_001476"/>
    <x v="5"/>
    <x v="1"/>
    <s v="Normal_WBC"/>
    <n v="8.27"/>
    <n v="78.2"/>
    <n v="0.84699999999999998"/>
    <n v="0.20300000000000001"/>
    <n v="385.22167487684726"/>
    <n v="0.90300000000000002"/>
    <n v="3.7999999999999999E-2"/>
    <n v="0.54"/>
    <n v="1"/>
    <n v="0.89500000000000002"/>
    <n v="224"/>
    <n v="69"/>
    <n v="199"/>
    <n v="157"/>
    <n v="181"/>
    <n v="78.039215686274517"/>
    <n v="61.568627450980394"/>
    <n v="70.980392156862749"/>
    <n v="0.65300000000000002"/>
    <x v="1"/>
    <x v="0"/>
    <n v="10878"/>
    <n v="5.58"/>
    <n v="12.7"/>
    <n v="44.2"/>
    <n v="202290"/>
    <n v="95.5"/>
    <n v="32.1"/>
    <s v="Raabin_WBC"/>
    <s v="May_Grunwald_Giemsa"/>
    <s v="Leica_DM2000"/>
    <n v="100"/>
    <n v="224"/>
    <n v="6.7799999999999999E-2"/>
    <n v="1"/>
    <n v="0.97809999999999997"/>
    <n v="-2.1900000000000031E-2"/>
  </r>
  <r>
    <s v="CELL_004258"/>
    <x v="8"/>
    <x v="0"/>
    <s v="Leukemia"/>
    <n v="13.51"/>
    <n v="85.3"/>
    <n v="0.55300000000000005"/>
    <n v="0.157"/>
    <n v="543.31210191082801"/>
    <n v="0.80600000000000005"/>
    <n v="0.33800000000000002"/>
    <n v="0.86"/>
    <n v="1"/>
    <n v="0.89400000000000002"/>
    <n v="765"/>
    <n v="96"/>
    <n v="199"/>
    <n v="151"/>
    <n v="216"/>
    <n v="78.039215686274517"/>
    <n v="59.215686274509807"/>
    <n v="84.705882352941174"/>
    <n v="0.64100000000000001"/>
    <x v="2"/>
    <x v="0"/>
    <n v="6353"/>
    <n v="6.42"/>
    <n v="10.5"/>
    <n v="36"/>
    <n v="260794"/>
    <n v="64.900000000000006"/>
    <n v="32.9"/>
    <s v="CytoData"/>
    <s v="Giemsa"/>
    <s v="Olympus_BX51"/>
    <n v="40"/>
    <n v="224"/>
    <n v="0.80259999999999998"/>
    <n v="0.80379999999999996"/>
    <n v="0.8387"/>
    <n v="3.4900000000000042E-2"/>
  </r>
  <r>
    <s v="CELL_000036"/>
    <x v="1"/>
    <x v="1"/>
    <s v="Normal_WBC"/>
    <n v="13.74"/>
    <n v="51.7"/>
    <n v="0.42399999999999999"/>
    <n v="0.38700000000000001"/>
    <n v="133.59173126614988"/>
    <n v="0.84"/>
    <n v="0.4"/>
    <n v="3.14"/>
    <n v="3.2"/>
    <n v="0.84399999999999997"/>
    <n v="377"/>
    <n v="74"/>
    <n v="199"/>
    <n v="146"/>
    <n v="175"/>
    <n v="78.039215686274517"/>
    <n v="57.254901960784309"/>
    <n v="68.627450980392155"/>
    <n v="0.624"/>
    <x v="1"/>
    <x v="1"/>
    <n v="6877"/>
    <n v="4.2699999999999996"/>
    <n v="14"/>
    <n v="34.1"/>
    <n v="252327"/>
    <n v="100.9"/>
    <n v="33.1"/>
    <s v="CytoData"/>
    <s v="Giemsa"/>
    <s v="Leica_DM2000"/>
    <n v="100"/>
    <n v="224"/>
    <n v="0.1045"/>
    <n v="0.92789999999999995"/>
    <n v="0.90629999999999999"/>
    <n v="-2.1599999999999953E-2"/>
  </r>
  <r>
    <s v="CELL_004772"/>
    <x v="12"/>
    <x v="0"/>
    <s v="Anemia"/>
    <n v="3.04"/>
    <n v="0"/>
    <n v="0"/>
    <n v="1"/>
    <n v="0"/>
    <n v="0.41599999999999998"/>
    <n v="0.67200000000000004"/>
    <n v="0.74"/>
    <n v="1"/>
    <n v="0.68200000000000005"/>
    <n v="67"/>
    <n v="27"/>
    <n v="238"/>
    <n v="133"/>
    <n v="131"/>
    <n v="93.333333333333329"/>
    <n v="52.156862745098046"/>
    <n v="51.372549019607838"/>
    <n v="0.51400000000000001"/>
    <x v="0"/>
    <x v="1"/>
    <n v="7674"/>
    <n v="5.37"/>
    <n v="14.4"/>
    <n v="44.2"/>
    <n v="177972"/>
    <n v="88.4"/>
    <n v="34.700000000000003"/>
    <s v="CytoData"/>
    <s v="Giemsa"/>
    <s v="Leica_DM2000"/>
    <n v="40"/>
    <n v="224"/>
    <n v="0.86619999999999997"/>
    <n v="0.73529999999999995"/>
    <n v="0.66449999999999998"/>
    <n v="-7.0799999999999974E-2"/>
  </r>
  <r>
    <s v="CELL_002346"/>
    <x v="4"/>
    <x v="1"/>
    <s v="Normal_WBC"/>
    <n v="16.239999999999998"/>
    <n v="65.599999999999994"/>
    <n v="0.52400000000000002"/>
    <n v="0.33800000000000002"/>
    <n v="194.08284023668637"/>
    <n v="0.63700000000000001"/>
    <n v="0.6"/>
    <n v="1.51"/>
    <n v="1"/>
    <n v="0.66600000000000004"/>
    <n v="604"/>
    <n v="84"/>
    <n v="203"/>
    <n v="181"/>
    <n v="163"/>
    <n v="79.607843137254903"/>
    <n v="70.980392156862749"/>
    <n v="63.921568627450974"/>
    <n v="0.46100000000000002"/>
    <x v="1"/>
    <x v="1"/>
    <n v="9074"/>
    <n v="4.37"/>
    <n v="16.8"/>
    <n v="42.3"/>
    <n v="243565"/>
    <n v="84.4"/>
    <n v="34.700000000000003"/>
    <s v="PBC_Dataset"/>
    <s v="Giemsa"/>
    <s v="Leica_DM2000"/>
    <n v="100"/>
    <n v="224"/>
    <n v="9.98E-2"/>
    <n v="0.80759999999999998"/>
    <n v="1"/>
    <n v="0.19240000000000002"/>
  </r>
  <r>
    <s v="CELL_000445"/>
    <x v="1"/>
    <x v="1"/>
    <s v="Normal_WBC"/>
    <n v="10.89"/>
    <n v="54.6"/>
    <n v="0.48299999999999998"/>
    <n v="0.44600000000000001"/>
    <n v="122.42152466367713"/>
    <n v="0.84199999999999997"/>
    <n v="0.432"/>
    <n v="4.4400000000000004"/>
    <n v="4.2"/>
    <n v="0.83"/>
    <n v="453"/>
    <n v="70"/>
    <n v="193"/>
    <n v="179"/>
    <n v="200"/>
    <n v="75.686274509803923"/>
    <n v="70.196078431372541"/>
    <n v="78.431372549019613"/>
    <n v="0.63300000000000001"/>
    <x v="0"/>
    <x v="0"/>
    <n v="7684"/>
    <n v="6.83"/>
    <n v="14.4"/>
    <n v="47.9"/>
    <n v="195273"/>
    <n v="89.2"/>
    <n v="35.299999999999997"/>
    <s v="CytoData"/>
    <s v="May_Grunwald_Giemsa"/>
    <s v="Olympus_BX51"/>
    <n v="40"/>
    <n v="360"/>
    <n v="0"/>
    <n v="0.95930000000000004"/>
    <n v="0.90480000000000005"/>
    <n v="-5.4499999999999993E-2"/>
  </r>
  <r>
    <s v="CELL_003313"/>
    <x v="2"/>
    <x v="1"/>
    <s v="Normal_RBC"/>
    <n v="6.64"/>
    <n v="0"/>
    <n v="0"/>
    <n v="1"/>
    <n v="0"/>
    <n v="0.91800000000000004"/>
    <n v="0.23599999999999999"/>
    <n v="0.5"/>
    <n v="1"/>
    <n v="0.93300000000000005"/>
    <n v="150"/>
    <n v="42"/>
    <n v="245"/>
    <n v="147"/>
    <n v="133"/>
    <n v="96.078431372549019"/>
    <n v="57.647058823529406"/>
    <n v="52.156862745098046"/>
    <n v="0.46899999999999997"/>
    <x v="1"/>
    <x v="1"/>
    <n v="6233"/>
    <n v="5.49"/>
    <n v="8.5"/>
    <n v="40.799999999999997"/>
    <n v="349954"/>
    <n v="94.6"/>
    <n v="33.799999999999997"/>
    <s v="CytoData"/>
    <s v="Giemsa"/>
    <s v="Zeiss_Axio"/>
    <n v="100"/>
    <n v="512"/>
    <n v="0.112"/>
    <n v="0.85580000000000001"/>
    <n v="0.86219999999999997"/>
    <n v="6.3999999999999613E-3"/>
  </r>
  <r>
    <s v="CELL_002360"/>
    <x v="10"/>
    <x v="1"/>
    <s v="Normal_WBC"/>
    <n v="12.29"/>
    <n v="54.3"/>
    <n v="0.51500000000000001"/>
    <n v="0.4"/>
    <n v="135.74999999999997"/>
    <n v="0.65200000000000002"/>
    <n v="0.377"/>
    <n v="4.0999999999999996"/>
    <n v="1.8"/>
    <n v="0.83899999999999997"/>
    <n v="419"/>
    <n v="60"/>
    <n v="243"/>
    <n v="165"/>
    <n v="161"/>
    <n v="95.294117647058812"/>
    <n v="64.705882352941174"/>
    <n v="63.13725490196078"/>
    <n v="0.57299999999999995"/>
    <x v="1"/>
    <x v="1"/>
    <n v="7428"/>
    <n v="5.87"/>
    <n v="17.7"/>
    <n v="37.9"/>
    <n v="290686"/>
    <n v="83.8"/>
    <n v="35.1"/>
    <s v="Raabin_WBC"/>
    <s v="Giemsa"/>
    <s v="Olympus_BX51"/>
    <n v="100"/>
    <n v="512"/>
    <n v="4.7500000000000001E-2"/>
    <n v="0.87719999999999998"/>
    <n v="1"/>
    <n v="0.12280000000000002"/>
  </r>
  <r>
    <s v="CELL_003007"/>
    <x v="2"/>
    <x v="1"/>
    <s v="Normal_RBC"/>
    <n v="6.9"/>
    <n v="0"/>
    <n v="0"/>
    <n v="1"/>
    <n v="0"/>
    <n v="0.89600000000000002"/>
    <n v="0.25600000000000001"/>
    <n v="0"/>
    <n v="1"/>
    <n v="1"/>
    <n v="207"/>
    <n v="50"/>
    <n v="232"/>
    <n v="127"/>
    <n v="115"/>
    <n v="90.980392156862749"/>
    <n v="49.803921568627452"/>
    <n v="45.098039215686278"/>
    <n v="0.47799999999999998"/>
    <x v="1"/>
    <x v="1"/>
    <n v="6621"/>
    <n v="4.79"/>
    <n v="12.3"/>
    <n v="43.3"/>
    <n v="240380"/>
    <n v="91.1"/>
    <n v="32.1"/>
    <s v="CytoData"/>
    <s v="Giemsa"/>
    <s v="Olympus_BX51"/>
    <n v="40"/>
    <n v="224"/>
    <n v="4.6899999999999997E-2"/>
    <n v="0.99319999999999997"/>
    <n v="0.92879999999999996"/>
    <n v="-6.4400000000000013E-2"/>
  </r>
  <r>
    <s v="CELL_003655"/>
    <x v="2"/>
    <x v="1"/>
    <s v="Normal_RBC"/>
    <n v="7.43"/>
    <n v="0"/>
    <n v="0"/>
    <n v="1"/>
    <n v="0"/>
    <n v="0.93300000000000005"/>
    <n v="0.151"/>
    <n v="0.59"/>
    <n v="1"/>
    <n v="0.95399999999999996"/>
    <n v="205"/>
    <n v="57"/>
    <n v="231"/>
    <n v="129"/>
    <n v="144"/>
    <n v="90.588235294117652"/>
    <n v="50.588235294117645"/>
    <n v="56.470588235294116"/>
    <n v="0.46600000000000003"/>
    <x v="1"/>
    <x v="1"/>
    <n v="8187"/>
    <n v="4.09"/>
    <n v="10.8"/>
    <n v="40.4"/>
    <n v="262924"/>
    <n v="103"/>
    <n v="32.200000000000003"/>
    <s v="Raabin_WBC"/>
    <s v="Giemsa"/>
    <s v="Olympus_BX51"/>
    <n v="60"/>
    <n v="256"/>
    <n v="8.8900000000000007E-2"/>
    <n v="0.98109999999999997"/>
    <n v="0.89480000000000004"/>
    <n v="-8.6299999999999932E-2"/>
  </r>
  <r>
    <s v="CELL_002207"/>
    <x v="4"/>
    <x v="1"/>
    <s v="Normal_WBC"/>
    <n v="16.45"/>
    <n v="55.4"/>
    <n v="0.49299999999999999"/>
    <n v="0.33500000000000002"/>
    <n v="165.37313432835819"/>
    <n v="0.68200000000000005"/>
    <n v="0.33400000000000002"/>
    <n v="2.1"/>
    <n v="1"/>
    <n v="0.58799999999999997"/>
    <n v="595"/>
    <n v="111"/>
    <n v="193"/>
    <n v="155"/>
    <n v="192"/>
    <n v="75.686274509803923"/>
    <n v="60.784313725490193"/>
    <n v="75.294117647058826"/>
    <n v="0.66100000000000003"/>
    <x v="2"/>
    <x v="1"/>
    <n v="7263"/>
    <n v="4.9400000000000004"/>
    <n v="13.3"/>
    <n v="41"/>
    <n v="237970"/>
    <n v="90.3"/>
    <n v="32.9"/>
    <s v="Raabin_WBC"/>
    <s v="Giemsa"/>
    <s v="Leica_DM2000"/>
    <n v="60"/>
    <n v="224"/>
    <n v="8.6400000000000005E-2"/>
    <n v="0.90539999999999998"/>
    <n v="0.82899999999999996"/>
    <n v="-7.6400000000000023E-2"/>
  </r>
  <r>
    <s v="CELL_004241"/>
    <x v="8"/>
    <x v="0"/>
    <s v="Leukemia"/>
    <n v="12.85"/>
    <n v="79.900000000000006"/>
    <n v="0.29299999999999998"/>
    <n v="0.08"/>
    <n v="998.75"/>
    <n v="0.877"/>
    <n v="0.253"/>
    <n v="0.28000000000000003"/>
    <n v="1"/>
    <n v="0.89600000000000002"/>
    <n v="502"/>
    <n v="100"/>
    <n v="194"/>
    <n v="145"/>
    <n v="197"/>
    <n v="76.078431372549019"/>
    <n v="56.862745098039213"/>
    <n v="77.254901960784323"/>
    <n v="0.59199999999999997"/>
    <x v="1"/>
    <x v="1"/>
    <n v="5679"/>
    <n v="5.14"/>
    <n v="11.1"/>
    <n v="52.1"/>
    <n v="275383"/>
    <n v="85.4"/>
    <n v="31.2"/>
    <s v="Raabin_WBC"/>
    <s v="Giemsa"/>
    <s v="Zeiss_Axio"/>
    <n v="60"/>
    <n v="256"/>
    <n v="0.83430000000000004"/>
    <n v="0.81599999999999995"/>
    <n v="0.83889999999999998"/>
    <n v="2.2900000000000031E-2"/>
  </r>
  <r>
    <s v="CELL_005035"/>
    <x v="17"/>
    <x v="0"/>
    <s v="Sickle_Cell_Anemia"/>
    <n v="7.24"/>
    <n v="0"/>
    <n v="0"/>
    <n v="1"/>
    <n v="0"/>
    <n v="0.29499999999999998"/>
    <n v="0.94199999999999995"/>
    <n v="0.42"/>
    <n v="1"/>
    <n v="0.82699999999999996"/>
    <n v="143"/>
    <n v="65"/>
    <n v="226"/>
    <n v="142"/>
    <n v="151"/>
    <n v="88.627450980392155"/>
    <n v="55.686274509803923"/>
    <n v="59.215686274509807"/>
    <n v="0.47199999999999998"/>
    <x v="1"/>
    <x v="0"/>
    <n v="4051"/>
    <n v="3.99"/>
    <n v="13.3"/>
    <n v="45.6"/>
    <n v="212264"/>
    <n v="87"/>
    <n v="34.5"/>
    <s v="PBC_Dataset"/>
    <s v="Wright"/>
    <s v="Olympus_BX51"/>
    <n v="60"/>
    <n v="256"/>
    <n v="0.86619999999999997"/>
    <n v="0.71799999999999997"/>
    <n v="0.68379999999999996"/>
    <n v="-3.4200000000000008E-2"/>
  </r>
  <r>
    <s v="CELL_003658"/>
    <x v="2"/>
    <x v="1"/>
    <s v="Normal_RBC"/>
    <n v="7.75"/>
    <n v="0"/>
    <n v="0"/>
    <n v="1"/>
    <n v="0"/>
    <n v="0.91300000000000003"/>
    <n v="0.14199999999999999"/>
    <n v="0.39"/>
    <n v="1"/>
    <n v="0.93300000000000005"/>
    <n v="208"/>
    <n v="55"/>
    <n v="238"/>
    <n v="144"/>
    <n v="132"/>
    <n v="93.333333333333329"/>
    <n v="56.470588235294116"/>
    <n v="51.764705882352949"/>
    <n v="0.36599999999999999"/>
    <x v="0"/>
    <x v="0"/>
    <n v="7009"/>
    <n v="6.81"/>
    <n v="11.8"/>
    <n v="46.2"/>
    <n v="326547"/>
    <n v="75.599999999999994"/>
    <n v="34.9"/>
    <s v="Raabin_WBC"/>
    <s v="Wright"/>
    <s v="Olympus_BX51"/>
    <n v="100"/>
    <n v="360"/>
    <n v="7.6700000000000004E-2"/>
    <n v="0.91379999999999995"/>
    <n v="0.99690000000000001"/>
    <n v="8.3100000000000063E-2"/>
  </r>
  <r>
    <s v="CELL_003180"/>
    <x v="2"/>
    <x v="1"/>
    <s v="Normal_RBC"/>
    <n v="6.93"/>
    <n v="0"/>
    <n v="0"/>
    <n v="1"/>
    <n v="0"/>
    <n v="0.96299999999999997"/>
    <n v="0.14699999999999999"/>
    <n v="0.28000000000000003"/>
    <n v="1"/>
    <n v="0.88800000000000001"/>
    <n v="186"/>
    <n v="45"/>
    <n v="249"/>
    <n v="127"/>
    <n v="150"/>
    <n v="97.647058823529406"/>
    <n v="49.803921568627452"/>
    <n v="58.82352941176471"/>
    <n v="0.52100000000000002"/>
    <x v="1"/>
    <x v="0"/>
    <n v="8863"/>
    <n v="5.15"/>
    <n v="16.399999999999999"/>
    <n v="28.4"/>
    <n v="312857"/>
    <n v="78.7"/>
    <n v="35.700000000000003"/>
    <s v="CytoData"/>
    <s v="Giemsa"/>
    <s v="Leica_DM2000"/>
    <n v="40"/>
    <n v="512"/>
    <n v="2.5999999999999999E-3"/>
    <n v="0.74650000000000005"/>
    <n v="0.91390000000000005"/>
    <n v="0.16739999999999999"/>
  </r>
  <r>
    <s v="CELL_003423"/>
    <x v="2"/>
    <x v="1"/>
    <s v="Normal_RBC"/>
    <n v="8.2200000000000006"/>
    <n v="0"/>
    <n v="0"/>
    <n v="1"/>
    <n v="0"/>
    <n v="0.92600000000000005"/>
    <n v="0.25"/>
    <n v="0.37"/>
    <n v="1"/>
    <n v="0.97799999999999998"/>
    <n v="197"/>
    <n v="58"/>
    <n v="223"/>
    <n v="142"/>
    <n v="122"/>
    <n v="87.450980392156865"/>
    <n v="55.686274509803923"/>
    <n v="47.843137254901961"/>
    <n v="0.51800000000000002"/>
    <x v="2"/>
    <x v="0"/>
    <n v="7203"/>
    <n v="5.01"/>
    <n v="10.8"/>
    <n v="36.5"/>
    <n v="359148"/>
    <n v="69.099999999999994"/>
    <n v="32.4"/>
    <s v="Raabin_WBC"/>
    <s v="May_Grunwald_Giemsa"/>
    <s v="Olympus_BX51"/>
    <n v="100"/>
    <n v="224"/>
    <n v="6.3299999999999995E-2"/>
    <n v="0.93620000000000003"/>
    <n v="0.93359999999999999"/>
    <n v="-2.6000000000000467E-3"/>
  </r>
  <r>
    <s v="CELL_001287"/>
    <x v="5"/>
    <x v="1"/>
    <s v="Normal_WBC"/>
    <n v="8.9700000000000006"/>
    <n v="75.8"/>
    <n v="0.81499999999999995"/>
    <n v="0.22500000000000001"/>
    <n v="336.88888888888886"/>
    <n v="0.9"/>
    <n v="0.318"/>
    <n v="1.76"/>
    <n v="1"/>
    <n v="0.89500000000000002"/>
    <n v="309"/>
    <n v="57"/>
    <n v="167"/>
    <n v="152"/>
    <n v="209"/>
    <n v="65.490196078431367"/>
    <n v="59.607843137254903"/>
    <n v="81.960784313725483"/>
    <n v="0.63600000000000001"/>
    <x v="1"/>
    <x v="0"/>
    <n v="7551"/>
    <n v="3.55"/>
    <n v="8.4"/>
    <n v="41.9"/>
    <n v="323861"/>
    <n v="65.099999999999994"/>
    <n v="35.1"/>
    <s v="PBC_Dataset"/>
    <s v="May_Grunwald_Giemsa"/>
    <s v="Olympus_BX51"/>
    <n v="100"/>
    <n v="512"/>
    <n v="8.6999999999999994E-2"/>
    <n v="0.99680000000000002"/>
    <n v="0.94630000000000003"/>
    <n v="-5.0499999999999989E-2"/>
  </r>
  <r>
    <s v="CELL_004358"/>
    <x v="13"/>
    <x v="0"/>
    <s v="Leukemia"/>
    <n v="13.19"/>
    <n v="81.900000000000006"/>
    <n v="0.28899999999999998"/>
    <n v="0.123"/>
    <n v="665.85365853658539"/>
    <n v="0.94099999999999995"/>
    <n v="0.222"/>
    <n v="0.8"/>
    <n v="1.1000000000000001"/>
    <n v="0.94599999999999995"/>
    <n v="603"/>
    <n v="97"/>
    <n v="178"/>
    <n v="156"/>
    <n v="206"/>
    <n v="69.803921568627445"/>
    <n v="61.176470588235297"/>
    <n v="80.784313725490193"/>
    <n v="0.76800000000000002"/>
    <x v="1"/>
    <x v="0"/>
    <n v="5626"/>
    <n v="4.96"/>
    <n v="10.1"/>
    <n v="42.8"/>
    <n v="301298"/>
    <n v="85.8"/>
    <n v="36.200000000000003"/>
    <s v="Raabin_WBC"/>
    <s v="May_Grunwald_Giemsa"/>
    <s v="Olympus_BX51"/>
    <n v="60"/>
    <n v="256"/>
    <n v="0.81879999999999997"/>
    <n v="0.63039999999999996"/>
    <n v="0.75129999999999997"/>
    <n v="0.12090000000000001"/>
  </r>
  <r>
    <s v="CELL_000350"/>
    <x v="1"/>
    <x v="1"/>
    <s v="Normal_WBC"/>
    <n v="11.6"/>
    <n v="62.8"/>
    <n v="0.624"/>
    <n v="0.51900000000000002"/>
    <n v="121.0019267822736"/>
    <n v="0.82899999999999996"/>
    <n v="0.45600000000000002"/>
    <n v="2.86"/>
    <n v="3.4"/>
    <n v="0.77100000000000002"/>
    <n v="409"/>
    <n v="77"/>
    <n v="212"/>
    <n v="179"/>
    <n v="167"/>
    <n v="83.137254901960787"/>
    <n v="70.196078431372541"/>
    <n v="65.490196078431367"/>
    <n v="0.68500000000000005"/>
    <x v="2"/>
    <x v="0"/>
    <n v="3879"/>
    <n v="5.15"/>
    <n v="13.8"/>
    <n v="49.9"/>
    <n v="224250"/>
    <n v="85"/>
    <n v="36.700000000000003"/>
    <s v="Raabin_WBC"/>
    <s v="Wright"/>
    <s v="Olympus_BX51"/>
    <n v="100"/>
    <n v="512"/>
    <n v="9.5299999999999996E-2"/>
    <n v="0.93400000000000005"/>
    <n v="0.92620000000000002"/>
    <n v="-7.8000000000000291E-3"/>
  </r>
  <r>
    <s v="CELL_003417"/>
    <x v="2"/>
    <x v="1"/>
    <s v="Normal_RBC"/>
    <n v="7.56"/>
    <n v="0"/>
    <n v="0"/>
    <n v="1"/>
    <n v="0"/>
    <n v="0.86499999999999999"/>
    <n v="0.26700000000000002"/>
    <n v="0.59"/>
    <n v="1"/>
    <n v="0.95399999999999996"/>
    <n v="192"/>
    <n v="48"/>
    <n v="241"/>
    <n v="135"/>
    <n v="112"/>
    <n v="94.509803921568619"/>
    <n v="52.941176470588239"/>
    <n v="43.921568627450981"/>
    <n v="0.46500000000000002"/>
    <x v="1"/>
    <x v="0"/>
    <n v="5511"/>
    <n v="3.56"/>
    <n v="13.2"/>
    <n v="40.799999999999997"/>
    <n v="232383"/>
    <n v="81.7"/>
    <n v="33.700000000000003"/>
    <s v="PBC_Dataset"/>
    <s v="Wright"/>
    <s v="Zeiss_Axio"/>
    <n v="100"/>
    <n v="256"/>
    <n v="0.1366"/>
    <n v="0.82389999999999997"/>
    <n v="1"/>
    <n v="0.17610000000000003"/>
  </r>
  <r>
    <s v="CELL_002138"/>
    <x v="4"/>
    <x v="1"/>
    <s v="Normal_WBC"/>
    <n v="16.399999999999999"/>
    <n v="56.7"/>
    <n v="0.56699999999999995"/>
    <n v="0.35699999999999998"/>
    <n v="158.82352941176472"/>
    <n v="0.66"/>
    <n v="0.38400000000000001"/>
    <n v="1.02"/>
    <n v="1.8"/>
    <n v="0.75800000000000001"/>
    <n v="502"/>
    <n v="79"/>
    <n v="201"/>
    <n v="173"/>
    <n v="188"/>
    <n v="78.82352941176471"/>
    <n v="67.843137254901961"/>
    <n v="73.725490196078439"/>
    <n v="0.628"/>
    <x v="2"/>
    <x v="1"/>
    <n v="4781"/>
    <n v="5.25"/>
    <n v="14.1"/>
    <n v="44"/>
    <n v="267457"/>
    <n v="91.8"/>
    <n v="32"/>
    <s v="PBC_Dataset"/>
    <s v="Giemsa"/>
    <s v="Leica_DM2000"/>
    <n v="100"/>
    <n v="512"/>
    <n v="8.8099999999999998E-2"/>
    <n v="0.77890000000000004"/>
    <n v="0.93530000000000002"/>
    <n v="0.15639999999999998"/>
  </r>
  <r>
    <s v="CELL_002692"/>
    <x v="9"/>
    <x v="1"/>
    <s v="Normal_WBC"/>
    <n v="10.43"/>
    <n v="61.2"/>
    <n v="0.69899999999999995"/>
    <n v="0.41099999999999998"/>
    <n v="148.90510948905111"/>
    <n v="0.72399999999999998"/>
    <n v="0.35799999999999998"/>
    <n v="4.04"/>
    <n v="1.9"/>
    <n v="0.78500000000000003"/>
    <n v="348"/>
    <n v="71"/>
    <n v="213"/>
    <n v="123"/>
    <n v="174"/>
    <n v="83.529411764705884"/>
    <n v="48.235294117647058"/>
    <n v="68.235294117647058"/>
    <n v="0.83399999999999996"/>
    <x v="1"/>
    <x v="1"/>
    <n v="12232"/>
    <n v="4.7699999999999996"/>
    <n v="15.1"/>
    <n v="28.9"/>
    <n v="302928"/>
    <n v="99.8"/>
    <n v="32.700000000000003"/>
    <s v="PBC_Dataset"/>
    <s v="Wright"/>
    <s v="Olympus_BX51"/>
    <n v="60"/>
    <n v="256"/>
    <n v="0.17649999999999999"/>
    <n v="0.82230000000000003"/>
    <n v="1"/>
    <n v="0.17769999999999997"/>
  </r>
  <r>
    <s v="CELL_005514"/>
    <x v="11"/>
    <x v="0"/>
    <s v="Infection"/>
    <n v="12.41"/>
    <n v="58"/>
    <n v="0.63500000000000001"/>
    <n v="0.42799999999999999"/>
    <n v="135.51401869158877"/>
    <n v="0.73899999999999999"/>
    <n v="0.33600000000000002"/>
    <n v="4.75"/>
    <n v="3.2"/>
    <n v="0.77100000000000002"/>
    <n v="292"/>
    <n v="67"/>
    <n v="202"/>
    <n v="158"/>
    <n v="179"/>
    <n v="79.215686274509807"/>
    <n v="61.96078431372549"/>
    <n v="70.196078431372541"/>
    <n v="0.70099999999999996"/>
    <x v="1"/>
    <x v="0"/>
    <n v="11244"/>
    <n v="5.96"/>
    <n v="12.4"/>
    <n v="36.9"/>
    <n v="305597"/>
    <n v="79.7"/>
    <n v="32.1"/>
    <s v="CytoData"/>
    <s v="May_Grunwald_Giemsa"/>
    <s v="Leica_DM2000"/>
    <n v="60"/>
    <n v="360"/>
    <n v="0.72799999999999998"/>
    <n v="0.84850000000000003"/>
    <n v="0.7026"/>
    <n v="-0.14590000000000003"/>
  </r>
  <r>
    <s v="CELL_005210"/>
    <x v="14"/>
    <x v="0"/>
    <s v="Anemia"/>
    <n v="9.5500000000000007"/>
    <n v="0"/>
    <n v="0"/>
    <n v="1"/>
    <n v="0"/>
    <n v="0.88700000000000001"/>
    <n v="0.157"/>
    <n v="0.51"/>
    <n v="1"/>
    <n v="0.88400000000000001"/>
    <n v="190"/>
    <n v="62"/>
    <n v="218"/>
    <n v="131"/>
    <n v="134"/>
    <n v="85.490196078431367"/>
    <n v="51.372549019607838"/>
    <n v="52.549019607843142"/>
    <n v="0.52200000000000002"/>
    <x v="1"/>
    <x v="0"/>
    <n v="7079"/>
    <n v="4.4000000000000004"/>
    <n v="15"/>
    <n v="39.4"/>
    <n v="322946"/>
    <n v="98.3"/>
    <n v="34.6"/>
    <s v="Raabin_WBC"/>
    <s v="May_Grunwald_Giemsa"/>
    <s v="Olympus_BX51"/>
    <n v="40"/>
    <n v="224"/>
    <n v="0.85089999999999999"/>
    <n v="0.75139999999999996"/>
    <n v="0.87390000000000001"/>
    <n v="0.12250000000000005"/>
  </r>
  <r>
    <s v="CELL_001682"/>
    <x v="5"/>
    <x v="1"/>
    <s v="Normal_WBC"/>
    <n v="7.23"/>
    <n v="77.7"/>
    <n v="0.88400000000000001"/>
    <n v="0.16700000000000001"/>
    <n v="465.26946107784431"/>
    <n v="0.93400000000000005"/>
    <n v="0.222"/>
    <n v="1.04"/>
    <n v="1"/>
    <n v="0.95699999999999996"/>
    <n v="284"/>
    <n v="46"/>
    <n v="204"/>
    <n v="147"/>
    <n v="195"/>
    <n v="80"/>
    <n v="57.647058823529406"/>
    <n v="76.470588235294116"/>
    <n v="0.73399999999999999"/>
    <x v="1"/>
    <x v="1"/>
    <n v="10039"/>
    <n v="2.79"/>
    <n v="12.9"/>
    <n v="44.7"/>
    <n v="393465"/>
    <n v="109"/>
    <n v="32.700000000000003"/>
    <s v="PBC_Dataset"/>
    <s v="Giemsa"/>
    <s v="Olympus_BX51"/>
    <n v="60"/>
    <n v="512"/>
    <n v="0.1263"/>
    <n v="0.91439999999999999"/>
    <n v="0.9506"/>
    <n v="3.620000000000001E-2"/>
  </r>
  <r>
    <s v="CELL_004768"/>
    <x v="12"/>
    <x v="0"/>
    <s v="Anemia"/>
    <n v="4.0999999999999996"/>
    <n v="0"/>
    <n v="0"/>
    <n v="1"/>
    <n v="0"/>
    <n v="0.39900000000000002"/>
    <n v="0.81299999999999994"/>
    <n v="0.66"/>
    <n v="1"/>
    <n v="0.71799999999999997"/>
    <n v="75"/>
    <n v="30"/>
    <n v="235"/>
    <n v="135"/>
    <n v="128"/>
    <n v="92.156862745098039"/>
    <n v="52.941176470588239"/>
    <n v="50.196078431372548"/>
    <n v="0.52300000000000002"/>
    <x v="1"/>
    <x v="1"/>
    <n v="9591"/>
    <n v="5.07"/>
    <n v="8.3000000000000007"/>
    <n v="42.8"/>
    <n v="321777"/>
    <n v="84.9"/>
    <n v="34.299999999999997"/>
    <s v="CytoData"/>
    <s v="Giemsa"/>
    <s v="Zeiss_Axio"/>
    <n v="100"/>
    <n v="360"/>
    <n v="0.76700000000000002"/>
    <n v="0.83609999999999995"/>
    <n v="0.80779999999999996"/>
    <n v="-2.8299999999999992E-2"/>
  </r>
  <r>
    <s v="CELL_001444"/>
    <x v="5"/>
    <x v="1"/>
    <s v="Normal_WBC"/>
    <n v="8.6"/>
    <n v="77.8"/>
    <n v="0.95599999999999996"/>
    <n v="0.26600000000000001"/>
    <n v="292.48120300751879"/>
    <n v="0.878"/>
    <n v="0.26800000000000002"/>
    <n v="0.82"/>
    <n v="1"/>
    <n v="0.86"/>
    <n v="291"/>
    <n v="60"/>
    <n v="213"/>
    <n v="152"/>
    <n v="207"/>
    <n v="83.529411764705884"/>
    <n v="59.607843137254903"/>
    <n v="81.17647058823529"/>
    <n v="0.75900000000000001"/>
    <x v="0"/>
    <x v="1"/>
    <n v="13148"/>
    <n v="3.93"/>
    <n v="15.5"/>
    <n v="45.9"/>
    <n v="115754"/>
    <n v="96"/>
    <n v="34.1"/>
    <s v="CytoData"/>
    <s v="Giemsa"/>
    <s v="Zeiss_Axio"/>
    <n v="40"/>
    <n v="256"/>
    <n v="0.1056"/>
    <n v="1"/>
    <n v="0.92100000000000004"/>
    <n v="-7.8999999999999959E-2"/>
  </r>
  <r>
    <s v="CELL_004274"/>
    <x v="8"/>
    <x v="0"/>
    <s v="Leukemia"/>
    <n v="17.82"/>
    <n v="85.5"/>
    <n v="0.308"/>
    <n v="9.5000000000000001E-2"/>
    <n v="900"/>
    <n v="0.82299999999999995"/>
    <n v="0.32"/>
    <n v="1.0900000000000001"/>
    <n v="1.1000000000000001"/>
    <n v="0.86699999999999999"/>
    <n v="697"/>
    <n v="94"/>
    <n v="222"/>
    <n v="141"/>
    <n v="207"/>
    <n v="87.058823529411768"/>
    <n v="55.294117647058826"/>
    <n v="81.17647058823529"/>
    <n v="0.503"/>
    <x v="1"/>
    <x v="1"/>
    <n v="8226"/>
    <n v="6.01"/>
    <n v="14.6"/>
    <n v="39.5"/>
    <n v="174665"/>
    <n v="101"/>
    <n v="34.200000000000003"/>
    <s v="Raabin_WBC"/>
    <s v="May_Grunwald_Giemsa"/>
    <s v="Leica_DM2000"/>
    <n v="60"/>
    <n v="224"/>
    <n v="0.86219999999999997"/>
    <n v="0.64419999999999999"/>
    <n v="0.6855"/>
    <n v="4.1300000000000003E-2"/>
  </r>
  <r>
    <s v="CELL_003216"/>
    <x v="2"/>
    <x v="1"/>
    <s v="Normal_RBC"/>
    <n v="7.96"/>
    <n v="0"/>
    <n v="0"/>
    <n v="1"/>
    <n v="0"/>
    <n v="0.92600000000000005"/>
    <n v="0.217"/>
    <n v="0.45"/>
    <n v="1"/>
    <n v="0.92500000000000004"/>
    <n v="178"/>
    <n v="49"/>
    <n v="237"/>
    <n v="130"/>
    <n v="139"/>
    <n v="92.941176470588232"/>
    <n v="50.980392156862742"/>
    <n v="54.509803921568626"/>
    <n v="0.501"/>
    <x v="1"/>
    <x v="1"/>
    <n v="12449"/>
    <n v="6.74"/>
    <n v="12.9"/>
    <n v="37.6"/>
    <n v="282904"/>
    <n v="85.3"/>
    <n v="34.9"/>
    <s v="Raabin_WBC"/>
    <s v="Giemsa"/>
    <s v="Leica_DM2000"/>
    <n v="100"/>
    <n v="360"/>
    <n v="2.7000000000000001E-3"/>
    <n v="0.90659999999999996"/>
    <n v="0.86860000000000004"/>
    <n v="-3.7999999999999923E-2"/>
  </r>
  <r>
    <s v="CELL_001672"/>
    <x v="5"/>
    <x v="1"/>
    <s v="Normal_WBC"/>
    <n v="8.4"/>
    <n v="82.4"/>
    <n v="0.79700000000000004"/>
    <n v="0.17"/>
    <n v="484.70588235294116"/>
    <n v="0.93799999999999994"/>
    <n v="0.17399999999999999"/>
    <n v="1.33"/>
    <n v="1"/>
    <n v="0.90300000000000002"/>
    <n v="257"/>
    <n v="51"/>
    <n v="197"/>
    <n v="148"/>
    <n v="196"/>
    <n v="77.254901960784323"/>
    <n v="58.039215686274517"/>
    <n v="76.862745098039227"/>
    <n v="0.64800000000000002"/>
    <x v="2"/>
    <x v="0"/>
    <n v="6620"/>
    <n v="5.32"/>
    <n v="12"/>
    <n v="43.8"/>
    <n v="315304"/>
    <n v="107.7"/>
    <n v="31.9"/>
    <s v="PBC_Dataset"/>
    <s v="Giemsa"/>
    <s v="Olympus_BX51"/>
    <n v="60"/>
    <n v="512"/>
    <n v="5.7200000000000001E-2"/>
    <n v="0.85719999999999996"/>
    <n v="0.91010000000000002"/>
    <n v="5.2900000000000058E-2"/>
  </r>
  <r>
    <s v="CELL_004017"/>
    <x v="8"/>
    <x v="0"/>
    <s v="Leukemia"/>
    <n v="12.92"/>
    <n v="90.4"/>
    <n v="0.29499999999999998"/>
    <n v="8.2000000000000003E-2"/>
    <n v="1102.439024390244"/>
    <n v="0.747"/>
    <n v="0.248"/>
    <n v="1.18"/>
    <n v="1.1000000000000001"/>
    <n v="0.88300000000000001"/>
    <n v="865"/>
    <n v="105"/>
    <n v="243"/>
    <n v="139"/>
    <n v="197"/>
    <n v="95.294117647058812"/>
    <n v="54.509803921568626"/>
    <n v="77.254901960784323"/>
    <n v="0.61699999999999999"/>
    <x v="1"/>
    <x v="1"/>
    <n v="7189"/>
    <n v="3.25"/>
    <n v="12.9"/>
    <n v="35.299999999999997"/>
    <n v="286711"/>
    <n v="94.8"/>
    <n v="32.4"/>
    <s v="CytoData"/>
    <s v="Giemsa"/>
    <s v="Zeiss_Axio"/>
    <n v="40"/>
    <n v="256"/>
    <n v="0.86780000000000002"/>
    <n v="0.88549999999999995"/>
    <n v="0.91259999999999997"/>
    <n v="2.7100000000000013E-2"/>
  </r>
  <r>
    <s v="CELL_001180"/>
    <x v="5"/>
    <x v="1"/>
    <s v="Normal_WBC"/>
    <n v="9.41"/>
    <n v="74.099999999999994"/>
    <n v="0.82899999999999996"/>
    <n v="0.26500000000000001"/>
    <n v="279.62264150943395"/>
    <n v="0.88900000000000001"/>
    <n v="0.17"/>
    <n v="0.9"/>
    <n v="1.1000000000000001"/>
    <n v="0.93300000000000005"/>
    <n v="294"/>
    <n v="57"/>
    <n v="202"/>
    <n v="154"/>
    <n v="190"/>
    <n v="79.215686274509807"/>
    <n v="60.392156862745097"/>
    <n v="74.509803921568633"/>
    <n v="0.76500000000000001"/>
    <x v="0"/>
    <x v="0"/>
    <n v="7775"/>
    <n v="5.92"/>
    <n v="14.3"/>
    <n v="42.4"/>
    <n v="190341"/>
    <n v="80"/>
    <n v="32.1"/>
    <s v="Raabin_WBC"/>
    <s v="Wright"/>
    <s v="Leica_DM2000"/>
    <n v="100"/>
    <n v="360"/>
    <n v="5.62E-2"/>
    <n v="0.97360000000000002"/>
    <n v="0.82850000000000001"/>
    <n v="-0.14510000000000001"/>
  </r>
  <r>
    <s v="CELL_002799"/>
    <x v="9"/>
    <x v="1"/>
    <s v="Normal_WBC"/>
    <n v="10.52"/>
    <n v="58.3"/>
    <n v="0.51200000000000001"/>
    <n v="0.33"/>
    <n v="176.66666666666666"/>
    <n v="0.71099999999999997"/>
    <n v="0.35399999999999998"/>
    <n v="5.0999999999999996"/>
    <n v="1.8"/>
    <n v="0.80400000000000005"/>
    <n v="369"/>
    <n v="65"/>
    <n v="185"/>
    <n v="150"/>
    <n v="196"/>
    <n v="72.549019607843135"/>
    <n v="58.82352941176471"/>
    <n v="76.862745098039227"/>
    <n v="0.77600000000000002"/>
    <x v="2"/>
    <x v="1"/>
    <n v="8864"/>
    <n v="4.17"/>
    <n v="12.9"/>
    <n v="38.1"/>
    <n v="408738"/>
    <n v="87.8"/>
    <n v="34.4"/>
    <s v="PBC_Dataset"/>
    <s v="Giemsa"/>
    <s v="Leica_DM2000"/>
    <n v="40"/>
    <n v="256"/>
    <n v="0.105"/>
    <n v="0.8891"/>
    <n v="0.81"/>
    <n v="-7.9099999999999948E-2"/>
  </r>
  <r>
    <s v="CELL_001693"/>
    <x v="5"/>
    <x v="1"/>
    <s v="Normal_WBC"/>
    <n v="8.4700000000000006"/>
    <n v="87.8"/>
    <n v="0.77100000000000002"/>
    <n v="0.30399999999999999"/>
    <n v="288.81578947368422"/>
    <n v="0.88300000000000001"/>
    <n v="0.20399999999999999"/>
    <n v="0.95"/>
    <n v="1"/>
    <n v="0.94599999999999995"/>
    <n v="178"/>
    <n v="58"/>
    <n v="176"/>
    <n v="166"/>
    <n v="206"/>
    <n v="69.019607843137251"/>
    <n v="65.098039215686271"/>
    <n v="80.784313725490193"/>
    <n v="0.72199999999999998"/>
    <x v="1"/>
    <x v="1"/>
    <n v="7520"/>
    <n v="6.13"/>
    <n v="10.3"/>
    <n v="37.5"/>
    <n v="182927"/>
    <n v="94.5"/>
    <n v="33.9"/>
    <s v="PBC_Dataset"/>
    <s v="Wright"/>
    <s v="Leica_DM2000"/>
    <n v="100"/>
    <n v="224"/>
    <n v="6.54E-2"/>
    <n v="0.95979999999999999"/>
    <n v="0.9597"/>
    <n v="-9.9999999999988987E-5"/>
  </r>
  <r>
    <s v="CELL_004337"/>
    <x v="13"/>
    <x v="0"/>
    <s v="Leukemia"/>
    <n v="11.84"/>
    <n v="80"/>
    <n v="0.32500000000000001"/>
    <n v="0.183"/>
    <n v="437.15846994535519"/>
    <n v="0.871"/>
    <n v="0.23899999999999999"/>
    <n v="0.26"/>
    <n v="1"/>
    <n v="0.88700000000000001"/>
    <n v="627"/>
    <n v="89"/>
    <n v="220"/>
    <n v="157"/>
    <n v="199"/>
    <n v="86.274509803921575"/>
    <n v="61.568627450980394"/>
    <n v="78.039215686274517"/>
    <n v="0.71499999999999997"/>
    <x v="1"/>
    <x v="0"/>
    <n v="7173"/>
    <n v="4.92"/>
    <n v="11.4"/>
    <n v="29.9"/>
    <n v="208161"/>
    <n v="88.2"/>
    <n v="31.5"/>
    <s v="Raabin_WBC"/>
    <s v="Wright"/>
    <s v="Olympus_BX51"/>
    <n v="100"/>
    <n v="360"/>
    <n v="0.93469999999999998"/>
    <n v="0.65559999999999996"/>
    <n v="0.82040000000000002"/>
    <n v="0.16480000000000006"/>
  </r>
  <r>
    <s v="CELL_004685"/>
    <x v="12"/>
    <x v="0"/>
    <s v="Anemia"/>
    <n v="3.81"/>
    <n v="0"/>
    <n v="0"/>
    <n v="1"/>
    <n v="0"/>
    <n v="0.56299999999999994"/>
    <n v="0.93100000000000005"/>
    <n v="0.41"/>
    <n v="1"/>
    <n v="0.66400000000000003"/>
    <n v="48"/>
    <n v="31"/>
    <n v="221"/>
    <n v="110"/>
    <n v="128"/>
    <n v="86.666666666666671"/>
    <n v="43.137254901960787"/>
    <n v="50.196078431372548"/>
    <n v="0.51600000000000001"/>
    <x v="0"/>
    <x v="1"/>
    <n v="10905"/>
    <n v="6.38"/>
    <n v="16.5"/>
    <n v="34.4"/>
    <n v="55379"/>
    <n v="73.2"/>
    <n v="31.4"/>
    <s v="CytoData"/>
    <s v="Giemsa"/>
    <s v="Olympus_BX51"/>
    <n v="60"/>
    <n v="512"/>
    <n v="0.81459999999999999"/>
    <n v="0.63"/>
    <n v="0.84179999999999999"/>
    <n v="0.21179999999999999"/>
  </r>
  <r>
    <s v="CELL_003636"/>
    <x v="2"/>
    <x v="1"/>
    <s v="Normal_RBC"/>
    <n v="7.19"/>
    <n v="0"/>
    <n v="0"/>
    <n v="1"/>
    <n v="0"/>
    <n v="0.94699999999999995"/>
    <n v="0.11799999999999999"/>
    <n v="0.5"/>
    <n v="1"/>
    <n v="0.94"/>
    <n v="227"/>
    <n v="46"/>
    <n v="217"/>
    <n v="124"/>
    <n v="131"/>
    <n v="85.098039215686271"/>
    <n v="48.627450980392155"/>
    <n v="51.372549019607838"/>
    <n v="0.52100000000000002"/>
    <x v="2"/>
    <x v="0"/>
    <n v="5915"/>
    <n v="3.6"/>
    <n v="11.6"/>
    <n v="47.1"/>
    <n v="297690"/>
    <n v="83.6"/>
    <n v="33.1"/>
    <s v="Raabin_WBC"/>
    <s v="May_Grunwald_Giemsa"/>
    <s v="Olympus_BX51"/>
    <n v="100"/>
    <n v="256"/>
    <n v="7.0800000000000002E-2"/>
    <n v="0.82589999999999997"/>
    <n v="0.90369999999999995"/>
    <n v="7.779999999999998E-2"/>
  </r>
  <r>
    <s v="CELL_000373"/>
    <x v="1"/>
    <x v="1"/>
    <s v="Normal_WBC"/>
    <n v="11.06"/>
    <n v="53.2"/>
    <n v="0.53900000000000003"/>
    <n v="0.44900000000000001"/>
    <n v="118.48552338530067"/>
    <n v="0.72699999999999998"/>
    <n v="0.36199999999999999"/>
    <n v="2.3199999999999998"/>
    <n v="3.7"/>
    <n v="0.67700000000000005"/>
    <n v="405"/>
    <n v="79"/>
    <n v="194"/>
    <n v="170"/>
    <n v="202"/>
    <n v="76.078431372549019"/>
    <n v="66.666666666666657"/>
    <n v="79.215686274509807"/>
    <n v="0.41799999999999998"/>
    <x v="1"/>
    <x v="0"/>
    <n v="6621"/>
    <n v="3.43"/>
    <n v="14.8"/>
    <n v="38.5"/>
    <n v="35697"/>
    <n v="74.099999999999994"/>
    <n v="34.299999999999997"/>
    <s v="PBC_Dataset"/>
    <s v="May_Grunwald_Giemsa"/>
    <s v="Olympus_BX51"/>
    <n v="100"/>
    <n v="224"/>
    <n v="0.16739999999999999"/>
    <n v="0.91659999999999997"/>
    <n v="1"/>
    <n v="8.340000000000003E-2"/>
  </r>
  <r>
    <s v="CELL_003056"/>
    <x v="2"/>
    <x v="1"/>
    <s v="Normal_RBC"/>
    <n v="9.0299999999999994"/>
    <n v="0"/>
    <n v="0"/>
    <n v="1"/>
    <n v="0"/>
    <n v="0.91800000000000004"/>
    <n v="0.11600000000000001"/>
    <n v="0.3"/>
    <n v="1"/>
    <n v="0.94799999999999995"/>
    <n v="188"/>
    <n v="52"/>
    <n v="230"/>
    <n v="118"/>
    <n v="134"/>
    <n v="90.196078431372555"/>
    <n v="46.274509803921568"/>
    <n v="52.549019607843142"/>
    <n v="0.52800000000000002"/>
    <x v="1"/>
    <x v="1"/>
    <n v="3201"/>
    <n v="4.62"/>
    <n v="12.2"/>
    <n v="37.700000000000003"/>
    <n v="223735"/>
    <n v="76.599999999999994"/>
    <n v="32.799999999999997"/>
    <s v="Raabin_WBC"/>
    <s v="Giemsa"/>
    <s v="Leica_DM2000"/>
    <n v="100"/>
    <n v="512"/>
    <n v="6.3600000000000004E-2"/>
    <n v="0.96630000000000005"/>
    <n v="0.88029999999999997"/>
    <n v="-8.6000000000000076E-2"/>
  </r>
  <r>
    <s v="CELL_005773"/>
    <x v="6"/>
    <x v="0"/>
    <s v="Artefact"/>
    <n v="7.58"/>
    <n v="97.4"/>
    <n v="0.78800000000000003"/>
    <n v="0.21099999999999999"/>
    <n v="461.61137440758296"/>
    <n v="0.45400000000000001"/>
    <n v="0.503"/>
    <n v="1.28"/>
    <n v="1"/>
    <n v="0.63"/>
    <n v="325"/>
    <n v="72"/>
    <n v="196"/>
    <n v="124"/>
    <n v="179"/>
    <n v="76.862745098039227"/>
    <n v="48.627450980392155"/>
    <n v="70.196078431372541"/>
    <n v="0.78700000000000003"/>
    <x v="0"/>
    <x v="0"/>
    <n v="6763"/>
    <n v="4.57"/>
    <n v="15.4"/>
    <n v="46.9"/>
    <n v="224786"/>
    <n v="95.7"/>
    <n v="33.1"/>
    <s v="Raabin_WBC"/>
    <s v="May_Grunwald_Giemsa"/>
    <s v="Leica_DM2000"/>
    <n v="100"/>
    <n v="512"/>
    <n v="0.78559999999999997"/>
    <n v="0.64290000000000003"/>
    <n v="0.85950000000000004"/>
    <n v="0.21660000000000001"/>
  </r>
  <r>
    <s v="CELL_001917"/>
    <x v="5"/>
    <x v="1"/>
    <s v="Normal_WBC"/>
    <n v="9.39"/>
    <n v="82"/>
    <n v="0.876"/>
    <n v="0.20300000000000001"/>
    <n v="403.94088669950736"/>
    <n v="0.89600000000000002"/>
    <n v="0.20499999999999999"/>
    <n v="0.97"/>
    <n v="1"/>
    <n v="0.878"/>
    <n v="261"/>
    <n v="56"/>
    <n v="212"/>
    <n v="150"/>
    <n v="191"/>
    <n v="83.137254901960787"/>
    <n v="58.82352941176471"/>
    <n v="74.901960784313729"/>
    <n v="0.70199999999999996"/>
    <x v="2"/>
    <x v="0"/>
    <n v="6880"/>
    <n v="5.52"/>
    <n v="14.2"/>
    <n v="50.3"/>
    <n v="307531"/>
    <n v="81.5"/>
    <n v="36.4"/>
    <s v="Raabin_WBC"/>
    <s v="Giemsa"/>
    <s v="Olympus_BX51"/>
    <n v="40"/>
    <n v="224"/>
    <n v="0.09"/>
    <n v="0.89610000000000001"/>
    <n v="0.86429999999999996"/>
    <n v="-3.180000000000005E-2"/>
  </r>
  <r>
    <s v="CELL_001358"/>
    <x v="5"/>
    <x v="1"/>
    <s v="Normal_WBC"/>
    <n v="9.2200000000000006"/>
    <n v="85.6"/>
    <n v="0.88700000000000001"/>
    <n v="0.22800000000000001"/>
    <n v="375.43859649122805"/>
    <n v="0.89100000000000001"/>
    <n v="0.151"/>
    <n v="1.04"/>
    <n v="1"/>
    <n v="0.92300000000000004"/>
    <n v="223"/>
    <n v="54"/>
    <n v="204"/>
    <n v="146"/>
    <n v="184"/>
    <n v="80"/>
    <n v="57.254901960784309"/>
    <n v="72.156862745098039"/>
    <n v="0.67300000000000004"/>
    <x v="1"/>
    <x v="0"/>
    <n v="6318"/>
    <n v="5.72"/>
    <n v="13.1"/>
    <n v="44.2"/>
    <n v="223903"/>
    <n v="77.400000000000006"/>
    <n v="34.299999999999997"/>
    <s v="PBC_Dataset"/>
    <s v="Giemsa"/>
    <s v="Zeiss_Axio"/>
    <n v="60"/>
    <n v="512"/>
    <n v="4.6300000000000001E-2"/>
    <n v="0.89139999999999997"/>
    <n v="0.98250000000000004"/>
    <n v="9.110000000000007E-2"/>
  </r>
  <r>
    <s v="CELL_001826"/>
    <x v="5"/>
    <x v="1"/>
    <s v="Normal_WBC"/>
    <n v="8.64"/>
    <n v="73.900000000000006"/>
    <n v="0.83099999999999996"/>
    <n v="0.16400000000000001"/>
    <n v="450.60975609756099"/>
    <n v="0.877"/>
    <n v="0.13"/>
    <n v="1.29"/>
    <n v="1"/>
    <n v="0.93"/>
    <n v="262"/>
    <n v="59"/>
    <n v="182"/>
    <n v="182"/>
    <n v="199"/>
    <n v="71.372549019607845"/>
    <n v="71.372549019607845"/>
    <n v="78.039215686274517"/>
    <n v="0.82199999999999995"/>
    <x v="1"/>
    <x v="1"/>
    <n v="6334"/>
    <n v="6.19"/>
    <n v="13.2"/>
    <n v="39.6"/>
    <n v="258186"/>
    <n v="120"/>
    <n v="32.700000000000003"/>
    <s v="PBC_Dataset"/>
    <s v="Wright"/>
    <s v="Leica_DM2000"/>
    <n v="60"/>
    <n v="512"/>
    <n v="5.96E-2"/>
    <n v="0.89949999999999997"/>
    <n v="0.84230000000000005"/>
    <n v="-5.7199999999999918E-2"/>
  </r>
  <r>
    <s v="CELL_000787"/>
    <x v="1"/>
    <x v="1"/>
    <s v="Normal_WBC"/>
    <n v="9.2799999999999994"/>
    <n v="56.7"/>
    <n v="0.61699999999999999"/>
    <n v="0.55200000000000005"/>
    <n v="102.71739130434783"/>
    <n v="0.69199999999999995"/>
    <n v="0.47599999999999998"/>
    <n v="4.0199999999999996"/>
    <n v="2.2999999999999998"/>
    <n v="0.84399999999999997"/>
    <n v="450"/>
    <n v="69"/>
    <n v="202"/>
    <n v="170"/>
    <n v="175"/>
    <n v="79.215686274509807"/>
    <n v="66.666666666666657"/>
    <n v="68.627450980392155"/>
    <n v="0.63500000000000001"/>
    <x v="1"/>
    <x v="1"/>
    <n v="9031"/>
    <n v="4.99"/>
    <n v="12.5"/>
    <n v="39.4"/>
    <n v="257268"/>
    <n v="85"/>
    <n v="32.9"/>
    <s v="Raabin_WBC"/>
    <s v="Giemsa"/>
    <s v="Olympus_BX51"/>
    <n v="40"/>
    <n v="360"/>
    <n v="0"/>
    <n v="0.86809999999999998"/>
    <n v="0.90449999999999997"/>
    <n v="3.6399999999999988E-2"/>
  </r>
  <r>
    <s v="CELL_000470"/>
    <x v="1"/>
    <x v="1"/>
    <s v="Normal_WBC"/>
    <n v="10.59"/>
    <n v="46.6"/>
    <n v="0.503"/>
    <n v="0.47399999999999998"/>
    <n v="98.312236286919841"/>
    <n v="0.73599999999999999"/>
    <n v="0.35199999999999998"/>
    <n v="4.26"/>
    <n v="2.4"/>
    <n v="0.78200000000000003"/>
    <n v="514"/>
    <n v="71"/>
    <n v="199"/>
    <n v="177"/>
    <n v="185"/>
    <n v="78.039215686274517"/>
    <n v="69.411764705882348"/>
    <n v="72.549019607843135"/>
    <n v="0.626"/>
    <x v="1"/>
    <x v="1"/>
    <n v="7480"/>
    <n v="3.85"/>
    <n v="12.5"/>
    <n v="37"/>
    <n v="186600"/>
    <n v="82.6"/>
    <n v="33.799999999999997"/>
    <s v="CytoData"/>
    <s v="Wright"/>
    <s v="Olympus_BX51"/>
    <n v="40"/>
    <n v="224"/>
    <n v="0"/>
    <n v="0.90720000000000001"/>
    <n v="0.98380000000000001"/>
    <n v="7.6600000000000001E-2"/>
  </r>
  <r>
    <s v="CELL_000141"/>
    <x v="1"/>
    <x v="1"/>
    <s v="Normal_WBC"/>
    <n v="11.86"/>
    <n v="63"/>
    <n v="0.60399999999999998"/>
    <n v="0.46800000000000003"/>
    <n v="134.61538461538461"/>
    <n v="0.75600000000000001"/>
    <n v="0.33300000000000002"/>
    <n v="3.9"/>
    <n v="3.6"/>
    <n v="0.71499999999999997"/>
    <n v="386"/>
    <n v="65"/>
    <n v="201"/>
    <n v="168"/>
    <n v="183"/>
    <n v="78.82352941176471"/>
    <n v="65.882352941176464"/>
    <n v="71.764705882352942"/>
    <n v="0.64500000000000002"/>
    <x v="1"/>
    <x v="1"/>
    <n v="10283"/>
    <n v="4.47"/>
    <n v="10.4"/>
    <n v="50.2"/>
    <n v="235366"/>
    <n v="83"/>
    <n v="34.200000000000003"/>
    <s v="CytoData"/>
    <s v="May_Grunwald_Giemsa"/>
    <s v="Zeiss_Axio"/>
    <n v="60"/>
    <n v="360"/>
    <n v="0.10050000000000001"/>
    <n v="0.92310000000000003"/>
    <n v="0.89929999999999999"/>
    <n v="-2.3800000000000043E-2"/>
  </r>
  <r>
    <s v="CELL_000789"/>
    <x v="1"/>
    <x v="1"/>
    <s v="Normal_WBC"/>
    <n v="12.11"/>
    <n v="52.6"/>
    <n v="0.53500000000000003"/>
    <n v="0.36699999999999999"/>
    <n v="143.32425068119892"/>
    <n v="0.72099999999999997"/>
    <n v="0.42"/>
    <n v="3.21"/>
    <n v="3.1"/>
    <n v="0.88600000000000001"/>
    <n v="359"/>
    <n v="69"/>
    <n v="202"/>
    <n v="169"/>
    <n v="185"/>
    <n v="79.215686274509807"/>
    <n v="66.274509803921561"/>
    <n v="72.549019607843135"/>
    <n v="0.64200000000000002"/>
    <x v="1"/>
    <x v="0"/>
    <n v="2389"/>
    <n v="3.65"/>
    <n v="12.8"/>
    <n v="51.3"/>
    <n v="168090"/>
    <n v="94.8"/>
    <n v="32.5"/>
    <s v="Raabin_WBC"/>
    <s v="Wright"/>
    <s v="Leica_DM2000"/>
    <n v="100"/>
    <n v="224"/>
    <n v="7.7700000000000005E-2"/>
    <n v="0.88719999999999999"/>
    <n v="0.96989999999999998"/>
    <n v="8.2699999999999996E-2"/>
  </r>
  <r>
    <s v="CELL_000324"/>
    <x v="1"/>
    <x v="1"/>
    <s v="Normal_WBC"/>
    <n v="10.67"/>
    <n v="61"/>
    <n v="0.50600000000000001"/>
    <n v="0.45800000000000002"/>
    <n v="133.18777292576419"/>
    <n v="0.79800000000000004"/>
    <n v="0.33300000000000002"/>
    <n v="3.93"/>
    <n v="2.8"/>
    <n v="0.83299999999999996"/>
    <n v="432"/>
    <n v="71"/>
    <n v="190"/>
    <n v="173"/>
    <n v="196"/>
    <n v="74.509803921568633"/>
    <n v="67.843137254901961"/>
    <n v="76.862745098039227"/>
    <n v="0.60299999999999998"/>
    <x v="2"/>
    <x v="0"/>
    <n v="8768"/>
    <n v="3.92"/>
    <n v="15.3"/>
    <n v="39.200000000000003"/>
    <n v="317281"/>
    <n v="88.8"/>
    <n v="33.700000000000003"/>
    <s v="PBC_Dataset"/>
    <s v="Giemsa"/>
    <s v="Olympus_BX51"/>
    <n v="100"/>
    <n v="360"/>
    <n v="7.9500000000000001E-2"/>
    <n v="0.92030000000000001"/>
    <n v="0.89049999999999996"/>
    <n v="-2.9800000000000049E-2"/>
  </r>
  <r>
    <s v="CELL_005480"/>
    <x v="11"/>
    <x v="0"/>
    <s v="Infection"/>
    <n v="13.39"/>
    <n v="56.4"/>
    <n v="0.58499999999999996"/>
    <n v="0.41099999999999998"/>
    <n v="137.22627737226279"/>
    <n v="0.71899999999999997"/>
    <n v="0.28899999999999998"/>
    <n v="4.83"/>
    <n v="3.8"/>
    <n v="0.78400000000000003"/>
    <n v="430"/>
    <n v="81"/>
    <n v="210"/>
    <n v="162"/>
    <n v="207"/>
    <n v="82.35294117647058"/>
    <n v="63.529411764705877"/>
    <n v="81.17647058823529"/>
    <n v="0.755"/>
    <x v="1"/>
    <x v="0"/>
    <n v="12088"/>
    <n v="4.1399999999999997"/>
    <n v="15.7"/>
    <n v="50"/>
    <n v="248848"/>
    <n v="89.2"/>
    <n v="34.200000000000003"/>
    <s v="PBC_Dataset"/>
    <s v="Wright"/>
    <s v="Olympus_BX51"/>
    <n v="60"/>
    <n v="512"/>
    <n v="0.87119999999999997"/>
    <n v="0.6663"/>
    <n v="0.82389999999999997"/>
    <n v="0.15759999999999996"/>
  </r>
  <r>
    <s v="CELL_000051"/>
    <x v="1"/>
    <x v="1"/>
    <s v="Normal_WBC"/>
    <n v="11.06"/>
    <n v="58.7"/>
    <n v="0.505"/>
    <n v="0.42199999999999999"/>
    <n v="139.09952606635073"/>
    <n v="0.84199999999999997"/>
    <n v="0.35"/>
    <n v="3"/>
    <n v="4.2"/>
    <n v="0.9"/>
    <n v="452"/>
    <n v="66"/>
    <n v="202"/>
    <n v="161"/>
    <n v="189"/>
    <n v="79.215686274509807"/>
    <n v="63.13725490196078"/>
    <n v="74.117647058823536"/>
    <n v="0.58099999999999996"/>
    <x v="1"/>
    <x v="1"/>
    <n v="8807"/>
    <n v="5.68"/>
    <n v="16.399999999999999"/>
    <n v="53.9"/>
    <n v="124053"/>
    <n v="75.3"/>
    <n v="34.5"/>
    <s v="CytoData"/>
    <s v="Wright"/>
    <s v="Olympus_BX51"/>
    <n v="60"/>
    <n v="224"/>
    <n v="3.56E-2"/>
    <n v="0.86399999999999999"/>
    <n v="0.85209999999999997"/>
    <n v="-1.1900000000000022E-2"/>
  </r>
  <r>
    <s v="CELL_000715"/>
    <x v="1"/>
    <x v="1"/>
    <s v="Normal_WBC"/>
    <n v="11.74"/>
    <n v="52.2"/>
    <n v="0.49399999999999999"/>
    <n v="0.45"/>
    <n v="116"/>
    <n v="0.76600000000000001"/>
    <n v="0.34899999999999998"/>
    <n v="2.5499999999999998"/>
    <n v="2.5"/>
    <n v="0.80600000000000005"/>
    <n v="399"/>
    <n v="70"/>
    <n v="208"/>
    <n v="152"/>
    <n v="181"/>
    <n v="81.568627450980387"/>
    <n v="59.607843137254903"/>
    <n v="70.980392156862749"/>
    <n v="0.59"/>
    <x v="1"/>
    <x v="1"/>
    <n v="10809"/>
    <n v="4.6100000000000003"/>
    <n v="13.4"/>
    <n v="30.5"/>
    <n v="191610"/>
    <n v="87.7"/>
    <n v="33.700000000000003"/>
    <s v="PBC_Dataset"/>
    <s v="Giemsa"/>
    <s v="Olympus_BX51"/>
    <n v="100"/>
    <n v="224"/>
    <n v="1.9199999999999998E-2"/>
    <n v="0.90849999999999997"/>
    <n v="1"/>
    <n v="9.1500000000000026E-2"/>
  </r>
  <r>
    <s v="CELL_005276"/>
    <x v="0"/>
    <x v="0"/>
    <s v="Infection"/>
    <n v="13.96"/>
    <n v="61.8"/>
    <n v="0.59799999999999998"/>
    <n v="0.36099999999999999"/>
    <n v="171.19113573407202"/>
    <n v="0.70099999999999996"/>
    <n v="0.36699999999999999"/>
    <n v="3.09"/>
    <n v="6.4"/>
    <n v="0.74399999999999999"/>
    <n v="357"/>
    <n v="80"/>
    <n v="201"/>
    <n v="157"/>
    <n v="171"/>
    <n v="78.82352941176471"/>
    <n v="61.568627450980394"/>
    <n v="67.058823529411754"/>
    <n v="0.65300000000000002"/>
    <x v="1"/>
    <x v="1"/>
    <n v="4823"/>
    <n v="5.98"/>
    <n v="16.2"/>
    <n v="54.5"/>
    <n v="322482"/>
    <n v="96.4"/>
    <n v="33.700000000000003"/>
    <s v="CytoData"/>
    <s v="Wright"/>
    <s v="Olympus_BX51"/>
    <n v="100"/>
    <n v="224"/>
    <n v="0.85919999999999996"/>
    <n v="0.87770000000000004"/>
    <n v="0.72619999999999996"/>
    <n v="-0.15150000000000008"/>
  </r>
  <r>
    <s v="CELL_002841"/>
    <x v="2"/>
    <x v="1"/>
    <s v="Normal_RBC"/>
    <n v="7.25"/>
    <n v="0"/>
    <n v="0"/>
    <n v="1"/>
    <n v="0"/>
    <n v="0.88200000000000001"/>
    <n v="0.14799999999999999"/>
    <n v="0.5"/>
    <n v="1"/>
    <n v="0.95199999999999996"/>
    <n v="150"/>
    <n v="42"/>
    <n v="225"/>
    <n v="116"/>
    <n v="134"/>
    <n v="88.235294117647058"/>
    <n v="45.490196078431374"/>
    <n v="52.549019607843142"/>
    <n v="0.53400000000000003"/>
    <x v="1"/>
    <x v="0"/>
    <n v="5483"/>
    <n v="5.61"/>
    <n v="13.9"/>
    <n v="41"/>
    <n v="225387"/>
    <n v="89"/>
    <n v="33.9"/>
    <s v="Raabin_WBC"/>
    <s v="Wright"/>
    <s v="Leica_DM2000"/>
    <n v="100"/>
    <n v="256"/>
    <n v="0.12570000000000001"/>
    <n v="0.83230000000000004"/>
    <n v="0.85199999999999998"/>
    <n v="1.969999999999994E-2"/>
  </r>
  <r>
    <s v="CELL_002447"/>
    <x v="10"/>
    <x v="1"/>
    <s v="Normal_WBC"/>
    <n v="14.64"/>
    <n v="50.3"/>
    <n v="0.66200000000000003"/>
    <n v="0.55100000000000005"/>
    <n v="91.288566243194182"/>
    <n v="0.754"/>
    <n v="0.51200000000000001"/>
    <n v="4.95"/>
    <n v="2.1"/>
    <n v="0.82599999999999996"/>
    <n v="474"/>
    <n v="80"/>
    <n v="255"/>
    <n v="132"/>
    <n v="158"/>
    <n v="100"/>
    <n v="51.764705882352949"/>
    <n v="61.96078431372549"/>
    <n v="0.622"/>
    <x v="2"/>
    <x v="1"/>
    <n v="8970"/>
    <n v="5.01"/>
    <n v="13.3"/>
    <n v="43.1"/>
    <n v="362255"/>
    <n v="68.099999999999994"/>
    <n v="32.799999999999997"/>
    <s v="Raabin_WBC"/>
    <s v="May_Grunwald_Giemsa"/>
    <s v="Zeiss_Axio"/>
    <n v="100"/>
    <n v="256"/>
    <n v="0.19420000000000001"/>
    <n v="0.92049999999999998"/>
    <n v="0.87290000000000001"/>
    <n v="-4.7599999999999976E-2"/>
  </r>
  <r>
    <s v="CELL_005655"/>
    <x v="3"/>
    <x v="0"/>
    <s v="Infection"/>
    <n v="13.46"/>
    <n v="70.5"/>
    <n v="0.622"/>
    <n v="0.28799999999999998"/>
    <n v="244.79166666666669"/>
    <n v="0.874"/>
    <n v="0.47499999999999998"/>
    <n v="0.98"/>
    <n v="1"/>
    <n v="0.82699999999999996"/>
    <n v="484"/>
    <n v="87"/>
    <n v="191"/>
    <n v="157"/>
    <n v="196"/>
    <n v="74.901960784313729"/>
    <n v="61.568627450980394"/>
    <n v="76.862745098039227"/>
    <n v="0.65"/>
    <x v="2"/>
    <x v="0"/>
    <n v="6430"/>
    <n v="6.53"/>
    <n v="13"/>
    <n v="50.3"/>
    <n v="339739"/>
    <n v="92.1"/>
    <n v="34.700000000000003"/>
    <s v="Raabin_WBC"/>
    <s v="May_Grunwald_Giemsa"/>
    <s v="Olympus_BX51"/>
    <n v="100"/>
    <n v="360"/>
    <n v="0.71699999999999997"/>
    <n v="0.96120000000000005"/>
    <n v="0.6472"/>
    <n v="-0.31400000000000006"/>
  </r>
  <r>
    <s v="CELL_003189"/>
    <x v="2"/>
    <x v="1"/>
    <s v="Normal_RBC"/>
    <n v="8.16"/>
    <n v="0"/>
    <n v="0"/>
    <n v="1"/>
    <n v="0"/>
    <n v="0.89500000000000002"/>
    <n v="0.17899999999999999"/>
    <n v="0.49"/>
    <n v="1"/>
    <n v="0.94199999999999995"/>
    <n v="189"/>
    <n v="53"/>
    <n v="226"/>
    <n v="142"/>
    <n v="131"/>
    <n v="88.627450980392155"/>
    <n v="55.686274509803923"/>
    <n v="51.372549019607838"/>
    <n v="0.36599999999999999"/>
    <x v="1"/>
    <x v="0"/>
    <n v="7477"/>
    <n v="4.93"/>
    <n v="12.4"/>
    <n v="33.200000000000003"/>
    <n v="239211"/>
    <n v="89.1"/>
    <n v="33.4"/>
    <s v="Raabin_WBC"/>
    <s v="Giemsa"/>
    <s v="Leica_DM2000"/>
    <n v="40"/>
    <n v="256"/>
    <n v="8.09E-2"/>
    <n v="0.95230000000000004"/>
    <n v="0.91410000000000002"/>
    <n v="-3.8200000000000012E-2"/>
  </r>
  <r>
    <s v="CELL_005191"/>
    <x v="14"/>
    <x v="0"/>
    <s v="Anemia"/>
    <n v="8.32"/>
    <n v="0"/>
    <n v="0"/>
    <n v="1"/>
    <n v="0"/>
    <n v="0.91900000000000004"/>
    <n v="0.182"/>
    <n v="0.89"/>
    <n v="1"/>
    <n v="0.91"/>
    <n v="205"/>
    <n v="45"/>
    <n v="228"/>
    <n v="138"/>
    <n v="141"/>
    <n v="89.411764705882362"/>
    <n v="54.117647058823529"/>
    <n v="55.294117647058826"/>
    <n v="0.504"/>
    <x v="1"/>
    <x v="0"/>
    <n v="3151"/>
    <n v="5"/>
    <n v="14.1"/>
    <n v="40.1"/>
    <n v="50404"/>
    <n v="97.1"/>
    <n v="33"/>
    <s v="PBC_Dataset"/>
    <s v="Giemsa"/>
    <s v="Zeiss_Axio"/>
    <n v="100"/>
    <n v="360"/>
    <n v="0.8488"/>
    <n v="0.75129999999999997"/>
    <n v="0.75600000000000001"/>
    <n v="4.7000000000000375E-3"/>
  </r>
  <r>
    <s v="CELL_005833"/>
    <x v="18"/>
    <x v="0"/>
    <s v="Artefact"/>
    <n v="6.24"/>
    <n v="28.7"/>
    <n v="0.123"/>
    <n v="0.97599999999999998"/>
    <n v="29.405737704918032"/>
    <n v="0.121"/>
    <n v="0.753"/>
    <n v="2.36"/>
    <n v="1"/>
    <n v="0.629"/>
    <n v="321"/>
    <n v="52"/>
    <n v="238"/>
    <n v="92"/>
    <n v="149"/>
    <n v="93.333333333333329"/>
    <n v="36.078431372549019"/>
    <n v="58.431372549019613"/>
    <n v="0.497"/>
    <x v="0"/>
    <x v="1"/>
    <n v="6967"/>
    <n v="4.72"/>
    <n v="15.5"/>
    <n v="31.8"/>
    <n v="319873"/>
    <n v="72.5"/>
    <n v="34.6"/>
    <s v="CytoData"/>
    <s v="May_Grunwald_Giemsa"/>
    <s v="Zeiss_Axio"/>
    <n v="40"/>
    <n v="256"/>
    <n v="0.92920000000000003"/>
    <n v="0.90580000000000005"/>
    <n v="0.90129999999999999"/>
    <n v="-4.5000000000000595E-3"/>
  </r>
  <r>
    <s v="CELL_004104"/>
    <x v="8"/>
    <x v="0"/>
    <s v="Leukemia"/>
    <n v="19.059999999999999"/>
    <n v="87"/>
    <n v="0.38900000000000001"/>
    <n v="0.17100000000000001"/>
    <n v="508.77192982456137"/>
    <n v="0.875"/>
    <n v="0.30199999999999999"/>
    <n v="0.87"/>
    <n v="1.1000000000000001"/>
    <n v="0.877"/>
    <n v="454"/>
    <n v="102"/>
    <n v="157"/>
    <n v="141"/>
    <n v="204"/>
    <n v="61.568627450980394"/>
    <n v="55.294117647058826"/>
    <n v="80"/>
    <n v="0.70599999999999996"/>
    <x v="1"/>
    <x v="0"/>
    <n v="5488"/>
    <n v="5.5"/>
    <n v="14.9"/>
    <n v="40.9"/>
    <n v="261555"/>
    <n v="99.6"/>
    <n v="34.200000000000003"/>
    <s v="Raabin_WBC"/>
    <s v="Wright"/>
    <s v="Olympus_BX51"/>
    <n v="100"/>
    <n v="224"/>
    <n v="0.70930000000000004"/>
    <n v="0.81120000000000003"/>
    <n v="0.76170000000000004"/>
    <n v="-4.9499999999999988E-2"/>
  </r>
  <r>
    <s v="CELL_002667"/>
    <x v="9"/>
    <x v="1"/>
    <s v="Normal_WBC"/>
    <n v="11.42"/>
    <n v="61.9"/>
    <n v="0.73099999999999998"/>
    <n v="0.436"/>
    <n v="141.97247706422019"/>
    <n v="0.65200000000000002"/>
    <n v="0.38600000000000001"/>
    <n v="4.8899999999999997"/>
    <n v="1.8"/>
    <n v="0.77500000000000002"/>
    <n v="375"/>
    <n v="67"/>
    <n v="187"/>
    <n v="116"/>
    <n v="203"/>
    <n v="73.333333333333329"/>
    <n v="45.490196078431374"/>
    <n v="79.607843137254903"/>
    <n v="0.79600000000000004"/>
    <x v="2"/>
    <x v="1"/>
    <n v="7609"/>
    <n v="4.5199999999999996"/>
    <n v="11.9"/>
    <n v="38.4"/>
    <n v="325399"/>
    <n v="99.3"/>
    <n v="34"/>
    <s v="CytoData"/>
    <s v="Giemsa"/>
    <s v="Olympus_BX51"/>
    <n v="100"/>
    <n v="224"/>
    <n v="3.1600000000000003E-2"/>
    <n v="1"/>
    <n v="0.91579999999999995"/>
    <n v="-8.4200000000000053E-2"/>
  </r>
  <r>
    <s v="CELL_000407"/>
    <x v="1"/>
    <x v="1"/>
    <s v="Normal_WBC"/>
    <n v="11.46"/>
    <n v="59.8"/>
    <n v="0.48499999999999999"/>
    <n v="0.496"/>
    <n v="120.56451612903226"/>
    <n v="0.78"/>
    <n v="0.40799999999999997"/>
    <n v="3.2"/>
    <n v="3.9"/>
    <n v="0.69199999999999995"/>
    <n v="349"/>
    <n v="75"/>
    <n v="179"/>
    <n v="152"/>
    <n v="184"/>
    <n v="70.196078431372541"/>
    <n v="59.607843137254903"/>
    <n v="72.156862745098039"/>
    <n v="0.59199999999999997"/>
    <x v="0"/>
    <x v="0"/>
    <n v="5271"/>
    <n v="5.56"/>
    <n v="16.100000000000001"/>
    <n v="51.3"/>
    <n v="295564"/>
    <n v="97.9"/>
    <n v="33.6"/>
    <s v="PBC_Dataset"/>
    <s v="Wright"/>
    <s v="Olympus_BX51"/>
    <n v="100"/>
    <n v="224"/>
    <n v="9.9500000000000005E-2"/>
    <n v="0.82979999999999998"/>
    <n v="0.81799999999999995"/>
    <n v="-1.1800000000000033E-2"/>
  </r>
  <r>
    <s v="CELL_000021"/>
    <x v="1"/>
    <x v="1"/>
    <s v="Normal_WBC"/>
    <n v="12.83"/>
    <n v="52.8"/>
    <n v="0.48199999999999998"/>
    <n v="0.41099999999999998"/>
    <n v="128.46715328467153"/>
    <n v="0.82199999999999995"/>
    <n v="0.33"/>
    <n v="3.14"/>
    <n v="3.5"/>
    <n v="0.72399999999999998"/>
    <n v="346"/>
    <n v="74"/>
    <n v="198"/>
    <n v="175"/>
    <n v="199"/>
    <n v="77.64705882352942"/>
    <n v="68.627450980392155"/>
    <n v="78.039215686274517"/>
    <n v="0.7"/>
    <x v="0"/>
    <x v="1"/>
    <n v="11549"/>
    <n v="2.76"/>
    <n v="14.1"/>
    <n v="43.8"/>
    <n v="182564"/>
    <n v="87.1"/>
    <n v="34.5"/>
    <s v="Raabin_WBC"/>
    <s v="May_Grunwald_Giemsa"/>
    <s v="Leica_DM2000"/>
    <n v="100"/>
    <n v="256"/>
    <n v="0.10730000000000001"/>
    <n v="0.92989999999999995"/>
    <n v="0.93979999999999997"/>
    <n v="9.9000000000000199E-3"/>
  </r>
  <r>
    <s v="CELL_001005"/>
    <x v="1"/>
    <x v="1"/>
    <s v="Normal_WBC"/>
    <n v="12.92"/>
    <n v="60.5"/>
    <n v="0.54800000000000004"/>
    <n v="0.503"/>
    <n v="120.27833001988071"/>
    <n v="0.745"/>
    <n v="0.35899999999999999"/>
    <n v="3.04"/>
    <n v="3.5"/>
    <n v="0.75600000000000001"/>
    <n v="408"/>
    <n v="83"/>
    <n v="193"/>
    <n v="140"/>
    <n v="166"/>
    <n v="75.686274509803923"/>
    <n v="54.901960784313729"/>
    <n v="65.098039215686271"/>
    <n v="0.83599999999999997"/>
    <x v="1"/>
    <x v="1"/>
    <n v="8162"/>
    <n v="4.3600000000000003"/>
    <n v="14.4"/>
    <n v="40.200000000000003"/>
    <n v="254504"/>
    <n v="89"/>
    <n v="34.200000000000003"/>
    <s v="CytoData"/>
    <s v="Wright"/>
    <s v="Leica_DM2000"/>
    <n v="100"/>
    <n v="360"/>
    <n v="4.6600000000000003E-2"/>
    <n v="0.91180000000000005"/>
    <n v="0.88229999999999997"/>
    <n v="-2.9500000000000082E-2"/>
  </r>
  <r>
    <s v="CELL_004099"/>
    <x v="8"/>
    <x v="0"/>
    <s v="Leukemia"/>
    <n v="13.16"/>
    <n v="85.2"/>
    <n v="0.42299999999999999"/>
    <n v="8.5999999999999993E-2"/>
    <n v="990.69767441860472"/>
    <n v="0.873"/>
    <n v="0.30499999999999999"/>
    <n v="0.89"/>
    <n v="1"/>
    <n v="0.91100000000000003"/>
    <n v="635"/>
    <n v="80"/>
    <n v="193"/>
    <n v="182"/>
    <n v="194"/>
    <n v="75.686274509803923"/>
    <n v="71.372549019607845"/>
    <n v="76.078431372549019"/>
    <n v="0.67100000000000004"/>
    <x v="1"/>
    <x v="0"/>
    <n v="4013"/>
    <n v="5.94"/>
    <n v="14.5"/>
    <n v="43.4"/>
    <n v="205900"/>
    <n v="83.5"/>
    <n v="33.5"/>
    <s v="Raabin_WBC"/>
    <s v="Giemsa"/>
    <s v="Zeiss_Axio"/>
    <n v="100"/>
    <n v="360"/>
    <n v="0.92369999999999997"/>
    <n v="0.45"/>
    <n v="0.63600000000000001"/>
    <n v="0.186"/>
  </r>
  <r>
    <s v="CELL_000891"/>
    <x v="1"/>
    <x v="1"/>
    <s v="Normal_WBC"/>
    <n v="13.19"/>
    <n v="58.7"/>
    <n v="0.57699999999999996"/>
    <n v="0.39900000000000002"/>
    <n v="147.11779448621553"/>
    <n v="0.79200000000000004"/>
    <n v="0.443"/>
    <n v="2.91"/>
    <n v="3.6"/>
    <n v="0.81299999999999994"/>
    <n v="503"/>
    <n v="78"/>
    <n v="219"/>
    <n v="134"/>
    <n v="187"/>
    <n v="85.882352941176464"/>
    <n v="52.549019607843142"/>
    <n v="73.333333333333329"/>
    <n v="0.63900000000000001"/>
    <x v="0"/>
    <x v="0"/>
    <n v="6590"/>
    <n v="4.62"/>
    <n v="10.5"/>
    <n v="31.6"/>
    <n v="282049"/>
    <n v="77.599999999999994"/>
    <n v="32.6"/>
    <s v="Raabin_WBC"/>
    <s v="Wright"/>
    <s v="Leica_DM2000"/>
    <n v="100"/>
    <n v="256"/>
    <n v="0.13450000000000001"/>
    <n v="0.89839999999999998"/>
    <n v="0.92659999999999998"/>
    <n v="2.8200000000000003E-2"/>
  </r>
  <r>
    <s v="CELL_002412"/>
    <x v="10"/>
    <x v="1"/>
    <s v="Normal_WBC"/>
    <n v="13.83"/>
    <n v="41.6"/>
    <n v="0.5"/>
    <n v="0.55600000000000005"/>
    <n v="74.820143884892076"/>
    <n v="0.69099999999999995"/>
    <n v="0.501"/>
    <n v="4.32"/>
    <n v="1.6"/>
    <n v="0.72399999999999998"/>
    <n v="484"/>
    <n v="80"/>
    <n v="255"/>
    <n v="145"/>
    <n v="152"/>
    <n v="100"/>
    <n v="56.862745098039213"/>
    <n v="59.607843137254903"/>
    <n v="0.746"/>
    <x v="0"/>
    <x v="1"/>
    <n v="4901"/>
    <n v="4.4000000000000004"/>
    <n v="17.8"/>
    <n v="40.9"/>
    <n v="199458"/>
    <n v="84.7"/>
    <n v="31.2"/>
    <s v="CytoData"/>
    <s v="Giemsa"/>
    <s v="Zeiss_Axio"/>
    <n v="100"/>
    <n v="256"/>
    <n v="0"/>
    <n v="0.93559999999999999"/>
    <n v="0.97109999999999996"/>
    <n v="3.5499999999999976E-2"/>
  </r>
  <r>
    <s v="CELL_002546"/>
    <x v="10"/>
    <x v="1"/>
    <s v="Normal_WBC"/>
    <n v="12.19"/>
    <n v="45.9"/>
    <n v="0.56399999999999995"/>
    <n v="0.496"/>
    <n v="92.540322580645153"/>
    <n v="0.79900000000000004"/>
    <n v="0.57499999999999996"/>
    <n v="4.4800000000000004"/>
    <n v="2.1"/>
    <n v="0.75700000000000001"/>
    <n v="417"/>
    <n v="81"/>
    <n v="235"/>
    <n v="163"/>
    <n v="172"/>
    <n v="92.156862745098039"/>
    <n v="63.921568627450974"/>
    <n v="67.450980392156865"/>
    <n v="0.68100000000000005"/>
    <x v="1"/>
    <x v="1"/>
    <n v="3347"/>
    <n v="5.31"/>
    <n v="13.7"/>
    <n v="36.200000000000003"/>
    <n v="205362"/>
    <n v="89.7"/>
    <n v="35.200000000000003"/>
    <s v="Raabin_WBC"/>
    <s v="May_Grunwald_Giemsa"/>
    <s v="Zeiss_Axio"/>
    <n v="100"/>
    <n v="224"/>
    <n v="0.1157"/>
    <n v="1"/>
    <n v="0.9798"/>
    <n v="-2.0199999999999996E-2"/>
  </r>
  <r>
    <s v="CELL_003886"/>
    <x v="7"/>
    <x v="1"/>
    <s v="Normal_Platelet"/>
    <n v="2.06"/>
    <n v="0"/>
    <n v="0"/>
    <n v="1"/>
    <n v="0"/>
    <n v="0.86499999999999999"/>
    <n v="0.39200000000000002"/>
    <n v="2.16"/>
    <n v="1"/>
    <n v="0.73599999999999999"/>
    <n v="19"/>
    <n v="18"/>
    <n v="209"/>
    <n v="153"/>
    <n v="187"/>
    <n v="81.960784313725483"/>
    <n v="60"/>
    <n v="73.333333333333329"/>
    <n v="0.59799999999999998"/>
    <x v="1"/>
    <x v="0"/>
    <n v="7740"/>
    <n v="5.47"/>
    <n v="13.3"/>
    <n v="38.700000000000003"/>
    <n v="239286"/>
    <n v="105.3"/>
    <n v="33.799999999999997"/>
    <s v="Raabin_WBC"/>
    <s v="Wright"/>
    <s v="Zeiss_Axio"/>
    <n v="100"/>
    <n v="224"/>
    <n v="2.9999999999999997E-4"/>
    <n v="0.81130000000000002"/>
    <n v="0.9274"/>
    <n v="0.11609999999999998"/>
  </r>
  <r>
    <s v="CELL_001350"/>
    <x v="5"/>
    <x v="1"/>
    <s v="Normal_WBC"/>
    <n v="8.6300000000000008"/>
    <n v="84.1"/>
    <n v="0.877"/>
    <n v="0.152"/>
    <n v="553.28947368421052"/>
    <n v="0.82"/>
    <n v="0.16400000000000001"/>
    <n v="1.1100000000000001"/>
    <n v="1"/>
    <n v="0.94199999999999995"/>
    <n v="318"/>
    <n v="60"/>
    <n v="202"/>
    <n v="174"/>
    <n v="195"/>
    <n v="79.215686274509807"/>
    <n v="68.235294117647058"/>
    <n v="76.470588235294116"/>
    <n v="0.755"/>
    <x v="2"/>
    <x v="0"/>
    <n v="7800"/>
    <n v="5.7"/>
    <n v="12.3"/>
    <n v="34.200000000000003"/>
    <n v="254128"/>
    <n v="96.7"/>
    <n v="32.6"/>
    <s v="PBC_Dataset"/>
    <s v="Wright"/>
    <s v="Zeiss_Axio"/>
    <n v="40"/>
    <n v="512"/>
    <n v="0"/>
    <n v="0.94340000000000002"/>
    <n v="0.9194"/>
    <n v="-2.4000000000000021E-2"/>
  </r>
  <r>
    <s v="CELL_002391"/>
    <x v="10"/>
    <x v="1"/>
    <s v="Normal_WBC"/>
    <n v="10.81"/>
    <n v="46.4"/>
    <n v="0.56100000000000005"/>
    <n v="0.53700000000000003"/>
    <n v="86.405959031657346"/>
    <n v="0.747"/>
    <n v="0.32800000000000001"/>
    <n v="4.17"/>
    <n v="2.1"/>
    <n v="0.82199999999999995"/>
    <n v="504"/>
    <n v="65"/>
    <n v="235"/>
    <n v="156"/>
    <n v="141"/>
    <n v="92.156862745098039"/>
    <n v="61.176470588235297"/>
    <n v="55.294117647058826"/>
    <n v="0.746"/>
    <x v="0"/>
    <x v="0"/>
    <n v="5763"/>
    <n v="4.5199999999999996"/>
    <n v="13.3"/>
    <n v="38.200000000000003"/>
    <n v="193244"/>
    <n v="94.4"/>
    <n v="31.4"/>
    <s v="CytoData"/>
    <s v="Wright"/>
    <s v="Leica_DM2000"/>
    <n v="40"/>
    <n v="512"/>
    <n v="0.1043"/>
    <n v="0.90010000000000001"/>
    <n v="0.89480000000000004"/>
    <n v="-5.2999999999999714E-3"/>
  </r>
  <r>
    <s v="CELL_004726"/>
    <x v="12"/>
    <x v="0"/>
    <s v="Anemia"/>
    <n v="4.79"/>
    <n v="0"/>
    <n v="0"/>
    <n v="1"/>
    <n v="0"/>
    <n v="0.46700000000000003"/>
    <n v="0.83899999999999997"/>
    <n v="0.8"/>
    <n v="1"/>
    <n v="0.70399999999999996"/>
    <n v="90"/>
    <n v="39"/>
    <n v="249"/>
    <n v="127"/>
    <n v="124"/>
    <n v="97.647058823529406"/>
    <n v="49.803921568627452"/>
    <n v="48.627450980392155"/>
    <n v="0.44"/>
    <x v="1"/>
    <x v="0"/>
    <n v="5296"/>
    <n v="4.08"/>
    <n v="11.2"/>
    <n v="41.3"/>
    <n v="257311"/>
    <n v="95.3"/>
    <n v="33.1"/>
    <s v="Raabin_WBC"/>
    <s v="Wright"/>
    <s v="Olympus_BX51"/>
    <n v="40"/>
    <n v="512"/>
    <n v="0.72160000000000002"/>
    <n v="0.54530000000000001"/>
    <n v="0.7641"/>
    <n v="0.21879999999999999"/>
  </r>
  <r>
    <s v="CELL_000043"/>
    <x v="1"/>
    <x v="1"/>
    <s v="Normal_WBC"/>
    <n v="10.77"/>
    <n v="58"/>
    <n v="0.66700000000000004"/>
    <n v="0.44800000000000001"/>
    <n v="129.46428571428572"/>
    <n v="0.93600000000000005"/>
    <n v="0.24199999999999999"/>
    <n v="3.55"/>
    <n v="4.2"/>
    <n v="0.86499999999999999"/>
    <n v="409"/>
    <n v="69"/>
    <n v="216"/>
    <n v="172"/>
    <n v="194"/>
    <n v="84.705882352941174"/>
    <n v="67.450980392156865"/>
    <n v="76.078431372549019"/>
    <n v="0.72299999999999998"/>
    <x v="2"/>
    <x v="1"/>
    <n v="4452"/>
    <n v="6.17"/>
    <n v="13.9"/>
    <n v="40.700000000000003"/>
    <n v="337813"/>
    <n v="79.599999999999994"/>
    <n v="32.799999999999997"/>
    <s v="PBC_Dataset"/>
    <s v="Wright"/>
    <s v="Leica_DM2000"/>
    <n v="100"/>
    <n v="224"/>
    <n v="8.2799999999999999E-2"/>
    <n v="0.93369999999999997"/>
    <n v="0.93610000000000004"/>
    <n v="2.4000000000000687E-3"/>
  </r>
  <r>
    <s v="CELL_002831"/>
    <x v="2"/>
    <x v="1"/>
    <s v="Normal_RBC"/>
    <n v="7.7"/>
    <n v="0"/>
    <n v="0"/>
    <n v="1"/>
    <n v="0"/>
    <n v="0.95199999999999996"/>
    <n v="0.16600000000000001"/>
    <n v="0.52"/>
    <n v="1"/>
    <n v="0.92700000000000005"/>
    <n v="186"/>
    <n v="49"/>
    <n v="209"/>
    <n v="129"/>
    <n v="134"/>
    <n v="81.960784313725483"/>
    <n v="50.588235294117645"/>
    <n v="52.549019607843142"/>
    <n v="0.50600000000000001"/>
    <x v="1"/>
    <x v="1"/>
    <n v="6823"/>
    <n v="4.8"/>
    <n v="13.4"/>
    <n v="38.6"/>
    <n v="174949"/>
    <n v="77"/>
    <n v="31.6"/>
    <s v="CytoData"/>
    <s v="Wright"/>
    <s v="Olympus_BX51"/>
    <n v="100"/>
    <n v="360"/>
    <n v="1E-3"/>
    <n v="0.92359999999999998"/>
    <n v="0.77149999999999996"/>
    <n v="-0.15210000000000001"/>
  </r>
  <r>
    <s v="CELL_004318"/>
    <x v="13"/>
    <x v="0"/>
    <s v="Leukemia"/>
    <n v="12.89"/>
    <n v="85.5"/>
    <n v="0.438"/>
    <n v="0.216"/>
    <n v="395.83333333333331"/>
    <n v="0.79600000000000004"/>
    <n v="0.28000000000000003"/>
    <n v="0.74"/>
    <n v="1"/>
    <n v="0.88"/>
    <n v="659"/>
    <n v="80"/>
    <n v="197"/>
    <n v="156"/>
    <n v="210"/>
    <n v="77.254901960784323"/>
    <n v="61.176470588235297"/>
    <n v="82.35294117647058"/>
    <n v="0.70899999999999996"/>
    <x v="2"/>
    <x v="1"/>
    <n v="5690"/>
    <n v="5.49"/>
    <n v="15.3"/>
    <n v="40.299999999999997"/>
    <n v="417673"/>
    <n v="86.3"/>
    <n v="33.9"/>
    <s v="Raabin_WBC"/>
    <s v="Wright"/>
    <s v="Olympus_BX51"/>
    <n v="100"/>
    <n v="224"/>
    <n v="0.66249999999999998"/>
    <n v="0.59430000000000005"/>
    <n v="0.77249999999999996"/>
    <n v="0.17819999999999991"/>
  </r>
  <r>
    <s v="CELL_003372"/>
    <x v="2"/>
    <x v="1"/>
    <s v="Normal_RBC"/>
    <n v="7.18"/>
    <n v="0"/>
    <n v="0"/>
    <n v="1"/>
    <n v="0"/>
    <n v="0.89800000000000002"/>
    <n v="0.251"/>
    <n v="0.46"/>
    <n v="1"/>
    <n v="0.97599999999999998"/>
    <n v="177"/>
    <n v="49"/>
    <n v="233"/>
    <n v="128"/>
    <n v="133"/>
    <n v="91.372549019607845"/>
    <n v="50.196078431372548"/>
    <n v="52.156862745098046"/>
    <n v="0.45"/>
    <x v="0"/>
    <x v="1"/>
    <n v="10157"/>
    <n v="5.1100000000000003"/>
    <n v="12.5"/>
    <n v="32.299999999999997"/>
    <n v="312969"/>
    <n v="91.4"/>
    <n v="33.799999999999997"/>
    <s v="Raabin_WBC"/>
    <s v="Giemsa"/>
    <s v="Leica_DM2000"/>
    <n v="40"/>
    <n v="360"/>
    <n v="6.5000000000000002E-2"/>
    <n v="0.89710000000000001"/>
    <n v="1"/>
    <n v="0.10289999999999999"/>
  </r>
  <r>
    <s v="CELL_003023"/>
    <x v="2"/>
    <x v="1"/>
    <s v="Normal_RBC"/>
    <n v="7.8"/>
    <n v="0"/>
    <n v="0"/>
    <n v="1"/>
    <n v="0"/>
    <n v="0.94099999999999995"/>
    <n v="0.24"/>
    <n v="0.41"/>
    <n v="1"/>
    <n v="0.88100000000000001"/>
    <n v="211"/>
    <n v="54"/>
    <n v="245"/>
    <n v="128"/>
    <n v="109"/>
    <n v="96.078431372549019"/>
    <n v="50.196078431372548"/>
    <n v="42.745098039215684"/>
    <n v="0.52500000000000002"/>
    <x v="1"/>
    <x v="1"/>
    <n v="5779"/>
    <n v="3.47"/>
    <n v="12.9"/>
    <n v="40.700000000000003"/>
    <n v="229624"/>
    <n v="72.900000000000006"/>
    <n v="34.6"/>
    <s v="Raabin_WBC"/>
    <s v="Wright"/>
    <s v="Olympus_BX51"/>
    <n v="60"/>
    <n v="512"/>
    <n v="6.6500000000000004E-2"/>
    <n v="0.86919999999999997"/>
    <n v="0.89290000000000003"/>
    <n v="2.3700000000000054E-2"/>
  </r>
  <r>
    <s v="CELL_003365"/>
    <x v="2"/>
    <x v="1"/>
    <s v="Normal_RBC"/>
    <n v="7.31"/>
    <n v="0"/>
    <n v="0"/>
    <n v="1"/>
    <n v="0"/>
    <n v="0.92100000000000004"/>
    <n v="0.219"/>
    <n v="0.4"/>
    <n v="1"/>
    <n v="0.96499999999999997"/>
    <n v="205"/>
    <n v="38"/>
    <n v="233"/>
    <n v="132"/>
    <n v="130"/>
    <n v="91.372549019607845"/>
    <n v="51.764705882352949"/>
    <n v="50.980392156862742"/>
    <n v="0.53200000000000003"/>
    <x v="0"/>
    <x v="0"/>
    <n v="1000"/>
    <n v="5.07"/>
    <n v="11.6"/>
    <n v="34.9"/>
    <n v="107864"/>
    <n v="101.3"/>
    <n v="33.4"/>
    <s v="PBC_Dataset"/>
    <s v="Giemsa"/>
    <s v="Olympus_BX51"/>
    <n v="100"/>
    <n v="256"/>
    <n v="0.18179999999999999"/>
    <n v="0.78710000000000002"/>
    <n v="0.94679999999999997"/>
    <n v="0.15969999999999995"/>
  </r>
  <r>
    <s v="CELL_000304"/>
    <x v="1"/>
    <x v="1"/>
    <s v="Normal_WBC"/>
    <n v="9.6"/>
    <n v="44.5"/>
    <n v="0.65600000000000003"/>
    <n v="0.44700000000000001"/>
    <n v="99.552572706935123"/>
    <n v="0.79100000000000004"/>
    <n v="0.23699999999999999"/>
    <n v="2.82"/>
    <n v="3.3"/>
    <n v="0.83"/>
    <n v="400"/>
    <n v="63"/>
    <n v="198"/>
    <n v="178"/>
    <n v="188"/>
    <n v="77.64705882352942"/>
    <n v="69.803921568627445"/>
    <n v="73.725490196078439"/>
    <n v="0.69299999999999995"/>
    <x v="2"/>
    <x v="0"/>
    <n v="4752"/>
    <n v="4.4000000000000004"/>
    <n v="13.3"/>
    <n v="42.5"/>
    <n v="231090"/>
    <n v="99.4"/>
    <n v="33.700000000000003"/>
    <s v="Raabin_WBC"/>
    <s v="Wright"/>
    <s v="Zeiss_Axio"/>
    <n v="60"/>
    <n v="360"/>
    <n v="2.93E-2"/>
    <n v="0.87170000000000003"/>
    <n v="0.93830000000000002"/>
    <n v="6.6599999999999993E-2"/>
  </r>
  <r>
    <s v="CELL_005302"/>
    <x v="0"/>
    <x v="0"/>
    <s v="Infection"/>
    <n v="14.47"/>
    <n v="66.2"/>
    <n v="0.60199999999999998"/>
    <n v="0.35699999999999998"/>
    <n v="185.43417366946781"/>
    <n v="0.78500000000000003"/>
    <n v="0.48099999999999998"/>
    <n v="3.56"/>
    <n v="5.5"/>
    <n v="0.82199999999999995"/>
    <n v="493"/>
    <n v="83"/>
    <n v="217"/>
    <n v="133"/>
    <n v="179"/>
    <n v="85.098039215686271"/>
    <n v="52.156862745098046"/>
    <n v="70.196078431372541"/>
    <n v="0.61399999999999999"/>
    <x v="1"/>
    <x v="0"/>
    <n v="7217"/>
    <n v="3.89"/>
    <n v="13.8"/>
    <n v="37.6"/>
    <n v="162932"/>
    <n v="104.7"/>
    <n v="34.5"/>
    <s v="Raabin_WBC"/>
    <s v="Giemsa"/>
    <s v="Olympus_BX51"/>
    <n v="40"/>
    <n v="224"/>
    <n v="0.71840000000000004"/>
    <n v="0.54449999999999998"/>
    <n v="0.91290000000000004"/>
    <n v="0.36840000000000006"/>
  </r>
  <r>
    <s v="CELL_000012"/>
    <x v="1"/>
    <x v="1"/>
    <s v="Normal_WBC"/>
    <n v="10.61"/>
    <n v="56.6"/>
    <n v="0.441"/>
    <n v="0.41799999999999998"/>
    <n v="135.40669856459331"/>
    <n v="0.81"/>
    <n v="0.30099999999999999"/>
    <n v="4"/>
    <n v="4.2"/>
    <n v="0.74099999999999999"/>
    <n v="373"/>
    <n v="53"/>
    <n v="198"/>
    <n v="171"/>
    <n v="178"/>
    <n v="77.64705882352942"/>
    <n v="67.058823529411754"/>
    <n v="69.803921568627445"/>
    <n v="0.68200000000000005"/>
    <x v="1"/>
    <x v="1"/>
    <n v="3194"/>
    <n v="5.21"/>
    <n v="12.2"/>
    <n v="43.4"/>
    <n v="275682"/>
    <n v="89.6"/>
    <n v="32.9"/>
    <s v="CytoData"/>
    <s v="Giemsa"/>
    <s v="Zeiss_Axio"/>
    <n v="100"/>
    <n v="512"/>
    <n v="0.1192"/>
    <n v="0.91290000000000004"/>
    <n v="0.90610000000000002"/>
    <n v="-6.8000000000000282E-3"/>
  </r>
  <r>
    <s v="CELL_000665"/>
    <x v="1"/>
    <x v="1"/>
    <s v="Normal_WBC"/>
    <n v="10.79"/>
    <n v="58.2"/>
    <n v="0.45700000000000002"/>
    <n v="0.40899999999999997"/>
    <n v="142.29828850855748"/>
    <n v="0.75800000000000001"/>
    <n v="0.434"/>
    <n v="3.29"/>
    <n v="3.5"/>
    <n v="0.91400000000000003"/>
    <n v="328"/>
    <n v="63"/>
    <n v="193"/>
    <n v="133"/>
    <n v="174"/>
    <n v="75.686274509803923"/>
    <n v="52.156862745098046"/>
    <n v="68.235294117647058"/>
    <n v="0.69799999999999995"/>
    <x v="0"/>
    <x v="0"/>
    <n v="5520"/>
    <n v="5.23"/>
    <n v="12.8"/>
    <n v="48.1"/>
    <n v="359009"/>
    <n v="87.3"/>
    <n v="32.200000000000003"/>
    <s v="PBC_Dataset"/>
    <s v="Giemsa"/>
    <s v="Leica_DM2000"/>
    <n v="40"/>
    <n v="224"/>
    <n v="1.01E-2"/>
    <n v="0.95150000000000001"/>
    <n v="0.90659999999999996"/>
    <n v="-4.4900000000000051E-2"/>
  </r>
  <r>
    <s v="CELL_001178"/>
    <x v="5"/>
    <x v="1"/>
    <s v="Normal_WBC"/>
    <n v="8.8000000000000007"/>
    <n v="74.900000000000006"/>
    <n v="0.82399999999999995"/>
    <n v="0.24399999999999999"/>
    <n v="306.96721311475414"/>
    <n v="0.83299999999999996"/>
    <n v="0.29899999999999999"/>
    <n v="0.96"/>
    <n v="1"/>
    <n v="0.95499999999999996"/>
    <n v="254"/>
    <n v="48"/>
    <n v="208"/>
    <n v="153"/>
    <n v="209"/>
    <n v="81.568627450980387"/>
    <n v="60"/>
    <n v="81.960784313725483"/>
    <n v="0.77"/>
    <x v="1"/>
    <x v="0"/>
    <n v="2629"/>
    <n v="5.85"/>
    <n v="11.3"/>
    <n v="43.7"/>
    <n v="364338"/>
    <n v="103"/>
    <n v="30.8"/>
    <s v="Raabin_WBC"/>
    <s v="Giemsa"/>
    <s v="Leica_DM2000"/>
    <n v="40"/>
    <n v="224"/>
    <n v="3.7900000000000003E-2"/>
    <n v="0.8881"/>
    <n v="0.90869999999999995"/>
    <n v="2.0599999999999952E-2"/>
  </r>
  <r>
    <s v="CELL_003293"/>
    <x v="2"/>
    <x v="1"/>
    <s v="Normal_RBC"/>
    <n v="6.68"/>
    <n v="0"/>
    <n v="0"/>
    <n v="1"/>
    <n v="0"/>
    <n v="0.97399999999999998"/>
    <n v="0.11700000000000001"/>
    <n v="0.45"/>
    <n v="1"/>
    <n v="0.91100000000000003"/>
    <n v="172"/>
    <n v="48"/>
    <n v="216"/>
    <n v="135"/>
    <n v="112"/>
    <n v="84.705882352941174"/>
    <n v="52.941176470588239"/>
    <n v="43.921568627450981"/>
    <n v="0.5"/>
    <x v="1"/>
    <x v="0"/>
    <n v="10616"/>
    <n v="5.04"/>
    <n v="16.600000000000001"/>
    <n v="35.4"/>
    <n v="158679"/>
    <n v="61.5"/>
    <n v="34.1"/>
    <s v="PBC_Dataset"/>
    <s v="Giemsa"/>
    <s v="Olympus_BX51"/>
    <n v="100"/>
    <n v="512"/>
    <n v="0"/>
    <n v="0.99370000000000003"/>
    <n v="0.83850000000000002"/>
    <n v="-0.1552"/>
  </r>
  <r>
    <s v="CELL_002677"/>
    <x v="9"/>
    <x v="1"/>
    <s v="Normal_WBC"/>
    <n v="10.65"/>
    <n v="59.3"/>
    <n v="0.69"/>
    <n v="0.44"/>
    <n v="134.77272727272725"/>
    <n v="0.69299999999999995"/>
    <n v="0.317"/>
    <n v="3.85"/>
    <n v="1.7"/>
    <n v="0.75800000000000001"/>
    <n v="360"/>
    <n v="52"/>
    <n v="192"/>
    <n v="127"/>
    <n v="177"/>
    <n v="75.294117647058826"/>
    <n v="49.803921568627452"/>
    <n v="69.411764705882348"/>
    <n v="0.77600000000000002"/>
    <x v="1"/>
    <x v="1"/>
    <n v="9085"/>
    <n v="5.6"/>
    <n v="11.3"/>
    <n v="39.299999999999997"/>
    <n v="257521"/>
    <n v="83.6"/>
    <n v="34.9"/>
    <s v="PBC_Dataset"/>
    <s v="Wright"/>
    <s v="Zeiss_Axio"/>
    <n v="100"/>
    <n v="256"/>
    <n v="1.23E-2"/>
    <n v="0.95179999999999998"/>
    <n v="0.95"/>
    <n v="-1.8000000000000238E-3"/>
  </r>
  <r>
    <s v="CELL_001948"/>
    <x v="5"/>
    <x v="1"/>
    <s v="Normal_WBC"/>
    <n v="8.99"/>
    <n v="80.400000000000006"/>
    <n v="0.82399999999999995"/>
    <n v="0.17399999999999999"/>
    <n v="462.06896551724145"/>
    <n v="0.81699999999999995"/>
    <n v="0.27200000000000002"/>
    <n v="0.83"/>
    <n v="1"/>
    <n v="0.93"/>
    <n v="235"/>
    <n v="52"/>
    <n v="218"/>
    <n v="174"/>
    <n v="209"/>
    <n v="85.490196078431367"/>
    <n v="68.235294117647058"/>
    <n v="81.960784313725483"/>
    <n v="0.76600000000000001"/>
    <x v="1"/>
    <x v="1"/>
    <n v="9890"/>
    <n v="3.71"/>
    <n v="12.8"/>
    <n v="43.3"/>
    <n v="254967"/>
    <n v="82.2"/>
    <n v="32.5"/>
    <s v="Raabin_WBC"/>
    <s v="Giemsa"/>
    <s v="Olympus_BX51"/>
    <n v="100"/>
    <n v="224"/>
    <n v="7.4300000000000005E-2"/>
    <n v="1"/>
    <n v="0.87390000000000001"/>
    <n v="-0.12609999999999999"/>
  </r>
  <r>
    <s v="CELL_002502"/>
    <x v="10"/>
    <x v="1"/>
    <s v="Normal_WBC"/>
    <n v="11.6"/>
    <n v="46.9"/>
    <n v="0.65500000000000003"/>
    <n v="0.53300000000000003"/>
    <n v="87.992495309568469"/>
    <n v="0.76300000000000001"/>
    <n v="0.40699999999999997"/>
    <n v="4.5"/>
    <n v="2.1"/>
    <n v="0.78"/>
    <n v="465"/>
    <n v="73"/>
    <n v="222"/>
    <n v="141"/>
    <n v="159"/>
    <n v="87.058823529411768"/>
    <n v="55.294117647058826"/>
    <n v="62.352941176470587"/>
    <n v="0.56899999999999995"/>
    <x v="2"/>
    <x v="0"/>
    <n v="8052"/>
    <n v="3.56"/>
    <n v="15.4"/>
    <n v="43.1"/>
    <n v="174181"/>
    <n v="77.900000000000006"/>
    <n v="33.5"/>
    <s v="PBC_Dataset"/>
    <s v="Wright"/>
    <s v="Zeiss_Axio"/>
    <n v="40"/>
    <n v="256"/>
    <n v="5.8200000000000002E-2"/>
    <n v="1"/>
    <n v="0.86599999999999999"/>
    <n v="-0.13400000000000001"/>
  </r>
  <r>
    <s v="CELL_001474"/>
    <x v="5"/>
    <x v="1"/>
    <s v="Normal_WBC"/>
    <n v="9.6999999999999993"/>
    <n v="81.7"/>
    <n v="0.877"/>
    <n v="0.16800000000000001"/>
    <n v="486.3095238095238"/>
    <n v="0.92200000000000004"/>
    <n v="0.25900000000000001"/>
    <n v="1.45"/>
    <n v="1"/>
    <n v="0.86299999999999999"/>
    <n v="254"/>
    <n v="50"/>
    <n v="193"/>
    <n v="150"/>
    <n v="184"/>
    <n v="75.686274509803923"/>
    <n v="58.82352941176471"/>
    <n v="72.156862745098039"/>
    <n v="0.72"/>
    <x v="2"/>
    <x v="1"/>
    <n v="4052"/>
    <n v="4.76"/>
    <n v="17.100000000000001"/>
    <n v="45.8"/>
    <n v="318915"/>
    <n v="82.9"/>
    <n v="31.7"/>
    <s v="Raabin_WBC"/>
    <s v="Giemsa"/>
    <s v="Zeiss_Axio"/>
    <n v="100"/>
    <n v="360"/>
    <n v="0.13750000000000001"/>
    <n v="0.86560000000000004"/>
    <n v="0.94040000000000001"/>
    <n v="7.4799999999999978E-2"/>
  </r>
  <r>
    <s v="CELL_002864"/>
    <x v="2"/>
    <x v="1"/>
    <s v="Normal_RBC"/>
    <n v="7.92"/>
    <n v="0"/>
    <n v="0"/>
    <n v="1"/>
    <n v="0"/>
    <n v="0.93500000000000005"/>
    <n v="0.121"/>
    <n v="0.74"/>
    <n v="1"/>
    <n v="0.91600000000000004"/>
    <n v="184"/>
    <n v="39"/>
    <n v="238"/>
    <n v="145"/>
    <n v="126"/>
    <n v="93.333333333333329"/>
    <n v="56.862745098039213"/>
    <n v="49.411764705882355"/>
    <n v="0.5"/>
    <x v="1"/>
    <x v="1"/>
    <n v="8056"/>
    <n v="3.36"/>
    <n v="13.7"/>
    <n v="43.4"/>
    <n v="408942"/>
    <n v="80.3"/>
    <n v="32.700000000000003"/>
    <s v="Raabin_WBC"/>
    <s v="Wright"/>
    <s v="Leica_DM2000"/>
    <n v="100"/>
    <n v="224"/>
    <n v="0.10929999999999999"/>
    <n v="0.83520000000000005"/>
    <n v="0.90920000000000001"/>
    <n v="7.3999999999999955E-2"/>
  </r>
  <r>
    <s v="CELL_002376"/>
    <x v="10"/>
    <x v="1"/>
    <s v="Normal_WBC"/>
    <n v="12.44"/>
    <n v="54.4"/>
    <n v="0.56100000000000005"/>
    <n v="0.53700000000000003"/>
    <n v="101.30353817504654"/>
    <n v="0.79800000000000004"/>
    <n v="0.39200000000000002"/>
    <n v="4.62"/>
    <n v="2"/>
    <n v="0.78900000000000003"/>
    <n v="486"/>
    <n v="68"/>
    <n v="241"/>
    <n v="149"/>
    <n v="132"/>
    <n v="94.509803921568619"/>
    <n v="58.431372549019613"/>
    <n v="51.764705882352949"/>
    <n v="0.56799999999999995"/>
    <x v="2"/>
    <x v="0"/>
    <n v="5271"/>
    <n v="5.77"/>
    <n v="14.2"/>
    <n v="31.9"/>
    <n v="268696"/>
    <n v="93.5"/>
    <n v="35.200000000000003"/>
    <s v="PBC_Dataset"/>
    <s v="Wright"/>
    <s v="Leica_DM2000"/>
    <n v="60"/>
    <n v="224"/>
    <n v="9.06E-2"/>
    <n v="0.92290000000000005"/>
    <n v="0.98450000000000004"/>
    <n v="6.1599999999999988E-2"/>
  </r>
  <r>
    <s v="CELL_003866"/>
    <x v="7"/>
    <x v="1"/>
    <s v="Normal_Platelet"/>
    <n v="1.32"/>
    <n v="0"/>
    <n v="0"/>
    <n v="1"/>
    <n v="0"/>
    <n v="0.82199999999999995"/>
    <n v="0.53"/>
    <n v="2.99"/>
    <n v="1"/>
    <n v="0.78900000000000003"/>
    <n v="12"/>
    <n v="18"/>
    <n v="201"/>
    <n v="146"/>
    <n v="174"/>
    <n v="78.82352941176471"/>
    <n v="57.254901960784309"/>
    <n v="68.235294117647058"/>
    <n v="0.67800000000000005"/>
    <x v="0"/>
    <x v="0"/>
    <n v="4602"/>
    <n v="5.88"/>
    <n v="15.4"/>
    <n v="32.5"/>
    <n v="228331"/>
    <n v="83.8"/>
    <n v="35.5"/>
    <s v="PBC_Dataset"/>
    <s v="Giemsa"/>
    <s v="Olympus_BX51"/>
    <n v="60"/>
    <n v="360"/>
    <n v="8.9399999999999993E-2"/>
    <n v="0.84960000000000002"/>
    <n v="0.76039999999999996"/>
    <n v="-8.9200000000000057E-2"/>
  </r>
  <r>
    <s v="CELL_002133"/>
    <x v="4"/>
    <x v="1"/>
    <s v="Normal_WBC"/>
    <n v="15.89"/>
    <n v="77.2"/>
    <n v="0.52200000000000002"/>
    <n v="0.26900000000000002"/>
    <n v="286.98884758364312"/>
    <n v="0.78100000000000003"/>
    <n v="0.61599999999999999"/>
    <n v="1.48"/>
    <n v="1.4"/>
    <n v="0.83599999999999997"/>
    <n v="613"/>
    <n v="82"/>
    <n v="219"/>
    <n v="171"/>
    <n v="176"/>
    <n v="85.882352941176464"/>
    <n v="67.058823529411754"/>
    <n v="69.019607843137251"/>
    <n v="0.54800000000000004"/>
    <x v="1"/>
    <x v="1"/>
    <n v="8652"/>
    <n v="5.49"/>
    <n v="13.9"/>
    <n v="41.2"/>
    <n v="313341"/>
    <n v="95.9"/>
    <n v="34"/>
    <s v="Raabin_WBC"/>
    <s v="Giemsa"/>
    <s v="Olympus_BX51"/>
    <n v="40"/>
    <n v="256"/>
    <n v="8.9200000000000002E-2"/>
    <n v="0.92569999999999997"/>
    <n v="0.92230000000000001"/>
    <n v="-3.3999999999999586E-3"/>
  </r>
  <r>
    <s v="CELL_001027"/>
    <x v="1"/>
    <x v="1"/>
    <s v="Normal_WBC"/>
    <n v="11.62"/>
    <n v="52.6"/>
    <n v="0.63600000000000001"/>
    <n v="0.39900000000000002"/>
    <n v="131.8295739348371"/>
    <n v="0.71099999999999997"/>
    <n v="0.41699999999999998"/>
    <n v="4"/>
    <n v="3.9"/>
    <n v="0.75"/>
    <n v="389"/>
    <n v="79"/>
    <n v="233"/>
    <n v="163"/>
    <n v="176"/>
    <n v="91.372549019607845"/>
    <n v="63.921568627450974"/>
    <n v="69.019607843137251"/>
    <n v="0.76500000000000001"/>
    <x v="2"/>
    <x v="1"/>
    <n v="6813"/>
    <n v="4.72"/>
    <n v="14.8"/>
    <n v="32.799999999999997"/>
    <n v="312473"/>
    <n v="105.3"/>
    <n v="33.299999999999997"/>
    <s v="CytoData"/>
    <s v="Wright"/>
    <s v="Olympus_BX51"/>
    <n v="40"/>
    <n v="360"/>
    <n v="8.5699999999999998E-2"/>
    <n v="0.84219999999999995"/>
    <n v="0.77980000000000005"/>
    <n v="-6.23999999999999E-2"/>
  </r>
  <r>
    <s v="CELL_003849"/>
    <x v="7"/>
    <x v="1"/>
    <s v="Normal_Platelet"/>
    <n v="1.9"/>
    <n v="0"/>
    <n v="0"/>
    <n v="1"/>
    <n v="0"/>
    <n v="0.80100000000000005"/>
    <n v="0.36499999999999999"/>
    <n v="2.2599999999999998"/>
    <n v="1"/>
    <n v="0.74399999999999999"/>
    <n v="20"/>
    <n v="17"/>
    <n v="231"/>
    <n v="147"/>
    <n v="162"/>
    <n v="90.588235294117652"/>
    <n v="57.647058823529406"/>
    <n v="63.529411764705877"/>
    <n v="0.61499999999999999"/>
    <x v="0"/>
    <x v="0"/>
    <n v="2069"/>
    <n v="4.1399999999999997"/>
    <n v="13.4"/>
    <n v="42.7"/>
    <n v="216338"/>
    <n v="96.8"/>
    <n v="34.4"/>
    <s v="Raabin_WBC"/>
    <s v="Wright"/>
    <s v="Olympus_BX51"/>
    <n v="40"/>
    <n v="256"/>
    <n v="0.1002"/>
    <n v="0.93779999999999997"/>
    <n v="0.89159999999999995"/>
    <n v="-4.6200000000000019E-2"/>
  </r>
  <r>
    <s v="CELL_002990"/>
    <x v="2"/>
    <x v="1"/>
    <s v="Normal_RBC"/>
    <n v="7.53"/>
    <n v="0"/>
    <n v="0"/>
    <n v="1"/>
    <n v="0"/>
    <n v="0.89"/>
    <n v="0.184"/>
    <n v="0.4"/>
    <n v="1"/>
    <n v="0.92200000000000004"/>
    <n v="184"/>
    <n v="48"/>
    <n v="224"/>
    <n v="111"/>
    <n v="136"/>
    <n v="87.843137254901961"/>
    <n v="43.529411764705884"/>
    <n v="53.333333333333336"/>
    <n v="0.499"/>
    <x v="0"/>
    <x v="1"/>
    <n v="6126"/>
    <n v="5.48"/>
    <n v="15"/>
    <n v="39.1"/>
    <n v="288551"/>
    <n v="77.7"/>
    <n v="34.4"/>
    <s v="CytoData"/>
    <s v="Giemsa"/>
    <s v="Olympus_BX51"/>
    <n v="60"/>
    <n v="256"/>
    <n v="7.3400000000000007E-2"/>
    <n v="0.87609999999999999"/>
    <n v="0.82720000000000005"/>
    <n v="-4.8899999999999944E-2"/>
  </r>
  <r>
    <s v="CELL_000962"/>
    <x v="1"/>
    <x v="1"/>
    <s v="Normal_WBC"/>
    <n v="13.36"/>
    <n v="63.7"/>
    <n v="0.55700000000000005"/>
    <n v="0.45900000000000002"/>
    <n v="138.77995642701526"/>
    <n v="0.82699999999999996"/>
    <n v="0.38600000000000001"/>
    <n v="3.75"/>
    <n v="3.7"/>
    <n v="0.82699999999999996"/>
    <n v="385"/>
    <n v="64"/>
    <n v="162"/>
    <n v="178"/>
    <n v="182"/>
    <n v="63.529411764705877"/>
    <n v="69.803921568627445"/>
    <n v="71.372549019607845"/>
    <n v="0.622"/>
    <x v="1"/>
    <x v="1"/>
    <n v="2120"/>
    <n v="4.3"/>
    <n v="12.8"/>
    <n v="39.4"/>
    <n v="315009"/>
    <n v="96.7"/>
    <n v="33.5"/>
    <s v="Raabin_WBC"/>
    <s v="Wright"/>
    <s v="Olympus_BX51"/>
    <n v="100"/>
    <n v="256"/>
    <n v="9.0499999999999997E-2"/>
    <n v="0.86429999999999996"/>
    <n v="0.87629999999999997"/>
    <n v="1.2000000000000011E-2"/>
  </r>
  <r>
    <s v="CELL_002890"/>
    <x v="2"/>
    <x v="1"/>
    <s v="Normal_RBC"/>
    <n v="7.85"/>
    <n v="0"/>
    <n v="0"/>
    <n v="1"/>
    <n v="0"/>
    <n v="0.89300000000000002"/>
    <n v="0.185"/>
    <n v="0.68"/>
    <n v="1"/>
    <n v="0.94899999999999995"/>
    <n v="169"/>
    <n v="51"/>
    <n v="243"/>
    <n v="129"/>
    <n v="144"/>
    <n v="95.294117647058812"/>
    <n v="50.588235294117645"/>
    <n v="56.470588235294116"/>
    <n v="0.54300000000000004"/>
    <x v="1"/>
    <x v="1"/>
    <n v="7347"/>
    <n v="4.33"/>
    <n v="12.3"/>
    <n v="45.6"/>
    <n v="351016"/>
    <n v="96.6"/>
    <n v="32.9"/>
    <s v="Raabin_WBC"/>
    <s v="Giemsa"/>
    <s v="Zeiss_Axio"/>
    <n v="100"/>
    <n v="224"/>
    <n v="0.15640000000000001"/>
    <n v="0.92600000000000005"/>
    <n v="0.84009999999999996"/>
    <n v="-8.5900000000000087E-2"/>
  </r>
  <r>
    <s v="CELL_003022"/>
    <x v="2"/>
    <x v="1"/>
    <s v="Normal_RBC"/>
    <n v="7.62"/>
    <n v="0"/>
    <n v="0"/>
    <n v="1"/>
    <n v="0"/>
    <n v="0.90800000000000003"/>
    <n v="0.16500000000000001"/>
    <n v="0.59"/>
    <n v="1"/>
    <n v="0.97299999999999998"/>
    <n v="184"/>
    <n v="51"/>
    <n v="240"/>
    <n v="131"/>
    <n v="138"/>
    <n v="94.117647058823522"/>
    <n v="51.372549019607838"/>
    <n v="54.117647058823529"/>
    <n v="0.51800000000000002"/>
    <x v="0"/>
    <x v="1"/>
    <n v="7794"/>
    <n v="5.97"/>
    <n v="13.9"/>
    <n v="36"/>
    <n v="312843"/>
    <n v="98.1"/>
    <n v="34.4"/>
    <s v="CytoData"/>
    <s v="Wright"/>
    <s v="Zeiss_Axio"/>
    <n v="40"/>
    <n v="512"/>
    <n v="9.7500000000000003E-2"/>
    <n v="0.82030000000000003"/>
    <n v="0.97040000000000004"/>
    <n v="0.15010000000000001"/>
  </r>
  <r>
    <s v="CELL_003694"/>
    <x v="2"/>
    <x v="1"/>
    <s v="Normal_RBC"/>
    <n v="6.6"/>
    <n v="0"/>
    <n v="0"/>
    <n v="1"/>
    <n v="0"/>
    <n v="0.94299999999999995"/>
    <n v="0.251"/>
    <n v="0.32"/>
    <n v="1"/>
    <n v="0.89"/>
    <n v="185"/>
    <n v="43"/>
    <n v="217"/>
    <n v="135"/>
    <n v="135"/>
    <n v="85.098039215686271"/>
    <n v="52.941176470588239"/>
    <n v="52.941176470588239"/>
    <n v="0.48699999999999999"/>
    <x v="2"/>
    <x v="1"/>
    <n v="6339"/>
    <n v="5.59"/>
    <n v="12.3"/>
    <n v="47.9"/>
    <n v="265104"/>
    <n v="79.400000000000006"/>
    <n v="32"/>
    <s v="CytoData"/>
    <s v="Wright"/>
    <s v="Zeiss_Axio"/>
    <n v="100"/>
    <n v="224"/>
    <n v="8.0699999999999994E-2"/>
    <n v="0.80830000000000002"/>
    <n v="0.89610000000000001"/>
    <n v="8.7799999999999989E-2"/>
  </r>
  <r>
    <s v="CELL_003016"/>
    <x v="2"/>
    <x v="1"/>
    <s v="Normal_RBC"/>
    <n v="7.23"/>
    <n v="0"/>
    <n v="0"/>
    <n v="1"/>
    <n v="0"/>
    <n v="0.96799999999999997"/>
    <n v="0.224"/>
    <n v="0.48"/>
    <n v="1"/>
    <n v="0.96099999999999997"/>
    <n v="173"/>
    <n v="48"/>
    <n v="237"/>
    <n v="121"/>
    <n v="131"/>
    <n v="92.941176470588232"/>
    <n v="47.450980392156858"/>
    <n v="51.372549019607838"/>
    <n v="0.44800000000000001"/>
    <x v="1"/>
    <x v="1"/>
    <n v="6191"/>
    <n v="5.69"/>
    <n v="12.8"/>
    <n v="35.1"/>
    <n v="184931"/>
    <n v="88.8"/>
    <n v="36"/>
    <s v="PBC_Dataset"/>
    <s v="Wright"/>
    <s v="Leica_DM2000"/>
    <n v="40"/>
    <n v="512"/>
    <n v="0.115"/>
    <n v="0.91839999999999999"/>
    <n v="0.87"/>
    <n v="-4.8399999999999999E-2"/>
  </r>
  <r>
    <s v="CELL_005742"/>
    <x v="6"/>
    <x v="0"/>
    <s v="Artefact"/>
    <n v="11.02"/>
    <n v="87.7"/>
    <n v="0.61799999999999999"/>
    <n v="0.05"/>
    <n v="1754"/>
    <n v="0.44500000000000001"/>
    <n v="0.41499999999999998"/>
    <n v="1.31"/>
    <n v="1"/>
    <n v="0.56999999999999995"/>
    <n v="372"/>
    <n v="76"/>
    <n v="155"/>
    <n v="175"/>
    <n v="180"/>
    <n v="60.784313725490193"/>
    <n v="68.627450980392155"/>
    <n v="70.588235294117652"/>
    <n v="0.80600000000000005"/>
    <x v="2"/>
    <x v="1"/>
    <n v="1769"/>
    <n v="4.43"/>
    <n v="14.4"/>
    <n v="54.5"/>
    <n v="287999"/>
    <n v="97.6"/>
    <n v="31.5"/>
    <s v="Raabin_WBC"/>
    <s v="Wright"/>
    <s v="Leica_DM2000"/>
    <n v="40"/>
    <n v="512"/>
    <n v="1"/>
    <n v="0.80369999999999997"/>
    <n v="0.86270000000000002"/>
    <n v="5.9000000000000052E-2"/>
  </r>
  <r>
    <s v="CELL_003339"/>
    <x v="2"/>
    <x v="1"/>
    <s v="Normal_RBC"/>
    <n v="8.23"/>
    <n v="0"/>
    <n v="0"/>
    <n v="1"/>
    <n v="0"/>
    <n v="0.85799999999999998"/>
    <n v="0.24299999999999999"/>
    <n v="0.63"/>
    <n v="1"/>
    <n v="0.96499999999999997"/>
    <n v="217"/>
    <n v="49"/>
    <n v="239"/>
    <n v="143"/>
    <n v="122"/>
    <n v="93.725490196078425"/>
    <n v="56.078431372549019"/>
    <n v="47.843137254901961"/>
    <n v="0.53"/>
    <x v="2"/>
    <x v="0"/>
    <n v="3589"/>
    <n v="5.05"/>
    <n v="14"/>
    <n v="46.6"/>
    <n v="257934"/>
    <n v="111.4"/>
    <n v="34.700000000000003"/>
    <s v="PBC_Dataset"/>
    <s v="Wright"/>
    <s v="Zeiss_Axio"/>
    <n v="60"/>
    <n v="256"/>
    <n v="8.6300000000000002E-2"/>
    <n v="0.89770000000000005"/>
    <n v="0.91349999999999998"/>
    <n v="1.5799999999999925E-2"/>
  </r>
  <r>
    <s v="CELL_002010"/>
    <x v="4"/>
    <x v="1"/>
    <s v="Normal_WBC"/>
    <n v="16.75"/>
    <n v="64.7"/>
    <n v="0.43099999999999999"/>
    <n v="0.26300000000000001"/>
    <n v="246.00760456273764"/>
    <n v="0.745"/>
    <n v="0.443"/>
    <n v="2.36"/>
    <n v="1"/>
    <n v="0.86"/>
    <n v="764"/>
    <n v="97"/>
    <n v="223"/>
    <n v="155"/>
    <n v="172"/>
    <n v="87.450980392156865"/>
    <n v="60.784313725490193"/>
    <n v="67.450980392156865"/>
    <n v="0.66400000000000003"/>
    <x v="2"/>
    <x v="1"/>
    <n v="7378"/>
    <n v="6"/>
    <n v="13.1"/>
    <n v="54"/>
    <n v="374004"/>
    <n v="96"/>
    <n v="34.4"/>
    <s v="PBC_Dataset"/>
    <s v="May_Grunwald_Giemsa"/>
    <s v="Olympus_BX51"/>
    <n v="100"/>
    <n v="224"/>
    <n v="7.6999999999999999E-2"/>
    <n v="0.86719999999999997"/>
    <n v="0.88219999999999998"/>
    <n v="1.5000000000000013E-2"/>
  </r>
  <r>
    <s v="CELL_002150"/>
    <x v="4"/>
    <x v="1"/>
    <s v="Normal_WBC"/>
    <n v="14.09"/>
    <n v="59.1"/>
    <n v="0.35199999999999998"/>
    <n v="0.40899999999999997"/>
    <n v="144.49877750611248"/>
    <n v="0.61099999999999999"/>
    <n v="0.6"/>
    <n v="1.82"/>
    <n v="1.2"/>
    <n v="0.73"/>
    <n v="593"/>
    <n v="87"/>
    <n v="219"/>
    <n v="159"/>
    <n v="185"/>
    <n v="85.882352941176464"/>
    <n v="62.352941176470587"/>
    <n v="72.549019607843135"/>
    <n v="0.58799999999999997"/>
    <x v="1"/>
    <x v="0"/>
    <n v="4466"/>
    <n v="4.05"/>
    <n v="12.3"/>
    <n v="45.5"/>
    <n v="222488"/>
    <n v="89.6"/>
    <n v="33.299999999999997"/>
    <s v="PBC_Dataset"/>
    <s v="Wright"/>
    <s v="Olympus_BX51"/>
    <n v="100"/>
    <n v="360"/>
    <n v="0.1145"/>
    <n v="0.96540000000000004"/>
    <n v="0.86839999999999995"/>
    <n v="-9.7000000000000086E-2"/>
  </r>
  <r>
    <s v="CELL_001964"/>
    <x v="4"/>
    <x v="1"/>
    <s v="Normal_WBC"/>
    <n v="17.38"/>
    <n v="63.7"/>
    <n v="0.38900000000000001"/>
    <n v="0.46200000000000002"/>
    <n v="137.87878787878788"/>
    <n v="0.82899999999999996"/>
    <n v="0.45800000000000002"/>
    <n v="2.37"/>
    <n v="1.2"/>
    <n v="0.871"/>
    <n v="475"/>
    <n v="90"/>
    <n v="184"/>
    <n v="139"/>
    <n v="178"/>
    <n v="72.156862745098039"/>
    <n v="54.509803921568626"/>
    <n v="69.803921568627445"/>
    <n v="0.54800000000000004"/>
    <x v="2"/>
    <x v="0"/>
    <n v="4471"/>
    <n v="5.88"/>
    <n v="11.3"/>
    <n v="42.1"/>
    <n v="64293"/>
    <n v="83.6"/>
    <n v="32.299999999999997"/>
    <s v="Raabin_WBC"/>
    <s v="Wright"/>
    <s v="Zeiss_Axio"/>
    <n v="100"/>
    <n v="224"/>
    <n v="0.1066"/>
    <n v="0.83809999999999996"/>
    <n v="0.89570000000000005"/>
    <n v="5.7600000000000096E-2"/>
  </r>
  <r>
    <s v="CELL_002339"/>
    <x v="4"/>
    <x v="1"/>
    <s v="Normal_WBC"/>
    <n v="13.06"/>
    <n v="70.5"/>
    <n v="0.51500000000000001"/>
    <n v="0.40400000000000003"/>
    <n v="174.50495049504948"/>
    <n v="0.64400000000000002"/>
    <n v="0.53200000000000003"/>
    <n v="2.06"/>
    <n v="2.2999999999999998"/>
    <n v="0.72099999999999997"/>
    <n v="525"/>
    <n v="112"/>
    <n v="209"/>
    <n v="169"/>
    <n v="195"/>
    <n v="81.960784313725483"/>
    <n v="66.274509803921561"/>
    <n v="76.470588235294116"/>
    <n v="0.58499999999999996"/>
    <x v="2"/>
    <x v="0"/>
    <n v="5952"/>
    <n v="4.6399999999999997"/>
    <n v="13.2"/>
    <n v="40.799999999999997"/>
    <n v="329177"/>
    <n v="85.1"/>
    <n v="34.299999999999997"/>
    <s v="PBC_Dataset"/>
    <s v="May_Grunwald_Giemsa"/>
    <s v="Olympus_BX51"/>
    <n v="40"/>
    <n v="224"/>
    <n v="9.1499999999999998E-2"/>
    <n v="1"/>
    <n v="0.87009999999999998"/>
    <n v="-0.12990000000000002"/>
  </r>
  <r>
    <s v="CELL_004145"/>
    <x v="8"/>
    <x v="0"/>
    <s v="Leukemia"/>
    <n v="16.12"/>
    <n v="90.7"/>
    <n v="0.47299999999999998"/>
    <n v="0.05"/>
    <n v="1814"/>
    <n v="0.81399999999999995"/>
    <n v="0.39600000000000002"/>
    <n v="0.93"/>
    <n v="1"/>
    <n v="0.85699999999999998"/>
    <n v="618"/>
    <n v="117"/>
    <n v="161"/>
    <n v="141"/>
    <n v="204"/>
    <n v="63.13725490196078"/>
    <n v="55.294117647058826"/>
    <n v="80"/>
    <n v="0.64600000000000002"/>
    <x v="1"/>
    <x v="1"/>
    <n v="10562"/>
    <n v="3.45"/>
    <n v="14.5"/>
    <n v="38.200000000000003"/>
    <n v="285405"/>
    <n v="89"/>
    <n v="32.9"/>
    <s v="CytoData"/>
    <s v="Wright"/>
    <s v="Zeiss_Axio"/>
    <n v="40"/>
    <n v="512"/>
    <n v="0.70240000000000002"/>
    <n v="0.89080000000000004"/>
    <n v="0.81220000000000003"/>
    <n v="-7.8600000000000003E-2"/>
  </r>
  <r>
    <s v="CELL_000736"/>
    <x v="1"/>
    <x v="1"/>
    <s v="Normal_WBC"/>
    <n v="11.02"/>
    <n v="53.1"/>
    <n v="0.66700000000000004"/>
    <n v="0.442"/>
    <n v="120.13574660633485"/>
    <n v="0.78"/>
    <n v="0.42099999999999999"/>
    <n v="3.45"/>
    <n v="2.9"/>
    <n v="0.81699999999999995"/>
    <n v="421"/>
    <n v="74"/>
    <n v="214"/>
    <n v="198"/>
    <n v="167"/>
    <n v="83.921568627450981"/>
    <n v="77.64705882352942"/>
    <n v="65.490196078431367"/>
    <n v="0.71899999999999997"/>
    <x v="2"/>
    <x v="0"/>
    <n v="9958"/>
    <n v="4.51"/>
    <n v="12.5"/>
    <n v="47.8"/>
    <n v="232740"/>
    <n v="95.8"/>
    <n v="34.200000000000003"/>
    <s v="CytoData"/>
    <s v="Wright"/>
    <s v="Olympus_BX51"/>
    <n v="100"/>
    <n v="224"/>
    <n v="3.7400000000000003E-2"/>
    <n v="0.9284"/>
    <n v="0.73870000000000002"/>
    <n v="-0.18969999999999998"/>
  </r>
  <r>
    <s v="CELL_000305"/>
    <x v="1"/>
    <x v="1"/>
    <s v="Normal_WBC"/>
    <n v="15.28"/>
    <n v="57.8"/>
    <n v="0.5"/>
    <n v="0.47099999999999997"/>
    <n v="122.7176220806794"/>
    <n v="0.88700000000000001"/>
    <n v="0.52600000000000002"/>
    <n v="2.91"/>
    <n v="3.7"/>
    <n v="0.749"/>
    <n v="461"/>
    <n v="84"/>
    <n v="210"/>
    <n v="149"/>
    <n v="190"/>
    <n v="82.35294117647058"/>
    <n v="58.431372549019613"/>
    <n v="74.509803921568633"/>
    <n v="0.67900000000000005"/>
    <x v="2"/>
    <x v="1"/>
    <n v="7202"/>
    <n v="3.72"/>
    <n v="13.6"/>
    <n v="42.6"/>
    <n v="355704"/>
    <n v="84.2"/>
    <n v="36.6"/>
    <s v="Raabin_WBC"/>
    <s v="Wright"/>
    <s v="Olympus_BX51"/>
    <n v="60"/>
    <n v="512"/>
    <n v="1.2999999999999999E-2"/>
    <n v="1"/>
    <n v="0.80010000000000003"/>
    <n v="-0.19989999999999997"/>
  </r>
  <r>
    <s v="CELL_001441"/>
    <x v="5"/>
    <x v="1"/>
    <s v="Normal_WBC"/>
    <n v="10.29"/>
    <n v="85.2"/>
    <n v="0.749"/>
    <n v="0.252"/>
    <n v="338.09523809523813"/>
    <n v="0.89700000000000002"/>
    <n v="0.16900000000000001"/>
    <n v="1.07"/>
    <n v="1"/>
    <n v="0.88100000000000001"/>
    <n v="234"/>
    <n v="64"/>
    <n v="199"/>
    <n v="143"/>
    <n v="201"/>
    <n v="78.039215686274517"/>
    <n v="56.078431372549019"/>
    <n v="78.82352941176471"/>
    <n v="0.72"/>
    <x v="1"/>
    <x v="0"/>
    <n v="9626"/>
    <n v="4.28"/>
    <n v="17.600000000000001"/>
    <n v="38.6"/>
    <n v="280902"/>
    <n v="86.7"/>
    <n v="34.4"/>
    <s v="CytoData"/>
    <s v="Giemsa"/>
    <s v="Zeiss_Axio"/>
    <n v="60"/>
    <n v="224"/>
    <n v="9.8400000000000001E-2"/>
    <n v="0.93589999999999995"/>
    <n v="0.94010000000000005"/>
    <n v="4.2000000000000925E-3"/>
  </r>
  <r>
    <s v="CELL_001497"/>
    <x v="5"/>
    <x v="1"/>
    <s v="Normal_WBC"/>
    <n v="7.03"/>
    <n v="75.5"/>
    <n v="0.78200000000000003"/>
    <n v="0.27100000000000002"/>
    <n v="278.59778597785976"/>
    <n v="0.82599999999999996"/>
    <n v="0.17799999999999999"/>
    <n v="0.67"/>
    <n v="1.1000000000000001"/>
    <n v="0.89200000000000002"/>
    <n v="266"/>
    <n v="55"/>
    <n v="176"/>
    <n v="137"/>
    <n v="183"/>
    <n v="69.019607843137251"/>
    <n v="53.725490196078432"/>
    <n v="71.764705882352942"/>
    <n v="0.75700000000000001"/>
    <x v="1"/>
    <x v="1"/>
    <n v="1000"/>
    <n v="4.9000000000000004"/>
    <n v="16.2"/>
    <n v="47.4"/>
    <n v="202370"/>
    <n v="95.1"/>
    <n v="34.299999999999997"/>
    <s v="Raabin_WBC"/>
    <s v="Giemsa"/>
    <s v="Leica_DM2000"/>
    <n v="60"/>
    <n v="224"/>
    <n v="0.1226"/>
    <n v="0.93510000000000004"/>
    <n v="0.9002"/>
    <n v="-3.4900000000000042E-2"/>
  </r>
  <r>
    <s v="CELL_002653"/>
    <x v="9"/>
    <x v="1"/>
    <s v="Normal_WBC"/>
    <n v="10.94"/>
    <n v="56.7"/>
    <n v="0.65200000000000002"/>
    <n v="0.46"/>
    <n v="123.26086956521739"/>
    <n v="0.69399999999999995"/>
    <n v="0.29199999999999998"/>
    <n v="4.96"/>
    <n v="1.7"/>
    <n v="0.74199999999999999"/>
    <n v="466"/>
    <n v="66"/>
    <n v="194"/>
    <n v="175"/>
    <n v="202"/>
    <n v="76.078431372549019"/>
    <n v="68.627450980392155"/>
    <n v="79.215686274509807"/>
    <n v="0.78700000000000003"/>
    <x v="2"/>
    <x v="1"/>
    <n v="7781"/>
    <n v="4.87"/>
    <n v="12.2"/>
    <n v="39.700000000000003"/>
    <n v="328266"/>
    <n v="103.8"/>
    <n v="35.5"/>
    <s v="Raabin_WBC"/>
    <s v="Wright"/>
    <s v="Zeiss_Axio"/>
    <n v="100"/>
    <n v="224"/>
    <n v="6.7100000000000007E-2"/>
    <n v="0.98909999999999998"/>
    <n v="0.84570000000000001"/>
    <n v="-0.14339999999999997"/>
  </r>
  <r>
    <s v="CELL_002876"/>
    <x v="2"/>
    <x v="1"/>
    <s v="Normal_RBC"/>
    <n v="7.51"/>
    <n v="0"/>
    <n v="0"/>
    <n v="1"/>
    <n v="0"/>
    <n v="0.84799999999999998"/>
    <n v="0.184"/>
    <n v="0.78"/>
    <n v="1"/>
    <n v="0.99"/>
    <n v="182"/>
    <n v="45"/>
    <n v="227"/>
    <n v="152"/>
    <n v="133"/>
    <n v="89.019607843137251"/>
    <n v="59.607843137254903"/>
    <n v="52.156862745098046"/>
    <n v="0.51900000000000002"/>
    <x v="0"/>
    <x v="1"/>
    <n v="8530"/>
    <n v="5.65"/>
    <n v="14.1"/>
    <n v="45.2"/>
    <n v="277884"/>
    <n v="85.8"/>
    <n v="36.1"/>
    <s v="CytoData"/>
    <s v="Wright"/>
    <s v="Leica_DM2000"/>
    <n v="100"/>
    <n v="256"/>
    <n v="8.2699999999999996E-2"/>
    <n v="0.99309999999999998"/>
    <n v="0.95379999999999998"/>
    <n v="-3.9300000000000002E-2"/>
  </r>
  <r>
    <s v="CELL_003987"/>
    <x v="7"/>
    <x v="1"/>
    <s v="Normal_Platelet"/>
    <n v="2.2599999999999998"/>
    <n v="0"/>
    <n v="0"/>
    <n v="1"/>
    <n v="0"/>
    <n v="0.747"/>
    <n v="0.64500000000000002"/>
    <n v="2.02"/>
    <n v="1"/>
    <n v="0.72799999999999998"/>
    <n v="12"/>
    <n v="24"/>
    <n v="217"/>
    <n v="154"/>
    <n v="148"/>
    <n v="85.098039215686271"/>
    <n v="60.392156862745097"/>
    <n v="58.039215686274517"/>
    <n v="0.50800000000000001"/>
    <x v="0"/>
    <x v="0"/>
    <n v="5822"/>
    <n v="4.43"/>
    <n v="16.600000000000001"/>
    <n v="44.9"/>
    <n v="171018"/>
    <n v="100.4"/>
    <n v="31.5"/>
    <s v="Raabin_WBC"/>
    <s v="May_Grunwald_Giemsa"/>
    <s v="Zeiss_Axio"/>
    <n v="100"/>
    <n v="512"/>
    <n v="0.13719999999999999"/>
    <n v="0.81540000000000001"/>
    <n v="1"/>
    <n v="0.18459999999999999"/>
  </r>
  <r>
    <s v="CELL_000917"/>
    <x v="1"/>
    <x v="1"/>
    <s v="Normal_WBC"/>
    <n v="12.8"/>
    <n v="51.6"/>
    <n v="0.44900000000000001"/>
    <n v="0.48599999999999999"/>
    <n v="106.17283950617285"/>
    <n v="0.74199999999999999"/>
    <n v="0.41399999999999998"/>
    <n v="3.45"/>
    <n v="3.8"/>
    <n v="0.80700000000000005"/>
    <n v="454"/>
    <n v="64"/>
    <n v="173"/>
    <n v="170"/>
    <n v="187"/>
    <n v="67.843137254901961"/>
    <n v="66.666666666666657"/>
    <n v="73.333333333333329"/>
    <n v="0.60699999999999998"/>
    <x v="1"/>
    <x v="1"/>
    <n v="3322"/>
    <n v="4"/>
    <n v="13.2"/>
    <n v="39"/>
    <n v="237174"/>
    <n v="80.2"/>
    <n v="36.5"/>
    <s v="PBC_Dataset"/>
    <s v="Giemsa"/>
    <s v="Leica_DM2000"/>
    <n v="40"/>
    <n v="512"/>
    <n v="4.4400000000000002E-2"/>
    <n v="0.85719999999999996"/>
    <n v="0.91879999999999995"/>
    <n v="6.1599999999999988E-2"/>
  </r>
  <r>
    <s v="CELL_004906"/>
    <x v="15"/>
    <x v="0"/>
    <s v="Anemia"/>
    <n v="6.14"/>
    <n v="0"/>
    <n v="0"/>
    <n v="1"/>
    <n v="0"/>
    <n v="0.92900000000000005"/>
    <n v="8.7999999999999995E-2"/>
    <n v="0.53"/>
    <n v="1"/>
    <n v="0.94599999999999995"/>
    <n v="128"/>
    <n v="42"/>
    <n v="228"/>
    <n v="147"/>
    <n v="142"/>
    <n v="89.411764705882362"/>
    <n v="57.647058823529406"/>
    <n v="55.686274509803923"/>
    <n v="0.56699999999999995"/>
    <x v="0"/>
    <x v="1"/>
    <n v="5941"/>
    <n v="4.5199999999999996"/>
    <n v="9.6999999999999993"/>
    <n v="44.5"/>
    <n v="329418"/>
    <n v="103.5"/>
    <n v="33.799999999999997"/>
    <s v="PBC_Dataset"/>
    <s v="Wright"/>
    <s v="Zeiss_Axio"/>
    <n v="40"/>
    <n v="360"/>
    <n v="0.81730000000000003"/>
    <n v="0.63859999999999995"/>
    <n v="0.79700000000000004"/>
    <n v="0.1584000000000001"/>
  </r>
  <r>
    <s v="CELL_000711"/>
    <x v="1"/>
    <x v="1"/>
    <s v="Normal_WBC"/>
    <n v="10.94"/>
    <n v="53.1"/>
    <n v="0.64100000000000001"/>
    <n v="0.53100000000000003"/>
    <n v="100"/>
    <n v="0.77500000000000002"/>
    <n v="0.30499999999999999"/>
    <n v="3.16"/>
    <n v="4.8"/>
    <n v="0.87"/>
    <n v="447"/>
    <n v="79"/>
    <n v="233"/>
    <n v="142"/>
    <n v="179"/>
    <n v="91.372549019607845"/>
    <n v="55.686274509803923"/>
    <n v="70.196078431372541"/>
    <n v="0.61299999999999999"/>
    <x v="0"/>
    <x v="1"/>
    <n v="8467"/>
    <n v="5.89"/>
    <n v="15.9"/>
    <n v="42.5"/>
    <n v="418505"/>
    <n v="101.1"/>
    <n v="34.200000000000003"/>
    <s v="CytoData"/>
    <s v="Wright"/>
    <s v="Olympus_BX51"/>
    <n v="40"/>
    <n v="360"/>
    <n v="0.1313"/>
    <n v="0.87909999999999999"/>
    <n v="0.85919999999999996"/>
    <n v="-1.9900000000000029E-2"/>
  </r>
  <r>
    <s v="CELL_005431"/>
    <x v="11"/>
    <x v="0"/>
    <s v="Infection"/>
    <n v="14.37"/>
    <n v="66.3"/>
    <n v="0.58399999999999996"/>
    <n v="0.38500000000000001"/>
    <n v="172.20779220779221"/>
    <n v="0.80400000000000005"/>
    <n v="0.53800000000000003"/>
    <n v="4.2300000000000004"/>
    <n v="3.7"/>
    <n v="0.90800000000000003"/>
    <n v="441"/>
    <n v="78"/>
    <n v="214"/>
    <n v="155"/>
    <n v="223"/>
    <n v="83.921568627450981"/>
    <n v="60.784313725490193"/>
    <n v="87.450980392156865"/>
    <n v="0.69599999999999995"/>
    <x v="1"/>
    <x v="1"/>
    <n v="8967"/>
    <n v="6.2"/>
    <n v="15"/>
    <n v="33"/>
    <n v="224780"/>
    <n v="76.7"/>
    <n v="31.3"/>
    <s v="PBC_Dataset"/>
    <s v="Wright"/>
    <s v="Olympus_BX51"/>
    <n v="100"/>
    <n v="256"/>
    <n v="0.79910000000000003"/>
    <n v="0.68440000000000001"/>
    <n v="0.75670000000000004"/>
    <n v="7.2300000000000031E-2"/>
  </r>
  <r>
    <s v="CELL_005181"/>
    <x v="14"/>
    <x v="0"/>
    <s v="Anemia"/>
    <n v="8.1300000000000008"/>
    <n v="0"/>
    <n v="0"/>
    <n v="1"/>
    <n v="0"/>
    <n v="0.873"/>
    <n v="0.26700000000000002"/>
    <n v="0.67"/>
    <n v="1"/>
    <n v="0.91700000000000004"/>
    <n v="237"/>
    <n v="61"/>
    <n v="225"/>
    <n v="115"/>
    <n v="118"/>
    <n v="88.235294117647058"/>
    <n v="45.098039215686278"/>
    <n v="46.274509803921568"/>
    <n v="0.58399999999999996"/>
    <x v="2"/>
    <x v="1"/>
    <n v="7638"/>
    <n v="5.5"/>
    <n v="15.3"/>
    <n v="40.1"/>
    <n v="234385"/>
    <n v="94"/>
    <n v="33.5"/>
    <s v="CytoData"/>
    <s v="Giemsa"/>
    <s v="Zeiss_Axio"/>
    <n v="60"/>
    <n v="512"/>
    <n v="0.70960000000000001"/>
    <n v="0.76719999999999999"/>
    <n v="0.77059999999999995"/>
    <n v="3.3999999999999586E-3"/>
  </r>
  <r>
    <s v="CELL_004595"/>
    <x v="16"/>
    <x v="0"/>
    <s v="Anemia"/>
    <n v="7.15"/>
    <n v="0"/>
    <n v="0"/>
    <n v="1"/>
    <n v="0"/>
    <n v="0.53200000000000003"/>
    <n v="0.71"/>
    <n v="0.52"/>
    <n v="1"/>
    <n v="0.90700000000000003"/>
    <n v="209"/>
    <n v="62"/>
    <n v="215"/>
    <n v="111"/>
    <n v="139"/>
    <n v="84.313725490196077"/>
    <n v="43.529411764705884"/>
    <n v="54.509803921568626"/>
    <n v="0.46400000000000002"/>
    <x v="2"/>
    <x v="0"/>
    <n v="6052"/>
    <n v="5.09"/>
    <n v="15.1"/>
    <n v="36.299999999999997"/>
    <n v="346186"/>
    <n v="76.900000000000006"/>
    <n v="31.5"/>
    <s v="Raabin_WBC"/>
    <s v="Giemsa"/>
    <s v="Zeiss_Axio"/>
    <n v="100"/>
    <n v="224"/>
    <n v="0.85640000000000005"/>
    <n v="0.68859999999999999"/>
    <n v="0.80820000000000003"/>
    <n v="0.11960000000000004"/>
  </r>
  <r>
    <s v="CELL_002773"/>
    <x v="9"/>
    <x v="1"/>
    <s v="Normal_WBC"/>
    <n v="10.32"/>
    <n v="64.400000000000006"/>
    <n v="0.7"/>
    <n v="0.33900000000000002"/>
    <n v="189.97050147492627"/>
    <n v="0.80100000000000005"/>
    <n v="0.38700000000000001"/>
    <n v="6"/>
    <n v="2.1"/>
    <n v="0.73799999999999999"/>
    <n v="296"/>
    <n v="62"/>
    <n v="188"/>
    <n v="134"/>
    <n v="210"/>
    <n v="73.725490196078439"/>
    <n v="52.549019607843142"/>
    <n v="82.35294117647058"/>
    <n v="0.77500000000000002"/>
    <x v="2"/>
    <x v="1"/>
    <n v="3881"/>
    <n v="3.2"/>
    <n v="15.2"/>
    <n v="37.299999999999997"/>
    <n v="271228"/>
    <n v="73.3"/>
    <n v="34.700000000000003"/>
    <s v="PBC_Dataset"/>
    <s v="Wright"/>
    <s v="Leica_DM2000"/>
    <n v="100"/>
    <n v="512"/>
    <n v="2.8799999999999999E-2"/>
    <n v="0.92320000000000002"/>
    <n v="0.90639999999999998"/>
    <n v="-1.6800000000000037E-2"/>
  </r>
  <r>
    <s v="CELL_001625"/>
    <x v="5"/>
    <x v="1"/>
    <s v="Normal_WBC"/>
    <n v="7.35"/>
    <n v="79.900000000000006"/>
    <n v="0.78100000000000003"/>
    <n v="0.10199999999999999"/>
    <n v="783.33333333333348"/>
    <n v="0.96099999999999997"/>
    <n v="0.22700000000000001"/>
    <n v="1.53"/>
    <n v="1"/>
    <n v="0.96799999999999997"/>
    <n v="260"/>
    <n v="66"/>
    <n v="202"/>
    <n v="160"/>
    <n v="200"/>
    <n v="79.215686274509807"/>
    <n v="62.745098039215684"/>
    <n v="78.431372549019613"/>
    <n v="0.69399999999999995"/>
    <x v="0"/>
    <x v="1"/>
    <n v="5383"/>
    <n v="3.16"/>
    <n v="13.3"/>
    <n v="42.7"/>
    <n v="344135"/>
    <n v="98.3"/>
    <n v="35.4"/>
    <s v="PBC_Dataset"/>
    <s v="Wright"/>
    <s v="Leica_DM2000"/>
    <n v="100"/>
    <n v="360"/>
    <n v="5.6399999999999999E-2"/>
    <n v="0.90980000000000005"/>
    <n v="0.80549999999999999"/>
    <n v="-0.10430000000000006"/>
  </r>
  <r>
    <s v="CELL_004664"/>
    <x v="12"/>
    <x v="0"/>
    <s v="Anemia"/>
    <n v="5.86"/>
    <n v="0"/>
    <n v="0"/>
    <n v="1"/>
    <n v="0"/>
    <n v="0.44500000000000001"/>
    <n v="0.73599999999999999"/>
    <n v="0.56999999999999995"/>
    <n v="1"/>
    <n v="0.75600000000000001"/>
    <n v="81"/>
    <n v="39"/>
    <n v="223"/>
    <n v="122"/>
    <n v="125"/>
    <n v="87.450980392156865"/>
    <n v="47.843137254901961"/>
    <n v="49.019607843137251"/>
    <n v="0.39600000000000002"/>
    <x v="0"/>
    <x v="1"/>
    <n v="9431"/>
    <n v="5.34"/>
    <n v="15"/>
    <n v="35.799999999999997"/>
    <n v="318172"/>
    <n v="93.6"/>
    <n v="30.5"/>
    <s v="CytoData"/>
    <s v="Wright"/>
    <s v="Olympus_BX51"/>
    <n v="100"/>
    <n v="360"/>
    <n v="0.84489999999999998"/>
    <n v="0.66300000000000003"/>
    <n v="0.79830000000000001"/>
    <n v="0.13529999999999998"/>
  </r>
  <r>
    <s v="CELL_000822"/>
    <x v="1"/>
    <x v="1"/>
    <s v="Normal_WBC"/>
    <n v="12.92"/>
    <n v="48.6"/>
    <n v="0.53200000000000003"/>
    <n v="0.54500000000000004"/>
    <n v="89.174311926605498"/>
    <n v="0.81899999999999995"/>
    <n v="0.35899999999999999"/>
    <n v="3.41"/>
    <n v="3.1"/>
    <n v="0.876"/>
    <n v="475"/>
    <n v="72"/>
    <n v="213"/>
    <n v="145"/>
    <n v="164"/>
    <n v="83.529411764705884"/>
    <n v="56.862745098039213"/>
    <n v="64.313725490196077"/>
    <n v="0.624"/>
    <x v="0"/>
    <x v="0"/>
    <n v="6781"/>
    <n v="5.94"/>
    <n v="10.4"/>
    <n v="39.6"/>
    <n v="227263"/>
    <n v="80.599999999999994"/>
    <n v="34.299999999999997"/>
    <s v="PBC_Dataset"/>
    <s v="Giemsa"/>
    <s v="Leica_DM2000"/>
    <n v="100"/>
    <n v="360"/>
    <n v="8.7499999999999994E-2"/>
    <n v="0.94979999999999998"/>
    <n v="0.89749999999999996"/>
    <n v="-5.2300000000000013E-2"/>
  </r>
  <r>
    <s v="CELL_001368"/>
    <x v="5"/>
    <x v="1"/>
    <s v="Normal_WBC"/>
    <n v="8.23"/>
    <n v="73"/>
    <n v="0.85199999999999998"/>
    <n v="0.23400000000000001"/>
    <n v="311.96581196581195"/>
    <n v="0.86299999999999999"/>
    <n v="0.26900000000000002"/>
    <n v="0.86"/>
    <n v="1"/>
    <n v="0.92600000000000005"/>
    <n v="321"/>
    <n v="55"/>
    <n v="192"/>
    <n v="166"/>
    <n v="202"/>
    <n v="75.294117647058826"/>
    <n v="65.098039215686271"/>
    <n v="79.215686274509807"/>
    <n v="0.72899999999999998"/>
    <x v="1"/>
    <x v="0"/>
    <n v="9952"/>
    <n v="5.03"/>
    <n v="10.9"/>
    <n v="35.4"/>
    <n v="299799"/>
    <n v="101.5"/>
    <n v="34"/>
    <s v="PBC_Dataset"/>
    <s v="Wright"/>
    <s v="Leica_DM2000"/>
    <n v="60"/>
    <n v="360"/>
    <n v="0"/>
    <n v="0.82640000000000002"/>
    <n v="0.84809999999999997"/>
    <n v="2.1699999999999942E-2"/>
  </r>
  <r>
    <s v="CELL_003713"/>
    <x v="7"/>
    <x v="1"/>
    <s v="Normal_Platelet"/>
    <n v="2.17"/>
    <n v="0"/>
    <n v="0"/>
    <n v="1"/>
    <n v="0"/>
    <n v="0.78"/>
    <n v="0.44600000000000001"/>
    <n v="2.16"/>
    <n v="1"/>
    <n v="0.82199999999999995"/>
    <n v="27"/>
    <n v="12"/>
    <n v="197"/>
    <n v="141"/>
    <n v="161"/>
    <n v="77.254901960784323"/>
    <n v="55.294117647058826"/>
    <n v="63.13725490196078"/>
    <n v="0.50900000000000001"/>
    <x v="1"/>
    <x v="1"/>
    <n v="2635"/>
    <n v="4.9400000000000004"/>
    <n v="13.9"/>
    <n v="43.9"/>
    <n v="251355"/>
    <n v="85.7"/>
    <n v="32.4"/>
    <s v="Raabin_WBC"/>
    <s v="Giemsa"/>
    <s v="Leica_DM2000"/>
    <n v="60"/>
    <n v="512"/>
    <n v="0"/>
    <n v="0.96530000000000005"/>
    <n v="0.94320000000000004"/>
    <n v="-2.2100000000000009E-2"/>
  </r>
  <r>
    <s v="CELL_001355"/>
    <x v="5"/>
    <x v="1"/>
    <s v="Normal_WBC"/>
    <n v="10.51"/>
    <n v="75.5"/>
    <n v="0.622"/>
    <n v="0.161"/>
    <n v="468.94409937888196"/>
    <n v="0.82"/>
    <n v="0.28799999999999998"/>
    <n v="1.05"/>
    <n v="1.1000000000000001"/>
    <n v="0.91100000000000003"/>
    <n v="280"/>
    <n v="59"/>
    <n v="217"/>
    <n v="157"/>
    <n v="208"/>
    <n v="85.098039215686271"/>
    <n v="61.568627450980394"/>
    <n v="81.568627450980387"/>
    <n v="0.78300000000000003"/>
    <x v="2"/>
    <x v="1"/>
    <n v="6591"/>
    <n v="4.96"/>
    <n v="11.6"/>
    <n v="34.5"/>
    <n v="293183"/>
    <n v="82.6"/>
    <n v="32.799999999999997"/>
    <s v="PBC_Dataset"/>
    <s v="May_Grunwald_Giemsa"/>
    <s v="Leica_DM2000"/>
    <n v="60"/>
    <n v="224"/>
    <n v="8.0500000000000002E-2"/>
    <n v="0.91110000000000002"/>
    <n v="0.80530000000000002"/>
    <n v="-0.10580000000000001"/>
  </r>
  <r>
    <s v="CELL_005285"/>
    <x v="0"/>
    <x v="0"/>
    <s v="Infection"/>
    <n v="12.09"/>
    <n v="60.9"/>
    <n v="0.55200000000000005"/>
    <n v="0.36"/>
    <n v="169.16666666666666"/>
    <n v="0.60199999999999998"/>
    <n v="0.47299999999999998"/>
    <n v="3.23"/>
    <n v="5.8"/>
    <n v="0.76100000000000001"/>
    <n v="430"/>
    <n v="75"/>
    <n v="228"/>
    <n v="150"/>
    <n v="184"/>
    <n v="89.411764705882362"/>
    <n v="58.82352941176471"/>
    <n v="72.156862745098039"/>
    <n v="0.64700000000000002"/>
    <x v="2"/>
    <x v="1"/>
    <n v="4656"/>
    <n v="5.91"/>
    <n v="12.6"/>
    <n v="47.2"/>
    <n v="283074"/>
    <n v="80.599999999999994"/>
    <n v="34.1"/>
    <s v="CytoData"/>
    <s v="May_Grunwald_Giemsa"/>
    <s v="Olympus_BX51"/>
    <n v="100"/>
    <n v="224"/>
    <n v="0.9325"/>
    <n v="0.70379999999999998"/>
    <n v="0.83899999999999997"/>
    <n v="0.13519999999999999"/>
  </r>
  <r>
    <s v="CELL_000851"/>
    <x v="1"/>
    <x v="1"/>
    <s v="Normal_WBC"/>
    <n v="11.44"/>
    <n v="50.3"/>
    <n v="0.63"/>
    <n v="0.41799999999999998"/>
    <n v="120.33492822966507"/>
    <n v="0.79300000000000004"/>
    <n v="0.27"/>
    <n v="3.48"/>
    <n v="3.8"/>
    <n v="0.75800000000000001"/>
    <n v="471"/>
    <n v="76"/>
    <n v="221"/>
    <n v="154"/>
    <n v="187"/>
    <n v="86.666666666666671"/>
    <n v="60.392156862745097"/>
    <n v="73.333333333333329"/>
    <n v="0.65400000000000003"/>
    <x v="0"/>
    <x v="1"/>
    <n v="6629"/>
    <n v="4.3499999999999996"/>
    <n v="16.8"/>
    <n v="32.299999999999997"/>
    <n v="267551"/>
    <n v="69.8"/>
    <n v="33"/>
    <s v="PBC_Dataset"/>
    <s v="Giemsa"/>
    <s v="Olympus_BX51"/>
    <n v="40"/>
    <n v="360"/>
    <n v="0.1263"/>
    <n v="0.88790000000000002"/>
    <n v="0.98319999999999996"/>
    <n v="9.529999999999994E-2"/>
  </r>
  <r>
    <s v="CELL_003351"/>
    <x v="2"/>
    <x v="1"/>
    <s v="Normal_RBC"/>
    <n v="7.82"/>
    <n v="0"/>
    <n v="0"/>
    <n v="1"/>
    <n v="0"/>
    <n v="0.96799999999999997"/>
    <n v="0.23"/>
    <n v="0.42"/>
    <n v="1"/>
    <n v="0.98"/>
    <n v="175"/>
    <n v="48"/>
    <n v="234"/>
    <n v="135"/>
    <n v="133"/>
    <n v="91.764705882352942"/>
    <n v="52.941176470588239"/>
    <n v="52.156862745098046"/>
    <n v="0.46100000000000002"/>
    <x v="2"/>
    <x v="0"/>
    <n v="6603"/>
    <n v="4.8"/>
    <n v="13.5"/>
    <n v="47.3"/>
    <n v="186878"/>
    <n v="91.3"/>
    <n v="32"/>
    <s v="PBC_Dataset"/>
    <s v="Giemsa"/>
    <s v="Zeiss_Axio"/>
    <n v="100"/>
    <n v="256"/>
    <n v="8.6900000000000005E-2"/>
    <n v="0.82079999999999997"/>
    <n v="0.93520000000000003"/>
    <n v="0.11440000000000006"/>
  </r>
  <r>
    <s v="CELL_001001"/>
    <x v="1"/>
    <x v="1"/>
    <s v="Normal_WBC"/>
    <n v="12.34"/>
    <n v="49.7"/>
    <n v="0.47299999999999998"/>
    <n v="0.56200000000000006"/>
    <n v="88.434163701067618"/>
    <n v="0.84499999999999997"/>
    <n v="0.44700000000000001"/>
    <n v="3.21"/>
    <n v="4.4000000000000004"/>
    <n v="0.76500000000000001"/>
    <n v="457"/>
    <n v="68"/>
    <n v="206"/>
    <n v="170"/>
    <n v="182"/>
    <n v="80.784313725490193"/>
    <n v="66.666666666666657"/>
    <n v="71.372549019607845"/>
    <n v="0.62"/>
    <x v="1"/>
    <x v="0"/>
    <n v="5762"/>
    <n v="3.18"/>
    <n v="13.5"/>
    <n v="31.5"/>
    <n v="251978"/>
    <n v="104.4"/>
    <n v="32.799999999999997"/>
    <s v="PBC_Dataset"/>
    <s v="May_Grunwald_Giemsa"/>
    <s v="Leica_DM2000"/>
    <n v="40"/>
    <n v="224"/>
    <n v="6.2799999999999995E-2"/>
    <n v="0.93210000000000004"/>
    <n v="0.98770000000000002"/>
    <n v="5.5599999999999983E-2"/>
  </r>
  <r>
    <s v="CELL_005376"/>
    <x v="0"/>
    <x v="0"/>
    <s v="Infection"/>
    <n v="15.4"/>
    <n v="59.6"/>
    <n v="0.63100000000000001"/>
    <n v="0.48599999999999999"/>
    <n v="122.63374485596708"/>
    <n v="0.73799999999999999"/>
    <n v="0.28499999999999998"/>
    <n v="2.89"/>
    <n v="5.9"/>
    <n v="0.71599999999999997"/>
    <n v="480"/>
    <n v="79"/>
    <n v="209"/>
    <n v="149"/>
    <n v="165"/>
    <n v="81.960784313725483"/>
    <n v="58.431372549019613"/>
    <n v="64.705882352941174"/>
    <n v="0.64600000000000002"/>
    <x v="1"/>
    <x v="1"/>
    <n v="5170"/>
    <n v="5.69"/>
    <n v="9.9"/>
    <n v="34.6"/>
    <n v="347817"/>
    <n v="76.8"/>
    <n v="31"/>
    <s v="PBC_Dataset"/>
    <s v="Giemsa"/>
    <s v="Leica_DM2000"/>
    <n v="40"/>
    <n v="224"/>
    <n v="0.77449999999999997"/>
    <n v="0.64170000000000005"/>
    <n v="0.89239999999999997"/>
    <n v="0.25069999999999992"/>
  </r>
  <r>
    <s v="CELL_004918"/>
    <x v="15"/>
    <x v="0"/>
    <s v="Anemia"/>
    <n v="6.24"/>
    <n v="0"/>
    <n v="0"/>
    <n v="1"/>
    <n v="0"/>
    <n v="0.95599999999999996"/>
    <n v="0.108"/>
    <n v="0.02"/>
    <n v="1"/>
    <n v="0.97699999999999998"/>
    <n v="172"/>
    <n v="44"/>
    <n v="238"/>
    <n v="112"/>
    <n v="119"/>
    <n v="93.333333333333329"/>
    <n v="43.921568627450981"/>
    <n v="46.666666666666664"/>
    <n v="0.56599999999999995"/>
    <x v="2"/>
    <x v="1"/>
    <n v="7811"/>
    <n v="2.92"/>
    <n v="11.6"/>
    <n v="30.1"/>
    <n v="275611"/>
    <n v="89.7"/>
    <n v="33.9"/>
    <s v="Raabin_WBC"/>
    <s v="Wright"/>
    <s v="Olympus_BX51"/>
    <n v="40"/>
    <n v="224"/>
    <n v="0.95569999999999999"/>
    <n v="0.71050000000000002"/>
    <n v="0.76590000000000003"/>
    <n v="5.5400000000000005E-2"/>
  </r>
  <r>
    <s v="CELL_004372"/>
    <x v="13"/>
    <x v="0"/>
    <s v="Leukemia"/>
    <n v="10.47"/>
    <n v="76.599999999999994"/>
    <n v="0.35899999999999999"/>
    <n v="0.185"/>
    <n v="414.05405405405401"/>
    <n v="0.85899999999999999"/>
    <n v="0.193"/>
    <n v="1.18"/>
    <n v="1.1000000000000001"/>
    <n v="0.94799999999999995"/>
    <n v="644"/>
    <n v="106"/>
    <n v="187"/>
    <n v="138"/>
    <n v="178"/>
    <n v="73.333333333333329"/>
    <n v="54.117647058823529"/>
    <n v="69.803921568627445"/>
    <n v="0.73399999999999999"/>
    <x v="1"/>
    <x v="1"/>
    <n v="7547"/>
    <n v="3.94"/>
    <n v="11.1"/>
    <n v="34.1"/>
    <n v="364464"/>
    <n v="82.1"/>
    <n v="30.5"/>
    <s v="Raabin_WBC"/>
    <s v="Giemsa"/>
    <s v="Olympus_BX51"/>
    <n v="40"/>
    <n v="224"/>
    <n v="0.61929999999999996"/>
    <n v="0.55610000000000004"/>
    <n v="0.76119999999999999"/>
    <n v="0.20509999999999995"/>
  </r>
  <r>
    <s v="CELL_003526"/>
    <x v="2"/>
    <x v="1"/>
    <s v="Normal_RBC"/>
    <n v="7.72"/>
    <n v="0"/>
    <n v="0"/>
    <n v="1"/>
    <n v="0"/>
    <n v="0.86699999999999999"/>
    <n v="0.14899999999999999"/>
    <n v="0.82"/>
    <n v="1"/>
    <n v="0.88900000000000001"/>
    <n v="141"/>
    <n v="55"/>
    <n v="228"/>
    <n v="123"/>
    <n v="132"/>
    <n v="89.411764705882362"/>
    <n v="48.235294117647058"/>
    <n v="51.764705882352949"/>
    <n v="0.47099999999999997"/>
    <x v="2"/>
    <x v="0"/>
    <n v="7013"/>
    <n v="3.85"/>
    <n v="10.199999999999999"/>
    <n v="34.299999999999997"/>
    <n v="136987"/>
    <n v="99.7"/>
    <n v="32.4"/>
    <s v="PBC_Dataset"/>
    <s v="Wright"/>
    <s v="Leica_DM2000"/>
    <n v="100"/>
    <n v="224"/>
    <n v="2.8199999999999999E-2"/>
    <n v="0.91569999999999996"/>
    <n v="0.96599999999999997"/>
    <n v="5.0300000000000011E-2"/>
  </r>
  <r>
    <s v="CELL_000019"/>
    <x v="1"/>
    <x v="1"/>
    <s v="Normal_WBC"/>
    <n v="12.9"/>
    <n v="56.5"/>
    <n v="0.58599999999999997"/>
    <n v="0.44400000000000001"/>
    <n v="127.25225225225225"/>
    <n v="0.88700000000000001"/>
    <n v="0.26200000000000001"/>
    <n v="3.27"/>
    <n v="3.5"/>
    <n v="0.86099999999999999"/>
    <n v="377"/>
    <n v="58"/>
    <n v="212"/>
    <n v="164"/>
    <n v="207"/>
    <n v="83.137254901960787"/>
    <n v="64.313725490196077"/>
    <n v="81.17647058823529"/>
    <n v="0.56100000000000005"/>
    <x v="1"/>
    <x v="0"/>
    <n v="9886"/>
    <n v="4.84"/>
    <n v="14.9"/>
    <n v="38.700000000000003"/>
    <n v="256750"/>
    <n v="93.4"/>
    <n v="31.9"/>
    <s v="Raabin_WBC"/>
    <s v="Giemsa"/>
    <s v="Zeiss_Axio"/>
    <n v="100"/>
    <n v="512"/>
    <n v="4.9299999999999997E-2"/>
    <n v="0.91410000000000002"/>
    <n v="0.89039999999999997"/>
    <n v="-2.3700000000000054E-2"/>
  </r>
  <r>
    <s v="CELL_001638"/>
    <x v="5"/>
    <x v="1"/>
    <s v="Normal_WBC"/>
    <n v="9.7899999999999991"/>
    <n v="78.2"/>
    <n v="0.71"/>
    <n v="0.21"/>
    <n v="372.38095238095241"/>
    <n v="0.84499999999999997"/>
    <n v="0.18"/>
    <n v="0.91"/>
    <n v="1"/>
    <n v="0.89400000000000002"/>
    <n v="295"/>
    <n v="65"/>
    <n v="206"/>
    <n v="176"/>
    <n v="219"/>
    <n v="80.784313725490193"/>
    <n v="69.019607843137251"/>
    <n v="85.882352941176464"/>
    <n v="0.70299999999999996"/>
    <x v="2"/>
    <x v="1"/>
    <n v="4118"/>
    <n v="5.29"/>
    <n v="16.2"/>
    <n v="35.9"/>
    <n v="319617"/>
    <n v="96.5"/>
    <n v="35.700000000000003"/>
    <s v="Raabin_WBC"/>
    <s v="Giemsa"/>
    <s v="Leica_DM2000"/>
    <n v="100"/>
    <n v="512"/>
    <n v="6.5199999999999994E-2"/>
    <n v="0.99690000000000001"/>
    <n v="0.91369999999999996"/>
    <n v="-8.3200000000000052E-2"/>
  </r>
  <r>
    <s v="CELL_001668"/>
    <x v="5"/>
    <x v="1"/>
    <s v="Normal_WBC"/>
    <n v="10.14"/>
    <n v="79.8"/>
    <n v="0.82499999999999996"/>
    <n v="0.16700000000000001"/>
    <n v="477.84431137724545"/>
    <n v="0.82199999999999995"/>
    <n v="0.27300000000000002"/>
    <n v="1.1599999999999999"/>
    <n v="1.1000000000000001"/>
    <n v="0.84199999999999997"/>
    <n v="353"/>
    <n v="59"/>
    <n v="178"/>
    <n v="166"/>
    <n v="190"/>
    <n v="69.803921568627445"/>
    <n v="65.098039215686271"/>
    <n v="74.509803921568633"/>
    <n v="0.72199999999999998"/>
    <x v="0"/>
    <x v="1"/>
    <n v="5805"/>
    <n v="5.85"/>
    <n v="13"/>
    <n v="34.799999999999997"/>
    <n v="248080"/>
    <n v="80.599999999999994"/>
    <n v="32.6"/>
    <s v="PBC_Dataset"/>
    <s v="Wright"/>
    <s v="Leica_DM2000"/>
    <n v="60"/>
    <n v="256"/>
    <n v="0.15379999999999999"/>
    <n v="0.94730000000000003"/>
    <n v="0.92700000000000005"/>
    <n v="-2.0299999999999985E-2"/>
  </r>
  <r>
    <s v="CELL_000494"/>
    <x v="1"/>
    <x v="1"/>
    <s v="Normal_WBC"/>
    <n v="12.21"/>
    <n v="56.2"/>
    <n v="0.50800000000000001"/>
    <n v="0.47599999999999998"/>
    <n v="118.06722689075632"/>
    <n v="0.70499999999999996"/>
    <n v="0.32700000000000001"/>
    <n v="3.58"/>
    <n v="2.4"/>
    <n v="0.86499999999999999"/>
    <n v="319"/>
    <n v="58"/>
    <n v="202"/>
    <n v="164"/>
    <n v="204"/>
    <n v="79.215686274509807"/>
    <n v="64.313725490196077"/>
    <n v="80"/>
    <n v="0.65400000000000003"/>
    <x v="2"/>
    <x v="1"/>
    <n v="6383"/>
    <n v="4.76"/>
    <n v="11.4"/>
    <n v="42.4"/>
    <n v="58607"/>
    <n v="88.4"/>
    <n v="33.1"/>
    <s v="PBC_Dataset"/>
    <s v="Giemsa"/>
    <s v="Leica_DM2000"/>
    <n v="100"/>
    <n v="360"/>
    <n v="6.9800000000000001E-2"/>
    <n v="0.87329999999999997"/>
    <n v="0.93179999999999996"/>
    <n v="5.8499999999999996E-2"/>
  </r>
  <r>
    <s v="CELL_003174"/>
    <x v="2"/>
    <x v="1"/>
    <s v="Normal_RBC"/>
    <n v="7.51"/>
    <n v="0"/>
    <n v="0"/>
    <n v="1"/>
    <n v="0"/>
    <n v="0.90800000000000003"/>
    <n v="7.4999999999999997E-2"/>
    <n v="0.45"/>
    <n v="1"/>
    <n v="0.91400000000000003"/>
    <n v="163"/>
    <n v="47"/>
    <n v="229"/>
    <n v="108"/>
    <n v="123"/>
    <n v="89.803921568627459"/>
    <n v="42.352941176470587"/>
    <n v="48.235294117647058"/>
    <n v="0.45900000000000002"/>
    <x v="1"/>
    <x v="1"/>
    <n v="3648"/>
    <n v="3.85"/>
    <n v="14.7"/>
    <n v="51"/>
    <n v="82151"/>
    <n v="79.7"/>
    <n v="34.299999999999997"/>
    <s v="Raabin_WBC"/>
    <s v="May_Grunwald_Giemsa"/>
    <s v="Olympus_BX51"/>
    <n v="100"/>
    <n v="256"/>
    <n v="0.1724"/>
    <n v="0.92459999999999998"/>
    <n v="0.88260000000000005"/>
    <n v="-4.1999999999999926E-2"/>
  </r>
  <r>
    <s v="CELL_005020"/>
    <x v="17"/>
    <x v="0"/>
    <s v="Sickle_Cell_Anemia"/>
    <n v="6.3"/>
    <n v="0"/>
    <n v="0"/>
    <n v="1"/>
    <n v="0"/>
    <n v="0.24199999999999999"/>
    <n v="0.97699999999999998"/>
    <n v="0.18"/>
    <n v="1"/>
    <n v="0.78"/>
    <n v="173"/>
    <n v="80"/>
    <n v="204"/>
    <n v="129"/>
    <n v="127"/>
    <n v="80"/>
    <n v="50.588235294117645"/>
    <n v="49.803921568627452"/>
    <n v="0.53100000000000003"/>
    <x v="1"/>
    <x v="1"/>
    <n v="5259"/>
    <n v="5.82"/>
    <n v="12.6"/>
    <n v="35.299999999999997"/>
    <n v="204926"/>
    <n v="68.3"/>
    <n v="33.299999999999997"/>
    <s v="CytoData"/>
    <s v="Wright"/>
    <s v="Zeiss_Axio"/>
    <n v="100"/>
    <n v="360"/>
    <n v="0.77900000000000003"/>
    <n v="0.76980000000000004"/>
    <n v="0.67169999999999996"/>
    <n v="-9.8100000000000076E-2"/>
  </r>
  <r>
    <s v="CELL_004471"/>
    <x v="16"/>
    <x v="0"/>
    <s v="Anemia"/>
    <n v="7.58"/>
    <n v="0"/>
    <n v="0"/>
    <n v="1"/>
    <n v="0"/>
    <n v="0.438"/>
    <n v="0.73199999999999998"/>
    <n v="0.38"/>
    <n v="1"/>
    <n v="0.90100000000000002"/>
    <n v="188"/>
    <n v="46"/>
    <n v="237"/>
    <n v="127"/>
    <n v="110"/>
    <n v="92.941176470588232"/>
    <n v="49.803921568627452"/>
    <n v="43.137254901960787"/>
    <n v="0.47499999999999998"/>
    <x v="1"/>
    <x v="1"/>
    <n v="8076"/>
    <n v="5.88"/>
    <n v="16.100000000000001"/>
    <n v="36.6"/>
    <n v="390175"/>
    <n v="76.2"/>
    <n v="34"/>
    <s v="PBC_Dataset"/>
    <s v="Giemsa"/>
    <s v="Leica_DM2000"/>
    <n v="60"/>
    <n v="360"/>
    <n v="0.90839999999999999"/>
    <n v="0.74260000000000004"/>
    <n v="0.69769999999999999"/>
    <n v="-4.4900000000000051E-2"/>
  </r>
  <r>
    <s v="CELL_001348"/>
    <x v="5"/>
    <x v="1"/>
    <s v="Normal_WBC"/>
    <n v="10.42"/>
    <n v="81.400000000000006"/>
    <n v="0.78700000000000003"/>
    <n v="0.17199999999999999"/>
    <n v="473.25581395348843"/>
    <n v="0.96299999999999997"/>
    <n v="0.23499999999999999"/>
    <n v="0.67"/>
    <n v="1"/>
    <n v="0.91400000000000003"/>
    <n v="285"/>
    <n v="51"/>
    <n v="181"/>
    <n v="131"/>
    <n v="185"/>
    <n v="70.980392156862749"/>
    <n v="51.372549019607838"/>
    <n v="72.549019607843135"/>
    <n v="0.69799999999999995"/>
    <x v="0"/>
    <x v="1"/>
    <n v="8729"/>
    <n v="4.42"/>
    <n v="15.9"/>
    <n v="51"/>
    <n v="265494"/>
    <n v="84.4"/>
    <n v="33.4"/>
    <s v="PBC_Dataset"/>
    <s v="Wright"/>
    <s v="Leica_DM2000"/>
    <n v="100"/>
    <n v="256"/>
    <n v="8.9599999999999999E-2"/>
    <n v="0.84499999999999997"/>
    <n v="0.85560000000000003"/>
    <n v="1.0600000000000054E-2"/>
  </r>
  <r>
    <s v="CELL_003019"/>
    <x v="2"/>
    <x v="1"/>
    <s v="Normal_RBC"/>
    <n v="7.24"/>
    <n v="0"/>
    <n v="0"/>
    <n v="1"/>
    <n v="0"/>
    <n v="0.88700000000000001"/>
    <n v="0.14199999999999999"/>
    <n v="0.72"/>
    <n v="1"/>
    <n v="0.96699999999999997"/>
    <n v="183"/>
    <n v="51"/>
    <n v="242"/>
    <n v="144"/>
    <n v="137"/>
    <n v="94.901960784313715"/>
    <n v="56.470588235294116"/>
    <n v="53.725490196078432"/>
    <n v="0.39600000000000002"/>
    <x v="1"/>
    <x v="0"/>
    <n v="3216"/>
    <n v="6.18"/>
    <n v="14.4"/>
    <n v="43.2"/>
    <n v="370598"/>
    <n v="79.599999999999994"/>
    <n v="32.9"/>
    <s v="PBC_Dataset"/>
    <s v="May_Grunwald_Giemsa"/>
    <s v="Leica_DM2000"/>
    <n v="100"/>
    <n v="224"/>
    <n v="4.8800000000000003E-2"/>
    <n v="0.75629999999999997"/>
    <n v="0.89319999999999999"/>
    <n v="0.13690000000000002"/>
  </r>
  <r>
    <s v="CELL_004592"/>
    <x v="16"/>
    <x v="0"/>
    <s v="Anemia"/>
    <n v="6.7"/>
    <n v="0"/>
    <n v="0"/>
    <n v="1"/>
    <n v="0"/>
    <n v="0.60399999999999998"/>
    <n v="0.78400000000000003"/>
    <n v="0.53"/>
    <n v="1"/>
    <n v="0.81699999999999995"/>
    <n v="163"/>
    <n v="43"/>
    <n v="218"/>
    <n v="141"/>
    <n v="136"/>
    <n v="85.490196078431367"/>
    <n v="55.294117647058826"/>
    <n v="53.333333333333336"/>
    <n v="0.46700000000000003"/>
    <x v="1"/>
    <x v="1"/>
    <n v="5991"/>
    <n v="4.3899999999999997"/>
    <n v="11.4"/>
    <n v="46.9"/>
    <n v="254128"/>
    <n v="74.900000000000006"/>
    <n v="34.200000000000003"/>
    <s v="Raabin_WBC"/>
    <s v="Giemsa"/>
    <s v="Zeiss_Axio"/>
    <n v="60"/>
    <n v="224"/>
    <n v="0.80320000000000003"/>
    <n v="0.8286"/>
    <n v="0.72219999999999995"/>
    <n v="-0.10640000000000005"/>
  </r>
  <r>
    <s v="CELL_003231"/>
    <x v="2"/>
    <x v="1"/>
    <s v="Normal_RBC"/>
    <n v="7.97"/>
    <n v="0"/>
    <n v="0"/>
    <n v="1"/>
    <n v="0"/>
    <n v="0.92600000000000005"/>
    <n v="0.224"/>
    <n v="0.41"/>
    <n v="1"/>
    <n v="0.93799999999999994"/>
    <n v="202"/>
    <n v="54"/>
    <n v="230"/>
    <n v="127"/>
    <n v="128"/>
    <n v="90.196078431372555"/>
    <n v="49.803921568627452"/>
    <n v="50.196078431372548"/>
    <n v="0.59599999999999997"/>
    <x v="0"/>
    <x v="0"/>
    <n v="7466"/>
    <n v="4.32"/>
    <n v="15.2"/>
    <n v="41.4"/>
    <n v="214249"/>
    <n v="86.7"/>
    <n v="33.299999999999997"/>
    <s v="PBC_Dataset"/>
    <s v="Giemsa"/>
    <s v="Leica_DM2000"/>
    <n v="40"/>
    <n v="256"/>
    <n v="0.16470000000000001"/>
    <n v="0.77349999999999997"/>
    <n v="0.86819999999999997"/>
    <n v="9.4700000000000006E-2"/>
  </r>
  <r>
    <s v="CELL_002637"/>
    <x v="10"/>
    <x v="1"/>
    <s v="Normal_WBC"/>
    <n v="14.49"/>
    <n v="54.7"/>
    <n v="0.56000000000000005"/>
    <n v="0.48799999999999999"/>
    <n v="112.09016393442624"/>
    <n v="0.85699999999999998"/>
    <n v="0.35599999999999998"/>
    <n v="3.67"/>
    <n v="2.2000000000000002"/>
    <n v="0.83299999999999996"/>
    <n v="323"/>
    <n v="79"/>
    <n v="218"/>
    <n v="123"/>
    <n v="150"/>
    <n v="85.490196078431367"/>
    <n v="48.235294117647058"/>
    <n v="58.82352941176471"/>
    <n v="0.53900000000000003"/>
    <x v="2"/>
    <x v="0"/>
    <n v="2574"/>
    <n v="5.17"/>
    <n v="15"/>
    <n v="48.3"/>
    <n v="297250"/>
    <n v="82.4"/>
    <n v="32.799999999999997"/>
    <s v="Raabin_WBC"/>
    <s v="Giemsa"/>
    <s v="Leica_DM2000"/>
    <n v="60"/>
    <n v="360"/>
    <n v="0.13189999999999999"/>
    <n v="0.86280000000000001"/>
    <n v="0.89200000000000002"/>
    <n v="2.9200000000000004E-2"/>
  </r>
  <r>
    <s v="CELL_004542"/>
    <x v="16"/>
    <x v="0"/>
    <s v="Anemia"/>
    <n v="9.58"/>
    <n v="0"/>
    <n v="0"/>
    <n v="1"/>
    <n v="0"/>
    <n v="0.441"/>
    <n v="0.76800000000000002"/>
    <n v="0.73"/>
    <n v="1"/>
    <n v="0.88400000000000001"/>
    <n v="224"/>
    <n v="50"/>
    <n v="216"/>
    <n v="124"/>
    <n v="101"/>
    <n v="84.705882352941174"/>
    <n v="48.627450980392155"/>
    <n v="39.607843137254903"/>
    <n v="0.44800000000000001"/>
    <x v="1"/>
    <x v="0"/>
    <n v="4623"/>
    <n v="4.05"/>
    <n v="14.9"/>
    <n v="38"/>
    <n v="217648"/>
    <n v="98.1"/>
    <n v="33.1"/>
    <s v="Raabin_WBC"/>
    <s v="Giemsa"/>
    <s v="Leica_DM2000"/>
    <n v="100"/>
    <n v="512"/>
    <n v="0.84409999999999996"/>
    <n v="0.74790000000000001"/>
    <n v="0.7782"/>
    <n v="3.0299999999999994E-2"/>
  </r>
  <r>
    <s v="CELL_004517"/>
    <x v="16"/>
    <x v="0"/>
    <s v="Anemia"/>
    <n v="7.28"/>
    <n v="0"/>
    <n v="0"/>
    <n v="1"/>
    <n v="0"/>
    <n v="0.56599999999999995"/>
    <n v="0.90500000000000003"/>
    <n v="0.67"/>
    <n v="1"/>
    <n v="0.84899999999999998"/>
    <n v="203"/>
    <n v="66"/>
    <n v="216"/>
    <n v="112"/>
    <n v="133"/>
    <n v="84.705882352941174"/>
    <n v="43.921568627450981"/>
    <n v="52.156862745098046"/>
    <n v="0.63400000000000001"/>
    <x v="1"/>
    <x v="1"/>
    <n v="3235"/>
    <n v="4.54"/>
    <n v="16"/>
    <n v="41.3"/>
    <n v="375960"/>
    <n v="90.4"/>
    <n v="31.7"/>
    <s v="PBC_Dataset"/>
    <s v="Giemsa"/>
    <s v="Leica_DM2000"/>
    <n v="100"/>
    <n v="256"/>
    <n v="0.9123"/>
    <n v="0.70009999999999994"/>
    <n v="0.72370000000000001"/>
    <n v="2.3600000000000065E-2"/>
  </r>
  <r>
    <s v="CELL_002829"/>
    <x v="2"/>
    <x v="1"/>
    <s v="Normal_RBC"/>
    <n v="7.87"/>
    <n v="0"/>
    <n v="0"/>
    <n v="1"/>
    <n v="0"/>
    <n v="0.96199999999999997"/>
    <n v="0.17199999999999999"/>
    <n v="0.73"/>
    <n v="1"/>
    <n v="0.89700000000000002"/>
    <n v="206"/>
    <n v="55"/>
    <n v="229"/>
    <n v="138"/>
    <n v="123"/>
    <n v="89.803921568627459"/>
    <n v="54.117647058823529"/>
    <n v="48.235294117647058"/>
    <n v="0.503"/>
    <x v="0"/>
    <x v="1"/>
    <n v="9772"/>
    <n v="3.86"/>
    <n v="13"/>
    <n v="35.5"/>
    <n v="178247"/>
    <n v="85.6"/>
    <n v="34"/>
    <s v="CytoData"/>
    <s v="Wright"/>
    <s v="Leica_DM2000"/>
    <n v="60"/>
    <n v="256"/>
    <n v="0.15890000000000001"/>
    <n v="0.85750000000000004"/>
    <n v="0.96689999999999998"/>
    <n v="0.10939999999999994"/>
  </r>
  <r>
    <s v="CELL_000688"/>
    <x v="1"/>
    <x v="1"/>
    <s v="Normal_WBC"/>
    <n v="11.79"/>
    <n v="53.8"/>
    <n v="0.45600000000000002"/>
    <n v="0.40899999999999997"/>
    <n v="131.54034229828852"/>
    <n v="0.755"/>
    <n v="0.38900000000000001"/>
    <n v="2.92"/>
    <n v="3"/>
    <n v="0.85799999999999998"/>
    <n v="438"/>
    <n v="67"/>
    <n v="217"/>
    <n v="153"/>
    <n v="185"/>
    <n v="85.098039215686271"/>
    <n v="60"/>
    <n v="72.549019607843135"/>
    <n v="0.71799999999999997"/>
    <x v="1"/>
    <x v="0"/>
    <n v="5490"/>
    <n v="4.28"/>
    <n v="18.2"/>
    <n v="36.299999999999997"/>
    <n v="216141"/>
    <n v="102.6"/>
    <n v="31.7"/>
    <s v="PBC_Dataset"/>
    <s v="Wright"/>
    <s v="Leica_DM2000"/>
    <n v="60"/>
    <n v="224"/>
    <n v="0.18110000000000001"/>
    <n v="0.82"/>
    <n v="0.91510000000000002"/>
    <n v="9.5100000000000073E-2"/>
  </r>
  <r>
    <s v="CELL_001113"/>
    <x v="5"/>
    <x v="1"/>
    <s v="Normal_WBC"/>
    <n v="9.33"/>
    <n v="79.2"/>
    <n v="0.74399999999999999"/>
    <n v="0.185"/>
    <n v="428.10810810810813"/>
    <n v="0.879"/>
    <n v="0.14399999999999999"/>
    <n v="1.4"/>
    <n v="1"/>
    <n v="0.90700000000000003"/>
    <n v="321"/>
    <n v="57"/>
    <n v="211"/>
    <n v="142"/>
    <n v="200"/>
    <n v="82.745098039215677"/>
    <n v="55.686274509803923"/>
    <n v="78.431372549019613"/>
    <n v="0.77"/>
    <x v="2"/>
    <x v="1"/>
    <n v="4925"/>
    <n v="3.53"/>
    <n v="11.3"/>
    <n v="38.6"/>
    <n v="164244"/>
    <n v="76.900000000000006"/>
    <n v="34.200000000000003"/>
    <s v="PBC_Dataset"/>
    <s v="Wright"/>
    <s v="Olympus_BX51"/>
    <n v="40"/>
    <n v="224"/>
    <n v="0.11509999999999999"/>
    <n v="0.85519999999999996"/>
    <n v="0.85560000000000003"/>
    <n v="4.0000000000006697E-4"/>
  </r>
  <r>
    <s v="CELL_003753"/>
    <x v="7"/>
    <x v="1"/>
    <s v="Normal_Platelet"/>
    <n v="3.1"/>
    <n v="0"/>
    <n v="0"/>
    <n v="1"/>
    <n v="0"/>
    <n v="0.63400000000000001"/>
    <n v="0.41"/>
    <n v="2.58"/>
    <n v="1"/>
    <n v="0.874"/>
    <n v="22"/>
    <n v="14"/>
    <n v="222"/>
    <n v="156"/>
    <n v="157"/>
    <n v="87.058823529411768"/>
    <n v="61.176470588235297"/>
    <n v="61.568627450980394"/>
    <n v="0.442"/>
    <x v="1"/>
    <x v="0"/>
    <n v="12026"/>
    <n v="4.29"/>
    <n v="12.7"/>
    <n v="51"/>
    <n v="403745"/>
    <n v="100.4"/>
    <n v="34.1"/>
    <s v="PBC_Dataset"/>
    <s v="Giemsa"/>
    <s v="Olympus_BX51"/>
    <n v="100"/>
    <n v="256"/>
    <n v="0.1691"/>
    <n v="0.87960000000000005"/>
    <n v="1"/>
    <n v="0.12039999999999995"/>
  </r>
  <r>
    <s v="CELL_003233"/>
    <x v="2"/>
    <x v="1"/>
    <s v="Normal_RBC"/>
    <n v="7.79"/>
    <n v="0"/>
    <n v="0"/>
    <n v="1"/>
    <n v="0"/>
    <n v="0.94799999999999995"/>
    <n v="0.17100000000000001"/>
    <n v="0.6"/>
    <n v="1"/>
    <n v="0.95299999999999996"/>
    <n v="207"/>
    <n v="48"/>
    <n v="228"/>
    <n v="125"/>
    <n v="125"/>
    <n v="89.411764705882362"/>
    <n v="49.019607843137251"/>
    <n v="49.019607843137251"/>
    <n v="0.56799999999999995"/>
    <x v="2"/>
    <x v="0"/>
    <n v="5649"/>
    <n v="3.87"/>
    <n v="14.4"/>
    <n v="39.200000000000003"/>
    <n v="224654"/>
    <n v="100.9"/>
    <n v="32.799999999999997"/>
    <s v="PBC_Dataset"/>
    <s v="Giemsa"/>
    <s v="Zeiss_Axio"/>
    <n v="100"/>
    <n v="224"/>
    <n v="3.2599999999999997E-2"/>
    <n v="0.89800000000000002"/>
    <n v="0.94120000000000004"/>
    <n v="4.3200000000000016E-2"/>
  </r>
  <r>
    <s v="CELL_001609"/>
    <x v="5"/>
    <x v="1"/>
    <s v="Normal_WBC"/>
    <n v="8.98"/>
    <n v="78.8"/>
    <n v="0.85299999999999998"/>
    <n v="0.223"/>
    <n v="353.36322869955154"/>
    <n v="0.876"/>
    <n v="0.29099999999999998"/>
    <n v="1.26"/>
    <n v="1"/>
    <n v="0.91"/>
    <n v="272"/>
    <n v="51"/>
    <n v="197"/>
    <n v="168"/>
    <n v="208"/>
    <n v="77.254901960784323"/>
    <n v="65.882352941176464"/>
    <n v="81.568627450980387"/>
    <n v="0.77500000000000002"/>
    <x v="1"/>
    <x v="1"/>
    <n v="8947"/>
    <n v="3.75"/>
    <n v="13.5"/>
    <n v="41.8"/>
    <n v="254595"/>
    <n v="91.4"/>
    <n v="33.5"/>
    <s v="CytoData"/>
    <s v="Giemsa"/>
    <s v="Olympus_BX51"/>
    <n v="40"/>
    <n v="360"/>
    <n v="0.1517"/>
    <n v="1"/>
    <n v="0.83830000000000005"/>
    <n v="-0.16169999999999995"/>
  </r>
  <r>
    <s v="CELL_004807"/>
    <x v="12"/>
    <x v="0"/>
    <s v="Anemia"/>
    <n v="3.74"/>
    <n v="0"/>
    <n v="0"/>
    <n v="1"/>
    <n v="0"/>
    <n v="0.59199999999999997"/>
    <n v="0.72399999999999998"/>
    <n v="0.83"/>
    <n v="1"/>
    <n v="0.69099999999999995"/>
    <n v="92"/>
    <n v="42"/>
    <n v="209"/>
    <n v="130"/>
    <n v="131"/>
    <n v="81.960784313725483"/>
    <n v="50.980392156862742"/>
    <n v="51.372549019607838"/>
    <n v="0.51700000000000002"/>
    <x v="2"/>
    <x v="1"/>
    <n v="6972"/>
    <n v="4.32"/>
    <n v="12.2"/>
    <n v="47.2"/>
    <n v="155108"/>
    <n v="89.6"/>
    <n v="31.9"/>
    <s v="Raabin_WBC"/>
    <s v="Giemsa"/>
    <s v="Zeiss_Axio"/>
    <n v="100"/>
    <n v="256"/>
    <n v="0.69110000000000005"/>
    <n v="0.78749999999999998"/>
    <n v="0.79459999999999997"/>
    <n v="7.0999999999999952E-3"/>
  </r>
  <r>
    <s v="CELL_004038"/>
    <x v="8"/>
    <x v="0"/>
    <s v="Leukemia"/>
    <n v="13.92"/>
    <n v="88"/>
    <n v="0.33200000000000002"/>
    <n v="0.193"/>
    <n v="455.9585492227979"/>
    <n v="0.83"/>
    <n v="0.22"/>
    <n v="7.0000000000000007E-2"/>
    <n v="1.2"/>
    <n v="0.90800000000000003"/>
    <n v="588"/>
    <n v="114"/>
    <n v="196"/>
    <n v="145"/>
    <n v="234"/>
    <n v="76.862745098039227"/>
    <n v="56.862745098039213"/>
    <n v="91.764705882352942"/>
    <n v="0.72399999999999998"/>
    <x v="1"/>
    <x v="1"/>
    <n v="10629"/>
    <n v="3.75"/>
    <n v="13.7"/>
    <n v="36.299999999999997"/>
    <n v="264496"/>
    <n v="106.2"/>
    <n v="31.2"/>
    <s v="Raabin_WBC"/>
    <s v="Wright"/>
    <s v="Olympus_BX51"/>
    <n v="60"/>
    <n v="512"/>
    <n v="0.77880000000000005"/>
    <n v="0.7732"/>
    <n v="0.82709999999999995"/>
    <n v="5.3899999999999948E-2"/>
  </r>
  <r>
    <s v="CELL_000704"/>
    <x v="1"/>
    <x v="1"/>
    <s v="Normal_WBC"/>
    <n v="12.05"/>
    <n v="56.8"/>
    <n v="0.45400000000000001"/>
    <n v="0.53"/>
    <n v="107.1698113207547"/>
    <n v="0.84"/>
    <n v="0.27"/>
    <n v="3.88"/>
    <n v="3.3"/>
    <n v="0.78100000000000003"/>
    <n v="473"/>
    <n v="71"/>
    <n v="238"/>
    <n v="147"/>
    <n v="159"/>
    <n v="93.333333333333329"/>
    <n v="57.647058823529406"/>
    <n v="62.352941176470587"/>
    <n v="0.63"/>
    <x v="1"/>
    <x v="1"/>
    <n v="8973"/>
    <n v="4.96"/>
    <n v="18.600000000000001"/>
    <n v="37.1"/>
    <n v="318776"/>
    <n v="88.6"/>
    <n v="33.200000000000003"/>
    <s v="PBC_Dataset"/>
    <s v="Giemsa"/>
    <s v="Leica_DM2000"/>
    <n v="40"/>
    <n v="512"/>
    <n v="0.1192"/>
    <n v="0.97589999999999999"/>
    <n v="0.9395"/>
    <n v="-3.6399999999999988E-2"/>
  </r>
  <r>
    <s v="CELL_001010"/>
    <x v="1"/>
    <x v="1"/>
    <s v="Normal_WBC"/>
    <n v="12.94"/>
    <n v="55.7"/>
    <n v="0.54300000000000004"/>
    <n v="0.45800000000000002"/>
    <n v="121.61572052401746"/>
    <n v="0.72899999999999998"/>
    <n v="0.34"/>
    <n v="3.12"/>
    <n v="3.9"/>
    <n v="0.88900000000000001"/>
    <n v="408"/>
    <n v="63"/>
    <n v="210"/>
    <n v="190"/>
    <n v="170"/>
    <n v="82.35294117647058"/>
    <n v="74.509803921568633"/>
    <n v="66.666666666666657"/>
    <n v="0.71199999999999997"/>
    <x v="2"/>
    <x v="1"/>
    <n v="10339"/>
    <n v="4.67"/>
    <n v="11.8"/>
    <n v="36.200000000000003"/>
    <n v="402351"/>
    <n v="76.5"/>
    <n v="32.700000000000003"/>
    <s v="Raabin_WBC"/>
    <s v="May_Grunwald_Giemsa"/>
    <s v="Leica_DM2000"/>
    <n v="100"/>
    <n v="256"/>
    <n v="0.13120000000000001"/>
    <n v="0.92610000000000003"/>
    <n v="0.92710000000000004"/>
    <n v="1.0000000000000009E-3"/>
  </r>
  <r>
    <s v="CELL_004690"/>
    <x v="12"/>
    <x v="0"/>
    <s v="Anemia"/>
    <n v="4.58"/>
    <n v="0"/>
    <n v="0"/>
    <n v="1"/>
    <n v="0"/>
    <n v="0.40100000000000002"/>
    <n v="0.77"/>
    <n v="0.47"/>
    <n v="1"/>
    <n v="0.64"/>
    <n v="66"/>
    <n v="37"/>
    <n v="213"/>
    <n v="129"/>
    <n v="145"/>
    <n v="83.529411764705884"/>
    <n v="50.588235294117645"/>
    <n v="56.862745098039213"/>
    <n v="0.58299999999999996"/>
    <x v="2"/>
    <x v="0"/>
    <n v="2746"/>
    <n v="5.47"/>
    <n v="13"/>
    <n v="40.4"/>
    <n v="225957"/>
    <n v="96.9"/>
    <n v="36.799999999999997"/>
    <s v="PBC_Dataset"/>
    <s v="Wright"/>
    <s v="Olympus_BX51"/>
    <n v="100"/>
    <n v="360"/>
    <n v="0.57140000000000002"/>
    <n v="0.74880000000000002"/>
    <n v="0.72070000000000001"/>
    <n v="-2.8100000000000014E-2"/>
  </r>
  <r>
    <s v="CELL_003292"/>
    <x v="2"/>
    <x v="1"/>
    <s v="Normal_RBC"/>
    <n v="7.08"/>
    <n v="0"/>
    <n v="0"/>
    <n v="1"/>
    <n v="0"/>
    <n v="0.88200000000000001"/>
    <n v="0.14199999999999999"/>
    <n v="0.4"/>
    <n v="1"/>
    <n v="0.96299999999999997"/>
    <n v="192"/>
    <n v="48"/>
    <n v="243"/>
    <n v="157"/>
    <n v="130"/>
    <n v="95.294117647058812"/>
    <n v="61.568627450980394"/>
    <n v="50.980392156862742"/>
    <n v="0.57999999999999996"/>
    <x v="1"/>
    <x v="0"/>
    <n v="5281"/>
    <n v="3.46"/>
    <n v="13.4"/>
    <n v="43"/>
    <n v="273181"/>
    <n v="86.6"/>
    <n v="35"/>
    <s v="Raabin_WBC"/>
    <s v="Wright"/>
    <s v="Olympus_BX51"/>
    <n v="40"/>
    <n v="224"/>
    <n v="0"/>
    <n v="0.94910000000000005"/>
    <n v="0.96020000000000005"/>
    <n v="1.1099999999999999E-2"/>
  </r>
  <r>
    <s v="CELL_005712"/>
    <x v="6"/>
    <x v="0"/>
    <s v="Artefact"/>
    <n v="10.54"/>
    <n v="99"/>
    <n v="0.68300000000000005"/>
    <n v="0.05"/>
    <n v="1980"/>
    <n v="0.54600000000000004"/>
    <n v="0.69699999999999995"/>
    <n v="0.85"/>
    <n v="1"/>
    <n v="0.63300000000000001"/>
    <n v="358"/>
    <n v="96"/>
    <n v="186"/>
    <n v="137"/>
    <n v="210"/>
    <n v="72.941176470588232"/>
    <n v="53.725490196078432"/>
    <n v="82.35294117647058"/>
    <n v="0.9"/>
    <x v="2"/>
    <x v="0"/>
    <n v="9558"/>
    <n v="5.77"/>
    <n v="15.5"/>
    <n v="39.700000000000003"/>
    <n v="357385"/>
    <n v="92.8"/>
    <n v="34.200000000000003"/>
    <s v="Raabin_WBC"/>
    <s v="Wright"/>
    <s v="Leica_DM2000"/>
    <n v="60"/>
    <n v="512"/>
    <n v="0.84119999999999995"/>
    <n v="0.74629999999999996"/>
    <n v="0.7843"/>
    <n v="3.8000000000000034E-2"/>
  </r>
  <r>
    <s v="CELL_003674"/>
    <x v="2"/>
    <x v="1"/>
    <s v="Normal_RBC"/>
    <n v="7.94"/>
    <n v="0"/>
    <n v="0"/>
    <n v="1"/>
    <n v="0"/>
    <n v="0.93600000000000005"/>
    <n v="0.26200000000000001"/>
    <n v="0.64"/>
    <n v="1"/>
    <n v="0.96399999999999997"/>
    <n v="188"/>
    <n v="42"/>
    <n v="228"/>
    <n v="136"/>
    <n v="130"/>
    <n v="89.411764705882362"/>
    <n v="53.333333333333336"/>
    <n v="50.980392156862742"/>
    <n v="0.55800000000000005"/>
    <x v="0"/>
    <x v="1"/>
    <n v="7594"/>
    <n v="4.67"/>
    <n v="11.2"/>
    <n v="43.5"/>
    <n v="334904"/>
    <n v="102.3"/>
    <n v="34.6"/>
    <s v="CytoData"/>
    <s v="May_Grunwald_Giemsa"/>
    <s v="Zeiss_Axio"/>
    <n v="100"/>
    <n v="360"/>
    <n v="6.4199999999999993E-2"/>
    <n v="0.88970000000000005"/>
    <n v="0.85260000000000002"/>
    <n v="-3.7100000000000022E-2"/>
  </r>
  <r>
    <s v="CELL_002409"/>
    <x v="10"/>
    <x v="1"/>
    <s v="Normal_WBC"/>
    <n v="14.01"/>
    <n v="55.6"/>
    <n v="0.53900000000000003"/>
    <n v="0.48599999999999999"/>
    <n v="114.40329218106996"/>
    <n v="0.71299999999999997"/>
    <n v="0.44500000000000001"/>
    <n v="4.7"/>
    <n v="2.2000000000000002"/>
    <n v="0.752"/>
    <n v="535"/>
    <n v="71"/>
    <n v="243"/>
    <n v="156"/>
    <n v="129"/>
    <n v="95.294117647058812"/>
    <n v="61.176470588235297"/>
    <n v="50.588235294117645"/>
    <n v="0.64300000000000002"/>
    <x v="0"/>
    <x v="1"/>
    <n v="10134"/>
    <n v="4.8499999999999996"/>
    <n v="10.3"/>
    <n v="33.799999999999997"/>
    <n v="338975"/>
    <n v="91.9"/>
    <n v="33.9"/>
    <s v="Raabin_WBC"/>
    <s v="Wright"/>
    <s v="Leica_DM2000"/>
    <n v="100"/>
    <n v="512"/>
    <n v="6.7299999999999999E-2"/>
    <n v="0.87980000000000003"/>
    <n v="0.92859999999999998"/>
    <n v="4.8799999999999955E-2"/>
  </r>
  <r>
    <s v="CELL_001093"/>
    <x v="1"/>
    <x v="1"/>
    <s v="Normal_WBC"/>
    <n v="11.1"/>
    <n v="59.8"/>
    <n v="0.52800000000000002"/>
    <n v="0.36199999999999999"/>
    <n v="165.19337016574585"/>
    <n v="0.873"/>
    <n v="0.30599999999999999"/>
    <n v="3.45"/>
    <n v="3.8"/>
    <n v="0.83899999999999997"/>
    <n v="438"/>
    <n v="64"/>
    <n v="235"/>
    <n v="174"/>
    <n v="192"/>
    <n v="92.156862745098039"/>
    <n v="68.235294117647058"/>
    <n v="75.294117647058826"/>
    <n v="0.55700000000000005"/>
    <x v="1"/>
    <x v="1"/>
    <n v="4554"/>
    <n v="5.03"/>
    <n v="14.5"/>
    <n v="27.4"/>
    <n v="262258"/>
    <n v="97"/>
    <n v="35.9"/>
    <s v="Raabin_WBC"/>
    <s v="Wright"/>
    <s v="Olympus_BX51"/>
    <n v="100"/>
    <n v="360"/>
    <n v="5.5599999999999997E-2"/>
    <n v="0.78259999999999996"/>
    <n v="0.95750000000000002"/>
    <n v="0.17490000000000006"/>
  </r>
  <r>
    <s v="CELL_001328"/>
    <x v="5"/>
    <x v="1"/>
    <s v="Normal_WBC"/>
    <n v="9.73"/>
    <n v="72.5"/>
    <n v="0.81799999999999995"/>
    <n v="0.21299999999999999"/>
    <n v="340.3755868544601"/>
    <n v="0.90300000000000002"/>
    <n v="0.14899999999999999"/>
    <n v="0.64"/>
    <n v="1.1000000000000001"/>
    <n v="0.84899999999999998"/>
    <n v="249"/>
    <n v="67"/>
    <n v="202"/>
    <n v="159"/>
    <n v="202"/>
    <n v="79.215686274509807"/>
    <n v="62.352941176470587"/>
    <n v="79.215686274509807"/>
    <n v="0.755"/>
    <x v="1"/>
    <x v="1"/>
    <n v="6946"/>
    <n v="4.3600000000000003"/>
    <n v="13"/>
    <n v="45.8"/>
    <n v="300715"/>
    <n v="97"/>
    <n v="33.700000000000003"/>
    <s v="PBC_Dataset"/>
    <s v="Wright"/>
    <s v="Leica_DM2000"/>
    <n v="100"/>
    <n v="512"/>
    <n v="7.5200000000000003E-2"/>
    <n v="0.98819999999999997"/>
    <n v="0.8659"/>
    <n v="-0.12229999999999996"/>
  </r>
  <r>
    <s v="CELL_005476"/>
    <x v="11"/>
    <x v="0"/>
    <s v="Infection"/>
    <n v="12.33"/>
    <n v="58.6"/>
    <n v="0.57699999999999996"/>
    <n v="0.39700000000000002"/>
    <n v="147.60705289672543"/>
    <n v="0.77100000000000002"/>
    <n v="0.34899999999999998"/>
    <n v="4.3899999999999997"/>
    <n v="2.8"/>
    <n v="0.79400000000000004"/>
    <n v="444"/>
    <n v="74"/>
    <n v="197"/>
    <n v="136"/>
    <n v="189"/>
    <n v="77.254901960784323"/>
    <n v="53.333333333333336"/>
    <n v="74.117647058823536"/>
    <n v="0.75600000000000001"/>
    <x v="1"/>
    <x v="0"/>
    <n v="6102"/>
    <n v="4.3600000000000003"/>
    <n v="16.2"/>
    <n v="33.700000000000003"/>
    <n v="278686"/>
    <n v="99.4"/>
    <n v="32.9"/>
    <s v="CytoData"/>
    <s v="Wright"/>
    <s v="Leica_DM2000"/>
    <n v="60"/>
    <n v="512"/>
    <n v="0.88390000000000002"/>
    <n v="0.70089999999999997"/>
    <n v="0.77280000000000004"/>
    <n v="7.1900000000000075E-2"/>
  </r>
  <r>
    <s v="CELL_001678"/>
    <x v="5"/>
    <x v="1"/>
    <s v="Normal_WBC"/>
    <n v="8.76"/>
    <n v="76"/>
    <n v="0.84599999999999997"/>
    <n v="0.247"/>
    <n v="307.69230769230768"/>
    <n v="0.88700000000000001"/>
    <n v="0.20699999999999999"/>
    <n v="0.95"/>
    <n v="1"/>
    <n v="0.93799999999999994"/>
    <n v="253"/>
    <n v="52"/>
    <n v="207"/>
    <n v="144"/>
    <n v="196"/>
    <n v="81.17647058823529"/>
    <n v="56.470588235294116"/>
    <n v="76.862745098039227"/>
    <n v="0.72599999999999998"/>
    <x v="0"/>
    <x v="0"/>
    <n v="7001"/>
    <n v="3.79"/>
    <n v="10.1"/>
    <n v="40"/>
    <n v="202591"/>
    <n v="75.8"/>
    <n v="34.1"/>
    <s v="Raabin_WBC"/>
    <s v="Giemsa"/>
    <s v="Leica_DM2000"/>
    <n v="60"/>
    <n v="512"/>
    <n v="2.0299999999999999E-2"/>
    <n v="0.85199999999999998"/>
    <n v="0.88419999999999999"/>
    <n v="3.2200000000000006E-2"/>
  </r>
  <r>
    <s v="CELL_002000"/>
    <x v="4"/>
    <x v="1"/>
    <s v="Normal_WBC"/>
    <n v="14.13"/>
    <n v="60.4"/>
    <n v="0.41699999999999998"/>
    <n v="0.27300000000000002"/>
    <n v="221.24542124542123"/>
    <n v="0.53900000000000003"/>
    <n v="0.51900000000000002"/>
    <n v="2.15"/>
    <n v="1"/>
    <n v="0.69499999999999995"/>
    <n v="585"/>
    <n v="92"/>
    <n v="219"/>
    <n v="177"/>
    <n v="170"/>
    <n v="85.882352941176464"/>
    <n v="69.411764705882348"/>
    <n v="66.666666666666657"/>
    <n v="0.57499999999999996"/>
    <x v="1"/>
    <x v="0"/>
    <n v="4497"/>
    <n v="4.42"/>
    <n v="14.8"/>
    <n v="40.700000000000003"/>
    <n v="193181"/>
    <n v="82.5"/>
    <n v="31.5"/>
    <s v="Raabin_WBC"/>
    <s v="Giemsa"/>
    <s v="Olympus_BX51"/>
    <n v="60"/>
    <n v="256"/>
    <n v="8.2400000000000001E-2"/>
    <n v="0.88959999999999995"/>
    <n v="0.94189999999999996"/>
    <n v="5.2300000000000013E-2"/>
  </r>
  <r>
    <s v="CELL_001311"/>
    <x v="5"/>
    <x v="1"/>
    <s v="Normal_WBC"/>
    <n v="7.44"/>
    <n v="87.1"/>
    <n v="0.78100000000000003"/>
    <n v="0.219"/>
    <n v="397.71689497716892"/>
    <n v="0.78100000000000003"/>
    <n v="0.27100000000000002"/>
    <n v="1.22"/>
    <n v="1.1000000000000001"/>
    <n v="0.94799999999999995"/>
    <n v="287"/>
    <n v="56"/>
    <n v="190"/>
    <n v="149"/>
    <n v="209"/>
    <n v="74.509803921568633"/>
    <n v="58.431372549019613"/>
    <n v="81.960784313725483"/>
    <n v="0.67"/>
    <x v="1"/>
    <x v="1"/>
    <n v="2392"/>
    <n v="5.53"/>
    <n v="17.2"/>
    <n v="47.9"/>
    <n v="256220"/>
    <n v="92.7"/>
    <n v="33"/>
    <s v="CytoData"/>
    <s v="May_Grunwald_Giemsa"/>
    <s v="Olympus_BX51"/>
    <n v="100"/>
    <n v="360"/>
    <n v="0.1447"/>
    <n v="0.88190000000000002"/>
    <n v="0.91749999999999998"/>
    <n v="3.5599999999999965E-2"/>
  </r>
  <r>
    <s v="CELL_003219"/>
    <x v="2"/>
    <x v="1"/>
    <s v="Normal_RBC"/>
    <n v="7.09"/>
    <n v="0"/>
    <n v="0"/>
    <n v="1"/>
    <n v="0"/>
    <n v="0.89300000000000002"/>
    <n v="0.23300000000000001"/>
    <n v="0.54"/>
    <n v="1"/>
    <n v="0.92400000000000004"/>
    <n v="202"/>
    <n v="42"/>
    <n v="230"/>
    <n v="133"/>
    <n v="125"/>
    <n v="90.196078431372555"/>
    <n v="52.156862745098046"/>
    <n v="49.019607843137251"/>
    <n v="0.502"/>
    <x v="1"/>
    <x v="1"/>
    <n v="8706"/>
    <n v="4.3499999999999996"/>
    <n v="13.2"/>
    <n v="37.299999999999997"/>
    <n v="235660"/>
    <n v="80.599999999999994"/>
    <n v="32.9"/>
    <s v="CytoData"/>
    <s v="Giemsa"/>
    <s v="Leica_DM2000"/>
    <n v="100"/>
    <n v="256"/>
    <n v="5.2400000000000002E-2"/>
    <n v="0.8992"/>
    <n v="0.8448"/>
    <n v="-5.4400000000000004E-2"/>
  </r>
  <r>
    <s v="CELL_004817"/>
    <x v="12"/>
    <x v="0"/>
    <s v="Anemia"/>
    <n v="3.32"/>
    <n v="0"/>
    <n v="0"/>
    <n v="1"/>
    <n v="0"/>
    <n v="0.312"/>
    <n v="0.89100000000000001"/>
    <n v="0.34"/>
    <n v="1"/>
    <n v="0.66600000000000004"/>
    <n v="94"/>
    <n v="36"/>
    <n v="236"/>
    <n v="129"/>
    <n v="123"/>
    <n v="92.549019607843135"/>
    <n v="50.588235294117645"/>
    <n v="48.235294117647058"/>
    <n v="0.50600000000000001"/>
    <x v="0"/>
    <x v="0"/>
    <n v="5484"/>
    <n v="5.49"/>
    <n v="14.8"/>
    <n v="39.1"/>
    <n v="223445"/>
    <n v="85.1"/>
    <n v="34.799999999999997"/>
    <s v="PBC_Dataset"/>
    <s v="Wright"/>
    <s v="Leica_DM2000"/>
    <n v="60"/>
    <n v="360"/>
    <n v="0.83260000000000001"/>
    <n v="0.83250000000000002"/>
    <n v="0.67600000000000005"/>
    <n v="-0.15649999999999997"/>
  </r>
  <r>
    <s v="CELL_004285"/>
    <x v="13"/>
    <x v="0"/>
    <s v="Leukemia"/>
    <n v="13.23"/>
    <n v="84.5"/>
    <n v="0.52300000000000002"/>
    <n v="0.21"/>
    <n v="402.38095238095241"/>
    <n v="0.90700000000000003"/>
    <n v="0.23799999999999999"/>
    <n v="0.89"/>
    <n v="1"/>
    <n v="0.91"/>
    <n v="493"/>
    <n v="86"/>
    <n v="219"/>
    <n v="168"/>
    <n v="200"/>
    <n v="85.882352941176464"/>
    <n v="65.882352941176464"/>
    <n v="78.431372549019613"/>
    <n v="0.73299999999999998"/>
    <x v="1"/>
    <x v="1"/>
    <n v="9200"/>
    <n v="4.76"/>
    <n v="12.9"/>
    <n v="37.799999999999997"/>
    <n v="396884"/>
    <n v="81.7"/>
    <n v="33.700000000000003"/>
    <s v="PBC_Dataset"/>
    <s v="Wright"/>
    <s v="Leica_DM2000"/>
    <n v="100"/>
    <n v="224"/>
    <n v="0.80400000000000005"/>
    <n v="0.52969999999999995"/>
    <n v="0.91869999999999996"/>
    <n v="0.38900000000000001"/>
  </r>
  <r>
    <s v="CELL_001988"/>
    <x v="4"/>
    <x v="1"/>
    <s v="Normal_WBC"/>
    <n v="15.91"/>
    <n v="72.3"/>
    <n v="0.47399999999999998"/>
    <n v="0.35"/>
    <n v="206.57142857142858"/>
    <n v="0.80200000000000005"/>
    <n v="0.60699999999999998"/>
    <n v="1.74"/>
    <n v="1.5"/>
    <n v="0.73"/>
    <n v="506"/>
    <n v="105"/>
    <n v="195"/>
    <n v="154"/>
    <n v="174"/>
    <n v="76.470588235294116"/>
    <n v="60.392156862745097"/>
    <n v="68.235294117647058"/>
    <n v="0.72299999999999998"/>
    <x v="1"/>
    <x v="1"/>
    <n v="4620"/>
    <n v="4.62"/>
    <n v="15.1"/>
    <n v="47.3"/>
    <n v="105718"/>
    <n v="95.5"/>
    <n v="31.9"/>
    <s v="PBC_Dataset"/>
    <s v="May_Grunwald_Giemsa"/>
    <s v="Olympus_BX51"/>
    <n v="100"/>
    <n v="512"/>
    <n v="0.13700000000000001"/>
    <n v="0.95240000000000002"/>
    <n v="0.83020000000000005"/>
    <n v="-0.12219999999999998"/>
  </r>
  <r>
    <s v="CELL_005119"/>
    <x v="17"/>
    <x v="0"/>
    <s v="Sickle_Cell_Anemia"/>
    <n v="6.49"/>
    <n v="0"/>
    <n v="0"/>
    <n v="1"/>
    <n v="0"/>
    <n v="0.32200000000000001"/>
    <n v="0.95599999999999996"/>
    <n v="0.81"/>
    <n v="1"/>
    <n v="0.76"/>
    <n v="194"/>
    <n v="56"/>
    <n v="239"/>
    <n v="143"/>
    <n v="138"/>
    <n v="93.725490196078425"/>
    <n v="56.078431372549019"/>
    <n v="54.117647058823529"/>
    <n v="0.47199999999999998"/>
    <x v="0"/>
    <x v="1"/>
    <n v="7467"/>
    <n v="4.7300000000000004"/>
    <n v="13.9"/>
    <n v="40.799999999999997"/>
    <n v="233742"/>
    <n v="91.9"/>
    <n v="35.299999999999997"/>
    <s v="Raabin_WBC"/>
    <s v="Wright"/>
    <s v="Leica_DM2000"/>
    <n v="60"/>
    <n v="224"/>
    <n v="0.82550000000000001"/>
    <n v="0.79069999999999996"/>
    <n v="0.86970000000000003"/>
    <n v="7.900000000000007E-2"/>
  </r>
  <r>
    <s v="CELL_000345"/>
    <x v="1"/>
    <x v="1"/>
    <s v="Normal_WBC"/>
    <n v="11.17"/>
    <n v="46"/>
    <n v="0.59599999999999997"/>
    <n v="0.35299999999999998"/>
    <n v="130.3116147308782"/>
    <n v="0.73499999999999999"/>
    <n v="0.42699999999999999"/>
    <n v="3.56"/>
    <n v="3.1"/>
    <n v="0.81299999999999994"/>
    <n v="376"/>
    <n v="67"/>
    <n v="213"/>
    <n v="152"/>
    <n v="181"/>
    <n v="83.529411764705884"/>
    <n v="59.607843137254903"/>
    <n v="70.980392156862749"/>
    <n v="0.54700000000000004"/>
    <x v="0"/>
    <x v="0"/>
    <n v="9832"/>
    <n v="4.3600000000000003"/>
    <n v="12.1"/>
    <n v="39.4"/>
    <n v="211064"/>
    <n v="82.3"/>
    <n v="33.299999999999997"/>
    <s v="PBC_Dataset"/>
    <s v="May_Grunwald_Giemsa"/>
    <s v="Olympus_BX51"/>
    <n v="100"/>
    <n v="256"/>
    <n v="0.1331"/>
    <n v="1"/>
    <n v="0.88700000000000001"/>
    <n v="-0.11299999999999999"/>
  </r>
  <r>
    <s v="CELL_005584"/>
    <x v="3"/>
    <x v="0"/>
    <s v="Infection"/>
    <n v="14.35"/>
    <n v="71.2"/>
    <n v="0.7"/>
    <n v="0.22700000000000001"/>
    <n v="313.65638766519822"/>
    <n v="0.70199999999999996"/>
    <n v="0.215"/>
    <n v="1.04"/>
    <n v="1"/>
    <n v="0.90300000000000002"/>
    <n v="579"/>
    <n v="89"/>
    <n v="196"/>
    <n v="128"/>
    <n v="172"/>
    <n v="76.862745098039227"/>
    <n v="50.196078431372548"/>
    <n v="67.450980392156865"/>
    <n v="0.80200000000000005"/>
    <x v="1"/>
    <x v="0"/>
    <n v="5929"/>
    <n v="4.08"/>
    <n v="13.1"/>
    <n v="44.9"/>
    <n v="417710"/>
    <n v="82.4"/>
    <n v="32.9"/>
    <s v="Raabin_WBC"/>
    <s v="Giemsa"/>
    <s v="Leica_DM2000"/>
    <n v="100"/>
    <n v="512"/>
    <n v="0.82279999999999998"/>
    <n v="0.80210000000000004"/>
    <n v="0.61960000000000004"/>
    <n v="-0.1825"/>
  </r>
  <r>
    <s v="CELL_000987"/>
    <x v="1"/>
    <x v="1"/>
    <s v="Normal_WBC"/>
    <n v="10.86"/>
    <n v="53.8"/>
    <n v="0.57199999999999995"/>
    <n v="0.42899999999999999"/>
    <n v="125.4079254079254"/>
    <n v="0.75600000000000001"/>
    <n v="0.40100000000000002"/>
    <n v="3.72"/>
    <n v="4.5"/>
    <n v="0.80900000000000005"/>
    <n v="511"/>
    <n v="79"/>
    <n v="191"/>
    <n v="141"/>
    <n v="176"/>
    <n v="74.901960784313729"/>
    <n v="55.294117647058826"/>
    <n v="69.019607843137251"/>
    <n v="0.751"/>
    <x v="1"/>
    <x v="1"/>
    <n v="5746"/>
    <n v="4.74"/>
    <n v="11.2"/>
    <n v="42.4"/>
    <n v="390107"/>
    <n v="92.5"/>
    <n v="35.1"/>
    <s v="Raabin_WBC"/>
    <s v="Giemsa"/>
    <s v="Olympus_BX51"/>
    <n v="100"/>
    <n v="256"/>
    <n v="7.85E-2"/>
    <n v="0.90329999999999999"/>
    <n v="0.81689999999999996"/>
    <n v="-8.6400000000000032E-2"/>
  </r>
  <r>
    <s v="CELL_000588"/>
    <x v="1"/>
    <x v="1"/>
    <s v="Normal_WBC"/>
    <n v="9.34"/>
    <n v="54.8"/>
    <n v="0.46300000000000002"/>
    <n v="0.45800000000000002"/>
    <n v="119.65065502183405"/>
    <n v="0.873"/>
    <n v="0.442"/>
    <n v="3.97"/>
    <n v="3.2"/>
    <n v="0.81299999999999994"/>
    <n v="367"/>
    <n v="66"/>
    <n v="196"/>
    <n v="140"/>
    <n v="205"/>
    <n v="76.862745098039227"/>
    <n v="54.901960784313729"/>
    <n v="80.392156862745097"/>
    <n v="0.504"/>
    <x v="2"/>
    <x v="1"/>
    <n v="10425"/>
    <n v="4.92"/>
    <n v="15.1"/>
    <n v="41.3"/>
    <n v="256017"/>
    <n v="86"/>
    <n v="33.6"/>
    <s v="PBC_Dataset"/>
    <s v="Wright"/>
    <s v="Olympus_BX51"/>
    <n v="100"/>
    <n v="360"/>
    <n v="2.35E-2"/>
    <n v="0.8901"/>
    <n v="0.89580000000000004"/>
    <n v="5.7000000000000384E-3"/>
  </r>
  <r>
    <s v="CELL_005332"/>
    <x v="0"/>
    <x v="0"/>
    <s v="Infection"/>
    <n v="14.13"/>
    <n v="64.099999999999994"/>
    <n v="0.58599999999999997"/>
    <n v="0.32800000000000001"/>
    <n v="195.42682926829266"/>
    <n v="0.64500000000000002"/>
    <n v="0.51500000000000001"/>
    <n v="3.07"/>
    <n v="6.1"/>
    <n v="0.79700000000000004"/>
    <n v="465"/>
    <n v="84"/>
    <n v="196"/>
    <n v="153"/>
    <n v="180"/>
    <n v="76.862745098039227"/>
    <n v="60"/>
    <n v="70.588235294117652"/>
    <n v="0.67900000000000005"/>
    <x v="1"/>
    <x v="0"/>
    <n v="6860"/>
    <n v="2.41"/>
    <n v="13.7"/>
    <n v="36.299999999999997"/>
    <n v="243608"/>
    <n v="90"/>
    <n v="32.4"/>
    <s v="CytoData"/>
    <s v="Wright"/>
    <s v="Zeiss_Axio"/>
    <n v="100"/>
    <n v="224"/>
    <n v="0.72509999999999997"/>
    <n v="0.6351"/>
    <n v="0.73809999999999998"/>
    <n v="0.10299999999999998"/>
  </r>
  <r>
    <s v="CELL_002792"/>
    <x v="9"/>
    <x v="1"/>
    <s v="Normal_WBC"/>
    <n v="12.12"/>
    <n v="66.7"/>
    <n v="0.73399999999999999"/>
    <n v="0.45600000000000002"/>
    <n v="146.2719298245614"/>
    <n v="0.71899999999999997"/>
    <n v="0.29299999999999998"/>
    <n v="5.54"/>
    <n v="1.7"/>
    <n v="0.79500000000000004"/>
    <n v="460"/>
    <n v="75"/>
    <n v="181"/>
    <n v="157"/>
    <n v="203"/>
    <n v="70.980392156862749"/>
    <n v="61.568627450980394"/>
    <n v="79.607843137254903"/>
    <n v="0.74099999999999999"/>
    <x v="1"/>
    <x v="1"/>
    <n v="8851"/>
    <n v="4.8099999999999996"/>
    <n v="14.2"/>
    <n v="42.8"/>
    <n v="182969"/>
    <n v="72.7"/>
    <n v="35.200000000000003"/>
    <s v="PBC_Dataset"/>
    <s v="Wright"/>
    <s v="Zeiss_Axio"/>
    <n v="100"/>
    <n v="512"/>
    <n v="6.7699999999999996E-2"/>
    <n v="0.79700000000000004"/>
    <n v="0.99170000000000003"/>
    <n v="0.19469999999999998"/>
  </r>
  <r>
    <s v="CELL_005758"/>
    <x v="6"/>
    <x v="0"/>
    <s v="Artefact"/>
    <n v="7.82"/>
    <n v="87.5"/>
    <n v="0.58399999999999996"/>
    <n v="0.1"/>
    <n v="875"/>
    <n v="0.45800000000000002"/>
    <n v="0.67400000000000004"/>
    <n v="0.82"/>
    <n v="1"/>
    <n v="0.51"/>
    <n v="397"/>
    <n v="103"/>
    <n v="193"/>
    <n v="130"/>
    <n v="181"/>
    <n v="75.686274509803923"/>
    <n v="50.980392156862742"/>
    <n v="70.980392156862749"/>
    <n v="0.83899999999999997"/>
    <x v="0"/>
    <x v="1"/>
    <n v="8417"/>
    <n v="4"/>
    <n v="13.7"/>
    <n v="37.1"/>
    <n v="245203"/>
    <n v="93.3"/>
    <n v="32.299999999999997"/>
    <s v="Raabin_WBC"/>
    <s v="Giemsa"/>
    <s v="Olympus_BX51"/>
    <n v="100"/>
    <n v="512"/>
    <n v="0.80579999999999996"/>
    <n v="0.82430000000000003"/>
    <n v="0.71909999999999996"/>
    <n v="-0.10520000000000007"/>
  </r>
  <r>
    <s v="CELL_005471"/>
    <x v="11"/>
    <x v="0"/>
    <s v="Infection"/>
    <n v="13.71"/>
    <n v="65.5"/>
    <n v="0.53400000000000003"/>
    <n v="0.43"/>
    <n v="152.32558139534885"/>
    <n v="0.78900000000000003"/>
    <n v="0.38"/>
    <n v="4.8099999999999996"/>
    <n v="3.6"/>
    <n v="0.80900000000000005"/>
    <n v="498"/>
    <n v="84"/>
    <n v="235"/>
    <n v="156"/>
    <n v="173"/>
    <n v="92.156862745098039"/>
    <n v="61.176470588235297"/>
    <n v="67.843137254901961"/>
    <n v="0.70799999999999996"/>
    <x v="0"/>
    <x v="0"/>
    <n v="8352"/>
    <n v="4.7699999999999996"/>
    <n v="14.8"/>
    <n v="44.6"/>
    <n v="285424"/>
    <n v="65.599999999999994"/>
    <n v="31.6"/>
    <s v="PBC_Dataset"/>
    <s v="May_Grunwald_Giemsa"/>
    <s v="Leica_DM2000"/>
    <n v="40"/>
    <n v="224"/>
    <n v="0.65300000000000002"/>
    <n v="0.8609"/>
    <n v="0.78800000000000003"/>
    <n v="-7.2899999999999965E-2"/>
  </r>
  <r>
    <s v="CELL_004373"/>
    <x v="13"/>
    <x v="0"/>
    <s v="Leukemia"/>
    <n v="13.81"/>
    <n v="83.4"/>
    <n v="0.46800000000000003"/>
    <n v="0.20399999999999999"/>
    <n v="408.82352941176475"/>
    <n v="0.86599999999999999"/>
    <n v="0.36299999999999999"/>
    <n v="0.68"/>
    <n v="1"/>
    <n v="0.877"/>
    <n v="508"/>
    <n v="90"/>
    <n v="181"/>
    <n v="151"/>
    <n v="198"/>
    <n v="70.980392156862749"/>
    <n v="59.215686274509807"/>
    <n v="77.64705882352942"/>
    <n v="0.72299999999999998"/>
    <x v="2"/>
    <x v="1"/>
    <n v="6580"/>
    <n v="3.59"/>
    <n v="11.8"/>
    <n v="44.4"/>
    <n v="306280"/>
    <n v="86.7"/>
    <n v="32.799999999999997"/>
    <s v="CytoData"/>
    <s v="Giemsa"/>
    <s v="Olympus_BX51"/>
    <n v="100"/>
    <n v="360"/>
    <n v="0.6371"/>
    <n v="0.81020000000000003"/>
    <n v="0.75"/>
    <n v="-6.0200000000000031E-2"/>
  </r>
  <r>
    <s v="CELL_004173"/>
    <x v="8"/>
    <x v="0"/>
    <s v="Leukemia"/>
    <n v="13.96"/>
    <n v="76.7"/>
    <n v="0.27900000000000003"/>
    <n v="0.21099999999999999"/>
    <n v="363.50710900473933"/>
    <n v="0.82299999999999995"/>
    <n v="0.27600000000000002"/>
    <n v="0.44"/>
    <n v="1.1000000000000001"/>
    <n v="0.90200000000000002"/>
    <n v="618"/>
    <n v="109"/>
    <n v="174"/>
    <n v="161"/>
    <n v="188"/>
    <n v="68.235294117647058"/>
    <n v="63.13725490196078"/>
    <n v="73.725490196078439"/>
    <n v="0.66800000000000004"/>
    <x v="2"/>
    <x v="1"/>
    <n v="3923"/>
    <n v="3.81"/>
    <n v="11.2"/>
    <n v="39.4"/>
    <n v="351470"/>
    <n v="83.4"/>
    <n v="33.6"/>
    <s v="Raabin_WBC"/>
    <s v="May_Grunwald_Giemsa"/>
    <s v="Olympus_BX51"/>
    <n v="40"/>
    <n v="224"/>
    <n v="0.76890000000000003"/>
    <n v="0.65549999999999997"/>
    <n v="0.76170000000000004"/>
    <n v="0.10620000000000007"/>
  </r>
  <r>
    <s v="CELL_004050"/>
    <x v="8"/>
    <x v="0"/>
    <s v="Leukemia"/>
    <n v="12.96"/>
    <n v="77.400000000000006"/>
    <n v="0.46100000000000002"/>
    <n v="0.191"/>
    <n v="405.23560209424085"/>
    <n v="0.82199999999999995"/>
    <n v="0.308"/>
    <n v="0.13"/>
    <n v="1"/>
    <n v="0.90400000000000003"/>
    <n v="673"/>
    <n v="100"/>
    <n v="222"/>
    <n v="160"/>
    <n v="189"/>
    <n v="87.058823529411768"/>
    <n v="62.745098039215684"/>
    <n v="74.117647058823536"/>
    <n v="0.64100000000000001"/>
    <x v="1"/>
    <x v="0"/>
    <n v="8462"/>
    <n v="6.91"/>
    <n v="15.5"/>
    <n v="50.2"/>
    <n v="308296"/>
    <n v="107.9"/>
    <n v="34"/>
    <s v="Raabin_WBC"/>
    <s v="May_Grunwald_Giemsa"/>
    <s v="Olympus_BX51"/>
    <n v="100"/>
    <n v="224"/>
    <n v="0.84350000000000003"/>
    <n v="0.70430000000000004"/>
    <n v="0.68400000000000005"/>
    <n v="-2.0299999999999985E-2"/>
  </r>
  <r>
    <s v="CELL_003486"/>
    <x v="2"/>
    <x v="1"/>
    <s v="Normal_RBC"/>
    <n v="8.6199999999999992"/>
    <n v="0"/>
    <n v="0"/>
    <n v="1"/>
    <n v="0"/>
    <n v="0.97499999999999998"/>
    <n v="0.19600000000000001"/>
    <n v="0.48"/>
    <n v="1"/>
    <n v="0.95"/>
    <n v="196"/>
    <n v="56"/>
    <n v="227"/>
    <n v="132"/>
    <n v="127"/>
    <n v="89.019607843137251"/>
    <n v="51.764705882352949"/>
    <n v="49.803921568627452"/>
    <n v="0.52900000000000003"/>
    <x v="1"/>
    <x v="1"/>
    <n v="8595"/>
    <n v="5.24"/>
    <n v="14"/>
    <n v="47.8"/>
    <n v="302281"/>
    <n v="85.7"/>
    <n v="34"/>
    <s v="CytoData"/>
    <s v="Wright"/>
    <s v="Olympus_BX51"/>
    <n v="100"/>
    <n v="224"/>
    <n v="0.1062"/>
    <n v="0.89090000000000003"/>
    <n v="0.91979999999999995"/>
    <n v="2.8899999999999926E-2"/>
  </r>
  <r>
    <s v="CELL_002475"/>
    <x v="10"/>
    <x v="1"/>
    <s v="Normal_WBC"/>
    <n v="11.77"/>
    <n v="55.3"/>
    <n v="0.70699999999999996"/>
    <n v="0.53"/>
    <n v="104.33962264150942"/>
    <n v="0.67"/>
    <n v="0.40200000000000002"/>
    <n v="4.62"/>
    <n v="1.6"/>
    <n v="0.76300000000000001"/>
    <n v="382"/>
    <n v="67"/>
    <n v="240"/>
    <n v="144"/>
    <n v="138"/>
    <n v="94.117647058823522"/>
    <n v="56.470588235294116"/>
    <n v="54.117647058823529"/>
    <n v="0.61499999999999999"/>
    <x v="0"/>
    <x v="0"/>
    <n v="6094"/>
    <n v="5.09"/>
    <n v="12.3"/>
    <n v="47.4"/>
    <n v="253693"/>
    <n v="90.7"/>
    <n v="35.200000000000003"/>
    <s v="CytoData"/>
    <s v="Wright"/>
    <s v="Olympus_BX51"/>
    <n v="100"/>
    <n v="224"/>
    <n v="2.9399999999999999E-2"/>
    <n v="0.85270000000000001"/>
    <n v="0.91720000000000002"/>
    <n v="6.4500000000000002E-2"/>
  </r>
  <r>
    <s v="CELL_003874"/>
    <x v="7"/>
    <x v="1"/>
    <s v="Normal_Platelet"/>
    <n v="3.15"/>
    <n v="0"/>
    <n v="0"/>
    <n v="1"/>
    <n v="0"/>
    <n v="0.85299999999999998"/>
    <n v="0.68700000000000006"/>
    <n v="1.97"/>
    <n v="1"/>
    <n v="0.64700000000000002"/>
    <n v="36"/>
    <n v="16"/>
    <n v="223"/>
    <n v="136"/>
    <n v="178"/>
    <n v="87.450980392156865"/>
    <n v="53.333333333333336"/>
    <n v="69.803921568627445"/>
    <n v="0.497"/>
    <x v="2"/>
    <x v="0"/>
    <n v="4737"/>
    <n v="5.72"/>
    <n v="13.3"/>
    <n v="44.3"/>
    <n v="206631"/>
    <n v="103.4"/>
    <n v="34.299999999999997"/>
    <s v="CytoData"/>
    <s v="Wright"/>
    <s v="Leica_DM2000"/>
    <n v="100"/>
    <n v="360"/>
    <n v="5.1299999999999998E-2"/>
    <n v="0.92669999999999997"/>
    <n v="0.93110000000000004"/>
    <n v="4.4000000000000705E-3"/>
  </r>
  <r>
    <s v="CELL_001199"/>
    <x v="5"/>
    <x v="1"/>
    <s v="Normal_WBC"/>
    <n v="9.9499999999999993"/>
    <n v="73.8"/>
    <n v="0.64100000000000001"/>
    <n v="0.14799999999999999"/>
    <n v="498.64864864864865"/>
    <n v="0.875"/>
    <n v="0.29099999999999998"/>
    <n v="0.83"/>
    <n v="1.1000000000000001"/>
    <n v="0.79400000000000004"/>
    <n v="287"/>
    <n v="55"/>
    <n v="225"/>
    <n v="132"/>
    <n v="194"/>
    <n v="88.235294117647058"/>
    <n v="51.764705882352949"/>
    <n v="76.078431372549019"/>
    <n v="0.60599999999999998"/>
    <x v="1"/>
    <x v="1"/>
    <n v="5625"/>
    <n v="4.82"/>
    <n v="14.1"/>
    <n v="43.4"/>
    <n v="363511"/>
    <n v="70.8"/>
    <n v="31.2"/>
    <s v="CytoData"/>
    <s v="Giemsa"/>
    <s v="Zeiss_Axio"/>
    <n v="60"/>
    <n v="360"/>
    <n v="0.126"/>
    <n v="1"/>
    <n v="0.88329999999999997"/>
    <n v="-0.11670000000000003"/>
  </r>
  <r>
    <s v="CELL_001519"/>
    <x v="5"/>
    <x v="1"/>
    <s v="Normal_WBC"/>
    <n v="9.7100000000000009"/>
    <n v="73.099999999999994"/>
    <n v="0.71399999999999997"/>
    <n v="0.17499999999999999"/>
    <n v="417.71428571428572"/>
    <n v="0.92"/>
    <n v="0.28499999999999998"/>
    <n v="1.1399999999999999"/>
    <n v="1.1000000000000001"/>
    <n v="0.93799999999999994"/>
    <n v="263"/>
    <n v="64"/>
    <n v="184"/>
    <n v="160"/>
    <n v="181"/>
    <n v="72.156862745098039"/>
    <n v="62.745098039215684"/>
    <n v="70.980392156862749"/>
    <n v="0.72899999999999998"/>
    <x v="1"/>
    <x v="0"/>
    <n v="10046"/>
    <n v="5.44"/>
    <n v="15.8"/>
    <n v="41.2"/>
    <n v="194743"/>
    <n v="92.5"/>
    <n v="32.299999999999997"/>
    <s v="PBC_Dataset"/>
    <s v="Giemsa"/>
    <s v="Leica_DM2000"/>
    <n v="60"/>
    <n v="224"/>
    <n v="4.7E-2"/>
    <n v="0.95940000000000003"/>
    <n v="0.96460000000000001"/>
    <n v="5.1999999999999824E-3"/>
  </r>
  <r>
    <s v="CELL_001800"/>
    <x v="5"/>
    <x v="1"/>
    <s v="Normal_WBC"/>
    <n v="7.87"/>
    <n v="82.5"/>
    <n v="0.82199999999999995"/>
    <n v="7.4999999999999997E-2"/>
    <n v="1100"/>
    <n v="0.77500000000000002"/>
    <n v="0.24199999999999999"/>
    <n v="1.71"/>
    <n v="1"/>
    <n v="0.81200000000000006"/>
    <n v="215"/>
    <n v="62"/>
    <n v="208"/>
    <n v="152"/>
    <n v="189"/>
    <n v="81.568627450980387"/>
    <n v="59.607843137254903"/>
    <n v="74.117647058823536"/>
    <n v="0.76800000000000002"/>
    <x v="1"/>
    <x v="0"/>
    <n v="9762"/>
    <n v="4.83"/>
    <n v="11.2"/>
    <n v="39.9"/>
    <n v="157640"/>
    <n v="102.2"/>
    <n v="33.9"/>
    <s v="CytoData"/>
    <s v="Wright"/>
    <s v="Olympus_BX51"/>
    <n v="100"/>
    <n v="360"/>
    <n v="7.2599999999999998E-2"/>
    <n v="0.96140000000000003"/>
    <n v="0.92410000000000003"/>
    <n v="-3.73E-2"/>
  </r>
  <r>
    <s v="CELL_001015"/>
    <x v="1"/>
    <x v="1"/>
    <s v="Normal_WBC"/>
    <n v="11.48"/>
    <n v="53.2"/>
    <n v="0.51600000000000001"/>
    <n v="0.442"/>
    <n v="120.36199095022624"/>
    <n v="0.70599999999999996"/>
    <n v="0.40500000000000003"/>
    <n v="2.4900000000000002"/>
    <n v="3"/>
    <n v="0.871"/>
    <n v="438"/>
    <n v="77"/>
    <n v="242"/>
    <n v="159"/>
    <n v="185"/>
    <n v="94.901960784313715"/>
    <n v="62.352941176470587"/>
    <n v="72.549019607843135"/>
    <n v="0.63100000000000001"/>
    <x v="1"/>
    <x v="1"/>
    <n v="5891"/>
    <n v="4.6399999999999997"/>
    <n v="14.4"/>
    <n v="43"/>
    <n v="152329"/>
    <n v="81.7"/>
    <n v="33.5"/>
    <s v="Raabin_WBC"/>
    <s v="Wright"/>
    <s v="Olympus_BX51"/>
    <n v="100"/>
    <n v="360"/>
    <n v="4.7800000000000002E-2"/>
    <n v="0.879"/>
    <n v="0.93520000000000003"/>
    <n v="5.6200000000000028E-2"/>
  </r>
  <r>
    <s v="CELL_000129"/>
    <x v="1"/>
    <x v="1"/>
    <s v="Normal_WBC"/>
    <n v="12.14"/>
    <n v="55"/>
    <n v="0.46300000000000002"/>
    <n v="0.51700000000000002"/>
    <n v="106.38297872340425"/>
    <n v="0.79800000000000004"/>
    <n v="0.41199999999999998"/>
    <n v="2.8"/>
    <n v="3.2"/>
    <n v="0.81100000000000005"/>
    <n v="343"/>
    <n v="58"/>
    <n v="200"/>
    <n v="167"/>
    <n v="175"/>
    <n v="78.431372549019613"/>
    <n v="65.490196078431367"/>
    <n v="68.627450980392155"/>
    <n v="0.57899999999999996"/>
    <x v="1"/>
    <x v="1"/>
    <n v="4963"/>
    <n v="5.72"/>
    <n v="12"/>
    <n v="33"/>
    <n v="231426"/>
    <n v="93"/>
    <n v="33"/>
    <s v="PBC_Dataset"/>
    <s v="May_Grunwald_Giemsa"/>
    <s v="Leica_DM2000"/>
    <n v="100"/>
    <n v="224"/>
    <n v="3.04E-2"/>
    <n v="0.92769999999999997"/>
    <n v="0.86060000000000003"/>
    <n v="-6.7099999999999937E-2"/>
  </r>
  <r>
    <s v="CELL_001365"/>
    <x v="5"/>
    <x v="1"/>
    <s v="Normal_WBC"/>
    <n v="6.49"/>
    <n v="87.7"/>
    <n v="0.80100000000000005"/>
    <n v="0.27700000000000002"/>
    <n v="316.60649819494586"/>
    <n v="0.97"/>
    <n v="0.20899999999999999"/>
    <n v="1.5"/>
    <n v="1"/>
    <n v="0.92700000000000005"/>
    <n v="261"/>
    <n v="62"/>
    <n v="210"/>
    <n v="153"/>
    <n v="201"/>
    <n v="82.35294117647058"/>
    <n v="60"/>
    <n v="78.82352941176471"/>
    <n v="0.77700000000000002"/>
    <x v="1"/>
    <x v="0"/>
    <n v="7469"/>
    <n v="5.79"/>
    <n v="16"/>
    <n v="46.4"/>
    <n v="143782"/>
    <n v="93.1"/>
    <n v="34.200000000000003"/>
    <s v="PBC_Dataset"/>
    <s v="Wright"/>
    <s v="Olympus_BX51"/>
    <n v="60"/>
    <n v="360"/>
    <n v="1.24E-2"/>
    <n v="0.89029999999999998"/>
    <n v="0.81610000000000005"/>
    <n v="-7.4199999999999933E-2"/>
  </r>
  <r>
    <s v="CELL_004522"/>
    <x v="16"/>
    <x v="0"/>
    <s v="Anemia"/>
    <n v="7.35"/>
    <n v="0"/>
    <n v="0"/>
    <n v="1"/>
    <n v="0"/>
    <n v="0.57499999999999996"/>
    <n v="0.84899999999999998"/>
    <n v="0.44"/>
    <n v="1"/>
    <n v="0.86799999999999999"/>
    <n v="210"/>
    <n v="55"/>
    <n v="232"/>
    <n v="130"/>
    <n v="111"/>
    <n v="90.980392156862749"/>
    <n v="50.980392156862742"/>
    <n v="43.529411764705884"/>
    <n v="0.48399999999999999"/>
    <x v="1"/>
    <x v="0"/>
    <n v="5536"/>
    <n v="4.99"/>
    <n v="14.3"/>
    <n v="42.3"/>
    <n v="216484"/>
    <n v="91.2"/>
    <n v="34.9"/>
    <s v="PBC_Dataset"/>
    <s v="Wright"/>
    <s v="Olympus_BX51"/>
    <n v="60"/>
    <n v="360"/>
    <n v="0.76429999999999998"/>
    <n v="0.55220000000000002"/>
    <n v="0.66849999999999998"/>
    <n v="0.11629999999999996"/>
  </r>
  <r>
    <s v="CELL_000892"/>
    <x v="1"/>
    <x v="1"/>
    <s v="Normal_WBC"/>
    <n v="11.29"/>
    <n v="53"/>
    <n v="0.69199999999999995"/>
    <n v="0.432"/>
    <n v="122.68518518518519"/>
    <n v="0.77200000000000002"/>
    <n v="0.371"/>
    <n v="2.5299999999999998"/>
    <n v="3.8"/>
    <n v="0.78700000000000003"/>
    <n v="418"/>
    <n v="75"/>
    <n v="239"/>
    <n v="140"/>
    <n v="197"/>
    <n v="93.725490196078425"/>
    <n v="54.901960784313729"/>
    <n v="77.254901960784323"/>
    <n v="0.71099999999999997"/>
    <x v="1"/>
    <x v="0"/>
    <n v="5404"/>
    <n v="3.81"/>
    <n v="12.9"/>
    <n v="39.4"/>
    <n v="211264"/>
    <n v="86.6"/>
    <n v="33.700000000000003"/>
    <s v="CytoData"/>
    <s v="Giemsa"/>
    <s v="Zeiss_Axio"/>
    <n v="100"/>
    <n v="360"/>
    <n v="4.2599999999999999E-2"/>
    <n v="0.99829999999999997"/>
    <n v="0.98170000000000002"/>
    <n v="-1.6599999999999948E-2"/>
  </r>
  <r>
    <s v="CELL_002794"/>
    <x v="9"/>
    <x v="1"/>
    <s v="Normal_WBC"/>
    <n v="10.52"/>
    <n v="57.1"/>
    <n v="0.55400000000000005"/>
    <n v="0.46500000000000002"/>
    <n v="122.79569892473118"/>
    <n v="0.67400000000000004"/>
    <n v="0.35399999999999998"/>
    <n v="4.57"/>
    <n v="2.1"/>
    <n v="0.78200000000000003"/>
    <n v="370"/>
    <n v="70"/>
    <n v="185"/>
    <n v="120"/>
    <n v="216"/>
    <n v="72.549019607843135"/>
    <n v="47.058823529411761"/>
    <n v="84.705882352941174"/>
    <n v="0.85599999999999998"/>
    <x v="1"/>
    <x v="0"/>
    <n v="4800"/>
    <n v="4.8600000000000003"/>
    <n v="10"/>
    <n v="43.2"/>
    <n v="210462"/>
    <n v="102.8"/>
    <n v="32.799999999999997"/>
    <s v="Raabin_WBC"/>
    <s v="Giemsa"/>
    <s v="Leica_DM2000"/>
    <n v="60"/>
    <n v="360"/>
    <n v="0.10100000000000001"/>
    <n v="0.85440000000000005"/>
    <n v="0.80810000000000004"/>
    <n v="-4.6300000000000008E-2"/>
  </r>
  <r>
    <s v="CELL_004937"/>
    <x v="15"/>
    <x v="0"/>
    <s v="Anemia"/>
    <n v="6.2"/>
    <n v="0"/>
    <n v="0"/>
    <n v="1"/>
    <n v="0"/>
    <n v="0.94"/>
    <n v="0.109"/>
    <n v="0.87"/>
    <n v="1"/>
    <n v="0.94599999999999995"/>
    <n v="126"/>
    <n v="50"/>
    <n v="220"/>
    <n v="118"/>
    <n v="114"/>
    <n v="86.274509803921575"/>
    <n v="46.274509803921568"/>
    <n v="44.705882352941181"/>
    <n v="0.52300000000000002"/>
    <x v="1"/>
    <x v="1"/>
    <n v="11650"/>
    <n v="5.88"/>
    <n v="15.9"/>
    <n v="37.200000000000003"/>
    <n v="365882"/>
    <n v="80.900000000000006"/>
    <n v="35.200000000000003"/>
    <s v="PBC_Dataset"/>
    <s v="May_Grunwald_Giemsa"/>
    <s v="Olympus_BX51"/>
    <n v="40"/>
    <n v="360"/>
    <n v="0.95040000000000002"/>
    <n v="0.67569999999999997"/>
    <n v="0.75609999999999999"/>
    <n v="8.0400000000000027E-2"/>
  </r>
  <r>
    <s v="CELL_005603"/>
    <x v="3"/>
    <x v="0"/>
    <s v="Infection"/>
    <n v="12.36"/>
    <n v="63.8"/>
    <n v="0.626"/>
    <n v="0.21199999999999999"/>
    <n v="300.94339622641508"/>
    <n v="0.83"/>
    <n v="0.41699999999999998"/>
    <n v="1.1100000000000001"/>
    <n v="1"/>
    <n v="0.86899999999999999"/>
    <n v="525"/>
    <n v="81"/>
    <n v="193"/>
    <n v="157"/>
    <n v="201"/>
    <n v="75.686274509803923"/>
    <n v="61.568627450980394"/>
    <n v="78.82352941176471"/>
    <n v="0.71399999999999997"/>
    <x v="2"/>
    <x v="0"/>
    <n v="8466"/>
    <n v="4.41"/>
    <n v="14.7"/>
    <n v="44.6"/>
    <n v="241675"/>
    <n v="88.1"/>
    <n v="33.1"/>
    <s v="PBC_Dataset"/>
    <s v="Giemsa"/>
    <s v="Leica_DM2000"/>
    <n v="100"/>
    <n v="256"/>
    <n v="0.70479999999999998"/>
    <n v="0.67069999999999996"/>
    <n v="0.74239999999999995"/>
    <n v="7.1699999999999986E-2"/>
  </r>
  <r>
    <s v="CELL_005044"/>
    <x v="17"/>
    <x v="0"/>
    <s v="Sickle_Cell_Anemia"/>
    <n v="8.9499999999999993"/>
    <n v="0"/>
    <n v="0"/>
    <n v="1"/>
    <n v="0"/>
    <n v="0.33"/>
    <n v="0.97299999999999998"/>
    <n v="0.88"/>
    <n v="1"/>
    <n v="0.77100000000000002"/>
    <n v="206"/>
    <n v="60"/>
    <n v="222"/>
    <n v="120"/>
    <n v="123"/>
    <n v="87.058823529411768"/>
    <n v="47.058823529411761"/>
    <n v="48.235294117647058"/>
    <n v="0.47399999999999998"/>
    <x v="1"/>
    <x v="0"/>
    <n v="7262"/>
    <n v="5.4"/>
    <n v="9.8000000000000007"/>
    <n v="42.4"/>
    <n v="442260"/>
    <n v="90.3"/>
    <n v="34.1"/>
    <s v="PBC_Dataset"/>
    <s v="Giemsa"/>
    <s v="Leica_DM2000"/>
    <n v="40"/>
    <n v="224"/>
    <n v="0.83830000000000005"/>
    <n v="0.72789999999999999"/>
    <n v="0.86180000000000001"/>
    <n v="0.13390000000000002"/>
  </r>
  <r>
    <s v="CELL_003250"/>
    <x v="2"/>
    <x v="1"/>
    <s v="Normal_RBC"/>
    <n v="7.18"/>
    <n v="0"/>
    <n v="0"/>
    <n v="1"/>
    <n v="0"/>
    <n v="0.92600000000000005"/>
    <n v="0.16900000000000001"/>
    <n v="0.52"/>
    <n v="1"/>
    <n v="0.95"/>
    <n v="227"/>
    <n v="55"/>
    <n v="215"/>
    <n v="134"/>
    <n v="114"/>
    <n v="84.313725490196077"/>
    <n v="52.549019607843142"/>
    <n v="44.705882352941181"/>
    <n v="0.56699999999999995"/>
    <x v="1"/>
    <x v="0"/>
    <n v="9845"/>
    <n v="5.12"/>
    <n v="13.4"/>
    <n v="40.200000000000003"/>
    <n v="236515"/>
    <n v="85.7"/>
    <n v="34"/>
    <s v="CytoData"/>
    <s v="Giemsa"/>
    <s v="Zeiss_Axio"/>
    <n v="40"/>
    <n v="256"/>
    <n v="0.1404"/>
    <n v="0.9385"/>
    <n v="0.96799999999999997"/>
    <n v="2.9499999999999971E-2"/>
  </r>
  <r>
    <s v="CELL_001209"/>
    <x v="5"/>
    <x v="1"/>
    <s v="Normal_WBC"/>
    <n v="9.17"/>
    <n v="79.099999999999994"/>
    <n v="0.81499999999999995"/>
    <n v="0.22800000000000001"/>
    <n v="346.92982456140345"/>
    <n v="0.86499999999999999"/>
    <n v="0.16800000000000001"/>
    <n v="0.5"/>
    <n v="1.1000000000000001"/>
    <n v="0.91300000000000003"/>
    <n v="272"/>
    <n v="66"/>
    <n v="184"/>
    <n v="155"/>
    <n v="183"/>
    <n v="72.156862745098039"/>
    <n v="60.784313725490193"/>
    <n v="71.764705882352942"/>
    <n v="0.75900000000000001"/>
    <x v="0"/>
    <x v="1"/>
    <n v="1434"/>
    <n v="4.21"/>
    <n v="14.9"/>
    <n v="43.9"/>
    <n v="193573"/>
    <n v="98.1"/>
    <n v="34"/>
    <s v="Raabin_WBC"/>
    <s v="Wright"/>
    <s v="Zeiss_Axio"/>
    <n v="60"/>
    <n v="224"/>
    <n v="0"/>
    <n v="0.86890000000000001"/>
    <n v="0.95469999999999999"/>
    <n v="8.5799999999999987E-2"/>
  </r>
  <r>
    <s v="CELL_003869"/>
    <x v="7"/>
    <x v="1"/>
    <s v="Normal_Platelet"/>
    <n v="1.76"/>
    <n v="0"/>
    <n v="0"/>
    <n v="1"/>
    <n v="0"/>
    <n v="0.66700000000000004"/>
    <n v="0.26"/>
    <n v="2.77"/>
    <n v="1"/>
    <n v="0.72499999999999998"/>
    <n v="15"/>
    <n v="22"/>
    <n v="200"/>
    <n v="130"/>
    <n v="156"/>
    <n v="78.431372549019613"/>
    <n v="50.980392156862742"/>
    <n v="61.176470588235297"/>
    <n v="0.59499999999999997"/>
    <x v="1"/>
    <x v="0"/>
    <n v="7589"/>
    <n v="4.01"/>
    <n v="14.7"/>
    <n v="37.299999999999997"/>
    <n v="234658"/>
    <n v="75"/>
    <n v="36.1"/>
    <s v="Raabin_WBC"/>
    <s v="Wright"/>
    <s v="Leica_DM2000"/>
    <n v="60"/>
    <n v="224"/>
    <n v="6.3200000000000006E-2"/>
    <n v="0.85970000000000002"/>
    <n v="0.90769999999999995"/>
    <n v="4.7999999999999932E-2"/>
  </r>
  <r>
    <s v="CELL_004066"/>
    <x v="8"/>
    <x v="0"/>
    <s v="Leukemia"/>
    <n v="15.13"/>
    <n v="87.2"/>
    <n v="0.29799999999999999"/>
    <n v="0.17699999999999999"/>
    <n v="492.65536723163848"/>
    <n v="0.65600000000000003"/>
    <n v="0.249"/>
    <n v="0.64"/>
    <n v="1"/>
    <n v="0.93100000000000005"/>
    <n v="891"/>
    <n v="97"/>
    <n v="123"/>
    <n v="149"/>
    <n v="193"/>
    <n v="48.235294117647058"/>
    <n v="58.431372549019613"/>
    <n v="75.686274509803923"/>
    <n v="0.71099999999999997"/>
    <x v="1"/>
    <x v="1"/>
    <n v="8149"/>
    <n v="3.71"/>
    <n v="14.3"/>
    <n v="42.2"/>
    <n v="241500"/>
    <n v="78.3"/>
    <n v="35.1"/>
    <s v="PBC_Dataset"/>
    <s v="Giemsa"/>
    <s v="Olympus_BX51"/>
    <n v="60"/>
    <n v="512"/>
    <n v="0.77959999999999996"/>
    <n v="0.78090000000000004"/>
    <n v="0.83379999999999999"/>
    <n v="5.2899999999999947E-2"/>
  </r>
  <r>
    <s v="CELL_005032"/>
    <x v="17"/>
    <x v="0"/>
    <s v="Sickle_Cell_Anemia"/>
    <n v="5.0199999999999996"/>
    <n v="0"/>
    <n v="0"/>
    <n v="1"/>
    <n v="0"/>
    <n v="0.158"/>
    <n v="0.90800000000000003"/>
    <n v="0.66"/>
    <n v="1"/>
    <n v="0.84599999999999997"/>
    <n v="160"/>
    <n v="70"/>
    <n v="240"/>
    <n v="117"/>
    <n v="134"/>
    <n v="94.117647058823522"/>
    <n v="45.882352941176471"/>
    <n v="52.549019607843142"/>
    <n v="0.51"/>
    <x v="0"/>
    <x v="0"/>
    <n v="6554"/>
    <n v="3.87"/>
    <n v="14.2"/>
    <n v="30.8"/>
    <n v="245982"/>
    <n v="88.5"/>
    <n v="34.5"/>
    <s v="Raabin_WBC"/>
    <s v="Wright"/>
    <s v="Zeiss_Axio"/>
    <n v="100"/>
    <n v="224"/>
    <n v="0.99529999999999996"/>
    <n v="0.91279999999999994"/>
    <n v="0.69140000000000001"/>
    <n v="-0.22139999999999993"/>
  </r>
  <r>
    <s v="CELL_001240"/>
    <x v="5"/>
    <x v="1"/>
    <s v="Normal_WBC"/>
    <n v="9.58"/>
    <n v="81.599999999999994"/>
    <n v="0.81100000000000005"/>
    <n v="0.28199999999999997"/>
    <n v="289.36170212765956"/>
    <n v="0.89300000000000002"/>
    <n v="0.191"/>
    <n v="1.01"/>
    <n v="1"/>
    <n v="0.86899999999999999"/>
    <n v="224"/>
    <n v="65"/>
    <n v="191"/>
    <n v="158"/>
    <n v="191"/>
    <n v="74.901960784313729"/>
    <n v="61.96078431372549"/>
    <n v="74.901960784313729"/>
    <n v="0.71799999999999997"/>
    <x v="2"/>
    <x v="0"/>
    <n v="9884"/>
    <n v="5.26"/>
    <n v="10"/>
    <n v="32.1"/>
    <n v="224644"/>
    <n v="74.8"/>
    <n v="29.3"/>
    <s v="PBC_Dataset"/>
    <s v="May_Grunwald_Giemsa"/>
    <s v="Leica_DM2000"/>
    <n v="40"/>
    <n v="224"/>
    <n v="0"/>
    <n v="0.98129999999999995"/>
    <n v="0.94350000000000001"/>
    <n v="-3.7799999999999945E-2"/>
  </r>
  <r>
    <s v="CELL_002290"/>
    <x v="4"/>
    <x v="1"/>
    <s v="Normal_WBC"/>
    <n v="15.95"/>
    <n v="59.6"/>
    <n v="0.628"/>
    <n v="0.378"/>
    <n v="157.67195767195767"/>
    <n v="0.77700000000000002"/>
    <n v="0.54300000000000004"/>
    <n v="1.91"/>
    <n v="1"/>
    <n v="0.72899999999999998"/>
    <n v="591"/>
    <n v="100"/>
    <n v="199"/>
    <n v="169"/>
    <n v="203"/>
    <n v="78.039215686274517"/>
    <n v="66.274509803921561"/>
    <n v="79.607843137254903"/>
    <n v="0.59099999999999997"/>
    <x v="2"/>
    <x v="1"/>
    <n v="2102"/>
    <n v="5.0999999999999996"/>
    <n v="12.4"/>
    <n v="39.5"/>
    <n v="114430"/>
    <n v="93.2"/>
    <n v="34"/>
    <s v="PBC_Dataset"/>
    <s v="May_Grunwald_Giemsa"/>
    <s v="Leica_DM2000"/>
    <n v="100"/>
    <n v="360"/>
    <n v="5.5399999999999998E-2"/>
    <n v="0.89319999999999999"/>
    <n v="0.86760000000000004"/>
    <n v="-2.5599999999999956E-2"/>
  </r>
  <r>
    <s v="CELL_002741"/>
    <x v="9"/>
    <x v="1"/>
    <s v="Normal_WBC"/>
    <n v="10.98"/>
    <n v="65.599999999999994"/>
    <n v="0.59399999999999997"/>
    <n v="0.377"/>
    <n v="174.00530503978777"/>
    <n v="0.75800000000000001"/>
    <n v="0.45800000000000002"/>
    <n v="4.47"/>
    <n v="1.8"/>
    <n v="0.80300000000000005"/>
    <n v="277"/>
    <n v="63"/>
    <n v="193"/>
    <n v="144"/>
    <n v="202"/>
    <n v="75.686274509803923"/>
    <n v="56.470588235294116"/>
    <n v="79.215686274509807"/>
    <n v="0.63500000000000001"/>
    <x v="1"/>
    <x v="1"/>
    <n v="3811"/>
    <n v="4.7699999999999996"/>
    <n v="12.3"/>
    <n v="35.9"/>
    <n v="212168"/>
    <n v="82.6"/>
    <n v="30.8"/>
    <s v="Raabin_WBC"/>
    <s v="Wright"/>
    <s v="Zeiss_Axio"/>
    <n v="40"/>
    <n v="224"/>
    <n v="7.7600000000000002E-2"/>
    <n v="0.83309999999999995"/>
    <n v="0.98499999999999999"/>
    <n v="0.15190000000000003"/>
  </r>
  <r>
    <s v="CELL_000276"/>
    <x v="1"/>
    <x v="1"/>
    <s v="Normal_WBC"/>
    <n v="11.43"/>
    <n v="54.1"/>
    <n v="0.65700000000000003"/>
    <n v="0.45600000000000002"/>
    <n v="118.64035087719299"/>
    <n v="0.78800000000000003"/>
    <n v="0.26400000000000001"/>
    <n v="3.05"/>
    <n v="3.4"/>
    <n v="0.77900000000000003"/>
    <n v="421"/>
    <n v="68"/>
    <n v="211"/>
    <n v="161"/>
    <n v="170"/>
    <n v="82.745098039215677"/>
    <n v="63.13725490196078"/>
    <n v="66.666666666666657"/>
    <n v="0.622"/>
    <x v="1"/>
    <x v="1"/>
    <n v="7193"/>
    <n v="4.55"/>
    <n v="14.3"/>
    <n v="36.5"/>
    <n v="265569"/>
    <n v="82.7"/>
    <n v="32"/>
    <s v="Raabin_WBC"/>
    <s v="May_Grunwald_Giemsa"/>
    <s v="Zeiss_Axio"/>
    <n v="60"/>
    <n v="360"/>
    <n v="5.3499999999999999E-2"/>
    <n v="0.98"/>
    <n v="0.92069999999999996"/>
    <n v="-5.9300000000000019E-2"/>
  </r>
  <r>
    <s v="CELL_001036"/>
    <x v="1"/>
    <x v="1"/>
    <s v="Normal_WBC"/>
    <n v="12.48"/>
    <n v="55.7"/>
    <n v="0.53600000000000003"/>
    <n v="0.54100000000000004"/>
    <n v="102.95748613678373"/>
    <n v="0.84699999999999998"/>
    <n v="0.35399999999999998"/>
    <n v="3.6"/>
    <n v="4.4000000000000004"/>
    <n v="0.875"/>
    <n v="413"/>
    <n v="59"/>
    <n v="214"/>
    <n v="170"/>
    <n v="173"/>
    <n v="83.921568627450981"/>
    <n v="66.666666666666657"/>
    <n v="67.843137254901961"/>
    <n v="0.65200000000000002"/>
    <x v="1"/>
    <x v="1"/>
    <n v="6792"/>
    <n v="6.62"/>
    <n v="16"/>
    <n v="47.6"/>
    <n v="258814"/>
    <n v="88.5"/>
    <n v="33.299999999999997"/>
    <s v="Raabin_WBC"/>
    <s v="May_Grunwald_Giemsa"/>
    <s v="Olympus_BX51"/>
    <n v="40"/>
    <n v="512"/>
    <n v="6.1100000000000002E-2"/>
    <n v="0.91190000000000004"/>
    <n v="0.92589999999999995"/>
    <n v="1.3999999999999901E-2"/>
  </r>
  <r>
    <s v="CELL_001230"/>
    <x v="5"/>
    <x v="1"/>
    <s v="Normal_WBC"/>
    <n v="8.52"/>
    <n v="76.7"/>
    <n v="0.80800000000000005"/>
    <n v="0.23400000000000001"/>
    <n v="327.77777777777777"/>
    <n v="0.96099999999999997"/>
    <n v="8.3000000000000004E-2"/>
    <n v="0.37"/>
    <n v="1.2"/>
    <n v="0.91200000000000003"/>
    <n v="284"/>
    <n v="61"/>
    <n v="197"/>
    <n v="178"/>
    <n v="200"/>
    <n v="77.254901960784323"/>
    <n v="69.803921568627445"/>
    <n v="78.431372549019613"/>
    <n v="0.69299999999999995"/>
    <x v="2"/>
    <x v="0"/>
    <n v="6104"/>
    <n v="5.15"/>
    <n v="14"/>
    <n v="45"/>
    <n v="229759"/>
    <n v="90"/>
    <n v="35.5"/>
    <s v="PBC_Dataset"/>
    <s v="Giemsa"/>
    <s v="Olympus_BX51"/>
    <n v="60"/>
    <n v="360"/>
    <n v="7.3999999999999996E-2"/>
    <n v="0.91180000000000005"/>
    <n v="0.84689999999999999"/>
    <n v="-6.4900000000000069E-2"/>
  </r>
  <r>
    <s v="CELL_001009"/>
    <x v="1"/>
    <x v="1"/>
    <s v="Normal_WBC"/>
    <n v="12.17"/>
    <n v="62.6"/>
    <n v="0.47499999999999998"/>
    <n v="0.55500000000000005"/>
    <n v="112.79279279279278"/>
    <n v="0.69399999999999995"/>
    <n v="0.37"/>
    <n v="3.29"/>
    <n v="3"/>
    <n v="0.78900000000000003"/>
    <n v="459"/>
    <n v="83"/>
    <n v="178"/>
    <n v="162"/>
    <n v="183"/>
    <n v="69.803921568627445"/>
    <n v="63.529411764705877"/>
    <n v="71.764705882352942"/>
    <n v="0.65800000000000003"/>
    <x v="1"/>
    <x v="0"/>
    <n v="6208"/>
    <n v="5.22"/>
    <n v="9.6"/>
    <n v="42.1"/>
    <n v="215231"/>
    <n v="84.8"/>
    <n v="34.1"/>
    <s v="PBC_Dataset"/>
    <s v="Giemsa"/>
    <s v="Leica_DM2000"/>
    <n v="100"/>
    <n v="256"/>
    <n v="0.17499999999999999"/>
    <n v="0.8911"/>
    <n v="0.83830000000000005"/>
    <n v="-5.2799999999999958E-2"/>
  </r>
  <r>
    <s v="CELL_003829"/>
    <x v="7"/>
    <x v="1"/>
    <s v="Normal_Platelet"/>
    <n v="1.52"/>
    <n v="0"/>
    <n v="0"/>
    <n v="1"/>
    <n v="0"/>
    <n v="0.88200000000000001"/>
    <n v="0.41399999999999998"/>
    <n v="1.45"/>
    <n v="1"/>
    <n v="0.80700000000000005"/>
    <n v="18"/>
    <n v="18"/>
    <n v="228"/>
    <n v="145"/>
    <n v="159"/>
    <n v="89.411764705882362"/>
    <n v="56.862745098039213"/>
    <n v="62.352941176470587"/>
    <n v="0.50700000000000001"/>
    <x v="1"/>
    <x v="0"/>
    <n v="8040"/>
    <n v="4.6399999999999997"/>
    <n v="15.6"/>
    <n v="41.4"/>
    <n v="152449"/>
    <n v="95.1"/>
    <n v="34.9"/>
    <s v="CytoData"/>
    <s v="Giemsa"/>
    <s v="Olympus_BX51"/>
    <n v="100"/>
    <n v="512"/>
    <n v="0.12709999999999999"/>
    <n v="0.89429999999999998"/>
    <n v="0.76739999999999997"/>
    <n v="-0.12690000000000001"/>
  </r>
  <r>
    <s v="CELL_002533"/>
    <x v="10"/>
    <x v="1"/>
    <s v="Normal_WBC"/>
    <n v="12.38"/>
    <n v="55.2"/>
    <n v="0.70099999999999996"/>
    <n v="0.69099999999999995"/>
    <n v="79.884225759768455"/>
    <n v="0.81200000000000006"/>
    <n v="0.51"/>
    <n v="3.63"/>
    <n v="1.6"/>
    <n v="0.747"/>
    <n v="391"/>
    <n v="80"/>
    <n v="255"/>
    <n v="145"/>
    <n v="145"/>
    <n v="100"/>
    <n v="56.862745098039213"/>
    <n v="56.862745098039213"/>
    <n v="0.64100000000000001"/>
    <x v="0"/>
    <x v="1"/>
    <n v="5202"/>
    <n v="4.3499999999999996"/>
    <n v="13.7"/>
    <n v="39.1"/>
    <n v="397842"/>
    <n v="69.8"/>
    <n v="32.9"/>
    <s v="PBC_Dataset"/>
    <s v="Wright"/>
    <s v="Olympus_BX51"/>
    <n v="40"/>
    <n v="360"/>
    <n v="7.2499999999999995E-2"/>
    <n v="0.88800000000000001"/>
    <n v="0.93130000000000002"/>
    <n v="4.3300000000000005E-2"/>
  </r>
  <r>
    <s v="CELL_001059"/>
    <x v="1"/>
    <x v="1"/>
    <s v="Normal_WBC"/>
    <n v="11.48"/>
    <n v="50.7"/>
    <n v="0.46500000000000002"/>
    <n v="0.442"/>
    <n v="114.70588235294119"/>
    <n v="0.78800000000000003"/>
    <n v="0.498"/>
    <n v="3.26"/>
    <n v="3.9"/>
    <n v="0.78100000000000003"/>
    <n v="422"/>
    <n v="73"/>
    <n v="207"/>
    <n v="159"/>
    <n v="186"/>
    <n v="81.17647058823529"/>
    <n v="62.352941176470587"/>
    <n v="72.941176470588232"/>
    <n v="0.68400000000000005"/>
    <x v="0"/>
    <x v="1"/>
    <n v="9922"/>
    <n v="5.25"/>
    <n v="17.100000000000001"/>
    <n v="41.1"/>
    <n v="299680"/>
    <n v="88.5"/>
    <n v="33"/>
    <s v="Raabin_WBC"/>
    <s v="Wright"/>
    <s v="Olympus_BX51"/>
    <n v="100"/>
    <n v="512"/>
    <n v="4.2999999999999997E-2"/>
    <n v="1"/>
    <n v="0.92010000000000003"/>
    <n v="-7.9899999999999971E-2"/>
  </r>
  <r>
    <s v="CELL_005467"/>
    <x v="11"/>
    <x v="0"/>
    <s v="Infection"/>
    <n v="12.86"/>
    <n v="50"/>
    <n v="0.57999999999999996"/>
    <n v="0.502"/>
    <n v="99.601593625498012"/>
    <n v="0.72299999999999998"/>
    <n v="0.26300000000000001"/>
    <n v="3.64"/>
    <n v="3.8"/>
    <n v="0.75700000000000001"/>
    <n v="456"/>
    <n v="74"/>
    <n v="226"/>
    <n v="164"/>
    <n v="204"/>
    <n v="88.627450980392155"/>
    <n v="64.313725490196077"/>
    <n v="80"/>
    <n v="0.62"/>
    <x v="1"/>
    <x v="0"/>
    <n v="6262"/>
    <n v="5.12"/>
    <n v="13.8"/>
    <n v="43.6"/>
    <n v="243620"/>
    <n v="91.2"/>
    <n v="31.3"/>
    <s v="CytoData"/>
    <s v="May_Grunwald_Giemsa"/>
    <s v="Zeiss_Axio"/>
    <n v="100"/>
    <n v="256"/>
    <n v="0.66610000000000003"/>
    <n v="0.71109999999999995"/>
    <n v="0.72619999999999996"/>
    <n v="1.5100000000000002E-2"/>
  </r>
  <r>
    <s v="CELL_000282"/>
    <x v="1"/>
    <x v="1"/>
    <s v="Normal_WBC"/>
    <n v="11.94"/>
    <n v="51.1"/>
    <n v="0.47899999999999998"/>
    <n v="0.45600000000000002"/>
    <n v="112.06140350877193"/>
    <n v="0.69"/>
    <n v="0.29899999999999999"/>
    <n v="4.2300000000000004"/>
    <n v="3.8"/>
    <n v="0.78300000000000003"/>
    <n v="440"/>
    <n v="76"/>
    <n v="224"/>
    <n v="158"/>
    <n v="199"/>
    <n v="87.843137254901961"/>
    <n v="61.96078431372549"/>
    <n v="78.039215686274517"/>
    <n v="0.50700000000000001"/>
    <x v="0"/>
    <x v="0"/>
    <n v="4359"/>
    <n v="4.5599999999999996"/>
    <n v="16.100000000000001"/>
    <n v="53.7"/>
    <n v="267045"/>
    <n v="77.599999999999994"/>
    <n v="35.6"/>
    <s v="PBC_Dataset"/>
    <s v="Giemsa"/>
    <s v="Zeiss_Axio"/>
    <n v="100"/>
    <n v="512"/>
    <n v="8.7400000000000005E-2"/>
    <n v="0.95860000000000001"/>
    <n v="0.8831"/>
    <n v="-7.5500000000000012E-2"/>
  </r>
  <r>
    <s v="CELL_001044"/>
    <x v="1"/>
    <x v="1"/>
    <s v="Normal_WBC"/>
    <n v="13.23"/>
    <n v="56.3"/>
    <n v="0.46600000000000003"/>
    <n v="0.46700000000000003"/>
    <n v="120.55674518201283"/>
    <n v="0.79"/>
    <n v="0.32300000000000001"/>
    <n v="3.8"/>
    <n v="3.6"/>
    <n v="0.80900000000000005"/>
    <n v="415"/>
    <n v="75"/>
    <n v="208"/>
    <n v="158"/>
    <n v="200"/>
    <n v="81.568627450980387"/>
    <n v="61.96078431372549"/>
    <n v="78.431372549019613"/>
    <n v="0.55100000000000005"/>
    <x v="1"/>
    <x v="0"/>
    <n v="3871"/>
    <n v="5.68"/>
    <n v="13"/>
    <n v="42.5"/>
    <n v="222373"/>
    <n v="76.2"/>
    <n v="35.5"/>
    <s v="Raabin_WBC"/>
    <s v="Giemsa"/>
    <s v="Leica_DM2000"/>
    <n v="100"/>
    <n v="512"/>
    <n v="0"/>
    <n v="0.93759999999999999"/>
    <n v="0.85519999999999996"/>
    <n v="-8.2400000000000029E-2"/>
  </r>
  <r>
    <s v="CELL_001317"/>
    <x v="5"/>
    <x v="1"/>
    <s v="Normal_WBC"/>
    <n v="8.85"/>
    <n v="86.3"/>
    <n v="0.73799999999999999"/>
    <n v="0.10299999999999999"/>
    <n v="837.86407766990294"/>
    <n v="0.85299999999999998"/>
    <n v="0.17299999999999999"/>
    <n v="0.43"/>
    <n v="1"/>
    <n v="0.86299999999999999"/>
    <n v="276"/>
    <n v="55"/>
    <n v="187"/>
    <n v="165"/>
    <n v="191"/>
    <n v="73.333333333333329"/>
    <n v="64.705882352941174"/>
    <n v="74.901960784313729"/>
    <n v="0.72299999999999998"/>
    <x v="1"/>
    <x v="0"/>
    <n v="8466"/>
    <n v="4.2300000000000004"/>
    <n v="11.2"/>
    <n v="44.3"/>
    <n v="319743"/>
    <n v="95.1"/>
    <n v="32.1"/>
    <s v="PBC_Dataset"/>
    <s v="Giemsa"/>
    <s v="Zeiss_Axio"/>
    <n v="100"/>
    <n v="224"/>
    <n v="0.1326"/>
    <n v="0.83599999999999997"/>
    <n v="0.96579999999999999"/>
    <n v="0.12980000000000003"/>
  </r>
  <r>
    <s v="CELL_000969"/>
    <x v="1"/>
    <x v="1"/>
    <s v="Normal_WBC"/>
    <n v="12.74"/>
    <n v="57.3"/>
    <n v="0.44700000000000001"/>
    <n v="0.374"/>
    <n v="153.2085561497326"/>
    <n v="0.65300000000000002"/>
    <n v="0.441"/>
    <n v="3"/>
    <n v="4"/>
    <n v="0.84"/>
    <n v="369"/>
    <n v="71"/>
    <n v="203"/>
    <n v="150"/>
    <n v="198"/>
    <n v="79.607843137254903"/>
    <n v="58.82352941176471"/>
    <n v="77.64705882352942"/>
    <n v="0.82599999999999996"/>
    <x v="0"/>
    <x v="0"/>
    <n v="9790"/>
    <n v="4.22"/>
    <n v="15.1"/>
    <n v="35.799999999999997"/>
    <n v="146937"/>
    <n v="86.8"/>
    <n v="31.8"/>
    <s v="Raabin_WBC"/>
    <s v="Giemsa"/>
    <s v="Zeiss_Axio"/>
    <n v="100"/>
    <n v="256"/>
    <n v="0.16450000000000001"/>
    <n v="0.84409999999999996"/>
    <n v="0.8286"/>
    <n v="-1.5499999999999958E-2"/>
  </r>
  <r>
    <s v="CELL_002382"/>
    <x v="10"/>
    <x v="1"/>
    <s v="Normal_WBC"/>
    <n v="12.48"/>
    <n v="43.9"/>
    <n v="0.65400000000000003"/>
    <n v="0.50900000000000001"/>
    <n v="86.247544204322196"/>
    <n v="0.72699999999999998"/>
    <n v="0.66"/>
    <n v="4.5"/>
    <n v="1.6"/>
    <n v="0.82299999999999995"/>
    <n v="358"/>
    <n v="79"/>
    <n v="241"/>
    <n v="165"/>
    <n v="139"/>
    <n v="94.509803921568619"/>
    <n v="64.705882352941174"/>
    <n v="54.509803921568626"/>
    <n v="0.59899999999999998"/>
    <x v="0"/>
    <x v="1"/>
    <n v="6827"/>
    <n v="6.18"/>
    <n v="15.1"/>
    <n v="51.3"/>
    <n v="381486"/>
    <n v="72.400000000000006"/>
    <n v="34.9"/>
    <s v="CytoData"/>
    <s v="Giemsa"/>
    <s v="Olympus_BX51"/>
    <n v="60"/>
    <n v="512"/>
    <n v="0.14180000000000001"/>
    <n v="0.94089999999999996"/>
    <n v="0.92520000000000002"/>
    <n v="-1.5699999999999936E-2"/>
  </r>
  <r>
    <s v="CELL_004696"/>
    <x v="12"/>
    <x v="0"/>
    <s v="Anemia"/>
    <n v="4.6100000000000003"/>
    <n v="0"/>
    <n v="0"/>
    <n v="1"/>
    <n v="0"/>
    <n v="0.34200000000000003"/>
    <n v="0.99"/>
    <n v="0.57999999999999996"/>
    <n v="1"/>
    <n v="0.82199999999999995"/>
    <n v="86"/>
    <n v="26"/>
    <n v="233"/>
    <n v="112"/>
    <n v="125"/>
    <n v="91.372549019607845"/>
    <n v="43.921568627450981"/>
    <n v="49.019607843137251"/>
    <n v="0.499"/>
    <x v="2"/>
    <x v="1"/>
    <n v="6757"/>
    <n v="4.32"/>
    <n v="12.1"/>
    <n v="32.5"/>
    <n v="276584"/>
    <n v="86.3"/>
    <n v="33.4"/>
    <s v="CytoData"/>
    <s v="Giemsa"/>
    <s v="Olympus_BX51"/>
    <n v="100"/>
    <n v="360"/>
    <n v="0.94430000000000003"/>
    <n v="0.67610000000000003"/>
    <n v="0.84809999999999997"/>
    <n v="0.17199999999999993"/>
  </r>
  <r>
    <s v="CELL_001940"/>
    <x v="5"/>
    <x v="1"/>
    <s v="Normal_WBC"/>
    <n v="8.61"/>
    <n v="78.5"/>
    <n v="0.874"/>
    <n v="0.13700000000000001"/>
    <n v="572.99270072992692"/>
    <n v="0.78300000000000003"/>
    <n v="0.16300000000000001"/>
    <n v="1.35"/>
    <n v="1.1000000000000001"/>
    <n v="0.90400000000000003"/>
    <n v="322"/>
    <n v="62"/>
    <n v="204"/>
    <n v="154"/>
    <n v="205"/>
    <n v="80"/>
    <n v="60.392156862745097"/>
    <n v="80.392156862745097"/>
    <n v="0.76500000000000001"/>
    <x v="1"/>
    <x v="1"/>
    <n v="6317"/>
    <n v="4.54"/>
    <n v="10.7"/>
    <n v="40.299999999999997"/>
    <n v="425249"/>
    <n v="82.7"/>
    <n v="31.4"/>
    <s v="PBC_Dataset"/>
    <s v="Giemsa"/>
    <s v="Olympus_BX51"/>
    <n v="100"/>
    <n v="512"/>
    <n v="4.7199999999999999E-2"/>
    <n v="0.97589999999999999"/>
    <n v="0.96009999999999995"/>
    <n v="-1.5800000000000036E-2"/>
  </r>
  <r>
    <s v="CELL_004214"/>
    <x v="8"/>
    <x v="0"/>
    <s v="Leukemia"/>
    <n v="15.56"/>
    <n v="90.9"/>
    <n v="0.34200000000000003"/>
    <n v="0.218"/>
    <n v="416.97247706422019"/>
    <n v="0.80100000000000005"/>
    <n v="0.27400000000000002"/>
    <n v="0.89"/>
    <n v="1.1000000000000001"/>
    <n v="0.88900000000000001"/>
    <n v="638"/>
    <n v="110"/>
    <n v="178"/>
    <n v="160"/>
    <n v="208"/>
    <n v="69.803921568627445"/>
    <n v="62.745098039215684"/>
    <n v="81.568627450980387"/>
    <n v="0.73599999999999999"/>
    <x v="1"/>
    <x v="1"/>
    <n v="9258"/>
    <n v="3.35"/>
    <n v="13.4"/>
    <n v="36.700000000000003"/>
    <n v="369527"/>
    <n v="98"/>
    <n v="34.6"/>
    <s v="Raabin_WBC"/>
    <s v="Giemsa"/>
    <s v="Leica_DM2000"/>
    <n v="100"/>
    <n v="256"/>
    <n v="1"/>
    <n v="0.76019999999999999"/>
    <n v="0.66110000000000002"/>
    <n v="-9.9099999999999966E-2"/>
  </r>
  <r>
    <s v="CELL_001275"/>
    <x v="5"/>
    <x v="1"/>
    <s v="Normal_WBC"/>
    <n v="10.86"/>
    <n v="76.599999999999994"/>
    <n v="0.85799999999999998"/>
    <n v="0.33"/>
    <n v="232.1212121212121"/>
    <n v="0.871"/>
    <n v="0.20799999999999999"/>
    <n v="1.27"/>
    <n v="1"/>
    <n v="0.96399999999999997"/>
    <n v="263"/>
    <n v="57"/>
    <n v="182"/>
    <n v="152"/>
    <n v="182"/>
    <n v="71.372549019607845"/>
    <n v="59.607843137254903"/>
    <n v="71.372549019607845"/>
    <n v="0.74099999999999999"/>
    <x v="0"/>
    <x v="1"/>
    <n v="2839"/>
    <n v="4.13"/>
    <n v="12.1"/>
    <n v="39.6"/>
    <n v="359531"/>
    <n v="83.2"/>
    <n v="31.1"/>
    <s v="Raabin_WBC"/>
    <s v="May_Grunwald_Giemsa"/>
    <s v="Zeiss_Axio"/>
    <n v="100"/>
    <n v="512"/>
    <n v="3.2300000000000002E-2"/>
    <n v="0.93359999999999999"/>
    <n v="0.88480000000000003"/>
    <n v="-4.8799999999999955E-2"/>
  </r>
  <r>
    <s v="CELL_000620"/>
    <x v="1"/>
    <x v="1"/>
    <s v="Normal_WBC"/>
    <n v="11.32"/>
    <n v="55.6"/>
    <n v="0.49299999999999999"/>
    <n v="0.44"/>
    <n v="126.36363636363636"/>
    <n v="0.76"/>
    <n v="0.27800000000000002"/>
    <n v="2.02"/>
    <n v="2.9"/>
    <n v="0.91"/>
    <n v="404"/>
    <n v="78"/>
    <n v="178"/>
    <n v="144"/>
    <n v="164"/>
    <n v="69.803921568627445"/>
    <n v="56.470588235294116"/>
    <n v="64.313725490196077"/>
    <n v="0.63600000000000001"/>
    <x v="1"/>
    <x v="0"/>
    <n v="13054"/>
    <n v="5.12"/>
    <n v="10.1"/>
    <n v="35.6"/>
    <n v="274322"/>
    <n v="83.6"/>
    <n v="33.200000000000003"/>
    <s v="Raabin_WBC"/>
    <s v="Giemsa"/>
    <s v="Olympus_BX51"/>
    <n v="100"/>
    <n v="224"/>
    <n v="7.7899999999999997E-2"/>
    <n v="0.998"/>
    <n v="0.99519999999999997"/>
    <n v="-2.8000000000000247E-3"/>
  </r>
  <r>
    <s v="CELL_004268"/>
    <x v="8"/>
    <x v="0"/>
    <s v="Leukemia"/>
    <n v="14"/>
    <n v="88.2"/>
    <n v="0.33200000000000002"/>
    <n v="0.25800000000000001"/>
    <n v="341.86046511627904"/>
    <n v="0.69799999999999995"/>
    <n v="0.31900000000000001"/>
    <n v="0.92"/>
    <n v="1.2"/>
    <n v="0.91800000000000004"/>
    <n v="487"/>
    <n v="94"/>
    <n v="203"/>
    <n v="135"/>
    <n v="195"/>
    <n v="79.607843137254903"/>
    <n v="52.941176470588239"/>
    <n v="76.470588235294116"/>
    <n v="0.65100000000000002"/>
    <x v="0"/>
    <x v="1"/>
    <n v="5734"/>
    <n v="5.07"/>
    <n v="12.3"/>
    <n v="34.6"/>
    <n v="174011"/>
    <n v="75.7"/>
    <n v="33.1"/>
    <s v="Raabin_WBC"/>
    <s v="Wright"/>
    <s v="Olympus_BX51"/>
    <n v="100"/>
    <n v="360"/>
    <n v="0.59209999999999996"/>
    <n v="0.71240000000000003"/>
    <n v="0.86270000000000002"/>
    <n v="0.15029999999999999"/>
  </r>
  <r>
    <s v="CELL_001743"/>
    <x v="5"/>
    <x v="1"/>
    <s v="Normal_WBC"/>
    <n v="9.56"/>
    <n v="82"/>
    <n v="0.81"/>
    <n v="0.25800000000000001"/>
    <n v="317.82945736434107"/>
    <n v="0.83599999999999997"/>
    <n v="0.17299999999999999"/>
    <n v="1.73"/>
    <n v="1"/>
    <n v="0.95499999999999996"/>
    <n v="302"/>
    <n v="57"/>
    <n v="210"/>
    <n v="163"/>
    <n v="177"/>
    <n v="82.35294117647058"/>
    <n v="63.921568627450974"/>
    <n v="69.411764705882348"/>
    <n v="0.66200000000000003"/>
    <x v="0"/>
    <x v="1"/>
    <n v="5798"/>
    <n v="5.43"/>
    <n v="13"/>
    <n v="31.6"/>
    <n v="255204"/>
    <n v="94.8"/>
    <n v="31.4"/>
    <s v="CytoData"/>
    <s v="Giemsa"/>
    <s v="Olympus_BX51"/>
    <n v="100"/>
    <n v="256"/>
    <n v="0.1152"/>
    <n v="0.83609999999999995"/>
    <n v="0.85470000000000002"/>
    <n v="1.8600000000000061E-2"/>
  </r>
  <r>
    <s v="CELL_001391"/>
    <x v="5"/>
    <x v="1"/>
    <s v="Normal_WBC"/>
    <n v="7.43"/>
    <n v="84.7"/>
    <n v="0.79700000000000004"/>
    <n v="0.185"/>
    <n v="457.83783783783787"/>
    <n v="0.91500000000000004"/>
    <n v="9.8000000000000004E-2"/>
    <n v="1.04"/>
    <n v="1"/>
    <n v="0.92"/>
    <n v="260"/>
    <n v="54"/>
    <n v="218"/>
    <n v="165"/>
    <n v="187"/>
    <n v="85.490196078431367"/>
    <n v="64.705882352941174"/>
    <n v="73.333333333333329"/>
    <n v="0.80100000000000005"/>
    <x v="0"/>
    <x v="1"/>
    <n v="8887"/>
    <n v="5.82"/>
    <n v="15.5"/>
    <n v="44.2"/>
    <n v="115745"/>
    <n v="85.1"/>
    <n v="34.5"/>
    <s v="Raabin_WBC"/>
    <s v="Giemsa"/>
    <s v="Olympus_BX51"/>
    <n v="40"/>
    <n v="512"/>
    <n v="0.1082"/>
    <n v="0.86839999999999995"/>
    <n v="0.89180000000000004"/>
    <n v="2.3400000000000087E-2"/>
  </r>
  <r>
    <s v="CELL_004788"/>
    <x v="12"/>
    <x v="0"/>
    <s v="Anemia"/>
    <n v="3.77"/>
    <n v="0"/>
    <n v="0"/>
    <n v="1"/>
    <n v="0"/>
    <n v="0.42799999999999999"/>
    <n v="0.94499999999999995"/>
    <n v="0.45"/>
    <n v="1"/>
    <n v="0.71899999999999997"/>
    <n v="64"/>
    <n v="31"/>
    <n v="226"/>
    <n v="98"/>
    <n v="136"/>
    <n v="88.627450980392155"/>
    <n v="38.431372549019613"/>
    <n v="53.333333333333336"/>
    <n v="0.44800000000000001"/>
    <x v="0"/>
    <x v="0"/>
    <n v="7166"/>
    <n v="5.68"/>
    <n v="14.4"/>
    <n v="52.2"/>
    <n v="269955"/>
    <n v="87.7"/>
    <n v="33.5"/>
    <s v="PBC_Dataset"/>
    <s v="May_Grunwald_Giemsa"/>
    <s v="Olympus_BX51"/>
    <n v="100"/>
    <n v="360"/>
    <n v="0.78739999999999999"/>
    <n v="0.7429"/>
    <n v="0.67889999999999995"/>
    <n v="-6.4000000000000057E-2"/>
  </r>
  <r>
    <s v="CELL_001580"/>
    <x v="5"/>
    <x v="1"/>
    <s v="Normal_WBC"/>
    <n v="8.81"/>
    <n v="79.5"/>
    <n v="0.9"/>
    <n v="0.16200000000000001"/>
    <n v="490.7407407407407"/>
    <n v="0.89300000000000002"/>
    <n v="0.25600000000000001"/>
    <n v="0.68"/>
    <n v="1"/>
    <n v="0.88100000000000001"/>
    <n v="289"/>
    <n v="58"/>
    <n v="198"/>
    <n v="162"/>
    <n v="184"/>
    <n v="77.64705882352942"/>
    <n v="63.529411764705877"/>
    <n v="72.156862745098039"/>
    <n v="0.71"/>
    <x v="0"/>
    <x v="0"/>
    <n v="6716"/>
    <n v="5.85"/>
    <n v="10.6"/>
    <n v="41.8"/>
    <n v="282683"/>
    <n v="88.8"/>
    <n v="36.200000000000003"/>
    <s v="Raabin_WBC"/>
    <s v="Giemsa"/>
    <s v="Zeiss_Axio"/>
    <n v="60"/>
    <n v="224"/>
    <n v="0.11749999999999999"/>
    <n v="0.99299999999999999"/>
    <n v="0.9"/>
    <n v="-9.2999999999999972E-2"/>
  </r>
  <r>
    <s v="CELL_001656"/>
    <x v="5"/>
    <x v="1"/>
    <s v="Normal_WBC"/>
    <n v="10.34"/>
    <n v="79.599999999999994"/>
    <n v="0.747"/>
    <n v="0.20300000000000001"/>
    <n v="392.11822660098517"/>
    <n v="0.86099999999999999"/>
    <n v="0.28899999999999998"/>
    <n v="1.82"/>
    <n v="1.1000000000000001"/>
    <n v="0.94799999999999995"/>
    <n v="329"/>
    <n v="61"/>
    <n v="195"/>
    <n v="151"/>
    <n v="208"/>
    <n v="76.470588235294116"/>
    <n v="59.215686274509807"/>
    <n v="81.568627450980387"/>
    <n v="0.73699999999999999"/>
    <x v="1"/>
    <x v="0"/>
    <n v="4544"/>
    <n v="4.66"/>
    <n v="16.8"/>
    <n v="45.3"/>
    <n v="141018"/>
    <n v="81.599999999999994"/>
    <n v="36.9"/>
    <s v="Raabin_WBC"/>
    <s v="Giemsa"/>
    <s v="Zeiss_Axio"/>
    <n v="100"/>
    <n v="224"/>
    <n v="7.9500000000000001E-2"/>
    <n v="0.93440000000000001"/>
    <n v="0.92589999999999995"/>
    <n v="-8.5000000000000631E-3"/>
  </r>
  <r>
    <s v="CELL_003569"/>
    <x v="2"/>
    <x v="1"/>
    <s v="Normal_RBC"/>
    <n v="7.85"/>
    <n v="0"/>
    <n v="0"/>
    <n v="1"/>
    <n v="0"/>
    <n v="0.84099999999999997"/>
    <n v="0.221"/>
    <n v="0.66"/>
    <n v="1"/>
    <n v="0.90900000000000003"/>
    <n v="158"/>
    <n v="53"/>
    <n v="234"/>
    <n v="116"/>
    <n v="150"/>
    <n v="91.764705882352942"/>
    <n v="45.490196078431374"/>
    <n v="58.82352941176471"/>
    <n v="0.48199999999999998"/>
    <x v="1"/>
    <x v="1"/>
    <n v="5985"/>
    <n v="5.08"/>
    <n v="18.7"/>
    <n v="36.4"/>
    <n v="226915"/>
    <n v="72.8"/>
    <n v="35.799999999999997"/>
    <s v="CytoData"/>
    <s v="Wright"/>
    <s v="Leica_DM2000"/>
    <n v="60"/>
    <n v="360"/>
    <n v="0.11070000000000001"/>
    <n v="1"/>
    <n v="0.86439999999999995"/>
    <n v="-0.13560000000000005"/>
  </r>
  <r>
    <s v="CELL_002353"/>
    <x v="10"/>
    <x v="1"/>
    <s v="Normal_WBC"/>
    <n v="14.37"/>
    <n v="49.5"/>
    <n v="0.64100000000000001"/>
    <n v="0.498"/>
    <n v="99.397590361445779"/>
    <n v="0.61599999999999999"/>
    <n v="0.47299999999999998"/>
    <n v="4.9800000000000004"/>
    <n v="2"/>
    <n v="0.73199999999999998"/>
    <n v="543"/>
    <n v="74"/>
    <n v="229"/>
    <n v="151"/>
    <n v="196"/>
    <n v="89.803921568627459"/>
    <n v="59.215686274509807"/>
    <n v="76.862745098039227"/>
    <n v="0.65400000000000003"/>
    <x v="0"/>
    <x v="1"/>
    <n v="7445"/>
    <n v="5.1100000000000003"/>
    <n v="14.2"/>
    <n v="42.7"/>
    <n v="483960"/>
    <n v="82.8"/>
    <n v="34.1"/>
    <s v="Raabin_WBC"/>
    <s v="Giemsa"/>
    <s v="Olympus_BX51"/>
    <n v="100"/>
    <n v="224"/>
    <n v="2.58E-2"/>
    <n v="0.82410000000000005"/>
    <n v="1"/>
    <n v="0.17589999999999995"/>
  </r>
  <r>
    <s v="CELL_002213"/>
    <x v="4"/>
    <x v="1"/>
    <s v="Normal_WBC"/>
    <n v="17.920000000000002"/>
    <n v="57"/>
    <n v="0.51300000000000001"/>
    <n v="0.28599999999999998"/>
    <n v="199.30069930069931"/>
    <n v="0.66100000000000003"/>
    <n v="0.40799999999999997"/>
    <n v="1.85"/>
    <n v="1"/>
    <n v="0.68"/>
    <n v="647"/>
    <n v="78"/>
    <n v="214"/>
    <n v="173"/>
    <n v="190"/>
    <n v="83.921568627450981"/>
    <n v="67.843137254901961"/>
    <n v="74.509803921568633"/>
    <n v="0.57799999999999996"/>
    <x v="1"/>
    <x v="0"/>
    <n v="4269"/>
    <n v="5.38"/>
    <n v="16.600000000000001"/>
    <n v="38.700000000000003"/>
    <n v="228757"/>
    <n v="96.9"/>
    <n v="33.1"/>
    <s v="PBC_Dataset"/>
    <s v="Giemsa"/>
    <s v="Leica_DM2000"/>
    <n v="60"/>
    <n v="512"/>
    <n v="0.1021"/>
    <n v="1"/>
    <n v="0.89380000000000004"/>
    <n v="-0.10619999999999996"/>
  </r>
  <r>
    <s v="CELL_005844"/>
    <x v="18"/>
    <x v="0"/>
    <s v="Artefact"/>
    <n v="3.12"/>
    <n v="10"/>
    <n v="0.33600000000000002"/>
    <n v="0.95099999999999996"/>
    <n v="10.515247108307046"/>
    <n v="0.80300000000000005"/>
    <n v="0.58299999999999996"/>
    <n v="0.68"/>
    <n v="2.6"/>
    <n v="0.501"/>
    <n v="186"/>
    <n v="65"/>
    <n v="212"/>
    <n v="141"/>
    <n v="179"/>
    <n v="83.137254901960787"/>
    <n v="55.294117647058826"/>
    <n v="70.196078431372541"/>
    <n v="0.58199999999999996"/>
    <x v="2"/>
    <x v="0"/>
    <n v="11672"/>
    <n v="3.87"/>
    <n v="13.8"/>
    <n v="39"/>
    <n v="236329"/>
    <n v="92.7"/>
    <n v="31.8"/>
    <s v="PBC_Dataset"/>
    <s v="May_Grunwald_Giemsa"/>
    <s v="Zeiss_Axio"/>
    <n v="60"/>
    <n v="512"/>
    <n v="0.871"/>
    <n v="0.87619999999999998"/>
    <n v="0.81620000000000004"/>
    <n v="-5.9999999999999942E-2"/>
  </r>
  <r>
    <s v="CELL_003179"/>
    <x v="2"/>
    <x v="1"/>
    <s v="Normal_RBC"/>
    <n v="7.56"/>
    <n v="0"/>
    <n v="0"/>
    <n v="1"/>
    <n v="0"/>
    <n v="0.88600000000000001"/>
    <n v="0.255"/>
    <n v="0.51"/>
    <n v="1"/>
    <n v="0.94299999999999995"/>
    <n v="180"/>
    <n v="46"/>
    <n v="233"/>
    <n v="114"/>
    <n v="128"/>
    <n v="91.372549019607845"/>
    <n v="44.705882352941181"/>
    <n v="50.196078431372548"/>
    <n v="0.55400000000000005"/>
    <x v="1"/>
    <x v="0"/>
    <n v="10263"/>
    <n v="3.72"/>
    <n v="13"/>
    <n v="46.1"/>
    <n v="243485"/>
    <n v="85.6"/>
    <n v="33"/>
    <s v="PBC_Dataset"/>
    <s v="Giemsa"/>
    <s v="Leica_DM2000"/>
    <n v="40"/>
    <n v="512"/>
    <n v="0.1346"/>
    <n v="0.99460000000000004"/>
    <n v="0.82669999999999999"/>
    <n v="-0.16790000000000005"/>
  </r>
  <r>
    <s v="CELL_003193"/>
    <x v="2"/>
    <x v="1"/>
    <s v="Normal_RBC"/>
    <n v="6.88"/>
    <n v="0"/>
    <n v="0"/>
    <n v="1"/>
    <n v="0"/>
    <n v="0.90600000000000003"/>
    <n v="0.11899999999999999"/>
    <n v="0.28999999999999998"/>
    <n v="1"/>
    <n v="0.94699999999999995"/>
    <n v="163"/>
    <n v="47"/>
    <n v="234"/>
    <n v="124"/>
    <n v="132"/>
    <n v="91.764705882352942"/>
    <n v="48.627450980392155"/>
    <n v="51.764705882352949"/>
    <n v="0.55200000000000005"/>
    <x v="1"/>
    <x v="1"/>
    <n v="11363"/>
    <n v="4.91"/>
    <n v="13.1"/>
    <n v="30.6"/>
    <n v="257304"/>
    <n v="75.7"/>
    <n v="32.9"/>
    <s v="CytoData"/>
    <s v="Giemsa"/>
    <s v="Olympus_BX51"/>
    <n v="100"/>
    <n v="224"/>
    <n v="4.0800000000000003E-2"/>
    <n v="0.99039999999999995"/>
    <n v="0.91539999999999999"/>
    <n v="-7.4999999999999956E-2"/>
  </r>
  <r>
    <s v="CELL_001308"/>
    <x v="5"/>
    <x v="1"/>
    <s v="Normal_WBC"/>
    <n v="9.23"/>
    <n v="78"/>
    <n v="0.91800000000000004"/>
    <n v="0.16800000000000001"/>
    <n v="464.28571428571428"/>
    <n v="0.871"/>
    <n v="8.5000000000000006E-2"/>
    <n v="1.01"/>
    <n v="1"/>
    <n v="0.873"/>
    <n v="201"/>
    <n v="51"/>
    <n v="199"/>
    <n v="152"/>
    <n v="190"/>
    <n v="78.039215686274517"/>
    <n v="59.607843137254903"/>
    <n v="74.509803921568633"/>
    <n v="0.70099999999999996"/>
    <x v="2"/>
    <x v="0"/>
    <n v="5737"/>
    <n v="5.0599999999999996"/>
    <n v="11.7"/>
    <n v="43.2"/>
    <n v="206649"/>
    <n v="89.9"/>
    <n v="35.4"/>
    <s v="PBC_Dataset"/>
    <s v="Giemsa"/>
    <s v="Zeiss_Axio"/>
    <n v="60"/>
    <n v="512"/>
    <n v="6.8400000000000002E-2"/>
    <n v="1"/>
    <n v="0.96189999999999998"/>
    <n v="-3.8100000000000023E-2"/>
  </r>
  <r>
    <s v="CELL_000576"/>
    <x v="1"/>
    <x v="1"/>
    <s v="Normal_WBC"/>
    <n v="10.97"/>
    <n v="49.6"/>
    <n v="0.47399999999999998"/>
    <n v="0.47499999999999998"/>
    <n v="104.42105263157896"/>
    <n v="0.84199999999999997"/>
    <n v="0.40799999999999997"/>
    <n v="3.09"/>
    <n v="3.1"/>
    <n v="0.876"/>
    <n v="523"/>
    <n v="73"/>
    <n v="224"/>
    <n v="165"/>
    <n v="196"/>
    <n v="87.843137254901961"/>
    <n v="64.705882352941174"/>
    <n v="76.862745098039227"/>
    <n v="0.56799999999999995"/>
    <x v="0"/>
    <x v="1"/>
    <n v="5779"/>
    <n v="5.42"/>
    <n v="13.8"/>
    <n v="39.4"/>
    <n v="338444"/>
    <n v="98.6"/>
    <n v="35.200000000000003"/>
    <s v="CytoData"/>
    <s v="Giemsa"/>
    <s v="Leica_DM2000"/>
    <n v="60"/>
    <n v="256"/>
    <n v="6.9400000000000003E-2"/>
    <n v="0.94850000000000001"/>
    <n v="1"/>
    <n v="5.149999999999999E-2"/>
  </r>
  <r>
    <s v="CELL_002361"/>
    <x v="10"/>
    <x v="1"/>
    <s v="Normal_WBC"/>
    <n v="15.46"/>
    <n v="47.6"/>
    <n v="0.59"/>
    <n v="0.54900000000000004"/>
    <n v="86.703096539162104"/>
    <n v="0.76700000000000002"/>
    <n v="0.39800000000000002"/>
    <n v="5.67"/>
    <n v="2.5"/>
    <n v="0.68500000000000005"/>
    <n v="534"/>
    <n v="88"/>
    <n v="252"/>
    <n v="156"/>
    <n v="178"/>
    <n v="98.82352941176471"/>
    <n v="61.176470588235297"/>
    <n v="69.803921568627445"/>
    <n v="0.68200000000000005"/>
    <x v="0"/>
    <x v="0"/>
    <n v="8446"/>
    <n v="5.62"/>
    <n v="17.600000000000001"/>
    <n v="50.7"/>
    <n v="251073"/>
    <n v="94.5"/>
    <n v="34.200000000000003"/>
    <s v="PBC_Dataset"/>
    <s v="Giemsa"/>
    <s v="Leica_DM2000"/>
    <n v="60"/>
    <n v="512"/>
    <n v="0.1013"/>
    <n v="0.83579999999999999"/>
    <n v="0.89119999999999999"/>
    <n v="5.5400000000000005E-2"/>
  </r>
  <r>
    <s v="CELL_001281"/>
    <x v="5"/>
    <x v="1"/>
    <s v="Normal_WBC"/>
    <n v="9.35"/>
    <n v="75.7"/>
    <n v="0.71599999999999997"/>
    <n v="0.25900000000000001"/>
    <n v="292.27799227799227"/>
    <n v="0.92200000000000004"/>
    <n v="0.22"/>
    <n v="1.23"/>
    <n v="1.1000000000000001"/>
    <n v="0.91"/>
    <n v="231"/>
    <n v="60"/>
    <n v="212"/>
    <n v="162"/>
    <n v="195"/>
    <n v="83.137254901960787"/>
    <n v="63.529411764705877"/>
    <n v="76.470588235294116"/>
    <n v="0.754"/>
    <x v="1"/>
    <x v="0"/>
    <n v="6441"/>
    <n v="4.21"/>
    <n v="14.5"/>
    <n v="35.799999999999997"/>
    <n v="96722"/>
    <n v="99.1"/>
    <n v="35.1"/>
    <s v="CytoData"/>
    <s v="May_Grunwald_Giemsa"/>
    <s v="Leica_DM2000"/>
    <n v="100"/>
    <n v="256"/>
    <n v="7.7000000000000002E-3"/>
    <n v="1"/>
    <n v="0.9345"/>
    <n v="-6.5500000000000003E-2"/>
  </r>
  <r>
    <s v="CELL_005175"/>
    <x v="14"/>
    <x v="0"/>
    <s v="Anemia"/>
    <n v="9.26"/>
    <n v="0"/>
    <n v="0"/>
    <n v="1"/>
    <n v="0"/>
    <n v="0.876"/>
    <n v="0.246"/>
    <n v="0.45"/>
    <n v="1"/>
    <n v="0.92300000000000004"/>
    <n v="224"/>
    <n v="56"/>
    <n v="237"/>
    <n v="105"/>
    <n v="141"/>
    <n v="92.941176470588232"/>
    <n v="41.17647058823529"/>
    <n v="55.294117647058826"/>
    <n v="0.51900000000000002"/>
    <x v="0"/>
    <x v="1"/>
    <n v="8601"/>
    <n v="4.71"/>
    <n v="12.4"/>
    <n v="47.7"/>
    <n v="104066"/>
    <n v="78.400000000000006"/>
    <n v="31.7"/>
    <s v="Raabin_WBC"/>
    <s v="Wright"/>
    <s v="Olympus_BX51"/>
    <n v="60"/>
    <n v="256"/>
    <n v="0.90610000000000002"/>
    <n v="0.79359999999999997"/>
    <n v="0.98950000000000005"/>
    <n v="0.19590000000000007"/>
  </r>
  <r>
    <s v="CELL_004867"/>
    <x v="15"/>
    <x v="0"/>
    <s v="Anemia"/>
    <n v="6.53"/>
    <n v="0"/>
    <n v="0"/>
    <n v="1"/>
    <n v="0"/>
    <n v="0.93300000000000005"/>
    <n v="0.1"/>
    <n v="0.59"/>
    <n v="1"/>
    <n v="0.95499999999999996"/>
    <n v="142"/>
    <n v="44"/>
    <n v="228"/>
    <n v="146"/>
    <n v="118"/>
    <n v="89.411764705882362"/>
    <n v="57.254901960784309"/>
    <n v="46.274509803921568"/>
    <n v="0.55800000000000005"/>
    <x v="1"/>
    <x v="0"/>
    <n v="7459"/>
    <n v="6.51"/>
    <n v="18.3"/>
    <n v="47.8"/>
    <n v="357899"/>
    <n v="88.2"/>
    <n v="36.1"/>
    <s v="PBC_Dataset"/>
    <s v="Giemsa"/>
    <s v="Zeiss_Axio"/>
    <n v="100"/>
    <n v="256"/>
    <n v="0.7681"/>
    <n v="0.69010000000000005"/>
    <n v="0.90710000000000002"/>
    <n v="0.21699999999999997"/>
  </r>
  <r>
    <s v="CELL_001994"/>
    <x v="4"/>
    <x v="1"/>
    <s v="Normal_WBC"/>
    <n v="14.75"/>
    <n v="69.900000000000006"/>
    <n v="0.43099999999999999"/>
    <n v="0.25600000000000001"/>
    <n v="273.046875"/>
    <n v="0.63100000000000001"/>
    <n v="0.48199999999999998"/>
    <n v="1.47"/>
    <n v="1.6"/>
    <n v="0.64800000000000002"/>
    <n v="542"/>
    <n v="82"/>
    <n v="223"/>
    <n v="140"/>
    <n v="191"/>
    <n v="87.450980392156865"/>
    <n v="54.901960784313729"/>
    <n v="74.901960784313729"/>
    <n v="0.59399999999999997"/>
    <x v="1"/>
    <x v="0"/>
    <n v="3880"/>
    <n v="6.05"/>
    <n v="16.2"/>
    <n v="30"/>
    <n v="286227"/>
    <n v="86.4"/>
    <n v="31.2"/>
    <s v="PBC_Dataset"/>
    <s v="Giemsa"/>
    <s v="Zeiss_Axio"/>
    <n v="60"/>
    <n v="512"/>
    <n v="9.9900000000000003E-2"/>
    <n v="0.89659999999999995"/>
    <n v="0.88490000000000002"/>
    <n v="-1.1699999999999933E-2"/>
  </r>
  <r>
    <s v="CELL_002640"/>
    <x v="10"/>
    <x v="1"/>
    <s v="Normal_WBC"/>
    <n v="12.87"/>
    <n v="51.1"/>
    <n v="0.51400000000000001"/>
    <n v="0.496"/>
    <n v="103.0241935483871"/>
    <n v="0.77500000000000002"/>
    <n v="0.61699999999999999"/>
    <n v="4.96"/>
    <n v="2.6"/>
    <n v="0.79100000000000004"/>
    <n v="489"/>
    <n v="78"/>
    <n v="208"/>
    <n v="108"/>
    <n v="138"/>
    <n v="81.568627450980387"/>
    <n v="42.352941176470587"/>
    <n v="54.117647058823529"/>
    <n v="0.70699999999999996"/>
    <x v="1"/>
    <x v="1"/>
    <n v="6012"/>
    <n v="5.19"/>
    <n v="13.3"/>
    <n v="42.1"/>
    <n v="381319"/>
    <n v="82.1"/>
    <n v="32.299999999999997"/>
    <s v="Raabin_WBC"/>
    <s v="Wright"/>
    <s v="Zeiss_Axio"/>
    <n v="100"/>
    <n v="512"/>
    <n v="9.8000000000000004E-2"/>
    <n v="0.73240000000000005"/>
    <n v="0.93340000000000001"/>
    <n v="0.20099999999999996"/>
  </r>
  <r>
    <s v="CELL_000270"/>
    <x v="1"/>
    <x v="1"/>
    <s v="Normal_WBC"/>
    <n v="13.26"/>
    <n v="52.5"/>
    <n v="0.443"/>
    <n v="0.50600000000000001"/>
    <n v="103.75494071146245"/>
    <n v="0.77900000000000003"/>
    <n v="0.47699999999999998"/>
    <n v="3.42"/>
    <n v="3.5"/>
    <n v="0.81200000000000006"/>
    <n v="444"/>
    <n v="68"/>
    <n v="197"/>
    <n v="169"/>
    <n v="182"/>
    <n v="77.254901960784323"/>
    <n v="66.274509803921561"/>
    <n v="71.372549019607845"/>
    <n v="0.65200000000000002"/>
    <x v="1"/>
    <x v="0"/>
    <n v="9723"/>
    <n v="5.63"/>
    <n v="7.8"/>
    <n v="43.1"/>
    <n v="337830"/>
    <n v="90.5"/>
    <n v="36"/>
    <s v="PBC_Dataset"/>
    <s v="Giemsa"/>
    <s v="Leica_DM2000"/>
    <n v="100"/>
    <n v="256"/>
    <n v="8.3799999999999999E-2"/>
    <n v="0.95630000000000004"/>
    <n v="0.94130000000000003"/>
    <n v="-1.5000000000000013E-2"/>
  </r>
  <r>
    <s v="CELL_000630"/>
    <x v="1"/>
    <x v="1"/>
    <s v="Normal_WBC"/>
    <n v="11.78"/>
    <n v="51.5"/>
    <n v="0.52"/>
    <n v="0.51400000000000001"/>
    <n v="100.19455252918287"/>
    <n v="0.80900000000000005"/>
    <n v="0.46100000000000002"/>
    <n v="2.4"/>
    <n v="3.5"/>
    <n v="0.86799999999999999"/>
    <n v="495"/>
    <n v="59"/>
    <n v="204"/>
    <n v="175"/>
    <n v="182"/>
    <n v="80"/>
    <n v="68.627450980392155"/>
    <n v="71.372549019607845"/>
    <n v="0.58599999999999997"/>
    <x v="2"/>
    <x v="1"/>
    <n v="3125"/>
    <n v="4.97"/>
    <n v="14.2"/>
    <n v="39.700000000000003"/>
    <n v="333512"/>
    <n v="92.6"/>
    <n v="34.9"/>
    <s v="PBC_Dataset"/>
    <s v="Wright"/>
    <s v="Olympus_BX51"/>
    <n v="40"/>
    <n v="256"/>
    <n v="5.45E-2"/>
    <n v="0.82350000000000001"/>
    <n v="0.86329999999999996"/>
    <n v="3.9799999999999947E-2"/>
  </r>
  <r>
    <s v="CELL_004357"/>
    <x v="13"/>
    <x v="0"/>
    <s v="Leukemia"/>
    <n v="11.43"/>
    <n v="85.6"/>
    <n v="0.28899999999999998"/>
    <n v="0.2"/>
    <n v="427.99999999999994"/>
    <n v="0.89100000000000001"/>
    <n v="0.30199999999999999"/>
    <n v="0.61"/>
    <n v="1.1000000000000001"/>
    <n v="0.91500000000000004"/>
    <n v="605"/>
    <n v="94"/>
    <n v="193"/>
    <n v="123"/>
    <n v="223"/>
    <n v="75.686274509803923"/>
    <n v="48.235294117647058"/>
    <n v="87.450980392156865"/>
    <n v="0.751"/>
    <x v="0"/>
    <x v="1"/>
    <n v="8156"/>
    <n v="3.2"/>
    <n v="15"/>
    <n v="39.799999999999997"/>
    <n v="107658"/>
    <n v="86.5"/>
    <n v="30.8"/>
    <s v="Raabin_WBC"/>
    <s v="Giemsa"/>
    <s v="Olympus_BX51"/>
    <n v="100"/>
    <n v="256"/>
    <n v="0.86450000000000005"/>
    <n v="0.70179999999999998"/>
    <n v="0.76119999999999999"/>
    <n v="5.9400000000000008E-2"/>
  </r>
  <r>
    <s v="CELL_003082"/>
    <x v="2"/>
    <x v="1"/>
    <s v="Normal_RBC"/>
    <n v="7.91"/>
    <n v="0"/>
    <n v="0"/>
    <n v="1"/>
    <n v="0"/>
    <n v="0.86499999999999999"/>
    <n v="0.186"/>
    <n v="0.56999999999999995"/>
    <n v="1"/>
    <n v="0.95499999999999996"/>
    <n v="186"/>
    <n v="54"/>
    <n v="232"/>
    <n v="123"/>
    <n v="119"/>
    <n v="90.980392156862749"/>
    <n v="48.235294117647058"/>
    <n v="46.666666666666664"/>
    <n v="0.55900000000000005"/>
    <x v="2"/>
    <x v="0"/>
    <n v="10653"/>
    <n v="4.55"/>
    <n v="14"/>
    <n v="41.9"/>
    <n v="214314"/>
    <n v="99.1"/>
    <n v="35"/>
    <s v="CytoData"/>
    <s v="Giemsa"/>
    <s v="Zeiss_Axio"/>
    <n v="100"/>
    <n v="360"/>
    <n v="0"/>
    <n v="0.88249999999999995"/>
    <n v="0.90569999999999995"/>
    <n v="2.3199999999999998E-2"/>
  </r>
  <r>
    <s v="CELL_003467"/>
    <x v="2"/>
    <x v="1"/>
    <s v="Normal_RBC"/>
    <n v="7.54"/>
    <n v="0"/>
    <n v="0"/>
    <n v="1"/>
    <n v="0"/>
    <n v="0.96099999999999997"/>
    <n v="0.19600000000000001"/>
    <n v="0.5"/>
    <n v="1"/>
    <n v="0.99299999999999999"/>
    <n v="190"/>
    <n v="47"/>
    <n v="211"/>
    <n v="121"/>
    <n v="111"/>
    <n v="82.745098039215677"/>
    <n v="47.450980392156858"/>
    <n v="43.529411764705884"/>
    <n v="0.502"/>
    <x v="0"/>
    <x v="1"/>
    <n v="10547"/>
    <n v="4.76"/>
    <n v="14.3"/>
    <n v="41.3"/>
    <n v="156532"/>
    <n v="77.2"/>
    <n v="31.6"/>
    <s v="PBC_Dataset"/>
    <s v="Wright"/>
    <s v="Zeiss_Axio"/>
    <n v="100"/>
    <n v="224"/>
    <n v="0.10780000000000001"/>
    <n v="0.97899999999999998"/>
    <n v="0.95840000000000003"/>
    <n v="-2.0599999999999952E-2"/>
  </r>
  <r>
    <s v="CELL_005131"/>
    <x v="14"/>
    <x v="0"/>
    <s v="Anemia"/>
    <n v="9.34"/>
    <n v="0"/>
    <n v="0"/>
    <n v="1"/>
    <n v="0"/>
    <n v="0.98099999999999998"/>
    <n v="0.26600000000000001"/>
    <n v="0.84"/>
    <n v="1"/>
    <n v="0.93200000000000005"/>
    <n v="169"/>
    <n v="46"/>
    <n v="205"/>
    <n v="137"/>
    <n v="117"/>
    <n v="80.392156862745097"/>
    <n v="53.725490196078432"/>
    <n v="45.882352941176471"/>
    <n v="0.45100000000000001"/>
    <x v="0"/>
    <x v="1"/>
    <n v="4519"/>
    <n v="4.76"/>
    <n v="18.2"/>
    <n v="40.200000000000003"/>
    <n v="253678"/>
    <n v="89.4"/>
    <n v="33.299999999999997"/>
    <s v="PBC_Dataset"/>
    <s v="Giemsa"/>
    <s v="Olympus_BX51"/>
    <n v="40"/>
    <n v="224"/>
    <n v="0.99239999999999995"/>
    <n v="0.5454"/>
    <n v="0.75480000000000003"/>
    <n v="0.20940000000000003"/>
  </r>
  <r>
    <s v="CELL_004024"/>
    <x v="8"/>
    <x v="0"/>
    <s v="Leukemia"/>
    <n v="15.75"/>
    <n v="81.900000000000006"/>
    <n v="0.33200000000000002"/>
    <n v="0.20799999999999999"/>
    <n v="393.75000000000006"/>
    <n v="0.82099999999999995"/>
    <n v="0.317"/>
    <n v="1.25"/>
    <n v="1"/>
    <n v="0.85699999999999998"/>
    <n v="606"/>
    <n v="106"/>
    <n v="167"/>
    <n v="175"/>
    <n v="218"/>
    <n v="65.490196078431367"/>
    <n v="68.627450980392155"/>
    <n v="85.490196078431367"/>
    <n v="0.57299999999999995"/>
    <x v="0"/>
    <x v="1"/>
    <n v="5730"/>
    <n v="5.08"/>
    <n v="12.3"/>
    <n v="41.8"/>
    <n v="69848"/>
    <n v="86.3"/>
    <n v="31.9"/>
    <s v="PBC_Dataset"/>
    <s v="Wright"/>
    <s v="Leica_DM2000"/>
    <n v="40"/>
    <n v="256"/>
    <n v="0.88549999999999995"/>
    <n v="0.65349999999999997"/>
    <n v="0.90029999999999999"/>
    <n v="0.24680000000000002"/>
  </r>
  <r>
    <s v="CELL_002047"/>
    <x v="4"/>
    <x v="1"/>
    <s v="Normal_WBC"/>
    <n v="16.21"/>
    <n v="68.599999999999994"/>
    <n v="0.48399999999999999"/>
    <n v="0.315"/>
    <n v="217.77777777777777"/>
    <n v="0.70099999999999996"/>
    <n v="0.47599999999999998"/>
    <n v="2.58"/>
    <n v="1.1000000000000001"/>
    <n v="0.91200000000000003"/>
    <n v="694"/>
    <n v="80"/>
    <n v="222"/>
    <n v="160"/>
    <n v="187"/>
    <n v="87.058823529411768"/>
    <n v="62.745098039215684"/>
    <n v="73.333333333333329"/>
    <n v="0.69"/>
    <x v="1"/>
    <x v="1"/>
    <n v="5062"/>
    <n v="5.07"/>
    <n v="17.2"/>
    <n v="39.4"/>
    <n v="278309"/>
    <n v="78.900000000000006"/>
    <n v="35"/>
    <s v="PBC_Dataset"/>
    <s v="Giemsa"/>
    <s v="Leica_DM2000"/>
    <n v="100"/>
    <n v="360"/>
    <n v="1.23E-2"/>
    <n v="0.8841"/>
    <n v="0.95589999999999997"/>
    <n v="7.1799999999999975E-2"/>
  </r>
  <r>
    <s v="CELL_004620"/>
    <x v="16"/>
    <x v="0"/>
    <s v="Anemia"/>
    <n v="8.51"/>
    <n v="0"/>
    <n v="0"/>
    <n v="1"/>
    <n v="0"/>
    <n v="0.40200000000000002"/>
    <n v="0.68600000000000005"/>
    <n v="0.43"/>
    <n v="1"/>
    <n v="0.82599999999999996"/>
    <n v="217"/>
    <n v="57"/>
    <n v="255"/>
    <n v="146"/>
    <n v="113"/>
    <n v="100"/>
    <n v="57.254901960784309"/>
    <n v="44.313725490196077"/>
    <n v="0.53400000000000003"/>
    <x v="2"/>
    <x v="1"/>
    <n v="5757"/>
    <n v="4.41"/>
    <n v="13.6"/>
    <n v="38.4"/>
    <n v="299641"/>
    <n v="95"/>
    <n v="34.799999999999997"/>
    <s v="Raabin_WBC"/>
    <s v="May_Grunwald_Giemsa"/>
    <s v="Olympus_BX51"/>
    <n v="60"/>
    <n v="512"/>
    <n v="0.81179999999999997"/>
    <n v="0.58760000000000001"/>
    <n v="0.65790000000000004"/>
    <n v="7.0300000000000029E-2"/>
  </r>
  <r>
    <s v="CELL_002114"/>
    <x v="4"/>
    <x v="1"/>
    <s v="Normal_WBC"/>
    <n v="17.41"/>
    <n v="65.5"/>
    <n v="0.432"/>
    <n v="0.36599999999999999"/>
    <n v="178.96174863387978"/>
    <n v="0.57899999999999996"/>
    <n v="0.47499999999999998"/>
    <n v="1.93"/>
    <n v="1"/>
    <n v="0.89200000000000002"/>
    <n v="671"/>
    <n v="93"/>
    <n v="210"/>
    <n v="169"/>
    <n v="188"/>
    <n v="82.35294117647058"/>
    <n v="66.274509803921561"/>
    <n v="73.725490196078439"/>
    <n v="0.68899999999999995"/>
    <x v="1"/>
    <x v="0"/>
    <n v="9318"/>
    <n v="5.79"/>
    <n v="15.6"/>
    <n v="38.799999999999997"/>
    <n v="281415"/>
    <n v="82"/>
    <n v="35.4"/>
    <s v="Raabin_WBC"/>
    <s v="Wright"/>
    <s v="Olympus_BX51"/>
    <n v="40"/>
    <n v="256"/>
    <n v="9.5500000000000002E-2"/>
    <n v="0.84960000000000002"/>
    <n v="0.92720000000000002"/>
    <n v="7.7600000000000002E-2"/>
  </r>
  <r>
    <s v="CELL_000028"/>
    <x v="1"/>
    <x v="1"/>
    <s v="Normal_WBC"/>
    <n v="11.07"/>
    <n v="63.3"/>
    <n v="0.52"/>
    <n v="0.49199999999999999"/>
    <n v="128.65853658536585"/>
    <n v="0.66700000000000004"/>
    <n v="0.47399999999999998"/>
    <n v="3.73"/>
    <n v="3.6"/>
    <n v="0.80900000000000005"/>
    <n v="440"/>
    <n v="90"/>
    <n v="183"/>
    <n v="171"/>
    <n v="171"/>
    <n v="71.764705882352942"/>
    <n v="67.058823529411754"/>
    <n v="67.058823529411754"/>
    <n v="0.64900000000000002"/>
    <x v="1"/>
    <x v="0"/>
    <n v="6380"/>
    <n v="3.84"/>
    <n v="12.7"/>
    <n v="39.4"/>
    <n v="204619"/>
    <n v="90.3"/>
    <n v="32.6"/>
    <s v="Raabin_WBC"/>
    <s v="Giemsa"/>
    <s v="Leica_DM2000"/>
    <n v="100"/>
    <n v="512"/>
    <n v="0.14549999999999999"/>
    <n v="0.94679999999999997"/>
    <n v="0.88859999999999995"/>
    <n v="-5.8200000000000029E-2"/>
  </r>
  <r>
    <s v="CELL_002041"/>
    <x v="4"/>
    <x v="1"/>
    <s v="Normal_WBC"/>
    <n v="20.350000000000001"/>
    <n v="74.5"/>
    <n v="0.371"/>
    <n v="0.28000000000000003"/>
    <n v="266.07142857142856"/>
    <n v="0.90500000000000003"/>
    <n v="0.60399999999999998"/>
    <n v="1.76"/>
    <n v="1.2"/>
    <n v="0.78500000000000003"/>
    <n v="642"/>
    <n v="105"/>
    <n v="208"/>
    <n v="165"/>
    <n v="174"/>
    <n v="81.568627450980387"/>
    <n v="64.705882352941174"/>
    <n v="68.235294117647058"/>
    <n v="0.51500000000000001"/>
    <x v="0"/>
    <x v="0"/>
    <n v="4562"/>
    <n v="3.97"/>
    <n v="11.1"/>
    <n v="43.5"/>
    <n v="156094"/>
    <n v="91.2"/>
    <n v="33.5"/>
    <s v="PBC_Dataset"/>
    <s v="May_Grunwald_Giemsa"/>
    <s v="Olympus_BX51"/>
    <n v="40"/>
    <n v="512"/>
    <n v="4.1000000000000002E-2"/>
    <n v="0.94359999999999999"/>
    <n v="0.84050000000000002"/>
    <n v="-0.10309999999999997"/>
  </r>
  <r>
    <s v="CELL_003929"/>
    <x v="7"/>
    <x v="1"/>
    <s v="Normal_Platelet"/>
    <n v="3.21"/>
    <n v="0"/>
    <n v="0"/>
    <n v="1"/>
    <n v="0"/>
    <n v="0.67900000000000005"/>
    <n v="0.56699999999999995"/>
    <n v="2.2200000000000002"/>
    <n v="1"/>
    <n v="0.84099999999999997"/>
    <n v="23"/>
    <n v="13"/>
    <n v="224"/>
    <n v="138"/>
    <n v="170"/>
    <n v="87.843137254901961"/>
    <n v="54.117647058823529"/>
    <n v="66.666666666666657"/>
    <n v="0.57099999999999995"/>
    <x v="0"/>
    <x v="0"/>
    <n v="7346"/>
    <n v="6.19"/>
    <n v="13.8"/>
    <n v="38.5"/>
    <n v="322701"/>
    <n v="101.7"/>
    <n v="33"/>
    <s v="PBC_Dataset"/>
    <s v="Giemsa"/>
    <s v="Olympus_BX51"/>
    <n v="40"/>
    <n v="512"/>
    <n v="0.1167"/>
    <n v="0.88919999999999999"/>
    <n v="0.94879999999999998"/>
    <n v="5.9599999999999986E-2"/>
  </r>
  <r>
    <s v="CELL_005313"/>
    <x v="0"/>
    <x v="0"/>
    <s v="Infection"/>
    <n v="15.4"/>
    <n v="62.6"/>
    <n v="0.47699999999999998"/>
    <n v="0.36399999999999999"/>
    <n v="171.97802197802199"/>
    <n v="0.58599999999999997"/>
    <n v="0.51200000000000001"/>
    <n v="2.61"/>
    <n v="6.3"/>
    <n v="0.71799999999999997"/>
    <n v="498"/>
    <n v="81"/>
    <n v="222"/>
    <n v="145"/>
    <n v="190"/>
    <n v="87.058823529411768"/>
    <n v="56.862745098039213"/>
    <n v="74.509803921568633"/>
    <n v="0.59099999999999997"/>
    <x v="1"/>
    <x v="1"/>
    <n v="9284"/>
    <n v="2.96"/>
    <n v="11.8"/>
    <n v="51.5"/>
    <n v="105964"/>
    <n v="91.4"/>
    <n v="35.5"/>
    <s v="Raabin_WBC"/>
    <s v="Giemsa"/>
    <s v="Zeiss_Axio"/>
    <n v="100"/>
    <n v="256"/>
    <n v="0.78120000000000001"/>
    <n v="0.78639999999999999"/>
    <n v="0.77929999999999999"/>
    <n v="-7.0999999999999952E-3"/>
  </r>
  <r>
    <s v="CELL_003217"/>
    <x v="2"/>
    <x v="1"/>
    <s v="Normal_RBC"/>
    <n v="8.15"/>
    <n v="0"/>
    <n v="0"/>
    <n v="1"/>
    <n v="0"/>
    <n v="0.94199999999999995"/>
    <n v="0.17599999999999999"/>
    <n v="0.41"/>
    <n v="1"/>
    <n v="0.97799999999999998"/>
    <n v="177"/>
    <n v="51"/>
    <n v="239"/>
    <n v="135"/>
    <n v="123"/>
    <n v="93.725490196078425"/>
    <n v="52.941176470588239"/>
    <n v="48.235294117647058"/>
    <n v="0.48599999999999999"/>
    <x v="1"/>
    <x v="0"/>
    <n v="3029"/>
    <n v="5.49"/>
    <n v="13.9"/>
    <n v="46.5"/>
    <n v="226981"/>
    <n v="92.1"/>
    <n v="33"/>
    <s v="PBC_Dataset"/>
    <s v="Wright"/>
    <s v="Olympus_BX51"/>
    <n v="100"/>
    <n v="512"/>
    <n v="8.6800000000000002E-2"/>
    <n v="0.81389999999999996"/>
    <n v="1"/>
    <n v="0.18610000000000004"/>
  </r>
  <r>
    <s v="CELL_003815"/>
    <x v="7"/>
    <x v="1"/>
    <s v="Normal_Platelet"/>
    <n v="2.14"/>
    <n v="0"/>
    <n v="0"/>
    <n v="1"/>
    <n v="0"/>
    <n v="0.71599999999999997"/>
    <n v="0.39900000000000002"/>
    <n v="2.3199999999999998"/>
    <n v="1"/>
    <n v="0.73799999999999999"/>
    <n v="18"/>
    <n v="17"/>
    <n v="207"/>
    <n v="144"/>
    <n v="139"/>
    <n v="81.17647058823529"/>
    <n v="56.470588235294116"/>
    <n v="54.509803921568626"/>
    <n v="0.629"/>
    <x v="2"/>
    <x v="0"/>
    <n v="7046"/>
    <n v="5.32"/>
    <n v="14.3"/>
    <n v="45.8"/>
    <n v="182575"/>
    <n v="69.599999999999994"/>
    <n v="33.700000000000003"/>
    <s v="Raabin_WBC"/>
    <s v="May_Grunwald_Giemsa"/>
    <s v="Zeiss_Axio"/>
    <n v="100"/>
    <n v="256"/>
    <n v="0"/>
    <n v="0.82820000000000005"/>
    <n v="0.96440000000000003"/>
    <n v="0.13619999999999999"/>
  </r>
  <r>
    <s v="CELL_000130"/>
    <x v="1"/>
    <x v="1"/>
    <s v="Normal_WBC"/>
    <n v="10.67"/>
    <n v="61.7"/>
    <n v="0.50600000000000001"/>
    <n v="0.375"/>
    <n v="164.53333333333333"/>
    <n v="0.754"/>
    <n v="0.36099999999999999"/>
    <n v="3.33"/>
    <n v="3.7"/>
    <n v="0.77900000000000003"/>
    <n v="454"/>
    <n v="66"/>
    <n v="207"/>
    <n v="170"/>
    <n v="175"/>
    <n v="81.17647058823529"/>
    <n v="66.666666666666657"/>
    <n v="68.627450980392155"/>
    <n v="0.61"/>
    <x v="1"/>
    <x v="0"/>
    <n v="8479"/>
    <n v="5.38"/>
    <n v="13.9"/>
    <n v="46.1"/>
    <n v="133201"/>
    <n v="89.5"/>
    <n v="35.5"/>
    <s v="Raabin_WBC"/>
    <s v="Giemsa"/>
    <s v="Olympus_BX51"/>
    <n v="100"/>
    <n v="360"/>
    <n v="7.7000000000000002E-3"/>
    <n v="0.89570000000000005"/>
    <n v="0.8669"/>
    <n v="-2.8800000000000048E-2"/>
  </r>
  <r>
    <s v="CELL_004360"/>
    <x v="13"/>
    <x v="0"/>
    <s v="Leukemia"/>
    <n v="12.98"/>
    <n v="82.1"/>
    <n v="0.35199999999999998"/>
    <n v="0.156"/>
    <n v="526.28205128205127"/>
    <n v="0.85699999999999998"/>
    <n v="0.26300000000000001"/>
    <n v="1.38"/>
    <n v="1"/>
    <n v="0.93300000000000005"/>
    <n v="625"/>
    <n v="102"/>
    <n v="187"/>
    <n v="144"/>
    <n v="186"/>
    <n v="73.333333333333329"/>
    <n v="56.470588235294116"/>
    <n v="72.941176470588232"/>
    <n v="0.68300000000000005"/>
    <x v="0"/>
    <x v="0"/>
    <n v="8354"/>
    <n v="4.29"/>
    <n v="11"/>
    <n v="40.200000000000003"/>
    <n v="302596"/>
    <n v="88"/>
    <n v="35.5"/>
    <s v="PBC_Dataset"/>
    <s v="Wright"/>
    <s v="Olympus_BX51"/>
    <n v="60"/>
    <n v="256"/>
    <n v="0.75970000000000004"/>
    <n v="0.76239999999999997"/>
    <n v="0.62319999999999998"/>
    <n v="-0.13919999999999999"/>
  </r>
  <r>
    <s v="CELL_005770"/>
    <x v="6"/>
    <x v="0"/>
    <s v="Artefact"/>
    <n v="6.52"/>
    <n v="86.3"/>
    <n v="0.78200000000000003"/>
    <n v="7.9000000000000001E-2"/>
    <n v="1092.4050632911392"/>
    <n v="0.57699999999999996"/>
    <n v="0.49099999999999999"/>
    <n v="0.98"/>
    <n v="1"/>
    <n v="0.57499999999999996"/>
    <n v="337"/>
    <n v="107"/>
    <n v="211"/>
    <n v="177"/>
    <n v="190"/>
    <n v="82.745098039215677"/>
    <n v="69.411764705882348"/>
    <n v="74.509803921568633"/>
    <n v="0.82599999999999996"/>
    <x v="1"/>
    <x v="1"/>
    <n v="4420"/>
    <n v="4.6500000000000004"/>
    <n v="15.2"/>
    <n v="38.6"/>
    <n v="346000"/>
    <n v="88.5"/>
    <n v="33"/>
    <s v="Raabin_WBC"/>
    <s v="Giemsa"/>
    <s v="Zeiss_Axio"/>
    <n v="40"/>
    <n v="224"/>
    <n v="0.93079999999999996"/>
    <n v="0.56759999999999999"/>
    <n v="0.88139999999999996"/>
    <n v="0.31379999999999997"/>
  </r>
  <r>
    <s v="CELL_000014"/>
    <x v="1"/>
    <x v="1"/>
    <s v="Normal_WBC"/>
    <n v="12.96"/>
    <n v="65.3"/>
    <n v="0.59499999999999997"/>
    <n v="0.441"/>
    <n v="148.07256235827663"/>
    <n v="0.80100000000000005"/>
    <n v="0.47899999999999998"/>
    <n v="2.81"/>
    <n v="3.1"/>
    <n v="0.80500000000000005"/>
    <n v="314"/>
    <n v="73"/>
    <n v="181"/>
    <n v="160"/>
    <n v="197"/>
    <n v="70.980392156862749"/>
    <n v="62.745098039215684"/>
    <n v="77.254901960784323"/>
    <n v="0.61699999999999999"/>
    <x v="1"/>
    <x v="1"/>
    <n v="11192"/>
    <n v="2.89"/>
    <n v="15.1"/>
    <n v="52.2"/>
    <n v="207335"/>
    <n v="94.8"/>
    <n v="35.5"/>
    <s v="PBC_Dataset"/>
    <s v="Wright"/>
    <s v="Zeiss_Axio"/>
    <n v="40"/>
    <n v="256"/>
    <n v="0.13969999999999999"/>
    <n v="0.82040000000000002"/>
    <n v="0.87909999999999999"/>
    <n v="5.8699999999999974E-2"/>
  </r>
  <r>
    <s v="CELL_005045"/>
    <x v="17"/>
    <x v="0"/>
    <s v="Sickle_Cell_Anemia"/>
    <n v="6.98"/>
    <n v="0"/>
    <n v="0"/>
    <n v="1"/>
    <n v="0"/>
    <n v="0.27600000000000002"/>
    <n v="0.92100000000000004"/>
    <n v="0.62"/>
    <n v="1"/>
    <n v="0.71799999999999997"/>
    <n v="158"/>
    <n v="50"/>
    <n v="229"/>
    <n v="134"/>
    <n v="134"/>
    <n v="89.803921568627459"/>
    <n v="52.549019607843142"/>
    <n v="52.549019607843142"/>
    <n v="0.47299999999999998"/>
    <x v="2"/>
    <x v="1"/>
    <n v="4870"/>
    <n v="4.79"/>
    <n v="14.2"/>
    <n v="41.4"/>
    <n v="155121"/>
    <n v="89.6"/>
    <n v="32"/>
    <s v="CytoData"/>
    <s v="May_Grunwald_Giemsa"/>
    <s v="Leica_DM2000"/>
    <n v="60"/>
    <n v="224"/>
    <n v="0.78380000000000005"/>
    <n v="0.82289999999999996"/>
    <n v="0.79879999999999995"/>
    <n v="-2.410000000000001E-2"/>
  </r>
  <r>
    <s v="CELL_001526"/>
    <x v="5"/>
    <x v="1"/>
    <s v="Normal_WBC"/>
    <n v="10.45"/>
    <n v="78.5"/>
    <n v="0.85399999999999998"/>
    <n v="0.26400000000000001"/>
    <n v="297.34848484848482"/>
    <n v="0.81699999999999995"/>
    <n v="0.191"/>
    <n v="1.46"/>
    <n v="1"/>
    <n v="0.82899999999999996"/>
    <n v="259"/>
    <n v="63"/>
    <n v="215"/>
    <n v="155"/>
    <n v="200"/>
    <n v="84.313725490196077"/>
    <n v="60.784313725490193"/>
    <n v="78.431372549019613"/>
    <n v="0.69799999999999995"/>
    <x v="0"/>
    <x v="0"/>
    <n v="9257"/>
    <n v="4.74"/>
    <n v="16"/>
    <n v="35.5"/>
    <n v="179962"/>
    <n v="86.9"/>
    <n v="32.700000000000003"/>
    <s v="PBC_Dataset"/>
    <s v="Wright"/>
    <s v="Olympus_BX51"/>
    <n v="100"/>
    <n v="224"/>
    <n v="0.12920000000000001"/>
    <n v="0.84950000000000003"/>
    <n v="0.85660000000000003"/>
    <n v="7.0999999999999952E-3"/>
  </r>
  <r>
    <s v="CELL_002366"/>
    <x v="10"/>
    <x v="1"/>
    <s v="Normal_WBC"/>
    <n v="12.69"/>
    <n v="55.7"/>
    <n v="0.59499999999999997"/>
    <n v="0.433"/>
    <n v="128.63741339491918"/>
    <n v="0.81399999999999995"/>
    <n v="0.47499999999999998"/>
    <n v="5.14"/>
    <n v="2.2999999999999998"/>
    <n v="0.81299999999999994"/>
    <n v="405"/>
    <n v="82"/>
    <n v="232"/>
    <n v="157"/>
    <n v="188"/>
    <n v="90.980392156862749"/>
    <n v="61.568627450980394"/>
    <n v="73.725490196078439"/>
    <n v="0.70399999999999996"/>
    <x v="2"/>
    <x v="0"/>
    <n v="7712"/>
    <n v="5.42"/>
    <n v="11.1"/>
    <n v="40"/>
    <n v="276977"/>
    <n v="89.6"/>
    <n v="34.4"/>
    <s v="CytoData"/>
    <s v="May_Grunwald_Giemsa"/>
    <s v="Olympus_BX51"/>
    <n v="100"/>
    <n v="256"/>
    <n v="0.1108"/>
    <n v="0.90010000000000001"/>
    <n v="0.90959999999999996"/>
    <n v="9.4999999999999529E-3"/>
  </r>
  <r>
    <s v="CELL_003053"/>
    <x v="2"/>
    <x v="1"/>
    <s v="Normal_RBC"/>
    <n v="7.33"/>
    <n v="0"/>
    <n v="0"/>
    <n v="1"/>
    <n v="0"/>
    <n v="0.90500000000000003"/>
    <n v="5.8000000000000003E-2"/>
    <n v="0.56999999999999995"/>
    <n v="1"/>
    <n v="0.94499999999999995"/>
    <n v="215"/>
    <n v="43"/>
    <n v="226"/>
    <n v="127"/>
    <n v="116"/>
    <n v="88.627450980392155"/>
    <n v="49.803921568627452"/>
    <n v="45.490196078431374"/>
    <n v="0.505"/>
    <x v="0"/>
    <x v="1"/>
    <n v="8084"/>
    <n v="4.8600000000000003"/>
    <n v="10.3"/>
    <n v="37.1"/>
    <n v="115237"/>
    <n v="81"/>
    <n v="31.7"/>
    <s v="PBC_Dataset"/>
    <s v="Giemsa"/>
    <s v="Olympus_BX51"/>
    <n v="60"/>
    <n v="360"/>
    <n v="0.20780000000000001"/>
    <n v="0.90200000000000002"/>
    <n v="0.85629999999999995"/>
    <n v="-4.5700000000000074E-2"/>
  </r>
  <r>
    <s v="CELL_004006"/>
    <x v="8"/>
    <x v="0"/>
    <s v="Leukemia"/>
    <n v="16.07"/>
    <n v="82"/>
    <n v="0.32800000000000001"/>
    <n v="0.22500000000000001"/>
    <n v="364.44444444444446"/>
    <n v="0.88900000000000001"/>
    <n v="0.16700000000000001"/>
    <n v="1.1100000000000001"/>
    <n v="1"/>
    <n v="0.86799999999999999"/>
    <n v="618"/>
    <n v="109"/>
    <n v="216"/>
    <n v="161"/>
    <n v="196"/>
    <n v="84.705882352941174"/>
    <n v="63.13725490196078"/>
    <n v="76.862745098039227"/>
    <n v="0.68600000000000005"/>
    <x v="2"/>
    <x v="1"/>
    <n v="6206"/>
    <n v="5.17"/>
    <n v="14.5"/>
    <n v="50.2"/>
    <n v="87037"/>
    <n v="92"/>
    <n v="30"/>
    <s v="PBC_Dataset"/>
    <s v="Wright"/>
    <s v="Olympus_BX51"/>
    <n v="100"/>
    <n v="360"/>
    <n v="0.85550000000000004"/>
    <n v="0.80289999999999995"/>
    <n v="0.91439999999999999"/>
    <n v="0.11150000000000004"/>
  </r>
  <r>
    <s v="CELL_002341"/>
    <x v="4"/>
    <x v="1"/>
    <s v="Normal_WBC"/>
    <n v="17.62"/>
    <n v="68.5"/>
    <n v="0.40100000000000002"/>
    <n v="0.23200000000000001"/>
    <n v="295.25862068965517"/>
    <n v="0.77500000000000002"/>
    <n v="0.42899999999999999"/>
    <n v="1.76"/>
    <n v="1.4"/>
    <n v="0.67900000000000005"/>
    <n v="593"/>
    <n v="92"/>
    <n v="203"/>
    <n v="178"/>
    <n v="186"/>
    <n v="79.607843137254903"/>
    <n v="69.803921568627445"/>
    <n v="72.941176470588232"/>
    <n v="0.64900000000000002"/>
    <x v="0"/>
    <x v="1"/>
    <n v="6375"/>
    <n v="3.79"/>
    <n v="10"/>
    <n v="41.5"/>
    <n v="370201"/>
    <n v="72"/>
    <n v="32.1"/>
    <s v="Raabin_WBC"/>
    <s v="Wright"/>
    <s v="Leica_DM2000"/>
    <n v="60"/>
    <n v="256"/>
    <n v="6.6100000000000006E-2"/>
    <n v="0.90380000000000005"/>
    <n v="0.92630000000000001"/>
    <n v="2.2499999999999964E-2"/>
  </r>
  <r>
    <s v="CELL_000375"/>
    <x v="1"/>
    <x v="1"/>
    <s v="Normal_WBC"/>
    <n v="10.99"/>
    <n v="53.9"/>
    <n v="0.497"/>
    <n v="0.52800000000000002"/>
    <n v="102.08333333333333"/>
    <n v="0.79100000000000004"/>
    <n v="0.52800000000000002"/>
    <n v="3.4"/>
    <n v="2.1"/>
    <n v="0.873"/>
    <n v="344"/>
    <n v="73"/>
    <n v="198"/>
    <n v="192"/>
    <n v="206"/>
    <n v="77.64705882352942"/>
    <n v="75.294117647058826"/>
    <n v="80.784313725490193"/>
    <n v="0.59799999999999998"/>
    <x v="0"/>
    <x v="1"/>
    <n v="6681"/>
    <n v="4.33"/>
    <n v="14.5"/>
    <n v="41.5"/>
    <n v="152673"/>
    <n v="106.1"/>
    <n v="35.4"/>
    <s v="PBC_Dataset"/>
    <s v="Giemsa"/>
    <s v="Olympus_BX51"/>
    <n v="100"/>
    <n v="224"/>
    <n v="4.2999999999999997E-2"/>
    <n v="0.91010000000000002"/>
    <n v="0.97550000000000003"/>
    <n v="6.5400000000000014E-2"/>
  </r>
  <r>
    <s v="CELL_005252"/>
    <x v="0"/>
    <x v="0"/>
    <s v="Infection"/>
    <n v="12.28"/>
    <n v="57.2"/>
    <n v="0.47699999999999998"/>
    <n v="0.435"/>
    <n v="131.49425287356323"/>
    <n v="0.65400000000000003"/>
    <n v="0.436"/>
    <n v="3.75"/>
    <n v="5.6"/>
    <n v="0.81799999999999995"/>
    <n v="464"/>
    <n v="88"/>
    <n v="202"/>
    <n v="174"/>
    <n v="201"/>
    <n v="79.215686274509807"/>
    <n v="68.235294117647058"/>
    <n v="78.82352941176471"/>
    <n v="0.54600000000000004"/>
    <x v="1"/>
    <x v="0"/>
    <n v="8609"/>
    <n v="4.47"/>
    <n v="13.6"/>
    <n v="43.5"/>
    <n v="232051"/>
    <n v="81.900000000000006"/>
    <n v="33.1"/>
    <s v="CytoData"/>
    <s v="Giemsa"/>
    <s v="Olympus_BX51"/>
    <n v="100"/>
    <n v="360"/>
    <n v="0.80840000000000001"/>
    <n v="0.6875"/>
    <n v="0.87670000000000003"/>
    <n v="0.18920000000000003"/>
  </r>
  <r>
    <s v="CELL_005383"/>
    <x v="0"/>
    <x v="0"/>
    <s v="Infection"/>
    <n v="14.09"/>
    <n v="62.4"/>
    <n v="0.65300000000000002"/>
    <n v="0.435"/>
    <n v="143.44827586206895"/>
    <n v="0.70299999999999996"/>
    <n v="0.44500000000000001"/>
    <n v="3.2"/>
    <n v="5.4"/>
    <n v="0.73699999999999999"/>
    <n v="491"/>
    <n v="94"/>
    <n v="206"/>
    <n v="168"/>
    <n v="180"/>
    <n v="80.784313725490193"/>
    <n v="65.882352941176464"/>
    <n v="70.588235294117652"/>
    <n v="0.57599999999999996"/>
    <x v="2"/>
    <x v="0"/>
    <n v="7998"/>
    <n v="5.38"/>
    <n v="15.1"/>
    <n v="27.9"/>
    <n v="188621"/>
    <n v="90.3"/>
    <n v="34.5"/>
    <s v="PBC_Dataset"/>
    <s v="Wright"/>
    <s v="Leica_DM2000"/>
    <n v="60"/>
    <n v="224"/>
    <n v="0.82989999999999997"/>
    <n v="0.63819999999999999"/>
    <n v="0.8528"/>
    <n v="0.21460000000000001"/>
  </r>
  <r>
    <s v="CELL_000940"/>
    <x v="1"/>
    <x v="1"/>
    <s v="Normal_WBC"/>
    <n v="12.19"/>
    <n v="55.4"/>
    <n v="0.54"/>
    <n v="0.377"/>
    <n v="146.9496021220159"/>
    <n v="0.71599999999999997"/>
    <n v="0.27"/>
    <n v="3.48"/>
    <n v="3.4"/>
    <n v="0.81699999999999995"/>
    <n v="334"/>
    <n v="71"/>
    <n v="219"/>
    <n v="132"/>
    <n v="176"/>
    <n v="85.882352941176464"/>
    <n v="51.764705882352949"/>
    <n v="69.019607843137251"/>
    <n v="0.54"/>
    <x v="0"/>
    <x v="0"/>
    <n v="5949"/>
    <n v="4.58"/>
    <n v="16.7"/>
    <n v="37.200000000000003"/>
    <n v="301724"/>
    <n v="96.8"/>
    <n v="37.1"/>
    <s v="Raabin_WBC"/>
    <s v="Giemsa"/>
    <s v="Olympus_BX51"/>
    <n v="60"/>
    <n v="512"/>
    <n v="0.1164"/>
    <n v="0.96779999999999999"/>
    <n v="0.90629999999999999"/>
    <n v="-6.1499999999999999E-2"/>
  </r>
  <r>
    <s v="CELL_005646"/>
    <x v="3"/>
    <x v="0"/>
    <s v="Infection"/>
    <n v="15.97"/>
    <n v="59.9"/>
    <n v="0.64200000000000002"/>
    <n v="0.33"/>
    <n v="181.5151515151515"/>
    <n v="0.84199999999999997"/>
    <n v="0.28199999999999997"/>
    <n v="1.58"/>
    <n v="1.2"/>
    <n v="0.80300000000000005"/>
    <n v="489"/>
    <n v="80"/>
    <n v="191"/>
    <n v="178"/>
    <n v="194"/>
    <n v="74.901960784313729"/>
    <n v="69.803921568627445"/>
    <n v="76.078431372549019"/>
    <n v="0.76800000000000002"/>
    <x v="2"/>
    <x v="0"/>
    <n v="1841"/>
    <n v="5.77"/>
    <n v="13.9"/>
    <n v="44.6"/>
    <n v="229205"/>
    <n v="84.9"/>
    <n v="33.6"/>
    <s v="CytoData"/>
    <s v="Wright"/>
    <s v="Leica_DM2000"/>
    <n v="60"/>
    <n v="224"/>
    <n v="0.96399999999999997"/>
    <n v="0.84940000000000004"/>
    <n v="0.70120000000000005"/>
    <n v="-0.1482"/>
  </r>
  <r>
    <s v="CELL_002148"/>
    <x v="4"/>
    <x v="1"/>
    <s v="Normal_WBC"/>
    <n v="15.42"/>
    <n v="66.7"/>
    <n v="0.48199999999999998"/>
    <n v="0.24299999999999999"/>
    <n v="274.48559670781896"/>
    <n v="0.60099999999999998"/>
    <n v="0.63"/>
    <n v="2.15"/>
    <n v="1"/>
    <n v="0.71799999999999997"/>
    <n v="519"/>
    <n v="86"/>
    <n v="219"/>
    <n v="159"/>
    <n v="191"/>
    <n v="85.882352941176464"/>
    <n v="62.352941176470587"/>
    <n v="74.901960784313729"/>
    <n v="0.69399999999999995"/>
    <x v="1"/>
    <x v="1"/>
    <n v="6012"/>
    <n v="3.81"/>
    <n v="14.2"/>
    <n v="31.9"/>
    <n v="178444"/>
    <n v="85.7"/>
    <n v="31.1"/>
    <s v="CytoData"/>
    <s v="Giemsa"/>
    <s v="Olympus_BX51"/>
    <n v="60"/>
    <n v="360"/>
    <n v="0"/>
    <n v="0.83620000000000005"/>
    <n v="0.8599"/>
    <n v="2.3699999999999943E-2"/>
  </r>
  <r>
    <s v="CELL_003592"/>
    <x v="2"/>
    <x v="1"/>
    <s v="Normal_RBC"/>
    <n v="7.62"/>
    <n v="0"/>
    <n v="0"/>
    <n v="1"/>
    <n v="0"/>
    <n v="0.89400000000000002"/>
    <n v="0.17599999999999999"/>
    <n v="0.45"/>
    <n v="1"/>
    <n v="0.96"/>
    <n v="174"/>
    <n v="53"/>
    <n v="215"/>
    <n v="143"/>
    <n v="133"/>
    <n v="84.313725490196077"/>
    <n v="56.078431372549019"/>
    <n v="52.156862745098046"/>
    <n v="0.44"/>
    <x v="0"/>
    <x v="0"/>
    <n v="10932"/>
    <n v="5.12"/>
    <n v="16.899999999999999"/>
    <n v="37.799999999999997"/>
    <n v="182876"/>
    <n v="84.9"/>
    <n v="33.9"/>
    <s v="Raabin_WBC"/>
    <s v="Giemsa"/>
    <s v="Leica_DM2000"/>
    <n v="60"/>
    <n v="360"/>
    <n v="8.2199999999999995E-2"/>
    <n v="0.9133"/>
    <n v="0.88249999999999995"/>
    <n v="-3.080000000000005E-2"/>
  </r>
  <r>
    <s v="CELL_005334"/>
    <x v="0"/>
    <x v="0"/>
    <s v="Infection"/>
    <n v="12.87"/>
    <n v="67.400000000000006"/>
    <n v="0.59099999999999997"/>
    <n v="0.36399999999999999"/>
    <n v="185.16483516483518"/>
    <n v="0.629"/>
    <n v="0.36399999999999999"/>
    <n v="2.33"/>
    <n v="5.6"/>
    <n v="0.82"/>
    <n v="349"/>
    <n v="74"/>
    <n v="187"/>
    <n v="146"/>
    <n v="195"/>
    <n v="73.333333333333329"/>
    <n v="57.254901960784309"/>
    <n v="76.470588235294116"/>
    <n v="0.71699999999999997"/>
    <x v="2"/>
    <x v="1"/>
    <n v="9157"/>
    <n v="5.78"/>
    <n v="18.5"/>
    <n v="46.7"/>
    <n v="377169"/>
    <n v="76.7"/>
    <n v="35.9"/>
    <s v="PBC_Dataset"/>
    <s v="Wright"/>
    <s v="Leica_DM2000"/>
    <n v="100"/>
    <n v="256"/>
    <n v="0.77090000000000003"/>
    <n v="0.76759999999999995"/>
    <n v="0.6391"/>
    <n v="-0.12849999999999995"/>
  </r>
  <r>
    <s v="CELL_004945"/>
    <x v="15"/>
    <x v="0"/>
    <s v="Anemia"/>
    <n v="6.48"/>
    <n v="0"/>
    <n v="0"/>
    <n v="1"/>
    <n v="0"/>
    <n v="1"/>
    <n v="6.5000000000000002E-2"/>
    <n v="0.3"/>
    <n v="1"/>
    <n v="0.97599999999999998"/>
    <n v="149"/>
    <n v="40"/>
    <n v="238"/>
    <n v="129"/>
    <n v="130"/>
    <n v="93.333333333333329"/>
    <n v="50.588235294117645"/>
    <n v="50.980392156862742"/>
    <n v="0.52700000000000002"/>
    <x v="1"/>
    <x v="1"/>
    <n v="7625"/>
    <n v="5.8"/>
    <n v="11.3"/>
    <n v="34.4"/>
    <n v="465925"/>
    <n v="67.900000000000006"/>
    <n v="35.799999999999997"/>
    <s v="CytoData"/>
    <s v="Wright"/>
    <s v="Zeiss_Axio"/>
    <n v="100"/>
    <n v="360"/>
    <n v="0.70789999999999997"/>
    <n v="0.87460000000000004"/>
    <n v="0.73860000000000003"/>
    <n v="-0.13600000000000001"/>
  </r>
  <r>
    <s v="CELL_003624"/>
    <x v="2"/>
    <x v="1"/>
    <s v="Normal_RBC"/>
    <n v="7.26"/>
    <n v="0"/>
    <n v="0"/>
    <n v="1"/>
    <n v="0"/>
    <n v="0.93400000000000005"/>
    <n v="0.21"/>
    <n v="0.42"/>
    <n v="1"/>
    <n v="0.93600000000000005"/>
    <n v="172"/>
    <n v="53"/>
    <n v="243"/>
    <n v="153"/>
    <n v="122"/>
    <n v="95.294117647058812"/>
    <n v="60"/>
    <n v="47.843137254901961"/>
    <n v="0.55400000000000005"/>
    <x v="0"/>
    <x v="1"/>
    <n v="7954"/>
    <n v="3.49"/>
    <n v="11.3"/>
    <n v="35.1"/>
    <n v="135195"/>
    <n v="102.4"/>
    <n v="32"/>
    <s v="CytoData"/>
    <s v="Wright"/>
    <s v="Olympus_BX51"/>
    <n v="100"/>
    <n v="256"/>
    <n v="0"/>
    <n v="0.86709999999999998"/>
    <n v="0.91839999999999999"/>
    <n v="5.1300000000000012E-2"/>
  </r>
  <r>
    <s v="CELL_000530"/>
    <x v="1"/>
    <x v="1"/>
    <s v="Normal_WBC"/>
    <n v="11.78"/>
    <n v="49.5"/>
    <n v="0.60699999999999998"/>
    <n v="0.41599999999999998"/>
    <n v="118.99038461538463"/>
    <n v="0.69"/>
    <n v="0.33700000000000002"/>
    <n v="2.8"/>
    <n v="4.0999999999999996"/>
    <n v="0.82799999999999996"/>
    <n v="489"/>
    <n v="66"/>
    <n v="223"/>
    <n v="202"/>
    <n v="190"/>
    <n v="87.450980392156865"/>
    <n v="79.215686274509807"/>
    <n v="74.509803921568633"/>
    <n v="0.71"/>
    <x v="1"/>
    <x v="0"/>
    <n v="8733"/>
    <n v="3.74"/>
    <n v="13.1"/>
    <n v="36.799999999999997"/>
    <n v="240167"/>
    <n v="87.9"/>
    <n v="34.799999999999997"/>
    <s v="CytoData"/>
    <s v="Wright"/>
    <s v="Leica_DM2000"/>
    <n v="60"/>
    <n v="256"/>
    <n v="0.1051"/>
    <n v="0.84419999999999995"/>
    <n v="0.90810000000000002"/>
    <n v="6.3900000000000068E-2"/>
  </r>
  <r>
    <s v="CELL_003715"/>
    <x v="7"/>
    <x v="1"/>
    <s v="Normal_Platelet"/>
    <n v="2.39"/>
    <n v="0"/>
    <n v="0"/>
    <n v="1"/>
    <n v="0"/>
    <n v="0.77600000000000002"/>
    <n v="0.32400000000000001"/>
    <n v="1.62"/>
    <n v="1"/>
    <n v="0.86799999999999999"/>
    <n v="27"/>
    <n v="21"/>
    <n v="222"/>
    <n v="179"/>
    <n v="177"/>
    <n v="87.058823529411768"/>
    <n v="70.196078431372541"/>
    <n v="69.411764705882348"/>
    <n v="0.54800000000000004"/>
    <x v="0"/>
    <x v="0"/>
    <n v="6363"/>
    <n v="5.66"/>
    <n v="12.5"/>
    <n v="30.8"/>
    <n v="245131"/>
    <n v="83.1"/>
    <n v="35.6"/>
    <s v="CytoData"/>
    <s v="May_Grunwald_Giemsa"/>
    <s v="Zeiss_Axio"/>
    <n v="40"/>
    <n v="360"/>
    <n v="0"/>
    <n v="0.99209999999999998"/>
    <n v="0.88719999999999999"/>
    <n v="-0.10489999999999999"/>
  </r>
  <r>
    <s v="CELL_001270"/>
    <x v="5"/>
    <x v="1"/>
    <s v="Normal_WBC"/>
    <n v="8.14"/>
    <n v="78.3"/>
    <n v="0.90500000000000003"/>
    <n v="0.221"/>
    <n v="354.29864253393663"/>
    <n v="0.83199999999999996"/>
    <n v="0.16500000000000001"/>
    <n v="1.29"/>
    <n v="1.1000000000000001"/>
    <n v="0.92500000000000004"/>
    <n v="268"/>
    <n v="63"/>
    <n v="196"/>
    <n v="144"/>
    <n v="214"/>
    <n v="76.862745098039227"/>
    <n v="56.470588235294116"/>
    <n v="83.921568627450981"/>
    <n v="0.749"/>
    <x v="1"/>
    <x v="1"/>
    <n v="5038"/>
    <n v="5.53"/>
    <n v="10.4"/>
    <n v="48.7"/>
    <n v="209719"/>
    <n v="70.7"/>
    <n v="33.9"/>
    <s v="Raabin_WBC"/>
    <s v="May_Grunwald_Giemsa"/>
    <s v="Olympus_BX51"/>
    <n v="100"/>
    <n v="512"/>
    <n v="4.6899999999999997E-2"/>
    <n v="0.92730000000000001"/>
    <n v="0.96909999999999996"/>
    <n v="4.1799999999999948E-2"/>
  </r>
  <r>
    <s v="CELL_001395"/>
    <x v="5"/>
    <x v="1"/>
    <s v="Normal_WBC"/>
    <n v="8.84"/>
    <n v="84.6"/>
    <n v="0.71199999999999997"/>
    <n v="0.221"/>
    <n v="382.80542986425337"/>
    <n v="0.90800000000000003"/>
    <n v="0.3"/>
    <n v="1.31"/>
    <n v="1"/>
    <n v="0.89700000000000002"/>
    <n v="266"/>
    <n v="55"/>
    <n v="184"/>
    <n v="175"/>
    <n v="206"/>
    <n v="72.156862745098039"/>
    <n v="68.627450980392155"/>
    <n v="80.784313725490193"/>
    <n v="0.73499999999999999"/>
    <x v="1"/>
    <x v="1"/>
    <n v="9037"/>
    <n v="4.88"/>
    <n v="17.5"/>
    <n v="43.1"/>
    <n v="279840"/>
    <n v="93.7"/>
    <n v="32.6"/>
    <s v="PBC_Dataset"/>
    <s v="Giemsa"/>
    <s v="Olympus_BX51"/>
    <n v="60"/>
    <n v="256"/>
    <n v="0.1236"/>
    <n v="0.94989999999999997"/>
    <n v="0.82930000000000004"/>
    <n v="-0.12059999999999993"/>
  </r>
  <r>
    <s v="CELL_004010"/>
    <x v="8"/>
    <x v="0"/>
    <s v="Leukemia"/>
    <n v="13.08"/>
    <n v="82.9"/>
    <n v="0.41199999999999998"/>
    <n v="0.247"/>
    <n v="335.62753036437249"/>
    <n v="0.88500000000000001"/>
    <n v="0.255"/>
    <n v="0.49"/>
    <n v="1"/>
    <n v="0.94199999999999995"/>
    <n v="637"/>
    <n v="70"/>
    <n v="159"/>
    <n v="129"/>
    <n v="145"/>
    <n v="62.352941176470587"/>
    <n v="50.588235294117645"/>
    <n v="56.862745098039213"/>
    <n v="0.749"/>
    <x v="1"/>
    <x v="0"/>
    <n v="12665"/>
    <n v="4.45"/>
    <n v="17.2"/>
    <n v="38.299999999999997"/>
    <n v="338085"/>
    <n v="91.4"/>
    <n v="31.4"/>
    <s v="PBC_Dataset"/>
    <s v="Giemsa"/>
    <s v="Olympus_BX51"/>
    <n v="100"/>
    <n v="360"/>
    <n v="0.90349999999999997"/>
    <n v="0.72619999999999996"/>
    <n v="0.92249999999999999"/>
    <n v="0.19630000000000003"/>
  </r>
  <r>
    <s v="CELL_001798"/>
    <x v="5"/>
    <x v="1"/>
    <s v="Normal_WBC"/>
    <n v="8.33"/>
    <n v="88.5"/>
    <n v="0.83799999999999997"/>
    <n v="0.186"/>
    <n v="475.80645161290323"/>
    <n v="0.86599999999999999"/>
    <n v="0.21099999999999999"/>
    <n v="0.55000000000000004"/>
    <n v="1"/>
    <n v="0.89100000000000001"/>
    <n v="305"/>
    <n v="51"/>
    <n v="208"/>
    <n v="161"/>
    <n v="196"/>
    <n v="81.568627450980387"/>
    <n v="63.13725490196078"/>
    <n v="76.862745098039227"/>
    <n v="0.79500000000000004"/>
    <x v="1"/>
    <x v="0"/>
    <n v="2288"/>
    <n v="3.74"/>
    <n v="13.5"/>
    <n v="43.9"/>
    <n v="336887"/>
    <n v="75.8"/>
    <n v="32"/>
    <s v="CytoData"/>
    <s v="Giemsa"/>
    <s v="Zeiss_Axio"/>
    <n v="100"/>
    <n v="512"/>
    <n v="6.4100000000000004E-2"/>
    <n v="0.82120000000000004"/>
    <n v="1"/>
    <n v="0.17879999999999996"/>
  </r>
  <r>
    <s v="CELL_002980"/>
    <x v="2"/>
    <x v="1"/>
    <s v="Normal_RBC"/>
    <n v="6.76"/>
    <n v="0"/>
    <n v="0"/>
    <n v="1"/>
    <n v="0"/>
    <n v="0.90500000000000003"/>
    <n v="0.248"/>
    <n v="0.48"/>
    <n v="1"/>
    <n v="0.89700000000000002"/>
    <n v="163"/>
    <n v="58"/>
    <n v="224"/>
    <n v="112"/>
    <n v="133"/>
    <n v="87.843137254901961"/>
    <n v="43.921568627450981"/>
    <n v="52.156862745098046"/>
    <n v="0.47"/>
    <x v="1"/>
    <x v="1"/>
    <n v="6958"/>
    <n v="4.97"/>
    <n v="13.5"/>
    <n v="40.799999999999997"/>
    <n v="322074"/>
    <n v="106.5"/>
    <n v="33.200000000000003"/>
    <s v="Raabin_WBC"/>
    <s v="Wright"/>
    <s v="Zeiss_Axio"/>
    <n v="100"/>
    <n v="256"/>
    <n v="0.14050000000000001"/>
    <n v="0.9889"/>
    <n v="0.93010000000000004"/>
    <n v="-5.8799999999999963E-2"/>
  </r>
  <r>
    <s v="CELL_001442"/>
    <x v="5"/>
    <x v="1"/>
    <s v="Normal_WBC"/>
    <n v="10.15"/>
    <n v="72.2"/>
    <n v="0.77"/>
    <n v="0.2"/>
    <n v="361"/>
    <n v="0.93300000000000005"/>
    <n v="0.25800000000000001"/>
    <n v="1.32"/>
    <n v="1.1000000000000001"/>
    <n v="0.89500000000000002"/>
    <n v="345"/>
    <n v="53"/>
    <n v="166"/>
    <n v="133"/>
    <n v="193"/>
    <n v="65.098039215686271"/>
    <n v="52.156862745098046"/>
    <n v="75.686274509803923"/>
    <n v="0.7"/>
    <x v="0"/>
    <x v="1"/>
    <n v="5659"/>
    <n v="4.5199999999999996"/>
    <n v="13"/>
    <n v="40.6"/>
    <n v="371685"/>
    <n v="92.4"/>
    <n v="33.799999999999997"/>
    <s v="Raabin_WBC"/>
    <s v="Giemsa"/>
    <s v="Leica_DM2000"/>
    <n v="100"/>
    <n v="224"/>
    <n v="0"/>
    <n v="1"/>
    <n v="0.8619"/>
    <n v="-0.1381"/>
  </r>
  <r>
    <s v="CELL_004398"/>
    <x v="13"/>
    <x v="0"/>
    <s v="Leukemia"/>
    <n v="13.53"/>
    <n v="80.400000000000006"/>
    <n v="0.42499999999999999"/>
    <n v="0.20899999999999999"/>
    <n v="384.68899521531102"/>
    <n v="0.83699999999999997"/>
    <n v="0.14499999999999999"/>
    <n v="0.43"/>
    <n v="1.1000000000000001"/>
    <n v="0.89600000000000002"/>
    <n v="647"/>
    <n v="84"/>
    <n v="180"/>
    <n v="162"/>
    <n v="200"/>
    <n v="70.588235294117652"/>
    <n v="63.529411764705877"/>
    <n v="78.431372549019613"/>
    <n v="0.67200000000000004"/>
    <x v="2"/>
    <x v="0"/>
    <n v="6664"/>
    <n v="6.12"/>
    <n v="10.3"/>
    <n v="28.9"/>
    <n v="390791"/>
    <n v="68.400000000000006"/>
    <n v="32.700000000000003"/>
    <s v="CytoData"/>
    <s v="May_Grunwald_Giemsa"/>
    <s v="Olympus_BX51"/>
    <n v="100"/>
    <n v="360"/>
    <n v="0.94540000000000002"/>
    <n v="0.5806"/>
    <n v="0.68179999999999996"/>
    <n v="0.10119999999999996"/>
  </r>
  <r>
    <s v="CELL_005732"/>
    <x v="6"/>
    <x v="0"/>
    <s v="Artefact"/>
    <n v="11.09"/>
    <n v="81.2"/>
    <n v="0.66"/>
    <n v="0.126"/>
    <n v="644.44444444444446"/>
    <n v="0.43"/>
    <n v="0.70499999999999996"/>
    <n v="0.72"/>
    <n v="1"/>
    <n v="0.57499999999999996"/>
    <n v="374"/>
    <n v="87"/>
    <n v="181"/>
    <n v="149"/>
    <n v="204"/>
    <n v="70.980392156862749"/>
    <n v="58.431372549019613"/>
    <n v="80"/>
    <n v="0.95"/>
    <x v="1"/>
    <x v="1"/>
    <n v="10166"/>
    <n v="4.24"/>
    <n v="16.8"/>
    <n v="41.5"/>
    <n v="160495"/>
    <n v="101.4"/>
    <n v="32.200000000000003"/>
    <s v="CytoData"/>
    <s v="Wright"/>
    <s v="Olympus_BX51"/>
    <n v="100"/>
    <n v="224"/>
    <n v="0.83309999999999995"/>
    <n v="0.49969999999999998"/>
    <n v="0.61160000000000003"/>
    <n v="0.11190000000000005"/>
  </r>
  <r>
    <s v="CELL_003812"/>
    <x v="7"/>
    <x v="1"/>
    <s v="Normal_Platelet"/>
    <n v="3.02"/>
    <n v="0"/>
    <n v="0"/>
    <n v="1"/>
    <n v="0"/>
    <n v="0.54400000000000004"/>
    <n v="0.56100000000000005"/>
    <n v="3.74"/>
    <n v="1"/>
    <n v="0.89"/>
    <n v="31"/>
    <n v="22"/>
    <n v="218"/>
    <n v="142"/>
    <n v="154"/>
    <n v="85.490196078431367"/>
    <n v="55.686274509803923"/>
    <n v="60.392156862745097"/>
    <n v="0.53200000000000003"/>
    <x v="1"/>
    <x v="0"/>
    <n v="9872"/>
    <n v="5.05"/>
    <n v="12.1"/>
    <n v="35.1"/>
    <n v="210713"/>
    <n v="89.3"/>
    <n v="33.299999999999997"/>
    <s v="CytoData"/>
    <s v="Wright"/>
    <s v="Olympus_BX51"/>
    <n v="100"/>
    <n v="360"/>
    <n v="7.0300000000000001E-2"/>
    <n v="1"/>
    <n v="0.91839999999999999"/>
    <n v="-8.1600000000000006E-2"/>
  </r>
  <r>
    <s v="CELL_001274"/>
    <x v="5"/>
    <x v="1"/>
    <s v="Normal_WBC"/>
    <n v="9.6199999999999992"/>
    <n v="85.7"/>
    <n v="0.746"/>
    <n v="0.124"/>
    <n v="691.12903225806451"/>
    <n v="0.86199999999999999"/>
    <n v="0.309"/>
    <n v="0.86"/>
    <n v="1.1000000000000001"/>
    <n v="0.89900000000000002"/>
    <n v="350"/>
    <n v="73"/>
    <n v="212"/>
    <n v="135"/>
    <n v="166"/>
    <n v="83.137254901960787"/>
    <n v="52.941176470588239"/>
    <n v="65.098039215686271"/>
    <n v="0.72399999999999998"/>
    <x v="2"/>
    <x v="1"/>
    <n v="9266"/>
    <n v="5.34"/>
    <n v="13.7"/>
    <n v="47"/>
    <n v="288949"/>
    <n v="85.7"/>
    <n v="33.200000000000003"/>
    <s v="Raabin_WBC"/>
    <s v="Giemsa"/>
    <s v="Leica_DM2000"/>
    <n v="40"/>
    <n v="224"/>
    <n v="0.1507"/>
    <n v="0.89290000000000003"/>
    <n v="0.88149999999999995"/>
    <n v="-1.1400000000000077E-2"/>
  </r>
  <r>
    <s v="CELL_001713"/>
    <x v="5"/>
    <x v="1"/>
    <s v="Normal_WBC"/>
    <n v="9.0399999999999991"/>
    <n v="77.3"/>
    <n v="0.73499999999999999"/>
    <n v="0.28799999999999998"/>
    <n v="268.40277777777777"/>
    <n v="0.92100000000000004"/>
    <n v="6.4000000000000001E-2"/>
    <n v="1.03"/>
    <n v="1"/>
    <n v="0.97699999999999998"/>
    <n v="235"/>
    <n v="60"/>
    <n v="195"/>
    <n v="140"/>
    <n v="211"/>
    <n v="76.470588235294116"/>
    <n v="54.901960784313729"/>
    <n v="82.745098039215677"/>
    <n v="0.66200000000000003"/>
    <x v="0"/>
    <x v="0"/>
    <n v="9426"/>
    <n v="4.7300000000000004"/>
    <n v="12.1"/>
    <n v="48.9"/>
    <n v="268120"/>
    <n v="100.7"/>
    <n v="33.9"/>
    <s v="PBC_Dataset"/>
    <s v="Giemsa"/>
    <s v="Olympus_BX51"/>
    <n v="40"/>
    <n v="256"/>
    <n v="0.1011"/>
    <n v="0.92879999999999996"/>
    <n v="0.85819999999999996"/>
    <n v="-7.0599999999999996E-2"/>
  </r>
  <r>
    <s v="CELL_000956"/>
    <x v="1"/>
    <x v="1"/>
    <s v="Normal_WBC"/>
    <n v="12.62"/>
    <n v="60.6"/>
    <n v="0.67900000000000005"/>
    <n v="0.48499999999999999"/>
    <n v="124.94845360824743"/>
    <n v="0.78600000000000003"/>
    <n v="0.38800000000000001"/>
    <n v="2.96"/>
    <n v="3.2"/>
    <n v="0.86499999999999999"/>
    <n v="371"/>
    <n v="84"/>
    <n v="207"/>
    <n v="202"/>
    <n v="174"/>
    <n v="81.17647058823529"/>
    <n v="79.215686274509807"/>
    <n v="68.235294117647058"/>
    <n v="0.66800000000000004"/>
    <x v="0"/>
    <x v="0"/>
    <n v="6120"/>
    <n v="4.3499999999999996"/>
    <n v="11.9"/>
    <n v="38.9"/>
    <n v="372711"/>
    <n v="88.8"/>
    <n v="33.799999999999997"/>
    <s v="PBC_Dataset"/>
    <s v="Wright"/>
    <s v="Leica_DM2000"/>
    <n v="100"/>
    <n v="360"/>
    <n v="8.0699999999999994E-2"/>
    <n v="0.99729999999999996"/>
    <n v="0.85929999999999995"/>
    <n v="-0.13800000000000001"/>
  </r>
  <r>
    <s v="CELL_004355"/>
    <x v="13"/>
    <x v="0"/>
    <s v="Leukemia"/>
    <n v="12.13"/>
    <n v="77.3"/>
    <n v="0.44500000000000001"/>
    <n v="0.10100000000000001"/>
    <n v="765.34653465346526"/>
    <n v="0.84799999999999998"/>
    <n v="0.218"/>
    <n v="0.57999999999999996"/>
    <n v="1.1000000000000001"/>
    <n v="0.86199999999999999"/>
    <n v="639"/>
    <n v="96"/>
    <n v="190"/>
    <n v="178"/>
    <n v="198"/>
    <n v="74.509803921568633"/>
    <n v="69.803921568627445"/>
    <n v="77.64705882352942"/>
    <n v="0.67800000000000005"/>
    <x v="2"/>
    <x v="0"/>
    <n v="11519"/>
    <n v="4.8899999999999997"/>
    <n v="12.5"/>
    <n v="44.2"/>
    <n v="191409"/>
    <n v="66.3"/>
    <n v="32.4"/>
    <s v="PBC_Dataset"/>
    <s v="Giemsa"/>
    <s v="Olympus_BX51"/>
    <n v="100"/>
    <n v="512"/>
    <n v="0.73599999999999999"/>
    <n v="0.67810000000000004"/>
    <n v="0.72670000000000001"/>
    <n v="4.8599999999999977E-2"/>
  </r>
  <r>
    <s v="CELL_004703"/>
    <x v="12"/>
    <x v="0"/>
    <s v="Anemia"/>
    <n v="2.99"/>
    <n v="0"/>
    <n v="0"/>
    <n v="1"/>
    <n v="0"/>
    <n v="0.35799999999999998"/>
    <n v="0.77400000000000002"/>
    <n v="0.6"/>
    <n v="1"/>
    <n v="0.72"/>
    <n v="48"/>
    <n v="41"/>
    <n v="226"/>
    <n v="108"/>
    <n v="137"/>
    <n v="88.627450980392155"/>
    <n v="42.352941176470587"/>
    <n v="53.725490196078432"/>
    <n v="0.50700000000000001"/>
    <x v="2"/>
    <x v="0"/>
    <n v="8997"/>
    <n v="4.37"/>
    <n v="14.8"/>
    <n v="36.4"/>
    <n v="197490"/>
    <n v="97.2"/>
    <n v="34"/>
    <s v="PBC_Dataset"/>
    <s v="May_Grunwald_Giemsa"/>
    <s v="Olympus_BX51"/>
    <n v="60"/>
    <n v="256"/>
    <n v="0.83750000000000002"/>
    <n v="0.70409999999999995"/>
    <n v="0.70169999999999999"/>
    <n v="-2.3999999999999577E-3"/>
  </r>
  <r>
    <s v="CELL_005199"/>
    <x v="14"/>
    <x v="0"/>
    <s v="Anemia"/>
    <n v="7.43"/>
    <n v="0"/>
    <n v="0"/>
    <n v="1"/>
    <n v="0"/>
    <n v="0.878"/>
    <n v="0.28699999999999998"/>
    <n v="1.03"/>
    <n v="1"/>
    <n v="0.92500000000000004"/>
    <n v="179"/>
    <n v="47"/>
    <n v="212"/>
    <n v="139"/>
    <n v="96"/>
    <n v="83.137254901960787"/>
    <n v="54.509803921568626"/>
    <n v="37.647058823529413"/>
    <n v="0.46400000000000002"/>
    <x v="1"/>
    <x v="1"/>
    <n v="8933"/>
    <n v="5.37"/>
    <n v="13.4"/>
    <n v="37.200000000000003"/>
    <n v="260430"/>
    <n v="83.2"/>
    <n v="35"/>
    <s v="Raabin_WBC"/>
    <s v="May_Grunwald_Giemsa"/>
    <s v="Zeiss_Axio"/>
    <n v="100"/>
    <n v="256"/>
    <n v="0.79290000000000005"/>
    <n v="0.65039999999999998"/>
    <n v="0.94489999999999996"/>
    <n v="0.29449999999999998"/>
  </r>
  <r>
    <s v="CELL_000404"/>
    <x v="1"/>
    <x v="1"/>
    <s v="Normal_WBC"/>
    <n v="12.39"/>
    <n v="60.5"/>
    <n v="0.52600000000000002"/>
    <n v="0.39"/>
    <n v="155.12820512820511"/>
    <n v="0.77600000000000002"/>
    <n v="0.39600000000000002"/>
    <n v="2.6"/>
    <n v="2.7"/>
    <n v="0.84199999999999997"/>
    <n v="399"/>
    <n v="70"/>
    <n v="204"/>
    <n v="182"/>
    <n v="203"/>
    <n v="80"/>
    <n v="71.372549019607845"/>
    <n v="79.607843137254903"/>
    <n v="0.56299999999999994"/>
    <x v="1"/>
    <x v="0"/>
    <n v="5668"/>
    <n v="5.49"/>
    <n v="15.1"/>
    <n v="41.7"/>
    <n v="142240"/>
    <n v="89.7"/>
    <n v="34"/>
    <s v="CytoData"/>
    <s v="Giemsa"/>
    <s v="Olympus_BX51"/>
    <n v="100"/>
    <n v="256"/>
    <n v="1.1299999999999999E-2"/>
    <n v="0.86380000000000001"/>
    <n v="0.98150000000000004"/>
    <n v="0.11770000000000003"/>
  </r>
  <r>
    <s v="CELL_002072"/>
    <x v="4"/>
    <x v="1"/>
    <s v="Normal_WBC"/>
    <n v="18.04"/>
    <n v="73.599999999999994"/>
    <n v="0.42799999999999999"/>
    <n v="0.32"/>
    <n v="229.99999999999997"/>
    <n v="0.69399999999999995"/>
    <n v="0.68700000000000006"/>
    <n v="1.54"/>
    <n v="1"/>
    <n v="0.79200000000000004"/>
    <n v="533"/>
    <n v="98"/>
    <n v="196"/>
    <n v="166"/>
    <n v="172"/>
    <n v="76.862745098039227"/>
    <n v="65.098039215686271"/>
    <n v="67.450980392156865"/>
    <n v="0.51"/>
    <x v="1"/>
    <x v="1"/>
    <n v="7365"/>
    <n v="4.0999999999999996"/>
    <n v="13.6"/>
    <n v="33.700000000000003"/>
    <n v="209613"/>
    <n v="77"/>
    <n v="35.1"/>
    <s v="PBC_Dataset"/>
    <s v="Wright"/>
    <s v="Leica_DM2000"/>
    <n v="60"/>
    <n v="256"/>
    <n v="2.53E-2"/>
    <n v="0.89829999999999999"/>
    <n v="0.84519999999999995"/>
    <n v="-5.3100000000000036E-2"/>
  </r>
  <r>
    <s v="CELL_005589"/>
    <x v="3"/>
    <x v="0"/>
    <s v="Infection"/>
    <n v="15.94"/>
    <n v="73.099999999999994"/>
    <n v="0.69899999999999995"/>
    <n v="0.251"/>
    <n v="291.23505976095618"/>
    <n v="0.91200000000000003"/>
    <n v="0.41899999999999998"/>
    <n v="1.34"/>
    <n v="1.2"/>
    <n v="0.747"/>
    <n v="505"/>
    <n v="84"/>
    <n v="210"/>
    <n v="180"/>
    <n v="203"/>
    <n v="82.35294117647058"/>
    <n v="70.588235294117652"/>
    <n v="79.607843137254903"/>
    <n v="0.65600000000000003"/>
    <x v="1"/>
    <x v="0"/>
    <n v="9138"/>
    <n v="5.25"/>
    <n v="10.5"/>
    <n v="43.4"/>
    <n v="257633"/>
    <n v="88.4"/>
    <n v="34"/>
    <s v="CytoData"/>
    <s v="Giemsa"/>
    <s v="Olympus_BX51"/>
    <n v="60"/>
    <n v="512"/>
    <n v="0.79690000000000005"/>
    <n v="0.76500000000000001"/>
    <n v="0.72760000000000002"/>
    <n v="-3.7399999999999989E-2"/>
  </r>
  <r>
    <s v="CELL_001978"/>
    <x v="4"/>
    <x v="1"/>
    <s v="Normal_WBC"/>
    <n v="18.16"/>
    <n v="70.400000000000006"/>
    <n v="0.39400000000000002"/>
    <n v="0.52600000000000002"/>
    <n v="133.8403041825095"/>
    <n v="0.77400000000000002"/>
    <n v="0.43099999999999999"/>
    <n v="1.65"/>
    <n v="1.3"/>
    <n v="0.78200000000000003"/>
    <n v="703"/>
    <n v="97"/>
    <n v="195"/>
    <n v="154"/>
    <n v="188"/>
    <n v="76.470588235294116"/>
    <n v="60.392156862745097"/>
    <n v="73.725490196078439"/>
    <n v="0.48599999999999999"/>
    <x v="2"/>
    <x v="1"/>
    <n v="10736"/>
    <n v="4.82"/>
    <n v="17.2"/>
    <n v="40.1"/>
    <n v="322206"/>
    <n v="80.599999999999994"/>
    <n v="33.5"/>
    <s v="PBC_Dataset"/>
    <s v="Wright"/>
    <s v="Olympus_BX51"/>
    <n v="100"/>
    <n v="360"/>
    <n v="0.19220000000000001"/>
    <n v="0.92520000000000002"/>
    <n v="0.9798"/>
    <n v="5.4599999999999982E-2"/>
  </r>
  <r>
    <s v="CELL_000159"/>
    <x v="1"/>
    <x v="1"/>
    <s v="Normal_WBC"/>
    <n v="10.130000000000001"/>
    <n v="65.599999999999994"/>
    <n v="0.51700000000000002"/>
    <n v="0.45900000000000002"/>
    <n v="142.9193899782135"/>
    <n v="0.66600000000000004"/>
    <n v="0.375"/>
    <n v="3.31"/>
    <n v="3.4"/>
    <n v="0.79200000000000004"/>
    <n v="372"/>
    <n v="81"/>
    <n v="210"/>
    <n v="183"/>
    <n v="177"/>
    <n v="82.35294117647058"/>
    <n v="71.764705882352942"/>
    <n v="69.411764705882348"/>
    <n v="0.62"/>
    <x v="1"/>
    <x v="1"/>
    <n v="9038"/>
    <n v="4.29"/>
    <n v="10.7"/>
    <n v="31.2"/>
    <n v="288441"/>
    <n v="83.7"/>
    <n v="31.7"/>
    <s v="PBC_Dataset"/>
    <s v="Giemsa"/>
    <s v="Leica_DM2000"/>
    <n v="100"/>
    <n v="256"/>
    <n v="2.06E-2"/>
    <n v="0.89580000000000004"/>
    <n v="0.94579999999999997"/>
    <n v="4.9999999999999933E-2"/>
  </r>
  <r>
    <s v="CELL_003889"/>
    <x v="7"/>
    <x v="1"/>
    <s v="Normal_Platelet"/>
    <n v="3.08"/>
    <n v="0"/>
    <n v="0"/>
    <n v="1"/>
    <n v="0"/>
    <n v="0.68899999999999995"/>
    <n v="0.63300000000000001"/>
    <n v="3.1"/>
    <n v="1"/>
    <n v="0.77800000000000002"/>
    <n v="39"/>
    <n v="21"/>
    <n v="203"/>
    <n v="147"/>
    <n v="161"/>
    <n v="79.607843137254903"/>
    <n v="57.647058823529406"/>
    <n v="63.13725490196078"/>
    <n v="0.48499999999999999"/>
    <x v="1"/>
    <x v="1"/>
    <n v="12507"/>
    <n v="5.12"/>
    <n v="16.2"/>
    <n v="28.5"/>
    <n v="171074"/>
    <n v="84.8"/>
    <n v="34.9"/>
    <s v="CytoData"/>
    <s v="May_Grunwald_Giemsa"/>
    <s v="Leica_DM2000"/>
    <n v="100"/>
    <n v="224"/>
    <n v="6.13E-2"/>
    <n v="0.78600000000000003"/>
    <n v="0.93630000000000002"/>
    <n v="0.15029999999999999"/>
  </r>
  <r>
    <s v="CELL_000903"/>
    <x v="1"/>
    <x v="1"/>
    <s v="Normal_WBC"/>
    <n v="12.23"/>
    <n v="50.9"/>
    <n v="0.56000000000000005"/>
    <n v="0.45700000000000002"/>
    <n v="111.37855579868709"/>
    <n v="0.70899999999999996"/>
    <n v="0.43099999999999999"/>
    <n v="2.35"/>
    <n v="3.6"/>
    <n v="0.90800000000000003"/>
    <n v="454"/>
    <n v="77"/>
    <n v="196"/>
    <n v="186"/>
    <n v="205"/>
    <n v="76.862745098039227"/>
    <n v="72.941176470588232"/>
    <n v="80.392156862745097"/>
    <n v="0.59099999999999997"/>
    <x v="1"/>
    <x v="0"/>
    <n v="5813"/>
    <n v="5.35"/>
    <n v="15.4"/>
    <n v="38.9"/>
    <n v="262562"/>
    <n v="96.3"/>
    <n v="35.5"/>
    <s v="PBC_Dataset"/>
    <s v="May_Grunwald_Giemsa"/>
    <s v="Zeiss_Axio"/>
    <n v="40"/>
    <n v="256"/>
    <n v="7.1499999999999994E-2"/>
    <n v="0.91949999999999998"/>
    <n v="0.96970000000000001"/>
    <n v="5.0200000000000022E-2"/>
  </r>
  <r>
    <s v="CELL_000353"/>
    <x v="1"/>
    <x v="1"/>
    <s v="Normal_WBC"/>
    <n v="9.9600000000000009"/>
    <n v="60.2"/>
    <n v="0.40600000000000003"/>
    <n v="0.43"/>
    <n v="140"/>
    <n v="0.76700000000000002"/>
    <n v="0.374"/>
    <n v="3.22"/>
    <n v="3.6"/>
    <n v="0.69899999999999995"/>
    <n v="420"/>
    <n v="54"/>
    <n v="220"/>
    <n v="151"/>
    <n v="152"/>
    <n v="86.274509803921575"/>
    <n v="59.215686274509807"/>
    <n v="59.607843137254903"/>
    <n v="0.59299999999999997"/>
    <x v="1"/>
    <x v="0"/>
    <n v="5574"/>
    <n v="5.23"/>
    <n v="15.4"/>
    <n v="43.8"/>
    <n v="312049"/>
    <n v="81.7"/>
    <n v="30.1"/>
    <s v="Raabin_WBC"/>
    <s v="May_Grunwald_Giemsa"/>
    <s v="Zeiss_Axio"/>
    <n v="100"/>
    <n v="360"/>
    <n v="0.1024"/>
    <n v="0.89090000000000003"/>
    <n v="0.86980000000000002"/>
    <n v="-2.1100000000000008E-2"/>
  </r>
  <r>
    <s v="CELL_004131"/>
    <x v="8"/>
    <x v="0"/>
    <s v="Leukemia"/>
    <n v="14.37"/>
    <n v="86.4"/>
    <n v="0.34399999999999997"/>
    <n v="0.156"/>
    <n v="553.84615384615392"/>
    <n v="0.77600000000000002"/>
    <n v="0.23799999999999999"/>
    <n v="1.06"/>
    <n v="1"/>
    <n v="0.89300000000000002"/>
    <n v="708"/>
    <n v="91"/>
    <n v="175"/>
    <n v="124"/>
    <n v="198"/>
    <n v="68.627450980392155"/>
    <n v="48.627450980392155"/>
    <n v="77.64705882352942"/>
    <n v="0.76"/>
    <x v="1"/>
    <x v="0"/>
    <n v="9153"/>
    <n v="5.37"/>
    <n v="16.399999999999999"/>
    <n v="48.5"/>
    <n v="316952"/>
    <n v="92.2"/>
    <n v="33.200000000000003"/>
    <s v="CytoData"/>
    <s v="May_Grunwald_Giemsa"/>
    <s v="Olympus_BX51"/>
    <n v="60"/>
    <n v="360"/>
    <n v="0.83960000000000001"/>
    <n v="0.69599999999999995"/>
    <n v="0.71450000000000002"/>
    <n v="1.8500000000000072E-2"/>
  </r>
  <r>
    <s v="CELL_000755"/>
    <x v="1"/>
    <x v="1"/>
    <s v="Normal_WBC"/>
    <n v="12.07"/>
    <n v="55.8"/>
    <n v="0.6"/>
    <n v="0.40500000000000003"/>
    <n v="137.77777777777777"/>
    <n v="0.93500000000000005"/>
    <n v="0.48699999999999999"/>
    <n v="2.93"/>
    <n v="2.8"/>
    <n v="0.81599999999999995"/>
    <n v="429"/>
    <n v="80"/>
    <n v="192"/>
    <n v="164"/>
    <n v="162"/>
    <n v="75.294117647058826"/>
    <n v="64.313725490196077"/>
    <n v="63.529411764705877"/>
    <n v="0.68100000000000005"/>
    <x v="1"/>
    <x v="0"/>
    <n v="6731"/>
    <n v="5.44"/>
    <n v="15.6"/>
    <n v="44"/>
    <n v="159939"/>
    <n v="105.1"/>
    <n v="32.1"/>
    <s v="PBC_Dataset"/>
    <s v="May_Grunwald_Giemsa"/>
    <s v="Zeiss_Axio"/>
    <n v="100"/>
    <n v="224"/>
    <n v="5.4100000000000002E-2"/>
    <n v="0.86109999999999998"/>
    <n v="1"/>
    <n v="0.13890000000000002"/>
  </r>
  <r>
    <s v="CELL_002972"/>
    <x v="2"/>
    <x v="1"/>
    <s v="Normal_RBC"/>
    <n v="8.0299999999999994"/>
    <n v="0"/>
    <n v="0"/>
    <n v="1"/>
    <n v="0"/>
    <n v="0.86699999999999999"/>
    <n v="0.14399999999999999"/>
    <n v="0.48"/>
    <n v="1"/>
    <n v="0.98199999999999998"/>
    <n v="192"/>
    <n v="43"/>
    <n v="244"/>
    <n v="136"/>
    <n v="137"/>
    <n v="95.686274509803923"/>
    <n v="53.333333333333336"/>
    <n v="53.725490196078432"/>
    <n v="0.48299999999999998"/>
    <x v="2"/>
    <x v="0"/>
    <n v="8315"/>
    <n v="3.31"/>
    <n v="12.2"/>
    <n v="39.799999999999997"/>
    <n v="111062"/>
    <n v="85.2"/>
    <n v="31.1"/>
    <s v="CytoData"/>
    <s v="Giemsa"/>
    <s v="Olympus_BX51"/>
    <n v="100"/>
    <n v="512"/>
    <n v="0.13750000000000001"/>
    <n v="0.87729999999999997"/>
    <n v="1"/>
    <n v="0.12270000000000003"/>
  </r>
  <r>
    <s v="CELL_005851"/>
    <x v="18"/>
    <x v="0"/>
    <s v="Artefact"/>
    <n v="2.98"/>
    <n v="15.8"/>
    <n v="0.54500000000000004"/>
    <n v="0.78100000000000003"/>
    <n v="20.230473751600513"/>
    <n v="0.40200000000000002"/>
    <n v="0.64"/>
    <n v="2.33"/>
    <n v="1.2"/>
    <n v="0.57099999999999995"/>
    <n v="220"/>
    <n v="64"/>
    <n v="186"/>
    <n v="188"/>
    <n v="206"/>
    <n v="72.941176470588232"/>
    <n v="73.725490196078439"/>
    <n v="80.784313725490193"/>
    <n v="0.66300000000000003"/>
    <x v="1"/>
    <x v="1"/>
    <n v="4674"/>
    <n v="4.2"/>
    <n v="13"/>
    <n v="43.9"/>
    <n v="317042"/>
    <n v="104.3"/>
    <n v="34.5"/>
    <s v="CytoData"/>
    <s v="May_Grunwald_Giemsa"/>
    <s v="Zeiss_Axio"/>
    <n v="60"/>
    <n v="512"/>
    <n v="0.79830000000000001"/>
    <n v="0.89249999999999996"/>
    <n v="0.79459999999999997"/>
    <n v="-9.7899999999999987E-2"/>
  </r>
  <r>
    <s v="CELL_002921"/>
    <x v="2"/>
    <x v="1"/>
    <s v="Normal_RBC"/>
    <n v="7.88"/>
    <n v="0"/>
    <n v="0"/>
    <n v="1"/>
    <n v="0"/>
    <n v="0.91200000000000003"/>
    <n v="0.158"/>
    <n v="0.4"/>
    <n v="1"/>
    <n v="0.94399999999999995"/>
    <n v="156"/>
    <n v="37"/>
    <n v="244"/>
    <n v="139"/>
    <n v="131"/>
    <n v="95.686274509803923"/>
    <n v="54.509803921568626"/>
    <n v="51.372549019607838"/>
    <n v="0.50700000000000001"/>
    <x v="0"/>
    <x v="0"/>
    <n v="6974"/>
    <n v="5.0999999999999996"/>
    <n v="10.4"/>
    <n v="40.6"/>
    <n v="245254"/>
    <n v="87.8"/>
    <n v="31.8"/>
    <s v="PBC_Dataset"/>
    <s v="Wright"/>
    <s v="Zeiss_Axio"/>
    <n v="100"/>
    <n v="512"/>
    <n v="0.12989999999999999"/>
    <n v="0.86280000000000001"/>
    <n v="0.96160000000000001"/>
    <n v="9.8799999999999999E-2"/>
  </r>
  <r>
    <s v="CELL_000312"/>
    <x v="1"/>
    <x v="1"/>
    <s v="Normal_WBC"/>
    <n v="8.94"/>
    <n v="56.9"/>
    <n v="0.59299999999999997"/>
    <n v="0.54600000000000004"/>
    <n v="104.2124542124542"/>
    <n v="0.73299999999999998"/>
    <n v="0.31"/>
    <n v="1.86"/>
    <n v="3.3"/>
    <n v="0.86499999999999999"/>
    <n v="389"/>
    <n v="89"/>
    <n v="206"/>
    <n v="162"/>
    <n v="164"/>
    <n v="80.784313725490193"/>
    <n v="63.529411764705877"/>
    <n v="64.313725490196077"/>
    <n v="0.67"/>
    <x v="0"/>
    <x v="0"/>
    <n v="2051"/>
    <n v="4.97"/>
    <n v="12"/>
    <n v="42.2"/>
    <n v="116023"/>
    <n v="90.1"/>
    <n v="34.5"/>
    <s v="PBC_Dataset"/>
    <s v="Giemsa"/>
    <s v="Zeiss_Axio"/>
    <n v="40"/>
    <n v="360"/>
    <n v="0.1038"/>
    <n v="0.93359999999999999"/>
    <n v="0.8397"/>
    <n v="-9.3899999999999983E-2"/>
  </r>
  <r>
    <s v="CELL_000662"/>
    <x v="1"/>
    <x v="1"/>
    <s v="Normal_WBC"/>
    <n v="10.119999999999999"/>
    <n v="56.6"/>
    <n v="0.496"/>
    <n v="0.36599999999999999"/>
    <n v="154.64480874316939"/>
    <n v="0.755"/>
    <n v="0.308"/>
    <n v="3.66"/>
    <n v="3.8"/>
    <n v="0.76200000000000001"/>
    <n v="383"/>
    <n v="68"/>
    <n v="208"/>
    <n v="175"/>
    <n v="195"/>
    <n v="81.568627450980387"/>
    <n v="68.627450980392155"/>
    <n v="76.470588235294116"/>
    <n v="0.65400000000000003"/>
    <x v="1"/>
    <x v="0"/>
    <n v="6348"/>
    <n v="5.63"/>
    <n v="16.600000000000001"/>
    <n v="45.9"/>
    <n v="323357"/>
    <n v="81.8"/>
    <n v="34.6"/>
    <s v="CytoData"/>
    <s v="May_Grunwald_Giemsa"/>
    <s v="Olympus_BX51"/>
    <n v="60"/>
    <n v="360"/>
    <n v="6.7199999999999996E-2"/>
    <n v="0.89270000000000005"/>
    <n v="0.98629999999999995"/>
    <n v="9.3599999999999905E-2"/>
  </r>
  <r>
    <s v="CELL_001990"/>
    <x v="4"/>
    <x v="1"/>
    <s v="Normal_WBC"/>
    <n v="15.47"/>
    <n v="62.4"/>
    <n v="0.39200000000000002"/>
    <n v="0.34399999999999997"/>
    <n v="181.39534883720933"/>
    <n v="0.58699999999999997"/>
    <n v="0.41599999999999998"/>
    <n v="1.92"/>
    <n v="1.5"/>
    <n v="0.76500000000000001"/>
    <n v="622"/>
    <n v="111"/>
    <n v="211"/>
    <n v="147"/>
    <n v="172"/>
    <n v="82.745098039215677"/>
    <n v="57.647058823529406"/>
    <n v="67.450980392156865"/>
    <n v="0.52"/>
    <x v="0"/>
    <x v="0"/>
    <n v="6660"/>
    <n v="4.13"/>
    <n v="12.6"/>
    <n v="42.9"/>
    <n v="249712"/>
    <n v="93.3"/>
    <n v="34.700000000000003"/>
    <s v="CytoData"/>
    <s v="Giemsa"/>
    <s v="Zeiss_Axio"/>
    <n v="100"/>
    <n v="512"/>
    <n v="4.9799999999999997E-2"/>
    <n v="0.84240000000000004"/>
    <n v="0.8679"/>
    <n v="2.5499999999999967E-2"/>
  </r>
  <r>
    <s v="CELL_003666"/>
    <x v="2"/>
    <x v="1"/>
    <s v="Normal_RBC"/>
    <n v="7.76"/>
    <n v="0"/>
    <n v="0"/>
    <n v="1"/>
    <n v="0"/>
    <n v="0.93799999999999994"/>
    <n v="0.14199999999999999"/>
    <n v="0.53"/>
    <n v="1"/>
    <n v="0.94499999999999995"/>
    <n v="180"/>
    <n v="51"/>
    <n v="241"/>
    <n v="129"/>
    <n v="116"/>
    <n v="94.509803921568619"/>
    <n v="50.588235294117645"/>
    <n v="45.490196078431374"/>
    <n v="0.443"/>
    <x v="2"/>
    <x v="1"/>
    <n v="10539"/>
    <n v="5.27"/>
    <n v="14.5"/>
    <n v="40.799999999999997"/>
    <n v="250236"/>
    <n v="101.4"/>
    <n v="33.700000000000003"/>
    <s v="PBC_Dataset"/>
    <s v="Giemsa"/>
    <s v="Olympus_BX51"/>
    <n v="100"/>
    <n v="224"/>
    <n v="0.1346"/>
    <n v="0.87150000000000005"/>
    <n v="0.99199999999999999"/>
    <n v="0.12049999999999994"/>
  </r>
  <r>
    <s v="CELL_000307"/>
    <x v="1"/>
    <x v="1"/>
    <s v="Normal_WBC"/>
    <n v="14.68"/>
    <n v="59"/>
    <n v="0.748"/>
    <n v="0.42"/>
    <n v="140.47619047619048"/>
    <n v="0.77500000000000002"/>
    <n v="0.27300000000000002"/>
    <n v="2.8"/>
    <n v="4.5999999999999996"/>
    <n v="0.79400000000000004"/>
    <n v="515"/>
    <n v="62"/>
    <n v="194"/>
    <n v="154"/>
    <n v="184"/>
    <n v="76.078431372549019"/>
    <n v="60.392156862745097"/>
    <n v="72.156862745098039"/>
    <n v="0.71499999999999997"/>
    <x v="1"/>
    <x v="0"/>
    <n v="8126"/>
    <n v="4.04"/>
    <n v="15.4"/>
    <n v="42.2"/>
    <n v="251501"/>
    <n v="84.6"/>
    <n v="34.700000000000003"/>
    <s v="Raabin_WBC"/>
    <s v="May_Grunwald_Giemsa"/>
    <s v="Zeiss_Axio"/>
    <n v="100"/>
    <n v="360"/>
    <n v="4.5900000000000003E-2"/>
    <n v="0.9244"/>
    <n v="0.78549999999999998"/>
    <n v="-0.13890000000000002"/>
  </r>
  <r>
    <s v="CELL_002336"/>
    <x v="4"/>
    <x v="1"/>
    <s v="Normal_WBC"/>
    <n v="16.329999999999998"/>
    <n v="71.900000000000006"/>
    <n v="0.48899999999999999"/>
    <n v="0.307"/>
    <n v="234.20195439739416"/>
    <n v="0.80800000000000005"/>
    <n v="0.44"/>
    <n v="2.27"/>
    <n v="1"/>
    <n v="0.81699999999999995"/>
    <n v="762"/>
    <n v="91"/>
    <n v="190"/>
    <n v="172"/>
    <n v="181"/>
    <n v="74.509803921568633"/>
    <n v="67.450980392156865"/>
    <n v="70.980392156862749"/>
    <n v="0.73"/>
    <x v="1"/>
    <x v="1"/>
    <n v="5501"/>
    <n v="4.6900000000000004"/>
    <n v="13.3"/>
    <n v="39.9"/>
    <n v="336008"/>
    <n v="100.1"/>
    <n v="34.200000000000003"/>
    <s v="PBC_Dataset"/>
    <s v="Wright"/>
    <s v="Olympus_BX51"/>
    <n v="60"/>
    <n v="256"/>
    <n v="0.1212"/>
    <n v="0.91749999999999998"/>
    <n v="0.98040000000000005"/>
    <n v="6.2900000000000067E-2"/>
  </r>
  <r>
    <s v="CELL_002357"/>
    <x v="10"/>
    <x v="1"/>
    <s v="Normal_WBC"/>
    <n v="13.34"/>
    <n v="49.4"/>
    <n v="0.59"/>
    <n v="0.442"/>
    <n v="111.76470588235294"/>
    <n v="0.77900000000000003"/>
    <n v="0.55500000000000005"/>
    <n v="4.72"/>
    <n v="2.1"/>
    <n v="0.753"/>
    <n v="440"/>
    <n v="65"/>
    <n v="213"/>
    <n v="143"/>
    <n v="163"/>
    <n v="83.529411764705884"/>
    <n v="56.078431372549019"/>
    <n v="63.921568627450974"/>
    <n v="0.56000000000000005"/>
    <x v="1"/>
    <x v="1"/>
    <n v="9989"/>
    <n v="5.88"/>
    <n v="13.4"/>
    <n v="38.9"/>
    <n v="143247"/>
    <n v="77.599999999999994"/>
    <n v="32.5"/>
    <s v="PBC_Dataset"/>
    <s v="Wright"/>
    <s v="Olympus_BX51"/>
    <n v="100"/>
    <n v="360"/>
    <n v="8.6199999999999999E-2"/>
    <n v="0.93910000000000005"/>
    <n v="0.93810000000000004"/>
    <n v="-1.0000000000000009E-3"/>
  </r>
  <r>
    <s v="CELL_003703"/>
    <x v="7"/>
    <x v="1"/>
    <s v="Normal_Platelet"/>
    <n v="2.97"/>
    <n v="0"/>
    <n v="0"/>
    <n v="1"/>
    <n v="0"/>
    <n v="0.73699999999999999"/>
    <n v="0.505"/>
    <n v="2.59"/>
    <n v="1"/>
    <n v="0.88600000000000001"/>
    <n v="31"/>
    <n v="18"/>
    <n v="234"/>
    <n v="166"/>
    <n v="177"/>
    <n v="91.764705882352942"/>
    <n v="65.098039215686271"/>
    <n v="69.411764705882348"/>
    <n v="0.52100000000000002"/>
    <x v="0"/>
    <x v="0"/>
    <n v="4891"/>
    <n v="5.84"/>
    <n v="14.1"/>
    <n v="51.6"/>
    <n v="247741"/>
    <n v="93.1"/>
    <n v="34.799999999999997"/>
    <s v="PBC_Dataset"/>
    <s v="Giemsa"/>
    <s v="Zeiss_Axio"/>
    <n v="100"/>
    <n v="360"/>
    <n v="1.7500000000000002E-2"/>
    <n v="0.85780000000000001"/>
    <n v="0.89459999999999995"/>
    <n v="3.6799999999999944E-2"/>
  </r>
  <r>
    <s v="CELL_003805"/>
    <x v="7"/>
    <x v="1"/>
    <s v="Normal_Platelet"/>
    <n v="2.79"/>
    <n v="0"/>
    <n v="0"/>
    <n v="1"/>
    <n v="0"/>
    <n v="0.81799999999999995"/>
    <n v="0.51900000000000002"/>
    <n v="2.54"/>
    <n v="1"/>
    <n v="0.89600000000000002"/>
    <n v="29"/>
    <n v="12"/>
    <n v="215"/>
    <n v="155"/>
    <n v="178"/>
    <n v="84.313725490196077"/>
    <n v="60.784313725490193"/>
    <n v="69.803921568627445"/>
    <n v="0.52100000000000002"/>
    <x v="2"/>
    <x v="1"/>
    <n v="9570"/>
    <n v="4.0999999999999996"/>
    <n v="13.2"/>
    <n v="46.6"/>
    <n v="214559"/>
    <n v="96.9"/>
    <n v="33.5"/>
    <s v="PBC_Dataset"/>
    <s v="Giemsa"/>
    <s v="Leica_DM2000"/>
    <n v="100"/>
    <n v="360"/>
    <n v="4.0500000000000001E-2"/>
    <n v="1"/>
    <n v="0.81379999999999997"/>
    <n v="-0.18620000000000003"/>
  </r>
  <r>
    <s v="CELL_001928"/>
    <x v="5"/>
    <x v="1"/>
    <s v="Normal_WBC"/>
    <n v="10.9"/>
    <n v="67.099999999999994"/>
    <n v="0.86099999999999999"/>
    <n v="0.193"/>
    <n v="347.66839378238336"/>
    <n v="0.90900000000000003"/>
    <n v="0.223"/>
    <n v="1.48"/>
    <n v="1"/>
    <n v="0.85299999999999998"/>
    <n v="221"/>
    <n v="56"/>
    <n v="207"/>
    <n v="170"/>
    <n v="186"/>
    <n v="81.17647058823529"/>
    <n v="66.666666666666657"/>
    <n v="72.941176470588232"/>
    <n v="0.58699999999999997"/>
    <x v="0"/>
    <x v="0"/>
    <n v="8077"/>
    <n v="5.31"/>
    <n v="16"/>
    <n v="32.9"/>
    <n v="284189"/>
    <n v="95.9"/>
    <n v="34.4"/>
    <s v="Raabin_WBC"/>
    <s v="May_Grunwald_Giemsa"/>
    <s v="Zeiss_Axio"/>
    <n v="100"/>
    <n v="256"/>
    <n v="0"/>
    <n v="0.90010000000000001"/>
    <n v="1"/>
    <n v="9.9899999999999989E-2"/>
  </r>
  <r>
    <s v="CELL_003428"/>
    <x v="2"/>
    <x v="1"/>
    <s v="Normal_RBC"/>
    <n v="7.12"/>
    <n v="0"/>
    <n v="0"/>
    <n v="1"/>
    <n v="0"/>
    <n v="0.88600000000000001"/>
    <n v="4.7E-2"/>
    <n v="0.75"/>
    <n v="1"/>
    <n v="0.97399999999999998"/>
    <n v="208"/>
    <n v="50"/>
    <n v="230"/>
    <n v="129"/>
    <n v="146"/>
    <n v="90.196078431372555"/>
    <n v="50.588235294117645"/>
    <n v="57.254901960784309"/>
    <n v="0.61399999999999999"/>
    <x v="1"/>
    <x v="0"/>
    <n v="2137"/>
    <n v="5.93"/>
    <n v="13.1"/>
    <n v="33.4"/>
    <n v="175574"/>
    <n v="83.6"/>
    <n v="30.9"/>
    <s v="PBC_Dataset"/>
    <s v="Wright"/>
    <s v="Olympus_BX51"/>
    <n v="60"/>
    <n v="512"/>
    <n v="8.14E-2"/>
    <n v="0.95169999999999999"/>
    <n v="0.99719999999999998"/>
    <n v="4.5499999999999985E-2"/>
  </r>
  <r>
    <s v="CELL_000750"/>
    <x v="1"/>
    <x v="1"/>
    <s v="Normal_WBC"/>
    <n v="9.65"/>
    <n v="57.7"/>
    <n v="0.55800000000000005"/>
    <n v="0.39600000000000002"/>
    <n v="145.7070707070707"/>
    <n v="0.68600000000000005"/>
    <n v="0.503"/>
    <n v="3.82"/>
    <n v="3.9"/>
    <n v="0.78600000000000003"/>
    <n v="294"/>
    <n v="78"/>
    <n v="215"/>
    <n v="154"/>
    <n v="201"/>
    <n v="84.313725490196077"/>
    <n v="60.392156862745097"/>
    <n v="78.82352941176471"/>
    <n v="0.70899999999999996"/>
    <x v="0"/>
    <x v="0"/>
    <n v="7440"/>
    <n v="4"/>
    <n v="13.9"/>
    <n v="41.9"/>
    <n v="240188"/>
    <n v="101.4"/>
    <n v="34.200000000000003"/>
    <s v="Raabin_WBC"/>
    <s v="Wright"/>
    <s v="Zeiss_Axio"/>
    <n v="60"/>
    <n v="256"/>
    <n v="2.01E-2"/>
    <n v="0.86070000000000002"/>
    <n v="0.9607"/>
    <n v="9.9999999999999978E-2"/>
  </r>
  <r>
    <s v="CELL_003639"/>
    <x v="2"/>
    <x v="1"/>
    <s v="Normal_RBC"/>
    <n v="7.92"/>
    <n v="0"/>
    <n v="0"/>
    <n v="1"/>
    <n v="0"/>
    <n v="0.90200000000000002"/>
    <n v="0.14599999999999999"/>
    <n v="0.6"/>
    <n v="1"/>
    <n v="0.97399999999999998"/>
    <n v="188"/>
    <n v="50"/>
    <n v="226"/>
    <n v="118"/>
    <n v="123"/>
    <n v="88.627450980392155"/>
    <n v="46.274509803921568"/>
    <n v="48.235294117647058"/>
    <n v="0.53100000000000003"/>
    <x v="1"/>
    <x v="0"/>
    <n v="6321"/>
    <n v="4.8099999999999996"/>
    <n v="15.3"/>
    <n v="45.1"/>
    <n v="187755"/>
    <n v="99"/>
    <n v="33"/>
    <s v="PBC_Dataset"/>
    <s v="May_Grunwald_Giemsa"/>
    <s v="Olympus_BX51"/>
    <n v="100"/>
    <n v="360"/>
    <n v="0.1245"/>
    <n v="0.93779999999999997"/>
    <n v="0.85980000000000001"/>
    <n v="-7.7999999999999958E-2"/>
  </r>
  <r>
    <s v="CELL_005543"/>
    <x v="11"/>
    <x v="0"/>
    <s v="Infection"/>
    <n v="13.73"/>
    <n v="56"/>
    <n v="0.61799999999999999"/>
    <n v="0.32800000000000001"/>
    <n v="170.73170731707316"/>
    <n v="0.72"/>
    <n v="0.41099999999999998"/>
    <n v="5"/>
    <n v="2.6"/>
    <n v="0.92900000000000005"/>
    <n v="446"/>
    <n v="73"/>
    <n v="209"/>
    <n v="150"/>
    <n v="174"/>
    <n v="81.960784313725483"/>
    <n v="58.82352941176471"/>
    <n v="68.235294117647058"/>
    <n v="0.56499999999999995"/>
    <x v="0"/>
    <x v="1"/>
    <n v="9037"/>
    <n v="5.39"/>
    <n v="13.5"/>
    <n v="31.6"/>
    <n v="310777"/>
    <n v="74.7"/>
    <n v="32.700000000000003"/>
    <s v="Raabin_WBC"/>
    <s v="Giemsa"/>
    <s v="Leica_DM2000"/>
    <n v="60"/>
    <n v="360"/>
    <n v="0.85740000000000005"/>
    <n v="0.75719999999999998"/>
    <n v="0.78649999999999998"/>
    <n v="2.9299999999999993E-2"/>
  </r>
  <r>
    <s v="CELL_001267"/>
    <x v="5"/>
    <x v="1"/>
    <s v="Normal_WBC"/>
    <n v="9.1300000000000008"/>
    <n v="86.5"/>
    <n v="0.77900000000000003"/>
    <n v="0.30599999999999999"/>
    <n v="282.67973856209153"/>
    <n v="0.83299999999999996"/>
    <n v="0.14099999999999999"/>
    <n v="0.68"/>
    <n v="1"/>
    <n v="0.84499999999999997"/>
    <n v="288"/>
    <n v="63"/>
    <n v="200"/>
    <n v="138"/>
    <n v="189"/>
    <n v="78.431372549019613"/>
    <n v="54.117647058823529"/>
    <n v="74.117647058823536"/>
    <n v="0.77"/>
    <x v="0"/>
    <x v="1"/>
    <n v="6145"/>
    <n v="5.0199999999999996"/>
    <n v="10.3"/>
    <n v="45.5"/>
    <n v="277419"/>
    <n v="88"/>
    <n v="30.3"/>
    <s v="Raabin_WBC"/>
    <s v="Wright"/>
    <s v="Leica_DM2000"/>
    <n v="40"/>
    <n v="512"/>
    <n v="9.9599999999999994E-2"/>
    <n v="0.90580000000000005"/>
    <n v="0.97540000000000004"/>
    <n v="6.9599999999999995E-2"/>
  </r>
  <r>
    <s v="CELL_004462"/>
    <x v="16"/>
    <x v="0"/>
    <s v="Anemia"/>
    <n v="8.09"/>
    <n v="0"/>
    <n v="0"/>
    <n v="1"/>
    <n v="0"/>
    <n v="0.54200000000000004"/>
    <n v="0.81899999999999995"/>
    <n v="0.36"/>
    <n v="1"/>
    <n v="0.93200000000000005"/>
    <n v="206"/>
    <n v="51"/>
    <n v="205"/>
    <n v="116"/>
    <n v="129"/>
    <n v="80.392156862745097"/>
    <n v="45.490196078431374"/>
    <n v="50.588235294117645"/>
    <n v="0.46400000000000002"/>
    <x v="0"/>
    <x v="1"/>
    <n v="6949"/>
    <n v="3.93"/>
    <n v="13.7"/>
    <n v="32.9"/>
    <n v="286721"/>
    <n v="81.2"/>
    <n v="35.1"/>
    <s v="Raabin_WBC"/>
    <s v="Wright"/>
    <s v="Olympus_BX51"/>
    <n v="60"/>
    <n v="512"/>
    <n v="0.79339999999999999"/>
    <n v="0.80769999999999997"/>
    <n v="0.84719999999999995"/>
    <n v="3.949999999999998E-2"/>
  </r>
  <r>
    <s v="CELL_005197"/>
    <x v="14"/>
    <x v="0"/>
    <s v="Anemia"/>
    <n v="7.47"/>
    <n v="0"/>
    <n v="0"/>
    <n v="1"/>
    <n v="0"/>
    <n v="0.82899999999999996"/>
    <n v="0.15"/>
    <n v="0.38"/>
    <n v="1"/>
    <n v="0.91300000000000003"/>
    <n v="207"/>
    <n v="54"/>
    <n v="235"/>
    <n v="127"/>
    <n v="137"/>
    <n v="92.156862745098039"/>
    <n v="49.803921568627452"/>
    <n v="53.725490196078432"/>
    <n v="0.40200000000000002"/>
    <x v="2"/>
    <x v="1"/>
    <n v="3747"/>
    <n v="4.82"/>
    <n v="16.600000000000001"/>
    <n v="40.799999999999997"/>
    <n v="325426"/>
    <n v="100.2"/>
    <n v="33.200000000000003"/>
    <s v="PBC_Dataset"/>
    <s v="May_Grunwald_Giemsa"/>
    <s v="Leica_DM2000"/>
    <n v="60"/>
    <n v="360"/>
    <n v="0.79200000000000004"/>
    <n v="0.89600000000000002"/>
    <n v="0.72799999999999998"/>
    <n v="-0.16800000000000004"/>
  </r>
  <r>
    <s v="CELL_003596"/>
    <x v="2"/>
    <x v="1"/>
    <s v="Normal_RBC"/>
    <n v="7.44"/>
    <n v="0"/>
    <n v="0"/>
    <n v="1"/>
    <n v="0"/>
    <n v="0.85699999999999998"/>
    <n v="0.16600000000000001"/>
    <n v="0.15"/>
    <n v="1"/>
    <n v="0.871"/>
    <n v="191"/>
    <n v="49"/>
    <n v="242"/>
    <n v="124"/>
    <n v="136"/>
    <n v="94.901960784313715"/>
    <n v="48.627450980392155"/>
    <n v="53.333333333333336"/>
    <n v="0.41599999999999998"/>
    <x v="1"/>
    <x v="1"/>
    <n v="7733"/>
    <n v="3.89"/>
    <n v="12.4"/>
    <n v="35.6"/>
    <n v="200455"/>
    <n v="94.2"/>
    <n v="32"/>
    <s v="Raabin_WBC"/>
    <s v="Giemsa"/>
    <s v="Zeiss_Axio"/>
    <n v="100"/>
    <n v="360"/>
    <n v="0.1019"/>
    <n v="0.7843"/>
    <n v="0.9224"/>
    <n v="0.1381"/>
  </r>
  <r>
    <s v="CELL_002135"/>
    <x v="4"/>
    <x v="1"/>
    <s v="Normal_WBC"/>
    <n v="16.84"/>
    <n v="57.6"/>
    <n v="0.57099999999999995"/>
    <n v="0.45600000000000002"/>
    <n v="126.31578947368421"/>
    <n v="0.73"/>
    <n v="0.50800000000000001"/>
    <n v="2.8"/>
    <n v="1.4"/>
    <n v="0.752"/>
    <n v="698"/>
    <n v="108"/>
    <n v="184"/>
    <n v="154"/>
    <n v="188"/>
    <n v="72.156862745098039"/>
    <n v="60.392156862745097"/>
    <n v="73.725490196078439"/>
    <n v="0.66600000000000004"/>
    <x v="1"/>
    <x v="1"/>
    <n v="4086"/>
    <n v="5.75"/>
    <n v="11.7"/>
    <n v="41.4"/>
    <n v="324212"/>
    <n v="96.3"/>
    <n v="35.9"/>
    <s v="Raabin_WBC"/>
    <s v="May_Grunwald_Giemsa"/>
    <s v="Leica_DM2000"/>
    <n v="60"/>
    <n v="224"/>
    <n v="0.1212"/>
    <n v="0.9194"/>
    <n v="0.96060000000000001"/>
    <n v="4.1200000000000014E-2"/>
  </r>
  <r>
    <s v="CELL_004110"/>
    <x v="8"/>
    <x v="0"/>
    <s v="Leukemia"/>
    <n v="16.12"/>
    <n v="81.3"/>
    <n v="0.34200000000000003"/>
    <n v="0.13400000000000001"/>
    <n v="606.71641791044772"/>
    <n v="0.88800000000000001"/>
    <n v="0.32500000000000001"/>
    <n v="1.04"/>
    <n v="1"/>
    <n v="0.89700000000000002"/>
    <n v="641"/>
    <n v="97"/>
    <n v="166"/>
    <n v="149"/>
    <n v="212"/>
    <n v="65.098039215686271"/>
    <n v="58.431372549019613"/>
    <n v="83.137254901960787"/>
    <n v="0.73299999999999998"/>
    <x v="0"/>
    <x v="0"/>
    <n v="7555"/>
    <n v="3.83"/>
    <n v="14.3"/>
    <n v="44.8"/>
    <n v="282421"/>
    <n v="81.8"/>
    <n v="31.3"/>
    <s v="CytoData"/>
    <s v="Giemsa"/>
    <s v="Olympus_BX51"/>
    <n v="100"/>
    <n v="512"/>
    <n v="0.99870000000000003"/>
    <n v="0.68159999999999998"/>
    <n v="0.73219999999999996"/>
    <n v="5.0599999999999978E-2"/>
  </r>
  <r>
    <s v="CELL_000515"/>
    <x v="1"/>
    <x v="1"/>
    <s v="Normal_WBC"/>
    <n v="11.96"/>
    <n v="60.3"/>
    <n v="0.46400000000000002"/>
    <n v="0.49"/>
    <n v="123.06122448979592"/>
    <n v="0.78100000000000003"/>
    <n v="0.40200000000000002"/>
    <n v="3.68"/>
    <n v="2.7"/>
    <n v="0.86099999999999999"/>
    <n v="391"/>
    <n v="80"/>
    <n v="215"/>
    <n v="156"/>
    <n v="176"/>
    <n v="84.313725490196077"/>
    <n v="61.176470588235297"/>
    <n v="69.019607843137251"/>
    <n v="0.70799999999999996"/>
    <x v="2"/>
    <x v="0"/>
    <n v="10152"/>
    <n v="4.8899999999999997"/>
    <n v="12.6"/>
    <n v="45.6"/>
    <n v="268297"/>
    <n v="84.2"/>
    <n v="31.8"/>
    <s v="PBC_Dataset"/>
    <s v="Giemsa"/>
    <s v="Olympus_BX51"/>
    <n v="60"/>
    <n v="360"/>
    <n v="7.9100000000000004E-2"/>
    <n v="0.93500000000000005"/>
    <n v="0.94320000000000004"/>
    <n v="8.1999999999999851E-3"/>
  </r>
  <r>
    <s v="CELL_005257"/>
    <x v="0"/>
    <x v="0"/>
    <s v="Infection"/>
    <n v="12.56"/>
    <n v="56.9"/>
    <n v="0.55700000000000005"/>
    <n v="0.50700000000000001"/>
    <n v="112.22879684418146"/>
    <n v="0.68100000000000005"/>
    <n v="0.29299999999999998"/>
    <n v="2.79"/>
    <n v="5.4"/>
    <n v="0.81100000000000005"/>
    <n v="543"/>
    <n v="88"/>
    <n v="213"/>
    <n v="154"/>
    <n v="187"/>
    <n v="83.529411764705884"/>
    <n v="60.392156862745097"/>
    <n v="73.333333333333329"/>
    <n v="0.625"/>
    <x v="1"/>
    <x v="0"/>
    <n v="6290"/>
    <n v="4.2699999999999996"/>
    <n v="17.100000000000001"/>
    <n v="49.1"/>
    <n v="203798"/>
    <n v="83.7"/>
    <n v="36.1"/>
    <s v="CytoData"/>
    <s v="Wright"/>
    <s v="Leica_DM2000"/>
    <n v="100"/>
    <n v="360"/>
    <n v="0.91049999999999998"/>
    <n v="0.72699999999999998"/>
    <n v="0.63109999999999999"/>
    <n v="-9.5899999999999985E-2"/>
  </r>
  <r>
    <s v="CELL_000410"/>
    <x v="1"/>
    <x v="1"/>
    <s v="Normal_WBC"/>
    <n v="13.62"/>
    <n v="54.5"/>
    <n v="0.71799999999999997"/>
    <n v="0.34399999999999997"/>
    <n v="158.43023255813955"/>
    <n v="0.80500000000000005"/>
    <n v="0.316"/>
    <n v="2.25"/>
    <n v="3.4"/>
    <n v="0.747"/>
    <n v="411"/>
    <n v="72"/>
    <n v="226"/>
    <n v="137"/>
    <n v="198"/>
    <n v="88.627450980392155"/>
    <n v="53.725490196078432"/>
    <n v="77.64705882352942"/>
    <n v="0.65700000000000003"/>
    <x v="0"/>
    <x v="1"/>
    <n v="9572"/>
    <n v="5.78"/>
    <n v="11.3"/>
    <n v="38.6"/>
    <n v="320121"/>
    <n v="92.9"/>
    <n v="30.5"/>
    <s v="PBC_Dataset"/>
    <s v="Wright"/>
    <s v="Olympus_BX51"/>
    <n v="100"/>
    <n v="256"/>
    <n v="0.1244"/>
    <n v="0.92920000000000003"/>
    <n v="0.92049999999999998"/>
    <n v="-8.700000000000041E-3"/>
  </r>
  <r>
    <s v="CELL_004388"/>
    <x v="13"/>
    <x v="0"/>
    <s v="Leukemia"/>
    <n v="12.98"/>
    <n v="79.5"/>
    <n v="0.50700000000000001"/>
    <n v="0.25800000000000001"/>
    <n v="308.1395348837209"/>
    <n v="0.92900000000000005"/>
    <n v="0.16800000000000001"/>
    <n v="0.96"/>
    <n v="1"/>
    <n v="0.83699999999999997"/>
    <n v="455"/>
    <n v="84"/>
    <n v="219"/>
    <n v="180"/>
    <n v="182"/>
    <n v="85.882352941176464"/>
    <n v="70.588235294117652"/>
    <n v="71.372549019607845"/>
    <n v="0.47"/>
    <x v="1"/>
    <x v="1"/>
    <n v="7968"/>
    <n v="5.07"/>
    <n v="11.9"/>
    <n v="49.7"/>
    <n v="303944"/>
    <n v="96.8"/>
    <n v="33.799999999999997"/>
    <s v="Raabin_WBC"/>
    <s v="Wright"/>
    <s v="Leica_DM2000"/>
    <n v="40"/>
    <n v="512"/>
    <n v="0.87419999999999998"/>
    <n v="0.65490000000000004"/>
    <n v="0.61050000000000004"/>
    <n v="-4.4399999999999995E-2"/>
  </r>
  <r>
    <s v="CELL_005856"/>
    <x v="18"/>
    <x v="0"/>
    <s v="Artefact"/>
    <n v="6.65"/>
    <n v="0.8"/>
    <n v="0.17799999999999999"/>
    <n v="0.83599999999999997"/>
    <n v="0.95693779904306231"/>
    <n v="0.434"/>
    <n v="0.59"/>
    <n v="2.83"/>
    <n v="1"/>
    <n v="0.70699999999999996"/>
    <n v="184"/>
    <n v="50"/>
    <n v="248"/>
    <n v="98"/>
    <n v="193"/>
    <n v="97.254901960784309"/>
    <n v="38.431372549019613"/>
    <n v="75.686274509803923"/>
    <n v="0.79"/>
    <x v="2"/>
    <x v="1"/>
    <n v="9007"/>
    <n v="5.18"/>
    <n v="12.5"/>
    <n v="44.8"/>
    <n v="288851"/>
    <n v="96"/>
    <n v="33.299999999999997"/>
    <s v="PBC_Dataset"/>
    <s v="May_Grunwald_Giemsa"/>
    <s v="Olympus_BX51"/>
    <n v="100"/>
    <n v="360"/>
    <n v="0.75049999999999994"/>
    <n v="0.78710000000000002"/>
    <n v="0.7611"/>
    <n v="-2.6000000000000023E-2"/>
  </r>
  <r>
    <s v="CELL_005811"/>
    <x v="18"/>
    <x v="0"/>
    <s v="Artefact"/>
    <n v="5.95"/>
    <n v="30.8"/>
    <n v="0.183"/>
    <n v="0.63600000000000001"/>
    <n v="48.427672955974842"/>
    <n v="0.254"/>
    <n v="0.79500000000000004"/>
    <n v="0.45"/>
    <n v="1.4"/>
    <n v="0.67800000000000005"/>
    <n v="79"/>
    <n v="68"/>
    <n v="238"/>
    <n v="177"/>
    <n v="177"/>
    <n v="93.333333333333329"/>
    <n v="69.411764705882348"/>
    <n v="69.411764705882348"/>
    <n v="0.48699999999999999"/>
    <x v="1"/>
    <x v="0"/>
    <n v="6573"/>
    <n v="4.72"/>
    <n v="18.3"/>
    <n v="42.3"/>
    <n v="246906"/>
    <n v="95.2"/>
    <n v="31.1"/>
    <s v="PBC_Dataset"/>
    <s v="May_Grunwald_Giemsa"/>
    <s v="Olympus_BX51"/>
    <n v="60"/>
    <n v="224"/>
    <n v="0.79559999999999997"/>
    <n v="0.51259999999999994"/>
    <n v="0.81479999999999997"/>
    <n v="0.30220000000000002"/>
  </r>
  <r>
    <s v="CELL_005092"/>
    <x v="17"/>
    <x v="0"/>
    <s v="Sickle_Cell_Anemia"/>
    <n v="6.67"/>
    <n v="0"/>
    <n v="0"/>
    <n v="1"/>
    <n v="0"/>
    <n v="0.40699999999999997"/>
    <n v="0.89600000000000002"/>
    <n v="0.43"/>
    <n v="1"/>
    <n v="0.71899999999999997"/>
    <n v="173"/>
    <n v="47"/>
    <n v="243"/>
    <n v="126"/>
    <n v="137"/>
    <n v="95.294117647058812"/>
    <n v="49.411764705882355"/>
    <n v="53.725490196078432"/>
    <n v="0.52600000000000002"/>
    <x v="0"/>
    <x v="1"/>
    <n v="11232"/>
    <n v="6.08"/>
    <n v="12.8"/>
    <n v="31.2"/>
    <n v="127795"/>
    <n v="102.4"/>
    <n v="32.799999999999997"/>
    <s v="Raabin_WBC"/>
    <s v="Giemsa"/>
    <s v="Olympus_BX51"/>
    <n v="100"/>
    <n v="256"/>
    <n v="0.96220000000000006"/>
    <n v="0.68"/>
    <n v="0.60170000000000001"/>
    <n v="-7.8300000000000036E-2"/>
  </r>
  <r>
    <s v="CELL_000208"/>
    <x v="1"/>
    <x v="1"/>
    <s v="Normal_WBC"/>
    <n v="10.94"/>
    <n v="52"/>
    <n v="0.67400000000000004"/>
    <n v="0.41199999999999998"/>
    <n v="126.21359223300972"/>
    <n v="0.78600000000000003"/>
    <n v="0.32"/>
    <n v="3.62"/>
    <n v="3.2"/>
    <n v="0.81499999999999995"/>
    <n v="335"/>
    <n v="59"/>
    <n v="210"/>
    <n v="140"/>
    <n v="216"/>
    <n v="82.35294117647058"/>
    <n v="54.901960784313729"/>
    <n v="84.705882352941174"/>
    <n v="0.50600000000000001"/>
    <x v="2"/>
    <x v="0"/>
    <n v="4999"/>
    <n v="5.85"/>
    <n v="13.5"/>
    <n v="43.9"/>
    <n v="294771"/>
    <n v="84"/>
    <n v="34.299999999999997"/>
    <s v="Raabin_WBC"/>
    <s v="May_Grunwald_Giemsa"/>
    <s v="Olympus_BX51"/>
    <n v="60"/>
    <n v="256"/>
    <n v="0"/>
    <n v="0.92930000000000001"/>
    <n v="0.90500000000000003"/>
    <n v="-2.4299999999999988E-2"/>
  </r>
  <r>
    <s v="CELL_000459"/>
    <x v="1"/>
    <x v="1"/>
    <s v="Normal_WBC"/>
    <n v="13"/>
    <n v="60"/>
    <n v="0.58699999999999997"/>
    <n v="0.42599999999999999"/>
    <n v="140.8450704225352"/>
    <n v="0.83399999999999996"/>
    <n v="0.32600000000000001"/>
    <n v="4.08"/>
    <n v="3.4"/>
    <n v="0.74299999999999999"/>
    <n v="360"/>
    <n v="72"/>
    <n v="212"/>
    <n v="189"/>
    <n v="169"/>
    <n v="83.137254901960787"/>
    <n v="74.117647058823536"/>
    <n v="66.274509803921561"/>
    <n v="0.65300000000000002"/>
    <x v="0"/>
    <x v="1"/>
    <n v="4351"/>
    <n v="3.6"/>
    <n v="9.5"/>
    <n v="37.700000000000003"/>
    <n v="325785"/>
    <n v="83.7"/>
    <n v="33.200000000000003"/>
    <s v="PBC_Dataset"/>
    <s v="May_Grunwald_Giemsa"/>
    <s v="Olympus_BX51"/>
    <n v="60"/>
    <n v="224"/>
    <n v="1.8200000000000001E-2"/>
    <n v="0.92810000000000004"/>
    <n v="0.95030000000000003"/>
    <n v="2.2199999999999998E-2"/>
  </r>
  <r>
    <s v="CELL_002055"/>
    <x v="4"/>
    <x v="1"/>
    <s v="Normal_WBC"/>
    <n v="17.27"/>
    <n v="72.8"/>
    <n v="0.41099999999999998"/>
    <n v="0.47599999999999998"/>
    <n v="152.94117647058823"/>
    <n v="0.67500000000000004"/>
    <n v="0.42099999999999999"/>
    <n v="1.57"/>
    <n v="1"/>
    <n v="0.69499999999999995"/>
    <n v="517"/>
    <n v="101"/>
    <n v="241"/>
    <n v="158"/>
    <n v="176"/>
    <n v="94.509803921568619"/>
    <n v="61.96078431372549"/>
    <n v="69.019607843137251"/>
    <n v="0.45"/>
    <x v="2"/>
    <x v="0"/>
    <n v="4686"/>
    <n v="5.4"/>
    <n v="15.6"/>
    <n v="42.7"/>
    <n v="201221"/>
    <n v="72.7"/>
    <n v="31.9"/>
    <s v="Raabin_WBC"/>
    <s v="Wright"/>
    <s v="Leica_DM2000"/>
    <n v="100"/>
    <n v="224"/>
    <n v="0.10150000000000001"/>
    <n v="0.95"/>
    <n v="0.87829999999999997"/>
    <n v="-7.1699999999999986E-2"/>
  </r>
  <r>
    <s v="CELL_002431"/>
    <x v="10"/>
    <x v="1"/>
    <s v="Normal_WBC"/>
    <n v="13.49"/>
    <n v="47.7"/>
    <n v="0.58299999999999996"/>
    <n v="0.49199999999999999"/>
    <n v="96.951219512195124"/>
    <n v="0.76200000000000001"/>
    <n v="0.313"/>
    <n v="4.55"/>
    <n v="2.2000000000000002"/>
    <n v="0.86199999999999999"/>
    <n v="404"/>
    <n v="66"/>
    <n v="249"/>
    <n v="122"/>
    <n v="176"/>
    <n v="97.647058823529406"/>
    <n v="47.843137254901961"/>
    <n v="69.019607843137251"/>
    <n v="0.70299999999999996"/>
    <x v="1"/>
    <x v="0"/>
    <n v="8453"/>
    <n v="4.95"/>
    <n v="12.5"/>
    <n v="27.4"/>
    <n v="356158"/>
    <n v="105.9"/>
    <n v="35.5"/>
    <s v="PBC_Dataset"/>
    <s v="Wright"/>
    <s v="Olympus_BX51"/>
    <n v="100"/>
    <n v="224"/>
    <n v="3.8899999999999997E-2"/>
    <n v="0.83230000000000004"/>
    <n v="0.86660000000000004"/>
    <n v="3.4299999999999997E-2"/>
  </r>
  <r>
    <s v="CELL_000251"/>
    <x v="1"/>
    <x v="1"/>
    <s v="Normal_WBC"/>
    <n v="11.86"/>
    <n v="55.7"/>
    <n v="0.52500000000000002"/>
    <n v="0.44"/>
    <n v="126.59090909090909"/>
    <n v="0.68500000000000005"/>
    <n v="0.40899999999999997"/>
    <n v="3.52"/>
    <n v="3.8"/>
    <n v="0.872"/>
    <n v="430"/>
    <n v="75"/>
    <n v="212"/>
    <n v="170"/>
    <n v="161"/>
    <n v="83.137254901960787"/>
    <n v="66.666666666666657"/>
    <n v="63.13725490196078"/>
    <n v="0.58699999999999997"/>
    <x v="0"/>
    <x v="1"/>
    <n v="10967"/>
    <n v="3.41"/>
    <n v="12.5"/>
    <n v="41.5"/>
    <n v="154309"/>
    <n v="103.2"/>
    <n v="36.4"/>
    <s v="PBC_Dataset"/>
    <s v="May_Grunwald_Giemsa"/>
    <s v="Olympus_BX51"/>
    <n v="100"/>
    <n v="256"/>
    <n v="3.7699999999999997E-2"/>
    <n v="0.9486"/>
    <n v="0.81169999999999998"/>
    <n v="-0.13690000000000002"/>
  </r>
  <r>
    <s v="CELL_005022"/>
    <x v="17"/>
    <x v="0"/>
    <s v="Sickle_Cell_Anemia"/>
    <n v="8.41"/>
    <n v="0"/>
    <n v="0"/>
    <n v="1"/>
    <n v="0"/>
    <n v="0.20899999999999999"/>
    <n v="0.877"/>
    <n v="0.49"/>
    <n v="1"/>
    <n v="0.76500000000000001"/>
    <n v="181"/>
    <n v="59"/>
    <n v="255"/>
    <n v="122"/>
    <n v="152"/>
    <n v="100"/>
    <n v="47.843137254901961"/>
    <n v="59.607843137254903"/>
    <n v="0.46300000000000002"/>
    <x v="1"/>
    <x v="0"/>
    <n v="5134"/>
    <n v="4.67"/>
    <n v="13.3"/>
    <n v="35.799999999999997"/>
    <n v="246784"/>
    <n v="90.2"/>
    <n v="33.799999999999997"/>
    <s v="CytoData"/>
    <s v="Giemsa"/>
    <s v="Olympus_BX51"/>
    <n v="100"/>
    <n v="512"/>
    <n v="0.74950000000000006"/>
    <n v="0.72289999999999999"/>
    <n v="0.92179999999999995"/>
    <n v="0.19889999999999997"/>
  </r>
  <r>
    <s v="CELL_001108"/>
    <x v="5"/>
    <x v="1"/>
    <s v="Normal_WBC"/>
    <n v="9.4"/>
    <n v="85.3"/>
    <n v="0.73499999999999999"/>
    <n v="0.245"/>
    <n v="348.16326530612247"/>
    <n v="0.78700000000000003"/>
    <n v="0.223"/>
    <n v="0.94"/>
    <n v="1"/>
    <n v="0.874"/>
    <n v="254"/>
    <n v="56"/>
    <n v="193"/>
    <n v="155"/>
    <n v="185"/>
    <n v="75.686274509803923"/>
    <n v="60.784313725490193"/>
    <n v="72.549019607843135"/>
    <n v="0.69099999999999995"/>
    <x v="0"/>
    <x v="1"/>
    <n v="6277"/>
    <n v="5.3"/>
    <n v="16.2"/>
    <n v="35.299999999999997"/>
    <n v="250432"/>
    <n v="88.4"/>
    <n v="35.1"/>
    <s v="Raabin_WBC"/>
    <s v="Giemsa"/>
    <s v="Zeiss_Axio"/>
    <n v="100"/>
    <n v="360"/>
    <n v="0.1454"/>
    <n v="0.92359999999999998"/>
    <n v="0.83450000000000002"/>
    <n v="-8.9099999999999957E-2"/>
  </r>
  <r>
    <s v="CELL_004770"/>
    <x v="12"/>
    <x v="0"/>
    <s v="Anemia"/>
    <n v="4.5199999999999996"/>
    <n v="0"/>
    <n v="0"/>
    <n v="1"/>
    <n v="0"/>
    <n v="0.59199999999999997"/>
    <n v="0.85199999999999998"/>
    <n v="0.76"/>
    <n v="1"/>
    <n v="0.76400000000000001"/>
    <n v="110"/>
    <n v="35"/>
    <n v="231"/>
    <n v="145"/>
    <n v="133"/>
    <n v="90.588235294117652"/>
    <n v="56.862745098039213"/>
    <n v="52.156862745098046"/>
    <n v="0.47799999999999998"/>
    <x v="1"/>
    <x v="1"/>
    <n v="4358"/>
    <n v="5.12"/>
    <n v="12.9"/>
    <n v="45.6"/>
    <n v="354484"/>
    <n v="76.8"/>
    <n v="32"/>
    <s v="CytoData"/>
    <s v="Wright"/>
    <s v="Olympus_BX51"/>
    <n v="100"/>
    <n v="512"/>
    <n v="0.71109999999999995"/>
    <n v="0.5131"/>
    <n v="0.81769999999999998"/>
    <n v="0.30459999999999998"/>
  </r>
  <r>
    <s v="CELL_001714"/>
    <x v="5"/>
    <x v="1"/>
    <s v="Normal_WBC"/>
    <n v="9.36"/>
    <n v="83.7"/>
    <n v="0.82499999999999996"/>
    <n v="0.22500000000000001"/>
    <n v="372"/>
    <n v="0.83"/>
    <n v="0.154"/>
    <n v="0.94"/>
    <n v="1.1000000000000001"/>
    <n v="0.88600000000000001"/>
    <n v="268"/>
    <n v="57"/>
    <n v="217"/>
    <n v="162"/>
    <n v="177"/>
    <n v="85.098039215686271"/>
    <n v="63.529411764705877"/>
    <n v="69.411764705882348"/>
    <n v="0.73"/>
    <x v="1"/>
    <x v="0"/>
    <n v="6241"/>
    <n v="5.0999999999999996"/>
    <n v="11.2"/>
    <n v="39.299999999999997"/>
    <n v="225732"/>
    <n v="94.2"/>
    <n v="33.6"/>
    <s v="PBC_Dataset"/>
    <s v="May_Grunwald_Giemsa"/>
    <s v="Leica_DM2000"/>
    <n v="100"/>
    <n v="224"/>
    <n v="0.1053"/>
    <n v="0.9506"/>
    <n v="0.88670000000000004"/>
    <n v="-6.3899999999999957E-2"/>
  </r>
  <r>
    <s v="CELL_003912"/>
    <x v="7"/>
    <x v="1"/>
    <s v="Normal_Platelet"/>
    <n v="2.42"/>
    <n v="0"/>
    <n v="0"/>
    <n v="1"/>
    <n v="0"/>
    <n v="0.71399999999999997"/>
    <n v="0.46800000000000003"/>
    <n v="2.74"/>
    <n v="1"/>
    <n v="0.77300000000000002"/>
    <n v="24"/>
    <n v="17"/>
    <n v="221"/>
    <n v="149"/>
    <n v="174"/>
    <n v="86.666666666666671"/>
    <n v="58.431372549019613"/>
    <n v="68.235294117647058"/>
    <n v="0.60699999999999998"/>
    <x v="1"/>
    <x v="0"/>
    <n v="9079"/>
    <n v="5.44"/>
    <n v="12.6"/>
    <n v="40.799999999999997"/>
    <n v="239376"/>
    <n v="85.9"/>
    <n v="31"/>
    <s v="Raabin_WBC"/>
    <s v="Giemsa"/>
    <s v="Zeiss_Axio"/>
    <n v="100"/>
    <n v="512"/>
    <n v="0.13120000000000001"/>
    <n v="0.98839999999999995"/>
    <n v="0.84860000000000002"/>
    <n v="-0.13979999999999992"/>
  </r>
  <r>
    <s v="CELL_000716"/>
    <x v="1"/>
    <x v="1"/>
    <s v="Normal_WBC"/>
    <n v="11.45"/>
    <n v="53.6"/>
    <n v="0.49199999999999999"/>
    <n v="0.47399999999999998"/>
    <n v="113.08016877637132"/>
    <n v="0.90300000000000002"/>
    <n v="0.31"/>
    <n v="3.4"/>
    <n v="3.5"/>
    <n v="0.85299999999999998"/>
    <n v="454"/>
    <n v="73"/>
    <n v="209"/>
    <n v="153"/>
    <n v="173"/>
    <n v="81.960784313725483"/>
    <n v="60"/>
    <n v="67.843137254901961"/>
    <n v="0.64300000000000002"/>
    <x v="0"/>
    <x v="0"/>
    <n v="3788"/>
    <n v="4.32"/>
    <n v="11"/>
    <n v="50.1"/>
    <n v="314289"/>
    <n v="87.1"/>
    <n v="36.200000000000003"/>
    <s v="CytoData"/>
    <s v="May_Grunwald_Giemsa"/>
    <s v="Leica_DM2000"/>
    <n v="60"/>
    <n v="256"/>
    <n v="0.1482"/>
    <n v="0.82469999999999999"/>
    <n v="0.86699999999999999"/>
    <n v="4.2300000000000004E-2"/>
  </r>
  <r>
    <s v="CELL_000553"/>
    <x v="1"/>
    <x v="1"/>
    <s v="Normal_WBC"/>
    <n v="13.15"/>
    <n v="55.8"/>
    <n v="0.45600000000000002"/>
    <n v="0.41499999999999998"/>
    <n v="134.45783132530121"/>
    <n v="0.69399999999999995"/>
    <n v="0.36299999999999999"/>
    <n v="3.66"/>
    <n v="3.5"/>
    <n v="0.871"/>
    <n v="436"/>
    <n v="68"/>
    <n v="211"/>
    <n v="167"/>
    <n v="187"/>
    <n v="82.745098039215677"/>
    <n v="65.490196078431367"/>
    <n v="73.333333333333329"/>
    <n v="0.66100000000000003"/>
    <x v="0"/>
    <x v="0"/>
    <n v="5077"/>
    <n v="6.76"/>
    <n v="10.6"/>
    <n v="40"/>
    <n v="310199"/>
    <n v="86.6"/>
    <n v="33"/>
    <s v="Raabin_WBC"/>
    <s v="Giemsa"/>
    <s v="Olympus_BX51"/>
    <n v="100"/>
    <n v="360"/>
    <n v="0.1145"/>
    <n v="0.94120000000000004"/>
    <n v="0.86929999999999996"/>
    <n v="-7.1900000000000075E-2"/>
  </r>
  <r>
    <s v="CELL_001440"/>
    <x v="5"/>
    <x v="1"/>
    <s v="Normal_WBC"/>
    <n v="9.6300000000000008"/>
    <n v="80.900000000000006"/>
    <n v="0.82199999999999995"/>
    <n v="0.23"/>
    <n v="351.73913043478262"/>
    <n v="0.85"/>
    <n v="0.13"/>
    <n v="0.95"/>
    <n v="1.1000000000000001"/>
    <n v="0.88400000000000001"/>
    <n v="365"/>
    <n v="61"/>
    <n v="201"/>
    <n v="147"/>
    <n v="205"/>
    <n v="78.82352941176471"/>
    <n v="57.647058823529406"/>
    <n v="80.392156862745097"/>
    <n v="0.64700000000000002"/>
    <x v="1"/>
    <x v="0"/>
    <n v="7789"/>
    <n v="5.09"/>
    <n v="17.2"/>
    <n v="42.9"/>
    <n v="404057"/>
    <n v="110.2"/>
    <n v="35.5"/>
    <s v="Raabin_WBC"/>
    <s v="Giemsa"/>
    <s v="Zeiss_Axio"/>
    <n v="40"/>
    <n v="256"/>
    <n v="8.09E-2"/>
    <n v="0.92969999999999997"/>
    <n v="0.90639999999999998"/>
    <n v="-2.3299999999999987E-2"/>
  </r>
  <r>
    <s v="CELL_002271"/>
    <x v="4"/>
    <x v="1"/>
    <s v="Normal_WBC"/>
    <n v="15.61"/>
    <n v="58.6"/>
    <n v="0.40500000000000003"/>
    <n v="0.41899999999999998"/>
    <n v="139.85680190930788"/>
    <n v="0.70699999999999996"/>
    <n v="0.52900000000000003"/>
    <n v="1.71"/>
    <n v="1.6"/>
    <n v="0.72599999999999998"/>
    <n v="589"/>
    <n v="103"/>
    <n v="194"/>
    <n v="153"/>
    <n v="194"/>
    <n v="76.078431372549019"/>
    <n v="60"/>
    <n v="76.078431372549019"/>
    <n v="0.63700000000000001"/>
    <x v="1"/>
    <x v="0"/>
    <n v="7859"/>
    <n v="5"/>
    <n v="17.5"/>
    <n v="50.1"/>
    <n v="165939"/>
    <n v="91.6"/>
    <n v="34.799999999999997"/>
    <s v="PBC_Dataset"/>
    <s v="Giemsa"/>
    <s v="Olympus_BX51"/>
    <n v="60"/>
    <n v="512"/>
    <n v="2.5000000000000001E-2"/>
    <n v="0.93589999999999995"/>
    <n v="0.9113"/>
    <n v="-2.4599999999999955E-2"/>
  </r>
  <r>
    <s v="CELL_003145"/>
    <x v="2"/>
    <x v="1"/>
    <s v="Normal_RBC"/>
    <n v="7.83"/>
    <n v="0"/>
    <n v="0"/>
    <n v="1"/>
    <n v="0"/>
    <n v="0.89700000000000002"/>
    <n v="0.28499999999999998"/>
    <n v="0.36"/>
    <n v="1"/>
    <n v="0.91600000000000004"/>
    <n v="188"/>
    <n v="43"/>
    <n v="235"/>
    <n v="117"/>
    <n v="124"/>
    <n v="92.156862745098039"/>
    <n v="45.882352941176471"/>
    <n v="48.627450980392155"/>
    <n v="0.47499999999999998"/>
    <x v="1"/>
    <x v="0"/>
    <n v="5215"/>
    <n v="3.85"/>
    <n v="12.7"/>
    <n v="33.6"/>
    <n v="231610"/>
    <n v="84.2"/>
    <n v="30.9"/>
    <s v="Raabin_WBC"/>
    <s v="May_Grunwald_Giemsa"/>
    <s v="Olympus_BX51"/>
    <n v="100"/>
    <n v="224"/>
    <n v="0.17249999999999999"/>
    <n v="0.79310000000000003"/>
    <n v="0.89759999999999995"/>
    <n v="0.10449999999999993"/>
  </r>
  <r>
    <s v="CELL_005618"/>
    <x v="3"/>
    <x v="0"/>
    <s v="Infection"/>
    <n v="15.98"/>
    <n v="80"/>
    <n v="0.68500000000000005"/>
    <n v="0.374"/>
    <n v="213.90374331550802"/>
    <n v="0.82099999999999995"/>
    <n v="0.40300000000000002"/>
    <n v="1.94"/>
    <n v="1.2"/>
    <n v="0.72499999999999998"/>
    <n v="615"/>
    <n v="92"/>
    <n v="187"/>
    <n v="160"/>
    <n v="190"/>
    <n v="73.333333333333329"/>
    <n v="62.745098039215684"/>
    <n v="74.509803921568633"/>
    <n v="0.81599999999999995"/>
    <x v="0"/>
    <x v="1"/>
    <n v="10533"/>
    <n v="4.05"/>
    <n v="10.8"/>
    <n v="47"/>
    <n v="390538"/>
    <n v="87.6"/>
    <n v="36.6"/>
    <s v="PBC_Dataset"/>
    <s v="Wright"/>
    <s v="Leica_DM2000"/>
    <n v="100"/>
    <n v="256"/>
    <n v="0.69950000000000001"/>
    <n v="0.60360000000000003"/>
    <n v="0.88170000000000004"/>
    <n v="0.27810000000000001"/>
  </r>
  <r>
    <s v="CELL_001926"/>
    <x v="5"/>
    <x v="1"/>
    <s v="Normal_WBC"/>
    <n v="7.75"/>
    <n v="82"/>
    <n v="0.76400000000000001"/>
    <n v="0.18"/>
    <n v="455.5555555555556"/>
    <n v="0.87"/>
    <n v="0.255"/>
    <n v="1.57"/>
    <n v="1"/>
    <n v="0.88100000000000001"/>
    <n v="222"/>
    <n v="66"/>
    <n v="202"/>
    <n v="152"/>
    <n v="195"/>
    <n v="79.215686274509807"/>
    <n v="59.607843137254903"/>
    <n v="76.470588235294116"/>
    <n v="0.76600000000000001"/>
    <x v="1"/>
    <x v="1"/>
    <n v="5974"/>
    <n v="4.78"/>
    <n v="11.7"/>
    <n v="44.4"/>
    <n v="278944"/>
    <n v="107"/>
    <n v="34.6"/>
    <s v="Raabin_WBC"/>
    <s v="May_Grunwald_Giemsa"/>
    <s v="Zeiss_Axio"/>
    <n v="40"/>
    <n v="360"/>
    <n v="3.3399999999999999E-2"/>
    <n v="0.91269999999999996"/>
    <n v="0.90010000000000001"/>
    <n v="-1.2599999999999945E-2"/>
  </r>
  <r>
    <s v="CELL_000635"/>
    <x v="1"/>
    <x v="1"/>
    <s v="Normal_WBC"/>
    <n v="11.91"/>
    <n v="51.9"/>
    <n v="0.59"/>
    <n v="0.432"/>
    <n v="120.13888888888889"/>
    <n v="0.76900000000000002"/>
    <n v="0.312"/>
    <n v="3.66"/>
    <n v="3.4"/>
    <n v="0.85"/>
    <n v="360"/>
    <n v="85"/>
    <n v="229"/>
    <n v="131"/>
    <n v="172"/>
    <n v="89.803921568627459"/>
    <n v="51.372549019607838"/>
    <n v="67.450980392156865"/>
    <n v="0.68300000000000005"/>
    <x v="0"/>
    <x v="1"/>
    <n v="3700"/>
    <n v="4.26"/>
    <n v="13.2"/>
    <n v="46.7"/>
    <n v="359516"/>
    <n v="96.1"/>
    <n v="35.799999999999997"/>
    <s v="PBC_Dataset"/>
    <s v="Giemsa"/>
    <s v="Olympus_BX51"/>
    <n v="60"/>
    <n v="360"/>
    <n v="0.13800000000000001"/>
    <n v="0.86140000000000005"/>
    <n v="0.89229999999999998"/>
    <n v="3.0899999999999928E-2"/>
  </r>
  <r>
    <s v="CELL_000317"/>
    <x v="1"/>
    <x v="1"/>
    <s v="Normal_WBC"/>
    <n v="12.66"/>
    <n v="58.6"/>
    <n v="0.57799999999999996"/>
    <n v="0.434"/>
    <n v="135.02304147465438"/>
    <n v="0.84"/>
    <n v="0.38500000000000001"/>
    <n v="2.97"/>
    <n v="3.4"/>
    <n v="0.73299999999999998"/>
    <n v="410"/>
    <n v="77"/>
    <n v="215"/>
    <n v="182"/>
    <n v="181"/>
    <n v="84.313725490196077"/>
    <n v="71.372549019607845"/>
    <n v="70.980392156862749"/>
    <n v="0.68400000000000005"/>
    <x v="1"/>
    <x v="0"/>
    <n v="8981"/>
    <n v="4.32"/>
    <n v="10.4"/>
    <n v="38.5"/>
    <n v="257346"/>
    <n v="100.4"/>
    <n v="33.4"/>
    <s v="Raabin_WBC"/>
    <s v="Giemsa"/>
    <s v="Olympus_BX51"/>
    <n v="100"/>
    <n v="512"/>
    <n v="9.1399999999999995E-2"/>
    <n v="0.93610000000000004"/>
    <n v="0.92090000000000005"/>
    <n v="-1.5199999999999991E-2"/>
  </r>
  <r>
    <s v="CELL_005525"/>
    <x v="11"/>
    <x v="0"/>
    <s v="Infection"/>
    <n v="11.37"/>
    <n v="47.9"/>
    <n v="0.65800000000000003"/>
    <n v="0.42599999999999999"/>
    <n v="112.44131455399061"/>
    <n v="0.73099999999999998"/>
    <n v="0.33700000000000002"/>
    <n v="5.27"/>
    <n v="3"/>
    <n v="0.8"/>
    <n v="426"/>
    <n v="64"/>
    <n v="221"/>
    <n v="120"/>
    <n v="179"/>
    <n v="86.666666666666671"/>
    <n v="47.058823529411761"/>
    <n v="70.196078431372541"/>
    <n v="0.79800000000000004"/>
    <x v="1"/>
    <x v="1"/>
    <n v="6303"/>
    <n v="5.27"/>
    <n v="14.5"/>
    <n v="50.9"/>
    <n v="281049"/>
    <n v="82.8"/>
    <n v="32.4"/>
    <s v="PBC_Dataset"/>
    <s v="Wright"/>
    <s v="Leica_DM2000"/>
    <n v="100"/>
    <n v="256"/>
    <n v="0.72699999999999998"/>
    <n v="0.5343"/>
    <n v="0.7248"/>
    <n v="0.1905"/>
  </r>
  <r>
    <s v="CELL_000428"/>
    <x v="1"/>
    <x v="1"/>
    <s v="Normal_WBC"/>
    <n v="13.81"/>
    <n v="56.3"/>
    <n v="0.45400000000000001"/>
    <n v="0.51100000000000001"/>
    <n v="110.17612524461839"/>
    <n v="0.85399999999999998"/>
    <n v="0.38800000000000001"/>
    <n v="4.22"/>
    <n v="4"/>
    <n v="0.85399999999999998"/>
    <n v="379"/>
    <n v="77"/>
    <n v="213"/>
    <n v="167"/>
    <n v="174"/>
    <n v="83.529411764705884"/>
    <n v="65.490196078431367"/>
    <n v="68.235294117647058"/>
    <n v="0.65900000000000003"/>
    <x v="1"/>
    <x v="1"/>
    <n v="4957"/>
    <n v="5.25"/>
    <n v="10.199999999999999"/>
    <n v="40.9"/>
    <n v="224632"/>
    <n v="87.6"/>
    <n v="32.299999999999997"/>
    <s v="CytoData"/>
    <s v="Giemsa"/>
    <s v="Leica_DM2000"/>
    <n v="40"/>
    <n v="256"/>
    <n v="3.7600000000000001E-2"/>
    <n v="0.8669"/>
    <n v="0.93279999999999996"/>
    <n v="6.5899999999999959E-2"/>
  </r>
  <r>
    <s v="CELL_004366"/>
    <x v="13"/>
    <x v="0"/>
    <s v="Leukemia"/>
    <n v="12.79"/>
    <n v="81.2"/>
    <n v="0.40500000000000003"/>
    <n v="0.17399999999999999"/>
    <n v="466.66666666666674"/>
    <n v="0.82"/>
    <n v="0.28799999999999998"/>
    <n v="0.63"/>
    <n v="1"/>
    <n v="0.878"/>
    <n v="390"/>
    <n v="107"/>
    <n v="173"/>
    <n v="153"/>
    <n v="213"/>
    <n v="67.843137254901961"/>
    <n v="60"/>
    <n v="83.529411764705884"/>
    <n v="0.68500000000000005"/>
    <x v="0"/>
    <x v="1"/>
    <n v="14538"/>
    <n v="3.54"/>
    <n v="16.2"/>
    <n v="43.3"/>
    <n v="265869"/>
    <n v="84.6"/>
    <n v="35.6"/>
    <s v="Raabin_WBC"/>
    <s v="Giemsa"/>
    <s v="Leica_DM2000"/>
    <n v="100"/>
    <n v="360"/>
    <n v="0.88859999999999995"/>
    <n v="0.60780000000000001"/>
    <n v="0.72460000000000002"/>
    <n v="0.11680000000000001"/>
  </r>
  <r>
    <s v="CELL_000106"/>
    <x v="1"/>
    <x v="1"/>
    <s v="Normal_WBC"/>
    <n v="12.26"/>
    <n v="52.6"/>
    <n v="0.48299999999999998"/>
    <n v="0.38400000000000001"/>
    <n v="136.97916666666666"/>
    <n v="0.94599999999999995"/>
    <n v="0.36"/>
    <n v="2.2400000000000002"/>
    <n v="4.4000000000000004"/>
    <n v="0.85099999999999998"/>
    <n v="381"/>
    <n v="64"/>
    <n v="220"/>
    <n v="156"/>
    <n v="156"/>
    <n v="86.274509803921575"/>
    <n v="61.176470588235297"/>
    <n v="61.176470588235297"/>
    <n v="0.77500000000000002"/>
    <x v="1"/>
    <x v="1"/>
    <n v="5915"/>
    <n v="6.03"/>
    <n v="13"/>
    <n v="31.8"/>
    <n v="314800"/>
    <n v="104.4"/>
    <n v="32.9"/>
    <s v="PBC_Dataset"/>
    <s v="Wright"/>
    <s v="Olympus_BX51"/>
    <n v="100"/>
    <n v="224"/>
    <n v="0.1353"/>
    <n v="0.88859999999999995"/>
    <n v="0.87170000000000003"/>
    <n v="-1.6899999999999915E-2"/>
  </r>
  <r>
    <s v="CELL_003042"/>
    <x v="2"/>
    <x v="1"/>
    <s v="Normal_RBC"/>
    <n v="7.71"/>
    <n v="0"/>
    <n v="0"/>
    <n v="1"/>
    <n v="0"/>
    <n v="0.86699999999999999"/>
    <n v="0.114"/>
    <n v="0.69"/>
    <n v="1"/>
    <n v="0.98499999999999999"/>
    <n v="185"/>
    <n v="40"/>
    <n v="234"/>
    <n v="112"/>
    <n v="113"/>
    <n v="91.764705882352942"/>
    <n v="43.921568627450981"/>
    <n v="44.313725490196077"/>
    <n v="0.501"/>
    <x v="2"/>
    <x v="1"/>
    <n v="7506"/>
    <n v="5.19"/>
    <n v="11.1"/>
    <n v="43.2"/>
    <n v="275647"/>
    <n v="87.4"/>
    <n v="30.8"/>
    <s v="CytoData"/>
    <s v="May_Grunwald_Giemsa"/>
    <s v="Olympus_BX51"/>
    <n v="100"/>
    <n v="256"/>
    <n v="6.0600000000000001E-2"/>
    <n v="0.85709999999999997"/>
    <n v="0.91290000000000004"/>
    <n v="5.5800000000000072E-2"/>
  </r>
  <r>
    <s v="CELL_004239"/>
    <x v="8"/>
    <x v="0"/>
    <s v="Leukemia"/>
    <n v="19.48"/>
    <n v="74.900000000000006"/>
    <n v="0.40400000000000003"/>
    <n v="0.05"/>
    <n v="1498"/>
    <n v="0.83299999999999996"/>
    <n v="9.0999999999999998E-2"/>
    <n v="0.52"/>
    <n v="1"/>
    <n v="0.93"/>
    <n v="727"/>
    <n v="109"/>
    <n v="190"/>
    <n v="141"/>
    <n v="205"/>
    <n v="74.509803921568633"/>
    <n v="55.294117647058826"/>
    <n v="80.392156862745097"/>
    <n v="0.66100000000000003"/>
    <x v="0"/>
    <x v="1"/>
    <n v="7117"/>
    <n v="5.07"/>
    <n v="14.4"/>
    <n v="41.9"/>
    <n v="305538"/>
    <n v="90.3"/>
    <n v="32.799999999999997"/>
    <s v="Raabin_WBC"/>
    <s v="May_Grunwald_Giemsa"/>
    <s v="Zeiss_Axio"/>
    <n v="60"/>
    <n v="512"/>
    <n v="0.8972"/>
    <n v="0.72589999999999999"/>
    <n v="0.70620000000000005"/>
    <n v="-1.969999999999994E-2"/>
  </r>
  <r>
    <s v="CELL_002170"/>
    <x v="4"/>
    <x v="1"/>
    <s v="Normal_WBC"/>
    <n v="16.809999999999999"/>
    <n v="54.6"/>
    <n v="0.66"/>
    <n v="0.54700000000000004"/>
    <n v="99.817184643510046"/>
    <n v="0.79400000000000004"/>
    <n v="0.51200000000000001"/>
    <n v="1.84"/>
    <n v="1.1000000000000001"/>
    <n v="0.78700000000000003"/>
    <n v="654"/>
    <n v="85"/>
    <n v="204"/>
    <n v="179"/>
    <n v="178"/>
    <n v="80"/>
    <n v="70.196078431372541"/>
    <n v="69.803921568627445"/>
    <n v="0.58799999999999997"/>
    <x v="1"/>
    <x v="0"/>
    <n v="10441"/>
    <n v="4.91"/>
    <n v="11.6"/>
    <n v="48.9"/>
    <n v="244369"/>
    <n v="87.5"/>
    <n v="34.700000000000003"/>
    <s v="PBC_Dataset"/>
    <s v="Giemsa"/>
    <s v="Olympus_BX51"/>
    <n v="60"/>
    <n v="224"/>
    <n v="8.5500000000000007E-2"/>
    <n v="0.94169999999999998"/>
    <n v="0.92859999999999998"/>
    <n v="-1.3100000000000001E-2"/>
  </r>
  <r>
    <s v="CELL_001710"/>
    <x v="5"/>
    <x v="1"/>
    <s v="Normal_WBC"/>
    <n v="8.24"/>
    <n v="81.7"/>
    <n v="0.76500000000000001"/>
    <n v="0.27700000000000002"/>
    <n v="294.94584837545125"/>
    <n v="0.94799999999999995"/>
    <n v="0.24"/>
    <n v="0.94"/>
    <n v="1"/>
    <n v="0.92500000000000004"/>
    <n v="288"/>
    <n v="64"/>
    <n v="182"/>
    <n v="156"/>
    <n v="200"/>
    <n v="71.372549019607845"/>
    <n v="61.176470588235297"/>
    <n v="78.431372549019613"/>
    <n v="0.66600000000000004"/>
    <x v="1"/>
    <x v="0"/>
    <n v="7291"/>
    <n v="3.58"/>
    <n v="15.3"/>
    <n v="37.700000000000003"/>
    <n v="154940"/>
    <n v="90.3"/>
    <n v="32.1"/>
    <s v="PBC_Dataset"/>
    <s v="Wright"/>
    <s v="Olympus_BX51"/>
    <n v="100"/>
    <n v="224"/>
    <n v="2.0199999999999999E-2"/>
    <n v="0.92169999999999996"/>
    <n v="0.97299999999999998"/>
    <n v="5.1300000000000012E-2"/>
  </r>
  <r>
    <s v="CELL_000090"/>
    <x v="1"/>
    <x v="1"/>
    <s v="Normal_WBC"/>
    <n v="13.18"/>
    <n v="53.1"/>
    <n v="0.68899999999999995"/>
    <n v="0.47599999999999998"/>
    <n v="111.5546218487395"/>
    <n v="0.8"/>
    <n v="0.37"/>
    <n v="3.17"/>
    <n v="3.3"/>
    <n v="0.80500000000000005"/>
    <n v="446"/>
    <n v="64"/>
    <n v="193"/>
    <n v="143"/>
    <n v="215"/>
    <n v="75.686274509803923"/>
    <n v="56.078431372549019"/>
    <n v="84.313725490196077"/>
    <n v="0.68700000000000006"/>
    <x v="1"/>
    <x v="0"/>
    <n v="7761"/>
    <n v="5.49"/>
    <n v="14.1"/>
    <n v="49.8"/>
    <n v="266236"/>
    <n v="96.3"/>
    <n v="35.299999999999997"/>
    <s v="Raabin_WBC"/>
    <s v="Wright"/>
    <s v="Olympus_BX51"/>
    <n v="100"/>
    <n v="360"/>
    <n v="6.5799999999999997E-2"/>
    <n v="0.94099999999999995"/>
    <n v="0.86460000000000004"/>
    <n v="-7.6399999999999912E-2"/>
  </r>
  <r>
    <s v="CELL_002242"/>
    <x v="4"/>
    <x v="1"/>
    <s v="Normal_WBC"/>
    <n v="14.8"/>
    <n v="60.6"/>
    <n v="0.49199999999999999"/>
    <n v="0.434"/>
    <n v="139.63133640552996"/>
    <n v="0.78600000000000003"/>
    <n v="0.40799999999999997"/>
    <n v="2.13"/>
    <n v="1.3"/>
    <n v="0.753"/>
    <n v="511"/>
    <n v="84"/>
    <n v="209"/>
    <n v="156"/>
    <n v="181"/>
    <n v="81.960784313725483"/>
    <n v="61.176470588235297"/>
    <n v="70.980392156862749"/>
    <n v="0.50900000000000001"/>
    <x v="1"/>
    <x v="0"/>
    <n v="5775"/>
    <n v="5.22"/>
    <n v="17.7"/>
    <n v="34.799999999999997"/>
    <n v="233993"/>
    <n v="88"/>
    <n v="35.799999999999997"/>
    <s v="CytoData"/>
    <s v="Giemsa"/>
    <s v="Leica_DM2000"/>
    <n v="100"/>
    <n v="256"/>
    <n v="6.9900000000000004E-2"/>
    <n v="0.96619999999999995"/>
    <n v="0.87649999999999995"/>
    <n v="-8.9700000000000002E-2"/>
  </r>
  <r>
    <s v="CELL_003175"/>
    <x v="2"/>
    <x v="1"/>
    <s v="Normal_RBC"/>
    <n v="7.54"/>
    <n v="0"/>
    <n v="0"/>
    <n v="1"/>
    <n v="0"/>
    <n v="0.94499999999999995"/>
    <n v="0.128"/>
    <n v="0.16"/>
    <n v="1"/>
    <n v="0.96099999999999997"/>
    <n v="209"/>
    <n v="51"/>
    <n v="237"/>
    <n v="118"/>
    <n v="133"/>
    <n v="92.941176470588232"/>
    <n v="46.274509803921568"/>
    <n v="52.156862745098046"/>
    <n v="0.52900000000000003"/>
    <x v="0"/>
    <x v="1"/>
    <n v="5472"/>
    <n v="3.78"/>
    <n v="12.6"/>
    <n v="43.5"/>
    <n v="208167"/>
    <n v="75.8"/>
    <n v="31.9"/>
    <s v="Raabin_WBC"/>
    <s v="May_Grunwald_Giemsa"/>
    <s v="Zeiss_Axio"/>
    <n v="40"/>
    <n v="360"/>
    <n v="0.17030000000000001"/>
    <n v="0.83989999999999998"/>
    <n v="0.91969999999999996"/>
    <n v="7.9799999999999982E-2"/>
  </r>
  <r>
    <s v="CELL_004391"/>
    <x v="13"/>
    <x v="0"/>
    <s v="Leukemia"/>
    <n v="16.010000000000002"/>
    <n v="81.2"/>
    <n v="0.38800000000000001"/>
    <n v="0.21"/>
    <n v="386.66666666666669"/>
    <n v="0.82099999999999995"/>
    <n v="0.161"/>
    <n v="0.64"/>
    <n v="1.1000000000000001"/>
    <n v="0.86599999999999999"/>
    <n v="470"/>
    <n v="100"/>
    <n v="202"/>
    <n v="138"/>
    <n v="204"/>
    <n v="79.215686274509807"/>
    <n v="54.117647058823529"/>
    <n v="80"/>
    <n v="0.75"/>
    <x v="0"/>
    <x v="1"/>
    <n v="4048"/>
    <n v="4.04"/>
    <n v="17.8"/>
    <n v="42.3"/>
    <n v="273679"/>
    <n v="94.1"/>
    <n v="35.299999999999997"/>
    <s v="PBC_Dataset"/>
    <s v="Wright"/>
    <s v="Olympus_BX51"/>
    <n v="60"/>
    <n v="512"/>
    <n v="0.86660000000000004"/>
    <n v="0.71479999999999999"/>
    <n v="0.76870000000000005"/>
    <n v="5.3900000000000059E-2"/>
  </r>
  <r>
    <s v="CELL_001950"/>
    <x v="5"/>
    <x v="1"/>
    <s v="Normal_WBC"/>
    <n v="9.35"/>
    <n v="86.6"/>
    <n v="0.81699999999999995"/>
    <n v="0.246"/>
    <n v="352.03252032520322"/>
    <n v="0.92600000000000005"/>
    <n v="0.27800000000000002"/>
    <n v="0.76"/>
    <n v="1.1000000000000001"/>
    <n v="0.85499999999999998"/>
    <n v="359"/>
    <n v="62"/>
    <n v="192"/>
    <n v="159"/>
    <n v="182"/>
    <n v="75.294117647058826"/>
    <n v="62.352941176470587"/>
    <n v="71.372549019607845"/>
    <n v="0.627"/>
    <x v="1"/>
    <x v="1"/>
    <n v="9191"/>
    <n v="4.46"/>
    <n v="12.5"/>
    <n v="39.299999999999997"/>
    <n v="365958"/>
    <n v="98.9"/>
    <n v="29.6"/>
    <s v="PBC_Dataset"/>
    <s v="Wright"/>
    <s v="Zeiss_Axio"/>
    <n v="60"/>
    <n v="360"/>
    <n v="6.7299999999999999E-2"/>
    <n v="0.96489999999999998"/>
    <n v="0.87829999999999997"/>
    <n v="-8.660000000000001E-2"/>
  </r>
  <r>
    <s v="CELL_004045"/>
    <x v="8"/>
    <x v="0"/>
    <s v="Leukemia"/>
    <n v="14.39"/>
    <n v="86.1"/>
    <n v="0.193"/>
    <n v="0.115"/>
    <n v="748.695652173913"/>
    <n v="0.86"/>
    <n v="0.34699999999999998"/>
    <n v="0.95"/>
    <n v="1"/>
    <n v="0.871"/>
    <n v="571"/>
    <n v="104"/>
    <n v="197"/>
    <n v="162"/>
    <n v="191"/>
    <n v="77.254901960784323"/>
    <n v="63.529411764705877"/>
    <n v="74.901960784313729"/>
    <n v="0.68700000000000006"/>
    <x v="2"/>
    <x v="0"/>
    <n v="10602"/>
    <n v="7"/>
    <n v="14.2"/>
    <n v="45.7"/>
    <n v="206573"/>
    <n v="90.5"/>
    <n v="35.299999999999997"/>
    <s v="Raabin_WBC"/>
    <s v="Wright"/>
    <s v="Leica_DM2000"/>
    <n v="100"/>
    <n v="512"/>
    <n v="0.69430000000000003"/>
    <n v="0.74750000000000005"/>
    <n v="0.91080000000000005"/>
    <n v="0.1633"/>
  </r>
  <r>
    <s v="CELL_002849"/>
    <x v="2"/>
    <x v="1"/>
    <s v="Normal_RBC"/>
    <n v="7.77"/>
    <n v="0"/>
    <n v="0"/>
    <n v="1"/>
    <n v="0"/>
    <n v="0.876"/>
    <n v="0.185"/>
    <n v="7.0000000000000007E-2"/>
    <n v="1"/>
    <n v="0.92400000000000004"/>
    <n v="162"/>
    <n v="63"/>
    <n v="231"/>
    <n v="132"/>
    <n v="119"/>
    <n v="90.588235294117652"/>
    <n v="51.764705882352949"/>
    <n v="46.666666666666664"/>
    <n v="0.46500000000000002"/>
    <x v="1"/>
    <x v="0"/>
    <n v="5741"/>
    <n v="4.25"/>
    <n v="14.6"/>
    <n v="50.5"/>
    <n v="286518"/>
    <n v="73.599999999999994"/>
    <n v="36.200000000000003"/>
    <s v="Raabin_WBC"/>
    <s v="Giemsa"/>
    <s v="Leica_DM2000"/>
    <n v="60"/>
    <n v="512"/>
    <n v="6.7100000000000007E-2"/>
    <n v="0.94479999999999997"/>
    <n v="0.81859999999999999"/>
    <n v="-0.12619999999999998"/>
  </r>
  <r>
    <s v="CELL_000002"/>
    <x v="1"/>
    <x v="1"/>
    <s v="Normal_WBC"/>
    <n v="11.66"/>
    <n v="61.2"/>
    <n v="0.47399999999999998"/>
    <n v="0.39600000000000002"/>
    <n v="154.54545454545453"/>
    <n v="0.63900000000000001"/>
    <n v="0.51400000000000001"/>
    <n v="2.77"/>
    <n v="3.4"/>
    <n v="0.77400000000000002"/>
    <n v="454"/>
    <n v="68"/>
    <n v="190"/>
    <n v="166"/>
    <n v="163"/>
    <n v="74.509803921568633"/>
    <n v="65.098039215686271"/>
    <n v="63.921568627450974"/>
    <n v="0.59099999999999997"/>
    <x v="1"/>
    <x v="1"/>
    <n v="1732"/>
    <n v="5.22"/>
    <n v="13.3"/>
    <n v="43.5"/>
    <n v="248840"/>
    <n v="88.1"/>
    <n v="33.5"/>
    <s v="CytoData"/>
    <s v="May_Grunwald_Giemsa"/>
    <s v="Olympus_BX51"/>
    <n v="100"/>
    <n v="360"/>
    <n v="5.0799999999999998E-2"/>
    <n v="1"/>
    <n v="0.84640000000000004"/>
    <n v="-0.15359999999999996"/>
  </r>
  <r>
    <s v="CELL_000936"/>
    <x v="1"/>
    <x v="1"/>
    <s v="Normal_WBC"/>
    <n v="12.47"/>
    <n v="63.1"/>
    <n v="0.56599999999999995"/>
    <n v="0.36199999999999999"/>
    <n v="174.30939226519337"/>
    <n v="0.57299999999999995"/>
    <n v="0.41099999999999998"/>
    <n v="2.71"/>
    <n v="3.4"/>
    <n v="0.78"/>
    <n v="375"/>
    <n v="65"/>
    <n v="199"/>
    <n v="171"/>
    <n v="193"/>
    <n v="78.039215686274517"/>
    <n v="67.058823529411754"/>
    <n v="75.686274509803923"/>
    <n v="0.56499999999999995"/>
    <x v="0"/>
    <x v="1"/>
    <n v="4320"/>
    <n v="3.44"/>
    <n v="13.9"/>
    <n v="36.9"/>
    <n v="261683"/>
    <n v="86.8"/>
    <n v="34"/>
    <s v="PBC_Dataset"/>
    <s v="Giemsa"/>
    <s v="Leica_DM2000"/>
    <n v="60"/>
    <n v="224"/>
    <n v="0"/>
    <n v="0.92130000000000001"/>
    <n v="0.88690000000000002"/>
    <n v="-3.4399999999999986E-2"/>
  </r>
  <r>
    <s v="CELL_005036"/>
    <x v="17"/>
    <x v="0"/>
    <s v="Sickle_Cell_Anemia"/>
    <n v="7.93"/>
    <n v="0"/>
    <n v="0"/>
    <n v="1"/>
    <n v="0"/>
    <n v="0.38100000000000001"/>
    <n v="0.873"/>
    <n v="0.55000000000000004"/>
    <n v="1"/>
    <n v="0.78700000000000003"/>
    <n v="161"/>
    <n v="62"/>
    <n v="219"/>
    <n v="118"/>
    <n v="136"/>
    <n v="85.882352941176464"/>
    <n v="46.274509803921568"/>
    <n v="53.333333333333336"/>
    <n v="0.48499999999999999"/>
    <x v="1"/>
    <x v="0"/>
    <n v="12901"/>
    <n v="6.29"/>
    <n v="13"/>
    <n v="43.9"/>
    <n v="170203"/>
    <n v="108"/>
    <n v="34.799999999999997"/>
    <s v="PBC_Dataset"/>
    <s v="Giemsa"/>
    <s v="Olympus_BX51"/>
    <n v="60"/>
    <n v="512"/>
    <n v="0.83420000000000005"/>
    <n v="0.83389999999999997"/>
    <n v="0.88990000000000002"/>
    <n v="5.600000000000005E-2"/>
  </r>
  <r>
    <s v="CELL_002721"/>
    <x v="9"/>
    <x v="1"/>
    <s v="Normal_WBC"/>
    <n v="10.54"/>
    <n v="63.7"/>
    <n v="0.65200000000000002"/>
    <n v="0.27800000000000002"/>
    <n v="229.136690647482"/>
    <n v="0.75600000000000001"/>
    <n v="0.35899999999999999"/>
    <n v="4.76"/>
    <n v="1.8"/>
    <n v="0.77700000000000002"/>
    <n v="399"/>
    <n v="83"/>
    <n v="192"/>
    <n v="148"/>
    <n v="189"/>
    <n v="75.294117647058826"/>
    <n v="58.039215686274517"/>
    <n v="74.117647058823536"/>
    <n v="0.68300000000000005"/>
    <x v="1"/>
    <x v="1"/>
    <n v="4547"/>
    <n v="4.26"/>
    <n v="14.3"/>
    <n v="47.1"/>
    <n v="362678"/>
    <n v="86.6"/>
    <n v="34.700000000000003"/>
    <s v="CytoData"/>
    <s v="Giemsa"/>
    <s v="Zeiss_Axio"/>
    <n v="60"/>
    <n v="256"/>
    <n v="0.1096"/>
    <n v="0.85"/>
    <n v="0.82099999999999995"/>
    <n v="-2.9000000000000026E-2"/>
  </r>
  <r>
    <s v="CELL_000592"/>
    <x v="1"/>
    <x v="1"/>
    <s v="Normal_WBC"/>
    <n v="11.26"/>
    <n v="60.3"/>
    <n v="0.44"/>
    <n v="0.378"/>
    <n v="159.52380952380952"/>
    <n v="0.89400000000000002"/>
    <n v="0.379"/>
    <n v="2.93"/>
    <n v="4.3"/>
    <n v="0.88200000000000001"/>
    <n v="466"/>
    <n v="67"/>
    <n v="205"/>
    <n v="164"/>
    <n v="195"/>
    <n v="80.392156862745097"/>
    <n v="64.313725490196077"/>
    <n v="76.470588235294116"/>
    <n v="0.61399999999999999"/>
    <x v="0"/>
    <x v="1"/>
    <n v="7426"/>
    <n v="4.5"/>
    <n v="14"/>
    <n v="41.6"/>
    <n v="333465"/>
    <n v="90.1"/>
    <n v="33"/>
    <s v="Raabin_WBC"/>
    <s v="Wright"/>
    <s v="Zeiss_Axio"/>
    <n v="100"/>
    <n v="256"/>
    <n v="8.0799999999999997E-2"/>
    <n v="0.92849999999999999"/>
    <n v="0.92910000000000004"/>
    <n v="6.0000000000004494E-4"/>
  </r>
  <r>
    <s v="CELL_004743"/>
    <x v="12"/>
    <x v="0"/>
    <s v="Anemia"/>
    <n v="4.83"/>
    <n v="0"/>
    <n v="0"/>
    <n v="1"/>
    <n v="0"/>
    <n v="0.36099999999999999"/>
    <n v="0.74199999999999999"/>
    <n v="0.72"/>
    <n v="1"/>
    <n v="0.81899999999999995"/>
    <n v="79"/>
    <n v="42"/>
    <n v="213"/>
    <n v="114"/>
    <n v="126"/>
    <n v="83.529411764705884"/>
    <n v="44.705882352941181"/>
    <n v="49.411764705882355"/>
    <n v="0.51200000000000001"/>
    <x v="0"/>
    <x v="0"/>
    <n v="7911"/>
    <n v="5.84"/>
    <n v="14.5"/>
    <n v="41.3"/>
    <n v="216288"/>
    <n v="85.7"/>
    <n v="36.9"/>
    <s v="CytoData"/>
    <s v="Giemsa"/>
    <s v="Olympus_BX51"/>
    <n v="100"/>
    <n v="224"/>
    <n v="0.72389999999999999"/>
    <n v="0.79690000000000005"/>
    <n v="0.74619999999999997"/>
    <n v="-5.0700000000000078E-2"/>
  </r>
  <r>
    <s v="CELL_002937"/>
    <x v="2"/>
    <x v="1"/>
    <s v="Normal_RBC"/>
    <n v="7.54"/>
    <n v="0"/>
    <n v="0"/>
    <n v="1"/>
    <n v="0"/>
    <n v="0.89800000000000002"/>
    <n v="0.20699999999999999"/>
    <n v="0.28999999999999998"/>
    <n v="1"/>
    <n v="0.93400000000000005"/>
    <n v="200"/>
    <n v="48"/>
    <n v="224"/>
    <n v="132"/>
    <n v="141"/>
    <n v="87.843137254901961"/>
    <n v="51.764705882352949"/>
    <n v="55.294117647058826"/>
    <n v="0.48499999999999999"/>
    <x v="0"/>
    <x v="0"/>
    <n v="7153"/>
    <n v="4.79"/>
    <n v="13.2"/>
    <n v="41.2"/>
    <n v="172164"/>
    <n v="86.6"/>
    <n v="31.5"/>
    <s v="PBC_Dataset"/>
    <s v="May_Grunwald_Giemsa"/>
    <s v="Zeiss_Axio"/>
    <n v="100"/>
    <n v="256"/>
    <n v="0.10150000000000001"/>
    <n v="0.98870000000000002"/>
    <n v="1"/>
    <n v="1.1299999999999977E-2"/>
  </r>
  <r>
    <s v="CELL_002449"/>
    <x v="10"/>
    <x v="1"/>
    <s v="Normal_WBC"/>
    <n v="12.25"/>
    <n v="52.1"/>
    <n v="0.44700000000000001"/>
    <n v="0.56999999999999995"/>
    <n v="91.403508771929836"/>
    <n v="0.75600000000000001"/>
    <n v="0.33700000000000002"/>
    <n v="5.24"/>
    <n v="2.1"/>
    <n v="0.76900000000000002"/>
    <n v="572"/>
    <n v="71"/>
    <n v="246"/>
    <n v="155"/>
    <n v="142"/>
    <n v="96.470588235294116"/>
    <n v="60.784313725490193"/>
    <n v="55.686274509803923"/>
    <n v="0.61"/>
    <x v="1"/>
    <x v="0"/>
    <n v="6369"/>
    <n v="5.26"/>
    <n v="12.8"/>
    <n v="40.700000000000003"/>
    <n v="305237"/>
    <n v="82.6"/>
    <n v="32.799999999999997"/>
    <s v="CytoData"/>
    <s v="Giemsa"/>
    <s v="Leica_DM2000"/>
    <n v="100"/>
    <n v="224"/>
    <n v="0.10440000000000001"/>
    <n v="0.89629999999999999"/>
    <n v="0.80110000000000003"/>
    <n v="-9.5199999999999951E-2"/>
  </r>
  <r>
    <s v="CELL_001577"/>
    <x v="5"/>
    <x v="1"/>
    <s v="Normal_WBC"/>
    <n v="8.31"/>
    <n v="81.8"/>
    <n v="0.75800000000000001"/>
    <n v="0.222"/>
    <n v="368.46846846846847"/>
    <n v="0.71699999999999997"/>
    <n v="0.192"/>
    <n v="1.1000000000000001"/>
    <n v="1"/>
    <n v="0.92500000000000004"/>
    <n v="263"/>
    <n v="57"/>
    <n v="193"/>
    <n v="166"/>
    <n v="201"/>
    <n v="75.686274509803923"/>
    <n v="65.098039215686271"/>
    <n v="78.82352941176471"/>
    <n v="0.73799999999999999"/>
    <x v="1"/>
    <x v="0"/>
    <n v="7154"/>
    <n v="4.84"/>
    <n v="13.6"/>
    <n v="48"/>
    <n v="174284"/>
    <n v="89.8"/>
    <n v="34.299999999999997"/>
    <s v="PBC_Dataset"/>
    <s v="May_Grunwald_Giemsa"/>
    <s v="Olympus_BX51"/>
    <n v="60"/>
    <n v="512"/>
    <n v="0.15329999999999999"/>
    <n v="0.89090000000000003"/>
    <n v="0.85670000000000002"/>
    <n v="-3.4200000000000008E-2"/>
  </r>
  <r>
    <s v="CELL_004908"/>
    <x v="15"/>
    <x v="0"/>
    <s v="Anemia"/>
    <n v="6.62"/>
    <n v="0"/>
    <n v="0"/>
    <n v="1"/>
    <n v="0"/>
    <n v="0.93500000000000005"/>
    <n v="0.14499999999999999"/>
    <n v="0.74"/>
    <n v="1"/>
    <n v="0.98399999999999999"/>
    <n v="122"/>
    <n v="42"/>
    <n v="237"/>
    <n v="134"/>
    <n v="134"/>
    <n v="92.941176470588232"/>
    <n v="52.549019607843142"/>
    <n v="52.549019607843142"/>
    <n v="0.52900000000000003"/>
    <x v="1"/>
    <x v="1"/>
    <n v="7604"/>
    <n v="4.91"/>
    <n v="13.2"/>
    <n v="46.2"/>
    <n v="283703"/>
    <n v="93.9"/>
    <n v="34.299999999999997"/>
    <s v="PBC_Dataset"/>
    <s v="Wright"/>
    <s v="Olympus_BX51"/>
    <n v="100"/>
    <n v="256"/>
    <n v="0.753"/>
    <n v="0.76859999999999995"/>
    <n v="0.70830000000000004"/>
    <n v="-6.0299999999999909E-2"/>
  </r>
  <r>
    <s v="CELL_000214"/>
    <x v="1"/>
    <x v="1"/>
    <s v="Normal_WBC"/>
    <n v="13.59"/>
    <n v="52.2"/>
    <n v="0.40100000000000002"/>
    <n v="0.40400000000000003"/>
    <n v="129.20792079207919"/>
    <n v="0.88400000000000001"/>
    <n v="0.26100000000000001"/>
    <n v="3.2"/>
    <n v="3.5"/>
    <n v="0.79400000000000004"/>
    <n v="397"/>
    <n v="72"/>
    <n v="201"/>
    <n v="138"/>
    <n v="188"/>
    <n v="78.82352941176471"/>
    <n v="54.117647058823529"/>
    <n v="73.725490196078439"/>
    <n v="0.72499999999999998"/>
    <x v="1"/>
    <x v="1"/>
    <n v="9173"/>
    <n v="5.6"/>
    <n v="19.7"/>
    <n v="47.6"/>
    <n v="263028"/>
    <n v="83.8"/>
    <n v="32.1"/>
    <s v="PBC_Dataset"/>
    <s v="May_Grunwald_Giemsa"/>
    <s v="Olympus_BX51"/>
    <n v="100"/>
    <n v="512"/>
    <n v="6.4699999999999994E-2"/>
    <n v="1"/>
    <n v="0.85899999999999999"/>
    <n v="-0.14100000000000001"/>
  </r>
  <r>
    <s v="CELL_000779"/>
    <x v="1"/>
    <x v="1"/>
    <s v="Normal_WBC"/>
    <n v="12.36"/>
    <n v="53.6"/>
    <n v="0.46500000000000002"/>
    <n v="0.436"/>
    <n v="122.93577981651376"/>
    <n v="0.71899999999999997"/>
    <n v="0.29299999999999998"/>
    <n v="3.8"/>
    <n v="3.2"/>
    <n v="0.78300000000000003"/>
    <n v="500"/>
    <n v="78"/>
    <n v="204"/>
    <n v="166"/>
    <n v="181"/>
    <n v="80"/>
    <n v="65.098039215686271"/>
    <n v="70.980392156862749"/>
    <n v="0.60199999999999998"/>
    <x v="1"/>
    <x v="1"/>
    <n v="8186"/>
    <n v="6.04"/>
    <n v="16.2"/>
    <n v="37"/>
    <n v="186626"/>
    <n v="95.7"/>
    <n v="35"/>
    <s v="Raabin_WBC"/>
    <s v="Giemsa"/>
    <s v="Leica_DM2000"/>
    <n v="100"/>
    <n v="360"/>
    <n v="0.11070000000000001"/>
    <n v="0.89359999999999995"/>
    <n v="0.97450000000000003"/>
    <n v="8.0900000000000083E-2"/>
  </r>
  <r>
    <s v="CELL_003497"/>
    <x v="2"/>
    <x v="1"/>
    <s v="Normal_RBC"/>
    <n v="7.45"/>
    <n v="0"/>
    <n v="0"/>
    <n v="1"/>
    <n v="0"/>
    <n v="0.96799999999999997"/>
    <n v="0.104"/>
    <n v="0.32"/>
    <n v="1"/>
    <n v="0.88700000000000001"/>
    <n v="169"/>
    <n v="51"/>
    <n v="243"/>
    <n v="133"/>
    <n v="148"/>
    <n v="95.294117647058812"/>
    <n v="52.156862745098046"/>
    <n v="58.039215686274517"/>
    <n v="0.45900000000000002"/>
    <x v="1"/>
    <x v="0"/>
    <n v="8981"/>
    <n v="5.59"/>
    <n v="17.899999999999999"/>
    <n v="37.1"/>
    <n v="372138"/>
    <n v="91.8"/>
    <n v="35.700000000000003"/>
    <s v="PBC_Dataset"/>
    <s v="Giemsa"/>
    <s v="Zeiss_Axio"/>
    <n v="60"/>
    <n v="360"/>
    <n v="5.4399999999999997E-2"/>
    <n v="0.86150000000000004"/>
    <n v="0.89100000000000001"/>
    <n v="2.9499999999999971E-2"/>
  </r>
  <r>
    <s v="CELL_004615"/>
    <x v="16"/>
    <x v="0"/>
    <s v="Anemia"/>
    <n v="8.58"/>
    <n v="0"/>
    <n v="0"/>
    <n v="1"/>
    <n v="0"/>
    <n v="0.313"/>
    <n v="0.79100000000000004"/>
    <n v="0.49"/>
    <n v="1"/>
    <n v="0.85299999999999998"/>
    <n v="167"/>
    <n v="54"/>
    <n v="205"/>
    <n v="117"/>
    <n v="142"/>
    <n v="80.392156862745097"/>
    <n v="45.882352941176471"/>
    <n v="55.686274509803923"/>
    <n v="0.52800000000000002"/>
    <x v="2"/>
    <x v="0"/>
    <n v="4276"/>
    <n v="4.26"/>
    <n v="14.1"/>
    <n v="44.6"/>
    <n v="194719"/>
    <n v="111.9"/>
    <n v="33.299999999999997"/>
    <s v="PBC_Dataset"/>
    <s v="Giemsa"/>
    <s v="Leica_DM2000"/>
    <n v="100"/>
    <n v="256"/>
    <n v="0.83250000000000002"/>
    <n v="0.51619999999999999"/>
    <n v="0.69920000000000004"/>
    <n v="0.18300000000000005"/>
  </r>
  <r>
    <s v="CELL_002044"/>
    <x v="4"/>
    <x v="1"/>
    <s v="Normal_WBC"/>
    <n v="15.45"/>
    <n v="66.5"/>
    <n v="0.48899999999999999"/>
    <n v="0.317"/>
    <n v="209.77917981072554"/>
    <n v="0.68500000000000005"/>
    <n v="0.41799999999999998"/>
    <n v="1.6"/>
    <n v="1.4"/>
    <n v="0.71599999999999997"/>
    <n v="578"/>
    <n v="84"/>
    <n v="197"/>
    <n v="155"/>
    <n v="171"/>
    <n v="77.254901960784323"/>
    <n v="60.784313725490193"/>
    <n v="67.058823529411754"/>
    <n v="0.55100000000000005"/>
    <x v="1"/>
    <x v="0"/>
    <n v="7493"/>
    <n v="3.45"/>
    <n v="8.1999999999999993"/>
    <n v="38.1"/>
    <n v="381644"/>
    <n v="91.7"/>
    <n v="32.299999999999997"/>
    <s v="Raabin_WBC"/>
    <s v="May_Grunwald_Giemsa"/>
    <s v="Zeiss_Axio"/>
    <n v="100"/>
    <n v="360"/>
    <n v="2.8500000000000001E-2"/>
    <n v="0.88460000000000005"/>
    <n v="1"/>
    <n v="0.11539999999999995"/>
  </r>
  <r>
    <s v="CELL_005330"/>
    <x v="0"/>
    <x v="0"/>
    <s v="Infection"/>
    <n v="13.87"/>
    <n v="66.599999999999994"/>
    <n v="0.63"/>
    <n v="0.42299999999999999"/>
    <n v="157.44680851063828"/>
    <n v="0.61699999999999999"/>
    <n v="0.46500000000000002"/>
    <n v="3.01"/>
    <n v="6.4"/>
    <n v="0.77100000000000002"/>
    <n v="449"/>
    <n v="82"/>
    <n v="204"/>
    <n v="171"/>
    <n v="172"/>
    <n v="80"/>
    <n v="67.058823529411754"/>
    <n v="67.450980392156865"/>
    <n v="0.71"/>
    <x v="1"/>
    <x v="0"/>
    <n v="3885"/>
    <n v="4.1100000000000003"/>
    <n v="12.5"/>
    <n v="41.4"/>
    <n v="179597"/>
    <n v="91.4"/>
    <n v="33"/>
    <s v="CytoData"/>
    <s v="Wright"/>
    <s v="Leica_DM2000"/>
    <n v="100"/>
    <n v="256"/>
    <n v="0.65569999999999995"/>
    <n v="0.65980000000000005"/>
    <n v="0.64410000000000001"/>
    <n v="-1.5700000000000047E-2"/>
  </r>
  <r>
    <s v="CELL_001568"/>
    <x v="5"/>
    <x v="1"/>
    <s v="Normal_WBC"/>
    <n v="8.69"/>
    <n v="82.3"/>
    <n v="0.81399999999999995"/>
    <n v="0.23799999999999999"/>
    <n v="345.79831932773112"/>
    <n v="0.91200000000000003"/>
    <n v="0.23699999999999999"/>
    <n v="0.32"/>
    <n v="1.1000000000000001"/>
    <n v="0.94399999999999995"/>
    <n v="362"/>
    <n v="54"/>
    <n v="177"/>
    <n v="152"/>
    <n v="200"/>
    <n v="69.411764705882348"/>
    <n v="59.607843137254903"/>
    <n v="78.431372549019613"/>
    <n v="0.69299999999999995"/>
    <x v="2"/>
    <x v="1"/>
    <n v="10429"/>
    <n v="5.45"/>
    <n v="12.4"/>
    <n v="47.1"/>
    <n v="224409"/>
    <n v="88.2"/>
    <n v="34.799999999999997"/>
    <s v="CytoData"/>
    <s v="Giemsa"/>
    <s v="Zeiss_Axio"/>
    <n v="40"/>
    <n v="512"/>
    <n v="0.1017"/>
    <n v="0.93179999999999996"/>
    <n v="0.83079999999999998"/>
    <n v="-0.10099999999999998"/>
  </r>
  <r>
    <s v="CELL_000166"/>
    <x v="1"/>
    <x v="1"/>
    <s v="Normal_WBC"/>
    <n v="11.78"/>
    <n v="58.9"/>
    <n v="0.42399999999999999"/>
    <n v="0.39900000000000002"/>
    <n v="147.61904761904762"/>
    <n v="0.68200000000000005"/>
    <n v="0.35899999999999999"/>
    <n v="3.81"/>
    <n v="3.2"/>
    <n v="0.79400000000000004"/>
    <n v="463"/>
    <n v="80"/>
    <n v="208"/>
    <n v="170"/>
    <n v="168"/>
    <n v="81.568627450980387"/>
    <n v="66.666666666666657"/>
    <n v="65.882352941176464"/>
    <n v="0.746"/>
    <x v="0"/>
    <x v="1"/>
    <n v="12371"/>
    <n v="4.17"/>
    <n v="12.9"/>
    <n v="46.7"/>
    <n v="324646"/>
    <n v="91.9"/>
    <n v="31.9"/>
    <s v="CytoData"/>
    <s v="Giemsa"/>
    <s v="Olympus_BX51"/>
    <n v="100"/>
    <n v="360"/>
    <n v="8.1699999999999995E-2"/>
    <n v="0.99670000000000003"/>
    <n v="0.93220000000000003"/>
    <n v="-6.4500000000000002E-2"/>
  </r>
  <r>
    <s v="CELL_003567"/>
    <x v="2"/>
    <x v="1"/>
    <s v="Normal_RBC"/>
    <n v="8.07"/>
    <n v="0"/>
    <n v="0"/>
    <n v="1"/>
    <n v="0"/>
    <n v="0.91800000000000004"/>
    <n v="0.152"/>
    <n v="0.75"/>
    <n v="1"/>
    <n v="0.89300000000000002"/>
    <n v="216"/>
    <n v="44"/>
    <n v="235"/>
    <n v="135"/>
    <n v="123"/>
    <n v="92.156862745098039"/>
    <n v="52.941176470588239"/>
    <n v="48.235294117647058"/>
    <n v="0.53200000000000003"/>
    <x v="1"/>
    <x v="1"/>
    <n v="5954"/>
    <n v="4.8"/>
    <n v="12.6"/>
    <n v="46.2"/>
    <n v="371031"/>
    <n v="87.2"/>
    <n v="32.200000000000003"/>
    <s v="PBC_Dataset"/>
    <s v="Wright"/>
    <s v="Leica_DM2000"/>
    <n v="100"/>
    <n v="256"/>
    <n v="0.2248"/>
    <n v="0.98729999999999996"/>
    <n v="0.81440000000000001"/>
    <n v="-0.17289999999999994"/>
  </r>
  <r>
    <s v="CELL_004501"/>
    <x v="16"/>
    <x v="0"/>
    <s v="Anemia"/>
    <n v="7.11"/>
    <n v="0"/>
    <n v="0"/>
    <n v="1"/>
    <n v="0"/>
    <n v="0.51"/>
    <n v="0.76600000000000001"/>
    <n v="0.71"/>
    <n v="1"/>
    <n v="0.90500000000000003"/>
    <n v="150"/>
    <n v="57"/>
    <n v="230"/>
    <n v="123"/>
    <n v="112"/>
    <n v="90.196078431372555"/>
    <n v="48.235294117647058"/>
    <n v="43.921568627450981"/>
    <n v="0.53600000000000003"/>
    <x v="1"/>
    <x v="0"/>
    <n v="3209"/>
    <n v="4.3499999999999996"/>
    <n v="15.1"/>
    <n v="41.6"/>
    <n v="218083"/>
    <n v="83.3"/>
    <n v="31.2"/>
    <s v="PBC_Dataset"/>
    <s v="May_Grunwald_Giemsa"/>
    <s v="Olympus_BX51"/>
    <n v="60"/>
    <n v="512"/>
    <n v="0.73860000000000003"/>
    <n v="0.69340000000000002"/>
    <n v="0.9052"/>
    <n v="0.21179999999999999"/>
  </r>
  <r>
    <s v="CELL_002014"/>
    <x v="4"/>
    <x v="1"/>
    <s v="Normal_WBC"/>
    <n v="16.22"/>
    <n v="63.4"/>
    <n v="0.23300000000000001"/>
    <n v="0.30499999999999999"/>
    <n v="207.86885245901638"/>
    <n v="0.76800000000000002"/>
    <n v="0.47299999999999998"/>
    <n v="2.1800000000000002"/>
    <n v="1.1000000000000001"/>
    <n v="0.65400000000000003"/>
    <n v="632"/>
    <n v="79"/>
    <n v="201"/>
    <n v="167"/>
    <n v="170"/>
    <n v="78.82352941176471"/>
    <n v="65.490196078431367"/>
    <n v="66.666666666666657"/>
    <n v="0.69"/>
    <x v="1"/>
    <x v="1"/>
    <n v="11930"/>
    <n v="5.9"/>
    <n v="13.2"/>
    <n v="46.8"/>
    <n v="225841"/>
    <n v="91.5"/>
    <n v="31.8"/>
    <s v="CytoData"/>
    <s v="Giemsa"/>
    <s v="Zeiss_Axio"/>
    <n v="60"/>
    <n v="224"/>
    <n v="4.41E-2"/>
    <n v="0.90910000000000002"/>
    <n v="0.87"/>
    <n v="-3.9100000000000024E-2"/>
  </r>
  <r>
    <s v="CELL_000274"/>
    <x v="1"/>
    <x v="1"/>
    <s v="Normal_WBC"/>
    <n v="13.08"/>
    <n v="54.2"/>
    <n v="0.63400000000000001"/>
    <n v="0.65600000000000003"/>
    <n v="82.621951219512198"/>
    <n v="0.78700000000000003"/>
    <n v="0.27500000000000002"/>
    <n v="2.91"/>
    <n v="3.9"/>
    <n v="0.74"/>
    <n v="428"/>
    <n v="75"/>
    <n v="233"/>
    <n v="179"/>
    <n v="197"/>
    <n v="91.372549019607845"/>
    <n v="70.196078431372541"/>
    <n v="77.254901960784323"/>
    <n v="0.499"/>
    <x v="1"/>
    <x v="0"/>
    <n v="9302"/>
    <n v="5.18"/>
    <n v="13.3"/>
    <n v="31.7"/>
    <n v="151519"/>
    <n v="80.2"/>
    <n v="34.299999999999997"/>
    <s v="CytoData"/>
    <s v="Wright"/>
    <s v="Leica_DM2000"/>
    <n v="100"/>
    <n v="256"/>
    <n v="0.1065"/>
    <n v="0.96"/>
    <n v="0.89910000000000001"/>
    <n v="-6.0899999999999954E-2"/>
  </r>
  <r>
    <s v="CELL_003861"/>
    <x v="7"/>
    <x v="1"/>
    <s v="Normal_Platelet"/>
    <n v="2.5"/>
    <n v="0"/>
    <n v="0"/>
    <n v="1"/>
    <n v="0"/>
    <n v="0.56699999999999995"/>
    <n v="0.115"/>
    <n v="2.5099999999999998"/>
    <n v="1"/>
    <n v="0.76100000000000001"/>
    <n v="26"/>
    <n v="11"/>
    <n v="223"/>
    <n v="159"/>
    <n v="160"/>
    <n v="87.450980392156865"/>
    <n v="62.352941176470587"/>
    <n v="62.745098039215684"/>
    <n v="0.41599999999999998"/>
    <x v="2"/>
    <x v="0"/>
    <n v="5163"/>
    <n v="4.45"/>
    <n v="10.4"/>
    <n v="45.5"/>
    <n v="196744"/>
    <n v="91.3"/>
    <n v="32"/>
    <s v="Raabin_WBC"/>
    <s v="Giemsa"/>
    <s v="Leica_DM2000"/>
    <n v="60"/>
    <n v="360"/>
    <n v="0.1067"/>
    <n v="0.91510000000000002"/>
    <n v="0.90069999999999995"/>
    <n v="-1.4400000000000079E-2"/>
  </r>
  <r>
    <s v="CELL_004168"/>
    <x v="8"/>
    <x v="0"/>
    <s v="Leukemia"/>
    <n v="13.25"/>
    <n v="82.4"/>
    <n v="0.40500000000000003"/>
    <n v="0.158"/>
    <n v="521.51898734177223"/>
    <n v="0.74"/>
    <n v="0.16300000000000001"/>
    <n v="1.21"/>
    <n v="1"/>
    <n v="0.86"/>
    <n v="697"/>
    <n v="84"/>
    <n v="181"/>
    <n v="131"/>
    <n v="217"/>
    <n v="70.980392156862749"/>
    <n v="51.372549019607838"/>
    <n v="85.098039215686271"/>
    <n v="0.69"/>
    <x v="1"/>
    <x v="0"/>
    <n v="6906"/>
    <n v="5.85"/>
    <n v="10.3"/>
    <n v="42.7"/>
    <n v="294402"/>
    <n v="75.099999999999994"/>
    <n v="33.6"/>
    <s v="Raabin_WBC"/>
    <s v="May_Grunwald_Giemsa"/>
    <s v="Olympus_BX51"/>
    <n v="60"/>
    <n v="256"/>
    <n v="0.86939999999999995"/>
    <n v="0.59440000000000004"/>
    <n v="0.72929999999999995"/>
    <n v="0.13489999999999991"/>
  </r>
  <r>
    <s v="CELL_004697"/>
    <x v="12"/>
    <x v="0"/>
    <s v="Anemia"/>
    <n v="3.53"/>
    <n v="0"/>
    <n v="0"/>
    <n v="1"/>
    <n v="0"/>
    <n v="0.371"/>
    <n v="0.71799999999999997"/>
    <n v="0.68"/>
    <n v="1"/>
    <n v="0.78500000000000003"/>
    <n v="69"/>
    <n v="34"/>
    <n v="242"/>
    <n v="134"/>
    <n v="124"/>
    <n v="94.901960784313715"/>
    <n v="52.549019607843142"/>
    <n v="48.627450980392155"/>
    <n v="0.51500000000000001"/>
    <x v="1"/>
    <x v="1"/>
    <n v="9126"/>
    <n v="5.8"/>
    <n v="13.7"/>
    <n v="40.6"/>
    <n v="203144"/>
    <n v="101.4"/>
    <n v="36.1"/>
    <s v="PBC_Dataset"/>
    <s v="Giemsa"/>
    <s v="Zeiss_Axio"/>
    <n v="40"/>
    <n v="512"/>
    <n v="0.66249999999999998"/>
    <n v="0.81410000000000005"/>
    <n v="0.78490000000000004"/>
    <n v="-2.9200000000000004E-2"/>
  </r>
  <r>
    <s v="CELL_003789"/>
    <x v="7"/>
    <x v="1"/>
    <s v="Normal_Platelet"/>
    <n v="2.88"/>
    <n v="0"/>
    <n v="0"/>
    <n v="1"/>
    <n v="0"/>
    <n v="0.67500000000000004"/>
    <n v="0.35299999999999998"/>
    <n v="2.89"/>
    <n v="1"/>
    <n v="0.77500000000000002"/>
    <n v="16"/>
    <n v="16"/>
    <n v="201"/>
    <n v="149"/>
    <n v="145"/>
    <n v="78.82352941176471"/>
    <n v="58.431372549019613"/>
    <n v="56.862745098039213"/>
    <n v="0.52500000000000002"/>
    <x v="0"/>
    <x v="0"/>
    <n v="8875"/>
    <n v="5.38"/>
    <n v="10.1"/>
    <n v="49.2"/>
    <n v="152396"/>
    <n v="96.6"/>
    <n v="33.6"/>
    <s v="Raabin_WBC"/>
    <s v="May_Grunwald_Giemsa"/>
    <s v="Zeiss_Axio"/>
    <n v="60"/>
    <n v="512"/>
    <n v="8.1500000000000003E-2"/>
    <n v="1"/>
    <n v="0.92"/>
    <n v="-7.999999999999996E-2"/>
  </r>
  <r>
    <s v="CELL_000395"/>
    <x v="1"/>
    <x v="1"/>
    <s v="Normal_WBC"/>
    <n v="12.45"/>
    <n v="52.3"/>
    <n v="0.55200000000000005"/>
    <n v="0.49399999999999999"/>
    <n v="105.87044534412955"/>
    <n v="0.76800000000000002"/>
    <n v="0.30499999999999999"/>
    <n v="3.05"/>
    <n v="4.3"/>
    <n v="0.90400000000000003"/>
    <n v="319"/>
    <n v="80"/>
    <n v="213"/>
    <n v="173"/>
    <n v="176"/>
    <n v="83.529411764705884"/>
    <n v="67.843137254901961"/>
    <n v="69.019607843137251"/>
    <n v="0.52600000000000002"/>
    <x v="1"/>
    <x v="0"/>
    <n v="8461"/>
    <n v="5.2"/>
    <n v="11.4"/>
    <n v="38.5"/>
    <n v="318580"/>
    <n v="105.1"/>
    <n v="34.299999999999997"/>
    <s v="PBC_Dataset"/>
    <s v="Wright"/>
    <s v="Olympus_BX51"/>
    <n v="60"/>
    <n v="512"/>
    <n v="3.3000000000000002E-2"/>
    <n v="0.8599"/>
    <n v="0.92920000000000003"/>
    <n v="6.9300000000000028E-2"/>
  </r>
  <r>
    <s v="CELL_000584"/>
    <x v="1"/>
    <x v="1"/>
    <s v="Normal_WBC"/>
    <n v="10.78"/>
    <n v="50.9"/>
    <n v="0.51600000000000001"/>
    <n v="0.51"/>
    <n v="99.803921568627445"/>
    <n v="0.85199999999999998"/>
    <n v="0.35699999999999998"/>
    <n v="3.07"/>
    <n v="3.1"/>
    <n v="0.82399999999999995"/>
    <n v="430"/>
    <n v="78"/>
    <n v="221"/>
    <n v="125"/>
    <n v="182"/>
    <n v="86.666666666666671"/>
    <n v="49.019607843137251"/>
    <n v="71.372549019607845"/>
    <n v="0.747"/>
    <x v="2"/>
    <x v="0"/>
    <n v="5904"/>
    <n v="4.57"/>
    <n v="13.8"/>
    <n v="40.5"/>
    <n v="220095"/>
    <n v="78.7"/>
    <n v="34.6"/>
    <s v="PBC_Dataset"/>
    <s v="May_Grunwald_Giemsa"/>
    <s v="Zeiss_Axio"/>
    <n v="60"/>
    <n v="360"/>
    <n v="7.9500000000000001E-2"/>
    <n v="0.77769999999999995"/>
    <n v="0.9224"/>
    <n v="0.14470000000000005"/>
  </r>
  <r>
    <s v="CELL_005861"/>
    <x v="18"/>
    <x v="0"/>
    <s v="Artefact"/>
    <n v="4.28"/>
    <n v="22.5"/>
    <n v="0.25900000000000001"/>
    <n v="0.68799999999999994"/>
    <n v="32.703488372093027"/>
    <n v="0.53800000000000003"/>
    <n v="0.90900000000000003"/>
    <n v="3.06"/>
    <n v="3.2"/>
    <n v="0.40799999999999997"/>
    <n v="291"/>
    <n v="42"/>
    <n v="192"/>
    <n v="140"/>
    <n v="199"/>
    <n v="75.294117647058826"/>
    <n v="54.901960784313729"/>
    <n v="78.039215686274517"/>
    <n v="0.64600000000000002"/>
    <x v="1"/>
    <x v="0"/>
    <n v="6062"/>
    <n v="3.15"/>
    <n v="15.4"/>
    <n v="38.4"/>
    <n v="324652"/>
    <n v="106.2"/>
    <n v="34"/>
    <s v="PBC_Dataset"/>
    <s v="Giemsa"/>
    <s v="Olympus_BX51"/>
    <n v="100"/>
    <n v="360"/>
    <n v="0.69589999999999996"/>
    <n v="0.81569999999999998"/>
    <n v="0.92049999999999998"/>
    <n v="0.1048"/>
  </r>
  <r>
    <s v="CELL_005454"/>
    <x v="11"/>
    <x v="0"/>
    <s v="Infection"/>
    <n v="14.55"/>
    <n v="61.7"/>
    <n v="0.63800000000000001"/>
    <n v="0.45700000000000002"/>
    <n v="135.01094091903721"/>
    <n v="0.78900000000000003"/>
    <n v="0.437"/>
    <n v="4.62"/>
    <n v="3.4"/>
    <n v="0.89600000000000002"/>
    <n v="469"/>
    <n v="69"/>
    <n v="220"/>
    <n v="139"/>
    <n v="165"/>
    <n v="86.274509803921575"/>
    <n v="54.509803921568626"/>
    <n v="64.705882352941174"/>
    <n v="0.68600000000000005"/>
    <x v="2"/>
    <x v="1"/>
    <n v="10146"/>
    <n v="5.51"/>
    <n v="11.5"/>
    <n v="42.5"/>
    <n v="245724"/>
    <n v="75.400000000000006"/>
    <n v="34.6"/>
    <s v="PBC_Dataset"/>
    <s v="Giemsa"/>
    <s v="Olympus_BX51"/>
    <n v="60"/>
    <n v="256"/>
    <n v="0.60870000000000002"/>
    <n v="0.68240000000000001"/>
    <n v="0.90029999999999999"/>
    <n v="0.21789999999999998"/>
  </r>
  <r>
    <s v="CELL_005628"/>
    <x v="3"/>
    <x v="0"/>
    <s v="Infection"/>
    <n v="14.36"/>
    <n v="79.599999999999994"/>
    <n v="0.69499999999999995"/>
    <n v="0.18099999999999999"/>
    <n v="439.77900552486187"/>
    <n v="0.89700000000000002"/>
    <n v="0.34"/>
    <n v="1.58"/>
    <n v="1.1000000000000001"/>
    <n v="0.85899999999999999"/>
    <n v="432"/>
    <n v="98"/>
    <n v="184"/>
    <n v="152"/>
    <n v="207"/>
    <n v="72.156862745098039"/>
    <n v="59.607843137254903"/>
    <n v="81.17647058823529"/>
    <n v="0.72799999999999998"/>
    <x v="2"/>
    <x v="0"/>
    <n v="6319"/>
    <n v="4.83"/>
    <n v="13.7"/>
    <n v="39.799999999999997"/>
    <n v="215811"/>
    <n v="86.7"/>
    <n v="33.1"/>
    <s v="PBC_Dataset"/>
    <s v="Giemsa"/>
    <s v="Zeiss_Axio"/>
    <n v="100"/>
    <n v="224"/>
    <n v="0.74770000000000003"/>
    <n v="0.72770000000000001"/>
    <n v="0.64629999999999999"/>
    <n v="-8.1400000000000028E-2"/>
  </r>
  <r>
    <s v="CELL_000521"/>
    <x v="1"/>
    <x v="1"/>
    <s v="Normal_WBC"/>
    <n v="14.3"/>
    <n v="62.3"/>
    <n v="0.59399999999999997"/>
    <n v="0.53"/>
    <n v="117.54716981132074"/>
    <n v="0.82799999999999996"/>
    <n v="0.39500000000000002"/>
    <n v="2.4500000000000002"/>
    <n v="3.3"/>
    <n v="0.80300000000000005"/>
    <n v="363"/>
    <n v="60"/>
    <n v="217"/>
    <n v="164"/>
    <n v="167"/>
    <n v="85.098039215686271"/>
    <n v="64.313725490196077"/>
    <n v="65.490196078431367"/>
    <n v="0.59799999999999998"/>
    <x v="1"/>
    <x v="0"/>
    <n v="9903"/>
    <n v="4.3600000000000003"/>
    <n v="15.8"/>
    <n v="48.4"/>
    <n v="272882"/>
    <n v="93.5"/>
    <n v="33"/>
    <s v="Raabin_WBC"/>
    <s v="Wright"/>
    <s v="Zeiss_Axio"/>
    <n v="60"/>
    <n v="224"/>
    <n v="1.04E-2"/>
    <n v="0.86960000000000004"/>
    <n v="0.79149999999999998"/>
    <n v="-7.8100000000000058E-2"/>
  </r>
  <r>
    <s v="CELL_001764"/>
    <x v="5"/>
    <x v="1"/>
    <s v="Normal_WBC"/>
    <n v="9.66"/>
    <n v="79.5"/>
    <n v="0.89600000000000002"/>
    <n v="0.152"/>
    <n v="523.02631578947364"/>
    <n v="0.77"/>
    <n v="0.248"/>
    <n v="1.62"/>
    <n v="1"/>
    <n v="0.872"/>
    <n v="239"/>
    <n v="72"/>
    <n v="195"/>
    <n v="142"/>
    <n v="209"/>
    <n v="76.470588235294116"/>
    <n v="55.686274509803923"/>
    <n v="81.960784313725483"/>
    <n v="0.71099999999999997"/>
    <x v="1"/>
    <x v="1"/>
    <n v="1931"/>
    <n v="4.7699999999999996"/>
    <n v="12.5"/>
    <n v="46.5"/>
    <n v="375250"/>
    <n v="78.5"/>
    <n v="34.200000000000003"/>
    <s v="Raabin_WBC"/>
    <s v="Wright"/>
    <s v="Olympus_BX51"/>
    <n v="60"/>
    <n v="224"/>
    <n v="8.9899999999999994E-2"/>
    <n v="0.94569999999999999"/>
    <n v="0.83630000000000004"/>
    <n v="-0.10939999999999994"/>
  </r>
  <r>
    <s v="CELL_001876"/>
    <x v="5"/>
    <x v="1"/>
    <s v="Normal_WBC"/>
    <n v="9.9700000000000006"/>
    <n v="80.900000000000006"/>
    <n v="0.81200000000000006"/>
    <n v="0.17399999999999999"/>
    <n v="464.94252873563227"/>
    <n v="0.86399999999999999"/>
    <n v="0.21199999999999999"/>
    <n v="0.97"/>
    <n v="1.1000000000000001"/>
    <n v="0.875"/>
    <n v="314"/>
    <n v="67"/>
    <n v="204"/>
    <n v="133"/>
    <n v="202"/>
    <n v="80"/>
    <n v="52.156862745098046"/>
    <n v="79.215686274509807"/>
    <n v="0.68100000000000005"/>
    <x v="0"/>
    <x v="1"/>
    <n v="5680"/>
    <n v="4.6100000000000003"/>
    <n v="12.2"/>
    <n v="43.2"/>
    <n v="85450"/>
    <n v="77"/>
    <n v="32.6"/>
    <s v="Raabin_WBC"/>
    <s v="Giemsa"/>
    <s v="Leica_DM2000"/>
    <n v="60"/>
    <n v="360"/>
    <n v="8.1100000000000005E-2"/>
    <n v="0.8367"/>
    <n v="0.8831"/>
    <n v="4.6399999999999997E-2"/>
  </r>
  <r>
    <s v="CELL_003966"/>
    <x v="7"/>
    <x v="1"/>
    <s v="Normal_Platelet"/>
    <n v="2.37"/>
    <n v="0"/>
    <n v="0"/>
    <n v="1"/>
    <n v="0"/>
    <n v="0.97799999999999998"/>
    <n v="0.32400000000000001"/>
    <n v="2.2999999999999998"/>
    <n v="1"/>
    <n v="0.749"/>
    <n v="27"/>
    <n v="10"/>
    <n v="214"/>
    <n v="138"/>
    <n v="169"/>
    <n v="83.921568627450981"/>
    <n v="54.117647058823529"/>
    <n v="66.274509803921561"/>
    <n v="0.64200000000000002"/>
    <x v="1"/>
    <x v="1"/>
    <n v="11730"/>
    <n v="4.18"/>
    <n v="17.399999999999999"/>
    <n v="30.9"/>
    <n v="253394"/>
    <n v="90.5"/>
    <n v="34"/>
    <s v="PBC_Dataset"/>
    <s v="Giemsa"/>
    <s v="Leica_DM2000"/>
    <n v="60"/>
    <n v="224"/>
    <n v="0.1171"/>
    <n v="0.8387"/>
    <n v="0.88039999999999996"/>
    <n v="4.1699999999999959E-2"/>
  </r>
  <r>
    <s v="CELL_003345"/>
    <x v="2"/>
    <x v="1"/>
    <s v="Normal_RBC"/>
    <n v="7.52"/>
    <n v="0"/>
    <n v="0"/>
    <n v="1"/>
    <n v="0"/>
    <n v="0.84699999999999998"/>
    <n v="0.158"/>
    <n v="0.37"/>
    <n v="1"/>
    <n v="0.92400000000000004"/>
    <n v="185"/>
    <n v="43"/>
    <n v="224"/>
    <n v="119"/>
    <n v="126"/>
    <n v="87.843137254901961"/>
    <n v="46.666666666666664"/>
    <n v="49.411764705882355"/>
    <n v="0.52600000000000002"/>
    <x v="1"/>
    <x v="0"/>
    <n v="7818"/>
    <n v="3.23"/>
    <n v="14.8"/>
    <n v="45.5"/>
    <n v="332317"/>
    <n v="86.6"/>
    <n v="31.3"/>
    <s v="PBC_Dataset"/>
    <s v="May_Grunwald_Giemsa"/>
    <s v="Leica_DM2000"/>
    <n v="100"/>
    <n v="224"/>
    <n v="0.10100000000000001"/>
    <n v="0.93500000000000005"/>
    <n v="1"/>
    <n v="6.4999999999999947E-2"/>
  </r>
  <r>
    <s v="CELL_002254"/>
    <x v="4"/>
    <x v="1"/>
    <s v="Normal_WBC"/>
    <n v="15.19"/>
    <n v="71.5"/>
    <n v="0.49099999999999999"/>
    <n v="0.32800000000000001"/>
    <n v="217.98780487804876"/>
    <n v="0.66200000000000003"/>
    <n v="0.36099999999999999"/>
    <n v="1.86"/>
    <n v="1"/>
    <n v="0.75600000000000001"/>
    <n v="643"/>
    <n v="96"/>
    <n v="195"/>
    <n v="158"/>
    <n v="183"/>
    <n v="76.470588235294116"/>
    <n v="61.96078431372549"/>
    <n v="71.764705882352942"/>
    <n v="0.60299999999999998"/>
    <x v="1"/>
    <x v="1"/>
    <n v="11092"/>
    <n v="4.95"/>
    <n v="17.399999999999999"/>
    <n v="48.2"/>
    <n v="157809"/>
    <n v="77"/>
    <n v="31.5"/>
    <s v="PBC_Dataset"/>
    <s v="Wright"/>
    <s v="Zeiss_Axio"/>
    <n v="100"/>
    <n v="360"/>
    <n v="0.19950000000000001"/>
    <n v="0.92179999999999995"/>
    <n v="0.77749999999999997"/>
    <n v="-0.14429999999999998"/>
  </r>
  <r>
    <s v="CELL_003225"/>
    <x v="2"/>
    <x v="1"/>
    <s v="Normal_RBC"/>
    <n v="7.86"/>
    <n v="0"/>
    <n v="0"/>
    <n v="1"/>
    <n v="0"/>
    <n v="0.83299999999999996"/>
    <n v="0.24099999999999999"/>
    <n v="0.75"/>
    <n v="1"/>
    <n v="0.94599999999999995"/>
    <n v="156"/>
    <n v="45"/>
    <n v="232"/>
    <n v="131"/>
    <n v="133"/>
    <n v="90.980392156862749"/>
    <n v="51.372549019607838"/>
    <n v="52.156862745098046"/>
    <n v="0.50900000000000001"/>
    <x v="1"/>
    <x v="1"/>
    <n v="7910"/>
    <n v="4.32"/>
    <n v="14.2"/>
    <n v="27.6"/>
    <n v="326547"/>
    <n v="86.4"/>
    <n v="34.9"/>
    <s v="PBC_Dataset"/>
    <s v="Giemsa"/>
    <s v="Zeiss_Axio"/>
    <n v="100"/>
    <n v="360"/>
    <n v="2.93E-2"/>
    <n v="0.89829999999999999"/>
    <n v="0.83079999999999998"/>
    <n v="-6.7500000000000004E-2"/>
  </r>
  <r>
    <s v="CELL_000527"/>
    <x v="1"/>
    <x v="1"/>
    <s v="Normal_WBC"/>
    <n v="10.220000000000001"/>
    <n v="55.8"/>
    <n v="0.55600000000000005"/>
    <n v="0.39600000000000002"/>
    <n v="140.90909090909091"/>
    <n v="0.748"/>
    <n v="0.501"/>
    <n v="3.14"/>
    <n v="4.7"/>
    <n v="0.73299999999999998"/>
    <n v="393"/>
    <n v="59"/>
    <n v="191"/>
    <n v="147"/>
    <n v="189"/>
    <n v="74.901960784313729"/>
    <n v="57.647058823529406"/>
    <n v="74.117647058823536"/>
    <n v="0.66900000000000004"/>
    <x v="1"/>
    <x v="0"/>
    <n v="5301"/>
    <n v="6.35"/>
    <n v="16.399999999999999"/>
    <n v="45.3"/>
    <n v="114701"/>
    <n v="90.1"/>
    <n v="33.9"/>
    <s v="Raabin_WBC"/>
    <s v="Giemsa"/>
    <s v="Olympus_BX51"/>
    <n v="60"/>
    <n v="360"/>
    <n v="4.1700000000000001E-2"/>
    <n v="0.8921"/>
    <n v="1"/>
    <n v="0.1079"/>
  </r>
  <r>
    <s v="CELL_002947"/>
    <x v="2"/>
    <x v="1"/>
    <s v="Normal_RBC"/>
    <n v="6.76"/>
    <n v="0"/>
    <n v="0"/>
    <n v="1"/>
    <n v="0"/>
    <n v="0.90200000000000002"/>
    <n v="0.14099999999999999"/>
    <n v="0.68"/>
    <n v="1"/>
    <n v="0.99399999999999999"/>
    <n v="166"/>
    <n v="41"/>
    <n v="217"/>
    <n v="136"/>
    <n v="127"/>
    <n v="85.098039215686271"/>
    <n v="53.333333333333336"/>
    <n v="49.803921568627452"/>
    <n v="0.46600000000000003"/>
    <x v="1"/>
    <x v="0"/>
    <n v="9062"/>
    <n v="3.36"/>
    <n v="9.6"/>
    <n v="40.6"/>
    <n v="264566"/>
    <n v="91.6"/>
    <n v="34.6"/>
    <s v="Raabin_WBC"/>
    <s v="Wright"/>
    <s v="Zeiss_Axio"/>
    <n v="100"/>
    <n v="512"/>
    <n v="0.14419999999999999"/>
    <n v="0.95489999999999997"/>
    <n v="0.89380000000000004"/>
    <n v="-6.1099999999999932E-2"/>
  </r>
  <r>
    <s v="CELL_003900"/>
    <x v="7"/>
    <x v="1"/>
    <s v="Normal_Platelet"/>
    <n v="3.33"/>
    <n v="0"/>
    <n v="0"/>
    <n v="1"/>
    <n v="0"/>
    <n v="0.6"/>
    <n v="0.53200000000000003"/>
    <n v="2.73"/>
    <n v="1"/>
    <n v="0.82799999999999996"/>
    <n v="20"/>
    <n v="17"/>
    <n v="216"/>
    <n v="139"/>
    <n v="170"/>
    <n v="84.705882352941174"/>
    <n v="54.509803921568626"/>
    <n v="66.666666666666657"/>
    <n v="0.53600000000000003"/>
    <x v="1"/>
    <x v="1"/>
    <n v="6544"/>
    <n v="4.38"/>
    <n v="13.7"/>
    <n v="46.6"/>
    <n v="238731"/>
    <n v="83.7"/>
    <n v="32.700000000000003"/>
    <s v="Raabin_WBC"/>
    <s v="Giemsa"/>
    <s v="Leica_DM2000"/>
    <n v="60"/>
    <n v="224"/>
    <n v="0.1454"/>
    <n v="0.85370000000000001"/>
    <n v="0.83320000000000005"/>
    <n v="-2.0499999999999963E-2"/>
  </r>
  <r>
    <s v="CELL_000693"/>
    <x v="1"/>
    <x v="1"/>
    <s v="Normal_WBC"/>
    <n v="10.67"/>
    <n v="55.5"/>
    <n v="0.71299999999999997"/>
    <n v="0.42899999999999999"/>
    <n v="129.37062937062936"/>
    <n v="0.72199999999999998"/>
    <n v="0.41099999999999998"/>
    <n v="2.59"/>
    <n v="4.5"/>
    <n v="0.89"/>
    <n v="411"/>
    <n v="64"/>
    <n v="203"/>
    <n v="155"/>
    <n v="190"/>
    <n v="79.607843137254903"/>
    <n v="60.784313725490193"/>
    <n v="74.509803921568633"/>
    <n v="0.72299999999999998"/>
    <x v="1"/>
    <x v="1"/>
    <n v="4408"/>
    <n v="5.5"/>
    <n v="12.8"/>
    <n v="39.4"/>
    <n v="303919"/>
    <n v="70.7"/>
    <n v="33.200000000000003"/>
    <s v="Raabin_WBC"/>
    <s v="Wright"/>
    <s v="Zeiss_Axio"/>
    <n v="100"/>
    <n v="224"/>
    <n v="0.1396"/>
    <n v="0.99339999999999995"/>
    <n v="0.88400000000000001"/>
    <n v="-0.10939999999999994"/>
  </r>
  <r>
    <s v="CELL_005562"/>
    <x v="3"/>
    <x v="0"/>
    <s v="Infection"/>
    <n v="13.71"/>
    <n v="77.8"/>
    <n v="0.73499999999999999"/>
    <n v="0.35199999999999998"/>
    <n v="221.02272727272728"/>
    <n v="0.77400000000000002"/>
    <n v="0.223"/>
    <n v="1.08"/>
    <n v="1.1000000000000001"/>
    <n v="0.83399999999999996"/>
    <n v="487"/>
    <n v="92"/>
    <n v="189"/>
    <n v="162"/>
    <n v="177"/>
    <n v="74.117647058823536"/>
    <n v="63.529411764705877"/>
    <n v="69.411764705882348"/>
    <n v="0.71899999999999997"/>
    <x v="1"/>
    <x v="0"/>
    <n v="8855"/>
    <n v="5.21"/>
    <n v="14.1"/>
    <n v="38.6"/>
    <n v="297235"/>
    <n v="106.4"/>
    <n v="34"/>
    <s v="Raabin_WBC"/>
    <s v="May_Grunwald_Giemsa"/>
    <s v="Olympus_BX51"/>
    <n v="100"/>
    <n v="224"/>
    <n v="0.73640000000000005"/>
    <n v="0.95109999999999995"/>
    <n v="0.64729999999999999"/>
    <n v="-0.30379999999999996"/>
  </r>
  <r>
    <s v="CELL_003634"/>
    <x v="2"/>
    <x v="1"/>
    <s v="Normal_RBC"/>
    <n v="6.8"/>
    <n v="0"/>
    <n v="0"/>
    <n v="1"/>
    <n v="0"/>
    <n v="0.90300000000000002"/>
    <n v="0.124"/>
    <n v="0.19"/>
    <n v="1"/>
    <n v="0.97599999999999998"/>
    <n v="174"/>
    <n v="57"/>
    <n v="226"/>
    <n v="119"/>
    <n v="124"/>
    <n v="88.627450980392155"/>
    <n v="46.666666666666664"/>
    <n v="48.627450980392155"/>
    <n v="0.39200000000000002"/>
    <x v="2"/>
    <x v="0"/>
    <n v="8121"/>
    <n v="5.8"/>
    <n v="16.600000000000001"/>
    <n v="42"/>
    <n v="203735"/>
    <n v="99.3"/>
    <n v="32.200000000000003"/>
    <s v="Raabin_WBC"/>
    <s v="May_Grunwald_Giemsa"/>
    <s v="Leica_DM2000"/>
    <n v="100"/>
    <n v="256"/>
    <n v="7.1099999999999997E-2"/>
    <n v="0.86990000000000001"/>
    <n v="0.98670000000000002"/>
    <n v="0.11680000000000001"/>
  </r>
  <r>
    <s v="CELL_001051"/>
    <x v="1"/>
    <x v="1"/>
    <s v="Normal_WBC"/>
    <n v="11.34"/>
    <n v="49.9"/>
    <n v="0.57899999999999996"/>
    <n v="0.42099999999999999"/>
    <n v="118.52731591448931"/>
    <n v="0.78200000000000003"/>
    <n v="0.40500000000000003"/>
    <n v="3.82"/>
    <n v="4"/>
    <n v="0.78600000000000003"/>
    <n v="362"/>
    <n v="85"/>
    <n v="186"/>
    <n v="153"/>
    <n v="194"/>
    <n v="72.941176470588232"/>
    <n v="60"/>
    <n v="76.078431372549019"/>
    <n v="0.76500000000000001"/>
    <x v="2"/>
    <x v="0"/>
    <n v="6525"/>
    <n v="5.69"/>
    <n v="15.1"/>
    <n v="41.2"/>
    <n v="287309"/>
    <n v="104.1"/>
    <n v="33.9"/>
    <s v="CytoData"/>
    <s v="Giemsa"/>
    <s v="Leica_DM2000"/>
    <n v="100"/>
    <n v="512"/>
    <n v="3.3000000000000002E-2"/>
    <n v="0.93"/>
    <n v="0.93979999999999997"/>
    <n v="9.7999999999999199E-3"/>
  </r>
  <r>
    <s v="CELL_000591"/>
    <x v="1"/>
    <x v="1"/>
    <s v="Normal_WBC"/>
    <n v="10.89"/>
    <n v="59.7"/>
    <n v="0.42799999999999999"/>
    <n v="0.47499999999999998"/>
    <n v="125.68421052631579"/>
    <n v="0.77600000000000002"/>
    <n v="0.47899999999999998"/>
    <n v="3.79"/>
    <n v="3.8"/>
    <n v="0.83499999999999996"/>
    <n v="445"/>
    <n v="72"/>
    <n v="209"/>
    <n v="181"/>
    <n v="208"/>
    <n v="81.960784313725483"/>
    <n v="70.980392156862749"/>
    <n v="81.568627450980387"/>
    <n v="0.64"/>
    <x v="1"/>
    <x v="1"/>
    <n v="7594"/>
    <n v="4.2300000000000004"/>
    <n v="14.4"/>
    <n v="45.6"/>
    <n v="95158"/>
    <n v="90.7"/>
    <n v="34.1"/>
    <s v="PBC_Dataset"/>
    <s v="Giemsa"/>
    <s v="Leica_DM2000"/>
    <n v="100"/>
    <n v="360"/>
    <n v="7.5399999999999995E-2"/>
    <n v="0.90049999999999997"/>
    <n v="0.85289999999999999"/>
    <n v="-4.7599999999999976E-2"/>
  </r>
  <r>
    <s v="CELL_000520"/>
    <x v="1"/>
    <x v="1"/>
    <s v="Normal_WBC"/>
    <n v="11"/>
    <n v="59.1"/>
    <n v="0.59199999999999997"/>
    <n v="0.44800000000000001"/>
    <n v="131.91964285714286"/>
    <n v="0.72"/>
    <n v="0.32200000000000001"/>
    <n v="3.34"/>
    <n v="2.6"/>
    <n v="0.82699999999999996"/>
    <n v="447"/>
    <n v="79"/>
    <n v="189"/>
    <n v="179"/>
    <n v="210"/>
    <n v="74.117647058823536"/>
    <n v="70.196078431372541"/>
    <n v="82.35294117647058"/>
    <n v="0.67900000000000005"/>
    <x v="1"/>
    <x v="1"/>
    <n v="4404"/>
    <n v="4.67"/>
    <n v="14.1"/>
    <n v="36.9"/>
    <n v="254432"/>
    <n v="78.8"/>
    <n v="33.200000000000003"/>
    <s v="PBC_Dataset"/>
    <s v="Wright"/>
    <s v="Olympus_BX51"/>
    <n v="60"/>
    <n v="360"/>
    <n v="4.4699999999999997E-2"/>
    <n v="0.84540000000000004"/>
    <n v="0.88170000000000004"/>
    <n v="3.6299999999999999E-2"/>
  </r>
  <r>
    <s v="CELL_003381"/>
    <x v="2"/>
    <x v="1"/>
    <s v="Normal_RBC"/>
    <n v="6.9"/>
    <n v="0"/>
    <n v="0"/>
    <n v="1"/>
    <n v="0"/>
    <n v="0.89600000000000002"/>
    <n v="0.2"/>
    <n v="0.69"/>
    <n v="1"/>
    <n v="0.92"/>
    <n v="143"/>
    <n v="39"/>
    <n v="226"/>
    <n v="135"/>
    <n v="128"/>
    <n v="88.627450980392155"/>
    <n v="52.941176470588239"/>
    <n v="50.196078431372548"/>
    <n v="0.499"/>
    <x v="0"/>
    <x v="1"/>
    <n v="3767"/>
    <n v="3.44"/>
    <n v="17.3"/>
    <n v="43.1"/>
    <n v="259542"/>
    <n v="77.099999999999994"/>
    <n v="38"/>
    <s v="Raabin_WBC"/>
    <s v="Giemsa"/>
    <s v="Olympus_BX51"/>
    <n v="40"/>
    <n v="360"/>
    <n v="7.7499999999999999E-2"/>
    <n v="0.89290000000000003"/>
    <n v="0.78490000000000004"/>
    <n v="-0.10799999999999998"/>
  </r>
  <r>
    <s v="CELL_003677"/>
    <x v="2"/>
    <x v="1"/>
    <s v="Normal_RBC"/>
    <n v="8.06"/>
    <n v="0"/>
    <n v="0"/>
    <n v="1"/>
    <n v="0"/>
    <n v="0.92700000000000005"/>
    <n v="0.31900000000000001"/>
    <n v="0.59"/>
    <n v="1"/>
    <n v="0.96699999999999997"/>
    <n v="216"/>
    <n v="50"/>
    <n v="226"/>
    <n v="120"/>
    <n v="130"/>
    <n v="88.627450980392155"/>
    <n v="47.058823529411761"/>
    <n v="50.980392156862742"/>
    <n v="0.52900000000000003"/>
    <x v="1"/>
    <x v="0"/>
    <n v="2461"/>
    <n v="5.16"/>
    <n v="11.2"/>
    <n v="43.5"/>
    <n v="219694"/>
    <n v="98.9"/>
    <n v="34.5"/>
    <s v="PBC_Dataset"/>
    <s v="Giemsa"/>
    <s v="Leica_DM2000"/>
    <n v="60"/>
    <n v="256"/>
    <n v="1.21E-2"/>
    <n v="0.83560000000000001"/>
    <n v="0.93210000000000004"/>
    <n v="9.650000000000003E-2"/>
  </r>
  <r>
    <s v="CELL_004843"/>
    <x v="15"/>
    <x v="0"/>
    <s v="Anemia"/>
    <n v="6.34"/>
    <n v="0"/>
    <n v="0"/>
    <n v="1"/>
    <n v="0"/>
    <n v="0.98"/>
    <n v="0.155"/>
    <n v="0.7"/>
    <n v="1"/>
    <n v="0.96199999999999997"/>
    <n v="122"/>
    <n v="44"/>
    <n v="227"/>
    <n v="128"/>
    <n v="143"/>
    <n v="89.019607843137251"/>
    <n v="50.196078431372548"/>
    <n v="56.078431372549019"/>
    <n v="0.56399999999999995"/>
    <x v="0"/>
    <x v="0"/>
    <n v="5635"/>
    <n v="4.88"/>
    <n v="15.2"/>
    <n v="43.8"/>
    <n v="180836"/>
    <n v="104.6"/>
    <n v="32.5"/>
    <s v="Raabin_WBC"/>
    <s v="Wright"/>
    <s v="Zeiss_Axio"/>
    <n v="40"/>
    <n v="512"/>
    <n v="0.64159999999999995"/>
    <n v="0.80430000000000001"/>
    <n v="0.7601"/>
    <n v="-4.4200000000000017E-2"/>
  </r>
  <r>
    <s v="CELL_001608"/>
    <x v="5"/>
    <x v="1"/>
    <s v="Normal_WBC"/>
    <n v="8.89"/>
    <n v="75.5"/>
    <n v="0.79500000000000004"/>
    <n v="0.20899999999999999"/>
    <n v="361.24401913875602"/>
    <n v="0.78700000000000003"/>
    <n v="0.24299999999999999"/>
    <n v="0.97"/>
    <n v="1"/>
    <n v="0.89200000000000002"/>
    <n v="295"/>
    <n v="55"/>
    <n v="194"/>
    <n v="156"/>
    <n v="189"/>
    <n v="76.078431372549019"/>
    <n v="61.176470588235297"/>
    <n v="74.117647058823536"/>
    <n v="0.70399999999999996"/>
    <x v="1"/>
    <x v="1"/>
    <n v="3683"/>
    <n v="3.99"/>
    <n v="16.899999999999999"/>
    <n v="36.799999999999997"/>
    <n v="265220"/>
    <n v="82"/>
    <n v="31.6"/>
    <s v="PBC_Dataset"/>
    <s v="Wright"/>
    <s v="Leica_DM2000"/>
    <n v="100"/>
    <n v="512"/>
    <n v="2.3199999999999998E-2"/>
    <n v="0.80789999999999995"/>
    <n v="0.91249999999999998"/>
    <n v="0.10460000000000003"/>
  </r>
  <r>
    <s v="CELL_003611"/>
    <x v="2"/>
    <x v="1"/>
    <s v="Normal_RBC"/>
    <n v="7.94"/>
    <n v="0"/>
    <n v="0"/>
    <n v="1"/>
    <n v="0"/>
    <n v="0.84499999999999997"/>
    <n v="0.27300000000000002"/>
    <n v="0.56999999999999995"/>
    <n v="1"/>
    <n v="0.92300000000000004"/>
    <n v="188"/>
    <n v="47"/>
    <n v="236"/>
    <n v="124"/>
    <n v="124"/>
    <n v="92.549019607843135"/>
    <n v="48.627450980392155"/>
    <n v="48.627450980392155"/>
    <n v="0.51300000000000001"/>
    <x v="0"/>
    <x v="1"/>
    <n v="5313"/>
    <n v="3.23"/>
    <n v="19.2"/>
    <n v="43.7"/>
    <n v="303579"/>
    <n v="72.7"/>
    <n v="33.700000000000003"/>
    <s v="PBC_Dataset"/>
    <s v="Wright"/>
    <s v="Zeiss_Axio"/>
    <n v="60"/>
    <n v="360"/>
    <n v="7.8700000000000006E-2"/>
    <n v="0.96909999999999996"/>
    <n v="1"/>
    <n v="3.0900000000000039E-2"/>
  </r>
  <r>
    <s v="CELL_005615"/>
    <x v="3"/>
    <x v="0"/>
    <s v="Infection"/>
    <n v="14.65"/>
    <n v="61.3"/>
    <n v="0.54500000000000004"/>
    <n v="0.26"/>
    <n v="235.76923076923075"/>
    <n v="0.78600000000000003"/>
    <n v="0.40500000000000003"/>
    <n v="1.06"/>
    <n v="1"/>
    <n v="0.80300000000000005"/>
    <n v="490"/>
    <n v="92"/>
    <n v="206"/>
    <n v="167"/>
    <n v="193"/>
    <n v="80.784313725490193"/>
    <n v="65.490196078431367"/>
    <n v="75.686274509803923"/>
    <n v="0.63300000000000001"/>
    <x v="1"/>
    <x v="1"/>
    <n v="9244"/>
    <n v="3.28"/>
    <n v="12.8"/>
    <n v="37.5"/>
    <n v="368888"/>
    <n v="93.4"/>
    <n v="33.799999999999997"/>
    <s v="CytoData"/>
    <s v="Wright"/>
    <s v="Olympus_BX51"/>
    <n v="40"/>
    <n v="512"/>
    <n v="0.93469999999999998"/>
    <n v="0.75419999999999998"/>
    <n v="0.68569999999999998"/>
    <n v="-6.8500000000000005E-2"/>
  </r>
  <r>
    <s v="CELL_001810"/>
    <x v="5"/>
    <x v="1"/>
    <s v="Normal_WBC"/>
    <n v="7.58"/>
    <n v="94.6"/>
    <n v="0.83099999999999996"/>
    <n v="0.23899999999999999"/>
    <n v="395.81589958158997"/>
    <n v="0.92700000000000005"/>
    <n v="0.21"/>
    <n v="1.1200000000000001"/>
    <n v="1.1000000000000001"/>
    <n v="0.89500000000000002"/>
    <n v="295"/>
    <n v="61"/>
    <n v="191"/>
    <n v="160"/>
    <n v="174"/>
    <n v="74.901960784313729"/>
    <n v="62.745098039215684"/>
    <n v="68.235294117647058"/>
    <n v="0.77500000000000002"/>
    <x v="1"/>
    <x v="1"/>
    <n v="10924"/>
    <n v="4.6100000000000003"/>
    <n v="15.6"/>
    <n v="41.4"/>
    <n v="428301"/>
    <n v="95.3"/>
    <n v="30.7"/>
    <s v="PBC_Dataset"/>
    <s v="Wright"/>
    <s v="Leica_DM2000"/>
    <n v="100"/>
    <n v="224"/>
    <n v="7.51E-2"/>
    <n v="0.86419999999999997"/>
    <n v="0.93759999999999999"/>
    <n v="7.3400000000000021E-2"/>
  </r>
  <r>
    <s v="CELL_000792"/>
    <x v="1"/>
    <x v="1"/>
    <s v="Normal_WBC"/>
    <n v="13.13"/>
    <n v="58"/>
    <n v="0.626"/>
    <n v="0.39900000000000002"/>
    <n v="145.36340852130326"/>
    <n v="0.749"/>
    <n v="0.432"/>
    <n v="3.54"/>
    <n v="3.1"/>
    <n v="0.85099999999999998"/>
    <n v="372"/>
    <n v="75"/>
    <n v="209"/>
    <n v="139"/>
    <n v="178"/>
    <n v="81.960784313725483"/>
    <n v="54.509803921568626"/>
    <n v="69.803921568627445"/>
    <n v="0.80300000000000005"/>
    <x v="1"/>
    <x v="0"/>
    <n v="7506"/>
    <n v="4.4400000000000004"/>
    <n v="13"/>
    <n v="44.4"/>
    <n v="200092"/>
    <n v="82.7"/>
    <n v="33.9"/>
    <s v="Raabin_WBC"/>
    <s v="Giemsa"/>
    <s v="Zeiss_Axio"/>
    <n v="60"/>
    <n v="224"/>
    <n v="3.3599999999999998E-2"/>
    <n v="0.94589999999999996"/>
    <n v="0.89249999999999996"/>
    <n v="-5.3400000000000003E-2"/>
  </r>
  <r>
    <s v="CELL_000793"/>
    <x v="1"/>
    <x v="1"/>
    <s v="Normal_WBC"/>
    <n v="13.25"/>
    <n v="52.3"/>
    <n v="0.53700000000000003"/>
    <n v="0.42399999999999999"/>
    <n v="123.34905660377358"/>
    <n v="0.71199999999999997"/>
    <n v="0.50600000000000001"/>
    <n v="3.22"/>
    <n v="4.2"/>
    <n v="0.872"/>
    <n v="371"/>
    <n v="81"/>
    <n v="217"/>
    <n v="144"/>
    <n v="191"/>
    <n v="85.098039215686271"/>
    <n v="56.470588235294116"/>
    <n v="74.901960784313729"/>
    <n v="0.57799999999999996"/>
    <x v="1"/>
    <x v="0"/>
    <n v="11016"/>
    <n v="3.5"/>
    <n v="18"/>
    <n v="39.200000000000003"/>
    <n v="357769"/>
    <n v="79.400000000000006"/>
    <n v="34.700000000000003"/>
    <s v="Raabin_WBC"/>
    <s v="May_Grunwald_Giemsa"/>
    <s v="Leica_DM2000"/>
    <n v="60"/>
    <n v="224"/>
    <n v="7.0499999999999993E-2"/>
    <n v="0.83750000000000002"/>
    <n v="0.90639999999999998"/>
    <n v="6.8899999999999961E-2"/>
  </r>
  <r>
    <s v="CELL_004833"/>
    <x v="15"/>
    <x v="0"/>
    <s v="Anemia"/>
    <n v="6.1"/>
    <n v="0"/>
    <n v="0"/>
    <n v="1"/>
    <n v="0"/>
    <n v="0.93300000000000005"/>
    <n v="8.3000000000000004E-2"/>
    <n v="0.21"/>
    <n v="1"/>
    <n v="0.93300000000000005"/>
    <n v="110"/>
    <n v="38"/>
    <n v="233"/>
    <n v="134"/>
    <n v="130"/>
    <n v="91.372549019607845"/>
    <n v="52.549019607843142"/>
    <n v="50.980392156862742"/>
    <n v="0.57399999999999995"/>
    <x v="2"/>
    <x v="1"/>
    <n v="2512"/>
    <n v="5.66"/>
    <n v="15.4"/>
    <n v="42.9"/>
    <n v="199259"/>
    <n v="101.6"/>
    <n v="31.2"/>
    <s v="PBC_Dataset"/>
    <s v="Giemsa"/>
    <s v="Olympus_BX51"/>
    <n v="60"/>
    <n v="360"/>
    <n v="0.70220000000000005"/>
    <n v="0.88329999999999997"/>
    <n v="1"/>
    <n v="0.11670000000000003"/>
  </r>
  <r>
    <s v="CELL_001856"/>
    <x v="5"/>
    <x v="1"/>
    <s v="Normal_WBC"/>
    <n v="8.7100000000000009"/>
    <n v="75.2"/>
    <n v="0.80100000000000005"/>
    <n v="0.16800000000000001"/>
    <n v="447.61904761904759"/>
    <n v="0.83099999999999996"/>
    <n v="0.28699999999999998"/>
    <n v="0.85"/>
    <n v="1.1000000000000001"/>
    <n v="0.88100000000000001"/>
    <n v="219"/>
    <n v="61"/>
    <n v="194"/>
    <n v="136"/>
    <n v="198"/>
    <n v="76.078431372549019"/>
    <n v="53.333333333333336"/>
    <n v="77.64705882352942"/>
    <n v="0.64200000000000002"/>
    <x v="1"/>
    <x v="1"/>
    <n v="2027"/>
    <n v="4.87"/>
    <n v="12.9"/>
    <n v="38.799999999999997"/>
    <n v="298921"/>
    <n v="84.6"/>
    <n v="34.4"/>
    <s v="Raabin_WBC"/>
    <s v="Giemsa"/>
    <s v="Leica_DM2000"/>
    <n v="100"/>
    <n v="512"/>
    <n v="7.6100000000000001E-2"/>
    <n v="0.91020000000000001"/>
    <n v="1"/>
    <n v="8.9799999999999991E-2"/>
  </r>
  <r>
    <s v="CELL_001981"/>
    <x v="4"/>
    <x v="1"/>
    <s v="Normal_WBC"/>
    <n v="15.65"/>
    <n v="64.7"/>
    <n v="0.39200000000000002"/>
    <n v="0.35599999999999998"/>
    <n v="181.74157303370788"/>
    <n v="0.755"/>
    <n v="0.57199999999999995"/>
    <n v="2.15"/>
    <n v="1.7"/>
    <n v="0.86799999999999999"/>
    <n v="614"/>
    <n v="107"/>
    <n v="209"/>
    <n v="163"/>
    <n v="193"/>
    <n v="81.960784313725483"/>
    <n v="63.921568627450974"/>
    <n v="75.686274509803923"/>
    <n v="0.57499999999999996"/>
    <x v="1"/>
    <x v="0"/>
    <n v="1100"/>
    <n v="3.14"/>
    <n v="9.1999999999999993"/>
    <n v="28.8"/>
    <n v="130742"/>
    <n v="90.7"/>
    <n v="33.5"/>
    <s v="PBC_Dataset"/>
    <s v="May_Grunwald_Giemsa"/>
    <s v="Zeiss_Axio"/>
    <n v="60"/>
    <n v="256"/>
    <n v="0.12520000000000001"/>
    <n v="0.89829999999999999"/>
    <n v="0.96740000000000004"/>
    <n v="6.910000000000005E-2"/>
  </r>
  <r>
    <s v="CELL_003234"/>
    <x v="2"/>
    <x v="1"/>
    <s v="Normal_RBC"/>
    <n v="7.12"/>
    <n v="0"/>
    <n v="0"/>
    <n v="1"/>
    <n v="0"/>
    <n v="0.89500000000000002"/>
    <n v="0.17100000000000001"/>
    <n v="0.75"/>
    <n v="1"/>
    <n v="0.91100000000000003"/>
    <n v="179"/>
    <n v="48"/>
    <n v="225"/>
    <n v="123"/>
    <n v="117"/>
    <n v="88.235294117647058"/>
    <n v="48.235294117647058"/>
    <n v="45.882352941176471"/>
    <n v="0.47299999999999998"/>
    <x v="0"/>
    <x v="1"/>
    <n v="3367"/>
    <n v="4.0999999999999996"/>
    <n v="12"/>
    <n v="34.5"/>
    <n v="136755"/>
    <n v="97.7"/>
    <n v="31.5"/>
    <s v="PBC_Dataset"/>
    <s v="Giemsa"/>
    <s v="Olympus_BX51"/>
    <n v="40"/>
    <n v="360"/>
    <n v="0.10100000000000001"/>
    <n v="0.91210000000000002"/>
    <n v="1"/>
    <n v="8.7899999999999978E-2"/>
  </r>
  <r>
    <s v="CELL_003599"/>
    <x v="2"/>
    <x v="1"/>
    <s v="Normal_RBC"/>
    <n v="7.87"/>
    <n v="0"/>
    <n v="0"/>
    <n v="1"/>
    <n v="0"/>
    <n v="0.88500000000000001"/>
    <n v="6.9000000000000006E-2"/>
    <n v="0.85"/>
    <n v="1"/>
    <n v="0.92600000000000005"/>
    <n v="203"/>
    <n v="46"/>
    <n v="235"/>
    <n v="122"/>
    <n v="131"/>
    <n v="92.156862745098039"/>
    <n v="47.843137254901961"/>
    <n v="51.372549019607838"/>
    <n v="0.56899999999999995"/>
    <x v="1"/>
    <x v="0"/>
    <n v="5790"/>
    <n v="4.75"/>
    <n v="14.3"/>
    <n v="38.6"/>
    <n v="184178"/>
    <n v="87.3"/>
    <n v="31.1"/>
    <s v="PBC_Dataset"/>
    <s v="Giemsa"/>
    <s v="Zeiss_Axio"/>
    <n v="100"/>
    <n v="256"/>
    <n v="5.9499999999999997E-2"/>
    <n v="0.87739999999999996"/>
    <n v="0.99739999999999995"/>
    <n v="0.12"/>
  </r>
  <r>
    <s v="CELL_000934"/>
    <x v="1"/>
    <x v="1"/>
    <s v="Normal_WBC"/>
    <n v="9.84"/>
    <n v="55.3"/>
    <n v="0.55000000000000004"/>
    <n v="0.47399999999999998"/>
    <n v="116.66666666666667"/>
    <n v="0.83199999999999996"/>
    <n v="0.46400000000000002"/>
    <n v="2.39"/>
    <n v="3.5"/>
    <n v="0.92100000000000004"/>
    <n v="425"/>
    <n v="65"/>
    <n v="208"/>
    <n v="154"/>
    <n v="167"/>
    <n v="81.568627450980387"/>
    <n v="60.392156862745097"/>
    <n v="65.490196078431367"/>
    <n v="0.71099999999999997"/>
    <x v="1"/>
    <x v="1"/>
    <n v="8460"/>
    <n v="3.08"/>
    <n v="10.3"/>
    <n v="39.6"/>
    <n v="161580"/>
    <n v="98.8"/>
    <n v="31.9"/>
    <s v="Raabin_WBC"/>
    <s v="May_Grunwald_Giemsa"/>
    <s v="Leica_DM2000"/>
    <n v="100"/>
    <n v="224"/>
    <n v="0.1221"/>
    <n v="0.80789999999999995"/>
    <n v="0.96079999999999999"/>
    <n v="0.15290000000000004"/>
  </r>
  <r>
    <s v="CELL_003964"/>
    <x v="7"/>
    <x v="1"/>
    <s v="Normal_Platelet"/>
    <n v="2.2999999999999998"/>
    <n v="0"/>
    <n v="0"/>
    <n v="1"/>
    <n v="0"/>
    <n v="0.61499999999999999"/>
    <n v="0.38600000000000001"/>
    <n v="2.37"/>
    <n v="1"/>
    <n v="0.77500000000000002"/>
    <n v="27"/>
    <n v="20"/>
    <n v="196"/>
    <n v="145"/>
    <n v="155"/>
    <n v="76.862745098039227"/>
    <n v="56.862745098039213"/>
    <n v="60.784313725490193"/>
    <n v="0.44600000000000001"/>
    <x v="1"/>
    <x v="0"/>
    <n v="4537"/>
    <n v="4.7699999999999996"/>
    <n v="13.9"/>
    <n v="33.5"/>
    <n v="187170"/>
    <n v="70.8"/>
    <n v="32.9"/>
    <s v="PBC_Dataset"/>
    <s v="Giemsa"/>
    <s v="Olympus_BX51"/>
    <n v="100"/>
    <n v="512"/>
    <n v="0.19"/>
    <n v="0.84540000000000004"/>
    <n v="0.85119999999999996"/>
    <n v="5.7999999999999163E-3"/>
  </r>
  <r>
    <s v="CELL_005462"/>
    <x v="11"/>
    <x v="0"/>
    <s v="Infection"/>
    <n v="11.45"/>
    <n v="52.5"/>
    <n v="0.56299999999999994"/>
    <n v="0.40699999999999997"/>
    <n v="128.99262899262899"/>
    <n v="0.78600000000000003"/>
    <n v="0.43"/>
    <n v="4.92"/>
    <n v="2.6"/>
    <n v="0.80700000000000005"/>
    <n v="463"/>
    <n v="80"/>
    <n v="184"/>
    <n v="187"/>
    <n v="165"/>
    <n v="72.156862745098039"/>
    <n v="73.333333333333329"/>
    <n v="64.705882352941174"/>
    <n v="0.72599999999999998"/>
    <x v="1"/>
    <x v="1"/>
    <n v="7673"/>
    <n v="5.32"/>
    <n v="9.3000000000000007"/>
    <n v="37.299999999999997"/>
    <n v="358021"/>
    <n v="89.4"/>
    <n v="33"/>
    <s v="PBC_Dataset"/>
    <s v="Giemsa"/>
    <s v="Zeiss_Axio"/>
    <n v="100"/>
    <n v="512"/>
    <n v="0.86450000000000005"/>
    <n v="0.68759999999999999"/>
    <n v="0.83430000000000004"/>
    <n v="0.14670000000000005"/>
  </r>
  <r>
    <s v="CELL_004180"/>
    <x v="8"/>
    <x v="0"/>
    <s v="Leukemia"/>
    <n v="12.01"/>
    <n v="91.4"/>
    <n v="0.33900000000000002"/>
    <n v="0.13100000000000001"/>
    <n v="697.70992366412213"/>
    <n v="0.878"/>
    <n v="0.27"/>
    <n v="1.29"/>
    <n v="1"/>
    <n v="0.86099999999999999"/>
    <n v="712"/>
    <n v="128"/>
    <n v="199"/>
    <n v="128"/>
    <n v="157"/>
    <n v="78.039215686274517"/>
    <n v="50.196078431372548"/>
    <n v="61.568627450980394"/>
    <n v="0.753"/>
    <x v="1"/>
    <x v="1"/>
    <n v="5279"/>
    <n v="5.41"/>
    <n v="10.4"/>
    <n v="45.1"/>
    <n v="157429"/>
    <n v="89"/>
    <n v="35.6"/>
    <s v="CytoData"/>
    <s v="Giemsa"/>
    <s v="Olympus_BX51"/>
    <n v="100"/>
    <n v="360"/>
    <n v="0.83850000000000002"/>
    <n v="0.59740000000000004"/>
    <n v="0.79979999999999996"/>
    <n v="0.20239999999999991"/>
  </r>
  <r>
    <s v="CELL_004027"/>
    <x v="8"/>
    <x v="0"/>
    <s v="Leukemia"/>
    <n v="13.39"/>
    <n v="88.9"/>
    <n v="0.27100000000000002"/>
    <n v="0.106"/>
    <n v="838.67924528301899"/>
    <n v="0.81599999999999995"/>
    <n v="0.28000000000000003"/>
    <n v="0.72"/>
    <n v="1"/>
    <n v="0.79800000000000004"/>
    <n v="662"/>
    <n v="85"/>
    <n v="203"/>
    <n v="105"/>
    <n v="188"/>
    <n v="79.607843137254903"/>
    <n v="41.17647058823529"/>
    <n v="73.725490196078439"/>
    <n v="0.57999999999999996"/>
    <x v="1"/>
    <x v="1"/>
    <n v="3261"/>
    <n v="6.37"/>
    <n v="11.9"/>
    <n v="40.5"/>
    <n v="416832"/>
    <n v="87.9"/>
    <n v="34"/>
    <s v="CytoData"/>
    <s v="Giemsa"/>
    <s v="Leica_DM2000"/>
    <n v="100"/>
    <n v="512"/>
    <n v="0.87909999999999999"/>
    <n v="0.64739999999999998"/>
    <n v="0.67430000000000001"/>
    <n v="2.6900000000000035E-2"/>
  </r>
  <r>
    <s v="CELL_004117"/>
    <x v="8"/>
    <x v="0"/>
    <s v="Leukemia"/>
    <n v="12.78"/>
    <n v="90.2"/>
    <n v="0.28599999999999998"/>
    <n v="7.8E-2"/>
    <n v="1156.4102564102564"/>
    <n v="0.85599999999999998"/>
    <n v="0.32900000000000001"/>
    <n v="1.06"/>
    <n v="1"/>
    <n v="0.84099999999999997"/>
    <n v="600"/>
    <n v="97"/>
    <n v="210"/>
    <n v="129"/>
    <n v="204"/>
    <n v="82.35294117647058"/>
    <n v="50.588235294117645"/>
    <n v="80"/>
    <n v="0.70299999999999996"/>
    <x v="0"/>
    <x v="1"/>
    <n v="5864"/>
    <n v="3.94"/>
    <n v="14"/>
    <n v="33.299999999999997"/>
    <n v="212854"/>
    <n v="87.7"/>
    <n v="33.799999999999997"/>
    <s v="Raabin_WBC"/>
    <s v="Giemsa"/>
    <s v="Olympus_BX51"/>
    <n v="60"/>
    <n v="224"/>
    <n v="0.95520000000000005"/>
    <n v="0.7157"/>
    <n v="0.95379999999999998"/>
    <n v="0.23809999999999998"/>
  </r>
  <r>
    <s v="CELL_000989"/>
    <x v="1"/>
    <x v="1"/>
    <s v="Normal_WBC"/>
    <n v="13.25"/>
    <n v="43.1"/>
    <n v="0.55800000000000005"/>
    <n v="0.35499999999999998"/>
    <n v="121.40845070422536"/>
    <n v="0.77800000000000002"/>
    <n v="0.437"/>
    <n v="4.07"/>
    <n v="2.9"/>
    <n v="0.79400000000000004"/>
    <n v="415"/>
    <n v="64"/>
    <n v="224"/>
    <n v="158"/>
    <n v="186"/>
    <n v="87.843137254901961"/>
    <n v="61.96078431372549"/>
    <n v="72.941176470588232"/>
    <n v="0.69299999999999995"/>
    <x v="1"/>
    <x v="0"/>
    <n v="6820"/>
    <n v="4.3"/>
    <n v="15.1"/>
    <n v="48.8"/>
    <n v="328477"/>
    <n v="83.3"/>
    <n v="32.9"/>
    <s v="PBC_Dataset"/>
    <s v="May_Grunwald_Giemsa"/>
    <s v="Zeiss_Axio"/>
    <n v="60"/>
    <n v="512"/>
    <n v="2.7699999999999999E-2"/>
    <n v="0.96"/>
    <n v="0.98129999999999995"/>
    <n v="2.1299999999999986E-2"/>
  </r>
  <r>
    <s v="CELL_004537"/>
    <x v="16"/>
    <x v="0"/>
    <s v="Anemia"/>
    <n v="7.87"/>
    <n v="0"/>
    <n v="0"/>
    <n v="1"/>
    <n v="0"/>
    <n v="0.52600000000000002"/>
    <n v="0.80100000000000005"/>
    <n v="0.45"/>
    <n v="1"/>
    <n v="0.90100000000000002"/>
    <n v="197"/>
    <n v="60"/>
    <n v="231"/>
    <n v="122"/>
    <n v="143"/>
    <n v="90.588235294117652"/>
    <n v="47.843137254901961"/>
    <n v="56.078431372549019"/>
    <n v="0.38300000000000001"/>
    <x v="1"/>
    <x v="1"/>
    <n v="7207"/>
    <n v="4.34"/>
    <n v="15"/>
    <n v="44.6"/>
    <n v="204085"/>
    <n v="79.599999999999994"/>
    <n v="34.700000000000003"/>
    <s v="PBC_Dataset"/>
    <s v="Giemsa"/>
    <s v="Zeiss_Axio"/>
    <n v="100"/>
    <n v="256"/>
    <n v="0.69489999999999996"/>
    <n v="0.85389999999999999"/>
    <n v="0.86339999999999995"/>
    <n v="9.4999999999999529E-3"/>
  </r>
  <r>
    <s v="CELL_003454"/>
    <x v="2"/>
    <x v="1"/>
    <s v="Normal_RBC"/>
    <n v="6.92"/>
    <n v="0"/>
    <n v="0"/>
    <n v="1"/>
    <n v="0"/>
    <n v="0.93799999999999994"/>
    <n v="0.223"/>
    <n v="0.77"/>
    <n v="1"/>
    <n v="0.89"/>
    <n v="222"/>
    <n v="40"/>
    <n v="221"/>
    <n v="124"/>
    <n v="135"/>
    <n v="86.666666666666671"/>
    <n v="48.627450980392155"/>
    <n v="52.941176470588239"/>
    <n v="0.48499999999999999"/>
    <x v="1"/>
    <x v="1"/>
    <n v="8566"/>
    <n v="5.0599999999999996"/>
    <n v="15"/>
    <n v="41.7"/>
    <n v="209910"/>
    <n v="91.5"/>
    <n v="29.6"/>
    <s v="PBC_Dataset"/>
    <s v="Giemsa"/>
    <s v="Olympus_BX51"/>
    <n v="100"/>
    <n v="256"/>
    <n v="6.8699999999999997E-2"/>
    <n v="0.86439999999999995"/>
    <n v="0.99519999999999997"/>
    <n v="0.13080000000000003"/>
  </r>
  <r>
    <s v="CELL_005368"/>
    <x v="0"/>
    <x v="0"/>
    <s v="Infection"/>
    <n v="10.94"/>
    <n v="64.7"/>
    <n v="0.68300000000000005"/>
    <n v="0.35299999999999998"/>
    <n v="183.28611898016999"/>
    <n v="0.62"/>
    <n v="0.54"/>
    <n v="2.2999999999999998"/>
    <n v="6.4"/>
    <n v="0.85499999999999998"/>
    <n v="488"/>
    <n v="83"/>
    <n v="209"/>
    <n v="151"/>
    <n v="193"/>
    <n v="81.960784313725483"/>
    <n v="59.215686274509807"/>
    <n v="75.686274509803923"/>
    <n v="0.64100000000000001"/>
    <x v="2"/>
    <x v="1"/>
    <n v="6782"/>
    <n v="4.97"/>
    <n v="15.2"/>
    <n v="29.1"/>
    <n v="188178"/>
    <n v="95.4"/>
    <n v="34.1"/>
    <s v="Raabin_WBC"/>
    <s v="Giemsa"/>
    <s v="Leica_DM2000"/>
    <n v="60"/>
    <n v="360"/>
    <n v="0.88629999999999998"/>
    <n v="0.64829999999999999"/>
    <n v="0.65400000000000003"/>
    <n v="5.7000000000000384E-3"/>
  </r>
  <r>
    <s v="CELL_003779"/>
    <x v="7"/>
    <x v="1"/>
    <s v="Normal_Platelet"/>
    <n v="2.2000000000000002"/>
    <n v="0"/>
    <n v="0"/>
    <n v="1"/>
    <n v="0"/>
    <n v="0.69799999999999995"/>
    <n v="0.315"/>
    <n v="2.64"/>
    <n v="1"/>
    <n v="0.66600000000000004"/>
    <n v="19"/>
    <n v="15"/>
    <n v="194"/>
    <n v="147"/>
    <n v="151"/>
    <n v="76.078431372549019"/>
    <n v="57.647058823529406"/>
    <n v="59.215686274509807"/>
    <n v="0.53400000000000003"/>
    <x v="1"/>
    <x v="1"/>
    <n v="8140"/>
    <n v="5.21"/>
    <n v="14.5"/>
    <n v="47.7"/>
    <n v="203443"/>
    <n v="102.1"/>
    <n v="32.200000000000003"/>
    <s v="PBC_Dataset"/>
    <s v="Giemsa"/>
    <s v="Leica_DM2000"/>
    <n v="100"/>
    <n v="256"/>
    <n v="0.1028"/>
    <n v="0.98129999999999995"/>
    <n v="0.89529999999999998"/>
    <n v="-8.5999999999999965E-2"/>
  </r>
  <r>
    <s v="CELL_004933"/>
    <x v="15"/>
    <x v="0"/>
    <s v="Anemia"/>
    <n v="7.03"/>
    <n v="0"/>
    <n v="0"/>
    <n v="1"/>
    <n v="0"/>
    <n v="0.95199999999999996"/>
    <n v="0.05"/>
    <n v="0.38"/>
    <n v="1"/>
    <n v="0.93300000000000005"/>
    <n v="163"/>
    <n v="39"/>
    <n v="224"/>
    <n v="127"/>
    <n v="136"/>
    <n v="87.843137254901961"/>
    <n v="49.803921568627452"/>
    <n v="53.333333333333336"/>
    <n v="0.48099999999999998"/>
    <x v="0"/>
    <x v="0"/>
    <n v="7807"/>
    <n v="4.7300000000000004"/>
    <n v="13.7"/>
    <n v="48.6"/>
    <n v="255418"/>
    <n v="88.6"/>
    <n v="33.200000000000003"/>
    <s v="PBC_Dataset"/>
    <s v="Wright"/>
    <s v="Leica_DM2000"/>
    <n v="40"/>
    <n v="224"/>
    <n v="1"/>
    <n v="0.90290000000000004"/>
    <n v="0.68589999999999995"/>
    <n v="-0.21700000000000008"/>
  </r>
  <r>
    <s v="CELL_003094"/>
    <x v="2"/>
    <x v="1"/>
    <s v="Normal_RBC"/>
    <n v="7.89"/>
    <n v="0"/>
    <n v="0"/>
    <n v="1"/>
    <n v="0"/>
    <n v="0.82299999999999995"/>
    <n v="0.21299999999999999"/>
    <n v="0.59"/>
    <n v="1"/>
    <n v="0.95399999999999996"/>
    <n v="162"/>
    <n v="41"/>
    <n v="235"/>
    <n v="126"/>
    <n v="144"/>
    <n v="92.156862745098039"/>
    <n v="49.411764705882355"/>
    <n v="56.470588235294116"/>
    <n v="0.48199999999999998"/>
    <x v="1"/>
    <x v="0"/>
    <n v="4442"/>
    <n v="3.27"/>
    <n v="18.399999999999999"/>
    <n v="51.9"/>
    <n v="353197"/>
    <n v="78.900000000000006"/>
    <n v="31.8"/>
    <s v="PBC_Dataset"/>
    <s v="Wright"/>
    <s v="Olympus_BX51"/>
    <n v="100"/>
    <n v="224"/>
    <n v="9.6299999999999997E-2"/>
    <n v="0.99790000000000001"/>
    <n v="0.92359999999999998"/>
    <n v="-7.4300000000000033E-2"/>
  </r>
  <r>
    <s v="CELL_003156"/>
    <x v="2"/>
    <x v="1"/>
    <s v="Normal_RBC"/>
    <n v="7.2"/>
    <n v="0"/>
    <n v="0"/>
    <n v="1"/>
    <n v="0"/>
    <n v="0.9"/>
    <n v="0.22700000000000001"/>
    <n v="0.45"/>
    <n v="1"/>
    <n v="0.90200000000000002"/>
    <n v="223"/>
    <n v="52"/>
    <n v="222"/>
    <n v="138"/>
    <n v="138"/>
    <n v="87.058823529411768"/>
    <n v="54.117647058823529"/>
    <n v="54.117647058823529"/>
    <n v="0.41599999999999998"/>
    <x v="1"/>
    <x v="0"/>
    <n v="9540"/>
    <n v="5.22"/>
    <n v="15.1"/>
    <n v="39.799999999999997"/>
    <n v="252853"/>
    <n v="69.099999999999994"/>
    <n v="34.299999999999997"/>
    <s v="PBC_Dataset"/>
    <s v="May_Grunwald_Giemsa"/>
    <s v="Leica_DM2000"/>
    <n v="100"/>
    <n v="512"/>
    <n v="0.1239"/>
    <n v="0.85660000000000003"/>
    <n v="0.92149999999999999"/>
    <n v="6.4899999999999958E-2"/>
  </r>
  <r>
    <s v="CELL_003202"/>
    <x v="2"/>
    <x v="1"/>
    <s v="Normal_RBC"/>
    <n v="6.64"/>
    <n v="0"/>
    <n v="0"/>
    <n v="1"/>
    <n v="0"/>
    <n v="0.91900000000000004"/>
    <n v="0.129"/>
    <n v="0.28000000000000003"/>
    <n v="1"/>
    <n v="0.91200000000000003"/>
    <n v="163"/>
    <n v="47"/>
    <n v="232"/>
    <n v="123"/>
    <n v="130"/>
    <n v="90.980392156862749"/>
    <n v="48.235294117647058"/>
    <n v="50.980392156862742"/>
    <n v="0.36299999999999999"/>
    <x v="0"/>
    <x v="0"/>
    <n v="7732"/>
    <n v="4.92"/>
    <n v="16"/>
    <n v="40.9"/>
    <n v="262781"/>
    <n v="86.7"/>
    <n v="32.799999999999997"/>
    <s v="Raabin_WBC"/>
    <s v="Giemsa"/>
    <s v="Olympus_BX51"/>
    <n v="60"/>
    <n v="224"/>
    <n v="9.4100000000000003E-2"/>
    <n v="0.86780000000000002"/>
    <n v="0.91800000000000004"/>
    <n v="5.0200000000000022E-2"/>
  </r>
  <r>
    <s v="CELL_004747"/>
    <x v="12"/>
    <x v="0"/>
    <s v="Anemia"/>
    <n v="3.73"/>
    <n v="0"/>
    <n v="0"/>
    <n v="1"/>
    <n v="0"/>
    <n v="0.54600000000000004"/>
    <n v="0.81399999999999995"/>
    <n v="0.23"/>
    <n v="1"/>
    <n v="0.72799999999999998"/>
    <n v="65"/>
    <n v="47"/>
    <n v="217"/>
    <n v="114"/>
    <n v="96"/>
    <n v="85.098039215686271"/>
    <n v="44.705882352941181"/>
    <n v="37.647058823529413"/>
    <n v="0.51300000000000001"/>
    <x v="1"/>
    <x v="1"/>
    <n v="7274"/>
    <n v="5.63"/>
    <n v="10.4"/>
    <n v="48.1"/>
    <n v="230780"/>
    <n v="79.900000000000006"/>
    <n v="33.799999999999997"/>
    <s v="PBC_Dataset"/>
    <s v="Giemsa"/>
    <s v="Zeiss_Axio"/>
    <n v="100"/>
    <n v="256"/>
    <n v="0.85629999999999995"/>
    <n v="0.7107"/>
    <n v="0.71209999999999996"/>
    <n v="1.3999999999999568E-3"/>
  </r>
  <r>
    <s v="CELL_001099"/>
    <x v="1"/>
    <x v="1"/>
    <s v="Normal_WBC"/>
    <n v="11.26"/>
    <n v="48.4"/>
    <n v="0.54100000000000004"/>
    <n v="0.39800000000000002"/>
    <n v="121.60804020100501"/>
    <n v="0.73199999999999998"/>
    <n v="0.26700000000000002"/>
    <n v="3.32"/>
    <n v="3.3"/>
    <n v="0.84699999999999998"/>
    <n v="442"/>
    <n v="73"/>
    <n v="249"/>
    <n v="172"/>
    <n v="166"/>
    <n v="97.647058823529406"/>
    <n v="67.450980392156865"/>
    <n v="65.098039215686271"/>
    <n v="0.68200000000000005"/>
    <x v="0"/>
    <x v="0"/>
    <n v="6864"/>
    <n v="3.69"/>
    <n v="15.1"/>
    <n v="39.299999999999997"/>
    <n v="265983"/>
    <n v="95.6"/>
    <n v="32.799999999999997"/>
    <s v="CytoData"/>
    <s v="Wright"/>
    <s v="Olympus_BX51"/>
    <n v="40"/>
    <n v="256"/>
    <n v="0.2049"/>
    <n v="0.90810000000000002"/>
    <n v="0.87419999999999998"/>
    <n v="-3.3900000000000041E-2"/>
  </r>
  <r>
    <s v="CELL_004884"/>
    <x v="15"/>
    <x v="0"/>
    <s v="Anemia"/>
    <n v="6.6"/>
    <n v="0"/>
    <n v="0"/>
    <n v="1"/>
    <n v="0"/>
    <n v="0.97299999999999998"/>
    <n v="0.05"/>
    <n v="0.64"/>
    <n v="1"/>
    <n v="0.95699999999999996"/>
    <n v="130"/>
    <n v="39"/>
    <n v="227"/>
    <n v="124"/>
    <n v="127"/>
    <n v="89.019607843137251"/>
    <n v="48.627450980392155"/>
    <n v="49.803921568627452"/>
    <n v="0.57599999999999996"/>
    <x v="1"/>
    <x v="1"/>
    <n v="7492"/>
    <n v="4.3099999999999996"/>
    <n v="14.2"/>
    <n v="44.7"/>
    <n v="275829"/>
    <n v="99"/>
    <n v="33.4"/>
    <s v="PBC_Dataset"/>
    <s v="Wright"/>
    <s v="Zeiss_Axio"/>
    <n v="100"/>
    <n v="360"/>
    <n v="0.90790000000000004"/>
    <n v="0.79239999999999999"/>
    <n v="0.65580000000000005"/>
    <n v="-0.13659999999999994"/>
  </r>
  <r>
    <s v="CELL_002845"/>
    <x v="2"/>
    <x v="1"/>
    <s v="Normal_RBC"/>
    <n v="7.41"/>
    <n v="0"/>
    <n v="0"/>
    <n v="1"/>
    <n v="0"/>
    <n v="0.92200000000000004"/>
    <n v="0.153"/>
    <n v="0.73"/>
    <n v="1"/>
    <n v="0.92900000000000005"/>
    <n v="214"/>
    <n v="47"/>
    <n v="215"/>
    <n v="132"/>
    <n v="127"/>
    <n v="84.313725490196077"/>
    <n v="51.764705882352949"/>
    <n v="49.803921568627452"/>
    <n v="0.52600000000000002"/>
    <x v="1"/>
    <x v="1"/>
    <n v="9741"/>
    <n v="3.21"/>
    <n v="14.8"/>
    <n v="45"/>
    <n v="363228"/>
    <n v="97.6"/>
    <n v="34.299999999999997"/>
    <s v="PBC_Dataset"/>
    <s v="Giemsa"/>
    <s v="Leica_DM2000"/>
    <n v="100"/>
    <n v="256"/>
    <n v="9.4999999999999998E-3"/>
    <n v="0.88600000000000001"/>
    <n v="0.96209999999999996"/>
    <n v="7.6099999999999945E-2"/>
  </r>
  <r>
    <s v="CELL_000887"/>
    <x v="1"/>
    <x v="1"/>
    <s v="Normal_WBC"/>
    <n v="12.22"/>
    <n v="55.3"/>
    <n v="0.627"/>
    <n v="0.501"/>
    <n v="110.37924151696606"/>
    <n v="0.81299999999999994"/>
    <n v="0.41199999999999998"/>
    <n v="3.16"/>
    <n v="3.9"/>
    <n v="0.76400000000000001"/>
    <n v="302"/>
    <n v="81"/>
    <n v="220"/>
    <n v="158"/>
    <n v="201"/>
    <n v="86.274509803921575"/>
    <n v="61.96078431372549"/>
    <n v="78.82352941176471"/>
    <n v="0.59899999999999998"/>
    <x v="1"/>
    <x v="0"/>
    <n v="5236"/>
    <n v="4.79"/>
    <n v="12.4"/>
    <n v="52"/>
    <n v="284567"/>
    <n v="103.3"/>
    <n v="28.5"/>
    <s v="Raabin_WBC"/>
    <s v="Wright"/>
    <s v="Leica_DM2000"/>
    <n v="40"/>
    <n v="256"/>
    <n v="2.8199999999999999E-2"/>
    <n v="0.95109999999999995"/>
    <n v="0.94550000000000001"/>
    <n v="-5.5999999999999384E-3"/>
  </r>
  <r>
    <s v="CELL_005799"/>
    <x v="6"/>
    <x v="0"/>
    <s v="Artefact"/>
    <n v="7.73"/>
    <n v="95.8"/>
    <n v="0.86799999999999999"/>
    <n v="6.6000000000000003E-2"/>
    <n v="1451.5151515151515"/>
    <n v="0.63"/>
    <n v="0.60199999999999998"/>
    <n v="1.27"/>
    <n v="1.1000000000000001"/>
    <n v="0.56799999999999995"/>
    <n v="296"/>
    <n v="88"/>
    <n v="138"/>
    <n v="148"/>
    <n v="209"/>
    <n v="54.117647058823529"/>
    <n v="58.039215686274517"/>
    <n v="81.960784313725483"/>
    <n v="0.79200000000000004"/>
    <x v="1"/>
    <x v="0"/>
    <n v="10532"/>
    <n v="4.16"/>
    <n v="12.9"/>
    <n v="41.7"/>
    <n v="385331"/>
    <n v="82.7"/>
    <n v="32.1"/>
    <s v="CytoData"/>
    <s v="Giemsa"/>
    <s v="Olympus_BX51"/>
    <n v="100"/>
    <n v="360"/>
    <n v="1"/>
    <n v="0.75339999999999996"/>
    <n v="0.84919999999999995"/>
    <n v="9.5799999999999996E-2"/>
  </r>
  <r>
    <s v="CELL_004561"/>
    <x v="16"/>
    <x v="0"/>
    <s v="Anemia"/>
    <n v="8.43"/>
    <n v="0"/>
    <n v="0"/>
    <n v="1"/>
    <n v="0"/>
    <n v="0.50600000000000001"/>
    <n v="0.82799999999999996"/>
    <n v="0.57999999999999996"/>
    <n v="1"/>
    <n v="0.84799999999999998"/>
    <n v="191"/>
    <n v="54"/>
    <n v="196"/>
    <n v="129"/>
    <n v="132"/>
    <n v="76.862745098039227"/>
    <n v="50.588235294117645"/>
    <n v="51.764705882352949"/>
    <n v="0.53700000000000003"/>
    <x v="2"/>
    <x v="0"/>
    <n v="7616"/>
    <n v="4.54"/>
    <n v="11.7"/>
    <n v="37.5"/>
    <n v="277450"/>
    <n v="84.4"/>
    <n v="34.200000000000003"/>
    <s v="Raabin_WBC"/>
    <s v="Wright"/>
    <s v="Olympus_BX51"/>
    <n v="60"/>
    <n v="256"/>
    <n v="0.73440000000000005"/>
    <n v="0.73429999999999995"/>
    <n v="1"/>
    <n v="0.26570000000000005"/>
  </r>
  <r>
    <s v="CELL_000516"/>
    <x v="1"/>
    <x v="1"/>
    <s v="Normal_WBC"/>
    <n v="9.67"/>
    <n v="49.3"/>
    <n v="0.60099999999999998"/>
    <n v="0.374"/>
    <n v="131.81818181818181"/>
    <n v="0.76"/>
    <n v="0.53600000000000003"/>
    <n v="3.18"/>
    <n v="3.7"/>
    <n v="0.77300000000000002"/>
    <n v="528"/>
    <n v="67"/>
    <n v="206"/>
    <n v="179"/>
    <n v="182"/>
    <n v="80.784313725490193"/>
    <n v="70.196078431372541"/>
    <n v="71.372549019607845"/>
    <n v="0.65300000000000002"/>
    <x v="0"/>
    <x v="0"/>
    <n v="6295"/>
    <n v="5.33"/>
    <n v="12.3"/>
    <n v="40.299999999999997"/>
    <n v="233498"/>
    <n v="85.4"/>
    <n v="31.5"/>
    <s v="PBC_Dataset"/>
    <s v="Wright"/>
    <s v="Olympus_BX51"/>
    <n v="100"/>
    <n v="512"/>
    <n v="0.1053"/>
    <n v="0.98"/>
    <n v="0.87709999999999999"/>
    <n v="-0.10289999999999999"/>
  </r>
  <r>
    <s v="CELL_005425"/>
    <x v="11"/>
    <x v="0"/>
    <s v="Infection"/>
    <n v="12.3"/>
    <n v="65.900000000000006"/>
    <n v="0.55900000000000005"/>
    <n v="0.45800000000000002"/>
    <n v="143.88646288209608"/>
    <n v="0.82899999999999996"/>
    <n v="0.45"/>
    <n v="4.4400000000000004"/>
    <n v="2.8"/>
    <n v="0.76900000000000002"/>
    <n v="473"/>
    <n v="71"/>
    <n v="204"/>
    <n v="165"/>
    <n v="176"/>
    <n v="80"/>
    <n v="64.705882352941174"/>
    <n v="69.019607843137251"/>
    <n v="0.61299999999999999"/>
    <x v="1"/>
    <x v="0"/>
    <n v="10134"/>
    <n v="4"/>
    <n v="12.4"/>
    <n v="47.2"/>
    <n v="327028"/>
    <n v="83.7"/>
    <n v="33.200000000000003"/>
    <s v="PBC_Dataset"/>
    <s v="Giemsa"/>
    <s v="Olympus_BX51"/>
    <n v="60"/>
    <n v="360"/>
    <n v="0.84289999999999998"/>
    <n v="0.94630000000000003"/>
    <n v="0.8488"/>
    <n v="-9.7500000000000031E-2"/>
  </r>
  <r>
    <s v="CELL_001454"/>
    <x v="5"/>
    <x v="1"/>
    <s v="Normal_WBC"/>
    <n v="8.8800000000000008"/>
    <n v="74.099999999999994"/>
    <n v="0.73"/>
    <n v="0.184"/>
    <n v="402.71739130434781"/>
    <n v="0.91200000000000003"/>
    <n v="0.22700000000000001"/>
    <n v="1.41"/>
    <n v="1.2"/>
    <n v="0.94499999999999995"/>
    <n v="216"/>
    <n v="56"/>
    <n v="210"/>
    <n v="153"/>
    <n v="175"/>
    <n v="82.35294117647058"/>
    <n v="60"/>
    <n v="68.627450980392155"/>
    <n v="0.68700000000000006"/>
    <x v="2"/>
    <x v="1"/>
    <n v="1318"/>
    <n v="5.48"/>
    <n v="11.6"/>
    <n v="38"/>
    <n v="369182"/>
    <n v="81.2"/>
    <n v="33.5"/>
    <s v="CytoData"/>
    <s v="Giemsa"/>
    <s v="Leica_DM2000"/>
    <n v="100"/>
    <n v="224"/>
    <n v="0.14910000000000001"/>
    <n v="0.95540000000000003"/>
    <n v="0.95309999999999995"/>
    <n v="-2.3000000000000798E-3"/>
  </r>
  <r>
    <s v="CELL_003554"/>
    <x v="2"/>
    <x v="1"/>
    <s v="Normal_RBC"/>
    <n v="7.43"/>
    <n v="0"/>
    <n v="0"/>
    <n v="1"/>
    <n v="0"/>
    <n v="0.91900000000000004"/>
    <n v="0.18099999999999999"/>
    <n v="0.75"/>
    <n v="1"/>
    <n v="0.94199999999999995"/>
    <n v="221"/>
    <n v="45"/>
    <n v="234"/>
    <n v="135"/>
    <n v="140"/>
    <n v="91.764705882352942"/>
    <n v="52.941176470588239"/>
    <n v="54.901960784313729"/>
    <n v="0.51800000000000002"/>
    <x v="0"/>
    <x v="0"/>
    <n v="6461"/>
    <n v="5.42"/>
    <n v="13.9"/>
    <n v="48.6"/>
    <n v="255959"/>
    <n v="89.3"/>
    <n v="31.8"/>
    <s v="PBC_Dataset"/>
    <s v="Giemsa"/>
    <s v="Olympus_BX51"/>
    <n v="40"/>
    <n v="360"/>
    <n v="0.06"/>
    <n v="0.88990000000000002"/>
    <n v="0.97609999999999997"/>
    <n v="8.6199999999999943E-2"/>
  </r>
  <r>
    <s v="CELL_003610"/>
    <x v="2"/>
    <x v="1"/>
    <s v="Normal_RBC"/>
    <n v="6.77"/>
    <n v="0"/>
    <n v="0"/>
    <n v="1"/>
    <n v="0"/>
    <n v="0.91500000000000004"/>
    <n v="0.22800000000000001"/>
    <n v="0.45"/>
    <n v="1"/>
    <n v="0.95199999999999996"/>
    <n v="195"/>
    <n v="45"/>
    <n v="241"/>
    <n v="123"/>
    <n v="123"/>
    <n v="94.509803921568619"/>
    <n v="48.235294117647058"/>
    <n v="48.235294117647058"/>
    <n v="0.502"/>
    <x v="2"/>
    <x v="0"/>
    <n v="9241"/>
    <n v="4.6399999999999997"/>
    <n v="16.3"/>
    <n v="33.1"/>
    <n v="340048"/>
    <n v="62.2"/>
    <n v="33.299999999999997"/>
    <s v="CytoData"/>
    <s v="Giemsa"/>
    <s v="Olympus_BX51"/>
    <n v="100"/>
    <n v="360"/>
    <n v="0.13739999999999999"/>
    <n v="1"/>
    <n v="0.96540000000000004"/>
    <n v="-3.4599999999999964E-2"/>
  </r>
  <r>
    <s v="CELL_002507"/>
    <x v="10"/>
    <x v="1"/>
    <s v="Normal_WBC"/>
    <n v="12.86"/>
    <n v="51.2"/>
    <n v="0.57599999999999996"/>
    <n v="0.46800000000000003"/>
    <n v="109.4017094017094"/>
    <n v="0.76300000000000001"/>
    <n v="0.46200000000000002"/>
    <n v="4.95"/>
    <n v="1.5"/>
    <n v="0.81499999999999995"/>
    <n v="422"/>
    <n v="85"/>
    <n v="248"/>
    <n v="158"/>
    <n v="146"/>
    <n v="97.254901960784309"/>
    <n v="61.96078431372549"/>
    <n v="57.254901960784309"/>
    <n v="0.52200000000000002"/>
    <x v="1"/>
    <x v="0"/>
    <n v="10177"/>
    <n v="6.15"/>
    <n v="16.8"/>
    <n v="38.299999999999997"/>
    <n v="178581"/>
    <n v="67.5"/>
    <n v="32.700000000000003"/>
    <s v="PBC_Dataset"/>
    <s v="Giemsa"/>
    <s v="Zeiss_Axio"/>
    <n v="100"/>
    <n v="360"/>
    <n v="0.16500000000000001"/>
    <n v="0.80740000000000001"/>
    <n v="0.95369999999999999"/>
    <n v="0.14629999999999999"/>
  </r>
  <r>
    <s v="CELL_002995"/>
    <x v="2"/>
    <x v="1"/>
    <s v="Normal_RBC"/>
    <n v="7.74"/>
    <n v="0"/>
    <n v="0"/>
    <n v="1"/>
    <n v="0"/>
    <n v="0.874"/>
    <n v="0.20300000000000001"/>
    <n v="0.64"/>
    <n v="1"/>
    <n v="0.93100000000000005"/>
    <n v="176"/>
    <n v="49"/>
    <n v="227"/>
    <n v="115"/>
    <n v="131"/>
    <n v="89.019607843137251"/>
    <n v="45.098039215686278"/>
    <n v="51.372549019607838"/>
    <n v="0.49099999999999999"/>
    <x v="1"/>
    <x v="0"/>
    <n v="6539"/>
    <n v="4.43"/>
    <n v="12.7"/>
    <n v="48.8"/>
    <n v="245086"/>
    <n v="90.8"/>
    <n v="31.6"/>
    <s v="PBC_Dataset"/>
    <s v="May_Grunwald_Giemsa"/>
    <s v="Olympus_BX51"/>
    <n v="100"/>
    <n v="512"/>
    <n v="5.8799999999999998E-2"/>
    <n v="0.85250000000000004"/>
    <n v="0.85780000000000001"/>
    <n v="5.2999999999999714E-3"/>
  </r>
  <r>
    <s v="CELL_004000"/>
    <x v="7"/>
    <x v="1"/>
    <s v="Normal_Platelet"/>
    <n v="2.92"/>
    <n v="0"/>
    <n v="0"/>
    <n v="1"/>
    <n v="0"/>
    <n v="0.75800000000000001"/>
    <n v="0.48099999999999998"/>
    <n v="2.52"/>
    <n v="1"/>
    <n v="0.82499999999999996"/>
    <n v="39"/>
    <n v="19"/>
    <n v="207"/>
    <n v="125"/>
    <n v="169"/>
    <n v="81.17647058823529"/>
    <n v="49.019607843137251"/>
    <n v="66.274509803921561"/>
    <n v="0.58799999999999997"/>
    <x v="2"/>
    <x v="0"/>
    <n v="3861"/>
    <n v="3.93"/>
    <n v="14.5"/>
    <n v="39.799999999999997"/>
    <n v="199436"/>
    <n v="108.1"/>
    <n v="33"/>
    <s v="Raabin_WBC"/>
    <s v="Wright"/>
    <s v="Zeiss_Axio"/>
    <n v="100"/>
    <n v="360"/>
    <n v="1.61E-2"/>
    <n v="0.88800000000000001"/>
    <n v="0.93269999999999997"/>
    <n v="4.4699999999999962E-2"/>
  </r>
  <r>
    <s v="CELL_005707"/>
    <x v="6"/>
    <x v="0"/>
    <s v="Artefact"/>
    <n v="6.91"/>
    <n v="93.9"/>
    <n v="0.73099999999999998"/>
    <n v="0.05"/>
    <n v="1878"/>
    <n v="0.69199999999999995"/>
    <n v="0.50900000000000001"/>
    <n v="1.02"/>
    <n v="1"/>
    <n v="0.437"/>
    <n v="404"/>
    <n v="65"/>
    <n v="201"/>
    <n v="133"/>
    <n v="178"/>
    <n v="78.82352941176471"/>
    <n v="52.156862745098046"/>
    <n v="69.803921568627445"/>
    <n v="0.72699999999999998"/>
    <x v="1"/>
    <x v="0"/>
    <n v="6962"/>
    <n v="5.0599999999999996"/>
    <n v="12"/>
    <n v="39.9"/>
    <n v="220164"/>
    <n v="87.6"/>
    <n v="33.5"/>
    <s v="PBC_Dataset"/>
    <s v="Giemsa"/>
    <s v="Olympus_BX51"/>
    <n v="40"/>
    <n v="224"/>
    <n v="0.71860000000000002"/>
    <n v="0.60829999999999995"/>
    <n v="0.62749999999999995"/>
    <n v="1.9199999999999995E-2"/>
  </r>
  <r>
    <s v="CELL_000907"/>
    <x v="1"/>
    <x v="1"/>
    <s v="Normal_WBC"/>
    <n v="12.92"/>
    <n v="51.7"/>
    <n v="0.53100000000000003"/>
    <n v="0.45"/>
    <n v="114.88888888888889"/>
    <n v="0.85899999999999999"/>
    <n v="0.41199999999999998"/>
    <n v="3.46"/>
    <n v="3.4"/>
    <n v="0.86"/>
    <n v="435"/>
    <n v="72"/>
    <n v="198"/>
    <n v="158"/>
    <n v="168"/>
    <n v="77.64705882352942"/>
    <n v="61.96078431372549"/>
    <n v="65.882352941176464"/>
    <n v="0.64700000000000002"/>
    <x v="1"/>
    <x v="1"/>
    <n v="7222"/>
    <n v="3.75"/>
    <n v="13.6"/>
    <n v="42.4"/>
    <n v="320683"/>
    <n v="64"/>
    <n v="35.799999999999997"/>
    <s v="CytoData"/>
    <s v="Giemsa"/>
    <s v="Leica_DM2000"/>
    <n v="100"/>
    <n v="360"/>
    <n v="5.5899999999999998E-2"/>
    <n v="0.92520000000000002"/>
    <n v="0.92769999999999997"/>
    <n v="2.4999999999999467E-3"/>
  </r>
  <r>
    <s v="CELL_000029"/>
    <x v="1"/>
    <x v="1"/>
    <s v="Normal_WBC"/>
    <n v="12.55"/>
    <n v="50.4"/>
    <n v="0.51400000000000001"/>
    <n v="0.46800000000000003"/>
    <n v="107.69230769230768"/>
    <n v="0.73399999999999999"/>
    <n v="0.375"/>
    <n v="2.44"/>
    <n v="3.9"/>
    <n v="0.90800000000000003"/>
    <n v="559"/>
    <n v="72"/>
    <n v="221"/>
    <n v="133"/>
    <n v="207"/>
    <n v="86.666666666666671"/>
    <n v="52.156862745098046"/>
    <n v="81.17647058823529"/>
    <n v="0.70399999999999996"/>
    <x v="1"/>
    <x v="0"/>
    <n v="5790"/>
    <n v="5.08"/>
    <n v="13.1"/>
    <n v="48.5"/>
    <n v="152290"/>
    <n v="106.3"/>
    <n v="34.5"/>
    <s v="Raabin_WBC"/>
    <s v="Giemsa"/>
    <s v="Olympus_BX51"/>
    <n v="40"/>
    <n v="512"/>
    <n v="6.9199999999999998E-2"/>
    <n v="0.90849999999999997"/>
    <n v="0.98080000000000001"/>
    <n v="7.2300000000000031E-2"/>
  </r>
  <r>
    <s v="CELL_002508"/>
    <x v="10"/>
    <x v="1"/>
    <s v="Normal_WBC"/>
    <n v="12.18"/>
    <n v="45"/>
    <n v="0.435"/>
    <n v="0.59399999999999997"/>
    <n v="75.757575757575765"/>
    <n v="0.753"/>
    <n v="0.30599999999999999"/>
    <n v="4.0199999999999996"/>
    <n v="1.9"/>
    <n v="0.76"/>
    <n v="504"/>
    <n v="73"/>
    <n v="236"/>
    <n v="141"/>
    <n v="172"/>
    <n v="92.549019607843135"/>
    <n v="55.294117647058826"/>
    <n v="67.450980392156865"/>
    <n v="0.71599999999999997"/>
    <x v="1"/>
    <x v="1"/>
    <n v="6665"/>
    <n v="5.61"/>
    <n v="15.9"/>
    <n v="41.4"/>
    <n v="366862"/>
    <n v="78.099999999999994"/>
    <n v="33.5"/>
    <s v="PBC_Dataset"/>
    <s v="Wright"/>
    <s v="Zeiss_Axio"/>
    <n v="100"/>
    <n v="360"/>
    <n v="1.7999999999999999E-2"/>
    <n v="0.91159999999999997"/>
    <n v="0.95109999999999995"/>
    <n v="3.949999999999998E-2"/>
  </r>
  <r>
    <s v="CELL_002429"/>
    <x v="10"/>
    <x v="1"/>
    <s v="Normal_WBC"/>
    <n v="12.71"/>
    <n v="50.1"/>
    <n v="0.45200000000000001"/>
    <n v="0.503"/>
    <n v="99.602385685884698"/>
    <n v="0.69299999999999995"/>
    <n v="0.311"/>
    <n v="5.12"/>
    <n v="2.2999999999999998"/>
    <n v="0.81799999999999995"/>
    <n v="447"/>
    <n v="71"/>
    <n v="255"/>
    <n v="147"/>
    <n v="141"/>
    <n v="100"/>
    <n v="57.647058823529406"/>
    <n v="55.294117647058826"/>
    <n v="0.55000000000000004"/>
    <x v="0"/>
    <x v="0"/>
    <n v="7777"/>
    <n v="5.39"/>
    <n v="10.9"/>
    <n v="48.1"/>
    <n v="251928"/>
    <n v="73.099999999999994"/>
    <n v="31.4"/>
    <s v="CytoData"/>
    <s v="Giemsa"/>
    <s v="Olympus_BX51"/>
    <n v="60"/>
    <n v="360"/>
    <n v="3.6600000000000001E-2"/>
    <n v="0.87809999999999999"/>
    <n v="0.97599999999999998"/>
    <n v="9.7899999999999987E-2"/>
  </r>
  <r>
    <s v="CELL_000763"/>
    <x v="1"/>
    <x v="1"/>
    <s v="Normal_WBC"/>
    <n v="8.41"/>
    <n v="57.1"/>
    <n v="0.51900000000000002"/>
    <n v="0.435"/>
    <n v="131.26436781609195"/>
    <n v="0.66600000000000004"/>
    <n v="0.41899999999999998"/>
    <n v="2.48"/>
    <n v="3.6"/>
    <n v="0.86499999999999999"/>
    <n v="396"/>
    <n v="81"/>
    <n v="198"/>
    <n v="169"/>
    <n v="165"/>
    <n v="77.64705882352942"/>
    <n v="66.274509803921561"/>
    <n v="64.705882352941174"/>
    <n v="0.72199999999999998"/>
    <x v="1"/>
    <x v="0"/>
    <n v="9189"/>
    <n v="5.35"/>
    <n v="15.9"/>
    <n v="39.200000000000003"/>
    <n v="243877"/>
    <n v="96.1"/>
    <n v="36.799999999999997"/>
    <s v="PBC_Dataset"/>
    <s v="Giemsa"/>
    <s v="Olympus_BX51"/>
    <n v="100"/>
    <n v="360"/>
    <n v="4.1399999999999999E-2"/>
    <n v="0.91810000000000003"/>
    <n v="0.81620000000000004"/>
    <n v="-0.10189999999999999"/>
  </r>
  <r>
    <s v="CELL_003748"/>
    <x v="7"/>
    <x v="1"/>
    <s v="Normal_Platelet"/>
    <n v="2.37"/>
    <n v="0"/>
    <n v="0"/>
    <n v="1"/>
    <n v="0"/>
    <n v="0.76500000000000001"/>
    <n v="0.53800000000000003"/>
    <n v="2.17"/>
    <n v="1"/>
    <n v="0.78200000000000003"/>
    <n v="26"/>
    <n v="20"/>
    <n v="225"/>
    <n v="141"/>
    <n v="160"/>
    <n v="88.235294117647058"/>
    <n v="55.294117647058826"/>
    <n v="62.745098039215684"/>
    <n v="0.65900000000000003"/>
    <x v="1"/>
    <x v="0"/>
    <n v="2579"/>
    <n v="4.9800000000000004"/>
    <n v="14.1"/>
    <n v="46"/>
    <n v="198448"/>
    <n v="91.9"/>
    <n v="33.5"/>
    <s v="PBC_Dataset"/>
    <s v="Wright"/>
    <s v="Olympus_BX51"/>
    <n v="100"/>
    <n v="512"/>
    <n v="6.8000000000000005E-2"/>
    <n v="0.91769999999999996"/>
    <n v="0.87670000000000003"/>
    <n v="-4.0999999999999925E-2"/>
  </r>
  <r>
    <s v="CELL_000285"/>
    <x v="1"/>
    <x v="1"/>
    <s v="Normal_WBC"/>
    <n v="12.9"/>
    <n v="44.9"/>
    <n v="0.42599999999999999"/>
    <n v="0.51"/>
    <n v="88.039215686274503"/>
    <n v="0.69"/>
    <n v="0.41199999999999998"/>
    <n v="3.02"/>
    <n v="2.9"/>
    <n v="0.83699999999999997"/>
    <n v="430"/>
    <n v="88"/>
    <n v="200"/>
    <n v="181"/>
    <n v="190"/>
    <n v="78.431372549019613"/>
    <n v="70.980392156862749"/>
    <n v="74.509803921568633"/>
    <n v="0.60399999999999998"/>
    <x v="1"/>
    <x v="1"/>
    <n v="8998"/>
    <n v="3.45"/>
    <n v="12.3"/>
    <n v="48.7"/>
    <n v="261900"/>
    <n v="110.8"/>
    <n v="32.9"/>
    <s v="Raabin_WBC"/>
    <s v="Wright"/>
    <s v="Leica_DM2000"/>
    <n v="60"/>
    <n v="360"/>
    <n v="0.1235"/>
    <n v="0.90259999999999996"/>
    <n v="0.91620000000000001"/>
    <n v="1.3600000000000056E-2"/>
  </r>
  <r>
    <s v="CELL_000687"/>
    <x v="1"/>
    <x v="1"/>
    <s v="Normal_WBC"/>
    <n v="11.07"/>
    <n v="60.6"/>
    <n v="0.61499999999999999"/>
    <n v="0.39700000000000002"/>
    <n v="152.64483627204029"/>
    <n v="0.72599999999999998"/>
    <n v="0.45600000000000002"/>
    <n v="3.39"/>
    <n v="4"/>
    <n v="0.77600000000000002"/>
    <n v="326"/>
    <n v="65"/>
    <n v="220"/>
    <n v="191"/>
    <n v="178"/>
    <n v="86.274509803921575"/>
    <n v="74.901960784313729"/>
    <n v="69.803921568627445"/>
    <n v="0.80900000000000005"/>
    <x v="1"/>
    <x v="0"/>
    <n v="9074"/>
    <n v="4.5999999999999996"/>
    <n v="15.6"/>
    <n v="43.4"/>
    <n v="252371"/>
    <n v="88.4"/>
    <n v="32.6"/>
    <s v="Raabin_WBC"/>
    <s v="Wright"/>
    <s v="Leica_DM2000"/>
    <n v="40"/>
    <n v="360"/>
    <n v="0"/>
    <n v="0.79110000000000003"/>
    <n v="0.871"/>
    <n v="7.9899999999999971E-2"/>
  </r>
  <r>
    <s v="CELL_002354"/>
    <x v="10"/>
    <x v="1"/>
    <s v="Normal_WBC"/>
    <n v="12.25"/>
    <n v="47.5"/>
    <n v="0.61399999999999999"/>
    <n v="0.45800000000000002"/>
    <n v="103.71179039301309"/>
    <n v="0.76800000000000002"/>
    <n v="0.39100000000000001"/>
    <n v="3.94"/>
    <n v="2.2000000000000002"/>
    <n v="0.82899999999999996"/>
    <n v="387"/>
    <n v="80"/>
    <n v="218"/>
    <n v="165"/>
    <n v="163"/>
    <n v="85.490196078431367"/>
    <n v="64.705882352941174"/>
    <n v="63.921568627450974"/>
    <n v="0.52800000000000002"/>
    <x v="2"/>
    <x v="0"/>
    <n v="9132"/>
    <n v="4"/>
    <n v="13.5"/>
    <n v="39.4"/>
    <n v="129654"/>
    <n v="91.6"/>
    <n v="31.7"/>
    <s v="PBC_Dataset"/>
    <s v="Giemsa"/>
    <s v="Zeiss_Axio"/>
    <n v="100"/>
    <n v="512"/>
    <n v="8.6599999999999996E-2"/>
    <n v="0.99890000000000001"/>
    <n v="0.9486"/>
    <n v="-5.0300000000000011E-2"/>
  </r>
  <r>
    <s v="CELL_004733"/>
    <x v="12"/>
    <x v="0"/>
    <s v="Anemia"/>
    <n v="5.69"/>
    <n v="0"/>
    <n v="0"/>
    <n v="1"/>
    <n v="0"/>
    <n v="0.375"/>
    <n v="0.93400000000000005"/>
    <n v="0.55000000000000004"/>
    <n v="1"/>
    <n v="0.66800000000000004"/>
    <n v="51"/>
    <n v="37"/>
    <n v="223"/>
    <n v="105"/>
    <n v="132"/>
    <n v="87.450980392156865"/>
    <n v="41.17647058823529"/>
    <n v="51.764705882352949"/>
    <n v="0.46100000000000002"/>
    <x v="1"/>
    <x v="1"/>
    <n v="1704"/>
    <n v="4.6399999999999997"/>
    <n v="15.7"/>
    <n v="44.8"/>
    <n v="365132"/>
    <n v="77.599999999999994"/>
    <n v="34.4"/>
    <s v="Raabin_WBC"/>
    <s v="Giemsa"/>
    <s v="Olympus_BX51"/>
    <n v="100"/>
    <n v="512"/>
    <n v="0.98509999999999998"/>
    <n v="0.86109999999999998"/>
    <n v="0.82120000000000004"/>
    <n v="-3.9899999999999936E-2"/>
  </r>
  <r>
    <s v="CELL_000022"/>
    <x v="1"/>
    <x v="1"/>
    <s v="Normal_WBC"/>
    <n v="11.82"/>
    <n v="51.7"/>
    <n v="0.62"/>
    <n v="0.45500000000000002"/>
    <n v="113.62637362637363"/>
    <n v="0.79100000000000004"/>
    <n v="0.313"/>
    <n v="2.34"/>
    <n v="3.6"/>
    <n v="0.86499999999999999"/>
    <n v="408"/>
    <n v="83"/>
    <n v="199"/>
    <n v="144"/>
    <n v="183"/>
    <n v="78.039215686274517"/>
    <n v="56.470588235294116"/>
    <n v="71.764705882352942"/>
    <n v="0.64400000000000002"/>
    <x v="1"/>
    <x v="1"/>
    <n v="8924"/>
    <n v="5.0999999999999996"/>
    <n v="11.4"/>
    <n v="36.4"/>
    <n v="221195"/>
    <n v="86.6"/>
    <n v="33.4"/>
    <s v="PBC_Dataset"/>
    <s v="May_Grunwald_Giemsa"/>
    <s v="Leica_DM2000"/>
    <n v="40"/>
    <n v="256"/>
    <n v="0"/>
    <n v="0.84719999999999995"/>
    <n v="0.87790000000000001"/>
    <n v="3.0700000000000061E-2"/>
  </r>
  <r>
    <s v="CELL_002753"/>
    <x v="9"/>
    <x v="1"/>
    <s v="Normal_WBC"/>
    <n v="10.5"/>
    <n v="52.1"/>
    <n v="0.71499999999999997"/>
    <n v="0.437"/>
    <n v="119.22196796338673"/>
    <n v="0.74399999999999999"/>
    <n v="0.34499999999999997"/>
    <n v="5.54"/>
    <n v="2.5"/>
    <n v="0.82399999999999995"/>
    <n v="395"/>
    <n v="68"/>
    <n v="170"/>
    <n v="113"/>
    <n v="219"/>
    <n v="66.666666666666657"/>
    <n v="44.313725490196077"/>
    <n v="85.882352941176464"/>
    <n v="0.75800000000000001"/>
    <x v="0"/>
    <x v="0"/>
    <n v="15479"/>
    <n v="4.97"/>
    <n v="10.6"/>
    <n v="45.2"/>
    <n v="294398"/>
    <n v="102.6"/>
    <n v="31.6"/>
    <s v="PBC_Dataset"/>
    <s v="Wright"/>
    <s v="Olympus_BX51"/>
    <n v="100"/>
    <n v="512"/>
    <n v="0.12609999999999999"/>
    <n v="0.88390000000000002"/>
    <n v="0.99839999999999995"/>
    <n v="0.11449999999999994"/>
  </r>
  <r>
    <s v="CELL_000886"/>
    <x v="1"/>
    <x v="1"/>
    <s v="Normal_WBC"/>
    <n v="13.19"/>
    <n v="49"/>
    <n v="0.50700000000000001"/>
    <n v="0.55100000000000005"/>
    <n v="88.929219600725943"/>
    <n v="0.80500000000000005"/>
    <n v="0.443"/>
    <n v="2.62"/>
    <n v="3.9"/>
    <n v="0.749"/>
    <n v="321"/>
    <n v="77"/>
    <n v="231"/>
    <n v="156"/>
    <n v="176"/>
    <n v="90.588235294117652"/>
    <n v="61.176470588235297"/>
    <n v="69.019607843137251"/>
    <n v="0.77"/>
    <x v="1"/>
    <x v="0"/>
    <n v="6513"/>
    <n v="5.93"/>
    <n v="11.3"/>
    <n v="45.1"/>
    <n v="222658"/>
    <n v="81.400000000000006"/>
    <n v="32.9"/>
    <s v="PBC_Dataset"/>
    <s v="Giemsa"/>
    <s v="Leica_DM2000"/>
    <n v="100"/>
    <n v="512"/>
    <n v="6.6100000000000006E-2"/>
    <n v="0.97670000000000001"/>
    <n v="0.89059999999999995"/>
    <n v="-8.6100000000000065E-2"/>
  </r>
  <r>
    <s v="CELL_000918"/>
    <x v="1"/>
    <x v="1"/>
    <s v="Normal_WBC"/>
    <n v="10.88"/>
    <n v="55.1"/>
    <n v="0.57699999999999996"/>
    <n v="0.38700000000000001"/>
    <n v="142.37726098191214"/>
    <n v="0.82599999999999996"/>
    <n v="0.315"/>
    <n v="2.44"/>
    <n v="3.5"/>
    <n v="0.81599999999999995"/>
    <n v="419"/>
    <n v="65"/>
    <n v="200"/>
    <n v="176"/>
    <n v="191"/>
    <n v="78.431372549019613"/>
    <n v="69.019607843137251"/>
    <n v="74.901960784313729"/>
    <n v="0.58299999999999996"/>
    <x v="2"/>
    <x v="0"/>
    <n v="2123"/>
    <n v="5.66"/>
    <n v="14.5"/>
    <n v="37.9"/>
    <n v="163397"/>
    <n v="74.2"/>
    <n v="32.1"/>
    <s v="CytoData"/>
    <s v="May_Grunwald_Giemsa"/>
    <s v="Olympus_BX51"/>
    <n v="60"/>
    <n v="256"/>
    <n v="6.08E-2"/>
    <n v="0.92620000000000002"/>
    <n v="0.94510000000000005"/>
    <n v="1.8900000000000028E-2"/>
  </r>
  <r>
    <s v="CELL_001041"/>
    <x v="1"/>
    <x v="1"/>
    <s v="Normal_WBC"/>
    <n v="10.87"/>
    <n v="48.2"/>
    <n v="0.70599999999999996"/>
    <n v="0.42299999999999999"/>
    <n v="113.94799054373523"/>
    <n v="0.91900000000000004"/>
    <n v="0.3"/>
    <n v="2.35"/>
    <n v="4.3"/>
    <n v="0.78400000000000003"/>
    <n v="426"/>
    <n v="61"/>
    <n v="209"/>
    <n v="139"/>
    <n v="183"/>
    <n v="81.960784313725483"/>
    <n v="54.509803921568626"/>
    <n v="71.764705882352942"/>
    <n v="0.61699999999999999"/>
    <x v="0"/>
    <x v="1"/>
    <n v="7575"/>
    <n v="4.7699999999999996"/>
    <n v="14"/>
    <n v="46.3"/>
    <n v="223862"/>
    <n v="89.9"/>
    <n v="32.4"/>
    <s v="Raabin_WBC"/>
    <s v="May_Grunwald_Giemsa"/>
    <s v="Leica_DM2000"/>
    <n v="60"/>
    <n v="256"/>
    <n v="0.13189999999999999"/>
    <n v="0.99609999999999999"/>
    <n v="0.87470000000000003"/>
    <n v="-0.12139999999999995"/>
  </r>
  <r>
    <s v="CELL_001266"/>
    <x v="5"/>
    <x v="1"/>
    <s v="Normal_WBC"/>
    <n v="7.46"/>
    <n v="71.3"/>
    <n v="0.77700000000000002"/>
    <n v="0.221"/>
    <n v="322.62443438914028"/>
    <n v="0.81200000000000006"/>
    <n v="0.23300000000000001"/>
    <n v="1.1499999999999999"/>
    <n v="1"/>
    <n v="0.873"/>
    <n v="289"/>
    <n v="57"/>
    <n v="211"/>
    <n v="139"/>
    <n v="196"/>
    <n v="82.745098039215677"/>
    <n v="54.509803921568626"/>
    <n v="76.862745098039227"/>
    <n v="0.64400000000000002"/>
    <x v="1"/>
    <x v="0"/>
    <n v="6407"/>
    <n v="4.46"/>
    <n v="11"/>
    <n v="44.9"/>
    <n v="240574"/>
    <n v="85.3"/>
    <n v="31.7"/>
    <s v="CytoData"/>
    <s v="Giemsa"/>
    <s v="Olympus_BX51"/>
    <n v="60"/>
    <n v="224"/>
    <n v="0.1104"/>
    <n v="0.89690000000000003"/>
    <n v="0.90669999999999995"/>
    <n v="9.7999999999999199E-3"/>
  </r>
  <r>
    <s v="CELL_005086"/>
    <x v="17"/>
    <x v="0"/>
    <s v="Sickle_Cell_Anemia"/>
    <n v="5.93"/>
    <n v="0"/>
    <n v="0"/>
    <n v="1"/>
    <n v="0"/>
    <n v="0.373"/>
    <n v="0.97699999999999998"/>
    <n v="0.43"/>
    <n v="1"/>
    <n v="0.79900000000000004"/>
    <n v="157"/>
    <n v="58"/>
    <n v="216"/>
    <n v="124"/>
    <n v="134"/>
    <n v="84.705882352941174"/>
    <n v="48.627450980392155"/>
    <n v="52.549019607843142"/>
    <n v="0.45300000000000001"/>
    <x v="1"/>
    <x v="0"/>
    <n v="7445"/>
    <n v="4.76"/>
    <n v="9.8000000000000007"/>
    <n v="32.299999999999997"/>
    <n v="285250"/>
    <n v="83.2"/>
    <n v="34.700000000000003"/>
    <s v="CytoData"/>
    <s v="Wright"/>
    <s v="Olympus_BX51"/>
    <n v="100"/>
    <n v="512"/>
    <n v="0.87"/>
    <n v="0.8861"/>
    <n v="0.95"/>
    <n v="6.3899999999999957E-2"/>
  </r>
  <r>
    <s v="CELL_000278"/>
    <x v="1"/>
    <x v="1"/>
    <s v="Normal_WBC"/>
    <n v="14.8"/>
    <n v="57"/>
    <n v="0.53900000000000003"/>
    <n v="0.39900000000000002"/>
    <n v="142.85714285714286"/>
    <n v="0.73499999999999999"/>
    <n v="0.314"/>
    <n v="3.89"/>
    <n v="3.5"/>
    <n v="0.84799999999999998"/>
    <n v="495"/>
    <n v="53"/>
    <n v="229"/>
    <n v="160"/>
    <n v="191"/>
    <n v="89.803921568627459"/>
    <n v="62.745098039215684"/>
    <n v="74.901960784313729"/>
    <n v="0.59199999999999997"/>
    <x v="1"/>
    <x v="0"/>
    <n v="5112"/>
    <n v="5.09"/>
    <n v="15.5"/>
    <n v="47.6"/>
    <n v="127132"/>
    <n v="106.9"/>
    <n v="35.6"/>
    <s v="Raabin_WBC"/>
    <s v="Wright"/>
    <s v="Zeiss_Axio"/>
    <n v="60"/>
    <n v="360"/>
    <n v="0.104"/>
    <n v="0.82030000000000003"/>
    <n v="0.8216"/>
    <n v="1.2999999999999678E-3"/>
  </r>
  <r>
    <s v="CELL_002085"/>
    <x v="4"/>
    <x v="1"/>
    <s v="Normal_WBC"/>
    <n v="15.5"/>
    <n v="63.9"/>
    <n v="0.32600000000000001"/>
    <n v="0.35099999999999998"/>
    <n v="182.05128205128207"/>
    <n v="0.63100000000000001"/>
    <n v="0.43"/>
    <n v="1.98"/>
    <n v="1"/>
    <n v="0.72899999999999998"/>
    <n v="594"/>
    <n v="76"/>
    <n v="223"/>
    <n v="168"/>
    <n v="198"/>
    <n v="87.450980392156865"/>
    <n v="65.882352941176464"/>
    <n v="77.64705882352942"/>
    <n v="0.61"/>
    <x v="0"/>
    <x v="0"/>
    <n v="7902"/>
    <n v="4.43"/>
    <n v="14.9"/>
    <n v="29.5"/>
    <n v="183994"/>
    <n v="91.8"/>
    <n v="34"/>
    <s v="Raabin_WBC"/>
    <s v="Giemsa"/>
    <s v="Olympus_BX51"/>
    <n v="100"/>
    <n v="224"/>
    <n v="0.14660000000000001"/>
    <n v="0.87919999999999998"/>
    <n v="0.87080000000000002"/>
    <n v="-8.3999999999999631E-3"/>
  </r>
  <r>
    <s v="CELL_001246"/>
    <x v="5"/>
    <x v="1"/>
    <s v="Normal_WBC"/>
    <n v="8.8000000000000007"/>
    <n v="76"/>
    <n v="0.96599999999999997"/>
    <n v="0.15"/>
    <n v="506.66666666666669"/>
    <n v="0.89800000000000002"/>
    <n v="0.224"/>
    <n v="0.79"/>
    <n v="1"/>
    <n v="0.85599999999999998"/>
    <n v="362"/>
    <n v="56"/>
    <n v="197"/>
    <n v="178"/>
    <n v="185"/>
    <n v="77.254901960784323"/>
    <n v="69.803921568627445"/>
    <n v="72.549019607843135"/>
    <n v="0.79800000000000004"/>
    <x v="1"/>
    <x v="1"/>
    <n v="8481"/>
    <n v="4.96"/>
    <n v="11.4"/>
    <n v="40.700000000000003"/>
    <n v="274902"/>
    <n v="98.2"/>
    <n v="34.5"/>
    <s v="Raabin_WBC"/>
    <s v="Giemsa"/>
    <s v="Olympus_BX51"/>
    <n v="60"/>
    <n v="512"/>
    <n v="0.1421"/>
    <n v="0.85150000000000003"/>
    <n v="0.90790000000000004"/>
    <n v="5.6400000000000006E-2"/>
  </r>
  <r>
    <s v="CELL_002383"/>
    <x v="10"/>
    <x v="1"/>
    <s v="Normal_WBC"/>
    <n v="13.57"/>
    <n v="56.1"/>
    <n v="0.56399999999999995"/>
    <n v="0.58799999999999997"/>
    <n v="95.408163265306129"/>
    <n v="0.755"/>
    <n v="0.49199999999999999"/>
    <n v="4.25"/>
    <n v="2.2999999999999998"/>
    <n v="0.84799999999999998"/>
    <n v="400"/>
    <n v="83"/>
    <n v="237"/>
    <n v="175"/>
    <n v="151"/>
    <n v="92.941176470588232"/>
    <n v="68.627450980392155"/>
    <n v="59.215686274509807"/>
    <n v="0.64100000000000001"/>
    <x v="1"/>
    <x v="0"/>
    <n v="6609"/>
    <n v="5.41"/>
    <n v="13.7"/>
    <n v="49.3"/>
    <n v="396844"/>
    <n v="97.2"/>
    <n v="34.5"/>
    <s v="PBC_Dataset"/>
    <s v="Giemsa"/>
    <s v="Olympus_BX51"/>
    <n v="40"/>
    <n v="360"/>
    <n v="0.1241"/>
    <n v="0.93069999999999997"/>
    <n v="0.87570000000000003"/>
    <n v="-5.4999999999999938E-2"/>
  </r>
  <r>
    <s v="CELL_000572"/>
    <x v="1"/>
    <x v="1"/>
    <s v="Normal_WBC"/>
    <n v="12.21"/>
    <n v="61.2"/>
    <n v="0.36199999999999999"/>
    <n v="0.41899999999999998"/>
    <n v="146.06205250596659"/>
    <n v="0.75700000000000001"/>
    <n v="0.35299999999999998"/>
    <n v="3.11"/>
    <n v="4.4000000000000004"/>
    <n v="0.85399999999999998"/>
    <n v="467"/>
    <n v="72"/>
    <n v="189"/>
    <n v="128"/>
    <n v="162"/>
    <n v="74.117647058823536"/>
    <n v="50.196078431372548"/>
    <n v="63.529411764705877"/>
    <n v="0.67500000000000004"/>
    <x v="0"/>
    <x v="0"/>
    <n v="7079"/>
    <n v="4.93"/>
    <n v="9.3000000000000007"/>
    <n v="44.6"/>
    <n v="224122"/>
    <n v="71.5"/>
    <n v="32.700000000000003"/>
    <s v="CytoData"/>
    <s v="May_Grunwald_Giemsa"/>
    <s v="Olympus_BX51"/>
    <n v="40"/>
    <n v="224"/>
    <n v="5.96E-2"/>
    <n v="0.9657"/>
    <n v="0.92800000000000005"/>
    <n v="-3.7699999999999956E-2"/>
  </r>
  <r>
    <s v="CELL_001436"/>
    <x v="5"/>
    <x v="1"/>
    <s v="Normal_WBC"/>
    <n v="8.3800000000000008"/>
    <n v="89.8"/>
    <n v="0.81"/>
    <n v="0.187"/>
    <n v="480.21390374331548"/>
    <n v="0.80600000000000005"/>
    <n v="0.155"/>
    <n v="0.91"/>
    <n v="1"/>
    <n v="0.89600000000000002"/>
    <n v="280"/>
    <n v="47"/>
    <n v="216"/>
    <n v="146"/>
    <n v="197"/>
    <n v="84.705882352941174"/>
    <n v="57.254901960784309"/>
    <n v="77.254901960784323"/>
    <n v="0.68799999999999994"/>
    <x v="1"/>
    <x v="1"/>
    <n v="6204"/>
    <n v="5.94"/>
    <n v="14.4"/>
    <n v="47.1"/>
    <n v="251051"/>
    <n v="101.5"/>
    <n v="34.799999999999997"/>
    <s v="CytoData"/>
    <s v="Wright"/>
    <s v="Leica_DM2000"/>
    <n v="60"/>
    <n v="512"/>
    <n v="9.4100000000000003E-2"/>
    <n v="0.9214"/>
    <n v="0.95469999999999999"/>
    <n v="3.3299999999999996E-2"/>
  </r>
  <r>
    <s v="CELL_003903"/>
    <x v="7"/>
    <x v="1"/>
    <s v="Normal_Platelet"/>
    <n v="2.0699999999999998"/>
    <n v="0"/>
    <n v="0"/>
    <n v="1"/>
    <n v="0"/>
    <n v="0.61799999999999999"/>
    <n v="0.434"/>
    <n v="3.14"/>
    <n v="1"/>
    <n v="0.65500000000000003"/>
    <n v="26"/>
    <n v="22"/>
    <n v="216"/>
    <n v="131"/>
    <n v="145"/>
    <n v="84.705882352941174"/>
    <n v="51.372549019607838"/>
    <n v="56.862745098039213"/>
    <n v="0.496"/>
    <x v="1"/>
    <x v="0"/>
    <n v="3524"/>
    <n v="3.96"/>
    <n v="11.6"/>
    <n v="32"/>
    <n v="265029"/>
    <n v="75"/>
    <n v="32.1"/>
    <s v="Raabin_WBC"/>
    <s v="Giemsa"/>
    <s v="Olympus_BX51"/>
    <n v="100"/>
    <n v="224"/>
    <n v="0.1197"/>
    <n v="0.84750000000000003"/>
    <n v="0.94630000000000003"/>
    <n v="9.8799999999999999E-2"/>
  </r>
  <r>
    <s v="CELL_001248"/>
    <x v="5"/>
    <x v="1"/>
    <s v="Normal_WBC"/>
    <n v="9.35"/>
    <n v="76.599999999999994"/>
    <n v="0.83399999999999996"/>
    <n v="0.20300000000000001"/>
    <n v="377.33990147783248"/>
    <n v="0.83799999999999997"/>
    <n v="0.308"/>
    <n v="1.08"/>
    <n v="1"/>
    <n v="0.871"/>
    <n v="301"/>
    <n v="65"/>
    <n v="205"/>
    <n v="160"/>
    <n v="185"/>
    <n v="80.392156862745097"/>
    <n v="62.745098039215684"/>
    <n v="72.549019607843135"/>
    <n v="0.72599999999999998"/>
    <x v="0"/>
    <x v="0"/>
    <n v="6174"/>
    <n v="3.96"/>
    <n v="14.3"/>
    <n v="48.6"/>
    <n v="310724"/>
    <n v="79.599999999999994"/>
    <n v="33.9"/>
    <s v="CytoData"/>
    <s v="Wright"/>
    <s v="Leica_DM2000"/>
    <n v="100"/>
    <n v="360"/>
    <n v="7.2599999999999998E-2"/>
    <n v="0.92"/>
    <n v="0.93479999999999996"/>
    <n v="1.4799999999999924E-2"/>
  </r>
  <r>
    <s v="CELL_003527"/>
    <x v="2"/>
    <x v="1"/>
    <s v="Normal_RBC"/>
    <n v="7.54"/>
    <n v="0"/>
    <n v="0"/>
    <n v="1"/>
    <n v="0"/>
    <n v="0.83"/>
    <n v="0.14000000000000001"/>
    <n v="0.36"/>
    <n v="1"/>
    <n v="0.93400000000000005"/>
    <n v="188"/>
    <n v="50"/>
    <n v="233"/>
    <n v="138"/>
    <n v="131"/>
    <n v="91.372549019607845"/>
    <n v="54.117647058823529"/>
    <n v="51.372549019607838"/>
    <n v="0.45"/>
    <x v="1"/>
    <x v="1"/>
    <n v="3878"/>
    <n v="5.74"/>
    <n v="14.2"/>
    <n v="45.2"/>
    <n v="246128"/>
    <n v="80.2"/>
    <n v="36.700000000000003"/>
    <s v="CytoData"/>
    <s v="Giemsa"/>
    <s v="Leica_DM2000"/>
    <n v="40"/>
    <n v="224"/>
    <n v="5.91E-2"/>
    <n v="0.88770000000000004"/>
    <n v="0.94230000000000003"/>
    <n v="5.4599999999999982E-2"/>
  </r>
  <r>
    <s v="CELL_002515"/>
    <x v="10"/>
    <x v="1"/>
    <s v="Normal_WBC"/>
    <n v="10.42"/>
    <n v="48.5"/>
    <n v="0.67100000000000004"/>
    <n v="0.51700000000000002"/>
    <n v="93.810444874274665"/>
    <n v="0.80900000000000005"/>
    <n v="0.45100000000000001"/>
    <n v="4.08"/>
    <n v="2.2000000000000002"/>
    <n v="0.77300000000000002"/>
    <n v="401"/>
    <n v="83"/>
    <n v="215"/>
    <n v="135"/>
    <n v="188"/>
    <n v="84.313725490196077"/>
    <n v="52.941176470588239"/>
    <n v="73.725490196078439"/>
    <n v="0.66900000000000004"/>
    <x v="1"/>
    <x v="0"/>
    <n v="7612"/>
    <n v="5.39"/>
    <n v="13.6"/>
    <n v="40.1"/>
    <n v="268527"/>
    <n v="90.9"/>
    <n v="34.4"/>
    <s v="CytoData"/>
    <s v="May_Grunwald_Giemsa"/>
    <s v="Zeiss_Axio"/>
    <n v="40"/>
    <n v="224"/>
    <n v="8.6400000000000005E-2"/>
    <n v="0.90659999999999996"/>
    <n v="0.93379999999999996"/>
    <n v="2.7200000000000002E-2"/>
  </r>
  <r>
    <s v="CELL_001008"/>
    <x v="1"/>
    <x v="1"/>
    <s v="Normal_WBC"/>
    <n v="12.44"/>
    <n v="47.7"/>
    <n v="0.57899999999999996"/>
    <n v="0.443"/>
    <n v="107.67494356659142"/>
    <n v="0.81299999999999994"/>
    <n v="0.374"/>
    <n v="3.58"/>
    <n v="4.0999999999999996"/>
    <n v="0.67400000000000004"/>
    <n v="398"/>
    <n v="57"/>
    <n v="213"/>
    <n v="155"/>
    <n v="205"/>
    <n v="83.529411764705884"/>
    <n v="60.784313725490193"/>
    <n v="80.392156862745097"/>
    <n v="0.66500000000000004"/>
    <x v="1"/>
    <x v="1"/>
    <n v="5786"/>
    <n v="4.63"/>
    <n v="14.3"/>
    <n v="34.6"/>
    <n v="230588"/>
    <n v="84"/>
    <n v="36.4"/>
    <s v="CytoData"/>
    <s v="May_Grunwald_Giemsa"/>
    <s v="Leica_DM2000"/>
    <n v="100"/>
    <n v="512"/>
    <n v="8.0799999999999997E-2"/>
    <n v="0.877"/>
    <n v="0.97319999999999995"/>
    <n v="9.6199999999999952E-2"/>
  </r>
  <r>
    <s v="CELL_002065"/>
    <x v="4"/>
    <x v="1"/>
    <s v="Normal_WBC"/>
    <n v="15.36"/>
    <n v="59.4"/>
    <n v="0.371"/>
    <n v="0.377"/>
    <n v="157.55968169761272"/>
    <n v="0.82299999999999995"/>
    <n v="0.53500000000000003"/>
    <n v="2.0699999999999998"/>
    <n v="1"/>
    <n v="0.68400000000000005"/>
    <n v="581"/>
    <n v="81"/>
    <n v="220"/>
    <n v="153"/>
    <n v="168"/>
    <n v="86.274509803921575"/>
    <n v="60"/>
    <n v="65.882352941176464"/>
    <n v="0.73799999999999999"/>
    <x v="2"/>
    <x v="0"/>
    <n v="10247"/>
    <n v="5.05"/>
    <n v="11.5"/>
    <n v="40"/>
    <n v="135764"/>
    <n v="80.900000000000006"/>
    <n v="36.299999999999997"/>
    <s v="Raabin_WBC"/>
    <s v="Wright"/>
    <s v="Olympus_BX51"/>
    <n v="100"/>
    <n v="256"/>
    <n v="4.07E-2"/>
    <n v="1"/>
    <n v="0.83540000000000003"/>
    <n v="-0.16459999999999997"/>
  </r>
  <r>
    <s v="CELL_004646"/>
    <x v="16"/>
    <x v="0"/>
    <s v="Anemia"/>
    <n v="7.55"/>
    <n v="0"/>
    <n v="0"/>
    <n v="1"/>
    <n v="0"/>
    <n v="0.38400000000000001"/>
    <n v="0.83499999999999996"/>
    <n v="0.4"/>
    <n v="1"/>
    <n v="0.82699999999999996"/>
    <n v="187"/>
    <n v="53"/>
    <n v="204"/>
    <n v="135"/>
    <n v="137"/>
    <n v="80"/>
    <n v="52.941176470588239"/>
    <n v="53.725490196078432"/>
    <n v="0.47799999999999998"/>
    <x v="1"/>
    <x v="1"/>
    <n v="8392"/>
    <n v="4.3499999999999996"/>
    <n v="15.5"/>
    <n v="45.2"/>
    <n v="224853"/>
    <n v="81.099999999999994"/>
    <n v="32.799999999999997"/>
    <s v="Raabin_WBC"/>
    <s v="Giemsa"/>
    <s v="Zeiss_Axio"/>
    <n v="40"/>
    <n v="360"/>
    <n v="0.83550000000000002"/>
    <n v="0.59"/>
    <n v="0.8337"/>
    <n v="0.24370000000000003"/>
  </r>
  <r>
    <s v="CELL_001691"/>
    <x v="5"/>
    <x v="1"/>
    <s v="Normal_WBC"/>
    <n v="9.1999999999999993"/>
    <n v="93.5"/>
    <n v="0.84"/>
    <n v="0.249"/>
    <n v="375.50200803212851"/>
    <n v="0.84199999999999997"/>
    <n v="0.32900000000000001"/>
    <n v="0.89"/>
    <n v="1"/>
    <n v="0.96899999999999997"/>
    <n v="254"/>
    <n v="57"/>
    <n v="219"/>
    <n v="144"/>
    <n v="192"/>
    <n v="85.882352941176464"/>
    <n v="56.470588235294116"/>
    <n v="75.294117647058826"/>
    <n v="0.68300000000000005"/>
    <x v="0"/>
    <x v="0"/>
    <n v="6178"/>
    <n v="5.0599999999999996"/>
    <n v="13.9"/>
    <n v="40.1"/>
    <n v="242596"/>
    <n v="82.8"/>
    <n v="30.8"/>
    <s v="CytoData"/>
    <s v="Giemsa"/>
    <s v="Olympus_BX51"/>
    <n v="100"/>
    <n v="224"/>
    <n v="6.25E-2"/>
    <n v="0.96970000000000001"/>
    <n v="0.93200000000000005"/>
    <n v="-3.7699999999999956E-2"/>
  </r>
  <r>
    <s v="CELL_005073"/>
    <x v="17"/>
    <x v="0"/>
    <s v="Sickle_Cell_Anemia"/>
    <n v="7.16"/>
    <n v="0"/>
    <n v="0"/>
    <n v="1"/>
    <n v="0"/>
    <n v="0.33800000000000002"/>
    <n v="0.91800000000000004"/>
    <n v="0.61"/>
    <n v="1"/>
    <n v="0.83"/>
    <n v="193"/>
    <n v="57"/>
    <n v="222"/>
    <n v="111"/>
    <n v="151"/>
    <n v="87.058823529411768"/>
    <n v="43.529411764705884"/>
    <n v="59.215686274509807"/>
    <n v="0.47699999999999998"/>
    <x v="2"/>
    <x v="0"/>
    <n v="5904"/>
    <n v="4.5"/>
    <n v="10.9"/>
    <n v="52.5"/>
    <n v="222286"/>
    <n v="86.8"/>
    <n v="34.1"/>
    <s v="PBC_Dataset"/>
    <s v="Wright"/>
    <s v="Olympus_BX51"/>
    <n v="100"/>
    <n v="224"/>
    <n v="0.86880000000000002"/>
    <n v="0.68059999999999998"/>
    <n v="0.76870000000000005"/>
    <n v="8.8100000000000067E-2"/>
  </r>
  <r>
    <s v="CELL_001986"/>
    <x v="4"/>
    <x v="1"/>
    <s v="Normal_WBC"/>
    <n v="15.6"/>
    <n v="68.5"/>
    <n v="0.48499999999999999"/>
    <n v="0.30499999999999999"/>
    <n v="224.59016393442624"/>
    <n v="0.73299999999999998"/>
    <n v="0.66200000000000003"/>
    <n v="2.42"/>
    <n v="1.6"/>
    <n v="0.73199999999999998"/>
    <n v="504"/>
    <n v="71"/>
    <n v="175"/>
    <n v="159"/>
    <n v="187"/>
    <n v="68.627450980392155"/>
    <n v="62.352941176470587"/>
    <n v="73.333333333333329"/>
    <n v="0.63900000000000001"/>
    <x v="2"/>
    <x v="0"/>
    <n v="7607"/>
    <n v="5.17"/>
    <n v="12.2"/>
    <n v="39.200000000000003"/>
    <n v="155488"/>
    <n v="72.2"/>
    <n v="34"/>
    <s v="PBC_Dataset"/>
    <s v="Giemsa"/>
    <s v="Olympus_BX51"/>
    <n v="60"/>
    <n v="512"/>
    <n v="0.1038"/>
    <n v="0.84330000000000005"/>
    <n v="0.81040000000000001"/>
    <n v="-3.290000000000004E-2"/>
  </r>
  <r>
    <s v="CELL_000295"/>
    <x v="1"/>
    <x v="1"/>
    <s v="Normal_WBC"/>
    <n v="12.96"/>
    <n v="52.1"/>
    <n v="0.52500000000000002"/>
    <n v="0.317"/>
    <n v="164.35331230283913"/>
    <n v="0.83699999999999997"/>
    <n v="0.44600000000000001"/>
    <n v="3.2"/>
    <n v="2.6"/>
    <n v="0.88"/>
    <n v="386"/>
    <n v="68"/>
    <n v="244"/>
    <n v="149"/>
    <n v="196"/>
    <n v="95.686274509803923"/>
    <n v="58.431372549019613"/>
    <n v="76.862745098039227"/>
    <n v="0.68899999999999995"/>
    <x v="0"/>
    <x v="0"/>
    <n v="7975"/>
    <n v="4.76"/>
    <n v="11.1"/>
    <n v="39.9"/>
    <n v="161251"/>
    <n v="86.6"/>
    <n v="33"/>
    <s v="PBC_Dataset"/>
    <s v="Giemsa"/>
    <s v="Leica_DM2000"/>
    <n v="60"/>
    <n v="512"/>
    <n v="8.9499999999999996E-2"/>
    <n v="0.96109999999999995"/>
    <n v="0.85150000000000003"/>
    <n v="-0.10959999999999992"/>
  </r>
  <r>
    <s v="CELL_001548"/>
    <x v="5"/>
    <x v="1"/>
    <s v="Normal_WBC"/>
    <n v="9.56"/>
    <n v="77.7"/>
    <n v="0.68"/>
    <n v="0.23899999999999999"/>
    <n v="325.10460251046027"/>
    <n v="0.84"/>
    <n v="0.17199999999999999"/>
    <n v="1.6"/>
    <n v="1"/>
    <n v="0.878"/>
    <n v="232"/>
    <n v="64"/>
    <n v="210"/>
    <n v="148"/>
    <n v="179"/>
    <n v="82.35294117647058"/>
    <n v="58.039215686274517"/>
    <n v="70.196078431372541"/>
    <n v="0.74299999999999999"/>
    <x v="2"/>
    <x v="1"/>
    <n v="8484"/>
    <n v="4.41"/>
    <n v="13"/>
    <n v="37.700000000000003"/>
    <n v="236226"/>
    <n v="95.6"/>
    <n v="35.799999999999997"/>
    <s v="CytoData"/>
    <s v="Giemsa"/>
    <s v="Olympus_BX51"/>
    <n v="40"/>
    <n v="224"/>
    <n v="0.1847"/>
    <n v="0.93330000000000002"/>
    <n v="0.91849999999999998"/>
    <n v="-1.4800000000000035E-2"/>
  </r>
  <r>
    <s v="CELL_002013"/>
    <x v="4"/>
    <x v="1"/>
    <s v="Normal_WBC"/>
    <n v="16.600000000000001"/>
    <n v="57.8"/>
    <n v="0.40600000000000003"/>
    <n v="0.307"/>
    <n v="188.27361563517914"/>
    <n v="0.76300000000000001"/>
    <n v="0.56699999999999995"/>
    <n v="1.75"/>
    <n v="1.2"/>
    <n v="0.78700000000000003"/>
    <n v="413"/>
    <n v="95"/>
    <n v="215"/>
    <n v="149"/>
    <n v="189"/>
    <n v="84.313725490196077"/>
    <n v="58.431372549019613"/>
    <n v="74.117647058823536"/>
    <n v="0.58099999999999996"/>
    <x v="0"/>
    <x v="0"/>
    <n v="11526"/>
    <n v="4.82"/>
    <n v="11.9"/>
    <n v="31.9"/>
    <n v="215735"/>
    <n v="107"/>
    <n v="32.700000000000003"/>
    <s v="PBC_Dataset"/>
    <s v="Wright"/>
    <s v="Olympus_BX51"/>
    <n v="40"/>
    <n v="256"/>
    <n v="0.15759999999999999"/>
    <n v="0.9385"/>
    <n v="0.92849999999999999"/>
    <n v="-1.0000000000000009E-2"/>
  </r>
  <r>
    <s v="CELL_000589"/>
    <x v="1"/>
    <x v="1"/>
    <s v="Normal_WBC"/>
    <n v="11.34"/>
    <n v="58.1"/>
    <n v="0.55000000000000004"/>
    <n v="0.38700000000000001"/>
    <n v="150.12919896640827"/>
    <n v="0.84899999999999998"/>
    <n v="0.51500000000000001"/>
    <n v="3.09"/>
    <n v="3.6"/>
    <n v="0.745"/>
    <n v="399"/>
    <n v="76"/>
    <n v="215"/>
    <n v="152"/>
    <n v="180"/>
    <n v="84.313725490196077"/>
    <n v="59.607843137254903"/>
    <n v="70.588235294117652"/>
    <n v="0.61899999999999999"/>
    <x v="1"/>
    <x v="0"/>
    <n v="6303"/>
    <n v="4.7300000000000004"/>
    <n v="8.5"/>
    <n v="43.6"/>
    <n v="167220"/>
    <n v="74.7"/>
    <n v="34.6"/>
    <s v="PBC_Dataset"/>
    <s v="Wright"/>
    <s v="Zeiss_Axio"/>
    <n v="100"/>
    <n v="360"/>
    <n v="9.3700000000000006E-2"/>
    <n v="0.995"/>
    <n v="0.95499999999999996"/>
    <n v="-4.0000000000000036E-2"/>
  </r>
  <r>
    <s v="CELL_003330"/>
    <x v="2"/>
    <x v="1"/>
    <s v="Normal_RBC"/>
    <n v="7.63"/>
    <n v="0"/>
    <n v="0"/>
    <n v="1"/>
    <n v="0"/>
    <n v="0.97899999999999998"/>
    <n v="0.249"/>
    <n v="0.66"/>
    <n v="1"/>
    <n v="0.92700000000000005"/>
    <n v="206"/>
    <n v="46"/>
    <n v="210"/>
    <n v="128"/>
    <n v="123"/>
    <n v="82.35294117647058"/>
    <n v="50.196078431372548"/>
    <n v="48.235294117647058"/>
    <n v="0.55300000000000005"/>
    <x v="0"/>
    <x v="0"/>
    <n v="3559"/>
    <n v="4.6399999999999997"/>
    <n v="16.100000000000001"/>
    <n v="35.5"/>
    <n v="339642"/>
    <n v="100"/>
    <n v="35.6"/>
    <s v="PBC_Dataset"/>
    <s v="May_Grunwald_Giemsa"/>
    <s v="Zeiss_Axio"/>
    <n v="100"/>
    <n v="256"/>
    <n v="3.7600000000000001E-2"/>
    <n v="0.85170000000000001"/>
    <n v="0.86850000000000005"/>
    <n v="1.6800000000000037E-2"/>
  </r>
  <r>
    <s v="CELL_002404"/>
    <x v="10"/>
    <x v="1"/>
    <s v="Normal_WBC"/>
    <n v="11.83"/>
    <n v="48.4"/>
    <n v="0.54100000000000004"/>
    <n v="0.5"/>
    <n v="96.8"/>
    <n v="0.77200000000000002"/>
    <n v="0.248"/>
    <n v="5.17"/>
    <n v="2.1"/>
    <n v="0.75800000000000001"/>
    <n v="508"/>
    <n v="67"/>
    <n v="230"/>
    <n v="126"/>
    <n v="166"/>
    <n v="90.196078431372555"/>
    <n v="49.411764705882355"/>
    <n v="65.098039215686271"/>
    <n v="0.70399999999999996"/>
    <x v="2"/>
    <x v="1"/>
    <n v="7960"/>
    <n v="5.73"/>
    <n v="16.7"/>
    <n v="45.4"/>
    <n v="115497"/>
    <n v="87.1"/>
    <n v="35.6"/>
    <s v="PBC_Dataset"/>
    <s v="Giemsa"/>
    <s v="Olympus_BX51"/>
    <n v="60"/>
    <n v="360"/>
    <n v="0.1178"/>
    <n v="0.97509999999999997"/>
    <n v="0.87980000000000003"/>
    <n v="-9.529999999999994E-2"/>
  </r>
  <r>
    <s v="CELL_002130"/>
    <x v="4"/>
    <x v="1"/>
    <s v="Normal_WBC"/>
    <n v="16.53"/>
    <n v="65.099999999999994"/>
    <n v="0.443"/>
    <n v="0.438"/>
    <n v="148.63013698630135"/>
    <n v="0.65600000000000003"/>
    <n v="0.47899999999999998"/>
    <n v="1.81"/>
    <n v="1.6"/>
    <n v="0.82299999999999995"/>
    <n v="660"/>
    <n v="100"/>
    <n v="192"/>
    <n v="155"/>
    <n v="169"/>
    <n v="75.294117647058826"/>
    <n v="60.784313725490193"/>
    <n v="66.274509803921561"/>
    <n v="0.65200000000000002"/>
    <x v="1"/>
    <x v="1"/>
    <n v="12838"/>
    <n v="5.52"/>
    <n v="13.7"/>
    <n v="40.1"/>
    <n v="209992"/>
    <n v="89.2"/>
    <n v="35.6"/>
    <s v="Raabin_WBC"/>
    <s v="Giemsa"/>
    <s v="Olympus_BX51"/>
    <n v="100"/>
    <n v="256"/>
    <n v="6.3E-2"/>
    <n v="0.9133"/>
    <n v="0.88049999999999995"/>
    <n v="-3.2800000000000051E-2"/>
  </r>
  <r>
    <s v="CELL_003999"/>
    <x v="7"/>
    <x v="1"/>
    <s v="Normal_Platelet"/>
    <n v="3.71"/>
    <n v="0"/>
    <n v="0"/>
    <n v="1"/>
    <n v="0"/>
    <n v="0.73499999999999999"/>
    <n v="0.33400000000000002"/>
    <n v="2.4"/>
    <n v="1"/>
    <n v="0.73"/>
    <n v="21"/>
    <n v="20"/>
    <n v="212"/>
    <n v="166"/>
    <n v="155"/>
    <n v="83.137254901960787"/>
    <n v="65.098039215686271"/>
    <n v="60.784313725490193"/>
    <n v="0.50900000000000001"/>
    <x v="0"/>
    <x v="0"/>
    <n v="6077"/>
    <n v="4.97"/>
    <n v="14.7"/>
    <n v="32.700000000000003"/>
    <n v="155346"/>
    <n v="87.2"/>
    <n v="32.200000000000003"/>
    <s v="CytoData"/>
    <s v="Giemsa"/>
    <s v="Leica_DM2000"/>
    <n v="100"/>
    <n v="512"/>
    <n v="0.10050000000000001"/>
    <n v="0.82279999999999998"/>
    <n v="0.91520000000000001"/>
    <n v="9.2400000000000038E-2"/>
  </r>
  <r>
    <s v="CELL_005726"/>
    <x v="6"/>
    <x v="0"/>
    <s v="Artefact"/>
    <n v="9.09"/>
    <n v="86.1"/>
    <n v="0.59"/>
    <n v="5.3999999999999999E-2"/>
    <n v="1594.4444444444443"/>
    <n v="0.17699999999999999"/>
    <n v="0.67"/>
    <n v="0.67"/>
    <n v="1"/>
    <n v="0.51600000000000001"/>
    <n v="508"/>
    <n v="79"/>
    <n v="180"/>
    <n v="173"/>
    <n v="216"/>
    <n v="70.588235294117652"/>
    <n v="67.843137254901961"/>
    <n v="84.705882352941174"/>
    <n v="0.86299999999999999"/>
    <x v="0"/>
    <x v="1"/>
    <n v="6854"/>
    <n v="5.69"/>
    <n v="14"/>
    <n v="54.6"/>
    <n v="321396"/>
    <n v="80.3"/>
    <n v="34.799999999999997"/>
    <s v="PBC_Dataset"/>
    <s v="Wright"/>
    <s v="Zeiss_Axio"/>
    <n v="60"/>
    <n v="224"/>
    <n v="0.78800000000000003"/>
    <n v="0.85470000000000002"/>
    <n v="0.7349"/>
    <n v="-0.11980000000000002"/>
  </r>
  <r>
    <s v="CELL_003742"/>
    <x v="7"/>
    <x v="1"/>
    <s v="Normal_Platelet"/>
    <n v="2.19"/>
    <n v="0"/>
    <n v="0"/>
    <n v="1"/>
    <n v="0"/>
    <n v="0.69599999999999995"/>
    <n v="0.24399999999999999"/>
    <n v="2.25"/>
    <n v="1"/>
    <n v="0.65200000000000002"/>
    <n v="22"/>
    <n v="11"/>
    <n v="218"/>
    <n v="161"/>
    <n v="145"/>
    <n v="85.490196078431367"/>
    <n v="63.13725490196078"/>
    <n v="56.862745098039213"/>
    <n v="0.60399999999999998"/>
    <x v="2"/>
    <x v="1"/>
    <n v="10369"/>
    <n v="4.79"/>
    <n v="12.2"/>
    <n v="46.8"/>
    <n v="284879"/>
    <n v="93"/>
    <n v="32.700000000000003"/>
    <s v="Raabin_WBC"/>
    <s v="Giemsa"/>
    <s v="Leica_DM2000"/>
    <n v="60"/>
    <n v="256"/>
    <n v="0.12889999999999999"/>
    <n v="0.92859999999999998"/>
    <n v="0.89990000000000003"/>
    <n v="-2.8699999999999948E-2"/>
  </r>
  <r>
    <s v="CELL_003509"/>
    <x v="2"/>
    <x v="1"/>
    <s v="Normal_RBC"/>
    <n v="7.67"/>
    <n v="0"/>
    <n v="0"/>
    <n v="1"/>
    <n v="0"/>
    <n v="0.89500000000000002"/>
    <n v="8.3000000000000004E-2"/>
    <n v="0.68"/>
    <n v="1"/>
    <n v="0.97199999999999998"/>
    <n v="190"/>
    <n v="44"/>
    <n v="229"/>
    <n v="115"/>
    <n v="122"/>
    <n v="89.803921568627459"/>
    <n v="45.098039215686278"/>
    <n v="47.843137254901961"/>
    <n v="0.51600000000000001"/>
    <x v="1"/>
    <x v="1"/>
    <n v="8901"/>
    <n v="4.7300000000000004"/>
    <n v="11.8"/>
    <n v="41.2"/>
    <n v="239752"/>
    <n v="78"/>
    <n v="33.700000000000003"/>
    <s v="CytoData"/>
    <s v="Giemsa"/>
    <s v="Leica_DM2000"/>
    <n v="60"/>
    <n v="360"/>
    <n v="1.9199999999999998E-2"/>
    <n v="1"/>
    <n v="1"/>
    <n v="0"/>
  </r>
  <r>
    <s v="CELL_002720"/>
    <x v="9"/>
    <x v="1"/>
    <s v="Normal_WBC"/>
    <n v="13"/>
    <n v="57.8"/>
    <n v="0.60299999999999998"/>
    <n v="0.34799999999999998"/>
    <n v="166.09195402298852"/>
    <n v="0.68899999999999995"/>
    <n v="0.46600000000000003"/>
    <n v="4.13"/>
    <n v="2.1"/>
    <n v="0.84299999999999997"/>
    <n v="504"/>
    <n v="67"/>
    <n v="186"/>
    <n v="123"/>
    <n v="194"/>
    <n v="72.941176470588232"/>
    <n v="48.235294117647058"/>
    <n v="76.078431372549019"/>
    <n v="0.90300000000000002"/>
    <x v="0"/>
    <x v="1"/>
    <n v="9178"/>
    <n v="4.57"/>
    <n v="13.4"/>
    <n v="35"/>
    <n v="197764"/>
    <n v="75.400000000000006"/>
    <n v="34.200000000000003"/>
    <s v="CytoData"/>
    <s v="May_Grunwald_Giemsa"/>
    <s v="Olympus_BX51"/>
    <n v="100"/>
    <n v="224"/>
    <n v="0"/>
    <n v="1"/>
    <n v="0.86709999999999998"/>
    <n v="-0.13290000000000002"/>
  </r>
  <r>
    <s v="CELL_005352"/>
    <x v="0"/>
    <x v="0"/>
    <s v="Infection"/>
    <n v="14.55"/>
    <n v="65.599999999999994"/>
    <n v="0.58599999999999997"/>
    <n v="0.38500000000000001"/>
    <n v="170.38961038961037"/>
    <n v="0.58499999999999996"/>
    <n v="0.33900000000000002"/>
    <n v="3.25"/>
    <n v="4.5999999999999996"/>
    <n v="0.77500000000000002"/>
    <n v="462"/>
    <n v="92"/>
    <n v="214"/>
    <n v="173"/>
    <n v="187"/>
    <n v="83.921568627450981"/>
    <n v="67.843137254901961"/>
    <n v="73.333333333333329"/>
    <n v="0.71399999999999997"/>
    <x v="2"/>
    <x v="0"/>
    <n v="8754"/>
    <n v="4.83"/>
    <n v="17"/>
    <n v="36"/>
    <n v="275983"/>
    <n v="63.7"/>
    <n v="32.6"/>
    <s v="PBC_Dataset"/>
    <s v="Giemsa"/>
    <s v="Leica_DM2000"/>
    <n v="100"/>
    <n v="224"/>
    <n v="0.77729999999999999"/>
    <n v="0.9002"/>
    <n v="0.68889999999999996"/>
    <n v="-0.21130000000000004"/>
  </r>
  <r>
    <s v="CELL_005358"/>
    <x v="0"/>
    <x v="0"/>
    <s v="Infection"/>
    <n v="15.14"/>
    <n v="60.8"/>
    <n v="0.45800000000000002"/>
    <n v="0.29199999999999998"/>
    <n v="208.21917808219177"/>
    <n v="0.69199999999999995"/>
    <n v="0.32400000000000001"/>
    <n v="2.04"/>
    <n v="6.1"/>
    <n v="0.82799999999999996"/>
    <n v="483"/>
    <n v="84"/>
    <n v="200"/>
    <n v="168"/>
    <n v="162"/>
    <n v="78.431372549019613"/>
    <n v="65.882352941176464"/>
    <n v="63.529411764705877"/>
    <n v="0.75"/>
    <x v="1"/>
    <x v="0"/>
    <n v="5089"/>
    <n v="5.01"/>
    <n v="16.600000000000001"/>
    <n v="38.200000000000003"/>
    <n v="222554"/>
    <n v="71.5"/>
    <n v="33.9"/>
    <s v="Raabin_WBC"/>
    <s v="Giemsa"/>
    <s v="Olympus_BX51"/>
    <n v="100"/>
    <n v="512"/>
    <n v="0.8377"/>
    <n v="0.83160000000000001"/>
    <n v="0.80869999999999997"/>
    <n v="-2.2900000000000031E-2"/>
  </r>
  <r>
    <s v="CELL_000557"/>
    <x v="1"/>
    <x v="1"/>
    <s v="Normal_WBC"/>
    <n v="11.65"/>
    <n v="55.1"/>
    <n v="0.38400000000000001"/>
    <n v="0.43099999999999999"/>
    <n v="127.84222737819026"/>
    <n v="0.84699999999999998"/>
    <n v="0.49299999999999999"/>
    <n v="3.56"/>
    <n v="2.7"/>
    <n v="0.88300000000000001"/>
    <n v="456"/>
    <n v="71"/>
    <n v="179"/>
    <n v="174"/>
    <n v="176"/>
    <n v="70.196078431372541"/>
    <n v="68.235294117647058"/>
    <n v="69.019607843137251"/>
    <n v="0.67400000000000004"/>
    <x v="1"/>
    <x v="0"/>
    <n v="7170"/>
    <n v="3.93"/>
    <n v="15.9"/>
    <n v="34.5"/>
    <n v="178663"/>
    <n v="104.2"/>
    <n v="33.1"/>
    <s v="PBC_Dataset"/>
    <s v="Wright"/>
    <s v="Leica_DM2000"/>
    <n v="60"/>
    <n v="360"/>
    <n v="8.7499999999999994E-2"/>
    <n v="0.95979999999999999"/>
    <n v="1"/>
    <n v="4.0200000000000014E-2"/>
  </r>
  <r>
    <s v="CELL_002470"/>
    <x v="10"/>
    <x v="1"/>
    <s v="Normal_WBC"/>
    <n v="15"/>
    <n v="51.9"/>
    <n v="0.624"/>
    <n v="0.53600000000000003"/>
    <n v="96.828358208955208"/>
    <n v="0.73099999999999998"/>
    <n v="0.45"/>
    <n v="4.66"/>
    <n v="1.9"/>
    <n v="0.66400000000000003"/>
    <n v="402"/>
    <n v="68"/>
    <n v="242"/>
    <n v="122"/>
    <n v="183"/>
    <n v="94.901960784313715"/>
    <n v="47.843137254901961"/>
    <n v="71.764705882352942"/>
    <n v="0.73399999999999999"/>
    <x v="1"/>
    <x v="1"/>
    <n v="9630"/>
    <n v="4.95"/>
    <n v="11.9"/>
    <n v="45"/>
    <n v="357847"/>
    <n v="103.9"/>
    <n v="35.299999999999997"/>
    <s v="Raabin_WBC"/>
    <s v="Giemsa"/>
    <s v="Olympus_BX51"/>
    <n v="60"/>
    <n v="360"/>
    <n v="0.1245"/>
    <n v="0.98629999999999995"/>
    <n v="0.97250000000000003"/>
    <n v="-1.3799999999999923E-2"/>
  </r>
  <r>
    <s v="CELL_003739"/>
    <x v="7"/>
    <x v="1"/>
    <s v="Normal_Platelet"/>
    <n v="2.1"/>
    <n v="0"/>
    <n v="0"/>
    <n v="1"/>
    <n v="0"/>
    <n v="0.70299999999999996"/>
    <n v="0.45700000000000002"/>
    <n v="2.4900000000000002"/>
    <n v="1"/>
    <n v="0.879"/>
    <n v="14"/>
    <n v="16"/>
    <n v="233"/>
    <n v="153"/>
    <n v="154"/>
    <n v="91.372549019607845"/>
    <n v="60"/>
    <n v="60.392156862745097"/>
    <n v="0.56799999999999995"/>
    <x v="1"/>
    <x v="0"/>
    <n v="7786"/>
    <n v="5.84"/>
    <n v="18.7"/>
    <n v="46"/>
    <n v="282808"/>
    <n v="89.3"/>
    <n v="34"/>
    <s v="CytoData"/>
    <s v="Giemsa"/>
    <s v="Leica_DM2000"/>
    <n v="60"/>
    <n v="256"/>
    <n v="6.1999999999999998E-3"/>
    <n v="1"/>
    <n v="0.83069999999999999"/>
    <n v="-0.16930000000000001"/>
  </r>
  <r>
    <s v="CELL_004287"/>
    <x v="13"/>
    <x v="0"/>
    <s v="Leukemia"/>
    <n v="14.72"/>
    <n v="78.099999999999994"/>
    <n v="0.35699999999999998"/>
    <n v="0.192"/>
    <n v="406.77083333333331"/>
    <n v="0.84799999999999998"/>
    <n v="0.13300000000000001"/>
    <n v="0.85"/>
    <n v="1"/>
    <n v="0.83"/>
    <n v="521"/>
    <n v="78"/>
    <n v="196"/>
    <n v="132"/>
    <n v="192"/>
    <n v="76.862745098039227"/>
    <n v="51.764705882352949"/>
    <n v="75.294117647058826"/>
    <n v="0.71799999999999997"/>
    <x v="0"/>
    <x v="1"/>
    <n v="8801"/>
    <n v="5.26"/>
    <n v="12.1"/>
    <n v="30.7"/>
    <n v="279174"/>
    <n v="96.4"/>
    <n v="32.299999999999997"/>
    <s v="PBC_Dataset"/>
    <s v="Wright"/>
    <s v="Zeiss_Axio"/>
    <n v="100"/>
    <n v="224"/>
    <n v="0.73109999999999997"/>
    <n v="0.74350000000000005"/>
    <n v="0.75970000000000004"/>
    <n v="1.6199999999999992E-2"/>
  </r>
  <r>
    <s v="CELL_001717"/>
    <x v="5"/>
    <x v="1"/>
    <s v="Normal_WBC"/>
    <n v="10.199999999999999"/>
    <n v="89.3"/>
    <n v="0.64400000000000002"/>
    <n v="0.22600000000000001"/>
    <n v="395.13274336283183"/>
    <n v="0.77700000000000002"/>
    <n v="0.125"/>
    <n v="1.24"/>
    <n v="1"/>
    <n v="0.92"/>
    <n v="281"/>
    <n v="46"/>
    <n v="207"/>
    <n v="158"/>
    <n v="195"/>
    <n v="81.17647058823529"/>
    <n v="61.96078431372549"/>
    <n v="76.470588235294116"/>
    <n v="0.68100000000000005"/>
    <x v="1"/>
    <x v="0"/>
    <n v="7974"/>
    <n v="4.6399999999999997"/>
    <n v="14.9"/>
    <n v="52.8"/>
    <n v="315205"/>
    <n v="86.2"/>
    <n v="33.6"/>
    <s v="Raabin_WBC"/>
    <s v="May_Grunwald_Giemsa"/>
    <s v="Olympus_BX51"/>
    <n v="100"/>
    <n v="256"/>
    <n v="0.1434"/>
    <n v="0.85719999999999996"/>
    <n v="1"/>
    <n v="0.14280000000000004"/>
  </r>
  <r>
    <s v="CELL_002605"/>
    <x v="10"/>
    <x v="1"/>
    <s v="Normal_WBC"/>
    <n v="13.95"/>
    <n v="39.799999999999997"/>
    <n v="0.59299999999999997"/>
    <n v="0.39300000000000002"/>
    <n v="101.27226463104324"/>
    <n v="0.69499999999999995"/>
    <n v="0.48699999999999999"/>
    <n v="3.64"/>
    <n v="1.7"/>
    <n v="0.73899999999999999"/>
    <n v="372"/>
    <n v="64"/>
    <n v="234"/>
    <n v="119"/>
    <n v="151"/>
    <n v="91.764705882352942"/>
    <n v="46.666666666666664"/>
    <n v="59.215686274509807"/>
    <n v="0.621"/>
    <x v="0"/>
    <x v="1"/>
    <n v="8879"/>
    <n v="5.91"/>
    <n v="15.1"/>
    <n v="42.2"/>
    <n v="269380"/>
    <n v="99.5"/>
    <n v="32.9"/>
    <s v="PBC_Dataset"/>
    <s v="Wright"/>
    <s v="Zeiss_Axio"/>
    <n v="60"/>
    <n v="360"/>
    <n v="9.9500000000000005E-2"/>
    <n v="0.84770000000000001"/>
    <n v="0.88100000000000001"/>
    <n v="3.3299999999999996E-2"/>
  </r>
  <r>
    <s v="CELL_004849"/>
    <x v="15"/>
    <x v="0"/>
    <s v="Anemia"/>
    <n v="6.44"/>
    <n v="0"/>
    <n v="0"/>
    <n v="1"/>
    <n v="0"/>
    <n v="0.90100000000000002"/>
    <n v="8.3000000000000004E-2"/>
    <n v="0.5"/>
    <n v="1"/>
    <n v="0.95"/>
    <n v="132"/>
    <n v="47"/>
    <n v="245"/>
    <n v="148"/>
    <n v="127"/>
    <n v="96.078431372549019"/>
    <n v="58.039215686274517"/>
    <n v="49.803921568627452"/>
    <n v="0.501"/>
    <x v="2"/>
    <x v="1"/>
    <n v="5979"/>
    <n v="4.71"/>
    <n v="14.4"/>
    <n v="45.2"/>
    <n v="209602"/>
    <n v="114.5"/>
    <n v="33.9"/>
    <s v="CytoData"/>
    <s v="Wright"/>
    <s v="Zeiss_Axio"/>
    <n v="100"/>
    <n v="256"/>
    <n v="0.69199999999999995"/>
    <n v="0.78700000000000003"/>
    <n v="0.57310000000000005"/>
    <n v="-0.21389999999999998"/>
  </r>
  <r>
    <s v="CELL_001705"/>
    <x v="5"/>
    <x v="1"/>
    <s v="Normal_WBC"/>
    <n v="9.36"/>
    <n v="83"/>
    <n v="0.79100000000000004"/>
    <n v="0.26700000000000002"/>
    <n v="310.86142322097379"/>
    <n v="0.93"/>
    <n v="0.219"/>
    <n v="1.35"/>
    <n v="1"/>
    <n v="0.93300000000000005"/>
    <n v="313"/>
    <n v="59"/>
    <n v="190"/>
    <n v="140"/>
    <n v="198"/>
    <n v="74.509803921568633"/>
    <n v="54.901960784313729"/>
    <n v="77.64705882352942"/>
    <n v="0.67700000000000005"/>
    <x v="1"/>
    <x v="1"/>
    <n v="9635"/>
    <n v="5.26"/>
    <n v="14.9"/>
    <n v="46.5"/>
    <n v="166698"/>
    <n v="97.9"/>
    <n v="31.2"/>
    <s v="Raabin_WBC"/>
    <s v="Giemsa"/>
    <s v="Olympus_BX51"/>
    <n v="100"/>
    <n v="512"/>
    <n v="9.06E-2"/>
    <n v="0.94840000000000002"/>
    <n v="0.81010000000000004"/>
    <n v="-0.13829999999999998"/>
  </r>
  <r>
    <s v="CELL_002140"/>
    <x v="4"/>
    <x v="1"/>
    <s v="Normal_WBC"/>
    <n v="12.17"/>
    <n v="74.3"/>
    <n v="0.46100000000000002"/>
    <n v="0.38"/>
    <n v="195.52631578947367"/>
    <n v="0.56699999999999995"/>
    <n v="0.46800000000000003"/>
    <n v="1.53"/>
    <n v="1"/>
    <n v="0.81299999999999994"/>
    <n v="649"/>
    <n v="100"/>
    <n v="197"/>
    <n v="152"/>
    <n v="156"/>
    <n v="77.254901960784323"/>
    <n v="59.607843137254903"/>
    <n v="61.176470588235297"/>
    <n v="0.627"/>
    <x v="1"/>
    <x v="0"/>
    <n v="11841"/>
    <n v="4.49"/>
    <n v="10.7"/>
    <n v="34.5"/>
    <n v="270634"/>
    <n v="83"/>
    <n v="31.3"/>
    <s v="CytoData"/>
    <s v="Wright"/>
    <s v="Olympus_BX51"/>
    <n v="60"/>
    <n v="360"/>
    <n v="7.7499999999999999E-2"/>
    <n v="0.92959999999999998"/>
    <n v="0.998"/>
    <n v="6.8400000000000016E-2"/>
  </r>
  <r>
    <s v="CELL_003240"/>
    <x v="2"/>
    <x v="1"/>
    <s v="Normal_RBC"/>
    <n v="6.82"/>
    <n v="0"/>
    <n v="0"/>
    <n v="1"/>
    <n v="0"/>
    <n v="0.93200000000000005"/>
    <n v="0.23899999999999999"/>
    <n v="0.27"/>
    <n v="1"/>
    <n v="0.95"/>
    <n v="193"/>
    <n v="38"/>
    <n v="236"/>
    <n v="121"/>
    <n v="131"/>
    <n v="92.549019607843135"/>
    <n v="47.450980392156858"/>
    <n v="51.372549019607838"/>
    <n v="0.59299999999999997"/>
    <x v="0"/>
    <x v="0"/>
    <n v="7971"/>
    <n v="5.82"/>
    <n v="12.9"/>
    <n v="53"/>
    <n v="124536"/>
    <n v="91.9"/>
    <n v="36.9"/>
    <s v="CytoData"/>
    <s v="Giemsa"/>
    <s v="Leica_DM2000"/>
    <n v="100"/>
    <n v="256"/>
    <n v="0.1201"/>
    <n v="0.92749999999999999"/>
    <n v="0.95450000000000002"/>
    <n v="2.7000000000000024E-2"/>
  </r>
  <r>
    <s v="CELL_002384"/>
    <x v="10"/>
    <x v="1"/>
    <s v="Normal_WBC"/>
    <n v="12.47"/>
    <n v="54.7"/>
    <n v="0.66800000000000004"/>
    <n v="0.36599999999999999"/>
    <n v="149.45355191256832"/>
    <n v="0.753"/>
    <n v="0.42899999999999999"/>
    <n v="3.76"/>
    <n v="2.5"/>
    <n v="0.80900000000000005"/>
    <n v="506"/>
    <n v="72"/>
    <n v="223"/>
    <n v="136"/>
    <n v="153"/>
    <n v="87.450980392156865"/>
    <n v="53.333333333333336"/>
    <n v="60"/>
    <n v="0.59"/>
    <x v="1"/>
    <x v="1"/>
    <n v="9263"/>
    <n v="4.4400000000000004"/>
    <n v="14.6"/>
    <n v="41.3"/>
    <n v="322978"/>
    <n v="84.5"/>
    <n v="34.700000000000003"/>
    <s v="PBC_Dataset"/>
    <s v="Giemsa"/>
    <s v="Leica_DM2000"/>
    <n v="60"/>
    <n v="512"/>
    <n v="4.3200000000000002E-2"/>
    <n v="0.88829999999999998"/>
    <n v="1"/>
    <n v="0.11170000000000002"/>
  </r>
  <r>
    <s v="CELL_004312"/>
    <x v="13"/>
    <x v="0"/>
    <s v="Leukemia"/>
    <n v="10.95"/>
    <n v="79.099999999999994"/>
    <n v="0.41199999999999998"/>
    <n v="0.17"/>
    <n v="465.29411764705878"/>
    <n v="0.84599999999999997"/>
    <n v="0.33300000000000002"/>
    <n v="0.91"/>
    <n v="1"/>
    <n v="0.93500000000000005"/>
    <n v="646"/>
    <n v="98"/>
    <n v="209"/>
    <n v="149"/>
    <n v="194"/>
    <n v="81.960784313725483"/>
    <n v="58.431372549019613"/>
    <n v="76.078431372549019"/>
    <n v="0.66200000000000003"/>
    <x v="0"/>
    <x v="1"/>
    <n v="1995"/>
    <n v="5.78"/>
    <n v="13.7"/>
    <n v="45.1"/>
    <n v="189903"/>
    <n v="99.7"/>
    <n v="32.9"/>
    <s v="CytoData"/>
    <s v="Giemsa"/>
    <s v="Leica_DM2000"/>
    <n v="100"/>
    <n v="256"/>
    <n v="0.94710000000000005"/>
    <n v="0.84460000000000002"/>
    <n v="0.84409999999999996"/>
    <n v="-5.0000000000005596E-4"/>
  </r>
  <r>
    <s v="CELL_001286"/>
    <x v="5"/>
    <x v="1"/>
    <s v="Normal_WBC"/>
    <n v="8.33"/>
    <n v="81.2"/>
    <n v="0.82599999999999996"/>
    <n v="0.14799999999999999"/>
    <n v="548.64864864864865"/>
    <n v="0.97299999999999998"/>
    <n v="8.8999999999999996E-2"/>
    <n v="1.1200000000000001"/>
    <n v="1"/>
    <n v="0.84"/>
    <n v="332"/>
    <n v="52"/>
    <n v="201"/>
    <n v="158"/>
    <n v="177"/>
    <n v="78.82352941176471"/>
    <n v="61.96078431372549"/>
    <n v="69.411764705882348"/>
    <n v="0.65600000000000003"/>
    <x v="1"/>
    <x v="0"/>
    <n v="10907"/>
    <n v="4.3099999999999996"/>
    <n v="14.9"/>
    <n v="37.4"/>
    <n v="244390"/>
    <n v="87.5"/>
    <n v="35"/>
    <s v="CytoData"/>
    <s v="May_Grunwald_Giemsa"/>
    <s v="Leica_DM2000"/>
    <n v="40"/>
    <n v="224"/>
    <n v="2.0899999999999998E-2"/>
    <n v="0.8458"/>
    <n v="0.92479999999999996"/>
    <n v="7.8999999999999959E-2"/>
  </r>
  <r>
    <s v="CELL_005008"/>
    <x v="17"/>
    <x v="0"/>
    <s v="Sickle_Cell_Anemia"/>
    <n v="6.79"/>
    <n v="0"/>
    <n v="0"/>
    <n v="1"/>
    <n v="0"/>
    <n v="0.313"/>
    <n v="0.90300000000000002"/>
    <n v="0.68"/>
    <n v="1"/>
    <n v="0.874"/>
    <n v="150"/>
    <n v="68"/>
    <n v="227"/>
    <n v="149"/>
    <n v="127"/>
    <n v="89.019607843137251"/>
    <n v="58.431372549019613"/>
    <n v="49.803921568627452"/>
    <n v="0.51800000000000002"/>
    <x v="2"/>
    <x v="1"/>
    <n v="5117"/>
    <n v="4.6100000000000003"/>
    <n v="10.7"/>
    <n v="49.1"/>
    <n v="202736"/>
    <n v="92.9"/>
    <n v="34.5"/>
    <s v="PBC_Dataset"/>
    <s v="May_Grunwald_Giemsa"/>
    <s v="Leica_DM2000"/>
    <n v="100"/>
    <n v="360"/>
    <n v="0.80840000000000001"/>
    <n v="0.64119999999999999"/>
    <n v="0.9153"/>
    <n v="0.27410000000000001"/>
  </r>
  <r>
    <s v="CELL_005253"/>
    <x v="0"/>
    <x v="0"/>
    <s v="Infection"/>
    <n v="13.85"/>
    <n v="61.3"/>
    <n v="0.61599999999999999"/>
    <n v="0.41599999999999998"/>
    <n v="147.35576923076923"/>
    <n v="0.86499999999999999"/>
    <n v="0.51300000000000001"/>
    <n v="3.69"/>
    <n v="5.8"/>
    <n v="0.80300000000000005"/>
    <n v="471"/>
    <n v="75"/>
    <n v="215"/>
    <n v="160"/>
    <n v="157"/>
    <n v="84.313725490196077"/>
    <n v="62.745098039215684"/>
    <n v="61.568627450980394"/>
    <n v="0.71799999999999997"/>
    <x v="0"/>
    <x v="0"/>
    <n v="3185"/>
    <n v="4.3600000000000003"/>
    <n v="10.6"/>
    <n v="36"/>
    <n v="212474"/>
    <n v="76.8"/>
    <n v="34.700000000000003"/>
    <s v="CytoData"/>
    <s v="Giemsa"/>
    <s v="Olympus_BX51"/>
    <n v="100"/>
    <n v="224"/>
    <n v="0.82179999999999997"/>
    <n v="0.70960000000000001"/>
    <n v="0.76519999999999999"/>
    <n v="5.5599999999999983E-2"/>
  </r>
  <r>
    <s v="CELL_003931"/>
    <x v="7"/>
    <x v="1"/>
    <s v="Normal_Platelet"/>
    <n v="3.23"/>
    <n v="0"/>
    <n v="0"/>
    <n v="1"/>
    <n v="0"/>
    <n v="0.71599999999999997"/>
    <n v="0.41399999999999998"/>
    <n v="2.4"/>
    <n v="1"/>
    <n v="0.70599999999999996"/>
    <n v="16"/>
    <n v="13"/>
    <n v="217"/>
    <n v="162"/>
    <n v="191"/>
    <n v="85.098039215686271"/>
    <n v="63.529411764705877"/>
    <n v="74.901960784313729"/>
    <n v="0.64600000000000002"/>
    <x v="1"/>
    <x v="0"/>
    <n v="4994"/>
    <n v="4.82"/>
    <n v="15"/>
    <n v="40.799999999999997"/>
    <n v="186766"/>
    <n v="93.1"/>
    <n v="31"/>
    <s v="Raabin_WBC"/>
    <s v="Wright"/>
    <s v="Olympus_BX51"/>
    <n v="100"/>
    <n v="512"/>
    <n v="4.2099999999999999E-2"/>
    <n v="0.94930000000000003"/>
    <n v="0.79369999999999996"/>
    <n v="-0.15560000000000007"/>
  </r>
  <r>
    <s v="CELL_004448"/>
    <x v="13"/>
    <x v="0"/>
    <s v="Leukemia"/>
    <n v="12.53"/>
    <n v="87.8"/>
    <n v="0.36299999999999999"/>
    <n v="0.129"/>
    <n v="680.62015503875966"/>
    <n v="0.81499999999999995"/>
    <n v="0.20699999999999999"/>
    <n v="0.7"/>
    <n v="1"/>
    <n v="0.95"/>
    <n v="717"/>
    <n v="79"/>
    <n v="190"/>
    <n v="159"/>
    <n v="218"/>
    <n v="74.509803921568633"/>
    <n v="62.352941176470587"/>
    <n v="85.490196078431367"/>
    <n v="0.61099999999999999"/>
    <x v="1"/>
    <x v="0"/>
    <n v="5584"/>
    <n v="5.87"/>
    <n v="11.8"/>
    <n v="32.9"/>
    <n v="227525"/>
    <n v="83.5"/>
    <n v="34.700000000000003"/>
    <s v="Raabin_WBC"/>
    <s v="Giemsa"/>
    <s v="Olympus_BX51"/>
    <n v="60"/>
    <n v="224"/>
    <n v="0.7752"/>
    <n v="0.67220000000000002"/>
    <n v="0.87"/>
    <n v="0.19779999999999998"/>
  </r>
  <r>
    <s v="CELL_001592"/>
    <x v="5"/>
    <x v="1"/>
    <s v="Normal_WBC"/>
    <n v="9.36"/>
    <n v="79"/>
    <n v="0.75700000000000001"/>
    <n v="0.184"/>
    <n v="429.3478260869565"/>
    <n v="0.88600000000000001"/>
    <n v="0.156"/>
    <n v="0.78"/>
    <n v="1"/>
    <n v="0.92300000000000004"/>
    <n v="221"/>
    <n v="42"/>
    <n v="216"/>
    <n v="142"/>
    <n v="192"/>
    <n v="84.705882352941174"/>
    <n v="55.686274509803923"/>
    <n v="75.294117647058826"/>
    <n v="0.77500000000000002"/>
    <x v="0"/>
    <x v="0"/>
    <n v="3404"/>
    <n v="5.23"/>
    <n v="13.1"/>
    <n v="32.4"/>
    <n v="358373"/>
    <n v="95.7"/>
    <n v="30.6"/>
    <s v="CytoData"/>
    <s v="Giemsa"/>
    <s v="Olympus_BX51"/>
    <n v="100"/>
    <n v="360"/>
    <n v="7.9100000000000004E-2"/>
    <n v="1"/>
    <n v="0.91390000000000005"/>
    <n v="-8.6099999999999954E-2"/>
  </r>
  <r>
    <s v="CELL_005208"/>
    <x v="14"/>
    <x v="0"/>
    <s v="Anemia"/>
    <n v="8.7799999999999994"/>
    <n v="0"/>
    <n v="0"/>
    <n v="1"/>
    <n v="0"/>
    <n v="0.85899999999999999"/>
    <n v="0.16"/>
    <n v="0.7"/>
    <n v="1"/>
    <n v="0.91100000000000003"/>
    <n v="204"/>
    <n v="57"/>
    <n v="211"/>
    <n v="128"/>
    <n v="128"/>
    <n v="82.745098039215677"/>
    <n v="50.196078431372548"/>
    <n v="50.196078431372548"/>
    <n v="0.435"/>
    <x v="1"/>
    <x v="1"/>
    <n v="8481"/>
    <n v="3.26"/>
    <n v="11.2"/>
    <n v="44"/>
    <n v="304753"/>
    <n v="99.7"/>
    <n v="32.799999999999997"/>
    <s v="CytoData"/>
    <s v="Giemsa"/>
    <s v="Leica_DM2000"/>
    <n v="100"/>
    <n v="256"/>
    <n v="0.9516"/>
    <n v="0.66210000000000002"/>
    <n v="0.66439999999999999"/>
    <n v="2.2999999999999687E-3"/>
  </r>
  <r>
    <s v="CELL_002163"/>
    <x v="4"/>
    <x v="1"/>
    <s v="Normal_WBC"/>
    <n v="17.02"/>
    <n v="58.5"/>
    <n v="0.61699999999999999"/>
    <n v="0.33200000000000002"/>
    <n v="176.20481927710841"/>
    <n v="0.64700000000000002"/>
    <n v="0.58899999999999997"/>
    <n v="1.98"/>
    <n v="1.4"/>
    <n v="0.72199999999999998"/>
    <n v="629"/>
    <n v="91"/>
    <n v="217"/>
    <n v="178"/>
    <n v="157"/>
    <n v="85.098039215686271"/>
    <n v="69.803921568627445"/>
    <n v="61.568627450980394"/>
    <n v="0.60499999999999998"/>
    <x v="0"/>
    <x v="0"/>
    <n v="11574"/>
    <n v="3.92"/>
    <n v="15.1"/>
    <n v="46.2"/>
    <n v="483385"/>
    <n v="81.5"/>
    <n v="34.6"/>
    <s v="CytoData"/>
    <s v="Giemsa"/>
    <s v="Zeiss_Axio"/>
    <n v="40"/>
    <n v="512"/>
    <n v="0.1265"/>
    <n v="0.90920000000000001"/>
    <n v="0.85609999999999997"/>
    <n v="-5.3100000000000036E-2"/>
  </r>
  <r>
    <s v="CELL_002397"/>
    <x v="10"/>
    <x v="1"/>
    <s v="Normal_WBC"/>
    <n v="14.57"/>
    <n v="52.5"/>
    <n v="0.45400000000000001"/>
    <n v="0.439"/>
    <n v="119.58997722095673"/>
    <n v="0.70199999999999996"/>
    <n v="0.38400000000000001"/>
    <n v="5.16"/>
    <n v="2"/>
    <n v="0.79200000000000004"/>
    <n v="447"/>
    <n v="80"/>
    <n v="224"/>
    <n v="142"/>
    <n v="152"/>
    <n v="87.843137254901961"/>
    <n v="55.686274509803923"/>
    <n v="59.607843137254903"/>
    <n v="0.61499999999999999"/>
    <x v="1"/>
    <x v="0"/>
    <n v="5585"/>
    <n v="6.44"/>
    <n v="12.7"/>
    <n v="38.1"/>
    <n v="410090"/>
    <n v="93.5"/>
    <n v="33.700000000000003"/>
    <s v="Raabin_WBC"/>
    <s v="May_Grunwald_Giemsa"/>
    <s v="Leica_DM2000"/>
    <n v="100"/>
    <n v="224"/>
    <n v="0.12520000000000001"/>
    <n v="0.81030000000000002"/>
    <n v="0.90580000000000005"/>
    <n v="9.5500000000000029E-2"/>
  </r>
  <r>
    <s v="CELL_000318"/>
    <x v="1"/>
    <x v="1"/>
    <s v="Normal_WBC"/>
    <n v="13.01"/>
    <n v="61.1"/>
    <n v="0.63100000000000001"/>
    <n v="0.45800000000000002"/>
    <n v="133.4061135371179"/>
    <n v="0.73799999999999999"/>
    <n v="0.373"/>
    <n v="3.43"/>
    <n v="4"/>
    <n v="0.83699999999999997"/>
    <n v="401"/>
    <n v="76"/>
    <n v="222"/>
    <n v="165"/>
    <n v="172"/>
    <n v="87.058823529411768"/>
    <n v="64.705882352941174"/>
    <n v="67.450980392156865"/>
    <n v="0.63700000000000001"/>
    <x v="1"/>
    <x v="0"/>
    <n v="9369"/>
    <n v="4.4800000000000004"/>
    <n v="12.4"/>
    <n v="37.799999999999997"/>
    <n v="199121"/>
    <n v="91.2"/>
    <n v="34.1"/>
    <s v="PBC_Dataset"/>
    <s v="Giemsa"/>
    <s v="Leica_DM2000"/>
    <n v="100"/>
    <n v="512"/>
    <n v="0.1118"/>
    <n v="0.88639999999999997"/>
    <n v="0.98819999999999997"/>
    <n v="0.1018"/>
  </r>
  <r>
    <s v="CELL_005278"/>
    <x v="0"/>
    <x v="0"/>
    <s v="Infection"/>
    <n v="14.13"/>
    <n v="63"/>
    <n v="0.60199999999999998"/>
    <n v="0.30099999999999999"/>
    <n v="209.30232558139537"/>
    <n v="0.56599999999999995"/>
    <n v="0.47699999999999998"/>
    <n v="3.48"/>
    <n v="4.4000000000000004"/>
    <n v="0.82199999999999995"/>
    <n v="477"/>
    <n v="97"/>
    <n v="213"/>
    <n v="126"/>
    <n v="201"/>
    <n v="83.529411764705884"/>
    <n v="49.411764705882355"/>
    <n v="78.82352941176471"/>
    <n v="0.59299999999999997"/>
    <x v="2"/>
    <x v="0"/>
    <n v="7750"/>
    <n v="5.72"/>
    <n v="16.399999999999999"/>
    <n v="32.9"/>
    <n v="236773"/>
    <n v="91.2"/>
    <n v="34.700000000000003"/>
    <s v="Raabin_WBC"/>
    <s v="Giemsa"/>
    <s v="Leica_DM2000"/>
    <n v="60"/>
    <n v="256"/>
    <n v="0.95379999999999998"/>
    <n v="0.749"/>
    <n v="0.81340000000000001"/>
    <n v="6.4400000000000013E-2"/>
  </r>
  <r>
    <s v="CELL_003112"/>
    <x v="2"/>
    <x v="1"/>
    <s v="Normal_RBC"/>
    <n v="7.52"/>
    <n v="0"/>
    <n v="0"/>
    <n v="1"/>
    <n v="0"/>
    <n v="0.88500000000000001"/>
    <n v="6.4000000000000001E-2"/>
    <n v="0.39"/>
    <n v="1"/>
    <n v="0.91700000000000004"/>
    <n v="189"/>
    <n v="48"/>
    <n v="208"/>
    <n v="122"/>
    <n v="143"/>
    <n v="81.568627450980387"/>
    <n v="47.843137254901961"/>
    <n v="56.078431372549019"/>
    <n v="0.52700000000000002"/>
    <x v="1"/>
    <x v="1"/>
    <n v="8573"/>
    <n v="4.07"/>
    <n v="15.1"/>
    <n v="46.9"/>
    <n v="305709"/>
    <n v="81.099999999999994"/>
    <n v="33.9"/>
    <s v="Raabin_WBC"/>
    <s v="May_Grunwald_Giemsa"/>
    <s v="Zeiss_Axio"/>
    <n v="100"/>
    <n v="512"/>
    <n v="9.1999999999999998E-2"/>
    <n v="0.86609999999999998"/>
    <n v="0.8528"/>
    <n v="-1.3299999999999979E-2"/>
  </r>
  <r>
    <s v="CELL_004037"/>
    <x v="8"/>
    <x v="0"/>
    <s v="Leukemia"/>
    <n v="14.66"/>
    <n v="88.1"/>
    <n v="0.311"/>
    <n v="0.19500000000000001"/>
    <n v="451.79487179487177"/>
    <n v="0.85399999999999998"/>
    <n v="0.41899999999999998"/>
    <n v="0.86"/>
    <n v="1"/>
    <n v="0.86199999999999999"/>
    <n v="675"/>
    <n v="98"/>
    <n v="202"/>
    <n v="132"/>
    <n v="203"/>
    <n v="79.215686274509807"/>
    <n v="51.764705882352949"/>
    <n v="79.607843137254903"/>
    <n v="0.67900000000000005"/>
    <x v="1"/>
    <x v="0"/>
    <n v="7778"/>
    <n v="4.55"/>
    <n v="9.1"/>
    <n v="52.7"/>
    <n v="376427"/>
    <n v="78.900000000000006"/>
    <n v="33.799999999999997"/>
    <s v="Raabin_WBC"/>
    <s v="Wright"/>
    <s v="Zeiss_Axio"/>
    <n v="60"/>
    <n v="256"/>
    <n v="0.88970000000000005"/>
    <n v="0.75309999999999999"/>
    <n v="0.73180000000000001"/>
    <n v="-2.1299999999999986E-2"/>
  </r>
  <r>
    <s v="CELL_000796"/>
    <x v="1"/>
    <x v="1"/>
    <s v="Normal_WBC"/>
    <n v="13.52"/>
    <n v="48"/>
    <n v="0.46800000000000003"/>
    <n v="0.44900000000000001"/>
    <n v="106.90423162583518"/>
    <n v="0.78200000000000003"/>
    <n v="0.376"/>
    <n v="3.04"/>
    <n v="3.3"/>
    <n v="0.83899999999999997"/>
    <n v="476"/>
    <n v="68"/>
    <n v="246"/>
    <n v="189"/>
    <n v="204"/>
    <n v="96.470588235294116"/>
    <n v="74.117647058823536"/>
    <n v="80"/>
    <n v="0.69399999999999995"/>
    <x v="2"/>
    <x v="1"/>
    <n v="12019"/>
    <n v="4.76"/>
    <n v="18"/>
    <n v="41.4"/>
    <n v="189216"/>
    <n v="89.2"/>
    <n v="32.5"/>
    <s v="CytoData"/>
    <s v="Wright"/>
    <s v="Zeiss_Axio"/>
    <n v="60"/>
    <n v="360"/>
    <n v="6.4799999999999996E-2"/>
    <n v="0.88100000000000001"/>
    <n v="0.7903"/>
    <n v="-9.0700000000000003E-2"/>
  </r>
  <r>
    <s v="CELL_003021"/>
    <x v="2"/>
    <x v="1"/>
    <s v="Normal_RBC"/>
    <n v="6.8"/>
    <n v="0"/>
    <n v="0"/>
    <n v="1"/>
    <n v="0"/>
    <n v="0.88700000000000001"/>
    <n v="0.223"/>
    <n v="0.71"/>
    <n v="1"/>
    <n v="0.97799999999999998"/>
    <n v="184"/>
    <n v="53"/>
    <n v="226"/>
    <n v="124"/>
    <n v="130"/>
    <n v="88.627450980392155"/>
    <n v="48.627450980392155"/>
    <n v="50.980392156862742"/>
    <n v="0.56599999999999995"/>
    <x v="1"/>
    <x v="1"/>
    <n v="6493"/>
    <n v="4.45"/>
    <n v="15.4"/>
    <n v="37.5"/>
    <n v="116255"/>
    <n v="77.2"/>
    <n v="35.200000000000003"/>
    <s v="PBC_Dataset"/>
    <s v="Giemsa"/>
    <s v="Leica_DM2000"/>
    <n v="100"/>
    <n v="360"/>
    <n v="9.9299999999999999E-2"/>
    <n v="0.89639999999999997"/>
    <n v="0.90249999999999997"/>
    <n v="6.0999999999999943E-3"/>
  </r>
  <r>
    <s v="CELL_001712"/>
    <x v="5"/>
    <x v="1"/>
    <s v="Normal_WBC"/>
    <n v="7.16"/>
    <n v="79.599999999999994"/>
    <n v="0.86899999999999999"/>
    <n v="0.16200000000000001"/>
    <n v="491.35802469135797"/>
    <n v="0.89300000000000002"/>
    <n v="0.155"/>
    <n v="1.1100000000000001"/>
    <n v="1.1000000000000001"/>
    <n v="0.97799999999999998"/>
    <n v="290"/>
    <n v="49"/>
    <n v="196"/>
    <n v="133"/>
    <n v="191"/>
    <n v="76.862745098039227"/>
    <n v="52.156862745098046"/>
    <n v="74.901960784313729"/>
    <n v="0.77800000000000002"/>
    <x v="2"/>
    <x v="0"/>
    <n v="3592"/>
    <n v="5.87"/>
    <n v="13.4"/>
    <n v="43.9"/>
    <n v="181797"/>
    <n v="84.7"/>
    <n v="32.200000000000003"/>
    <s v="Raabin_WBC"/>
    <s v="Wright"/>
    <s v="Olympus_BX51"/>
    <n v="40"/>
    <n v="256"/>
    <n v="2.3E-2"/>
    <n v="0.86070000000000002"/>
    <n v="0.9294"/>
    <n v="6.8699999999999983E-2"/>
  </r>
  <r>
    <s v="CELL_003388"/>
    <x v="2"/>
    <x v="1"/>
    <s v="Normal_RBC"/>
    <n v="6.31"/>
    <n v="0"/>
    <n v="0"/>
    <n v="1"/>
    <n v="0"/>
    <n v="0.85899999999999999"/>
    <n v="4.8000000000000001E-2"/>
    <n v="0.89"/>
    <n v="1"/>
    <n v="0.90900000000000003"/>
    <n v="189"/>
    <n v="45"/>
    <n v="240"/>
    <n v="127"/>
    <n v="126"/>
    <n v="94.117647058823522"/>
    <n v="49.803921568627452"/>
    <n v="49.411764705882355"/>
    <n v="0.434"/>
    <x v="0"/>
    <x v="1"/>
    <n v="5100"/>
    <n v="5.22"/>
    <n v="14"/>
    <n v="41.2"/>
    <n v="216223"/>
    <n v="99.9"/>
    <n v="32.6"/>
    <s v="PBC_Dataset"/>
    <s v="May_Grunwald_Giemsa"/>
    <s v="Leica_DM2000"/>
    <n v="60"/>
    <n v="224"/>
    <n v="5.28E-2"/>
    <n v="0.88949999999999996"/>
    <n v="0.753"/>
    <n v="-0.13649999999999995"/>
  </r>
  <r>
    <s v="CELL_000037"/>
    <x v="1"/>
    <x v="1"/>
    <s v="Normal_WBC"/>
    <n v="10.42"/>
    <n v="57"/>
    <n v="0.48599999999999999"/>
    <n v="0.42"/>
    <n v="135.71428571428572"/>
    <n v="0.73199999999999998"/>
    <n v="0.32100000000000001"/>
    <n v="4.5599999999999996"/>
    <n v="4"/>
    <n v="0.875"/>
    <n v="444"/>
    <n v="59"/>
    <n v="215"/>
    <n v="176"/>
    <n v="172"/>
    <n v="84.313725490196077"/>
    <n v="69.019607843137251"/>
    <n v="67.450980392156865"/>
    <n v="0.71799999999999997"/>
    <x v="1"/>
    <x v="1"/>
    <n v="8760"/>
    <n v="5.66"/>
    <n v="16.2"/>
    <n v="31.4"/>
    <n v="108653"/>
    <n v="89.4"/>
    <n v="31.8"/>
    <s v="PBC_Dataset"/>
    <s v="May_Grunwald_Giemsa"/>
    <s v="Zeiss_Axio"/>
    <n v="100"/>
    <n v="360"/>
    <n v="0.1143"/>
    <n v="0.86360000000000003"/>
    <n v="0.94"/>
    <n v="7.6399999999999912E-2"/>
  </r>
  <r>
    <s v="CELL_000914"/>
    <x v="1"/>
    <x v="1"/>
    <s v="Normal_WBC"/>
    <n v="9.31"/>
    <n v="58.8"/>
    <n v="0.436"/>
    <n v="0.33200000000000002"/>
    <n v="177.10843373493975"/>
    <n v="0.86"/>
    <n v="0.29899999999999999"/>
    <n v="2.84"/>
    <n v="4.0999999999999996"/>
    <n v="0.80500000000000005"/>
    <n v="410"/>
    <n v="70"/>
    <n v="215"/>
    <n v="156"/>
    <n v="186"/>
    <n v="84.313725490196077"/>
    <n v="61.176470588235297"/>
    <n v="72.941176470588232"/>
    <n v="0.61499999999999999"/>
    <x v="1"/>
    <x v="0"/>
    <n v="7879"/>
    <n v="4.66"/>
    <n v="13.2"/>
    <n v="45.6"/>
    <n v="250155"/>
    <n v="87.9"/>
    <n v="37.200000000000003"/>
    <s v="Raabin_WBC"/>
    <s v="Giemsa"/>
    <s v="Olympus_BX51"/>
    <n v="60"/>
    <n v="360"/>
    <n v="0.1173"/>
    <n v="0.91620000000000001"/>
    <n v="0.88570000000000004"/>
    <n v="-3.0499999999999972E-2"/>
  </r>
  <r>
    <s v="CELL_003973"/>
    <x v="7"/>
    <x v="1"/>
    <s v="Normal_Platelet"/>
    <n v="2.5099999999999998"/>
    <n v="0"/>
    <n v="0"/>
    <n v="1"/>
    <n v="0"/>
    <n v="0.76600000000000001"/>
    <n v="0.27300000000000002"/>
    <n v="2.94"/>
    <n v="1"/>
    <n v="0.878"/>
    <n v="22"/>
    <n v="21"/>
    <n v="217"/>
    <n v="157"/>
    <n v="176"/>
    <n v="85.098039215686271"/>
    <n v="61.568627450980394"/>
    <n v="69.019607843137251"/>
    <n v="0.56100000000000005"/>
    <x v="2"/>
    <x v="1"/>
    <n v="7950"/>
    <n v="4.4000000000000004"/>
    <n v="14.9"/>
    <n v="34.200000000000003"/>
    <n v="298853"/>
    <n v="84"/>
    <n v="32.9"/>
    <s v="CytoData"/>
    <s v="Giemsa"/>
    <s v="Olympus_BX51"/>
    <n v="100"/>
    <n v="360"/>
    <n v="0.1356"/>
    <n v="0.92789999999999995"/>
    <n v="0.94010000000000005"/>
    <n v="1.22000000000001E-2"/>
  </r>
  <r>
    <s v="CELL_004134"/>
    <x v="8"/>
    <x v="0"/>
    <s v="Leukemia"/>
    <n v="16.82"/>
    <n v="73.7"/>
    <n v="0.375"/>
    <n v="9.1999999999999998E-2"/>
    <n v="801.08695652173913"/>
    <n v="0.86899999999999999"/>
    <n v="0.22500000000000001"/>
    <n v="0.45"/>
    <n v="1"/>
    <n v="0.91100000000000003"/>
    <n v="507"/>
    <n v="88"/>
    <n v="213"/>
    <n v="157"/>
    <n v="219"/>
    <n v="83.529411764705884"/>
    <n v="61.568627450980394"/>
    <n v="85.882352941176464"/>
    <n v="0.66200000000000003"/>
    <x v="0"/>
    <x v="1"/>
    <n v="10823"/>
    <n v="4"/>
    <n v="12.2"/>
    <n v="42.7"/>
    <n v="239266"/>
    <n v="84.8"/>
    <n v="32.9"/>
    <s v="PBC_Dataset"/>
    <s v="Wright"/>
    <s v="Olympus_BX51"/>
    <n v="100"/>
    <n v="224"/>
    <n v="0.79120000000000001"/>
    <n v="0.69620000000000004"/>
    <n v="0.74719999999999998"/>
    <n v="5.0999999999999934E-2"/>
  </r>
  <r>
    <s v="CELL_000975"/>
    <x v="1"/>
    <x v="1"/>
    <s v="Normal_WBC"/>
    <n v="11.7"/>
    <n v="56.7"/>
    <n v="0.47599999999999998"/>
    <n v="0.33200000000000002"/>
    <n v="170.78313253012047"/>
    <n v="0.75700000000000001"/>
    <n v="0.26600000000000001"/>
    <n v="3.56"/>
    <n v="2.8"/>
    <n v="0.89400000000000002"/>
    <n v="419"/>
    <n v="72"/>
    <n v="180"/>
    <n v="162"/>
    <n v="183"/>
    <n v="70.588235294117652"/>
    <n v="63.529411764705877"/>
    <n v="71.764705882352942"/>
    <n v="0.55900000000000005"/>
    <x v="1"/>
    <x v="1"/>
    <n v="7218"/>
    <n v="5.55"/>
    <n v="11.7"/>
    <n v="49.5"/>
    <n v="307468"/>
    <n v="105.3"/>
    <n v="33.200000000000003"/>
    <s v="PBC_Dataset"/>
    <s v="May_Grunwald_Giemsa"/>
    <s v="Olympus_BX51"/>
    <n v="100"/>
    <n v="256"/>
    <n v="0.18179999999999999"/>
    <n v="0.94320000000000004"/>
    <n v="0.85729999999999995"/>
    <n v="-8.5900000000000087E-2"/>
  </r>
  <r>
    <s v="CELL_000984"/>
    <x v="1"/>
    <x v="1"/>
    <s v="Normal_WBC"/>
    <n v="12.15"/>
    <n v="58.7"/>
    <n v="0.42299999999999999"/>
    <n v="0.42699999999999999"/>
    <n v="137.47072599531617"/>
    <n v="0.76400000000000001"/>
    <n v="0.29899999999999999"/>
    <n v="2.93"/>
    <n v="3.4"/>
    <n v="0.79500000000000004"/>
    <n v="550"/>
    <n v="76"/>
    <n v="240"/>
    <n v="182"/>
    <n v="175"/>
    <n v="94.117647058823522"/>
    <n v="71.372549019607845"/>
    <n v="68.627450980392155"/>
    <n v="0.65300000000000002"/>
    <x v="2"/>
    <x v="1"/>
    <n v="5912"/>
    <n v="5.0199999999999996"/>
    <n v="15.6"/>
    <n v="45.5"/>
    <n v="286233"/>
    <n v="69.099999999999994"/>
    <n v="34.4"/>
    <s v="PBC_Dataset"/>
    <s v="May_Grunwald_Giemsa"/>
    <s v="Olympus_BX51"/>
    <n v="40"/>
    <n v="224"/>
    <n v="7.4999999999999997E-3"/>
    <n v="1"/>
    <n v="0.92730000000000001"/>
    <n v="-7.2699999999999987E-2"/>
  </r>
  <r>
    <s v="CELL_004798"/>
    <x v="12"/>
    <x v="0"/>
    <s v="Anemia"/>
    <n v="3.79"/>
    <n v="0"/>
    <n v="0"/>
    <n v="1"/>
    <n v="0"/>
    <n v="0.35499999999999998"/>
    <n v="0.78500000000000003"/>
    <n v="0.46"/>
    <n v="1"/>
    <n v="0.76200000000000001"/>
    <n v="117"/>
    <n v="34"/>
    <n v="210"/>
    <n v="105"/>
    <n v="131"/>
    <n v="82.35294117647058"/>
    <n v="41.17647058823529"/>
    <n v="51.372549019607838"/>
    <n v="0.51800000000000002"/>
    <x v="1"/>
    <x v="1"/>
    <n v="6146"/>
    <n v="4.55"/>
    <n v="12.4"/>
    <n v="41.5"/>
    <n v="244542"/>
    <n v="84.7"/>
    <n v="33.4"/>
    <s v="Raabin_WBC"/>
    <s v="Giemsa"/>
    <s v="Olympus_BX51"/>
    <n v="60"/>
    <n v="360"/>
    <n v="0.86450000000000005"/>
    <n v="0.83740000000000003"/>
    <n v="0.99580000000000002"/>
    <n v="0.15839999999999999"/>
  </r>
  <r>
    <s v="CELL_001419"/>
    <x v="5"/>
    <x v="1"/>
    <s v="Normal_WBC"/>
    <n v="10.47"/>
    <n v="81.900000000000006"/>
    <n v="0.84599999999999997"/>
    <n v="0.25800000000000001"/>
    <n v="317.44186046511629"/>
    <n v="0.90700000000000003"/>
    <n v="0.16300000000000001"/>
    <n v="1.6"/>
    <n v="1.1000000000000001"/>
    <n v="0.93300000000000005"/>
    <n v="282"/>
    <n v="65"/>
    <n v="222"/>
    <n v="150"/>
    <n v="207"/>
    <n v="87.058823529411768"/>
    <n v="58.82352941176471"/>
    <n v="81.17647058823529"/>
    <n v="0.72199999999999998"/>
    <x v="1"/>
    <x v="0"/>
    <n v="2004"/>
    <n v="4.97"/>
    <n v="15.3"/>
    <n v="41.9"/>
    <n v="165910"/>
    <n v="88.1"/>
    <n v="31.4"/>
    <s v="PBC_Dataset"/>
    <s v="Giemsa"/>
    <s v="Olympus_BX51"/>
    <n v="100"/>
    <n v="256"/>
    <n v="0.1176"/>
    <n v="1"/>
    <n v="0.97370000000000001"/>
    <n v="-2.629999999999999E-2"/>
  </r>
  <r>
    <s v="CELL_001561"/>
    <x v="5"/>
    <x v="1"/>
    <s v="Normal_WBC"/>
    <n v="7.99"/>
    <n v="85"/>
    <n v="0.8"/>
    <n v="0.19700000000000001"/>
    <n v="431.47208121827407"/>
    <n v="0.83499999999999996"/>
    <n v="0.33"/>
    <n v="1.07"/>
    <n v="1"/>
    <n v="0.92100000000000004"/>
    <n v="249"/>
    <n v="64"/>
    <n v="212"/>
    <n v="166"/>
    <n v="189"/>
    <n v="83.137254901960787"/>
    <n v="65.098039215686271"/>
    <n v="74.117647058823536"/>
    <n v="0.71299999999999997"/>
    <x v="1"/>
    <x v="1"/>
    <n v="7621"/>
    <n v="3.77"/>
    <n v="11.4"/>
    <n v="38.299999999999997"/>
    <n v="272470"/>
    <n v="85.9"/>
    <n v="31.7"/>
    <s v="CytoData"/>
    <s v="Wright"/>
    <s v="Olympus_BX51"/>
    <n v="60"/>
    <n v="256"/>
    <n v="3.3099999999999997E-2"/>
    <n v="0.90459999999999996"/>
    <n v="0.95309999999999995"/>
    <n v="4.8499999999999988E-2"/>
  </r>
  <r>
    <s v="CELL_004136"/>
    <x v="8"/>
    <x v="0"/>
    <s v="Leukemia"/>
    <n v="14.29"/>
    <n v="70.900000000000006"/>
    <n v="0.39400000000000002"/>
    <n v="0.22800000000000001"/>
    <n v="310.96491228070175"/>
    <n v="0.86599999999999999"/>
    <n v="0.14699999999999999"/>
    <n v="0.48"/>
    <n v="1"/>
    <n v="0.91200000000000003"/>
    <n v="780"/>
    <n v="103"/>
    <n v="170"/>
    <n v="142"/>
    <n v="190"/>
    <n v="66.666666666666657"/>
    <n v="55.686274509803923"/>
    <n v="74.509803921568633"/>
    <n v="0.69599999999999995"/>
    <x v="1"/>
    <x v="0"/>
    <n v="8729"/>
    <n v="3.86"/>
    <n v="17.7"/>
    <n v="34.4"/>
    <n v="274383"/>
    <n v="78.8"/>
    <n v="30.5"/>
    <s v="PBC_Dataset"/>
    <s v="Giemsa"/>
    <s v="Zeiss_Axio"/>
    <n v="60"/>
    <n v="360"/>
    <n v="0.84289999999999998"/>
    <n v="0.58099999999999996"/>
    <n v="0.99760000000000004"/>
    <n v="0.41660000000000008"/>
  </r>
  <r>
    <s v="CELL_004266"/>
    <x v="8"/>
    <x v="0"/>
    <s v="Leukemia"/>
    <n v="13.88"/>
    <n v="87.3"/>
    <n v="0.46600000000000003"/>
    <n v="0.127"/>
    <n v="687.40157480314963"/>
    <n v="0.82899999999999996"/>
    <n v="0.23400000000000001"/>
    <n v="0.34"/>
    <n v="1"/>
    <n v="0.85299999999999998"/>
    <n v="693"/>
    <n v="113"/>
    <n v="200"/>
    <n v="142"/>
    <n v="187"/>
    <n v="78.431372549019613"/>
    <n v="55.686274509803923"/>
    <n v="73.333333333333329"/>
    <n v="0.76900000000000002"/>
    <x v="2"/>
    <x v="1"/>
    <n v="9652"/>
    <n v="5.24"/>
    <n v="13.5"/>
    <n v="37.4"/>
    <n v="286212"/>
    <n v="81.900000000000006"/>
    <n v="33.1"/>
    <s v="CytoData"/>
    <s v="Giemsa"/>
    <s v="Zeiss_Axio"/>
    <n v="100"/>
    <n v="360"/>
    <n v="0.9345"/>
    <n v="0.68140000000000001"/>
    <n v="0.68049999999999999"/>
    <n v="-9.000000000000119E-4"/>
  </r>
  <r>
    <s v="CELL_001356"/>
    <x v="5"/>
    <x v="1"/>
    <s v="Normal_WBC"/>
    <n v="7.85"/>
    <n v="77"/>
    <n v="0.88"/>
    <n v="0.23300000000000001"/>
    <n v="330.47210300429185"/>
    <n v="0.85899999999999999"/>
    <n v="0.27600000000000002"/>
    <n v="1.72"/>
    <n v="1"/>
    <n v="0.96699999999999997"/>
    <n v="314"/>
    <n v="55"/>
    <n v="202"/>
    <n v="161"/>
    <n v="186"/>
    <n v="79.215686274509807"/>
    <n v="63.13725490196078"/>
    <n v="72.941176470588232"/>
    <n v="0.56299999999999994"/>
    <x v="1"/>
    <x v="0"/>
    <n v="4914"/>
    <n v="5.47"/>
    <n v="10.7"/>
    <n v="36.4"/>
    <n v="308314"/>
    <n v="90.1"/>
    <n v="31"/>
    <s v="PBC_Dataset"/>
    <s v="Giemsa"/>
    <s v="Leica_DM2000"/>
    <n v="40"/>
    <n v="256"/>
    <n v="7.0099999999999996E-2"/>
    <n v="0.92469999999999997"/>
    <n v="0.90820000000000001"/>
    <n v="-1.6499999999999959E-2"/>
  </r>
  <r>
    <s v="CELL_005870"/>
    <x v="18"/>
    <x v="0"/>
    <s v="Artefact"/>
    <n v="4.93"/>
    <n v="12.7"/>
    <n v="0.33900000000000002"/>
    <n v="0.93400000000000005"/>
    <n v="13.597430406852247"/>
    <n v="0.25900000000000001"/>
    <n v="0.39500000000000002"/>
    <n v="2.59"/>
    <n v="1"/>
    <n v="0.69499999999999995"/>
    <n v="131"/>
    <n v="63"/>
    <n v="197"/>
    <n v="172"/>
    <n v="173"/>
    <n v="77.254901960784323"/>
    <n v="67.450980392156865"/>
    <n v="67.843137254901961"/>
    <n v="0.47499999999999998"/>
    <x v="0"/>
    <x v="0"/>
    <n v="5204"/>
    <n v="4.54"/>
    <n v="16"/>
    <n v="43.5"/>
    <n v="199507"/>
    <n v="74.5"/>
    <n v="32.5"/>
    <s v="Raabin_WBC"/>
    <s v="Wright"/>
    <s v="Olympus_BX51"/>
    <n v="100"/>
    <n v="512"/>
    <n v="1"/>
    <n v="0.75890000000000002"/>
    <n v="0.86419999999999997"/>
    <n v="0.10529999999999995"/>
  </r>
  <r>
    <s v="CELL_000988"/>
    <x v="1"/>
    <x v="1"/>
    <s v="Normal_WBC"/>
    <n v="13.23"/>
    <n v="58.5"/>
    <n v="0.45600000000000002"/>
    <n v="0.42799999999999999"/>
    <n v="136.6822429906542"/>
    <n v="0.78500000000000003"/>
    <n v="0.35899999999999999"/>
    <n v="3.07"/>
    <n v="2.5"/>
    <n v="0.76200000000000001"/>
    <n v="399"/>
    <n v="47"/>
    <n v="219"/>
    <n v="139"/>
    <n v="195"/>
    <n v="85.882352941176464"/>
    <n v="54.509803921568626"/>
    <n v="76.470588235294116"/>
    <n v="0.69199999999999995"/>
    <x v="1"/>
    <x v="1"/>
    <n v="5640"/>
    <n v="2.65"/>
    <n v="13"/>
    <n v="41"/>
    <n v="321584"/>
    <n v="90.1"/>
    <n v="31.3"/>
    <s v="Raabin_WBC"/>
    <s v="Wright"/>
    <s v="Olympus_BX51"/>
    <n v="100"/>
    <n v="360"/>
    <n v="0.1188"/>
    <n v="0.92789999999999995"/>
    <n v="0.94969999999999999"/>
    <n v="2.1800000000000042E-2"/>
  </r>
  <r>
    <s v="CELL_002683"/>
    <x v="9"/>
    <x v="1"/>
    <s v="Normal_WBC"/>
    <n v="9.94"/>
    <n v="64.2"/>
    <n v="0.65900000000000003"/>
    <n v="0.35299999999999998"/>
    <n v="181.86968838526914"/>
    <n v="0.80300000000000005"/>
    <n v="0.36"/>
    <n v="4.29"/>
    <n v="1.9"/>
    <n v="0.72199999999999998"/>
    <n v="326"/>
    <n v="63"/>
    <n v="182"/>
    <n v="131"/>
    <n v="207"/>
    <n v="71.372549019607845"/>
    <n v="51.372549019607838"/>
    <n v="81.17647058823529"/>
    <n v="0.79600000000000004"/>
    <x v="2"/>
    <x v="0"/>
    <n v="5230"/>
    <n v="4.49"/>
    <n v="14.3"/>
    <n v="34.9"/>
    <n v="326187"/>
    <n v="78.900000000000006"/>
    <n v="34.200000000000003"/>
    <s v="Raabin_WBC"/>
    <s v="Wright"/>
    <s v="Zeiss_Axio"/>
    <n v="60"/>
    <n v="256"/>
    <n v="0.16139999999999999"/>
    <n v="0.92710000000000004"/>
    <n v="0.94320000000000004"/>
    <n v="1.6100000000000003E-2"/>
  </r>
  <r>
    <s v="CELL_001641"/>
    <x v="5"/>
    <x v="1"/>
    <s v="Normal_WBC"/>
    <n v="10.029999999999999"/>
    <n v="84.4"/>
    <n v="0.84699999999999998"/>
    <n v="0.19"/>
    <n v="444.21052631578948"/>
    <n v="0.84299999999999997"/>
    <n v="0.19700000000000001"/>
    <n v="1.1200000000000001"/>
    <n v="1.1000000000000001"/>
    <n v="0.90700000000000003"/>
    <n v="294"/>
    <n v="54"/>
    <n v="203"/>
    <n v="152"/>
    <n v="198"/>
    <n v="79.607843137254903"/>
    <n v="59.607843137254903"/>
    <n v="77.64705882352942"/>
    <n v="0.61399999999999999"/>
    <x v="0"/>
    <x v="0"/>
    <n v="8217"/>
    <n v="3.31"/>
    <n v="12.3"/>
    <n v="37.6"/>
    <n v="194054"/>
    <n v="89.2"/>
    <n v="33.9"/>
    <s v="PBC_Dataset"/>
    <s v="Wright"/>
    <s v="Olympus_BX51"/>
    <n v="100"/>
    <n v="256"/>
    <n v="0.14119999999999999"/>
    <n v="0.88049999999999995"/>
    <n v="0.9627"/>
    <n v="8.2200000000000051E-2"/>
  </r>
  <r>
    <s v="CELL_001291"/>
    <x v="5"/>
    <x v="1"/>
    <s v="Normal_WBC"/>
    <n v="9.41"/>
    <n v="69.900000000000006"/>
    <n v="0.76800000000000002"/>
    <n v="0.186"/>
    <n v="375.80645161290323"/>
    <n v="0.82799999999999996"/>
    <n v="0.19900000000000001"/>
    <n v="1.1000000000000001"/>
    <n v="1.1000000000000001"/>
    <n v="0.86799999999999999"/>
    <n v="294"/>
    <n v="61"/>
    <n v="199"/>
    <n v="149"/>
    <n v="181"/>
    <n v="78.039215686274517"/>
    <n v="58.431372549019613"/>
    <n v="70.980392156862749"/>
    <n v="0.83399999999999996"/>
    <x v="0"/>
    <x v="1"/>
    <n v="7181"/>
    <n v="4.45"/>
    <n v="14.8"/>
    <n v="40.1"/>
    <n v="252092"/>
    <n v="84.2"/>
    <n v="36"/>
    <s v="CytoData"/>
    <s v="Giemsa"/>
    <s v="Leica_DM2000"/>
    <n v="100"/>
    <n v="360"/>
    <n v="6.3299999999999995E-2"/>
    <n v="0.88680000000000003"/>
    <n v="0.97709999999999997"/>
    <n v="9.0299999999999936E-2"/>
  </r>
  <r>
    <s v="CELL_003682"/>
    <x v="2"/>
    <x v="1"/>
    <s v="Normal_RBC"/>
    <n v="8.5299999999999994"/>
    <n v="0"/>
    <n v="0"/>
    <n v="1"/>
    <n v="0"/>
    <n v="0.94599999999999995"/>
    <n v="0.14499999999999999"/>
    <n v="0.66"/>
    <n v="1"/>
    <n v="0.94099999999999995"/>
    <n v="190"/>
    <n v="48"/>
    <n v="216"/>
    <n v="127"/>
    <n v="151"/>
    <n v="84.705882352941174"/>
    <n v="49.803921568627452"/>
    <n v="59.215686274509807"/>
    <n v="0.44500000000000001"/>
    <x v="0"/>
    <x v="1"/>
    <n v="4173"/>
    <n v="5.03"/>
    <n v="16.5"/>
    <n v="47.7"/>
    <n v="314624"/>
    <n v="103"/>
    <n v="31.1"/>
    <s v="CytoData"/>
    <s v="May_Grunwald_Giemsa"/>
    <s v="Olympus_BX51"/>
    <n v="100"/>
    <n v="256"/>
    <n v="5.04E-2"/>
    <n v="0.872"/>
    <n v="0.91500000000000004"/>
    <n v="4.3000000000000038E-2"/>
  </r>
  <r>
    <s v="CELL_001381"/>
    <x v="5"/>
    <x v="1"/>
    <s v="Normal_WBC"/>
    <n v="9.9700000000000006"/>
    <n v="75.2"/>
    <n v="0.70499999999999996"/>
    <n v="0.27300000000000002"/>
    <n v="275.45787545787545"/>
    <n v="0.93899999999999995"/>
    <n v="0.34"/>
    <n v="1.08"/>
    <n v="1.1000000000000001"/>
    <n v="0.80800000000000005"/>
    <n v="301"/>
    <n v="65"/>
    <n v="191"/>
    <n v="167"/>
    <n v="192"/>
    <n v="74.901960784313729"/>
    <n v="65.490196078431367"/>
    <n v="75.294117647058826"/>
    <n v="0.71499999999999997"/>
    <x v="1"/>
    <x v="0"/>
    <n v="6353"/>
    <n v="5.64"/>
    <n v="16.899999999999999"/>
    <n v="45.4"/>
    <n v="225538"/>
    <n v="75.7"/>
    <n v="31.8"/>
    <s v="CytoData"/>
    <s v="Giemsa"/>
    <s v="Zeiss_Axio"/>
    <n v="40"/>
    <n v="512"/>
    <n v="9.1999999999999998E-2"/>
    <n v="0.91359999999999997"/>
    <n v="0.93569999999999998"/>
    <n v="2.2100000000000009E-2"/>
  </r>
  <r>
    <s v="CELL_001934"/>
    <x v="5"/>
    <x v="1"/>
    <s v="Normal_WBC"/>
    <n v="8.1300000000000008"/>
    <n v="76.400000000000006"/>
    <n v="0.79"/>
    <n v="0.221"/>
    <n v="345.70135746606337"/>
    <n v="0.96299999999999997"/>
    <n v="0.19400000000000001"/>
    <n v="1.28"/>
    <n v="1"/>
    <n v="0.94899999999999995"/>
    <n v="229"/>
    <n v="54"/>
    <n v="207"/>
    <n v="161"/>
    <n v="202"/>
    <n v="81.17647058823529"/>
    <n v="63.13725490196078"/>
    <n v="79.215686274509807"/>
    <n v="0.80500000000000005"/>
    <x v="0"/>
    <x v="1"/>
    <n v="2665"/>
    <n v="5.1100000000000003"/>
    <n v="14.8"/>
    <n v="40.700000000000003"/>
    <n v="219786"/>
    <n v="93.5"/>
    <n v="33.299999999999997"/>
    <s v="CytoData"/>
    <s v="Wright"/>
    <s v="Zeiss_Axio"/>
    <n v="40"/>
    <n v="512"/>
    <n v="2.01E-2"/>
    <n v="0.96599999999999997"/>
    <n v="0.97509999999999997"/>
    <n v="9.099999999999997E-3"/>
  </r>
  <r>
    <s v="CELL_005457"/>
    <x v="11"/>
    <x v="0"/>
    <s v="Infection"/>
    <n v="12.42"/>
    <n v="53.4"/>
    <n v="0.73799999999999999"/>
    <n v="0.433"/>
    <n v="123.32563510392609"/>
    <n v="0.85299999999999998"/>
    <n v="0.45700000000000002"/>
    <n v="4.43"/>
    <n v="3.9"/>
    <n v="0.80200000000000005"/>
    <n v="430"/>
    <n v="72"/>
    <n v="207"/>
    <n v="146"/>
    <n v="170"/>
    <n v="81.17647058823529"/>
    <n v="57.254901960784309"/>
    <n v="66.666666666666657"/>
    <n v="0.68500000000000005"/>
    <x v="2"/>
    <x v="1"/>
    <n v="8022"/>
    <n v="4.6900000000000004"/>
    <n v="9.1"/>
    <n v="43.8"/>
    <n v="227463"/>
    <n v="91.6"/>
    <n v="35.4"/>
    <s v="Raabin_WBC"/>
    <s v="Giemsa"/>
    <s v="Olympus_BX51"/>
    <n v="100"/>
    <n v="256"/>
    <n v="1"/>
    <n v="0.7177"/>
    <n v="0.71489999999999998"/>
    <n v="-2.8000000000000247E-3"/>
  </r>
  <r>
    <s v="CELL_003161"/>
    <x v="2"/>
    <x v="1"/>
    <s v="Normal_RBC"/>
    <n v="8"/>
    <n v="0"/>
    <n v="0"/>
    <n v="1"/>
    <n v="0"/>
    <n v="0.91"/>
    <n v="0.2"/>
    <n v="0.3"/>
    <n v="1"/>
    <n v="0.93"/>
    <n v="165"/>
    <n v="54"/>
    <n v="215"/>
    <n v="122"/>
    <n v="112"/>
    <n v="84.313725490196077"/>
    <n v="47.843137254901961"/>
    <n v="43.921568627450981"/>
    <n v="0.52"/>
    <x v="2"/>
    <x v="1"/>
    <n v="5420"/>
    <n v="4.71"/>
    <n v="12.8"/>
    <n v="42.5"/>
    <n v="319642"/>
    <n v="77.400000000000006"/>
    <n v="33.6"/>
    <s v="Raabin_WBC"/>
    <s v="Wright"/>
    <s v="Leica_DM2000"/>
    <n v="100"/>
    <n v="256"/>
    <n v="0.1179"/>
    <n v="1"/>
    <n v="0.91749999999999998"/>
    <n v="-8.2500000000000018E-2"/>
  </r>
  <r>
    <s v="CELL_002031"/>
    <x v="4"/>
    <x v="1"/>
    <s v="Normal_WBC"/>
    <n v="16.32"/>
    <n v="61.8"/>
    <n v="0.48799999999999999"/>
    <n v="0.36799999999999999"/>
    <n v="167.93478260869566"/>
    <n v="0.58099999999999996"/>
    <n v="0.51500000000000001"/>
    <n v="2.56"/>
    <n v="1.7"/>
    <n v="0.79100000000000004"/>
    <n v="598"/>
    <n v="101"/>
    <n v="214"/>
    <n v="146"/>
    <n v="167"/>
    <n v="83.921568627450981"/>
    <n v="57.254901960784309"/>
    <n v="65.490196078431367"/>
    <n v="0.624"/>
    <x v="1"/>
    <x v="1"/>
    <n v="5328"/>
    <n v="3.64"/>
    <n v="12.4"/>
    <n v="41.3"/>
    <n v="337799"/>
    <n v="104.2"/>
    <n v="33.299999999999997"/>
    <s v="Raabin_WBC"/>
    <s v="Giemsa"/>
    <s v="Leica_DM2000"/>
    <n v="100"/>
    <n v="256"/>
    <n v="0.12839999999999999"/>
    <n v="0.91269999999999996"/>
    <n v="0.99790000000000001"/>
    <n v="8.5200000000000053E-2"/>
  </r>
  <r>
    <s v="CELL_000893"/>
    <x v="1"/>
    <x v="1"/>
    <s v="Normal_WBC"/>
    <n v="12.62"/>
    <n v="50.4"/>
    <n v="0.56299999999999994"/>
    <n v="0.42099999999999999"/>
    <n v="119.71496437054631"/>
    <n v="0.70599999999999996"/>
    <n v="0.33900000000000002"/>
    <n v="3.33"/>
    <n v="3.8"/>
    <n v="0.75700000000000001"/>
    <n v="373"/>
    <n v="77"/>
    <n v="217"/>
    <n v="173"/>
    <n v="205"/>
    <n v="85.098039215686271"/>
    <n v="67.843137254901961"/>
    <n v="80.392156862745097"/>
    <n v="0.68799999999999994"/>
    <x v="1"/>
    <x v="0"/>
    <n v="5962"/>
    <n v="5.8"/>
    <n v="14.7"/>
    <n v="45.2"/>
    <n v="168373"/>
    <n v="89"/>
    <n v="32.4"/>
    <s v="CytoData"/>
    <s v="Wright"/>
    <s v="Olympus_BX51"/>
    <n v="60"/>
    <n v="360"/>
    <n v="0"/>
    <n v="0.90869999999999995"/>
    <n v="0.87419999999999998"/>
    <n v="-3.4499999999999975E-2"/>
  </r>
  <r>
    <s v="CELL_004070"/>
    <x v="8"/>
    <x v="0"/>
    <s v="Leukemia"/>
    <n v="14.34"/>
    <n v="86.6"/>
    <n v="0.248"/>
    <n v="0.104"/>
    <n v="832.69230769230762"/>
    <n v="0.82599999999999996"/>
    <n v="0.33800000000000002"/>
    <n v="0.72"/>
    <n v="1"/>
    <n v="0.88"/>
    <n v="658"/>
    <n v="118"/>
    <n v="204"/>
    <n v="136"/>
    <n v="202"/>
    <n v="80"/>
    <n v="53.333333333333336"/>
    <n v="79.215686274509807"/>
    <n v="0.69399999999999995"/>
    <x v="1"/>
    <x v="0"/>
    <n v="3058"/>
    <n v="5.37"/>
    <n v="12.8"/>
    <n v="47.2"/>
    <n v="366754"/>
    <n v="104.7"/>
    <n v="34.6"/>
    <s v="CytoData"/>
    <s v="Giemsa"/>
    <s v="Leica_DM2000"/>
    <n v="40"/>
    <n v="512"/>
    <n v="0.5665"/>
    <n v="0.6966"/>
    <n v="0.71970000000000001"/>
    <n v="2.3100000000000009E-2"/>
  </r>
  <r>
    <s v="CELL_004256"/>
    <x v="8"/>
    <x v="0"/>
    <s v="Leukemia"/>
    <n v="17.39"/>
    <n v="83.9"/>
    <n v="0.32900000000000001"/>
    <n v="0.182"/>
    <n v="460.98901098901104"/>
    <n v="0.81299999999999994"/>
    <n v="0.27100000000000002"/>
    <n v="0.8"/>
    <n v="1"/>
    <n v="0.84"/>
    <n v="742"/>
    <n v="111"/>
    <n v="195"/>
    <n v="143"/>
    <n v="209"/>
    <n v="76.470588235294116"/>
    <n v="56.078431372549019"/>
    <n v="81.960784313725483"/>
    <n v="0.65800000000000003"/>
    <x v="1"/>
    <x v="1"/>
    <n v="7379"/>
    <n v="5.44"/>
    <n v="13.4"/>
    <n v="30.5"/>
    <n v="130218"/>
    <n v="90.7"/>
    <n v="32.9"/>
    <s v="Raabin_WBC"/>
    <s v="Giemsa"/>
    <s v="Leica_DM2000"/>
    <n v="100"/>
    <n v="360"/>
    <n v="0.79139999999999999"/>
    <n v="0.42470000000000002"/>
    <n v="0.8327"/>
    <n v="0.40799999999999997"/>
  </r>
  <r>
    <s v="CELL_000003"/>
    <x v="1"/>
    <x v="1"/>
    <s v="Normal_WBC"/>
    <n v="10.210000000000001"/>
    <n v="54.9"/>
    <n v="0.53600000000000003"/>
    <n v="0.42399999999999999"/>
    <n v="129.48113207547169"/>
    <n v="0.80700000000000005"/>
    <n v="0.32"/>
    <n v="2.62"/>
    <n v="3.6"/>
    <n v="0.83899999999999997"/>
    <n v="361"/>
    <n v="79"/>
    <n v="183"/>
    <n v="151"/>
    <n v="181"/>
    <n v="71.764705882352942"/>
    <n v="59.215686274509807"/>
    <n v="70.980392156862749"/>
    <n v="0.60499999999999998"/>
    <x v="1"/>
    <x v="0"/>
    <n v="5587"/>
    <n v="4.32"/>
    <n v="13.2"/>
    <n v="40.1"/>
    <n v="314554"/>
    <n v="68.099999999999994"/>
    <n v="32.700000000000003"/>
    <s v="Raabin_WBC"/>
    <s v="May_Grunwald_Giemsa"/>
    <s v="Leica_DM2000"/>
    <n v="100"/>
    <n v="256"/>
    <n v="4.2500000000000003E-2"/>
    <n v="0.83089999999999997"/>
    <n v="0.86699999999999999"/>
    <n v="3.6100000000000021E-2"/>
  </r>
  <r>
    <s v="CELL_002110"/>
    <x v="4"/>
    <x v="1"/>
    <s v="Normal_WBC"/>
    <n v="12"/>
    <n v="70.400000000000006"/>
    <n v="0.434"/>
    <n v="0.38600000000000001"/>
    <n v="182.38341968911919"/>
    <n v="0.67500000000000004"/>
    <n v="0.77900000000000003"/>
    <n v="2.17"/>
    <n v="1.4"/>
    <n v="0.80500000000000005"/>
    <n v="475"/>
    <n v="102"/>
    <n v="201"/>
    <n v="152"/>
    <n v="191"/>
    <n v="78.82352941176471"/>
    <n v="59.607843137254903"/>
    <n v="74.901960784313729"/>
    <n v="0.47599999999999998"/>
    <x v="1"/>
    <x v="1"/>
    <n v="9347"/>
    <n v="4.66"/>
    <n v="15.2"/>
    <n v="44.7"/>
    <n v="132426"/>
    <n v="89"/>
    <n v="35"/>
    <s v="PBC_Dataset"/>
    <s v="Giemsa"/>
    <s v="Zeiss_Axio"/>
    <n v="100"/>
    <n v="512"/>
    <n v="2.6100000000000002E-2"/>
    <n v="0.90680000000000005"/>
    <n v="0.84950000000000003"/>
    <n v="-5.7300000000000018E-2"/>
  </r>
  <r>
    <s v="CELL_000850"/>
    <x v="1"/>
    <x v="1"/>
    <s v="Normal_WBC"/>
    <n v="13.37"/>
    <n v="48.9"/>
    <n v="0.61399999999999999"/>
    <n v="0.33900000000000002"/>
    <n v="144.24778761061947"/>
    <n v="0.83899999999999997"/>
    <n v="0.32400000000000001"/>
    <n v="3.38"/>
    <n v="2.2999999999999998"/>
    <n v="0.76"/>
    <n v="443"/>
    <n v="66"/>
    <n v="197"/>
    <n v="180"/>
    <n v="218"/>
    <n v="77.254901960784323"/>
    <n v="70.588235294117652"/>
    <n v="85.490196078431367"/>
    <n v="0.71599999999999997"/>
    <x v="0"/>
    <x v="1"/>
    <n v="4270"/>
    <n v="5.71"/>
    <n v="13.8"/>
    <n v="43.4"/>
    <n v="334452"/>
    <n v="87.1"/>
    <n v="34.299999999999997"/>
    <s v="Raabin_WBC"/>
    <s v="Giemsa"/>
    <s v="Olympus_BX51"/>
    <n v="100"/>
    <n v="224"/>
    <n v="2.0500000000000001E-2"/>
    <n v="0.90549999999999997"/>
    <n v="0.90359999999999996"/>
    <n v="-1.9000000000000128E-3"/>
  </r>
  <r>
    <s v="CELL_002738"/>
    <x v="9"/>
    <x v="1"/>
    <s v="Normal_WBC"/>
    <n v="11.93"/>
    <n v="72"/>
    <n v="0.68500000000000005"/>
    <n v="0.42799999999999999"/>
    <n v="168.22429906542055"/>
    <n v="0.78200000000000003"/>
    <n v="0.32700000000000001"/>
    <n v="5.05"/>
    <n v="2.2999999999999998"/>
    <n v="0.80900000000000005"/>
    <n v="385"/>
    <n v="44"/>
    <n v="164"/>
    <n v="165"/>
    <n v="186"/>
    <n v="64.313725490196077"/>
    <n v="64.705882352941174"/>
    <n v="72.941176470588232"/>
    <n v="0.83199999999999996"/>
    <x v="1"/>
    <x v="0"/>
    <n v="3934"/>
    <n v="5.71"/>
    <n v="10.9"/>
    <n v="46.7"/>
    <n v="326769"/>
    <n v="63.8"/>
    <n v="33.700000000000003"/>
    <s v="PBC_Dataset"/>
    <s v="Giemsa"/>
    <s v="Olympus_BX51"/>
    <n v="40"/>
    <n v="256"/>
    <n v="0.17680000000000001"/>
    <n v="0.93520000000000003"/>
    <n v="0.83069999999999999"/>
    <n v="-0.10450000000000004"/>
  </r>
  <r>
    <s v="CELL_002467"/>
    <x v="10"/>
    <x v="1"/>
    <s v="Normal_WBC"/>
    <n v="10.32"/>
    <n v="48.3"/>
    <n v="0.69799999999999995"/>
    <n v="0.54800000000000004"/>
    <n v="88.138686131386848"/>
    <n v="0.66600000000000004"/>
    <n v="0.47399999999999998"/>
    <n v="4.5999999999999996"/>
    <n v="2"/>
    <n v="0.73599999999999999"/>
    <n v="415"/>
    <n v="71"/>
    <n v="255"/>
    <n v="154"/>
    <n v="144"/>
    <n v="100"/>
    <n v="60.392156862745097"/>
    <n v="56.470588235294116"/>
    <n v="0.58199999999999996"/>
    <x v="1"/>
    <x v="1"/>
    <n v="6906"/>
    <n v="6.02"/>
    <n v="15.9"/>
    <n v="42"/>
    <n v="158192"/>
    <n v="86.8"/>
    <n v="34.200000000000003"/>
    <s v="PBC_Dataset"/>
    <s v="Giemsa"/>
    <s v="Olympus_BX51"/>
    <n v="100"/>
    <n v="256"/>
    <n v="1.0800000000000001E-2"/>
    <n v="0.89259999999999995"/>
    <n v="0.9194"/>
    <n v="2.6800000000000046E-2"/>
  </r>
  <r>
    <s v="CELL_001915"/>
    <x v="5"/>
    <x v="1"/>
    <s v="Normal_WBC"/>
    <n v="8.68"/>
    <n v="78.5"/>
    <n v="0.70699999999999996"/>
    <n v="0.28799999999999998"/>
    <n v="272.56944444444446"/>
    <n v="0.85"/>
    <n v="8.6999999999999994E-2"/>
    <n v="1.44"/>
    <n v="1"/>
    <n v="0.86199999999999999"/>
    <n v="307"/>
    <n v="54"/>
    <n v="202"/>
    <n v="147"/>
    <n v="189"/>
    <n v="79.215686274509807"/>
    <n v="57.647058823529406"/>
    <n v="74.117647058823536"/>
    <n v="0.66"/>
    <x v="1"/>
    <x v="1"/>
    <n v="3964"/>
    <n v="4.28"/>
    <n v="12.3"/>
    <n v="39.299999999999997"/>
    <n v="116877"/>
    <n v="89.9"/>
    <n v="37.799999999999997"/>
    <s v="Raabin_WBC"/>
    <s v="Wright"/>
    <s v="Olympus_BX51"/>
    <n v="60"/>
    <n v="360"/>
    <n v="0.14099999999999999"/>
    <n v="0.88590000000000002"/>
    <n v="0.876"/>
    <n v="-9.9000000000000199E-3"/>
  </r>
  <r>
    <s v="CELL_001597"/>
    <x v="5"/>
    <x v="1"/>
    <s v="Normal_WBC"/>
    <n v="10.33"/>
    <n v="84.1"/>
    <n v="0.78500000000000003"/>
    <n v="0.105"/>
    <n v="800.95238095238096"/>
    <n v="0.82899999999999996"/>
    <n v="0.17299999999999999"/>
    <n v="1.46"/>
    <n v="1"/>
    <n v="0.88400000000000001"/>
    <n v="206"/>
    <n v="74"/>
    <n v="206"/>
    <n v="165"/>
    <n v="188"/>
    <n v="80.784313725490193"/>
    <n v="64.705882352941174"/>
    <n v="73.725490196078439"/>
    <n v="0.71199999999999997"/>
    <x v="1"/>
    <x v="1"/>
    <n v="6140"/>
    <n v="4.8099999999999996"/>
    <n v="16.100000000000001"/>
    <n v="32.5"/>
    <n v="197378"/>
    <n v="86.6"/>
    <n v="32.4"/>
    <s v="Raabin_WBC"/>
    <s v="Wright"/>
    <s v="Olympus_BX51"/>
    <n v="100"/>
    <n v="512"/>
    <n v="9.5000000000000001E-2"/>
    <n v="0.91320000000000001"/>
    <n v="0.90280000000000005"/>
    <n v="-1.0399999999999965E-2"/>
  </r>
  <r>
    <s v="CELL_001914"/>
    <x v="5"/>
    <x v="1"/>
    <s v="Normal_WBC"/>
    <n v="8.2200000000000006"/>
    <n v="81.099999999999994"/>
    <n v="0.79200000000000004"/>
    <n v="0.23699999999999999"/>
    <n v="342.19409282700423"/>
    <n v="0.92"/>
    <n v="0.30299999999999999"/>
    <n v="1.06"/>
    <n v="1.1000000000000001"/>
    <n v="0.92400000000000004"/>
    <n v="334"/>
    <n v="68"/>
    <n v="200"/>
    <n v="146"/>
    <n v="197"/>
    <n v="78.431372549019613"/>
    <n v="57.254901960784309"/>
    <n v="77.254901960784323"/>
    <n v="0.77900000000000003"/>
    <x v="0"/>
    <x v="1"/>
    <n v="3237"/>
    <n v="5.31"/>
    <n v="13.3"/>
    <n v="45.9"/>
    <n v="172076"/>
    <n v="85.9"/>
    <n v="32.700000000000003"/>
    <s v="CytoData"/>
    <s v="Giemsa"/>
    <s v="Zeiss_Axio"/>
    <n v="100"/>
    <n v="256"/>
    <n v="3.5299999999999998E-2"/>
    <n v="0.75370000000000004"/>
    <n v="0.92920000000000003"/>
    <n v="0.17549999999999999"/>
  </r>
  <r>
    <s v="CELL_005541"/>
    <x v="11"/>
    <x v="0"/>
    <s v="Infection"/>
    <n v="14.11"/>
    <n v="57.6"/>
    <n v="0.52600000000000002"/>
    <n v="0.39"/>
    <n v="147.69230769230768"/>
    <n v="0.65400000000000003"/>
    <n v="0.52700000000000002"/>
    <n v="4.26"/>
    <n v="3"/>
    <n v="0.81"/>
    <n v="546"/>
    <n v="74"/>
    <n v="203"/>
    <n v="164"/>
    <n v="168"/>
    <n v="79.607843137254903"/>
    <n v="64.313725490196077"/>
    <n v="65.882352941176464"/>
    <n v="0.52500000000000002"/>
    <x v="2"/>
    <x v="0"/>
    <n v="14161"/>
    <n v="4.0999999999999996"/>
    <n v="17.100000000000001"/>
    <n v="30.9"/>
    <n v="241666"/>
    <n v="86.7"/>
    <n v="35.9"/>
    <s v="Raabin_WBC"/>
    <s v="May_Grunwald_Giemsa"/>
    <s v="Olympus_BX51"/>
    <n v="100"/>
    <n v="256"/>
    <n v="0.54079999999999995"/>
    <n v="0.84509999999999996"/>
    <n v="0.76249999999999996"/>
    <n v="-8.2600000000000007E-2"/>
  </r>
  <r>
    <s v="CELL_002737"/>
    <x v="9"/>
    <x v="1"/>
    <s v="Normal_WBC"/>
    <n v="11.53"/>
    <n v="67.3"/>
    <n v="0.64300000000000002"/>
    <n v="0.48099999999999998"/>
    <n v="139.9168399168399"/>
    <n v="0.67100000000000004"/>
    <n v="0.45400000000000001"/>
    <n v="5.71"/>
    <n v="2.2999999999999998"/>
    <n v="0.79200000000000004"/>
    <n v="420"/>
    <n v="65"/>
    <n v="166"/>
    <n v="129"/>
    <n v="232"/>
    <n v="65.098039215686271"/>
    <n v="50.588235294117645"/>
    <n v="90.980392156862749"/>
    <n v="0.66800000000000004"/>
    <x v="2"/>
    <x v="1"/>
    <n v="9398"/>
    <n v="4.8899999999999997"/>
    <n v="16.399999999999999"/>
    <n v="32.1"/>
    <n v="335888"/>
    <n v="91.5"/>
    <n v="34.299999999999997"/>
    <s v="PBC_Dataset"/>
    <s v="Giemsa"/>
    <s v="Olympus_BX51"/>
    <n v="40"/>
    <n v="512"/>
    <n v="4.7100000000000003E-2"/>
    <n v="0.77049999999999996"/>
    <n v="0.87409999999999999"/>
    <n v="0.10360000000000003"/>
  </r>
  <r>
    <s v="CELL_000727"/>
    <x v="1"/>
    <x v="1"/>
    <s v="Normal_WBC"/>
    <n v="12.28"/>
    <n v="58.9"/>
    <n v="0.626"/>
    <n v="0.47599999999999998"/>
    <n v="123.73949579831933"/>
    <n v="0.81"/>
    <n v="0.29899999999999999"/>
    <n v="2.92"/>
    <n v="4"/>
    <n v="0.89100000000000001"/>
    <n v="322"/>
    <n v="67"/>
    <n v="210"/>
    <n v="146"/>
    <n v="172"/>
    <n v="82.35294117647058"/>
    <n v="57.254901960784309"/>
    <n v="67.450980392156865"/>
    <n v="0.68300000000000005"/>
    <x v="0"/>
    <x v="1"/>
    <n v="10953"/>
    <n v="4.83"/>
    <n v="12.7"/>
    <n v="34"/>
    <n v="299141"/>
    <n v="88.8"/>
    <n v="31.9"/>
    <s v="PBC_Dataset"/>
    <s v="Giemsa"/>
    <s v="Zeiss_Axio"/>
    <n v="60"/>
    <n v="256"/>
    <n v="0.1148"/>
    <n v="0.96279999999999999"/>
    <n v="0.72950000000000004"/>
    <n v="-0.23329999999999995"/>
  </r>
  <r>
    <s v="CELL_000054"/>
    <x v="1"/>
    <x v="1"/>
    <s v="Normal_WBC"/>
    <n v="11.61"/>
    <n v="64.900000000000006"/>
    <n v="0.42599999999999999"/>
    <n v="0.36599999999999999"/>
    <n v="177.32240437158472"/>
    <n v="0.77500000000000002"/>
    <n v="0.56000000000000005"/>
    <n v="3.1"/>
    <n v="3.4"/>
    <n v="0.748"/>
    <n v="467"/>
    <n v="79"/>
    <n v="221"/>
    <n v="150"/>
    <n v="174"/>
    <n v="86.666666666666671"/>
    <n v="58.82352941176471"/>
    <n v="68.235294117647058"/>
    <n v="0.55900000000000005"/>
    <x v="1"/>
    <x v="0"/>
    <n v="7209"/>
    <n v="5.21"/>
    <n v="13.3"/>
    <n v="45.8"/>
    <n v="356746"/>
    <n v="87.3"/>
    <n v="36.1"/>
    <s v="CytoData"/>
    <s v="Wright"/>
    <s v="Zeiss_Axio"/>
    <n v="100"/>
    <n v="512"/>
    <n v="0.1431"/>
    <n v="0.83709999999999996"/>
    <n v="0.83960000000000001"/>
    <n v="2.5000000000000577E-3"/>
  </r>
  <r>
    <s v="CELL_001797"/>
    <x v="5"/>
    <x v="1"/>
    <s v="Normal_WBC"/>
    <n v="9.32"/>
    <n v="89.1"/>
    <n v="0.78800000000000003"/>
    <n v="0.16600000000000001"/>
    <n v="536.74698795180711"/>
    <n v="0.89500000000000002"/>
    <n v="0.16400000000000001"/>
    <n v="1.06"/>
    <n v="1"/>
    <n v="0.86699999999999999"/>
    <n v="244"/>
    <n v="53"/>
    <n v="187"/>
    <n v="170"/>
    <n v="200"/>
    <n v="73.333333333333329"/>
    <n v="66.666666666666657"/>
    <n v="78.431372549019613"/>
    <n v="0.77700000000000002"/>
    <x v="0"/>
    <x v="1"/>
    <n v="3604"/>
    <n v="4.7300000000000004"/>
    <n v="15.1"/>
    <n v="42.8"/>
    <n v="166922"/>
    <n v="68.2"/>
    <n v="35.700000000000003"/>
    <s v="Raabin_WBC"/>
    <s v="Giemsa"/>
    <s v="Olympus_BX51"/>
    <n v="100"/>
    <n v="224"/>
    <n v="8.1900000000000001E-2"/>
    <n v="0.95679999999999998"/>
    <n v="0.99860000000000004"/>
    <n v="4.1800000000000059E-2"/>
  </r>
  <r>
    <s v="CELL_003846"/>
    <x v="7"/>
    <x v="1"/>
    <s v="Normal_Platelet"/>
    <n v="3.2"/>
    <n v="0"/>
    <n v="0"/>
    <n v="1"/>
    <n v="0"/>
    <n v="0.98099999999999998"/>
    <n v="0.27400000000000002"/>
    <n v="3.11"/>
    <n v="1"/>
    <n v="0.83499999999999996"/>
    <n v="10"/>
    <n v="16"/>
    <n v="222"/>
    <n v="156"/>
    <n v="182"/>
    <n v="87.058823529411768"/>
    <n v="61.176470588235297"/>
    <n v="71.372549019607845"/>
    <n v="0.45800000000000002"/>
    <x v="1"/>
    <x v="0"/>
    <n v="8478"/>
    <n v="5.82"/>
    <n v="14"/>
    <n v="41.3"/>
    <n v="381892"/>
    <n v="87.5"/>
    <n v="34.5"/>
    <s v="CytoData"/>
    <s v="May_Grunwald_Giemsa"/>
    <s v="Zeiss_Axio"/>
    <n v="60"/>
    <n v="256"/>
    <n v="2.75E-2"/>
    <n v="1"/>
    <n v="0.83679999999999999"/>
    <n v="-0.16320000000000001"/>
  </r>
  <r>
    <s v="CELL_002554"/>
    <x v="10"/>
    <x v="1"/>
    <s v="Normal_WBC"/>
    <n v="12.88"/>
    <n v="59.5"/>
    <n v="0.621"/>
    <n v="0.48599999999999999"/>
    <n v="122.42798353909465"/>
    <n v="0.70699999999999996"/>
    <n v="0.46300000000000002"/>
    <n v="4.57"/>
    <n v="2"/>
    <n v="0.75600000000000001"/>
    <n v="490"/>
    <n v="72"/>
    <n v="230"/>
    <n v="137"/>
    <n v="197"/>
    <n v="90.196078431372555"/>
    <n v="53.725490196078432"/>
    <n v="77.254901960784323"/>
    <n v="0.63100000000000001"/>
    <x v="1"/>
    <x v="0"/>
    <n v="4941"/>
    <n v="5.6"/>
    <n v="12.6"/>
    <n v="36.200000000000003"/>
    <n v="328418"/>
    <n v="82.7"/>
    <n v="36.200000000000003"/>
    <s v="PBC_Dataset"/>
    <s v="Giemsa"/>
    <s v="Olympus_BX51"/>
    <n v="100"/>
    <n v="512"/>
    <n v="3.6799999999999999E-2"/>
    <n v="0.89580000000000004"/>
    <n v="0.89780000000000004"/>
    <n v="2.0000000000000018E-3"/>
  </r>
  <r>
    <s v="CELL_002801"/>
    <x v="2"/>
    <x v="1"/>
    <s v="Normal_RBC"/>
    <n v="6.65"/>
    <n v="0"/>
    <n v="0"/>
    <n v="1"/>
    <n v="0"/>
    <n v="0.93600000000000005"/>
    <n v="0.23400000000000001"/>
    <n v="0.57999999999999996"/>
    <n v="1"/>
    <n v="0.98799999999999999"/>
    <n v="202"/>
    <n v="54"/>
    <n v="247"/>
    <n v="145"/>
    <n v="129"/>
    <n v="96.862745098039213"/>
    <n v="56.862745098039213"/>
    <n v="50.588235294117645"/>
    <n v="0.51400000000000001"/>
    <x v="1"/>
    <x v="0"/>
    <n v="7482"/>
    <n v="5.12"/>
    <n v="14.3"/>
    <n v="42.2"/>
    <n v="266607"/>
    <n v="63.9"/>
    <n v="31.8"/>
    <s v="Raabin_WBC"/>
    <s v="Giemsa"/>
    <s v="Leica_DM2000"/>
    <n v="100"/>
    <n v="224"/>
    <n v="5.4399999999999997E-2"/>
    <n v="0.9274"/>
    <n v="0.90890000000000004"/>
    <n v="-1.8499999999999961E-2"/>
  </r>
  <r>
    <s v="CELL_000937"/>
    <x v="1"/>
    <x v="1"/>
    <s v="Normal_WBC"/>
    <n v="11.76"/>
    <n v="57.4"/>
    <n v="0.38400000000000001"/>
    <n v="0.57599999999999996"/>
    <n v="99.652777777777786"/>
    <n v="0.86"/>
    <n v="0.432"/>
    <n v="2.72"/>
    <n v="3.5"/>
    <n v="0.86"/>
    <n v="363"/>
    <n v="70"/>
    <n v="223"/>
    <n v="137"/>
    <n v="189"/>
    <n v="87.450980392156865"/>
    <n v="53.725490196078432"/>
    <n v="74.117647058823536"/>
    <n v="0.52700000000000002"/>
    <x v="1"/>
    <x v="1"/>
    <n v="4640"/>
    <n v="4.8"/>
    <n v="12.1"/>
    <n v="53"/>
    <n v="241926"/>
    <n v="95.4"/>
    <n v="32.1"/>
    <s v="PBC_Dataset"/>
    <s v="Giemsa"/>
    <s v="Leica_DM2000"/>
    <n v="40"/>
    <n v="256"/>
    <n v="6.8599999999999994E-2"/>
    <n v="0.86280000000000001"/>
    <n v="0.9425"/>
    <n v="7.9699999999999993E-2"/>
  </r>
  <r>
    <s v="CELL_005299"/>
    <x v="0"/>
    <x v="0"/>
    <s v="Infection"/>
    <n v="14.45"/>
    <n v="72.5"/>
    <n v="0.49"/>
    <n v="0.35299999999999998"/>
    <n v="205.38243626062325"/>
    <n v="0.628"/>
    <n v="0.36399999999999999"/>
    <n v="3.87"/>
    <n v="5.9"/>
    <n v="0.81299999999999994"/>
    <n v="443"/>
    <n v="90"/>
    <n v="199"/>
    <n v="130"/>
    <n v="176"/>
    <n v="78.039215686274517"/>
    <n v="50.980392156862742"/>
    <n v="69.019607843137251"/>
    <n v="0.73399999999999999"/>
    <x v="2"/>
    <x v="1"/>
    <n v="3999"/>
    <n v="4.03"/>
    <n v="13.5"/>
    <n v="44.1"/>
    <n v="126496"/>
    <n v="84.9"/>
    <n v="32.799999999999997"/>
    <s v="Raabin_WBC"/>
    <s v="Giemsa"/>
    <s v="Olympus_BX51"/>
    <n v="100"/>
    <n v="224"/>
    <n v="0.6724"/>
    <n v="0.73880000000000001"/>
    <n v="0.75290000000000001"/>
    <n v="1.4100000000000001E-2"/>
  </r>
  <r>
    <s v="CELL_000825"/>
    <x v="1"/>
    <x v="1"/>
    <s v="Normal_WBC"/>
    <n v="10.48"/>
    <n v="55.7"/>
    <n v="0.56200000000000006"/>
    <n v="0.44900000000000001"/>
    <n v="124.05345211581292"/>
    <n v="0.71499999999999997"/>
    <n v="0.307"/>
    <n v="3.32"/>
    <n v="2.9"/>
    <n v="0.82799999999999996"/>
    <n v="407"/>
    <n v="73"/>
    <n v="195"/>
    <n v="162"/>
    <n v="171"/>
    <n v="76.470588235294116"/>
    <n v="63.529411764705877"/>
    <n v="67.058823529411754"/>
    <n v="0.66100000000000003"/>
    <x v="0"/>
    <x v="1"/>
    <n v="10348"/>
    <n v="3.62"/>
    <n v="13.5"/>
    <n v="44"/>
    <n v="300671"/>
    <n v="105.9"/>
    <n v="37.1"/>
    <s v="Raabin_WBC"/>
    <s v="Wright"/>
    <s v="Olympus_BX51"/>
    <n v="100"/>
    <n v="512"/>
    <n v="9.1999999999999998E-2"/>
    <n v="0.9698"/>
    <n v="0.84670000000000001"/>
    <n v="-0.12309999999999999"/>
  </r>
  <r>
    <s v="CELL_004322"/>
    <x v="13"/>
    <x v="0"/>
    <s v="Leukemia"/>
    <n v="11.33"/>
    <n v="78.099999999999994"/>
    <n v="0.39600000000000002"/>
    <n v="0.21"/>
    <n v="371.90476190476187"/>
    <n v="0.81100000000000005"/>
    <n v="0.17"/>
    <n v="0.84"/>
    <n v="1"/>
    <n v="0.91"/>
    <n v="549"/>
    <n v="93"/>
    <n v="177"/>
    <n v="145"/>
    <n v="195"/>
    <n v="69.411764705882348"/>
    <n v="56.862745098039213"/>
    <n v="76.470588235294116"/>
    <n v="0.81200000000000006"/>
    <x v="1"/>
    <x v="1"/>
    <n v="9531"/>
    <n v="4.67"/>
    <n v="12.3"/>
    <n v="40.299999999999997"/>
    <n v="287423"/>
    <n v="78.099999999999994"/>
    <n v="34.5"/>
    <s v="CytoData"/>
    <s v="May_Grunwald_Giemsa"/>
    <s v="Olympus_BX51"/>
    <n v="40"/>
    <n v="512"/>
    <n v="0.73140000000000005"/>
    <n v="0.92390000000000005"/>
    <n v="0.75490000000000002"/>
    <n v="-0.16900000000000004"/>
  </r>
  <r>
    <s v="CELL_003402"/>
    <x v="2"/>
    <x v="1"/>
    <s v="Normal_RBC"/>
    <n v="7.01"/>
    <n v="0"/>
    <n v="0"/>
    <n v="1"/>
    <n v="0"/>
    <n v="0.85499999999999998"/>
    <n v="0.14000000000000001"/>
    <n v="0.74"/>
    <n v="1"/>
    <n v="0.92100000000000004"/>
    <n v="177"/>
    <n v="59"/>
    <n v="221"/>
    <n v="137"/>
    <n v="145"/>
    <n v="86.666666666666671"/>
    <n v="53.725490196078432"/>
    <n v="56.862745098039213"/>
    <n v="0.51200000000000001"/>
    <x v="0"/>
    <x v="1"/>
    <n v="8024"/>
    <n v="3.48"/>
    <n v="10"/>
    <n v="43.6"/>
    <n v="281677"/>
    <n v="78.900000000000006"/>
    <n v="35.6"/>
    <s v="Raabin_WBC"/>
    <s v="May_Grunwald_Giemsa"/>
    <s v="Zeiss_Axio"/>
    <n v="40"/>
    <n v="512"/>
    <n v="6.8599999999999994E-2"/>
    <n v="0.84909999999999997"/>
    <n v="0.88880000000000003"/>
    <n v="3.9700000000000069E-2"/>
  </r>
  <r>
    <s v="CELL_001390"/>
    <x v="5"/>
    <x v="1"/>
    <s v="Normal_WBC"/>
    <n v="9.91"/>
    <n v="82"/>
    <n v="0.78800000000000003"/>
    <n v="0.28100000000000003"/>
    <n v="291.81494661921704"/>
    <n v="0.872"/>
    <n v="0.1"/>
    <n v="1.18"/>
    <n v="1"/>
    <n v="0.92100000000000004"/>
    <n v="333"/>
    <n v="46"/>
    <n v="189"/>
    <n v="165"/>
    <n v="189"/>
    <n v="74.117647058823536"/>
    <n v="64.705882352941174"/>
    <n v="74.117647058823536"/>
    <n v="0.745"/>
    <x v="1"/>
    <x v="1"/>
    <n v="8043"/>
    <n v="4.66"/>
    <n v="13"/>
    <n v="32.200000000000003"/>
    <n v="205176"/>
    <n v="93.5"/>
    <n v="35.200000000000003"/>
    <s v="PBC_Dataset"/>
    <s v="May_Grunwald_Giemsa"/>
    <s v="Zeiss_Axio"/>
    <n v="40"/>
    <n v="256"/>
    <n v="0.2009"/>
    <n v="0.89590000000000003"/>
    <n v="0.93200000000000005"/>
    <n v="3.6100000000000021E-2"/>
  </r>
  <r>
    <s v="CELL_003565"/>
    <x v="2"/>
    <x v="1"/>
    <s v="Normal_RBC"/>
    <n v="8.0299999999999994"/>
    <n v="0"/>
    <n v="0"/>
    <n v="1"/>
    <n v="0"/>
    <n v="0.874"/>
    <n v="0.151"/>
    <n v="0.36"/>
    <n v="1"/>
    <n v="0.995"/>
    <n v="161"/>
    <n v="50"/>
    <n v="228"/>
    <n v="127"/>
    <n v="136"/>
    <n v="89.411764705882362"/>
    <n v="49.803921568627452"/>
    <n v="53.333333333333336"/>
    <n v="0.47499999999999998"/>
    <x v="0"/>
    <x v="1"/>
    <n v="5828"/>
    <n v="3.53"/>
    <n v="13.1"/>
    <n v="36.5"/>
    <n v="219121"/>
    <n v="102.5"/>
    <n v="32.799999999999997"/>
    <s v="CytoData"/>
    <s v="Giemsa"/>
    <s v="Olympus_BX51"/>
    <n v="40"/>
    <n v="360"/>
    <n v="9.5299999999999996E-2"/>
    <n v="0.89429999999999998"/>
    <n v="1"/>
    <n v="0.10570000000000002"/>
  </r>
  <r>
    <s v="CELL_000885"/>
    <x v="1"/>
    <x v="1"/>
    <s v="Normal_WBC"/>
    <n v="10.89"/>
    <n v="54.5"/>
    <n v="0.504"/>
    <n v="0.58599999999999997"/>
    <n v="93.003412969283275"/>
    <n v="0.86799999999999999"/>
    <n v="0.46500000000000002"/>
    <n v="2.4500000000000002"/>
    <n v="4"/>
    <n v="0.82899999999999996"/>
    <n v="481"/>
    <n v="74"/>
    <n v="209"/>
    <n v="163"/>
    <n v="157"/>
    <n v="81.960784313725483"/>
    <n v="63.921568627450974"/>
    <n v="61.568627450980394"/>
    <n v="0.59599999999999997"/>
    <x v="1"/>
    <x v="1"/>
    <n v="7933"/>
    <n v="5.18"/>
    <n v="12.5"/>
    <n v="48.6"/>
    <n v="316935"/>
    <n v="63.1"/>
    <n v="34.6"/>
    <s v="CytoData"/>
    <s v="Giemsa"/>
    <s v="Leica_DM2000"/>
    <n v="40"/>
    <n v="224"/>
    <n v="4.8599999999999997E-2"/>
    <n v="0.90349999999999997"/>
    <n v="0.92359999999999998"/>
    <n v="2.0100000000000007E-2"/>
  </r>
  <r>
    <s v="CELL_001869"/>
    <x v="5"/>
    <x v="1"/>
    <s v="Normal_WBC"/>
    <n v="8.69"/>
    <n v="77"/>
    <n v="0.77400000000000002"/>
    <n v="0.23599999999999999"/>
    <n v="326.27118644067798"/>
    <n v="0.79400000000000004"/>
    <n v="0.16800000000000001"/>
    <n v="1.55"/>
    <n v="1"/>
    <n v="0.88700000000000001"/>
    <n v="229"/>
    <n v="49"/>
    <n v="211"/>
    <n v="145"/>
    <n v="204"/>
    <n v="82.745098039215677"/>
    <n v="56.862745098039213"/>
    <n v="80"/>
    <n v="0.66100000000000003"/>
    <x v="2"/>
    <x v="0"/>
    <n v="6685"/>
    <n v="4.7"/>
    <n v="15"/>
    <n v="31.5"/>
    <n v="248094"/>
    <n v="83.1"/>
    <n v="32.5"/>
    <s v="Raabin_WBC"/>
    <s v="May_Grunwald_Giemsa"/>
    <s v="Zeiss_Axio"/>
    <n v="60"/>
    <n v="224"/>
    <n v="8.2699999999999996E-2"/>
    <n v="0.81610000000000005"/>
    <n v="0.86170000000000002"/>
    <n v="4.5599999999999974E-2"/>
  </r>
  <r>
    <s v="CELL_000011"/>
    <x v="1"/>
    <x v="1"/>
    <s v="Normal_WBC"/>
    <n v="12.86"/>
    <n v="53.8"/>
    <n v="0.60699999999999998"/>
    <n v="0.497"/>
    <n v="108.24949698189134"/>
    <n v="0.876"/>
    <n v="0.48799999999999999"/>
    <n v="3.87"/>
    <n v="4.4000000000000004"/>
    <n v="0.83499999999999996"/>
    <n v="421"/>
    <n v="78"/>
    <n v="220"/>
    <n v="155"/>
    <n v="191"/>
    <n v="86.274509803921575"/>
    <n v="60.784313725490193"/>
    <n v="74.901960784313729"/>
    <n v="0.64800000000000002"/>
    <x v="1"/>
    <x v="0"/>
    <n v="4865"/>
    <n v="5.99"/>
    <n v="14.8"/>
    <n v="43.5"/>
    <n v="329276"/>
    <n v="107"/>
    <n v="33.5"/>
    <s v="PBC_Dataset"/>
    <s v="May_Grunwald_Giemsa"/>
    <s v="Zeiss_Axio"/>
    <n v="100"/>
    <n v="256"/>
    <n v="7.9699999999999993E-2"/>
    <n v="0.84960000000000002"/>
    <n v="0.88829999999999998"/>
    <n v="3.8699999999999957E-2"/>
  </r>
  <r>
    <s v="CELL_003416"/>
    <x v="2"/>
    <x v="1"/>
    <s v="Normal_RBC"/>
    <n v="7.24"/>
    <n v="0"/>
    <n v="0"/>
    <n v="1"/>
    <n v="0"/>
    <n v="0.93600000000000005"/>
    <n v="0.2"/>
    <n v="0.17"/>
    <n v="1"/>
    <n v="0.96799999999999997"/>
    <n v="162"/>
    <n v="50"/>
    <n v="232"/>
    <n v="113"/>
    <n v="137"/>
    <n v="90.980392156862749"/>
    <n v="44.313725490196077"/>
    <n v="53.725490196078432"/>
    <n v="0.53900000000000003"/>
    <x v="2"/>
    <x v="0"/>
    <n v="6774"/>
    <n v="3.8"/>
    <n v="12.2"/>
    <n v="42.8"/>
    <n v="287824"/>
    <n v="90.8"/>
    <n v="30.9"/>
    <s v="PBC_Dataset"/>
    <s v="Giemsa"/>
    <s v="Olympus_BX51"/>
    <n v="40"/>
    <n v="256"/>
    <n v="0.1489"/>
    <n v="0.96360000000000001"/>
    <n v="1"/>
    <n v="3.6399999999999988E-2"/>
  </r>
  <r>
    <s v="CELL_001464"/>
    <x v="5"/>
    <x v="1"/>
    <s v="Normal_WBC"/>
    <n v="8.34"/>
    <n v="75.400000000000006"/>
    <n v="0.874"/>
    <n v="6.6000000000000003E-2"/>
    <n v="1142.4242424242425"/>
    <n v="0.84699999999999998"/>
    <n v="0.122"/>
    <n v="1.42"/>
    <n v="1.1000000000000001"/>
    <n v="0.88100000000000001"/>
    <n v="390"/>
    <n v="67"/>
    <n v="202"/>
    <n v="172"/>
    <n v="187"/>
    <n v="79.215686274509807"/>
    <n v="67.450980392156865"/>
    <n v="73.333333333333329"/>
    <n v="0.70299999999999996"/>
    <x v="1"/>
    <x v="0"/>
    <n v="8158"/>
    <n v="4.34"/>
    <n v="12.3"/>
    <n v="44.8"/>
    <n v="384163"/>
    <n v="86.1"/>
    <n v="34.4"/>
    <s v="CytoData"/>
    <s v="Giemsa"/>
    <s v="Olympus_BX51"/>
    <n v="100"/>
    <n v="256"/>
    <n v="0.1404"/>
    <n v="0.98199999999999998"/>
    <n v="0.98570000000000002"/>
    <n v="3.7000000000000366E-3"/>
  </r>
  <r>
    <s v="CELL_000807"/>
    <x v="1"/>
    <x v="1"/>
    <s v="Normal_WBC"/>
    <n v="10.91"/>
    <n v="55"/>
    <n v="0.56499999999999995"/>
    <n v="0.441"/>
    <n v="124.71655328798185"/>
    <n v="0.77800000000000002"/>
    <n v="0.29599999999999999"/>
    <n v="3.35"/>
    <n v="4.3"/>
    <n v="0.81200000000000006"/>
    <n v="410"/>
    <n v="72"/>
    <n v="226"/>
    <n v="146"/>
    <n v="206"/>
    <n v="88.627450980392155"/>
    <n v="57.254901960784309"/>
    <n v="80.784313725490193"/>
    <n v="0.67900000000000005"/>
    <x v="1"/>
    <x v="0"/>
    <n v="7071"/>
    <n v="4.3099999999999996"/>
    <n v="15.4"/>
    <n v="39"/>
    <n v="180395"/>
    <n v="88.2"/>
    <n v="30.2"/>
    <s v="CytoData"/>
    <s v="May_Grunwald_Giemsa"/>
    <s v="Zeiss_Axio"/>
    <n v="100"/>
    <n v="224"/>
    <n v="0.1104"/>
    <n v="0.89539999999999997"/>
    <n v="0.90590000000000004"/>
    <n v="1.0500000000000065E-2"/>
  </r>
  <r>
    <s v="CELL_004625"/>
    <x v="16"/>
    <x v="0"/>
    <s v="Anemia"/>
    <n v="8.36"/>
    <n v="0"/>
    <n v="0"/>
    <n v="1"/>
    <n v="0"/>
    <n v="0.374"/>
    <n v="0.76200000000000001"/>
    <n v="0.32"/>
    <n v="1"/>
    <n v="0.90600000000000003"/>
    <n v="160"/>
    <n v="58"/>
    <n v="228"/>
    <n v="116"/>
    <n v="127"/>
    <n v="89.411764705882362"/>
    <n v="45.490196078431374"/>
    <n v="49.803921568627452"/>
    <n v="0.44700000000000001"/>
    <x v="1"/>
    <x v="0"/>
    <n v="6539"/>
    <n v="3.97"/>
    <n v="10.5"/>
    <n v="47"/>
    <n v="220438"/>
    <n v="103.1"/>
    <n v="33.700000000000003"/>
    <s v="PBC_Dataset"/>
    <s v="May_Grunwald_Giemsa"/>
    <s v="Olympus_BX51"/>
    <n v="100"/>
    <n v="256"/>
    <n v="0.78990000000000005"/>
    <n v="0.8992"/>
    <n v="0.53500000000000003"/>
    <n v="-0.36419999999999997"/>
  </r>
  <r>
    <s v="CELL_004069"/>
    <x v="8"/>
    <x v="0"/>
    <s v="Leukemia"/>
    <n v="13.52"/>
    <n v="87.9"/>
    <n v="0.27800000000000002"/>
    <n v="0.23400000000000001"/>
    <n v="375.64102564102564"/>
    <n v="0.85799999999999998"/>
    <n v="0.32800000000000001"/>
    <n v="0.88"/>
    <n v="1"/>
    <n v="0.76800000000000002"/>
    <n v="701"/>
    <n v="100"/>
    <n v="171"/>
    <n v="151"/>
    <n v="176"/>
    <n v="67.058823529411754"/>
    <n v="59.215686274509807"/>
    <n v="69.019607843137251"/>
    <n v="0.81899999999999995"/>
    <x v="0"/>
    <x v="0"/>
    <n v="7173"/>
    <n v="6.43"/>
    <n v="10.9"/>
    <n v="37.200000000000003"/>
    <n v="265086"/>
    <n v="84.5"/>
    <n v="32.200000000000003"/>
    <s v="CytoData"/>
    <s v="Giemsa"/>
    <s v="Zeiss_Axio"/>
    <n v="100"/>
    <n v="360"/>
    <n v="0.83979999999999999"/>
    <n v="0.53200000000000003"/>
    <n v="0.78610000000000002"/>
    <n v="0.25409999999999999"/>
  </r>
  <r>
    <s v="CELL_002109"/>
    <x v="4"/>
    <x v="1"/>
    <s v="Normal_WBC"/>
    <n v="16.940000000000001"/>
    <n v="64.8"/>
    <n v="0.59799999999999998"/>
    <n v="0.36299999999999999"/>
    <n v="178.51239669421489"/>
    <n v="0.69799999999999995"/>
    <n v="0.60399999999999998"/>
    <n v="1.73"/>
    <n v="1.5"/>
    <n v="0.77400000000000002"/>
    <n v="515"/>
    <n v="111"/>
    <n v="198"/>
    <n v="139"/>
    <n v="169"/>
    <n v="77.64705882352942"/>
    <n v="54.509803921568626"/>
    <n v="66.274509803921561"/>
    <n v="0.50700000000000001"/>
    <x v="2"/>
    <x v="0"/>
    <n v="7489"/>
    <n v="4.7300000000000004"/>
    <n v="16.3"/>
    <n v="44.7"/>
    <n v="201999"/>
    <n v="94.3"/>
    <n v="35.1"/>
    <s v="PBC_Dataset"/>
    <s v="Giemsa"/>
    <s v="Leica_DM2000"/>
    <n v="100"/>
    <n v="512"/>
    <n v="0.1157"/>
    <n v="0.84109999999999996"/>
    <n v="0.9214"/>
    <n v="8.0300000000000038E-2"/>
  </r>
  <r>
    <s v="CELL_004966"/>
    <x v="15"/>
    <x v="0"/>
    <s v="Anemia"/>
    <n v="6.57"/>
    <n v="0"/>
    <n v="0"/>
    <n v="1"/>
    <n v="0"/>
    <n v="0.95499999999999996"/>
    <n v="0.125"/>
    <n v="0.39"/>
    <n v="1"/>
    <n v="0.94199999999999995"/>
    <n v="142"/>
    <n v="34"/>
    <n v="234"/>
    <n v="137"/>
    <n v="138"/>
    <n v="91.764705882352942"/>
    <n v="53.725490196078432"/>
    <n v="54.117647058823529"/>
    <n v="0.497"/>
    <x v="2"/>
    <x v="0"/>
    <n v="8536"/>
    <n v="6.31"/>
    <n v="13.3"/>
    <n v="33.4"/>
    <n v="205617"/>
    <n v="96.8"/>
    <n v="34.5"/>
    <s v="Raabin_WBC"/>
    <s v="Wright"/>
    <s v="Olympus_BX51"/>
    <n v="100"/>
    <n v="256"/>
    <n v="0.85509999999999997"/>
    <n v="0.67390000000000005"/>
    <n v="0.73329999999999995"/>
    <n v="5.9399999999999897E-2"/>
  </r>
  <r>
    <s v="CELL_005827"/>
    <x v="18"/>
    <x v="0"/>
    <s v="Artefact"/>
    <n v="5.01"/>
    <n v="10.7"/>
    <n v="0.28299999999999997"/>
    <n v="0.48699999999999999"/>
    <n v="21.971252566735114"/>
    <n v="0.52900000000000003"/>
    <n v="0.58599999999999997"/>
    <n v="1.25"/>
    <n v="1.3"/>
    <n v="0.60499999999999998"/>
    <n v="106"/>
    <n v="47"/>
    <n v="240"/>
    <n v="188"/>
    <n v="205"/>
    <n v="94.117647058823522"/>
    <n v="73.725490196078439"/>
    <n v="80.392156862745097"/>
    <n v="0.66400000000000003"/>
    <x v="1"/>
    <x v="0"/>
    <n v="13695"/>
    <n v="4.42"/>
    <n v="15"/>
    <n v="34.1"/>
    <n v="360871"/>
    <n v="88.4"/>
    <n v="32.700000000000003"/>
    <s v="PBC_Dataset"/>
    <s v="May_Grunwald_Giemsa"/>
    <s v="Zeiss_Axio"/>
    <n v="40"/>
    <n v="256"/>
    <n v="0.76229999999999998"/>
    <n v="0.64849999999999997"/>
    <n v="1"/>
    <n v="0.35150000000000003"/>
  </r>
  <r>
    <s v="CELL_002235"/>
    <x v="4"/>
    <x v="1"/>
    <s v="Normal_WBC"/>
    <n v="18.010000000000002"/>
    <n v="55.2"/>
    <n v="0.53"/>
    <n v="0.26300000000000001"/>
    <n v="209.88593155893537"/>
    <n v="0.65400000000000003"/>
    <n v="0.47899999999999998"/>
    <n v="1.53"/>
    <n v="1"/>
    <n v="0.73599999999999999"/>
    <n v="676"/>
    <n v="96"/>
    <n v="182"/>
    <n v="168"/>
    <n v="180"/>
    <n v="71.372549019607845"/>
    <n v="65.882352941176464"/>
    <n v="70.588235294117652"/>
    <n v="0.53600000000000003"/>
    <x v="1"/>
    <x v="0"/>
    <n v="5906"/>
    <n v="4.3899999999999997"/>
    <n v="10.4"/>
    <n v="37.5"/>
    <n v="237419"/>
    <n v="89.8"/>
    <n v="33"/>
    <s v="PBC_Dataset"/>
    <s v="Giemsa"/>
    <s v="Leica_DM2000"/>
    <n v="100"/>
    <n v="512"/>
    <n v="0.17580000000000001"/>
    <n v="0.82650000000000001"/>
    <n v="0.82479999999999998"/>
    <n v="-1.7000000000000348E-3"/>
  </r>
  <r>
    <s v="CELL_000964"/>
    <x v="1"/>
    <x v="1"/>
    <s v="Normal_WBC"/>
    <n v="10.039999999999999"/>
    <n v="48.3"/>
    <n v="0.622"/>
    <n v="0.51200000000000001"/>
    <n v="94.335937499999986"/>
    <n v="0.79400000000000004"/>
    <n v="0.439"/>
    <n v="3.72"/>
    <n v="3.1"/>
    <n v="0.75"/>
    <n v="419"/>
    <n v="67"/>
    <n v="215"/>
    <n v="168"/>
    <n v="174"/>
    <n v="84.313725490196077"/>
    <n v="65.882352941176464"/>
    <n v="68.235294117647058"/>
    <n v="0.69899999999999995"/>
    <x v="1"/>
    <x v="0"/>
    <n v="8635"/>
    <n v="3.69"/>
    <n v="15.5"/>
    <n v="43.5"/>
    <n v="315649"/>
    <n v="90.5"/>
    <n v="32"/>
    <s v="PBC_Dataset"/>
    <s v="Wright"/>
    <s v="Leica_DM2000"/>
    <n v="60"/>
    <n v="512"/>
    <n v="0.20499999999999999"/>
    <n v="0.88639999999999997"/>
    <n v="0.95179999999999998"/>
    <n v="6.5400000000000014E-2"/>
  </r>
  <r>
    <s v="CELL_004495"/>
    <x v="16"/>
    <x v="0"/>
    <s v="Anemia"/>
    <n v="6.73"/>
    <n v="0"/>
    <n v="0"/>
    <n v="1"/>
    <n v="0"/>
    <n v="0.51400000000000001"/>
    <n v="0.70099999999999996"/>
    <n v="0.27"/>
    <n v="1"/>
    <n v="0.88"/>
    <n v="179"/>
    <n v="53"/>
    <n v="223"/>
    <n v="120"/>
    <n v="127"/>
    <n v="87.450980392156865"/>
    <n v="47.058823529411761"/>
    <n v="49.803921568627452"/>
    <n v="0.48899999999999999"/>
    <x v="1"/>
    <x v="1"/>
    <n v="8727"/>
    <n v="4.93"/>
    <n v="11.3"/>
    <n v="39"/>
    <n v="306876"/>
    <n v="90.3"/>
    <n v="30.6"/>
    <s v="PBC_Dataset"/>
    <s v="Wright"/>
    <s v="Leica_DM2000"/>
    <n v="100"/>
    <n v="224"/>
    <n v="0.88839999999999997"/>
    <n v="0.70989999999999998"/>
    <n v="0.81379999999999997"/>
    <n v="0.10389999999999999"/>
  </r>
  <r>
    <s v="CELL_002633"/>
    <x v="10"/>
    <x v="1"/>
    <s v="Normal_WBC"/>
    <n v="12.87"/>
    <n v="51.5"/>
    <n v="0.59199999999999997"/>
    <n v="0.42499999999999999"/>
    <n v="121.1764705882353"/>
    <n v="0.77200000000000002"/>
    <n v="0.30199999999999999"/>
    <n v="5.4"/>
    <n v="2.4"/>
    <n v="0.76100000000000001"/>
    <n v="450"/>
    <n v="84"/>
    <n v="239"/>
    <n v="120"/>
    <n v="157"/>
    <n v="93.725490196078425"/>
    <n v="47.058823529411761"/>
    <n v="61.568627450980394"/>
    <n v="0.69599999999999995"/>
    <x v="2"/>
    <x v="0"/>
    <n v="1165"/>
    <n v="4.92"/>
    <n v="11.8"/>
    <n v="35.6"/>
    <n v="205333"/>
    <n v="88.6"/>
    <n v="34.6"/>
    <s v="CytoData"/>
    <s v="Wright"/>
    <s v="Zeiss_Axio"/>
    <n v="40"/>
    <n v="224"/>
    <n v="0.2094"/>
    <n v="0.92859999999999998"/>
    <n v="0.96289999999999998"/>
    <n v="3.4299999999999997E-2"/>
  </r>
  <r>
    <s v="CELL_000705"/>
    <x v="1"/>
    <x v="1"/>
    <s v="Normal_WBC"/>
    <n v="13.56"/>
    <n v="54.1"/>
    <n v="0.61099999999999999"/>
    <n v="0.50800000000000001"/>
    <n v="106.49606299212599"/>
    <n v="0.71099999999999997"/>
    <n v="0.45100000000000001"/>
    <n v="2.4900000000000002"/>
    <n v="2.7"/>
    <n v="0.91800000000000004"/>
    <n v="475"/>
    <n v="88"/>
    <n v="204"/>
    <n v="161"/>
    <n v="192"/>
    <n v="80"/>
    <n v="63.13725490196078"/>
    <n v="75.294117647058826"/>
    <n v="0.64900000000000002"/>
    <x v="0"/>
    <x v="1"/>
    <n v="5134"/>
    <n v="4.78"/>
    <n v="13.7"/>
    <n v="42.3"/>
    <n v="223790"/>
    <n v="102.5"/>
    <n v="31.3"/>
    <s v="PBC_Dataset"/>
    <s v="Giemsa"/>
    <s v="Leica_DM2000"/>
    <n v="40"/>
    <n v="224"/>
    <n v="6.4999999999999997E-3"/>
    <n v="0.93149999999999999"/>
    <n v="0.90939999999999999"/>
    <n v="-2.2100000000000009E-2"/>
  </r>
  <r>
    <s v="CELL_000432"/>
    <x v="1"/>
    <x v="1"/>
    <s v="Normal_WBC"/>
    <n v="10.34"/>
    <n v="53.8"/>
    <n v="0.56999999999999995"/>
    <n v="0.42199999999999999"/>
    <n v="127.48815165876778"/>
    <n v="0.748"/>
    <n v="0.39100000000000001"/>
    <n v="2.95"/>
    <n v="3.7"/>
    <n v="0.876"/>
    <n v="453"/>
    <n v="79"/>
    <n v="226"/>
    <n v="164"/>
    <n v="182"/>
    <n v="88.627450980392155"/>
    <n v="64.313725490196077"/>
    <n v="71.372549019607845"/>
    <n v="0.59599999999999997"/>
    <x v="0"/>
    <x v="1"/>
    <n v="6022"/>
    <n v="4.79"/>
    <n v="11.5"/>
    <n v="34.700000000000003"/>
    <n v="241510"/>
    <n v="83.7"/>
    <n v="35.299999999999997"/>
    <s v="CytoData"/>
    <s v="Wright"/>
    <s v="Leica_DM2000"/>
    <n v="100"/>
    <n v="224"/>
    <n v="6.3500000000000001E-2"/>
    <n v="0.93100000000000005"/>
    <n v="0.85340000000000005"/>
    <n v="-7.7600000000000002E-2"/>
  </r>
  <r>
    <s v="CELL_004389"/>
    <x v="13"/>
    <x v="0"/>
    <s v="Leukemia"/>
    <n v="13.69"/>
    <n v="75"/>
    <n v="0.38600000000000001"/>
    <n v="0.23899999999999999"/>
    <n v="313.80753138075318"/>
    <n v="0.78300000000000003"/>
    <n v="0.312"/>
    <n v="0.82"/>
    <n v="1"/>
    <n v="0.90700000000000003"/>
    <n v="699"/>
    <n v="87"/>
    <n v="211"/>
    <n v="160"/>
    <n v="192"/>
    <n v="82.745098039215677"/>
    <n v="62.745098039215684"/>
    <n v="75.294117647058826"/>
    <n v="0.76600000000000001"/>
    <x v="1"/>
    <x v="1"/>
    <n v="8484"/>
    <n v="4.9400000000000004"/>
    <n v="13.2"/>
    <n v="32.700000000000003"/>
    <n v="378462"/>
    <n v="81.400000000000006"/>
    <n v="35.200000000000003"/>
    <s v="Raabin_WBC"/>
    <s v="Wright"/>
    <s v="Olympus_BX51"/>
    <n v="100"/>
    <n v="224"/>
    <n v="0.85460000000000003"/>
    <n v="0.64890000000000003"/>
    <n v="0.92479999999999996"/>
    <n v="0.27589999999999992"/>
  </r>
  <r>
    <s v="CELL_000146"/>
    <x v="1"/>
    <x v="1"/>
    <s v="Normal_WBC"/>
    <n v="13.08"/>
    <n v="41.3"/>
    <n v="0.64500000000000002"/>
    <n v="0.48099999999999998"/>
    <n v="85.862785862785856"/>
    <n v="0.85899999999999999"/>
    <n v="0.36399999999999999"/>
    <n v="2.17"/>
    <n v="3.8"/>
    <n v="0.88400000000000001"/>
    <n v="466"/>
    <n v="66"/>
    <n v="211"/>
    <n v="152"/>
    <n v="172"/>
    <n v="82.745098039215677"/>
    <n v="59.607843137254903"/>
    <n v="67.450980392156865"/>
    <n v="0.71699999999999997"/>
    <x v="2"/>
    <x v="0"/>
    <n v="4006"/>
    <n v="4.5999999999999996"/>
    <n v="13.1"/>
    <n v="43.9"/>
    <n v="321000"/>
    <n v="76"/>
    <n v="34"/>
    <s v="PBC_Dataset"/>
    <s v="Wright"/>
    <s v="Leica_DM2000"/>
    <n v="100"/>
    <n v="224"/>
    <n v="0.13919999999999999"/>
    <n v="0.92059999999999997"/>
    <n v="0.89300000000000002"/>
    <n v="-2.7599999999999958E-2"/>
  </r>
  <r>
    <s v="CELL_002034"/>
    <x v="4"/>
    <x v="1"/>
    <s v="Normal_WBC"/>
    <n v="14.94"/>
    <n v="64"/>
    <n v="0.54900000000000004"/>
    <n v="0.45400000000000001"/>
    <n v="140.9691629955947"/>
    <n v="0.68400000000000005"/>
    <n v="0.42799999999999999"/>
    <n v="1.79"/>
    <n v="1.5"/>
    <n v="0.68700000000000006"/>
    <n v="603"/>
    <n v="92"/>
    <n v="215"/>
    <n v="162"/>
    <n v="173"/>
    <n v="84.313725490196077"/>
    <n v="63.529411764705877"/>
    <n v="67.843137254901961"/>
    <n v="0.54500000000000004"/>
    <x v="1"/>
    <x v="1"/>
    <n v="5693"/>
    <n v="3.5"/>
    <n v="13.7"/>
    <n v="51.5"/>
    <n v="143458"/>
    <n v="97"/>
    <n v="35.700000000000003"/>
    <s v="PBC_Dataset"/>
    <s v="Wright"/>
    <s v="Leica_DM2000"/>
    <n v="40"/>
    <n v="512"/>
    <n v="0"/>
    <n v="0.92159999999999997"/>
    <n v="0.94930000000000003"/>
    <n v="2.7700000000000058E-2"/>
  </r>
  <r>
    <s v="CELL_005481"/>
    <x v="11"/>
    <x v="0"/>
    <s v="Infection"/>
    <n v="13.02"/>
    <n v="52.7"/>
    <n v="0.63200000000000001"/>
    <n v="0.378"/>
    <n v="139.41798941798942"/>
    <n v="0.754"/>
    <n v="0.22800000000000001"/>
    <n v="4.3099999999999996"/>
    <n v="3.3"/>
    <n v="0.78700000000000003"/>
    <n v="393"/>
    <n v="76"/>
    <n v="193"/>
    <n v="146"/>
    <n v="186"/>
    <n v="75.686274509803923"/>
    <n v="57.254901960784309"/>
    <n v="72.941176470588232"/>
    <n v="0.60599999999999998"/>
    <x v="0"/>
    <x v="1"/>
    <n v="13569"/>
    <n v="4.4400000000000004"/>
    <n v="16.2"/>
    <n v="40.799999999999997"/>
    <n v="153102"/>
    <n v="86.9"/>
    <n v="32.299999999999997"/>
    <s v="Raabin_WBC"/>
    <s v="Giemsa"/>
    <s v="Olympus_BX51"/>
    <n v="100"/>
    <n v="224"/>
    <n v="0.82709999999999995"/>
    <n v="0.60260000000000002"/>
    <n v="0.79090000000000005"/>
    <n v="0.18830000000000002"/>
  </r>
  <r>
    <s v="CELL_001166"/>
    <x v="5"/>
    <x v="1"/>
    <s v="Normal_WBC"/>
    <n v="6.33"/>
    <n v="81.5"/>
    <n v="0.68400000000000005"/>
    <n v="0.16400000000000001"/>
    <n v="496.95121951219511"/>
    <n v="0.93"/>
    <n v="0.23100000000000001"/>
    <n v="0.97"/>
    <n v="1"/>
    <n v="0.89300000000000002"/>
    <n v="286"/>
    <n v="49"/>
    <n v="213"/>
    <n v="141"/>
    <n v="174"/>
    <n v="83.529411764705884"/>
    <n v="55.294117647058826"/>
    <n v="68.235294117647058"/>
    <n v="0.77900000000000003"/>
    <x v="0"/>
    <x v="1"/>
    <n v="5907"/>
    <n v="3.69"/>
    <n v="14.8"/>
    <n v="40.200000000000003"/>
    <n v="421797"/>
    <n v="90.4"/>
    <n v="32.4"/>
    <s v="CytoData"/>
    <s v="May_Grunwald_Giemsa"/>
    <s v="Olympus_BX51"/>
    <n v="100"/>
    <n v="512"/>
    <n v="7.6E-3"/>
    <n v="1"/>
    <n v="0.82889999999999997"/>
    <n v="-0.17110000000000003"/>
  </r>
  <r>
    <s v="CELL_003501"/>
    <x v="2"/>
    <x v="1"/>
    <s v="Normal_RBC"/>
    <n v="8.4499999999999993"/>
    <n v="0"/>
    <n v="0"/>
    <n v="1"/>
    <n v="0"/>
    <n v="0.83699999999999997"/>
    <n v="0.14699999999999999"/>
    <n v="0.31"/>
    <n v="1"/>
    <n v="0.96599999999999997"/>
    <n v="171"/>
    <n v="52"/>
    <n v="239"/>
    <n v="129"/>
    <n v="134"/>
    <n v="93.725490196078425"/>
    <n v="50.588235294117645"/>
    <n v="52.549019607843142"/>
    <n v="0.54200000000000004"/>
    <x v="0"/>
    <x v="1"/>
    <n v="6106"/>
    <n v="4.5599999999999996"/>
    <n v="9.9"/>
    <n v="32.5"/>
    <n v="240095"/>
    <n v="92.8"/>
    <n v="33"/>
    <s v="PBC_Dataset"/>
    <s v="Wright"/>
    <s v="Olympus_BX51"/>
    <n v="100"/>
    <n v="360"/>
    <n v="9.7000000000000003E-2"/>
    <n v="0.84970000000000001"/>
    <n v="0.77590000000000003"/>
    <n v="-7.3799999999999977E-2"/>
  </r>
  <r>
    <s v="CELL_002051"/>
    <x v="4"/>
    <x v="1"/>
    <s v="Normal_WBC"/>
    <n v="15.46"/>
    <n v="79.900000000000006"/>
    <n v="0.41899999999999998"/>
    <n v="0.40799999999999997"/>
    <n v="195.83333333333337"/>
    <n v="0.65900000000000003"/>
    <n v="0.36599999999999999"/>
    <n v="2.69"/>
    <n v="1"/>
    <n v="0.61099999999999999"/>
    <n v="629"/>
    <n v="88"/>
    <n v="211"/>
    <n v="161"/>
    <n v="188"/>
    <n v="82.745098039215677"/>
    <n v="63.13725490196078"/>
    <n v="73.725490196078439"/>
    <n v="0.55900000000000005"/>
    <x v="1"/>
    <x v="0"/>
    <n v="9255"/>
    <n v="2.94"/>
    <n v="15.1"/>
    <n v="49.8"/>
    <n v="186576"/>
    <n v="93.7"/>
    <n v="33.700000000000003"/>
    <s v="Raabin_WBC"/>
    <s v="May_Grunwald_Giemsa"/>
    <s v="Olympus_BX51"/>
    <n v="60"/>
    <n v="360"/>
    <n v="0.109"/>
    <n v="0.9264"/>
    <n v="0.9254"/>
    <n v="-1.0000000000000009E-3"/>
  </r>
  <r>
    <s v="CELL_003761"/>
    <x v="7"/>
    <x v="1"/>
    <s v="Normal_Platelet"/>
    <n v="2.73"/>
    <n v="0"/>
    <n v="0"/>
    <n v="1"/>
    <n v="0"/>
    <n v="0.77100000000000002"/>
    <n v="0.36599999999999999"/>
    <n v="4.0599999999999996"/>
    <n v="1"/>
    <n v="0.76800000000000002"/>
    <n v="29"/>
    <n v="20"/>
    <n v="220"/>
    <n v="110"/>
    <n v="168"/>
    <n v="86.274509803921575"/>
    <n v="43.137254901960787"/>
    <n v="65.882352941176464"/>
    <n v="0.61299999999999999"/>
    <x v="1"/>
    <x v="1"/>
    <n v="5834"/>
    <n v="4.66"/>
    <n v="14.3"/>
    <n v="46.7"/>
    <n v="200344"/>
    <n v="81.099999999999994"/>
    <n v="33.9"/>
    <s v="Raabin_WBC"/>
    <s v="Giemsa"/>
    <s v="Zeiss_Axio"/>
    <n v="40"/>
    <n v="224"/>
    <n v="9.74E-2"/>
    <n v="0.94489999999999996"/>
    <n v="0.8548"/>
    <n v="-9.0099999999999958E-2"/>
  </r>
  <r>
    <s v="CELL_002625"/>
    <x v="10"/>
    <x v="1"/>
    <s v="Normal_WBC"/>
    <n v="13.23"/>
    <n v="48.8"/>
    <n v="0.50700000000000001"/>
    <n v="0.52600000000000002"/>
    <n v="92.775665399239529"/>
    <n v="0.76200000000000001"/>
    <n v="0.39400000000000002"/>
    <n v="4.5599999999999996"/>
    <n v="2.2999999999999998"/>
    <n v="0.70599999999999996"/>
    <n v="429"/>
    <n v="68"/>
    <n v="221"/>
    <n v="133"/>
    <n v="171"/>
    <n v="86.666666666666671"/>
    <n v="52.156862745098046"/>
    <n v="67.058823529411754"/>
    <n v="0.64300000000000002"/>
    <x v="0"/>
    <x v="0"/>
    <n v="4250"/>
    <n v="4.91"/>
    <n v="13.6"/>
    <n v="37.4"/>
    <n v="269021"/>
    <n v="94.4"/>
    <n v="32.299999999999997"/>
    <s v="Raabin_WBC"/>
    <s v="Giemsa"/>
    <s v="Zeiss_Axio"/>
    <n v="60"/>
    <n v="512"/>
    <n v="0"/>
    <n v="0.97440000000000004"/>
    <n v="0.92320000000000002"/>
    <n v="-5.1200000000000023E-2"/>
  </r>
  <r>
    <s v="CELL_004485"/>
    <x v="16"/>
    <x v="0"/>
    <s v="Anemia"/>
    <n v="5.59"/>
    <n v="0"/>
    <n v="0"/>
    <n v="1"/>
    <n v="0"/>
    <n v="0.49199999999999999"/>
    <n v="0.746"/>
    <n v="0.53"/>
    <n v="1"/>
    <n v="0.81399999999999995"/>
    <n v="190"/>
    <n v="49"/>
    <n v="213"/>
    <n v="130"/>
    <n v="121"/>
    <n v="83.529411764705884"/>
    <n v="50.980392156862742"/>
    <n v="47.450980392156858"/>
    <n v="0.51800000000000002"/>
    <x v="1"/>
    <x v="1"/>
    <n v="6543"/>
    <n v="4.76"/>
    <n v="13.9"/>
    <n v="44.4"/>
    <n v="164253"/>
    <n v="93.2"/>
    <n v="33.4"/>
    <s v="CytoData"/>
    <s v="Wright"/>
    <s v="Olympus_BX51"/>
    <n v="100"/>
    <n v="512"/>
    <n v="0.81379999999999997"/>
    <n v="0.61699999999999999"/>
    <n v="0.88170000000000004"/>
    <n v="0.26470000000000005"/>
  </r>
  <r>
    <s v="CELL_004436"/>
    <x v="13"/>
    <x v="0"/>
    <s v="Leukemia"/>
    <n v="12.74"/>
    <n v="77.7"/>
    <n v="0.433"/>
    <n v="0.23699999999999999"/>
    <n v="327.84810126582283"/>
    <n v="0.95799999999999996"/>
    <n v="0.224"/>
    <n v="0.67"/>
    <n v="1"/>
    <n v="0.91200000000000003"/>
    <n v="431"/>
    <n v="107"/>
    <n v="182"/>
    <n v="163"/>
    <n v="174"/>
    <n v="71.372549019607845"/>
    <n v="63.921568627450974"/>
    <n v="68.235294117647058"/>
    <n v="0.77500000000000002"/>
    <x v="1"/>
    <x v="1"/>
    <n v="8167"/>
    <n v="3.65"/>
    <n v="14.1"/>
    <n v="27.6"/>
    <n v="188036"/>
    <n v="97.9"/>
    <n v="31.2"/>
    <s v="PBC_Dataset"/>
    <s v="Wright"/>
    <s v="Leica_DM2000"/>
    <n v="60"/>
    <n v="224"/>
    <n v="0.95930000000000004"/>
    <n v="0.748"/>
    <n v="0.77059999999999995"/>
    <n v="2.2599999999999953E-2"/>
  </r>
  <r>
    <s v="CELL_004687"/>
    <x v="12"/>
    <x v="0"/>
    <s v="Anemia"/>
    <n v="5.44"/>
    <n v="0"/>
    <n v="0"/>
    <n v="1"/>
    <n v="0"/>
    <n v="0.622"/>
    <n v="0.746"/>
    <n v="0.51"/>
    <n v="1"/>
    <n v="0.72299999999999998"/>
    <n v="72"/>
    <n v="41"/>
    <n v="222"/>
    <n v="109"/>
    <n v="141"/>
    <n v="87.058823529411768"/>
    <n v="42.745098039215684"/>
    <n v="55.294117647058826"/>
    <n v="0.57699999999999996"/>
    <x v="1"/>
    <x v="1"/>
    <n v="11994"/>
    <n v="6.15"/>
    <n v="11.9"/>
    <n v="50.4"/>
    <n v="322037"/>
    <n v="93.3"/>
    <n v="33.200000000000003"/>
    <s v="PBC_Dataset"/>
    <s v="Wright"/>
    <s v="Leica_DM2000"/>
    <n v="100"/>
    <n v="360"/>
    <n v="0.81810000000000005"/>
    <n v="0.60419999999999996"/>
    <n v="0.83650000000000002"/>
    <n v="0.23230000000000006"/>
  </r>
  <r>
    <s v="CELL_004558"/>
    <x v="16"/>
    <x v="0"/>
    <s v="Anemia"/>
    <n v="7.14"/>
    <n v="0"/>
    <n v="0"/>
    <n v="1"/>
    <n v="0"/>
    <n v="0.56000000000000005"/>
    <n v="0.65500000000000003"/>
    <n v="0.43"/>
    <n v="1"/>
    <n v="0.90400000000000003"/>
    <n v="195"/>
    <n v="52"/>
    <n v="239"/>
    <n v="114"/>
    <n v="132"/>
    <n v="93.725490196078425"/>
    <n v="44.705882352941181"/>
    <n v="51.764705882352949"/>
    <n v="0.48599999999999999"/>
    <x v="1"/>
    <x v="1"/>
    <n v="8624"/>
    <n v="5.94"/>
    <n v="11.9"/>
    <n v="49.8"/>
    <n v="255614"/>
    <n v="95.8"/>
    <n v="34.299999999999997"/>
    <s v="Raabin_WBC"/>
    <s v="Giemsa"/>
    <s v="Leica_DM2000"/>
    <n v="60"/>
    <n v="256"/>
    <n v="0.89859999999999995"/>
    <n v="0.75760000000000005"/>
    <n v="0.7913"/>
    <n v="3.3699999999999952E-2"/>
  </r>
  <r>
    <s v="CELL_004362"/>
    <x v="13"/>
    <x v="0"/>
    <s v="Leukemia"/>
    <n v="13.25"/>
    <n v="73.5"/>
    <n v="0.52200000000000002"/>
    <n v="0.22"/>
    <n v="334.09090909090907"/>
    <n v="0.83"/>
    <n v="0.19800000000000001"/>
    <n v="0.82"/>
    <n v="1"/>
    <n v="0.85299999999999998"/>
    <n v="617"/>
    <n v="98"/>
    <n v="196"/>
    <n v="165"/>
    <n v="221"/>
    <n v="76.862745098039227"/>
    <n v="64.705882352941174"/>
    <n v="86.666666666666671"/>
    <n v="0.60299999999999998"/>
    <x v="1"/>
    <x v="0"/>
    <n v="9666"/>
    <n v="5.66"/>
    <n v="13.2"/>
    <n v="44.8"/>
    <n v="173557"/>
    <n v="99.7"/>
    <n v="31.7"/>
    <s v="CytoData"/>
    <s v="Giemsa"/>
    <s v="Leica_DM2000"/>
    <n v="100"/>
    <n v="360"/>
    <n v="0.61529999999999996"/>
    <n v="0.65169999999999995"/>
    <n v="0.64670000000000005"/>
    <n v="-4.9999999999998934E-3"/>
  </r>
  <r>
    <s v="CELL_002425"/>
    <x v="10"/>
    <x v="1"/>
    <s v="Normal_WBC"/>
    <n v="12.93"/>
    <n v="51.9"/>
    <n v="0.58499999999999996"/>
    <n v="0.66700000000000004"/>
    <n v="77.811094452773602"/>
    <n v="0.80800000000000005"/>
    <n v="0.52400000000000002"/>
    <n v="4.6399999999999997"/>
    <n v="1.5"/>
    <n v="0.81200000000000006"/>
    <n v="520"/>
    <n v="87"/>
    <n v="233"/>
    <n v="123"/>
    <n v="150"/>
    <n v="91.372549019607845"/>
    <n v="48.235294117647058"/>
    <n v="58.82352941176471"/>
    <n v="0.51900000000000002"/>
    <x v="2"/>
    <x v="0"/>
    <n v="10217"/>
    <n v="4.7"/>
    <n v="11"/>
    <n v="48.5"/>
    <n v="148863"/>
    <n v="92.1"/>
    <n v="30.9"/>
    <s v="CytoData"/>
    <s v="Wright"/>
    <s v="Zeiss_Axio"/>
    <n v="60"/>
    <n v="360"/>
    <n v="0"/>
    <n v="0.88139999999999996"/>
    <n v="0.9153"/>
    <n v="3.3900000000000041E-2"/>
  </r>
  <r>
    <s v="CELL_001263"/>
    <x v="5"/>
    <x v="1"/>
    <s v="Normal_WBC"/>
    <n v="8.85"/>
    <n v="80.099999999999994"/>
    <n v="0.8"/>
    <n v="0.13600000000000001"/>
    <n v="588.97058823529403"/>
    <n v="0.91800000000000004"/>
    <n v="0.26200000000000001"/>
    <n v="1.07"/>
    <n v="1.2"/>
    <n v="0.89300000000000002"/>
    <n v="210"/>
    <n v="71"/>
    <n v="212"/>
    <n v="162"/>
    <n v="190"/>
    <n v="83.137254901960787"/>
    <n v="63.529411764705877"/>
    <n v="74.509803921568633"/>
    <n v="0.74099999999999999"/>
    <x v="2"/>
    <x v="1"/>
    <n v="3849"/>
    <n v="6.06"/>
    <n v="12.3"/>
    <n v="39.200000000000003"/>
    <n v="240814"/>
    <n v="79.3"/>
    <n v="33.799999999999997"/>
    <s v="PBC_Dataset"/>
    <s v="Wright"/>
    <s v="Leica_DM2000"/>
    <n v="100"/>
    <n v="512"/>
    <n v="7.4000000000000003E-3"/>
    <n v="0.90329999999999999"/>
    <n v="0.85350000000000004"/>
    <n v="-4.9799999999999955E-2"/>
  </r>
  <r>
    <s v="CELL_001772"/>
    <x v="5"/>
    <x v="1"/>
    <s v="Normal_WBC"/>
    <n v="9.89"/>
    <n v="85.8"/>
    <n v="0.879"/>
    <n v="0.157"/>
    <n v="546.49681528662416"/>
    <n v="0.89"/>
    <n v="9.6000000000000002E-2"/>
    <n v="1.1200000000000001"/>
    <n v="1"/>
    <n v="0.89500000000000002"/>
    <n v="206"/>
    <n v="53"/>
    <n v="222"/>
    <n v="159"/>
    <n v="189"/>
    <n v="87.058823529411768"/>
    <n v="62.352941176470587"/>
    <n v="74.117647058823536"/>
    <n v="0.71"/>
    <x v="1"/>
    <x v="1"/>
    <n v="7961"/>
    <n v="4.1399999999999997"/>
    <n v="15"/>
    <n v="37.700000000000003"/>
    <n v="191697"/>
    <n v="84.6"/>
    <n v="29.9"/>
    <s v="PBC_Dataset"/>
    <s v="Giemsa"/>
    <s v="Olympus_BX51"/>
    <n v="100"/>
    <n v="360"/>
    <n v="7.4200000000000002E-2"/>
    <n v="0.90900000000000003"/>
    <n v="0.94210000000000005"/>
    <n v="3.3100000000000018E-2"/>
  </r>
  <r>
    <s v="CELL_003512"/>
    <x v="2"/>
    <x v="1"/>
    <s v="Normal_RBC"/>
    <n v="6.79"/>
    <n v="0"/>
    <n v="0"/>
    <n v="1"/>
    <n v="0"/>
    <n v="0.90500000000000003"/>
    <n v="0.23"/>
    <n v="0.53"/>
    <n v="1"/>
    <n v="0.90900000000000003"/>
    <n v="215"/>
    <n v="49"/>
    <n v="231"/>
    <n v="132"/>
    <n v="131"/>
    <n v="90.588235294117652"/>
    <n v="51.764705882352949"/>
    <n v="51.372549019607838"/>
    <n v="0.48499999999999999"/>
    <x v="1"/>
    <x v="0"/>
    <n v="8513"/>
    <n v="4.9800000000000004"/>
    <n v="15.7"/>
    <n v="41.6"/>
    <n v="302582"/>
    <n v="71.900000000000006"/>
    <n v="34.4"/>
    <s v="CytoData"/>
    <s v="Wright"/>
    <s v="Leica_DM2000"/>
    <n v="100"/>
    <n v="512"/>
    <n v="0.10050000000000001"/>
    <n v="0.82779999999999998"/>
    <n v="0.95479999999999998"/>
    <n v="0.127"/>
  </r>
  <r>
    <s v="CELL_000272"/>
    <x v="1"/>
    <x v="1"/>
    <s v="Normal_WBC"/>
    <n v="12.79"/>
    <n v="60.6"/>
    <n v="0.53400000000000003"/>
    <n v="0.56899999999999995"/>
    <n v="106.50263620386644"/>
    <n v="0.745"/>
    <n v="0.39900000000000002"/>
    <n v="3.32"/>
    <n v="2.8"/>
    <n v="0.80600000000000005"/>
    <n v="428"/>
    <n v="68"/>
    <n v="246"/>
    <n v="147"/>
    <n v="202"/>
    <n v="96.470588235294116"/>
    <n v="57.647058823529406"/>
    <n v="79.215686274509807"/>
    <n v="0.71"/>
    <x v="0"/>
    <x v="0"/>
    <n v="6965"/>
    <n v="3.45"/>
    <n v="12.9"/>
    <n v="50.2"/>
    <n v="186262"/>
    <n v="84.9"/>
    <n v="35"/>
    <s v="CytoData"/>
    <s v="Giemsa"/>
    <s v="Zeiss_Axio"/>
    <n v="100"/>
    <n v="360"/>
    <n v="7.2900000000000006E-2"/>
    <n v="0.81730000000000003"/>
    <n v="0.92010000000000003"/>
    <n v="0.1028"/>
  </r>
  <r>
    <s v="CELL_000245"/>
    <x v="1"/>
    <x v="1"/>
    <s v="Normal_WBC"/>
    <n v="12.32"/>
    <n v="60.4"/>
    <n v="0.49399999999999999"/>
    <n v="0.35799999999999998"/>
    <n v="168.71508379888269"/>
    <n v="0.82199999999999995"/>
    <n v="0.40600000000000003"/>
    <n v="2.64"/>
    <n v="3.1"/>
    <n v="0.77700000000000002"/>
    <n v="383"/>
    <n v="69"/>
    <n v="206"/>
    <n v="150"/>
    <n v="173"/>
    <n v="80.784313725490193"/>
    <n v="58.82352941176471"/>
    <n v="67.843137254901961"/>
    <n v="0.63400000000000001"/>
    <x v="0"/>
    <x v="1"/>
    <n v="7419"/>
    <n v="4.76"/>
    <n v="12.6"/>
    <n v="42.4"/>
    <n v="182495"/>
    <n v="84.8"/>
    <n v="33.700000000000003"/>
    <s v="PBC_Dataset"/>
    <s v="Wright"/>
    <s v="Leica_DM2000"/>
    <n v="100"/>
    <n v="360"/>
    <n v="0.14599999999999999"/>
    <n v="0.95789999999999997"/>
    <n v="1"/>
    <n v="4.2100000000000026E-2"/>
  </r>
  <r>
    <s v="CELL_005704"/>
    <x v="6"/>
    <x v="0"/>
    <s v="Artefact"/>
    <n v="7.94"/>
    <n v="94.5"/>
    <n v="0.71499999999999997"/>
    <n v="0.12"/>
    <n v="787.5"/>
    <n v="0.504"/>
    <n v="0.55000000000000004"/>
    <n v="0.71"/>
    <n v="1"/>
    <n v="0.51"/>
    <n v="213"/>
    <n v="61"/>
    <n v="183"/>
    <n v="129"/>
    <n v="197"/>
    <n v="71.764705882352942"/>
    <n v="50.588235294117645"/>
    <n v="77.254901960784323"/>
    <n v="0.70699999999999996"/>
    <x v="0"/>
    <x v="0"/>
    <n v="5011"/>
    <n v="2.96"/>
    <n v="13.7"/>
    <n v="42.6"/>
    <n v="308804"/>
    <n v="84"/>
    <n v="32.1"/>
    <s v="Raabin_WBC"/>
    <s v="Wright"/>
    <s v="Leica_DM2000"/>
    <n v="100"/>
    <n v="256"/>
    <n v="0.65649999999999997"/>
    <n v="0.75439999999999996"/>
    <n v="0.73299999999999998"/>
    <n v="-2.1399999999999975E-2"/>
  </r>
  <r>
    <s v="CELL_002033"/>
    <x v="4"/>
    <x v="1"/>
    <s v="Normal_WBC"/>
    <n v="16.91"/>
    <n v="70.400000000000006"/>
    <n v="0.41899999999999998"/>
    <n v="0.30199999999999999"/>
    <n v="233.11258278145698"/>
    <n v="0.81599999999999995"/>
    <n v="0.625"/>
    <n v="2.61"/>
    <n v="1.5"/>
    <n v="0.68899999999999995"/>
    <n v="577"/>
    <n v="81"/>
    <n v="218"/>
    <n v="154"/>
    <n v="156"/>
    <n v="85.490196078431367"/>
    <n v="60.392156862745097"/>
    <n v="61.176470588235297"/>
    <n v="0.58799999999999997"/>
    <x v="1"/>
    <x v="1"/>
    <n v="9813"/>
    <n v="6.87"/>
    <n v="14.1"/>
    <n v="45.3"/>
    <n v="333440"/>
    <n v="101.8"/>
    <n v="34.9"/>
    <s v="PBC_Dataset"/>
    <s v="May_Grunwald_Giemsa"/>
    <s v="Olympus_BX51"/>
    <n v="100"/>
    <n v="512"/>
    <n v="4.3900000000000002E-2"/>
    <n v="0.93979999999999997"/>
    <n v="0.83909999999999996"/>
    <n v="-0.10070000000000001"/>
  </r>
  <r>
    <s v="CELL_004650"/>
    <x v="16"/>
    <x v="0"/>
    <s v="Anemia"/>
    <n v="8.48"/>
    <n v="0"/>
    <n v="0"/>
    <n v="1"/>
    <n v="0"/>
    <n v="0.44400000000000001"/>
    <n v="0.72799999999999998"/>
    <n v="0.28999999999999998"/>
    <n v="1"/>
    <n v="0.879"/>
    <n v="234"/>
    <n v="51"/>
    <n v="231"/>
    <n v="110"/>
    <n v="128"/>
    <n v="90.588235294117652"/>
    <n v="43.137254901960787"/>
    <n v="50.196078431372548"/>
    <n v="0.51100000000000001"/>
    <x v="1"/>
    <x v="0"/>
    <n v="8828"/>
    <n v="4.7"/>
    <n v="10.7"/>
    <n v="35.1"/>
    <n v="302406"/>
    <n v="94.1"/>
    <n v="32.5"/>
    <s v="Raabin_WBC"/>
    <s v="Giemsa"/>
    <s v="Olympus_BX51"/>
    <n v="100"/>
    <n v="512"/>
    <n v="0.79520000000000002"/>
    <n v="0.67500000000000004"/>
    <n v="0.9425"/>
    <n v="0.26749999999999996"/>
  </r>
  <r>
    <s v="CELL_000814"/>
    <x v="1"/>
    <x v="1"/>
    <s v="Normal_WBC"/>
    <n v="12.45"/>
    <n v="55.7"/>
    <n v="0.46200000000000002"/>
    <n v="0.59199999999999997"/>
    <n v="94.087837837837853"/>
    <n v="0.75"/>
    <n v="0.41499999999999998"/>
    <n v="2.88"/>
    <n v="2.1"/>
    <n v="0.77400000000000002"/>
    <n v="347"/>
    <n v="80"/>
    <n v="200"/>
    <n v="152"/>
    <n v="169"/>
    <n v="78.431372549019613"/>
    <n v="59.607843137254903"/>
    <n v="66.274509803921561"/>
    <n v="0.65700000000000003"/>
    <x v="1"/>
    <x v="0"/>
    <n v="5208"/>
    <n v="4.05"/>
    <n v="11.5"/>
    <n v="39.200000000000003"/>
    <n v="147865"/>
    <n v="95.9"/>
    <n v="33.5"/>
    <s v="CytoData"/>
    <s v="Giemsa"/>
    <s v="Olympus_BX51"/>
    <n v="40"/>
    <n v="512"/>
    <n v="8.1199999999999994E-2"/>
    <n v="1"/>
    <n v="0.92220000000000002"/>
    <n v="-7.779999999999998E-2"/>
  </r>
  <r>
    <s v="CELL_003811"/>
    <x v="7"/>
    <x v="1"/>
    <s v="Normal_Platelet"/>
    <n v="3.38"/>
    <n v="0"/>
    <n v="0"/>
    <n v="1"/>
    <n v="0"/>
    <n v="0.76500000000000001"/>
    <n v="3.4000000000000002E-2"/>
    <n v="3.03"/>
    <n v="1"/>
    <n v="0.67300000000000004"/>
    <n v="25"/>
    <n v="20"/>
    <n v="199"/>
    <n v="155"/>
    <n v="169"/>
    <n v="78.039215686274517"/>
    <n v="60.784313725490193"/>
    <n v="66.274509803921561"/>
    <n v="0.629"/>
    <x v="1"/>
    <x v="1"/>
    <n v="7078"/>
    <n v="5.1100000000000003"/>
    <n v="13.8"/>
    <n v="45.2"/>
    <n v="177896"/>
    <n v="108.8"/>
    <n v="36.200000000000003"/>
    <s v="Raabin_WBC"/>
    <s v="Giemsa"/>
    <s v="Olympus_BX51"/>
    <n v="100"/>
    <n v="224"/>
    <n v="0.15970000000000001"/>
    <n v="0.92700000000000005"/>
    <n v="0.8952"/>
    <n v="-3.180000000000005E-2"/>
  </r>
  <r>
    <s v="CELL_004776"/>
    <x v="12"/>
    <x v="0"/>
    <s v="Anemia"/>
    <n v="3.62"/>
    <n v="0"/>
    <n v="0"/>
    <n v="1"/>
    <n v="0"/>
    <n v="0.51300000000000001"/>
    <n v="0.60799999999999998"/>
    <n v="0.81"/>
    <n v="1"/>
    <n v="0.78200000000000003"/>
    <n v="87"/>
    <n v="34"/>
    <n v="227"/>
    <n v="122"/>
    <n v="142"/>
    <n v="89.019607843137251"/>
    <n v="47.843137254901961"/>
    <n v="55.686274509803923"/>
    <n v="0.47599999999999998"/>
    <x v="1"/>
    <x v="1"/>
    <n v="5265"/>
    <n v="3.95"/>
    <n v="14.5"/>
    <n v="48.2"/>
    <n v="346133"/>
    <n v="94.9"/>
    <n v="32.799999999999997"/>
    <s v="Raabin_WBC"/>
    <s v="Wright"/>
    <s v="Zeiss_Axio"/>
    <n v="100"/>
    <n v="256"/>
    <n v="0.8498"/>
    <n v="0.76900000000000002"/>
    <n v="0.87580000000000002"/>
    <n v="0.10680000000000001"/>
  </r>
  <r>
    <s v="CELL_001805"/>
    <x v="5"/>
    <x v="1"/>
    <s v="Normal_WBC"/>
    <n v="9.4600000000000009"/>
    <n v="76.900000000000006"/>
    <n v="0.70399999999999996"/>
    <n v="0.219"/>
    <n v="351.14155251141557"/>
    <n v="0.89600000000000002"/>
    <n v="0.28899999999999998"/>
    <n v="1.02"/>
    <n v="1.1000000000000001"/>
    <n v="0.91100000000000003"/>
    <n v="293"/>
    <n v="60"/>
    <n v="184"/>
    <n v="159"/>
    <n v="196"/>
    <n v="72.156862745098039"/>
    <n v="62.352941176470587"/>
    <n v="76.862745098039227"/>
    <n v="0.70399999999999996"/>
    <x v="1"/>
    <x v="1"/>
    <n v="7285"/>
    <n v="3.72"/>
    <n v="14.4"/>
    <n v="37.5"/>
    <n v="182047"/>
    <n v="92"/>
    <n v="31.9"/>
    <s v="CytoData"/>
    <s v="Giemsa"/>
    <s v="Olympus_BX51"/>
    <n v="60"/>
    <n v="224"/>
    <n v="6.5799999999999997E-2"/>
    <n v="0.79349999999999998"/>
    <n v="0.90739999999999998"/>
    <n v="0.1139"/>
  </r>
  <r>
    <s v="CELL_004347"/>
    <x v="13"/>
    <x v="0"/>
    <s v="Leukemia"/>
    <n v="10.130000000000001"/>
    <n v="83.9"/>
    <n v="0.47099999999999997"/>
    <n v="0.11"/>
    <n v="762.72727272727275"/>
    <n v="0.82299999999999995"/>
    <n v="0.25600000000000001"/>
    <n v="0.83"/>
    <n v="1.1000000000000001"/>
    <n v="0.91300000000000003"/>
    <n v="508"/>
    <n v="102"/>
    <n v="195"/>
    <n v="133"/>
    <n v="188"/>
    <n v="76.470588235294116"/>
    <n v="52.156862745098046"/>
    <n v="73.725490196078439"/>
    <n v="0.74199999999999999"/>
    <x v="1"/>
    <x v="0"/>
    <n v="3578"/>
    <n v="4.8899999999999997"/>
    <n v="12.8"/>
    <n v="32.4"/>
    <n v="336067"/>
    <n v="96.7"/>
    <n v="32.299999999999997"/>
    <s v="CytoData"/>
    <s v="Giemsa"/>
    <s v="Leica_DM2000"/>
    <n v="100"/>
    <n v="256"/>
    <n v="0.70799999999999996"/>
    <n v="0.78080000000000005"/>
    <n v="0.85509999999999997"/>
    <n v="7.4299999999999922E-2"/>
  </r>
  <r>
    <s v="CELL_002462"/>
    <x v="10"/>
    <x v="1"/>
    <s v="Normal_WBC"/>
    <n v="13.22"/>
    <n v="51.7"/>
    <n v="0.57599999999999996"/>
    <n v="0.50700000000000001"/>
    <n v="101.97238658777121"/>
    <n v="0.83799999999999997"/>
    <n v="0.48199999999999998"/>
    <n v="4.41"/>
    <n v="2"/>
    <n v="0.84099999999999997"/>
    <n v="478"/>
    <n v="73"/>
    <n v="215"/>
    <n v="170"/>
    <n v="138"/>
    <n v="84.313725490196077"/>
    <n v="66.666666666666657"/>
    <n v="54.117647058823529"/>
    <n v="0.64"/>
    <x v="1"/>
    <x v="1"/>
    <n v="11563"/>
    <n v="5.27"/>
    <n v="14.4"/>
    <n v="50.5"/>
    <n v="161099"/>
    <n v="84.4"/>
    <n v="33.200000000000003"/>
    <s v="PBC_Dataset"/>
    <s v="Giemsa"/>
    <s v="Leica_DM2000"/>
    <n v="100"/>
    <n v="512"/>
    <n v="2.5000000000000001E-2"/>
    <n v="0.89559999999999995"/>
    <n v="0.8649"/>
    <n v="-3.069999999999995E-2"/>
  </r>
  <r>
    <s v="CELL_000546"/>
    <x v="1"/>
    <x v="1"/>
    <s v="Normal_WBC"/>
    <n v="11.68"/>
    <n v="52.3"/>
    <n v="0.53700000000000003"/>
    <n v="0.41699999999999998"/>
    <n v="125.41966426858514"/>
    <n v="0.77200000000000002"/>
    <n v="0.38100000000000001"/>
    <n v="2.75"/>
    <n v="3.9"/>
    <n v="0.80100000000000005"/>
    <n v="377"/>
    <n v="69"/>
    <n v="213"/>
    <n v="161"/>
    <n v="191"/>
    <n v="83.529411764705884"/>
    <n v="63.13725490196078"/>
    <n v="74.901960784313729"/>
    <n v="0.71299999999999997"/>
    <x v="2"/>
    <x v="0"/>
    <n v="10262"/>
    <n v="4.96"/>
    <n v="15.1"/>
    <n v="38.4"/>
    <n v="130253"/>
    <n v="102.7"/>
    <n v="32"/>
    <s v="PBC_Dataset"/>
    <s v="Wright"/>
    <s v="Zeiss_Axio"/>
    <n v="100"/>
    <n v="512"/>
    <n v="5.0500000000000003E-2"/>
    <n v="0.83819999999999995"/>
    <n v="0.95179999999999998"/>
    <n v="0.11360000000000003"/>
  </r>
  <r>
    <s v="CELL_003242"/>
    <x v="2"/>
    <x v="1"/>
    <s v="Normal_RBC"/>
    <n v="8.7899999999999991"/>
    <n v="0"/>
    <n v="0"/>
    <n v="1"/>
    <n v="0"/>
    <n v="0.93200000000000005"/>
    <n v="0.22800000000000001"/>
    <n v="0.4"/>
    <n v="1"/>
    <n v="0.93500000000000005"/>
    <n v="162"/>
    <n v="46"/>
    <n v="233"/>
    <n v="134"/>
    <n v="121"/>
    <n v="91.372549019607845"/>
    <n v="52.549019607843142"/>
    <n v="47.450980392156858"/>
    <n v="0.48599999999999999"/>
    <x v="2"/>
    <x v="0"/>
    <n v="9090"/>
    <n v="5.62"/>
    <n v="14.9"/>
    <n v="40.700000000000003"/>
    <n v="224769"/>
    <n v="80.8"/>
    <n v="32.4"/>
    <s v="PBC_Dataset"/>
    <s v="Giemsa"/>
    <s v="Leica_DM2000"/>
    <n v="60"/>
    <n v="360"/>
    <n v="2.5399999999999999E-2"/>
    <n v="0.93869999999999998"/>
    <n v="0.80459999999999998"/>
    <n v="-0.1341"/>
  </r>
  <r>
    <s v="CELL_000739"/>
    <x v="1"/>
    <x v="1"/>
    <s v="Normal_WBC"/>
    <n v="11.29"/>
    <n v="46.2"/>
    <n v="0.67100000000000004"/>
    <n v="0.48399999999999999"/>
    <n v="95.454545454545467"/>
    <n v="0.82799999999999996"/>
    <n v="0.45700000000000002"/>
    <n v="3.12"/>
    <n v="3.6"/>
    <n v="0.89400000000000002"/>
    <n v="428"/>
    <n v="76"/>
    <n v="223"/>
    <n v="169"/>
    <n v="183"/>
    <n v="87.450980392156865"/>
    <n v="66.274509803921561"/>
    <n v="71.764705882352942"/>
    <n v="0.64800000000000002"/>
    <x v="0"/>
    <x v="0"/>
    <n v="8944"/>
    <n v="4.78"/>
    <n v="16.3"/>
    <n v="44.5"/>
    <n v="280265"/>
    <n v="89.5"/>
    <n v="32.799999999999997"/>
    <s v="Raabin_WBC"/>
    <s v="May_Grunwald_Giemsa"/>
    <s v="Zeiss_Axio"/>
    <n v="100"/>
    <n v="224"/>
    <n v="6.6400000000000001E-2"/>
    <n v="0.93640000000000001"/>
    <n v="0.89459999999999995"/>
    <n v="-4.1800000000000059E-2"/>
  </r>
  <r>
    <s v="CELL_000311"/>
    <x v="1"/>
    <x v="1"/>
    <s v="Normal_WBC"/>
    <n v="10.210000000000001"/>
    <n v="53"/>
    <n v="0.54200000000000004"/>
    <n v="0.41199999999999998"/>
    <n v="128.64077669902915"/>
    <n v="0.82099999999999995"/>
    <n v="0.45400000000000001"/>
    <n v="3.16"/>
    <n v="3.6"/>
    <n v="0.71199999999999997"/>
    <n v="398"/>
    <n v="80"/>
    <n v="203"/>
    <n v="148"/>
    <n v="219"/>
    <n v="79.607843137254903"/>
    <n v="58.039215686274517"/>
    <n v="85.882352941176464"/>
    <n v="0.77700000000000002"/>
    <x v="1"/>
    <x v="0"/>
    <n v="8168"/>
    <n v="4.93"/>
    <n v="14.6"/>
    <n v="44.1"/>
    <n v="175784"/>
    <n v="90.9"/>
    <n v="34.9"/>
    <s v="Raabin_WBC"/>
    <s v="Giemsa"/>
    <s v="Olympus_BX51"/>
    <n v="100"/>
    <n v="224"/>
    <n v="3.7400000000000003E-2"/>
    <n v="1"/>
    <n v="0.84740000000000004"/>
    <n v="-0.15259999999999996"/>
  </r>
  <r>
    <s v="CELL_003522"/>
    <x v="2"/>
    <x v="1"/>
    <s v="Normal_RBC"/>
    <n v="6.93"/>
    <n v="0"/>
    <n v="0"/>
    <n v="1"/>
    <n v="0"/>
    <n v="0.90800000000000003"/>
    <n v="0.16800000000000001"/>
    <n v="0.42"/>
    <n v="1"/>
    <n v="0.95299999999999996"/>
    <n v="175"/>
    <n v="48"/>
    <n v="223"/>
    <n v="135"/>
    <n v="131"/>
    <n v="87.450980392156865"/>
    <n v="52.941176470588239"/>
    <n v="51.372549019607838"/>
    <n v="0.51400000000000001"/>
    <x v="0"/>
    <x v="1"/>
    <n v="5093"/>
    <n v="5.43"/>
    <n v="12.2"/>
    <n v="42.9"/>
    <n v="326451"/>
    <n v="84.2"/>
    <n v="36.299999999999997"/>
    <s v="CytoData"/>
    <s v="Giemsa"/>
    <s v="Leica_DM2000"/>
    <n v="40"/>
    <n v="360"/>
    <n v="0.14580000000000001"/>
    <n v="0.92359999999999998"/>
    <n v="0.90700000000000003"/>
    <n v="-1.6599999999999948E-2"/>
  </r>
  <r>
    <s v="CELL_001132"/>
    <x v="5"/>
    <x v="1"/>
    <s v="Normal_WBC"/>
    <n v="9.77"/>
    <n v="72.7"/>
    <n v="0.82699999999999996"/>
    <n v="0.20399999999999999"/>
    <n v="356.3725490196079"/>
    <n v="0.80200000000000005"/>
    <n v="0.115"/>
    <n v="0.84"/>
    <n v="1"/>
    <n v="0.96899999999999997"/>
    <n v="275"/>
    <n v="61"/>
    <n v="215"/>
    <n v="167"/>
    <n v="194"/>
    <n v="84.313725490196077"/>
    <n v="65.490196078431367"/>
    <n v="76.078431372549019"/>
    <n v="0.67800000000000005"/>
    <x v="1"/>
    <x v="0"/>
    <n v="8247"/>
    <n v="4.7"/>
    <n v="13.4"/>
    <n v="39.5"/>
    <n v="337794"/>
    <n v="84.9"/>
    <n v="35.700000000000003"/>
    <s v="PBC_Dataset"/>
    <s v="Giemsa"/>
    <s v="Leica_DM2000"/>
    <n v="60"/>
    <n v="256"/>
    <n v="0.153"/>
    <n v="0.83209999999999995"/>
    <n v="0.89129999999999998"/>
    <n v="5.920000000000003E-2"/>
  </r>
  <r>
    <s v="CELL_005787"/>
    <x v="6"/>
    <x v="0"/>
    <s v="Artefact"/>
    <n v="10.25"/>
    <n v="89.6"/>
    <n v="0.83799999999999997"/>
    <n v="9.1999999999999998E-2"/>
    <n v="973.91304347826087"/>
    <n v="0.41899999999999998"/>
    <n v="0.69599999999999995"/>
    <n v="1.1599999999999999"/>
    <n v="1"/>
    <n v="0.56799999999999995"/>
    <n v="431"/>
    <n v="51"/>
    <n v="181"/>
    <n v="90"/>
    <n v="144"/>
    <n v="70.980392156862749"/>
    <n v="35.294117647058826"/>
    <n v="56.470588235294116"/>
    <n v="0.86499999999999999"/>
    <x v="0"/>
    <x v="0"/>
    <n v="7551"/>
    <n v="6.2"/>
    <n v="14"/>
    <n v="41.2"/>
    <n v="351380"/>
    <n v="94.2"/>
    <n v="30.9"/>
    <s v="PBC_Dataset"/>
    <s v="Giemsa"/>
    <s v="Olympus_BX51"/>
    <n v="100"/>
    <n v="512"/>
    <n v="0.80200000000000005"/>
    <n v="0.6623"/>
    <n v="0.93200000000000005"/>
    <n v="0.26970000000000005"/>
  </r>
  <r>
    <s v="CELL_004112"/>
    <x v="8"/>
    <x v="0"/>
    <s v="Leukemia"/>
    <n v="18.46"/>
    <n v="93.3"/>
    <n v="0.36199999999999999"/>
    <n v="0.16300000000000001"/>
    <n v="572.39263803680979"/>
    <n v="0.83699999999999997"/>
    <n v="0.20699999999999999"/>
    <n v="0.96"/>
    <n v="1"/>
    <n v="0.78700000000000003"/>
    <n v="644"/>
    <n v="97"/>
    <n v="224"/>
    <n v="136"/>
    <n v="194"/>
    <n v="87.843137254901961"/>
    <n v="53.333333333333336"/>
    <n v="76.078431372549019"/>
    <n v="0.65200000000000002"/>
    <x v="1"/>
    <x v="0"/>
    <n v="5542"/>
    <n v="6.09"/>
    <n v="16.7"/>
    <n v="35"/>
    <n v="238263"/>
    <n v="74.599999999999994"/>
    <n v="33"/>
    <s v="Raabin_WBC"/>
    <s v="Giemsa"/>
    <s v="Olympus_BX51"/>
    <n v="40"/>
    <n v="256"/>
    <n v="0.89910000000000001"/>
    <n v="0.65469999999999995"/>
    <n v="0.74950000000000006"/>
    <n v="9.4800000000000106E-2"/>
  </r>
  <r>
    <s v="CELL_002770"/>
    <x v="9"/>
    <x v="1"/>
    <s v="Normal_WBC"/>
    <n v="11.31"/>
    <n v="62.9"/>
    <n v="0.77700000000000002"/>
    <n v="0.42499999999999999"/>
    <n v="148"/>
    <n v="0.76900000000000002"/>
    <n v="0.27300000000000002"/>
    <n v="4.03"/>
    <n v="1.8"/>
    <n v="0.78600000000000003"/>
    <n v="398"/>
    <n v="47"/>
    <n v="186"/>
    <n v="155"/>
    <n v="231"/>
    <n v="72.941176470588232"/>
    <n v="60.784313725490193"/>
    <n v="90.588235294117652"/>
    <n v="0.85099999999999998"/>
    <x v="0"/>
    <x v="1"/>
    <n v="5696"/>
    <n v="4.59"/>
    <n v="13.5"/>
    <n v="47.1"/>
    <n v="190602"/>
    <n v="99.3"/>
    <n v="31.8"/>
    <s v="PBC_Dataset"/>
    <s v="Wright"/>
    <s v="Leica_DM2000"/>
    <n v="60"/>
    <n v="360"/>
    <n v="7.46E-2"/>
    <n v="0.84019999999999995"/>
    <n v="0.90390000000000004"/>
    <n v="6.370000000000009E-2"/>
  </r>
  <r>
    <s v="CELL_000921"/>
    <x v="1"/>
    <x v="1"/>
    <s v="Normal_WBC"/>
    <n v="12.66"/>
    <n v="48.1"/>
    <n v="0.56100000000000005"/>
    <n v="0.52400000000000002"/>
    <n v="91.793893129770993"/>
    <n v="0.80300000000000005"/>
    <n v="0.40699999999999997"/>
    <n v="2.19"/>
    <n v="3"/>
    <n v="0.92300000000000004"/>
    <n v="390"/>
    <n v="82"/>
    <n v="200"/>
    <n v="155"/>
    <n v="192"/>
    <n v="78.431372549019613"/>
    <n v="60.784313725490193"/>
    <n v="75.294117647058826"/>
    <n v="0.65700000000000003"/>
    <x v="0"/>
    <x v="0"/>
    <n v="7953"/>
    <n v="5.16"/>
    <n v="14.7"/>
    <n v="35.299999999999997"/>
    <n v="246967"/>
    <n v="89.9"/>
    <n v="34"/>
    <s v="CytoData"/>
    <s v="May_Grunwald_Giemsa"/>
    <s v="Olympus_BX51"/>
    <n v="60"/>
    <n v="256"/>
    <n v="6.1100000000000002E-2"/>
    <n v="0.99819999999999998"/>
    <n v="0.92949999999999999"/>
    <n v="-6.8699999999999983E-2"/>
  </r>
  <r>
    <s v="CELL_003588"/>
    <x v="2"/>
    <x v="1"/>
    <s v="Normal_RBC"/>
    <n v="7.73"/>
    <n v="0"/>
    <n v="0"/>
    <n v="1"/>
    <n v="0"/>
    <n v="0.89700000000000002"/>
    <n v="0.13100000000000001"/>
    <n v="0.74"/>
    <n v="1"/>
    <n v="0.93600000000000005"/>
    <n v="188"/>
    <n v="55"/>
    <n v="214"/>
    <n v="139"/>
    <n v="133"/>
    <n v="83.921568627450981"/>
    <n v="54.509803921568626"/>
    <n v="52.156862745098046"/>
    <n v="0.64200000000000002"/>
    <x v="1"/>
    <x v="0"/>
    <n v="9859"/>
    <n v="5.21"/>
    <n v="15.4"/>
    <n v="43.7"/>
    <n v="321769"/>
    <n v="93.2"/>
    <n v="32.799999999999997"/>
    <s v="Raabin_WBC"/>
    <s v="Giemsa"/>
    <s v="Olympus_BX51"/>
    <n v="40"/>
    <n v="224"/>
    <n v="1.46E-2"/>
    <n v="0.96830000000000005"/>
    <n v="0.98070000000000002"/>
    <n v="1.2399999999999967E-2"/>
  </r>
  <r>
    <s v="CELL_003960"/>
    <x v="7"/>
    <x v="1"/>
    <s v="Normal_Platelet"/>
    <n v="2.89"/>
    <n v="0"/>
    <n v="0"/>
    <n v="1"/>
    <n v="0"/>
    <n v="0.58699999999999997"/>
    <n v="0.55900000000000005"/>
    <n v="2.75"/>
    <n v="1"/>
    <n v="0.77700000000000002"/>
    <n v="17"/>
    <n v="20"/>
    <n v="220"/>
    <n v="154"/>
    <n v="139"/>
    <n v="86.274509803921575"/>
    <n v="60.392156862745097"/>
    <n v="54.509803921568626"/>
    <n v="0.56399999999999995"/>
    <x v="1"/>
    <x v="1"/>
    <n v="4195"/>
    <n v="4.54"/>
    <n v="13.2"/>
    <n v="32.200000000000003"/>
    <n v="139768"/>
    <n v="72.7"/>
    <n v="34.200000000000003"/>
    <s v="Raabin_WBC"/>
    <s v="May_Grunwald_Giemsa"/>
    <s v="Leica_DM2000"/>
    <n v="40"/>
    <n v="360"/>
    <n v="3.8600000000000002E-2"/>
    <n v="0.94310000000000005"/>
    <n v="0.98319999999999996"/>
    <n v="4.0099999999999913E-2"/>
  </r>
  <r>
    <s v="CELL_000039"/>
    <x v="1"/>
    <x v="1"/>
    <s v="Normal_WBC"/>
    <n v="13.07"/>
    <n v="58.2"/>
    <n v="0.46800000000000003"/>
    <n v="0.42099999999999999"/>
    <n v="138.24228028503563"/>
    <n v="0.78"/>
    <n v="0.377"/>
    <n v="3.57"/>
    <n v="2.2999999999999998"/>
    <n v="0.83699999999999997"/>
    <n v="405"/>
    <n v="65"/>
    <n v="198"/>
    <n v="156"/>
    <n v="130"/>
    <n v="77.64705882352942"/>
    <n v="61.176470588235297"/>
    <n v="50.980392156862742"/>
    <n v="0.60099999999999998"/>
    <x v="2"/>
    <x v="1"/>
    <n v="4810"/>
    <n v="4.49"/>
    <n v="14.1"/>
    <n v="49.4"/>
    <n v="258126"/>
    <n v="81.900000000000006"/>
    <n v="32.700000000000003"/>
    <s v="Raabin_WBC"/>
    <s v="Wright"/>
    <s v="Olympus_BX51"/>
    <n v="100"/>
    <n v="512"/>
    <n v="8.3400000000000002E-2"/>
    <n v="0.91520000000000001"/>
    <n v="0.98319999999999996"/>
    <n v="6.7999999999999949E-2"/>
  </r>
  <r>
    <s v="CELL_004460"/>
    <x v="13"/>
    <x v="0"/>
    <s v="Leukemia"/>
    <n v="13.31"/>
    <n v="79.8"/>
    <n v="0.307"/>
    <n v="0.22800000000000001"/>
    <n v="350"/>
    <n v="0.83399999999999996"/>
    <n v="0.26300000000000001"/>
    <n v="1.26"/>
    <n v="1"/>
    <n v="0.90400000000000003"/>
    <n v="572"/>
    <n v="66"/>
    <n v="202"/>
    <n v="136"/>
    <n v="193"/>
    <n v="79.215686274509807"/>
    <n v="53.333333333333336"/>
    <n v="75.686274509803923"/>
    <n v="0.61299999999999999"/>
    <x v="2"/>
    <x v="1"/>
    <n v="4871"/>
    <n v="4.83"/>
    <n v="16.8"/>
    <n v="54.3"/>
    <n v="326116"/>
    <n v="79.7"/>
    <n v="32.1"/>
    <s v="CytoData"/>
    <s v="Giemsa"/>
    <s v="Leica_DM2000"/>
    <n v="40"/>
    <n v="224"/>
    <n v="0.78110000000000002"/>
    <n v="0.65759999999999996"/>
    <n v="0.70579999999999998"/>
    <n v="4.8200000000000021E-2"/>
  </r>
  <r>
    <s v="CELL_004279"/>
    <x v="8"/>
    <x v="0"/>
    <s v="Leukemia"/>
    <n v="17.510000000000002"/>
    <n v="84.7"/>
    <n v="0.55200000000000005"/>
    <n v="8.2000000000000003E-2"/>
    <n v="1032.9268292682927"/>
    <n v="0.84299999999999997"/>
    <n v="0.129"/>
    <n v="1.24"/>
    <n v="1.1000000000000001"/>
    <n v="0.90100000000000002"/>
    <n v="739"/>
    <n v="80"/>
    <n v="205"/>
    <n v="182"/>
    <n v="175"/>
    <n v="80.392156862745097"/>
    <n v="71.372549019607845"/>
    <n v="68.627450980392155"/>
    <n v="0.76400000000000001"/>
    <x v="1"/>
    <x v="0"/>
    <n v="8815"/>
    <n v="4.34"/>
    <n v="11.6"/>
    <n v="35.299999999999997"/>
    <n v="179091"/>
    <n v="86.2"/>
    <n v="34.9"/>
    <s v="PBC_Dataset"/>
    <s v="Wright"/>
    <s v="Olympus_BX51"/>
    <n v="100"/>
    <n v="512"/>
    <n v="0.73850000000000005"/>
    <n v="0.8518"/>
    <n v="0.83850000000000002"/>
    <n v="-1.3299999999999979E-2"/>
  </r>
  <r>
    <s v="CELL_002984"/>
    <x v="2"/>
    <x v="1"/>
    <s v="Normal_RBC"/>
    <n v="7"/>
    <n v="0"/>
    <n v="0"/>
    <n v="1"/>
    <n v="0"/>
    <n v="0.84399999999999997"/>
    <n v="0.152"/>
    <n v="0.39"/>
    <n v="1"/>
    <n v="0.98299999999999998"/>
    <n v="175"/>
    <n v="46"/>
    <n v="222"/>
    <n v="145"/>
    <n v="127"/>
    <n v="87.058823529411768"/>
    <n v="56.862745098039213"/>
    <n v="49.803921568627452"/>
    <n v="0.52300000000000002"/>
    <x v="1"/>
    <x v="1"/>
    <n v="7940"/>
    <n v="5.93"/>
    <n v="13.3"/>
    <n v="46.1"/>
    <n v="194042"/>
    <n v="88.4"/>
    <n v="34.4"/>
    <s v="PBC_Dataset"/>
    <s v="Giemsa"/>
    <s v="Olympus_BX51"/>
    <n v="100"/>
    <n v="360"/>
    <n v="6.7599999999999993E-2"/>
    <n v="0.92610000000000003"/>
    <n v="0.86799999999999999"/>
    <n v="-5.8100000000000041E-2"/>
  </r>
  <r>
    <s v="CELL_005866"/>
    <x v="18"/>
    <x v="0"/>
    <s v="Artefact"/>
    <n v="4.9000000000000004"/>
    <n v="25.7"/>
    <n v="0.32200000000000001"/>
    <n v="0.88"/>
    <n v="29.204545454545453"/>
    <n v="0.26300000000000001"/>
    <n v="0.50600000000000001"/>
    <n v="2.62"/>
    <n v="2.2000000000000002"/>
    <n v="0.67200000000000004"/>
    <n v="353"/>
    <n v="64"/>
    <n v="211"/>
    <n v="187"/>
    <n v="190"/>
    <n v="82.745098039215677"/>
    <n v="73.333333333333329"/>
    <n v="74.509803921568633"/>
    <n v="0.73699999999999999"/>
    <x v="1"/>
    <x v="0"/>
    <n v="6475"/>
    <n v="4.62"/>
    <n v="14.2"/>
    <n v="42.4"/>
    <n v="367753"/>
    <n v="71.7"/>
    <n v="33.9"/>
    <s v="Raabin_WBC"/>
    <s v="Giemsa"/>
    <s v="Leica_DM2000"/>
    <n v="100"/>
    <n v="512"/>
    <n v="0.8246"/>
    <n v="0.68369999999999997"/>
    <n v="0.71819999999999995"/>
    <n v="3.4499999999999975E-2"/>
  </r>
  <r>
    <s v="CELL_002668"/>
    <x v="9"/>
    <x v="1"/>
    <s v="Normal_WBC"/>
    <n v="12.31"/>
    <n v="63.8"/>
    <n v="0.73599999999999999"/>
    <n v="0.247"/>
    <n v="258.29959514170042"/>
    <n v="0.70299999999999996"/>
    <n v="0.372"/>
    <n v="4.46"/>
    <n v="1.7"/>
    <n v="0.71699999999999997"/>
    <n v="459"/>
    <n v="57"/>
    <n v="182"/>
    <n v="129"/>
    <n v="187"/>
    <n v="71.372549019607845"/>
    <n v="50.588235294117645"/>
    <n v="73.333333333333329"/>
    <n v="0.77900000000000003"/>
    <x v="1"/>
    <x v="0"/>
    <n v="9057"/>
    <n v="4.5999999999999996"/>
    <n v="12.5"/>
    <n v="45.6"/>
    <n v="320346"/>
    <n v="107.2"/>
    <n v="34.299999999999997"/>
    <s v="Raabin_WBC"/>
    <s v="Wright"/>
    <s v="Leica_DM2000"/>
    <n v="60"/>
    <n v="224"/>
    <n v="0.1714"/>
    <n v="0.83189999999999997"/>
    <n v="0.97340000000000004"/>
    <n v="0.14150000000000007"/>
  </r>
  <r>
    <s v="CELL_003224"/>
    <x v="2"/>
    <x v="1"/>
    <s v="Normal_RBC"/>
    <n v="8.16"/>
    <n v="0"/>
    <n v="0"/>
    <n v="1"/>
    <n v="0"/>
    <n v="0.89400000000000002"/>
    <n v="0.22700000000000001"/>
    <n v="0.66"/>
    <n v="1"/>
    <n v="0.93300000000000005"/>
    <n v="193"/>
    <n v="46"/>
    <n v="216"/>
    <n v="126"/>
    <n v="138"/>
    <n v="84.705882352941174"/>
    <n v="49.411764705882355"/>
    <n v="54.117647058823529"/>
    <n v="0.55300000000000005"/>
    <x v="0"/>
    <x v="1"/>
    <n v="9671"/>
    <n v="4.6399999999999997"/>
    <n v="9.6"/>
    <n v="37.4"/>
    <n v="294494"/>
    <n v="96.6"/>
    <n v="34.1"/>
    <s v="Raabin_WBC"/>
    <s v="Giemsa"/>
    <s v="Zeiss_Axio"/>
    <n v="100"/>
    <n v="512"/>
    <n v="2.7699999999999999E-2"/>
    <n v="0.85199999999999998"/>
    <n v="0.98599999999999999"/>
    <n v="0.13400000000000001"/>
  </r>
  <r>
    <s v="CELL_001183"/>
    <x v="5"/>
    <x v="1"/>
    <s v="Normal_WBC"/>
    <n v="9.91"/>
    <n v="77.5"/>
    <n v="0.75700000000000001"/>
    <n v="0.17"/>
    <n v="455.88235294117646"/>
    <n v="0.84399999999999997"/>
    <n v="0.29899999999999999"/>
    <n v="1.1399999999999999"/>
    <n v="1"/>
    <n v="0.91100000000000003"/>
    <n v="288"/>
    <n v="52"/>
    <n v="183"/>
    <n v="171"/>
    <n v="206"/>
    <n v="71.764705882352942"/>
    <n v="67.058823529411754"/>
    <n v="80.784313725490193"/>
    <n v="0.74299999999999999"/>
    <x v="1"/>
    <x v="0"/>
    <n v="9297"/>
    <n v="4.07"/>
    <n v="15.2"/>
    <n v="43.2"/>
    <n v="246012"/>
    <n v="81.2"/>
    <n v="33.6"/>
    <s v="PBC_Dataset"/>
    <s v="Wright"/>
    <s v="Leica_DM2000"/>
    <n v="100"/>
    <n v="256"/>
    <n v="1.2200000000000001E-2"/>
    <n v="0.96350000000000002"/>
    <n v="0.97070000000000001"/>
    <n v="7.1999999999999842E-3"/>
  </r>
  <r>
    <s v="CELL_000615"/>
    <x v="1"/>
    <x v="1"/>
    <s v="Normal_WBC"/>
    <n v="10.55"/>
    <n v="51.7"/>
    <n v="0.49399999999999999"/>
    <n v="0.48199999999999998"/>
    <n v="107.26141078838175"/>
    <n v="0.755"/>
    <n v="0.25600000000000001"/>
    <n v="3.65"/>
    <n v="2.4"/>
    <n v="0.76600000000000001"/>
    <n v="338"/>
    <n v="73"/>
    <n v="212"/>
    <n v="188"/>
    <n v="198"/>
    <n v="83.137254901960787"/>
    <n v="73.725490196078439"/>
    <n v="77.64705882352942"/>
    <n v="0.751"/>
    <x v="1"/>
    <x v="0"/>
    <n v="7721"/>
    <n v="4.49"/>
    <n v="16"/>
    <n v="34"/>
    <n v="268458"/>
    <n v="91.3"/>
    <n v="34.200000000000003"/>
    <s v="CytoData"/>
    <s v="Giemsa"/>
    <s v="Leica_DM2000"/>
    <n v="100"/>
    <n v="360"/>
    <n v="6.1600000000000002E-2"/>
    <n v="0.84760000000000002"/>
    <n v="0.96160000000000001"/>
    <n v="0.11399999999999999"/>
  </r>
  <r>
    <s v="CELL_005771"/>
    <x v="6"/>
    <x v="0"/>
    <s v="Artefact"/>
    <n v="10.54"/>
    <n v="78.8"/>
    <n v="0.72499999999999998"/>
    <n v="0.14899999999999999"/>
    <n v="528.85906040268458"/>
    <n v="0.35799999999999998"/>
    <n v="0.72799999999999998"/>
    <n v="1.26"/>
    <n v="1.1000000000000001"/>
    <n v="0.39900000000000002"/>
    <n v="391"/>
    <n v="126"/>
    <n v="191"/>
    <n v="173"/>
    <n v="231"/>
    <n v="74.901960784313729"/>
    <n v="67.843137254901961"/>
    <n v="90.588235294117652"/>
    <n v="0.74399999999999999"/>
    <x v="1"/>
    <x v="1"/>
    <n v="10778"/>
    <n v="3.24"/>
    <n v="13.2"/>
    <n v="38.799999999999997"/>
    <n v="299799"/>
    <n v="89.3"/>
    <n v="32.5"/>
    <s v="Raabin_WBC"/>
    <s v="Wright"/>
    <s v="Leica_DM2000"/>
    <n v="60"/>
    <n v="224"/>
    <n v="0.63600000000000001"/>
    <n v="0.83179999999999998"/>
    <n v="0.90080000000000005"/>
    <n v="6.9000000000000061E-2"/>
  </r>
  <r>
    <s v="CELL_001467"/>
    <x v="5"/>
    <x v="1"/>
    <s v="Normal_WBC"/>
    <n v="9.32"/>
    <n v="80.599999999999994"/>
    <n v="0.82399999999999995"/>
    <n v="0.23300000000000001"/>
    <n v="345.92274678111585"/>
    <n v="0.89900000000000002"/>
    <n v="0.23499999999999999"/>
    <n v="1.1000000000000001"/>
    <n v="1.1000000000000001"/>
    <n v="0.89900000000000002"/>
    <n v="280"/>
    <n v="68"/>
    <n v="203"/>
    <n v="154"/>
    <n v="202"/>
    <n v="79.607843137254903"/>
    <n v="60.392156862745097"/>
    <n v="79.215686274509807"/>
    <n v="0.73399999999999999"/>
    <x v="2"/>
    <x v="1"/>
    <n v="5152"/>
    <n v="5.03"/>
    <n v="15.5"/>
    <n v="30.9"/>
    <n v="347353"/>
    <n v="65.400000000000006"/>
    <n v="34.799999999999997"/>
    <s v="CytoData"/>
    <s v="May_Grunwald_Giemsa"/>
    <s v="Olympus_BX51"/>
    <n v="100"/>
    <n v="224"/>
    <n v="0.14480000000000001"/>
    <n v="0.89410000000000001"/>
    <n v="0.96130000000000004"/>
    <n v="6.7200000000000037E-2"/>
  </r>
  <r>
    <s v="CELL_004498"/>
    <x v="16"/>
    <x v="0"/>
    <s v="Anemia"/>
    <n v="6.3"/>
    <n v="0"/>
    <n v="0"/>
    <n v="1"/>
    <n v="0"/>
    <n v="0.61299999999999999"/>
    <n v="0.79100000000000004"/>
    <n v="0.59"/>
    <n v="1"/>
    <n v="0.83199999999999996"/>
    <n v="178"/>
    <n v="65"/>
    <n v="220"/>
    <n v="138"/>
    <n v="114"/>
    <n v="86.274509803921575"/>
    <n v="54.117647058823529"/>
    <n v="44.705882352941181"/>
    <n v="0.46"/>
    <x v="2"/>
    <x v="1"/>
    <n v="7228"/>
    <n v="3.22"/>
    <n v="14.1"/>
    <n v="34.6"/>
    <n v="144595"/>
    <n v="81.400000000000006"/>
    <n v="35.700000000000003"/>
    <s v="PBC_Dataset"/>
    <s v="Wright"/>
    <s v="Leica_DM2000"/>
    <n v="100"/>
    <n v="512"/>
    <n v="0.9647"/>
    <n v="0.68630000000000002"/>
    <n v="0.87080000000000002"/>
    <n v="0.1845"/>
  </r>
  <r>
    <s v="CELL_003043"/>
    <x v="2"/>
    <x v="1"/>
    <s v="Normal_RBC"/>
    <n v="7.37"/>
    <n v="0"/>
    <n v="0"/>
    <n v="1"/>
    <n v="0"/>
    <n v="0.94099999999999995"/>
    <n v="0.219"/>
    <n v="0.79"/>
    <n v="1"/>
    <n v="0.97799999999999998"/>
    <n v="194"/>
    <n v="43"/>
    <n v="234"/>
    <n v="125"/>
    <n v="114"/>
    <n v="91.764705882352942"/>
    <n v="49.019607843137251"/>
    <n v="44.705882352941181"/>
    <n v="0.42499999999999999"/>
    <x v="1"/>
    <x v="0"/>
    <n v="4591"/>
    <n v="4.6100000000000003"/>
    <n v="15.6"/>
    <n v="44.5"/>
    <n v="113233"/>
    <n v="75.599999999999994"/>
    <n v="33.799999999999997"/>
    <s v="PBC_Dataset"/>
    <s v="Giemsa"/>
    <s v="Olympus_BX51"/>
    <n v="100"/>
    <n v="512"/>
    <n v="9.2499999999999999E-2"/>
    <n v="0.92420000000000002"/>
    <n v="0.96779999999999999"/>
    <n v="4.3599999999999972E-2"/>
  </r>
  <r>
    <s v="CELL_000935"/>
    <x v="1"/>
    <x v="1"/>
    <s v="Normal_WBC"/>
    <n v="11.93"/>
    <n v="52.7"/>
    <n v="0.47299999999999998"/>
    <n v="0.42599999999999999"/>
    <n v="123.70892018779344"/>
    <n v="0.82499999999999996"/>
    <n v="0.40899999999999997"/>
    <n v="3.7"/>
    <n v="3.4"/>
    <n v="0.9"/>
    <n v="437"/>
    <n v="68"/>
    <n v="211"/>
    <n v="141"/>
    <n v="180"/>
    <n v="82.745098039215677"/>
    <n v="55.294117647058826"/>
    <n v="70.588235294117652"/>
    <n v="0.68"/>
    <x v="1"/>
    <x v="0"/>
    <n v="8529"/>
    <n v="4.95"/>
    <n v="15"/>
    <n v="43.4"/>
    <n v="415548"/>
    <n v="72.900000000000006"/>
    <n v="31.7"/>
    <s v="PBC_Dataset"/>
    <s v="Wright"/>
    <s v="Olympus_BX51"/>
    <n v="40"/>
    <n v="512"/>
    <n v="2.7400000000000001E-2"/>
    <n v="0.86140000000000005"/>
    <n v="0.90310000000000001"/>
    <n v="4.1699999999999959E-2"/>
  </r>
  <r>
    <s v="CELL_002420"/>
    <x v="10"/>
    <x v="1"/>
    <s v="Normal_WBC"/>
    <n v="13.8"/>
    <n v="47"/>
    <n v="0.63400000000000001"/>
    <n v="0.45100000000000001"/>
    <n v="104.21286031042128"/>
    <n v="0.77100000000000002"/>
    <n v="0.437"/>
    <n v="3.97"/>
    <n v="1.9"/>
    <n v="0.68100000000000005"/>
    <n v="439"/>
    <n v="84"/>
    <n v="255"/>
    <n v="167"/>
    <n v="149"/>
    <n v="100"/>
    <n v="65.490196078431367"/>
    <n v="58.431372549019613"/>
    <n v="0.62"/>
    <x v="0"/>
    <x v="1"/>
    <n v="6821"/>
    <n v="5.08"/>
    <n v="12.9"/>
    <n v="32.799999999999997"/>
    <n v="135743"/>
    <n v="87.5"/>
    <n v="32.9"/>
    <s v="Raabin_WBC"/>
    <s v="Giemsa"/>
    <s v="Olympus_BX51"/>
    <n v="100"/>
    <n v="224"/>
    <n v="0.13750000000000001"/>
    <n v="0.93489999999999995"/>
    <n v="0.90800000000000003"/>
    <n v="-2.6899999999999924E-2"/>
  </r>
  <r>
    <s v="CELL_005304"/>
    <x v="0"/>
    <x v="0"/>
    <s v="Infection"/>
    <n v="13.83"/>
    <n v="58.7"/>
    <n v="0.58299999999999996"/>
    <n v="0.48799999999999999"/>
    <n v="120.28688524590164"/>
    <n v="0.78600000000000003"/>
    <n v="0.60499999999999998"/>
    <n v="2.1"/>
    <n v="6.9"/>
    <n v="0.76"/>
    <n v="508"/>
    <n v="100"/>
    <n v="210"/>
    <n v="135"/>
    <n v="156"/>
    <n v="82.35294117647058"/>
    <n v="52.941176470588239"/>
    <n v="61.176470588235297"/>
    <n v="0.64"/>
    <x v="1"/>
    <x v="1"/>
    <n v="4116"/>
    <n v="5.94"/>
    <n v="17.7"/>
    <n v="40.4"/>
    <n v="183613"/>
    <n v="102.8"/>
    <n v="33.700000000000003"/>
    <s v="PBC_Dataset"/>
    <s v="Giemsa"/>
    <s v="Olympus_BX51"/>
    <n v="60"/>
    <n v="224"/>
    <n v="0.77170000000000005"/>
    <n v="0.71789999999999998"/>
    <n v="0.61739999999999995"/>
    <n v="-0.10050000000000003"/>
  </r>
  <r>
    <s v="CELL_004764"/>
    <x v="12"/>
    <x v="0"/>
    <s v="Anemia"/>
    <n v="3.72"/>
    <n v="0"/>
    <n v="0"/>
    <n v="1"/>
    <n v="0"/>
    <n v="0.54300000000000004"/>
    <n v="0.79500000000000004"/>
    <n v="0.79"/>
    <n v="1"/>
    <n v="0.78"/>
    <n v="82"/>
    <n v="29"/>
    <n v="243"/>
    <n v="129"/>
    <n v="122"/>
    <n v="95.294117647058812"/>
    <n v="50.588235294117645"/>
    <n v="47.843137254901961"/>
    <n v="0.55100000000000005"/>
    <x v="2"/>
    <x v="0"/>
    <n v="8370"/>
    <n v="4.24"/>
    <n v="13.7"/>
    <n v="43.4"/>
    <n v="345471"/>
    <n v="85.6"/>
    <n v="37.200000000000003"/>
    <s v="PBC_Dataset"/>
    <s v="Giemsa"/>
    <s v="Olympus_BX51"/>
    <n v="100"/>
    <n v="360"/>
    <n v="0.79359999999999997"/>
    <n v="0.83540000000000003"/>
    <n v="0.77490000000000003"/>
    <n v="-6.0499999999999998E-2"/>
  </r>
  <r>
    <s v="CELL_000827"/>
    <x v="1"/>
    <x v="1"/>
    <s v="Normal_WBC"/>
    <n v="12.41"/>
    <n v="61.1"/>
    <n v="0.52500000000000002"/>
    <n v="0.45100000000000001"/>
    <n v="135.47671840354766"/>
    <n v="0.74099999999999999"/>
    <n v="0.42799999999999999"/>
    <n v="2.81"/>
    <n v="3"/>
    <n v="0.81699999999999995"/>
    <n v="358"/>
    <n v="84"/>
    <n v="238"/>
    <n v="153"/>
    <n v="164"/>
    <n v="93.333333333333329"/>
    <n v="60"/>
    <n v="64.313725490196077"/>
    <n v="0.67400000000000004"/>
    <x v="1"/>
    <x v="0"/>
    <n v="5794"/>
    <n v="5.55"/>
    <n v="16.600000000000001"/>
    <n v="35.1"/>
    <n v="142687"/>
    <n v="105.6"/>
    <n v="34.299999999999997"/>
    <s v="PBC_Dataset"/>
    <s v="Wright"/>
    <s v="Zeiss_Axio"/>
    <n v="100"/>
    <n v="360"/>
    <n v="0"/>
    <n v="0.90600000000000003"/>
    <n v="0.85089999999999999"/>
    <n v="-5.5100000000000038E-2"/>
  </r>
  <r>
    <s v="CELL_001522"/>
    <x v="5"/>
    <x v="1"/>
    <s v="Normal_WBC"/>
    <n v="9.17"/>
    <n v="75.900000000000006"/>
    <n v="0.73799999999999999"/>
    <n v="0.17699999999999999"/>
    <n v="428.81355932203394"/>
    <n v="0.876"/>
    <n v="0.218"/>
    <n v="1.34"/>
    <n v="1"/>
    <n v="0.90600000000000003"/>
    <n v="224"/>
    <n v="49"/>
    <n v="203"/>
    <n v="162"/>
    <n v="191"/>
    <n v="79.607843137254903"/>
    <n v="63.529411764705877"/>
    <n v="74.901960784313729"/>
    <n v="0.77600000000000002"/>
    <x v="2"/>
    <x v="1"/>
    <n v="3480"/>
    <n v="4.76"/>
    <n v="10.8"/>
    <n v="42.4"/>
    <n v="166565"/>
    <n v="85.7"/>
    <n v="37.6"/>
    <s v="PBC_Dataset"/>
    <s v="Giemsa"/>
    <s v="Olympus_BX51"/>
    <n v="100"/>
    <n v="360"/>
    <n v="7.4800000000000005E-2"/>
    <n v="0.93740000000000001"/>
    <n v="0.83260000000000001"/>
    <n v="-0.1048"/>
  </r>
  <r>
    <s v="CELL_002931"/>
    <x v="2"/>
    <x v="1"/>
    <s v="Normal_RBC"/>
    <n v="7.31"/>
    <n v="0"/>
    <n v="0"/>
    <n v="1"/>
    <n v="0"/>
    <n v="0.85199999999999998"/>
    <n v="0.159"/>
    <n v="0.81"/>
    <n v="1"/>
    <n v="0.91800000000000004"/>
    <n v="174"/>
    <n v="48"/>
    <n v="248"/>
    <n v="119"/>
    <n v="144"/>
    <n v="97.254901960784309"/>
    <n v="46.666666666666664"/>
    <n v="56.470588235294116"/>
    <n v="0.48499999999999999"/>
    <x v="1"/>
    <x v="1"/>
    <n v="10217"/>
    <n v="4.25"/>
    <n v="11.3"/>
    <n v="39.6"/>
    <n v="282803"/>
    <n v="107.4"/>
    <n v="31.6"/>
    <s v="Raabin_WBC"/>
    <s v="Wright"/>
    <s v="Olympus_BX51"/>
    <n v="40"/>
    <n v="512"/>
    <n v="3.8300000000000001E-2"/>
    <n v="0.93300000000000005"/>
    <n v="0.83640000000000003"/>
    <n v="-9.6600000000000019E-2"/>
  </r>
  <r>
    <s v="CELL_004233"/>
    <x v="8"/>
    <x v="0"/>
    <s v="Leukemia"/>
    <n v="16.059999999999999"/>
    <n v="86"/>
    <n v="0.437"/>
    <n v="0.15"/>
    <n v="573.33333333333337"/>
    <n v="0.82699999999999996"/>
    <n v="0.38100000000000001"/>
    <n v="0.55000000000000004"/>
    <n v="1"/>
    <n v="0.89800000000000002"/>
    <n v="593"/>
    <n v="99"/>
    <n v="194"/>
    <n v="136"/>
    <n v="174"/>
    <n v="76.078431372549019"/>
    <n v="53.333333333333336"/>
    <n v="68.235294117647058"/>
    <n v="0.61299999999999999"/>
    <x v="1"/>
    <x v="0"/>
    <n v="7019"/>
    <n v="4.7"/>
    <n v="13"/>
    <n v="44.2"/>
    <n v="317799"/>
    <n v="92.2"/>
    <n v="34.799999999999997"/>
    <s v="PBC_Dataset"/>
    <s v="May_Grunwald_Giemsa"/>
    <s v="Olympus_BX51"/>
    <n v="40"/>
    <n v="224"/>
    <n v="0.91459999999999997"/>
    <n v="0.7903"/>
    <n v="0.88970000000000005"/>
    <n v="9.9400000000000044E-2"/>
  </r>
  <r>
    <s v="CELL_000629"/>
    <x v="1"/>
    <x v="1"/>
    <s v="Normal_WBC"/>
    <n v="10.74"/>
    <n v="52.2"/>
    <n v="0.56799999999999995"/>
    <n v="0.35"/>
    <n v="149.14285714285717"/>
    <n v="0.8"/>
    <n v="0.23899999999999999"/>
    <n v="3.71"/>
    <n v="4"/>
    <n v="0.84499999999999997"/>
    <n v="386"/>
    <n v="73"/>
    <n v="202"/>
    <n v="144"/>
    <n v="179"/>
    <n v="79.215686274509807"/>
    <n v="56.470588235294116"/>
    <n v="70.196078431372541"/>
    <n v="0.69899999999999995"/>
    <x v="1"/>
    <x v="1"/>
    <n v="7109"/>
    <n v="5.58"/>
    <n v="13.5"/>
    <n v="42.9"/>
    <n v="291390"/>
    <n v="92.7"/>
    <n v="33.9"/>
    <s v="PBC_Dataset"/>
    <s v="May_Grunwald_Giemsa"/>
    <s v="Leica_DM2000"/>
    <n v="100"/>
    <n v="360"/>
    <n v="6.3500000000000001E-2"/>
    <n v="0.89670000000000005"/>
    <n v="0.82"/>
    <n v="-7.6700000000000101E-2"/>
  </r>
  <r>
    <s v="CELL_004431"/>
    <x v="13"/>
    <x v="0"/>
    <s v="Leukemia"/>
    <n v="12.05"/>
    <n v="81.2"/>
    <n v="0.33900000000000002"/>
    <n v="0.216"/>
    <n v="375.92592592592592"/>
    <n v="0.78200000000000003"/>
    <n v="0.27800000000000002"/>
    <n v="0.6"/>
    <n v="1"/>
    <n v="0.79500000000000004"/>
    <n v="550"/>
    <n v="79"/>
    <n v="182"/>
    <n v="149"/>
    <n v="167"/>
    <n v="71.372549019607845"/>
    <n v="58.431372549019613"/>
    <n v="65.490196078431367"/>
    <n v="0.61199999999999999"/>
    <x v="1"/>
    <x v="1"/>
    <n v="5105"/>
    <n v="4.75"/>
    <n v="12.5"/>
    <n v="31"/>
    <n v="259122"/>
    <n v="98.3"/>
    <n v="33.700000000000003"/>
    <s v="PBC_Dataset"/>
    <s v="Wright"/>
    <s v="Olympus_BX51"/>
    <n v="100"/>
    <n v="512"/>
    <n v="0.73650000000000004"/>
    <n v="0.49709999999999999"/>
    <n v="0.65990000000000004"/>
    <n v="0.16280000000000006"/>
  </r>
  <r>
    <s v="CELL_003854"/>
    <x v="7"/>
    <x v="1"/>
    <s v="Normal_Platelet"/>
    <n v="2.99"/>
    <n v="0"/>
    <n v="0"/>
    <n v="1"/>
    <n v="0"/>
    <n v="0.77800000000000002"/>
    <n v="0.52100000000000002"/>
    <n v="3.73"/>
    <n v="1"/>
    <n v="0.73099999999999998"/>
    <n v="26"/>
    <n v="18"/>
    <n v="219"/>
    <n v="169"/>
    <n v="192"/>
    <n v="85.882352941176464"/>
    <n v="66.274509803921561"/>
    <n v="75.294117647058826"/>
    <n v="0.505"/>
    <x v="2"/>
    <x v="0"/>
    <n v="8815"/>
    <n v="4.66"/>
    <n v="11.9"/>
    <n v="38.9"/>
    <n v="131631"/>
    <n v="69.3"/>
    <n v="30.9"/>
    <s v="CytoData"/>
    <s v="May_Grunwald_Giemsa"/>
    <s v="Olympus_BX51"/>
    <n v="60"/>
    <n v="512"/>
    <n v="3.3E-3"/>
    <n v="0.88880000000000003"/>
    <n v="0.97550000000000003"/>
    <n v="8.6699999999999999E-2"/>
  </r>
  <r>
    <s v="CELL_000391"/>
    <x v="1"/>
    <x v="1"/>
    <s v="Normal_WBC"/>
    <n v="11.46"/>
    <n v="61.1"/>
    <n v="0.51900000000000002"/>
    <n v="0.51600000000000001"/>
    <n v="118.4108527131783"/>
    <n v="0.749"/>
    <n v="0.46"/>
    <n v="4.2300000000000004"/>
    <n v="2.9"/>
    <n v="0.83499999999999996"/>
    <n v="557"/>
    <n v="72"/>
    <n v="210"/>
    <n v="171"/>
    <n v="185"/>
    <n v="82.35294117647058"/>
    <n v="67.058823529411754"/>
    <n v="72.549019607843135"/>
    <n v="0.53"/>
    <x v="1"/>
    <x v="0"/>
    <n v="9830"/>
    <n v="5.39"/>
    <n v="12"/>
    <n v="35.6"/>
    <n v="288173"/>
    <n v="77.900000000000006"/>
    <n v="33.200000000000003"/>
    <s v="CytoData"/>
    <s v="Giemsa"/>
    <s v="Zeiss_Axio"/>
    <n v="100"/>
    <n v="360"/>
    <n v="7.3800000000000004E-2"/>
    <n v="0.8881"/>
    <n v="0.90959999999999996"/>
    <n v="2.1499999999999964E-2"/>
  </r>
  <r>
    <s v="CELL_004346"/>
    <x v="13"/>
    <x v="0"/>
    <s v="Leukemia"/>
    <n v="10.91"/>
    <n v="86.3"/>
    <n v="0.58799999999999997"/>
    <n v="9.9000000000000005E-2"/>
    <n v="871.7171717171716"/>
    <n v="0.879"/>
    <n v="0.14299999999999999"/>
    <n v="0.72"/>
    <n v="1"/>
    <n v="0.92100000000000004"/>
    <n v="658"/>
    <n v="103"/>
    <n v="183"/>
    <n v="159"/>
    <n v="183"/>
    <n v="71.764705882352942"/>
    <n v="62.352941176470587"/>
    <n v="71.764705882352942"/>
    <n v="0.69299999999999995"/>
    <x v="2"/>
    <x v="0"/>
    <n v="5010"/>
    <n v="5.95"/>
    <n v="16.2"/>
    <n v="38.799999999999997"/>
    <n v="160271"/>
    <n v="87.6"/>
    <n v="33.9"/>
    <s v="Raabin_WBC"/>
    <s v="Giemsa"/>
    <s v="Olympus_BX51"/>
    <n v="60"/>
    <n v="512"/>
    <n v="0.8901"/>
    <n v="0.7671"/>
    <n v="0.72650000000000003"/>
    <n v="-4.0599999999999969E-2"/>
  </r>
  <r>
    <s v="CELL_005733"/>
    <x v="6"/>
    <x v="0"/>
    <s v="Artefact"/>
    <n v="10.35"/>
    <n v="92.3"/>
    <n v="0.71199999999999997"/>
    <n v="9.6000000000000002E-2"/>
    <n v="961.45833333333326"/>
    <n v="0.23300000000000001"/>
    <n v="0.68600000000000005"/>
    <n v="0.96"/>
    <n v="1"/>
    <n v="0.47899999999999998"/>
    <n v="494"/>
    <n v="85"/>
    <n v="170"/>
    <n v="132"/>
    <n v="194"/>
    <n v="66.666666666666657"/>
    <n v="51.764705882352949"/>
    <n v="76.078431372549019"/>
    <n v="0.69299999999999995"/>
    <x v="1"/>
    <x v="0"/>
    <n v="10234"/>
    <n v="5.84"/>
    <n v="10.4"/>
    <n v="48.5"/>
    <n v="79711"/>
    <n v="81"/>
    <n v="34.700000000000003"/>
    <s v="PBC_Dataset"/>
    <s v="Wright"/>
    <s v="Leica_DM2000"/>
    <n v="100"/>
    <n v="512"/>
    <n v="0.62529999999999997"/>
    <n v="0.84930000000000005"/>
    <n v="0.81100000000000005"/>
    <n v="-3.8300000000000001E-2"/>
  </r>
  <r>
    <s v="CELL_003991"/>
    <x v="7"/>
    <x v="1"/>
    <s v="Normal_Platelet"/>
    <n v="2.69"/>
    <n v="0"/>
    <n v="0"/>
    <n v="1"/>
    <n v="0"/>
    <n v="0.52600000000000002"/>
    <n v="0.41299999999999998"/>
    <n v="2.23"/>
    <n v="1"/>
    <n v="0.73399999999999999"/>
    <n v="32"/>
    <n v="16"/>
    <n v="220"/>
    <n v="155"/>
    <n v="150"/>
    <n v="86.274509803921575"/>
    <n v="60.784313725490193"/>
    <n v="58.82352941176471"/>
    <n v="0.56699999999999995"/>
    <x v="2"/>
    <x v="0"/>
    <n v="5573"/>
    <n v="5.84"/>
    <n v="9.1999999999999993"/>
    <n v="40.700000000000003"/>
    <n v="311637"/>
    <n v="89.2"/>
    <n v="33"/>
    <s v="Raabin_WBC"/>
    <s v="Giemsa"/>
    <s v="Leica_DM2000"/>
    <n v="60"/>
    <n v="224"/>
    <n v="7.5600000000000001E-2"/>
    <n v="0.96040000000000003"/>
    <n v="0.92449999999999999"/>
    <n v="-3.5900000000000043E-2"/>
  </r>
  <r>
    <s v="CELL_000401"/>
    <x v="1"/>
    <x v="1"/>
    <s v="Normal_WBC"/>
    <n v="13.68"/>
    <n v="57.3"/>
    <n v="0.48599999999999999"/>
    <n v="0.61499999999999999"/>
    <n v="93.170731707317074"/>
    <n v="0.78500000000000003"/>
    <n v="0.33400000000000002"/>
    <n v="3.91"/>
    <n v="3.2"/>
    <n v="0.90300000000000002"/>
    <n v="376"/>
    <n v="83"/>
    <n v="213"/>
    <n v="179"/>
    <n v="213"/>
    <n v="83.529411764705884"/>
    <n v="70.196078431372541"/>
    <n v="83.529411764705884"/>
    <n v="0.57099999999999995"/>
    <x v="1"/>
    <x v="0"/>
    <n v="10189"/>
    <n v="4.28"/>
    <n v="13.7"/>
    <n v="44.7"/>
    <n v="438876"/>
    <n v="108.8"/>
    <n v="33.799999999999997"/>
    <s v="PBC_Dataset"/>
    <s v="Wright"/>
    <s v="Leica_DM2000"/>
    <n v="100"/>
    <n v="224"/>
    <n v="2.9600000000000001E-2"/>
    <n v="0.92110000000000003"/>
    <n v="0.84419999999999995"/>
    <n v="-7.6900000000000079E-2"/>
  </r>
  <r>
    <s v="CELL_003360"/>
    <x v="2"/>
    <x v="1"/>
    <s v="Normal_RBC"/>
    <n v="7.63"/>
    <n v="0"/>
    <n v="0"/>
    <n v="1"/>
    <n v="0"/>
    <n v="0.875"/>
    <n v="0.22800000000000001"/>
    <n v="0.79"/>
    <n v="1"/>
    <n v="0.92400000000000004"/>
    <n v="202"/>
    <n v="49"/>
    <n v="215"/>
    <n v="121"/>
    <n v="131"/>
    <n v="84.313725490196077"/>
    <n v="47.450980392156858"/>
    <n v="51.372549019607838"/>
    <n v="0.59799999999999998"/>
    <x v="2"/>
    <x v="0"/>
    <n v="9421"/>
    <n v="5.9"/>
    <n v="15.1"/>
    <n v="47.5"/>
    <n v="185726"/>
    <n v="96.6"/>
    <n v="32.5"/>
    <s v="PBC_Dataset"/>
    <s v="Giemsa"/>
    <s v="Leica_DM2000"/>
    <n v="100"/>
    <n v="256"/>
    <n v="2.1499999999999998E-2"/>
    <n v="0.92179999999999995"/>
    <n v="1"/>
    <n v="7.8200000000000047E-2"/>
  </r>
  <r>
    <s v="CELL_000047"/>
    <x v="1"/>
    <x v="1"/>
    <s v="Normal_WBC"/>
    <n v="10.61"/>
    <n v="58.6"/>
    <n v="0.67200000000000004"/>
    <n v="0.56399999999999995"/>
    <n v="103.90070921985817"/>
    <n v="0.95199999999999996"/>
    <n v="0.308"/>
    <n v="4.6100000000000003"/>
    <n v="3.3"/>
    <n v="0.79"/>
    <n v="436"/>
    <n v="67"/>
    <n v="215"/>
    <n v="140"/>
    <n v="181"/>
    <n v="84.313725490196077"/>
    <n v="54.901960784313729"/>
    <n v="70.980392156862749"/>
    <n v="0.74"/>
    <x v="0"/>
    <x v="1"/>
    <n v="6857"/>
    <n v="4.97"/>
    <n v="11.5"/>
    <n v="37.1"/>
    <n v="403305"/>
    <n v="90.2"/>
    <n v="34.299999999999997"/>
    <s v="PBC_Dataset"/>
    <s v="Wright"/>
    <s v="Olympus_BX51"/>
    <n v="60"/>
    <n v="360"/>
    <n v="7.9200000000000007E-2"/>
    <n v="0.94340000000000002"/>
    <n v="0.98680000000000001"/>
    <n v="4.3399999999999994E-2"/>
  </r>
  <r>
    <s v="CELL_005640"/>
    <x v="3"/>
    <x v="0"/>
    <s v="Infection"/>
    <n v="14.71"/>
    <n v="75.400000000000006"/>
    <n v="0.50600000000000001"/>
    <n v="0.30099999999999999"/>
    <n v="250.49833887043192"/>
    <n v="0.95"/>
    <n v="0.46100000000000002"/>
    <n v="1.85"/>
    <n v="1.3"/>
    <n v="0.89600000000000002"/>
    <n v="470"/>
    <n v="96"/>
    <n v="199"/>
    <n v="131"/>
    <n v="187"/>
    <n v="78.039215686274517"/>
    <n v="51.372549019607838"/>
    <n v="73.333333333333329"/>
    <n v="0.73799999999999999"/>
    <x v="0"/>
    <x v="0"/>
    <n v="4986"/>
    <n v="5.73"/>
    <n v="13.4"/>
    <n v="39.9"/>
    <n v="326723"/>
    <n v="81.5"/>
    <n v="33.6"/>
    <s v="CytoData"/>
    <s v="May_Grunwald_Giemsa"/>
    <s v="Leica_DM2000"/>
    <n v="100"/>
    <n v="512"/>
    <n v="0.72199999999999998"/>
    <n v="0.74529999999999996"/>
    <n v="0.78690000000000004"/>
    <n v="4.1600000000000081E-2"/>
  </r>
  <r>
    <s v="CELL_005790"/>
    <x v="6"/>
    <x v="0"/>
    <s v="Artefact"/>
    <n v="7.36"/>
    <n v="89.1"/>
    <n v="0.60099999999999998"/>
    <n v="6.5000000000000002E-2"/>
    <n v="1370.7692307692307"/>
    <n v="0.33800000000000002"/>
    <n v="0.82099999999999995"/>
    <n v="0.57999999999999996"/>
    <n v="1.3"/>
    <n v="0.60899999999999999"/>
    <n v="309"/>
    <n v="86"/>
    <n v="182"/>
    <n v="149"/>
    <n v="178"/>
    <n v="71.372549019607845"/>
    <n v="58.431372549019613"/>
    <n v="69.803921568627445"/>
    <n v="0.752"/>
    <x v="1"/>
    <x v="1"/>
    <n v="9283"/>
    <n v="4.3"/>
    <n v="14.2"/>
    <n v="46.5"/>
    <n v="372847"/>
    <n v="103.6"/>
    <n v="32.299999999999997"/>
    <s v="Raabin_WBC"/>
    <s v="May_Grunwald_Giemsa"/>
    <s v="Zeiss_Axio"/>
    <n v="100"/>
    <n v="512"/>
    <n v="0.81889999999999996"/>
    <n v="0.8196"/>
    <n v="0.63770000000000004"/>
    <n v="-0.18189999999999995"/>
  </r>
  <r>
    <s v="CELL_003643"/>
    <x v="2"/>
    <x v="1"/>
    <s v="Normal_RBC"/>
    <n v="7.8"/>
    <n v="0"/>
    <n v="0"/>
    <n v="1"/>
    <n v="0"/>
    <n v="0.92100000000000004"/>
    <n v="0.156"/>
    <n v="0.65"/>
    <n v="1"/>
    <n v="0.91500000000000004"/>
    <n v="158"/>
    <n v="50"/>
    <n v="233"/>
    <n v="133"/>
    <n v="129"/>
    <n v="91.372549019607845"/>
    <n v="52.156862745098046"/>
    <n v="50.588235294117645"/>
    <n v="0.54800000000000004"/>
    <x v="1"/>
    <x v="1"/>
    <n v="14952"/>
    <n v="3.28"/>
    <n v="13.8"/>
    <n v="38.700000000000003"/>
    <n v="270793"/>
    <n v="86"/>
    <n v="32.6"/>
    <s v="PBC_Dataset"/>
    <s v="Giemsa"/>
    <s v="Olympus_BX51"/>
    <n v="100"/>
    <n v="256"/>
    <n v="0.14949999999999999"/>
    <n v="0.91639999999999999"/>
    <n v="0.94810000000000005"/>
    <n v="3.1700000000000061E-2"/>
  </r>
  <r>
    <s v="CELL_003727"/>
    <x v="7"/>
    <x v="1"/>
    <s v="Normal_Platelet"/>
    <n v="3.62"/>
    <n v="0"/>
    <n v="0"/>
    <n v="1"/>
    <n v="0"/>
    <n v="0.82099999999999995"/>
    <n v="0.38800000000000001"/>
    <n v="3.11"/>
    <n v="1"/>
    <n v="0.73099999999999998"/>
    <n v="25"/>
    <n v="19"/>
    <n v="220"/>
    <n v="153"/>
    <n v="166"/>
    <n v="86.274509803921575"/>
    <n v="60"/>
    <n v="65.098039215686271"/>
    <n v="0.54"/>
    <x v="0"/>
    <x v="1"/>
    <n v="6017"/>
    <n v="4.88"/>
    <n v="14.3"/>
    <n v="37.799999999999997"/>
    <n v="363653"/>
    <n v="83.9"/>
    <n v="30.6"/>
    <s v="Raabin_WBC"/>
    <s v="Wright"/>
    <s v="Leica_DM2000"/>
    <n v="40"/>
    <n v="512"/>
    <n v="5.6399999999999999E-2"/>
    <n v="1"/>
    <n v="0.85199999999999998"/>
    <n v="-0.14800000000000002"/>
  </r>
  <r>
    <s v="CELL_005708"/>
    <x v="6"/>
    <x v="0"/>
    <s v="Artefact"/>
    <n v="9.93"/>
    <n v="92.5"/>
    <n v="0.67500000000000004"/>
    <n v="8.5000000000000006E-2"/>
    <n v="1088.2352941176471"/>
    <n v="0.34699999999999998"/>
    <n v="0.80300000000000005"/>
    <n v="0.99"/>
    <n v="1.2"/>
    <n v="0.40899999999999997"/>
    <n v="404"/>
    <n v="89"/>
    <n v="199"/>
    <n v="124"/>
    <n v="186"/>
    <n v="78.039215686274517"/>
    <n v="48.627450980392155"/>
    <n v="72.941176470588232"/>
    <n v="0.76500000000000001"/>
    <x v="0"/>
    <x v="0"/>
    <n v="7790"/>
    <n v="4.1399999999999997"/>
    <n v="13.3"/>
    <n v="48.5"/>
    <n v="333997"/>
    <n v="103.9"/>
    <n v="34.700000000000003"/>
    <s v="Raabin_WBC"/>
    <s v="May_Grunwald_Giemsa"/>
    <s v="Zeiss_Axio"/>
    <n v="60"/>
    <n v="512"/>
    <n v="0.87119999999999997"/>
    <n v="0.69789999999999996"/>
    <n v="0.64180000000000004"/>
    <n v="-5.6099999999999928E-2"/>
  </r>
  <r>
    <s v="CELL_002422"/>
    <x v="10"/>
    <x v="1"/>
    <s v="Normal_WBC"/>
    <n v="11.81"/>
    <n v="51.3"/>
    <n v="0.54200000000000004"/>
    <n v="0.39100000000000001"/>
    <n v="131.20204603580561"/>
    <n v="0.66800000000000004"/>
    <n v="0.46899999999999997"/>
    <n v="3.64"/>
    <n v="1.7"/>
    <n v="0.83099999999999996"/>
    <n v="498"/>
    <n v="76"/>
    <n v="217"/>
    <n v="127"/>
    <n v="135"/>
    <n v="85.098039215686271"/>
    <n v="49.803921568627452"/>
    <n v="52.941176470588239"/>
    <n v="0.61099999999999999"/>
    <x v="0"/>
    <x v="0"/>
    <n v="8602"/>
    <n v="3.94"/>
    <n v="10"/>
    <n v="42.8"/>
    <n v="396720"/>
    <n v="82.1"/>
    <n v="34.200000000000003"/>
    <s v="CytoData"/>
    <s v="Wright"/>
    <s v="Olympus_BX51"/>
    <n v="40"/>
    <n v="224"/>
    <n v="0.1014"/>
    <n v="0.88549999999999995"/>
    <n v="0.84870000000000001"/>
    <n v="-3.6799999999999944E-2"/>
  </r>
  <r>
    <s v="CELL_001751"/>
    <x v="5"/>
    <x v="1"/>
    <s v="Normal_WBC"/>
    <n v="8.89"/>
    <n v="75.900000000000006"/>
    <n v="0.72499999999999998"/>
    <n v="0.25700000000000001"/>
    <n v="295.33073929961091"/>
    <n v="0.91400000000000003"/>
    <n v="0.158"/>
    <n v="1.38"/>
    <n v="1"/>
    <n v="0.89700000000000002"/>
    <n v="343"/>
    <n v="60"/>
    <n v="221"/>
    <n v="161"/>
    <n v="202"/>
    <n v="86.666666666666671"/>
    <n v="63.13725490196078"/>
    <n v="79.215686274509807"/>
    <n v="0.65500000000000003"/>
    <x v="1"/>
    <x v="0"/>
    <n v="5607"/>
    <n v="5.3"/>
    <n v="12.2"/>
    <n v="38.5"/>
    <n v="256469"/>
    <n v="78.599999999999994"/>
    <n v="32.200000000000003"/>
    <s v="PBC_Dataset"/>
    <s v="Giemsa"/>
    <s v="Zeiss_Axio"/>
    <n v="100"/>
    <n v="224"/>
    <n v="6.4600000000000005E-2"/>
    <n v="0.875"/>
    <n v="0.90720000000000001"/>
    <n v="3.2200000000000006E-2"/>
  </r>
  <r>
    <s v="CELL_005683"/>
    <x v="3"/>
    <x v="0"/>
    <s v="Infection"/>
    <n v="13.45"/>
    <n v="71.2"/>
    <n v="0.71699999999999997"/>
    <n v="0.30299999999999999"/>
    <n v="234.983498349835"/>
    <n v="0.83299999999999996"/>
    <n v="0.436"/>
    <n v="1.76"/>
    <n v="1.4"/>
    <n v="0.93300000000000005"/>
    <n v="504"/>
    <n v="89"/>
    <n v="188"/>
    <n v="155"/>
    <n v="196"/>
    <n v="73.725490196078439"/>
    <n v="60.784313725490193"/>
    <n v="76.862745098039227"/>
    <n v="0.73599999999999999"/>
    <x v="1"/>
    <x v="0"/>
    <n v="3380"/>
    <n v="4.59"/>
    <n v="12"/>
    <n v="44.5"/>
    <n v="162116"/>
    <n v="82.3"/>
    <n v="28.9"/>
    <s v="CytoData"/>
    <s v="Giemsa"/>
    <s v="Zeiss_Axio"/>
    <n v="100"/>
    <n v="512"/>
    <n v="0.84989999999999999"/>
    <n v="0.8679"/>
    <n v="0.55110000000000003"/>
    <n v="-0.31679999999999997"/>
  </r>
  <r>
    <s v="CELL_004813"/>
    <x v="12"/>
    <x v="0"/>
    <s v="Anemia"/>
    <n v="3.75"/>
    <n v="0"/>
    <n v="0"/>
    <n v="1"/>
    <n v="0"/>
    <n v="0.60099999999999998"/>
    <n v="0.67100000000000004"/>
    <n v="0.46"/>
    <n v="1"/>
    <n v="0.77300000000000002"/>
    <n v="33"/>
    <n v="37"/>
    <n v="214"/>
    <n v="134"/>
    <n v="119"/>
    <n v="83.921568627450981"/>
    <n v="52.549019607843142"/>
    <n v="46.666666666666664"/>
    <n v="0.53600000000000003"/>
    <x v="0"/>
    <x v="1"/>
    <n v="3632"/>
    <n v="5.74"/>
    <n v="12.7"/>
    <n v="41.2"/>
    <n v="259056"/>
    <n v="90.2"/>
    <n v="36.5"/>
    <s v="Raabin_WBC"/>
    <s v="Giemsa"/>
    <s v="Olympus_BX51"/>
    <n v="60"/>
    <n v="224"/>
    <n v="0.77280000000000004"/>
    <n v="0.74070000000000003"/>
    <n v="0.93100000000000005"/>
    <n v="0.19030000000000002"/>
  </r>
  <r>
    <s v="CELL_004063"/>
    <x v="8"/>
    <x v="0"/>
    <s v="Leukemia"/>
    <n v="16.03"/>
    <n v="81"/>
    <n v="0.38300000000000001"/>
    <n v="0.20399999999999999"/>
    <n v="397.05882352941177"/>
    <n v="0.84299999999999997"/>
    <n v="0.17199999999999999"/>
    <n v="1.07"/>
    <n v="1"/>
    <n v="0.86199999999999999"/>
    <n v="688"/>
    <n v="107"/>
    <n v="194"/>
    <n v="184"/>
    <n v="176"/>
    <n v="76.078431372549019"/>
    <n v="72.156862745098039"/>
    <n v="69.019607843137251"/>
    <n v="0.84299999999999997"/>
    <x v="0"/>
    <x v="0"/>
    <n v="2551"/>
    <n v="4.8"/>
    <n v="12.9"/>
    <n v="35.9"/>
    <n v="212598"/>
    <n v="88.1"/>
    <n v="33"/>
    <s v="Raabin_WBC"/>
    <s v="Wright"/>
    <s v="Zeiss_Axio"/>
    <n v="60"/>
    <n v="256"/>
    <n v="0.87619999999999998"/>
    <n v="0.76249999999999996"/>
    <n v="0.51739999999999997"/>
    <n v="-0.24509999999999998"/>
  </r>
  <r>
    <s v="CELL_000339"/>
    <x v="1"/>
    <x v="1"/>
    <s v="Normal_WBC"/>
    <n v="13.4"/>
    <n v="54.3"/>
    <n v="0.55200000000000005"/>
    <n v="0.36"/>
    <n v="150.83333333333334"/>
    <n v="0.84099999999999997"/>
    <n v="0.43"/>
    <n v="3.48"/>
    <n v="3"/>
    <n v="0.78100000000000003"/>
    <n v="431"/>
    <n v="66"/>
    <n v="216"/>
    <n v="127"/>
    <n v="177"/>
    <n v="84.705882352941174"/>
    <n v="49.803921568627452"/>
    <n v="69.411764705882348"/>
    <n v="0.77600000000000002"/>
    <x v="1"/>
    <x v="1"/>
    <n v="8098"/>
    <n v="5.14"/>
    <n v="14.6"/>
    <n v="32.5"/>
    <n v="275844"/>
    <n v="85.5"/>
    <n v="35.9"/>
    <s v="Raabin_WBC"/>
    <s v="Giemsa"/>
    <s v="Zeiss_Axio"/>
    <n v="60"/>
    <n v="256"/>
    <n v="5.4100000000000002E-2"/>
    <n v="0.90649999999999997"/>
    <n v="0.85040000000000004"/>
    <n v="-5.6099999999999928E-2"/>
  </r>
  <r>
    <s v="CELL_000216"/>
    <x v="1"/>
    <x v="1"/>
    <s v="Normal_WBC"/>
    <n v="12.72"/>
    <n v="50.1"/>
    <n v="0.61099999999999999"/>
    <n v="0.41799999999999998"/>
    <n v="119.85645933014355"/>
    <n v="0.78400000000000003"/>
    <n v="0.371"/>
    <n v="3.72"/>
    <n v="2.7"/>
    <n v="0.70599999999999996"/>
    <n v="409"/>
    <n v="75"/>
    <n v="212"/>
    <n v="178"/>
    <n v="191"/>
    <n v="83.137254901960787"/>
    <n v="69.803921568627445"/>
    <n v="74.901960784313729"/>
    <n v="0.61099999999999999"/>
    <x v="0"/>
    <x v="1"/>
    <n v="1186"/>
    <n v="5.27"/>
    <n v="11.6"/>
    <n v="40.700000000000003"/>
    <n v="190572"/>
    <n v="100.7"/>
    <n v="34.6"/>
    <s v="PBC_Dataset"/>
    <s v="Wright"/>
    <s v="Zeiss_Axio"/>
    <n v="100"/>
    <n v="256"/>
    <n v="4.7500000000000001E-2"/>
    <n v="0.8599"/>
    <n v="0.92589999999999995"/>
    <n v="6.5999999999999948E-2"/>
  </r>
  <r>
    <s v="CELL_003664"/>
    <x v="2"/>
    <x v="1"/>
    <s v="Normal_RBC"/>
    <n v="6.28"/>
    <n v="0"/>
    <n v="0"/>
    <n v="1"/>
    <n v="0"/>
    <n v="0.873"/>
    <n v="9.8000000000000004E-2"/>
    <n v="0.49"/>
    <n v="1"/>
    <n v="0.95499999999999996"/>
    <n v="186"/>
    <n v="52"/>
    <n v="238"/>
    <n v="138"/>
    <n v="133"/>
    <n v="93.333333333333329"/>
    <n v="54.117647058823529"/>
    <n v="52.156862745098046"/>
    <n v="0.48299999999999998"/>
    <x v="1"/>
    <x v="0"/>
    <n v="5772"/>
    <n v="4.21"/>
    <n v="12.6"/>
    <n v="39.799999999999997"/>
    <n v="178935"/>
    <n v="94.5"/>
    <n v="33.9"/>
    <s v="CytoData"/>
    <s v="Giemsa"/>
    <s v="Leica_DM2000"/>
    <n v="60"/>
    <n v="512"/>
    <n v="7.6799999999999993E-2"/>
    <n v="0.91800000000000004"/>
    <n v="0.91239999999999999"/>
    <n v="-5.6000000000000494E-3"/>
  </r>
  <r>
    <s v="CELL_001342"/>
    <x v="5"/>
    <x v="1"/>
    <s v="Normal_WBC"/>
    <n v="7.53"/>
    <n v="77"/>
    <n v="0.78900000000000003"/>
    <n v="0.21"/>
    <n v="366.66666666666669"/>
    <n v="0.95199999999999996"/>
    <n v="0.22500000000000001"/>
    <n v="1.2"/>
    <n v="1"/>
    <n v="0.89700000000000002"/>
    <n v="272"/>
    <n v="57"/>
    <n v="207"/>
    <n v="144"/>
    <n v="188"/>
    <n v="81.17647058823529"/>
    <n v="56.470588235294116"/>
    <n v="73.725490196078439"/>
    <n v="0.74099999999999999"/>
    <x v="2"/>
    <x v="1"/>
    <n v="4308"/>
    <n v="5.85"/>
    <n v="15.1"/>
    <n v="40.700000000000003"/>
    <n v="256675"/>
    <n v="103.6"/>
    <n v="34.299999999999997"/>
    <s v="PBC_Dataset"/>
    <s v="Giemsa"/>
    <s v="Zeiss_Axio"/>
    <n v="100"/>
    <n v="512"/>
    <n v="2.8000000000000001E-2"/>
    <n v="0.91169999999999995"/>
    <n v="0.87360000000000004"/>
    <n v="-3.8099999999999912E-2"/>
  </r>
  <r>
    <s v="CELL_005375"/>
    <x v="0"/>
    <x v="0"/>
    <s v="Infection"/>
    <n v="13.57"/>
    <n v="62"/>
    <n v="0.48699999999999999"/>
    <n v="0.35299999999999998"/>
    <n v="175.63739376770539"/>
    <n v="0.63100000000000001"/>
    <n v="0.46700000000000003"/>
    <n v="3.23"/>
    <n v="5.7"/>
    <n v="0.83099999999999996"/>
    <n v="446"/>
    <n v="71"/>
    <n v="222"/>
    <n v="151"/>
    <n v="162"/>
    <n v="87.058823529411768"/>
    <n v="59.215686274509807"/>
    <n v="63.529411764705877"/>
    <n v="0.61399999999999999"/>
    <x v="1"/>
    <x v="0"/>
    <n v="6570"/>
    <n v="6.37"/>
    <n v="14.7"/>
    <n v="39.700000000000003"/>
    <n v="194585"/>
    <n v="82.9"/>
    <n v="33.200000000000003"/>
    <s v="PBC_Dataset"/>
    <s v="Giemsa"/>
    <s v="Leica_DM2000"/>
    <n v="100"/>
    <n v="512"/>
    <n v="0.87949999999999995"/>
    <n v="0.6603"/>
    <n v="0.81059999999999999"/>
    <n v="0.15029999999999999"/>
  </r>
  <r>
    <s v="CELL_003895"/>
    <x v="7"/>
    <x v="1"/>
    <s v="Normal_Platelet"/>
    <n v="2.73"/>
    <n v="0"/>
    <n v="0"/>
    <n v="1"/>
    <n v="0"/>
    <n v="0.91400000000000003"/>
    <n v="0.25800000000000001"/>
    <n v="2.48"/>
    <n v="1"/>
    <n v="0.76800000000000002"/>
    <n v="28"/>
    <n v="18"/>
    <n v="237"/>
    <n v="155"/>
    <n v="165"/>
    <n v="92.941176470588232"/>
    <n v="60.784313725490193"/>
    <n v="64.705882352941174"/>
    <n v="0.59"/>
    <x v="2"/>
    <x v="1"/>
    <n v="5766"/>
    <n v="4.4400000000000004"/>
    <n v="12.7"/>
    <n v="50"/>
    <n v="231385"/>
    <n v="79.099999999999994"/>
    <n v="32.799999999999997"/>
    <s v="PBC_Dataset"/>
    <s v="May_Grunwald_Giemsa"/>
    <s v="Leica_DM2000"/>
    <n v="100"/>
    <n v="224"/>
    <n v="8.0100000000000005E-2"/>
    <n v="0.94399999999999995"/>
    <n v="0.97699999999999998"/>
    <n v="3.3000000000000029E-2"/>
  </r>
  <r>
    <s v="CELL_003641"/>
    <x v="2"/>
    <x v="1"/>
    <s v="Normal_RBC"/>
    <n v="6.86"/>
    <n v="0"/>
    <n v="0"/>
    <n v="1"/>
    <n v="0"/>
    <n v="0.88700000000000001"/>
    <n v="0.216"/>
    <n v="0.35"/>
    <n v="1"/>
    <n v="0.95299999999999996"/>
    <n v="204"/>
    <n v="48"/>
    <n v="222"/>
    <n v="132"/>
    <n v="125"/>
    <n v="87.058823529411768"/>
    <n v="51.764705882352949"/>
    <n v="49.019607843137251"/>
    <n v="0.495"/>
    <x v="1"/>
    <x v="1"/>
    <n v="4264"/>
    <n v="4.88"/>
    <n v="16.399999999999999"/>
    <n v="37.6"/>
    <n v="390366"/>
    <n v="100.8"/>
    <n v="33"/>
    <s v="Raabin_WBC"/>
    <s v="Wright"/>
    <s v="Leica_DM2000"/>
    <n v="40"/>
    <n v="256"/>
    <n v="0.14779999999999999"/>
    <n v="0.95250000000000001"/>
    <n v="0.9577"/>
    <n v="5.1999999999999824E-3"/>
  </r>
  <r>
    <s v="CELL_000330"/>
    <x v="1"/>
    <x v="1"/>
    <s v="Normal_WBC"/>
    <n v="13.42"/>
    <n v="47.3"/>
    <n v="0.59199999999999997"/>
    <n v="0.44900000000000001"/>
    <n v="105.34521158129175"/>
    <n v="0.81399999999999995"/>
    <n v="0.34100000000000003"/>
    <n v="2.79"/>
    <n v="3.6"/>
    <n v="0.90200000000000002"/>
    <n v="463"/>
    <n v="67"/>
    <n v="189"/>
    <n v="134"/>
    <n v="204"/>
    <n v="74.117647058823536"/>
    <n v="52.549019607843142"/>
    <n v="80"/>
    <n v="0.58299999999999996"/>
    <x v="0"/>
    <x v="0"/>
    <n v="6186"/>
    <n v="4.92"/>
    <n v="11"/>
    <n v="35.799999999999997"/>
    <n v="251528"/>
    <n v="82"/>
    <n v="33.200000000000003"/>
    <s v="PBC_Dataset"/>
    <s v="May_Grunwald_Giemsa"/>
    <s v="Zeiss_Axio"/>
    <n v="100"/>
    <n v="224"/>
    <n v="2.9100000000000001E-2"/>
    <n v="0.87209999999999999"/>
    <n v="0.81399999999999995"/>
    <n v="-5.8100000000000041E-2"/>
  </r>
  <r>
    <s v="CELL_003005"/>
    <x v="2"/>
    <x v="1"/>
    <s v="Normal_RBC"/>
    <n v="7.71"/>
    <n v="0"/>
    <n v="0"/>
    <n v="1"/>
    <n v="0"/>
    <n v="0.91900000000000004"/>
    <n v="0.19800000000000001"/>
    <n v="0.69"/>
    <n v="1"/>
    <n v="0.91100000000000003"/>
    <n v="157"/>
    <n v="42"/>
    <n v="233"/>
    <n v="126"/>
    <n v="132"/>
    <n v="91.372549019607845"/>
    <n v="49.411764705882355"/>
    <n v="51.764705882352949"/>
    <n v="0.48699999999999999"/>
    <x v="0"/>
    <x v="1"/>
    <n v="4701"/>
    <n v="4.43"/>
    <n v="14"/>
    <n v="47.5"/>
    <n v="319290"/>
    <n v="79.400000000000006"/>
    <n v="32.200000000000003"/>
    <s v="PBC_Dataset"/>
    <s v="Giemsa"/>
    <s v="Zeiss_Axio"/>
    <n v="100"/>
    <n v="224"/>
    <n v="0.11169999999999999"/>
    <n v="0.90129999999999999"/>
    <n v="0.85880000000000001"/>
    <n v="-4.2499999999999982E-2"/>
  </r>
  <r>
    <s v="CELL_005775"/>
    <x v="6"/>
    <x v="0"/>
    <s v="Artefact"/>
    <n v="7.09"/>
    <n v="88.6"/>
    <n v="0.89100000000000001"/>
    <n v="0.18099999999999999"/>
    <n v="489.50276243093919"/>
    <n v="0.16500000000000001"/>
    <n v="0.78100000000000003"/>
    <n v="0.59"/>
    <n v="1"/>
    <n v="0.69599999999999995"/>
    <n v="374"/>
    <n v="99"/>
    <n v="166"/>
    <n v="114"/>
    <n v="193"/>
    <n v="65.098039215686271"/>
    <n v="44.705882352941181"/>
    <n v="75.686274509803923"/>
    <n v="0.74399999999999999"/>
    <x v="0"/>
    <x v="1"/>
    <n v="5365"/>
    <n v="5.33"/>
    <n v="14.4"/>
    <n v="40.299999999999997"/>
    <n v="135300"/>
    <n v="84.9"/>
    <n v="32.799999999999997"/>
    <s v="Raabin_WBC"/>
    <s v="Giemsa"/>
    <s v="Olympus_BX51"/>
    <n v="60"/>
    <n v="224"/>
    <n v="0.79730000000000001"/>
    <n v="0.67459999999999998"/>
    <n v="0.72419999999999995"/>
    <n v="4.9599999999999977E-2"/>
  </r>
  <r>
    <s v="CELL_003116"/>
    <x v="2"/>
    <x v="1"/>
    <s v="Normal_RBC"/>
    <n v="7.79"/>
    <n v="0"/>
    <n v="0"/>
    <n v="1"/>
    <n v="0"/>
    <n v="0.91600000000000004"/>
    <n v="0.20499999999999999"/>
    <n v="0.54"/>
    <n v="1"/>
    <n v="0.93600000000000005"/>
    <n v="200"/>
    <n v="44"/>
    <n v="216"/>
    <n v="139"/>
    <n v="116"/>
    <n v="84.705882352941174"/>
    <n v="54.509803921568626"/>
    <n v="45.490196078431374"/>
    <n v="0.46300000000000002"/>
    <x v="1"/>
    <x v="1"/>
    <n v="8061"/>
    <n v="3.89"/>
    <n v="12.5"/>
    <n v="39"/>
    <n v="296561"/>
    <n v="101.8"/>
    <n v="34.700000000000003"/>
    <s v="Raabin_WBC"/>
    <s v="Giemsa"/>
    <s v="Zeiss_Axio"/>
    <n v="100"/>
    <n v="360"/>
    <n v="7.7100000000000002E-2"/>
    <n v="0.98380000000000001"/>
    <n v="0.94240000000000002"/>
    <n v="-4.1399999999999992E-2"/>
  </r>
  <r>
    <s v="CELL_005686"/>
    <x v="3"/>
    <x v="0"/>
    <s v="Infection"/>
    <n v="12.93"/>
    <n v="85.8"/>
    <n v="0.68700000000000006"/>
    <n v="0.439"/>
    <n v="195.44419134396355"/>
    <n v="0.79100000000000004"/>
    <n v="0.38300000000000001"/>
    <n v="1.66"/>
    <n v="1"/>
    <n v="0.89500000000000002"/>
    <n v="609"/>
    <n v="104"/>
    <n v="196"/>
    <n v="154"/>
    <n v="194"/>
    <n v="76.862745098039227"/>
    <n v="60.392156862745097"/>
    <n v="76.078431372549019"/>
    <n v="0.81499999999999995"/>
    <x v="2"/>
    <x v="1"/>
    <n v="3899"/>
    <n v="4.7"/>
    <n v="11.3"/>
    <n v="49.5"/>
    <n v="394428"/>
    <n v="100.6"/>
    <n v="35.299999999999997"/>
    <s v="PBC_Dataset"/>
    <s v="May_Grunwald_Giemsa"/>
    <s v="Zeiss_Axio"/>
    <n v="100"/>
    <n v="360"/>
    <n v="0.76700000000000002"/>
    <n v="0.65500000000000003"/>
    <n v="0.86870000000000003"/>
    <n v="0.2137"/>
  </r>
  <r>
    <s v="CELL_002323"/>
    <x v="4"/>
    <x v="1"/>
    <s v="Normal_WBC"/>
    <n v="16.53"/>
    <n v="72.8"/>
    <n v="0.45400000000000001"/>
    <n v="0.44900000000000001"/>
    <n v="162.13808463251669"/>
    <n v="0.82599999999999996"/>
    <n v="0.58699999999999997"/>
    <n v="2.13"/>
    <n v="1"/>
    <n v="0.81799999999999995"/>
    <n v="500"/>
    <n v="98"/>
    <n v="186"/>
    <n v="147"/>
    <n v="179"/>
    <n v="72.941176470588232"/>
    <n v="57.647058823529406"/>
    <n v="70.196078431372541"/>
    <n v="0.629"/>
    <x v="2"/>
    <x v="0"/>
    <n v="9512"/>
    <n v="3.78"/>
    <n v="11.8"/>
    <n v="46"/>
    <n v="265355"/>
    <n v="98.8"/>
    <n v="35.1"/>
    <s v="PBC_Dataset"/>
    <s v="Giemsa"/>
    <s v="Olympus_BX51"/>
    <n v="40"/>
    <n v="224"/>
    <n v="4.1700000000000001E-2"/>
    <n v="0.99180000000000001"/>
    <n v="0.81240000000000001"/>
    <n v="-0.1794"/>
  </r>
  <r>
    <s v="CELL_004198"/>
    <x v="8"/>
    <x v="0"/>
    <s v="Leukemia"/>
    <n v="14.34"/>
    <n v="90.6"/>
    <n v="0.42199999999999999"/>
    <n v="0.05"/>
    <n v="1811.9999999999998"/>
    <n v="0.69"/>
    <n v="0.34599999999999997"/>
    <n v="1.42"/>
    <n v="1"/>
    <n v="0.86099999999999999"/>
    <n v="722"/>
    <n v="102"/>
    <n v="210"/>
    <n v="149"/>
    <n v="210"/>
    <n v="82.35294117647058"/>
    <n v="58.431372549019613"/>
    <n v="82.35294117647058"/>
    <n v="0.66800000000000004"/>
    <x v="2"/>
    <x v="0"/>
    <n v="7403"/>
    <n v="6.03"/>
    <n v="12.5"/>
    <n v="49.8"/>
    <n v="262394"/>
    <n v="93.4"/>
    <n v="35.200000000000003"/>
    <s v="CytoData"/>
    <s v="May_Grunwald_Giemsa"/>
    <s v="Zeiss_Axio"/>
    <n v="100"/>
    <n v="360"/>
    <n v="0.83779999999999999"/>
    <n v="0.6391"/>
    <n v="0.83919999999999995"/>
    <n v="0.20009999999999994"/>
  </r>
  <r>
    <s v="CELL_003550"/>
    <x v="2"/>
    <x v="1"/>
    <s v="Normal_RBC"/>
    <n v="7.21"/>
    <n v="0"/>
    <n v="0"/>
    <n v="1"/>
    <n v="0"/>
    <n v="0.87"/>
    <n v="0.25"/>
    <n v="0.5"/>
    <n v="1"/>
    <n v="0.91400000000000003"/>
    <n v="192"/>
    <n v="47"/>
    <n v="234"/>
    <n v="120"/>
    <n v="132"/>
    <n v="91.764705882352942"/>
    <n v="47.058823529411761"/>
    <n v="51.764705882352949"/>
    <n v="0.501"/>
    <x v="1"/>
    <x v="1"/>
    <n v="5884"/>
    <n v="6.35"/>
    <n v="14.4"/>
    <n v="37.1"/>
    <n v="299811"/>
    <n v="103.1"/>
    <n v="32"/>
    <s v="CytoData"/>
    <s v="Giemsa"/>
    <s v="Leica_DM2000"/>
    <n v="100"/>
    <n v="224"/>
    <n v="0.1699"/>
    <n v="0.81689999999999996"/>
    <n v="0.93889999999999996"/>
    <n v="0.122"/>
  </r>
  <r>
    <s v="CELL_001459"/>
    <x v="5"/>
    <x v="1"/>
    <s v="Normal_WBC"/>
    <n v="11.33"/>
    <n v="83.7"/>
    <n v="0.83099999999999996"/>
    <n v="0.23200000000000001"/>
    <n v="360.77586206896552"/>
    <n v="0.83799999999999997"/>
    <n v="0.105"/>
    <n v="0.75"/>
    <n v="1.1000000000000001"/>
    <n v="0.873"/>
    <n v="213"/>
    <n v="57"/>
    <n v="206"/>
    <n v="155"/>
    <n v="202"/>
    <n v="80.784313725490193"/>
    <n v="60.784313725490193"/>
    <n v="79.215686274509807"/>
    <n v="0.78900000000000003"/>
    <x v="2"/>
    <x v="0"/>
    <n v="8428"/>
    <n v="5.49"/>
    <n v="11.9"/>
    <n v="29.8"/>
    <n v="207940"/>
    <n v="73.2"/>
    <n v="34.700000000000003"/>
    <s v="CytoData"/>
    <s v="Wright"/>
    <s v="Olympus_BX51"/>
    <n v="100"/>
    <n v="360"/>
    <n v="0.13819999999999999"/>
    <n v="0.8629"/>
    <n v="0.95860000000000001"/>
    <n v="9.5700000000000007E-2"/>
  </r>
  <r>
    <s v="CELL_000172"/>
    <x v="1"/>
    <x v="1"/>
    <s v="Normal_WBC"/>
    <n v="10.66"/>
    <n v="53.6"/>
    <n v="0.52"/>
    <n v="0.46700000000000003"/>
    <n v="114.77516059957173"/>
    <n v="0.747"/>
    <n v="0.33200000000000002"/>
    <n v="3.92"/>
    <n v="3.7"/>
    <n v="0.79200000000000004"/>
    <n v="407"/>
    <n v="85"/>
    <n v="206"/>
    <n v="149"/>
    <n v="174"/>
    <n v="80.784313725490193"/>
    <n v="58.431372549019613"/>
    <n v="68.235294117647058"/>
    <n v="0.61199999999999999"/>
    <x v="1"/>
    <x v="1"/>
    <n v="5513"/>
    <n v="3.53"/>
    <n v="14.2"/>
    <n v="38.799999999999997"/>
    <n v="224062"/>
    <n v="78.400000000000006"/>
    <n v="33.200000000000003"/>
    <s v="PBC_Dataset"/>
    <s v="May_Grunwald_Giemsa"/>
    <s v="Zeiss_Axio"/>
    <n v="100"/>
    <n v="360"/>
    <n v="0.1007"/>
    <n v="0.78259999999999996"/>
    <n v="0.90790000000000004"/>
    <n v="0.12530000000000008"/>
  </r>
  <r>
    <s v="CELL_004204"/>
    <x v="8"/>
    <x v="0"/>
    <s v="Leukemia"/>
    <n v="16.329999999999998"/>
    <n v="82.1"/>
    <n v="0.40500000000000003"/>
    <n v="0.14499999999999999"/>
    <n v="566.20689655172418"/>
    <n v="0.86799999999999999"/>
    <n v="0.13600000000000001"/>
    <n v="0.71"/>
    <n v="1"/>
    <n v="0.94899999999999995"/>
    <n v="741"/>
    <n v="92"/>
    <n v="212"/>
    <n v="162"/>
    <n v="208"/>
    <n v="83.137254901960787"/>
    <n v="63.529411764705877"/>
    <n v="81.568627450980387"/>
    <n v="0.63600000000000001"/>
    <x v="0"/>
    <x v="1"/>
    <n v="8700"/>
    <n v="5.03"/>
    <n v="14.2"/>
    <n v="38.200000000000003"/>
    <n v="265390"/>
    <n v="106"/>
    <n v="33.299999999999997"/>
    <s v="Raabin_WBC"/>
    <s v="Giemsa"/>
    <s v="Olympus_BX51"/>
    <n v="60"/>
    <n v="512"/>
    <n v="0.97160000000000002"/>
    <n v="0.81140000000000001"/>
    <n v="0.86009999999999998"/>
    <n v="4.8699999999999966E-2"/>
  </r>
  <r>
    <s v="CELL_004924"/>
    <x v="15"/>
    <x v="0"/>
    <s v="Anemia"/>
    <n v="6.06"/>
    <n v="0"/>
    <n v="0"/>
    <n v="1"/>
    <n v="0"/>
    <n v="0.94"/>
    <n v="8.2000000000000003E-2"/>
    <n v="0.61"/>
    <n v="1"/>
    <n v="0.95399999999999996"/>
    <n v="109"/>
    <n v="44"/>
    <n v="217"/>
    <n v="129"/>
    <n v="138"/>
    <n v="85.098039215686271"/>
    <n v="50.588235294117645"/>
    <n v="54.117647058823529"/>
    <n v="0.61199999999999999"/>
    <x v="1"/>
    <x v="1"/>
    <n v="2965"/>
    <n v="4.04"/>
    <n v="14.2"/>
    <n v="40.4"/>
    <n v="323487"/>
    <n v="94.6"/>
    <n v="32"/>
    <s v="CytoData"/>
    <s v="Wright"/>
    <s v="Zeiss_Axio"/>
    <n v="60"/>
    <n v="256"/>
    <n v="0.8206"/>
    <n v="0.66610000000000003"/>
    <n v="0.70009999999999994"/>
    <n v="3.3999999999999919E-2"/>
  </r>
  <r>
    <s v="CELL_003570"/>
    <x v="2"/>
    <x v="1"/>
    <s v="Normal_RBC"/>
    <n v="6.61"/>
    <n v="0"/>
    <n v="0"/>
    <n v="1"/>
    <n v="0"/>
    <n v="0.86799999999999999"/>
    <n v="6.8000000000000005E-2"/>
    <n v="0.56999999999999995"/>
    <n v="1"/>
    <n v="0.91800000000000004"/>
    <n v="138"/>
    <n v="46"/>
    <n v="221"/>
    <n v="115"/>
    <n v="128"/>
    <n v="86.666666666666671"/>
    <n v="45.098039215686278"/>
    <n v="50.196078431372548"/>
    <n v="0.48099999999999998"/>
    <x v="1"/>
    <x v="0"/>
    <n v="5045"/>
    <n v="4.71"/>
    <n v="14.1"/>
    <n v="43.6"/>
    <n v="183761"/>
    <n v="85.6"/>
    <n v="31.7"/>
    <s v="CytoData"/>
    <s v="Giemsa"/>
    <s v="Leica_DM2000"/>
    <n v="100"/>
    <n v="256"/>
    <n v="0.1003"/>
    <n v="0.89639999999999997"/>
    <n v="1"/>
    <n v="0.10360000000000003"/>
  </r>
  <r>
    <s v="CELL_004227"/>
    <x v="8"/>
    <x v="0"/>
    <s v="Leukemia"/>
    <n v="16.559999999999999"/>
    <n v="83.3"/>
    <n v="0.23400000000000001"/>
    <n v="0.22700000000000001"/>
    <n v="366.96035242290748"/>
    <n v="0.86399999999999999"/>
    <n v="0.315"/>
    <n v="0.59"/>
    <n v="1"/>
    <n v="0.86599999999999999"/>
    <n v="756"/>
    <n v="109"/>
    <n v="162"/>
    <n v="162"/>
    <n v="175"/>
    <n v="63.529411764705877"/>
    <n v="63.529411764705877"/>
    <n v="68.627450980392155"/>
    <n v="0.67300000000000004"/>
    <x v="1"/>
    <x v="0"/>
    <n v="6311"/>
    <n v="3.84"/>
    <n v="13"/>
    <n v="47.5"/>
    <n v="341338"/>
    <n v="84.6"/>
    <n v="32.6"/>
    <s v="Raabin_WBC"/>
    <s v="Wright"/>
    <s v="Zeiss_Axio"/>
    <n v="40"/>
    <n v="512"/>
    <n v="1"/>
    <n v="0.88349999999999995"/>
    <n v="0.63049999999999995"/>
    <n v="-0.253"/>
  </r>
  <r>
    <s v="CELL_004795"/>
    <x v="12"/>
    <x v="0"/>
    <s v="Anemia"/>
    <n v="2.67"/>
    <n v="0"/>
    <n v="0"/>
    <n v="1"/>
    <n v="0"/>
    <n v="0.58699999999999997"/>
    <n v="0.79500000000000004"/>
    <n v="0.68"/>
    <n v="1"/>
    <n v="0.65200000000000002"/>
    <n v="37"/>
    <n v="26"/>
    <n v="214"/>
    <n v="120"/>
    <n v="117"/>
    <n v="83.921568627450981"/>
    <n v="47.058823529411761"/>
    <n v="45.882352941176471"/>
    <n v="0.48399999999999999"/>
    <x v="1"/>
    <x v="0"/>
    <n v="7857"/>
    <n v="5.01"/>
    <n v="11.3"/>
    <n v="43.5"/>
    <n v="239758"/>
    <n v="88.8"/>
    <n v="34.4"/>
    <s v="PBC_Dataset"/>
    <s v="Wright"/>
    <s v="Leica_DM2000"/>
    <n v="100"/>
    <n v="512"/>
    <n v="0.85540000000000005"/>
    <n v="0.84379999999999999"/>
    <n v="0.87250000000000005"/>
    <n v="2.8700000000000059E-2"/>
  </r>
  <r>
    <s v="CELL_004842"/>
    <x v="15"/>
    <x v="0"/>
    <s v="Anemia"/>
    <n v="5.98"/>
    <n v="0"/>
    <n v="0"/>
    <n v="1"/>
    <n v="0"/>
    <n v="0.96899999999999997"/>
    <n v="0.09"/>
    <n v="0.49"/>
    <n v="1"/>
    <n v="0.99399999999999999"/>
    <n v="155"/>
    <n v="43"/>
    <n v="225"/>
    <n v="138"/>
    <n v="137"/>
    <n v="88.235294117647058"/>
    <n v="54.117647058823529"/>
    <n v="53.725490196078432"/>
    <n v="0.56399999999999995"/>
    <x v="1"/>
    <x v="1"/>
    <n v="4884"/>
    <n v="5.42"/>
    <n v="11.8"/>
    <n v="42.6"/>
    <n v="320885"/>
    <n v="94.6"/>
    <n v="32"/>
    <s v="Raabin_WBC"/>
    <s v="May_Grunwald_Giemsa"/>
    <s v="Olympus_BX51"/>
    <n v="100"/>
    <n v="224"/>
    <n v="0.72940000000000005"/>
    <n v="0.73060000000000003"/>
    <n v="0.7026"/>
    <n v="-2.8000000000000025E-2"/>
  </r>
  <r>
    <s v="CELL_000939"/>
    <x v="1"/>
    <x v="1"/>
    <s v="Normal_WBC"/>
    <n v="11.32"/>
    <n v="57"/>
    <n v="0.58399999999999996"/>
    <n v="0.48599999999999999"/>
    <n v="117.28395061728395"/>
    <n v="0.80300000000000005"/>
    <n v="0.27300000000000002"/>
    <n v="2.8"/>
    <n v="4"/>
    <n v="0.72199999999999998"/>
    <n v="434"/>
    <n v="71"/>
    <n v="222"/>
    <n v="166"/>
    <n v="175"/>
    <n v="87.058823529411768"/>
    <n v="65.098039215686271"/>
    <n v="68.627450980392155"/>
    <n v="0.6"/>
    <x v="1"/>
    <x v="1"/>
    <n v="5693"/>
    <n v="6.25"/>
    <n v="14.8"/>
    <n v="41.1"/>
    <n v="258380"/>
    <n v="98.8"/>
    <n v="35.799999999999997"/>
    <s v="PBC_Dataset"/>
    <s v="Giemsa"/>
    <s v="Leica_DM2000"/>
    <n v="100"/>
    <n v="360"/>
    <n v="8.6800000000000002E-2"/>
    <n v="0.95089999999999997"/>
    <n v="0.86990000000000001"/>
    <n v="-8.0999999999999961E-2"/>
  </r>
  <r>
    <s v="CELL_000061"/>
    <x v="1"/>
    <x v="1"/>
    <s v="Normal_WBC"/>
    <n v="12.13"/>
    <n v="60"/>
    <n v="0.60099999999999998"/>
    <n v="0.57499999999999996"/>
    <n v="104.34782608695653"/>
    <n v="0.91200000000000003"/>
    <n v="0.38600000000000001"/>
    <n v="1.28"/>
    <n v="4.2"/>
    <n v="0.79300000000000004"/>
    <n v="379"/>
    <n v="68"/>
    <n v="203"/>
    <n v="169"/>
    <n v="161"/>
    <n v="79.607843137254903"/>
    <n v="66.274509803921561"/>
    <n v="63.13725490196078"/>
    <n v="0.57499999999999996"/>
    <x v="0"/>
    <x v="0"/>
    <n v="7857"/>
    <n v="4.07"/>
    <n v="12.3"/>
    <n v="29.4"/>
    <n v="327742"/>
    <n v="93.2"/>
    <n v="32"/>
    <s v="PBC_Dataset"/>
    <s v="May_Grunwald_Giemsa"/>
    <s v="Zeiss_Axio"/>
    <n v="100"/>
    <n v="256"/>
    <n v="9.9299999999999999E-2"/>
    <n v="0.97140000000000004"/>
    <n v="0.90380000000000005"/>
    <n v="-6.7599999999999993E-2"/>
  </r>
  <r>
    <s v="CELL_001241"/>
    <x v="5"/>
    <x v="1"/>
    <s v="Normal_WBC"/>
    <n v="9.51"/>
    <n v="81.3"/>
    <n v="0.82"/>
    <n v="0.13100000000000001"/>
    <n v="620.61068702290072"/>
    <n v="0.84799999999999998"/>
    <n v="0.154"/>
    <n v="1.22"/>
    <n v="1"/>
    <n v="0.90800000000000003"/>
    <n v="318"/>
    <n v="68"/>
    <n v="204"/>
    <n v="163"/>
    <n v="188"/>
    <n v="80"/>
    <n v="63.921568627450974"/>
    <n v="73.725490196078439"/>
    <n v="0.67600000000000005"/>
    <x v="1"/>
    <x v="1"/>
    <n v="9524"/>
    <n v="4.28"/>
    <n v="17"/>
    <n v="37.9"/>
    <n v="204706"/>
    <n v="73.400000000000006"/>
    <n v="36.1"/>
    <s v="PBC_Dataset"/>
    <s v="May_Grunwald_Giemsa"/>
    <s v="Leica_DM2000"/>
    <n v="100"/>
    <n v="360"/>
    <n v="0.13789999999999999"/>
    <n v="0.93789999999999996"/>
    <n v="0.87"/>
    <n v="-6.789999999999996E-2"/>
  </r>
  <r>
    <s v="CELL_004913"/>
    <x v="15"/>
    <x v="0"/>
    <s v="Anemia"/>
    <n v="6.38"/>
    <n v="0"/>
    <n v="0"/>
    <n v="1"/>
    <n v="0"/>
    <n v="1"/>
    <n v="0.06"/>
    <n v="0.28000000000000003"/>
    <n v="1"/>
    <n v="1"/>
    <n v="174"/>
    <n v="46"/>
    <n v="231"/>
    <n v="133"/>
    <n v="110"/>
    <n v="90.588235294117652"/>
    <n v="52.156862745098046"/>
    <n v="43.137254901960787"/>
    <n v="0.65600000000000003"/>
    <x v="1"/>
    <x v="1"/>
    <n v="8956"/>
    <n v="4.6100000000000003"/>
    <n v="14.7"/>
    <n v="30.9"/>
    <n v="237199"/>
    <n v="83.9"/>
    <n v="34.1"/>
    <s v="Raabin_WBC"/>
    <s v="Giemsa"/>
    <s v="Zeiss_Axio"/>
    <n v="100"/>
    <n v="224"/>
    <n v="0.74490000000000001"/>
    <n v="0.72789999999999999"/>
    <n v="0.78600000000000003"/>
    <n v="5.8100000000000041E-2"/>
  </r>
  <r>
    <s v="CELL_002121"/>
    <x v="4"/>
    <x v="1"/>
    <s v="Normal_WBC"/>
    <n v="17.559999999999999"/>
    <n v="68.099999999999994"/>
    <n v="0.38"/>
    <n v="0.315"/>
    <n v="216.19047619047618"/>
    <n v="0.73199999999999998"/>
    <n v="0.28399999999999997"/>
    <n v="2.13"/>
    <n v="1.3"/>
    <n v="0.90400000000000003"/>
    <n v="610"/>
    <n v="90"/>
    <n v="221"/>
    <n v="157"/>
    <n v="180"/>
    <n v="86.666666666666671"/>
    <n v="61.568627450980394"/>
    <n v="70.588235294117652"/>
    <n v="0.58599999999999997"/>
    <x v="1"/>
    <x v="0"/>
    <n v="8500"/>
    <n v="5.07"/>
    <n v="16.2"/>
    <n v="44.4"/>
    <n v="362486"/>
    <n v="106.1"/>
    <n v="33.5"/>
    <s v="Raabin_WBC"/>
    <s v="Giemsa"/>
    <s v="Olympus_BX51"/>
    <n v="40"/>
    <n v="512"/>
    <n v="9.8299999999999998E-2"/>
    <n v="0.87209999999999999"/>
    <n v="0.78069999999999995"/>
    <n v="-9.1400000000000037E-2"/>
  </r>
  <r>
    <s v="CELL_001525"/>
    <x v="5"/>
    <x v="1"/>
    <s v="Normal_WBC"/>
    <n v="9.3800000000000008"/>
    <n v="71.099999999999994"/>
    <n v="0.69499999999999995"/>
    <n v="0.161"/>
    <n v="441.61490683229812"/>
    <n v="0.92300000000000004"/>
    <n v="0.26600000000000001"/>
    <n v="1.43"/>
    <n v="1"/>
    <n v="0.93"/>
    <n v="257"/>
    <n v="52"/>
    <n v="193"/>
    <n v="153"/>
    <n v="202"/>
    <n v="75.686274509803923"/>
    <n v="60"/>
    <n v="79.215686274509807"/>
    <n v="0.78700000000000003"/>
    <x v="1"/>
    <x v="0"/>
    <n v="8302"/>
    <n v="3.77"/>
    <n v="13.8"/>
    <n v="34.9"/>
    <n v="304154"/>
    <n v="98.5"/>
    <n v="35"/>
    <s v="PBC_Dataset"/>
    <s v="Wright"/>
    <s v="Leica_DM2000"/>
    <n v="100"/>
    <n v="360"/>
    <n v="5.8299999999999998E-2"/>
    <n v="0.84760000000000002"/>
    <n v="0.97499999999999998"/>
    <n v="0.12739999999999996"/>
  </r>
  <r>
    <s v="CELL_000154"/>
    <x v="1"/>
    <x v="1"/>
    <s v="Normal_WBC"/>
    <n v="13.44"/>
    <n v="55.1"/>
    <n v="0.51600000000000001"/>
    <n v="0.51300000000000001"/>
    <n v="107.4074074074074"/>
    <n v="0.78700000000000003"/>
    <n v="0.32"/>
    <n v="3.78"/>
    <n v="3.6"/>
    <n v="0.82"/>
    <n v="428"/>
    <n v="63"/>
    <n v="202"/>
    <n v="160"/>
    <n v="182"/>
    <n v="79.215686274509807"/>
    <n v="62.745098039215684"/>
    <n v="71.372549019607845"/>
    <n v="0.73899999999999999"/>
    <x v="1"/>
    <x v="1"/>
    <n v="7543"/>
    <n v="3.61"/>
    <n v="13.9"/>
    <n v="45"/>
    <n v="271404"/>
    <n v="92.9"/>
    <n v="35"/>
    <s v="Raabin_WBC"/>
    <s v="Giemsa"/>
    <s v="Zeiss_Axio"/>
    <n v="60"/>
    <n v="256"/>
    <n v="0"/>
    <n v="0.8095"/>
    <n v="0.85309999999999997"/>
    <n v="4.3599999999999972E-2"/>
  </r>
  <r>
    <s v="CELL_000482"/>
    <x v="1"/>
    <x v="1"/>
    <s v="Normal_WBC"/>
    <n v="12.44"/>
    <n v="51"/>
    <n v="0.497"/>
    <n v="0.436"/>
    <n v="116.97247706422019"/>
    <n v="0.73199999999999998"/>
    <n v="0.44400000000000001"/>
    <n v="2.5299999999999998"/>
    <n v="3.6"/>
    <n v="0.82699999999999996"/>
    <n v="329"/>
    <n v="68"/>
    <n v="213"/>
    <n v="166"/>
    <n v="181"/>
    <n v="83.529411764705884"/>
    <n v="65.098039215686271"/>
    <n v="70.980392156862749"/>
    <n v="0.69699999999999995"/>
    <x v="0"/>
    <x v="0"/>
    <n v="6726"/>
    <n v="5.18"/>
    <n v="10"/>
    <n v="43.2"/>
    <n v="257019"/>
    <n v="85.4"/>
    <n v="34.200000000000003"/>
    <s v="Raabin_WBC"/>
    <s v="Giemsa"/>
    <s v="Zeiss_Axio"/>
    <n v="60"/>
    <n v="224"/>
    <n v="6.6400000000000001E-2"/>
    <n v="0.85780000000000001"/>
    <n v="0.94420000000000004"/>
    <n v="8.6400000000000032E-2"/>
  </r>
  <r>
    <s v="CELL_004461"/>
    <x v="16"/>
    <x v="0"/>
    <s v="Anemia"/>
    <n v="8.42"/>
    <n v="0"/>
    <n v="0"/>
    <n v="1"/>
    <n v="0"/>
    <n v="0.45800000000000002"/>
    <n v="0.8"/>
    <n v="0.8"/>
    <n v="1"/>
    <n v="0.86599999999999999"/>
    <n v="174"/>
    <n v="58"/>
    <n v="218"/>
    <n v="109"/>
    <n v="125"/>
    <n v="85.490196078431367"/>
    <n v="42.745098039215684"/>
    <n v="49.019607843137251"/>
    <n v="0.41599999999999998"/>
    <x v="2"/>
    <x v="0"/>
    <n v="9653"/>
    <n v="4.4000000000000004"/>
    <n v="13.4"/>
    <n v="42.3"/>
    <n v="219704"/>
    <n v="84.1"/>
    <n v="32.6"/>
    <s v="PBC_Dataset"/>
    <s v="May_Grunwald_Giemsa"/>
    <s v="Olympus_BX51"/>
    <n v="100"/>
    <n v="256"/>
    <n v="0.8952"/>
    <n v="0.77410000000000001"/>
    <n v="0.89639999999999997"/>
    <n v="0.12229999999999996"/>
  </r>
  <r>
    <s v="CELL_003921"/>
    <x v="7"/>
    <x v="1"/>
    <s v="Normal_Platelet"/>
    <n v="2.93"/>
    <n v="0"/>
    <n v="0"/>
    <n v="1"/>
    <n v="0"/>
    <n v="0.83399999999999996"/>
    <n v="0.37"/>
    <n v="3.26"/>
    <n v="1"/>
    <n v="0.78300000000000003"/>
    <n v="36"/>
    <n v="15"/>
    <n v="210"/>
    <n v="143"/>
    <n v="160"/>
    <n v="82.35294117647058"/>
    <n v="56.078431372549019"/>
    <n v="62.745098039215684"/>
    <n v="0.54400000000000004"/>
    <x v="1"/>
    <x v="0"/>
    <n v="6116"/>
    <n v="4.8"/>
    <n v="15.4"/>
    <n v="37.9"/>
    <n v="275420"/>
    <n v="97.4"/>
    <n v="33.9"/>
    <s v="CytoData"/>
    <s v="Giemsa"/>
    <s v="Leica_DM2000"/>
    <n v="60"/>
    <n v="256"/>
    <n v="8.3900000000000002E-2"/>
    <n v="0.9113"/>
    <n v="0.93269999999999997"/>
    <n v="2.1399999999999975E-2"/>
  </r>
  <r>
    <s v="CELL_001763"/>
    <x v="5"/>
    <x v="1"/>
    <s v="Normal_WBC"/>
    <n v="7.23"/>
    <n v="87.2"/>
    <n v="0.84399999999999997"/>
    <n v="0.13500000000000001"/>
    <n v="645.92592592592587"/>
    <n v="0.96199999999999997"/>
    <n v="0.16900000000000001"/>
    <n v="1.2"/>
    <n v="1"/>
    <n v="0.90600000000000003"/>
    <n v="267"/>
    <n v="58"/>
    <n v="196"/>
    <n v="157"/>
    <n v="198"/>
    <n v="76.862745098039227"/>
    <n v="61.568627450980394"/>
    <n v="77.64705882352942"/>
    <n v="0.68899999999999995"/>
    <x v="2"/>
    <x v="0"/>
    <n v="9753"/>
    <n v="4.57"/>
    <n v="15.5"/>
    <n v="44.7"/>
    <n v="306235"/>
    <n v="97"/>
    <n v="32.799999999999997"/>
    <s v="Raabin_WBC"/>
    <s v="Wright"/>
    <s v="Leica_DM2000"/>
    <n v="100"/>
    <n v="512"/>
    <n v="0.11360000000000001"/>
    <n v="0.755"/>
    <n v="0.9839"/>
    <n v="0.22889999999999999"/>
  </r>
  <r>
    <s v="CELL_000751"/>
    <x v="1"/>
    <x v="1"/>
    <s v="Normal_WBC"/>
    <n v="11.17"/>
    <n v="55.4"/>
    <n v="0.48199999999999998"/>
    <n v="0.54"/>
    <n v="102.59259259259258"/>
    <n v="0.877"/>
    <n v="0.436"/>
    <n v="3.98"/>
    <n v="3.6"/>
    <n v="0.85799999999999998"/>
    <n v="481"/>
    <n v="71"/>
    <n v="211"/>
    <n v="174"/>
    <n v="194"/>
    <n v="82.745098039215677"/>
    <n v="68.235294117647058"/>
    <n v="76.078431372549019"/>
    <n v="0.59699999999999998"/>
    <x v="0"/>
    <x v="1"/>
    <n v="1532"/>
    <n v="4.55"/>
    <n v="13.8"/>
    <n v="36.299999999999997"/>
    <n v="94396"/>
    <n v="91.4"/>
    <n v="33.5"/>
    <s v="PBC_Dataset"/>
    <s v="Giemsa"/>
    <s v="Zeiss_Axio"/>
    <n v="100"/>
    <n v="512"/>
    <n v="0.13420000000000001"/>
    <n v="0.98819999999999997"/>
    <n v="0.90969999999999995"/>
    <n v="-7.8500000000000014E-2"/>
  </r>
  <r>
    <s v="CELL_001786"/>
    <x v="5"/>
    <x v="1"/>
    <s v="Normal_WBC"/>
    <n v="8.15"/>
    <n v="82.7"/>
    <n v="0.80300000000000005"/>
    <n v="0.20300000000000001"/>
    <n v="407.38916256157631"/>
    <n v="0.84099999999999997"/>
    <n v="0.27"/>
    <n v="1.03"/>
    <n v="1"/>
    <n v="0.86499999999999999"/>
    <n v="311"/>
    <n v="55"/>
    <n v="199"/>
    <n v="169"/>
    <n v="182"/>
    <n v="78.039215686274517"/>
    <n v="66.274509803921561"/>
    <n v="71.372549019607845"/>
    <n v="0.71499999999999997"/>
    <x v="0"/>
    <x v="1"/>
    <n v="3104"/>
    <n v="5.51"/>
    <n v="11.5"/>
    <n v="46.3"/>
    <n v="266980"/>
    <n v="73.5"/>
    <n v="33.299999999999997"/>
    <s v="CytoData"/>
    <s v="May_Grunwald_Giemsa"/>
    <s v="Leica_DM2000"/>
    <n v="60"/>
    <n v="256"/>
    <n v="0.1104"/>
    <n v="0.97809999999999997"/>
    <n v="0.87890000000000001"/>
    <n v="-9.9199999999999955E-2"/>
  </r>
  <r>
    <s v="CELL_004502"/>
    <x v="16"/>
    <x v="0"/>
    <s v="Anemia"/>
    <n v="7.03"/>
    <n v="0"/>
    <n v="0"/>
    <n v="1"/>
    <n v="0"/>
    <n v="0.68899999999999995"/>
    <n v="0.67900000000000005"/>
    <n v="0.45"/>
    <n v="1"/>
    <n v="0.88"/>
    <n v="166"/>
    <n v="56"/>
    <n v="227"/>
    <n v="146"/>
    <n v="145"/>
    <n v="89.019607843137251"/>
    <n v="57.254901960784309"/>
    <n v="56.862745098039213"/>
    <n v="0.55600000000000005"/>
    <x v="1"/>
    <x v="0"/>
    <n v="7437"/>
    <n v="4.83"/>
    <n v="20"/>
    <n v="38.799999999999997"/>
    <n v="309374"/>
    <n v="99.7"/>
    <n v="32.700000000000003"/>
    <s v="PBC_Dataset"/>
    <s v="Giemsa"/>
    <s v="Leica_DM2000"/>
    <n v="60"/>
    <n v="512"/>
    <n v="1"/>
    <n v="0.59919999999999995"/>
    <n v="0.77700000000000002"/>
    <n v="0.17780000000000007"/>
  </r>
  <r>
    <s v="CELL_002712"/>
    <x v="9"/>
    <x v="1"/>
    <s v="Normal_WBC"/>
    <n v="10.119999999999999"/>
    <n v="60.8"/>
    <n v="0.621"/>
    <n v="0.35"/>
    <n v="173.71428571428572"/>
    <n v="0.65100000000000002"/>
    <n v="0.47099999999999997"/>
    <n v="5.68"/>
    <n v="1.7"/>
    <n v="0.73099999999999998"/>
    <n v="365"/>
    <n v="77"/>
    <n v="193"/>
    <n v="159"/>
    <n v="223"/>
    <n v="75.686274509803923"/>
    <n v="62.352941176470587"/>
    <n v="87.450980392156865"/>
    <n v="0.78400000000000003"/>
    <x v="1"/>
    <x v="0"/>
    <n v="7745"/>
    <n v="3.14"/>
    <n v="12.9"/>
    <n v="39.6"/>
    <n v="264348"/>
    <n v="78.2"/>
    <n v="33.5"/>
    <s v="Raabin_WBC"/>
    <s v="Giemsa"/>
    <s v="Leica_DM2000"/>
    <n v="40"/>
    <n v="224"/>
    <n v="9.64E-2"/>
    <n v="0.95009999999999994"/>
    <n v="1"/>
    <n v="4.9900000000000055E-2"/>
  </r>
  <r>
    <s v="CELL_005461"/>
    <x v="11"/>
    <x v="0"/>
    <s v="Infection"/>
    <n v="12.37"/>
    <n v="53.1"/>
    <n v="0.66"/>
    <n v="0.35899999999999999"/>
    <n v="147.9108635097493"/>
    <n v="0.71099999999999997"/>
    <n v="0.51"/>
    <n v="4.76"/>
    <n v="2.8"/>
    <n v="0.72599999999999998"/>
    <n v="483"/>
    <n v="67"/>
    <n v="192"/>
    <n v="152"/>
    <n v="186"/>
    <n v="75.294117647058826"/>
    <n v="59.607843137254903"/>
    <n v="72.941176470588232"/>
    <n v="0.68300000000000005"/>
    <x v="0"/>
    <x v="0"/>
    <n v="7792"/>
    <n v="4.9000000000000004"/>
    <n v="17.899999999999999"/>
    <n v="36.6"/>
    <n v="323737"/>
    <n v="89.5"/>
    <n v="34.1"/>
    <s v="PBC_Dataset"/>
    <s v="Giemsa"/>
    <s v="Zeiss_Axio"/>
    <n v="60"/>
    <n v="224"/>
    <n v="0.77769999999999995"/>
    <n v="0.58279999999999998"/>
    <n v="0.89170000000000005"/>
    <n v="0.30890000000000006"/>
  </r>
  <r>
    <s v="CELL_004194"/>
    <x v="8"/>
    <x v="0"/>
    <s v="Leukemia"/>
    <n v="19.23"/>
    <n v="87.5"/>
    <n v="0.45200000000000001"/>
    <n v="0.13100000000000001"/>
    <n v="667.93893129770993"/>
    <n v="0.82599999999999996"/>
    <n v="0.36199999999999999"/>
    <n v="1.3"/>
    <n v="1"/>
    <n v="0.89300000000000002"/>
    <n v="565"/>
    <n v="110"/>
    <n v="198"/>
    <n v="150"/>
    <n v="164"/>
    <n v="77.64705882352942"/>
    <n v="58.82352941176471"/>
    <n v="64.313725490196077"/>
    <n v="0.73499999999999999"/>
    <x v="1"/>
    <x v="0"/>
    <n v="5295"/>
    <n v="4.6399999999999997"/>
    <n v="13.7"/>
    <n v="36.1"/>
    <n v="98433"/>
    <n v="62.8"/>
    <n v="33.6"/>
    <s v="CytoData"/>
    <s v="Giemsa"/>
    <s v="Leica_DM2000"/>
    <n v="60"/>
    <n v="224"/>
    <n v="0.96409999999999996"/>
    <n v="0.73270000000000002"/>
    <n v="0.90269999999999995"/>
    <n v="0.16999999999999993"/>
  </r>
  <r>
    <s v="CELL_001334"/>
    <x v="5"/>
    <x v="1"/>
    <s v="Normal_WBC"/>
    <n v="9.76"/>
    <n v="79.099999999999994"/>
    <n v="0.872"/>
    <n v="0.21199999999999999"/>
    <n v="373.11320754716979"/>
    <n v="0.91500000000000004"/>
    <n v="0.16800000000000001"/>
    <n v="1.2"/>
    <n v="1"/>
    <n v="0.88200000000000001"/>
    <n v="320"/>
    <n v="44"/>
    <n v="202"/>
    <n v="139"/>
    <n v="182"/>
    <n v="79.215686274509807"/>
    <n v="54.509803921568626"/>
    <n v="71.372549019607845"/>
    <n v="0.77900000000000003"/>
    <x v="1"/>
    <x v="0"/>
    <n v="4250"/>
    <n v="2.77"/>
    <n v="8.8000000000000007"/>
    <n v="45.7"/>
    <n v="410942"/>
    <n v="90.2"/>
    <n v="33.5"/>
    <s v="PBC_Dataset"/>
    <s v="Wright"/>
    <s v="Olympus_BX51"/>
    <n v="100"/>
    <n v="360"/>
    <n v="0.16839999999999999"/>
    <n v="0.88160000000000005"/>
    <n v="0.86980000000000002"/>
    <n v="-1.1800000000000033E-2"/>
  </r>
  <r>
    <s v="CELL_005232"/>
    <x v="14"/>
    <x v="0"/>
    <s v="Anemia"/>
    <n v="8.3699999999999992"/>
    <n v="0"/>
    <n v="0"/>
    <n v="1"/>
    <n v="0"/>
    <n v="0.81100000000000005"/>
    <n v="0.248"/>
    <n v="1.1200000000000001"/>
    <n v="1"/>
    <n v="0.92100000000000004"/>
    <n v="198"/>
    <n v="49"/>
    <n v="225"/>
    <n v="136"/>
    <n v="145"/>
    <n v="88.235294117647058"/>
    <n v="53.333333333333336"/>
    <n v="56.862745098039213"/>
    <n v="0.5"/>
    <x v="0"/>
    <x v="0"/>
    <n v="8497"/>
    <n v="5.09"/>
    <n v="11.1"/>
    <n v="42.4"/>
    <n v="117069"/>
    <n v="80.2"/>
    <n v="30.4"/>
    <s v="Raabin_WBC"/>
    <s v="Giemsa"/>
    <s v="Olympus_BX51"/>
    <n v="40"/>
    <n v="224"/>
    <n v="0.83779999999999999"/>
    <n v="0.73260000000000003"/>
    <n v="0.63680000000000003"/>
    <n v="-9.5799999999999996E-2"/>
  </r>
  <r>
    <s v="CELL_002855"/>
    <x v="2"/>
    <x v="1"/>
    <s v="Normal_RBC"/>
    <n v="7.35"/>
    <n v="0"/>
    <n v="0"/>
    <n v="1"/>
    <n v="0"/>
    <n v="0.88600000000000001"/>
    <n v="0.21"/>
    <n v="0.48"/>
    <n v="1"/>
    <n v="1"/>
    <n v="215"/>
    <n v="49"/>
    <n v="235"/>
    <n v="122"/>
    <n v="132"/>
    <n v="92.156862745098039"/>
    <n v="47.843137254901961"/>
    <n v="51.764705882352949"/>
    <n v="0.63300000000000001"/>
    <x v="1"/>
    <x v="0"/>
    <n v="10099"/>
    <n v="4.72"/>
    <n v="12.1"/>
    <n v="49.3"/>
    <n v="322864"/>
    <n v="88.8"/>
    <n v="34.299999999999997"/>
    <s v="Raabin_WBC"/>
    <s v="Wright"/>
    <s v="Leica_DM2000"/>
    <n v="100"/>
    <n v="256"/>
    <n v="0.1196"/>
    <n v="0.85270000000000001"/>
    <n v="0.91910000000000003"/>
    <n v="6.6400000000000015E-2"/>
  </r>
  <r>
    <s v="CELL_000187"/>
    <x v="1"/>
    <x v="1"/>
    <s v="Normal_WBC"/>
    <n v="11.87"/>
    <n v="54.4"/>
    <n v="0.622"/>
    <n v="0.47"/>
    <n v="115.74468085106383"/>
    <n v="0.70899999999999996"/>
    <n v="0.35399999999999998"/>
    <n v="3.53"/>
    <n v="3.8"/>
    <n v="0.83299999999999996"/>
    <n v="466"/>
    <n v="69"/>
    <n v="212"/>
    <n v="109"/>
    <n v="178"/>
    <n v="83.137254901960787"/>
    <n v="42.745098039215684"/>
    <n v="69.803921568627445"/>
    <n v="0.70299999999999996"/>
    <x v="2"/>
    <x v="1"/>
    <n v="6024"/>
    <n v="4.96"/>
    <n v="13"/>
    <n v="41.4"/>
    <n v="158368"/>
    <n v="88.6"/>
    <n v="33.700000000000003"/>
    <s v="CytoData"/>
    <s v="Giemsa"/>
    <s v="Olympus_BX51"/>
    <n v="60"/>
    <n v="256"/>
    <n v="4.6699999999999998E-2"/>
    <n v="0.89190000000000003"/>
    <n v="0.91959999999999997"/>
    <n v="2.7699999999999947E-2"/>
  </r>
  <r>
    <s v="CELL_001137"/>
    <x v="5"/>
    <x v="1"/>
    <s v="Normal_WBC"/>
    <n v="9.8000000000000007"/>
    <n v="86.9"/>
    <n v="0.71499999999999997"/>
    <n v="0.22600000000000001"/>
    <n v="384.51327433628319"/>
    <n v="0.82599999999999996"/>
    <n v="0.129"/>
    <n v="1.27"/>
    <n v="1.1000000000000001"/>
    <n v="0.89100000000000001"/>
    <n v="337"/>
    <n v="55"/>
    <n v="196"/>
    <n v="154"/>
    <n v="192"/>
    <n v="76.862745098039227"/>
    <n v="60.392156862745097"/>
    <n v="75.294117647058826"/>
    <n v="0.79700000000000004"/>
    <x v="0"/>
    <x v="1"/>
    <n v="4395"/>
    <n v="5.94"/>
    <n v="9.9"/>
    <n v="50.3"/>
    <n v="258477"/>
    <n v="85.6"/>
    <n v="32.9"/>
    <s v="PBC_Dataset"/>
    <s v="Giemsa"/>
    <s v="Olympus_BX51"/>
    <n v="60"/>
    <n v="224"/>
    <n v="2.4500000000000001E-2"/>
    <n v="0.9355"/>
    <n v="0.77890000000000004"/>
    <n v="-0.15659999999999996"/>
  </r>
  <r>
    <s v="CELL_002059"/>
    <x v="4"/>
    <x v="1"/>
    <s v="Normal_WBC"/>
    <n v="13.41"/>
    <n v="52.7"/>
    <n v="0.45600000000000002"/>
    <n v="0.42899999999999999"/>
    <n v="122.84382284382285"/>
    <n v="0.69199999999999995"/>
    <n v="0.45700000000000002"/>
    <n v="1.57"/>
    <n v="1.4"/>
    <n v="0.83199999999999996"/>
    <n v="449"/>
    <n v="94"/>
    <n v="240"/>
    <n v="153"/>
    <n v="177"/>
    <n v="94.117647058823522"/>
    <n v="60"/>
    <n v="69.411764705882348"/>
    <n v="0.57799999999999996"/>
    <x v="1"/>
    <x v="1"/>
    <n v="5978"/>
    <n v="4.12"/>
    <n v="13.8"/>
    <n v="42.6"/>
    <n v="238957"/>
    <n v="103.8"/>
    <n v="35.299999999999997"/>
    <s v="Raabin_WBC"/>
    <s v="May_Grunwald_Giemsa"/>
    <s v="Leica_DM2000"/>
    <n v="40"/>
    <n v="256"/>
    <n v="7.3099999999999998E-2"/>
    <n v="0.93930000000000002"/>
    <n v="0.88780000000000003"/>
    <n v="-5.149999999999999E-2"/>
  </r>
  <r>
    <s v="CELL_004926"/>
    <x v="15"/>
    <x v="0"/>
    <s v="Anemia"/>
    <n v="6.6"/>
    <n v="0"/>
    <n v="0"/>
    <n v="1"/>
    <n v="0"/>
    <n v="0.97599999999999998"/>
    <n v="9.7000000000000003E-2"/>
    <n v="0.39"/>
    <n v="1"/>
    <n v="0.97299999999999998"/>
    <n v="153"/>
    <n v="32"/>
    <n v="229"/>
    <n v="135"/>
    <n v="128"/>
    <n v="89.803921568627459"/>
    <n v="52.941176470588239"/>
    <n v="50.196078431372548"/>
    <n v="0.59199999999999997"/>
    <x v="1"/>
    <x v="0"/>
    <n v="8920"/>
    <n v="4.5599999999999996"/>
    <n v="13.6"/>
    <n v="38.700000000000003"/>
    <n v="295380"/>
    <n v="94.8"/>
    <n v="31.2"/>
    <s v="CytoData"/>
    <s v="May_Grunwald_Giemsa"/>
    <s v="Olympus_BX51"/>
    <n v="60"/>
    <n v="224"/>
    <n v="0.75149999999999995"/>
    <n v="0.77290000000000003"/>
    <n v="0.83279999999999998"/>
    <n v="5.9899999999999953E-2"/>
  </r>
  <r>
    <s v="CELL_000149"/>
    <x v="1"/>
    <x v="1"/>
    <s v="Normal_WBC"/>
    <n v="13.25"/>
    <n v="56.2"/>
    <n v="0.56000000000000005"/>
    <n v="0.46899999999999997"/>
    <n v="119.82942430703626"/>
    <n v="0.77400000000000002"/>
    <n v="0.38100000000000001"/>
    <n v="2.91"/>
    <n v="3"/>
    <n v="0.77"/>
    <n v="350"/>
    <n v="64"/>
    <n v="207"/>
    <n v="161"/>
    <n v="180"/>
    <n v="81.17647058823529"/>
    <n v="63.13725490196078"/>
    <n v="70.588235294117652"/>
    <n v="0.48499999999999999"/>
    <x v="1"/>
    <x v="1"/>
    <n v="10936"/>
    <n v="6.35"/>
    <n v="17.7"/>
    <n v="40.700000000000003"/>
    <n v="266828"/>
    <n v="92.8"/>
    <n v="32.9"/>
    <s v="PBC_Dataset"/>
    <s v="May_Grunwald_Giemsa"/>
    <s v="Leica_DM2000"/>
    <n v="100"/>
    <n v="256"/>
    <n v="0.13039999999999999"/>
    <n v="0.91200000000000003"/>
    <n v="0.8276"/>
    <n v="-8.4400000000000031E-2"/>
  </r>
  <r>
    <s v="CELL_004125"/>
    <x v="8"/>
    <x v="0"/>
    <s v="Leukemia"/>
    <n v="14.09"/>
    <n v="90.9"/>
    <n v="0.30499999999999999"/>
    <n v="0.13900000000000001"/>
    <n v="653.95683453237405"/>
    <n v="0.89400000000000002"/>
    <n v="0.308"/>
    <n v="0.34"/>
    <n v="1.1000000000000001"/>
    <n v="0.94099999999999995"/>
    <n v="560"/>
    <n v="114"/>
    <n v="198"/>
    <n v="149"/>
    <n v="170"/>
    <n v="77.64705882352942"/>
    <n v="58.431372549019613"/>
    <n v="66.666666666666657"/>
    <n v="0.752"/>
    <x v="1"/>
    <x v="0"/>
    <n v="8545"/>
    <n v="4.4000000000000004"/>
    <n v="15.8"/>
    <n v="42.9"/>
    <n v="279733"/>
    <n v="77.599999999999994"/>
    <n v="35.5"/>
    <s v="PBC_Dataset"/>
    <s v="Wright"/>
    <s v="Olympus_BX51"/>
    <n v="100"/>
    <n v="224"/>
    <n v="0.89170000000000005"/>
    <n v="0.83350000000000002"/>
    <n v="0.92490000000000006"/>
    <n v="9.1400000000000037E-2"/>
  </r>
  <r>
    <s v="CELL_003364"/>
    <x v="2"/>
    <x v="1"/>
    <s v="Normal_RBC"/>
    <n v="7.64"/>
    <n v="0"/>
    <n v="0"/>
    <n v="1"/>
    <n v="0"/>
    <n v="0.92700000000000005"/>
    <n v="0.13200000000000001"/>
    <n v="0.52"/>
    <n v="1"/>
    <n v="0.91200000000000003"/>
    <n v="189"/>
    <n v="42"/>
    <n v="207"/>
    <n v="131"/>
    <n v="140"/>
    <n v="81.17647058823529"/>
    <n v="51.372549019607838"/>
    <n v="54.901960784313729"/>
    <n v="0.39400000000000002"/>
    <x v="1"/>
    <x v="0"/>
    <n v="8864"/>
    <n v="3.94"/>
    <n v="18.399999999999999"/>
    <n v="42.8"/>
    <n v="195831"/>
    <n v="106.9"/>
    <n v="31.7"/>
    <s v="PBC_Dataset"/>
    <s v="Giemsa"/>
    <s v="Zeiss_Axio"/>
    <n v="100"/>
    <n v="256"/>
    <n v="0.1203"/>
    <n v="0.92079999999999995"/>
    <n v="0.86509999999999998"/>
    <n v="-5.5699999999999972E-2"/>
  </r>
  <r>
    <s v="CELL_002867"/>
    <x v="2"/>
    <x v="1"/>
    <s v="Normal_RBC"/>
    <n v="7.06"/>
    <n v="0"/>
    <n v="0"/>
    <n v="1"/>
    <n v="0"/>
    <n v="0.96099999999999997"/>
    <n v="0.2"/>
    <n v="0.62"/>
    <n v="1"/>
    <n v="0.92"/>
    <n v="178"/>
    <n v="36"/>
    <n v="236"/>
    <n v="135"/>
    <n v="115"/>
    <n v="92.549019607843135"/>
    <n v="52.941176470588239"/>
    <n v="45.098039215686278"/>
    <n v="0.51900000000000002"/>
    <x v="1"/>
    <x v="0"/>
    <n v="1000"/>
    <n v="4.6399999999999997"/>
    <n v="14.6"/>
    <n v="35"/>
    <n v="227604"/>
    <n v="81.7"/>
    <n v="31.1"/>
    <s v="CytoData"/>
    <s v="Giemsa"/>
    <s v="Leica_DM2000"/>
    <n v="100"/>
    <n v="512"/>
    <n v="9.4600000000000004E-2"/>
    <n v="0.92810000000000004"/>
    <n v="0.83189999999999997"/>
    <n v="-9.6200000000000063E-2"/>
  </r>
  <r>
    <s v="CELL_003777"/>
    <x v="7"/>
    <x v="1"/>
    <s v="Normal_Platelet"/>
    <n v="2.81"/>
    <n v="0"/>
    <n v="0"/>
    <n v="1"/>
    <n v="0"/>
    <n v="0.54300000000000004"/>
    <n v="0.40300000000000002"/>
    <n v="2.64"/>
    <n v="1"/>
    <n v="0.76400000000000001"/>
    <n v="20"/>
    <n v="12"/>
    <n v="221"/>
    <n v="161"/>
    <n v="174"/>
    <n v="86.666666666666671"/>
    <n v="63.13725490196078"/>
    <n v="68.235294117647058"/>
    <n v="0.55000000000000004"/>
    <x v="0"/>
    <x v="1"/>
    <n v="4589"/>
    <n v="5.16"/>
    <n v="13.8"/>
    <n v="41.6"/>
    <n v="150460"/>
    <n v="74.599999999999994"/>
    <n v="33.799999999999997"/>
    <s v="PBC_Dataset"/>
    <s v="May_Grunwald_Giemsa"/>
    <s v="Zeiss_Axio"/>
    <n v="100"/>
    <n v="512"/>
    <n v="6.0199999999999997E-2"/>
    <n v="0.85580000000000001"/>
    <n v="0.93869999999999998"/>
    <n v="8.2899999999999974E-2"/>
  </r>
  <r>
    <s v="CELL_001387"/>
    <x v="5"/>
    <x v="1"/>
    <s v="Normal_WBC"/>
    <n v="10.56"/>
    <n v="83.9"/>
    <n v="0.88200000000000001"/>
    <n v="0.17899999999999999"/>
    <n v="468.71508379888274"/>
    <n v="0.76400000000000001"/>
    <n v="0.29099999999999998"/>
    <n v="1.21"/>
    <n v="1"/>
    <n v="0.88700000000000001"/>
    <n v="266"/>
    <n v="53"/>
    <n v="200"/>
    <n v="141"/>
    <n v="204"/>
    <n v="78.431372549019613"/>
    <n v="55.294117647058826"/>
    <n v="80"/>
    <n v="0.84199999999999997"/>
    <x v="1"/>
    <x v="0"/>
    <n v="5505"/>
    <n v="4.9400000000000004"/>
    <n v="13.5"/>
    <n v="39.4"/>
    <n v="373307"/>
    <n v="86.4"/>
    <n v="32.4"/>
    <s v="Raabin_WBC"/>
    <s v="Wright"/>
    <s v="Zeiss_Axio"/>
    <n v="100"/>
    <n v="256"/>
    <n v="0.10199999999999999"/>
    <n v="0.96279999999999999"/>
    <n v="0.7853"/>
    <n v="-0.17749999999999999"/>
  </r>
  <r>
    <s v="CELL_005560"/>
    <x v="3"/>
    <x v="0"/>
    <s v="Infection"/>
    <n v="16.54"/>
    <n v="78.3"/>
    <n v="0.45"/>
    <n v="0.39"/>
    <n v="200.76923076923075"/>
    <n v="0.78"/>
    <n v="0.38300000000000001"/>
    <n v="1.96"/>
    <n v="1"/>
    <n v="0.84699999999999998"/>
    <n v="605"/>
    <n v="83"/>
    <n v="190"/>
    <n v="156"/>
    <n v="202"/>
    <n v="74.509803921568633"/>
    <n v="61.176470588235297"/>
    <n v="79.215686274509807"/>
    <n v="0.73699999999999999"/>
    <x v="1"/>
    <x v="1"/>
    <n v="4305"/>
    <n v="5.56"/>
    <n v="11.5"/>
    <n v="47.8"/>
    <n v="349829"/>
    <n v="97.3"/>
    <n v="31.4"/>
    <s v="PBC_Dataset"/>
    <s v="Wright"/>
    <s v="Zeiss_Axio"/>
    <n v="100"/>
    <n v="360"/>
    <n v="0.86270000000000002"/>
    <n v="0.71740000000000004"/>
    <n v="0.81020000000000003"/>
    <n v="9.2799999999999994E-2"/>
  </r>
  <r>
    <s v="CELL_004865"/>
    <x v="15"/>
    <x v="0"/>
    <s v="Anemia"/>
    <n v="7.07"/>
    <n v="0"/>
    <n v="0"/>
    <n v="1"/>
    <n v="0"/>
    <n v="0.95"/>
    <n v="0.04"/>
    <n v="0.3"/>
    <n v="1"/>
    <n v="0.98699999999999999"/>
    <n v="123"/>
    <n v="36"/>
    <n v="255"/>
    <n v="127"/>
    <n v="126"/>
    <n v="100"/>
    <n v="49.803921568627452"/>
    <n v="49.411764705882355"/>
    <n v="0.56999999999999995"/>
    <x v="2"/>
    <x v="0"/>
    <n v="1936"/>
    <n v="4.5999999999999996"/>
    <n v="15.6"/>
    <n v="33.299999999999997"/>
    <n v="343473"/>
    <n v="89.4"/>
    <n v="32.200000000000003"/>
    <s v="CytoData"/>
    <s v="May_Grunwald_Giemsa"/>
    <s v="Olympus_BX51"/>
    <n v="60"/>
    <n v="224"/>
    <n v="0.92379999999999995"/>
    <n v="0.70209999999999995"/>
    <n v="0.8095"/>
    <n v="0.10740000000000005"/>
  </r>
  <r>
    <s v="CELL_003630"/>
    <x v="2"/>
    <x v="1"/>
    <s v="Normal_RBC"/>
    <n v="7.03"/>
    <n v="0"/>
    <n v="0"/>
    <n v="1"/>
    <n v="0"/>
    <n v="0.86499999999999999"/>
    <n v="0.24"/>
    <n v="0.28000000000000003"/>
    <n v="1"/>
    <n v="0.96599999999999997"/>
    <n v="175"/>
    <n v="51"/>
    <n v="222"/>
    <n v="122"/>
    <n v="117"/>
    <n v="87.058823529411768"/>
    <n v="47.843137254901961"/>
    <n v="45.882352941176471"/>
    <n v="0.50900000000000001"/>
    <x v="1"/>
    <x v="0"/>
    <n v="8712"/>
    <n v="4.82"/>
    <n v="14.4"/>
    <n v="40"/>
    <n v="158459"/>
    <n v="84.3"/>
    <n v="31.2"/>
    <s v="Raabin_WBC"/>
    <s v="Wright"/>
    <s v="Leica_DM2000"/>
    <n v="60"/>
    <n v="360"/>
    <n v="6.3600000000000004E-2"/>
    <n v="0.87549999999999994"/>
    <n v="0.89139999999999997"/>
    <n v="1.5900000000000025E-2"/>
  </r>
  <r>
    <s v="CELL_005291"/>
    <x v="0"/>
    <x v="0"/>
    <s v="Infection"/>
    <n v="11.4"/>
    <n v="60.5"/>
    <n v="0.621"/>
    <n v="0.443"/>
    <n v="136.56884875846501"/>
    <n v="0.70899999999999996"/>
    <n v="0.33100000000000002"/>
    <n v="3.25"/>
    <n v="5.3"/>
    <n v="0.79300000000000004"/>
    <n v="367"/>
    <n v="77"/>
    <n v="207"/>
    <n v="151"/>
    <n v="187"/>
    <n v="81.17647058823529"/>
    <n v="59.215686274509807"/>
    <n v="73.333333333333329"/>
    <n v="0.66600000000000004"/>
    <x v="0"/>
    <x v="0"/>
    <n v="11413"/>
    <n v="5.61"/>
    <n v="12.7"/>
    <n v="45.6"/>
    <n v="328814"/>
    <n v="108.2"/>
    <n v="33.6"/>
    <s v="CytoData"/>
    <s v="Giemsa"/>
    <s v="Leica_DM2000"/>
    <n v="100"/>
    <n v="224"/>
    <n v="0.77559999999999996"/>
    <n v="0.63300000000000001"/>
    <n v="0.95040000000000002"/>
    <n v="0.31740000000000002"/>
  </r>
  <r>
    <s v="CELL_003029"/>
    <x v="2"/>
    <x v="1"/>
    <s v="Normal_RBC"/>
    <n v="7.85"/>
    <n v="0"/>
    <n v="0"/>
    <n v="1"/>
    <n v="0"/>
    <n v="0.90300000000000002"/>
    <n v="0.14699999999999999"/>
    <n v="0.87"/>
    <n v="1"/>
    <n v="0.95099999999999996"/>
    <n v="185"/>
    <n v="55"/>
    <n v="247"/>
    <n v="132"/>
    <n v="130"/>
    <n v="96.862745098039213"/>
    <n v="51.764705882352949"/>
    <n v="50.980392156862742"/>
    <n v="0.54700000000000004"/>
    <x v="2"/>
    <x v="0"/>
    <n v="5791"/>
    <n v="4.41"/>
    <n v="16.899999999999999"/>
    <n v="47.1"/>
    <n v="174538"/>
    <n v="91.5"/>
    <n v="32.5"/>
    <s v="PBC_Dataset"/>
    <s v="May_Grunwald_Giemsa"/>
    <s v="Leica_DM2000"/>
    <n v="100"/>
    <n v="224"/>
    <n v="8.9800000000000005E-2"/>
    <n v="1"/>
    <n v="0.93240000000000001"/>
    <n v="-6.7599999999999993E-2"/>
  </r>
  <r>
    <s v="CELL_002970"/>
    <x v="2"/>
    <x v="1"/>
    <s v="Normal_RBC"/>
    <n v="7.81"/>
    <n v="0"/>
    <n v="0"/>
    <n v="1"/>
    <n v="0"/>
    <n v="0.94499999999999995"/>
    <n v="0.214"/>
    <n v="0.52"/>
    <n v="1"/>
    <n v="0.90800000000000003"/>
    <n v="180"/>
    <n v="45"/>
    <n v="238"/>
    <n v="132"/>
    <n v="142"/>
    <n v="93.333333333333329"/>
    <n v="51.764705882352949"/>
    <n v="55.686274509803923"/>
    <n v="0.61599999999999999"/>
    <x v="1"/>
    <x v="0"/>
    <n v="9088"/>
    <n v="4.58"/>
    <n v="14.6"/>
    <n v="39.799999999999997"/>
    <n v="291587"/>
    <n v="87.2"/>
    <n v="33.700000000000003"/>
    <s v="Raabin_WBC"/>
    <s v="Giemsa"/>
    <s v="Leica_DM2000"/>
    <n v="100"/>
    <n v="360"/>
    <n v="0.12720000000000001"/>
    <n v="0.8216"/>
    <n v="0.8589"/>
    <n v="3.73E-2"/>
  </r>
  <r>
    <s v="CELL_005106"/>
    <x v="17"/>
    <x v="0"/>
    <s v="Sickle_Cell_Anemia"/>
    <n v="7.38"/>
    <n v="0"/>
    <n v="0"/>
    <n v="1"/>
    <n v="0"/>
    <n v="0.159"/>
    <n v="0.86899999999999999"/>
    <n v="0.69"/>
    <n v="1"/>
    <n v="0.77800000000000002"/>
    <n v="172"/>
    <n v="59"/>
    <n v="244"/>
    <n v="101"/>
    <n v="138"/>
    <n v="95.686274509803923"/>
    <n v="39.607843137254903"/>
    <n v="54.117647058823529"/>
    <n v="0.51200000000000001"/>
    <x v="1"/>
    <x v="0"/>
    <n v="5622"/>
    <n v="5.08"/>
    <n v="11.8"/>
    <n v="40.4"/>
    <n v="307978"/>
    <n v="106.9"/>
    <n v="33.4"/>
    <s v="Raabin_WBC"/>
    <s v="May_Grunwald_Giemsa"/>
    <s v="Olympus_BX51"/>
    <n v="100"/>
    <n v="256"/>
    <n v="0.93359999999999999"/>
    <n v="0.80430000000000001"/>
    <n v="0.62150000000000005"/>
    <n v="-0.18279999999999996"/>
  </r>
  <r>
    <s v="CELL_001709"/>
    <x v="5"/>
    <x v="1"/>
    <s v="Normal_WBC"/>
    <n v="10.130000000000001"/>
    <n v="84.1"/>
    <n v="0.75900000000000001"/>
    <n v="0.22500000000000001"/>
    <n v="373.77777777777777"/>
    <n v="0.84899999999999998"/>
    <n v="0.19800000000000001"/>
    <n v="1.27"/>
    <n v="1"/>
    <n v="0.91600000000000004"/>
    <n v="295"/>
    <n v="55"/>
    <n v="208"/>
    <n v="149"/>
    <n v="206"/>
    <n v="81.568627450980387"/>
    <n v="58.431372549019613"/>
    <n v="80.784313725490193"/>
    <n v="0.72799999999999998"/>
    <x v="0"/>
    <x v="0"/>
    <n v="7432"/>
    <n v="5.37"/>
    <n v="16"/>
    <n v="40.200000000000003"/>
    <n v="255746"/>
    <n v="75.3"/>
    <n v="31.6"/>
    <s v="PBC_Dataset"/>
    <s v="Wright"/>
    <s v="Olympus_BX51"/>
    <n v="40"/>
    <n v="224"/>
    <n v="0.13059999999999999"/>
    <n v="0.94110000000000005"/>
    <n v="0.85019999999999996"/>
    <n v="-9.0900000000000092E-2"/>
  </r>
  <r>
    <s v="CELL_002954"/>
    <x v="2"/>
    <x v="1"/>
    <s v="Normal_RBC"/>
    <n v="7.72"/>
    <n v="0"/>
    <n v="0"/>
    <n v="1"/>
    <n v="0"/>
    <n v="0.86799999999999999"/>
    <n v="0.19"/>
    <n v="0.48"/>
    <n v="1"/>
    <n v="0.94499999999999995"/>
    <n v="172"/>
    <n v="52"/>
    <n v="221"/>
    <n v="138"/>
    <n v="126"/>
    <n v="86.666666666666671"/>
    <n v="54.117647058823529"/>
    <n v="49.411764705882355"/>
    <n v="0.40100000000000002"/>
    <x v="2"/>
    <x v="0"/>
    <n v="5046"/>
    <n v="4.4400000000000004"/>
    <n v="14.6"/>
    <n v="47.4"/>
    <n v="68903"/>
    <n v="72.900000000000006"/>
    <n v="34.700000000000003"/>
    <s v="Raabin_WBC"/>
    <s v="Wright"/>
    <s v="Olympus_BX51"/>
    <n v="100"/>
    <n v="256"/>
    <n v="0"/>
    <n v="0.9536"/>
    <n v="0.85870000000000002"/>
    <n v="-9.4899999999999984E-2"/>
  </r>
  <r>
    <s v="CELL_000455"/>
    <x v="1"/>
    <x v="1"/>
    <s v="Normal_WBC"/>
    <n v="11.87"/>
    <n v="45.2"/>
    <n v="0.59899999999999998"/>
    <n v="0.52300000000000002"/>
    <n v="86.424474187380497"/>
    <n v="0.75700000000000001"/>
    <n v="0.36899999999999999"/>
    <n v="3.12"/>
    <n v="3.6"/>
    <n v="0.81799999999999995"/>
    <n v="458"/>
    <n v="81"/>
    <n v="197"/>
    <n v="155"/>
    <n v="198"/>
    <n v="77.254901960784323"/>
    <n v="60.784313725490193"/>
    <n v="77.64705882352942"/>
    <n v="0.55000000000000004"/>
    <x v="0"/>
    <x v="0"/>
    <n v="2073"/>
    <n v="3.78"/>
    <n v="13"/>
    <n v="40"/>
    <n v="192182"/>
    <n v="75.400000000000006"/>
    <n v="32.700000000000003"/>
    <s v="PBC_Dataset"/>
    <s v="Giemsa"/>
    <s v="Zeiss_Axio"/>
    <n v="60"/>
    <n v="224"/>
    <n v="2.8400000000000002E-2"/>
    <n v="0.98029999999999995"/>
    <n v="0.96760000000000002"/>
    <n v="-1.2699999999999934E-2"/>
  </r>
  <r>
    <s v="CELL_000610"/>
    <x v="1"/>
    <x v="1"/>
    <s v="Normal_WBC"/>
    <n v="12.41"/>
    <n v="54.8"/>
    <n v="0.50700000000000001"/>
    <n v="0.434"/>
    <n v="126.26728110599078"/>
    <n v="0.86299999999999999"/>
    <n v="0.19500000000000001"/>
    <n v="2.58"/>
    <n v="3.1"/>
    <n v="0.76600000000000001"/>
    <n v="495"/>
    <n v="82"/>
    <n v="218"/>
    <n v="150"/>
    <n v="205"/>
    <n v="85.490196078431367"/>
    <n v="58.82352941176471"/>
    <n v="80.392156862745097"/>
    <n v="0.53900000000000003"/>
    <x v="0"/>
    <x v="0"/>
    <n v="12354"/>
    <n v="3.64"/>
    <n v="15"/>
    <n v="39"/>
    <n v="278487"/>
    <n v="93.8"/>
    <n v="33.299999999999997"/>
    <s v="Raabin_WBC"/>
    <s v="Wright"/>
    <s v="Leica_DM2000"/>
    <n v="60"/>
    <n v="224"/>
    <n v="5.7700000000000001E-2"/>
    <n v="0.92120000000000002"/>
    <n v="0.86809999999999998"/>
    <n v="-5.3100000000000036E-2"/>
  </r>
  <r>
    <s v="CELL_004264"/>
    <x v="8"/>
    <x v="0"/>
    <s v="Leukemia"/>
    <n v="14.67"/>
    <n v="88.5"/>
    <n v="0.38400000000000001"/>
    <n v="0.22900000000000001"/>
    <n v="386.46288209606985"/>
    <n v="0.85299999999999998"/>
    <n v="0.30199999999999999"/>
    <n v="0.26"/>
    <n v="1"/>
    <n v="0.84899999999999998"/>
    <n v="612"/>
    <n v="100"/>
    <n v="211"/>
    <n v="146"/>
    <n v="188"/>
    <n v="82.745098039215677"/>
    <n v="57.254901960784309"/>
    <n v="73.725490196078439"/>
    <n v="0.72899999999999998"/>
    <x v="2"/>
    <x v="0"/>
    <n v="6207"/>
    <n v="4.82"/>
    <n v="15"/>
    <n v="34.5"/>
    <n v="270475"/>
    <n v="85.1"/>
    <n v="31.5"/>
    <s v="PBC_Dataset"/>
    <s v="Giemsa"/>
    <s v="Olympus_BX51"/>
    <n v="40"/>
    <n v="360"/>
    <n v="1"/>
    <n v="0.50190000000000001"/>
    <n v="0.87709999999999999"/>
    <n v="0.37519999999999998"/>
  </r>
  <r>
    <s v="CELL_004984"/>
    <x v="17"/>
    <x v="0"/>
    <s v="Sickle_Cell_Anemia"/>
    <n v="8"/>
    <n v="0"/>
    <n v="0"/>
    <n v="1"/>
    <n v="0"/>
    <n v="0.214"/>
    <n v="0.94199999999999995"/>
    <n v="0.4"/>
    <n v="1"/>
    <n v="0.86599999999999999"/>
    <n v="158"/>
    <n v="59"/>
    <n v="232"/>
    <n v="129"/>
    <n v="114"/>
    <n v="90.980392156862749"/>
    <n v="50.588235294117645"/>
    <n v="44.705882352941181"/>
    <n v="0.57999999999999996"/>
    <x v="0"/>
    <x v="0"/>
    <n v="3960"/>
    <n v="4.5199999999999996"/>
    <n v="12.9"/>
    <n v="50.2"/>
    <n v="258009"/>
    <n v="96.9"/>
    <n v="34.9"/>
    <s v="PBC_Dataset"/>
    <s v="May_Grunwald_Giemsa"/>
    <s v="Olympus_BX51"/>
    <n v="100"/>
    <n v="224"/>
    <n v="0.69110000000000005"/>
    <n v="0.77769999999999995"/>
    <n v="0.87309999999999999"/>
    <n v="9.540000000000004E-2"/>
  </r>
  <r>
    <s v="CELL_002075"/>
    <x v="4"/>
    <x v="1"/>
    <s v="Normal_WBC"/>
    <n v="15.58"/>
    <n v="64.599999999999994"/>
    <n v="0.57599999999999996"/>
    <n v="0.39500000000000002"/>
    <n v="163.54430379746833"/>
    <n v="0.49199999999999999"/>
    <n v="0.52100000000000002"/>
    <n v="2.4700000000000002"/>
    <n v="1"/>
    <n v="0.79900000000000004"/>
    <n v="463"/>
    <n v="89"/>
    <n v="212"/>
    <n v="158"/>
    <n v="196"/>
    <n v="83.137254901960787"/>
    <n v="61.96078431372549"/>
    <n v="76.862745098039227"/>
    <n v="0.48099999999999998"/>
    <x v="2"/>
    <x v="0"/>
    <n v="9038"/>
    <n v="3.77"/>
    <n v="14.9"/>
    <n v="42.9"/>
    <n v="158008"/>
    <n v="79.900000000000006"/>
    <n v="33"/>
    <s v="PBC_Dataset"/>
    <s v="Wright"/>
    <s v="Olympus_BX51"/>
    <n v="100"/>
    <n v="512"/>
    <n v="7.9299999999999995E-2"/>
    <n v="0.89239999999999997"/>
    <n v="0.89059999999999995"/>
    <n v="-1.8000000000000238E-3"/>
  </r>
  <r>
    <s v="CELL_004053"/>
    <x v="8"/>
    <x v="0"/>
    <s v="Leukemia"/>
    <n v="14.34"/>
    <n v="86.3"/>
    <n v="0.33"/>
    <n v="0.129"/>
    <n v="668.99224806201551"/>
    <n v="0.748"/>
    <n v="0.16600000000000001"/>
    <n v="0.78"/>
    <n v="1"/>
    <n v="0.89900000000000002"/>
    <n v="500"/>
    <n v="107"/>
    <n v="181"/>
    <n v="140"/>
    <n v="202"/>
    <n v="70.980392156862749"/>
    <n v="54.901960784313729"/>
    <n v="79.215686274509807"/>
    <n v="0.624"/>
    <x v="2"/>
    <x v="1"/>
    <n v="3282"/>
    <n v="4.8600000000000003"/>
    <n v="13.8"/>
    <n v="36.6"/>
    <n v="170824"/>
    <n v="89.7"/>
    <n v="35.6"/>
    <s v="Raabin_WBC"/>
    <s v="Giemsa"/>
    <s v="Olympus_BX51"/>
    <n v="100"/>
    <n v="512"/>
    <n v="0.89349999999999996"/>
    <n v="0.83240000000000003"/>
    <n v="0.74739999999999995"/>
    <n v="-8.5000000000000075E-2"/>
  </r>
  <r>
    <s v="CELL_005156"/>
    <x v="14"/>
    <x v="0"/>
    <s v="Anemia"/>
    <n v="7.19"/>
    <n v="0"/>
    <n v="0"/>
    <n v="1"/>
    <n v="0"/>
    <n v="0.89"/>
    <n v="0.23200000000000001"/>
    <n v="0.88"/>
    <n v="1"/>
    <n v="0.92200000000000004"/>
    <n v="166"/>
    <n v="50"/>
    <n v="242"/>
    <n v="137"/>
    <n v="131"/>
    <n v="94.901960784313715"/>
    <n v="53.725490196078432"/>
    <n v="51.372549019607838"/>
    <n v="0.51100000000000001"/>
    <x v="0"/>
    <x v="0"/>
    <n v="7373"/>
    <n v="4.7300000000000004"/>
    <n v="16.5"/>
    <n v="40.9"/>
    <n v="351968"/>
    <n v="79.7"/>
    <n v="38"/>
    <s v="CytoData"/>
    <s v="Wright"/>
    <s v="Zeiss_Axio"/>
    <n v="60"/>
    <n v="360"/>
    <n v="0.65810000000000002"/>
    <n v="0.83689999999999998"/>
    <n v="0.70079999999999998"/>
    <n v="-0.1361"/>
  </r>
  <r>
    <s v="CELL_001623"/>
    <x v="5"/>
    <x v="1"/>
    <s v="Normal_WBC"/>
    <n v="7.71"/>
    <n v="76.400000000000006"/>
    <n v="0.68899999999999995"/>
    <n v="0.189"/>
    <n v="404.23280423280426"/>
    <n v="0.79300000000000004"/>
    <n v="0.30299999999999999"/>
    <n v="1.43"/>
    <n v="1"/>
    <n v="0.86899999999999999"/>
    <n v="219"/>
    <n v="53"/>
    <n v="207"/>
    <n v="145"/>
    <n v="217"/>
    <n v="81.17647058823529"/>
    <n v="56.862745098039213"/>
    <n v="85.098039215686271"/>
    <n v="0.80900000000000005"/>
    <x v="0"/>
    <x v="1"/>
    <n v="7002"/>
    <n v="4.38"/>
    <n v="10.5"/>
    <n v="38.6"/>
    <n v="192649"/>
    <n v="94.8"/>
    <n v="29.6"/>
    <s v="PBC_Dataset"/>
    <s v="May_Grunwald_Giemsa"/>
    <s v="Olympus_BX51"/>
    <n v="100"/>
    <n v="224"/>
    <n v="2.1999999999999999E-2"/>
    <n v="0.98119999999999996"/>
    <n v="0.9617"/>
    <n v="-1.9499999999999962E-2"/>
  </r>
  <r>
    <s v="CELL_005150"/>
    <x v="14"/>
    <x v="0"/>
    <s v="Anemia"/>
    <n v="8.1999999999999993"/>
    <n v="0"/>
    <n v="0"/>
    <n v="1"/>
    <n v="0"/>
    <n v="0.871"/>
    <n v="0.13600000000000001"/>
    <n v="0.55000000000000004"/>
    <n v="1"/>
    <n v="0.89600000000000002"/>
    <n v="223"/>
    <n v="45"/>
    <n v="231"/>
    <n v="110"/>
    <n v="123"/>
    <n v="90.588235294117652"/>
    <n v="43.137254901960787"/>
    <n v="48.235294117647058"/>
    <n v="0.45800000000000002"/>
    <x v="1"/>
    <x v="0"/>
    <n v="7872"/>
    <n v="4.3600000000000003"/>
    <n v="12.7"/>
    <n v="46.6"/>
    <n v="238463"/>
    <n v="97.6"/>
    <n v="32.700000000000003"/>
    <s v="PBC_Dataset"/>
    <s v="Giemsa"/>
    <s v="Olympus_BX51"/>
    <n v="100"/>
    <n v="360"/>
    <n v="0.78790000000000004"/>
    <n v="0.55869999999999997"/>
    <n v="0.63680000000000003"/>
    <n v="7.8100000000000058E-2"/>
  </r>
  <r>
    <s v="CELL_000041"/>
    <x v="1"/>
    <x v="1"/>
    <s v="Normal_WBC"/>
    <n v="11.13"/>
    <n v="50.6"/>
    <n v="0.57699999999999996"/>
    <n v="0.37"/>
    <n v="136.75675675675677"/>
    <n v="0.76500000000000001"/>
    <n v="0.40699999999999997"/>
    <n v="3.85"/>
    <n v="3.9"/>
    <n v="0.78400000000000003"/>
    <n v="478"/>
    <n v="69"/>
    <n v="191"/>
    <n v="157"/>
    <n v="206"/>
    <n v="74.901960784313729"/>
    <n v="61.568627450980394"/>
    <n v="80.784313725490193"/>
    <n v="0.66200000000000003"/>
    <x v="1"/>
    <x v="1"/>
    <n v="7031"/>
    <n v="4.74"/>
    <n v="12.4"/>
    <n v="47.8"/>
    <n v="357399"/>
    <n v="89.9"/>
    <n v="33.299999999999997"/>
    <s v="PBC_Dataset"/>
    <s v="May_Grunwald_Giemsa"/>
    <s v="Zeiss_Axio"/>
    <n v="100"/>
    <n v="512"/>
    <n v="0.15210000000000001"/>
    <n v="0.96140000000000003"/>
    <n v="1"/>
    <n v="3.8599999999999968E-2"/>
  </r>
  <r>
    <s v="CELL_002090"/>
    <x v="4"/>
    <x v="1"/>
    <s v="Normal_WBC"/>
    <n v="14.46"/>
    <n v="59.4"/>
    <n v="0.41199999999999998"/>
    <n v="0.45"/>
    <n v="132"/>
    <n v="0.46700000000000003"/>
    <n v="0.54800000000000004"/>
    <n v="1.39"/>
    <n v="1.2"/>
    <n v="0.75600000000000001"/>
    <n v="643"/>
    <n v="89"/>
    <n v="202"/>
    <n v="133"/>
    <n v="211"/>
    <n v="79.215686274509807"/>
    <n v="52.156862745098046"/>
    <n v="82.745098039215677"/>
    <n v="0.60099999999999998"/>
    <x v="1"/>
    <x v="1"/>
    <n v="8096"/>
    <n v="3.07"/>
    <n v="14.8"/>
    <n v="35.4"/>
    <n v="170247"/>
    <n v="88.9"/>
    <n v="35.700000000000003"/>
    <s v="CytoData"/>
    <s v="Wright"/>
    <s v="Leica_DM2000"/>
    <n v="100"/>
    <n v="224"/>
    <n v="7.1300000000000002E-2"/>
    <n v="0.96020000000000005"/>
    <n v="0.91990000000000005"/>
    <n v="-4.0300000000000002E-2"/>
  </r>
  <r>
    <s v="CELL_003925"/>
    <x v="7"/>
    <x v="1"/>
    <s v="Normal_Platelet"/>
    <n v="2.97"/>
    <n v="0"/>
    <n v="0"/>
    <n v="1"/>
    <n v="0"/>
    <n v="0.65800000000000003"/>
    <n v="0.33700000000000002"/>
    <n v="2.2000000000000002"/>
    <n v="1"/>
    <n v="0.72399999999999998"/>
    <n v="34"/>
    <n v="21"/>
    <n v="226"/>
    <n v="156"/>
    <n v="171"/>
    <n v="88.627450980392155"/>
    <n v="61.176470588235297"/>
    <n v="67.058823529411754"/>
    <n v="0.56299999999999994"/>
    <x v="1"/>
    <x v="1"/>
    <n v="5699"/>
    <n v="5.33"/>
    <n v="12.3"/>
    <n v="52.3"/>
    <n v="188746"/>
    <n v="85"/>
    <n v="32.700000000000003"/>
    <s v="PBC_Dataset"/>
    <s v="Wright"/>
    <s v="Zeiss_Axio"/>
    <n v="60"/>
    <n v="512"/>
    <n v="0.14169999999999999"/>
    <n v="1"/>
    <n v="0.97919999999999996"/>
    <n v="-2.0800000000000041E-2"/>
  </r>
  <r>
    <s v="CELL_002176"/>
    <x v="4"/>
    <x v="1"/>
    <s v="Normal_WBC"/>
    <n v="15.57"/>
    <n v="70.2"/>
    <n v="0.38100000000000001"/>
    <n v="0.36"/>
    <n v="195.00000000000003"/>
    <n v="0.67300000000000004"/>
    <n v="0.60199999999999998"/>
    <n v="1.6"/>
    <n v="1.3"/>
    <n v="0.83199999999999996"/>
    <n v="642"/>
    <n v="97"/>
    <n v="200"/>
    <n v="164"/>
    <n v="178"/>
    <n v="78.431372549019613"/>
    <n v="64.313725490196077"/>
    <n v="69.803921568627445"/>
    <n v="0.64"/>
    <x v="1"/>
    <x v="0"/>
    <n v="8316"/>
    <n v="5.25"/>
    <n v="14"/>
    <n v="47.5"/>
    <n v="372999"/>
    <n v="95.3"/>
    <n v="32.5"/>
    <s v="CytoData"/>
    <s v="Wright"/>
    <s v="Olympus_BX51"/>
    <n v="60"/>
    <n v="224"/>
    <n v="0.1057"/>
    <n v="0.93559999999999999"/>
    <n v="0.878"/>
    <n v="-5.7599999999999985E-2"/>
  </r>
  <r>
    <s v="CELL_000075"/>
    <x v="1"/>
    <x v="1"/>
    <s v="Normal_WBC"/>
    <n v="9.91"/>
    <n v="49.7"/>
    <n v="0.52400000000000002"/>
    <n v="0.46300000000000002"/>
    <n v="107.34341252699784"/>
    <n v="0.84099999999999997"/>
    <n v="0.34399999999999997"/>
    <n v="2.76"/>
    <n v="2.6"/>
    <n v="0.84399999999999997"/>
    <n v="489"/>
    <n v="82"/>
    <n v="220"/>
    <n v="169"/>
    <n v="210"/>
    <n v="86.274509803921575"/>
    <n v="66.274509803921561"/>
    <n v="82.35294117647058"/>
    <n v="0.67300000000000004"/>
    <x v="1"/>
    <x v="0"/>
    <n v="8615"/>
    <n v="4.12"/>
    <n v="14.3"/>
    <n v="36.1"/>
    <n v="233156"/>
    <n v="94.2"/>
    <n v="35.1"/>
    <s v="Raabin_WBC"/>
    <s v="Wright"/>
    <s v="Zeiss_Axio"/>
    <n v="100"/>
    <n v="224"/>
    <n v="1.04E-2"/>
    <n v="0.88700000000000001"/>
    <n v="0.95120000000000005"/>
    <n v="6.4200000000000035E-2"/>
  </r>
  <r>
    <s v="CELL_004707"/>
    <x v="12"/>
    <x v="0"/>
    <s v="Anemia"/>
    <n v="4.16"/>
    <n v="0"/>
    <n v="0"/>
    <n v="1"/>
    <n v="0"/>
    <n v="0.45500000000000002"/>
    <n v="0.92500000000000004"/>
    <n v="0.48"/>
    <n v="1"/>
    <n v="0.70599999999999996"/>
    <n v="73"/>
    <n v="31"/>
    <n v="233"/>
    <n v="128"/>
    <n v="144"/>
    <n v="91.372549019607845"/>
    <n v="50.196078431372548"/>
    <n v="56.470588235294116"/>
    <n v="0.499"/>
    <x v="1"/>
    <x v="0"/>
    <n v="8939"/>
    <n v="5.18"/>
    <n v="15.2"/>
    <n v="40.799999999999997"/>
    <n v="420643"/>
    <n v="96.4"/>
    <n v="36.200000000000003"/>
    <s v="PBC_Dataset"/>
    <s v="Wright"/>
    <s v="Olympus_BX51"/>
    <n v="100"/>
    <n v="360"/>
    <n v="0.78969999999999996"/>
    <n v="0.81869999999999998"/>
    <n v="0.88549999999999995"/>
    <n v="6.6799999999999971E-2"/>
  </r>
  <r>
    <s v="CELL_005797"/>
    <x v="6"/>
    <x v="0"/>
    <s v="Artefact"/>
    <n v="7.62"/>
    <n v="94.3"/>
    <n v="0.64700000000000002"/>
    <n v="0.19900000000000001"/>
    <n v="473.86934673366829"/>
    <n v="0.47299999999999998"/>
    <n v="0.82299999999999995"/>
    <n v="0.78"/>
    <n v="1.1000000000000001"/>
    <n v="0.64600000000000002"/>
    <n v="383"/>
    <n v="46"/>
    <n v="162"/>
    <n v="135"/>
    <n v="202"/>
    <n v="63.529411764705877"/>
    <n v="52.941176470588239"/>
    <n v="79.215686274509807"/>
    <n v="0.61699999999999999"/>
    <x v="1"/>
    <x v="1"/>
    <n v="8064"/>
    <n v="5.29"/>
    <n v="15.7"/>
    <n v="40.200000000000003"/>
    <n v="395495"/>
    <n v="104.2"/>
    <n v="33.1"/>
    <s v="Raabin_WBC"/>
    <s v="Giemsa"/>
    <s v="Leica_DM2000"/>
    <n v="100"/>
    <n v="256"/>
    <n v="0.7903"/>
    <n v="0.71760000000000002"/>
    <n v="0.60470000000000002"/>
    <n v="-0.1129"/>
  </r>
  <r>
    <s v="CELL_002658"/>
    <x v="9"/>
    <x v="1"/>
    <s v="Normal_WBC"/>
    <n v="12.18"/>
    <n v="67"/>
    <n v="0.68200000000000005"/>
    <n v="0.43"/>
    <n v="155.81395348837211"/>
    <n v="0.77300000000000002"/>
    <n v="0.42099999999999999"/>
    <n v="4.75"/>
    <n v="2.4"/>
    <n v="0.73399999999999999"/>
    <n v="415"/>
    <n v="59"/>
    <n v="159"/>
    <n v="148"/>
    <n v="241"/>
    <n v="62.352941176470587"/>
    <n v="58.039215686274517"/>
    <n v="94.509803921568619"/>
    <n v="0.77200000000000002"/>
    <x v="0"/>
    <x v="0"/>
    <n v="6477"/>
    <n v="5.71"/>
    <n v="15.8"/>
    <n v="40.799999999999997"/>
    <n v="183878"/>
    <n v="76.599999999999994"/>
    <n v="34.700000000000003"/>
    <s v="PBC_Dataset"/>
    <s v="Wright"/>
    <s v="Zeiss_Axio"/>
    <n v="40"/>
    <n v="256"/>
    <n v="0.127"/>
    <n v="1"/>
    <n v="0.87649999999999995"/>
    <n v="-0.12350000000000005"/>
  </r>
  <r>
    <s v="CELL_003181"/>
    <x v="2"/>
    <x v="1"/>
    <s v="Normal_RBC"/>
    <n v="7.94"/>
    <n v="0"/>
    <n v="0"/>
    <n v="1"/>
    <n v="0"/>
    <n v="0.93500000000000005"/>
    <n v="0.214"/>
    <n v="0.64"/>
    <n v="1"/>
    <n v="0.95799999999999996"/>
    <n v="195"/>
    <n v="50"/>
    <n v="255"/>
    <n v="128"/>
    <n v="107"/>
    <n v="100"/>
    <n v="50.196078431372548"/>
    <n v="41.96078431372549"/>
    <n v="0.44600000000000001"/>
    <x v="1"/>
    <x v="0"/>
    <n v="9807"/>
    <n v="4.07"/>
    <n v="11.8"/>
    <n v="41.1"/>
    <n v="329186"/>
    <n v="80.599999999999994"/>
    <n v="33.299999999999997"/>
    <s v="Raabin_WBC"/>
    <s v="Wright"/>
    <s v="Leica_DM2000"/>
    <n v="60"/>
    <n v="256"/>
    <n v="2.8E-3"/>
    <n v="0.94230000000000003"/>
    <n v="0.88090000000000002"/>
    <n v="-6.140000000000001E-2"/>
  </r>
  <r>
    <s v="CELL_002077"/>
    <x v="4"/>
    <x v="1"/>
    <s v="Normal_WBC"/>
    <n v="15.41"/>
    <n v="62.4"/>
    <n v="0.49299999999999999"/>
    <n v="0.309"/>
    <n v="201.94174757281553"/>
    <n v="0.67300000000000004"/>
    <n v="0.35299999999999998"/>
    <n v="2.34"/>
    <n v="1.7"/>
    <n v="0.7"/>
    <n v="464"/>
    <n v="101"/>
    <n v="199"/>
    <n v="152"/>
    <n v="178"/>
    <n v="78.039215686274517"/>
    <n v="59.607843137254903"/>
    <n v="69.803921568627445"/>
    <n v="0.495"/>
    <x v="1"/>
    <x v="1"/>
    <n v="8205"/>
    <n v="4.46"/>
    <n v="11"/>
    <n v="45.8"/>
    <n v="220915"/>
    <n v="98.4"/>
    <n v="36.200000000000003"/>
    <s v="Raabin_WBC"/>
    <s v="May_Grunwald_Giemsa"/>
    <s v="Zeiss_Axio"/>
    <n v="100"/>
    <n v="512"/>
    <n v="5.0500000000000003E-2"/>
    <n v="1"/>
    <n v="0.90920000000000001"/>
    <n v="-9.0799999999999992E-2"/>
  </r>
  <r>
    <s v="CELL_000442"/>
    <x v="1"/>
    <x v="1"/>
    <s v="Normal_WBC"/>
    <n v="12.51"/>
    <n v="63.4"/>
    <n v="0.63100000000000001"/>
    <n v="0.59"/>
    <n v="107.45762711864407"/>
    <n v="0.74099999999999999"/>
    <n v="0.51400000000000001"/>
    <n v="2.8"/>
    <n v="3.7"/>
    <n v="0.85699999999999998"/>
    <n v="394"/>
    <n v="72"/>
    <n v="223"/>
    <n v="149"/>
    <n v="210"/>
    <n v="87.450980392156865"/>
    <n v="58.431372549019613"/>
    <n v="82.35294117647058"/>
    <n v="0.55300000000000005"/>
    <x v="1"/>
    <x v="0"/>
    <n v="11849"/>
    <n v="5.75"/>
    <n v="10.7"/>
    <n v="48.2"/>
    <n v="177885"/>
    <n v="102.3"/>
    <n v="31.1"/>
    <s v="CytoData"/>
    <s v="Giemsa"/>
    <s v="Olympus_BX51"/>
    <n v="100"/>
    <n v="224"/>
    <n v="6.8099999999999994E-2"/>
    <n v="0.85760000000000003"/>
    <n v="0.85929999999999995"/>
    <n v="1.6999999999999238E-3"/>
  </r>
  <r>
    <s v="CELL_002052"/>
    <x v="4"/>
    <x v="1"/>
    <s v="Normal_WBC"/>
    <n v="17.13"/>
    <n v="68.7"/>
    <n v="0.626"/>
    <n v="0.432"/>
    <n v="159.0277777777778"/>
    <n v="0.69199999999999995"/>
    <n v="0.49"/>
    <n v="1.6"/>
    <n v="1.7"/>
    <n v="0.67600000000000005"/>
    <n v="449"/>
    <n v="100"/>
    <n v="206"/>
    <n v="165"/>
    <n v="182"/>
    <n v="80.784313725490193"/>
    <n v="64.705882352941174"/>
    <n v="71.372549019607845"/>
    <n v="0.50600000000000001"/>
    <x v="0"/>
    <x v="0"/>
    <n v="7922"/>
    <n v="5.69"/>
    <n v="16.3"/>
    <n v="41.4"/>
    <n v="333243"/>
    <n v="90"/>
    <n v="33.6"/>
    <s v="PBC_Dataset"/>
    <s v="May_Grunwald_Giemsa"/>
    <s v="Leica_DM2000"/>
    <n v="100"/>
    <n v="224"/>
    <n v="0.1004"/>
    <n v="0.91920000000000002"/>
    <n v="0.89729999999999999"/>
    <n v="-2.1900000000000031E-2"/>
  </r>
  <r>
    <s v="CELL_002542"/>
    <x v="10"/>
    <x v="1"/>
    <s v="Normal_WBC"/>
    <n v="12.23"/>
    <n v="47.5"/>
    <n v="0.55700000000000005"/>
    <n v="0.46400000000000002"/>
    <n v="102.37068965517241"/>
    <n v="0.69899999999999995"/>
    <n v="0.41399999999999998"/>
    <n v="4.9000000000000004"/>
    <n v="2.2000000000000002"/>
    <n v="0.84099999999999997"/>
    <n v="448"/>
    <n v="86"/>
    <n v="215"/>
    <n v="164"/>
    <n v="171"/>
    <n v="84.313725490196077"/>
    <n v="64.313725490196077"/>
    <n v="67.058823529411754"/>
    <n v="0.51"/>
    <x v="2"/>
    <x v="0"/>
    <n v="8170"/>
    <n v="4.68"/>
    <n v="12"/>
    <n v="47.1"/>
    <n v="117420"/>
    <n v="83.3"/>
    <n v="32.799999999999997"/>
    <s v="CytoData"/>
    <s v="Wright"/>
    <s v="Olympus_BX51"/>
    <n v="100"/>
    <n v="512"/>
    <n v="0"/>
    <n v="1"/>
    <n v="0.96389999999999998"/>
    <n v="-3.6100000000000021E-2"/>
  </r>
  <r>
    <s v="CELL_001302"/>
    <x v="5"/>
    <x v="1"/>
    <s v="Normal_WBC"/>
    <n v="10.52"/>
    <n v="86.3"/>
    <n v="0.85799999999999998"/>
    <n v="0.216"/>
    <n v="399.53703703703701"/>
    <n v="0.93799999999999994"/>
    <n v="7.9000000000000001E-2"/>
    <n v="1.4"/>
    <n v="1"/>
    <n v="0.873"/>
    <n v="307"/>
    <n v="64"/>
    <n v="192"/>
    <n v="162"/>
    <n v="201"/>
    <n v="75.294117647058826"/>
    <n v="63.529411764705877"/>
    <n v="78.82352941176471"/>
    <n v="0.70099999999999996"/>
    <x v="1"/>
    <x v="1"/>
    <n v="7384"/>
    <n v="6.19"/>
    <n v="15.7"/>
    <n v="56.7"/>
    <n v="368136"/>
    <n v="84.5"/>
    <n v="34.700000000000003"/>
    <s v="CytoData"/>
    <s v="Wright"/>
    <s v="Leica_DM2000"/>
    <n v="40"/>
    <n v="360"/>
    <n v="9.6699999999999994E-2"/>
    <n v="0.9274"/>
    <n v="0.96599999999999997"/>
    <n v="3.8599999999999968E-2"/>
  </r>
  <r>
    <s v="CELL_003431"/>
    <x v="2"/>
    <x v="1"/>
    <s v="Normal_RBC"/>
    <n v="6.97"/>
    <n v="0"/>
    <n v="0"/>
    <n v="1"/>
    <n v="0"/>
    <n v="0.83199999999999996"/>
    <n v="0.151"/>
    <n v="0.87"/>
    <n v="1"/>
    <n v="0.86399999999999999"/>
    <n v="176"/>
    <n v="51"/>
    <n v="227"/>
    <n v="135"/>
    <n v="134"/>
    <n v="89.019607843137251"/>
    <n v="52.941176470588239"/>
    <n v="52.549019607843142"/>
    <n v="0.48699999999999999"/>
    <x v="1"/>
    <x v="0"/>
    <n v="5111"/>
    <n v="4.67"/>
    <n v="14.4"/>
    <n v="44"/>
    <n v="310505"/>
    <n v="72.900000000000006"/>
    <n v="33.4"/>
    <s v="PBC_Dataset"/>
    <s v="Wright"/>
    <s v="Olympus_BX51"/>
    <n v="100"/>
    <n v="512"/>
    <n v="9.9000000000000005E-2"/>
    <n v="0.83709999999999996"/>
    <n v="0.89529999999999998"/>
    <n v="5.8200000000000029E-2"/>
  </r>
  <r>
    <s v="CELL_001305"/>
    <x v="5"/>
    <x v="1"/>
    <s v="Normal_WBC"/>
    <n v="9.3000000000000007"/>
    <n v="70.3"/>
    <n v="0.89100000000000001"/>
    <n v="0.253"/>
    <n v="277.86561264822132"/>
    <n v="0.77500000000000002"/>
    <n v="0.158"/>
    <n v="1.1299999999999999"/>
    <n v="1.1000000000000001"/>
    <n v="0.97099999999999997"/>
    <n v="254"/>
    <n v="74"/>
    <n v="199"/>
    <n v="152"/>
    <n v="201"/>
    <n v="78.039215686274517"/>
    <n v="59.607843137254903"/>
    <n v="78.82352941176471"/>
    <n v="0.73899999999999999"/>
    <x v="1"/>
    <x v="1"/>
    <n v="7637"/>
    <n v="4.84"/>
    <n v="17.100000000000001"/>
    <n v="41.4"/>
    <n v="366167"/>
    <n v="74.7"/>
    <n v="31.5"/>
    <s v="PBC_Dataset"/>
    <s v="Giemsa"/>
    <s v="Leica_DM2000"/>
    <n v="60"/>
    <n v="360"/>
    <n v="6.8099999999999994E-2"/>
    <n v="0.93910000000000005"/>
    <n v="0.88039999999999996"/>
    <n v="-5.8700000000000085E-2"/>
  </r>
  <r>
    <s v="CELL_000237"/>
    <x v="1"/>
    <x v="1"/>
    <s v="Normal_WBC"/>
    <n v="13.11"/>
    <n v="57.8"/>
    <n v="0.51"/>
    <n v="0.45300000000000001"/>
    <n v="127.59381898454745"/>
    <n v="0.747"/>
    <n v="0.39200000000000002"/>
    <n v="3.97"/>
    <n v="4.0999999999999996"/>
    <n v="0.84599999999999997"/>
    <n v="395"/>
    <n v="77"/>
    <n v="184"/>
    <n v="156"/>
    <n v="193"/>
    <n v="72.156862745098039"/>
    <n v="61.176470588235297"/>
    <n v="75.686274509803923"/>
    <n v="0.70199999999999996"/>
    <x v="0"/>
    <x v="0"/>
    <n v="8674"/>
    <n v="5.46"/>
    <n v="10.5"/>
    <n v="49"/>
    <n v="270359"/>
    <n v="97.5"/>
    <n v="31.6"/>
    <s v="PBC_Dataset"/>
    <s v="Giemsa"/>
    <s v="Olympus_BX51"/>
    <n v="60"/>
    <n v="256"/>
    <n v="0.15140000000000001"/>
    <n v="1"/>
    <n v="0.93540000000000001"/>
    <n v="-6.4599999999999991E-2"/>
  </r>
  <r>
    <s v="CELL_004899"/>
    <x v="15"/>
    <x v="0"/>
    <s v="Anemia"/>
    <n v="5.91"/>
    <n v="0"/>
    <n v="0"/>
    <n v="1"/>
    <n v="0"/>
    <n v="0.93600000000000005"/>
    <n v="0.03"/>
    <n v="0.33"/>
    <n v="1"/>
    <n v="0.95"/>
    <n v="147"/>
    <n v="40"/>
    <n v="219"/>
    <n v="131"/>
    <n v="126"/>
    <n v="85.882352941176464"/>
    <n v="51.372549019607838"/>
    <n v="49.411764705882355"/>
    <n v="0.55600000000000005"/>
    <x v="0"/>
    <x v="1"/>
    <n v="3622"/>
    <n v="3.26"/>
    <n v="11.1"/>
    <n v="42.1"/>
    <n v="342586"/>
    <n v="86.2"/>
    <n v="34.1"/>
    <s v="Raabin_WBC"/>
    <s v="May_Grunwald_Giemsa"/>
    <s v="Olympus_BX51"/>
    <n v="100"/>
    <n v="224"/>
    <n v="0.88339999999999996"/>
    <n v="0.79579999999999995"/>
    <n v="0.8347"/>
    <n v="3.8900000000000046E-2"/>
  </r>
  <r>
    <s v="CELL_002600"/>
    <x v="10"/>
    <x v="1"/>
    <s v="Normal_WBC"/>
    <n v="14.28"/>
    <n v="51.2"/>
    <n v="0.5"/>
    <n v="0.39100000000000001"/>
    <n v="130.94629156010231"/>
    <n v="0.80300000000000005"/>
    <n v="0.315"/>
    <n v="4.9800000000000004"/>
    <n v="1.4"/>
    <n v="0.79700000000000004"/>
    <n v="442"/>
    <n v="89"/>
    <n v="238"/>
    <n v="154"/>
    <n v="148"/>
    <n v="93.333333333333329"/>
    <n v="60.392156862745097"/>
    <n v="58.039215686274517"/>
    <n v="0.60699999999999998"/>
    <x v="2"/>
    <x v="1"/>
    <n v="9630"/>
    <n v="5.69"/>
    <n v="13"/>
    <n v="40.700000000000003"/>
    <n v="270427"/>
    <n v="75.900000000000006"/>
    <n v="32.1"/>
    <s v="Raabin_WBC"/>
    <s v="Giemsa"/>
    <s v="Leica_DM2000"/>
    <n v="60"/>
    <n v="224"/>
    <n v="2.2100000000000002E-2"/>
    <n v="0.83430000000000004"/>
    <n v="0.94099999999999995"/>
    <n v="0.10669999999999991"/>
  </r>
  <r>
    <s v="CELL_004617"/>
    <x v="16"/>
    <x v="0"/>
    <s v="Anemia"/>
    <n v="9.08"/>
    <n v="0"/>
    <n v="0"/>
    <n v="1"/>
    <n v="0"/>
    <n v="0.48799999999999999"/>
    <n v="0.76100000000000001"/>
    <n v="0.6"/>
    <n v="1"/>
    <n v="0.83099999999999996"/>
    <n v="154"/>
    <n v="54"/>
    <n v="255"/>
    <n v="125"/>
    <n v="114"/>
    <n v="100"/>
    <n v="49.019607843137251"/>
    <n v="44.705882352941181"/>
    <n v="0.49199999999999999"/>
    <x v="0"/>
    <x v="0"/>
    <n v="7679"/>
    <n v="3.6"/>
    <n v="14"/>
    <n v="35"/>
    <n v="290774"/>
    <n v="96.7"/>
    <n v="32.1"/>
    <s v="CytoData"/>
    <s v="Wright"/>
    <s v="Leica_DM2000"/>
    <n v="40"/>
    <n v="224"/>
    <n v="0.86380000000000001"/>
    <n v="0.90869999999999995"/>
    <n v="0.70889999999999997"/>
    <n v="-0.19979999999999998"/>
  </r>
  <r>
    <s v="CELL_002574"/>
    <x v="10"/>
    <x v="1"/>
    <s v="Normal_WBC"/>
    <n v="13.16"/>
    <n v="49.3"/>
    <n v="0.57799999999999996"/>
    <n v="0.42399999999999999"/>
    <n v="116.27358490566037"/>
    <n v="0.77600000000000002"/>
    <n v="0.53100000000000003"/>
    <n v="3.84"/>
    <n v="1.5"/>
    <n v="0.71299999999999997"/>
    <n v="458"/>
    <n v="63"/>
    <n v="239"/>
    <n v="150"/>
    <n v="160"/>
    <n v="93.725490196078425"/>
    <n v="58.82352941176471"/>
    <n v="62.745098039215684"/>
    <n v="0.80100000000000005"/>
    <x v="0"/>
    <x v="1"/>
    <n v="2335"/>
    <n v="4.57"/>
    <n v="14.1"/>
    <n v="50.5"/>
    <n v="309806"/>
    <n v="96.9"/>
    <n v="31.6"/>
    <s v="PBC_Dataset"/>
    <s v="Wright"/>
    <s v="Leica_DM2000"/>
    <n v="100"/>
    <n v="512"/>
    <n v="0.1116"/>
    <n v="0.84289999999999998"/>
    <n v="0.80879999999999996"/>
    <n v="-3.4100000000000019E-2"/>
  </r>
  <r>
    <s v="CELL_003281"/>
    <x v="2"/>
    <x v="1"/>
    <s v="Normal_RBC"/>
    <n v="6.96"/>
    <n v="0"/>
    <n v="0"/>
    <n v="1"/>
    <n v="0"/>
    <n v="0.89100000000000001"/>
    <n v="0.219"/>
    <n v="0.67"/>
    <n v="1"/>
    <n v="0.98399999999999999"/>
    <n v="178"/>
    <n v="44"/>
    <n v="225"/>
    <n v="116"/>
    <n v="155"/>
    <n v="88.235294117647058"/>
    <n v="45.490196078431374"/>
    <n v="60.784313725490193"/>
    <n v="0.435"/>
    <x v="0"/>
    <x v="0"/>
    <n v="3253"/>
    <n v="4.97"/>
    <n v="12.4"/>
    <n v="34.700000000000003"/>
    <n v="156157"/>
    <n v="64.8"/>
    <n v="34.299999999999997"/>
    <s v="PBC_Dataset"/>
    <s v="Giemsa"/>
    <s v="Zeiss_Axio"/>
    <n v="60"/>
    <n v="224"/>
    <n v="0.1782"/>
    <n v="0.94950000000000001"/>
    <n v="0.89970000000000006"/>
    <n v="-4.9799999999999955E-2"/>
  </r>
  <r>
    <s v="CELL_003187"/>
    <x v="2"/>
    <x v="1"/>
    <s v="Normal_RBC"/>
    <n v="8.36"/>
    <n v="0"/>
    <n v="0"/>
    <n v="1"/>
    <n v="0"/>
    <n v="0.89600000000000002"/>
    <n v="0.157"/>
    <n v="0.87"/>
    <n v="1"/>
    <n v="0.94"/>
    <n v="203"/>
    <n v="49"/>
    <n v="227"/>
    <n v="139"/>
    <n v="114"/>
    <n v="89.019607843137251"/>
    <n v="54.509803921568626"/>
    <n v="44.705882352941181"/>
    <n v="0.496"/>
    <x v="0"/>
    <x v="0"/>
    <n v="7076"/>
    <n v="5.53"/>
    <n v="16.100000000000001"/>
    <n v="38.4"/>
    <n v="358392"/>
    <n v="76.400000000000006"/>
    <n v="33.6"/>
    <s v="CytoData"/>
    <s v="Giemsa"/>
    <s v="Olympus_BX51"/>
    <n v="60"/>
    <n v="256"/>
    <n v="8.7400000000000005E-2"/>
    <n v="0.8508"/>
    <n v="0.9335"/>
    <n v="8.2699999999999996E-2"/>
  </r>
  <r>
    <s v="CELL_003954"/>
    <x v="7"/>
    <x v="1"/>
    <s v="Normal_Platelet"/>
    <n v="2.1800000000000002"/>
    <n v="0"/>
    <n v="0"/>
    <n v="1"/>
    <n v="0"/>
    <n v="0.89900000000000002"/>
    <n v="0.38200000000000001"/>
    <n v="2.41"/>
    <n v="1"/>
    <n v="0.78400000000000003"/>
    <n v="18"/>
    <n v="21"/>
    <n v="225"/>
    <n v="136"/>
    <n v="156"/>
    <n v="88.235294117647058"/>
    <n v="53.333333333333336"/>
    <n v="61.176470588235297"/>
    <n v="0.49099999999999999"/>
    <x v="0"/>
    <x v="1"/>
    <n v="1000"/>
    <n v="6.84"/>
    <n v="15.6"/>
    <n v="45"/>
    <n v="230724"/>
    <n v="86"/>
    <n v="31.8"/>
    <s v="Raabin_WBC"/>
    <s v="Wright"/>
    <s v="Zeiss_Axio"/>
    <n v="100"/>
    <n v="256"/>
    <n v="0.1206"/>
    <n v="0.94469999999999998"/>
    <n v="0.85540000000000005"/>
    <n v="-8.9299999999999935E-2"/>
  </r>
  <r>
    <s v="CELL_002769"/>
    <x v="9"/>
    <x v="1"/>
    <s v="Normal_WBC"/>
    <n v="11.77"/>
    <n v="56.7"/>
    <n v="0.77900000000000003"/>
    <n v="0.35099999999999998"/>
    <n v="161.53846153846155"/>
    <n v="0.61299999999999999"/>
    <n v="0.372"/>
    <n v="4.7699999999999996"/>
    <n v="2.4"/>
    <n v="0.71799999999999997"/>
    <n v="364"/>
    <n v="64"/>
    <n v="196"/>
    <n v="124"/>
    <n v="217"/>
    <n v="76.862745098039227"/>
    <n v="48.627450980392155"/>
    <n v="85.098039215686271"/>
    <n v="0.69899999999999995"/>
    <x v="2"/>
    <x v="0"/>
    <n v="5893"/>
    <n v="3.44"/>
    <n v="12.1"/>
    <n v="50.7"/>
    <n v="370516"/>
    <n v="89.1"/>
    <n v="36"/>
    <s v="Raabin_WBC"/>
    <s v="Wright"/>
    <s v="Leica_DM2000"/>
    <n v="40"/>
    <n v="224"/>
    <n v="1.2E-2"/>
    <n v="0.9254"/>
    <n v="0.94040000000000001"/>
    <n v="1.5000000000000013E-2"/>
  </r>
  <r>
    <s v="CELL_004224"/>
    <x v="8"/>
    <x v="0"/>
    <s v="Leukemia"/>
    <n v="11.08"/>
    <n v="85.6"/>
    <n v="0.28499999999999998"/>
    <n v="7.0000000000000007E-2"/>
    <n v="1222.8571428571427"/>
    <n v="0.78"/>
    <n v="0.28000000000000003"/>
    <n v="0.81"/>
    <n v="1"/>
    <n v="0.90800000000000003"/>
    <n v="492"/>
    <n v="92"/>
    <n v="209"/>
    <n v="158"/>
    <n v="236"/>
    <n v="81.960784313725483"/>
    <n v="61.96078431372549"/>
    <n v="92.549019607843135"/>
    <n v="0.74"/>
    <x v="0"/>
    <x v="1"/>
    <n v="3613"/>
    <n v="4.9800000000000004"/>
    <n v="12.1"/>
    <n v="48.6"/>
    <n v="234946"/>
    <n v="67.099999999999994"/>
    <n v="32.299999999999997"/>
    <s v="PBC_Dataset"/>
    <s v="May_Grunwald_Giemsa"/>
    <s v="Leica_DM2000"/>
    <n v="60"/>
    <n v="512"/>
    <n v="1"/>
    <n v="0.76170000000000004"/>
    <n v="0.70330000000000004"/>
    <n v="-5.8400000000000007E-2"/>
  </r>
  <r>
    <s v="CELL_002107"/>
    <x v="4"/>
    <x v="1"/>
    <s v="Normal_WBC"/>
    <n v="14.34"/>
    <n v="61.1"/>
    <n v="0.38700000000000001"/>
    <n v="0.32500000000000001"/>
    <n v="188"/>
    <n v="0.65300000000000002"/>
    <n v="0.40899999999999997"/>
    <n v="2.2200000000000002"/>
    <n v="1.1000000000000001"/>
    <n v="0.71799999999999997"/>
    <n v="470"/>
    <n v="92"/>
    <n v="203"/>
    <n v="153"/>
    <n v="185"/>
    <n v="79.607843137254903"/>
    <n v="60"/>
    <n v="72.549019607843135"/>
    <n v="0.58799999999999997"/>
    <x v="0"/>
    <x v="0"/>
    <n v="8468"/>
    <n v="4.62"/>
    <n v="14.4"/>
    <n v="37.700000000000003"/>
    <n v="152379"/>
    <n v="92.9"/>
    <n v="31.3"/>
    <s v="CytoData"/>
    <s v="Wright"/>
    <s v="Olympus_BX51"/>
    <n v="40"/>
    <n v="224"/>
    <n v="0.14710000000000001"/>
    <n v="0.74880000000000002"/>
    <n v="0.99409999999999998"/>
    <n v="0.24529999999999996"/>
  </r>
  <r>
    <s v="CELL_002680"/>
    <x v="9"/>
    <x v="1"/>
    <s v="Normal_WBC"/>
    <n v="10.84"/>
    <n v="47.1"/>
    <n v="0.626"/>
    <n v="0.46400000000000002"/>
    <n v="101.50862068965517"/>
    <n v="0.84199999999999997"/>
    <n v="0.443"/>
    <n v="4.58"/>
    <n v="1.9"/>
    <n v="0.80700000000000005"/>
    <n v="407"/>
    <n v="48"/>
    <n v="185"/>
    <n v="139"/>
    <n v="183"/>
    <n v="72.549019607843135"/>
    <n v="54.509803921568626"/>
    <n v="71.764705882352942"/>
    <n v="0.70799999999999996"/>
    <x v="0"/>
    <x v="1"/>
    <n v="7659"/>
    <n v="4.97"/>
    <n v="12"/>
    <n v="48.5"/>
    <n v="224827"/>
    <n v="85.8"/>
    <n v="34.200000000000003"/>
    <s v="Raabin_WBC"/>
    <s v="May_Grunwald_Giemsa"/>
    <s v="Olympus_BX51"/>
    <n v="100"/>
    <n v="224"/>
    <n v="0"/>
    <n v="0.97060000000000002"/>
    <n v="0.87519999999999998"/>
    <n v="-9.540000000000004E-2"/>
  </r>
  <r>
    <s v="CELL_002762"/>
    <x v="9"/>
    <x v="1"/>
    <s v="Normal_WBC"/>
    <n v="10.59"/>
    <n v="62.5"/>
    <n v="0.61299999999999999"/>
    <n v="0.41899999999999998"/>
    <n v="149.16467780429596"/>
    <n v="0.76900000000000002"/>
    <n v="0.39800000000000002"/>
    <n v="4.54"/>
    <n v="2.4"/>
    <n v="0.66500000000000004"/>
    <n v="350"/>
    <n v="87"/>
    <n v="185"/>
    <n v="155"/>
    <n v="202"/>
    <n v="72.549019607843135"/>
    <n v="60.784313725490193"/>
    <n v="79.215686274509807"/>
    <n v="0.872"/>
    <x v="0"/>
    <x v="1"/>
    <n v="6519"/>
    <n v="4.8499999999999996"/>
    <n v="15.6"/>
    <n v="39.9"/>
    <n v="249957"/>
    <n v="92.1"/>
    <n v="35.299999999999997"/>
    <s v="CytoData"/>
    <s v="Wright"/>
    <s v="Olympus_BX51"/>
    <n v="100"/>
    <n v="360"/>
    <n v="0.1706"/>
    <n v="0.88049999999999995"/>
    <n v="0.90669999999999995"/>
    <n v="2.6200000000000001E-2"/>
  </r>
  <r>
    <s v="CELL_004689"/>
    <x v="12"/>
    <x v="0"/>
    <s v="Anemia"/>
    <n v="3.47"/>
    <n v="0"/>
    <n v="0"/>
    <n v="1"/>
    <n v="0"/>
    <n v="0.45"/>
    <n v="0.77700000000000002"/>
    <n v="0.48"/>
    <n v="1"/>
    <n v="0.622"/>
    <n v="74"/>
    <n v="33"/>
    <n v="211"/>
    <n v="125"/>
    <n v="137"/>
    <n v="82.745098039215677"/>
    <n v="49.019607843137251"/>
    <n v="53.725490196078432"/>
    <n v="0.47199999999999998"/>
    <x v="2"/>
    <x v="1"/>
    <n v="9824"/>
    <n v="3.08"/>
    <n v="12.3"/>
    <n v="37.1"/>
    <n v="311456"/>
    <n v="78.099999999999994"/>
    <n v="35.4"/>
    <s v="Raabin_WBC"/>
    <s v="Wright"/>
    <s v="Leica_DM2000"/>
    <n v="40"/>
    <n v="256"/>
    <n v="0.75449999999999995"/>
    <n v="0.72789999999999999"/>
    <n v="0.78100000000000003"/>
    <n v="5.3100000000000036E-2"/>
  </r>
  <r>
    <s v="CELL_001388"/>
    <x v="5"/>
    <x v="1"/>
    <s v="Normal_WBC"/>
    <n v="9.41"/>
    <n v="77.7"/>
    <n v="0.90600000000000003"/>
    <n v="0.153"/>
    <n v="507.84313725490199"/>
    <n v="0.92800000000000005"/>
    <n v="0.17499999999999999"/>
    <n v="1.18"/>
    <n v="1"/>
    <n v="0.93200000000000005"/>
    <n v="322"/>
    <n v="59"/>
    <n v="222"/>
    <n v="146"/>
    <n v="196"/>
    <n v="87.058823529411768"/>
    <n v="57.254901960784309"/>
    <n v="76.862745098039227"/>
    <n v="0.77100000000000002"/>
    <x v="0"/>
    <x v="1"/>
    <n v="4625"/>
    <n v="3.96"/>
    <n v="13.8"/>
    <n v="39.9"/>
    <n v="396383"/>
    <n v="86.4"/>
    <n v="33.200000000000003"/>
    <s v="PBC_Dataset"/>
    <s v="May_Grunwald_Giemsa"/>
    <s v="Leica_DM2000"/>
    <n v="40"/>
    <n v="360"/>
    <n v="4.3200000000000002E-2"/>
    <n v="1"/>
    <n v="0.94899999999999995"/>
    <n v="-5.1000000000000045E-2"/>
  </r>
  <r>
    <s v="CELL_005520"/>
    <x v="11"/>
    <x v="0"/>
    <s v="Infection"/>
    <n v="13.44"/>
    <n v="56.8"/>
    <n v="0.51"/>
    <n v="0.377"/>
    <n v="150.66312997347478"/>
    <n v="0.79100000000000004"/>
    <n v="0.36499999999999999"/>
    <n v="5.14"/>
    <n v="3.9"/>
    <n v="0.80900000000000005"/>
    <n v="490"/>
    <n v="76"/>
    <n v="230"/>
    <n v="170"/>
    <n v="197"/>
    <n v="90.196078431372555"/>
    <n v="66.666666666666657"/>
    <n v="77.254901960784323"/>
    <n v="0.65100000000000002"/>
    <x v="2"/>
    <x v="1"/>
    <n v="5671"/>
    <n v="5.85"/>
    <n v="11.5"/>
    <n v="39.5"/>
    <n v="126359"/>
    <n v="98.7"/>
    <n v="32.4"/>
    <s v="Raabin_WBC"/>
    <s v="Wright"/>
    <s v="Olympus_BX51"/>
    <n v="100"/>
    <n v="360"/>
    <n v="0.77949999999999997"/>
    <n v="0.90059999999999996"/>
    <n v="0.62460000000000004"/>
    <n v="-0.27599999999999991"/>
  </r>
  <r>
    <s v="CELL_005318"/>
    <x v="0"/>
    <x v="0"/>
    <s v="Infection"/>
    <n v="16.489999999999998"/>
    <n v="65.7"/>
    <n v="0.438"/>
    <n v="0.34399999999999997"/>
    <n v="190.98837209302329"/>
    <n v="0.58099999999999996"/>
    <n v="0.33400000000000002"/>
    <n v="3.24"/>
    <n v="6.6"/>
    <n v="0.82"/>
    <n v="420"/>
    <n v="91"/>
    <n v="221"/>
    <n v="191"/>
    <n v="188"/>
    <n v="86.666666666666671"/>
    <n v="74.901960784313729"/>
    <n v="73.725490196078439"/>
    <n v="0.56000000000000005"/>
    <x v="1"/>
    <x v="0"/>
    <n v="7992"/>
    <n v="5.68"/>
    <n v="11.7"/>
    <n v="44.1"/>
    <n v="221368"/>
    <n v="103.5"/>
    <n v="32"/>
    <s v="Raabin_WBC"/>
    <s v="Wright"/>
    <s v="Olympus_BX51"/>
    <n v="100"/>
    <n v="512"/>
    <n v="0.82489999999999997"/>
    <n v="0.65210000000000001"/>
    <n v="0.87319999999999998"/>
    <n v="0.22109999999999996"/>
  </r>
  <r>
    <s v="CELL_001280"/>
    <x v="5"/>
    <x v="1"/>
    <s v="Normal_WBC"/>
    <n v="10.72"/>
    <n v="76.5"/>
    <n v="0.83799999999999997"/>
    <n v="0.19400000000000001"/>
    <n v="394.32989690721649"/>
    <n v="0.88100000000000001"/>
    <n v="0.246"/>
    <n v="0.47"/>
    <n v="1.1000000000000001"/>
    <n v="0.90600000000000003"/>
    <n v="259"/>
    <n v="61"/>
    <n v="191"/>
    <n v="157"/>
    <n v="193"/>
    <n v="74.901960784313729"/>
    <n v="61.568627450980394"/>
    <n v="75.686274509803923"/>
    <n v="0.76300000000000001"/>
    <x v="0"/>
    <x v="0"/>
    <n v="6465"/>
    <n v="4.8600000000000003"/>
    <n v="12"/>
    <n v="39.4"/>
    <n v="333305"/>
    <n v="83.7"/>
    <n v="31.8"/>
    <s v="PBC_Dataset"/>
    <s v="Giemsa"/>
    <s v="Olympus_BX51"/>
    <n v="100"/>
    <n v="512"/>
    <n v="7.5700000000000003E-2"/>
    <n v="0.78810000000000002"/>
    <n v="0.87209999999999999"/>
    <n v="8.3999999999999964E-2"/>
  </r>
  <r>
    <s v="CELL_005762"/>
    <x v="6"/>
    <x v="0"/>
    <s v="Artefact"/>
    <n v="10.91"/>
    <n v="86.7"/>
    <n v="0.78600000000000003"/>
    <n v="0.21099999999999999"/>
    <n v="410.90047393364932"/>
    <n v="0.315"/>
    <n v="0.69299999999999995"/>
    <n v="0.79"/>
    <n v="1.1000000000000001"/>
    <n v="0.70199999999999996"/>
    <n v="445"/>
    <n v="99"/>
    <n v="222"/>
    <n v="136"/>
    <n v="207"/>
    <n v="87.058823529411768"/>
    <n v="53.333333333333336"/>
    <n v="81.17647058823529"/>
    <n v="0.82199999999999995"/>
    <x v="1"/>
    <x v="1"/>
    <n v="5536"/>
    <n v="4.55"/>
    <n v="14"/>
    <n v="41.4"/>
    <n v="130063"/>
    <n v="100.7"/>
    <n v="32.299999999999997"/>
    <s v="Raabin_WBC"/>
    <s v="Wright"/>
    <s v="Olympus_BX51"/>
    <n v="100"/>
    <n v="360"/>
    <n v="0.8296"/>
    <n v="0.94540000000000002"/>
    <n v="0.77629999999999999"/>
    <n v="-0.16910000000000003"/>
  </r>
  <r>
    <s v="CELL_001556"/>
    <x v="5"/>
    <x v="1"/>
    <s v="Normal_WBC"/>
    <n v="10.07"/>
    <n v="81.8"/>
    <n v="0.78900000000000003"/>
    <n v="0.17899999999999999"/>
    <n v="456.98324022346367"/>
    <n v="0.91300000000000003"/>
    <n v="0.34899999999999998"/>
    <n v="1.21"/>
    <n v="1.2"/>
    <n v="0.94099999999999995"/>
    <n v="247"/>
    <n v="61"/>
    <n v="204"/>
    <n v="145"/>
    <n v="190"/>
    <n v="80"/>
    <n v="56.862745098039213"/>
    <n v="74.509803921568633"/>
    <n v="0.69399999999999995"/>
    <x v="0"/>
    <x v="1"/>
    <n v="7250"/>
    <n v="4.7699999999999996"/>
    <n v="14.3"/>
    <n v="42.2"/>
    <n v="285980"/>
    <n v="81.099999999999994"/>
    <n v="34.4"/>
    <s v="Raabin_WBC"/>
    <s v="Giemsa"/>
    <s v="Zeiss_Axio"/>
    <n v="60"/>
    <n v="360"/>
    <n v="5.4399999999999997E-2"/>
    <n v="0.92449999999999999"/>
    <n v="0.96679999999999999"/>
    <n v="4.2300000000000004E-2"/>
  </r>
  <r>
    <s v="CELL_005314"/>
    <x v="0"/>
    <x v="0"/>
    <s v="Infection"/>
    <n v="13.12"/>
    <n v="55.2"/>
    <n v="0.434"/>
    <n v="0.42799999999999999"/>
    <n v="128.97196261682245"/>
    <n v="0.77900000000000003"/>
    <n v="0.435"/>
    <n v="2.5499999999999998"/>
    <n v="5.5"/>
    <n v="0.78800000000000003"/>
    <n v="525"/>
    <n v="70"/>
    <n v="208"/>
    <n v="157"/>
    <n v="170"/>
    <n v="81.568627450980387"/>
    <n v="61.568627450980394"/>
    <n v="66.666666666666657"/>
    <n v="0.69599999999999995"/>
    <x v="1"/>
    <x v="1"/>
    <n v="9271"/>
    <n v="4.0199999999999996"/>
    <n v="14.7"/>
    <n v="32.9"/>
    <n v="354595"/>
    <n v="85.8"/>
    <n v="32.700000000000003"/>
    <s v="PBC_Dataset"/>
    <s v="Giemsa"/>
    <s v="Zeiss_Axio"/>
    <n v="40"/>
    <n v="224"/>
    <n v="0.78069999999999995"/>
    <n v="0.61580000000000001"/>
    <n v="0.84540000000000004"/>
    <n v="0.22960000000000003"/>
  </r>
  <r>
    <s v="CELL_003191"/>
    <x v="2"/>
    <x v="1"/>
    <s v="Normal_RBC"/>
    <n v="7.77"/>
    <n v="0"/>
    <n v="0"/>
    <n v="1"/>
    <n v="0"/>
    <n v="0.88800000000000001"/>
    <n v="0.192"/>
    <n v="0.08"/>
    <n v="1"/>
    <n v="0.91500000000000004"/>
    <n v="175"/>
    <n v="42"/>
    <n v="240"/>
    <n v="126"/>
    <n v="130"/>
    <n v="94.117647058823522"/>
    <n v="49.411764705882355"/>
    <n v="50.980392156862742"/>
    <n v="0.58099999999999996"/>
    <x v="2"/>
    <x v="0"/>
    <n v="9390"/>
    <n v="4.01"/>
    <n v="13.4"/>
    <n v="41.8"/>
    <n v="325706"/>
    <n v="76"/>
    <n v="33.700000000000003"/>
    <s v="Raabin_WBC"/>
    <s v="May_Grunwald_Giemsa"/>
    <s v="Zeiss_Axio"/>
    <n v="100"/>
    <n v="512"/>
    <n v="0.15670000000000001"/>
    <n v="0.85609999999999997"/>
    <n v="0.99909999999999999"/>
    <n v="0.14300000000000002"/>
  </r>
  <r>
    <s v="CELL_004567"/>
    <x v="16"/>
    <x v="0"/>
    <s v="Anemia"/>
    <n v="9.0399999999999991"/>
    <n v="0"/>
    <n v="0"/>
    <n v="1"/>
    <n v="0"/>
    <n v="0.51400000000000001"/>
    <n v="0.81399999999999995"/>
    <n v="0.28999999999999998"/>
    <n v="1"/>
    <n v="0.91400000000000003"/>
    <n v="210"/>
    <n v="41"/>
    <n v="220"/>
    <n v="139"/>
    <n v="118"/>
    <n v="86.274509803921575"/>
    <n v="54.509803921568626"/>
    <n v="46.274509803921568"/>
    <n v="0.52600000000000002"/>
    <x v="1"/>
    <x v="0"/>
    <n v="6628"/>
    <n v="5.54"/>
    <n v="17.7"/>
    <n v="43"/>
    <n v="211879"/>
    <n v="104"/>
    <n v="33.5"/>
    <s v="Raabin_WBC"/>
    <s v="Wright"/>
    <s v="Leica_DM2000"/>
    <n v="40"/>
    <n v="256"/>
    <n v="0.85719999999999996"/>
    <n v="0.76829999999999998"/>
    <n v="0.79359999999999997"/>
    <n v="2.5299999999999989E-2"/>
  </r>
  <r>
    <s v="CELL_005515"/>
    <x v="11"/>
    <x v="0"/>
    <s v="Infection"/>
    <n v="10.99"/>
    <n v="53.6"/>
    <n v="0.66400000000000003"/>
    <n v="0.45900000000000002"/>
    <n v="116.77559912854031"/>
    <n v="0.67900000000000005"/>
    <n v="0.47899999999999998"/>
    <n v="5.49"/>
    <n v="2.6"/>
    <n v="0.79600000000000004"/>
    <n v="476"/>
    <n v="62"/>
    <n v="220"/>
    <n v="156"/>
    <n v="196"/>
    <n v="86.274509803921575"/>
    <n v="61.176470588235297"/>
    <n v="76.862745098039227"/>
    <n v="0.66100000000000003"/>
    <x v="1"/>
    <x v="1"/>
    <n v="11482"/>
    <n v="4.26"/>
    <n v="13"/>
    <n v="42.8"/>
    <n v="205705"/>
    <n v="82.4"/>
    <n v="34.200000000000003"/>
    <s v="PBC_Dataset"/>
    <s v="Giemsa"/>
    <s v="Leica_DM2000"/>
    <n v="100"/>
    <n v="256"/>
    <n v="0.81840000000000002"/>
    <n v="0.76449999999999996"/>
    <n v="0.83630000000000004"/>
    <n v="7.1800000000000086E-2"/>
  </r>
  <r>
    <s v="CELL_003595"/>
    <x v="2"/>
    <x v="1"/>
    <s v="Normal_RBC"/>
    <n v="6.79"/>
    <n v="0"/>
    <n v="0"/>
    <n v="1"/>
    <n v="0"/>
    <n v="0.89700000000000002"/>
    <n v="0.25800000000000001"/>
    <n v="0.23"/>
    <n v="1"/>
    <n v="0.996"/>
    <n v="182"/>
    <n v="58"/>
    <n v="237"/>
    <n v="131"/>
    <n v="136"/>
    <n v="92.941176470588232"/>
    <n v="51.372549019607838"/>
    <n v="53.333333333333336"/>
    <n v="0.41099999999999998"/>
    <x v="1"/>
    <x v="0"/>
    <n v="10137"/>
    <n v="4.47"/>
    <n v="13.5"/>
    <n v="34.799999999999997"/>
    <n v="254169"/>
    <n v="86.3"/>
    <n v="34.9"/>
    <s v="Raabin_WBC"/>
    <s v="Wright"/>
    <s v="Leica_DM2000"/>
    <n v="40"/>
    <n v="360"/>
    <n v="0.1237"/>
    <n v="0.88849999999999996"/>
    <n v="0.91930000000000001"/>
    <n v="3.080000000000005E-2"/>
  </r>
  <r>
    <s v="CELL_001921"/>
    <x v="5"/>
    <x v="1"/>
    <s v="Normal_WBC"/>
    <n v="8.6300000000000008"/>
    <n v="86"/>
    <n v="0.86499999999999999"/>
    <n v="0.183"/>
    <n v="469.94535519125685"/>
    <n v="0.85799999999999998"/>
    <n v="0.17"/>
    <n v="1.35"/>
    <n v="1"/>
    <n v="0.92200000000000004"/>
    <n v="265"/>
    <n v="68"/>
    <n v="182"/>
    <n v="164"/>
    <n v="206"/>
    <n v="71.372549019607845"/>
    <n v="64.313725490196077"/>
    <n v="80.784313725490193"/>
    <n v="0.70099999999999996"/>
    <x v="0"/>
    <x v="0"/>
    <n v="3375"/>
    <n v="5.79"/>
    <n v="16.899999999999999"/>
    <n v="51.9"/>
    <n v="225134"/>
    <n v="89.3"/>
    <n v="31"/>
    <s v="PBC_Dataset"/>
    <s v="Wright"/>
    <s v="Olympus_BX51"/>
    <n v="60"/>
    <n v="512"/>
    <n v="0.11559999999999999"/>
    <n v="0.93200000000000005"/>
    <n v="0.91720000000000002"/>
    <n v="-1.4800000000000035E-2"/>
  </r>
  <r>
    <s v="CELL_000514"/>
    <x v="1"/>
    <x v="1"/>
    <s v="Normal_WBC"/>
    <n v="9.75"/>
    <n v="62.6"/>
    <n v="0.47099999999999997"/>
    <n v="0.39300000000000002"/>
    <n v="159.28753180661576"/>
    <n v="0.76"/>
    <n v="0.371"/>
    <n v="3.93"/>
    <n v="3.7"/>
    <n v="0.84799999999999998"/>
    <n v="433"/>
    <n v="73"/>
    <n v="214"/>
    <n v="131"/>
    <n v="181"/>
    <n v="83.921568627450981"/>
    <n v="51.372549019607838"/>
    <n v="70.980392156862749"/>
    <n v="0.73099999999999998"/>
    <x v="1"/>
    <x v="1"/>
    <n v="16855"/>
    <n v="5.48"/>
    <n v="14.9"/>
    <n v="36.5"/>
    <n v="406792"/>
    <n v="89.6"/>
    <n v="33.700000000000003"/>
    <s v="CytoData"/>
    <s v="Giemsa"/>
    <s v="Olympus_BX51"/>
    <n v="100"/>
    <n v="256"/>
    <n v="0.19620000000000001"/>
    <n v="0.86509999999999998"/>
    <n v="0.78510000000000002"/>
    <n v="-7.999999999999996E-2"/>
  </r>
  <r>
    <s v="CELL_004178"/>
    <x v="8"/>
    <x v="0"/>
    <s v="Leukemia"/>
    <n v="19.98"/>
    <n v="82.2"/>
    <n v="0.19800000000000001"/>
    <n v="0.14699999999999999"/>
    <n v="559.18367346938783"/>
    <n v="0.76800000000000002"/>
    <n v="0.32500000000000001"/>
    <n v="0.76"/>
    <n v="1"/>
    <n v="0.79900000000000004"/>
    <n v="626"/>
    <n v="113"/>
    <n v="186"/>
    <n v="149"/>
    <n v="204"/>
    <n v="72.941176470588232"/>
    <n v="58.431372549019613"/>
    <n v="80"/>
    <n v="0.629"/>
    <x v="1"/>
    <x v="1"/>
    <n v="4050"/>
    <n v="5.64"/>
    <n v="14.3"/>
    <n v="41.4"/>
    <n v="144418"/>
    <n v="85.6"/>
    <n v="32.5"/>
    <s v="PBC_Dataset"/>
    <s v="Giemsa"/>
    <s v="Leica_DM2000"/>
    <n v="100"/>
    <n v="360"/>
    <n v="0.85129999999999995"/>
    <n v="0.85299999999999998"/>
    <n v="0.72940000000000005"/>
    <n v="-0.12359999999999993"/>
  </r>
  <r>
    <s v="CELL_001309"/>
    <x v="5"/>
    <x v="1"/>
    <s v="Normal_WBC"/>
    <n v="8.84"/>
    <n v="79.7"/>
    <n v="0.81200000000000006"/>
    <n v="0.154"/>
    <n v="517.53246753246754"/>
    <n v="0.78600000000000003"/>
    <n v="0.24"/>
    <n v="1.35"/>
    <n v="1"/>
    <n v="0.95299999999999996"/>
    <n v="214"/>
    <n v="54"/>
    <n v="220"/>
    <n v="159"/>
    <n v="191"/>
    <n v="86.274509803921575"/>
    <n v="62.352941176470587"/>
    <n v="74.901960784313729"/>
    <n v="0.73499999999999999"/>
    <x v="1"/>
    <x v="0"/>
    <n v="9990"/>
    <n v="3.61"/>
    <n v="13.7"/>
    <n v="29.3"/>
    <n v="408383"/>
    <n v="81"/>
    <n v="35.4"/>
    <s v="PBC_Dataset"/>
    <s v="May_Grunwald_Giemsa"/>
    <s v="Olympus_BX51"/>
    <n v="100"/>
    <n v="224"/>
    <n v="0"/>
    <n v="1"/>
    <n v="0.86580000000000001"/>
    <n v="-0.13419999999999999"/>
  </r>
  <r>
    <s v="CELL_000915"/>
    <x v="1"/>
    <x v="1"/>
    <s v="Normal_WBC"/>
    <n v="13.29"/>
    <n v="51.4"/>
    <n v="0.56399999999999995"/>
    <n v="0.41799999999999998"/>
    <n v="122.96650717703349"/>
    <n v="0.72799999999999998"/>
    <n v="0.45800000000000002"/>
    <n v="2.68"/>
    <n v="3.7"/>
    <n v="0.83499999999999996"/>
    <n v="377"/>
    <n v="73"/>
    <n v="195"/>
    <n v="167"/>
    <n v="165"/>
    <n v="76.470588235294116"/>
    <n v="65.490196078431367"/>
    <n v="64.705882352941174"/>
    <n v="0.626"/>
    <x v="1"/>
    <x v="1"/>
    <n v="6368"/>
    <n v="5.51"/>
    <n v="20"/>
    <n v="33.5"/>
    <n v="369534"/>
    <n v="82.6"/>
    <n v="32.6"/>
    <s v="Raabin_WBC"/>
    <s v="Wright"/>
    <s v="Olympus_BX51"/>
    <n v="100"/>
    <n v="360"/>
    <n v="8.6699999999999999E-2"/>
    <n v="0.99590000000000001"/>
    <n v="0.86880000000000002"/>
    <n v="-0.12709999999999999"/>
  </r>
  <r>
    <s v="CELL_003453"/>
    <x v="2"/>
    <x v="1"/>
    <s v="Normal_RBC"/>
    <n v="7.07"/>
    <n v="0"/>
    <n v="0"/>
    <n v="1"/>
    <n v="0"/>
    <n v="0.84499999999999997"/>
    <n v="0.113"/>
    <n v="0.48"/>
    <n v="1"/>
    <n v="0.91500000000000004"/>
    <n v="186"/>
    <n v="48"/>
    <n v="248"/>
    <n v="126"/>
    <n v="118"/>
    <n v="97.254901960784309"/>
    <n v="49.411764705882355"/>
    <n v="46.274509803921568"/>
    <n v="0.57299999999999995"/>
    <x v="1"/>
    <x v="0"/>
    <n v="5622"/>
    <n v="5.05"/>
    <n v="14.7"/>
    <n v="42.7"/>
    <n v="281552"/>
    <n v="104.3"/>
    <n v="32.4"/>
    <s v="Raabin_WBC"/>
    <s v="May_Grunwald_Giemsa"/>
    <s v="Zeiss_Axio"/>
    <n v="60"/>
    <n v="256"/>
    <n v="0.10680000000000001"/>
    <n v="0.91959999999999997"/>
    <n v="0.86799999999999999"/>
    <n v="-5.1599999999999979E-2"/>
  </r>
  <r>
    <s v="CELL_003696"/>
    <x v="2"/>
    <x v="1"/>
    <s v="Normal_RBC"/>
    <n v="7.33"/>
    <n v="0"/>
    <n v="0"/>
    <n v="1"/>
    <n v="0"/>
    <n v="0.92600000000000005"/>
    <n v="0.24"/>
    <n v="0.41"/>
    <n v="1"/>
    <n v="0.95599999999999996"/>
    <n v="181"/>
    <n v="48"/>
    <n v="245"/>
    <n v="121"/>
    <n v="138"/>
    <n v="96.078431372549019"/>
    <n v="47.450980392156858"/>
    <n v="54.117647058823529"/>
    <n v="0.51400000000000001"/>
    <x v="1"/>
    <x v="0"/>
    <n v="4227"/>
    <n v="4.83"/>
    <n v="15"/>
    <n v="28.6"/>
    <n v="302555"/>
    <n v="93.6"/>
    <n v="35.4"/>
    <s v="CytoData"/>
    <s v="Giemsa"/>
    <s v="Olympus_BX51"/>
    <n v="60"/>
    <n v="360"/>
    <n v="8.9599999999999999E-2"/>
    <n v="0.92010000000000003"/>
    <n v="0.89129999999999998"/>
    <n v="-2.8800000000000048E-2"/>
  </r>
  <r>
    <s v="CELL_004243"/>
    <x v="8"/>
    <x v="0"/>
    <s v="Leukemia"/>
    <n v="14.42"/>
    <n v="85.8"/>
    <n v="0.36299999999999999"/>
    <n v="0.183"/>
    <n v="468.85245901639342"/>
    <n v="0.81699999999999995"/>
    <n v="0.26500000000000001"/>
    <n v="1.1000000000000001"/>
    <n v="1"/>
    <n v="0.85899999999999999"/>
    <n v="670"/>
    <n v="98"/>
    <n v="193"/>
    <n v="162"/>
    <n v="186"/>
    <n v="75.686274509803923"/>
    <n v="63.529411764705877"/>
    <n v="72.941176470588232"/>
    <n v="0.61"/>
    <x v="1"/>
    <x v="0"/>
    <n v="8192"/>
    <n v="4.67"/>
    <n v="15.8"/>
    <n v="38.200000000000003"/>
    <n v="268390"/>
    <n v="80.5"/>
    <n v="32.1"/>
    <s v="Raabin_WBC"/>
    <s v="Wright"/>
    <s v="Leica_DM2000"/>
    <n v="100"/>
    <n v="224"/>
    <n v="1"/>
    <n v="0.87309999999999999"/>
    <n v="0.54349999999999998"/>
    <n v="-0.3296"/>
  </r>
  <r>
    <s v="CELL_003157"/>
    <x v="2"/>
    <x v="1"/>
    <s v="Normal_RBC"/>
    <n v="9.0299999999999994"/>
    <n v="0"/>
    <n v="0"/>
    <n v="1"/>
    <n v="0"/>
    <n v="0.91600000000000004"/>
    <n v="0.17799999999999999"/>
    <n v="0.16"/>
    <n v="1"/>
    <n v="0.91600000000000004"/>
    <n v="201"/>
    <n v="44"/>
    <n v="234"/>
    <n v="131"/>
    <n v="126"/>
    <n v="91.764705882352942"/>
    <n v="51.372549019607838"/>
    <n v="49.411764705882355"/>
    <n v="0.46800000000000003"/>
    <x v="2"/>
    <x v="1"/>
    <n v="7222"/>
    <n v="3.39"/>
    <n v="12.3"/>
    <n v="48"/>
    <n v="260128"/>
    <n v="60"/>
    <n v="35.200000000000003"/>
    <s v="CytoData"/>
    <s v="Wright"/>
    <s v="Zeiss_Axio"/>
    <n v="60"/>
    <n v="224"/>
    <n v="3.1E-2"/>
    <n v="0.93359999999999999"/>
    <n v="0.79820000000000002"/>
    <n v="-0.13539999999999996"/>
  </r>
  <r>
    <s v="CELL_002199"/>
    <x v="4"/>
    <x v="1"/>
    <s v="Normal_WBC"/>
    <n v="15.01"/>
    <n v="65.2"/>
    <n v="0.40500000000000003"/>
    <n v="0.27"/>
    <n v="241.48148148148147"/>
    <n v="0.64300000000000002"/>
    <n v="0.48399999999999999"/>
    <n v="2.2200000000000002"/>
    <n v="1"/>
    <n v="0.77500000000000002"/>
    <n v="557"/>
    <n v="87"/>
    <n v="213"/>
    <n v="154"/>
    <n v="205"/>
    <n v="83.529411764705884"/>
    <n v="60.392156862745097"/>
    <n v="80.392156862745097"/>
    <n v="0.61"/>
    <x v="0"/>
    <x v="1"/>
    <n v="3581"/>
    <n v="3.51"/>
    <n v="12.9"/>
    <n v="34.1"/>
    <n v="315421"/>
    <n v="107.8"/>
    <n v="36.5"/>
    <s v="CytoData"/>
    <s v="Giemsa"/>
    <s v="Leica_DM2000"/>
    <n v="60"/>
    <n v="360"/>
    <n v="7.0199999999999999E-2"/>
    <n v="0.88470000000000004"/>
    <n v="0.80889999999999995"/>
    <n v="-7.580000000000009E-2"/>
  </r>
  <r>
    <s v="CELL_000775"/>
    <x v="1"/>
    <x v="1"/>
    <s v="Normal_WBC"/>
    <n v="11.75"/>
    <n v="58.5"/>
    <n v="0.50800000000000001"/>
    <n v="0.40200000000000002"/>
    <n v="145.52238805970148"/>
    <n v="0.88200000000000001"/>
    <n v="0.28899999999999998"/>
    <n v="3.02"/>
    <n v="3.7"/>
    <n v="0.77300000000000002"/>
    <n v="452"/>
    <n v="69"/>
    <n v="219"/>
    <n v="168"/>
    <n v="181"/>
    <n v="85.882352941176464"/>
    <n v="65.882352941176464"/>
    <n v="70.980392156862749"/>
    <n v="0.77"/>
    <x v="1"/>
    <x v="0"/>
    <n v="5336"/>
    <n v="4.82"/>
    <n v="14.7"/>
    <n v="40.700000000000003"/>
    <n v="245115"/>
    <n v="100.4"/>
    <n v="34.1"/>
    <s v="CytoData"/>
    <s v="Wright"/>
    <s v="Olympus_BX51"/>
    <n v="100"/>
    <n v="256"/>
    <n v="6.6299999999999998E-2"/>
    <n v="0.86399999999999999"/>
    <n v="0.91990000000000005"/>
    <n v="5.5900000000000061E-2"/>
  </r>
  <r>
    <s v="CELL_004426"/>
    <x v="13"/>
    <x v="0"/>
    <s v="Leukemia"/>
    <n v="9.9700000000000006"/>
    <n v="80"/>
    <n v="0.38600000000000001"/>
    <n v="0.14699999999999999"/>
    <n v="544.21768707483"/>
    <n v="0.879"/>
    <n v="6.2E-2"/>
    <n v="0.28000000000000003"/>
    <n v="1"/>
    <n v="0.89600000000000002"/>
    <n v="586"/>
    <n v="88"/>
    <n v="203"/>
    <n v="143"/>
    <n v="207"/>
    <n v="79.607843137254903"/>
    <n v="56.078431372549019"/>
    <n v="81.17647058823529"/>
    <n v="0.49199999999999999"/>
    <x v="1"/>
    <x v="1"/>
    <n v="6963"/>
    <n v="5.05"/>
    <n v="12.1"/>
    <n v="37.299999999999997"/>
    <n v="215537"/>
    <n v="86.8"/>
    <n v="35.700000000000003"/>
    <s v="Raabin_WBC"/>
    <s v="Giemsa"/>
    <s v="Leica_DM2000"/>
    <n v="100"/>
    <n v="256"/>
    <n v="0.74199999999999999"/>
    <n v="0.83879999999999999"/>
    <n v="0.78490000000000004"/>
    <n v="-5.3899999999999948E-2"/>
  </r>
  <r>
    <s v="CELL_000944"/>
    <x v="1"/>
    <x v="1"/>
    <s v="Normal_WBC"/>
    <n v="11.62"/>
    <n v="47.3"/>
    <n v="0.496"/>
    <n v="0.496"/>
    <n v="95.362903225806448"/>
    <n v="0.72699999999999998"/>
    <n v="0.38700000000000001"/>
    <n v="2.5499999999999998"/>
    <n v="3.4"/>
    <n v="0.79200000000000004"/>
    <n v="358"/>
    <n v="78"/>
    <n v="222"/>
    <n v="145"/>
    <n v="181"/>
    <n v="87.058823529411768"/>
    <n v="56.862745098039213"/>
    <n v="70.980392156862749"/>
    <n v="0.65300000000000002"/>
    <x v="0"/>
    <x v="0"/>
    <n v="2463"/>
    <n v="6.89"/>
    <n v="15.6"/>
    <n v="46.3"/>
    <n v="232719"/>
    <n v="97"/>
    <n v="34"/>
    <s v="CytoData"/>
    <s v="Giemsa"/>
    <s v="Leica_DM2000"/>
    <n v="60"/>
    <n v="256"/>
    <n v="4.1000000000000003E-3"/>
    <n v="0.90990000000000004"/>
    <n v="0.94650000000000001"/>
    <n v="3.6599999999999966E-2"/>
  </r>
  <r>
    <s v="CELL_000823"/>
    <x v="1"/>
    <x v="1"/>
    <s v="Normal_WBC"/>
    <n v="11.05"/>
    <n v="61.2"/>
    <n v="0.54900000000000004"/>
    <n v="0.33"/>
    <n v="185.45454545454547"/>
    <n v="0.82399999999999995"/>
    <n v="0.44500000000000001"/>
    <n v="2.97"/>
    <n v="3.3"/>
    <n v="0.81200000000000006"/>
    <n v="323"/>
    <n v="53"/>
    <n v="229"/>
    <n v="147"/>
    <n v="212"/>
    <n v="89.803921568627459"/>
    <n v="57.647058823529406"/>
    <n v="83.137254901960787"/>
    <n v="0.746"/>
    <x v="1"/>
    <x v="1"/>
    <n v="10917"/>
    <n v="5.67"/>
    <n v="14.2"/>
    <n v="42.1"/>
    <n v="252229"/>
    <n v="94.6"/>
    <n v="34.299999999999997"/>
    <s v="PBC_Dataset"/>
    <s v="Wright"/>
    <s v="Leica_DM2000"/>
    <n v="100"/>
    <n v="256"/>
    <n v="9.4000000000000004E-3"/>
    <n v="0.84840000000000004"/>
    <n v="0.98240000000000005"/>
    <n v="0.13400000000000001"/>
  </r>
  <r>
    <s v="CELL_004278"/>
    <x v="8"/>
    <x v="0"/>
    <s v="Leukemia"/>
    <n v="12.11"/>
    <n v="81.5"/>
    <n v="0.46800000000000003"/>
    <n v="0.106"/>
    <n v="768.86792452830196"/>
    <n v="0.77200000000000002"/>
    <n v="7.5999999999999998E-2"/>
    <n v="0.74"/>
    <n v="1.2"/>
    <n v="0.92200000000000004"/>
    <n v="686"/>
    <n v="91"/>
    <n v="166"/>
    <n v="161"/>
    <n v="194"/>
    <n v="65.098039215686271"/>
    <n v="63.13725490196078"/>
    <n v="76.078431372549019"/>
    <n v="0.71799999999999997"/>
    <x v="2"/>
    <x v="1"/>
    <n v="2213"/>
    <n v="6.1"/>
    <n v="11.7"/>
    <n v="47.5"/>
    <n v="205446"/>
    <n v="77.5"/>
    <n v="31.3"/>
    <s v="Raabin_WBC"/>
    <s v="Wright"/>
    <s v="Olympus_BX51"/>
    <n v="100"/>
    <n v="360"/>
    <n v="0.79910000000000003"/>
    <n v="0.5877"/>
    <n v="0.77610000000000001"/>
    <n v="0.18840000000000001"/>
  </r>
  <r>
    <s v="CELL_000165"/>
    <x v="1"/>
    <x v="1"/>
    <s v="Normal_WBC"/>
    <n v="11.74"/>
    <n v="56.2"/>
    <n v="0.51900000000000002"/>
    <n v="0.35"/>
    <n v="160.57142857142858"/>
    <n v="0.72899999999999998"/>
    <n v="0.496"/>
    <n v="3.92"/>
    <n v="3"/>
    <n v="0.85399999999999998"/>
    <n v="361"/>
    <n v="83"/>
    <n v="213"/>
    <n v="174"/>
    <n v="159"/>
    <n v="83.529411764705884"/>
    <n v="68.235294117647058"/>
    <n v="62.352941176470587"/>
    <n v="0.69699999999999995"/>
    <x v="1"/>
    <x v="1"/>
    <n v="6980"/>
    <n v="4.84"/>
    <n v="10.6"/>
    <n v="47.7"/>
    <n v="332773"/>
    <n v="87.3"/>
    <n v="32.9"/>
    <s v="PBC_Dataset"/>
    <s v="Giemsa"/>
    <s v="Leica_DM2000"/>
    <n v="40"/>
    <n v="256"/>
    <n v="4.0500000000000001E-2"/>
    <n v="0.79569999999999996"/>
    <n v="0.88970000000000005"/>
    <n v="9.4000000000000083E-2"/>
  </r>
  <r>
    <s v="CELL_004548"/>
    <x v="16"/>
    <x v="0"/>
    <s v="Anemia"/>
    <n v="7.07"/>
    <n v="0"/>
    <n v="0"/>
    <n v="1"/>
    <n v="0"/>
    <n v="0.59799999999999998"/>
    <n v="0.79400000000000004"/>
    <n v="0.59"/>
    <n v="1"/>
    <n v="0.81100000000000005"/>
    <n v="240"/>
    <n v="55"/>
    <n v="240"/>
    <n v="134"/>
    <n v="135"/>
    <n v="94.117647058823522"/>
    <n v="52.549019607843142"/>
    <n v="52.941176470588239"/>
    <n v="0.55700000000000005"/>
    <x v="1"/>
    <x v="1"/>
    <n v="3533"/>
    <n v="4.07"/>
    <n v="13.1"/>
    <n v="41.6"/>
    <n v="238314"/>
    <n v="92.1"/>
    <n v="34.4"/>
    <s v="CytoData"/>
    <s v="Wright"/>
    <s v="Leica_DM2000"/>
    <n v="100"/>
    <n v="360"/>
    <n v="0.93700000000000006"/>
    <n v="0.81979999999999997"/>
    <n v="0.82269999999999999"/>
    <n v="2.9000000000000137E-3"/>
  </r>
  <r>
    <s v="CELL_003984"/>
    <x v="7"/>
    <x v="1"/>
    <s v="Normal_Platelet"/>
    <n v="2.6"/>
    <n v="0"/>
    <n v="0"/>
    <n v="1"/>
    <n v="0"/>
    <n v="0.77700000000000002"/>
    <n v="0.28000000000000003"/>
    <n v="2.81"/>
    <n v="1"/>
    <n v="0.79200000000000004"/>
    <n v="23"/>
    <n v="17"/>
    <n v="203"/>
    <n v="145"/>
    <n v="168"/>
    <n v="79.607843137254903"/>
    <n v="56.862745098039213"/>
    <n v="65.882352941176464"/>
    <n v="0.63500000000000001"/>
    <x v="1"/>
    <x v="1"/>
    <n v="9032"/>
    <n v="5.29"/>
    <n v="11.9"/>
    <n v="38.6"/>
    <n v="377724"/>
    <n v="62.6"/>
    <n v="32"/>
    <s v="PBC_Dataset"/>
    <s v="Giemsa"/>
    <s v="Olympus_BX51"/>
    <n v="100"/>
    <n v="224"/>
    <n v="3.7400000000000003E-2"/>
    <n v="0.82020000000000004"/>
    <n v="0.92810000000000004"/>
    <n v="0.1079"/>
  </r>
  <r>
    <s v="CELL_002539"/>
    <x v="10"/>
    <x v="1"/>
    <s v="Normal_WBC"/>
    <n v="13.34"/>
    <n v="50.2"/>
    <n v="0.504"/>
    <n v="0.498"/>
    <n v="100.80321285140563"/>
    <n v="0.82199999999999995"/>
    <n v="0.54400000000000004"/>
    <n v="4.5599999999999996"/>
    <n v="2.1"/>
    <n v="0.82099999999999995"/>
    <n v="524"/>
    <n v="77"/>
    <n v="240"/>
    <n v="139"/>
    <n v="152"/>
    <n v="94.117647058823522"/>
    <n v="54.509803921568626"/>
    <n v="59.607843137254903"/>
    <n v="0.57499999999999996"/>
    <x v="1"/>
    <x v="1"/>
    <n v="4413"/>
    <n v="4.28"/>
    <n v="12.6"/>
    <n v="38.1"/>
    <n v="314296"/>
    <n v="96.4"/>
    <n v="32.5"/>
    <s v="Raabin_WBC"/>
    <s v="Wright"/>
    <s v="Leica_DM2000"/>
    <n v="100"/>
    <n v="360"/>
    <n v="3.6400000000000002E-2"/>
    <n v="0.95609999999999995"/>
    <n v="0.873"/>
    <n v="-8.3099999999999952E-2"/>
  </r>
  <r>
    <s v="CELL_005862"/>
    <x v="18"/>
    <x v="0"/>
    <s v="Artefact"/>
    <n v="4.16"/>
    <n v="39"/>
    <n v="0.17799999999999999"/>
    <n v="0.75"/>
    <n v="52"/>
    <n v="0.45800000000000002"/>
    <n v="0.32400000000000001"/>
    <n v="2.5499999999999998"/>
    <n v="2.8"/>
    <n v="0.29599999999999999"/>
    <n v="261"/>
    <n v="86"/>
    <n v="165"/>
    <n v="163"/>
    <n v="164"/>
    <n v="64.705882352941174"/>
    <n v="63.921568627450974"/>
    <n v="64.313725490196077"/>
    <n v="0.54700000000000004"/>
    <x v="1"/>
    <x v="0"/>
    <n v="4663"/>
    <n v="3.7"/>
    <n v="17.899999999999999"/>
    <n v="32.299999999999997"/>
    <n v="358673"/>
    <n v="83.7"/>
    <n v="31.9"/>
    <s v="CytoData"/>
    <s v="Giemsa"/>
    <s v="Olympus_BX51"/>
    <n v="40"/>
    <n v="512"/>
    <n v="0.82320000000000004"/>
    <n v="0.52039999999999997"/>
    <n v="0.87609999999999999"/>
    <n v="0.35570000000000002"/>
  </r>
  <r>
    <s v="CELL_001312"/>
    <x v="5"/>
    <x v="1"/>
    <s v="Normal_WBC"/>
    <n v="9.26"/>
    <n v="85"/>
    <n v="0.68"/>
    <n v="0.22600000000000001"/>
    <n v="376.10619469026545"/>
    <n v="0.94"/>
    <n v="0.22"/>
    <n v="1.37"/>
    <n v="1"/>
    <n v="0.89900000000000002"/>
    <n v="312"/>
    <n v="71"/>
    <n v="193"/>
    <n v="153"/>
    <n v="183"/>
    <n v="75.686274509803923"/>
    <n v="60"/>
    <n v="71.764705882352942"/>
    <n v="0.72899999999999998"/>
    <x v="0"/>
    <x v="1"/>
    <n v="6609"/>
    <n v="5.48"/>
    <n v="13.4"/>
    <n v="44.1"/>
    <n v="205496"/>
    <n v="92.2"/>
    <n v="35.4"/>
    <s v="Raabin_WBC"/>
    <s v="Wright"/>
    <s v="Leica_DM2000"/>
    <n v="100"/>
    <n v="224"/>
    <n v="0"/>
    <n v="0.92610000000000003"/>
    <n v="0.97370000000000001"/>
    <n v="4.7599999999999976E-2"/>
  </r>
  <r>
    <s v="CELL_005341"/>
    <x v="0"/>
    <x v="0"/>
    <s v="Infection"/>
    <n v="14.34"/>
    <n v="60.8"/>
    <n v="0.504"/>
    <n v="0.35599999999999998"/>
    <n v="170.7865168539326"/>
    <n v="0.67200000000000004"/>
    <n v="0.36399999999999999"/>
    <n v="2.35"/>
    <n v="5"/>
    <n v="0.81200000000000006"/>
    <n v="435"/>
    <n v="72"/>
    <n v="232"/>
    <n v="146"/>
    <n v="203"/>
    <n v="90.980392156862749"/>
    <n v="57.254901960784309"/>
    <n v="79.607843137254903"/>
    <n v="0.73799999999999999"/>
    <x v="2"/>
    <x v="1"/>
    <n v="6335"/>
    <n v="3.86"/>
    <n v="17"/>
    <n v="40.299999999999997"/>
    <n v="358770"/>
    <n v="79.400000000000006"/>
    <n v="33.5"/>
    <s v="PBC_Dataset"/>
    <s v="May_Grunwald_Giemsa"/>
    <s v="Leica_DM2000"/>
    <n v="100"/>
    <n v="360"/>
    <n v="0.87839999999999996"/>
    <n v="0.76470000000000005"/>
    <n v="0.66279999999999994"/>
    <n v="-0.1019000000000001"/>
  </r>
  <r>
    <s v="CELL_004901"/>
    <x v="15"/>
    <x v="0"/>
    <s v="Anemia"/>
    <n v="7.1"/>
    <n v="0"/>
    <n v="0"/>
    <n v="1"/>
    <n v="0"/>
    <n v="1"/>
    <n v="7.9000000000000001E-2"/>
    <n v="0.54"/>
    <n v="1"/>
    <n v="0.97299999999999998"/>
    <n v="155"/>
    <n v="46"/>
    <n v="228"/>
    <n v="144"/>
    <n v="119"/>
    <n v="89.411764705882362"/>
    <n v="56.470588235294116"/>
    <n v="46.666666666666664"/>
    <n v="0.53800000000000003"/>
    <x v="1"/>
    <x v="0"/>
    <n v="6060"/>
    <n v="3.94"/>
    <n v="16.3"/>
    <n v="32.4"/>
    <n v="120610"/>
    <n v="68.599999999999994"/>
    <n v="33"/>
    <s v="CytoData"/>
    <s v="Giemsa"/>
    <s v="Leica_DM2000"/>
    <n v="40"/>
    <n v="256"/>
    <n v="0.86060000000000003"/>
    <n v="0.80979999999999996"/>
    <n v="0.8458"/>
    <n v="3.6000000000000032E-2"/>
  </r>
  <r>
    <s v="CELL_005458"/>
    <x v="11"/>
    <x v="0"/>
    <s v="Infection"/>
    <n v="13.24"/>
    <n v="49.7"/>
    <n v="0.55500000000000005"/>
    <n v="0.41699999999999998"/>
    <n v="119.18465227817747"/>
    <n v="0.66500000000000004"/>
    <n v="0.441"/>
    <n v="5.03"/>
    <n v="2.7"/>
    <n v="0.85299999999999998"/>
    <n v="443"/>
    <n v="62"/>
    <n v="204"/>
    <n v="175"/>
    <n v="190"/>
    <n v="80"/>
    <n v="68.627450980392155"/>
    <n v="74.509803921568633"/>
    <n v="0.63400000000000001"/>
    <x v="0"/>
    <x v="1"/>
    <n v="6055"/>
    <n v="3.5"/>
    <n v="15.9"/>
    <n v="33.9"/>
    <n v="172305"/>
    <n v="88.3"/>
    <n v="31.8"/>
    <s v="Raabin_WBC"/>
    <s v="Giemsa"/>
    <s v="Zeiss_Axio"/>
    <n v="100"/>
    <n v="360"/>
    <n v="0.88490000000000002"/>
    <n v="0.70389999999999997"/>
    <n v="0.95920000000000005"/>
    <n v="0.25530000000000008"/>
  </r>
  <r>
    <s v="CELL_003301"/>
    <x v="2"/>
    <x v="1"/>
    <s v="Normal_RBC"/>
    <n v="7.19"/>
    <n v="0"/>
    <n v="0"/>
    <n v="1"/>
    <n v="0"/>
    <n v="0.83099999999999996"/>
    <n v="0.111"/>
    <n v="0.49"/>
    <n v="1"/>
    <n v="0.97399999999999998"/>
    <n v="140"/>
    <n v="47"/>
    <n v="233"/>
    <n v="136"/>
    <n v="141"/>
    <n v="91.372549019607845"/>
    <n v="53.333333333333336"/>
    <n v="55.294117647058826"/>
    <n v="0.58199999999999996"/>
    <x v="1"/>
    <x v="1"/>
    <n v="7981"/>
    <n v="4.96"/>
    <n v="13.2"/>
    <n v="50.2"/>
    <n v="296325"/>
    <n v="93.1"/>
    <n v="33.799999999999997"/>
    <s v="Raabin_WBC"/>
    <s v="Giemsa"/>
    <s v="Zeiss_Axio"/>
    <n v="100"/>
    <n v="360"/>
    <n v="7.8299999999999995E-2"/>
    <n v="0.92459999999999998"/>
    <n v="0.80510000000000004"/>
    <n v="-0.11949999999999994"/>
  </r>
  <r>
    <s v="CELL_003311"/>
    <x v="2"/>
    <x v="1"/>
    <s v="Normal_RBC"/>
    <n v="7.61"/>
    <n v="0"/>
    <n v="0"/>
    <n v="1"/>
    <n v="0"/>
    <n v="0.95899999999999996"/>
    <n v="0.25"/>
    <n v="0.39"/>
    <n v="1"/>
    <n v="0.92200000000000004"/>
    <n v="200"/>
    <n v="47"/>
    <n v="214"/>
    <n v="132"/>
    <n v="140"/>
    <n v="83.921568627450981"/>
    <n v="51.764705882352949"/>
    <n v="54.901960784313729"/>
    <n v="0.53"/>
    <x v="1"/>
    <x v="0"/>
    <n v="4842"/>
    <n v="3.77"/>
    <n v="12.8"/>
    <n v="43.7"/>
    <n v="208563"/>
    <n v="84.8"/>
    <n v="31.7"/>
    <s v="Raabin_WBC"/>
    <s v="Giemsa"/>
    <s v="Olympus_BX51"/>
    <n v="40"/>
    <n v="256"/>
    <n v="1.66E-2"/>
    <n v="0.85019999999999996"/>
    <n v="0.8851"/>
    <n v="3.4900000000000042E-2"/>
  </r>
  <r>
    <s v="CELL_000328"/>
    <x v="1"/>
    <x v="1"/>
    <s v="Normal_WBC"/>
    <n v="12.7"/>
    <n v="58.4"/>
    <n v="0.64400000000000002"/>
    <n v="0.45100000000000001"/>
    <n v="129.49002217294898"/>
    <n v="0.82799999999999996"/>
    <n v="0.437"/>
    <n v="3.47"/>
    <n v="3.3"/>
    <n v="0.82899999999999996"/>
    <n v="390"/>
    <n v="72"/>
    <n v="192"/>
    <n v="148"/>
    <n v="180"/>
    <n v="75.294117647058826"/>
    <n v="58.039215686274517"/>
    <n v="70.588235294117652"/>
    <n v="0.58399999999999996"/>
    <x v="0"/>
    <x v="1"/>
    <n v="5737"/>
    <n v="4.1900000000000004"/>
    <n v="14.5"/>
    <n v="41.6"/>
    <n v="197835"/>
    <n v="79.599999999999994"/>
    <n v="34"/>
    <s v="Raabin_WBC"/>
    <s v="May_Grunwald_Giemsa"/>
    <s v="Zeiss_Axio"/>
    <n v="100"/>
    <n v="512"/>
    <n v="0.11020000000000001"/>
    <n v="0.83979999999999999"/>
    <n v="0.84899999999999998"/>
    <n v="9.199999999999986E-3"/>
  </r>
  <r>
    <s v="CELL_002491"/>
    <x v="10"/>
    <x v="1"/>
    <s v="Normal_WBC"/>
    <n v="12.07"/>
    <n v="54"/>
    <n v="0.58199999999999996"/>
    <n v="0.57599999999999996"/>
    <n v="93.75"/>
    <n v="0.83699999999999997"/>
    <n v="0.42099999999999999"/>
    <n v="3.5"/>
    <n v="2.2000000000000002"/>
    <n v="0.84699999999999998"/>
    <n v="494"/>
    <n v="78"/>
    <n v="231"/>
    <n v="127"/>
    <n v="164"/>
    <n v="90.588235294117652"/>
    <n v="49.803921568627452"/>
    <n v="64.313725490196077"/>
    <n v="0.60599999999999998"/>
    <x v="1"/>
    <x v="0"/>
    <n v="7780"/>
    <n v="5.73"/>
    <n v="14.4"/>
    <n v="46.8"/>
    <n v="224604"/>
    <n v="101.4"/>
    <n v="31.5"/>
    <s v="Raabin_WBC"/>
    <s v="Wright"/>
    <s v="Leica_DM2000"/>
    <n v="60"/>
    <n v="224"/>
    <n v="0.1265"/>
    <n v="0.85219999999999996"/>
    <n v="0.90969999999999995"/>
    <n v="5.7499999999999996E-2"/>
  </r>
  <r>
    <s v="CELL_005510"/>
    <x v="11"/>
    <x v="0"/>
    <s v="Infection"/>
    <n v="15.15"/>
    <n v="61.9"/>
    <n v="0.67400000000000004"/>
    <n v="0.51400000000000001"/>
    <n v="120.42801556420233"/>
    <n v="0.77200000000000002"/>
    <n v="0.34200000000000003"/>
    <n v="4.43"/>
    <n v="2.7"/>
    <n v="0.80400000000000005"/>
    <n v="432"/>
    <n v="67"/>
    <n v="186"/>
    <n v="175"/>
    <n v="170"/>
    <n v="72.941176470588232"/>
    <n v="68.627450980392155"/>
    <n v="66.666666666666657"/>
    <n v="0.57199999999999995"/>
    <x v="1"/>
    <x v="0"/>
    <n v="3922"/>
    <n v="3.95"/>
    <n v="13.6"/>
    <n v="33.799999999999997"/>
    <n v="114536"/>
    <n v="83.9"/>
    <n v="33.5"/>
    <s v="CytoData"/>
    <s v="Giemsa"/>
    <s v="Zeiss_Axio"/>
    <n v="60"/>
    <n v="512"/>
    <n v="0.81730000000000003"/>
    <n v="0.90859999999999996"/>
    <n v="0.96279999999999999"/>
    <n v="5.4200000000000026E-2"/>
  </r>
  <r>
    <s v="CELL_004409"/>
    <x v="13"/>
    <x v="0"/>
    <s v="Leukemia"/>
    <n v="12.88"/>
    <n v="82.1"/>
    <n v="0.49"/>
    <n v="0.247"/>
    <n v="332.38866396761131"/>
    <n v="0.79"/>
    <n v="0.18099999999999999"/>
    <n v="0.85"/>
    <n v="1.1000000000000001"/>
    <n v="0.86599999999999999"/>
    <n v="505"/>
    <n v="96"/>
    <n v="164"/>
    <n v="151"/>
    <n v="232"/>
    <n v="64.313725490196077"/>
    <n v="59.215686274509807"/>
    <n v="90.980392156862749"/>
    <n v="0.73199999999999998"/>
    <x v="2"/>
    <x v="0"/>
    <n v="5024"/>
    <n v="4.46"/>
    <n v="9.1"/>
    <n v="51.8"/>
    <n v="312916"/>
    <n v="91"/>
    <n v="32.6"/>
    <s v="Raabin_WBC"/>
    <s v="May_Grunwald_Giemsa"/>
    <s v="Olympus_BX51"/>
    <n v="100"/>
    <n v="360"/>
    <n v="0.65469999999999995"/>
    <n v="0.60719999999999996"/>
    <n v="0.87539999999999996"/>
    <n v="0.26819999999999999"/>
  </r>
  <r>
    <s v="CELL_000833"/>
    <x v="1"/>
    <x v="1"/>
    <s v="Normal_WBC"/>
    <n v="12.18"/>
    <n v="51.8"/>
    <n v="0.53700000000000003"/>
    <n v="0.45200000000000001"/>
    <n v="114.60176991150442"/>
    <n v="0.79200000000000004"/>
    <n v="0.375"/>
    <n v="3.56"/>
    <n v="3.6"/>
    <n v="0.83"/>
    <n v="400"/>
    <n v="63"/>
    <n v="212"/>
    <n v="178"/>
    <n v="191"/>
    <n v="83.137254901960787"/>
    <n v="69.803921568627445"/>
    <n v="74.901960784313729"/>
    <n v="0.59299999999999997"/>
    <x v="1"/>
    <x v="1"/>
    <n v="9036"/>
    <n v="4.1399999999999997"/>
    <n v="10.8"/>
    <n v="39.700000000000003"/>
    <n v="198485"/>
    <n v="81.099999999999994"/>
    <n v="34"/>
    <s v="PBC_Dataset"/>
    <s v="Wright"/>
    <s v="Zeiss_Axio"/>
    <n v="100"/>
    <n v="256"/>
    <n v="3.7400000000000003E-2"/>
    <n v="0.97389999999999999"/>
    <n v="0.83160000000000001"/>
    <n v="-0.14229999999999998"/>
  </r>
  <r>
    <s v="CELL_003080"/>
    <x v="2"/>
    <x v="1"/>
    <s v="Normal_RBC"/>
    <n v="8.0500000000000007"/>
    <n v="0"/>
    <n v="0"/>
    <n v="1"/>
    <n v="0"/>
    <n v="0.94499999999999995"/>
    <n v="0.155"/>
    <n v="0.5"/>
    <n v="1"/>
    <n v="0.90900000000000003"/>
    <n v="177"/>
    <n v="42"/>
    <n v="239"/>
    <n v="113"/>
    <n v="123"/>
    <n v="93.725490196078425"/>
    <n v="44.313725490196077"/>
    <n v="48.235294117647058"/>
    <n v="0.45100000000000001"/>
    <x v="1"/>
    <x v="1"/>
    <n v="11434"/>
    <n v="4.97"/>
    <n v="16.3"/>
    <n v="30.7"/>
    <n v="191002"/>
    <n v="100.8"/>
    <n v="31.5"/>
    <s v="PBC_Dataset"/>
    <s v="May_Grunwald_Giemsa"/>
    <s v="Olympus_BX51"/>
    <n v="100"/>
    <n v="360"/>
    <n v="4.8599999999999997E-2"/>
    <n v="0.89649999999999996"/>
    <n v="0.89039999999999997"/>
    <n v="-6.0999999999999943E-3"/>
  </r>
  <r>
    <s v="CELL_003463"/>
    <x v="2"/>
    <x v="1"/>
    <s v="Normal_RBC"/>
    <n v="7.61"/>
    <n v="0"/>
    <n v="0"/>
    <n v="1"/>
    <n v="0"/>
    <n v="1"/>
    <n v="0.157"/>
    <n v="0.87"/>
    <n v="1"/>
    <n v="0.91"/>
    <n v="156"/>
    <n v="48"/>
    <n v="239"/>
    <n v="130"/>
    <n v="130"/>
    <n v="93.725490196078425"/>
    <n v="50.980392156862742"/>
    <n v="50.980392156862742"/>
    <n v="0.52200000000000002"/>
    <x v="2"/>
    <x v="1"/>
    <n v="3094"/>
    <n v="4.45"/>
    <n v="14.1"/>
    <n v="33.4"/>
    <n v="217299"/>
    <n v="93.2"/>
    <n v="32.4"/>
    <s v="CytoData"/>
    <s v="Wright"/>
    <s v="Leica_DM2000"/>
    <n v="40"/>
    <n v="512"/>
    <n v="7.1800000000000003E-2"/>
    <n v="0.92390000000000005"/>
    <n v="0.85980000000000001"/>
    <n v="-6.4100000000000046E-2"/>
  </r>
  <r>
    <s v="CELL_005151"/>
    <x v="14"/>
    <x v="0"/>
    <s v="Anemia"/>
    <n v="8.44"/>
    <n v="0"/>
    <n v="0"/>
    <n v="1"/>
    <n v="0"/>
    <n v="0.83499999999999996"/>
    <n v="0.192"/>
    <n v="0.54"/>
    <n v="1"/>
    <n v="0.96599999999999997"/>
    <n v="198"/>
    <n v="52"/>
    <n v="237"/>
    <n v="128"/>
    <n v="137"/>
    <n v="92.941176470588232"/>
    <n v="50.196078431372548"/>
    <n v="53.725490196078432"/>
    <n v="0.43099999999999999"/>
    <x v="1"/>
    <x v="1"/>
    <n v="11033"/>
    <n v="5.0199999999999996"/>
    <n v="11.8"/>
    <n v="43.7"/>
    <n v="173526"/>
    <n v="90.7"/>
    <n v="28.6"/>
    <s v="CytoData"/>
    <s v="Giemsa"/>
    <s v="Olympus_BX51"/>
    <n v="100"/>
    <n v="256"/>
    <n v="0.91769999999999996"/>
    <n v="0.6986"/>
    <n v="0.70760000000000001"/>
    <n v="9.000000000000008E-3"/>
  </r>
  <r>
    <s v="CELL_000055"/>
    <x v="1"/>
    <x v="1"/>
    <s v="Normal_WBC"/>
    <n v="12.22"/>
    <n v="50"/>
    <n v="0.55800000000000005"/>
    <n v="0.45900000000000002"/>
    <n v="108.93246187363835"/>
    <n v="0.69"/>
    <n v="0.46"/>
    <n v="2.76"/>
    <n v="3.6"/>
    <n v="0.878"/>
    <n v="466"/>
    <n v="72"/>
    <n v="204"/>
    <n v="174"/>
    <n v="195"/>
    <n v="80"/>
    <n v="68.235294117647058"/>
    <n v="76.470588235294116"/>
    <n v="0.60699999999999998"/>
    <x v="1"/>
    <x v="1"/>
    <n v="5012"/>
    <n v="6.21"/>
    <n v="15.6"/>
    <n v="43.7"/>
    <n v="246006"/>
    <n v="86.6"/>
    <n v="32.5"/>
    <s v="Raabin_WBC"/>
    <s v="Wright"/>
    <s v="Zeiss_Axio"/>
    <n v="40"/>
    <n v="512"/>
    <n v="4.6600000000000003E-2"/>
    <n v="0.77749999999999997"/>
    <n v="0.89810000000000001"/>
    <n v="0.12060000000000004"/>
  </r>
  <r>
    <s v="CELL_004065"/>
    <x v="8"/>
    <x v="0"/>
    <s v="Leukemia"/>
    <n v="16.440000000000001"/>
    <n v="83.5"/>
    <n v="0.42699999999999999"/>
    <n v="0.13500000000000001"/>
    <n v="618.51851851851848"/>
    <n v="0.81100000000000005"/>
    <n v="0.14899999999999999"/>
    <n v="0.76"/>
    <n v="1.3"/>
    <n v="0.82399999999999995"/>
    <n v="630"/>
    <n v="99"/>
    <n v="213"/>
    <n v="148"/>
    <n v="220"/>
    <n v="83.529411764705884"/>
    <n v="58.039215686274517"/>
    <n v="86.274509803921575"/>
    <n v="0.61299999999999999"/>
    <x v="2"/>
    <x v="1"/>
    <n v="6987"/>
    <n v="4.7"/>
    <n v="17.399999999999999"/>
    <n v="32.799999999999997"/>
    <n v="281305"/>
    <n v="85.7"/>
    <n v="33.5"/>
    <s v="Raabin_WBC"/>
    <s v="Giemsa"/>
    <s v="Leica_DM2000"/>
    <n v="60"/>
    <n v="256"/>
    <n v="0.74080000000000001"/>
    <n v="0.64239999999999997"/>
    <n v="0.83189999999999997"/>
    <n v="0.1895"/>
  </r>
  <r>
    <s v="CELL_003452"/>
    <x v="2"/>
    <x v="1"/>
    <s v="Normal_RBC"/>
    <n v="7.59"/>
    <n v="0"/>
    <n v="0"/>
    <n v="1"/>
    <n v="0"/>
    <n v="0.84899999999999998"/>
    <n v="0.19600000000000001"/>
    <n v="0.49"/>
    <n v="1"/>
    <n v="0.88800000000000001"/>
    <n v="208"/>
    <n v="52"/>
    <n v="235"/>
    <n v="142"/>
    <n v="135"/>
    <n v="92.156862745098039"/>
    <n v="55.686274509803923"/>
    <n v="52.941176470588239"/>
    <n v="0.45300000000000001"/>
    <x v="1"/>
    <x v="1"/>
    <n v="7497"/>
    <n v="4.18"/>
    <n v="15.6"/>
    <n v="32.700000000000003"/>
    <n v="154875"/>
    <n v="91.8"/>
    <n v="34.5"/>
    <s v="CytoData"/>
    <s v="Wright"/>
    <s v="Leica_DM2000"/>
    <n v="60"/>
    <n v="512"/>
    <n v="3.6200000000000003E-2"/>
    <n v="0.79159999999999997"/>
    <n v="0.88380000000000003"/>
    <n v="9.220000000000006E-2"/>
  </r>
  <r>
    <s v="CELL_001902"/>
    <x v="5"/>
    <x v="1"/>
    <s v="Normal_WBC"/>
    <n v="9.09"/>
    <n v="80.099999999999994"/>
    <n v="0.77600000000000002"/>
    <n v="0.159"/>
    <n v="503.77358490566036"/>
    <n v="0.96099999999999997"/>
    <n v="0.17699999999999999"/>
    <n v="0.85"/>
    <n v="1.1000000000000001"/>
    <n v="0.89900000000000002"/>
    <n v="300"/>
    <n v="51"/>
    <n v="206"/>
    <n v="163"/>
    <n v="181"/>
    <n v="80.784313725490193"/>
    <n v="63.921568627450974"/>
    <n v="70.980392156862749"/>
    <n v="0.68799999999999994"/>
    <x v="0"/>
    <x v="1"/>
    <n v="4737"/>
    <n v="4.95"/>
    <n v="14.7"/>
    <n v="44.5"/>
    <n v="343887"/>
    <n v="107.7"/>
    <n v="37.5"/>
    <s v="PBC_Dataset"/>
    <s v="Wright"/>
    <s v="Olympus_BX51"/>
    <n v="100"/>
    <n v="512"/>
    <n v="3.6999999999999998E-2"/>
    <n v="0.78979999999999995"/>
    <n v="0.88039999999999996"/>
    <n v="9.0600000000000014E-2"/>
  </r>
  <r>
    <s v="CELL_001482"/>
    <x v="5"/>
    <x v="1"/>
    <s v="Normal_WBC"/>
    <n v="8.4"/>
    <n v="77"/>
    <n v="0.78500000000000003"/>
    <n v="0.24199999999999999"/>
    <n v="318.18181818181819"/>
    <n v="0.91200000000000003"/>
    <n v="0.28999999999999998"/>
    <n v="1.43"/>
    <n v="1"/>
    <n v="0.98799999999999999"/>
    <n v="275"/>
    <n v="54"/>
    <n v="203"/>
    <n v="160"/>
    <n v="186"/>
    <n v="79.607843137254903"/>
    <n v="62.745098039215684"/>
    <n v="72.941176470588232"/>
    <n v="0.71"/>
    <x v="0"/>
    <x v="1"/>
    <n v="5882"/>
    <n v="5.52"/>
    <n v="10.7"/>
    <n v="39.4"/>
    <n v="218245"/>
    <n v="76.2"/>
    <n v="33.1"/>
    <s v="Raabin_WBC"/>
    <s v="Giemsa"/>
    <s v="Zeiss_Axio"/>
    <n v="60"/>
    <n v="512"/>
    <n v="3.8600000000000002E-2"/>
    <n v="0.9244"/>
    <n v="0.9194"/>
    <n v="-5.0000000000000044E-3"/>
  </r>
  <r>
    <s v="CELL_004151"/>
    <x v="8"/>
    <x v="0"/>
    <s v="Leukemia"/>
    <n v="15.37"/>
    <n v="85.5"/>
    <n v="0.45"/>
    <n v="0.16300000000000001"/>
    <n v="524.53987730061351"/>
    <n v="0.878"/>
    <n v="0.34499999999999997"/>
    <n v="0.96"/>
    <n v="1"/>
    <n v="0.89400000000000002"/>
    <n v="677"/>
    <n v="122"/>
    <n v="193"/>
    <n v="155"/>
    <n v="191"/>
    <n v="75.686274509803923"/>
    <n v="60.784313725490193"/>
    <n v="74.901960784313729"/>
    <n v="0.66100000000000003"/>
    <x v="2"/>
    <x v="0"/>
    <n v="6122"/>
    <n v="4.03"/>
    <n v="14.8"/>
    <n v="45.2"/>
    <n v="212923"/>
    <n v="88.1"/>
    <n v="31.2"/>
    <s v="CytoData"/>
    <s v="Giemsa"/>
    <s v="Olympus_BX51"/>
    <n v="60"/>
    <n v="512"/>
    <n v="0.86109999999999998"/>
    <n v="0.71730000000000005"/>
    <n v="0.73970000000000002"/>
    <n v="2.2399999999999975E-2"/>
  </r>
  <r>
    <s v="CELL_003336"/>
    <x v="2"/>
    <x v="1"/>
    <s v="Normal_RBC"/>
    <n v="7.71"/>
    <n v="0"/>
    <n v="0"/>
    <n v="1"/>
    <n v="0"/>
    <n v="0.92200000000000004"/>
    <n v="0.14899999999999999"/>
    <n v="0.28999999999999998"/>
    <n v="1"/>
    <n v="0.98199999999999998"/>
    <n v="163"/>
    <n v="50"/>
    <n v="228"/>
    <n v="118"/>
    <n v="121"/>
    <n v="89.411764705882362"/>
    <n v="46.274509803921568"/>
    <n v="47.450980392156858"/>
    <n v="0.48099999999999998"/>
    <x v="1"/>
    <x v="0"/>
    <n v="7636"/>
    <n v="4.6500000000000004"/>
    <n v="13.7"/>
    <n v="33.5"/>
    <n v="231525"/>
    <n v="105.4"/>
    <n v="34.700000000000003"/>
    <s v="PBC_Dataset"/>
    <s v="May_Grunwald_Giemsa"/>
    <s v="Olympus_BX51"/>
    <n v="100"/>
    <n v="256"/>
    <n v="5.7500000000000002E-2"/>
    <n v="0.87039999999999995"/>
    <n v="1"/>
    <n v="0.12960000000000005"/>
  </r>
  <r>
    <s v="CELL_000947"/>
    <x v="1"/>
    <x v="1"/>
    <s v="Normal_WBC"/>
    <n v="13.22"/>
    <n v="55.6"/>
    <n v="0.60399999999999998"/>
    <n v="0.29099999999999998"/>
    <n v="191.06529209621993"/>
    <n v="0.79500000000000004"/>
    <n v="0.33900000000000002"/>
    <n v="2.5"/>
    <n v="3.5"/>
    <n v="0.875"/>
    <n v="533"/>
    <n v="73"/>
    <n v="199"/>
    <n v="148"/>
    <n v="199"/>
    <n v="78.039215686274517"/>
    <n v="58.039215686274517"/>
    <n v="78.039215686274517"/>
    <n v="0.57999999999999996"/>
    <x v="0"/>
    <x v="0"/>
    <n v="8556"/>
    <n v="3.41"/>
    <n v="9.6999999999999993"/>
    <n v="38"/>
    <n v="255305"/>
    <n v="83.1"/>
    <n v="32.6"/>
    <s v="PBC_Dataset"/>
    <s v="Giemsa"/>
    <s v="Zeiss_Axio"/>
    <n v="60"/>
    <n v="360"/>
    <n v="1.7999999999999999E-2"/>
    <n v="0.82369999999999999"/>
    <n v="0.88890000000000002"/>
    <n v="6.5200000000000036E-2"/>
  </r>
  <r>
    <s v="CELL_003294"/>
    <x v="2"/>
    <x v="1"/>
    <s v="Normal_RBC"/>
    <n v="6.88"/>
    <n v="0"/>
    <n v="0"/>
    <n v="1"/>
    <n v="0"/>
    <n v="0.90800000000000003"/>
    <n v="0.26400000000000001"/>
    <n v="0.45"/>
    <n v="1"/>
    <n v="0.91500000000000004"/>
    <n v="194"/>
    <n v="44"/>
    <n v="240"/>
    <n v="131"/>
    <n v="128"/>
    <n v="94.117647058823522"/>
    <n v="51.372549019607838"/>
    <n v="50.196078431372548"/>
    <n v="0.41799999999999998"/>
    <x v="0"/>
    <x v="1"/>
    <n v="3567"/>
    <n v="4.53"/>
    <n v="12.8"/>
    <n v="40.799999999999997"/>
    <n v="271387"/>
    <n v="94.9"/>
    <n v="33.6"/>
    <s v="PBC_Dataset"/>
    <s v="Wright"/>
    <s v="Zeiss_Axio"/>
    <n v="100"/>
    <n v="360"/>
    <n v="2.3900000000000001E-2"/>
    <n v="0.90169999999999995"/>
    <n v="0.93969999999999998"/>
    <n v="3.8000000000000034E-2"/>
  </r>
  <r>
    <s v="CELL_002162"/>
    <x v="4"/>
    <x v="1"/>
    <s v="Normal_WBC"/>
    <n v="14.55"/>
    <n v="66.099999999999994"/>
    <n v="0.38600000000000001"/>
    <n v="0.37"/>
    <n v="178.64864864864865"/>
    <n v="0.54700000000000004"/>
    <n v="0.63"/>
    <n v="2.33"/>
    <n v="1"/>
    <n v="0.628"/>
    <n v="565"/>
    <n v="88"/>
    <n v="197"/>
    <n v="176"/>
    <n v="196"/>
    <n v="77.254901960784323"/>
    <n v="69.019607843137251"/>
    <n v="76.862745098039227"/>
    <n v="0.61"/>
    <x v="1"/>
    <x v="0"/>
    <n v="10726"/>
    <n v="4.8899999999999997"/>
    <n v="12.8"/>
    <n v="37.1"/>
    <n v="171996"/>
    <n v="107.5"/>
    <n v="32.9"/>
    <s v="Raabin_WBC"/>
    <s v="May_Grunwald_Giemsa"/>
    <s v="Zeiss_Axio"/>
    <n v="100"/>
    <n v="224"/>
    <n v="0.2102"/>
    <n v="0.88300000000000001"/>
    <n v="0.92010000000000003"/>
    <n v="3.7100000000000022E-2"/>
  </r>
  <r>
    <s v="CELL_004980"/>
    <x v="15"/>
    <x v="0"/>
    <s v="Anemia"/>
    <n v="5.94"/>
    <n v="0"/>
    <n v="0"/>
    <n v="1"/>
    <n v="0"/>
    <n v="0.92100000000000004"/>
    <n v="0.08"/>
    <n v="0.51"/>
    <n v="1"/>
    <n v="0.98"/>
    <n v="164"/>
    <n v="35"/>
    <n v="225"/>
    <n v="141"/>
    <n v="138"/>
    <n v="88.235294117647058"/>
    <n v="55.294117647058826"/>
    <n v="54.117647058823529"/>
    <n v="0.58199999999999996"/>
    <x v="2"/>
    <x v="1"/>
    <n v="6729"/>
    <n v="4.55"/>
    <n v="11.6"/>
    <n v="38.1"/>
    <n v="264276"/>
    <n v="79.5"/>
    <n v="35.1"/>
    <s v="Raabin_WBC"/>
    <s v="Giemsa"/>
    <s v="Leica_DM2000"/>
    <n v="100"/>
    <n v="256"/>
    <n v="0.88039999999999996"/>
    <n v="0.86780000000000002"/>
    <n v="0.76280000000000003"/>
    <n v="-0.10499999999999998"/>
  </r>
  <r>
    <s v="CELL_003058"/>
    <x v="2"/>
    <x v="1"/>
    <s v="Normal_RBC"/>
    <n v="6.67"/>
    <n v="0"/>
    <n v="0"/>
    <n v="1"/>
    <n v="0"/>
    <n v="0.94"/>
    <n v="0.16600000000000001"/>
    <n v="0.74"/>
    <n v="1"/>
    <n v="0.96699999999999997"/>
    <n v="202"/>
    <n v="51"/>
    <n v="232"/>
    <n v="147"/>
    <n v="132"/>
    <n v="90.980392156862749"/>
    <n v="57.647058823529406"/>
    <n v="51.764705882352949"/>
    <n v="0.53700000000000003"/>
    <x v="0"/>
    <x v="1"/>
    <n v="3334"/>
    <n v="4.38"/>
    <n v="14.4"/>
    <n v="46.5"/>
    <n v="213408"/>
    <n v="79.599999999999994"/>
    <n v="34.5"/>
    <s v="Raabin_WBC"/>
    <s v="Wright"/>
    <s v="Olympus_BX51"/>
    <n v="60"/>
    <n v="256"/>
    <n v="0.14280000000000001"/>
    <n v="0.8145"/>
    <n v="0.90490000000000004"/>
    <n v="9.0400000000000036E-2"/>
  </r>
  <r>
    <s v="CELL_000769"/>
    <x v="1"/>
    <x v="1"/>
    <s v="Normal_WBC"/>
    <n v="12.73"/>
    <n v="53.4"/>
    <n v="0.56100000000000005"/>
    <n v="0.372"/>
    <n v="143.54838709677418"/>
    <n v="0.73499999999999999"/>
    <n v="0.504"/>
    <n v="3.23"/>
    <n v="4.0999999999999996"/>
    <n v="0.83199999999999996"/>
    <n v="485"/>
    <n v="56"/>
    <n v="207"/>
    <n v="184"/>
    <n v="199"/>
    <n v="81.17647058823529"/>
    <n v="72.156862745098039"/>
    <n v="78.039215686274517"/>
    <n v="0.74299999999999999"/>
    <x v="2"/>
    <x v="1"/>
    <n v="6983"/>
    <n v="4.53"/>
    <n v="12.5"/>
    <n v="40.299999999999997"/>
    <n v="273198"/>
    <n v="96.3"/>
    <n v="34.700000000000003"/>
    <s v="PBC_Dataset"/>
    <s v="Giemsa"/>
    <s v="Zeiss_Axio"/>
    <n v="100"/>
    <n v="360"/>
    <n v="2.7300000000000001E-2"/>
    <n v="0.79600000000000004"/>
    <n v="0.79949999999999999"/>
    <n v="3.4999999999999476E-3"/>
  </r>
  <r>
    <s v="CELL_005529"/>
    <x v="11"/>
    <x v="0"/>
    <s v="Infection"/>
    <n v="12.68"/>
    <n v="58.3"/>
    <n v="0.46300000000000002"/>
    <n v="0.40699999999999997"/>
    <n v="143.24324324324326"/>
    <n v="0.73099999999999998"/>
    <n v="0.47299999999999998"/>
    <n v="5"/>
    <n v="3.2"/>
    <n v="0.72599999999999998"/>
    <n v="558"/>
    <n v="70"/>
    <n v="195"/>
    <n v="151"/>
    <n v="182"/>
    <n v="76.470588235294116"/>
    <n v="59.215686274509807"/>
    <n v="71.372549019607845"/>
    <n v="0.66900000000000004"/>
    <x v="1"/>
    <x v="0"/>
    <n v="4657"/>
    <n v="5.64"/>
    <n v="9.6999999999999993"/>
    <n v="41.9"/>
    <n v="277844"/>
    <n v="91.7"/>
    <n v="32.9"/>
    <s v="CytoData"/>
    <s v="May_Grunwald_Giemsa"/>
    <s v="Olympus_BX51"/>
    <n v="100"/>
    <n v="360"/>
    <n v="0.92330000000000001"/>
    <n v="0.7661"/>
    <n v="0.76149999999999995"/>
    <n v="-4.6000000000000485E-3"/>
  </r>
  <r>
    <s v="CELL_003496"/>
    <x v="2"/>
    <x v="1"/>
    <s v="Normal_RBC"/>
    <n v="7.54"/>
    <n v="0"/>
    <n v="0"/>
    <n v="1"/>
    <n v="0"/>
    <n v="0.94799999999999995"/>
    <n v="0.215"/>
    <n v="0.47"/>
    <n v="1"/>
    <n v="0.90700000000000003"/>
    <n v="163"/>
    <n v="44"/>
    <n v="226"/>
    <n v="124"/>
    <n v="131"/>
    <n v="88.627450980392155"/>
    <n v="48.627450980392155"/>
    <n v="51.372549019607838"/>
    <n v="0.503"/>
    <x v="1"/>
    <x v="1"/>
    <n v="7524"/>
    <n v="4.28"/>
    <n v="8.8000000000000007"/>
    <n v="46.4"/>
    <n v="431948"/>
    <n v="82.1"/>
    <n v="33.700000000000003"/>
    <s v="PBC_Dataset"/>
    <s v="Giemsa"/>
    <s v="Leica_DM2000"/>
    <n v="40"/>
    <n v="224"/>
    <n v="7.8399999999999997E-2"/>
    <n v="0.90229999999999999"/>
    <n v="0.87880000000000003"/>
    <n v="-2.3499999999999965E-2"/>
  </r>
  <r>
    <s v="CELL_000286"/>
    <x v="1"/>
    <x v="1"/>
    <s v="Normal_WBC"/>
    <n v="11.73"/>
    <n v="54.6"/>
    <n v="0.57199999999999995"/>
    <n v="0.46600000000000003"/>
    <n v="117.16738197424893"/>
    <n v="0.69399999999999995"/>
    <n v="0.48299999999999998"/>
    <n v="3.26"/>
    <n v="3.4"/>
    <n v="0.84199999999999997"/>
    <n v="431"/>
    <n v="78"/>
    <n v="218"/>
    <n v="170"/>
    <n v="205"/>
    <n v="85.490196078431367"/>
    <n v="66.666666666666657"/>
    <n v="80.392156862745097"/>
    <n v="0.71199999999999997"/>
    <x v="1"/>
    <x v="0"/>
    <n v="6598"/>
    <n v="4.2699999999999996"/>
    <n v="12.5"/>
    <n v="42.9"/>
    <n v="209140"/>
    <n v="93.7"/>
    <n v="32.700000000000003"/>
    <s v="PBC_Dataset"/>
    <s v="Giemsa"/>
    <s v="Zeiss_Axio"/>
    <n v="60"/>
    <n v="360"/>
    <n v="0.12740000000000001"/>
    <n v="0.94620000000000004"/>
    <n v="1"/>
    <n v="5.3799999999999959E-2"/>
  </r>
  <r>
    <s v="CELL_005807"/>
    <x v="18"/>
    <x v="0"/>
    <s v="Artefact"/>
    <n v="3.88"/>
    <n v="19.3"/>
    <n v="0.64200000000000002"/>
    <n v="0.68799999999999994"/>
    <n v="28.052325581395351"/>
    <n v="0.48199999999999998"/>
    <n v="0.502"/>
    <n v="1.61"/>
    <n v="1.1000000000000001"/>
    <n v="0.68899999999999995"/>
    <n v="157"/>
    <n v="18"/>
    <n v="197"/>
    <n v="158"/>
    <n v="145"/>
    <n v="77.254901960784323"/>
    <n v="61.96078431372549"/>
    <n v="56.862745098039213"/>
    <n v="0.307"/>
    <x v="1"/>
    <x v="1"/>
    <n v="4080"/>
    <n v="4.76"/>
    <n v="10.8"/>
    <n v="36.4"/>
    <n v="263269"/>
    <n v="85"/>
    <n v="35.299999999999997"/>
    <s v="PBC_Dataset"/>
    <s v="May_Grunwald_Giemsa"/>
    <s v="Leica_DM2000"/>
    <n v="60"/>
    <n v="360"/>
    <n v="0.8296"/>
    <n v="0.83779999999999999"/>
    <n v="0.73019999999999996"/>
    <n v="-0.10760000000000003"/>
  </r>
  <r>
    <s v="CELL_004525"/>
    <x v="16"/>
    <x v="0"/>
    <s v="Anemia"/>
    <n v="7.78"/>
    <n v="0"/>
    <n v="0"/>
    <n v="1"/>
    <n v="0"/>
    <n v="0.45"/>
    <n v="0.877"/>
    <n v="0.6"/>
    <n v="1"/>
    <n v="0.88100000000000001"/>
    <n v="177"/>
    <n v="57"/>
    <n v="222"/>
    <n v="124"/>
    <n v="134"/>
    <n v="87.058823529411768"/>
    <n v="48.627450980392155"/>
    <n v="52.549019607843142"/>
    <n v="0.60099999999999998"/>
    <x v="0"/>
    <x v="1"/>
    <n v="7526"/>
    <n v="5.37"/>
    <n v="12.8"/>
    <n v="47.1"/>
    <n v="374268"/>
    <n v="83.7"/>
    <n v="33.200000000000003"/>
    <s v="PBC_Dataset"/>
    <s v="Wright"/>
    <s v="Leica_DM2000"/>
    <n v="100"/>
    <n v="512"/>
    <n v="0.65920000000000001"/>
    <n v="0.85909999999999997"/>
    <n v="0.8357"/>
    <n v="-2.3399999999999976E-2"/>
  </r>
  <r>
    <s v="CELL_005229"/>
    <x v="14"/>
    <x v="0"/>
    <s v="Anemia"/>
    <n v="8.8699999999999992"/>
    <n v="0"/>
    <n v="0"/>
    <n v="1"/>
    <n v="0"/>
    <n v="0.93100000000000005"/>
    <n v="0.23799999999999999"/>
    <n v="0.77"/>
    <n v="1"/>
    <n v="0.93200000000000005"/>
    <n v="230"/>
    <n v="61"/>
    <n v="227"/>
    <n v="140"/>
    <n v="126"/>
    <n v="89.019607843137251"/>
    <n v="54.901960784313729"/>
    <n v="49.411764705882355"/>
    <n v="0.52400000000000002"/>
    <x v="0"/>
    <x v="0"/>
    <n v="9069"/>
    <n v="4.8099999999999996"/>
    <n v="13.6"/>
    <n v="40.1"/>
    <n v="160295"/>
    <n v="88.1"/>
    <n v="35.299999999999997"/>
    <s v="Raabin_WBC"/>
    <s v="May_Grunwald_Giemsa"/>
    <s v="Olympus_BX51"/>
    <n v="60"/>
    <n v="224"/>
    <n v="0.86460000000000004"/>
    <n v="0.53580000000000005"/>
    <n v="0.70379999999999998"/>
    <n v="0.16799999999999993"/>
  </r>
  <r>
    <s v="CELL_002333"/>
    <x v="4"/>
    <x v="1"/>
    <s v="Normal_WBC"/>
    <n v="14.9"/>
    <n v="64.8"/>
    <n v="0.47799999999999998"/>
    <n v="0.38500000000000001"/>
    <n v="168.3116883116883"/>
    <n v="0.68700000000000006"/>
    <n v="0.46100000000000002"/>
    <n v="2.0499999999999998"/>
    <n v="1.1000000000000001"/>
    <n v="0.84199999999999997"/>
    <n v="539"/>
    <n v="97"/>
    <n v="217"/>
    <n v="143"/>
    <n v="164"/>
    <n v="85.098039215686271"/>
    <n v="56.078431372549019"/>
    <n v="64.313725490196077"/>
    <n v="0.71499999999999997"/>
    <x v="2"/>
    <x v="0"/>
    <n v="5307"/>
    <n v="4.68"/>
    <n v="10.1"/>
    <n v="34.4"/>
    <n v="182430"/>
    <n v="78.7"/>
    <n v="33.5"/>
    <s v="Raabin_WBC"/>
    <s v="Wright"/>
    <s v="Zeiss_Axio"/>
    <n v="100"/>
    <n v="256"/>
    <n v="4.8300000000000003E-2"/>
    <n v="0.88390000000000002"/>
    <n v="0.85450000000000004"/>
    <n v="-2.9399999999999982E-2"/>
  </r>
  <r>
    <s v="CELL_002718"/>
    <x v="9"/>
    <x v="1"/>
    <s v="Normal_WBC"/>
    <n v="12.73"/>
    <n v="59.1"/>
    <n v="0.746"/>
    <n v="0.372"/>
    <n v="158.87096774193549"/>
    <n v="0.76700000000000002"/>
    <n v="0.32500000000000001"/>
    <n v="5.38"/>
    <n v="2.1"/>
    <n v="0.68200000000000005"/>
    <n v="343"/>
    <n v="60"/>
    <n v="204"/>
    <n v="122"/>
    <n v="196"/>
    <n v="80"/>
    <n v="47.843137254901961"/>
    <n v="76.862745098039227"/>
    <n v="0.89800000000000002"/>
    <x v="0"/>
    <x v="0"/>
    <n v="10119"/>
    <n v="5.18"/>
    <n v="12.9"/>
    <n v="38.1"/>
    <n v="225383"/>
    <n v="76.400000000000006"/>
    <n v="34.799999999999997"/>
    <s v="Raabin_WBC"/>
    <s v="May_Grunwald_Giemsa"/>
    <s v="Olympus_BX51"/>
    <n v="60"/>
    <n v="512"/>
    <n v="0.1082"/>
    <n v="0.873"/>
    <n v="0.89549999999999996"/>
    <n v="2.2499999999999964E-2"/>
  </r>
  <r>
    <s v="CELL_002080"/>
    <x v="4"/>
    <x v="1"/>
    <s v="Normal_WBC"/>
    <n v="18.989999999999998"/>
    <n v="74.400000000000006"/>
    <n v="0.47699999999999998"/>
    <n v="0.32900000000000001"/>
    <n v="226.13981762917933"/>
    <n v="0.73099999999999998"/>
    <n v="0.61199999999999999"/>
    <n v="2.7"/>
    <n v="1.4"/>
    <n v="0.748"/>
    <n v="589"/>
    <n v="73"/>
    <n v="198"/>
    <n v="167"/>
    <n v="148"/>
    <n v="77.64705882352942"/>
    <n v="65.490196078431367"/>
    <n v="58.039215686274517"/>
    <n v="0.59299999999999997"/>
    <x v="1"/>
    <x v="0"/>
    <n v="4969"/>
    <n v="5.91"/>
    <n v="13.4"/>
    <n v="46.3"/>
    <n v="294349"/>
    <n v="87.5"/>
    <n v="33.799999999999997"/>
    <s v="Raabin_WBC"/>
    <s v="May_Grunwald_Giemsa"/>
    <s v="Leica_DM2000"/>
    <n v="60"/>
    <n v="512"/>
    <n v="0.19370000000000001"/>
    <n v="0.87739999999999996"/>
    <n v="0.93799999999999994"/>
    <n v="6.0599999999999987E-2"/>
  </r>
  <r>
    <s v="CELL_003390"/>
    <x v="2"/>
    <x v="1"/>
    <s v="Normal_RBC"/>
    <n v="8.1199999999999992"/>
    <n v="0"/>
    <n v="0"/>
    <n v="1"/>
    <n v="0"/>
    <n v="0.96299999999999997"/>
    <n v="0.159"/>
    <n v="0.34"/>
    <n v="1"/>
    <n v="0.94499999999999995"/>
    <n v="174"/>
    <n v="48"/>
    <n v="226"/>
    <n v="133"/>
    <n v="142"/>
    <n v="88.627450980392155"/>
    <n v="52.156862745098046"/>
    <n v="55.686274509803923"/>
    <n v="0.502"/>
    <x v="1"/>
    <x v="0"/>
    <n v="1765"/>
    <n v="4.2"/>
    <n v="14.9"/>
    <n v="40.5"/>
    <n v="95708"/>
    <n v="94.9"/>
    <n v="32.9"/>
    <s v="CytoData"/>
    <s v="Giemsa"/>
    <s v="Leica_DM2000"/>
    <n v="60"/>
    <n v="224"/>
    <n v="6.1600000000000002E-2"/>
    <n v="1"/>
    <n v="0.93610000000000004"/>
    <n v="-6.3899999999999957E-2"/>
  </r>
  <r>
    <s v="CELL_000723"/>
    <x v="1"/>
    <x v="1"/>
    <s v="Normal_WBC"/>
    <n v="9.99"/>
    <n v="50.1"/>
    <n v="0.52100000000000002"/>
    <n v="0.54300000000000004"/>
    <n v="92.265193370165747"/>
    <n v="0.71599999999999997"/>
    <n v="0.38100000000000001"/>
    <n v="3.49"/>
    <n v="4.4000000000000004"/>
    <n v="0.85899999999999999"/>
    <n v="474"/>
    <n v="78"/>
    <n v="191"/>
    <n v="165"/>
    <n v="197"/>
    <n v="74.901960784313729"/>
    <n v="64.705882352941174"/>
    <n v="77.254901960784323"/>
    <n v="0.58299999999999996"/>
    <x v="2"/>
    <x v="1"/>
    <n v="5550"/>
    <n v="6.69"/>
    <n v="12.7"/>
    <n v="43.6"/>
    <n v="248645"/>
    <n v="95.9"/>
    <n v="32.9"/>
    <s v="PBC_Dataset"/>
    <s v="Wright"/>
    <s v="Zeiss_Axio"/>
    <n v="100"/>
    <n v="256"/>
    <n v="0.14610000000000001"/>
    <n v="0.85580000000000001"/>
    <n v="0.76680000000000004"/>
    <n v="-8.8999999999999968E-2"/>
  </r>
  <r>
    <s v="CELL_000952"/>
    <x v="1"/>
    <x v="1"/>
    <s v="Normal_WBC"/>
    <n v="11.88"/>
    <n v="53.7"/>
    <n v="0.48399999999999999"/>
    <n v="0.438"/>
    <n v="122.60273972602741"/>
    <n v="0.91200000000000003"/>
    <n v="0.48399999999999999"/>
    <n v="2.76"/>
    <n v="3.7"/>
    <n v="0.82499999999999996"/>
    <n v="412"/>
    <n v="63"/>
    <n v="216"/>
    <n v="172"/>
    <n v="172"/>
    <n v="84.705882352941174"/>
    <n v="67.450980392156865"/>
    <n v="67.450980392156865"/>
    <n v="0.78700000000000003"/>
    <x v="1"/>
    <x v="0"/>
    <n v="10805"/>
    <n v="5.14"/>
    <n v="8.4"/>
    <n v="46.2"/>
    <n v="99067"/>
    <n v="100.9"/>
    <n v="31.8"/>
    <s v="Raabin_WBC"/>
    <s v="Wright"/>
    <s v="Olympus_BX51"/>
    <n v="40"/>
    <n v="224"/>
    <n v="4.9299999999999997E-2"/>
    <n v="0.90769999999999995"/>
    <n v="0.96679999999999999"/>
    <n v="5.9100000000000041E-2"/>
  </r>
  <r>
    <s v="CELL_005120"/>
    <x v="17"/>
    <x v="0"/>
    <s v="Sickle_Cell_Anemia"/>
    <n v="7.39"/>
    <n v="0"/>
    <n v="0"/>
    <n v="1"/>
    <n v="0"/>
    <n v="0.41299999999999998"/>
    <n v="0.96399999999999997"/>
    <n v="0.47"/>
    <n v="1"/>
    <n v="0.81899999999999995"/>
    <n v="191"/>
    <n v="44"/>
    <n v="254"/>
    <n v="139"/>
    <n v="124"/>
    <n v="99.607843137254903"/>
    <n v="54.509803921568626"/>
    <n v="48.627450980392155"/>
    <n v="0.54600000000000004"/>
    <x v="1"/>
    <x v="0"/>
    <n v="6663"/>
    <n v="4.63"/>
    <n v="14.4"/>
    <n v="35.4"/>
    <n v="401061"/>
    <n v="97.3"/>
    <n v="35.1"/>
    <s v="PBC_Dataset"/>
    <s v="Wright"/>
    <s v="Olympus_BX51"/>
    <n v="100"/>
    <n v="512"/>
    <n v="0.69379999999999997"/>
    <n v="0.60429999999999995"/>
    <n v="0.70369999999999999"/>
    <n v="9.9400000000000044E-2"/>
  </r>
  <r>
    <s v="CELL_002263"/>
    <x v="4"/>
    <x v="1"/>
    <s v="Normal_WBC"/>
    <n v="15.05"/>
    <n v="60.7"/>
    <n v="0.61399999999999999"/>
    <n v="0.30399999999999999"/>
    <n v="199.67105263157896"/>
    <n v="0.67"/>
    <n v="0.374"/>
    <n v="1.81"/>
    <n v="1.4"/>
    <n v="0.78100000000000003"/>
    <n v="648"/>
    <n v="82"/>
    <n v="195"/>
    <n v="173"/>
    <n v="179"/>
    <n v="76.470588235294116"/>
    <n v="67.843137254901961"/>
    <n v="70.196078431372541"/>
    <n v="0.57599999999999996"/>
    <x v="2"/>
    <x v="0"/>
    <n v="8475"/>
    <n v="5.69"/>
    <n v="17.2"/>
    <n v="38.9"/>
    <n v="364116"/>
    <n v="88.6"/>
    <n v="33"/>
    <s v="Raabin_WBC"/>
    <s v="Giemsa"/>
    <s v="Leica_DM2000"/>
    <n v="100"/>
    <n v="512"/>
    <n v="6.7000000000000004E-2"/>
    <n v="0.97560000000000002"/>
    <n v="0.78029999999999999"/>
    <n v="-0.19530000000000003"/>
  </r>
  <r>
    <s v="CELL_000990"/>
    <x v="1"/>
    <x v="1"/>
    <s v="Normal_WBC"/>
    <n v="11.97"/>
    <n v="51.7"/>
    <n v="0.50600000000000001"/>
    <n v="0.55200000000000005"/>
    <n v="93.659420289855063"/>
    <n v="0.79900000000000004"/>
    <n v="0.45200000000000001"/>
    <n v="3.28"/>
    <n v="3.9"/>
    <n v="0.84099999999999997"/>
    <n v="432"/>
    <n v="80"/>
    <n v="212"/>
    <n v="194"/>
    <n v="199"/>
    <n v="83.137254901960787"/>
    <n v="76.078431372549019"/>
    <n v="78.039215686274517"/>
    <n v="0.56999999999999995"/>
    <x v="1"/>
    <x v="1"/>
    <n v="6558"/>
    <n v="5.4"/>
    <n v="14.4"/>
    <n v="44.3"/>
    <n v="227279"/>
    <n v="88.7"/>
    <n v="35.700000000000003"/>
    <s v="CytoData"/>
    <s v="Giemsa"/>
    <s v="Zeiss_Axio"/>
    <n v="100"/>
    <n v="512"/>
    <n v="7.8700000000000006E-2"/>
    <n v="0.87219999999999998"/>
    <n v="1"/>
    <n v="0.12780000000000002"/>
  </r>
  <r>
    <s v="CELL_003213"/>
    <x v="2"/>
    <x v="1"/>
    <s v="Normal_RBC"/>
    <n v="7.08"/>
    <n v="0"/>
    <n v="0"/>
    <n v="1"/>
    <n v="0"/>
    <n v="0.86799999999999999"/>
    <n v="0.16"/>
    <n v="1"/>
    <n v="1"/>
    <n v="0.97099999999999997"/>
    <n v="198"/>
    <n v="53"/>
    <n v="206"/>
    <n v="128"/>
    <n v="123"/>
    <n v="80.784313725490193"/>
    <n v="50.196078431372548"/>
    <n v="48.235294117647058"/>
    <n v="0.42099999999999999"/>
    <x v="2"/>
    <x v="0"/>
    <n v="3342"/>
    <n v="5.67"/>
    <n v="14.2"/>
    <n v="32.1"/>
    <n v="376279"/>
    <n v="86"/>
    <n v="35.6"/>
    <s v="PBC_Dataset"/>
    <s v="May_Grunwald_Giemsa"/>
    <s v="Olympus_BX51"/>
    <n v="40"/>
    <n v="512"/>
    <n v="4.8399999999999999E-2"/>
    <n v="0.85229999999999995"/>
    <n v="0.97340000000000004"/>
    <n v="0.1211000000000001"/>
  </r>
  <r>
    <s v="CELL_001760"/>
    <x v="5"/>
    <x v="1"/>
    <s v="Normal_WBC"/>
    <n v="8.27"/>
    <n v="84.8"/>
    <n v="0.64600000000000002"/>
    <n v="0.27100000000000002"/>
    <n v="312.91512915129147"/>
    <n v="0.93"/>
    <n v="0.23300000000000001"/>
    <n v="1.2"/>
    <n v="1"/>
    <n v="0.91600000000000004"/>
    <n v="325"/>
    <n v="56"/>
    <n v="207"/>
    <n v="144"/>
    <n v="201"/>
    <n v="81.17647058823529"/>
    <n v="56.470588235294116"/>
    <n v="78.82352941176471"/>
    <n v="0.70399999999999996"/>
    <x v="0"/>
    <x v="1"/>
    <n v="8069"/>
    <n v="4.47"/>
    <n v="14.2"/>
    <n v="41.3"/>
    <n v="147144"/>
    <n v="78.400000000000006"/>
    <n v="32.799999999999997"/>
    <s v="Raabin_WBC"/>
    <s v="May_Grunwald_Giemsa"/>
    <s v="Zeiss_Axio"/>
    <n v="100"/>
    <n v="512"/>
    <n v="7.4099999999999999E-2"/>
    <n v="1"/>
    <n v="0.9718"/>
    <n v="-2.8200000000000003E-2"/>
  </r>
  <r>
    <s v="CELL_004825"/>
    <x v="12"/>
    <x v="0"/>
    <s v="Anemia"/>
    <n v="5.78"/>
    <n v="0"/>
    <n v="0"/>
    <n v="1"/>
    <n v="0"/>
    <n v="0.433"/>
    <n v="0.83199999999999996"/>
    <n v="0.19"/>
    <n v="1"/>
    <n v="0.72699999999999998"/>
    <n v="69"/>
    <n v="31"/>
    <n v="212"/>
    <n v="122"/>
    <n v="109"/>
    <n v="83.137254901960787"/>
    <n v="47.843137254901961"/>
    <n v="42.745098039215684"/>
    <n v="0.438"/>
    <x v="0"/>
    <x v="1"/>
    <n v="8364"/>
    <n v="5.0199999999999996"/>
    <n v="10.3"/>
    <n v="37.700000000000003"/>
    <n v="295791"/>
    <n v="100.7"/>
    <n v="34"/>
    <s v="Raabin_WBC"/>
    <s v="Giemsa"/>
    <s v="Olympus_BX51"/>
    <n v="60"/>
    <n v="360"/>
    <n v="0.95679999999999998"/>
    <n v="0.78359999999999996"/>
    <n v="0.7944"/>
    <n v="1.0800000000000032E-2"/>
  </r>
  <r>
    <s v="CELL_004423"/>
    <x v="13"/>
    <x v="0"/>
    <s v="Leukemia"/>
    <n v="9.7799999999999994"/>
    <n v="76.400000000000006"/>
    <n v="0.255"/>
    <n v="0.17799999999999999"/>
    <n v="429.21348314606746"/>
    <n v="0.81399999999999995"/>
    <n v="0.29199999999999998"/>
    <n v="1.34"/>
    <n v="1"/>
    <n v="0.80600000000000005"/>
    <n v="515"/>
    <n v="89"/>
    <n v="228"/>
    <n v="120"/>
    <n v="210"/>
    <n v="89.411764705882362"/>
    <n v="47.058823529411761"/>
    <n v="82.35294117647058"/>
    <n v="0.80100000000000005"/>
    <x v="1"/>
    <x v="0"/>
    <n v="9906"/>
    <n v="5.18"/>
    <n v="15.3"/>
    <n v="32.6"/>
    <n v="248549"/>
    <n v="87"/>
    <n v="33.6"/>
    <s v="Raabin_WBC"/>
    <s v="May_Grunwald_Giemsa"/>
    <s v="Olympus_BX51"/>
    <n v="60"/>
    <n v="256"/>
    <n v="0.93779999999999997"/>
    <n v="0.66520000000000001"/>
    <n v="0.68010000000000004"/>
    <n v="1.4900000000000024E-2"/>
  </r>
  <r>
    <s v="CELL_001725"/>
    <x v="5"/>
    <x v="1"/>
    <s v="Normal_WBC"/>
    <n v="7.79"/>
    <n v="82"/>
    <n v="0.84699999999999998"/>
    <n v="0.246"/>
    <n v="333.33333333333331"/>
    <n v="0.86399999999999999"/>
    <n v="0.317"/>
    <n v="0.82"/>
    <n v="1"/>
    <n v="0.90400000000000003"/>
    <n v="358"/>
    <n v="66"/>
    <n v="200"/>
    <n v="157"/>
    <n v="213"/>
    <n v="78.431372549019613"/>
    <n v="61.568627450980394"/>
    <n v="83.529411764705884"/>
    <n v="0.67500000000000004"/>
    <x v="1"/>
    <x v="0"/>
    <n v="1917"/>
    <n v="3.95"/>
    <n v="14"/>
    <n v="32"/>
    <n v="262541"/>
    <n v="101.6"/>
    <n v="32.700000000000003"/>
    <s v="Raabin_WBC"/>
    <s v="Giemsa"/>
    <s v="Leica_DM2000"/>
    <n v="60"/>
    <n v="512"/>
    <n v="0"/>
    <n v="0.88600000000000001"/>
    <n v="0.87309999999999999"/>
    <n v="-1.2900000000000023E-2"/>
  </r>
  <r>
    <s v="CELL_000342"/>
    <x v="1"/>
    <x v="1"/>
    <s v="Normal_WBC"/>
    <n v="12.99"/>
    <n v="57.4"/>
    <n v="0.65900000000000003"/>
    <n v="0.47699999999999998"/>
    <n v="120.33542976939204"/>
    <n v="0.80700000000000005"/>
    <n v="0.505"/>
    <n v="3.75"/>
    <n v="3"/>
    <n v="0.85199999999999998"/>
    <n v="386"/>
    <n v="76"/>
    <n v="217"/>
    <n v="139"/>
    <n v="183"/>
    <n v="85.098039215686271"/>
    <n v="54.509803921568626"/>
    <n v="71.764705882352942"/>
    <n v="0.66900000000000004"/>
    <x v="0"/>
    <x v="0"/>
    <n v="5909"/>
    <n v="5.24"/>
    <n v="14.8"/>
    <n v="37.799999999999997"/>
    <n v="214616"/>
    <n v="98.1"/>
    <n v="33.1"/>
    <s v="Raabin_WBC"/>
    <s v="Giemsa"/>
    <s v="Zeiss_Axio"/>
    <n v="100"/>
    <n v="512"/>
    <n v="8.7900000000000006E-2"/>
    <n v="0.97570000000000001"/>
    <n v="0.91590000000000005"/>
    <n v="-5.9799999999999964E-2"/>
  </r>
  <r>
    <s v="CELL_003702"/>
    <x v="7"/>
    <x v="1"/>
    <s v="Normal_Platelet"/>
    <n v="2.54"/>
    <n v="0"/>
    <n v="0"/>
    <n v="1"/>
    <n v="0"/>
    <n v="0.52600000000000002"/>
    <n v="0.47899999999999998"/>
    <n v="2.4300000000000002"/>
    <n v="1"/>
    <n v="0.79200000000000004"/>
    <n v="10"/>
    <n v="17"/>
    <n v="227"/>
    <n v="163"/>
    <n v="156"/>
    <n v="89.019607843137251"/>
    <n v="63.921568627450974"/>
    <n v="61.176470588235297"/>
    <n v="0.51200000000000001"/>
    <x v="2"/>
    <x v="1"/>
    <n v="8063"/>
    <n v="4.25"/>
    <n v="15"/>
    <n v="35.6"/>
    <n v="229926"/>
    <n v="89.4"/>
    <n v="31.5"/>
    <s v="Raabin_WBC"/>
    <s v="Giemsa"/>
    <s v="Olympus_BX51"/>
    <n v="60"/>
    <n v="360"/>
    <n v="1.67E-2"/>
    <n v="0.9365"/>
    <n v="0.88749999999999996"/>
    <n v="-4.9000000000000044E-2"/>
  </r>
  <r>
    <s v="CELL_004244"/>
    <x v="8"/>
    <x v="0"/>
    <s v="Leukemia"/>
    <n v="14.03"/>
    <n v="94.5"/>
    <n v="0.39"/>
    <n v="0.12"/>
    <n v="787.5"/>
    <n v="0.77900000000000003"/>
    <n v="0.216"/>
    <n v="0.48"/>
    <n v="1"/>
    <n v="0.89500000000000002"/>
    <n v="789"/>
    <n v="107"/>
    <n v="216"/>
    <n v="138"/>
    <n v="204"/>
    <n v="84.705882352941174"/>
    <n v="54.117647058823529"/>
    <n v="80"/>
    <n v="0.68100000000000005"/>
    <x v="0"/>
    <x v="0"/>
    <n v="4121"/>
    <n v="3.44"/>
    <n v="11.7"/>
    <n v="35.5"/>
    <n v="261511"/>
    <n v="115.1"/>
    <n v="34"/>
    <s v="PBC_Dataset"/>
    <s v="Giemsa"/>
    <s v="Leica_DM2000"/>
    <n v="100"/>
    <n v="256"/>
    <n v="0.56389999999999996"/>
    <n v="0.76529999999999998"/>
    <n v="0.90969999999999995"/>
    <n v="0.14439999999999997"/>
  </r>
  <r>
    <s v="CELL_000689"/>
    <x v="1"/>
    <x v="1"/>
    <s v="Normal_WBC"/>
    <n v="13.42"/>
    <n v="56.1"/>
    <n v="0.60899999999999999"/>
    <n v="0.52100000000000002"/>
    <n v="107.67754318618042"/>
    <n v="0.77200000000000002"/>
    <n v="0.38"/>
    <n v="2.41"/>
    <n v="4.2"/>
    <n v="0.81299999999999994"/>
    <n v="369"/>
    <n v="77"/>
    <n v="177"/>
    <n v="153"/>
    <n v="198"/>
    <n v="69.411764705882348"/>
    <n v="60"/>
    <n v="77.64705882352942"/>
    <n v="0.61899999999999999"/>
    <x v="0"/>
    <x v="0"/>
    <n v="5205"/>
    <n v="4.92"/>
    <n v="13.9"/>
    <n v="38"/>
    <n v="298568"/>
    <n v="70.099999999999994"/>
    <n v="32.700000000000003"/>
    <s v="CytoData"/>
    <s v="Giemsa"/>
    <s v="Zeiss_Axio"/>
    <n v="60"/>
    <n v="360"/>
    <n v="0.1426"/>
    <n v="0.96389999999999998"/>
    <n v="0.91080000000000005"/>
    <n v="-5.3099999999999925E-2"/>
  </r>
  <r>
    <s v="CELL_003433"/>
    <x v="2"/>
    <x v="1"/>
    <s v="Normal_RBC"/>
    <n v="7.47"/>
    <n v="0"/>
    <n v="0"/>
    <n v="1"/>
    <n v="0"/>
    <n v="0.85799999999999998"/>
    <n v="0.24299999999999999"/>
    <n v="0.37"/>
    <n v="1"/>
    <n v="0.96899999999999997"/>
    <n v="143"/>
    <n v="40"/>
    <n v="229"/>
    <n v="129"/>
    <n v="114"/>
    <n v="89.803921568627459"/>
    <n v="50.588235294117645"/>
    <n v="44.705882352941181"/>
    <n v="0.40799999999999997"/>
    <x v="0"/>
    <x v="1"/>
    <n v="3247"/>
    <n v="4.7699999999999996"/>
    <n v="12.5"/>
    <n v="41.9"/>
    <n v="91570"/>
    <n v="86.8"/>
    <n v="31.8"/>
    <s v="CytoData"/>
    <s v="Giemsa"/>
    <s v="Leica_DM2000"/>
    <n v="100"/>
    <n v="512"/>
    <n v="4.1799999999999997E-2"/>
    <n v="0.89800000000000002"/>
    <n v="1"/>
    <n v="0.10199999999999998"/>
  </r>
  <r>
    <s v="CELL_000967"/>
    <x v="1"/>
    <x v="1"/>
    <s v="Normal_WBC"/>
    <n v="12.26"/>
    <n v="51.2"/>
    <n v="0.505"/>
    <n v="0.438"/>
    <n v="116.89497716894978"/>
    <n v="0.81299999999999994"/>
    <n v="0.28000000000000003"/>
    <n v="3.24"/>
    <n v="3.3"/>
    <n v="0.77500000000000002"/>
    <n v="400"/>
    <n v="53"/>
    <n v="198"/>
    <n v="143"/>
    <n v="180"/>
    <n v="77.64705882352942"/>
    <n v="56.078431372549019"/>
    <n v="70.588235294117652"/>
    <n v="0.49"/>
    <x v="1"/>
    <x v="1"/>
    <n v="7477"/>
    <n v="4.5"/>
    <n v="10.9"/>
    <n v="34.299999999999997"/>
    <n v="211041"/>
    <n v="86.6"/>
    <n v="32.700000000000003"/>
    <s v="Raabin_WBC"/>
    <s v="Giemsa"/>
    <s v="Zeiss_Axio"/>
    <n v="100"/>
    <n v="360"/>
    <n v="1.84E-2"/>
    <n v="0.88619999999999999"/>
    <n v="0.88959999999999995"/>
    <n v="3.3999999999999586E-3"/>
  </r>
  <r>
    <s v="CELL_005555"/>
    <x v="3"/>
    <x v="0"/>
    <s v="Infection"/>
    <n v="15.49"/>
    <n v="72.599999999999994"/>
    <n v="0.67900000000000005"/>
    <n v="0.191"/>
    <n v="380.1047120418848"/>
    <n v="0.83399999999999996"/>
    <n v="0.38800000000000001"/>
    <n v="1.64"/>
    <n v="1"/>
    <n v="0.81499999999999995"/>
    <n v="523"/>
    <n v="82"/>
    <n v="205"/>
    <n v="147"/>
    <n v="181"/>
    <n v="80.392156862745097"/>
    <n v="57.647058823529406"/>
    <n v="70.980392156862749"/>
    <n v="0.68500000000000005"/>
    <x v="1"/>
    <x v="1"/>
    <n v="8336"/>
    <n v="4.6100000000000003"/>
    <n v="11.9"/>
    <n v="51.3"/>
    <n v="261566"/>
    <n v="83.6"/>
    <n v="31.4"/>
    <s v="PBC_Dataset"/>
    <s v="Giemsa"/>
    <s v="Leica_DM2000"/>
    <n v="60"/>
    <n v="360"/>
    <n v="0.93049999999999999"/>
    <n v="0.79659999999999997"/>
    <n v="0.82520000000000004"/>
    <n v="2.860000000000007E-2"/>
  </r>
  <r>
    <s v="CELL_002204"/>
    <x v="4"/>
    <x v="1"/>
    <s v="Normal_WBC"/>
    <n v="17.05"/>
    <n v="64.7"/>
    <n v="0.48499999999999999"/>
    <n v="0.36099999999999999"/>
    <n v="179.22437673130196"/>
    <n v="0.61399999999999999"/>
    <n v="0.46400000000000002"/>
    <n v="1.92"/>
    <n v="1"/>
    <n v="0.75600000000000001"/>
    <n v="613"/>
    <n v="108"/>
    <n v="194"/>
    <n v="174"/>
    <n v="199"/>
    <n v="76.078431372549019"/>
    <n v="68.235294117647058"/>
    <n v="78.039215686274517"/>
    <n v="0.64600000000000002"/>
    <x v="0"/>
    <x v="0"/>
    <n v="5754"/>
    <n v="7"/>
    <n v="14.7"/>
    <n v="42.1"/>
    <n v="229464"/>
    <n v="89.5"/>
    <n v="33.299999999999997"/>
    <s v="Raabin_WBC"/>
    <s v="Giemsa"/>
    <s v="Leica_DM2000"/>
    <n v="60"/>
    <n v="360"/>
    <n v="8.2900000000000001E-2"/>
    <n v="0.91159999999999997"/>
    <n v="0.89349999999999996"/>
    <n v="-1.8100000000000005E-2"/>
  </r>
  <r>
    <s v="CELL_002714"/>
    <x v="9"/>
    <x v="1"/>
    <s v="Normal_WBC"/>
    <n v="10.220000000000001"/>
    <n v="53.7"/>
    <n v="0.61399999999999999"/>
    <n v="0.32400000000000001"/>
    <n v="165.74074074074073"/>
    <n v="0.73499999999999999"/>
    <n v="0.42299999999999999"/>
    <n v="5.55"/>
    <n v="2"/>
    <n v="0.82299999999999995"/>
    <n v="344"/>
    <n v="72"/>
    <n v="172"/>
    <n v="146"/>
    <n v="188"/>
    <n v="67.450980392156865"/>
    <n v="57.254901960784309"/>
    <n v="73.725490196078439"/>
    <n v="0.69799999999999995"/>
    <x v="1"/>
    <x v="1"/>
    <n v="6867"/>
    <n v="3.34"/>
    <n v="15.9"/>
    <n v="50.1"/>
    <n v="327998"/>
    <n v="86.5"/>
    <n v="31.4"/>
    <s v="CytoData"/>
    <s v="Wright"/>
    <s v="Leica_DM2000"/>
    <n v="100"/>
    <n v="224"/>
    <n v="0.1216"/>
    <n v="0.93279999999999996"/>
    <n v="0.93910000000000005"/>
    <n v="6.3000000000000833E-3"/>
  </r>
  <r>
    <s v="CELL_004758"/>
    <x v="12"/>
    <x v="0"/>
    <s v="Anemia"/>
    <n v="4.68"/>
    <n v="0"/>
    <n v="0"/>
    <n v="1"/>
    <n v="0"/>
    <n v="0.65400000000000003"/>
    <n v="0.9"/>
    <n v="0.52"/>
    <n v="1"/>
    <n v="0.64600000000000002"/>
    <n v="57"/>
    <n v="28"/>
    <n v="230"/>
    <n v="139"/>
    <n v="121"/>
    <n v="90.196078431372555"/>
    <n v="54.509803921568626"/>
    <n v="47.450980392156858"/>
    <n v="0.57099999999999995"/>
    <x v="1"/>
    <x v="1"/>
    <n v="6443"/>
    <n v="5.58"/>
    <n v="12.3"/>
    <n v="44.2"/>
    <n v="290437"/>
    <n v="90.8"/>
    <n v="34.4"/>
    <s v="PBC_Dataset"/>
    <s v="Wright"/>
    <s v="Olympus_BX51"/>
    <n v="60"/>
    <n v="512"/>
    <n v="0.74439999999999995"/>
    <n v="0.83440000000000003"/>
    <n v="0.91859999999999997"/>
    <n v="8.4199999999999942E-2"/>
  </r>
  <r>
    <s v="CELL_005177"/>
    <x v="14"/>
    <x v="0"/>
    <s v="Anemia"/>
    <n v="8.2899999999999991"/>
    <n v="0"/>
    <n v="0"/>
    <n v="1"/>
    <n v="0"/>
    <n v="0.85299999999999998"/>
    <n v="0.26400000000000001"/>
    <n v="0.87"/>
    <n v="1"/>
    <n v="0.93600000000000005"/>
    <n v="186"/>
    <n v="50"/>
    <n v="247"/>
    <n v="112"/>
    <n v="136"/>
    <n v="96.862745098039213"/>
    <n v="43.921568627450981"/>
    <n v="53.333333333333336"/>
    <n v="0.438"/>
    <x v="1"/>
    <x v="0"/>
    <n v="7497"/>
    <n v="4.99"/>
    <n v="16"/>
    <n v="41.9"/>
    <n v="207080"/>
    <n v="83.2"/>
    <n v="33.6"/>
    <s v="Raabin_WBC"/>
    <s v="Wright"/>
    <s v="Zeiss_Axio"/>
    <n v="100"/>
    <n v="360"/>
    <n v="0.81689999999999996"/>
    <n v="0.78820000000000001"/>
    <n v="0.82079999999999997"/>
    <n v="3.2599999999999962E-2"/>
  </r>
  <r>
    <s v="CELL_005377"/>
    <x v="0"/>
    <x v="0"/>
    <s v="Infection"/>
    <n v="14.88"/>
    <n v="65.7"/>
    <n v="0.53400000000000003"/>
    <n v="0.375"/>
    <n v="175.20000000000002"/>
    <n v="0.84499999999999997"/>
    <n v="0.54600000000000004"/>
    <n v="3.46"/>
    <n v="6"/>
    <n v="0.69499999999999995"/>
    <n v="507"/>
    <n v="70"/>
    <n v="204"/>
    <n v="171"/>
    <n v="207"/>
    <n v="80"/>
    <n v="67.058823529411754"/>
    <n v="81.17647058823529"/>
    <n v="0.47"/>
    <x v="1"/>
    <x v="1"/>
    <n v="9705"/>
    <n v="4.76"/>
    <n v="14.6"/>
    <n v="38"/>
    <n v="84076"/>
    <n v="95.9"/>
    <n v="32.9"/>
    <s v="PBC_Dataset"/>
    <s v="Giemsa"/>
    <s v="Leica_DM2000"/>
    <n v="100"/>
    <n v="224"/>
    <n v="0.78849999999999998"/>
    <n v="0.80010000000000003"/>
    <n v="0.73309999999999997"/>
    <n v="-6.700000000000006E-2"/>
  </r>
  <r>
    <s v="CELL_003573"/>
    <x v="2"/>
    <x v="1"/>
    <s v="Normal_RBC"/>
    <n v="7.6"/>
    <n v="0"/>
    <n v="0"/>
    <n v="1"/>
    <n v="0"/>
    <n v="0.90800000000000003"/>
    <n v="0.13700000000000001"/>
    <n v="0.61"/>
    <n v="1"/>
    <n v="0.94599999999999995"/>
    <n v="160"/>
    <n v="49"/>
    <n v="232"/>
    <n v="122"/>
    <n v="143"/>
    <n v="90.980392156862749"/>
    <n v="47.843137254901961"/>
    <n v="56.078431372549019"/>
    <n v="0.51100000000000001"/>
    <x v="1"/>
    <x v="0"/>
    <n v="7514"/>
    <n v="4.1900000000000004"/>
    <n v="18.5"/>
    <n v="44.4"/>
    <n v="376341"/>
    <n v="94"/>
    <n v="35.200000000000003"/>
    <s v="CytoData"/>
    <s v="May_Grunwald_Giemsa"/>
    <s v="Leica_DM2000"/>
    <n v="60"/>
    <n v="256"/>
    <n v="0.19750000000000001"/>
    <n v="0.84189999999999998"/>
    <n v="0.97570000000000001"/>
    <n v="0.13380000000000003"/>
  </r>
  <r>
    <s v="CELL_001991"/>
    <x v="4"/>
    <x v="1"/>
    <s v="Normal_WBC"/>
    <n v="16.27"/>
    <n v="59"/>
    <n v="0.49"/>
    <n v="0.307"/>
    <n v="192.18241042345278"/>
    <n v="0.78300000000000003"/>
    <n v="0.38"/>
    <n v="2.2599999999999998"/>
    <n v="1.4"/>
    <n v="0.79400000000000004"/>
    <n v="593"/>
    <n v="88"/>
    <n v="238"/>
    <n v="149"/>
    <n v="190"/>
    <n v="93.333333333333329"/>
    <n v="58.431372549019613"/>
    <n v="74.509803921568633"/>
    <n v="0.58099999999999996"/>
    <x v="2"/>
    <x v="1"/>
    <n v="7857"/>
    <n v="5.08"/>
    <n v="11.3"/>
    <n v="37.1"/>
    <n v="247697"/>
    <n v="95.3"/>
    <n v="33.299999999999997"/>
    <s v="Raabin_WBC"/>
    <s v="Wright"/>
    <s v="Olympus_BX51"/>
    <n v="100"/>
    <n v="360"/>
    <n v="0.10489999999999999"/>
    <n v="0.95850000000000002"/>
    <n v="0.9476"/>
    <n v="-1.0900000000000021E-2"/>
  </r>
  <r>
    <s v="CELL_004121"/>
    <x v="8"/>
    <x v="0"/>
    <s v="Leukemia"/>
    <n v="12.55"/>
    <n v="82"/>
    <n v="0.26400000000000001"/>
    <n v="0.12"/>
    <n v="683.33333333333337"/>
    <n v="0.80600000000000005"/>
    <n v="0.30099999999999999"/>
    <n v="1.39"/>
    <n v="1.1000000000000001"/>
    <n v="0.90400000000000003"/>
    <n v="476"/>
    <n v="87"/>
    <n v="196"/>
    <n v="169"/>
    <n v="193"/>
    <n v="76.862745098039227"/>
    <n v="66.274509803921561"/>
    <n v="75.686274509803923"/>
    <n v="0.71799999999999997"/>
    <x v="1"/>
    <x v="0"/>
    <n v="3748"/>
    <n v="5.86"/>
    <n v="11.4"/>
    <n v="42.5"/>
    <n v="327306"/>
    <n v="84.1"/>
    <n v="32.9"/>
    <s v="Raabin_WBC"/>
    <s v="Giemsa"/>
    <s v="Zeiss_Axio"/>
    <n v="40"/>
    <n v="512"/>
    <n v="0.76959999999999995"/>
    <n v="0.81089999999999995"/>
    <n v="0.85940000000000005"/>
    <n v="4.8500000000000099E-2"/>
  </r>
  <r>
    <s v="CELL_004760"/>
    <x v="12"/>
    <x v="0"/>
    <s v="Anemia"/>
    <n v="2.88"/>
    <n v="0"/>
    <n v="0"/>
    <n v="1"/>
    <n v="0"/>
    <n v="0.34599999999999997"/>
    <n v="0.7"/>
    <n v="0.48"/>
    <n v="1"/>
    <n v="0.86399999999999999"/>
    <n v="104"/>
    <n v="39"/>
    <n v="216"/>
    <n v="128"/>
    <n v="136"/>
    <n v="84.705882352941174"/>
    <n v="50.196078431372548"/>
    <n v="53.333333333333336"/>
    <n v="0.51300000000000001"/>
    <x v="1"/>
    <x v="1"/>
    <n v="9584"/>
    <n v="3.69"/>
    <n v="15.3"/>
    <n v="36.700000000000003"/>
    <n v="348619"/>
    <n v="89.1"/>
    <n v="34.700000000000003"/>
    <s v="PBC_Dataset"/>
    <s v="Giemsa"/>
    <s v="Zeiss_Axio"/>
    <n v="100"/>
    <n v="512"/>
    <n v="0.6391"/>
    <n v="0.60560000000000003"/>
    <n v="0.65410000000000001"/>
    <n v="4.8499999999999988E-2"/>
  </r>
  <r>
    <s v="CELL_004820"/>
    <x v="12"/>
    <x v="0"/>
    <s v="Anemia"/>
    <n v="4.74"/>
    <n v="0"/>
    <n v="0"/>
    <n v="1"/>
    <n v="0"/>
    <n v="0.63100000000000001"/>
    <n v="0.85699999999999998"/>
    <n v="0.48"/>
    <n v="1"/>
    <n v="0.77300000000000002"/>
    <n v="67"/>
    <n v="35"/>
    <n v="238"/>
    <n v="119"/>
    <n v="138"/>
    <n v="93.333333333333329"/>
    <n v="46.666666666666664"/>
    <n v="54.117647058823529"/>
    <n v="0.47499999999999998"/>
    <x v="2"/>
    <x v="1"/>
    <n v="4736"/>
    <n v="4.1399999999999997"/>
    <n v="13.3"/>
    <n v="41"/>
    <n v="104603"/>
    <n v="79.599999999999994"/>
    <n v="35"/>
    <s v="PBC_Dataset"/>
    <s v="Wright"/>
    <s v="Olympus_BX51"/>
    <n v="100"/>
    <n v="360"/>
    <n v="0.84689999999999999"/>
    <n v="0.86019999999999996"/>
    <n v="0.61299999999999999"/>
    <n v="-0.24719999999999998"/>
  </r>
  <r>
    <s v="CELL_005573"/>
    <x v="3"/>
    <x v="0"/>
    <s v="Infection"/>
    <n v="14.67"/>
    <n v="81.8"/>
    <n v="0.73099999999999998"/>
    <n v="0.36799999999999999"/>
    <n v="222.28260869565216"/>
    <n v="0.78600000000000003"/>
    <n v="0.28299999999999997"/>
    <n v="1.53"/>
    <n v="1"/>
    <n v="0.85299999999999998"/>
    <n v="380"/>
    <n v="81"/>
    <n v="198"/>
    <n v="150"/>
    <n v="179"/>
    <n v="77.64705882352942"/>
    <n v="58.82352941176471"/>
    <n v="70.196078431372541"/>
    <n v="0.83599999999999997"/>
    <x v="1"/>
    <x v="0"/>
    <n v="5677"/>
    <n v="2.58"/>
    <n v="14.4"/>
    <n v="39.200000000000003"/>
    <n v="281396"/>
    <n v="95"/>
    <n v="31.8"/>
    <s v="PBC_Dataset"/>
    <s v="Giemsa"/>
    <s v="Olympus_BX51"/>
    <n v="100"/>
    <n v="256"/>
    <n v="0.84519999999999995"/>
    <n v="0.79900000000000004"/>
    <n v="0.73799999999999999"/>
    <n v="-6.1000000000000054E-2"/>
  </r>
  <r>
    <s v="CELL_003601"/>
    <x v="2"/>
    <x v="1"/>
    <s v="Normal_RBC"/>
    <n v="7.21"/>
    <n v="0"/>
    <n v="0"/>
    <n v="1"/>
    <n v="0"/>
    <n v="0.85899999999999999"/>
    <n v="0.20599999999999999"/>
    <n v="0"/>
    <n v="1"/>
    <n v="0.95799999999999996"/>
    <n v="206"/>
    <n v="40"/>
    <n v="233"/>
    <n v="146"/>
    <n v="152"/>
    <n v="91.372549019607845"/>
    <n v="57.254901960784309"/>
    <n v="59.607843137254903"/>
    <n v="0.5"/>
    <x v="1"/>
    <x v="0"/>
    <n v="4618"/>
    <n v="4.99"/>
    <n v="15.4"/>
    <n v="27.7"/>
    <n v="159868"/>
    <n v="75.099999999999994"/>
    <n v="35.200000000000003"/>
    <s v="Raabin_WBC"/>
    <s v="Wright"/>
    <s v="Zeiss_Axio"/>
    <n v="100"/>
    <n v="360"/>
    <n v="0.1177"/>
    <n v="0.79310000000000003"/>
    <n v="0.89980000000000004"/>
    <n v="0.10670000000000002"/>
  </r>
  <r>
    <s v="CELL_005363"/>
    <x v="0"/>
    <x v="0"/>
    <s v="Infection"/>
    <n v="12.35"/>
    <n v="58.2"/>
    <n v="0.68500000000000005"/>
    <n v="0.41299999999999998"/>
    <n v="140.92009685230025"/>
    <n v="0.64600000000000002"/>
    <n v="0.45500000000000002"/>
    <n v="4.0599999999999996"/>
    <n v="5.7"/>
    <n v="0.77"/>
    <n v="415"/>
    <n v="78"/>
    <n v="207"/>
    <n v="172"/>
    <n v="185"/>
    <n v="81.17647058823529"/>
    <n v="67.450980392156865"/>
    <n v="72.549019607843135"/>
    <n v="0.66500000000000004"/>
    <x v="0"/>
    <x v="1"/>
    <n v="8648"/>
    <n v="4.8499999999999996"/>
    <n v="15.1"/>
    <n v="41.5"/>
    <n v="237447"/>
    <n v="80.099999999999994"/>
    <n v="36.200000000000003"/>
    <s v="CytoData"/>
    <s v="Giemsa"/>
    <s v="Leica_DM2000"/>
    <n v="100"/>
    <n v="256"/>
    <n v="0.87380000000000002"/>
    <n v="0.74709999999999999"/>
    <n v="0.78520000000000001"/>
    <n v="3.8100000000000023E-2"/>
  </r>
  <r>
    <s v="CELL_005852"/>
    <x v="18"/>
    <x v="0"/>
    <s v="Artefact"/>
    <n v="6.39"/>
    <n v="30.3"/>
    <n v="0.39300000000000002"/>
    <n v="0.82599999999999996"/>
    <n v="36.682808716707022"/>
    <n v="0.1"/>
    <n v="0.63900000000000001"/>
    <n v="2.09"/>
    <n v="2.1"/>
    <n v="0.69699999999999995"/>
    <n v="10"/>
    <n v="58"/>
    <n v="147"/>
    <n v="218"/>
    <n v="145"/>
    <n v="57.647058823529406"/>
    <n v="85.490196078431367"/>
    <n v="56.862745098039213"/>
    <n v="0.70499999999999996"/>
    <x v="1"/>
    <x v="1"/>
    <n v="7309"/>
    <n v="3.9"/>
    <n v="15.6"/>
    <n v="37.1"/>
    <n v="264157"/>
    <n v="96.8"/>
    <n v="34.5"/>
    <s v="CytoData"/>
    <s v="Giemsa"/>
    <s v="Olympus_BX51"/>
    <n v="60"/>
    <n v="360"/>
    <n v="0.78920000000000001"/>
    <n v="0.61339999999999995"/>
    <n v="0.82850000000000001"/>
    <n v="0.21510000000000007"/>
  </r>
  <r>
    <s v="CELL_005854"/>
    <x v="18"/>
    <x v="0"/>
    <s v="Artefact"/>
    <n v="12.58"/>
    <n v="26.7"/>
    <n v="0.247"/>
    <n v="0.78800000000000003"/>
    <n v="33.883248730964468"/>
    <n v="0.56399999999999995"/>
    <n v="0.71799999999999997"/>
    <n v="2.06"/>
    <n v="1"/>
    <n v="0.59199999999999997"/>
    <n v="213"/>
    <n v="46"/>
    <n v="204"/>
    <n v="139"/>
    <n v="148"/>
    <n v="80"/>
    <n v="54.509803921568626"/>
    <n v="58.039215686274517"/>
    <n v="0.53700000000000003"/>
    <x v="1"/>
    <x v="1"/>
    <n v="10543"/>
    <n v="4.22"/>
    <n v="11.5"/>
    <n v="40.200000000000003"/>
    <n v="335893"/>
    <n v="85.9"/>
    <n v="34.200000000000003"/>
    <s v="PBC_Dataset"/>
    <s v="Giemsa"/>
    <s v="Leica_DM2000"/>
    <n v="100"/>
    <n v="256"/>
    <n v="0.91759999999999997"/>
    <n v="0.70669999999999999"/>
    <n v="0.81569999999999998"/>
    <n v="0.10899999999999999"/>
  </r>
  <r>
    <s v="CELL_000386"/>
    <x v="1"/>
    <x v="1"/>
    <s v="Normal_WBC"/>
    <n v="14.2"/>
    <n v="47.6"/>
    <n v="0.46100000000000002"/>
    <n v="0.39"/>
    <n v="122.05128205128204"/>
    <n v="0.72299999999999998"/>
    <n v="0.40600000000000003"/>
    <n v="2.92"/>
    <n v="4.7"/>
    <n v="0.91500000000000004"/>
    <n v="419"/>
    <n v="87"/>
    <n v="232"/>
    <n v="153"/>
    <n v="154"/>
    <n v="90.980392156862749"/>
    <n v="60"/>
    <n v="60.392156862745097"/>
    <n v="0.63500000000000001"/>
    <x v="1"/>
    <x v="1"/>
    <n v="5388"/>
    <n v="4.6100000000000003"/>
    <n v="15.3"/>
    <n v="47.7"/>
    <n v="455714"/>
    <n v="94.8"/>
    <n v="33.700000000000003"/>
    <s v="CytoData"/>
    <s v="Giemsa"/>
    <s v="Leica_DM2000"/>
    <n v="100"/>
    <n v="224"/>
    <n v="0.13300000000000001"/>
    <n v="0.97150000000000003"/>
    <n v="0.94550000000000001"/>
    <n v="-2.6000000000000023E-2"/>
  </r>
  <r>
    <s v="CELL_005126"/>
    <x v="14"/>
    <x v="0"/>
    <s v="Anemia"/>
    <n v="8.91"/>
    <n v="0"/>
    <n v="0"/>
    <n v="1"/>
    <n v="0"/>
    <n v="0.8"/>
    <n v="0.193"/>
    <n v="0.61"/>
    <n v="1"/>
    <n v="0.92500000000000004"/>
    <n v="169"/>
    <n v="54"/>
    <n v="216"/>
    <n v="143"/>
    <n v="140"/>
    <n v="84.705882352941174"/>
    <n v="56.078431372549019"/>
    <n v="54.901960784313729"/>
    <n v="0.439"/>
    <x v="1"/>
    <x v="0"/>
    <n v="8515"/>
    <n v="4.49"/>
    <n v="11.3"/>
    <n v="31.9"/>
    <n v="152551"/>
    <n v="89.2"/>
    <n v="33.9"/>
    <s v="CytoData"/>
    <s v="Wright"/>
    <s v="Leica_DM2000"/>
    <n v="100"/>
    <n v="512"/>
    <n v="0.81469999999999998"/>
    <n v="0.73740000000000006"/>
    <n v="0.74329999999999996"/>
    <n v="5.8999999999999053E-3"/>
  </r>
  <r>
    <s v="CELL_005365"/>
    <x v="0"/>
    <x v="0"/>
    <s v="Infection"/>
    <n v="15.72"/>
    <n v="61.1"/>
    <n v="0.58099999999999996"/>
    <n v="0.34"/>
    <n v="179.70588235294116"/>
    <n v="0.65900000000000003"/>
    <n v="0.39700000000000002"/>
    <n v="3.39"/>
    <n v="6.5"/>
    <n v="0.85599999999999998"/>
    <n v="486"/>
    <n v="76"/>
    <n v="199"/>
    <n v="134"/>
    <n v="156"/>
    <n v="78.039215686274517"/>
    <n v="52.549019607843142"/>
    <n v="61.176470588235297"/>
    <n v="0.63"/>
    <x v="1"/>
    <x v="1"/>
    <n v="7071"/>
    <n v="4.5199999999999996"/>
    <n v="11.7"/>
    <n v="39.200000000000003"/>
    <n v="127749"/>
    <n v="105.9"/>
    <n v="32.5"/>
    <s v="CytoData"/>
    <s v="May_Grunwald_Giemsa"/>
    <s v="Zeiss_Axio"/>
    <n v="40"/>
    <n v="256"/>
    <n v="0.94379999999999997"/>
    <n v="0.69410000000000005"/>
    <n v="0.80479999999999996"/>
    <n v="0.11069999999999991"/>
  </r>
  <r>
    <s v="CELL_000537"/>
    <x v="1"/>
    <x v="1"/>
    <s v="Normal_WBC"/>
    <n v="10.43"/>
    <n v="59.4"/>
    <n v="0.73"/>
    <n v="0.48299999999999998"/>
    <n v="122.98136645962732"/>
    <n v="0.84599999999999997"/>
    <n v="0.52400000000000002"/>
    <n v="2.78"/>
    <n v="2.4"/>
    <n v="0.85299999999999998"/>
    <n v="407"/>
    <n v="61"/>
    <n v="208"/>
    <n v="170"/>
    <n v="182"/>
    <n v="81.568627450980387"/>
    <n v="66.666666666666657"/>
    <n v="71.372549019607845"/>
    <n v="0.59499999999999997"/>
    <x v="1"/>
    <x v="1"/>
    <n v="6441"/>
    <n v="5.83"/>
    <n v="14.2"/>
    <n v="41.4"/>
    <n v="209684"/>
    <n v="97.3"/>
    <n v="33.1"/>
    <s v="CytoData"/>
    <s v="Giemsa"/>
    <s v="Zeiss_Axio"/>
    <n v="100"/>
    <n v="224"/>
    <n v="2.63E-2"/>
    <n v="0.90620000000000001"/>
    <n v="0.88070000000000004"/>
    <n v="-2.5499999999999967E-2"/>
  </r>
  <r>
    <s v="CELL_005486"/>
    <x v="11"/>
    <x v="0"/>
    <s v="Infection"/>
    <n v="13.52"/>
    <n v="55.4"/>
    <n v="0.65700000000000003"/>
    <n v="0.502"/>
    <n v="110.35856573705179"/>
    <n v="0.71099999999999997"/>
    <n v="0.41899999999999998"/>
    <n v="5.66"/>
    <n v="2.9"/>
    <n v="0.8"/>
    <n v="465"/>
    <n v="61"/>
    <n v="240"/>
    <n v="145"/>
    <n v="174"/>
    <n v="94.117647058823522"/>
    <n v="56.862745098039213"/>
    <n v="68.235294117647058"/>
    <n v="0.64800000000000002"/>
    <x v="0"/>
    <x v="0"/>
    <n v="4545"/>
    <n v="3.9"/>
    <n v="11.2"/>
    <n v="43.6"/>
    <n v="271764"/>
    <n v="77.400000000000006"/>
    <n v="32.9"/>
    <s v="CytoData"/>
    <s v="Giemsa"/>
    <s v="Leica_DM2000"/>
    <n v="100"/>
    <n v="256"/>
    <n v="0.87060000000000004"/>
    <n v="0.67369999999999997"/>
    <n v="0.83009999999999995"/>
    <n v="0.15639999999999998"/>
  </r>
  <r>
    <s v="CELL_004213"/>
    <x v="8"/>
    <x v="0"/>
    <s v="Leukemia"/>
    <n v="20.32"/>
    <n v="89.4"/>
    <n v="0.35199999999999998"/>
    <n v="8.3000000000000004E-2"/>
    <n v="1077.1084337349398"/>
    <n v="0.74399999999999999"/>
    <n v="0.373"/>
    <n v="0.91"/>
    <n v="1"/>
    <n v="0.85599999999999998"/>
    <n v="547"/>
    <n v="112"/>
    <n v="214"/>
    <n v="149"/>
    <n v="197"/>
    <n v="83.921568627450981"/>
    <n v="58.431372549019613"/>
    <n v="77.254901960784323"/>
    <n v="0.76800000000000002"/>
    <x v="0"/>
    <x v="0"/>
    <n v="10622"/>
    <n v="4.75"/>
    <n v="9"/>
    <n v="42.8"/>
    <n v="291001"/>
    <n v="97.9"/>
    <n v="33.4"/>
    <s v="PBC_Dataset"/>
    <s v="Giemsa"/>
    <s v="Olympus_BX51"/>
    <n v="40"/>
    <n v="224"/>
    <n v="0.83360000000000001"/>
    <n v="0.72919999999999996"/>
    <n v="0.76380000000000003"/>
    <n v="3.4600000000000075E-2"/>
  </r>
  <r>
    <s v="CELL_003508"/>
    <x v="2"/>
    <x v="1"/>
    <s v="Normal_RBC"/>
    <n v="6.33"/>
    <n v="0"/>
    <n v="0"/>
    <n v="1"/>
    <n v="0"/>
    <n v="0.88900000000000001"/>
    <n v="0.16"/>
    <n v="0.28999999999999998"/>
    <n v="1"/>
    <n v="0.93899999999999995"/>
    <n v="161"/>
    <n v="46"/>
    <n v="222"/>
    <n v="131"/>
    <n v="138"/>
    <n v="87.058823529411768"/>
    <n v="51.372549019607838"/>
    <n v="54.117647058823529"/>
    <n v="0.56899999999999995"/>
    <x v="1"/>
    <x v="1"/>
    <n v="7214"/>
    <n v="4.49"/>
    <n v="15.5"/>
    <n v="40"/>
    <n v="308348"/>
    <n v="98.3"/>
    <n v="32.6"/>
    <s v="CytoData"/>
    <s v="Giemsa"/>
    <s v="Leica_DM2000"/>
    <n v="100"/>
    <n v="512"/>
    <n v="0"/>
    <n v="0.86250000000000004"/>
    <n v="0.89629999999999999"/>
    <n v="3.3799999999999941E-2"/>
  </r>
  <r>
    <s v="CELL_000202"/>
    <x v="1"/>
    <x v="1"/>
    <s v="Normal_WBC"/>
    <n v="10.53"/>
    <n v="50.4"/>
    <n v="0.48399999999999999"/>
    <n v="0.47"/>
    <n v="107.23404255319149"/>
    <n v="0.79700000000000004"/>
    <n v="0.41199999999999998"/>
    <n v="3.5"/>
    <n v="2.9"/>
    <n v="0.75900000000000001"/>
    <n v="439"/>
    <n v="66"/>
    <n v="186"/>
    <n v="174"/>
    <n v="205"/>
    <n v="72.941176470588232"/>
    <n v="68.235294117647058"/>
    <n v="80.392156862745097"/>
    <n v="0.75900000000000001"/>
    <x v="0"/>
    <x v="0"/>
    <n v="7467"/>
    <n v="4.75"/>
    <n v="17.2"/>
    <n v="35"/>
    <n v="393787"/>
    <n v="91.1"/>
    <n v="33.4"/>
    <s v="PBC_Dataset"/>
    <s v="May_Grunwald_Giemsa"/>
    <s v="Olympus_BX51"/>
    <n v="100"/>
    <n v="224"/>
    <n v="8.1000000000000003E-2"/>
    <n v="0.85540000000000005"/>
    <n v="0.95920000000000005"/>
    <n v="0.1038"/>
  </r>
  <r>
    <s v="CELL_001333"/>
    <x v="5"/>
    <x v="1"/>
    <s v="Normal_WBC"/>
    <n v="8.08"/>
    <n v="75"/>
    <n v="0.78"/>
    <n v="0.26300000000000001"/>
    <n v="285.17110266159693"/>
    <n v="0.90600000000000003"/>
    <n v="0.20899999999999999"/>
    <n v="1.1000000000000001"/>
    <n v="1"/>
    <n v="0.94"/>
    <n v="314"/>
    <n v="62"/>
    <n v="173"/>
    <n v="155"/>
    <n v="192"/>
    <n v="67.843137254901961"/>
    <n v="60.784313725490193"/>
    <n v="75.294117647058826"/>
    <n v="0.77900000000000003"/>
    <x v="1"/>
    <x v="0"/>
    <n v="7597"/>
    <n v="5.24"/>
    <n v="16"/>
    <n v="50.5"/>
    <n v="227484"/>
    <n v="88"/>
    <n v="35.200000000000003"/>
    <s v="CytoData"/>
    <s v="May_Grunwald_Giemsa"/>
    <s v="Leica_DM2000"/>
    <n v="40"/>
    <n v="360"/>
    <n v="0.18540000000000001"/>
    <n v="0.90249999999999997"/>
    <n v="0.95250000000000001"/>
    <n v="5.0000000000000044E-2"/>
  </r>
  <r>
    <s v="CELL_003503"/>
    <x v="2"/>
    <x v="1"/>
    <s v="Normal_RBC"/>
    <n v="7.54"/>
    <n v="0"/>
    <n v="0"/>
    <n v="1"/>
    <n v="0"/>
    <n v="0.93400000000000005"/>
    <n v="0.13300000000000001"/>
    <n v="0.73"/>
    <n v="1"/>
    <n v="0.92600000000000005"/>
    <n v="170"/>
    <n v="55"/>
    <n v="230"/>
    <n v="127"/>
    <n v="117"/>
    <n v="90.196078431372555"/>
    <n v="49.803921568627452"/>
    <n v="45.882352941176471"/>
    <n v="0.55700000000000005"/>
    <x v="1"/>
    <x v="1"/>
    <n v="8989"/>
    <n v="5.28"/>
    <n v="10.3"/>
    <n v="45.3"/>
    <n v="269605"/>
    <n v="100.6"/>
    <n v="35.1"/>
    <s v="PBC_Dataset"/>
    <s v="Wright"/>
    <s v="Olympus_BX51"/>
    <n v="40"/>
    <n v="256"/>
    <n v="7.5499999999999998E-2"/>
    <n v="0.89600000000000002"/>
    <n v="0.94889999999999997"/>
    <n v="5.2899999999999947E-2"/>
  </r>
  <r>
    <s v="CELL_002709"/>
    <x v="9"/>
    <x v="1"/>
    <s v="Normal_WBC"/>
    <n v="11.83"/>
    <n v="64.7"/>
    <n v="0.72899999999999998"/>
    <n v="0.36099999999999999"/>
    <n v="179.22437673130196"/>
    <n v="0.745"/>
    <n v="0.26300000000000001"/>
    <n v="4.72"/>
    <n v="1.8"/>
    <n v="0.67700000000000005"/>
    <n v="399"/>
    <n v="70"/>
    <n v="202"/>
    <n v="122"/>
    <n v="215"/>
    <n v="79.215686274509807"/>
    <n v="47.843137254901961"/>
    <n v="84.313725490196077"/>
    <n v="0.58799999999999997"/>
    <x v="1"/>
    <x v="0"/>
    <n v="6631"/>
    <n v="4.05"/>
    <n v="13.4"/>
    <n v="44.3"/>
    <n v="246738"/>
    <n v="84.6"/>
    <n v="33.4"/>
    <s v="Raabin_WBC"/>
    <s v="Giemsa"/>
    <s v="Zeiss_Axio"/>
    <n v="100"/>
    <n v="256"/>
    <n v="0.13569999999999999"/>
    <n v="1"/>
    <n v="0.90039999999999998"/>
    <n v="-9.9600000000000022E-2"/>
  </r>
  <r>
    <s v="CELL_004663"/>
    <x v="12"/>
    <x v="0"/>
    <s v="Anemia"/>
    <n v="4.66"/>
    <n v="0"/>
    <n v="0"/>
    <n v="1"/>
    <n v="0"/>
    <n v="0.372"/>
    <n v="0.64"/>
    <n v="0.68"/>
    <n v="1"/>
    <n v="0.72199999999999998"/>
    <n v="88"/>
    <n v="33"/>
    <n v="234"/>
    <n v="131"/>
    <n v="116"/>
    <n v="91.764705882352942"/>
    <n v="51.372549019607838"/>
    <n v="45.490196078431374"/>
    <n v="0.438"/>
    <x v="1"/>
    <x v="1"/>
    <n v="6290"/>
    <n v="5.77"/>
    <n v="15.3"/>
    <n v="42.8"/>
    <n v="326727"/>
    <n v="90"/>
    <n v="31.9"/>
    <s v="PBC_Dataset"/>
    <s v="Wright"/>
    <s v="Leica_DM2000"/>
    <n v="100"/>
    <n v="224"/>
    <n v="0.82389999999999997"/>
    <n v="0.69740000000000002"/>
    <n v="0.7268"/>
    <n v="2.9399999999999982E-2"/>
  </r>
  <r>
    <s v="CELL_004022"/>
    <x v="8"/>
    <x v="0"/>
    <s v="Leukemia"/>
    <n v="16.63"/>
    <n v="87.6"/>
    <n v="0.32300000000000001"/>
    <n v="0.182"/>
    <n v="481.31868131868129"/>
    <n v="0.95399999999999996"/>
    <n v="0.25800000000000001"/>
    <n v="0.91"/>
    <n v="1.1000000000000001"/>
    <n v="0.90900000000000003"/>
    <n v="838"/>
    <n v="112"/>
    <n v="177"/>
    <n v="130"/>
    <n v="195"/>
    <n v="69.411764705882348"/>
    <n v="50.980392156862742"/>
    <n v="76.470588235294116"/>
    <n v="0.72699999999999998"/>
    <x v="1"/>
    <x v="0"/>
    <n v="9569"/>
    <n v="3.5"/>
    <n v="15.9"/>
    <n v="43.3"/>
    <n v="277905"/>
    <n v="87.3"/>
    <n v="32.799999999999997"/>
    <s v="Raabin_WBC"/>
    <s v="Giemsa"/>
    <s v="Leica_DM2000"/>
    <n v="100"/>
    <n v="256"/>
    <n v="0.79849999999999999"/>
    <n v="0.61680000000000001"/>
    <n v="0.73350000000000004"/>
    <n v="0.11670000000000003"/>
  </r>
  <r>
    <s v="CELL_001855"/>
    <x v="5"/>
    <x v="1"/>
    <s v="Normal_WBC"/>
    <n v="9.2799999999999994"/>
    <n v="74.099999999999994"/>
    <n v="0.84799999999999998"/>
    <n v="0.20399999999999999"/>
    <n v="363.23529411764707"/>
    <n v="0.88500000000000001"/>
    <n v="0.25800000000000001"/>
    <n v="1.21"/>
    <n v="1"/>
    <n v="0.89400000000000002"/>
    <n v="342"/>
    <n v="47"/>
    <n v="191"/>
    <n v="148"/>
    <n v="186"/>
    <n v="74.901960784313729"/>
    <n v="58.039215686274517"/>
    <n v="72.941176470588232"/>
    <n v="0.61499999999999999"/>
    <x v="1"/>
    <x v="1"/>
    <n v="11110"/>
    <n v="4.59"/>
    <n v="15.6"/>
    <n v="48.4"/>
    <n v="211061"/>
    <n v="97.5"/>
    <n v="31.5"/>
    <s v="CytoData"/>
    <s v="Wright"/>
    <s v="Zeiss_Axio"/>
    <n v="100"/>
    <n v="360"/>
    <n v="3.8600000000000002E-2"/>
    <n v="0.87829999999999997"/>
    <n v="0.89570000000000005"/>
    <n v="1.7400000000000082E-2"/>
  </r>
  <r>
    <s v="CELL_005254"/>
    <x v="0"/>
    <x v="0"/>
    <s v="Infection"/>
    <n v="13.82"/>
    <n v="55.3"/>
    <n v="0.54300000000000004"/>
    <n v="0.35699999999999998"/>
    <n v="154.90196078431373"/>
    <n v="0.65600000000000003"/>
    <n v="0.53400000000000003"/>
    <n v="2.29"/>
    <n v="5.5"/>
    <n v="0.71299999999999997"/>
    <n v="419"/>
    <n v="79"/>
    <n v="220"/>
    <n v="179"/>
    <n v="174"/>
    <n v="86.274509803921575"/>
    <n v="70.196078431372541"/>
    <n v="68.235294117647058"/>
    <n v="0.499"/>
    <x v="0"/>
    <x v="0"/>
    <n v="9191"/>
    <n v="4.9800000000000004"/>
    <n v="13.1"/>
    <n v="39.5"/>
    <n v="222765"/>
    <n v="98"/>
    <n v="35.5"/>
    <s v="Raabin_WBC"/>
    <s v="Giemsa"/>
    <s v="Leica_DM2000"/>
    <n v="100"/>
    <n v="224"/>
    <n v="0.67030000000000001"/>
    <n v="0.98809999999999998"/>
    <n v="0.84370000000000001"/>
    <n v="-0.14439999999999997"/>
  </r>
  <r>
    <s v="CELL_002873"/>
    <x v="2"/>
    <x v="1"/>
    <s v="Normal_RBC"/>
    <n v="7.82"/>
    <n v="0"/>
    <n v="0"/>
    <n v="1"/>
    <n v="0"/>
    <n v="0.86199999999999999"/>
    <n v="0.21"/>
    <n v="0.6"/>
    <n v="1"/>
    <n v="0.94399999999999995"/>
    <n v="150"/>
    <n v="40"/>
    <n v="233"/>
    <n v="137"/>
    <n v="122"/>
    <n v="91.372549019607845"/>
    <n v="53.725490196078432"/>
    <n v="47.843137254901961"/>
    <n v="0.58499999999999996"/>
    <x v="1"/>
    <x v="1"/>
    <n v="5401"/>
    <n v="6.08"/>
    <n v="15.8"/>
    <n v="37.799999999999997"/>
    <n v="262642"/>
    <n v="66.599999999999994"/>
    <n v="33.9"/>
    <s v="Raabin_WBC"/>
    <s v="Giemsa"/>
    <s v="Olympus_BX51"/>
    <n v="100"/>
    <n v="512"/>
    <n v="8.6599999999999996E-2"/>
    <n v="0.9637"/>
    <n v="0.89449999999999996"/>
    <n v="-6.9200000000000039E-2"/>
  </r>
  <r>
    <s v="CELL_003031"/>
    <x v="2"/>
    <x v="1"/>
    <s v="Normal_RBC"/>
    <n v="7.64"/>
    <n v="0"/>
    <n v="0"/>
    <n v="1"/>
    <n v="0"/>
    <n v="0.95099999999999996"/>
    <n v="0.13"/>
    <n v="0.84"/>
    <n v="1"/>
    <n v="0.90800000000000003"/>
    <n v="206"/>
    <n v="51"/>
    <n v="212"/>
    <n v="138"/>
    <n v="132"/>
    <n v="83.137254901960787"/>
    <n v="54.117647058823529"/>
    <n v="51.764705882352949"/>
    <n v="0.502"/>
    <x v="1"/>
    <x v="0"/>
    <n v="5811"/>
    <n v="4.17"/>
    <n v="13.5"/>
    <n v="34.200000000000003"/>
    <n v="221846"/>
    <n v="98.5"/>
    <n v="32.700000000000003"/>
    <s v="Raabin_WBC"/>
    <s v="May_Grunwald_Giemsa"/>
    <s v="Leica_DM2000"/>
    <n v="100"/>
    <n v="512"/>
    <n v="0.1656"/>
    <n v="0.93630000000000002"/>
    <n v="0.90049999999999997"/>
    <n v="-3.5800000000000054E-2"/>
  </r>
  <r>
    <s v="CELL_001206"/>
    <x v="5"/>
    <x v="1"/>
    <s v="Normal_WBC"/>
    <n v="9.2799999999999994"/>
    <n v="82.1"/>
    <n v="0.71899999999999997"/>
    <n v="0.32900000000000001"/>
    <n v="249.54407294832825"/>
    <n v="0.90600000000000003"/>
    <n v="0.26400000000000001"/>
    <n v="1.0900000000000001"/>
    <n v="1"/>
    <n v="0.89900000000000002"/>
    <n v="283"/>
    <n v="52"/>
    <n v="190"/>
    <n v="150"/>
    <n v="204"/>
    <n v="74.509803921568633"/>
    <n v="58.82352941176471"/>
    <n v="80"/>
    <n v="0.79500000000000004"/>
    <x v="1"/>
    <x v="0"/>
    <n v="7427"/>
    <n v="5.07"/>
    <n v="16.600000000000001"/>
    <n v="35.200000000000003"/>
    <n v="283738"/>
    <n v="105"/>
    <n v="32.200000000000003"/>
    <s v="PBC_Dataset"/>
    <s v="May_Grunwald_Giemsa"/>
    <s v="Leica_DM2000"/>
    <n v="60"/>
    <n v="224"/>
    <n v="9.6699999999999994E-2"/>
    <n v="0.93610000000000004"/>
    <n v="0.85150000000000003"/>
    <n v="-8.4600000000000009E-2"/>
  </r>
  <r>
    <s v="CELL_001646"/>
    <x v="5"/>
    <x v="1"/>
    <s v="Normal_WBC"/>
    <n v="9.56"/>
    <n v="80.8"/>
    <n v="0.71499999999999997"/>
    <n v="0.219"/>
    <n v="368.94977168949771"/>
    <n v="0.98499999999999999"/>
    <n v="0.20599999999999999"/>
    <n v="1.36"/>
    <n v="1"/>
    <n v="0.92900000000000005"/>
    <n v="257"/>
    <n v="56"/>
    <n v="207"/>
    <n v="152"/>
    <n v="175"/>
    <n v="81.17647058823529"/>
    <n v="59.607843137254903"/>
    <n v="68.627450980392155"/>
    <n v="0.81200000000000006"/>
    <x v="1"/>
    <x v="1"/>
    <n v="3374"/>
    <n v="5.31"/>
    <n v="13.6"/>
    <n v="45.9"/>
    <n v="151831"/>
    <n v="80"/>
    <n v="33.700000000000003"/>
    <s v="CytoData"/>
    <s v="Wright"/>
    <s v="Olympus_BX51"/>
    <n v="60"/>
    <n v="224"/>
    <n v="0.13819999999999999"/>
    <n v="0.88039999999999996"/>
    <n v="0.95120000000000005"/>
    <n v="7.0800000000000085E-2"/>
  </r>
  <r>
    <s v="CELL_003418"/>
    <x v="2"/>
    <x v="1"/>
    <s v="Normal_RBC"/>
    <n v="7.57"/>
    <n v="0"/>
    <n v="0"/>
    <n v="1"/>
    <n v="0"/>
    <n v="0.89600000000000002"/>
    <n v="0.16500000000000001"/>
    <n v="0.43"/>
    <n v="1"/>
    <n v="0.88800000000000001"/>
    <n v="147"/>
    <n v="46"/>
    <n v="249"/>
    <n v="133"/>
    <n v="144"/>
    <n v="97.647058823529406"/>
    <n v="52.156862745098046"/>
    <n v="56.470588235294116"/>
    <n v="0.55400000000000005"/>
    <x v="2"/>
    <x v="0"/>
    <n v="3485"/>
    <n v="3.75"/>
    <n v="15.6"/>
    <n v="34.4"/>
    <n v="298040"/>
    <n v="78.7"/>
    <n v="33.4"/>
    <s v="Raabin_WBC"/>
    <s v="May_Grunwald_Giemsa"/>
    <s v="Leica_DM2000"/>
    <n v="100"/>
    <n v="512"/>
    <n v="9.9500000000000005E-2"/>
    <n v="1"/>
    <n v="0.89300000000000002"/>
    <n v="-0.10699999999999998"/>
  </r>
  <r>
    <s v="CELL_003477"/>
    <x v="2"/>
    <x v="1"/>
    <s v="Normal_RBC"/>
    <n v="8.09"/>
    <n v="0"/>
    <n v="0"/>
    <n v="1"/>
    <n v="0"/>
    <n v="0.90100000000000002"/>
    <n v="0.22900000000000001"/>
    <n v="0.78"/>
    <n v="1"/>
    <n v="0.94199999999999995"/>
    <n v="164"/>
    <n v="43"/>
    <n v="236"/>
    <n v="117"/>
    <n v="126"/>
    <n v="92.549019607843135"/>
    <n v="45.882352941176471"/>
    <n v="49.411764705882355"/>
    <n v="0.443"/>
    <x v="0"/>
    <x v="0"/>
    <n v="4522"/>
    <n v="5.19"/>
    <n v="14.3"/>
    <n v="44.7"/>
    <n v="383177"/>
    <n v="78.8"/>
    <n v="31.9"/>
    <s v="PBC_Dataset"/>
    <s v="Wright"/>
    <s v="Olympus_BX51"/>
    <n v="40"/>
    <n v="256"/>
    <n v="0.17100000000000001"/>
    <n v="0.9536"/>
    <n v="0.86539999999999995"/>
    <n v="-8.8200000000000056E-2"/>
  </r>
  <r>
    <s v="CELL_002862"/>
    <x v="2"/>
    <x v="1"/>
    <s v="Normal_RBC"/>
    <n v="7.37"/>
    <n v="0"/>
    <n v="0"/>
    <n v="1"/>
    <n v="0"/>
    <n v="0.9"/>
    <n v="0.184"/>
    <n v="0.3"/>
    <n v="1"/>
    <n v="0.97099999999999997"/>
    <n v="188"/>
    <n v="49"/>
    <n v="232"/>
    <n v="120"/>
    <n v="144"/>
    <n v="90.980392156862749"/>
    <n v="47.058823529411761"/>
    <n v="56.470588235294116"/>
    <n v="0.48399999999999999"/>
    <x v="1"/>
    <x v="0"/>
    <n v="11317"/>
    <n v="3.3"/>
    <n v="11.9"/>
    <n v="43.4"/>
    <n v="323431"/>
    <n v="96.9"/>
    <n v="33.1"/>
    <s v="Raabin_WBC"/>
    <s v="Giemsa"/>
    <s v="Leica_DM2000"/>
    <n v="60"/>
    <n v="360"/>
    <n v="3.6499999999999998E-2"/>
    <n v="1"/>
    <n v="0.90459999999999996"/>
    <n v="-9.540000000000004E-2"/>
  </r>
  <r>
    <s v="CELL_001793"/>
    <x v="5"/>
    <x v="1"/>
    <s v="Normal_WBC"/>
    <n v="9.26"/>
    <n v="77.7"/>
    <n v="0.73499999999999999"/>
    <n v="0.20499999999999999"/>
    <n v="379.02439024390247"/>
    <n v="0.82299999999999995"/>
    <n v="0.27100000000000002"/>
    <n v="0.56999999999999995"/>
    <n v="1"/>
    <n v="0.89900000000000002"/>
    <n v="262"/>
    <n v="56"/>
    <n v="165"/>
    <n v="149"/>
    <n v="184"/>
    <n v="64.705882352941174"/>
    <n v="58.431372549019613"/>
    <n v="72.156862745098039"/>
    <n v="0.66900000000000004"/>
    <x v="1"/>
    <x v="1"/>
    <n v="14802"/>
    <n v="4.5"/>
    <n v="14.5"/>
    <n v="41.6"/>
    <n v="75112"/>
    <n v="65.099999999999994"/>
    <n v="30.5"/>
    <s v="Raabin_WBC"/>
    <s v="May_Grunwald_Giemsa"/>
    <s v="Olympus_BX51"/>
    <n v="40"/>
    <n v="360"/>
    <n v="0.13780000000000001"/>
    <n v="0.89470000000000005"/>
    <n v="0.94269999999999998"/>
    <n v="4.7999999999999932E-2"/>
  </r>
  <r>
    <s v="CELL_003798"/>
    <x v="7"/>
    <x v="1"/>
    <s v="Normal_Platelet"/>
    <n v="2.11"/>
    <n v="0"/>
    <n v="0"/>
    <n v="1"/>
    <n v="0"/>
    <n v="0.76100000000000001"/>
    <n v="0.34100000000000003"/>
    <n v="2.12"/>
    <n v="1"/>
    <n v="0.80100000000000005"/>
    <n v="21"/>
    <n v="16"/>
    <n v="210"/>
    <n v="156"/>
    <n v="172"/>
    <n v="82.35294117647058"/>
    <n v="61.176470588235297"/>
    <n v="67.450980392156865"/>
    <n v="0.58399999999999996"/>
    <x v="1"/>
    <x v="1"/>
    <n v="5375"/>
    <n v="4.99"/>
    <n v="15.1"/>
    <n v="36.9"/>
    <n v="265076"/>
    <n v="95.5"/>
    <n v="33.200000000000003"/>
    <s v="PBC_Dataset"/>
    <s v="Wright"/>
    <s v="Leica_DM2000"/>
    <n v="100"/>
    <n v="512"/>
    <n v="0.10639999999999999"/>
    <n v="0.92210000000000003"/>
    <n v="0.95279999999999998"/>
    <n v="3.069999999999995E-2"/>
  </r>
  <r>
    <s v="CELL_003369"/>
    <x v="2"/>
    <x v="1"/>
    <s v="Normal_RBC"/>
    <n v="8.52"/>
    <n v="0"/>
    <n v="0"/>
    <n v="1"/>
    <n v="0"/>
    <n v="0.92600000000000005"/>
    <n v="0.20799999999999999"/>
    <n v="0.65"/>
    <n v="1"/>
    <n v="0.92900000000000005"/>
    <n v="186"/>
    <n v="51"/>
    <n v="234"/>
    <n v="138"/>
    <n v="121"/>
    <n v="91.764705882352942"/>
    <n v="54.117647058823529"/>
    <n v="47.450980392156858"/>
    <n v="0.51500000000000001"/>
    <x v="2"/>
    <x v="0"/>
    <n v="4977"/>
    <n v="3.02"/>
    <n v="13.9"/>
    <n v="33.5"/>
    <n v="232523"/>
    <n v="87.2"/>
    <n v="31.5"/>
    <s v="CytoData"/>
    <s v="May_Grunwald_Giemsa"/>
    <s v="Zeiss_Axio"/>
    <n v="60"/>
    <n v="512"/>
    <n v="0.1024"/>
    <n v="0.9304"/>
    <n v="0.81169999999999998"/>
    <n v="-0.11870000000000003"/>
  </r>
  <r>
    <s v="CELL_003368"/>
    <x v="2"/>
    <x v="1"/>
    <s v="Normal_RBC"/>
    <n v="6.68"/>
    <n v="0"/>
    <n v="0"/>
    <n v="1"/>
    <n v="0"/>
    <n v="0.98199999999999998"/>
    <n v="0.23200000000000001"/>
    <n v="0.73"/>
    <n v="1"/>
    <n v="0.94399999999999995"/>
    <n v="161"/>
    <n v="56"/>
    <n v="220"/>
    <n v="134"/>
    <n v="126"/>
    <n v="86.274509803921575"/>
    <n v="52.549019607843142"/>
    <n v="49.411764705882355"/>
    <n v="0.48299999999999998"/>
    <x v="2"/>
    <x v="0"/>
    <n v="3424"/>
    <n v="4.6100000000000003"/>
    <n v="14.3"/>
    <n v="52.6"/>
    <n v="332712"/>
    <n v="86.9"/>
    <n v="30.6"/>
    <s v="Raabin_WBC"/>
    <s v="Giemsa"/>
    <s v="Zeiss_Axio"/>
    <n v="40"/>
    <n v="512"/>
    <n v="1.1900000000000001E-2"/>
    <n v="0.94240000000000002"/>
    <n v="0.85089999999999999"/>
    <n v="-9.1500000000000026E-2"/>
  </r>
  <r>
    <s v="CELL_003534"/>
    <x v="2"/>
    <x v="1"/>
    <s v="Normal_RBC"/>
    <n v="7.78"/>
    <n v="0"/>
    <n v="0"/>
    <n v="1"/>
    <n v="0"/>
    <n v="0.92200000000000004"/>
    <n v="0.17199999999999999"/>
    <n v="0.51"/>
    <n v="1"/>
    <n v="0.92300000000000004"/>
    <n v="176"/>
    <n v="49"/>
    <n v="237"/>
    <n v="139"/>
    <n v="149"/>
    <n v="92.941176470588232"/>
    <n v="54.509803921568626"/>
    <n v="58.431372549019613"/>
    <n v="0.54700000000000004"/>
    <x v="1"/>
    <x v="0"/>
    <n v="8977"/>
    <n v="4.28"/>
    <n v="17"/>
    <n v="31.5"/>
    <n v="193849"/>
    <n v="80.7"/>
    <n v="34.200000000000003"/>
    <s v="PBC_Dataset"/>
    <s v="Giemsa"/>
    <s v="Olympus_BX51"/>
    <n v="100"/>
    <n v="360"/>
    <n v="0.13450000000000001"/>
    <n v="0.81659999999999999"/>
    <n v="0.89529999999999998"/>
    <n v="7.8699999999999992E-2"/>
  </r>
  <r>
    <s v="CELL_005157"/>
    <x v="14"/>
    <x v="0"/>
    <s v="Anemia"/>
    <n v="7.87"/>
    <n v="0"/>
    <n v="0"/>
    <n v="1"/>
    <n v="0"/>
    <n v="0.88600000000000001"/>
    <n v="0.15"/>
    <n v="0.73"/>
    <n v="1"/>
    <n v="0.95199999999999996"/>
    <n v="230"/>
    <n v="54"/>
    <n v="218"/>
    <n v="125"/>
    <n v="148"/>
    <n v="85.490196078431367"/>
    <n v="49.019607843137251"/>
    <n v="58.039215686274517"/>
    <n v="0.38200000000000001"/>
    <x v="2"/>
    <x v="1"/>
    <n v="3036"/>
    <n v="5.55"/>
    <n v="13.1"/>
    <n v="36.799999999999997"/>
    <n v="257106"/>
    <n v="90.5"/>
    <n v="34.1"/>
    <s v="Raabin_WBC"/>
    <s v="Wright"/>
    <s v="Leica_DM2000"/>
    <n v="60"/>
    <n v="224"/>
    <n v="0.92130000000000001"/>
    <n v="0.76759999999999995"/>
    <n v="0.72089999999999999"/>
    <n v="-4.6699999999999964E-2"/>
  </r>
  <r>
    <s v="CELL_003450"/>
    <x v="2"/>
    <x v="1"/>
    <s v="Normal_RBC"/>
    <n v="8.0299999999999994"/>
    <n v="0"/>
    <n v="0"/>
    <n v="1"/>
    <n v="0"/>
    <n v="0.88200000000000001"/>
    <n v="0.20599999999999999"/>
    <n v="0.44"/>
    <n v="1"/>
    <n v="0.97399999999999998"/>
    <n v="205"/>
    <n v="45"/>
    <n v="233"/>
    <n v="140"/>
    <n v="115"/>
    <n v="91.372549019607845"/>
    <n v="54.901960784313729"/>
    <n v="45.098039215686278"/>
    <n v="0.50600000000000001"/>
    <x v="1"/>
    <x v="0"/>
    <n v="7290"/>
    <n v="4.95"/>
    <n v="12.6"/>
    <n v="44.3"/>
    <n v="170839"/>
    <n v="93.9"/>
    <n v="32.200000000000003"/>
    <s v="Raabin_WBC"/>
    <s v="Giemsa"/>
    <s v="Olympus_BX51"/>
    <n v="60"/>
    <n v="224"/>
    <n v="9.0899999999999995E-2"/>
    <n v="0.8508"/>
    <n v="0.83160000000000001"/>
    <n v="-1.9199999999999995E-2"/>
  </r>
  <r>
    <s v="CELL_000604"/>
    <x v="1"/>
    <x v="1"/>
    <s v="Normal_WBC"/>
    <n v="11.6"/>
    <n v="48.5"/>
    <n v="0.624"/>
    <n v="0.46899999999999997"/>
    <n v="103.41151385927506"/>
    <n v="0.86199999999999999"/>
    <n v="0.36399999999999999"/>
    <n v="2.99"/>
    <n v="4.3"/>
    <n v="0.91600000000000004"/>
    <n v="420"/>
    <n v="65"/>
    <n v="222"/>
    <n v="156"/>
    <n v="193"/>
    <n v="87.058823529411768"/>
    <n v="61.176470588235297"/>
    <n v="75.686274509803923"/>
    <n v="0.63200000000000001"/>
    <x v="1"/>
    <x v="1"/>
    <n v="10910"/>
    <n v="4.93"/>
    <n v="16.7"/>
    <n v="45.5"/>
    <n v="108762"/>
    <n v="102.9"/>
    <n v="35.299999999999997"/>
    <s v="PBC_Dataset"/>
    <s v="Wright"/>
    <s v="Zeiss_Axio"/>
    <n v="60"/>
    <n v="512"/>
    <n v="0.1701"/>
    <n v="0.91510000000000002"/>
    <n v="0.91679999999999995"/>
    <n v="1.6999999999999238E-3"/>
  </r>
  <r>
    <s v="CELL_003057"/>
    <x v="2"/>
    <x v="1"/>
    <s v="Normal_RBC"/>
    <n v="7.85"/>
    <n v="0"/>
    <n v="0"/>
    <n v="1"/>
    <n v="0"/>
    <n v="0.86"/>
    <n v="0.25700000000000001"/>
    <n v="0.12"/>
    <n v="1"/>
    <n v="0.91100000000000003"/>
    <n v="209"/>
    <n v="51"/>
    <n v="224"/>
    <n v="127"/>
    <n v="125"/>
    <n v="87.843137254901961"/>
    <n v="49.803921568627452"/>
    <n v="49.019607843137251"/>
    <n v="0.53700000000000003"/>
    <x v="0"/>
    <x v="1"/>
    <n v="3479"/>
    <n v="5.68"/>
    <n v="16.5"/>
    <n v="34.299999999999997"/>
    <n v="124911"/>
    <n v="98.9"/>
    <n v="35.5"/>
    <s v="Raabin_WBC"/>
    <s v="May_Grunwald_Giemsa"/>
    <s v="Olympus_BX51"/>
    <n v="100"/>
    <n v="256"/>
    <n v="6.0499999999999998E-2"/>
    <n v="0.86709999999999998"/>
    <n v="1"/>
    <n v="0.13290000000000002"/>
  </r>
  <r>
    <s v="CELL_005111"/>
    <x v="17"/>
    <x v="0"/>
    <s v="Sickle_Cell_Anemia"/>
    <n v="8.1300000000000008"/>
    <n v="0"/>
    <n v="0"/>
    <n v="1"/>
    <n v="0"/>
    <n v="0.432"/>
    <n v="0.94599999999999995"/>
    <n v="0.53"/>
    <n v="1"/>
    <n v="0.90800000000000003"/>
    <n v="166"/>
    <n v="55"/>
    <n v="236"/>
    <n v="131"/>
    <n v="118"/>
    <n v="92.549019607843135"/>
    <n v="51.372549019607838"/>
    <n v="46.274509803921568"/>
    <n v="0.50800000000000001"/>
    <x v="2"/>
    <x v="0"/>
    <n v="8645"/>
    <n v="4.16"/>
    <n v="15.5"/>
    <n v="51.4"/>
    <n v="369992"/>
    <n v="90.7"/>
    <n v="31.6"/>
    <s v="Raabin_WBC"/>
    <s v="May_Grunwald_Giemsa"/>
    <s v="Zeiss_Axio"/>
    <n v="100"/>
    <n v="224"/>
    <n v="0.84919999999999995"/>
    <n v="0.81179999999999997"/>
    <n v="0.6946"/>
    <n v="-0.11719999999999997"/>
  </r>
  <r>
    <s v="CELL_000127"/>
    <x v="1"/>
    <x v="1"/>
    <s v="Normal_WBC"/>
    <n v="11.64"/>
    <n v="62.9"/>
    <n v="0.58199999999999996"/>
    <n v="0.46"/>
    <n v="136.7391304347826"/>
    <n v="0.83"/>
    <n v="0.40899999999999997"/>
    <n v="2.97"/>
    <n v="4.0999999999999996"/>
    <n v="0.76500000000000001"/>
    <n v="436"/>
    <n v="59"/>
    <n v="213"/>
    <n v="162"/>
    <n v="210"/>
    <n v="83.529411764705884"/>
    <n v="63.529411764705877"/>
    <n v="82.35294117647058"/>
    <n v="0.54"/>
    <x v="0"/>
    <x v="0"/>
    <n v="5497"/>
    <n v="5.05"/>
    <n v="10.9"/>
    <n v="36.9"/>
    <n v="278828"/>
    <n v="90.8"/>
    <n v="32"/>
    <s v="CytoData"/>
    <s v="Giemsa"/>
    <s v="Zeiss_Axio"/>
    <n v="100"/>
    <n v="512"/>
    <n v="8.6300000000000002E-2"/>
    <n v="0.94059999999999999"/>
    <n v="0.93020000000000003"/>
    <n v="-1.0399999999999965E-2"/>
  </r>
  <r>
    <s v="CELL_003877"/>
    <x v="7"/>
    <x v="1"/>
    <s v="Normal_Platelet"/>
    <n v="2.02"/>
    <n v="0"/>
    <n v="0"/>
    <n v="1"/>
    <n v="0"/>
    <n v="0.65200000000000002"/>
    <n v="0.439"/>
    <n v="2.2599999999999998"/>
    <n v="1"/>
    <n v="0.86299999999999999"/>
    <n v="29"/>
    <n v="21"/>
    <n v="217"/>
    <n v="148"/>
    <n v="181"/>
    <n v="85.098039215686271"/>
    <n v="58.039215686274517"/>
    <n v="70.980392156862749"/>
    <n v="0.505"/>
    <x v="1"/>
    <x v="0"/>
    <n v="8259"/>
    <n v="5.0999999999999996"/>
    <n v="10"/>
    <n v="36.200000000000003"/>
    <n v="182302"/>
    <n v="86.6"/>
    <n v="33.4"/>
    <s v="PBC_Dataset"/>
    <s v="Giemsa"/>
    <s v="Leica_DM2000"/>
    <n v="100"/>
    <n v="224"/>
    <n v="0.1797"/>
    <n v="1"/>
    <n v="0.98309999999999997"/>
    <n v="-1.6900000000000026E-2"/>
  </r>
  <r>
    <s v="CELL_002936"/>
    <x v="2"/>
    <x v="1"/>
    <s v="Normal_RBC"/>
    <n v="7.66"/>
    <n v="0"/>
    <n v="0"/>
    <n v="1"/>
    <n v="0"/>
    <n v="0.94799999999999995"/>
    <n v="0.17100000000000001"/>
    <n v="0.44"/>
    <n v="1"/>
    <n v="0.93400000000000005"/>
    <n v="197"/>
    <n v="55"/>
    <n v="224"/>
    <n v="138"/>
    <n v="122"/>
    <n v="87.843137254901961"/>
    <n v="54.117647058823529"/>
    <n v="47.843137254901961"/>
    <n v="0.53300000000000003"/>
    <x v="1"/>
    <x v="1"/>
    <n v="9166"/>
    <n v="5.36"/>
    <n v="13.1"/>
    <n v="40.4"/>
    <n v="148466"/>
    <n v="79.8"/>
    <n v="34.700000000000003"/>
    <s v="PBC_Dataset"/>
    <s v="Giemsa"/>
    <s v="Zeiss_Axio"/>
    <n v="100"/>
    <n v="360"/>
    <n v="0.185"/>
    <n v="0.83709999999999996"/>
    <n v="0.89980000000000004"/>
    <n v="6.2700000000000089E-2"/>
  </r>
  <r>
    <s v="CELL_004452"/>
    <x v="13"/>
    <x v="0"/>
    <s v="Leukemia"/>
    <n v="13.2"/>
    <n v="84.2"/>
    <n v="0.42499999999999999"/>
    <n v="0.11899999999999999"/>
    <n v="707.56302521008411"/>
    <n v="0.86599999999999999"/>
    <n v="0.26"/>
    <n v="1.05"/>
    <n v="1"/>
    <n v="0.88100000000000001"/>
    <n v="631"/>
    <n v="57"/>
    <n v="210"/>
    <n v="142"/>
    <n v="196"/>
    <n v="82.35294117647058"/>
    <n v="55.686274509803923"/>
    <n v="76.862745098039227"/>
    <n v="0.63"/>
    <x v="2"/>
    <x v="1"/>
    <n v="9580"/>
    <n v="5.09"/>
    <n v="11.6"/>
    <n v="46.4"/>
    <n v="155184"/>
    <n v="98.3"/>
    <n v="32.700000000000003"/>
    <s v="PBC_Dataset"/>
    <s v="May_Grunwald_Giemsa"/>
    <s v="Leica_DM2000"/>
    <n v="100"/>
    <n v="256"/>
    <n v="0.78259999999999996"/>
    <n v="0.71150000000000002"/>
    <n v="0.78400000000000003"/>
    <n v="7.2500000000000009E-2"/>
  </r>
  <r>
    <s v="CELL_003532"/>
    <x v="2"/>
    <x v="1"/>
    <s v="Normal_RBC"/>
    <n v="7.47"/>
    <n v="0"/>
    <n v="0"/>
    <n v="1"/>
    <n v="0"/>
    <n v="0.90900000000000003"/>
    <n v="0.129"/>
    <n v="0"/>
    <n v="1"/>
    <n v="0.877"/>
    <n v="199"/>
    <n v="53"/>
    <n v="218"/>
    <n v="119"/>
    <n v="126"/>
    <n v="85.490196078431367"/>
    <n v="46.666666666666664"/>
    <n v="49.411764705882355"/>
    <n v="0.46700000000000003"/>
    <x v="1"/>
    <x v="1"/>
    <n v="5120"/>
    <n v="3.87"/>
    <n v="13"/>
    <n v="39.700000000000003"/>
    <n v="165840"/>
    <n v="102"/>
    <n v="33.1"/>
    <s v="Raabin_WBC"/>
    <s v="Wright"/>
    <s v="Zeiss_Axio"/>
    <n v="40"/>
    <n v="512"/>
    <n v="8.3900000000000002E-2"/>
    <n v="0.98960000000000004"/>
    <n v="0.91290000000000004"/>
    <n v="-7.669999999999999E-2"/>
  </r>
  <r>
    <s v="CELL_002731"/>
    <x v="9"/>
    <x v="1"/>
    <s v="Normal_WBC"/>
    <n v="10.33"/>
    <n v="56.4"/>
    <n v="0.75600000000000001"/>
    <n v="0.48199999999999998"/>
    <n v="117.01244813278008"/>
    <n v="0.81599999999999995"/>
    <n v="0.35"/>
    <n v="4.6399999999999997"/>
    <n v="2.4"/>
    <n v="0.72099999999999997"/>
    <n v="456"/>
    <n v="64"/>
    <n v="184"/>
    <n v="132"/>
    <n v="200"/>
    <n v="72.156862745098039"/>
    <n v="51.764705882352949"/>
    <n v="78.431372549019613"/>
    <n v="0.68600000000000005"/>
    <x v="1"/>
    <x v="0"/>
    <n v="6068"/>
    <n v="4.2"/>
    <n v="15.5"/>
    <n v="38.6"/>
    <n v="201762"/>
    <n v="72.5"/>
    <n v="33.9"/>
    <s v="PBC_Dataset"/>
    <s v="Wright"/>
    <s v="Olympus_BX51"/>
    <n v="100"/>
    <n v="224"/>
    <n v="6.9500000000000006E-2"/>
    <n v="0.91700000000000004"/>
    <n v="0.81299999999999994"/>
    <n v="-0.10400000000000009"/>
  </r>
  <r>
    <s v="CELL_000828"/>
    <x v="1"/>
    <x v="1"/>
    <s v="Normal_WBC"/>
    <n v="11.19"/>
    <n v="56.2"/>
    <n v="0.62"/>
    <n v="0.45500000000000002"/>
    <n v="123.51648351648352"/>
    <n v="0.78600000000000003"/>
    <n v="0.31"/>
    <n v="3.77"/>
    <n v="4.0999999999999996"/>
    <n v="0.79900000000000004"/>
    <n v="413"/>
    <n v="83"/>
    <n v="192"/>
    <n v="169"/>
    <n v="176"/>
    <n v="75.294117647058826"/>
    <n v="66.274509803921561"/>
    <n v="69.019607843137251"/>
    <n v="0.77400000000000002"/>
    <x v="1"/>
    <x v="1"/>
    <n v="7158"/>
    <n v="5.54"/>
    <n v="15.9"/>
    <n v="43"/>
    <n v="273555"/>
    <n v="86.9"/>
    <n v="35.5"/>
    <s v="PBC_Dataset"/>
    <s v="Wright"/>
    <s v="Leica_DM2000"/>
    <n v="100"/>
    <n v="256"/>
    <n v="9.5600000000000004E-2"/>
    <n v="0.88849999999999996"/>
    <n v="0.86240000000000006"/>
    <n v="-2.6099999999999901E-2"/>
  </r>
  <r>
    <s v="CELL_001640"/>
    <x v="5"/>
    <x v="1"/>
    <s v="Normal_WBC"/>
    <n v="7.92"/>
    <n v="85.1"/>
    <n v="0.79600000000000004"/>
    <n v="0.255"/>
    <n v="333.7254901960784"/>
    <n v="0.93799999999999994"/>
    <n v="0.16700000000000001"/>
    <n v="1.57"/>
    <n v="1"/>
    <n v="0.95"/>
    <n v="318"/>
    <n v="58"/>
    <n v="200"/>
    <n v="158"/>
    <n v="196"/>
    <n v="78.431372549019613"/>
    <n v="61.96078431372549"/>
    <n v="76.862745098039227"/>
    <n v="0.69699999999999995"/>
    <x v="0"/>
    <x v="0"/>
    <n v="5810"/>
    <n v="3.95"/>
    <n v="15.2"/>
    <n v="37.200000000000003"/>
    <n v="186709"/>
    <n v="77.3"/>
    <n v="33.299999999999997"/>
    <s v="CytoData"/>
    <s v="May_Grunwald_Giemsa"/>
    <s v="Olympus_BX51"/>
    <n v="40"/>
    <n v="224"/>
    <n v="9.7600000000000006E-2"/>
    <n v="0.93869999999999998"/>
    <n v="0.92569999999999997"/>
    <n v="-1.3000000000000012E-2"/>
  </r>
  <r>
    <s v="CELL_000985"/>
    <x v="1"/>
    <x v="1"/>
    <s v="Normal_WBC"/>
    <n v="11.93"/>
    <n v="59.3"/>
    <n v="0.52900000000000003"/>
    <n v="0.53300000000000003"/>
    <n v="111.25703564727954"/>
    <n v="0.66900000000000004"/>
    <n v="0.433"/>
    <n v="3.44"/>
    <n v="3.1"/>
    <n v="0.80200000000000005"/>
    <n v="443"/>
    <n v="79"/>
    <n v="183"/>
    <n v="169"/>
    <n v="178"/>
    <n v="71.764705882352942"/>
    <n v="66.274509803921561"/>
    <n v="69.803921568627445"/>
    <n v="0.72899999999999998"/>
    <x v="1"/>
    <x v="1"/>
    <n v="2401"/>
    <n v="6.11"/>
    <n v="12.7"/>
    <n v="43.6"/>
    <n v="276928"/>
    <n v="82.9"/>
    <n v="34.200000000000003"/>
    <s v="Raabin_WBC"/>
    <s v="Wright"/>
    <s v="Leica_DM2000"/>
    <n v="100"/>
    <n v="256"/>
    <n v="8.3799999999999999E-2"/>
    <n v="0.83379999999999999"/>
    <n v="0.84060000000000001"/>
    <n v="6.8000000000000282E-3"/>
  </r>
  <r>
    <s v="CELL_003282"/>
    <x v="2"/>
    <x v="1"/>
    <s v="Normal_RBC"/>
    <n v="7.35"/>
    <n v="0"/>
    <n v="0"/>
    <n v="1"/>
    <n v="0"/>
    <n v="0.95399999999999996"/>
    <n v="0.182"/>
    <n v="0.68"/>
    <n v="1"/>
    <n v="0.92200000000000004"/>
    <n v="152"/>
    <n v="53"/>
    <n v="224"/>
    <n v="116"/>
    <n v="135"/>
    <n v="87.843137254901961"/>
    <n v="45.490196078431374"/>
    <n v="52.941176470588239"/>
    <n v="0.56699999999999995"/>
    <x v="1"/>
    <x v="0"/>
    <n v="6072"/>
    <n v="3.96"/>
    <n v="14.3"/>
    <n v="46.3"/>
    <n v="170899"/>
    <n v="100.1"/>
    <n v="32.200000000000003"/>
    <s v="CytoData"/>
    <s v="Wright"/>
    <s v="Zeiss_Axio"/>
    <n v="60"/>
    <n v="224"/>
    <n v="4.82E-2"/>
    <n v="0.90949999999999998"/>
    <n v="0.83640000000000003"/>
    <n v="-7.3099999999999943E-2"/>
  </r>
  <r>
    <s v="CELL_005843"/>
    <x v="18"/>
    <x v="0"/>
    <s v="Artefact"/>
    <n v="5.59"/>
    <n v="22.4"/>
    <n v="0.309"/>
    <n v="0.91500000000000004"/>
    <n v="24.480874316939889"/>
    <n v="0.4"/>
    <n v="0.50800000000000001"/>
    <n v="3.98"/>
    <n v="1.3"/>
    <n v="0.44600000000000001"/>
    <n v="144"/>
    <n v="44"/>
    <n v="193"/>
    <n v="121"/>
    <n v="212"/>
    <n v="75.686274509803923"/>
    <n v="47.450980392156858"/>
    <n v="83.137254901960787"/>
    <n v="0.72699999999999998"/>
    <x v="1"/>
    <x v="0"/>
    <n v="9494"/>
    <n v="4.8600000000000003"/>
    <n v="12.5"/>
    <n v="39.799999999999997"/>
    <n v="288639"/>
    <n v="110.8"/>
    <n v="31.4"/>
    <s v="Raabin_WBC"/>
    <s v="Giemsa"/>
    <s v="Leica_DM2000"/>
    <n v="60"/>
    <n v="360"/>
    <n v="0.8095"/>
    <n v="0.74809999999999999"/>
    <n v="0.70079999999999998"/>
    <n v="-4.7300000000000009E-2"/>
  </r>
  <r>
    <s v="CELL_002189"/>
    <x v="4"/>
    <x v="1"/>
    <s v="Normal_WBC"/>
    <n v="13.69"/>
    <n v="54.2"/>
    <n v="0.46700000000000003"/>
    <n v="0.36399999999999999"/>
    <n v="148.90109890109892"/>
    <n v="0.66600000000000004"/>
    <n v="0.437"/>
    <n v="2.41"/>
    <n v="1.3"/>
    <n v="0.68500000000000005"/>
    <n v="520"/>
    <n v="84"/>
    <n v="200"/>
    <n v="162"/>
    <n v="185"/>
    <n v="78.431372549019613"/>
    <n v="63.529411764705877"/>
    <n v="72.549019607843135"/>
    <n v="0.52200000000000002"/>
    <x v="0"/>
    <x v="0"/>
    <n v="3609"/>
    <n v="5.05"/>
    <n v="14"/>
    <n v="35.9"/>
    <n v="214643"/>
    <n v="91.5"/>
    <n v="34.799999999999997"/>
    <s v="PBC_Dataset"/>
    <s v="Giemsa"/>
    <s v="Zeiss_Axio"/>
    <n v="60"/>
    <n v="512"/>
    <n v="6.9500000000000006E-2"/>
    <n v="0.93659999999999999"/>
    <n v="1"/>
    <n v="6.3400000000000012E-2"/>
  </r>
  <r>
    <s v="CELL_005413"/>
    <x v="11"/>
    <x v="0"/>
    <s v="Infection"/>
    <n v="13.13"/>
    <n v="52.3"/>
    <n v="0.68899999999999995"/>
    <n v="0.52"/>
    <n v="100.57692307692307"/>
    <n v="0.78500000000000003"/>
    <n v="0.26"/>
    <n v="5.12"/>
    <n v="2.2999999999999998"/>
    <n v="0.753"/>
    <n v="483"/>
    <n v="78"/>
    <n v="226"/>
    <n v="162"/>
    <n v="171"/>
    <n v="88.627450980392155"/>
    <n v="63.529411764705877"/>
    <n v="67.058823529411754"/>
    <n v="0.73799999999999999"/>
    <x v="1"/>
    <x v="1"/>
    <n v="9861"/>
    <n v="5.23"/>
    <n v="13.1"/>
    <n v="45.7"/>
    <n v="273005"/>
    <n v="96.3"/>
    <n v="35.700000000000003"/>
    <s v="CytoData"/>
    <s v="Wright"/>
    <s v="Leica_DM2000"/>
    <n v="100"/>
    <n v="512"/>
    <n v="0.82410000000000005"/>
    <n v="0.70099999999999996"/>
    <n v="0.96079999999999999"/>
    <n v="0.25980000000000003"/>
  </r>
  <r>
    <s v="CELL_002444"/>
    <x v="10"/>
    <x v="1"/>
    <s v="Normal_WBC"/>
    <n v="13.41"/>
    <n v="46.4"/>
    <n v="0.54500000000000004"/>
    <n v="0.55000000000000004"/>
    <n v="84.36363636363636"/>
    <n v="0.71299999999999997"/>
    <n v="0.436"/>
    <n v="4.1900000000000004"/>
    <n v="2"/>
    <n v="0.73199999999999998"/>
    <n v="431"/>
    <n v="80"/>
    <n v="220"/>
    <n v="134"/>
    <n v="187"/>
    <n v="86.274509803921575"/>
    <n v="52.549019607843142"/>
    <n v="73.333333333333329"/>
    <n v="0.63800000000000001"/>
    <x v="0"/>
    <x v="1"/>
    <n v="7846"/>
    <n v="4.24"/>
    <n v="10.3"/>
    <n v="44.9"/>
    <n v="199860"/>
    <n v="93.3"/>
    <n v="34.200000000000003"/>
    <s v="PBC_Dataset"/>
    <s v="Wright"/>
    <s v="Zeiss_Axio"/>
    <n v="100"/>
    <n v="224"/>
    <n v="8.0199999999999994E-2"/>
    <n v="0.81559999999999999"/>
    <n v="0.99019999999999997"/>
    <n v="0.17459999999999998"/>
  </r>
  <r>
    <s v="CELL_000363"/>
    <x v="1"/>
    <x v="1"/>
    <s v="Normal_WBC"/>
    <n v="8.2899999999999991"/>
    <n v="52.8"/>
    <n v="0.54800000000000004"/>
    <n v="0.438"/>
    <n v="120.54794520547945"/>
    <n v="0.86699999999999999"/>
    <n v="0.28999999999999998"/>
    <n v="2.89"/>
    <n v="2.4"/>
    <n v="0.89600000000000002"/>
    <n v="407"/>
    <n v="68"/>
    <n v="209"/>
    <n v="169"/>
    <n v="190"/>
    <n v="81.960784313725483"/>
    <n v="66.274509803921561"/>
    <n v="74.509803921568633"/>
    <n v="0.83499999999999996"/>
    <x v="2"/>
    <x v="0"/>
    <n v="8134"/>
    <n v="3.83"/>
    <n v="12.6"/>
    <n v="44.6"/>
    <n v="201986"/>
    <n v="88.8"/>
    <n v="35"/>
    <s v="Raabin_WBC"/>
    <s v="Giemsa"/>
    <s v="Olympus_BX51"/>
    <n v="40"/>
    <n v="256"/>
    <n v="5.7000000000000002E-2"/>
    <n v="0.82440000000000002"/>
    <n v="0.8518"/>
    <n v="2.739999999999998E-2"/>
  </r>
  <r>
    <s v="CELL_002350"/>
    <x v="4"/>
    <x v="1"/>
    <s v="Normal_WBC"/>
    <n v="17.28"/>
    <n v="66"/>
    <n v="0.36899999999999999"/>
    <n v="0.371"/>
    <n v="177.89757412398922"/>
    <n v="0.60699999999999998"/>
    <n v="0.51500000000000001"/>
    <n v="1.76"/>
    <n v="1.1000000000000001"/>
    <n v="0.74299999999999999"/>
    <n v="631"/>
    <n v="86"/>
    <n v="165"/>
    <n v="148"/>
    <n v="181"/>
    <n v="64.705882352941174"/>
    <n v="58.039215686274517"/>
    <n v="70.980392156862749"/>
    <n v="0.66300000000000003"/>
    <x v="1"/>
    <x v="1"/>
    <n v="7749"/>
    <n v="4.8600000000000003"/>
    <n v="14.5"/>
    <n v="39.200000000000003"/>
    <n v="223692"/>
    <n v="77.599999999999994"/>
    <n v="35"/>
    <s v="PBC_Dataset"/>
    <s v="Giemsa"/>
    <s v="Zeiss_Axio"/>
    <n v="100"/>
    <n v="256"/>
    <n v="4.4999999999999998E-2"/>
    <n v="0.92049999999999998"/>
    <n v="0.98540000000000005"/>
    <n v="6.4900000000000069E-2"/>
  </r>
  <r>
    <s v="CELL_000346"/>
    <x v="1"/>
    <x v="1"/>
    <s v="Normal_WBC"/>
    <n v="15.77"/>
    <n v="54.3"/>
    <n v="0.63300000000000001"/>
    <n v="0.376"/>
    <n v="144.41489361702128"/>
    <n v="0.84"/>
    <n v="0.52900000000000003"/>
    <n v="3.17"/>
    <n v="2.9"/>
    <n v="0.81299999999999994"/>
    <n v="308"/>
    <n v="71"/>
    <n v="222"/>
    <n v="159"/>
    <n v="180"/>
    <n v="87.058823529411768"/>
    <n v="62.352941176470587"/>
    <n v="70.588235294117652"/>
    <n v="0.68700000000000006"/>
    <x v="1"/>
    <x v="1"/>
    <n v="8510"/>
    <n v="6.32"/>
    <n v="11.8"/>
    <n v="43.7"/>
    <n v="193490"/>
    <n v="93.3"/>
    <n v="36.299999999999997"/>
    <s v="Raabin_WBC"/>
    <s v="Giemsa"/>
    <s v="Leica_DM2000"/>
    <n v="40"/>
    <n v="360"/>
    <n v="6.1199999999999997E-2"/>
    <n v="0.92169999999999996"/>
    <n v="0.90259999999999996"/>
    <n v="-1.9100000000000006E-2"/>
  </r>
  <r>
    <s v="CELL_000815"/>
    <x v="1"/>
    <x v="1"/>
    <s v="Normal_WBC"/>
    <n v="10.99"/>
    <n v="62.1"/>
    <n v="0.64900000000000002"/>
    <n v="0.45100000000000001"/>
    <n v="137.6940133037694"/>
    <n v="0.78900000000000003"/>
    <n v="0.28699999999999998"/>
    <n v="3.86"/>
    <n v="2.9"/>
    <n v="0.86199999999999999"/>
    <n v="487"/>
    <n v="72"/>
    <n v="224"/>
    <n v="187"/>
    <n v="189"/>
    <n v="87.843137254901961"/>
    <n v="73.333333333333329"/>
    <n v="74.117647058823536"/>
    <n v="0.63800000000000001"/>
    <x v="1"/>
    <x v="1"/>
    <n v="6832"/>
    <n v="3.66"/>
    <n v="12"/>
    <n v="48"/>
    <n v="244338"/>
    <n v="80.8"/>
    <n v="35.4"/>
    <s v="CytoData"/>
    <s v="Giemsa"/>
    <s v="Leica_DM2000"/>
    <n v="100"/>
    <n v="256"/>
    <n v="0.14760000000000001"/>
    <n v="0.89629999999999999"/>
    <n v="0.88249999999999995"/>
    <n v="-1.3800000000000034E-2"/>
  </r>
  <r>
    <s v="CELL_004808"/>
    <x v="12"/>
    <x v="0"/>
    <s v="Anemia"/>
    <n v="5.45"/>
    <n v="0"/>
    <n v="0"/>
    <n v="1"/>
    <n v="0"/>
    <n v="0.38200000000000001"/>
    <n v="0.84599999999999997"/>
    <n v="0.41"/>
    <n v="1"/>
    <n v="0.66500000000000004"/>
    <n v="79"/>
    <n v="37"/>
    <n v="233"/>
    <n v="113"/>
    <n v="117"/>
    <n v="91.372549019607845"/>
    <n v="44.313725490196077"/>
    <n v="45.882352941176471"/>
    <n v="0.46500000000000002"/>
    <x v="1"/>
    <x v="1"/>
    <n v="8735"/>
    <n v="6.06"/>
    <n v="13.7"/>
    <n v="48.2"/>
    <n v="155342"/>
    <n v="88.3"/>
    <n v="34.1"/>
    <s v="Raabin_WBC"/>
    <s v="Wright"/>
    <s v="Leica_DM2000"/>
    <n v="100"/>
    <n v="224"/>
    <n v="0.90859999999999996"/>
    <n v="0.65500000000000003"/>
    <n v="0.77110000000000001"/>
    <n v="0.11609999999999998"/>
  </r>
  <r>
    <s v="CELL_003206"/>
    <x v="2"/>
    <x v="1"/>
    <s v="Normal_RBC"/>
    <n v="6.74"/>
    <n v="0"/>
    <n v="0"/>
    <n v="1"/>
    <n v="0"/>
    <n v="0.91"/>
    <n v="0.18"/>
    <n v="0.31"/>
    <n v="1"/>
    <n v="0.98399999999999999"/>
    <n v="202"/>
    <n v="51"/>
    <n v="240"/>
    <n v="130"/>
    <n v="110"/>
    <n v="94.117647058823522"/>
    <n v="50.980392156862742"/>
    <n v="43.137254901960787"/>
    <n v="0.55700000000000005"/>
    <x v="2"/>
    <x v="1"/>
    <n v="4387"/>
    <n v="4.97"/>
    <n v="15.8"/>
    <n v="32.9"/>
    <n v="357687"/>
    <n v="79.2"/>
    <n v="35.6"/>
    <s v="CytoData"/>
    <s v="Giemsa"/>
    <s v="Olympus_BX51"/>
    <n v="40"/>
    <n v="256"/>
    <n v="0.1053"/>
    <n v="0.94399999999999995"/>
    <n v="0.83350000000000002"/>
    <n v="-0.11049999999999993"/>
  </r>
  <r>
    <s v="CELL_004883"/>
    <x v="15"/>
    <x v="0"/>
    <s v="Anemia"/>
    <n v="6.44"/>
    <n v="0"/>
    <n v="0"/>
    <n v="1"/>
    <n v="0"/>
    <n v="0.91800000000000004"/>
    <n v="0.124"/>
    <n v="0.3"/>
    <n v="1"/>
    <n v="0.98199999999999998"/>
    <n v="134"/>
    <n v="45"/>
    <n v="239"/>
    <n v="129"/>
    <n v="126"/>
    <n v="93.725490196078425"/>
    <n v="50.588235294117645"/>
    <n v="49.411764705882355"/>
    <n v="0.55900000000000005"/>
    <x v="0"/>
    <x v="1"/>
    <n v="4972"/>
    <n v="4.26"/>
    <n v="11.2"/>
    <n v="34.4"/>
    <n v="263380"/>
    <n v="104.9"/>
    <n v="35.299999999999997"/>
    <s v="PBC_Dataset"/>
    <s v="Wright"/>
    <s v="Olympus_BX51"/>
    <n v="100"/>
    <n v="360"/>
    <n v="0.78590000000000004"/>
    <n v="0.70430000000000004"/>
    <n v="0.83140000000000003"/>
    <n v="0.12709999999999999"/>
  </r>
  <r>
    <s v="CELL_005636"/>
    <x v="3"/>
    <x v="0"/>
    <s v="Infection"/>
    <n v="14.9"/>
    <n v="79"/>
    <n v="0.68799999999999994"/>
    <n v="0.23200000000000001"/>
    <n v="340.51724137931035"/>
    <n v="0.84499999999999997"/>
    <n v="0.33100000000000002"/>
    <n v="1.39"/>
    <n v="1"/>
    <n v="0.79300000000000004"/>
    <n v="569"/>
    <n v="98"/>
    <n v="194"/>
    <n v="186"/>
    <n v="199"/>
    <n v="76.078431372549019"/>
    <n v="72.941176470588232"/>
    <n v="78.039215686274517"/>
    <n v="0.71099999999999997"/>
    <x v="0"/>
    <x v="1"/>
    <n v="3332"/>
    <n v="5.28"/>
    <n v="11.8"/>
    <n v="37"/>
    <n v="275937"/>
    <n v="80"/>
    <n v="33.799999999999997"/>
    <s v="Raabin_WBC"/>
    <s v="May_Grunwald_Giemsa"/>
    <s v="Olympus_BX51"/>
    <n v="40"/>
    <n v="512"/>
    <n v="0.83909999999999996"/>
    <n v="0.93179999999999996"/>
    <n v="0.59309999999999996"/>
    <n v="-0.3387"/>
  </r>
  <r>
    <s v="CELL_003326"/>
    <x v="2"/>
    <x v="1"/>
    <s v="Normal_RBC"/>
    <n v="7.92"/>
    <n v="0"/>
    <n v="0"/>
    <n v="1"/>
    <n v="0"/>
    <n v="1"/>
    <n v="0.182"/>
    <n v="0.72"/>
    <n v="1"/>
    <n v="0.96899999999999997"/>
    <n v="187"/>
    <n v="52"/>
    <n v="236"/>
    <n v="123"/>
    <n v="116"/>
    <n v="92.549019607843135"/>
    <n v="48.235294117647058"/>
    <n v="45.490196078431374"/>
    <n v="0.38700000000000001"/>
    <x v="0"/>
    <x v="1"/>
    <n v="8036"/>
    <n v="3.7"/>
    <n v="12.1"/>
    <n v="43.1"/>
    <n v="267395"/>
    <n v="78"/>
    <n v="33.700000000000003"/>
    <s v="CytoData"/>
    <s v="Giemsa"/>
    <s v="Zeiss_Axio"/>
    <n v="60"/>
    <n v="360"/>
    <n v="5.04E-2"/>
    <n v="0.91890000000000005"/>
    <n v="0.8206"/>
    <n v="-9.8300000000000054E-2"/>
  </r>
  <r>
    <s v="CELL_004107"/>
    <x v="8"/>
    <x v="0"/>
    <s v="Leukemia"/>
    <n v="14.16"/>
    <n v="80.400000000000006"/>
    <n v="0.316"/>
    <n v="0.13500000000000001"/>
    <n v="595.55555555555554"/>
    <n v="0.749"/>
    <n v="0.28499999999999998"/>
    <n v="0.77"/>
    <n v="1"/>
    <n v="0.80300000000000005"/>
    <n v="691"/>
    <n v="103"/>
    <n v="185"/>
    <n v="132"/>
    <n v="212"/>
    <n v="72.549019607843135"/>
    <n v="51.764705882352949"/>
    <n v="83.137254901960787"/>
    <n v="0.60899999999999999"/>
    <x v="1"/>
    <x v="1"/>
    <n v="8835"/>
    <n v="4.78"/>
    <n v="13.7"/>
    <n v="38.9"/>
    <n v="373154"/>
    <n v="91.3"/>
    <n v="30.1"/>
    <s v="PBC_Dataset"/>
    <s v="Wright"/>
    <s v="Leica_DM2000"/>
    <n v="100"/>
    <n v="512"/>
    <n v="0.95579999999999998"/>
    <n v="0.74850000000000005"/>
    <n v="0.62639999999999996"/>
    <n v="-0.1221000000000001"/>
  </r>
  <r>
    <s v="CELL_002117"/>
    <x v="4"/>
    <x v="1"/>
    <s v="Normal_WBC"/>
    <n v="16.72"/>
    <n v="58.7"/>
    <n v="0.58299999999999996"/>
    <n v="0.40100000000000002"/>
    <n v="146.38403990024938"/>
    <n v="0.65900000000000003"/>
    <n v="0.53300000000000003"/>
    <n v="1.62"/>
    <n v="1"/>
    <n v="0.745"/>
    <n v="484"/>
    <n v="89"/>
    <n v="210"/>
    <n v="134"/>
    <n v="182"/>
    <n v="82.35294117647058"/>
    <n v="52.549019607843142"/>
    <n v="71.372549019607845"/>
    <n v="0.63800000000000001"/>
    <x v="1"/>
    <x v="0"/>
    <n v="1802"/>
    <n v="4.32"/>
    <n v="12.7"/>
    <n v="34.299999999999997"/>
    <n v="306180"/>
    <n v="82.3"/>
    <n v="33.1"/>
    <s v="PBC_Dataset"/>
    <s v="Wright"/>
    <s v="Olympus_BX51"/>
    <n v="40"/>
    <n v="256"/>
    <n v="8.9899999999999994E-2"/>
    <n v="0.87060000000000004"/>
    <n v="0.93089999999999995"/>
    <n v="6.0299999999999909E-2"/>
  </r>
  <r>
    <s v="CELL_001835"/>
    <x v="5"/>
    <x v="1"/>
    <s v="Normal_WBC"/>
    <n v="9.4700000000000006"/>
    <n v="76.7"/>
    <n v="0.78800000000000003"/>
    <n v="0.193"/>
    <n v="397.40932642487047"/>
    <n v="0.91"/>
    <n v="8.3000000000000004E-2"/>
    <n v="1.0900000000000001"/>
    <n v="1"/>
    <n v="0.88400000000000001"/>
    <n v="275"/>
    <n v="53"/>
    <n v="206"/>
    <n v="159"/>
    <n v="197"/>
    <n v="80.784313725490193"/>
    <n v="62.352941176470587"/>
    <n v="77.254901960784323"/>
    <n v="0.76"/>
    <x v="1"/>
    <x v="1"/>
    <n v="10117"/>
    <n v="4.66"/>
    <n v="13.2"/>
    <n v="50.4"/>
    <n v="333573"/>
    <n v="86.9"/>
    <n v="34.1"/>
    <s v="PBC_Dataset"/>
    <s v="Wright"/>
    <s v="Leica_DM2000"/>
    <n v="100"/>
    <n v="360"/>
    <n v="0.1046"/>
    <n v="0.96919999999999995"/>
    <n v="0.94099999999999995"/>
    <n v="-2.8200000000000003E-2"/>
  </r>
  <r>
    <s v="CELL_000794"/>
    <x v="1"/>
    <x v="1"/>
    <s v="Normal_WBC"/>
    <n v="13.09"/>
    <n v="52"/>
    <n v="0.53700000000000003"/>
    <n v="0.496"/>
    <n v="104.83870967741936"/>
    <n v="0.77100000000000002"/>
    <n v="0.39600000000000002"/>
    <n v="3.47"/>
    <n v="3.2"/>
    <n v="0.81200000000000006"/>
    <n v="432"/>
    <n v="78"/>
    <n v="198"/>
    <n v="114"/>
    <n v="195"/>
    <n v="77.64705882352942"/>
    <n v="44.705882352941181"/>
    <n v="76.470588235294116"/>
    <n v="0.71499999999999997"/>
    <x v="2"/>
    <x v="1"/>
    <n v="7500"/>
    <n v="4.8600000000000003"/>
    <n v="13.7"/>
    <n v="29.7"/>
    <n v="265737"/>
    <n v="85.8"/>
    <n v="32.299999999999997"/>
    <s v="Raabin_WBC"/>
    <s v="Giemsa"/>
    <s v="Olympus_BX51"/>
    <n v="100"/>
    <n v="512"/>
    <n v="5.1000000000000004E-3"/>
    <n v="0.95850000000000002"/>
    <n v="0.93959999999999999"/>
    <n v="-1.8900000000000028E-2"/>
  </r>
  <r>
    <s v="CELL_005816"/>
    <x v="18"/>
    <x v="0"/>
    <s v="Artefact"/>
    <n v="8.41"/>
    <n v="38.1"/>
    <n v="0.46899999999999997"/>
    <n v="0.90300000000000002"/>
    <n v="42.192691029900331"/>
    <n v="0.50800000000000001"/>
    <n v="0.56999999999999995"/>
    <n v="3.26"/>
    <n v="3"/>
    <n v="0.72699999999999998"/>
    <n v="296"/>
    <n v="68"/>
    <n v="223"/>
    <n v="174"/>
    <n v="161"/>
    <n v="87.450980392156865"/>
    <n v="68.235294117647058"/>
    <n v="63.13725490196078"/>
    <n v="0.48"/>
    <x v="1"/>
    <x v="0"/>
    <n v="5763"/>
    <n v="4.41"/>
    <n v="9.1"/>
    <n v="44.4"/>
    <n v="231599"/>
    <n v="90.3"/>
    <n v="33.6"/>
    <s v="Raabin_WBC"/>
    <s v="Giemsa"/>
    <s v="Zeiss_Axio"/>
    <n v="40"/>
    <n v="360"/>
    <n v="0.84140000000000004"/>
    <n v="0.85250000000000004"/>
    <n v="0.75960000000000005"/>
    <n v="-9.2899999999999983E-2"/>
  </r>
  <r>
    <s v="CELL_002675"/>
    <x v="9"/>
    <x v="1"/>
    <s v="Normal_WBC"/>
    <n v="10.54"/>
    <n v="55.5"/>
    <n v="0.72299999999999998"/>
    <n v="0.44600000000000001"/>
    <n v="124.43946188340807"/>
    <n v="0.58499999999999996"/>
    <n v="0.42799999999999999"/>
    <n v="3.99"/>
    <n v="1.4"/>
    <n v="0.753"/>
    <n v="332"/>
    <n v="71"/>
    <n v="189"/>
    <n v="144"/>
    <n v="217"/>
    <n v="74.117647058823536"/>
    <n v="56.470588235294116"/>
    <n v="85.098039215686271"/>
    <n v="0.72799999999999998"/>
    <x v="1"/>
    <x v="1"/>
    <n v="7918"/>
    <n v="4.1500000000000004"/>
    <n v="15.1"/>
    <n v="36.799999999999997"/>
    <n v="101208"/>
    <n v="104.5"/>
    <n v="31.3"/>
    <s v="PBC_Dataset"/>
    <s v="Giemsa"/>
    <s v="Leica_DM2000"/>
    <n v="60"/>
    <n v="224"/>
    <n v="0.12770000000000001"/>
    <n v="0.81189999999999996"/>
    <n v="0.80800000000000005"/>
    <n v="-3.8999999999999035E-3"/>
  </r>
  <r>
    <s v="CELL_000095"/>
    <x v="1"/>
    <x v="1"/>
    <s v="Normal_WBC"/>
    <n v="12.92"/>
    <n v="60.4"/>
    <n v="0.59"/>
    <n v="0.33300000000000002"/>
    <n v="181.38138138138137"/>
    <n v="0.77100000000000002"/>
    <n v="0.28799999999999998"/>
    <n v="3.1"/>
    <n v="4.0999999999999996"/>
    <n v="0.83499999999999996"/>
    <n v="477"/>
    <n v="74"/>
    <n v="190"/>
    <n v="122"/>
    <n v="187"/>
    <n v="74.509803921568633"/>
    <n v="47.843137254901961"/>
    <n v="73.333333333333329"/>
    <n v="0.63500000000000001"/>
    <x v="2"/>
    <x v="1"/>
    <n v="4557"/>
    <n v="4.3099999999999996"/>
    <n v="14"/>
    <n v="45.2"/>
    <n v="390195"/>
    <n v="72.900000000000006"/>
    <n v="34.6"/>
    <s v="CytoData"/>
    <s v="Giemsa"/>
    <s v="Olympus_BX51"/>
    <n v="100"/>
    <n v="360"/>
    <n v="4.7899999999999998E-2"/>
    <n v="0.9476"/>
    <n v="0.92369999999999997"/>
    <n v="-2.3900000000000032E-2"/>
  </r>
  <r>
    <s v="CELL_004226"/>
    <x v="8"/>
    <x v="0"/>
    <s v="Leukemia"/>
    <n v="17.59"/>
    <n v="91.6"/>
    <n v="0.36499999999999999"/>
    <n v="0.10299999999999999"/>
    <n v="889.32038834951459"/>
    <n v="0.90200000000000002"/>
    <n v="0.26900000000000002"/>
    <n v="0.39"/>
    <n v="1"/>
    <n v="0.86399999999999999"/>
    <n v="577"/>
    <n v="101"/>
    <n v="157"/>
    <n v="120"/>
    <n v="199"/>
    <n v="61.568627450980394"/>
    <n v="47.058823529411761"/>
    <n v="78.039215686274517"/>
    <n v="0.63"/>
    <x v="0"/>
    <x v="0"/>
    <n v="6645"/>
    <n v="6.19"/>
    <n v="14.8"/>
    <n v="37.9"/>
    <n v="252562"/>
    <n v="91.9"/>
    <n v="30.2"/>
    <s v="Raabin_WBC"/>
    <s v="Giemsa"/>
    <s v="Leica_DM2000"/>
    <n v="100"/>
    <n v="360"/>
    <n v="0.74990000000000001"/>
    <n v="0.68440000000000001"/>
    <n v="0.83040000000000003"/>
    <n v="0.14600000000000002"/>
  </r>
  <r>
    <s v="CELL_003757"/>
    <x v="7"/>
    <x v="1"/>
    <s v="Normal_Platelet"/>
    <n v="2.37"/>
    <n v="0"/>
    <n v="0"/>
    <n v="1"/>
    <n v="0"/>
    <n v="0.73399999999999999"/>
    <n v="0.46899999999999997"/>
    <n v="2.04"/>
    <n v="1"/>
    <n v="0.80100000000000005"/>
    <n v="20"/>
    <n v="20"/>
    <n v="203"/>
    <n v="174"/>
    <n v="157"/>
    <n v="79.607843137254903"/>
    <n v="68.235294117647058"/>
    <n v="61.568627450980394"/>
    <n v="0.53200000000000003"/>
    <x v="1"/>
    <x v="1"/>
    <n v="4386"/>
    <n v="4.1500000000000004"/>
    <n v="14.8"/>
    <n v="33.6"/>
    <n v="334454"/>
    <n v="99.6"/>
    <n v="32.299999999999997"/>
    <s v="CytoData"/>
    <s v="Wright"/>
    <s v="Olympus_BX51"/>
    <n v="100"/>
    <n v="256"/>
    <n v="7.9200000000000007E-2"/>
    <n v="0.87980000000000003"/>
    <n v="0.91459999999999997"/>
    <n v="3.4799999999999942E-2"/>
  </r>
  <r>
    <s v="CELL_002892"/>
    <x v="2"/>
    <x v="1"/>
    <s v="Normal_RBC"/>
    <n v="7.87"/>
    <n v="0"/>
    <n v="0"/>
    <n v="1"/>
    <n v="0"/>
    <n v="0.96799999999999997"/>
    <n v="0.17699999999999999"/>
    <n v="0.43"/>
    <n v="1"/>
    <n v="0.97399999999999998"/>
    <n v="179"/>
    <n v="53"/>
    <n v="232"/>
    <n v="137"/>
    <n v="132"/>
    <n v="90.980392156862749"/>
    <n v="53.725490196078432"/>
    <n v="51.764705882352949"/>
    <n v="0.53400000000000003"/>
    <x v="1"/>
    <x v="0"/>
    <n v="9193"/>
    <n v="4.5"/>
    <n v="14"/>
    <n v="48"/>
    <n v="253932"/>
    <n v="93.8"/>
    <n v="30.2"/>
    <s v="CytoData"/>
    <s v="May_Grunwald_Giemsa"/>
    <s v="Olympus_BX51"/>
    <n v="60"/>
    <n v="512"/>
    <n v="0.1343"/>
    <n v="0.98609999999999998"/>
    <n v="0.88539999999999996"/>
    <n v="-0.10070000000000001"/>
  </r>
  <r>
    <s v="CELL_002372"/>
    <x v="10"/>
    <x v="1"/>
    <s v="Normal_WBC"/>
    <n v="13.83"/>
    <n v="51.5"/>
    <n v="0.71199999999999997"/>
    <n v="0.51"/>
    <n v="100.98039215686275"/>
    <n v="0.749"/>
    <n v="0.54100000000000004"/>
    <n v="4.8"/>
    <n v="2"/>
    <n v="0.80200000000000005"/>
    <n v="471"/>
    <n v="74"/>
    <n v="237"/>
    <n v="125"/>
    <n v="149"/>
    <n v="92.941176470588232"/>
    <n v="49.019607843137251"/>
    <n v="58.431372549019613"/>
    <n v="0.65"/>
    <x v="1"/>
    <x v="1"/>
    <n v="5679"/>
    <n v="6.25"/>
    <n v="15.7"/>
    <n v="33.5"/>
    <n v="298389"/>
    <n v="98"/>
    <n v="32.799999999999997"/>
    <s v="CytoData"/>
    <s v="May_Grunwald_Giemsa"/>
    <s v="Leica_DM2000"/>
    <n v="60"/>
    <n v="512"/>
    <n v="2.4500000000000001E-2"/>
    <n v="0.89410000000000001"/>
    <n v="0.93640000000000001"/>
    <n v="4.2300000000000004E-2"/>
  </r>
  <r>
    <s v="CELL_004871"/>
    <x v="15"/>
    <x v="0"/>
    <s v="Anemia"/>
    <n v="5.85"/>
    <n v="0"/>
    <n v="0"/>
    <n v="1"/>
    <n v="0"/>
    <n v="0.94499999999999995"/>
    <n v="0.13400000000000001"/>
    <n v="0.59"/>
    <n v="1"/>
    <n v="0.94699999999999995"/>
    <n v="149"/>
    <n v="42"/>
    <n v="242"/>
    <n v="147"/>
    <n v="109"/>
    <n v="94.901960784313715"/>
    <n v="57.647058823529406"/>
    <n v="42.745098039215684"/>
    <n v="0.57799999999999996"/>
    <x v="1"/>
    <x v="0"/>
    <n v="11090"/>
    <n v="5.34"/>
    <n v="16.7"/>
    <n v="41.9"/>
    <n v="228088"/>
    <n v="105.6"/>
    <n v="34"/>
    <s v="CytoData"/>
    <s v="May_Grunwald_Giemsa"/>
    <s v="Zeiss_Axio"/>
    <n v="100"/>
    <n v="224"/>
    <n v="0.92330000000000001"/>
    <n v="0.7661"/>
    <n v="0.753"/>
    <n v="-1.3100000000000001E-2"/>
  </r>
  <r>
    <s v="CELL_005209"/>
    <x v="14"/>
    <x v="0"/>
    <s v="Anemia"/>
    <n v="7.44"/>
    <n v="0"/>
    <n v="0"/>
    <n v="1"/>
    <n v="0"/>
    <n v="0.94599999999999995"/>
    <n v="0.16300000000000001"/>
    <n v="0.89"/>
    <n v="1"/>
    <n v="0.89700000000000002"/>
    <n v="181"/>
    <n v="54"/>
    <n v="213"/>
    <n v="124"/>
    <n v="132"/>
    <n v="83.529411764705884"/>
    <n v="48.627450980392155"/>
    <n v="51.764705882352949"/>
    <n v="0.48299999999999998"/>
    <x v="0"/>
    <x v="1"/>
    <n v="9499"/>
    <n v="3.83"/>
    <n v="8.9"/>
    <n v="38.799999999999997"/>
    <n v="171293"/>
    <n v="105.4"/>
    <n v="34.200000000000003"/>
    <s v="CytoData"/>
    <s v="Giemsa"/>
    <s v="Leica_DM2000"/>
    <n v="100"/>
    <n v="256"/>
    <n v="0.68720000000000003"/>
    <n v="0.78739999999999999"/>
    <n v="0.92200000000000004"/>
    <n v="0.13460000000000005"/>
  </r>
  <r>
    <s v="CELL_003229"/>
    <x v="2"/>
    <x v="1"/>
    <s v="Normal_RBC"/>
    <n v="7.48"/>
    <n v="0"/>
    <n v="0"/>
    <n v="1"/>
    <n v="0"/>
    <n v="0.90600000000000003"/>
    <n v="0.24399999999999999"/>
    <n v="0.47"/>
    <n v="1"/>
    <n v="0.93100000000000005"/>
    <n v="186"/>
    <n v="46"/>
    <n v="212"/>
    <n v="121"/>
    <n v="145"/>
    <n v="83.137254901960787"/>
    <n v="47.450980392156858"/>
    <n v="56.862745098039213"/>
    <n v="0.45700000000000002"/>
    <x v="1"/>
    <x v="0"/>
    <n v="8985"/>
    <n v="5.78"/>
    <n v="10.8"/>
    <n v="37.5"/>
    <n v="179493"/>
    <n v="93.1"/>
    <n v="33.299999999999997"/>
    <s v="PBC_Dataset"/>
    <s v="May_Grunwald_Giemsa"/>
    <s v="Olympus_BX51"/>
    <n v="100"/>
    <n v="256"/>
    <n v="9.8599999999999993E-2"/>
    <n v="0.79210000000000003"/>
    <n v="0.97209999999999996"/>
    <n v="0.17999999999999994"/>
  </r>
  <r>
    <s v="CELL_002854"/>
    <x v="2"/>
    <x v="1"/>
    <s v="Normal_RBC"/>
    <n v="7.93"/>
    <n v="0"/>
    <n v="0"/>
    <n v="1"/>
    <n v="0"/>
    <n v="0.88300000000000001"/>
    <n v="0.19"/>
    <n v="0.89"/>
    <n v="1"/>
    <n v="0.99"/>
    <n v="214"/>
    <n v="55"/>
    <n v="244"/>
    <n v="120"/>
    <n v="119"/>
    <n v="95.686274509803923"/>
    <n v="47.058823529411761"/>
    <n v="46.666666666666664"/>
    <n v="0.45700000000000002"/>
    <x v="1"/>
    <x v="0"/>
    <n v="9796"/>
    <n v="5.33"/>
    <n v="11.9"/>
    <n v="44.9"/>
    <n v="200921"/>
    <n v="98.4"/>
    <n v="34.799999999999997"/>
    <s v="CytoData"/>
    <s v="May_Grunwald_Giemsa"/>
    <s v="Olympus_BX51"/>
    <n v="60"/>
    <n v="360"/>
    <n v="5.0200000000000002E-2"/>
    <n v="0.89559999999999995"/>
    <n v="0.83089999999999997"/>
    <n v="-6.469999999999998E-2"/>
  </r>
  <r>
    <s v="CELL_002913"/>
    <x v="2"/>
    <x v="1"/>
    <s v="Normal_RBC"/>
    <n v="8.19"/>
    <n v="0"/>
    <n v="0"/>
    <n v="1"/>
    <n v="0"/>
    <n v="0.88"/>
    <n v="0.152"/>
    <n v="0.34"/>
    <n v="1"/>
    <n v="0.877"/>
    <n v="171"/>
    <n v="42"/>
    <n v="232"/>
    <n v="129"/>
    <n v="123"/>
    <n v="90.980392156862749"/>
    <n v="50.588235294117645"/>
    <n v="48.235294117647058"/>
    <n v="0.47399999999999998"/>
    <x v="1"/>
    <x v="0"/>
    <n v="9730"/>
    <n v="4.79"/>
    <n v="15.3"/>
    <n v="42.6"/>
    <n v="370775"/>
    <n v="87.5"/>
    <n v="30.4"/>
    <s v="PBC_Dataset"/>
    <s v="Wright"/>
    <s v="Olympus_BX51"/>
    <n v="100"/>
    <n v="256"/>
    <n v="0.1424"/>
    <n v="0.98580000000000001"/>
    <n v="0.93210000000000004"/>
    <n v="-5.369999999999997E-2"/>
  </r>
  <r>
    <s v="CELL_001866"/>
    <x v="5"/>
    <x v="1"/>
    <s v="Normal_WBC"/>
    <n v="9.07"/>
    <n v="82.1"/>
    <n v="0.76800000000000002"/>
    <n v="0.29899999999999999"/>
    <n v="274.58193979933111"/>
    <n v="0.872"/>
    <n v="0.29899999999999999"/>
    <n v="1.05"/>
    <n v="1"/>
    <n v="0.92400000000000004"/>
    <n v="316"/>
    <n v="63"/>
    <n v="194"/>
    <n v="168"/>
    <n v="183"/>
    <n v="76.078431372549019"/>
    <n v="65.882352941176464"/>
    <n v="71.764705882352942"/>
    <n v="0.64900000000000002"/>
    <x v="2"/>
    <x v="1"/>
    <n v="6271"/>
    <n v="6.2"/>
    <n v="12.4"/>
    <n v="38.700000000000003"/>
    <n v="223805"/>
    <n v="97.6"/>
    <n v="33.9"/>
    <s v="CytoData"/>
    <s v="May_Grunwald_Giemsa"/>
    <s v="Leica_DM2000"/>
    <n v="60"/>
    <n v="256"/>
    <n v="0"/>
    <n v="0.86380000000000001"/>
    <n v="0.84350000000000003"/>
    <n v="-2.0299999999999985E-2"/>
  </r>
  <r>
    <s v="CELL_004613"/>
    <x v="16"/>
    <x v="0"/>
    <s v="Anemia"/>
    <n v="8.16"/>
    <n v="0"/>
    <n v="0"/>
    <n v="1"/>
    <n v="0"/>
    <n v="0.624"/>
    <n v="0.63200000000000001"/>
    <n v="0.49"/>
    <n v="1"/>
    <n v="0.89300000000000002"/>
    <n v="233"/>
    <n v="57"/>
    <n v="213"/>
    <n v="105"/>
    <n v="142"/>
    <n v="83.529411764705884"/>
    <n v="41.17647058823529"/>
    <n v="55.686274509803923"/>
    <n v="0.51800000000000002"/>
    <x v="0"/>
    <x v="0"/>
    <n v="7377"/>
    <n v="5.69"/>
    <n v="11.9"/>
    <n v="42.2"/>
    <n v="81605"/>
    <n v="103.3"/>
    <n v="33.9"/>
    <s v="PBC_Dataset"/>
    <s v="Wright"/>
    <s v="Leica_DM2000"/>
    <n v="100"/>
    <n v="224"/>
    <n v="0.68710000000000004"/>
    <n v="0.79920000000000002"/>
    <n v="0.81330000000000002"/>
    <n v="1.4100000000000001E-2"/>
  </r>
  <r>
    <s v="CELL_001858"/>
    <x v="5"/>
    <x v="1"/>
    <s v="Normal_WBC"/>
    <n v="9.0299999999999994"/>
    <n v="76.400000000000006"/>
    <n v="0.75"/>
    <n v="0.192"/>
    <n v="397.91666666666669"/>
    <n v="0.78"/>
    <n v="0.29099999999999998"/>
    <n v="1.1599999999999999"/>
    <n v="1"/>
    <n v="0.95099999999999996"/>
    <n v="307"/>
    <n v="61"/>
    <n v="226"/>
    <n v="156"/>
    <n v="213"/>
    <n v="88.627450980392155"/>
    <n v="61.176470588235297"/>
    <n v="83.529411764705884"/>
    <n v="0.72199999999999998"/>
    <x v="1"/>
    <x v="0"/>
    <n v="8131"/>
    <n v="3.52"/>
    <n v="15.8"/>
    <n v="35"/>
    <n v="225199"/>
    <n v="69"/>
    <n v="34.6"/>
    <s v="Raabin_WBC"/>
    <s v="May_Grunwald_Giemsa"/>
    <s v="Leica_DM2000"/>
    <n v="60"/>
    <n v="512"/>
    <n v="0.19070000000000001"/>
    <n v="0.95309999999999995"/>
    <n v="0.89170000000000005"/>
    <n v="-6.1399999999999899E-2"/>
  </r>
  <r>
    <s v="CELL_002646"/>
    <x v="10"/>
    <x v="1"/>
    <s v="Normal_WBC"/>
    <n v="10.81"/>
    <n v="46.7"/>
    <n v="0.75900000000000001"/>
    <n v="0.48799999999999999"/>
    <n v="95.696721311475414"/>
    <n v="0.82799999999999996"/>
    <n v="0.41799999999999998"/>
    <n v="4.34"/>
    <n v="2.4"/>
    <n v="0.85"/>
    <n v="410"/>
    <n v="67"/>
    <n v="214"/>
    <n v="131"/>
    <n v="172"/>
    <n v="83.921568627450981"/>
    <n v="51.372549019607838"/>
    <n v="67.450980392156865"/>
    <n v="0.622"/>
    <x v="1"/>
    <x v="1"/>
    <n v="9959"/>
    <n v="4.1500000000000004"/>
    <n v="13.2"/>
    <n v="47.4"/>
    <n v="210738"/>
    <n v="84.9"/>
    <n v="32.1"/>
    <s v="Raabin_WBC"/>
    <s v="Giemsa"/>
    <s v="Olympus_BX51"/>
    <n v="60"/>
    <n v="512"/>
    <n v="0.1258"/>
    <n v="0.92349999999999999"/>
    <n v="0.98839999999999995"/>
    <n v="6.4899999999999958E-2"/>
  </r>
  <r>
    <s v="CELL_002244"/>
    <x v="4"/>
    <x v="1"/>
    <s v="Normal_WBC"/>
    <n v="15.78"/>
    <n v="71.2"/>
    <n v="0.51800000000000002"/>
    <n v="0.37"/>
    <n v="192.43243243243245"/>
    <n v="0.68200000000000005"/>
    <n v="0.42299999999999999"/>
    <n v="1.65"/>
    <n v="1.3"/>
    <n v="0.65500000000000003"/>
    <n v="577"/>
    <n v="93"/>
    <n v="185"/>
    <n v="161"/>
    <n v="180"/>
    <n v="72.549019607843135"/>
    <n v="63.13725490196078"/>
    <n v="70.588235294117652"/>
    <n v="0.72599999999999998"/>
    <x v="1"/>
    <x v="0"/>
    <n v="7023"/>
    <n v="5.18"/>
    <n v="13.1"/>
    <n v="47.9"/>
    <n v="180823"/>
    <n v="81.400000000000006"/>
    <n v="34.1"/>
    <s v="PBC_Dataset"/>
    <s v="May_Grunwald_Giemsa"/>
    <s v="Leica_DM2000"/>
    <n v="40"/>
    <n v="360"/>
    <n v="7.4000000000000003E-3"/>
    <n v="0.93340000000000001"/>
    <n v="0.99550000000000005"/>
    <n v="6.2100000000000044E-2"/>
  </r>
  <r>
    <s v="CELL_002337"/>
    <x v="4"/>
    <x v="1"/>
    <s v="Normal_WBC"/>
    <n v="13.58"/>
    <n v="61.3"/>
    <n v="0.68"/>
    <n v="0.35299999999999998"/>
    <n v="173.6543909348442"/>
    <n v="0.59899999999999998"/>
    <n v="0.627"/>
    <n v="1.98"/>
    <n v="1.3"/>
    <n v="0.75600000000000001"/>
    <n v="683"/>
    <n v="78"/>
    <n v="225"/>
    <n v="172"/>
    <n v="181"/>
    <n v="88.235294117647058"/>
    <n v="67.450980392156865"/>
    <n v="70.980392156862749"/>
    <n v="0.52"/>
    <x v="1"/>
    <x v="0"/>
    <n v="6382"/>
    <n v="5.99"/>
    <n v="10.3"/>
    <n v="29.2"/>
    <n v="218954"/>
    <n v="91.8"/>
    <n v="31.3"/>
    <s v="CytoData"/>
    <s v="Giemsa"/>
    <s v="Leica_DM2000"/>
    <n v="100"/>
    <n v="512"/>
    <n v="0.1517"/>
    <n v="0.92230000000000001"/>
    <n v="0.95430000000000004"/>
    <n v="3.2000000000000028E-2"/>
  </r>
  <r>
    <s v="CELL_000951"/>
    <x v="1"/>
    <x v="1"/>
    <s v="Normal_WBC"/>
    <n v="10.46"/>
    <n v="57.6"/>
    <n v="0.47399999999999998"/>
    <n v="0.51400000000000001"/>
    <n v="112.06225680933852"/>
    <n v="0.73699999999999999"/>
    <n v="0.26"/>
    <n v="3.97"/>
    <n v="3.6"/>
    <n v="0.86299999999999999"/>
    <n v="377"/>
    <n v="56"/>
    <n v="235"/>
    <n v="159"/>
    <n v="192"/>
    <n v="92.156862745098039"/>
    <n v="62.352941176470587"/>
    <n v="75.294117647058826"/>
    <n v="0.69599999999999995"/>
    <x v="0"/>
    <x v="1"/>
    <n v="6161"/>
    <n v="5.41"/>
    <n v="11.7"/>
    <n v="37.799999999999997"/>
    <n v="259331"/>
    <n v="79.2"/>
    <n v="34.6"/>
    <s v="Raabin_WBC"/>
    <s v="Wright"/>
    <s v="Leica_DM2000"/>
    <n v="60"/>
    <n v="224"/>
    <n v="0.1177"/>
    <n v="0.93189999999999995"/>
    <n v="0.98529999999999995"/>
    <n v="5.3400000000000003E-2"/>
  </r>
  <r>
    <s v="CELL_003069"/>
    <x v="2"/>
    <x v="1"/>
    <s v="Normal_RBC"/>
    <n v="8.11"/>
    <n v="0"/>
    <n v="0"/>
    <n v="1"/>
    <n v="0"/>
    <n v="0.86"/>
    <n v="0.23100000000000001"/>
    <n v="0.71"/>
    <n v="1"/>
    <n v="0.94099999999999995"/>
    <n v="171"/>
    <n v="59"/>
    <n v="246"/>
    <n v="127"/>
    <n v="145"/>
    <n v="96.470588235294116"/>
    <n v="49.803921568627452"/>
    <n v="56.862745098039213"/>
    <n v="0.47799999999999998"/>
    <x v="1"/>
    <x v="1"/>
    <n v="9377"/>
    <n v="5.08"/>
    <n v="13.2"/>
    <n v="40"/>
    <n v="276486"/>
    <n v="75.400000000000006"/>
    <n v="33.799999999999997"/>
    <s v="PBC_Dataset"/>
    <s v="Giemsa"/>
    <s v="Zeiss_Axio"/>
    <n v="60"/>
    <n v="224"/>
    <n v="4.19E-2"/>
    <n v="0.88100000000000001"/>
    <n v="0.9093"/>
    <n v="2.8299999999999992E-2"/>
  </r>
  <r>
    <s v="CELL_001121"/>
    <x v="5"/>
    <x v="1"/>
    <s v="Normal_WBC"/>
    <n v="10.81"/>
    <n v="75.099999999999994"/>
    <n v="0.80200000000000005"/>
    <n v="0.21099999999999999"/>
    <n v="355.92417061611371"/>
    <n v="0.86"/>
    <n v="0.17799999999999999"/>
    <n v="0.99"/>
    <n v="1.1000000000000001"/>
    <n v="0.89600000000000002"/>
    <n v="345"/>
    <n v="52"/>
    <n v="209"/>
    <n v="133"/>
    <n v="185"/>
    <n v="81.960784313725483"/>
    <n v="52.156862745098046"/>
    <n v="72.549019607843135"/>
    <n v="0.67100000000000004"/>
    <x v="1"/>
    <x v="0"/>
    <n v="4240"/>
    <n v="6.13"/>
    <n v="14"/>
    <n v="49.7"/>
    <n v="187048"/>
    <n v="81.5"/>
    <n v="36"/>
    <s v="Raabin_WBC"/>
    <s v="Wright"/>
    <s v="Olympus_BX51"/>
    <n v="40"/>
    <n v="224"/>
    <n v="0.1028"/>
    <n v="0.97340000000000004"/>
    <n v="0.93230000000000002"/>
    <n v="-4.1100000000000025E-2"/>
  </r>
  <r>
    <s v="CELL_002598"/>
    <x v="10"/>
    <x v="1"/>
    <s v="Normal_WBC"/>
    <n v="12.53"/>
    <n v="47.1"/>
    <n v="0.44800000000000001"/>
    <n v="0.46899999999999997"/>
    <n v="100.42643923240939"/>
    <n v="0.71799999999999997"/>
    <n v="0.27600000000000002"/>
    <n v="4.21"/>
    <n v="2.5"/>
    <n v="0.80700000000000005"/>
    <n v="369"/>
    <n v="79"/>
    <n v="245"/>
    <n v="146"/>
    <n v="154"/>
    <n v="96.078431372549019"/>
    <n v="57.254901960784309"/>
    <n v="60.392156862745097"/>
    <n v="0.56399999999999995"/>
    <x v="1"/>
    <x v="0"/>
    <n v="8045"/>
    <n v="4.55"/>
    <n v="16.5"/>
    <n v="45.3"/>
    <n v="452651"/>
    <n v="71.3"/>
    <n v="33.9"/>
    <s v="CytoData"/>
    <s v="May_Grunwald_Giemsa"/>
    <s v="Zeiss_Axio"/>
    <n v="100"/>
    <n v="256"/>
    <n v="8.6E-3"/>
    <n v="0.88729999999999998"/>
    <n v="0.79910000000000003"/>
    <n v="-8.8199999999999945E-2"/>
  </r>
  <r>
    <s v="CELL_002205"/>
    <x v="4"/>
    <x v="1"/>
    <s v="Normal_WBC"/>
    <n v="16.350000000000001"/>
    <n v="63.8"/>
    <n v="0.46400000000000002"/>
    <n v="0.253"/>
    <n v="252.17391304347825"/>
    <n v="0.78800000000000003"/>
    <n v="0.46500000000000002"/>
    <n v="2.2400000000000002"/>
    <n v="1"/>
    <n v="0.73599999999999999"/>
    <n v="515"/>
    <n v="89"/>
    <n v="219"/>
    <n v="163"/>
    <n v="185"/>
    <n v="85.882352941176464"/>
    <n v="63.921568627450974"/>
    <n v="72.549019607843135"/>
    <n v="0.58399999999999996"/>
    <x v="1"/>
    <x v="0"/>
    <n v="11077"/>
    <n v="5.83"/>
    <n v="14.6"/>
    <n v="30.4"/>
    <n v="219330"/>
    <n v="93.4"/>
    <n v="32.9"/>
    <s v="PBC_Dataset"/>
    <s v="Giemsa"/>
    <s v="Olympus_BX51"/>
    <n v="100"/>
    <n v="256"/>
    <n v="0.17399999999999999"/>
    <n v="0.93469999999999998"/>
    <n v="0.9083"/>
    <n v="-2.6399999999999979E-2"/>
  </r>
  <r>
    <s v="CELL_000420"/>
    <x v="1"/>
    <x v="1"/>
    <s v="Normal_WBC"/>
    <n v="12.1"/>
    <n v="56.6"/>
    <n v="0.56799999999999995"/>
    <n v="0.38500000000000001"/>
    <n v="147.01298701298703"/>
    <n v="0.877"/>
    <n v="0.45100000000000001"/>
    <n v="3.88"/>
    <n v="3.2"/>
    <n v="0.84099999999999997"/>
    <n v="429"/>
    <n v="81"/>
    <n v="227"/>
    <n v="162"/>
    <n v="162"/>
    <n v="89.019607843137251"/>
    <n v="63.529411764705877"/>
    <n v="63.529411764705877"/>
    <n v="0.77500000000000002"/>
    <x v="0"/>
    <x v="0"/>
    <n v="8389"/>
    <n v="6.25"/>
    <n v="10.3"/>
    <n v="38.1"/>
    <n v="146738"/>
    <n v="70.900000000000006"/>
    <n v="35.5"/>
    <s v="CytoData"/>
    <s v="May_Grunwald_Giemsa"/>
    <s v="Olympus_BX51"/>
    <n v="60"/>
    <n v="256"/>
    <n v="0.1142"/>
    <n v="0.91559999999999997"/>
    <n v="0.94499999999999995"/>
    <n v="2.9399999999999982E-2"/>
  </r>
  <r>
    <s v="CELL_000923"/>
    <x v="1"/>
    <x v="1"/>
    <s v="Normal_WBC"/>
    <n v="14.12"/>
    <n v="54.9"/>
    <n v="0.50700000000000001"/>
    <n v="0.54800000000000004"/>
    <n v="100.18248175182481"/>
    <n v="0.82799999999999996"/>
    <n v="0.38700000000000001"/>
    <n v="3.91"/>
    <n v="4.3"/>
    <n v="0.80300000000000005"/>
    <n v="432"/>
    <n v="76"/>
    <n v="210"/>
    <n v="139"/>
    <n v="170"/>
    <n v="82.35294117647058"/>
    <n v="54.509803921568626"/>
    <n v="66.666666666666657"/>
    <n v="0.55500000000000005"/>
    <x v="1"/>
    <x v="1"/>
    <n v="8232"/>
    <n v="6.21"/>
    <n v="12.1"/>
    <n v="35.9"/>
    <n v="417851"/>
    <n v="86.5"/>
    <n v="30.6"/>
    <s v="CytoData"/>
    <s v="May_Grunwald_Giemsa"/>
    <s v="Olympus_BX51"/>
    <n v="100"/>
    <n v="256"/>
    <n v="0.10150000000000001"/>
    <n v="0.79959999999999998"/>
    <n v="0.96040000000000003"/>
    <n v="0.16080000000000005"/>
  </r>
  <r>
    <s v="CELL_001255"/>
    <x v="5"/>
    <x v="1"/>
    <s v="Normal_WBC"/>
    <n v="8.61"/>
    <n v="85.8"/>
    <n v="0.90300000000000002"/>
    <n v="0.308"/>
    <n v="278.57142857142856"/>
    <n v="0.84499999999999997"/>
    <n v="0.23"/>
    <n v="0.98"/>
    <n v="1"/>
    <n v="0.94699999999999995"/>
    <n v="278"/>
    <n v="67"/>
    <n v="193"/>
    <n v="163"/>
    <n v="189"/>
    <n v="75.686274509803923"/>
    <n v="63.921568627450974"/>
    <n v="74.117647058823536"/>
    <n v="0.61"/>
    <x v="1"/>
    <x v="1"/>
    <n v="4446"/>
    <n v="4.58"/>
    <n v="13.4"/>
    <n v="40.5"/>
    <n v="198213"/>
    <n v="98.3"/>
    <n v="33.799999999999997"/>
    <s v="Raabin_WBC"/>
    <s v="Giemsa"/>
    <s v="Zeiss_Axio"/>
    <n v="60"/>
    <n v="224"/>
    <n v="0"/>
    <n v="0.90680000000000005"/>
    <n v="0.94540000000000002"/>
    <n v="3.8599999999999968E-2"/>
  </r>
  <r>
    <s v="CELL_000478"/>
    <x v="1"/>
    <x v="1"/>
    <s v="Normal_WBC"/>
    <n v="13.03"/>
    <n v="61.5"/>
    <n v="0.57199999999999995"/>
    <n v="0.41499999999999998"/>
    <n v="148.19277108433735"/>
    <n v="0.84599999999999997"/>
    <n v="0.47099999999999997"/>
    <n v="3.75"/>
    <n v="3.5"/>
    <n v="0.78400000000000003"/>
    <n v="429"/>
    <n v="79"/>
    <n v="225"/>
    <n v="153"/>
    <n v="189"/>
    <n v="88.235294117647058"/>
    <n v="60"/>
    <n v="74.117647058823536"/>
    <n v="0.55800000000000005"/>
    <x v="0"/>
    <x v="0"/>
    <n v="9462"/>
    <n v="4.9000000000000004"/>
    <n v="11.4"/>
    <n v="34.1"/>
    <n v="270636"/>
    <n v="93.9"/>
    <n v="32.6"/>
    <s v="Raabin_WBC"/>
    <s v="Wright"/>
    <s v="Olympus_BX51"/>
    <n v="100"/>
    <n v="256"/>
    <n v="7.0699999999999999E-2"/>
    <n v="0.92549999999999999"/>
    <n v="0.83330000000000004"/>
    <n v="-9.2199999999999949E-2"/>
  </r>
  <r>
    <s v="CELL_002036"/>
    <x v="4"/>
    <x v="1"/>
    <s v="Normal_WBC"/>
    <n v="16.73"/>
    <n v="62.6"/>
    <n v="0.35899999999999999"/>
    <n v="0.30099999999999999"/>
    <n v="207.97342192691031"/>
    <n v="0.77300000000000002"/>
    <n v="0.497"/>
    <n v="1.83"/>
    <n v="1"/>
    <n v="0.81399999999999995"/>
    <n v="565"/>
    <n v="102"/>
    <n v="214"/>
    <n v="173"/>
    <n v="203"/>
    <n v="83.921568627450981"/>
    <n v="67.843137254901961"/>
    <n v="79.607843137254903"/>
    <n v="0.58799999999999997"/>
    <x v="1"/>
    <x v="1"/>
    <n v="6666"/>
    <n v="3.99"/>
    <n v="13.4"/>
    <n v="35.6"/>
    <n v="186524"/>
    <n v="80.900000000000006"/>
    <n v="34.700000000000003"/>
    <s v="Raabin_WBC"/>
    <s v="Wright"/>
    <s v="Leica_DM2000"/>
    <n v="100"/>
    <n v="256"/>
    <n v="5.04E-2"/>
    <n v="0.9546"/>
    <n v="0.91020000000000001"/>
    <n v="-4.4399999999999995E-2"/>
  </r>
  <r>
    <s v="CELL_001203"/>
    <x v="5"/>
    <x v="1"/>
    <s v="Normal_WBC"/>
    <n v="5.94"/>
    <n v="76.400000000000006"/>
    <n v="0.70599999999999996"/>
    <n v="0.20699999999999999"/>
    <n v="369.08212560386477"/>
    <n v="0.77100000000000002"/>
    <n v="0.25800000000000001"/>
    <n v="1.3"/>
    <n v="1"/>
    <n v="0.91800000000000004"/>
    <n v="300"/>
    <n v="64"/>
    <n v="182"/>
    <n v="135"/>
    <n v="213"/>
    <n v="71.372549019607845"/>
    <n v="52.941176470588239"/>
    <n v="83.529411764705884"/>
    <n v="0.67100000000000004"/>
    <x v="1"/>
    <x v="0"/>
    <n v="5681"/>
    <n v="3.8"/>
    <n v="16.3"/>
    <n v="45.9"/>
    <n v="299828"/>
    <n v="83.4"/>
    <n v="35.299999999999997"/>
    <s v="Raabin_WBC"/>
    <s v="Giemsa"/>
    <s v="Olympus_BX51"/>
    <n v="100"/>
    <n v="512"/>
    <n v="0.13059999999999999"/>
    <n v="1"/>
    <n v="0.92190000000000005"/>
    <n v="-7.8099999999999947E-2"/>
  </r>
  <r>
    <s v="CELL_002627"/>
    <x v="10"/>
    <x v="1"/>
    <s v="Normal_WBC"/>
    <n v="13.56"/>
    <n v="48.8"/>
    <n v="0.59699999999999998"/>
    <n v="0.51100000000000001"/>
    <n v="95.499021526418773"/>
    <n v="0.76900000000000002"/>
    <n v="0.38700000000000001"/>
    <n v="4.95"/>
    <n v="1.8"/>
    <n v="0.80300000000000005"/>
    <n v="481"/>
    <n v="74"/>
    <n v="246"/>
    <n v="138"/>
    <n v="189"/>
    <n v="96.470588235294116"/>
    <n v="54.117647058823529"/>
    <n v="74.117647058823536"/>
    <n v="0.63700000000000001"/>
    <x v="1"/>
    <x v="1"/>
    <n v="10095"/>
    <n v="4.68"/>
    <n v="14.9"/>
    <n v="45"/>
    <n v="267198"/>
    <n v="84.1"/>
    <n v="31.7"/>
    <s v="CytoData"/>
    <s v="Giemsa"/>
    <s v="Olympus_BX51"/>
    <n v="40"/>
    <n v="256"/>
    <n v="7.9000000000000001E-2"/>
    <n v="0.9032"/>
    <n v="0.92930000000000001"/>
    <n v="2.6100000000000012E-2"/>
  </r>
  <r>
    <s v="CELL_005660"/>
    <x v="3"/>
    <x v="0"/>
    <s v="Infection"/>
    <n v="12.12"/>
    <n v="62.1"/>
    <n v="0.68700000000000006"/>
    <n v="0.36099999999999999"/>
    <n v="172.02216066481995"/>
    <n v="0.84599999999999997"/>
    <n v="0.27"/>
    <n v="1.93"/>
    <n v="1.4"/>
    <n v="0.81299999999999994"/>
    <n v="666"/>
    <n v="89"/>
    <n v="201"/>
    <n v="147"/>
    <n v="166"/>
    <n v="78.82352941176471"/>
    <n v="57.647058823529406"/>
    <n v="65.098039215686271"/>
    <n v="0.72599999999999998"/>
    <x v="2"/>
    <x v="0"/>
    <n v="6765"/>
    <n v="5.37"/>
    <n v="15.8"/>
    <n v="36.4"/>
    <n v="151708"/>
    <n v="104.1"/>
    <n v="32.700000000000003"/>
    <s v="PBC_Dataset"/>
    <s v="May_Grunwald_Giemsa"/>
    <s v="Zeiss_Axio"/>
    <n v="60"/>
    <n v="360"/>
    <n v="0.84460000000000002"/>
    <n v="0.57099999999999995"/>
    <n v="0.98819999999999997"/>
    <n v="0.41720000000000002"/>
  </r>
  <r>
    <s v="CELL_001971"/>
    <x v="4"/>
    <x v="1"/>
    <s v="Normal_WBC"/>
    <n v="17.239999999999998"/>
    <n v="66.3"/>
    <n v="0.44400000000000001"/>
    <n v="0.26600000000000001"/>
    <n v="249.24812030075185"/>
    <n v="0.69899999999999995"/>
    <n v="0.54900000000000004"/>
    <n v="1.87"/>
    <n v="1"/>
    <n v="0.78600000000000003"/>
    <n v="662"/>
    <n v="101"/>
    <n v="227"/>
    <n v="152"/>
    <n v="160"/>
    <n v="89.019607843137251"/>
    <n v="59.607843137254903"/>
    <n v="62.745098039215684"/>
    <n v="0.60899999999999999"/>
    <x v="0"/>
    <x v="1"/>
    <n v="5992"/>
    <n v="3.86"/>
    <n v="12.5"/>
    <n v="33"/>
    <n v="241428"/>
    <n v="91.2"/>
    <n v="30.6"/>
    <s v="Raabin_WBC"/>
    <s v="Wright"/>
    <s v="Leica_DM2000"/>
    <n v="100"/>
    <n v="224"/>
    <n v="0.1231"/>
    <n v="1"/>
    <n v="0.94610000000000005"/>
    <n v="-5.3899999999999948E-2"/>
  </r>
  <r>
    <s v="CELL_003111"/>
    <x v="2"/>
    <x v="1"/>
    <s v="Normal_RBC"/>
    <n v="7.71"/>
    <n v="0"/>
    <n v="0"/>
    <n v="1"/>
    <n v="0"/>
    <n v="0.91200000000000003"/>
    <n v="0.20799999999999999"/>
    <n v="0.51"/>
    <n v="1"/>
    <n v="0.872"/>
    <n v="168"/>
    <n v="39"/>
    <n v="232"/>
    <n v="119"/>
    <n v="123"/>
    <n v="90.980392156862749"/>
    <n v="46.666666666666664"/>
    <n v="48.235294117647058"/>
    <n v="0.58899999999999997"/>
    <x v="1"/>
    <x v="1"/>
    <n v="6013"/>
    <n v="4.71"/>
    <n v="12"/>
    <n v="40.6"/>
    <n v="276038"/>
    <n v="87.4"/>
    <n v="33.799999999999997"/>
    <s v="Raabin_WBC"/>
    <s v="Giemsa"/>
    <s v="Leica_DM2000"/>
    <n v="60"/>
    <n v="256"/>
    <n v="0.125"/>
    <n v="0.89680000000000004"/>
    <n v="0.85250000000000004"/>
    <n v="-4.4300000000000006E-2"/>
  </r>
  <r>
    <s v="CELL_004019"/>
    <x v="8"/>
    <x v="0"/>
    <s v="Leukemia"/>
    <n v="15.51"/>
    <n v="91.7"/>
    <n v="0.314"/>
    <n v="0.186"/>
    <n v="493.01075268817209"/>
    <n v="0.85299999999999998"/>
    <n v="0.30099999999999999"/>
    <n v="1.06"/>
    <n v="1.2"/>
    <n v="0.88400000000000001"/>
    <n v="711"/>
    <n v="92"/>
    <n v="188"/>
    <n v="129"/>
    <n v="192"/>
    <n v="73.725490196078439"/>
    <n v="50.588235294117645"/>
    <n v="75.294117647058826"/>
    <n v="0.70099999999999996"/>
    <x v="2"/>
    <x v="1"/>
    <n v="6965"/>
    <n v="5.91"/>
    <n v="10"/>
    <n v="50.9"/>
    <n v="273778"/>
    <n v="101.5"/>
    <n v="36.200000000000003"/>
    <s v="CytoData"/>
    <s v="Giemsa"/>
    <s v="Leica_DM2000"/>
    <n v="100"/>
    <n v="360"/>
    <n v="0.72209999999999996"/>
    <n v="0.71550000000000002"/>
    <n v="0.81379999999999997"/>
    <n v="9.8299999999999943E-2"/>
  </r>
  <r>
    <s v="CELL_002152"/>
    <x v="4"/>
    <x v="1"/>
    <s v="Normal_WBC"/>
    <n v="15.57"/>
    <n v="70.2"/>
    <n v="0.48199999999999998"/>
    <n v="0.2"/>
    <n v="351"/>
    <n v="0.49199999999999999"/>
    <n v="0.42899999999999999"/>
    <n v="2.1800000000000002"/>
    <n v="1.1000000000000001"/>
    <n v="0.77"/>
    <n v="533"/>
    <n v="112"/>
    <n v="202"/>
    <n v="165"/>
    <n v="166"/>
    <n v="79.215686274509807"/>
    <n v="64.705882352941174"/>
    <n v="65.098039215686271"/>
    <n v="0.55100000000000005"/>
    <x v="1"/>
    <x v="1"/>
    <n v="8234"/>
    <n v="5.8"/>
    <n v="11.7"/>
    <n v="49.9"/>
    <n v="258386"/>
    <n v="95"/>
    <n v="31.7"/>
    <s v="PBC_Dataset"/>
    <s v="May_Grunwald_Giemsa"/>
    <s v="Leica_DM2000"/>
    <n v="100"/>
    <n v="224"/>
    <n v="8.5199999999999998E-2"/>
    <n v="0.84460000000000002"/>
    <n v="0.98939999999999995"/>
    <n v="0.14479999999999993"/>
  </r>
  <r>
    <s v="CELL_003688"/>
    <x v="2"/>
    <x v="1"/>
    <s v="Normal_RBC"/>
    <n v="7.73"/>
    <n v="0"/>
    <n v="0"/>
    <n v="1"/>
    <n v="0"/>
    <n v="0.93300000000000005"/>
    <n v="0.16900000000000001"/>
    <n v="0.64"/>
    <n v="1"/>
    <n v="0.95399999999999996"/>
    <n v="153"/>
    <n v="54"/>
    <n v="224"/>
    <n v="127"/>
    <n v="133"/>
    <n v="87.843137254901961"/>
    <n v="49.803921568627452"/>
    <n v="52.156862745098046"/>
    <n v="0.45500000000000002"/>
    <x v="1"/>
    <x v="1"/>
    <n v="8843"/>
    <n v="5.84"/>
    <n v="10.7"/>
    <n v="44"/>
    <n v="205316"/>
    <n v="92.8"/>
    <n v="32.4"/>
    <s v="CytoData"/>
    <s v="May_Grunwald_Giemsa"/>
    <s v="Zeiss_Axio"/>
    <n v="100"/>
    <n v="224"/>
    <n v="4.5699999999999998E-2"/>
    <n v="0.88129999999999997"/>
    <n v="0.89019999999999999"/>
    <n v="8.900000000000019E-3"/>
  </r>
  <r>
    <s v="CELL_001998"/>
    <x v="4"/>
    <x v="1"/>
    <s v="Normal_WBC"/>
    <n v="14.41"/>
    <n v="78.5"/>
    <n v="0.48799999999999999"/>
    <n v="0.30399999999999999"/>
    <n v="258.2236842105263"/>
    <n v="0.57799999999999996"/>
    <n v="0.45600000000000002"/>
    <n v="2.12"/>
    <n v="1.3"/>
    <n v="0.75900000000000001"/>
    <n v="454"/>
    <n v="93"/>
    <n v="209"/>
    <n v="166"/>
    <n v="180"/>
    <n v="81.960784313725483"/>
    <n v="65.098039215686271"/>
    <n v="70.588235294117652"/>
    <n v="0.49399999999999999"/>
    <x v="1"/>
    <x v="1"/>
    <n v="4696"/>
    <n v="4.41"/>
    <n v="14.1"/>
    <n v="43.7"/>
    <n v="216343"/>
    <n v="78.2"/>
    <n v="35.700000000000003"/>
    <s v="Raabin_WBC"/>
    <s v="Giemsa"/>
    <s v="Zeiss_Axio"/>
    <n v="100"/>
    <n v="256"/>
    <n v="0"/>
    <n v="0.82010000000000005"/>
    <n v="0.84130000000000005"/>
    <n v="2.1199999999999997E-2"/>
  </r>
  <r>
    <s v="CELL_004034"/>
    <x v="8"/>
    <x v="0"/>
    <s v="Leukemia"/>
    <n v="15.45"/>
    <n v="76.099999999999994"/>
    <n v="0.45300000000000001"/>
    <n v="7.1999999999999995E-2"/>
    <n v="1056.9444444444443"/>
    <n v="0.83"/>
    <n v="0.30499999999999999"/>
    <n v="0.65"/>
    <n v="1"/>
    <n v="0.88700000000000001"/>
    <n v="705"/>
    <n v="90"/>
    <n v="184"/>
    <n v="127"/>
    <n v="168"/>
    <n v="72.156862745098039"/>
    <n v="49.803921568627452"/>
    <n v="65.882352941176464"/>
    <n v="0.66800000000000004"/>
    <x v="0"/>
    <x v="1"/>
    <n v="5163"/>
    <n v="3.9"/>
    <n v="14.8"/>
    <n v="40.9"/>
    <n v="140291"/>
    <n v="101.6"/>
    <n v="33.4"/>
    <s v="PBC_Dataset"/>
    <s v="May_Grunwald_Giemsa"/>
    <s v="Leica_DM2000"/>
    <n v="100"/>
    <n v="224"/>
    <n v="0.96379999999999999"/>
    <n v="0.76149999999999995"/>
    <n v="0.95079999999999998"/>
    <n v="0.18930000000000002"/>
  </r>
  <r>
    <s v="CELL_005765"/>
    <x v="6"/>
    <x v="0"/>
    <s v="Artefact"/>
    <n v="7.77"/>
    <n v="75.900000000000006"/>
    <n v="0.755"/>
    <n v="6.3E-2"/>
    <n v="1204.7619047619048"/>
    <n v="0.29199999999999998"/>
    <n v="0.501"/>
    <n v="1.22"/>
    <n v="1"/>
    <n v="0.57299999999999995"/>
    <n v="348"/>
    <n v="79"/>
    <n v="188"/>
    <n v="109"/>
    <n v="197"/>
    <n v="73.725490196078439"/>
    <n v="42.745098039215684"/>
    <n v="77.254901960784323"/>
    <n v="0.87"/>
    <x v="1"/>
    <x v="0"/>
    <n v="7066"/>
    <n v="4.17"/>
    <n v="14"/>
    <n v="41.8"/>
    <n v="387547"/>
    <n v="78.3"/>
    <n v="33.6"/>
    <s v="PBC_Dataset"/>
    <s v="May_Grunwald_Giemsa"/>
    <s v="Olympus_BX51"/>
    <n v="100"/>
    <n v="224"/>
    <n v="0.69030000000000002"/>
    <n v="0.83430000000000004"/>
    <n v="0.90839999999999999"/>
    <n v="7.4099999999999944E-2"/>
  </r>
  <r>
    <s v="CELL_003055"/>
    <x v="2"/>
    <x v="1"/>
    <s v="Normal_RBC"/>
    <n v="7.79"/>
    <n v="0"/>
    <n v="0"/>
    <n v="1"/>
    <n v="0"/>
    <n v="0.872"/>
    <n v="0.14000000000000001"/>
    <n v="0.94"/>
    <n v="1"/>
    <n v="0.97099999999999997"/>
    <n v="141"/>
    <n v="45"/>
    <n v="228"/>
    <n v="124"/>
    <n v="122"/>
    <n v="89.411764705882362"/>
    <n v="48.627450980392155"/>
    <n v="47.843137254901961"/>
    <n v="0.54700000000000004"/>
    <x v="2"/>
    <x v="0"/>
    <n v="7867"/>
    <n v="3.25"/>
    <n v="12.5"/>
    <n v="49.9"/>
    <n v="236935"/>
    <n v="77.2"/>
    <n v="32.1"/>
    <s v="Raabin_WBC"/>
    <s v="Wright"/>
    <s v="Leica_DM2000"/>
    <n v="100"/>
    <n v="512"/>
    <n v="0.1173"/>
    <n v="1"/>
    <n v="0.96209999999999996"/>
    <n v="-3.7900000000000045E-2"/>
  </r>
  <r>
    <s v="CELL_001249"/>
    <x v="5"/>
    <x v="1"/>
    <s v="Normal_WBC"/>
    <n v="8.2100000000000009"/>
    <n v="84.4"/>
    <n v="0.82399999999999995"/>
    <n v="0.111"/>
    <n v="760.36036036036035"/>
    <n v="0.91"/>
    <n v="0.217"/>
    <n v="0.97"/>
    <n v="1"/>
    <n v="0.85699999999999998"/>
    <n v="286"/>
    <n v="49"/>
    <n v="195"/>
    <n v="150"/>
    <n v="204"/>
    <n v="76.470588235294116"/>
    <n v="58.82352941176471"/>
    <n v="80"/>
    <n v="0.72199999999999998"/>
    <x v="0"/>
    <x v="1"/>
    <n v="8764"/>
    <n v="4.58"/>
    <n v="13"/>
    <n v="45.5"/>
    <n v="231346"/>
    <n v="90"/>
    <n v="33"/>
    <s v="Raabin_WBC"/>
    <s v="Giemsa"/>
    <s v="Olympus_BX51"/>
    <n v="100"/>
    <n v="512"/>
    <n v="0.1114"/>
    <n v="0.80159999999999998"/>
    <n v="0.93140000000000001"/>
    <n v="0.12980000000000003"/>
  </r>
  <r>
    <s v="CELL_002193"/>
    <x v="4"/>
    <x v="1"/>
    <s v="Normal_WBC"/>
    <n v="18.64"/>
    <n v="61.3"/>
    <n v="0.432"/>
    <n v="0.35799999999999998"/>
    <n v="171.22905027932961"/>
    <n v="0.72099999999999997"/>
    <n v="0.6"/>
    <n v="2.42"/>
    <n v="1.4"/>
    <n v="0.626"/>
    <n v="577"/>
    <n v="98"/>
    <n v="214"/>
    <n v="152"/>
    <n v="165"/>
    <n v="83.921568627450981"/>
    <n v="59.607843137254903"/>
    <n v="64.705882352941174"/>
    <n v="0.504"/>
    <x v="1"/>
    <x v="1"/>
    <n v="8163"/>
    <n v="6.16"/>
    <n v="12.4"/>
    <n v="42.3"/>
    <n v="385016"/>
    <n v="67.2"/>
    <n v="32.299999999999997"/>
    <s v="Raabin_WBC"/>
    <s v="Giemsa"/>
    <s v="Olympus_BX51"/>
    <n v="100"/>
    <n v="512"/>
    <n v="6.0499999999999998E-2"/>
    <n v="0.83350000000000002"/>
    <n v="0.89810000000000001"/>
    <n v="6.4599999999999991E-2"/>
  </r>
  <r>
    <s v="CELL_002713"/>
    <x v="9"/>
    <x v="1"/>
    <s v="Normal_WBC"/>
    <n v="13.27"/>
    <n v="54.8"/>
    <n v="0.76600000000000001"/>
    <n v="0.51900000000000002"/>
    <n v="105.58766859344892"/>
    <n v="0.76400000000000001"/>
    <n v="0.32800000000000001"/>
    <n v="5.08"/>
    <n v="1.9"/>
    <n v="0.72499999999999998"/>
    <n v="440"/>
    <n v="78"/>
    <n v="180"/>
    <n v="133"/>
    <n v="203"/>
    <n v="70.588235294117652"/>
    <n v="52.156862745098046"/>
    <n v="79.607843137254903"/>
    <n v="0.74299999999999999"/>
    <x v="2"/>
    <x v="1"/>
    <n v="4955"/>
    <n v="4.8600000000000003"/>
    <n v="13.2"/>
    <n v="41"/>
    <n v="150832"/>
    <n v="97.2"/>
    <n v="31.8"/>
    <s v="CytoData"/>
    <s v="Giemsa"/>
    <s v="Zeiss_Axio"/>
    <n v="100"/>
    <n v="256"/>
    <n v="9.2799999999999994E-2"/>
    <n v="0.96650000000000003"/>
    <n v="0.9153"/>
    <n v="-5.1200000000000023E-2"/>
  </r>
  <r>
    <s v="CELL_000993"/>
    <x v="1"/>
    <x v="1"/>
    <s v="Normal_WBC"/>
    <n v="10.98"/>
    <n v="56.2"/>
    <n v="0.70299999999999996"/>
    <n v="0.54100000000000004"/>
    <n v="103.88170055452865"/>
    <n v="0.79500000000000004"/>
    <n v="0.442"/>
    <n v="2.84"/>
    <n v="4.4000000000000004"/>
    <n v="0.74199999999999999"/>
    <n v="465"/>
    <n v="75"/>
    <n v="198"/>
    <n v="156"/>
    <n v="167"/>
    <n v="77.64705882352942"/>
    <n v="61.176470588235297"/>
    <n v="65.490196078431367"/>
    <n v="0.57399999999999995"/>
    <x v="0"/>
    <x v="0"/>
    <n v="3022"/>
    <n v="4.91"/>
    <n v="9.6"/>
    <n v="54.3"/>
    <n v="315345"/>
    <n v="83.5"/>
    <n v="34.799999999999997"/>
    <s v="PBC_Dataset"/>
    <s v="Giemsa"/>
    <s v="Zeiss_Axio"/>
    <n v="100"/>
    <n v="360"/>
    <n v="8.1600000000000006E-2"/>
    <n v="0.86680000000000001"/>
    <n v="0.87519999999999998"/>
    <n v="8.3999999999999631E-3"/>
  </r>
  <r>
    <s v="CELL_002191"/>
    <x v="4"/>
    <x v="1"/>
    <s v="Normal_WBC"/>
    <n v="20.329999999999998"/>
    <n v="63.4"/>
    <n v="0.40799999999999997"/>
    <n v="0.38200000000000001"/>
    <n v="165.96858638743456"/>
    <n v="0.61"/>
    <n v="0.38700000000000001"/>
    <n v="1.9"/>
    <n v="1.8"/>
    <n v="0.78100000000000003"/>
    <n v="606"/>
    <n v="75"/>
    <n v="196"/>
    <n v="182"/>
    <n v="176"/>
    <n v="76.862745098039227"/>
    <n v="71.372549019607845"/>
    <n v="69.019607843137251"/>
    <n v="0.73399999999999999"/>
    <x v="2"/>
    <x v="0"/>
    <n v="8120"/>
    <n v="4.21"/>
    <n v="11.7"/>
    <n v="42.2"/>
    <n v="88665"/>
    <n v="82.4"/>
    <n v="33.799999999999997"/>
    <s v="Raabin_WBC"/>
    <s v="Giemsa"/>
    <s v="Zeiss_Axio"/>
    <n v="40"/>
    <n v="224"/>
    <n v="0.1037"/>
    <n v="0.90129999999999999"/>
    <n v="0.84750000000000003"/>
    <n v="-5.3799999999999959E-2"/>
  </r>
  <r>
    <s v="CELL_004671"/>
    <x v="12"/>
    <x v="0"/>
    <s v="Anemia"/>
    <n v="5.34"/>
    <n v="0"/>
    <n v="0"/>
    <n v="1"/>
    <n v="0"/>
    <n v="0.38800000000000001"/>
    <n v="0.7"/>
    <n v="0.5"/>
    <n v="1"/>
    <n v="0.74099999999999999"/>
    <n v="79"/>
    <n v="37"/>
    <n v="219"/>
    <n v="127"/>
    <n v="144"/>
    <n v="85.882352941176464"/>
    <n v="49.803921568627452"/>
    <n v="56.470588235294116"/>
    <n v="0.53900000000000003"/>
    <x v="1"/>
    <x v="0"/>
    <n v="9434"/>
    <n v="3.83"/>
    <n v="10.3"/>
    <n v="46.1"/>
    <n v="375800"/>
    <n v="92.2"/>
    <n v="33.9"/>
    <s v="CytoData"/>
    <s v="Giemsa"/>
    <s v="Olympus_BX51"/>
    <n v="100"/>
    <n v="224"/>
    <n v="0.8629"/>
    <n v="0.73419999999999996"/>
    <n v="0.623"/>
    <n v="-0.11119999999999997"/>
  </r>
  <r>
    <s v="CELL_003763"/>
    <x v="7"/>
    <x v="1"/>
    <s v="Normal_Platelet"/>
    <n v="1.83"/>
    <n v="0"/>
    <n v="0"/>
    <n v="1"/>
    <n v="0"/>
    <n v="0.70699999999999996"/>
    <n v="0.56399999999999995"/>
    <n v="2.36"/>
    <n v="1"/>
    <n v="0.79700000000000004"/>
    <n v="12"/>
    <n v="13"/>
    <n v="213"/>
    <n v="157"/>
    <n v="185"/>
    <n v="83.529411764705884"/>
    <n v="61.568627450980394"/>
    <n v="72.549019607843135"/>
    <n v="0.45600000000000002"/>
    <x v="0"/>
    <x v="1"/>
    <n v="3362"/>
    <n v="4.75"/>
    <n v="11.2"/>
    <n v="39.700000000000003"/>
    <n v="212904"/>
    <n v="67.2"/>
    <n v="33"/>
    <s v="CytoData"/>
    <s v="Giemsa"/>
    <s v="Leica_DM2000"/>
    <n v="100"/>
    <n v="512"/>
    <n v="5.74E-2"/>
    <n v="0.88480000000000003"/>
    <n v="0.87539999999999996"/>
    <n v="-9.400000000000075E-3"/>
  </r>
  <r>
    <s v="CELL_003598"/>
    <x v="2"/>
    <x v="1"/>
    <s v="Normal_RBC"/>
    <n v="8"/>
    <n v="0"/>
    <n v="0"/>
    <n v="1"/>
    <n v="0"/>
    <n v="0.91400000000000003"/>
    <n v="0.13"/>
    <n v="0.42"/>
    <n v="1"/>
    <n v="0.96899999999999997"/>
    <n v="187"/>
    <n v="43"/>
    <n v="208"/>
    <n v="132"/>
    <n v="114"/>
    <n v="81.568627450980387"/>
    <n v="51.764705882352949"/>
    <n v="44.705882352941181"/>
    <n v="0.50700000000000001"/>
    <x v="1"/>
    <x v="1"/>
    <n v="5423"/>
    <n v="4.8099999999999996"/>
    <n v="15.3"/>
    <n v="57.8"/>
    <n v="241252"/>
    <n v="82.7"/>
    <n v="32.6"/>
    <s v="Raabin_WBC"/>
    <s v="Giemsa"/>
    <s v="Olympus_BX51"/>
    <n v="40"/>
    <n v="360"/>
    <n v="0.1076"/>
    <n v="0.96619999999999995"/>
    <n v="0.98740000000000006"/>
    <n v="2.1200000000000108E-2"/>
  </r>
  <r>
    <s v="CELL_004712"/>
    <x v="12"/>
    <x v="0"/>
    <s v="Anemia"/>
    <n v="5.16"/>
    <n v="0"/>
    <n v="0"/>
    <n v="1"/>
    <n v="0"/>
    <n v="0.38400000000000001"/>
    <n v="0.76600000000000001"/>
    <n v="0.42"/>
    <n v="1"/>
    <n v="0.78200000000000003"/>
    <n v="74"/>
    <n v="42"/>
    <n v="220"/>
    <n v="123"/>
    <n v="113"/>
    <n v="86.274509803921575"/>
    <n v="48.235294117647058"/>
    <n v="44.313725490196077"/>
    <n v="0.47399999999999998"/>
    <x v="2"/>
    <x v="0"/>
    <n v="9588"/>
    <n v="4.1399999999999997"/>
    <n v="12.5"/>
    <n v="34.5"/>
    <n v="283776"/>
    <n v="91"/>
    <n v="34.1"/>
    <s v="CytoData"/>
    <s v="Wright"/>
    <s v="Olympus_BX51"/>
    <n v="100"/>
    <n v="224"/>
    <n v="0.98360000000000003"/>
    <n v="0.72030000000000005"/>
    <n v="0.84260000000000002"/>
    <n v="0.12229999999999996"/>
  </r>
  <r>
    <s v="CELL_001319"/>
    <x v="5"/>
    <x v="1"/>
    <s v="Normal_WBC"/>
    <n v="8.49"/>
    <n v="81.3"/>
    <n v="0.85599999999999998"/>
    <n v="0.27500000000000002"/>
    <n v="295.63636363636363"/>
    <n v="0.94099999999999995"/>
    <n v="0.14199999999999999"/>
    <n v="1.45"/>
    <n v="1.2"/>
    <n v="0.88700000000000001"/>
    <n v="244"/>
    <n v="57"/>
    <n v="202"/>
    <n v="150"/>
    <n v="180"/>
    <n v="79.215686274509807"/>
    <n v="58.82352941176471"/>
    <n v="70.588235294117652"/>
    <n v="0.80800000000000005"/>
    <x v="1"/>
    <x v="0"/>
    <n v="4850"/>
    <n v="6.48"/>
    <n v="15.4"/>
    <n v="38.9"/>
    <n v="385359"/>
    <n v="79.3"/>
    <n v="32.4"/>
    <s v="PBC_Dataset"/>
    <s v="Giemsa"/>
    <s v="Olympus_BX51"/>
    <n v="40"/>
    <n v="224"/>
    <n v="4.6600000000000003E-2"/>
    <n v="0.86509999999999998"/>
    <n v="0.96760000000000002"/>
    <n v="0.10250000000000004"/>
  </r>
  <r>
    <s v="CELL_001864"/>
    <x v="5"/>
    <x v="1"/>
    <s v="Normal_WBC"/>
    <n v="9.61"/>
    <n v="73.400000000000006"/>
    <n v="0.81399999999999995"/>
    <n v="0.156"/>
    <n v="470.51282051282055"/>
    <n v="0.876"/>
    <n v="0.28699999999999998"/>
    <n v="0.97"/>
    <n v="1"/>
    <n v="0.91"/>
    <n v="254"/>
    <n v="51"/>
    <n v="222"/>
    <n v="132"/>
    <n v="202"/>
    <n v="87.058823529411768"/>
    <n v="51.764705882352949"/>
    <n v="79.215686274509807"/>
    <n v="0.71199999999999997"/>
    <x v="1"/>
    <x v="0"/>
    <n v="4935"/>
    <n v="3.57"/>
    <n v="10.9"/>
    <n v="36"/>
    <n v="499950"/>
    <n v="79"/>
    <n v="33.4"/>
    <s v="Raabin_WBC"/>
    <s v="May_Grunwald_Giemsa"/>
    <s v="Zeiss_Axio"/>
    <n v="100"/>
    <n v="512"/>
    <n v="4.2599999999999999E-2"/>
    <n v="0.99429999999999996"/>
    <n v="0.89529999999999998"/>
    <n v="-9.8999999999999977E-2"/>
  </r>
  <r>
    <s v="CELL_002344"/>
    <x v="4"/>
    <x v="1"/>
    <s v="Normal_WBC"/>
    <n v="19.7"/>
    <n v="65.900000000000006"/>
    <n v="0.51200000000000001"/>
    <n v="0.33200000000000002"/>
    <n v="198.49397590361446"/>
    <n v="0.81899999999999995"/>
    <n v="0.58599999999999997"/>
    <n v="1.58"/>
    <n v="1.2"/>
    <n v="0.71699999999999997"/>
    <n v="608"/>
    <n v="101"/>
    <n v="187"/>
    <n v="167"/>
    <n v="168"/>
    <n v="73.333333333333329"/>
    <n v="65.490196078431367"/>
    <n v="65.882352941176464"/>
    <n v="0.67900000000000005"/>
    <x v="1"/>
    <x v="0"/>
    <n v="9416"/>
    <n v="6.26"/>
    <n v="10.5"/>
    <n v="42.4"/>
    <n v="218827"/>
    <n v="93.5"/>
    <n v="33.6"/>
    <s v="Raabin_WBC"/>
    <s v="May_Grunwald_Giemsa"/>
    <s v="Olympus_BX51"/>
    <n v="40"/>
    <n v="256"/>
    <n v="4.4699999999999997E-2"/>
    <n v="0.8921"/>
    <n v="0.94430000000000003"/>
    <n v="5.2200000000000024E-2"/>
  </r>
  <r>
    <s v="CELL_002450"/>
    <x v="10"/>
    <x v="1"/>
    <s v="Normal_WBC"/>
    <n v="12.54"/>
    <n v="50"/>
    <n v="0.55800000000000005"/>
    <n v="0.45800000000000002"/>
    <n v="109.17030567685589"/>
    <n v="0.876"/>
    <n v="0.40400000000000003"/>
    <n v="5"/>
    <n v="1.7"/>
    <n v="0.85699999999999998"/>
    <n v="429"/>
    <n v="98"/>
    <n v="215"/>
    <n v="128"/>
    <n v="152"/>
    <n v="84.313725490196077"/>
    <n v="50.196078431372548"/>
    <n v="59.607843137254903"/>
    <n v="0.59499999999999997"/>
    <x v="2"/>
    <x v="1"/>
    <n v="4068"/>
    <n v="5.12"/>
    <n v="15.4"/>
    <n v="38.799999999999997"/>
    <n v="349896"/>
    <n v="84.1"/>
    <n v="34.1"/>
    <s v="CytoData"/>
    <s v="Giemsa"/>
    <s v="Olympus_BX51"/>
    <n v="60"/>
    <n v="512"/>
    <n v="9.1399999999999995E-2"/>
    <n v="0.99170000000000003"/>
    <n v="0.82920000000000005"/>
    <n v="-0.16249999999999998"/>
  </r>
  <r>
    <s v="CELL_002137"/>
    <x v="4"/>
    <x v="1"/>
    <s v="Normal_WBC"/>
    <n v="18.53"/>
    <n v="65.599999999999994"/>
    <n v="0.42"/>
    <n v="0.36799999999999999"/>
    <n v="178.26086956521738"/>
    <n v="0.57799999999999996"/>
    <n v="0.45600000000000002"/>
    <n v="1.83"/>
    <n v="1"/>
    <n v="0.753"/>
    <n v="610"/>
    <n v="92"/>
    <n v="217"/>
    <n v="167"/>
    <n v="173"/>
    <n v="85.098039215686271"/>
    <n v="65.490196078431367"/>
    <n v="67.843137254901961"/>
    <n v="0.57199999999999995"/>
    <x v="0"/>
    <x v="1"/>
    <n v="6797"/>
    <n v="5.21"/>
    <n v="15.8"/>
    <n v="50"/>
    <n v="84825"/>
    <n v="82.5"/>
    <n v="33.6"/>
    <s v="CytoData"/>
    <s v="May_Grunwald_Giemsa"/>
    <s v="Olympus_BX51"/>
    <n v="100"/>
    <n v="360"/>
    <n v="0.1081"/>
    <n v="0.80500000000000005"/>
    <n v="0.93459999999999999"/>
    <n v="0.12959999999999994"/>
  </r>
  <r>
    <s v="CELL_001066"/>
    <x v="1"/>
    <x v="1"/>
    <s v="Normal_WBC"/>
    <n v="10.19"/>
    <n v="59"/>
    <n v="0.61399999999999999"/>
    <n v="0.39700000000000002"/>
    <n v="148.61460957178841"/>
    <n v="0.78900000000000003"/>
    <n v="0.39100000000000001"/>
    <n v="3.64"/>
    <n v="2.8"/>
    <n v="0.85"/>
    <n v="354"/>
    <n v="78"/>
    <n v="225"/>
    <n v="149"/>
    <n v="203"/>
    <n v="88.235294117647058"/>
    <n v="58.431372549019613"/>
    <n v="79.607843137254903"/>
    <n v="0.54"/>
    <x v="0"/>
    <x v="1"/>
    <n v="9748"/>
    <n v="4.3600000000000003"/>
    <n v="15.3"/>
    <n v="46.1"/>
    <n v="156130"/>
    <n v="87.9"/>
    <n v="33.799999999999997"/>
    <s v="Raabin_WBC"/>
    <s v="May_Grunwald_Giemsa"/>
    <s v="Olympus_BX51"/>
    <n v="100"/>
    <n v="256"/>
    <n v="2.9600000000000001E-2"/>
    <n v="0.92989999999999995"/>
    <n v="0.89180000000000004"/>
    <n v="-3.8099999999999912E-2"/>
  </r>
  <r>
    <s v="CELL_005831"/>
    <x v="18"/>
    <x v="0"/>
    <s v="Artefact"/>
    <n v="4.07"/>
    <n v="35.700000000000003"/>
    <n v="0.22700000000000001"/>
    <n v="0.79100000000000004"/>
    <n v="45.13274336283186"/>
    <n v="0.60199999999999998"/>
    <n v="0.49299999999999999"/>
    <n v="3.66"/>
    <n v="2.7"/>
    <n v="0.72899999999999998"/>
    <n v="221"/>
    <n v="47"/>
    <n v="222"/>
    <n v="146"/>
    <n v="176"/>
    <n v="87.058823529411768"/>
    <n v="57.254901960784309"/>
    <n v="69.019607843137251"/>
    <n v="0.52500000000000002"/>
    <x v="1"/>
    <x v="1"/>
    <n v="8115"/>
    <n v="4.79"/>
    <n v="13.1"/>
    <n v="39.799999999999997"/>
    <n v="281592"/>
    <n v="101.2"/>
    <n v="32.299999999999997"/>
    <s v="Raabin_WBC"/>
    <s v="Wright"/>
    <s v="Zeiss_Axio"/>
    <n v="60"/>
    <n v="360"/>
    <n v="0.75570000000000004"/>
    <n v="0.86460000000000004"/>
    <n v="0.7833"/>
    <n v="-8.1300000000000039E-2"/>
  </r>
  <r>
    <s v="CELL_004228"/>
    <x v="8"/>
    <x v="0"/>
    <s v="Leukemia"/>
    <n v="16.03"/>
    <n v="93.9"/>
    <n v="0.436"/>
    <n v="6.2E-2"/>
    <n v="1514.5161290322583"/>
    <n v="0.83"/>
    <n v="0.36299999999999999"/>
    <n v="0.7"/>
    <n v="1"/>
    <n v="0.92600000000000005"/>
    <n v="679"/>
    <n v="115"/>
    <n v="209"/>
    <n v="207"/>
    <n v="215"/>
    <n v="81.960784313725483"/>
    <n v="81.17647058823529"/>
    <n v="84.313725490196077"/>
    <n v="0.66"/>
    <x v="1"/>
    <x v="0"/>
    <n v="3432"/>
    <n v="6.17"/>
    <n v="10.4"/>
    <n v="44"/>
    <n v="188836"/>
    <n v="96.8"/>
    <n v="32.4"/>
    <s v="PBC_Dataset"/>
    <s v="May_Grunwald_Giemsa"/>
    <s v="Olympus_BX51"/>
    <n v="100"/>
    <n v="512"/>
    <n v="0.7248"/>
    <n v="0.66649999999999998"/>
    <n v="0.75170000000000003"/>
    <n v="8.5200000000000053E-2"/>
  </r>
  <r>
    <s v="CELL_002622"/>
    <x v="10"/>
    <x v="1"/>
    <s v="Normal_WBC"/>
    <n v="15.86"/>
    <n v="44.8"/>
    <n v="0.54100000000000004"/>
    <n v="0.54100000000000004"/>
    <n v="82.809611829944529"/>
    <n v="0.78900000000000003"/>
    <n v="0.45500000000000002"/>
    <n v="5.25"/>
    <n v="1.8"/>
    <n v="0.79900000000000004"/>
    <n v="457"/>
    <n v="68"/>
    <n v="236"/>
    <n v="153"/>
    <n v="163"/>
    <n v="92.549019607843135"/>
    <n v="60"/>
    <n v="63.921568627450974"/>
    <n v="0.69499999999999995"/>
    <x v="1"/>
    <x v="0"/>
    <n v="6899"/>
    <n v="3.76"/>
    <n v="16.3"/>
    <n v="40.6"/>
    <n v="323258"/>
    <n v="92.8"/>
    <n v="33.6"/>
    <s v="PBC_Dataset"/>
    <s v="Giemsa"/>
    <s v="Olympus_BX51"/>
    <n v="60"/>
    <n v="256"/>
    <n v="5.4600000000000003E-2"/>
    <n v="0.86419999999999997"/>
    <n v="0.92559999999999998"/>
    <n v="6.140000000000001E-2"/>
  </r>
  <r>
    <s v="CELL_000078"/>
    <x v="1"/>
    <x v="1"/>
    <s v="Normal_WBC"/>
    <n v="14.32"/>
    <n v="55.7"/>
    <n v="0.54200000000000004"/>
    <n v="0.438"/>
    <n v="127.1689497716895"/>
    <n v="0.754"/>
    <n v="0.46400000000000002"/>
    <n v="2.67"/>
    <n v="3.7"/>
    <n v="0.80100000000000005"/>
    <n v="381"/>
    <n v="92"/>
    <n v="216"/>
    <n v="169"/>
    <n v="202"/>
    <n v="84.705882352941174"/>
    <n v="66.274509803921561"/>
    <n v="79.215686274509807"/>
    <n v="0.55100000000000005"/>
    <x v="1"/>
    <x v="0"/>
    <n v="11380"/>
    <n v="4.59"/>
    <n v="10.9"/>
    <n v="37.6"/>
    <n v="322997"/>
    <n v="95.8"/>
    <n v="31.4"/>
    <s v="PBC_Dataset"/>
    <s v="Giemsa"/>
    <s v="Leica_DM2000"/>
    <n v="40"/>
    <n v="512"/>
    <n v="6.8500000000000005E-2"/>
    <n v="0.85140000000000005"/>
    <n v="0.90790000000000004"/>
    <n v="5.6499999999999995E-2"/>
  </r>
  <r>
    <s v="CELL_002899"/>
    <x v="2"/>
    <x v="1"/>
    <s v="Normal_RBC"/>
    <n v="7.32"/>
    <n v="0"/>
    <n v="0"/>
    <n v="1"/>
    <n v="0"/>
    <n v="0.92900000000000005"/>
    <n v="0.18099999999999999"/>
    <n v="0.23"/>
    <n v="1"/>
    <n v="0.93500000000000005"/>
    <n v="151"/>
    <n v="42"/>
    <n v="217"/>
    <n v="118"/>
    <n v="140"/>
    <n v="85.098039215686271"/>
    <n v="46.274509803921568"/>
    <n v="54.901960784313729"/>
    <n v="0.51"/>
    <x v="1"/>
    <x v="0"/>
    <n v="8352"/>
    <n v="4.97"/>
    <n v="11.1"/>
    <n v="49.3"/>
    <n v="240088"/>
    <n v="80.099999999999994"/>
    <n v="34.9"/>
    <s v="Raabin_WBC"/>
    <s v="May_Grunwald_Giemsa"/>
    <s v="Leica_DM2000"/>
    <n v="100"/>
    <n v="360"/>
    <n v="2.8500000000000001E-2"/>
    <n v="0.91710000000000003"/>
    <n v="0.87819999999999998"/>
    <n v="-3.8900000000000046E-2"/>
  </r>
  <r>
    <s v="CELL_004821"/>
    <x v="12"/>
    <x v="0"/>
    <s v="Anemia"/>
    <n v="3.35"/>
    <n v="0"/>
    <n v="0"/>
    <n v="1"/>
    <n v="0"/>
    <n v="0.38200000000000001"/>
    <n v="0.96899999999999997"/>
    <n v="0.76"/>
    <n v="1"/>
    <n v="0.748"/>
    <n v="77"/>
    <n v="44"/>
    <n v="233"/>
    <n v="136"/>
    <n v="120"/>
    <n v="91.372549019607845"/>
    <n v="53.333333333333336"/>
    <n v="47.058823529411761"/>
    <n v="0.499"/>
    <x v="0"/>
    <x v="0"/>
    <n v="5413"/>
    <n v="4.59"/>
    <n v="11.7"/>
    <n v="46.4"/>
    <n v="123012"/>
    <n v="87"/>
    <n v="35"/>
    <s v="PBC_Dataset"/>
    <s v="Wright"/>
    <s v="Zeiss_Axio"/>
    <n v="100"/>
    <n v="512"/>
    <n v="0.92010000000000003"/>
    <n v="0.57430000000000003"/>
    <n v="0.6784"/>
    <n v="0.10409999999999997"/>
  </r>
  <r>
    <s v="CELL_001315"/>
    <x v="5"/>
    <x v="1"/>
    <s v="Normal_WBC"/>
    <n v="9.33"/>
    <n v="74.7"/>
    <n v="0.85499999999999998"/>
    <n v="0.153"/>
    <n v="488.23529411764707"/>
    <n v="0.85199999999999998"/>
    <n v="0.22900000000000001"/>
    <n v="0.93"/>
    <n v="1"/>
    <n v="0.90800000000000003"/>
    <n v="320"/>
    <n v="64"/>
    <n v="208"/>
    <n v="160"/>
    <n v="189"/>
    <n v="81.568627450980387"/>
    <n v="62.745098039215684"/>
    <n v="74.117647058823536"/>
    <n v="0.78700000000000003"/>
    <x v="0"/>
    <x v="0"/>
    <n v="2660"/>
    <n v="6.39"/>
    <n v="17.3"/>
    <n v="55.7"/>
    <n v="181380"/>
    <n v="77.099999999999994"/>
    <n v="34.299999999999997"/>
    <s v="Raabin_WBC"/>
    <s v="Giemsa"/>
    <s v="Olympus_BX51"/>
    <n v="100"/>
    <n v="360"/>
    <n v="4.8500000000000001E-2"/>
    <n v="0.80900000000000005"/>
    <n v="0.94430000000000003"/>
    <n v="0.13529999999999998"/>
  </r>
  <r>
    <s v="CELL_005129"/>
    <x v="14"/>
    <x v="0"/>
    <s v="Anemia"/>
    <n v="8.33"/>
    <n v="0"/>
    <n v="0"/>
    <n v="1"/>
    <n v="0"/>
    <n v="0.85099999999999998"/>
    <n v="0.19900000000000001"/>
    <n v="0.74"/>
    <n v="1"/>
    <n v="0.94"/>
    <n v="184"/>
    <n v="51"/>
    <n v="215"/>
    <n v="111"/>
    <n v="120"/>
    <n v="84.313725490196077"/>
    <n v="43.529411764705884"/>
    <n v="47.058823529411761"/>
    <n v="0.38300000000000001"/>
    <x v="1"/>
    <x v="0"/>
    <n v="10499"/>
    <n v="5.48"/>
    <n v="19.2"/>
    <n v="52.3"/>
    <n v="218615"/>
    <n v="84"/>
    <n v="36.299999999999997"/>
    <s v="PBC_Dataset"/>
    <s v="Wright"/>
    <s v="Olympus_BX51"/>
    <n v="100"/>
    <n v="512"/>
    <n v="0.74350000000000005"/>
    <n v="0.79830000000000001"/>
    <n v="0.77339999999999998"/>
    <n v="-2.4900000000000033E-2"/>
  </r>
  <r>
    <s v="CELL_000873"/>
    <x v="1"/>
    <x v="1"/>
    <s v="Normal_WBC"/>
    <n v="11.09"/>
    <n v="52.8"/>
    <n v="0.46100000000000002"/>
    <n v="0.36199999999999999"/>
    <n v="145.85635359116023"/>
    <n v="0.81499999999999995"/>
    <n v="0.41099999999999998"/>
    <n v="3.58"/>
    <n v="4.3"/>
    <n v="0.85899999999999999"/>
    <n v="463"/>
    <n v="55"/>
    <n v="205"/>
    <n v="174"/>
    <n v="167"/>
    <n v="80.392156862745097"/>
    <n v="68.235294117647058"/>
    <n v="65.490196078431367"/>
    <n v="0.65600000000000003"/>
    <x v="0"/>
    <x v="1"/>
    <n v="8298"/>
    <n v="4.5599999999999996"/>
    <n v="14.1"/>
    <n v="33.1"/>
    <n v="168973"/>
    <n v="92.6"/>
    <n v="32"/>
    <s v="Raabin_WBC"/>
    <s v="Giemsa"/>
    <s v="Olympus_BX51"/>
    <n v="60"/>
    <n v="512"/>
    <n v="0.1178"/>
    <n v="0.91490000000000005"/>
    <n v="0.87080000000000002"/>
    <n v="-4.4100000000000028E-2"/>
  </r>
  <r>
    <s v="CELL_003851"/>
    <x v="7"/>
    <x v="1"/>
    <s v="Normal_Platelet"/>
    <n v="2.4500000000000002"/>
    <n v="0"/>
    <n v="0"/>
    <n v="1"/>
    <n v="0"/>
    <n v="0.61799999999999999"/>
    <n v="0.36599999999999999"/>
    <n v="2.13"/>
    <n v="1"/>
    <n v="0.81200000000000006"/>
    <n v="33"/>
    <n v="16"/>
    <n v="218"/>
    <n v="138"/>
    <n v="161"/>
    <n v="85.490196078431367"/>
    <n v="54.117647058823529"/>
    <n v="63.13725490196078"/>
    <n v="0.55200000000000005"/>
    <x v="2"/>
    <x v="1"/>
    <n v="7248"/>
    <n v="3.83"/>
    <n v="13.8"/>
    <n v="40.200000000000003"/>
    <n v="315859"/>
    <n v="100"/>
    <n v="36.4"/>
    <s v="Raabin_WBC"/>
    <s v="May_Grunwald_Giemsa"/>
    <s v="Leica_DM2000"/>
    <n v="40"/>
    <n v="256"/>
    <n v="0.122"/>
    <n v="0.8871"/>
    <n v="0.82689999999999997"/>
    <n v="-6.0200000000000031E-2"/>
  </r>
  <r>
    <s v="CELL_005627"/>
    <x v="3"/>
    <x v="0"/>
    <s v="Infection"/>
    <n v="13.67"/>
    <n v="76.900000000000006"/>
    <n v="0.64100000000000001"/>
    <n v="0.32300000000000001"/>
    <n v="238.08049535603718"/>
    <n v="0.76"/>
    <n v="0.308"/>
    <n v="1.24"/>
    <n v="1"/>
    <n v="0.86"/>
    <n v="557"/>
    <n v="72"/>
    <n v="171"/>
    <n v="156"/>
    <n v="181"/>
    <n v="67.058823529411754"/>
    <n v="61.176470588235297"/>
    <n v="70.980392156862749"/>
    <n v="0.69899999999999995"/>
    <x v="0"/>
    <x v="1"/>
    <n v="6484"/>
    <n v="3.69"/>
    <n v="13.2"/>
    <n v="37.5"/>
    <n v="324965"/>
    <n v="73.3"/>
    <n v="32.4"/>
    <s v="PBC_Dataset"/>
    <s v="Giemsa"/>
    <s v="Leica_DM2000"/>
    <n v="60"/>
    <n v="360"/>
    <n v="0.81810000000000005"/>
    <n v="0.63329999999999997"/>
    <n v="0.7218"/>
    <n v="8.8500000000000023E-2"/>
  </r>
  <r>
    <s v="CELL_002966"/>
    <x v="2"/>
    <x v="1"/>
    <s v="Normal_RBC"/>
    <n v="6.61"/>
    <n v="0"/>
    <n v="0"/>
    <n v="1"/>
    <n v="0"/>
    <n v="0.89400000000000002"/>
    <n v="0.13700000000000001"/>
    <n v="0.5"/>
    <n v="1"/>
    <n v="0.93899999999999995"/>
    <n v="194"/>
    <n v="46"/>
    <n v="246"/>
    <n v="144"/>
    <n v="134"/>
    <n v="96.470588235294116"/>
    <n v="56.470588235294116"/>
    <n v="52.549019607843142"/>
    <n v="0.52400000000000002"/>
    <x v="0"/>
    <x v="0"/>
    <n v="5616"/>
    <n v="3.16"/>
    <n v="12.9"/>
    <n v="47.9"/>
    <n v="236914"/>
    <n v="81.3"/>
    <n v="34.6"/>
    <s v="Raabin_WBC"/>
    <s v="Giemsa"/>
    <s v="Olympus_BX51"/>
    <n v="100"/>
    <n v="512"/>
    <n v="8.5199999999999998E-2"/>
    <n v="1"/>
    <n v="0.90359999999999996"/>
    <n v="-9.6400000000000041E-2"/>
  </r>
  <r>
    <s v="CELL_003392"/>
    <x v="2"/>
    <x v="1"/>
    <s v="Normal_RBC"/>
    <n v="8.14"/>
    <n v="0"/>
    <n v="0"/>
    <n v="1"/>
    <n v="0"/>
    <n v="0.98799999999999999"/>
    <n v="0.25800000000000001"/>
    <n v="0.57999999999999996"/>
    <n v="1"/>
    <n v="0.91300000000000003"/>
    <n v="193"/>
    <n v="49"/>
    <n v="227"/>
    <n v="119"/>
    <n v="133"/>
    <n v="89.019607843137251"/>
    <n v="46.666666666666664"/>
    <n v="52.156862745098046"/>
    <n v="0.49199999999999999"/>
    <x v="0"/>
    <x v="1"/>
    <n v="3286"/>
    <n v="4.5999999999999996"/>
    <n v="12.1"/>
    <n v="37.9"/>
    <n v="254909"/>
    <n v="96.1"/>
    <n v="30.7"/>
    <s v="PBC_Dataset"/>
    <s v="Wright"/>
    <s v="Olympus_BX51"/>
    <n v="100"/>
    <n v="512"/>
    <n v="8.2699999999999996E-2"/>
    <n v="0.96050000000000002"/>
    <n v="0.94330000000000003"/>
    <n v="-1.7199999999999993E-2"/>
  </r>
  <r>
    <s v="CELL_002561"/>
    <x v="10"/>
    <x v="1"/>
    <s v="Normal_WBC"/>
    <n v="12.58"/>
    <n v="51"/>
    <n v="0.64800000000000002"/>
    <n v="0.41899999999999998"/>
    <n v="121.71837708830549"/>
    <n v="0.747"/>
    <n v="0.40699999999999997"/>
    <n v="3.53"/>
    <n v="2.2999999999999998"/>
    <n v="0.871"/>
    <n v="496"/>
    <n v="77"/>
    <n v="248"/>
    <n v="136"/>
    <n v="141"/>
    <n v="97.254901960784309"/>
    <n v="53.333333333333336"/>
    <n v="55.294117647058826"/>
    <n v="0.65600000000000003"/>
    <x v="2"/>
    <x v="1"/>
    <n v="7572"/>
    <n v="4.3600000000000003"/>
    <n v="11.1"/>
    <n v="51.2"/>
    <n v="186334"/>
    <n v="101.9"/>
    <n v="33.5"/>
    <s v="CytoData"/>
    <s v="Wright"/>
    <s v="Olympus_BX51"/>
    <n v="100"/>
    <n v="224"/>
    <n v="0.1268"/>
    <n v="0.83540000000000003"/>
    <n v="0.97660000000000002"/>
    <n v="0.14119999999999999"/>
  </r>
  <r>
    <s v="CELL_005759"/>
    <x v="6"/>
    <x v="0"/>
    <s v="Artefact"/>
    <n v="10.87"/>
    <n v="85"/>
    <n v="0.82"/>
    <n v="0.126"/>
    <n v="674.60317460317458"/>
    <n v="0.56899999999999995"/>
    <n v="0.77"/>
    <n v="1.03"/>
    <n v="1.1000000000000001"/>
    <n v="0.59899999999999998"/>
    <n v="477"/>
    <n v="106"/>
    <n v="156"/>
    <n v="169"/>
    <n v="181"/>
    <n v="61.176470588235297"/>
    <n v="66.274509803921561"/>
    <n v="70.980392156862749"/>
    <n v="0.73199999999999998"/>
    <x v="1"/>
    <x v="1"/>
    <n v="2002"/>
    <n v="4.7699999999999996"/>
    <n v="18"/>
    <n v="27.1"/>
    <n v="219467"/>
    <n v="80.900000000000006"/>
    <n v="33.6"/>
    <s v="Raabin_WBC"/>
    <s v="Wright"/>
    <s v="Olympus_BX51"/>
    <n v="60"/>
    <n v="512"/>
    <n v="0.71940000000000004"/>
    <n v="0.69299999999999995"/>
    <n v="0.76190000000000002"/>
    <n v="6.8900000000000072E-2"/>
  </r>
  <r>
    <s v="CELL_002636"/>
    <x v="10"/>
    <x v="1"/>
    <s v="Normal_WBC"/>
    <n v="14.01"/>
    <n v="49.1"/>
    <n v="0.49399999999999999"/>
    <n v="0.52200000000000002"/>
    <n v="94.061302681992331"/>
    <n v="0.86599999999999999"/>
    <n v="0.40400000000000003"/>
    <n v="3.68"/>
    <n v="2.4"/>
    <n v="0.86899999999999999"/>
    <n v="400"/>
    <n v="69"/>
    <n v="235"/>
    <n v="115"/>
    <n v="186"/>
    <n v="92.156862745098039"/>
    <n v="45.098039215686278"/>
    <n v="72.941176470588232"/>
    <n v="0.61599999999999999"/>
    <x v="2"/>
    <x v="1"/>
    <n v="7103"/>
    <n v="4.42"/>
    <n v="13.6"/>
    <n v="37.200000000000003"/>
    <n v="254402"/>
    <n v="96.3"/>
    <n v="35.9"/>
    <s v="CytoData"/>
    <s v="Wright"/>
    <s v="Olympus_BX51"/>
    <n v="60"/>
    <n v="224"/>
    <n v="0.13250000000000001"/>
    <n v="0.87780000000000002"/>
    <n v="0.84109999999999996"/>
    <n v="-3.6700000000000066E-2"/>
  </r>
  <r>
    <s v="CELL_003531"/>
    <x v="2"/>
    <x v="1"/>
    <s v="Normal_RBC"/>
    <n v="7.51"/>
    <n v="0"/>
    <n v="0"/>
    <n v="1"/>
    <n v="0"/>
    <n v="0.89600000000000002"/>
    <n v="0.224"/>
    <n v="0.8"/>
    <n v="1"/>
    <n v="0.92300000000000004"/>
    <n v="200"/>
    <n v="46"/>
    <n v="240"/>
    <n v="136"/>
    <n v="124"/>
    <n v="94.117647058823522"/>
    <n v="53.333333333333336"/>
    <n v="48.627450980392155"/>
    <n v="0.54600000000000004"/>
    <x v="0"/>
    <x v="1"/>
    <n v="8246"/>
    <n v="4.62"/>
    <n v="12.5"/>
    <n v="36.6"/>
    <n v="260508"/>
    <n v="99.9"/>
    <n v="35.1"/>
    <s v="Raabin_WBC"/>
    <s v="Giemsa"/>
    <s v="Leica_DM2000"/>
    <n v="60"/>
    <n v="224"/>
    <n v="5.7599999999999998E-2"/>
    <n v="0.86660000000000004"/>
    <n v="0.87009999999999998"/>
    <n v="3.4999999999999476E-3"/>
  </r>
  <r>
    <s v="CELL_000376"/>
    <x v="1"/>
    <x v="1"/>
    <s v="Normal_WBC"/>
    <n v="11.07"/>
    <n v="58.2"/>
    <n v="0.51900000000000002"/>
    <n v="0.503"/>
    <n v="115.70576540755468"/>
    <n v="0.93200000000000005"/>
    <n v="0.35099999999999998"/>
    <n v="3.6"/>
    <n v="3.1"/>
    <n v="0.81399999999999995"/>
    <n v="421"/>
    <n v="70"/>
    <n v="246"/>
    <n v="155"/>
    <n v="193"/>
    <n v="96.470588235294116"/>
    <n v="60.784313725490193"/>
    <n v="75.686274509803923"/>
    <n v="0.51500000000000001"/>
    <x v="0"/>
    <x v="0"/>
    <n v="8079"/>
    <n v="4.22"/>
    <n v="10.9"/>
    <n v="46.3"/>
    <n v="244648"/>
    <n v="79.2"/>
    <n v="35.9"/>
    <s v="PBC_Dataset"/>
    <s v="Wright"/>
    <s v="Leica_DM2000"/>
    <n v="60"/>
    <n v="256"/>
    <n v="1.3299999999999999E-2"/>
    <n v="1"/>
    <n v="0.88219999999999998"/>
    <n v="-0.11780000000000002"/>
  </r>
  <r>
    <s v="CELL_001909"/>
    <x v="5"/>
    <x v="1"/>
    <s v="Normal_WBC"/>
    <n v="8.26"/>
    <n v="76.900000000000006"/>
    <n v="0.86599999999999999"/>
    <n v="0.254"/>
    <n v="302.75590551181102"/>
    <n v="0.85499999999999998"/>
    <n v="0.189"/>
    <n v="0.97"/>
    <n v="1"/>
    <n v="0.94599999999999995"/>
    <n v="286"/>
    <n v="52"/>
    <n v="200"/>
    <n v="150"/>
    <n v="225"/>
    <n v="78.431372549019613"/>
    <n v="58.82352941176471"/>
    <n v="88.235294117647058"/>
    <n v="0.70499999999999996"/>
    <x v="0"/>
    <x v="0"/>
    <n v="8850"/>
    <n v="5.31"/>
    <n v="11.5"/>
    <n v="33.5"/>
    <n v="370408"/>
    <n v="85.4"/>
    <n v="32.700000000000003"/>
    <s v="PBC_Dataset"/>
    <s v="Wright"/>
    <s v="Olympus_BX51"/>
    <n v="60"/>
    <n v="360"/>
    <n v="0.115"/>
    <n v="0.91820000000000002"/>
    <n v="0.91649999999999998"/>
    <n v="-1.7000000000000348E-3"/>
  </r>
  <r>
    <s v="CELL_004430"/>
    <x v="13"/>
    <x v="0"/>
    <s v="Leukemia"/>
    <n v="12.98"/>
    <n v="80.099999999999994"/>
    <n v="0.29199999999999998"/>
    <n v="0.19700000000000001"/>
    <n v="406.59898477157356"/>
    <n v="0.85599999999999998"/>
    <n v="0.25800000000000001"/>
    <n v="0.59"/>
    <n v="1"/>
    <n v="0.749"/>
    <n v="754"/>
    <n v="102"/>
    <n v="186"/>
    <n v="187"/>
    <n v="191"/>
    <n v="72.941176470588232"/>
    <n v="73.333333333333329"/>
    <n v="74.901960784313729"/>
    <n v="0.58399999999999996"/>
    <x v="0"/>
    <x v="1"/>
    <n v="2695"/>
    <n v="4.9000000000000004"/>
    <n v="13.5"/>
    <n v="41.5"/>
    <n v="301781"/>
    <n v="77.7"/>
    <n v="31.4"/>
    <s v="PBC_Dataset"/>
    <s v="Giemsa"/>
    <s v="Leica_DM2000"/>
    <n v="40"/>
    <n v="224"/>
    <n v="0.95250000000000001"/>
    <n v="0.64429999999999998"/>
    <n v="0.86880000000000002"/>
    <n v="0.22450000000000003"/>
  </r>
  <r>
    <s v="CELL_005081"/>
    <x v="17"/>
    <x v="0"/>
    <s v="Sickle_Cell_Anemia"/>
    <n v="6.38"/>
    <n v="0"/>
    <n v="0"/>
    <n v="1"/>
    <n v="0"/>
    <n v="0.26200000000000001"/>
    <n v="0.86799999999999999"/>
    <n v="0.37"/>
    <n v="1"/>
    <n v="0.78800000000000003"/>
    <n v="163"/>
    <n v="62"/>
    <n v="206"/>
    <n v="122"/>
    <n v="136"/>
    <n v="80.784313725490193"/>
    <n v="47.843137254901961"/>
    <n v="53.333333333333336"/>
    <n v="0.51"/>
    <x v="0"/>
    <x v="1"/>
    <n v="3405"/>
    <n v="3.88"/>
    <n v="13.1"/>
    <n v="42.1"/>
    <n v="233019"/>
    <n v="93.6"/>
    <n v="34.1"/>
    <s v="Raabin_WBC"/>
    <s v="Wright"/>
    <s v="Leica_DM2000"/>
    <n v="100"/>
    <n v="512"/>
    <n v="0.77380000000000004"/>
    <n v="0.7369"/>
    <n v="0.53420000000000001"/>
    <n v="-0.20269999999999999"/>
  </r>
  <r>
    <s v="CELL_005138"/>
    <x v="14"/>
    <x v="0"/>
    <s v="Anemia"/>
    <n v="8.1999999999999993"/>
    <n v="0"/>
    <n v="0"/>
    <n v="1"/>
    <n v="0"/>
    <n v="0.81699999999999995"/>
    <n v="0.17499999999999999"/>
    <n v="0.87"/>
    <n v="1"/>
    <n v="0.86399999999999999"/>
    <n v="174"/>
    <n v="44"/>
    <n v="217"/>
    <n v="119"/>
    <n v="126"/>
    <n v="85.098039215686271"/>
    <n v="46.666666666666664"/>
    <n v="49.411764705882355"/>
    <n v="0.45200000000000001"/>
    <x v="1"/>
    <x v="0"/>
    <n v="6723"/>
    <n v="5.31"/>
    <n v="9.6999999999999993"/>
    <n v="49.9"/>
    <n v="297199"/>
    <n v="84.5"/>
    <n v="33.6"/>
    <s v="Raabin_WBC"/>
    <s v="Wright"/>
    <s v="Zeiss_Axio"/>
    <n v="60"/>
    <n v="512"/>
    <n v="0.90769999999999995"/>
    <n v="0.76019999999999999"/>
    <n v="0.71089999999999998"/>
    <n v="-4.930000000000001E-2"/>
  </r>
  <r>
    <s v="CELL_004028"/>
    <x v="8"/>
    <x v="0"/>
    <s v="Leukemia"/>
    <n v="16.190000000000001"/>
    <n v="85"/>
    <n v="0.28499999999999998"/>
    <n v="0.16400000000000001"/>
    <n v="518.29268292682923"/>
    <n v="0.91700000000000004"/>
    <n v="0.254"/>
    <n v="0.93"/>
    <n v="1.1000000000000001"/>
    <n v="0.88400000000000001"/>
    <n v="735"/>
    <n v="95"/>
    <n v="152"/>
    <n v="123"/>
    <n v="207"/>
    <n v="59.607843137254903"/>
    <n v="48.235294117647058"/>
    <n v="81.17647058823529"/>
    <n v="0.81699999999999995"/>
    <x v="1"/>
    <x v="1"/>
    <n v="5021"/>
    <n v="5.23"/>
    <n v="12.3"/>
    <n v="44.9"/>
    <n v="288837"/>
    <n v="98.9"/>
    <n v="33.5"/>
    <s v="PBC_Dataset"/>
    <s v="May_Grunwald_Giemsa"/>
    <s v="Zeiss_Axio"/>
    <n v="60"/>
    <n v="256"/>
    <n v="0.66569999999999996"/>
    <n v="0.77070000000000005"/>
    <n v="0.77890000000000004"/>
    <n v="8.1999999999999851E-3"/>
  </r>
  <r>
    <s v="CELL_001605"/>
    <x v="5"/>
    <x v="1"/>
    <s v="Normal_WBC"/>
    <n v="8.02"/>
    <n v="80.099999999999994"/>
    <n v="0.83199999999999996"/>
    <n v="0.16600000000000001"/>
    <n v="482.53012048192767"/>
    <n v="0.89800000000000002"/>
    <n v="0.218"/>
    <n v="1.0900000000000001"/>
    <n v="1"/>
    <n v="0.95"/>
    <n v="242"/>
    <n v="59"/>
    <n v="189"/>
    <n v="154"/>
    <n v="202"/>
    <n v="74.117647058823536"/>
    <n v="60.392156862745097"/>
    <n v="79.215686274509807"/>
    <n v="0.70299999999999996"/>
    <x v="1"/>
    <x v="1"/>
    <n v="1000"/>
    <n v="4.67"/>
    <n v="13.5"/>
    <n v="48.3"/>
    <n v="264049"/>
    <n v="96"/>
    <n v="35.4"/>
    <s v="CytoData"/>
    <s v="Giemsa"/>
    <s v="Leica_DM2000"/>
    <n v="60"/>
    <n v="256"/>
    <n v="5.7700000000000001E-2"/>
    <n v="0.92700000000000005"/>
    <n v="0.94010000000000005"/>
    <n v="1.3100000000000001E-2"/>
  </r>
  <r>
    <s v="CELL_001119"/>
    <x v="5"/>
    <x v="1"/>
    <s v="Normal_WBC"/>
    <n v="9.18"/>
    <n v="79.8"/>
    <n v="0.84599999999999997"/>
    <n v="0.23899999999999999"/>
    <n v="333.89121338912133"/>
    <n v="0.92200000000000004"/>
    <n v="0.126"/>
    <n v="1.81"/>
    <n v="1"/>
    <n v="0.95899999999999996"/>
    <n v="179"/>
    <n v="56"/>
    <n v="182"/>
    <n v="144"/>
    <n v="195"/>
    <n v="71.372549019607845"/>
    <n v="56.470588235294116"/>
    <n v="76.470588235294116"/>
    <n v="0.7"/>
    <x v="1"/>
    <x v="0"/>
    <n v="10285"/>
    <n v="4.9400000000000004"/>
    <n v="12.2"/>
    <n v="41.5"/>
    <n v="266679"/>
    <n v="80.099999999999994"/>
    <n v="35.299999999999997"/>
    <s v="PBC_Dataset"/>
    <s v="Giemsa"/>
    <s v="Olympus_BX51"/>
    <n v="100"/>
    <n v="360"/>
    <n v="5.2499999999999998E-2"/>
    <n v="0.90800000000000003"/>
    <n v="0.89029999999999998"/>
    <n v="-1.7700000000000049E-2"/>
  </r>
  <r>
    <s v="CELL_003678"/>
    <x v="2"/>
    <x v="1"/>
    <s v="Normal_RBC"/>
    <n v="8.02"/>
    <n v="0"/>
    <n v="0"/>
    <n v="1"/>
    <n v="0"/>
    <n v="0.84299999999999997"/>
    <n v="0.14099999999999999"/>
    <n v="0.44"/>
    <n v="1"/>
    <n v="0.90800000000000003"/>
    <n v="176"/>
    <n v="50"/>
    <n v="215"/>
    <n v="129"/>
    <n v="114"/>
    <n v="84.313725490196077"/>
    <n v="50.588235294117645"/>
    <n v="44.705882352941181"/>
    <n v="0.497"/>
    <x v="0"/>
    <x v="1"/>
    <n v="10521"/>
    <n v="5.7"/>
    <n v="10"/>
    <n v="39"/>
    <n v="342028"/>
    <n v="78.2"/>
    <n v="33.700000000000003"/>
    <s v="Raabin_WBC"/>
    <s v="Giemsa"/>
    <s v="Olympus_BX51"/>
    <n v="100"/>
    <n v="256"/>
    <n v="0.10249999999999999"/>
    <n v="0.83250000000000002"/>
    <n v="0.83840000000000003"/>
    <n v="5.9000000000000163E-3"/>
  </r>
  <r>
    <s v="CELL_003491"/>
    <x v="2"/>
    <x v="1"/>
    <s v="Normal_RBC"/>
    <n v="7.68"/>
    <n v="0"/>
    <n v="0"/>
    <n v="1"/>
    <n v="0"/>
    <n v="0.86499999999999999"/>
    <n v="0.20300000000000001"/>
    <n v="0.17"/>
    <n v="1"/>
    <n v="0.91800000000000004"/>
    <n v="194"/>
    <n v="42"/>
    <n v="235"/>
    <n v="140"/>
    <n v="134"/>
    <n v="92.156862745098039"/>
    <n v="54.901960784313729"/>
    <n v="52.549019607843142"/>
    <n v="0.51500000000000001"/>
    <x v="1"/>
    <x v="0"/>
    <n v="9392"/>
    <n v="5.16"/>
    <n v="13.6"/>
    <n v="49"/>
    <n v="146199"/>
    <n v="85.6"/>
    <n v="35.299999999999997"/>
    <s v="Raabin_WBC"/>
    <s v="Wright"/>
    <s v="Leica_DM2000"/>
    <n v="100"/>
    <n v="256"/>
    <n v="5.1799999999999999E-2"/>
    <n v="0.84209999999999996"/>
    <n v="0.84140000000000004"/>
    <n v="-6.9999999999992291E-4"/>
  </r>
  <r>
    <s v="CELL_005719"/>
    <x v="6"/>
    <x v="0"/>
    <s v="Artefact"/>
    <n v="10.39"/>
    <n v="92.2"/>
    <n v="0.65700000000000003"/>
    <n v="0.12"/>
    <n v="768.33333333333337"/>
    <n v="0.65"/>
    <n v="0.64500000000000002"/>
    <n v="0.57999999999999996"/>
    <n v="1"/>
    <n v="0.57999999999999996"/>
    <n v="419"/>
    <n v="85"/>
    <n v="187"/>
    <n v="124"/>
    <n v="208"/>
    <n v="73.333333333333329"/>
    <n v="48.627450980392155"/>
    <n v="81.568627450980387"/>
    <n v="0.68100000000000005"/>
    <x v="0"/>
    <x v="1"/>
    <n v="10472"/>
    <n v="3.8"/>
    <n v="14.5"/>
    <n v="38.6"/>
    <n v="295705"/>
    <n v="95.3"/>
    <n v="31.1"/>
    <s v="PBC_Dataset"/>
    <s v="Giemsa"/>
    <s v="Zeiss_Axio"/>
    <n v="100"/>
    <n v="512"/>
    <n v="0.89680000000000004"/>
    <n v="0.63"/>
    <n v="0.74339999999999995"/>
    <n v="0.11339999999999995"/>
  </r>
  <r>
    <s v="CELL_002959"/>
    <x v="2"/>
    <x v="1"/>
    <s v="Normal_RBC"/>
    <n v="7.5"/>
    <n v="0"/>
    <n v="0"/>
    <n v="1"/>
    <n v="0"/>
    <n v="0.91300000000000003"/>
    <n v="0.24199999999999999"/>
    <n v="0.59"/>
    <n v="1"/>
    <n v="0.97099999999999997"/>
    <n v="169"/>
    <n v="50"/>
    <n v="218"/>
    <n v="113"/>
    <n v="127"/>
    <n v="85.490196078431367"/>
    <n v="44.313725490196077"/>
    <n v="49.803921568627452"/>
    <n v="0.58299999999999996"/>
    <x v="1"/>
    <x v="1"/>
    <n v="4503"/>
    <n v="4.68"/>
    <n v="14.6"/>
    <n v="42.6"/>
    <n v="141859"/>
    <n v="73.7"/>
    <n v="30.9"/>
    <s v="Raabin_WBC"/>
    <s v="Giemsa"/>
    <s v="Olympus_BX51"/>
    <n v="100"/>
    <n v="360"/>
    <n v="4.8599999999999997E-2"/>
    <n v="0.88129999999999997"/>
    <n v="0.86909999999999998"/>
    <n v="-1.2199999999999989E-2"/>
  </r>
  <r>
    <s v="CELL_001995"/>
    <x v="4"/>
    <x v="1"/>
    <s v="Normal_WBC"/>
    <n v="16.68"/>
    <n v="59.7"/>
    <n v="0.46100000000000002"/>
    <n v="0.35799999999999998"/>
    <n v="166.75977653631287"/>
    <n v="0.68700000000000006"/>
    <n v="0.496"/>
    <n v="2.84"/>
    <n v="1.4"/>
    <n v="0.78400000000000003"/>
    <n v="597"/>
    <n v="97"/>
    <n v="207"/>
    <n v="187"/>
    <n v="179"/>
    <n v="81.17647058823529"/>
    <n v="73.333333333333329"/>
    <n v="70.196078431372541"/>
    <n v="0.63800000000000001"/>
    <x v="1"/>
    <x v="1"/>
    <n v="12213"/>
    <n v="6.03"/>
    <n v="11.6"/>
    <n v="36.700000000000003"/>
    <n v="211949"/>
    <n v="82.8"/>
    <n v="33"/>
    <s v="PBC_Dataset"/>
    <s v="Giemsa"/>
    <s v="Leica_DM2000"/>
    <n v="100"/>
    <n v="360"/>
    <n v="7.5999999999999998E-2"/>
    <n v="0.93540000000000001"/>
    <n v="0.86539999999999995"/>
    <n v="-7.0000000000000062E-2"/>
  </r>
  <r>
    <s v="CELL_005826"/>
    <x v="18"/>
    <x v="0"/>
    <s v="Artefact"/>
    <n v="4.47"/>
    <n v="24.1"/>
    <n v="0.34300000000000003"/>
    <n v="0.65400000000000003"/>
    <n v="36.850152905198776"/>
    <n v="0.89100000000000001"/>
    <n v="0.49299999999999999"/>
    <n v="2.46"/>
    <n v="1"/>
    <n v="0.75"/>
    <n v="78"/>
    <n v="72"/>
    <n v="203"/>
    <n v="170"/>
    <n v="174"/>
    <n v="79.607843137254903"/>
    <n v="66.666666666666657"/>
    <n v="68.235294117647058"/>
    <n v="0.59199999999999997"/>
    <x v="1"/>
    <x v="1"/>
    <n v="6479"/>
    <n v="5.76"/>
    <n v="16.399999999999999"/>
    <n v="39.6"/>
    <n v="257635"/>
    <n v="102.7"/>
    <n v="31.3"/>
    <s v="CytoData"/>
    <s v="Giemsa"/>
    <s v="Olympus_BX51"/>
    <n v="60"/>
    <n v="224"/>
    <n v="0.86729999999999996"/>
    <n v="0.94879999999999998"/>
    <n v="0.82630000000000003"/>
    <n v="-0.12249999999999994"/>
  </r>
  <r>
    <s v="CELL_005342"/>
    <x v="0"/>
    <x v="0"/>
    <s v="Infection"/>
    <n v="13.5"/>
    <n v="60"/>
    <n v="0.57899999999999996"/>
    <n v="0.44"/>
    <n v="136.36363636363637"/>
    <n v="0.66300000000000003"/>
    <n v="0.42499999999999999"/>
    <n v="3.31"/>
    <n v="6.4"/>
    <n v="0.76800000000000002"/>
    <n v="453"/>
    <n v="75"/>
    <n v="220"/>
    <n v="161"/>
    <n v="171"/>
    <n v="86.274509803921575"/>
    <n v="63.13725490196078"/>
    <n v="67.058823529411754"/>
    <n v="0.76800000000000002"/>
    <x v="1"/>
    <x v="0"/>
    <n v="8483"/>
    <n v="3.96"/>
    <n v="15.9"/>
    <n v="37.200000000000003"/>
    <n v="349801"/>
    <n v="81"/>
    <n v="34"/>
    <s v="PBC_Dataset"/>
    <s v="May_Grunwald_Giemsa"/>
    <s v="Olympus_BX51"/>
    <n v="100"/>
    <n v="512"/>
    <n v="0.77559999999999996"/>
    <n v="0.76519999999999999"/>
    <n v="0.86839999999999995"/>
    <n v="0.10319999999999996"/>
  </r>
  <r>
    <s v="CELL_002377"/>
    <x v="10"/>
    <x v="1"/>
    <s v="Normal_WBC"/>
    <n v="12.13"/>
    <n v="44.2"/>
    <n v="0.57899999999999996"/>
    <n v="0.57999999999999996"/>
    <n v="76.206896551724142"/>
    <n v="0.88900000000000001"/>
    <n v="0.36599999999999999"/>
    <n v="3.36"/>
    <n v="1.7"/>
    <n v="0.70099999999999996"/>
    <n v="482"/>
    <n v="76"/>
    <n v="238"/>
    <n v="161"/>
    <n v="179"/>
    <n v="93.333333333333329"/>
    <n v="63.13725490196078"/>
    <n v="70.196078431372541"/>
    <n v="0.67900000000000005"/>
    <x v="0"/>
    <x v="1"/>
    <n v="8837"/>
    <n v="5.0599999999999996"/>
    <n v="16.2"/>
    <n v="38.5"/>
    <n v="115117"/>
    <n v="103.1"/>
    <n v="33.700000000000003"/>
    <s v="PBC_Dataset"/>
    <s v="May_Grunwald_Giemsa"/>
    <s v="Olympus_BX51"/>
    <n v="100"/>
    <n v="512"/>
    <n v="7.0900000000000005E-2"/>
    <n v="0.98"/>
    <n v="0.91620000000000001"/>
    <n v="-6.3799999999999968E-2"/>
  </r>
  <r>
    <s v="CELL_001343"/>
    <x v="5"/>
    <x v="1"/>
    <s v="Normal_WBC"/>
    <n v="9.01"/>
    <n v="86.5"/>
    <n v="0.78800000000000003"/>
    <n v="0.26500000000000001"/>
    <n v="326.41509433962261"/>
    <n v="0.874"/>
    <n v="0.121"/>
    <n v="1.06"/>
    <n v="1"/>
    <n v="0.89700000000000002"/>
    <n v="265"/>
    <n v="70"/>
    <n v="219"/>
    <n v="156"/>
    <n v="209"/>
    <n v="85.882352941176464"/>
    <n v="61.176470588235297"/>
    <n v="81.960784313725483"/>
    <n v="0.69599999999999995"/>
    <x v="0"/>
    <x v="1"/>
    <n v="3431"/>
    <n v="5.3"/>
    <n v="11.4"/>
    <n v="38.299999999999997"/>
    <n v="274829"/>
    <n v="86"/>
    <n v="33.5"/>
    <s v="PBC_Dataset"/>
    <s v="Wright"/>
    <s v="Olympus_BX51"/>
    <n v="100"/>
    <n v="360"/>
    <n v="9.4799999999999995E-2"/>
    <n v="0.90720000000000001"/>
    <n v="0.94220000000000004"/>
    <n v="3.5000000000000031E-2"/>
  </r>
  <r>
    <s v="CELL_000321"/>
    <x v="1"/>
    <x v="1"/>
    <s v="Normal_WBC"/>
    <n v="14.12"/>
    <n v="53.7"/>
    <n v="0.32500000000000001"/>
    <n v="0.438"/>
    <n v="122.60273972602741"/>
    <n v="0.78800000000000003"/>
    <n v="0.17100000000000001"/>
    <n v="3.87"/>
    <n v="3.1"/>
    <n v="0.83599999999999997"/>
    <n v="408"/>
    <n v="61"/>
    <n v="193"/>
    <n v="145"/>
    <n v="201"/>
    <n v="75.686274509803923"/>
    <n v="56.862745098039213"/>
    <n v="78.82352941176471"/>
    <n v="0.64"/>
    <x v="1"/>
    <x v="0"/>
    <n v="5695"/>
    <n v="4.1399999999999997"/>
    <n v="12.7"/>
    <n v="40.799999999999997"/>
    <n v="222655"/>
    <n v="86.3"/>
    <n v="34.4"/>
    <s v="Raabin_WBC"/>
    <s v="Giemsa"/>
    <s v="Leica_DM2000"/>
    <n v="100"/>
    <n v="256"/>
    <n v="5.1499999999999997E-2"/>
    <n v="0.85009999999999997"/>
    <n v="0.9254"/>
    <n v="7.5300000000000034E-2"/>
  </r>
  <r>
    <s v="CELL_001620"/>
    <x v="5"/>
    <x v="1"/>
    <s v="Normal_WBC"/>
    <n v="11.41"/>
    <n v="78.7"/>
    <n v="0.89700000000000002"/>
    <n v="0.193"/>
    <n v="407.77202072538859"/>
    <n v="0.85499999999999998"/>
    <n v="0.31900000000000001"/>
    <n v="1.34"/>
    <n v="1"/>
    <n v="0.95499999999999996"/>
    <n v="380"/>
    <n v="52"/>
    <n v="205"/>
    <n v="150"/>
    <n v="183"/>
    <n v="80.392156862745097"/>
    <n v="58.82352941176471"/>
    <n v="71.764705882352942"/>
    <n v="0.66200000000000003"/>
    <x v="1"/>
    <x v="1"/>
    <n v="10980"/>
    <n v="5.27"/>
    <n v="20"/>
    <n v="48.1"/>
    <n v="152863"/>
    <n v="75.7"/>
    <n v="32.700000000000003"/>
    <s v="PBC_Dataset"/>
    <s v="Wright"/>
    <s v="Leica_DM2000"/>
    <n v="60"/>
    <n v="256"/>
    <n v="1.8800000000000001E-2"/>
    <n v="0.92789999999999995"/>
    <n v="0.91510000000000002"/>
    <n v="-1.2799999999999923E-2"/>
  </r>
  <r>
    <s v="CELL_003714"/>
    <x v="7"/>
    <x v="1"/>
    <s v="Normal_Platelet"/>
    <n v="1.88"/>
    <n v="0"/>
    <n v="0"/>
    <n v="1"/>
    <n v="0"/>
    <n v="0.55600000000000005"/>
    <n v="0.64400000000000002"/>
    <n v="2.12"/>
    <n v="1"/>
    <n v="0.84599999999999997"/>
    <n v="16"/>
    <n v="18"/>
    <n v="211"/>
    <n v="161"/>
    <n v="177"/>
    <n v="82.745098039215677"/>
    <n v="63.13725490196078"/>
    <n v="69.411764705882348"/>
    <n v="0.57099999999999995"/>
    <x v="2"/>
    <x v="0"/>
    <n v="3653"/>
    <n v="5.29"/>
    <n v="14.9"/>
    <n v="42.8"/>
    <n v="371339"/>
    <n v="81.8"/>
    <n v="33.9"/>
    <s v="PBC_Dataset"/>
    <s v="May_Grunwald_Giemsa"/>
    <s v="Zeiss_Axio"/>
    <n v="60"/>
    <n v="512"/>
    <n v="8.1699999999999995E-2"/>
    <n v="0.93720000000000003"/>
    <n v="0.94389999999999996"/>
    <n v="6.6999999999999282E-3"/>
  </r>
  <r>
    <s v="CELL_002061"/>
    <x v="4"/>
    <x v="1"/>
    <s v="Normal_WBC"/>
    <n v="14.72"/>
    <n v="65.099999999999994"/>
    <n v="0.36"/>
    <n v="0.45300000000000001"/>
    <n v="143.70860927152316"/>
    <n v="0.71299999999999997"/>
    <n v="0.55900000000000005"/>
    <n v="2.84"/>
    <n v="1.1000000000000001"/>
    <n v="0.79100000000000004"/>
    <n v="620"/>
    <n v="107"/>
    <n v="214"/>
    <n v="154"/>
    <n v="185"/>
    <n v="83.921568627450981"/>
    <n v="60.392156862745097"/>
    <n v="72.549019607843135"/>
    <n v="0.53500000000000003"/>
    <x v="2"/>
    <x v="0"/>
    <n v="5832"/>
    <n v="5.81"/>
    <n v="11.5"/>
    <n v="38.1"/>
    <n v="75606"/>
    <n v="82.8"/>
    <n v="35.9"/>
    <s v="PBC_Dataset"/>
    <s v="Giemsa"/>
    <s v="Olympus_BX51"/>
    <n v="100"/>
    <n v="256"/>
    <n v="7.1199999999999999E-2"/>
    <n v="0.94989999999999997"/>
    <n v="0.84240000000000004"/>
    <n v="-0.10749999999999993"/>
  </r>
  <r>
    <s v="CELL_002220"/>
    <x v="4"/>
    <x v="1"/>
    <s v="Normal_WBC"/>
    <n v="15.53"/>
    <n v="56.5"/>
    <n v="0.44700000000000001"/>
    <n v="0.36799999999999999"/>
    <n v="153.53260869565219"/>
    <n v="0.58499999999999996"/>
    <n v="0.58499999999999996"/>
    <n v="2.5499999999999998"/>
    <n v="1.5"/>
    <n v="0.78"/>
    <n v="609"/>
    <n v="94"/>
    <n v="210"/>
    <n v="153"/>
    <n v="179"/>
    <n v="82.35294117647058"/>
    <n v="60"/>
    <n v="70.196078431372541"/>
    <n v="0.59"/>
    <x v="1"/>
    <x v="0"/>
    <n v="8602"/>
    <n v="3.65"/>
    <n v="14.1"/>
    <n v="41.5"/>
    <n v="276171"/>
    <n v="84.3"/>
    <n v="31.3"/>
    <s v="Raabin_WBC"/>
    <s v="May_Grunwald_Giemsa"/>
    <s v="Olympus_BX51"/>
    <n v="100"/>
    <n v="360"/>
    <n v="0.113"/>
    <n v="0.96730000000000005"/>
    <n v="0.95589999999999997"/>
    <n v="-1.1400000000000077E-2"/>
  </r>
  <r>
    <s v="CELL_001674"/>
    <x v="5"/>
    <x v="1"/>
    <s v="Normal_WBC"/>
    <n v="9.23"/>
    <n v="85.6"/>
    <n v="0.82099999999999995"/>
    <n v="0.17"/>
    <n v="503.5294117647058"/>
    <n v="0.90100000000000002"/>
    <n v="0.25600000000000001"/>
    <n v="0.9"/>
    <n v="1.1000000000000001"/>
    <n v="0.90900000000000003"/>
    <n v="210"/>
    <n v="57"/>
    <n v="193"/>
    <n v="170"/>
    <n v="179"/>
    <n v="75.686274509803923"/>
    <n v="66.666666666666657"/>
    <n v="70.196078431372541"/>
    <n v="0.69099999999999995"/>
    <x v="2"/>
    <x v="0"/>
    <n v="7643"/>
    <n v="3"/>
    <n v="12.1"/>
    <n v="35"/>
    <n v="100957"/>
    <n v="88.4"/>
    <n v="35.299999999999997"/>
    <s v="Raabin_WBC"/>
    <s v="Giemsa"/>
    <s v="Olympus_BX51"/>
    <n v="100"/>
    <n v="360"/>
    <n v="3.7499999999999999E-2"/>
    <n v="0.93689999999999996"/>
    <n v="0.84719999999999995"/>
    <n v="-8.9700000000000002E-2"/>
  </r>
  <r>
    <s v="CELL_000261"/>
    <x v="1"/>
    <x v="1"/>
    <s v="Normal_WBC"/>
    <n v="11.92"/>
    <n v="48.9"/>
    <n v="0.60199999999999998"/>
    <n v="0.45300000000000001"/>
    <n v="107.94701986754966"/>
    <n v="0.79"/>
    <n v="0.32300000000000001"/>
    <n v="4.07"/>
    <n v="5.2"/>
    <n v="0.80600000000000005"/>
    <n v="437"/>
    <n v="72"/>
    <n v="206"/>
    <n v="147"/>
    <n v="168"/>
    <n v="80.784313725490193"/>
    <n v="57.647058823529406"/>
    <n v="65.882352941176464"/>
    <n v="0.57099999999999995"/>
    <x v="1"/>
    <x v="0"/>
    <n v="8013"/>
    <n v="4.66"/>
    <n v="15.2"/>
    <n v="49.4"/>
    <n v="180592"/>
    <n v="96.5"/>
    <n v="32.9"/>
    <s v="Raabin_WBC"/>
    <s v="May_Grunwald_Giemsa"/>
    <s v="Zeiss_Axio"/>
    <n v="60"/>
    <n v="360"/>
    <n v="0.1094"/>
    <n v="0.91620000000000001"/>
    <n v="0.78890000000000005"/>
    <n v="-0.12729999999999997"/>
  </r>
  <r>
    <s v="CELL_005422"/>
    <x v="11"/>
    <x v="0"/>
    <s v="Infection"/>
    <n v="12.58"/>
    <n v="61.2"/>
    <n v="0.64400000000000002"/>
    <n v="0.38400000000000001"/>
    <n v="159.375"/>
    <n v="0.76900000000000002"/>
    <n v="0.373"/>
    <n v="4.2699999999999996"/>
    <n v="2.9"/>
    <n v="0.74"/>
    <n v="411"/>
    <n v="82"/>
    <n v="211"/>
    <n v="159"/>
    <n v="191"/>
    <n v="82.745098039215677"/>
    <n v="62.352941176470587"/>
    <n v="74.901960784313729"/>
    <n v="0.68300000000000005"/>
    <x v="2"/>
    <x v="1"/>
    <n v="2690"/>
    <n v="4.87"/>
    <n v="13.4"/>
    <n v="44.8"/>
    <n v="272135"/>
    <n v="102.7"/>
    <n v="30.7"/>
    <s v="CytoData"/>
    <s v="Giemsa"/>
    <s v="Olympus_BX51"/>
    <n v="60"/>
    <n v="224"/>
    <n v="0.99809999999999999"/>
    <n v="0.77790000000000004"/>
    <n v="0.93569999999999998"/>
    <n v="0.15779999999999994"/>
  </r>
  <r>
    <s v="CELL_002040"/>
    <x v="4"/>
    <x v="1"/>
    <s v="Normal_WBC"/>
    <n v="15.93"/>
    <n v="65.599999999999994"/>
    <n v="0.38400000000000001"/>
    <n v="0.214"/>
    <n v="306.54205607476632"/>
    <n v="0.54200000000000004"/>
    <n v="0.35499999999999998"/>
    <n v="1.52"/>
    <n v="1.2"/>
    <n v="0.745"/>
    <n v="568"/>
    <n v="95"/>
    <n v="210"/>
    <n v="166"/>
    <n v="181"/>
    <n v="82.35294117647058"/>
    <n v="65.098039215686271"/>
    <n v="70.980392156862749"/>
    <n v="0.50600000000000001"/>
    <x v="0"/>
    <x v="0"/>
    <n v="3662"/>
    <n v="5.54"/>
    <n v="14.2"/>
    <n v="42"/>
    <n v="241696"/>
    <n v="78.8"/>
    <n v="34.200000000000003"/>
    <s v="Raabin_WBC"/>
    <s v="Wright"/>
    <s v="Leica_DM2000"/>
    <n v="60"/>
    <n v="512"/>
    <n v="0.1431"/>
    <n v="0.85909999999999997"/>
    <n v="0.88929999999999998"/>
    <n v="3.0200000000000005E-2"/>
  </r>
  <r>
    <s v="CELL_004786"/>
    <x v="12"/>
    <x v="0"/>
    <s v="Anemia"/>
    <n v="4.01"/>
    <n v="0"/>
    <n v="0"/>
    <n v="1"/>
    <n v="0"/>
    <n v="0.34599999999999997"/>
    <n v="0.77900000000000003"/>
    <n v="0.42"/>
    <n v="1"/>
    <n v="0.74299999999999999"/>
    <n v="79"/>
    <n v="37"/>
    <n v="232"/>
    <n v="144"/>
    <n v="133"/>
    <n v="90.980392156862749"/>
    <n v="56.470588235294116"/>
    <n v="52.156862745098046"/>
    <n v="0.54"/>
    <x v="1"/>
    <x v="1"/>
    <n v="4302"/>
    <n v="4.5199999999999996"/>
    <n v="10.9"/>
    <n v="52.6"/>
    <n v="308375"/>
    <n v="95.1"/>
    <n v="33.299999999999997"/>
    <s v="PBC_Dataset"/>
    <s v="May_Grunwald_Giemsa"/>
    <s v="Leica_DM2000"/>
    <n v="60"/>
    <n v="224"/>
    <n v="0.7651"/>
    <n v="0.74219999999999997"/>
    <n v="0.8367"/>
    <n v="9.4500000000000028E-2"/>
  </r>
  <r>
    <s v="CELL_000902"/>
    <x v="1"/>
    <x v="1"/>
    <s v="Normal_WBC"/>
    <n v="14.65"/>
    <n v="49.7"/>
    <n v="0.62"/>
    <n v="0.40400000000000003"/>
    <n v="123.01980198019803"/>
    <n v="0.78800000000000003"/>
    <n v="0.308"/>
    <n v="2.58"/>
    <n v="3.8"/>
    <n v="0.84"/>
    <n v="477"/>
    <n v="71"/>
    <n v="243"/>
    <n v="164"/>
    <n v="193"/>
    <n v="95.294117647058812"/>
    <n v="64.313725490196077"/>
    <n v="75.686274509803923"/>
    <n v="0.55500000000000005"/>
    <x v="2"/>
    <x v="1"/>
    <n v="5464"/>
    <n v="4.6900000000000004"/>
    <n v="15.7"/>
    <n v="47.4"/>
    <n v="279960"/>
    <n v="106"/>
    <n v="34"/>
    <s v="PBC_Dataset"/>
    <s v="Giemsa"/>
    <s v="Leica_DM2000"/>
    <n v="40"/>
    <n v="256"/>
    <n v="5.5E-2"/>
    <n v="0.88180000000000003"/>
    <n v="0.91810000000000003"/>
    <n v="3.6299999999999999E-2"/>
  </r>
  <r>
    <s v="CELL_003745"/>
    <x v="7"/>
    <x v="1"/>
    <s v="Normal_Platelet"/>
    <n v="2.0699999999999998"/>
    <n v="0"/>
    <n v="0"/>
    <n v="1"/>
    <n v="0"/>
    <n v="0.85699999999999998"/>
    <n v="0.41699999999999998"/>
    <n v="2.04"/>
    <n v="1"/>
    <n v="0.69399999999999995"/>
    <n v="35"/>
    <n v="17"/>
    <n v="206"/>
    <n v="146"/>
    <n v="169"/>
    <n v="80.784313725490193"/>
    <n v="57.254901960784309"/>
    <n v="66.274509803921561"/>
    <n v="0.41899999999999998"/>
    <x v="0"/>
    <x v="0"/>
    <n v="6691"/>
    <n v="5.54"/>
    <n v="17.3"/>
    <n v="28.9"/>
    <n v="441605"/>
    <n v="86.2"/>
    <n v="32.299999999999997"/>
    <s v="CytoData"/>
    <s v="Wright"/>
    <s v="Zeiss_Axio"/>
    <n v="100"/>
    <n v="512"/>
    <n v="7.5800000000000006E-2"/>
    <n v="0.98760000000000003"/>
    <n v="0.94650000000000001"/>
    <n v="-4.1100000000000025E-2"/>
  </r>
  <r>
    <s v="CELL_002027"/>
    <x v="4"/>
    <x v="1"/>
    <s v="Normal_WBC"/>
    <n v="17.420000000000002"/>
    <n v="66.599999999999994"/>
    <n v="0.50600000000000001"/>
    <n v="0.39900000000000002"/>
    <n v="166.91729323308269"/>
    <n v="0.55800000000000005"/>
    <n v="0.54400000000000004"/>
    <n v="2.0699999999999998"/>
    <n v="1.3"/>
    <n v="0.68300000000000005"/>
    <n v="585"/>
    <n v="87"/>
    <n v="219"/>
    <n v="160"/>
    <n v="171"/>
    <n v="85.882352941176464"/>
    <n v="62.745098039215684"/>
    <n v="67.058823529411754"/>
    <n v="0.51100000000000001"/>
    <x v="1"/>
    <x v="1"/>
    <n v="9182"/>
    <n v="3.85"/>
    <n v="16.100000000000001"/>
    <n v="42.7"/>
    <n v="203020"/>
    <n v="88.9"/>
    <n v="34.1"/>
    <s v="PBC_Dataset"/>
    <s v="Wright"/>
    <s v="Zeiss_Axio"/>
    <n v="60"/>
    <n v="224"/>
    <n v="0.15040000000000001"/>
    <n v="1"/>
    <n v="0.82079999999999997"/>
    <n v="-0.17920000000000003"/>
  </r>
  <r>
    <s v="CELL_004235"/>
    <x v="8"/>
    <x v="0"/>
    <s v="Leukemia"/>
    <n v="13.96"/>
    <n v="92.6"/>
    <n v="0.45100000000000001"/>
    <n v="0.13200000000000001"/>
    <n v="701.51515151515139"/>
    <n v="0.78"/>
    <n v="0.28799999999999998"/>
    <n v="0.57999999999999996"/>
    <n v="1.2"/>
    <n v="0.86899999999999999"/>
    <n v="808"/>
    <n v="86"/>
    <n v="176"/>
    <n v="149"/>
    <n v="200"/>
    <n v="69.019607843137251"/>
    <n v="58.431372549019613"/>
    <n v="78.431372549019613"/>
    <n v="0.67800000000000005"/>
    <x v="2"/>
    <x v="0"/>
    <n v="4978"/>
    <n v="4.6399999999999997"/>
    <n v="17.5"/>
    <n v="48.1"/>
    <n v="309037"/>
    <n v="98.3"/>
    <n v="33.700000000000003"/>
    <s v="PBC_Dataset"/>
    <s v="Giemsa"/>
    <s v="Zeiss_Axio"/>
    <n v="40"/>
    <n v="360"/>
    <n v="0.73899999999999999"/>
    <n v="0.55349999999999999"/>
    <n v="0.6865"/>
    <n v="0.13300000000000001"/>
  </r>
  <r>
    <s v="CELL_001918"/>
    <x v="5"/>
    <x v="1"/>
    <s v="Normal_WBC"/>
    <n v="9.06"/>
    <n v="75.2"/>
    <n v="0.83699999999999997"/>
    <n v="0.104"/>
    <n v="723.07692307692309"/>
    <n v="0.82899999999999996"/>
    <n v="0.182"/>
    <n v="1.03"/>
    <n v="1"/>
    <n v="0.96599999999999997"/>
    <n v="305"/>
    <n v="59"/>
    <n v="195"/>
    <n v="151"/>
    <n v="181"/>
    <n v="76.470588235294116"/>
    <n v="59.215686274509807"/>
    <n v="70.980392156862749"/>
    <n v="0.59399999999999997"/>
    <x v="1"/>
    <x v="0"/>
    <n v="3811"/>
    <n v="5.32"/>
    <n v="14.7"/>
    <n v="40"/>
    <n v="142976"/>
    <n v="83.2"/>
    <n v="32.700000000000003"/>
    <s v="Raabin_WBC"/>
    <s v="Giemsa"/>
    <s v="Olympus_BX51"/>
    <n v="60"/>
    <n v="224"/>
    <n v="9.5200000000000007E-2"/>
    <n v="0.87609999999999999"/>
    <n v="0.873"/>
    <n v="-3.0999999999999917E-3"/>
  </r>
  <r>
    <s v="CELL_001829"/>
    <x v="5"/>
    <x v="1"/>
    <s v="Normal_WBC"/>
    <n v="9.8800000000000008"/>
    <n v="69.599999999999994"/>
    <n v="0.78100000000000003"/>
    <n v="0.19400000000000001"/>
    <n v="358.76288659793812"/>
    <n v="0.84199999999999997"/>
    <n v="0.153"/>
    <n v="1.4"/>
    <n v="1.1000000000000001"/>
    <n v="0.91400000000000003"/>
    <n v="258"/>
    <n v="58"/>
    <n v="204"/>
    <n v="153"/>
    <n v="200"/>
    <n v="80"/>
    <n v="60"/>
    <n v="78.431372549019613"/>
    <n v="0.69899999999999995"/>
    <x v="0"/>
    <x v="1"/>
    <n v="1000"/>
    <n v="4.71"/>
    <n v="15.2"/>
    <n v="48.5"/>
    <n v="233959"/>
    <n v="99.4"/>
    <n v="32.299999999999997"/>
    <s v="Raabin_WBC"/>
    <s v="Giemsa"/>
    <s v="Leica_DM2000"/>
    <n v="100"/>
    <n v="256"/>
    <n v="7.1199999999999999E-2"/>
    <n v="0.93940000000000001"/>
    <n v="0.91590000000000005"/>
    <n v="-2.3499999999999965E-2"/>
  </r>
  <r>
    <s v="CELL_001574"/>
    <x v="5"/>
    <x v="1"/>
    <s v="Normal_WBC"/>
    <n v="10.32"/>
    <n v="71.3"/>
    <n v="0.82499999999999996"/>
    <n v="0.14199999999999999"/>
    <n v="502.11267605633805"/>
    <n v="0.85699999999999998"/>
    <n v="0.22"/>
    <n v="0.8"/>
    <n v="1"/>
    <n v="0.85399999999999998"/>
    <n v="256"/>
    <n v="61"/>
    <n v="210"/>
    <n v="145"/>
    <n v="210"/>
    <n v="82.35294117647058"/>
    <n v="56.862745098039213"/>
    <n v="82.35294117647058"/>
    <n v="0.755"/>
    <x v="1"/>
    <x v="0"/>
    <n v="10583"/>
    <n v="4.47"/>
    <n v="13.3"/>
    <n v="42.9"/>
    <n v="37149"/>
    <n v="73.099999999999994"/>
    <n v="33.4"/>
    <s v="PBC_Dataset"/>
    <s v="Wright"/>
    <s v="Leica_DM2000"/>
    <n v="40"/>
    <n v="256"/>
    <n v="9.8699999999999996E-2"/>
    <n v="0.92"/>
    <n v="0.86950000000000005"/>
    <n v="-5.0499999999999989E-2"/>
  </r>
  <r>
    <s v="CELL_004416"/>
    <x v="13"/>
    <x v="0"/>
    <s v="Leukemia"/>
    <n v="11.38"/>
    <n v="84"/>
    <n v="0.58699999999999997"/>
    <n v="0.19700000000000001"/>
    <n v="426.39593908629439"/>
    <n v="0.877"/>
    <n v="0.22700000000000001"/>
    <n v="0.67"/>
    <n v="1"/>
    <n v="0.83699999999999997"/>
    <n v="554"/>
    <n v="85"/>
    <n v="200"/>
    <n v="177"/>
    <n v="217"/>
    <n v="78.431372549019613"/>
    <n v="69.411764705882348"/>
    <n v="85.098039215686271"/>
    <n v="0.68899999999999995"/>
    <x v="1"/>
    <x v="0"/>
    <n v="5148"/>
    <n v="4.42"/>
    <n v="17"/>
    <n v="41.1"/>
    <n v="164718"/>
    <n v="85.4"/>
    <n v="33.5"/>
    <s v="PBC_Dataset"/>
    <s v="Giemsa"/>
    <s v="Zeiss_Axio"/>
    <n v="60"/>
    <n v="256"/>
    <n v="0.75609999999999999"/>
    <n v="0.89380000000000004"/>
    <n v="0.69830000000000003"/>
    <n v="-0.19550000000000001"/>
  </r>
  <r>
    <s v="CELL_004750"/>
    <x v="12"/>
    <x v="0"/>
    <s v="Anemia"/>
    <n v="5.0999999999999996"/>
    <n v="0"/>
    <n v="0"/>
    <n v="1"/>
    <n v="0"/>
    <n v="0.251"/>
    <n v="0.74099999999999999"/>
    <n v="0.62"/>
    <n v="1"/>
    <n v="0.76500000000000001"/>
    <n v="64"/>
    <n v="31"/>
    <n v="228"/>
    <n v="132"/>
    <n v="103"/>
    <n v="89.411764705882362"/>
    <n v="51.764705882352949"/>
    <n v="40.392156862745097"/>
    <n v="0.499"/>
    <x v="1"/>
    <x v="1"/>
    <n v="9821"/>
    <n v="4.08"/>
    <n v="12"/>
    <n v="33.1"/>
    <n v="378845"/>
    <n v="87.1"/>
    <n v="34.5"/>
    <s v="CytoData"/>
    <s v="Wright"/>
    <s v="Olympus_BX51"/>
    <n v="100"/>
    <n v="360"/>
    <n v="0.73270000000000002"/>
    <n v="0.76900000000000002"/>
    <n v="0.86529999999999996"/>
    <n v="9.6299999999999941E-2"/>
  </r>
  <r>
    <s v="CELL_005158"/>
    <x v="14"/>
    <x v="0"/>
    <s v="Anemia"/>
    <n v="9.27"/>
    <n v="0"/>
    <n v="0"/>
    <n v="1"/>
    <n v="0"/>
    <n v="0.89100000000000001"/>
    <n v="0.151"/>
    <n v="0.57999999999999996"/>
    <n v="1"/>
    <n v="0.879"/>
    <n v="219"/>
    <n v="52"/>
    <n v="240"/>
    <n v="127"/>
    <n v="116"/>
    <n v="94.117647058823522"/>
    <n v="49.803921568627452"/>
    <n v="45.490196078431374"/>
    <n v="0.53500000000000003"/>
    <x v="0"/>
    <x v="1"/>
    <n v="7088"/>
    <n v="4.5999999999999996"/>
    <n v="13.8"/>
    <n v="44.3"/>
    <n v="369266"/>
    <n v="77.400000000000006"/>
    <n v="32.799999999999997"/>
    <s v="PBC_Dataset"/>
    <s v="Giemsa"/>
    <s v="Leica_DM2000"/>
    <n v="60"/>
    <n v="224"/>
    <n v="0.79649999999999999"/>
    <n v="0.67079999999999995"/>
    <n v="0.50839999999999996"/>
    <n v="-0.16239999999999999"/>
  </r>
  <r>
    <s v="CELL_004655"/>
    <x v="16"/>
    <x v="0"/>
    <s v="Anemia"/>
    <n v="8.69"/>
    <n v="0"/>
    <n v="0"/>
    <n v="1"/>
    <n v="0"/>
    <n v="0.36399999999999999"/>
    <n v="0.82199999999999995"/>
    <n v="0.57999999999999996"/>
    <n v="1"/>
    <n v="0.9"/>
    <n v="227"/>
    <n v="57"/>
    <n v="230"/>
    <n v="130"/>
    <n v="115"/>
    <n v="90.196078431372555"/>
    <n v="50.980392156862742"/>
    <n v="45.098039215686278"/>
    <n v="0.53"/>
    <x v="2"/>
    <x v="0"/>
    <n v="5655"/>
    <n v="3.75"/>
    <n v="12.2"/>
    <n v="46.3"/>
    <n v="317081"/>
    <n v="95.2"/>
    <n v="31.4"/>
    <s v="Raabin_WBC"/>
    <s v="Wright"/>
    <s v="Zeiss_Axio"/>
    <n v="60"/>
    <n v="224"/>
    <n v="0.74180000000000001"/>
    <n v="0.81169999999999998"/>
    <n v="0.71950000000000003"/>
    <n v="-9.2199999999999949E-2"/>
  </r>
  <r>
    <s v="CELL_004209"/>
    <x v="8"/>
    <x v="0"/>
    <s v="Leukemia"/>
    <n v="10.87"/>
    <n v="93.5"/>
    <n v="0.42199999999999999"/>
    <n v="0.16500000000000001"/>
    <n v="566.66666666666663"/>
    <n v="0.78600000000000003"/>
    <n v="0.33500000000000002"/>
    <n v="0.91"/>
    <n v="1"/>
    <n v="0.83599999999999997"/>
    <n v="598"/>
    <n v="109"/>
    <n v="192"/>
    <n v="174"/>
    <n v="215"/>
    <n v="75.294117647058826"/>
    <n v="68.235294117647058"/>
    <n v="84.313725490196077"/>
    <n v="0.629"/>
    <x v="0"/>
    <x v="0"/>
    <n v="5874"/>
    <n v="5.42"/>
    <n v="12.6"/>
    <n v="32.200000000000003"/>
    <n v="339396"/>
    <n v="89.6"/>
    <n v="31.4"/>
    <s v="PBC_Dataset"/>
    <s v="May_Grunwald_Giemsa"/>
    <s v="Olympus_BX51"/>
    <n v="60"/>
    <n v="256"/>
    <n v="0.9385"/>
    <n v="0.75960000000000005"/>
    <n v="0.79549999999999998"/>
    <n v="3.5899999999999932E-2"/>
  </r>
  <r>
    <s v="CELL_004628"/>
    <x v="16"/>
    <x v="0"/>
    <s v="Anemia"/>
    <n v="7.52"/>
    <n v="0"/>
    <n v="0"/>
    <n v="1"/>
    <n v="0"/>
    <n v="0.55100000000000005"/>
    <n v="0.71399999999999997"/>
    <n v="0.36"/>
    <n v="1"/>
    <n v="0.93799999999999994"/>
    <n v="155"/>
    <n v="37"/>
    <n v="223"/>
    <n v="107"/>
    <n v="130"/>
    <n v="87.450980392156865"/>
    <n v="41.96078431372549"/>
    <n v="50.980392156862742"/>
    <n v="0.48099999999999998"/>
    <x v="1"/>
    <x v="0"/>
    <n v="5228"/>
    <n v="4.28"/>
    <n v="13.5"/>
    <n v="42.2"/>
    <n v="190988"/>
    <n v="101.5"/>
    <n v="34.1"/>
    <s v="Raabin_WBC"/>
    <s v="Wright"/>
    <s v="Zeiss_Axio"/>
    <n v="100"/>
    <n v="224"/>
    <n v="0.89390000000000003"/>
    <n v="0.69650000000000001"/>
    <n v="0.88600000000000001"/>
    <n v="0.1895"/>
  </r>
  <r>
    <s v="CELL_000225"/>
    <x v="1"/>
    <x v="1"/>
    <s v="Normal_WBC"/>
    <n v="12.42"/>
    <n v="53.3"/>
    <n v="0.59"/>
    <n v="0.53900000000000003"/>
    <n v="98.886827458256022"/>
    <n v="0.82199999999999995"/>
    <n v="0.44500000000000001"/>
    <n v="3.35"/>
    <n v="2.6"/>
    <n v="0.76800000000000002"/>
    <n v="442"/>
    <n v="71"/>
    <n v="216"/>
    <n v="185"/>
    <n v="195"/>
    <n v="84.705882352941174"/>
    <n v="72.549019607843135"/>
    <n v="76.470588235294116"/>
    <n v="0.73799999999999999"/>
    <x v="2"/>
    <x v="1"/>
    <n v="7236"/>
    <n v="3.25"/>
    <n v="11.7"/>
    <n v="34.1"/>
    <n v="150544"/>
    <n v="89.7"/>
    <n v="33.9"/>
    <s v="PBC_Dataset"/>
    <s v="May_Grunwald_Giemsa"/>
    <s v="Olympus_BX51"/>
    <n v="40"/>
    <n v="360"/>
    <n v="0.1043"/>
    <n v="0.81569999999999998"/>
    <n v="0.87570000000000003"/>
    <n v="6.0000000000000053E-2"/>
  </r>
  <r>
    <s v="CELL_000724"/>
    <x v="1"/>
    <x v="1"/>
    <s v="Normal_WBC"/>
    <n v="11.32"/>
    <n v="56.2"/>
    <n v="0.45900000000000002"/>
    <n v="0.46100000000000002"/>
    <n v="121.90889370932754"/>
    <n v="0.754"/>
    <n v="0.28000000000000003"/>
    <n v="2.54"/>
    <n v="2.8"/>
    <n v="0.81"/>
    <n v="426"/>
    <n v="74"/>
    <n v="214"/>
    <n v="148"/>
    <n v="200"/>
    <n v="83.921568627450981"/>
    <n v="58.039215686274517"/>
    <n v="78.431372549019613"/>
    <n v="0.61899999999999999"/>
    <x v="2"/>
    <x v="1"/>
    <n v="8125"/>
    <n v="4.24"/>
    <n v="14.5"/>
    <n v="34.9"/>
    <n v="210591"/>
    <n v="67.900000000000006"/>
    <n v="31.5"/>
    <s v="Raabin_WBC"/>
    <s v="Wright"/>
    <s v="Olympus_BX51"/>
    <n v="100"/>
    <n v="224"/>
    <n v="7.1499999999999994E-2"/>
    <n v="0.95860000000000001"/>
    <n v="0.88019999999999998"/>
    <n v="-7.8400000000000025E-2"/>
  </r>
  <r>
    <s v="CELL_005273"/>
    <x v="0"/>
    <x v="0"/>
    <s v="Infection"/>
    <n v="13.05"/>
    <n v="58.7"/>
    <n v="0.52800000000000002"/>
    <n v="0.28199999999999997"/>
    <n v="208.15602836879435"/>
    <n v="0.77200000000000002"/>
    <n v="0.6"/>
    <n v="2.66"/>
    <n v="6.7"/>
    <n v="0.80500000000000005"/>
    <n v="570"/>
    <n v="83"/>
    <n v="222"/>
    <n v="165"/>
    <n v="173"/>
    <n v="87.058823529411768"/>
    <n v="64.705882352941174"/>
    <n v="67.843137254901961"/>
    <n v="0.66400000000000003"/>
    <x v="1"/>
    <x v="1"/>
    <n v="8289"/>
    <n v="6.01"/>
    <n v="13.1"/>
    <n v="34.700000000000003"/>
    <n v="167106"/>
    <n v="65.099999999999994"/>
    <n v="34.700000000000003"/>
    <s v="Raabin_WBC"/>
    <s v="Giemsa"/>
    <s v="Zeiss_Axio"/>
    <n v="100"/>
    <n v="360"/>
    <n v="0.7329"/>
    <n v="0.71599999999999997"/>
    <n v="0.74770000000000003"/>
    <n v="3.1700000000000061E-2"/>
  </r>
  <r>
    <s v="CELL_001142"/>
    <x v="5"/>
    <x v="1"/>
    <s v="Normal_WBC"/>
    <n v="11.63"/>
    <n v="84.2"/>
    <n v="0.876"/>
    <n v="0.19400000000000001"/>
    <n v="434.02061855670104"/>
    <n v="0.88500000000000001"/>
    <n v="0.19"/>
    <n v="1.89"/>
    <n v="1"/>
    <n v="0.88600000000000001"/>
    <n v="249"/>
    <n v="60"/>
    <n v="217"/>
    <n v="168"/>
    <n v="185"/>
    <n v="85.098039215686271"/>
    <n v="65.882352941176464"/>
    <n v="72.549019607843135"/>
    <n v="0.67300000000000004"/>
    <x v="1"/>
    <x v="1"/>
    <n v="10115"/>
    <n v="3.81"/>
    <n v="13.3"/>
    <n v="48.2"/>
    <n v="273249"/>
    <n v="93.5"/>
    <n v="32.9"/>
    <s v="Raabin_WBC"/>
    <s v="Wright"/>
    <s v="Zeiss_Axio"/>
    <n v="100"/>
    <n v="360"/>
    <n v="4.6699999999999998E-2"/>
    <n v="0.85970000000000002"/>
    <n v="1"/>
    <n v="0.14029999999999998"/>
  </r>
  <r>
    <s v="CELL_002763"/>
    <x v="9"/>
    <x v="1"/>
    <s v="Normal_WBC"/>
    <n v="8.76"/>
    <n v="65.3"/>
    <n v="0.60799999999999998"/>
    <n v="0.39600000000000002"/>
    <n v="164.8989898989899"/>
    <n v="0.73399999999999999"/>
    <n v="0.29399999999999998"/>
    <n v="5.12"/>
    <n v="1.9"/>
    <n v="0.73399999999999999"/>
    <n v="314"/>
    <n v="60"/>
    <n v="190"/>
    <n v="112"/>
    <n v="223"/>
    <n v="74.509803921568633"/>
    <n v="43.921568627450981"/>
    <n v="87.450980392156865"/>
    <n v="0.73899999999999999"/>
    <x v="1"/>
    <x v="0"/>
    <n v="4830"/>
    <n v="2.98"/>
    <n v="15.3"/>
    <n v="41"/>
    <n v="308390"/>
    <n v="82.9"/>
    <n v="35.9"/>
    <s v="CytoData"/>
    <s v="Giemsa"/>
    <s v="Leica_DM2000"/>
    <n v="100"/>
    <n v="256"/>
    <n v="0.1197"/>
    <n v="0.8306"/>
    <n v="0.89459999999999995"/>
    <n v="6.3999999999999946E-2"/>
  </r>
  <r>
    <s v="CELL_000847"/>
    <x v="1"/>
    <x v="1"/>
    <s v="Normal_WBC"/>
    <n v="12.12"/>
    <n v="67.400000000000006"/>
    <n v="0.49299999999999999"/>
    <n v="0.39800000000000002"/>
    <n v="169.34673366834173"/>
    <n v="0.872"/>
    <n v="0.46500000000000002"/>
    <n v="3.39"/>
    <n v="2.8"/>
    <n v="0.90700000000000003"/>
    <n v="416"/>
    <n v="68"/>
    <n v="227"/>
    <n v="159"/>
    <n v="167"/>
    <n v="89.019607843137251"/>
    <n v="62.352941176470587"/>
    <n v="65.490196078431367"/>
    <n v="0.65300000000000002"/>
    <x v="2"/>
    <x v="0"/>
    <n v="5046"/>
    <n v="5.23"/>
    <n v="10"/>
    <n v="47.8"/>
    <n v="434074"/>
    <n v="101.8"/>
    <n v="28.1"/>
    <s v="PBC_Dataset"/>
    <s v="Giemsa"/>
    <s v="Leica_DM2000"/>
    <n v="40"/>
    <n v="360"/>
    <n v="5.1499999999999997E-2"/>
    <n v="0.74780000000000002"/>
    <n v="0.91930000000000001"/>
    <n v="0.17149999999999999"/>
  </r>
  <r>
    <s v="CELL_004290"/>
    <x v="13"/>
    <x v="0"/>
    <s v="Leukemia"/>
    <n v="10.15"/>
    <n v="77.400000000000006"/>
    <n v="0.41899999999999998"/>
    <n v="0.23499999999999999"/>
    <n v="329.36170212765961"/>
    <n v="0.85299999999999998"/>
    <n v="0.33300000000000002"/>
    <n v="1.07"/>
    <n v="1"/>
    <n v="0.95899999999999996"/>
    <n v="601"/>
    <n v="85"/>
    <n v="201"/>
    <n v="146"/>
    <n v="196"/>
    <n v="78.82352941176471"/>
    <n v="57.254901960784309"/>
    <n v="76.862745098039227"/>
    <n v="0.63900000000000001"/>
    <x v="1"/>
    <x v="1"/>
    <n v="9458"/>
    <n v="4.99"/>
    <n v="11.7"/>
    <n v="39.799999999999997"/>
    <n v="229039"/>
    <n v="81.8"/>
    <n v="33.5"/>
    <s v="Raabin_WBC"/>
    <s v="Wright"/>
    <s v="Leica_DM2000"/>
    <n v="100"/>
    <n v="224"/>
    <n v="0.87949999999999995"/>
    <n v="0.5645"/>
    <n v="0.98029999999999995"/>
    <n v="0.41579999999999995"/>
  </r>
  <r>
    <s v="CELL_002552"/>
    <x v="10"/>
    <x v="1"/>
    <s v="Normal_WBC"/>
    <n v="12.56"/>
    <n v="50.4"/>
    <n v="0.629"/>
    <n v="0.43099999999999999"/>
    <n v="116.93735498839906"/>
    <n v="0.755"/>
    <n v="0.39400000000000002"/>
    <n v="4.3899999999999997"/>
    <n v="1.9"/>
    <n v="0.78800000000000003"/>
    <n v="487"/>
    <n v="64"/>
    <n v="255"/>
    <n v="159"/>
    <n v="131"/>
    <n v="100"/>
    <n v="62.352941176470587"/>
    <n v="51.372549019607838"/>
    <n v="0.72099999999999997"/>
    <x v="2"/>
    <x v="1"/>
    <n v="10786"/>
    <n v="4.72"/>
    <n v="11.3"/>
    <n v="38.799999999999997"/>
    <n v="278453"/>
    <n v="92.2"/>
    <n v="31.2"/>
    <s v="Raabin_WBC"/>
    <s v="Wright"/>
    <s v="Olympus_BX51"/>
    <n v="100"/>
    <n v="256"/>
    <n v="6.2399999999999997E-2"/>
    <n v="0.78090000000000004"/>
    <n v="0.8397"/>
    <n v="5.8799999999999963E-2"/>
  </r>
  <r>
    <s v="CELL_002929"/>
    <x v="2"/>
    <x v="1"/>
    <s v="Normal_RBC"/>
    <n v="6.97"/>
    <n v="0"/>
    <n v="0"/>
    <n v="1"/>
    <n v="0"/>
    <n v="0.92900000000000005"/>
    <n v="0.17199999999999999"/>
    <n v="0.48"/>
    <n v="1"/>
    <n v="0.89500000000000002"/>
    <n v="205"/>
    <n v="49"/>
    <n v="220"/>
    <n v="133"/>
    <n v="130"/>
    <n v="86.274509803921575"/>
    <n v="52.156862745098046"/>
    <n v="50.980392156862742"/>
    <n v="0.439"/>
    <x v="0"/>
    <x v="1"/>
    <n v="6725"/>
    <n v="3.94"/>
    <n v="12"/>
    <n v="38.200000000000003"/>
    <n v="348462"/>
    <n v="64.900000000000006"/>
    <n v="33.200000000000003"/>
    <s v="PBC_Dataset"/>
    <s v="Giemsa"/>
    <s v="Olympus_BX51"/>
    <n v="100"/>
    <n v="360"/>
    <n v="3.5299999999999998E-2"/>
    <n v="0.90900000000000003"/>
    <n v="0.86760000000000004"/>
    <n v="-4.1399999999999992E-2"/>
  </r>
  <r>
    <s v="CELL_000118"/>
    <x v="1"/>
    <x v="1"/>
    <s v="Normal_WBC"/>
    <n v="12.39"/>
    <n v="52.1"/>
    <n v="0.61299999999999999"/>
    <n v="0.41599999999999998"/>
    <n v="125.24038461538463"/>
    <n v="0.86499999999999999"/>
    <n v="0.37"/>
    <n v="3.54"/>
    <n v="3.9"/>
    <n v="0.78900000000000003"/>
    <n v="317"/>
    <n v="74"/>
    <n v="211"/>
    <n v="168"/>
    <n v="181"/>
    <n v="82.745098039215677"/>
    <n v="65.882352941176464"/>
    <n v="70.980392156862749"/>
    <n v="0.62"/>
    <x v="1"/>
    <x v="0"/>
    <n v="12021"/>
    <n v="3.93"/>
    <n v="12"/>
    <n v="43.6"/>
    <n v="347942"/>
    <n v="90.9"/>
    <n v="32.200000000000003"/>
    <s v="PBC_Dataset"/>
    <s v="Wright"/>
    <s v="Olympus_BX51"/>
    <n v="100"/>
    <n v="512"/>
    <n v="5.5899999999999998E-2"/>
    <n v="0.91569999999999996"/>
    <n v="0.88619999999999999"/>
    <n v="-2.9499999999999971E-2"/>
  </r>
  <r>
    <s v="CELL_000646"/>
    <x v="1"/>
    <x v="1"/>
    <s v="Normal_WBC"/>
    <n v="12.47"/>
    <n v="58.3"/>
    <n v="0.48699999999999999"/>
    <n v="0.47299999999999998"/>
    <n v="123.25581395348837"/>
    <n v="0.86099999999999999"/>
    <n v="0.30299999999999999"/>
    <n v="3.42"/>
    <n v="3"/>
    <n v="0.871"/>
    <n v="470"/>
    <n v="69"/>
    <n v="243"/>
    <n v="176"/>
    <n v="195"/>
    <n v="95.294117647058812"/>
    <n v="69.019607843137251"/>
    <n v="76.470588235294116"/>
    <n v="0.69599999999999995"/>
    <x v="1"/>
    <x v="1"/>
    <n v="9459"/>
    <n v="4.2"/>
    <n v="12.2"/>
    <n v="41.1"/>
    <n v="259569"/>
    <n v="87.5"/>
    <n v="33.299999999999997"/>
    <s v="CytoData"/>
    <s v="Wright"/>
    <s v="Olympus_BX51"/>
    <n v="40"/>
    <n v="256"/>
    <n v="5.4600000000000003E-2"/>
    <n v="0.87829999999999997"/>
    <n v="0.79659999999999997"/>
    <n v="-8.1699999999999995E-2"/>
  </r>
  <r>
    <s v="CELL_000004"/>
    <x v="1"/>
    <x v="1"/>
    <s v="Normal_WBC"/>
    <n v="10.66"/>
    <n v="51.2"/>
    <n v="0.55300000000000005"/>
    <n v="0.34599999999999997"/>
    <n v="147.97687861271677"/>
    <n v="0.78100000000000003"/>
    <n v="0.51500000000000001"/>
    <n v="3.28"/>
    <n v="3.3"/>
    <n v="0.78900000000000003"/>
    <n v="464"/>
    <n v="65"/>
    <n v="237"/>
    <n v="189"/>
    <n v="188"/>
    <n v="92.941176470588232"/>
    <n v="74.117647058823536"/>
    <n v="73.725490196078439"/>
    <n v="0.64900000000000002"/>
    <x v="1"/>
    <x v="1"/>
    <n v="9576"/>
    <n v="5.65"/>
    <n v="15.4"/>
    <n v="49.3"/>
    <n v="339831"/>
    <n v="95.3"/>
    <n v="31.8"/>
    <s v="Raabin_WBC"/>
    <s v="May_Grunwald_Giemsa"/>
    <s v="Olympus_BX51"/>
    <n v="60"/>
    <n v="360"/>
    <n v="6.8900000000000003E-2"/>
    <n v="0.91120000000000001"/>
    <n v="0.83289999999999997"/>
    <n v="-7.8300000000000036E-2"/>
  </r>
  <r>
    <s v="CELL_004171"/>
    <x v="8"/>
    <x v="0"/>
    <s v="Leukemia"/>
    <n v="15.63"/>
    <n v="81.5"/>
    <n v="0.53500000000000003"/>
    <n v="0.159"/>
    <n v="512.57861635220127"/>
    <n v="0.72699999999999998"/>
    <n v="0.25700000000000001"/>
    <n v="0.47"/>
    <n v="1.1000000000000001"/>
    <n v="0.90900000000000003"/>
    <n v="572"/>
    <n v="95"/>
    <n v="179"/>
    <n v="152"/>
    <n v="184"/>
    <n v="70.196078431372541"/>
    <n v="59.607843137254903"/>
    <n v="72.156862745098039"/>
    <n v="0.66700000000000004"/>
    <x v="2"/>
    <x v="0"/>
    <n v="7848"/>
    <n v="4.84"/>
    <n v="12.3"/>
    <n v="35.799999999999997"/>
    <n v="299994"/>
    <n v="86.9"/>
    <n v="31.9"/>
    <s v="CytoData"/>
    <s v="Wright"/>
    <s v="Olympus_BX51"/>
    <n v="100"/>
    <n v="256"/>
    <n v="0.88100000000000001"/>
    <n v="0.6542"/>
    <n v="0.84"/>
    <n v="0.18579999999999997"/>
  </r>
  <r>
    <s v="CELL_000468"/>
    <x v="1"/>
    <x v="1"/>
    <s v="Normal_WBC"/>
    <n v="14.43"/>
    <n v="57.6"/>
    <n v="0.47499999999999998"/>
    <n v="0.38"/>
    <n v="151.57894736842104"/>
    <n v="0.85499999999999998"/>
    <n v="0.29699999999999999"/>
    <n v="4.13"/>
    <n v="1.8"/>
    <n v="0.89100000000000001"/>
    <n v="444"/>
    <n v="72"/>
    <n v="207"/>
    <n v="188"/>
    <n v="195"/>
    <n v="81.17647058823529"/>
    <n v="73.725490196078439"/>
    <n v="76.470588235294116"/>
    <n v="0.58699999999999997"/>
    <x v="1"/>
    <x v="0"/>
    <n v="2702"/>
    <n v="5.65"/>
    <n v="14.9"/>
    <n v="33.799999999999997"/>
    <n v="266909"/>
    <n v="104.3"/>
    <n v="32.9"/>
    <s v="CytoData"/>
    <s v="Giemsa"/>
    <s v="Leica_DM2000"/>
    <n v="60"/>
    <n v="224"/>
    <n v="9.9199999999999997E-2"/>
    <n v="0.96730000000000005"/>
    <n v="0.86360000000000003"/>
    <n v="-0.10370000000000001"/>
  </r>
  <r>
    <s v="CELL_000006"/>
    <x v="1"/>
    <x v="1"/>
    <s v="Normal_WBC"/>
    <n v="11.14"/>
    <n v="49.4"/>
    <n v="0.54700000000000004"/>
    <n v="0.36199999999999999"/>
    <n v="136.46408839779005"/>
    <n v="0.83699999999999997"/>
    <n v="0.38400000000000001"/>
    <n v="3.41"/>
    <n v="3.2"/>
    <n v="0.80200000000000005"/>
    <n v="434"/>
    <n v="62"/>
    <n v="204"/>
    <n v="147"/>
    <n v="171"/>
    <n v="80"/>
    <n v="57.647058823529406"/>
    <n v="67.058823529411754"/>
    <n v="0.502"/>
    <x v="0"/>
    <x v="1"/>
    <n v="10348"/>
    <n v="4.1900000000000004"/>
    <n v="12.9"/>
    <n v="46.1"/>
    <n v="189718"/>
    <n v="100"/>
    <n v="32.700000000000003"/>
    <s v="PBC_Dataset"/>
    <s v="Giemsa"/>
    <s v="Zeiss_Axio"/>
    <n v="60"/>
    <n v="512"/>
    <n v="0.17100000000000001"/>
    <n v="0.99070000000000003"/>
    <n v="0.78369999999999995"/>
    <n v="-0.20700000000000007"/>
  </r>
  <r>
    <s v="CELL_000920"/>
    <x v="1"/>
    <x v="1"/>
    <s v="Normal_WBC"/>
    <n v="10.79"/>
    <n v="53.2"/>
    <n v="0.51800000000000002"/>
    <n v="0.39"/>
    <n v="136.41025641025641"/>
    <n v="0.83499999999999996"/>
    <n v="0.35299999999999998"/>
    <n v="3.09"/>
    <n v="2.7"/>
    <n v="0.92400000000000004"/>
    <n v="541"/>
    <n v="65"/>
    <n v="228"/>
    <n v="158"/>
    <n v="209"/>
    <n v="89.411764705882362"/>
    <n v="61.96078431372549"/>
    <n v="81.960784313725483"/>
    <n v="0.67400000000000004"/>
    <x v="1"/>
    <x v="1"/>
    <n v="7249"/>
    <n v="4.33"/>
    <n v="15.1"/>
    <n v="33.9"/>
    <n v="121588"/>
    <n v="92.5"/>
    <n v="33.1"/>
    <s v="PBC_Dataset"/>
    <s v="Wright"/>
    <s v="Olympus_BX51"/>
    <n v="60"/>
    <n v="224"/>
    <n v="0.13109999999999999"/>
    <n v="0.83930000000000005"/>
    <n v="0.95920000000000005"/>
    <n v="0.11990000000000001"/>
  </r>
  <r>
    <s v="CELL_002596"/>
    <x v="10"/>
    <x v="1"/>
    <s v="Normal_WBC"/>
    <n v="12.05"/>
    <n v="55.4"/>
    <n v="0.60599999999999998"/>
    <n v="0.46200000000000002"/>
    <n v="119.9134199134199"/>
    <n v="0.76800000000000002"/>
    <n v="0.38300000000000001"/>
    <n v="3.74"/>
    <n v="2.5"/>
    <n v="0.69899999999999995"/>
    <n v="578"/>
    <n v="74"/>
    <n v="241"/>
    <n v="153"/>
    <n v="140"/>
    <n v="94.509803921568619"/>
    <n v="60"/>
    <n v="54.901960784313729"/>
    <n v="0.60499999999999998"/>
    <x v="0"/>
    <x v="1"/>
    <n v="6746"/>
    <n v="4.88"/>
    <n v="13.5"/>
    <n v="44.9"/>
    <n v="204737"/>
    <n v="96.8"/>
    <n v="33.200000000000003"/>
    <s v="CytoData"/>
    <s v="Wright"/>
    <s v="Leica_DM2000"/>
    <n v="100"/>
    <n v="360"/>
    <n v="7.6899999999999996E-2"/>
    <n v="0.87729999999999997"/>
    <n v="0.95399999999999996"/>
    <n v="7.669999999999999E-2"/>
  </r>
  <r>
    <s v="CELL_004325"/>
    <x v="13"/>
    <x v="0"/>
    <s v="Leukemia"/>
    <n v="11.44"/>
    <n v="89.9"/>
    <n v="0.23599999999999999"/>
    <n v="0.17499999999999999"/>
    <n v="513.71428571428578"/>
    <n v="0.84399999999999997"/>
    <n v="0.26300000000000001"/>
    <n v="1"/>
    <n v="1"/>
    <n v="0.873"/>
    <n v="532"/>
    <n v="105"/>
    <n v="193"/>
    <n v="152"/>
    <n v="207"/>
    <n v="75.686274509803923"/>
    <n v="59.607843137254903"/>
    <n v="81.17647058823529"/>
    <n v="0.56799999999999995"/>
    <x v="0"/>
    <x v="0"/>
    <n v="1778"/>
    <n v="4"/>
    <n v="13.5"/>
    <n v="31.8"/>
    <n v="219198"/>
    <n v="99.8"/>
    <n v="32.200000000000003"/>
    <s v="Raabin_WBC"/>
    <s v="Giemsa"/>
    <s v="Leica_DM2000"/>
    <n v="100"/>
    <n v="256"/>
    <n v="0.85309999999999997"/>
    <n v="0.75590000000000002"/>
    <n v="0.70469999999999999"/>
    <n v="-5.1200000000000023E-2"/>
  </r>
  <r>
    <s v="CELL_001064"/>
    <x v="1"/>
    <x v="1"/>
    <s v="Normal_WBC"/>
    <n v="11.72"/>
    <n v="39.6"/>
    <n v="0.41"/>
    <n v="0.41699999999999998"/>
    <n v="94.964028776978424"/>
    <n v="0.74"/>
    <n v="0.38300000000000001"/>
    <n v="3.19"/>
    <n v="3.6"/>
    <n v="0.82899999999999996"/>
    <n v="436"/>
    <n v="64"/>
    <n v="199"/>
    <n v="159"/>
    <n v="184"/>
    <n v="78.039215686274517"/>
    <n v="62.352941176470587"/>
    <n v="72.156862745098039"/>
    <n v="0.57399999999999995"/>
    <x v="1"/>
    <x v="0"/>
    <n v="9703"/>
    <n v="4.71"/>
    <n v="11.8"/>
    <n v="51.9"/>
    <n v="127545"/>
    <n v="98.8"/>
    <n v="30.7"/>
    <s v="Raabin_WBC"/>
    <s v="May_Grunwald_Giemsa"/>
    <s v="Olympus_BX51"/>
    <n v="100"/>
    <n v="360"/>
    <n v="0.1154"/>
    <n v="0.94059999999999999"/>
    <n v="0.87170000000000003"/>
    <n v="-6.8899999999999961E-2"/>
  </r>
  <r>
    <s v="CELL_002591"/>
    <x v="10"/>
    <x v="1"/>
    <s v="Normal_WBC"/>
    <n v="13.45"/>
    <n v="50.5"/>
    <n v="0.63"/>
    <n v="0.57399999999999995"/>
    <n v="87.979094076655059"/>
    <n v="0.78700000000000003"/>
    <n v="0.32600000000000001"/>
    <n v="3.74"/>
    <n v="2.2999999999999998"/>
    <n v="0.79600000000000004"/>
    <n v="556"/>
    <n v="76"/>
    <n v="209"/>
    <n v="126"/>
    <n v="143"/>
    <n v="81.960784313725483"/>
    <n v="49.411764705882355"/>
    <n v="56.078431372549019"/>
    <n v="0.74199999999999999"/>
    <x v="2"/>
    <x v="1"/>
    <n v="9922"/>
    <n v="3.97"/>
    <n v="13.6"/>
    <n v="47.6"/>
    <n v="229412"/>
    <n v="84.5"/>
    <n v="30.8"/>
    <s v="PBC_Dataset"/>
    <s v="Giemsa"/>
    <s v="Olympus_BX51"/>
    <n v="100"/>
    <n v="512"/>
    <n v="6.1699999999999998E-2"/>
    <n v="0.92"/>
    <n v="1"/>
    <n v="7.999999999999996E-2"/>
  </r>
  <r>
    <s v="CELL_000243"/>
    <x v="1"/>
    <x v="1"/>
    <s v="Normal_WBC"/>
    <n v="12.35"/>
    <n v="61.8"/>
    <n v="0.54900000000000004"/>
    <n v="0.50600000000000001"/>
    <n v="122.13438735177866"/>
    <n v="0.82199999999999995"/>
    <n v="0.39"/>
    <n v="2.66"/>
    <n v="2.6"/>
    <n v="0.82499999999999996"/>
    <n v="392"/>
    <n v="79"/>
    <n v="221"/>
    <n v="157"/>
    <n v="167"/>
    <n v="86.666666666666671"/>
    <n v="61.568627450980394"/>
    <n v="65.490196078431367"/>
    <n v="0.68600000000000005"/>
    <x v="2"/>
    <x v="0"/>
    <n v="4455"/>
    <n v="3.97"/>
    <n v="12.9"/>
    <n v="39.1"/>
    <n v="196435"/>
    <n v="87.4"/>
    <n v="34.4"/>
    <s v="CytoData"/>
    <s v="May_Grunwald_Giemsa"/>
    <s v="Zeiss_Axio"/>
    <n v="40"/>
    <n v="512"/>
    <n v="9.5399999999999999E-2"/>
    <n v="0.89590000000000003"/>
    <n v="0.9708"/>
    <n v="7.4899999999999967E-2"/>
  </r>
  <r>
    <s v="CELL_005112"/>
    <x v="17"/>
    <x v="0"/>
    <s v="Sickle_Cell_Anemia"/>
    <n v="6.84"/>
    <n v="0"/>
    <n v="0"/>
    <n v="1"/>
    <n v="0"/>
    <n v="0.19500000000000001"/>
    <n v="0.96099999999999997"/>
    <n v="0.63"/>
    <n v="1"/>
    <n v="0.72099999999999997"/>
    <n v="219"/>
    <n v="53"/>
    <n v="219"/>
    <n v="120"/>
    <n v="121"/>
    <n v="85.882352941176464"/>
    <n v="47.058823529411761"/>
    <n v="47.450980392156858"/>
    <n v="0.54700000000000004"/>
    <x v="1"/>
    <x v="0"/>
    <n v="6765"/>
    <n v="4.07"/>
    <n v="15.3"/>
    <n v="39.299999999999997"/>
    <n v="221886"/>
    <n v="74.400000000000006"/>
    <n v="30.1"/>
    <s v="CytoData"/>
    <s v="Giemsa"/>
    <s v="Olympus_BX51"/>
    <n v="100"/>
    <n v="256"/>
    <n v="0.85740000000000005"/>
    <n v="0.65610000000000002"/>
    <n v="0.97660000000000002"/>
    <n v="0.32050000000000001"/>
  </r>
  <r>
    <s v="CELL_001161"/>
    <x v="5"/>
    <x v="1"/>
    <s v="Normal_WBC"/>
    <n v="9.33"/>
    <n v="80.2"/>
    <n v="0.91700000000000004"/>
    <n v="0.25"/>
    <n v="320.8"/>
    <n v="0.86699999999999999"/>
    <n v="0.20599999999999999"/>
    <n v="1.4"/>
    <n v="1"/>
    <n v="0.85499999999999998"/>
    <n v="363"/>
    <n v="51"/>
    <n v="229"/>
    <n v="160"/>
    <n v="187"/>
    <n v="89.803921568627459"/>
    <n v="62.745098039215684"/>
    <n v="73.333333333333329"/>
    <n v="0.57799999999999996"/>
    <x v="1"/>
    <x v="1"/>
    <n v="8941"/>
    <n v="4.16"/>
    <n v="15.2"/>
    <n v="43.6"/>
    <n v="403156"/>
    <n v="100.6"/>
    <n v="33.700000000000003"/>
    <s v="Raabin_WBC"/>
    <s v="Wright"/>
    <s v="Olympus_BX51"/>
    <n v="100"/>
    <n v="256"/>
    <n v="0.16239999999999999"/>
    <n v="0.97240000000000004"/>
    <n v="0.87639999999999996"/>
    <n v="-9.6000000000000085E-2"/>
  </r>
  <r>
    <s v="CELL_002871"/>
    <x v="2"/>
    <x v="1"/>
    <s v="Normal_RBC"/>
    <n v="7.1"/>
    <n v="0"/>
    <n v="0"/>
    <n v="1"/>
    <n v="0"/>
    <n v="0.95599999999999996"/>
    <n v="0.154"/>
    <n v="0.66"/>
    <n v="1"/>
    <n v="0.92200000000000004"/>
    <n v="186"/>
    <n v="38"/>
    <n v="214"/>
    <n v="134"/>
    <n v="139"/>
    <n v="83.921568627450981"/>
    <n v="52.549019607843142"/>
    <n v="54.509803921568626"/>
    <n v="0.54500000000000004"/>
    <x v="0"/>
    <x v="1"/>
    <n v="4367"/>
    <n v="4.8899999999999997"/>
    <n v="13.9"/>
    <n v="47.5"/>
    <n v="288320"/>
    <n v="88"/>
    <n v="35"/>
    <s v="Raabin_WBC"/>
    <s v="May_Grunwald_Giemsa"/>
    <s v="Zeiss_Axio"/>
    <n v="60"/>
    <n v="256"/>
    <n v="5.62E-2"/>
    <n v="0.999"/>
    <n v="0.95509999999999995"/>
    <n v="-4.390000000000005E-2"/>
  </r>
  <r>
    <s v="CELL_003736"/>
    <x v="7"/>
    <x v="1"/>
    <s v="Normal_Platelet"/>
    <n v="2.2000000000000002"/>
    <n v="0"/>
    <n v="0"/>
    <n v="1"/>
    <n v="0"/>
    <n v="0.77"/>
    <n v="0.498"/>
    <n v="3.08"/>
    <n v="1"/>
    <n v="0.78100000000000003"/>
    <n v="23"/>
    <n v="19"/>
    <n v="218"/>
    <n v="131"/>
    <n v="179"/>
    <n v="85.490196078431367"/>
    <n v="51.372549019607838"/>
    <n v="70.196078431372541"/>
    <n v="0.51800000000000002"/>
    <x v="1"/>
    <x v="0"/>
    <n v="7475"/>
    <n v="4.7300000000000004"/>
    <n v="16.7"/>
    <n v="49.8"/>
    <n v="323521"/>
    <n v="81.5"/>
    <n v="34.200000000000003"/>
    <s v="CytoData"/>
    <s v="Wright"/>
    <s v="Leica_DM2000"/>
    <n v="100"/>
    <n v="512"/>
    <n v="0.1663"/>
    <n v="0.92749999999999999"/>
    <n v="0.76529999999999998"/>
    <n v="-0.16220000000000001"/>
  </r>
  <r>
    <s v="CELL_002398"/>
    <x v="10"/>
    <x v="1"/>
    <s v="Normal_WBC"/>
    <n v="14.43"/>
    <n v="54.4"/>
    <n v="0.6"/>
    <n v="0.57599999999999996"/>
    <n v="94.444444444444443"/>
    <n v="0.71499999999999997"/>
    <n v="0.46700000000000003"/>
    <n v="5.14"/>
    <n v="2.4"/>
    <n v="0.78600000000000003"/>
    <n v="485"/>
    <n v="73"/>
    <n v="223"/>
    <n v="166"/>
    <n v="148"/>
    <n v="87.450980392156865"/>
    <n v="65.098039215686271"/>
    <n v="58.039215686274517"/>
    <n v="0.58899999999999997"/>
    <x v="1"/>
    <x v="1"/>
    <n v="5948"/>
    <n v="5.31"/>
    <n v="15.5"/>
    <n v="41.6"/>
    <n v="296045"/>
    <n v="88.3"/>
    <n v="34.9"/>
    <s v="CytoData"/>
    <s v="Giemsa"/>
    <s v="Zeiss_Axio"/>
    <n v="100"/>
    <n v="512"/>
    <n v="0.1729"/>
    <n v="0.91520000000000001"/>
    <n v="0.88739999999999997"/>
    <n v="-2.7800000000000047E-2"/>
  </r>
  <r>
    <s v="CELL_003518"/>
    <x v="2"/>
    <x v="1"/>
    <s v="Normal_RBC"/>
    <n v="6.58"/>
    <n v="0"/>
    <n v="0"/>
    <n v="1"/>
    <n v="0"/>
    <n v="0.95099999999999996"/>
    <n v="0.17100000000000001"/>
    <n v="0.3"/>
    <n v="1"/>
    <n v="0.95699999999999996"/>
    <n v="189"/>
    <n v="47"/>
    <n v="231"/>
    <n v="138"/>
    <n v="133"/>
    <n v="90.588235294117652"/>
    <n v="54.117647058823529"/>
    <n v="52.156862745098046"/>
    <n v="0.51600000000000001"/>
    <x v="2"/>
    <x v="0"/>
    <n v="10572"/>
    <n v="3.23"/>
    <n v="11.6"/>
    <n v="48.9"/>
    <n v="227688"/>
    <n v="99.2"/>
    <n v="32.799999999999997"/>
    <s v="PBC_Dataset"/>
    <s v="Giemsa"/>
    <s v="Zeiss_Axio"/>
    <n v="60"/>
    <n v="512"/>
    <n v="0"/>
    <n v="0.95240000000000002"/>
    <n v="0.85919999999999996"/>
    <n v="-9.3200000000000061E-2"/>
  </r>
  <r>
    <s v="CELL_003422"/>
    <x v="2"/>
    <x v="1"/>
    <s v="Normal_RBC"/>
    <n v="8.6"/>
    <n v="0"/>
    <n v="0"/>
    <n v="1"/>
    <n v="0"/>
    <n v="0.85299999999999998"/>
    <n v="9.2999999999999999E-2"/>
    <n v="0.75"/>
    <n v="1"/>
    <n v="0.873"/>
    <n v="155"/>
    <n v="50"/>
    <n v="236"/>
    <n v="125"/>
    <n v="141"/>
    <n v="92.549019607843135"/>
    <n v="49.019607843137251"/>
    <n v="55.294117647058826"/>
    <n v="0.43"/>
    <x v="1"/>
    <x v="1"/>
    <n v="11003"/>
    <n v="4.18"/>
    <n v="16.5"/>
    <n v="30.2"/>
    <n v="461918"/>
    <n v="78.900000000000006"/>
    <n v="31.4"/>
    <s v="PBC_Dataset"/>
    <s v="Giemsa"/>
    <s v="Olympus_BX51"/>
    <n v="40"/>
    <n v="360"/>
    <n v="4.8899999999999999E-2"/>
    <n v="0.88619999999999999"/>
    <n v="0.88970000000000005"/>
    <n v="3.5000000000000586E-3"/>
  </r>
  <r>
    <s v="CELL_002564"/>
    <x v="10"/>
    <x v="1"/>
    <s v="Normal_WBC"/>
    <n v="13.08"/>
    <n v="42.1"/>
    <n v="0.53500000000000003"/>
    <n v="0.37"/>
    <n v="113.78378378378379"/>
    <n v="0.76400000000000001"/>
    <n v="0.56200000000000006"/>
    <n v="4.4000000000000004"/>
    <n v="2.2000000000000002"/>
    <n v="0.84499999999999997"/>
    <n v="422"/>
    <n v="84"/>
    <n v="255"/>
    <n v="118"/>
    <n v="172"/>
    <n v="100"/>
    <n v="46.274509803921568"/>
    <n v="67.450980392156865"/>
    <n v="0.51600000000000001"/>
    <x v="1"/>
    <x v="1"/>
    <n v="5063"/>
    <n v="4.4000000000000004"/>
    <n v="14.3"/>
    <n v="46.2"/>
    <n v="188182"/>
    <n v="108.5"/>
    <n v="33.299999999999997"/>
    <s v="PBC_Dataset"/>
    <s v="Giemsa"/>
    <s v="Leica_DM2000"/>
    <n v="100"/>
    <n v="256"/>
    <n v="0.1132"/>
    <n v="0.89019999999999999"/>
    <n v="0.89300000000000002"/>
    <n v="2.8000000000000247E-3"/>
  </r>
  <r>
    <s v="CELL_001606"/>
    <x v="5"/>
    <x v="1"/>
    <s v="Normal_WBC"/>
    <n v="9.9600000000000009"/>
    <n v="80.400000000000006"/>
    <n v="0.73399999999999999"/>
    <n v="0.17899999999999999"/>
    <n v="449.1620111731844"/>
    <n v="0.873"/>
    <n v="0.123"/>
    <n v="1.3"/>
    <n v="1.1000000000000001"/>
    <n v="0.91500000000000004"/>
    <n v="317"/>
    <n v="76"/>
    <n v="177"/>
    <n v="155"/>
    <n v="178"/>
    <n v="69.411764705882348"/>
    <n v="60.784313725490193"/>
    <n v="69.803921568627445"/>
    <n v="0.81399999999999995"/>
    <x v="1"/>
    <x v="0"/>
    <n v="7615"/>
    <n v="6.28"/>
    <n v="14.3"/>
    <n v="47.8"/>
    <n v="195052"/>
    <n v="100.1"/>
    <n v="34.4"/>
    <s v="CytoData"/>
    <s v="Giemsa"/>
    <s v="Leica_DM2000"/>
    <n v="100"/>
    <n v="224"/>
    <n v="7.9100000000000004E-2"/>
    <n v="0.98280000000000001"/>
    <n v="1"/>
    <n v="1.7199999999999993E-2"/>
  </r>
  <r>
    <s v="CELL_005672"/>
    <x v="3"/>
    <x v="0"/>
    <s v="Infection"/>
    <n v="14.15"/>
    <n v="74.7"/>
    <n v="0.71699999999999997"/>
    <n v="0.28199999999999997"/>
    <n v="264.89361702127661"/>
    <n v="0.74299999999999999"/>
    <n v="0.33800000000000002"/>
    <n v="1.49"/>
    <n v="1"/>
    <n v="0.80200000000000005"/>
    <n v="481"/>
    <n v="110"/>
    <n v="206"/>
    <n v="155"/>
    <n v="195"/>
    <n v="80.784313725490193"/>
    <n v="60.784313725490193"/>
    <n v="76.470588235294116"/>
    <n v="0.86"/>
    <x v="0"/>
    <x v="1"/>
    <n v="3194"/>
    <n v="4.79"/>
    <n v="11.2"/>
    <n v="44.2"/>
    <n v="238446"/>
    <n v="84.2"/>
    <n v="33"/>
    <s v="PBC_Dataset"/>
    <s v="Wright"/>
    <s v="Leica_DM2000"/>
    <n v="100"/>
    <n v="360"/>
    <n v="0.86170000000000002"/>
    <n v="0.63439999999999996"/>
    <n v="0.84709999999999996"/>
    <n v="0.2127"/>
  </r>
  <r>
    <s v="CELL_002325"/>
    <x v="4"/>
    <x v="1"/>
    <s v="Normal_WBC"/>
    <n v="14.64"/>
    <n v="69.2"/>
    <n v="0.51700000000000002"/>
    <n v="0.155"/>
    <n v="446.45161290322585"/>
    <n v="0.66200000000000003"/>
    <n v="0.48599999999999999"/>
    <n v="1.63"/>
    <n v="1.2"/>
    <n v="0.76400000000000001"/>
    <n v="630"/>
    <n v="93"/>
    <n v="214"/>
    <n v="162"/>
    <n v="148"/>
    <n v="83.921568627450981"/>
    <n v="63.529411764705877"/>
    <n v="58.039215686274517"/>
    <n v="0.57099999999999995"/>
    <x v="0"/>
    <x v="0"/>
    <n v="3927"/>
    <n v="4.09"/>
    <n v="13.3"/>
    <n v="47.2"/>
    <n v="316634"/>
    <n v="96.9"/>
    <n v="30.1"/>
    <s v="PBC_Dataset"/>
    <s v="May_Grunwald_Giemsa"/>
    <s v="Olympus_BX51"/>
    <n v="100"/>
    <n v="256"/>
    <n v="0.15179999999999999"/>
    <n v="0.90600000000000003"/>
    <n v="0.81179999999999997"/>
    <n v="-9.4200000000000061E-2"/>
  </r>
  <r>
    <s v="CELL_002710"/>
    <x v="9"/>
    <x v="1"/>
    <s v="Normal_WBC"/>
    <n v="11.55"/>
    <n v="65.2"/>
    <n v="0.83899999999999997"/>
    <n v="0.40500000000000003"/>
    <n v="160.98765432098764"/>
    <n v="0.75900000000000001"/>
    <n v="0.26700000000000002"/>
    <n v="5.27"/>
    <n v="2.4"/>
    <n v="0.80400000000000005"/>
    <n v="317"/>
    <n v="64"/>
    <n v="185"/>
    <n v="128"/>
    <n v="230"/>
    <n v="72.549019607843135"/>
    <n v="50.196078431372548"/>
    <n v="90.196078431372555"/>
    <n v="0.77900000000000003"/>
    <x v="1"/>
    <x v="0"/>
    <n v="9328"/>
    <n v="3.9"/>
    <n v="13.7"/>
    <n v="45.9"/>
    <n v="367777"/>
    <n v="115.4"/>
    <n v="36.799999999999997"/>
    <s v="Raabin_WBC"/>
    <s v="Wright"/>
    <s v="Zeiss_Axio"/>
    <n v="60"/>
    <n v="224"/>
    <n v="0.12770000000000001"/>
    <n v="0.88570000000000004"/>
    <n v="0.84419999999999995"/>
    <n v="-4.1500000000000092E-2"/>
  </r>
  <r>
    <s v="CELL_005163"/>
    <x v="14"/>
    <x v="0"/>
    <s v="Anemia"/>
    <n v="9.6199999999999992"/>
    <n v="0"/>
    <n v="0"/>
    <n v="1"/>
    <n v="0"/>
    <n v="0.90800000000000003"/>
    <n v="0.252"/>
    <n v="0.46"/>
    <n v="1"/>
    <n v="0.9"/>
    <n v="228"/>
    <n v="49"/>
    <n v="236"/>
    <n v="150"/>
    <n v="111"/>
    <n v="92.549019607843135"/>
    <n v="58.82352941176471"/>
    <n v="43.529411764705884"/>
    <n v="0.49099999999999999"/>
    <x v="1"/>
    <x v="0"/>
    <n v="10502"/>
    <n v="6.14"/>
    <n v="11"/>
    <n v="44.3"/>
    <n v="194038"/>
    <n v="77.099999999999994"/>
    <n v="34.1"/>
    <s v="Raabin_WBC"/>
    <s v="Giemsa"/>
    <s v="Leica_DM2000"/>
    <n v="100"/>
    <n v="512"/>
    <n v="0.96579999999999999"/>
    <n v="0.67730000000000001"/>
    <n v="0.74890000000000001"/>
    <n v="7.1599999999999997E-2"/>
  </r>
  <r>
    <s v="CELL_001313"/>
    <x v="5"/>
    <x v="1"/>
    <s v="Normal_WBC"/>
    <n v="9.44"/>
    <n v="80.099999999999994"/>
    <n v="0.94"/>
    <n v="0.104"/>
    <n v="770.19230769230762"/>
    <n v="0.91100000000000003"/>
    <n v="0.26200000000000001"/>
    <n v="0.87"/>
    <n v="1"/>
    <n v="0.89600000000000002"/>
    <n v="214"/>
    <n v="68"/>
    <n v="232"/>
    <n v="150"/>
    <n v="187"/>
    <n v="90.980392156862749"/>
    <n v="58.82352941176471"/>
    <n v="73.333333333333329"/>
    <n v="0.64100000000000001"/>
    <x v="0"/>
    <x v="1"/>
    <n v="4259"/>
    <n v="4.6399999999999997"/>
    <n v="15.9"/>
    <n v="39.1"/>
    <n v="244091"/>
    <n v="92.6"/>
    <n v="36.5"/>
    <s v="PBC_Dataset"/>
    <s v="Wright"/>
    <s v="Leica_DM2000"/>
    <n v="60"/>
    <n v="360"/>
    <n v="0.17019999999999999"/>
    <n v="0.83650000000000002"/>
    <n v="0.98960000000000004"/>
    <n v="0.15310000000000001"/>
  </r>
  <r>
    <s v="CELL_003449"/>
    <x v="2"/>
    <x v="1"/>
    <s v="Normal_RBC"/>
    <n v="7.13"/>
    <n v="0"/>
    <n v="0"/>
    <n v="1"/>
    <n v="0"/>
    <n v="0.93500000000000005"/>
    <n v="0.186"/>
    <n v="0.71"/>
    <n v="1"/>
    <n v="0.90700000000000003"/>
    <n v="218"/>
    <n v="50"/>
    <n v="233"/>
    <n v="123"/>
    <n v="133"/>
    <n v="91.372549019607845"/>
    <n v="48.235294117647058"/>
    <n v="52.156862745098046"/>
    <n v="0.38900000000000001"/>
    <x v="1"/>
    <x v="1"/>
    <n v="4242"/>
    <n v="4.3600000000000003"/>
    <n v="9.3000000000000007"/>
    <n v="37.1"/>
    <n v="248987"/>
    <n v="100.2"/>
    <n v="33.6"/>
    <s v="PBC_Dataset"/>
    <s v="May_Grunwald_Giemsa"/>
    <s v="Zeiss_Axio"/>
    <n v="60"/>
    <n v="360"/>
    <n v="6.25E-2"/>
    <n v="0.90869999999999995"/>
    <n v="0.93779999999999997"/>
    <n v="2.9100000000000015E-2"/>
  </r>
  <r>
    <s v="CELL_003813"/>
    <x v="7"/>
    <x v="1"/>
    <s v="Normal_Platelet"/>
    <n v="2.4900000000000002"/>
    <n v="0"/>
    <n v="0"/>
    <n v="1"/>
    <n v="0"/>
    <n v="0.66500000000000004"/>
    <n v="0.27900000000000003"/>
    <n v="3.22"/>
    <n v="1"/>
    <n v="0.84899999999999998"/>
    <n v="17"/>
    <n v="23"/>
    <n v="180"/>
    <n v="134"/>
    <n v="166"/>
    <n v="70.588235294117652"/>
    <n v="52.549019607843142"/>
    <n v="65.098039215686271"/>
    <n v="0.60399999999999998"/>
    <x v="1"/>
    <x v="1"/>
    <n v="5303"/>
    <n v="4.9800000000000004"/>
    <n v="13.3"/>
    <n v="52.9"/>
    <n v="310348"/>
    <n v="107.9"/>
    <n v="33.1"/>
    <s v="PBC_Dataset"/>
    <s v="Wright"/>
    <s v="Leica_DM2000"/>
    <n v="100"/>
    <n v="360"/>
    <n v="5.79E-2"/>
    <n v="0.87360000000000004"/>
    <n v="0.81820000000000004"/>
    <n v="-5.5400000000000005E-2"/>
  </r>
  <r>
    <s v="CELL_005470"/>
    <x v="11"/>
    <x v="0"/>
    <s v="Infection"/>
    <n v="10.37"/>
    <n v="66.900000000000006"/>
    <n v="0.626"/>
    <n v="0.46200000000000002"/>
    <n v="144.80519480519482"/>
    <n v="0.82599999999999996"/>
    <n v="0.23499999999999999"/>
    <n v="5.0999999999999996"/>
    <n v="4.4000000000000004"/>
    <n v="0.73899999999999999"/>
    <n v="494"/>
    <n v="75"/>
    <n v="224"/>
    <n v="159"/>
    <n v="206"/>
    <n v="87.843137254901961"/>
    <n v="62.352941176470587"/>
    <n v="80.784313725490193"/>
    <n v="0.59899999999999998"/>
    <x v="1"/>
    <x v="0"/>
    <n v="8340"/>
    <n v="5.48"/>
    <n v="19.600000000000001"/>
    <n v="42.8"/>
    <n v="219224"/>
    <n v="79.400000000000006"/>
    <n v="32.4"/>
    <s v="Raabin_WBC"/>
    <s v="Giemsa"/>
    <s v="Olympus_BX51"/>
    <n v="100"/>
    <n v="360"/>
    <n v="0.64159999999999995"/>
    <n v="0.62970000000000004"/>
    <n v="0.82040000000000002"/>
    <n v="0.19069999999999998"/>
  </r>
  <r>
    <s v="CELL_002363"/>
    <x v="10"/>
    <x v="1"/>
    <s v="Normal_WBC"/>
    <n v="13.59"/>
    <n v="54"/>
    <n v="0.69399999999999995"/>
    <n v="0.63300000000000001"/>
    <n v="85.308056872037909"/>
    <n v="0.78500000000000003"/>
    <n v="0.26700000000000002"/>
    <n v="4.9400000000000004"/>
    <n v="2"/>
    <n v="0.70499999999999996"/>
    <n v="497"/>
    <n v="79"/>
    <n v="222"/>
    <n v="127"/>
    <n v="175"/>
    <n v="87.058823529411768"/>
    <n v="49.803921568627452"/>
    <n v="68.627450980392155"/>
    <n v="0.65500000000000003"/>
    <x v="1"/>
    <x v="0"/>
    <n v="5022"/>
    <n v="6.42"/>
    <n v="15.7"/>
    <n v="32.799999999999997"/>
    <n v="264006"/>
    <n v="81.8"/>
    <n v="35.4"/>
    <s v="PBC_Dataset"/>
    <s v="May_Grunwald_Giemsa"/>
    <s v="Zeiss_Axio"/>
    <n v="60"/>
    <n v="360"/>
    <n v="0.1585"/>
    <n v="0.96579999999999999"/>
    <n v="1"/>
    <n v="3.4200000000000008E-2"/>
  </r>
  <r>
    <s v="CELL_001976"/>
    <x v="4"/>
    <x v="1"/>
    <s v="Normal_WBC"/>
    <n v="16.11"/>
    <n v="72.900000000000006"/>
    <n v="0.48499999999999999"/>
    <n v="0.36899999999999999"/>
    <n v="197.56097560975613"/>
    <n v="0.68899999999999995"/>
    <n v="0.47799999999999998"/>
    <n v="1.9"/>
    <n v="1.3"/>
    <n v="0.77300000000000002"/>
    <n v="596"/>
    <n v="97"/>
    <n v="183"/>
    <n v="174"/>
    <n v="169"/>
    <n v="71.764705882352942"/>
    <n v="68.235294117647058"/>
    <n v="66.274509803921561"/>
    <n v="0.46500000000000002"/>
    <x v="2"/>
    <x v="1"/>
    <n v="11618"/>
    <n v="4.34"/>
    <n v="11.2"/>
    <n v="41.7"/>
    <n v="295418"/>
    <n v="91.3"/>
    <n v="34.200000000000003"/>
    <s v="Raabin_WBC"/>
    <s v="Giemsa"/>
    <s v="Leica_DM2000"/>
    <n v="100"/>
    <n v="512"/>
    <n v="2.1899999999999999E-2"/>
    <n v="0.88319999999999999"/>
    <n v="0.8639"/>
    <n v="-1.9299999999999984E-2"/>
  </r>
  <r>
    <s v="CELL_003515"/>
    <x v="2"/>
    <x v="1"/>
    <s v="Normal_RBC"/>
    <n v="7.98"/>
    <n v="0"/>
    <n v="0"/>
    <n v="1"/>
    <n v="0"/>
    <n v="0.88900000000000001"/>
    <n v="0.161"/>
    <n v="0.77"/>
    <n v="1"/>
    <n v="0.92500000000000004"/>
    <n v="173"/>
    <n v="51"/>
    <n v="240"/>
    <n v="140"/>
    <n v="123"/>
    <n v="94.117647058823522"/>
    <n v="54.901960784313729"/>
    <n v="48.235294117647058"/>
    <n v="0.51300000000000001"/>
    <x v="1"/>
    <x v="1"/>
    <n v="5689"/>
    <n v="5.26"/>
    <n v="10.3"/>
    <n v="44.7"/>
    <n v="293985"/>
    <n v="75.099999999999994"/>
    <n v="30.7"/>
    <s v="PBC_Dataset"/>
    <s v="May_Grunwald_Giemsa"/>
    <s v="Olympus_BX51"/>
    <n v="100"/>
    <n v="512"/>
    <n v="5.6000000000000001E-2"/>
    <n v="0.91910000000000003"/>
    <n v="0.96209999999999996"/>
    <n v="4.2999999999999927E-2"/>
  </r>
  <r>
    <s v="CELL_001762"/>
    <x v="5"/>
    <x v="1"/>
    <s v="Normal_WBC"/>
    <n v="7.64"/>
    <n v="77.5"/>
    <n v="0.88300000000000001"/>
    <n v="0.183"/>
    <n v="423.49726775956287"/>
    <n v="0.85099999999999998"/>
    <n v="0.24"/>
    <n v="1.1000000000000001"/>
    <n v="1"/>
    <n v="0.94499999999999995"/>
    <n v="329"/>
    <n v="67"/>
    <n v="206"/>
    <n v="146"/>
    <n v="179"/>
    <n v="80.784313725490193"/>
    <n v="57.254901960784309"/>
    <n v="70.196078431372541"/>
    <n v="0.58099999999999996"/>
    <x v="0"/>
    <x v="0"/>
    <n v="9582"/>
    <n v="4.3"/>
    <n v="14.8"/>
    <n v="49.9"/>
    <n v="340941"/>
    <n v="97"/>
    <n v="35.9"/>
    <s v="PBC_Dataset"/>
    <s v="Giemsa"/>
    <s v="Leica_DM2000"/>
    <n v="40"/>
    <n v="256"/>
    <n v="8.3799999999999999E-2"/>
    <n v="1"/>
    <n v="0.90049999999999997"/>
    <n v="-9.9500000000000033E-2"/>
  </r>
  <r>
    <s v="CELL_002740"/>
    <x v="9"/>
    <x v="1"/>
    <s v="Normal_WBC"/>
    <n v="9.94"/>
    <n v="59.5"/>
    <n v="0.66700000000000004"/>
    <n v="0.40699999999999997"/>
    <n v="146.19164619164621"/>
    <n v="0.752"/>
    <n v="0.39100000000000001"/>
    <n v="4.5599999999999996"/>
    <n v="2.2999999999999998"/>
    <n v="0.73599999999999999"/>
    <n v="356"/>
    <n v="54"/>
    <n v="188"/>
    <n v="161"/>
    <n v="196"/>
    <n v="73.725490196078439"/>
    <n v="63.13725490196078"/>
    <n v="76.862745098039227"/>
    <n v="0.874"/>
    <x v="1"/>
    <x v="1"/>
    <n v="4274"/>
    <n v="5.36"/>
    <n v="15.2"/>
    <n v="36.1"/>
    <n v="225299"/>
    <n v="91.4"/>
    <n v="31.4"/>
    <s v="CytoData"/>
    <s v="Giemsa"/>
    <s v="Zeiss_Axio"/>
    <n v="60"/>
    <n v="512"/>
    <n v="4.8099999999999997E-2"/>
    <n v="0.86"/>
    <n v="0.88600000000000001"/>
    <n v="2.6000000000000023E-2"/>
  </r>
  <r>
    <s v="CELL_005477"/>
    <x v="11"/>
    <x v="0"/>
    <s v="Infection"/>
    <n v="14.66"/>
    <n v="52.1"/>
    <n v="0.64300000000000002"/>
    <n v="0.45400000000000001"/>
    <n v="114.75770925110132"/>
    <n v="0.77500000000000002"/>
    <n v="0.39400000000000002"/>
    <n v="4.88"/>
    <n v="3.5"/>
    <n v="0.85099999999999998"/>
    <n v="417"/>
    <n v="66"/>
    <n v="209"/>
    <n v="142"/>
    <n v="171"/>
    <n v="81.960784313725483"/>
    <n v="55.686274509803923"/>
    <n v="67.058823529411754"/>
    <n v="0.60599999999999998"/>
    <x v="0"/>
    <x v="1"/>
    <n v="1403"/>
    <n v="5.93"/>
    <n v="14.6"/>
    <n v="42.6"/>
    <n v="317677"/>
    <n v="84.4"/>
    <n v="34.4"/>
    <s v="Raabin_WBC"/>
    <s v="Giemsa"/>
    <s v="Olympus_BX51"/>
    <n v="100"/>
    <n v="512"/>
    <n v="0.76459999999999995"/>
    <n v="0.65559999999999996"/>
    <n v="0.67210000000000003"/>
    <n v="1.650000000000007E-2"/>
  </r>
  <r>
    <s v="CELL_002473"/>
    <x v="10"/>
    <x v="1"/>
    <s v="Normal_WBC"/>
    <n v="12.69"/>
    <n v="50.6"/>
    <n v="0.64500000000000002"/>
    <n v="0.42499999999999999"/>
    <n v="119.05882352941177"/>
    <n v="0.67900000000000005"/>
    <n v="0.36399999999999999"/>
    <n v="5.0199999999999996"/>
    <n v="2.2999999999999998"/>
    <n v="0.78700000000000003"/>
    <n v="432"/>
    <n v="74"/>
    <n v="240"/>
    <n v="146"/>
    <n v="133"/>
    <n v="94.117647058823522"/>
    <n v="57.254901960784309"/>
    <n v="52.156862745098046"/>
    <n v="0.51700000000000002"/>
    <x v="1"/>
    <x v="0"/>
    <n v="6353"/>
    <n v="4"/>
    <n v="9.9"/>
    <n v="34.799999999999997"/>
    <n v="229092"/>
    <n v="84.1"/>
    <n v="31.8"/>
    <s v="Raabin_WBC"/>
    <s v="Giemsa"/>
    <s v="Olympus_BX51"/>
    <n v="100"/>
    <n v="512"/>
    <n v="0.17699999999999999"/>
    <n v="0.87570000000000003"/>
    <n v="0.91090000000000004"/>
    <n v="3.5200000000000009E-2"/>
  </r>
  <r>
    <s v="CELL_004008"/>
    <x v="8"/>
    <x v="0"/>
    <s v="Leukemia"/>
    <n v="12.7"/>
    <n v="80.5"/>
    <n v="0.3"/>
    <n v="0.19400000000000001"/>
    <n v="414.94845360824741"/>
    <n v="0.80200000000000005"/>
    <n v="0.254"/>
    <n v="1.22"/>
    <n v="1"/>
    <n v="0.90600000000000003"/>
    <n v="524"/>
    <n v="98"/>
    <n v="186"/>
    <n v="125"/>
    <n v="192"/>
    <n v="72.941176470588232"/>
    <n v="49.019607843137251"/>
    <n v="75.294117647058826"/>
    <n v="0.621"/>
    <x v="2"/>
    <x v="0"/>
    <n v="8587"/>
    <n v="5.77"/>
    <n v="15"/>
    <n v="43.9"/>
    <n v="501620"/>
    <n v="98.4"/>
    <n v="32.9"/>
    <s v="PBC_Dataset"/>
    <s v="Giemsa"/>
    <s v="Olympus_BX51"/>
    <n v="40"/>
    <n v="224"/>
    <n v="0.85440000000000005"/>
    <n v="0.63360000000000005"/>
    <n v="0.79310000000000003"/>
    <n v="0.15949999999999998"/>
  </r>
  <r>
    <s v="CELL_004719"/>
    <x v="12"/>
    <x v="0"/>
    <s v="Anemia"/>
    <n v="3.26"/>
    <n v="0"/>
    <n v="0"/>
    <n v="1"/>
    <n v="0"/>
    <n v="0.434"/>
    <n v="0.75800000000000001"/>
    <n v="0.54"/>
    <n v="1"/>
    <n v="0.67300000000000004"/>
    <n v="74"/>
    <n v="41"/>
    <n v="219"/>
    <n v="140"/>
    <n v="123"/>
    <n v="85.882352941176464"/>
    <n v="54.901960784313729"/>
    <n v="48.235294117647058"/>
    <n v="0.443"/>
    <x v="0"/>
    <x v="1"/>
    <n v="6186"/>
    <n v="5.07"/>
    <n v="11"/>
    <n v="37.299999999999997"/>
    <n v="159187"/>
    <n v="90.2"/>
    <n v="34.299999999999997"/>
    <s v="PBC_Dataset"/>
    <s v="Giemsa"/>
    <s v="Zeiss_Axio"/>
    <n v="100"/>
    <n v="224"/>
    <n v="0.90380000000000005"/>
    <n v="0.6704"/>
    <n v="0.80640000000000001"/>
    <n v="0.13600000000000001"/>
  </r>
  <r>
    <s v="CELL_001494"/>
    <x v="5"/>
    <x v="1"/>
    <s v="Normal_WBC"/>
    <n v="9.34"/>
    <n v="79.3"/>
    <n v="0.89700000000000002"/>
    <n v="0.18099999999999999"/>
    <n v="438.12154696132598"/>
    <n v="0.80900000000000005"/>
    <n v="0.29399999999999998"/>
    <n v="1.18"/>
    <n v="1"/>
    <n v="0.88400000000000001"/>
    <n v="300"/>
    <n v="63"/>
    <n v="190"/>
    <n v="161"/>
    <n v="198"/>
    <n v="74.509803921568633"/>
    <n v="63.13725490196078"/>
    <n v="77.64705882352942"/>
    <n v="0.67"/>
    <x v="0"/>
    <x v="0"/>
    <n v="7009"/>
    <n v="5.4"/>
    <n v="17.2"/>
    <n v="37.5"/>
    <n v="200641"/>
    <n v="98.2"/>
    <n v="32.5"/>
    <s v="CytoData"/>
    <s v="Giemsa"/>
    <s v="Olympus_BX51"/>
    <n v="100"/>
    <n v="256"/>
    <n v="6.0900000000000003E-2"/>
    <n v="1"/>
    <n v="0.87839999999999996"/>
    <n v="-0.12160000000000004"/>
  </r>
  <r>
    <s v="CELL_004207"/>
    <x v="8"/>
    <x v="0"/>
    <s v="Leukemia"/>
    <n v="17.329999999999998"/>
    <n v="79.400000000000006"/>
    <n v="0.38300000000000001"/>
    <n v="0.19400000000000001"/>
    <n v="409.27835051546396"/>
    <n v="0.84699999999999998"/>
    <n v="0.33"/>
    <n v="1.22"/>
    <n v="1"/>
    <n v="0.92700000000000005"/>
    <n v="647"/>
    <n v="80"/>
    <n v="154"/>
    <n v="137"/>
    <n v="217"/>
    <n v="60.392156862745097"/>
    <n v="53.725490196078432"/>
    <n v="85.098039215686271"/>
    <n v="0.68799999999999994"/>
    <x v="1"/>
    <x v="1"/>
    <n v="6720"/>
    <n v="5.22"/>
    <n v="16.5"/>
    <n v="57.9"/>
    <n v="127624"/>
    <n v="106"/>
    <n v="34.6"/>
    <s v="Raabin_WBC"/>
    <s v="Giemsa"/>
    <s v="Leica_DM2000"/>
    <n v="100"/>
    <n v="512"/>
    <n v="0.86029999999999995"/>
    <n v="0.8478"/>
    <n v="0.69489999999999996"/>
    <n v="-0.15290000000000004"/>
  </r>
  <r>
    <s v="CELL_002159"/>
    <x v="4"/>
    <x v="1"/>
    <s v="Normal_WBC"/>
    <n v="14.95"/>
    <n v="73.900000000000006"/>
    <n v="0.56200000000000006"/>
    <n v="0.33600000000000002"/>
    <n v="219.9404761904762"/>
    <n v="0.628"/>
    <n v="0.40500000000000003"/>
    <n v="2.08"/>
    <n v="1.3"/>
    <n v="0.82"/>
    <n v="604"/>
    <n v="88"/>
    <n v="224"/>
    <n v="173"/>
    <n v="170"/>
    <n v="87.843137254901961"/>
    <n v="67.843137254901961"/>
    <n v="66.666666666666657"/>
    <n v="0.57399999999999995"/>
    <x v="2"/>
    <x v="0"/>
    <n v="8651"/>
    <n v="5.62"/>
    <n v="14.2"/>
    <n v="49.5"/>
    <n v="213580"/>
    <n v="97.6"/>
    <n v="33.700000000000003"/>
    <s v="Raabin_WBC"/>
    <s v="Giemsa"/>
    <s v="Zeiss_Axio"/>
    <n v="100"/>
    <n v="256"/>
    <n v="0.1449"/>
    <n v="0.91769999999999996"/>
    <n v="0.92559999999999998"/>
    <n v="7.9000000000000181E-3"/>
  </r>
  <r>
    <s v="CELL_001170"/>
    <x v="5"/>
    <x v="1"/>
    <s v="Normal_WBC"/>
    <n v="8.2100000000000009"/>
    <n v="79.2"/>
    <n v="0.83499999999999996"/>
    <n v="0.18099999999999999"/>
    <n v="437.56906077348071"/>
    <n v="0.92300000000000004"/>
    <n v="0.19"/>
    <n v="1.06"/>
    <n v="1"/>
    <n v="0.93200000000000005"/>
    <n v="269"/>
    <n v="69"/>
    <n v="208"/>
    <n v="156"/>
    <n v="209"/>
    <n v="81.568627450980387"/>
    <n v="61.176470588235297"/>
    <n v="81.960784313725483"/>
    <n v="0.74399999999999999"/>
    <x v="1"/>
    <x v="0"/>
    <n v="9520"/>
    <n v="5.58"/>
    <n v="14.7"/>
    <n v="34.5"/>
    <n v="101534"/>
    <n v="89.1"/>
    <n v="35.299999999999997"/>
    <s v="CytoData"/>
    <s v="Giemsa"/>
    <s v="Zeiss_Axio"/>
    <n v="60"/>
    <n v="512"/>
    <n v="8.8200000000000001E-2"/>
    <n v="0.83960000000000001"/>
    <n v="0.93159999999999998"/>
    <n v="9.1999999999999971E-2"/>
  </r>
  <r>
    <s v="CELL_005307"/>
    <x v="0"/>
    <x v="0"/>
    <s v="Infection"/>
    <n v="12.83"/>
    <n v="62.9"/>
    <n v="0.53600000000000003"/>
    <n v="0.41099999999999998"/>
    <n v="153.04136253041364"/>
    <n v="0.70499999999999996"/>
    <n v="0.41199999999999998"/>
    <n v="3.43"/>
    <n v="5.0999999999999996"/>
    <n v="0.75700000000000001"/>
    <n v="429"/>
    <n v="61"/>
    <n v="196"/>
    <n v="148"/>
    <n v="184"/>
    <n v="76.862745098039227"/>
    <n v="58.039215686274517"/>
    <n v="72.156862745098039"/>
    <n v="0.64100000000000001"/>
    <x v="0"/>
    <x v="1"/>
    <n v="9399"/>
    <n v="5.35"/>
    <n v="13.4"/>
    <n v="45.4"/>
    <n v="397906"/>
    <n v="93.4"/>
    <n v="32.799999999999997"/>
    <s v="Raabin_WBC"/>
    <s v="Wright"/>
    <s v="Leica_DM2000"/>
    <n v="100"/>
    <n v="224"/>
    <n v="0.91279999999999994"/>
    <n v="0.73599999999999999"/>
    <n v="0.87260000000000004"/>
    <n v="0.13660000000000005"/>
  </r>
  <r>
    <s v="CELL_000233"/>
    <x v="1"/>
    <x v="1"/>
    <s v="Normal_WBC"/>
    <n v="9.66"/>
    <n v="54.6"/>
    <n v="0.63900000000000001"/>
    <n v="0.41699999999999998"/>
    <n v="130.93525179856115"/>
    <n v="0.69"/>
    <n v="0.39200000000000002"/>
    <n v="2.9"/>
    <n v="3.9"/>
    <n v="0.77600000000000002"/>
    <n v="381"/>
    <n v="55"/>
    <n v="212"/>
    <n v="157"/>
    <n v="167"/>
    <n v="83.137254901960787"/>
    <n v="61.568627450980394"/>
    <n v="65.490196078431367"/>
    <n v="0.66400000000000003"/>
    <x v="0"/>
    <x v="1"/>
    <n v="9567"/>
    <n v="5.05"/>
    <n v="13.7"/>
    <n v="40.799999999999997"/>
    <n v="174654"/>
    <n v="89"/>
    <n v="32.5"/>
    <s v="Raabin_WBC"/>
    <s v="Giemsa"/>
    <s v="Zeiss_Axio"/>
    <n v="60"/>
    <n v="256"/>
    <n v="6.6900000000000001E-2"/>
    <n v="0.85640000000000005"/>
    <n v="0.90159999999999996"/>
    <n v="4.5199999999999907E-2"/>
  </r>
  <r>
    <s v="CELL_000067"/>
    <x v="1"/>
    <x v="1"/>
    <s v="Normal_WBC"/>
    <n v="11.74"/>
    <n v="60.7"/>
    <n v="0.56200000000000006"/>
    <n v="0.49299999999999999"/>
    <n v="123.1237322515213"/>
    <n v="0.84199999999999997"/>
    <n v="0.41099999999999998"/>
    <n v="2.71"/>
    <n v="2.7"/>
    <n v="0.82699999999999996"/>
    <n v="411"/>
    <n v="72"/>
    <n v="209"/>
    <n v="198"/>
    <n v="165"/>
    <n v="81.960784313725483"/>
    <n v="77.64705882352942"/>
    <n v="64.705882352941174"/>
    <n v="0.51100000000000001"/>
    <x v="2"/>
    <x v="0"/>
    <n v="7830"/>
    <n v="5.14"/>
    <n v="12.9"/>
    <n v="56.1"/>
    <n v="187048"/>
    <n v="106.3"/>
    <n v="35.200000000000003"/>
    <s v="PBC_Dataset"/>
    <s v="May_Grunwald_Giemsa"/>
    <s v="Leica_DM2000"/>
    <n v="60"/>
    <n v="224"/>
    <n v="0"/>
    <n v="0.87229999999999996"/>
    <n v="0.90710000000000002"/>
    <n v="3.4800000000000053E-2"/>
  </r>
  <r>
    <s v="CELL_001604"/>
    <x v="5"/>
    <x v="1"/>
    <s v="Normal_WBC"/>
    <n v="9.5500000000000007"/>
    <n v="80.8"/>
    <n v="0.86599999999999999"/>
    <n v="0.22900000000000001"/>
    <n v="352.83842794759823"/>
    <n v="0.78"/>
    <n v="0.156"/>
    <n v="1.46"/>
    <n v="1"/>
    <n v="0.80100000000000005"/>
    <n v="353"/>
    <n v="60"/>
    <n v="191"/>
    <n v="144"/>
    <n v="202"/>
    <n v="74.901960784313729"/>
    <n v="56.470588235294116"/>
    <n v="79.215686274509807"/>
    <n v="0.749"/>
    <x v="2"/>
    <x v="1"/>
    <n v="7818"/>
    <n v="5.16"/>
    <n v="8.4"/>
    <n v="47.2"/>
    <n v="160187"/>
    <n v="104"/>
    <n v="34.6"/>
    <s v="Raabin_WBC"/>
    <s v="Giemsa"/>
    <s v="Zeiss_Axio"/>
    <n v="100"/>
    <n v="256"/>
    <n v="0.1148"/>
    <n v="0.8921"/>
    <n v="0.90290000000000004"/>
    <n v="1.0800000000000032E-2"/>
  </r>
  <r>
    <s v="CELL_003284"/>
    <x v="2"/>
    <x v="1"/>
    <s v="Normal_RBC"/>
    <n v="7.13"/>
    <n v="0"/>
    <n v="0"/>
    <n v="1"/>
    <n v="0"/>
    <n v="0.86"/>
    <n v="0.252"/>
    <n v="0.44"/>
    <n v="1"/>
    <n v="0.96299999999999997"/>
    <n v="205"/>
    <n v="41"/>
    <n v="226"/>
    <n v="136"/>
    <n v="123"/>
    <n v="88.627450980392155"/>
    <n v="53.333333333333336"/>
    <n v="48.235294117647058"/>
    <n v="0.57399999999999995"/>
    <x v="1"/>
    <x v="0"/>
    <n v="3929"/>
    <n v="5.87"/>
    <n v="16.7"/>
    <n v="36.9"/>
    <n v="338960"/>
    <n v="83.1"/>
    <n v="36.5"/>
    <s v="CytoData"/>
    <s v="Wright"/>
    <s v="Zeiss_Axio"/>
    <n v="60"/>
    <n v="256"/>
    <n v="3.6999999999999998E-2"/>
    <n v="0.93020000000000003"/>
    <n v="0.99480000000000002"/>
    <n v="6.4599999999999991E-2"/>
  </r>
  <r>
    <s v="CELL_003597"/>
    <x v="2"/>
    <x v="1"/>
    <s v="Normal_RBC"/>
    <n v="7.41"/>
    <n v="0"/>
    <n v="0"/>
    <n v="1"/>
    <n v="0"/>
    <n v="0.92"/>
    <n v="0.14299999999999999"/>
    <n v="0.62"/>
    <n v="1"/>
    <n v="0.93300000000000005"/>
    <n v="189"/>
    <n v="45"/>
    <n v="230"/>
    <n v="140"/>
    <n v="126"/>
    <n v="90.196078431372555"/>
    <n v="54.901960784313729"/>
    <n v="49.411764705882355"/>
    <n v="0.54400000000000004"/>
    <x v="1"/>
    <x v="0"/>
    <n v="8749"/>
    <n v="5.2"/>
    <n v="16.600000000000001"/>
    <n v="49"/>
    <n v="82740"/>
    <n v="85.8"/>
    <n v="33"/>
    <s v="CytoData"/>
    <s v="May_Grunwald_Giemsa"/>
    <s v="Leica_DM2000"/>
    <n v="60"/>
    <n v="224"/>
    <n v="0.115"/>
    <n v="0.95540000000000003"/>
    <n v="0.84840000000000004"/>
    <n v="-0.10699999999999998"/>
  </r>
  <r>
    <s v="CELL_004633"/>
    <x v="16"/>
    <x v="0"/>
    <s v="Anemia"/>
    <n v="7.48"/>
    <n v="0"/>
    <n v="0"/>
    <n v="1"/>
    <n v="0"/>
    <n v="0.47499999999999998"/>
    <n v="0.75900000000000001"/>
    <n v="0.68"/>
    <n v="1"/>
    <n v="0.83699999999999997"/>
    <n v="244"/>
    <n v="42"/>
    <n v="209"/>
    <n v="143"/>
    <n v="141"/>
    <n v="81.960784313725483"/>
    <n v="56.078431372549019"/>
    <n v="55.294117647058826"/>
    <n v="0.52200000000000002"/>
    <x v="1"/>
    <x v="1"/>
    <n v="6174"/>
    <n v="4.53"/>
    <n v="15.1"/>
    <n v="42.8"/>
    <n v="222800"/>
    <n v="84.5"/>
    <n v="31.7"/>
    <s v="PBC_Dataset"/>
    <s v="Giemsa"/>
    <s v="Olympus_BX51"/>
    <n v="100"/>
    <n v="512"/>
    <n v="0.74750000000000005"/>
    <n v="0.79820000000000002"/>
    <n v="0.83609999999999995"/>
    <n v="3.7899999999999934E-2"/>
  </r>
  <r>
    <s v="CELL_000126"/>
    <x v="1"/>
    <x v="1"/>
    <s v="Normal_WBC"/>
    <n v="11.86"/>
    <n v="49.2"/>
    <n v="0.495"/>
    <n v="0.51900000000000002"/>
    <n v="94.797687861271683"/>
    <n v="0.751"/>
    <n v="0.39100000000000001"/>
    <n v="2.66"/>
    <n v="3.7"/>
    <n v="0.79700000000000004"/>
    <n v="472"/>
    <n v="78"/>
    <n v="202"/>
    <n v="158"/>
    <n v="176"/>
    <n v="79.215686274509807"/>
    <n v="61.96078431372549"/>
    <n v="69.019607843137251"/>
    <n v="0.55100000000000005"/>
    <x v="0"/>
    <x v="1"/>
    <n v="4856"/>
    <n v="5.57"/>
    <n v="16.5"/>
    <n v="39.700000000000003"/>
    <n v="218055"/>
    <n v="69.900000000000006"/>
    <n v="36.6"/>
    <s v="Raabin_WBC"/>
    <s v="Wright"/>
    <s v="Zeiss_Axio"/>
    <n v="100"/>
    <n v="512"/>
    <n v="0.14360000000000001"/>
    <n v="0.89449999999999996"/>
    <n v="0.97040000000000004"/>
    <n v="7.5900000000000079E-2"/>
  </r>
  <r>
    <s v="CELL_001297"/>
    <x v="5"/>
    <x v="1"/>
    <s v="Normal_WBC"/>
    <n v="8.73"/>
    <n v="82.3"/>
    <n v="0.86"/>
    <n v="0.13200000000000001"/>
    <n v="623.48484848484838"/>
    <n v="0.89400000000000002"/>
    <n v="0.28299999999999997"/>
    <n v="1.25"/>
    <n v="1"/>
    <n v="1"/>
    <n v="357"/>
    <n v="58"/>
    <n v="197"/>
    <n v="163"/>
    <n v="194"/>
    <n v="77.254901960784323"/>
    <n v="63.921568627450974"/>
    <n v="76.078431372549019"/>
    <n v="0.79600000000000004"/>
    <x v="2"/>
    <x v="1"/>
    <n v="3831"/>
    <n v="4.46"/>
    <n v="13.8"/>
    <n v="42.8"/>
    <n v="189353"/>
    <n v="92.4"/>
    <n v="32.700000000000003"/>
    <s v="CytoData"/>
    <s v="Giemsa"/>
    <s v="Zeiss_Axio"/>
    <n v="100"/>
    <n v="360"/>
    <n v="0.19170000000000001"/>
    <n v="0.86680000000000001"/>
    <n v="0.91490000000000005"/>
    <n v="4.8100000000000032E-2"/>
  </r>
  <r>
    <s v="CELL_001977"/>
    <x v="4"/>
    <x v="1"/>
    <s v="Normal_WBC"/>
    <n v="14.93"/>
    <n v="47.9"/>
    <n v="0.46500000000000002"/>
    <n v="0.28199999999999997"/>
    <n v="169.8581560283688"/>
    <n v="0.70399999999999996"/>
    <n v="0.47599999999999998"/>
    <n v="2.25"/>
    <n v="1.2"/>
    <n v="0.66400000000000003"/>
    <n v="491"/>
    <n v="79"/>
    <n v="192"/>
    <n v="152"/>
    <n v="192"/>
    <n v="75.294117647058826"/>
    <n v="59.607843137254903"/>
    <n v="75.294117647058826"/>
    <n v="0.59299999999999997"/>
    <x v="1"/>
    <x v="0"/>
    <n v="2347"/>
    <n v="4.26"/>
    <n v="13"/>
    <n v="36"/>
    <n v="94083"/>
    <n v="87.2"/>
    <n v="34.9"/>
    <s v="PBC_Dataset"/>
    <s v="Giemsa"/>
    <s v="Leica_DM2000"/>
    <n v="100"/>
    <n v="512"/>
    <n v="0"/>
    <n v="0.92779999999999996"/>
    <n v="1"/>
    <n v="7.2200000000000042E-2"/>
  </r>
  <r>
    <s v="CELL_005308"/>
    <x v="0"/>
    <x v="0"/>
    <s v="Infection"/>
    <n v="12.27"/>
    <n v="57.6"/>
    <n v="0.47499999999999998"/>
    <n v="0.41"/>
    <n v="140.48780487804879"/>
    <n v="0.72399999999999998"/>
    <n v="0.41399999999999998"/>
    <n v="4.0199999999999996"/>
    <n v="4.9000000000000004"/>
    <n v="0.83"/>
    <n v="494"/>
    <n v="65"/>
    <n v="215"/>
    <n v="164"/>
    <n v="193"/>
    <n v="84.313725490196077"/>
    <n v="64.313725490196077"/>
    <n v="75.686274509803923"/>
    <n v="0.61599999999999999"/>
    <x v="0"/>
    <x v="0"/>
    <n v="4950"/>
    <n v="4.5199999999999996"/>
    <n v="12.2"/>
    <n v="33.1"/>
    <n v="259059"/>
    <n v="88"/>
    <n v="32.9"/>
    <s v="PBC_Dataset"/>
    <s v="May_Grunwald_Giemsa"/>
    <s v="Leica_DM2000"/>
    <n v="40"/>
    <n v="224"/>
    <n v="0.72270000000000001"/>
    <n v="0.6986"/>
    <n v="0.69989999999999997"/>
    <n v="1.2999999999999678E-3"/>
  </r>
  <r>
    <s v="CELL_005269"/>
    <x v="0"/>
    <x v="0"/>
    <s v="Infection"/>
    <n v="14.3"/>
    <n v="68.599999999999994"/>
    <n v="0.67600000000000005"/>
    <n v="0.40300000000000002"/>
    <n v="170.22332506203472"/>
    <n v="0.80800000000000005"/>
    <n v="0.626"/>
    <n v="2.94"/>
    <n v="6.2"/>
    <n v="0.71399999999999997"/>
    <n v="569"/>
    <n v="87"/>
    <n v="218"/>
    <n v="157"/>
    <n v="198"/>
    <n v="85.490196078431367"/>
    <n v="61.568627450980394"/>
    <n v="77.64705882352942"/>
    <n v="0.71"/>
    <x v="0"/>
    <x v="1"/>
    <n v="4683"/>
    <n v="6.2"/>
    <n v="12.7"/>
    <n v="46.6"/>
    <n v="181714"/>
    <n v="102.4"/>
    <n v="35"/>
    <s v="CytoData"/>
    <s v="Wright"/>
    <s v="Olympus_BX51"/>
    <n v="60"/>
    <n v="256"/>
    <n v="0.84670000000000001"/>
    <n v="0.66520000000000001"/>
    <n v="0.95499999999999996"/>
    <n v="0.28979999999999995"/>
  </r>
  <r>
    <s v="CELL_002076"/>
    <x v="4"/>
    <x v="1"/>
    <s v="Normal_WBC"/>
    <n v="16.739999999999998"/>
    <n v="69.7"/>
    <n v="0.60699999999999998"/>
    <n v="0.41099999999999998"/>
    <n v="169.58637469586375"/>
    <n v="0.65800000000000003"/>
    <n v="0.52600000000000002"/>
    <n v="2.16"/>
    <n v="1.3"/>
    <n v="0.59199999999999997"/>
    <n v="539"/>
    <n v="96"/>
    <n v="220"/>
    <n v="153"/>
    <n v="174"/>
    <n v="86.274509803921575"/>
    <n v="60"/>
    <n v="68.235294117647058"/>
    <n v="0.56299999999999994"/>
    <x v="0"/>
    <x v="0"/>
    <n v="6662"/>
    <n v="4.8"/>
    <n v="12.8"/>
    <n v="41.5"/>
    <n v="220149"/>
    <n v="75.2"/>
    <n v="34.6"/>
    <s v="Raabin_WBC"/>
    <s v="Giemsa"/>
    <s v="Leica_DM2000"/>
    <n v="60"/>
    <n v="224"/>
    <n v="2.4400000000000002E-2"/>
    <n v="0.89159999999999995"/>
    <n v="0.96309999999999996"/>
    <n v="7.1500000000000008E-2"/>
  </r>
  <r>
    <s v="CELL_004581"/>
    <x v="16"/>
    <x v="0"/>
    <s v="Anemia"/>
    <n v="7.78"/>
    <n v="0"/>
    <n v="0"/>
    <n v="1"/>
    <n v="0"/>
    <n v="0.60399999999999998"/>
    <n v="0.82099999999999995"/>
    <n v="0.26"/>
    <n v="1"/>
    <n v="0.83299999999999996"/>
    <n v="211"/>
    <n v="53"/>
    <n v="236"/>
    <n v="129"/>
    <n v="124"/>
    <n v="92.549019607843135"/>
    <n v="50.588235294117645"/>
    <n v="48.627450980392155"/>
    <n v="0.48899999999999999"/>
    <x v="1"/>
    <x v="0"/>
    <n v="8796"/>
    <n v="4.83"/>
    <n v="12.3"/>
    <n v="32.5"/>
    <n v="171779"/>
    <n v="89.6"/>
    <n v="34.6"/>
    <s v="PBC_Dataset"/>
    <s v="Giemsa"/>
    <s v="Zeiss_Axio"/>
    <n v="60"/>
    <n v="360"/>
    <n v="0.89259999999999995"/>
    <n v="0.75249999999999995"/>
    <n v="0.63380000000000003"/>
    <n v="-0.11869999999999992"/>
  </r>
  <r>
    <s v="CELL_003087"/>
    <x v="2"/>
    <x v="1"/>
    <s v="Normal_RBC"/>
    <n v="7.52"/>
    <n v="0"/>
    <n v="0"/>
    <n v="1"/>
    <n v="0"/>
    <n v="0.92300000000000004"/>
    <n v="0.13800000000000001"/>
    <n v="0.03"/>
    <n v="1"/>
    <n v="0.97699999999999998"/>
    <n v="191"/>
    <n v="52"/>
    <n v="223"/>
    <n v="137"/>
    <n v="111"/>
    <n v="87.450980392156865"/>
    <n v="53.725490196078432"/>
    <n v="43.529411764705884"/>
    <n v="0.52900000000000003"/>
    <x v="1"/>
    <x v="0"/>
    <n v="2852"/>
    <n v="5.55"/>
    <n v="12.1"/>
    <n v="41.3"/>
    <n v="272160"/>
    <n v="86.4"/>
    <n v="33.200000000000003"/>
    <s v="Raabin_WBC"/>
    <s v="Wright"/>
    <s v="Leica_DM2000"/>
    <n v="100"/>
    <n v="256"/>
    <n v="0.10589999999999999"/>
    <n v="0.9546"/>
    <n v="0.89900000000000002"/>
    <n v="-5.5599999999999983E-2"/>
  </r>
  <r>
    <s v="CELL_005095"/>
    <x v="17"/>
    <x v="0"/>
    <s v="Sickle_Cell_Anemia"/>
    <n v="7.95"/>
    <n v="0"/>
    <n v="0"/>
    <n v="1"/>
    <n v="0"/>
    <n v="0.28100000000000003"/>
    <n v="0.95199999999999996"/>
    <n v="0.56999999999999995"/>
    <n v="1"/>
    <n v="0.85399999999999998"/>
    <n v="106"/>
    <n v="62"/>
    <n v="230"/>
    <n v="111"/>
    <n v="107"/>
    <n v="90.196078431372555"/>
    <n v="43.529411764705884"/>
    <n v="41.96078431372549"/>
    <n v="0.41299999999999998"/>
    <x v="0"/>
    <x v="1"/>
    <n v="16049"/>
    <n v="3.78"/>
    <n v="15.2"/>
    <n v="38.200000000000003"/>
    <n v="207066"/>
    <n v="85.5"/>
    <n v="33.799999999999997"/>
    <s v="Raabin_WBC"/>
    <s v="Giemsa"/>
    <s v="Leica_DM2000"/>
    <n v="100"/>
    <n v="360"/>
    <n v="0.94069999999999998"/>
    <n v="0.78420000000000001"/>
    <n v="0.89219999999999999"/>
    <n v="0.10799999999999998"/>
  </r>
  <r>
    <s v="CELL_003346"/>
    <x v="2"/>
    <x v="1"/>
    <s v="Normal_RBC"/>
    <n v="7.04"/>
    <n v="0"/>
    <n v="0"/>
    <n v="1"/>
    <n v="0"/>
    <n v="0.84199999999999997"/>
    <n v="0.151"/>
    <n v="0.76"/>
    <n v="1"/>
    <n v="0.91200000000000003"/>
    <n v="183"/>
    <n v="38"/>
    <n v="236"/>
    <n v="121"/>
    <n v="130"/>
    <n v="92.549019607843135"/>
    <n v="47.450980392156858"/>
    <n v="50.980392156862742"/>
    <n v="0.50800000000000001"/>
    <x v="1"/>
    <x v="1"/>
    <n v="6269"/>
    <n v="4"/>
    <n v="14.4"/>
    <n v="43"/>
    <n v="196123"/>
    <n v="88.7"/>
    <n v="32"/>
    <s v="PBC_Dataset"/>
    <s v="Wright"/>
    <s v="Leica_DM2000"/>
    <n v="100"/>
    <n v="360"/>
    <n v="0.15359999999999999"/>
    <n v="0.85709999999999997"/>
    <n v="0.85580000000000001"/>
    <n v="-1.2999999999999678E-3"/>
  </r>
  <r>
    <s v="CELL_005780"/>
    <x v="6"/>
    <x v="0"/>
    <s v="Artefact"/>
    <n v="8.24"/>
    <n v="89.5"/>
    <n v="0.63900000000000001"/>
    <n v="0.14299999999999999"/>
    <n v="625.87412587412598"/>
    <n v="0.51500000000000001"/>
    <n v="0.70099999999999996"/>
    <n v="0.75"/>
    <n v="1"/>
    <n v="0.78300000000000003"/>
    <n v="485"/>
    <n v="88"/>
    <n v="177"/>
    <n v="147"/>
    <n v="202"/>
    <n v="69.411764705882348"/>
    <n v="57.647058823529406"/>
    <n v="79.215686274509807"/>
    <n v="0.64400000000000002"/>
    <x v="1"/>
    <x v="1"/>
    <n v="5483"/>
    <n v="3.42"/>
    <n v="12"/>
    <n v="41.5"/>
    <n v="157607"/>
    <n v="103.2"/>
    <n v="34.6"/>
    <s v="PBC_Dataset"/>
    <s v="Giemsa"/>
    <s v="Leica_DM2000"/>
    <n v="100"/>
    <n v="256"/>
    <n v="0.7893"/>
    <n v="0.76680000000000004"/>
    <n v="0.85099999999999998"/>
    <n v="8.4199999999999942E-2"/>
  </r>
  <r>
    <s v="CELL_002798"/>
    <x v="9"/>
    <x v="1"/>
    <s v="Normal_WBC"/>
    <n v="9.5500000000000007"/>
    <n v="58.7"/>
    <n v="0.68500000000000005"/>
    <n v="0.441"/>
    <n v="133.10657596371883"/>
    <n v="0.70799999999999996"/>
    <n v="0.218"/>
    <n v="4.82"/>
    <n v="1.9"/>
    <n v="0.71099999999999997"/>
    <n v="394"/>
    <n v="70"/>
    <n v="193"/>
    <n v="145"/>
    <n v="210"/>
    <n v="75.686274509803923"/>
    <n v="56.862745098039213"/>
    <n v="82.35294117647058"/>
    <n v="0.77300000000000002"/>
    <x v="1"/>
    <x v="1"/>
    <n v="12056"/>
    <n v="5.69"/>
    <n v="14.2"/>
    <n v="38.799999999999997"/>
    <n v="154422"/>
    <n v="77.3"/>
    <n v="35.1"/>
    <s v="PBC_Dataset"/>
    <s v="Giemsa"/>
    <s v="Olympus_BX51"/>
    <n v="100"/>
    <n v="256"/>
    <n v="0.1341"/>
    <n v="0.80869999999999997"/>
    <n v="0.90190000000000003"/>
    <n v="9.3200000000000061E-2"/>
  </r>
  <r>
    <s v="CELL_000919"/>
    <x v="1"/>
    <x v="1"/>
    <s v="Normal_WBC"/>
    <n v="12.89"/>
    <n v="65.2"/>
    <n v="0.59899999999999998"/>
    <n v="0.42"/>
    <n v="155.23809523809524"/>
    <n v="0.72599999999999998"/>
    <n v="0.45600000000000002"/>
    <n v="2.79"/>
    <n v="4"/>
    <n v="0.78200000000000003"/>
    <n v="437"/>
    <n v="63"/>
    <n v="221"/>
    <n v="141"/>
    <n v="189"/>
    <n v="86.666666666666671"/>
    <n v="55.294117647058826"/>
    <n v="74.117647058823536"/>
    <n v="0.63600000000000001"/>
    <x v="2"/>
    <x v="0"/>
    <n v="7254"/>
    <n v="4.5999999999999996"/>
    <n v="10.199999999999999"/>
    <n v="47.6"/>
    <n v="384332"/>
    <n v="106.2"/>
    <n v="33.700000000000003"/>
    <s v="CytoData"/>
    <s v="Giemsa"/>
    <s v="Olympus_BX51"/>
    <n v="100"/>
    <n v="360"/>
    <n v="5.9400000000000001E-2"/>
    <n v="0.89710000000000001"/>
    <n v="0.94089999999999996"/>
    <n v="4.379999999999995E-2"/>
  </r>
  <r>
    <s v="CELL_001647"/>
    <x v="5"/>
    <x v="1"/>
    <s v="Normal_WBC"/>
    <n v="6.4"/>
    <n v="80.8"/>
    <n v="0.90300000000000002"/>
    <n v="0.13700000000000001"/>
    <n v="589.78102189781021"/>
    <n v="0.82799999999999996"/>
    <n v="0.245"/>
    <n v="1.24"/>
    <n v="1.1000000000000001"/>
    <n v="0.97599999999999998"/>
    <n v="289"/>
    <n v="51"/>
    <n v="189"/>
    <n v="148"/>
    <n v="207"/>
    <n v="74.117647058823536"/>
    <n v="58.039215686274517"/>
    <n v="81.17647058823529"/>
    <n v="0.69"/>
    <x v="1"/>
    <x v="1"/>
    <n v="9403"/>
    <n v="4.34"/>
    <n v="14.2"/>
    <n v="44.6"/>
    <n v="406190"/>
    <n v="90.5"/>
    <n v="36.9"/>
    <s v="Raabin_WBC"/>
    <s v="Wright"/>
    <s v="Olympus_BX51"/>
    <n v="60"/>
    <n v="256"/>
    <n v="4.9000000000000002E-2"/>
    <n v="0.80289999999999995"/>
    <n v="0.96530000000000005"/>
    <n v="0.1624000000000001"/>
  </r>
  <r>
    <s v="CELL_004979"/>
    <x v="15"/>
    <x v="0"/>
    <s v="Anemia"/>
    <n v="5.34"/>
    <n v="0"/>
    <n v="0"/>
    <n v="1"/>
    <n v="0"/>
    <n v="0.93300000000000005"/>
    <n v="0.06"/>
    <n v="0.57999999999999996"/>
    <n v="1"/>
    <n v="0.98"/>
    <n v="108"/>
    <n v="45"/>
    <n v="222"/>
    <n v="145"/>
    <n v="145"/>
    <n v="87.058823529411768"/>
    <n v="56.862745098039213"/>
    <n v="56.862745098039213"/>
    <n v="0.50900000000000001"/>
    <x v="2"/>
    <x v="1"/>
    <n v="1000"/>
    <n v="6.32"/>
    <n v="14.2"/>
    <n v="48.9"/>
    <n v="117949"/>
    <n v="64.900000000000006"/>
    <n v="31.1"/>
    <s v="PBC_Dataset"/>
    <s v="Giemsa"/>
    <s v="Olympus_BX51"/>
    <n v="100"/>
    <n v="224"/>
    <n v="0.85829999999999995"/>
    <n v="0.66420000000000001"/>
    <n v="0.98109999999999997"/>
    <n v="0.31689999999999996"/>
  </r>
  <r>
    <s v="CELL_004622"/>
    <x v="16"/>
    <x v="0"/>
    <s v="Anemia"/>
    <n v="7.89"/>
    <n v="0"/>
    <n v="0"/>
    <n v="1"/>
    <n v="0"/>
    <n v="0.48499999999999999"/>
    <n v="0.73499999999999999"/>
    <n v="0.32"/>
    <n v="1"/>
    <n v="0.86299999999999999"/>
    <n v="220"/>
    <n v="48"/>
    <n v="221"/>
    <n v="131"/>
    <n v="138"/>
    <n v="86.666666666666671"/>
    <n v="51.372549019607838"/>
    <n v="54.117647058823529"/>
    <n v="0.52900000000000003"/>
    <x v="1"/>
    <x v="1"/>
    <n v="4048"/>
    <n v="3.88"/>
    <n v="14"/>
    <n v="48"/>
    <n v="283698"/>
    <n v="87.7"/>
    <n v="35.700000000000003"/>
    <s v="PBC_Dataset"/>
    <s v="Giemsa"/>
    <s v="Leica_DM2000"/>
    <n v="60"/>
    <n v="360"/>
    <n v="0.90359999999999996"/>
    <n v="0.59350000000000003"/>
    <n v="0.73309999999999997"/>
    <n v="0.13959999999999995"/>
  </r>
  <r>
    <s v="CELL_000365"/>
    <x v="1"/>
    <x v="1"/>
    <s v="Normal_WBC"/>
    <n v="12.86"/>
    <n v="53"/>
    <n v="0.48399999999999999"/>
    <n v="0.42899999999999999"/>
    <n v="123.54312354312354"/>
    <n v="0.73399999999999999"/>
    <n v="0.30499999999999999"/>
    <n v="2.39"/>
    <n v="3.5"/>
    <n v="0.79200000000000004"/>
    <n v="468"/>
    <n v="60"/>
    <n v="201"/>
    <n v="187"/>
    <n v="170"/>
    <n v="78.82352941176471"/>
    <n v="73.333333333333329"/>
    <n v="66.666666666666657"/>
    <n v="0.63300000000000001"/>
    <x v="1"/>
    <x v="1"/>
    <n v="3960"/>
    <n v="3.07"/>
    <n v="12.7"/>
    <n v="35.5"/>
    <n v="341246"/>
    <n v="85.4"/>
    <n v="32.4"/>
    <s v="CytoData"/>
    <s v="May_Grunwald_Giemsa"/>
    <s v="Leica_DM2000"/>
    <n v="100"/>
    <n v="224"/>
    <n v="8.0199999999999994E-2"/>
    <n v="0.96179999999999999"/>
    <n v="0.98429999999999995"/>
    <n v="2.2499999999999964E-2"/>
  </r>
  <r>
    <s v="CELL_003288"/>
    <x v="2"/>
    <x v="1"/>
    <s v="Normal_RBC"/>
    <n v="7.52"/>
    <n v="0"/>
    <n v="0"/>
    <n v="1"/>
    <n v="0"/>
    <n v="0.91900000000000004"/>
    <n v="0.158"/>
    <n v="0.98"/>
    <n v="1"/>
    <n v="0.94699999999999995"/>
    <n v="156"/>
    <n v="47"/>
    <n v="235"/>
    <n v="129"/>
    <n v="128"/>
    <n v="92.156862745098039"/>
    <n v="50.588235294117645"/>
    <n v="50.196078431372548"/>
    <n v="0.49199999999999999"/>
    <x v="1"/>
    <x v="1"/>
    <n v="5242"/>
    <n v="3.9"/>
    <n v="13.3"/>
    <n v="34.299999999999997"/>
    <n v="352781"/>
    <n v="73.599999999999994"/>
    <n v="32.6"/>
    <s v="Raabin_WBC"/>
    <s v="Giemsa"/>
    <s v="Leica_DM2000"/>
    <n v="100"/>
    <n v="512"/>
    <n v="0.12820000000000001"/>
    <n v="0.96319999999999995"/>
    <n v="0.98540000000000005"/>
    <n v="2.2200000000000109E-2"/>
  </r>
  <r>
    <s v="CELL_002126"/>
    <x v="4"/>
    <x v="1"/>
    <s v="Normal_WBC"/>
    <n v="18.46"/>
    <n v="60.4"/>
    <n v="0.502"/>
    <n v="0.49299999999999999"/>
    <n v="122.51521298174443"/>
    <n v="0.626"/>
    <n v="0.39900000000000002"/>
    <n v="2.12"/>
    <n v="1.5"/>
    <n v="0.7"/>
    <n v="715"/>
    <n v="82"/>
    <n v="214"/>
    <n v="152"/>
    <n v="173"/>
    <n v="83.921568627450981"/>
    <n v="59.607843137254903"/>
    <n v="67.843137254901961"/>
    <n v="0.63800000000000001"/>
    <x v="1"/>
    <x v="1"/>
    <n v="6476"/>
    <n v="4.18"/>
    <n v="16.7"/>
    <n v="44.5"/>
    <n v="459341"/>
    <n v="80.900000000000006"/>
    <n v="33.299999999999997"/>
    <s v="CytoData"/>
    <s v="Giemsa"/>
    <s v="Olympus_BX51"/>
    <n v="100"/>
    <n v="256"/>
    <n v="0.1298"/>
    <n v="1"/>
    <n v="0.85780000000000001"/>
    <n v="-0.14219999999999999"/>
  </r>
  <r>
    <s v="CELL_004124"/>
    <x v="8"/>
    <x v="0"/>
    <s v="Leukemia"/>
    <n v="11.73"/>
    <n v="82.9"/>
    <n v="0.28100000000000003"/>
    <n v="0.20799999999999999"/>
    <n v="398.55769230769238"/>
    <n v="0.77100000000000002"/>
    <n v="0.183"/>
    <n v="1.0900000000000001"/>
    <n v="1"/>
    <n v="0.95199999999999996"/>
    <n v="601"/>
    <n v="76"/>
    <n v="173"/>
    <n v="101"/>
    <n v="149"/>
    <n v="67.843137254901961"/>
    <n v="39.607843137254903"/>
    <n v="58.431372549019613"/>
    <n v="0.67900000000000005"/>
    <x v="2"/>
    <x v="1"/>
    <n v="8665"/>
    <n v="4.0999999999999996"/>
    <n v="11.2"/>
    <n v="39.200000000000003"/>
    <n v="180116"/>
    <n v="101"/>
    <n v="32.700000000000003"/>
    <s v="CytoData"/>
    <s v="Wright"/>
    <s v="Zeiss_Axio"/>
    <n v="100"/>
    <n v="256"/>
    <n v="0.91320000000000001"/>
    <n v="0.57179999999999997"/>
    <n v="0.93830000000000002"/>
    <n v="0.36650000000000005"/>
  </r>
  <r>
    <s v="CELL_004570"/>
    <x v="16"/>
    <x v="0"/>
    <s v="Anemia"/>
    <n v="7.74"/>
    <n v="0"/>
    <n v="0"/>
    <n v="1"/>
    <n v="0"/>
    <n v="0.41899999999999998"/>
    <n v="0.83199999999999996"/>
    <n v="0.59"/>
    <n v="1"/>
    <n v="0.94099999999999995"/>
    <n v="159"/>
    <n v="59"/>
    <n v="229"/>
    <n v="116"/>
    <n v="153"/>
    <n v="89.803921568627459"/>
    <n v="45.490196078431374"/>
    <n v="60"/>
    <n v="0.49"/>
    <x v="1"/>
    <x v="1"/>
    <n v="4509"/>
    <n v="3.98"/>
    <n v="14.1"/>
    <n v="40.9"/>
    <n v="243169"/>
    <n v="83.8"/>
    <n v="34.799999999999997"/>
    <s v="Raabin_WBC"/>
    <s v="May_Grunwald_Giemsa"/>
    <s v="Olympus_BX51"/>
    <n v="100"/>
    <n v="360"/>
    <n v="0.81110000000000004"/>
    <n v="0.86739999999999995"/>
    <n v="0.79890000000000005"/>
    <n v="-6.8499999999999894E-2"/>
  </r>
  <r>
    <s v="CELL_000526"/>
    <x v="1"/>
    <x v="1"/>
    <s v="Normal_WBC"/>
    <n v="11.14"/>
    <n v="48.3"/>
    <n v="0.56100000000000005"/>
    <n v="0.40699999999999997"/>
    <n v="118.67321867321867"/>
    <n v="0.74299999999999999"/>
    <n v="0.39200000000000002"/>
    <n v="2.4300000000000002"/>
    <n v="2.5"/>
    <n v="0.85399999999999998"/>
    <n v="323"/>
    <n v="64"/>
    <n v="183"/>
    <n v="152"/>
    <n v="191"/>
    <n v="71.764705882352942"/>
    <n v="59.607843137254903"/>
    <n v="74.901960784313729"/>
    <n v="0.65800000000000003"/>
    <x v="1"/>
    <x v="0"/>
    <n v="12979"/>
    <n v="3.66"/>
    <n v="15.6"/>
    <n v="38.200000000000003"/>
    <n v="459242"/>
    <n v="82.3"/>
    <n v="33.1"/>
    <s v="Raabin_WBC"/>
    <s v="Wright"/>
    <s v="Olympus_BX51"/>
    <n v="40"/>
    <n v="256"/>
    <n v="2.3900000000000001E-2"/>
    <n v="0.88139999999999996"/>
    <n v="0.89080000000000004"/>
    <n v="9.400000000000075E-3"/>
  </r>
  <r>
    <s v="CELL_004822"/>
    <x v="12"/>
    <x v="0"/>
    <s v="Anemia"/>
    <n v="4.53"/>
    <n v="0"/>
    <n v="0"/>
    <n v="1"/>
    <n v="0"/>
    <n v="0.57799999999999996"/>
    <n v="0.76500000000000001"/>
    <n v="0.65"/>
    <n v="1"/>
    <n v="0.83099999999999996"/>
    <n v="72"/>
    <n v="35"/>
    <n v="200"/>
    <n v="128"/>
    <n v="117"/>
    <n v="78.431372549019613"/>
    <n v="50.196078431372548"/>
    <n v="45.882352941176471"/>
    <n v="0.52300000000000002"/>
    <x v="0"/>
    <x v="1"/>
    <n v="4293"/>
    <n v="4.82"/>
    <n v="11.3"/>
    <n v="50.9"/>
    <n v="287345"/>
    <n v="93.1"/>
    <n v="33.1"/>
    <s v="Raabin_WBC"/>
    <s v="Giemsa"/>
    <s v="Olympus_BX51"/>
    <n v="40"/>
    <n v="512"/>
    <n v="0.72550000000000003"/>
    <n v="0.79139999999999999"/>
    <n v="0.73760000000000003"/>
    <n v="-5.3799999999999959E-2"/>
  </r>
  <r>
    <s v="CELL_000056"/>
    <x v="1"/>
    <x v="1"/>
    <s v="Normal_WBC"/>
    <n v="11.37"/>
    <n v="58.9"/>
    <n v="0.433"/>
    <n v="0.46400000000000002"/>
    <n v="126.93965517241378"/>
    <n v="0.66100000000000003"/>
    <n v="0.35899999999999999"/>
    <n v="3.42"/>
    <n v="3.2"/>
    <n v="0.76700000000000002"/>
    <n v="462"/>
    <n v="71"/>
    <n v="202"/>
    <n v="160"/>
    <n v="224"/>
    <n v="79.215686274509807"/>
    <n v="62.745098039215684"/>
    <n v="87.843137254901961"/>
    <n v="0.73099999999999998"/>
    <x v="1"/>
    <x v="1"/>
    <n v="9906"/>
    <n v="4.68"/>
    <n v="12.5"/>
    <n v="43.4"/>
    <n v="346293"/>
    <n v="96.2"/>
    <n v="34.9"/>
    <s v="CytoData"/>
    <s v="Wright"/>
    <s v="Leica_DM2000"/>
    <n v="40"/>
    <n v="224"/>
    <n v="4.3400000000000001E-2"/>
    <n v="0.8962"/>
    <n v="1"/>
    <n v="0.1038"/>
  </r>
  <r>
    <s v="CELL_000639"/>
    <x v="1"/>
    <x v="1"/>
    <s v="Normal_WBC"/>
    <n v="14.07"/>
    <n v="56"/>
    <n v="0.56599999999999995"/>
    <n v="0.46100000000000002"/>
    <n v="121.47505422993491"/>
    <n v="0.69399999999999995"/>
    <n v="0.26400000000000001"/>
    <n v="2.8"/>
    <n v="4.0999999999999996"/>
    <n v="0.80300000000000005"/>
    <n v="393"/>
    <n v="67"/>
    <n v="207"/>
    <n v="185"/>
    <n v="182"/>
    <n v="81.17647058823529"/>
    <n v="72.549019607843135"/>
    <n v="71.372549019607845"/>
    <n v="0.59499999999999997"/>
    <x v="1"/>
    <x v="1"/>
    <n v="7063"/>
    <n v="4.4000000000000004"/>
    <n v="15.4"/>
    <n v="34.6"/>
    <n v="336460"/>
    <n v="81.8"/>
    <n v="30.7"/>
    <s v="PBC_Dataset"/>
    <s v="Giemsa"/>
    <s v="Zeiss_Axio"/>
    <n v="40"/>
    <n v="360"/>
    <n v="8.5400000000000004E-2"/>
    <n v="0.89890000000000003"/>
    <n v="0.9788"/>
    <n v="7.9899999999999971E-2"/>
  </r>
  <r>
    <s v="CELL_000303"/>
    <x v="1"/>
    <x v="1"/>
    <s v="Normal_WBC"/>
    <n v="11.94"/>
    <n v="51"/>
    <n v="0.43099999999999999"/>
    <n v="0.32400000000000001"/>
    <n v="157.40740740740739"/>
    <n v="0.77200000000000002"/>
    <n v="0.34599999999999997"/>
    <n v="2.86"/>
    <n v="4.3"/>
    <n v="0.77700000000000002"/>
    <n v="490"/>
    <n v="84"/>
    <n v="180"/>
    <n v="161"/>
    <n v="179"/>
    <n v="70.588235294117652"/>
    <n v="63.13725490196078"/>
    <n v="70.196078431372541"/>
    <n v="0.44600000000000001"/>
    <x v="1"/>
    <x v="0"/>
    <n v="3388"/>
    <n v="4.43"/>
    <n v="17"/>
    <n v="40.200000000000003"/>
    <n v="148800"/>
    <n v="72.8"/>
    <n v="35"/>
    <s v="Raabin_WBC"/>
    <s v="Giemsa"/>
    <s v="Leica_DM2000"/>
    <n v="40"/>
    <n v="224"/>
    <n v="4.9599999999999998E-2"/>
    <n v="0.93679999999999997"/>
    <n v="0.80369999999999997"/>
    <n v="-0.1331"/>
  </r>
  <r>
    <s v="CELL_002767"/>
    <x v="9"/>
    <x v="1"/>
    <s v="Normal_WBC"/>
    <n v="11.57"/>
    <n v="64.5"/>
    <n v="0.72599999999999998"/>
    <n v="0.309"/>
    <n v="208.73786407766991"/>
    <n v="0.73199999999999998"/>
    <n v="0.36399999999999999"/>
    <n v="5.07"/>
    <n v="2.2000000000000002"/>
    <n v="0.749"/>
    <n v="375"/>
    <n v="67"/>
    <n v="167"/>
    <n v="126"/>
    <n v="198"/>
    <n v="65.490196078431367"/>
    <n v="49.411764705882355"/>
    <n v="77.64705882352942"/>
    <n v="0.69099999999999995"/>
    <x v="0"/>
    <x v="1"/>
    <n v="3343"/>
    <n v="4.46"/>
    <n v="12.1"/>
    <n v="45.2"/>
    <n v="263313"/>
    <n v="80.8"/>
    <n v="34.9"/>
    <s v="Raabin_WBC"/>
    <s v="Wright"/>
    <s v="Olympus_BX51"/>
    <n v="60"/>
    <n v="224"/>
    <n v="5.6300000000000003E-2"/>
    <n v="0.78339999999999999"/>
    <n v="0.8881"/>
    <n v="0.10470000000000002"/>
  </r>
  <r>
    <s v="CELL_001277"/>
    <x v="5"/>
    <x v="1"/>
    <s v="Normal_WBC"/>
    <n v="8.67"/>
    <n v="80.5"/>
    <n v="0.85899999999999999"/>
    <n v="0.17"/>
    <n v="473.52941176470586"/>
    <n v="0.86"/>
    <n v="0.13300000000000001"/>
    <n v="1.21"/>
    <n v="1.1000000000000001"/>
    <n v="0.95"/>
    <n v="225"/>
    <n v="55"/>
    <n v="214"/>
    <n v="157"/>
    <n v="195"/>
    <n v="83.921568627450981"/>
    <n v="61.568627450980394"/>
    <n v="76.470588235294116"/>
    <n v="0.72099999999999997"/>
    <x v="2"/>
    <x v="0"/>
    <n v="8353"/>
    <n v="4.3600000000000003"/>
    <n v="14.6"/>
    <n v="33.5"/>
    <n v="285996"/>
    <n v="83.6"/>
    <n v="35.9"/>
    <s v="Raabin_WBC"/>
    <s v="Giemsa"/>
    <s v="Zeiss_Axio"/>
    <n v="100"/>
    <n v="360"/>
    <n v="0.05"/>
    <n v="0.99880000000000002"/>
    <n v="0.91569999999999996"/>
    <n v="-8.3100000000000063E-2"/>
  </r>
  <r>
    <s v="CELL_004721"/>
    <x v="12"/>
    <x v="0"/>
    <s v="Anemia"/>
    <n v="4.79"/>
    <n v="0"/>
    <n v="0"/>
    <n v="1"/>
    <n v="0"/>
    <n v="0.52500000000000002"/>
    <n v="0.84399999999999997"/>
    <n v="0.74"/>
    <n v="1"/>
    <n v="0.72"/>
    <n v="94"/>
    <n v="30"/>
    <n v="244"/>
    <n v="134"/>
    <n v="121"/>
    <n v="95.686274509803923"/>
    <n v="52.549019607843142"/>
    <n v="47.450980392156858"/>
    <n v="0.57599999999999996"/>
    <x v="0"/>
    <x v="0"/>
    <n v="5875"/>
    <n v="6.48"/>
    <n v="13.1"/>
    <n v="35.700000000000003"/>
    <n v="371160"/>
    <n v="91.7"/>
    <n v="36.5"/>
    <s v="PBC_Dataset"/>
    <s v="May_Grunwald_Giemsa"/>
    <s v="Olympus_BX51"/>
    <n v="100"/>
    <n v="360"/>
    <n v="0.77400000000000002"/>
    <n v="0.60229999999999995"/>
    <n v="0.57750000000000001"/>
    <n v="-2.4799999999999933E-2"/>
  </r>
  <r>
    <s v="CELL_002056"/>
    <x v="4"/>
    <x v="1"/>
    <s v="Normal_WBC"/>
    <n v="15.7"/>
    <n v="63.5"/>
    <n v="0.53500000000000003"/>
    <n v="0.35699999999999998"/>
    <n v="177.87114845938376"/>
    <n v="0.84899999999999998"/>
    <n v="0.42499999999999999"/>
    <n v="2.36"/>
    <n v="1"/>
    <n v="0.64400000000000002"/>
    <n v="679"/>
    <n v="110"/>
    <n v="210"/>
    <n v="153"/>
    <n v="164"/>
    <n v="82.35294117647058"/>
    <n v="60"/>
    <n v="64.313725490196077"/>
    <n v="0.61899999999999999"/>
    <x v="1"/>
    <x v="0"/>
    <n v="1683"/>
    <n v="4.5599999999999996"/>
    <n v="14.2"/>
    <n v="35.4"/>
    <n v="201007"/>
    <n v="76.599999999999994"/>
    <n v="33.6"/>
    <s v="Raabin_WBC"/>
    <s v="May_Grunwald_Giemsa"/>
    <s v="Leica_DM2000"/>
    <n v="100"/>
    <n v="256"/>
    <n v="3.9800000000000002E-2"/>
    <n v="0.95440000000000003"/>
    <n v="0.90939999999999999"/>
    <n v="-4.500000000000004E-2"/>
  </r>
  <r>
    <s v="CELL_004433"/>
    <x v="13"/>
    <x v="0"/>
    <s v="Leukemia"/>
    <n v="15.42"/>
    <n v="80.400000000000006"/>
    <n v="0.34699999999999998"/>
    <n v="0.20699999999999999"/>
    <n v="388.40579710144931"/>
    <n v="0.83199999999999996"/>
    <n v="0.35299999999999998"/>
    <n v="0.81"/>
    <n v="1"/>
    <n v="0.86199999999999999"/>
    <n v="596"/>
    <n v="93"/>
    <n v="178"/>
    <n v="152"/>
    <n v="172"/>
    <n v="69.803921568627445"/>
    <n v="59.607843137254903"/>
    <n v="67.450980392156865"/>
    <n v="0.76600000000000001"/>
    <x v="0"/>
    <x v="0"/>
    <n v="10349"/>
    <n v="7"/>
    <n v="14.7"/>
    <n v="42.6"/>
    <n v="244753"/>
    <n v="82.7"/>
    <n v="35"/>
    <s v="CytoData"/>
    <s v="Giemsa"/>
    <s v="Leica_DM2000"/>
    <n v="100"/>
    <n v="360"/>
    <n v="0.91969999999999996"/>
    <n v="0.82079999999999997"/>
    <n v="0.86329999999999996"/>
    <n v="4.2499999999999982E-2"/>
  </r>
  <r>
    <s v="CELL_003645"/>
    <x v="2"/>
    <x v="1"/>
    <s v="Normal_RBC"/>
    <n v="8.1199999999999992"/>
    <n v="0"/>
    <n v="0"/>
    <n v="1"/>
    <n v="0"/>
    <n v="0.84899999999999998"/>
    <n v="0.22700000000000001"/>
    <n v="0.66"/>
    <n v="1"/>
    <n v="0.91300000000000003"/>
    <n v="167"/>
    <n v="47"/>
    <n v="225"/>
    <n v="113"/>
    <n v="127"/>
    <n v="88.235294117647058"/>
    <n v="44.313725490196077"/>
    <n v="49.803921568627452"/>
    <n v="0.502"/>
    <x v="2"/>
    <x v="0"/>
    <n v="8274"/>
    <n v="5.63"/>
    <n v="15.2"/>
    <n v="38.9"/>
    <n v="187095"/>
    <n v="82"/>
    <n v="30.1"/>
    <s v="PBC_Dataset"/>
    <s v="May_Grunwald_Giemsa"/>
    <s v="Leica_DM2000"/>
    <n v="100"/>
    <n v="224"/>
    <n v="0"/>
    <n v="0.91210000000000002"/>
    <n v="0.79210000000000003"/>
    <n v="-0.12"/>
  </r>
  <r>
    <s v="CELL_004144"/>
    <x v="8"/>
    <x v="0"/>
    <s v="Leukemia"/>
    <n v="15.06"/>
    <n v="82.3"/>
    <n v="0.40400000000000003"/>
    <n v="0.13700000000000001"/>
    <n v="600.72992700729924"/>
    <n v="0.79200000000000004"/>
    <n v="0.25"/>
    <n v="0.76"/>
    <n v="1.1000000000000001"/>
    <n v="0.84399999999999997"/>
    <n v="557"/>
    <n v="102"/>
    <n v="194"/>
    <n v="147"/>
    <n v="215"/>
    <n v="76.078431372549019"/>
    <n v="57.647058823529406"/>
    <n v="84.313725490196077"/>
    <n v="0.64900000000000002"/>
    <x v="1"/>
    <x v="0"/>
    <n v="8338"/>
    <n v="4.5"/>
    <n v="14.1"/>
    <n v="44.3"/>
    <n v="343149"/>
    <n v="87"/>
    <n v="31.3"/>
    <s v="PBC_Dataset"/>
    <s v="Wright"/>
    <s v="Olympus_BX51"/>
    <n v="60"/>
    <n v="224"/>
    <n v="0.83020000000000005"/>
    <n v="0.77600000000000002"/>
    <n v="0.92549999999999999"/>
    <n v="0.14949999999999997"/>
  </r>
  <r>
    <s v="CELL_002879"/>
    <x v="2"/>
    <x v="1"/>
    <s v="Normal_RBC"/>
    <n v="7.82"/>
    <n v="0"/>
    <n v="0"/>
    <n v="1"/>
    <n v="0"/>
    <n v="0.91400000000000003"/>
    <n v="0.17"/>
    <n v="0.36"/>
    <n v="1"/>
    <n v="0.96"/>
    <n v="173"/>
    <n v="46"/>
    <n v="235"/>
    <n v="127"/>
    <n v="131"/>
    <n v="92.156862745098039"/>
    <n v="49.803921568627452"/>
    <n v="51.372549019607838"/>
    <n v="0.495"/>
    <x v="1"/>
    <x v="0"/>
    <n v="9762"/>
    <n v="4.92"/>
    <n v="13.2"/>
    <n v="44.8"/>
    <n v="236147"/>
    <n v="86.2"/>
    <n v="33.5"/>
    <s v="CytoData"/>
    <s v="Giemsa"/>
    <s v="Leica_DM2000"/>
    <n v="100"/>
    <n v="256"/>
    <n v="6.7299999999999999E-2"/>
    <n v="0.94220000000000004"/>
    <n v="0.94699999999999995"/>
    <n v="4.7999999999999154E-3"/>
  </r>
  <r>
    <s v="CELL_004203"/>
    <x v="8"/>
    <x v="0"/>
    <s v="Leukemia"/>
    <n v="15.92"/>
    <n v="84.6"/>
    <n v="0.40600000000000003"/>
    <n v="0.19600000000000001"/>
    <n v="431.63265306122446"/>
    <n v="0.84899999999999998"/>
    <n v="0.36299999999999999"/>
    <n v="0.25"/>
    <n v="1"/>
    <n v="0.87"/>
    <n v="569"/>
    <n v="107"/>
    <n v="194"/>
    <n v="138"/>
    <n v="200"/>
    <n v="76.078431372549019"/>
    <n v="54.117647058823529"/>
    <n v="78.431372549019613"/>
    <n v="0.79100000000000004"/>
    <x v="1"/>
    <x v="0"/>
    <n v="12048"/>
    <n v="3.82"/>
    <n v="13.9"/>
    <n v="46.9"/>
    <n v="336634"/>
    <n v="86.6"/>
    <n v="35.700000000000003"/>
    <s v="PBC_Dataset"/>
    <s v="Wright"/>
    <s v="Olympus_BX51"/>
    <n v="100"/>
    <n v="512"/>
    <n v="0.92359999999999998"/>
    <n v="0.74319999999999997"/>
    <n v="0.89229999999999998"/>
    <n v="0.14910000000000001"/>
  </r>
  <r>
    <s v="CELL_002287"/>
    <x v="4"/>
    <x v="1"/>
    <s v="Normal_WBC"/>
    <n v="14.69"/>
    <n v="56.7"/>
    <n v="0.54600000000000004"/>
    <n v="0.443"/>
    <n v="127.99097065462755"/>
    <n v="0.64100000000000001"/>
    <n v="0.60399999999999998"/>
    <n v="2.31"/>
    <n v="1"/>
    <n v="0.70199999999999996"/>
    <n v="546"/>
    <n v="111"/>
    <n v="212"/>
    <n v="154"/>
    <n v="170"/>
    <n v="83.137254901960787"/>
    <n v="60.392156862745097"/>
    <n v="66.666666666666657"/>
    <n v="0.47"/>
    <x v="0"/>
    <x v="0"/>
    <n v="9665"/>
    <n v="3.59"/>
    <n v="18"/>
    <n v="40.700000000000003"/>
    <n v="274748"/>
    <n v="83.4"/>
    <n v="33"/>
    <s v="CytoData"/>
    <s v="May_Grunwald_Giemsa"/>
    <s v="Olympus_BX51"/>
    <n v="100"/>
    <n v="224"/>
    <n v="0.16869999999999999"/>
    <n v="0.88449999999999995"/>
    <n v="0.86280000000000001"/>
    <n v="-2.1699999999999942E-2"/>
  </r>
  <r>
    <s v="CELL_002262"/>
    <x v="4"/>
    <x v="1"/>
    <s v="Normal_WBC"/>
    <n v="17.5"/>
    <n v="71.8"/>
    <n v="0.437"/>
    <n v="0.42399999999999999"/>
    <n v="169.33962264150944"/>
    <n v="0.628"/>
    <n v="0.38200000000000001"/>
    <n v="1.67"/>
    <n v="1.4"/>
    <n v="0.71499999999999997"/>
    <n v="683"/>
    <n v="103"/>
    <n v="214"/>
    <n v="181"/>
    <n v="163"/>
    <n v="83.921568627450981"/>
    <n v="70.980392156862749"/>
    <n v="63.921568627450974"/>
    <n v="0.64700000000000002"/>
    <x v="1"/>
    <x v="1"/>
    <n v="8435"/>
    <n v="5.31"/>
    <n v="13.4"/>
    <n v="44.2"/>
    <n v="155234"/>
    <n v="103.5"/>
    <n v="34.299999999999997"/>
    <s v="PBC_Dataset"/>
    <s v="Giemsa"/>
    <s v="Olympus_BX51"/>
    <n v="60"/>
    <n v="360"/>
    <n v="6.6299999999999998E-2"/>
    <n v="0.98209999999999997"/>
    <n v="0.92549999999999999"/>
    <n v="-5.6599999999999984E-2"/>
  </r>
  <r>
    <s v="CELL_002297"/>
    <x v="4"/>
    <x v="1"/>
    <s v="Normal_WBC"/>
    <n v="15.81"/>
    <n v="61.5"/>
    <n v="0.48"/>
    <n v="0.45"/>
    <n v="136.66666666666666"/>
    <n v="0.69199999999999995"/>
    <n v="0.52"/>
    <n v="2.57"/>
    <n v="1.3"/>
    <n v="0.76600000000000001"/>
    <n v="590"/>
    <n v="88"/>
    <n v="211"/>
    <n v="185"/>
    <n v="161"/>
    <n v="82.745098039215677"/>
    <n v="72.549019607843135"/>
    <n v="63.13725490196078"/>
    <n v="0.54800000000000004"/>
    <x v="0"/>
    <x v="0"/>
    <n v="4867"/>
    <n v="5.23"/>
    <n v="15.8"/>
    <n v="39.5"/>
    <n v="130234"/>
    <n v="77.3"/>
    <n v="33"/>
    <s v="CytoData"/>
    <s v="May_Grunwald_Giemsa"/>
    <s v="Olympus_BX51"/>
    <n v="100"/>
    <n v="360"/>
    <n v="0.11700000000000001"/>
    <n v="0.82430000000000003"/>
    <n v="0.92120000000000002"/>
    <n v="9.6899999999999986E-2"/>
  </r>
  <r>
    <s v="CELL_001754"/>
    <x v="5"/>
    <x v="1"/>
    <s v="Normal_WBC"/>
    <n v="9.1"/>
    <n v="78.2"/>
    <n v="0.68400000000000005"/>
    <n v="0.253"/>
    <n v="309.09090909090912"/>
    <n v="0.90800000000000003"/>
    <n v="0.255"/>
    <n v="1.47"/>
    <n v="1"/>
    <n v="0.85499999999999998"/>
    <n v="329"/>
    <n v="57"/>
    <n v="202"/>
    <n v="137"/>
    <n v="212"/>
    <n v="79.215686274509807"/>
    <n v="53.725490196078432"/>
    <n v="83.137254901960787"/>
    <n v="0.76"/>
    <x v="1"/>
    <x v="1"/>
    <n v="5560"/>
    <n v="5.12"/>
    <n v="14.8"/>
    <n v="50.2"/>
    <n v="276008"/>
    <n v="78.5"/>
    <n v="32.9"/>
    <s v="CytoData"/>
    <s v="Giemsa"/>
    <s v="Olympus_BX51"/>
    <n v="100"/>
    <n v="224"/>
    <n v="1.8200000000000001E-2"/>
    <n v="0.90739999999999998"/>
    <n v="0.91839999999999999"/>
    <n v="1.100000000000001E-2"/>
  </r>
  <r>
    <s v="CELL_001969"/>
    <x v="4"/>
    <x v="1"/>
    <s v="Normal_WBC"/>
    <n v="14.75"/>
    <n v="57.4"/>
    <n v="0.53800000000000003"/>
    <n v="0.371"/>
    <n v="154.71698113207546"/>
    <n v="0.79800000000000004"/>
    <n v="0.55500000000000005"/>
    <n v="2.1"/>
    <n v="1"/>
    <n v="0.85399999999999998"/>
    <n v="582"/>
    <n v="71"/>
    <n v="208"/>
    <n v="150"/>
    <n v="168"/>
    <n v="81.568627450980387"/>
    <n v="58.82352941176471"/>
    <n v="65.882352941176464"/>
    <n v="0.59899999999999998"/>
    <x v="1"/>
    <x v="1"/>
    <n v="5531"/>
    <n v="4.4400000000000004"/>
    <n v="12.2"/>
    <n v="47.2"/>
    <n v="338315"/>
    <n v="86"/>
    <n v="34.4"/>
    <s v="Raabin_WBC"/>
    <s v="Giemsa"/>
    <s v="Olympus_BX51"/>
    <n v="40"/>
    <n v="256"/>
    <n v="5.3499999999999999E-2"/>
    <n v="0.9929"/>
    <n v="0.80789999999999995"/>
    <n v="-0.18500000000000005"/>
  </r>
  <r>
    <s v="CELL_005101"/>
    <x v="17"/>
    <x v="0"/>
    <s v="Sickle_Cell_Anemia"/>
    <n v="5.07"/>
    <n v="0"/>
    <n v="0"/>
    <n v="1"/>
    <n v="0"/>
    <n v="0.39600000000000002"/>
    <n v="0.93899999999999995"/>
    <n v="0.49"/>
    <n v="1"/>
    <n v="0.77800000000000002"/>
    <n v="159"/>
    <n v="63"/>
    <n v="220"/>
    <n v="109"/>
    <n v="116"/>
    <n v="86.274509803921575"/>
    <n v="42.745098039215684"/>
    <n v="45.490196078431374"/>
    <n v="0.47799999999999998"/>
    <x v="1"/>
    <x v="1"/>
    <n v="5196"/>
    <n v="5.08"/>
    <n v="11.7"/>
    <n v="35.5"/>
    <n v="193494"/>
    <n v="74.400000000000006"/>
    <n v="35.700000000000003"/>
    <s v="PBC_Dataset"/>
    <s v="Wright"/>
    <s v="Leica_DM2000"/>
    <n v="60"/>
    <n v="360"/>
    <n v="0.81140000000000001"/>
    <n v="0.876"/>
    <n v="0.76939999999999997"/>
    <n v="-0.10660000000000003"/>
  </r>
  <r>
    <s v="CELL_003118"/>
    <x v="2"/>
    <x v="1"/>
    <s v="Normal_RBC"/>
    <n v="7.29"/>
    <n v="0"/>
    <n v="0"/>
    <n v="1"/>
    <n v="0"/>
    <n v="0.90900000000000003"/>
    <n v="0.185"/>
    <n v="0.55000000000000004"/>
    <n v="1"/>
    <n v="0.96299999999999997"/>
    <n v="208"/>
    <n v="48"/>
    <n v="241"/>
    <n v="135"/>
    <n v="131"/>
    <n v="94.509803921568619"/>
    <n v="52.941176470588239"/>
    <n v="51.372549019607838"/>
    <n v="0.44800000000000001"/>
    <x v="1"/>
    <x v="0"/>
    <n v="6691"/>
    <n v="5.12"/>
    <n v="14.4"/>
    <n v="30"/>
    <n v="305760"/>
    <n v="95.4"/>
    <n v="32.700000000000003"/>
    <s v="CytoData"/>
    <s v="May_Grunwald_Giemsa"/>
    <s v="Zeiss_Axio"/>
    <n v="40"/>
    <n v="512"/>
    <n v="0.17449999999999999"/>
    <n v="0.8"/>
    <n v="0.8488"/>
    <n v="4.8799999999999955E-2"/>
  </r>
  <r>
    <s v="CELL_002394"/>
    <x v="10"/>
    <x v="1"/>
    <s v="Normal_WBC"/>
    <n v="13.83"/>
    <n v="55.1"/>
    <n v="0.68"/>
    <n v="0.49099999999999999"/>
    <n v="112.21995926680245"/>
    <n v="0.68600000000000005"/>
    <n v="0.33"/>
    <n v="5.37"/>
    <n v="2.6"/>
    <n v="0.85699999999999998"/>
    <n v="427"/>
    <n v="89"/>
    <n v="232"/>
    <n v="150"/>
    <n v="167"/>
    <n v="90.980392156862749"/>
    <n v="58.82352941176471"/>
    <n v="65.490196078431367"/>
    <n v="0.70799999999999996"/>
    <x v="1"/>
    <x v="0"/>
    <n v="8353"/>
    <n v="4.07"/>
    <n v="12.9"/>
    <n v="33.5"/>
    <n v="314060"/>
    <n v="105.7"/>
    <n v="31.5"/>
    <s v="Raabin_WBC"/>
    <s v="Giemsa"/>
    <s v="Leica_DM2000"/>
    <n v="100"/>
    <n v="256"/>
    <n v="0.16089999999999999"/>
    <n v="0.998"/>
    <n v="0.90820000000000001"/>
    <n v="-8.9799999999999991E-2"/>
  </r>
  <r>
    <s v="CELL_000524"/>
    <x v="1"/>
    <x v="1"/>
    <s v="Normal_WBC"/>
    <n v="10.49"/>
    <n v="54.8"/>
    <n v="0.64800000000000002"/>
    <n v="0.51800000000000002"/>
    <n v="105.79150579150578"/>
    <n v="0.754"/>
    <n v="0.27700000000000002"/>
    <n v="2.98"/>
    <n v="3.2"/>
    <n v="0.84199999999999997"/>
    <n v="414"/>
    <n v="65"/>
    <n v="226"/>
    <n v="162"/>
    <n v="191"/>
    <n v="88.627450980392155"/>
    <n v="63.529411764705877"/>
    <n v="74.901960784313729"/>
    <n v="0.52900000000000003"/>
    <x v="1"/>
    <x v="0"/>
    <n v="1000"/>
    <n v="4.6900000000000004"/>
    <n v="14.9"/>
    <n v="35.799999999999997"/>
    <n v="149860"/>
    <n v="77.8"/>
    <n v="32.700000000000003"/>
    <s v="CytoData"/>
    <s v="May_Grunwald_Giemsa"/>
    <s v="Leica_DM2000"/>
    <n v="60"/>
    <n v="360"/>
    <n v="6.2700000000000006E-2"/>
    <n v="0.90100000000000002"/>
    <n v="0.91169999999999995"/>
    <n v="1.0699999999999932E-2"/>
  </r>
  <r>
    <s v="CELL_003901"/>
    <x v="7"/>
    <x v="1"/>
    <s v="Normal_Platelet"/>
    <n v="3.4"/>
    <n v="0"/>
    <n v="0"/>
    <n v="1"/>
    <n v="0"/>
    <n v="0.71299999999999997"/>
    <n v="0.67200000000000004"/>
    <n v="2.33"/>
    <n v="1"/>
    <n v="0.66"/>
    <n v="16"/>
    <n v="17"/>
    <n v="217"/>
    <n v="175"/>
    <n v="159"/>
    <n v="85.098039215686271"/>
    <n v="68.627450980392155"/>
    <n v="62.352941176470587"/>
    <n v="0.54200000000000004"/>
    <x v="0"/>
    <x v="0"/>
    <n v="7914"/>
    <n v="5.59"/>
    <n v="16.5"/>
    <n v="39.299999999999997"/>
    <n v="124493"/>
    <n v="74.7"/>
    <n v="31.2"/>
    <s v="PBC_Dataset"/>
    <s v="Wright"/>
    <s v="Leica_DM2000"/>
    <n v="40"/>
    <n v="224"/>
    <n v="0.14399999999999999"/>
    <n v="0.90480000000000005"/>
    <n v="0.9506"/>
    <n v="4.5799999999999952E-2"/>
  </r>
  <r>
    <s v="CELL_005482"/>
    <x v="11"/>
    <x v="0"/>
    <s v="Infection"/>
    <n v="14.06"/>
    <n v="54.6"/>
    <n v="0.52"/>
    <n v="0.435"/>
    <n v="125.51724137931035"/>
    <n v="0.69599999999999995"/>
    <n v="0.372"/>
    <n v="4.96"/>
    <n v="3.6"/>
    <n v="0.83399999999999996"/>
    <n v="414"/>
    <n v="60"/>
    <n v="181"/>
    <n v="161"/>
    <n v="169"/>
    <n v="70.980392156862749"/>
    <n v="63.13725490196078"/>
    <n v="66.274509803921561"/>
    <n v="0.629"/>
    <x v="2"/>
    <x v="0"/>
    <n v="2033"/>
    <n v="5.2"/>
    <n v="11"/>
    <n v="34.9"/>
    <n v="312429"/>
    <n v="95.2"/>
    <n v="33.799999999999997"/>
    <s v="PBC_Dataset"/>
    <s v="Giemsa"/>
    <s v="Olympus_BX51"/>
    <n v="100"/>
    <n v="512"/>
    <n v="0.75549999999999995"/>
    <n v="0.66739999999999999"/>
    <n v="0.56200000000000006"/>
    <n v="-0.10539999999999994"/>
  </r>
  <r>
    <s v="CELL_004700"/>
    <x v="12"/>
    <x v="0"/>
    <s v="Anemia"/>
    <n v="4.49"/>
    <n v="0"/>
    <n v="0"/>
    <n v="1"/>
    <n v="0"/>
    <n v="0.441"/>
    <n v="0.84"/>
    <n v="0.81"/>
    <n v="1"/>
    <n v="0.76700000000000002"/>
    <n v="84"/>
    <n v="47"/>
    <n v="227"/>
    <n v="143"/>
    <n v="125"/>
    <n v="89.019607843137251"/>
    <n v="56.078431372549019"/>
    <n v="49.019607843137251"/>
    <n v="0.51700000000000002"/>
    <x v="0"/>
    <x v="1"/>
    <n v="7550"/>
    <n v="4.71"/>
    <n v="13.1"/>
    <n v="40.1"/>
    <n v="156913"/>
    <n v="91.6"/>
    <n v="34.799999999999997"/>
    <s v="CytoData"/>
    <s v="Giemsa"/>
    <s v="Leica_DM2000"/>
    <n v="100"/>
    <n v="360"/>
    <n v="0.88580000000000003"/>
    <n v="0.90859999999999996"/>
    <n v="0.66779999999999995"/>
    <n v="-0.24080000000000001"/>
  </r>
  <r>
    <s v="CELL_003123"/>
    <x v="2"/>
    <x v="1"/>
    <s v="Normal_RBC"/>
    <n v="7.48"/>
    <n v="0"/>
    <n v="0"/>
    <n v="1"/>
    <n v="0"/>
    <n v="0.85"/>
    <n v="0.16700000000000001"/>
    <n v="0.6"/>
    <n v="1"/>
    <n v="0.94499999999999995"/>
    <n v="210"/>
    <n v="48"/>
    <n v="238"/>
    <n v="127"/>
    <n v="134"/>
    <n v="93.333333333333329"/>
    <n v="49.803921568627452"/>
    <n v="52.549019607843142"/>
    <n v="0.59799999999999998"/>
    <x v="1"/>
    <x v="1"/>
    <n v="7444"/>
    <n v="6.14"/>
    <n v="12.9"/>
    <n v="27.8"/>
    <n v="248729"/>
    <n v="94"/>
    <n v="33.9"/>
    <s v="Raabin_WBC"/>
    <s v="May_Grunwald_Giemsa"/>
    <s v="Leica_DM2000"/>
    <n v="100"/>
    <n v="360"/>
    <n v="3.0200000000000001E-2"/>
    <n v="0.878"/>
    <n v="0.90439999999999998"/>
    <n v="2.6399999999999979E-2"/>
  </r>
  <r>
    <s v="CELL_004157"/>
    <x v="8"/>
    <x v="0"/>
    <s v="Leukemia"/>
    <n v="14.78"/>
    <n v="80.400000000000006"/>
    <n v="0.49"/>
    <n v="9.8000000000000004E-2"/>
    <n v="820.40816326530614"/>
    <n v="0.82299999999999995"/>
    <n v="0.28599999999999998"/>
    <n v="0.96"/>
    <n v="1"/>
    <n v="0.84599999999999997"/>
    <n v="750"/>
    <n v="90"/>
    <n v="159"/>
    <n v="144"/>
    <n v="219"/>
    <n v="62.352941176470587"/>
    <n v="56.470588235294116"/>
    <n v="85.882352941176464"/>
    <n v="0.70699999999999996"/>
    <x v="1"/>
    <x v="1"/>
    <n v="4891"/>
    <n v="4.3"/>
    <n v="11.6"/>
    <n v="45.2"/>
    <n v="263524"/>
    <n v="85.6"/>
    <n v="34"/>
    <s v="PBC_Dataset"/>
    <s v="Wright"/>
    <s v="Olympus_BX51"/>
    <n v="40"/>
    <n v="224"/>
    <n v="0.91169999999999995"/>
    <n v="0.88839999999999997"/>
    <n v="0.75060000000000004"/>
    <n v="-0.13779999999999992"/>
  </r>
  <r>
    <s v="CELL_001970"/>
    <x v="4"/>
    <x v="1"/>
    <s v="Normal_WBC"/>
    <n v="16.64"/>
    <n v="58.4"/>
    <n v="0.42799999999999999"/>
    <n v="0.25600000000000001"/>
    <n v="228.125"/>
    <n v="0.755"/>
    <n v="0.56599999999999995"/>
    <n v="2.35"/>
    <n v="1.1000000000000001"/>
    <n v="0.63400000000000001"/>
    <n v="521"/>
    <n v="78"/>
    <n v="185"/>
    <n v="177"/>
    <n v="176"/>
    <n v="72.549019607843135"/>
    <n v="69.411764705882348"/>
    <n v="69.019607843137251"/>
    <n v="0.6"/>
    <x v="0"/>
    <x v="1"/>
    <n v="9757"/>
    <n v="5.47"/>
    <n v="15.7"/>
    <n v="46.4"/>
    <n v="193965"/>
    <n v="76.7"/>
    <n v="34.5"/>
    <s v="Raabin_WBC"/>
    <s v="Giemsa"/>
    <s v="Leica_DM2000"/>
    <n v="40"/>
    <n v="224"/>
    <n v="5.7700000000000001E-2"/>
    <n v="0.88949999999999996"/>
    <n v="0.85619999999999996"/>
    <n v="-3.3299999999999996E-2"/>
  </r>
  <r>
    <s v="CELL_000672"/>
    <x v="1"/>
    <x v="1"/>
    <s v="Normal_WBC"/>
    <n v="10.36"/>
    <n v="60.1"/>
    <n v="0.59"/>
    <n v="0.5"/>
    <n v="120.2"/>
    <n v="0.83799999999999997"/>
    <n v="0.34"/>
    <n v="2.5499999999999998"/>
    <n v="3.5"/>
    <n v="0.83099999999999996"/>
    <n v="396"/>
    <n v="74"/>
    <n v="214"/>
    <n v="146"/>
    <n v="190"/>
    <n v="83.921568627450981"/>
    <n v="57.254901960784309"/>
    <n v="74.509803921568633"/>
    <n v="0.63100000000000001"/>
    <x v="0"/>
    <x v="1"/>
    <n v="5250"/>
    <n v="4.96"/>
    <n v="11.3"/>
    <n v="34.5"/>
    <n v="58929"/>
    <n v="92.6"/>
    <n v="33.5"/>
    <s v="CytoData"/>
    <s v="Wright"/>
    <s v="Zeiss_Axio"/>
    <n v="100"/>
    <n v="360"/>
    <n v="0.11269999999999999"/>
    <n v="0.90010000000000001"/>
    <n v="0.92869999999999997"/>
    <n v="2.8599999999999959E-2"/>
  </r>
  <r>
    <s v="CELL_004189"/>
    <x v="8"/>
    <x v="0"/>
    <s v="Leukemia"/>
    <n v="11.69"/>
    <n v="88.2"/>
    <n v="0.38300000000000001"/>
    <n v="0.14199999999999999"/>
    <n v="621.12676056338034"/>
    <n v="0.89200000000000002"/>
    <n v="0.16300000000000001"/>
    <n v="0.63"/>
    <n v="1"/>
    <n v="0.876"/>
    <n v="746"/>
    <n v="102"/>
    <n v="222"/>
    <n v="122"/>
    <n v="178"/>
    <n v="87.058823529411768"/>
    <n v="47.843137254901961"/>
    <n v="69.803921568627445"/>
    <n v="0.53500000000000003"/>
    <x v="1"/>
    <x v="1"/>
    <n v="9502"/>
    <n v="5.77"/>
    <n v="12.3"/>
    <n v="28.5"/>
    <n v="261950"/>
    <n v="93.8"/>
    <n v="33.4"/>
    <s v="PBC_Dataset"/>
    <s v="Giemsa"/>
    <s v="Olympus_BX51"/>
    <n v="40"/>
    <n v="224"/>
    <n v="0.71499999999999997"/>
    <n v="0.60329999999999995"/>
    <n v="0.5978"/>
    <n v="-5.4999999999999494E-3"/>
  </r>
  <r>
    <s v="CELL_000667"/>
    <x v="1"/>
    <x v="1"/>
    <s v="Normal_WBC"/>
    <n v="11.84"/>
    <n v="57.7"/>
    <n v="0.69099999999999995"/>
    <n v="0.44600000000000001"/>
    <n v="129.37219730941703"/>
    <n v="0.71599999999999997"/>
    <n v="0.34899999999999998"/>
    <n v="2.5499999999999998"/>
    <n v="3.7"/>
    <n v="0.873"/>
    <n v="413"/>
    <n v="59"/>
    <n v="225"/>
    <n v="133"/>
    <n v="161"/>
    <n v="88.235294117647058"/>
    <n v="52.156862745098046"/>
    <n v="63.13725490196078"/>
    <n v="0.63800000000000001"/>
    <x v="1"/>
    <x v="0"/>
    <n v="7629"/>
    <n v="4.3099999999999996"/>
    <n v="11.2"/>
    <n v="43.2"/>
    <n v="222530"/>
    <n v="86.3"/>
    <n v="35.6"/>
    <s v="PBC_Dataset"/>
    <s v="Wright"/>
    <s v="Leica_DM2000"/>
    <n v="60"/>
    <n v="256"/>
    <n v="8.8999999999999996E-2"/>
    <n v="0.91830000000000001"/>
    <n v="0.96350000000000002"/>
    <n v="4.5200000000000018E-2"/>
  </r>
  <r>
    <s v="CELL_005087"/>
    <x v="17"/>
    <x v="0"/>
    <s v="Sickle_Cell_Anemia"/>
    <n v="6.88"/>
    <n v="0"/>
    <n v="0"/>
    <n v="1"/>
    <n v="0"/>
    <n v="0.29099999999999998"/>
    <n v="0.876"/>
    <n v="0.6"/>
    <n v="1"/>
    <n v="0.77"/>
    <n v="147"/>
    <n v="59"/>
    <n v="217"/>
    <n v="144"/>
    <n v="128"/>
    <n v="85.098039215686271"/>
    <n v="56.470588235294116"/>
    <n v="50.196078431372548"/>
    <n v="0.49399999999999999"/>
    <x v="1"/>
    <x v="1"/>
    <n v="8955"/>
    <n v="5.1100000000000003"/>
    <n v="14.4"/>
    <n v="50"/>
    <n v="271684"/>
    <n v="98.3"/>
    <n v="35.9"/>
    <s v="PBC_Dataset"/>
    <s v="Giemsa"/>
    <s v="Olympus_BX51"/>
    <n v="100"/>
    <n v="512"/>
    <n v="0.87919999999999998"/>
    <n v="0.78339999999999999"/>
    <n v="0.80759999999999998"/>
    <n v="2.4199999999999999E-2"/>
  </r>
  <r>
    <s v="CELL_001888"/>
    <x v="5"/>
    <x v="1"/>
    <s v="Normal_WBC"/>
    <n v="7.85"/>
    <n v="76.599999999999994"/>
    <n v="0.82"/>
    <n v="0.184"/>
    <n v="416.30434782608694"/>
    <n v="0.90800000000000003"/>
    <n v="0.22800000000000001"/>
    <n v="0.7"/>
    <n v="1.1000000000000001"/>
    <n v="0.89"/>
    <n v="311"/>
    <n v="52"/>
    <n v="189"/>
    <n v="143"/>
    <n v="177"/>
    <n v="74.117647058823536"/>
    <n v="56.078431372549019"/>
    <n v="69.411764705882348"/>
    <n v="0.63600000000000001"/>
    <x v="1"/>
    <x v="0"/>
    <n v="7951"/>
    <n v="5.96"/>
    <n v="11.6"/>
    <n v="32.1"/>
    <n v="242285"/>
    <n v="87.4"/>
    <n v="33.6"/>
    <s v="PBC_Dataset"/>
    <s v="Giemsa"/>
    <s v="Olympus_BX51"/>
    <n v="100"/>
    <n v="224"/>
    <n v="0.1663"/>
    <n v="0.84689999999999999"/>
    <n v="0.82750000000000001"/>
    <n v="-1.9399999999999973E-2"/>
  </r>
  <r>
    <s v="CELL_003267"/>
    <x v="2"/>
    <x v="1"/>
    <s v="Normal_RBC"/>
    <n v="7.94"/>
    <n v="0"/>
    <n v="0"/>
    <n v="1"/>
    <n v="0"/>
    <n v="0.89200000000000002"/>
    <n v="9.7000000000000003E-2"/>
    <n v="0.38"/>
    <n v="1"/>
    <n v="0.94"/>
    <n v="172"/>
    <n v="48"/>
    <n v="228"/>
    <n v="117"/>
    <n v="117"/>
    <n v="89.411764705882362"/>
    <n v="45.882352941176471"/>
    <n v="45.882352941176471"/>
    <n v="0.51"/>
    <x v="0"/>
    <x v="0"/>
    <n v="8576"/>
    <n v="4.97"/>
    <n v="16.399999999999999"/>
    <n v="39.799999999999997"/>
    <n v="118115"/>
    <n v="99.4"/>
    <n v="35.1"/>
    <s v="Raabin_WBC"/>
    <s v="Giemsa"/>
    <s v="Olympus_BX51"/>
    <n v="100"/>
    <n v="256"/>
    <n v="9.6299999999999997E-2"/>
    <n v="0.9224"/>
    <n v="0.84950000000000003"/>
    <n v="-7.2899999999999965E-2"/>
  </r>
  <r>
    <s v="CELL_000281"/>
    <x v="1"/>
    <x v="1"/>
    <s v="Normal_WBC"/>
    <n v="12.63"/>
    <n v="59.6"/>
    <n v="0.42399999999999999"/>
    <n v="0.46200000000000002"/>
    <n v="129.00432900432901"/>
    <n v="0.76900000000000002"/>
    <n v="0.51400000000000001"/>
    <n v="3.66"/>
    <n v="3.1"/>
    <n v="0.83899999999999997"/>
    <n v="428"/>
    <n v="75"/>
    <n v="194"/>
    <n v="165"/>
    <n v="181"/>
    <n v="76.078431372549019"/>
    <n v="64.705882352941174"/>
    <n v="70.980392156862749"/>
    <n v="0.67"/>
    <x v="0"/>
    <x v="0"/>
    <n v="5189"/>
    <n v="4.45"/>
    <n v="12.5"/>
    <n v="47.5"/>
    <n v="287756"/>
    <n v="79.2"/>
    <n v="32.700000000000003"/>
    <s v="CytoData"/>
    <s v="Giemsa"/>
    <s v="Olympus_BX51"/>
    <n v="60"/>
    <n v="224"/>
    <n v="0.1066"/>
    <n v="0.86699999999999999"/>
    <n v="0.98519999999999996"/>
    <n v="0.11819999999999997"/>
  </r>
  <r>
    <s v="CELL_001720"/>
    <x v="5"/>
    <x v="1"/>
    <s v="Normal_WBC"/>
    <n v="8.23"/>
    <n v="79.099999999999994"/>
    <n v="0.80200000000000005"/>
    <n v="0.153"/>
    <n v="516.99346405228755"/>
    <n v="0.93300000000000005"/>
    <n v="0.17499999999999999"/>
    <n v="1.07"/>
    <n v="1.1000000000000001"/>
    <n v="0.89200000000000002"/>
    <n v="266"/>
    <n v="60"/>
    <n v="195"/>
    <n v="173"/>
    <n v="184"/>
    <n v="76.470588235294116"/>
    <n v="67.843137254901961"/>
    <n v="72.156862745098039"/>
    <n v="0.58199999999999996"/>
    <x v="2"/>
    <x v="0"/>
    <n v="9107"/>
    <n v="6"/>
    <n v="13.8"/>
    <n v="43.6"/>
    <n v="258429"/>
    <n v="104"/>
    <n v="34"/>
    <s v="PBC_Dataset"/>
    <s v="Giemsa"/>
    <s v="Zeiss_Axio"/>
    <n v="40"/>
    <n v="256"/>
    <n v="4.5699999999999998E-2"/>
    <n v="0.86990000000000001"/>
    <n v="0.90049999999999997"/>
    <n v="3.0599999999999961E-2"/>
  </r>
  <r>
    <s v="CELL_002948"/>
    <x v="2"/>
    <x v="1"/>
    <s v="Normal_RBC"/>
    <n v="7.15"/>
    <n v="0"/>
    <n v="0"/>
    <n v="1"/>
    <n v="0"/>
    <n v="0.90600000000000003"/>
    <n v="0.25700000000000001"/>
    <n v="0.53"/>
    <n v="1"/>
    <n v="0.94399999999999995"/>
    <n v="167"/>
    <n v="57"/>
    <n v="228"/>
    <n v="117"/>
    <n v="116"/>
    <n v="89.411764705882362"/>
    <n v="45.882352941176471"/>
    <n v="45.490196078431374"/>
    <n v="0.49099999999999999"/>
    <x v="1"/>
    <x v="1"/>
    <n v="9185"/>
    <n v="4.4800000000000004"/>
    <n v="13.5"/>
    <n v="35.200000000000003"/>
    <n v="371360"/>
    <n v="81.400000000000006"/>
    <n v="32.299999999999997"/>
    <s v="PBC_Dataset"/>
    <s v="Wright"/>
    <s v="Leica_DM2000"/>
    <n v="100"/>
    <n v="224"/>
    <n v="0.13070000000000001"/>
    <n v="0.91390000000000005"/>
    <n v="0.86450000000000005"/>
    <n v="-4.9399999999999999E-2"/>
  </r>
  <r>
    <s v="CELL_004456"/>
    <x v="13"/>
    <x v="0"/>
    <s v="Leukemia"/>
    <n v="15.97"/>
    <n v="90.7"/>
    <n v="0.504"/>
    <n v="0.17299999999999999"/>
    <n v="524.27745664739894"/>
    <n v="0.91800000000000004"/>
    <n v="0.20200000000000001"/>
    <n v="0.5"/>
    <n v="1"/>
    <n v="0.95599999999999996"/>
    <n v="488"/>
    <n v="79"/>
    <n v="190"/>
    <n v="131"/>
    <n v="199"/>
    <n v="74.509803921568633"/>
    <n v="51.372549019607838"/>
    <n v="78.039215686274517"/>
    <n v="0.80300000000000005"/>
    <x v="0"/>
    <x v="0"/>
    <n v="12082"/>
    <n v="4.49"/>
    <n v="10.4"/>
    <n v="40.5"/>
    <n v="273547"/>
    <n v="90.2"/>
    <n v="32.4"/>
    <s v="Raabin_WBC"/>
    <s v="Giemsa"/>
    <s v="Zeiss_Axio"/>
    <n v="100"/>
    <n v="512"/>
    <n v="0.90680000000000005"/>
    <n v="0.75860000000000005"/>
    <n v="0.8085"/>
    <n v="4.9899999999999944E-2"/>
  </r>
  <r>
    <s v="CELL_000900"/>
    <x v="1"/>
    <x v="1"/>
    <s v="Normal_WBC"/>
    <n v="10.51"/>
    <n v="57.2"/>
    <n v="0.63"/>
    <n v="0.49099999999999999"/>
    <n v="116.49694501018331"/>
    <n v="0.81899999999999995"/>
    <n v="0.375"/>
    <n v="3"/>
    <n v="3.7"/>
    <n v="0.86099999999999999"/>
    <n v="420"/>
    <n v="81"/>
    <n v="206"/>
    <n v="145"/>
    <n v="184"/>
    <n v="80.784313725490193"/>
    <n v="56.862745098039213"/>
    <n v="72.156862745098039"/>
    <n v="0.65700000000000003"/>
    <x v="1"/>
    <x v="1"/>
    <n v="6794"/>
    <n v="4.87"/>
    <n v="11.5"/>
    <n v="47.4"/>
    <n v="444113"/>
    <n v="113.5"/>
    <n v="32.200000000000003"/>
    <s v="PBC_Dataset"/>
    <s v="Giemsa"/>
    <s v="Leica_DM2000"/>
    <n v="100"/>
    <n v="360"/>
    <n v="9.9099999999999994E-2"/>
    <n v="0.83069999999999999"/>
    <n v="0.87719999999999998"/>
    <n v="4.6499999999999986E-2"/>
  </r>
  <r>
    <s v="CELL_005698"/>
    <x v="3"/>
    <x v="0"/>
    <s v="Infection"/>
    <n v="14.36"/>
    <n v="62.8"/>
    <n v="0.61599999999999999"/>
    <n v="0.224"/>
    <n v="280.35714285714283"/>
    <n v="0.72099999999999997"/>
    <n v="0.41699999999999998"/>
    <n v="2.15"/>
    <n v="1"/>
    <n v="0.79100000000000004"/>
    <n v="490"/>
    <n v="97"/>
    <n v="205"/>
    <n v="166"/>
    <n v="191"/>
    <n v="80.392156862745097"/>
    <n v="65.098039215686271"/>
    <n v="74.901960784313729"/>
    <n v="0.79500000000000004"/>
    <x v="1"/>
    <x v="0"/>
    <n v="5202"/>
    <n v="4.82"/>
    <n v="11.8"/>
    <n v="43.1"/>
    <n v="119808"/>
    <n v="92.4"/>
    <n v="32.799999999999997"/>
    <s v="Raabin_WBC"/>
    <s v="May_Grunwald_Giemsa"/>
    <s v="Zeiss_Axio"/>
    <n v="40"/>
    <n v="512"/>
    <n v="1"/>
    <n v="0.61599999999999999"/>
    <n v="0.67810000000000004"/>
    <n v="6.2100000000000044E-2"/>
  </r>
  <r>
    <s v="CELL_000761"/>
    <x v="1"/>
    <x v="1"/>
    <s v="Normal_WBC"/>
    <n v="13.39"/>
    <n v="56.3"/>
    <n v="0.50600000000000001"/>
    <n v="0.35699999999999998"/>
    <n v="157.70308123249299"/>
    <n v="0.78500000000000003"/>
    <n v="0.27200000000000002"/>
    <n v="2.46"/>
    <n v="3.5"/>
    <n v="0.78200000000000003"/>
    <n v="437"/>
    <n v="70"/>
    <n v="200"/>
    <n v="134"/>
    <n v="172"/>
    <n v="78.431372549019613"/>
    <n v="52.549019607843142"/>
    <n v="67.450980392156865"/>
    <n v="0.59299999999999997"/>
    <x v="2"/>
    <x v="0"/>
    <n v="3936"/>
    <n v="4.97"/>
    <n v="16.7"/>
    <n v="35"/>
    <n v="123770"/>
    <n v="84.5"/>
    <n v="32.6"/>
    <s v="PBC_Dataset"/>
    <s v="Wright"/>
    <s v="Olympus_BX51"/>
    <n v="60"/>
    <n v="256"/>
    <n v="9.2799999999999994E-2"/>
    <n v="0.82110000000000005"/>
    <n v="0.87329999999999997"/>
    <n v="5.2199999999999913E-2"/>
  </r>
  <r>
    <s v="CELL_001907"/>
    <x v="5"/>
    <x v="1"/>
    <s v="Normal_WBC"/>
    <n v="10.36"/>
    <n v="69.3"/>
    <n v="0.81299999999999994"/>
    <n v="0.18099999999999999"/>
    <n v="382.8729281767956"/>
    <n v="0.90700000000000003"/>
    <n v="0.17199999999999999"/>
    <n v="1.44"/>
    <n v="1"/>
    <n v="0.96799999999999997"/>
    <n v="288"/>
    <n v="50"/>
    <n v="206"/>
    <n v="160"/>
    <n v="193"/>
    <n v="80.784313725490193"/>
    <n v="62.745098039215684"/>
    <n v="75.686274509803923"/>
    <n v="0.67500000000000004"/>
    <x v="1"/>
    <x v="1"/>
    <n v="9151"/>
    <n v="5.24"/>
    <n v="15.7"/>
    <n v="42.7"/>
    <n v="179618"/>
    <n v="89.7"/>
    <n v="33.6"/>
    <s v="CytoData"/>
    <s v="May_Grunwald_Giemsa"/>
    <s v="Zeiss_Axio"/>
    <n v="100"/>
    <n v="360"/>
    <n v="0"/>
    <n v="0.87039999999999995"/>
    <n v="0.88629999999999998"/>
    <n v="1.5900000000000025E-2"/>
  </r>
  <r>
    <s v="CELL_004043"/>
    <x v="8"/>
    <x v="0"/>
    <s v="Leukemia"/>
    <n v="14.65"/>
    <n v="80.8"/>
    <n v="0.42099999999999999"/>
    <n v="0.10100000000000001"/>
    <n v="799.99999999999989"/>
    <n v="0.86199999999999999"/>
    <n v="0.28199999999999997"/>
    <n v="0.35"/>
    <n v="1.1000000000000001"/>
    <n v="0.80500000000000005"/>
    <n v="636"/>
    <n v="81"/>
    <n v="209"/>
    <n v="132"/>
    <n v="197"/>
    <n v="81.960784313725483"/>
    <n v="51.764705882352949"/>
    <n v="77.254901960784323"/>
    <n v="0.749"/>
    <x v="1"/>
    <x v="0"/>
    <n v="3855"/>
    <n v="5.54"/>
    <n v="12.3"/>
    <n v="42"/>
    <n v="157803"/>
    <n v="92.4"/>
    <n v="32.299999999999997"/>
    <s v="PBC_Dataset"/>
    <s v="Giemsa"/>
    <s v="Olympus_BX51"/>
    <n v="100"/>
    <n v="360"/>
    <n v="0.87649999999999995"/>
    <n v="0.9425"/>
    <n v="0.71830000000000005"/>
    <n v="-0.22419999999999995"/>
  </r>
  <r>
    <s v="CELL_003824"/>
    <x v="7"/>
    <x v="1"/>
    <s v="Normal_Platelet"/>
    <n v="2.65"/>
    <n v="0"/>
    <n v="0"/>
    <n v="1"/>
    <n v="0"/>
    <n v="0.629"/>
    <n v="0.59899999999999998"/>
    <n v="1.69"/>
    <n v="1"/>
    <n v="0.73799999999999999"/>
    <n v="23"/>
    <n v="20"/>
    <n v="204"/>
    <n v="144"/>
    <n v="163"/>
    <n v="80"/>
    <n v="56.470588235294116"/>
    <n v="63.921568627450974"/>
    <n v="0.58899999999999997"/>
    <x v="0"/>
    <x v="1"/>
    <n v="6138"/>
    <n v="4.75"/>
    <n v="11.4"/>
    <n v="52.1"/>
    <n v="222086"/>
    <n v="91.7"/>
    <n v="33.4"/>
    <s v="CytoData"/>
    <s v="May_Grunwald_Giemsa"/>
    <s v="Olympus_BX51"/>
    <n v="40"/>
    <n v="360"/>
    <n v="0.1532"/>
    <n v="0.93820000000000003"/>
    <n v="0.80640000000000001"/>
    <n v="-0.13180000000000003"/>
  </r>
  <r>
    <s v="CELL_004139"/>
    <x v="8"/>
    <x v="0"/>
    <s v="Leukemia"/>
    <n v="14.07"/>
    <n v="82.9"/>
    <n v="0.32600000000000001"/>
    <n v="0.23300000000000001"/>
    <n v="355.79399141630904"/>
    <n v="0.88600000000000001"/>
    <n v="0.32900000000000001"/>
    <n v="0.71"/>
    <n v="1"/>
    <n v="0.84599999999999997"/>
    <n v="681"/>
    <n v="97"/>
    <n v="203"/>
    <n v="139"/>
    <n v="215"/>
    <n v="79.607843137254903"/>
    <n v="54.509803921568626"/>
    <n v="84.313725490196077"/>
    <n v="0.68400000000000005"/>
    <x v="0"/>
    <x v="0"/>
    <n v="6522"/>
    <n v="4.5"/>
    <n v="13.2"/>
    <n v="37.6"/>
    <n v="357638"/>
    <n v="89.9"/>
    <n v="33.5"/>
    <s v="PBC_Dataset"/>
    <s v="Wright"/>
    <s v="Olympus_BX51"/>
    <n v="40"/>
    <n v="256"/>
    <n v="0.65269999999999995"/>
    <n v="0.73080000000000001"/>
    <n v="0.63449999999999995"/>
    <n v="-9.6300000000000052E-2"/>
  </r>
  <r>
    <s v="CELL_003819"/>
    <x v="7"/>
    <x v="1"/>
    <s v="Normal_Platelet"/>
    <n v="2.2599999999999998"/>
    <n v="0"/>
    <n v="0"/>
    <n v="1"/>
    <n v="0"/>
    <n v="0.755"/>
    <n v="0.29299999999999998"/>
    <n v="2.71"/>
    <n v="1"/>
    <n v="0.77100000000000002"/>
    <n v="18"/>
    <n v="15"/>
    <n v="218"/>
    <n v="166"/>
    <n v="154"/>
    <n v="85.490196078431367"/>
    <n v="65.098039215686271"/>
    <n v="60.392156862745097"/>
    <n v="0.57599999999999996"/>
    <x v="0"/>
    <x v="1"/>
    <n v="9603"/>
    <n v="4.16"/>
    <n v="12.9"/>
    <n v="32.4"/>
    <n v="235326"/>
    <n v="96.9"/>
    <n v="32"/>
    <s v="PBC_Dataset"/>
    <s v="Giemsa"/>
    <s v="Leica_DM2000"/>
    <n v="40"/>
    <n v="224"/>
    <n v="0.19719999999999999"/>
    <n v="1"/>
    <n v="0.96840000000000004"/>
    <n v="-3.1599999999999961E-2"/>
  </r>
  <r>
    <s v="CELL_004301"/>
    <x v="13"/>
    <x v="0"/>
    <s v="Leukemia"/>
    <n v="15.29"/>
    <n v="89.8"/>
    <n v="0.436"/>
    <n v="0.2"/>
    <n v="448.99999999999994"/>
    <n v="0.81699999999999995"/>
    <n v="0.23499999999999999"/>
    <n v="0.88"/>
    <n v="1"/>
    <n v="0.94099999999999995"/>
    <n v="575"/>
    <n v="85"/>
    <n v="181"/>
    <n v="174"/>
    <n v="181"/>
    <n v="70.980392156862749"/>
    <n v="68.235294117647058"/>
    <n v="70.980392156862749"/>
    <n v="0.67300000000000004"/>
    <x v="1"/>
    <x v="0"/>
    <n v="9925"/>
    <n v="4.38"/>
    <n v="14.8"/>
    <n v="48.9"/>
    <n v="152402"/>
    <n v="88"/>
    <n v="34"/>
    <s v="PBC_Dataset"/>
    <s v="Wright"/>
    <s v="Olympus_BX51"/>
    <n v="100"/>
    <n v="256"/>
    <n v="1"/>
    <n v="0.80210000000000004"/>
    <n v="0.65620000000000001"/>
    <n v="-0.14590000000000003"/>
  </r>
  <r>
    <s v="CELL_002594"/>
    <x v="10"/>
    <x v="1"/>
    <s v="Normal_WBC"/>
    <n v="12.51"/>
    <n v="53"/>
    <n v="0.54300000000000004"/>
    <n v="0.45800000000000002"/>
    <n v="115.72052401746724"/>
    <n v="0.71799999999999997"/>
    <n v="0.44800000000000001"/>
    <n v="3.9"/>
    <n v="2.2999999999999998"/>
    <n v="0.89600000000000002"/>
    <n v="460"/>
    <n v="79"/>
    <n v="238"/>
    <n v="130"/>
    <n v="159"/>
    <n v="93.333333333333329"/>
    <n v="50.980392156862742"/>
    <n v="62.352941176470587"/>
    <n v="0.63600000000000001"/>
    <x v="2"/>
    <x v="0"/>
    <n v="11429"/>
    <n v="6.02"/>
    <n v="10.6"/>
    <n v="45.3"/>
    <n v="164356"/>
    <n v="101.2"/>
    <n v="35.799999999999997"/>
    <s v="Raabin_WBC"/>
    <s v="Wright"/>
    <s v="Olympus_BX51"/>
    <n v="40"/>
    <n v="224"/>
    <n v="0"/>
    <n v="0.85129999999999995"/>
    <n v="0.88670000000000004"/>
    <n v="3.5400000000000098E-2"/>
  </r>
  <r>
    <s v="CELL_004165"/>
    <x v="8"/>
    <x v="0"/>
    <s v="Leukemia"/>
    <n v="15.55"/>
    <n v="76.7"/>
    <n v="0.312"/>
    <n v="0.17299999999999999"/>
    <n v="443.3526011560694"/>
    <n v="0.76"/>
    <n v="0.20300000000000001"/>
    <n v="1.21"/>
    <n v="1.2"/>
    <n v="0.92200000000000004"/>
    <n v="624"/>
    <n v="100"/>
    <n v="223"/>
    <n v="119"/>
    <n v="212"/>
    <n v="87.450980392156865"/>
    <n v="46.666666666666664"/>
    <n v="83.137254901960787"/>
    <n v="0.76800000000000002"/>
    <x v="0"/>
    <x v="1"/>
    <n v="8090"/>
    <n v="5.36"/>
    <n v="14.4"/>
    <n v="42.2"/>
    <n v="263989"/>
    <n v="90.7"/>
    <n v="33.5"/>
    <s v="Raabin_WBC"/>
    <s v="Wright"/>
    <s v="Leica_DM2000"/>
    <n v="100"/>
    <n v="256"/>
    <n v="0.84230000000000005"/>
    <n v="0.75960000000000005"/>
    <n v="0.74329999999999996"/>
    <n v="-1.6300000000000092E-2"/>
  </r>
  <r>
    <s v="CELL_003032"/>
    <x v="2"/>
    <x v="1"/>
    <s v="Normal_RBC"/>
    <n v="7.81"/>
    <n v="0"/>
    <n v="0"/>
    <n v="1"/>
    <n v="0"/>
    <n v="0.89100000000000001"/>
    <n v="0.16800000000000001"/>
    <n v="0.64"/>
    <n v="1"/>
    <n v="0.98399999999999999"/>
    <n v="210"/>
    <n v="44"/>
    <n v="230"/>
    <n v="129"/>
    <n v="124"/>
    <n v="90.196078431372555"/>
    <n v="50.588235294117645"/>
    <n v="48.627450980392155"/>
    <n v="0.42299999999999999"/>
    <x v="1"/>
    <x v="0"/>
    <n v="6950"/>
    <n v="5.69"/>
    <n v="10.7"/>
    <n v="40.700000000000003"/>
    <n v="279812"/>
    <n v="99.6"/>
    <n v="33.299999999999997"/>
    <s v="PBC_Dataset"/>
    <s v="Giemsa"/>
    <s v="Olympus_BX51"/>
    <n v="40"/>
    <n v="512"/>
    <n v="6.2199999999999998E-2"/>
    <n v="0.92510000000000003"/>
    <n v="0.85550000000000004"/>
    <n v="-6.9599999999999995E-2"/>
  </r>
  <r>
    <s v="CELL_003580"/>
    <x v="2"/>
    <x v="1"/>
    <s v="Normal_RBC"/>
    <n v="8.24"/>
    <n v="0"/>
    <n v="0"/>
    <n v="1"/>
    <n v="0"/>
    <n v="0.88100000000000001"/>
    <n v="0.22900000000000001"/>
    <n v="0.8"/>
    <n v="1"/>
    <n v="0.90600000000000003"/>
    <n v="195"/>
    <n v="46"/>
    <n v="254"/>
    <n v="136"/>
    <n v="141"/>
    <n v="99.607843137254903"/>
    <n v="53.333333333333336"/>
    <n v="55.294117647058826"/>
    <n v="0.55700000000000005"/>
    <x v="1"/>
    <x v="1"/>
    <n v="6995"/>
    <n v="5.1100000000000003"/>
    <n v="9.1"/>
    <n v="42.5"/>
    <n v="317497"/>
    <n v="96.4"/>
    <n v="33.4"/>
    <s v="Raabin_WBC"/>
    <s v="May_Grunwald_Giemsa"/>
    <s v="Zeiss_Axio"/>
    <n v="100"/>
    <n v="512"/>
    <n v="1.9300000000000001E-2"/>
    <n v="0.79020000000000001"/>
    <n v="0.94169999999999998"/>
    <n v="0.15149999999999997"/>
  </r>
  <r>
    <s v="CELL_002833"/>
    <x v="2"/>
    <x v="1"/>
    <s v="Normal_RBC"/>
    <n v="7.74"/>
    <n v="0"/>
    <n v="0"/>
    <n v="1"/>
    <n v="0"/>
    <n v="0.91600000000000004"/>
    <n v="0.23599999999999999"/>
    <n v="0.6"/>
    <n v="1"/>
    <n v="0.92700000000000005"/>
    <n v="185"/>
    <n v="51"/>
    <n v="230"/>
    <n v="125"/>
    <n v="121"/>
    <n v="90.196078431372555"/>
    <n v="49.019607843137251"/>
    <n v="47.450980392156858"/>
    <n v="0.46400000000000002"/>
    <x v="2"/>
    <x v="1"/>
    <n v="5262"/>
    <n v="3.99"/>
    <n v="14.5"/>
    <n v="48.6"/>
    <n v="265085"/>
    <n v="93.4"/>
    <n v="32.700000000000003"/>
    <s v="Raabin_WBC"/>
    <s v="Giemsa"/>
    <s v="Leica_DM2000"/>
    <n v="60"/>
    <n v="360"/>
    <n v="0.13100000000000001"/>
    <n v="0.96350000000000002"/>
    <n v="0.94550000000000001"/>
    <n v="-1.8000000000000016E-2"/>
  </r>
  <r>
    <s v="CELL_003473"/>
    <x v="2"/>
    <x v="1"/>
    <s v="Normal_RBC"/>
    <n v="6.62"/>
    <n v="0"/>
    <n v="0"/>
    <n v="1"/>
    <n v="0"/>
    <n v="0.86199999999999999"/>
    <n v="0.216"/>
    <n v="0.37"/>
    <n v="1"/>
    <n v="0.97199999999999998"/>
    <n v="190"/>
    <n v="46"/>
    <n v="215"/>
    <n v="148"/>
    <n v="124"/>
    <n v="84.313725490196077"/>
    <n v="58.039215686274517"/>
    <n v="48.627450980392155"/>
    <n v="0.58299999999999996"/>
    <x v="2"/>
    <x v="1"/>
    <n v="1479"/>
    <n v="4.4000000000000004"/>
    <n v="15.6"/>
    <n v="41.4"/>
    <n v="216021"/>
    <n v="94.6"/>
    <n v="35.5"/>
    <s v="Raabin_WBC"/>
    <s v="Wright"/>
    <s v="Leica_DM2000"/>
    <n v="60"/>
    <n v="256"/>
    <n v="0.10920000000000001"/>
    <n v="0.86450000000000005"/>
    <n v="1"/>
    <n v="0.13549999999999995"/>
  </r>
  <r>
    <s v="CELL_000138"/>
    <x v="1"/>
    <x v="1"/>
    <s v="Normal_WBC"/>
    <n v="12.29"/>
    <n v="53.7"/>
    <n v="0.41399999999999998"/>
    <n v="0.44500000000000001"/>
    <n v="120.67415730337079"/>
    <n v="0.82899999999999996"/>
    <n v="0.45600000000000002"/>
    <n v="3.45"/>
    <n v="3.2"/>
    <n v="0.72099999999999997"/>
    <n v="395"/>
    <n v="69"/>
    <n v="205"/>
    <n v="169"/>
    <n v="214"/>
    <n v="80.392156862745097"/>
    <n v="66.274509803921561"/>
    <n v="83.921568627450981"/>
    <n v="0.65900000000000003"/>
    <x v="1"/>
    <x v="0"/>
    <n v="6458"/>
    <n v="5.0999999999999996"/>
    <n v="15.7"/>
    <n v="41"/>
    <n v="209174"/>
    <n v="83.2"/>
    <n v="34"/>
    <s v="Raabin_WBC"/>
    <s v="Wright"/>
    <s v="Olympus_BX51"/>
    <n v="100"/>
    <n v="224"/>
    <n v="7.8100000000000003E-2"/>
    <n v="0.8962"/>
    <n v="0.8851"/>
    <n v="-1.1099999999999999E-2"/>
  </r>
  <r>
    <s v="CELL_004893"/>
    <x v="15"/>
    <x v="0"/>
    <s v="Anemia"/>
    <n v="5.52"/>
    <n v="0"/>
    <n v="0"/>
    <n v="1"/>
    <n v="0"/>
    <n v="1"/>
    <n v="5.0999999999999997E-2"/>
    <n v="0.62"/>
    <n v="1"/>
    <n v="0.995"/>
    <n v="159"/>
    <n v="43"/>
    <n v="250"/>
    <n v="141"/>
    <n v="132"/>
    <n v="98.039215686274503"/>
    <n v="55.294117647058826"/>
    <n v="51.764705882352949"/>
    <n v="0.58899999999999997"/>
    <x v="2"/>
    <x v="1"/>
    <n v="8215"/>
    <n v="5.78"/>
    <n v="12.7"/>
    <n v="46.1"/>
    <n v="351688"/>
    <n v="73.2"/>
    <n v="32.799999999999997"/>
    <s v="CytoData"/>
    <s v="Wright"/>
    <s v="Olympus_BX51"/>
    <n v="100"/>
    <n v="256"/>
    <n v="0.80269999999999997"/>
    <n v="0.74760000000000004"/>
    <n v="0.84460000000000002"/>
    <n v="9.6999999999999975E-2"/>
  </r>
  <r>
    <s v="CELL_002181"/>
    <x v="4"/>
    <x v="1"/>
    <s v="Normal_WBC"/>
    <n v="13.54"/>
    <n v="63.9"/>
    <n v="0.56899999999999995"/>
    <n v="0.21199999999999999"/>
    <n v="301.41509433962267"/>
    <n v="0.83599999999999997"/>
    <n v="0.58299999999999996"/>
    <n v="2.08"/>
    <n v="1.2"/>
    <n v="0.79200000000000004"/>
    <n v="494"/>
    <n v="96"/>
    <n v="209"/>
    <n v="187"/>
    <n v="174"/>
    <n v="81.960784313725483"/>
    <n v="73.333333333333329"/>
    <n v="68.235294117647058"/>
    <n v="0.58299999999999996"/>
    <x v="0"/>
    <x v="1"/>
    <n v="6833"/>
    <n v="5.25"/>
    <n v="11.3"/>
    <n v="47.6"/>
    <n v="264759"/>
    <n v="91.8"/>
    <n v="34.4"/>
    <s v="Raabin_WBC"/>
    <s v="Wright"/>
    <s v="Zeiss_Axio"/>
    <n v="100"/>
    <n v="224"/>
    <n v="7.3899999999999993E-2"/>
    <n v="0.96379999999999999"/>
    <n v="0.87619999999999998"/>
    <n v="-8.7600000000000011E-2"/>
  </r>
  <r>
    <s v="CELL_002129"/>
    <x v="4"/>
    <x v="1"/>
    <s v="Normal_WBC"/>
    <n v="16.600000000000001"/>
    <n v="59.3"/>
    <n v="0.36099999999999999"/>
    <n v="0.39200000000000002"/>
    <n v="151.27551020408163"/>
    <n v="0.73399999999999999"/>
    <n v="0.52600000000000002"/>
    <n v="1.47"/>
    <n v="1"/>
    <n v="0.745"/>
    <n v="537"/>
    <n v="84"/>
    <n v="191"/>
    <n v="160"/>
    <n v="177"/>
    <n v="74.901960784313729"/>
    <n v="62.745098039215684"/>
    <n v="69.411764705882348"/>
    <n v="0.52200000000000002"/>
    <x v="0"/>
    <x v="0"/>
    <n v="7025"/>
    <n v="5.67"/>
    <n v="11.1"/>
    <n v="43.7"/>
    <n v="281612"/>
    <n v="72.3"/>
    <n v="31.4"/>
    <s v="CytoData"/>
    <s v="Giemsa"/>
    <s v="Olympus_BX51"/>
    <n v="60"/>
    <n v="224"/>
    <n v="6.6500000000000004E-2"/>
    <n v="0.8579"/>
    <n v="0.84389999999999998"/>
    <n v="-1.4000000000000012E-2"/>
  </r>
  <r>
    <s v="CELL_003178"/>
    <x v="2"/>
    <x v="1"/>
    <s v="Normal_RBC"/>
    <n v="7.27"/>
    <n v="0"/>
    <n v="0"/>
    <n v="1"/>
    <n v="0"/>
    <n v="0.91100000000000003"/>
    <n v="0.128"/>
    <n v="0.37"/>
    <n v="1"/>
    <n v="0.95299999999999996"/>
    <n v="211"/>
    <n v="37"/>
    <n v="239"/>
    <n v="141"/>
    <n v="120"/>
    <n v="93.725490196078425"/>
    <n v="55.294117647058826"/>
    <n v="47.058823529411761"/>
    <n v="0.63200000000000001"/>
    <x v="1"/>
    <x v="0"/>
    <n v="4654"/>
    <n v="4.7"/>
    <n v="11.1"/>
    <n v="32.6"/>
    <n v="209430"/>
    <n v="94"/>
    <n v="35"/>
    <s v="PBC_Dataset"/>
    <s v="Giemsa"/>
    <s v="Olympus_BX51"/>
    <n v="100"/>
    <n v="360"/>
    <n v="0"/>
    <n v="0.88270000000000004"/>
    <n v="0.95740000000000003"/>
    <n v="7.4699999999999989E-2"/>
  </r>
  <r>
    <s v="CELL_004855"/>
    <x v="15"/>
    <x v="0"/>
    <s v="Anemia"/>
    <n v="5.78"/>
    <n v="0"/>
    <n v="0"/>
    <n v="1"/>
    <n v="0"/>
    <n v="0.97599999999999998"/>
    <n v="0.13300000000000001"/>
    <n v="0.62"/>
    <n v="1"/>
    <n v="0.96899999999999997"/>
    <n v="130"/>
    <n v="42"/>
    <n v="236"/>
    <n v="143"/>
    <n v="118"/>
    <n v="92.549019607843135"/>
    <n v="56.078431372549019"/>
    <n v="46.274509803921568"/>
    <n v="0.54400000000000004"/>
    <x v="1"/>
    <x v="0"/>
    <n v="11359"/>
    <n v="5.0199999999999996"/>
    <n v="10.6"/>
    <n v="41.6"/>
    <n v="206123"/>
    <n v="90.2"/>
    <n v="34.9"/>
    <s v="Raabin_WBC"/>
    <s v="Giemsa"/>
    <s v="Olympus_BX51"/>
    <n v="40"/>
    <n v="224"/>
    <n v="0.84870000000000001"/>
    <n v="0.63280000000000003"/>
    <n v="0.67390000000000005"/>
    <n v="4.1100000000000025E-2"/>
  </r>
  <r>
    <s v="CELL_004638"/>
    <x v="16"/>
    <x v="0"/>
    <s v="Anemia"/>
    <n v="7.32"/>
    <n v="0"/>
    <n v="0"/>
    <n v="1"/>
    <n v="0"/>
    <n v="0.503"/>
    <n v="0.91300000000000003"/>
    <n v="0.49"/>
    <n v="1"/>
    <n v="0.91600000000000004"/>
    <n v="225"/>
    <n v="63"/>
    <n v="219"/>
    <n v="127"/>
    <n v="124"/>
    <n v="85.882352941176464"/>
    <n v="49.803921568627452"/>
    <n v="48.627450980392155"/>
    <n v="0.45500000000000002"/>
    <x v="1"/>
    <x v="0"/>
    <n v="6304"/>
    <n v="5.15"/>
    <n v="18.3"/>
    <n v="32.299999999999997"/>
    <n v="146335"/>
    <n v="93.6"/>
    <n v="32.799999999999997"/>
    <s v="CytoData"/>
    <s v="May_Grunwald_Giemsa"/>
    <s v="Olympus_BX51"/>
    <n v="100"/>
    <n v="224"/>
    <n v="0.83689999999999998"/>
    <n v="0.70309999999999995"/>
    <n v="1"/>
    <n v="0.29690000000000005"/>
  </r>
  <r>
    <s v="CELL_005121"/>
    <x v="14"/>
    <x v="0"/>
    <s v="Anemia"/>
    <n v="10.029999999999999"/>
    <n v="0"/>
    <n v="0"/>
    <n v="1"/>
    <n v="0"/>
    <n v="0.86599999999999999"/>
    <n v="0.19400000000000001"/>
    <n v="0.73"/>
    <n v="1"/>
    <n v="0.91100000000000003"/>
    <n v="189"/>
    <n v="43"/>
    <n v="215"/>
    <n v="121"/>
    <n v="115"/>
    <n v="84.313725490196077"/>
    <n v="47.450980392156858"/>
    <n v="45.098039215686278"/>
    <n v="0.51200000000000001"/>
    <x v="1"/>
    <x v="1"/>
    <n v="1000"/>
    <n v="3.54"/>
    <n v="12"/>
    <n v="51.2"/>
    <n v="273248"/>
    <n v="88.4"/>
    <n v="34.1"/>
    <s v="CytoData"/>
    <s v="Wright"/>
    <s v="Olympus_BX51"/>
    <n v="60"/>
    <n v="256"/>
    <n v="0.95369999999999999"/>
    <n v="0.73260000000000003"/>
    <n v="0.73299999999999998"/>
    <n v="3.9999999999995595E-4"/>
  </r>
  <r>
    <s v="CELL_004262"/>
    <x v="8"/>
    <x v="0"/>
    <s v="Leukemia"/>
    <n v="17.079999999999998"/>
    <n v="96.7"/>
    <n v="0.247"/>
    <n v="0.15"/>
    <n v="644.66666666666674"/>
    <n v="0.91200000000000003"/>
    <n v="0.27700000000000002"/>
    <n v="0.13"/>
    <n v="1.1000000000000001"/>
    <n v="0.88800000000000001"/>
    <n v="559"/>
    <n v="101"/>
    <n v="204"/>
    <n v="133"/>
    <n v="195"/>
    <n v="80"/>
    <n v="52.156862745098046"/>
    <n v="76.470588235294116"/>
    <n v="0.73199999999999998"/>
    <x v="1"/>
    <x v="1"/>
    <n v="4647"/>
    <n v="4.2300000000000004"/>
    <n v="9.9"/>
    <n v="44"/>
    <n v="274663"/>
    <n v="90.8"/>
    <n v="32.200000000000003"/>
    <s v="PBC_Dataset"/>
    <s v="Wright"/>
    <s v="Zeiss_Axio"/>
    <n v="60"/>
    <n v="256"/>
    <n v="0.78100000000000003"/>
    <n v="0.70799999999999996"/>
    <n v="0.81369999999999998"/>
    <n v="0.10570000000000002"/>
  </r>
  <r>
    <s v="CELL_004345"/>
    <x v="13"/>
    <x v="0"/>
    <s v="Leukemia"/>
    <n v="10.94"/>
    <n v="86.1"/>
    <n v="0.53"/>
    <n v="0.184"/>
    <n v="467.93478260869563"/>
    <n v="0.73499999999999999"/>
    <n v="0.22600000000000001"/>
    <n v="0.55000000000000004"/>
    <n v="1"/>
    <n v="0.88300000000000001"/>
    <n v="704"/>
    <n v="100"/>
    <n v="159"/>
    <n v="128"/>
    <n v="213"/>
    <n v="62.352941176470587"/>
    <n v="50.196078431372548"/>
    <n v="83.529411764705884"/>
    <n v="0.65"/>
    <x v="0"/>
    <x v="0"/>
    <n v="7940"/>
    <n v="3.9"/>
    <n v="15.3"/>
    <n v="42.2"/>
    <n v="296841"/>
    <n v="88.2"/>
    <n v="33.9"/>
    <s v="Raabin_WBC"/>
    <s v="Wright"/>
    <s v="Zeiss_Axio"/>
    <n v="40"/>
    <n v="256"/>
    <n v="0.88419999999999999"/>
    <n v="0.7681"/>
    <n v="0.74690000000000001"/>
    <n v="-2.1199999999999997E-2"/>
  </r>
  <r>
    <s v="CELL_001332"/>
    <x v="5"/>
    <x v="1"/>
    <s v="Normal_WBC"/>
    <n v="7.71"/>
    <n v="78.7"/>
    <n v="0.83799999999999997"/>
    <n v="0.123"/>
    <n v="639.83739837398377"/>
    <n v="0.93100000000000005"/>
    <n v="0.20100000000000001"/>
    <n v="1.17"/>
    <n v="1"/>
    <n v="0.91900000000000004"/>
    <n v="238"/>
    <n v="55"/>
    <n v="181"/>
    <n v="144"/>
    <n v="193"/>
    <n v="70.980392156862749"/>
    <n v="56.470588235294116"/>
    <n v="75.686274509803923"/>
    <n v="0.70399999999999996"/>
    <x v="1"/>
    <x v="1"/>
    <n v="9211"/>
    <n v="5.8"/>
    <n v="14.6"/>
    <n v="40.6"/>
    <n v="367616"/>
    <n v="86.9"/>
    <n v="33.200000000000003"/>
    <s v="PBC_Dataset"/>
    <s v="May_Grunwald_Giemsa"/>
    <s v="Zeiss_Axio"/>
    <n v="60"/>
    <n v="224"/>
    <n v="6.4299999999999996E-2"/>
    <n v="0.94479999999999997"/>
    <n v="1"/>
    <n v="5.5200000000000027E-2"/>
  </r>
  <r>
    <s v="CELL_002018"/>
    <x v="4"/>
    <x v="1"/>
    <s v="Normal_WBC"/>
    <n v="14.08"/>
    <n v="68.7"/>
    <n v="0.59299999999999997"/>
    <n v="0.377"/>
    <n v="182.22811671087533"/>
    <n v="0.79400000000000004"/>
    <n v="0.45200000000000001"/>
    <n v="1.71"/>
    <n v="1.5"/>
    <n v="0.71899999999999997"/>
    <n v="664"/>
    <n v="93"/>
    <n v="222"/>
    <n v="170"/>
    <n v="167"/>
    <n v="87.058823529411768"/>
    <n v="66.666666666666657"/>
    <n v="65.490196078431367"/>
    <n v="0.441"/>
    <x v="2"/>
    <x v="1"/>
    <n v="8954"/>
    <n v="4.8600000000000003"/>
    <n v="14.9"/>
    <n v="39.799999999999997"/>
    <n v="291885"/>
    <n v="100.5"/>
    <n v="32.1"/>
    <s v="PBC_Dataset"/>
    <s v="Giemsa"/>
    <s v="Zeiss_Axio"/>
    <n v="60"/>
    <n v="512"/>
    <n v="0.1134"/>
    <n v="1"/>
    <n v="0.90190000000000003"/>
    <n v="-9.8099999999999965E-2"/>
  </r>
  <r>
    <s v="CELL_004543"/>
    <x v="16"/>
    <x v="0"/>
    <s v="Anemia"/>
    <n v="8.7100000000000009"/>
    <n v="0"/>
    <n v="0"/>
    <n v="1"/>
    <n v="0"/>
    <n v="0.622"/>
    <n v="0.86199999999999999"/>
    <n v="0.61"/>
    <n v="1"/>
    <n v="0.91600000000000004"/>
    <n v="190"/>
    <n v="50"/>
    <n v="208"/>
    <n v="121"/>
    <n v="137"/>
    <n v="81.568627450980387"/>
    <n v="47.450980392156858"/>
    <n v="53.725490196078432"/>
    <n v="0.47499999999999998"/>
    <x v="1"/>
    <x v="1"/>
    <n v="1943"/>
    <n v="5.97"/>
    <n v="13.3"/>
    <n v="47.1"/>
    <n v="176142"/>
    <n v="101.6"/>
    <n v="31.2"/>
    <s v="CytoData"/>
    <s v="Wright"/>
    <s v="Zeiss_Axio"/>
    <n v="100"/>
    <n v="512"/>
    <n v="0.98670000000000002"/>
    <n v="0.77380000000000004"/>
    <n v="0.93759999999999999"/>
    <n v="0.16379999999999995"/>
  </r>
  <r>
    <s v="CELL_002483"/>
    <x v="10"/>
    <x v="1"/>
    <s v="Normal_WBC"/>
    <n v="11.87"/>
    <n v="47"/>
    <n v="0.73199999999999998"/>
    <n v="0.64500000000000002"/>
    <n v="72.868217054263567"/>
    <n v="0.64900000000000002"/>
    <n v="0.42499999999999999"/>
    <n v="5.43"/>
    <n v="2.2000000000000002"/>
    <n v="0.82399999999999995"/>
    <n v="450"/>
    <n v="80"/>
    <n v="255"/>
    <n v="152"/>
    <n v="136"/>
    <n v="100"/>
    <n v="59.607843137254903"/>
    <n v="53.333333333333336"/>
    <n v="0.57599999999999996"/>
    <x v="2"/>
    <x v="0"/>
    <n v="8933"/>
    <n v="3.9"/>
    <n v="11.3"/>
    <n v="39.9"/>
    <n v="287239"/>
    <n v="95.9"/>
    <n v="34.4"/>
    <s v="PBC_Dataset"/>
    <s v="Giemsa"/>
    <s v="Leica_DM2000"/>
    <n v="60"/>
    <n v="256"/>
    <n v="0.14899999999999999"/>
    <n v="0.81950000000000001"/>
    <n v="0.89770000000000005"/>
    <n v="7.8200000000000047E-2"/>
  </r>
  <r>
    <s v="CELL_001359"/>
    <x v="5"/>
    <x v="1"/>
    <s v="Normal_WBC"/>
    <n v="9.9499999999999993"/>
    <n v="77.099999999999994"/>
    <n v="0.76100000000000001"/>
    <n v="0.27100000000000002"/>
    <n v="284.50184501845013"/>
    <n v="0.86199999999999999"/>
    <n v="0.14399999999999999"/>
    <n v="1.04"/>
    <n v="1.1000000000000001"/>
    <n v="0.874"/>
    <n v="262"/>
    <n v="51"/>
    <n v="211"/>
    <n v="158"/>
    <n v="206"/>
    <n v="82.745098039215677"/>
    <n v="61.96078431372549"/>
    <n v="80.784313725490193"/>
    <n v="0.81399999999999995"/>
    <x v="1"/>
    <x v="1"/>
    <n v="3219"/>
    <n v="5.53"/>
    <n v="14.9"/>
    <n v="36.299999999999997"/>
    <n v="349056"/>
    <n v="86.5"/>
    <n v="36.299999999999997"/>
    <s v="PBC_Dataset"/>
    <s v="Giemsa"/>
    <s v="Leica_DM2000"/>
    <n v="60"/>
    <n v="224"/>
    <n v="0.1"/>
    <n v="0.91710000000000003"/>
    <n v="0.86150000000000004"/>
    <n v="-5.5599999999999983E-2"/>
  </r>
  <r>
    <s v="CELL_001330"/>
    <x v="5"/>
    <x v="1"/>
    <s v="Normal_WBC"/>
    <n v="10"/>
    <n v="69.5"/>
    <n v="0.751"/>
    <n v="0.17399999999999999"/>
    <n v="399.42528735632186"/>
    <n v="0.85399999999999998"/>
    <n v="0.25600000000000001"/>
    <n v="1.28"/>
    <n v="1"/>
    <n v="0.90800000000000003"/>
    <n v="377"/>
    <n v="60"/>
    <n v="173"/>
    <n v="164"/>
    <n v="201"/>
    <n v="67.843137254901961"/>
    <n v="64.313725490196077"/>
    <n v="78.82352941176471"/>
    <n v="0.79"/>
    <x v="2"/>
    <x v="1"/>
    <n v="8495"/>
    <n v="5.58"/>
    <n v="15.8"/>
    <n v="25.3"/>
    <n v="259861"/>
    <n v="94.3"/>
    <n v="34.200000000000003"/>
    <s v="Raabin_WBC"/>
    <s v="Wright"/>
    <s v="Leica_DM2000"/>
    <n v="60"/>
    <n v="224"/>
    <n v="7.1999999999999995E-2"/>
    <n v="0.87009999999999998"/>
    <n v="0.89859999999999995"/>
    <n v="2.849999999999997E-2"/>
  </r>
  <r>
    <s v="CELL_005789"/>
    <x v="6"/>
    <x v="0"/>
    <s v="Artefact"/>
    <n v="8.25"/>
    <n v="99"/>
    <n v="0.70799999999999996"/>
    <n v="0.12"/>
    <n v="825"/>
    <n v="0.42399999999999999"/>
    <n v="0.70799999999999996"/>
    <n v="1.25"/>
    <n v="1"/>
    <n v="0.435"/>
    <n v="453"/>
    <n v="58"/>
    <n v="196"/>
    <n v="96"/>
    <n v="175"/>
    <n v="76.862745098039227"/>
    <n v="37.647058823529413"/>
    <n v="68.627450980392155"/>
    <n v="1"/>
    <x v="2"/>
    <x v="0"/>
    <n v="2460"/>
    <n v="4.57"/>
    <n v="12.3"/>
    <n v="40.5"/>
    <n v="32883"/>
    <n v="86.1"/>
    <n v="32.4"/>
    <s v="CytoData"/>
    <s v="Wright"/>
    <s v="Zeiss_Axio"/>
    <n v="100"/>
    <n v="256"/>
    <n v="0.84570000000000001"/>
    <n v="0.80940000000000001"/>
    <n v="0.82250000000000001"/>
    <n v="1.3100000000000001E-2"/>
  </r>
  <r>
    <s v="CELL_002151"/>
    <x v="4"/>
    <x v="1"/>
    <s v="Normal_WBC"/>
    <n v="16.87"/>
    <n v="63.3"/>
    <n v="0.47"/>
    <n v="0.36499999999999999"/>
    <n v="173.42465753424656"/>
    <n v="0.65"/>
    <n v="0.53600000000000003"/>
    <n v="2.02"/>
    <n v="1.1000000000000001"/>
    <n v="0.68200000000000005"/>
    <n v="608"/>
    <n v="67"/>
    <n v="208"/>
    <n v="162"/>
    <n v="168"/>
    <n v="81.568627450980387"/>
    <n v="63.529411764705877"/>
    <n v="65.882352941176464"/>
    <n v="0.48299999999999998"/>
    <x v="1"/>
    <x v="0"/>
    <n v="8045"/>
    <n v="4.84"/>
    <n v="14.6"/>
    <n v="34.700000000000003"/>
    <n v="161668"/>
    <n v="88.6"/>
    <n v="35.4"/>
    <s v="Raabin_WBC"/>
    <s v="May_Grunwald_Giemsa"/>
    <s v="Olympus_BX51"/>
    <n v="100"/>
    <n v="360"/>
    <n v="0"/>
    <n v="0.80620000000000003"/>
    <n v="1"/>
    <n v="0.19379999999999997"/>
  </r>
  <r>
    <s v="CELL_004531"/>
    <x v="16"/>
    <x v="0"/>
    <s v="Anemia"/>
    <n v="7.77"/>
    <n v="0"/>
    <n v="0"/>
    <n v="1"/>
    <n v="0"/>
    <n v="0.58299999999999996"/>
    <n v="0.77900000000000003"/>
    <n v="0.52"/>
    <n v="1"/>
    <n v="0.84899999999999998"/>
    <n v="218"/>
    <n v="47"/>
    <n v="233"/>
    <n v="119"/>
    <n v="138"/>
    <n v="91.372549019607845"/>
    <n v="46.666666666666664"/>
    <n v="54.117647058823529"/>
    <n v="0.42799999999999999"/>
    <x v="1"/>
    <x v="1"/>
    <n v="4557"/>
    <n v="5.24"/>
    <n v="16"/>
    <n v="44.8"/>
    <n v="186145"/>
    <n v="87.4"/>
    <n v="34.700000000000003"/>
    <s v="Raabin_WBC"/>
    <s v="Giemsa"/>
    <s v="Leica_DM2000"/>
    <n v="100"/>
    <n v="256"/>
    <n v="0.76549999999999996"/>
    <n v="0.69689999999999996"/>
    <n v="0.78320000000000001"/>
    <n v="8.6300000000000043E-2"/>
  </r>
  <r>
    <s v="CELL_002123"/>
    <x v="4"/>
    <x v="1"/>
    <s v="Normal_WBC"/>
    <n v="17.2"/>
    <n v="58.5"/>
    <n v="0.47399999999999998"/>
    <n v="0.22800000000000001"/>
    <n v="256.57894736842104"/>
    <n v="0.55300000000000005"/>
    <n v="0.49399999999999999"/>
    <n v="2.72"/>
    <n v="1.8"/>
    <n v="0.72199999999999998"/>
    <n v="513"/>
    <n v="101"/>
    <n v="176"/>
    <n v="156"/>
    <n v="169"/>
    <n v="69.019607843137251"/>
    <n v="61.176470588235297"/>
    <n v="66.274509803921561"/>
    <n v="0.57399999999999995"/>
    <x v="1"/>
    <x v="0"/>
    <n v="10438"/>
    <n v="5.09"/>
    <n v="14.2"/>
    <n v="41.6"/>
    <n v="167235"/>
    <n v="88.5"/>
    <n v="34"/>
    <s v="PBC_Dataset"/>
    <s v="Giemsa"/>
    <s v="Leica_DM2000"/>
    <n v="100"/>
    <n v="224"/>
    <n v="5.8299999999999998E-2"/>
    <n v="0.91020000000000001"/>
    <n v="0.92230000000000001"/>
    <n v="1.21E-2"/>
  </r>
  <r>
    <s v="CELL_004674"/>
    <x v="12"/>
    <x v="0"/>
    <s v="Anemia"/>
    <n v="4.6900000000000004"/>
    <n v="0"/>
    <n v="0"/>
    <n v="1"/>
    <n v="0"/>
    <n v="0.502"/>
    <n v="0.91200000000000003"/>
    <n v="0.63"/>
    <n v="1"/>
    <n v="0.86899999999999999"/>
    <n v="88"/>
    <n v="27"/>
    <n v="215"/>
    <n v="126"/>
    <n v="124"/>
    <n v="84.313725490196077"/>
    <n v="49.411764705882355"/>
    <n v="48.627450980392155"/>
    <n v="0.53900000000000003"/>
    <x v="1"/>
    <x v="1"/>
    <n v="3066"/>
    <n v="3.05"/>
    <n v="10.199999999999999"/>
    <n v="42.2"/>
    <n v="426027"/>
    <n v="98.7"/>
    <n v="35.1"/>
    <s v="PBC_Dataset"/>
    <s v="Giemsa"/>
    <s v="Zeiss_Axio"/>
    <n v="100"/>
    <n v="256"/>
    <n v="0.62790000000000001"/>
    <n v="0.71399999999999997"/>
    <n v="0.7954"/>
    <n v="8.1400000000000028E-2"/>
  </r>
  <r>
    <s v="CELL_003982"/>
    <x v="7"/>
    <x v="1"/>
    <s v="Normal_Platelet"/>
    <n v="2.59"/>
    <n v="0"/>
    <n v="0"/>
    <n v="1"/>
    <n v="0"/>
    <n v="0.68500000000000005"/>
    <n v="0.438"/>
    <n v="3.34"/>
    <n v="1"/>
    <n v="0.84299999999999997"/>
    <n v="23"/>
    <n v="24"/>
    <n v="212"/>
    <n v="133"/>
    <n v="164"/>
    <n v="83.137254901960787"/>
    <n v="52.156862745098046"/>
    <n v="64.313725490196077"/>
    <n v="0.55000000000000004"/>
    <x v="2"/>
    <x v="0"/>
    <n v="4544"/>
    <n v="3.9"/>
    <n v="16.600000000000001"/>
    <n v="34.200000000000003"/>
    <n v="377456"/>
    <n v="76.3"/>
    <n v="36.200000000000003"/>
    <s v="Raabin_WBC"/>
    <s v="May_Grunwald_Giemsa"/>
    <s v="Olympus_BX51"/>
    <n v="60"/>
    <n v="512"/>
    <n v="0.1711"/>
    <n v="0.93179999999999996"/>
    <n v="0.87170000000000003"/>
    <n v="-6.0099999999999931E-2"/>
  </r>
  <r>
    <s v="CELL_001253"/>
    <x v="5"/>
    <x v="1"/>
    <s v="Normal_WBC"/>
    <n v="6.98"/>
    <n v="81.5"/>
    <n v="0.78200000000000003"/>
    <n v="0.249"/>
    <n v="327.30923694779119"/>
    <n v="0.95399999999999996"/>
    <n v="0.128"/>
    <n v="1.1000000000000001"/>
    <n v="1.1000000000000001"/>
    <n v="0.89600000000000002"/>
    <n v="349"/>
    <n v="55"/>
    <n v="196"/>
    <n v="142"/>
    <n v="196"/>
    <n v="76.862745098039227"/>
    <n v="55.686274509803923"/>
    <n v="76.862745098039227"/>
    <n v="0.53900000000000003"/>
    <x v="1"/>
    <x v="0"/>
    <n v="6380"/>
    <n v="4.55"/>
    <n v="12.1"/>
    <n v="53"/>
    <n v="265641"/>
    <n v="88"/>
    <n v="33.799999999999997"/>
    <s v="Raabin_WBC"/>
    <s v="Giemsa"/>
    <s v="Leica_DM2000"/>
    <n v="100"/>
    <n v="224"/>
    <n v="4.9500000000000002E-2"/>
    <n v="0.90039999999999998"/>
    <n v="0.90669999999999995"/>
    <n v="6.2999999999999723E-3"/>
  </r>
  <r>
    <s v="CELL_003279"/>
    <x v="2"/>
    <x v="1"/>
    <s v="Normal_RBC"/>
    <n v="7.58"/>
    <n v="0"/>
    <n v="0"/>
    <n v="1"/>
    <n v="0"/>
    <n v="0.94699999999999995"/>
    <n v="0.13300000000000001"/>
    <n v="0.51"/>
    <n v="1"/>
    <n v="0.97799999999999998"/>
    <n v="191"/>
    <n v="46"/>
    <n v="221"/>
    <n v="151"/>
    <n v="129"/>
    <n v="86.666666666666671"/>
    <n v="59.215686274509807"/>
    <n v="50.588235294117645"/>
    <n v="0.48899999999999999"/>
    <x v="1"/>
    <x v="0"/>
    <n v="8248"/>
    <n v="5.2"/>
    <n v="13.8"/>
    <n v="51"/>
    <n v="263336"/>
    <n v="95.7"/>
    <n v="33.200000000000003"/>
    <s v="PBC_Dataset"/>
    <s v="Giemsa"/>
    <s v="Zeiss_Axio"/>
    <n v="100"/>
    <n v="360"/>
    <n v="7.7499999999999999E-2"/>
    <n v="0.87419999999999998"/>
    <n v="0.86170000000000002"/>
    <n v="-1.2499999999999956E-2"/>
  </r>
  <r>
    <s v="CELL_003375"/>
    <x v="2"/>
    <x v="1"/>
    <s v="Normal_RBC"/>
    <n v="7.41"/>
    <n v="0"/>
    <n v="0"/>
    <n v="1"/>
    <n v="0"/>
    <n v="0.92100000000000004"/>
    <n v="0.22800000000000001"/>
    <n v="0.77"/>
    <n v="1"/>
    <n v="0.98"/>
    <n v="182"/>
    <n v="48"/>
    <n v="234"/>
    <n v="139"/>
    <n v="149"/>
    <n v="91.764705882352942"/>
    <n v="54.509803921568626"/>
    <n v="58.431372549019613"/>
    <n v="0.436"/>
    <x v="2"/>
    <x v="1"/>
    <n v="6335"/>
    <n v="6.25"/>
    <n v="11.8"/>
    <n v="33.799999999999997"/>
    <n v="216887"/>
    <n v="90.5"/>
    <n v="32.5"/>
    <s v="Raabin_WBC"/>
    <s v="Giemsa"/>
    <s v="Olympus_BX51"/>
    <n v="60"/>
    <n v="512"/>
    <n v="0.13819999999999999"/>
    <n v="0.89170000000000005"/>
    <n v="0.90990000000000004"/>
    <n v="1.8199999999999994E-2"/>
  </r>
  <r>
    <s v="CELL_002815"/>
    <x v="2"/>
    <x v="1"/>
    <s v="Normal_RBC"/>
    <n v="7.68"/>
    <n v="0"/>
    <n v="0"/>
    <n v="1"/>
    <n v="0"/>
    <n v="0.85599999999999998"/>
    <n v="0.155"/>
    <n v="0.37"/>
    <n v="1"/>
    <n v="0.96799999999999997"/>
    <n v="196"/>
    <n v="46"/>
    <n v="233"/>
    <n v="125"/>
    <n v="127"/>
    <n v="91.372549019607845"/>
    <n v="49.019607843137251"/>
    <n v="49.803921568627452"/>
    <n v="0.52500000000000002"/>
    <x v="0"/>
    <x v="0"/>
    <n v="6957"/>
    <n v="3.4"/>
    <n v="15"/>
    <n v="39.799999999999997"/>
    <n v="292875"/>
    <n v="64.400000000000006"/>
    <n v="34.4"/>
    <s v="Raabin_WBC"/>
    <s v="Wright"/>
    <s v="Olympus_BX51"/>
    <n v="100"/>
    <n v="360"/>
    <n v="0.1182"/>
    <n v="0.88629999999999998"/>
    <n v="0.94430000000000003"/>
    <n v="5.8000000000000052E-2"/>
  </r>
  <r>
    <s v="CELL_004720"/>
    <x v="12"/>
    <x v="0"/>
    <s v="Anemia"/>
    <n v="3.76"/>
    <n v="0"/>
    <n v="0"/>
    <n v="1"/>
    <n v="0"/>
    <n v="0.22600000000000001"/>
    <n v="0.95299999999999996"/>
    <n v="0.26"/>
    <n v="1"/>
    <n v="0.64900000000000002"/>
    <n v="82"/>
    <n v="37"/>
    <n v="231"/>
    <n v="116"/>
    <n v="123"/>
    <n v="90.588235294117652"/>
    <n v="45.490196078431374"/>
    <n v="48.235294117647058"/>
    <n v="0.48099999999999998"/>
    <x v="2"/>
    <x v="1"/>
    <n v="6814"/>
    <n v="6.11"/>
    <n v="16.600000000000001"/>
    <n v="34.200000000000003"/>
    <n v="182090"/>
    <n v="87.3"/>
    <n v="34.4"/>
    <s v="PBC_Dataset"/>
    <s v="Giemsa"/>
    <s v="Leica_DM2000"/>
    <n v="60"/>
    <n v="512"/>
    <n v="0.97409999999999997"/>
    <n v="0.78110000000000002"/>
    <n v="0.59809999999999997"/>
    <n v="-0.18300000000000005"/>
  </r>
  <r>
    <s v="CELL_001849"/>
    <x v="5"/>
    <x v="1"/>
    <s v="Normal_WBC"/>
    <n v="9.41"/>
    <n v="81.2"/>
    <n v="0.83299999999999996"/>
    <n v="0.159"/>
    <n v="510.69182389937106"/>
    <n v="0.85599999999999998"/>
    <n v="5.1999999999999998E-2"/>
    <n v="1.37"/>
    <n v="1"/>
    <n v="0.9"/>
    <n v="290"/>
    <n v="54"/>
    <n v="187"/>
    <n v="158"/>
    <n v="173"/>
    <n v="73.333333333333329"/>
    <n v="61.96078431372549"/>
    <n v="67.843137254901961"/>
    <n v="0.76600000000000001"/>
    <x v="1"/>
    <x v="1"/>
    <n v="8651"/>
    <n v="3.18"/>
    <n v="14.5"/>
    <n v="46.6"/>
    <n v="386512"/>
    <n v="94.5"/>
    <n v="32.1"/>
    <s v="PBC_Dataset"/>
    <s v="May_Grunwald_Giemsa"/>
    <s v="Olympus_BX51"/>
    <n v="40"/>
    <n v="256"/>
    <n v="2.3300000000000001E-2"/>
    <n v="0.77680000000000005"/>
    <n v="0.90559999999999996"/>
    <n v="0.12879999999999991"/>
  </r>
  <r>
    <s v="CELL_004859"/>
    <x v="15"/>
    <x v="0"/>
    <s v="Anemia"/>
    <n v="6.25"/>
    <n v="0"/>
    <n v="0"/>
    <n v="1"/>
    <n v="0"/>
    <n v="0.93600000000000005"/>
    <n v="5.7000000000000002E-2"/>
    <n v="0.45"/>
    <n v="1"/>
    <n v="0.97399999999999998"/>
    <n v="139"/>
    <n v="34"/>
    <n v="223"/>
    <n v="131"/>
    <n v="125"/>
    <n v="87.450980392156865"/>
    <n v="51.372549019607838"/>
    <n v="49.019607843137251"/>
    <n v="0.54"/>
    <x v="0"/>
    <x v="0"/>
    <n v="8699"/>
    <n v="7"/>
    <n v="12.6"/>
    <n v="41.2"/>
    <n v="299325"/>
    <n v="91.1"/>
    <n v="32.700000000000003"/>
    <s v="PBC_Dataset"/>
    <s v="May_Grunwald_Giemsa"/>
    <s v="Leica_DM2000"/>
    <n v="100"/>
    <n v="256"/>
    <n v="0.87319999999999998"/>
    <n v="0.67720000000000002"/>
    <n v="0.92659999999999998"/>
    <n v="0.24939999999999996"/>
  </r>
  <r>
    <s v="CELL_003038"/>
    <x v="2"/>
    <x v="1"/>
    <s v="Normal_RBC"/>
    <n v="7.29"/>
    <n v="0"/>
    <n v="0"/>
    <n v="1"/>
    <n v="0"/>
    <n v="0.82699999999999996"/>
    <n v="0.29899999999999999"/>
    <n v="0.41"/>
    <n v="1"/>
    <n v="0.94199999999999995"/>
    <n v="174"/>
    <n v="52"/>
    <n v="248"/>
    <n v="118"/>
    <n v="122"/>
    <n v="97.254901960784309"/>
    <n v="46.274509803921568"/>
    <n v="47.843137254901961"/>
    <n v="0.57699999999999996"/>
    <x v="1"/>
    <x v="1"/>
    <n v="12172"/>
    <n v="4.38"/>
    <n v="15.4"/>
    <n v="39.6"/>
    <n v="160781"/>
    <n v="91.1"/>
    <n v="32.200000000000003"/>
    <s v="Raabin_WBC"/>
    <s v="May_Grunwald_Giemsa"/>
    <s v="Zeiss_Axio"/>
    <n v="100"/>
    <n v="256"/>
    <n v="2.1700000000000001E-2"/>
    <n v="0.87770000000000004"/>
    <n v="0.98570000000000002"/>
    <n v="0.10799999999999998"/>
  </r>
  <r>
    <s v="CELL_000389"/>
    <x v="1"/>
    <x v="1"/>
    <s v="Normal_WBC"/>
    <n v="12.16"/>
    <n v="52.2"/>
    <n v="0.66100000000000003"/>
    <n v="0.52100000000000002"/>
    <n v="100.19193857965452"/>
    <n v="0.85099999999999998"/>
    <n v="0.34"/>
    <n v="2.72"/>
    <n v="3.5"/>
    <n v="0.81200000000000006"/>
    <n v="389"/>
    <n v="62"/>
    <n v="209"/>
    <n v="153"/>
    <n v="195"/>
    <n v="81.960784313725483"/>
    <n v="60"/>
    <n v="76.470588235294116"/>
    <n v="0.69699999999999995"/>
    <x v="1"/>
    <x v="1"/>
    <n v="9751"/>
    <n v="4.17"/>
    <n v="13.9"/>
    <n v="37.299999999999997"/>
    <n v="108641"/>
    <n v="103"/>
    <n v="32.799999999999997"/>
    <s v="CytoData"/>
    <s v="Giemsa"/>
    <s v="Olympus_BX51"/>
    <n v="40"/>
    <n v="360"/>
    <n v="6.4100000000000004E-2"/>
    <n v="0.91300000000000003"/>
    <n v="0.88290000000000002"/>
    <n v="-3.0100000000000016E-2"/>
  </r>
  <r>
    <s v="CELL_000236"/>
    <x v="1"/>
    <x v="1"/>
    <s v="Normal_WBC"/>
    <n v="10.94"/>
    <n v="55.7"/>
    <n v="0.59099999999999997"/>
    <n v="0.49"/>
    <n v="113.67346938775511"/>
    <n v="0.63900000000000001"/>
    <n v="0.27500000000000002"/>
    <n v="3.05"/>
    <n v="3.8"/>
    <n v="0.84399999999999997"/>
    <n v="443"/>
    <n v="68"/>
    <n v="205"/>
    <n v="149"/>
    <n v="196"/>
    <n v="80.392156862745097"/>
    <n v="58.431372549019613"/>
    <n v="76.862745098039227"/>
    <n v="0.58599999999999997"/>
    <x v="1"/>
    <x v="0"/>
    <n v="9125"/>
    <n v="4.3899999999999997"/>
    <n v="15.8"/>
    <n v="30.8"/>
    <n v="237046"/>
    <n v="104.7"/>
    <n v="34.6"/>
    <s v="Raabin_WBC"/>
    <s v="Wright"/>
    <s v="Olympus_BX51"/>
    <n v="40"/>
    <n v="224"/>
    <n v="0.11260000000000001"/>
    <n v="0.73599999999999999"/>
    <n v="0.99109999999999998"/>
    <n v="0.25509999999999999"/>
  </r>
  <r>
    <s v="CELL_001078"/>
    <x v="1"/>
    <x v="1"/>
    <s v="Normal_WBC"/>
    <n v="13.23"/>
    <n v="56.1"/>
    <n v="0.65700000000000003"/>
    <n v="0.42899999999999999"/>
    <n v="130.76923076923077"/>
    <n v="0.88100000000000001"/>
    <n v="0.318"/>
    <n v="3.86"/>
    <n v="2.1"/>
    <n v="0.76500000000000001"/>
    <n v="434"/>
    <n v="68"/>
    <n v="208"/>
    <n v="160"/>
    <n v="167"/>
    <n v="81.568627450980387"/>
    <n v="62.745098039215684"/>
    <n v="65.490196078431367"/>
    <n v="0.57199999999999995"/>
    <x v="0"/>
    <x v="1"/>
    <n v="7580"/>
    <n v="5.08"/>
    <n v="14.7"/>
    <n v="39.200000000000003"/>
    <n v="333429"/>
    <n v="103.3"/>
    <n v="32.5"/>
    <s v="Raabin_WBC"/>
    <s v="Wright"/>
    <s v="Leica_DM2000"/>
    <n v="100"/>
    <n v="360"/>
    <n v="0.12690000000000001"/>
    <n v="0.8992"/>
    <n v="0.89610000000000001"/>
    <n v="-3.0999999999999917E-3"/>
  </r>
  <r>
    <s v="CELL_001985"/>
    <x v="4"/>
    <x v="1"/>
    <s v="Normal_WBC"/>
    <n v="17.32"/>
    <n v="70"/>
    <n v="0.439"/>
    <n v="0.30299999999999999"/>
    <n v="231.02310231023102"/>
    <n v="0.64500000000000002"/>
    <n v="0.50800000000000001"/>
    <n v="1.64"/>
    <n v="1.3"/>
    <n v="0.63600000000000001"/>
    <n v="521"/>
    <n v="93"/>
    <n v="192"/>
    <n v="156"/>
    <n v="178"/>
    <n v="75.294117647058826"/>
    <n v="61.176470588235297"/>
    <n v="69.803921568627445"/>
    <n v="0.72799999999999998"/>
    <x v="2"/>
    <x v="1"/>
    <n v="3734"/>
    <n v="4.24"/>
    <n v="10.199999999999999"/>
    <n v="36.299999999999997"/>
    <n v="231380"/>
    <n v="114.6"/>
    <n v="34.700000000000003"/>
    <s v="PBC_Dataset"/>
    <s v="Giemsa"/>
    <s v="Leica_DM2000"/>
    <n v="40"/>
    <n v="360"/>
    <n v="0.1396"/>
    <n v="0.95960000000000001"/>
    <n v="0.93220000000000003"/>
    <n v="-2.739999999999998E-2"/>
  </r>
  <r>
    <s v="CELL_004364"/>
    <x v="13"/>
    <x v="0"/>
    <s v="Leukemia"/>
    <n v="15.8"/>
    <n v="75.099999999999994"/>
    <n v="0.33900000000000002"/>
    <n v="0.28299999999999997"/>
    <n v="265.37102473498231"/>
    <n v="0.81799999999999995"/>
    <n v="0.17100000000000001"/>
    <n v="0.65"/>
    <n v="1.2"/>
    <n v="0.89200000000000002"/>
    <n v="587"/>
    <n v="86"/>
    <n v="198"/>
    <n v="160"/>
    <n v="224"/>
    <n v="77.64705882352942"/>
    <n v="62.745098039215684"/>
    <n v="87.843137254901961"/>
    <n v="0.60799999999999998"/>
    <x v="1"/>
    <x v="1"/>
    <n v="10987"/>
    <n v="4.3600000000000003"/>
    <n v="14.8"/>
    <n v="34.700000000000003"/>
    <n v="179430"/>
    <n v="91.5"/>
    <n v="31"/>
    <s v="PBC_Dataset"/>
    <s v="Wright"/>
    <s v="Leica_DM2000"/>
    <n v="60"/>
    <n v="224"/>
    <n v="0.92230000000000001"/>
    <n v="0.75629999999999997"/>
    <n v="0.82650000000000001"/>
    <n v="7.020000000000004E-2"/>
  </r>
  <r>
    <s v="CELL_003963"/>
    <x v="7"/>
    <x v="1"/>
    <s v="Normal_Platelet"/>
    <n v="2.44"/>
    <n v="0"/>
    <n v="0"/>
    <n v="1"/>
    <n v="0"/>
    <n v="0.90500000000000003"/>
    <n v="0.247"/>
    <n v="2.85"/>
    <n v="1"/>
    <n v="0.71599999999999997"/>
    <n v="35"/>
    <n v="13"/>
    <n v="197"/>
    <n v="147"/>
    <n v="174"/>
    <n v="77.254901960784323"/>
    <n v="57.647058823529406"/>
    <n v="68.235294117647058"/>
    <n v="0.436"/>
    <x v="1"/>
    <x v="1"/>
    <n v="2658"/>
    <n v="4.0999999999999996"/>
    <n v="17"/>
    <n v="40"/>
    <n v="341393"/>
    <n v="95.6"/>
    <n v="34"/>
    <s v="Raabin_WBC"/>
    <s v="Giemsa"/>
    <s v="Olympus_BX51"/>
    <n v="100"/>
    <n v="512"/>
    <n v="3.4000000000000002E-2"/>
    <n v="0.96909999999999996"/>
    <n v="0.84109999999999996"/>
    <n v="-0.128"/>
  </r>
  <r>
    <s v="CELL_000771"/>
    <x v="1"/>
    <x v="1"/>
    <s v="Normal_WBC"/>
    <n v="11.51"/>
    <n v="54.9"/>
    <n v="0.54300000000000004"/>
    <n v="0.45400000000000001"/>
    <n v="120.92511013215858"/>
    <n v="0.92400000000000004"/>
    <n v="0.29299999999999998"/>
    <n v="2.84"/>
    <n v="4.5"/>
    <n v="0.78900000000000003"/>
    <n v="439"/>
    <n v="80"/>
    <n v="217"/>
    <n v="162"/>
    <n v="199"/>
    <n v="85.098039215686271"/>
    <n v="63.529411764705877"/>
    <n v="78.039215686274517"/>
    <n v="0.58699999999999997"/>
    <x v="1"/>
    <x v="0"/>
    <n v="5759"/>
    <n v="6.61"/>
    <n v="15.4"/>
    <n v="43.6"/>
    <n v="252277"/>
    <n v="94.4"/>
    <n v="34.4"/>
    <s v="PBC_Dataset"/>
    <s v="May_Grunwald_Giemsa"/>
    <s v="Olympus_BX51"/>
    <n v="60"/>
    <n v="512"/>
    <n v="0"/>
    <n v="0.82699999999999996"/>
    <n v="0.87460000000000004"/>
    <n v="4.7600000000000087E-2"/>
  </r>
  <r>
    <s v="CELL_002166"/>
    <x v="4"/>
    <x v="1"/>
    <s v="Normal_WBC"/>
    <n v="15.34"/>
    <n v="59"/>
    <n v="0.53100000000000003"/>
    <n v="0.42199999999999999"/>
    <n v="139.81042654028437"/>
    <n v="0.73399999999999999"/>
    <n v="0.51700000000000002"/>
    <n v="2.15"/>
    <n v="1"/>
    <n v="0.71299999999999997"/>
    <n v="580"/>
    <n v="89"/>
    <n v="205"/>
    <n v="139"/>
    <n v="192"/>
    <n v="80.392156862745097"/>
    <n v="54.509803921568626"/>
    <n v="75.294117647058826"/>
    <n v="0.505"/>
    <x v="1"/>
    <x v="0"/>
    <n v="1729"/>
    <n v="6.19"/>
    <n v="12.8"/>
    <n v="37"/>
    <n v="333696"/>
    <n v="89.1"/>
    <n v="33.4"/>
    <s v="PBC_Dataset"/>
    <s v="Wright"/>
    <s v="Leica_DM2000"/>
    <n v="40"/>
    <n v="512"/>
    <n v="0.1729"/>
    <n v="0.96330000000000005"/>
    <n v="0.85699999999999998"/>
    <n v="-0.10630000000000006"/>
  </r>
  <r>
    <s v="CELL_004534"/>
    <x v="16"/>
    <x v="0"/>
    <s v="Anemia"/>
    <n v="7.8"/>
    <n v="0"/>
    <n v="0"/>
    <n v="1"/>
    <n v="0"/>
    <n v="0.41799999999999998"/>
    <n v="0.79800000000000004"/>
    <n v="0.69"/>
    <n v="1"/>
    <n v="0.875"/>
    <n v="183"/>
    <n v="59"/>
    <n v="211"/>
    <n v="146"/>
    <n v="136"/>
    <n v="82.745098039215677"/>
    <n v="57.254901960784309"/>
    <n v="53.333333333333336"/>
    <n v="0.42899999999999999"/>
    <x v="0"/>
    <x v="0"/>
    <n v="5428"/>
    <n v="4.17"/>
    <n v="13.8"/>
    <n v="44.7"/>
    <n v="207764"/>
    <n v="97.5"/>
    <n v="32.9"/>
    <s v="Raabin_WBC"/>
    <s v="Giemsa"/>
    <s v="Zeiss_Axio"/>
    <n v="100"/>
    <n v="512"/>
    <n v="0.78749999999999998"/>
    <n v="0.59350000000000003"/>
    <n v="0.6331"/>
    <n v="3.9599999999999969E-2"/>
  </r>
  <r>
    <s v="CELL_000674"/>
    <x v="1"/>
    <x v="1"/>
    <s v="Normal_WBC"/>
    <n v="13.14"/>
    <n v="56.6"/>
    <n v="0.51800000000000002"/>
    <n v="0.51400000000000001"/>
    <n v="110.11673151750973"/>
    <n v="0.752"/>
    <n v="0.50600000000000001"/>
    <n v="3.26"/>
    <n v="4.2"/>
    <n v="0.81399999999999995"/>
    <n v="423"/>
    <n v="81"/>
    <n v="242"/>
    <n v="183"/>
    <n v="198"/>
    <n v="94.901960784313715"/>
    <n v="71.764705882352942"/>
    <n v="77.64705882352942"/>
    <n v="0.69099999999999995"/>
    <x v="2"/>
    <x v="0"/>
    <n v="5732"/>
    <n v="6.32"/>
    <n v="18.5"/>
    <n v="35.1"/>
    <n v="97758"/>
    <n v="77"/>
    <n v="33.4"/>
    <s v="Raabin_WBC"/>
    <s v="May_Grunwald_Giemsa"/>
    <s v="Leica_DM2000"/>
    <n v="100"/>
    <n v="256"/>
    <n v="7.9299999999999995E-2"/>
    <n v="0.91449999999999998"/>
    <n v="0.75219999999999998"/>
    <n v="-0.1623"/>
  </r>
  <r>
    <s v="CELL_000250"/>
    <x v="1"/>
    <x v="1"/>
    <s v="Normal_WBC"/>
    <n v="13.81"/>
    <n v="56.9"/>
    <n v="0.56299999999999994"/>
    <n v="0.54700000000000004"/>
    <n v="104.02193784277878"/>
    <n v="0.86099999999999999"/>
    <n v="0.432"/>
    <n v="3.44"/>
    <n v="3.9"/>
    <n v="0.8"/>
    <n v="417"/>
    <n v="64"/>
    <n v="205"/>
    <n v="154"/>
    <n v="175"/>
    <n v="80.392156862745097"/>
    <n v="60.392156862745097"/>
    <n v="68.627450980392155"/>
    <n v="0.66"/>
    <x v="2"/>
    <x v="0"/>
    <n v="6190"/>
    <n v="5.33"/>
    <n v="10.6"/>
    <n v="35"/>
    <n v="196285"/>
    <n v="91.1"/>
    <n v="32.4"/>
    <s v="CytoData"/>
    <s v="Giemsa"/>
    <s v="Olympus_BX51"/>
    <n v="100"/>
    <n v="360"/>
    <n v="7.0800000000000002E-2"/>
    <n v="0.91969999999999996"/>
    <n v="1"/>
    <n v="8.0300000000000038E-2"/>
  </r>
  <r>
    <s v="CELL_001575"/>
    <x v="5"/>
    <x v="1"/>
    <s v="Normal_WBC"/>
    <n v="11.41"/>
    <n v="76.8"/>
    <n v="0.83799999999999997"/>
    <n v="0.246"/>
    <n v="312.19512195121951"/>
    <n v="0.88500000000000001"/>
    <n v="0.317"/>
    <n v="1.7"/>
    <n v="1"/>
    <n v="0.91500000000000004"/>
    <n v="316"/>
    <n v="46"/>
    <n v="212"/>
    <n v="175"/>
    <n v="210"/>
    <n v="83.137254901960787"/>
    <n v="68.627450980392155"/>
    <n v="82.35294117647058"/>
    <n v="0.746"/>
    <x v="2"/>
    <x v="1"/>
    <n v="10848"/>
    <n v="5.01"/>
    <n v="14.3"/>
    <n v="42.3"/>
    <n v="88444"/>
    <n v="93.2"/>
    <n v="36.4"/>
    <s v="PBC_Dataset"/>
    <s v="Wright"/>
    <s v="Leica_DM2000"/>
    <n v="100"/>
    <n v="512"/>
    <n v="0.1106"/>
    <n v="0.98099999999999998"/>
    <n v="0.9042"/>
    <n v="-7.6799999999999979E-2"/>
  </r>
  <r>
    <s v="CELL_003420"/>
    <x v="2"/>
    <x v="1"/>
    <s v="Normal_RBC"/>
    <n v="7.23"/>
    <n v="0"/>
    <n v="0"/>
    <n v="1"/>
    <n v="0"/>
    <n v="0.94299999999999995"/>
    <n v="0.20100000000000001"/>
    <n v="0.28999999999999998"/>
    <n v="1"/>
    <n v="0.94699999999999995"/>
    <n v="195"/>
    <n v="50"/>
    <n v="223"/>
    <n v="130"/>
    <n v="126"/>
    <n v="87.450980392156865"/>
    <n v="50.980392156862742"/>
    <n v="49.411764705882355"/>
    <n v="0.50700000000000001"/>
    <x v="1"/>
    <x v="1"/>
    <n v="8894"/>
    <n v="5.18"/>
    <n v="17.600000000000001"/>
    <n v="33.799999999999997"/>
    <n v="414795"/>
    <n v="84.8"/>
    <n v="33.9"/>
    <s v="PBC_Dataset"/>
    <s v="Wright"/>
    <s v="Leica_DM2000"/>
    <n v="100"/>
    <n v="224"/>
    <n v="0.15390000000000001"/>
    <n v="0.85060000000000002"/>
    <n v="0.87780000000000002"/>
    <n v="2.7200000000000002E-2"/>
  </r>
  <r>
    <s v="CELL_002082"/>
    <x v="4"/>
    <x v="1"/>
    <s v="Normal_WBC"/>
    <n v="14.65"/>
    <n v="67.5"/>
    <n v="0.44"/>
    <n v="0.26100000000000001"/>
    <n v="258.62068965517238"/>
    <n v="0.62"/>
    <n v="0.218"/>
    <n v="1.58"/>
    <n v="1"/>
    <n v="0.752"/>
    <n v="600"/>
    <n v="75"/>
    <n v="216"/>
    <n v="153"/>
    <n v="165"/>
    <n v="84.705882352941174"/>
    <n v="60"/>
    <n v="64.705882352941174"/>
    <n v="0.45500000000000002"/>
    <x v="0"/>
    <x v="0"/>
    <n v="4997"/>
    <n v="5.07"/>
    <n v="12.2"/>
    <n v="50.6"/>
    <n v="86877"/>
    <n v="77.099999999999994"/>
    <n v="33"/>
    <s v="PBC_Dataset"/>
    <s v="Giemsa"/>
    <s v="Olympus_BX51"/>
    <n v="100"/>
    <n v="256"/>
    <n v="9.3600000000000003E-2"/>
    <n v="0.86670000000000003"/>
    <n v="0.91600000000000004"/>
    <n v="4.930000000000001E-2"/>
  </r>
  <r>
    <s v="CELL_001824"/>
    <x v="5"/>
    <x v="1"/>
    <s v="Normal_WBC"/>
    <n v="8.68"/>
    <n v="79.599999999999994"/>
    <n v="0.74099999999999999"/>
    <n v="0.25"/>
    <n v="318.39999999999998"/>
    <n v="0.89100000000000001"/>
    <n v="0.27"/>
    <n v="1.24"/>
    <n v="1"/>
    <n v="0.96299999999999997"/>
    <n v="270"/>
    <n v="55"/>
    <n v="202"/>
    <n v="157"/>
    <n v="226"/>
    <n v="79.215686274509807"/>
    <n v="61.568627450980394"/>
    <n v="88.627450980392155"/>
    <n v="0.75600000000000001"/>
    <x v="1"/>
    <x v="1"/>
    <n v="5786"/>
    <n v="4.3600000000000003"/>
    <n v="15.8"/>
    <n v="48.8"/>
    <n v="288201"/>
    <n v="92.7"/>
    <n v="35.5"/>
    <s v="CytoData"/>
    <s v="Wright"/>
    <s v="Zeiss_Axio"/>
    <n v="60"/>
    <n v="224"/>
    <n v="7.3400000000000007E-2"/>
    <n v="0.85709999999999997"/>
    <n v="1"/>
    <n v="0.14290000000000003"/>
  </r>
  <r>
    <s v="CELL_005440"/>
    <x v="11"/>
    <x v="0"/>
    <s v="Infection"/>
    <n v="13.71"/>
    <n v="59.5"/>
    <n v="0.47299999999999998"/>
    <n v="0.52400000000000002"/>
    <n v="113.54961832061068"/>
    <n v="0.77100000000000002"/>
    <n v="0.45200000000000001"/>
    <n v="5.46"/>
    <n v="3.5"/>
    <n v="0.85899999999999999"/>
    <n v="428"/>
    <n v="66"/>
    <n v="205"/>
    <n v="163"/>
    <n v="180"/>
    <n v="80.392156862745097"/>
    <n v="63.921568627450974"/>
    <n v="70.588235294117652"/>
    <n v="0.77400000000000002"/>
    <x v="1"/>
    <x v="1"/>
    <n v="8473"/>
    <n v="3.75"/>
    <n v="12.6"/>
    <n v="49.8"/>
    <n v="394722"/>
    <n v="96.4"/>
    <n v="32.6"/>
    <s v="Raabin_WBC"/>
    <s v="Giemsa"/>
    <s v="Zeiss_Axio"/>
    <n v="100"/>
    <n v="256"/>
    <n v="1"/>
    <n v="0.84719999999999995"/>
    <n v="0.6653"/>
    <n v="-0.18189999999999995"/>
  </r>
  <r>
    <s v="CELL_005626"/>
    <x v="3"/>
    <x v="0"/>
    <s v="Infection"/>
    <n v="10.18"/>
    <n v="73.099999999999994"/>
    <n v="0.56699999999999995"/>
    <n v="0.26400000000000001"/>
    <n v="276.89393939393938"/>
    <n v="0.79"/>
    <n v="0.33400000000000002"/>
    <n v="1.95"/>
    <n v="1.2"/>
    <n v="0.85499999999999998"/>
    <n v="459"/>
    <n v="99"/>
    <n v="196"/>
    <n v="150"/>
    <n v="212"/>
    <n v="76.862745098039227"/>
    <n v="58.82352941176471"/>
    <n v="83.137254901960787"/>
    <n v="0.61199999999999999"/>
    <x v="1"/>
    <x v="0"/>
    <n v="2849"/>
    <n v="5.56"/>
    <n v="15.1"/>
    <n v="37.299999999999997"/>
    <n v="288835"/>
    <n v="90.5"/>
    <n v="34.299999999999997"/>
    <s v="PBC_Dataset"/>
    <s v="Wright"/>
    <s v="Olympus_BX51"/>
    <n v="100"/>
    <n v="512"/>
    <n v="0.72760000000000002"/>
    <n v="0.66110000000000002"/>
    <n v="0.62429999999999997"/>
    <n v="-3.6800000000000055E-2"/>
  </r>
  <r>
    <s v="CELL_004545"/>
    <x v="16"/>
    <x v="0"/>
    <s v="Anemia"/>
    <n v="7.4"/>
    <n v="0"/>
    <n v="0"/>
    <n v="1"/>
    <n v="0"/>
    <n v="0.53100000000000003"/>
    <n v="0.77400000000000002"/>
    <n v="0.54"/>
    <n v="1"/>
    <n v="0.80900000000000005"/>
    <n v="186"/>
    <n v="52"/>
    <n v="239"/>
    <n v="113"/>
    <n v="127"/>
    <n v="93.725490196078425"/>
    <n v="44.313725490196077"/>
    <n v="49.803921568627452"/>
    <n v="0.49199999999999999"/>
    <x v="1"/>
    <x v="1"/>
    <n v="5423"/>
    <n v="4.62"/>
    <n v="13.9"/>
    <n v="46.3"/>
    <n v="224979"/>
    <n v="83.1"/>
    <n v="33.9"/>
    <s v="Raabin_WBC"/>
    <s v="May_Grunwald_Giemsa"/>
    <s v="Olympus_BX51"/>
    <n v="60"/>
    <n v="256"/>
    <n v="0.73960000000000004"/>
    <n v="0.80179999999999996"/>
    <n v="0.85980000000000001"/>
    <n v="5.8000000000000052E-2"/>
  </r>
  <r>
    <s v="CELL_000717"/>
    <x v="1"/>
    <x v="1"/>
    <s v="Normal_WBC"/>
    <n v="13.01"/>
    <n v="56"/>
    <n v="0.69799999999999995"/>
    <n v="0.50800000000000001"/>
    <n v="110.23622047244095"/>
    <n v="0.73599999999999999"/>
    <n v="0.44700000000000001"/>
    <n v="3.05"/>
    <n v="4.2"/>
    <n v="0.79600000000000004"/>
    <n v="367"/>
    <n v="65"/>
    <n v="198"/>
    <n v="147"/>
    <n v="176"/>
    <n v="77.64705882352942"/>
    <n v="57.647058823529406"/>
    <n v="69.019607843137251"/>
    <n v="0.71"/>
    <x v="1"/>
    <x v="1"/>
    <n v="11490"/>
    <n v="2.36"/>
    <n v="12"/>
    <n v="41.8"/>
    <n v="386246"/>
    <n v="83.2"/>
    <n v="33.200000000000003"/>
    <s v="CytoData"/>
    <s v="Giemsa"/>
    <s v="Leica_DM2000"/>
    <n v="100"/>
    <n v="360"/>
    <n v="4.9700000000000001E-2"/>
    <n v="0.96060000000000001"/>
    <n v="0.88500000000000001"/>
    <n v="-7.5600000000000001E-2"/>
  </r>
  <r>
    <s v="CELL_005240"/>
    <x v="14"/>
    <x v="0"/>
    <s v="Anemia"/>
    <n v="9.2899999999999991"/>
    <n v="0"/>
    <n v="0"/>
    <n v="1"/>
    <n v="0"/>
    <n v="0.87"/>
    <n v="0.22700000000000001"/>
    <n v="0.24"/>
    <n v="1"/>
    <n v="0.96599999999999997"/>
    <n v="197"/>
    <n v="49"/>
    <n v="233"/>
    <n v="118"/>
    <n v="124"/>
    <n v="91.372549019607845"/>
    <n v="46.274509803921568"/>
    <n v="48.627450980392155"/>
    <n v="0.47899999999999998"/>
    <x v="1"/>
    <x v="1"/>
    <n v="4120"/>
    <n v="5.63"/>
    <n v="13.4"/>
    <n v="38.200000000000003"/>
    <n v="239811"/>
    <n v="98.6"/>
    <n v="35"/>
    <s v="Raabin_WBC"/>
    <s v="Giemsa"/>
    <s v="Leica_DM2000"/>
    <n v="40"/>
    <n v="360"/>
    <n v="0.83879999999999999"/>
    <n v="0.71240000000000003"/>
    <n v="0.75070000000000003"/>
    <n v="3.8300000000000001E-2"/>
  </r>
  <r>
    <s v="CELL_005489"/>
    <x v="11"/>
    <x v="0"/>
    <s v="Infection"/>
    <n v="15.89"/>
    <n v="67.3"/>
    <n v="0.60299999999999998"/>
    <n v="0.38400000000000001"/>
    <n v="175.26041666666666"/>
    <n v="0.83499999999999996"/>
    <n v="0.377"/>
    <n v="5.04"/>
    <n v="3.7"/>
    <n v="0.86399999999999999"/>
    <n v="448"/>
    <n v="79"/>
    <n v="201"/>
    <n v="144"/>
    <n v="178"/>
    <n v="78.82352941176471"/>
    <n v="56.470588235294116"/>
    <n v="69.803921568627445"/>
    <n v="0.60699999999999998"/>
    <x v="1"/>
    <x v="0"/>
    <n v="9136"/>
    <n v="4.71"/>
    <n v="15.6"/>
    <n v="32"/>
    <n v="269949"/>
    <n v="81.599999999999994"/>
    <n v="32.9"/>
    <s v="Raabin_WBC"/>
    <s v="Wright"/>
    <s v="Olympus_BX51"/>
    <n v="100"/>
    <n v="360"/>
    <n v="0.7621"/>
    <n v="0.91"/>
    <n v="0.76080000000000003"/>
    <n v="-0.1492"/>
  </r>
  <r>
    <s v="CELL_002049"/>
    <x v="4"/>
    <x v="1"/>
    <s v="Normal_WBC"/>
    <n v="12.82"/>
    <n v="71"/>
    <n v="0.38500000000000001"/>
    <n v="0.36799999999999999"/>
    <n v="192.93478260869566"/>
    <n v="0.68700000000000006"/>
    <n v="0.41899999999999998"/>
    <n v="2.08"/>
    <n v="1"/>
    <n v="0.74299999999999999"/>
    <n v="552"/>
    <n v="86"/>
    <n v="195"/>
    <n v="149"/>
    <n v="191"/>
    <n v="76.470588235294116"/>
    <n v="58.431372549019613"/>
    <n v="74.901960784313729"/>
    <n v="0.54800000000000004"/>
    <x v="2"/>
    <x v="1"/>
    <n v="4171"/>
    <n v="5.08"/>
    <n v="15.5"/>
    <n v="49.6"/>
    <n v="132943"/>
    <n v="80.3"/>
    <n v="35.4"/>
    <s v="PBC_Dataset"/>
    <s v="Wright"/>
    <s v="Olympus_BX51"/>
    <n v="60"/>
    <n v="224"/>
    <n v="0.15"/>
    <n v="0.82509999999999994"/>
    <n v="0.95330000000000004"/>
    <n v="0.12820000000000009"/>
  </r>
  <r>
    <s v="CELL_004179"/>
    <x v="8"/>
    <x v="0"/>
    <s v="Leukemia"/>
    <n v="12.81"/>
    <n v="84.3"/>
    <n v="0.42399999999999999"/>
    <n v="0.15"/>
    <n v="562"/>
    <n v="0.76500000000000001"/>
    <n v="0.26100000000000001"/>
    <n v="0.81"/>
    <n v="1"/>
    <n v="0.95899999999999996"/>
    <n v="541"/>
    <n v="113"/>
    <n v="223"/>
    <n v="133"/>
    <n v="212"/>
    <n v="87.450980392156865"/>
    <n v="52.156862745098046"/>
    <n v="83.137254901960787"/>
    <n v="0.73599999999999999"/>
    <x v="1"/>
    <x v="1"/>
    <n v="6825"/>
    <n v="6.42"/>
    <n v="10.1"/>
    <n v="44.4"/>
    <n v="325497"/>
    <n v="88"/>
    <n v="33.299999999999997"/>
    <s v="CytoData"/>
    <s v="Wright"/>
    <s v="Leica_DM2000"/>
    <n v="60"/>
    <n v="256"/>
    <n v="0.83940000000000003"/>
    <n v="0.79379999999999995"/>
    <n v="0.82809999999999995"/>
    <n v="3.4299999999999997E-2"/>
  </r>
  <r>
    <s v="CELL_004810"/>
    <x v="12"/>
    <x v="0"/>
    <s v="Anemia"/>
    <n v="4.4400000000000004"/>
    <n v="0"/>
    <n v="0"/>
    <n v="1"/>
    <n v="0"/>
    <n v="0.251"/>
    <n v="0.76600000000000001"/>
    <n v="0.8"/>
    <n v="1"/>
    <n v="0.74"/>
    <n v="68"/>
    <n v="41"/>
    <n v="233"/>
    <n v="106"/>
    <n v="126"/>
    <n v="91.372549019607845"/>
    <n v="41.568627450980394"/>
    <n v="49.411764705882355"/>
    <n v="0.505"/>
    <x v="1"/>
    <x v="1"/>
    <n v="5480"/>
    <n v="4"/>
    <n v="12"/>
    <n v="35.799999999999997"/>
    <n v="181777"/>
    <n v="81.2"/>
    <n v="35.799999999999997"/>
    <s v="Raabin_WBC"/>
    <s v="Giemsa"/>
    <s v="Olympus_BX51"/>
    <n v="100"/>
    <n v="360"/>
    <n v="0.88439999999999996"/>
    <n v="0.85880000000000001"/>
    <n v="0.8619"/>
    <n v="3.0999999999999917E-3"/>
  </r>
  <r>
    <s v="CELL_002725"/>
    <x v="9"/>
    <x v="1"/>
    <s v="Normal_WBC"/>
    <n v="11.8"/>
    <n v="69.900000000000006"/>
    <n v="0.73699999999999999"/>
    <n v="0.34200000000000003"/>
    <n v="204.38596491228071"/>
    <n v="0.65700000000000003"/>
    <n v="0.28599999999999998"/>
    <n v="4.57"/>
    <n v="1.8"/>
    <n v="0.77300000000000002"/>
    <n v="371"/>
    <n v="68"/>
    <n v="219"/>
    <n v="152"/>
    <n v="203"/>
    <n v="85.882352941176464"/>
    <n v="59.607843137254903"/>
    <n v="79.607843137254903"/>
    <n v="0.82399999999999995"/>
    <x v="2"/>
    <x v="0"/>
    <n v="4982"/>
    <n v="4.78"/>
    <n v="14.3"/>
    <n v="43.4"/>
    <n v="203064"/>
    <n v="75.8"/>
    <n v="31.7"/>
    <s v="PBC_Dataset"/>
    <s v="Wright"/>
    <s v="Zeiss_Axio"/>
    <n v="100"/>
    <n v="224"/>
    <n v="0.12379999999999999"/>
    <n v="0.97829999999999995"/>
    <n v="0.95709999999999995"/>
    <n v="-2.1199999999999997E-2"/>
  </r>
  <r>
    <s v="CELL_005556"/>
    <x v="3"/>
    <x v="0"/>
    <s v="Infection"/>
    <n v="14.39"/>
    <n v="81.900000000000006"/>
    <n v="0.498"/>
    <n v="0.30399999999999999"/>
    <n v="269.40789473684214"/>
    <n v="0.90600000000000003"/>
    <n v="0.32600000000000001"/>
    <n v="1.38"/>
    <n v="1.4"/>
    <n v="0.89200000000000002"/>
    <n v="611"/>
    <n v="86"/>
    <n v="209"/>
    <n v="142"/>
    <n v="175"/>
    <n v="81.960784313725483"/>
    <n v="55.686274509803923"/>
    <n v="68.627450980392155"/>
    <n v="0.64700000000000002"/>
    <x v="2"/>
    <x v="0"/>
    <n v="6142"/>
    <n v="4.24"/>
    <n v="15.2"/>
    <n v="36.4"/>
    <n v="209210"/>
    <n v="89.1"/>
    <n v="35.1"/>
    <s v="CytoData"/>
    <s v="Giemsa"/>
    <s v="Olympus_BX51"/>
    <n v="60"/>
    <n v="224"/>
    <n v="0.84099999999999997"/>
    <n v="0.63039999999999996"/>
    <n v="0.69840000000000002"/>
    <n v="6.800000000000006E-2"/>
  </r>
  <r>
    <s v="CELL_001461"/>
    <x v="5"/>
    <x v="1"/>
    <s v="Normal_WBC"/>
    <n v="9.0299999999999994"/>
    <n v="73.900000000000006"/>
    <n v="0.80900000000000005"/>
    <n v="0.27500000000000002"/>
    <n v="268.72727272727275"/>
    <n v="0.81599999999999995"/>
    <n v="0.115"/>
    <n v="1.06"/>
    <n v="1"/>
    <n v="0.93799999999999994"/>
    <n v="339"/>
    <n v="63"/>
    <n v="183"/>
    <n v="142"/>
    <n v="185"/>
    <n v="71.764705882352942"/>
    <n v="55.686274509803923"/>
    <n v="72.549019607843135"/>
    <n v="0.76700000000000002"/>
    <x v="1"/>
    <x v="1"/>
    <n v="8516"/>
    <n v="4.4000000000000004"/>
    <n v="17.2"/>
    <n v="32.700000000000003"/>
    <n v="420050"/>
    <n v="95.8"/>
    <n v="29.5"/>
    <s v="PBC_Dataset"/>
    <s v="May_Grunwald_Giemsa"/>
    <s v="Leica_DM2000"/>
    <n v="100"/>
    <n v="512"/>
    <n v="6.1499999999999999E-2"/>
    <n v="0.83589999999999998"/>
    <n v="0.8377"/>
    <n v="1.8000000000000238E-3"/>
  </r>
  <r>
    <s v="CELL_001669"/>
    <x v="5"/>
    <x v="1"/>
    <s v="Normal_WBC"/>
    <n v="9.82"/>
    <n v="80.599999999999994"/>
    <n v="0.82299999999999995"/>
    <n v="0.126"/>
    <n v="639.68253968253964"/>
    <n v="0.83799999999999997"/>
    <n v="0.22600000000000001"/>
    <n v="1.1599999999999999"/>
    <n v="1"/>
    <n v="0.96599999999999997"/>
    <n v="276"/>
    <n v="60"/>
    <n v="200"/>
    <n v="152"/>
    <n v="192"/>
    <n v="78.431372549019613"/>
    <n v="59.607843137254903"/>
    <n v="75.294117647058826"/>
    <n v="0.67300000000000004"/>
    <x v="1"/>
    <x v="1"/>
    <n v="6707"/>
    <n v="2.5299999999999998"/>
    <n v="13.3"/>
    <n v="40.200000000000003"/>
    <n v="350124"/>
    <n v="83.3"/>
    <n v="32.299999999999997"/>
    <s v="PBC_Dataset"/>
    <s v="Giemsa"/>
    <s v="Zeiss_Axio"/>
    <n v="40"/>
    <n v="256"/>
    <n v="4.4900000000000002E-2"/>
    <n v="0.88480000000000003"/>
    <n v="0.96350000000000002"/>
    <n v="7.8699999999999992E-2"/>
  </r>
  <r>
    <s v="CELL_002757"/>
    <x v="9"/>
    <x v="1"/>
    <s v="Normal_WBC"/>
    <n v="11.12"/>
    <n v="68.5"/>
    <n v="0.86799999999999999"/>
    <n v="0.40100000000000002"/>
    <n v="170.82294264339151"/>
    <n v="0.76300000000000001"/>
    <n v="0.26300000000000001"/>
    <n v="4.88"/>
    <n v="1.8"/>
    <n v="0.67600000000000005"/>
    <n v="424"/>
    <n v="68"/>
    <n v="172"/>
    <n v="114"/>
    <n v="191"/>
    <n v="67.450980392156865"/>
    <n v="44.705882352941181"/>
    <n v="74.901960784313729"/>
    <n v="0.70299999999999996"/>
    <x v="2"/>
    <x v="1"/>
    <n v="6723"/>
    <n v="4.5999999999999996"/>
    <n v="15.1"/>
    <n v="55.7"/>
    <n v="191851"/>
    <n v="91.4"/>
    <n v="36.200000000000003"/>
    <s v="PBC_Dataset"/>
    <s v="Giemsa"/>
    <s v="Leica_DM2000"/>
    <n v="40"/>
    <n v="512"/>
    <n v="4.8000000000000001E-2"/>
    <n v="0.87250000000000005"/>
    <n v="0.99419999999999997"/>
    <n v="0.12169999999999992"/>
  </r>
  <r>
    <s v="CELL_002001"/>
    <x v="4"/>
    <x v="1"/>
    <s v="Normal_WBC"/>
    <n v="14.6"/>
    <n v="68.099999999999994"/>
    <n v="0.52600000000000002"/>
    <n v="0.39900000000000002"/>
    <n v="170.6766917293233"/>
    <n v="0.70699999999999996"/>
    <n v="0.56200000000000006"/>
    <n v="2.17"/>
    <n v="1.6"/>
    <n v="0.69699999999999995"/>
    <n v="603"/>
    <n v="104"/>
    <n v="194"/>
    <n v="152"/>
    <n v="187"/>
    <n v="76.078431372549019"/>
    <n v="59.607843137254903"/>
    <n v="73.333333333333329"/>
    <n v="0.67700000000000005"/>
    <x v="0"/>
    <x v="0"/>
    <n v="6664"/>
    <n v="4.5"/>
    <n v="13.9"/>
    <n v="31.1"/>
    <n v="217834"/>
    <n v="100.7"/>
    <n v="33"/>
    <s v="CytoData"/>
    <s v="Wright"/>
    <s v="Leica_DM2000"/>
    <n v="60"/>
    <n v="360"/>
    <n v="8.48E-2"/>
    <n v="0.96140000000000003"/>
    <n v="0.87870000000000004"/>
    <n v="-8.2699999999999996E-2"/>
  </r>
  <r>
    <s v="CELL_004572"/>
    <x v="16"/>
    <x v="0"/>
    <s v="Anemia"/>
    <n v="8.2100000000000009"/>
    <n v="0"/>
    <n v="0"/>
    <n v="1"/>
    <n v="0"/>
    <n v="0.47799999999999998"/>
    <n v="0.92600000000000005"/>
    <n v="0.37"/>
    <n v="1"/>
    <n v="0.80600000000000005"/>
    <n v="179"/>
    <n v="53"/>
    <n v="240"/>
    <n v="150"/>
    <n v="126"/>
    <n v="94.117647058823522"/>
    <n v="58.82352941176471"/>
    <n v="49.411764705882355"/>
    <n v="0.41299999999999998"/>
    <x v="1"/>
    <x v="0"/>
    <n v="5420"/>
    <n v="5.58"/>
    <n v="13.8"/>
    <n v="44.1"/>
    <n v="151316"/>
    <n v="80.599999999999994"/>
    <n v="31.8"/>
    <s v="PBC_Dataset"/>
    <s v="Giemsa"/>
    <s v="Olympus_BX51"/>
    <n v="60"/>
    <n v="256"/>
    <n v="0.78449999999999998"/>
    <n v="0.73509999999999998"/>
    <n v="0.69930000000000003"/>
    <n v="-3.5799999999999943E-2"/>
  </r>
  <r>
    <s v="CELL_004614"/>
    <x v="16"/>
    <x v="0"/>
    <s v="Anemia"/>
    <n v="7.65"/>
    <n v="0"/>
    <n v="0"/>
    <n v="1"/>
    <n v="0"/>
    <n v="0.46600000000000003"/>
    <n v="0.76700000000000002"/>
    <n v="0.22"/>
    <n v="1"/>
    <n v="0.82199999999999995"/>
    <n v="180"/>
    <n v="49"/>
    <n v="225"/>
    <n v="132"/>
    <n v="139"/>
    <n v="88.235294117647058"/>
    <n v="51.764705882352949"/>
    <n v="54.509803921568626"/>
    <n v="0.52100000000000002"/>
    <x v="1"/>
    <x v="1"/>
    <n v="3461"/>
    <n v="6.89"/>
    <n v="12.2"/>
    <n v="33.4"/>
    <n v="375067"/>
    <n v="88.8"/>
    <n v="33.299999999999997"/>
    <s v="PBC_Dataset"/>
    <s v="May_Grunwald_Giemsa"/>
    <s v="Olympus_BX51"/>
    <n v="40"/>
    <n v="224"/>
    <n v="0.73180000000000001"/>
    <n v="0.91549999999999998"/>
    <n v="0.86550000000000005"/>
    <n v="-4.9999999999999933E-2"/>
  </r>
  <r>
    <s v="CELL_000405"/>
    <x v="1"/>
    <x v="1"/>
    <s v="Normal_WBC"/>
    <n v="10.26"/>
    <n v="62.3"/>
    <n v="0.53600000000000003"/>
    <n v="0.40600000000000003"/>
    <n v="153.44827586206895"/>
    <n v="0.68400000000000005"/>
    <n v="0.437"/>
    <n v="3.11"/>
    <n v="3.6"/>
    <n v="0.77500000000000002"/>
    <n v="404"/>
    <n v="68"/>
    <n v="208"/>
    <n v="149"/>
    <n v="161"/>
    <n v="81.568627450980387"/>
    <n v="58.431372549019613"/>
    <n v="63.13725490196078"/>
    <n v="0.84099999999999997"/>
    <x v="1"/>
    <x v="0"/>
    <n v="3591"/>
    <n v="5.7"/>
    <n v="14"/>
    <n v="35.1"/>
    <n v="283744"/>
    <n v="100.3"/>
    <n v="32.200000000000003"/>
    <s v="PBC_Dataset"/>
    <s v="Giemsa"/>
    <s v="Olympus_BX51"/>
    <n v="100"/>
    <n v="512"/>
    <n v="0.1489"/>
    <n v="0.83330000000000004"/>
    <n v="0.96699999999999997"/>
    <n v="0.13369999999999993"/>
  </r>
  <r>
    <s v="CELL_000385"/>
    <x v="1"/>
    <x v="1"/>
    <s v="Normal_WBC"/>
    <n v="10.64"/>
    <n v="53.7"/>
    <n v="0.70399999999999996"/>
    <n v="0.432"/>
    <n v="124.30555555555556"/>
    <n v="0.77800000000000002"/>
    <n v="0.495"/>
    <n v="3.05"/>
    <n v="2.8"/>
    <n v="0.79900000000000004"/>
    <n v="488"/>
    <n v="72"/>
    <n v="238"/>
    <n v="171"/>
    <n v="175"/>
    <n v="93.333333333333329"/>
    <n v="67.058823529411754"/>
    <n v="68.627450980392155"/>
    <n v="0.65400000000000003"/>
    <x v="1"/>
    <x v="0"/>
    <n v="4866"/>
    <n v="4.09"/>
    <n v="10.7"/>
    <n v="44.6"/>
    <n v="257551"/>
    <n v="84.3"/>
    <n v="33.700000000000003"/>
    <s v="Raabin_WBC"/>
    <s v="Giemsa"/>
    <s v="Leica_DM2000"/>
    <n v="100"/>
    <n v="360"/>
    <n v="7.0199999999999999E-2"/>
    <n v="0.91449999999999998"/>
    <n v="0.82630000000000003"/>
    <n v="-8.8199999999999945E-2"/>
  </r>
  <r>
    <s v="CELL_005620"/>
    <x v="3"/>
    <x v="0"/>
    <s v="Infection"/>
    <n v="15.81"/>
    <n v="74.400000000000006"/>
    <n v="0.66200000000000003"/>
    <n v="0.39700000000000002"/>
    <n v="187.40554156171285"/>
    <n v="0.75"/>
    <n v="0.437"/>
    <n v="1.82"/>
    <n v="1"/>
    <n v="0.83399999999999996"/>
    <n v="518"/>
    <n v="75"/>
    <n v="180"/>
    <n v="137"/>
    <n v="185"/>
    <n v="70.588235294117652"/>
    <n v="53.725490196078432"/>
    <n v="72.549019607843135"/>
    <n v="0.57999999999999996"/>
    <x v="1"/>
    <x v="1"/>
    <n v="5122"/>
    <n v="5.52"/>
    <n v="10.7"/>
    <n v="42.7"/>
    <n v="122914"/>
    <n v="86.7"/>
    <n v="31.5"/>
    <s v="PBC_Dataset"/>
    <s v="Giemsa"/>
    <s v="Leica_DM2000"/>
    <n v="40"/>
    <n v="224"/>
    <n v="0.78310000000000002"/>
    <n v="0.65849999999999997"/>
    <n v="0.84799999999999998"/>
    <n v="0.1895"/>
  </r>
  <r>
    <s v="CELL_002153"/>
    <x v="4"/>
    <x v="1"/>
    <s v="Normal_WBC"/>
    <n v="16.350000000000001"/>
    <n v="51.2"/>
    <n v="0.498"/>
    <n v="0.42799999999999999"/>
    <n v="119.62616822429908"/>
    <n v="0.56999999999999995"/>
    <n v="0.47299999999999998"/>
    <n v="2.4900000000000002"/>
    <n v="1"/>
    <n v="0.72599999999999998"/>
    <n v="634"/>
    <n v="79"/>
    <n v="204"/>
    <n v="148"/>
    <n v="176"/>
    <n v="80"/>
    <n v="58.039215686274517"/>
    <n v="69.019607843137251"/>
    <n v="0.59699999999999998"/>
    <x v="2"/>
    <x v="1"/>
    <n v="9650"/>
    <n v="3.06"/>
    <n v="14.6"/>
    <n v="43.4"/>
    <n v="288223"/>
    <n v="90.1"/>
    <n v="35.6"/>
    <s v="CytoData"/>
    <s v="Giemsa"/>
    <s v="Zeiss_Axio"/>
    <n v="100"/>
    <n v="360"/>
    <n v="5.8299999999999998E-2"/>
    <n v="0.83720000000000006"/>
    <n v="0.95340000000000003"/>
    <n v="0.11619999999999997"/>
  </r>
  <r>
    <s v="CELL_001634"/>
    <x v="5"/>
    <x v="1"/>
    <s v="Normal_WBC"/>
    <n v="8.35"/>
    <n v="81.900000000000006"/>
    <n v="0.84199999999999997"/>
    <n v="0.22700000000000001"/>
    <n v="360.79295154185024"/>
    <n v="0.85299999999999998"/>
    <n v="0.14000000000000001"/>
    <n v="0.71"/>
    <n v="1.3"/>
    <n v="0.92800000000000005"/>
    <n v="353"/>
    <n v="52"/>
    <n v="214"/>
    <n v="149"/>
    <n v="194"/>
    <n v="83.921568627450981"/>
    <n v="58.431372549019613"/>
    <n v="76.078431372549019"/>
    <n v="0.70299999999999996"/>
    <x v="1"/>
    <x v="0"/>
    <n v="4801"/>
    <n v="4.58"/>
    <n v="11.1"/>
    <n v="37.799999999999997"/>
    <n v="421007"/>
    <n v="74.7"/>
    <n v="33.799999999999997"/>
    <s v="Raabin_WBC"/>
    <s v="Giemsa"/>
    <s v="Olympus_BX51"/>
    <n v="60"/>
    <n v="512"/>
    <n v="8.3099999999999993E-2"/>
    <n v="0.98250000000000004"/>
    <n v="0.92689999999999995"/>
    <n v="-5.5600000000000094E-2"/>
  </r>
  <r>
    <s v="CELL_005384"/>
    <x v="0"/>
    <x v="0"/>
    <s v="Infection"/>
    <n v="11.46"/>
    <n v="60.3"/>
    <n v="0.59699999999999998"/>
    <n v="0.44"/>
    <n v="137.04545454545453"/>
    <n v="0.59699999999999998"/>
    <n v="0.30599999999999999"/>
    <n v="2.19"/>
    <n v="5.5"/>
    <n v="0.79700000000000004"/>
    <n v="393"/>
    <n v="76"/>
    <n v="214"/>
    <n v="156"/>
    <n v="161"/>
    <n v="83.921568627450981"/>
    <n v="61.176470588235297"/>
    <n v="63.13725490196078"/>
    <n v="0.67300000000000004"/>
    <x v="1"/>
    <x v="1"/>
    <n v="8875"/>
    <n v="3.81"/>
    <n v="12.1"/>
    <n v="33.200000000000003"/>
    <n v="145783"/>
    <n v="79.599999999999994"/>
    <n v="31.8"/>
    <s v="Raabin_WBC"/>
    <s v="Wright"/>
    <s v="Olympus_BX51"/>
    <n v="40"/>
    <n v="256"/>
    <n v="0.92669999999999997"/>
    <n v="0.77729999999999999"/>
    <n v="0.69230000000000003"/>
    <n v="-8.4999999999999964E-2"/>
  </r>
  <r>
    <s v="CELL_004785"/>
    <x v="12"/>
    <x v="0"/>
    <s v="Anemia"/>
    <n v="3.97"/>
    <n v="0"/>
    <n v="0"/>
    <n v="1"/>
    <n v="0"/>
    <n v="0.32800000000000001"/>
    <n v="0.86199999999999999"/>
    <n v="0.32"/>
    <n v="1"/>
    <n v="0.66"/>
    <n v="74"/>
    <n v="26"/>
    <n v="227"/>
    <n v="131"/>
    <n v="134"/>
    <n v="89.019607843137251"/>
    <n v="51.372549019607838"/>
    <n v="52.549019607843142"/>
    <n v="0.503"/>
    <x v="1"/>
    <x v="0"/>
    <n v="7292"/>
    <n v="5.55"/>
    <n v="13.2"/>
    <n v="42.6"/>
    <n v="110993"/>
    <n v="80.7"/>
    <n v="34.200000000000003"/>
    <s v="PBC_Dataset"/>
    <s v="Giemsa"/>
    <s v="Zeiss_Axio"/>
    <n v="40"/>
    <n v="224"/>
    <n v="0.83050000000000002"/>
    <n v="0.72470000000000001"/>
    <n v="1"/>
    <n v="0.27529999999999999"/>
  </r>
  <r>
    <s v="CELL_003926"/>
    <x v="7"/>
    <x v="1"/>
    <s v="Normal_Platelet"/>
    <n v="3.15"/>
    <n v="0"/>
    <n v="0"/>
    <n v="1"/>
    <n v="0"/>
    <n v="0.71499999999999997"/>
    <n v="0.41"/>
    <n v="2.73"/>
    <n v="1"/>
    <n v="0.78700000000000003"/>
    <n v="17"/>
    <n v="19"/>
    <n v="206"/>
    <n v="143"/>
    <n v="167"/>
    <n v="80.784313725490193"/>
    <n v="56.078431372549019"/>
    <n v="65.490196078431367"/>
    <n v="0.65900000000000003"/>
    <x v="0"/>
    <x v="1"/>
    <n v="6279"/>
    <n v="4.3600000000000003"/>
    <n v="10.7"/>
    <n v="48.9"/>
    <n v="194768"/>
    <n v="97.9"/>
    <n v="34.200000000000003"/>
    <s v="CytoData"/>
    <s v="May_Grunwald_Giemsa"/>
    <s v="Olympus_BX51"/>
    <n v="100"/>
    <n v="256"/>
    <n v="9.0700000000000003E-2"/>
    <n v="0.90210000000000001"/>
    <n v="0.90329999999999999"/>
    <n v="1.1999999999999789E-3"/>
  </r>
  <r>
    <s v="CELL_004159"/>
    <x v="8"/>
    <x v="0"/>
    <s v="Leukemia"/>
    <n v="14.71"/>
    <n v="81.900000000000006"/>
    <n v="0.52600000000000002"/>
    <n v="0.161"/>
    <n v="508.69565217391306"/>
    <n v="0.81599999999999995"/>
    <n v="0.33400000000000002"/>
    <n v="0.65"/>
    <n v="1"/>
    <n v="0.877"/>
    <n v="753"/>
    <n v="115"/>
    <n v="190"/>
    <n v="128"/>
    <n v="194"/>
    <n v="74.509803921568633"/>
    <n v="50.196078431372548"/>
    <n v="76.078431372549019"/>
    <n v="0.65600000000000003"/>
    <x v="1"/>
    <x v="1"/>
    <n v="5228"/>
    <n v="5.52"/>
    <n v="14.9"/>
    <n v="41.4"/>
    <n v="125480"/>
    <n v="87.6"/>
    <n v="34.6"/>
    <s v="Raabin_WBC"/>
    <s v="Giemsa"/>
    <s v="Zeiss_Axio"/>
    <n v="100"/>
    <n v="512"/>
    <n v="0.74590000000000001"/>
    <n v="0.73570000000000002"/>
    <n v="0.65980000000000005"/>
    <n v="-7.5899999999999967E-2"/>
  </r>
  <r>
    <s v="CELL_004949"/>
    <x v="15"/>
    <x v="0"/>
    <s v="Anemia"/>
    <n v="6.36"/>
    <n v="0"/>
    <n v="0"/>
    <n v="1"/>
    <n v="0"/>
    <n v="0.98499999999999999"/>
    <n v="9.8000000000000004E-2"/>
    <n v="0.95"/>
    <n v="1"/>
    <n v="0.96499999999999997"/>
    <n v="154"/>
    <n v="44"/>
    <n v="227"/>
    <n v="132"/>
    <n v="133"/>
    <n v="89.019607843137251"/>
    <n v="51.764705882352949"/>
    <n v="52.156862745098046"/>
    <n v="0.624"/>
    <x v="0"/>
    <x v="1"/>
    <n v="4618"/>
    <n v="3.75"/>
    <n v="11.5"/>
    <n v="40.1"/>
    <n v="256998"/>
    <n v="104.3"/>
    <n v="32.9"/>
    <s v="Raabin_WBC"/>
    <s v="Wright"/>
    <s v="Zeiss_Axio"/>
    <n v="60"/>
    <n v="224"/>
    <n v="0.86480000000000001"/>
    <n v="0.75739999999999996"/>
    <n v="0.58960000000000001"/>
    <n v="-0.16779999999999995"/>
  </r>
  <r>
    <s v="CELL_000224"/>
    <x v="1"/>
    <x v="1"/>
    <s v="Normal_WBC"/>
    <n v="14.08"/>
    <n v="49.6"/>
    <n v="0.57599999999999996"/>
    <n v="0.44400000000000001"/>
    <n v="111.71171171171171"/>
    <n v="0.77400000000000002"/>
    <n v="0.44500000000000001"/>
    <n v="4.04"/>
    <n v="3.7"/>
    <n v="0.85299999999999998"/>
    <n v="436"/>
    <n v="80"/>
    <n v="203"/>
    <n v="176"/>
    <n v="201"/>
    <n v="79.607843137254903"/>
    <n v="69.019607843137251"/>
    <n v="78.82352941176471"/>
    <n v="0.72599999999999998"/>
    <x v="0"/>
    <x v="0"/>
    <n v="5349"/>
    <n v="4.72"/>
    <n v="14.1"/>
    <n v="38.200000000000003"/>
    <n v="324140"/>
    <n v="68.599999999999994"/>
    <n v="34.5"/>
    <s v="PBC_Dataset"/>
    <s v="Giemsa"/>
    <s v="Leica_DM2000"/>
    <n v="40"/>
    <n v="256"/>
    <n v="1.6799999999999999E-2"/>
    <n v="0.97040000000000004"/>
    <n v="0.8911"/>
    <n v="-7.9300000000000037E-2"/>
  </r>
  <r>
    <s v="CELL_002194"/>
    <x v="4"/>
    <x v="1"/>
    <s v="Normal_WBC"/>
    <n v="14.3"/>
    <n v="74.3"/>
    <n v="0.32900000000000001"/>
    <n v="0.309"/>
    <n v="240.45307443365695"/>
    <n v="0.66300000000000003"/>
    <n v="0.623"/>
    <n v="2.12"/>
    <n v="1.1000000000000001"/>
    <n v="0.69599999999999995"/>
    <n v="660"/>
    <n v="83"/>
    <n v="207"/>
    <n v="159"/>
    <n v="186"/>
    <n v="81.17647058823529"/>
    <n v="62.352941176470587"/>
    <n v="72.941176470588232"/>
    <n v="0.69"/>
    <x v="1"/>
    <x v="0"/>
    <n v="8763"/>
    <n v="6"/>
    <n v="12"/>
    <n v="46.5"/>
    <n v="385295"/>
    <n v="92.8"/>
    <n v="32.799999999999997"/>
    <s v="Raabin_WBC"/>
    <s v="Giemsa"/>
    <s v="Leica_DM2000"/>
    <n v="60"/>
    <n v="360"/>
    <n v="8.1199999999999994E-2"/>
    <n v="0.91700000000000004"/>
    <n v="0.95050000000000001"/>
    <n v="3.3499999999999974E-2"/>
  </r>
  <r>
    <s v="CELL_003137"/>
    <x v="2"/>
    <x v="1"/>
    <s v="Normal_RBC"/>
    <n v="8.09"/>
    <n v="0"/>
    <n v="0"/>
    <n v="1"/>
    <n v="0"/>
    <n v="0.90900000000000003"/>
    <n v="0.218"/>
    <n v="0.55000000000000004"/>
    <n v="1"/>
    <n v="0.94399999999999995"/>
    <n v="201"/>
    <n v="50"/>
    <n v="209"/>
    <n v="121"/>
    <n v="121"/>
    <n v="81.960784313725483"/>
    <n v="47.450980392156858"/>
    <n v="47.450980392156858"/>
    <n v="0.46"/>
    <x v="1"/>
    <x v="0"/>
    <n v="4305"/>
    <n v="4.0999999999999996"/>
    <n v="13.7"/>
    <n v="46.7"/>
    <n v="356538"/>
    <n v="76.5"/>
    <n v="29.9"/>
    <s v="PBC_Dataset"/>
    <s v="Giemsa"/>
    <s v="Leica_DM2000"/>
    <n v="40"/>
    <n v="256"/>
    <n v="9.74E-2"/>
    <n v="0.95550000000000002"/>
    <n v="0.84179999999999999"/>
    <n v="-0.11370000000000002"/>
  </r>
  <r>
    <s v="CELL_004470"/>
    <x v="16"/>
    <x v="0"/>
    <s v="Anemia"/>
    <n v="7.05"/>
    <n v="0"/>
    <n v="0"/>
    <n v="1"/>
    <n v="0"/>
    <n v="0.5"/>
    <n v="0.74299999999999999"/>
    <n v="0.28999999999999998"/>
    <n v="1"/>
    <n v="0.91800000000000004"/>
    <n v="170"/>
    <n v="54"/>
    <n v="233"/>
    <n v="150"/>
    <n v="123"/>
    <n v="91.372549019607845"/>
    <n v="58.82352941176471"/>
    <n v="48.235294117647058"/>
    <n v="0.61899999999999999"/>
    <x v="1"/>
    <x v="1"/>
    <n v="2529"/>
    <n v="3.19"/>
    <n v="14.2"/>
    <n v="40.4"/>
    <n v="325684"/>
    <n v="87.8"/>
    <n v="32.5"/>
    <s v="Raabin_WBC"/>
    <s v="Giemsa"/>
    <s v="Olympus_BX51"/>
    <n v="40"/>
    <n v="512"/>
    <n v="0.81899999999999995"/>
    <n v="0.62980000000000003"/>
    <n v="0.65510000000000002"/>
    <n v="2.5299999999999989E-2"/>
  </r>
  <r>
    <s v="CELL_001825"/>
    <x v="5"/>
    <x v="1"/>
    <s v="Normal_WBC"/>
    <n v="9.6300000000000008"/>
    <n v="79.7"/>
    <n v="0.89"/>
    <n v="0.11899999999999999"/>
    <n v="669.74789915966392"/>
    <n v="0.752"/>
    <n v="0.27200000000000002"/>
    <n v="1"/>
    <n v="1.2"/>
    <n v="0.95199999999999996"/>
    <n v="303"/>
    <n v="54"/>
    <n v="208"/>
    <n v="150"/>
    <n v="195"/>
    <n v="81.568627450980387"/>
    <n v="58.82352941176471"/>
    <n v="76.470588235294116"/>
    <n v="0.7"/>
    <x v="0"/>
    <x v="0"/>
    <n v="7647"/>
    <n v="4.6399999999999997"/>
    <n v="14"/>
    <n v="45.6"/>
    <n v="296441"/>
    <n v="80"/>
    <n v="33.1"/>
    <s v="PBC_Dataset"/>
    <s v="Giemsa"/>
    <s v="Olympus_BX51"/>
    <n v="40"/>
    <n v="256"/>
    <n v="0"/>
    <n v="0.94889999999999997"/>
    <n v="0.98240000000000005"/>
    <n v="3.3500000000000085E-2"/>
  </r>
  <r>
    <s v="CELL_005399"/>
    <x v="0"/>
    <x v="0"/>
    <s v="Infection"/>
    <n v="12.41"/>
    <n v="56.3"/>
    <n v="0.59799999999999998"/>
    <n v="0.36"/>
    <n v="156.38888888888889"/>
    <n v="0.7"/>
    <n v="0.59499999999999997"/>
    <n v="1.81"/>
    <n v="6.4"/>
    <n v="0.77700000000000002"/>
    <n v="535"/>
    <n v="64"/>
    <n v="198"/>
    <n v="164"/>
    <n v="173"/>
    <n v="77.64705882352942"/>
    <n v="64.313725490196077"/>
    <n v="67.843137254901961"/>
    <n v="0.66800000000000004"/>
    <x v="1"/>
    <x v="1"/>
    <n v="9732"/>
    <n v="3.7"/>
    <n v="14.6"/>
    <n v="47.4"/>
    <n v="348081"/>
    <n v="104.2"/>
    <n v="33.200000000000003"/>
    <s v="CytoData"/>
    <s v="Wright"/>
    <s v="Leica_DM2000"/>
    <n v="100"/>
    <n v="256"/>
    <n v="0.7863"/>
    <n v="0.79859999999999998"/>
    <n v="0.92679999999999996"/>
    <n v="0.12819999999999998"/>
  </r>
  <r>
    <s v="CELL_005125"/>
    <x v="14"/>
    <x v="0"/>
    <s v="Anemia"/>
    <n v="7.01"/>
    <n v="0"/>
    <n v="0"/>
    <n v="1"/>
    <n v="0"/>
    <n v="0.91400000000000003"/>
    <n v="0.19500000000000001"/>
    <n v="0.85"/>
    <n v="1"/>
    <n v="0.90800000000000003"/>
    <n v="216"/>
    <n v="52"/>
    <n v="206"/>
    <n v="126"/>
    <n v="157"/>
    <n v="80.784313725490193"/>
    <n v="49.411764705882355"/>
    <n v="61.568627450980394"/>
    <n v="0.53600000000000003"/>
    <x v="1"/>
    <x v="1"/>
    <n v="3373"/>
    <n v="6.06"/>
    <n v="12.4"/>
    <n v="42.7"/>
    <n v="428666"/>
    <n v="85.2"/>
    <n v="32"/>
    <s v="CytoData"/>
    <s v="May_Grunwald_Giemsa"/>
    <s v="Zeiss_Axio"/>
    <n v="100"/>
    <n v="360"/>
    <n v="0.79490000000000005"/>
    <n v="0.67079999999999995"/>
    <n v="0.73070000000000002"/>
    <n v="5.9900000000000064E-2"/>
  </r>
  <r>
    <s v="CELL_004973"/>
    <x v="15"/>
    <x v="0"/>
    <s v="Anemia"/>
    <n v="6.54"/>
    <n v="0"/>
    <n v="0"/>
    <n v="1"/>
    <n v="0"/>
    <n v="1"/>
    <n v="0.13400000000000001"/>
    <n v="0.15"/>
    <n v="1"/>
    <n v="0.94899999999999995"/>
    <n v="151"/>
    <n v="44"/>
    <n v="233"/>
    <n v="141"/>
    <n v="159"/>
    <n v="91.372549019607845"/>
    <n v="55.294117647058826"/>
    <n v="62.352941176470587"/>
    <n v="0.57199999999999995"/>
    <x v="1"/>
    <x v="1"/>
    <n v="11662"/>
    <n v="4.6500000000000004"/>
    <n v="12.2"/>
    <n v="42.2"/>
    <n v="319064"/>
    <n v="94"/>
    <n v="34"/>
    <s v="CytoData"/>
    <s v="Giemsa"/>
    <s v="Zeiss_Axio"/>
    <n v="60"/>
    <n v="512"/>
    <n v="0.69489999999999996"/>
    <n v="0.81510000000000005"/>
    <n v="0.72819999999999996"/>
    <n v="-8.6900000000000088E-2"/>
  </r>
  <r>
    <s v="CELL_000798"/>
    <x v="1"/>
    <x v="1"/>
    <s v="Normal_WBC"/>
    <n v="11.83"/>
    <n v="49.5"/>
    <n v="0.41499999999999998"/>
    <n v="0.44800000000000001"/>
    <n v="110.49107142857143"/>
    <n v="0.72299999999999998"/>
    <n v="0.45400000000000001"/>
    <n v="3.06"/>
    <n v="3.7"/>
    <n v="0.88800000000000001"/>
    <n v="345"/>
    <n v="66"/>
    <n v="212"/>
    <n v="164"/>
    <n v="201"/>
    <n v="83.137254901960787"/>
    <n v="64.313725490196077"/>
    <n v="78.82352941176471"/>
    <n v="0.71099999999999997"/>
    <x v="0"/>
    <x v="1"/>
    <n v="7242"/>
    <n v="5.43"/>
    <n v="15.4"/>
    <n v="39.299999999999997"/>
    <n v="192597"/>
    <n v="84.3"/>
    <n v="32.700000000000003"/>
    <s v="Raabin_WBC"/>
    <s v="Giemsa"/>
    <s v="Olympus_BX51"/>
    <n v="40"/>
    <n v="512"/>
    <n v="0.15939999999999999"/>
    <n v="0.87019999999999997"/>
    <n v="0.96579999999999999"/>
    <n v="9.5600000000000018E-2"/>
  </r>
  <r>
    <s v="CELL_002872"/>
    <x v="2"/>
    <x v="1"/>
    <s v="Normal_RBC"/>
    <n v="7.9"/>
    <n v="0"/>
    <n v="0"/>
    <n v="1"/>
    <n v="0"/>
    <n v="0.89600000000000002"/>
    <n v="0.14499999999999999"/>
    <n v="0.51"/>
    <n v="1"/>
    <n v="0.91400000000000003"/>
    <n v="208"/>
    <n v="44"/>
    <n v="248"/>
    <n v="137"/>
    <n v="125"/>
    <n v="97.254901960784309"/>
    <n v="53.725490196078432"/>
    <n v="49.019607843137251"/>
    <n v="0.432"/>
    <x v="2"/>
    <x v="0"/>
    <n v="5626"/>
    <n v="5.88"/>
    <n v="13.2"/>
    <n v="49.4"/>
    <n v="197260"/>
    <n v="79.8"/>
    <n v="36.1"/>
    <s v="Raabin_WBC"/>
    <s v="Wright"/>
    <s v="Leica_DM2000"/>
    <n v="40"/>
    <n v="512"/>
    <n v="8.3000000000000001E-3"/>
    <n v="0.93320000000000003"/>
    <n v="0.88180000000000003"/>
    <n v="-5.1400000000000001E-2"/>
  </r>
  <r>
    <s v="CELL_000010"/>
    <x v="1"/>
    <x v="1"/>
    <s v="Normal_WBC"/>
    <n v="11.67"/>
    <n v="51.6"/>
    <n v="0.45"/>
    <n v="0.41699999999999998"/>
    <n v="123.74100719424462"/>
    <n v="0.69599999999999995"/>
    <n v="0.54700000000000004"/>
    <n v="3.19"/>
    <n v="3.5"/>
    <n v="0.84899999999999998"/>
    <n v="468"/>
    <n v="79"/>
    <n v="226"/>
    <n v="150"/>
    <n v="180"/>
    <n v="88.627450980392155"/>
    <n v="58.82352941176471"/>
    <n v="70.588235294117652"/>
    <n v="0.70399999999999996"/>
    <x v="0"/>
    <x v="0"/>
    <n v="5681"/>
    <n v="5.43"/>
    <n v="10.3"/>
    <n v="37.4"/>
    <n v="250335"/>
    <n v="89.4"/>
    <n v="34.5"/>
    <s v="Raabin_WBC"/>
    <s v="Giemsa"/>
    <s v="Zeiss_Axio"/>
    <n v="60"/>
    <n v="512"/>
    <n v="3.0800000000000001E-2"/>
    <n v="0.88949999999999996"/>
    <n v="0.75380000000000003"/>
    <n v="-0.13569999999999993"/>
  </r>
  <r>
    <s v="CELL_001945"/>
    <x v="5"/>
    <x v="1"/>
    <s v="Normal_WBC"/>
    <n v="10.81"/>
    <n v="92"/>
    <n v="0.90700000000000003"/>
    <n v="0.20200000000000001"/>
    <n v="455.44554455445541"/>
    <n v="0.82"/>
    <n v="0.26200000000000001"/>
    <n v="1.43"/>
    <n v="1"/>
    <n v="0.85099999999999998"/>
    <n v="261"/>
    <n v="52"/>
    <n v="180"/>
    <n v="159"/>
    <n v="209"/>
    <n v="70.588235294117652"/>
    <n v="62.352941176470587"/>
    <n v="81.960784313725483"/>
    <n v="0.70899999999999996"/>
    <x v="2"/>
    <x v="1"/>
    <n v="2849"/>
    <n v="6.44"/>
    <n v="10.7"/>
    <n v="37.1"/>
    <n v="145306"/>
    <n v="84.9"/>
    <n v="33.700000000000003"/>
    <s v="CytoData"/>
    <s v="Giemsa"/>
    <s v="Olympus_BX51"/>
    <n v="100"/>
    <n v="360"/>
    <n v="6.2100000000000002E-2"/>
    <n v="0.8861"/>
    <n v="0.92120000000000002"/>
    <n v="3.510000000000002E-2"/>
  </r>
  <r>
    <s v="CELL_001839"/>
    <x v="5"/>
    <x v="1"/>
    <s v="Normal_WBC"/>
    <n v="8.3000000000000007"/>
    <n v="79.7"/>
    <n v="0.79800000000000004"/>
    <n v="0.251"/>
    <n v="317.52988047808765"/>
    <n v="0.86699999999999999"/>
    <n v="7.8E-2"/>
    <n v="0.74"/>
    <n v="1"/>
    <n v="0.871"/>
    <n v="167"/>
    <n v="68"/>
    <n v="173"/>
    <n v="148"/>
    <n v="202"/>
    <n v="67.843137254901961"/>
    <n v="58.039215686274517"/>
    <n v="79.215686274509807"/>
    <n v="0.755"/>
    <x v="0"/>
    <x v="1"/>
    <n v="3325"/>
    <n v="5.93"/>
    <n v="15.1"/>
    <n v="41.6"/>
    <n v="159930"/>
    <n v="93.1"/>
    <n v="33.9"/>
    <s v="Raabin_WBC"/>
    <s v="May_Grunwald_Giemsa"/>
    <s v="Leica_DM2000"/>
    <n v="100"/>
    <n v="512"/>
    <n v="5.1299999999999998E-2"/>
    <n v="0.91700000000000004"/>
    <n v="0.87329999999999997"/>
    <n v="-4.3700000000000072E-2"/>
  </r>
  <r>
    <s v="CELL_004805"/>
    <x v="12"/>
    <x v="0"/>
    <s v="Anemia"/>
    <n v="4.25"/>
    <n v="0"/>
    <n v="0"/>
    <n v="1"/>
    <n v="0"/>
    <n v="0.46700000000000003"/>
    <n v="0.78800000000000003"/>
    <n v="0.65"/>
    <n v="1"/>
    <n v="0.71599999999999997"/>
    <n v="84"/>
    <n v="47"/>
    <n v="226"/>
    <n v="120"/>
    <n v="108"/>
    <n v="88.627450980392155"/>
    <n v="47.058823529411761"/>
    <n v="42.352941176470587"/>
    <n v="0.55300000000000005"/>
    <x v="1"/>
    <x v="1"/>
    <n v="7610"/>
    <n v="4.62"/>
    <n v="14.1"/>
    <n v="46.6"/>
    <n v="166809"/>
    <n v="82.5"/>
    <n v="34.6"/>
    <s v="PBC_Dataset"/>
    <s v="Giemsa"/>
    <s v="Olympus_BX51"/>
    <n v="40"/>
    <n v="224"/>
    <n v="0.75319999999999998"/>
    <n v="0.73040000000000005"/>
    <n v="0.9204"/>
    <n v="0.18999999999999995"/>
  </r>
  <r>
    <s v="CELL_000256"/>
    <x v="1"/>
    <x v="1"/>
    <s v="Normal_WBC"/>
    <n v="12.24"/>
    <n v="44.8"/>
    <n v="0.47199999999999998"/>
    <n v="0.50900000000000001"/>
    <n v="88.015717092337908"/>
    <n v="0.80700000000000005"/>
    <n v="0.52"/>
    <n v="4.04"/>
    <n v="3.3"/>
    <n v="0.94499999999999995"/>
    <n v="421"/>
    <n v="64"/>
    <n v="200"/>
    <n v="126"/>
    <n v="209"/>
    <n v="78.431372549019613"/>
    <n v="49.411764705882355"/>
    <n v="81.960784313725483"/>
    <n v="0.76200000000000001"/>
    <x v="1"/>
    <x v="1"/>
    <n v="4461"/>
    <n v="3.48"/>
    <n v="16.399999999999999"/>
    <n v="49.4"/>
    <n v="198719"/>
    <n v="103"/>
    <n v="32"/>
    <s v="Raabin_WBC"/>
    <s v="May_Grunwald_Giemsa"/>
    <s v="Olympus_BX51"/>
    <n v="100"/>
    <n v="360"/>
    <n v="0.11990000000000001"/>
    <n v="0.92"/>
    <n v="0.97419999999999995"/>
    <n v="5.4199999999999915E-2"/>
  </r>
  <r>
    <s v="CELL_004486"/>
    <x v="16"/>
    <x v="0"/>
    <s v="Anemia"/>
    <n v="7.79"/>
    <n v="0"/>
    <n v="0"/>
    <n v="1"/>
    <n v="0"/>
    <n v="0.39800000000000002"/>
    <n v="0.78900000000000003"/>
    <n v="0.6"/>
    <n v="1"/>
    <n v="0.88400000000000001"/>
    <n v="213"/>
    <n v="50"/>
    <n v="227"/>
    <n v="93"/>
    <n v="112"/>
    <n v="89.019607843137251"/>
    <n v="36.470588235294116"/>
    <n v="43.921568627450981"/>
    <n v="0.56100000000000005"/>
    <x v="2"/>
    <x v="1"/>
    <n v="4912"/>
    <n v="5.74"/>
    <n v="12.5"/>
    <n v="46.6"/>
    <n v="188964"/>
    <n v="69.400000000000006"/>
    <n v="33.9"/>
    <s v="PBC_Dataset"/>
    <s v="Wright"/>
    <s v="Olympus_BX51"/>
    <n v="100"/>
    <n v="512"/>
    <n v="0.90469999999999995"/>
    <n v="0.78580000000000005"/>
    <n v="0.77969999999999995"/>
    <n v="-6.1000000000001053E-3"/>
  </r>
  <r>
    <s v="CELL_005296"/>
    <x v="0"/>
    <x v="0"/>
    <s v="Infection"/>
    <n v="14.66"/>
    <n v="62.4"/>
    <n v="0.55900000000000005"/>
    <n v="0.28999999999999998"/>
    <n v="215.17241379310346"/>
    <n v="0.59799999999999998"/>
    <n v="0.45"/>
    <n v="3.37"/>
    <n v="5"/>
    <n v="0.76700000000000002"/>
    <n v="542"/>
    <n v="82"/>
    <n v="208"/>
    <n v="152"/>
    <n v="186"/>
    <n v="81.568627450980387"/>
    <n v="59.607843137254903"/>
    <n v="72.941176470588232"/>
    <n v="0.60699999999999998"/>
    <x v="1"/>
    <x v="1"/>
    <n v="5512"/>
    <n v="4.34"/>
    <n v="13.1"/>
    <n v="39.700000000000003"/>
    <n v="159288"/>
    <n v="101"/>
    <n v="34"/>
    <s v="Raabin_WBC"/>
    <s v="Giemsa"/>
    <s v="Olympus_BX51"/>
    <n v="60"/>
    <n v="256"/>
    <n v="0.62339999999999995"/>
    <n v="0.61060000000000003"/>
    <n v="0.76939999999999997"/>
    <n v="0.15879999999999994"/>
  </r>
  <r>
    <s v="CELL_001582"/>
    <x v="5"/>
    <x v="1"/>
    <s v="Normal_WBC"/>
    <n v="9.6199999999999992"/>
    <n v="83.2"/>
    <n v="0.84"/>
    <n v="0.17699999999999999"/>
    <n v="470.05649717514126"/>
    <n v="0.745"/>
    <n v="9.4E-2"/>
    <n v="1.1000000000000001"/>
    <n v="1"/>
    <n v="0.89300000000000002"/>
    <n v="252"/>
    <n v="60"/>
    <n v="198"/>
    <n v="149"/>
    <n v="175"/>
    <n v="77.64705882352942"/>
    <n v="58.431372549019613"/>
    <n v="68.627450980392155"/>
    <n v="0.66900000000000004"/>
    <x v="1"/>
    <x v="0"/>
    <n v="9331"/>
    <n v="5.49"/>
    <n v="10.4"/>
    <n v="35.5"/>
    <n v="366969"/>
    <n v="74.2"/>
    <n v="34.299999999999997"/>
    <s v="CytoData"/>
    <s v="Giemsa"/>
    <s v="Zeiss_Axio"/>
    <n v="60"/>
    <n v="512"/>
    <n v="2.76E-2"/>
    <n v="0.96740000000000004"/>
    <n v="0.92359999999999998"/>
    <n v="-4.3800000000000061E-2"/>
  </r>
  <r>
    <s v="CELL_002957"/>
    <x v="2"/>
    <x v="1"/>
    <s v="Normal_RBC"/>
    <n v="7.83"/>
    <n v="0"/>
    <n v="0"/>
    <n v="1"/>
    <n v="0"/>
    <n v="0.875"/>
    <n v="0.27500000000000002"/>
    <n v="0.27"/>
    <n v="1"/>
    <n v="0.91300000000000003"/>
    <n v="195"/>
    <n v="48"/>
    <n v="216"/>
    <n v="150"/>
    <n v="124"/>
    <n v="84.705882352941174"/>
    <n v="58.82352941176471"/>
    <n v="48.627450980392155"/>
    <n v="0.40100000000000002"/>
    <x v="2"/>
    <x v="1"/>
    <n v="7592"/>
    <n v="5.54"/>
    <n v="18.100000000000001"/>
    <n v="39.1"/>
    <n v="192427"/>
    <n v="75.8"/>
    <n v="33.6"/>
    <s v="PBC_Dataset"/>
    <s v="May_Grunwald_Giemsa"/>
    <s v="Leica_DM2000"/>
    <n v="100"/>
    <n v="360"/>
    <n v="6.0900000000000003E-2"/>
    <n v="0.75870000000000004"/>
    <n v="0.89149999999999996"/>
    <n v="0.13279999999999992"/>
  </r>
  <r>
    <s v="CELL_000925"/>
    <x v="1"/>
    <x v="1"/>
    <s v="Normal_WBC"/>
    <n v="13.05"/>
    <n v="64.8"/>
    <n v="0.56200000000000006"/>
    <n v="0.433"/>
    <n v="149.65357967667435"/>
    <n v="0.84299999999999997"/>
    <n v="0.49199999999999999"/>
    <n v="2.76"/>
    <n v="3.2"/>
    <n v="0.85399999999999998"/>
    <n v="413"/>
    <n v="64"/>
    <n v="218"/>
    <n v="170"/>
    <n v="179"/>
    <n v="85.490196078431367"/>
    <n v="66.666666666666657"/>
    <n v="70.196078431372541"/>
    <n v="0.65400000000000003"/>
    <x v="0"/>
    <x v="1"/>
    <n v="5558"/>
    <n v="4.8"/>
    <n v="13.2"/>
    <n v="36.5"/>
    <n v="101987"/>
    <n v="108.2"/>
    <n v="32.299999999999997"/>
    <s v="Raabin_WBC"/>
    <s v="Giemsa"/>
    <s v="Leica_DM2000"/>
    <n v="100"/>
    <n v="512"/>
    <n v="7.3599999999999999E-2"/>
    <n v="0.87970000000000004"/>
    <n v="0.85599999999999998"/>
    <n v="-2.3700000000000054E-2"/>
  </r>
  <r>
    <s v="CELL_005206"/>
    <x v="14"/>
    <x v="0"/>
    <s v="Anemia"/>
    <n v="8.41"/>
    <n v="0"/>
    <n v="0"/>
    <n v="1"/>
    <n v="0"/>
    <n v="0.86899999999999999"/>
    <n v="0.20399999999999999"/>
    <n v="0.64"/>
    <n v="1"/>
    <n v="0.88400000000000001"/>
    <n v="178"/>
    <n v="48"/>
    <n v="236"/>
    <n v="144"/>
    <n v="144"/>
    <n v="92.549019607843135"/>
    <n v="56.470588235294116"/>
    <n v="56.470588235294116"/>
    <n v="0.51900000000000002"/>
    <x v="1"/>
    <x v="0"/>
    <n v="5673"/>
    <n v="5.26"/>
    <n v="14.1"/>
    <n v="50"/>
    <n v="345511"/>
    <n v="98.6"/>
    <n v="33.200000000000003"/>
    <s v="CytoData"/>
    <s v="Giemsa"/>
    <s v="Leica_DM2000"/>
    <n v="100"/>
    <n v="360"/>
    <n v="0.879"/>
    <n v="0.79339999999999999"/>
    <n v="0.76470000000000005"/>
    <n v="-2.8699999999999948E-2"/>
  </r>
  <r>
    <s v="CELL_002509"/>
    <x v="10"/>
    <x v="1"/>
    <s v="Normal_WBC"/>
    <n v="12.39"/>
    <n v="54.6"/>
    <n v="0.63400000000000001"/>
    <n v="0.53400000000000003"/>
    <n v="102.24719101123596"/>
    <n v="0.72199999999999998"/>
    <n v="0.46600000000000003"/>
    <n v="4.13"/>
    <n v="2.1"/>
    <n v="0.65800000000000003"/>
    <n v="523"/>
    <n v="89"/>
    <n v="238"/>
    <n v="121"/>
    <n v="151"/>
    <n v="93.333333333333329"/>
    <n v="47.450980392156858"/>
    <n v="59.215686274509807"/>
    <n v="0.625"/>
    <x v="2"/>
    <x v="1"/>
    <n v="7040"/>
    <n v="4.5199999999999996"/>
    <n v="15.6"/>
    <n v="42.3"/>
    <n v="213413"/>
    <n v="83.9"/>
    <n v="33.799999999999997"/>
    <s v="Raabin_WBC"/>
    <s v="Wright"/>
    <s v="Leica_DM2000"/>
    <n v="100"/>
    <n v="256"/>
    <n v="0.12379999999999999"/>
    <n v="0.9415"/>
    <n v="0.84509999999999996"/>
    <n v="-9.6400000000000041E-2"/>
  </r>
  <r>
    <s v="CELL_005025"/>
    <x v="17"/>
    <x v="0"/>
    <s v="Sickle_Cell_Anemia"/>
    <n v="7.74"/>
    <n v="0"/>
    <n v="0"/>
    <n v="1"/>
    <n v="0"/>
    <n v="0.372"/>
    <n v="0.89100000000000001"/>
    <n v="0.64"/>
    <n v="1"/>
    <n v="0.74299999999999999"/>
    <n v="207"/>
    <n v="61"/>
    <n v="235"/>
    <n v="130"/>
    <n v="117"/>
    <n v="92.156862745098039"/>
    <n v="50.980392156862742"/>
    <n v="45.882352941176471"/>
    <n v="0.55700000000000005"/>
    <x v="2"/>
    <x v="1"/>
    <n v="4406"/>
    <n v="4.97"/>
    <n v="13.7"/>
    <n v="45.9"/>
    <n v="208320"/>
    <n v="96.8"/>
    <n v="32"/>
    <s v="PBC_Dataset"/>
    <s v="Wright"/>
    <s v="Leica_DM2000"/>
    <n v="60"/>
    <n v="256"/>
    <n v="0.73640000000000005"/>
    <n v="0.72150000000000003"/>
    <n v="0.71740000000000004"/>
    <n v="-4.0999999999999925E-3"/>
  </r>
  <r>
    <s v="CELL_003776"/>
    <x v="7"/>
    <x v="1"/>
    <s v="Normal_Platelet"/>
    <n v="2.48"/>
    <n v="0"/>
    <n v="0"/>
    <n v="1"/>
    <n v="0"/>
    <n v="0.72399999999999998"/>
    <n v="0.51400000000000001"/>
    <n v="2.77"/>
    <n v="1"/>
    <n v="0.90100000000000002"/>
    <n v="30"/>
    <n v="18"/>
    <n v="201"/>
    <n v="131"/>
    <n v="147"/>
    <n v="78.82352941176471"/>
    <n v="51.372549019607838"/>
    <n v="57.647058823529406"/>
    <n v="0.48799999999999999"/>
    <x v="1"/>
    <x v="1"/>
    <n v="8567"/>
    <n v="4.41"/>
    <n v="17.7"/>
    <n v="45.8"/>
    <n v="188344"/>
    <n v="69.8"/>
    <n v="32.1"/>
    <s v="Raabin_WBC"/>
    <s v="May_Grunwald_Giemsa"/>
    <s v="Leica_DM2000"/>
    <n v="60"/>
    <n v="512"/>
    <n v="0.1085"/>
    <n v="1"/>
    <n v="0.86839999999999995"/>
    <n v="-0.13160000000000005"/>
  </r>
  <r>
    <s v="CELL_004836"/>
    <x v="15"/>
    <x v="0"/>
    <s v="Anemia"/>
    <n v="7.08"/>
    <n v="0"/>
    <n v="0"/>
    <n v="1"/>
    <n v="0"/>
    <n v="0.99"/>
    <n v="0.123"/>
    <n v="0.43"/>
    <n v="1"/>
    <n v="0.93200000000000005"/>
    <n v="151"/>
    <n v="36"/>
    <n v="236"/>
    <n v="137"/>
    <n v="139"/>
    <n v="92.549019607843135"/>
    <n v="53.725490196078432"/>
    <n v="54.509803921568626"/>
    <n v="0.46700000000000003"/>
    <x v="2"/>
    <x v="1"/>
    <n v="9210"/>
    <n v="4.4000000000000004"/>
    <n v="11.9"/>
    <n v="49.3"/>
    <n v="320041"/>
    <n v="86.5"/>
    <n v="35.1"/>
    <s v="PBC_Dataset"/>
    <s v="Wright"/>
    <s v="Olympus_BX51"/>
    <n v="40"/>
    <n v="256"/>
    <n v="0.84970000000000001"/>
    <n v="0.69099999999999995"/>
    <n v="0.58520000000000005"/>
    <n v="-0.10579999999999989"/>
  </r>
  <r>
    <s v="CELL_004137"/>
    <x v="8"/>
    <x v="0"/>
    <s v="Leukemia"/>
    <n v="13.56"/>
    <n v="78.8"/>
    <n v="0.48899999999999999"/>
    <n v="0.14899999999999999"/>
    <n v="528.85906040268458"/>
    <n v="0.79900000000000004"/>
    <n v="0.29299999999999998"/>
    <n v="0.4"/>
    <n v="1"/>
    <n v="0.90200000000000002"/>
    <n v="466"/>
    <n v="112"/>
    <n v="183"/>
    <n v="146"/>
    <n v="189"/>
    <n v="71.764705882352942"/>
    <n v="57.254901960784309"/>
    <n v="74.117647058823536"/>
    <n v="0.77500000000000002"/>
    <x v="1"/>
    <x v="1"/>
    <n v="7458"/>
    <n v="4.3600000000000003"/>
    <n v="14.5"/>
    <n v="38.9"/>
    <n v="287644"/>
    <n v="91.6"/>
    <n v="34.299999999999997"/>
    <s v="Raabin_WBC"/>
    <s v="Wright"/>
    <s v="Leica_DM2000"/>
    <n v="40"/>
    <n v="224"/>
    <n v="0.6492"/>
    <n v="0.76829999999999998"/>
    <n v="0.94089999999999996"/>
    <n v="0.17259999999999998"/>
  </r>
  <r>
    <s v="CELL_004965"/>
    <x v="15"/>
    <x v="0"/>
    <s v="Anemia"/>
    <n v="6.63"/>
    <n v="0"/>
    <n v="0"/>
    <n v="1"/>
    <n v="0"/>
    <n v="0.96199999999999997"/>
    <n v="0.114"/>
    <n v="0.43"/>
    <n v="1"/>
    <n v="0.97699999999999998"/>
    <n v="136"/>
    <n v="46"/>
    <n v="217"/>
    <n v="138"/>
    <n v="134"/>
    <n v="85.098039215686271"/>
    <n v="54.117647058823529"/>
    <n v="52.549019607843142"/>
    <n v="0.57699999999999996"/>
    <x v="0"/>
    <x v="1"/>
    <n v="3972"/>
    <n v="5.28"/>
    <n v="13.8"/>
    <n v="36.9"/>
    <n v="326361"/>
    <n v="91.9"/>
    <n v="32.9"/>
    <s v="PBC_Dataset"/>
    <s v="May_Grunwald_Giemsa"/>
    <s v="Olympus_BX51"/>
    <n v="100"/>
    <n v="224"/>
    <n v="0.93779999999999997"/>
    <n v="0.68789999999999996"/>
    <n v="1"/>
    <n v="0.31210000000000004"/>
  </r>
  <r>
    <s v="CELL_002780"/>
    <x v="9"/>
    <x v="1"/>
    <s v="Normal_WBC"/>
    <n v="10.050000000000001"/>
    <n v="57.2"/>
    <n v="0.71799999999999997"/>
    <n v="0.34699999999999998"/>
    <n v="164.84149855907782"/>
    <n v="0.73799999999999999"/>
    <n v="0.374"/>
    <n v="5.17"/>
    <n v="1.8"/>
    <n v="0.75"/>
    <n v="388"/>
    <n v="62"/>
    <n v="165"/>
    <n v="144"/>
    <n v="196"/>
    <n v="64.705882352941174"/>
    <n v="56.470588235294116"/>
    <n v="76.862745098039227"/>
    <n v="0.78800000000000003"/>
    <x v="1"/>
    <x v="1"/>
    <n v="5569"/>
    <n v="4.3600000000000003"/>
    <n v="13.5"/>
    <n v="38.4"/>
    <n v="149382"/>
    <n v="100"/>
    <n v="32.700000000000003"/>
    <s v="Raabin_WBC"/>
    <s v="Giemsa"/>
    <s v="Zeiss_Axio"/>
    <n v="60"/>
    <n v="512"/>
    <n v="0.1177"/>
    <n v="0.89680000000000004"/>
    <n v="0.86339999999999995"/>
    <n v="-3.3400000000000096E-2"/>
  </r>
  <r>
    <s v="CELL_000540"/>
    <x v="1"/>
    <x v="1"/>
    <s v="Normal_WBC"/>
    <n v="11.3"/>
    <n v="53.4"/>
    <n v="0.48299999999999998"/>
    <n v="0.47599999999999998"/>
    <n v="112.18487394957984"/>
    <n v="0.85099999999999998"/>
    <n v="0.48799999999999999"/>
    <n v="3.03"/>
    <n v="3.7"/>
    <n v="0.84199999999999997"/>
    <n v="451"/>
    <n v="64"/>
    <n v="237"/>
    <n v="173"/>
    <n v="199"/>
    <n v="92.941176470588232"/>
    <n v="67.843137254901961"/>
    <n v="78.039215686274517"/>
    <n v="0.73399999999999999"/>
    <x v="1"/>
    <x v="1"/>
    <n v="8335"/>
    <n v="3.68"/>
    <n v="13.8"/>
    <n v="42.9"/>
    <n v="232190"/>
    <n v="81.5"/>
    <n v="33.4"/>
    <s v="PBC_Dataset"/>
    <s v="May_Grunwald_Giemsa"/>
    <s v="Olympus_BX51"/>
    <n v="100"/>
    <n v="224"/>
    <n v="0.20699999999999999"/>
    <n v="0.91759999999999997"/>
    <n v="0.82569999999999999"/>
    <n v="-9.1899999999999982E-2"/>
  </r>
  <r>
    <s v="CELL_002746"/>
    <x v="9"/>
    <x v="1"/>
    <s v="Normal_WBC"/>
    <n v="11.86"/>
    <n v="57.9"/>
    <n v="0.66900000000000004"/>
    <n v="0.36499999999999999"/>
    <n v="158.63013698630138"/>
    <n v="0.8"/>
    <n v="0.41199999999999998"/>
    <n v="5.54"/>
    <n v="1.8"/>
    <n v="0.73899999999999999"/>
    <n v="454"/>
    <n v="78"/>
    <n v="171"/>
    <n v="127"/>
    <n v="203"/>
    <n v="67.058823529411754"/>
    <n v="49.803921568627452"/>
    <n v="79.607843137254903"/>
    <n v="0.83699999999999997"/>
    <x v="0"/>
    <x v="0"/>
    <n v="4739"/>
    <n v="5.0599999999999996"/>
    <n v="13"/>
    <n v="40.799999999999997"/>
    <n v="255030"/>
    <n v="84.5"/>
    <n v="34.5"/>
    <s v="CytoData"/>
    <s v="May_Grunwald_Giemsa"/>
    <s v="Zeiss_Axio"/>
    <n v="100"/>
    <n v="360"/>
    <n v="9.35E-2"/>
    <n v="0.89829999999999999"/>
    <n v="0.99709999999999999"/>
    <n v="9.8799999999999999E-2"/>
  </r>
  <r>
    <s v="CELL_005286"/>
    <x v="0"/>
    <x v="0"/>
    <s v="Infection"/>
    <n v="13.13"/>
    <n v="57.7"/>
    <n v="0.45300000000000001"/>
    <n v="0.41899999999999998"/>
    <n v="137.70883054892602"/>
    <n v="0.65100000000000002"/>
    <n v="0.36099999999999999"/>
    <n v="2.96"/>
    <n v="6"/>
    <n v="0.752"/>
    <n v="576"/>
    <n v="91"/>
    <n v="204"/>
    <n v="162"/>
    <n v="157"/>
    <n v="80"/>
    <n v="63.529411764705877"/>
    <n v="61.568627450980394"/>
    <n v="0.67900000000000005"/>
    <x v="1"/>
    <x v="0"/>
    <n v="7477"/>
    <n v="6.21"/>
    <n v="11.9"/>
    <n v="38.700000000000003"/>
    <n v="302651"/>
    <n v="118.9"/>
    <n v="35"/>
    <s v="CytoData"/>
    <s v="Giemsa"/>
    <s v="Olympus_BX51"/>
    <n v="60"/>
    <n v="224"/>
    <n v="0.94989999999999997"/>
    <n v="0.63249999999999995"/>
    <n v="0.71440000000000003"/>
    <n v="8.1900000000000084E-2"/>
  </r>
  <r>
    <s v="CELL_005367"/>
    <x v="0"/>
    <x v="0"/>
    <s v="Infection"/>
    <n v="14.95"/>
    <n v="61.1"/>
    <n v="0.67600000000000005"/>
    <n v="0.40799999999999997"/>
    <n v="149.75490196078434"/>
    <n v="0.60799999999999998"/>
    <n v="0.32"/>
    <n v="2.69"/>
    <n v="6.7"/>
    <n v="0.746"/>
    <n v="346"/>
    <n v="75"/>
    <n v="209"/>
    <n v="160"/>
    <n v="230"/>
    <n v="81.960784313725483"/>
    <n v="62.745098039215684"/>
    <n v="90.196078431372555"/>
    <n v="0.63200000000000001"/>
    <x v="1"/>
    <x v="1"/>
    <n v="5481"/>
    <n v="3.84"/>
    <n v="11.7"/>
    <n v="37.6"/>
    <n v="226260"/>
    <n v="62.6"/>
    <n v="34.4"/>
    <s v="CytoData"/>
    <s v="May_Grunwald_Giemsa"/>
    <s v="Leica_DM2000"/>
    <n v="100"/>
    <n v="224"/>
    <n v="0.88980000000000004"/>
    <n v="0.754"/>
    <n v="0.8"/>
    <n v="4.6000000000000041E-2"/>
  </r>
  <r>
    <s v="CELL_001146"/>
    <x v="5"/>
    <x v="1"/>
    <s v="Normal_WBC"/>
    <n v="9.4600000000000009"/>
    <n v="77"/>
    <n v="0.83299999999999996"/>
    <n v="0.112"/>
    <n v="687.5"/>
    <n v="0.81599999999999995"/>
    <n v="0.253"/>
    <n v="0.91"/>
    <n v="1"/>
    <n v="0.98299999999999998"/>
    <n v="285"/>
    <n v="64"/>
    <n v="190"/>
    <n v="138"/>
    <n v="194"/>
    <n v="74.509803921568633"/>
    <n v="54.117647058823529"/>
    <n v="76.078431372549019"/>
    <n v="0.63100000000000001"/>
    <x v="2"/>
    <x v="1"/>
    <n v="5253"/>
    <n v="2.63"/>
    <n v="15.4"/>
    <n v="35.6"/>
    <n v="249352"/>
    <n v="80.5"/>
    <n v="32.200000000000003"/>
    <s v="CytoData"/>
    <s v="May_Grunwald_Giemsa"/>
    <s v="Zeiss_Axio"/>
    <n v="60"/>
    <n v="224"/>
    <n v="0.1047"/>
    <n v="0.79079999999999995"/>
    <n v="0.84240000000000004"/>
    <n v="5.160000000000009E-2"/>
  </r>
  <r>
    <s v="CELL_005128"/>
    <x v="14"/>
    <x v="0"/>
    <s v="Anemia"/>
    <n v="8.76"/>
    <n v="0"/>
    <n v="0"/>
    <n v="1"/>
    <n v="0"/>
    <n v="0.88600000000000001"/>
    <n v="0.19700000000000001"/>
    <n v="0.55000000000000004"/>
    <n v="1"/>
    <n v="0.95699999999999996"/>
    <n v="216"/>
    <n v="47"/>
    <n v="231"/>
    <n v="130"/>
    <n v="144"/>
    <n v="90.588235294117652"/>
    <n v="50.980392156862742"/>
    <n v="56.470588235294116"/>
    <n v="0.53400000000000003"/>
    <x v="2"/>
    <x v="1"/>
    <n v="6735"/>
    <n v="5.84"/>
    <n v="13.2"/>
    <n v="31.7"/>
    <n v="178602"/>
    <n v="92.3"/>
    <n v="32.5"/>
    <s v="Raabin_WBC"/>
    <s v="Giemsa"/>
    <s v="Olympus_BX51"/>
    <n v="60"/>
    <n v="224"/>
    <n v="0.69350000000000001"/>
    <n v="0.78220000000000001"/>
    <n v="0.61729999999999996"/>
    <n v="-0.16490000000000005"/>
  </r>
  <r>
    <s v="CELL_004469"/>
    <x v="16"/>
    <x v="0"/>
    <s v="Anemia"/>
    <n v="7.71"/>
    <n v="0"/>
    <n v="0"/>
    <n v="1"/>
    <n v="0"/>
    <n v="0.46700000000000003"/>
    <n v="0.78"/>
    <n v="0.26"/>
    <n v="1"/>
    <n v="0.85599999999999998"/>
    <n v="226"/>
    <n v="52"/>
    <n v="234"/>
    <n v="135"/>
    <n v="131"/>
    <n v="91.764705882352942"/>
    <n v="52.941176470588239"/>
    <n v="51.372549019607838"/>
    <n v="0.40600000000000003"/>
    <x v="2"/>
    <x v="1"/>
    <n v="3118"/>
    <n v="4.6900000000000004"/>
    <n v="11.7"/>
    <n v="36.700000000000003"/>
    <n v="238315"/>
    <n v="81.7"/>
    <n v="33.9"/>
    <s v="PBC_Dataset"/>
    <s v="Giemsa"/>
    <s v="Leica_DM2000"/>
    <n v="60"/>
    <n v="360"/>
    <n v="0.80469999999999997"/>
    <n v="0.76870000000000005"/>
    <n v="0.68130000000000002"/>
    <n v="-8.7400000000000033E-2"/>
  </r>
  <r>
    <s v="CELL_000668"/>
    <x v="1"/>
    <x v="1"/>
    <s v="Normal_WBC"/>
    <n v="14.55"/>
    <n v="52.5"/>
    <n v="0.496"/>
    <n v="0.46"/>
    <n v="114.13043478260869"/>
    <n v="0.752"/>
    <n v="0.317"/>
    <n v="2.96"/>
    <n v="4.4000000000000004"/>
    <n v="0.81299999999999994"/>
    <n v="353"/>
    <n v="59"/>
    <n v="243"/>
    <n v="156"/>
    <n v="191"/>
    <n v="95.294117647058812"/>
    <n v="61.176470588235297"/>
    <n v="74.901960784313729"/>
    <n v="0.59599999999999997"/>
    <x v="1"/>
    <x v="0"/>
    <n v="7802"/>
    <n v="4.6100000000000003"/>
    <n v="16.399999999999999"/>
    <n v="47"/>
    <n v="306050"/>
    <n v="87.5"/>
    <n v="33.4"/>
    <s v="PBC_Dataset"/>
    <s v="Wright"/>
    <s v="Zeiss_Axio"/>
    <n v="40"/>
    <n v="224"/>
    <n v="0.12189999999999999"/>
    <n v="0.9073"/>
    <n v="0.9103"/>
    <n v="3.0000000000000027E-3"/>
  </r>
  <r>
    <s v="CELL_003020"/>
    <x v="2"/>
    <x v="1"/>
    <s v="Normal_RBC"/>
    <n v="7.3"/>
    <n v="0"/>
    <n v="0"/>
    <n v="1"/>
    <n v="0"/>
    <n v="0.93400000000000005"/>
    <n v="0.25900000000000001"/>
    <n v="0.36"/>
    <n v="1"/>
    <n v="0.95799999999999996"/>
    <n v="181"/>
    <n v="56"/>
    <n v="226"/>
    <n v="123"/>
    <n v="127"/>
    <n v="88.627450980392155"/>
    <n v="48.235294117647058"/>
    <n v="49.803921568627452"/>
    <n v="0.498"/>
    <x v="0"/>
    <x v="0"/>
    <n v="7081"/>
    <n v="4.8899999999999997"/>
    <n v="12.7"/>
    <n v="40.799999999999997"/>
    <n v="302937"/>
    <n v="99.2"/>
    <n v="31.7"/>
    <s v="CytoData"/>
    <s v="May_Grunwald_Giemsa"/>
    <s v="Zeiss_Axio"/>
    <n v="100"/>
    <n v="360"/>
    <n v="7.2599999999999998E-2"/>
    <n v="0.90849999999999997"/>
    <n v="0.9133"/>
    <n v="4.8000000000000265E-3"/>
  </r>
  <r>
    <s v="CELL_000358"/>
    <x v="1"/>
    <x v="1"/>
    <s v="Normal_WBC"/>
    <n v="11.66"/>
    <n v="53.7"/>
    <n v="0.64600000000000002"/>
    <n v="0.49199999999999999"/>
    <n v="109.14634146341464"/>
    <n v="0.79600000000000004"/>
    <n v="0.38"/>
    <n v="2.67"/>
    <n v="2.2000000000000002"/>
    <n v="0.82599999999999996"/>
    <n v="459"/>
    <n v="71"/>
    <n v="201"/>
    <n v="166"/>
    <n v="183"/>
    <n v="78.82352941176471"/>
    <n v="65.098039215686271"/>
    <n v="71.764705882352942"/>
    <n v="0.76800000000000002"/>
    <x v="1"/>
    <x v="1"/>
    <n v="10081"/>
    <n v="5.85"/>
    <n v="12.8"/>
    <n v="41.5"/>
    <n v="259497"/>
    <n v="78.3"/>
    <n v="32.799999999999997"/>
    <s v="Raabin_WBC"/>
    <s v="Wright"/>
    <s v="Olympus_BX51"/>
    <n v="100"/>
    <n v="360"/>
    <n v="7.2800000000000004E-2"/>
    <n v="0.87480000000000002"/>
    <n v="0.93889999999999996"/>
    <n v="6.4099999999999935E-2"/>
  </r>
  <r>
    <s v="CELL_005064"/>
    <x v="17"/>
    <x v="0"/>
    <s v="Sickle_Cell_Anemia"/>
    <n v="7.31"/>
    <n v="0"/>
    <n v="0"/>
    <n v="1"/>
    <n v="0"/>
    <n v="0.34799999999999998"/>
    <n v="0.92"/>
    <n v="0.55000000000000004"/>
    <n v="1"/>
    <n v="0.86499999999999999"/>
    <n v="166"/>
    <n v="42"/>
    <n v="209"/>
    <n v="132"/>
    <n v="111"/>
    <n v="81.960784313725483"/>
    <n v="51.764705882352949"/>
    <n v="43.529411764705884"/>
    <n v="0.5"/>
    <x v="1"/>
    <x v="0"/>
    <n v="7965"/>
    <n v="5.18"/>
    <n v="11"/>
    <n v="44"/>
    <n v="231302"/>
    <n v="102.6"/>
    <n v="34.5"/>
    <s v="Raabin_WBC"/>
    <s v="May_Grunwald_Giemsa"/>
    <s v="Leica_DM2000"/>
    <n v="40"/>
    <n v="512"/>
    <n v="0.80940000000000001"/>
    <n v="0.92559999999999998"/>
    <n v="0.91520000000000001"/>
    <n v="-1.0399999999999965E-2"/>
  </r>
  <r>
    <s v="CELL_002832"/>
    <x v="2"/>
    <x v="1"/>
    <s v="Normal_RBC"/>
    <n v="7.6"/>
    <n v="0"/>
    <n v="0"/>
    <n v="1"/>
    <n v="0"/>
    <n v="0.90700000000000003"/>
    <n v="0.219"/>
    <n v="0.45"/>
    <n v="1"/>
    <n v="0.93400000000000005"/>
    <n v="180"/>
    <n v="43"/>
    <n v="229"/>
    <n v="123"/>
    <n v="143"/>
    <n v="89.803921568627459"/>
    <n v="48.235294117647058"/>
    <n v="56.078431372549019"/>
    <n v="0.46600000000000003"/>
    <x v="1"/>
    <x v="0"/>
    <n v="7440"/>
    <n v="4.59"/>
    <n v="12.1"/>
    <n v="33.700000000000003"/>
    <n v="188334"/>
    <n v="96.7"/>
    <n v="32.1"/>
    <s v="PBC_Dataset"/>
    <s v="Wright"/>
    <s v="Leica_DM2000"/>
    <n v="100"/>
    <n v="256"/>
    <n v="4.1599999999999998E-2"/>
    <n v="0.93879999999999997"/>
    <n v="0.82679999999999998"/>
    <n v="-0.11199999999999999"/>
  </r>
  <r>
    <s v="CELL_002784"/>
    <x v="9"/>
    <x v="1"/>
    <s v="Normal_WBC"/>
    <n v="12.03"/>
    <n v="60.6"/>
    <n v="0.63600000000000001"/>
    <n v="0.43099999999999999"/>
    <n v="140.60324825986081"/>
    <n v="0.72099999999999997"/>
    <n v="0.42799999999999999"/>
    <n v="4.32"/>
    <n v="2.2000000000000002"/>
    <n v="0.77800000000000002"/>
    <n v="388"/>
    <n v="70"/>
    <n v="182"/>
    <n v="147"/>
    <n v="203"/>
    <n v="71.372549019607845"/>
    <n v="57.647058823529406"/>
    <n v="79.607843137254903"/>
    <n v="0.75800000000000001"/>
    <x v="2"/>
    <x v="0"/>
    <n v="10016"/>
    <n v="5.07"/>
    <n v="14.4"/>
    <n v="34.200000000000003"/>
    <n v="432074"/>
    <n v="91.7"/>
    <n v="32.4"/>
    <s v="CytoData"/>
    <s v="Giemsa"/>
    <s v="Leica_DM2000"/>
    <n v="100"/>
    <n v="256"/>
    <n v="0.1512"/>
    <n v="0.83530000000000004"/>
    <n v="0.90739999999999998"/>
    <n v="7.2099999999999942E-2"/>
  </r>
  <r>
    <s v="CELL_001354"/>
    <x v="5"/>
    <x v="1"/>
    <s v="Normal_WBC"/>
    <n v="9.08"/>
    <n v="74.599999999999994"/>
    <n v="0.75800000000000001"/>
    <n v="0.23799999999999999"/>
    <n v="313.44537815126051"/>
    <n v="0.89"/>
    <n v="0.30399999999999999"/>
    <n v="1.35"/>
    <n v="1"/>
    <n v="0.96699999999999997"/>
    <n v="340"/>
    <n v="45"/>
    <n v="200"/>
    <n v="148"/>
    <n v="191"/>
    <n v="78.431372549019613"/>
    <n v="58.039215686274517"/>
    <n v="74.901960784313729"/>
    <n v="0.67100000000000004"/>
    <x v="2"/>
    <x v="0"/>
    <n v="4646"/>
    <n v="4.24"/>
    <n v="12.9"/>
    <n v="33.9"/>
    <n v="349317"/>
    <n v="90.7"/>
    <n v="33.9"/>
    <s v="PBC_Dataset"/>
    <s v="Wright"/>
    <s v="Olympus_BX51"/>
    <n v="60"/>
    <n v="360"/>
    <n v="0.108"/>
    <n v="0.79369999999999996"/>
    <n v="0.83209999999999995"/>
    <n v="3.839999999999999E-2"/>
  </r>
  <r>
    <s v="CELL_005132"/>
    <x v="14"/>
    <x v="0"/>
    <s v="Anemia"/>
    <n v="8.4700000000000006"/>
    <n v="0"/>
    <n v="0"/>
    <n v="1"/>
    <n v="0"/>
    <n v="0.86399999999999999"/>
    <n v="0.249"/>
    <n v="0.51"/>
    <n v="1"/>
    <n v="0.88800000000000001"/>
    <n v="208"/>
    <n v="40"/>
    <n v="241"/>
    <n v="126"/>
    <n v="122"/>
    <n v="94.509803921568619"/>
    <n v="49.411764705882355"/>
    <n v="47.843137254901961"/>
    <n v="0.42499999999999999"/>
    <x v="0"/>
    <x v="1"/>
    <n v="6739"/>
    <n v="5.64"/>
    <n v="16.7"/>
    <n v="30.4"/>
    <n v="344029"/>
    <n v="98.2"/>
    <n v="30.6"/>
    <s v="PBC_Dataset"/>
    <s v="Giemsa"/>
    <s v="Zeiss_Axio"/>
    <n v="100"/>
    <n v="512"/>
    <n v="0.72189999999999999"/>
    <n v="0.87119999999999997"/>
    <n v="0.70609999999999995"/>
    <n v="-0.16510000000000002"/>
  </r>
  <r>
    <s v="CELL_000471"/>
    <x v="1"/>
    <x v="1"/>
    <s v="Normal_WBC"/>
    <n v="11.51"/>
    <n v="57.5"/>
    <n v="0.58899999999999997"/>
    <n v="0.47"/>
    <n v="122.3404255319149"/>
    <n v="0.751"/>
    <n v="0.29799999999999999"/>
    <n v="3.45"/>
    <n v="2.5"/>
    <n v="0.80700000000000005"/>
    <n v="292"/>
    <n v="61"/>
    <n v="196"/>
    <n v="176"/>
    <n v="195"/>
    <n v="76.862745098039227"/>
    <n v="69.019607843137251"/>
    <n v="76.470588235294116"/>
    <n v="0.61099999999999999"/>
    <x v="1"/>
    <x v="1"/>
    <n v="8823"/>
    <n v="6.24"/>
    <n v="12.3"/>
    <n v="44.2"/>
    <n v="328359"/>
    <n v="95"/>
    <n v="33.6"/>
    <s v="PBC_Dataset"/>
    <s v="Wright"/>
    <s v="Leica_DM2000"/>
    <n v="100"/>
    <n v="360"/>
    <n v="7.1499999999999994E-2"/>
    <n v="0.90900000000000003"/>
    <n v="0.87419999999999998"/>
    <n v="-3.4800000000000053E-2"/>
  </r>
  <r>
    <s v="CELL_002704"/>
    <x v="9"/>
    <x v="1"/>
    <s v="Normal_WBC"/>
    <n v="11.04"/>
    <n v="59.6"/>
    <n v="0.745"/>
    <n v="0.433"/>
    <n v="137.64434180138568"/>
    <n v="0.78100000000000003"/>
    <n v="0.46200000000000002"/>
    <n v="5.78"/>
    <n v="2.2999999999999998"/>
    <n v="0.76900000000000002"/>
    <n v="370"/>
    <n v="67"/>
    <n v="176"/>
    <n v="152"/>
    <n v="214"/>
    <n v="69.019607843137251"/>
    <n v="59.607843137254903"/>
    <n v="83.921568627450981"/>
    <n v="0.70599999999999996"/>
    <x v="0"/>
    <x v="1"/>
    <n v="6586"/>
    <n v="4.95"/>
    <n v="10.7"/>
    <n v="38.4"/>
    <n v="228130"/>
    <n v="82.4"/>
    <n v="31.3"/>
    <s v="Raabin_WBC"/>
    <s v="Giemsa"/>
    <s v="Zeiss_Axio"/>
    <n v="100"/>
    <n v="360"/>
    <n v="2.3300000000000001E-2"/>
    <n v="0.89239999999999997"/>
    <n v="0.92349999999999999"/>
    <n v="3.1100000000000017E-2"/>
  </r>
  <r>
    <s v="CELL_003331"/>
    <x v="2"/>
    <x v="1"/>
    <s v="Normal_RBC"/>
    <n v="7.72"/>
    <n v="0"/>
    <n v="0"/>
    <n v="1"/>
    <n v="0"/>
    <n v="0.90300000000000002"/>
    <n v="0.12"/>
    <n v="0.51"/>
    <n v="1"/>
    <n v="0.91900000000000004"/>
    <n v="147"/>
    <n v="46"/>
    <n v="236"/>
    <n v="144"/>
    <n v="127"/>
    <n v="92.549019607843135"/>
    <n v="56.470588235294116"/>
    <n v="49.803921568627452"/>
    <n v="0.49299999999999999"/>
    <x v="2"/>
    <x v="0"/>
    <n v="6293"/>
    <n v="4.2"/>
    <n v="10.4"/>
    <n v="35.700000000000003"/>
    <n v="194245"/>
    <n v="91.5"/>
    <n v="33.6"/>
    <s v="CytoData"/>
    <s v="Giemsa"/>
    <s v="Zeiss_Axio"/>
    <n v="100"/>
    <n v="256"/>
    <n v="8.5000000000000006E-2"/>
    <n v="0.8256"/>
    <n v="0.85450000000000004"/>
    <n v="2.8900000000000037E-2"/>
  </r>
  <r>
    <s v="CELL_003638"/>
    <x v="2"/>
    <x v="1"/>
    <s v="Normal_RBC"/>
    <n v="8.81"/>
    <n v="0"/>
    <n v="0"/>
    <n v="1"/>
    <n v="0"/>
    <n v="0.93899999999999995"/>
    <n v="0.23699999999999999"/>
    <n v="0.72"/>
    <n v="1"/>
    <n v="0.96"/>
    <n v="195"/>
    <n v="51"/>
    <n v="228"/>
    <n v="140"/>
    <n v="135"/>
    <n v="89.411764705882362"/>
    <n v="54.901960784313729"/>
    <n v="52.941176470588239"/>
    <n v="0.51800000000000002"/>
    <x v="1"/>
    <x v="1"/>
    <n v="5800"/>
    <n v="4.3"/>
    <n v="13.4"/>
    <n v="42.9"/>
    <n v="308510"/>
    <n v="72.900000000000006"/>
    <n v="33.5"/>
    <s v="Raabin_WBC"/>
    <s v="May_Grunwald_Giemsa"/>
    <s v="Leica_DM2000"/>
    <n v="60"/>
    <n v="256"/>
    <n v="9.9199999999999997E-2"/>
    <n v="0.87970000000000004"/>
    <n v="0.88249999999999995"/>
    <n v="2.7999999999999137E-3"/>
  </r>
  <r>
    <s v="CELL_001397"/>
    <x v="5"/>
    <x v="1"/>
    <s v="Normal_WBC"/>
    <n v="7.84"/>
    <n v="83.6"/>
    <n v="0.73399999999999999"/>
    <n v="0.18"/>
    <n v="464.44444444444446"/>
    <n v="0.88600000000000001"/>
    <n v="0.21"/>
    <n v="0.99"/>
    <n v="1.2"/>
    <n v="0.90600000000000003"/>
    <n v="244"/>
    <n v="64"/>
    <n v="191"/>
    <n v="153"/>
    <n v="184"/>
    <n v="74.901960784313729"/>
    <n v="60"/>
    <n v="72.156862745098039"/>
    <n v="0.73299999999999998"/>
    <x v="2"/>
    <x v="1"/>
    <n v="7099"/>
    <n v="4.17"/>
    <n v="17.399999999999999"/>
    <n v="46.9"/>
    <n v="388515"/>
    <n v="82.2"/>
    <n v="34.6"/>
    <s v="PBC_Dataset"/>
    <s v="May_Grunwald_Giemsa"/>
    <s v="Zeiss_Axio"/>
    <n v="100"/>
    <n v="256"/>
    <n v="8.5699999999999998E-2"/>
    <n v="0.92630000000000001"/>
    <n v="1"/>
    <n v="7.3699999999999988E-2"/>
  </r>
  <r>
    <s v="CELL_003585"/>
    <x v="2"/>
    <x v="1"/>
    <s v="Normal_RBC"/>
    <n v="8.34"/>
    <n v="0"/>
    <n v="0"/>
    <n v="1"/>
    <n v="0"/>
    <n v="0.89400000000000002"/>
    <n v="9.5000000000000001E-2"/>
    <n v="0.51"/>
    <n v="1"/>
    <n v="1"/>
    <n v="215"/>
    <n v="50"/>
    <n v="220"/>
    <n v="125"/>
    <n v="127"/>
    <n v="86.274509803921575"/>
    <n v="49.019607843137251"/>
    <n v="49.803921568627452"/>
    <n v="0.55200000000000005"/>
    <x v="1"/>
    <x v="0"/>
    <n v="2872"/>
    <n v="5.03"/>
    <n v="11.6"/>
    <n v="36.5"/>
    <n v="177012"/>
    <n v="79.099999999999994"/>
    <n v="32.299999999999997"/>
    <s v="Raabin_WBC"/>
    <s v="Giemsa"/>
    <s v="Leica_DM2000"/>
    <n v="100"/>
    <n v="360"/>
    <n v="0.17399999999999999"/>
    <n v="0.91620000000000001"/>
    <n v="0.96889999999999998"/>
    <n v="5.2699999999999969E-2"/>
  </r>
  <r>
    <s v="CELL_005274"/>
    <x v="0"/>
    <x v="0"/>
    <s v="Infection"/>
    <n v="13.74"/>
    <n v="55.5"/>
    <n v="0.59199999999999997"/>
    <n v="0.39200000000000002"/>
    <n v="141.58163265306121"/>
    <n v="0.72299999999999998"/>
    <n v="0.505"/>
    <n v="2.73"/>
    <n v="5"/>
    <n v="0.76700000000000002"/>
    <n v="433"/>
    <n v="80"/>
    <n v="205"/>
    <n v="147"/>
    <n v="184"/>
    <n v="80.392156862745097"/>
    <n v="57.647058823529406"/>
    <n v="72.156862745098039"/>
    <n v="0.71699999999999997"/>
    <x v="0"/>
    <x v="1"/>
    <n v="10001"/>
    <n v="4.41"/>
    <n v="8.6"/>
    <n v="51.7"/>
    <n v="307304"/>
    <n v="89.9"/>
    <n v="33.200000000000003"/>
    <s v="Raabin_WBC"/>
    <s v="Wright"/>
    <s v="Zeiss_Axio"/>
    <n v="100"/>
    <n v="256"/>
    <n v="0.76149999999999995"/>
    <n v="0.69789999999999996"/>
    <n v="0.81030000000000002"/>
    <n v="0.11240000000000006"/>
  </r>
  <r>
    <s v="CELL_003377"/>
    <x v="2"/>
    <x v="1"/>
    <s v="Normal_RBC"/>
    <n v="7.45"/>
    <n v="0"/>
    <n v="0"/>
    <n v="1"/>
    <n v="0"/>
    <n v="0.94899999999999995"/>
    <n v="8.5000000000000006E-2"/>
    <n v="0.28999999999999998"/>
    <n v="1"/>
    <n v="0.95499999999999996"/>
    <n v="204"/>
    <n v="50"/>
    <n v="242"/>
    <n v="138"/>
    <n v="113"/>
    <n v="94.901960784313715"/>
    <n v="54.117647058823529"/>
    <n v="44.313725490196077"/>
    <n v="0.50800000000000001"/>
    <x v="1"/>
    <x v="1"/>
    <n v="5546"/>
    <n v="5.37"/>
    <n v="13.3"/>
    <n v="33"/>
    <n v="312503"/>
    <n v="98"/>
    <n v="35.6"/>
    <s v="Raabin_WBC"/>
    <s v="May_Grunwald_Giemsa"/>
    <s v="Leica_DM2000"/>
    <n v="60"/>
    <n v="256"/>
    <n v="6.59E-2"/>
    <n v="0.87460000000000004"/>
    <n v="0.84989999999999999"/>
    <n v="-2.4700000000000055E-2"/>
  </r>
  <r>
    <s v="CELL_001257"/>
    <x v="5"/>
    <x v="1"/>
    <s v="Normal_WBC"/>
    <n v="9.7200000000000006"/>
    <n v="78.900000000000006"/>
    <n v="0.86099999999999999"/>
    <n v="0.24"/>
    <n v="328.75000000000006"/>
    <n v="0.97499999999999998"/>
    <n v="0.27100000000000002"/>
    <n v="1.61"/>
    <n v="1"/>
    <n v="0.96599999999999997"/>
    <n v="336"/>
    <n v="57"/>
    <n v="191"/>
    <n v="148"/>
    <n v="199"/>
    <n v="74.901960784313729"/>
    <n v="58.039215686274517"/>
    <n v="78.039215686274517"/>
    <n v="0.65100000000000002"/>
    <x v="1"/>
    <x v="1"/>
    <n v="5865"/>
    <n v="5.55"/>
    <n v="14.5"/>
    <n v="42"/>
    <n v="256148"/>
    <n v="74.099999999999994"/>
    <n v="31.8"/>
    <s v="PBC_Dataset"/>
    <s v="May_Grunwald_Giemsa"/>
    <s v="Leica_DM2000"/>
    <n v="40"/>
    <n v="256"/>
    <n v="8.9499999999999996E-2"/>
    <n v="0.95530000000000004"/>
    <n v="0.91420000000000001"/>
    <n v="-4.1100000000000025E-2"/>
  </r>
  <r>
    <s v="CELL_003513"/>
    <x v="2"/>
    <x v="1"/>
    <s v="Normal_RBC"/>
    <n v="7.06"/>
    <n v="0"/>
    <n v="0"/>
    <n v="1"/>
    <n v="0"/>
    <n v="0.84399999999999997"/>
    <n v="0.215"/>
    <n v="0.32"/>
    <n v="1"/>
    <n v="0.998"/>
    <n v="192"/>
    <n v="48"/>
    <n v="228"/>
    <n v="144"/>
    <n v="131"/>
    <n v="89.411764705882362"/>
    <n v="56.470588235294116"/>
    <n v="51.372549019607838"/>
    <n v="0.51500000000000001"/>
    <x v="0"/>
    <x v="1"/>
    <n v="6421"/>
    <n v="4.6500000000000004"/>
    <n v="11.3"/>
    <n v="41.7"/>
    <n v="237543"/>
    <n v="91.4"/>
    <n v="34.700000000000003"/>
    <s v="PBC_Dataset"/>
    <s v="Wright"/>
    <s v="Leica_DM2000"/>
    <n v="100"/>
    <n v="360"/>
    <n v="3.5299999999999998E-2"/>
    <n v="0.93779999999999997"/>
    <n v="0.93630000000000002"/>
    <n v="-1.4999999999999458E-3"/>
  </r>
  <r>
    <s v="CELL_001251"/>
    <x v="5"/>
    <x v="1"/>
    <s v="Normal_WBC"/>
    <n v="9.39"/>
    <n v="86.7"/>
    <n v="0.81100000000000005"/>
    <n v="0.19400000000000001"/>
    <n v="446.90721649484539"/>
    <n v="0.97199999999999998"/>
    <n v="0.27"/>
    <n v="1.03"/>
    <n v="1"/>
    <n v="0.88700000000000001"/>
    <n v="284"/>
    <n v="66"/>
    <n v="198"/>
    <n v="144"/>
    <n v="183"/>
    <n v="77.64705882352942"/>
    <n v="56.470588235294116"/>
    <n v="71.764705882352942"/>
    <n v="0.72399999999999998"/>
    <x v="1"/>
    <x v="1"/>
    <n v="4981"/>
    <n v="5.83"/>
    <n v="14.5"/>
    <n v="37.4"/>
    <n v="154819"/>
    <n v="69.7"/>
    <n v="32.4"/>
    <s v="PBC_Dataset"/>
    <s v="Giemsa"/>
    <s v="Leica_DM2000"/>
    <n v="40"/>
    <n v="256"/>
    <n v="8.3500000000000005E-2"/>
    <n v="0.83160000000000001"/>
    <n v="0.83430000000000004"/>
    <n v="2.7000000000000357E-3"/>
  </r>
  <r>
    <s v="CELL_005649"/>
    <x v="3"/>
    <x v="0"/>
    <s v="Infection"/>
    <n v="16.98"/>
    <n v="75.2"/>
    <n v="0.64400000000000002"/>
    <n v="0.309"/>
    <n v="243.36569579288027"/>
    <n v="0.77200000000000002"/>
    <n v="0.26100000000000001"/>
    <n v="1.74"/>
    <n v="1.3"/>
    <n v="0.79100000000000004"/>
    <n v="502"/>
    <n v="80"/>
    <n v="212"/>
    <n v="140"/>
    <n v="217"/>
    <n v="83.137254901960787"/>
    <n v="54.901960784313729"/>
    <n v="85.098039215686271"/>
    <n v="0.76"/>
    <x v="2"/>
    <x v="0"/>
    <n v="7750"/>
    <n v="5.34"/>
    <n v="8.5"/>
    <n v="35"/>
    <n v="280533"/>
    <n v="90.9"/>
    <n v="32.6"/>
    <s v="PBC_Dataset"/>
    <s v="May_Grunwald_Giemsa"/>
    <s v="Olympus_BX51"/>
    <n v="100"/>
    <n v="256"/>
    <n v="0.79369999999999996"/>
    <n v="0.87949999999999995"/>
    <n v="0.84360000000000002"/>
    <n v="-3.5899999999999932E-2"/>
  </r>
  <r>
    <s v="CELL_004299"/>
    <x v="13"/>
    <x v="0"/>
    <s v="Leukemia"/>
    <n v="12.27"/>
    <n v="85.9"/>
    <n v="0.251"/>
    <n v="0.19400000000000001"/>
    <n v="442.78350515463922"/>
    <n v="0.86099999999999999"/>
    <n v="0.35"/>
    <n v="1.1100000000000001"/>
    <n v="1.1000000000000001"/>
    <n v="0.88900000000000001"/>
    <n v="606"/>
    <n v="81"/>
    <n v="189"/>
    <n v="158"/>
    <n v="228"/>
    <n v="74.117647058823536"/>
    <n v="61.96078431372549"/>
    <n v="89.411764705882362"/>
    <n v="0.76700000000000002"/>
    <x v="1"/>
    <x v="0"/>
    <n v="8762"/>
    <n v="5.54"/>
    <n v="12.9"/>
    <n v="44.1"/>
    <n v="326389"/>
    <n v="100.9"/>
    <n v="33.9"/>
    <s v="CytoData"/>
    <s v="Giemsa"/>
    <s v="Leica_DM2000"/>
    <n v="100"/>
    <n v="512"/>
    <n v="0.84499999999999997"/>
    <n v="0.86060000000000003"/>
    <n v="0.86170000000000002"/>
    <n v="1.0999999999999899E-3"/>
  </r>
  <r>
    <s v="CELL_003285"/>
    <x v="2"/>
    <x v="1"/>
    <s v="Normal_RBC"/>
    <n v="6.16"/>
    <n v="0"/>
    <n v="0"/>
    <n v="1"/>
    <n v="0"/>
    <n v="0.88800000000000001"/>
    <n v="0.182"/>
    <n v="0.69"/>
    <n v="1"/>
    <n v="0.93799999999999994"/>
    <n v="194"/>
    <n v="51"/>
    <n v="227"/>
    <n v="135"/>
    <n v="129"/>
    <n v="89.019607843137251"/>
    <n v="52.941176470588239"/>
    <n v="50.588235294117645"/>
    <n v="0.55600000000000005"/>
    <x v="0"/>
    <x v="0"/>
    <n v="4912"/>
    <n v="4.5599999999999996"/>
    <n v="12.3"/>
    <n v="30.1"/>
    <n v="360691"/>
    <n v="77"/>
    <n v="33.200000000000003"/>
    <s v="Raabin_WBC"/>
    <s v="Giemsa"/>
    <s v="Olympus_BX51"/>
    <n v="40"/>
    <n v="512"/>
    <n v="9.5799999999999996E-2"/>
    <n v="0.9476"/>
    <n v="0.86280000000000001"/>
    <n v="-8.4799999999999986E-2"/>
  </r>
  <r>
    <s v="CELL_002934"/>
    <x v="2"/>
    <x v="1"/>
    <s v="Normal_RBC"/>
    <n v="7.95"/>
    <n v="0"/>
    <n v="0"/>
    <n v="1"/>
    <n v="0"/>
    <n v="0.91400000000000003"/>
    <n v="0.21199999999999999"/>
    <n v="0.7"/>
    <n v="1"/>
    <n v="0.93700000000000006"/>
    <n v="169"/>
    <n v="39"/>
    <n v="236"/>
    <n v="121"/>
    <n v="131"/>
    <n v="92.549019607843135"/>
    <n v="47.450980392156858"/>
    <n v="51.372549019607838"/>
    <n v="0.54300000000000004"/>
    <x v="2"/>
    <x v="1"/>
    <n v="14530"/>
    <n v="5.4"/>
    <n v="12.9"/>
    <n v="33.6"/>
    <n v="84797"/>
    <n v="98.9"/>
    <n v="36.1"/>
    <s v="Raabin_WBC"/>
    <s v="May_Grunwald_Giemsa"/>
    <s v="Olympus_BX51"/>
    <n v="60"/>
    <n v="256"/>
    <n v="1.7899999999999999E-2"/>
    <n v="0.93789999999999996"/>
    <n v="0.87890000000000001"/>
    <n v="-5.8999999999999941E-2"/>
  </r>
  <r>
    <s v="CELL_004176"/>
    <x v="8"/>
    <x v="0"/>
    <s v="Leukemia"/>
    <n v="17.12"/>
    <n v="80.8"/>
    <n v="0.34100000000000003"/>
    <n v="0.215"/>
    <n v="375.81395348837208"/>
    <n v="0.71499999999999997"/>
    <n v="0.40699999999999997"/>
    <n v="0.49"/>
    <n v="1"/>
    <n v="0.92100000000000004"/>
    <n v="623"/>
    <n v="94"/>
    <n v="219"/>
    <n v="157"/>
    <n v="206"/>
    <n v="85.882352941176464"/>
    <n v="61.568627450980394"/>
    <n v="80.784313725490193"/>
    <n v="0.67500000000000004"/>
    <x v="1"/>
    <x v="1"/>
    <n v="7238"/>
    <n v="4.74"/>
    <n v="11.7"/>
    <n v="37.1"/>
    <n v="211542"/>
    <n v="102"/>
    <n v="30.1"/>
    <s v="Raabin_WBC"/>
    <s v="Wright"/>
    <s v="Leica_DM2000"/>
    <n v="100"/>
    <n v="256"/>
    <n v="0.50919999999999999"/>
    <n v="0.68530000000000002"/>
    <n v="0.71040000000000003"/>
    <n v="2.5100000000000011E-2"/>
  </r>
  <r>
    <s v="CELL_004911"/>
    <x v="15"/>
    <x v="0"/>
    <s v="Anemia"/>
    <n v="6.99"/>
    <n v="0"/>
    <n v="0"/>
    <n v="1"/>
    <n v="0"/>
    <n v="0.94899999999999995"/>
    <n v="0.127"/>
    <n v="0.17"/>
    <n v="1"/>
    <n v="0.95399999999999996"/>
    <n v="170"/>
    <n v="40"/>
    <n v="240"/>
    <n v="135"/>
    <n v="126"/>
    <n v="94.117647058823522"/>
    <n v="52.941176470588239"/>
    <n v="49.411764705882355"/>
    <n v="0.59799999999999998"/>
    <x v="1"/>
    <x v="1"/>
    <n v="6757"/>
    <n v="4.74"/>
    <n v="12.8"/>
    <n v="41.1"/>
    <n v="159059"/>
    <n v="90.4"/>
    <n v="32.700000000000003"/>
    <s v="PBC_Dataset"/>
    <s v="Giemsa"/>
    <s v="Zeiss_Axio"/>
    <n v="40"/>
    <n v="256"/>
    <n v="0.64429999999999998"/>
    <n v="0.83260000000000001"/>
    <n v="0.90349999999999997"/>
    <n v="7.0899999999999963E-2"/>
  </r>
  <r>
    <s v="CELL_001853"/>
    <x v="5"/>
    <x v="1"/>
    <s v="Normal_WBC"/>
    <n v="9.32"/>
    <n v="73"/>
    <n v="0.92600000000000005"/>
    <n v="0.25700000000000001"/>
    <n v="284.04669260700388"/>
    <n v="0.85099999999999998"/>
    <n v="0.19500000000000001"/>
    <n v="1.46"/>
    <n v="1"/>
    <n v="0.93500000000000005"/>
    <n v="240"/>
    <n v="62"/>
    <n v="198"/>
    <n v="158"/>
    <n v="190"/>
    <n v="77.64705882352942"/>
    <n v="61.96078431372549"/>
    <n v="74.509803921568633"/>
    <n v="0.70699999999999996"/>
    <x v="1"/>
    <x v="0"/>
    <n v="7259"/>
    <n v="5.94"/>
    <n v="17.2"/>
    <n v="41.1"/>
    <n v="400284"/>
    <n v="93.4"/>
    <n v="34.5"/>
    <s v="Raabin_WBC"/>
    <s v="May_Grunwald_Giemsa"/>
    <s v="Zeiss_Axio"/>
    <n v="100"/>
    <n v="256"/>
    <n v="0.14929999999999999"/>
    <n v="0.82830000000000004"/>
    <n v="0.77839999999999998"/>
    <n v="-4.9900000000000055E-2"/>
  </r>
  <r>
    <s v="CELL_005502"/>
    <x v="11"/>
    <x v="0"/>
    <s v="Infection"/>
    <n v="14.34"/>
    <n v="58.6"/>
    <n v="0.55900000000000005"/>
    <n v="0.40600000000000003"/>
    <n v="144.33497536945814"/>
    <n v="0.68400000000000005"/>
    <n v="0.41499999999999998"/>
    <n v="3.97"/>
    <n v="2.7"/>
    <n v="0.85899999999999999"/>
    <n v="435"/>
    <n v="82"/>
    <n v="198"/>
    <n v="167"/>
    <n v="179"/>
    <n v="77.64705882352942"/>
    <n v="65.490196078431367"/>
    <n v="70.196078431372541"/>
    <n v="0.59099999999999997"/>
    <x v="0"/>
    <x v="1"/>
    <n v="5437"/>
    <n v="4.91"/>
    <n v="12.2"/>
    <n v="40.299999999999997"/>
    <n v="423450"/>
    <n v="94"/>
    <n v="33.1"/>
    <s v="Raabin_WBC"/>
    <s v="Wright"/>
    <s v="Zeiss_Axio"/>
    <n v="100"/>
    <n v="256"/>
    <n v="0.76700000000000002"/>
    <n v="0.749"/>
    <n v="0.621"/>
    <n v="-0.128"/>
  </r>
  <r>
    <s v="CELL_005725"/>
    <x v="6"/>
    <x v="0"/>
    <s v="Artefact"/>
    <n v="8.16"/>
    <n v="85.1"/>
    <n v="0.92600000000000005"/>
    <n v="0.16500000000000001"/>
    <n v="515.75757575757575"/>
    <n v="0.376"/>
    <n v="0.80300000000000005"/>
    <n v="1.55"/>
    <n v="1"/>
    <n v="0.64200000000000002"/>
    <n v="307"/>
    <n v="102"/>
    <n v="206"/>
    <n v="137"/>
    <n v="227"/>
    <n v="80.784313725490193"/>
    <n v="53.725490196078432"/>
    <n v="89.019607843137251"/>
    <n v="0.93899999999999995"/>
    <x v="0"/>
    <x v="0"/>
    <n v="8667"/>
    <n v="4.93"/>
    <n v="12.5"/>
    <n v="49.8"/>
    <n v="450886"/>
    <n v="91.1"/>
    <n v="33.700000000000003"/>
    <s v="PBC_Dataset"/>
    <s v="Giemsa"/>
    <s v="Olympus_BX51"/>
    <n v="40"/>
    <n v="512"/>
    <n v="0.89259999999999995"/>
    <n v="0.81159999999999999"/>
    <n v="0.88"/>
    <n v="6.8400000000000016E-2"/>
  </r>
  <r>
    <s v="CELL_002106"/>
    <x v="4"/>
    <x v="1"/>
    <s v="Normal_WBC"/>
    <n v="16.37"/>
    <n v="67"/>
    <n v="0.47499999999999998"/>
    <n v="0.33400000000000002"/>
    <n v="200.59880239520956"/>
    <n v="0.67400000000000004"/>
    <n v="0.434"/>
    <n v="2"/>
    <n v="1"/>
    <n v="0.75"/>
    <n v="495"/>
    <n v="92"/>
    <n v="209"/>
    <n v="181"/>
    <n v="184"/>
    <n v="81.960784313725483"/>
    <n v="70.980392156862749"/>
    <n v="72.156862745098039"/>
    <n v="0.56100000000000005"/>
    <x v="1"/>
    <x v="1"/>
    <n v="5427"/>
    <n v="4.24"/>
    <n v="15.4"/>
    <n v="37.299999999999997"/>
    <n v="334943"/>
    <n v="89.3"/>
    <n v="33.700000000000003"/>
    <s v="CytoData"/>
    <s v="Giemsa"/>
    <s v="Zeiss_Axio"/>
    <n v="40"/>
    <n v="512"/>
    <n v="0.16320000000000001"/>
    <n v="0.86309999999999998"/>
    <n v="0.95369999999999999"/>
    <n v="9.0600000000000014E-2"/>
  </r>
  <r>
    <s v="CELL_000134"/>
    <x v="1"/>
    <x v="1"/>
    <s v="Normal_WBC"/>
    <n v="12.37"/>
    <n v="59.3"/>
    <n v="0.44900000000000001"/>
    <n v="0.33500000000000002"/>
    <n v="177.0149253731343"/>
    <n v="0.746"/>
    <n v="0.52400000000000002"/>
    <n v="4.21"/>
    <n v="4.5999999999999996"/>
    <n v="0.81"/>
    <n v="330"/>
    <n v="53"/>
    <n v="200"/>
    <n v="157"/>
    <n v="204"/>
    <n v="78.431372549019613"/>
    <n v="61.568627450980394"/>
    <n v="80"/>
    <n v="0.71099999999999997"/>
    <x v="0"/>
    <x v="0"/>
    <n v="7568"/>
    <n v="4.5599999999999996"/>
    <n v="12.9"/>
    <n v="42.5"/>
    <n v="213042"/>
    <n v="102"/>
    <n v="33.6"/>
    <s v="PBC_Dataset"/>
    <s v="Giemsa"/>
    <s v="Leica_DM2000"/>
    <n v="60"/>
    <n v="224"/>
    <n v="7.3599999999999999E-2"/>
    <n v="0.91820000000000002"/>
    <n v="0.86250000000000004"/>
    <n v="-5.5699999999999972E-2"/>
  </r>
  <r>
    <s v="CELL_005237"/>
    <x v="14"/>
    <x v="0"/>
    <s v="Anemia"/>
    <n v="7.13"/>
    <n v="0"/>
    <n v="0"/>
    <n v="1"/>
    <n v="0"/>
    <n v="0.90700000000000003"/>
    <n v="0.214"/>
    <n v="1.01"/>
    <n v="1"/>
    <n v="0.92400000000000004"/>
    <n v="168"/>
    <n v="47"/>
    <n v="212"/>
    <n v="117"/>
    <n v="131"/>
    <n v="83.137254901960787"/>
    <n v="45.882352941176471"/>
    <n v="51.372549019607838"/>
    <n v="0.441"/>
    <x v="1"/>
    <x v="0"/>
    <n v="9851"/>
    <n v="4.41"/>
    <n v="12.1"/>
    <n v="36.1"/>
    <n v="317158"/>
    <n v="96.1"/>
    <n v="33.700000000000003"/>
    <s v="PBC_Dataset"/>
    <s v="Giemsa"/>
    <s v="Zeiss_Axio"/>
    <n v="100"/>
    <n v="360"/>
    <n v="0.67410000000000003"/>
    <n v="0.62839999999999996"/>
    <n v="0.86009999999999998"/>
    <n v="0.23170000000000002"/>
  </r>
  <r>
    <s v="CELL_005030"/>
    <x v="17"/>
    <x v="0"/>
    <s v="Sickle_Cell_Anemia"/>
    <n v="7.45"/>
    <n v="0"/>
    <n v="0"/>
    <n v="1"/>
    <n v="0"/>
    <n v="0.36899999999999999"/>
    <n v="0.94099999999999995"/>
    <n v="0.48"/>
    <n v="1"/>
    <n v="0.79100000000000004"/>
    <n v="197"/>
    <n v="62"/>
    <n v="225"/>
    <n v="130"/>
    <n v="106"/>
    <n v="88.235294117647058"/>
    <n v="50.980392156862742"/>
    <n v="41.568627450980394"/>
    <n v="0.497"/>
    <x v="0"/>
    <x v="1"/>
    <n v="8170"/>
    <n v="5.45"/>
    <n v="11.4"/>
    <n v="41.9"/>
    <n v="96224"/>
    <n v="82.8"/>
    <n v="33.200000000000003"/>
    <s v="Raabin_WBC"/>
    <s v="May_Grunwald_Giemsa"/>
    <s v="Zeiss_Axio"/>
    <n v="60"/>
    <n v="224"/>
    <n v="0.82279999999999998"/>
    <n v="0.69879999999999998"/>
    <n v="0.77739999999999998"/>
    <n v="7.8600000000000003E-2"/>
  </r>
  <r>
    <s v="CELL_000929"/>
    <x v="1"/>
    <x v="1"/>
    <s v="Normal_WBC"/>
    <n v="13.92"/>
    <n v="56.2"/>
    <n v="0.47099999999999997"/>
    <n v="0.43099999999999999"/>
    <n v="130.39443155452437"/>
    <n v="0.65300000000000002"/>
    <n v="0.39100000000000001"/>
    <n v="3.86"/>
    <n v="2.7"/>
    <n v="0.82699999999999996"/>
    <n v="469"/>
    <n v="80"/>
    <n v="229"/>
    <n v="131"/>
    <n v="192"/>
    <n v="89.803921568627459"/>
    <n v="51.372549019607838"/>
    <n v="75.294117647058826"/>
    <n v="0.54500000000000004"/>
    <x v="0"/>
    <x v="0"/>
    <n v="4504"/>
    <n v="3.57"/>
    <n v="15.3"/>
    <n v="33"/>
    <n v="275981"/>
    <n v="91.1"/>
    <n v="35.299999999999997"/>
    <s v="Raabin_WBC"/>
    <s v="Giemsa"/>
    <s v="Zeiss_Axio"/>
    <n v="60"/>
    <n v="224"/>
    <n v="0.1152"/>
    <n v="0.83260000000000001"/>
    <n v="0.93920000000000003"/>
    <n v="0.10660000000000003"/>
  </r>
  <r>
    <s v="CELL_000824"/>
    <x v="1"/>
    <x v="1"/>
    <s v="Normal_WBC"/>
    <n v="12.35"/>
    <n v="55.7"/>
    <n v="0.55400000000000005"/>
    <n v="0.41099999999999998"/>
    <n v="135.52311435523117"/>
    <n v="0.7"/>
    <n v="0.51600000000000001"/>
    <n v="3.52"/>
    <n v="4.0999999999999996"/>
    <n v="0.81599999999999995"/>
    <n v="411"/>
    <n v="75"/>
    <n v="182"/>
    <n v="143"/>
    <n v="173"/>
    <n v="71.372549019607845"/>
    <n v="56.078431372549019"/>
    <n v="67.843137254901961"/>
    <n v="0.61799999999999999"/>
    <x v="1"/>
    <x v="1"/>
    <n v="4800"/>
    <n v="5.04"/>
    <n v="14.9"/>
    <n v="33.9"/>
    <n v="261537"/>
    <n v="87.9"/>
    <n v="31.5"/>
    <s v="PBC_Dataset"/>
    <s v="Giemsa"/>
    <s v="Olympus_BX51"/>
    <n v="100"/>
    <n v="512"/>
    <n v="0.1202"/>
    <n v="0.93289999999999995"/>
    <n v="0.81840000000000002"/>
    <n v="-0.11449999999999994"/>
  </r>
  <r>
    <s v="CELL_005337"/>
    <x v="0"/>
    <x v="0"/>
    <s v="Infection"/>
    <n v="14.14"/>
    <n v="54.1"/>
    <n v="0.495"/>
    <n v="0.33700000000000002"/>
    <n v="160.53412462908011"/>
    <n v="0.72099999999999997"/>
    <n v="0.36899999999999999"/>
    <n v="3.69"/>
    <n v="5.4"/>
    <n v="0.76900000000000002"/>
    <n v="520"/>
    <n v="74"/>
    <n v="227"/>
    <n v="155"/>
    <n v="187"/>
    <n v="89.019607843137251"/>
    <n v="60.784313725490193"/>
    <n v="73.333333333333329"/>
    <n v="0.624"/>
    <x v="1"/>
    <x v="1"/>
    <n v="6996"/>
    <n v="5.65"/>
    <n v="12.5"/>
    <n v="44.5"/>
    <n v="343478"/>
    <n v="77.599999999999994"/>
    <n v="34.299999999999997"/>
    <s v="PBC_Dataset"/>
    <s v="Giemsa"/>
    <s v="Leica_DM2000"/>
    <n v="40"/>
    <n v="360"/>
    <n v="0.82340000000000002"/>
    <n v="0.62909999999999999"/>
    <n v="0.78790000000000004"/>
    <n v="0.15880000000000005"/>
  </r>
  <r>
    <s v="CELL_001532"/>
    <x v="5"/>
    <x v="1"/>
    <s v="Normal_WBC"/>
    <n v="9.67"/>
    <n v="82.3"/>
    <n v="0.72399999999999998"/>
    <n v="0.248"/>
    <n v="331.85483870967744"/>
    <n v="0.89800000000000002"/>
    <n v="0.11700000000000001"/>
    <n v="0.95"/>
    <n v="1"/>
    <n v="0.85299999999999998"/>
    <n v="314"/>
    <n v="47"/>
    <n v="184"/>
    <n v="178"/>
    <n v="189"/>
    <n v="72.156862745098039"/>
    <n v="69.803921568627445"/>
    <n v="74.117647058823536"/>
    <n v="0.75900000000000001"/>
    <x v="2"/>
    <x v="1"/>
    <n v="9812"/>
    <n v="4.12"/>
    <n v="11.1"/>
    <n v="38.6"/>
    <n v="258009"/>
    <n v="83.4"/>
    <n v="32.700000000000003"/>
    <s v="Raabin_WBC"/>
    <s v="Wright"/>
    <s v="Leica_DM2000"/>
    <n v="60"/>
    <n v="256"/>
    <n v="9.7900000000000001E-2"/>
    <n v="0.96809999999999996"/>
    <n v="1"/>
    <n v="3.1900000000000039E-2"/>
  </r>
  <r>
    <s v="CELL_001215"/>
    <x v="5"/>
    <x v="1"/>
    <s v="Normal_WBC"/>
    <n v="9.41"/>
    <n v="85.5"/>
    <n v="0.86199999999999999"/>
    <n v="0.23100000000000001"/>
    <n v="370.12987012987008"/>
    <n v="0.89400000000000002"/>
    <n v="0.17899999999999999"/>
    <n v="0.79"/>
    <n v="1"/>
    <n v="0.92600000000000005"/>
    <n v="299"/>
    <n v="65"/>
    <n v="206"/>
    <n v="167"/>
    <n v="193"/>
    <n v="80.784313725490193"/>
    <n v="65.490196078431367"/>
    <n v="75.686274509803923"/>
    <n v="0.76600000000000001"/>
    <x v="1"/>
    <x v="0"/>
    <n v="4496"/>
    <n v="5.88"/>
    <n v="13.5"/>
    <n v="48.8"/>
    <n v="348549"/>
    <n v="90.2"/>
    <n v="32.5"/>
    <s v="PBC_Dataset"/>
    <s v="Wright"/>
    <s v="Leica_DM2000"/>
    <n v="100"/>
    <n v="360"/>
    <n v="0.14000000000000001"/>
    <n v="0.88080000000000003"/>
    <n v="0.95509999999999995"/>
    <n v="7.4299999999999922E-2"/>
  </r>
  <r>
    <s v="CELL_000505"/>
    <x v="1"/>
    <x v="1"/>
    <s v="Normal_WBC"/>
    <n v="11.76"/>
    <n v="45.9"/>
    <n v="0.41599999999999998"/>
    <n v="0.50900000000000001"/>
    <n v="90.176817288801573"/>
    <n v="0.73599999999999999"/>
    <n v="0.307"/>
    <n v="3.18"/>
    <n v="3.1"/>
    <n v="0.82499999999999996"/>
    <n v="409"/>
    <n v="62"/>
    <n v="202"/>
    <n v="166"/>
    <n v="185"/>
    <n v="79.215686274509807"/>
    <n v="65.098039215686271"/>
    <n v="72.549019607843135"/>
    <n v="0.64400000000000002"/>
    <x v="0"/>
    <x v="0"/>
    <n v="11843"/>
    <n v="7"/>
    <n v="14.6"/>
    <n v="34.700000000000003"/>
    <n v="242630"/>
    <n v="98.7"/>
    <n v="35.4"/>
    <s v="Raabin_WBC"/>
    <s v="Giemsa"/>
    <s v="Zeiss_Axio"/>
    <n v="60"/>
    <n v="224"/>
    <n v="8.2100000000000006E-2"/>
    <n v="0.90059999999999996"/>
    <n v="0.94040000000000001"/>
    <n v="3.9800000000000058E-2"/>
  </r>
  <r>
    <s v="CELL_004286"/>
    <x v="13"/>
    <x v="0"/>
    <s v="Leukemia"/>
    <n v="13.51"/>
    <n v="79.5"/>
    <n v="0.63"/>
    <n v="0.13800000000000001"/>
    <n v="576.08695652173913"/>
    <n v="0.92700000000000005"/>
    <n v="0.248"/>
    <n v="0.96"/>
    <n v="1.1000000000000001"/>
    <n v="0.84899999999999998"/>
    <n v="679"/>
    <n v="94"/>
    <n v="164"/>
    <n v="155"/>
    <n v="197"/>
    <n v="64.313725490196077"/>
    <n v="60.784313725490193"/>
    <n v="77.254901960784323"/>
    <n v="0.68300000000000005"/>
    <x v="1"/>
    <x v="0"/>
    <n v="7031"/>
    <n v="5.75"/>
    <n v="12.8"/>
    <n v="40.1"/>
    <n v="271461"/>
    <n v="94.9"/>
    <n v="33.799999999999997"/>
    <s v="PBC_Dataset"/>
    <s v="Giemsa"/>
    <s v="Leica_DM2000"/>
    <n v="60"/>
    <n v="224"/>
    <n v="0.8165"/>
    <n v="0.73280000000000001"/>
    <n v="0.66920000000000002"/>
    <n v="-6.359999999999999E-2"/>
  </r>
  <r>
    <s v="CELL_001997"/>
    <x v="4"/>
    <x v="1"/>
    <s v="Normal_WBC"/>
    <n v="18.52"/>
    <n v="68.5"/>
    <n v="0.56799999999999995"/>
    <n v="0.39300000000000002"/>
    <n v="174.3002544529262"/>
    <n v="0.57199999999999995"/>
    <n v="0.58299999999999996"/>
    <n v="2.0499999999999998"/>
    <n v="1.8"/>
    <n v="0.65400000000000003"/>
    <n v="500"/>
    <n v="99"/>
    <n v="226"/>
    <n v="160"/>
    <n v="178"/>
    <n v="88.627450980392155"/>
    <n v="62.745098039215684"/>
    <n v="69.803921568627445"/>
    <n v="0.59499999999999997"/>
    <x v="1"/>
    <x v="1"/>
    <n v="5789"/>
    <n v="5.29"/>
    <n v="12"/>
    <n v="35.5"/>
    <n v="241804"/>
    <n v="77.5"/>
    <n v="32.4"/>
    <s v="PBC_Dataset"/>
    <s v="Giemsa"/>
    <s v="Leica_DM2000"/>
    <n v="40"/>
    <n v="256"/>
    <n v="4.7E-2"/>
    <n v="0.90259999999999996"/>
    <n v="0.84830000000000005"/>
    <n v="-5.4299999999999904E-2"/>
  </r>
  <r>
    <s v="CELL_003073"/>
    <x v="2"/>
    <x v="1"/>
    <s v="Normal_RBC"/>
    <n v="6.9"/>
    <n v="0"/>
    <n v="0"/>
    <n v="1"/>
    <n v="0"/>
    <n v="0.89800000000000002"/>
    <n v="0.20100000000000001"/>
    <n v="0.21"/>
    <n v="1"/>
    <n v="0.90400000000000003"/>
    <n v="170"/>
    <n v="44"/>
    <n v="232"/>
    <n v="135"/>
    <n v="135"/>
    <n v="90.980392156862749"/>
    <n v="52.941176470588239"/>
    <n v="52.941176470588239"/>
    <n v="0.46500000000000002"/>
    <x v="1"/>
    <x v="0"/>
    <n v="8326"/>
    <n v="4.83"/>
    <n v="9.4"/>
    <n v="45.2"/>
    <n v="191553"/>
    <n v="95.1"/>
    <n v="34.1"/>
    <s v="PBC_Dataset"/>
    <s v="Giemsa"/>
    <s v="Olympus_BX51"/>
    <n v="40"/>
    <n v="256"/>
    <n v="2.8799999999999999E-2"/>
    <n v="0.86270000000000002"/>
    <n v="0.93389999999999995"/>
    <n v="7.119999999999993E-2"/>
  </r>
  <r>
    <s v="CELL_001959"/>
    <x v="4"/>
    <x v="1"/>
    <s v="Normal_WBC"/>
    <n v="14.84"/>
    <n v="65.400000000000006"/>
    <n v="0.61799999999999999"/>
    <n v="0.33300000000000002"/>
    <n v="196.3963963963964"/>
    <n v="0.71399999999999997"/>
    <n v="0.20899999999999999"/>
    <n v="2.17"/>
    <n v="1.5"/>
    <n v="0.747"/>
    <n v="505"/>
    <n v="79"/>
    <n v="197"/>
    <n v="145"/>
    <n v="202"/>
    <n v="77.254901960784323"/>
    <n v="56.862745098039213"/>
    <n v="79.215686274509807"/>
    <n v="0.61299999999999999"/>
    <x v="2"/>
    <x v="0"/>
    <n v="10611"/>
    <n v="4.26"/>
    <n v="12.7"/>
    <n v="44.1"/>
    <n v="134313"/>
    <n v="78.099999999999994"/>
    <n v="34.299999999999997"/>
    <s v="CytoData"/>
    <s v="Wright"/>
    <s v="Olympus_BX51"/>
    <n v="60"/>
    <n v="224"/>
    <n v="8.8499999999999995E-2"/>
    <n v="1"/>
    <n v="0.90080000000000005"/>
    <n v="-9.9199999999999955E-2"/>
  </r>
  <r>
    <s v="CELL_001385"/>
    <x v="5"/>
    <x v="1"/>
    <s v="Normal_WBC"/>
    <n v="9.24"/>
    <n v="81.900000000000006"/>
    <n v="0.878"/>
    <n v="0.11799999999999999"/>
    <n v="694.06779661016958"/>
    <n v="0.91500000000000004"/>
    <n v="0.14699999999999999"/>
    <n v="0.91"/>
    <n v="1"/>
    <n v="0.92600000000000005"/>
    <n v="301"/>
    <n v="51"/>
    <n v="219"/>
    <n v="149"/>
    <n v="186"/>
    <n v="85.882352941176464"/>
    <n v="58.431372549019613"/>
    <n v="72.941176470588232"/>
    <n v="0.64400000000000002"/>
    <x v="1"/>
    <x v="0"/>
    <n v="3573"/>
    <n v="4.92"/>
    <n v="15.1"/>
    <n v="42.1"/>
    <n v="323953"/>
    <n v="97.6"/>
    <n v="34.9"/>
    <s v="PBC_Dataset"/>
    <s v="Giemsa"/>
    <s v="Leica_DM2000"/>
    <n v="40"/>
    <n v="360"/>
    <n v="9.2700000000000005E-2"/>
    <n v="0.8528"/>
    <n v="0.83220000000000005"/>
    <n v="-2.0599999999999952E-2"/>
  </r>
  <r>
    <s v="CELL_000895"/>
    <x v="1"/>
    <x v="1"/>
    <s v="Normal_WBC"/>
    <n v="11.51"/>
    <n v="53.4"/>
    <n v="0.5"/>
    <n v="0.42199999999999999"/>
    <n v="126.54028436018957"/>
    <n v="0.86399999999999999"/>
    <n v="0.51300000000000001"/>
    <n v="4.0999999999999996"/>
    <n v="4.2"/>
    <n v="0.84299999999999997"/>
    <n v="348"/>
    <n v="70"/>
    <n v="242"/>
    <n v="153"/>
    <n v="207"/>
    <n v="94.901960784313715"/>
    <n v="60"/>
    <n v="81.17647058823529"/>
    <n v="0.65400000000000003"/>
    <x v="0"/>
    <x v="1"/>
    <n v="1000"/>
    <n v="4.8899999999999997"/>
    <n v="15"/>
    <n v="35.299999999999997"/>
    <n v="403399"/>
    <n v="89.7"/>
    <n v="35.5"/>
    <s v="Raabin_WBC"/>
    <s v="Wright"/>
    <s v="Olympus_BX51"/>
    <n v="100"/>
    <n v="224"/>
    <n v="9.4700000000000006E-2"/>
    <n v="0.99850000000000005"/>
    <n v="0.87849999999999995"/>
    <n v="-0.12000000000000011"/>
  </r>
  <r>
    <s v="CELL_004925"/>
    <x v="15"/>
    <x v="0"/>
    <s v="Anemia"/>
    <n v="6.26"/>
    <n v="0"/>
    <n v="0"/>
    <n v="1"/>
    <n v="0"/>
    <n v="1"/>
    <n v="0.08"/>
    <n v="0.36"/>
    <n v="1"/>
    <n v="0.96199999999999997"/>
    <n v="147"/>
    <n v="46"/>
    <n v="236"/>
    <n v="130"/>
    <n v="121"/>
    <n v="92.549019607843135"/>
    <n v="50.980392156862742"/>
    <n v="47.450980392156858"/>
    <n v="0.441"/>
    <x v="1"/>
    <x v="1"/>
    <n v="6758"/>
    <n v="5.05"/>
    <n v="15.2"/>
    <n v="40"/>
    <n v="246165"/>
    <n v="77.7"/>
    <n v="31.9"/>
    <s v="CytoData"/>
    <s v="Wright"/>
    <s v="Leica_DM2000"/>
    <n v="100"/>
    <n v="256"/>
    <n v="0.91679999999999995"/>
    <n v="0.81200000000000006"/>
    <n v="0.88680000000000003"/>
    <n v="7.4799999999999978E-2"/>
  </r>
  <r>
    <s v="CELL_000456"/>
    <x v="1"/>
    <x v="1"/>
    <s v="Normal_WBC"/>
    <n v="11.68"/>
    <n v="50.5"/>
    <n v="0.434"/>
    <n v="0.502"/>
    <n v="100.59760956175299"/>
    <n v="0.749"/>
    <n v="0.39500000000000002"/>
    <n v="2.4500000000000002"/>
    <n v="3.1"/>
    <n v="0.85799999999999998"/>
    <n v="549"/>
    <n v="56"/>
    <n v="206"/>
    <n v="166"/>
    <n v="175"/>
    <n v="80.784313725490193"/>
    <n v="65.098039215686271"/>
    <n v="68.627450980392155"/>
    <n v="0.70899999999999996"/>
    <x v="2"/>
    <x v="1"/>
    <n v="4833"/>
    <n v="5.85"/>
    <n v="13.1"/>
    <n v="33.1"/>
    <n v="212949"/>
    <n v="110.3"/>
    <n v="33.700000000000003"/>
    <s v="Raabin_WBC"/>
    <s v="Giemsa"/>
    <s v="Leica_DM2000"/>
    <n v="40"/>
    <n v="360"/>
    <n v="5.8000000000000003E-2"/>
    <n v="0.99990000000000001"/>
    <n v="0.93769999999999998"/>
    <n v="-6.2200000000000033E-2"/>
  </r>
  <r>
    <s v="CELL_005448"/>
    <x v="11"/>
    <x v="0"/>
    <s v="Infection"/>
    <n v="12.43"/>
    <n v="65.3"/>
    <n v="0.56100000000000005"/>
    <n v="0.39600000000000002"/>
    <n v="164.8989898989899"/>
    <n v="0.63"/>
    <n v="0.45200000000000001"/>
    <n v="5.53"/>
    <n v="3.4"/>
    <n v="0.8"/>
    <n v="424"/>
    <n v="69"/>
    <n v="219"/>
    <n v="148"/>
    <n v="164"/>
    <n v="85.882352941176464"/>
    <n v="58.039215686274517"/>
    <n v="64.313725490196077"/>
    <n v="0.69299999999999995"/>
    <x v="0"/>
    <x v="0"/>
    <n v="7302"/>
    <n v="4.92"/>
    <n v="11.6"/>
    <n v="38.5"/>
    <n v="193985"/>
    <n v="92.3"/>
    <n v="32.4"/>
    <s v="Raabin_WBC"/>
    <s v="Giemsa"/>
    <s v="Zeiss_Axio"/>
    <n v="40"/>
    <n v="512"/>
    <n v="0.79530000000000001"/>
    <n v="0.72350000000000003"/>
    <n v="0.94950000000000001"/>
    <n v="0.22599999999999998"/>
  </r>
  <r>
    <s v="CELL_003710"/>
    <x v="7"/>
    <x v="1"/>
    <s v="Normal_Platelet"/>
    <n v="2.21"/>
    <n v="0"/>
    <n v="0"/>
    <n v="1"/>
    <n v="0"/>
    <n v="0.67900000000000005"/>
    <n v="0.14699999999999999"/>
    <n v="1.86"/>
    <n v="1"/>
    <n v="0.88300000000000001"/>
    <n v="41"/>
    <n v="17"/>
    <n v="203"/>
    <n v="148"/>
    <n v="157"/>
    <n v="79.607843137254903"/>
    <n v="58.039215686274517"/>
    <n v="61.568627450980394"/>
    <n v="0.64900000000000002"/>
    <x v="1"/>
    <x v="0"/>
    <n v="6347"/>
    <n v="4.82"/>
    <n v="11.7"/>
    <n v="44.5"/>
    <n v="173769"/>
    <n v="87.6"/>
    <n v="35.700000000000003"/>
    <s v="PBC_Dataset"/>
    <s v="Wright"/>
    <s v="Leica_DM2000"/>
    <n v="60"/>
    <n v="224"/>
    <n v="9.3100000000000002E-2"/>
    <n v="0.9466"/>
    <n v="0.88880000000000003"/>
    <n v="-5.7799999999999963E-2"/>
  </r>
  <r>
    <s v="CELL_005423"/>
    <x v="11"/>
    <x v="0"/>
    <s v="Infection"/>
    <n v="12.24"/>
    <n v="57.6"/>
    <n v="0.51900000000000002"/>
    <n v="0.35399999999999998"/>
    <n v="162.71186440677968"/>
    <n v="0.747"/>
    <n v="0.27100000000000002"/>
    <n v="5.31"/>
    <n v="3.5"/>
    <n v="0.83"/>
    <n v="352"/>
    <n v="73"/>
    <n v="179"/>
    <n v="158"/>
    <n v="170"/>
    <n v="70.196078431372541"/>
    <n v="61.96078431372549"/>
    <n v="66.666666666666657"/>
    <n v="0.83699999999999997"/>
    <x v="1"/>
    <x v="1"/>
    <n v="5047"/>
    <n v="4.87"/>
    <n v="14.4"/>
    <n v="39.9"/>
    <n v="139640"/>
    <n v="103.2"/>
    <n v="35.299999999999997"/>
    <s v="Raabin_WBC"/>
    <s v="Giemsa"/>
    <s v="Leica_DM2000"/>
    <n v="100"/>
    <n v="256"/>
    <n v="0.83899999999999997"/>
    <n v="0.6804"/>
    <n v="0.64680000000000004"/>
    <n v="-3.3599999999999963E-2"/>
  </r>
  <r>
    <s v="CELL_004850"/>
    <x v="15"/>
    <x v="0"/>
    <s v="Anemia"/>
    <n v="6.19"/>
    <n v="0"/>
    <n v="0"/>
    <n v="1"/>
    <n v="0"/>
    <n v="0.96299999999999997"/>
    <n v="8.3000000000000004E-2"/>
    <n v="0.5"/>
    <n v="1"/>
    <n v="0.98699999999999999"/>
    <n v="131"/>
    <n v="46"/>
    <n v="240"/>
    <n v="117"/>
    <n v="141"/>
    <n v="94.117647058823522"/>
    <n v="45.882352941176471"/>
    <n v="55.294117647058826"/>
    <n v="0.58599999999999997"/>
    <x v="1"/>
    <x v="0"/>
    <n v="10588"/>
    <n v="5.25"/>
    <n v="11.4"/>
    <n v="32.4"/>
    <n v="191873"/>
    <n v="70.400000000000006"/>
    <n v="31.7"/>
    <s v="Raabin_WBC"/>
    <s v="Giemsa"/>
    <s v="Leica_DM2000"/>
    <n v="60"/>
    <n v="224"/>
    <n v="0.7712"/>
    <n v="0.81920000000000004"/>
    <n v="0.77539999999999998"/>
    <n v="-4.3800000000000061E-2"/>
  </r>
  <r>
    <s v="CELL_004749"/>
    <x v="12"/>
    <x v="0"/>
    <s v="Anemia"/>
    <n v="4.82"/>
    <n v="0"/>
    <n v="0"/>
    <n v="1"/>
    <n v="0"/>
    <n v="0.46700000000000003"/>
    <n v="0.72199999999999998"/>
    <n v="0.63"/>
    <n v="1"/>
    <n v="0.84699999999999998"/>
    <n v="63"/>
    <n v="33"/>
    <n v="224"/>
    <n v="142"/>
    <n v="120"/>
    <n v="87.843137254901961"/>
    <n v="55.686274509803923"/>
    <n v="47.058823529411761"/>
    <n v="0.39900000000000002"/>
    <x v="1"/>
    <x v="1"/>
    <n v="8598"/>
    <n v="2.9"/>
    <n v="14.9"/>
    <n v="30.2"/>
    <n v="258283"/>
    <n v="91.2"/>
    <n v="33.299999999999997"/>
    <s v="PBC_Dataset"/>
    <s v="Wright"/>
    <s v="Olympus_BX51"/>
    <n v="100"/>
    <n v="224"/>
    <n v="0.82030000000000003"/>
    <n v="0.70089999999999997"/>
    <n v="0.7833"/>
    <n v="8.2400000000000029E-2"/>
  </r>
  <r>
    <s v="CELL_004269"/>
    <x v="8"/>
    <x v="0"/>
    <s v="Leukemia"/>
    <n v="13.31"/>
    <n v="81.900000000000006"/>
    <n v="0.30199999999999999"/>
    <n v="0.14000000000000001"/>
    <n v="585"/>
    <n v="0.75900000000000001"/>
    <n v="7.8E-2"/>
    <n v="0.52"/>
    <n v="1.1000000000000001"/>
    <n v="0.88100000000000001"/>
    <n v="608"/>
    <n v="100"/>
    <n v="196"/>
    <n v="194"/>
    <n v="211"/>
    <n v="76.862745098039227"/>
    <n v="76.078431372549019"/>
    <n v="82.745098039215677"/>
    <n v="0.66300000000000003"/>
    <x v="1"/>
    <x v="0"/>
    <n v="9272"/>
    <n v="4.8099999999999996"/>
    <n v="13"/>
    <n v="29.4"/>
    <n v="282023"/>
    <n v="96.9"/>
    <n v="33.4"/>
    <s v="PBC_Dataset"/>
    <s v="May_Grunwald_Giemsa"/>
    <s v="Leica_DM2000"/>
    <n v="100"/>
    <n v="512"/>
    <n v="0.73809999999999998"/>
    <n v="0.6038"/>
    <n v="0.78659999999999997"/>
    <n v="0.18279999999999996"/>
  </r>
  <r>
    <s v="CELL_003523"/>
    <x v="2"/>
    <x v="1"/>
    <s v="Normal_RBC"/>
    <n v="6.75"/>
    <n v="0"/>
    <n v="0"/>
    <n v="1"/>
    <n v="0"/>
    <n v="0.90600000000000003"/>
    <n v="0.21199999999999999"/>
    <n v="0.28000000000000003"/>
    <n v="1"/>
    <n v="0.95"/>
    <n v="186"/>
    <n v="52"/>
    <n v="229"/>
    <n v="143"/>
    <n v="131"/>
    <n v="89.803921568627459"/>
    <n v="56.078431372549019"/>
    <n v="51.372549019607838"/>
    <n v="0.58099999999999996"/>
    <x v="1"/>
    <x v="1"/>
    <n v="11300"/>
    <n v="4.95"/>
    <n v="10.6"/>
    <n v="41.5"/>
    <n v="194448"/>
    <n v="67.5"/>
    <n v="32"/>
    <s v="PBC_Dataset"/>
    <s v="May_Grunwald_Giemsa"/>
    <s v="Leica_DM2000"/>
    <n v="100"/>
    <n v="256"/>
    <n v="5.1799999999999999E-2"/>
    <n v="0.96740000000000004"/>
    <n v="0.92410000000000003"/>
    <n v="-4.3300000000000005E-2"/>
  </r>
  <r>
    <s v="CELL_004135"/>
    <x v="8"/>
    <x v="0"/>
    <s v="Leukemia"/>
    <n v="13.88"/>
    <n v="88"/>
    <n v="0.33300000000000002"/>
    <n v="0.17899999999999999"/>
    <n v="491.62011173184362"/>
    <n v="0.84899999999999998"/>
    <n v="0.29299999999999998"/>
    <n v="0.75"/>
    <n v="1.1000000000000001"/>
    <n v="0.876"/>
    <n v="557"/>
    <n v="83"/>
    <n v="206"/>
    <n v="154"/>
    <n v="221"/>
    <n v="80.784313725490193"/>
    <n v="60.392156862745097"/>
    <n v="86.666666666666671"/>
    <n v="0.80200000000000005"/>
    <x v="1"/>
    <x v="1"/>
    <n v="8118"/>
    <n v="5.1100000000000003"/>
    <n v="12.1"/>
    <n v="49.6"/>
    <n v="176961"/>
    <n v="73.400000000000006"/>
    <n v="32.9"/>
    <s v="PBC_Dataset"/>
    <s v="Giemsa"/>
    <s v="Olympus_BX51"/>
    <n v="100"/>
    <n v="360"/>
    <n v="0.82250000000000001"/>
    <n v="0.78590000000000004"/>
    <n v="0.57189999999999996"/>
    <n v="-0.21400000000000008"/>
  </r>
  <r>
    <s v="CELL_003603"/>
    <x v="2"/>
    <x v="1"/>
    <s v="Normal_RBC"/>
    <n v="7.26"/>
    <n v="0"/>
    <n v="0"/>
    <n v="1"/>
    <n v="0"/>
    <n v="0.88300000000000001"/>
    <n v="0.28000000000000003"/>
    <n v="0.42"/>
    <n v="1"/>
    <n v="0.96299999999999997"/>
    <n v="208"/>
    <n v="43"/>
    <n v="240"/>
    <n v="125"/>
    <n v="144"/>
    <n v="94.117647058823522"/>
    <n v="49.019607843137251"/>
    <n v="56.470588235294116"/>
    <n v="0.55200000000000005"/>
    <x v="1"/>
    <x v="1"/>
    <n v="7253"/>
    <n v="5.09"/>
    <n v="13"/>
    <n v="37.1"/>
    <n v="184978"/>
    <n v="80.8"/>
    <n v="33.299999999999997"/>
    <s v="PBC_Dataset"/>
    <s v="May_Grunwald_Giemsa"/>
    <s v="Leica_DM2000"/>
    <n v="100"/>
    <n v="360"/>
    <n v="0.1085"/>
    <n v="0.8851"/>
    <n v="0.88970000000000005"/>
    <n v="4.6000000000000485E-3"/>
  </r>
  <r>
    <s v="CELL_000714"/>
    <x v="1"/>
    <x v="1"/>
    <s v="Normal_WBC"/>
    <n v="11.47"/>
    <n v="49.1"/>
    <n v="0.443"/>
    <n v="0.41199999999999998"/>
    <n v="119.17475728155341"/>
    <n v="0.80200000000000005"/>
    <n v="0.442"/>
    <n v="2.73"/>
    <n v="3"/>
    <n v="0.73099999999999998"/>
    <n v="430"/>
    <n v="66"/>
    <n v="234"/>
    <n v="166"/>
    <n v="182"/>
    <n v="91.764705882352942"/>
    <n v="65.098039215686271"/>
    <n v="71.372549019607845"/>
    <n v="0.60499999999999998"/>
    <x v="1"/>
    <x v="1"/>
    <n v="3263"/>
    <n v="4.71"/>
    <n v="13.2"/>
    <n v="44.2"/>
    <n v="103041"/>
    <n v="86"/>
    <n v="32.9"/>
    <s v="Raabin_WBC"/>
    <s v="Giemsa"/>
    <s v="Zeiss_Axio"/>
    <n v="40"/>
    <n v="224"/>
    <n v="0.1008"/>
    <n v="0.98609999999999998"/>
    <n v="0.93159999999999998"/>
    <n v="-5.4499999999999993E-2"/>
  </r>
  <r>
    <s v="CELL_004187"/>
    <x v="8"/>
    <x v="0"/>
    <s v="Leukemia"/>
    <n v="15.72"/>
    <n v="83"/>
    <n v="0.35"/>
    <n v="0.20300000000000001"/>
    <n v="408.86699507389159"/>
    <n v="0.85699999999999998"/>
    <n v="0.21"/>
    <n v="0.9"/>
    <n v="1"/>
    <n v="0.85399999999999998"/>
    <n v="851"/>
    <n v="117"/>
    <n v="214"/>
    <n v="132"/>
    <n v="200"/>
    <n v="83.921568627450981"/>
    <n v="51.764705882352949"/>
    <n v="78.431372549019613"/>
    <n v="0.64500000000000002"/>
    <x v="0"/>
    <x v="0"/>
    <n v="9906"/>
    <n v="4.24"/>
    <n v="12"/>
    <n v="36.4"/>
    <n v="278441"/>
    <n v="89.1"/>
    <n v="33.5"/>
    <s v="PBC_Dataset"/>
    <s v="Giemsa"/>
    <s v="Olympus_BX51"/>
    <n v="60"/>
    <n v="224"/>
    <n v="0.8629"/>
    <n v="0.56799999999999995"/>
    <n v="0.87260000000000004"/>
    <n v="0.30460000000000009"/>
  </r>
  <r>
    <s v="CELL_002215"/>
    <x v="4"/>
    <x v="1"/>
    <s v="Normal_WBC"/>
    <n v="16.04"/>
    <n v="53.2"/>
    <n v="0.376"/>
    <n v="0.439"/>
    <n v="121.18451025056949"/>
    <n v="0.69899999999999995"/>
    <n v="0.46200000000000002"/>
    <n v="2.39"/>
    <n v="1.6"/>
    <n v="0.84899999999999998"/>
    <n v="447"/>
    <n v="105"/>
    <n v="188"/>
    <n v="166"/>
    <n v="188"/>
    <n v="73.725490196078439"/>
    <n v="65.098039215686271"/>
    <n v="73.725490196078439"/>
    <n v="0.69299999999999995"/>
    <x v="2"/>
    <x v="1"/>
    <n v="8173"/>
    <n v="4.0999999999999996"/>
    <n v="15"/>
    <n v="32.4"/>
    <n v="208177"/>
    <n v="82.7"/>
    <n v="33"/>
    <s v="PBC_Dataset"/>
    <s v="Giemsa"/>
    <s v="Olympus_BX51"/>
    <n v="100"/>
    <n v="360"/>
    <n v="0.10539999999999999"/>
    <n v="0.96879999999999999"/>
    <n v="0.85670000000000002"/>
    <n v="-0.11209999999999998"/>
  </r>
  <r>
    <s v="CELL_002924"/>
    <x v="2"/>
    <x v="1"/>
    <s v="Normal_RBC"/>
    <n v="8.17"/>
    <n v="0"/>
    <n v="0"/>
    <n v="1"/>
    <n v="0"/>
    <n v="0.89100000000000001"/>
    <n v="0.11700000000000001"/>
    <n v="0.57999999999999996"/>
    <n v="1"/>
    <n v="0.88900000000000001"/>
    <n v="181"/>
    <n v="50"/>
    <n v="222"/>
    <n v="111"/>
    <n v="129"/>
    <n v="87.058823529411768"/>
    <n v="43.529411764705884"/>
    <n v="50.588235294117645"/>
    <n v="0.56000000000000005"/>
    <x v="1"/>
    <x v="0"/>
    <n v="5196"/>
    <n v="4.5999999999999996"/>
    <n v="17"/>
    <n v="47.8"/>
    <n v="321876"/>
    <n v="96.4"/>
    <n v="33.799999999999997"/>
    <s v="Raabin_WBC"/>
    <s v="Wright"/>
    <s v="Leica_DM2000"/>
    <n v="40"/>
    <n v="512"/>
    <n v="0.1963"/>
    <n v="0.96489999999999998"/>
    <n v="1"/>
    <n v="3.510000000000002E-2"/>
  </r>
  <r>
    <s v="CELL_001811"/>
    <x v="5"/>
    <x v="1"/>
    <s v="Normal_WBC"/>
    <n v="10.66"/>
    <n v="82.5"/>
    <n v="0.81399999999999995"/>
    <n v="0.22700000000000001"/>
    <n v="363.43612334801759"/>
    <n v="0.95599999999999996"/>
    <n v="3.5999999999999997E-2"/>
    <n v="1.21"/>
    <n v="1"/>
    <n v="0.91700000000000004"/>
    <n v="317"/>
    <n v="53"/>
    <n v="186"/>
    <n v="138"/>
    <n v="184"/>
    <n v="72.941176470588232"/>
    <n v="54.117647058823529"/>
    <n v="72.156862745098039"/>
    <n v="0.76100000000000001"/>
    <x v="1"/>
    <x v="0"/>
    <n v="8262"/>
    <n v="3.5"/>
    <n v="13.7"/>
    <n v="41.8"/>
    <n v="411209"/>
    <n v="84.4"/>
    <n v="32.9"/>
    <s v="PBC_Dataset"/>
    <s v="Wright"/>
    <s v="Leica_DM2000"/>
    <n v="40"/>
    <n v="256"/>
    <n v="3.5999999999999997E-2"/>
    <n v="0.87260000000000004"/>
    <n v="0.77629999999999999"/>
    <n v="-9.6300000000000052E-2"/>
  </r>
  <r>
    <s v="CELL_003487"/>
    <x v="2"/>
    <x v="1"/>
    <s v="Normal_RBC"/>
    <n v="8.02"/>
    <n v="0"/>
    <n v="0"/>
    <n v="1"/>
    <n v="0"/>
    <n v="0.86199999999999999"/>
    <n v="0.20899999999999999"/>
    <n v="0.56000000000000005"/>
    <n v="1"/>
    <n v="0.98599999999999999"/>
    <n v="175"/>
    <n v="52"/>
    <n v="230"/>
    <n v="113"/>
    <n v="128"/>
    <n v="90.196078431372555"/>
    <n v="44.313725490196077"/>
    <n v="50.196078431372548"/>
    <n v="0.53400000000000003"/>
    <x v="1"/>
    <x v="1"/>
    <n v="6243"/>
    <n v="4.29"/>
    <n v="16.5"/>
    <n v="44"/>
    <n v="285830"/>
    <n v="89.8"/>
    <n v="33.5"/>
    <s v="PBC_Dataset"/>
    <s v="May_Grunwald_Giemsa"/>
    <s v="Leica_DM2000"/>
    <n v="40"/>
    <n v="256"/>
    <n v="0.1089"/>
    <n v="0.88300000000000001"/>
    <n v="1"/>
    <n v="0.11699999999999999"/>
  </r>
  <r>
    <s v="CELL_003142"/>
    <x v="2"/>
    <x v="1"/>
    <s v="Normal_RBC"/>
    <n v="7.75"/>
    <n v="0"/>
    <n v="0"/>
    <n v="1"/>
    <n v="0"/>
    <n v="0.88200000000000001"/>
    <n v="0.159"/>
    <n v="0.28999999999999998"/>
    <n v="1"/>
    <n v="0.92"/>
    <n v="178"/>
    <n v="48"/>
    <n v="204"/>
    <n v="113"/>
    <n v="145"/>
    <n v="80"/>
    <n v="44.313725490196077"/>
    <n v="56.862745098039213"/>
    <n v="0.42199999999999999"/>
    <x v="1"/>
    <x v="0"/>
    <n v="9300"/>
    <n v="5.49"/>
    <n v="12"/>
    <n v="47.7"/>
    <n v="352115"/>
    <n v="78.2"/>
    <n v="34.9"/>
    <s v="Raabin_WBC"/>
    <s v="Wright"/>
    <s v="Olympus_BX51"/>
    <n v="60"/>
    <n v="256"/>
    <n v="0.1037"/>
    <n v="0.88880000000000003"/>
    <n v="0.82"/>
    <n v="-6.8800000000000083E-2"/>
  </r>
  <r>
    <s v="CELL_001828"/>
    <x v="5"/>
    <x v="1"/>
    <s v="Normal_WBC"/>
    <n v="9.14"/>
    <n v="76.900000000000006"/>
    <n v="0.76100000000000001"/>
    <n v="0.124"/>
    <n v="620.16129032258073"/>
    <n v="0.86399999999999999"/>
    <n v="0.28199999999999997"/>
    <n v="1.66"/>
    <n v="1.1000000000000001"/>
    <n v="0.93700000000000006"/>
    <n v="212"/>
    <n v="57"/>
    <n v="192"/>
    <n v="136"/>
    <n v="179"/>
    <n v="75.294117647058826"/>
    <n v="53.333333333333336"/>
    <n v="70.196078431372541"/>
    <n v="0.76"/>
    <x v="0"/>
    <x v="1"/>
    <n v="5606"/>
    <n v="4.12"/>
    <n v="10"/>
    <n v="32.1"/>
    <n v="323306"/>
    <n v="76.400000000000006"/>
    <n v="35"/>
    <s v="CytoData"/>
    <s v="Wright"/>
    <s v="Zeiss_Axio"/>
    <n v="60"/>
    <n v="360"/>
    <n v="9.9299999999999999E-2"/>
    <n v="0.88800000000000001"/>
    <n v="0.87790000000000001"/>
    <n v="-1.0099999999999998E-2"/>
  </r>
  <r>
    <s v="CELL_001156"/>
    <x v="5"/>
    <x v="1"/>
    <s v="Normal_WBC"/>
    <n v="9.6"/>
    <n v="76.5"/>
    <n v="0.78500000000000003"/>
    <n v="0.15"/>
    <n v="510"/>
    <n v="0.95299999999999996"/>
    <n v="0.28799999999999998"/>
    <n v="0.86"/>
    <n v="1.1000000000000001"/>
    <n v="0.92100000000000004"/>
    <n v="252"/>
    <n v="58"/>
    <n v="210"/>
    <n v="166"/>
    <n v="222"/>
    <n v="82.35294117647058"/>
    <n v="65.098039215686271"/>
    <n v="87.058823529411768"/>
    <n v="0.72599999999999998"/>
    <x v="1"/>
    <x v="0"/>
    <n v="6405"/>
    <n v="4.41"/>
    <n v="15.8"/>
    <n v="44.6"/>
    <n v="238387"/>
    <n v="76.3"/>
    <n v="34.6"/>
    <s v="Raabin_WBC"/>
    <s v="Wright"/>
    <s v="Zeiss_Axio"/>
    <n v="100"/>
    <n v="360"/>
    <n v="4.8800000000000003E-2"/>
    <n v="0.92290000000000005"/>
    <n v="0.86439999999999995"/>
    <n v="-5.8500000000000107E-2"/>
  </r>
  <r>
    <s v="CELL_001325"/>
    <x v="5"/>
    <x v="1"/>
    <s v="Normal_WBC"/>
    <n v="10.02"/>
    <n v="81.7"/>
    <n v="0.63200000000000001"/>
    <n v="0.25"/>
    <n v="326.8"/>
    <n v="0.81299999999999994"/>
    <n v="0.219"/>
    <n v="0.97"/>
    <n v="1"/>
    <n v="0.91200000000000003"/>
    <n v="315"/>
    <n v="58"/>
    <n v="216"/>
    <n v="173"/>
    <n v="213"/>
    <n v="84.705882352941174"/>
    <n v="67.843137254901961"/>
    <n v="83.529411764705884"/>
    <n v="0.71699999999999997"/>
    <x v="0"/>
    <x v="1"/>
    <n v="5804"/>
    <n v="4.6399999999999997"/>
    <n v="13.1"/>
    <n v="47.8"/>
    <n v="320382"/>
    <n v="101.9"/>
    <n v="34.9"/>
    <s v="Raabin_WBC"/>
    <s v="Wright"/>
    <s v="Leica_DM2000"/>
    <n v="60"/>
    <n v="360"/>
    <n v="6.2399999999999997E-2"/>
    <n v="0.93059999999999998"/>
    <n v="0.86719999999999997"/>
    <n v="-6.3400000000000012E-2"/>
  </r>
  <r>
    <s v="CELL_004313"/>
    <x v="13"/>
    <x v="0"/>
    <s v="Leukemia"/>
    <n v="15.14"/>
    <n v="89.5"/>
    <n v="0.378"/>
    <n v="0.19900000000000001"/>
    <n v="449.74874371859295"/>
    <n v="0.81"/>
    <n v="0.27500000000000002"/>
    <n v="1.1499999999999999"/>
    <n v="1"/>
    <n v="0.91500000000000004"/>
    <n v="513"/>
    <n v="107"/>
    <n v="211"/>
    <n v="127"/>
    <n v="199"/>
    <n v="82.745098039215677"/>
    <n v="49.803921568627452"/>
    <n v="78.039215686274517"/>
    <n v="0.77700000000000002"/>
    <x v="1"/>
    <x v="0"/>
    <n v="6900"/>
    <n v="3.74"/>
    <n v="11.4"/>
    <n v="36.4"/>
    <n v="323158"/>
    <n v="73.2"/>
    <n v="33.799999999999997"/>
    <s v="PBC_Dataset"/>
    <s v="Wright"/>
    <s v="Olympus_BX51"/>
    <n v="100"/>
    <n v="256"/>
    <n v="0.7893"/>
    <n v="0.86499999999999999"/>
    <n v="0.73209999999999997"/>
    <n v="-0.13290000000000002"/>
  </r>
  <r>
    <s v="CELL_000511"/>
    <x v="1"/>
    <x v="1"/>
    <s v="Normal_WBC"/>
    <n v="11.41"/>
    <n v="59.8"/>
    <n v="0.46600000000000003"/>
    <n v="0.46600000000000003"/>
    <n v="128.32618025751071"/>
    <n v="0.78300000000000003"/>
    <n v="0.38"/>
    <n v="2.94"/>
    <n v="3.2"/>
    <n v="0.76600000000000001"/>
    <n v="444"/>
    <n v="66"/>
    <n v="224"/>
    <n v="156"/>
    <n v="169"/>
    <n v="87.843137254901961"/>
    <n v="61.176470588235297"/>
    <n v="66.274509803921561"/>
    <n v="0.63300000000000001"/>
    <x v="1"/>
    <x v="0"/>
    <n v="5972"/>
    <n v="4.66"/>
    <n v="12.2"/>
    <n v="38.6"/>
    <n v="149359"/>
    <n v="93.3"/>
    <n v="31.6"/>
    <s v="Raabin_WBC"/>
    <s v="May_Grunwald_Giemsa"/>
    <s v="Zeiss_Axio"/>
    <n v="100"/>
    <n v="224"/>
    <n v="8.4199999999999997E-2"/>
    <n v="0.80620000000000003"/>
    <n v="1"/>
    <n v="0.19379999999999997"/>
  </r>
  <r>
    <s v="CELL_001681"/>
    <x v="5"/>
    <x v="1"/>
    <s v="Normal_WBC"/>
    <n v="9.41"/>
    <n v="82.5"/>
    <n v="0.80600000000000005"/>
    <n v="0.216"/>
    <n v="381.94444444444446"/>
    <n v="0.89500000000000002"/>
    <n v="0.315"/>
    <n v="0.72"/>
    <n v="1"/>
    <n v="0.91300000000000003"/>
    <n v="249"/>
    <n v="59"/>
    <n v="186"/>
    <n v="143"/>
    <n v="219"/>
    <n v="72.941176470588232"/>
    <n v="56.078431372549019"/>
    <n v="85.882352941176464"/>
    <n v="0.70599999999999996"/>
    <x v="0"/>
    <x v="1"/>
    <n v="4071"/>
    <n v="3.8"/>
    <n v="15.1"/>
    <n v="49.2"/>
    <n v="248175"/>
    <n v="83.1"/>
    <n v="32.200000000000003"/>
    <s v="Raabin_WBC"/>
    <s v="May_Grunwald_Giemsa"/>
    <s v="Leica_DM2000"/>
    <n v="40"/>
    <n v="360"/>
    <n v="9.1499999999999998E-2"/>
    <n v="0.92390000000000005"/>
    <n v="0.98460000000000003"/>
    <n v="6.0699999999999976E-2"/>
  </r>
  <r>
    <s v="CELL_000500"/>
    <x v="1"/>
    <x v="1"/>
    <s v="Normal_WBC"/>
    <n v="11.67"/>
    <n v="53"/>
    <n v="0.58099999999999996"/>
    <n v="0.499"/>
    <n v="106.2124248496994"/>
    <n v="0.80400000000000005"/>
    <n v="0.37"/>
    <n v="3.12"/>
    <n v="4.0999999999999996"/>
    <n v="0.84299999999999997"/>
    <n v="423"/>
    <n v="71"/>
    <n v="215"/>
    <n v="152"/>
    <n v="197"/>
    <n v="84.313725490196077"/>
    <n v="59.607843137254903"/>
    <n v="77.254901960784323"/>
    <n v="0.57499999999999996"/>
    <x v="1"/>
    <x v="0"/>
    <n v="5971"/>
    <n v="4.25"/>
    <n v="11.7"/>
    <n v="37.5"/>
    <n v="174347"/>
    <n v="86.2"/>
    <n v="32.200000000000003"/>
    <s v="CytoData"/>
    <s v="May_Grunwald_Giemsa"/>
    <s v="Zeiss_Axio"/>
    <n v="100"/>
    <n v="360"/>
    <n v="6.9000000000000006E-2"/>
    <n v="0.91790000000000005"/>
    <n v="0.84389999999999998"/>
    <n v="-7.4000000000000066E-2"/>
  </r>
  <r>
    <s v="CELL_005329"/>
    <x v="0"/>
    <x v="0"/>
    <s v="Infection"/>
    <n v="15.63"/>
    <n v="63.6"/>
    <n v="0.59799999999999998"/>
    <n v="0.313"/>
    <n v="203.19488817891374"/>
    <n v="0.72299999999999998"/>
    <n v="0.41399999999999998"/>
    <n v="3.03"/>
    <n v="5.0999999999999996"/>
    <n v="0.80400000000000005"/>
    <n v="508"/>
    <n v="66"/>
    <n v="196"/>
    <n v="144"/>
    <n v="195"/>
    <n v="76.862745098039227"/>
    <n v="56.470588235294116"/>
    <n v="76.470588235294116"/>
    <n v="0.71199999999999997"/>
    <x v="2"/>
    <x v="1"/>
    <n v="2379"/>
    <n v="5"/>
    <n v="17.5"/>
    <n v="42.8"/>
    <n v="411207"/>
    <n v="73"/>
    <n v="36.4"/>
    <s v="Raabin_WBC"/>
    <s v="Wright"/>
    <s v="Leica_DM2000"/>
    <n v="60"/>
    <n v="224"/>
    <n v="0.8518"/>
    <n v="0.77259999999999995"/>
    <n v="0.86229999999999996"/>
    <n v="8.9700000000000002E-2"/>
  </r>
  <r>
    <s v="CELL_001857"/>
    <x v="5"/>
    <x v="1"/>
    <s v="Normal_WBC"/>
    <n v="9.34"/>
    <n v="83.2"/>
    <n v="0.71199999999999997"/>
    <n v="0.184"/>
    <n v="452.17391304347831"/>
    <n v="0.871"/>
    <n v="0.2"/>
    <n v="0.9"/>
    <n v="1"/>
    <n v="0.89800000000000002"/>
    <n v="268"/>
    <n v="54"/>
    <n v="207"/>
    <n v="138"/>
    <n v="198"/>
    <n v="81.17647058823529"/>
    <n v="54.117647058823529"/>
    <n v="77.64705882352942"/>
    <n v="0.61199999999999999"/>
    <x v="2"/>
    <x v="1"/>
    <n v="6834"/>
    <n v="5.62"/>
    <n v="12.5"/>
    <n v="35.5"/>
    <n v="202921"/>
    <n v="93.3"/>
    <n v="33"/>
    <s v="Raabin_WBC"/>
    <s v="Giemsa"/>
    <s v="Leica_DM2000"/>
    <n v="100"/>
    <n v="224"/>
    <n v="5.4600000000000003E-2"/>
    <n v="0.97050000000000003"/>
    <n v="0.93940000000000001"/>
    <n v="-3.1100000000000017E-2"/>
  </r>
  <r>
    <s v="CELL_001389"/>
    <x v="5"/>
    <x v="1"/>
    <s v="Normal_WBC"/>
    <n v="9.4499999999999993"/>
    <n v="82.6"/>
    <n v="0.82599999999999996"/>
    <n v="0.17100000000000001"/>
    <n v="483.04093567251454"/>
    <n v="0.83199999999999996"/>
    <n v="0.20399999999999999"/>
    <n v="0.86"/>
    <n v="1.1000000000000001"/>
    <n v="0.97099999999999997"/>
    <n v="302"/>
    <n v="45"/>
    <n v="192"/>
    <n v="155"/>
    <n v="177"/>
    <n v="75.294117647058826"/>
    <n v="60.784313725490193"/>
    <n v="69.411764705882348"/>
    <n v="0.72199999999999998"/>
    <x v="1"/>
    <x v="0"/>
    <n v="8173"/>
    <n v="4.33"/>
    <n v="13"/>
    <n v="43"/>
    <n v="361180"/>
    <n v="97"/>
    <n v="34.6"/>
    <s v="Raabin_WBC"/>
    <s v="Giemsa"/>
    <s v="Zeiss_Axio"/>
    <n v="100"/>
    <n v="360"/>
    <n v="9.5600000000000004E-2"/>
    <n v="0.85719999999999996"/>
    <n v="0.91679999999999995"/>
    <n v="5.9599999999999986E-2"/>
  </r>
  <r>
    <s v="CELL_003720"/>
    <x v="7"/>
    <x v="1"/>
    <s v="Normal_Platelet"/>
    <n v="2.85"/>
    <n v="0"/>
    <n v="0"/>
    <n v="1"/>
    <n v="0"/>
    <n v="0.60099999999999998"/>
    <n v="0.63900000000000001"/>
    <n v="2.4700000000000002"/>
    <n v="1"/>
    <n v="0.64700000000000002"/>
    <n v="28"/>
    <n v="18"/>
    <n v="200"/>
    <n v="138"/>
    <n v="155"/>
    <n v="78.431372549019613"/>
    <n v="54.117647058823529"/>
    <n v="60.784313725490193"/>
    <n v="0.57699999999999996"/>
    <x v="1"/>
    <x v="1"/>
    <n v="11239"/>
    <n v="3.36"/>
    <n v="15.2"/>
    <n v="33.5"/>
    <n v="293464"/>
    <n v="98.6"/>
    <n v="31.7"/>
    <s v="Raabin_WBC"/>
    <s v="Giemsa"/>
    <s v="Leica_DM2000"/>
    <n v="60"/>
    <n v="512"/>
    <n v="0.1265"/>
    <n v="0.80520000000000003"/>
    <n v="0.84099999999999997"/>
    <n v="3.5799999999999943E-2"/>
  </r>
  <r>
    <s v="CELL_002387"/>
    <x v="10"/>
    <x v="1"/>
    <s v="Normal_WBC"/>
    <n v="14.06"/>
    <n v="57.2"/>
    <n v="0.59099999999999997"/>
    <n v="0.42899999999999999"/>
    <n v="133.33333333333334"/>
    <n v="0.73699999999999999"/>
    <n v="0.35799999999999998"/>
    <n v="4.5599999999999996"/>
    <n v="2"/>
    <n v="0.83499999999999996"/>
    <n v="413"/>
    <n v="93"/>
    <n v="212"/>
    <n v="149"/>
    <n v="130"/>
    <n v="83.137254901960787"/>
    <n v="58.431372549019613"/>
    <n v="50.980392156862742"/>
    <n v="0.69299999999999995"/>
    <x v="2"/>
    <x v="1"/>
    <n v="7117"/>
    <n v="3.72"/>
    <n v="15.7"/>
    <n v="42.2"/>
    <n v="125325"/>
    <n v="88.1"/>
    <n v="33.799999999999997"/>
    <s v="PBC_Dataset"/>
    <s v="Giemsa"/>
    <s v="Leica_DM2000"/>
    <n v="100"/>
    <n v="360"/>
    <n v="8.8499999999999995E-2"/>
    <n v="0.87819999999999998"/>
    <n v="0.88929999999999998"/>
    <n v="1.1099999999999999E-2"/>
  </r>
  <r>
    <s v="CELL_003237"/>
    <x v="2"/>
    <x v="1"/>
    <s v="Normal_RBC"/>
    <n v="7.35"/>
    <n v="0"/>
    <n v="0"/>
    <n v="1"/>
    <n v="0"/>
    <n v="0.86099999999999999"/>
    <n v="9.1999999999999998E-2"/>
    <n v="0.53"/>
    <n v="1"/>
    <n v="0.91100000000000003"/>
    <n v="159"/>
    <n v="47"/>
    <n v="236"/>
    <n v="113"/>
    <n v="125"/>
    <n v="92.549019607843135"/>
    <n v="44.313725490196077"/>
    <n v="49.019607843137251"/>
    <n v="0.55600000000000005"/>
    <x v="0"/>
    <x v="0"/>
    <n v="5058"/>
    <n v="5.47"/>
    <n v="16.8"/>
    <n v="32.799999999999997"/>
    <n v="271614"/>
    <n v="60"/>
    <n v="33.5"/>
    <s v="Raabin_WBC"/>
    <s v="May_Grunwald_Giemsa"/>
    <s v="Leica_DM2000"/>
    <n v="100"/>
    <n v="360"/>
    <n v="6.2799999999999995E-2"/>
    <n v="0.86890000000000001"/>
    <n v="0.96179999999999999"/>
    <n v="9.2899999999999983E-2"/>
  </r>
  <r>
    <s v="CELL_001541"/>
    <x v="5"/>
    <x v="1"/>
    <s v="Normal_WBC"/>
    <n v="7.64"/>
    <n v="82.9"/>
    <n v="0.70099999999999996"/>
    <n v="0.23400000000000001"/>
    <n v="354.27350427350427"/>
    <n v="0.81499999999999995"/>
    <n v="0.2"/>
    <n v="0.93"/>
    <n v="1.1000000000000001"/>
    <n v="0.93400000000000005"/>
    <n v="247"/>
    <n v="56"/>
    <n v="215"/>
    <n v="172"/>
    <n v="178"/>
    <n v="84.313725490196077"/>
    <n v="67.450980392156865"/>
    <n v="69.803921568627445"/>
    <n v="0.79900000000000004"/>
    <x v="1"/>
    <x v="0"/>
    <n v="10099"/>
    <n v="4.12"/>
    <n v="16.600000000000001"/>
    <n v="39.799999999999997"/>
    <n v="379759"/>
    <n v="88.4"/>
    <n v="31.3"/>
    <s v="CytoData"/>
    <s v="Wright"/>
    <s v="Zeiss_Axio"/>
    <n v="100"/>
    <n v="256"/>
    <n v="6.8999999999999999E-3"/>
    <n v="0.90990000000000004"/>
    <n v="0.76970000000000005"/>
    <n v="-0.14019999999999999"/>
  </r>
  <r>
    <s v="CELL_001218"/>
    <x v="5"/>
    <x v="1"/>
    <s v="Normal_WBC"/>
    <n v="9.26"/>
    <n v="84"/>
    <n v="0.87"/>
    <n v="0.219"/>
    <n v="383.56164383561645"/>
    <n v="0.95599999999999996"/>
    <n v="0.17699999999999999"/>
    <n v="1.44"/>
    <n v="1.1000000000000001"/>
    <n v="0.88600000000000001"/>
    <n v="289"/>
    <n v="60"/>
    <n v="198"/>
    <n v="153"/>
    <n v="176"/>
    <n v="77.64705882352942"/>
    <n v="60"/>
    <n v="69.019607843137251"/>
    <n v="0.67900000000000005"/>
    <x v="2"/>
    <x v="1"/>
    <n v="6404"/>
    <n v="4.72"/>
    <n v="17.2"/>
    <n v="45.6"/>
    <n v="239412"/>
    <n v="99.2"/>
    <n v="35.200000000000003"/>
    <s v="PBC_Dataset"/>
    <s v="Giemsa"/>
    <s v="Leica_DM2000"/>
    <n v="60"/>
    <n v="512"/>
    <n v="0.10340000000000001"/>
    <n v="0.89900000000000002"/>
    <n v="0.94010000000000005"/>
    <n v="4.1100000000000025E-2"/>
  </r>
  <r>
    <s v="CELL_002682"/>
    <x v="9"/>
    <x v="1"/>
    <s v="Normal_WBC"/>
    <n v="8.7200000000000006"/>
    <n v="59.7"/>
    <n v="0.75800000000000001"/>
    <n v="0.35399999999999998"/>
    <n v="168.64406779661019"/>
    <n v="0.84499999999999997"/>
    <n v="0.33"/>
    <n v="4.38"/>
    <n v="1.6"/>
    <n v="0.77500000000000002"/>
    <n v="289"/>
    <n v="62"/>
    <n v="185"/>
    <n v="120"/>
    <n v="192"/>
    <n v="72.549019607843135"/>
    <n v="47.058823529411761"/>
    <n v="75.294117647058826"/>
    <n v="0.752"/>
    <x v="0"/>
    <x v="0"/>
    <n v="3956"/>
    <n v="4.29"/>
    <n v="10.3"/>
    <n v="37.6"/>
    <n v="94025"/>
    <n v="101.3"/>
    <n v="33.200000000000003"/>
    <s v="CytoData"/>
    <s v="Wright"/>
    <s v="Olympus_BX51"/>
    <n v="40"/>
    <n v="512"/>
    <n v="6.5600000000000006E-2"/>
    <n v="0.89700000000000002"/>
    <n v="0.88660000000000005"/>
    <n v="-1.0399999999999965E-2"/>
  </r>
  <r>
    <s v="CELL_002994"/>
    <x v="2"/>
    <x v="1"/>
    <s v="Normal_RBC"/>
    <n v="8.2100000000000009"/>
    <n v="0"/>
    <n v="0"/>
    <n v="1"/>
    <n v="0"/>
    <n v="0.88300000000000001"/>
    <n v="0.22600000000000001"/>
    <n v="0.56999999999999995"/>
    <n v="1"/>
    <n v="0.95899999999999996"/>
    <n v="165"/>
    <n v="41"/>
    <n v="207"/>
    <n v="118"/>
    <n v="126"/>
    <n v="81.17647058823529"/>
    <n v="46.274509803921568"/>
    <n v="49.411764705882355"/>
    <n v="0.504"/>
    <x v="1"/>
    <x v="1"/>
    <n v="7376"/>
    <n v="5.33"/>
    <n v="14.7"/>
    <n v="40.5"/>
    <n v="182415"/>
    <n v="94.3"/>
    <n v="33.299999999999997"/>
    <s v="CytoData"/>
    <s v="Giemsa"/>
    <s v="Olympus_BX51"/>
    <n v="60"/>
    <n v="360"/>
    <n v="0.13619999999999999"/>
    <n v="0.96909999999999996"/>
    <n v="0.8548"/>
    <n v="-0.11429999999999996"/>
  </r>
  <r>
    <s v="CELL_001192"/>
    <x v="5"/>
    <x v="1"/>
    <s v="Normal_WBC"/>
    <n v="10.63"/>
    <n v="78.599999999999994"/>
    <n v="0.99"/>
    <n v="0.23899999999999999"/>
    <n v="328.87029288702928"/>
    <n v="0.97099999999999997"/>
    <n v="0.28999999999999998"/>
    <n v="1.1499999999999999"/>
    <n v="1"/>
    <n v="0.871"/>
    <n v="324"/>
    <n v="59"/>
    <n v="207"/>
    <n v="164"/>
    <n v="199"/>
    <n v="81.17647058823529"/>
    <n v="64.313725490196077"/>
    <n v="78.039215686274517"/>
    <n v="0.69199999999999995"/>
    <x v="1"/>
    <x v="1"/>
    <n v="9531"/>
    <n v="5.73"/>
    <n v="15.4"/>
    <n v="42.2"/>
    <n v="242514"/>
    <n v="82.9"/>
    <n v="35.4"/>
    <s v="Raabin_WBC"/>
    <s v="Giemsa"/>
    <s v="Zeiss_Axio"/>
    <n v="100"/>
    <n v="256"/>
    <n v="0.1023"/>
    <n v="0.87839999999999996"/>
    <n v="0.95579999999999998"/>
    <n v="7.7400000000000024E-2"/>
  </r>
  <r>
    <s v="CELL_001543"/>
    <x v="5"/>
    <x v="1"/>
    <s v="Normal_WBC"/>
    <n v="7.28"/>
    <n v="79.099999999999994"/>
    <n v="0.70799999999999996"/>
    <n v="0.20799999999999999"/>
    <n v="380.28846153846155"/>
    <n v="0.872"/>
    <n v="0.192"/>
    <n v="1.41"/>
    <n v="1"/>
    <n v="0.83599999999999997"/>
    <n v="270"/>
    <n v="52"/>
    <n v="201"/>
    <n v="144"/>
    <n v="200"/>
    <n v="78.82352941176471"/>
    <n v="56.470588235294116"/>
    <n v="78.431372549019613"/>
    <n v="0.66200000000000003"/>
    <x v="1"/>
    <x v="0"/>
    <n v="4540"/>
    <n v="4.55"/>
    <n v="10.6"/>
    <n v="36.299999999999997"/>
    <n v="212543"/>
    <n v="94.6"/>
    <n v="30.3"/>
    <s v="PBC_Dataset"/>
    <s v="Giemsa"/>
    <s v="Leica_DM2000"/>
    <n v="100"/>
    <n v="224"/>
    <n v="3.6400000000000002E-2"/>
    <n v="0.94199999999999995"/>
    <n v="0.99050000000000005"/>
    <n v="4.8500000000000099E-2"/>
  </r>
  <r>
    <s v="CELL_003302"/>
    <x v="2"/>
    <x v="1"/>
    <s v="Normal_RBC"/>
    <n v="7.31"/>
    <n v="0"/>
    <n v="0"/>
    <n v="1"/>
    <n v="0"/>
    <n v="0.98799999999999999"/>
    <n v="0.24"/>
    <n v="0.28999999999999998"/>
    <n v="1"/>
    <n v="0.89300000000000002"/>
    <n v="191"/>
    <n v="50"/>
    <n v="223"/>
    <n v="124"/>
    <n v="110"/>
    <n v="87.450980392156865"/>
    <n v="48.627450980392155"/>
    <n v="43.137254901960787"/>
    <n v="0.49399999999999999"/>
    <x v="1"/>
    <x v="1"/>
    <n v="5258"/>
    <n v="4.3600000000000003"/>
    <n v="12.5"/>
    <n v="42.6"/>
    <n v="118462"/>
    <n v="113.2"/>
    <n v="33.9"/>
    <s v="PBC_Dataset"/>
    <s v="Giemsa"/>
    <s v="Olympus_BX51"/>
    <n v="100"/>
    <n v="360"/>
    <n v="0"/>
    <n v="0.96899999999999997"/>
    <n v="0.8831"/>
    <n v="-8.5899999999999976E-2"/>
  </r>
  <r>
    <s v="CELL_003325"/>
    <x v="2"/>
    <x v="1"/>
    <s v="Normal_RBC"/>
    <n v="6.48"/>
    <n v="0"/>
    <n v="0"/>
    <n v="1"/>
    <n v="0"/>
    <n v="0.92300000000000004"/>
    <n v="0.193"/>
    <n v="0.78"/>
    <n v="1"/>
    <n v="0.93799999999999994"/>
    <n v="197"/>
    <n v="48"/>
    <n v="227"/>
    <n v="125"/>
    <n v="123"/>
    <n v="89.019607843137251"/>
    <n v="49.019607843137251"/>
    <n v="48.235294117647058"/>
    <n v="0.47799999999999998"/>
    <x v="2"/>
    <x v="0"/>
    <n v="4705"/>
    <n v="3.54"/>
    <n v="16.3"/>
    <n v="39"/>
    <n v="152489"/>
    <n v="110.3"/>
    <n v="33.6"/>
    <s v="CytoData"/>
    <s v="Giemsa"/>
    <s v="Leica_DM2000"/>
    <n v="100"/>
    <n v="224"/>
    <n v="0.1502"/>
    <n v="1"/>
    <n v="0.95399999999999996"/>
    <n v="-4.6000000000000041E-2"/>
  </r>
  <r>
    <s v="CELL_002540"/>
    <x v="10"/>
    <x v="1"/>
    <s v="Normal_WBC"/>
    <n v="13.49"/>
    <n v="47.9"/>
    <n v="0.52100000000000002"/>
    <n v="0.629"/>
    <n v="76.152623211446738"/>
    <n v="0.73399999999999999"/>
    <n v="0.373"/>
    <n v="3.71"/>
    <n v="2.2999999999999998"/>
    <n v="0.88100000000000001"/>
    <n v="449"/>
    <n v="73"/>
    <n v="239"/>
    <n v="149"/>
    <n v="117"/>
    <n v="93.725490196078425"/>
    <n v="58.431372549019613"/>
    <n v="45.882352941176471"/>
    <n v="0.66500000000000004"/>
    <x v="0"/>
    <x v="1"/>
    <n v="11687"/>
    <n v="5.42"/>
    <n v="13.7"/>
    <n v="42.6"/>
    <n v="256264"/>
    <n v="80.099999999999994"/>
    <n v="31.5"/>
    <s v="PBC_Dataset"/>
    <s v="May_Grunwald_Giemsa"/>
    <s v="Zeiss_Axio"/>
    <n v="40"/>
    <n v="512"/>
    <n v="8.0199999999999994E-2"/>
    <n v="0.89559999999999995"/>
    <n v="0.98599999999999999"/>
    <n v="9.0400000000000036E-2"/>
  </r>
  <r>
    <s v="CELL_000954"/>
    <x v="1"/>
    <x v="1"/>
    <s v="Normal_WBC"/>
    <n v="11.17"/>
    <n v="50.6"/>
    <n v="0.66200000000000003"/>
    <n v="0.49099999999999999"/>
    <n v="103.05498981670061"/>
    <n v="0.85499999999999998"/>
    <n v="0.496"/>
    <n v="2.0299999999999998"/>
    <n v="3.7"/>
    <n v="0.79100000000000004"/>
    <n v="475"/>
    <n v="66"/>
    <n v="194"/>
    <n v="138"/>
    <n v="180"/>
    <n v="76.078431372549019"/>
    <n v="54.117647058823529"/>
    <n v="70.588235294117652"/>
    <n v="0.71399999999999997"/>
    <x v="1"/>
    <x v="1"/>
    <n v="7640"/>
    <n v="3.49"/>
    <n v="11.7"/>
    <n v="35.700000000000003"/>
    <n v="233680"/>
    <n v="89.4"/>
    <n v="31.4"/>
    <s v="CytoData"/>
    <s v="May_Grunwald_Giemsa"/>
    <s v="Leica_DM2000"/>
    <n v="100"/>
    <n v="360"/>
    <n v="4.9399999999999999E-2"/>
    <n v="0.78700000000000003"/>
    <n v="0.84199999999999997"/>
    <n v="5.4999999999999938E-2"/>
  </r>
  <r>
    <s v="CELL_004847"/>
    <x v="15"/>
    <x v="0"/>
    <s v="Anemia"/>
    <n v="7.31"/>
    <n v="0"/>
    <n v="0"/>
    <n v="1"/>
    <n v="0"/>
    <n v="0.95199999999999996"/>
    <n v="0.152"/>
    <n v="0.61"/>
    <n v="1"/>
    <n v="0.95899999999999996"/>
    <n v="142"/>
    <n v="46"/>
    <n v="232"/>
    <n v="122"/>
    <n v="135"/>
    <n v="90.980392156862749"/>
    <n v="47.843137254901961"/>
    <n v="52.941176470588239"/>
    <n v="0.54300000000000004"/>
    <x v="1"/>
    <x v="0"/>
    <n v="3842"/>
    <n v="5.87"/>
    <n v="15.2"/>
    <n v="39"/>
    <n v="272428"/>
    <n v="98.5"/>
    <n v="33.799999999999997"/>
    <s v="PBC_Dataset"/>
    <s v="Wright"/>
    <s v="Zeiss_Axio"/>
    <n v="100"/>
    <n v="512"/>
    <n v="0.77949999999999997"/>
    <n v="0.67969999999999997"/>
    <n v="0.74419999999999997"/>
    <n v="6.4500000000000002E-2"/>
  </r>
  <r>
    <s v="CELL_004331"/>
    <x v="13"/>
    <x v="0"/>
    <s v="Leukemia"/>
    <n v="9.75"/>
    <n v="80.900000000000006"/>
    <n v="0.44"/>
    <n v="0.22"/>
    <n v="367.72727272727275"/>
    <n v="0.91900000000000004"/>
    <n v="0.36"/>
    <n v="1.02"/>
    <n v="1"/>
    <n v="0.89400000000000002"/>
    <n v="594"/>
    <n v="75"/>
    <n v="186"/>
    <n v="148"/>
    <n v="202"/>
    <n v="72.941176470588232"/>
    <n v="58.039215686274517"/>
    <n v="79.215686274509807"/>
    <n v="0.73099999999999998"/>
    <x v="1"/>
    <x v="1"/>
    <n v="6605"/>
    <n v="4.58"/>
    <n v="15.5"/>
    <n v="31.7"/>
    <n v="259080"/>
    <n v="96.9"/>
    <n v="32.700000000000003"/>
    <s v="PBC_Dataset"/>
    <s v="Giemsa"/>
    <s v="Leica_DM2000"/>
    <n v="100"/>
    <n v="360"/>
    <n v="0.72389999999999999"/>
    <n v="0.75360000000000005"/>
    <n v="0.65439999999999998"/>
    <n v="-9.9200000000000066E-2"/>
  </r>
  <r>
    <s v="CELL_000733"/>
    <x v="1"/>
    <x v="1"/>
    <s v="Normal_WBC"/>
    <n v="10.76"/>
    <n v="54"/>
    <n v="0.441"/>
    <n v="0.39400000000000002"/>
    <n v="137.05583756345177"/>
    <n v="0.81499999999999995"/>
    <n v="0.33900000000000002"/>
    <n v="3.56"/>
    <n v="3.7"/>
    <n v="0.91300000000000003"/>
    <n v="446"/>
    <n v="80"/>
    <n v="216"/>
    <n v="164"/>
    <n v="202"/>
    <n v="84.705882352941174"/>
    <n v="64.313725490196077"/>
    <n v="79.215686274509807"/>
    <n v="0.69699999999999995"/>
    <x v="0"/>
    <x v="1"/>
    <n v="7525"/>
    <n v="5.0999999999999996"/>
    <n v="15.9"/>
    <n v="40.700000000000003"/>
    <n v="235398"/>
    <n v="82.1"/>
    <n v="31.8"/>
    <s v="Raabin_WBC"/>
    <s v="Wright"/>
    <s v="Olympus_BX51"/>
    <n v="40"/>
    <n v="224"/>
    <n v="6.7100000000000007E-2"/>
    <n v="0.94130000000000003"/>
    <n v="0.91659999999999997"/>
    <n v="-2.4700000000000055E-2"/>
  </r>
  <r>
    <s v="CELL_001157"/>
    <x v="5"/>
    <x v="1"/>
    <s v="Normal_WBC"/>
    <n v="11.24"/>
    <n v="86.9"/>
    <n v="0.86399999999999999"/>
    <n v="0.27200000000000002"/>
    <n v="319.48529411764707"/>
    <n v="0.9"/>
    <n v="0.10100000000000001"/>
    <n v="1.25"/>
    <n v="1"/>
    <n v="0.88900000000000001"/>
    <n v="276"/>
    <n v="51"/>
    <n v="211"/>
    <n v="152"/>
    <n v="199"/>
    <n v="82.745098039215677"/>
    <n v="59.607843137254903"/>
    <n v="78.039215686274517"/>
    <n v="0.71899999999999997"/>
    <x v="2"/>
    <x v="0"/>
    <n v="7315"/>
    <n v="5.2"/>
    <n v="13.4"/>
    <n v="42.5"/>
    <n v="275449"/>
    <n v="93"/>
    <n v="32.9"/>
    <s v="Raabin_WBC"/>
    <s v="Wright"/>
    <s v="Olympus_BX51"/>
    <n v="100"/>
    <n v="224"/>
    <n v="0.1565"/>
    <n v="0.87309999999999999"/>
    <n v="0.78990000000000005"/>
    <n v="-8.3199999999999941E-2"/>
  </r>
  <r>
    <s v="CELL_005447"/>
    <x v="11"/>
    <x v="0"/>
    <s v="Infection"/>
    <n v="13.86"/>
    <n v="60.1"/>
    <n v="0.50600000000000001"/>
    <n v="0.47599999999999998"/>
    <n v="126.26050420168067"/>
    <n v="0.80500000000000005"/>
    <n v="0.45400000000000001"/>
    <n v="4.7300000000000004"/>
    <n v="3"/>
    <n v="0.73899999999999999"/>
    <n v="380"/>
    <n v="80"/>
    <n v="172"/>
    <n v="158"/>
    <n v="172"/>
    <n v="67.450980392156865"/>
    <n v="61.96078431372549"/>
    <n v="67.450980392156865"/>
    <n v="0.70899999999999996"/>
    <x v="2"/>
    <x v="0"/>
    <n v="10180"/>
    <n v="4.2300000000000004"/>
    <n v="13.1"/>
    <n v="29.4"/>
    <n v="380141"/>
    <n v="96"/>
    <n v="34.799999999999997"/>
    <s v="PBC_Dataset"/>
    <s v="Wright"/>
    <s v="Leica_DM2000"/>
    <n v="40"/>
    <n v="360"/>
    <n v="0.8306"/>
    <n v="0.69179999999999997"/>
    <n v="0.78739999999999999"/>
    <n v="9.5600000000000018E-2"/>
  </r>
  <r>
    <s v="CELL_003295"/>
    <x v="2"/>
    <x v="1"/>
    <s v="Normal_RBC"/>
    <n v="7.52"/>
    <n v="0"/>
    <n v="0"/>
    <n v="1"/>
    <n v="0"/>
    <n v="0.84599999999999997"/>
    <n v="0.14599999999999999"/>
    <n v="0.52"/>
    <n v="1"/>
    <n v="0.93799999999999994"/>
    <n v="169"/>
    <n v="39"/>
    <n v="223"/>
    <n v="132"/>
    <n v="123"/>
    <n v="87.450980392156865"/>
    <n v="51.764705882352949"/>
    <n v="48.235294117647058"/>
    <n v="0.57399999999999995"/>
    <x v="1"/>
    <x v="1"/>
    <n v="8559"/>
    <n v="4.5999999999999996"/>
    <n v="12.8"/>
    <n v="37"/>
    <n v="234037"/>
    <n v="81.099999999999994"/>
    <n v="33.700000000000003"/>
    <s v="Raabin_WBC"/>
    <s v="Wright"/>
    <s v="Leica_DM2000"/>
    <n v="40"/>
    <n v="360"/>
    <n v="0.1389"/>
    <n v="0.96079999999999999"/>
    <n v="0.87270000000000003"/>
    <n v="-8.8099999999999956E-2"/>
  </r>
  <r>
    <s v="CELL_002983"/>
    <x v="2"/>
    <x v="1"/>
    <s v="Normal_RBC"/>
    <n v="7.13"/>
    <n v="0"/>
    <n v="0"/>
    <n v="1"/>
    <n v="0"/>
    <n v="0.96599999999999997"/>
    <n v="0.14299999999999999"/>
    <n v="0.5"/>
    <n v="1"/>
    <n v="0.88700000000000001"/>
    <n v="182"/>
    <n v="49"/>
    <n v="214"/>
    <n v="122"/>
    <n v="148"/>
    <n v="83.921568627450981"/>
    <n v="47.843137254901961"/>
    <n v="58.039215686274517"/>
    <n v="0.46300000000000002"/>
    <x v="2"/>
    <x v="0"/>
    <n v="7314"/>
    <n v="4.6500000000000004"/>
    <n v="11.9"/>
    <n v="37.200000000000003"/>
    <n v="176546"/>
    <n v="105.6"/>
    <n v="36.200000000000003"/>
    <s v="Raabin_WBC"/>
    <s v="May_Grunwald_Giemsa"/>
    <s v="Zeiss_Axio"/>
    <n v="60"/>
    <n v="256"/>
    <n v="0.01"/>
    <n v="0.9204"/>
    <n v="0.89549999999999996"/>
    <n v="-2.4900000000000033E-2"/>
  </r>
  <r>
    <s v="CELL_005162"/>
    <x v="14"/>
    <x v="0"/>
    <s v="Anemia"/>
    <n v="8.56"/>
    <n v="0"/>
    <n v="0"/>
    <n v="1"/>
    <n v="0"/>
    <n v="0.83699999999999997"/>
    <n v="0.28399999999999997"/>
    <n v="0.81"/>
    <n v="1"/>
    <n v="0.88800000000000001"/>
    <n v="212"/>
    <n v="47"/>
    <n v="222"/>
    <n v="122"/>
    <n v="131"/>
    <n v="87.058823529411768"/>
    <n v="47.843137254901961"/>
    <n v="51.372549019607838"/>
    <n v="0.53200000000000003"/>
    <x v="0"/>
    <x v="1"/>
    <n v="9131"/>
    <n v="4.79"/>
    <n v="10.6"/>
    <n v="44.8"/>
    <n v="326585"/>
    <n v="85.2"/>
    <n v="32.200000000000003"/>
    <s v="PBC_Dataset"/>
    <s v="Wright"/>
    <s v="Olympus_BX51"/>
    <n v="100"/>
    <n v="224"/>
    <n v="0.93489999999999995"/>
    <n v="0.78820000000000001"/>
    <n v="0.80659999999999998"/>
    <n v="1.8399999999999972E-2"/>
  </r>
  <r>
    <s v="CELL_002157"/>
    <x v="4"/>
    <x v="1"/>
    <s v="Normal_WBC"/>
    <n v="16.7"/>
    <n v="59.2"/>
    <n v="0.57899999999999996"/>
    <n v="0.34300000000000003"/>
    <n v="172.59475218658892"/>
    <n v="0.61899999999999999"/>
    <n v="0.55400000000000005"/>
    <n v="1.55"/>
    <n v="1.4"/>
    <n v="0.76100000000000001"/>
    <n v="534"/>
    <n v="101"/>
    <n v="214"/>
    <n v="157"/>
    <n v="187"/>
    <n v="83.921568627450981"/>
    <n v="61.568627450980394"/>
    <n v="73.333333333333329"/>
    <n v="0.48699999999999999"/>
    <x v="1"/>
    <x v="0"/>
    <n v="8228"/>
    <n v="4.8499999999999996"/>
    <n v="12.5"/>
    <n v="39.799999999999997"/>
    <n v="382644"/>
    <n v="88.9"/>
    <n v="30.8"/>
    <s v="Raabin_WBC"/>
    <s v="Wright"/>
    <s v="Zeiss_Axio"/>
    <n v="100"/>
    <n v="512"/>
    <n v="0.12989999999999999"/>
    <n v="0.88880000000000003"/>
    <n v="0.91969999999999996"/>
    <n v="3.0899999999999928E-2"/>
  </r>
  <r>
    <s v="CELL_001063"/>
    <x v="1"/>
    <x v="1"/>
    <s v="Normal_WBC"/>
    <n v="13.86"/>
    <n v="59.7"/>
    <n v="0.60299999999999998"/>
    <n v="0.432"/>
    <n v="138.19444444444446"/>
    <n v="0.83"/>
    <n v="0.14699999999999999"/>
    <n v="3.42"/>
    <n v="3.6"/>
    <n v="0.72599999999999998"/>
    <n v="440"/>
    <n v="76"/>
    <n v="182"/>
    <n v="142"/>
    <n v="215"/>
    <n v="71.372549019607845"/>
    <n v="55.686274509803923"/>
    <n v="84.313725490196077"/>
    <n v="0.63700000000000001"/>
    <x v="1"/>
    <x v="0"/>
    <n v="9439"/>
    <n v="3.29"/>
    <n v="15.9"/>
    <n v="41.5"/>
    <n v="85409"/>
    <n v="70.400000000000006"/>
    <n v="34.4"/>
    <s v="CytoData"/>
    <s v="Giemsa"/>
    <s v="Leica_DM2000"/>
    <n v="100"/>
    <n v="512"/>
    <n v="4.0899999999999999E-2"/>
    <n v="0.94689999999999996"/>
    <n v="0.95450000000000002"/>
    <n v="7.6000000000000512E-3"/>
  </r>
  <r>
    <s v="CELL_002617"/>
    <x v="10"/>
    <x v="1"/>
    <s v="Normal_WBC"/>
    <n v="12.16"/>
    <n v="58.2"/>
    <n v="0.53500000000000003"/>
    <n v="0.36399999999999999"/>
    <n v="159.8901098901099"/>
    <n v="0.748"/>
    <n v="0.39900000000000002"/>
    <n v="5.29"/>
    <n v="2.6"/>
    <n v="0.72499999999999998"/>
    <n v="481"/>
    <n v="82"/>
    <n v="233"/>
    <n v="147"/>
    <n v="171"/>
    <n v="91.372549019607845"/>
    <n v="57.647058823529406"/>
    <n v="67.058823529411754"/>
    <n v="0.64"/>
    <x v="1"/>
    <x v="0"/>
    <n v="8676"/>
    <n v="5.72"/>
    <n v="14.4"/>
    <n v="35.700000000000003"/>
    <n v="148984"/>
    <n v="93.3"/>
    <n v="32.200000000000003"/>
    <s v="PBC_Dataset"/>
    <s v="Wright"/>
    <s v="Olympus_BX51"/>
    <n v="100"/>
    <n v="256"/>
    <n v="9.9099999999999994E-2"/>
    <n v="0.93359999999999999"/>
    <n v="0.91569999999999996"/>
    <n v="-1.7900000000000027E-2"/>
  </r>
  <r>
    <s v="CELL_001168"/>
    <x v="5"/>
    <x v="1"/>
    <s v="Normal_WBC"/>
    <n v="8.77"/>
    <n v="78.5"/>
    <n v="0.69299999999999995"/>
    <n v="0.222"/>
    <n v="353.60360360360357"/>
    <n v="0.82099999999999995"/>
    <n v="0.32800000000000001"/>
    <n v="1.1399999999999999"/>
    <n v="1.1000000000000001"/>
    <n v="0.94799999999999995"/>
    <n v="363"/>
    <n v="59"/>
    <n v="195"/>
    <n v="150"/>
    <n v="212"/>
    <n v="76.470588235294116"/>
    <n v="58.82352941176471"/>
    <n v="83.137254901960787"/>
    <n v="0.64100000000000001"/>
    <x v="1"/>
    <x v="0"/>
    <n v="4804"/>
    <n v="4.6500000000000004"/>
    <n v="14.6"/>
    <n v="34.700000000000003"/>
    <n v="259986"/>
    <n v="84.9"/>
    <n v="31.1"/>
    <s v="Raabin_WBC"/>
    <s v="Wright"/>
    <s v="Olympus_BX51"/>
    <n v="60"/>
    <n v="224"/>
    <n v="2.4500000000000001E-2"/>
    <n v="1"/>
    <n v="0.91720000000000002"/>
    <n v="-8.2799999999999985E-2"/>
  </r>
  <r>
    <s v="CELL_003223"/>
    <x v="2"/>
    <x v="1"/>
    <s v="Normal_RBC"/>
    <n v="7.57"/>
    <n v="0"/>
    <n v="0"/>
    <n v="1"/>
    <n v="0"/>
    <n v="0.94099999999999995"/>
    <n v="0.219"/>
    <n v="0.38"/>
    <n v="1"/>
    <n v="0.92600000000000005"/>
    <n v="192"/>
    <n v="51"/>
    <n v="222"/>
    <n v="126"/>
    <n v="131"/>
    <n v="87.058823529411768"/>
    <n v="49.411764705882355"/>
    <n v="51.372549019607838"/>
    <n v="0.47499999999999998"/>
    <x v="0"/>
    <x v="0"/>
    <n v="5476"/>
    <n v="4.2"/>
    <n v="13.6"/>
    <n v="36.5"/>
    <n v="336980"/>
    <n v="81.599999999999994"/>
    <n v="33.9"/>
    <s v="CytoData"/>
    <s v="May_Grunwald_Giemsa"/>
    <s v="Olympus_BX51"/>
    <n v="40"/>
    <n v="512"/>
    <n v="8.2100000000000006E-2"/>
    <n v="0.83620000000000005"/>
    <n v="0.91210000000000002"/>
    <n v="7.5899999999999967E-2"/>
  </r>
  <r>
    <s v="CELL_003637"/>
    <x v="2"/>
    <x v="1"/>
    <s v="Normal_RBC"/>
    <n v="8.4600000000000009"/>
    <n v="0"/>
    <n v="0"/>
    <n v="1"/>
    <n v="0"/>
    <n v="0.89400000000000002"/>
    <n v="0.17499999999999999"/>
    <n v="0.68"/>
    <n v="1"/>
    <n v="0.95499999999999996"/>
    <n v="206"/>
    <n v="38"/>
    <n v="233"/>
    <n v="117"/>
    <n v="127"/>
    <n v="91.372549019607845"/>
    <n v="45.882352941176471"/>
    <n v="49.803921568627452"/>
    <n v="0.498"/>
    <x v="0"/>
    <x v="0"/>
    <n v="6133"/>
    <n v="3.5"/>
    <n v="15.4"/>
    <n v="39.799999999999997"/>
    <n v="155325"/>
    <n v="82.7"/>
    <n v="35.299999999999997"/>
    <s v="PBC_Dataset"/>
    <s v="Giemsa"/>
    <s v="Olympus_BX51"/>
    <n v="60"/>
    <n v="256"/>
    <n v="3.56E-2"/>
    <n v="0.99170000000000003"/>
    <n v="0.97650000000000003"/>
    <n v="-1.5199999999999991E-2"/>
  </r>
  <r>
    <s v="CELL_002939"/>
    <x v="2"/>
    <x v="1"/>
    <s v="Normal_RBC"/>
    <n v="6.95"/>
    <n v="0"/>
    <n v="0"/>
    <n v="1"/>
    <n v="0"/>
    <n v="0.85399999999999998"/>
    <n v="0.15"/>
    <n v="0.81"/>
    <n v="1"/>
    <n v="0.92300000000000004"/>
    <n v="161"/>
    <n v="49"/>
    <n v="237"/>
    <n v="165"/>
    <n v="140"/>
    <n v="92.941176470588232"/>
    <n v="64.705882352941174"/>
    <n v="54.901960784313729"/>
    <n v="0.441"/>
    <x v="2"/>
    <x v="0"/>
    <n v="8459"/>
    <n v="6.02"/>
    <n v="11.8"/>
    <n v="42.5"/>
    <n v="169864"/>
    <n v="88.3"/>
    <n v="32.5"/>
    <s v="CytoData"/>
    <s v="Giemsa"/>
    <s v="Olympus_BX51"/>
    <n v="60"/>
    <n v="256"/>
    <n v="0.1225"/>
    <n v="0.8972"/>
    <n v="0.93959999999999999"/>
    <n v="4.2399999999999993E-2"/>
  </r>
  <r>
    <s v="CELL_004492"/>
    <x v="16"/>
    <x v="0"/>
    <s v="Anemia"/>
    <n v="8.6300000000000008"/>
    <n v="0"/>
    <n v="0"/>
    <n v="1"/>
    <n v="0"/>
    <n v="0.48299999999999998"/>
    <n v="0.93500000000000005"/>
    <n v="0.62"/>
    <n v="1"/>
    <n v="0.872"/>
    <n v="174"/>
    <n v="55"/>
    <n v="233"/>
    <n v="148"/>
    <n v="130"/>
    <n v="91.372549019607845"/>
    <n v="58.039215686274517"/>
    <n v="50.980392156862742"/>
    <n v="0.49399999999999999"/>
    <x v="1"/>
    <x v="0"/>
    <n v="6871"/>
    <n v="5.57"/>
    <n v="11.6"/>
    <n v="38.200000000000003"/>
    <n v="164623"/>
    <n v="83.2"/>
    <n v="35.799999999999997"/>
    <s v="Raabin_WBC"/>
    <s v="Giemsa"/>
    <s v="Leica_DM2000"/>
    <n v="40"/>
    <n v="256"/>
    <n v="0.74690000000000001"/>
    <n v="0.64649999999999996"/>
    <n v="0.75629999999999997"/>
    <n v="0.10980000000000001"/>
  </r>
  <r>
    <s v="CELL_003141"/>
    <x v="2"/>
    <x v="1"/>
    <s v="Normal_RBC"/>
    <n v="7.71"/>
    <n v="0"/>
    <n v="0"/>
    <n v="1"/>
    <n v="0"/>
    <n v="0.92700000000000005"/>
    <n v="0.20799999999999999"/>
    <n v="0.35"/>
    <n v="1"/>
    <n v="0.90600000000000003"/>
    <n v="171"/>
    <n v="49"/>
    <n v="232"/>
    <n v="119"/>
    <n v="133"/>
    <n v="90.980392156862749"/>
    <n v="46.666666666666664"/>
    <n v="52.156862745098046"/>
    <n v="0.49099999999999999"/>
    <x v="2"/>
    <x v="1"/>
    <n v="9655"/>
    <n v="5.14"/>
    <n v="12.4"/>
    <n v="47.7"/>
    <n v="332416"/>
    <n v="88.3"/>
    <n v="33.1"/>
    <s v="Raabin_WBC"/>
    <s v="Giemsa"/>
    <s v="Olympus_BX51"/>
    <n v="100"/>
    <n v="224"/>
    <n v="0.1268"/>
    <n v="0.85550000000000004"/>
    <n v="0.9708"/>
    <n v="0.11529999999999996"/>
  </r>
  <r>
    <s v="CELL_004981"/>
    <x v="17"/>
    <x v="0"/>
    <s v="Sickle_Cell_Anemia"/>
    <n v="7.14"/>
    <n v="0"/>
    <n v="0"/>
    <n v="1"/>
    <n v="0"/>
    <n v="0.36399999999999999"/>
    <n v="0.95099999999999996"/>
    <n v="0.55000000000000004"/>
    <n v="1"/>
    <n v="0.79700000000000004"/>
    <n v="189"/>
    <n v="53"/>
    <n v="215"/>
    <n v="134"/>
    <n v="137"/>
    <n v="84.313725490196077"/>
    <n v="52.549019607843142"/>
    <n v="53.725490196078432"/>
    <n v="0.42899999999999999"/>
    <x v="1"/>
    <x v="1"/>
    <n v="6888"/>
    <n v="3.67"/>
    <n v="14"/>
    <n v="39.4"/>
    <n v="214308"/>
    <n v="80.3"/>
    <n v="33.799999999999997"/>
    <s v="PBC_Dataset"/>
    <s v="Giemsa"/>
    <s v="Leica_DM2000"/>
    <n v="60"/>
    <n v="512"/>
    <n v="0.67469999999999997"/>
    <n v="0.72109999999999996"/>
    <n v="0.76160000000000005"/>
    <n v="4.0500000000000091E-2"/>
  </r>
  <r>
    <s v="CELL_000144"/>
    <x v="1"/>
    <x v="1"/>
    <s v="Normal_WBC"/>
    <n v="12.77"/>
    <n v="56.8"/>
    <n v="0.497"/>
    <n v="0.438"/>
    <n v="129.68036529680364"/>
    <n v="0.77500000000000002"/>
    <n v="0.42399999999999999"/>
    <n v="3.95"/>
    <n v="4.2"/>
    <n v="0.749"/>
    <n v="431"/>
    <n v="77"/>
    <n v="219"/>
    <n v="150"/>
    <n v="228"/>
    <n v="85.882352941176464"/>
    <n v="58.82352941176471"/>
    <n v="89.411764705882362"/>
    <n v="0.56100000000000005"/>
    <x v="0"/>
    <x v="1"/>
    <n v="4292"/>
    <n v="4.91"/>
    <n v="11.7"/>
    <n v="49.9"/>
    <n v="196735"/>
    <n v="61.9"/>
    <n v="32.799999999999997"/>
    <s v="PBC_Dataset"/>
    <s v="May_Grunwald_Giemsa"/>
    <s v="Olympus_BX51"/>
    <n v="100"/>
    <n v="512"/>
    <n v="7.8100000000000003E-2"/>
    <n v="0.95099999999999996"/>
    <n v="0.95409999999999995"/>
    <n v="3.0999999999999917E-3"/>
  </r>
  <r>
    <s v="CELL_003578"/>
    <x v="2"/>
    <x v="1"/>
    <s v="Normal_RBC"/>
    <n v="8.0299999999999994"/>
    <n v="0"/>
    <n v="0"/>
    <n v="1"/>
    <n v="0"/>
    <n v="0.93600000000000005"/>
    <n v="0.17699999999999999"/>
    <n v="0.7"/>
    <n v="1"/>
    <n v="0.88500000000000001"/>
    <n v="186"/>
    <n v="42"/>
    <n v="225"/>
    <n v="128"/>
    <n v="140"/>
    <n v="88.235294117647058"/>
    <n v="50.196078431372548"/>
    <n v="54.901960784313729"/>
    <n v="0.53800000000000003"/>
    <x v="0"/>
    <x v="1"/>
    <n v="5892"/>
    <n v="3.81"/>
    <n v="14.4"/>
    <n v="42.3"/>
    <n v="434024"/>
    <n v="69"/>
    <n v="34.6"/>
    <s v="Raabin_WBC"/>
    <s v="May_Grunwald_Giemsa"/>
    <s v="Olympus_BX51"/>
    <n v="100"/>
    <n v="256"/>
    <n v="6.13E-2"/>
    <n v="0.88349999999999995"/>
    <n v="0.94720000000000004"/>
    <n v="6.370000000000009E-2"/>
  </r>
  <r>
    <s v="CELL_004947"/>
    <x v="15"/>
    <x v="0"/>
    <s v="Anemia"/>
    <n v="7.21"/>
    <n v="0"/>
    <n v="0"/>
    <n v="1"/>
    <n v="0"/>
    <n v="0.95099999999999996"/>
    <n v="0.106"/>
    <n v="0.51"/>
    <n v="1"/>
    <n v="0.98099999999999998"/>
    <n v="172"/>
    <n v="37"/>
    <n v="252"/>
    <n v="129"/>
    <n v="148"/>
    <n v="98.82352941176471"/>
    <n v="50.588235294117645"/>
    <n v="58.039215686274517"/>
    <n v="0.53300000000000003"/>
    <x v="0"/>
    <x v="0"/>
    <n v="8294"/>
    <n v="3.6"/>
    <n v="14.6"/>
    <n v="48"/>
    <n v="190679"/>
    <n v="79.900000000000006"/>
    <n v="33.6"/>
    <s v="CytoData"/>
    <s v="Wright"/>
    <s v="Zeiss_Axio"/>
    <n v="60"/>
    <n v="360"/>
    <n v="0.88339999999999996"/>
    <n v="0.85309999999999997"/>
    <n v="0.58489999999999998"/>
    <n v="-0.26819999999999999"/>
  </r>
  <r>
    <s v="CELL_002783"/>
    <x v="9"/>
    <x v="1"/>
    <s v="Normal_WBC"/>
    <n v="11.37"/>
    <n v="58.7"/>
    <n v="0.69"/>
    <n v="0.36199999999999999"/>
    <n v="162.15469613259671"/>
    <n v="0.74299999999999999"/>
    <n v="0.44700000000000001"/>
    <n v="4.58"/>
    <n v="2.1"/>
    <n v="0.74"/>
    <n v="314"/>
    <n v="66"/>
    <n v="211"/>
    <n v="128"/>
    <n v="186"/>
    <n v="82.745098039215677"/>
    <n v="50.196078431372548"/>
    <n v="72.941176470588232"/>
    <n v="0.68899999999999995"/>
    <x v="2"/>
    <x v="1"/>
    <n v="11517"/>
    <n v="4.6100000000000003"/>
    <n v="11.2"/>
    <n v="44.5"/>
    <n v="311739"/>
    <n v="94.9"/>
    <n v="33"/>
    <s v="CytoData"/>
    <s v="May_Grunwald_Giemsa"/>
    <s v="Zeiss_Axio"/>
    <n v="60"/>
    <n v="360"/>
    <n v="9.2399999999999996E-2"/>
    <n v="0.97840000000000005"/>
    <n v="0.92549999999999999"/>
    <n v="-5.2900000000000058E-2"/>
  </r>
  <r>
    <s v="CELL_000718"/>
    <x v="1"/>
    <x v="1"/>
    <s v="Normal_WBC"/>
    <n v="11.12"/>
    <n v="57.7"/>
    <n v="0.58099999999999996"/>
    <n v="0.437"/>
    <n v="132.03661327231123"/>
    <n v="0.82"/>
    <n v="0.372"/>
    <n v="3.46"/>
    <n v="3.4"/>
    <n v="0.83099999999999996"/>
    <n v="448"/>
    <n v="68"/>
    <n v="191"/>
    <n v="164"/>
    <n v="202"/>
    <n v="74.901960784313729"/>
    <n v="64.313725490196077"/>
    <n v="79.215686274509807"/>
    <n v="0.67100000000000004"/>
    <x v="0"/>
    <x v="1"/>
    <n v="7795"/>
    <n v="4.78"/>
    <n v="13.3"/>
    <n v="43.1"/>
    <n v="266096"/>
    <n v="78.8"/>
    <n v="36"/>
    <s v="CytoData"/>
    <s v="Wright"/>
    <s v="Zeiss_Axio"/>
    <n v="100"/>
    <n v="256"/>
    <n v="0.1255"/>
    <n v="0.95530000000000004"/>
    <n v="0.90620000000000001"/>
    <n v="-4.9100000000000033E-2"/>
  </r>
  <r>
    <s v="CELL_001820"/>
    <x v="5"/>
    <x v="1"/>
    <s v="Normal_WBC"/>
    <n v="8.9"/>
    <n v="77.900000000000006"/>
    <n v="0.81499999999999995"/>
    <n v="0.14199999999999999"/>
    <n v="548.59154929577471"/>
    <n v="0.82399999999999995"/>
    <n v="0.17699999999999999"/>
    <n v="1.37"/>
    <n v="1"/>
    <n v="0.90400000000000003"/>
    <n v="309"/>
    <n v="69"/>
    <n v="208"/>
    <n v="142"/>
    <n v="172"/>
    <n v="81.568627450980387"/>
    <n v="55.686274509803923"/>
    <n v="67.450980392156865"/>
    <n v="0.61499999999999999"/>
    <x v="0"/>
    <x v="1"/>
    <n v="9172"/>
    <n v="4.43"/>
    <n v="11.3"/>
    <n v="40.9"/>
    <n v="277291"/>
    <n v="97.2"/>
    <n v="32.299999999999997"/>
    <s v="PBC_Dataset"/>
    <s v="Giemsa"/>
    <s v="Leica_DM2000"/>
    <n v="40"/>
    <n v="224"/>
    <n v="8.2100000000000006E-2"/>
    <n v="0.8498"/>
    <n v="0.93110000000000004"/>
    <n v="8.1300000000000039E-2"/>
  </r>
  <r>
    <s v="CELL_002503"/>
    <x v="10"/>
    <x v="1"/>
    <s v="Normal_WBC"/>
    <n v="14.64"/>
    <n v="44.2"/>
    <n v="0.59399999999999997"/>
    <n v="0.47599999999999998"/>
    <n v="92.857142857142861"/>
    <n v="0.68500000000000005"/>
    <n v="0.31900000000000001"/>
    <n v="4.9400000000000004"/>
    <n v="1.7"/>
    <n v="0.80500000000000005"/>
    <n v="467"/>
    <n v="69"/>
    <n v="247"/>
    <n v="127"/>
    <n v="146"/>
    <n v="96.862745098039213"/>
    <n v="49.803921568627452"/>
    <n v="57.254901960784309"/>
    <n v="0.54400000000000004"/>
    <x v="1"/>
    <x v="1"/>
    <n v="8912"/>
    <n v="4.5999999999999996"/>
    <n v="11"/>
    <n v="43.4"/>
    <n v="276916"/>
    <n v="86.7"/>
    <n v="31.8"/>
    <s v="CytoData"/>
    <s v="Wright"/>
    <s v="Leica_DM2000"/>
    <n v="60"/>
    <n v="256"/>
    <n v="9.9000000000000008E-3"/>
    <n v="0.99119999999999997"/>
    <n v="0.82130000000000003"/>
    <n v="-0.16989999999999994"/>
  </r>
  <r>
    <s v="CELL_004361"/>
    <x v="13"/>
    <x v="0"/>
    <s v="Leukemia"/>
    <n v="10.83"/>
    <n v="72.3"/>
    <n v="0.60899999999999999"/>
    <n v="0.25"/>
    <n v="289.2"/>
    <n v="0.90600000000000003"/>
    <n v="0.32500000000000001"/>
    <n v="0.99"/>
    <n v="1.1000000000000001"/>
    <n v="0.84299999999999997"/>
    <n v="590"/>
    <n v="97"/>
    <n v="221"/>
    <n v="114"/>
    <n v="228"/>
    <n v="86.666666666666671"/>
    <n v="44.705882352941181"/>
    <n v="89.411764705882362"/>
    <n v="0.753"/>
    <x v="2"/>
    <x v="1"/>
    <n v="8036"/>
    <n v="3.35"/>
    <n v="15.7"/>
    <n v="45.8"/>
    <n v="170992"/>
    <n v="94.4"/>
    <n v="34.9"/>
    <s v="CytoData"/>
    <s v="Giemsa"/>
    <s v="Leica_DM2000"/>
    <n v="40"/>
    <n v="256"/>
    <n v="0.78539999999999999"/>
    <n v="0.77480000000000004"/>
    <n v="0.85360000000000003"/>
    <n v="7.8799999999999981E-2"/>
  </r>
  <r>
    <s v="CELL_004172"/>
    <x v="8"/>
    <x v="0"/>
    <s v="Leukemia"/>
    <n v="16.95"/>
    <n v="81"/>
    <n v="0.185"/>
    <n v="0.16600000000000001"/>
    <n v="487.95180722891564"/>
    <n v="0.77600000000000002"/>
    <n v="0.21199999999999999"/>
    <n v="0.55000000000000004"/>
    <n v="1"/>
    <n v="0.91"/>
    <n v="722"/>
    <n v="80"/>
    <n v="213"/>
    <n v="141"/>
    <n v="211"/>
    <n v="83.529411764705884"/>
    <n v="55.294117647058826"/>
    <n v="82.745098039215677"/>
    <n v="0.59099999999999997"/>
    <x v="1"/>
    <x v="0"/>
    <n v="11244"/>
    <n v="4.21"/>
    <n v="9.6999999999999993"/>
    <n v="32.4"/>
    <n v="173146"/>
    <n v="102.4"/>
    <n v="32.4"/>
    <s v="Raabin_WBC"/>
    <s v="Giemsa"/>
    <s v="Leica_DM2000"/>
    <n v="100"/>
    <n v="512"/>
    <n v="0.9022"/>
    <n v="0.65980000000000005"/>
    <n v="0.79259999999999997"/>
    <n v="0.13279999999999992"/>
  </r>
  <r>
    <s v="CELL_000396"/>
    <x v="1"/>
    <x v="1"/>
    <s v="Normal_WBC"/>
    <n v="12.8"/>
    <n v="52.9"/>
    <n v="0.54400000000000004"/>
    <n v="0.41899999999999998"/>
    <n v="126.25298329355608"/>
    <n v="0.76700000000000002"/>
    <n v="0.30299999999999999"/>
    <n v="3.4"/>
    <n v="4.0999999999999996"/>
    <n v="0.77900000000000003"/>
    <n v="484"/>
    <n v="72"/>
    <n v="213"/>
    <n v="134"/>
    <n v="157"/>
    <n v="83.529411764705884"/>
    <n v="52.549019607843142"/>
    <n v="61.568627450980394"/>
    <n v="0.66"/>
    <x v="1"/>
    <x v="1"/>
    <n v="8974"/>
    <n v="5.75"/>
    <n v="10.9"/>
    <n v="45.5"/>
    <n v="174269"/>
    <n v="100.9"/>
    <n v="32.6"/>
    <s v="CytoData"/>
    <s v="Wright"/>
    <s v="Zeiss_Axio"/>
    <n v="40"/>
    <n v="512"/>
    <n v="0.13600000000000001"/>
    <n v="0.9758"/>
    <n v="1"/>
    <n v="2.4199999999999999E-2"/>
  </r>
  <r>
    <s v="CELL_005682"/>
    <x v="3"/>
    <x v="0"/>
    <s v="Infection"/>
    <n v="16.11"/>
    <n v="70.3"/>
    <n v="0.76800000000000002"/>
    <n v="0.17299999999999999"/>
    <n v="406.35838150289021"/>
    <n v="0.83899999999999997"/>
    <n v="0.39800000000000002"/>
    <n v="1.64"/>
    <n v="1"/>
    <n v="0.83199999999999996"/>
    <n v="567"/>
    <n v="88"/>
    <n v="204"/>
    <n v="156"/>
    <n v="204"/>
    <n v="80"/>
    <n v="61.176470588235297"/>
    <n v="80"/>
    <n v="0.66500000000000004"/>
    <x v="1"/>
    <x v="1"/>
    <n v="4017"/>
    <n v="4.8"/>
    <n v="17.100000000000001"/>
    <n v="57.8"/>
    <n v="255613"/>
    <n v="98.4"/>
    <n v="34.799999999999997"/>
    <s v="PBC_Dataset"/>
    <s v="Giemsa"/>
    <s v="Olympus_BX51"/>
    <n v="100"/>
    <n v="224"/>
    <n v="0.7782"/>
    <n v="0.8589"/>
    <n v="0.74960000000000004"/>
    <n v="-0.10929999999999995"/>
  </r>
  <r>
    <s v="CELL_004493"/>
    <x v="16"/>
    <x v="0"/>
    <s v="Anemia"/>
    <n v="8.31"/>
    <n v="0"/>
    <n v="0"/>
    <n v="1"/>
    <n v="0"/>
    <n v="0.40600000000000003"/>
    <n v="0.78800000000000003"/>
    <n v="0.39"/>
    <n v="1"/>
    <n v="0.86399999999999999"/>
    <n v="177"/>
    <n v="55"/>
    <n v="233"/>
    <n v="128"/>
    <n v="123"/>
    <n v="91.372549019607845"/>
    <n v="50.196078431372548"/>
    <n v="48.235294117647058"/>
    <n v="0.43099999999999999"/>
    <x v="2"/>
    <x v="1"/>
    <n v="2877"/>
    <n v="5.05"/>
    <n v="16.7"/>
    <n v="50.2"/>
    <n v="285054"/>
    <n v="82.6"/>
    <n v="33.9"/>
    <s v="PBC_Dataset"/>
    <s v="May_Grunwald_Giemsa"/>
    <s v="Leica_DM2000"/>
    <n v="60"/>
    <n v="512"/>
    <n v="0.87009999999999998"/>
    <n v="0.7571"/>
    <n v="0.94489999999999996"/>
    <n v="0.18779999999999997"/>
  </r>
  <r>
    <s v="CELL_001366"/>
    <x v="5"/>
    <x v="1"/>
    <s v="Normal_WBC"/>
    <n v="10.38"/>
    <n v="77.900000000000006"/>
    <n v="0.91100000000000003"/>
    <n v="0.14599999999999999"/>
    <n v="533.56164383561656"/>
    <n v="0.79200000000000004"/>
    <n v="0.26200000000000001"/>
    <n v="1.48"/>
    <n v="1"/>
    <n v="0.81899999999999995"/>
    <n v="220"/>
    <n v="61"/>
    <n v="199"/>
    <n v="170"/>
    <n v="195"/>
    <n v="78.039215686274517"/>
    <n v="66.666666666666657"/>
    <n v="76.470588235294116"/>
    <n v="0.67600000000000005"/>
    <x v="1"/>
    <x v="0"/>
    <n v="7772"/>
    <n v="3.62"/>
    <n v="9.1999999999999993"/>
    <n v="33.5"/>
    <n v="261883"/>
    <n v="91.2"/>
    <n v="33"/>
    <s v="PBC_Dataset"/>
    <s v="May_Grunwald_Giemsa"/>
    <s v="Leica_DM2000"/>
    <n v="100"/>
    <n v="256"/>
    <n v="0.1163"/>
    <n v="0.9415"/>
    <n v="0.83409999999999995"/>
    <n v="-0.10740000000000005"/>
  </r>
  <r>
    <s v="CELL_005702"/>
    <x v="6"/>
    <x v="0"/>
    <s v="Artefact"/>
    <n v="6.35"/>
    <n v="88.3"/>
    <n v="0.753"/>
    <n v="0.14000000000000001"/>
    <n v="630.71428571428567"/>
    <n v="0.40100000000000002"/>
    <n v="0.77100000000000002"/>
    <n v="1.48"/>
    <n v="1.1000000000000001"/>
    <n v="0.51600000000000001"/>
    <n v="404"/>
    <n v="87"/>
    <n v="222"/>
    <n v="148"/>
    <n v="198"/>
    <n v="87.058823529411768"/>
    <n v="58.039215686274517"/>
    <n v="77.64705882352942"/>
    <n v="0.89300000000000002"/>
    <x v="2"/>
    <x v="0"/>
    <n v="5310"/>
    <n v="3.44"/>
    <n v="16.3"/>
    <n v="40.700000000000003"/>
    <n v="148713"/>
    <n v="71.099999999999994"/>
    <n v="32.5"/>
    <s v="Raabin_WBC"/>
    <s v="Giemsa"/>
    <s v="Olympus_BX51"/>
    <n v="60"/>
    <n v="360"/>
    <n v="0.7883"/>
    <n v="0.71140000000000003"/>
    <n v="0.82599999999999996"/>
    <n v="0.11459999999999992"/>
  </r>
  <r>
    <s v="CELL_000596"/>
    <x v="1"/>
    <x v="1"/>
    <s v="Normal_WBC"/>
    <n v="11.48"/>
    <n v="57.9"/>
    <n v="0.63500000000000001"/>
    <n v="0.46800000000000003"/>
    <n v="123.7179487179487"/>
    <n v="0.82099999999999995"/>
    <n v="0.36799999999999999"/>
    <n v="3.16"/>
    <n v="3.6"/>
    <n v="0.78200000000000003"/>
    <n v="391"/>
    <n v="83"/>
    <n v="240"/>
    <n v="183"/>
    <n v="165"/>
    <n v="94.117647058823522"/>
    <n v="71.764705882352942"/>
    <n v="64.705882352941174"/>
    <n v="0.55100000000000005"/>
    <x v="1"/>
    <x v="0"/>
    <n v="4023"/>
    <n v="5.24"/>
    <n v="15.3"/>
    <n v="32.700000000000003"/>
    <n v="129908"/>
    <n v="71.5"/>
    <n v="35.700000000000003"/>
    <s v="Raabin_WBC"/>
    <s v="Giemsa"/>
    <s v="Leica_DM2000"/>
    <n v="100"/>
    <n v="360"/>
    <n v="7.2499999999999995E-2"/>
    <n v="0.96809999999999996"/>
    <n v="0.92779999999999996"/>
    <n v="-4.0300000000000002E-2"/>
  </r>
  <r>
    <s v="CELL_003953"/>
    <x v="7"/>
    <x v="1"/>
    <s v="Normal_Platelet"/>
    <n v="2.4300000000000002"/>
    <n v="0"/>
    <n v="0"/>
    <n v="1"/>
    <n v="0"/>
    <n v="0.628"/>
    <n v="0.47399999999999998"/>
    <n v="3.3"/>
    <n v="1"/>
    <n v="0.79300000000000004"/>
    <n v="18"/>
    <n v="15"/>
    <n v="220"/>
    <n v="151"/>
    <n v="175"/>
    <n v="86.274509803921575"/>
    <n v="59.215686274509807"/>
    <n v="68.627450980392155"/>
    <n v="0.54700000000000004"/>
    <x v="0"/>
    <x v="1"/>
    <n v="8336"/>
    <n v="4.42"/>
    <n v="9.6"/>
    <n v="45.5"/>
    <n v="247794"/>
    <n v="84.1"/>
    <n v="33"/>
    <s v="PBC_Dataset"/>
    <s v="Giemsa"/>
    <s v="Leica_DM2000"/>
    <n v="60"/>
    <n v="224"/>
    <n v="5.6899999999999999E-2"/>
    <n v="0.90669999999999995"/>
    <n v="0.87880000000000003"/>
    <n v="-2.7899999999999925E-2"/>
  </r>
  <r>
    <s v="CELL_004969"/>
    <x v="15"/>
    <x v="0"/>
    <s v="Anemia"/>
    <n v="6.42"/>
    <n v="0"/>
    <n v="0"/>
    <n v="1"/>
    <n v="0"/>
    <n v="0.91500000000000004"/>
    <n v="7.3999999999999996E-2"/>
    <n v="0.54"/>
    <n v="1"/>
    <n v="0.998"/>
    <n v="141"/>
    <n v="42"/>
    <n v="218"/>
    <n v="142"/>
    <n v="135"/>
    <n v="85.490196078431367"/>
    <n v="55.686274509803923"/>
    <n v="52.941176470588239"/>
    <n v="0.54200000000000004"/>
    <x v="0"/>
    <x v="0"/>
    <n v="5762"/>
    <n v="4.33"/>
    <n v="11.5"/>
    <n v="38.9"/>
    <n v="326187"/>
    <n v="95.2"/>
    <n v="33"/>
    <s v="Raabin_WBC"/>
    <s v="Giemsa"/>
    <s v="Zeiss_Axio"/>
    <n v="100"/>
    <n v="360"/>
    <n v="0.72719999999999996"/>
    <n v="0.77900000000000003"/>
    <n v="0.72430000000000005"/>
    <n v="-5.4699999999999971E-2"/>
  </r>
  <r>
    <s v="CELL_002915"/>
    <x v="2"/>
    <x v="1"/>
    <s v="Normal_RBC"/>
    <n v="8.59"/>
    <n v="0"/>
    <n v="0"/>
    <n v="1"/>
    <n v="0"/>
    <n v="0.94899999999999995"/>
    <n v="0.123"/>
    <n v="0.48"/>
    <n v="1"/>
    <n v="0.95099999999999996"/>
    <n v="170"/>
    <n v="38"/>
    <n v="230"/>
    <n v="153"/>
    <n v="134"/>
    <n v="90.196078431372555"/>
    <n v="60"/>
    <n v="52.549019607843142"/>
    <n v="0.442"/>
    <x v="2"/>
    <x v="0"/>
    <n v="5762"/>
    <n v="5.0999999999999996"/>
    <n v="12.3"/>
    <n v="34"/>
    <n v="279989"/>
    <n v="89.6"/>
    <n v="32.4"/>
    <s v="CytoData"/>
    <s v="Giemsa"/>
    <s v="Zeiss_Axio"/>
    <n v="40"/>
    <n v="256"/>
    <n v="9.5899999999999999E-2"/>
    <n v="0.83579999999999999"/>
    <n v="0.99650000000000005"/>
    <n v="0.16070000000000007"/>
  </r>
  <r>
    <s v="CELL_002327"/>
    <x v="4"/>
    <x v="1"/>
    <s v="Normal_WBC"/>
    <n v="15.47"/>
    <n v="69.400000000000006"/>
    <n v="0.32"/>
    <n v="0.38100000000000001"/>
    <n v="182.15223097112863"/>
    <n v="0.74199999999999999"/>
    <n v="0.23899999999999999"/>
    <n v="1.79"/>
    <n v="1.3"/>
    <n v="0.81799999999999995"/>
    <n v="483"/>
    <n v="105"/>
    <n v="211"/>
    <n v="147"/>
    <n v="193"/>
    <n v="82.745098039215677"/>
    <n v="57.647058823529406"/>
    <n v="75.686274509803923"/>
    <n v="0.74099999999999999"/>
    <x v="2"/>
    <x v="0"/>
    <n v="6161"/>
    <n v="6.61"/>
    <n v="15.1"/>
    <n v="32.9"/>
    <n v="238323"/>
    <n v="103.1"/>
    <n v="36.200000000000003"/>
    <s v="Raabin_WBC"/>
    <s v="Wright"/>
    <s v="Leica_DM2000"/>
    <n v="40"/>
    <n v="360"/>
    <n v="0.15809999999999999"/>
    <n v="0.82199999999999995"/>
    <n v="0.99419999999999997"/>
    <n v="0.17220000000000002"/>
  </r>
  <r>
    <s v="CELL_003767"/>
    <x v="7"/>
    <x v="1"/>
    <s v="Normal_Platelet"/>
    <n v="1.9"/>
    <n v="0"/>
    <n v="0"/>
    <n v="1"/>
    <n v="0"/>
    <n v="0.76100000000000001"/>
    <n v="0.42299999999999999"/>
    <n v="2.57"/>
    <n v="1"/>
    <n v="0.89800000000000002"/>
    <n v="30"/>
    <n v="18"/>
    <n v="244"/>
    <n v="142"/>
    <n v="171"/>
    <n v="95.686274509803923"/>
    <n v="55.686274509803923"/>
    <n v="67.058823529411754"/>
    <n v="0.56100000000000005"/>
    <x v="0"/>
    <x v="1"/>
    <n v="7950"/>
    <n v="4.49"/>
    <n v="12.7"/>
    <n v="35"/>
    <n v="304257"/>
    <n v="87.5"/>
    <n v="32.5"/>
    <s v="PBC_Dataset"/>
    <s v="Wright"/>
    <s v="Zeiss_Axio"/>
    <n v="100"/>
    <n v="360"/>
    <n v="4.0000000000000002E-4"/>
    <n v="0.88129999999999997"/>
    <n v="1"/>
    <n v="0.11870000000000003"/>
  </r>
  <r>
    <s v="CELL_003441"/>
    <x v="2"/>
    <x v="1"/>
    <s v="Normal_RBC"/>
    <n v="8.09"/>
    <n v="0"/>
    <n v="0"/>
    <n v="1"/>
    <n v="0"/>
    <n v="0.90500000000000003"/>
    <n v="0.153"/>
    <n v="0.66"/>
    <n v="1"/>
    <n v="0.91200000000000003"/>
    <n v="177"/>
    <n v="49"/>
    <n v="223"/>
    <n v="135"/>
    <n v="136"/>
    <n v="87.450980392156865"/>
    <n v="52.941176470588239"/>
    <n v="53.333333333333336"/>
    <n v="0.499"/>
    <x v="1"/>
    <x v="1"/>
    <n v="6504"/>
    <n v="5.3"/>
    <n v="10.199999999999999"/>
    <n v="36.4"/>
    <n v="218369"/>
    <n v="92.9"/>
    <n v="33.200000000000003"/>
    <s v="Raabin_WBC"/>
    <s v="Giemsa"/>
    <s v="Zeiss_Axio"/>
    <n v="100"/>
    <n v="224"/>
    <n v="0.1308"/>
    <n v="0.95609999999999995"/>
    <n v="0.88429999999999997"/>
    <n v="-7.1799999999999975E-2"/>
  </r>
  <r>
    <s v="CELL_003852"/>
    <x v="7"/>
    <x v="1"/>
    <s v="Normal_Platelet"/>
    <n v="2.5"/>
    <n v="0"/>
    <n v="0"/>
    <n v="1"/>
    <n v="0"/>
    <n v="0.69099999999999995"/>
    <n v="0.41499999999999998"/>
    <n v="1.95"/>
    <n v="1"/>
    <n v="0.80200000000000005"/>
    <n v="19"/>
    <n v="24"/>
    <n v="207"/>
    <n v="149"/>
    <n v="161"/>
    <n v="81.17647058823529"/>
    <n v="58.431372549019613"/>
    <n v="63.13725490196078"/>
    <n v="0.47499999999999998"/>
    <x v="1"/>
    <x v="0"/>
    <n v="6886"/>
    <n v="4.0199999999999996"/>
    <n v="11.6"/>
    <n v="41"/>
    <n v="218345"/>
    <n v="94"/>
    <n v="33"/>
    <s v="PBC_Dataset"/>
    <s v="Giemsa"/>
    <s v="Zeiss_Axio"/>
    <n v="40"/>
    <n v="256"/>
    <n v="0.1089"/>
    <n v="0.93889999999999996"/>
    <n v="0.87129999999999996"/>
    <n v="-6.7599999999999993E-2"/>
  </r>
  <r>
    <s v="CELL_004133"/>
    <x v="8"/>
    <x v="0"/>
    <s v="Leukemia"/>
    <n v="18.350000000000001"/>
    <n v="76.599999999999994"/>
    <n v="0.442"/>
    <n v="0.19800000000000001"/>
    <n v="386.86868686868684"/>
    <n v="0.876"/>
    <n v="0.32100000000000001"/>
    <n v="0.88"/>
    <n v="1"/>
    <n v="0.93200000000000005"/>
    <n v="616"/>
    <n v="79"/>
    <n v="185"/>
    <n v="139"/>
    <n v="209"/>
    <n v="72.549019607843135"/>
    <n v="54.509803921568626"/>
    <n v="81.960784313725483"/>
    <n v="0.70699999999999996"/>
    <x v="1"/>
    <x v="0"/>
    <n v="2552"/>
    <n v="5.71"/>
    <n v="10.6"/>
    <n v="42.7"/>
    <n v="185403"/>
    <n v="81.900000000000006"/>
    <n v="34.4"/>
    <s v="CytoData"/>
    <s v="May_Grunwald_Giemsa"/>
    <s v="Zeiss_Axio"/>
    <n v="100"/>
    <n v="224"/>
    <n v="0.88819999999999999"/>
    <n v="0.6724"/>
    <n v="0.83819999999999995"/>
    <n v="0.16579999999999995"/>
  </r>
  <r>
    <s v="CELL_005389"/>
    <x v="0"/>
    <x v="0"/>
    <s v="Infection"/>
    <n v="14.75"/>
    <n v="64.400000000000006"/>
    <n v="0.56599999999999995"/>
    <n v="0.34300000000000003"/>
    <n v="187.75510204081633"/>
    <n v="0.71799999999999997"/>
    <n v="0.54700000000000004"/>
    <n v="2.0099999999999998"/>
    <n v="6.1"/>
    <n v="0.76900000000000002"/>
    <n v="449"/>
    <n v="76"/>
    <n v="189"/>
    <n v="131"/>
    <n v="192"/>
    <n v="74.117647058823536"/>
    <n v="51.372549019607838"/>
    <n v="75.294117647058826"/>
    <n v="0.68200000000000005"/>
    <x v="1"/>
    <x v="0"/>
    <n v="7119"/>
    <n v="4.18"/>
    <n v="14.7"/>
    <n v="36.200000000000003"/>
    <n v="266782"/>
    <n v="79"/>
    <n v="36.6"/>
    <s v="PBC_Dataset"/>
    <s v="Wright"/>
    <s v="Leica_DM2000"/>
    <n v="40"/>
    <n v="256"/>
    <n v="0.85670000000000002"/>
    <n v="0.79930000000000001"/>
    <n v="0.88919999999999999"/>
    <n v="8.989999999999998E-2"/>
  </r>
  <r>
    <s v="CELL_002144"/>
    <x v="4"/>
    <x v="1"/>
    <s v="Normal_WBC"/>
    <n v="16"/>
    <n v="72.7"/>
    <n v="0.501"/>
    <n v="0.44500000000000001"/>
    <n v="163.37078651685394"/>
    <n v="0.55900000000000005"/>
    <n v="0.47699999999999998"/>
    <n v="2.0499999999999998"/>
    <n v="1.4"/>
    <n v="0.68899999999999995"/>
    <n v="609"/>
    <n v="96"/>
    <n v="203"/>
    <n v="168"/>
    <n v="184"/>
    <n v="79.607843137254903"/>
    <n v="65.882352941176464"/>
    <n v="72.156862745098039"/>
    <n v="0.53400000000000003"/>
    <x v="1"/>
    <x v="0"/>
    <n v="6604"/>
    <n v="5.68"/>
    <n v="11.1"/>
    <n v="40.299999999999997"/>
    <n v="217320"/>
    <n v="83.8"/>
    <n v="33.1"/>
    <s v="Raabin_WBC"/>
    <s v="Wright"/>
    <s v="Olympus_BX51"/>
    <n v="100"/>
    <n v="512"/>
    <n v="7.3300000000000004E-2"/>
    <n v="0.95020000000000004"/>
    <n v="0.93840000000000001"/>
    <n v="-1.1800000000000033E-2"/>
  </r>
  <r>
    <s v="CELL_005420"/>
    <x v="11"/>
    <x v="0"/>
    <s v="Infection"/>
    <n v="13.38"/>
    <n v="54.7"/>
    <n v="0.51300000000000001"/>
    <n v="0.498"/>
    <n v="109.83935742971889"/>
    <n v="0.83299999999999996"/>
    <n v="0.502"/>
    <n v="4.91"/>
    <n v="3.4"/>
    <n v="0.73299999999999998"/>
    <n v="362"/>
    <n v="72"/>
    <n v="231"/>
    <n v="143"/>
    <n v="164"/>
    <n v="90.588235294117652"/>
    <n v="56.078431372549019"/>
    <n v="64.313725490196077"/>
    <n v="0.65200000000000002"/>
    <x v="2"/>
    <x v="1"/>
    <n v="6003"/>
    <n v="4.74"/>
    <n v="14.9"/>
    <n v="39.1"/>
    <n v="239792"/>
    <n v="96.9"/>
    <n v="36.299999999999997"/>
    <s v="CytoData"/>
    <s v="Wright"/>
    <s v="Olympus_BX51"/>
    <n v="60"/>
    <n v="224"/>
    <n v="0.85589999999999999"/>
    <n v="0.69610000000000005"/>
    <n v="0.99609999999999999"/>
    <n v="0.29999999999999993"/>
  </r>
  <r>
    <s v="CELL_005074"/>
    <x v="17"/>
    <x v="0"/>
    <s v="Sickle_Cell_Anemia"/>
    <n v="6.95"/>
    <n v="0"/>
    <n v="0"/>
    <n v="1"/>
    <n v="0"/>
    <n v="0.371"/>
    <n v="0.85"/>
    <n v="0.67"/>
    <n v="1"/>
    <n v="0.79100000000000004"/>
    <n v="162"/>
    <n v="64"/>
    <n v="216"/>
    <n v="131"/>
    <n v="129"/>
    <n v="84.705882352941174"/>
    <n v="51.372549019607838"/>
    <n v="50.588235294117645"/>
    <n v="0.55900000000000005"/>
    <x v="1"/>
    <x v="1"/>
    <n v="6921"/>
    <n v="4.5199999999999996"/>
    <n v="13.9"/>
    <n v="41.2"/>
    <n v="334499"/>
    <n v="94"/>
    <n v="36"/>
    <s v="Raabin_WBC"/>
    <s v="Wright"/>
    <s v="Leica_DM2000"/>
    <n v="100"/>
    <n v="512"/>
    <n v="0.89059999999999995"/>
    <n v="0.63549999999999995"/>
    <n v="0.89370000000000005"/>
    <n v="0.2582000000000001"/>
  </r>
  <r>
    <s v="CELL_001572"/>
    <x v="5"/>
    <x v="1"/>
    <s v="Normal_WBC"/>
    <n v="11.22"/>
    <n v="85.5"/>
    <n v="0.74399999999999999"/>
    <n v="0.159"/>
    <n v="537.7358490566038"/>
    <n v="0.84"/>
    <n v="0.156"/>
    <n v="1.26"/>
    <n v="1"/>
    <n v="0.86499999999999999"/>
    <n v="226"/>
    <n v="74"/>
    <n v="208"/>
    <n v="144"/>
    <n v="209"/>
    <n v="81.568627450980387"/>
    <n v="56.470588235294116"/>
    <n v="81.960784313725483"/>
    <n v="0.65100000000000002"/>
    <x v="0"/>
    <x v="0"/>
    <n v="6657"/>
    <n v="4.29"/>
    <n v="15.5"/>
    <n v="44.7"/>
    <n v="399628"/>
    <n v="97"/>
    <n v="33.299999999999997"/>
    <s v="Raabin_WBC"/>
    <s v="Wright"/>
    <s v="Olympus_BX51"/>
    <n v="100"/>
    <n v="360"/>
    <n v="0.1426"/>
    <n v="0.92449999999999999"/>
    <n v="0.95989999999999998"/>
    <n v="3.5399999999999987E-2"/>
  </r>
  <r>
    <s v="CELL_004080"/>
    <x v="8"/>
    <x v="0"/>
    <s v="Leukemia"/>
    <n v="14.5"/>
    <n v="96.5"/>
    <n v="0.35099999999999998"/>
    <n v="0.153"/>
    <n v="630.718954248366"/>
    <n v="0.79400000000000004"/>
    <n v="0.222"/>
    <n v="0.99"/>
    <n v="1.1000000000000001"/>
    <n v="0.98199999999999998"/>
    <n v="701"/>
    <n v="94"/>
    <n v="200"/>
    <n v="163"/>
    <n v="211"/>
    <n v="78.431372549019613"/>
    <n v="63.921568627450974"/>
    <n v="82.745098039215677"/>
    <n v="0.69599999999999995"/>
    <x v="2"/>
    <x v="0"/>
    <n v="7803"/>
    <n v="4.7300000000000004"/>
    <n v="15.3"/>
    <n v="45.3"/>
    <n v="242484"/>
    <n v="93.5"/>
    <n v="33.799999999999997"/>
    <s v="PBC_Dataset"/>
    <s v="Wright"/>
    <s v="Olympus_BX51"/>
    <n v="60"/>
    <n v="360"/>
    <n v="0.90680000000000005"/>
    <n v="0.76719999999999999"/>
    <n v="0.60750000000000004"/>
    <n v="-0.15969999999999995"/>
  </r>
  <r>
    <s v="CELL_001123"/>
    <x v="5"/>
    <x v="1"/>
    <s v="Normal_WBC"/>
    <n v="8.92"/>
    <n v="77.5"/>
    <n v="0.69399999999999995"/>
    <n v="0.18099999999999999"/>
    <n v="428.17679558011054"/>
    <n v="0.85099999999999998"/>
    <n v="0.316"/>
    <n v="1.45"/>
    <n v="1.1000000000000001"/>
    <n v="0.94199999999999995"/>
    <n v="288"/>
    <n v="51"/>
    <n v="215"/>
    <n v="159"/>
    <n v="180"/>
    <n v="84.313725490196077"/>
    <n v="62.352941176470587"/>
    <n v="70.588235294117652"/>
    <n v="0.66500000000000004"/>
    <x v="0"/>
    <x v="1"/>
    <n v="3840"/>
    <n v="3.67"/>
    <n v="11.3"/>
    <n v="44.4"/>
    <n v="231026"/>
    <n v="72.3"/>
    <n v="32.9"/>
    <s v="Raabin_WBC"/>
    <s v="May_Grunwald_Giemsa"/>
    <s v="Leica_DM2000"/>
    <n v="100"/>
    <n v="224"/>
    <n v="7.7999999999999996E-3"/>
    <n v="0.93530000000000002"/>
    <n v="0.86509999999999998"/>
    <n v="-7.020000000000004E-2"/>
  </r>
  <r>
    <s v="CELL_002787"/>
    <x v="9"/>
    <x v="1"/>
    <s v="Normal_WBC"/>
    <n v="11.9"/>
    <n v="56.8"/>
    <n v="0.64900000000000002"/>
    <n v="0.378"/>
    <n v="150.26455026455025"/>
    <n v="0.67900000000000005"/>
    <n v="0.35799999999999998"/>
    <n v="3.78"/>
    <n v="1.9"/>
    <n v="0.67200000000000004"/>
    <n v="368"/>
    <n v="66"/>
    <n v="201"/>
    <n v="144"/>
    <n v="189"/>
    <n v="78.82352941176471"/>
    <n v="56.470588235294116"/>
    <n v="74.117647058823536"/>
    <n v="0.72299999999999998"/>
    <x v="1"/>
    <x v="0"/>
    <n v="10580"/>
    <n v="6.39"/>
    <n v="13.4"/>
    <n v="20.3"/>
    <n v="201563"/>
    <n v="92"/>
    <n v="34.799999999999997"/>
    <s v="CytoData"/>
    <s v="May_Grunwald_Giemsa"/>
    <s v="Zeiss_Axio"/>
    <n v="40"/>
    <n v="360"/>
    <n v="8.3400000000000002E-2"/>
    <n v="0.89900000000000002"/>
    <n v="0.85050000000000003"/>
    <n v="-4.8499999999999988E-2"/>
  </r>
  <r>
    <s v="CELL_002968"/>
    <x v="2"/>
    <x v="1"/>
    <s v="Normal_RBC"/>
    <n v="8.09"/>
    <n v="0"/>
    <n v="0"/>
    <n v="1"/>
    <n v="0"/>
    <n v="0.84599999999999997"/>
    <n v="0.23400000000000001"/>
    <n v="0.73"/>
    <n v="1"/>
    <n v="0.95099999999999996"/>
    <n v="181"/>
    <n v="51"/>
    <n v="232"/>
    <n v="138"/>
    <n v="121"/>
    <n v="90.980392156862749"/>
    <n v="54.117647058823529"/>
    <n v="47.450980392156858"/>
    <n v="0.60899999999999999"/>
    <x v="1"/>
    <x v="1"/>
    <n v="7545"/>
    <n v="4.9400000000000004"/>
    <n v="10.3"/>
    <n v="48"/>
    <n v="207358"/>
    <n v="107.2"/>
    <n v="34.299999999999997"/>
    <s v="PBC_Dataset"/>
    <s v="Giemsa"/>
    <s v="Olympus_BX51"/>
    <n v="60"/>
    <n v="360"/>
    <n v="6.1400000000000003E-2"/>
    <n v="0.9516"/>
    <n v="0.96130000000000004"/>
    <n v="9.7000000000000419E-3"/>
  </r>
  <r>
    <s v="CELL_002505"/>
    <x v="10"/>
    <x v="1"/>
    <s v="Normal_WBC"/>
    <n v="11.45"/>
    <n v="45.1"/>
    <n v="0.48"/>
    <n v="0.54800000000000004"/>
    <n v="82.299270072992698"/>
    <n v="0.79400000000000004"/>
    <n v="0.38500000000000001"/>
    <n v="4.25"/>
    <n v="2.4"/>
    <n v="0.79"/>
    <n v="412"/>
    <n v="84"/>
    <n v="232"/>
    <n v="155"/>
    <n v="156"/>
    <n v="90.980392156862749"/>
    <n v="60.784313725490193"/>
    <n v="61.176470588235297"/>
    <n v="0.76500000000000001"/>
    <x v="1"/>
    <x v="1"/>
    <n v="6482"/>
    <n v="5.72"/>
    <n v="15.8"/>
    <n v="40.4"/>
    <n v="184578"/>
    <n v="83.5"/>
    <n v="31.4"/>
    <s v="CytoData"/>
    <s v="May_Grunwald_Giemsa"/>
    <s v="Leica_DM2000"/>
    <n v="100"/>
    <n v="512"/>
    <n v="3.32E-2"/>
    <n v="0.98219999999999996"/>
    <n v="0.82640000000000002"/>
    <n v="-0.15579999999999994"/>
  </r>
  <r>
    <s v="CELL_003466"/>
    <x v="2"/>
    <x v="1"/>
    <s v="Normal_RBC"/>
    <n v="7.6"/>
    <n v="0"/>
    <n v="0"/>
    <n v="1"/>
    <n v="0"/>
    <n v="0.89100000000000001"/>
    <n v="0.14299999999999999"/>
    <n v="0.25"/>
    <n v="1"/>
    <n v="0.93400000000000005"/>
    <n v="161"/>
    <n v="45"/>
    <n v="236"/>
    <n v="139"/>
    <n v="145"/>
    <n v="92.549019607843135"/>
    <n v="54.509803921568626"/>
    <n v="56.862745098039213"/>
    <n v="0.51600000000000001"/>
    <x v="0"/>
    <x v="0"/>
    <n v="5729"/>
    <n v="4.5999999999999996"/>
    <n v="14.6"/>
    <n v="50.9"/>
    <n v="281168"/>
    <n v="101.6"/>
    <n v="34.4"/>
    <s v="CytoData"/>
    <s v="Wright"/>
    <s v="Olympus_BX51"/>
    <n v="60"/>
    <n v="512"/>
    <n v="8.0299999999999996E-2"/>
    <n v="0.97209999999999996"/>
    <n v="0.9647"/>
    <n v="-7.3999999999999622E-3"/>
  </r>
  <r>
    <s v="CELL_000676"/>
    <x v="1"/>
    <x v="1"/>
    <s v="Normal_WBC"/>
    <n v="11.07"/>
    <n v="55.4"/>
    <n v="0.56699999999999995"/>
    <n v="0.36499999999999999"/>
    <n v="151.78082191780823"/>
    <n v="0.80400000000000005"/>
    <n v="0.34899999999999998"/>
    <n v="3.56"/>
    <n v="4"/>
    <n v="0.79300000000000004"/>
    <n v="450"/>
    <n v="65"/>
    <n v="229"/>
    <n v="148"/>
    <n v="190"/>
    <n v="89.803921568627459"/>
    <n v="58.039215686274517"/>
    <n v="74.509803921568633"/>
    <n v="0.63700000000000001"/>
    <x v="1"/>
    <x v="0"/>
    <n v="4457"/>
    <n v="5.6"/>
    <n v="14.7"/>
    <n v="44.8"/>
    <n v="212908"/>
    <n v="72.599999999999994"/>
    <n v="32.9"/>
    <s v="CytoData"/>
    <s v="Giemsa"/>
    <s v="Leica_DM2000"/>
    <n v="100"/>
    <n v="360"/>
    <n v="2.0999999999999999E-3"/>
    <n v="0.98640000000000005"/>
    <n v="0.90429999999999999"/>
    <n v="-8.2100000000000062E-2"/>
  </r>
  <r>
    <s v="CELL_002809"/>
    <x v="2"/>
    <x v="1"/>
    <s v="Normal_RBC"/>
    <n v="7.29"/>
    <n v="0"/>
    <n v="0"/>
    <n v="1"/>
    <n v="0"/>
    <n v="0.92700000000000005"/>
    <n v="0.24099999999999999"/>
    <n v="0.45"/>
    <n v="1"/>
    <n v="0.95799999999999996"/>
    <n v="153"/>
    <n v="45"/>
    <n v="228"/>
    <n v="139"/>
    <n v="164"/>
    <n v="89.411764705882362"/>
    <n v="54.509803921568626"/>
    <n v="64.313725490196077"/>
    <n v="0.47799999999999998"/>
    <x v="1"/>
    <x v="1"/>
    <n v="5802"/>
    <n v="4.78"/>
    <n v="10"/>
    <n v="41.2"/>
    <n v="248782"/>
    <n v="81.400000000000006"/>
    <n v="30.4"/>
    <s v="CytoData"/>
    <s v="Wright"/>
    <s v="Leica_DM2000"/>
    <n v="100"/>
    <n v="224"/>
    <n v="0.1244"/>
    <n v="0.88990000000000002"/>
    <n v="0.87670000000000003"/>
    <n v="-1.319999999999999E-2"/>
  </r>
  <r>
    <s v="CELL_003349"/>
    <x v="2"/>
    <x v="1"/>
    <s v="Normal_RBC"/>
    <n v="7.6"/>
    <n v="0"/>
    <n v="0"/>
    <n v="1"/>
    <n v="0"/>
    <n v="0.85399999999999998"/>
    <n v="0.158"/>
    <n v="0.36"/>
    <n v="1"/>
    <n v="0.93"/>
    <n v="184"/>
    <n v="51"/>
    <n v="231"/>
    <n v="134"/>
    <n v="120"/>
    <n v="90.588235294117652"/>
    <n v="52.549019607843142"/>
    <n v="47.058823529411761"/>
    <n v="0.46800000000000003"/>
    <x v="0"/>
    <x v="1"/>
    <n v="5896"/>
    <n v="5.65"/>
    <n v="11.3"/>
    <n v="45.2"/>
    <n v="251650"/>
    <n v="101.6"/>
    <n v="31.9"/>
    <s v="Raabin_WBC"/>
    <s v="May_Grunwald_Giemsa"/>
    <s v="Zeiss_Axio"/>
    <n v="60"/>
    <n v="224"/>
    <n v="0.1176"/>
    <n v="0.96740000000000004"/>
    <n v="0.90620000000000001"/>
    <n v="-6.1200000000000032E-2"/>
  </r>
  <r>
    <s v="CELL_000729"/>
    <x v="1"/>
    <x v="1"/>
    <s v="Normal_WBC"/>
    <n v="12.35"/>
    <n v="54.7"/>
    <n v="0.63"/>
    <n v="0.42299999999999999"/>
    <n v="129.31442080378253"/>
    <n v="0.76400000000000001"/>
    <n v="0.36799999999999999"/>
    <n v="3.24"/>
    <n v="3.3"/>
    <n v="0.79200000000000004"/>
    <n v="327"/>
    <n v="67"/>
    <n v="220"/>
    <n v="172"/>
    <n v="177"/>
    <n v="86.274509803921575"/>
    <n v="67.450980392156865"/>
    <n v="69.411764705882348"/>
    <n v="0.74099999999999999"/>
    <x v="1"/>
    <x v="0"/>
    <n v="6928"/>
    <n v="4.17"/>
    <n v="14.6"/>
    <n v="45.6"/>
    <n v="255093"/>
    <n v="82.9"/>
    <n v="33.6"/>
    <s v="PBC_Dataset"/>
    <s v="Wright"/>
    <s v="Zeiss_Axio"/>
    <n v="100"/>
    <n v="360"/>
    <n v="6.9599999999999995E-2"/>
    <n v="0.92979999999999996"/>
    <n v="0.92459999999999998"/>
    <n v="-5.1999999999999824E-3"/>
  </r>
  <r>
    <s v="CELL_000413"/>
    <x v="1"/>
    <x v="1"/>
    <s v="Normal_WBC"/>
    <n v="14.91"/>
    <n v="54.6"/>
    <n v="0.63900000000000001"/>
    <n v="0.50800000000000001"/>
    <n v="107.48031496062993"/>
    <n v="0.69099999999999995"/>
    <n v="0.40500000000000003"/>
    <n v="3.27"/>
    <n v="3.7"/>
    <n v="0.78200000000000003"/>
    <n v="364"/>
    <n v="68"/>
    <n v="208"/>
    <n v="177"/>
    <n v="212"/>
    <n v="81.568627450980387"/>
    <n v="69.411764705882348"/>
    <n v="83.137254901960787"/>
    <n v="0.748"/>
    <x v="2"/>
    <x v="0"/>
    <n v="9150"/>
    <n v="4.54"/>
    <n v="14.1"/>
    <n v="41.4"/>
    <n v="293226"/>
    <n v="64.8"/>
    <n v="34.1"/>
    <s v="CytoData"/>
    <s v="May_Grunwald_Giemsa"/>
    <s v="Olympus_BX51"/>
    <n v="100"/>
    <n v="256"/>
    <n v="0.1082"/>
    <n v="0.90429999999999999"/>
    <n v="0.90620000000000001"/>
    <n v="1.9000000000000128E-3"/>
  </r>
  <r>
    <s v="CELL_003147"/>
    <x v="2"/>
    <x v="1"/>
    <s v="Normal_RBC"/>
    <n v="8.06"/>
    <n v="0"/>
    <n v="0"/>
    <n v="1"/>
    <n v="0"/>
    <n v="0.86099999999999999"/>
    <n v="0.157"/>
    <n v="0.42"/>
    <n v="1"/>
    <n v="0.95099999999999996"/>
    <n v="163"/>
    <n v="49"/>
    <n v="247"/>
    <n v="119"/>
    <n v="128"/>
    <n v="96.862745098039213"/>
    <n v="46.666666666666664"/>
    <n v="50.196078431372548"/>
    <n v="0.54200000000000004"/>
    <x v="1"/>
    <x v="1"/>
    <n v="2712"/>
    <n v="4.75"/>
    <n v="10.7"/>
    <n v="38.6"/>
    <n v="163979"/>
    <n v="79"/>
    <n v="33.9"/>
    <s v="Raabin_WBC"/>
    <s v="Wright"/>
    <s v="Zeiss_Axio"/>
    <n v="60"/>
    <n v="256"/>
    <n v="1.7600000000000001E-2"/>
    <n v="0.84860000000000002"/>
    <n v="0.90559999999999996"/>
    <n v="5.699999999999994E-2"/>
  </r>
  <r>
    <s v="CELL_001517"/>
    <x v="5"/>
    <x v="1"/>
    <s v="Normal_WBC"/>
    <n v="9.32"/>
    <n v="82.1"/>
    <n v="0.78900000000000003"/>
    <n v="0.18099999999999999"/>
    <n v="453.59116022099448"/>
    <n v="0.84499999999999997"/>
    <n v="0.224"/>
    <n v="0.81"/>
    <n v="1.2"/>
    <n v="0.85"/>
    <n v="253"/>
    <n v="64"/>
    <n v="195"/>
    <n v="163"/>
    <n v="215"/>
    <n v="76.470588235294116"/>
    <n v="63.921568627450974"/>
    <n v="84.313725490196077"/>
    <n v="0.77"/>
    <x v="0"/>
    <x v="1"/>
    <n v="3994"/>
    <n v="5.73"/>
    <n v="12.4"/>
    <n v="29.4"/>
    <n v="304153"/>
    <n v="91.2"/>
    <n v="34"/>
    <s v="PBC_Dataset"/>
    <s v="Wright"/>
    <s v="Zeiss_Axio"/>
    <n v="60"/>
    <n v="224"/>
    <n v="0.13220000000000001"/>
    <n v="0.84660000000000002"/>
    <n v="0.97140000000000004"/>
    <n v="0.12480000000000002"/>
  </r>
  <r>
    <s v="CELL_000826"/>
    <x v="1"/>
    <x v="1"/>
    <s v="Normal_WBC"/>
    <n v="10.92"/>
    <n v="60"/>
    <n v="0.59"/>
    <n v="0.56299999999999994"/>
    <n v="106.57193605683838"/>
    <n v="0.79200000000000004"/>
    <n v="0.371"/>
    <n v="2.94"/>
    <n v="2.5"/>
    <n v="0.80400000000000005"/>
    <n v="406"/>
    <n v="74"/>
    <n v="188"/>
    <n v="156"/>
    <n v="193"/>
    <n v="73.725490196078439"/>
    <n v="61.176470588235297"/>
    <n v="75.686274509803923"/>
    <n v="0.69699999999999995"/>
    <x v="1"/>
    <x v="0"/>
    <n v="2350"/>
    <n v="5.9"/>
    <n v="13.5"/>
    <n v="42.4"/>
    <n v="271702"/>
    <n v="84.6"/>
    <n v="32.9"/>
    <s v="CytoData"/>
    <s v="Giemsa"/>
    <s v="Olympus_BX51"/>
    <n v="100"/>
    <n v="360"/>
    <n v="0.1167"/>
    <n v="0.98089999999999999"/>
    <n v="0.91759999999999997"/>
    <n v="-6.3300000000000023E-2"/>
  </r>
  <r>
    <s v="CELL_003268"/>
    <x v="2"/>
    <x v="1"/>
    <s v="Normal_RBC"/>
    <n v="7.49"/>
    <n v="0"/>
    <n v="0"/>
    <n v="1"/>
    <n v="0"/>
    <n v="0.94099999999999995"/>
    <n v="0.21299999999999999"/>
    <n v="0.37"/>
    <n v="1"/>
    <n v="0.93300000000000005"/>
    <n v="171"/>
    <n v="46"/>
    <n v="229"/>
    <n v="132"/>
    <n v="128"/>
    <n v="89.803921568627459"/>
    <n v="51.764705882352949"/>
    <n v="50.196078431372548"/>
    <n v="0.39200000000000002"/>
    <x v="0"/>
    <x v="0"/>
    <n v="7639"/>
    <n v="6.5"/>
    <n v="12.4"/>
    <n v="43.9"/>
    <n v="187911"/>
    <n v="91.4"/>
    <n v="32.200000000000003"/>
    <s v="Raabin_WBC"/>
    <s v="Giemsa"/>
    <s v="Leica_DM2000"/>
    <n v="40"/>
    <n v="224"/>
    <n v="6.7100000000000007E-2"/>
    <n v="0.91890000000000005"/>
    <n v="0.96040000000000003"/>
    <n v="4.1499999999999981E-2"/>
  </r>
  <r>
    <s v="CELL_003975"/>
    <x v="7"/>
    <x v="1"/>
    <s v="Normal_Platelet"/>
    <n v="2.89"/>
    <n v="0"/>
    <n v="0"/>
    <n v="1"/>
    <n v="0"/>
    <n v="0.78300000000000003"/>
    <n v="0.34499999999999997"/>
    <n v="2.94"/>
    <n v="1"/>
    <n v="0.79200000000000004"/>
    <n v="22"/>
    <n v="12"/>
    <n v="209"/>
    <n v="127"/>
    <n v="160"/>
    <n v="81.960784313725483"/>
    <n v="49.803921568627452"/>
    <n v="62.745098039215684"/>
    <n v="0.55300000000000005"/>
    <x v="1"/>
    <x v="1"/>
    <n v="9716"/>
    <n v="4.97"/>
    <n v="20"/>
    <n v="38.200000000000003"/>
    <n v="152602"/>
    <n v="88.5"/>
    <n v="34.700000000000003"/>
    <s v="CytoData"/>
    <s v="Giemsa"/>
    <s v="Leica_DM2000"/>
    <n v="100"/>
    <n v="224"/>
    <n v="0.1182"/>
    <n v="0.92059999999999997"/>
    <n v="0.83589999999999998"/>
    <n v="-8.4699999999999998E-2"/>
  </r>
  <r>
    <s v="CELL_000617"/>
    <x v="1"/>
    <x v="1"/>
    <s v="Normal_WBC"/>
    <n v="10.3"/>
    <n v="56.5"/>
    <n v="0.60399999999999998"/>
    <n v="0.41499999999999998"/>
    <n v="136.14457831325302"/>
    <n v="0.89500000000000002"/>
    <n v="0.38100000000000001"/>
    <n v="2.42"/>
    <n v="3.3"/>
    <n v="0.82299999999999995"/>
    <n v="442"/>
    <n v="69"/>
    <n v="194"/>
    <n v="143"/>
    <n v="175"/>
    <n v="76.078431372549019"/>
    <n v="56.078431372549019"/>
    <n v="68.627450980392155"/>
    <n v="0.61099999999999999"/>
    <x v="0"/>
    <x v="0"/>
    <n v="4162"/>
    <n v="4.12"/>
    <n v="14.9"/>
    <n v="51.3"/>
    <n v="266719"/>
    <n v="72.8"/>
    <n v="35.700000000000003"/>
    <s v="PBC_Dataset"/>
    <s v="Giemsa"/>
    <s v="Leica_DM2000"/>
    <n v="100"/>
    <n v="224"/>
    <n v="3.4099999999999998E-2"/>
    <n v="0.99690000000000001"/>
    <n v="0.97840000000000005"/>
    <n v="-1.8499999999999961E-2"/>
  </r>
  <r>
    <s v="CELL_000115"/>
    <x v="1"/>
    <x v="1"/>
    <s v="Normal_WBC"/>
    <n v="11.18"/>
    <n v="54.5"/>
    <n v="0.58299999999999996"/>
    <n v="0.54500000000000004"/>
    <n v="99.999999999999986"/>
    <n v="0.66900000000000004"/>
    <n v="0.33900000000000002"/>
    <n v="2.14"/>
    <n v="3.5"/>
    <n v="0.83399999999999996"/>
    <n v="499"/>
    <n v="72"/>
    <n v="225"/>
    <n v="168"/>
    <n v="178"/>
    <n v="88.235294117647058"/>
    <n v="65.882352941176464"/>
    <n v="69.803921568627445"/>
    <n v="0.55100000000000005"/>
    <x v="1"/>
    <x v="1"/>
    <n v="7687"/>
    <n v="5.95"/>
    <n v="13.1"/>
    <n v="41.4"/>
    <n v="226233"/>
    <n v="78"/>
    <n v="34.6"/>
    <s v="Raabin_WBC"/>
    <s v="Wright"/>
    <s v="Zeiss_Axio"/>
    <n v="100"/>
    <n v="360"/>
    <n v="4.02E-2"/>
    <n v="0.90359999999999996"/>
    <n v="0.86829999999999996"/>
    <n v="-3.5299999999999998E-2"/>
  </r>
  <r>
    <s v="CELL_000418"/>
    <x v="1"/>
    <x v="1"/>
    <s v="Normal_WBC"/>
    <n v="12.9"/>
    <n v="48.9"/>
    <n v="0.54200000000000004"/>
    <n v="0.40899999999999997"/>
    <n v="119.55990220048901"/>
    <n v="0.80800000000000005"/>
    <n v="0.36299999999999999"/>
    <n v="2.93"/>
    <n v="3.4"/>
    <n v="0.92200000000000004"/>
    <n v="399"/>
    <n v="63"/>
    <n v="218"/>
    <n v="157"/>
    <n v="163"/>
    <n v="85.490196078431367"/>
    <n v="61.568627450980394"/>
    <n v="63.921568627450974"/>
    <n v="0.80600000000000005"/>
    <x v="1"/>
    <x v="1"/>
    <n v="6118"/>
    <n v="4.72"/>
    <n v="15.4"/>
    <n v="43.2"/>
    <n v="258805"/>
    <n v="110.3"/>
    <n v="30.9"/>
    <s v="PBC_Dataset"/>
    <s v="May_Grunwald_Giemsa"/>
    <s v="Olympus_BX51"/>
    <n v="40"/>
    <n v="224"/>
    <n v="0.1996"/>
    <n v="0.90759999999999996"/>
    <n v="0.96099999999999997"/>
    <n v="5.3400000000000003E-2"/>
  </r>
  <r>
    <s v="CELL_003070"/>
    <x v="2"/>
    <x v="1"/>
    <s v="Normal_RBC"/>
    <n v="7.8"/>
    <n v="0"/>
    <n v="0"/>
    <n v="1"/>
    <n v="0"/>
    <n v="0.85699999999999998"/>
    <n v="0.16700000000000001"/>
    <n v="0.59"/>
    <n v="1"/>
    <n v="1"/>
    <n v="197"/>
    <n v="37"/>
    <n v="241"/>
    <n v="134"/>
    <n v="123"/>
    <n v="94.509803921568619"/>
    <n v="52.549019607843142"/>
    <n v="48.235294117647058"/>
    <n v="0.54100000000000004"/>
    <x v="1"/>
    <x v="1"/>
    <n v="8054"/>
    <n v="4.18"/>
    <n v="10.7"/>
    <n v="39.4"/>
    <n v="268609"/>
    <n v="91.9"/>
    <n v="33.6"/>
    <s v="PBC_Dataset"/>
    <s v="Wright"/>
    <s v="Leica_DM2000"/>
    <n v="40"/>
    <n v="224"/>
    <n v="0.1208"/>
    <n v="0.94040000000000001"/>
    <n v="0.87849999999999995"/>
    <n v="-6.1900000000000066E-2"/>
  </r>
  <r>
    <s v="CELL_001626"/>
    <x v="5"/>
    <x v="1"/>
    <s v="Normal_WBC"/>
    <n v="7.5"/>
    <n v="82.3"/>
    <n v="0.80100000000000005"/>
    <n v="0.21199999999999999"/>
    <n v="388.20754716981133"/>
    <n v="0.91500000000000004"/>
    <n v="0.20300000000000001"/>
    <n v="0.82"/>
    <n v="1"/>
    <n v="0.79300000000000004"/>
    <n v="275"/>
    <n v="63"/>
    <n v="212"/>
    <n v="148"/>
    <n v="168"/>
    <n v="83.137254901960787"/>
    <n v="58.039215686274517"/>
    <n v="65.882352941176464"/>
    <n v="0.56200000000000006"/>
    <x v="2"/>
    <x v="1"/>
    <n v="8595"/>
    <n v="5.98"/>
    <n v="14.4"/>
    <n v="48"/>
    <n v="86071"/>
    <n v="102.2"/>
    <n v="32"/>
    <s v="PBC_Dataset"/>
    <s v="Wright"/>
    <s v="Olympus_BX51"/>
    <n v="40"/>
    <n v="224"/>
    <n v="6.0699999999999997E-2"/>
    <n v="0.92889999999999995"/>
    <n v="0.89170000000000005"/>
    <n v="-3.71999999999999E-2"/>
  </r>
  <r>
    <s v="CELL_005820"/>
    <x v="18"/>
    <x v="0"/>
    <s v="Artefact"/>
    <n v="6.38"/>
    <n v="4.8"/>
    <n v="0.51700000000000002"/>
    <n v="0.83399999999999996"/>
    <n v="5.7553956834532372"/>
    <n v="0.36899999999999999"/>
    <n v="0.78600000000000003"/>
    <n v="2.2400000000000002"/>
    <n v="1.1000000000000001"/>
    <n v="0.59899999999999998"/>
    <n v="285"/>
    <n v="36"/>
    <n v="191"/>
    <n v="165"/>
    <n v="152"/>
    <n v="74.901960784313729"/>
    <n v="64.705882352941174"/>
    <n v="59.607843137254903"/>
    <n v="0.67200000000000004"/>
    <x v="2"/>
    <x v="0"/>
    <n v="6409"/>
    <n v="5.39"/>
    <n v="12.4"/>
    <n v="43.9"/>
    <n v="170310"/>
    <n v="93.6"/>
    <n v="32.799999999999997"/>
    <s v="CytoData"/>
    <s v="Wright"/>
    <s v="Zeiss_Axio"/>
    <n v="100"/>
    <n v="360"/>
    <n v="0.76659999999999995"/>
    <n v="0.70420000000000005"/>
    <n v="0.84970000000000001"/>
    <n v="0.14549999999999996"/>
  </r>
  <r>
    <s v="CELL_004186"/>
    <x v="8"/>
    <x v="0"/>
    <s v="Leukemia"/>
    <n v="17.899999999999999"/>
    <n v="81.099999999999994"/>
    <n v="0.41499999999999998"/>
    <n v="0.185"/>
    <n v="438.37837837837833"/>
    <n v="0.81100000000000005"/>
    <n v="0.38800000000000001"/>
    <n v="0.44"/>
    <n v="1"/>
    <n v="0.78500000000000003"/>
    <n v="612"/>
    <n v="106"/>
    <n v="181"/>
    <n v="134"/>
    <n v="190"/>
    <n v="70.980392156862749"/>
    <n v="52.549019607843142"/>
    <n v="74.509803921568633"/>
    <n v="0.56000000000000005"/>
    <x v="1"/>
    <x v="1"/>
    <n v="6518"/>
    <n v="3.27"/>
    <n v="13.2"/>
    <n v="39.9"/>
    <n v="310063"/>
    <n v="85.5"/>
    <n v="33.5"/>
    <s v="CytoData"/>
    <s v="Wright"/>
    <s v="Leica_DM2000"/>
    <n v="60"/>
    <n v="256"/>
    <n v="0.77190000000000003"/>
    <n v="0.6482"/>
    <n v="0.80910000000000004"/>
    <n v="0.16090000000000004"/>
  </r>
  <r>
    <s v="CELL_002897"/>
    <x v="2"/>
    <x v="1"/>
    <s v="Normal_RBC"/>
    <n v="7.54"/>
    <n v="0"/>
    <n v="0"/>
    <n v="1"/>
    <n v="0"/>
    <n v="0.97699999999999998"/>
    <n v="0.14799999999999999"/>
    <n v="0.31"/>
    <n v="1"/>
    <n v="0.94699999999999995"/>
    <n v="177"/>
    <n v="47"/>
    <n v="228"/>
    <n v="137"/>
    <n v="132"/>
    <n v="89.411764705882362"/>
    <n v="53.725490196078432"/>
    <n v="51.764705882352949"/>
    <n v="0.42299999999999999"/>
    <x v="1"/>
    <x v="1"/>
    <n v="6682"/>
    <n v="4.2"/>
    <n v="13.6"/>
    <n v="44.3"/>
    <n v="283582"/>
    <n v="89.8"/>
    <n v="32.4"/>
    <s v="PBC_Dataset"/>
    <s v="May_Grunwald_Giemsa"/>
    <s v="Leica_DM2000"/>
    <n v="100"/>
    <n v="512"/>
    <n v="0.1198"/>
    <n v="0.91210000000000002"/>
    <n v="0.84240000000000004"/>
    <n v="-6.9699999999999984E-2"/>
  </r>
  <r>
    <s v="CELL_005492"/>
    <x v="11"/>
    <x v="0"/>
    <s v="Infection"/>
    <n v="14.39"/>
    <n v="56.2"/>
    <n v="0.57899999999999996"/>
    <n v="0.51500000000000001"/>
    <n v="109.12621359223301"/>
    <n v="0.70499999999999996"/>
    <n v="0.442"/>
    <n v="4.9000000000000004"/>
    <n v="3.4"/>
    <n v="0.79600000000000004"/>
    <n v="477"/>
    <n v="77"/>
    <n v="211"/>
    <n v="160"/>
    <n v="198"/>
    <n v="82.745098039215677"/>
    <n v="62.745098039215684"/>
    <n v="77.64705882352942"/>
    <n v="0.64700000000000002"/>
    <x v="1"/>
    <x v="1"/>
    <n v="3939"/>
    <n v="5.58"/>
    <n v="8.5"/>
    <n v="35.6"/>
    <n v="321811"/>
    <n v="92.7"/>
    <n v="32.5"/>
    <s v="PBC_Dataset"/>
    <s v="Wright"/>
    <s v="Olympus_BX51"/>
    <n v="60"/>
    <n v="512"/>
    <n v="0.83009999999999995"/>
    <n v="0.73329999999999995"/>
    <n v="0.65939999999999999"/>
    <n v="-7.3899999999999966E-2"/>
  </r>
  <r>
    <s v="CELL_002083"/>
    <x v="4"/>
    <x v="1"/>
    <s v="Normal_WBC"/>
    <n v="15.14"/>
    <n v="64.099999999999994"/>
    <n v="0.442"/>
    <n v="0.29399999999999998"/>
    <n v="218.02721088435374"/>
    <n v="0.79700000000000004"/>
    <n v="0.495"/>
    <n v="2.19"/>
    <n v="1.2"/>
    <n v="0.78900000000000003"/>
    <n v="573"/>
    <n v="101"/>
    <n v="164"/>
    <n v="163"/>
    <n v="183"/>
    <n v="64.313725490196077"/>
    <n v="63.921568627450974"/>
    <n v="71.764705882352942"/>
    <n v="0.60099999999999998"/>
    <x v="1"/>
    <x v="1"/>
    <n v="4290"/>
    <n v="5.0599999999999996"/>
    <n v="14.4"/>
    <n v="31.7"/>
    <n v="310883"/>
    <n v="72"/>
    <n v="32.799999999999997"/>
    <s v="PBC_Dataset"/>
    <s v="Giemsa"/>
    <s v="Leica_DM2000"/>
    <n v="100"/>
    <n v="256"/>
    <n v="0.15709999999999999"/>
    <n v="0.91390000000000005"/>
    <n v="0.82030000000000003"/>
    <n v="-9.3600000000000017E-2"/>
  </r>
  <r>
    <s v="CELL_000754"/>
    <x v="1"/>
    <x v="1"/>
    <s v="Normal_WBC"/>
    <n v="13.35"/>
    <n v="47.6"/>
    <n v="0.53600000000000003"/>
    <n v="0.38600000000000001"/>
    <n v="123.3160621761658"/>
    <n v="0.80600000000000005"/>
    <n v="0.35099999999999998"/>
    <n v="3.13"/>
    <n v="3.3"/>
    <n v="0.85599999999999998"/>
    <n v="431"/>
    <n v="73"/>
    <n v="212"/>
    <n v="168"/>
    <n v="181"/>
    <n v="83.137254901960787"/>
    <n v="65.882352941176464"/>
    <n v="70.980392156862749"/>
    <n v="0.76900000000000002"/>
    <x v="1"/>
    <x v="0"/>
    <n v="3913"/>
    <n v="5.55"/>
    <n v="15.6"/>
    <n v="35.200000000000003"/>
    <n v="175254"/>
    <n v="75.7"/>
    <n v="33.1"/>
    <s v="PBC_Dataset"/>
    <s v="May_Grunwald_Giemsa"/>
    <s v="Leica_DM2000"/>
    <n v="100"/>
    <n v="360"/>
    <n v="7.9500000000000001E-2"/>
    <n v="0.94059999999999999"/>
    <n v="0.94120000000000004"/>
    <n v="6.0000000000004494E-4"/>
  </r>
  <r>
    <s v="CELL_002547"/>
    <x v="10"/>
    <x v="1"/>
    <s v="Normal_WBC"/>
    <n v="12.03"/>
    <n v="64"/>
    <n v="0.63700000000000001"/>
    <n v="0.44900000000000001"/>
    <n v="142.53897550111358"/>
    <n v="0.63700000000000001"/>
    <n v="0.40400000000000003"/>
    <n v="3.52"/>
    <n v="1.8"/>
    <n v="0.70499999999999996"/>
    <n v="418"/>
    <n v="71"/>
    <n v="221"/>
    <n v="179"/>
    <n v="152"/>
    <n v="86.666666666666671"/>
    <n v="70.196078431372541"/>
    <n v="59.607843137254903"/>
    <n v="0.71299999999999997"/>
    <x v="2"/>
    <x v="1"/>
    <n v="8423"/>
    <n v="4.72"/>
    <n v="13"/>
    <n v="43"/>
    <n v="291774"/>
    <n v="77.3"/>
    <n v="34.200000000000003"/>
    <s v="PBC_Dataset"/>
    <s v="Wright"/>
    <s v="Zeiss_Axio"/>
    <n v="60"/>
    <n v="224"/>
    <n v="8.2699999999999996E-2"/>
    <n v="0.79139999999999999"/>
    <n v="1"/>
    <n v="0.20860000000000001"/>
  </r>
  <r>
    <s v="CELL_003970"/>
    <x v="7"/>
    <x v="1"/>
    <s v="Normal_Platelet"/>
    <n v="3.6"/>
    <n v="0"/>
    <n v="0"/>
    <n v="1"/>
    <n v="0"/>
    <n v="0.68899999999999995"/>
    <n v="0.39500000000000002"/>
    <n v="2.93"/>
    <n v="1"/>
    <n v="0.90400000000000003"/>
    <n v="17"/>
    <n v="15"/>
    <n v="228"/>
    <n v="164"/>
    <n v="161"/>
    <n v="89.411764705882362"/>
    <n v="64.313725490196077"/>
    <n v="63.13725490196078"/>
    <n v="0.625"/>
    <x v="0"/>
    <x v="0"/>
    <n v="4732"/>
    <n v="4.1399999999999997"/>
    <n v="17.2"/>
    <n v="34.6"/>
    <n v="353260"/>
    <n v="100"/>
    <n v="34.799999999999997"/>
    <s v="PBC_Dataset"/>
    <s v="Giemsa"/>
    <s v="Zeiss_Axio"/>
    <n v="100"/>
    <n v="256"/>
    <n v="7.9000000000000001E-2"/>
    <n v="0.90629999999999999"/>
    <n v="0.84830000000000005"/>
    <n v="-5.799999999999994E-2"/>
  </r>
  <r>
    <s v="CELL_003374"/>
    <x v="2"/>
    <x v="1"/>
    <s v="Normal_RBC"/>
    <n v="7.5"/>
    <n v="0"/>
    <n v="0"/>
    <n v="1"/>
    <n v="0"/>
    <n v="0.98499999999999999"/>
    <n v="0.17299999999999999"/>
    <n v="0.91"/>
    <n v="1"/>
    <n v="0.93200000000000005"/>
    <n v="184"/>
    <n v="41"/>
    <n v="226"/>
    <n v="122"/>
    <n v="122"/>
    <n v="88.627450980392155"/>
    <n v="47.843137254901961"/>
    <n v="47.843137254901961"/>
    <n v="0.503"/>
    <x v="1"/>
    <x v="0"/>
    <n v="11047"/>
    <n v="4.32"/>
    <n v="13.3"/>
    <n v="34.799999999999997"/>
    <n v="285896"/>
    <n v="87.7"/>
    <n v="32.799999999999997"/>
    <s v="PBC_Dataset"/>
    <s v="May_Grunwald_Giemsa"/>
    <s v="Olympus_BX51"/>
    <n v="100"/>
    <n v="512"/>
    <n v="8.3599999999999994E-2"/>
    <n v="0.83379999999999999"/>
    <n v="0.91379999999999995"/>
    <n v="7.999999999999996E-2"/>
  </r>
  <r>
    <s v="CELL_004108"/>
    <x v="8"/>
    <x v="0"/>
    <s v="Leukemia"/>
    <n v="15.32"/>
    <n v="79.900000000000006"/>
    <n v="0.42899999999999999"/>
    <n v="0.18099999999999999"/>
    <n v="441.43646408839783"/>
    <n v="0.81200000000000006"/>
    <n v="0.24299999999999999"/>
    <n v="0.9"/>
    <n v="1"/>
    <n v="0.88300000000000001"/>
    <n v="668"/>
    <n v="89"/>
    <n v="233"/>
    <n v="137"/>
    <n v="187"/>
    <n v="91.372549019607845"/>
    <n v="53.725490196078432"/>
    <n v="73.333333333333329"/>
    <n v="0.59199999999999997"/>
    <x v="1"/>
    <x v="0"/>
    <n v="6442"/>
    <n v="4.07"/>
    <n v="12.1"/>
    <n v="40.5"/>
    <n v="283494"/>
    <n v="92.9"/>
    <n v="34.1"/>
    <s v="PBC_Dataset"/>
    <s v="Giemsa"/>
    <s v="Olympus_BX51"/>
    <n v="100"/>
    <n v="360"/>
    <n v="0.69450000000000001"/>
    <n v="0.7137"/>
    <n v="0.75090000000000001"/>
    <n v="3.7200000000000011E-2"/>
  </r>
  <r>
    <s v="CELL_002445"/>
    <x v="10"/>
    <x v="1"/>
    <s v="Normal_WBC"/>
    <n v="12.12"/>
    <n v="53"/>
    <n v="0.45700000000000002"/>
    <n v="0.56699999999999995"/>
    <n v="93.474426807760153"/>
    <n v="0.76400000000000001"/>
    <n v="0.52300000000000002"/>
    <n v="4.1399999999999997"/>
    <n v="2.2000000000000002"/>
    <n v="0.86599999999999999"/>
    <n v="458"/>
    <n v="79"/>
    <n v="245"/>
    <n v="121"/>
    <n v="147"/>
    <n v="96.078431372549019"/>
    <n v="47.450980392156858"/>
    <n v="57.647058823529406"/>
    <n v="0.7"/>
    <x v="2"/>
    <x v="1"/>
    <n v="1880"/>
    <n v="4.37"/>
    <n v="13.1"/>
    <n v="41.5"/>
    <n v="149347"/>
    <n v="98.5"/>
    <n v="32.700000000000003"/>
    <s v="CytoData"/>
    <s v="May_Grunwald_Giemsa"/>
    <s v="Leica_DM2000"/>
    <n v="100"/>
    <n v="512"/>
    <n v="3.4500000000000003E-2"/>
    <n v="0.98819999999999997"/>
    <n v="0.98170000000000002"/>
    <n v="-6.4999999999999503E-3"/>
  </r>
  <r>
    <s v="CELL_004381"/>
    <x v="13"/>
    <x v="0"/>
    <s v="Leukemia"/>
    <n v="11.98"/>
    <n v="78.5"/>
    <n v="0.16500000000000001"/>
    <n v="0.114"/>
    <n v="688.59649122807014"/>
    <n v="0.81299999999999994"/>
    <n v="0.23200000000000001"/>
    <n v="0.66"/>
    <n v="1"/>
    <n v="0.85599999999999998"/>
    <n v="620"/>
    <n v="105"/>
    <n v="202"/>
    <n v="160"/>
    <n v="184"/>
    <n v="79.215686274509807"/>
    <n v="62.745098039215684"/>
    <n v="72.156862745098039"/>
    <n v="0.75600000000000001"/>
    <x v="0"/>
    <x v="1"/>
    <n v="3949"/>
    <n v="3.38"/>
    <n v="11.5"/>
    <n v="30.3"/>
    <n v="230464"/>
    <n v="97.3"/>
    <n v="34.1"/>
    <s v="CytoData"/>
    <s v="Giemsa"/>
    <s v="Leica_DM2000"/>
    <n v="60"/>
    <n v="360"/>
    <n v="0.77229999999999999"/>
    <n v="0.63249999999999995"/>
    <n v="0.84989999999999999"/>
    <n v="0.21740000000000004"/>
  </r>
  <r>
    <s v="CELL_001067"/>
    <x v="1"/>
    <x v="1"/>
    <s v="Normal_WBC"/>
    <n v="11.3"/>
    <n v="61.6"/>
    <n v="0.49099999999999999"/>
    <n v="0.54600000000000004"/>
    <n v="112.82051282051282"/>
    <n v="0.90100000000000002"/>
    <n v="0.41099999999999998"/>
    <n v="3.34"/>
    <n v="2.9"/>
    <n v="0.76600000000000001"/>
    <n v="434"/>
    <n v="83"/>
    <n v="201"/>
    <n v="193"/>
    <n v="175"/>
    <n v="78.82352941176471"/>
    <n v="75.686274509803923"/>
    <n v="68.627450980392155"/>
    <n v="0.66600000000000004"/>
    <x v="1"/>
    <x v="0"/>
    <n v="7580"/>
    <n v="2.87"/>
    <n v="14.4"/>
    <n v="44.9"/>
    <n v="322502"/>
    <n v="91.8"/>
    <n v="33.6"/>
    <s v="PBC_Dataset"/>
    <s v="Wright"/>
    <s v="Leica_DM2000"/>
    <n v="40"/>
    <n v="256"/>
    <n v="6.3E-2"/>
    <n v="1"/>
    <n v="0.89690000000000003"/>
    <n v="-0.10309999999999997"/>
  </r>
  <r>
    <s v="CELL_003914"/>
    <x v="7"/>
    <x v="1"/>
    <s v="Normal_Platelet"/>
    <n v="1.76"/>
    <n v="0"/>
    <n v="0"/>
    <n v="1"/>
    <n v="0"/>
    <n v="0.74199999999999999"/>
    <n v="0.32300000000000001"/>
    <n v="2.85"/>
    <n v="1"/>
    <n v="0.75700000000000001"/>
    <n v="23"/>
    <n v="16"/>
    <n v="218"/>
    <n v="131"/>
    <n v="175"/>
    <n v="85.490196078431367"/>
    <n v="51.372549019607838"/>
    <n v="68.627450980392155"/>
    <n v="0.48499999999999999"/>
    <x v="0"/>
    <x v="0"/>
    <n v="11783"/>
    <n v="4.26"/>
    <n v="15"/>
    <n v="35.4"/>
    <n v="255133"/>
    <n v="85.6"/>
    <n v="33.299999999999997"/>
    <s v="PBC_Dataset"/>
    <s v="Giemsa"/>
    <s v="Leica_DM2000"/>
    <n v="100"/>
    <n v="360"/>
    <n v="0.1239"/>
    <n v="0.84850000000000003"/>
    <n v="0.93730000000000002"/>
    <n v="8.879999999999999E-2"/>
  </r>
  <r>
    <s v="CELL_005288"/>
    <x v="0"/>
    <x v="0"/>
    <s v="Infection"/>
    <n v="14.71"/>
    <n v="58.3"/>
    <n v="0.67700000000000005"/>
    <n v="0.36"/>
    <n v="161.94444444444443"/>
    <n v="0.70899999999999996"/>
    <n v="0.49199999999999999"/>
    <n v="3.2"/>
    <n v="6.1"/>
    <n v="0.80900000000000005"/>
    <n v="465"/>
    <n v="75"/>
    <n v="217"/>
    <n v="158"/>
    <n v="170"/>
    <n v="85.098039215686271"/>
    <n v="61.96078431372549"/>
    <n v="66.666666666666657"/>
    <n v="0.63700000000000001"/>
    <x v="0"/>
    <x v="0"/>
    <n v="3410"/>
    <n v="6.7"/>
    <n v="12.7"/>
    <n v="37.299999999999997"/>
    <n v="208897"/>
    <n v="87"/>
    <n v="34.299999999999997"/>
    <s v="PBC_Dataset"/>
    <s v="Giemsa"/>
    <s v="Olympus_BX51"/>
    <n v="60"/>
    <n v="224"/>
    <n v="0.61439999999999995"/>
    <n v="0.72160000000000002"/>
    <n v="0.78380000000000005"/>
    <n v="6.2200000000000033E-2"/>
  </r>
  <r>
    <s v="CELL_003499"/>
    <x v="2"/>
    <x v="1"/>
    <s v="Normal_RBC"/>
    <n v="6.65"/>
    <n v="0"/>
    <n v="0"/>
    <n v="1"/>
    <n v="0"/>
    <n v="0.91100000000000003"/>
    <n v="0.16600000000000001"/>
    <n v="0.57999999999999996"/>
    <n v="1"/>
    <n v="0.89700000000000002"/>
    <n v="181"/>
    <n v="43"/>
    <n v="211"/>
    <n v="138"/>
    <n v="123"/>
    <n v="82.745098039215677"/>
    <n v="54.117647058823529"/>
    <n v="48.235294117647058"/>
    <n v="0.49299999999999999"/>
    <x v="2"/>
    <x v="0"/>
    <n v="1478"/>
    <n v="4.2"/>
    <n v="12.2"/>
    <n v="33.1"/>
    <n v="235762"/>
    <n v="87.8"/>
    <n v="33.299999999999997"/>
    <s v="CytoData"/>
    <s v="May_Grunwald_Giemsa"/>
    <s v="Zeiss_Axio"/>
    <n v="60"/>
    <n v="360"/>
    <n v="7.6399999999999996E-2"/>
    <n v="0.92600000000000005"/>
    <n v="0.96850000000000003"/>
    <n v="4.2499999999999982E-2"/>
  </r>
  <r>
    <s v="CELL_002739"/>
    <x v="9"/>
    <x v="1"/>
    <s v="Normal_WBC"/>
    <n v="11.15"/>
    <n v="59.7"/>
    <n v="0.85499999999999998"/>
    <n v="0.307"/>
    <n v="194.46254071661238"/>
    <n v="0.72199999999999998"/>
    <n v="0.46700000000000003"/>
    <n v="5.13"/>
    <n v="1.7"/>
    <n v="0.65900000000000003"/>
    <n v="362"/>
    <n v="59"/>
    <n v="178"/>
    <n v="172"/>
    <n v="185"/>
    <n v="69.803921568627445"/>
    <n v="67.450980392156865"/>
    <n v="72.549019607843135"/>
    <n v="0.70499999999999996"/>
    <x v="0"/>
    <x v="0"/>
    <n v="9283"/>
    <n v="4.34"/>
    <n v="14.2"/>
    <n v="49"/>
    <n v="375273"/>
    <n v="92.2"/>
    <n v="32.6"/>
    <s v="PBC_Dataset"/>
    <s v="Wright"/>
    <s v="Leica_DM2000"/>
    <n v="60"/>
    <n v="256"/>
    <n v="7.5899999999999995E-2"/>
    <n v="0.98860000000000003"/>
    <n v="0.92610000000000003"/>
    <n v="-6.25E-2"/>
  </r>
  <r>
    <s v="CELL_005053"/>
    <x v="17"/>
    <x v="0"/>
    <s v="Sickle_Cell_Anemia"/>
    <n v="7.74"/>
    <n v="0"/>
    <n v="0"/>
    <n v="1"/>
    <n v="0"/>
    <n v="0.36799999999999999"/>
    <n v="0.88800000000000001"/>
    <n v="0.44"/>
    <n v="1"/>
    <n v="0.77500000000000002"/>
    <n v="146"/>
    <n v="58"/>
    <n v="209"/>
    <n v="125"/>
    <n v="130"/>
    <n v="81.960784313725483"/>
    <n v="49.019607843137251"/>
    <n v="50.980392156862742"/>
    <n v="0.45700000000000002"/>
    <x v="1"/>
    <x v="1"/>
    <n v="7447"/>
    <n v="4.75"/>
    <n v="10.1"/>
    <n v="41"/>
    <n v="137033"/>
    <n v="78.8"/>
    <n v="32.4"/>
    <s v="Raabin_WBC"/>
    <s v="Wright"/>
    <s v="Leica_DM2000"/>
    <n v="40"/>
    <n v="360"/>
    <n v="0.91059999999999997"/>
    <n v="0.56399999999999995"/>
    <n v="0.8629"/>
    <n v="0.29890000000000005"/>
  </r>
  <r>
    <s v="CELL_004001"/>
    <x v="8"/>
    <x v="0"/>
    <s v="Leukemia"/>
    <n v="12.66"/>
    <n v="90.5"/>
    <n v="0.313"/>
    <n v="0.11"/>
    <n v="822.72727272727275"/>
    <n v="0.83599999999999997"/>
    <n v="0.26100000000000001"/>
    <n v="0.83"/>
    <n v="1"/>
    <n v="0.88"/>
    <n v="741"/>
    <n v="86"/>
    <n v="201"/>
    <n v="136"/>
    <n v="185"/>
    <n v="78.82352941176471"/>
    <n v="53.333333333333336"/>
    <n v="72.549019607843135"/>
    <n v="0.873"/>
    <x v="1"/>
    <x v="0"/>
    <n v="10839"/>
    <n v="5.4"/>
    <n v="11.6"/>
    <n v="42.8"/>
    <n v="299170"/>
    <n v="83"/>
    <n v="32.6"/>
    <s v="PBC_Dataset"/>
    <s v="Wright"/>
    <s v="Leica_DM2000"/>
    <n v="100"/>
    <n v="512"/>
    <n v="0.86980000000000002"/>
    <n v="0.70040000000000002"/>
    <n v="0.90259999999999996"/>
    <n v="0.20219999999999994"/>
  </r>
  <r>
    <s v="CELL_001569"/>
    <x v="5"/>
    <x v="1"/>
    <s v="Normal_WBC"/>
    <n v="7.8"/>
    <n v="81.7"/>
    <n v="0.73299999999999998"/>
    <n v="0.255"/>
    <n v="320.39215686274508"/>
    <n v="0.92500000000000004"/>
    <n v="0.23899999999999999"/>
    <n v="0.68"/>
    <n v="1"/>
    <n v="0.89800000000000002"/>
    <n v="313"/>
    <n v="51"/>
    <n v="213"/>
    <n v="166"/>
    <n v="178"/>
    <n v="83.529411764705884"/>
    <n v="65.098039215686271"/>
    <n v="69.803921568627445"/>
    <n v="0.70699999999999996"/>
    <x v="1"/>
    <x v="0"/>
    <n v="6871"/>
    <n v="4.2"/>
    <n v="14"/>
    <n v="30"/>
    <n v="408449"/>
    <n v="67.900000000000006"/>
    <n v="33.799999999999997"/>
    <s v="CytoData"/>
    <s v="Wright"/>
    <s v="Leica_DM2000"/>
    <n v="60"/>
    <n v="224"/>
    <n v="6.4100000000000004E-2"/>
    <n v="0.92500000000000004"/>
    <n v="0.91910000000000003"/>
    <n v="-5.9000000000000163E-3"/>
  </r>
  <r>
    <s v="CELL_002428"/>
    <x v="10"/>
    <x v="1"/>
    <s v="Normal_WBC"/>
    <n v="14.02"/>
    <n v="48.5"/>
    <n v="0.53900000000000003"/>
    <n v="0.52200000000000002"/>
    <n v="92.911877394636008"/>
    <n v="0.80700000000000005"/>
    <n v="0.32100000000000001"/>
    <n v="4.6100000000000003"/>
    <n v="1.6"/>
    <n v="0.83"/>
    <n v="398"/>
    <n v="77"/>
    <n v="229"/>
    <n v="136"/>
    <n v="124"/>
    <n v="89.803921568627459"/>
    <n v="53.333333333333336"/>
    <n v="48.627450980392155"/>
    <n v="0.52200000000000002"/>
    <x v="0"/>
    <x v="1"/>
    <n v="6812"/>
    <n v="4.88"/>
    <n v="15.3"/>
    <n v="48.2"/>
    <n v="330409"/>
    <n v="88.1"/>
    <n v="34.299999999999997"/>
    <s v="PBC_Dataset"/>
    <s v="May_Grunwald_Giemsa"/>
    <s v="Olympus_BX51"/>
    <n v="60"/>
    <n v="224"/>
    <n v="0.1235"/>
    <n v="0.91669999999999996"/>
    <n v="0.91579999999999995"/>
    <n v="-9.000000000000119E-4"/>
  </r>
  <r>
    <s v="CELL_003747"/>
    <x v="7"/>
    <x v="1"/>
    <s v="Normal_Platelet"/>
    <n v="2.5099999999999998"/>
    <n v="0"/>
    <n v="0"/>
    <n v="1"/>
    <n v="0"/>
    <n v="0.72099999999999997"/>
    <n v="0.35699999999999998"/>
    <n v="2.1800000000000002"/>
    <n v="1"/>
    <n v="0.754"/>
    <n v="22"/>
    <n v="14"/>
    <n v="207"/>
    <n v="155"/>
    <n v="158"/>
    <n v="81.17647058823529"/>
    <n v="60.784313725490193"/>
    <n v="61.96078431372549"/>
    <n v="0.58099999999999996"/>
    <x v="0"/>
    <x v="0"/>
    <n v="9006"/>
    <n v="4.71"/>
    <n v="13.1"/>
    <n v="45.1"/>
    <n v="124018"/>
    <n v="92.7"/>
    <n v="35.1"/>
    <s v="PBC_Dataset"/>
    <s v="Wright"/>
    <s v="Olympus_BX51"/>
    <n v="100"/>
    <n v="224"/>
    <n v="0.1062"/>
    <n v="0.89639999999999997"/>
    <n v="0.85750000000000004"/>
    <n v="-3.8899999999999935E-2"/>
  </r>
  <r>
    <s v="CELL_005722"/>
    <x v="6"/>
    <x v="0"/>
    <s v="Artefact"/>
    <n v="9.5399999999999991"/>
    <n v="90.4"/>
    <n v="0.58899999999999997"/>
    <n v="6.8000000000000005E-2"/>
    <n v="1329.4117647058824"/>
    <n v="0.30099999999999999"/>
    <n v="0.56100000000000005"/>
    <n v="0.56000000000000005"/>
    <n v="1"/>
    <n v="0.504"/>
    <n v="550"/>
    <n v="92"/>
    <n v="198"/>
    <n v="138"/>
    <n v="204"/>
    <n v="77.64705882352942"/>
    <n v="54.117647058823529"/>
    <n v="80"/>
    <n v="0.89400000000000002"/>
    <x v="2"/>
    <x v="1"/>
    <n v="8173"/>
    <n v="4.79"/>
    <n v="14.9"/>
    <n v="38.6"/>
    <n v="202910"/>
    <n v="72.599999999999994"/>
    <n v="32.700000000000003"/>
    <s v="PBC_Dataset"/>
    <s v="Wright"/>
    <s v="Leica_DM2000"/>
    <n v="100"/>
    <n v="360"/>
    <n v="0.67679999999999996"/>
    <n v="0.72609999999999997"/>
    <n v="0.81259999999999999"/>
    <n v="8.6500000000000021E-2"/>
  </r>
  <r>
    <s v="CELL_001688"/>
    <x v="5"/>
    <x v="1"/>
    <s v="Normal_WBC"/>
    <n v="10.01"/>
    <n v="71.3"/>
    <n v="0.78400000000000003"/>
    <n v="8.4000000000000005E-2"/>
    <n v="848.80952380952374"/>
    <n v="0.94"/>
    <n v="0.151"/>
    <n v="0.8"/>
    <n v="1"/>
    <n v="0.92800000000000005"/>
    <n v="282"/>
    <n v="52"/>
    <n v="203"/>
    <n v="145"/>
    <n v="173"/>
    <n v="79.607843137254903"/>
    <n v="56.862745098039213"/>
    <n v="67.843137254901961"/>
    <n v="0.69799999999999995"/>
    <x v="1"/>
    <x v="1"/>
    <n v="11111"/>
    <n v="4.6399999999999997"/>
    <n v="15.7"/>
    <n v="41.6"/>
    <n v="420605"/>
    <n v="84.7"/>
    <n v="31.8"/>
    <s v="CytoData"/>
    <s v="Giemsa"/>
    <s v="Leica_DM2000"/>
    <n v="60"/>
    <n v="256"/>
    <n v="9.9400000000000002E-2"/>
    <n v="0.95220000000000005"/>
    <n v="1"/>
    <n v="4.7799999999999954E-2"/>
  </r>
  <r>
    <s v="CELL_000852"/>
    <x v="1"/>
    <x v="1"/>
    <s v="Normal_WBC"/>
    <n v="11.82"/>
    <n v="57.5"/>
    <n v="0.59"/>
    <n v="0.39900000000000002"/>
    <n v="144.11027568922304"/>
    <n v="0.75700000000000001"/>
    <n v="0.44"/>
    <n v="2.95"/>
    <n v="4.0999999999999996"/>
    <n v="0.88500000000000001"/>
    <n v="477"/>
    <n v="87"/>
    <n v="208"/>
    <n v="162"/>
    <n v="189"/>
    <n v="81.568627450980387"/>
    <n v="63.529411764705877"/>
    <n v="74.117647058823536"/>
    <n v="0.64600000000000002"/>
    <x v="1"/>
    <x v="0"/>
    <n v="8355"/>
    <n v="5.18"/>
    <n v="16.8"/>
    <n v="47.4"/>
    <n v="151196"/>
    <n v="83.2"/>
    <n v="32.299999999999997"/>
    <s v="Raabin_WBC"/>
    <s v="Giemsa"/>
    <s v="Leica_DM2000"/>
    <n v="40"/>
    <n v="360"/>
    <n v="7.5399999999999995E-2"/>
    <n v="0.95840000000000003"/>
    <n v="0.84540000000000004"/>
    <n v="-0.11299999999999999"/>
  </r>
  <r>
    <s v="CELL_003547"/>
    <x v="2"/>
    <x v="1"/>
    <s v="Normal_RBC"/>
    <n v="7.37"/>
    <n v="0"/>
    <n v="0"/>
    <n v="1"/>
    <n v="0"/>
    <n v="0.82499999999999996"/>
    <n v="0.18099999999999999"/>
    <n v="0.36"/>
    <n v="1"/>
    <n v="0.93100000000000005"/>
    <n v="198"/>
    <n v="47"/>
    <n v="232"/>
    <n v="130"/>
    <n v="107"/>
    <n v="90.980392156862749"/>
    <n v="50.980392156862742"/>
    <n v="41.96078431372549"/>
    <n v="0.502"/>
    <x v="0"/>
    <x v="0"/>
    <n v="6902"/>
    <n v="4.63"/>
    <n v="12.1"/>
    <n v="34.9"/>
    <n v="284403"/>
    <n v="92.3"/>
    <n v="32"/>
    <s v="PBC_Dataset"/>
    <s v="Wright"/>
    <s v="Zeiss_Axio"/>
    <n v="100"/>
    <n v="512"/>
    <n v="8.4099999999999994E-2"/>
    <n v="0.89400000000000002"/>
    <n v="0.88"/>
    <n v="-1.4000000000000012E-2"/>
  </r>
  <r>
    <s v="CELL_000896"/>
    <x v="1"/>
    <x v="1"/>
    <s v="Normal_WBC"/>
    <n v="12.25"/>
    <n v="57.4"/>
    <n v="0.65900000000000003"/>
    <n v="0.48799999999999999"/>
    <n v="117.62295081967213"/>
    <n v="0.70799999999999996"/>
    <n v="0.39700000000000002"/>
    <n v="3.5"/>
    <n v="2.4"/>
    <n v="0.81799999999999995"/>
    <n v="403"/>
    <n v="66"/>
    <n v="217"/>
    <n v="142"/>
    <n v="191"/>
    <n v="85.098039215686271"/>
    <n v="55.686274509803923"/>
    <n v="74.901960784313729"/>
    <n v="0.68899999999999995"/>
    <x v="1"/>
    <x v="0"/>
    <n v="9709"/>
    <n v="4.43"/>
    <n v="11.7"/>
    <n v="41.7"/>
    <n v="313920"/>
    <n v="76"/>
    <n v="31"/>
    <s v="PBC_Dataset"/>
    <s v="Wright"/>
    <s v="Leica_DM2000"/>
    <n v="40"/>
    <n v="224"/>
    <n v="9.2499999999999999E-2"/>
    <n v="0.89839999999999998"/>
    <n v="0.91190000000000004"/>
    <n v="1.3500000000000068E-2"/>
  </r>
  <r>
    <s v="CELL_004593"/>
    <x v="16"/>
    <x v="0"/>
    <s v="Anemia"/>
    <n v="6.79"/>
    <n v="0"/>
    <n v="0"/>
    <n v="1"/>
    <n v="0"/>
    <n v="0.439"/>
    <n v="0.81699999999999995"/>
    <n v="0.16"/>
    <n v="1"/>
    <n v="0.82699999999999996"/>
    <n v="219"/>
    <n v="53"/>
    <n v="221"/>
    <n v="150"/>
    <n v="108"/>
    <n v="86.666666666666671"/>
    <n v="58.82352941176471"/>
    <n v="42.352941176470587"/>
    <n v="0.58399999999999996"/>
    <x v="1"/>
    <x v="1"/>
    <n v="6482"/>
    <n v="4.1399999999999997"/>
    <n v="18"/>
    <n v="38"/>
    <n v="199907"/>
    <n v="92"/>
    <n v="33.799999999999997"/>
    <s v="PBC_Dataset"/>
    <s v="Giemsa"/>
    <s v="Olympus_BX51"/>
    <n v="100"/>
    <n v="360"/>
    <n v="0.79239999999999999"/>
    <n v="0.71079999999999999"/>
    <n v="0.68759999999999999"/>
    <n v="-2.3199999999999998E-2"/>
  </r>
  <r>
    <s v="CELL_000336"/>
    <x v="1"/>
    <x v="1"/>
    <s v="Normal_WBC"/>
    <n v="11.17"/>
    <n v="57.9"/>
    <n v="0.625"/>
    <n v="0.52300000000000002"/>
    <n v="110.70745697896749"/>
    <n v="0.73499999999999999"/>
    <n v="0.42799999999999999"/>
    <n v="2.97"/>
    <n v="3.1"/>
    <n v="0.88"/>
    <n v="392"/>
    <n v="74"/>
    <n v="212"/>
    <n v="143"/>
    <n v="199"/>
    <n v="83.137254901960787"/>
    <n v="56.078431372549019"/>
    <n v="78.039215686274517"/>
    <n v="0.68899999999999995"/>
    <x v="2"/>
    <x v="0"/>
    <n v="2034"/>
    <n v="4.7699999999999996"/>
    <n v="8.6"/>
    <n v="39.700000000000003"/>
    <n v="248270"/>
    <n v="103.6"/>
    <n v="30.9"/>
    <s v="PBC_Dataset"/>
    <s v="Giemsa"/>
    <s v="Zeiss_Axio"/>
    <n v="60"/>
    <n v="360"/>
    <n v="2.23E-2"/>
    <n v="0.81489999999999996"/>
    <n v="0.79190000000000005"/>
    <n v="-2.2999999999999909E-2"/>
  </r>
  <r>
    <s v="CELL_002840"/>
    <x v="2"/>
    <x v="1"/>
    <s v="Normal_RBC"/>
    <n v="7.01"/>
    <n v="0"/>
    <n v="0"/>
    <n v="1"/>
    <n v="0"/>
    <n v="0.85499999999999998"/>
    <n v="0.128"/>
    <n v="0.51"/>
    <n v="1"/>
    <n v="0.94699999999999995"/>
    <n v="185"/>
    <n v="50"/>
    <n v="252"/>
    <n v="130"/>
    <n v="124"/>
    <n v="98.82352941176471"/>
    <n v="50.980392156862742"/>
    <n v="48.627450980392155"/>
    <n v="0.54800000000000004"/>
    <x v="1"/>
    <x v="0"/>
    <n v="6969"/>
    <n v="4.38"/>
    <n v="15.8"/>
    <n v="37.700000000000003"/>
    <n v="218190"/>
    <n v="85.2"/>
    <n v="34.700000000000003"/>
    <s v="PBC_Dataset"/>
    <s v="Giemsa"/>
    <s v="Olympus_BX51"/>
    <n v="100"/>
    <n v="360"/>
    <n v="0.1229"/>
    <n v="0.77629999999999999"/>
    <n v="0.86570000000000003"/>
    <n v="8.9400000000000035E-2"/>
  </r>
  <r>
    <s v="CELL_003088"/>
    <x v="2"/>
    <x v="1"/>
    <s v="Normal_RBC"/>
    <n v="7.48"/>
    <n v="0"/>
    <n v="0"/>
    <n v="1"/>
    <n v="0"/>
    <n v="0.89"/>
    <n v="0.14499999999999999"/>
    <n v="0.63"/>
    <n v="1"/>
    <n v="0.91400000000000003"/>
    <n v="142"/>
    <n v="44"/>
    <n v="242"/>
    <n v="124"/>
    <n v="121"/>
    <n v="94.901960784313715"/>
    <n v="48.627450980392155"/>
    <n v="47.450980392156858"/>
    <n v="0.46300000000000002"/>
    <x v="1"/>
    <x v="0"/>
    <n v="7875"/>
    <n v="4.8499999999999996"/>
    <n v="11.9"/>
    <n v="24.9"/>
    <n v="270546"/>
    <n v="88.9"/>
    <n v="33.9"/>
    <s v="Raabin_WBC"/>
    <s v="Wright"/>
    <s v="Zeiss_Axio"/>
    <n v="60"/>
    <n v="224"/>
    <n v="5.2900000000000003E-2"/>
    <n v="0.85009999999999997"/>
    <n v="0.83689999999999998"/>
    <n v="-1.319999999999999E-2"/>
  </r>
  <r>
    <s v="CELL_004612"/>
    <x v="16"/>
    <x v="0"/>
    <s v="Anemia"/>
    <n v="9.3800000000000008"/>
    <n v="0"/>
    <n v="0"/>
    <n v="1"/>
    <n v="0"/>
    <n v="0.39300000000000002"/>
    <n v="0.89300000000000002"/>
    <n v="0.25"/>
    <n v="1"/>
    <n v="0.89100000000000001"/>
    <n v="219"/>
    <n v="60"/>
    <n v="229"/>
    <n v="120"/>
    <n v="94"/>
    <n v="89.803921568627459"/>
    <n v="47.058823529411761"/>
    <n v="36.86274509803922"/>
    <n v="0.41799999999999998"/>
    <x v="1"/>
    <x v="0"/>
    <n v="6470"/>
    <n v="5.25"/>
    <n v="16.399999999999999"/>
    <n v="39.9"/>
    <n v="240342"/>
    <n v="88.8"/>
    <n v="34.299999999999997"/>
    <s v="Raabin_WBC"/>
    <s v="May_Grunwald_Giemsa"/>
    <s v="Leica_DM2000"/>
    <n v="100"/>
    <n v="256"/>
    <n v="0.84899999999999998"/>
    <n v="0.71830000000000005"/>
    <n v="0.68520000000000003"/>
    <n v="-3.3100000000000018E-2"/>
  </r>
  <r>
    <s v="CELL_001349"/>
    <x v="5"/>
    <x v="1"/>
    <s v="Normal_WBC"/>
    <n v="8.25"/>
    <n v="90"/>
    <n v="0.81200000000000006"/>
    <n v="0.17100000000000001"/>
    <n v="526.31578947368416"/>
    <n v="0.89100000000000001"/>
    <n v="0.18"/>
    <n v="1.61"/>
    <n v="1"/>
    <n v="0.88900000000000001"/>
    <n v="220"/>
    <n v="55"/>
    <n v="197"/>
    <n v="169"/>
    <n v="182"/>
    <n v="77.254901960784323"/>
    <n v="66.274509803921561"/>
    <n v="71.372549019607845"/>
    <n v="0.749"/>
    <x v="1"/>
    <x v="0"/>
    <n v="7216"/>
    <n v="4.1399999999999997"/>
    <n v="15.2"/>
    <n v="52.2"/>
    <n v="143718"/>
    <n v="103"/>
    <n v="35.299999999999997"/>
    <s v="PBC_Dataset"/>
    <s v="Wright"/>
    <s v="Olympus_BX51"/>
    <n v="60"/>
    <n v="360"/>
    <n v="6.2399999999999997E-2"/>
    <n v="0.93740000000000001"/>
    <n v="1"/>
    <n v="6.2599999999999989E-2"/>
  </r>
  <r>
    <s v="CELL_001016"/>
    <x v="1"/>
    <x v="1"/>
    <s v="Normal_WBC"/>
    <n v="12.08"/>
    <n v="59.6"/>
    <n v="0.55200000000000005"/>
    <n v="0.42499999999999999"/>
    <n v="140.23529411764707"/>
    <n v="0.72399999999999998"/>
    <n v="0.25600000000000001"/>
    <n v="3.93"/>
    <n v="3.1"/>
    <n v="0.77400000000000002"/>
    <n v="399"/>
    <n v="69"/>
    <n v="234"/>
    <n v="155"/>
    <n v="224"/>
    <n v="91.764705882352942"/>
    <n v="60.784313725490193"/>
    <n v="87.843137254901961"/>
    <n v="0.65400000000000003"/>
    <x v="1"/>
    <x v="0"/>
    <n v="12142"/>
    <n v="5.77"/>
    <n v="17.2"/>
    <n v="39.700000000000003"/>
    <n v="286048"/>
    <n v="98.1"/>
    <n v="34.1"/>
    <s v="CytoData"/>
    <s v="Giemsa"/>
    <s v="Olympus_BX51"/>
    <n v="40"/>
    <n v="256"/>
    <n v="0"/>
    <n v="0.85450000000000004"/>
    <n v="0.87529999999999997"/>
    <n v="2.079999999999993E-2"/>
  </r>
  <r>
    <s v="CELL_002817"/>
    <x v="2"/>
    <x v="1"/>
    <s v="Normal_RBC"/>
    <n v="7.18"/>
    <n v="0"/>
    <n v="0"/>
    <n v="1"/>
    <n v="0"/>
    <n v="0.86299999999999999"/>
    <n v="0.187"/>
    <n v="0.38"/>
    <n v="1"/>
    <n v="0.98899999999999999"/>
    <n v="187"/>
    <n v="41"/>
    <n v="225"/>
    <n v="111"/>
    <n v="122"/>
    <n v="88.235294117647058"/>
    <n v="43.529411764705884"/>
    <n v="47.843137254901961"/>
    <n v="0.55000000000000004"/>
    <x v="1"/>
    <x v="1"/>
    <n v="5192"/>
    <n v="2.6"/>
    <n v="17.100000000000001"/>
    <n v="46.7"/>
    <n v="284386"/>
    <n v="88.6"/>
    <n v="33.4"/>
    <s v="Raabin_WBC"/>
    <s v="Giemsa"/>
    <s v="Zeiss_Axio"/>
    <n v="60"/>
    <n v="224"/>
    <n v="7.3099999999999998E-2"/>
    <n v="0.93740000000000001"/>
    <n v="0.8458"/>
    <n v="-9.1600000000000015E-2"/>
  </r>
  <r>
    <s v="CELL_001632"/>
    <x v="5"/>
    <x v="1"/>
    <s v="Normal_WBC"/>
    <n v="9.32"/>
    <n v="89.3"/>
    <n v="0.73399999999999999"/>
    <n v="0.20599999999999999"/>
    <n v="433.495145631068"/>
    <n v="0.91900000000000004"/>
    <n v="0.17"/>
    <n v="0.42"/>
    <n v="1"/>
    <n v="0.82099999999999995"/>
    <n v="341"/>
    <n v="62"/>
    <n v="209"/>
    <n v="166"/>
    <n v="188"/>
    <n v="81.960784313725483"/>
    <n v="65.098039215686271"/>
    <n v="73.725490196078439"/>
    <n v="0.85799999999999998"/>
    <x v="0"/>
    <x v="0"/>
    <n v="7838"/>
    <n v="6.5"/>
    <n v="12.2"/>
    <n v="38.299999999999997"/>
    <n v="93352"/>
    <n v="88.1"/>
    <n v="32.799999999999997"/>
    <s v="PBC_Dataset"/>
    <s v="Giemsa"/>
    <s v="Olympus_BX51"/>
    <n v="60"/>
    <n v="512"/>
    <n v="5.5E-2"/>
    <n v="0.90210000000000001"/>
    <n v="0.94969999999999999"/>
    <n v="4.7599999999999976E-2"/>
  </r>
  <r>
    <s v="CELL_002490"/>
    <x v="10"/>
    <x v="1"/>
    <s v="Normal_WBC"/>
    <n v="11.13"/>
    <n v="48.3"/>
    <n v="0.55700000000000005"/>
    <n v="0.46100000000000002"/>
    <n v="104.77223427331886"/>
    <n v="0.70899999999999996"/>
    <n v="0.32200000000000001"/>
    <n v="4.1399999999999997"/>
    <n v="2.1"/>
    <n v="0.80500000000000005"/>
    <n v="431"/>
    <n v="71"/>
    <n v="219"/>
    <n v="147"/>
    <n v="155"/>
    <n v="85.882352941176464"/>
    <n v="57.647058823529406"/>
    <n v="60.784313725490193"/>
    <n v="0.64700000000000002"/>
    <x v="1"/>
    <x v="0"/>
    <n v="5646"/>
    <n v="5.9"/>
    <n v="16.399999999999999"/>
    <n v="45.4"/>
    <n v="268486"/>
    <n v="94.7"/>
    <n v="30.6"/>
    <s v="PBC_Dataset"/>
    <s v="Wright"/>
    <s v="Leica_DM2000"/>
    <n v="100"/>
    <n v="256"/>
    <n v="0.1027"/>
    <n v="0.87839999999999996"/>
    <n v="0.96799999999999997"/>
    <n v="8.9600000000000013E-2"/>
  </r>
  <r>
    <s v="CELL_003731"/>
    <x v="7"/>
    <x v="1"/>
    <s v="Normal_Platelet"/>
    <n v="2.2200000000000002"/>
    <n v="0"/>
    <n v="0"/>
    <n v="1"/>
    <n v="0"/>
    <n v="0.623"/>
    <n v="8.5999999999999993E-2"/>
    <n v="2.9"/>
    <n v="1"/>
    <n v="0.84399999999999997"/>
    <n v="10"/>
    <n v="14"/>
    <n v="212"/>
    <n v="131"/>
    <n v="160"/>
    <n v="83.137254901960787"/>
    <n v="51.372549019607838"/>
    <n v="62.745098039215684"/>
    <n v="0.60299999999999998"/>
    <x v="1"/>
    <x v="0"/>
    <n v="4932"/>
    <n v="4.72"/>
    <n v="12.5"/>
    <n v="45.5"/>
    <n v="191744"/>
    <n v="80.599999999999994"/>
    <n v="32.200000000000003"/>
    <s v="CytoData"/>
    <s v="Wright"/>
    <s v="Zeiss_Axio"/>
    <n v="100"/>
    <n v="224"/>
    <n v="1.9699999999999999E-2"/>
    <n v="0.81889999999999996"/>
    <n v="0.91810000000000003"/>
    <n v="9.9200000000000066E-2"/>
  </r>
  <r>
    <s v="CELL_003252"/>
    <x v="2"/>
    <x v="1"/>
    <s v="Normal_RBC"/>
    <n v="6.72"/>
    <n v="0"/>
    <n v="0"/>
    <n v="1"/>
    <n v="0"/>
    <n v="0.89100000000000001"/>
    <n v="0.19700000000000001"/>
    <n v="0.54"/>
    <n v="1"/>
    <n v="0.94499999999999995"/>
    <n v="219"/>
    <n v="42"/>
    <n v="246"/>
    <n v="130"/>
    <n v="111"/>
    <n v="96.470588235294116"/>
    <n v="50.980392156862742"/>
    <n v="43.529411764705884"/>
    <n v="0.379"/>
    <x v="0"/>
    <x v="1"/>
    <n v="5581"/>
    <n v="5.86"/>
    <n v="17.8"/>
    <n v="41.4"/>
    <n v="249936"/>
    <n v="91.4"/>
    <n v="34.700000000000003"/>
    <s v="PBC_Dataset"/>
    <s v="Wright"/>
    <s v="Zeiss_Axio"/>
    <n v="40"/>
    <n v="224"/>
    <n v="4.24E-2"/>
    <n v="0.92800000000000005"/>
    <n v="0.8579"/>
    <n v="-7.0100000000000051E-2"/>
  </r>
  <r>
    <s v="CELL_005445"/>
    <x v="11"/>
    <x v="0"/>
    <s v="Infection"/>
    <n v="11.06"/>
    <n v="59.5"/>
    <n v="0.55400000000000005"/>
    <n v="0.44600000000000001"/>
    <n v="133.40807174887891"/>
    <n v="0.70699999999999996"/>
    <n v="0.29199999999999998"/>
    <n v="4.29"/>
    <n v="2.6"/>
    <n v="0.75700000000000001"/>
    <n v="463"/>
    <n v="83"/>
    <n v="191"/>
    <n v="159"/>
    <n v="173"/>
    <n v="74.901960784313729"/>
    <n v="62.352941176470587"/>
    <n v="67.843137254901961"/>
    <n v="0.57699999999999996"/>
    <x v="0"/>
    <x v="0"/>
    <n v="7927"/>
    <n v="5.83"/>
    <n v="16.2"/>
    <n v="38.4"/>
    <n v="174469"/>
    <n v="77"/>
    <n v="34.1"/>
    <s v="Raabin_WBC"/>
    <s v="May_Grunwald_Giemsa"/>
    <s v="Zeiss_Axio"/>
    <n v="100"/>
    <n v="256"/>
    <n v="0.83520000000000005"/>
    <n v="0.87439999999999996"/>
    <n v="0.72850000000000004"/>
    <n v="-0.14589999999999992"/>
  </r>
  <r>
    <s v="CELL_002071"/>
    <x v="4"/>
    <x v="1"/>
    <s v="Normal_WBC"/>
    <n v="15.47"/>
    <n v="67.900000000000006"/>
    <n v="0.54200000000000004"/>
    <n v="0.41199999999999998"/>
    <n v="164.80582524271847"/>
    <n v="0.66400000000000003"/>
    <n v="0.51200000000000001"/>
    <n v="1.76"/>
    <n v="1.4"/>
    <n v="0.68300000000000005"/>
    <n v="595"/>
    <n v="100"/>
    <n v="206"/>
    <n v="166"/>
    <n v="176"/>
    <n v="80.784313725490193"/>
    <n v="65.098039215686271"/>
    <n v="69.019607843137251"/>
    <n v="0.45"/>
    <x v="2"/>
    <x v="1"/>
    <n v="5315"/>
    <n v="5.83"/>
    <n v="14.6"/>
    <n v="31.9"/>
    <n v="314848"/>
    <n v="83.8"/>
    <n v="34.299999999999997"/>
    <s v="PBC_Dataset"/>
    <s v="Giemsa"/>
    <s v="Leica_DM2000"/>
    <n v="100"/>
    <n v="360"/>
    <n v="5.5899999999999998E-2"/>
    <n v="0.81759999999999999"/>
    <n v="0.89359999999999995"/>
    <n v="7.5999999999999956E-2"/>
  </r>
  <r>
    <s v="CELL_004453"/>
    <x v="13"/>
    <x v="0"/>
    <s v="Leukemia"/>
    <n v="14.24"/>
    <n v="82.6"/>
    <n v="0.39"/>
    <n v="0.14899999999999999"/>
    <n v="554.3624161073825"/>
    <n v="0.86399999999999999"/>
    <n v="0.23"/>
    <n v="0.96"/>
    <n v="1"/>
    <n v="0.83499999999999996"/>
    <n v="733"/>
    <n v="103"/>
    <n v="190"/>
    <n v="135"/>
    <n v="182"/>
    <n v="74.509803921568633"/>
    <n v="52.941176470588239"/>
    <n v="71.372549019607845"/>
    <n v="0.65800000000000003"/>
    <x v="1"/>
    <x v="1"/>
    <n v="5675"/>
    <n v="4.46"/>
    <n v="14.9"/>
    <n v="37.700000000000003"/>
    <n v="67054"/>
    <n v="82.1"/>
    <n v="33.5"/>
    <s v="PBC_Dataset"/>
    <s v="May_Grunwald_Giemsa"/>
    <s v="Leica_DM2000"/>
    <n v="60"/>
    <n v="224"/>
    <n v="0.86480000000000001"/>
    <n v="0.70189999999999997"/>
    <n v="1"/>
    <n v="0.29810000000000003"/>
  </r>
  <r>
    <s v="CELL_005741"/>
    <x v="6"/>
    <x v="0"/>
    <s v="Artefact"/>
    <n v="10.119999999999999"/>
    <n v="86.2"/>
    <n v="0.82199999999999995"/>
    <n v="6.9000000000000006E-2"/>
    <n v="1249.2753623188405"/>
    <n v="0.54200000000000004"/>
    <n v="0.61"/>
    <n v="0.86"/>
    <n v="1"/>
    <n v="0.48399999999999999"/>
    <n v="433"/>
    <n v="114"/>
    <n v="189"/>
    <n v="142"/>
    <n v="197"/>
    <n v="74.117647058823536"/>
    <n v="55.686274509803923"/>
    <n v="77.254901960784323"/>
    <n v="0.995"/>
    <x v="2"/>
    <x v="1"/>
    <n v="3241"/>
    <n v="3.98"/>
    <n v="11.3"/>
    <n v="38.799999999999997"/>
    <n v="249588"/>
    <n v="95"/>
    <n v="31.8"/>
    <s v="PBC_Dataset"/>
    <s v="Wright"/>
    <s v="Zeiss_Axio"/>
    <n v="100"/>
    <n v="512"/>
    <n v="0.79220000000000002"/>
    <n v="0.93020000000000003"/>
    <n v="0.72409999999999997"/>
    <n v="-0.20610000000000006"/>
  </r>
  <r>
    <s v="CELL_005409"/>
    <x v="0"/>
    <x v="0"/>
    <s v="Infection"/>
    <n v="13"/>
    <n v="57.1"/>
    <n v="0.70599999999999996"/>
    <n v="0.374"/>
    <n v="152.67379679144386"/>
    <n v="0.748"/>
    <n v="0.41"/>
    <n v="3.01"/>
    <n v="6"/>
    <n v="0.80300000000000005"/>
    <n v="488"/>
    <n v="92"/>
    <n v="227"/>
    <n v="158"/>
    <n v="181"/>
    <n v="89.019607843137251"/>
    <n v="61.96078431372549"/>
    <n v="70.980392156862749"/>
    <n v="0.78900000000000003"/>
    <x v="0"/>
    <x v="0"/>
    <n v="6626"/>
    <n v="5.87"/>
    <n v="13.5"/>
    <n v="51.7"/>
    <n v="209278"/>
    <n v="91.7"/>
    <n v="32.700000000000003"/>
    <s v="Raabin_WBC"/>
    <s v="Giemsa"/>
    <s v="Olympus_BX51"/>
    <n v="100"/>
    <n v="512"/>
    <n v="0.76139999999999997"/>
    <n v="0.64710000000000001"/>
    <n v="0.85750000000000004"/>
    <n v="0.21040000000000003"/>
  </r>
  <r>
    <s v="CELL_001636"/>
    <x v="5"/>
    <x v="1"/>
    <s v="Normal_WBC"/>
    <n v="8.41"/>
    <n v="82.6"/>
    <n v="0.754"/>
    <n v="0.22800000000000001"/>
    <n v="362.28070175438592"/>
    <n v="0.91"/>
    <n v="0.32700000000000001"/>
    <n v="0.96"/>
    <n v="1"/>
    <n v="0.81699999999999995"/>
    <n v="242"/>
    <n v="51"/>
    <n v="206"/>
    <n v="176"/>
    <n v="201"/>
    <n v="80.784313725490193"/>
    <n v="69.019607843137251"/>
    <n v="78.82352941176471"/>
    <n v="0.77900000000000003"/>
    <x v="1"/>
    <x v="1"/>
    <n v="5221"/>
    <n v="4.3899999999999997"/>
    <n v="12.5"/>
    <n v="43.4"/>
    <n v="153060"/>
    <n v="90.5"/>
    <n v="33.4"/>
    <s v="PBC_Dataset"/>
    <s v="Wright"/>
    <s v="Zeiss_Axio"/>
    <n v="100"/>
    <n v="224"/>
    <n v="9.06E-2"/>
    <n v="0.82969999999999999"/>
    <n v="0.86309999999999998"/>
    <n v="3.3399999999999985E-2"/>
  </r>
  <r>
    <s v="CELL_004647"/>
    <x v="16"/>
    <x v="0"/>
    <s v="Anemia"/>
    <n v="7.62"/>
    <n v="0"/>
    <n v="0"/>
    <n v="1"/>
    <n v="0"/>
    <n v="0.38800000000000001"/>
    <n v="0.78800000000000003"/>
    <n v="0.39"/>
    <n v="1"/>
    <n v="0.871"/>
    <n v="189"/>
    <n v="59"/>
    <n v="234"/>
    <n v="113"/>
    <n v="128"/>
    <n v="91.764705882352942"/>
    <n v="44.313725490196077"/>
    <n v="50.196078431372548"/>
    <n v="0.50600000000000001"/>
    <x v="0"/>
    <x v="1"/>
    <n v="4728"/>
    <n v="5.12"/>
    <n v="11"/>
    <n v="35.5"/>
    <n v="430995"/>
    <n v="96.7"/>
    <n v="33.799999999999997"/>
    <s v="CytoData"/>
    <s v="Wright"/>
    <s v="Leica_DM2000"/>
    <n v="40"/>
    <n v="224"/>
    <n v="0.79749999999999999"/>
    <n v="0.64300000000000002"/>
    <n v="0.78820000000000001"/>
    <n v="0.1452"/>
  </r>
  <r>
    <s v="CELL_002480"/>
    <x v="10"/>
    <x v="1"/>
    <s v="Normal_WBC"/>
    <n v="13.42"/>
    <n v="55.6"/>
    <n v="0.46200000000000002"/>
    <n v="0.52100000000000002"/>
    <n v="106.71785028790786"/>
    <n v="0.77300000000000002"/>
    <n v="0.307"/>
    <n v="4.37"/>
    <n v="2.2000000000000002"/>
    <n v="0.79300000000000004"/>
    <n v="458"/>
    <n v="75"/>
    <n v="228"/>
    <n v="175"/>
    <n v="159"/>
    <n v="89.411764705882362"/>
    <n v="68.627450980392155"/>
    <n v="62.352941176470587"/>
    <n v="0.64200000000000002"/>
    <x v="2"/>
    <x v="0"/>
    <n v="3681"/>
    <n v="4.3099999999999996"/>
    <n v="13.6"/>
    <n v="46.7"/>
    <n v="171105"/>
    <n v="78.400000000000006"/>
    <n v="34.4"/>
    <s v="PBC_Dataset"/>
    <s v="Giemsa"/>
    <s v="Olympus_BX51"/>
    <n v="100"/>
    <n v="512"/>
    <n v="2.07E-2"/>
    <n v="0.89080000000000004"/>
    <n v="1"/>
    <n v="0.10919999999999996"/>
  </r>
  <r>
    <s v="CELL_002266"/>
    <x v="4"/>
    <x v="1"/>
    <s v="Normal_WBC"/>
    <n v="15.01"/>
    <n v="68.3"/>
    <n v="0.42599999999999999"/>
    <n v="0.34100000000000003"/>
    <n v="200.2932551319648"/>
    <n v="0.68400000000000005"/>
    <n v="0.41699999999999998"/>
    <n v="2.59"/>
    <n v="1"/>
    <n v="0.61599999999999999"/>
    <n v="511"/>
    <n v="83"/>
    <n v="207"/>
    <n v="165"/>
    <n v="188"/>
    <n v="81.17647058823529"/>
    <n v="64.705882352941174"/>
    <n v="73.725490196078439"/>
    <n v="0.71199999999999997"/>
    <x v="1"/>
    <x v="0"/>
    <n v="7070"/>
    <n v="4.8499999999999996"/>
    <n v="15.6"/>
    <n v="32.5"/>
    <n v="311306"/>
    <n v="77.5"/>
    <n v="34.6"/>
    <s v="PBC_Dataset"/>
    <s v="May_Grunwald_Giemsa"/>
    <s v="Zeiss_Axio"/>
    <n v="100"/>
    <n v="360"/>
    <n v="5.9700000000000003E-2"/>
    <n v="0.94430000000000003"/>
    <n v="0.94269999999999998"/>
    <n v="-1.6000000000000458E-3"/>
  </r>
  <r>
    <s v="CELL_002960"/>
    <x v="2"/>
    <x v="1"/>
    <s v="Normal_RBC"/>
    <n v="7.11"/>
    <n v="0"/>
    <n v="0"/>
    <n v="1"/>
    <n v="0"/>
    <n v="0.89700000000000002"/>
    <n v="0.16600000000000001"/>
    <n v="0.56000000000000005"/>
    <n v="1"/>
    <n v="0.94"/>
    <n v="170"/>
    <n v="53"/>
    <n v="228"/>
    <n v="144"/>
    <n v="119"/>
    <n v="89.411764705882362"/>
    <n v="56.470588235294116"/>
    <n v="46.666666666666664"/>
    <n v="0.47499999999999998"/>
    <x v="2"/>
    <x v="1"/>
    <n v="3515"/>
    <n v="4.45"/>
    <n v="9.3000000000000007"/>
    <n v="39.200000000000003"/>
    <n v="201045"/>
    <n v="87.9"/>
    <n v="33.5"/>
    <s v="CytoData"/>
    <s v="May_Grunwald_Giemsa"/>
    <s v="Olympus_BX51"/>
    <n v="40"/>
    <n v="256"/>
    <n v="0.1812"/>
    <n v="0.81310000000000004"/>
    <n v="0.83320000000000005"/>
    <n v="2.0100000000000007E-2"/>
  </r>
  <r>
    <s v="CELL_005324"/>
    <x v="0"/>
    <x v="0"/>
    <s v="Infection"/>
    <n v="14.5"/>
    <n v="60.4"/>
    <n v="0.58299999999999996"/>
    <n v="0.32500000000000001"/>
    <n v="185.84615384615384"/>
    <n v="0.63800000000000001"/>
    <n v="0.40500000000000003"/>
    <n v="3.44"/>
    <n v="5.4"/>
    <n v="0.73199999999999998"/>
    <n v="543"/>
    <n v="67"/>
    <n v="182"/>
    <n v="140"/>
    <n v="171"/>
    <n v="71.372549019607845"/>
    <n v="54.901960784313729"/>
    <n v="67.058823529411754"/>
    <n v="0.58699999999999997"/>
    <x v="1"/>
    <x v="0"/>
    <n v="8839"/>
    <n v="4.25"/>
    <n v="15.5"/>
    <n v="33.5"/>
    <n v="277781"/>
    <n v="88.1"/>
    <n v="32.200000000000003"/>
    <s v="CytoData"/>
    <s v="Giemsa"/>
    <s v="Olympus_BX51"/>
    <n v="40"/>
    <n v="256"/>
    <n v="0.92420000000000002"/>
    <n v="0.99"/>
    <n v="0.83530000000000004"/>
    <n v="-0.15469999999999995"/>
  </r>
  <r>
    <s v="CELL_005561"/>
    <x v="3"/>
    <x v="0"/>
    <s v="Infection"/>
    <n v="13.97"/>
    <n v="68.8"/>
    <n v="0.54800000000000004"/>
    <n v="0.30499999999999999"/>
    <n v="225.57377049180329"/>
    <n v="0.81599999999999995"/>
    <n v="0.38800000000000001"/>
    <n v="1.54"/>
    <n v="1"/>
    <n v="0.89900000000000002"/>
    <n v="510"/>
    <n v="96"/>
    <n v="179"/>
    <n v="167"/>
    <n v="193"/>
    <n v="70.196078431372541"/>
    <n v="65.490196078431367"/>
    <n v="75.686274509803923"/>
    <n v="0.66300000000000003"/>
    <x v="1"/>
    <x v="0"/>
    <n v="4674"/>
    <n v="5.24"/>
    <n v="15.2"/>
    <n v="41.7"/>
    <n v="184822"/>
    <n v="80.099999999999994"/>
    <n v="32.299999999999997"/>
    <s v="PBC_Dataset"/>
    <s v="Giemsa"/>
    <s v="Leica_DM2000"/>
    <n v="40"/>
    <n v="256"/>
    <n v="0.59719999999999995"/>
    <n v="0.85140000000000005"/>
    <n v="0.85980000000000001"/>
    <n v="8.3999999999999631E-3"/>
  </r>
  <r>
    <s v="CELL_003060"/>
    <x v="2"/>
    <x v="1"/>
    <s v="Normal_RBC"/>
    <n v="7.8"/>
    <n v="0"/>
    <n v="0"/>
    <n v="1"/>
    <n v="0"/>
    <n v="0.873"/>
    <n v="0.14299999999999999"/>
    <n v="0.33"/>
    <n v="1"/>
    <n v="0.94199999999999995"/>
    <n v="195"/>
    <n v="46"/>
    <n v="229"/>
    <n v="111"/>
    <n v="137"/>
    <n v="89.803921568627459"/>
    <n v="43.529411764705884"/>
    <n v="53.725490196078432"/>
    <n v="0.51900000000000002"/>
    <x v="2"/>
    <x v="1"/>
    <n v="7318"/>
    <n v="4.25"/>
    <n v="12.2"/>
    <n v="38.1"/>
    <n v="208229"/>
    <n v="90"/>
    <n v="33.1"/>
    <s v="PBC_Dataset"/>
    <s v="Giemsa"/>
    <s v="Olympus_BX51"/>
    <n v="60"/>
    <n v="256"/>
    <n v="0.16059999999999999"/>
    <n v="0.88480000000000003"/>
    <n v="0.89639999999999997"/>
    <n v="1.1599999999999944E-2"/>
  </r>
  <r>
    <s v="CELL_005054"/>
    <x v="17"/>
    <x v="0"/>
    <s v="Sickle_Cell_Anemia"/>
    <n v="7.1"/>
    <n v="0"/>
    <n v="0"/>
    <n v="1"/>
    <n v="0"/>
    <n v="0.27700000000000002"/>
    <n v="0.81100000000000005"/>
    <n v="0.49"/>
    <n v="1"/>
    <n v="0.79400000000000004"/>
    <n v="191"/>
    <n v="51"/>
    <n v="235"/>
    <n v="126"/>
    <n v="120"/>
    <n v="92.156862745098039"/>
    <n v="49.411764705882355"/>
    <n v="47.058823529411761"/>
    <n v="0.53"/>
    <x v="1"/>
    <x v="1"/>
    <n v="6567"/>
    <n v="5.81"/>
    <n v="15"/>
    <n v="45.2"/>
    <n v="157888"/>
    <n v="67.599999999999994"/>
    <n v="35.9"/>
    <s v="CytoData"/>
    <s v="Giemsa"/>
    <s v="Leica_DM2000"/>
    <n v="100"/>
    <n v="360"/>
    <n v="0.92810000000000004"/>
    <n v="0.60340000000000005"/>
    <n v="0.67589999999999995"/>
    <n v="7.2499999999999898E-2"/>
  </r>
  <r>
    <s v="CELL_002142"/>
    <x v="4"/>
    <x v="1"/>
    <s v="Normal_WBC"/>
    <n v="14.99"/>
    <n v="78.7"/>
    <n v="0.318"/>
    <n v="0.35199999999999998"/>
    <n v="223.57954545454547"/>
    <n v="0.68799999999999994"/>
    <n v="0.47899999999999998"/>
    <n v="2.21"/>
    <n v="1.1000000000000001"/>
    <n v="0.65"/>
    <n v="573"/>
    <n v="93"/>
    <n v="217"/>
    <n v="181"/>
    <n v="168"/>
    <n v="85.098039215686271"/>
    <n v="70.980392156862749"/>
    <n v="65.882352941176464"/>
    <n v="0.69699999999999995"/>
    <x v="1"/>
    <x v="0"/>
    <n v="5929"/>
    <n v="4.71"/>
    <n v="14.6"/>
    <n v="41.9"/>
    <n v="211141"/>
    <n v="75.3"/>
    <n v="35.799999999999997"/>
    <s v="PBC_Dataset"/>
    <s v="May_Grunwald_Giemsa"/>
    <s v="Zeiss_Axio"/>
    <n v="100"/>
    <n v="256"/>
    <n v="0.1157"/>
    <n v="0.90939999999999999"/>
    <n v="0.7974"/>
    <n v="-0.11199999999999999"/>
  </r>
  <r>
    <s v="CELL_005105"/>
    <x v="17"/>
    <x v="0"/>
    <s v="Sickle_Cell_Anemia"/>
    <n v="6.84"/>
    <n v="0"/>
    <n v="0"/>
    <n v="1"/>
    <n v="0"/>
    <n v="0.25600000000000001"/>
    <n v="0.89900000000000002"/>
    <n v="0.57999999999999996"/>
    <n v="1"/>
    <n v="0.70099999999999996"/>
    <n v="190"/>
    <n v="50"/>
    <n v="219"/>
    <n v="121"/>
    <n v="121"/>
    <n v="85.882352941176464"/>
    <n v="47.450980392156858"/>
    <n v="47.450980392156858"/>
    <n v="0.57199999999999995"/>
    <x v="0"/>
    <x v="0"/>
    <n v="6434"/>
    <n v="4.7"/>
    <n v="15.8"/>
    <n v="39.6"/>
    <n v="235409"/>
    <n v="83.4"/>
    <n v="34.299999999999997"/>
    <s v="Raabin_WBC"/>
    <s v="Wright"/>
    <s v="Leica_DM2000"/>
    <n v="100"/>
    <n v="224"/>
    <n v="0.84470000000000001"/>
    <n v="0.71609999999999996"/>
    <n v="0.751"/>
    <n v="3.4900000000000042E-2"/>
  </r>
  <r>
    <s v="CELL_003119"/>
    <x v="2"/>
    <x v="1"/>
    <s v="Normal_RBC"/>
    <n v="7.65"/>
    <n v="0"/>
    <n v="0"/>
    <n v="1"/>
    <n v="0"/>
    <n v="0.95399999999999996"/>
    <n v="0.154"/>
    <n v="0.73"/>
    <n v="1"/>
    <n v="0.91500000000000004"/>
    <n v="173"/>
    <n v="44"/>
    <n v="224"/>
    <n v="117"/>
    <n v="122"/>
    <n v="87.843137254901961"/>
    <n v="45.882352941176471"/>
    <n v="47.843137254901961"/>
    <n v="0.376"/>
    <x v="1"/>
    <x v="0"/>
    <n v="7264"/>
    <n v="4.2699999999999996"/>
    <n v="15.1"/>
    <n v="44.7"/>
    <n v="276208"/>
    <n v="84"/>
    <n v="34.299999999999997"/>
    <s v="Raabin_WBC"/>
    <s v="May_Grunwald_Giemsa"/>
    <s v="Leica_DM2000"/>
    <n v="40"/>
    <n v="512"/>
    <n v="3.5000000000000003E-2"/>
    <n v="0.86619999999999997"/>
    <n v="0.89270000000000005"/>
    <n v="2.6500000000000079E-2"/>
  </r>
  <r>
    <s v="CELL_005189"/>
    <x v="14"/>
    <x v="0"/>
    <s v="Anemia"/>
    <n v="9.1999999999999993"/>
    <n v="0"/>
    <n v="0"/>
    <n v="1"/>
    <n v="0"/>
    <n v="0.90100000000000002"/>
    <n v="0.19400000000000001"/>
    <n v="1.23"/>
    <n v="1"/>
    <n v="0.92800000000000005"/>
    <n v="206"/>
    <n v="57"/>
    <n v="216"/>
    <n v="139"/>
    <n v="132"/>
    <n v="84.705882352941174"/>
    <n v="54.509803921568626"/>
    <n v="51.764705882352949"/>
    <n v="0.57699999999999996"/>
    <x v="1"/>
    <x v="0"/>
    <n v="7868"/>
    <n v="5.54"/>
    <n v="12"/>
    <n v="43.5"/>
    <n v="288060"/>
    <n v="101.8"/>
    <n v="31.8"/>
    <s v="CytoData"/>
    <s v="May_Grunwald_Giemsa"/>
    <s v="Zeiss_Axio"/>
    <n v="60"/>
    <n v="512"/>
    <n v="0.75029999999999997"/>
    <n v="0.64090000000000003"/>
    <n v="0.82740000000000002"/>
    <n v="0.1865"/>
  </r>
  <r>
    <s v="CELL_005553"/>
    <x v="3"/>
    <x v="0"/>
    <s v="Infection"/>
    <n v="13.24"/>
    <n v="64.099999999999994"/>
    <n v="0.67500000000000004"/>
    <n v="0.28999999999999998"/>
    <n v="221.0344827586207"/>
    <n v="0.72499999999999998"/>
    <n v="0.371"/>
    <n v="1.26"/>
    <n v="1.3"/>
    <n v="0.84"/>
    <n v="419"/>
    <n v="74"/>
    <n v="197"/>
    <n v="142"/>
    <n v="181"/>
    <n v="77.254901960784323"/>
    <n v="55.686274509803923"/>
    <n v="70.980392156862749"/>
    <n v="0.73299999999999998"/>
    <x v="1"/>
    <x v="0"/>
    <n v="5451"/>
    <n v="4.3099999999999996"/>
    <n v="14.6"/>
    <n v="35.9"/>
    <n v="281655"/>
    <n v="107.6"/>
    <n v="33.6"/>
    <s v="Raabin_WBC"/>
    <s v="Giemsa"/>
    <s v="Olympus_BX51"/>
    <n v="60"/>
    <n v="360"/>
    <n v="0.77139999999999997"/>
    <n v="0.76700000000000002"/>
    <n v="0.64970000000000006"/>
    <n v="-0.11729999999999996"/>
  </r>
  <r>
    <s v="CELL_004046"/>
    <x v="8"/>
    <x v="0"/>
    <s v="Leukemia"/>
    <n v="13.6"/>
    <n v="85.8"/>
    <n v="0.3"/>
    <n v="0.158"/>
    <n v="543.03797468354423"/>
    <n v="0.83"/>
    <n v="0.23400000000000001"/>
    <n v="0.86"/>
    <n v="1"/>
    <n v="0.85499999999999998"/>
    <n v="677"/>
    <n v="106"/>
    <n v="195"/>
    <n v="128"/>
    <n v="180"/>
    <n v="76.470588235294116"/>
    <n v="50.196078431372548"/>
    <n v="70.588235294117652"/>
    <n v="0.78300000000000003"/>
    <x v="1"/>
    <x v="1"/>
    <n v="6431"/>
    <n v="3.83"/>
    <n v="14.6"/>
    <n v="35.9"/>
    <n v="305251"/>
    <n v="100.2"/>
    <n v="34.5"/>
    <s v="Raabin_WBC"/>
    <s v="Wright"/>
    <s v="Leica_DM2000"/>
    <n v="100"/>
    <n v="224"/>
    <n v="0.72909999999999997"/>
    <n v="0.72209999999999996"/>
    <n v="0.69920000000000004"/>
    <n v="-2.289999999999992E-2"/>
  </r>
  <r>
    <s v="CELL_003357"/>
    <x v="2"/>
    <x v="1"/>
    <s v="Normal_RBC"/>
    <n v="7.28"/>
    <n v="0"/>
    <n v="0"/>
    <n v="1"/>
    <n v="0"/>
    <n v="0.94799999999999995"/>
    <n v="0.19800000000000001"/>
    <n v="0.46"/>
    <n v="1"/>
    <n v="0.96"/>
    <n v="159"/>
    <n v="42"/>
    <n v="214"/>
    <n v="132"/>
    <n v="127"/>
    <n v="83.921568627450981"/>
    <n v="51.764705882352949"/>
    <n v="49.803921568627452"/>
    <n v="0.53"/>
    <x v="1"/>
    <x v="0"/>
    <n v="10080"/>
    <n v="4.28"/>
    <n v="13.1"/>
    <n v="31.1"/>
    <n v="118478"/>
    <n v="71.400000000000006"/>
    <n v="33.1"/>
    <s v="CytoData"/>
    <s v="Giemsa"/>
    <s v="Leica_DM2000"/>
    <n v="40"/>
    <n v="256"/>
    <n v="3.0599999999999999E-2"/>
    <n v="0.82920000000000005"/>
    <n v="0.94299999999999995"/>
    <n v="0.1137999999999999"/>
  </r>
  <r>
    <s v="CELL_002745"/>
    <x v="9"/>
    <x v="1"/>
    <s v="Normal_WBC"/>
    <n v="10.35"/>
    <n v="56.9"/>
    <n v="0.63100000000000001"/>
    <n v="0.45300000000000001"/>
    <n v="125.60706401766004"/>
    <n v="0.72299999999999998"/>
    <n v="0.40699999999999997"/>
    <n v="5.38"/>
    <n v="2.1"/>
    <n v="0.78500000000000003"/>
    <n v="325"/>
    <n v="55"/>
    <n v="164"/>
    <n v="141"/>
    <n v="232"/>
    <n v="64.313725490196077"/>
    <n v="55.294117647058826"/>
    <n v="90.980392156862749"/>
    <n v="0.71"/>
    <x v="1"/>
    <x v="0"/>
    <n v="9562"/>
    <n v="3.48"/>
    <n v="14.3"/>
    <n v="34"/>
    <n v="236447"/>
    <n v="81.400000000000006"/>
    <n v="33.799999999999997"/>
    <s v="CytoData"/>
    <s v="Wright"/>
    <s v="Leica_DM2000"/>
    <n v="60"/>
    <n v="512"/>
    <n v="5.74E-2"/>
    <n v="0.87819999999999998"/>
    <n v="1"/>
    <n v="0.12180000000000002"/>
  </r>
  <r>
    <s v="CELL_005093"/>
    <x v="17"/>
    <x v="0"/>
    <s v="Sickle_Cell_Anemia"/>
    <n v="7.13"/>
    <n v="0"/>
    <n v="0"/>
    <n v="1"/>
    <n v="0"/>
    <n v="0.35799999999999998"/>
    <n v="0.93799999999999994"/>
    <n v="0.28000000000000003"/>
    <n v="1"/>
    <n v="0.80900000000000005"/>
    <n v="137"/>
    <n v="55"/>
    <n v="228"/>
    <n v="118"/>
    <n v="142"/>
    <n v="89.411764705882362"/>
    <n v="46.274509803921568"/>
    <n v="55.686274509803923"/>
    <n v="0.42699999999999999"/>
    <x v="0"/>
    <x v="1"/>
    <n v="5704"/>
    <n v="6.38"/>
    <n v="12.6"/>
    <n v="40.9"/>
    <n v="263336"/>
    <n v="90.5"/>
    <n v="36.200000000000003"/>
    <s v="PBC_Dataset"/>
    <s v="May_Grunwald_Giemsa"/>
    <s v="Olympus_BX51"/>
    <n v="40"/>
    <n v="360"/>
    <n v="0.96009999999999995"/>
    <n v="0.87329999999999997"/>
    <n v="0.81059999999999999"/>
    <n v="-6.2699999999999978E-2"/>
  </r>
  <r>
    <s v="CELL_003507"/>
    <x v="2"/>
    <x v="1"/>
    <s v="Normal_RBC"/>
    <n v="7.58"/>
    <n v="0"/>
    <n v="0"/>
    <n v="1"/>
    <n v="0"/>
    <n v="0.86899999999999999"/>
    <n v="0.10100000000000001"/>
    <n v="0.65"/>
    <n v="1"/>
    <n v="0.94599999999999995"/>
    <n v="167"/>
    <n v="51"/>
    <n v="222"/>
    <n v="139"/>
    <n v="120"/>
    <n v="87.058823529411768"/>
    <n v="54.509803921568626"/>
    <n v="47.058823529411761"/>
    <n v="0.438"/>
    <x v="0"/>
    <x v="0"/>
    <n v="6949"/>
    <n v="6.03"/>
    <n v="12.1"/>
    <n v="49.8"/>
    <n v="153698"/>
    <n v="87.4"/>
    <n v="33.6"/>
    <s v="PBC_Dataset"/>
    <s v="Wright"/>
    <s v="Zeiss_Axio"/>
    <n v="100"/>
    <n v="224"/>
    <n v="6.1800000000000001E-2"/>
    <n v="0.88300000000000001"/>
    <n v="0.91790000000000005"/>
    <n v="3.4900000000000042E-2"/>
  </r>
  <r>
    <s v="CELL_001680"/>
    <x v="5"/>
    <x v="1"/>
    <s v="Normal_WBC"/>
    <n v="7.91"/>
    <n v="88.3"/>
    <n v="0.75"/>
    <n v="0.23300000000000001"/>
    <n v="378.96995708154503"/>
    <n v="0.84399999999999997"/>
    <n v="0.371"/>
    <n v="0.93"/>
    <n v="1"/>
    <n v="0.89200000000000002"/>
    <n v="385"/>
    <n v="59"/>
    <n v="187"/>
    <n v="145"/>
    <n v="174"/>
    <n v="73.333333333333329"/>
    <n v="56.862745098039213"/>
    <n v="68.235294117647058"/>
    <n v="0.752"/>
    <x v="0"/>
    <x v="1"/>
    <n v="3873"/>
    <n v="5.33"/>
    <n v="14.6"/>
    <n v="43.5"/>
    <n v="247909"/>
    <n v="106.7"/>
    <n v="34.799999999999997"/>
    <s v="PBC_Dataset"/>
    <s v="Giemsa"/>
    <s v="Leica_DM2000"/>
    <n v="40"/>
    <n v="224"/>
    <n v="6.3299999999999995E-2"/>
    <n v="0.86299999999999999"/>
    <n v="0.90510000000000002"/>
    <n v="4.2100000000000026E-2"/>
  </r>
  <r>
    <s v="CELL_004250"/>
    <x v="8"/>
    <x v="0"/>
    <s v="Leukemia"/>
    <n v="15.63"/>
    <n v="88"/>
    <n v="0.34100000000000003"/>
    <n v="0.13400000000000001"/>
    <n v="656.71641791044772"/>
    <n v="0.94399999999999995"/>
    <n v="0.23100000000000001"/>
    <n v="0.81"/>
    <n v="1.2"/>
    <n v="0.92800000000000005"/>
    <n v="500"/>
    <n v="85"/>
    <n v="212"/>
    <n v="149"/>
    <n v="244"/>
    <n v="83.137254901960787"/>
    <n v="58.431372549019613"/>
    <n v="95.686274509803923"/>
    <n v="0.69599999999999995"/>
    <x v="0"/>
    <x v="1"/>
    <n v="8921"/>
    <n v="5.31"/>
    <n v="15.2"/>
    <n v="32.6"/>
    <n v="269535"/>
    <n v="100.6"/>
    <n v="35"/>
    <s v="Raabin_WBC"/>
    <s v="May_Grunwald_Giemsa"/>
    <s v="Zeiss_Axio"/>
    <n v="60"/>
    <n v="224"/>
    <n v="0.6593"/>
    <n v="0.68820000000000003"/>
    <n v="0.79749999999999999"/>
    <n v="0.10929999999999995"/>
  </r>
  <r>
    <s v="CELL_003148"/>
    <x v="2"/>
    <x v="1"/>
    <s v="Normal_RBC"/>
    <n v="7.47"/>
    <n v="0"/>
    <n v="0"/>
    <n v="1"/>
    <n v="0"/>
    <n v="0.78300000000000003"/>
    <n v="0.22"/>
    <n v="0.25"/>
    <n v="1"/>
    <n v="0.90800000000000003"/>
    <n v="173"/>
    <n v="46"/>
    <n v="227"/>
    <n v="113"/>
    <n v="130"/>
    <n v="89.019607843137251"/>
    <n v="44.313725490196077"/>
    <n v="50.980392156862742"/>
    <n v="0.52300000000000002"/>
    <x v="2"/>
    <x v="0"/>
    <n v="6761"/>
    <n v="3.03"/>
    <n v="10.8"/>
    <n v="50.7"/>
    <n v="199499"/>
    <n v="93"/>
    <n v="33.4"/>
    <s v="PBC_Dataset"/>
    <s v="Giemsa"/>
    <s v="Zeiss_Axio"/>
    <n v="60"/>
    <n v="256"/>
    <n v="8.9399999999999993E-2"/>
    <n v="0.77400000000000002"/>
    <n v="0.98009999999999997"/>
    <n v="0.20609999999999995"/>
  </r>
  <r>
    <s v="CELL_002295"/>
    <x v="4"/>
    <x v="1"/>
    <s v="Normal_WBC"/>
    <n v="17.23"/>
    <n v="59.5"/>
    <n v="0.377"/>
    <n v="0.29599999999999999"/>
    <n v="201.01351351351352"/>
    <n v="0.746"/>
    <n v="0.71399999999999997"/>
    <n v="2"/>
    <n v="1"/>
    <n v="0.81399999999999995"/>
    <n v="536"/>
    <n v="87"/>
    <n v="210"/>
    <n v="177"/>
    <n v="180"/>
    <n v="82.35294117647058"/>
    <n v="69.411764705882348"/>
    <n v="70.588235294117652"/>
    <n v="0.55500000000000005"/>
    <x v="0"/>
    <x v="0"/>
    <n v="12803"/>
    <n v="4.95"/>
    <n v="12.8"/>
    <n v="43.6"/>
    <n v="194667"/>
    <n v="78.2"/>
    <n v="33.200000000000003"/>
    <s v="CytoData"/>
    <s v="Giemsa"/>
    <s v="Leica_DM2000"/>
    <n v="60"/>
    <n v="256"/>
    <n v="0.16270000000000001"/>
    <n v="0.91869999999999996"/>
    <n v="0.8972"/>
    <n v="-2.1499999999999964E-2"/>
  </r>
  <r>
    <s v="CELL_000581"/>
    <x v="1"/>
    <x v="1"/>
    <s v="Normal_WBC"/>
    <n v="14.01"/>
    <n v="56.1"/>
    <n v="0.628"/>
    <n v="0.432"/>
    <n v="129.86111111111111"/>
    <n v="0.71199999999999997"/>
    <n v="0.27500000000000002"/>
    <n v="2.75"/>
    <n v="3.7"/>
    <n v="0.84599999999999997"/>
    <n v="450"/>
    <n v="60"/>
    <n v="209"/>
    <n v="144"/>
    <n v="191"/>
    <n v="81.960784313725483"/>
    <n v="56.470588235294116"/>
    <n v="74.901960784313729"/>
    <n v="0.68400000000000005"/>
    <x v="0"/>
    <x v="0"/>
    <n v="4069"/>
    <n v="3.46"/>
    <n v="14.2"/>
    <n v="36.700000000000003"/>
    <n v="245465"/>
    <n v="78.3"/>
    <n v="33.5"/>
    <s v="Raabin_WBC"/>
    <s v="Giemsa"/>
    <s v="Olympus_BX51"/>
    <n v="100"/>
    <n v="512"/>
    <n v="0.10589999999999999"/>
    <n v="1"/>
    <n v="0.93759999999999999"/>
    <n v="-6.2400000000000011E-2"/>
  </r>
  <r>
    <s v="CELL_001471"/>
    <x v="5"/>
    <x v="1"/>
    <s v="Normal_WBC"/>
    <n v="9.56"/>
    <n v="71.099999999999994"/>
    <n v="0.83499999999999996"/>
    <n v="0.161"/>
    <n v="441.61490683229812"/>
    <n v="0.93899999999999995"/>
    <n v="0.23200000000000001"/>
    <n v="0.61"/>
    <n v="1.1000000000000001"/>
    <n v="0.96499999999999997"/>
    <n v="228"/>
    <n v="52"/>
    <n v="206"/>
    <n v="163"/>
    <n v="223"/>
    <n v="80.784313725490193"/>
    <n v="63.921568627450974"/>
    <n v="87.450980392156865"/>
    <n v="0.77300000000000002"/>
    <x v="2"/>
    <x v="0"/>
    <n v="13001"/>
    <n v="4.93"/>
    <n v="14.8"/>
    <n v="30.5"/>
    <n v="342033"/>
    <n v="82.9"/>
    <n v="34.5"/>
    <s v="Raabin_WBC"/>
    <s v="Wright"/>
    <s v="Leica_DM2000"/>
    <n v="100"/>
    <n v="360"/>
    <n v="0"/>
    <n v="0.95860000000000001"/>
    <n v="0.83720000000000006"/>
    <n v="-0.12139999999999995"/>
  </r>
  <r>
    <s v="CELL_004800"/>
    <x v="12"/>
    <x v="0"/>
    <s v="Anemia"/>
    <n v="4.8899999999999997"/>
    <n v="0"/>
    <n v="0"/>
    <n v="1"/>
    <n v="0"/>
    <n v="0.33600000000000002"/>
    <n v="0.81699999999999995"/>
    <n v="0.93"/>
    <n v="1"/>
    <n v="0.73599999999999999"/>
    <n v="76"/>
    <n v="31"/>
    <n v="223"/>
    <n v="126"/>
    <n v="122"/>
    <n v="87.450980392156865"/>
    <n v="49.411764705882355"/>
    <n v="47.843137254901961"/>
    <n v="0.53900000000000003"/>
    <x v="1"/>
    <x v="0"/>
    <n v="5211"/>
    <n v="5.05"/>
    <n v="13.4"/>
    <n v="31.2"/>
    <n v="217764"/>
    <n v="84.6"/>
    <n v="32.799999999999997"/>
    <s v="CytoData"/>
    <s v="Wright"/>
    <s v="Olympus_BX51"/>
    <n v="60"/>
    <n v="256"/>
    <n v="0.96930000000000005"/>
    <n v="0.62429999999999997"/>
    <n v="0.68300000000000005"/>
    <n v="5.8700000000000085E-2"/>
  </r>
  <r>
    <s v="CELL_004071"/>
    <x v="8"/>
    <x v="0"/>
    <s v="Leukemia"/>
    <n v="12.3"/>
    <n v="82.8"/>
    <n v="0.23599999999999999"/>
    <n v="0.19400000000000001"/>
    <n v="426.8041237113402"/>
    <n v="0.84799999999999998"/>
    <n v="0.26400000000000001"/>
    <n v="0.89"/>
    <n v="1.1000000000000001"/>
    <n v="0.77100000000000002"/>
    <n v="631"/>
    <n v="96"/>
    <n v="195"/>
    <n v="137"/>
    <n v="209"/>
    <n v="76.470588235294116"/>
    <n v="53.725490196078432"/>
    <n v="81.960784313725483"/>
    <n v="0.754"/>
    <x v="2"/>
    <x v="1"/>
    <n v="6583"/>
    <n v="4.55"/>
    <n v="14.6"/>
    <n v="33.9"/>
    <n v="306286"/>
    <n v="86.3"/>
    <n v="33.9"/>
    <s v="PBC_Dataset"/>
    <s v="Giemsa"/>
    <s v="Zeiss_Axio"/>
    <n v="100"/>
    <n v="224"/>
    <n v="0.90669999999999995"/>
    <n v="0.79859999999999998"/>
    <n v="0.59260000000000002"/>
    <n v="-0.20599999999999996"/>
  </r>
  <r>
    <s v="CELL_005309"/>
    <x v="0"/>
    <x v="0"/>
    <s v="Infection"/>
    <n v="15.92"/>
    <n v="64.400000000000006"/>
    <n v="0.61499999999999999"/>
    <n v="0.44900000000000001"/>
    <n v="143.42984409799556"/>
    <n v="0.73299999999999998"/>
    <n v="0.45700000000000002"/>
    <n v="2.72"/>
    <n v="5.5"/>
    <n v="0.82699999999999996"/>
    <n v="483"/>
    <n v="71"/>
    <n v="213"/>
    <n v="183"/>
    <n v="158"/>
    <n v="83.529411764705884"/>
    <n v="71.764705882352942"/>
    <n v="61.96078431372549"/>
    <n v="0.63800000000000001"/>
    <x v="1"/>
    <x v="1"/>
    <n v="6485"/>
    <n v="4.0199999999999996"/>
    <n v="14.2"/>
    <n v="39.299999999999997"/>
    <n v="222272"/>
    <n v="82.6"/>
    <n v="32.5"/>
    <s v="PBC_Dataset"/>
    <s v="Giemsa"/>
    <s v="Olympus_BX51"/>
    <n v="60"/>
    <n v="224"/>
    <n v="0.82679999999999998"/>
    <n v="0.48370000000000002"/>
    <n v="0.73429999999999995"/>
    <n v="0.25059999999999993"/>
  </r>
  <r>
    <s v="CELL_003344"/>
    <x v="2"/>
    <x v="1"/>
    <s v="Normal_RBC"/>
    <n v="7.04"/>
    <n v="0"/>
    <n v="0"/>
    <n v="1"/>
    <n v="0"/>
    <n v="0.84699999999999998"/>
    <n v="0.23300000000000001"/>
    <n v="0.68"/>
    <n v="1"/>
    <n v="0.94899999999999995"/>
    <n v="181"/>
    <n v="40"/>
    <n v="214"/>
    <n v="119"/>
    <n v="117"/>
    <n v="83.921568627450981"/>
    <n v="46.666666666666664"/>
    <n v="45.882352941176471"/>
    <n v="0.47599999999999998"/>
    <x v="0"/>
    <x v="0"/>
    <n v="5116"/>
    <n v="4.96"/>
    <n v="13"/>
    <n v="35.4"/>
    <n v="292523"/>
    <n v="80.400000000000006"/>
    <n v="32.6"/>
    <s v="Raabin_WBC"/>
    <s v="Wright"/>
    <s v="Olympus_BX51"/>
    <n v="60"/>
    <n v="256"/>
    <n v="0.17480000000000001"/>
    <n v="0.99150000000000005"/>
    <n v="0.93859999999999999"/>
    <n v="-5.2900000000000058E-2"/>
  </r>
  <r>
    <s v="CELL_004993"/>
    <x v="17"/>
    <x v="0"/>
    <s v="Sickle_Cell_Anemia"/>
    <n v="5.2"/>
    <n v="0"/>
    <n v="0"/>
    <n v="1"/>
    <n v="0"/>
    <n v="0.30399999999999999"/>
    <n v="0.91600000000000004"/>
    <n v="0.42"/>
    <n v="1"/>
    <n v="0.85399999999999998"/>
    <n v="145"/>
    <n v="75"/>
    <n v="237"/>
    <n v="134"/>
    <n v="116"/>
    <n v="92.941176470588232"/>
    <n v="52.549019607843142"/>
    <n v="45.490196078431374"/>
    <n v="0.52100000000000002"/>
    <x v="0"/>
    <x v="0"/>
    <n v="11855"/>
    <n v="4.92"/>
    <n v="11"/>
    <n v="44.2"/>
    <n v="237256"/>
    <n v="86.7"/>
    <n v="32"/>
    <s v="CytoData"/>
    <s v="Wright"/>
    <s v="Leica_DM2000"/>
    <n v="100"/>
    <n v="224"/>
    <n v="0.91669999999999996"/>
    <n v="0.59770000000000001"/>
    <n v="0.80010000000000003"/>
    <n v="0.20240000000000002"/>
  </r>
  <r>
    <s v="CELL_004584"/>
    <x v="16"/>
    <x v="0"/>
    <s v="Anemia"/>
    <n v="7.74"/>
    <n v="0"/>
    <n v="0"/>
    <n v="1"/>
    <n v="0"/>
    <n v="0.51600000000000001"/>
    <n v="0.76"/>
    <n v="0.84"/>
    <n v="1"/>
    <n v="0.89600000000000002"/>
    <n v="148"/>
    <n v="53"/>
    <n v="242"/>
    <n v="108"/>
    <n v="113"/>
    <n v="94.901960784313715"/>
    <n v="42.352941176470587"/>
    <n v="44.313725490196077"/>
    <n v="0.55700000000000005"/>
    <x v="0"/>
    <x v="0"/>
    <n v="7965"/>
    <n v="4.7699999999999996"/>
    <n v="12.3"/>
    <n v="37.9"/>
    <n v="112618"/>
    <n v="79.7"/>
    <n v="32.700000000000003"/>
    <s v="Raabin_WBC"/>
    <s v="Giemsa"/>
    <s v="Leica_DM2000"/>
    <n v="100"/>
    <n v="360"/>
    <n v="0.70289999999999997"/>
    <n v="0.76259999999999994"/>
    <n v="0.71930000000000005"/>
    <n v="-4.3299999999999894E-2"/>
  </r>
  <r>
    <s v="CELL_003673"/>
    <x v="2"/>
    <x v="1"/>
    <s v="Normal_RBC"/>
    <n v="7.53"/>
    <n v="0"/>
    <n v="0"/>
    <n v="1"/>
    <n v="0"/>
    <n v="0.84099999999999997"/>
    <n v="0.128"/>
    <n v="0.42"/>
    <n v="1"/>
    <n v="0.92800000000000005"/>
    <n v="208"/>
    <n v="54"/>
    <n v="225"/>
    <n v="125"/>
    <n v="126"/>
    <n v="88.235294117647058"/>
    <n v="49.019607843137251"/>
    <n v="49.411764705882355"/>
    <n v="0.47699999999999998"/>
    <x v="0"/>
    <x v="0"/>
    <n v="7973"/>
    <n v="4.67"/>
    <n v="14.4"/>
    <n v="48.2"/>
    <n v="279632"/>
    <n v="87.1"/>
    <n v="32.5"/>
    <s v="CytoData"/>
    <s v="May_Grunwald_Giemsa"/>
    <s v="Leica_DM2000"/>
    <n v="100"/>
    <n v="256"/>
    <n v="5.6500000000000002E-2"/>
    <n v="0.85650000000000004"/>
    <n v="0.84040000000000004"/>
    <n v="-1.6100000000000003E-2"/>
  </r>
  <r>
    <s v="CELL_000560"/>
    <x v="1"/>
    <x v="1"/>
    <s v="Normal_WBC"/>
    <n v="12.61"/>
    <n v="61.7"/>
    <n v="0.497"/>
    <n v="0.40200000000000002"/>
    <n v="153.48258706467661"/>
    <n v="0.749"/>
    <n v="0.42599999999999999"/>
    <n v="3.81"/>
    <n v="2.8"/>
    <n v="0.745"/>
    <n v="536"/>
    <n v="70"/>
    <n v="213"/>
    <n v="149"/>
    <n v="192"/>
    <n v="83.529411764705884"/>
    <n v="58.431372549019613"/>
    <n v="75.294117647058826"/>
    <n v="0.71699999999999997"/>
    <x v="1"/>
    <x v="0"/>
    <n v="7749"/>
    <n v="3.95"/>
    <n v="15.1"/>
    <n v="48.3"/>
    <n v="188707"/>
    <n v="83.5"/>
    <n v="34.200000000000003"/>
    <s v="Raabin_WBC"/>
    <s v="Giemsa"/>
    <s v="Olympus_BX51"/>
    <n v="100"/>
    <n v="224"/>
    <n v="0.1222"/>
    <n v="0.88819999999999999"/>
    <n v="0.82499999999999996"/>
    <n v="-6.3200000000000034E-2"/>
  </r>
  <r>
    <s v="CELL_005238"/>
    <x v="14"/>
    <x v="0"/>
    <s v="Anemia"/>
    <n v="7.71"/>
    <n v="0"/>
    <n v="0"/>
    <n v="1"/>
    <n v="0"/>
    <n v="0.876"/>
    <n v="0.23100000000000001"/>
    <n v="0.78"/>
    <n v="1"/>
    <n v="0.92600000000000005"/>
    <n v="182"/>
    <n v="56"/>
    <n v="201"/>
    <n v="133"/>
    <n v="122"/>
    <n v="78.82352941176471"/>
    <n v="52.156862745098046"/>
    <n v="47.843137254901961"/>
    <n v="0.441"/>
    <x v="1"/>
    <x v="0"/>
    <n v="5110"/>
    <n v="5.61"/>
    <n v="13.4"/>
    <n v="42.9"/>
    <n v="20000"/>
    <n v="95.7"/>
    <n v="33.5"/>
    <s v="PBC_Dataset"/>
    <s v="May_Grunwald_Giemsa"/>
    <s v="Leica_DM2000"/>
    <n v="100"/>
    <n v="224"/>
    <n v="0.79339999999999999"/>
    <n v="0.68620000000000003"/>
    <n v="0.76129999999999998"/>
    <n v="7.5099999999999945E-2"/>
  </r>
  <r>
    <s v="CELL_005216"/>
    <x v="14"/>
    <x v="0"/>
    <s v="Anemia"/>
    <n v="9.48"/>
    <n v="0"/>
    <n v="0"/>
    <n v="1"/>
    <n v="0"/>
    <n v="0.81299999999999994"/>
    <n v="0.22700000000000001"/>
    <n v="0.89"/>
    <n v="1"/>
    <n v="0.93700000000000006"/>
    <n v="203"/>
    <n v="54"/>
    <n v="226"/>
    <n v="112"/>
    <n v="124"/>
    <n v="88.627450980392155"/>
    <n v="43.921568627450981"/>
    <n v="48.627450980392155"/>
    <n v="0.48399999999999999"/>
    <x v="0"/>
    <x v="0"/>
    <n v="4325"/>
    <n v="5.86"/>
    <n v="13.6"/>
    <n v="43.1"/>
    <n v="398233"/>
    <n v="96.4"/>
    <n v="35"/>
    <s v="Raabin_WBC"/>
    <s v="May_Grunwald_Giemsa"/>
    <s v="Olympus_BX51"/>
    <n v="100"/>
    <n v="512"/>
    <n v="0.82430000000000003"/>
    <n v="0.87849999999999995"/>
    <n v="0.75849999999999995"/>
    <n v="-0.12"/>
  </r>
  <r>
    <s v="CELL_002850"/>
    <x v="2"/>
    <x v="1"/>
    <s v="Normal_RBC"/>
    <n v="6.39"/>
    <n v="0"/>
    <n v="0"/>
    <n v="1"/>
    <n v="0"/>
    <n v="0.89500000000000002"/>
    <n v="0.218"/>
    <n v="0.78"/>
    <n v="1"/>
    <n v="0.95099999999999996"/>
    <n v="185"/>
    <n v="42"/>
    <n v="217"/>
    <n v="117"/>
    <n v="167"/>
    <n v="85.098039215686271"/>
    <n v="45.882352941176471"/>
    <n v="65.490196078431367"/>
    <n v="0.55900000000000005"/>
    <x v="1"/>
    <x v="1"/>
    <n v="7171"/>
    <n v="5.16"/>
    <n v="15.7"/>
    <n v="41.9"/>
    <n v="351911"/>
    <n v="88.1"/>
    <n v="32.1"/>
    <s v="CytoData"/>
    <s v="Wright"/>
    <s v="Leica_DM2000"/>
    <n v="60"/>
    <n v="256"/>
    <n v="0.13750000000000001"/>
    <n v="0.91449999999999998"/>
    <n v="0.94810000000000005"/>
    <n v="3.3600000000000074E-2"/>
  </r>
  <r>
    <s v="CELL_000513"/>
    <x v="1"/>
    <x v="1"/>
    <s v="Normal_WBC"/>
    <n v="14.35"/>
    <n v="68.400000000000006"/>
    <n v="0.67500000000000004"/>
    <n v="0.47899999999999998"/>
    <n v="142.79749478079333"/>
    <n v="0.76"/>
    <n v="0.316"/>
    <n v="2.83"/>
    <n v="3.2"/>
    <n v="0.92800000000000005"/>
    <n v="510"/>
    <n v="77"/>
    <n v="195"/>
    <n v="173"/>
    <n v="181"/>
    <n v="76.470588235294116"/>
    <n v="67.843137254901961"/>
    <n v="70.980392156862749"/>
    <n v="0.499"/>
    <x v="1"/>
    <x v="1"/>
    <n v="7717"/>
    <n v="5.32"/>
    <n v="14.5"/>
    <n v="46.6"/>
    <n v="222547"/>
    <n v="90.4"/>
    <n v="32.299999999999997"/>
    <s v="CytoData"/>
    <s v="Wright"/>
    <s v="Olympus_BX51"/>
    <n v="60"/>
    <n v="256"/>
    <n v="0.1278"/>
    <n v="0.90629999999999999"/>
    <n v="0.92459999999999998"/>
    <n v="1.8299999999999983E-2"/>
  </r>
  <r>
    <s v="CELL_004730"/>
    <x v="12"/>
    <x v="0"/>
    <s v="Anemia"/>
    <n v="5.15"/>
    <n v="0"/>
    <n v="0"/>
    <n v="1"/>
    <n v="0"/>
    <n v="0.40500000000000003"/>
    <n v="0.69599999999999995"/>
    <n v="0.87"/>
    <n v="1"/>
    <n v="0.746"/>
    <n v="72"/>
    <n v="34"/>
    <n v="229"/>
    <n v="129"/>
    <n v="128"/>
    <n v="89.803921568627459"/>
    <n v="50.588235294117645"/>
    <n v="50.196078431372548"/>
    <n v="0.47199999999999998"/>
    <x v="1"/>
    <x v="1"/>
    <n v="4023"/>
    <n v="6.08"/>
    <n v="15.3"/>
    <n v="39.4"/>
    <n v="121957"/>
    <n v="73.599999999999994"/>
    <n v="32.700000000000003"/>
    <s v="Raabin_WBC"/>
    <s v="Giemsa"/>
    <s v="Zeiss_Axio"/>
    <n v="40"/>
    <n v="256"/>
    <n v="0.95040000000000002"/>
    <n v="0.72919999999999996"/>
    <n v="0.78059999999999996"/>
    <n v="5.1400000000000001E-2"/>
  </r>
  <r>
    <s v="CELL_001082"/>
    <x v="1"/>
    <x v="1"/>
    <s v="Normal_WBC"/>
    <n v="13.82"/>
    <n v="54.8"/>
    <n v="0.48899999999999999"/>
    <n v="0.56499999999999995"/>
    <n v="96.991150442477874"/>
    <n v="0.72399999999999998"/>
    <n v="0.30299999999999999"/>
    <n v="3.81"/>
    <n v="3.9"/>
    <n v="0.81299999999999994"/>
    <n v="461"/>
    <n v="74"/>
    <n v="192"/>
    <n v="124"/>
    <n v="176"/>
    <n v="75.294117647058826"/>
    <n v="48.627450980392155"/>
    <n v="69.019607843137251"/>
    <n v="0.72599999999999998"/>
    <x v="1"/>
    <x v="0"/>
    <n v="5928"/>
    <n v="3.74"/>
    <n v="16.5"/>
    <n v="44.3"/>
    <n v="253836"/>
    <n v="87"/>
    <n v="31.4"/>
    <s v="PBC_Dataset"/>
    <s v="Giemsa"/>
    <s v="Olympus_BX51"/>
    <n v="40"/>
    <n v="512"/>
    <n v="0.13639999999999999"/>
    <n v="0.93189999999999995"/>
    <n v="0.85199999999999998"/>
    <n v="-7.9899999999999971E-2"/>
  </r>
  <r>
    <s v="CELL_001665"/>
    <x v="5"/>
    <x v="1"/>
    <s v="Normal_WBC"/>
    <n v="9.81"/>
    <n v="81.3"/>
    <n v="0.88300000000000001"/>
    <n v="0.218"/>
    <n v="372.93577981651373"/>
    <n v="0.85199999999999998"/>
    <n v="0.16700000000000001"/>
    <n v="1.45"/>
    <n v="1"/>
    <n v="0.98699999999999999"/>
    <n v="235"/>
    <n v="66"/>
    <n v="194"/>
    <n v="159"/>
    <n v="179"/>
    <n v="76.078431372549019"/>
    <n v="62.352941176470587"/>
    <n v="70.196078431372541"/>
    <n v="0.61"/>
    <x v="1"/>
    <x v="0"/>
    <n v="10699"/>
    <n v="5.68"/>
    <n v="17.3"/>
    <n v="53.3"/>
    <n v="407348"/>
    <n v="92.7"/>
    <n v="32.9"/>
    <s v="CytoData"/>
    <s v="May_Grunwald_Giemsa"/>
    <s v="Leica_DM2000"/>
    <n v="100"/>
    <n v="512"/>
    <n v="0.1527"/>
    <n v="0.90890000000000004"/>
    <n v="0.91249999999999998"/>
    <n v="3.5999999999999366E-3"/>
  </r>
  <r>
    <s v="CELL_001013"/>
    <x v="1"/>
    <x v="1"/>
    <s v="Normal_WBC"/>
    <n v="10.79"/>
    <n v="53"/>
    <n v="0.46"/>
    <n v="0.378"/>
    <n v="140.2116402116402"/>
    <n v="0.77600000000000002"/>
    <n v="0.55800000000000005"/>
    <n v="3.58"/>
    <n v="4.0999999999999996"/>
    <n v="0.86"/>
    <n v="385"/>
    <n v="74"/>
    <n v="226"/>
    <n v="172"/>
    <n v="187"/>
    <n v="88.627450980392155"/>
    <n v="67.450980392156865"/>
    <n v="73.333333333333329"/>
    <n v="0.68600000000000005"/>
    <x v="1"/>
    <x v="1"/>
    <n v="13157"/>
    <n v="4.49"/>
    <n v="13.3"/>
    <n v="27"/>
    <n v="258443"/>
    <n v="70.7"/>
    <n v="33.799999999999997"/>
    <s v="CytoData"/>
    <s v="Giemsa"/>
    <s v="Olympus_BX51"/>
    <n v="40"/>
    <n v="224"/>
    <n v="0.1384"/>
    <n v="0.91100000000000003"/>
    <n v="0.90800000000000003"/>
    <n v="-3.0000000000000027E-3"/>
  </r>
  <r>
    <s v="CELL_001932"/>
    <x v="5"/>
    <x v="1"/>
    <s v="Normal_WBC"/>
    <n v="9.2200000000000006"/>
    <n v="84.7"/>
    <n v="0.73399999999999999"/>
    <n v="0.25"/>
    <n v="338.8"/>
    <n v="0.90300000000000002"/>
    <n v="0.18099999999999999"/>
    <n v="1"/>
    <n v="1.1000000000000001"/>
    <n v="0.81699999999999995"/>
    <n v="324"/>
    <n v="64"/>
    <n v="192"/>
    <n v="153"/>
    <n v="214"/>
    <n v="75.294117647058826"/>
    <n v="60"/>
    <n v="83.921568627450981"/>
    <n v="0.64100000000000001"/>
    <x v="1"/>
    <x v="0"/>
    <n v="6544"/>
    <n v="3.46"/>
    <n v="13.4"/>
    <n v="37.4"/>
    <n v="292133"/>
    <n v="86.5"/>
    <n v="35"/>
    <s v="PBC_Dataset"/>
    <s v="Giemsa"/>
    <s v="Olympus_BX51"/>
    <n v="60"/>
    <n v="360"/>
    <n v="0.1479"/>
    <n v="0.92300000000000004"/>
    <n v="0.93100000000000005"/>
    <n v="8.0000000000000071E-3"/>
  </r>
  <r>
    <s v="CELL_001151"/>
    <x v="5"/>
    <x v="1"/>
    <s v="Normal_WBC"/>
    <n v="8.59"/>
    <n v="82.9"/>
    <n v="0.82599999999999996"/>
    <n v="0.16900000000000001"/>
    <n v="490.53254437869822"/>
    <n v="0.90300000000000002"/>
    <n v="0.32800000000000001"/>
    <n v="0.8"/>
    <n v="1.1000000000000001"/>
    <n v="0.86499999999999999"/>
    <n v="327"/>
    <n v="53"/>
    <n v="190"/>
    <n v="168"/>
    <n v="203"/>
    <n v="74.509803921568633"/>
    <n v="65.882352941176464"/>
    <n v="79.607843137254903"/>
    <n v="0.67900000000000005"/>
    <x v="2"/>
    <x v="0"/>
    <n v="7318"/>
    <n v="4.38"/>
    <n v="10.9"/>
    <n v="45.4"/>
    <n v="201172"/>
    <n v="94.1"/>
    <n v="34.1"/>
    <s v="Raabin_WBC"/>
    <s v="Giemsa"/>
    <s v="Olympus_BX51"/>
    <n v="60"/>
    <n v="512"/>
    <n v="4.3799999999999999E-2"/>
    <n v="0.84660000000000002"/>
    <n v="0.87680000000000002"/>
    <n v="3.0200000000000005E-2"/>
  </r>
  <r>
    <s v="CELL_002839"/>
    <x v="2"/>
    <x v="1"/>
    <s v="Normal_RBC"/>
    <n v="7.19"/>
    <n v="0"/>
    <n v="0"/>
    <n v="1"/>
    <n v="0"/>
    <n v="1"/>
    <n v="0.21"/>
    <n v="0.32"/>
    <n v="1"/>
    <n v="0.89400000000000002"/>
    <n v="169"/>
    <n v="45"/>
    <n v="240"/>
    <n v="136"/>
    <n v="115"/>
    <n v="94.117647058823522"/>
    <n v="53.333333333333336"/>
    <n v="45.098039215686278"/>
    <n v="0.54100000000000004"/>
    <x v="0"/>
    <x v="1"/>
    <n v="5611"/>
    <n v="4.9800000000000004"/>
    <n v="13.3"/>
    <n v="34.1"/>
    <n v="302658"/>
    <n v="100.2"/>
    <n v="31.3"/>
    <s v="CytoData"/>
    <s v="Giemsa"/>
    <s v="Zeiss_Axio"/>
    <n v="100"/>
    <n v="256"/>
    <n v="4.8300000000000003E-2"/>
    <n v="0.90359999999999996"/>
    <n v="0.97740000000000005"/>
    <n v="7.3800000000000088E-2"/>
  </r>
  <r>
    <s v="CELL_000117"/>
    <x v="1"/>
    <x v="1"/>
    <s v="Normal_WBC"/>
    <n v="14.22"/>
    <n v="61"/>
    <n v="0.53400000000000003"/>
    <n v="0.42599999999999999"/>
    <n v="143.19248826291081"/>
    <n v="0.84199999999999997"/>
    <n v="0.53900000000000003"/>
    <n v="3.68"/>
    <n v="4.8"/>
    <n v="0.77400000000000002"/>
    <n v="379"/>
    <n v="62"/>
    <n v="216"/>
    <n v="162"/>
    <n v="182"/>
    <n v="84.705882352941174"/>
    <n v="63.529411764705877"/>
    <n v="71.372549019607845"/>
    <n v="0.70699999999999996"/>
    <x v="1"/>
    <x v="0"/>
    <n v="10080"/>
    <n v="6.24"/>
    <n v="12.2"/>
    <n v="45.2"/>
    <n v="212818"/>
    <n v="93.7"/>
    <n v="33.4"/>
    <s v="CytoData"/>
    <s v="Giemsa"/>
    <s v="Olympus_BX51"/>
    <n v="60"/>
    <n v="512"/>
    <n v="7.7999999999999996E-3"/>
    <n v="0.80520000000000003"/>
    <n v="0.98440000000000005"/>
    <n v="0.17920000000000003"/>
  </r>
  <r>
    <s v="CELL_000741"/>
    <x v="1"/>
    <x v="1"/>
    <s v="Normal_WBC"/>
    <n v="10.66"/>
    <n v="56.4"/>
    <n v="0.53900000000000003"/>
    <n v="0.46"/>
    <n v="122.60869565217391"/>
    <n v="0.879"/>
    <n v="0.623"/>
    <n v="2.38"/>
    <n v="4.0999999999999996"/>
    <n v="0.81200000000000006"/>
    <n v="472"/>
    <n v="79"/>
    <n v="231"/>
    <n v="164"/>
    <n v="171"/>
    <n v="90.588235294117652"/>
    <n v="64.313725490196077"/>
    <n v="67.058823529411754"/>
    <n v="0.71499999999999997"/>
    <x v="0"/>
    <x v="0"/>
    <n v="7294"/>
    <n v="6.16"/>
    <n v="15.7"/>
    <n v="39.1"/>
    <n v="241115"/>
    <n v="94.2"/>
    <n v="31.2"/>
    <s v="Raabin_WBC"/>
    <s v="Giemsa"/>
    <s v="Olympus_BX51"/>
    <n v="100"/>
    <n v="256"/>
    <n v="3.9699999999999999E-2"/>
    <n v="0.80179999999999996"/>
    <n v="0.95789999999999997"/>
    <n v="0.15610000000000002"/>
  </r>
  <r>
    <s v="CELL_005648"/>
    <x v="3"/>
    <x v="0"/>
    <s v="Infection"/>
    <n v="12.04"/>
    <n v="68.2"/>
    <n v="0.69199999999999995"/>
    <n v="0.25600000000000001"/>
    <n v="266.40625"/>
    <n v="0.81399999999999995"/>
    <n v="0.214"/>
    <n v="1.07"/>
    <n v="1"/>
    <n v="0.82299999999999995"/>
    <n v="517"/>
    <n v="91"/>
    <n v="195"/>
    <n v="160"/>
    <n v="201"/>
    <n v="76.470588235294116"/>
    <n v="62.745098039215684"/>
    <n v="78.82352941176471"/>
    <n v="0.68799999999999994"/>
    <x v="0"/>
    <x v="0"/>
    <n v="5221"/>
    <n v="6.02"/>
    <n v="16.600000000000001"/>
    <n v="37.299999999999997"/>
    <n v="252354"/>
    <n v="91.4"/>
    <n v="31.3"/>
    <s v="Raabin_WBC"/>
    <s v="Wright"/>
    <s v="Leica_DM2000"/>
    <n v="60"/>
    <n v="256"/>
    <n v="0.91949999999999998"/>
    <n v="0.76349999999999996"/>
    <n v="0.65790000000000004"/>
    <n v="-0.10559999999999992"/>
  </r>
  <r>
    <s v="CELL_005178"/>
    <x v="14"/>
    <x v="0"/>
    <s v="Anemia"/>
    <n v="8.93"/>
    <n v="0"/>
    <n v="0"/>
    <n v="1"/>
    <n v="0"/>
    <n v="0.89"/>
    <n v="0.185"/>
    <n v="1"/>
    <n v="1"/>
    <n v="0.91400000000000003"/>
    <n v="209"/>
    <n v="43"/>
    <n v="240"/>
    <n v="110"/>
    <n v="116"/>
    <n v="94.117647058823522"/>
    <n v="43.137254901960787"/>
    <n v="45.490196078431374"/>
    <n v="0.46700000000000003"/>
    <x v="2"/>
    <x v="1"/>
    <n v="1953"/>
    <n v="4.75"/>
    <n v="13.4"/>
    <n v="52.7"/>
    <n v="138674"/>
    <n v="82.7"/>
    <n v="33.5"/>
    <s v="CytoData"/>
    <s v="Giemsa"/>
    <s v="Zeiss_Axio"/>
    <n v="60"/>
    <n v="512"/>
    <n v="0.65920000000000001"/>
    <n v="0.53420000000000001"/>
    <n v="0.86429999999999996"/>
    <n v="0.33009999999999995"/>
  </r>
  <r>
    <s v="CELL_003676"/>
    <x v="2"/>
    <x v="1"/>
    <s v="Normal_RBC"/>
    <n v="7.41"/>
    <n v="0"/>
    <n v="0"/>
    <n v="1"/>
    <n v="0"/>
    <n v="0.88600000000000001"/>
    <n v="9.1999999999999998E-2"/>
    <n v="0.65"/>
    <n v="1"/>
    <n v="0.92200000000000004"/>
    <n v="188"/>
    <n v="54"/>
    <n v="237"/>
    <n v="127"/>
    <n v="141"/>
    <n v="92.941176470588232"/>
    <n v="49.803921568627452"/>
    <n v="55.294117647058826"/>
    <n v="0.57599999999999996"/>
    <x v="1"/>
    <x v="1"/>
    <n v="4546"/>
    <n v="6.1"/>
    <n v="13.1"/>
    <n v="42.7"/>
    <n v="327220"/>
    <n v="86.1"/>
    <n v="31.9"/>
    <s v="Raabin_WBC"/>
    <s v="Giemsa"/>
    <s v="Leica_DM2000"/>
    <n v="60"/>
    <n v="224"/>
    <n v="6.1600000000000002E-2"/>
    <n v="0.93659999999999999"/>
    <n v="0.94499999999999995"/>
    <n v="8.3999999999999631E-3"/>
  </r>
  <r>
    <s v="CELL_000831"/>
    <x v="1"/>
    <x v="1"/>
    <s v="Normal_WBC"/>
    <n v="12.3"/>
    <n v="58.1"/>
    <n v="0.54200000000000004"/>
    <n v="0.499"/>
    <n v="116.43286573146293"/>
    <n v="0.77600000000000002"/>
    <n v="0.438"/>
    <n v="2.97"/>
    <n v="3.3"/>
    <n v="0.85"/>
    <n v="403"/>
    <n v="89"/>
    <n v="218"/>
    <n v="160"/>
    <n v="197"/>
    <n v="85.490196078431367"/>
    <n v="62.745098039215684"/>
    <n v="77.254901960784323"/>
    <n v="0.61599999999999999"/>
    <x v="0"/>
    <x v="1"/>
    <n v="9307"/>
    <n v="4.6399999999999997"/>
    <n v="12.6"/>
    <n v="39.4"/>
    <n v="280323"/>
    <n v="109.8"/>
    <n v="35.299999999999997"/>
    <s v="PBC_Dataset"/>
    <s v="Wright"/>
    <s v="Olympus_BX51"/>
    <n v="60"/>
    <n v="224"/>
    <n v="0.1067"/>
    <n v="0.93630000000000002"/>
    <n v="0.85160000000000002"/>
    <n v="-8.4699999999999998E-2"/>
  </r>
  <r>
    <s v="CELL_000120"/>
    <x v="1"/>
    <x v="1"/>
    <s v="Normal_WBC"/>
    <n v="13.5"/>
    <n v="60.7"/>
    <n v="0.55800000000000005"/>
    <n v="0.42299999999999999"/>
    <n v="143.49881796690309"/>
    <n v="0.72199999999999998"/>
    <n v="0.377"/>
    <n v="3.48"/>
    <n v="3.3"/>
    <n v="0.71"/>
    <n v="483"/>
    <n v="73"/>
    <n v="204"/>
    <n v="172"/>
    <n v="207"/>
    <n v="80"/>
    <n v="67.450980392156865"/>
    <n v="81.17647058823529"/>
    <n v="0.45400000000000001"/>
    <x v="1"/>
    <x v="0"/>
    <n v="8085"/>
    <n v="5.45"/>
    <n v="13.4"/>
    <n v="41"/>
    <n v="290153"/>
    <n v="94"/>
    <n v="32"/>
    <s v="Raabin_WBC"/>
    <s v="Giemsa"/>
    <s v="Leica_DM2000"/>
    <n v="40"/>
    <n v="224"/>
    <n v="9.2200000000000004E-2"/>
    <n v="0.75960000000000005"/>
    <n v="0.94620000000000004"/>
    <n v="0.18659999999999999"/>
  </r>
  <r>
    <s v="CELL_004753"/>
    <x v="12"/>
    <x v="0"/>
    <s v="Anemia"/>
    <n v="4.1399999999999997"/>
    <n v="0"/>
    <n v="0"/>
    <n v="1"/>
    <n v="0"/>
    <n v="0.371"/>
    <n v="0.91400000000000003"/>
    <n v="0.42"/>
    <n v="1"/>
    <n v="0.71499999999999997"/>
    <n v="95"/>
    <n v="34"/>
    <n v="212"/>
    <n v="144"/>
    <n v="147"/>
    <n v="83.137254901960787"/>
    <n v="56.470588235294116"/>
    <n v="57.647058823529406"/>
    <n v="0.439"/>
    <x v="2"/>
    <x v="0"/>
    <n v="8835"/>
    <n v="5.34"/>
    <n v="13.1"/>
    <n v="38.4"/>
    <n v="269691"/>
    <n v="79.5"/>
    <n v="33.4"/>
    <s v="PBC_Dataset"/>
    <s v="Wright"/>
    <s v="Leica_DM2000"/>
    <n v="100"/>
    <n v="360"/>
    <n v="0.75460000000000005"/>
    <n v="0.68069999999999997"/>
    <n v="0.84589999999999999"/>
    <n v="0.16520000000000001"/>
  </r>
  <r>
    <s v="CELL_005616"/>
    <x v="3"/>
    <x v="0"/>
    <s v="Infection"/>
    <n v="14.21"/>
    <n v="83"/>
    <n v="0.627"/>
    <n v="0.32400000000000001"/>
    <n v="256.17283950617281"/>
    <n v="0.79900000000000004"/>
    <n v="0.24"/>
    <n v="1.45"/>
    <n v="1.5"/>
    <n v="0.90200000000000002"/>
    <n v="583"/>
    <n v="88"/>
    <n v="177"/>
    <n v="170"/>
    <n v="225"/>
    <n v="69.411764705882348"/>
    <n v="66.666666666666657"/>
    <n v="88.235294117647058"/>
    <n v="0.84499999999999997"/>
    <x v="2"/>
    <x v="0"/>
    <n v="9133"/>
    <n v="5.31"/>
    <n v="13.6"/>
    <n v="42.1"/>
    <n v="222597"/>
    <n v="93.5"/>
    <n v="32.6"/>
    <s v="PBC_Dataset"/>
    <s v="Giemsa"/>
    <s v="Olympus_BX51"/>
    <n v="40"/>
    <n v="224"/>
    <n v="0.8508"/>
    <n v="0.85470000000000002"/>
    <n v="0.67249999999999999"/>
    <n v="-0.18220000000000003"/>
  </r>
  <r>
    <s v="CELL_005569"/>
    <x v="3"/>
    <x v="0"/>
    <s v="Infection"/>
    <n v="12.57"/>
    <n v="76.5"/>
    <n v="0.89700000000000002"/>
    <n v="0.253"/>
    <n v="302.37154150197625"/>
    <n v="0.877"/>
    <n v="0.36199999999999999"/>
    <n v="1.4"/>
    <n v="1"/>
    <n v="0.88800000000000001"/>
    <n v="573"/>
    <n v="98"/>
    <n v="210"/>
    <n v="168"/>
    <n v="210"/>
    <n v="82.35294117647058"/>
    <n v="65.882352941176464"/>
    <n v="82.35294117647058"/>
    <n v="0.71599999999999997"/>
    <x v="2"/>
    <x v="1"/>
    <n v="7955"/>
    <n v="3.4"/>
    <n v="17.600000000000001"/>
    <n v="42"/>
    <n v="264174"/>
    <n v="101.1"/>
    <n v="33.700000000000003"/>
    <s v="CytoData"/>
    <s v="May_Grunwald_Giemsa"/>
    <s v="Zeiss_Axio"/>
    <n v="100"/>
    <n v="256"/>
    <n v="0.68879999999999997"/>
    <n v="0.60719999999999996"/>
    <n v="0.90490000000000004"/>
    <n v="0.29770000000000008"/>
  </r>
  <r>
    <s v="CELL_005809"/>
    <x v="18"/>
    <x v="0"/>
    <s v="Artefact"/>
    <n v="10.28"/>
    <n v="20.2"/>
    <n v="0.373"/>
    <n v="0.64100000000000001"/>
    <n v="31.513260530421213"/>
    <n v="0.20200000000000001"/>
    <n v="0.59099999999999997"/>
    <n v="3.54"/>
    <n v="1.4"/>
    <n v="0.66200000000000003"/>
    <n v="349"/>
    <n v="57"/>
    <n v="217"/>
    <n v="148"/>
    <n v="165"/>
    <n v="85.098039215686271"/>
    <n v="58.039215686274517"/>
    <n v="64.705882352941174"/>
    <n v="0.75700000000000001"/>
    <x v="1"/>
    <x v="0"/>
    <n v="5502"/>
    <n v="4.29"/>
    <n v="13.9"/>
    <n v="40.299999999999997"/>
    <n v="298630"/>
    <n v="77.5"/>
    <n v="34.9"/>
    <s v="PBC_Dataset"/>
    <s v="Wright"/>
    <s v="Leica_DM2000"/>
    <n v="40"/>
    <n v="256"/>
    <n v="0.78580000000000005"/>
    <n v="0.66"/>
    <n v="0.64249999999999996"/>
    <n v="-1.7500000000000071E-2"/>
  </r>
  <r>
    <s v="CELL_000636"/>
    <x v="1"/>
    <x v="1"/>
    <s v="Normal_WBC"/>
    <n v="13.18"/>
    <n v="59.9"/>
    <n v="0.75"/>
    <n v="0.318"/>
    <n v="188.36477987421384"/>
    <n v="0.82499999999999996"/>
    <n v="0.223"/>
    <n v="4.08"/>
    <n v="3.8"/>
    <n v="0.77200000000000002"/>
    <n v="459"/>
    <n v="67"/>
    <n v="214"/>
    <n v="163"/>
    <n v="211"/>
    <n v="83.921568627450981"/>
    <n v="63.921568627450974"/>
    <n v="82.745098039215677"/>
    <n v="0.77700000000000002"/>
    <x v="2"/>
    <x v="1"/>
    <n v="5506"/>
    <n v="3.55"/>
    <n v="10.8"/>
    <n v="37.299999999999997"/>
    <n v="126505"/>
    <n v="84.9"/>
    <n v="33.5"/>
    <s v="Raabin_WBC"/>
    <s v="May_Grunwald_Giemsa"/>
    <s v="Zeiss_Axio"/>
    <n v="100"/>
    <n v="512"/>
    <n v="5.4699999999999999E-2"/>
    <n v="0.96140000000000003"/>
    <n v="0.99139999999999995"/>
    <n v="2.9999999999999916E-2"/>
  </r>
  <r>
    <s v="CELL_004466"/>
    <x v="16"/>
    <x v="0"/>
    <s v="Anemia"/>
    <n v="8.57"/>
    <n v="0"/>
    <n v="0"/>
    <n v="1"/>
    <n v="0"/>
    <n v="0.58199999999999996"/>
    <n v="0.67800000000000005"/>
    <n v="0.54"/>
    <n v="1"/>
    <n v="0.83799999999999997"/>
    <n v="188"/>
    <n v="49"/>
    <n v="247"/>
    <n v="129"/>
    <n v="113"/>
    <n v="96.862745098039213"/>
    <n v="50.588235294117645"/>
    <n v="44.313725490196077"/>
    <n v="0.46400000000000002"/>
    <x v="0"/>
    <x v="1"/>
    <n v="9577"/>
    <n v="5.55"/>
    <n v="14.4"/>
    <n v="35.799999999999997"/>
    <n v="216107"/>
    <n v="94.3"/>
    <n v="33.1"/>
    <s v="Raabin_WBC"/>
    <s v="May_Grunwald_Giemsa"/>
    <s v="Leica_DM2000"/>
    <n v="60"/>
    <n v="256"/>
    <n v="0.88260000000000005"/>
    <n v="0.76249999999999996"/>
    <n v="0.81210000000000004"/>
    <n v="4.9600000000000088E-2"/>
  </r>
  <r>
    <s v="CELL_004365"/>
    <x v="13"/>
    <x v="0"/>
    <s v="Leukemia"/>
    <n v="12.64"/>
    <n v="81"/>
    <n v="0.33400000000000002"/>
    <n v="0.217"/>
    <n v="373.27188940092168"/>
    <n v="0.82699999999999996"/>
    <n v="0.13500000000000001"/>
    <n v="0.67"/>
    <n v="1"/>
    <n v="0.92600000000000005"/>
    <n v="561"/>
    <n v="94"/>
    <n v="214"/>
    <n v="132"/>
    <n v="215"/>
    <n v="83.921568627450981"/>
    <n v="51.764705882352949"/>
    <n v="84.313725490196077"/>
    <n v="0.61"/>
    <x v="1"/>
    <x v="0"/>
    <n v="1000"/>
    <n v="2.89"/>
    <n v="12.9"/>
    <n v="48"/>
    <n v="275476"/>
    <n v="72.8"/>
    <n v="31.7"/>
    <s v="Raabin_WBC"/>
    <s v="Giemsa"/>
    <s v="Zeiss_Axio"/>
    <n v="60"/>
    <n v="256"/>
    <n v="0.90569999999999995"/>
    <n v="0.49530000000000002"/>
    <n v="0.62160000000000004"/>
    <n v="0.12630000000000002"/>
  </r>
  <r>
    <s v="CELL_004143"/>
    <x v="8"/>
    <x v="0"/>
    <s v="Leukemia"/>
    <n v="18.739999999999998"/>
    <n v="77.900000000000006"/>
    <n v="0.45"/>
    <n v="0.17199999999999999"/>
    <n v="452.90697674418612"/>
    <n v="0.8"/>
    <n v="0.27200000000000002"/>
    <n v="1.1399999999999999"/>
    <n v="1"/>
    <n v="0.85899999999999999"/>
    <n v="712"/>
    <n v="92"/>
    <n v="225"/>
    <n v="157"/>
    <n v="182"/>
    <n v="88.235294117647058"/>
    <n v="61.568627450980394"/>
    <n v="71.372549019607845"/>
    <n v="0.72399999999999998"/>
    <x v="1"/>
    <x v="1"/>
    <n v="6238"/>
    <n v="5.1100000000000003"/>
    <n v="12.6"/>
    <n v="37.5"/>
    <n v="180484"/>
    <n v="84.1"/>
    <n v="36.1"/>
    <s v="Raabin_WBC"/>
    <s v="May_Grunwald_Giemsa"/>
    <s v="Zeiss_Axio"/>
    <n v="100"/>
    <n v="224"/>
    <n v="0.68359999999999999"/>
    <n v="0.69899999999999995"/>
    <n v="0.69740000000000002"/>
    <n v="-1.5999999999999348E-3"/>
  </r>
  <r>
    <s v="CELL_000992"/>
    <x v="1"/>
    <x v="1"/>
    <s v="Normal_WBC"/>
    <n v="12.21"/>
    <n v="58.1"/>
    <n v="0.63500000000000001"/>
    <n v="0.441"/>
    <n v="131.74603174603175"/>
    <n v="0.85499999999999998"/>
    <n v="0.309"/>
    <n v="2.73"/>
    <n v="3.8"/>
    <n v="0.80200000000000005"/>
    <n v="433"/>
    <n v="87"/>
    <n v="215"/>
    <n v="163"/>
    <n v="171"/>
    <n v="84.313725490196077"/>
    <n v="63.921568627450974"/>
    <n v="67.058823529411754"/>
    <n v="0.53100000000000003"/>
    <x v="1"/>
    <x v="0"/>
    <n v="6818"/>
    <n v="4.92"/>
    <n v="15.5"/>
    <n v="40.799999999999997"/>
    <n v="189495"/>
    <n v="86.1"/>
    <n v="31.4"/>
    <s v="Raabin_WBC"/>
    <s v="May_Grunwald_Giemsa"/>
    <s v="Zeiss_Axio"/>
    <n v="40"/>
    <n v="360"/>
    <n v="0.1173"/>
    <n v="0.74750000000000005"/>
    <n v="0.9798"/>
    <n v="0.23229999999999995"/>
  </r>
  <r>
    <s v="CELL_000877"/>
    <x v="1"/>
    <x v="1"/>
    <s v="Normal_WBC"/>
    <n v="9.2899999999999991"/>
    <n v="54"/>
    <n v="0.46400000000000002"/>
    <n v="0.33200000000000002"/>
    <n v="162.65060240963854"/>
    <n v="0.70799999999999996"/>
    <n v="0.38100000000000001"/>
    <n v="2.84"/>
    <n v="4"/>
    <n v="0.80900000000000005"/>
    <n v="403"/>
    <n v="69"/>
    <n v="208"/>
    <n v="153"/>
    <n v="172"/>
    <n v="81.568627450980387"/>
    <n v="60"/>
    <n v="67.450980392156865"/>
    <n v="0.71899999999999997"/>
    <x v="0"/>
    <x v="0"/>
    <n v="5439"/>
    <n v="4.95"/>
    <n v="14.8"/>
    <n v="41.9"/>
    <n v="351990"/>
    <n v="98.5"/>
    <n v="33.6"/>
    <s v="Raabin_WBC"/>
    <s v="Giemsa"/>
    <s v="Zeiss_Axio"/>
    <n v="100"/>
    <n v="512"/>
    <n v="9.6000000000000002E-2"/>
    <n v="0.9335"/>
    <n v="0.85360000000000003"/>
    <n v="-7.9899999999999971E-2"/>
  </r>
  <r>
    <s v="CELL_004870"/>
    <x v="15"/>
    <x v="0"/>
    <s v="Anemia"/>
    <n v="5.89"/>
    <n v="0"/>
    <n v="0"/>
    <n v="1"/>
    <n v="0"/>
    <n v="0.91800000000000004"/>
    <n v="8.2000000000000003E-2"/>
    <n v="0.35"/>
    <n v="1"/>
    <n v="0.98799999999999999"/>
    <n v="134"/>
    <n v="51"/>
    <n v="232"/>
    <n v="130"/>
    <n v="124"/>
    <n v="90.980392156862749"/>
    <n v="50.980392156862742"/>
    <n v="48.627450980392155"/>
    <n v="0.54700000000000004"/>
    <x v="1"/>
    <x v="1"/>
    <n v="9315"/>
    <n v="5.07"/>
    <n v="16.399999999999999"/>
    <n v="43.4"/>
    <n v="174341"/>
    <n v="66.900000000000006"/>
    <n v="31.5"/>
    <s v="CytoData"/>
    <s v="May_Grunwald_Giemsa"/>
    <s v="Olympus_BX51"/>
    <n v="100"/>
    <n v="256"/>
    <n v="0.72619999999999996"/>
    <n v="0.70660000000000001"/>
    <n v="0.79079999999999995"/>
    <n v="8.4199999999999942E-2"/>
  </r>
  <r>
    <s v="CELL_005316"/>
    <x v="0"/>
    <x v="0"/>
    <s v="Infection"/>
    <n v="13.31"/>
    <n v="59.1"/>
    <n v="0.61399999999999999"/>
    <n v="0.3"/>
    <n v="197"/>
    <n v="0.68200000000000005"/>
    <n v="0.53800000000000003"/>
    <n v="2.7"/>
    <n v="6"/>
    <n v="0.79"/>
    <n v="642"/>
    <n v="78"/>
    <n v="230"/>
    <n v="164"/>
    <n v="186"/>
    <n v="90.196078431372555"/>
    <n v="64.313725490196077"/>
    <n v="72.941176470588232"/>
    <n v="0.60899999999999999"/>
    <x v="1"/>
    <x v="1"/>
    <n v="8053"/>
    <n v="6.25"/>
    <n v="11.1"/>
    <n v="43.4"/>
    <n v="242886"/>
    <n v="82.6"/>
    <n v="32.6"/>
    <s v="Raabin_WBC"/>
    <s v="Giemsa"/>
    <s v="Olympus_BX51"/>
    <n v="100"/>
    <n v="512"/>
    <n v="1"/>
    <n v="0.70720000000000005"/>
    <n v="0.76400000000000001"/>
    <n v="5.6799999999999962E-2"/>
  </r>
  <r>
    <s v="CELL_005223"/>
    <x v="14"/>
    <x v="0"/>
    <s v="Anemia"/>
    <n v="8.98"/>
    <n v="0"/>
    <n v="0"/>
    <n v="1"/>
    <n v="0"/>
    <n v="0.83299999999999996"/>
    <n v="0.25600000000000001"/>
    <n v="0.75"/>
    <n v="1"/>
    <n v="0.92600000000000005"/>
    <n v="185"/>
    <n v="50"/>
    <n v="221"/>
    <n v="111"/>
    <n v="122"/>
    <n v="86.666666666666671"/>
    <n v="43.529411764705884"/>
    <n v="47.843137254901961"/>
    <n v="0.51600000000000001"/>
    <x v="2"/>
    <x v="0"/>
    <n v="6039"/>
    <n v="6.12"/>
    <n v="13.6"/>
    <n v="45.1"/>
    <n v="275196"/>
    <n v="77.8"/>
    <n v="33.799999999999997"/>
    <s v="PBC_Dataset"/>
    <s v="Wright"/>
    <s v="Olympus_BX51"/>
    <n v="100"/>
    <n v="256"/>
    <n v="0.88680000000000003"/>
    <n v="0.77649999999999997"/>
    <n v="0.85799999999999998"/>
    <n v="8.1500000000000017E-2"/>
  </r>
  <r>
    <s v="CELL_000005"/>
    <x v="1"/>
    <x v="1"/>
    <s v="Normal_WBC"/>
    <n v="12.66"/>
    <n v="51.3"/>
    <n v="0.52600000000000002"/>
    <n v="0.35199999999999998"/>
    <n v="145.73863636363637"/>
    <n v="0.79100000000000004"/>
    <n v="0.376"/>
    <n v="2.84"/>
    <n v="3.4"/>
    <n v="0.82899999999999996"/>
    <n v="379"/>
    <n v="60"/>
    <n v="237"/>
    <n v="150"/>
    <n v="183"/>
    <n v="92.941176470588232"/>
    <n v="58.82352941176471"/>
    <n v="71.764705882352942"/>
    <n v="0.72099999999999997"/>
    <x v="2"/>
    <x v="1"/>
    <n v="15822"/>
    <n v="5.41"/>
    <n v="13.4"/>
    <n v="46.6"/>
    <n v="317823"/>
    <n v="95"/>
    <n v="32.5"/>
    <s v="PBC_Dataset"/>
    <s v="May_Grunwald_Giemsa"/>
    <s v="Leica_DM2000"/>
    <n v="60"/>
    <n v="512"/>
    <n v="2.12E-2"/>
    <n v="0.92079999999999995"/>
    <n v="0.96870000000000001"/>
    <n v="4.7900000000000054E-2"/>
  </r>
  <r>
    <s v="CELL_003052"/>
    <x v="2"/>
    <x v="1"/>
    <s v="Normal_RBC"/>
    <n v="7.23"/>
    <n v="0"/>
    <n v="0"/>
    <n v="1"/>
    <n v="0"/>
    <n v="0.94099999999999995"/>
    <n v="0.23899999999999999"/>
    <n v="0.52"/>
    <n v="1"/>
    <n v="0.93300000000000005"/>
    <n v="205"/>
    <n v="43"/>
    <n v="231"/>
    <n v="141"/>
    <n v="124"/>
    <n v="90.588235294117652"/>
    <n v="55.294117647058826"/>
    <n v="48.627450980392155"/>
    <n v="0.499"/>
    <x v="1"/>
    <x v="0"/>
    <n v="8081"/>
    <n v="4.84"/>
    <n v="15.1"/>
    <n v="41.7"/>
    <n v="232039"/>
    <n v="94.9"/>
    <n v="33.700000000000003"/>
    <s v="PBC_Dataset"/>
    <s v="May_Grunwald_Giemsa"/>
    <s v="Olympus_BX51"/>
    <n v="100"/>
    <n v="256"/>
    <n v="8.6099999999999996E-2"/>
    <n v="0.91359999999999997"/>
    <n v="0.92220000000000002"/>
    <n v="8.600000000000052E-3"/>
  </r>
  <r>
    <s v="CELL_003125"/>
    <x v="2"/>
    <x v="1"/>
    <s v="Normal_RBC"/>
    <n v="7.27"/>
    <n v="0"/>
    <n v="0"/>
    <n v="1"/>
    <n v="0"/>
    <n v="0.89600000000000002"/>
    <n v="7.9000000000000001E-2"/>
    <n v="0.66"/>
    <n v="1"/>
    <n v="0.96599999999999997"/>
    <n v="210"/>
    <n v="48"/>
    <n v="231"/>
    <n v="135"/>
    <n v="116"/>
    <n v="90.588235294117652"/>
    <n v="52.941176470588239"/>
    <n v="45.490196078431374"/>
    <n v="0.48199999999999998"/>
    <x v="1"/>
    <x v="0"/>
    <n v="9447"/>
    <n v="6.03"/>
    <n v="11.9"/>
    <n v="40.700000000000003"/>
    <n v="260143"/>
    <n v="72.400000000000006"/>
    <n v="32.799999999999997"/>
    <s v="Raabin_WBC"/>
    <s v="Giemsa"/>
    <s v="Leica_DM2000"/>
    <n v="100"/>
    <n v="256"/>
    <n v="8.8200000000000001E-2"/>
    <n v="0.90839999999999999"/>
    <n v="0.877"/>
    <n v="-3.1399999999999983E-2"/>
  </r>
  <r>
    <s v="CELL_002661"/>
    <x v="9"/>
    <x v="1"/>
    <s v="Normal_WBC"/>
    <n v="10.45"/>
    <n v="58.2"/>
    <n v="0.63600000000000001"/>
    <n v="0.33500000000000002"/>
    <n v="173.73134328358208"/>
    <n v="0.873"/>
    <n v="0.28699999999999998"/>
    <n v="4.9400000000000004"/>
    <n v="2"/>
    <n v="0.82199999999999995"/>
    <n v="385"/>
    <n v="79"/>
    <n v="183"/>
    <n v="143"/>
    <n v="210"/>
    <n v="71.764705882352942"/>
    <n v="56.078431372549019"/>
    <n v="82.35294117647058"/>
    <n v="0.76400000000000001"/>
    <x v="1"/>
    <x v="0"/>
    <n v="8317"/>
    <n v="3.76"/>
    <n v="11.6"/>
    <n v="43.3"/>
    <n v="298407"/>
    <n v="88"/>
    <n v="33.6"/>
    <s v="PBC_Dataset"/>
    <s v="Wright"/>
    <s v="Leica_DM2000"/>
    <n v="60"/>
    <n v="256"/>
    <n v="4.6100000000000002E-2"/>
    <n v="1"/>
    <n v="0.872"/>
    <n v="-0.128"/>
  </r>
  <r>
    <s v="CELL_002492"/>
    <x v="10"/>
    <x v="1"/>
    <s v="Normal_WBC"/>
    <n v="13.37"/>
    <n v="43.9"/>
    <n v="0.54900000000000004"/>
    <n v="0.52200000000000002"/>
    <n v="84.099616858237539"/>
    <n v="0.75900000000000001"/>
    <n v="0.28899999999999998"/>
    <n v="3.11"/>
    <n v="2.2999999999999998"/>
    <n v="0.82499999999999996"/>
    <n v="484"/>
    <n v="74"/>
    <n v="231"/>
    <n v="143"/>
    <n v="163"/>
    <n v="90.588235294117652"/>
    <n v="56.078431372549019"/>
    <n v="63.921568627450974"/>
    <n v="0.61099999999999999"/>
    <x v="1"/>
    <x v="0"/>
    <n v="7934"/>
    <n v="5.43"/>
    <n v="12"/>
    <n v="22.3"/>
    <n v="250563"/>
    <n v="78.5"/>
    <n v="31.8"/>
    <s v="Raabin_WBC"/>
    <s v="May_Grunwald_Giemsa"/>
    <s v="Leica_DM2000"/>
    <n v="60"/>
    <n v="224"/>
    <n v="8.1799999999999998E-2"/>
    <n v="0.89710000000000001"/>
    <n v="0.88849999999999996"/>
    <n v="-8.600000000000052E-3"/>
  </r>
  <r>
    <s v="CELL_005174"/>
    <x v="14"/>
    <x v="0"/>
    <s v="Anemia"/>
    <n v="7.38"/>
    <n v="0"/>
    <n v="0"/>
    <n v="1"/>
    <n v="0"/>
    <n v="0.85"/>
    <n v="0.24199999999999999"/>
    <n v="0.83"/>
    <n v="1"/>
    <n v="0.878"/>
    <n v="184"/>
    <n v="46"/>
    <n v="213"/>
    <n v="123"/>
    <n v="137"/>
    <n v="83.529411764705884"/>
    <n v="48.235294117647058"/>
    <n v="53.725490196078432"/>
    <n v="0.47399999999999998"/>
    <x v="2"/>
    <x v="0"/>
    <n v="8497"/>
    <n v="4.9800000000000004"/>
    <n v="13.7"/>
    <n v="37"/>
    <n v="254577"/>
    <n v="79.099999999999994"/>
    <n v="34"/>
    <s v="PBC_Dataset"/>
    <s v="Giemsa"/>
    <s v="Zeiss_Axio"/>
    <n v="40"/>
    <n v="256"/>
    <n v="0.78349999999999997"/>
    <n v="0.75580000000000003"/>
    <n v="0.73560000000000003"/>
    <n v="-2.0199999999999996E-2"/>
  </r>
  <r>
    <s v="CELL_003855"/>
    <x v="7"/>
    <x v="1"/>
    <s v="Normal_Platelet"/>
    <n v="2.63"/>
    <n v="0"/>
    <n v="0"/>
    <n v="1"/>
    <n v="0"/>
    <n v="0.70399999999999996"/>
    <n v="0.59299999999999997"/>
    <n v="2.68"/>
    <n v="1"/>
    <n v="0.77400000000000002"/>
    <n v="27"/>
    <n v="19"/>
    <n v="194"/>
    <n v="157"/>
    <n v="164"/>
    <n v="76.078431372549019"/>
    <n v="61.568627450980394"/>
    <n v="64.313725490196077"/>
    <n v="0.623"/>
    <x v="1"/>
    <x v="0"/>
    <n v="4731"/>
    <n v="3.83"/>
    <n v="10.9"/>
    <n v="46.9"/>
    <n v="309586"/>
    <n v="78.5"/>
    <n v="33.1"/>
    <s v="CytoData"/>
    <s v="Giemsa"/>
    <s v="Leica_DM2000"/>
    <n v="60"/>
    <n v="360"/>
    <n v="0.14149999999999999"/>
    <n v="0.79959999999999998"/>
    <n v="0.76929999999999998"/>
    <n v="-3.0299999999999994E-2"/>
  </r>
  <r>
    <s v="CELL_004934"/>
    <x v="15"/>
    <x v="0"/>
    <s v="Anemia"/>
    <n v="7.03"/>
    <n v="0"/>
    <n v="0"/>
    <n v="1"/>
    <n v="0"/>
    <n v="0.97399999999999998"/>
    <n v="0.13500000000000001"/>
    <n v="0.65"/>
    <n v="1"/>
    <n v="0.95099999999999996"/>
    <n v="163"/>
    <n v="36"/>
    <n v="229"/>
    <n v="140"/>
    <n v="145"/>
    <n v="89.803921568627459"/>
    <n v="54.901960784313729"/>
    <n v="56.862745098039213"/>
    <n v="0.52"/>
    <x v="1"/>
    <x v="1"/>
    <n v="5643"/>
    <n v="5.33"/>
    <n v="12.8"/>
    <n v="40.700000000000003"/>
    <n v="186266"/>
    <n v="99.8"/>
    <n v="32.299999999999997"/>
    <s v="Raabin_WBC"/>
    <s v="Giemsa"/>
    <s v="Olympus_BX51"/>
    <n v="60"/>
    <n v="512"/>
    <n v="0.84730000000000005"/>
    <n v="0.77229999999999999"/>
    <n v="0.7802"/>
    <n v="7.9000000000000181E-3"/>
  </r>
  <r>
    <s v="CELL_004778"/>
    <x v="12"/>
    <x v="0"/>
    <s v="Anemia"/>
    <n v="3.55"/>
    <n v="0"/>
    <n v="0"/>
    <n v="1"/>
    <n v="0"/>
    <n v="0.46400000000000002"/>
    <n v="0.88300000000000001"/>
    <n v="0.9"/>
    <n v="1"/>
    <n v="0.79"/>
    <n v="82"/>
    <n v="41"/>
    <n v="198"/>
    <n v="142"/>
    <n v="143"/>
    <n v="77.64705882352942"/>
    <n v="55.686274509803923"/>
    <n v="56.078431372549019"/>
    <n v="0.51700000000000002"/>
    <x v="1"/>
    <x v="1"/>
    <n v="5301"/>
    <n v="4.59"/>
    <n v="12.1"/>
    <n v="29.8"/>
    <n v="344254"/>
    <n v="99.8"/>
    <n v="33.9"/>
    <s v="Raabin_WBC"/>
    <s v="Giemsa"/>
    <s v="Olympus_BX51"/>
    <n v="60"/>
    <n v="256"/>
    <n v="0.89800000000000002"/>
    <n v="0.71679999999999999"/>
    <n v="0.92530000000000001"/>
    <n v="0.20850000000000002"/>
  </r>
  <r>
    <s v="CELL_001716"/>
    <x v="5"/>
    <x v="1"/>
    <s v="Normal_WBC"/>
    <n v="8.75"/>
    <n v="80.400000000000006"/>
    <n v="0.69399999999999995"/>
    <n v="0.216"/>
    <n v="372.22222222222223"/>
    <n v="0.89900000000000002"/>
    <n v="0.185"/>
    <n v="1.28"/>
    <n v="1.1000000000000001"/>
    <n v="0.96599999999999997"/>
    <n v="239"/>
    <n v="62"/>
    <n v="216"/>
    <n v="150"/>
    <n v="211"/>
    <n v="84.705882352941174"/>
    <n v="58.82352941176471"/>
    <n v="82.745098039215677"/>
    <n v="0.67600000000000005"/>
    <x v="1"/>
    <x v="0"/>
    <n v="7174"/>
    <n v="6.15"/>
    <n v="14.2"/>
    <n v="42.3"/>
    <n v="328591"/>
    <n v="92.3"/>
    <n v="32.799999999999997"/>
    <s v="Raabin_WBC"/>
    <s v="Wright"/>
    <s v="Leica_DM2000"/>
    <n v="100"/>
    <n v="224"/>
    <n v="6.8400000000000002E-2"/>
    <n v="0.9012"/>
    <n v="0.9919"/>
    <n v="9.0700000000000003E-2"/>
  </r>
  <r>
    <s v="CELL_001149"/>
    <x v="5"/>
    <x v="1"/>
    <s v="Normal_WBC"/>
    <n v="9.8000000000000007"/>
    <n v="67.900000000000006"/>
    <n v="0.74299999999999999"/>
    <n v="0.27"/>
    <n v="251.4814814814815"/>
    <n v="0.89500000000000002"/>
    <n v="0.16700000000000001"/>
    <n v="0.74"/>
    <n v="1.1000000000000001"/>
    <n v="0.91300000000000003"/>
    <n v="271"/>
    <n v="60"/>
    <n v="201"/>
    <n v="156"/>
    <n v="179"/>
    <n v="78.82352941176471"/>
    <n v="61.176470588235297"/>
    <n v="70.196078431372541"/>
    <n v="0.65800000000000003"/>
    <x v="0"/>
    <x v="0"/>
    <n v="8870"/>
    <n v="4.0599999999999996"/>
    <n v="15.6"/>
    <n v="41.3"/>
    <n v="123502"/>
    <n v="88.2"/>
    <n v="31.7"/>
    <s v="PBC_Dataset"/>
    <s v="May_Grunwald_Giemsa"/>
    <s v="Olympus_BX51"/>
    <n v="40"/>
    <n v="224"/>
    <n v="2.01E-2"/>
    <n v="0.84299999999999997"/>
    <n v="0.91220000000000001"/>
    <n v="6.9200000000000039E-2"/>
  </r>
  <r>
    <s v="CELL_003262"/>
    <x v="2"/>
    <x v="1"/>
    <s v="Normal_RBC"/>
    <n v="7.34"/>
    <n v="0"/>
    <n v="0"/>
    <n v="1"/>
    <n v="0"/>
    <n v="0.876"/>
    <n v="0.20300000000000001"/>
    <n v="0.68"/>
    <n v="1"/>
    <n v="0.92"/>
    <n v="194"/>
    <n v="46"/>
    <n v="252"/>
    <n v="131"/>
    <n v="113"/>
    <n v="98.82352941176471"/>
    <n v="51.372549019607838"/>
    <n v="44.313725490196077"/>
    <n v="0.47599999999999998"/>
    <x v="1"/>
    <x v="1"/>
    <n v="4754"/>
    <n v="4.88"/>
    <n v="9.5"/>
    <n v="46.4"/>
    <n v="168514"/>
    <n v="85"/>
    <n v="32.1"/>
    <s v="CytoData"/>
    <s v="Wright"/>
    <s v="Leica_DM2000"/>
    <n v="100"/>
    <n v="256"/>
    <n v="0.13450000000000001"/>
    <n v="0.84140000000000004"/>
    <n v="0.87839999999999996"/>
    <n v="3.6999999999999922E-2"/>
  </r>
  <r>
    <s v="CELL_000575"/>
    <x v="1"/>
    <x v="1"/>
    <s v="Normal_WBC"/>
    <n v="10.74"/>
    <n v="56.7"/>
    <n v="0.40699999999999997"/>
    <n v="0.39600000000000002"/>
    <n v="143.18181818181819"/>
    <n v="0.73799999999999999"/>
    <n v="0.36"/>
    <n v="3.06"/>
    <n v="3.3"/>
    <n v="0.86099999999999999"/>
    <n v="406"/>
    <n v="68"/>
    <n v="189"/>
    <n v="175"/>
    <n v="174"/>
    <n v="74.117647058823536"/>
    <n v="68.627450980392155"/>
    <n v="68.235294117647058"/>
    <n v="0.57399999999999995"/>
    <x v="1"/>
    <x v="1"/>
    <n v="7532"/>
    <n v="4.3600000000000003"/>
    <n v="12.2"/>
    <n v="38.700000000000003"/>
    <n v="418170"/>
    <n v="104.4"/>
    <n v="33.1"/>
    <s v="CytoData"/>
    <s v="Wright"/>
    <s v="Leica_DM2000"/>
    <n v="40"/>
    <n v="360"/>
    <n v="7.3800000000000004E-2"/>
    <n v="0.94220000000000004"/>
    <n v="0.95199999999999996"/>
    <n v="9.7999999999999199E-3"/>
  </r>
  <r>
    <s v="CELL_003770"/>
    <x v="7"/>
    <x v="1"/>
    <s v="Normal_Platelet"/>
    <n v="2.83"/>
    <n v="0"/>
    <n v="0"/>
    <n v="1"/>
    <n v="0"/>
    <n v="0.84699999999999998"/>
    <n v="0.46800000000000003"/>
    <n v="2.27"/>
    <n v="1"/>
    <n v="0.82099999999999995"/>
    <n v="19"/>
    <n v="25"/>
    <n v="213"/>
    <n v="145"/>
    <n v="164"/>
    <n v="83.529411764705884"/>
    <n v="56.862745098039213"/>
    <n v="64.313725490196077"/>
    <n v="0.57599999999999996"/>
    <x v="1"/>
    <x v="0"/>
    <n v="6005"/>
    <n v="6.97"/>
    <n v="16.5"/>
    <n v="48.4"/>
    <n v="340563"/>
    <n v="73.900000000000006"/>
    <n v="33.4"/>
    <s v="CytoData"/>
    <s v="Wright"/>
    <s v="Olympus_BX51"/>
    <n v="60"/>
    <n v="224"/>
    <n v="6.2E-2"/>
    <n v="1"/>
    <n v="0.86609999999999998"/>
    <n v="-0.13390000000000002"/>
  </r>
  <r>
    <s v="CELL_003737"/>
    <x v="7"/>
    <x v="1"/>
    <s v="Normal_Platelet"/>
    <n v="3.31"/>
    <n v="0"/>
    <n v="0"/>
    <n v="1"/>
    <n v="0"/>
    <n v="0.56599999999999995"/>
    <n v="0.436"/>
    <n v="2.73"/>
    <n v="1"/>
    <n v="0.91400000000000003"/>
    <n v="24"/>
    <n v="14"/>
    <n v="202"/>
    <n v="152"/>
    <n v="169"/>
    <n v="79.215686274509807"/>
    <n v="59.607843137254903"/>
    <n v="66.274509803921561"/>
    <n v="0.63"/>
    <x v="2"/>
    <x v="1"/>
    <n v="4812"/>
    <n v="5.29"/>
    <n v="14.1"/>
    <n v="45.4"/>
    <n v="426772"/>
    <n v="88.8"/>
    <n v="32.9"/>
    <s v="Raabin_WBC"/>
    <s v="May_Grunwald_Giemsa"/>
    <s v="Zeiss_Axio"/>
    <n v="40"/>
    <n v="224"/>
    <n v="3.5999999999999999E-3"/>
    <n v="0.88759999999999994"/>
    <n v="0.92249999999999999"/>
    <n v="3.4900000000000042E-2"/>
  </r>
  <r>
    <s v="CELL_004147"/>
    <x v="8"/>
    <x v="0"/>
    <s v="Leukemia"/>
    <n v="14.1"/>
    <n v="83.1"/>
    <n v="0.40100000000000002"/>
    <n v="0.17699999999999999"/>
    <n v="469.49152542372883"/>
    <n v="0.76"/>
    <n v="0.28000000000000003"/>
    <n v="0.57999999999999996"/>
    <n v="1"/>
    <n v="0.77200000000000002"/>
    <n v="518"/>
    <n v="81"/>
    <n v="188"/>
    <n v="141"/>
    <n v="204"/>
    <n v="73.725490196078439"/>
    <n v="55.294117647058826"/>
    <n v="80"/>
    <n v="0.70599999999999996"/>
    <x v="1"/>
    <x v="1"/>
    <n v="7527"/>
    <n v="4.29"/>
    <n v="13.1"/>
    <n v="40.299999999999997"/>
    <n v="267677"/>
    <n v="89.8"/>
    <n v="33.299999999999997"/>
    <s v="Raabin_WBC"/>
    <s v="Wright"/>
    <s v="Leica_DM2000"/>
    <n v="100"/>
    <n v="224"/>
    <n v="0.9355"/>
    <n v="0.7873"/>
    <n v="0.81699999999999995"/>
    <n v="2.9699999999999949E-2"/>
  </r>
  <r>
    <s v="CELL_000854"/>
    <x v="1"/>
    <x v="1"/>
    <s v="Normal_WBC"/>
    <n v="10.66"/>
    <n v="55.2"/>
    <n v="0.53"/>
    <n v="0.43"/>
    <n v="128.37209302325581"/>
    <n v="0.72099999999999997"/>
    <n v="0.26800000000000002"/>
    <n v="4.2"/>
    <n v="3.5"/>
    <n v="0.85199999999999998"/>
    <n v="420"/>
    <n v="72"/>
    <n v="209"/>
    <n v="143"/>
    <n v="162"/>
    <n v="81.960784313725483"/>
    <n v="56.078431372549019"/>
    <n v="63.529411764705877"/>
    <n v="0.67700000000000005"/>
    <x v="1"/>
    <x v="1"/>
    <n v="7469"/>
    <n v="4.21"/>
    <n v="14.2"/>
    <n v="35.6"/>
    <n v="269044"/>
    <n v="90.6"/>
    <n v="31.5"/>
    <s v="CytoData"/>
    <s v="Wright"/>
    <s v="Olympus_BX51"/>
    <n v="60"/>
    <n v="360"/>
    <n v="0.1128"/>
    <n v="0.92700000000000005"/>
    <n v="0.97219999999999995"/>
    <n v="4.5199999999999907E-2"/>
  </r>
  <r>
    <s v="CELL_001983"/>
    <x v="4"/>
    <x v="1"/>
    <s v="Normal_WBC"/>
    <n v="13.29"/>
    <n v="62.5"/>
    <n v="0.314"/>
    <n v="0.34899999999999998"/>
    <n v="179.08309455587394"/>
    <n v="0.64400000000000002"/>
    <n v="0.33700000000000002"/>
    <n v="2.4"/>
    <n v="1.4"/>
    <n v="0.80200000000000005"/>
    <n v="474"/>
    <n v="81"/>
    <n v="221"/>
    <n v="173"/>
    <n v="199"/>
    <n v="86.666666666666671"/>
    <n v="67.843137254901961"/>
    <n v="78.039215686274517"/>
    <n v="0.56299999999999994"/>
    <x v="1"/>
    <x v="1"/>
    <n v="6726"/>
    <n v="5.72"/>
    <n v="14.3"/>
    <n v="46.3"/>
    <n v="308928"/>
    <n v="73.099999999999994"/>
    <n v="34.6"/>
    <s v="Raabin_WBC"/>
    <s v="Giemsa"/>
    <s v="Olympus_BX51"/>
    <n v="100"/>
    <n v="224"/>
    <n v="9.1600000000000001E-2"/>
    <n v="0.8427"/>
    <n v="0.88380000000000003"/>
    <n v="4.1100000000000025E-2"/>
  </r>
  <r>
    <s v="CELL_002775"/>
    <x v="9"/>
    <x v="1"/>
    <s v="Normal_WBC"/>
    <n v="11.21"/>
    <n v="56.8"/>
    <n v="0.68799999999999994"/>
    <n v="0.34200000000000003"/>
    <n v="166.08187134502921"/>
    <n v="0.67400000000000004"/>
    <n v="0.224"/>
    <n v="4.26"/>
    <n v="2.1"/>
    <n v="0.754"/>
    <n v="370"/>
    <n v="64"/>
    <n v="187"/>
    <n v="141"/>
    <n v="200"/>
    <n v="73.333333333333329"/>
    <n v="55.294117647058826"/>
    <n v="78.431372549019613"/>
    <n v="0.72699999999999998"/>
    <x v="1"/>
    <x v="0"/>
    <n v="8823"/>
    <n v="4.88"/>
    <n v="11.9"/>
    <n v="38.6"/>
    <n v="355279"/>
    <n v="80"/>
    <n v="32.799999999999997"/>
    <s v="Raabin_WBC"/>
    <s v="Giemsa"/>
    <s v="Olympus_BX51"/>
    <n v="60"/>
    <n v="512"/>
    <n v="0.1212"/>
    <n v="0.9647"/>
    <n v="0.92879999999999996"/>
    <n v="-3.5900000000000043E-2"/>
  </r>
  <r>
    <s v="CELL_004930"/>
    <x v="15"/>
    <x v="0"/>
    <s v="Anemia"/>
    <n v="7.1"/>
    <n v="0"/>
    <n v="0"/>
    <n v="1"/>
    <n v="0"/>
    <n v="0.95599999999999996"/>
    <n v="2.7E-2"/>
    <n v="0.43"/>
    <n v="1"/>
    <n v="1"/>
    <n v="126"/>
    <n v="40"/>
    <n v="226"/>
    <n v="126"/>
    <n v="126"/>
    <n v="88.627450980392155"/>
    <n v="49.411764705882355"/>
    <n v="49.411764705882355"/>
    <n v="0.45100000000000001"/>
    <x v="1"/>
    <x v="0"/>
    <n v="7167"/>
    <n v="5.69"/>
    <n v="18.2"/>
    <n v="34.700000000000003"/>
    <n v="291263"/>
    <n v="90.2"/>
    <n v="34.200000000000003"/>
    <s v="PBC_Dataset"/>
    <s v="Giemsa"/>
    <s v="Zeiss_Axio"/>
    <n v="100"/>
    <n v="256"/>
    <n v="0.84189999999999998"/>
    <n v="0.64959999999999996"/>
    <n v="0.84230000000000005"/>
    <n v="0.19270000000000009"/>
  </r>
  <r>
    <s v="CELL_005212"/>
    <x v="14"/>
    <x v="0"/>
    <s v="Anemia"/>
    <n v="8.39"/>
    <n v="0"/>
    <n v="0"/>
    <n v="1"/>
    <n v="0"/>
    <n v="0.88900000000000001"/>
    <n v="0.155"/>
    <n v="0.55000000000000004"/>
    <n v="1"/>
    <n v="0.89200000000000002"/>
    <n v="223"/>
    <n v="54"/>
    <n v="213"/>
    <n v="114"/>
    <n v="129"/>
    <n v="83.529411764705884"/>
    <n v="44.705882352941181"/>
    <n v="50.588235294117645"/>
    <n v="0.53700000000000003"/>
    <x v="1"/>
    <x v="1"/>
    <n v="4938"/>
    <n v="6.47"/>
    <n v="10.6"/>
    <n v="36.299999999999997"/>
    <n v="299863"/>
    <n v="72"/>
    <n v="32.700000000000003"/>
    <s v="Raabin_WBC"/>
    <s v="Wright"/>
    <s v="Olympus_BX51"/>
    <n v="60"/>
    <n v="512"/>
    <n v="0.77939999999999998"/>
    <n v="0.89029999999999998"/>
    <n v="0.74480000000000002"/>
    <n v="-0.14549999999999996"/>
  </r>
  <r>
    <s v="CELL_001167"/>
    <x v="5"/>
    <x v="1"/>
    <s v="Normal_WBC"/>
    <n v="8.86"/>
    <n v="88"/>
    <n v="0.68200000000000005"/>
    <n v="0.129"/>
    <n v="682.17054263565888"/>
    <n v="0.79600000000000004"/>
    <n v="0.30399999999999999"/>
    <n v="1.25"/>
    <n v="1"/>
    <n v="0.90500000000000003"/>
    <n v="278"/>
    <n v="42"/>
    <n v="202"/>
    <n v="140"/>
    <n v="203"/>
    <n v="79.215686274509807"/>
    <n v="54.901960784313729"/>
    <n v="79.607843137254903"/>
    <n v="0.65100000000000002"/>
    <x v="0"/>
    <x v="0"/>
    <n v="7547"/>
    <n v="4.24"/>
    <n v="13.8"/>
    <n v="39.4"/>
    <n v="223006"/>
    <n v="81.7"/>
    <n v="34"/>
    <s v="PBC_Dataset"/>
    <s v="Giemsa"/>
    <s v="Zeiss_Axio"/>
    <n v="100"/>
    <n v="360"/>
    <n v="3.6700000000000003E-2"/>
    <n v="0.84909999999999997"/>
    <n v="0.81259999999999999"/>
    <n v="-3.6499999999999977E-2"/>
  </r>
  <r>
    <s v="CELL_000972"/>
    <x v="1"/>
    <x v="1"/>
    <s v="Normal_WBC"/>
    <n v="10.59"/>
    <n v="55.4"/>
    <n v="0.46500000000000002"/>
    <n v="0.39200000000000002"/>
    <n v="141.32653061224488"/>
    <n v="0.88100000000000001"/>
    <n v="0.438"/>
    <n v="3.69"/>
    <n v="4"/>
    <n v="0.81299999999999994"/>
    <n v="385"/>
    <n v="68"/>
    <n v="207"/>
    <n v="186"/>
    <n v="164"/>
    <n v="81.17647058823529"/>
    <n v="72.941176470588232"/>
    <n v="64.313725490196077"/>
    <n v="0.61099999999999999"/>
    <x v="1"/>
    <x v="1"/>
    <n v="4717"/>
    <n v="4.8899999999999997"/>
    <n v="12"/>
    <n v="40.9"/>
    <n v="274713"/>
    <n v="90.6"/>
    <n v="33.799999999999997"/>
    <s v="CytoData"/>
    <s v="Wright"/>
    <s v="Olympus_BX51"/>
    <n v="100"/>
    <n v="512"/>
    <n v="7.0099999999999996E-2"/>
    <n v="0.86980000000000002"/>
    <n v="0.95079999999999998"/>
    <n v="8.0999999999999961E-2"/>
  </r>
  <r>
    <s v="CELL_002702"/>
    <x v="9"/>
    <x v="1"/>
    <s v="Normal_WBC"/>
    <n v="8.7100000000000009"/>
    <n v="55.1"/>
    <n v="0.754"/>
    <n v="0.36599999999999999"/>
    <n v="150.54644808743171"/>
    <n v="0.749"/>
    <n v="0.36599999999999999"/>
    <n v="5.17"/>
    <n v="2.5"/>
    <n v="0.8"/>
    <n v="369"/>
    <n v="74"/>
    <n v="189"/>
    <n v="108"/>
    <n v="183"/>
    <n v="74.117647058823536"/>
    <n v="42.352941176470587"/>
    <n v="71.764705882352942"/>
    <n v="0.73399999999999999"/>
    <x v="1"/>
    <x v="1"/>
    <n v="5537"/>
    <n v="4.95"/>
    <n v="11.8"/>
    <n v="34.799999999999997"/>
    <n v="203297"/>
    <n v="82.8"/>
    <n v="31.8"/>
    <s v="PBC_Dataset"/>
    <s v="Wright"/>
    <s v="Olympus_BX51"/>
    <n v="60"/>
    <n v="360"/>
    <n v="0.18279999999999999"/>
    <n v="0.9163"/>
    <n v="0.91379999999999995"/>
    <n v="-2.5000000000000577E-3"/>
  </r>
  <r>
    <s v="CELL_004496"/>
    <x v="16"/>
    <x v="0"/>
    <s v="Anemia"/>
    <n v="8.84"/>
    <n v="0"/>
    <n v="0"/>
    <n v="1"/>
    <n v="0"/>
    <n v="0.55200000000000005"/>
    <n v="0.86399999999999999"/>
    <n v="0.71"/>
    <n v="1"/>
    <n v="0.77800000000000002"/>
    <n v="203"/>
    <n v="61"/>
    <n v="240"/>
    <n v="130"/>
    <n v="129"/>
    <n v="94.117647058823522"/>
    <n v="50.980392156862742"/>
    <n v="50.588235294117645"/>
    <n v="0.505"/>
    <x v="0"/>
    <x v="1"/>
    <n v="7838"/>
    <n v="4.6900000000000004"/>
    <n v="10.7"/>
    <n v="46.2"/>
    <n v="349438"/>
    <n v="98.9"/>
    <n v="33.200000000000003"/>
    <s v="PBC_Dataset"/>
    <s v="Giemsa"/>
    <s v="Leica_DM2000"/>
    <n v="100"/>
    <n v="256"/>
    <n v="0.96350000000000002"/>
    <n v="0.71289999999999998"/>
    <n v="0.64359999999999995"/>
    <n v="-6.9300000000000028E-2"/>
  </r>
  <r>
    <s v="CELL_003848"/>
    <x v="7"/>
    <x v="1"/>
    <s v="Normal_Platelet"/>
    <n v="2.85"/>
    <n v="0"/>
    <n v="0"/>
    <n v="1"/>
    <n v="0"/>
    <n v="0.67600000000000005"/>
    <n v="0.157"/>
    <n v="1.64"/>
    <n v="1"/>
    <n v="0.86399999999999999"/>
    <n v="30"/>
    <n v="17"/>
    <n v="207"/>
    <n v="154"/>
    <n v="153"/>
    <n v="81.17647058823529"/>
    <n v="60.392156862745097"/>
    <n v="60"/>
    <n v="0.61099999999999999"/>
    <x v="0"/>
    <x v="1"/>
    <n v="8379"/>
    <n v="4.33"/>
    <n v="12.4"/>
    <n v="41.5"/>
    <n v="253920"/>
    <n v="85.7"/>
    <n v="33.700000000000003"/>
    <s v="PBC_Dataset"/>
    <s v="May_Grunwald_Giemsa"/>
    <s v="Olympus_BX51"/>
    <n v="100"/>
    <n v="224"/>
    <n v="4.2200000000000001E-2"/>
    <n v="0.94120000000000004"/>
    <n v="1"/>
    <n v="5.8799999999999963E-2"/>
  </r>
  <r>
    <s v="CELL_002369"/>
    <x v="10"/>
    <x v="1"/>
    <s v="Normal_WBC"/>
    <n v="12.67"/>
    <n v="44.8"/>
    <n v="0.50800000000000001"/>
    <n v="0.64200000000000002"/>
    <n v="69.781931464174448"/>
    <n v="0.78"/>
    <n v="0.38700000000000001"/>
    <n v="4.6900000000000004"/>
    <n v="2.1"/>
    <n v="0.745"/>
    <n v="354"/>
    <n v="71"/>
    <n v="232"/>
    <n v="143"/>
    <n v="127"/>
    <n v="90.980392156862749"/>
    <n v="56.078431372549019"/>
    <n v="49.803921568627452"/>
    <n v="0.79400000000000004"/>
    <x v="0"/>
    <x v="0"/>
    <n v="13006"/>
    <n v="6"/>
    <n v="10.5"/>
    <n v="44.4"/>
    <n v="278547"/>
    <n v="75"/>
    <n v="33.5"/>
    <s v="Raabin_WBC"/>
    <s v="May_Grunwald_Giemsa"/>
    <s v="Olympus_BX51"/>
    <n v="40"/>
    <n v="512"/>
    <n v="6.3700000000000007E-2"/>
    <n v="0.82699999999999996"/>
    <n v="0.86539999999999995"/>
    <n v="3.839999999999999E-2"/>
  </r>
  <r>
    <s v="CELL_004116"/>
    <x v="8"/>
    <x v="0"/>
    <s v="Leukemia"/>
    <n v="12.23"/>
    <n v="88.6"/>
    <n v="0.39100000000000001"/>
    <n v="0.19400000000000001"/>
    <n v="456.70103092783501"/>
    <n v="0.81100000000000005"/>
    <n v="0.373"/>
    <n v="0.36"/>
    <n v="1"/>
    <n v="0.92900000000000005"/>
    <n v="566"/>
    <n v="93"/>
    <n v="170"/>
    <n v="161"/>
    <n v="182"/>
    <n v="66.666666666666657"/>
    <n v="63.13725490196078"/>
    <n v="71.372549019607845"/>
    <n v="0.68"/>
    <x v="1"/>
    <x v="1"/>
    <n v="5874"/>
    <n v="3.05"/>
    <n v="16"/>
    <n v="43"/>
    <n v="269738"/>
    <n v="92.4"/>
    <n v="34.299999999999997"/>
    <s v="PBC_Dataset"/>
    <s v="Giemsa"/>
    <s v="Olympus_BX51"/>
    <n v="40"/>
    <n v="512"/>
    <n v="0.86770000000000003"/>
    <n v="0.60860000000000003"/>
    <n v="0.79059999999999997"/>
    <n v="0.18199999999999994"/>
  </r>
  <r>
    <s v="CELL_004781"/>
    <x v="12"/>
    <x v="0"/>
    <s v="Anemia"/>
    <n v="4.6399999999999997"/>
    <n v="0"/>
    <n v="0"/>
    <n v="1"/>
    <n v="0"/>
    <n v="0.42499999999999999"/>
    <n v="0.78200000000000003"/>
    <n v="0.69"/>
    <n v="1"/>
    <n v="0.79200000000000004"/>
    <n v="95"/>
    <n v="39"/>
    <n v="221"/>
    <n v="112"/>
    <n v="117"/>
    <n v="86.666666666666671"/>
    <n v="43.921568627450981"/>
    <n v="45.882352941176471"/>
    <n v="0.43099999999999999"/>
    <x v="1"/>
    <x v="0"/>
    <n v="6926"/>
    <n v="3.79"/>
    <n v="15.8"/>
    <n v="38.9"/>
    <n v="255868"/>
    <n v="100"/>
    <n v="33.4"/>
    <s v="Raabin_WBC"/>
    <s v="May_Grunwald_Giemsa"/>
    <s v="Olympus_BX51"/>
    <n v="100"/>
    <n v="256"/>
    <n v="0.85580000000000001"/>
    <n v="0.60929999999999995"/>
    <n v="0.61109999999999998"/>
    <n v="1.8000000000000238E-3"/>
  </r>
  <r>
    <s v="CELL_004132"/>
    <x v="8"/>
    <x v="0"/>
    <s v="Leukemia"/>
    <n v="15.39"/>
    <n v="83.2"/>
    <n v="0.21199999999999999"/>
    <n v="0.21099999999999999"/>
    <n v="394.31279620853081"/>
    <n v="0.88300000000000001"/>
    <n v="0.41499999999999998"/>
    <n v="1.02"/>
    <n v="1"/>
    <n v="0.86699999999999999"/>
    <n v="746"/>
    <n v="98"/>
    <n v="204"/>
    <n v="136"/>
    <n v="205"/>
    <n v="80"/>
    <n v="53.333333333333336"/>
    <n v="80.392156862745097"/>
    <n v="0.73699999999999999"/>
    <x v="2"/>
    <x v="1"/>
    <n v="8151"/>
    <n v="3.56"/>
    <n v="14.5"/>
    <n v="35.5"/>
    <n v="277006"/>
    <n v="74.7"/>
    <n v="32.700000000000003"/>
    <s v="PBC_Dataset"/>
    <s v="Giemsa"/>
    <s v="Leica_DM2000"/>
    <n v="100"/>
    <n v="360"/>
    <n v="0.69869999999999999"/>
    <n v="0.80649999999999999"/>
    <n v="0.85660000000000003"/>
    <n v="5.0100000000000033E-2"/>
  </r>
  <r>
    <s v="CELL_002951"/>
    <x v="2"/>
    <x v="1"/>
    <s v="Normal_RBC"/>
    <n v="8.1999999999999993"/>
    <n v="0"/>
    <n v="0"/>
    <n v="1"/>
    <n v="0"/>
    <n v="0.86099999999999999"/>
    <n v="9.0999999999999998E-2"/>
    <n v="0.44"/>
    <n v="1"/>
    <n v="0.93100000000000005"/>
    <n v="155"/>
    <n v="56"/>
    <n v="239"/>
    <n v="124"/>
    <n v="130"/>
    <n v="93.725490196078425"/>
    <n v="48.627450980392155"/>
    <n v="50.980392156862742"/>
    <n v="0.55300000000000005"/>
    <x v="0"/>
    <x v="1"/>
    <n v="7769"/>
    <n v="5.19"/>
    <n v="16.8"/>
    <n v="34.299999999999997"/>
    <n v="163070"/>
    <n v="99.7"/>
    <n v="35.700000000000003"/>
    <s v="CytoData"/>
    <s v="Giemsa"/>
    <s v="Olympus_BX51"/>
    <n v="40"/>
    <n v="360"/>
    <n v="0.1162"/>
    <n v="0.94589999999999996"/>
    <n v="0.95079999999999998"/>
    <n v="4.9000000000000155E-3"/>
  </r>
  <r>
    <s v="CELL_000525"/>
    <x v="1"/>
    <x v="1"/>
    <s v="Normal_WBC"/>
    <n v="12.6"/>
    <n v="55.4"/>
    <n v="0.61499999999999999"/>
    <n v="0.436"/>
    <n v="127.06422018348624"/>
    <n v="0.80800000000000005"/>
    <n v="0.46800000000000003"/>
    <n v="2.87"/>
    <n v="3.6"/>
    <n v="0.72599999999999998"/>
    <n v="455"/>
    <n v="87"/>
    <n v="191"/>
    <n v="158"/>
    <n v="198"/>
    <n v="74.901960784313729"/>
    <n v="61.96078431372549"/>
    <n v="77.64705882352942"/>
    <n v="0.65200000000000002"/>
    <x v="2"/>
    <x v="0"/>
    <n v="7412"/>
    <n v="4.5199999999999996"/>
    <n v="14.3"/>
    <n v="38.799999999999997"/>
    <n v="245855"/>
    <n v="102.2"/>
    <n v="34"/>
    <s v="CytoData"/>
    <s v="Giemsa"/>
    <s v="Olympus_BX51"/>
    <n v="60"/>
    <n v="512"/>
    <n v="0.1245"/>
    <n v="0.82420000000000004"/>
    <n v="0.7853"/>
    <n v="-3.8900000000000046E-2"/>
  </r>
  <r>
    <s v="CELL_002456"/>
    <x v="10"/>
    <x v="1"/>
    <s v="Normal_WBC"/>
    <n v="11.34"/>
    <n v="54.6"/>
    <n v="0.55600000000000005"/>
    <n v="0.53900000000000003"/>
    <n v="101.29870129870129"/>
    <n v="0.78"/>
    <n v="0.374"/>
    <n v="5.26"/>
    <n v="2.2999999999999998"/>
    <n v="0.81100000000000005"/>
    <n v="580"/>
    <n v="68"/>
    <n v="235"/>
    <n v="153"/>
    <n v="138"/>
    <n v="92.156862745098039"/>
    <n v="60"/>
    <n v="54.117647058823529"/>
    <n v="0.57399999999999995"/>
    <x v="0"/>
    <x v="0"/>
    <n v="9491"/>
    <n v="4.4800000000000004"/>
    <n v="16.600000000000001"/>
    <n v="39.4"/>
    <n v="261325"/>
    <n v="102.7"/>
    <n v="32.299999999999997"/>
    <s v="Raabin_WBC"/>
    <s v="Giemsa"/>
    <s v="Leica_DM2000"/>
    <n v="100"/>
    <n v="224"/>
    <n v="8.0500000000000002E-2"/>
    <n v="0.88490000000000002"/>
    <n v="1"/>
    <n v="0.11509999999999998"/>
  </r>
  <r>
    <s v="CELL_005017"/>
    <x v="17"/>
    <x v="0"/>
    <s v="Sickle_Cell_Anemia"/>
    <n v="5.95"/>
    <n v="0"/>
    <n v="0"/>
    <n v="1"/>
    <n v="0"/>
    <n v="0.28499999999999998"/>
    <n v="0.96499999999999997"/>
    <n v="0.35"/>
    <n v="1"/>
    <n v="0.73299999999999998"/>
    <n v="156"/>
    <n v="52"/>
    <n v="230"/>
    <n v="155"/>
    <n v="130"/>
    <n v="90.196078431372555"/>
    <n v="60.784313725490193"/>
    <n v="50.980392156862742"/>
    <n v="0.53900000000000003"/>
    <x v="0"/>
    <x v="0"/>
    <n v="6698"/>
    <n v="4.45"/>
    <n v="12.4"/>
    <n v="39.4"/>
    <n v="298408"/>
    <n v="88"/>
    <n v="35.4"/>
    <s v="Raabin_WBC"/>
    <s v="Wright"/>
    <s v="Leica_DM2000"/>
    <n v="100"/>
    <n v="224"/>
    <n v="0.81189999999999996"/>
    <n v="0.8034"/>
    <n v="0.76639999999999997"/>
    <n v="-3.7000000000000033E-2"/>
  </r>
  <r>
    <s v="CELL_001842"/>
    <x v="5"/>
    <x v="1"/>
    <s v="Normal_WBC"/>
    <n v="8.69"/>
    <n v="82"/>
    <n v="0.90700000000000003"/>
    <n v="0.05"/>
    <n v="1640"/>
    <n v="0.97299999999999998"/>
    <n v="0.14899999999999999"/>
    <n v="1.1599999999999999"/>
    <n v="1"/>
    <n v="0.97"/>
    <n v="224"/>
    <n v="65"/>
    <n v="197"/>
    <n v="153"/>
    <n v="179"/>
    <n v="77.254901960784323"/>
    <n v="60"/>
    <n v="70.196078431372541"/>
    <n v="0.79300000000000004"/>
    <x v="1"/>
    <x v="1"/>
    <n v="6631"/>
    <n v="4.93"/>
    <n v="10.6"/>
    <n v="31.7"/>
    <n v="231706"/>
    <n v="80.400000000000006"/>
    <n v="34.700000000000003"/>
    <s v="PBC_Dataset"/>
    <s v="May_Grunwald_Giemsa"/>
    <s v="Olympus_BX51"/>
    <n v="60"/>
    <n v="512"/>
    <n v="0.1522"/>
    <n v="0.93799999999999994"/>
    <n v="0.94740000000000002"/>
    <n v="9.400000000000075E-3"/>
  </r>
  <r>
    <s v="CELL_000538"/>
    <x v="1"/>
    <x v="1"/>
    <s v="Normal_WBC"/>
    <n v="12.79"/>
    <n v="47.2"/>
    <n v="0.63100000000000001"/>
    <n v="0.42499999999999999"/>
    <n v="111.05882352941177"/>
    <n v="0.747"/>
    <n v="0.40400000000000003"/>
    <n v="2.77"/>
    <n v="3.7"/>
    <n v="0.78300000000000003"/>
    <n v="392"/>
    <n v="75"/>
    <n v="192"/>
    <n v="141"/>
    <n v="188"/>
    <n v="75.294117647058826"/>
    <n v="55.294117647058826"/>
    <n v="73.725490196078439"/>
    <n v="0.64800000000000002"/>
    <x v="2"/>
    <x v="0"/>
    <n v="7421"/>
    <n v="6.53"/>
    <n v="14.2"/>
    <n v="39.4"/>
    <n v="325086"/>
    <n v="83.1"/>
    <n v="34.200000000000003"/>
    <s v="PBC_Dataset"/>
    <s v="Giemsa"/>
    <s v="Leica_DM2000"/>
    <n v="40"/>
    <n v="224"/>
    <n v="8.4099999999999994E-2"/>
    <n v="0.87039999999999995"/>
    <n v="0.94799999999999995"/>
    <n v="7.7600000000000002E-2"/>
  </r>
  <r>
    <s v="CELL_002807"/>
    <x v="2"/>
    <x v="1"/>
    <s v="Normal_RBC"/>
    <n v="7.74"/>
    <n v="0"/>
    <n v="0"/>
    <n v="1"/>
    <n v="0"/>
    <n v="0.86399999999999999"/>
    <n v="0.17499999999999999"/>
    <n v="0.56000000000000005"/>
    <n v="1"/>
    <n v="0.88700000000000001"/>
    <n v="182"/>
    <n v="43"/>
    <n v="240"/>
    <n v="143"/>
    <n v="119"/>
    <n v="94.117647058823522"/>
    <n v="56.078431372549019"/>
    <n v="46.666666666666664"/>
    <n v="0.41499999999999998"/>
    <x v="0"/>
    <x v="1"/>
    <n v="8439"/>
    <n v="4.5"/>
    <n v="14.8"/>
    <n v="38"/>
    <n v="226230"/>
    <n v="98.3"/>
    <n v="33.200000000000003"/>
    <s v="PBC_Dataset"/>
    <s v="May_Grunwald_Giemsa"/>
    <s v="Olympus_BX51"/>
    <n v="100"/>
    <n v="256"/>
    <n v="8.2600000000000007E-2"/>
    <n v="0.91180000000000005"/>
    <n v="0.9466"/>
    <n v="3.4799999999999942E-2"/>
  </r>
  <r>
    <s v="CELL_004342"/>
    <x v="13"/>
    <x v="0"/>
    <s v="Leukemia"/>
    <n v="12.62"/>
    <n v="86.1"/>
    <n v="0.35499999999999998"/>
    <n v="0.16700000000000001"/>
    <n v="515.56886227544908"/>
    <n v="0.876"/>
    <n v="0.22700000000000001"/>
    <n v="0.73"/>
    <n v="1.1000000000000001"/>
    <n v="0.88900000000000001"/>
    <n v="596"/>
    <n v="85"/>
    <n v="188"/>
    <n v="161"/>
    <n v="219"/>
    <n v="73.725490196078439"/>
    <n v="63.13725490196078"/>
    <n v="85.882352941176464"/>
    <n v="0.66400000000000003"/>
    <x v="0"/>
    <x v="1"/>
    <n v="8806"/>
    <n v="5.08"/>
    <n v="13.5"/>
    <n v="47.5"/>
    <n v="250301"/>
    <n v="62.5"/>
    <n v="34.5"/>
    <s v="PBC_Dataset"/>
    <s v="May_Grunwald_Giemsa"/>
    <s v="Zeiss_Axio"/>
    <n v="40"/>
    <n v="360"/>
    <n v="0.66639999999999999"/>
    <n v="0.84060000000000001"/>
    <n v="0.67020000000000002"/>
    <n v="-0.1704"/>
  </r>
  <r>
    <s v="CELL_003176"/>
    <x v="2"/>
    <x v="1"/>
    <s v="Normal_RBC"/>
    <n v="7.23"/>
    <n v="0"/>
    <n v="0"/>
    <n v="1"/>
    <n v="0"/>
    <n v="0.86599999999999999"/>
    <n v="0.19900000000000001"/>
    <n v="0.99"/>
    <n v="1"/>
    <n v="0.96599999999999997"/>
    <n v="199"/>
    <n v="45"/>
    <n v="219"/>
    <n v="128"/>
    <n v="130"/>
    <n v="85.882352941176464"/>
    <n v="50.196078431372548"/>
    <n v="50.980392156862742"/>
    <n v="0.56499999999999995"/>
    <x v="1"/>
    <x v="1"/>
    <n v="5110"/>
    <n v="5.1100000000000003"/>
    <n v="14.9"/>
    <n v="36.700000000000003"/>
    <n v="336408"/>
    <n v="83.3"/>
    <n v="34.299999999999997"/>
    <s v="PBC_Dataset"/>
    <s v="May_Grunwald_Giemsa"/>
    <s v="Leica_DM2000"/>
    <n v="100"/>
    <n v="224"/>
    <n v="3.9899999999999998E-2"/>
    <n v="0.88239999999999996"/>
    <n v="0.96630000000000005"/>
    <n v="8.3900000000000086E-2"/>
  </r>
  <r>
    <s v="CELL_000785"/>
    <x v="1"/>
    <x v="1"/>
    <s v="Normal_WBC"/>
    <n v="12.11"/>
    <n v="51"/>
    <n v="0.502"/>
    <n v="0.46800000000000003"/>
    <n v="108.97435897435896"/>
    <n v="0.79400000000000004"/>
    <n v="0.34699999999999998"/>
    <n v="3.07"/>
    <n v="2.6"/>
    <n v="0.89"/>
    <n v="454"/>
    <n v="77"/>
    <n v="186"/>
    <n v="151"/>
    <n v="179"/>
    <n v="72.941176470588232"/>
    <n v="59.215686274509807"/>
    <n v="70.196078431372541"/>
    <n v="0.51500000000000001"/>
    <x v="1"/>
    <x v="0"/>
    <n v="9224"/>
    <n v="4.45"/>
    <n v="14.4"/>
    <n v="28.2"/>
    <n v="123541"/>
    <n v="87.7"/>
    <n v="33.4"/>
    <s v="PBC_Dataset"/>
    <s v="Giemsa"/>
    <s v="Leica_DM2000"/>
    <n v="60"/>
    <n v="360"/>
    <n v="0"/>
    <n v="0.83909999999999996"/>
    <n v="0.85980000000000001"/>
    <n v="2.0700000000000052E-2"/>
  </r>
  <r>
    <s v="CELL_004058"/>
    <x v="8"/>
    <x v="0"/>
    <s v="Leukemia"/>
    <n v="15.39"/>
    <n v="98.6"/>
    <n v="0.318"/>
    <n v="0.14899999999999999"/>
    <n v="661.744966442953"/>
    <n v="0.81599999999999995"/>
    <n v="0.26100000000000001"/>
    <n v="0.44"/>
    <n v="1"/>
    <n v="0.86299999999999999"/>
    <n v="652"/>
    <n v="93"/>
    <n v="187"/>
    <n v="159"/>
    <n v="189"/>
    <n v="73.333333333333329"/>
    <n v="62.352941176470587"/>
    <n v="74.117647058823536"/>
    <n v="0.56399999999999995"/>
    <x v="1"/>
    <x v="1"/>
    <n v="8539"/>
    <n v="6.61"/>
    <n v="12"/>
    <n v="41.8"/>
    <n v="129906"/>
    <n v="81.099999999999994"/>
    <n v="32.799999999999997"/>
    <s v="CytoData"/>
    <s v="Giemsa"/>
    <s v="Olympus_BX51"/>
    <n v="60"/>
    <n v="224"/>
    <n v="0.75580000000000003"/>
    <n v="0.89370000000000005"/>
    <n v="0.67700000000000005"/>
    <n v="-0.2167"/>
  </r>
  <r>
    <s v="CELL_001410"/>
    <x v="5"/>
    <x v="1"/>
    <s v="Normal_WBC"/>
    <n v="7.47"/>
    <n v="79"/>
    <n v="0.82"/>
    <n v="0.24099999999999999"/>
    <n v="327.80082987551867"/>
    <n v="0.83399999999999996"/>
    <n v="0.20399999999999999"/>
    <n v="0.86"/>
    <n v="1.1000000000000001"/>
    <n v="0.96099999999999997"/>
    <n v="358"/>
    <n v="60"/>
    <n v="222"/>
    <n v="146"/>
    <n v="197"/>
    <n v="87.058823529411768"/>
    <n v="57.254901960784309"/>
    <n v="77.254901960784323"/>
    <n v="0.65600000000000003"/>
    <x v="1"/>
    <x v="1"/>
    <n v="8433"/>
    <n v="5.29"/>
    <n v="11.9"/>
    <n v="42.8"/>
    <n v="257443"/>
    <n v="99.7"/>
    <n v="32.5"/>
    <s v="Raabin_WBC"/>
    <s v="Wright"/>
    <s v="Zeiss_Axio"/>
    <n v="40"/>
    <n v="224"/>
    <n v="0.12839999999999999"/>
    <n v="1"/>
    <n v="0.88349999999999995"/>
    <n v="-0.11650000000000005"/>
  </r>
  <r>
    <s v="CELL_002538"/>
    <x v="10"/>
    <x v="1"/>
    <s v="Normal_WBC"/>
    <n v="13.92"/>
    <n v="41.3"/>
    <n v="0.56699999999999995"/>
    <n v="0.502"/>
    <n v="82.270916334661351"/>
    <n v="0.81299999999999994"/>
    <n v="0.34799999999999998"/>
    <n v="4.8600000000000003"/>
    <n v="2.2000000000000002"/>
    <n v="0.879"/>
    <n v="580"/>
    <n v="82"/>
    <n v="231"/>
    <n v="152"/>
    <n v="163"/>
    <n v="90.588235294117652"/>
    <n v="59.607843137254903"/>
    <n v="63.921568627450974"/>
    <n v="0.65700000000000003"/>
    <x v="0"/>
    <x v="1"/>
    <n v="8050"/>
    <n v="4.26"/>
    <n v="9.1999999999999993"/>
    <n v="36.5"/>
    <n v="279856"/>
    <n v="99.7"/>
    <n v="33.9"/>
    <s v="Raabin_WBC"/>
    <s v="Wright"/>
    <s v="Olympus_BX51"/>
    <n v="40"/>
    <n v="256"/>
    <n v="4.0099999999999997E-2"/>
    <n v="0.93940000000000001"/>
    <n v="0.8286"/>
    <n v="-0.11080000000000001"/>
  </r>
  <r>
    <s v="CELL_000155"/>
    <x v="1"/>
    <x v="1"/>
    <s v="Normal_WBC"/>
    <n v="11.95"/>
    <n v="52.5"/>
    <n v="0.63900000000000001"/>
    <n v="0.375"/>
    <n v="140"/>
    <n v="0.755"/>
    <n v="0.46200000000000002"/>
    <n v="3.36"/>
    <n v="3.5"/>
    <n v="0.83299999999999996"/>
    <n v="428"/>
    <n v="59"/>
    <n v="204"/>
    <n v="184"/>
    <n v="175"/>
    <n v="80"/>
    <n v="72.156862745098039"/>
    <n v="68.627450980392155"/>
    <n v="0.628"/>
    <x v="2"/>
    <x v="0"/>
    <n v="5645"/>
    <n v="5.16"/>
    <n v="12.1"/>
    <n v="39.200000000000003"/>
    <n v="138571"/>
    <n v="75.8"/>
    <n v="34.799999999999997"/>
    <s v="CytoData"/>
    <s v="Wright"/>
    <s v="Leica_DM2000"/>
    <n v="100"/>
    <n v="512"/>
    <n v="9.0499999999999997E-2"/>
    <n v="0.90349999999999997"/>
    <n v="0.8599"/>
    <n v="-4.3599999999999972E-2"/>
  </r>
  <r>
    <s v="CELL_003010"/>
    <x v="2"/>
    <x v="1"/>
    <s v="Normal_RBC"/>
    <n v="7.76"/>
    <n v="0"/>
    <n v="0"/>
    <n v="1"/>
    <n v="0"/>
    <n v="0.94799999999999995"/>
    <n v="0.245"/>
    <n v="0.55000000000000004"/>
    <n v="1"/>
    <n v="0.93500000000000005"/>
    <n v="198"/>
    <n v="53"/>
    <n v="240"/>
    <n v="128"/>
    <n v="132"/>
    <n v="94.117647058823522"/>
    <n v="50.196078431372548"/>
    <n v="51.764705882352949"/>
    <n v="0.52600000000000002"/>
    <x v="1"/>
    <x v="1"/>
    <n v="10652"/>
    <n v="3.81"/>
    <n v="13.4"/>
    <n v="44.3"/>
    <n v="220753"/>
    <n v="90.5"/>
    <n v="33.5"/>
    <s v="PBC_Dataset"/>
    <s v="Giemsa"/>
    <s v="Zeiss_Axio"/>
    <n v="100"/>
    <n v="360"/>
    <n v="0"/>
    <n v="0.96260000000000001"/>
    <n v="0.86009999999999998"/>
    <n v="-0.10250000000000004"/>
  </r>
  <r>
    <s v="CELL_001687"/>
    <x v="5"/>
    <x v="1"/>
    <s v="Normal_WBC"/>
    <n v="9.4"/>
    <n v="81.400000000000006"/>
    <n v="0.77900000000000003"/>
    <n v="0.17899999999999999"/>
    <n v="454.74860335195535"/>
    <n v="0.86299999999999999"/>
    <n v="0.16"/>
    <n v="1.2"/>
    <n v="1"/>
    <n v="0.879"/>
    <n v="299"/>
    <n v="56"/>
    <n v="200"/>
    <n v="134"/>
    <n v="188"/>
    <n v="78.431372549019613"/>
    <n v="52.549019607843142"/>
    <n v="73.725490196078439"/>
    <n v="0.82099999999999995"/>
    <x v="1"/>
    <x v="0"/>
    <n v="2547"/>
    <n v="5.81"/>
    <n v="13.9"/>
    <n v="40.4"/>
    <n v="248184"/>
    <n v="92.5"/>
    <n v="34.700000000000003"/>
    <s v="CytoData"/>
    <s v="Giemsa"/>
    <s v="Leica_DM2000"/>
    <n v="100"/>
    <n v="224"/>
    <n v="9.35E-2"/>
    <n v="0.87050000000000005"/>
    <n v="1"/>
    <n v="0.12949999999999995"/>
  </r>
  <r>
    <s v="CELL_002902"/>
    <x v="2"/>
    <x v="1"/>
    <s v="Normal_RBC"/>
    <n v="7.08"/>
    <n v="0"/>
    <n v="0"/>
    <n v="1"/>
    <n v="0"/>
    <n v="0.90600000000000003"/>
    <n v="0.23300000000000001"/>
    <n v="0.42"/>
    <n v="1"/>
    <n v="0.91600000000000004"/>
    <n v="219"/>
    <n v="46"/>
    <n v="221"/>
    <n v="117"/>
    <n v="118"/>
    <n v="86.666666666666671"/>
    <n v="45.882352941176471"/>
    <n v="46.274509803921568"/>
    <n v="0.436"/>
    <x v="2"/>
    <x v="0"/>
    <n v="11315"/>
    <n v="4.0599999999999996"/>
    <n v="14.4"/>
    <n v="43.1"/>
    <n v="172006"/>
    <n v="89"/>
    <n v="34.200000000000003"/>
    <s v="Raabin_WBC"/>
    <s v="Wright"/>
    <s v="Zeiss_Axio"/>
    <n v="100"/>
    <n v="224"/>
    <n v="4.0300000000000002E-2"/>
    <n v="0.94469999999999998"/>
    <n v="0.97470000000000001"/>
    <n v="3.0000000000000027E-2"/>
  </r>
  <r>
    <s v="CELL_005819"/>
    <x v="18"/>
    <x v="0"/>
    <s v="Artefact"/>
    <n v="3.45"/>
    <n v="15.3"/>
    <n v="0.10299999999999999"/>
    <n v="0.96399999999999997"/>
    <n v="15.87136929460581"/>
    <n v="0.377"/>
    <n v="0.59499999999999997"/>
    <n v="2.15"/>
    <n v="1.7"/>
    <n v="0.54100000000000004"/>
    <n v="135"/>
    <n v="63"/>
    <n v="174"/>
    <n v="159"/>
    <n v="151"/>
    <n v="68.235294117647058"/>
    <n v="62.352941176470587"/>
    <n v="59.215686274509807"/>
    <n v="0.60899999999999999"/>
    <x v="1"/>
    <x v="1"/>
    <n v="8357"/>
    <n v="3.32"/>
    <n v="14.5"/>
    <n v="37"/>
    <n v="284019"/>
    <n v="85.4"/>
    <n v="32.9"/>
    <s v="PBC_Dataset"/>
    <s v="Giemsa"/>
    <s v="Olympus_BX51"/>
    <n v="100"/>
    <n v="224"/>
    <n v="0.747"/>
    <n v="0.76739999999999997"/>
    <n v="0.71419999999999995"/>
    <n v="-5.3200000000000025E-2"/>
  </r>
  <r>
    <s v="CELL_004722"/>
    <x v="12"/>
    <x v="0"/>
    <s v="Anemia"/>
    <n v="3.61"/>
    <n v="0"/>
    <n v="0"/>
    <n v="1"/>
    <n v="0"/>
    <n v="0.27200000000000002"/>
    <n v="0.77"/>
    <n v="0.5"/>
    <n v="1"/>
    <n v="0.69299999999999995"/>
    <n v="69"/>
    <n v="28"/>
    <n v="214"/>
    <n v="139"/>
    <n v="119"/>
    <n v="83.921568627450981"/>
    <n v="54.509803921568626"/>
    <n v="46.666666666666664"/>
    <n v="0.41599999999999998"/>
    <x v="0"/>
    <x v="0"/>
    <n v="5330"/>
    <n v="5.57"/>
    <n v="15.1"/>
    <n v="42.2"/>
    <n v="114996"/>
    <n v="75.599999999999994"/>
    <n v="34.5"/>
    <s v="PBC_Dataset"/>
    <s v="Giemsa"/>
    <s v="Olympus_BX51"/>
    <n v="40"/>
    <n v="512"/>
    <n v="1"/>
    <n v="0.60299999999999998"/>
    <n v="0.6996"/>
    <n v="9.6600000000000019E-2"/>
  </r>
  <r>
    <s v="CELL_003864"/>
    <x v="7"/>
    <x v="1"/>
    <s v="Normal_Platelet"/>
    <n v="2.2400000000000002"/>
    <n v="0"/>
    <n v="0"/>
    <n v="1"/>
    <n v="0"/>
    <n v="0.67600000000000005"/>
    <n v="0.57599999999999996"/>
    <n v="3.12"/>
    <n v="1"/>
    <n v="0.81"/>
    <n v="10"/>
    <n v="8"/>
    <n v="218"/>
    <n v="147"/>
    <n v="145"/>
    <n v="85.490196078431367"/>
    <n v="57.647058823529406"/>
    <n v="56.862745098039213"/>
    <n v="0.56200000000000006"/>
    <x v="1"/>
    <x v="0"/>
    <n v="5978"/>
    <n v="4.87"/>
    <n v="13.7"/>
    <n v="39.700000000000003"/>
    <n v="234664"/>
    <n v="87.2"/>
    <n v="36.1"/>
    <s v="PBC_Dataset"/>
    <s v="Giemsa"/>
    <s v="Leica_DM2000"/>
    <n v="100"/>
    <n v="512"/>
    <n v="0.15140000000000001"/>
    <n v="0.90529999999999999"/>
    <n v="0.92420000000000002"/>
    <n v="1.8900000000000028E-2"/>
  </r>
  <r>
    <s v="CELL_002734"/>
    <x v="9"/>
    <x v="1"/>
    <s v="Normal_WBC"/>
    <n v="11.96"/>
    <n v="63.2"/>
    <n v="0.77800000000000002"/>
    <n v="0.46100000000000002"/>
    <n v="137.09327548806942"/>
    <n v="0.76500000000000001"/>
    <n v="0.40300000000000002"/>
    <n v="4.18"/>
    <n v="1.8"/>
    <n v="0.72099999999999997"/>
    <n v="273"/>
    <n v="60"/>
    <n v="170"/>
    <n v="126"/>
    <n v="209"/>
    <n v="66.666666666666657"/>
    <n v="49.411764705882355"/>
    <n v="81.960784313725483"/>
    <n v="0.69599999999999995"/>
    <x v="1"/>
    <x v="0"/>
    <n v="9112"/>
    <n v="4.2"/>
    <n v="15.4"/>
    <n v="38.9"/>
    <n v="215029"/>
    <n v="64.900000000000006"/>
    <n v="34.4"/>
    <s v="Raabin_WBC"/>
    <s v="Giemsa"/>
    <s v="Olympus_BX51"/>
    <n v="60"/>
    <n v="512"/>
    <n v="0"/>
    <n v="0.91549999999999998"/>
    <n v="0.89459999999999995"/>
    <n v="-2.090000000000003E-2"/>
  </r>
  <r>
    <s v="CELL_001896"/>
    <x v="5"/>
    <x v="1"/>
    <s v="Normal_WBC"/>
    <n v="7.29"/>
    <n v="74.900000000000006"/>
    <n v="0.81699999999999995"/>
    <n v="0.25600000000000001"/>
    <n v="292.578125"/>
    <n v="0.83899999999999997"/>
    <n v="0.246"/>
    <n v="0.96"/>
    <n v="1.2"/>
    <n v="0.93500000000000005"/>
    <n v="272"/>
    <n v="47"/>
    <n v="187"/>
    <n v="124"/>
    <n v="198"/>
    <n v="73.333333333333329"/>
    <n v="48.627450980392155"/>
    <n v="77.64705882352942"/>
    <n v="0.76"/>
    <x v="0"/>
    <x v="1"/>
    <n v="8791"/>
    <n v="4.9000000000000004"/>
    <n v="15.6"/>
    <n v="42.1"/>
    <n v="155273"/>
    <n v="95.9"/>
    <n v="33.4"/>
    <s v="PBC_Dataset"/>
    <s v="Giemsa"/>
    <s v="Leica_DM2000"/>
    <n v="60"/>
    <n v="512"/>
    <n v="0"/>
    <n v="0.89880000000000004"/>
    <n v="0.92349999999999999"/>
    <n v="2.4699999999999944E-2"/>
  </r>
  <r>
    <s v="CELL_005443"/>
    <x v="11"/>
    <x v="0"/>
    <s v="Infection"/>
    <n v="12.1"/>
    <n v="49.2"/>
    <n v="0.63600000000000001"/>
    <n v="0.46200000000000002"/>
    <n v="106.4935064935065"/>
    <n v="0.75800000000000001"/>
    <n v="0.39200000000000002"/>
    <n v="4.79"/>
    <n v="3.1"/>
    <n v="0.85499999999999998"/>
    <n v="443"/>
    <n v="58"/>
    <n v="209"/>
    <n v="124"/>
    <n v="192"/>
    <n v="81.960784313725483"/>
    <n v="48.627450980392155"/>
    <n v="75.294117647058826"/>
    <n v="0.61299999999999999"/>
    <x v="1"/>
    <x v="1"/>
    <n v="5982"/>
    <n v="3.14"/>
    <n v="14.2"/>
    <n v="34.9"/>
    <n v="202975"/>
    <n v="83.9"/>
    <n v="31.8"/>
    <s v="Raabin_WBC"/>
    <s v="May_Grunwald_Giemsa"/>
    <s v="Olympus_BX51"/>
    <n v="100"/>
    <n v="360"/>
    <n v="0.67320000000000002"/>
    <n v="0.70679999999999998"/>
    <n v="0.67949999999999999"/>
    <n v="-2.7299999999999991E-2"/>
  </r>
  <r>
    <s v="CELL_000570"/>
    <x v="1"/>
    <x v="1"/>
    <s v="Normal_WBC"/>
    <n v="11.47"/>
    <n v="46.3"/>
    <n v="0.66"/>
    <n v="0.40400000000000003"/>
    <n v="114.6039603960396"/>
    <n v="0.879"/>
    <n v="0.46899999999999997"/>
    <n v="2.88"/>
    <n v="2.9"/>
    <n v="0.81"/>
    <n v="414"/>
    <n v="74"/>
    <n v="198"/>
    <n v="171"/>
    <n v="188"/>
    <n v="77.64705882352942"/>
    <n v="67.058823529411754"/>
    <n v="73.725490196078439"/>
    <n v="0.626"/>
    <x v="2"/>
    <x v="1"/>
    <n v="5219"/>
    <n v="6.24"/>
    <n v="10.8"/>
    <n v="40.1"/>
    <n v="256039"/>
    <n v="84.6"/>
    <n v="33.700000000000003"/>
    <s v="PBC_Dataset"/>
    <s v="May_Grunwald_Giemsa"/>
    <s v="Leica_DM2000"/>
    <n v="40"/>
    <n v="224"/>
    <n v="0.10680000000000001"/>
    <n v="0.85360000000000003"/>
    <n v="0.95599999999999996"/>
    <n v="0.10239999999999994"/>
  </r>
  <r>
    <s v="CELL_001817"/>
    <x v="5"/>
    <x v="1"/>
    <s v="Normal_WBC"/>
    <n v="9.11"/>
    <n v="82.5"/>
    <n v="0.91300000000000003"/>
    <n v="0.192"/>
    <n v="429.6875"/>
    <n v="0.88900000000000001"/>
    <n v="0.22700000000000001"/>
    <n v="1.64"/>
    <n v="1.1000000000000001"/>
    <n v="0.92500000000000004"/>
    <n v="311"/>
    <n v="60"/>
    <n v="212"/>
    <n v="165"/>
    <n v="191"/>
    <n v="83.137254901960787"/>
    <n v="64.705882352941174"/>
    <n v="74.901960784313729"/>
    <n v="0.72599999999999998"/>
    <x v="2"/>
    <x v="0"/>
    <n v="7404"/>
    <n v="5.12"/>
    <n v="8.3000000000000007"/>
    <n v="35.299999999999997"/>
    <n v="406220"/>
    <n v="88.2"/>
    <n v="34"/>
    <s v="Raabin_WBC"/>
    <s v="Giemsa"/>
    <s v="Olympus_BX51"/>
    <n v="100"/>
    <n v="256"/>
    <n v="0.112"/>
    <n v="0.96230000000000004"/>
    <n v="0.94399999999999995"/>
    <n v="-1.8300000000000094E-2"/>
  </r>
  <r>
    <s v="CELL_002066"/>
    <x v="4"/>
    <x v="1"/>
    <s v="Normal_WBC"/>
    <n v="15.31"/>
    <n v="73"/>
    <n v="0.497"/>
    <n v="0.34699999999999998"/>
    <n v="210.37463976945247"/>
    <n v="0.63100000000000001"/>
    <n v="0.39500000000000002"/>
    <n v="1.75"/>
    <n v="1"/>
    <n v="0.66400000000000003"/>
    <n v="655"/>
    <n v="101"/>
    <n v="199"/>
    <n v="180"/>
    <n v="188"/>
    <n v="78.039215686274517"/>
    <n v="70.588235294117652"/>
    <n v="73.725490196078439"/>
    <n v="0.504"/>
    <x v="0"/>
    <x v="1"/>
    <n v="3355"/>
    <n v="5.21"/>
    <n v="13.5"/>
    <n v="48.7"/>
    <n v="222662"/>
    <n v="74"/>
    <n v="33"/>
    <s v="PBC_Dataset"/>
    <s v="Wright"/>
    <s v="Zeiss_Axio"/>
    <n v="60"/>
    <n v="512"/>
    <n v="0.154"/>
    <n v="0.93459999999999999"/>
    <n v="0.98199999999999998"/>
    <n v="4.7399999999999998E-2"/>
  </r>
  <r>
    <s v="CELL_000128"/>
    <x v="1"/>
    <x v="1"/>
    <s v="Normal_WBC"/>
    <n v="12.22"/>
    <n v="50.2"/>
    <n v="0.503"/>
    <n v="0.52500000000000002"/>
    <n v="95.61904761904762"/>
    <n v="0.77700000000000002"/>
    <n v="0.41"/>
    <n v="3.14"/>
    <n v="2.8"/>
    <n v="0.86699999999999999"/>
    <n v="445"/>
    <n v="90"/>
    <n v="194"/>
    <n v="172"/>
    <n v="165"/>
    <n v="76.078431372549019"/>
    <n v="67.450980392156865"/>
    <n v="64.705882352941174"/>
    <n v="0.66100000000000003"/>
    <x v="1"/>
    <x v="0"/>
    <n v="9441"/>
    <n v="3.69"/>
    <n v="10.6"/>
    <n v="37.6"/>
    <n v="219040"/>
    <n v="76.900000000000006"/>
    <n v="33.6"/>
    <s v="CytoData"/>
    <s v="Giemsa"/>
    <s v="Olympus_BX51"/>
    <n v="100"/>
    <n v="360"/>
    <n v="5.6500000000000002E-2"/>
    <n v="0.871"/>
    <n v="0.89639999999999997"/>
    <n v="2.5399999999999978E-2"/>
  </r>
  <r>
    <s v="CELL_003395"/>
    <x v="2"/>
    <x v="1"/>
    <s v="Normal_RBC"/>
    <n v="8.64"/>
    <n v="0"/>
    <n v="0"/>
    <n v="1"/>
    <n v="0"/>
    <n v="0.872"/>
    <n v="0.185"/>
    <n v="0.35"/>
    <n v="1"/>
    <n v="0.98199999999999998"/>
    <n v="183"/>
    <n v="47"/>
    <n v="246"/>
    <n v="148"/>
    <n v="129"/>
    <n v="96.470588235294116"/>
    <n v="58.039215686274517"/>
    <n v="50.588235294117645"/>
    <n v="0.44500000000000001"/>
    <x v="1"/>
    <x v="0"/>
    <n v="7013"/>
    <n v="5.0199999999999996"/>
    <n v="14.5"/>
    <n v="45.3"/>
    <n v="234704"/>
    <n v="93.8"/>
    <n v="33.799999999999997"/>
    <s v="Raabin_WBC"/>
    <s v="Wright"/>
    <s v="Olympus_BX51"/>
    <n v="100"/>
    <n v="224"/>
    <n v="0.10730000000000001"/>
    <n v="0.92559999999999998"/>
    <n v="0.77500000000000002"/>
    <n v="-0.15059999999999996"/>
  </r>
  <r>
    <s v="CELL_003328"/>
    <x v="2"/>
    <x v="1"/>
    <s v="Normal_RBC"/>
    <n v="7"/>
    <n v="0"/>
    <n v="0"/>
    <n v="1"/>
    <n v="0"/>
    <n v="0.91600000000000004"/>
    <n v="0.15"/>
    <n v="0.59"/>
    <n v="1"/>
    <n v="0.86199999999999999"/>
    <n v="200"/>
    <n v="51"/>
    <n v="224"/>
    <n v="129"/>
    <n v="154"/>
    <n v="87.843137254901961"/>
    <n v="50.588235294117645"/>
    <n v="60.392156862745097"/>
    <n v="0.53600000000000003"/>
    <x v="0"/>
    <x v="0"/>
    <n v="5456"/>
    <n v="3.61"/>
    <n v="12.4"/>
    <n v="33.1"/>
    <n v="208572"/>
    <n v="70.599999999999994"/>
    <n v="32.1"/>
    <s v="CytoData"/>
    <s v="Giemsa"/>
    <s v="Zeiss_Axio"/>
    <n v="100"/>
    <n v="224"/>
    <n v="0.1154"/>
    <n v="0.93430000000000002"/>
    <n v="0.93720000000000003"/>
    <n v="2.9000000000000137E-3"/>
  </r>
  <r>
    <s v="CELL_005858"/>
    <x v="18"/>
    <x v="0"/>
    <s v="Artefact"/>
    <n v="6.16"/>
    <n v="0"/>
    <n v="0.433"/>
    <n v="0.84099999999999997"/>
    <n v="0"/>
    <n v="0.34699999999999998"/>
    <n v="0.56200000000000006"/>
    <n v="2.09"/>
    <n v="1"/>
    <n v="0.55800000000000005"/>
    <n v="223"/>
    <n v="36"/>
    <n v="204"/>
    <n v="153"/>
    <n v="183"/>
    <n v="80"/>
    <n v="60"/>
    <n v="71.764705882352942"/>
    <n v="0.58899999999999997"/>
    <x v="1"/>
    <x v="0"/>
    <n v="3909"/>
    <n v="4.2300000000000004"/>
    <n v="15.2"/>
    <n v="53"/>
    <n v="319051"/>
    <n v="79.900000000000006"/>
    <n v="34.4"/>
    <s v="PBC_Dataset"/>
    <s v="Giemsa"/>
    <s v="Leica_DM2000"/>
    <n v="40"/>
    <n v="512"/>
    <n v="0.75970000000000004"/>
    <n v="0.97109999999999996"/>
    <n v="0.67930000000000001"/>
    <n v="-0.29179999999999995"/>
  </r>
  <r>
    <s v="CELL_002976"/>
    <x v="2"/>
    <x v="1"/>
    <s v="Normal_RBC"/>
    <n v="7.16"/>
    <n v="0"/>
    <n v="0"/>
    <n v="1"/>
    <n v="0"/>
    <n v="0.93300000000000005"/>
    <n v="0.13200000000000001"/>
    <n v="0.64"/>
    <n v="1"/>
    <n v="0.97899999999999998"/>
    <n v="196"/>
    <n v="46"/>
    <n v="233"/>
    <n v="130"/>
    <n v="114"/>
    <n v="91.372549019607845"/>
    <n v="50.980392156862742"/>
    <n v="44.705882352941181"/>
    <n v="0.53100000000000003"/>
    <x v="1"/>
    <x v="1"/>
    <n v="6885"/>
    <n v="4.2300000000000004"/>
    <n v="13"/>
    <n v="44.1"/>
    <n v="264001"/>
    <n v="93.6"/>
    <n v="31.1"/>
    <s v="PBC_Dataset"/>
    <s v="Giemsa"/>
    <s v="Olympus_BX51"/>
    <n v="100"/>
    <n v="224"/>
    <n v="6.2199999999999998E-2"/>
    <n v="0.83189999999999997"/>
    <n v="1"/>
    <n v="0.16810000000000003"/>
  </r>
  <r>
    <s v="CELL_000981"/>
    <x v="1"/>
    <x v="1"/>
    <s v="Normal_WBC"/>
    <n v="12.88"/>
    <n v="59.5"/>
    <n v="0.54200000000000004"/>
    <n v="0.48099999999999998"/>
    <n v="123.70062370062371"/>
    <n v="0.72599999999999998"/>
    <n v="0.433"/>
    <n v="3.1"/>
    <n v="2.9"/>
    <n v="0.81899999999999995"/>
    <n v="405"/>
    <n v="90"/>
    <n v="216"/>
    <n v="183"/>
    <n v="201"/>
    <n v="84.705882352941174"/>
    <n v="71.764705882352942"/>
    <n v="78.82352941176471"/>
    <n v="0.65300000000000002"/>
    <x v="0"/>
    <x v="0"/>
    <n v="5890"/>
    <n v="4.3499999999999996"/>
    <n v="14.9"/>
    <n v="37.799999999999997"/>
    <n v="141510"/>
    <n v="86.9"/>
    <n v="32.700000000000003"/>
    <s v="PBC_Dataset"/>
    <s v="Giemsa"/>
    <s v="Olympus_BX51"/>
    <n v="40"/>
    <n v="224"/>
    <n v="7.1400000000000005E-2"/>
    <n v="0.86499999999999999"/>
    <n v="0.97899999999999998"/>
    <n v="0.11399999999999999"/>
  </r>
  <r>
    <s v="CELL_002301"/>
    <x v="4"/>
    <x v="1"/>
    <s v="Normal_WBC"/>
    <n v="19.399999999999999"/>
    <n v="54"/>
    <n v="0.40400000000000003"/>
    <n v="0.32800000000000001"/>
    <n v="164.63414634146341"/>
    <n v="0.76400000000000001"/>
    <n v="0.45"/>
    <n v="2.39"/>
    <n v="1"/>
    <n v="0.80900000000000005"/>
    <n v="642"/>
    <n v="81"/>
    <n v="204"/>
    <n v="158"/>
    <n v="186"/>
    <n v="80"/>
    <n v="61.96078431372549"/>
    <n v="72.941176470588232"/>
    <n v="0.66100000000000003"/>
    <x v="0"/>
    <x v="0"/>
    <n v="5292"/>
    <n v="4.8099999999999996"/>
    <n v="12.4"/>
    <n v="32.700000000000003"/>
    <n v="232535"/>
    <n v="93.7"/>
    <n v="31.2"/>
    <s v="PBC_Dataset"/>
    <s v="Giemsa"/>
    <s v="Olympus_BX51"/>
    <n v="40"/>
    <n v="360"/>
    <n v="5.21E-2"/>
    <n v="0.90400000000000003"/>
    <n v="0.85629999999999995"/>
    <n v="-4.7700000000000076E-2"/>
  </r>
  <r>
    <s v="CELL_000191"/>
    <x v="1"/>
    <x v="1"/>
    <s v="Normal_WBC"/>
    <n v="11.14"/>
    <n v="58.9"/>
    <n v="0.60699999999999998"/>
    <n v="0.497"/>
    <n v="118.51106639839034"/>
    <n v="0.89300000000000002"/>
    <n v="0.38100000000000001"/>
    <n v="3.41"/>
    <n v="2.9"/>
    <n v="0.92700000000000005"/>
    <n v="403"/>
    <n v="69"/>
    <n v="204"/>
    <n v="150"/>
    <n v="174"/>
    <n v="80"/>
    <n v="58.82352941176471"/>
    <n v="68.235294117647058"/>
    <n v="0.61299999999999999"/>
    <x v="1"/>
    <x v="0"/>
    <n v="3585"/>
    <n v="5.14"/>
    <n v="13.9"/>
    <n v="47.5"/>
    <n v="212541"/>
    <n v="87.8"/>
    <n v="34.1"/>
    <s v="PBC_Dataset"/>
    <s v="Giemsa"/>
    <s v="Olympus_BX51"/>
    <n v="40"/>
    <n v="360"/>
    <n v="0.11360000000000001"/>
    <n v="0.88990000000000002"/>
    <n v="0.93240000000000001"/>
    <n v="4.2499999999999982E-2"/>
  </r>
  <r>
    <s v="CELL_001140"/>
    <x v="5"/>
    <x v="1"/>
    <s v="Normal_WBC"/>
    <n v="8.5500000000000007"/>
    <n v="80.7"/>
    <n v="0.77900000000000003"/>
    <n v="0.17100000000000001"/>
    <n v="471.92982456140351"/>
    <n v="0.86599999999999999"/>
    <n v="0.223"/>
    <n v="1.8"/>
    <n v="1"/>
    <n v="0.88300000000000001"/>
    <n v="273"/>
    <n v="68"/>
    <n v="218"/>
    <n v="178"/>
    <n v="195"/>
    <n v="85.490196078431367"/>
    <n v="69.803921568627445"/>
    <n v="76.470588235294116"/>
    <n v="0.75800000000000001"/>
    <x v="2"/>
    <x v="1"/>
    <n v="4374"/>
    <n v="5.53"/>
    <n v="13.3"/>
    <n v="38"/>
    <n v="384948"/>
    <n v="93.7"/>
    <n v="33.1"/>
    <s v="Raabin_WBC"/>
    <s v="Wright"/>
    <s v="Leica_DM2000"/>
    <n v="60"/>
    <n v="512"/>
    <n v="0.1007"/>
    <n v="0.86029999999999995"/>
    <n v="0.80659999999999998"/>
    <n v="-5.369999999999997E-2"/>
  </r>
  <r>
    <s v="CELL_005089"/>
    <x v="17"/>
    <x v="0"/>
    <s v="Sickle_Cell_Anemia"/>
    <n v="6.97"/>
    <n v="0"/>
    <n v="0"/>
    <n v="1"/>
    <n v="0"/>
    <n v="0.32400000000000001"/>
    <n v="0.91700000000000004"/>
    <n v="0.35"/>
    <n v="1"/>
    <n v="0.745"/>
    <n v="173"/>
    <n v="44"/>
    <n v="228"/>
    <n v="123"/>
    <n v="110"/>
    <n v="89.411764705882362"/>
    <n v="48.235294117647058"/>
    <n v="43.137254901960787"/>
    <n v="0.48399999999999999"/>
    <x v="1"/>
    <x v="0"/>
    <n v="7781"/>
    <n v="4.09"/>
    <n v="15.2"/>
    <n v="46.1"/>
    <n v="300796"/>
    <n v="86.2"/>
    <n v="35.200000000000003"/>
    <s v="CytoData"/>
    <s v="May_Grunwald_Giemsa"/>
    <s v="Olympus_BX51"/>
    <n v="100"/>
    <n v="360"/>
    <n v="0.72589999999999999"/>
    <n v="0.83350000000000002"/>
    <n v="0.76459999999999995"/>
    <n v="-6.8900000000000072E-2"/>
  </r>
  <r>
    <s v="CELL_000700"/>
    <x v="1"/>
    <x v="1"/>
    <s v="Normal_WBC"/>
    <n v="11.1"/>
    <n v="54.4"/>
    <n v="0.58099999999999996"/>
    <n v="0.29499999999999998"/>
    <n v="184.40677966101694"/>
    <n v="0.78100000000000003"/>
    <n v="0.32"/>
    <n v="3.9"/>
    <n v="5.3"/>
    <n v="0.80200000000000005"/>
    <n v="333"/>
    <n v="72"/>
    <n v="206"/>
    <n v="189"/>
    <n v="209"/>
    <n v="80.784313725490193"/>
    <n v="74.117647058823536"/>
    <n v="81.960784313725483"/>
    <n v="0.71099999999999997"/>
    <x v="2"/>
    <x v="1"/>
    <n v="5533"/>
    <n v="5.65"/>
    <n v="12.2"/>
    <n v="43.9"/>
    <n v="177404"/>
    <n v="77.599999999999994"/>
    <n v="33.799999999999997"/>
    <s v="Raabin_WBC"/>
    <s v="Giemsa"/>
    <s v="Olympus_BX51"/>
    <n v="40"/>
    <n v="512"/>
    <n v="0.2094"/>
    <n v="0.89870000000000005"/>
    <n v="0.90039999999999998"/>
    <n v="1.6999999999999238E-3"/>
  </r>
  <r>
    <s v="CELL_005691"/>
    <x v="3"/>
    <x v="0"/>
    <s v="Infection"/>
    <n v="13.29"/>
    <n v="68"/>
    <n v="0.67"/>
    <n v="0.183"/>
    <n v="371.58469945355193"/>
    <n v="0.74199999999999999"/>
    <n v="0.30099999999999999"/>
    <n v="1.57"/>
    <n v="1.3"/>
    <n v="0.92300000000000004"/>
    <n v="529"/>
    <n v="83"/>
    <n v="186"/>
    <n v="170"/>
    <n v="190"/>
    <n v="72.941176470588232"/>
    <n v="66.666666666666657"/>
    <n v="74.509803921568633"/>
    <n v="0.59299999999999997"/>
    <x v="1"/>
    <x v="1"/>
    <n v="10156"/>
    <n v="6.51"/>
    <n v="14.4"/>
    <n v="37.200000000000003"/>
    <n v="290682"/>
    <n v="89.2"/>
    <n v="31.7"/>
    <s v="PBC_Dataset"/>
    <s v="Giemsa"/>
    <s v="Leica_DM2000"/>
    <n v="100"/>
    <n v="360"/>
    <n v="0.68789999999999996"/>
    <n v="0.83489999999999998"/>
    <n v="0.5716"/>
    <n v="-0.26329999999999998"/>
  </r>
  <r>
    <s v="CELL_000607"/>
    <x v="1"/>
    <x v="1"/>
    <s v="Normal_WBC"/>
    <n v="11.69"/>
    <n v="56.8"/>
    <n v="0.68400000000000005"/>
    <n v="0.51400000000000001"/>
    <n v="110.50583657587548"/>
    <n v="0.73299999999999998"/>
    <n v="0.17599999999999999"/>
    <n v="3.35"/>
    <n v="4"/>
    <n v="0.76600000000000001"/>
    <n v="419"/>
    <n v="69"/>
    <n v="211"/>
    <n v="151"/>
    <n v="204"/>
    <n v="82.745098039215677"/>
    <n v="59.215686274509807"/>
    <n v="80"/>
    <n v="0.66"/>
    <x v="1"/>
    <x v="0"/>
    <n v="4802"/>
    <n v="3.33"/>
    <n v="9.9"/>
    <n v="41.3"/>
    <n v="147043"/>
    <n v="91.1"/>
    <n v="32.4"/>
    <s v="PBC_Dataset"/>
    <s v="Wright"/>
    <s v="Zeiss_Axio"/>
    <n v="100"/>
    <n v="512"/>
    <n v="7.3800000000000004E-2"/>
    <n v="0.83740000000000003"/>
    <n v="0.88670000000000004"/>
    <n v="4.930000000000001E-2"/>
  </r>
  <r>
    <s v="CELL_004277"/>
    <x v="8"/>
    <x v="0"/>
    <s v="Leukemia"/>
    <n v="12.34"/>
    <n v="87.9"/>
    <n v="0.311"/>
    <n v="0.186"/>
    <n v="472.58064516129036"/>
    <n v="0.75900000000000001"/>
    <n v="0.27200000000000002"/>
    <n v="0.65"/>
    <n v="1.2"/>
    <n v="0.86"/>
    <n v="745"/>
    <n v="102"/>
    <n v="178"/>
    <n v="155"/>
    <n v="203"/>
    <n v="69.803921568627445"/>
    <n v="60.784313725490193"/>
    <n v="79.607843137254903"/>
    <n v="0.56899999999999995"/>
    <x v="1"/>
    <x v="1"/>
    <n v="6060"/>
    <n v="5.38"/>
    <n v="17.2"/>
    <n v="42"/>
    <n v="338991"/>
    <n v="92"/>
    <n v="35.200000000000003"/>
    <s v="PBC_Dataset"/>
    <s v="Giemsa"/>
    <s v="Zeiss_Axio"/>
    <n v="60"/>
    <n v="256"/>
    <n v="0.72840000000000005"/>
    <n v="0.96550000000000002"/>
    <n v="0.7742"/>
    <n v="-0.19130000000000003"/>
  </r>
  <r>
    <s v="CELL_000302"/>
    <x v="1"/>
    <x v="1"/>
    <s v="Normal_WBC"/>
    <n v="12.36"/>
    <n v="52.4"/>
    <n v="0.45800000000000002"/>
    <n v="0.39700000000000002"/>
    <n v="131.98992443324937"/>
    <n v="0.82599999999999996"/>
    <n v="0.53800000000000003"/>
    <n v="3.89"/>
    <n v="2.7"/>
    <n v="0.86299999999999999"/>
    <n v="386"/>
    <n v="67"/>
    <n v="203"/>
    <n v="170"/>
    <n v="199"/>
    <n v="79.607843137254903"/>
    <n v="66.666666666666657"/>
    <n v="78.039215686274517"/>
    <n v="0.64300000000000002"/>
    <x v="0"/>
    <x v="0"/>
    <n v="6797"/>
    <n v="4.58"/>
    <n v="14.1"/>
    <n v="36.700000000000003"/>
    <n v="286074"/>
    <n v="82.1"/>
    <n v="34.700000000000003"/>
    <s v="Raabin_WBC"/>
    <s v="Giemsa"/>
    <s v="Zeiss_Axio"/>
    <n v="100"/>
    <n v="224"/>
    <n v="9.1600000000000001E-2"/>
    <n v="0.78080000000000005"/>
    <n v="0.86439999999999995"/>
    <n v="8.3599999999999897E-2"/>
  </r>
  <r>
    <s v="CELL_003421"/>
    <x v="2"/>
    <x v="1"/>
    <s v="Normal_RBC"/>
    <n v="7.43"/>
    <n v="0"/>
    <n v="0"/>
    <n v="1"/>
    <n v="0"/>
    <n v="0.96399999999999997"/>
    <n v="0.222"/>
    <n v="0.74"/>
    <n v="1"/>
    <n v="0.94799999999999995"/>
    <n v="232"/>
    <n v="50"/>
    <n v="216"/>
    <n v="124"/>
    <n v="113"/>
    <n v="84.705882352941174"/>
    <n v="48.627450980392155"/>
    <n v="44.313725490196077"/>
    <n v="0.55800000000000005"/>
    <x v="2"/>
    <x v="0"/>
    <n v="7548"/>
    <n v="3.16"/>
    <n v="11.2"/>
    <n v="35.4"/>
    <n v="376914"/>
    <n v="90.2"/>
    <n v="31.2"/>
    <s v="Raabin_WBC"/>
    <s v="Giemsa"/>
    <s v="Olympus_BX51"/>
    <n v="40"/>
    <n v="224"/>
    <n v="6.0900000000000003E-2"/>
    <n v="0.79559999999999997"/>
    <n v="0.98280000000000001"/>
    <n v="0.18720000000000003"/>
  </r>
  <r>
    <s v="CELL_005662"/>
    <x v="3"/>
    <x v="0"/>
    <s v="Infection"/>
    <n v="12.39"/>
    <n v="74.5"/>
    <n v="0.64"/>
    <n v="0.29799999999999999"/>
    <n v="250"/>
    <n v="0.73"/>
    <n v="0.41499999999999998"/>
    <n v="1.26"/>
    <n v="1.3"/>
    <n v="0.84199999999999997"/>
    <n v="608"/>
    <n v="85"/>
    <n v="179"/>
    <n v="145"/>
    <n v="190"/>
    <n v="70.196078431372541"/>
    <n v="56.862745098039213"/>
    <n v="74.509803921568633"/>
    <n v="0.72399999999999998"/>
    <x v="1"/>
    <x v="1"/>
    <n v="2907"/>
    <n v="4.5199999999999996"/>
    <n v="14.4"/>
    <n v="53.1"/>
    <n v="175316"/>
    <n v="65.8"/>
    <n v="34.799999999999997"/>
    <s v="PBC_Dataset"/>
    <s v="Giemsa"/>
    <s v="Leica_DM2000"/>
    <n v="100"/>
    <n v="512"/>
    <n v="0.84509999999999996"/>
    <n v="0.67530000000000001"/>
    <n v="0.77410000000000001"/>
    <n v="9.8799999999999999E-2"/>
  </r>
  <r>
    <s v="CELL_001061"/>
    <x v="1"/>
    <x v="1"/>
    <s v="Normal_WBC"/>
    <n v="13.08"/>
    <n v="50.3"/>
    <n v="0.53100000000000003"/>
    <n v="0.46100000000000002"/>
    <n v="109.11062906724511"/>
    <n v="0.81399999999999995"/>
    <n v="0.30099999999999999"/>
    <n v="3.78"/>
    <n v="2.2999999999999998"/>
    <n v="0.88600000000000001"/>
    <n v="447"/>
    <n v="67"/>
    <n v="222"/>
    <n v="144"/>
    <n v="186"/>
    <n v="87.058823529411768"/>
    <n v="56.470588235294116"/>
    <n v="72.941176470588232"/>
    <n v="0.66700000000000004"/>
    <x v="1"/>
    <x v="0"/>
    <n v="7590"/>
    <n v="3.97"/>
    <n v="12.1"/>
    <n v="44.2"/>
    <n v="271149"/>
    <n v="96.1"/>
    <n v="34.200000000000003"/>
    <s v="CytoData"/>
    <s v="Wright"/>
    <s v="Olympus_BX51"/>
    <n v="40"/>
    <n v="256"/>
    <n v="8.7599999999999997E-2"/>
    <n v="0.91879999999999995"/>
    <n v="0.94"/>
    <n v="2.1199999999999997E-2"/>
  </r>
  <r>
    <s v="CELL_002566"/>
    <x v="10"/>
    <x v="1"/>
    <s v="Normal_WBC"/>
    <n v="12.81"/>
    <n v="49.5"/>
    <n v="0.60299999999999998"/>
    <n v="0.58799999999999997"/>
    <n v="84.183673469387756"/>
    <n v="0.82399999999999995"/>
    <n v="0.41399999999999998"/>
    <n v="3.7"/>
    <n v="1.9"/>
    <n v="0.83599999999999997"/>
    <n v="456"/>
    <n v="65"/>
    <n v="231"/>
    <n v="137"/>
    <n v="173"/>
    <n v="90.588235294117652"/>
    <n v="53.725490196078432"/>
    <n v="67.843137254901961"/>
    <n v="0.57899999999999996"/>
    <x v="1"/>
    <x v="0"/>
    <n v="8035"/>
    <n v="5.18"/>
    <n v="13.5"/>
    <n v="45.8"/>
    <n v="313906"/>
    <n v="77.2"/>
    <n v="30.2"/>
    <s v="CytoData"/>
    <s v="Wright"/>
    <s v="Olympus_BX51"/>
    <n v="60"/>
    <n v="360"/>
    <n v="6.7599999999999993E-2"/>
    <n v="0.85629999999999995"/>
    <n v="0.93389999999999995"/>
    <n v="7.7600000000000002E-2"/>
  </r>
  <r>
    <s v="CELL_005869"/>
    <x v="18"/>
    <x v="0"/>
    <s v="Artefact"/>
    <n v="7.05"/>
    <n v="10.4"/>
    <n v="0.33700000000000002"/>
    <n v="0.69499999999999995"/>
    <n v="14.964028776978418"/>
    <n v="0.70099999999999996"/>
    <n v="0.60699999999999998"/>
    <n v="3.09"/>
    <n v="1"/>
    <n v="0.58299999999999996"/>
    <n v="85"/>
    <n v="36"/>
    <n v="205"/>
    <n v="162"/>
    <n v="188"/>
    <n v="80.392156862745097"/>
    <n v="63.529411764705877"/>
    <n v="73.725490196078439"/>
    <n v="0.59199999999999997"/>
    <x v="1"/>
    <x v="0"/>
    <n v="5645"/>
    <n v="5.44"/>
    <n v="12.3"/>
    <n v="32.1"/>
    <n v="330360"/>
    <n v="90.8"/>
    <n v="32.5"/>
    <s v="PBC_Dataset"/>
    <s v="Wright"/>
    <s v="Leica_DM2000"/>
    <n v="100"/>
    <n v="512"/>
    <n v="1"/>
    <n v="0.72789999999999999"/>
    <n v="0.7581"/>
    <n v="3.0200000000000005E-2"/>
  </r>
  <r>
    <s v="CELL_001070"/>
    <x v="1"/>
    <x v="1"/>
    <s v="Normal_WBC"/>
    <n v="11.98"/>
    <n v="58.9"/>
    <n v="0.59199999999999997"/>
    <n v="0.495"/>
    <n v="118.98989898989899"/>
    <n v="0.83399999999999996"/>
    <n v="0.24"/>
    <n v="2.4900000000000002"/>
    <n v="4.2"/>
    <n v="0.78100000000000003"/>
    <n v="386"/>
    <n v="61"/>
    <n v="203"/>
    <n v="154"/>
    <n v="170"/>
    <n v="79.607843137254903"/>
    <n v="60.392156862745097"/>
    <n v="66.666666666666657"/>
    <n v="0.57599999999999996"/>
    <x v="2"/>
    <x v="0"/>
    <n v="7796"/>
    <n v="3.92"/>
    <n v="12.8"/>
    <n v="51.1"/>
    <n v="344385"/>
    <n v="85.4"/>
    <n v="34.5"/>
    <s v="PBC_Dataset"/>
    <s v="Giemsa"/>
    <s v="Leica_DM2000"/>
    <n v="40"/>
    <n v="256"/>
    <n v="5.1999999999999998E-2"/>
    <n v="0.88639999999999997"/>
    <n v="1"/>
    <n v="0.11360000000000003"/>
  </r>
  <r>
    <s v="CELL_002525"/>
    <x v="10"/>
    <x v="1"/>
    <s v="Normal_WBC"/>
    <n v="12.24"/>
    <n v="52.1"/>
    <n v="0.60699999999999998"/>
    <n v="0.52800000000000002"/>
    <n v="98.674242424242422"/>
    <n v="0.75700000000000001"/>
    <n v="0.51"/>
    <n v="4.32"/>
    <n v="2.2000000000000002"/>
    <n v="0.86299999999999999"/>
    <n v="578"/>
    <n v="69"/>
    <n v="243"/>
    <n v="151"/>
    <n v="173"/>
    <n v="95.294117647058812"/>
    <n v="59.215686274509807"/>
    <n v="67.843137254901961"/>
    <n v="0.73399999999999999"/>
    <x v="0"/>
    <x v="1"/>
    <n v="6166"/>
    <n v="4.87"/>
    <n v="10.7"/>
    <n v="44.1"/>
    <n v="332782"/>
    <n v="100.6"/>
    <n v="33.799999999999997"/>
    <s v="Raabin_WBC"/>
    <s v="Giemsa"/>
    <s v="Leica_DM2000"/>
    <n v="60"/>
    <n v="256"/>
    <n v="5.9400000000000001E-2"/>
    <n v="0.96889999999999998"/>
    <n v="0.88900000000000001"/>
    <n v="-7.9899999999999971E-2"/>
  </r>
  <r>
    <s v="CELL_002206"/>
    <x v="4"/>
    <x v="1"/>
    <s v="Normal_WBC"/>
    <n v="14.99"/>
    <n v="55.3"/>
    <n v="0.495"/>
    <n v="0.28699999999999998"/>
    <n v="192.6829268292683"/>
    <n v="0.67300000000000004"/>
    <n v="0.42499999999999999"/>
    <n v="1.41"/>
    <n v="1.3"/>
    <n v="0.78200000000000003"/>
    <n v="657"/>
    <n v="87"/>
    <n v="205"/>
    <n v="166"/>
    <n v="194"/>
    <n v="80.392156862745097"/>
    <n v="65.098039215686271"/>
    <n v="76.078431372549019"/>
    <n v="0.45700000000000002"/>
    <x v="1"/>
    <x v="0"/>
    <n v="3328"/>
    <n v="4.63"/>
    <n v="16"/>
    <n v="33.1"/>
    <n v="292047"/>
    <n v="90"/>
    <n v="33.299999999999997"/>
    <s v="CytoData"/>
    <s v="Wright"/>
    <s v="Olympus_BX51"/>
    <n v="100"/>
    <n v="256"/>
    <n v="7.2599999999999998E-2"/>
    <n v="0.94279999999999997"/>
    <n v="0.89239999999999997"/>
    <n v="-5.04E-2"/>
  </r>
  <r>
    <s v="CELL_001244"/>
    <x v="5"/>
    <x v="1"/>
    <s v="Normal_WBC"/>
    <n v="10.01"/>
    <n v="75.599999999999994"/>
    <n v="0.82599999999999996"/>
    <n v="0.155"/>
    <n v="487.74193548387092"/>
    <n v="0.871"/>
    <n v="0.188"/>
    <n v="0.89"/>
    <n v="1"/>
    <n v="0.86099999999999999"/>
    <n v="317"/>
    <n v="50"/>
    <n v="184"/>
    <n v="151"/>
    <n v="190"/>
    <n v="72.156862745098039"/>
    <n v="59.215686274509807"/>
    <n v="74.509803921568633"/>
    <n v="0.74099999999999999"/>
    <x v="1"/>
    <x v="0"/>
    <n v="7212"/>
    <n v="5.53"/>
    <n v="11.1"/>
    <n v="35.4"/>
    <n v="327778"/>
    <n v="99.9"/>
    <n v="31.9"/>
    <s v="Raabin_WBC"/>
    <s v="Giemsa"/>
    <s v="Leica_DM2000"/>
    <n v="100"/>
    <n v="360"/>
    <n v="0"/>
    <n v="0.92349999999999999"/>
    <n v="0.96450000000000002"/>
    <n v="4.1000000000000036E-2"/>
  </r>
  <r>
    <s v="CELL_000017"/>
    <x v="1"/>
    <x v="1"/>
    <s v="Normal_WBC"/>
    <n v="12.71"/>
    <n v="41.7"/>
    <n v="0.65900000000000003"/>
    <n v="0.40600000000000003"/>
    <n v="102.70935960591133"/>
    <n v="0.82099999999999995"/>
    <n v="0.439"/>
    <n v="2.76"/>
    <n v="3.9"/>
    <n v="0.80100000000000005"/>
    <n v="316"/>
    <n v="81"/>
    <n v="198"/>
    <n v="147"/>
    <n v="178"/>
    <n v="77.64705882352942"/>
    <n v="57.647058823529406"/>
    <n v="69.803921568627445"/>
    <n v="0.66900000000000004"/>
    <x v="1"/>
    <x v="1"/>
    <n v="6856"/>
    <n v="4.49"/>
    <n v="13.3"/>
    <n v="42.2"/>
    <n v="181204"/>
    <n v="97.6"/>
    <n v="33.299999999999997"/>
    <s v="PBC_Dataset"/>
    <s v="Giemsa"/>
    <s v="Zeiss_Axio"/>
    <n v="60"/>
    <n v="512"/>
    <n v="5.7000000000000002E-2"/>
    <n v="0.83389999999999997"/>
    <n v="0.85450000000000004"/>
    <n v="2.0600000000000063E-2"/>
  </r>
  <r>
    <s v="CELL_003121"/>
    <x v="2"/>
    <x v="1"/>
    <s v="Normal_RBC"/>
    <n v="7.34"/>
    <n v="0"/>
    <n v="0"/>
    <n v="1"/>
    <n v="0"/>
    <n v="0.93200000000000005"/>
    <n v="0.16"/>
    <n v="0.6"/>
    <n v="1"/>
    <n v="0.91800000000000004"/>
    <n v="158"/>
    <n v="42"/>
    <n v="232"/>
    <n v="128"/>
    <n v="129"/>
    <n v="90.980392156862749"/>
    <n v="50.196078431372548"/>
    <n v="50.588235294117645"/>
    <n v="0.52100000000000002"/>
    <x v="2"/>
    <x v="1"/>
    <n v="6189"/>
    <n v="4.5"/>
    <n v="10.7"/>
    <n v="45.9"/>
    <n v="242234"/>
    <n v="60"/>
    <n v="34"/>
    <s v="CytoData"/>
    <s v="May_Grunwald_Giemsa"/>
    <s v="Olympus_BX51"/>
    <n v="100"/>
    <n v="512"/>
    <n v="0.1024"/>
    <n v="0.87239999999999995"/>
    <n v="0.94350000000000001"/>
    <n v="7.1100000000000052E-2"/>
  </r>
  <r>
    <s v="CELL_005860"/>
    <x v="18"/>
    <x v="0"/>
    <s v="Artefact"/>
    <n v="4.59"/>
    <n v="29.7"/>
    <n v="0.38"/>
    <n v="1"/>
    <n v="29.7"/>
    <n v="0.38"/>
    <n v="0.16400000000000001"/>
    <n v="1.77"/>
    <n v="1"/>
    <n v="0.67600000000000005"/>
    <n v="176"/>
    <n v="41"/>
    <n v="220"/>
    <n v="177"/>
    <n v="202"/>
    <n v="86.274509803921575"/>
    <n v="69.411764705882348"/>
    <n v="79.215686274509807"/>
    <n v="0.67600000000000005"/>
    <x v="1"/>
    <x v="0"/>
    <n v="3830"/>
    <n v="2.93"/>
    <n v="11.5"/>
    <n v="39.1"/>
    <n v="185116"/>
    <n v="78.2"/>
    <n v="34.9"/>
    <s v="Raabin_WBC"/>
    <s v="Giemsa"/>
    <s v="Zeiss_Axio"/>
    <n v="60"/>
    <n v="256"/>
    <n v="0.79920000000000002"/>
    <n v="0.82509999999999994"/>
    <n v="0.84730000000000005"/>
    <n v="2.2200000000000109E-2"/>
  </r>
  <r>
    <s v="CELL_004643"/>
    <x v="16"/>
    <x v="0"/>
    <s v="Anemia"/>
    <n v="7.79"/>
    <n v="0"/>
    <n v="0"/>
    <n v="1"/>
    <n v="0"/>
    <n v="0.621"/>
    <n v="0.751"/>
    <n v="0.67"/>
    <n v="1"/>
    <n v="0.85899999999999999"/>
    <n v="175"/>
    <n v="46"/>
    <n v="231"/>
    <n v="125"/>
    <n v="115"/>
    <n v="90.588235294117652"/>
    <n v="49.019607843137251"/>
    <n v="45.098039215686278"/>
    <n v="0.46600000000000003"/>
    <x v="2"/>
    <x v="1"/>
    <n v="2592"/>
    <n v="4.59"/>
    <n v="10.8"/>
    <n v="43.8"/>
    <n v="250751"/>
    <n v="95.7"/>
    <n v="34.299999999999997"/>
    <s v="PBC_Dataset"/>
    <s v="Giemsa"/>
    <s v="Leica_DM2000"/>
    <n v="60"/>
    <n v="256"/>
    <n v="0.74070000000000003"/>
    <n v="0.69899999999999995"/>
    <n v="1"/>
    <n v="0.30100000000000005"/>
  </r>
  <r>
    <s v="CELL_004755"/>
    <x v="12"/>
    <x v="0"/>
    <s v="Anemia"/>
    <n v="3.69"/>
    <n v="0"/>
    <n v="0"/>
    <n v="1"/>
    <n v="0"/>
    <n v="0.54600000000000004"/>
    <n v="0.97399999999999998"/>
    <n v="0.79"/>
    <n v="1"/>
    <n v="0.67100000000000004"/>
    <n v="75"/>
    <n v="42"/>
    <n v="228"/>
    <n v="118"/>
    <n v="108"/>
    <n v="89.411764705882362"/>
    <n v="46.274509803921568"/>
    <n v="42.352941176470587"/>
    <n v="0.497"/>
    <x v="1"/>
    <x v="0"/>
    <n v="4988"/>
    <n v="4.58"/>
    <n v="11.2"/>
    <n v="44.8"/>
    <n v="41437"/>
    <n v="90.6"/>
    <n v="36.5"/>
    <s v="PBC_Dataset"/>
    <s v="Giemsa"/>
    <s v="Leica_DM2000"/>
    <n v="40"/>
    <n v="360"/>
    <n v="0.57340000000000002"/>
    <n v="0.73609999999999998"/>
    <n v="0.74009999999999998"/>
    <n v="4.0000000000000036E-3"/>
  </r>
  <r>
    <s v="CELL_000816"/>
    <x v="1"/>
    <x v="1"/>
    <s v="Normal_WBC"/>
    <n v="12.39"/>
    <n v="47.6"/>
    <n v="0.54300000000000004"/>
    <n v="0.51200000000000001"/>
    <n v="92.96875"/>
    <n v="0.71299999999999997"/>
    <n v="0.38100000000000001"/>
    <n v="2.27"/>
    <n v="2.7"/>
    <n v="0.86"/>
    <n v="404"/>
    <n v="86"/>
    <n v="216"/>
    <n v="167"/>
    <n v="168"/>
    <n v="84.705882352941174"/>
    <n v="65.490196078431367"/>
    <n v="65.882352941176464"/>
    <n v="0.623"/>
    <x v="2"/>
    <x v="0"/>
    <n v="5168"/>
    <n v="5.49"/>
    <n v="12.8"/>
    <n v="35.200000000000003"/>
    <n v="147732"/>
    <n v="79.7"/>
    <n v="33.700000000000003"/>
    <s v="Raabin_WBC"/>
    <s v="Wright"/>
    <s v="Olympus_BX51"/>
    <n v="60"/>
    <n v="512"/>
    <n v="4.4000000000000003E-3"/>
    <n v="0.8256"/>
    <n v="0.92110000000000003"/>
    <n v="9.5500000000000029E-2"/>
  </r>
  <r>
    <s v="CELL_003068"/>
    <x v="2"/>
    <x v="1"/>
    <s v="Normal_RBC"/>
    <n v="7.76"/>
    <n v="0"/>
    <n v="0"/>
    <n v="1"/>
    <n v="0"/>
    <n v="0.9"/>
    <n v="0.22600000000000001"/>
    <n v="0.68"/>
    <n v="1"/>
    <n v="0.97499999999999998"/>
    <n v="205"/>
    <n v="49"/>
    <n v="205"/>
    <n v="132"/>
    <n v="120"/>
    <n v="80.392156862745097"/>
    <n v="51.764705882352949"/>
    <n v="47.058823529411761"/>
    <n v="0.432"/>
    <x v="1"/>
    <x v="1"/>
    <n v="6607"/>
    <n v="5.12"/>
    <n v="15"/>
    <n v="38.299999999999997"/>
    <n v="297503"/>
    <n v="87.5"/>
    <n v="33.1"/>
    <s v="PBC_Dataset"/>
    <s v="Wright"/>
    <s v="Olympus_BX51"/>
    <n v="100"/>
    <n v="256"/>
    <n v="0.09"/>
    <n v="0.85799999999999998"/>
    <n v="0.83050000000000002"/>
    <n v="-2.7499999999999969E-2"/>
  </r>
  <r>
    <s v="CELL_005622"/>
    <x v="3"/>
    <x v="0"/>
    <s v="Infection"/>
    <n v="14.3"/>
    <n v="80.7"/>
    <n v="0.748"/>
    <n v="0.32500000000000001"/>
    <n v="248.30769230769232"/>
    <n v="0.71499999999999997"/>
    <n v="0.19700000000000001"/>
    <n v="1.52"/>
    <n v="1"/>
    <n v="0.78400000000000003"/>
    <n v="524"/>
    <n v="100"/>
    <n v="209"/>
    <n v="162"/>
    <n v="183"/>
    <n v="81.960784313725483"/>
    <n v="63.529411764705877"/>
    <n v="71.764705882352942"/>
    <n v="0.62"/>
    <x v="2"/>
    <x v="0"/>
    <n v="5022"/>
    <n v="3.54"/>
    <n v="13.5"/>
    <n v="39.9"/>
    <n v="175403"/>
    <n v="79.099999999999994"/>
    <n v="34.700000000000003"/>
    <s v="Raabin_WBC"/>
    <s v="Wright"/>
    <s v="Zeiss_Axio"/>
    <n v="60"/>
    <n v="224"/>
    <n v="0.82709999999999995"/>
    <n v="0.70960000000000001"/>
    <n v="0.93149999999999999"/>
    <n v="0.22189999999999999"/>
  </r>
  <r>
    <s v="CELL_000960"/>
    <x v="1"/>
    <x v="1"/>
    <s v="Normal_WBC"/>
    <n v="12.85"/>
    <n v="48.8"/>
    <n v="0.41"/>
    <n v="0.38300000000000001"/>
    <n v="127.41514360313315"/>
    <n v="0.73299999999999998"/>
    <n v="0.35599999999999998"/>
    <n v="3.79"/>
    <n v="3.2"/>
    <n v="0.90400000000000003"/>
    <n v="335"/>
    <n v="69"/>
    <n v="221"/>
    <n v="172"/>
    <n v="179"/>
    <n v="86.666666666666671"/>
    <n v="67.450980392156865"/>
    <n v="70.196078431372541"/>
    <n v="0.72"/>
    <x v="1"/>
    <x v="1"/>
    <n v="9030"/>
    <n v="5.01"/>
    <n v="16.899999999999999"/>
    <n v="42.5"/>
    <n v="288650"/>
    <n v="96.8"/>
    <n v="34"/>
    <s v="Raabin_WBC"/>
    <s v="Wright"/>
    <s v="Olympus_BX51"/>
    <n v="60"/>
    <n v="256"/>
    <n v="4.2500000000000003E-2"/>
    <n v="0.93740000000000001"/>
    <n v="0.7762"/>
    <n v="-0.16120000000000001"/>
  </r>
  <r>
    <s v="CELL_004894"/>
    <x v="15"/>
    <x v="0"/>
    <s v="Anemia"/>
    <n v="6.78"/>
    <n v="0"/>
    <n v="0"/>
    <n v="1"/>
    <n v="0"/>
    <n v="1"/>
    <n v="0.14599999999999999"/>
    <n v="0.66"/>
    <n v="1"/>
    <n v="0.93600000000000005"/>
    <n v="177"/>
    <n v="39"/>
    <n v="234"/>
    <n v="143"/>
    <n v="134"/>
    <n v="91.764705882352942"/>
    <n v="56.078431372549019"/>
    <n v="52.549019607843142"/>
    <n v="0.59499999999999997"/>
    <x v="0"/>
    <x v="0"/>
    <n v="3972"/>
    <n v="5.68"/>
    <n v="10.7"/>
    <n v="46.4"/>
    <n v="299363"/>
    <n v="82"/>
    <n v="35.200000000000003"/>
    <s v="Raabin_WBC"/>
    <s v="Wright"/>
    <s v="Zeiss_Axio"/>
    <n v="100"/>
    <n v="360"/>
    <n v="0.87080000000000002"/>
    <n v="0.95189999999999997"/>
    <n v="0.89690000000000003"/>
    <n v="-5.4999999999999938E-2"/>
  </r>
  <r>
    <s v="CELL_000226"/>
    <x v="1"/>
    <x v="1"/>
    <s v="Normal_WBC"/>
    <n v="11.99"/>
    <n v="53.4"/>
    <n v="0.60299999999999998"/>
    <n v="0.46400000000000002"/>
    <n v="115.08620689655172"/>
    <n v="0.86099999999999999"/>
    <n v="0.33200000000000002"/>
    <n v="3.55"/>
    <n v="3.6"/>
    <n v="0.73799999999999999"/>
    <n v="374"/>
    <n v="70"/>
    <n v="226"/>
    <n v="166"/>
    <n v="167"/>
    <n v="88.627450980392155"/>
    <n v="65.098039215686271"/>
    <n v="65.490196078431367"/>
    <n v="0.64"/>
    <x v="2"/>
    <x v="1"/>
    <n v="12044"/>
    <n v="3.68"/>
    <n v="9.8000000000000007"/>
    <n v="47.1"/>
    <n v="332213"/>
    <n v="91.1"/>
    <n v="34.1"/>
    <s v="PBC_Dataset"/>
    <s v="Giemsa"/>
    <s v="Zeiss_Axio"/>
    <n v="40"/>
    <n v="224"/>
    <n v="0"/>
    <n v="0.97489999999999999"/>
    <n v="0.93"/>
    <n v="-4.489999999999994E-2"/>
  </r>
  <r>
    <s v="CELL_003355"/>
    <x v="2"/>
    <x v="1"/>
    <s v="Normal_RBC"/>
    <n v="7.52"/>
    <n v="0"/>
    <n v="0"/>
    <n v="1"/>
    <n v="0"/>
    <n v="0.94899999999999995"/>
    <n v="0.218"/>
    <n v="0.82"/>
    <n v="1"/>
    <n v="0.96099999999999997"/>
    <n v="159"/>
    <n v="40"/>
    <n v="240"/>
    <n v="132"/>
    <n v="130"/>
    <n v="94.117647058823522"/>
    <n v="51.764705882352949"/>
    <n v="50.980392156862742"/>
    <n v="0.47499999999999998"/>
    <x v="1"/>
    <x v="1"/>
    <n v="11521"/>
    <n v="4.41"/>
    <n v="13.5"/>
    <n v="39.799999999999997"/>
    <n v="152629"/>
    <n v="94"/>
    <n v="31.7"/>
    <s v="Raabin_WBC"/>
    <s v="Wright"/>
    <s v="Olympus_BX51"/>
    <n v="60"/>
    <n v="360"/>
    <n v="8.6800000000000002E-2"/>
    <n v="0.90069999999999995"/>
    <n v="0.91500000000000004"/>
    <n v="1.430000000000009E-2"/>
  </r>
  <r>
    <s v="CELL_002486"/>
    <x v="10"/>
    <x v="1"/>
    <s v="Normal_WBC"/>
    <n v="12.72"/>
    <n v="43.9"/>
    <n v="0.53800000000000003"/>
    <n v="0.42599999999999999"/>
    <n v="103.05164319248826"/>
    <n v="0.76100000000000001"/>
    <n v="0.38900000000000001"/>
    <n v="4.2300000000000004"/>
    <n v="2.1"/>
    <n v="0.66600000000000004"/>
    <n v="442"/>
    <n v="77"/>
    <n v="249"/>
    <n v="154"/>
    <n v="174"/>
    <n v="97.647058823529406"/>
    <n v="60.392156862745097"/>
    <n v="68.235294117647058"/>
    <n v="0.52"/>
    <x v="2"/>
    <x v="1"/>
    <n v="9616"/>
    <n v="5.4"/>
    <n v="14"/>
    <n v="37.4"/>
    <n v="254038"/>
    <n v="78"/>
    <n v="35.5"/>
    <s v="Raabin_WBC"/>
    <s v="Giemsa"/>
    <s v="Olympus_BX51"/>
    <n v="100"/>
    <n v="256"/>
    <n v="6.6500000000000004E-2"/>
    <n v="0.87580000000000002"/>
    <n v="0.90890000000000004"/>
    <n v="3.3100000000000018E-2"/>
  </r>
  <r>
    <s v="CELL_000563"/>
    <x v="1"/>
    <x v="1"/>
    <s v="Normal_WBC"/>
    <n v="12.42"/>
    <n v="56.4"/>
    <n v="0.47499999999999998"/>
    <n v="0.48499999999999999"/>
    <n v="116.28865979381443"/>
    <n v="0.69099999999999995"/>
    <n v="0.32800000000000001"/>
    <n v="2.2000000000000002"/>
    <n v="4.4000000000000004"/>
    <n v="0.80800000000000005"/>
    <n v="528"/>
    <n v="78"/>
    <n v="216"/>
    <n v="151"/>
    <n v="169"/>
    <n v="84.705882352941174"/>
    <n v="59.215686274509807"/>
    <n v="66.274509803921561"/>
    <n v="0.68700000000000006"/>
    <x v="1"/>
    <x v="1"/>
    <n v="6821"/>
    <n v="4.6900000000000004"/>
    <n v="14.3"/>
    <n v="43.1"/>
    <n v="259364"/>
    <n v="95.3"/>
    <n v="35"/>
    <s v="PBC_Dataset"/>
    <s v="May_Grunwald_Giemsa"/>
    <s v="Leica_DM2000"/>
    <n v="60"/>
    <n v="256"/>
    <n v="8.9999999999999998E-4"/>
    <n v="0.89670000000000005"/>
    <n v="0.86140000000000005"/>
    <n v="-3.5299999999999998E-2"/>
  </r>
  <r>
    <s v="CELL_003437"/>
    <x v="2"/>
    <x v="1"/>
    <s v="Normal_RBC"/>
    <n v="7.34"/>
    <n v="0"/>
    <n v="0"/>
    <n v="1"/>
    <n v="0"/>
    <n v="0.86099999999999999"/>
    <n v="0.17899999999999999"/>
    <n v="0.49"/>
    <n v="1"/>
    <n v="0.94399999999999995"/>
    <n v="170"/>
    <n v="39"/>
    <n v="232"/>
    <n v="140"/>
    <n v="130"/>
    <n v="90.980392156862749"/>
    <n v="54.901960784313729"/>
    <n v="50.980392156862742"/>
    <n v="0.55200000000000005"/>
    <x v="0"/>
    <x v="0"/>
    <n v="12346"/>
    <n v="4.2699999999999996"/>
    <n v="12.6"/>
    <n v="45.1"/>
    <n v="174724"/>
    <n v="83.6"/>
    <n v="34.700000000000003"/>
    <s v="Raabin_WBC"/>
    <s v="Wright"/>
    <s v="Leica_DM2000"/>
    <n v="100"/>
    <n v="224"/>
    <n v="2.1600000000000001E-2"/>
    <n v="0.95609999999999995"/>
    <n v="0.93149999999999999"/>
    <n v="-2.4599999999999955E-2"/>
  </r>
  <r>
    <s v="CELL_001694"/>
    <x v="5"/>
    <x v="1"/>
    <s v="Normal_WBC"/>
    <n v="8.25"/>
    <n v="80.5"/>
    <n v="0.82099999999999995"/>
    <n v="0.189"/>
    <n v="425.92592592592592"/>
    <n v="0.84699999999999998"/>
    <n v="0.26300000000000001"/>
    <n v="1.31"/>
    <n v="1"/>
    <n v="0.89500000000000002"/>
    <n v="311"/>
    <n v="64"/>
    <n v="200"/>
    <n v="159"/>
    <n v="198"/>
    <n v="78.431372549019613"/>
    <n v="62.352941176470587"/>
    <n v="77.64705882352942"/>
    <n v="0.77700000000000002"/>
    <x v="2"/>
    <x v="0"/>
    <n v="4226"/>
    <n v="5.71"/>
    <n v="15"/>
    <n v="55.6"/>
    <n v="286829"/>
    <n v="87.5"/>
    <n v="35.799999999999997"/>
    <s v="CytoData"/>
    <s v="Giemsa"/>
    <s v="Zeiss_Axio"/>
    <n v="100"/>
    <n v="512"/>
    <n v="6.5600000000000006E-2"/>
    <n v="0.98880000000000001"/>
    <n v="0.84640000000000004"/>
    <n v="-0.14239999999999997"/>
  </r>
  <r>
    <s v="CELL_001046"/>
    <x v="1"/>
    <x v="1"/>
    <s v="Normal_WBC"/>
    <n v="10.35"/>
    <n v="58.6"/>
    <n v="0.55200000000000005"/>
    <n v="0.54400000000000004"/>
    <n v="107.72058823529412"/>
    <n v="0.79300000000000004"/>
    <n v="0.32200000000000001"/>
    <n v="2.2599999999999998"/>
    <n v="4"/>
    <n v="0.755"/>
    <n v="399"/>
    <n v="85"/>
    <n v="219"/>
    <n v="165"/>
    <n v="199"/>
    <n v="85.882352941176464"/>
    <n v="64.705882352941174"/>
    <n v="78.039215686274517"/>
    <n v="0.71299999999999997"/>
    <x v="0"/>
    <x v="0"/>
    <n v="10952"/>
    <n v="3.92"/>
    <n v="12.8"/>
    <n v="47.3"/>
    <n v="182797"/>
    <n v="81.900000000000006"/>
    <n v="30.1"/>
    <s v="Raabin_WBC"/>
    <s v="May_Grunwald_Giemsa"/>
    <s v="Olympus_BX51"/>
    <n v="60"/>
    <n v="360"/>
    <n v="6.3700000000000007E-2"/>
    <n v="0.90510000000000002"/>
    <n v="0.93059999999999998"/>
    <n v="2.5499999999999967E-2"/>
  </r>
  <r>
    <s v="CELL_003447"/>
    <x v="2"/>
    <x v="1"/>
    <s v="Normal_RBC"/>
    <n v="7.2"/>
    <n v="0"/>
    <n v="0"/>
    <n v="1"/>
    <n v="0"/>
    <n v="0.91100000000000003"/>
    <n v="0.17899999999999999"/>
    <n v="0.75"/>
    <n v="1"/>
    <n v="0.98799999999999999"/>
    <n v="178"/>
    <n v="56"/>
    <n v="233"/>
    <n v="150"/>
    <n v="131"/>
    <n v="91.372549019607845"/>
    <n v="58.82352941176471"/>
    <n v="51.372549019607838"/>
    <n v="0.42199999999999999"/>
    <x v="0"/>
    <x v="1"/>
    <n v="6406"/>
    <n v="4.54"/>
    <n v="15.5"/>
    <n v="36.299999999999997"/>
    <n v="198314"/>
    <n v="96.6"/>
    <n v="34"/>
    <s v="Raabin_WBC"/>
    <s v="May_Grunwald_Giemsa"/>
    <s v="Leica_DM2000"/>
    <n v="100"/>
    <n v="224"/>
    <n v="0"/>
    <n v="0.87209999999999999"/>
    <n v="0.90449999999999997"/>
    <n v="3.2399999999999984E-2"/>
  </r>
  <r>
    <s v="CELL_004566"/>
    <x v="16"/>
    <x v="0"/>
    <s v="Anemia"/>
    <n v="8.1"/>
    <n v="0"/>
    <n v="0"/>
    <n v="1"/>
    <n v="0"/>
    <n v="0.54600000000000004"/>
    <n v="0.88400000000000001"/>
    <n v="0.61"/>
    <n v="1"/>
    <n v="0.82499999999999996"/>
    <n v="142"/>
    <n v="47"/>
    <n v="249"/>
    <n v="118"/>
    <n v="135"/>
    <n v="97.647058823529406"/>
    <n v="46.274509803921568"/>
    <n v="52.941176470588239"/>
    <n v="0.45500000000000002"/>
    <x v="1"/>
    <x v="0"/>
    <n v="6083"/>
    <n v="4.38"/>
    <n v="12.5"/>
    <n v="42.9"/>
    <n v="298591"/>
    <n v="88.7"/>
    <n v="34.299999999999997"/>
    <s v="Raabin_WBC"/>
    <s v="May_Grunwald_Giemsa"/>
    <s v="Leica_DM2000"/>
    <n v="60"/>
    <n v="256"/>
    <n v="0.746"/>
    <n v="0.7036"/>
    <n v="0.77859999999999996"/>
    <n v="7.4999999999999956E-2"/>
  </r>
  <r>
    <s v="CELL_000955"/>
    <x v="1"/>
    <x v="1"/>
    <s v="Normal_WBC"/>
    <n v="11.03"/>
    <n v="53.6"/>
    <n v="0.54400000000000004"/>
    <n v="0.373"/>
    <n v="143.69973190348526"/>
    <n v="0.75800000000000001"/>
    <n v="0.45300000000000001"/>
    <n v="3.56"/>
    <n v="4.2"/>
    <n v="0.87"/>
    <n v="440"/>
    <n v="74"/>
    <n v="213"/>
    <n v="150"/>
    <n v="169"/>
    <n v="83.529411764705884"/>
    <n v="58.82352941176471"/>
    <n v="66.274509803921561"/>
    <n v="0.60199999999999998"/>
    <x v="1"/>
    <x v="0"/>
    <n v="6184"/>
    <n v="4.67"/>
    <n v="13"/>
    <n v="46.6"/>
    <n v="297006"/>
    <n v="91.1"/>
    <n v="30.3"/>
    <s v="Raabin_WBC"/>
    <s v="May_Grunwald_Giemsa"/>
    <s v="Leica_DM2000"/>
    <n v="40"/>
    <n v="360"/>
    <n v="0.13589999999999999"/>
    <n v="0.93240000000000001"/>
    <n v="0.93100000000000005"/>
    <n v="-1.3999999999999568E-3"/>
  </r>
  <r>
    <s v="CELL_005857"/>
    <x v="18"/>
    <x v="0"/>
    <s v="Artefact"/>
    <n v="6.49"/>
    <n v="45.5"/>
    <n v="0.48499999999999999"/>
    <n v="0.88800000000000001"/>
    <n v="51.238738738738739"/>
    <n v="0.441"/>
    <n v="0.38900000000000001"/>
    <n v="1.92"/>
    <n v="1.8"/>
    <n v="0.65600000000000003"/>
    <n v="183"/>
    <n v="51"/>
    <n v="186"/>
    <n v="169"/>
    <n v="185"/>
    <n v="72.941176470588232"/>
    <n v="66.274509803921561"/>
    <n v="72.549019607843135"/>
    <n v="0.61599999999999999"/>
    <x v="1"/>
    <x v="1"/>
    <n v="9642"/>
    <n v="4.45"/>
    <n v="11"/>
    <n v="39.1"/>
    <n v="325105"/>
    <n v="86.2"/>
    <n v="31.4"/>
    <s v="PBC_Dataset"/>
    <s v="Giemsa"/>
    <s v="Olympus_BX51"/>
    <n v="40"/>
    <n v="256"/>
    <n v="0.81720000000000004"/>
    <n v="0.57509999999999994"/>
    <n v="0.74939999999999996"/>
    <n v="0.17430000000000001"/>
  </r>
  <r>
    <s v="CELL_002736"/>
    <x v="9"/>
    <x v="1"/>
    <s v="Normal_WBC"/>
    <n v="11.48"/>
    <n v="72"/>
    <n v="0.71799999999999997"/>
    <n v="0.34499999999999997"/>
    <n v="208.69565217391306"/>
    <n v="0.79"/>
    <n v="0.35899999999999999"/>
    <n v="4.82"/>
    <n v="2.1"/>
    <n v="0.75"/>
    <n v="464"/>
    <n v="54"/>
    <n v="196"/>
    <n v="141"/>
    <n v="206"/>
    <n v="76.862745098039227"/>
    <n v="55.294117647058826"/>
    <n v="80.784313725490193"/>
    <n v="0.72299999999999998"/>
    <x v="1"/>
    <x v="1"/>
    <n v="10784"/>
    <n v="6.47"/>
    <n v="12"/>
    <n v="40.1"/>
    <n v="235218"/>
    <n v="90"/>
    <n v="32.799999999999997"/>
    <s v="PBC_Dataset"/>
    <s v="Giemsa"/>
    <s v="Olympus_BX51"/>
    <n v="100"/>
    <n v="512"/>
    <n v="4.8500000000000001E-2"/>
    <n v="0.9667"/>
    <n v="0.84840000000000004"/>
    <n v="-0.11829999999999996"/>
  </r>
  <r>
    <s v="CELL_005766"/>
    <x v="6"/>
    <x v="0"/>
    <s v="Artefact"/>
    <n v="9.69"/>
    <n v="95.1"/>
    <n v="0.80200000000000005"/>
    <n v="8.8999999999999996E-2"/>
    <n v="1068.5393258426966"/>
    <n v="0.44"/>
    <n v="0.621"/>
    <n v="0.96"/>
    <n v="1.3"/>
    <n v="0.55400000000000005"/>
    <n v="293"/>
    <n v="67"/>
    <n v="194"/>
    <n v="124"/>
    <n v="184"/>
    <n v="76.078431372549019"/>
    <n v="48.627450980392155"/>
    <n v="72.156862745098039"/>
    <n v="0.85899999999999999"/>
    <x v="1"/>
    <x v="0"/>
    <n v="7530"/>
    <n v="6.07"/>
    <n v="13.1"/>
    <n v="48.8"/>
    <n v="305289"/>
    <n v="92.7"/>
    <n v="34.4"/>
    <s v="PBC_Dataset"/>
    <s v="Wright"/>
    <s v="Leica_DM2000"/>
    <n v="40"/>
    <n v="256"/>
    <n v="0.65190000000000003"/>
    <n v="0.72570000000000001"/>
    <n v="0.71450000000000002"/>
    <n v="-1.1199999999999988E-2"/>
  </r>
  <r>
    <s v="CELL_004736"/>
    <x v="12"/>
    <x v="0"/>
    <s v="Anemia"/>
    <n v="3.68"/>
    <n v="0"/>
    <n v="0"/>
    <n v="1"/>
    <n v="0"/>
    <n v="0.44500000000000001"/>
    <n v="0.70299999999999996"/>
    <n v="0.46"/>
    <n v="1"/>
    <n v="0.63"/>
    <n v="76"/>
    <n v="36"/>
    <n v="224"/>
    <n v="110"/>
    <n v="142"/>
    <n v="87.843137254901961"/>
    <n v="43.137254901960787"/>
    <n v="55.686274509803923"/>
    <n v="0.51600000000000001"/>
    <x v="1"/>
    <x v="0"/>
    <n v="5554"/>
    <n v="4.84"/>
    <n v="14.8"/>
    <n v="43.8"/>
    <n v="256545"/>
    <n v="105.2"/>
    <n v="33.9"/>
    <s v="CytoData"/>
    <s v="May_Grunwald_Giemsa"/>
    <s v="Leica_DM2000"/>
    <n v="100"/>
    <n v="256"/>
    <n v="0.99439999999999995"/>
    <n v="0.67630000000000001"/>
    <n v="0.68859999999999999"/>
    <n v="1.2299999999999978E-2"/>
  </r>
  <r>
    <s v="CELL_005665"/>
    <x v="3"/>
    <x v="0"/>
    <s v="Infection"/>
    <n v="14.39"/>
    <n v="71.400000000000006"/>
    <n v="0.65100000000000002"/>
    <n v="0.247"/>
    <n v="289.0688259109312"/>
    <n v="0.82899999999999996"/>
    <n v="0.41299999999999998"/>
    <n v="2.02"/>
    <n v="1"/>
    <n v="0.88300000000000001"/>
    <n v="458"/>
    <n v="79"/>
    <n v="230"/>
    <n v="141"/>
    <n v="179"/>
    <n v="90.196078431372555"/>
    <n v="55.294117647058826"/>
    <n v="70.196078431372541"/>
    <n v="0.77100000000000002"/>
    <x v="2"/>
    <x v="1"/>
    <n v="8262"/>
    <n v="5.08"/>
    <n v="10.9"/>
    <n v="32.6"/>
    <n v="374965"/>
    <n v="83.7"/>
    <n v="34.700000000000003"/>
    <s v="PBC_Dataset"/>
    <s v="Giemsa"/>
    <s v="Zeiss_Axio"/>
    <n v="100"/>
    <n v="360"/>
    <n v="0.89080000000000004"/>
    <n v="0.69289999999999996"/>
    <n v="0.61570000000000003"/>
    <n v="-7.7199999999999935E-2"/>
  </r>
  <r>
    <s v="CELL_001219"/>
    <x v="5"/>
    <x v="1"/>
    <s v="Normal_WBC"/>
    <n v="8.34"/>
    <n v="81.3"/>
    <n v="0.89100000000000001"/>
    <n v="0.19600000000000001"/>
    <n v="414.79591836734693"/>
    <n v="0.90200000000000002"/>
    <n v="0.23799999999999999"/>
    <n v="1.07"/>
    <n v="1"/>
    <n v="0.87"/>
    <n v="279"/>
    <n v="62"/>
    <n v="203"/>
    <n v="157"/>
    <n v="203"/>
    <n v="79.607843137254903"/>
    <n v="61.568627450980394"/>
    <n v="79.607843137254903"/>
    <n v="0.73199999999999998"/>
    <x v="1"/>
    <x v="1"/>
    <n v="7034"/>
    <n v="5"/>
    <n v="15"/>
    <n v="41.4"/>
    <n v="339131"/>
    <n v="87.4"/>
    <n v="35.4"/>
    <s v="PBC_Dataset"/>
    <s v="Wright"/>
    <s v="Olympus_BX51"/>
    <n v="40"/>
    <n v="224"/>
    <n v="6.1699999999999998E-2"/>
    <n v="0.9234"/>
    <n v="0.94589999999999996"/>
    <n v="2.2499999999999964E-2"/>
  </r>
  <r>
    <s v="CELL_005255"/>
    <x v="0"/>
    <x v="0"/>
    <s v="Infection"/>
    <n v="12.96"/>
    <n v="57.5"/>
    <n v="0.47299999999999998"/>
    <n v="0.38100000000000001"/>
    <n v="150.91863517060366"/>
    <n v="0.58799999999999997"/>
    <n v="0.48599999999999999"/>
    <n v="4.26"/>
    <n v="6.1"/>
    <n v="0.88600000000000001"/>
    <n v="561"/>
    <n v="72"/>
    <n v="215"/>
    <n v="171"/>
    <n v="165"/>
    <n v="84.313725490196077"/>
    <n v="67.058823529411754"/>
    <n v="64.705882352941174"/>
    <n v="0.55800000000000005"/>
    <x v="1"/>
    <x v="1"/>
    <n v="9692"/>
    <n v="5.14"/>
    <n v="13.5"/>
    <n v="47.2"/>
    <n v="162291"/>
    <n v="72.400000000000006"/>
    <n v="32"/>
    <s v="Raabin_WBC"/>
    <s v="Wright"/>
    <s v="Leica_DM2000"/>
    <n v="40"/>
    <n v="512"/>
    <n v="0.75949999999999995"/>
    <n v="0.97899999999999998"/>
    <n v="0.78620000000000001"/>
    <n v="-0.19279999999999997"/>
  </r>
  <r>
    <s v="CELL_005512"/>
    <x v="11"/>
    <x v="0"/>
    <s v="Infection"/>
    <n v="11.67"/>
    <n v="54.9"/>
    <n v="0.65200000000000002"/>
    <n v="0.50800000000000001"/>
    <n v="108.07086614173228"/>
    <n v="0.81899999999999995"/>
    <n v="0.23100000000000001"/>
    <n v="5.4"/>
    <n v="4"/>
    <n v="0.80100000000000005"/>
    <n v="409"/>
    <n v="56"/>
    <n v="216"/>
    <n v="153"/>
    <n v="150"/>
    <n v="84.705882352941174"/>
    <n v="60"/>
    <n v="58.82352941176471"/>
    <n v="0.70499999999999996"/>
    <x v="1"/>
    <x v="0"/>
    <n v="5462"/>
    <n v="6.24"/>
    <n v="13.6"/>
    <n v="44.1"/>
    <n v="250849"/>
    <n v="91"/>
    <n v="31.2"/>
    <s v="CytoData"/>
    <s v="Wright"/>
    <s v="Zeiss_Axio"/>
    <n v="100"/>
    <n v="224"/>
    <n v="0.69059999999999999"/>
    <n v="0.66039999999999999"/>
    <n v="0.7208"/>
    <n v="6.0400000000000009E-2"/>
  </r>
  <r>
    <s v="CELL_001528"/>
    <x v="5"/>
    <x v="1"/>
    <s v="Normal_WBC"/>
    <n v="6.37"/>
    <n v="71"/>
    <n v="0.878"/>
    <n v="0.187"/>
    <n v="379.67914438502675"/>
    <n v="0.93"/>
    <n v="0.16700000000000001"/>
    <n v="0.66"/>
    <n v="1"/>
    <n v="0.88700000000000001"/>
    <n v="246"/>
    <n v="52"/>
    <n v="198"/>
    <n v="149"/>
    <n v="183"/>
    <n v="77.64705882352942"/>
    <n v="58.431372549019613"/>
    <n v="71.764705882352942"/>
    <n v="0.82799999999999996"/>
    <x v="1"/>
    <x v="0"/>
    <n v="8144"/>
    <n v="3.79"/>
    <n v="13.8"/>
    <n v="32.700000000000003"/>
    <n v="254486"/>
    <n v="89.7"/>
    <n v="33.700000000000003"/>
    <s v="CytoData"/>
    <s v="Giemsa"/>
    <s v="Olympus_BX51"/>
    <n v="40"/>
    <n v="256"/>
    <n v="2.69E-2"/>
    <n v="0.96440000000000003"/>
    <n v="0.85229999999999995"/>
    <n v="-0.11210000000000009"/>
  </r>
  <r>
    <s v="CELL_003988"/>
    <x v="7"/>
    <x v="1"/>
    <s v="Normal_Platelet"/>
    <n v="2.39"/>
    <n v="0"/>
    <n v="0"/>
    <n v="1"/>
    <n v="0"/>
    <n v="0.75600000000000001"/>
    <n v="0.32900000000000001"/>
    <n v="2.39"/>
    <n v="1"/>
    <n v="0.78600000000000003"/>
    <n v="22"/>
    <n v="14"/>
    <n v="208"/>
    <n v="146"/>
    <n v="187"/>
    <n v="81.568627450980387"/>
    <n v="57.254901960784309"/>
    <n v="73.333333333333329"/>
    <n v="0.52100000000000002"/>
    <x v="2"/>
    <x v="1"/>
    <n v="11639"/>
    <n v="5.34"/>
    <n v="17.100000000000001"/>
    <n v="46.4"/>
    <n v="333449"/>
    <n v="90"/>
    <n v="33.6"/>
    <s v="PBC_Dataset"/>
    <s v="Giemsa"/>
    <s v="Leica_DM2000"/>
    <n v="40"/>
    <n v="224"/>
    <n v="0.1115"/>
    <n v="0.94610000000000005"/>
    <n v="0.83930000000000005"/>
    <n v="-0.10680000000000001"/>
  </r>
  <r>
    <s v="CELL_005800"/>
    <x v="6"/>
    <x v="0"/>
    <s v="Artefact"/>
    <n v="10.14"/>
    <n v="85.2"/>
    <n v="0.72699999999999998"/>
    <n v="7.2999999999999995E-2"/>
    <n v="1167.1232876712329"/>
    <n v="0.46100000000000002"/>
    <n v="0.48"/>
    <n v="0.59"/>
    <n v="1.1000000000000001"/>
    <n v="0.54700000000000004"/>
    <n v="499"/>
    <n v="94"/>
    <n v="211"/>
    <n v="189"/>
    <n v="195"/>
    <n v="82.745098039215677"/>
    <n v="74.117647058823536"/>
    <n v="76.470588235294116"/>
    <n v="0.71599999999999997"/>
    <x v="1"/>
    <x v="1"/>
    <n v="9408"/>
    <n v="5.09"/>
    <n v="12"/>
    <n v="32.6"/>
    <n v="270880"/>
    <n v="98.3"/>
    <n v="35.200000000000003"/>
    <s v="Raabin_WBC"/>
    <s v="May_Grunwald_Giemsa"/>
    <s v="Olympus_BX51"/>
    <n v="100"/>
    <n v="224"/>
    <n v="1"/>
    <n v="0.81969999999999998"/>
    <n v="0.83230000000000004"/>
    <n v="1.2600000000000056E-2"/>
  </r>
  <r>
    <s v="CELL_001301"/>
    <x v="5"/>
    <x v="1"/>
    <s v="Normal_WBC"/>
    <n v="9.32"/>
    <n v="80.900000000000006"/>
    <n v="0.77800000000000002"/>
    <n v="0.254"/>
    <n v="318.50393700787401"/>
    <n v="0.94199999999999995"/>
    <n v="0.19"/>
    <n v="1.21"/>
    <n v="1"/>
    <n v="0.92600000000000005"/>
    <n v="249"/>
    <n v="65"/>
    <n v="206"/>
    <n v="169"/>
    <n v="181"/>
    <n v="80.784313725490193"/>
    <n v="66.274509803921561"/>
    <n v="70.980392156862749"/>
    <n v="0.65700000000000003"/>
    <x v="1"/>
    <x v="0"/>
    <n v="12148"/>
    <n v="4.92"/>
    <n v="16.399999999999999"/>
    <n v="42.8"/>
    <n v="224804"/>
    <n v="96"/>
    <n v="34.4"/>
    <s v="PBC_Dataset"/>
    <s v="Wright"/>
    <s v="Olympus_BX51"/>
    <n v="60"/>
    <n v="256"/>
    <n v="0.1288"/>
    <n v="0.84389999999999998"/>
    <n v="0.81940000000000002"/>
    <n v="-2.4499999999999966E-2"/>
  </r>
  <r>
    <s v="CELL_005752"/>
    <x v="6"/>
    <x v="0"/>
    <s v="Artefact"/>
    <n v="10.78"/>
    <n v="73.8"/>
    <n v="0.67600000000000005"/>
    <n v="0.17699999999999999"/>
    <n v="416.94915254237287"/>
    <n v="0.36299999999999999"/>
    <n v="0.64800000000000002"/>
    <n v="1.0900000000000001"/>
    <n v="1"/>
    <n v="0.54900000000000004"/>
    <n v="366"/>
    <n v="89"/>
    <n v="197"/>
    <n v="109"/>
    <n v="223"/>
    <n v="77.254901960784323"/>
    <n v="42.745098039215684"/>
    <n v="87.450980392156865"/>
    <n v="0.872"/>
    <x v="2"/>
    <x v="0"/>
    <n v="10589"/>
    <n v="3.84"/>
    <n v="13.5"/>
    <n v="35.799999999999997"/>
    <n v="221819"/>
    <n v="78.400000000000006"/>
    <n v="32"/>
    <s v="Raabin_WBC"/>
    <s v="Giemsa"/>
    <s v="Leica_DM2000"/>
    <n v="100"/>
    <n v="360"/>
    <n v="0.72909999999999997"/>
    <n v="0.7641"/>
    <n v="0.77110000000000001"/>
    <n v="7.0000000000000062E-3"/>
  </r>
  <r>
    <s v="CELL_000161"/>
    <x v="1"/>
    <x v="1"/>
    <s v="Normal_WBC"/>
    <n v="13.55"/>
    <n v="58.3"/>
    <n v="0.51200000000000001"/>
    <n v="0.54800000000000004"/>
    <n v="106.38686131386859"/>
    <n v="0.66900000000000004"/>
    <n v="0.33800000000000002"/>
    <n v="2.6"/>
    <n v="3.7"/>
    <n v="0.76400000000000001"/>
    <n v="441"/>
    <n v="70"/>
    <n v="202"/>
    <n v="165"/>
    <n v="180"/>
    <n v="79.215686274509807"/>
    <n v="64.705882352941174"/>
    <n v="70.588235294117652"/>
    <n v="0.57399999999999995"/>
    <x v="2"/>
    <x v="0"/>
    <n v="14003"/>
    <n v="3.52"/>
    <n v="12.2"/>
    <n v="49.7"/>
    <n v="324073"/>
    <n v="112.2"/>
    <n v="31.3"/>
    <s v="PBC_Dataset"/>
    <s v="Giemsa"/>
    <s v="Olympus_BX51"/>
    <n v="60"/>
    <n v="256"/>
    <n v="2.7699999999999999E-2"/>
    <n v="0.84379999999999999"/>
    <n v="0.89580000000000004"/>
    <n v="5.2000000000000046E-2"/>
  </r>
  <r>
    <s v="CELL_004068"/>
    <x v="8"/>
    <x v="0"/>
    <s v="Leukemia"/>
    <n v="14.68"/>
    <n v="83.4"/>
    <n v="0.27400000000000002"/>
    <n v="5.2999999999999999E-2"/>
    <n v="1573.5849056603774"/>
    <n v="0.752"/>
    <n v="0.378"/>
    <n v="0.87"/>
    <n v="1"/>
    <n v="0.92800000000000005"/>
    <n v="625"/>
    <n v="108"/>
    <n v="208"/>
    <n v="134"/>
    <n v="211"/>
    <n v="81.568627450980387"/>
    <n v="52.549019607843142"/>
    <n v="82.745098039215677"/>
    <n v="0.70499999999999996"/>
    <x v="1"/>
    <x v="0"/>
    <n v="4874"/>
    <n v="4.45"/>
    <n v="16.399999999999999"/>
    <n v="42.6"/>
    <n v="344934"/>
    <n v="83.6"/>
    <n v="33.200000000000003"/>
    <s v="Raabin_WBC"/>
    <s v="Giemsa"/>
    <s v="Zeiss_Axio"/>
    <n v="100"/>
    <n v="224"/>
    <n v="1"/>
    <n v="0.86250000000000004"/>
    <n v="0.84109999999999996"/>
    <n v="-2.1400000000000086E-2"/>
  </r>
  <r>
    <s v="CELL_000957"/>
    <x v="1"/>
    <x v="1"/>
    <s v="Normal_WBC"/>
    <n v="12.15"/>
    <n v="50.4"/>
    <n v="0.48699999999999999"/>
    <n v="0.32800000000000001"/>
    <n v="153.65853658536585"/>
    <n v="0.88300000000000001"/>
    <n v="0.46100000000000002"/>
    <n v="2.56"/>
    <n v="4"/>
    <n v="0.79100000000000004"/>
    <n v="465"/>
    <n v="68"/>
    <n v="204"/>
    <n v="155"/>
    <n v="175"/>
    <n v="80"/>
    <n v="60.784313725490193"/>
    <n v="68.627450980392155"/>
    <n v="0.748"/>
    <x v="0"/>
    <x v="0"/>
    <n v="9246"/>
    <n v="4.79"/>
    <n v="12"/>
    <n v="37.6"/>
    <n v="229438"/>
    <n v="90.2"/>
    <n v="37.6"/>
    <s v="Raabin_WBC"/>
    <s v="Wright"/>
    <s v="Zeiss_Axio"/>
    <n v="100"/>
    <n v="512"/>
    <n v="7.0999999999999994E-2"/>
    <n v="0.87450000000000006"/>
    <n v="0.91610000000000003"/>
    <n v="4.159999999999997E-2"/>
  </r>
  <r>
    <s v="CELL_003792"/>
    <x v="7"/>
    <x v="1"/>
    <s v="Normal_Platelet"/>
    <n v="2.74"/>
    <n v="0"/>
    <n v="0"/>
    <n v="1"/>
    <n v="0"/>
    <n v="0.63300000000000001"/>
    <n v="0.45400000000000001"/>
    <n v="2.74"/>
    <n v="1"/>
    <n v="0.84"/>
    <n v="38"/>
    <n v="16"/>
    <n v="219"/>
    <n v="156"/>
    <n v="165"/>
    <n v="85.882352941176464"/>
    <n v="61.176470588235297"/>
    <n v="64.705882352941174"/>
    <n v="0.64700000000000002"/>
    <x v="1"/>
    <x v="0"/>
    <n v="8784"/>
    <n v="4.04"/>
    <n v="17.7"/>
    <n v="49.8"/>
    <n v="317626"/>
    <n v="72.599999999999994"/>
    <n v="34"/>
    <s v="Raabin_WBC"/>
    <s v="Giemsa"/>
    <s v="Olympus_BX51"/>
    <n v="40"/>
    <n v="360"/>
    <n v="1.06E-2"/>
    <n v="1"/>
    <n v="0.86899999999999999"/>
    <n v="-0.13100000000000001"/>
  </r>
  <r>
    <s v="CELL_003235"/>
    <x v="2"/>
    <x v="1"/>
    <s v="Normal_RBC"/>
    <n v="6.91"/>
    <n v="0"/>
    <n v="0"/>
    <n v="1"/>
    <n v="0"/>
    <n v="0.91300000000000003"/>
    <n v="0.17499999999999999"/>
    <n v="0.85"/>
    <n v="1"/>
    <n v="0.93799999999999994"/>
    <n v="197"/>
    <n v="43"/>
    <n v="245"/>
    <n v="133"/>
    <n v="152"/>
    <n v="96.078431372549019"/>
    <n v="52.156862745098046"/>
    <n v="59.607843137254903"/>
    <n v="0.46400000000000002"/>
    <x v="1"/>
    <x v="0"/>
    <n v="1860"/>
    <n v="5.92"/>
    <n v="17.7"/>
    <n v="36.5"/>
    <n v="320794"/>
    <n v="98.6"/>
    <n v="33.700000000000003"/>
    <s v="PBC_Dataset"/>
    <s v="Giemsa"/>
    <s v="Leica_DM2000"/>
    <n v="100"/>
    <n v="512"/>
    <n v="0.1041"/>
    <n v="0.89580000000000004"/>
    <n v="0.79830000000000001"/>
    <n v="-9.7500000000000031E-2"/>
  </r>
  <r>
    <s v="CELL_002870"/>
    <x v="2"/>
    <x v="1"/>
    <s v="Normal_RBC"/>
    <n v="7.69"/>
    <n v="0"/>
    <n v="0"/>
    <n v="1"/>
    <n v="0"/>
    <n v="0.91"/>
    <n v="0.246"/>
    <n v="0.68"/>
    <n v="1"/>
    <n v="0.92200000000000004"/>
    <n v="187"/>
    <n v="46"/>
    <n v="222"/>
    <n v="119"/>
    <n v="149"/>
    <n v="87.058823529411768"/>
    <n v="46.666666666666664"/>
    <n v="58.431372549019613"/>
    <n v="0.432"/>
    <x v="2"/>
    <x v="0"/>
    <n v="2187"/>
    <n v="5.79"/>
    <n v="16.5"/>
    <n v="35.5"/>
    <n v="259079"/>
    <n v="110.9"/>
    <n v="32.9"/>
    <s v="PBC_Dataset"/>
    <s v="Giemsa"/>
    <s v="Olympus_BX51"/>
    <n v="40"/>
    <n v="512"/>
    <n v="8.3500000000000005E-2"/>
    <n v="0.86880000000000002"/>
    <n v="0.92900000000000005"/>
    <n v="6.0200000000000031E-2"/>
  </r>
  <r>
    <s v="CELL_003778"/>
    <x v="7"/>
    <x v="1"/>
    <s v="Normal_Platelet"/>
    <n v="2.08"/>
    <n v="0"/>
    <n v="0"/>
    <n v="1"/>
    <n v="0"/>
    <n v="0.58199999999999996"/>
    <n v="0.42799999999999999"/>
    <n v="3.38"/>
    <n v="1"/>
    <n v="0.85399999999999998"/>
    <n v="26"/>
    <n v="22"/>
    <n v="209"/>
    <n v="166"/>
    <n v="171"/>
    <n v="81.960784313725483"/>
    <n v="65.098039215686271"/>
    <n v="67.058823529411754"/>
    <n v="0.49299999999999999"/>
    <x v="1"/>
    <x v="0"/>
    <n v="9118"/>
    <n v="5.61"/>
    <n v="12.9"/>
    <n v="35.9"/>
    <n v="213346"/>
    <n v="90.1"/>
    <n v="35.4"/>
    <s v="Raabin_WBC"/>
    <s v="Giemsa"/>
    <s v="Leica_DM2000"/>
    <n v="40"/>
    <n v="224"/>
    <n v="0.1966"/>
    <n v="0.94320000000000004"/>
    <n v="0.8911"/>
    <n v="-5.2100000000000035E-2"/>
  </r>
  <r>
    <s v="CELL_004434"/>
    <x v="13"/>
    <x v="0"/>
    <s v="Leukemia"/>
    <n v="12.19"/>
    <n v="83.7"/>
    <n v="0.39700000000000002"/>
    <n v="0.11799999999999999"/>
    <n v="709.32203389830511"/>
    <n v="0.88400000000000001"/>
    <n v="0.24099999999999999"/>
    <n v="0.81"/>
    <n v="1"/>
    <n v="0.89500000000000002"/>
    <n v="579"/>
    <n v="98"/>
    <n v="203"/>
    <n v="162"/>
    <n v="164"/>
    <n v="79.607843137254903"/>
    <n v="63.529411764705877"/>
    <n v="64.313725490196077"/>
    <n v="0.71199999999999997"/>
    <x v="0"/>
    <x v="1"/>
    <n v="9101"/>
    <n v="3.91"/>
    <n v="12.5"/>
    <n v="39.6"/>
    <n v="242898"/>
    <n v="87.9"/>
    <n v="33.700000000000003"/>
    <s v="CytoData"/>
    <s v="Giemsa"/>
    <s v="Leica_DM2000"/>
    <n v="100"/>
    <n v="224"/>
    <n v="0.76990000000000003"/>
    <n v="0.70950000000000002"/>
    <n v="0.66420000000000001"/>
    <n v="-4.5300000000000007E-2"/>
  </r>
  <r>
    <s v="CELL_004974"/>
    <x v="15"/>
    <x v="0"/>
    <s v="Anemia"/>
    <n v="5.78"/>
    <n v="0"/>
    <n v="0"/>
    <n v="1"/>
    <n v="0"/>
    <n v="1"/>
    <n v="6.7000000000000004E-2"/>
    <n v="0.38"/>
    <n v="1"/>
    <n v="0.95499999999999996"/>
    <n v="142"/>
    <n v="45"/>
    <n v="232"/>
    <n v="131"/>
    <n v="145"/>
    <n v="90.980392156862749"/>
    <n v="51.372549019607838"/>
    <n v="56.862745098039213"/>
    <n v="0.54200000000000004"/>
    <x v="1"/>
    <x v="0"/>
    <n v="6909"/>
    <n v="4.37"/>
    <n v="13.6"/>
    <n v="49.3"/>
    <n v="345645"/>
    <n v="88.2"/>
    <n v="31.8"/>
    <s v="Raabin_WBC"/>
    <s v="Giemsa"/>
    <s v="Olympus_BX51"/>
    <n v="60"/>
    <n v="360"/>
    <n v="0.90869999999999995"/>
    <n v="0.92079999999999995"/>
    <n v="0.5534"/>
    <n v="-0.36739999999999995"/>
  </r>
  <r>
    <s v="CELL_002962"/>
    <x v="2"/>
    <x v="1"/>
    <s v="Normal_RBC"/>
    <n v="7.84"/>
    <n v="0"/>
    <n v="0"/>
    <n v="1"/>
    <n v="0"/>
    <n v="0.79300000000000004"/>
    <n v="0.26200000000000001"/>
    <n v="0.41"/>
    <n v="1"/>
    <n v="0.91600000000000004"/>
    <n v="195"/>
    <n v="45"/>
    <n v="222"/>
    <n v="155"/>
    <n v="101"/>
    <n v="87.058823529411768"/>
    <n v="60.784313725490193"/>
    <n v="39.607843137254903"/>
    <n v="0.47399999999999998"/>
    <x v="1"/>
    <x v="0"/>
    <n v="7479"/>
    <n v="4.5599999999999996"/>
    <n v="18.7"/>
    <n v="49.7"/>
    <n v="240471"/>
    <n v="109.9"/>
    <n v="34.5"/>
    <s v="PBC_Dataset"/>
    <s v="Giemsa"/>
    <s v="Olympus_BX51"/>
    <n v="40"/>
    <n v="512"/>
    <n v="0.1109"/>
    <n v="0.86339999999999995"/>
    <n v="0.95189999999999997"/>
    <n v="8.8500000000000023E-2"/>
  </r>
  <r>
    <s v="CELL_002201"/>
    <x v="4"/>
    <x v="1"/>
    <s v="Normal_WBC"/>
    <n v="16.16"/>
    <n v="62.4"/>
    <n v="0.52500000000000002"/>
    <n v="0.36899999999999999"/>
    <n v="169.10569105691056"/>
    <n v="0.66900000000000004"/>
    <n v="0.68600000000000005"/>
    <n v="1.84"/>
    <n v="1.5"/>
    <n v="0.749"/>
    <n v="590"/>
    <n v="75"/>
    <n v="220"/>
    <n v="173"/>
    <n v="182"/>
    <n v="86.274509803921575"/>
    <n v="67.843137254901961"/>
    <n v="71.372549019607845"/>
    <n v="0.65200000000000002"/>
    <x v="1"/>
    <x v="0"/>
    <n v="8038"/>
    <n v="4.1399999999999997"/>
    <n v="11.3"/>
    <n v="38"/>
    <n v="276966"/>
    <n v="80.900000000000006"/>
    <n v="34.4"/>
    <s v="PBC_Dataset"/>
    <s v="May_Grunwald_Giemsa"/>
    <s v="Leica_DM2000"/>
    <n v="100"/>
    <n v="512"/>
    <n v="0.13880000000000001"/>
    <n v="0.97529999999999994"/>
    <n v="0.93669999999999998"/>
    <n v="-3.8599999999999968E-2"/>
  </r>
  <r>
    <s v="CELL_000099"/>
    <x v="1"/>
    <x v="1"/>
    <s v="Normal_WBC"/>
    <n v="13.46"/>
    <n v="55.8"/>
    <n v="0.44900000000000001"/>
    <n v="0.376"/>
    <n v="148.40425531914892"/>
    <n v="0.78600000000000003"/>
    <n v="0.34"/>
    <n v="3.03"/>
    <n v="4.0999999999999996"/>
    <n v="0.85699999999999998"/>
    <n v="488"/>
    <n v="64"/>
    <n v="204"/>
    <n v="171"/>
    <n v="191"/>
    <n v="80"/>
    <n v="67.058823529411754"/>
    <n v="74.901960784313729"/>
    <n v="0.75700000000000001"/>
    <x v="2"/>
    <x v="0"/>
    <n v="8051"/>
    <n v="5.19"/>
    <n v="13.7"/>
    <n v="42.5"/>
    <n v="220534"/>
    <n v="77"/>
    <n v="32.5"/>
    <s v="PBC_Dataset"/>
    <s v="Wright"/>
    <s v="Olympus_BX51"/>
    <n v="60"/>
    <n v="256"/>
    <n v="0.11260000000000001"/>
    <n v="1"/>
    <n v="0.89219999999999999"/>
    <n v="-0.10780000000000001"/>
  </r>
  <r>
    <s v="CELL_005718"/>
    <x v="6"/>
    <x v="0"/>
    <s v="Artefact"/>
    <n v="8.85"/>
    <n v="84.7"/>
    <n v="0.65900000000000003"/>
    <n v="0.16200000000000001"/>
    <n v="522.83950617283949"/>
    <n v="0.36199999999999999"/>
    <n v="0.75800000000000001"/>
    <n v="0.83"/>
    <n v="1"/>
    <n v="0.60199999999999998"/>
    <n v="442"/>
    <n v="80"/>
    <n v="210"/>
    <n v="150"/>
    <n v="190"/>
    <n v="82.35294117647058"/>
    <n v="58.82352941176471"/>
    <n v="74.509803921568633"/>
    <n v="0.79"/>
    <x v="1"/>
    <x v="0"/>
    <n v="5020"/>
    <n v="4.67"/>
    <n v="13.6"/>
    <n v="37.1"/>
    <n v="338064"/>
    <n v="79.7"/>
    <n v="33.9"/>
    <s v="CytoData"/>
    <s v="Wright"/>
    <s v="Leica_DM2000"/>
    <n v="100"/>
    <n v="224"/>
    <n v="0.76400000000000001"/>
    <n v="0.8266"/>
    <n v="0.81320000000000003"/>
    <n v="-1.3399999999999967E-2"/>
  </r>
  <r>
    <s v="CELL_002558"/>
    <x v="10"/>
    <x v="1"/>
    <s v="Normal_WBC"/>
    <n v="12.85"/>
    <n v="53.2"/>
    <n v="0.61399999999999999"/>
    <n v="0.47"/>
    <n v="113.19148936170214"/>
    <n v="0.63100000000000001"/>
    <n v="0.43099999999999999"/>
    <n v="4.8499999999999996"/>
    <n v="1.9"/>
    <n v="0.89"/>
    <n v="516"/>
    <n v="64"/>
    <n v="232"/>
    <n v="132"/>
    <n v="149"/>
    <n v="90.980392156862749"/>
    <n v="51.764705882352949"/>
    <n v="58.431372549019613"/>
    <n v="0.66600000000000004"/>
    <x v="1"/>
    <x v="1"/>
    <n v="6370"/>
    <n v="5.92"/>
    <n v="15.7"/>
    <n v="34.700000000000003"/>
    <n v="324199"/>
    <n v="97.9"/>
    <n v="33.299999999999997"/>
    <s v="PBC_Dataset"/>
    <s v="May_Grunwald_Giemsa"/>
    <s v="Olympus_BX51"/>
    <n v="40"/>
    <n v="360"/>
    <n v="0.19600000000000001"/>
    <n v="0.84709999999999996"/>
    <n v="0.89970000000000006"/>
    <n v="5.2600000000000091E-2"/>
  </r>
  <r>
    <s v="CELL_003184"/>
    <x v="2"/>
    <x v="1"/>
    <s v="Normal_RBC"/>
    <n v="8.09"/>
    <n v="0"/>
    <n v="0"/>
    <n v="1"/>
    <n v="0"/>
    <n v="0.89600000000000002"/>
    <n v="0.223"/>
    <n v="0.76"/>
    <n v="1"/>
    <n v="0.96899999999999997"/>
    <n v="187"/>
    <n v="47"/>
    <n v="217"/>
    <n v="128"/>
    <n v="128"/>
    <n v="85.098039215686271"/>
    <n v="50.196078431372548"/>
    <n v="50.196078431372548"/>
    <n v="0.48299999999999998"/>
    <x v="1"/>
    <x v="1"/>
    <n v="6572"/>
    <n v="5.08"/>
    <n v="11.7"/>
    <n v="39.299999999999997"/>
    <n v="241831"/>
    <n v="90.6"/>
    <n v="34.1"/>
    <s v="CytoData"/>
    <s v="Wright"/>
    <s v="Zeiss_Axio"/>
    <n v="100"/>
    <n v="360"/>
    <n v="3.3000000000000002E-2"/>
    <n v="0.96499999999999997"/>
    <n v="0.87919999999999998"/>
    <n v="-8.5799999999999987E-2"/>
  </r>
  <r>
    <s v="CELL_000254"/>
    <x v="1"/>
    <x v="1"/>
    <s v="Normal_WBC"/>
    <n v="10.14"/>
    <n v="62.5"/>
    <n v="0.64500000000000002"/>
    <n v="0.433"/>
    <n v="144.34180138568129"/>
    <n v="0.79800000000000004"/>
    <n v="0.379"/>
    <n v="4.1900000000000004"/>
    <n v="3"/>
    <n v="0.82699999999999996"/>
    <n v="398"/>
    <n v="60"/>
    <n v="242"/>
    <n v="142"/>
    <n v="188"/>
    <n v="94.901960784313715"/>
    <n v="55.686274509803923"/>
    <n v="73.725490196078439"/>
    <n v="0.52800000000000002"/>
    <x v="2"/>
    <x v="1"/>
    <n v="6002"/>
    <n v="4.32"/>
    <n v="12.8"/>
    <n v="47.1"/>
    <n v="218601"/>
    <n v="86.3"/>
    <n v="33.4"/>
    <s v="PBC_Dataset"/>
    <s v="Wright"/>
    <s v="Olympus_BX51"/>
    <n v="100"/>
    <n v="256"/>
    <n v="9.2100000000000001E-2"/>
    <n v="0.85840000000000005"/>
    <n v="0.94499999999999995"/>
    <n v="8.6599999999999899E-2"/>
  </r>
  <r>
    <s v="CELL_003924"/>
    <x v="7"/>
    <x v="1"/>
    <s v="Normal_Platelet"/>
    <n v="1.81"/>
    <n v="0"/>
    <n v="0"/>
    <n v="1"/>
    <n v="0"/>
    <n v="0.78100000000000003"/>
    <n v="0.28499999999999998"/>
    <n v="2.91"/>
    <n v="1"/>
    <n v="0.82799999999999996"/>
    <n v="26"/>
    <n v="20"/>
    <n v="210"/>
    <n v="144"/>
    <n v="185"/>
    <n v="82.35294117647058"/>
    <n v="56.470588235294116"/>
    <n v="72.549019607843135"/>
    <n v="0.49"/>
    <x v="1"/>
    <x v="1"/>
    <n v="4999"/>
    <n v="3.89"/>
    <n v="14.2"/>
    <n v="38.6"/>
    <n v="324287"/>
    <n v="92.1"/>
    <n v="34.5"/>
    <s v="PBC_Dataset"/>
    <s v="Giemsa"/>
    <s v="Olympus_BX51"/>
    <n v="60"/>
    <n v="224"/>
    <n v="6.4199999999999993E-2"/>
    <n v="0.96030000000000004"/>
    <n v="1"/>
    <n v="3.9699999999999958E-2"/>
  </r>
  <r>
    <s v="CELL_004200"/>
    <x v="8"/>
    <x v="0"/>
    <s v="Leukemia"/>
    <n v="15.75"/>
    <n v="93.1"/>
    <n v="0.32600000000000001"/>
    <n v="0.216"/>
    <n v="431.01851851851848"/>
    <n v="0.78700000000000003"/>
    <n v="0.249"/>
    <n v="0.69"/>
    <n v="1"/>
    <n v="0.92300000000000004"/>
    <n v="736"/>
    <n v="74"/>
    <n v="178"/>
    <n v="170"/>
    <n v="189"/>
    <n v="69.803921568627445"/>
    <n v="66.666666666666657"/>
    <n v="74.117647058823536"/>
    <n v="0.69499999999999995"/>
    <x v="1"/>
    <x v="0"/>
    <n v="5908"/>
    <n v="4.49"/>
    <n v="12.5"/>
    <n v="46.1"/>
    <n v="172266"/>
    <n v="85.7"/>
    <n v="33.299999999999997"/>
    <s v="Raabin_WBC"/>
    <s v="Giemsa"/>
    <s v="Leica_DM2000"/>
    <n v="100"/>
    <n v="224"/>
    <n v="0.75560000000000005"/>
    <n v="0.58320000000000005"/>
    <n v="0.88660000000000005"/>
    <n v="0.3034"/>
  </r>
  <r>
    <s v="CELL_001446"/>
    <x v="5"/>
    <x v="1"/>
    <s v="Normal_WBC"/>
    <n v="8.68"/>
    <n v="77"/>
    <n v="0.66900000000000004"/>
    <n v="0.187"/>
    <n v="411.76470588235293"/>
    <n v="0.90600000000000003"/>
    <n v="0.23"/>
    <n v="1.1499999999999999"/>
    <n v="1"/>
    <n v="0.90800000000000003"/>
    <n v="235"/>
    <n v="57"/>
    <n v="194"/>
    <n v="141"/>
    <n v="204"/>
    <n v="76.078431372549019"/>
    <n v="55.294117647058826"/>
    <n v="80"/>
    <n v="0.625"/>
    <x v="1"/>
    <x v="0"/>
    <n v="8310"/>
    <n v="4.33"/>
    <n v="15.2"/>
    <n v="40"/>
    <n v="171274"/>
    <n v="101.9"/>
    <n v="32.200000000000003"/>
    <s v="PBC_Dataset"/>
    <s v="Giemsa"/>
    <s v="Leica_DM2000"/>
    <n v="40"/>
    <n v="512"/>
    <n v="0.10829999999999999"/>
    <n v="0.93930000000000002"/>
    <n v="0.81789999999999996"/>
    <n v="-0.12140000000000006"/>
  </r>
  <r>
    <s v="CELL_005540"/>
    <x v="11"/>
    <x v="0"/>
    <s v="Infection"/>
    <n v="12.81"/>
    <n v="61.5"/>
    <n v="0.54300000000000004"/>
    <n v="0.45200000000000001"/>
    <n v="136.06194690265485"/>
    <n v="0.78300000000000003"/>
    <n v="0.44900000000000001"/>
    <n v="5.1100000000000003"/>
    <n v="4.3"/>
    <n v="0.65600000000000003"/>
    <n v="436"/>
    <n v="67"/>
    <n v="190"/>
    <n v="165"/>
    <n v="193"/>
    <n v="74.509803921568633"/>
    <n v="64.705882352941174"/>
    <n v="75.686274509803923"/>
    <n v="0.80700000000000005"/>
    <x v="1"/>
    <x v="0"/>
    <n v="9643"/>
    <n v="4.75"/>
    <n v="15"/>
    <n v="34.4"/>
    <n v="165456"/>
    <n v="82.4"/>
    <n v="35.799999999999997"/>
    <s v="PBC_Dataset"/>
    <s v="May_Grunwald_Giemsa"/>
    <s v="Olympus_BX51"/>
    <n v="40"/>
    <n v="256"/>
    <n v="0.78800000000000003"/>
    <n v="0.62829999999999997"/>
    <n v="0.877"/>
    <n v="0.24870000000000003"/>
  </r>
  <r>
    <s v="CELL_001649"/>
    <x v="5"/>
    <x v="1"/>
    <s v="Normal_WBC"/>
    <n v="10.07"/>
    <n v="77.8"/>
    <n v="0.89400000000000002"/>
    <n v="0.27700000000000002"/>
    <n v="280.86642599277974"/>
    <n v="0.91100000000000003"/>
    <n v="0.13100000000000001"/>
    <n v="0.96"/>
    <n v="1.1000000000000001"/>
    <n v="0.99"/>
    <n v="282"/>
    <n v="56"/>
    <n v="185"/>
    <n v="140"/>
    <n v="197"/>
    <n v="72.549019607843135"/>
    <n v="54.901960784313729"/>
    <n v="77.254901960784323"/>
    <n v="0.76200000000000001"/>
    <x v="1"/>
    <x v="0"/>
    <n v="3281"/>
    <n v="5.27"/>
    <n v="16.399999999999999"/>
    <n v="40.799999999999997"/>
    <n v="258588"/>
    <n v="95"/>
    <n v="33.9"/>
    <s v="PBC_Dataset"/>
    <s v="May_Grunwald_Giemsa"/>
    <s v="Zeiss_Axio"/>
    <n v="100"/>
    <n v="256"/>
    <n v="7.1999999999999995E-2"/>
    <n v="0.84709999999999996"/>
    <n v="0.93479999999999996"/>
    <n v="8.77E-2"/>
  </r>
  <r>
    <s v="CELL_004683"/>
    <x v="12"/>
    <x v="0"/>
    <s v="Anemia"/>
    <n v="3.77"/>
    <n v="0"/>
    <n v="0"/>
    <n v="1"/>
    <n v="0"/>
    <n v="0.59499999999999997"/>
    <n v="0.871"/>
    <n v="0.89"/>
    <n v="1"/>
    <n v="0.85099999999999998"/>
    <n v="86"/>
    <n v="30"/>
    <n v="230"/>
    <n v="113"/>
    <n v="117"/>
    <n v="90.196078431372555"/>
    <n v="44.313725490196077"/>
    <n v="45.882352941176471"/>
    <n v="0.43"/>
    <x v="1"/>
    <x v="0"/>
    <n v="5878"/>
    <n v="3.96"/>
    <n v="13.1"/>
    <n v="43.7"/>
    <n v="78638"/>
    <n v="93.7"/>
    <n v="32.299999999999997"/>
    <s v="Raabin_WBC"/>
    <s v="Giemsa"/>
    <s v="Olympus_BX51"/>
    <n v="100"/>
    <n v="512"/>
    <n v="0.84199999999999997"/>
    <n v="0.60219999999999996"/>
    <n v="0.68169999999999997"/>
    <n v="7.9500000000000015E-2"/>
  </r>
  <r>
    <s v="CELL_004724"/>
    <x v="12"/>
    <x v="0"/>
    <s v="Anemia"/>
    <n v="4.16"/>
    <n v="0"/>
    <n v="0"/>
    <n v="1"/>
    <n v="0"/>
    <n v="0.38900000000000001"/>
    <n v="0.97699999999999998"/>
    <n v="0.49"/>
    <n v="1"/>
    <n v="0.73499999999999999"/>
    <n v="105"/>
    <n v="37"/>
    <n v="228"/>
    <n v="112"/>
    <n v="131"/>
    <n v="89.411764705882362"/>
    <n v="43.921568627450981"/>
    <n v="51.372549019607838"/>
    <n v="0.46899999999999997"/>
    <x v="2"/>
    <x v="0"/>
    <n v="5009"/>
    <n v="4.1900000000000004"/>
    <n v="12.7"/>
    <n v="37.9"/>
    <n v="256377"/>
    <n v="103.2"/>
    <n v="34.4"/>
    <s v="PBC_Dataset"/>
    <s v="Giemsa"/>
    <s v="Zeiss_Axio"/>
    <n v="60"/>
    <n v="224"/>
    <n v="0.7681"/>
    <n v="0.79879999999999995"/>
    <n v="0.63560000000000005"/>
    <n v="-0.1631999999999999"/>
  </r>
  <r>
    <s v="CELL_003992"/>
    <x v="7"/>
    <x v="1"/>
    <s v="Normal_Platelet"/>
    <n v="2.64"/>
    <n v="0"/>
    <n v="0"/>
    <n v="1"/>
    <n v="0"/>
    <n v="0.78"/>
    <n v="0.27800000000000002"/>
    <n v="2.5499999999999998"/>
    <n v="1"/>
    <n v="0.74299999999999999"/>
    <n v="37"/>
    <n v="13"/>
    <n v="205"/>
    <n v="157"/>
    <n v="168"/>
    <n v="80.392156862745097"/>
    <n v="61.568627450980394"/>
    <n v="65.882352941176464"/>
    <n v="0.55800000000000005"/>
    <x v="2"/>
    <x v="0"/>
    <n v="7698"/>
    <n v="5.46"/>
    <n v="15.7"/>
    <n v="40.299999999999997"/>
    <n v="183315"/>
    <n v="110.2"/>
    <n v="32.4"/>
    <s v="Raabin_WBC"/>
    <s v="Giemsa"/>
    <s v="Olympus_BX51"/>
    <n v="60"/>
    <n v="360"/>
    <n v="7.9200000000000007E-2"/>
    <n v="0.99170000000000003"/>
    <n v="0.92069999999999996"/>
    <n v="-7.1000000000000063E-2"/>
  </r>
  <r>
    <s v="CELL_001697"/>
    <x v="5"/>
    <x v="1"/>
    <s v="Normal_WBC"/>
    <n v="9.9600000000000009"/>
    <n v="76"/>
    <n v="0.78300000000000003"/>
    <n v="0.23499999999999999"/>
    <n v="323.40425531914894"/>
    <n v="0.873"/>
    <n v="0.28599999999999998"/>
    <n v="1.07"/>
    <n v="1"/>
    <n v="0.89700000000000002"/>
    <n v="248"/>
    <n v="66"/>
    <n v="181"/>
    <n v="147"/>
    <n v="193"/>
    <n v="70.980392156862749"/>
    <n v="57.647058823529406"/>
    <n v="75.686274509803923"/>
    <n v="0.77200000000000002"/>
    <x v="2"/>
    <x v="1"/>
    <n v="4802"/>
    <n v="4.0999999999999996"/>
    <n v="13.2"/>
    <n v="50.7"/>
    <n v="222477"/>
    <n v="86.6"/>
    <n v="35.4"/>
    <s v="CytoData"/>
    <s v="May_Grunwald_Giemsa"/>
    <s v="Leica_DM2000"/>
    <n v="100"/>
    <n v="256"/>
    <n v="0.10340000000000001"/>
    <n v="0.99080000000000001"/>
    <n v="0.82289999999999996"/>
    <n v="-0.16790000000000005"/>
  </r>
  <r>
    <s v="CELL_003192"/>
    <x v="2"/>
    <x v="1"/>
    <s v="Normal_RBC"/>
    <n v="7.11"/>
    <n v="0"/>
    <n v="0"/>
    <n v="1"/>
    <n v="0"/>
    <n v="0.874"/>
    <n v="0.17"/>
    <n v="0.35"/>
    <n v="1"/>
    <n v="0.90600000000000003"/>
    <n v="210"/>
    <n v="52"/>
    <n v="216"/>
    <n v="140"/>
    <n v="144"/>
    <n v="84.705882352941174"/>
    <n v="54.901960784313729"/>
    <n v="56.470588235294116"/>
    <n v="0.52900000000000003"/>
    <x v="0"/>
    <x v="1"/>
    <n v="10011"/>
    <n v="6.68"/>
    <n v="12.1"/>
    <n v="46.9"/>
    <n v="313294"/>
    <n v="93"/>
    <n v="33.9"/>
    <s v="CytoData"/>
    <s v="Giemsa"/>
    <s v="Zeiss_Axio"/>
    <n v="60"/>
    <n v="360"/>
    <n v="0.13089999999999999"/>
    <n v="0.98499999999999999"/>
    <n v="0.97330000000000005"/>
    <n v="-1.1699999999999933E-2"/>
  </r>
  <r>
    <s v="CELL_004500"/>
    <x v="16"/>
    <x v="0"/>
    <s v="Anemia"/>
    <n v="8.3000000000000007"/>
    <n v="0"/>
    <n v="0"/>
    <n v="1"/>
    <n v="0"/>
    <n v="0.63700000000000001"/>
    <n v="0.68200000000000005"/>
    <n v="0.61"/>
    <n v="1"/>
    <n v="0.84299999999999997"/>
    <n v="217"/>
    <n v="59"/>
    <n v="215"/>
    <n v="129"/>
    <n v="125"/>
    <n v="84.313725490196077"/>
    <n v="50.588235294117645"/>
    <n v="49.019607843137251"/>
    <n v="0.443"/>
    <x v="1"/>
    <x v="0"/>
    <n v="7447"/>
    <n v="3.44"/>
    <n v="11.8"/>
    <n v="37"/>
    <n v="441012"/>
    <n v="93.5"/>
    <n v="32.700000000000003"/>
    <s v="Raabin_WBC"/>
    <s v="Giemsa"/>
    <s v="Leica_DM2000"/>
    <n v="100"/>
    <n v="360"/>
    <n v="0.6583"/>
    <n v="0.83120000000000005"/>
    <n v="0.76229999999999998"/>
    <n v="-6.8900000000000072E-2"/>
  </r>
  <r>
    <s v="CELL_001155"/>
    <x v="5"/>
    <x v="1"/>
    <s v="Normal_WBC"/>
    <n v="9.17"/>
    <n v="83.7"/>
    <n v="0.79500000000000004"/>
    <n v="0.16600000000000001"/>
    <n v="504.2168674698795"/>
    <n v="0.90300000000000002"/>
    <n v="0.14099999999999999"/>
    <n v="1.08"/>
    <n v="1"/>
    <n v="0.88800000000000001"/>
    <n v="259"/>
    <n v="51"/>
    <n v="213"/>
    <n v="167"/>
    <n v="210"/>
    <n v="83.529411764705884"/>
    <n v="65.490196078431367"/>
    <n v="82.35294117647058"/>
    <n v="0.70899999999999996"/>
    <x v="1"/>
    <x v="1"/>
    <n v="5915"/>
    <n v="5.83"/>
    <n v="15.1"/>
    <n v="35"/>
    <n v="185896"/>
    <n v="104.2"/>
    <n v="30.7"/>
    <s v="PBC_Dataset"/>
    <s v="Wright"/>
    <s v="Zeiss_Axio"/>
    <n v="100"/>
    <n v="360"/>
    <n v="4.6100000000000002E-2"/>
    <n v="0.84840000000000004"/>
    <n v="0.8639"/>
    <n v="1.5499999999999958E-2"/>
  </r>
  <r>
    <s v="CELL_002256"/>
    <x v="4"/>
    <x v="1"/>
    <s v="Normal_WBC"/>
    <n v="15.5"/>
    <n v="62.2"/>
    <n v="0.45200000000000001"/>
    <n v="0.53700000000000003"/>
    <n v="115.82867783985103"/>
    <n v="0.63"/>
    <n v="0.30099999999999999"/>
    <n v="2.0099999999999998"/>
    <n v="1.2"/>
    <n v="0.72099999999999997"/>
    <n v="536"/>
    <n v="89"/>
    <n v="186"/>
    <n v="186"/>
    <n v="183"/>
    <n v="72.941176470588232"/>
    <n v="72.941176470588232"/>
    <n v="71.764705882352942"/>
    <n v="0.58799999999999997"/>
    <x v="1"/>
    <x v="0"/>
    <n v="9627"/>
    <n v="4"/>
    <n v="13.3"/>
    <n v="39"/>
    <n v="166970"/>
    <n v="109.4"/>
    <n v="35.1"/>
    <s v="PBC_Dataset"/>
    <s v="Wright"/>
    <s v="Zeiss_Axio"/>
    <n v="100"/>
    <n v="512"/>
    <n v="0.2135"/>
    <n v="0.93079999999999996"/>
    <n v="0.92369999999999997"/>
    <n v="-7.0999999999999952E-3"/>
  </r>
  <r>
    <s v="CELL_001683"/>
    <x v="5"/>
    <x v="1"/>
    <s v="Normal_WBC"/>
    <n v="9.2899999999999991"/>
    <n v="75.8"/>
    <n v="0.77600000000000002"/>
    <n v="0.185"/>
    <n v="409.72972972972974"/>
    <n v="0.90800000000000003"/>
    <n v="0.154"/>
    <n v="0.92"/>
    <n v="1.1000000000000001"/>
    <n v="0.89100000000000001"/>
    <n v="309"/>
    <n v="58"/>
    <n v="199"/>
    <n v="163"/>
    <n v="172"/>
    <n v="78.039215686274517"/>
    <n v="63.921568627450974"/>
    <n v="67.450980392156865"/>
    <n v="0.747"/>
    <x v="1"/>
    <x v="1"/>
    <n v="8381"/>
    <n v="3.98"/>
    <n v="12.3"/>
    <n v="29"/>
    <n v="270351"/>
    <n v="92.2"/>
    <n v="33"/>
    <s v="CytoData"/>
    <s v="Giemsa"/>
    <s v="Leica_DM2000"/>
    <n v="60"/>
    <n v="224"/>
    <n v="9.3299999999999994E-2"/>
    <n v="1"/>
    <n v="0.9466"/>
    <n v="-5.3400000000000003E-2"/>
  </r>
  <r>
    <s v="CELL_003171"/>
    <x v="2"/>
    <x v="1"/>
    <s v="Normal_RBC"/>
    <n v="7.47"/>
    <n v="0"/>
    <n v="0"/>
    <n v="1"/>
    <n v="0"/>
    <n v="0.96799999999999997"/>
    <n v="0.122"/>
    <n v="0.6"/>
    <n v="1"/>
    <n v="0.97"/>
    <n v="188"/>
    <n v="48"/>
    <n v="231"/>
    <n v="122"/>
    <n v="118"/>
    <n v="90.588235294117652"/>
    <n v="47.843137254901961"/>
    <n v="46.274509803921568"/>
    <n v="0.48799999999999999"/>
    <x v="1"/>
    <x v="1"/>
    <n v="3172"/>
    <n v="3.75"/>
    <n v="12.5"/>
    <n v="39.9"/>
    <n v="283953"/>
    <n v="92"/>
    <n v="34.5"/>
    <s v="PBC_Dataset"/>
    <s v="Giemsa"/>
    <s v="Leica_DM2000"/>
    <n v="100"/>
    <n v="360"/>
    <n v="0.12230000000000001"/>
    <n v="0.77280000000000004"/>
    <n v="0.94"/>
    <n v="0.1671999999999999"/>
  </r>
  <r>
    <s v="CELL_002057"/>
    <x v="4"/>
    <x v="1"/>
    <s v="Normal_WBC"/>
    <n v="17.64"/>
    <n v="65.400000000000006"/>
    <n v="0.53700000000000003"/>
    <n v="0.247"/>
    <n v="264.77732793522267"/>
    <n v="0.64500000000000002"/>
    <n v="0.64800000000000002"/>
    <n v="2.39"/>
    <n v="1.3"/>
    <n v="0.71699999999999997"/>
    <n v="514"/>
    <n v="86"/>
    <n v="213"/>
    <n v="134"/>
    <n v="205"/>
    <n v="83.529411764705884"/>
    <n v="52.549019607843142"/>
    <n v="80.392156862745097"/>
    <n v="0.66700000000000004"/>
    <x v="1"/>
    <x v="1"/>
    <n v="10039"/>
    <n v="4.75"/>
    <n v="15.4"/>
    <n v="33.799999999999997"/>
    <n v="205911"/>
    <n v="98.3"/>
    <n v="34.9"/>
    <s v="Raabin_WBC"/>
    <s v="Wright"/>
    <s v="Olympus_BX51"/>
    <n v="100"/>
    <n v="360"/>
    <n v="7.2499999999999995E-2"/>
    <n v="0.86990000000000001"/>
    <n v="0.90229999999999999"/>
    <n v="3.2399999999999984E-2"/>
  </r>
  <r>
    <s v="CELL_004091"/>
    <x v="8"/>
    <x v="0"/>
    <s v="Leukemia"/>
    <n v="14.04"/>
    <n v="86"/>
    <n v="0.39500000000000002"/>
    <n v="0.14299999999999999"/>
    <n v="601.3986013986015"/>
    <n v="0.82"/>
    <n v="0.191"/>
    <n v="0.71"/>
    <n v="1"/>
    <n v="0.89100000000000001"/>
    <n v="768"/>
    <n v="88"/>
    <n v="190"/>
    <n v="180"/>
    <n v="176"/>
    <n v="74.509803921568633"/>
    <n v="70.588235294117652"/>
    <n v="69.019607843137251"/>
    <n v="0.66400000000000003"/>
    <x v="1"/>
    <x v="1"/>
    <n v="11076"/>
    <n v="5.31"/>
    <n v="11.9"/>
    <n v="40.5"/>
    <n v="277706"/>
    <n v="84.5"/>
    <n v="34.299999999999997"/>
    <s v="Raabin_WBC"/>
    <s v="Wright"/>
    <s v="Leica_DM2000"/>
    <n v="40"/>
    <n v="360"/>
    <n v="0.74019999999999997"/>
    <n v="0.79930000000000001"/>
    <n v="0.66549999999999998"/>
    <n v="-0.13380000000000003"/>
  </r>
  <r>
    <s v="CELL_005736"/>
    <x v="6"/>
    <x v="0"/>
    <s v="Artefact"/>
    <n v="10.37"/>
    <n v="92.5"/>
    <n v="0.88400000000000001"/>
    <n v="8.4000000000000005E-2"/>
    <n v="1101.1904761904761"/>
    <n v="0.22600000000000001"/>
    <n v="0.41799999999999998"/>
    <n v="0.84"/>
    <n v="1"/>
    <n v="0.57199999999999995"/>
    <n v="475"/>
    <n v="73"/>
    <n v="200"/>
    <n v="133"/>
    <n v="230"/>
    <n v="78.431372549019613"/>
    <n v="52.156862745098046"/>
    <n v="90.196078431372555"/>
    <n v="0.71"/>
    <x v="1"/>
    <x v="1"/>
    <n v="5319"/>
    <n v="4.5599999999999996"/>
    <n v="10.199999999999999"/>
    <n v="39.1"/>
    <n v="165839"/>
    <n v="90.3"/>
    <n v="33"/>
    <s v="PBC_Dataset"/>
    <s v="Wright"/>
    <s v="Leica_DM2000"/>
    <n v="100"/>
    <n v="512"/>
    <n v="0.88629999999999998"/>
    <n v="0.69240000000000002"/>
    <n v="0.86729999999999996"/>
    <n v="0.17489999999999994"/>
  </r>
  <r>
    <s v="CELL_003109"/>
    <x v="2"/>
    <x v="1"/>
    <s v="Normal_RBC"/>
    <n v="8.31"/>
    <n v="0"/>
    <n v="0"/>
    <n v="1"/>
    <n v="0"/>
    <n v="0.89600000000000002"/>
    <n v="0.11600000000000001"/>
    <n v="0.87"/>
    <n v="1"/>
    <n v="0.96499999999999997"/>
    <n v="130"/>
    <n v="49"/>
    <n v="229"/>
    <n v="126"/>
    <n v="139"/>
    <n v="89.803921568627459"/>
    <n v="49.411764705882355"/>
    <n v="54.509803921568626"/>
    <n v="0.46600000000000003"/>
    <x v="0"/>
    <x v="0"/>
    <n v="6303"/>
    <n v="5.45"/>
    <n v="13.8"/>
    <n v="38.5"/>
    <n v="348493"/>
    <n v="73"/>
    <n v="34.4"/>
    <s v="Raabin_WBC"/>
    <s v="May_Grunwald_Giemsa"/>
    <s v="Leica_DM2000"/>
    <n v="60"/>
    <n v="512"/>
    <n v="6.3600000000000004E-2"/>
    <n v="0.84989999999999999"/>
    <n v="0.90059999999999996"/>
    <n v="5.0699999999999967E-2"/>
  </r>
  <r>
    <s v="CELL_004549"/>
    <x v="16"/>
    <x v="0"/>
    <s v="Anemia"/>
    <n v="7.42"/>
    <n v="0"/>
    <n v="0"/>
    <n v="1"/>
    <n v="0"/>
    <n v="0.52200000000000002"/>
    <n v="0.96899999999999997"/>
    <n v="0.41"/>
    <n v="1"/>
    <n v="0.83699999999999997"/>
    <n v="198"/>
    <n v="62"/>
    <n v="224"/>
    <n v="112"/>
    <n v="140"/>
    <n v="87.843137254901961"/>
    <n v="43.921568627450981"/>
    <n v="54.901960784313729"/>
    <n v="0.46600000000000003"/>
    <x v="1"/>
    <x v="0"/>
    <n v="7124"/>
    <n v="4.2"/>
    <n v="15.7"/>
    <n v="44.9"/>
    <n v="171561"/>
    <n v="99.6"/>
    <n v="32.799999999999997"/>
    <s v="CytoData"/>
    <s v="Wright"/>
    <s v="Zeiss_Axio"/>
    <n v="40"/>
    <n v="224"/>
    <n v="0.73499999999999999"/>
    <n v="0.69199999999999995"/>
    <n v="0.94540000000000002"/>
    <n v="0.25340000000000007"/>
  </r>
  <r>
    <s v="CELL_003724"/>
    <x v="7"/>
    <x v="1"/>
    <s v="Normal_Platelet"/>
    <n v="1.78"/>
    <n v="0"/>
    <n v="0"/>
    <n v="1"/>
    <n v="0"/>
    <n v="0.877"/>
    <n v="0.57499999999999996"/>
    <n v="2.04"/>
    <n v="1"/>
    <n v="0.69299999999999995"/>
    <n v="19"/>
    <n v="25"/>
    <n v="212"/>
    <n v="164"/>
    <n v="174"/>
    <n v="83.137254901960787"/>
    <n v="64.313725490196077"/>
    <n v="68.235294117647058"/>
    <n v="0.50900000000000001"/>
    <x v="0"/>
    <x v="1"/>
    <n v="4855"/>
    <n v="5.54"/>
    <n v="12.2"/>
    <n v="36"/>
    <n v="168866"/>
    <n v="81.8"/>
    <n v="33.5"/>
    <s v="CytoData"/>
    <s v="Wright"/>
    <s v="Zeiss_Axio"/>
    <n v="100"/>
    <n v="256"/>
    <n v="0.1419"/>
    <n v="0.79690000000000005"/>
    <n v="0.86729999999999996"/>
    <n v="7.0399999999999907E-2"/>
  </r>
  <r>
    <s v="CELL_005424"/>
    <x v="11"/>
    <x v="0"/>
    <s v="Infection"/>
    <n v="11.74"/>
    <n v="47.8"/>
    <n v="0.58799999999999997"/>
    <n v="0.56799999999999995"/>
    <n v="84.154929577464785"/>
    <n v="0.67500000000000004"/>
    <n v="0.215"/>
    <n v="5.41"/>
    <n v="3.8"/>
    <n v="0.78600000000000003"/>
    <n v="407"/>
    <n v="75"/>
    <n v="233"/>
    <n v="142"/>
    <n v="190"/>
    <n v="91.372549019607845"/>
    <n v="55.686274509803923"/>
    <n v="74.509803921568633"/>
    <n v="0.67600000000000005"/>
    <x v="0"/>
    <x v="0"/>
    <n v="8729"/>
    <n v="4.5"/>
    <n v="10.9"/>
    <n v="38.9"/>
    <n v="97671"/>
    <n v="65.400000000000006"/>
    <n v="31.9"/>
    <s v="PBC_Dataset"/>
    <s v="Giemsa"/>
    <s v="Olympus_BX51"/>
    <n v="60"/>
    <n v="224"/>
    <n v="0.62539999999999996"/>
    <n v="0.70189999999999997"/>
    <n v="0.83789999999999998"/>
    <n v="0.13600000000000001"/>
  </r>
  <r>
    <s v="CELL_002050"/>
    <x v="4"/>
    <x v="1"/>
    <s v="Normal_WBC"/>
    <n v="16.96"/>
    <n v="67.7"/>
    <n v="0.42499999999999999"/>
    <n v="0.41799999999999998"/>
    <n v="161.9617224880383"/>
    <n v="0.753"/>
    <n v="0.58399999999999996"/>
    <n v="2.12"/>
    <n v="1.1000000000000001"/>
    <n v="0.67600000000000005"/>
    <n v="483"/>
    <n v="91"/>
    <n v="205"/>
    <n v="158"/>
    <n v="178"/>
    <n v="80.392156862745097"/>
    <n v="61.96078431372549"/>
    <n v="69.803921568627445"/>
    <n v="0.67500000000000004"/>
    <x v="1"/>
    <x v="1"/>
    <n v="11068"/>
    <n v="4.58"/>
    <n v="12"/>
    <n v="43.1"/>
    <n v="357039"/>
    <n v="78.2"/>
    <n v="30.6"/>
    <s v="PBC_Dataset"/>
    <s v="Wright"/>
    <s v="Leica_DM2000"/>
    <n v="60"/>
    <n v="360"/>
    <n v="0.1308"/>
    <n v="0.9022"/>
    <n v="0.86099999999999999"/>
    <n v="-4.1200000000000014E-2"/>
  </r>
  <r>
    <s v="CELL_004977"/>
    <x v="15"/>
    <x v="0"/>
    <s v="Anemia"/>
    <n v="6.52"/>
    <n v="0"/>
    <n v="0"/>
    <n v="1"/>
    <n v="0"/>
    <n v="0.95899999999999996"/>
    <n v="6.6000000000000003E-2"/>
    <n v="0.73"/>
    <n v="1"/>
    <n v="0.98899999999999999"/>
    <n v="157"/>
    <n v="36"/>
    <n v="245"/>
    <n v="129"/>
    <n v="126"/>
    <n v="96.078431372549019"/>
    <n v="50.588235294117645"/>
    <n v="49.411764705882355"/>
    <n v="0.51400000000000001"/>
    <x v="1"/>
    <x v="1"/>
    <n v="3856"/>
    <n v="5.29"/>
    <n v="11.1"/>
    <n v="48"/>
    <n v="196485"/>
    <n v="99"/>
    <n v="35.4"/>
    <s v="Raabin_WBC"/>
    <s v="May_Grunwald_Giemsa"/>
    <s v="Olympus_BX51"/>
    <n v="100"/>
    <n v="512"/>
    <n v="0.95709999999999995"/>
    <n v="0.67279999999999995"/>
    <n v="0.9365"/>
    <n v="0.26370000000000005"/>
  </r>
  <r>
    <s v="CELL_003644"/>
    <x v="2"/>
    <x v="1"/>
    <s v="Normal_RBC"/>
    <n v="8.0299999999999994"/>
    <n v="0"/>
    <n v="0"/>
    <n v="1"/>
    <n v="0"/>
    <n v="0.94199999999999995"/>
    <n v="0.19700000000000001"/>
    <n v="0.24"/>
    <n v="1"/>
    <n v="0.92500000000000004"/>
    <n v="192"/>
    <n v="52"/>
    <n v="226"/>
    <n v="140"/>
    <n v="144"/>
    <n v="88.627450980392155"/>
    <n v="54.901960784313729"/>
    <n v="56.470588235294116"/>
    <n v="0.49199999999999999"/>
    <x v="1"/>
    <x v="0"/>
    <n v="3474"/>
    <n v="5.33"/>
    <n v="15"/>
    <n v="36.200000000000003"/>
    <n v="228622"/>
    <n v="98.8"/>
    <n v="32.6"/>
    <s v="PBC_Dataset"/>
    <s v="Wright"/>
    <s v="Zeiss_Axio"/>
    <n v="40"/>
    <n v="512"/>
    <n v="0"/>
    <n v="0.82099999999999995"/>
    <n v="0.87849999999999995"/>
    <n v="5.7499999999999996E-2"/>
  </r>
  <r>
    <s v="CELL_005795"/>
    <x v="6"/>
    <x v="0"/>
    <s v="Artefact"/>
    <n v="7.23"/>
    <n v="86"/>
    <n v="0.86899999999999999"/>
    <n v="0.14499999999999999"/>
    <n v="593.10344827586209"/>
    <n v="0.38100000000000001"/>
    <n v="0.53100000000000003"/>
    <n v="1"/>
    <n v="1"/>
    <n v="0.61599999999999999"/>
    <n v="484"/>
    <n v="91"/>
    <n v="198"/>
    <n v="145"/>
    <n v="206"/>
    <n v="77.64705882352942"/>
    <n v="56.862745098039213"/>
    <n v="80.784313725490193"/>
    <n v="0.77200000000000002"/>
    <x v="1"/>
    <x v="1"/>
    <n v="8993"/>
    <n v="5.88"/>
    <n v="15.9"/>
    <n v="42.4"/>
    <n v="304173"/>
    <n v="77.900000000000006"/>
    <n v="31.8"/>
    <s v="PBC_Dataset"/>
    <s v="Giemsa"/>
    <s v="Olympus_BX51"/>
    <n v="40"/>
    <n v="224"/>
    <n v="1"/>
    <n v="0.73060000000000003"/>
    <n v="0.65880000000000005"/>
    <n v="-7.1799999999999975E-2"/>
  </r>
  <r>
    <s v="CELL_000624"/>
    <x v="1"/>
    <x v="1"/>
    <s v="Normal_WBC"/>
    <n v="12.16"/>
    <n v="62.7"/>
    <n v="0.67700000000000005"/>
    <n v="0.311"/>
    <n v="201.60771704180064"/>
    <n v="0.79500000000000004"/>
    <n v="0.123"/>
    <n v="3.6"/>
    <n v="4.2"/>
    <n v="0.81799999999999995"/>
    <n v="424"/>
    <n v="72"/>
    <n v="198"/>
    <n v="166"/>
    <n v="181"/>
    <n v="77.64705882352942"/>
    <n v="65.098039215686271"/>
    <n v="70.980392156862749"/>
    <n v="0.71499999999999997"/>
    <x v="1"/>
    <x v="0"/>
    <n v="6715"/>
    <n v="4.9400000000000004"/>
    <n v="15.1"/>
    <n v="37.299999999999997"/>
    <n v="195632"/>
    <n v="73.900000000000006"/>
    <n v="36"/>
    <s v="Raabin_WBC"/>
    <s v="Giemsa"/>
    <s v="Olympus_BX51"/>
    <n v="60"/>
    <n v="512"/>
    <n v="5.8599999999999999E-2"/>
    <n v="0.95069999999999999"/>
    <n v="0.84809999999999997"/>
    <n v="-0.10260000000000002"/>
  </r>
  <r>
    <s v="CELL_000263"/>
    <x v="1"/>
    <x v="1"/>
    <s v="Normal_WBC"/>
    <n v="13.23"/>
    <n v="48.6"/>
    <n v="0.63700000000000001"/>
    <n v="0.51300000000000001"/>
    <n v="94.736842105263165"/>
    <n v="0.72399999999999998"/>
    <n v="0.50800000000000001"/>
    <n v="2.4700000000000002"/>
    <n v="3.1"/>
    <n v="0.84399999999999997"/>
    <n v="377"/>
    <n v="74"/>
    <n v="213"/>
    <n v="157"/>
    <n v="197"/>
    <n v="83.529411764705884"/>
    <n v="61.568627450980394"/>
    <n v="77.254901960784323"/>
    <n v="0.63400000000000001"/>
    <x v="2"/>
    <x v="0"/>
    <n v="7578"/>
    <n v="4.1900000000000004"/>
    <n v="14.5"/>
    <n v="42.2"/>
    <n v="302035"/>
    <n v="82.9"/>
    <n v="32.9"/>
    <s v="PBC_Dataset"/>
    <s v="Wright"/>
    <s v="Leica_DM2000"/>
    <n v="40"/>
    <n v="360"/>
    <n v="0"/>
    <n v="1"/>
    <n v="0.95760000000000001"/>
    <n v="-4.2399999999999993E-2"/>
  </r>
  <r>
    <s v="CELL_003370"/>
    <x v="2"/>
    <x v="1"/>
    <s v="Normal_RBC"/>
    <n v="7.17"/>
    <n v="0"/>
    <n v="0"/>
    <n v="1"/>
    <n v="0"/>
    <n v="0.90800000000000003"/>
    <n v="0.13600000000000001"/>
    <n v="0.41"/>
    <n v="1"/>
    <n v="0.92800000000000005"/>
    <n v="204"/>
    <n v="39"/>
    <n v="242"/>
    <n v="150"/>
    <n v="133"/>
    <n v="94.901960784313715"/>
    <n v="58.82352941176471"/>
    <n v="52.156862745098046"/>
    <n v="0.46300000000000002"/>
    <x v="2"/>
    <x v="1"/>
    <n v="10990"/>
    <n v="4.96"/>
    <n v="15"/>
    <n v="41.4"/>
    <n v="390672"/>
    <n v="83.4"/>
    <n v="33.299999999999997"/>
    <s v="PBC_Dataset"/>
    <s v="Giemsa"/>
    <s v="Olympus_BX51"/>
    <n v="40"/>
    <n v="256"/>
    <n v="7.2700000000000001E-2"/>
    <n v="0.99150000000000005"/>
    <n v="0.90010000000000001"/>
    <n v="-9.1400000000000037E-2"/>
  </r>
  <r>
    <s v="CELL_004062"/>
    <x v="8"/>
    <x v="0"/>
    <s v="Leukemia"/>
    <n v="12.72"/>
    <n v="84"/>
    <n v="0.24"/>
    <n v="0.11"/>
    <n v="763.63636363636363"/>
    <n v="0.84799999999999998"/>
    <n v="0.36599999999999999"/>
    <n v="1.06"/>
    <n v="1"/>
    <n v="0.86"/>
    <n v="607"/>
    <n v="101"/>
    <n v="179"/>
    <n v="148"/>
    <n v="195"/>
    <n v="70.196078431372541"/>
    <n v="58.039215686274517"/>
    <n v="76.470588235294116"/>
    <n v="0.72699999999999998"/>
    <x v="1"/>
    <x v="0"/>
    <n v="4188"/>
    <n v="4.8099999999999996"/>
    <n v="9.3000000000000007"/>
    <n v="43.8"/>
    <n v="94667"/>
    <n v="102.3"/>
    <n v="33.1"/>
    <s v="PBC_Dataset"/>
    <s v="Giemsa"/>
    <s v="Leica_DM2000"/>
    <n v="100"/>
    <n v="224"/>
    <n v="0.78129999999999999"/>
    <n v="0.73819999999999997"/>
    <n v="0.86509999999999998"/>
    <n v="0.12690000000000001"/>
  </r>
  <r>
    <s v="CELL_005535"/>
    <x v="11"/>
    <x v="0"/>
    <s v="Infection"/>
    <n v="13.54"/>
    <n v="58.1"/>
    <n v="0.59899999999999998"/>
    <n v="0.32"/>
    <n v="181.5625"/>
    <n v="0.93899999999999995"/>
    <n v="0.34300000000000003"/>
    <n v="4.47"/>
    <n v="4.7"/>
    <n v="0.85699999999999998"/>
    <n v="457"/>
    <n v="54"/>
    <n v="180"/>
    <n v="154"/>
    <n v="157"/>
    <n v="70.588235294117652"/>
    <n v="60.392156862745097"/>
    <n v="61.568627450980394"/>
    <n v="0.67900000000000005"/>
    <x v="2"/>
    <x v="1"/>
    <n v="7481"/>
    <n v="5.84"/>
    <n v="12.3"/>
    <n v="47.3"/>
    <n v="238774"/>
    <n v="94.2"/>
    <n v="35.5"/>
    <s v="Raabin_WBC"/>
    <s v="Wright"/>
    <s v="Zeiss_Axio"/>
    <n v="40"/>
    <n v="512"/>
    <n v="0.77810000000000001"/>
    <n v="0.72609999999999997"/>
    <n v="0.87770000000000004"/>
    <n v="0.15160000000000007"/>
  </r>
  <r>
    <s v="CELL_001803"/>
    <x v="5"/>
    <x v="1"/>
    <s v="Normal_WBC"/>
    <n v="10.050000000000001"/>
    <n v="85.5"/>
    <n v="0.79900000000000004"/>
    <n v="0.17799999999999999"/>
    <n v="480.33707865168543"/>
    <n v="0.80900000000000005"/>
    <n v="0.27700000000000002"/>
    <n v="1.1200000000000001"/>
    <n v="1"/>
    <n v="0.88700000000000001"/>
    <n v="277"/>
    <n v="51"/>
    <n v="200"/>
    <n v="135"/>
    <n v="188"/>
    <n v="78.431372549019613"/>
    <n v="52.941176470588239"/>
    <n v="73.725490196078439"/>
    <n v="0.65"/>
    <x v="1"/>
    <x v="0"/>
    <n v="7500"/>
    <n v="3.66"/>
    <n v="14.3"/>
    <n v="45.6"/>
    <n v="382790"/>
    <n v="78.3"/>
    <n v="32.5"/>
    <s v="CytoData"/>
    <s v="Giemsa"/>
    <s v="Zeiss_Axio"/>
    <n v="60"/>
    <n v="256"/>
    <n v="9.0200000000000002E-2"/>
    <n v="0.95189999999999997"/>
    <n v="0.86250000000000004"/>
    <n v="-8.9399999999999924E-2"/>
  </r>
  <r>
    <s v="CELL_004737"/>
    <x v="12"/>
    <x v="0"/>
    <s v="Anemia"/>
    <n v="3.95"/>
    <n v="0"/>
    <n v="0"/>
    <n v="1"/>
    <n v="0"/>
    <n v="0.48799999999999999"/>
    <n v="0.72499999999999998"/>
    <n v="0.62"/>
    <n v="1"/>
    <n v="0.755"/>
    <n v="79"/>
    <n v="34"/>
    <n v="235"/>
    <n v="123"/>
    <n v="109"/>
    <n v="92.156862745098039"/>
    <n v="48.235294117647058"/>
    <n v="42.745098039215684"/>
    <n v="0.441"/>
    <x v="1"/>
    <x v="1"/>
    <n v="3964"/>
    <n v="5.94"/>
    <n v="11.9"/>
    <n v="43.7"/>
    <n v="376889"/>
    <n v="89.3"/>
    <n v="34.5"/>
    <s v="PBC_Dataset"/>
    <s v="Giemsa"/>
    <s v="Olympus_BX51"/>
    <n v="100"/>
    <n v="224"/>
    <n v="0.80879999999999996"/>
    <n v="0.8498"/>
    <n v="0.70740000000000003"/>
    <n v="-0.14239999999999997"/>
  </r>
  <r>
    <s v="CELL_005867"/>
    <x v="18"/>
    <x v="0"/>
    <s v="Artefact"/>
    <n v="9.6199999999999992"/>
    <n v="7.1"/>
    <n v="0.318"/>
    <n v="0.64400000000000002"/>
    <n v="11.024844720496894"/>
    <n v="0.51"/>
    <n v="0.56399999999999995"/>
    <n v="1.41"/>
    <n v="1"/>
    <n v="0.48199999999999998"/>
    <n v="290"/>
    <n v="15"/>
    <n v="189"/>
    <n v="116"/>
    <n v="174"/>
    <n v="74.117647058823536"/>
    <n v="45.490196078431374"/>
    <n v="68.235294117647058"/>
    <n v="0.61099999999999999"/>
    <x v="1"/>
    <x v="0"/>
    <n v="7234"/>
    <n v="3.92"/>
    <n v="12.7"/>
    <n v="39.200000000000003"/>
    <n v="384468"/>
    <n v="84.6"/>
    <n v="33.700000000000003"/>
    <s v="CytoData"/>
    <s v="Giemsa"/>
    <s v="Olympus_BX51"/>
    <n v="100"/>
    <n v="512"/>
    <n v="0.78749999999999998"/>
    <n v="0.74850000000000005"/>
    <n v="0.73440000000000005"/>
    <n v="-1.4100000000000001E-2"/>
  </r>
  <r>
    <s v="CELL_002386"/>
    <x v="10"/>
    <x v="1"/>
    <s v="Normal_WBC"/>
    <n v="12.57"/>
    <n v="57.1"/>
    <n v="0.47"/>
    <n v="0.51500000000000001"/>
    <n v="110.87378640776699"/>
    <n v="0.61499999999999999"/>
    <n v="0.31"/>
    <n v="3.9"/>
    <n v="1.8"/>
    <n v="0.72799999999999998"/>
    <n v="471"/>
    <n v="87"/>
    <n v="255"/>
    <n v="129"/>
    <n v="165"/>
    <n v="100"/>
    <n v="50.588235294117645"/>
    <n v="64.705882352941174"/>
    <n v="0.70499999999999996"/>
    <x v="1"/>
    <x v="1"/>
    <n v="7302"/>
    <n v="4.16"/>
    <n v="13.9"/>
    <n v="52.8"/>
    <n v="292835"/>
    <n v="89.4"/>
    <n v="33"/>
    <s v="PBC_Dataset"/>
    <s v="Giemsa"/>
    <s v="Olympus_BX51"/>
    <n v="60"/>
    <n v="256"/>
    <n v="4.3E-3"/>
    <n v="0.87870000000000004"/>
    <n v="0.89800000000000002"/>
    <n v="1.9299999999999984E-2"/>
  </r>
  <r>
    <s v="CELL_001960"/>
    <x v="4"/>
    <x v="1"/>
    <s v="Normal_WBC"/>
    <n v="13.51"/>
    <n v="66.8"/>
    <n v="0.45500000000000002"/>
    <n v="0.44800000000000001"/>
    <n v="149.10714285714286"/>
    <n v="0.752"/>
    <n v="0.51400000000000001"/>
    <n v="1.1599999999999999"/>
    <n v="1.2"/>
    <n v="0.70099999999999996"/>
    <n v="608"/>
    <n v="80"/>
    <n v="208"/>
    <n v="130"/>
    <n v="160"/>
    <n v="81.568627450980387"/>
    <n v="50.980392156862742"/>
    <n v="62.745098039215684"/>
    <n v="0.51800000000000002"/>
    <x v="1"/>
    <x v="1"/>
    <n v="5634"/>
    <n v="4.99"/>
    <n v="15"/>
    <n v="27.3"/>
    <n v="140428"/>
    <n v="82.3"/>
    <n v="33.9"/>
    <s v="PBC_Dataset"/>
    <s v="Giemsa"/>
    <s v="Leica_DM2000"/>
    <n v="40"/>
    <n v="512"/>
    <n v="6.4899999999999999E-2"/>
    <n v="0.94740000000000002"/>
    <n v="0.90139999999999998"/>
    <n v="-4.6000000000000041E-2"/>
  </r>
  <r>
    <s v="CELL_002977"/>
    <x v="2"/>
    <x v="1"/>
    <s v="Normal_RBC"/>
    <n v="7.13"/>
    <n v="0"/>
    <n v="0"/>
    <n v="1"/>
    <n v="0"/>
    <n v="0.91900000000000004"/>
    <n v="0.25700000000000001"/>
    <n v="0.49"/>
    <n v="1"/>
    <n v="0.94899999999999995"/>
    <n v="195"/>
    <n v="50"/>
    <n v="222"/>
    <n v="131"/>
    <n v="130"/>
    <n v="87.058823529411768"/>
    <n v="51.372549019607838"/>
    <n v="50.980392156862742"/>
    <n v="0.61099999999999999"/>
    <x v="1"/>
    <x v="1"/>
    <n v="2711"/>
    <n v="2.99"/>
    <n v="14.4"/>
    <n v="38.9"/>
    <n v="439423"/>
    <n v="88.8"/>
    <n v="32.4"/>
    <s v="PBC_Dataset"/>
    <s v="Wright"/>
    <s v="Olympus_BX51"/>
    <n v="40"/>
    <n v="360"/>
    <n v="6.1999999999999998E-3"/>
    <n v="0.99380000000000002"/>
    <n v="0.95940000000000003"/>
    <n v="-3.4399999999999986E-2"/>
  </r>
  <r>
    <s v="CELL_000489"/>
    <x v="1"/>
    <x v="1"/>
    <s v="Normal_WBC"/>
    <n v="11.91"/>
    <n v="51.3"/>
    <n v="0.49399999999999999"/>
    <n v="0.47899999999999998"/>
    <n v="107.09812108559498"/>
    <n v="0.72599999999999998"/>
    <n v="0.31900000000000001"/>
    <n v="2.5099999999999998"/>
    <n v="3.2"/>
    <n v="0.88600000000000001"/>
    <n v="377"/>
    <n v="66"/>
    <n v="212"/>
    <n v="154"/>
    <n v="218"/>
    <n v="83.137254901960787"/>
    <n v="60.392156862745097"/>
    <n v="85.490196078431367"/>
    <n v="0.63900000000000001"/>
    <x v="1"/>
    <x v="1"/>
    <n v="7838"/>
    <n v="5"/>
    <n v="11.2"/>
    <n v="38.299999999999997"/>
    <n v="290238"/>
    <n v="91"/>
    <n v="32.9"/>
    <s v="CytoData"/>
    <s v="Giemsa"/>
    <s v="Leica_DM2000"/>
    <n v="40"/>
    <n v="512"/>
    <n v="6.4699999999999994E-2"/>
    <n v="0.91859999999999997"/>
    <n v="0.86609999999999998"/>
    <n v="-5.2499999999999991E-2"/>
  </r>
  <r>
    <s v="CELL_001844"/>
    <x v="5"/>
    <x v="1"/>
    <s v="Normal_WBC"/>
    <n v="9.5500000000000007"/>
    <n v="74.7"/>
    <n v="0.75700000000000001"/>
    <n v="0.14899999999999999"/>
    <n v="501.34228187919467"/>
    <n v="0.9"/>
    <n v="0.184"/>
    <n v="0.93"/>
    <n v="1.1000000000000001"/>
    <n v="0.97699999999999998"/>
    <n v="276"/>
    <n v="46"/>
    <n v="200"/>
    <n v="157"/>
    <n v="204"/>
    <n v="78.431372549019613"/>
    <n v="61.568627450980394"/>
    <n v="80"/>
    <n v="0.70099999999999996"/>
    <x v="0"/>
    <x v="1"/>
    <n v="9202"/>
    <n v="4.12"/>
    <n v="10.8"/>
    <n v="49.4"/>
    <n v="342288"/>
    <n v="74.8"/>
    <n v="35.200000000000003"/>
    <s v="CytoData"/>
    <s v="Giemsa"/>
    <s v="Olympus_BX51"/>
    <n v="40"/>
    <n v="512"/>
    <n v="0.17860000000000001"/>
    <n v="0.84899999999999998"/>
    <n v="0.97909999999999997"/>
    <n v="0.13009999999999999"/>
  </r>
  <r>
    <s v="CELL_001735"/>
    <x v="5"/>
    <x v="1"/>
    <s v="Normal_WBC"/>
    <n v="9.67"/>
    <n v="85.2"/>
    <n v="0.76400000000000001"/>
    <n v="0.27400000000000002"/>
    <n v="310.94890510948903"/>
    <n v="0.93400000000000005"/>
    <n v="0.21099999999999999"/>
    <n v="0.61"/>
    <n v="1"/>
    <n v="0.95"/>
    <n v="215"/>
    <n v="51"/>
    <n v="205"/>
    <n v="139"/>
    <n v="224"/>
    <n v="80.392156862745097"/>
    <n v="54.509803921568626"/>
    <n v="87.843137254901961"/>
    <n v="0.73399999999999999"/>
    <x v="1"/>
    <x v="1"/>
    <n v="10695"/>
    <n v="5.27"/>
    <n v="15.9"/>
    <n v="36"/>
    <n v="331794"/>
    <n v="80.400000000000006"/>
    <n v="35"/>
    <s v="PBC_Dataset"/>
    <s v="Wright"/>
    <s v="Leica_DM2000"/>
    <n v="60"/>
    <n v="512"/>
    <n v="0.1244"/>
    <n v="0.86780000000000002"/>
    <n v="0.84199999999999997"/>
    <n v="-2.5800000000000045E-2"/>
  </r>
  <r>
    <s v="CELL_002912"/>
    <x v="2"/>
    <x v="1"/>
    <s v="Normal_RBC"/>
    <n v="7.66"/>
    <n v="0"/>
    <n v="0"/>
    <n v="1"/>
    <n v="0"/>
    <n v="0.88700000000000001"/>
    <n v="9.7000000000000003E-2"/>
    <n v="0.32"/>
    <n v="1"/>
    <n v="0.92400000000000004"/>
    <n v="167"/>
    <n v="40"/>
    <n v="213"/>
    <n v="129"/>
    <n v="144"/>
    <n v="83.529411764705884"/>
    <n v="50.588235294117645"/>
    <n v="56.470588235294116"/>
    <n v="0.50700000000000001"/>
    <x v="1"/>
    <x v="1"/>
    <n v="5512"/>
    <n v="4.2300000000000004"/>
    <n v="14.1"/>
    <n v="49"/>
    <n v="294096"/>
    <n v="111.6"/>
    <n v="32"/>
    <s v="CytoData"/>
    <s v="May_Grunwald_Giemsa"/>
    <s v="Leica_DM2000"/>
    <n v="60"/>
    <n v="256"/>
    <n v="8.7999999999999995E-2"/>
    <n v="1"/>
    <n v="0.99399999999999999"/>
    <n v="-6.0000000000000053E-3"/>
  </r>
  <r>
    <s v="CELL_003220"/>
    <x v="2"/>
    <x v="1"/>
    <s v="Normal_RBC"/>
    <n v="7.66"/>
    <n v="0"/>
    <n v="0"/>
    <n v="1"/>
    <n v="0"/>
    <n v="0.91100000000000003"/>
    <n v="0.17599999999999999"/>
    <n v="0.51"/>
    <n v="1"/>
    <n v="0.92100000000000004"/>
    <n v="205"/>
    <n v="56"/>
    <n v="236"/>
    <n v="121"/>
    <n v="136"/>
    <n v="92.549019607843135"/>
    <n v="47.450980392156858"/>
    <n v="53.333333333333336"/>
    <n v="0.52700000000000002"/>
    <x v="1"/>
    <x v="0"/>
    <n v="10837"/>
    <n v="3.93"/>
    <n v="11.6"/>
    <n v="42.9"/>
    <n v="208887"/>
    <n v="92.6"/>
    <n v="34.9"/>
    <s v="CytoData"/>
    <s v="Wright"/>
    <s v="Leica_DM2000"/>
    <n v="100"/>
    <n v="512"/>
    <n v="1.1599999999999999E-2"/>
    <n v="0.93879999999999997"/>
    <n v="0.89270000000000005"/>
    <n v="-4.6099999999999919E-2"/>
  </r>
  <r>
    <s v="CELL_000147"/>
    <x v="1"/>
    <x v="1"/>
    <s v="Normal_WBC"/>
    <n v="13.39"/>
    <n v="54.1"/>
    <n v="0.43"/>
    <n v="0.5"/>
    <n v="108.2"/>
    <n v="0.88100000000000001"/>
    <n v="0.32800000000000001"/>
    <n v="2.96"/>
    <n v="3.8"/>
    <n v="0.90100000000000002"/>
    <n v="394"/>
    <n v="61"/>
    <n v="219"/>
    <n v="171"/>
    <n v="185"/>
    <n v="85.882352941176464"/>
    <n v="67.058823529411754"/>
    <n v="72.549019607843135"/>
    <n v="0.61099999999999999"/>
    <x v="0"/>
    <x v="0"/>
    <n v="9485"/>
    <n v="5.13"/>
    <n v="11.4"/>
    <n v="40.5"/>
    <n v="232729"/>
    <n v="88.1"/>
    <n v="32.4"/>
    <s v="Raabin_WBC"/>
    <s v="Giemsa"/>
    <s v="Leica_DM2000"/>
    <n v="100"/>
    <n v="256"/>
    <n v="0.11609999999999999"/>
    <n v="0.83499999999999996"/>
    <n v="0.98170000000000002"/>
    <n v="0.14670000000000005"/>
  </r>
  <r>
    <s v="CELL_005631"/>
    <x v="3"/>
    <x v="0"/>
    <s v="Infection"/>
    <n v="12.72"/>
    <n v="60.6"/>
    <n v="0.64600000000000002"/>
    <n v="0.29199999999999998"/>
    <n v="207.53424657534248"/>
    <n v="0.85799999999999998"/>
    <n v="0.41099999999999998"/>
    <n v="0.97"/>
    <n v="1.1000000000000001"/>
    <n v="1"/>
    <n v="378"/>
    <n v="83"/>
    <n v="205"/>
    <n v="153"/>
    <n v="193"/>
    <n v="80.392156862745097"/>
    <n v="60"/>
    <n v="75.686274509803923"/>
    <n v="0.79100000000000004"/>
    <x v="1"/>
    <x v="0"/>
    <n v="6609"/>
    <n v="4.6399999999999997"/>
    <n v="15.1"/>
    <n v="31"/>
    <n v="357191"/>
    <n v="80.400000000000006"/>
    <n v="33.799999999999997"/>
    <s v="CytoData"/>
    <s v="Wright"/>
    <s v="Leica_DM2000"/>
    <n v="100"/>
    <n v="224"/>
    <n v="0.70540000000000003"/>
    <n v="0.71099999999999997"/>
    <n v="0.89880000000000004"/>
    <n v="0.18780000000000008"/>
  </r>
  <r>
    <s v="CELL_001987"/>
    <x v="4"/>
    <x v="1"/>
    <s v="Normal_WBC"/>
    <n v="14.85"/>
    <n v="59.1"/>
    <n v="0.49399999999999999"/>
    <n v="0.39100000000000001"/>
    <n v="151.15089514066497"/>
    <n v="0.72899999999999998"/>
    <n v="0.442"/>
    <n v="1.93"/>
    <n v="1.4"/>
    <n v="0.70799999999999996"/>
    <n v="516"/>
    <n v="85"/>
    <n v="196"/>
    <n v="162"/>
    <n v="179"/>
    <n v="76.862745098039227"/>
    <n v="63.529411764705877"/>
    <n v="70.196078431372541"/>
    <n v="0.56799999999999995"/>
    <x v="2"/>
    <x v="1"/>
    <n v="4999"/>
    <n v="6.52"/>
    <n v="15.5"/>
    <n v="33.9"/>
    <n v="44138"/>
    <n v="102.9"/>
    <n v="33.799999999999997"/>
    <s v="Raabin_WBC"/>
    <s v="May_Grunwald_Giemsa"/>
    <s v="Olympus_BX51"/>
    <n v="100"/>
    <n v="256"/>
    <n v="0.1346"/>
    <n v="0.85680000000000001"/>
    <n v="0.85050000000000003"/>
    <n v="-6.2999999999999723E-3"/>
  </r>
  <r>
    <s v="CELL_001370"/>
    <x v="5"/>
    <x v="1"/>
    <s v="Normal_WBC"/>
    <n v="8.33"/>
    <n v="85"/>
    <n v="0.84"/>
    <n v="0.156"/>
    <n v="544.87179487179492"/>
    <n v="0.89200000000000002"/>
    <n v="0.246"/>
    <n v="0.78"/>
    <n v="1"/>
    <n v="0.92900000000000005"/>
    <n v="261"/>
    <n v="68"/>
    <n v="220"/>
    <n v="160"/>
    <n v="206"/>
    <n v="86.274509803921575"/>
    <n v="62.745098039215684"/>
    <n v="80.784313725490193"/>
    <n v="0.65900000000000003"/>
    <x v="2"/>
    <x v="0"/>
    <n v="3670"/>
    <n v="4.75"/>
    <n v="14.1"/>
    <n v="44.6"/>
    <n v="104635"/>
    <n v="87.7"/>
    <n v="32.4"/>
    <s v="CytoData"/>
    <s v="Wright"/>
    <s v="Leica_DM2000"/>
    <n v="40"/>
    <n v="224"/>
    <n v="4.82E-2"/>
    <n v="0.92600000000000005"/>
    <n v="0.92630000000000001"/>
    <n v="2.9999999999996696E-4"/>
  </r>
  <r>
    <s v="CELL_002812"/>
    <x v="2"/>
    <x v="1"/>
    <s v="Normal_RBC"/>
    <n v="8.5500000000000007"/>
    <n v="0"/>
    <n v="0"/>
    <n v="1"/>
    <n v="0"/>
    <n v="0.91800000000000004"/>
    <n v="0.17299999999999999"/>
    <n v="0.84"/>
    <n v="1"/>
    <n v="0.93"/>
    <n v="191"/>
    <n v="62"/>
    <n v="220"/>
    <n v="118"/>
    <n v="132"/>
    <n v="86.274509803921575"/>
    <n v="46.274509803921568"/>
    <n v="51.764705882352949"/>
    <n v="0.57399999999999995"/>
    <x v="1"/>
    <x v="1"/>
    <n v="9258"/>
    <n v="4.67"/>
    <n v="13"/>
    <n v="46.2"/>
    <n v="353191"/>
    <n v="91.5"/>
    <n v="34.5"/>
    <s v="Raabin_WBC"/>
    <s v="Wright"/>
    <s v="Olympus_BX51"/>
    <n v="100"/>
    <n v="224"/>
    <n v="7.9200000000000007E-2"/>
    <n v="0.9486"/>
    <n v="0.9002"/>
    <n v="-4.8399999999999999E-2"/>
  </r>
  <r>
    <s v="CELL_000660"/>
    <x v="1"/>
    <x v="1"/>
    <s v="Normal_WBC"/>
    <n v="11.26"/>
    <n v="61.4"/>
    <n v="0.43"/>
    <n v="0.38200000000000001"/>
    <n v="160.73298429319371"/>
    <n v="0.80900000000000005"/>
    <n v="0.28699999999999998"/>
    <n v="2.6"/>
    <n v="3.6"/>
    <n v="0.76700000000000002"/>
    <n v="413"/>
    <n v="66"/>
    <n v="197"/>
    <n v="128"/>
    <n v="187"/>
    <n v="77.254901960784323"/>
    <n v="50.196078431372548"/>
    <n v="73.333333333333329"/>
    <n v="0.56299999999999994"/>
    <x v="1"/>
    <x v="1"/>
    <n v="6579"/>
    <n v="4.66"/>
    <n v="9.5"/>
    <n v="41"/>
    <n v="316837"/>
    <n v="83.9"/>
    <n v="34.9"/>
    <s v="Raabin_WBC"/>
    <s v="Wright"/>
    <s v="Olympus_BX51"/>
    <n v="40"/>
    <n v="512"/>
    <n v="0.1053"/>
    <n v="0.82850000000000001"/>
    <n v="0.91010000000000002"/>
    <n v="8.1600000000000006E-2"/>
  </r>
  <r>
    <s v="CELL_001795"/>
    <x v="5"/>
    <x v="1"/>
    <s v="Normal_WBC"/>
    <n v="9.11"/>
    <n v="78.2"/>
    <n v="0.67200000000000004"/>
    <n v="0.23899999999999999"/>
    <n v="327.19665271966528"/>
    <n v="0.98"/>
    <n v="0.23"/>
    <n v="0.92"/>
    <n v="1"/>
    <n v="0.95599999999999996"/>
    <n v="331"/>
    <n v="64"/>
    <n v="205"/>
    <n v="163"/>
    <n v="196"/>
    <n v="80.392156862745097"/>
    <n v="63.921568627450974"/>
    <n v="76.862745098039227"/>
    <n v="0.66300000000000003"/>
    <x v="0"/>
    <x v="1"/>
    <n v="6053"/>
    <n v="4.3499999999999996"/>
    <n v="15.4"/>
    <n v="37.200000000000003"/>
    <n v="193652"/>
    <n v="100.5"/>
    <n v="33.4"/>
    <s v="CytoData"/>
    <s v="Giemsa"/>
    <s v="Leica_DM2000"/>
    <n v="100"/>
    <n v="224"/>
    <n v="0.1007"/>
    <n v="0.86209999999999998"/>
    <n v="1"/>
    <n v="0.13790000000000002"/>
  </r>
  <r>
    <s v="CELL_002512"/>
    <x v="10"/>
    <x v="1"/>
    <s v="Normal_WBC"/>
    <n v="13.47"/>
    <n v="48.6"/>
    <n v="0.65300000000000002"/>
    <n v="0.51600000000000001"/>
    <n v="94.186046511627907"/>
    <n v="0.82499999999999996"/>
    <n v="0.33"/>
    <n v="4.2"/>
    <n v="2.2999999999999998"/>
    <n v="0.79300000000000004"/>
    <n v="449"/>
    <n v="71"/>
    <n v="236"/>
    <n v="166"/>
    <n v="124"/>
    <n v="92.549019607843135"/>
    <n v="65.098039215686271"/>
    <n v="48.627450980392155"/>
    <n v="0.60899999999999999"/>
    <x v="0"/>
    <x v="0"/>
    <n v="6728"/>
    <n v="4.22"/>
    <n v="14.6"/>
    <n v="43"/>
    <n v="281079"/>
    <n v="116.2"/>
    <n v="32.5"/>
    <s v="Raabin_WBC"/>
    <s v="Wright"/>
    <s v="Zeiss_Axio"/>
    <n v="40"/>
    <n v="360"/>
    <n v="0.1081"/>
    <n v="0.86709999999999998"/>
    <n v="0.9042"/>
    <n v="3.7100000000000022E-2"/>
  </r>
  <r>
    <s v="CELL_003398"/>
    <x v="2"/>
    <x v="1"/>
    <s v="Normal_RBC"/>
    <n v="7.54"/>
    <n v="0"/>
    <n v="0"/>
    <n v="1"/>
    <n v="0"/>
    <n v="0.90900000000000003"/>
    <n v="0.114"/>
    <n v="1.01"/>
    <n v="1"/>
    <n v="0.93300000000000005"/>
    <n v="178"/>
    <n v="52"/>
    <n v="227"/>
    <n v="111"/>
    <n v="111"/>
    <n v="89.019607843137251"/>
    <n v="43.529411764705884"/>
    <n v="43.529411764705884"/>
    <n v="0.47099999999999997"/>
    <x v="0"/>
    <x v="0"/>
    <n v="7509"/>
    <n v="3.97"/>
    <n v="13.6"/>
    <n v="41.1"/>
    <n v="369440"/>
    <n v="79.599999999999994"/>
    <n v="33.4"/>
    <s v="PBC_Dataset"/>
    <s v="May_Grunwald_Giemsa"/>
    <s v="Leica_DM2000"/>
    <n v="60"/>
    <n v="512"/>
    <n v="0.1087"/>
    <n v="0.90649999999999997"/>
    <n v="0.90039999999999998"/>
    <n v="-6.0999999999999943E-3"/>
  </r>
  <r>
    <s v="CELL_004283"/>
    <x v="13"/>
    <x v="0"/>
    <s v="Leukemia"/>
    <n v="13.76"/>
    <n v="75.8"/>
    <n v="0.52800000000000002"/>
    <n v="0.157"/>
    <n v="482.80254777070064"/>
    <n v="0.88600000000000001"/>
    <n v="0.34"/>
    <n v="0.86"/>
    <n v="1"/>
    <n v="0.878"/>
    <n v="678"/>
    <n v="102"/>
    <n v="210"/>
    <n v="176"/>
    <n v="194"/>
    <n v="82.35294117647058"/>
    <n v="69.019607843137251"/>
    <n v="76.078431372549019"/>
    <n v="0.70699999999999996"/>
    <x v="1"/>
    <x v="1"/>
    <n v="8428"/>
    <n v="5.28"/>
    <n v="11.7"/>
    <n v="37.9"/>
    <n v="250288"/>
    <n v="80.8"/>
    <n v="36.6"/>
    <s v="Raabin_WBC"/>
    <s v="Giemsa"/>
    <s v="Olympus_BX51"/>
    <n v="100"/>
    <n v="512"/>
    <n v="0.76290000000000002"/>
    <n v="0.75729999999999997"/>
    <n v="0.91900000000000004"/>
    <n v="0.16170000000000007"/>
  </r>
  <r>
    <s v="CELL_001148"/>
    <x v="5"/>
    <x v="1"/>
    <s v="Normal_WBC"/>
    <n v="7.94"/>
    <n v="79.599999999999994"/>
    <n v="0.747"/>
    <n v="0.186"/>
    <n v="427.95698924731181"/>
    <n v="0.84"/>
    <n v="0.29099999999999998"/>
    <n v="1.25"/>
    <n v="1.2"/>
    <n v="0.89500000000000002"/>
    <n v="268"/>
    <n v="66"/>
    <n v="204"/>
    <n v="143"/>
    <n v="201"/>
    <n v="80"/>
    <n v="56.078431372549019"/>
    <n v="78.82352941176471"/>
    <n v="0.74399999999999999"/>
    <x v="1"/>
    <x v="0"/>
    <n v="2515"/>
    <n v="6.09"/>
    <n v="13.4"/>
    <n v="37.4"/>
    <n v="131888"/>
    <n v="78.599999999999994"/>
    <n v="33.6"/>
    <s v="PBC_Dataset"/>
    <s v="Wright"/>
    <s v="Olympus_BX51"/>
    <n v="60"/>
    <n v="224"/>
    <n v="7.4999999999999997E-2"/>
    <n v="0.84509999999999996"/>
    <n v="0.85960000000000003"/>
    <n v="1.4500000000000068E-2"/>
  </r>
  <r>
    <s v="CELL_003273"/>
    <x v="2"/>
    <x v="1"/>
    <s v="Normal_RBC"/>
    <n v="6.69"/>
    <n v="0"/>
    <n v="0"/>
    <n v="1"/>
    <n v="0"/>
    <n v="0.876"/>
    <n v="0.17100000000000001"/>
    <n v="0.57999999999999996"/>
    <n v="1"/>
    <n v="0.96099999999999997"/>
    <n v="189"/>
    <n v="49"/>
    <n v="230"/>
    <n v="143"/>
    <n v="138"/>
    <n v="90.196078431372555"/>
    <n v="56.078431372549019"/>
    <n v="54.117647058823529"/>
    <n v="0.48199999999999998"/>
    <x v="1"/>
    <x v="1"/>
    <n v="9299"/>
    <n v="3.56"/>
    <n v="13.8"/>
    <n v="37.4"/>
    <n v="157334"/>
    <n v="95.7"/>
    <n v="32.5"/>
    <s v="CytoData"/>
    <s v="Giemsa"/>
    <s v="Olympus_BX51"/>
    <n v="60"/>
    <n v="256"/>
    <n v="8.2500000000000004E-2"/>
    <n v="0.90249999999999997"/>
    <n v="0.84860000000000002"/>
    <n v="-5.3899999999999948E-2"/>
  </r>
  <r>
    <s v="CELL_000609"/>
    <x v="1"/>
    <x v="1"/>
    <s v="Normal_WBC"/>
    <n v="11.37"/>
    <n v="51.4"/>
    <n v="0.55600000000000005"/>
    <n v="0.53200000000000003"/>
    <n v="96.616541353383454"/>
    <n v="0.88700000000000001"/>
    <n v="0.34799999999999998"/>
    <n v="3.39"/>
    <n v="3.5"/>
    <n v="0.77100000000000002"/>
    <n v="541"/>
    <n v="82"/>
    <n v="212"/>
    <n v="183"/>
    <n v="203"/>
    <n v="83.137254901960787"/>
    <n v="71.764705882352942"/>
    <n v="79.607843137254903"/>
    <n v="0.65600000000000003"/>
    <x v="1"/>
    <x v="0"/>
    <n v="7814"/>
    <n v="4.96"/>
    <n v="13.6"/>
    <n v="39.799999999999997"/>
    <n v="148168"/>
    <n v="98.4"/>
    <n v="35.6"/>
    <s v="Raabin_WBC"/>
    <s v="Wright"/>
    <s v="Leica_DM2000"/>
    <n v="100"/>
    <n v="224"/>
    <n v="9.0899999999999995E-2"/>
    <n v="0.91679999999999995"/>
    <n v="0.94799999999999995"/>
    <n v="3.1200000000000006E-2"/>
  </r>
  <r>
    <s v="CELL_003583"/>
    <x v="2"/>
    <x v="1"/>
    <s v="Normal_RBC"/>
    <n v="8.5"/>
    <n v="0"/>
    <n v="0"/>
    <n v="1"/>
    <n v="0"/>
    <n v="0.85299999999999998"/>
    <n v="0.156"/>
    <n v="0.68"/>
    <n v="1"/>
    <n v="0.93"/>
    <n v="204"/>
    <n v="54"/>
    <n v="238"/>
    <n v="105"/>
    <n v="133"/>
    <n v="93.333333333333329"/>
    <n v="41.17647058823529"/>
    <n v="52.156862745098046"/>
    <n v="0.56299999999999994"/>
    <x v="1"/>
    <x v="1"/>
    <n v="12067"/>
    <n v="4.07"/>
    <n v="12.5"/>
    <n v="43.5"/>
    <n v="390597"/>
    <n v="93.5"/>
    <n v="35.5"/>
    <s v="PBC_Dataset"/>
    <s v="Wright"/>
    <s v="Zeiss_Axio"/>
    <n v="60"/>
    <n v="512"/>
    <n v="0.1071"/>
    <n v="0.92110000000000003"/>
    <n v="0.96589999999999998"/>
    <n v="4.4799999999999951E-2"/>
  </r>
  <r>
    <s v="CELL_001931"/>
    <x v="5"/>
    <x v="1"/>
    <s v="Normal_WBC"/>
    <n v="7.53"/>
    <n v="74.8"/>
    <n v="0.80100000000000005"/>
    <n v="8.5000000000000006E-2"/>
    <n v="879.99999999999989"/>
    <n v="0.82499999999999996"/>
    <n v="0.16200000000000001"/>
    <n v="1.49"/>
    <n v="1"/>
    <n v="0.93600000000000005"/>
    <n v="261"/>
    <n v="63"/>
    <n v="181"/>
    <n v="146"/>
    <n v="193"/>
    <n v="70.980392156862749"/>
    <n v="57.254901960784309"/>
    <n v="75.686274509803923"/>
    <n v="0.73099999999999998"/>
    <x v="0"/>
    <x v="1"/>
    <n v="7809"/>
    <n v="4.96"/>
    <n v="10.6"/>
    <n v="46.6"/>
    <n v="269732"/>
    <n v="96.1"/>
    <n v="31.3"/>
    <s v="PBC_Dataset"/>
    <s v="Giemsa"/>
    <s v="Olympus_BX51"/>
    <n v="100"/>
    <n v="256"/>
    <n v="0"/>
    <n v="0.98719999999999997"/>
    <n v="0.86509999999999998"/>
    <n v="-0.12209999999999999"/>
  </r>
  <r>
    <s v="CELL_000198"/>
    <x v="1"/>
    <x v="1"/>
    <s v="Normal_WBC"/>
    <n v="9.3800000000000008"/>
    <n v="54.7"/>
    <n v="0.41599999999999998"/>
    <n v="0.378"/>
    <n v="144.70899470899471"/>
    <n v="0.76900000000000002"/>
    <n v="0.48199999999999998"/>
    <n v="3.39"/>
    <n v="3.5"/>
    <n v="0.81899999999999995"/>
    <n v="384"/>
    <n v="67"/>
    <n v="216"/>
    <n v="139"/>
    <n v="193"/>
    <n v="84.705882352941174"/>
    <n v="54.509803921568626"/>
    <n v="75.686274509803923"/>
    <n v="0.623"/>
    <x v="1"/>
    <x v="0"/>
    <n v="9063"/>
    <n v="4.63"/>
    <n v="9.9"/>
    <n v="38.6"/>
    <n v="324387"/>
    <n v="108.9"/>
    <n v="33.9"/>
    <s v="CytoData"/>
    <s v="Giemsa"/>
    <s v="Olympus_BX51"/>
    <n v="100"/>
    <n v="360"/>
    <n v="0.1198"/>
    <n v="0.88680000000000003"/>
    <n v="0.93030000000000002"/>
    <n v="4.3499999999999983E-2"/>
  </r>
  <r>
    <s v="CELL_002932"/>
    <x v="2"/>
    <x v="1"/>
    <s v="Normal_RBC"/>
    <n v="7.95"/>
    <n v="0"/>
    <n v="0"/>
    <n v="1"/>
    <n v="0"/>
    <n v="0.84799999999999998"/>
    <n v="0.11899999999999999"/>
    <n v="0.66"/>
    <n v="1"/>
    <n v="0.93600000000000005"/>
    <n v="192"/>
    <n v="55"/>
    <n v="239"/>
    <n v="132"/>
    <n v="134"/>
    <n v="93.725490196078425"/>
    <n v="51.764705882352949"/>
    <n v="52.549019607843142"/>
    <n v="0.57399999999999995"/>
    <x v="1"/>
    <x v="1"/>
    <n v="5971"/>
    <n v="6.16"/>
    <n v="16.600000000000001"/>
    <n v="52.7"/>
    <n v="313865"/>
    <n v="90.5"/>
    <n v="34.200000000000003"/>
    <s v="PBC_Dataset"/>
    <s v="Wright"/>
    <s v="Zeiss_Axio"/>
    <n v="60"/>
    <n v="256"/>
    <n v="8.6800000000000002E-2"/>
    <n v="0.76700000000000002"/>
    <n v="1"/>
    <n v="0.23299999999999998"/>
  </r>
  <r>
    <s v="CELL_002328"/>
    <x v="4"/>
    <x v="1"/>
    <s v="Normal_WBC"/>
    <n v="15.08"/>
    <n v="61.5"/>
    <n v="0.41699999999999998"/>
    <n v="0.3"/>
    <n v="205"/>
    <n v="0.69099999999999995"/>
    <n v="0.63500000000000001"/>
    <n v="1.6"/>
    <n v="1"/>
    <n v="0.76"/>
    <n v="617"/>
    <n v="107"/>
    <n v="224"/>
    <n v="139"/>
    <n v="152"/>
    <n v="87.843137254901961"/>
    <n v="54.509803921568626"/>
    <n v="59.607843137254903"/>
    <n v="0.62"/>
    <x v="1"/>
    <x v="0"/>
    <n v="8346"/>
    <n v="5.35"/>
    <n v="14.8"/>
    <n v="39.700000000000003"/>
    <n v="189388"/>
    <n v="77.599999999999994"/>
    <n v="33.299999999999997"/>
    <s v="PBC_Dataset"/>
    <s v="Wright"/>
    <s v="Leica_DM2000"/>
    <n v="100"/>
    <n v="512"/>
    <n v="0"/>
    <n v="0.79610000000000003"/>
    <n v="0.96179999999999999"/>
    <n v="0.16569999999999996"/>
  </r>
  <r>
    <s v="CELL_004390"/>
    <x v="13"/>
    <x v="0"/>
    <s v="Leukemia"/>
    <n v="13.33"/>
    <n v="83.7"/>
    <n v="0.45600000000000002"/>
    <n v="0.14899999999999999"/>
    <n v="561.74496644295311"/>
    <n v="0.90800000000000003"/>
    <n v="0.17"/>
    <n v="1.26"/>
    <n v="1"/>
    <n v="0.89600000000000002"/>
    <n v="634"/>
    <n v="98"/>
    <n v="183"/>
    <n v="134"/>
    <n v="172"/>
    <n v="71.764705882352942"/>
    <n v="52.549019607843142"/>
    <n v="67.450980392156865"/>
    <n v="0.60899999999999999"/>
    <x v="1"/>
    <x v="1"/>
    <n v="3459"/>
    <n v="4.6500000000000004"/>
    <n v="17.5"/>
    <n v="52.6"/>
    <n v="301081"/>
    <n v="76.599999999999994"/>
    <n v="33"/>
    <s v="PBC_Dataset"/>
    <s v="Wright"/>
    <s v="Leica_DM2000"/>
    <n v="100"/>
    <n v="512"/>
    <n v="0.75260000000000005"/>
    <n v="0.69450000000000001"/>
    <n v="0.71440000000000003"/>
    <n v="1.9900000000000029E-2"/>
  </r>
  <r>
    <s v="CELL_000767"/>
    <x v="1"/>
    <x v="1"/>
    <s v="Normal_WBC"/>
    <n v="10.68"/>
    <n v="54.2"/>
    <n v="0.57099999999999995"/>
    <n v="0.45600000000000002"/>
    <n v="118.85964912280701"/>
    <n v="0.83699999999999997"/>
    <n v="0.43"/>
    <n v="2.76"/>
    <n v="3.4"/>
    <n v="0.80400000000000005"/>
    <n v="419"/>
    <n v="71"/>
    <n v="219"/>
    <n v="162"/>
    <n v="203"/>
    <n v="85.882352941176464"/>
    <n v="63.529411764705877"/>
    <n v="79.607843137254903"/>
    <n v="0.66700000000000004"/>
    <x v="0"/>
    <x v="0"/>
    <n v="4923"/>
    <n v="5.41"/>
    <n v="10.8"/>
    <n v="45.8"/>
    <n v="77492"/>
    <n v="85.5"/>
    <n v="34.799999999999997"/>
    <s v="CytoData"/>
    <s v="Giemsa"/>
    <s v="Leica_DM2000"/>
    <n v="40"/>
    <n v="224"/>
    <n v="6.2600000000000003E-2"/>
    <n v="0.94030000000000002"/>
    <n v="0.99719999999999998"/>
    <n v="5.6899999999999951E-2"/>
  </r>
  <r>
    <s v="CELL_004497"/>
    <x v="16"/>
    <x v="0"/>
    <s v="Anemia"/>
    <n v="7.78"/>
    <n v="0"/>
    <n v="0"/>
    <n v="1"/>
    <n v="0"/>
    <n v="0.56399999999999995"/>
    <n v="0.86799999999999999"/>
    <n v="0.22"/>
    <n v="1"/>
    <n v="0.95899999999999996"/>
    <n v="159"/>
    <n v="60"/>
    <n v="224"/>
    <n v="128"/>
    <n v="138"/>
    <n v="87.843137254901961"/>
    <n v="50.196078431372548"/>
    <n v="54.117647058823529"/>
    <n v="0.48399999999999999"/>
    <x v="0"/>
    <x v="0"/>
    <n v="5832"/>
    <n v="5.54"/>
    <n v="12.4"/>
    <n v="41"/>
    <n v="411428"/>
    <n v="85"/>
    <n v="32.9"/>
    <s v="Raabin_WBC"/>
    <s v="Giemsa"/>
    <s v="Leica_DM2000"/>
    <n v="100"/>
    <n v="360"/>
    <n v="0.70530000000000004"/>
    <n v="0.73160000000000003"/>
    <n v="0.74529999999999996"/>
    <n v="1.3699999999999934E-2"/>
  </r>
  <r>
    <s v="CELL_004219"/>
    <x v="8"/>
    <x v="0"/>
    <s v="Leukemia"/>
    <n v="13.86"/>
    <n v="85.6"/>
    <n v="0.33600000000000002"/>
    <n v="0.20100000000000001"/>
    <n v="425.8706467661691"/>
    <n v="0.71099999999999997"/>
    <n v="0.27100000000000002"/>
    <n v="0.92"/>
    <n v="1"/>
    <n v="0.82899999999999996"/>
    <n v="757"/>
    <n v="98"/>
    <n v="203"/>
    <n v="132"/>
    <n v="177"/>
    <n v="79.607843137254903"/>
    <n v="51.764705882352949"/>
    <n v="69.411764705882348"/>
    <n v="0.67800000000000005"/>
    <x v="1"/>
    <x v="0"/>
    <n v="10552"/>
    <n v="4.93"/>
    <n v="17.100000000000001"/>
    <n v="49.8"/>
    <n v="477803"/>
    <n v="71.099999999999994"/>
    <n v="34.799999999999997"/>
    <s v="Raabin_WBC"/>
    <s v="Wright"/>
    <s v="Olympus_BX51"/>
    <n v="100"/>
    <n v="256"/>
    <n v="0.85670000000000002"/>
    <n v="0.76219999999999999"/>
    <n v="0.89829999999999999"/>
    <n v="0.1361"/>
  </r>
  <r>
    <s v="CELL_003256"/>
    <x v="2"/>
    <x v="1"/>
    <s v="Normal_RBC"/>
    <n v="7.52"/>
    <n v="0"/>
    <n v="0"/>
    <n v="1"/>
    <n v="0"/>
    <n v="0.95699999999999996"/>
    <n v="0.182"/>
    <n v="0.56000000000000005"/>
    <n v="1"/>
    <n v="0.89400000000000002"/>
    <n v="183"/>
    <n v="45"/>
    <n v="245"/>
    <n v="154"/>
    <n v="121"/>
    <n v="96.078431372549019"/>
    <n v="60.392156862745097"/>
    <n v="47.450980392156858"/>
    <n v="0.50600000000000001"/>
    <x v="0"/>
    <x v="1"/>
    <n v="9118"/>
    <n v="4.3499999999999996"/>
    <n v="16.899999999999999"/>
    <n v="36"/>
    <n v="303111"/>
    <n v="99.2"/>
    <n v="31.5"/>
    <s v="Raabin_WBC"/>
    <s v="Giemsa"/>
    <s v="Leica_DM2000"/>
    <n v="40"/>
    <n v="224"/>
    <n v="9.5799999999999996E-2"/>
    <n v="0.94099999999999995"/>
    <n v="0.8881"/>
    <n v="-5.2899999999999947E-2"/>
  </r>
  <r>
    <s v="CELL_000203"/>
    <x v="1"/>
    <x v="1"/>
    <s v="Normal_WBC"/>
    <n v="13.74"/>
    <n v="50.3"/>
    <n v="0.65"/>
    <n v="0.44500000000000001"/>
    <n v="113.03370786516854"/>
    <n v="0.85099999999999998"/>
    <n v="0.47099999999999997"/>
    <n v="3.42"/>
    <n v="3.8"/>
    <n v="0.84099999999999997"/>
    <n v="319"/>
    <n v="72"/>
    <n v="193"/>
    <n v="162"/>
    <n v="167"/>
    <n v="75.686274509803923"/>
    <n v="63.529411764705877"/>
    <n v="65.490196078431367"/>
    <n v="0.56699999999999995"/>
    <x v="1"/>
    <x v="0"/>
    <n v="11012"/>
    <n v="5.23"/>
    <n v="11"/>
    <n v="41.4"/>
    <n v="199465"/>
    <n v="85.3"/>
    <n v="33.9"/>
    <s v="PBC_Dataset"/>
    <s v="Giemsa"/>
    <s v="Leica_DM2000"/>
    <n v="100"/>
    <n v="360"/>
    <n v="0"/>
    <n v="0.98629999999999995"/>
    <n v="0.90610000000000002"/>
    <n v="-8.0199999999999938E-2"/>
  </r>
  <r>
    <s v="CELL_003511"/>
    <x v="2"/>
    <x v="1"/>
    <s v="Normal_RBC"/>
    <n v="8.0500000000000007"/>
    <n v="0"/>
    <n v="0"/>
    <n v="1"/>
    <n v="0"/>
    <n v="0.96499999999999997"/>
    <n v="0.109"/>
    <n v="0.28999999999999998"/>
    <n v="1"/>
    <n v="0.97499999999999998"/>
    <n v="179"/>
    <n v="41"/>
    <n v="205"/>
    <n v="143"/>
    <n v="134"/>
    <n v="80.392156862745097"/>
    <n v="56.078431372549019"/>
    <n v="52.549019607843142"/>
    <n v="0.50800000000000001"/>
    <x v="0"/>
    <x v="0"/>
    <n v="5267"/>
    <n v="2.5099999999999998"/>
    <n v="14.5"/>
    <n v="43.3"/>
    <n v="134972"/>
    <n v="82.8"/>
    <n v="34.9"/>
    <s v="PBC_Dataset"/>
    <s v="Wright"/>
    <s v="Olympus_BX51"/>
    <n v="100"/>
    <n v="256"/>
    <n v="3.3799999999999997E-2"/>
    <n v="0.94569999999999999"/>
    <n v="0.87809999999999999"/>
    <n v="-6.7599999999999993E-2"/>
  </r>
  <r>
    <s v="CELL_004932"/>
    <x v="15"/>
    <x v="0"/>
    <s v="Anemia"/>
    <n v="6.79"/>
    <n v="0"/>
    <n v="0"/>
    <n v="1"/>
    <n v="0"/>
    <n v="0.97599999999999998"/>
    <n v="0.126"/>
    <n v="0.37"/>
    <n v="1"/>
    <n v="0.98799999999999999"/>
    <n v="142"/>
    <n v="42"/>
    <n v="231"/>
    <n v="147"/>
    <n v="123"/>
    <n v="90.588235294117652"/>
    <n v="57.647058823529406"/>
    <n v="48.235294117647058"/>
    <n v="0.52400000000000002"/>
    <x v="1"/>
    <x v="1"/>
    <n v="7830"/>
    <n v="3.71"/>
    <n v="15.2"/>
    <n v="45.4"/>
    <n v="268063"/>
    <n v="78.5"/>
    <n v="32.5"/>
    <s v="PBC_Dataset"/>
    <s v="May_Grunwald_Giemsa"/>
    <s v="Olympus_BX51"/>
    <n v="100"/>
    <n v="512"/>
    <n v="0.86329999999999996"/>
    <n v="0.85389999999999999"/>
    <n v="0.87670000000000003"/>
    <n v="2.2800000000000042E-2"/>
  </r>
  <r>
    <s v="CELL_005536"/>
    <x v="11"/>
    <x v="0"/>
    <s v="Infection"/>
    <n v="12.23"/>
    <n v="59"/>
    <n v="0.54800000000000004"/>
    <n v="0.42399999999999999"/>
    <n v="139.15094339622641"/>
    <n v="0.70299999999999996"/>
    <n v="0.41"/>
    <n v="5.27"/>
    <n v="3.8"/>
    <n v="0.81"/>
    <n v="565"/>
    <n v="77"/>
    <n v="207"/>
    <n v="153"/>
    <n v="197"/>
    <n v="81.17647058823529"/>
    <n v="60"/>
    <n v="77.254901960784323"/>
    <n v="0.68600000000000005"/>
    <x v="1"/>
    <x v="1"/>
    <n v="5882"/>
    <n v="5.37"/>
    <n v="13.4"/>
    <n v="44.8"/>
    <n v="301196"/>
    <n v="105.9"/>
    <n v="31.1"/>
    <s v="PBC_Dataset"/>
    <s v="Giemsa"/>
    <s v="Leica_DM2000"/>
    <n v="60"/>
    <n v="224"/>
    <n v="0.87029999999999996"/>
    <n v="0.9476"/>
    <n v="0.79449999999999998"/>
    <n v="-0.15310000000000001"/>
  </r>
  <r>
    <s v="CELL_001734"/>
    <x v="5"/>
    <x v="1"/>
    <s v="Normal_WBC"/>
    <n v="8.31"/>
    <n v="83.3"/>
    <n v="0.77700000000000002"/>
    <n v="0.25"/>
    <n v="333.2"/>
    <n v="0.83899999999999997"/>
    <n v="0.28100000000000003"/>
    <n v="0.75"/>
    <n v="1.1000000000000001"/>
    <n v="0.89"/>
    <n v="315"/>
    <n v="40"/>
    <n v="190"/>
    <n v="169"/>
    <n v="192"/>
    <n v="74.509803921568633"/>
    <n v="66.274509803921561"/>
    <n v="75.294117647058826"/>
    <n v="0.61799999999999999"/>
    <x v="2"/>
    <x v="0"/>
    <n v="5232"/>
    <n v="5.46"/>
    <n v="15.9"/>
    <n v="28.1"/>
    <n v="264679"/>
    <n v="92.3"/>
    <n v="30.7"/>
    <s v="PBC_Dataset"/>
    <s v="Wright"/>
    <s v="Olympus_BX51"/>
    <n v="100"/>
    <n v="360"/>
    <n v="9.6199999999999994E-2"/>
    <n v="0.87050000000000005"/>
    <n v="0.9194"/>
    <n v="4.8899999999999944E-2"/>
  </r>
  <r>
    <s v="CELL_002778"/>
    <x v="9"/>
    <x v="1"/>
    <s v="Normal_WBC"/>
    <n v="10.89"/>
    <n v="62.2"/>
    <n v="0.79700000000000004"/>
    <n v="0.36599999999999999"/>
    <n v="169.94535519125685"/>
    <n v="0.65600000000000003"/>
    <n v="0.27100000000000002"/>
    <n v="4.76"/>
    <n v="2.4"/>
    <n v="0.754"/>
    <n v="477"/>
    <n v="57"/>
    <n v="160"/>
    <n v="143"/>
    <n v="192"/>
    <n v="62.745098039215684"/>
    <n v="56.078431372549019"/>
    <n v="75.294117647058826"/>
    <n v="0.69699999999999995"/>
    <x v="1"/>
    <x v="1"/>
    <n v="7053"/>
    <n v="5.04"/>
    <n v="13.4"/>
    <n v="41.4"/>
    <n v="284154"/>
    <n v="80.5"/>
    <n v="33.1"/>
    <s v="PBC_Dataset"/>
    <s v="Wright"/>
    <s v="Leica_DM2000"/>
    <n v="100"/>
    <n v="256"/>
    <n v="6.7500000000000004E-2"/>
    <n v="0.86519999999999997"/>
    <n v="0.96350000000000002"/>
    <n v="9.8300000000000054E-2"/>
  </r>
  <r>
    <s v="CELL_001708"/>
    <x v="5"/>
    <x v="1"/>
    <s v="Normal_WBC"/>
    <n v="7.96"/>
    <n v="78"/>
    <n v="0.79200000000000004"/>
    <n v="0.21"/>
    <n v="371.42857142857144"/>
    <n v="0.85099999999999998"/>
    <n v="0.33900000000000002"/>
    <n v="1.26"/>
    <n v="1.1000000000000001"/>
    <n v="0.90400000000000003"/>
    <n v="238"/>
    <n v="64"/>
    <n v="188"/>
    <n v="130"/>
    <n v="201"/>
    <n v="73.725490196078439"/>
    <n v="50.980392156862742"/>
    <n v="78.82352941176471"/>
    <n v="0.67500000000000004"/>
    <x v="1"/>
    <x v="1"/>
    <n v="6164"/>
    <n v="5.41"/>
    <n v="15.8"/>
    <n v="36"/>
    <n v="184913"/>
    <n v="89"/>
    <n v="32.799999999999997"/>
    <s v="Raabin_WBC"/>
    <s v="Giemsa"/>
    <s v="Olympus_BX51"/>
    <n v="40"/>
    <n v="224"/>
    <n v="7.7899999999999997E-2"/>
    <n v="0.8397"/>
    <n v="0.82440000000000002"/>
    <n v="-1.529999999999998E-2"/>
  </r>
  <r>
    <s v="CELL_005173"/>
    <x v="14"/>
    <x v="0"/>
    <s v="Anemia"/>
    <n v="7.81"/>
    <n v="0"/>
    <n v="0"/>
    <n v="1"/>
    <n v="0"/>
    <n v="0.83"/>
    <n v="0.216"/>
    <n v="0.92"/>
    <n v="1"/>
    <n v="0.94899999999999995"/>
    <n v="197"/>
    <n v="48"/>
    <n v="242"/>
    <n v="116"/>
    <n v="128"/>
    <n v="94.901960784313715"/>
    <n v="45.490196078431374"/>
    <n v="50.196078431372548"/>
    <n v="0.41799999999999998"/>
    <x v="1"/>
    <x v="0"/>
    <n v="8427"/>
    <n v="4.8499999999999996"/>
    <n v="13.8"/>
    <n v="36.4"/>
    <n v="113792"/>
    <n v="97.9"/>
    <n v="33.9"/>
    <s v="Raabin_WBC"/>
    <s v="Giemsa"/>
    <s v="Olympus_BX51"/>
    <n v="100"/>
    <n v="224"/>
    <n v="0.91100000000000003"/>
    <n v="0.79339999999999999"/>
    <n v="0.78690000000000004"/>
    <n v="-6.4999999999999503E-3"/>
  </r>
  <r>
    <s v="CELL_005250"/>
    <x v="14"/>
    <x v="0"/>
    <s v="Anemia"/>
    <n v="8.06"/>
    <n v="0"/>
    <n v="0"/>
    <n v="1"/>
    <n v="0"/>
    <n v="0.93700000000000006"/>
    <n v="0.253"/>
    <n v="0.81"/>
    <n v="1"/>
    <n v="0.90600000000000003"/>
    <n v="178"/>
    <n v="48"/>
    <n v="237"/>
    <n v="124"/>
    <n v="145"/>
    <n v="92.941176470588232"/>
    <n v="48.627450980392155"/>
    <n v="56.862745098039213"/>
    <n v="0.41499999999999998"/>
    <x v="1"/>
    <x v="1"/>
    <n v="8646"/>
    <n v="4.9800000000000004"/>
    <n v="16.8"/>
    <n v="37.5"/>
    <n v="247573"/>
    <n v="97.6"/>
    <n v="32.799999999999997"/>
    <s v="CytoData"/>
    <s v="Wright"/>
    <s v="Zeiss_Axio"/>
    <n v="60"/>
    <n v="512"/>
    <n v="0.96809999999999996"/>
    <n v="0.80369999999999997"/>
    <n v="0.80259999999999998"/>
    <n v="-1.0999999999999899E-3"/>
  </r>
  <r>
    <s v="CELL_003475"/>
    <x v="2"/>
    <x v="1"/>
    <s v="Normal_RBC"/>
    <n v="7.76"/>
    <n v="0"/>
    <n v="0"/>
    <n v="1"/>
    <n v="0"/>
    <n v="0.89400000000000002"/>
    <n v="0.21099999999999999"/>
    <n v="0.88"/>
    <n v="1"/>
    <n v="0.95"/>
    <n v="194"/>
    <n v="50"/>
    <n v="226"/>
    <n v="138"/>
    <n v="130"/>
    <n v="88.627450980392155"/>
    <n v="54.117647058823529"/>
    <n v="50.980392156862742"/>
    <n v="0.50900000000000001"/>
    <x v="2"/>
    <x v="1"/>
    <n v="5607"/>
    <n v="4.28"/>
    <n v="11.3"/>
    <n v="36.6"/>
    <n v="105222"/>
    <n v="96.4"/>
    <n v="32.4"/>
    <s v="Raabin_WBC"/>
    <s v="Wright"/>
    <s v="Olympus_BX51"/>
    <n v="100"/>
    <n v="224"/>
    <n v="7.9200000000000007E-2"/>
    <n v="0.88109999999999999"/>
    <n v="0.9425"/>
    <n v="6.140000000000001E-2"/>
  </r>
  <r>
    <s v="CELL_000855"/>
    <x v="1"/>
    <x v="1"/>
    <s v="Normal_WBC"/>
    <n v="12.03"/>
    <n v="61.5"/>
    <n v="0.55700000000000005"/>
    <n v="0.45500000000000002"/>
    <n v="135.16483516483515"/>
    <n v="0.8"/>
    <n v="0.41699999999999998"/>
    <n v="3.03"/>
    <n v="3.7"/>
    <n v="0.76800000000000002"/>
    <n v="380"/>
    <n v="66"/>
    <n v="217"/>
    <n v="162"/>
    <n v="182"/>
    <n v="85.098039215686271"/>
    <n v="63.529411764705877"/>
    <n v="71.372549019607845"/>
    <n v="0.69799999999999995"/>
    <x v="2"/>
    <x v="0"/>
    <n v="7947"/>
    <n v="6.08"/>
    <n v="12.3"/>
    <n v="36"/>
    <n v="159837"/>
    <n v="78.7"/>
    <n v="34.299999999999997"/>
    <s v="PBC_Dataset"/>
    <s v="May_Grunwald_Giemsa"/>
    <s v="Leica_DM2000"/>
    <n v="60"/>
    <n v="360"/>
    <n v="0.12820000000000001"/>
    <n v="0.88959999999999995"/>
    <n v="0.87429999999999997"/>
    <n v="-1.529999999999998E-2"/>
  </r>
  <r>
    <s v="CELL_004738"/>
    <x v="12"/>
    <x v="0"/>
    <s v="Anemia"/>
    <n v="3.59"/>
    <n v="0"/>
    <n v="0"/>
    <n v="1"/>
    <n v="0"/>
    <n v="0.39800000000000002"/>
    <n v="0.85399999999999998"/>
    <n v="0.71"/>
    <n v="1"/>
    <n v="0.69399999999999995"/>
    <n v="43"/>
    <n v="26"/>
    <n v="218"/>
    <n v="128"/>
    <n v="105"/>
    <n v="85.490196078431367"/>
    <n v="50.196078431372548"/>
    <n v="41.17647058823529"/>
    <n v="0.376"/>
    <x v="0"/>
    <x v="0"/>
    <n v="9647"/>
    <n v="5.27"/>
    <n v="11.1"/>
    <n v="39.9"/>
    <n v="255517"/>
    <n v="89.4"/>
    <n v="33.200000000000003"/>
    <s v="Raabin_WBC"/>
    <s v="Giemsa"/>
    <s v="Olympus_BX51"/>
    <n v="100"/>
    <n v="256"/>
    <n v="0.71399999999999997"/>
    <n v="0.72160000000000002"/>
    <n v="0.66400000000000003"/>
    <n v="-5.7599999999999985E-2"/>
  </r>
  <r>
    <s v="CELL_004098"/>
    <x v="8"/>
    <x v="0"/>
    <s v="Leukemia"/>
    <n v="15.43"/>
    <n v="79.7"/>
    <n v="0.40899999999999997"/>
    <n v="0.19700000000000001"/>
    <n v="404.56852791878174"/>
    <n v="0.82399999999999995"/>
    <n v="0.16200000000000001"/>
    <n v="0.67"/>
    <n v="1"/>
    <n v="0.94099999999999995"/>
    <n v="654"/>
    <n v="90"/>
    <n v="155"/>
    <n v="183"/>
    <n v="198"/>
    <n v="60.784313725490193"/>
    <n v="71.764705882352942"/>
    <n v="77.64705882352942"/>
    <n v="0.622"/>
    <x v="1"/>
    <x v="0"/>
    <n v="2407"/>
    <n v="5.46"/>
    <n v="14.6"/>
    <n v="42.4"/>
    <n v="231575"/>
    <n v="110.7"/>
    <n v="35.1"/>
    <s v="PBC_Dataset"/>
    <s v="Giemsa"/>
    <s v="Zeiss_Axio"/>
    <n v="60"/>
    <n v="512"/>
    <n v="0.79"/>
    <n v="0.72540000000000004"/>
    <n v="0.84150000000000003"/>
    <n v="0.11609999999999998"/>
  </r>
  <r>
    <s v="CELL_002161"/>
    <x v="4"/>
    <x v="1"/>
    <s v="Normal_WBC"/>
    <n v="16.059999999999999"/>
    <n v="56.4"/>
    <n v="0.503"/>
    <n v="0.26600000000000001"/>
    <n v="212.03007518796991"/>
    <n v="0.48899999999999999"/>
    <n v="0.41899999999999998"/>
    <n v="1.59"/>
    <n v="1.7"/>
    <n v="0.84"/>
    <n v="501"/>
    <n v="90"/>
    <n v="195"/>
    <n v="187"/>
    <n v="154"/>
    <n v="76.470588235294116"/>
    <n v="73.333333333333329"/>
    <n v="60.392156862745097"/>
    <n v="0.61299999999999999"/>
    <x v="1"/>
    <x v="1"/>
    <n v="10194"/>
    <n v="5.2"/>
    <n v="13.7"/>
    <n v="41.9"/>
    <n v="403822"/>
    <n v="101.4"/>
    <n v="32.299999999999997"/>
    <s v="Raabin_WBC"/>
    <s v="Giemsa"/>
    <s v="Leica_DM2000"/>
    <n v="100"/>
    <n v="360"/>
    <n v="0.14660000000000001"/>
    <n v="0.93759999999999999"/>
    <n v="0.88580000000000003"/>
    <n v="-5.1799999999999957E-2"/>
  </r>
  <r>
    <s v="CELL_000699"/>
    <x v="1"/>
    <x v="1"/>
    <s v="Normal_WBC"/>
    <n v="11.89"/>
    <n v="52.2"/>
    <n v="0.56999999999999995"/>
    <n v="0.42499999999999999"/>
    <n v="122.82352941176471"/>
    <n v="0.76300000000000001"/>
    <n v="0.41699999999999998"/>
    <n v="2.98"/>
    <n v="3.6"/>
    <n v="0.74399999999999999"/>
    <n v="378"/>
    <n v="77"/>
    <n v="191"/>
    <n v="178"/>
    <n v="199"/>
    <n v="74.901960784313729"/>
    <n v="69.803921568627445"/>
    <n v="78.039215686274517"/>
    <n v="0.63100000000000001"/>
    <x v="1"/>
    <x v="0"/>
    <n v="14496"/>
    <n v="5.6"/>
    <n v="15.9"/>
    <n v="48.2"/>
    <n v="332907"/>
    <n v="76.099999999999994"/>
    <n v="31.8"/>
    <s v="PBC_Dataset"/>
    <s v="Giemsa"/>
    <s v="Leica_DM2000"/>
    <n v="100"/>
    <n v="512"/>
    <n v="0.14449999999999999"/>
    <n v="0.89449999999999996"/>
    <n v="0.81740000000000002"/>
    <n v="-7.7099999999999946E-2"/>
  </r>
  <r>
    <s v="CELL_005817"/>
    <x v="18"/>
    <x v="0"/>
    <s v="Artefact"/>
    <n v="6.48"/>
    <n v="25.6"/>
    <n v="0.186"/>
    <n v="0.44"/>
    <n v="58.181818181818187"/>
    <n v="0.76"/>
    <n v="0.68500000000000005"/>
    <n v="2.0099999999999998"/>
    <n v="1.3"/>
    <n v="0.69899999999999995"/>
    <n v="198"/>
    <n v="42"/>
    <n v="190"/>
    <n v="177"/>
    <n v="168"/>
    <n v="74.509803921568633"/>
    <n v="69.411764705882348"/>
    <n v="65.882352941176464"/>
    <n v="0.68300000000000005"/>
    <x v="1"/>
    <x v="1"/>
    <n v="8966"/>
    <n v="5.42"/>
    <n v="12.2"/>
    <n v="45.2"/>
    <n v="261891"/>
    <n v="78.2"/>
    <n v="30.4"/>
    <s v="PBC_Dataset"/>
    <s v="Giemsa"/>
    <s v="Leica_DM2000"/>
    <n v="40"/>
    <n v="256"/>
    <n v="0.75970000000000004"/>
    <n v="0.76880000000000004"/>
    <n v="0.70709999999999995"/>
    <n v="-6.1700000000000088E-2"/>
  </r>
  <r>
    <s v="CELL_003000"/>
    <x v="2"/>
    <x v="1"/>
    <s v="Normal_RBC"/>
    <n v="8.34"/>
    <n v="0"/>
    <n v="0"/>
    <n v="1"/>
    <n v="0"/>
    <n v="0.875"/>
    <n v="0.10299999999999999"/>
    <n v="0.46"/>
    <n v="1"/>
    <n v="0.91"/>
    <n v="161"/>
    <n v="51"/>
    <n v="220"/>
    <n v="122"/>
    <n v="106"/>
    <n v="86.274509803921575"/>
    <n v="47.843137254901961"/>
    <n v="41.568627450980394"/>
    <n v="0.54600000000000004"/>
    <x v="1"/>
    <x v="0"/>
    <n v="10289"/>
    <n v="5.21"/>
    <n v="8.6999999999999993"/>
    <n v="41.8"/>
    <n v="250934"/>
    <n v="101.2"/>
    <n v="32.700000000000003"/>
    <s v="CytoData"/>
    <s v="Wright"/>
    <s v="Zeiss_Axio"/>
    <n v="100"/>
    <n v="512"/>
    <n v="7.2099999999999997E-2"/>
    <n v="0.90400000000000003"/>
    <n v="1"/>
    <n v="9.5999999999999974E-2"/>
  </r>
  <r>
    <s v="CELL_003697"/>
    <x v="2"/>
    <x v="1"/>
    <s v="Normal_RBC"/>
    <n v="6.64"/>
    <n v="0"/>
    <n v="0"/>
    <n v="1"/>
    <n v="0"/>
    <n v="0.86599999999999999"/>
    <n v="0.16600000000000001"/>
    <n v="0.59"/>
    <n v="1"/>
    <n v="0.94"/>
    <n v="189"/>
    <n v="52"/>
    <n v="238"/>
    <n v="141"/>
    <n v="117"/>
    <n v="93.333333333333329"/>
    <n v="55.294117647058826"/>
    <n v="45.882352941176471"/>
    <n v="0.36"/>
    <x v="1"/>
    <x v="0"/>
    <n v="5026"/>
    <n v="5.78"/>
    <n v="14.3"/>
    <n v="40.200000000000003"/>
    <n v="338402"/>
    <n v="85.9"/>
    <n v="29.5"/>
    <s v="PBC_Dataset"/>
    <s v="Giemsa"/>
    <s v="Olympus_BX51"/>
    <n v="60"/>
    <n v="360"/>
    <n v="1.6999999999999999E-3"/>
    <n v="0.83360000000000001"/>
    <n v="0.90259999999999996"/>
    <n v="6.899999999999995E-2"/>
  </r>
  <r>
    <s v="CELL_001637"/>
    <x v="5"/>
    <x v="1"/>
    <s v="Normal_WBC"/>
    <n v="9.83"/>
    <n v="78"/>
    <n v="0.79700000000000004"/>
    <n v="0.20499999999999999"/>
    <n v="380.48780487804879"/>
    <n v="0.85699999999999998"/>
    <n v="0.309"/>
    <n v="0.62"/>
    <n v="1.1000000000000001"/>
    <n v="0.89600000000000002"/>
    <n v="316"/>
    <n v="59"/>
    <n v="210"/>
    <n v="153"/>
    <n v="197"/>
    <n v="82.35294117647058"/>
    <n v="60"/>
    <n v="77.254901960784323"/>
    <n v="0.78600000000000003"/>
    <x v="1"/>
    <x v="0"/>
    <n v="7239"/>
    <n v="4.54"/>
    <n v="14"/>
    <n v="47.9"/>
    <n v="295913"/>
    <n v="74.099999999999994"/>
    <n v="32.4"/>
    <s v="Raabin_WBC"/>
    <s v="Giemsa"/>
    <s v="Olympus_BX51"/>
    <n v="40"/>
    <n v="224"/>
    <n v="6.3899999999999998E-2"/>
    <n v="0.86950000000000005"/>
    <n v="0.86739999999999995"/>
    <n v="-2.1000000000001018E-3"/>
  </r>
  <r>
    <s v="CELL_003458"/>
    <x v="2"/>
    <x v="1"/>
    <s v="Normal_RBC"/>
    <n v="7.72"/>
    <n v="0"/>
    <n v="0"/>
    <n v="1"/>
    <n v="0"/>
    <n v="0.85"/>
    <n v="0.19600000000000001"/>
    <n v="0.57999999999999996"/>
    <n v="1"/>
    <n v="0.89400000000000002"/>
    <n v="175"/>
    <n v="53"/>
    <n v="236"/>
    <n v="133"/>
    <n v="123"/>
    <n v="92.549019607843135"/>
    <n v="52.156862745098046"/>
    <n v="48.235294117647058"/>
    <n v="0.47099999999999997"/>
    <x v="0"/>
    <x v="1"/>
    <n v="4729"/>
    <n v="4.09"/>
    <n v="12.9"/>
    <n v="42"/>
    <n v="207738"/>
    <n v="90.5"/>
    <n v="33.1"/>
    <s v="PBC_Dataset"/>
    <s v="Giemsa"/>
    <s v="Leica_DM2000"/>
    <n v="100"/>
    <n v="224"/>
    <n v="0.10780000000000001"/>
    <n v="0.94750000000000001"/>
    <n v="1"/>
    <n v="5.2499999999999991E-2"/>
  </r>
  <r>
    <s v="CELL_003582"/>
    <x v="2"/>
    <x v="1"/>
    <s v="Normal_RBC"/>
    <n v="8.11"/>
    <n v="0"/>
    <n v="0"/>
    <n v="1"/>
    <n v="0"/>
    <n v="0.872"/>
    <n v="0.218"/>
    <n v="0.16"/>
    <n v="1"/>
    <n v="0.93300000000000005"/>
    <n v="177"/>
    <n v="48"/>
    <n v="221"/>
    <n v="141"/>
    <n v="139"/>
    <n v="86.666666666666671"/>
    <n v="55.294117647058826"/>
    <n v="54.509803921568626"/>
    <n v="0.54300000000000004"/>
    <x v="1"/>
    <x v="0"/>
    <n v="9131"/>
    <n v="4.3099999999999996"/>
    <n v="14.1"/>
    <n v="32.6"/>
    <n v="272170"/>
    <n v="97.1"/>
    <n v="32.1"/>
    <s v="CytoData"/>
    <s v="Giemsa"/>
    <s v="Leica_DM2000"/>
    <n v="100"/>
    <n v="512"/>
    <n v="0.1176"/>
    <n v="0.9385"/>
    <n v="0.87460000000000004"/>
    <n v="-6.3899999999999957E-2"/>
  </r>
  <r>
    <s v="CELL_001292"/>
    <x v="5"/>
    <x v="1"/>
    <s v="Normal_WBC"/>
    <n v="9.0500000000000007"/>
    <n v="78"/>
    <n v="0.79200000000000004"/>
    <n v="0.16200000000000001"/>
    <n v="481.48148148148147"/>
    <n v="0.95199999999999996"/>
    <n v="0.14199999999999999"/>
    <n v="1.1599999999999999"/>
    <n v="1"/>
    <n v="0.877"/>
    <n v="250"/>
    <n v="57"/>
    <n v="202"/>
    <n v="141"/>
    <n v="190"/>
    <n v="79.215686274509807"/>
    <n v="55.294117647058826"/>
    <n v="74.509803921568633"/>
    <n v="0.66100000000000003"/>
    <x v="1"/>
    <x v="0"/>
    <n v="4411"/>
    <n v="5.37"/>
    <n v="14.7"/>
    <n v="34.200000000000003"/>
    <n v="253988"/>
    <n v="94.5"/>
    <n v="33.5"/>
    <s v="PBC_Dataset"/>
    <s v="May_Grunwald_Giemsa"/>
    <s v="Olympus_BX51"/>
    <n v="40"/>
    <n v="224"/>
    <n v="3.5900000000000001E-2"/>
    <n v="0.91020000000000001"/>
    <n v="0.97519999999999996"/>
    <n v="6.4999999999999947E-2"/>
  </r>
  <r>
    <s v="CELL_004660"/>
    <x v="16"/>
    <x v="0"/>
    <s v="Anemia"/>
    <n v="8.06"/>
    <n v="0"/>
    <n v="0"/>
    <n v="1"/>
    <n v="0"/>
    <n v="0.374"/>
    <n v="0.83399999999999996"/>
    <n v="0.39"/>
    <n v="1"/>
    <n v="0.90800000000000003"/>
    <n v="180"/>
    <n v="51"/>
    <n v="220"/>
    <n v="131"/>
    <n v="132"/>
    <n v="86.274509803921575"/>
    <n v="51.372549019607838"/>
    <n v="51.764705882352949"/>
    <n v="0.495"/>
    <x v="1"/>
    <x v="0"/>
    <n v="7417"/>
    <n v="4.5"/>
    <n v="8.4"/>
    <n v="40.9"/>
    <n v="216354"/>
    <n v="93.9"/>
    <n v="33.6"/>
    <s v="CytoData"/>
    <s v="Wright"/>
    <s v="Olympus_BX51"/>
    <n v="40"/>
    <n v="512"/>
    <n v="0.91410000000000002"/>
    <n v="0.59530000000000005"/>
    <n v="0.72189999999999999"/>
    <n v="0.12659999999999993"/>
  </r>
  <r>
    <s v="CELL_005617"/>
    <x v="3"/>
    <x v="0"/>
    <s v="Infection"/>
    <n v="14.12"/>
    <n v="62.8"/>
    <n v="0.65200000000000002"/>
    <n v="0.31"/>
    <n v="202.58064516129031"/>
    <n v="0.82699999999999996"/>
    <n v="0.39400000000000002"/>
    <n v="1.1399999999999999"/>
    <n v="1"/>
    <n v="0.71399999999999997"/>
    <n v="513"/>
    <n v="84"/>
    <n v="191"/>
    <n v="172"/>
    <n v="202"/>
    <n v="74.901960784313729"/>
    <n v="67.450980392156865"/>
    <n v="79.215686274509807"/>
    <n v="0.71199999999999997"/>
    <x v="1"/>
    <x v="1"/>
    <n v="7162"/>
    <n v="5.69"/>
    <n v="16.899999999999999"/>
    <n v="40.4"/>
    <n v="137491"/>
    <n v="98.1"/>
    <n v="33.799999999999997"/>
    <s v="PBC_Dataset"/>
    <s v="May_Grunwald_Giemsa"/>
    <s v="Leica_DM2000"/>
    <n v="40"/>
    <n v="512"/>
    <n v="0.88400000000000001"/>
    <n v="0.77939999999999998"/>
    <n v="0.83340000000000003"/>
    <n v="5.4000000000000048E-2"/>
  </r>
  <r>
    <s v="CELL_001854"/>
    <x v="5"/>
    <x v="1"/>
    <s v="Normal_WBC"/>
    <n v="8.4499999999999993"/>
    <n v="84.6"/>
    <n v="0.78200000000000003"/>
    <n v="0.185"/>
    <n v="457.29729729729729"/>
    <n v="0.88100000000000001"/>
    <n v="0.161"/>
    <n v="1.24"/>
    <n v="1"/>
    <n v="0.93"/>
    <n v="340"/>
    <n v="56"/>
    <n v="201"/>
    <n v="143"/>
    <n v="179"/>
    <n v="78.82352941176471"/>
    <n v="56.078431372549019"/>
    <n v="70.196078431372541"/>
    <n v="0.72"/>
    <x v="0"/>
    <x v="1"/>
    <n v="7257"/>
    <n v="6.07"/>
    <n v="13.4"/>
    <n v="46.7"/>
    <n v="343302"/>
    <n v="83.7"/>
    <n v="33.4"/>
    <s v="Raabin_WBC"/>
    <s v="May_Grunwald_Giemsa"/>
    <s v="Leica_DM2000"/>
    <n v="60"/>
    <n v="224"/>
    <n v="5.0599999999999999E-2"/>
    <n v="0.82930000000000004"/>
    <n v="0.91120000000000001"/>
    <n v="8.1899999999999973E-2"/>
  </r>
  <r>
    <s v="CELL_005233"/>
    <x v="14"/>
    <x v="0"/>
    <s v="Anemia"/>
    <n v="10.23"/>
    <n v="0"/>
    <n v="0"/>
    <n v="1"/>
    <n v="0"/>
    <n v="0.88"/>
    <n v="0.151"/>
    <n v="0.67"/>
    <n v="1"/>
    <n v="0.94899999999999995"/>
    <n v="188"/>
    <n v="56"/>
    <n v="219"/>
    <n v="132"/>
    <n v="135"/>
    <n v="85.882352941176464"/>
    <n v="51.764705882352949"/>
    <n v="52.941176470588239"/>
    <n v="0.58399999999999996"/>
    <x v="1"/>
    <x v="0"/>
    <n v="9045"/>
    <n v="4.22"/>
    <n v="13.4"/>
    <n v="39.299999999999997"/>
    <n v="145929"/>
    <n v="88.1"/>
    <n v="34.299999999999997"/>
    <s v="CytoData"/>
    <s v="May_Grunwald_Giemsa"/>
    <s v="Olympus_BX51"/>
    <n v="60"/>
    <n v="256"/>
    <n v="0.80249999999999999"/>
    <n v="0.67469999999999997"/>
    <n v="0.93869999999999998"/>
    <n v="0.26400000000000001"/>
  </r>
  <r>
    <s v="CELL_003764"/>
    <x v="7"/>
    <x v="1"/>
    <s v="Normal_Platelet"/>
    <n v="2.93"/>
    <n v="0"/>
    <n v="0"/>
    <n v="1"/>
    <n v="0"/>
    <n v="0.48399999999999999"/>
    <n v="0.33600000000000002"/>
    <n v="3"/>
    <n v="1"/>
    <n v="0.66600000000000004"/>
    <n v="36"/>
    <n v="11"/>
    <n v="210"/>
    <n v="156"/>
    <n v="160"/>
    <n v="82.35294117647058"/>
    <n v="61.176470588235297"/>
    <n v="62.745098039215684"/>
    <n v="0.58099999999999996"/>
    <x v="2"/>
    <x v="1"/>
    <n v="5939"/>
    <n v="5.38"/>
    <n v="12.7"/>
    <n v="27.3"/>
    <n v="185975"/>
    <n v="108.4"/>
    <n v="34.200000000000003"/>
    <s v="CytoData"/>
    <s v="Giemsa"/>
    <s v="Olympus_BX51"/>
    <n v="100"/>
    <n v="512"/>
    <n v="3.0700000000000002E-2"/>
    <n v="0.80179999999999996"/>
    <n v="0.85209999999999997"/>
    <n v="5.0300000000000011E-2"/>
  </r>
  <r>
    <s v="CELL_003305"/>
    <x v="2"/>
    <x v="1"/>
    <s v="Normal_RBC"/>
    <n v="7.93"/>
    <n v="0"/>
    <n v="0"/>
    <n v="1"/>
    <n v="0"/>
    <n v="0.91600000000000004"/>
    <n v="0.16200000000000001"/>
    <n v="0.26"/>
    <n v="1"/>
    <n v="0.93899999999999995"/>
    <n v="172"/>
    <n v="43"/>
    <n v="219"/>
    <n v="130"/>
    <n v="134"/>
    <n v="85.882352941176464"/>
    <n v="50.980392156862742"/>
    <n v="52.549019607843142"/>
    <n v="0.52600000000000002"/>
    <x v="0"/>
    <x v="0"/>
    <n v="15021"/>
    <n v="4.67"/>
    <n v="15.4"/>
    <n v="40.4"/>
    <n v="301139"/>
    <n v="95.1"/>
    <n v="32.700000000000003"/>
    <s v="CytoData"/>
    <s v="Wright"/>
    <s v="Leica_DM2000"/>
    <n v="100"/>
    <n v="256"/>
    <n v="6.1400000000000003E-2"/>
    <n v="0.87860000000000005"/>
    <n v="0.87909999999999999"/>
    <n v="4.9999999999994493E-4"/>
  </r>
  <r>
    <s v="CELL_005777"/>
    <x v="6"/>
    <x v="0"/>
    <s v="Artefact"/>
    <n v="7.58"/>
    <n v="92.3"/>
    <n v="0.72799999999999998"/>
    <n v="0.13200000000000001"/>
    <n v="699.24242424242414"/>
    <n v="0.31"/>
    <n v="0.65400000000000003"/>
    <n v="1.96"/>
    <n v="1.2"/>
    <n v="0.64400000000000002"/>
    <n v="302"/>
    <n v="72"/>
    <n v="220"/>
    <n v="127"/>
    <n v="145"/>
    <n v="86.274509803921575"/>
    <n v="49.803921568627452"/>
    <n v="56.862745098039213"/>
    <n v="0.81200000000000006"/>
    <x v="2"/>
    <x v="0"/>
    <n v="5439"/>
    <n v="6.18"/>
    <n v="13.7"/>
    <n v="48"/>
    <n v="255744"/>
    <n v="96"/>
    <n v="32.299999999999997"/>
    <s v="Raabin_WBC"/>
    <s v="Giemsa"/>
    <s v="Leica_DM2000"/>
    <n v="100"/>
    <n v="224"/>
    <n v="0.83779999999999999"/>
    <n v="0.45090000000000002"/>
    <n v="0.61660000000000004"/>
    <n v="0.16570000000000001"/>
  </r>
  <r>
    <s v="CELL_003744"/>
    <x v="7"/>
    <x v="1"/>
    <s v="Normal_Platelet"/>
    <n v="2.56"/>
    <n v="0"/>
    <n v="0"/>
    <n v="1"/>
    <n v="0"/>
    <n v="0.65700000000000003"/>
    <n v="0.45700000000000002"/>
    <n v="2.94"/>
    <n v="1"/>
    <n v="0.80500000000000005"/>
    <n v="25"/>
    <n v="19"/>
    <n v="200"/>
    <n v="156"/>
    <n v="158"/>
    <n v="78.431372549019613"/>
    <n v="61.176470588235297"/>
    <n v="61.96078431372549"/>
    <n v="0.51900000000000002"/>
    <x v="2"/>
    <x v="1"/>
    <n v="6798"/>
    <n v="6.5"/>
    <n v="11.3"/>
    <n v="45.3"/>
    <n v="111330"/>
    <n v="81.8"/>
    <n v="33.9"/>
    <s v="Raabin_WBC"/>
    <s v="Wright"/>
    <s v="Leica_DM2000"/>
    <n v="40"/>
    <n v="360"/>
    <n v="8.3400000000000002E-2"/>
    <n v="0.91259999999999997"/>
    <n v="0.97130000000000005"/>
    <n v="5.8700000000000085E-2"/>
  </r>
  <r>
    <s v="CELL_003446"/>
    <x v="2"/>
    <x v="1"/>
    <s v="Normal_RBC"/>
    <n v="7.98"/>
    <n v="0"/>
    <n v="0"/>
    <n v="1"/>
    <n v="0"/>
    <n v="0.90900000000000003"/>
    <n v="0.23799999999999999"/>
    <n v="0.66"/>
    <n v="1"/>
    <n v="0.94499999999999995"/>
    <n v="191"/>
    <n v="42"/>
    <n v="233"/>
    <n v="113"/>
    <n v="130"/>
    <n v="91.372549019607845"/>
    <n v="44.313725490196077"/>
    <n v="50.980392156862742"/>
    <n v="0.52200000000000002"/>
    <x v="1"/>
    <x v="1"/>
    <n v="13106"/>
    <n v="3.73"/>
    <n v="11.9"/>
    <n v="28.9"/>
    <n v="129922"/>
    <n v="106.5"/>
    <n v="33.9"/>
    <s v="PBC_Dataset"/>
    <s v="Wright"/>
    <s v="Olympus_BX51"/>
    <n v="40"/>
    <n v="360"/>
    <n v="0.16089999999999999"/>
    <n v="0.89359999999999995"/>
    <n v="0.91839999999999999"/>
    <n v="2.4800000000000044E-2"/>
  </r>
  <r>
    <s v="CELL_001999"/>
    <x v="4"/>
    <x v="1"/>
    <s v="Normal_WBC"/>
    <n v="14.1"/>
    <n v="71.5"/>
    <n v="0.372"/>
    <n v="0.33"/>
    <n v="216.66666666666666"/>
    <n v="0.70799999999999996"/>
    <n v="0.57899999999999996"/>
    <n v="1.91"/>
    <n v="1"/>
    <n v="0.82499999999999996"/>
    <n v="592"/>
    <n v="90"/>
    <n v="179"/>
    <n v="164"/>
    <n v="179"/>
    <n v="70.196078431372541"/>
    <n v="64.313725490196077"/>
    <n v="70.196078431372541"/>
    <n v="0.48499999999999999"/>
    <x v="0"/>
    <x v="1"/>
    <n v="5047"/>
    <n v="4.7699999999999996"/>
    <n v="10.199999999999999"/>
    <n v="48.5"/>
    <n v="177575"/>
    <n v="80.7"/>
    <n v="33.200000000000003"/>
    <s v="Raabin_WBC"/>
    <s v="Wright"/>
    <s v="Zeiss_Axio"/>
    <n v="40"/>
    <n v="256"/>
    <n v="0.14549999999999999"/>
    <n v="0.92779999999999996"/>
    <n v="0.86170000000000002"/>
    <n v="-6.6099999999999937E-2"/>
  </r>
  <r>
    <s v="CELL_000664"/>
    <x v="1"/>
    <x v="1"/>
    <s v="Normal_WBC"/>
    <n v="11.46"/>
    <n v="57.5"/>
    <n v="0.49099999999999999"/>
    <n v="0.41399999999999998"/>
    <n v="138.88888888888889"/>
    <n v="0.88"/>
    <n v="0.47799999999999998"/>
    <n v="1.55"/>
    <n v="4.2"/>
    <n v="0.81599999999999995"/>
    <n v="384"/>
    <n v="63"/>
    <n v="195"/>
    <n v="149"/>
    <n v="168"/>
    <n v="76.470588235294116"/>
    <n v="58.431372549019613"/>
    <n v="65.882352941176464"/>
    <n v="0.55500000000000005"/>
    <x v="0"/>
    <x v="1"/>
    <n v="4399"/>
    <n v="4.4800000000000004"/>
    <n v="12.2"/>
    <n v="44.7"/>
    <n v="244487"/>
    <n v="98.5"/>
    <n v="35.299999999999997"/>
    <s v="PBC_Dataset"/>
    <s v="Wright"/>
    <s v="Leica_DM2000"/>
    <n v="100"/>
    <n v="224"/>
    <n v="0.18340000000000001"/>
    <n v="0.91500000000000004"/>
    <n v="0.88670000000000004"/>
    <n v="-2.8299999999999992E-2"/>
  </r>
  <r>
    <s v="CELL_004780"/>
    <x v="12"/>
    <x v="0"/>
    <s v="Anemia"/>
    <n v="3.85"/>
    <n v="0"/>
    <n v="0"/>
    <n v="1"/>
    <n v="0"/>
    <n v="0.34699999999999998"/>
    <n v="0.75800000000000001"/>
    <n v="0.7"/>
    <n v="1"/>
    <n v="0.77100000000000002"/>
    <n v="79"/>
    <n v="31"/>
    <n v="214"/>
    <n v="115"/>
    <n v="114"/>
    <n v="83.921568627450981"/>
    <n v="45.098039215686278"/>
    <n v="44.705882352941181"/>
    <n v="0.45300000000000001"/>
    <x v="0"/>
    <x v="1"/>
    <n v="6883"/>
    <n v="4.78"/>
    <n v="13.4"/>
    <n v="40.9"/>
    <n v="395752"/>
    <n v="100.8"/>
    <n v="33.799999999999997"/>
    <s v="PBC_Dataset"/>
    <s v="Giemsa"/>
    <s v="Leica_DM2000"/>
    <n v="60"/>
    <n v="512"/>
    <n v="0.78710000000000002"/>
    <n v="0.73640000000000005"/>
    <n v="0.67010000000000003"/>
    <n v="-6.6300000000000026E-2"/>
  </r>
  <r>
    <s v="CELL_005354"/>
    <x v="0"/>
    <x v="0"/>
    <s v="Infection"/>
    <n v="14.08"/>
    <n v="61.6"/>
    <n v="0.45600000000000002"/>
    <n v="0.39500000000000002"/>
    <n v="155.9493670886076"/>
    <n v="0.624"/>
    <n v="0.33100000000000002"/>
    <n v="3.03"/>
    <n v="6"/>
    <n v="0.78200000000000003"/>
    <n v="484"/>
    <n v="80"/>
    <n v="202"/>
    <n v="152"/>
    <n v="185"/>
    <n v="79.215686274509807"/>
    <n v="59.607843137254903"/>
    <n v="72.549019607843135"/>
    <n v="0.67900000000000005"/>
    <x v="1"/>
    <x v="1"/>
    <n v="6215"/>
    <n v="4.37"/>
    <n v="15.5"/>
    <n v="41.8"/>
    <n v="230853"/>
    <n v="87.7"/>
    <n v="34.200000000000003"/>
    <s v="CytoData"/>
    <s v="May_Grunwald_Giemsa"/>
    <s v="Olympus_BX51"/>
    <n v="60"/>
    <n v="512"/>
    <n v="0.89290000000000003"/>
    <n v="0.82830000000000004"/>
    <n v="0.7702"/>
    <n v="-5.8100000000000041E-2"/>
  </r>
  <r>
    <s v="CELL_003749"/>
    <x v="7"/>
    <x v="1"/>
    <s v="Normal_Platelet"/>
    <n v="2.19"/>
    <n v="0"/>
    <n v="0"/>
    <n v="1"/>
    <n v="0"/>
    <n v="0.78900000000000003"/>
    <n v="0.39200000000000002"/>
    <n v="3.37"/>
    <n v="1"/>
    <n v="0.88200000000000001"/>
    <n v="27"/>
    <n v="20"/>
    <n v="177"/>
    <n v="143"/>
    <n v="167"/>
    <n v="69.411764705882348"/>
    <n v="56.078431372549019"/>
    <n v="65.490196078431367"/>
    <n v="0.51700000000000002"/>
    <x v="1"/>
    <x v="0"/>
    <n v="8059"/>
    <n v="3.95"/>
    <n v="15.2"/>
    <n v="43.5"/>
    <n v="195584"/>
    <n v="83.8"/>
    <n v="30.3"/>
    <s v="CytoData"/>
    <s v="Giemsa"/>
    <s v="Leica_DM2000"/>
    <n v="100"/>
    <n v="512"/>
    <n v="4.7100000000000003E-2"/>
    <n v="0.83209999999999995"/>
    <n v="0.91679999999999995"/>
    <n v="8.4699999999999998E-2"/>
  </r>
  <r>
    <s v="CELL_004414"/>
    <x v="13"/>
    <x v="0"/>
    <s v="Leukemia"/>
    <n v="16.93"/>
    <n v="79.099999999999994"/>
    <n v="0.42599999999999999"/>
    <n v="0.106"/>
    <n v="746.22641509433959"/>
    <n v="0.84299999999999997"/>
    <n v="0.18099999999999999"/>
    <n v="0.77"/>
    <n v="1"/>
    <n v="0.94899999999999995"/>
    <n v="591"/>
    <n v="113"/>
    <n v="194"/>
    <n v="151"/>
    <n v="197"/>
    <n v="76.078431372549019"/>
    <n v="59.215686274509807"/>
    <n v="77.254901960784323"/>
    <n v="0.77900000000000003"/>
    <x v="0"/>
    <x v="1"/>
    <n v="9963"/>
    <n v="5.94"/>
    <n v="15.4"/>
    <n v="52.6"/>
    <n v="278217"/>
    <n v="71.900000000000006"/>
    <n v="36"/>
    <s v="PBC_Dataset"/>
    <s v="Wright"/>
    <s v="Zeiss_Axio"/>
    <n v="100"/>
    <n v="256"/>
    <n v="0.78439999999999999"/>
    <n v="0.89"/>
    <n v="0.83750000000000002"/>
    <n v="-5.2499999999999991E-2"/>
  </r>
  <r>
    <s v="CELL_004745"/>
    <x v="12"/>
    <x v="0"/>
    <s v="Anemia"/>
    <n v="4.45"/>
    <n v="0"/>
    <n v="0"/>
    <n v="1"/>
    <n v="0"/>
    <n v="0.51800000000000002"/>
    <n v="0.96099999999999997"/>
    <n v="0.74"/>
    <n v="1"/>
    <n v="0.71499999999999997"/>
    <n v="106"/>
    <n v="38"/>
    <n v="233"/>
    <n v="112"/>
    <n v="106"/>
    <n v="91.372549019607845"/>
    <n v="43.921568627450981"/>
    <n v="41.568627450980394"/>
    <n v="0.52500000000000002"/>
    <x v="1"/>
    <x v="0"/>
    <n v="3817"/>
    <n v="4.07"/>
    <n v="13.7"/>
    <n v="38.200000000000003"/>
    <n v="289534"/>
    <n v="89.3"/>
    <n v="31.2"/>
    <s v="PBC_Dataset"/>
    <s v="Wright"/>
    <s v="Zeiss_Axio"/>
    <n v="40"/>
    <n v="224"/>
    <n v="1"/>
    <n v="0.68630000000000002"/>
    <n v="0.69820000000000004"/>
    <n v="1.1900000000000022E-2"/>
  </r>
  <r>
    <s v="CELL_005531"/>
    <x v="11"/>
    <x v="0"/>
    <s v="Infection"/>
    <n v="12.93"/>
    <n v="53.2"/>
    <n v="0.54500000000000004"/>
    <n v="0.30099999999999999"/>
    <n v="176.74418604651163"/>
    <n v="0.755"/>
    <n v="0.33400000000000002"/>
    <n v="5.14"/>
    <n v="4"/>
    <n v="0.90200000000000002"/>
    <n v="416"/>
    <n v="70"/>
    <n v="225"/>
    <n v="140"/>
    <n v="197"/>
    <n v="88.235294117647058"/>
    <n v="54.901960784313729"/>
    <n v="77.254901960784323"/>
    <n v="0.64900000000000002"/>
    <x v="2"/>
    <x v="1"/>
    <n v="5371"/>
    <n v="5.93"/>
    <n v="11.2"/>
    <n v="45.9"/>
    <n v="241411"/>
    <n v="102.1"/>
    <n v="30.3"/>
    <s v="PBC_Dataset"/>
    <s v="Wright"/>
    <s v="Olympus_BX51"/>
    <n v="100"/>
    <n v="512"/>
    <n v="0.85980000000000001"/>
    <n v="0.81730000000000003"/>
    <n v="0.88590000000000002"/>
    <n v="6.8599999999999994E-2"/>
  </r>
  <r>
    <s v="CELL_005576"/>
    <x v="3"/>
    <x v="0"/>
    <s v="Infection"/>
    <n v="12.18"/>
    <n v="68.900000000000006"/>
    <n v="0.61199999999999999"/>
    <n v="0.32100000000000001"/>
    <n v="214.64174454828662"/>
    <n v="0.81599999999999995"/>
    <n v="0.36799999999999999"/>
    <n v="1.4"/>
    <n v="1.4"/>
    <n v="0.84899999999999998"/>
    <n v="583"/>
    <n v="93"/>
    <n v="185"/>
    <n v="161"/>
    <n v="197"/>
    <n v="72.549019607843135"/>
    <n v="63.13725490196078"/>
    <n v="77.254901960784323"/>
    <n v="0.70399999999999996"/>
    <x v="1"/>
    <x v="0"/>
    <n v="9806"/>
    <n v="5"/>
    <n v="15.2"/>
    <n v="27.2"/>
    <n v="344880"/>
    <n v="96.9"/>
    <n v="35.5"/>
    <s v="PBC_Dataset"/>
    <s v="May_Grunwald_Giemsa"/>
    <s v="Zeiss_Axio"/>
    <n v="40"/>
    <n v="512"/>
    <n v="0.78380000000000005"/>
    <n v="0.82479999999999998"/>
    <n v="0.86699999999999999"/>
    <n v="4.2200000000000015E-2"/>
  </r>
  <r>
    <s v="CELL_000710"/>
    <x v="1"/>
    <x v="1"/>
    <s v="Normal_WBC"/>
    <n v="12.3"/>
    <n v="59.1"/>
    <n v="0.70099999999999996"/>
    <n v="0.379"/>
    <n v="155.93667546174143"/>
    <n v="0.84799999999999998"/>
    <n v="0.35399999999999998"/>
    <n v="3.67"/>
    <n v="3.5"/>
    <n v="0.92600000000000005"/>
    <n v="426"/>
    <n v="66"/>
    <n v="216"/>
    <n v="164"/>
    <n v="202"/>
    <n v="84.705882352941174"/>
    <n v="64.313725490196077"/>
    <n v="79.215686274509807"/>
    <n v="0.68100000000000005"/>
    <x v="2"/>
    <x v="1"/>
    <n v="13187"/>
    <n v="5.22"/>
    <n v="16.899999999999999"/>
    <n v="37.6"/>
    <n v="308264"/>
    <n v="81"/>
    <n v="34.4"/>
    <s v="Raabin_WBC"/>
    <s v="Giemsa"/>
    <s v="Olympus_BX51"/>
    <n v="40"/>
    <n v="360"/>
    <n v="0.113"/>
    <n v="0.82369999999999999"/>
    <n v="0.87939999999999996"/>
    <n v="5.5699999999999972E-2"/>
  </r>
  <r>
    <s v="CELL_001283"/>
    <x v="5"/>
    <x v="1"/>
    <s v="Normal_WBC"/>
    <n v="9.36"/>
    <n v="79.7"/>
    <n v="0.78200000000000003"/>
    <n v="0.152"/>
    <n v="524.34210526315792"/>
    <n v="0.84699999999999998"/>
    <n v="0.191"/>
    <n v="1.25"/>
    <n v="1.1000000000000001"/>
    <n v="0.83899999999999997"/>
    <n v="231"/>
    <n v="61"/>
    <n v="207"/>
    <n v="137"/>
    <n v="205"/>
    <n v="81.17647058823529"/>
    <n v="53.725490196078432"/>
    <n v="80.392156862745097"/>
    <n v="0.71899999999999997"/>
    <x v="1"/>
    <x v="1"/>
    <n v="8867"/>
    <n v="4.96"/>
    <n v="13"/>
    <n v="46.9"/>
    <n v="263369"/>
    <n v="100.3"/>
    <n v="33.6"/>
    <s v="PBC_Dataset"/>
    <s v="Giemsa"/>
    <s v="Olympus_BX51"/>
    <n v="100"/>
    <n v="224"/>
    <n v="8.9399999999999993E-2"/>
    <n v="0.9345"/>
    <n v="0.78669999999999995"/>
    <n v="-0.14780000000000004"/>
  </r>
  <r>
    <s v="CELL_005069"/>
    <x v="17"/>
    <x v="0"/>
    <s v="Sickle_Cell_Anemia"/>
    <n v="6.54"/>
    <n v="0"/>
    <n v="0"/>
    <n v="1"/>
    <n v="0"/>
    <n v="0.376"/>
    <n v="0.99"/>
    <n v="0.32"/>
    <n v="1"/>
    <n v="0.76500000000000001"/>
    <n v="162"/>
    <n v="60"/>
    <n v="227"/>
    <n v="124"/>
    <n v="110"/>
    <n v="89.019607843137251"/>
    <n v="48.627450980392155"/>
    <n v="43.137254901960787"/>
    <n v="0.44800000000000001"/>
    <x v="2"/>
    <x v="1"/>
    <n v="7988"/>
    <n v="4.46"/>
    <n v="12.2"/>
    <n v="49.7"/>
    <n v="212137"/>
    <n v="89"/>
    <n v="33.200000000000003"/>
    <s v="PBC_Dataset"/>
    <s v="Giemsa"/>
    <s v="Olympus_BX51"/>
    <n v="100"/>
    <n v="512"/>
    <n v="0.73209999999999997"/>
    <n v="0.83760000000000001"/>
    <n v="0.79059999999999997"/>
    <n v="-4.7000000000000042E-2"/>
  </r>
  <r>
    <s v="CELL_002676"/>
    <x v="9"/>
    <x v="1"/>
    <s v="Normal_WBC"/>
    <n v="12.24"/>
    <n v="56.7"/>
    <n v="0.67400000000000004"/>
    <n v="0.38800000000000001"/>
    <n v="146.13402061855669"/>
    <n v="0.77100000000000002"/>
    <n v="0.315"/>
    <n v="5.33"/>
    <n v="2.6"/>
    <n v="0.85199999999999998"/>
    <n v="391"/>
    <n v="63"/>
    <n v="176"/>
    <n v="134"/>
    <n v="188"/>
    <n v="69.019607843137251"/>
    <n v="52.549019607843142"/>
    <n v="73.725490196078439"/>
    <n v="0.77900000000000003"/>
    <x v="2"/>
    <x v="0"/>
    <n v="6433"/>
    <n v="4.62"/>
    <n v="12.8"/>
    <n v="29.2"/>
    <n v="165109"/>
    <n v="95.6"/>
    <n v="33"/>
    <s v="Raabin_WBC"/>
    <s v="Wright"/>
    <s v="Olympus_BX51"/>
    <n v="40"/>
    <n v="256"/>
    <n v="0.1075"/>
    <n v="0.89029999999999998"/>
    <n v="0.89490000000000003"/>
    <n v="4.6000000000000485E-3"/>
  </r>
  <r>
    <s v="CELL_004030"/>
    <x v="8"/>
    <x v="0"/>
    <s v="Leukemia"/>
    <n v="16.2"/>
    <n v="90.7"/>
    <n v="0.315"/>
    <n v="0.155"/>
    <n v="585.16129032258061"/>
    <n v="0.82"/>
    <n v="0.40400000000000003"/>
    <n v="0.8"/>
    <n v="1"/>
    <n v="0.92700000000000005"/>
    <n v="695"/>
    <n v="101"/>
    <n v="171"/>
    <n v="140"/>
    <n v="204"/>
    <n v="67.058823529411754"/>
    <n v="54.901960784313729"/>
    <n v="80"/>
    <n v="0.69"/>
    <x v="1"/>
    <x v="0"/>
    <n v="6653"/>
    <n v="4.95"/>
    <n v="14.6"/>
    <n v="38.700000000000003"/>
    <n v="260526"/>
    <n v="74"/>
    <n v="32.299999999999997"/>
    <s v="PBC_Dataset"/>
    <s v="Giemsa"/>
    <s v="Olympus_BX51"/>
    <n v="40"/>
    <n v="360"/>
    <n v="0.90269999999999995"/>
    <n v="0.85599999999999998"/>
    <n v="0.67679999999999996"/>
    <n v="-0.17920000000000003"/>
  </r>
  <r>
    <s v="CELL_001307"/>
    <x v="5"/>
    <x v="1"/>
    <s v="Normal_WBC"/>
    <n v="8.42"/>
    <n v="79.5"/>
    <n v="0.73799999999999999"/>
    <n v="0.156"/>
    <n v="509.61538461538464"/>
    <n v="0.85599999999999998"/>
    <n v="0.127"/>
    <n v="0.92"/>
    <n v="1.1000000000000001"/>
    <n v="0.96799999999999997"/>
    <n v="363"/>
    <n v="55"/>
    <n v="214"/>
    <n v="159"/>
    <n v="192"/>
    <n v="83.921568627450981"/>
    <n v="62.352941176470587"/>
    <n v="75.294117647058826"/>
    <n v="0.74399999999999999"/>
    <x v="2"/>
    <x v="1"/>
    <n v="9755"/>
    <n v="6.08"/>
    <n v="12.3"/>
    <n v="48.1"/>
    <n v="266323"/>
    <n v="87.5"/>
    <n v="34.6"/>
    <s v="Raabin_WBC"/>
    <s v="May_Grunwald_Giemsa"/>
    <s v="Zeiss_Axio"/>
    <n v="40"/>
    <n v="256"/>
    <n v="0.1235"/>
    <n v="0.89529999999999998"/>
    <n v="0.98919999999999997"/>
    <n v="9.3899999999999983E-2"/>
  </r>
  <r>
    <s v="CELL_005497"/>
    <x v="11"/>
    <x v="0"/>
    <s v="Infection"/>
    <n v="13.19"/>
    <n v="55.8"/>
    <n v="0.58899999999999997"/>
    <n v="0.372"/>
    <n v="150"/>
    <n v="0.73899999999999999"/>
    <n v="0.504"/>
    <n v="4.79"/>
    <n v="3.1"/>
    <n v="0.81599999999999995"/>
    <n v="503"/>
    <n v="72"/>
    <n v="210"/>
    <n v="169"/>
    <n v="191"/>
    <n v="82.35294117647058"/>
    <n v="66.274509803921561"/>
    <n v="74.901960784313729"/>
    <n v="0.68"/>
    <x v="0"/>
    <x v="1"/>
    <n v="3854"/>
    <n v="4.28"/>
    <n v="14.7"/>
    <n v="45.6"/>
    <n v="143900"/>
    <n v="89.6"/>
    <n v="33.700000000000003"/>
    <s v="Raabin_WBC"/>
    <s v="May_Grunwald_Giemsa"/>
    <s v="Leica_DM2000"/>
    <n v="100"/>
    <n v="224"/>
    <n v="0.65820000000000001"/>
    <n v="0.81059999999999999"/>
    <n v="0.77539999999999998"/>
    <n v="-3.5200000000000009E-2"/>
  </r>
  <r>
    <s v="CELL_005505"/>
    <x v="11"/>
    <x v="0"/>
    <s v="Infection"/>
    <n v="12.38"/>
    <n v="60.6"/>
    <n v="0.56899999999999995"/>
    <n v="0.36899999999999999"/>
    <n v="164.22764227642278"/>
    <n v="0.78600000000000003"/>
    <n v="0.379"/>
    <n v="4.49"/>
    <n v="2.9"/>
    <n v="0.80300000000000005"/>
    <n v="388"/>
    <n v="73"/>
    <n v="201"/>
    <n v="171"/>
    <n v="196"/>
    <n v="78.82352941176471"/>
    <n v="67.058823529411754"/>
    <n v="76.862745098039227"/>
    <n v="0.63400000000000001"/>
    <x v="0"/>
    <x v="1"/>
    <n v="4856"/>
    <n v="4.96"/>
    <n v="13.1"/>
    <n v="40.1"/>
    <n v="203361"/>
    <n v="96.5"/>
    <n v="32.5"/>
    <s v="Raabin_WBC"/>
    <s v="May_Grunwald_Giemsa"/>
    <s v="Olympus_BX51"/>
    <n v="100"/>
    <n v="256"/>
    <n v="0.76910000000000001"/>
    <n v="0.7641"/>
    <n v="0.99109999999999998"/>
    <n v="0.22699999999999998"/>
  </r>
  <r>
    <s v="CELL_002238"/>
    <x v="4"/>
    <x v="1"/>
    <s v="Normal_WBC"/>
    <n v="15.52"/>
    <n v="65"/>
    <n v="0.39700000000000002"/>
    <n v="0.34399999999999997"/>
    <n v="188.95348837209303"/>
    <n v="0.58699999999999997"/>
    <n v="0.42"/>
    <n v="2.4900000000000002"/>
    <n v="1.6"/>
    <n v="0.69"/>
    <n v="640"/>
    <n v="86"/>
    <n v="195"/>
    <n v="181"/>
    <n v="164"/>
    <n v="76.470588235294116"/>
    <n v="70.980392156862749"/>
    <n v="64.313725490196077"/>
    <n v="0.45500000000000002"/>
    <x v="1"/>
    <x v="1"/>
    <n v="5336"/>
    <n v="4.01"/>
    <n v="14.2"/>
    <n v="40.299999999999997"/>
    <n v="203321"/>
    <n v="101.7"/>
    <n v="32.299999999999997"/>
    <s v="CytoData"/>
    <s v="Giemsa"/>
    <s v="Leica_DM2000"/>
    <n v="100"/>
    <n v="256"/>
    <n v="9.4500000000000001E-2"/>
    <n v="0.99870000000000003"/>
    <n v="0.93149999999999999"/>
    <n v="-6.7200000000000037E-2"/>
  </r>
  <r>
    <s v="CELL_003303"/>
    <x v="2"/>
    <x v="1"/>
    <s v="Normal_RBC"/>
    <n v="6.96"/>
    <n v="0"/>
    <n v="0"/>
    <n v="1"/>
    <n v="0"/>
    <n v="0.93600000000000005"/>
    <n v="0.214"/>
    <n v="0.31"/>
    <n v="1"/>
    <n v="1"/>
    <n v="164"/>
    <n v="47"/>
    <n v="221"/>
    <n v="126"/>
    <n v="128"/>
    <n v="86.666666666666671"/>
    <n v="49.411764705882355"/>
    <n v="50.196078431372548"/>
    <n v="0.56499999999999995"/>
    <x v="0"/>
    <x v="0"/>
    <n v="3439"/>
    <n v="5.49"/>
    <n v="11.8"/>
    <n v="33.1"/>
    <n v="204279"/>
    <n v="73.099999999999994"/>
    <n v="31.6"/>
    <s v="Raabin_WBC"/>
    <s v="Giemsa"/>
    <s v="Leica_DM2000"/>
    <n v="60"/>
    <n v="224"/>
    <n v="1.9900000000000001E-2"/>
    <n v="0.82530000000000003"/>
    <n v="0.97629999999999995"/>
    <n v="0.15099999999999991"/>
  </r>
  <r>
    <s v="CELL_005593"/>
    <x v="3"/>
    <x v="0"/>
    <s v="Infection"/>
    <n v="15.22"/>
    <n v="68.599999999999994"/>
    <n v="0.52500000000000002"/>
    <n v="0.28799999999999998"/>
    <n v="238.19444444444443"/>
    <n v="0.71799999999999997"/>
    <n v="0.442"/>
    <n v="1.62"/>
    <n v="1.5"/>
    <n v="0.92500000000000004"/>
    <n v="540"/>
    <n v="92"/>
    <n v="220"/>
    <n v="148"/>
    <n v="178"/>
    <n v="86.274509803921575"/>
    <n v="58.039215686274517"/>
    <n v="69.803921568627445"/>
    <n v="0.68400000000000005"/>
    <x v="1"/>
    <x v="0"/>
    <n v="4981"/>
    <n v="4.1500000000000004"/>
    <n v="12"/>
    <n v="36.9"/>
    <n v="305452"/>
    <n v="94"/>
    <n v="32.4"/>
    <s v="Raabin_WBC"/>
    <s v="Giemsa"/>
    <s v="Olympus_BX51"/>
    <n v="100"/>
    <n v="224"/>
    <n v="0.77980000000000005"/>
    <n v="0.81379999999999997"/>
    <n v="0.75570000000000004"/>
    <n v="-5.8099999999999929E-2"/>
  </r>
  <r>
    <s v="CELL_002039"/>
    <x v="4"/>
    <x v="1"/>
    <s v="Normal_WBC"/>
    <n v="17.27"/>
    <n v="57.6"/>
    <n v="0.443"/>
    <n v="0.32800000000000001"/>
    <n v="175.60975609756096"/>
    <n v="0.75900000000000001"/>
    <n v="0.67100000000000004"/>
    <n v="1.82"/>
    <n v="1.2"/>
    <n v="0.66900000000000004"/>
    <n v="574"/>
    <n v="103"/>
    <n v="179"/>
    <n v="162"/>
    <n v="190"/>
    <n v="70.196078431372541"/>
    <n v="63.529411764705877"/>
    <n v="74.509803921568633"/>
    <n v="0.58399999999999996"/>
    <x v="1"/>
    <x v="0"/>
    <n v="6526"/>
    <n v="4.79"/>
    <n v="13.6"/>
    <n v="38.200000000000003"/>
    <n v="278366"/>
    <n v="109.3"/>
    <n v="33.6"/>
    <s v="Raabin_WBC"/>
    <s v="Giemsa"/>
    <s v="Olympus_BX51"/>
    <n v="40"/>
    <n v="224"/>
    <n v="2.35E-2"/>
    <n v="0.9486"/>
    <n v="0.90480000000000005"/>
    <n v="-4.379999999999995E-2"/>
  </r>
  <r>
    <s v="CELL_001530"/>
    <x v="5"/>
    <x v="1"/>
    <s v="Normal_WBC"/>
    <n v="7.99"/>
    <n v="79.599999999999994"/>
    <n v="0.72"/>
    <n v="0.126"/>
    <n v="631.74603174603169"/>
    <n v="0.94499999999999995"/>
    <n v="0.14699999999999999"/>
    <n v="0.71"/>
    <n v="1"/>
    <n v="0.95299999999999996"/>
    <n v="252"/>
    <n v="48"/>
    <n v="189"/>
    <n v="154"/>
    <n v="205"/>
    <n v="74.117647058823536"/>
    <n v="60.392156862745097"/>
    <n v="80.392156862745097"/>
    <n v="0.76800000000000002"/>
    <x v="1"/>
    <x v="1"/>
    <n v="5055"/>
    <n v="3.25"/>
    <n v="10.7"/>
    <n v="46.5"/>
    <n v="204154"/>
    <n v="107.1"/>
    <n v="31.9"/>
    <s v="CytoData"/>
    <s v="Wright"/>
    <s v="Leica_DM2000"/>
    <n v="100"/>
    <n v="360"/>
    <n v="7.6399999999999996E-2"/>
    <n v="0.93600000000000005"/>
    <n v="0.9546"/>
    <n v="1.859999999999995E-2"/>
  </r>
  <r>
    <s v="CELL_001664"/>
    <x v="5"/>
    <x v="1"/>
    <s v="Normal_WBC"/>
    <n v="7.74"/>
    <n v="79.7"/>
    <n v="0.82799999999999996"/>
    <n v="0.19800000000000001"/>
    <n v="402.52525252525254"/>
    <n v="0.81200000000000006"/>
    <n v="0.28199999999999997"/>
    <n v="1.06"/>
    <n v="1.1000000000000001"/>
    <n v="0.97199999999999998"/>
    <n v="221"/>
    <n v="45"/>
    <n v="206"/>
    <n v="130"/>
    <n v="190"/>
    <n v="80.784313725490193"/>
    <n v="50.980392156862742"/>
    <n v="74.509803921568633"/>
    <n v="0.68600000000000005"/>
    <x v="0"/>
    <x v="1"/>
    <n v="7899"/>
    <n v="4.41"/>
    <n v="14"/>
    <n v="42"/>
    <n v="236247"/>
    <n v="87.7"/>
    <n v="34.200000000000003"/>
    <s v="Raabin_WBC"/>
    <s v="May_Grunwald_Giemsa"/>
    <s v="Zeiss_Axio"/>
    <n v="100"/>
    <n v="512"/>
    <n v="0.13719999999999999"/>
    <n v="0.91290000000000004"/>
    <n v="0.99829999999999997"/>
    <n v="8.539999999999992E-2"/>
  </r>
  <r>
    <s v="CELL_005451"/>
    <x v="11"/>
    <x v="0"/>
    <s v="Infection"/>
    <n v="14.11"/>
    <n v="59.2"/>
    <n v="0.53300000000000003"/>
    <n v="0.442"/>
    <n v="133.93665158371041"/>
    <n v="0.75"/>
    <n v="0.437"/>
    <n v="4.21"/>
    <n v="3.6"/>
    <n v="0.80600000000000005"/>
    <n v="468"/>
    <n v="91"/>
    <n v="190"/>
    <n v="153"/>
    <n v="186"/>
    <n v="74.509803921568633"/>
    <n v="60"/>
    <n v="72.941176470588232"/>
    <n v="0.8"/>
    <x v="1"/>
    <x v="1"/>
    <n v="6538"/>
    <n v="3.62"/>
    <n v="11"/>
    <n v="46.4"/>
    <n v="266779"/>
    <n v="104.5"/>
    <n v="33"/>
    <s v="PBC_Dataset"/>
    <s v="Giemsa"/>
    <s v="Olympus_BX51"/>
    <n v="60"/>
    <n v="224"/>
    <n v="1"/>
    <n v="0.86929999999999996"/>
    <n v="0.75380000000000003"/>
    <n v="-0.11549999999999994"/>
  </r>
  <r>
    <s v="CELL_005802"/>
    <x v="18"/>
    <x v="0"/>
    <s v="Artefact"/>
    <n v="6.16"/>
    <n v="41.4"/>
    <n v="0.56100000000000005"/>
    <n v="0.89400000000000002"/>
    <n v="46.308724832214764"/>
    <n v="0.76600000000000001"/>
    <n v="0.61499999999999999"/>
    <n v="0.43"/>
    <n v="2.5"/>
    <n v="0.60899999999999999"/>
    <n v="100"/>
    <n v="30"/>
    <n v="190"/>
    <n v="149"/>
    <n v="185"/>
    <n v="74.509803921568633"/>
    <n v="58.431372549019613"/>
    <n v="72.549019607843135"/>
    <n v="0.626"/>
    <x v="1"/>
    <x v="1"/>
    <n v="9603"/>
    <n v="5.33"/>
    <n v="13"/>
    <n v="46.7"/>
    <n v="239673"/>
    <n v="90.9"/>
    <n v="32.9"/>
    <s v="CytoData"/>
    <s v="May_Grunwald_Giemsa"/>
    <s v="Olympus_BX51"/>
    <n v="40"/>
    <n v="512"/>
    <n v="0.91"/>
    <n v="0.68400000000000005"/>
    <n v="0.88170000000000004"/>
    <n v="0.19769999999999999"/>
  </r>
  <r>
    <s v="CELL_005824"/>
    <x v="18"/>
    <x v="0"/>
    <s v="Artefact"/>
    <n v="7.32"/>
    <n v="36.200000000000003"/>
    <n v="0.19400000000000001"/>
    <n v="0.81699999999999995"/>
    <n v="44.308445532435748"/>
    <n v="0.63500000000000001"/>
    <n v="0.48699999999999999"/>
    <n v="2.0299999999999998"/>
    <n v="1.5"/>
    <n v="0.65800000000000003"/>
    <n v="305"/>
    <n v="57"/>
    <n v="217"/>
    <n v="148"/>
    <n v="221"/>
    <n v="85.098039215686271"/>
    <n v="58.039215686274517"/>
    <n v="86.666666666666671"/>
    <n v="0.68"/>
    <x v="1"/>
    <x v="0"/>
    <n v="4726"/>
    <n v="5.01"/>
    <n v="13.8"/>
    <n v="41"/>
    <n v="200411"/>
    <n v="78.2"/>
    <n v="35.200000000000003"/>
    <s v="CytoData"/>
    <s v="Giemsa"/>
    <s v="Olympus_BX51"/>
    <n v="40"/>
    <n v="256"/>
    <n v="0.8226"/>
    <n v="0.55869999999999997"/>
    <n v="0.80230000000000001"/>
    <n v="0.24360000000000004"/>
  </r>
  <r>
    <s v="CELL_003628"/>
    <x v="2"/>
    <x v="1"/>
    <s v="Normal_RBC"/>
    <n v="8.41"/>
    <n v="0"/>
    <n v="0"/>
    <n v="1"/>
    <n v="0"/>
    <n v="0.90900000000000003"/>
    <n v="0.184"/>
    <n v="0.35"/>
    <n v="1"/>
    <n v="0.96499999999999997"/>
    <n v="173"/>
    <n v="58"/>
    <n v="227"/>
    <n v="128"/>
    <n v="134"/>
    <n v="89.019607843137251"/>
    <n v="50.196078431372548"/>
    <n v="52.549019607843142"/>
    <n v="0.46200000000000002"/>
    <x v="1"/>
    <x v="1"/>
    <n v="6921"/>
    <n v="5"/>
    <n v="15"/>
    <n v="35.799999999999997"/>
    <n v="205504"/>
    <n v="96.5"/>
    <n v="35"/>
    <s v="PBC_Dataset"/>
    <s v="Wright"/>
    <s v="Olympus_BX51"/>
    <n v="100"/>
    <n v="224"/>
    <n v="0.1101"/>
    <n v="0.89829999999999999"/>
    <n v="0.83730000000000004"/>
    <n v="-6.0999999999999943E-2"/>
  </r>
  <r>
    <s v="CELL_005148"/>
    <x v="14"/>
    <x v="0"/>
    <s v="Anemia"/>
    <n v="8.66"/>
    <n v="0"/>
    <n v="0"/>
    <n v="1"/>
    <n v="0"/>
    <n v="0.81"/>
    <n v="0.223"/>
    <n v="0.81"/>
    <n v="1"/>
    <n v="0.91"/>
    <n v="214"/>
    <n v="54"/>
    <n v="225"/>
    <n v="119"/>
    <n v="120"/>
    <n v="88.235294117647058"/>
    <n v="46.666666666666664"/>
    <n v="47.058823529411761"/>
    <n v="0.45200000000000001"/>
    <x v="0"/>
    <x v="1"/>
    <n v="1000"/>
    <n v="4.8"/>
    <n v="16.5"/>
    <n v="45.7"/>
    <n v="200834"/>
    <n v="90.5"/>
    <n v="35.700000000000003"/>
    <s v="Raabin_WBC"/>
    <s v="May_Grunwald_Giemsa"/>
    <s v="Zeiss_Axio"/>
    <n v="40"/>
    <n v="360"/>
    <n v="0.83409999999999995"/>
    <n v="0.54279999999999995"/>
    <n v="0.82709999999999995"/>
    <n v="0.2843"/>
  </r>
  <r>
    <s v="CELL_004892"/>
    <x v="15"/>
    <x v="0"/>
    <s v="Anemia"/>
    <n v="7.19"/>
    <n v="0"/>
    <n v="0"/>
    <n v="1"/>
    <n v="0"/>
    <n v="0.998"/>
    <n v="0.128"/>
    <n v="0.78"/>
    <n v="1"/>
    <n v="1"/>
    <n v="155"/>
    <n v="39"/>
    <n v="230"/>
    <n v="123"/>
    <n v="131"/>
    <n v="90.196078431372555"/>
    <n v="48.235294117647058"/>
    <n v="51.372549019607838"/>
    <n v="0.51900000000000002"/>
    <x v="1"/>
    <x v="1"/>
    <n v="7120"/>
    <n v="3.9"/>
    <n v="10.199999999999999"/>
    <n v="36.5"/>
    <n v="329342"/>
    <n v="93.2"/>
    <n v="34"/>
    <s v="PBC_Dataset"/>
    <s v="Wright"/>
    <s v="Leica_DM2000"/>
    <n v="100"/>
    <n v="360"/>
    <n v="0.78949999999999998"/>
    <n v="0.80659999999999998"/>
    <n v="0.77869999999999995"/>
    <n v="-2.7900000000000036E-2"/>
  </r>
  <r>
    <s v="CELL_002694"/>
    <x v="9"/>
    <x v="1"/>
    <s v="Normal_WBC"/>
    <n v="10.32"/>
    <n v="56.9"/>
    <n v="0.67400000000000004"/>
    <n v="0.39500000000000002"/>
    <n v="144.0506329113924"/>
    <n v="0.63300000000000001"/>
    <n v="0.34899999999999998"/>
    <n v="4.78"/>
    <n v="1.8"/>
    <n v="0.73199999999999998"/>
    <n v="392"/>
    <n v="72"/>
    <n v="187"/>
    <n v="141"/>
    <n v="199"/>
    <n v="73.333333333333329"/>
    <n v="55.294117647058826"/>
    <n v="78.039215686274517"/>
    <n v="0.751"/>
    <x v="1"/>
    <x v="0"/>
    <n v="8701"/>
    <n v="4.6500000000000004"/>
    <n v="12.7"/>
    <n v="40.200000000000003"/>
    <n v="351358"/>
    <n v="94.6"/>
    <n v="34.9"/>
    <s v="CytoData"/>
    <s v="May_Grunwald_Giemsa"/>
    <s v="Leica_DM2000"/>
    <n v="100"/>
    <n v="256"/>
    <n v="0.1031"/>
    <n v="0.90210000000000001"/>
    <n v="0.90849999999999997"/>
    <n v="6.3999999999999613E-3"/>
  </r>
  <r>
    <s v="CELL_003061"/>
    <x v="2"/>
    <x v="1"/>
    <s v="Normal_RBC"/>
    <n v="8.1300000000000008"/>
    <n v="0"/>
    <n v="0"/>
    <n v="1"/>
    <n v="0"/>
    <n v="0.94499999999999995"/>
    <n v="0.11700000000000001"/>
    <n v="0.25"/>
    <n v="1"/>
    <n v="0.94399999999999995"/>
    <n v="202"/>
    <n v="49"/>
    <n v="233"/>
    <n v="131"/>
    <n v="130"/>
    <n v="91.372549019607845"/>
    <n v="51.372549019607838"/>
    <n v="50.980392156862742"/>
    <n v="0.53300000000000003"/>
    <x v="2"/>
    <x v="1"/>
    <n v="3619"/>
    <n v="4.8600000000000003"/>
    <n v="14.2"/>
    <n v="43.9"/>
    <n v="312427"/>
    <n v="76.3"/>
    <n v="34"/>
    <s v="PBC_Dataset"/>
    <s v="Giemsa"/>
    <s v="Leica_DM2000"/>
    <n v="100"/>
    <n v="224"/>
    <n v="7.7399999999999997E-2"/>
    <n v="0.92530000000000001"/>
    <n v="0.82540000000000002"/>
    <n v="-9.9899999999999989E-2"/>
  </r>
  <r>
    <s v="CELL_001598"/>
    <x v="5"/>
    <x v="1"/>
    <s v="Normal_WBC"/>
    <n v="10.88"/>
    <n v="73.099999999999994"/>
    <n v="0.72099999999999997"/>
    <n v="0.17799999999999999"/>
    <n v="410.67415730337075"/>
    <n v="0.84799999999999998"/>
    <n v="0.25"/>
    <n v="1.19"/>
    <n v="1"/>
    <n v="0.85299999999999998"/>
    <n v="274"/>
    <n v="58"/>
    <n v="214"/>
    <n v="157"/>
    <n v="199"/>
    <n v="83.921568627450981"/>
    <n v="61.568627450980394"/>
    <n v="78.039215686274517"/>
    <n v="0.83799999999999997"/>
    <x v="2"/>
    <x v="0"/>
    <n v="4099"/>
    <n v="4.22"/>
    <n v="13.2"/>
    <n v="30"/>
    <n v="336560"/>
    <n v="85.6"/>
    <n v="34.4"/>
    <s v="Raabin_WBC"/>
    <s v="Wright"/>
    <s v="Olympus_BX51"/>
    <n v="100"/>
    <n v="512"/>
    <n v="0.1183"/>
    <n v="0.97030000000000005"/>
    <n v="0.88049999999999995"/>
    <n v="-8.9800000000000102E-2"/>
  </r>
  <r>
    <s v="CELL_002730"/>
    <x v="9"/>
    <x v="1"/>
    <s v="Normal_WBC"/>
    <n v="11.88"/>
    <n v="52.5"/>
    <n v="0.55800000000000005"/>
    <n v="0.35599999999999998"/>
    <n v="147.47191011235955"/>
    <n v="0.64800000000000002"/>
    <n v="0.26"/>
    <n v="3.61"/>
    <n v="2.1"/>
    <n v="0.71199999999999997"/>
    <n v="327"/>
    <n v="62"/>
    <n v="176"/>
    <n v="136"/>
    <n v="180"/>
    <n v="69.019607843137251"/>
    <n v="53.333333333333336"/>
    <n v="70.588235294117652"/>
    <n v="0.81899999999999995"/>
    <x v="2"/>
    <x v="1"/>
    <n v="7697"/>
    <n v="4.83"/>
    <n v="11"/>
    <n v="43.3"/>
    <n v="108062"/>
    <n v="76.400000000000006"/>
    <n v="32.299999999999997"/>
    <s v="CytoData"/>
    <s v="May_Grunwald_Giemsa"/>
    <s v="Olympus_BX51"/>
    <n v="60"/>
    <n v="256"/>
    <n v="0.15709999999999999"/>
    <n v="1"/>
    <n v="0.90280000000000005"/>
    <n v="-9.7199999999999953E-2"/>
  </r>
  <r>
    <s v="CELL_002626"/>
    <x v="10"/>
    <x v="1"/>
    <s v="Normal_WBC"/>
    <n v="15.35"/>
    <n v="41.4"/>
    <n v="0.49199999999999999"/>
    <n v="0.499"/>
    <n v="82.965931863727448"/>
    <n v="0.65"/>
    <n v="0.32700000000000001"/>
    <n v="4.5599999999999996"/>
    <n v="2.2000000000000002"/>
    <n v="0.81"/>
    <n v="499"/>
    <n v="75"/>
    <n v="224"/>
    <n v="151"/>
    <n v="175"/>
    <n v="87.843137254901961"/>
    <n v="59.215686274509807"/>
    <n v="68.627450980392155"/>
    <n v="0.66300000000000003"/>
    <x v="0"/>
    <x v="0"/>
    <n v="4840"/>
    <n v="5.59"/>
    <n v="10.9"/>
    <n v="38.1"/>
    <n v="341590"/>
    <n v="79.900000000000006"/>
    <n v="34.4"/>
    <s v="Raabin_WBC"/>
    <s v="May_Grunwald_Giemsa"/>
    <s v="Olympus_BX51"/>
    <n v="60"/>
    <n v="360"/>
    <n v="6.9699999999999998E-2"/>
    <n v="0.84689999999999999"/>
    <n v="0.99709999999999999"/>
    <n v="0.1502"/>
  </r>
  <r>
    <s v="CELL_003158"/>
    <x v="2"/>
    <x v="1"/>
    <s v="Normal_RBC"/>
    <n v="7.74"/>
    <n v="0"/>
    <n v="0"/>
    <n v="1"/>
    <n v="0"/>
    <n v="0.88500000000000001"/>
    <n v="0.154"/>
    <n v="0.75"/>
    <n v="1"/>
    <n v="0.99"/>
    <n v="218"/>
    <n v="44"/>
    <n v="235"/>
    <n v="135"/>
    <n v="137"/>
    <n v="92.156862745098039"/>
    <n v="52.941176470588239"/>
    <n v="53.725490196078432"/>
    <n v="0.52100000000000002"/>
    <x v="0"/>
    <x v="1"/>
    <n v="4583"/>
    <n v="5.99"/>
    <n v="13"/>
    <n v="34.5"/>
    <n v="113509"/>
    <n v="77.8"/>
    <n v="35.299999999999997"/>
    <s v="Raabin_WBC"/>
    <s v="Giemsa"/>
    <s v="Olympus_BX51"/>
    <n v="100"/>
    <n v="512"/>
    <n v="0"/>
    <n v="0.88460000000000005"/>
    <n v="0.93149999999999999"/>
    <n v="4.6899999999999942E-2"/>
  </r>
  <r>
    <s v="CELL_003315"/>
    <x v="2"/>
    <x v="1"/>
    <s v="Normal_RBC"/>
    <n v="7.26"/>
    <n v="0"/>
    <n v="0"/>
    <n v="1"/>
    <n v="0"/>
    <n v="0.91200000000000003"/>
    <n v="0.16700000000000001"/>
    <n v="0.72"/>
    <n v="1"/>
    <n v="0.95299999999999996"/>
    <n v="172"/>
    <n v="48"/>
    <n v="231"/>
    <n v="128"/>
    <n v="142"/>
    <n v="90.588235294117652"/>
    <n v="50.196078431372548"/>
    <n v="55.686274509803923"/>
    <n v="0.54200000000000004"/>
    <x v="2"/>
    <x v="1"/>
    <n v="4116"/>
    <n v="3.28"/>
    <n v="14.4"/>
    <n v="40.200000000000003"/>
    <n v="191005"/>
    <n v="92.8"/>
    <n v="34.299999999999997"/>
    <s v="CytoData"/>
    <s v="Giemsa"/>
    <s v="Leica_DM2000"/>
    <n v="100"/>
    <n v="256"/>
    <n v="9.8900000000000002E-2"/>
    <n v="0.89649999999999996"/>
    <n v="0.97260000000000002"/>
    <n v="7.6100000000000056E-2"/>
  </r>
  <r>
    <s v="CELL_001723"/>
    <x v="5"/>
    <x v="1"/>
    <s v="Normal_WBC"/>
    <n v="8.57"/>
    <n v="82.9"/>
    <n v="0.79100000000000004"/>
    <n v="0.13800000000000001"/>
    <n v="600.72463768115938"/>
    <n v="0.83599999999999997"/>
    <n v="0.19"/>
    <n v="1.21"/>
    <n v="1"/>
    <n v="0.86"/>
    <n v="333"/>
    <n v="52"/>
    <n v="205"/>
    <n v="143"/>
    <n v="224"/>
    <n v="80.392156862745097"/>
    <n v="56.078431372549019"/>
    <n v="87.843137254901961"/>
    <n v="0.8"/>
    <x v="2"/>
    <x v="1"/>
    <n v="5063"/>
    <n v="4.6399999999999997"/>
    <n v="16.2"/>
    <n v="37.200000000000003"/>
    <n v="233325"/>
    <n v="75.400000000000006"/>
    <n v="31.2"/>
    <s v="CytoData"/>
    <s v="Wright"/>
    <s v="Zeiss_Axio"/>
    <n v="100"/>
    <n v="512"/>
    <n v="1.01E-2"/>
    <n v="1"/>
    <n v="0.8821"/>
    <n v="-0.1179"/>
  </r>
  <r>
    <s v="CELL_005280"/>
    <x v="0"/>
    <x v="0"/>
    <s v="Infection"/>
    <n v="15.21"/>
    <n v="62.1"/>
    <n v="0.55300000000000005"/>
    <n v="0.378"/>
    <n v="164.28571428571428"/>
    <n v="0.72099999999999997"/>
    <n v="0.40899999999999997"/>
    <n v="2.75"/>
    <n v="6.5"/>
    <n v="0.79700000000000004"/>
    <n v="442"/>
    <n v="75"/>
    <n v="210"/>
    <n v="133"/>
    <n v="187"/>
    <n v="82.35294117647058"/>
    <n v="52.156862745098046"/>
    <n v="73.333333333333329"/>
    <n v="0.63600000000000001"/>
    <x v="1"/>
    <x v="0"/>
    <n v="6823"/>
    <n v="4.6500000000000004"/>
    <n v="13.8"/>
    <n v="37.6"/>
    <n v="278936"/>
    <n v="96.9"/>
    <n v="36.9"/>
    <s v="Raabin_WBC"/>
    <s v="Wright"/>
    <s v="Zeiss_Axio"/>
    <n v="60"/>
    <n v="360"/>
    <n v="0.98229999999999995"/>
    <n v="0.80169999999999997"/>
    <n v="1"/>
    <n v="0.19830000000000003"/>
  </r>
  <r>
    <s v="CELL_001060"/>
    <x v="1"/>
    <x v="1"/>
    <s v="Normal_WBC"/>
    <n v="12.8"/>
    <n v="56.8"/>
    <n v="0.496"/>
    <n v="0.443"/>
    <n v="128.21670428893904"/>
    <n v="0.71299999999999997"/>
    <n v="0.37"/>
    <n v="2.99"/>
    <n v="3.6"/>
    <n v="0.78500000000000003"/>
    <n v="409"/>
    <n v="72"/>
    <n v="211"/>
    <n v="164"/>
    <n v="182"/>
    <n v="82.745098039215677"/>
    <n v="64.313725490196077"/>
    <n v="71.372549019607845"/>
    <n v="0.59499999999999997"/>
    <x v="2"/>
    <x v="0"/>
    <n v="7205"/>
    <n v="5.13"/>
    <n v="16.2"/>
    <n v="40.200000000000003"/>
    <n v="349716"/>
    <n v="108"/>
    <n v="34"/>
    <s v="Raabin_WBC"/>
    <s v="Wright"/>
    <s v="Zeiss_Axio"/>
    <n v="40"/>
    <n v="256"/>
    <n v="0.1232"/>
    <n v="0.85699999999999998"/>
    <n v="0.9667"/>
    <n v="0.10970000000000002"/>
  </r>
  <r>
    <s v="CELL_004637"/>
    <x v="16"/>
    <x v="0"/>
    <s v="Anemia"/>
    <n v="6.72"/>
    <n v="0"/>
    <n v="0"/>
    <n v="1"/>
    <n v="0"/>
    <n v="0.58099999999999996"/>
    <n v="0.78400000000000003"/>
    <n v="0.35"/>
    <n v="1"/>
    <n v="0.86399999999999999"/>
    <n v="220"/>
    <n v="48"/>
    <n v="227"/>
    <n v="122"/>
    <n v="131"/>
    <n v="89.019607843137251"/>
    <n v="47.843137254901961"/>
    <n v="51.372549019607838"/>
    <n v="0.47799999999999998"/>
    <x v="1"/>
    <x v="1"/>
    <n v="6994"/>
    <n v="4.17"/>
    <n v="11.2"/>
    <n v="42.1"/>
    <n v="333868"/>
    <n v="68.400000000000006"/>
    <n v="33.200000000000003"/>
    <s v="Raabin_WBC"/>
    <s v="Wright"/>
    <s v="Olympus_BX51"/>
    <n v="100"/>
    <n v="512"/>
    <n v="0.8901"/>
    <n v="0.87409999999999999"/>
    <n v="0.67459999999999998"/>
    <n v="-0.19950000000000001"/>
  </r>
  <r>
    <s v="CELL_003243"/>
    <x v="2"/>
    <x v="1"/>
    <s v="Normal_RBC"/>
    <n v="6.76"/>
    <n v="0"/>
    <n v="0"/>
    <n v="1"/>
    <n v="0"/>
    <n v="0.86399999999999999"/>
    <n v="0.151"/>
    <n v="0.48"/>
    <n v="1"/>
    <n v="0.92500000000000004"/>
    <n v="236"/>
    <n v="49"/>
    <n v="219"/>
    <n v="129"/>
    <n v="125"/>
    <n v="85.882352941176464"/>
    <n v="50.588235294117645"/>
    <n v="49.019607843137251"/>
    <n v="0.48599999999999999"/>
    <x v="0"/>
    <x v="1"/>
    <n v="4775"/>
    <n v="3.92"/>
    <n v="14.6"/>
    <n v="31.2"/>
    <n v="293665"/>
    <n v="95.5"/>
    <n v="32.1"/>
    <s v="Raabin_WBC"/>
    <s v="Wright"/>
    <s v="Olympus_BX51"/>
    <n v="100"/>
    <n v="224"/>
    <n v="3.8600000000000002E-2"/>
    <n v="0.90410000000000001"/>
    <n v="0.94420000000000004"/>
    <n v="4.0100000000000025E-2"/>
  </r>
  <r>
    <s v="CELL_001679"/>
    <x v="5"/>
    <x v="1"/>
    <s v="Normal_WBC"/>
    <n v="9.09"/>
    <n v="87.7"/>
    <n v="0.72"/>
    <n v="0.157"/>
    <n v="558.59872611464971"/>
    <n v="0.77300000000000002"/>
    <n v="0.35799999999999998"/>
    <n v="0.59"/>
    <n v="1"/>
    <n v="0.98"/>
    <n v="318"/>
    <n v="60"/>
    <n v="215"/>
    <n v="146"/>
    <n v="201"/>
    <n v="84.313725490196077"/>
    <n v="57.254901960784309"/>
    <n v="78.82352941176471"/>
    <n v="0.71299999999999997"/>
    <x v="0"/>
    <x v="0"/>
    <n v="6666"/>
    <n v="4.9400000000000004"/>
    <n v="13.3"/>
    <n v="37.200000000000003"/>
    <n v="318884"/>
    <n v="94.4"/>
    <n v="34.9"/>
    <s v="PBC_Dataset"/>
    <s v="Giemsa"/>
    <s v="Olympus_BX51"/>
    <n v="100"/>
    <n v="256"/>
    <n v="7.2999999999999995E-2"/>
    <n v="0.81859999999999999"/>
    <n v="0.9738"/>
    <n v="0.1552"/>
  </r>
  <r>
    <s v="CELL_001758"/>
    <x v="5"/>
    <x v="1"/>
    <s v="Normal_WBC"/>
    <n v="8.98"/>
    <n v="81.099999999999994"/>
    <n v="0.751"/>
    <n v="6.2E-2"/>
    <n v="1308.0645161290322"/>
    <n v="0.89"/>
    <n v="0.27100000000000002"/>
    <n v="1.33"/>
    <n v="1"/>
    <n v="0.90500000000000003"/>
    <n v="289"/>
    <n v="60"/>
    <n v="198"/>
    <n v="127"/>
    <n v="211"/>
    <n v="77.64705882352942"/>
    <n v="49.803921568627452"/>
    <n v="82.745098039215677"/>
    <n v="0.69199999999999995"/>
    <x v="1"/>
    <x v="1"/>
    <n v="3940"/>
    <n v="4.8600000000000003"/>
    <n v="11.9"/>
    <n v="40"/>
    <n v="335557"/>
    <n v="94.6"/>
    <n v="33.9"/>
    <s v="CytoData"/>
    <s v="May_Grunwald_Giemsa"/>
    <s v="Olympus_BX51"/>
    <n v="100"/>
    <n v="512"/>
    <n v="0"/>
    <n v="0.86129999999999995"/>
    <n v="0.98019999999999996"/>
    <n v="0.11890000000000001"/>
  </r>
  <r>
    <s v="CELL_004192"/>
    <x v="8"/>
    <x v="0"/>
    <s v="Leukemia"/>
    <n v="12.25"/>
    <n v="94.6"/>
    <n v="0.309"/>
    <n v="0.17599999999999999"/>
    <n v="537.5"/>
    <n v="0.68899999999999995"/>
    <n v="0.29899999999999999"/>
    <n v="0.76"/>
    <n v="1.1000000000000001"/>
    <n v="0.89700000000000002"/>
    <n v="628"/>
    <n v="113"/>
    <n v="197"/>
    <n v="156"/>
    <n v="195"/>
    <n v="77.254901960784323"/>
    <n v="61.176470588235297"/>
    <n v="76.470588235294116"/>
    <n v="0.69899999999999995"/>
    <x v="1"/>
    <x v="0"/>
    <n v="7244"/>
    <n v="4.8899999999999997"/>
    <n v="14.4"/>
    <n v="42.6"/>
    <n v="205543"/>
    <n v="87.3"/>
    <n v="32.9"/>
    <s v="CytoData"/>
    <s v="Wright"/>
    <s v="Olympus_BX51"/>
    <n v="100"/>
    <n v="224"/>
    <n v="0.83009999999999995"/>
    <n v="0.57140000000000002"/>
    <n v="0.69910000000000005"/>
    <n v="0.12770000000000004"/>
  </r>
  <r>
    <s v="CELL_005117"/>
    <x v="17"/>
    <x v="0"/>
    <s v="Sickle_Cell_Anemia"/>
    <n v="6.37"/>
    <n v="0"/>
    <n v="0"/>
    <n v="1"/>
    <n v="0"/>
    <n v="0.16700000000000001"/>
    <n v="0.88300000000000001"/>
    <n v="0.34"/>
    <n v="1"/>
    <n v="0.752"/>
    <n v="172"/>
    <n v="58"/>
    <n v="229"/>
    <n v="130"/>
    <n v="129"/>
    <n v="89.803921568627459"/>
    <n v="50.980392156862742"/>
    <n v="50.588235294117645"/>
    <n v="0.51500000000000001"/>
    <x v="1"/>
    <x v="0"/>
    <n v="1488"/>
    <n v="4.0199999999999996"/>
    <n v="10.4"/>
    <n v="34.6"/>
    <n v="279781"/>
    <n v="96.4"/>
    <n v="34.5"/>
    <s v="CytoData"/>
    <s v="May_Grunwald_Giemsa"/>
    <s v="Olympus_BX51"/>
    <n v="60"/>
    <n v="360"/>
    <n v="0.78539999999999999"/>
    <n v="0.79369999999999996"/>
    <n v="0.76180000000000003"/>
    <n v="-3.1899999999999928E-2"/>
  </r>
  <r>
    <s v="CELL_000564"/>
    <x v="1"/>
    <x v="1"/>
    <s v="Normal_WBC"/>
    <n v="12.18"/>
    <n v="53.3"/>
    <n v="0.47499999999999998"/>
    <n v="0.53300000000000003"/>
    <n v="99.999999999999986"/>
    <n v="0.89200000000000002"/>
    <n v="0.309"/>
    <n v="3.16"/>
    <n v="3.2"/>
    <n v="0.79900000000000004"/>
    <n v="479"/>
    <n v="61"/>
    <n v="216"/>
    <n v="170"/>
    <n v="182"/>
    <n v="84.705882352941174"/>
    <n v="66.666666666666657"/>
    <n v="71.372549019607845"/>
    <n v="0.71299999999999997"/>
    <x v="0"/>
    <x v="1"/>
    <n v="7369"/>
    <n v="3.82"/>
    <n v="15.4"/>
    <n v="47.3"/>
    <n v="349309"/>
    <n v="104.5"/>
    <n v="34.700000000000003"/>
    <s v="PBC_Dataset"/>
    <s v="Wright"/>
    <s v="Leica_DM2000"/>
    <n v="60"/>
    <n v="224"/>
    <n v="8.2500000000000004E-2"/>
    <n v="0.96819999999999995"/>
    <n v="0.96740000000000004"/>
    <n v="-7.9999999999991189E-4"/>
  </r>
  <r>
    <s v="CELL_002791"/>
    <x v="9"/>
    <x v="1"/>
    <s v="Normal_WBC"/>
    <n v="11.34"/>
    <n v="56.4"/>
    <n v="0.65700000000000003"/>
    <n v="0.36499999999999999"/>
    <n v="154.52054794520549"/>
    <n v="0.73199999999999998"/>
    <n v="0.31900000000000001"/>
    <n v="4.96"/>
    <n v="2.2000000000000002"/>
    <n v="0.83399999999999996"/>
    <n v="392"/>
    <n v="70"/>
    <n v="201"/>
    <n v="150"/>
    <n v="194"/>
    <n v="78.82352941176471"/>
    <n v="58.82352941176471"/>
    <n v="76.078431372549019"/>
    <n v="0.67700000000000005"/>
    <x v="1"/>
    <x v="1"/>
    <n v="5802"/>
    <n v="4.54"/>
    <n v="16.399999999999999"/>
    <n v="37.6"/>
    <n v="130787"/>
    <n v="90"/>
    <n v="33.6"/>
    <s v="Raabin_WBC"/>
    <s v="Giemsa"/>
    <s v="Zeiss_Axio"/>
    <n v="40"/>
    <n v="512"/>
    <n v="1.61E-2"/>
    <n v="0.85809999999999997"/>
    <n v="0.93110000000000004"/>
    <n v="7.3000000000000065E-2"/>
  </r>
  <r>
    <s v="CELL_000864"/>
    <x v="1"/>
    <x v="1"/>
    <s v="Normal_WBC"/>
    <n v="13.22"/>
    <n v="64.099999999999994"/>
    <n v="0.53100000000000003"/>
    <n v="0.442"/>
    <n v="145.02262443438912"/>
    <n v="0.81"/>
    <n v="0.499"/>
    <n v="2.96"/>
    <n v="3.9"/>
    <n v="0.77900000000000003"/>
    <n v="436"/>
    <n v="79"/>
    <n v="190"/>
    <n v="152"/>
    <n v="199"/>
    <n v="74.509803921568633"/>
    <n v="59.607843137254903"/>
    <n v="78.039215686274517"/>
    <n v="0.69299999999999995"/>
    <x v="1"/>
    <x v="0"/>
    <n v="9589"/>
    <n v="4.32"/>
    <n v="15.2"/>
    <n v="46.1"/>
    <n v="362300"/>
    <n v="113.7"/>
    <n v="34.1"/>
    <s v="Raabin_WBC"/>
    <s v="Giemsa"/>
    <s v="Leica_DM2000"/>
    <n v="60"/>
    <n v="512"/>
    <n v="4.9399999999999999E-2"/>
    <n v="0.95920000000000005"/>
    <n v="0.87129999999999996"/>
    <n v="-8.7900000000000089E-2"/>
  </r>
  <r>
    <s v="CELL_001485"/>
    <x v="5"/>
    <x v="1"/>
    <s v="Normal_WBC"/>
    <n v="8.7899999999999991"/>
    <n v="86.7"/>
    <n v="0.71199999999999997"/>
    <n v="0.10199999999999999"/>
    <n v="850.00000000000011"/>
    <n v="0.80700000000000005"/>
    <n v="0.26800000000000002"/>
    <n v="1.07"/>
    <n v="1"/>
    <n v="0.91400000000000003"/>
    <n v="267"/>
    <n v="61"/>
    <n v="209"/>
    <n v="185"/>
    <n v="180"/>
    <n v="81.960784313725483"/>
    <n v="72.549019607843135"/>
    <n v="70.588235294117652"/>
    <n v="0.60799999999999998"/>
    <x v="1"/>
    <x v="1"/>
    <n v="8472"/>
    <n v="6"/>
    <n v="13.5"/>
    <n v="41.3"/>
    <n v="307902"/>
    <n v="80.099999999999994"/>
    <n v="33.700000000000003"/>
    <s v="Raabin_WBC"/>
    <s v="Giemsa"/>
    <s v="Zeiss_Axio"/>
    <n v="60"/>
    <n v="224"/>
    <n v="0.1075"/>
    <n v="0.96419999999999995"/>
    <n v="0.93879999999999997"/>
    <n v="-2.5399999999999978E-2"/>
  </r>
  <r>
    <s v="CELL_005135"/>
    <x v="14"/>
    <x v="0"/>
    <s v="Anemia"/>
    <n v="8.7899999999999991"/>
    <n v="0"/>
    <n v="0"/>
    <n v="1"/>
    <n v="0"/>
    <n v="0.86499999999999999"/>
    <n v="0.19400000000000001"/>
    <n v="0.8"/>
    <n v="1"/>
    <n v="0.90400000000000003"/>
    <n v="233"/>
    <n v="57"/>
    <n v="228"/>
    <n v="129"/>
    <n v="116"/>
    <n v="89.411764705882362"/>
    <n v="50.588235294117645"/>
    <n v="45.490196078431374"/>
    <n v="0.42799999999999999"/>
    <x v="1"/>
    <x v="0"/>
    <n v="1000"/>
    <n v="4.4800000000000004"/>
    <n v="14.2"/>
    <n v="34.799999999999997"/>
    <n v="338032"/>
    <n v="106.1"/>
    <n v="31.2"/>
    <s v="PBC_Dataset"/>
    <s v="Wright"/>
    <s v="Leica_DM2000"/>
    <n v="60"/>
    <n v="256"/>
    <n v="0.86929999999999996"/>
    <n v="0.6623"/>
    <n v="0.85419999999999996"/>
    <n v="0.19189999999999996"/>
  </r>
  <r>
    <s v="CELL_000207"/>
    <x v="1"/>
    <x v="1"/>
    <s v="Normal_WBC"/>
    <n v="11.75"/>
    <n v="58"/>
    <n v="0.57899999999999996"/>
    <n v="0.44800000000000001"/>
    <n v="129.46428571428572"/>
    <n v="0.871"/>
    <n v="0.14299999999999999"/>
    <n v="3.45"/>
    <n v="3.9"/>
    <n v="0.877"/>
    <n v="416"/>
    <n v="73"/>
    <n v="224"/>
    <n v="182"/>
    <n v="180"/>
    <n v="87.843137254901961"/>
    <n v="71.372549019607845"/>
    <n v="70.588235294117652"/>
    <n v="0.66900000000000004"/>
    <x v="2"/>
    <x v="1"/>
    <n v="11196"/>
    <n v="4.4400000000000004"/>
    <n v="9.6999999999999993"/>
    <n v="37"/>
    <n v="376330"/>
    <n v="90.8"/>
    <n v="31.5"/>
    <s v="PBC_Dataset"/>
    <s v="Wright"/>
    <s v="Olympus_BX51"/>
    <n v="100"/>
    <n v="224"/>
    <n v="2.52E-2"/>
    <n v="0.86099999999999999"/>
    <n v="0.98150000000000004"/>
    <n v="0.12050000000000005"/>
  </r>
  <r>
    <s v="CELL_004489"/>
    <x v="16"/>
    <x v="0"/>
    <s v="Anemia"/>
    <n v="8.06"/>
    <n v="0"/>
    <n v="0"/>
    <n v="1"/>
    <n v="0"/>
    <n v="0.40699999999999997"/>
    <n v="0.85699999999999998"/>
    <n v="1.02"/>
    <n v="1"/>
    <n v="0.86099999999999999"/>
    <n v="208"/>
    <n v="57"/>
    <n v="216"/>
    <n v="148"/>
    <n v="125"/>
    <n v="84.705882352941174"/>
    <n v="58.039215686274517"/>
    <n v="49.019607843137251"/>
    <n v="0.44400000000000001"/>
    <x v="0"/>
    <x v="1"/>
    <n v="7034"/>
    <n v="4.95"/>
    <n v="10.6"/>
    <n v="37"/>
    <n v="153299"/>
    <n v="90.6"/>
    <n v="33.9"/>
    <s v="Raabin_WBC"/>
    <s v="Wright"/>
    <s v="Olympus_BX51"/>
    <n v="40"/>
    <n v="360"/>
    <n v="0.91180000000000005"/>
    <n v="0.79269999999999996"/>
    <n v="0.71519999999999995"/>
    <n v="-7.7500000000000013E-2"/>
  </r>
  <r>
    <s v="CELL_000871"/>
    <x v="1"/>
    <x v="1"/>
    <s v="Normal_WBC"/>
    <n v="13.04"/>
    <n v="45.7"/>
    <n v="0.54500000000000004"/>
    <n v="0.377"/>
    <n v="121.22015915119364"/>
    <n v="0.74199999999999999"/>
    <n v="0.18"/>
    <n v="3.9"/>
    <n v="3.3"/>
    <n v="0.78"/>
    <n v="436"/>
    <n v="63"/>
    <n v="192"/>
    <n v="182"/>
    <n v="212"/>
    <n v="75.294117647058826"/>
    <n v="71.372549019607845"/>
    <n v="83.137254901960787"/>
    <n v="0.60899999999999999"/>
    <x v="1"/>
    <x v="1"/>
    <n v="9668"/>
    <n v="3.76"/>
    <n v="13.6"/>
    <n v="47.4"/>
    <n v="336407"/>
    <n v="95.3"/>
    <n v="32.6"/>
    <s v="PBC_Dataset"/>
    <s v="Giemsa"/>
    <s v="Leica_DM2000"/>
    <n v="40"/>
    <n v="512"/>
    <n v="3.7499999999999999E-2"/>
    <n v="0.80489999999999995"/>
    <n v="1"/>
    <n v="0.19510000000000005"/>
  </r>
  <r>
    <s v="CELL_004494"/>
    <x v="16"/>
    <x v="0"/>
    <s v="Anemia"/>
    <n v="8.24"/>
    <n v="0"/>
    <n v="0"/>
    <n v="1"/>
    <n v="0"/>
    <n v="0.55300000000000005"/>
    <n v="0.74399999999999999"/>
    <n v="0.42"/>
    <n v="1"/>
    <n v="0.88800000000000001"/>
    <n v="188"/>
    <n v="45"/>
    <n v="219"/>
    <n v="139"/>
    <n v="131"/>
    <n v="85.882352941176464"/>
    <n v="54.509803921568626"/>
    <n v="51.372549019607838"/>
    <n v="0.54300000000000004"/>
    <x v="0"/>
    <x v="0"/>
    <n v="7683"/>
    <n v="6.77"/>
    <n v="17.3"/>
    <n v="42.4"/>
    <n v="161638"/>
    <n v="75.7"/>
    <n v="33.799999999999997"/>
    <s v="CytoData"/>
    <s v="Giemsa"/>
    <s v="Leica_DM2000"/>
    <n v="40"/>
    <n v="360"/>
    <n v="0.72070000000000001"/>
    <n v="0.93920000000000003"/>
    <n v="0.90880000000000005"/>
    <n v="-3.0399999999999983E-2"/>
  </r>
  <r>
    <s v="CELL_000503"/>
    <x v="1"/>
    <x v="1"/>
    <s v="Normal_WBC"/>
    <n v="11.77"/>
    <n v="47.9"/>
    <n v="0.65900000000000003"/>
    <n v="0.44"/>
    <n v="108.86363636363636"/>
    <n v="0.81200000000000006"/>
    <n v="0.434"/>
    <n v="2.89"/>
    <n v="3.4"/>
    <n v="0.88700000000000001"/>
    <n v="364"/>
    <n v="89"/>
    <n v="198"/>
    <n v="142"/>
    <n v="186"/>
    <n v="77.64705882352942"/>
    <n v="55.686274509803923"/>
    <n v="72.941176470588232"/>
    <n v="0.80500000000000005"/>
    <x v="0"/>
    <x v="1"/>
    <n v="2222"/>
    <n v="5.67"/>
    <n v="13.9"/>
    <n v="42.8"/>
    <n v="346906"/>
    <n v="85"/>
    <n v="34"/>
    <s v="PBC_Dataset"/>
    <s v="Giemsa"/>
    <s v="Olympus_BX51"/>
    <n v="100"/>
    <n v="512"/>
    <n v="0.09"/>
    <n v="0.93020000000000003"/>
    <n v="0.93130000000000002"/>
    <n v="1.0999999999999899E-3"/>
  </r>
  <r>
    <s v="CELL_001029"/>
    <x v="1"/>
    <x v="1"/>
    <s v="Normal_WBC"/>
    <n v="11.28"/>
    <n v="54.5"/>
    <n v="0.43099999999999999"/>
    <n v="0.502"/>
    <n v="108.56573705179282"/>
    <n v="0.70099999999999996"/>
    <n v="0.45300000000000001"/>
    <n v="2.67"/>
    <n v="4.0999999999999996"/>
    <n v="0.82099999999999995"/>
    <n v="392"/>
    <n v="84"/>
    <n v="208"/>
    <n v="154"/>
    <n v="198"/>
    <n v="81.568627450980387"/>
    <n v="60.392156862745097"/>
    <n v="77.64705882352942"/>
    <n v="0.54600000000000004"/>
    <x v="1"/>
    <x v="0"/>
    <n v="1000"/>
    <n v="3.3"/>
    <n v="14.1"/>
    <n v="36.5"/>
    <n v="373012"/>
    <n v="68.3"/>
    <n v="34.1"/>
    <s v="PBC_Dataset"/>
    <s v="May_Grunwald_Giemsa"/>
    <s v="Olympus_BX51"/>
    <n v="40"/>
    <n v="256"/>
    <n v="7.0599999999999996E-2"/>
    <n v="0.98150000000000004"/>
    <n v="0.85250000000000004"/>
    <n v="-0.129"/>
  </r>
  <r>
    <s v="CELL_003841"/>
    <x v="7"/>
    <x v="1"/>
    <s v="Normal_Platelet"/>
    <n v="3.06"/>
    <n v="0"/>
    <n v="0"/>
    <n v="1"/>
    <n v="0"/>
    <n v="0.63700000000000001"/>
    <n v="0.41"/>
    <n v="1.62"/>
    <n v="1"/>
    <n v="0.69199999999999995"/>
    <n v="27"/>
    <n v="16"/>
    <n v="219"/>
    <n v="144"/>
    <n v="164"/>
    <n v="85.882352941176464"/>
    <n v="56.470588235294116"/>
    <n v="64.313725490196077"/>
    <n v="0.50700000000000001"/>
    <x v="1"/>
    <x v="0"/>
    <n v="7648"/>
    <n v="4.95"/>
    <n v="11.5"/>
    <n v="39.700000000000003"/>
    <n v="276844"/>
    <n v="88.6"/>
    <n v="34.799999999999997"/>
    <s v="Raabin_WBC"/>
    <s v="May_Grunwald_Giemsa"/>
    <s v="Olympus_BX51"/>
    <n v="60"/>
    <n v="360"/>
    <n v="0"/>
    <n v="0.88800000000000001"/>
    <n v="0.84309999999999996"/>
    <n v="-4.4900000000000051E-2"/>
  </r>
  <r>
    <s v="CELL_002691"/>
    <x v="9"/>
    <x v="1"/>
    <s v="Normal_WBC"/>
    <n v="11.04"/>
    <n v="60.2"/>
    <n v="0.77"/>
    <n v="0.41"/>
    <n v="146.82926829268294"/>
    <n v="0.78100000000000003"/>
    <n v="0.38100000000000001"/>
    <n v="4.9400000000000004"/>
    <n v="2.2999999999999998"/>
    <n v="0.81"/>
    <n v="329"/>
    <n v="82"/>
    <n v="186"/>
    <n v="126"/>
    <n v="199"/>
    <n v="72.941176470588232"/>
    <n v="49.411764705882355"/>
    <n v="78.039215686274517"/>
    <n v="0.76800000000000002"/>
    <x v="1"/>
    <x v="1"/>
    <n v="8469"/>
    <n v="4.58"/>
    <n v="14.3"/>
    <n v="42.4"/>
    <n v="240943"/>
    <n v="104.5"/>
    <n v="35.5"/>
    <s v="PBC_Dataset"/>
    <s v="Giemsa"/>
    <s v="Leica_DM2000"/>
    <n v="40"/>
    <n v="360"/>
    <n v="7.9299999999999995E-2"/>
    <n v="0.78879999999999995"/>
    <n v="0.89739999999999998"/>
    <n v="0.10860000000000003"/>
  </r>
  <r>
    <s v="CELL_005582"/>
    <x v="3"/>
    <x v="0"/>
    <s v="Infection"/>
    <n v="15.04"/>
    <n v="73.099999999999994"/>
    <n v="0.64300000000000002"/>
    <n v="0.254"/>
    <n v="287.79527559055117"/>
    <n v="0.66900000000000004"/>
    <n v="0.29399999999999998"/>
    <n v="1.7"/>
    <n v="1.2"/>
    <n v="0.84799999999999998"/>
    <n v="623"/>
    <n v="106"/>
    <n v="210"/>
    <n v="143"/>
    <n v="210"/>
    <n v="82.35294117647058"/>
    <n v="56.078431372549019"/>
    <n v="82.35294117647058"/>
    <n v="0.69"/>
    <x v="2"/>
    <x v="0"/>
    <n v="6771"/>
    <n v="3.18"/>
    <n v="7.8"/>
    <n v="44"/>
    <n v="222032"/>
    <n v="95"/>
    <n v="32.9"/>
    <s v="PBC_Dataset"/>
    <s v="Wright"/>
    <s v="Olympus_BX51"/>
    <n v="100"/>
    <n v="224"/>
    <n v="0.84309999999999996"/>
    <n v="0.87329999999999997"/>
    <n v="0.6139"/>
    <n v="-0.25939999999999996"/>
  </r>
  <r>
    <s v="CELL_005057"/>
    <x v="17"/>
    <x v="0"/>
    <s v="Sickle_Cell_Anemia"/>
    <n v="6.62"/>
    <n v="0"/>
    <n v="0"/>
    <n v="1"/>
    <n v="0"/>
    <n v="0.30099999999999999"/>
    <n v="0.81"/>
    <n v="0.56999999999999995"/>
    <n v="1"/>
    <n v="0.746"/>
    <n v="175"/>
    <n v="63"/>
    <n v="222"/>
    <n v="111"/>
    <n v="104"/>
    <n v="87.058823529411768"/>
    <n v="43.529411764705884"/>
    <n v="40.784313725490193"/>
    <n v="0.52400000000000002"/>
    <x v="1"/>
    <x v="1"/>
    <n v="7595"/>
    <n v="6.28"/>
    <n v="13.7"/>
    <n v="44.8"/>
    <n v="277470"/>
    <n v="89"/>
    <n v="36.700000000000003"/>
    <s v="Raabin_WBC"/>
    <s v="May_Grunwald_Giemsa"/>
    <s v="Leica_DM2000"/>
    <n v="40"/>
    <n v="256"/>
    <n v="0.81920000000000004"/>
    <n v="0.65629999999999999"/>
    <n v="0.80869999999999997"/>
    <n v="0.15239999999999998"/>
  </r>
  <r>
    <s v="CELL_001571"/>
    <x v="5"/>
    <x v="1"/>
    <s v="Normal_WBC"/>
    <n v="9.39"/>
    <n v="83.4"/>
    <n v="0.78600000000000003"/>
    <n v="0.22"/>
    <n v="379.09090909090912"/>
    <n v="0.97099999999999997"/>
    <n v="0.126"/>
    <n v="0.55000000000000004"/>
    <n v="1.1000000000000001"/>
    <n v="0.876"/>
    <n v="224"/>
    <n v="61"/>
    <n v="187"/>
    <n v="173"/>
    <n v="196"/>
    <n v="73.333333333333329"/>
    <n v="67.843137254901961"/>
    <n v="76.862745098039227"/>
    <n v="0.70799999999999996"/>
    <x v="1"/>
    <x v="0"/>
    <n v="4946"/>
    <n v="5.77"/>
    <n v="16.3"/>
    <n v="30.7"/>
    <n v="206322"/>
    <n v="78.7"/>
    <n v="34"/>
    <s v="CytoData"/>
    <s v="May_Grunwald_Giemsa"/>
    <s v="Olympus_BX51"/>
    <n v="40"/>
    <n v="224"/>
    <n v="5.0299999999999997E-2"/>
    <n v="0.93469999999999998"/>
    <n v="0.87439999999999996"/>
    <n v="-6.030000000000002E-2"/>
  </r>
  <r>
    <s v="CELL_002774"/>
    <x v="9"/>
    <x v="1"/>
    <s v="Normal_WBC"/>
    <n v="11.72"/>
    <n v="65.3"/>
    <n v="0.72399999999999998"/>
    <n v="0.40799999999999997"/>
    <n v="160.04901960784315"/>
    <n v="0.748"/>
    <n v="0.28799999999999998"/>
    <n v="4.45"/>
    <n v="1.9"/>
    <n v="0.82499999999999996"/>
    <n v="392"/>
    <n v="62"/>
    <n v="175"/>
    <n v="109"/>
    <n v="206"/>
    <n v="68.627450980392155"/>
    <n v="42.745098039215684"/>
    <n v="80.784313725490193"/>
    <n v="0.73499999999999999"/>
    <x v="0"/>
    <x v="0"/>
    <n v="7467"/>
    <n v="4.87"/>
    <n v="14.2"/>
    <n v="38.1"/>
    <n v="179925"/>
    <n v="100.4"/>
    <n v="34.5"/>
    <s v="Raabin_WBC"/>
    <s v="Giemsa"/>
    <s v="Leica_DM2000"/>
    <n v="40"/>
    <n v="256"/>
    <n v="0.1384"/>
    <n v="0.873"/>
    <n v="0.93579999999999997"/>
    <n v="6.2799999999999967E-2"/>
  </r>
  <r>
    <s v="CELL_002732"/>
    <x v="9"/>
    <x v="1"/>
    <s v="Normal_WBC"/>
    <n v="12.58"/>
    <n v="54.2"/>
    <n v="0.65600000000000003"/>
    <n v="0.39"/>
    <n v="138.97435897435898"/>
    <n v="0.78"/>
    <n v="0.38300000000000001"/>
    <n v="4.25"/>
    <n v="2.7"/>
    <n v="0.75"/>
    <n v="461"/>
    <n v="63"/>
    <n v="199"/>
    <n v="145"/>
    <n v="188"/>
    <n v="78.039215686274517"/>
    <n v="56.862745098039213"/>
    <n v="73.725490196078439"/>
    <n v="0.79100000000000004"/>
    <x v="1"/>
    <x v="0"/>
    <n v="7458"/>
    <n v="5.07"/>
    <n v="13.7"/>
    <n v="39.200000000000003"/>
    <n v="215670"/>
    <n v="87.3"/>
    <n v="32.700000000000003"/>
    <s v="PBC_Dataset"/>
    <s v="Wright"/>
    <s v="Leica_DM2000"/>
    <n v="60"/>
    <n v="512"/>
    <n v="4.9700000000000001E-2"/>
    <n v="0.85350000000000004"/>
    <n v="0.96860000000000002"/>
    <n v="0.11509999999999998"/>
  </r>
  <r>
    <s v="CELL_000805"/>
    <x v="1"/>
    <x v="1"/>
    <s v="Normal_WBC"/>
    <n v="12.85"/>
    <n v="58.8"/>
    <n v="0.59599999999999997"/>
    <n v="0.42599999999999999"/>
    <n v="138.02816901408451"/>
    <n v="0.74399999999999999"/>
    <n v="0.58299999999999996"/>
    <n v="3.18"/>
    <n v="3.4"/>
    <n v="0.78400000000000003"/>
    <n v="432"/>
    <n v="73"/>
    <n v="209"/>
    <n v="165"/>
    <n v="211"/>
    <n v="81.960784313725483"/>
    <n v="64.705882352941174"/>
    <n v="82.745098039215677"/>
    <n v="0.60799999999999998"/>
    <x v="0"/>
    <x v="1"/>
    <n v="7107"/>
    <n v="5.34"/>
    <n v="14.5"/>
    <n v="36.4"/>
    <n v="395611"/>
    <n v="89.3"/>
    <n v="34.9"/>
    <s v="Raabin_WBC"/>
    <s v="Wright"/>
    <s v="Leica_DM2000"/>
    <n v="60"/>
    <n v="512"/>
    <n v="0.20860000000000001"/>
    <n v="0.97219999999999995"/>
    <n v="0.87409999999999999"/>
    <n v="-9.8099999999999965E-2"/>
  </r>
  <r>
    <s v="CELL_003646"/>
    <x v="2"/>
    <x v="1"/>
    <s v="Normal_RBC"/>
    <n v="7.18"/>
    <n v="0"/>
    <n v="0"/>
    <n v="1"/>
    <n v="0"/>
    <n v="0.79600000000000004"/>
    <n v="0.14299999999999999"/>
    <n v="0.62"/>
    <n v="1"/>
    <n v="0.94"/>
    <n v="199"/>
    <n v="43"/>
    <n v="231"/>
    <n v="128"/>
    <n v="132"/>
    <n v="90.588235294117652"/>
    <n v="50.196078431372548"/>
    <n v="51.764705882352949"/>
    <n v="0.48199999999999998"/>
    <x v="2"/>
    <x v="0"/>
    <n v="6185"/>
    <n v="5.83"/>
    <n v="16.600000000000001"/>
    <n v="43.6"/>
    <n v="103652"/>
    <n v="90.2"/>
    <n v="34.1"/>
    <s v="CytoData"/>
    <s v="Giemsa"/>
    <s v="Leica_DM2000"/>
    <n v="100"/>
    <n v="224"/>
    <n v="6.7999999999999996E-3"/>
    <n v="0.91139999999999999"/>
    <n v="0.96289999999999998"/>
    <n v="5.149999999999999E-2"/>
  </r>
  <r>
    <s v="CELL_002455"/>
    <x v="10"/>
    <x v="1"/>
    <s v="Normal_WBC"/>
    <n v="13.43"/>
    <n v="48.8"/>
    <n v="0.48699999999999999"/>
    <n v="0.53300000000000003"/>
    <n v="91.557223264540326"/>
    <n v="0.81"/>
    <n v="0.34399999999999997"/>
    <n v="4.68"/>
    <n v="2.1"/>
    <n v="0.746"/>
    <n v="435"/>
    <n v="75"/>
    <n v="215"/>
    <n v="153"/>
    <n v="144"/>
    <n v="84.313725490196077"/>
    <n v="60"/>
    <n v="56.470588235294116"/>
    <n v="0.57299999999999995"/>
    <x v="1"/>
    <x v="0"/>
    <n v="8263"/>
    <n v="3.57"/>
    <n v="15"/>
    <n v="46.2"/>
    <n v="230164"/>
    <n v="77.099999999999994"/>
    <n v="32.1"/>
    <s v="Raabin_WBC"/>
    <s v="Giemsa"/>
    <s v="Leica_DM2000"/>
    <n v="40"/>
    <n v="224"/>
    <n v="0.15160000000000001"/>
    <n v="0.83689999999999998"/>
    <n v="0.86029999999999995"/>
    <n v="2.3399999999999976E-2"/>
  </r>
  <r>
    <s v="CELL_004599"/>
    <x v="16"/>
    <x v="0"/>
    <s v="Anemia"/>
    <n v="6.33"/>
    <n v="0"/>
    <n v="0"/>
    <n v="1"/>
    <n v="0"/>
    <n v="0.56899999999999995"/>
    <n v="0.80700000000000005"/>
    <n v="0.26"/>
    <n v="1"/>
    <n v="0.88200000000000001"/>
    <n v="202"/>
    <n v="48"/>
    <n v="227"/>
    <n v="123"/>
    <n v="115"/>
    <n v="89.019607843137251"/>
    <n v="48.235294117647058"/>
    <n v="45.098039215686278"/>
    <n v="0.439"/>
    <x v="0"/>
    <x v="0"/>
    <n v="8036"/>
    <n v="3.03"/>
    <n v="16.3"/>
    <n v="33.6"/>
    <n v="338009"/>
    <n v="89.2"/>
    <n v="33.5"/>
    <s v="PBC_Dataset"/>
    <s v="Wright"/>
    <s v="Olympus_BX51"/>
    <n v="100"/>
    <n v="224"/>
    <n v="0.78129999999999999"/>
    <n v="0.68730000000000002"/>
    <n v="0.93300000000000005"/>
    <n v="0.24570000000000003"/>
  </r>
  <r>
    <s v="CELL_003105"/>
    <x v="2"/>
    <x v="1"/>
    <s v="Normal_RBC"/>
    <n v="8.16"/>
    <n v="0"/>
    <n v="0"/>
    <n v="1"/>
    <n v="0"/>
    <n v="0.84699999999999998"/>
    <n v="0.16300000000000001"/>
    <n v="0.6"/>
    <n v="1"/>
    <n v="0.96399999999999997"/>
    <n v="185"/>
    <n v="40"/>
    <n v="232"/>
    <n v="111"/>
    <n v="112"/>
    <n v="90.980392156862749"/>
    <n v="43.529411764705884"/>
    <n v="43.921568627450981"/>
    <n v="0.52700000000000002"/>
    <x v="0"/>
    <x v="0"/>
    <n v="4686"/>
    <n v="3.43"/>
    <n v="14"/>
    <n v="37"/>
    <n v="389973"/>
    <n v="103.8"/>
    <n v="35.1"/>
    <s v="PBC_Dataset"/>
    <s v="Giemsa"/>
    <s v="Olympus_BX51"/>
    <n v="40"/>
    <n v="512"/>
    <n v="0.1144"/>
    <n v="0.97009999999999996"/>
    <n v="0.96409999999999996"/>
    <n v="-6.0000000000000053E-3"/>
  </r>
  <r>
    <s v="CELL_004876"/>
    <x v="15"/>
    <x v="0"/>
    <s v="Anemia"/>
    <n v="6.18"/>
    <n v="0"/>
    <n v="0"/>
    <n v="1"/>
    <n v="0"/>
    <n v="0.95399999999999996"/>
    <n v="0.14099999999999999"/>
    <n v="0.43"/>
    <n v="1"/>
    <n v="0.98399999999999999"/>
    <n v="140"/>
    <n v="50"/>
    <n v="238"/>
    <n v="127"/>
    <n v="140"/>
    <n v="93.333333333333329"/>
    <n v="49.803921568627452"/>
    <n v="54.901960784313729"/>
    <n v="0.46800000000000003"/>
    <x v="1"/>
    <x v="1"/>
    <n v="7388"/>
    <n v="5.9"/>
    <n v="14.3"/>
    <n v="53.1"/>
    <n v="294495"/>
    <n v="95"/>
    <n v="36"/>
    <s v="CytoData"/>
    <s v="Giemsa"/>
    <s v="Leica_DM2000"/>
    <n v="100"/>
    <n v="256"/>
    <n v="0.85240000000000005"/>
    <n v="0.63360000000000005"/>
    <n v="0.71199999999999997"/>
    <n v="7.8399999999999914E-2"/>
  </r>
  <r>
    <s v="CELL_000201"/>
    <x v="1"/>
    <x v="1"/>
    <s v="Normal_WBC"/>
    <n v="11.43"/>
    <n v="51.7"/>
    <n v="0.53100000000000003"/>
    <n v="0.42399999999999999"/>
    <n v="121.93396226415095"/>
    <n v="0.81299999999999994"/>
    <n v="0.41399999999999998"/>
    <n v="3.5"/>
    <n v="4.3"/>
    <n v="0.91300000000000003"/>
    <n v="426"/>
    <n v="80"/>
    <n v="204"/>
    <n v="177"/>
    <n v="200"/>
    <n v="80"/>
    <n v="69.411764705882348"/>
    <n v="78.431372549019613"/>
    <n v="0.72099999999999997"/>
    <x v="1"/>
    <x v="0"/>
    <n v="7235"/>
    <n v="5.44"/>
    <n v="10.1"/>
    <n v="36.4"/>
    <n v="283486"/>
    <n v="69.900000000000006"/>
    <n v="32.6"/>
    <s v="Raabin_WBC"/>
    <s v="Giemsa"/>
    <s v="Olympus_BX51"/>
    <n v="60"/>
    <n v="512"/>
    <n v="0.1123"/>
    <n v="0.93159999999999998"/>
    <n v="0.84140000000000004"/>
    <n v="-9.0199999999999947E-2"/>
  </r>
  <r>
    <s v="CELL_003100"/>
    <x v="2"/>
    <x v="1"/>
    <s v="Normal_RBC"/>
    <n v="7.96"/>
    <n v="0"/>
    <n v="0"/>
    <n v="1"/>
    <n v="0"/>
    <n v="0.875"/>
    <n v="0.246"/>
    <n v="0.75"/>
    <n v="1"/>
    <n v="0.92700000000000005"/>
    <n v="194"/>
    <n v="62"/>
    <n v="232"/>
    <n v="133"/>
    <n v="127"/>
    <n v="90.980392156862749"/>
    <n v="52.156862745098046"/>
    <n v="49.803921568627452"/>
    <n v="0.496"/>
    <x v="0"/>
    <x v="0"/>
    <n v="10855"/>
    <n v="4.63"/>
    <n v="14.2"/>
    <n v="39.700000000000003"/>
    <n v="285103"/>
    <n v="82.9"/>
    <n v="34.6"/>
    <s v="Raabin_WBC"/>
    <s v="Giemsa"/>
    <s v="Zeiss_Axio"/>
    <n v="100"/>
    <n v="360"/>
    <n v="7.6499999999999999E-2"/>
    <n v="0.89400000000000002"/>
    <n v="0.8397"/>
    <n v="-5.4300000000000015E-2"/>
  </r>
  <r>
    <s v="CELL_002279"/>
    <x v="4"/>
    <x v="1"/>
    <s v="Normal_WBC"/>
    <n v="15.47"/>
    <n v="58.9"/>
    <n v="0.59799999999999998"/>
    <n v="0.34399999999999997"/>
    <n v="171.22093023255815"/>
    <n v="0.81899999999999995"/>
    <n v="0.377"/>
    <n v="1.9"/>
    <n v="1"/>
    <n v="0.78500000000000003"/>
    <n v="638"/>
    <n v="85"/>
    <n v="195"/>
    <n v="156"/>
    <n v="176"/>
    <n v="76.470588235294116"/>
    <n v="61.176470588235297"/>
    <n v="69.019607843137251"/>
    <n v="0.54100000000000004"/>
    <x v="0"/>
    <x v="1"/>
    <n v="9702"/>
    <n v="4.7300000000000004"/>
    <n v="13.6"/>
    <n v="40.799999999999997"/>
    <n v="322929"/>
    <n v="85.8"/>
    <n v="35"/>
    <s v="PBC_Dataset"/>
    <s v="Giemsa"/>
    <s v="Olympus_BX51"/>
    <n v="100"/>
    <n v="512"/>
    <n v="7.0699999999999999E-2"/>
    <n v="0.82899999999999996"/>
    <n v="0.76990000000000003"/>
    <n v="-5.909999999999993E-2"/>
  </r>
  <r>
    <s v="CELL_003562"/>
    <x v="2"/>
    <x v="1"/>
    <s v="Normal_RBC"/>
    <n v="7.91"/>
    <n v="0"/>
    <n v="0"/>
    <n v="1"/>
    <n v="0"/>
    <n v="0.875"/>
    <n v="0.21"/>
    <n v="0.45"/>
    <n v="1"/>
    <n v="0.94199999999999995"/>
    <n v="215"/>
    <n v="60"/>
    <n v="222"/>
    <n v="133"/>
    <n v="142"/>
    <n v="87.058823529411768"/>
    <n v="52.156862745098046"/>
    <n v="55.686274509803923"/>
    <n v="0.49099999999999999"/>
    <x v="1"/>
    <x v="1"/>
    <n v="8643"/>
    <n v="5.94"/>
    <n v="13.6"/>
    <n v="32.299999999999997"/>
    <n v="199415"/>
    <n v="87.5"/>
    <n v="34.4"/>
    <s v="PBC_Dataset"/>
    <s v="Giemsa"/>
    <s v="Zeiss_Axio"/>
    <n v="100"/>
    <n v="512"/>
    <n v="0"/>
    <n v="0.90690000000000004"/>
    <n v="0.95809999999999995"/>
    <n v="5.1199999999999912E-2"/>
  </r>
  <r>
    <s v="CELL_004475"/>
    <x v="16"/>
    <x v="0"/>
    <s v="Anemia"/>
    <n v="7.53"/>
    <n v="0"/>
    <n v="0"/>
    <n v="1"/>
    <n v="0"/>
    <n v="0.58299999999999996"/>
    <n v="0.91900000000000004"/>
    <n v="0.25"/>
    <n v="1"/>
    <n v="0.85599999999999998"/>
    <n v="237"/>
    <n v="54"/>
    <n v="231"/>
    <n v="124"/>
    <n v="133"/>
    <n v="90.588235294117652"/>
    <n v="48.627450980392155"/>
    <n v="52.156862745098046"/>
    <n v="0.50800000000000001"/>
    <x v="0"/>
    <x v="0"/>
    <n v="7139"/>
    <n v="5.34"/>
    <n v="7.8"/>
    <n v="44.1"/>
    <n v="107522"/>
    <n v="99.7"/>
    <n v="32.299999999999997"/>
    <s v="PBC_Dataset"/>
    <s v="Wright"/>
    <s v="Zeiss_Axio"/>
    <n v="60"/>
    <n v="256"/>
    <n v="0.84770000000000001"/>
    <n v="0.92559999999999998"/>
    <n v="0.87239999999999995"/>
    <n v="-5.3200000000000025E-2"/>
  </r>
  <r>
    <s v="CELL_004515"/>
    <x v="16"/>
    <x v="0"/>
    <s v="Anemia"/>
    <n v="7.47"/>
    <n v="0"/>
    <n v="0"/>
    <n v="1"/>
    <n v="0"/>
    <n v="0.59799999999999998"/>
    <n v="0.85499999999999998"/>
    <n v="0.67"/>
    <n v="1"/>
    <n v="0.81200000000000006"/>
    <n v="162"/>
    <n v="50"/>
    <n v="219"/>
    <n v="160"/>
    <n v="158"/>
    <n v="85.882352941176464"/>
    <n v="62.745098039215684"/>
    <n v="61.96078431372549"/>
    <n v="0.49399999999999999"/>
    <x v="1"/>
    <x v="0"/>
    <n v="3153"/>
    <n v="5.38"/>
    <n v="13.6"/>
    <n v="38.799999999999997"/>
    <n v="220890"/>
    <n v="79.3"/>
    <n v="34"/>
    <s v="CytoData"/>
    <s v="May_Grunwald_Giemsa"/>
    <s v="Leica_DM2000"/>
    <n v="60"/>
    <n v="256"/>
    <n v="0.70169999999999999"/>
    <n v="0.6502"/>
    <n v="0.91049999999999998"/>
    <n v="0.26029999999999998"/>
  </r>
  <r>
    <s v="CELL_000392"/>
    <x v="1"/>
    <x v="1"/>
    <s v="Normal_WBC"/>
    <n v="10.98"/>
    <n v="48.9"/>
    <n v="0.57199999999999995"/>
    <n v="0.439"/>
    <n v="111.38952164009112"/>
    <n v="0.70499999999999996"/>
    <n v="0.43099999999999999"/>
    <n v="3.43"/>
    <n v="3.3"/>
    <n v="0.80500000000000005"/>
    <n v="443"/>
    <n v="81"/>
    <n v="205"/>
    <n v="169"/>
    <n v="193"/>
    <n v="80.392156862745097"/>
    <n v="66.274509803921561"/>
    <n v="75.686274509803923"/>
    <n v="0.71199999999999997"/>
    <x v="1"/>
    <x v="1"/>
    <n v="7098"/>
    <n v="4.7"/>
    <n v="15.2"/>
    <n v="35.1"/>
    <n v="176035"/>
    <n v="89.2"/>
    <n v="32.799999999999997"/>
    <s v="Raabin_WBC"/>
    <s v="Giemsa"/>
    <s v="Zeiss_Axio"/>
    <n v="100"/>
    <n v="256"/>
    <n v="9.5500000000000002E-2"/>
    <n v="1"/>
    <n v="0.89710000000000001"/>
    <n v="-0.10289999999999999"/>
  </r>
  <r>
    <s v="CELL_005619"/>
    <x v="3"/>
    <x v="0"/>
    <s v="Infection"/>
    <n v="17.48"/>
    <n v="75.099999999999994"/>
    <n v="0.64100000000000001"/>
    <n v="0.373"/>
    <n v="201.34048257372652"/>
    <n v="0.84299999999999997"/>
    <n v="0.41399999999999998"/>
    <n v="1.37"/>
    <n v="1.1000000000000001"/>
    <n v="0.81200000000000006"/>
    <n v="608"/>
    <n v="93"/>
    <n v="180"/>
    <n v="136"/>
    <n v="214"/>
    <n v="70.588235294117652"/>
    <n v="53.333333333333336"/>
    <n v="83.921568627450981"/>
    <n v="0.75700000000000001"/>
    <x v="1"/>
    <x v="1"/>
    <n v="12747"/>
    <n v="4.3899999999999997"/>
    <n v="14.3"/>
    <n v="32.6"/>
    <n v="335487"/>
    <n v="86.6"/>
    <n v="34.9"/>
    <s v="CytoData"/>
    <s v="Giemsa"/>
    <s v="Olympus_BX51"/>
    <n v="60"/>
    <n v="224"/>
    <n v="0.79800000000000004"/>
    <n v="0.62060000000000004"/>
    <n v="0.86450000000000005"/>
    <n v="0.24390000000000001"/>
  </r>
  <r>
    <s v="CELL_005259"/>
    <x v="0"/>
    <x v="0"/>
    <s v="Infection"/>
    <n v="14.75"/>
    <n v="57"/>
    <n v="0.40600000000000003"/>
    <n v="0.37"/>
    <n v="154.05405405405406"/>
    <n v="0.66300000000000003"/>
    <n v="0.48099999999999998"/>
    <n v="2.6"/>
    <n v="5.6"/>
    <n v="0.874"/>
    <n v="461"/>
    <n v="92"/>
    <n v="187"/>
    <n v="180"/>
    <n v="181"/>
    <n v="73.333333333333329"/>
    <n v="70.588235294117652"/>
    <n v="70.980392156862749"/>
    <n v="0.51400000000000001"/>
    <x v="2"/>
    <x v="0"/>
    <n v="9453"/>
    <n v="3.42"/>
    <n v="11.1"/>
    <n v="40"/>
    <n v="115398"/>
    <n v="83.7"/>
    <n v="32.4"/>
    <s v="Raabin_WBC"/>
    <s v="Giemsa"/>
    <s v="Zeiss_Axio"/>
    <n v="100"/>
    <n v="360"/>
    <n v="0.83740000000000003"/>
    <n v="0.64"/>
    <n v="0.87580000000000002"/>
    <n v="0.23580000000000001"/>
  </r>
  <r>
    <s v="CELL_001496"/>
    <x v="5"/>
    <x v="1"/>
    <s v="Normal_WBC"/>
    <n v="7.89"/>
    <n v="82.3"/>
    <n v="0.77900000000000003"/>
    <n v="0.223"/>
    <n v="369.05829596412553"/>
    <n v="0.85299999999999998"/>
    <n v="0.25900000000000001"/>
    <n v="1.35"/>
    <n v="1"/>
    <n v="0.89100000000000001"/>
    <n v="270"/>
    <n v="49"/>
    <n v="202"/>
    <n v="162"/>
    <n v="213"/>
    <n v="79.215686274509807"/>
    <n v="63.529411764705877"/>
    <n v="83.529411764705884"/>
    <n v="0.79800000000000004"/>
    <x v="1"/>
    <x v="1"/>
    <n v="4556"/>
    <n v="5.12"/>
    <n v="15.6"/>
    <n v="42.1"/>
    <n v="356134"/>
    <n v="84.9"/>
    <n v="35.1"/>
    <s v="Raabin_WBC"/>
    <s v="Giemsa"/>
    <s v="Zeiss_Axio"/>
    <n v="40"/>
    <n v="360"/>
    <n v="0.1303"/>
    <n v="0.86270000000000002"/>
    <n v="0.8992"/>
    <n v="3.6499999999999977E-2"/>
  </r>
  <r>
    <s v="CELL_002696"/>
    <x v="9"/>
    <x v="1"/>
    <s v="Normal_WBC"/>
    <n v="9.42"/>
    <n v="60.7"/>
    <n v="0.79800000000000004"/>
    <n v="0.47"/>
    <n v="129.14893617021278"/>
    <n v="0.70699999999999996"/>
    <n v="0.33100000000000002"/>
    <n v="5.07"/>
    <n v="2.4"/>
    <n v="0.84699999999999998"/>
    <n v="453"/>
    <n v="60"/>
    <n v="195"/>
    <n v="120"/>
    <n v="193"/>
    <n v="76.470588235294116"/>
    <n v="47.058823529411761"/>
    <n v="75.686274509803923"/>
    <n v="0.66800000000000004"/>
    <x v="2"/>
    <x v="0"/>
    <n v="4116"/>
    <n v="4.6399999999999997"/>
    <n v="15"/>
    <n v="52.2"/>
    <n v="312681"/>
    <n v="82.8"/>
    <n v="35.9"/>
    <s v="CytoData"/>
    <s v="Wright"/>
    <s v="Leica_DM2000"/>
    <n v="40"/>
    <n v="256"/>
    <n v="5.2999999999999999E-2"/>
    <n v="0.93720000000000003"/>
    <n v="0.96879999999999999"/>
    <n v="3.1599999999999961E-2"/>
  </r>
  <r>
    <s v="CELL_002028"/>
    <x v="4"/>
    <x v="1"/>
    <s v="Normal_WBC"/>
    <n v="15.06"/>
    <n v="67.8"/>
    <n v="0.56699999999999995"/>
    <n v="0.379"/>
    <n v="178.89182058047493"/>
    <n v="0.68899999999999995"/>
    <n v="0.58199999999999996"/>
    <n v="1.91"/>
    <n v="1.6"/>
    <n v="0.92"/>
    <n v="535"/>
    <n v="104"/>
    <n v="221"/>
    <n v="169"/>
    <n v="198"/>
    <n v="86.666666666666671"/>
    <n v="66.274509803921561"/>
    <n v="77.64705882352942"/>
    <n v="0.60499999999999998"/>
    <x v="0"/>
    <x v="0"/>
    <n v="8622"/>
    <n v="5.34"/>
    <n v="12.8"/>
    <n v="44.3"/>
    <n v="250516"/>
    <n v="84.2"/>
    <n v="30.8"/>
    <s v="CytoData"/>
    <s v="Wright"/>
    <s v="Olympus_BX51"/>
    <n v="100"/>
    <n v="512"/>
    <n v="6.5199999999999994E-2"/>
    <n v="0.89559999999999995"/>
    <n v="0.873"/>
    <n v="-2.2599999999999953E-2"/>
  </r>
  <r>
    <s v="CELL_005249"/>
    <x v="14"/>
    <x v="0"/>
    <s v="Anemia"/>
    <n v="8.68"/>
    <n v="0"/>
    <n v="0"/>
    <n v="1"/>
    <n v="0"/>
    <n v="0.871"/>
    <n v="0.19800000000000001"/>
    <n v="0.93"/>
    <n v="1"/>
    <n v="0.90900000000000003"/>
    <n v="246"/>
    <n v="46"/>
    <n v="213"/>
    <n v="129"/>
    <n v="124"/>
    <n v="83.529411764705884"/>
    <n v="50.588235294117645"/>
    <n v="48.627450980392155"/>
    <n v="0.495"/>
    <x v="1"/>
    <x v="0"/>
    <n v="4315"/>
    <n v="5.46"/>
    <n v="14.5"/>
    <n v="44.5"/>
    <n v="148736"/>
    <n v="86.8"/>
    <n v="33.4"/>
    <s v="Raabin_WBC"/>
    <s v="May_Grunwald_Giemsa"/>
    <s v="Olympus_BX51"/>
    <n v="100"/>
    <n v="224"/>
    <n v="0.63500000000000001"/>
    <n v="0.82210000000000005"/>
    <n v="0.81059999999999999"/>
    <n v="-1.1500000000000066E-2"/>
  </r>
  <r>
    <s v="CELL_005464"/>
    <x v="11"/>
    <x v="0"/>
    <s v="Infection"/>
    <n v="12.65"/>
    <n v="55.4"/>
    <n v="0.623"/>
    <n v="0.432"/>
    <n v="128.24074074074073"/>
    <n v="0.69399999999999995"/>
    <n v="0.317"/>
    <n v="4.41"/>
    <n v="2.6"/>
    <n v="0.753"/>
    <n v="438"/>
    <n v="73"/>
    <n v="212"/>
    <n v="171"/>
    <n v="174"/>
    <n v="83.137254901960787"/>
    <n v="67.058823529411754"/>
    <n v="68.235294117647058"/>
    <n v="0.6"/>
    <x v="1"/>
    <x v="0"/>
    <n v="9287"/>
    <n v="4.9000000000000004"/>
    <n v="16.100000000000001"/>
    <n v="45"/>
    <n v="288266"/>
    <n v="91.7"/>
    <n v="34.299999999999997"/>
    <s v="Raabin_WBC"/>
    <s v="Giemsa"/>
    <s v="Zeiss_Axio"/>
    <n v="100"/>
    <n v="224"/>
    <n v="0.84489999999999998"/>
    <n v="0.77149999999999996"/>
    <n v="0.64349999999999996"/>
    <n v="-0.128"/>
  </r>
  <r>
    <s v="CELL_002569"/>
    <x v="10"/>
    <x v="1"/>
    <s v="Normal_WBC"/>
    <n v="11.45"/>
    <n v="56.7"/>
    <n v="0.61199999999999999"/>
    <n v="0.53800000000000003"/>
    <n v="105.3903345724907"/>
    <n v="0.73"/>
    <n v="0.39"/>
    <n v="4.5"/>
    <n v="1.7"/>
    <n v="0.81899999999999995"/>
    <n v="440"/>
    <n v="59"/>
    <n v="255"/>
    <n v="148"/>
    <n v="159"/>
    <n v="100"/>
    <n v="58.039215686274517"/>
    <n v="62.352941176470587"/>
    <n v="0.57199999999999995"/>
    <x v="2"/>
    <x v="0"/>
    <n v="7830"/>
    <n v="4.95"/>
    <n v="11.7"/>
    <n v="51.7"/>
    <n v="203017"/>
    <n v="75.099999999999994"/>
    <n v="33.700000000000003"/>
    <s v="Raabin_WBC"/>
    <s v="Giemsa"/>
    <s v="Zeiss_Axio"/>
    <n v="40"/>
    <n v="512"/>
    <n v="1.2699999999999999E-2"/>
    <n v="0.94989999999999997"/>
    <n v="0.92630000000000001"/>
    <n v="-2.3599999999999954E-2"/>
  </r>
  <r>
    <s v="CELL_000065"/>
    <x v="1"/>
    <x v="1"/>
    <s v="Normal_WBC"/>
    <n v="11.24"/>
    <n v="45.5"/>
    <n v="0.54300000000000004"/>
    <n v="0.58299999999999996"/>
    <n v="78.044596912521442"/>
    <n v="0.82799999999999996"/>
    <n v="0.55500000000000005"/>
    <n v="3.64"/>
    <n v="4.0999999999999996"/>
    <n v="0.91900000000000004"/>
    <n v="438"/>
    <n v="70"/>
    <n v="225"/>
    <n v="181"/>
    <n v="177"/>
    <n v="88.235294117647058"/>
    <n v="70.980392156862749"/>
    <n v="69.411764705882348"/>
    <n v="0.59899999999999998"/>
    <x v="0"/>
    <x v="1"/>
    <n v="7347"/>
    <n v="4.87"/>
    <n v="12.4"/>
    <n v="39.299999999999997"/>
    <n v="335173"/>
    <n v="98.7"/>
    <n v="32.5"/>
    <s v="PBC_Dataset"/>
    <s v="Giemsa"/>
    <s v="Leica_DM2000"/>
    <n v="100"/>
    <n v="224"/>
    <n v="0.1062"/>
    <n v="0.94479999999999997"/>
    <n v="0.95069999999999999"/>
    <n v="5.9000000000000163E-3"/>
  </r>
  <r>
    <s v="CELL_003885"/>
    <x v="7"/>
    <x v="1"/>
    <s v="Normal_Platelet"/>
    <n v="2.4300000000000002"/>
    <n v="0"/>
    <n v="0"/>
    <n v="1"/>
    <n v="0"/>
    <n v="0.70799999999999996"/>
    <n v="0.35199999999999998"/>
    <n v="3.72"/>
    <n v="1"/>
    <n v="0.68899999999999995"/>
    <n v="17"/>
    <n v="18"/>
    <n v="219"/>
    <n v="141"/>
    <n v="155"/>
    <n v="85.882352941176464"/>
    <n v="55.294117647058826"/>
    <n v="60.784313725490193"/>
    <n v="0.50700000000000001"/>
    <x v="1"/>
    <x v="1"/>
    <n v="10866"/>
    <n v="5.31"/>
    <n v="14.7"/>
    <n v="47.2"/>
    <n v="254192"/>
    <n v="94"/>
    <n v="34.799999999999997"/>
    <s v="CytoData"/>
    <s v="Wright"/>
    <s v="Olympus_BX51"/>
    <n v="60"/>
    <n v="512"/>
    <n v="0.08"/>
    <n v="0.97070000000000001"/>
    <n v="0.92500000000000004"/>
    <n v="-4.5699999999999963E-2"/>
  </r>
  <r>
    <s v="CELL_002063"/>
    <x v="4"/>
    <x v="1"/>
    <s v="Normal_WBC"/>
    <n v="14.72"/>
    <n v="53.4"/>
    <n v="0.52800000000000002"/>
    <n v="0.317"/>
    <n v="168.45425867507885"/>
    <n v="0.66900000000000004"/>
    <n v="0.47799999999999998"/>
    <n v="2.57"/>
    <n v="1.5"/>
    <n v="0.73399999999999999"/>
    <n v="571"/>
    <n v="94"/>
    <n v="223"/>
    <n v="163"/>
    <n v="171"/>
    <n v="87.450980392156865"/>
    <n v="63.921568627450974"/>
    <n v="67.058823529411754"/>
    <n v="0.496"/>
    <x v="1"/>
    <x v="1"/>
    <n v="6785"/>
    <n v="6.31"/>
    <n v="15.5"/>
    <n v="27.7"/>
    <n v="354163"/>
    <n v="89.8"/>
    <n v="34"/>
    <s v="Raabin_WBC"/>
    <s v="Wright"/>
    <s v="Leica_DM2000"/>
    <n v="100"/>
    <n v="360"/>
    <n v="0.13200000000000001"/>
    <n v="0.97389999999999999"/>
    <n v="0.89449999999999996"/>
    <n v="-7.9400000000000026E-2"/>
  </r>
  <r>
    <s v="CELL_005277"/>
    <x v="0"/>
    <x v="0"/>
    <s v="Infection"/>
    <n v="11.43"/>
    <n v="64.099999999999994"/>
    <n v="0.45300000000000001"/>
    <n v="0.35099999999999998"/>
    <n v="182.62108262108262"/>
    <n v="0.76400000000000001"/>
    <n v="0.45800000000000002"/>
    <n v="2.33"/>
    <n v="5.4"/>
    <n v="0.752"/>
    <n v="434"/>
    <n v="84"/>
    <n v="209"/>
    <n v="137"/>
    <n v="150"/>
    <n v="81.960784313725483"/>
    <n v="53.725490196078432"/>
    <n v="58.82352941176471"/>
    <n v="0.67600000000000005"/>
    <x v="2"/>
    <x v="1"/>
    <n v="6715"/>
    <n v="3.52"/>
    <n v="14.1"/>
    <n v="36.5"/>
    <n v="238397"/>
    <n v="72.3"/>
    <n v="35.5"/>
    <s v="PBC_Dataset"/>
    <s v="Giemsa"/>
    <s v="Zeiss_Axio"/>
    <n v="60"/>
    <n v="512"/>
    <n v="0.96540000000000004"/>
    <n v="0.76160000000000005"/>
    <n v="0.77200000000000002"/>
    <n v="1.0399999999999965E-2"/>
  </r>
  <r>
    <s v="CELL_000493"/>
    <x v="1"/>
    <x v="1"/>
    <s v="Normal_WBC"/>
    <n v="9.8699999999999992"/>
    <n v="57.4"/>
    <n v="0.44500000000000001"/>
    <n v="0.55500000000000005"/>
    <n v="103.42342342342342"/>
    <n v="0.80600000000000005"/>
    <n v="0.314"/>
    <n v="3.08"/>
    <n v="3.3"/>
    <n v="0.84599999999999997"/>
    <n v="472"/>
    <n v="62"/>
    <n v="237"/>
    <n v="184"/>
    <n v="171"/>
    <n v="92.941176470588232"/>
    <n v="72.156862745098039"/>
    <n v="67.058823529411754"/>
    <n v="0.65500000000000003"/>
    <x v="0"/>
    <x v="1"/>
    <n v="11277"/>
    <n v="4.0199999999999996"/>
    <n v="13.2"/>
    <n v="27.5"/>
    <n v="280150"/>
    <n v="61.5"/>
    <n v="34.799999999999997"/>
    <s v="PBC_Dataset"/>
    <s v="Giemsa"/>
    <s v="Olympus_BX51"/>
    <n v="100"/>
    <n v="512"/>
    <n v="0.1172"/>
    <n v="1"/>
    <n v="0.87350000000000005"/>
    <n v="-0.12649999999999995"/>
  </r>
  <r>
    <s v="CELL_000380"/>
    <x v="1"/>
    <x v="1"/>
    <s v="Normal_WBC"/>
    <n v="10.63"/>
    <n v="51.7"/>
    <n v="0.45200000000000001"/>
    <n v="0.36899999999999999"/>
    <n v="140.10840108401084"/>
    <n v="0.875"/>
    <n v="0.42299999999999999"/>
    <n v="3.27"/>
    <n v="3.1"/>
    <n v="0.86499999999999999"/>
    <n v="378"/>
    <n v="78"/>
    <n v="196"/>
    <n v="150"/>
    <n v="196"/>
    <n v="76.862745098039227"/>
    <n v="58.82352941176471"/>
    <n v="76.862745098039227"/>
    <n v="0.71"/>
    <x v="1"/>
    <x v="0"/>
    <n v="8493"/>
    <n v="3.46"/>
    <n v="14.6"/>
    <n v="39.5"/>
    <n v="233767"/>
    <n v="104"/>
    <n v="32.1"/>
    <s v="PBC_Dataset"/>
    <s v="Giemsa"/>
    <s v="Leica_DM2000"/>
    <n v="60"/>
    <n v="512"/>
    <n v="0.14269999999999999"/>
    <n v="0.97119999999999995"/>
    <n v="0.93959999999999999"/>
    <n v="-3.1599999999999961E-2"/>
  </r>
  <r>
    <s v="CELL_004860"/>
    <x v="15"/>
    <x v="0"/>
    <s v="Anemia"/>
    <n v="6.01"/>
    <n v="0"/>
    <n v="0"/>
    <n v="1"/>
    <n v="0"/>
    <n v="0.96099999999999997"/>
    <n v="0.151"/>
    <n v="0.61"/>
    <n v="1"/>
    <n v="0.94899999999999995"/>
    <n v="130"/>
    <n v="37"/>
    <n v="237"/>
    <n v="114"/>
    <n v="146"/>
    <n v="92.941176470588232"/>
    <n v="44.705882352941181"/>
    <n v="57.254901960784309"/>
    <n v="0.46500000000000002"/>
    <x v="1"/>
    <x v="0"/>
    <n v="1782"/>
    <n v="5.42"/>
    <n v="12.7"/>
    <n v="40.200000000000003"/>
    <n v="307053"/>
    <n v="78.2"/>
    <n v="35.700000000000003"/>
    <s v="PBC_Dataset"/>
    <s v="Wright"/>
    <s v="Leica_DM2000"/>
    <n v="100"/>
    <n v="512"/>
    <n v="0.80389999999999995"/>
    <n v="0.65400000000000003"/>
    <n v="0.71550000000000002"/>
    <n v="6.1499999999999999E-2"/>
  </r>
  <r>
    <s v="CELL_003994"/>
    <x v="7"/>
    <x v="1"/>
    <s v="Normal_Platelet"/>
    <n v="1.92"/>
    <n v="0"/>
    <n v="0"/>
    <n v="1"/>
    <n v="0"/>
    <n v="0.89800000000000002"/>
    <n v="0.29899999999999999"/>
    <n v="2.0499999999999998"/>
    <n v="1"/>
    <n v="0.69699999999999995"/>
    <n v="36"/>
    <n v="22"/>
    <n v="221"/>
    <n v="138"/>
    <n v="163"/>
    <n v="86.666666666666671"/>
    <n v="54.117647058823529"/>
    <n v="63.921568627450974"/>
    <n v="0.53400000000000003"/>
    <x v="2"/>
    <x v="0"/>
    <n v="7220"/>
    <n v="4.6100000000000003"/>
    <n v="12.5"/>
    <n v="33.5"/>
    <n v="229230"/>
    <n v="84.5"/>
    <n v="32.299999999999997"/>
    <s v="CytoData"/>
    <s v="Wright"/>
    <s v="Leica_DM2000"/>
    <n v="60"/>
    <n v="256"/>
    <n v="0.18820000000000001"/>
    <n v="0.87350000000000005"/>
    <n v="0.82509999999999994"/>
    <n v="-4.840000000000011E-2"/>
  </r>
  <r>
    <s v="CELL_004888"/>
    <x v="15"/>
    <x v="0"/>
    <s v="Anemia"/>
    <n v="5.6"/>
    <n v="0"/>
    <n v="0"/>
    <n v="1"/>
    <n v="0"/>
    <n v="0.97399999999999998"/>
    <n v="0.104"/>
    <n v="0.35"/>
    <n v="1"/>
    <n v="0.96899999999999997"/>
    <n v="130"/>
    <n v="31"/>
    <n v="239"/>
    <n v="128"/>
    <n v="131"/>
    <n v="93.725490196078425"/>
    <n v="50.196078431372548"/>
    <n v="51.372549019607838"/>
    <n v="0.55100000000000005"/>
    <x v="1"/>
    <x v="1"/>
    <n v="10254"/>
    <n v="4.38"/>
    <n v="12.7"/>
    <n v="41.2"/>
    <n v="434440"/>
    <n v="94.1"/>
    <n v="32.200000000000003"/>
    <s v="Raabin_WBC"/>
    <s v="May_Grunwald_Giemsa"/>
    <s v="Olympus_BX51"/>
    <n v="100"/>
    <n v="256"/>
    <n v="0.66"/>
    <n v="0.81140000000000001"/>
    <n v="0.7117"/>
    <n v="-9.9700000000000011E-2"/>
  </r>
  <r>
    <s v="CELL_001077"/>
    <x v="1"/>
    <x v="1"/>
    <s v="Normal_WBC"/>
    <n v="11.95"/>
    <n v="47.6"/>
    <n v="0.55100000000000005"/>
    <n v="0.379"/>
    <n v="125.59366754617415"/>
    <n v="0.68100000000000005"/>
    <n v="0.30399999999999999"/>
    <n v="3.41"/>
    <n v="3.7"/>
    <n v="0.82499999999999996"/>
    <n v="469"/>
    <n v="79"/>
    <n v="213"/>
    <n v="160"/>
    <n v="186"/>
    <n v="83.529411764705884"/>
    <n v="62.745098039215684"/>
    <n v="72.941176470588232"/>
    <n v="0.64"/>
    <x v="1"/>
    <x v="0"/>
    <n v="1564"/>
    <n v="3.98"/>
    <n v="12.7"/>
    <n v="44.2"/>
    <n v="306369"/>
    <n v="81.599999999999994"/>
    <n v="35"/>
    <s v="PBC_Dataset"/>
    <s v="Giemsa"/>
    <s v="Zeiss_Axio"/>
    <n v="60"/>
    <n v="256"/>
    <n v="0.15240000000000001"/>
    <n v="0.87960000000000005"/>
    <n v="0.93459999999999999"/>
    <n v="5.4999999999999938E-2"/>
  </r>
  <r>
    <s v="CELL_000879"/>
    <x v="1"/>
    <x v="1"/>
    <s v="Normal_WBC"/>
    <n v="11.38"/>
    <n v="56.3"/>
    <n v="0.499"/>
    <n v="0.49"/>
    <n v="114.89795918367346"/>
    <n v="0.82299999999999995"/>
    <n v="0.38"/>
    <n v="2.29"/>
    <n v="4.5"/>
    <n v="0.80900000000000005"/>
    <n v="555"/>
    <n v="77"/>
    <n v="206"/>
    <n v="166"/>
    <n v="154"/>
    <n v="80.784313725490193"/>
    <n v="65.098039215686271"/>
    <n v="60.392156862745097"/>
    <n v="0.72199999999999998"/>
    <x v="1"/>
    <x v="0"/>
    <n v="13417"/>
    <n v="3.29"/>
    <n v="15.1"/>
    <n v="30.6"/>
    <n v="228567"/>
    <n v="97.8"/>
    <n v="32.200000000000003"/>
    <s v="PBC_Dataset"/>
    <s v="May_Grunwald_Giemsa"/>
    <s v="Olympus_BX51"/>
    <n v="60"/>
    <n v="512"/>
    <n v="5.79E-2"/>
    <n v="0.90900000000000003"/>
    <n v="0.78779999999999994"/>
    <n v="-0.12120000000000009"/>
  </r>
  <r>
    <s v="CELL_000338"/>
    <x v="1"/>
    <x v="1"/>
    <s v="Normal_WBC"/>
    <n v="12.43"/>
    <n v="57.1"/>
    <n v="0.35899999999999999"/>
    <n v="0.436"/>
    <n v="130.96330275229357"/>
    <n v="0.77800000000000002"/>
    <n v="0.48299999999999998"/>
    <n v="3.22"/>
    <n v="2.5"/>
    <n v="0.84199999999999997"/>
    <n v="379"/>
    <n v="62"/>
    <n v="197"/>
    <n v="168"/>
    <n v="203"/>
    <n v="77.254901960784323"/>
    <n v="65.882352941176464"/>
    <n v="79.607843137254903"/>
    <n v="0.68400000000000005"/>
    <x v="1"/>
    <x v="0"/>
    <n v="8580"/>
    <n v="5.77"/>
    <n v="13.8"/>
    <n v="38"/>
    <n v="252307"/>
    <n v="89.8"/>
    <n v="32.9"/>
    <s v="Raabin_WBC"/>
    <s v="Wright"/>
    <s v="Olympus_BX51"/>
    <n v="40"/>
    <n v="224"/>
    <n v="3.8800000000000001E-2"/>
    <n v="0.85980000000000001"/>
    <n v="0.95860000000000001"/>
    <n v="9.8799999999999999E-2"/>
  </r>
  <r>
    <s v="CELL_001017"/>
    <x v="1"/>
    <x v="1"/>
    <s v="Normal_WBC"/>
    <n v="13.74"/>
    <n v="52.4"/>
    <n v="0.36199999999999999"/>
    <n v="0.438"/>
    <n v="119.63470319634703"/>
    <n v="0.71899999999999997"/>
    <n v="0.34"/>
    <n v="2.67"/>
    <n v="2.5"/>
    <n v="0.91400000000000003"/>
    <n v="385"/>
    <n v="83"/>
    <n v="206"/>
    <n v="143"/>
    <n v="192"/>
    <n v="80.784313725490193"/>
    <n v="56.078431372549019"/>
    <n v="75.294117647058826"/>
    <n v="0.623"/>
    <x v="0"/>
    <x v="1"/>
    <n v="6482"/>
    <n v="5.84"/>
    <n v="11.7"/>
    <n v="36.1"/>
    <n v="258189"/>
    <n v="80.900000000000006"/>
    <n v="34.9"/>
    <s v="PBC_Dataset"/>
    <s v="Giemsa"/>
    <s v="Olympus_BX51"/>
    <n v="100"/>
    <n v="512"/>
    <n v="0.13930000000000001"/>
    <n v="0.80469999999999997"/>
    <n v="0.96289999999999998"/>
    <n v="0.15820000000000001"/>
  </r>
  <r>
    <s v="CELL_001276"/>
    <x v="5"/>
    <x v="1"/>
    <s v="Normal_WBC"/>
    <n v="9.5399999999999991"/>
    <n v="72.3"/>
    <n v="0.75600000000000001"/>
    <n v="0.155"/>
    <n v="466.45161290322579"/>
    <n v="0.84099999999999997"/>
    <n v="0.33"/>
    <n v="1.05"/>
    <n v="1"/>
    <n v="0.88"/>
    <n v="258"/>
    <n v="61"/>
    <n v="180"/>
    <n v="156"/>
    <n v="200"/>
    <n v="70.588235294117652"/>
    <n v="61.176470588235297"/>
    <n v="78.431372549019613"/>
    <n v="0.61599999999999999"/>
    <x v="2"/>
    <x v="1"/>
    <n v="3456"/>
    <n v="4.83"/>
    <n v="13.3"/>
    <n v="43.9"/>
    <n v="247970"/>
    <n v="84.6"/>
    <n v="31.8"/>
    <s v="Raabin_WBC"/>
    <s v="May_Grunwald_Giemsa"/>
    <s v="Olympus_BX51"/>
    <n v="60"/>
    <n v="256"/>
    <n v="2.3599999999999999E-2"/>
    <n v="0.91739999999999999"/>
    <n v="1"/>
    <n v="8.2600000000000007E-2"/>
  </r>
  <r>
    <s v="CELL_003799"/>
    <x v="7"/>
    <x v="1"/>
    <s v="Normal_Platelet"/>
    <n v="3.26"/>
    <n v="0"/>
    <n v="0"/>
    <n v="1"/>
    <n v="0"/>
    <n v="0.67100000000000004"/>
    <n v="0.32200000000000001"/>
    <n v="2.9"/>
    <n v="1"/>
    <n v="0.67"/>
    <n v="38"/>
    <n v="21"/>
    <n v="224"/>
    <n v="160"/>
    <n v="172"/>
    <n v="87.843137254901961"/>
    <n v="62.745098039215684"/>
    <n v="67.450980392156865"/>
    <n v="0.57699999999999996"/>
    <x v="1"/>
    <x v="0"/>
    <n v="6385"/>
    <n v="5.54"/>
    <n v="15.8"/>
    <n v="32.200000000000003"/>
    <n v="201651"/>
    <n v="96.7"/>
    <n v="33.9"/>
    <s v="Raabin_WBC"/>
    <s v="Giemsa"/>
    <s v="Zeiss_Axio"/>
    <n v="60"/>
    <n v="256"/>
    <n v="8.6900000000000005E-2"/>
    <n v="0.98660000000000003"/>
    <n v="1"/>
    <n v="1.3399999999999967E-2"/>
  </r>
  <r>
    <s v="CELL_004552"/>
    <x v="16"/>
    <x v="0"/>
    <s v="Anemia"/>
    <n v="7.14"/>
    <n v="0"/>
    <n v="0"/>
    <n v="1"/>
    <n v="0"/>
    <n v="0.51600000000000001"/>
    <n v="0.73199999999999998"/>
    <n v="0.7"/>
    <n v="1"/>
    <n v="0.86699999999999999"/>
    <n v="201"/>
    <n v="50"/>
    <n v="219"/>
    <n v="129"/>
    <n v="123"/>
    <n v="85.882352941176464"/>
    <n v="50.588235294117645"/>
    <n v="48.235294117647058"/>
    <n v="0.54300000000000004"/>
    <x v="0"/>
    <x v="1"/>
    <n v="9384"/>
    <n v="4.92"/>
    <n v="15.1"/>
    <n v="42.6"/>
    <n v="251329"/>
    <n v="99.4"/>
    <n v="32.5"/>
    <s v="CytoData"/>
    <s v="Wright"/>
    <s v="Leica_DM2000"/>
    <n v="60"/>
    <n v="256"/>
    <n v="0.8478"/>
    <n v="0.77110000000000001"/>
    <n v="0.68310000000000004"/>
    <n v="-8.7999999999999967E-2"/>
  </r>
  <r>
    <s v="CELL_003343"/>
    <x v="2"/>
    <x v="1"/>
    <s v="Normal_RBC"/>
    <n v="8.35"/>
    <n v="0"/>
    <n v="0"/>
    <n v="1"/>
    <n v="0"/>
    <n v="0.85599999999999998"/>
    <n v="0.21099999999999999"/>
    <n v="0.33"/>
    <n v="1"/>
    <n v="0.91"/>
    <n v="208"/>
    <n v="50"/>
    <n v="249"/>
    <n v="131"/>
    <n v="114"/>
    <n v="97.647058823529406"/>
    <n v="51.372549019607838"/>
    <n v="44.705882352941181"/>
    <n v="0.51400000000000001"/>
    <x v="0"/>
    <x v="1"/>
    <n v="13365"/>
    <n v="4.6500000000000004"/>
    <n v="16.7"/>
    <n v="58"/>
    <n v="316492"/>
    <n v="63.4"/>
    <n v="34.6"/>
    <s v="Raabin_WBC"/>
    <s v="Wright"/>
    <s v="Olympus_BX51"/>
    <n v="100"/>
    <n v="512"/>
    <n v="8.7900000000000006E-2"/>
    <n v="0.89800000000000002"/>
    <n v="0.91969999999999996"/>
    <n v="2.1699999999999942E-2"/>
  </r>
  <r>
    <s v="CELL_004912"/>
    <x v="15"/>
    <x v="0"/>
    <s v="Anemia"/>
    <n v="6.98"/>
    <n v="0"/>
    <n v="0"/>
    <n v="1"/>
    <n v="0"/>
    <n v="0.96499999999999997"/>
    <n v="0.14799999999999999"/>
    <n v="0.51"/>
    <n v="1"/>
    <n v="0.98099999999999998"/>
    <n v="138"/>
    <n v="37"/>
    <n v="231"/>
    <n v="137"/>
    <n v="143"/>
    <n v="90.588235294117652"/>
    <n v="53.725490196078432"/>
    <n v="56.078431372549019"/>
    <n v="0.55900000000000005"/>
    <x v="1"/>
    <x v="1"/>
    <n v="6979"/>
    <n v="4.41"/>
    <n v="15.9"/>
    <n v="46.6"/>
    <n v="122301"/>
    <n v="62.5"/>
    <n v="33.200000000000003"/>
    <s v="PBC_Dataset"/>
    <s v="Wright"/>
    <s v="Zeiss_Axio"/>
    <n v="60"/>
    <n v="512"/>
    <n v="0.78539999999999999"/>
    <n v="0.78580000000000005"/>
    <n v="0.74080000000000001"/>
    <n v="-4.500000000000004E-2"/>
  </r>
  <r>
    <s v="CELL_000996"/>
    <x v="1"/>
    <x v="1"/>
    <s v="Normal_WBC"/>
    <n v="10.53"/>
    <n v="60.3"/>
    <n v="0.59799999999999998"/>
    <n v="0.46500000000000002"/>
    <n v="129.67741935483869"/>
    <n v="0.621"/>
    <n v="0.377"/>
    <n v="3.08"/>
    <n v="3.1"/>
    <n v="0.85799999999999998"/>
    <n v="455"/>
    <n v="75"/>
    <n v="225"/>
    <n v="144"/>
    <n v="178"/>
    <n v="88.235294117647058"/>
    <n v="56.470588235294116"/>
    <n v="69.803921568627445"/>
    <n v="0.65500000000000003"/>
    <x v="1"/>
    <x v="0"/>
    <n v="5444"/>
    <n v="4.1399999999999997"/>
    <n v="14"/>
    <n v="47.6"/>
    <n v="266085"/>
    <n v="87.7"/>
    <n v="33.9"/>
    <s v="PBC_Dataset"/>
    <s v="Wright"/>
    <s v="Leica_DM2000"/>
    <n v="60"/>
    <n v="256"/>
    <n v="0.11459999999999999"/>
    <n v="0.89710000000000001"/>
    <n v="0.93510000000000004"/>
    <n v="3.8000000000000034E-2"/>
  </r>
  <r>
    <s v="CELL_001982"/>
    <x v="4"/>
    <x v="1"/>
    <s v="Normal_WBC"/>
    <n v="15.44"/>
    <n v="63.2"/>
    <n v="0.501"/>
    <n v="0.39900000000000002"/>
    <n v="158.39598997493735"/>
    <n v="0.59899999999999998"/>
    <n v="0.41299999999999998"/>
    <n v="2.67"/>
    <n v="1.4"/>
    <n v="0.69299999999999995"/>
    <n v="492"/>
    <n v="87"/>
    <n v="201"/>
    <n v="171"/>
    <n v="147"/>
    <n v="78.82352941176471"/>
    <n v="67.058823529411754"/>
    <n v="57.647058823529406"/>
    <n v="0.51200000000000001"/>
    <x v="0"/>
    <x v="1"/>
    <n v="11499"/>
    <n v="4.5"/>
    <n v="12.9"/>
    <n v="33.9"/>
    <n v="109184"/>
    <n v="83.3"/>
    <n v="29"/>
    <s v="Raabin_WBC"/>
    <s v="Giemsa"/>
    <s v="Olympus_BX51"/>
    <n v="100"/>
    <n v="256"/>
    <n v="8.5599999999999996E-2"/>
    <n v="0.84889999999999999"/>
    <n v="0.94079999999999997"/>
    <n v="9.1899999999999982E-2"/>
  </r>
  <r>
    <s v="CELL_004298"/>
    <x v="13"/>
    <x v="0"/>
    <s v="Leukemia"/>
    <n v="12.69"/>
    <n v="79.099999999999994"/>
    <n v="0.39200000000000002"/>
    <n v="0.16800000000000001"/>
    <n v="470.83333333333326"/>
    <n v="0.82499999999999996"/>
    <n v="0.17199999999999999"/>
    <n v="1.34"/>
    <n v="1.1000000000000001"/>
    <n v="0.84599999999999997"/>
    <n v="579"/>
    <n v="94"/>
    <n v="222"/>
    <n v="138"/>
    <n v="209"/>
    <n v="87.058823529411768"/>
    <n v="54.117647058823529"/>
    <n v="81.960784313725483"/>
    <n v="0.63900000000000001"/>
    <x v="1"/>
    <x v="0"/>
    <n v="5309"/>
    <n v="4.84"/>
    <n v="13.2"/>
    <n v="48.3"/>
    <n v="236248"/>
    <n v="86"/>
    <n v="34.700000000000003"/>
    <s v="PBC_Dataset"/>
    <s v="May_Grunwald_Giemsa"/>
    <s v="Olympus_BX51"/>
    <n v="100"/>
    <n v="512"/>
    <n v="0.70040000000000002"/>
    <n v="0.76580000000000004"/>
    <n v="0.78949999999999998"/>
    <n v="2.3699999999999943E-2"/>
  </r>
  <r>
    <s v="CELL_000162"/>
    <x v="1"/>
    <x v="1"/>
    <s v="Normal_WBC"/>
    <n v="12.99"/>
    <n v="56.6"/>
    <n v="0.58199999999999996"/>
    <n v="0.42799999999999999"/>
    <n v="132.24299065420561"/>
    <n v="0.76300000000000001"/>
    <n v="0.35"/>
    <n v="3.16"/>
    <n v="4"/>
    <n v="0.83699999999999997"/>
    <n v="445"/>
    <n v="75"/>
    <n v="223"/>
    <n v="164"/>
    <n v="190"/>
    <n v="87.450980392156865"/>
    <n v="64.313725490196077"/>
    <n v="74.509803921568633"/>
    <n v="0.73299999999999998"/>
    <x v="1"/>
    <x v="1"/>
    <n v="5337"/>
    <n v="3.69"/>
    <n v="14.1"/>
    <n v="39.5"/>
    <n v="289875"/>
    <n v="75.5"/>
    <n v="33"/>
    <s v="Raabin_WBC"/>
    <s v="Wright"/>
    <s v="Leica_DM2000"/>
    <n v="40"/>
    <n v="224"/>
    <n v="0.1037"/>
    <n v="0.95920000000000005"/>
    <n v="0.95469999999999999"/>
    <n v="-4.5000000000000595E-3"/>
  </r>
  <r>
    <s v="CELL_005676"/>
    <x v="3"/>
    <x v="0"/>
    <s v="Infection"/>
    <n v="14.48"/>
    <n v="73.900000000000006"/>
    <n v="0.69499999999999995"/>
    <n v="0.27900000000000003"/>
    <n v="264.87455197132618"/>
    <n v="0.879"/>
    <n v="0.377"/>
    <n v="1.99"/>
    <n v="1.2"/>
    <n v="0.80500000000000005"/>
    <n v="581"/>
    <n v="67"/>
    <n v="214"/>
    <n v="157"/>
    <n v="188"/>
    <n v="83.921568627450981"/>
    <n v="61.568627450980394"/>
    <n v="73.725490196078439"/>
    <n v="0.68300000000000005"/>
    <x v="2"/>
    <x v="0"/>
    <n v="8028"/>
    <n v="4.3099999999999996"/>
    <n v="12.5"/>
    <n v="42.5"/>
    <n v="277566"/>
    <n v="89.6"/>
    <n v="35.1"/>
    <s v="CytoData"/>
    <s v="Giemsa"/>
    <s v="Leica_DM2000"/>
    <n v="40"/>
    <n v="512"/>
    <n v="0.93079999999999996"/>
    <n v="0.88529999999999998"/>
    <n v="0.64800000000000002"/>
    <n v="-0.23729999999999996"/>
  </r>
  <r>
    <s v="CELL_004799"/>
    <x v="12"/>
    <x v="0"/>
    <s v="Anemia"/>
    <n v="3.44"/>
    <n v="0"/>
    <n v="0"/>
    <n v="1"/>
    <n v="0"/>
    <n v="0.51400000000000001"/>
    <n v="0.82899999999999996"/>
    <n v="0.4"/>
    <n v="1"/>
    <n v="0.73199999999999998"/>
    <n v="106"/>
    <n v="32"/>
    <n v="229"/>
    <n v="134"/>
    <n v="121"/>
    <n v="89.803921568627459"/>
    <n v="52.549019607843142"/>
    <n v="47.450980392156858"/>
    <n v="0.45200000000000001"/>
    <x v="2"/>
    <x v="1"/>
    <n v="7606"/>
    <n v="5.35"/>
    <n v="11.1"/>
    <n v="43.6"/>
    <n v="367953"/>
    <n v="85.7"/>
    <n v="35.700000000000003"/>
    <s v="PBC_Dataset"/>
    <s v="Wright"/>
    <s v="Zeiss_Axio"/>
    <n v="100"/>
    <n v="224"/>
    <n v="0.77049999999999996"/>
    <n v="0.84599999999999997"/>
    <n v="0.86580000000000001"/>
    <n v="1.980000000000004E-2"/>
  </r>
  <r>
    <s v="CELL_001501"/>
    <x v="5"/>
    <x v="1"/>
    <s v="Normal_WBC"/>
    <n v="8.92"/>
    <n v="82.5"/>
    <n v="0.76"/>
    <n v="0.19500000000000001"/>
    <n v="423.07692307692304"/>
    <n v="0.88200000000000001"/>
    <n v="1.2E-2"/>
    <n v="1.25"/>
    <n v="1.1000000000000001"/>
    <n v="0.92500000000000004"/>
    <n v="291"/>
    <n v="68"/>
    <n v="198"/>
    <n v="153"/>
    <n v="186"/>
    <n v="77.64705882352942"/>
    <n v="60"/>
    <n v="72.941176470588232"/>
    <n v="0.6"/>
    <x v="1"/>
    <x v="1"/>
    <n v="7932"/>
    <n v="5.46"/>
    <n v="11.5"/>
    <n v="47.9"/>
    <n v="203632"/>
    <n v="67.5"/>
    <n v="35.799999999999997"/>
    <s v="Raabin_WBC"/>
    <s v="Giemsa"/>
    <s v="Olympus_BX51"/>
    <n v="60"/>
    <n v="256"/>
    <n v="4.7199999999999999E-2"/>
    <n v="0.9677"/>
    <n v="0.93640000000000001"/>
    <n v="-3.1299999999999994E-2"/>
  </r>
  <r>
    <s v="CELL_003844"/>
    <x v="7"/>
    <x v="1"/>
    <s v="Normal_Platelet"/>
    <n v="2.9"/>
    <n v="0"/>
    <n v="0"/>
    <n v="1"/>
    <n v="0"/>
    <n v="0.72899999999999998"/>
    <n v="0.52"/>
    <n v="2.14"/>
    <n v="1"/>
    <n v="0.80600000000000005"/>
    <n v="32"/>
    <n v="20"/>
    <n v="195"/>
    <n v="161"/>
    <n v="165"/>
    <n v="76.470588235294116"/>
    <n v="63.13725490196078"/>
    <n v="64.705882352941174"/>
    <n v="0.623"/>
    <x v="0"/>
    <x v="0"/>
    <n v="3490"/>
    <n v="5.15"/>
    <n v="13.8"/>
    <n v="39.5"/>
    <n v="169316"/>
    <n v="102.3"/>
    <n v="34.700000000000003"/>
    <s v="PBC_Dataset"/>
    <s v="Wright"/>
    <s v="Leica_DM2000"/>
    <n v="40"/>
    <n v="360"/>
    <n v="0.21029999999999999"/>
    <n v="0.90190000000000003"/>
    <n v="0.91300000000000003"/>
    <n v="1.1099999999999999E-2"/>
  </r>
  <r>
    <s v="CELL_005226"/>
    <x v="14"/>
    <x v="0"/>
    <s v="Anemia"/>
    <n v="9.39"/>
    <n v="0"/>
    <n v="0"/>
    <n v="1"/>
    <n v="0"/>
    <n v="0.89800000000000002"/>
    <n v="0.28100000000000003"/>
    <n v="1.1299999999999999"/>
    <n v="1"/>
    <n v="0.879"/>
    <n v="201"/>
    <n v="47"/>
    <n v="228"/>
    <n v="126"/>
    <n v="121"/>
    <n v="89.411764705882362"/>
    <n v="49.411764705882355"/>
    <n v="47.450980392156858"/>
    <n v="0.55400000000000005"/>
    <x v="1"/>
    <x v="0"/>
    <n v="6138"/>
    <n v="5.31"/>
    <n v="11.5"/>
    <n v="47.6"/>
    <n v="263717"/>
    <n v="86.5"/>
    <n v="33.200000000000003"/>
    <s v="Raabin_WBC"/>
    <s v="May_Grunwald_Giemsa"/>
    <s v="Olympus_BX51"/>
    <n v="40"/>
    <n v="224"/>
    <n v="0.82899999999999996"/>
    <n v="0.90080000000000005"/>
    <n v="0.6976"/>
    <n v="-0.20320000000000005"/>
  </r>
  <r>
    <s v="CELL_002614"/>
    <x v="10"/>
    <x v="1"/>
    <s v="Normal_WBC"/>
    <n v="13.99"/>
    <n v="45.2"/>
    <n v="0.63200000000000001"/>
    <n v="0.56499999999999995"/>
    <n v="80.000000000000014"/>
    <n v="0.625"/>
    <n v="0.504"/>
    <n v="4.63"/>
    <n v="1.8"/>
    <n v="0.70299999999999996"/>
    <n v="456"/>
    <n v="74"/>
    <n v="251"/>
    <n v="145"/>
    <n v="138"/>
    <n v="98.431372549019599"/>
    <n v="56.862745098039213"/>
    <n v="54.117647058823529"/>
    <n v="0.51100000000000001"/>
    <x v="2"/>
    <x v="0"/>
    <n v="7366"/>
    <n v="4.8"/>
    <n v="14.9"/>
    <n v="47.5"/>
    <n v="311433"/>
    <n v="88.8"/>
    <n v="33.9"/>
    <s v="Raabin_WBC"/>
    <s v="Giemsa"/>
    <s v="Olympus_BX51"/>
    <n v="60"/>
    <n v="224"/>
    <n v="0"/>
    <n v="0.89700000000000002"/>
    <n v="0.92130000000000001"/>
    <n v="2.4299999999999988E-2"/>
  </r>
  <r>
    <s v="CELL_003462"/>
    <x v="2"/>
    <x v="1"/>
    <s v="Normal_RBC"/>
    <n v="7"/>
    <n v="0"/>
    <n v="0"/>
    <n v="1"/>
    <n v="0"/>
    <n v="0.95399999999999996"/>
    <n v="0.21299999999999999"/>
    <n v="0.65"/>
    <n v="1"/>
    <n v="1"/>
    <n v="169"/>
    <n v="47"/>
    <n v="225"/>
    <n v="140"/>
    <n v="125"/>
    <n v="88.235294117647058"/>
    <n v="54.901960784313729"/>
    <n v="49.019607843137251"/>
    <n v="0.50800000000000001"/>
    <x v="0"/>
    <x v="0"/>
    <n v="9342"/>
    <n v="5.33"/>
    <n v="14.2"/>
    <n v="46"/>
    <n v="302165"/>
    <n v="97.1"/>
    <n v="32.700000000000003"/>
    <s v="PBC_Dataset"/>
    <s v="Giemsa"/>
    <s v="Leica_DM2000"/>
    <n v="60"/>
    <n v="224"/>
    <n v="0.17910000000000001"/>
    <n v="0.92589999999999995"/>
    <n v="0.96860000000000002"/>
    <n v="4.2700000000000071E-2"/>
  </r>
  <r>
    <s v="CELL_001022"/>
    <x v="1"/>
    <x v="1"/>
    <s v="Normal_WBC"/>
    <n v="12.22"/>
    <n v="50.8"/>
    <n v="0.624"/>
    <n v="0.41899999999999998"/>
    <n v="121.24105011933175"/>
    <n v="0.73099999999999998"/>
    <n v="0.371"/>
    <n v="3.38"/>
    <n v="2.8"/>
    <n v="0.79400000000000004"/>
    <n v="425"/>
    <n v="82"/>
    <n v="172"/>
    <n v="169"/>
    <n v="179"/>
    <n v="67.450980392156865"/>
    <n v="66.274509803921561"/>
    <n v="70.196078431372541"/>
    <n v="0.61499999999999999"/>
    <x v="2"/>
    <x v="1"/>
    <n v="5297"/>
    <n v="4.43"/>
    <n v="13.3"/>
    <n v="38.4"/>
    <n v="322076"/>
    <n v="93.9"/>
    <n v="33.799999999999997"/>
    <s v="PBC_Dataset"/>
    <s v="Wright"/>
    <s v="Olympus_BX51"/>
    <n v="100"/>
    <n v="512"/>
    <n v="9.9099999999999994E-2"/>
    <n v="0.93799999999999994"/>
    <n v="0.88249999999999995"/>
    <n v="-5.5499999999999994E-2"/>
  </r>
  <r>
    <s v="CELL_003074"/>
    <x v="2"/>
    <x v="1"/>
    <s v="Normal_RBC"/>
    <n v="7.68"/>
    <n v="0"/>
    <n v="0"/>
    <n v="1"/>
    <n v="0"/>
    <n v="0.88600000000000001"/>
    <n v="0.13200000000000001"/>
    <n v="0.39"/>
    <n v="1"/>
    <n v="0.90500000000000003"/>
    <n v="209"/>
    <n v="49"/>
    <n v="214"/>
    <n v="132"/>
    <n v="124"/>
    <n v="83.921568627450981"/>
    <n v="51.764705882352949"/>
    <n v="48.627450980392155"/>
    <n v="0.58299999999999996"/>
    <x v="2"/>
    <x v="1"/>
    <n v="3050"/>
    <n v="4.0199999999999996"/>
    <n v="11.3"/>
    <n v="34.200000000000003"/>
    <n v="170788"/>
    <n v="91.3"/>
    <n v="34.299999999999997"/>
    <s v="Raabin_WBC"/>
    <s v="Wright"/>
    <s v="Leica_DM2000"/>
    <n v="60"/>
    <n v="224"/>
    <n v="0.13020000000000001"/>
    <n v="0.91379999999999995"/>
    <n v="0.94540000000000002"/>
    <n v="3.1600000000000072E-2"/>
  </r>
  <r>
    <s v="CELL_003944"/>
    <x v="7"/>
    <x v="1"/>
    <s v="Normal_Platelet"/>
    <n v="2.52"/>
    <n v="0"/>
    <n v="0"/>
    <n v="1"/>
    <n v="0"/>
    <n v="0.755"/>
    <n v="0.57399999999999995"/>
    <n v="2.54"/>
    <n v="1"/>
    <n v="0.83"/>
    <n v="34"/>
    <n v="22"/>
    <n v="223"/>
    <n v="168"/>
    <n v="167"/>
    <n v="87.450980392156865"/>
    <n v="65.882352941176464"/>
    <n v="65.490196078431367"/>
    <n v="0.52200000000000002"/>
    <x v="1"/>
    <x v="1"/>
    <n v="3536"/>
    <n v="5.08"/>
    <n v="15.1"/>
    <n v="38.700000000000003"/>
    <n v="199105"/>
    <n v="89.9"/>
    <n v="31.5"/>
    <s v="PBC_Dataset"/>
    <s v="Wright"/>
    <s v="Leica_DM2000"/>
    <n v="100"/>
    <n v="256"/>
    <n v="8.8400000000000006E-2"/>
    <n v="0.89959999999999996"/>
    <n v="0.90329999999999999"/>
    <n v="3.7000000000000366E-3"/>
  </r>
  <r>
    <s v="CELL_001586"/>
    <x v="5"/>
    <x v="1"/>
    <s v="Normal_WBC"/>
    <n v="8.49"/>
    <n v="78.5"/>
    <n v="0.83699999999999997"/>
    <n v="0.14099999999999999"/>
    <n v="556.73758865248237"/>
    <n v="0.92100000000000004"/>
    <n v="0.125"/>
    <n v="1.3"/>
    <n v="1"/>
    <n v="0.90400000000000003"/>
    <n v="157"/>
    <n v="53"/>
    <n v="197"/>
    <n v="173"/>
    <n v="194"/>
    <n v="77.254901960784323"/>
    <n v="67.843137254901961"/>
    <n v="76.078431372549019"/>
    <n v="0.68100000000000005"/>
    <x v="0"/>
    <x v="0"/>
    <n v="9084"/>
    <n v="4.4400000000000004"/>
    <n v="9.6"/>
    <n v="34.799999999999997"/>
    <n v="172210"/>
    <n v="76"/>
    <n v="31"/>
    <s v="CytoData"/>
    <s v="Giemsa"/>
    <s v="Zeiss_Axio"/>
    <n v="40"/>
    <n v="360"/>
    <n v="2.5100000000000001E-2"/>
    <n v="0.91890000000000005"/>
    <n v="0.79159999999999997"/>
    <n v="-0.12730000000000008"/>
  </r>
  <r>
    <s v="CELL_001956"/>
    <x v="4"/>
    <x v="1"/>
    <s v="Normal_WBC"/>
    <n v="18.09"/>
    <n v="67.8"/>
    <n v="0.46700000000000003"/>
    <n v="0.42199999999999999"/>
    <n v="160.66350710900474"/>
    <n v="0.77300000000000002"/>
    <n v="0.47699999999999998"/>
    <n v="2.0299999999999998"/>
    <n v="1"/>
    <n v="0.75700000000000001"/>
    <n v="435"/>
    <n v="89"/>
    <n v="193"/>
    <n v="160"/>
    <n v="168"/>
    <n v="75.686274509803923"/>
    <n v="62.745098039215684"/>
    <n v="65.882352941176464"/>
    <n v="0.44600000000000001"/>
    <x v="0"/>
    <x v="1"/>
    <n v="5365"/>
    <n v="5.31"/>
    <n v="13.9"/>
    <n v="40.9"/>
    <n v="225935"/>
    <n v="89.5"/>
    <n v="33.5"/>
    <s v="Raabin_WBC"/>
    <s v="May_Grunwald_Giemsa"/>
    <s v="Zeiss_Axio"/>
    <n v="40"/>
    <n v="256"/>
    <n v="5.4000000000000003E-3"/>
    <n v="0.88639999999999997"/>
    <n v="0.81789999999999996"/>
    <n v="-6.8500000000000005E-2"/>
  </r>
  <r>
    <s v="CELL_003153"/>
    <x v="2"/>
    <x v="1"/>
    <s v="Normal_RBC"/>
    <n v="7.39"/>
    <n v="0"/>
    <n v="0"/>
    <n v="1"/>
    <n v="0"/>
    <n v="0.876"/>
    <n v="0.26100000000000001"/>
    <n v="0.76"/>
    <n v="1"/>
    <n v="0.91500000000000004"/>
    <n v="172"/>
    <n v="46"/>
    <n v="219"/>
    <n v="128"/>
    <n v="132"/>
    <n v="85.882352941176464"/>
    <n v="50.196078431372548"/>
    <n v="51.764705882352949"/>
    <n v="0.58599999999999997"/>
    <x v="1"/>
    <x v="0"/>
    <n v="9690"/>
    <n v="4.87"/>
    <n v="14.6"/>
    <n v="36.700000000000003"/>
    <n v="362523"/>
    <n v="87.3"/>
    <n v="32.799999999999997"/>
    <s v="CytoData"/>
    <s v="Giemsa"/>
    <s v="Olympus_BX51"/>
    <n v="100"/>
    <n v="224"/>
    <n v="0.1201"/>
    <n v="0.88570000000000004"/>
    <n v="0.90410000000000001"/>
    <n v="1.8399999999999972E-2"/>
  </r>
  <r>
    <s v="CELL_000035"/>
    <x v="1"/>
    <x v="1"/>
    <s v="Normal_WBC"/>
    <n v="10.7"/>
    <n v="55.1"/>
    <n v="0.499"/>
    <n v="0.53900000000000003"/>
    <n v="102.22634508348794"/>
    <n v="0.73599999999999999"/>
    <n v="0.26800000000000002"/>
    <n v="2.12"/>
    <n v="3.5"/>
    <n v="0.79200000000000004"/>
    <n v="348"/>
    <n v="81"/>
    <n v="220"/>
    <n v="159"/>
    <n v="205"/>
    <n v="86.274509803921575"/>
    <n v="62.352941176470587"/>
    <n v="80.392156862745097"/>
    <n v="0.69599999999999995"/>
    <x v="1"/>
    <x v="0"/>
    <n v="4942"/>
    <n v="3.88"/>
    <n v="9.1"/>
    <n v="35.299999999999997"/>
    <n v="331794"/>
    <n v="72.599999999999994"/>
    <n v="32.6"/>
    <s v="CytoData"/>
    <s v="Wright"/>
    <s v="Leica_DM2000"/>
    <n v="100"/>
    <n v="360"/>
    <n v="6.2700000000000006E-2"/>
    <n v="0.96840000000000004"/>
    <n v="0.9294"/>
    <n v="-3.9000000000000035E-2"/>
  </r>
  <r>
    <s v="CELL_004015"/>
    <x v="8"/>
    <x v="0"/>
    <s v="Leukemia"/>
    <n v="15.17"/>
    <n v="77.400000000000006"/>
    <n v="0.37"/>
    <n v="0.17399999999999999"/>
    <n v="444.82758620689663"/>
    <n v="0.83599999999999997"/>
    <n v="0.30599999999999999"/>
    <n v="1.26"/>
    <n v="1.1000000000000001"/>
    <n v="0.84199999999999997"/>
    <n v="597"/>
    <n v="89"/>
    <n v="197"/>
    <n v="159"/>
    <n v="172"/>
    <n v="77.254901960784323"/>
    <n v="62.352941176470587"/>
    <n v="67.450980392156865"/>
    <n v="0.69899999999999995"/>
    <x v="1"/>
    <x v="0"/>
    <n v="5087"/>
    <n v="6.53"/>
    <n v="11.1"/>
    <n v="43.3"/>
    <n v="313626"/>
    <n v="85.1"/>
    <n v="35"/>
    <s v="PBC_Dataset"/>
    <s v="Giemsa"/>
    <s v="Leica_DM2000"/>
    <n v="60"/>
    <n v="256"/>
    <n v="0.6986"/>
    <n v="0.70760000000000001"/>
    <n v="0.82179999999999997"/>
    <n v="0.11419999999999997"/>
  </r>
  <r>
    <s v="CELL_000776"/>
    <x v="1"/>
    <x v="1"/>
    <s v="Normal_WBC"/>
    <n v="11.6"/>
    <n v="50.9"/>
    <n v="0.53500000000000003"/>
    <n v="0.39100000000000001"/>
    <n v="130.17902813299233"/>
    <n v="0.81200000000000006"/>
    <n v="0.33200000000000002"/>
    <n v="3.06"/>
    <n v="4.0999999999999996"/>
    <n v="0.85099999999999998"/>
    <n v="420"/>
    <n v="73"/>
    <n v="210"/>
    <n v="153"/>
    <n v="184"/>
    <n v="82.35294117647058"/>
    <n v="60"/>
    <n v="72.156862745098039"/>
    <n v="0.68400000000000005"/>
    <x v="2"/>
    <x v="1"/>
    <n v="6684"/>
    <n v="4.88"/>
    <n v="15"/>
    <n v="35.9"/>
    <n v="289913"/>
    <n v="80.900000000000006"/>
    <n v="34.700000000000003"/>
    <s v="PBC_Dataset"/>
    <s v="Wright"/>
    <s v="Olympus_BX51"/>
    <n v="100"/>
    <n v="224"/>
    <n v="0"/>
    <n v="0.88229999999999997"/>
    <n v="1"/>
    <n v="0.11770000000000003"/>
  </r>
  <r>
    <s v="CELL_002557"/>
    <x v="10"/>
    <x v="1"/>
    <s v="Normal_WBC"/>
    <n v="11.08"/>
    <n v="54.3"/>
    <n v="0.57799999999999996"/>
    <n v="0.47199999999999998"/>
    <n v="115.04237288135593"/>
    <n v="0.79800000000000004"/>
    <n v="0.499"/>
    <n v="4.3"/>
    <n v="1.7"/>
    <n v="0.873"/>
    <n v="448"/>
    <n v="60"/>
    <n v="228"/>
    <n v="151"/>
    <n v="153"/>
    <n v="89.411764705882362"/>
    <n v="59.215686274509807"/>
    <n v="60"/>
    <n v="0.61099999999999999"/>
    <x v="2"/>
    <x v="0"/>
    <n v="6120"/>
    <n v="5.6"/>
    <n v="11.7"/>
    <n v="36.700000000000003"/>
    <n v="341197"/>
    <n v="89"/>
    <n v="34.6"/>
    <s v="Raabin_WBC"/>
    <s v="Wright"/>
    <s v="Leica_DM2000"/>
    <n v="100"/>
    <n v="256"/>
    <n v="0.1366"/>
    <n v="0.91220000000000001"/>
    <n v="0.98460000000000003"/>
    <n v="7.240000000000002E-2"/>
  </r>
  <r>
    <s v="CELL_001479"/>
    <x v="5"/>
    <x v="1"/>
    <s v="Normal_WBC"/>
    <n v="9.5"/>
    <n v="73.7"/>
    <n v="0.874"/>
    <n v="0.20399999999999999"/>
    <n v="361.2745098039216"/>
    <n v="0.77300000000000002"/>
    <n v="0.161"/>
    <n v="0.98"/>
    <n v="1"/>
    <n v="0.96399999999999997"/>
    <n v="265"/>
    <n v="61"/>
    <n v="202"/>
    <n v="163"/>
    <n v="215"/>
    <n v="79.215686274509807"/>
    <n v="63.921568627450974"/>
    <n v="84.313725490196077"/>
    <n v="0.76100000000000001"/>
    <x v="1"/>
    <x v="0"/>
    <n v="11356"/>
    <n v="4.59"/>
    <n v="12.6"/>
    <n v="35.200000000000003"/>
    <n v="150273"/>
    <n v="93.9"/>
    <n v="34.4"/>
    <s v="PBC_Dataset"/>
    <s v="Wright"/>
    <s v="Leica_DM2000"/>
    <n v="40"/>
    <n v="512"/>
    <n v="8.4099999999999994E-2"/>
    <n v="0.87839999999999996"/>
    <n v="0.8175"/>
    <n v="-6.0899999999999954E-2"/>
  </r>
  <r>
    <s v="CELL_005487"/>
    <x v="11"/>
    <x v="0"/>
    <s v="Infection"/>
    <n v="13.91"/>
    <n v="48.8"/>
    <n v="0.71899999999999997"/>
    <n v="0.52600000000000002"/>
    <n v="92.775665399239529"/>
    <n v="0.80200000000000005"/>
    <n v="0.503"/>
    <n v="5.66"/>
    <n v="3.4"/>
    <n v="0.85"/>
    <n v="578"/>
    <n v="69"/>
    <n v="207"/>
    <n v="141"/>
    <n v="178"/>
    <n v="81.17647058823529"/>
    <n v="55.294117647058826"/>
    <n v="69.803921568627445"/>
    <n v="0.75600000000000001"/>
    <x v="1"/>
    <x v="0"/>
    <n v="4569"/>
    <n v="3.85"/>
    <n v="11.5"/>
    <n v="43.4"/>
    <n v="280265"/>
    <n v="97.7"/>
    <n v="32.9"/>
    <s v="PBC_Dataset"/>
    <s v="May_Grunwald_Giemsa"/>
    <s v="Zeiss_Axio"/>
    <n v="40"/>
    <n v="512"/>
    <n v="0.70930000000000004"/>
    <n v="0.66"/>
    <n v="0.82330000000000003"/>
    <n v="0.1633"/>
  </r>
  <r>
    <s v="CELL_001364"/>
    <x v="5"/>
    <x v="1"/>
    <s v="Normal_WBC"/>
    <n v="9.11"/>
    <n v="84.7"/>
    <n v="0.90300000000000002"/>
    <n v="0.25"/>
    <n v="338.8"/>
    <n v="0.95799999999999996"/>
    <n v="0.23300000000000001"/>
    <n v="0.91"/>
    <n v="1.1000000000000001"/>
    <n v="0.96499999999999997"/>
    <n v="317"/>
    <n v="62"/>
    <n v="216"/>
    <n v="159"/>
    <n v="194"/>
    <n v="84.705882352941174"/>
    <n v="62.352941176470587"/>
    <n v="76.078431372549019"/>
    <n v="0.76400000000000001"/>
    <x v="1"/>
    <x v="1"/>
    <n v="8193"/>
    <n v="5.5"/>
    <n v="12.1"/>
    <n v="41.7"/>
    <n v="158244"/>
    <n v="102.4"/>
    <n v="34.4"/>
    <s v="Raabin_WBC"/>
    <s v="Giemsa"/>
    <s v="Olympus_BX51"/>
    <n v="100"/>
    <n v="512"/>
    <n v="6.4199999999999993E-2"/>
    <n v="0.89329999999999998"/>
    <n v="0.96560000000000001"/>
    <n v="7.2300000000000031E-2"/>
  </r>
  <r>
    <s v="CELL_002613"/>
    <x v="10"/>
    <x v="1"/>
    <s v="Normal_WBC"/>
    <n v="12.52"/>
    <n v="42"/>
    <n v="0.56000000000000005"/>
    <n v="0.50700000000000001"/>
    <n v="82.840236686390526"/>
    <n v="0.76400000000000001"/>
    <n v="0.45700000000000002"/>
    <n v="4.22"/>
    <n v="2.2999999999999998"/>
    <n v="0.80300000000000005"/>
    <n v="504"/>
    <n v="89"/>
    <n v="211"/>
    <n v="139"/>
    <n v="143"/>
    <n v="82.745098039215677"/>
    <n v="54.509803921568626"/>
    <n v="56.078431372549019"/>
    <n v="0.77"/>
    <x v="1"/>
    <x v="1"/>
    <n v="8493"/>
    <n v="5.15"/>
    <n v="11"/>
    <n v="46.1"/>
    <n v="170321"/>
    <n v="64"/>
    <n v="33.6"/>
    <s v="PBC_Dataset"/>
    <s v="Giemsa"/>
    <s v="Leica_DM2000"/>
    <n v="40"/>
    <n v="512"/>
    <n v="7.5700000000000003E-2"/>
    <n v="0.878"/>
    <n v="0.9798"/>
    <n v="0.1018"/>
  </r>
  <r>
    <s v="CELL_002825"/>
    <x v="2"/>
    <x v="1"/>
    <s v="Normal_RBC"/>
    <n v="6.93"/>
    <n v="0"/>
    <n v="0"/>
    <n v="1"/>
    <n v="0"/>
    <n v="0.98299999999999998"/>
    <n v="0.14699999999999999"/>
    <n v="0.62"/>
    <n v="1"/>
    <n v="0.92100000000000004"/>
    <n v="159"/>
    <n v="56"/>
    <n v="220"/>
    <n v="125"/>
    <n v="124"/>
    <n v="86.274509803921575"/>
    <n v="49.019607843137251"/>
    <n v="48.627450980392155"/>
    <n v="0.50800000000000001"/>
    <x v="0"/>
    <x v="0"/>
    <n v="2447"/>
    <n v="4.28"/>
    <n v="11.7"/>
    <n v="43.7"/>
    <n v="240091"/>
    <n v="66.7"/>
    <n v="35.9"/>
    <s v="PBC_Dataset"/>
    <s v="Giemsa"/>
    <s v="Leica_DM2000"/>
    <n v="100"/>
    <n v="512"/>
    <n v="0.13719999999999999"/>
    <n v="0.92859999999999998"/>
    <n v="0.90810000000000002"/>
    <n v="-2.0499999999999963E-2"/>
  </r>
  <r>
    <s v="CELL_002042"/>
    <x v="4"/>
    <x v="1"/>
    <s v="Normal_WBC"/>
    <n v="13.12"/>
    <n v="65.900000000000006"/>
    <n v="0.49099999999999999"/>
    <n v="0.48599999999999999"/>
    <n v="135.59670781893004"/>
    <n v="0.69399999999999995"/>
    <n v="0.51700000000000002"/>
    <n v="2.02"/>
    <n v="1"/>
    <n v="0.745"/>
    <n v="576"/>
    <n v="90"/>
    <n v="193"/>
    <n v="169"/>
    <n v="166"/>
    <n v="75.686274509803923"/>
    <n v="66.274509803921561"/>
    <n v="65.098039215686271"/>
    <n v="0.629"/>
    <x v="1"/>
    <x v="1"/>
    <n v="7970"/>
    <n v="4.74"/>
    <n v="13.7"/>
    <n v="42.2"/>
    <n v="191516"/>
    <n v="76.3"/>
    <n v="29.5"/>
    <s v="CytoData"/>
    <s v="Wright"/>
    <s v="Olympus_BX51"/>
    <n v="100"/>
    <n v="224"/>
    <n v="0"/>
    <n v="0.98299999999999998"/>
    <n v="0.92100000000000004"/>
    <n v="-6.1999999999999944E-2"/>
  </r>
  <r>
    <s v="CELL_000242"/>
    <x v="1"/>
    <x v="1"/>
    <s v="Normal_WBC"/>
    <n v="10.84"/>
    <n v="54.2"/>
    <n v="0.57099999999999995"/>
    <n v="0.433"/>
    <n v="125.17321016166282"/>
    <n v="0.76300000000000001"/>
    <n v="0.41399999999999998"/>
    <n v="3.96"/>
    <n v="4"/>
    <n v="0.89400000000000002"/>
    <n v="367"/>
    <n v="74"/>
    <n v="212"/>
    <n v="165"/>
    <n v="205"/>
    <n v="83.137254901960787"/>
    <n v="64.705882352941174"/>
    <n v="80.392156862745097"/>
    <n v="0.63500000000000001"/>
    <x v="1"/>
    <x v="0"/>
    <n v="5986"/>
    <n v="4.25"/>
    <n v="14.6"/>
    <n v="42.1"/>
    <n v="235246"/>
    <n v="72.5"/>
    <n v="33.5"/>
    <s v="CytoData"/>
    <s v="Wright"/>
    <s v="Leica_DM2000"/>
    <n v="100"/>
    <n v="360"/>
    <n v="3.9800000000000002E-2"/>
    <n v="0.93440000000000001"/>
    <n v="0.78200000000000003"/>
    <n v="-0.15239999999999998"/>
  </r>
  <r>
    <s v="CELL_002062"/>
    <x v="4"/>
    <x v="1"/>
    <s v="Normal_WBC"/>
    <n v="14.66"/>
    <n v="51.4"/>
    <n v="0.504"/>
    <n v="0.376"/>
    <n v="136.70212765957447"/>
    <n v="0.70899999999999996"/>
    <n v="0.69099999999999995"/>
    <n v="1.39"/>
    <n v="1.7"/>
    <n v="0.89"/>
    <n v="703"/>
    <n v="88"/>
    <n v="211"/>
    <n v="151"/>
    <n v="170"/>
    <n v="82.745098039215677"/>
    <n v="59.215686274509807"/>
    <n v="66.666666666666657"/>
    <n v="0.70099999999999996"/>
    <x v="1"/>
    <x v="0"/>
    <n v="8747"/>
    <n v="5.63"/>
    <n v="14.7"/>
    <n v="42.7"/>
    <n v="253200"/>
    <n v="72.099999999999994"/>
    <n v="35.799999999999997"/>
    <s v="Raabin_WBC"/>
    <s v="Giemsa"/>
    <s v="Zeiss_Axio"/>
    <n v="60"/>
    <n v="512"/>
    <n v="4.0300000000000002E-2"/>
    <n v="0.90390000000000004"/>
    <n v="0.86180000000000001"/>
    <n v="-4.2100000000000026E-2"/>
  </r>
  <r>
    <s v="CELL_002364"/>
    <x v="10"/>
    <x v="1"/>
    <s v="Normal_WBC"/>
    <n v="11.61"/>
    <n v="48.9"/>
    <n v="0.55500000000000005"/>
    <n v="0.53900000000000003"/>
    <n v="90.723562152133567"/>
    <n v="0.751"/>
    <n v="0.42699999999999999"/>
    <n v="4.66"/>
    <n v="2"/>
    <n v="0.74"/>
    <n v="581"/>
    <n v="75"/>
    <n v="231"/>
    <n v="166"/>
    <n v="183"/>
    <n v="90.588235294117652"/>
    <n v="65.098039215686271"/>
    <n v="71.764705882352942"/>
    <n v="0.72099999999999997"/>
    <x v="0"/>
    <x v="1"/>
    <n v="6024"/>
    <n v="4.1399999999999997"/>
    <n v="14"/>
    <n v="43.3"/>
    <n v="255831"/>
    <n v="84.7"/>
    <n v="31.8"/>
    <s v="CytoData"/>
    <s v="Wright"/>
    <s v="Olympus_BX51"/>
    <n v="100"/>
    <n v="224"/>
    <n v="5.8700000000000002E-2"/>
    <n v="0.96419999999999995"/>
    <n v="0.97529999999999994"/>
    <n v="1.1099999999999999E-2"/>
  </r>
  <r>
    <s v="CELL_000601"/>
    <x v="1"/>
    <x v="1"/>
    <s v="Normal_WBC"/>
    <n v="14.09"/>
    <n v="54.9"/>
    <n v="0.52900000000000003"/>
    <n v="0.42599999999999999"/>
    <n v="128.87323943661971"/>
    <n v="0.68600000000000005"/>
    <n v="0.433"/>
    <n v="3.15"/>
    <n v="3.8"/>
    <n v="0.91200000000000003"/>
    <n v="400"/>
    <n v="53"/>
    <n v="217"/>
    <n v="162"/>
    <n v="174"/>
    <n v="85.098039215686271"/>
    <n v="63.529411764705877"/>
    <n v="68.235294117647058"/>
    <n v="0.67800000000000005"/>
    <x v="1"/>
    <x v="0"/>
    <n v="8965"/>
    <n v="5.32"/>
    <n v="11.8"/>
    <n v="52.3"/>
    <n v="275691"/>
    <n v="93.3"/>
    <n v="32"/>
    <s v="PBC_Dataset"/>
    <s v="May_Grunwald_Giemsa"/>
    <s v="Zeiss_Axio"/>
    <n v="60"/>
    <n v="512"/>
    <n v="5.9299999999999999E-2"/>
    <n v="0.90449999999999997"/>
    <n v="0.81769999999999998"/>
    <n v="-8.6799999999999988E-2"/>
  </r>
  <r>
    <s v="CELL_002436"/>
    <x v="10"/>
    <x v="1"/>
    <s v="Normal_WBC"/>
    <n v="11.25"/>
    <n v="52.9"/>
    <n v="0.63100000000000001"/>
    <n v="0.53300000000000003"/>
    <n v="99.24953095684802"/>
    <n v="0.73599999999999999"/>
    <n v="0.438"/>
    <n v="4.05"/>
    <n v="1.7"/>
    <n v="0.78500000000000003"/>
    <n v="377"/>
    <n v="74"/>
    <n v="234"/>
    <n v="132"/>
    <n v="184"/>
    <n v="91.764705882352942"/>
    <n v="51.764705882352949"/>
    <n v="72.156862745098039"/>
    <n v="0.57799999999999996"/>
    <x v="0"/>
    <x v="1"/>
    <n v="7530"/>
    <n v="4.74"/>
    <n v="9.1"/>
    <n v="47.5"/>
    <n v="167777"/>
    <n v="92.7"/>
    <n v="32.700000000000003"/>
    <s v="CytoData"/>
    <s v="Wright"/>
    <s v="Leica_DM2000"/>
    <n v="100"/>
    <n v="360"/>
    <n v="0.1797"/>
    <n v="0.92989999999999995"/>
    <n v="0.93930000000000002"/>
    <n v="9.400000000000075E-3"/>
  </r>
  <r>
    <s v="CELL_005394"/>
    <x v="0"/>
    <x v="0"/>
    <s v="Infection"/>
    <n v="16.07"/>
    <n v="55.4"/>
    <n v="0.69499999999999995"/>
    <n v="0.35799999999999998"/>
    <n v="154.7486033519553"/>
    <n v="0.76"/>
    <n v="0.45600000000000002"/>
    <n v="2.99"/>
    <n v="5.0999999999999996"/>
    <n v="0.85"/>
    <n v="382"/>
    <n v="72"/>
    <n v="213"/>
    <n v="187"/>
    <n v="185"/>
    <n v="83.529411764705884"/>
    <n v="73.333333333333329"/>
    <n v="72.549019607843135"/>
    <n v="0.72399999999999998"/>
    <x v="0"/>
    <x v="1"/>
    <n v="7537"/>
    <n v="5.71"/>
    <n v="15.5"/>
    <n v="44.6"/>
    <n v="225166"/>
    <n v="85.8"/>
    <n v="33.1"/>
    <s v="PBC_Dataset"/>
    <s v="Giemsa"/>
    <s v="Leica_DM2000"/>
    <n v="100"/>
    <n v="360"/>
    <n v="0.71240000000000003"/>
    <n v="0.44169999999999998"/>
    <n v="0.69540000000000002"/>
    <n v="0.25370000000000004"/>
  </r>
  <r>
    <s v="CELL_002889"/>
    <x v="2"/>
    <x v="1"/>
    <s v="Normal_RBC"/>
    <n v="7.91"/>
    <n v="0"/>
    <n v="0"/>
    <n v="1"/>
    <n v="0"/>
    <n v="0.88"/>
    <n v="0.13400000000000001"/>
    <n v="0.61"/>
    <n v="1"/>
    <n v="0.99399999999999999"/>
    <n v="172"/>
    <n v="44"/>
    <n v="231"/>
    <n v="117"/>
    <n v="148"/>
    <n v="90.588235294117652"/>
    <n v="45.882352941176471"/>
    <n v="58.039215686274517"/>
    <n v="0.48199999999999998"/>
    <x v="0"/>
    <x v="0"/>
    <n v="6801"/>
    <n v="3.25"/>
    <n v="11.8"/>
    <n v="29"/>
    <n v="233578"/>
    <n v="89.8"/>
    <n v="33.9"/>
    <s v="CytoData"/>
    <s v="Giemsa"/>
    <s v="Olympus_BX51"/>
    <n v="100"/>
    <n v="224"/>
    <n v="1.9E-2"/>
    <n v="0.73709999999999998"/>
    <n v="0.95509999999999995"/>
    <n v="0.21799999999999997"/>
  </r>
  <r>
    <s v="CELL_000647"/>
    <x v="1"/>
    <x v="1"/>
    <s v="Normal_WBC"/>
    <n v="12.06"/>
    <n v="50.1"/>
    <n v="0.53500000000000003"/>
    <n v="0.51600000000000001"/>
    <n v="97.093023255813947"/>
    <n v="0.78"/>
    <n v="0.38200000000000001"/>
    <n v="3.3"/>
    <n v="2.8"/>
    <n v="0.85099999999999998"/>
    <n v="357"/>
    <n v="64"/>
    <n v="194"/>
    <n v="157"/>
    <n v="179"/>
    <n v="76.078431372549019"/>
    <n v="61.568627450980394"/>
    <n v="70.196078431372541"/>
    <n v="0.65"/>
    <x v="1"/>
    <x v="0"/>
    <n v="4736"/>
    <n v="4.33"/>
    <n v="15.4"/>
    <n v="46.1"/>
    <n v="192356"/>
    <n v="100.6"/>
    <n v="32.799999999999997"/>
    <s v="Raabin_WBC"/>
    <s v="Giemsa"/>
    <s v="Zeiss_Axio"/>
    <n v="100"/>
    <n v="256"/>
    <n v="5.4300000000000001E-2"/>
    <n v="0.96740000000000004"/>
    <n v="0.88270000000000004"/>
    <n v="-8.4699999999999998E-2"/>
  </r>
  <r>
    <s v="CELL_003891"/>
    <x v="7"/>
    <x v="1"/>
    <s v="Normal_Platelet"/>
    <n v="2.13"/>
    <n v="0"/>
    <n v="0"/>
    <n v="1"/>
    <n v="0"/>
    <n v="0.79400000000000004"/>
    <n v="0.26400000000000001"/>
    <n v="1.9"/>
    <n v="1"/>
    <n v="0.879"/>
    <n v="35"/>
    <n v="14"/>
    <n v="234"/>
    <n v="169"/>
    <n v="166"/>
    <n v="91.764705882352942"/>
    <n v="66.274509803921561"/>
    <n v="65.098039215686271"/>
    <n v="0.67600000000000005"/>
    <x v="0"/>
    <x v="1"/>
    <n v="10254"/>
    <n v="4.57"/>
    <n v="14.5"/>
    <n v="39.200000000000003"/>
    <n v="301756"/>
    <n v="99.2"/>
    <n v="32.1"/>
    <s v="Raabin_WBC"/>
    <s v="Giemsa"/>
    <s v="Olympus_BX51"/>
    <n v="100"/>
    <n v="224"/>
    <n v="7.0699999999999999E-2"/>
    <n v="0.89370000000000005"/>
    <n v="0.86"/>
    <n v="-3.3700000000000063E-2"/>
  </r>
  <r>
    <s v="CELL_003557"/>
    <x v="2"/>
    <x v="1"/>
    <s v="Normal_RBC"/>
    <n v="8.77"/>
    <n v="0"/>
    <n v="0"/>
    <n v="1"/>
    <n v="0"/>
    <n v="0.85699999999999998"/>
    <n v="0.22"/>
    <n v="0.56999999999999995"/>
    <n v="1"/>
    <n v="0.97499999999999998"/>
    <n v="201"/>
    <n v="40"/>
    <n v="233"/>
    <n v="133"/>
    <n v="137"/>
    <n v="91.372549019607845"/>
    <n v="52.156862745098046"/>
    <n v="53.725490196078432"/>
    <n v="0.5"/>
    <x v="1"/>
    <x v="0"/>
    <n v="4927"/>
    <n v="5.41"/>
    <n v="14.3"/>
    <n v="41.8"/>
    <n v="211025"/>
    <n v="82.4"/>
    <n v="36.4"/>
    <s v="CytoData"/>
    <s v="May_Grunwald_Giemsa"/>
    <s v="Olympus_BX51"/>
    <n v="60"/>
    <n v="360"/>
    <n v="9.4799999999999995E-2"/>
    <n v="0.96760000000000002"/>
    <n v="0.83540000000000003"/>
    <n v="-0.13219999999999998"/>
  </r>
  <r>
    <s v="CELL_003203"/>
    <x v="2"/>
    <x v="1"/>
    <s v="Normal_RBC"/>
    <n v="7.15"/>
    <n v="0"/>
    <n v="0"/>
    <n v="1"/>
    <n v="0"/>
    <n v="0.90200000000000002"/>
    <n v="0.20399999999999999"/>
    <n v="0.48"/>
    <n v="1"/>
    <n v="0.99199999999999999"/>
    <n v="179"/>
    <n v="53"/>
    <n v="245"/>
    <n v="142"/>
    <n v="136"/>
    <n v="96.078431372549019"/>
    <n v="55.686274509803923"/>
    <n v="53.333333333333336"/>
    <n v="0.58699999999999997"/>
    <x v="1"/>
    <x v="0"/>
    <n v="7898"/>
    <n v="3.96"/>
    <n v="14.8"/>
    <n v="36.1"/>
    <n v="93334"/>
    <n v="105.3"/>
    <n v="32"/>
    <s v="CytoData"/>
    <s v="Wright"/>
    <s v="Olympus_BX51"/>
    <n v="100"/>
    <n v="256"/>
    <n v="0.1235"/>
    <n v="0.89180000000000004"/>
    <n v="0.91439999999999999"/>
    <n v="2.2599999999999953E-2"/>
  </r>
  <r>
    <s v="CELL_001529"/>
    <x v="5"/>
    <x v="1"/>
    <s v="Normal_WBC"/>
    <n v="8.5500000000000007"/>
    <n v="83"/>
    <n v="0.81399999999999995"/>
    <n v="0.246"/>
    <n v="337.39837398373982"/>
    <n v="0.877"/>
    <n v="0.127"/>
    <n v="0.79"/>
    <n v="1"/>
    <n v="0.84699999999999998"/>
    <n v="245"/>
    <n v="49"/>
    <n v="196"/>
    <n v="149"/>
    <n v="196"/>
    <n v="76.862745098039227"/>
    <n v="58.431372549019613"/>
    <n v="76.862745098039227"/>
    <n v="0.77100000000000002"/>
    <x v="1"/>
    <x v="0"/>
    <n v="6393"/>
    <n v="4.0599999999999996"/>
    <n v="11.8"/>
    <n v="41.8"/>
    <n v="265113"/>
    <n v="87.5"/>
    <n v="33.299999999999997"/>
    <s v="PBC_Dataset"/>
    <s v="May_Grunwald_Giemsa"/>
    <s v="Leica_DM2000"/>
    <n v="100"/>
    <n v="256"/>
    <n v="0.1137"/>
    <n v="0.80469999999999997"/>
    <n v="0.92530000000000001"/>
    <n v="0.12060000000000004"/>
  </r>
  <r>
    <s v="CELL_001268"/>
    <x v="5"/>
    <x v="1"/>
    <s v="Normal_WBC"/>
    <n v="8.91"/>
    <n v="82.4"/>
    <n v="0.78"/>
    <n v="0.20899999999999999"/>
    <n v="394.25837320574169"/>
    <n v="0.90400000000000003"/>
    <n v="0.13400000000000001"/>
    <n v="1.67"/>
    <n v="1"/>
    <n v="0.93100000000000005"/>
    <n v="234"/>
    <n v="58"/>
    <n v="201"/>
    <n v="174"/>
    <n v="192"/>
    <n v="78.82352941176471"/>
    <n v="68.235294117647058"/>
    <n v="75.294117647058826"/>
    <n v="0.79800000000000004"/>
    <x v="1"/>
    <x v="1"/>
    <n v="7726"/>
    <n v="5.86"/>
    <n v="14.9"/>
    <n v="38.9"/>
    <n v="209215"/>
    <n v="79.099999999999994"/>
    <n v="33.6"/>
    <s v="PBC_Dataset"/>
    <s v="May_Grunwald_Giemsa"/>
    <s v="Leica_DM2000"/>
    <n v="100"/>
    <n v="360"/>
    <n v="0"/>
    <n v="0.97609999999999997"/>
    <n v="0.9536"/>
    <n v="-2.2499999999999964E-2"/>
  </r>
  <r>
    <s v="CELL_001900"/>
    <x v="5"/>
    <x v="1"/>
    <s v="Normal_WBC"/>
    <n v="9.73"/>
    <n v="79.400000000000006"/>
    <n v="0.874"/>
    <n v="0.20300000000000001"/>
    <n v="391.13300492610836"/>
    <n v="0.89400000000000002"/>
    <n v="0.185"/>
    <n v="1.1499999999999999"/>
    <n v="1"/>
    <n v="0.95099999999999996"/>
    <n v="239"/>
    <n v="51"/>
    <n v="172"/>
    <n v="145"/>
    <n v="183"/>
    <n v="67.450980392156865"/>
    <n v="56.862745098039213"/>
    <n v="71.764705882352942"/>
    <n v="0.73299999999999998"/>
    <x v="2"/>
    <x v="1"/>
    <n v="3763"/>
    <n v="5.18"/>
    <n v="12.5"/>
    <n v="31.9"/>
    <n v="274925"/>
    <n v="63.4"/>
    <n v="33.4"/>
    <s v="Raabin_WBC"/>
    <s v="Giemsa"/>
    <s v="Leica_DM2000"/>
    <n v="100"/>
    <n v="512"/>
    <n v="7.6600000000000001E-2"/>
    <n v="0.92710000000000004"/>
    <n v="0.86550000000000005"/>
    <n v="-6.1599999999999988E-2"/>
  </r>
  <r>
    <s v="CELL_004659"/>
    <x v="16"/>
    <x v="0"/>
    <s v="Anemia"/>
    <n v="7.79"/>
    <n v="0"/>
    <n v="0"/>
    <n v="1"/>
    <n v="0"/>
    <n v="0.57199999999999995"/>
    <n v="0.71199999999999997"/>
    <n v="0.81"/>
    <n v="1"/>
    <n v="0.83199999999999996"/>
    <n v="202"/>
    <n v="65"/>
    <n v="228"/>
    <n v="147"/>
    <n v="124"/>
    <n v="89.411764705882362"/>
    <n v="57.647058823529406"/>
    <n v="48.627450980392155"/>
    <n v="0.48"/>
    <x v="1"/>
    <x v="1"/>
    <n v="8243"/>
    <n v="5.61"/>
    <n v="18.2"/>
    <n v="37.799999999999997"/>
    <n v="254243"/>
    <n v="79.900000000000006"/>
    <n v="33.799999999999997"/>
    <s v="CytoData"/>
    <s v="Giemsa"/>
    <s v="Leica_DM2000"/>
    <n v="100"/>
    <n v="512"/>
    <n v="0.78380000000000005"/>
    <n v="0.89159999999999995"/>
    <n v="0.75"/>
    <n v="-0.14159999999999995"/>
  </r>
  <r>
    <s v="CELL_003006"/>
    <x v="2"/>
    <x v="1"/>
    <s v="Normal_RBC"/>
    <n v="7.25"/>
    <n v="0"/>
    <n v="0"/>
    <n v="1"/>
    <n v="0"/>
    <n v="0.85899999999999999"/>
    <n v="0.26900000000000002"/>
    <n v="0.44"/>
    <n v="1"/>
    <n v="0.94899999999999995"/>
    <n v="150"/>
    <n v="45"/>
    <n v="229"/>
    <n v="121"/>
    <n v="115"/>
    <n v="89.803921568627459"/>
    <n v="47.450980392156858"/>
    <n v="45.098039215686278"/>
    <n v="0.47699999999999998"/>
    <x v="0"/>
    <x v="0"/>
    <n v="10268"/>
    <n v="4.18"/>
    <n v="9.6"/>
    <n v="42.5"/>
    <n v="176952"/>
    <n v="72.599999999999994"/>
    <n v="34.700000000000003"/>
    <s v="Raabin_WBC"/>
    <s v="Giemsa"/>
    <s v="Zeiss_Axio"/>
    <n v="100"/>
    <n v="512"/>
    <n v="9.5299999999999996E-2"/>
    <n v="0.92259999999999998"/>
    <n v="0.94889999999999997"/>
    <n v="2.629999999999999E-2"/>
  </r>
  <r>
    <s v="CELL_002735"/>
    <x v="9"/>
    <x v="1"/>
    <s v="Normal_WBC"/>
    <n v="9.9"/>
    <n v="64.3"/>
    <n v="0.69599999999999995"/>
    <n v="0.29499999999999998"/>
    <n v="217.96610169491527"/>
    <n v="0.78200000000000003"/>
    <n v="0.37"/>
    <n v="4.63"/>
    <n v="1.9"/>
    <n v="0.71599999999999997"/>
    <n v="432"/>
    <n v="73"/>
    <n v="170"/>
    <n v="140"/>
    <n v="190"/>
    <n v="66.666666666666657"/>
    <n v="54.901960784313729"/>
    <n v="74.509803921568633"/>
    <n v="0.66100000000000003"/>
    <x v="2"/>
    <x v="1"/>
    <n v="10888"/>
    <n v="4.21"/>
    <n v="12.6"/>
    <n v="37.9"/>
    <n v="357710"/>
    <n v="78.599999999999994"/>
    <n v="33.4"/>
    <s v="CytoData"/>
    <s v="Wright"/>
    <s v="Zeiss_Axio"/>
    <n v="60"/>
    <n v="224"/>
    <n v="4.2999999999999997E-2"/>
    <n v="0.86670000000000003"/>
    <n v="0.93110000000000004"/>
    <n v="6.4400000000000013E-2"/>
  </r>
  <r>
    <s v="CELL_000190"/>
    <x v="1"/>
    <x v="1"/>
    <s v="Normal_WBC"/>
    <n v="13.56"/>
    <n v="54.6"/>
    <n v="0.56699999999999995"/>
    <n v="0.44400000000000001"/>
    <n v="122.97297297297297"/>
    <n v="0.85399999999999998"/>
    <n v="0.35899999999999999"/>
    <n v="3.84"/>
    <n v="3.4"/>
    <n v="0.77700000000000002"/>
    <n v="453"/>
    <n v="69"/>
    <n v="219"/>
    <n v="119"/>
    <n v="185"/>
    <n v="85.882352941176464"/>
    <n v="46.666666666666664"/>
    <n v="72.549019607843135"/>
    <n v="0.61799999999999999"/>
    <x v="2"/>
    <x v="1"/>
    <n v="4341"/>
    <n v="7"/>
    <n v="14.5"/>
    <n v="36.299999999999997"/>
    <n v="316095"/>
    <n v="105.1"/>
    <n v="34.200000000000003"/>
    <s v="PBC_Dataset"/>
    <s v="Giemsa"/>
    <s v="Leica_DM2000"/>
    <n v="60"/>
    <n v="360"/>
    <n v="0.1134"/>
    <n v="0.98370000000000002"/>
    <n v="0.86629999999999996"/>
    <n v="-0.11740000000000006"/>
  </r>
  <r>
    <s v="CELL_001807"/>
    <x v="5"/>
    <x v="1"/>
    <s v="Normal_WBC"/>
    <n v="11"/>
    <n v="76.3"/>
    <n v="0.82399999999999995"/>
    <n v="0.26300000000000001"/>
    <n v="290.1140684410646"/>
    <n v="0.95399999999999996"/>
    <n v="0.20100000000000001"/>
    <n v="0.49"/>
    <n v="1"/>
    <n v="0.98"/>
    <n v="249"/>
    <n v="60"/>
    <n v="196"/>
    <n v="154"/>
    <n v="210"/>
    <n v="76.862745098039227"/>
    <n v="60.392156862745097"/>
    <n v="82.35294117647058"/>
    <n v="0.73499999999999999"/>
    <x v="1"/>
    <x v="1"/>
    <n v="12104"/>
    <n v="4.82"/>
    <n v="10.8"/>
    <n v="39.4"/>
    <n v="271008"/>
    <n v="104.7"/>
    <n v="34.799999999999997"/>
    <s v="Raabin_WBC"/>
    <s v="Wright"/>
    <s v="Olympus_BX51"/>
    <n v="60"/>
    <n v="512"/>
    <n v="4.7999999999999996E-3"/>
    <n v="0.90180000000000005"/>
    <n v="0.92669999999999997"/>
    <n v="2.4899999999999922E-2"/>
  </r>
  <r>
    <s v="CELL_000976"/>
    <x v="1"/>
    <x v="1"/>
    <s v="Normal_WBC"/>
    <n v="10.72"/>
    <n v="51.5"/>
    <n v="0.66500000000000004"/>
    <n v="0.50700000000000001"/>
    <n v="101.57790927021696"/>
    <n v="0.85299999999999998"/>
    <n v="0.48299999999999998"/>
    <n v="2.97"/>
    <n v="3.7"/>
    <n v="0.82399999999999995"/>
    <n v="452"/>
    <n v="69"/>
    <n v="211"/>
    <n v="161"/>
    <n v="192"/>
    <n v="82.745098039215677"/>
    <n v="63.13725490196078"/>
    <n v="75.294117647058826"/>
    <n v="0.69599999999999995"/>
    <x v="0"/>
    <x v="1"/>
    <n v="7234"/>
    <n v="2.76"/>
    <n v="11.9"/>
    <n v="43.3"/>
    <n v="317559"/>
    <n v="101.7"/>
    <n v="33.5"/>
    <s v="PBC_Dataset"/>
    <s v="May_Grunwald_Giemsa"/>
    <s v="Olympus_BX51"/>
    <n v="100"/>
    <n v="360"/>
    <n v="0.10340000000000001"/>
    <n v="0.8538"/>
    <n v="0.91600000000000004"/>
    <n v="6.2200000000000033E-2"/>
  </r>
  <r>
    <s v="CELL_002748"/>
    <x v="9"/>
    <x v="1"/>
    <s v="Normal_WBC"/>
    <n v="10.85"/>
    <n v="56.9"/>
    <n v="0.67300000000000004"/>
    <n v="0.29299999999999998"/>
    <n v="194.19795221843003"/>
    <n v="0.73299999999999998"/>
    <n v="0.309"/>
    <n v="4.84"/>
    <n v="2.2000000000000002"/>
    <n v="0.80100000000000005"/>
    <n v="354"/>
    <n v="62"/>
    <n v="182"/>
    <n v="155"/>
    <n v="192"/>
    <n v="71.372549019607845"/>
    <n v="60.784313725490193"/>
    <n v="75.294117647058826"/>
    <n v="0.70199999999999996"/>
    <x v="1"/>
    <x v="1"/>
    <n v="4248"/>
    <n v="4.55"/>
    <n v="14"/>
    <n v="52.6"/>
    <n v="367060"/>
    <n v="96.8"/>
    <n v="35.200000000000003"/>
    <s v="Raabin_WBC"/>
    <s v="Giemsa"/>
    <s v="Leica_DM2000"/>
    <n v="60"/>
    <n v="360"/>
    <n v="7.0999999999999994E-2"/>
    <n v="0.80089999999999995"/>
    <n v="0.92789999999999995"/>
    <n v="0.127"/>
  </r>
  <r>
    <s v="CELL_002048"/>
    <x v="4"/>
    <x v="1"/>
    <s v="Normal_WBC"/>
    <n v="19.36"/>
    <n v="71.099999999999994"/>
    <n v="0.41099999999999998"/>
    <n v="0.35899999999999999"/>
    <n v="198.05013927576601"/>
    <n v="0.77500000000000002"/>
    <n v="0.61599999999999999"/>
    <n v="1.4"/>
    <n v="1"/>
    <n v="0.67200000000000004"/>
    <n v="624"/>
    <n v="82"/>
    <n v="226"/>
    <n v="180"/>
    <n v="176"/>
    <n v="88.627450980392155"/>
    <n v="70.588235294117652"/>
    <n v="69.019607843137251"/>
    <n v="0.49099999999999999"/>
    <x v="0"/>
    <x v="1"/>
    <n v="5027"/>
    <n v="5.15"/>
    <n v="13.4"/>
    <n v="41.9"/>
    <n v="217107"/>
    <n v="86"/>
    <n v="32.299999999999997"/>
    <s v="PBC_Dataset"/>
    <s v="May_Grunwald_Giemsa"/>
    <s v="Olympus_BX51"/>
    <n v="100"/>
    <n v="512"/>
    <n v="9.5000000000000001E-2"/>
    <n v="1"/>
    <n v="0.88139999999999996"/>
    <n v="-0.11860000000000004"/>
  </r>
  <r>
    <s v="CELL_002559"/>
    <x v="10"/>
    <x v="1"/>
    <s v="Normal_WBC"/>
    <n v="12.83"/>
    <n v="46"/>
    <n v="0.52200000000000002"/>
    <n v="0.54400000000000004"/>
    <n v="84.558823529411754"/>
    <n v="0.81"/>
    <n v="0.20799999999999999"/>
    <n v="4.97"/>
    <n v="2"/>
    <n v="0.75800000000000001"/>
    <n v="442"/>
    <n v="65"/>
    <n v="232"/>
    <n v="173"/>
    <n v="131"/>
    <n v="90.980392156862749"/>
    <n v="67.843137254901961"/>
    <n v="51.372549019607838"/>
    <n v="0.66300000000000003"/>
    <x v="1"/>
    <x v="1"/>
    <n v="9436"/>
    <n v="3.73"/>
    <n v="18.100000000000001"/>
    <n v="39.799999999999997"/>
    <n v="222832"/>
    <n v="97.5"/>
    <n v="34.5"/>
    <s v="Raabin_WBC"/>
    <s v="Giemsa"/>
    <s v="Leica_DM2000"/>
    <n v="100"/>
    <n v="512"/>
    <n v="7.0599999999999996E-2"/>
    <n v="0.81810000000000005"/>
    <n v="0.97640000000000005"/>
    <n v="0.1583"/>
  </r>
  <r>
    <s v="CELL_001083"/>
    <x v="1"/>
    <x v="1"/>
    <s v="Normal_WBC"/>
    <n v="12.09"/>
    <n v="60.2"/>
    <n v="0.58099999999999996"/>
    <n v="0.39300000000000002"/>
    <n v="153.18066157760813"/>
    <n v="0.751"/>
    <n v="0.38200000000000001"/>
    <n v="3.87"/>
    <n v="3.2"/>
    <n v="0.73299999999999998"/>
    <n v="442"/>
    <n v="65"/>
    <n v="190"/>
    <n v="160"/>
    <n v="199"/>
    <n v="74.509803921568633"/>
    <n v="62.745098039215684"/>
    <n v="78.039215686274517"/>
    <n v="0.61"/>
    <x v="0"/>
    <x v="1"/>
    <n v="8241"/>
    <n v="4.79"/>
    <n v="14.8"/>
    <n v="53.2"/>
    <n v="114960"/>
    <n v="83.6"/>
    <n v="32"/>
    <s v="Raabin_WBC"/>
    <s v="Giemsa"/>
    <s v="Zeiss_Axio"/>
    <n v="100"/>
    <n v="360"/>
    <n v="3.6200000000000003E-2"/>
    <n v="0.79349999999999998"/>
    <n v="0.9052"/>
    <n v="0.11170000000000002"/>
  </r>
  <r>
    <s v="CELL_000475"/>
    <x v="1"/>
    <x v="1"/>
    <s v="Normal_WBC"/>
    <n v="12.85"/>
    <n v="59.4"/>
    <n v="0.41099999999999998"/>
    <n v="0.39900000000000002"/>
    <n v="148.8721804511278"/>
    <n v="0.76600000000000001"/>
    <n v="0.378"/>
    <n v="2.86"/>
    <n v="4"/>
    <n v="0.91900000000000004"/>
    <n v="429"/>
    <n v="72"/>
    <n v="222"/>
    <n v="132"/>
    <n v="185"/>
    <n v="87.058823529411768"/>
    <n v="51.764705882352949"/>
    <n v="72.549019607843135"/>
    <n v="0.71899999999999997"/>
    <x v="1"/>
    <x v="1"/>
    <n v="5392"/>
    <n v="5.5"/>
    <n v="14"/>
    <n v="52.6"/>
    <n v="152244"/>
    <n v="88.7"/>
    <n v="32.700000000000003"/>
    <s v="Raabin_WBC"/>
    <s v="Giemsa"/>
    <s v="Zeiss_Axio"/>
    <n v="100"/>
    <n v="256"/>
    <n v="0"/>
    <n v="0.91379999999999995"/>
    <n v="0.94230000000000003"/>
    <n v="2.8500000000000081E-2"/>
  </r>
  <r>
    <s v="CELL_002905"/>
    <x v="2"/>
    <x v="1"/>
    <s v="Normal_RBC"/>
    <n v="6.95"/>
    <n v="0"/>
    <n v="0"/>
    <n v="1"/>
    <n v="0"/>
    <n v="0.96399999999999997"/>
    <n v="0.12"/>
    <n v="0.64"/>
    <n v="1"/>
    <n v="0.96299999999999997"/>
    <n v="171"/>
    <n v="47"/>
    <n v="237"/>
    <n v="130"/>
    <n v="132"/>
    <n v="92.941176470588232"/>
    <n v="50.980392156862742"/>
    <n v="51.764705882352949"/>
    <n v="0.505"/>
    <x v="1"/>
    <x v="0"/>
    <n v="11625"/>
    <n v="4.32"/>
    <n v="14.8"/>
    <n v="51"/>
    <n v="349033"/>
    <n v="84.6"/>
    <n v="32.799999999999997"/>
    <s v="Raabin_WBC"/>
    <s v="Wright"/>
    <s v="Leica_DM2000"/>
    <n v="60"/>
    <n v="256"/>
    <n v="7.6899999999999996E-2"/>
    <n v="0.94689999999999996"/>
    <n v="0.94089999999999996"/>
    <n v="-6.0000000000000053E-3"/>
  </r>
  <r>
    <s v="CELL_004844"/>
    <x v="15"/>
    <x v="0"/>
    <s v="Anemia"/>
    <n v="6.36"/>
    <n v="0"/>
    <n v="0"/>
    <n v="1"/>
    <n v="0"/>
    <n v="0.95699999999999996"/>
    <n v="0.115"/>
    <n v="0.85"/>
    <n v="1"/>
    <n v="0.98499999999999999"/>
    <n v="123"/>
    <n v="47"/>
    <n v="230"/>
    <n v="137"/>
    <n v="148"/>
    <n v="90.196078431372555"/>
    <n v="53.725490196078432"/>
    <n v="58.039215686274517"/>
    <n v="0.56299999999999994"/>
    <x v="0"/>
    <x v="0"/>
    <n v="6315"/>
    <n v="4.33"/>
    <n v="13.9"/>
    <n v="40.6"/>
    <n v="291431"/>
    <n v="60"/>
    <n v="33.200000000000003"/>
    <s v="PBC_Dataset"/>
    <s v="May_Grunwald_Giemsa"/>
    <s v="Olympus_BX51"/>
    <n v="100"/>
    <n v="360"/>
    <n v="0.97370000000000001"/>
    <n v="0.60060000000000002"/>
    <n v="0.77710000000000001"/>
    <n v="0.17649999999999999"/>
  </r>
  <r>
    <s v="CELL_004118"/>
    <x v="8"/>
    <x v="0"/>
    <s v="Leukemia"/>
    <n v="13.09"/>
    <n v="87.2"/>
    <n v="0.41799999999999998"/>
    <n v="7.0999999999999994E-2"/>
    <n v="1228.1690140845071"/>
    <n v="0.77500000000000002"/>
    <n v="0.156"/>
    <n v="0.75"/>
    <n v="1"/>
    <n v="0.876"/>
    <n v="784"/>
    <n v="84"/>
    <n v="169"/>
    <n v="132"/>
    <n v="190"/>
    <n v="66.274509803921561"/>
    <n v="51.764705882352949"/>
    <n v="74.509803921568633"/>
    <n v="0.79"/>
    <x v="0"/>
    <x v="0"/>
    <n v="8412"/>
    <n v="4.8899999999999997"/>
    <n v="10"/>
    <n v="38.799999999999997"/>
    <n v="132257"/>
    <n v="89.9"/>
    <n v="34.799999999999997"/>
    <s v="CytoData"/>
    <s v="Giemsa"/>
    <s v="Zeiss_Axio"/>
    <n v="60"/>
    <n v="512"/>
    <n v="0.89300000000000002"/>
    <n v="0.98919999999999997"/>
    <n v="0.72540000000000004"/>
    <n v="-0.26379999999999992"/>
  </r>
  <r>
    <s v="CELL_003386"/>
    <x v="2"/>
    <x v="1"/>
    <s v="Normal_RBC"/>
    <n v="8.0299999999999994"/>
    <n v="0"/>
    <n v="0"/>
    <n v="1"/>
    <n v="0"/>
    <n v="0.94899999999999995"/>
    <n v="0.13"/>
    <n v="0.41"/>
    <n v="1"/>
    <n v="0.88400000000000001"/>
    <n v="178"/>
    <n v="48"/>
    <n v="245"/>
    <n v="126"/>
    <n v="128"/>
    <n v="96.078431372549019"/>
    <n v="49.411764705882355"/>
    <n v="50.196078431372548"/>
    <n v="0.47199999999999998"/>
    <x v="1"/>
    <x v="1"/>
    <n v="5781"/>
    <n v="4.78"/>
    <n v="13.3"/>
    <n v="45.1"/>
    <n v="108395"/>
    <n v="80"/>
    <n v="36.5"/>
    <s v="Raabin_WBC"/>
    <s v="Giemsa"/>
    <s v="Olympus_BX51"/>
    <n v="60"/>
    <n v="360"/>
    <n v="0.10539999999999999"/>
    <n v="0.91959999999999997"/>
    <n v="1"/>
    <n v="8.0400000000000027E-2"/>
  </r>
  <r>
    <s v="CELL_004556"/>
    <x v="16"/>
    <x v="0"/>
    <s v="Anemia"/>
    <n v="6.31"/>
    <n v="0"/>
    <n v="0"/>
    <n v="1"/>
    <n v="0"/>
    <n v="0.44700000000000001"/>
    <n v="0.84899999999999998"/>
    <n v="0.49"/>
    <n v="1"/>
    <n v="0.96199999999999997"/>
    <n v="215"/>
    <n v="40"/>
    <n v="231"/>
    <n v="121"/>
    <n v="113"/>
    <n v="90.588235294117652"/>
    <n v="47.450980392156858"/>
    <n v="44.313725490196077"/>
    <n v="0.46800000000000003"/>
    <x v="0"/>
    <x v="1"/>
    <n v="8889"/>
    <n v="6.52"/>
    <n v="16.3"/>
    <n v="38.5"/>
    <n v="219353"/>
    <n v="91"/>
    <n v="31.2"/>
    <s v="PBC_Dataset"/>
    <s v="Wright"/>
    <s v="Olympus_BX51"/>
    <n v="60"/>
    <n v="360"/>
    <n v="0.90280000000000005"/>
    <n v="0.75019999999999998"/>
    <n v="0.74219999999999997"/>
    <n v="-8.0000000000000071E-3"/>
  </r>
  <r>
    <s v="CELL_001185"/>
    <x v="5"/>
    <x v="1"/>
    <s v="Normal_WBC"/>
    <n v="8.58"/>
    <n v="81"/>
    <n v="0.79500000000000004"/>
    <n v="0.22500000000000001"/>
    <n v="360"/>
    <n v="0.93"/>
    <n v="0.24399999999999999"/>
    <n v="1.37"/>
    <n v="1"/>
    <n v="1"/>
    <n v="302"/>
    <n v="62"/>
    <n v="221"/>
    <n v="156"/>
    <n v="187"/>
    <n v="86.666666666666671"/>
    <n v="61.176470588235297"/>
    <n v="73.333333333333329"/>
    <n v="0.79800000000000004"/>
    <x v="1"/>
    <x v="1"/>
    <n v="10412"/>
    <n v="5.36"/>
    <n v="12.9"/>
    <n v="38.799999999999997"/>
    <n v="268368"/>
    <n v="81.2"/>
    <n v="35.299999999999997"/>
    <s v="PBC_Dataset"/>
    <s v="May_Grunwald_Giemsa"/>
    <s v="Olympus_BX51"/>
    <n v="100"/>
    <n v="512"/>
    <n v="0.1167"/>
    <n v="0.88729999999999998"/>
    <n v="0.98809999999999998"/>
    <n v="0.1008"/>
  </r>
  <r>
    <s v="CELL_005052"/>
    <x v="17"/>
    <x v="0"/>
    <s v="Sickle_Cell_Anemia"/>
    <n v="6.42"/>
    <n v="0"/>
    <n v="0"/>
    <n v="1"/>
    <n v="0"/>
    <n v="0.42499999999999999"/>
    <n v="0.90700000000000003"/>
    <n v="0.62"/>
    <n v="1"/>
    <n v="0.78700000000000003"/>
    <n v="192"/>
    <n v="68"/>
    <n v="227"/>
    <n v="120"/>
    <n v="127"/>
    <n v="89.019607843137251"/>
    <n v="47.058823529411761"/>
    <n v="49.803921568627452"/>
    <n v="0.47499999999999998"/>
    <x v="0"/>
    <x v="1"/>
    <n v="7313"/>
    <n v="4.18"/>
    <n v="12.9"/>
    <n v="36.700000000000003"/>
    <n v="256105"/>
    <n v="81.8"/>
    <n v="33.4"/>
    <s v="Raabin_WBC"/>
    <s v="Wright"/>
    <s v="Leica_DM2000"/>
    <n v="100"/>
    <n v="360"/>
    <n v="0.75309999999999999"/>
    <n v="0.71540000000000004"/>
    <n v="0.6532"/>
    <n v="-6.2200000000000033E-2"/>
  </r>
  <r>
    <s v="CELL_005312"/>
    <x v="0"/>
    <x v="0"/>
    <s v="Infection"/>
    <n v="14.24"/>
    <n v="56.7"/>
    <n v="0.55700000000000005"/>
    <n v="0.33200000000000002"/>
    <n v="170.78313253012047"/>
    <n v="0.69499999999999995"/>
    <n v="0.35499999999999998"/>
    <n v="2.95"/>
    <n v="5.6"/>
    <n v="0.77200000000000002"/>
    <n v="534"/>
    <n v="76"/>
    <n v="214"/>
    <n v="186"/>
    <n v="165"/>
    <n v="83.921568627450981"/>
    <n v="72.941176470588232"/>
    <n v="64.705882352941174"/>
    <n v="0.67400000000000004"/>
    <x v="2"/>
    <x v="0"/>
    <n v="4510"/>
    <n v="4.49"/>
    <n v="16"/>
    <n v="33.9"/>
    <n v="211175"/>
    <n v="80.900000000000006"/>
    <n v="32.700000000000003"/>
    <s v="PBC_Dataset"/>
    <s v="Wright"/>
    <s v="Zeiss_Axio"/>
    <n v="60"/>
    <n v="256"/>
    <n v="0.92479999999999996"/>
    <n v="0.72460000000000002"/>
    <n v="0.66159999999999997"/>
    <n v="-6.3000000000000056E-2"/>
  </r>
  <r>
    <s v="CELL_002434"/>
    <x v="10"/>
    <x v="1"/>
    <s v="Normal_WBC"/>
    <n v="12.04"/>
    <n v="45.6"/>
    <n v="0.54400000000000004"/>
    <n v="0.40699999999999997"/>
    <n v="112.03931203931205"/>
    <n v="0.73699999999999999"/>
    <n v="0.374"/>
    <n v="4.9400000000000004"/>
    <n v="2.2999999999999998"/>
    <n v="0.77100000000000002"/>
    <n v="486"/>
    <n v="67"/>
    <n v="216"/>
    <n v="143"/>
    <n v="156"/>
    <n v="84.705882352941174"/>
    <n v="56.078431372549019"/>
    <n v="61.176470588235297"/>
    <n v="0.61"/>
    <x v="0"/>
    <x v="0"/>
    <n v="10389"/>
    <n v="3.86"/>
    <n v="18.3"/>
    <n v="47.3"/>
    <n v="121890"/>
    <n v="91"/>
    <n v="34.4"/>
    <s v="PBC_Dataset"/>
    <s v="Giemsa"/>
    <s v="Olympus_BX51"/>
    <n v="60"/>
    <n v="224"/>
    <n v="0.1084"/>
    <n v="0.95679999999999998"/>
    <n v="0.92549999999999999"/>
    <n v="-3.1299999999999994E-2"/>
  </r>
  <r>
    <s v="CELL_005612"/>
    <x v="3"/>
    <x v="0"/>
    <s v="Infection"/>
    <n v="14"/>
    <n v="65.099999999999994"/>
    <n v="0.66100000000000003"/>
    <n v="0.30599999999999999"/>
    <n v="212.74509803921566"/>
    <n v="0.71199999999999997"/>
    <n v="0.439"/>
    <n v="1.28"/>
    <n v="1.1000000000000001"/>
    <n v="0.78"/>
    <n v="577"/>
    <n v="114"/>
    <n v="192"/>
    <n v="141"/>
    <n v="188"/>
    <n v="75.294117647058826"/>
    <n v="55.294117647058826"/>
    <n v="73.725490196078439"/>
    <n v="0.748"/>
    <x v="2"/>
    <x v="1"/>
    <n v="8214"/>
    <n v="3.23"/>
    <n v="12.7"/>
    <n v="43.6"/>
    <n v="121109"/>
    <n v="94"/>
    <n v="34.5"/>
    <s v="CytoData"/>
    <s v="Giemsa"/>
    <s v="Olympus_BX51"/>
    <n v="60"/>
    <n v="360"/>
    <n v="0.89810000000000001"/>
    <n v="0.53839999999999999"/>
    <n v="0.64959999999999996"/>
    <n v="0.11119999999999997"/>
  </r>
  <r>
    <s v="CELL_002392"/>
    <x v="10"/>
    <x v="1"/>
    <s v="Normal_WBC"/>
    <n v="14.5"/>
    <n v="47.3"/>
    <n v="0.59199999999999997"/>
    <n v="0.41"/>
    <n v="115.36585365853658"/>
    <n v="0.78200000000000003"/>
    <n v="0.38800000000000001"/>
    <n v="4.76"/>
    <n v="1.8"/>
    <n v="0.80600000000000005"/>
    <n v="440"/>
    <n v="54"/>
    <n v="236"/>
    <n v="163"/>
    <n v="138"/>
    <n v="92.549019607843135"/>
    <n v="63.921568627450974"/>
    <n v="54.117647058823529"/>
    <n v="0.57499999999999996"/>
    <x v="0"/>
    <x v="0"/>
    <n v="10313"/>
    <n v="6.17"/>
    <n v="6.5"/>
    <n v="45"/>
    <n v="201727"/>
    <n v="88.5"/>
    <n v="29.3"/>
    <s v="PBC_Dataset"/>
    <s v="May_Grunwald_Giemsa"/>
    <s v="Zeiss_Axio"/>
    <n v="100"/>
    <n v="512"/>
    <n v="9.6799999999999997E-2"/>
    <n v="0.89080000000000004"/>
    <n v="0.84499999999999997"/>
    <n v="-4.5800000000000063E-2"/>
  </r>
  <r>
    <s v="CELL_000770"/>
    <x v="1"/>
    <x v="1"/>
    <s v="Normal_WBC"/>
    <n v="10.72"/>
    <n v="56.4"/>
    <n v="0.41599999999999998"/>
    <n v="0.45800000000000002"/>
    <n v="123.14410480349345"/>
    <n v="0.81599999999999995"/>
    <n v="0.27500000000000002"/>
    <n v="2.99"/>
    <n v="3.5"/>
    <n v="0.83199999999999996"/>
    <n v="406"/>
    <n v="62"/>
    <n v="209"/>
    <n v="135"/>
    <n v="181"/>
    <n v="81.960784313725483"/>
    <n v="52.941176470588239"/>
    <n v="70.980392156862749"/>
    <n v="0.61899999999999999"/>
    <x v="0"/>
    <x v="1"/>
    <n v="6664"/>
    <n v="4.8899999999999997"/>
    <n v="12.3"/>
    <n v="28.2"/>
    <n v="280068"/>
    <n v="91.4"/>
    <n v="35.200000000000003"/>
    <s v="CytoData"/>
    <s v="Wright"/>
    <s v="Leica_DM2000"/>
    <n v="100"/>
    <n v="256"/>
    <n v="0.1014"/>
    <n v="0.90229999999999999"/>
    <n v="0.96350000000000002"/>
    <n v="6.1200000000000032E-2"/>
  </r>
  <r>
    <s v="CELL_001686"/>
    <x v="5"/>
    <x v="1"/>
    <s v="Normal_WBC"/>
    <n v="9.3000000000000007"/>
    <n v="83.2"/>
    <n v="0.76700000000000002"/>
    <n v="0.14799999999999999"/>
    <n v="562.16216216216219"/>
    <n v="0.88700000000000001"/>
    <n v="0.25600000000000001"/>
    <n v="1.58"/>
    <n v="1.1000000000000001"/>
    <n v="0.86"/>
    <n v="274"/>
    <n v="61"/>
    <n v="189"/>
    <n v="150"/>
    <n v="203"/>
    <n v="74.117647058823536"/>
    <n v="58.82352941176471"/>
    <n v="79.607843137254903"/>
    <n v="0.73499999999999999"/>
    <x v="1"/>
    <x v="1"/>
    <n v="7004"/>
    <n v="4.97"/>
    <n v="14.4"/>
    <n v="42.5"/>
    <n v="316303"/>
    <n v="83"/>
    <n v="34.9"/>
    <s v="PBC_Dataset"/>
    <s v="Wright"/>
    <s v="Zeiss_Axio"/>
    <n v="100"/>
    <n v="512"/>
    <n v="0.1222"/>
    <n v="0.97770000000000001"/>
    <n v="0.9738"/>
    <n v="-3.9000000000000146E-3"/>
  </r>
  <r>
    <s v="CELL_000131"/>
    <x v="1"/>
    <x v="1"/>
    <s v="Normal_WBC"/>
    <n v="12.64"/>
    <n v="49.6"/>
    <n v="0.55900000000000005"/>
    <n v="0.44800000000000001"/>
    <n v="110.71428571428571"/>
    <n v="0.79900000000000004"/>
    <n v="0.38900000000000001"/>
    <n v="3.39"/>
    <n v="3.3"/>
    <n v="0.82299999999999995"/>
    <n v="358"/>
    <n v="69"/>
    <n v="230"/>
    <n v="164"/>
    <n v="184"/>
    <n v="90.196078431372555"/>
    <n v="64.313725490196077"/>
    <n v="72.156862745098039"/>
    <n v="0.78300000000000003"/>
    <x v="2"/>
    <x v="1"/>
    <n v="3597"/>
    <n v="5.56"/>
    <n v="13.3"/>
    <n v="43.2"/>
    <n v="232132"/>
    <n v="77.8"/>
    <n v="32.4"/>
    <s v="Raabin_WBC"/>
    <s v="May_Grunwald_Giemsa"/>
    <s v="Olympus_BX51"/>
    <n v="100"/>
    <n v="224"/>
    <n v="0.1133"/>
    <n v="0.88539999999999996"/>
    <n v="1"/>
    <n v="0.11460000000000004"/>
  </r>
  <r>
    <s v="CELL_002920"/>
    <x v="2"/>
    <x v="1"/>
    <s v="Normal_RBC"/>
    <n v="7.49"/>
    <n v="0"/>
    <n v="0"/>
    <n v="1"/>
    <n v="0"/>
    <n v="0.86499999999999999"/>
    <n v="0.19800000000000001"/>
    <n v="0.48"/>
    <n v="1"/>
    <n v="0.93400000000000005"/>
    <n v="190"/>
    <n v="42"/>
    <n v="235"/>
    <n v="125"/>
    <n v="131"/>
    <n v="92.156862745098039"/>
    <n v="49.019607843137251"/>
    <n v="51.372549019607838"/>
    <n v="0.51200000000000001"/>
    <x v="2"/>
    <x v="1"/>
    <n v="7657"/>
    <n v="4.67"/>
    <n v="15.1"/>
    <n v="42.6"/>
    <n v="312978"/>
    <n v="72.099999999999994"/>
    <n v="31.5"/>
    <s v="PBC_Dataset"/>
    <s v="Wright"/>
    <s v="Leica_DM2000"/>
    <n v="60"/>
    <n v="256"/>
    <n v="8.3999999999999995E-3"/>
    <n v="1"/>
    <n v="1"/>
    <n v="0"/>
  </r>
  <r>
    <s v="CELL_003172"/>
    <x v="2"/>
    <x v="1"/>
    <s v="Normal_RBC"/>
    <n v="7.74"/>
    <n v="0"/>
    <n v="0"/>
    <n v="1"/>
    <n v="0"/>
    <n v="0.80400000000000005"/>
    <n v="0.217"/>
    <n v="0.51"/>
    <n v="1"/>
    <n v="0.96199999999999997"/>
    <n v="159"/>
    <n v="58"/>
    <n v="240"/>
    <n v="124"/>
    <n v="110"/>
    <n v="94.117647058823522"/>
    <n v="48.627450980392155"/>
    <n v="43.137254901960787"/>
    <n v="0.46899999999999997"/>
    <x v="1"/>
    <x v="1"/>
    <n v="10577"/>
    <n v="5.51"/>
    <n v="13.9"/>
    <n v="36.1"/>
    <n v="221580"/>
    <n v="72.7"/>
    <n v="32.1"/>
    <s v="PBC_Dataset"/>
    <s v="Wright"/>
    <s v="Leica_DM2000"/>
    <n v="100"/>
    <n v="256"/>
    <n v="0.1042"/>
    <n v="0.93240000000000001"/>
    <n v="0.93589999999999995"/>
    <n v="3.4999999999999476E-3"/>
  </r>
  <r>
    <s v="CELL_003445"/>
    <x v="2"/>
    <x v="1"/>
    <s v="Normal_RBC"/>
    <n v="6.71"/>
    <n v="0"/>
    <n v="0"/>
    <n v="1"/>
    <n v="0"/>
    <n v="0.93100000000000005"/>
    <n v="0.17"/>
    <n v="0.13"/>
    <n v="1"/>
    <n v="0.99199999999999999"/>
    <n v="157"/>
    <n v="49"/>
    <n v="244"/>
    <n v="116"/>
    <n v="108"/>
    <n v="95.686274509803923"/>
    <n v="45.490196078431374"/>
    <n v="42.352941176470587"/>
    <n v="0.48799999999999999"/>
    <x v="2"/>
    <x v="0"/>
    <n v="7222"/>
    <n v="5.26"/>
    <n v="15.2"/>
    <n v="33.700000000000003"/>
    <n v="154387"/>
    <n v="79.2"/>
    <n v="33.299999999999997"/>
    <s v="Raabin_WBC"/>
    <s v="Wright"/>
    <s v="Olympus_BX51"/>
    <n v="60"/>
    <n v="512"/>
    <n v="6.1999999999999998E-3"/>
    <n v="0.86470000000000002"/>
    <n v="0.87390000000000001"/>
    <n v="9.199999999999986E-3"/>
  </r>
  <r>
    <s v="CELL_005579"/>
    <x v="3"/>
    <x v="0"/>
    <s v="Infection"/>
    <n v="13.91"/>
    <n v="71.900000000000006"/>
    <n v="0.53600000000000003"/>
    <n v="0.27400000000000002"/>
    <n v="262.40875912408757"/>
    <n v="0.93799999999999994"/>
    <n v="0.19500000000000001"/>
    <n v="1.73"/>
    <n v="1.1000000000000001"/>
    <n v="0.83099999999999996"/>
    <n v="557"/>
    <n v="95"/>
    <n v="189"/>
    <n v="115"/>
    <n v="198"/>
    <n v="74.117647058823536"/>
    <n v="45.098039215686278"/>
    <n v="77.64705882352942"/>
    <n v="0.68500000000000005"/>
    <x v="1"/>
    <x v="0"/>
    <n v="7558"/>
    <n v="6.58"/>
    <n v="17.600000000000001"/>
    <n v="42.9"/>
    <n v="258346"/>
    <n v="100.8"/>
    <n v="34.5"/>
    <s v="PBC_Dataset"/>
    <s v="Giemsa"/>
    <s v="Leica_DM2000"/>
    <n v="100"/>
    <n v="512"/>
    <n v="0.70109999999999995"/>
    <n v="0.86939999999999995"/>
    <n v="0.72899999999999998"/>
    <n v="-0.14039999999999997"/>
  </r>
  <r>
    <s v="CELL_004427"/>
    <x v="13"/>
    <x v="0"/>
    <s v="Leukemia"/>
    <n v="14.35"/>
    <n v="93.6"/>
    <n v="0.45900000000000002"/>
    <n v="0.25800000000000001"/>
    <n v="362.7906976744186"/>
    <n v="0.81899999999999995"/>
    <n v="0.114"/>
    <n v="0.43"/>
    <n v="1"/>
    <n v="0.92700000000000005"/>
    <n v="769"/>
    <n v="85"/>
    <n v="160"/>
    <n v="149"/>
    <n v="191"/>
    <n v="62.745098039215684"/>
    <n v="58.431372549019613"/>
    <n v="74.901960784313729"/>
    <n v="0.61899999999999999"/>
    <x v="1"/>
    <x v="1"/>
    <n v="9079"/>
    <n v="5.34"/>
    <n v="19"/>
    <n v="37.4"/>
    <n v="223830"/>
    <n v="94.3"/>
    <n v="35.9"/>
    <s v="Raabin_WBC"/>
    <s v="Wright"/>
    <s v="Leica_DM2000"/>
    <n v="40"/>
    <n v="224"/>
    <n v="0.67420000000000002"/>
    <n v="0.72609999999999997"/>
    <n v="0.68589999999999995"/>
    <n v="-4.0200000000000014E-2"/>
  </r>
  <r>
    <s v="CELL_005335"/>
    <x v="0"/>
    <x v="0"/>
    <s v="Infection"/>
    <n v="12.74"/>
    <n v="67.900000000000006"/>
    <n v="0.52"/>
    <n v="0.39800000000000002"/>
    <n v="170.6030150753769"/>
    <n v="0.67500000000000004"/>
    <n v="0.42399999999999999"/>
    <n v="2.63"/>
    <n v="6.2"/>
    <n v="0.82599999999999996"/>
    <n v="548"/>
    <n v="72"/>
    <n v="225"/>
    <n v="170"/>
    <n v="152"/>
    <n v="88.235294117647058"/>
    <n v="66.666666666666657"/>
    <n v="59.607843137254903"/>
    <n v="0.65300000000000002"/>
    <x v="2"/>
    <x v="1"/>
    <n v="9388"/>
    <n v="4.3899999999999997"/>
    <n v="11.2"/>
    <n v="32.200000000000003"/>
    <n v="228517"/>
    <n v="85.7"/>
    <n v="37"/>
    <s v="PBC_Dataset"/>
    <s v="Wright"/>
    <s v="Zeiss_Axio"/>
    <n v="100"/>
    <n v="360"/>
    <n v="0.73109999999999997"/>
    <n v="0.63849999999999996"/>
    <n v="0.76439999999999997"/>
    <n v="0.12590000000000001"/>
  </r>
  <r>
    <s v="CELL_000467"/>
    <x v="1"/>
    <x v="1"/>
    <s v="Normal_WBC"/>
    <n v="13.39"/>
    <n v="54.3"/>
    <n v="0.54300000000000004"/>
    <n v="0.49099999999999999"/>
    <n v="110.59063136456211"/>
    <n v="0.71199999999999997"/>
    <n v="0.50900000000000001"/>
    <n v="2.76"/>
    <n v="2.2999999999999998"/>
    <n v="0.82099999999999995"/>
    <n v="504"/>
    <n v="76"/>
    <n v="221"/>
    <n v="160"/>
    <n v="182"/>
    <n v="86.666666666666671"/>
    <n v="62.745098039215684"/>
    <n v="71.372549019607845"/>
    <n v="0.54200000000000004"/>
    <x v="0"/>
    <x v="0"/>
    <n v="1351"/>
    <n v="4.76"/>
    <n v="15.9"/>
    <n v="32.799999999999997"/>
    <n v="316488"/>
    <n v="93.6"/>
    <n v="35.5"/>
    <s v="PBC_Dataset"/>
    <s v="Wright"/>
    <s v="Olympus_BX51"/>
    <n v="100"/>
    <n v="512"/>
    <n v="0.16120000000000001"/>
    <n v="0.91259999999999997"/>
    <n v="0.88900000000000001"/>
    <n v="-2.3599999999999954E-2"/>
  </r>
  <r>
    <s v="CELL_005735"/>
    <x v="6"/>
    <x v="0"/>
    <s v="Artefact"/>
    <n v="5.92"/>
    <n v="98.2"/>
    <n v="0.67400000000000004"/>
    <n v="7.9000000000000001E-2"/>
    <n v="1243.0379746835442"/>
    <n v="0.41499999999999998"/>
    <n v="0.86499999999999999"/>
    <n v="0.46"/>
    <n v="1.2"/>
    <n v="0.52"/>
    <n v="540"/>
    <n v="107"/>
    <n v="199"/>
    <n v="123"/>
    <n v="205"/>
    <n v="78.039215686274517"/>
    <n v="48.235294117647058"/>
    <n v="80.392156862745097"/>
    <n v="0.68600000000000005"/>
    <x v="0"/>
    <x v="0"/>
    <n v="9075"/>
    <n v="3.53"/>
    <n v="14.2"/>
    <n v="42.9"/>
    <n v="204720"/>
    <n v="79.900000000000006"/>
    <n v="33.5"/>
    <s v="PBC_Dataset"/>
    <s v="Giemsa"/>
    <s v="Zeiss_Axio"/>
    <n v="40"/>
    <n v="256"/>
    <n v="0.78839999999999999"/>
    <n v="0.79590000000000005"/>
    <n v="0.88339999999999996"/>
    <n v="8.7499999999999911E-2"/>
  </r>
  <r>
    <s v="CELL_003093"/>
    <x v="2"/>
    <x v="1"/>
    <s v="Normal_RBC"/>
    <n v="7.41"/>
    <n v="0"/>
    <n v="0"/>
    <n v="1"/>
    <n v="0"/>
    <n v="0.879"/>
    <n v="0.26"/>
    <n v="0.36"/>
    <n v="1"/>
    <n v="0.92100000000000004"/>
    <n v="203"/>
    <n v="40"/>
    <n v="209"/>
    <n v="124"/>
    <n v="127"/>
    <n v="81.960784313725483"/>
    <n v="48.627450980392155"/>
    <n v="49.803921568627452"/>
    <n v="0.41499999999999998"/>
    <x v="1"/>
    <x v="0"/>
    <n v="8073"/>
    <n v="4.46"/>
    <n v="13.7"/>
    <n v="48.1"/>
    <n v="315080"/>
    <n v="90.8"/>
    <n v="33.9"/>
    <s v="Raabin_WBC"/>
    <s v="Giemsa"/>
    <s v="Zeiss_Axio"/>
    <n v="100"/>
    <n v="224"/>
    <n v="0.1145"/>
    <n v="0.9304"/>
    <n v="1"/>
    <n v="6.9599999999999995E-2"/>
  </r>
  <r>
    <s v="CELL_003773"/>
    <x v="7"/>
    <x v="1"/>
    <s v="Normal_Platelet"/>
    <n v="2.2999999999999998"/>
    <n v="0"/>
    <n v="0"/>
    <n v="1"/>
    <n v="0"/>
    <n v="0.69899999999999995"/>
    <n v="0.53600000000000003"/>
    <n v="1.54"/>
    <n v="1"/>
    <n v="0.68100000000000005"/>
    <n v="24"/>
    <n v="20"/>
    <n v="219"/>
    <n v="138"/>
    <n v="176"/>
    <n v="85.882352941176464"/>
    <n v="54.117647058823529"/>
    <n v="69.019607843137251"/>
    <n v="0.61799999999999999"/>
    <x v="1"/>
    <x v="0"/>
    <n v="8894"/>
    <n v="5.37"/>
    <n v="12.7"/>
    <n v="37.299999999999997"/>
    <n v="310767"/>
    <n v="81.400000000000006"/>
    <n v="34.200000000000003"/>
    <s v="CytoData"/>
    <s v="May_Grunwald_Giemsa"/>
    <s v="Olympus_BX51"/>
    <n v="40"/>
    <n v="360"/>
    <n v="0.1178"/>
    <n v="1"/>
    <n v="0.88490000000000002"/>
    <n v="-0.11509999999999998"/>
  </r>
  <r>
    <s v="CELL_005192"/>
    <x v="14"/>
    <x v="0"/>
    <s v="Anemia"/>
    <n v="8.8000000000000007"/>
    <n v="0"/>
    <n v="0"/>
    <n v="1"/>
    <n v="0"/>
    <n v="0.83099999999999996"/>
    <n v="0.19900000000000001"/>
    <n v="1.1200000000000001"/>
    <n v="1"/>
    <n v="0.92"/>
    <n v="205"/>
    <n v="44"/>
    <n v="248"/>
    <n v="152"/>
    <n v="123"/>
    <n v="97.254901960784309"/>
    <n v="59.607843137254903"/>
    <n v="48.235294117647058"/>
    <n v="0.41199999999999998"/>
    <x v="1"/>
    <x v="1"/>
    <n v="5499"/>
    <n v="4.12"/>
    <n v="17.100000000000001"/>
    <n v="33.200000000000003"/>
    <n v="180228"/>
    <n v="88.1"/>
    <n v="34.4"/>
    <s v="Raabin_WBC"/>
    <s v="Giemsa"/>
    <s v="Zeiss_Axio"/>
    <n v="40"/>
    <n v="224"/>
    <n v="0.90339999999999998"/>
    <n v="0.94750000000000001"/>
    <n v="0.59279999999999999"/>
    <n v="-0.35470000000000002"/>
  </r>
  <r>
    <s v="CELL_005227"/>
    <x v="14"/>
    <x v="0"/>
    <s v="Anemia"/>
    <n v="9.57"/>
    <n v="0"/>
    <n v="0"/>
    <n v="1"/>
    <n v="0"/>
    <n v="0.9"/>
    <n v="0.32"/>
    <n v="1.07"/>
    <n v="1"/>
    <n v="0.95399999999999996"/>
    <n v="198"/>
    <n v="43"/>
    <n v="216"/>
    <n v="128"/>
    <n v="134"/>
    <n v="84.705882352941174"/>
    <n v="50.196078431372548"/>
    <n v="52.549019607843142"/>
    <n v="0.45400000000000001"/>
    <x v="0"/>
    <x v="0"/>
    <n v="9606"/>
    <n v="5.44"/>
    <n v="15.9"/>
    <n v="45.7"/>
    <n v="293938"/>
    <n v="86.7"/>
    <n v="34"/>
    <s v="PBC_Dataset"/>
    <s v="Giemsa"/>
    <s v="Olympus_BX51"/>
    <n v="40"/>
    <n v="256"/>
    <n v="0.84930000000000005"/>
    <n v="0.67159999999999997"/>
    <n v="0.6381"/>
    <n v="-3.3499999999999974E-2"/>
  </r>
  <r>
    <s v="CELL_005391"/>
    <x v="0"/>
    <x v="0"/>
    <s v="Infection"/>
    <n v="11.98"/>
    <n v="67.8"/>
    <n v="0.52800000000000002"/>
    <n v="0.309"/>
    <n v="219.41747572815532"/>
    <n v="0.752"/>
    <n v="0.505"/>
    <n v="3.46"/>
    <n v="4.7"/>
    <n v="0.77300000000000002"/>
    <n v="453"/>
    <n v="87"/>
    <n v="208"/>
    <n v="133"/>
    <n v="195"/>
    <n v="81.568627450980387"/>
    <n v="52.156862745098046"/>
    <n v="76.470588235294116"/>
    <n v="0.59699999999999998"/>
    <x v="1"/>
    <x v="1"/>
    <n v="8021"/>
    <n v="5.19"/>
    <n v="13.8"/>
    <n v="42.1"/>
    <n v="298582"/>
    <n v="96.5"/>
    <n v="32.9"/>
    <s v="CytoData"/>
    <s v="Giemsa"/>
    <s v="Leica_DM2000"/>
    <n v="100"/>
    <n v="256"/>
    <n v="0.90039999999999998"/>
    <n v="0.64490000000000003"/>
    <n v="0.88009999999999999"/>
    <n v="0.23519999999999996"/>
  </r>
  <r>
    <s v="CELL_000861"/>
    <x v="1"/>
    <x v="1"/>
    <s v="Normal_WBC"/>
    <n v="12.58"/>
    <n v="51"/>
    <n v="0.61899999999999999"/>
    <n v="0.47099999999999997"/>
    <n v="108.28025477707007"/>
    <n v="0.76400000000000001"/>
    <n v="0.34100000000000003"/>
    <n v="3.62"/>
    <n v="3.4"/>
    <n v="0.78500000000000003"/>
    <n v="400"/>
    <n v="78"/>
    <n v="185"/>
    <n v="154"/>
    <n v="201"/>
    <n v="72.549019607843135"/>
    <n v="60.392156862745097"/>
    <n v="78.82352941176471"/>
    <n v="0.63800000000000001"/>
    <x v="1"/>
    <x v="0"/>
    <n v="7682"/>
    <n v="5.71"/>
    <n v="10"/>
    <n v="37.4"/>
    <n v="306735"/>
    <n v="82.7"/>
    <n v="32.5"/>
    <s v="CytoData"/>
    <s v="Giemsa"/>
    <s v="Olympus_BX51"/>
    <n v="100"/>
    <n v="360"/>
    <n v="8.5400000000000004E-2"/>
    <n v="1"/>
    <n v="0.95530000000000004"/>
    <n v="-4.469999999999996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0B0E4-40E1-4069-A754-00BF20C354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3" firstHeaderRow="1" firstDataRow="2" firstDataCol="1"/>
  <pivotFields count="41"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4"/>
    <field x="23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ell_id" fld="0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4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4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3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3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3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3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4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23" count="1" selected="0">
            <x v="2"/>
          </reference>
          <reference field="24" count="1" selected="0">
            <x v="0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23" count="1" selected="0">
            <x v="0"/>
          </reference>
          <reference field="24" count="1" selected="0">
            <x v="1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23" count="1" selected="0">
            <x v="1"/>
          </reference>
          <reference field="24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23" count="1" selected="0">
            <x v="2"/>
          </reference>
          <reference field="2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0A188-DDF9-45D7-9CDD-C2FBEDB4C13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4" firstHeaderRow="1" firstDataRow="2" firstDataCol="1"/>
  <pivotFields count="41">
    <pivotField dataField="1" showAll="0"/>
    <pivotField axis="axisRow" showAll="0">
      <items count="20">
        <item x="18"/>
        <item x="9"/>
        <item x="8"/>
        <item x="16"/>
        <item x="10"/>
        <item x="0"/>
        <item x="5"/>
        <item x="4"/>
        <item x="1"/>
        <item x="2"/>
        <item x="7"/>
        <item x="13"/>
        <item x="3"/>
        <item x="12"/>
        <item x="17"/>
        <item x="6"/>
        <item x="15"/>
        <item x="14"/>
        <item x="1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ell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E6781-CB6C-4C10-A000-433CD7B020D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4" firstHeaderRow="1" firstDataRow="2" firstDataCol="1"/>
  <pivotFields count="41">
    <pivotField showAll="0"/>
    <pivotField axis="axisRow" showAll="0">
      <items count="20">
        <item x="18"/>
        <item x="9"/>
        <item x="8"/>
        <item x="16"/>
        <item x="10"/>
        <item x="0"/>
        <item x="5"/>
        <item x="4"/>
        <item x="1"/>
        <item x="2"/>
        <item x="7"/>
        <item x="13"/>
        <item x="3"/>
        <item x="12"/>
        <item x="17"/>
        <item x="6"/>
        <item x="15"/>
        <item x="14"/>
        <item x="1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human_vs_ai_confidence" fld="4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20FF5-38AB-4C2D-BEB5-2C58470D85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4" firstHeaderRow="1" firstDataRow="2" firstDataCol="1"/>
  <pivotFields count="41">
    <pivotField showAll="0"/>
    <pivotField axis="axisRow" showAll="0">
      <items count="20">
        <item x="18"/>
        <item x="9"/>
        <item x="8"/>
        <item x="16"/>
        <item x="10"/>
        <item x="0"/>
        <item x="5"/>
        <item x="4"/>
        <item x="1"/>
        <item x="2"/>
        <item x="7"/>
        <item x="13"/>
        <item x="3"/>
        <item x="12"/>
        <item x="17"/>
        <item x="6"/>
        <item x="15"/>
        <item x="14"/>
        <item x="1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nucleus_cytoplasm_ratio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8FDCC7-E74F-474A-9E8E-EDBF729C3683}" name="Data" displayName="Data" ref="A1:AO5881" totalsRowShown="0">
  <autoFilter ref="A1:AO5881" xr:uid="{108FDCC7-E74F-474A-9E8E-EDBF729C3683}"/>
  <tableColumns count="41">
    <tableColumn id="1" xr3:uid="{FB879F44-5E2A-4679-B41D-39A6D40A5BBD}" name="cell_id"/>
    <tableColumn id="2" xr3:uid="{0E365EAB-3036-498B-B571-A6B8A6B326BE}" name="cell_type"/>
    <tableColumn id="3" xr3:uid="{38A4DF57-9E09-4006-8542-34110F2879A6}" name="anomaly_label"/>
    <tableColumn id="4" xr3:uid="{B4E887D3-D669-4F33-A058-2BA80613645E}" name="disease_category"/>
    <tableColumn id="5" xr3:uid="{67AB3827-CA2A-4B2B-928F-F953A19CE0E1}" name="cell_diameter_um"/>
    <tableColumn id="6" xr3:uid="{5D87DA5D-145B-4158-867B-48CA795C1999}" name="nucleus_area_pct"/>
    <tableColumn id="7" xr3:uid="{761127AB-31B1-43EB-9E04-6EB0A1F50568}" name="chromatin_density"/>
    <tableColumn id="8" xr3:uid="{DE52F2D8-34A9-4E2E-8A88-8E328661FBEF}" name="cytoplasm_ratio"/>
    <tableColumn id="41" xr3:uid="{84699919-E3A7-47E4-BDD5-EF88D3E2BD88}" name="nucleus_cytoplasm_ratio" dataDxfId="5">
      <calculatedColumnFormula>Data[[#This Row],[nucleus_area_pct]]/Data[[#This Row],[cytoplasm_ratio]]</calculatedColumnFormula>
    </tableColumn>
    <tableColumn id="9" xr3:uid="{54C00A40-DD0D-475F-A490-985164977295}" name="circularity"/>
    <tableColumn id="10" xr3:uid="{79336065-22A1-4139-9A6E-94378D7DC750}" name="eccentricity"/>
    <tableColumn id="11" xr3:uid="{CA5F6D7D-950B-439A-A3A1-4699A1775499}" name="granularity_score"/>
    <tableColumn id="12" xr3:uid="{0AA804CC-F7EA-4535-A5CC-DB29D0DB8479}" name="lobularity_score"/>
    <tableColumn id="13" xr3:uid="{FD25365A-3ECE-4104-8F64-85CD36C0AC08}" name="membrane_smoothness"/>
    <tableColumn id="14" xr3:uid="{E5B877AD-2568-45C5-8952-C751F59FEF80}" name="cell_area_px"/>
    <tableColumn id="15" xr3:uid="{C8681052-48FA-4B43-95B5-32B4582A0643}" name="perimeter_px"/>
    <tableColumn id="16" xr3:uid="{00F093AE-99B5-4EAD-B582-6E2B150F020C}" name="mean_r"/>
    <tableColumn id="17" xr3:uid="{E8FB5AC3-0B99-4C45-9C76-7CBB7805BCC1}" name="mean_g"/>
    <tableColumn id="18" xr3:uid="{83802BA4-0F10-4D25-99F0-5930B9C503E1}" name="mean_b"/>
    <tableColumn id="40" xr3:uid="{3AC63454-92FE-4A35-87F9-047A2E827399}" name="mean_r_intensity_pct" dataDxfId="4">
      <calculatedColumnFormula>(Data[[#This Row],[mean_r]]/256)*100</calculatedColumnFormula>
    </tableColumn>
    <tableColumn id="39" xr3:uid="{3B3EE85B-F973-42E5-A763-A67DCFB4EC2C}" name="mean_g_intensity_pct" dataDxfId="3">
      <calculatedColumnFormula>(Data[[#This Row],[mean_g]]/256)*100</calculatedColumnFormula>
    </tableColumn>
    <tableColumn id="38" xr3:uid="{05088513-B446-4AF7-8F2D-7B6DE36AD161}" name="mean_b_intensity_pct" dataDxfId="2">
      <calculatedColumnFormula>(Data[[#This Row],[mean_b]]/256)*100</calculatedColumnFormula>
    </tableColumn>
    <tableColumn id="19" xr3:uid="{70D1F662-0879-4D6F-9052-45AB77B3344F}" name="stain_intensity"/>
    <tableColumn id="20" xr3:uid="{B6F0D31F-209F-4C0C-8255-F0F9742DD4EB}" name="patient_age_group"/>
    <tableColumn id="21" xr3:uid="{088D57AB-373E-4119-A9AF-563F6F70A1BD}" name="patient_sex"/>
    <tableColumn id="22" xr3:uid="{D6E766E5-8E3E-4C0B-94E5-B446B3CC28B8}" name="wbc_count_per_ul"/>
    <tableColumn id="23" xr3:uid="{474CA5C3-A900-471F-81D1-BFDF06EBE4ED}" name="rbc_count_millions_per_ul"/>
    <tableColumn id="24" xr3:uid="{969510A5-BEEC-4CC9-843C-0A8FD94F9698}" name="hemoglobin_g_dl"/>
    <tableColumn id="25" xr3:uid="{7E328124-DD6E-4168-8531-0C8C05A5A77C}" name="hematocrit_pct"/>
    <tableColumn id="26" xr3:uid="{CD7B002B-3E1D-4BF6-B7B3-3D251450B8DD}" name="platelet_count_per_ul"/>
    <tableColumn id="27" xr3:uid="{6C9BA861-619C-4E01-BE29-D84AFF2B09FC}" name="mcv_fl"/>
    <tableColumn id="28" xr3:uid="{76297CAB-2AA6-4EA2-BD5C-6A1D291F3072}" name="mchc_g_dl"/>
    <tableColumn id="29" xr3:uid="{D2D7647A-42F6-40B4-BD64-CF7BF47A6115}" name="dataset_source"/>
    <tableColumn id="30" xr3:uid="{DB0B8D9C-D8AE-45EB-A9AB-216AB9E26862}" name="staining_protocol"/>
    <tableColumn id="31" xr3:uid="{6FF6D6D8-0F7E-4A27-9779-CE0226219580}" name="microscope_model"/>
    <tableColumn id="32" xr3:uid="{EEC62821-8426-4585-83F8-E8E6D90A9019}" name="magnification_x"/>
    <tableColumn id="33" xr3:uid="{B35F782A-897A-4B6E-B78A-DDE65D545C3A}" name="image_resolution_px"/>
    <tableColumn id="34" xr3:uid="{E82E23AF-B4B9-48E2-A66D-9A64708F064A}" name="cytodiffusion_anomaly_score"/>
    <tableColumn id="35" xr3:uid="{25F9ABDB-37E6-4AA9-ACFE-55E95B732B3E}" name="cytodiffusion_classification_confidence"/>
    <tableColumn id="36" xr3:uid="{FA406829-4FF7-4D95-AE20-E329679F2D66}" name="labeller_confidence_score"/>
    <tableColumn id="37" xr3:uid="{9B5DC4CF-C071-49EB-88EA-90A718ED4ED1}" name="human_vs_ai_confidence" dataDxfId="1">
      <calculatedColumnFormula>Data[[#This Row],[labeller_confidence_score]]-Data[[#This Row],[cytodiffusion_classification_confidence]]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006F-750E-49D2-8C02-6BB636FA6139}">
  <dimension ref="A1:AO5892"/>
  <sheetViews>
    <sheetView tabSelected="1" topLeftCell="A5851" workbookViewId="0">
      <selection activeCell="A5886" sqref="A5886"/>
    </sheetView>
  </sheetViews>
  <sheetFormatPr defaultRowHeight="14.4" x14ac:dyDescent="0.3"/>
  <cols>
    <col min="1" max="1" width="11.77734375" bestFit="1" customWidth="1"/>
    <col min="2" max="2" width="25.6640625" bestFit="1" customWidth="1"/>
    <col min="3" max="3" width="16" bestFit="1" customWidth="1"/>
    <col min="4" max="4" width="18" bestFit="1" customWidth="1"/>
    <col min="5" max="5" width="18.44140625" customWidth="1"/>
    <col min="6" max="6" width="18.33203125" bestFit="1" customWidth="1"/>
    <col min="7" max="7" width="19.33203125" bestFit="1" customWidth="1"/>
    <col min="8" max="8" width="17.109375" bestFit="1" customWidth="1"/>
    <col min="9" max="9" width="25" bestFit="1" customWidth="1"/>
    <col min="10" max="10" width="11.77734375" bestFit="1" customWidth="1"/>
    <col min="11" max="11" width="12.88671875" bestFit="1" customWidth="1"/>
    <col min="12" max="12" width="18.21875" bestFit="1" customWidth="1"/>
    <col min="13" max="13" width="17.109375" bestFit="1" customWidth="1"/>
    <col min="14" max="14" width="24.33203125" bestFit="1" customWidth="1"/>
    <col min="15" max="15" width="13.77734375" bestFit="1" customWidth="1"/>
    <col min="16" max="16" width="14.109375" bestFit="1" customWidth="1"/>
    <col min="17" max="17" width="9.5546875" bestFit="1" customWidth="1"/>
    <col min="18" max="18" width="9.88671875" bestFit="1" customWidth="1"/>
    <col min="19" max="19" width="10" bestFit="1" customWidth="1"/>
    <col min="20" max="20" width="21.33203125" bestFit="1" customWidth="1"/>
    <col min="21" max="21" width="21.6640625" bestFit="1" customWidth="1"/>
    <col min="22" max="22" width="21.77734375" bestFit="1" customWidth="1"/>
    <col min="23" max="23" width="15.6640625" bestFit="1" customWidth="1"/>
    <col min="24" max="24" width="19.109375" bestFit="1" customWidth="1"/>
    <col min="25" max="25" width="12.77734375" bestFit="1" customWidth="1"/>
    <col min="26" max="26" width="18.5546875" bestFit="1" customWidth="1"/>
    <col min="27" max="27" width="26.109375" bestFit="1" customWidth="1"/>
    <col min="28" max="28" width="17.88671875" bestFit="1" customWidth="1"/>
    <col min="29" max="29" width="16.109375" customWidth="1"/>
    <col min="30" max="30" width="21.6640625" bestFit="1" customWidth="1"/>
    <col min="31" max="31" width="8.5546875" bestFit="1" customWidth="1"/>
    <col min="32" max="32" width="12.21875" bestFit="1" customWidth="1"/>
    <col min="33" max="33" width="16.33203125" bestFit="1" customWidth="1"/>
    <col min="34" max="34" width="21.33203125" bestFit="1" customWidth="1"/>
    <col min="35" max="35" width="19.88671875" bestFit="1" customWidth="1"/>
    <col min="36" max="36" width="16.88671875" bestFit="1" customWidth="1"/>
    <col min="37" max="37" width="21.109375" bestFit="1" customWidth="1"/>
    <col min="38" max="38" width="28.77734375" bestFit="1" customWidth="1"/>
    <col min="39" max="39" width="37.88671875" bestFit="1" customWidth="1"/>
    <col min="40" max="40" width="26" customWidth="1"/>
    <col min="41" max="41" width="25.1093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5964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1" t="s">
        <v>5956</v>
      </c>
      <c r="U1" s="1" t="s">
        <v>5957</v>
      </c>
      <c r="V1" s="1" t="s">
        <v>5958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s="1" t="s">
        <v>5955</v>
      </c>
    </row>
    <row r="2" spans="1:41" x14ac:dyDescent="0.3">
      <c r="A2" t="s">
        <v>36</v>
      </c>
      <c r="B2" t="s">
        <v>37</v>
      </c>
      <c r="C2">
        <v>1</v>
      </c>
      <c r="D2" t="s">
        <v>38</v>
      </c>
      <c r="E2">
        <v>15.18</v>
      </c>
      <c r="F2">
        <v>58.8</v>
      </c>
      <c r="G2">
        <v>0.54200000000000004</v>
      </c>
      <c r="H2">
        <v>0.30099999999999999</v>
      </c>
      <c r="I2">
        <f>Data[[#This Row],[nucleus_area_pct]]/Data[[#This Row],[cytoplasm_ratio]]</f>
        <v>195.34883720930233</v>
      </c>
      <c r="J2">
        <v>0.56299999999999994</v>
      </c>
      <c r="K2">
        <v>0.52900000000000003</v>
      </c>
      <c r="L2">
        <v>4.1100000000000003</v>
      </c>
      <c r="M2">
        <v>6.6</v>
      </c>
      <c r="N2">
        <v>0.8</v>
      </c>
      <c r="O2">
        <v>445</v>
      </c>
      <c r="P2">
        <v>90</v>
      </c>
      <c r="Q2">
        <v>215</v>
      </c>
      <c r="R2">
        <v>141</v>
      </c>
      <c r="S2">
        <v>160</v>
      </c>
      <c r="T2">
        <f>(Data[[#This Row],[mean_r]]/256)*100</f>
        <v>83.984375</v>
      </c>
      <c r="U2">
        <f>(Data[[#This Row],[mean_g]]/256)*100</f>
        <v>55.078125</v>
      </c>
      <c r="V2">
        <f>(Data[[#This Row],[mean_b]]/256)*100</f>
        <v>62.5</v>
      </c>
      <c r="W2">
        <v>0.55500000000000005</v>
      </c>
      <c r="X2" t="s">
        <v>39</v>
      </c>
      <c r="Y2" t="s">
        <v>40</v>
      </c>
      <c r="Z2">
        <v>6352</v>
      </c>
      <c r="AA2">
        <v>4.4400000000000004</v>
      </c>
      <c r="AB2">
        <v>11.7</v>
      </c>
      <c r="AC2">
        <v>43.4</v>
      </c>
      <c r="AD2">
        <v>257383</v>
      </c>
      <c r="AE2">
        <v>85.5</v>
      </c>
      <c r="AF2">
        <v>31.4</v>
      </c>
      <c r="AG2" t="s">
        <v>41</v>
      </c>
      <c r="AH2" t="s">
        <v>42</v>
      </c>
      <c r="AI2" t="s">
        <v>43</v>
      </c>
      <c r="AJ2">
        <v>100</v>
      </c>
      <c r="AK2">
        <v>224</v>
      </c>
      <c r="AL2">
        <v>0.76490000000000002</v>
      </c>
      <c r="AM2">
        <v>0.5726</v>
      </c>
      <c r="AN2">
        <v>0.56699999999999995</v>
      </c>
      <c r="AO2">
        <f>Data[[#This Row],[labeller_confidence_score]]-Data[[#This Row],[cytodiffusion_classification_confidence]]</f>
        <v>-5.6000000000000494E-3</v>
      </c>
    </row>
    <row r="3" spans="1:41" x14ac:dyDescent="0.3">
      <c r="A3" t="s">
        <v>44</v>
      </c>
      <c r="B3" t="s">
        <v>37</v>
      </c>
      <c r="C3">
        <v>1</v>
      </c>
      <c r="D3" t="s">
        <v>38</v>
      </c>
      <c r="E3">
        <v>16.47</v>
      </c>
      <c r="F3">
        <v>73.599999999999994</v>
      </c>
      <c r="G3">
        <v>0.58299999999999996</v>
      </c>
      <c r="H3">
        <v>0.36499999999999999</v>
      </c>
      <c r="I3">
        <f>Data[[#This Row],[nucleus_area_pct]]/Data[[#This Row],[cytoplasm_ratio]]</f>
        <v>201.64383561643834</v>
      </c>
      <c r="J3">
        <v>0.85899999999999999</v>
      </c>
      <c r="K3">
        <v>0.443</v>
      </c>
      <c r="L3">
        <v>2.5</v>
      </c>
      <c r="M3">
        <v>6.3</v>
      </c>
      <c r="N3">
        <v>0.73699999999999999</v>
      </c>
      <c r="O3">
        <v>383</v>
      </c>
      <c r="P3">
        <v>61</v>
      </c>
      <c r="Q3">
        <v>189</v>
      </c>
      <c r="R3">
        <v>136</v>
      </c>
      <c r="S3">
        <v>169</v>
      </c>
      <c r="T3">
        <f>(Data[[#This Row],[mean_r]]/256)*100</f>
        <v>73.828125</v>
      </c>
      <c r="U3">
        <f>(Data[[#This Row],[mean_g]]/256)*100</f>
        <v>53.125</v>
      </c>
      <c r="V3">
        <f>(Data[[#This Row],[mean_b]]/256)*100</f>
        <v>66.015625</v>
      </c>
      <c r="W3">
        <v>0.69199999999999995</v>
      </c>
      <c r="X3" t="s">
        <v>39</v>
      </c>
      <c r="Y3" t="s">
        <v>45</v>
      </c>
      <c r="Z3">
        <v>7709</v>
      </c>
      <c r="AA3">
        <v>4.9000000000000004</v>
      </c>
      <c r="AB3">
        <v>13.9</v>
      </c>
      <c r="AC3">
        <v>42.2</v>
      </c>
      <c r="AD3">
        <v>302274</v>
      </c>
      <c r="AE3">
        <v>92.5</v>
      </c>
      <c r="AF3">
        <v>35</v>
      </c>
      <c r="AG3" t="s">
        <v>46</v>
      </c>
      <c r="AH3" t="s">
        <v>47</v>
      </c>
      <c r="AI3" t="s">
        <v>43</v>
      </c>
      <c r="AJ3">
        <v>100</v>
      </c>
      <c r="AK3">
        <v>224</v>
      </c>
      <c r="AL3">
        <v>0.84719999999999995</v>
      </c>
      <c r="AM3">
        <v>0.71499999999999997</v>
      </c>
      <c r="AN3">
        <v>0.72729999999999995</v>
      </c>
      <c r="AO3">
        <f>Data[[#This Row],[labeller_confidence_score]]-Data[[#This Row],[cytodiffusion_classification_confidence]]</f>
        <v>1.2299999999999978E-2</v>
      </c>
    </row>
    <row r="4" spans="1:41" x14ac:dyDescent="0.3">
      <c r="A4" t="s">
        <v>48</v>
      </c>
      <c r="B4" t="s">
        <v>49</v>
      </c>
      <c r="C4">
        <v>0</v>
      </c>
      <c r="D4" t="s">
        <v>50</v>
      </c>
      <c r="E4">
        <v>13.41</v>
      </c>
      <c r="F4">
        <v>55.5</v>
      </c>
      <c r="G4">
        <v>0.44800000000000001</v>
      </c>
      <c r="H4">
        <v>0.376</v>
      </c>
      <c r="I4">
        <f>Data[[#This Row],[nucleus_area_pct]]/Data[[#This Row],[cytoplasm_ratio]]</f>
        <v>147.60638297872342</v>
      </c>
      <c r="J4">
        <v>0.78100000000000003</v>
      </c>
      <c r="K4">
        <v>0.40699999999999997</v>
      </c>
      <c r="L4">
        <v>3.01</v>
      </c>
      <c r="M4">
        <v>3.2</v>
      </c>
      <c r="N4">
        <v>0.79</v>
      </c>
      <c r="O4">
        <v>418</v>
      </c>
      <c r="P4">
        <v>52</v>
      </c>
      <c r="Q4">
        <v>193</v>
      </c>
      <c r="R4">
        <v>150</v>
      </c>
      <c r="S4">
        <v>203</v>
      </c>
      <c r="T4">
        <f>(Data[[#This Row],[mean_r]]/256)*100</f>
        <v>75.390625</v>
      </c>
      <c r="U4">
        <f>(Data[[#This Row],[mean_g]]/256)*100</f>
        <v>58.59375</v>
      </c>
      <c r="V4">
        <f>(Data[[#This Row],[mean_b]]/256)*100</f>
        <v>79.296875</v>
      </c>
      <c r="W4">
        <v>0.59299999999999997</v>
      </c>
      <c r="X4" t="s">
        <v>51</v>
      </c>
      <c r="Y4" t="s">
        <v>45</v>
      </c>
      <c r="Z4">
        <v>7451</v>
      </c>
      <c r="AA4">
        <v>5.72</v>
      </c>
      <c r="AB4">
        <v>16.100000000000001</v>
      </c>
      <c r="AC4">
        <v>39.200000000000003</v>
      </c>
      <c r="AD4">
        <v>229996</v>
      </c>
      <c r="AE4">
        <v>76.3</v>
      </c>
      <c r="AF4">
        <v>33</v>
      </c>
      <c r="AG4" t="s">
        <v>41</v>
      </c>
      <c r="AH4" t="s">
        <v>47</v>
      </c>
      <c r="AI4" t="s">
        <v>52</v>
      </c>
      <c r="AJ4">
        <v>100</v>
      </c>
      <c r="AK4">
        <v>512</v>
      </c>
      <c r="AL4">
        <v>3.1300000000000001E-2</v>
      </c>
      <c r="AM4">
        <v>0.92249999999999999</v>
      </c>
      <c r="AN4">
        <v>0.96230000000000004</v>
      </c>
      <c r="AO4">
        <f>Data[[#This Row],[labeller_confidence_score]]-Data[[#This Row],[cytodiffusion_classification_confidence]]</f>
        <v>3.9800000000000058E-2</v>
      </c>
    </row>
    <row r="5" spans="1:41" x14ac:dyDescent="0.3">
      <c r="A5" t="s">
        <v>53</v>
      </c>
      <c r="B5" t="s">
        <v>54</v>
      </c>
      <c r="C5">
        <v>0</v>
      </c>
      <c r="D5" t="s">
        <v>54</v>
      </c>
      <c r="E5">
        <v>7.36</v>
      </c>
      <c r="F5">
        <v>0</v>
      </c>
      <c r="G5">
        <v>0</v>
      </c>
      <c r="H5">
        <v>1</v>
      </c>
      <c r="I5">
        <f>Data[[#This Row],[nucleus_area_pct]]/Data[[#This Row],[cytoplasm_ratio]]</f>
        <v>0</v>
      </c>
      <c r="J5">
        <v>0.88</v>
      </c>
      <c r="K5">
        <v>0.16700000000000001</v>
      </c>
      <c r="L5">
        <v>0.43</v>
      </c>
      <c r="M5">
        <v>1</v>
      </c>
      <c r="N5">
        <v>0.93700000000000006</v>
      </c>
      <c r="O5">
        <v>217</v>
      </c>
      <c r="P5">
        <v>39</v>
      </c>
      <c r="Q5">
        <v>227</v>
      </c>
      <c r="R5">
        <v>138</v>
      </c>
      <c r="S5">
        <v>118</v>
      </c>
      <c r="T5">
        <f>(Data[[#This Row],[mean_r]]/256)*100</f>
        <v>88.671875</v>
      </c>
      <c r="U5">
        <f>(Data[[#This Row],[mean_g]]/256)*100</f>
        <v>53.90625</v>
      </c>
      <c r="V5">
        <f>(Data[[#This Row],[mean_b]]/256)*100</f>
        <v>46.09375</v>
      </c>
      <c r="W5">
        <v>0.50900000000000001</v>
      </c>
      <c r="X5" t="s">
        <v>51</v>
      </c>
      <c r="Y5" t="s">
        <v>40</v>
      </c>
      <c r="Z5">
        <v>9196</v>
      </c>
      <c r="AA5">
        <v>3.42</v>
      </c>
      <c r="AB5">
        <v>14.6</v>
      </c>
      <c r="AC5">
        <v>54.1</v>
      </c>
      <c r="AD5">
        <v>130720</v>
      </c>
      <c r="AE5">
        <v>92.3</v>
      </c>
      <c r="AF5">
        <v>32.5</v>
      </c>
      <c r="AG5" t="s">
        <v>41</v>
      </c>
      <c r="AH5" t="s">
        <v>47</v>
      </c>
      <c r="AI5" t="s">
        <v>52</v>
      </c>
      <c r="AJ5">
        <v>100</v>
      </c>
      <c r="AK5">
        <v>512</v>
      </c>
      <c r="AL5">
        <v>0.1293</v>
      </c>
      <c r="AM5">
        <v>0.91800000000000004</v>
      </c>
      <c r="AN5">
        <v>0.86519999999999997</v>
      </c>
      <c r="AO5">
        <f>Data[[#This Row],[labeller_confidence_score]]-Data[[#This Row],[cytodiffusion_classification_confidence]]</f>
        <v>-5.2800000000000069E-2</v>
      </c>
    </row>
    <row r="6" spans="1:41" x14ac:dyDescent="0.3">
      <c r="A6" t="s">
        <v>55</v>
      </c>
      <c r="B6" t="s">
        <v>54</v>
      </c>
      <c r="C6">
        <v>0</v>
      </c>
      <c r="D6" t="s">
        <v>54</v>
      </c>
      <c r="E6">
        <v>7.53</v>
      </c>
      <c r="F6">
        <v>0</v>
      </c>
      <c r="G6">
        <v>0</v>
      </c>
      <c r="H6">
        <v>1</v>
      </c>
      <c r="I6">
        <f>Data[[#This Row],[nucleus_area_pct]]/Data[[#This Row],[cytoplasm_ratio]]</f>
        <v>0</v>
      </c>
      <c r="J6">
        <v>1</v>
      </c>
      <c r="K6">
        <v>0.158</v>
      </c>
      <c r="L6">
        <v>0.51</v>
      </c>
      <c r="M6">
        <v>1</v>
      </c>
      <c r="N6">
        <v>0.92500000000000004</v>
      </c>
      <c r="O6">
        <v>147</v>
      </c>
      <c r="P6">
        <v>50</v>
      </c>
      <c r="Q6">
        <v>239</v>
      </c>
      <c r="R6">
        <v>127</v>
      </c>
      <c r="S6">
        <v>113</v>
      </c>
      <c r="T6">
        <f>(Data[[#This Row],[mean_r]]/256)*100</f>
        <v>93.359375</v>
      </c>
      <c r="U6">
        <f>(Data[[#This Row],[mean_g]]/256)*100</f>
        <v>49.609375</v>
      </c>
      <c r="V6">
        <f>(Data[[#This Row],[mean_b]]/256)*100</f>
        <v>44.140625</v>
      </c>
      <c r="W6">
        <v>0.60699999999999998</v>
      </c>
      <c r="X6" t="s">
        <v>39</v>
      </c>
      <c r="Y6" t="s">
        <v>45</v>
      </c>
      <c r="Z6">
        <v>5898</v>
      </c>
      <c r="AA6">
        <v>5.36</v>
      </c>
      <c r="AB6">
        <v>14.6</v>
      </c>
      <c r="AC6">
        <v>36.700000000000003</v>
      </c>
      <c r="AD6">
        <v>228652</v>
      </c>
      <c r="AE6">
        <v>83.9</v>
      </c>
      <c r="AF6">
        <v>33.4</v>
      </c>
      <c r="AG6" t="s">
        <v>41</v>
      </c>
      <c r="AH6" t="s">
        <v>47</v>
      </c>
      <c r="AI6" t="s">
        <v>56</v>
      </c>
      <c r="AJ6">
        <v>100</v>
      </c>
      <c r="AK6">
        <v>224</v>
      </c>
      <c r="AL6">
        <v>0.14180000000000001</v>
      </c>
      <c r="AM6">
        <v>0.96970000000000001</v>
      </c>
      <c r="AN6">
        <v>0.88980000000000004</v>
      </c>
      <c r="AO6">
        <f>Data[[#This Row],[labeller_confidence_score]]-Data[[#This Row],[cytodiffusion_classification_confidence]]</f>
        <v>-7.9899999999999971E-2</v>
      </c>
    </row>
    <row r="7" spans="1:41" x14ac:dyDescent="0.3">
      <c r="A7" t="s">
        <v>57</v>
      </c>
      <c r="B7" t="s">
        <v>58</v>
      </c>
      <c r="C7">
        <v>1</v>
      </c>
      <c r="D7" t="s">
        <v>38</v>
      </c>
      <c r="E7">
        <v>14.97</v>
      </c>
      <c r="F7">
        <v>57.8</v>
      </c>
      <c r="G7">
        <v>0.73</v>
      </c>
      <c r="H7">
        <v>0.188</v>
      </c>
      <c r="I7">
        <f>Data[[#This Row],[nucleus_area_pct]]/Data[[#This Row],[cytoplasm_ratio]]</f>
        <v>307.44680851063828</v>
      </c>
      <c r="J7">
        <v>0.77700000000000002</v>
      </c>
      <c r="K7">
        <v>0.35099999999999998</v>
      </c>
      <c r="L7">
        <v>1.66</v>
      </c>
      <c r="M7">
        <v>1</v>
      </c>
      <c r="N7">
        <v>0.84799999999999998</v>
      </c>
      <c r="O7">
        <v>551</v>
      </c>
      <c r="P7">
        <v>96</v>
      </c>
      <c r="Q7">
        <v>189</v>
      </c>
      <c r="R7">
        <v>162</v>
      </c>
      <c r="S7">
        <v>170</v>
      </c>
      <c r="T7">
        <f>(Data[[#This Row],[mean_r]]/256)*100</f>
        <v>73.828125</v>
      </c>
      <c r="U7">
        <f>(Data[[#This Row],[mean_g]]/256)*100</f>
        <v>63.28125</v>
      </c>
      <c r="V7">
        <f>(Data[[#This Row],[mean_b]]/256)*100</f>
        <v>66.40625</v>
      </c>
      <c r="W7">
        <v>0.80500000000000005</v>
      </c>
      <c r="X7" t="s">
        <v>39</v>
      </c>
      <c r="Y7" t="s">
        <v>40</v>
      </c>
      <c r="Z7">
        <v>5005</v>
      </c>
      <c r="AA7">
        <v>2.7</v>
      </c>
      <c r="AB7">
        <v>14.9</v>
      </c>
      <c r="AC7">
        <v>37.200000000000003</v>
      </c>
      <c r="AD7">
        <v>130816</v>
      </c>
      <c r="AE7">
        <v>93.7</v>
      </c>
      <c r="AF7">
        <v>32.1</v>
      </c>
      <c r="AG7" t="s">
        <v>46</v>
      </c>
      <c r="AH7" t="s">
        <v>42</v>
      </c>
      <c r="AI7" t="s">
        <v>52</v>
      </c>
      <c r="AJ7">
        <v>100</v>
      </c>
      <c r="AK7">
        <v>224</v>
      </c>
      <c r="AL7">
        <v>0.76819999999999999</v>
      </c>
      <c r="AM7">
        <v>0.6462</v>
      </c>
      <c r="AN7">
        <v>1</v>
      </c>
      <c r="AO7">
        <f>Data[[#This Row],[labeller_confidence_score]]-Data[[#This Row],[cytodiffusion_classification_confidence]]</f>
        <v>0.3538</v>
      </c>
    </row>
    <row r="8" spans="1:41" x14ac:dyDescent="0.3">
      <c r="A8" t="s">
        <v>59</v>
      </c>
      <c r="B8" t="s">
        <v>60</v>
      </c>
      <c r="C8">
        <v>0</v>
      </c>
      <c r="D8" t="s">
        <v>50</v>
      </c>
      <c r="E8">
        <v>15.63</v>
      </c>
      <c r="F8">
        <v>63.3</v>
      </c>
      <c r="G8">
        <v>0.503</v>
      </c>
      <c r="H8">
        <v>0.57099999999999995</v>
      </c>
      <c r="I8">
        <f>Data[[#This Row],[nucleus_area_pct]]/Data[[#This Row],[cytoplasm_ratio]]</f>
        <v>110.85814360770578</v>
      </c>
      <c r="J8">
        <v>0.55900000000000005</v>
      </c>
      <c r="K8">
        <v>0.312</v>
      </c>
      <c r="L8">
        <v>1.79</v>
      </c>
      <c r="M8">
        <v>1</v>
      </c>
      <c r="N8">
        <v>0.69599999999999995</v>
      </c>
      <c r="O8">
        <v>579</v>
      </c>
      <c r="P8">
        <v>80</v>
      </c>
      <c r="Q8">
        <v>196</v>
      </c>
      <c r="R8">
        <v>157</v>
      </c>
      <c r="S8">
        <v>176</v>
      </c>
      <c r="T8">
        <f>(Data[[#This Row],[mean_r]]/256)*100</f>
        <v>76.5625</v>
      </c>
      <c r="U8">
        <f>(Data[[#This Row],[mean_g]]/256)*100</f>
        <v>61.328125</v>
      </c>
      <c r="V8">
        <f>(Data[[#This Row],[mean_b]]/256)*100</f>
        <v>68.75</v>
      </c>
      <c r="W8">
        <v>0.56999999999999995</v>
      </c>
      <c r="X8" t="s">
        <v>51</v>
      </c>
      <c r="Y8" t="s">
        <v>40</v>
      </c>
      <c r="Z8">
        <v>6625</v>
      </c>
      <c r="AA8">
        <v>4.01</v>
      </c>
      <c r="AB8">
        <v>14.7</v>
      </c>
      <c r="AC8">
        <v>39.6</v>
      </c>
      <c r="AD8">
        <v>168661</v>
      </c>
      <c r="AE8">
        <v>80.900000000000006</v>
      </c>
      <c r="AF8">
        <v>34.1</v>
      </c>
      <c r="AG8" t="s">
        <v>46</v>
      </c>
      <c r="AH8" t="s">
        <v>42</v>
      </c>
      <c r="AI8" t="s">
        <v>56</v>
      </c>
      <c r="AJ8">
        <v>60</v>
      </c>
      <c r="AK8">
        <v>360</v>
      </c>
      <c r="AL8">
        <v>3.8199999999999998E-2</v>
      </c>
      <c r="AM8">
        <v>0.92479999999999996</v>
      </c>
      <c r="AN8">
        <v>0.94599999999999995</v>
      </c>
      <c r="AO8">
        <f>Data[[#This Row],[labeller_confidence_score]]-Data[[#This Row],[cytodiffusion_classification_confidence]]</f>
        <v>2.1199999999999997E-2</v>
      </c>
    </row>
    <row r="9" spans="1:41" x14ac:dyDescent="0.3">
      <c r="A9" t="s">
        <v>61</v>
      </c>
      <c r="B9" t="s">
        <v>62</v>
      </c>
      <c r="C9">
        <v>0</v>
      </c>
      <c r="D9" t="s">
        <v>50</v>
      </c>
      <c r="E9">
        <v>9.15</v>
      </c>
      <c r="F9">
        <v>78.3</v>
      </c>
      <c r="G9">
        <v>0.79</v>
      </c>
      <c r="H9">
        <v>0.13</v>
      </c>
      <c r="I9">
        <f>Data[[#This Row],[nucleus_area_pct]]/Data[[#This Row],[cytoplasm_ratio]]</f>
        <v>602.30769230769226</v>
      </c>
      <c r="J9">
        <v>0.82</v>
      </c>
      <c r="K9">
        <v>4.4999999999999998E-2</v>
      </c>
      <c r="L9">
        <v>0.7</v>
      </c>
      <c r="M9">
        <v>1</v>
      </c>
      <c r="N9">
        <v>0.88600000000000001</v>
      </c>
      <c r="O9">
        <v>277</v>
      </c>
      <c r="P9">
        <v>63</v>
      </c>
      <c r="Q9">
        <v>191</v>
      </c>
      <c r="R9">
        <v>160</v>
      </c>
      <c r="S9">
        <v>204</v>
      </c>
      <c r="T9">
        <f>(Data[[#This Row],[mean_r]]/256)*100</f>
        <v>74.609375</v>
      </c>
      <c r="U9">
        <f>(Data[[#This Row],[mean_g]]/256)*100</f>
        <v>62.5</v>
      </c>
      <c r="V9">
        <f>(Data[[#This Row],[mean_b]]/256)*100</f>
        <v>79.6875</v>
      </c>
      <c r="W9">
        <v>0.78900000000000003</v>
      </c>
      <c r="X9" t="s">
        <v>63</v>
      </c>
      <c r="Y9" t="s">
        <v>45</v>
      </c>
      <c r="Z9">
        <v>8224</v>
      </c>
      <c r="AA9">
        <v>4.04</v>
      </c>
      <c r="AB9">
        <v>10.9</v>
      </c>
      <c r="AC9">
        <v>38.4</v>
      </c>
      <c r="AD9">
        <v>389245</v>
      </c>
      <c r="AE9">
        <v>88.5</v>
      </c>
      <c r="AF9">
        <v>33.9</v>
      </c>
      <c r="AG9" t="s">
        <v>64</v>
      </c>
      <c r="AH9" t="s">
        <v>42</v>
      </c>
      <c r="AI9" t="s">
        <v>56</v>
      </c>
      <c r="AJ9">
        <v>60</v>
      </c>
      <c r="AK9">
        <v>512</v>
      </c>
      <c r="AL9">
        <v>0.12540000000000001</v>
      </c>
      <c r="AM9">
        <v>0.98129999999999995</v>
      </c>
      <c r="AN9">
        <v>0.90280000000000005</v>
      </c>
      <c r="AO9">
        <f>Data[[#This Row],[labeller_confidence_score]]-Data[[#This Row],[cytodiffusion_classification_confidence]]</f>
        <v>-7.8499999999999903E-2</v>
      </c>
    </row>
    <row r="10" spans="1:41" x14ac:dyDescent="0.3">
      <c r="A10" t="s">
        <v>65</v>
      </c>
      <c r="B10" t="s">
        <v>66</v>
      </c>
      <c r="C10">
        <v>1</v>
      </c>
      <c r="D10" t="s">
        <v>67</v>
      </c>
      <c r="E10">
        <v>10.1</v>
      </c>
      <c r="F10">
        <v>92.9</v>
      </c>
      <c r="G10">
        <v>0.68500000000000005</v>
      </c>
      <c r="H10">
        <v>0.05</v>
      </c>
      <c r="I10">
        <f>Data[[#This Row],[nucleus_area_pct]]/Data[[#This Row],[cytoplasm_ratio]]</f>
        <v>1858</v>
      </c>
      <c r="J10">
        <v>0.28799999999999998</v>
      </c>
      <c r="K10">
        <v>0.76100000000000001</v>
      </c>
      <c r="L10">
        <v>0.15</v>
      </c>
      <c r="M10">
        <v>1.1000000000000001</v>
      </c>
      <c r="N10">
        <v>0.44</v>
      </c>
      <c r="O10">
        <v>449</v>
      </c>
      <c r="P10">
        <v>78</v>
      </c>
      <c r="Q10">
        <v>164</v>
      </c>
      <c r="R10">
        <v>89</v>
      </c>
      <c r="S10">
        <v>218</v>
      </c>
      <c r="T10">
        <f>(Data[[#This Row],[mean_r]]/256)*100</f>
        <v>64.0625</v>
      </c>
      <c r="U10">
        <f>(Data[[#This Row],[mean_g]]/256)*100</f>
        <v>34.765625</v>
      </c>
      <c r="V10">
        <f>(Data[[#This Row],[mean_b]]/256)*100</f>
        <v>85.15625</v>
      </c>
      <c r="W10">
        <v>0.61199999999999999</v>
      </c>
      <c r="X10" t="s">
        <v>51</v>
      </c>
      <c r="Y10" t="s">
        <v>45</v>
      </c>
      <c r="Z10">
        <v>7863</v>
      </c>
      <c r="AA10">
        <v>5.07</v>
      </c>
      <c r="AB10">
        <v>13.8</v>
      </c>
      <c r="AC10">
        <v>43.6</v>
      </c>
      <c r="AD10">
        <v>217608</v>
      </c>
      <c r="AE10">
        <v>80.599999999999994</v>
      </c>
      <c r="AF10">
        <v>32</v>
      </c>
      <c r="AG10" t="s">
        <v>64</v>
      </c>
      <c r="AH10" t="s">
        <v>68</v>
      </c>
      <c r="AI10" t="s">
        <v>52</v>
      </c>
      <c r="AJ10">
        <v>100</v>
      </c>
      <c r="AK10">
        <v>512</v>
      </c>
      <c r="AL10">
        <v>0.90059999999999996</v>
      </c>
      <c r="AM10">
        <v>0.73029999999999995</v>
      </c>
      <c r="AN10">
        <v>0.71399999999999997</v>
      </c>
      <c r="AO10">
        <f>Data[[#This Row],[labeller_confidence_score]]-Data[[#This Row],[cytodiffusion_classification_confidence]]</f>
        <v>-1.6299999999999981E-2</v>
      </c>
    </row>
    <row r="11" spans="1:41" x14ac:dyDescent="0.3">
      <c r="A11" t="s">
        <v>69</v>
      </c>
      <c r="B11" t="s">
        <v>60</v>
      </c>
      <c r="C11">
        <v>0</v>
      </c>
      <c r="D11" t="s">
        <v>50</v>
      </c>
      <c r="E11">
        <v>16.97</v>
      </c>
      <c r="F11">
        <v>64.099999999999994</v>
      </c>
      <c r="G11">
        <v>0.45400000000000001</v>
      </c>
      <c r="H11">
        <v>0.44900000000000001</v>
      </c>
      <c r="I11">
        <f>Data[[#This Row],[nucleus_area_pct]]/Data[[#This Row],[cytoplasm_ratio]]</f>
        <v>142.76169265033406</v>
      </c>
      <c r="J11">
        <v>0.78500000000000003</v>
      </c>
      <c r="K11">
        <v>0.57499999999999996</v>
      </c>
      <c r="L11">
        <v>2.08</v>
      </c>
      <c r="M11">
        <v>1</v>
      </c>
      <c r="N11">
        <v>0.72299999999999998</v>
      </c>
      <c r="O11">
        <v>556</v>
      </c>
      <c r="P11">
        <v>95</v>
      </c>
      <c r="Q11">
        <v>204</v>
      </c>
      <c r="R11">
        <v>161</v>
      </c>
      <c r="S11">
        <v>201</v>
      </c>
      <c r="T11">
        <f>(Data[[#This Row],[mean_r]]/256)*100</f>
        <v>79.6875</v>
      </c>
      <c r="U11">
        <f>(Data[[#This Row],[mean_g]]/256)*100</f>
        <v>62.890625</v>
      </c>
      <c r="V11">
        <f>(Data[[#This Row],[mean_b]]/256)*100</f>
        <v>78.515625</v>
      </c>
      <c r="W11">
        <v>0.66</v>
      </c>
      <c r="X11" t="s">
        <v>63</v>
      </c>
      <c r="Y11" t="s">
        <v>45</v>
      </c>
      <c r="Z11">
        <v>5047</v>
      </c>
      <c r="AA11">
        <v>4.3600000000000003</v>
      </c>
      <c r="AB11">
        <v>9.9</v>
      </c>
      <c r="AC11">
        <v>43.4</v>
      </c>
      <c r="AD11">
        <v>248113</v>
      </c>
      <c r="AE11">
        <v>66.3</v>
      </c>
      <c r="AF11">
        <v>32.799999999999997</v>
      </c>
      <c r="AG11" t="s">
        <v>64</v>
      </c>
      <c r="AH11" t="s">
        <v>47</v>
      </c>
      <c r="AI11" t="s">
        <v>56</v>
      </c>
      <c r="AJ11">
        <v>100</v>
      </c>
      <c r="AK11">
        <v>360</v>
      </c>
      <c r="AL11">
        <v>9.9599999999999994E-2</v>
      </c>
      <c r="AM11">
        <v>0.85270000000000001</v>
      </c>
      <c r="AN11">
        <v>0.90480000000000005</v>
      </c>
      <c r="AO11">
        <f>Data[[#This Row],[labeller_confidence_score]]-Data[[#This Row],[cytodiffusion_classification_confidence]]</f>
        <v>5.2100000000000035E-2</v>
      </c>
    </row>
    <row r="12" spans="1:41" x14ac:dyDescent="0.3">
      <c r="A12" t="s">
        <v>70</v>
      </c>
      <c r="B12" t="s">
        <v>62</v>
      </c>
      <c r="C12">
        <v>0</v>
      </c>
      <c r="D12" t="s">
        <v>50</v>
      </c>
      <c r="E12">
        <v>8.6</v>
      </c>
      <c r="F12">
        <v>82.2</v>
      </c>
      <c r="G12">
        <v>0.72699999999999998</v>
      </c>
      <c r="H12">
        <v>0.107</v>
      </c>
      <c r="I12">
        <f>Data[[#This Row],[nucleus_area_pct]]/Data[[#This Row],[cytoplasm_ratio]]</f>
        <v>768.22429906542061</v>
      </c>
      <c r="J12">
        <v>0.86</v>
      </c>
      <c r="K12">
        <v>9.5000000000000001E-2</v>
      </c>
      <c r="L12">
        <v>1.08</v>
      </c>
      <c r="M12">
        <v>1</v>
      </c>
      <c r="N12">
        <v>0.86499999999999999</v>
      </c>
      <c r="O12">
        <v>338</v>
      </c>
      <c r="P12">
        <v>59</v>
      </c>
      <c r="Q12">
        <v>181</v>
      </c>
      <c r="R12">
        <v>154</v>
      </c>
      <c r="S12">
        <v>193</v>
      </c>
      <c r="T12">
        <f>(Data[[#This Row],[mean_r]]/256)*100</f>
        <v>70.703125</v>
      </c>
      <c r="U12">
        <f>(Data[[#This Row],[mean_g]]/256)*100</f>
        <v>60.15625</v>
      </c>
      <c r="V12">
        <f>(Data[[#This Row],[mean_b]]/256)*100</f>
        <v>75.390625</v>
      </c>
      <c r="W12">
        <v>0.59599999999999997</v>
      </c>
      <c r="X12" t="s">
        <v>51</v>
      </c>
      <c r="Y12" t="s">
        <v>45</v>
      </c>
      <c r="Z12">
        <v>7869</v>
      </c>
      <c r="AA12">
        <v>5.48</v>
      </c>
      <c r="AB12">
        <v>16.100000000000001</v>
      </c>
      <c r="AC12">
        <v>42.1</v>
      </c>
      <c r="AD12">
        <v>101922</v>
      </c>
      <c r="AE12">
        <v>100.6</v>
      </c>
      <c r="AF12">
        <v>34</v>
      </c>
      <c r="AG12" t="s">
        <v>64</v>
      </c>
      <c r="AH12" t="s">
        <v>42</v>
      </c>
      <c r="AI12" t="s">
        <v>52</v>
      </c>
      <c r="AJ12">
        <v>100</v>
      </c>
      <c r="AK12">
        <v>512</v>
      </c>
      <c r="AL12">
        <v>8.43E-2</v>
      </c>
      <c r="AM12">
        <v>0.93069999999999997</v>
      </c>
      <c r="AN12">
        <v>0.98770000000000002</v>
      </c>
      <c r="AO12">
        <f>Data[[#This Row],[labeller_confidence_score]]-Data[[#This Row],[cytodiffusion_classification_confidence]]</f>
        <v>5.7000000000000051E-2</v>
      </c>
    </row>
    <row r="13" spans="1:41" x14ac:dyDescent="0.3">
      <c r="A13" t="s">
        <v>71</v>
      </c>
      <c r="B13" t="s">
        <v>37</v>
      </c>
      <c r="C13">
        <v>1</v>
      </c>
      <c r="D13" t="s">
        <v>38</v>
      </c>
      <c r="E13">
        <v>13.2</v>
      </c>
      <c r="F13">
        <v>62.6</v>
      </c>
      <c r="G13">
        <v>0.61499999999999999</v>
      </c>
      <c r="H13">
        <v>0.375</v>
      </c>
      <c r="I13">
        <f>Data[[#This Row],[nucleus_area_pct]]/Data[[#This Row],[cytoplasm_ratio]]</f>
        <v>166.93333333333334</v>
      </c>
      <c r="J13">
        <v>0.71199999999999997</v>
      </c>
      <c r="K13">
        <v>0.441</v>
      </c>
      <c r="L13">
        <v>3.4</v>
      </c>
      <c r="M13">
        <v>6.8</v>
      </c>
      <c r="N13">
        <v>0.72799999999999998</v>
      </c>
      <c r="O13">
        <v>487</v>
      </c>
      <c r="P13">
        <v>75</v>
      </c>
      <c r="Q13">
        <v>205</v>
      </c>
      <c r="R13">
        <v>153</v>
      </c>
      <c r="S13">
        <v>171</v>
      </c>
      <c r="T13">
        <f>(Data[[#This Row],[mean_r]]/256)*100</f>
        <v>80.078125</v>
      </c>
      <c r="U13">
        <f>(Data[[#This Row],[mean_g]]/256)*100</f>
        <v>59.765625</v>
      </c>
      <c r="V13">
        <f>(Data[[#This Row],[mean_b]]/256)*100</f>
        <v>66.796875</v>
      </c>
      <c r="W13">
        <v>0.64900000000000002</v>
      </c>
      <c r="X13" t="s">
        <v>51</v>
      </c>
      <c r="Y13" t="s">
        <v>45</v>
      </c>
      <c r="Z13">
        <v>9926</v>
      </c>
      <c r="AA13">
        <v>6.13</v>
      </c>
      <c r="AB13">
        <v>13.2</v>
      </c>
      <c r="AC13">
        <v>50.7</v>
      </c>
      <c r="AD13">
        <v>150211</v>
      </c>
      <c r="AE13">
        <v>86.4</v>
      </c>
      <c r="AF13">
        <v>34.5</v>
      </c>
      <c r="AG13" t="s">
        <v>64</v>
      </c>
      <c r="AH13" t="s">
        <v>68</v>
      </c>
      <c r="AI13" t="s">
        <v>43</v>
      </c>
      <c r="AJ13">
        <v>60</v>
      </c>
      <c r="AK13">
        <v>512</v>
      </c>
      <c r="AL13">
        <v>0.81779999999999997</v>
      </c>
      <c r="AM13">
        <v>0.68</v>
      </c>
      <c r="AN13">
        <v>0.92</v>
      </c>
      <c r="AO13">
        <f>Data[[#This Row],[labeller_confidence_score]]-Data[[#This Row],[cytodiffusion_classification_confidence]]</f>
        <v>0.24</v>
      </c>
    </row>
    <row r="14" spans="1:41" x14ac:dyDescent="0.3">
      <c r="A14" t="s">
        <v>72</v>
      </c>
      <c r="B14" t="s">
        <v>54</v>
      </c>
      <c r="C14">
        <v>0</v>
      </c>
      <c r="D14" t="s">
        <v>54</v>
      </c>
      <c r="E14">
        <v>8.14</v>
      </c>
      <c r="F14">
        <v>0</v>
      </c>
      <c r="G14">
        <v>0</v>
      </c>
      <c r="H14">
        <v>1</v>
      </c>
      <c r="I14">
        <f>Data[[#This Row],[nucleus_area_pct]]/Data[[#This Row],[cytoplasm_ratio]]</f>
        <v>0</v>
      </c>
      <c r="J14">
        <v>0.93799999999999994</v>
      </c>
      <c r="K14">
        <v>0.186</v>
      </c>
      <c r="L14">
        <v>0.44</v>
      </c>
      <c r="M14">
        <v>1</v>
      </c>
      <c r="N14">
        <v>0.91700000000000004</v>
      </c>
      <c r="O14">
        <v>182</v>
      </c>
      <c r="P14">
        <v>41</v>
      </c>
      <c r="Q14">
        <v>211</v>
      </c>
      <c r="R14">
        <v>124</v>
      </c>
      <c r="S14">
        <v>124</v>
      </c>
      <c r="T14">
        <f>(Data[[#This Row],[mean_r]]/256)*100</f>
        <v>82.421875</v>
      </c>
      <c r="U14">
        <f>(Data[[#This Row],[mean_g]]/256)*100</f>
        <v>48.4375</v>
      </c>
      <c r="V14">
        <f>(Data[[#This Row],[mean_b]]/256)*100</f>
        <v>48.4375</v>
      </c>
      <c r="W14">
        <v>0.61199999999999999</v>
      </c>
      <c r="X14" t="s">
        <v>51</v>
      </c>
      <c r="Y14" t="s">
        <v>45</v>
      </c>
      <c r="Z14">
        <v>10410</v>
      </c>
      <c r="AA14">
        <v>5</v>
      </c>
      <c r="AB14">
        <v>12.4</v>
      </c>
      <c r="AC14">
        <v>43.8</v>
      </c>
      <c r="AD14">
        <v>223569</v>
      </c>
      <c r="AE14">
        <v>90.7</v>
      </c>
      <c r="AF14">
        <v>35.1</v>
      </c>
      <c r="AG14" t="s">
        <v>41</v>
      </c>
      <c r="AH14" t="s">
        <v>47</v>
      </c>
      <c r="AI14" t="s">
        <v>56</v>
      </c>
      <c r="AJ14">
        <v>100</v>
      </c>
      <c r="AK14">
        <v>360</v>
      </c>
      <c r="AL14">
        <v>4.2700000000000002E-2</v>
      </c>
      <c r="AM14">
        <v>0.88560000000000005</v>
      </c>
      <c r="AN14">
        <v>0.9516</v>
      </c>
      <c r="AO14">
        <f>Data[[#This Row],[labeller_confidence_score]]-Data[[#This Row],[cytodiffusion_classification_confidence]]</f>
        <v>6.5999999999999948E-2</v>
      </c>
    </row>
    <row r="15" spans="1:41" x14ac:dyDescent="0.3">
      <c r="A15" t="s">
        <v>73</v>
      </c>
      <c r="B15" t="s">
        <v>74</v>
      </c>
      <c r="C15">
        <v>0</v>
      </c>
      <c r="D15" t="s">
        <v>75</v>
      </c>
      <c r="E15">
        <v>2.1800000000000002</v>
      </c>
      <c r="F15">
        <v>0</v>
      </c>
      <c r="G15">
        <v>0</v>
      </c>
      <c r="H15">
        <v>1</v>
      </c>
      <c r="I15">
        <f>Data[[#This Row],[nucleus_area_pct]]/Data[[#This Row],[cytoplasm_ratio]]</f>
        <v>0</v>
      </c>
      <c r="J15">
        <v>0.80400000000000005</v>
      </c>
      <c r="K15">
        <v>0.29399999999999998</v>
      </c>
      <c r="L15">
        <v>2.15</v>
      </c>
      <c r="M15">
        <v>1</v>
      </c>
      <c r="N15">
        <v>0.87</v>
      </c>
      <c r="O15">
        <v>18</v>
      </c>
      <c r="P15">
        <v>16</v>
      </c>
      <c r="Q15">
        <v>208</v>
      </c>
      <c r="R15">
        <v>162</v>
      </c>
      <c r="S15">
        <v>153</v>
      </c>
      <c r="T15">
        <f>(Data[[#This Row],[mean_r]]/256)*100</f>
        <v>81.25</v>
      </c>
      <c r="U15">
        <f>(Data[[#This Row],[mean_g]]/256)*100</f>
        <v>63.28125</v>
      </c>
      <c r="V15">
        <f>(Data[[#This Row],[mean_b]]/256)*100</f>
        <v>59.765625</v>
      </c>
      <c r="W15">
        <v>0.64100000000000001</v>
      </c>
      <c r="X15" t="s">
        <v>51</v>
      </c>
      <c r="Y15" t="s">
        <v>45</v>
      </c>
      <c r="Z15">
        <v>3324</v>
      </c>
      <c r="AA15">
        <v>4.33</v>
      </c>
      <c r="AB15">
        <v>14.8</v>
      </c>
      <c r="AC15">
        <v>49.8</v>
      </c>
      <c r="AD15">
        <v>461723</v>
      </c>
      <c r="AE15">
        <v>89.4</v>
      </c>
      <c r="AF15">
        <v>32.700000000000003</v>
      </c>
      <c r="AG15" t="s">
        <v>46</v>
      </c>
      <c r="AH15" t="s">
        <v>47</v>
      </c>
      <c r="AI15" t="s">
        <v>43</v>
      </c>
      <c r="AJ15">
        <v>60</v>
      </c>
      <c r="AK15">
        <v>256</v>
      </c>
      <c r="AL15">
        <v>8.7499999999999994E-2</v>
      </c>
      <c r="AM15">
        <v>0.85509999999999997</v>
      </c>
      <c r="AN15">
        <v>0.93569999999999998</v>
      </c>
      <c r="AO15">
        <f>Data[[#This Row],[labeller_confidence_score]]-Data[[#This Row],[cytodiffusion_classification_confidence]]</f>
        <v>8.0600000000000005E-2</v>
      </c>
    </row>
    <row r="16" spans="1:41" x14ac:dyDescent="0.3">
      <c r="A16" t="s">
        <v>76</v>
      </c>
      <c r="B16" t="s">
        <v>54</v>
      </c>
      <c r="C16">
        <v>0</v>
      </c>
      <c r="D16" t="s">
        <v>54</v>
      </c>
      <c r="E16">
        <v>7.83</v>
      </c>
      <c r="F16">
        <v>0</v>
      </c>
      <c r="G16">
        <v>0</v>
      </c>
      <c r="H16">
        <v>1</v>
      </c>
      <c r="I16">
        <f>Data[[#This Row],[nucleus_area_pct]]/Data[[#This Row],[cytoplasm_ratio]]</f>
        <v>0</v>
      </c>
      <c r="J16">
        <v>0.95899999999999996</v>
      </c>
      <c r="K16">
        <v>0.19900000000000001</v>
      </c>
      <c r="L16">
        <v>0.7</v>
      </c>
      <c r="M16">
        <v>1</v>
      </c>
      <c r="N16">
        <v>0.88400000000000001</v>
      </c>
      <c r="O16">
        <v>194</v>
      </c>
      <c r="P16">
        <v>47</v>
      </c>
      <c r="Q16">
        <v>242</v>
      </c>
      <c r="R16">
        <v>146</v>
      </c>
      <c r="S16">
        <v>148</v>
      </c>
      <c r="T16">
        <f>(Data[[#This Row],[mean_r]]/256)*100</f>
        <v>94.53125</v>
      </c>
      <c r="U16">
        <f>(Data[[#This Row],[mean_g]]/256)*100</f>
        <v>57.03125</v>
      </c>
      <c r="V16">
        <f>(Data[[#This Row],[mean_b]]/256)*100</f>
        <v>57.8125</v>
      </c>
      <c r="W16">
        <v>0.49099999999999999</v>
      </c>
      <c r="X16" t="s">
        <v>51</v>
      </c>
      <c r="Y16" t="s">
        <v>40</v>
      </c>
      <c r="Z16">
        <v>5819</v>
      </c>
      <c r="AA16">
        <v>4.26</v>
      </c>
      <c r="AB16">
        <v>14.3</v>
      </c>
      <c r="AC16">
        <v>46.6</v>
      </c>
      <c r="AD16">
        <v>97811</v>
      </c>
      <c r="AE16">
        <v>93.8</v>
      </c>
      <c r="AF16">
        <v>31.7</v>
      </c>
      <c r="AG16" t="s">
        <v>64</v>
      </c>
      <c r="AH16" t="s">
        <v>47</v>
      </c>
      <c r="AI16" t="s">
        <v>56</v>
      </c>
      <c r="AJ16">
        <v>100</v>
      </c>
      <c r="AK16">
        <v>224</v>
      </c>
      <c r="AL16">
        <v>0.1135</v>
      </c>
      <c r="AM16">
        <v>0.91800000000000004</v>
      </c>
      <c r="AN16">
        <v>0.79759999999999998</v>
      </c>
      <c r="AO16">
        <f>Data[[#This Row],[labeller_confidence_score]]-Data[[#This Row],[cytodiffusion_classification_confidence]]</f>
        <v>-0.12040000000000006</v>
      </c>
    </row>
    <row r="17" spans="1:41" x14ac:dyDescent="0.3">
      <c r="A17" t="s">
        <v>77</v>
      </c>
      <c r="B17" t="s">
        <v>74</v>
      </c>
      <c r="C17">
        <v>0</v>
      </c>
      <c r="D17" t="s">
        <v>75</v>
      </c>
      <c r="E17">
        <v>2.85</v>
      </c>
      <c r="F17">
        <v>0</v>
      </c>
      <c r="G17">
        <v>0</v>
      </c>
      <c r="H17">
        <v>1</v>
      </c>
      <c r="I17">
        <f>Data[[#This Row],[nucleus_area_pct]]/Data[[#This Row],[cytoplasm_ratio]]</f>
        <v>0</v>
      </c>
      <c r="J17">
        <v>0.752</v>
      </c>
      <c r="K17">
        <v>0.51600000000000001</v>
      </c>
      <c r="L17">
        <v>2</v>
      </c>
      <c r="M17">
        <v>1</v>
      </c>
      <c r="N17">
        <v>0.84</v>
      </c>
      <c r="O17">
        <v>25</v>
      </c>
      <c r="P17">
        <v>11</v>
      </c>
      <c r="Q17">
        <v>224</v>
      </c>
      <c r="R17">
        <v>147</v>
      </c>
      <c r="S17">
        <v>179</v>
      </c>
      <c r="T17">
        <f>(Data[[#This Row],[mean_r]]/256)*100</f>
        <v>87.5</v>
      </c>
      <c r="U17">
        <f>(Data[[#This Row],[mean_g]]/256)*100</f>
        <v>57.421875</v>
      </c>
      <c r="V17">
        <f>(Data[[#This Row],[mean_b]]/256)*100</f>
        <v>69.921875</v>
      </c>
      <c r="W17">
        <v>0.54800000000000004</v>
      </c>
      <c r="X17" t="s">
        <v>39</v>
      </c>
      <c r="Y17" t="s">
        <v>40</v>
      </c>
      <c r="Z17">
        <v>4930</v>
      </c>
      <c r="AA17">
        <v>4.88</v>
      </c>
      <c r="AB17">
        <v>10.5</v>
      </c>
      <c r="AC17">
        <v>44.9</v>
      </c>
      <c r="AD17">
        <v>257600</v>
      </c>
      <c r="AE17">
        <v>95.7</v>
      </c>
      <c r="AF17">
        <v>35.200000000000003</v>
      </c>
      <c r="AG17" t="s">
        <v>46</v>
      </c>
      <c r="AH17" t="s">
        <v>47</v>
      </c>
      <c r="AI17" t="s">
        <v>43</v>
      </c>
      <c r="AJ17">
        <v>100</v>
      </c>
      <c r="AK17">
        <v>256</v>
      </c>
      <c r="AL17">
        <v>0.14460000000000001</v>
      </c>
      <c r="AM17">
        <v>0.95009999999999994</v>
      </c>
      <c r="AN17">
        <v>0.83420000000000005</v>
      </c>
      <c r="AO17">
        <f>Data[[#This Row],[labeller_confidence_score]]-Data[[#This Row],[cytodiffusion_classification_confidence]]</f>
        <v>-0.11589999999999989</v>
      </c>
    </row>
    <row r="18" spans="1:41" x14ac:dyDescent="0.3">
      <c r="A18" t="s">
        <v>78</v>
      </c>
      <c r="B18" t="s">
        <v>62</v>
      </c>
      <c r="C18">
        <v>0</v>
      </c>
      <c r="D18" t="s">
        <v>50</v>
      </c>
      <c r="E18">
        <v>8.59</v>
      </c>
      <c r="F18">
        <v>80.400000000000006</v>
      </c>
      <c r="G18">
        <v>0.82299999999999995</v>
      </c>
      <c r="H18">
        <v>0.26200000000000001</v>
      </c>
      <c r="I18">
        <f>Data[[#This Row],[nucleus_area_pct]]/Data[[#This Row],[cytoplasm_ratio]]</f>
        <v>306.87022900763361</v>
      </c>
      <c r="J18">
        <v>0.90700000000000003</v>
      </c>
      <c r="K18">
        <v>0.151</v>
      </c>
      <c r="L18">
        <v>0.86</v>
      </c>
      <c r="M18">
        <v>1</v>
      </c>
      <c r="N18">
        <v>0.91600000000000004</v>
      </c>
      <c r="O18">
        <v>246</v>
      </c>
      <c r="P18">
        <v>65</v>
      </c>
      <c r="Q18">
        <v>173</v>
      </c>
      <c r="R18">
        <v>159</v>
      </c>
      <c r="S18">
        <v>176</v>
      </c>
      <c r="T18">
        <f>(Data[[#This Row],[mean_r]]/256)*100</f>
        <v>67.578125</v>
      </c>
      <c r="U18">
        <f>(Data[[#This Row],[mean_g]]/256)*100</f>
        <v>62.109375</v>
      </c>
      <c r="V18">
        <f>(Data[[#This Row],[mean_b]]/256)*100</f>
        <v>68.75</v>
      </c>
      <c r="W18">
        <v>0.77300000000000002</v>
      </c>
      <c r="X18" t="s">
        <v>51</v>
      </c>
      <c r="Y18" t="s">
        <v>40</v>
      </c>
      <c r="Z18">
        <v>6337</v>
      </c>
      <c r="AA18">
        <v>5.44</v>
      </c>
      <c r="AB18">
        <v>12.7</v>
      </c>
      <c r="AC18">
        <v>48.1</v>
      </c>
      <c r="AD18">
        <v>324627</v>
      </c>
      <c r="AE18">
        <v>111.3</v>
      </c>
      <c r="AF18">
        <v>32.700000000000003</v>
      </c>
      <c r="AG18" t="s">
        <v>64</v>
      </c>
      <c r="AH18" t="s">
        <v>47</v>
      </c>
      <c r="AI18" t="s">
        <v>56</v>
      </c>
      <c r="AJ18">
        <v>40</v>
      </c>
      <c r="AK18">
        <v>512</v>
      </c>
      <c r="AL18">
        <v>0.13350000000000001</v>
      </c>
      <c r="AM18">
        <v>0.93220000000000003</v>
      </c>
      <c r="AN18">
        <v>0.84509999999999996</v>
      </c>
      <c r="AO18">
        <f>Data[[#This Row],[labeller_confidence_score]]-Data[[#This Row],[cytodiffusion_classification_confidence]]</f>
        <v>-8.7100000000000066E-2</v>
      </c>
    </row>
    <row r="19" spans="1:41" x14ac:dyDescent="0.3">
      <c r="A19" t="s">
        <v>79</v>
      </c>
      <c r="B19" t="s">
        <v>54</v>
      </c>
      <c r="C19">
        <v>0</v>
      </c>
      <c r="D19" t="s">
        <v>54</v>
      </c>
      <c r="E19">
        <v>8.08</v>
      </c>
      <c r="F19">
        <v>0</v>
      </c>
      <c r="G19">
        <v>0</v>
      </c>
      <c r="H19">
        <v>1</v>
      </c>
      <c r="I19">
        <f>Data[[#This Row],[nucleus_area_pct]]/Data[[#This Row],[cytoplasm_ratio]]</f>
        <v>0</v>
      </c>
      <c r="J19">
        <v>0.877</v>
      </c>
      <c r="K19">
        <v>0.23</v>
      </c>
      <c r="L19">
        <v>0.39</v>
      </c>
      <c r="M19">
        <v>1</v>
      </c>
      <c r="N19">
        <v>0.95099999999999996</v>
      </c>
      <c r="O19">
        <v>209</v>
      </c>
      <c r="P19">
        <v>53</v>
      </c>
      <c r="Q19">
        <v>242</v>
      </c>
      <c r="R19">
        <v>143</v>
      </c>
      <c r="S19">
        <v>146</v>
      </c>
      <c r="T19">
        <f>(Data[[#This Row],[mean_r]]/256)*100</f>
        <v>94.53125</v>
      </c>
      <c r="U19">
        <f>(Data[[#This Row],[mean_g]]/256)*100</f>
        <v>55.859375</v>
      </c>
      <c r="V19">
        <f>(Data[[#This Row],[mean_b]]/256)*100</f>
        <v>57.03125</v>
      </c>
      <c r="W19">
        <v>0.50900000000000001</v>
      </c>
      <c r="X19" t="s">
        <v>51</v>
      </c>
      <c r="Y19" t="s">
        <v>40</v>
      </c>
      <c r="Z19">
        <v>5888</v>
      </c>
      <c r="AA19">
        <v>4.37</v>
      </c>
      <c r="AB19">
        <v>13.6</v>
      </c>
      <c r="AC19">
        <v>38.799999999999997</v>
      </c>
      <c r="AD19">
        <v>331799</v>
      </c>
      <c r="AE19">
        <v>98.3</v>
      </c>
      <c r="AF19">
        <v>34.799999999999997</v>
      </c>
      <c r="AG19" t="s">
        <v>46</v>
      </c>
      <c r="AH19" t="s">
        <v>68</v>
      </c>
      <c r="AI19" t="s">
        <v>52</v>
      </c>
      <c r="AJ19">
        <v>60</v>
      </c>
      <c r="AK19">
        <v>224</v>
      </c>
      <c r="AL19">
        <v>9.2899999999999996E-2</v>
      </c>
      <c r="AM19">
        <v>0.85299999999999998</v>
      </c>
      <c r="AN19">
        <v>0.84379999999999999</v>
      </c>
      <c r="AO19">
        <f>Data[[#This Row],[labeller_confidence_score]]-Data[[#This Row],[cytodiffusion_classification_confidence]]</f>
        <v>-9.199999999999986E-3</v>
      </c>
    </row>
    <row r="20" spans="1:41" x14ac:dyDescent="0.3">
      <c r="A20" t="s">
        <v>80</v>
      </c>
      <c r="B20" t="s">
        <v>81</v>
      </c>
      <c r="C20">
        <v>1</v>
      </c>
      <c r="D20" t="s">
        <v>82</v>
      </c>
      <c r="E20">
        <v>13.14</v>
      </c>
      <c r="F20">
        <v>90.8</v>
      </c>
      <c r="G20">
        <v>0.27800000000000002</v>
      </c>
      <c r="H20">
        <v>0.186</v>
      </c>
      <c r="I20">
        <f>Data[[#This Row],[nucleus_area_pct]]/Data[[#This Row],[cytoplasm_ratio]]</f>
        <v>488.1720430107527</v>
      </c>
      <c r="J20">
        <v>0.84199999999999997</v>
      </c>
      <c r="K20">
        <v>0.34599999999999997</v>
      </c>
      <c r="L20">
        <v>0.67</v>
      </c>
      <c r="M20">
        <v>1.1000000000000001</v>
      </c>
      <c r="N20">
        <v>0.89600000000000002</v>
      </c>
      <c r="O20">
        <v>582</v>
      </c>
      <c r="P20">
        <v>107</v>
      </c>
      <c r="Q20">
        <v>202</v>
      </c>
      <c r="R20">
        <v>163</v>
      </c>
      <c r="S20">
        <v>187</v>
      </c>
      <c r="T20">
        <f>(Data[[#This Row],[mean_r]]/256)*100</f>
        <v>78.90625</v>
      </c>
      <c r="U20">
        <f>(Data[[#This Row],[mean_g]]/256)*100</f>
        <v>63.671875</v>
      </c>
      <c r="V20">
        <f>(Data[[#This Row],[mean_b]]/256)*100</f>
        <v>73.046875</v>
      </c>
      <c r="W20">
        <v>0.65900000000000003</v>
      </c>
      <c r="X20" t="s">
        <v>63</v>
      </c>
      <c r="Y20" t="s">
        <v>45</v>
      </c>
      <c r="Z20">
        <v>7536</v>
      </c>
      <c r="AA20">
        <v>4.28</v>
      </c>
      <c r="AB20">
        <v>14.8</v>
      </c>
      <c r="AC20">
        <v>41.1</v>
      </c>
      <c r="AD20">
        <v>95950</v>
      </c>
      <c r="AE20">
        <v>83.6</v>
      </c>
      <c r="AF20">
        <v>31.4</v>
      </c>
      <c r="AG20" t="s">
        <v>41</v>
      </c>
      <c r="AH20" t="s">
        <v>68</v>
      </c>
      <c r="AI20" t="s">
        <v>56</v>
      </c>
      <c r="AJ20">
        <v>60</v>
      </c>
      <c r="AK20">
        <v>360</v>
      </c>
      <c r="AL20">
        <v>0.85509999999999997</v>
      </c>
      <c r="AM20">
        <v>0.74829999999999997</v>
      </c>
      <c r="AN20">
        <v>0.72760000000000002</v>
      </c>
      <c r="AO20">
        <f>Data[[#This Row],[labeller_confidence_score]]-Data[[#This Row],[cytodiffusion_classification_confidence]]</f>
        <v>-2.0699999999999941E-2</v>
      </c>
    </row>
    <row r="21" spans="1:41" x14ac:dyDescent="0.3">
      <c r="A21" t="s">
        <v>83</v>
      </c>
      <c r="B21" t="s">
        <v>54</v>
      </c>
      <c r="C21">
        <v>0</v>
      </c>
      <c r="D21" t="s">
        <v>54</v>
      </c>
      <c r="E21">
        <v>7.17</v>
      </c>
      <c r="F21">
        <v>0</v>
      </c>
      <c r="G21">
        <v>0</v>
      </c>
      <c r="H21">
        <v>1</v>
      </c>
      <c r="I21">
        <f>Data[[#This Row],[nucleus_area_pct]]/Data[[#This Row],[cytoplasm_ratio]]</f>
        <v>0</v>
      </c>
      <c r="J21">
        <v>0.86499999999999999</v>
      </c>
      <c r="K21">
        <v>0.20799999999999999</v>
      </c>
      <c r="L21">
        <v>0.6</v>
      </c>
      <c r="M21">
        <v>1</v>
      </c>
      <c r="N21">
        <v>0.96699999999999997</v>
      </c>
      <c r="O21">
        <v>209</v>
      </c>
      <c r="P21">
        <v>49</v>
      </c>
      <c r="Q21">
        <v>231</v>
      </c>
      <c r="R21">
        <v>110</v>
      </c>
      <c r="S21">
        <v>143</v>
      </c>
      <c r="T21">
        <f>(Data[[#This Row],[mean_r]]/256)*100</f>
        <v>90.234375</v>
      </c>
      <c r="U21">
        <f>(Data[[#This Row],[mean_g]]/256)*100</f>
        <v>42.96875</v>
      </c>
      <c r="V21">
        <f>(Data[[#This Row],[mean_b]]/256)*100</f>
        <v>55.859375</v>
      </c>
      <c r="W21">
        <v>0.59799999999999998</v>
      </c>
      <c r="X21" t="s">
        <v>51</v>
      </c>
      <c r="Y21" t="s">
        <v>40</v>
      </c>
      <c r="Z21">
        <v>6970</v>
      </c>
      <c r="AA21">
        <v>3.97</v>
      </c>
      <c r="AB21">
        <v>13.8</v>
      </c>
      <c r="AC21">
        <v>43.6</v>
      </c>
      <c r="AD21">
        <v>198688</v>
      </c>
      <c r="AE21">
        <v>97.9</v>
      </c>
      <c r="AF21">
        <v>31.5</v>
      </c>
      <c r="AG21" t="s">
        <v>64</v>
      </c>
      <c r="AH21" t="s">
        <v>47</v>
      </c>
      <c r="AI21" t="s">
        <v>56</v>
      </c>
      <c r="AJ21">
        <v>100</v>
      </c>
      <c r="AK21">
        <v>512</v>
      </c>
      <c r="AL21">
        <v>7.3200000000000001E-2</v>
      </c>
      <c r="AM21">
        <v>0.92490000000000006</v>
      </c>
      <c r="AN21">
        <v>0.91069999999999995</v>
      </c>
      <c r="AO21">
        <f>Data[[#This Row],[labeller_confidence_score]]-Data[[#This Row],[cytodiffusion_classification_confidence]]</f>
        <v>-1.4200000000000101E-2</v>
      </c>
    </row>
    <row r="22" spans="1:41" x14ac:dyDescent="0.3">
      <c r="A22" t="s">
        <v>84</v>
      </c>
      <c r="B22" t="s">
        <v>85</v>
      </c>
      <c r="C22">
        <v>0</v>
      </c>
      <c r="D22" t="s">
        <v>50</v>
      </c>
      <c r="E22">
        <v>10.37</v>
      </c>
      <c r="F22">
        <v>52.2</v>
      </c>
      <c r="G22">
        <v>0.73299999999999998</v>
      </c>
      <c r="H22">
        <v>0.35199999999999998</v>
      </c>
      <c r="I22">
        <f>Data[[#This Row],[nucleus_area_pct]]/Data[[#This Row],[cytoplasm_ratio]]</f>
        <v>148.29545454545456</v>
      </c>
      <c r="J22">
        <v>0.73799999999999999</v>
      </c>
      <c r="K22">
        <v>0.47099999999999997</v>
      </c>
      <c r="L22">
        <v>5.2</v>
      </c>
      <c r="M22">
        <v>2.4</v>
      </c>
      <c r="N22">
        <v>0.77700000000000002</v>
      </c>
      <c r="O22">
        <v>412</v>
      </c>
      <c r="P22">
        <v>78</v>
      </c>
      <c r="Q22">
        <v>173</v>
      </c>
      <c r="R22">
        <v>139</v>
      </c>
      <c r="S22">
        <v>190</v>
      </c>
      <c r="T22">
        <f>(Data[[#This Row],[mean_r]]/256)*100</f>
        <v>67.578125</v>
      </c>
      <c r="U22">
        <f>(Data[[#This Row],[mean_g]]/256)*100</f>
        <v>54.296875</v>
      </c>
      <c r="V22">
        <f>(Data[[#This Row],[mean_b]]/256)*100</f>
        <v>74.21875</v>
      </c>
      <c r="W22">
        <v>0.70699999999999996</v>
      </c>
      <c r="X22" t="s">
        <v>51</v>
      </c>
      <c r="Y22" t="s">
        <v>45</v>
      </c>
      <c r="Z22">
        <v>6629</v>
      </c>
      <c r="AA22">
        <v>4.76</v>
      </c>
      <c r="AB22">
        <v>11.5</v>
      </c>
      <c r="AC22">
        <v>26</v>
      </c>
      <c r="AD22">
        <v>294948</v>
      </c>
      <c r="AE22">
        <v>88.6</v>
      </c>
      <c r="AF22">
        <v>34.799999999999997</v>
      </c>
      <c r="AG22" t="s">
        <v>64</v>
      </c>
      <c r="AH22" t="s">
        <v>68</v>
      </c>
      <c r="AI22" t="s">
        <v>43</v>
      </c>
      <c r="AJ22">
        <v>60</v>
      </c>
      <c r="AK22">
        <v>360</v>
      </c>
      <c r="AL22">
        <v>4.9299999999999997E-2</v>
      </c>
      <c r="AM22">
        <v>0.93989999999999996</v>
      </c>
      <c r="AN22">
        <v>0.88680000000000003</v>
      </c>
      <c r="AO22">
        <f>Data[[#This Row],[labeller_confidence_score]]-Data[[#This Row],[cytodiffusion_classification_confidence]]</f>
        <v>-5.3099999999999925E-2</v>
      </c>
    </row>
    <row r="23" spans="1:41" x14ac:dyDescent="0.3">
      <c r="A23" t="s">
        <v>86</v>
      </c>
      <c r="B23" t="s">
        <v>87</v>
      </c>
      <c r="C23">
        <v>0</v>
      </c>
      <c r="D23" t="s">
        <v>50</v>
      </c>
      <c r="E23">
        <v>14.1</v>
      </c>
      <c r="F23">
        <v>57.9</v>
      </c>
      <c r="G23">
        <v>0.63300000000000001</v>
      </c>
      <c r="H23">
        <v>0.54900000000000004</v>
      </c>
      <c r="I23">
        <f>Data[[#This Row],[nucleus_area_pct]]/Data[[#This Row],[cytoplasm_ratio]]</f>
        <v>105.46448087431693</v>
      </c>
      <c r="J23">
        <v>0.73299999999999998</v>
      </c>
      <c r="K23">
        <v>0.40600000000000003</v>
      </c>
      <c r="L23">
        <v>4.66</v>
      </c>
      <c r="M23">
        <v>1.7</v>
      </c>
      <c r="N23">
        <v>0.84599999999999997</v>
      </c>
      <c r="O23">
        <v>452</v>
      </c>
      <c r="P23">
        <v>77</v>
      </c>
      <c r="Q23">
        <v>212</v>
      </c>
      <c r="R23">
        <v>139</v>
      </c>
      <c r="S23">
        <v>167</v>
      </c>
      <c r="T23">
        <f>(Data[[#This Row],[mean_r]]/256)*100</f>
        <v>82.8125</v>
      </c>
      <c r="U23">
        <f>(Data[[#This Row],[mean_g]]/256)*100</f>
        <v>54.296875</v>
      </c>
      <c r="V23">
        <f>(Data[[#This Row],[mean_b]]/256)*100</f>
        <v>65.234375</v>
      </c>
      <c r="W23">
        <v>0.64900000000000002</v>
      </c>
      <c r="X23" t="s">
        <v>51</v>
      </c>
      <c r="Y23" t="s">
        <v>40</v>
      </c>
      <c r="Z23">
        <v>9073</v>
      </c>
      <c r="AA23">
        <v>5.76</v>
      </c>
      <c r="AB23">
        <v>14.1</v>
      </c>
      <c r="AC23">
        <v>53.1</v>
      </c>
      <c r="AD23">
        <v>222133</v>
      </c>
      <c r="AE23">
        <v>90.6</v>
      </c>
      <c r="AF23">
        <v>33.9</v>
      </c>
      <c r="AG23" t="s">
        <v>64</v>
      </c>
      <c r="AH23" t="s">
        <v>42</v>
      </c>
      <c r="AI23" t="s">
        <v>56</v>
      </c>
      <c r="AJ23">
        <v>60</v>
      </c>
      <c r="AK23">
        <v>224</v>
      </c>
      <c r="AL23">
        <v>7.9299999999999995E-2</v>
      </c>
      <c r="AM23">
        <v>0.96630000000000005</v>
      </c>
      <c r="AN23">
        <v>1</v>
      </c>
      <c r="AO23">
        <f>Data[[#This Row],[labeller_confidence_score]]-Data[[#This Row],[cytodiffusion_classification_confidence]]</f>
        <v>3.3699999999999952E-2</v>
      </c>
    </row>
    <row r="24" spans="1:41" x14ac:dyDescent="0.3">
      <c r="A24" t="s">
        <v>88</v>
      </c>
      <c r="B24" t="s">
        <v>89</v>
      </c>
      <c r="C24">
        <v>1</v>
      </c>
      <c r="D24" t="s">
        <v>38</v>
      </c>
      <c r="E24">
        <v>13.26</v>
      </c>
      <c r="F24">
        <v>52.8</v>
      </c>
      <c r="G24">
        <v>0.52900000000000003</v>
      </c>
      <c r="H24">
        <v>0.53500000000000003</v>
      </c>
      <c r="I24">
        <f>Data[[#This Row],[nucleus_area_pct]]/Data[[#This Row],[cytoplasm_ratio]]</f>
        <v>98.691588785046719</v>
      </c>
      <c r="J24">
        <v>0.81399999999999995</v>
      </c>
      <c r="K24">
        <v>0.26800000000000002</v>
      </c>
      <c r="L24">
        <v>6</v>
      </c>
      <c r="M24">
        <v>3.7</v>
      </c>
      <c r="N24">
        <v>0.74</v>
      </c>
      <c r="O24">
        <v>429</v>
      </c>
      <c r="P24">
        <v>82</v>
      </c>
      <c r="Q24">
        <v>224</v>
      </c>
      <c r="R24">
        <v>144</v>
      </c>
      <c r="S24">
        <v>180</v>
      </c>
      <c r="T24">
        <f>(Data[[#This Row],[mean_r]]/256)*100</f>
        <v>87.5</v>
      </c>
      <c r="U24">
        <f>(Data[[#This Row],[mean_g]]/256)*100</f>
        <v>56.25</v>
      </c>
      <c r="V24">
        <f>(Data[[#This Row],[mean_b]]/256)*100</f>
        <v>70.3125</v>
      </c>
      <c r="W24">
        <v>0.753</v>
      </c>
      <c r="X24" t="s">
        <v>51</v>
      </c>
      <c r="Y24" t="s">
        <v>40</v>
      </c>
      <c r="Z24">
        <v>8721</v>
      </c>
      <c r="AA24">
        <v>4.2699999999999996</v>
      </c>
      <c r="AB24">
        <v>15.9</v>
      </c>
      <c r="AC24">
        <v>40.200000000000003</v>
      </c>
      <c r="AD24">
        <v>204084</v>
      </c>
      <c r="AE24">
        <v>84.8</v>
      </c>
      <c r="AF24">
        <v>35.299999999999997</v>
      </c>
      <c r="AG24" t="s">
        <v>46</v>
      </c>
      <c r="AH24" t="s">
        <v>68</v>
      </c>
      <c r="AI24" t="s">
        <v>43</v>
      </c>
      <c r="AJ24">
        <v>60</v>
      </c>
      <c r="AK24">
        <v>360</v>
      </c>
      <c r="AL24">
        <v>0.95720000000000005</v>
      </c>
      <c r="AM24">
        <v>0.84009999999999996</v>
      </c>
      <c r="AN24">
        <v>0.76929999999999998</v>
      </c>
      <c r="AO24">
        <f>Data[[#This Row],[labeller_confidence_score]]-Data[[#This Row],[cytodiffusion_classification_confidence]]</f>
        <v>-7.0799999999999974E-2</v>
      </c>
    </row>
    <row r="25" spans="1:41" x14ac:dyDescent="0.3">
      <c r="A25" t="s">
        <v>90</v>
      </c>
      <c r="B25" t="s">
        <v>49</v>
      </c>
      <c r="C25">
        <v>0</v>
      </c>
      <c r="D25" t="s">
        <v>50</v>
      </c>
      <c r="E25">
        <v>12.62</v>
      </c>
      <c r="F25">
        <v>51.6</v>
      </c>
      <c r="G25">
        <v>0.48799999999999999</v>
      </c>
      <c r="H25">
        <v>0.47399999999999998</v>
      </c>
      <c r="I25">
        <f>Data[[#This Row],[nucleus_area_pct]]/Data[[#This Row],[cytoplasm_ratio]]</f>
        <v>108.8607594936709</v>
      </c>
      <c r="J25">
        <v>0.871</v>
      </c>
      <c r="K25">
        <v>0.38100000000000001</v>
      </c>
      <c r="L25">
        <v>3.41</v>
      </c>
      <c r="M25">
        <v>3.3</v>
      </c>
      <c r="N25">
        <v>0.74299999999999999</v>
      </c>
      <c r="O25">
        <v>468</v>
      </c>
      <c r="P25">
        <v>79</v>
      </c>
      <c r="Q25">
        <v>220</v>
      </c>
      <c r="R25">
        <v>157</v>
      </c>
      <c r="S25">
        <v>193</v>
      </c>
      <c r="T25">
        <f>(Data[[#This Row],[mean_r]]/256)*100</f>
        <v>85.9375</v>
      </c>
      <c r="U25">
        <f>(Data[[#This Row],[mean_g]]/256)*100</f>
        <v>61.328125</v>
      </c>
      <c r="V25">
        <f>(Data[[#This Row],[mean_b]]/256)*100</f>
        <v>75.390625</v>
      </c>
      <c r="W25">
        <v>0.71299999999999997</v>
      </c>
      <c r="X25" t="s">
        <v>51</v>
      </c>
      <c r="Y25" t="s">
        <v>40</v>
      </c>
      <c r="Z25">
        <v>11050</v>
      </c>
      <c r="AA25">
        <v>5.13</v>
      </c>
      <c r="AB25">
        <v>12</v>
      </c>
      <c r="AC25">
        <v>39.700000000000003</v>
      </c>
      <c r="AD25">
        <v>265847</v>
      </c>
      <c r="AE25">
        <v>60</v>
      </c>
      <c r="AF25">
        <v>31.6</v>
      </c>
      <c r="AG25" t="s">
        <v>41</v>
      </c>
      <c r="AH25" t="s">
        <v>47</v>
      </c>
      <c r="AI25" t="s">
        <v>52</v>
      </c>
      <c r="AJ25">
        <v>60</v>
      </c>
      <c r="AK25">
        <v>256</v>
      </c>
      <c r="AL25">
        <v>2.01E-2</v>
      </c>
      <c r="AM25">
        <v>1</v>
      </c>
      <c r="AN25">
        <v>0.92810000000000004</v>
      </c>
      <c r="AO25">
        <f>Data[[#This Row],[labeller_confidence_score]]-Data[[#This Row],[cytodiffusion_classification_confidence]]</f>
        <v>-7.1899999999999964E-2</v>
      </c>
    </row>
    <row r="26" spans="1:41" x14ac:dyDescent="0.3">
      <c r="A26" t="s">
        <v>91</v>
      </c>
      <c r="B26" t="s">
        <v>60</v>
      </c>
      <c r="C26">
        <v>0</v>
      </c>
      <c r="D26" t="s">
        <v>50</v>
      </c>
      <c r="E26">
        <v>19.57</v>
      </c>
      <c r="F26">
        <v>62.9</v>
      </c>
      <c r="G26">
        <v>0.48399999999999999</v>
      </c>
      <c r="H26">
        <v>0.379</v>
      </c>
      <c r="I26">
        <f>Data[[#This Row],[nucleus_area_pct]]/Data[[#This Row],[cytoplasm_ratio]]</f>
        <v>165.96306068601584</v>
      </c>
      <c r="J26">
        <v>0.68899999999999995</v>
      </c>
      <c r="K26">
        <v>0.42399999999999999</v>
      </c>
      <c r="L26">
        <v>2.59</v>
      </c>
      <c r="M26">
        <v>1.1000000000000001</v>
      </c>
      <c r="N26">
        <v>0.76800000000000002</v>
      </c>
      <c r="O26">
        <v>564</v>
      </c>
      <c r="P26">
        <v>85</v>
      </c>
      <c r="Q26">
        <v>219</v>
      </c>
      <c r="R26">
        <v>165</v>
      </c>
      <c r="S26">
        <v>149</v>
      </c>
      <c r="T26">
        <f>(Data[[#This Row],[mean_r]]/256)*100</f>
        <v>85.546875</v>
      </c>
      <c r="U26">
        <f>(Data[[#This Row],[mean_g]]/256)*100</f>
        <v>64.453125</v>
      </c>
      <c r="V26">
        <f>(Data[[#This Row],[mean_b]]/256)*100</f>
        <v>58.203125</v>
      </c>
      <c r="W26">
        <v>0.60099999999999998</v>
      </c>
      <c r="X26" t="s">
        <v>51</v>
      </c>
      <c r="Y26" t="s">
        <v>40</v>
      </c>
      <c r="Z26">
        <v>5432</v>
      </c>
      <c r="AA26">
        <v>5.64</v>
      </c>
      <c r="AB26">
        <v>15.1</v>
      </c>
      <c r="AC26">
        <v>36.200000000000003</v>
      </c>
      <c r="AD26">
        <v>265356</v>
      </c>
      <c r="AE26">
        <v>100.2</v>
      </c>
      <c r="AF26">
        <v>30.8</v>
      </c>
      <c r="AG26" t="s">
        <v>41</v>
      </c>
      <c r="AH26" t="s">
        <v>42</v>
      </c>
      <c r="AI26" t="s">
        <v>56</v>
      </c>
      <c r="AJ26">
        <v>40</v>
      </c>
      <c r="AK26">
        <v>360</v>
      </c>
      <c r="AL26">
        <v>1.8800000000000001E-2</v>
      </c>
      <c r="AM26">
        <v>0.9123</v>
      </c>
      <c r="AN26">
        <v>0.95960000000000001</v>
      </c>
      <c r="AO26">
        <f>Data[[#This Row],[labeller_confidence_score]]-Data[[#This Row],[cytodiffusion_classification_confidence]]</f>
        <v>4.7300000000000009E-2</v>
      </c>
    </row>
    <row r="27" spans="1:41" x14ac:dyDescent="0.3">
      <c r="A27" t="s">
        <v>92</v>
      </c>
      <c r="B27" t="s">
        <v>60</v>
      </c>
      <c r="C27">
        <v>0</v>
      </c>
      <c r="D27" t="s">
        <v>50</v>
      </c>
      <c r="E27">
        <v>14.31</v>
      </c>
      <c r="F27">
        <v>61.5</v>
      </c>
      <c r="G27">
        <v>0.47899999999999998</v>
      </c>
      <c r="H27">
        <v>0.314</v>
      </c>
      <c r="I27">
        <f>Data[[#This Row],[nucleus_area_pct]]/Data[[#This Row],[cytoplasm_ratio]]</f>
        <v>195.85987261146497</v>
      </c>
      <c r="J27">
        <v>0.67600000000000005</v>
      </c>
      <c r="K27">
        <v>0.45</v>
      </c>
      <c r="L27">
        <v>2</v>
      </c>
      <c r="M27">
        <v>1.5</v>
      </c>
      <c r="N27">
        <v>0.73899999999999999</v>
      </c>
      <c r="O27">
        <v>617</v>
      </c>
      <c r="P27">
        <v>99</v>
      </c>
      <c r="Q27">
        <v>202</v>
      </c>
      <c r="R27">
        <v>136</v>
      </c>
      <c r="S27">
        <v>183</v>
      </c>
      <c r="T27">
        <f>(Data[[#This Row],[mean_r]]/256)*100</f>
        <v>78.90625</v>
      </c>
      <c r="U27">
        <f>(Data[[#This Row],[mean_g]]/256)*100</f>
        <v>53.125</v>
      </c>
      <c r="V27">
        <f>(Data[[#This Row],[mean_b]]/256)*100</f>
        <v>71.484375</v>
      </c>
      <c r="W27">
        <v>0.53300000000000003</v>
      </c>
      <c r="X27" t="s">
        <v>51</v>
      </c>
      <c r="Y27" t="s">
        <v>45</v>
      </c>
      <c r="Z27">
        <v>9156</v>
      </c>
      <c r="AA27">
        <v>4.05</v>
      </c>
      <c r="AB27">
        <v>11.7</v>
      </c>
      <c r="AC27">
        <v>50.6</v>
      </c>
      <c r="AD27">
        <v>293344</v>
      </c>
      <c r="AE27">
        <v>70.7</v>
      </c>
      <c r="AF27">
        <v>34.200000000000003</v>
      </c>
      <c r="AG27" t="s">
        <v>64</v>
      </c>
      <c r="AH27" t="s">
        <v>47</v>
      </c>
      <c r="AI27" t="s">
        <v>56</v>
      </c>
      <c r="AJ27">
        <v>100</v>
      </c>
      <c r="AK27">
        <v>360</v>
      </c>
      <c r="AL27">
        <v>0.1229</v>
      </c>
      <c r="AM27">
        <v>0.99329999999999996</v>
      </c>
      <c r="AN27">
        <v>0.89429999999999998</v>
      </c>
      <c r="AO27">
        <f>Data[[#This Row],[labeller_confidence_score]]-Data[[#This Row],[cytodiffusion_classification_confidence]]</f>
        <v>-9.8999999999999977E-2</v>
      </c>
    </row>
    <row r="28" spans="1:41" x14ac:dyDescent="0.3">
      <c r="A28" t="s">
        <v>93</v>
      </c>
      <c r="B28" t="s">
        <v>60</v>
      </c>
      <c r="C28">
        <v>0</v>
      </c>
      <c r="D28" t="s">
        <v>50</v>
      </c>
      <c r="E28">
        <v>15.85</v>
      </c>
      <c r="F28">
        <v>70.3</v>
      </c>
      <c r="G28">
        <v>0.443</v>
      </c>
      <c r="H28">
        <v>0.35599999999999998</v>
      </c>
      <c r="I28">
        <f>Data[[#This Row],[nucleus_area_pct]]/Data[[#This Row],[cytoplasm_ratio]]</f>
        <v>197.47191011235955</v>
      </c>
      <c r="J28">
        <v>0.66800000000000004</v>
      </c>
      <c r="K28">
        <v>0.251</v>
      </c>
      <c r="L28">
        <v>1.79</v>
      </c>
      <c r="M28">
        <v>1.2</v>
      </c>
      <c r="N28">
        <v>0.68700000000000006</v>
      </c>
      <c r="O28">
        <v>571</v>
      </c>
      <c r="P28">
        <v>105</v>
      </c>
      <c r="Q28">
        <v>218</v>
      </c>
      <c r="R28">
        <v>135</v>
      </c>
      <c r="S28">
        <v>190</v>
      </c>
      <c r="T28">
        <f>(Data[[#This Row],[mean_r]]/256)*100</f>
        <v>85.15625</v>
      </c>
      <c r="U28">
        <f>(Data[[#This Row],[mean_g]]/256)*100</f>
        <v>52.734375</v>
      </c>
      <c r="V28">
        <f>(Data[[#This Row],[mean_b]]/256)*100</f>
        <v>74.21875</v>
      </c>
      <c r="W28">
        <v>0.61899999999999999</v>
      </c>
      <c r="X28" t="s">
        <v>51</v>
      </c>
      <c r="Y28" t="s">
        <v>45</v>
      </c>
      <c r="Z28">
        <v>6766</v>
      </c>
      <c r="AA28">
        <v>5.04</v>
      </c>
      <c r="AB28">
        <v>12.8</v>
      </c>
      <c r="AC28">
        <v>47.2</v>
      </c>
      <c r="AD28">
        <v>235184</v>
      </c>
      <c r="AE28">
        <v>90.2</v>
      </c>
      <c r="AF28">
        <v>35.9</v>
      </c>
      <c r="AG28" t="s">
        <v>46</v>
      </c>
      <c r="AH28" t="s">
        <v>42</v>
      </c>
      <c r="AI28" t="s">
        <v>56</v>
      </c>
      <c r="AJ28">
        <v>40</v>
      </c>
      <c r="AK28">
        <v>360</v>
      </c>
      <c r="AL28">
        <v>4.3299999999999998E-2</v>
      </c>
      <c r="AM28">
        <v>0.91110000000000002</v>
      </c>
      <c r="AN28">
        <v>0.90500000000000003</v>
      </c>
      <c r="AO28">
        <f>Data[[#This Row],[labeller_confidence_score]]-Data[[#This Row],[cytodiffusion_classification_confidence]]</f>
        <v>-6.0999999999999943E-3</v>
      </c>
    </row>
    <row r="29" spans="1:41" x14ac:dyDescent="0.3">
      <c r="A29" t="s">
        <v>94</v>
      </c>
      <c r="B29" t="s">
        <v>62</v>
      </c>
      <c r="C29">
        <v>0</v>
      </c>
      <c r="D29" t="s">
        <v>50</v>
      </c>
      <c r="E29">
        <v>10.050000000000001</v>
      </c>
      <c r="F29">
        <v>76</v>
      </c>
      <c r="G29">
        <v>0.90400000000000003</v>
      </c>
      <c r="H29">
        <v>0.187</v>
      </c>
      <c r="I29">
        <f>Data[[#This Row],[nucleus_area_pct]]/Data[[#This Row],[cytoplasm_ratio]]</f>
        <v>406.41711229946526</v>
      </c>
      <c r="J29">
        <v>0.86399999999999999</v>
      </c>
      <c r="K29">
        <v>0.254</v>
      </c>
      <c r="L29">
        <v>0.98</v>
      </c>
      <c r="M29">
        <v>1</v>
      </c>
      <c r="N29">
        <v>0.91500000000000004</v>
      </c>
      <c r="O29">
        <v>267</v>
      </c>
      <c r="P29">
        <v>52</v>
      </c>
      <c r="Q29">
        <v>214</v>
      </c>
      <c r="R29">
        <v>183</v>
      </c>
      <c r="S29">
        <v>183</v>
      </c>
      <c r="T29">
        <f>(Data[[#This Row],[mean_r]]/256)*100</f>
        <v>83.59375</v>
      </c>
      <c r="U29">
        <f>(Data[[#This Row],[mean_g]]/256)*100</f>
        <v>71.484375</v>
      </c>
      <c r="V29">
        <f>(Data[[#This Row],[mean_b]]/256)*100</f>
        <v>71.484375</v>
      </c>
      <c r="W29">
        <v>0.73199999999999998</v>
      </c>
      <c r="X29" t="s">
        <v>51</v>
      </c>
      <c r="Y29" t="s">
        <v>40</v>
      </c>
      <c r="Z29">
        <v>6003</v>
      </c>
      <c r="AA29">
        <v>4.46</v>
      </c>
      <c r="AB29">
        <v>13.1</v>
      </c>
      <c r="AC29">
        <v>34.1</v>
      </c>
      <c r="AD29">
        <v>220100</v>
      </c>
      <c r="AE29">
        <v>72.5</v>
      </c>
      <c r="AF29">
        <v>31.2</v>
      </c>
      <c r="AG29" t="s">
        <v>46</v>
      </c>
      <c r="AH29" t="s">
        <v>47</v>
      </c>
      <c r="AI29" t="s">
        <v>56</v>
      </c>
      <c r="AJ29">
        <v>60</v>
      </c>
      <c r="AK29">
        <v>360</v>
      </c>
      <c r="AL29">
        <v>0.17660000000000001</v>
      </c>
      <c r="AM29">
        <v>0.8196</v>
      </c>
      <c r="AN29">
        <v>0.90720000000000001</v>
      </c>
      <c r="AO29">
        <f>Data[[#This Row],[labeller_confidence_score]]-Data[[#This Row],[cytodiffusion_classification_confidence]]</f>
        <v>8.7600000000000011E-2</v>
      </c>
    </row>
    <row r="30" spans="1:41" x14ac:dyDescent="0.3">
      <c r="A30" t="s">
        <v>95</v>
      </c>
      <c r="B30" t="s">
        <v>60</v>
      </c>
      <c r="C30">
        <v>0</v>
      </c>
      <c r="D30" t="s">
        <v>50</v>
      </c>
      <c r="E30">
        <v>19.16</v>
      </c>
      <c r="F30">
        <v>52.5</v>
      </c>
      <c r="G30">
        <v>0.54400000000000004</v>
      </c>
      <c r="H30">
        <v>0.30099999999999999</v>
      </c>
      <c r="I30">
        <f>Data[[#This Row],[nucleus_area_pct]]/Data[[#This Row],[cytoplasm_ratio]]</f>
        <v>174.41860465116281</v>
      </c>
      <c r="J30">
        <v>0.71399999999999997</v>
      </c>
      <c r="K30">
        <v>0.51300000000000001</v>
      </c>
      <c r="L30">
        <v>2.2000000000000002</v>
      </c>
      <c r="M30">
        <v>1</v>
      </c>
      <c r="N30">
        <v>0.79800000000000004</v>
      </c>
      <c r="O30">
        <v>582</v>
      </c>
      <c r="P30">
        <v>105</v>
      </c>
      <c r="Q30">
        <v>227</v>
      </c>
      <c r="R30">
        <v>165</v>
      </c>
      <c r="S30">
        <v>193</v>
      </c>
      <c r="T30">
        <f>(Data[[#This Row],[mean_r]]/256)*100</f>
        <v>88.671875</v>
      </c>
      <c r="U30">
        <f>(Data[[#This Row],[mean_g]]/256)*100</f>
        <v>64.453125</v>
      </c>
      <c r="V30">
        <f>(Data[[#This Row],[mean_b]]/256)*100</f>
        <v>75.390625</v>
      </c>
      <c r="W30">
        <v>0.64300000000000002</v>
      </c>
      <c r="X30" t="s">
        <v>63</v>
      </c>
      <c r="Y30" t="s">
        <v>45</v>
      </c>
      <c r="Z30">
        <v>10346</v>
      </c>
      <c r="AA30">
        <v>4.87</v>
      </c>
      <c r="AB30">
        <v>15.6</v>
      </c>
      <c r="AC30">
        <v>55.8</v>
      </c>
      <c r="AD30">
        <v>204668</v>
      </c>
      <c r="AE30">
        <v>105.4</v>
      </c>
      <c r="AF30">
        <v>34.299999999999997</v>
      </c>
      <c r="AG30" t="s">
        <v>46</v>
      </c>
      <c r="AH30" t="s">
        <v>47</v>
      </c>
      <c r="AI30" t="s">
        <v>43</v>
      </c>
      <c r="AJ30">
        <v>60</v>
      </c>
      <c r="AK30">
        <v>224</v>
      </c>
      <c r="AL30">
        <v>5.8799999999999998E-2</v>
      </c>
      <c r="AM30">
        <v>0.92830000000000001</v>
      </c>
      <c r="AN30">
        <v>0.83879999999999999</v>
      </c>
      <c r="AO30">
        <f>Data[[#This Row],[labeller_confidence_score]]-Data[[#This Row],[cytodiffusion_classification_confidence]]</f>
        <v>-8.9500000000000024E-2</v>
      </c>
    </row>
    <row r="31" spans="1:41" x14ac:dyDescent="0.3">
      <c r="A31" t="s">
        <v>96</v>
      </c>
      <c r="B31" t="s">
        <v>49</v>
      </c>
      <c r="C31">
        <v>0</v>
      </c>
      <c r="D31" t="s">
        <v>50</v>
      </c>
      <c r="E31">
        <v>11.52</v>
      </c>
      <c r="F31">
        <v>60.1</v>
      </c>
      <c r="G31">
        <v>0.53600000000000003</v>
      </c>
      <c r="H31">
        <v>0.373</v>
      </c>
      <c r="I31">
        <f>Data[[#This Row],[nucleus_area_pct]]/Data[[#This Row],[cytoplasm_ratio]]</f>
        <v>161.12600536193031</v>
      </c>
      <c r="J31">
        <v>0.56799999999999995</v>
      </c>
      <c r="K31">
        <v>0.35899999999999999</v>
      </c>
      <c r="L31">
        <v>3.34</v>
      </c>
      <c r="M31">
        <v>4.3</v>
      </c>
      <c r="N31">
        <v>0.82199999999999995</v>
      </c>
      <c r="O31">
        <v>470</v>
      </c>
      <c r="P31">
        <v>68</v>
      </c>
      <c r="Q31">
        <v>204</v>
      </c>
      <c r="R31">
        <v>175</v>
      </c>
      <c r="S31">
        <v>148</v>
      </c>
      <c r="T31">
        <f>(Data[[#This Row],[mean_r]]/256)*100</f>
        <v>79.6875</v>
      </c>
      <c r="U31">
        <f>(Data[[#This Row],[mean_g]]/256)*100</f>
        <v>68.359375</v>
      </c>
      <c r="V31">
        <f>(Data[[#This Row],[mean_b]]/256)*100</f>
        <v>57.8125</v>
      </c>
      <c r="W31">
        <v>0.65100000000000002</v>
      </c>
      <c r="X31" t="s">
        <v>51</v>
      </c>
      <c r="Y31" t="s">
        <v>45</v>
      </c>
      <c r="Z31">
        <v>6000</v>
      </c>
      <c r="AA31">
        <v>4.21</v>
      </c>
      <c r="AB31">
        <v>14.1</v>
      </c>
      <c r="AC31">
        <v>46.2</v>
      </c>
      <c r="AD31">
        <v>214304</v>
      </c>
      <c r="AE31">
        <v>97</v>
      </c>
      <c r="AF31">
        <v>35.9</v>
      </c>
      <c r="AG31" t="s">
        <v>41</v>
      </c>
      <c r="AH31" t="s">
        <v>47</v>
      </c>
      <c r="AI31" t="s">
        <v>43</v>
      </c>
      <c r="AJ31">
        <v>40</v>
      </c>
      <c r="AK31">
        <v>224</v>
      </c>
      <c r="AL31">
        <v>9.3700000000000006E-2</v>
      </c>
      <c r="AM31">
        <v>0.93310000000000004</v>
      </c>
      <c r="AN31">
        <v>0.91639999999999999</v>
      </c>
      <c r="AO31">
        <f>Data[[#This Row],[labeller_confidence_score]]-Data[[#This Row],[cytodiffusion_classification_confidence]]</f>
        <v>-1.6700000000000048E-2</v>
      </c>
    </row>
    <row r="32" spans="1:41" x14ac:dyDescent="0.3">
      <c r="A32" t="s">
        <v>97</v>
      </c>
      <c r="B32" t="s">
        <v>49</v>
      </c>
      <c r="C32">
        <v>0</v>
      </c>
      <c r="D32" t="s">
        <v>50</v>
      </c>
      <c r="E32">
        <v>10.37</v>
      </c>
      <c r="F32">
        <v>54.1</v>
      </c>
      <c r="G32">
        <v>0.61799999999999999</v>
      </c>
      <c r="H32">
        <v>0.503</v>
      </c>
      <c r="I32">
        <f>Data[[#This Row],[nucleus_area_pct]]/Data[[#This Row],[cytoplasm_ratio]]</f>
        <v>107.55467196819086</v>
      </c>
      <c r="J32">
        <v>0.82</v>
      </c>
      <c r="K32">
        <v>0.33900000000000002</v>
      </c>
      <c r="L32">
        <v>2.52</v>
      </c>
      <c r="M32">
        <v>3.9</v>
      </c>
      <c r="N32">
        <v>0.75900000000000001</v>
      </c>
      <c r="O32">
        <v>454</v>
      </c>
      <c r="P32">
        <v>77</v>
      </c>
      <c r="Q32">
        <v>202</v>
      </c>
      <c r="R32">
        <v>158</v>
      </c>
      <c r="S32">
        <v>187</v>
      </c>
      <c r="T32">
        <f>(Data[[#This Row],[mean_r]]/256)*100</f>
        <v>78.90625</v>
      </c>
      <c r="U32">
        <f>(Data[[#This Row],[mean_g]]/256)*100</f>
        <v>61.71875</v>
      </c>
      <c r="V32">
        <f>(Data[[#This Row],[mean_b]]/256)*100</f>
        <v>73.046875</v>
      </c>
      <c r="W32">
        <v>0.60699999999999998</v>
      </c>
      <c r="X32" t="s">
        <v>39</v>
      </c>
      <c r="Y32" t="s">
        <v>45</v>
      </c>
      <c r="Z32">
        <v>3545</v>
      </c>
      <c r="AA32">
        <v>3.45</v>
      </c>
      <c r="AB32">
        <v>14</v>
      </c>
      <c r="AC32">
        <v>49.4</v>
      </c>
      <c r="AD32">
        <v>252627</v>
      </c>
      <c r="AE32">
        <v>74.599999999999994</v>
      </c>
      <c r="AF32">
        <v>33</v>
      </c>
      <c r="AG32" t="s">
        <v>46</v>
      </c>
      <c r="AH32" t="s">
        <v>68</v>
      </c>
      <c r="AI32" t="s">
        <v>52</v>
      </c>
      <c r="AJ32">
        <v>60</v>
      </c>
      <c r="AK32">
        <v>256</v>
      </c>
      <c r="AL32">
        <v>0.16830000000000001</v>
      </c>
      <c r="AM32">
        <v>0.99570000000000003</v>
      </c>
      <c r="AN32">
        <v>0.97350000000000003</v>
      </c>
      <c r="AO32">
        <f>Data[[#This Row],[labeller_confidence_score]]-Data[[#This Row],[cytodiffusion_classification_confidence]]</f>
        <v>-2.2199999999999998E-2</v>
      </c>
    </row>
    <row r="33" spans="1:41" x14ac:dyDescent="0.3">
      <c r="A33" t="s">
        <v>98</v>
      </c>
      <c r="B33" t="s">
        <v>49</v>
      </c>
      <c r="C33">
        <v>0</v>
      </c>
      <c r="D33" t="s">
        <v>50</v>
      </c>
      <c r="E33">
        <v>8.9700000000000006</v>
      </c>
      <c r="F33">
        <v>53.5</v>
      </c>
      <c r="G33">
        <v>0.60099999999999998</v>
      </c>
      <c r="H33">
        <v>0.49299999999999999</v>
      </c>
      <c r="I33">
        <f>Data[[#This Row],[nucleus_area_pct]]/Data[[#This Row],[cytoplasm_ratio]]</f>
        <v>108.51926977687627</v>
      </c>
      <c r="J33">
        <v>0.78500000000000003</v>
      </c>
      <c r="K33">
        <v>0.45100000000000001</v>
      </c>
      <c r="L33">
        <v>4.47</v>
      </c>
      <c r="M33">
        <v>4.5</v>
      </c>
      <c r="N33">
        <v>0.79400000000000004</v>
      </c>
      <c r="O33">
        <v>347</v>
      </c>
      <c r="P33">
        <v>68</v>
      </c>
      <c r="Q33">
        <v>195</v>
      </c>
      <c r="R33">
        <v>166</v>
      </c>
      <c r="S33">
        <v>167</v>
      </c>
      <c r="T33">
        <f>(Data[[#This Row],[mean_r]]/256)*100</f>
        <v>76.171875</v>
      </c>
      <c r="U33">
        <f>(Data[[#This Row],[mean_g]]/256)*100</f>
        <v>64.84375</v>
      </c>
      <c r="V33">
        <f>(Data[[#This Row],[mean_b]]/256)*100</f>
        <v>65.234375</v>
      </c>
      <c r="W33">
        <v>0.64500000000000002</v>
      </c>
      <c r="X33" t="s">
        <v>63</v>
      </c>
      <c r="Y33" t="s">
        <v>40</v>
      </c>
      <c r="Z33">
        <v>9095</v>
      </c>
      <c r="AA33">
        <v>4.6399999999999997</v>
      </c>
      <c r="AB33">
        <v>15.3</v>
      </c>
      <c r="AC33">
        <v>37.700000000000003</v>
      </c>
      <c r="AD33">
        <v>383939</v>
      </c>
      <c r="AE33">
        <v>87.6</v>
      </c>
      <c r="AF33">
        <v>34.200000000000003</v>
      </c>
      <c r="AG33" t="s">
        <v>64</v>
      </c>
      <c r="AH33" t="s">
        <v>42</v>
      </c>
      <c r="AI33" t="s">
        <v>56</v>
      </c>
      <c r="AJ33">
        <v>60</v>
      </c>
      <c r="AK33">
        <v>512</v>
      </c>
      <c r="AL33">
        <v>9.3200000000000005E-2</v>
      </c>
      <c r="AM33">
        <v>0.81879999999999997</v>
      </c>
      <c r="AN33">
        <v>0.97340000000000004</v>
      </c>
      <c r="AO33">
        <f>Data[[#This Row],[labeller_confidence_score]]-Data[[#This Row],[cytodiffusion_classification_confidence]]</f>
        <v>0.15460000000000007</v>
      </c>
    </row>
    <row r="34" spans="1:41" x14ac:dyDescent="0.3">
      <c r="A34" t="s">
        <v>99</v>
      </c>
      <c r="B34" t="s">
        <v>49</v>
      </c>
      <c r="C34">
        <v>0</v>
      </c>
      <c r="D34" t="s">
        <v>50</v>
      </c>
      <c r="E34">
        <v>10.74</v>
      </c>
      <c r="F34">
        <v>50.1</v>
      </c>
      <c r="G34">
        <v>0.51400000000000001</v>
      </c>
      <c r="H34">
        <v>0.40500000000000003</v>
      </c>
      <c r="I34">
        <f>Data[[#This Row],[nucleus_area_pct]]/Data[[#This Row],[cytoplasm_ratio]]</f>
        <v>123.7037037037037</v>
      </c>
      <c r="J34">
        <v>0.79300000000000004</v>
      </c>
      <c r="K34">
        <v>0.224</v>
      </c>
      <c r="L34">
        <v>2.64</v>
      </c>
      <c r="M34">
        <v>4.4000000000000004</v>
      </c>
      <c r="N34">
        <v>0.77400000000000002</v>
      </c>
      <c r="O34">
        <v>482</v>
      </c>
      <c r="P34">
        <v>74</v>
      </c>
      <c r="Q34">
        <v>182</v>
      </c>
      <c r="R34">
        <v>169</v>
      </c>
      <c r="S34">
        <v>183</v>
      </c>
      <c r="T34">
        <f>(Data[[#This Row],[mean_r]]/256)*100</f>
        <v>71.09375</v>
      </c>
      <c r="U34">
        <f>(Data[[#This Row],[mean_g]]/256)*100</f>
        <v>66.015625</v>
      </c>
      <c r="V34">
        <f>(Data[[#This Row],[mean_b]]/256)*100</f>
        <v>71.484375</v>
      </c>
      <c r="W34">
        <v>0.61799999999999999</v>
      </c>
      <c r="X34" t="s">
        <v>39</v>
      </c>
      <c r="Y34" t="s">
        <v>40</v>
      </c>
      <c r="Z34">
        <v>7612</v>
      </c>
      <c r="AA34">
        <v>5.78</v>
      </c>
      <c r="AB34">
        <v>16.7</v>
      </c>
      <c r="AC34">
        <v>53.3</v>
      </c>
      <c r="AD34">
        <v>203678</v>
      </c>
      <c r="AE34">
        <v>113.7</v>
      </c>
      <c r="AF34">
        <v>31.9</v>
      </c>
      <c r="AG34" t="s">
        <v>46</v>
      </c>
      <c r="AH34" t="s">
        <v>68</v>
      </c>
      <c r="AI34" t="s">
        <v>56</v>
      </c>
      <c r="AJ34">
        <v>100</v>
      </c>
      <c r="AK34">
        <v>512</v>
      </c>
      <c r="AL34">
        <v>8.7900000000000006E-2</v>
      </c>
      <c r="AM34">
        <v>0.94140000000000001</v>
      </c>
      <c r="AN34">
        <v>1</v>
      </c>
      <c r="AO34">
        <f>Data[[#This Row],[labeller_confidence_score]]-Data[[#This Row],[cytodiffusion_classification_confidence]]</f>
        <v>5.8599999999999985E-2</v>
      </c>
    </row>
    <row r="35" spans="1:41" x14ac:dyDescent="0.3">
      <c r="A35" t="s">
        <v>100</v>
      </c>
      <c r="B35" t="s">
        <v>54</v>
      </c>
      <c r="C35">
        <v>0</v>
      </c>
      <c r="D35" t="s">
        <v>54</v>
      </c>
      <c r="E35">
        <v>8.14</v>
      </c>
      <c r="F35">
        <v>0</v>
      </c>
      <c r="G35">
        <v>0</v>
      </c>
      <c r="H35">
        <v>1</v>
      </c>
      <c r="I35">
        <f>Data[[#This Row],[nucleus_area_pct]]/Data[[#This Row],[cytoplasm_ratio]]</f>
        <v>0</v>
      </c>
      <c r="J35">
        <v>0.91900000000000004</v>
      </c>
      <c r="K35">
        <v>0.126</v>
      </c>
      <c r="L35">
        <v>0.05</v>
      </c>
      <c r="M35">
        <v>1</v>
      </c>
      <c r="N35">
        <v>0.94499999999999995</v>
      </c>
      <c r="O35">
        <v>175</v>
      </c>
      <c r="P35">
        <v>42</v>
      </c>
      <c r="Q35">
        <v>241</v>
      </c>
      <c r="R35">
        <v>138</v>
      </c>
      <c r="S35">
        <v>133</v>
      </c>
      <c r="T35">
        <f>(Data[[#This Row],[mean_r]]/256)*100</f>
        <v>94.140625</v>
      </c>
      <c r="U35">
        <f>(Data[[#This Row],[mean_g]]/256)*100</f>
        <v>53.90625</v>
      </c>
      <c r="V35">
        <f>(Data[[#This Row],[mean_b]]/256)*100</f>
        <v>51.953125</v>
      </c>
      <c r="W35">
        <v>0.56499999999999995</v>
      </c>
      <c r="X35" t="s">
        <v>39</v>
      </c>
      <c r="Y35" t="s">
        <v>45</v>
      </c>
      <c r="Z35">
        <v>4746</v>
      </c>
      <c r="AA35">
        <v>5.53</v>
      </c>
      <c r="AB35">
        <v>10.9</v>
      </c>
      <c r="AC35">
        <v>37.1</v>
      </c>
      <c r="AD35">
        <v>242487</v>
      </c>
      <c r="AE35">
        <v>100.1</v>
      </c>
      <c r="AF35">
        <v>33.700000000000003</v>
      </c>
      <c r="AG35" t="s">
        <v>64</v>
      </c>
      <c r="AH35" t="s">
        <v>47</v>
      </c>
      <c r="AI35" t="s">
        <v>43</v>
      </c>
      <c r="AJ35">
        <v>100</v>
      </c>
      <c r="AK35">
        <v>512</v>
      </c>
      <c r="AL35">
        <v>7.4700000000000003E-2</v>
      </c>
      <c r="AM35">
        <v>0.97940000000000005</v>
      </c>
      <c r="AN35">
        <v>0.85009999999999997</v>
      </c>
      <c r="AO35">
        <f>Data[[#This Row],[labeller_confidence_score]]-Data[[#This Row],[cytodiffusion_classification_confidence]]</f>
        <v>-0.12930000000000008</v>
      </c>
    </row>
    <row r="36" spans="1:41" x14ac:dyDescent="0.3">
      <c r="A36" t="s">
        <v>101</v>
      </c>
      <c r="B36" t="s">
        <v>62</v>
      </c>
      <c r="C36">
        <v>0</v>
      </c>
      <c r="D36" t="s">
        <v>50</v>
      </c>
      <c r="E36">
        <v>9.8699999999999992</v>
      </c>
      <c r="F36">
        <v>72.099999999999994</v>
      </c>
      <c r="G36">
        <v>0.84599999999999997</v>
      </c>
      <c r="H36">
        <v>0.26300000000000001</v>
      </c>
      <c r="I36">
        <f>Data[[#This Row],[nucleus_area_pct]]/Data[[#This Row],[cytoplasm_ratio]]</f>
        <v>274.14448669201516</v>
      </c>
      <c r="J36">
        <v>0.877</v>
      </c>
      <c r="K36">
        <v>0.27700000000000002</v>
      </c>
      <c r="L36">
        <v>0.93</v>
      </c>
      <c r="M36">
        <v>1</v>
      </c>
      <c r="N36">
        <v>0.89900000000000002</v>
      </c>
      <c r="O36">
        <v>298</v>
      </c>
      <c r="P36">
        <v>57</v>
      </c>
      <c r="Q36">
        <v>179</v>
      </c>
      <c r="R36">
        <v>146</v>
      </c>
      <c r="S36">
        <v>218</v>
      </c>
      <c r="T36">
        <f>(Data[[#This Row],[mean_r]]/256)*100</f>
        <v>69.921875</v>
      </c>
      <c r="U36">
        <f>(Data[[#This Row],[mean_g]]/256)*100</f>
        <v>57.03125</v>
      </c>
      <c r="V36">
        <f>(Data[[#This Row],[mean_b]]/256)*100</f>
        <v>85.15625</v>
      </c>
      <c r="W36">
        <v>0.754</v>
      </c>
      <c r="X36" t="s">
        <v>39</v>
      </c>
      <c r="Y36" t="s">
        <v>45</v>
      </c>
      <c r="Z36">
        <v>1755</v>
      </c>
      <c r="AA36">
        <v>3.81</v>
      </c>
      <c r="AB36">
        <v>12.5</v>
      </c>
      <c r="AC36">
        <v>30.1</v>
      </c>
      <c r="AD36">
        <v>232571</v>
      </c>
      <c r="AE36">
        <v>100.8</v>
      </c>
      <c r="AF36">
        <v>30.4</v>
      </c>
      <c r="AG36" t="s">
        <v>41</v>
      </c>
      <c r="AH36" t="s">
        <v>42</v>
      </c>
      <c r="AI36" t="s">
        <v>56</v>
      </c>
      <c r="AJ36">
        <v>100</v>
      </c>
      <c r="AK36">
        <v>512</v>
      </c>
      <c r="AL36">
        <v>4.3200000000000002E-2</v>
      </c>
      <c r="AM36">
        <v>0.97540000000000004</v>
      </c>
      <c r="AN36">
        <v>0.84830000000000005</v>
      </c>
      <c r="AO36">
        <f>Data[[#This Row],[labeller_confidence_score]]-Data[[#This Row],[cytodiffusion_classification_confidence]]</f>
        <v>-0.12709999999999999</v>
      </c>
    </row>
    <row r="37" spans="1:41" x14ac:dyDescent="0.3">
      <c r="A37" t="s">
        <v>102</v>
      </c>
      <c r="B37" t="s">
        <v>103</v>
      </c>
      <c r="C37">
        <v>1</v>
      </c>
      <c r="D37" t="s">
        <v>104</v>
      </c>
      <c r="E37">
        <v>4.41</v>
      </c>
      <c r="F37">
        <v>0</v>
      </c>
      <c r="G37">
        <v>0</v>
      </c>
      <c r="H37">
        <v>1</v>
      </c>
      <c r="I37">
        <f>Data[[#This Row],[nucleus_area_pct]]/Data[[#This Row],[cytoplasm_ratio]]</f>
        <v>0</v>
      </c>
      <c r="J37">
        <v>0.42699999999999999</v>
      </c>
      <c r="K37">
        <v>0.73599999999999999</v>
      </c>
      <c r="L37">
        <v>0.59</v>
      </c>
      <c r="M37">
        <v>1</v>
      </c>
      <c r="N37">
        <v>0.71399999999999997</v>
      </c>
      <c r="O37">
        <v>97</v>
      </c>
      <c r="P37">
        <v>37</v>
      </c>
      <c r="Q37">
        <v>240</v>
      </c>
      <c r="R37">
        <v>104</v>
      </c>
      <c r="S37">
        <v>126</v>
      </c>
      <c r="T37">
        <f>(Data[[#This Row],[mean_r]]/256)*100</f>
        <v>93.75</v>
      </c>
      <c r="U37">
        <f>(Data[[#This Row],[mean_g]]/256)*100</f>
        <v>40.625</v>
      </c>
      <c r="V37">
        <f>(Data[[#This Row],[mean_b]]/256)*100</f>
        <v>49.21875</v>
      </c>
      <c r="W37">
        <v>0.57699999999999996</v>
      </c>
      <c r="X37" t="s">
        <v>51</v>
      </c>
      <c r="Y37" t="s">
        <v>45</v>
      </c>
      <c r="Z37">
        <v>3420</v>
      </c>
      <c r="AA37">
        <v>4.8</v>
      </c>
      <c r="AB37">
        <v>10.4</v>
      </c>
      <c r="AC37">
        <v>46.3</v>
      </c>
      <c r="AD37">
        <v>379908</v>
      </c>
      <c r="AE37">
        <v>111.6</v>
      </c>
      <c r="AF37">
        <v>33.9</v>
      </c>
      <c r="AG37" t="s">
        <v>41</v>
      </c>
      <c r="AH37" t="s">
        <v>47</v>
      </c>
      <c r="AI37" t="s">
        <v>43</v>
      </c>
      <c r="AJ37">
        <v>100</v>
      </c>
      <c r="AK37">
        <v>512</v>
      </c>
      <c r="AL37">
        <v>0.9123</v>
      </c>
      <c r="AM37">
        <v>0.61470000000000002</v>
      </c>
      <c r="AN37">
        <v>0.68920000000000003</v>
      </c>
      <c r="AO37">
        <f>Data[[#This Row],[labeller_confidence_score]]-Data[[#This Row],[cytodiffusion_classification_confidence]]</f>
        <v>7.4500000000000011E-2</v>
      </c>
    </row>
    <row r="38" spans="1:41" x14ac:dyDescent="0.3">
      <c r="A38" t="s">
        <v>105</v>
      </c>
      <c r="B38" t="s">
        <v>106</v>
      </c>
      <c r="C38">
        <v>1</v>
      </c>
      <c r="D38" t="s">
        <v>82</v>
      </c>
      <c r="E38">
        <v>13.14</v>
      </c>
      <c r="F38">
        <v>82.4</v>
      </c>
      <c r="G38">
        <v>0.30099999999999999</v>
      </c>
      <c r="H38">
        <v>0.23499999999999999</v>
      </c>
      <c r="I38">
        <f>Data[[#This Row],[nucleus_area_pct]]/Data[[#This Row],[cytoplasm_ratio]]</f>
        <v>350.63829787234044</v>
      </c>
      <c r="J38">
        <v>0.93200000000000005</v>
      </c>
      <c r="K38">
        <v>0.21</v>
      </c>
      <c r="L38">
        <v>0.84</v>
      </c>
      <c r="M38">
        <v>1</v>
      </c>
      <c r="N38">
        <v>0.91700000000000004</v>
      </c>
      <c r="O38">
        <v>523</v>
      </c>
      <c r="P38">
        <v>97</v>
      </c>
      <c r="Q38">
        <v>206</v>
      </c>
      <c r="R38">
        <v>155</v>
      </c>
      <c r="S38">
        <v>187</v>
      </c>
      <c r="T38">
        <f>(Data[[#This Row],[mean_r]]/256)*100</f>
        <v>80.46875</v>
      </c>
      <c r="U38">
        <f>(Data[[#This Row],[mean_g]]/256)*100</f>
        <v>60.546875</v>
      </c>
      <c r="V38">
        <f>(Data[[#This Row],[mean_b]]/256)*100</f>
        <v>73.046875</v>
      </c>
      <c r="W38">
        <v>0.84399999999999997</v>
      </c>
      <c r="X38" t="s">
        <v>51</v>
      </c>
      <c r="Y38" t="s">
        <v>40</v>
      </c>
      <c r="Z38">
        <v>4120</v>
      </c>
      <c r="AA38">
        <v>5.29</v>
      </c>
      <c r="AB38">
        <v>13.9</v>
      </c>
      <c r="AC38">
        <v>29.2</v>
      </c>
      <c r="AD38">
        <v>322763</v>
      </c>
      <c r="AE38">
        <v>77.5</v>
      </c>
      <c r="AF38">
        <v>33.1</v>
      </c>
      <c r="AG38" t="s">
        <v>41</v>
      </c>
      <c r="AH38" t="s">
        <v>68</v>
      </c>
      <c r="AI38" t="s">
        <v>43</v>
      </c>
      <c r="AJ38">
        <v>60</v>
      </c>
      <c r="AK38">
        <v>360</v>
      </c>
      <c r="AL38">
        <v>0.69030000000000002</v>
      </c>
      <c r="AM38">
        <v>0.88529999999999998</v>
      </c>
      <c r="AN38">
        <v>0.88049999999999995</v>
      </c>
      <c r="AO38">
        <f>Data[[#This Row],[labeller_confidence_score]]-Data[[#This Row],[cytodiffusion_classification_confidence]]</f>
        <v>-4.8000000000000265E-3</v>
      </c>
    </row>
    <row r="39" spans="1:41" x14ac:dyDescent="0.3">
      <c r="A39" t="s">
        <v>107</v>
      </c>
      <c r="B39" t="s">
        <v>54</v>
      </c>
      <c r="C39">
        <v>0</v>
      </c>
      <c r="D39" t="s">
        <v>54</v>
      </c>
      <c r="E39">
        <v>6.88</v>
      </c>
      <c r="F39">
        <v>0</v>
      </c>
      <c r="G39">
        <v>0</v>
      </c>
      <c r="H39">
        <v>1</v>
      </c>
      <c r="I39">
        <f>Data[[#This Row],[nucleus_area_pct]]/Data[[#This Row],[cytoplasm_ratio]]</f>
        <v>0</v>
      </c>
      <c r="J39">
        <v>0.93799999999999994</v>
      </c>
      <c r="K39">
        <v>0.26600000000000001</v>
      </c>
      <c r="L39">
        <v>0.42</v>
      </c>
      <c r="M39">
        <v>1</v>
      </c>
      <c r="N39">
        <v>0.94399999999999995</v>
      </c>
      <c r="O39">
        <v>162</v>
      </c>
      <c r="P39">
        <v>52</v>
      </c>
      <c r="Q39">
        <v>220</v>
      </c>
      <c r="R39">
        <v>118</v>
      </c>
      <c r="S39">
        <v>116</v>
      </c>
      <c r="T39">
        <f>(Data[[#This Row],[mean_r]]/256)*100</f>
        <v>85.9375</v>
      </c>
      <c r="U39">
        <f>(Data[[#This Row],[mean_g]]/256)*100</f>
        <v>46.09375</v>
      </c>
      <c r="V39">
        <f>(Data[[#This Row],[mean_b]]/256)*100</f>
        <v>45.3125</v>
      </c>
      <c r="W39">
        <v>0.46600000000000003</v>
      </c>
      <c r="X39" t="s">
        <v>39</v>
      </c>
      <c r="Y39" t="s">
        <v>40</v>
      </c>
      <c r="Z39">
        <v>6188</v>
      </c>
      <c r="AA39">
        <v>3.64</v>
      </c>
      <c r="AB39">
        <v>10.6</v>
      </c>
      <c r="AC39">
        <v>45.2</v>
      </c>
      <c r="AD39">
        <v>293015</v>
      </c>
      <c r="AE39">
        <v>85.2</v>
      </c>
      <c r="AF39">
        <v>30.4</v>
      </c>
      <c r="AG39" t="s">
        <v>64</v>
      </c>
      <c r="AH39" t="s">
        <v>47</v>
      </c>
      <c r="AI39" t="s">
        <v>52</v>
      </c>
      <c r="AJ39">
        <v>100</v>
      </c>
      <c r="AK39">
        <v>224</v>
      </c>
      <c r="AL39">
        <v>9.7799999999999998E-2</v>
      </c>
      <c r="AM39">
        <v>0.86990000000000001</v>
      </c>
      <c r="AN39">
        <v>0.99219999999999997</v>
      </c>
      <c r="AO39">
        <f>Data[[#This Row],[labeller_confidence_score]]-Data[[#This Row],[cytodiffusion_classification_confidence]]</f>
        <v>0.12229999999999996</v>
      </c>
    </row>
    <row r="40" spans="1:41" x14ac:dyDescent="0.3">
      <c r="A40" t="s">
        <v>108</v>
      </c>
      <c r="B40" t="s">
        <v>85</v>
      </c>
      <c r="C40">
        <v>0</v>
      </c>
      <c r="D40" t="s">
        <v>50</v>
      </c>
      <c r="E40">
        <v>11.38</v>
      </c>
      <c r="F40">
        <v>64.099999999999994</v>
      </c>
      <c r="G40">
        <v>0.71299999999999997</v>
      </c>
      <c r="H40">
        <v>0.46899999999999997</v>
      </c>
      <c r="I40">
        <f>Data[[#This Row],[nucleus_area_pct]]/Data[[#This Row],[cytoplasm_ratio]]</f>
        <v>136.67377398720683</v>
      </c>
      <c r="J40">
        <v>0.73499999999999999</v>
      </c>
      <c r="K40">
        <v>0.45800000000000002</v>
      </c>
      <c r="L40">
        <v>6</v>
      </c>
      <c r="M40">
        <v>2</v>
      </c>
      <c r="N40">
        <v>0.78900000000000003</v>
      </c>
      <c r="O40">
        <v>337</v>
      </c>
      <c r="P40">
        <v>66</v>
      </c>
      <c r="Q40">
        <v>187</v>
      </c>
      <c r="R40">
        <v>149</v>
      </c>
      <c r="S40">
        <v>197</v>
      </c>
      <c r="T40">
        <f>(Data[[#This Row],[mean_r]]/256)*100</f>
        <v>73.046875</v>
      </c>
      <c r="U40">
        <f>(Data[[#This Row],[mean_g]]/256)*100</f>
        <v>58.203125</v>
      </c>
      <c r="V40">
        <f>(Data[[#This Row],[mean_b]]/256)*100</f>
        <v>76.953125</v>
      </c>
      <c r="W40">
        <v>0.80200000000000005</v>
      </c>
      <c r="X40" t="s">
        <v>51</v>
      </c>
      <c r="Y40" t="s">
        <v>40</v>
      </c>
      <c r="Z40">
        <v>6061</v>
      </c>
      <c r="AA40">
        <v>5.19</v>
      </c>
      <c r="AB40">
        <v>11.5</v>
      </c>
      <c r="AC40">
        <v>41.9</v>
      </c>
      <c r="AD40">
        <v>151197</v>
      </c>
      <c r="AE40">
        <v>89</v>
      </c>
      <c r="AF40">
        <v>33.200000000000003</v>
      </c>
      <c r="AG40" t="s">
        <v>46</v>
      </c>
      <c r="AH40" t="s">
        <v>42</v>
      </c>
      <c r="AI40" t="s">
        <v>52</v>
      </c>
      <c r="AJ40">
        <v>100</v>
      </c>
      <c r="AK40">
        <v>360</v>
      </c>
      <c r="AL40">
        <v>3.0599999999999999E-2</v>
      </c>
      <c r="AM40">
        <v>0.98419999999999996</v>
      </c>
      <c r="AN40">
        <v>0.87360000000000004</v>
      </c>
      <c r="AO40">
        <f>Data[[#This Row],[labeller_confidence_score]]-Data[[#This Row],[cytodiffusion_classification_confidence]]</f>
        <v>-0.11059999999999992</v>
      </c>
    </row>
    <row r="41" spans="1:41" x14ac:dyDescent="0.3">
      <c r="A41" t="s">
        <v>109</v>
      </c>
      <c r="B41" t="s">
        <v>110</v>
      </c>
      <c r="C41">
        <v>1</v>
      </c>
      <c r="D41" t="s">
        <v>104</v>
      </c>
      <c r="E41">
        <v>8.65</v>
      </c>
      <c r="F41">
        <v>0</v>
      </c>
      <c r="G41">
        <v>0</v>
      </c>
      <c r="H41">
        <v>1</v>
      </c>
      <c r="I41">
        <f>Data[[#This Row],[nucleus_area_pct]]/Data[[#This Row],[cytoplasm_ratio]]</f>
        <v>0</v>
      </c>
      <c r="J41">
        <v>0.93700000000000006</v>
      </c>
      <c r="K41">
        <v>8.5000000000000006E-2</v>
      </c>
      <c r="L41">
        <v>0.81</v>
      </c>
      <c r="M41">
        <v>1</v>
      </c>
      <c r="N41">
        <v>0.91400000000000003</v>
      </c>
      <c r="O41">
        <v>233</v>
      </c>
      <c r="P41">
        <v>40</v>
      </c>
      <c r="Q41">
        <v>222</v>
      </c>
      <c r="R41">
        <v>139</v>
      </c>
      <c r="S41">
        <v>131</v>
      </c>
      <c r="T41">
        <f>(Data[[#This Row],[mean_r]]/256)*100</f>
        <v>86.71875</v>
      </c>
      <c r="U41">
        <f>(Data[[#This Row],[mean_g]]/256)*100</f>
        <v>54.296875</v>
      </c>
      <c r="V41">
        <f>(Data[[#This Row],[mean_b]]/256)*100</f>
        <v>51.171875</v>
      </c>
      <c r="W41">
        <v>0.434</v>
      </c>
      <c r="X41" t="s">
        <v>63</v>
      </c>
      <c r="Y41" t="s">
        <v>40</v>
      </c>
      <c r="Z41">
        <v>4388</v>
      </c>
      <c r="AA41">
        <v>5.74</v>
      </c>
      <c r="AB41">
        <v>12.8</v>
      </c>
      <c r="AC41">
        <v>46.8</v>
      </c>
      <c r="AD41">
        <v>275369</v>
      </c>
      <c r="AE41">
        <v>94.4</v>
      </c>
      <c r="AF41">
        <v>35.4</v>
      </c>
      <c r="AG41" t="s">
        <v>46</v>
      </c>
      <c r="AH41" t="s">
        <v>47</v>
      </c>
      <c r="AI41" t="s">
        <v>56</v>
      </c>
      <c r="AJ41">
        <v>60</v>
      </c>
      <c r="AK41">
        <v>256</v>
      </c>
      <c r="AL41">
        <v>0.93930000000000002</v>
      </c>
      <c r="AM41">
        <v>0.69650000000000001</v>
      </c>
      <c r="AN41">
        <v>0.64139999999999997</v>
      </c>
      <c r="AO41">
        <f>Data[[#This Row],[labeller_confidence_score]]-Data[[#This Row],[cytodiffusion_classification_confidence]]</f>
        <v>-5.5100000000000038E-2</v>
      </c>
    </row>
    <row r="42" spans="1:41" x14ac:dyDescent="0.3">
      <c r="A42" t="s">
        <v>111</v>
      </c>
      <c r="B42" t="s">
        <v>85</v>
      </c>
      <c r="C42">
        <v>0</v>
      </c>
      <c r="D42" t="s">
        <v>50</v>
      </c>
      <c r="E42">
        <v>11.69</v>
      </c>
      <c r="F42">
        <v>61.4</v>
      </c>
      <c r="G42">
        <v>0.66800000000000004</v>
      </c>
      <c r="H42">
        <v>0.46</v>
      </c>
      <c r="I42">
        <f>Data[[#This Row],[nucleus_area_pct]]/Data[[#This Row],[cytoplasm_ratio]]</f>
        <v>133.47826086956522</v>
      </c>
      <c r="J42">
        <v>0.755</v>
      </c>
      <c r="K42">
        <v>0.47899999999999998</v>
      </c>
      <c r="L42">
        <v>3.91</v>
      </c>
      <c r="M42">
        <v>1.8</v>
      </c>
      <c r="N42">
        <v>0.85299999999999998</v>
      </c>
      <c r="O42">
        <v>401</v>
      </c>
      <c r="P42">
        <v>67</v>
      </c>
      <c r="Q42">
        <v>179</v>
      </c>
      <c r="R42">
        <v>144</v>
      </c>
      <c r="S42">
        <v>183</v>
      </c>
      <c r="T42">
        <f>(Data[[#This Row],[mean_r]]/256)*100</f>
        <v>69.921875</v>
      </c>
      <c r="U42">
        <f>(Data[[#This Row],[mean_g]]/256)*100</f>
        <v>56.25</v>
      </c>
      <c r="V42">
        <f>(Data[[#This Row],[mean_b]]/256)*100</f>
        <v>71.484375</v>
      </c>
      <c r="W42">
        <v>0.65</v>
      </c>
      <c r="X42" t="s">
        <v>51</v>
      </c>
      <c r="Y42" t="s">
        <v>40</v>
      </c>
      <c r="Z42">
        <v>8408</v>
      </c>
      <c r="AA42">
        <v>5.27</v>
      </c>
      <c r="AB42">
        <v>12.5</v>
      </c>
      <c r="AC42">
        <v>43.3</v>
      </c>
      <c r="AD42">
        <v>216026</v>
      </c>
      <c r="AE42">
        <v>83.4</v>
      </c>
      <c r="AF42">
        <v>32.200000000000003</v>
      </c>
      <c r="AG42" t="s">
        <v>41</v>
      </c>
      <c r="AH42" t="s">
        <v>42</v>
      </c>
      <c r="AI42" t="s">
        <v>56</v>
      </c>
      <c r="AJ42">
        <v>60</v>
      </c>
      <c r="AK42">
        <v>256</v>
      </c>
      <c r="AL42">
        <v>8.5099999999999995E-2</v>
      </c>
      <c r="AM42">
        <v>0.80549999999999999</v>
      </c>
      <c r="AN42">
        <v>0.92349999999999999</v>
      </c>
      <c r="AO42">
        <f>Data[[#This Row],[labeller_confidence_score]]-Data[[#This Row],[cytodiffusion_classification_confidence]]</f>
        <v>0.11799999999999999</v>
      </c>
    </row>
    <row r="43" spans="1:41" x14ac:dyDescent="0.3">
      <c r="A43" t="s">
        <v>112</v>
      </c>
      <c r="B43" t="s">
        <v>60</v>
      </c>
      <c r="C43">
        <v>0</v>
      </c>
      <c r="D43" t="s">
        <v>50</v>
      </c>
      <c r="E43">
        <v>17.940000000000001</v>
      </c>
      <c r="F43">
        <v>63.7</v>
      </c>
      <c r="G43">
        <v>0.47</v>
      </c>
      <c r="H43">
        <v>0.435</v>
      </c>
      <c r="I43">
        <f>Data[[#This Row],[nucleus_area_pct]]/Data[[#This Row],[cytoplasm_ratio]]</f>
        <v>146.43678160919541</v>
      </c>
      <c r="J43">
        <v>0.51300000000000001</v>
      </c>
      <c r="K43">
        <v>0.48599999999999999</v>
      </c>
      <c r="L43">
        <v>1.34</v>
      </c>
      <c r="M43">
        <v>1.2</v>
      </c>
      <c r="N43">
        <v>0.71499999999999997</v>
      </c>
      <c r="O43">
        <v>622</v>
      </c>
      <c r="P43">
        <v>96</v>
      </c>
      <c r="Q43">
        <v>201</v>
      </c>
      <c r="R43">
        <v>148</v>
      </c>
      <c r="S43">
        <v>181</v>
      </c>
      <c r="T43">
        <f>(Data[[#This Row],[mean_r]]/256)*100</f>
        <v>78.515625</v>
      </c>
      <c r="U43">
        <f>(Data[[#This Row],[mean_g]]/256)*100</f>
        <v>57.8125</v>
      </c>
      <c r="V43">
        <f>(Data[[#This Row],[mean_b]]/256)*100</f>
        <v>70.703125</v>
      </c>
      <c r="W43">
        <v>0.67100000000000004</v>
      </c>
      <c r="X43" t="s">
        <v>51</v>
      </c>
      <c r="Y43" t="s">
        <v>40</v>
      </c>
      <c r="Z43">
        <v>4549</v>
      </c>
      <c r="AA43">
        <v>4.1100000000000003</v>
      </c>
      <c r="AB43">
        <v>11.8</v>
      </c>
      <c r="AC43">
        <v>42.6</v>
      </c>
      <c r="AD43">
        <v>328810</v>
      </c>
      <c r="AE43">
        <v>71.3</v>
      </c>
      <c r="AF43">
        <v>33.1</v>
      </c>
      <c r="AG43" t="s">
        <v>46</v>
      </c>
      <c r="AH43" t="s">
        <v>47</v>
      </c>
      <c r="AI43" t="s">
        <v>43</v>
      </c>
      <c r="AJ43">
        <v>40</v>
      </c>
      <c r="AK43">
        <v>224</v>
      </c>
      <c r="AL43">
        <v>0.188</v>
      </c>
      <c r="AM43">
        <v>0.81769999999999998</v>
      </c>
      <c r="AN43">
        <v>1</v>
      </c>
      <c r="AO43">
        <f>Data[[#This Row],[labeller_confidence_score]]-Data[[#This Row],[cytodiffusion_classification_confidence]]</f>
        <v>0.18230000000000002</v>
      </c>
    </row>
    <row r="44" spans="1:41" x14ac:dyDescent="0.3">
      <c r="A44" t="s">
        <v>113</v>
      </c>
      <c r="B44" t="s">
        <v>54</v>
      </c>
      <c r="C44">
        <v>0</v>
      </c>
      <c r="D44" t="s">
        <v>54</v>
      </c>
      <c r="E44">
        <v>7.38</v>
      </c>
      <c r="F44">
        <v>0</v>
      </c>
      <c r="G44">
        <v>0</v>
      </c>
      <c r="H44">
        <v>1</v>
      </c>
      <c r="I44">
        <f>Data[[#This Row],[nucleus_area_pct]]/Data[[#This Row],[cytoplasm_ratio]]</f>
        <v>0</v>
      </c>
      <c r="J44">
        <v>0.91800000000000004</v>
      </c>
      <c r="K44">
        <v>0.14599999999999999</v>
      </c>
      <c r="L44">
        <v>0.34</v>
      </c>
      <c r="M44">
        <v>1</v>
      </c>
      <c r="N44">
        <v>0.92900000000000005</v>
      </c>
      <c r="O44">
        <v>156</v>
      </c>
      <c r="P44">
        <v>53</v>
      </c>
      <c r="Q44">
        <v>226</v>
      </c>
      <c r="R44">
        <v>138</v>
      </c>
      <c r="S44">
        <v>132</v>
      </c>
      <c r="T44">
        <f>(Data[[#This Row],[mean_r]]/256)*100</f>
        <v>88.28125</v>
      </c>
      <c r="U44">
        <f>(Data[[#This Row],[mean_g]]/256)*100</f>
        <v>53.90625</v>
      </c>
      <c r="V44">
        <f>(Data[[#This Row],[mean_b]]/256)*100</f>
        <v>51.5625</v>
      </c>
      <c r="W44">
        <v>0.40600000000000003</v>
      </c>
      <c r="X44" t="s">
        <v>63</v>
      </c>
      <c r="Y44" t="s">
        <v>40</v>
      </c>
      <c r="Z44">
        <v>8304</v>
      </c>
      <c r="AA44">
        <v>3.83</v>
      </c>
      <c r="AB44">
        <v>11.8</v>
      </c>
      <c r="AC44">
        <v>34.700000000000003</v>
      </c>
      <c r="AD44">
        <v>50893</v>
      </c>
      <c r="AE44">
        <v>88.6</v>
      </c>
      <c r="AF44">
        <v>34</v>
      </c>
      <c r="AG44" t="s">
        <v>64</v>
      </c>
      <c r="AH44" t="s">
        <v>47</v>
      </c>
      <c r="AI44" t="s">
        <v>56</v>
      </c>
      <c r="AJ44">
        <v>40</v>
      </c>
      <c r="AK44">
        <v>360</v>
      </c>
      <c r="AL44">
        <v>7.2599999999999998E-2</v>
      </c>
      <c r="AM44">
        <v>0.87050000000000005</v>
      </c>
      <c r="AN44">
        <v>0.97819999999999996</v>
      </c>
      <c r="AO44">
        <f>Data[[#This Row],[labeller_confidence_score]]-Data[[#This Row],[cytodiffusion_classification_confidence]]</f>
        <v>0.10769999999999991</v>
      </c>
    </row>
    <row r="45" spans="1:41" x14ac:dyDescent="0.3">
      <c r="A45" t="s">
        <v>114</v>
      </c>
      <c r="B45" t="s">
        <v>49</v>
      </c>
      <c r="C45">
        <v>0</v>
      </c>
      <c r="D45" t="s">
        <v>50</v>
      </c>
      <c r="E45">
        <v>12.57</v>
      </c>
      <c r="F45">
        <v>59.5</v>
      </c>
      <c r="G45">
        <v>0.56200000000000006</v>
      </c>
      <c r="H45">
        <v>0.378</v>
      </c>
      <c r="I45">
        <f>Data[[#This Row],[nucleus_area_pct]]/Data[[#This Row],[cytoplasm_ratio]]</f>
        <v>157.40740740740742</v>
      </c>
      <c r="J45">
        <v>0.72599999999999998</v>
      </c>
      <c r="K45">
        <v>0.32200000000000001</v>
      </c>
      <c r="L45">
        <v>2.25</v>
      </c>
      <c r="M45">
        <v>4.2</v>
      </c>
      <c r="N45">
        <v>0.82599999999999996</v>
      </c>
      <c r="O45">
        <v>363</v>
      </c>
      <c r="P45">
        <v>83</v>
      </c>
      <c r="Q45">
        <v>199</v>
      </c>
      <c r="R45">
        <v>163</v>
      </c>
      <c r="S45">
        <v>172</v>
      </c>
      <c r="T45">
        <f>(Data[[#This Row],[mean_r]]/256)*100</f>
        <v>77.734375</v>
      </c>
      <c r="U45">
        <f>(Data[[#This Row],[mean_g]]/256)*100</f>
        <v>63.671875</v>
      </c>
      <c r="V45">
        <f>(Data[[#This Row],[mean_b]]/256)*100</f>
        <v>67.1875</v>
      </c>
      <c r="W45">
        <v>0.50900000000000001</v>
      </c>
      <c r="X45" t="s">
        <v>51</v>
      </c>
      <c r="Y45" t="s">
        <v>40</v>
      </c>
      <c r="Z45">
        <v>3588</v>
      </c>
      <c r="AA45">
        <v>5.96</v>
      </c>
      <c r="AB45">
        <v>11.9</v>
      </c>
      <c r="AC45">
        <v>41.5</v>
      </c>
      <c r="AD45">
        <v>305575</v>
      </c>
      <c r="AE45">
        <v>97.3</v>
      </c>
      <c r="AF45">
        <v>34.200000000000003</v>
      </c>
      <c r="AG45" t="s">
        <v>64</v>
      </c>
      <c r="AH45" t="s">
        <v>68</v>
      </c>
      <c r="AI45" t="s">
        <v>56</v>
      </c>
      <c r="AJ45">
        <v>60</v>
      </c>
      <c r="AK45">
        <v>256</v>
      </c>
      <c r="AL45">
        <v>5.8599999999999999E-2</v>
      </c>
      <c r="AM45">
        <v>0.879</v>
      </c>
      <c r="AN45">
        <v>0.85719999999999996</v>
      </c>
      <c r="AO45">
        <f>Data[[#This Row],[labeller_confidence_score]]-Data[[#This Row],[cytodiffusion_classification_confidence]]</f>
        <v>-2.1800000000000042E-2</v>
      </c>
    </row>
    <row r="46" spans="1:41" x14ac:dyDescent="0.3">
      <c r="A46" t="s">
        <v>115</v>
      </c>
      <c r="B46" t="s">
        <v>37</v>
      </c>
      <c r="C46">
        <v>1</v>
      </c>
      <c r="D46" t="s">
        <v>38</v>
      </c>
      <c r="E46">
        <v>15.2</v>
      </c>
      <c r="F46">
        <v>65.099999999999994</v>
      </c>
      <c r="G46">
        <v>0.55600000000000005</v>
      </c>
      <c r="H46">
        <v>0.41399999999999998</v>
      </c>
      <c r="I46">
        <f>Data[[#This Row],[nucleus_area_pct]]/Data[[#This Row],[cytoplasm_ratio]]</f>
        <v>157.24637681159419</v>
      </c>
      <c r="J46">
        <v>0.71299999999999997</v>
      </c>
      <c r="K46">
        <v>0.47</v>
      </c>
      <c r="L46">
        <v>3.21</v>
      </c>
      <c r="M46">
        <v>5.7</v>
      </c>
      <c r="N46">
        <v>0.76600000000000001</v>
      </c>
      <c r="O46">
        <v>448</v>
      </c>
      <c r="P46">
        <v>84</v>
      </c>
      <c r="Q46">
        <v>200</v>
      </c>
      <c r="R46">
        <v>165</v>
      </c>
      <c r="S46">
        <v>193</v>
      </c>
      <c r="T46">
        <f>(Data[[#This Row],[mean_r]]/256)*100</f>
        <v>78.125</v>
      </c>
      <c r="U46">
        <f>(Data[[#This Row],[mean_g]]/256)*100</f>
        <v>64.453125</v>
      </c>
      <c r="V46">
        <f>(Data[[#This Row],[mean_b]]/256)*100</f>
        <v>75.390625</v>
      </c>
      <c r="W46">
        <v>0.78800000000000003</v>
      </c>
      <c r="X46" t="s">
        <v>51</v>
      </c>
      <c r="Y46" t="s">
        <v>45</v>
      </c>
      <c r="Z46">
        <v>8904</v>
      </c>
      <c r="AA46">
        <v>4.78</v>
      </c>
      <c r="AB46">
        <v>10.9</v>
      </c>
      <c r="AC46">
        <v>41.3</v>
      </c>
      <c r="AD46">
        <v>315105</v>
      </c>
      <c r="AE46">
        <v>99.8</v>
      </c>
      <c r="AF46">
        <v>35.4</v>
      </c>
      <c r="AG46" t="s">
        <v>46</v>
      </c>
      <c r="AH46" t="s">
        <v>68</v>
      </c>
      <c r="AI46" t="s">
        <v>56</v>
      </c>
      <c r="AJ46">
        <v>100</v>
      </c>
      <c r="AK46">
        <v>360</v>
      </c>
      <c r="AL46">
        <v>0.66180000000000005</v>
      </c>
      <c r="AM46">
        <v>0.76280000000000003</v>
      </c>
      <c r="AN46">
        <v>0.87949999999999995</v>
      </c>
      <c r="AO46">
        <f>Data[[#This Row],[labeller_confidence_score]]-Data[[#This Row],[cytodiffusion_classification_confidence]]</f>
        <v>0.11669999999999991</v>
      </c>
    </row>
    <row r="47" spans="1:41" x14ac:dyDescent="0.3">
      <c r="A47" t="s">
        <v>116</v>
      </c>
      <c r="B47" t="s">
        <v>60</v>
      </c>
      <c r="C47">
        <v>0</v>
      </c>
      <c r="D47" t="s">
        <v>50</v>
      </c>
      <c r="E47">
        <v>16.04</v>
      </c>
      <c r="F47">
        <v>70.400000000000006</v>
      </c>
      <c r="G47">
        <v>0.23699999999999999</v>
      </c>
      <c r="H47">
        <v>0.34599999999999997</v>
      </c>
      <c r="I47">
        <f>Data[[#This Row],[nucleus_area_pct]]/Data[[#This Row],[cytoplasm_ratio]]</f>
        <v>203.46820809248558</v>
      </c>
      <c r="J47">
        <v>0.55400000000000005</v>
      </c>
      <c r="K47">
        <v>0.59599999999999997</v>
      </c>
      <c r="L47">
        <v>1.68</v>
      </c>
      <c r="M47">
        <v>1.7</v>
      </c>
      <c r="N47">
        <v>0.68300000000000005</v>
      </c>
      <c r="O47">
        <v>611</v>
      </c>
      <c r="P47">
        <v>83</v>
      </c>
      <c r="Q47">
        <v>201</v>
      </c>
      <c r="R47">
        <v>161</v>
      </c>
      <c r="S47">
        <v>180</v>
      </c>
      <c r="T47">
        <f>(Data[[#This Row],[mean_r]]/256)*100</f>
        <v>78.515625</v>
      </c>
      <c r="U47">
        <f>(Data[[#This Row],[mean_g]]/256)*100</f>
        <v>62.890625</v>
      </c>
      <c r="V47">
        <f>(Data[[#This Row],[mean_b]]/256)*100</f>
        <v>70.3125</v>
      </c>
      <c r="W47">
        <v>0.69599999999999995</v>
      </c>
      <c r="X47" t="s">
        <v>51</v>
      </c>
      <c r="Y47" t="s">
        <v>45</v>
      </c>
      <c r="Z47">
        <v>10568</v>
      </c>
      <c r="AA47">
        <v>3.75</v>
      </c>
      <c r="AB47">
        <v>13</v>
      </c>
      <c r="AC47">
        <v>41.5</v>
      </c>
      <c r="AD47">
        <v>357009</v>
      </c>
      <c r="AE47">
        <v>104.4</v>
      </c>
      <c r="AF47">
        <v>34.200000000000003</v>
      </c>
      <c r="AG47" t="s">
        <v>64</v>
      </c>
      <c r="AH47" t="s">
        <v>42</v>
      </c>
      <c r="AI47" t="s">
        <v>43</v>
      </c>
      <c r="AJ47">
        <v>100</v>
      </c>
      <c r="AK47">
        <v>512</v>
      </c>
      <c r="AL47">
        <v>0.1085</v>
      </c>
      <c r="AM47">
        <v>0.95699999999999996</v>
      </c>
      <c r="AN47">
        <v>0.79420000000000002</v>
      </c>
      <c r="AO47">
        <f>Data[[#This Row],[labeller_confidence_score]]-Data[[#This Row],[cytodiffusion_classification_confidence]]</f>
        <v>-0.16279999999999994</v>
      </c>
    </row>
    <row r="48" spans="1:41" x14ac:dyDescent="0.3">
      <c r="A48" t="s">
        <v>117</v>
      </c>
      <c r="B48" t="s">
        <v>49</v>
      </c>
      <c r="C48">
        <v>0</v>
      </c>
      <c r="D48" t="s">
        <v>50</v>
      </c>
      <c r="E48">
        <v>12.91</v>
      </c>
      <c r="F48">
        <v>57.7</v>
      </c>
      <c r="G48">
        <v>0.56399999999999995</v>
      </c>
      <c r="H48">
        <v>0.42399999999999999</v>
      </c>
      <c r="I48">
        <f>Data[[#This Row],[nucleus_area_pct]]/Data[[#This Row],[cytoplasm_ratio]]</f>
        <v>136.08490566037736</v>
      </c>
      <c r="J48">
        <v>0.75600000000000001</v>
      </c>
      <c r="K48">
        <v>0.36399999999999999</v>
      </c>
      <c r="L48">
        <v>2.58</v>
      </c>
      <c r="M48">
        <v>3.5</v>
      </c>
      <c r="N48">
        <v>0.86499999999999999</v>
      </c>
      <c r="O48">
        <v>463</v>
      </c>
      <c r="P48">
        <v>68</v>
      </c>
      <c r="Q48">
        <v>225</v>
      </c>
      <c r="R48">
        <v>188</v>
      </c>
      <c r="S48">
        <v>180</v>
      </c>
      <c r="T48">
        <f>(Data[[#This Row],[mean_r]]/256)*100</f>
        <v>87.890625</v>
      </c>
      <c r="U48">
        <f>(Data[[#This Row],[mean_g]]/256)*100</f>
        <v>73.4375</v>
      </c>
      <c r="V48">
        <f>(Data[[#This Row],[mean_b]]/256)*100</f>
        <v>70.3125</v>
      </c>
      <c r="W48">
        <v>0.69799999999999995</v>
      </c>
      <c r="X48" t="s">
        <v>51</v>
      </c>
      <c r="Y48" t="s">
        <v>45</v>
      </c>
      <c r="Z48">
        <v>1342</v>
      </c>
      <c r="AA48">
        <v>4.59</v>
      </c>
      <c r="AB48">
        <v>12.2</v>
      </c>
      <c r="AC48">
        <v>41.2</v>
      </c>
      <c r="AD48">
        <v>280624</v>
      </c>
      <c r="AE48">
        <v>93.8</v>
      </c>
      <c r="AF48">
        <v>33.1</v>
      </c>
      <c r="AG48" t="s">
        <v>64</v>
      </c>
      <c r="AH48" t="s">
        <v>42</v>
      </c>
      <c r="AI48" t="s">
        <v>56</v>
      </c>
      <c r="AJ48">
        <v>100</v>
      </c>
      <c r="AK48">
        <v>360</v>
      </c>
      <c r="AL48">
        <v>9.7000000000000003E-3</v>
      </c>
      <c r="AM48">
        <v>0.94489999999999996</v>
      </c>
      <c r="AN48">
        <v>0.87639999999999996</v>
      </c>
      <c r="AO48">
        <f>Data[[#This Row],[labeller_confidence_score]]-Data[[#This Row],[cytodiffusion_classification_confidence]]</f>
        <v>-6.8500000000000005E-2</v>
      </c>
    </row>
    <row r="49" spans="1:41" x14ac:dyDescent="0.3">
      <c r="A49" t="s">
        <v>118</v>
      </c>
      <c r="B49" t="s">
        <v>81</v>
      </c>
      <c r="C49">
        <v>1</v>
      </c>
      <c r="D49" t="s">
        <v>82</v>
      </c>
      <c r="E49">
        <v>14.58</v>
      </c>
      <c r="F49">
        <v>89.5</v>
      </c>
      <c r="G49">
        <v>0.376</v>
      </c>
      <c r="H49">
        <v>0.23699999999999999</v>
      </c>
      <c r="I49">
        <f>Data[[#This Row],[nucleus_area_pct]]/Data[[#This Row],[cytoplasm_ratio]]</f>
        <v>377.63713080168776</v>
      </c>
      <c r="J49">
        <v>0.879</v>
      </c>
      <c r="K49">
        <v>0.28699999999999998</v>
      </c>
      <c r="L49">
        <v>0.64</v>
      </c>
      <c r="M49">
        <v>1.1000000000000001</v>
      </c>
      <c r="N49">
        <v>0.82399999999999995</v>
      </c>
      <c r="O49">
        <v>642</v>
      </c>
      <c r="P49">
        <v>98</v>
      </c>
      <c r="Q49">
        <v>188</v>
      </c>
      <c r="R49">
        <v>194</v>
      </c>
      <c r="S49">
        <v>228</v>
      </c>
      <c r="T49">
        <f>(Data[[#This Row],[mean_r]]/256)*100</f>
        <v>73.4375</v>
      </c>
      <c r="U49">
        <f>(Data[[#This Row],[mean_g]]/256)*100</f>
        <v>75.78125</v>
      </c>
      <c r="V49">
        <f>(Data[[#This Row],[mean_b]]/256)*100</f>
        <v>89.0625</v>
      </c>
      <c r="W49">
        <v>0.75</v>
      </c>
      <c r="X49" t="s">
        <v>51</v>
      </c>
      <c r="Y49" t="s">
        <v>45</v>
      </c>
      <c r="Z49">
        <v>13698</v>
      </c>
      <c r="AA49">
        <v>4.8899999999999997</v>
      </c>
      <c r="AB49">
        <v>10.4</v>
      </c>
      <c r="AC49">
        <v>45.1</v>
      </c>
      <c r="AD49">
        <v>366107</v>
      </c>
      <c r="AE49">
        <v>78.8</v>
      </c>
      <c r="AF49">
        <v>33.1</v>
      </c>
      <c r="AG49" t="s">
        <v>64</v>
      </c>
      <c r="AH49" t="s">
        <v>68</v>
      </c>
      <c r="AI49" t="s">
        <v>56</v>
      </c>
      <c r="AJ49">
        <v>100</v>
      </c>
      <c r="AK49">
        <v>360</v>
      </c>
      <c r="AL49">
        <v>0.77859999999999996</v>
      </c>
      <c r="AM49">
        <v>0.65280000000000005</v>
      </c>
      <c r="AN49">
        <v>0.83169999999999999</v>
      </c>
      <c r="AO49">
        <f>Data[[#This Row],[labeller_confidence_score]]-Data[[#This Row],[cytodiffusion_classification_confidence]]</f>
        <v>0.17889999999999995</v>
      </c>
    </row>
    <row r="50" spans="1:41" x14ac:dyDescent="0.3">
      <c r="A50" t="s">
        <v>119</v>
      </c>
      <c r="B50" t="s">
        <v>120</v>
      </c>
      <c r="C50">
        <v>1</v>
      </c>
      <c r="D50" t="s">
        <v>104</v>
      </c>
      <c r="E50">
        <v>6.78</v>
      </c>
      <c r="F50">
        <v>0</v>
      </c>
      <c r="G50">
        <v>0</v>
      </c>
      <c r="H50">
        <v>1</v>
      </c>
      <c r="I50">
        <f>Data[[#This Row],[nucleus_area_pct]]/Data[[#This Row],[cytoplasm_ratio]]</f>
        <v>0</v>
      </c>
      <c r="J50">
        <v>0.95399999999999996</v>
      </c>
      <c r="K50">
        <v>2.1999999999999999E-2</v>
      </c>
      <c r="L50">
        <v>1.05</v>
      </c>
      <c r="M50">
        <v>1</v>
      </c>
      <c r="N50">
        <v>0.94499999999999995</v>
      </c>
      <c r="O50">
        <v>152</v>
      </c>
      <c r="P50">
        <v>40</v>
      </c>
      <c r="Q50">
        <v>251</v>
      </c>
      <c r="R50">
        <v>137</v>
      </c>
      <c r="S50">
        <v>122</v>
      </c>
      <c r="T50">
        <f>(Data[[#This Row],[mean_r]]/256)*100</f>
        <v>98.046875</v>
      </c>
      <c r="U50">
        <f>(Data[[#This Row],[mean_g]]/256)*100</f>
        <v>53.515625</v>
      </c>
      <c r="V50">
        <f>(Data[[#This Row],[mean_b]]/256)*100</f>
        <v>47.65625</v>
      </c>
      <c r="W50">
        <v>0.64100000000000001</v>
      </c>
      <c r="X50" t="s">
        <v>39</v>
      </c>
      <c r="Y50" t="s">
        <v>45</v>
      </c>
      <c r="Z50">
        <v>8168</v>
      </c>
      <c r="AA50">
        <v>5.17</v>
      </c>
      <c r="AB50">
        <v>14.3</v>
      </c>
      <c r="AC50">
        <v>43</v>
      </c>
      <c r="AD50">
        <v>244015</v>
      </c>
      <c r="AE50">
        <v>87.7</v>
      </c>
      <c r="AF50">
        <v>34</v>
      </c>
      <c r="AG50" t="s">
        <v>64</v>
      </c>
      <c r="AH50" t="s">
        <v>47</v>
      </c>
      <c r="AI50" t="s">
        <v>56</v>
      </c>
      <c r="AJ50">
        <v>100</v>
      </c>
      <c r="AK50">
        <v>224</v>
      </c>
      <c r="AL50">
        <v>0.90180000000000005</v>
      </c>
      <c r="AM50">
        <v>0.88639999999999997</v>
      </c>
      <c r="AN50">
        <v>0.90210000000000001</v>
      </c>
      <c r="AO50">
        <f>Data[[#This Row],[labeller_confidence_score]]-Data[[#This Row],[cytodiffusion_classification_confidence]]</f>
        <v>1.5700000000000047E-2</v>
      </c>
    </row>
    <row r="51" spans="1:41" x14ac:dyDescent="0.3">
      <c r="A51" t="s">
        <v>121</v>
      </c>
      <c r="B51" t="s">
        <v>62</v>
      </c>
      <c r="C51">
        <v>0</v>
      </c>
      <c r="D51" t="s">
        <v>50</v>
      </c>
      <c r="E51">
        <v>9.07</v>
      </c>
      <c r="F51">
        <v>83.6</v>
      </c>
      <c r="G51">
        <v>0.81899999999999995</v>
      </c>
      <c r="H51">
        <v>0.17100000000000001</v>
      </c>
      <c r="I51">
        <f>Data[[#This Row],[nucleus_area_pct]]/Data[[#This Row],[cytoplasm_ratio]]</f>
        <v>488.8888888888888</v>
      </c>
      <c r="J51">
        <v>0.871</v>
      </c>
      <c r="K51">
        <v>0.30299999999999999</v>
      </c>
      <c r="L51">
        <v>1.32</v>
      </c>
      <c r="M51">
        <v>1</v>
      </c>
      <c r="N51">
        <v>0.85499999999999998</v>
      </c>
      <c r="O51">
        <v>288</v>
      </c>
      <c r="P51">
        <v>53</v>
      </c>
      <c r="Q51">
        <v>197</v>
      </c>
      <c r="R51">
        <v>137</v>
      </c>
      <c r="S51">
        <v>207</v>
      </c>
      <c r="T51">
        <f>(Data[[#This Row],[mean_r]]/256)*100</f>
        <v>76.953125</v>
      </c>
      <c r="U51">
        <f>(Data[[#This Row],[mean_g]]/256)*100</f>
        <v>53.515625</v>
      </c>
      <c r="V51">
        <f>(Data[[#This Row],[mean_b]]/256)*100</f>
        <v>80.859375</v>
      </c>
      <c r="W51">
        <v>0.71399999999999997</v>
      </c>
      <c r="X51" t="s">
        <v>51</v>
      </c>
      <c r="Y51" t="s">
        <v>40</v>
      </c>
      <c r="Z51">
        <v>7136</v>
      </c>
      <c r="AA51">
        <v>5.04</v>
      </c>
      <c r="AB51">
        <v>13.8</v>
      </c>
      <c r="AC51">
        <v>44.7</v>
      </c>
      <c r="AD51">
        <v>307856</v>
      </c>
      <c r="AE51">
        <v>77.400000000000006</v>
      </c>
      <c r="AF51">
        <v>33.799999999999997</v>
      </c>
      <c r="AG51" t="s">
        <v>46</v>
      </c>
      <c r="AH51" t="s">
        <v>47</v>
      </c>
      <c r="AI51" t="s">
        <v>56</v>
      </c>
      <c r="AJ51">
        <v>60</v>
      </c>
      <c r="AK51">
        <v>224</v>
      </c>
      <c r="AL51">
        <v>3.6400000000000002E-2</v>
      </c>
      <c r="AM51">
        <v>0.9929</v>
      </c>
      <c r="AN51">
        <v>0.82399999999999995</v>
      </c>
      <c r="AO51">
        <f>Data[[#This Row],[labeller_confidence_score]]-Data[[#This Row],[cytodiffusion_classification_confidence]]</f>
        <v>-0.16890000000000005</v>
      </c>
    </row>
    <row r="52" spans="1:41" x14ac:dyDescent="0.3">
      <c r="A52" t="s">
        <v>122</v>
      </c>
      <c r="B52" t="s">
        <v>103</v>
      </c>
      <c r="C52">
        <v>1</v>
      </c>
      <c r="D52" t="s">
        <v>104</v>
      </c>
      <c r="E52">
        <v>3.29</v>
      </c>
      <c r="F52">
        <v>0</v>
      </c>
      <c r="G52">
        <v>0</v>
      </c>
      <c r="H52">
        <v>1</v>
      </c>
      <c r="I52">
        <f>Data[[#This Row],[nucleus_area_pct]]/Data[[#This Row],[cytoplasm_ratio]]</f>
        <v>0</v>
      </c>
      <c r="J52">
        <v>0.57399999999999995</v>
      </c>
      <c r="K52">
        <v>0.88500000000000001</v>
      </c>
      <c r="L52">
        <v>0.36</v>
      </c>
      <c r="M52">
        <v>1</v>
      </c>
      <c r="N52">
        <v>0.71</v>
      </c>
      <c r="O52">
        <v>78</v>
      </c>
      <c r="P52">
        <v>33</v>
      </c>
      <c r="Q52">
        <v>246</v>
      </c>
      <c r="R52">
        <v>132</v>
      </c>
      <c r="S52">
        <v>128</v>
      </c>
      <c r="T52">
        <f>(Data[[#This Row],[mean_r]]/256)*100</f>
        <v>96.09375</v>
      </c>
      <c r="U52">
        <f>(Data[[#This Row],[mean_g]]/256)*100</f>
        <v>51.5625</v>
      </c>
      <c r="V52">
        <f>(Data[[#This Row],[mean_b]]/256)*100</f>
        <v>50</v>
      </c>
      <c r="W52">
        <v>0.47599999999999998</v>
      </c>
      <c r="X52" t="s">
        <v>39</v>
      </c>
      <c r="Y52" t="s">
        <v>45</v>
      </c>
      <c r="Z52">
        <v>7767</v>
      </c>
      <c r="AA52">
        <v>4.8099999999999996</v>
      </c>
      <c r="AB52">
        <v>12.5</v>
      </c>
      <c r="AC52">
        <v>36.6</v>
      </c>
      <c r="AD52">
        <v>236545</v>
      </c>
      <c r="AE52">
        <v>93.4</v>
      </c>
      <c r="AF52">
        <v>31.3</v>
      </c>
      <c r="AG52" t="s">
        <v>64</v>
      </c>
      <c r="AH52" t="s">
        <v>68</v>
      </c>
      <c r="AI52" t="s">
        <v>52</v>
      </c>
      <c r="AJ52">
        <v>60</v>
      </c>
      <c r="AK52">
        <v>224</v>
      </c>
      <c r="AL52">
        <v>0.82020000000000004</v>
      </c>
      <c r="AM52">
        <v>0.71289999999999998</v>
      </c>
      <c r="AN52">
        <v>0.79879999999999995</v>
      </c>
      <c r="AO52">
        <f>Data[[#This Row],[labeller_confidence_score]]-Data[[#This Row],[cytodiffusion_classification_confidence]]</f>
        <v>8.5899999999999976E-2</v>
      </c>
    </row>
    <row r="53" spans="1:41" x14ac:dyDescent="0.3">
      <c r="A53" t="s">
        <v>123</v>
      </c>
      <c r="B53" t="s">
        <v>89</v>
      </c>
      <c r="C53">
        <v>1</v>
      </c>
      <c r="D53" t="s">
        <v>38</v>
      </c>
      <c r="E53">
        <v>13.87</v>
      </c>
      <c r="F53">
        <v>53.7</v>
      </c>
      <c r="G53">
        <v>0.68300000000000005</v>
      </c>
      <c r="H53">
        <v>0.44500000000000001</v>
      </c>
      <c r="I53">
        <f>Data[[#This Row],[nucleus_area_pct]]/Data[[#This Row],[cytoplasm_ratio]]</f>
        <v>120.67415730337079</v>
      </c>
      <c r="J53">
        <v>0.79</v>
      </c>
      <c r="K53">
        <v>0.437</v>
      </c>
      <c r="L53">
        <v>4.43</v>
      </c>
      <c r="M53">
        <v>3.5</v>
      </c>
      <c r="N53">
        <v>0.83299999999999996</v>
      </c>
      <c r="O53">
        <v>421</v>
      </c>
      <c r="P53">
        <v>90</v>
      </c>
      <c r="Q53">
        <v>203</v>
      </c>
      <c r="R53">
        <v>193</v>
      </c>
      <c r="S53">
        <v>197</v>
      </c>
      <c r="T53">
        <f>(Data[[#This Row],[mean_r]]/256)*100</f>
        <v>79.296875</v>
      </c>
      <c r="U53">
        <f>(Data[[#This Row],[mean_g]]/256)*100</f>
        <v>75.390625</v>
      </c>
      <c r="V53">
        <f>(Data[[#This Row],[mean_b]]/256)*100</f>
        <v>76.953125</v>
      </c>
      <c r="W53">
        <v>0.73</v>
      </c>
      <c r="X53" t="s">
        <v>51</v>
      </c>
      <c r="Y53" t="s">
        <v>45</v>
      </c>
      <c r="Z53">
        <v>12938</v>
      </c>
      <c r="AA53">
        <v>4.0599999999999996</v>
      </c>
      <c r="AB53">
        <v>13.4</v>
      </c>
      <c r="AC53">
        <v>47.8</v>
      </c>
      <c r="AD53">
        <v>246849</v>
      </c>
      <c r="AE53">
        <v>92.3</v>
      </c>
      <c r="AF53">
        <v>32.5</v>
      </c>
      <c r="AG53" t="s">
        <v>64</v>
      </c>
      <c r="AH53" t="s">
        <v>68</v>
      </c>
      <c r="AI53" t="s">
        <v>56</v>
      </c>
      <c r="AJ53">
        <v>40</v>
      </c>
      <c r="AK53">
        <v>224</v>
      </c>
      <c r="AL53">
        <v>0.9506</v>
      </c>
      <c r="AM53">
        <v>0.63370000000000004</v>
      </c>
      <c r="AN53">
        <v>0.72899999999999998</v>
      </c>
      <c r="AO53">
        <f>Data[[#This Row],[labeller_confidence_score]]-Data[[#This Row],[cytodiffusion_classification_confidence]]</f>
        <v>9.529999999999994E-2</v>
      </c>
    </row>
    <row r="54" spans="1:41" x14ac:dyDescent="0.3">
      <c r="A54" t="s">
        <v>124</v>
      </c>
      <c r="B54" t="s">
        <v>87</v>
      </c>
      <c r="C54">
        <v>0</v>
      </c>
      <c r="D54" t="s">
        <v>50</v>
      </c>
      <c r="E54">
        <v>14.45</v>
      </c>
      <c r="F54">
        <v>47.9</v>
      </c>
      <c r="G54">
        <v>0.56499999999999995</v>
      </c>
      <c r="H54">
        <v>0.63700000000000001</v>
      </c>
      <c r="I54">
        <f>Data[[#This Row],[nucleus_area_pct]]/Data[[#This Row],[cytoplasm_ratio]]</f>
        <v>75.196232339089477</v>
      </c>
      <c r="J54">
        <v>0.69799999999999995</v>
      </c>
      <c r="K54">
        <v>0.47899999999999998</v>
      </c>
      <c r="L54">
        <v>3.72</v>
      </c>
      <c r="M54">
        <v>1.8</v>
      </c>
      <c r="N54">
        <v>0.82699999999999996</v>
      </c>
      <c r="O54">
        <v>382</v>
      </c>
      <c r="P54">
        <v>83</v>
      </c>
      <c r="Q54">
        <v>231</v>
      </c>
      <c r="R54">
        <v>130</v>
      </c>
      <c r="S54">
        <v>153</v>
      </c>
      <c r="T54">
        <f>(Data[[#This Row],[mean_r]]/256)*100</f>
        <v>90.234375</v>
      </c>
      <c r="U54">
        <f>(Data[[#This Row],[mean_g]]/256)*100</f>
        <v>50.78125</v>
      </c>
      <c r="V54">
        <f>(Data[[#This Row],[mean_b]]/256)*100</f>
        <v>59.765625</v>
      </c>
      <c r="W54">
        <v>0.57899999999999996</v>
      </c>
      <c r="X54" t="s">
        <v>39</v>
      </c>
      <c r="Y54" t="s">
        <v>45</v>
      </c>
      <c r="Z54">
        <v>5221</v>
      </c>
      <c r="AA54">
        <v>4.5599999999999996</v>
      </c>
      <c r="AB54">
        <v>15.8</v>
      </c>
      <c r="AC54">
        <v>41.3</v>
      </c>
      <c r="AD54">
        <v>480206</v>
      </c>
      <c r="AE54">
        <v>87</v>
      </c>
      <c r="AF54">
        <v>34.799999999999997</v>
      </c>
      <c r="AG54" t="s">
        <v>46</v>
      </c>
      <c r="AH54" t="s">
        <v>42</v>
      </c>
      <c r="AI54" t="s">
        <v>43</v>
      </c>
      <c r="AJ54">
        <v>100</v>
      </c>
      <c r="AK54">
        <v>256</v>
      </c>
      <c r="AL54">
        <v>0.14929999999999999</v>
      </c>
      <c r="AM54">
        <v>0.99150000000000005</v>
      </c>
      <c r="AN54">
        <v>0.91010000000000002</v>
      </c>
      <c r="AO54">
        <f>Data[[#This Row],[labeller_confidence_score]]-Data[[#This Row],[cytodiffusion_classification_confidence]]</f>
        <v>-8.1400000000000028E-2</v>
      </c>
    </row>
    <row r="55" spans="1:41" x14ac:dyDescent="0.3">
      <c r="A55" t="s">
        <v>125</v>
      </c>
      <c r="B55" t="s">
        <v>103</v>
      </c>
      <c r="C55">
        <v>1</v>
      </c>
      <c r="D55" t="s">
        <v>104</v>
      </c>
      <c r="E55">
        <v>4.16</v>
      </c>
      <c r="F55">
        <v>0</v>
      </c>
      <c r="G55">
        <v>0</v>
      </c>
      <c r="H55">
        <v>1</v>
      </c>
      <c r="I55">
        <f>Data[[#This Row],[nucleus_area_pct]]/Data[[#This Row],[cytoplasm_ratio]]</f>
        <v>0</v>
      </c>
      <c r="J55">
        <v>0.47599999999999998</v>
      </c>
      <c r="K55">
        <v>0.85799999999999998</v>
      </c>
      <c r="L55">
        <v>0.68</v>
      </c>
      <c r="M55">
        <v>1</v>
      </c>
      <c r="N55">
        <v>0.75800000000000001</v>
      </c>
      <c r="O55">
        <v>68</v>
      </c>
      <c r="P55">
        <v>32</v>
      </c>
      <c r="Q55">
        <v>252</v>
      </c>
      <c r="R55">
        <v>122</v>
      </c>
      <c r="S55">
        <v>105</v>
      </c>
      <c r="T55">
        <f>(Data[[#This Row],[mean_r]]/256)*100</f>
        <v>98.4375</v>
      </c>
      <c r="U55">
        <f>(Data[[#This Row],[mean_g]]/256)*100</f>
        <v>47.65625</v>
      </c>
      <c r="V55">
        <f>(Data[[#This Row],[mean_b]]/256)*100</f>
        <v>41.015625</v>
      </c>
      <c r="W55">
        <v>0.58199999999999996</v>
      </c>
      <c r="X55" t="s">
        <v>51</v>
      </c>
      <c r="Y55" t="s">
        <v>40</v>
      </c>
      <c r="Z55">
        <v>6770</v>
      </c>
      <c r="AA55">
        <v>4.2699999999999996</v>
      </c>
      <c r="AB55">
        <v>18.3</v>
      </c>
      <c r="AC55">
        <v>40.5</v>
      </c>
      <c r="AD55">
        <v>199426</v>
      </c>
      <c r="AE55">
        <v>104</v>
      </c>
      <c r="AF55">
        <v>35.1</v>
      </c>
      <c r="AG55" t="s">
        <v>46</v>
      </c>
      <c r="AH55" t="s">
        <v>68</v>
      </c>
      <c r="AI55" t="s">
        <v>43</v>
      </c>
      <c r="AJ55">
        <v>60</v>
      </c>
      <c r="AK55">
        <v>256</v>
      </c>
      <c r="AL55">
        <v>0.92210000000000003</v>
      </c>
      <c r="AM55">
        <v>0.8609</v>
      </c>
      <c r="AN55">
        <v>1</v>
      </c>
      <c r="AO55">
        <f>Data[[#This Row],[labeller_confidence_score]]-Data[[#This Row],[cytodiffusion_classification_confidence]]</f>
        <v>0.1391</v>
      </c>
    </row>
    <row r="56" spans="1:41" x14ac:dyDescent="0.3">
      <c r="A56" t="s">
        <v>126</v>
      </c>
      <c r="B56" t="s">
        <v>103</v>
      </c>
      <c r="C56">
        <v>1</v>
      </c>
      <c r="D56" t="s">
        <v>104</v>
      </c>
      <c r="E56">
        <v>4.09</v>
      </c>
      <c r="F56">
        <v>0</v>
      </c>
      <c r="G56">
        <v>0</v>
      </c>
      <c r="H56">
        <v>1</v>
      </c>
      <c r="I56">
        <f>Data[[#This Row],[nucleus_area_pct]]/Data[[#This Row],[cytoplasm_ratio]]</f>
        <v>0</v>
      </c>
      <c r="J56">
        <v>0.36699999999999999</v>
      </c>
      <c r="K56">
        <v>0.89600000000000002</v>
      </c>
      <c r="L56">
        <v>0.56999999999999995</v>
      </c>
      <c r="M56">
        <v>1</v>
      </c>
      <c r="N56">
        <v>0.78400000000000003</v>
      </c>
      <c r="O56">
        <v>63</v>
      </c>
      <c r="P56">
        <v>34</v>
      </c>
      <c r="Q56">
        <v>224</v>
      </c>
      <c r="R56">
        <v>114</v>
      </c>
      <c r="S56">
        <v>123</v>
      </c>
      <c r="T56">
        <f>(Data[[#This Row],[mean_r]]/256)*100</f>
        <v>87.5</v>
      </c>
      <c r="U56">
        <f>(Data[[#This Row],[mean_g]]/256)*100</f>
        <v>44.53125</v>
      </c>
      <c r="V56">
        <f>(Data[[#This Row],[mean_b]]/256)*100</f>
        <v>48.046875</v>
      </c>
      <c r="W56">
        <v>0.49399999999999999</v>
      </c>
      <c r="X56" t="s">
        <v>51</v>
      </c>
      <c r="Y56" t="s">
        <v>45</v>
      </c>
      <c r="Z56">
        <v>7226</v>
      </c>
      <c r="AA56">
        <v>3.53</v>
      </c>
      <c r="AB56">
        <v>14.6</v>
      </c>
      <c r="AC56">
        <v>45</v>
      </c>
      <c r="AD56">
        <v>221325</v>
      </c>
      <c r="AE56">
        <v>76.7</v>
      </c>
      <c r="AF56">
        <v>33.5</v>
      </c>
      <c r="AG56" t="s">
        <v>46</v>
      </c>
      <c r="AH56" t="s">
        <v>42</v>
      </c>
      <c r="AI56" t="s">
        <v>56</v>
      </c>
      <c r="AJ56">
        <v>100</v>
      </c>
      <c r="AK56">
        <v>256</v>
      </c>
      <c r="AL56">
        <v>0.67959999999999998</v>
      </c>
      <c r="AM56">
        <v>0.77</v>
      </c>
      <c r="AN56">
        <v>0.78269999999999995</v>
      </c>
      <c r="AO56">
        <f>Data[[#This Row],[labeller_confidence_score]]-Data[[#This Row],[cytodiffusion_classification_confidence]]</f>
        <v>1.2699999999999934E-2</v>
      </c>
    </row>
    <row r="57" spans="1:41" x14ac:dyDescent="0.3">
      <c r="A57" t="s">
        <v>127</v>
      </c>
      <c r="B57" t="s">
        <v>62</v>
      </c>
      <c r="C57">
        <v>0</v>
      </c>
      <c r="D57" t="s">
        <v>50</v>
      </c>
      <c r="E57">
        <v>10.08</v>
      </c>
      <c r="F57">
        <v>76.400000000000006</v>
      </c>
      <c r="G57">
        <v>0.64800000000000002</v>
      </c>
      <c r="H57">
        <v>0.189</v>
      </c>
      <c r="I57">
        <f>Data[[#This Row],[nucleus_area_pct]]/Data[[#This Row],[cytoplasm_ratio]]</f>
        <v>404.23280423280426</v>
      </c>
      <c r="J57">
        <v>0.89900000000000002</v>
      </c>
      <c r="K57">
        <v>0.191</v>
      </c>
      <c r="L57">
        <v>0.94</v>
      </c>
      <c r="M57">
        <v>1</v>
      </c>
      <c r="N57">
        <v>0.90900000000000003</v>
      </c>
      <c r="O57">
        <v>228</v>
      </c>
      <c r="P57">
        <v>62</v>
      </c>
      <c r="Q57">
        <v>168</v>
      </c>
      <c r="R57">
        <v>161</v>
      </c>
      <c r="S57">
        <v>198</v>
      </c>
      <c r="T57">
        <f>(Data[[#This Row],[mean_r]]/256)*100</f>
        <v>65.625</v>
      </c>
      <c r="U57">
        <f>(Data[[#This Row],[mean_g]]/256)*100</f>
        <v>62.890625</v>
      </c>
      <c r="V57">
        <f>(Data[[#This Row],[mean_b]]/256)*100</f>
        <v>77.34375</v>
      </c>
      <c r="W57">
        <v>0.75</v>
      </c>
      <c r="X57" t="s">
        <v>63</v>
      </c>
      <c r="Y57" t="s">
        <v>40</v>
      </c>
      <c r="Z57">
        <v>2178</v>
      </c>
      <c r="AA57">
        <v>4.74</v>
      </c>
      <c r="AB57">
        <v>10.7</v>
      </c>
      <c r="AC57">
        <v>38.299999999999997</v>
      </c>
      <c r="AD57">
        <v>349613</v>
      </c>
      <c r="AE57">
        <v>91.7</v>
      </c>
      <c r="AF57">
        <v>32.799999999999997</v>
      </c>
      <c r="AG57" t="s">
        <v>41</v>
      </c>
      <c r="AH57" t="s">
        <v>42</v>
      </c>
      <c r="AI57" t="s">
        <v>43</v>
      </c>
      <c r="AJ57">
        <v>60</v>
      </c>
      <c r="AK57">
        <v>224</v>
      </c>
      <c r="AL57">
        <v>4.58E-2</v>
      </c>
      <c r="AM57">
        <v>0.96589999999999998</v>
      </c>
      <c r="AN57">
        <v>0.84470000000000001</v>
      </c>
      <c r="AO57">
        <f>Data[[#This Row],[labeller_confidence_score]]-Data[[#This Row],[cytodiffusion_classification_confidence]]</f>
        <v>-0.12119999999999997</v>
      </c>
    </row>
    <row r="58" spans="1:41" x14ac:dyDescent="0.3">
      <c r="A58" t="s">
        <v>128</v>
      </c>
      <c r="B58" t="s">
        <v>62</v>
      </c>
      <c r="C58">
        <v>0</v>
      </c>
      <c r="D58" t="s">
        <v>50</v>
      </c>
      <c r="E58">
        <v>7.34</v>
      </c>
      <c r="F58">
        <v>74.7</v>
      </c>
      <c r="G58">
        <v>0.91300000000000003</v>
      </c>
      <c r="H58">
        <v>0.14499999999999999</v>
      </c>
      <c r="I58">
        <f>Data[[#This Row],[nucleus_area_pct]]/Data[[#This Row],[cytoplasm_ratio]]</f>
        <v>515.17241379310349</v>
      </c>
      <c r="J58">
        <v>0.82099999999999995</v>
      </c>
      <c r="K58">
        <v>0.26700000000000002</v>
      </c>
      <c r="L58">
        <v>1.36</v>
      </c>
      <c r="M58">
        <v>1</v>
      </c>
      <c r="N58">
        <v>0.92</v>
      </c>
      <c r="O58">
        <v>258</v>
      </c>
      <c r="P58">
        <v>60</v>
      </c>
      <c r="Q58">
        <v>196</v>
      </c>
      <c r="R58">
        <v>138</v>
      </c>
      <c r="S58">
        <v>189</v>
      </c>
      <c r="T58">
        <f>(Data[[#This Row],[mean_r]]/256)*100</f>
        <v>76.5625</v>
      </c>
      <c r="U58">
        <f>(Data[[#This Row],[mean_g]]/256)*100</f>
        <v>53.90625</v>
      </c>
      <c r="V58">
        <f>(Data[[#This Row],[mean_b]]/256)*100</f>
        <v>73.828125</v>
      </c>
      <c r="W58">
        <v>0.75800000000000001</v>
      </c>
      <c r="X58" t="s">
        <v>63</v>
      </c>
      <c r="Y58" t="s">
        <v>45</v>
      </c>
      <c r="Z58">
        <v>11859</v>
      </c>
      <c r="AA58">
        <v>6.17</v>
      </c>
      <c r="AB58">
        <v>14.1</v>
      </c>
      <c r="AC58">
        <v>36.299999999999997</v>
      </c>
      <c r="AD58">
        <v>285067</v>
      </c>
      <c r="AE58">
        <v>84.8</v>
      </c>
      <c r="AF58">
        <v>34.1</v>
      </c>
      <c r="AG58" t="s">
        <v>64</v>
      </c>
      <c r="AH58" t="s">
        <v>68</v>
      </c>
      <c r="AI58" t="s">
        <v>56</v>
      </c>
      <c r="AJ58">
        <v>100</v>
      </c>
      <c r="AK58">
        <v>360</v>
      </c>
      <c r="AL58">
        <v>0.1202</v>
      </c>
      <c r="AM58">
        <v>0.91420000000000001</v>
      </c>
      <c r="AN58">
        <v>0.80630000000000002</v>
      </c>
      <c r="AO58">
        <f>Data[[#This Row],[labeller_confidence_score]]-Data[[#This Row],[cytodiffusion_classification_confidence]]</f>
        <v>-0.1079</v>
      </c>
    </row>
    <row r="59" spans="1:41" x14ac:dyDescent="0.3">
      <c r="A59" t="s">
        <v>129</v>
      </c>
      <c r="B59" t="s">
        <v>110</v>
      </c>
      <c r="C59">
        <v>1</v>
      </c>
      <c r="D59" t="s">
        <v>104</v>
      </c>
      <c r="E59">
        <v>8.34</v>
      </c>
      <c r="F59">
        <v>0</v>
      </c>
      <c r="G59">
        <v>0</v>
      </c>
      <c r="H59">
        <v>1</v>
      </c>
      <c r="I59">
        <f>Data[[#This Row],[nucleus_area_pct]]/Data[[#This Row],[cytoplasm_ratio]]</f>
        <v>0</v>
      </c>
      <c r="J59">
        <v>0.82299999999999995</v>
      </c>
      <c r="K59">
        <v>0.20200000000000001</v>
      </c>
      <c r="L59">
        <v>0.6</v>
      </c>
      <c r="M59">
        <v>1</v>
      </c>
      <c r="N59">
        <v>0.94199999999999995</v>
      </c>
      <c r="O59">
        <v>191</v>
      </c>
      <c r="P59">
        <v>48</v>
      </c>
      <c r="Q59">
        <v>220</v>
      </c>
      <c r="R59">
        <v>144</v>
      </c>
      <c r="S59">
        <v>138</v>
      </c>
      <c r="T59">
        <f>(Data[[#This Row],[mean_r]]/256)*100</f>
        <v>85.9375</v>
      </c>
      <c r="U59">
        <f>(Data[[#This Row],[mean_g]]/256)*100</f>
        <v>56.25</v>
      </c>
      <c r="V59">
        <f>(Data[[#This Row],[mean_b]]/256)*100</f>
        <v>53.90625</v>
      </c>
      <c r="W59">
        <v>0.45100000000000001</v>
      </c>
      <c r="X59" t="s">
        <v>51</v>
      </c>
      <c r="Y59" t="s">
        <v>45</v>
      </c>
      <c r="Z59">
        <v>6458</v>
      </c>
      <c r="AA59">
        <v>5.67</v>
      </c>
      <c r="AB59">
        <v>13.8</v>
      </c>
      <c r="AC59">
        <v>36.5</v>
      </c>
      <c r="AD59">
        <v>142888</v>
      </c>
      <c r="AE59">
        <v>102.2</v>
      </c>
      <c r="AF59">
        <v>35</v>
      </c>
      <c r="AG59" t="s">
        <v>46</v>
      </c>
      <c r="AH59" t="s">
        <v>42</v>
      </c>
      <c r="AI59" t="s">
        <v>52</v>
      </c>
      <c r="AJ59">
        <v>60</v>
      </c>
      <c r="AK59">
        <v>512</v>
      </c>
      <c r="AL59">
        <v>0.86670000000000003</v>
      </c>
      <c r="AM59">
        <v>0.52649999999999997</v>
      </c>
      <c r="AN59">
        <v>0.79649999999999999</v>
      </c>
      <c r="AO59">
        <f>Data[[#This Row],[labeller_confidence_score]]-Data[[#This Row],[cytodiffusion_classification_confidence]]</f>
        <v>0.27</v>
      </c>
    </row>
    <row r="60" spans="1:41" x14ac:dyDescent="0.3">
      <c r="A60" t="s">
        <v>130</v>
      </c>
      <c r="B60" t="s">
        <v>74</v>
      </c>
      <c r="C60">
        <v>0</v>
      </c>
      <c r="D60" t="s">
        <v>75</v>
      </c>
      <c r="E60">
        <v>2.63</v>
      </c>
      <c r="F60">
        <v>0</v>
      </c>
      <c r="G60">
        <v>0</v>
      </c>
      <c r="H60">
        <v>1</v>
      </c>
      <c r="I60">
        <f>Data[[#This Row],[nucleus_area_pct]]/Data[[#This Row],[cytoplasm_ratio]]</f>
        <v>0</v>
      </c>
      <c r="J60">
        <v>0.69899999999999995</v>
      </c>
      <c r="K60">
        <v>0.42499999999999999</v>
      </c>
      <c r="L60">
        <v>2.98</v>
      </c>
      <c r="M60">
        <v>1</v>
      </c>
      <c r="N60">
        <v>0.93700000000000006</v>
      </c>
      <c r="O60">
        <v>43</v>
      </c>
      <c r="P60">
        <v>16</v>
      </c>
      <c r="Q60">
        <v>190</v>
      </c>
      <c r="R60">
        <v>116</v>
      </c>
      <c r="S60">
        <v>170</v>
      </c>
      <c r="T60">
        <f>(Data[[#This Row],[mean_r]]/256)*100</f>
        <v>74.21875</v>
      </c>
      <c r="U60">
        <f>(Data[[#This Row],[mean_g]]/256)*100</f>
        <v>45.3125</v>
      </c>
      <c r="V60">
        <f>(Data[[#This Row],[mean_b]]/256)*100</f>
        <v>66.40625</v>
      </c>
      <c r="W60">
        <v>0.52700000000000002</v>
      </c>
      <c r="X60" t="s">
        <v>51</v>
      </c>
      <c r="Y60" t="s">
        <v>45</v>
      </c>
      <c r="Z60">
        <v>8842</v>
      </c>
      <c r="AA60">
        <v>5.37</v>
      </c>
      <c r="AB60">
        <v>13.7</v>
      </c>
      <c r="AC60">
        <v>49</v>
      </c>
      <c r="AD60">
        <v>287470</v>
      </c>
      <c r="AE60">
        <v>78</v>
      </c>
      <c r="AF60">
        <v>32.6</v>
      </c>
      <c r="AG60" t="s">
        <v>64</v>
      </c>
      <c r="AH60" t="s">
        <v>42</v>
      </c>
      <c r="AI60" t="s">
        <v>43</v>
      </c>
      <c r="AJ60">
        <v>60</v>
      </c>
      <c r="AK60">
        <v>256</v>
      </c>
      <c r="AL60">
        <v>5.0500000000000003E-2</v>
      </c>
      <c r="AM60">
        <v>0.91700000000000004</v>
      </c>
      <c r="AN60">
        <v>0.88619999999999999</v>
      </c>
      <c r="AO60">
        <f>Data[[#This Row],[labeller_confidence_score]]-Data[[#This Row],[cytodiffusion_classification_confidence]]</f>
        <v>-3.080000000000005E-2</v>
      </c>
    </row>
    <row r="61" spans="1:41" x14ac:dyDescent="0.3">
      <c r="A61" t="s">
        <v>131</v>
      </c>
      <c r="B61" t="s">
        <v>87</v>
      </c>
      <c r="C61">
        <v>0</v>
      </c>
      <c r="D61" t="s">
        <v>50</v>
      </c>
      <c r="E61">
        <v>12.23</v>
      </c>
      <c r="F61">
        <v>59.1</v>
      </c>
      <c r="G61">
        <v>0.58099999999999996</v>
      </c>
      <c r="H61">
        <v>0.505</v>
      </c>
      <c r="I61">
        <f>Data[[#This Row],[nucleus_area_pct]]/Data[[#This Row],[cytoplasm_ratio]]</f>
        <v>117.02970297029704</v>
      </c>
      <c r="J61">
        <v>0.77600000000000002</v>
      </c>
      <c r="K61">
        <v>0.35699999999999998</v>
      </c>
      <c r="L61">
        <v>4.67</v>
      </c>
      <c r="M61">
        <v>2.2000000000000002</v>
      </c>
      <c r="N61">
        <v>0.78900000000000003</v>
      </c>
      <c r="O61">
        <v>456</v>
      </c>
      <c r="P61">
        <v>74</v>
      </c>
      <c r="Q61">
        <v>229</v>
      </c>
      <c r="R61">
        <v>155</v>
      </c>
      <c r="S61">
        <v>159</v>
      </c>
      <c r="T61">
        <f>(Data[[#This Row],[mean_r]]/256)*100</f>
        <v>89.453125</v>
      </c>
      <c r="U61">
        <f>(Data[[#This Row],[mean_g]]/256)*100</f>
        <v>60.546875</v>
      </c>
      <c r="V61">
        <f>(Data[[#This Row],[mean_b]]/256)*100</f>
        <v>62.109375</v>
      </c>
      <c r="W61">
        <v>0.68500000000000005</v>
      </c>
      <c r="X61" t="s">
        <v>51</v>
      </c>
      <c r="Y61" t="s">
        <v>40</v>
      </c>
      <c r="Z61">
        <v>5696</v>
      </c>
      <c r="AA61">
        <v>5.56</v>
      </c>
      <c r="AB61">
        <v>14.2</v>
      </c>
      <c r="AC61">
        <v>41.3</v>
      </c>
      <c r="AD61">
        <v>192260</v>
      </c>
      <c r="AE61">
        <v>95.1</v>
      </c>
      <c r="AF61">
        <v>32</v>
      </c>
      <c r="AG61" t="s">
        <v>46</v>
      </c>
      <c r="AH61" t="s">
        <v>47</v>
      </c>
      <c r="AI61" t="s">
        <v>56</v>
      </c>
      <c r="AJ61">
        <v>100</v>
      </c>
      <c r="AK61">
        <v>256</v>
      </c>
      <c r="AL61">
        <v>7.5200000000000003E-2</v>
      </c>
      <c r="AM61">
        <v>0.99860000000000004</v>
      </c>
      <c r="AN61">
        <v>0.92059999999999997</v>
      </c>
      <c r="AO61">
        <f>Data[[#This Row],[labeller_confidence_score]]-Data[[#This Row],[cytodiffusion_classification_confidence]]</f>
        <v>-7.8000000000000069E-2</v>
      </c>
    </row>
    <row r="62" spans="1:41" x14ac:dyDescent="0.3">
      <c r="A62" t="s">
        <v>132</v>
      </c>
      <c r="B62" t="s">
        <v>133</v>
      </c>
      <c r="C62">
        <v>1</v>
      </c>
      <c r="D62" t="s">
        <v>104</v>
      </c>
      <c r="E62">
        <v>9.35</v>
      </c>
      <c r="F62">
        <v>0</v>
      </c>
      <c r="G62">
        <v>0</v>
      </c>
      <c r="H62">
        <v>1</v>
      </c>
      <c r="I62">
        <f>Data[[#This Row],[nucleus_area_pct]]/Data[[#This Row],[cytoplasm_ratio]]</f>
        <v>0</v>
      </c>
      <c r="J62">
        <v>0.52100000000000002</v>
      </c>
      <c r="K62">
        <v>0.82299999999999995</v>
      </c>
      <c r="L62">
        <v>0.53</v>
      </c>
      <c r="M62">
        <v>1</v>
      </c>
      <c r="N62">
        <v>0.93100000000000005</v>
      </c>
      <c r="O62">
        <v>186</v>
      </c>
      <c r="P62">
        <v>55</v>
      </c>
      <c r="Q62">
        <v>228</v>
      </c>
      <c r="R62">
        <v>141</v>
      </c>
      <c r="S62">
        <v>116</v>
      </c>
      <c r="T62">
        <f>(Data[[#This Row],[mean_r]]/256)*100</f>
        <v>89.0625</v>
      </c>
      <c r="U62">
        <f>(Data[[#This Row],[mean_g]]/256)*100</f>
        <v>55.078125</v>
      </c>
      <c r="V62">
        <f>(Data[[#This Row],[mean_b]]/256)*100</f>
        <v>45.3125</v>
      </c>
      <c r="W62">
        <v>0.495</v>
      </c>
      <c r="X62" t="s">
        <v>39</v>
      </c>
      <c r="Y62" t="s">
        <v>40</v>
      </c>
      <c r="Z62">
        <v>1822</v>
      </c>
      <c r="AA62">
        <v>4.4000000000000004</v>
      </c>
      <c r="AB62">
        <v>14</v>
      </c>
      <c r="AC62">
        <v>36.700000000000003</v>
      </c>
      <c r="AD62">
        <v>256980</v>
      </c>
      <c r="AE62">
        <v>82.4</v>
      </c>
      <c r="AF62">
        <v>36.799999999999997</v>
      </c>
      <c r="AG62" t="s">
        <v>46</v>
      </c>
      <c r="AH62" t="s">
        <v>42</v>
      </c>
      <c r="AI62" t="s">
        <v>52</v>
      </c>
      <c r="AJ62">
        <v>60</v>
      </c>
      <c r="AK62">
        <v>360</v>
      </c>
      <c r="AL62">
        <v>0.78580000000000005</v>
      </c>
      <c r="AM62">
        <v>0.65629999999999999</v>
      </c>
      <c r="AN62">
        <v>0.80920000000000003</v>
      </c>
      <c r="AO62">
        <f>Data[[#This Row],[labeller_confidence_score]]-Data[[#This Row],[cytodiffusion_classification_confidence]]</f>
        <v>0.15290000000000004</v>
      </c>
    </row>
    <row r="63" spans="1:41" x14ac:dyDescent="0.3">
      <c r="A63" t="s">
        <v>134</v>
      </c>
      <c r="B63" t="s">
        <v>85</v>
      </c>
      <c r="C63">
        <v>0</v>
      </c>
      <c r="D63" t="s">
        <v>50</v>
      </c>
      <c r="E63">
        <v>11.36</v>
      </c>
      <c r="F63">
        <v>63.1</v>
      </c>
      <c r="G63">
        <v>0.77400000000000002</v>
      </c>
      <c r="H63">
        <v>0.39700000000000002</v>
      </c>
      <c r="I63">
        <f>Data[[#This Row],[nucleus_area_pct]]/Data[[#This Row],[cytoplasm_ratio]]</f>
        <v>158.94206549118388</v>
      </c>
      <c r="J63">
        <v>0.90900000000000003</v>
      </c>
      <c r="K63">
        <v>0.38100000000000001</v>
      </c>
      <c r="L63">
        <v>5</v>
      </c>
      <c r="M63">
        <v>2.1</v>
      </c>
      <c r="N63">
        <v>0.79</v>
      </c>
      <c r="O63">
        <v>397</v>
      </c>
      <c r="P63">
        <v>76</v>
      </c>
      <c r="Q63">
        <v>149</v>
      </c>
      <c r="R63">
        <v>136</v>
      </c>
      <c r="S63">
        <v>176</v>
      </c>
      <c r="T63">
        <f>(Data[[#This Row],[mean_r]]/256)*100</f>
        <v>58.203125</v>
      </c>
      <c r="U63">
        <f>(Data[[#This Row],[mean_g]]/256)*100</f>
        <v>53.125</v>
      </c>
      <c r="V63">
        <f>(Data[[#This Row],[mean_b]]/256)*100</f>
        <v>68.75</v>
      </c>
      <c r="W63">
        <v>0.84499999999999997</v>
      </c>
      <c r="X63" t="s">
        <v>51</v>
      </c>
      <c r="Y63" t="s">
        <v>40</v>
      </c>
      <c r="Z63">
        <v>3476</v>
      </c>
      <c r="AA63">
        <v>5.62</v>
      </c>
      <c r="AB63">
        <v>11.8</v>
      </c>
      <c r="AC63">
        <v>49.3</v>
      </c>
      <c r="AD63">
        <v>188975</v>
      </c>
      <c r="AE63">
        <v>103.2</v>
      </c>
      <c r="AF63">
        <v>34.9</v>
      </c>
      <c r="AG63" t="s">
        <v>46</v>
      </c>
      <c r="AH63" t="s">
        <v>42</v>
      </c>
      <c r="AI63" t="s">
        <v>52</v>
      </c>
      <c r="AJ63">
        <v>100</v>
      </c>
      <c r="AK63">
        <v>512</v>
      </c>
      <c r="AL63">
        <v>9.3399999999999997E-2</v>
      </c>
      <c r="AM63">
        <v>0.91369999999999996</v>
      </c>
      <c r="AN63">
        <v>0.90780000000000005</v>
      </c>
      <c r="AO63">
        <f>Data[[#This Row],[labeller_confidence_score]]-Data[[#This Row],[cytodiffusion_classification_confidence]]</f>
        <v>-5.8999999999999053E-3</v>
      </c>
    </row>
    <row r="64" spans="1:41" x14ac:dyDescent="0.3">
      <c r="A64" t="s">
        <v>135</v>
      </c>
      <c r="B64" t="s">
        <v>49</v>
      </c>
      <c r="C64">
        <v>0</v>
      </c>
      <c r="D64" t="s">
        <v>50</v>
      </c>
      <c r="E64">
        <v>11.22</v>
      </c>
      <c r="F64">
        <v>62.2</v>
      </c>
      <c r="G64">
        <v>0.56999999999999995</v>
      </c>
      <c r="H64">
        <v>0.49299999999999999</v>
      </c>
      <c r="I64">
        <f>Data[[#This Row],[nucleus_area_pct]]/Data[[#This Row],[cytoplasm_ratio]]</f>
        <v>126.16632860040569</v>
      </c>
      <c r="J64">
        <v>0.77300000000000002</v>
      </c>
      <c r="K64">
        <v>0.22900000000000001</v>
      </c>
      <c r="L64">
        <v>3.14</v>
      </c>
      <c r="M64">
        <v>4.0999999999999996</v>
      </c>
      <c r="N64">
        <v>0.76100000000000001</v>
      </c>
      <c r="O64">
        <v>457</v>
      </c>
      <c r="P64">
        <v>58</v>
      </c>
      <c r="Q64">
        <v>210</v>
      </c>
      <c r="R64">
        <v>168</v>
      </c>
      <c r="S64">
        <v>180</v>
      </c>
      <c r="T64">
        <f>(Data[[#This Row],[mean_r]]/256)*100</f>
        <v>82.03125</v>
      </c>
      <c r="U64">
        <f>(Data[[#This Row],[mean_g]]/256)*100</f>
        <v>65.625</v>
      </c>
      <c r="V64">
        <f>(Data[[#This Row],[mean_b]]/256)*100</f>
        <v>70.3125</v>
      </c>
      <c r="W64">
        <v>0.82299999999999995</v>
      </c>
      <c r="X64" t="s">
        <v>51</v>
      </c>
      <c r="Y64" t="s">
        <v>40</v>
      </c>
      <c r="Z64">
        <v>5767</v>
      </c>
      <c r="AA64">
        <v>5.2</v>
      </c>
      <c r="AB64">
        <v>6.2</v>
      </c>
      <c r="AC64">
        <v>49.8</v>
      </c>
      <c r="AD64">
        <v>339342</v>
      </c>
      <c r="AE64">
        <v>104.9</v>
      </c>
      <c r="AF64">
        <v>33.5</v>
      </c>
      <c r="AG64" t="s">
        <v>46</v>
      </c>
      <c r="AH64" t="s">
        <v>47</v>
      </c>
      <c r="AI64" t="s">
        <v>52</v>
      </c>
      <c r="AJ64">
        <v>100</v>
      </c>
      <c r="AK64">
        <v>360</v>
      </c>
      <c r="AL64">
        <v>9.9500000000000005E-2</v>
      </c>
      <c r="AM64">
        <v>1</v>
      </c>
      <c r="AN64">
        <v>0.93089999999999995</v>
      </c>
      <c r="AO64">
        <f>Data[[#This Row],[labeller_confidence_score]]-Data[[#This Row],[cytodiffusion_classification_confidence]]</f>
        <v>-6.910000000000005E-2</v>
      </c>
    </row>
    <row r="65" spans="1:41" x14ac:dyDescent="0.3">
      <c r="A65" t="s">
        <v>136</v>
      </c>
      <c r="B65" t="s">
        <v>49</v>
      </c>
      <c r="C65">
        <v>0</v>
      </c>
      <c r="D65" t="s">
        <v>50</v>
      </c>
      <c r="E65">
        <v>13.46</v>
      </c>
      <c r="F65">
        <v>53.2</v>
      </c>
      <c r="G65">
        <v>0.40600000000000003</v>
      </c>
      <c r="H65">
        <v>0.45400000000000001</v>
      </c>
      <c r="I65">
        <f>Data[[#This Row],[nucleus_area_pct]]/Data[[#This Row],[cytoplasm_ratio]]</f>
        <v>117.18061674008811</v>
      </c>
      <c r="J65">
        <v>0.71899999999999997</v>
      </c>
      <c r="K65">
        <v>0.32200000000000001</v>
      </c>
      <c r="L65">
        <v>3.05</v>
      </c>
      <c r="M65">
        <v>3.3</v>
      </c>
      <c r="N65">
        <v>0.82699999999999996</v>
      </c>
      <c r="O65">
        <v>455</v>
      </c>
      <c r="P65">
        <v>69</v>
      </c>
      <c r="Q65">
        <v>215</v>
      </c>
      <c r="R65">
        <v>160</v>
      </c>
      <c r="S65">
        <v>199</v>
      </c>
      <c r="T65">
        <f>(Data[[#This Row],[mean_r]]/256)*100</f>
        <v>83.984375</v>
      </c>
      <c r="U65">
        <f>(Data[[#This Row],[mean_g]]/256)*100</f>
        <v>62.5</v>
      </c>
      <c r="V65">
        <f>(Data[[#This Row],[mean_b]]/256)*100</f>
        <v>77.734375</v>
      </c>
      <c r="W65">
        <v>0.63700000000000001</v>
      </c>
      <c r="X65" t="s">
        <v>51</v>
      </c>
      <c r="Y65" t="s">
        <v>40</v>
      </c>
      <c r="Z65">
        <v>6802</v>
      </c>
      <c r="AA65">
        <v>5.46</v>
      </c>
      <c r="AB65">
        <v>13.8</v>
      </c>
      <c r="AC65">
        <v>48.9</v>
      </c>
      <c r="AD65">
        <v>198480</v>
      </c>
      <c r="AE65">
        <v>87.8</v>
      </c>
      <c r="AF65">
        <v>33.9</v>
      </c>
      <c r="AG65" t="s">
        <v>41</v>
      </c>
      <c r="AH65" t="s">
        <v>42</v>
      </c>
      <c r="AI65" t="s">
        <v>56</v>
      </c>
      <c r="AJ65">
        <v>60</v>
      </c>
      <c r="AK65">
        <v>256</v>
      </c>
      <c r="AL65">
        <v>9.6699999999999994E-2</v>
      </c>
      <c r="AM65">
        <v>1</v>
      </c>
      <c r="AN65">
        <v>0.94410000000000005</v>
      </c>
      <c r="AO65">
        <f>Data[[#This Row],[labeller_confidence_score]]-Data[[#This Row],[cytodiffusion_classification_confidence]]</f>
        <v>-5.589999999999995E-2</v>
      </c>
    </row>
    <row r="66" spans="1:41" x14ac:dyDescent="0.3">
      <c r="A66" t="s">
        <v>137</v>
      </c>
      <c r="B66" t="s">
        <v>62</v>
      </c>
      <c r="C66">
        <v>0</v>
      </c>
      <c r="D66" t="s">
        <v>50</v>
      </c>
      <c r="E66">
        <v>7.12</v>
      </c>
      <c r="F66">
        <v>79.400000000000006</v>
      </c>
      <c r="G66">
        <v>0.755</v>
      </c>
      <c r="H66">
        <v>0.152</v>
      </c>
      <c r="I66">
        <f>Data[[#This Row],[nucleus_area_pct]]/Data[[#This Row],[cytoplasm_ratio]]</f>
        <v>522.36842105263167</v>
      </c>
      <c r="J66">
        <v>0.84199999999999997</v>
      </c>
      <c r="K66">
        <v>0.26100000000000001</v>
      </c>
      <c r="L66">
        <v>0.65</v>
      </c>
      <c r="M66">
        <v>1.2</v>
      </c>
      <c r="N66">
        <v>0.88100000000000001</v>
      </c>
      <c r="O66">
        <v>305</v>
      </c>
      <c r="P66">
        <v>53</v>
      </c>
      <c r="Q66">
        <v>181</v>
      </c>
      <c r="R66">
        <v>153</v>
      </c>
      <c r="S66">
        <v>179</v>
      </c>
      <c r="T66">
        <f>(Data[[#This Row],[mean_r]]/256)*100</f>
        <v>70.703125</v>
      </c>
      <c r="U66">
        <f>(Data[[#This Row],[mean_g]]/256)*100</f>
        <v>59.765625</v>
      </c>
      <c r="V66">
        <f>(Data[[#This Row],[mean_b]]/256)*100</f>
        <v>69.921875</v>
      </c>
      <c r="W66">
        <v>0.72899999999999998</v>
      </c>
      <c r="X66" t="s">
        <v>51</v>
      </c>
      <c r="Y66" t="s">
        <v>40</v>
      </c>
      <c r="Z66">
        <v>6937</v>
      </c>
      <c r="AA66">
        <v>3.34</v>
      </c>
      <c r="AB66">
        <v>13.5</v>
      </c>
      <c r="AC66">
        <v>33.1</v>
      </c>
      <c r="AD66">
        <v>197726</v>
      </c>
      <c r="AE66">
        <v>79.3</v>
      </c>
      <c r="AF66">
        <v>33</v>
      </c>
      <c r="AG66" t="s">
        <v>64</v>
      </c>
      <c r="AH66" t="s">
        <v>42</v>
      </c>
      <c r="AI66" t="s">
        <v>56</v>
      </c>
      <c r="AJ66">
        <v>60</v>
      </c>
      <c r="AK66">
        <v>512</v>
      </c>
      <c r="AL66">
        <v>3.1399999999999997E-2</v>
      </c>
      <c r="AM66">
        <v>0.94440000000000002</v>
      </c>
      <c r="AN66">
        <v>0.94640000000000002</v>
      </c>
      <c r="AO66">
        <f>Data[[#This Row],[labeller_confidence_score]]-Data[[#This Row],[cytodiffusion_classification_confidence]]</f>
        <v>2.0000000000000018E-3</v>
      </c>
    </row>
    <row r="67" spans="1:41" x14ac:dyDescent="0.3">
      <c r="A67" t="s">
        <v>138</v>
      </c>
      <c r="B67" t="s">
        <v>87</v>
      </c>
      <c r="C67">
        <v>0</v>
      </c>
      <c r="D67" t="s">
        <v>50</v>
      </c>
      <c r="E67">
        <v>11.79</v>
      </c>
      <c r="F67">
        <v>57.7</v>
      </c>
      <c r="G67">
        <v>0.58299999999999996</v>
      </c>
      <c r="H67">
        <v>0.38700000000000001</v>
      </c>
      <c r="I67">
        <f>Data[[#This Row],[nucleus_area_pct]]/Data[[#This Row],[cytoplasm_ratio]]</f>
        <v>149.09560723514213</v>
      </c>
      <c r="J67">
        <v>0.746</v>
      </c>
      <c r="K67">
        <v>0.51100000000000001</v>
      </c>
      <c r="L67">
        <v>3.89</v>
      </c>
      <c r="M67">
        <v>2.1</v>
      </c>
      <c r="N67">
        <v>0.77400000000000002</v>
      </c>
      <c r="O67">
        <v>457</v>
      </c>
      <c r="P67">
        <v>72</v>
      </c>
      <c r="Q67">
        <v>242</v>
      </c>
      <c r="R67">
        <v>141</v>
      </c>
      <c r="S67">
        <v>164</v>
      </c>
      <c r="T67">
        <f>(Data[[#This Row],[mean_r]]/256)*100</f>
        <v>94.53125</v>
      </c>
      <c r="U67">
        <f>(Data[[#This Row],[mean_g]]/256)*100</f>
        <v>55.078125</v>
      </c>
      <c r="V67">
        <f>(Data[[#This Row],[mean_b]]/256)*100</f>
        <v>64.0625</v>
      </c>
      <c r="W67">
        <v>0.59399999999999997</v>
      </c>
      <c r="X67" t="s">
        <v>63</v>
      </c>
      <c r="Y67" t="s">
        <v>45</v>
      </c>
      <c r="Z67">
        <v>9796</v>
      </c>
      <c r="AA67">
        <v>5.16</v>
      </c>
      <c r="AB67">
        <v>15.7</v>
      </c>
      <c r="AC67">
        <v>38.200000000000003</v>
      </c>
      <c r="AD67">
        <v>208446</v>
      </c>
      <c r="AE67">
        <v>87</v>
      </c>
      <c r="AF67">
        <v>32.1</v>
      </c>
      <c r="AG67" t="s">
        <v>46</v>
      </c>
      <c r="AH67" t="s">
        <v>42</v>
      </c>
      <c r="AI67" t="s">
        <v>43</v>
      </c>
      <c r="AJ67">
        <v>40</v>
      </c>
      <c r="AK67">
        <v>512</v>
      </c>
      <c r="AL67">
        <v>0.22670000000000001</v>
      </c>
      <c r="AM67">
        <v>0.94850000000000001</v>
      </c>
      <c r="AN67">
        <v>0.90249999999999997</v>
      </c>
      <c r="AO67">
        <f>Data[[#This Row],[labeller_confidence_score]]-Data[[#This Row],[cytodiffusion_classification_confidence]]</f>
        <v>-4.6000000000000041E-2</v>
      </c>
    </row>
    <row r="68" spans="1:41" x14ac:dyDescent="0.3">
      <c r="A68" t="s">
        <v>139</v>
      </c>
      <c r="B68" t="s">
        <v>60</v>
      </c>
      <c r="C68">
        <v>0</v>
      </c>
      <c r="D68" t="s">
        <v>50</v>
      </c>
      <c r="E68">
        <v>12.51</v>
      </c>
      <c r="F68">
        <v>66.900000000000006</v>
      </c>
      <c r="G68">
        <v>0.53</v>
      </c>
      <c r="H68">
        <v>0.311</v>
      </c>
      <c r="I68">
        <f>Data[[#This Row],[nucleus_area_pct]]/Data[[#This Row],[cytoplasm_ratio]]</f>
        <v>215.11254019292608</v>
      </c>
      <c r="J68">
        <v>0.78100000000000003</v>
      </c>
      <c r="K68">
        <v>0.33600000000000002</v>
      </c>
      <c r="L68">
        <v>1.31</v>
      </c>
      <c r="M68">
        <v>1.2</v>
      </c>
      <c r="N68">
        <v>0.69899999999999995</v>
      </c>
      <c r="O68">
        <v>648</v>
      </c>
      <c r="P68">
        <v>87</v>
      </c>
      <c r="Q68">
        <v>224</v>
      </c>
      <c r="R68">
        <v>151</v>
      </c>
      <c r="S68">
        <v>182</v>
      </c>
      <c r="T68">
        <f>(Data[[#This Row],[mean_r]]/256)*100</f>
        <v>87.5</v>
      </c>
      <c r="U68">
        <f>(Data[[#This Row],[mean_g]]/256)*100</f>
        <v>58.984375</v>
      </c>
      <c r="V68">
        <f>(Data[[#This Row],[mean_b]]/256)*100</f>
        <v>71.09375</v>
      </c>
      <c r="W68">
        <v>0.441</v>
      </c>
      <c r="X68" t="s">
        <v>39</v>
      </c>
      <c r="Y68" t="s">
        <v>40</v>
      </c>
      <c r="Z68">
        <v>6866</v>
      </c>
      <c r="AA68">
        <v>5.72</v>
      </c>
      <c r="AB68">
        <v>11.1</v>
      </c>
      <c r="AC68">
        <v>44.2</v>
      </c>
      <c r="AD68">
        <v>273426</v>
      </c>
      <c r="AE68">
        <v>88.1</v>
      </c>
      <c r="AF68">
        <v>32</v>
      </c>
      <c r="AG68" t="s">
        <v>46</v>
      </c>
      <c r="AH68" t="s">
        <v>42</v>
      </c>
      <c r="AI68" t="s">
        <v>43</v>
      </c>
      <c r="AJ68">
        <v>100</v>
      </c>
      <c r="AK68">
        <v>360</v>
      </c>
      <c r="AL68">
        <v>0.1159</v>
      </c>
      <c r="AM68">
        <v>0.83650000000000002</v>
      </c>
      <c r="AN68">
        <v>0.82289999999999996</v>
      </c>
      <c r="AO68">
        <f>Data[[#This Row],[labeller_confidence_score]]-Data[[#This Row],[cytodiffusion_classification_confidence]]</f>
        <v>-1.3600000000000056E-2</v>
      </c>
    </row>
    <row r="69" spans="1:41" x14ac:dyDescent="0.3">
      <c r="A69" t="s">
        <v>140</v>
      </c>
      <c r="B69" t="s">
        <v>85</v>
      </c>
      <c r="C69">
        <v>0</v>
      </c>
      <c r="D69" t="s">
        <v>50</v>
      </c>
      <c r="E69">
        <v>11.83</v>
      </c>
      <c r="F69">
        <v>68.2</v>
      </c>
      <c r="G69">
        <v>0.74299999999999999</v>
      </c>
      <c r="H69">
        <v>0.32600000000000001</v>
      </c>
      <c r="I69">
        <f>Data[[#This Row],[nucleus_area_pct]]/Data[[#This Row],[cytoplasm_ratio]]</f>
        <v>209.20245398773005</v>
      </c>
      <c r="J69">
        <v>0.78900000000000003</v>
      </c>
      <c r="K69">
        <v>0.316</v>
      </c>
      <c r="L69">
        <v>4.54</v>
      </c>
      <c r="M69">
        <v>2</v>
      </c>
      <c r="N69">
        <v>0.75800000000000001</v>
      </c>
      <c r="O69">
        <v>359</v>
      </c>
      <c r="P69">
        <v>73</v>
      </c>
      <c r="Q69">
        <v>186</v>
      </c>
      <c r="R69">
        <v>113</v>
      </c>
      <c r="S69">
        <v>214</v>
      </c>
      <c r="T69">
        <f>(Data[[#This Row],[mean_r]]/256)*100</f>
        <v>72.65625</v>
      </c>
      <c r="U69">
        <f>(Data[[#This Row],[mean_g]]/256)*100</f>
        <v>44.140625</v>
      </c>
      <c r="V69">
        <f>(Data[[#This Row],[mean_b]]/256)*100</f>
        <v>83.59375</v>
      </c>
      <c r="W69">
        <v>0.83399999999999996</v>
      </c>
      <c r="X69" t="s">
        <v>51</v>
      </c>
      <c r="Y69" t="s">
        <v>40</v>
      </c>
      <c r="Z69">
        <v>8503</v>
      </c>
      <c r="AA69">
        <v>4.88</v>
      </c>
      <c r="AB69">
        <v>16</v>
      </c>
      <c r="AC69">
        <v>48.9</v>
      </c>
      <c r="AD69">
        <v>310422</v>
      </c>
      <c r="AE69">
        <v>76.7</v>
      </c>
      <c r="AF69">
        <v>31.9</v>
      </c>
      <c r="AG69" t="s">
        <v>64</v>
      </c>
      <c r="AH69" t="s">
        <v>42</v>
      </c>
      <c r="AI69" t="s">
        <v>43</v>
      </c>
      <c r="AJ69">
        <v>100</v>
      </c>
      <c r="AK69">
        <v>360</v>
      </c>
      <c r="AL69">
        <v>0.1227</v>
      </c>
      <c r="AM69">
        <v>0.93540000000000001</v>
      </c>
      <c r="AN69">
        <v>0.92410000000000003</v>
      </c>
      <c r="AO69">
        <f>Data[[#This Row],[labeller_confidence_score]]-Data[[#This Row],[cytodiffusion_classification_confidence]]</f>
        <v>-1.1299999999999977E-2</v>
      </c>
    </row>
    <row r="70" spans="1:41" x14ac:dyDescent="0.3">
      <c r="A70" t="s">
        <v>141</v>
      </c>
      <c r="B70" t="s">
        <v>103</v>
      </c>
      <c r="C70">
        <v>1</v>
      </c>
      <c r="D70" t="s">
        <v>104</v>
      </c>
      <c r="E70">
        <v>3.05</v>
      </c>
      <c r="F70">
        <v>0</v>
      </c>
      <c r="G70">
        <v>0</v>
      </c>
      <c r="H70">
        <v>1</v>
      </c>
      <c r="I70">
        <f>Data[[#This Row],[nucleus_area_pct]]/Data[[#This Row],[cytoplasm_ratio]]</f>
        <v>0</v>
      </c>
      <c r="J70">
        <v>0.60199999999999998</v>
      </c>
      <c r="K70">
        <v>0.90500000000000003</v>
      </c>
      <c r="L70">
        <v>0.88</v>
      </c>
      <c r="M70">
        <v>1</v>
      </c>
      <c r="N70">
        <v>0.69199999999999995</v>
      </c>
      <c r="O70">
        <v>99</v>
      </c>
      <c r="P70">
        <v>31</v>
      </c>
      <c r="Q70">
        <v>221</v>
      </c>
      <c r="R70">
        <v>131</v>
      </c>
      <c r="S70">
        <v>144</v>
      </c>
      <c r="T70">
        <f>(Data[[#This Row],[mean_r]]/256)*100</f>
        <v>86.328125</v>
      </c>
      <c r="U70">
        <f>(Data[[#This Row],[mean_g]]/256)*100</f>
        <v>51.171875</v>
      </c>
      <c r="V70">
        <f>(Data[[#This Row],[mean_b]]/256)*100</f>
        <v>56.25</v>
      </c>
      <c r="W70">
        <v>0.38100000000000001</v>
      </c>
      <c r="X70" t="s">
        <v>51</v>
      </c>
      <c r="Y70" t="s">
        <v>40</v>
      </c>
      <c r="Z70">
        <v>6110</v>
      </c>
      <c r="AA70">
        <v>6.78</v>
      </c>
      <c r="AB70">
        <v>8.6999999999999993</v>
      </c>
      <c r="AC70">
        <v>42.8</v>
      </c>
      <c r="AD70">
        <v>157652</v>
      </c>
      <c r="AE70">
        <v>108.5</v>
      </c>
      <c r="AF70">
        <v>33.799999999999997</v>
      </c>
      <c r="AG70" t="s">
        <v>46</v>
      </c>
      <c r="AH70" t="s">
        <v>42</v>
      </c>
      <c r="AI70" t="s">
        <v>56</v>
      </c>
      <c r="AJ70">
        <v>100</v>
      </c>
      <c r="AK70">
        <v>224</v>
      </c>
      <c r="AL70">
        <v>0.84499999999999997</v>
      </c>
      <c r="AM70">
        <v>0.70140000000000002</v>
      </c>
      <c r="AN70">
        <v>0.88260000000000005</v>
      </c>
      <c r="AO70">
        <f>Data[[#This Row],[labeller_confidence_score]]-Data[[#This Row],[cytodiffusion_classification_confidence]]</f>
        <v>0.18120000000000003</v>
      </c>
    </row>
    <row r="71" spans="1:41" x14ac:dyDescent="0.3">
      <c r="A71" t="s">
        <v>142</v>
      </c>
      <c r="B71" t="s">
        <v>103</v>
      </c>
      <c r="C71">
        <v>1</v>
      </c>
      <c r="D71" t="s">
        <v>104</v>
      </c>
      <c r="E71">
        <v>3.83</v>
      </c>
      <c r="F71">
        <v>0</v>
      </c>
      <c r="G71">
        <v>0</v>
      </c>
      <c r="H71">
        <v>1</v>
      </c>
      <c r="I71">
        <f>Data[[#This Row],[nucleus_area_pct]]/Data[[#This Row],[cytoplasm_ratio]]</f>
        <v>0</v>
      </c>
      <c r="J71">
        <v>0.38200000000000001</v>
      </c>
      <c r="K71">
        <v>0.79300000000000004</v>
      </c>
      <c r="L71">
        <v>0.53</v>
      </c>
      <c r="M71">
        <v>1</v>
      </c>
      <c r="N71">
        <v>0.77600000000000002</v>
      </c>
      <c r="O71">
        <v>77</v>
      </c>
      <c r="P71">
        <v>40</v>
      </c>
      <c r="Q71">
        <v>228</v>
      </c>
      <c r="R71">
        <v>107</v>
      </c>
      <c r="S71">
        <v>135</v>
      </c>
      <c r="T71">
        <f>(Data[[#This Row],[mean_r]]/256)*100</f>
        <v>89.0625</v>
      </c>
      <c r="U71">
        <f>(Data[[#This Row],[mean_g]]/256)*100</f>
        <v>41.796875</v>
      </c>
      <c r="V71">
        <f>(Data[[#This Row],[mean_b]]/256)*100</f>
        <v>52.734375</v>
      </c>
      <c r="W71">
        <v>0.433</v>
      </c>
      <c r="X71" t="s">
        <v>51</v>
      </c>
      <c r="Y71" t="s">
        <v>40</v>
      </c>
      <c r="Z71">
        <v>2074</v>
      </c>
      <c r="AA71">
        <v>4.46</v>
      </c>
      <c r="AB71">
        <v>12.4</v>
      </c>
      <c r="AC71">
        <v>39.200000000000003</v>
      </c>
      <c r="AD71">
        <v>278157</v>
      </c>
      <c r="AE71">
        <v>79.400000000000006</v>
      </c>
      <c r="AF71">
        <v>34.1</v>
      </c>
      <c r="AG71" t="s">
        <v>64</v>
      </c>
      <c r="AH71" t="s">
        <v>42</v>
      </c>
      <c r="AI71" t="s">
        <v>56</v>
      </c>
      <c r="AJ71">
        <v>100</v>
      </c>
      <c r="AK71">
        <v>256</v>
      </c>
      <c r="AL71">
        <v>0.6169</v>
      </c>
      <c r="AM71">
        <v>0.70530000000000004</v>
      </c>
      <c r="AN71">
        <v>0.79369999999999996</v>
      </c>
      <c r="AO71">
        <f>Data[[#This Row],[labeller_confidence_score]]-Data[[#This Row],[cytodiffusion_classification_confidence]]</f>
        <v>8.8399999999999923E-2</v>
      </c>
    </row>
    <row r="72" spans="1:41" x14ac:dyDescent="0.3">
      <c r="A72" t="s">
        <v>143</v>
      </c>
      <c r="B72" t="s">
        <v>60</v>
      </c>
      <c r="C72">
        <v>0</v>
      </c>
      <c r="D72" t="s">
        <v>50</v>
      </c>
      <c r="E72">
        <v>16</v>
      </c>
      <c r="F72">
        <v>69.3</v>
      </c>
      <c r="G72">
        <v>0.42299999999999999</v>
      </c>
      <c r="H72">
        <v>0.379</v>
      </c>
      <c r="I72">
        <f>Data[[#This Row],[nucleus_area_pct]]/Data[[#This Row],[cytoplasm_ratio]]</f>
        <v>182.84960422163587</v>
      </c>
      <c r="J72">
        <v>0.67100000000000004</v>
      </c>
      <c r="K72">
        <v>0.67200000000000004</v>
      </c>
      <c r="L72">
        <v>2.12</v>
      </c>
      <c r="M72">
        <v>1.3</v>
      </c>
      <c r="N72">
        <v>0.68899999999999995</v>
      </c>
      <c r="O72">
        <v>682</v>
      </c>
      <c r="P72">
        <v>97</v>
      </c>
      <c r="Q72">
        <v>224</v>
      </c>
      <c r="R72">
        <v>159</v>
      </c>
      <c r="S72">
        <v>179</v>
      </c>
      <c r="T72">
        <f>(Data[[#This Row],[mean_r]]/256)*100</f>
        <v>87.5</v>
      </c>
      <c r="U72">
        <f>(Data[[#This Row],[mean_g]]/256)*100</f>
        <v>62.109375</v>
      </c>
      <c r="V72">
        <f>(Data[[#This Row],[mean_b]]/256)*100</f>
        <v>69.921875</v>
      </c>
      <c r="W72">
        <v>0.48399999999999999</v>
      </c>
      <c r="X72" t="s">
        <v>51</v>
      </c>
      <c r="Y72" t="s">
        <v>45</v>
      </c>
      <c r="Z72">
        <v>11612</v>
      </c>
      <c r="AA72">
        <v>5.38</v>
      </c>
      <c r="AB72">
        <v>11.5</v>
      </c>
      <c r="AC72">
        <v>38.700000000000003</v>
      </c>
      <c r="AD72">
        <v>124694</v>
      </c>
      <c r="AE72">
        <v>89.1</v>
      </c>
      <c r="AF72">
        <v>32.4</v>
      </c>
      <c r="AG72" t="s">
        <v>41</v>
      </c>
      <c r="AH72" t="s">
        <v>47</v>
      </c>
      <c r="AI72" t="s">
        <v>43</v>
      </c>
      <c r="AJ72">
        <v>60</v>
      </c>
      <c r="AK72">
        <v>256</v>
      </c>
      <c r="AL72">
        <v>5.0099999999999999E-2</v>
      </c>
      <c r="AM72">
        <v>0.93689999999999996</v>
      </c>
      <c r="AN72">
        <v>0.88280000000000003</v>
      </c>
      <c r="AO72">
        <f>Data[[#This Row],[labeller_confidence_score]]-Data[[#This Row],[cytodiffusion_classification_confidence]]</f>
        <v>-5.4099999999999926E-2</v>
      </c>
    </row>
    <row r="73" spans="1:41" x14ac:dyDescent="0.3">
      <c r="A73" t="s">
        <v>144</v>
      </c>
      <c r="B73" t="s">
        <v>85</v>
      </c>
      <c r="C73">
        <v>0</v>
      </c>
      <c r="D73" t="s">
        <v>50</v>
      </c>
      <c r="E73">
        <v>11.15</v>
      </c>
      <c r="F73">
        <v>60.4</v>
      </c>
      <c r="G73">
        <v>0.64600000000000002</v>
      </c>
      <c r="H73">
        <v>0.313</v>
      </c>
      <c r="I73">
        <f>Data[[#This Row],[nucleus_area_pct]]/Data[[#This Row],[cytoplasm_ratio]]</f>
        <v>192.97124600638978</v>
      </c>
      <c r="J73">
        <v>0.74299999999999999</v>
      </c>
      <c r="K73">
        <v>0.29499999999999998</v>
      </c>
      <c r="L73">
        <v>5.29</v>
      </c>
      <c r="M73">
        <v>1.6</v>
      </c>
      <c r="N73">
        <v>0.752</v>
      </c>
      <c r="O73">
        <v>386</v>
      </c>
      <c r="P73">
        <v>78</v>
      </c>
      <c r="Q73">
        <v>179</v>
      </c>
      <c r="R73">
        <v>142</v>
      </c>
      <c r="S73">
        <v>208</v>
      </c>
      <c r="T73">
        <f>(Data[[#This Row],[mean_r]]/256)*100</f>
        <v>69.921875</v>
      </c>
      <c r="U73">
        <f>(Data[[#This Row],[mean_g]]/256)*100</f>
        <v>55.46875</v>
      </c>
      <c r="V73">
        <f>(Data[[#This Row],[mean_b]]/256)*100</f>
        <v>81.25</v>
      </c>
      <c r="W73">
        <v>0.80300000000000005</v>
      </c>
      <c r="X73" t="s">
        <v>51</v>
      </c>
      <c r="Y73" t="s">
        <v>40</v>
      </c>
      <c r="Z73">
        <v>7917</v>
      </c>
      <c r="AA73">
        <v>5.18</v>
      </c>
      <c r="AB73">
        <v>16.3</v>
      </c>
      <c r="AC73">
        <v>43.6</v>
      </c>
      <c r="AD73">
        <v>220804</v>
      </c>
      <c r="AE73">
        <v>69.400000000000006</v>
      </c>
      <c r="AF73">
        <v>31.1</v>
      </c>
      <c r="AG73" t="s">
        <v>64</v>
      </c>
      <c r="AH73" t="s">
        <v>42</v>
      </c>
      <c r="AI73" t="s">
        <v>52</v>
      </c>
      <c r="AJ73">
        <v>100</v>
      </c>
      <c r="AK73">
        <v>512</v>
      </c>
      <c r="AL73">
        <v>3.3399999999999999E-2</v>
      </c>
      <c r="AM73">
        <v>0.85009999999999997</v>
      </c>
      <c r="AN73">
        <v>0.9456</v>
      </c>
      <c r="AO73">
        <f>Data[[#This Row],[labeller_confidence_score]]-Data[[#This Row],[cytodiffusion_classification_confidence]]</f>
        <v>9.5500000000000029E-2</v>
      </c>
    </row>
    <row r="74" spans="1:41" x14ac:dyDescent="0.3">
      <c r="A74" t="s">
        <v>145</v>
      </c>
      <c r="B74" t="s">
        <v>74</v>
      </c>
      <c r="C74">
        <v>0</v>
      </c>
      <c r="D74" t="s">
        <v>75</v>
      </c>
      <c r="E74">
        <v>2.33</v>
      </c>
      <c r="F74">
        <v>0</v>
      </c>
      <c r="G74">
        <v>0</v>
      </c>
      <c r="H74">
        <v>1</v>
      </c>
      <c r="I74">
        <f>Data[[#This Row],[nucleus_area_pct]]/Data[[#This Row],[cytoplasm_ratio]]</f>
        <v>0</v>
      </c>
      <c r="J74">
        <v>0.65500000000000003</v>
      </c>
      <c r="K74">
        <v>0.57899999999999996</v>
      </c>
      <c r="L74">
        <v>2.2799999999999998</v>
      </c>
      <c r="M74">
        <v>1</v>
      </c>
      <c r="N74">
        <v>0.77100000000000002</v>
      </c>
      <c r="O74">
        <v>22</v>
      </c>
      <c r="P74">
        <v>20</v>
      </c>
      <c r="Q74">
        <v>219</v>
      </c>
      <c r="R74">
        <v>138</v>
      </c>
      <c r="S74">
        <v>162</v>
      </c>
      <c r="T74">
        <f>(Data[[#This Row],[mean_r]]/256)*100</f>
        <v>85.546875</v>
      </c>
      <c r="U74">
        <f>(Data[[#This Row],[mean_g]]/256)*100</f>
        <v>53.90625</v>
      </c>
      <c r="V74">
        <f>(Data[[#This Row],[mean_b]]/256)*100</f>
        <v>63.28125</v>
      </c>
      <c r="W74">
        <v>0.59</v>
      </c>
      <c r="X74" t="s">
        <v>63</v>
      </c>
      <c r="Y74" t="s">
        <v>40</v>
      </c>
      <c r="Z74">
        <v>8215</v>
      </c>
      <c r="AA74">
        <v>4.6399999999999997</v>
      </c>
      <c r="AB74">
        <v>15</v>
      </c>
      <c r="AC74">
        <v>27.5</v>
      </c>
      <c r="AD74">
        <v>141115</v>
      </c>
      <c r="AE74">
        <v>108.5</v>
      </c>
      <c r="AF74">
        <v>35.200000000000003</v>
      </c>
      <c r="AG74" t="s">
        <v>64</v>
      </c>
      <c r="AH74" t="s">
        <v>68</v>
      </c>
      <c r="AI74" t="s">
        <v>56</v>
      </c>
      <c r="AJ74">
        <v>100</v>
      </c>
      <c r="AK74">
        <v>360</v>
      </c>
      <c r="AL74">
        <v>5.0099999999999999E-2</v>
      </c>
      <c r="AM74">
        <v>0.88649999999999995</v>
      </c>
      <c r="AN74">
        <v>0.93520000000000003</v>
      </c>
      <c r="AO74">
        <f>Data[[#This Row],[labeller_confidence_score]]-Data[[#This Row],[cytodiffusion_classification_confidence]]</f>
        <v>4.8700000000000077E-2</v>
      </c>
    </row>
    <row r="75" spans="1:41" x14ac:dyDescent="0.3">
      <c r="A75" t="s">
        <v>146</v>
      </c>
      <c r="B75" t="s">
        <v>103</v>
      </c>
      <c r="C75">
        <v>1</v>
      </c>
      <c r="D75" t="s">
        <v>104</v>
      </c>
      <c r="E75">
        <v>5.66</v>
      </c>
      <c r="F75">
        <v>0</v>
      </c>
      <c r="G75">
        <v>0</v>
      </c>
      <c r="H75">
        <v>1</v>
      </c>
      <c r="I75">
        <f>Data[[#This Row],[nucleus_area_pct]]/Data[[#This Row],[cytoplasm_ratio]]</f>
        <v>0</v>
      </c>
      <c r="J75">
        <v>0.36599999999999999</v>
      </c>
      <c r="K75">
        <v>0.76100000000000001</v>
      </c>
      <c r="L75">
        <v>0.6</v>
      </c>
      <c r="M75">
        <v>1</v>
      </c>
      <c r="N75">
        <v>0.78700000000000003</v>
      </c>
      <c r="O75">
        <v>62</v>
      </c>
      <c r="P75">
        <v>33</v>
      </c>
      <c r="Q75">
        <v>241</v>
      </c>
      <c r="R75">
        <v>117</v>
      </c>
      <c r="S75">
        <v>129</v>
      </c>
      <c r="T75">
        <f>(Data[[#This Row],[mean_r]]/256)*100</f>
        <v>94.140625</v>
      </c>
      <c r="U75">
        <f>(Data[[#This Row],[mean_g]]/256)*100</f>
        <v>45.703125</v>
      </c>
      <c r="V75">
        <f>(Data[[#This Row],[mean_b]]/256)*100</f>
        <v>50.390625</v>
      </c>
      <c r="W75">
        <v>0.501</v>
      </c>
      <c r="X75" t="s">
        <v>51</v>
      </c>
      <c r="Y75" t="s">
        <v>45</v>
      </c>
      <c r="Z75">
        <v>3458</v>
      </c>
      <c r="AA75">
        <v>4.7300000000000004</v>
      </c>
      <c r="AB75">
        <v>13.8</v>
      </c>
      <c r="AC75">
        <v>37.1</v>
      </c>
      <c r="AD75">
        <v>250407</v>
      </c>
      <c r="AE75">
        <v>80.2</v>
      </c>
      <c r="AF75">
        <v>31.6</v>
      </c>
      <c r="AG75" t="s">
        <v>41</v>
      </c>
      <c r="AH75" t="s">
        <v>42</v>
      </c>
      <c r="AI75" t="s">
        <v>52</v>
      </c>
      <c r="AJ75">
        <v>100</v>
      </c>
      <c r="AK75">
        <v>256</v>
      </c>
      <c r="AL75">
        <v>0.71220000000000006</v>
      </c>
      <c r="AM75">
        <v>0.6331</v>
      </c>
      <c r="AN75">
        <v>0.93820000000000003</v>
      </c>
      <c r="AO75">
        <f>Data[[#This Row],[labeller_confidence_score]]-Data[[#This Row],[cytodiffusion_classification_confidence]]</f>
        <v>0.30510000000000004</v>
      </c>
    </row>
    <row r="76" spans="1:41" x14ac:dyDescent="0.3">
      <c r="A76" t="s">
        <v>147</v>
      </c>
      <c r="B76" t="s">
        <v>133</v>
      </c>
      <c r="C76">
        <v>1</v>
      </c>
      <c r="D76" t="s">
        <v>104</v>
      </c>
      <c r="E76">
        <v>7.18</v>
      </c>
      <c r="F76">
        <v>0</v>
      </c>
      <c r="G76">
        <v>0</v>
      </c>
      <c r="H76">
        <v>1</v>
      </c>
      <c r="I76">
        <f>Data[[#This Row],[nucleus_area_pct]]/Data[[#This Row],[cytoplasm_ratio]]</f>
        <v>0</v>
      </c>
      <c r="J76">
        <v>0.52100000000000002</v>
      </c>
      <c r="K76">
        <v>0.82899999999999996</v>
      </c>
      <c r="L76">
        <v>0.47</v>
      </c>
      <c r="M76">
        <v>1</v>
      </c>
      <c r="N76">
        <v>0.95599999999999996</v>
      </c>
      <c r="O76">
        <v>188</v>
      </c>
      <c r="P76">
        <v>48</v>
      </c>
      <c r="Q76">
        <v>217</v>
      </c>
      <c r="R76">
        <v>132</v>
      </c>
      <c r="S76">
        <v>124</v>
      </c>
      <c r="T76">
        <f>(Data[[#This Row],[mean_r]]/256)*100</f>
        <v>84.765625</v>
      </c>
      <c r="U76">
        <f>(Data[[#This Row],[mean_g]]/256)*100</f>
        <v>51.5625</v>
      </c>
      <c r="V76">
        <f>(Data[[#This Row],[mean_b]]/256)*100</f>
        <v>48.4375</v>
      </c>
      <c r="W76">
        <v>0.49099999999999999</v>
      </c>
      <c r="X76" t="s">
        <v>39</v>
      </c>
      <c r="Y76" t="s">
        <v>40</v>
      </c>
      <c r="Z76">
        <v>10791</v>
      </c>
      <c r="AA76">
        <v>5.31</v>
      </c>
      <c r="AB76">
        <v>11.6</v>
      </c>
      <c r="AC76">
        <v>44</v>
      </c>
      <c r="AD76">
        <v>204942</v>
      </c>
      <c r="AE76">
        <v>97.3</v>
      </c>
      <c r="AF76">
        <v>32.200000000000003</v>
      </c>
      <c r="AG76" t="s">
        <v>64</v>
      </c>
      <c r="AH76" t="s">
        <v>42</v>
      </c>
      <c r="AI76" t="s">
        <v>56</v>
      </c>
      <c r="AJ76">
        <v>100</v>
      </c>
      <c r="AK76">
        <v>512</v>
      </c>
      <c r="AL76">
        <v>0.95330000000000004</v>
      </c>
      <c r="AM76">
        <v>0.77359999999999995</v>
      </c>
      <c r="AN76">
        <v>0.74429999999999996</v>
      </c>
      <c r="AO76">
        <f>Data[[#This Row],[labeller_confidence_score]]-Data[[#This Row],[cytodiffusion_classification_confidence]]</f>
        <v>-2.9299999999999993E-2</v>
      </c>
    </row>
    <row r="77" spans="1:41" x14ac:dyDescent="0.3">
      <c r="A77" t="s">
        <v>148</v>
      </c>
      <c r="B77" t="s">
        <v>74</v>
      </c>
      <c r="C77">
        <v>0</v>
      </c>
      <c r="D77" t="s">
        <v>75</v>
      </c>
      <c r="E77">
        <v>2.62</v>
      </c>
      <c r="F77">
        <v>0</v>
      </c>
      <c r="G77">
        <v>0</v>
      </c>
      <c r="H77">
        <v>1</v>
      </c>
      <c r="I77">
        <f>Data[[#This Row],[nucleus_area_pct]]/Data[[#This Row],[cytoplasm_ratio]]</f>
        <v>0</v>
      </c>
      <c r="J77">
        <v>0.73799999999999999</v>
      </c>
      <c r="K77">
        <v>0.497</v>
      </c>
      <c r="L77">
        <v>2.54</v>
      </c>
      <c r="M77">
        <v>1</v>
      </c>
      <c r="N77">
        <v>0.77300000000000002</v>
      </c>
      <c r="O77">
        <v>21</v>
      </c>
      <c r="P77">
        <v>11</v>
      </c>
      <c r="Q77">
        <v>203</v>
      </c>
      <c r="R77">
        <v>145</v>
      </c>
      <c r="S77">
        <v>162</v>
      </c>
      <c r="T77">
        <f>(Data[[#This Row],[mean_r]]/256)*100</f>
        <v>79.296875</v>
      </c>
      <c r="U77">
        <f>(Data[[#This Row],[mean_g]]/256)*100</f>
        <v>56.640625</v>
      </c>
      <c r="V77">
        <f>(Data[[#This Row],[mean_b]]/256)*100</f>
        <v>63.28125</v>
      </c>
      <c r="W77">
        <v>0.622</v>
      </c>
      <c r="X77" t="s">
        <v>51</v>
      </c>
      <c r="Y77" t="s">
        <v>40</v>
      </c>
      <c r="Z77">
        <v>7647</v>
      </c>
      <c r="AA77">
        <v>4.38</v>
      </c>
      <c r="AB77">
        <v>10.9</v>
      </c>
      <c r="AC77">
        <v>37.6</v>
      </c>
      <c r="AD77">
        <v>187600</v>
      </c>
      <c r="AE77">
        <v>85.6</v>
      </c>
      <c r="AF77">
        <v>31.6</v>
      </c>
      <c r="AG77" t="s">
        <v>46</v>
      </c>
      <c r="AH77" t="s">
        <v>47</v>
      </c>
      <c r="AI77" t="s">
        <v>56</v>
      </c>
      <c r="AJ77">
        <v>100</v>
      </c>
      <c r="AK77">
        <v>224</v>
      </c>
      <c r="AL77">
        <v>0.1676</v>
      </c>
      <c r="AM77">
        <v>0.99529999999999996</v>
      </c>
      <c r="AN77">
        <v>0.95040000000000002</v>
      </c>
      <c r="AO77">
        <f>Data[[#This Row],[labeller_confidence_score]]-Data[[#This Row],[cytodiffusion_classification_confidence]]</f>
        <v>-4.489999999999994E-2</v>
      </c>
    </row>
    <row r="78" spans="1:41" x14ac:dyDescent="0.3">
      <c r="A78" t="s">
        <v>149</v>
      </c>
      <c r="B78" t="s">
        <v>103</v>
      </c>
      <c r="C78">
        <v>1</v>
      </c>
      <c r="D78" t="s">
        <v>104</v>
      </c>
      <c r="E78">
        <v>4.01</v>
      </c>
      <c r="F78">
        <v>0</v>
      </c>
      <c r="G78">
        <v>0</v>
      </c>
      <c r="H78">
        <v>1</v>
      </c>
      <c r="I78">
        <f>Data[[#This Row],[nucleus_area_pct]]/Data[[#This Row],[cytoplasm_ratio]]</f>
        <v>0</v>
      </c>
      <c r="J78">
        <v>0.40500000000000003</v>
      </c>
      <c r="K78">
        <v>0.97299999999999998</v>
      </c>
      <c r="L78">
        <v>0.72</v>
      </c>
      <c r="M78">
        <v>1</v>
      </c>
      <c r="N78">
        <v>0.73099999999999998</v>
      </c>
      <c r="O78">
        <v>113</v>
      </c>
      <c r="P78">
        <v>39</v>
      </c>
      <c r="Q78">
        <v>240</v>
      </c>
      <c r="R78">
        <v>133</v>
      </c>
      <c r="S78">
        <v>127</v>
      </c>
      <c r="T78">
        <f>(Data[[#This Row],[mean_r]]/256)*100</f>
        <v>93.75</v>
      </c>
      <c r="U78">
        <f>(Data[[#This Row],[mean_g]]/256)*100</f>
        <v>51.953125</v>
      </c>
      <c r="V78">
        <f>(Data[[#This Row],[mean_b]]/256)*100</f>
        <v>49.609375</v>
      </c>
      <c r="W78">
        <v>0.495</v>
      </c>
      <c r="X78" t="s">
        <v>39</v>
      </c>
      <c r="Y78" t="s">
        <v>40</v>
      </c>
      <c r="Z78">
        <v>7716</v>
      </c>
      <c r="AA78">
        <v>5.01</v>
      </c>
      <c r="AB78">
        <v>13.2</v>
      </c>
      <c r="AC78">
        <v>41.1</v>
      </c>
      <c r="AD78">
        <v>247679</v>
      </c>
      <c r="AE78">
        <v>82.4</v>
      </c>
      <c r="AF78">
        <v>31.3</v>
      </c>
      <c r="AG78" t="s">
        <v>46</v>
      </c>
      <c r="AH78" t="s">
        <v>68</v>
      </c>
      <c r="AI78" t="s">
        <v>52</v>
      </c>
      <c r="AJ78">
        <v>100</v>
      </c>
      <c r="AK78">
        <v>256</v>
      </c>
      <c r="AL78">
        <v>0.8276</v>
      </c>
      <c r="AM78">
        <v>0.98440000000000005</v>
      </c>
      <c r="AN78">
        <v>0.6976</v>
      </c>
      <c r="AO78">
        <f>Data[[#This Row],[labeller_confidence_score]]-Data[[#This Row],[cytodiffusion_classification_confidence]]</f>
        <v>-0.28680000000000005</v>
      </c>
    </row>
    <row r="79" spans="1:41" x14ac:dyDescent="0.3">
      <c r="A79" t="s">
        <v>150</v>
      </c>
      <c r="B79" t="s">
        <v>54</v>
      </c>
      <c r="C79">
        <v>0</v>
      </c>
      <c r="D79" t="s">
        <v>54</v>
      </c>
      <c r="E79">
        <v>6.99</v>
      </c>
      <c r="F79">
        <v>0</v>
      </c>
      <c r="G79">
        <v>0</v>
      </c>
      <c r="H79">
        <v>1</v>
      </c>
      <c r="I79">
        <f>Data[[#This Row],[nucleus_area_pct]]/Data[[#This Row],[cytoplasm_ratio]]</f>
        <v>0</v>
      </c>
      <c r="J79">
        <v>0.89</v>
      </c>
      <c r="K79">
        <v>0.20300000000000001</v>
      </c>
      <c r="L79">
        <v>0.54</v>
      </c>
      <c r="M79">
        <v>1</v>
      </c>
      <c r="N79">
        <v>0.91100000000000003</v>
      </c>
      <c r="O79">
        <v>204</v>
      </c>
      <c r="P79">
        <v>43</v>
      </c>
      <c r="Q79">
        <v>255</v>
      </c>
      <c r="R79">
        <v>124</v>
      </c>
      <c r="S79">
        <v>146</v>
      </c>
      <c r="T79">
        <f>(Data[[#This Row],[mean_r]]/256)*100</f>
        <v>99.609375</v>
      </c>
      <c r="U79">
        <f>(Data[[#This Row],[mean_g]]/256)*100</f>
        <v>48.4375</v>
      </c>
      <c r="V79">
        <f>(Data[[#This Row],[mean_b]]/256)*100</f>
        <v>57.03125</v>
      </c>
      <c r="W79">
        <v>0.55500000000000005</v>
      </c>
      <c r="X79" t="s">
        <v>51</v>
      </c>
      <c r="Y79" t="s">
        <v>40</v>
      </c>
      <c r="Z79">
        <v>6272</v>
      </c>
      <c r="AA79">
        <v>3.54</v>
      </c>
      <c r="AB79">
        <v>16.5</v>
      </c>
      <c r="AC79">
        <v>46.2</v>
      </c>
      <c r="AD79">
        <v>232221</v>
      </c>
      <c r="AE79">
        <v>83.8</v>
      </c>
      <c r="AF79">
        <v>36.1</v>
      </c>
      <c r="AG79" t="s">
        <v>64</v>
      </c>
      <c r="AH79" t="s">
        <v>68</v>
      </c>
      <c r="AI79" t="s">
        <v>43</v>
      </c>
      <c r="AJ79">
        <v>60</v>
      </c>
      <c r="AK79">
        <v>224</v>
      </c>
      <c r="AL79">
        <v>0.1191</v>
      </c>
      <c r="AM79">
        <v>0.90269999999999995</v>
      </c>
      <c r="AN79">
        <v>0.88139999999999996</v>
      </c>
      <c r="AO79">
        <f>Data[[#This Row],[labeller_confidence_score]]-Data[[#This Row],[cytodiffusion_classification_confidence]]</f>
        <v>-2.1299999999999986E-2</v>
      </c>
    </row>
    <row r="80" spans="1:41" x14ac:dyDescent="0.3">
      <c r="A80" t="s">
        <v>151</v>
      </c>
      <c r="B80" t="s">
        <v>54</v>
      </c>
      <c r="C80">
        <v>0</v>
      </c>
      <c r="D80" t="s">
        <v>54</v>
      </c>
      <c r="E80">
        <v>6.84</v>
      </c>
      <c r="F80">
        <v>0</v>
      </c>
      <c r="G80">
        <v>0</v>
      </c>
      <c r="H80">
        <v>1</v>
      </c>
      <c r="I80">
        <f>Data[[#This Row],[nucleus_area_pct]]/Data[[#This Row],[cytoplasm_ratio]]</f>
        <v>0</v>
      </c>
      <c r="J80">
        <v>0.98499999999999999</v>
      </c>
      <c r="K80">
        <v>0.251</v>
      </c>
      <c r="L80">
        <v>0.69</v>
      </c>
      <c r="M80">
        <v>1</v>
      </c>
      <c r="N80">
        <v>0.94</v>
      </c>
      <c r="O80">
        <v>216</v>
      </c>
      <c r="P80">
        <v>42</v>
      </c>
      <c r="Q80">
        <v>240</v>
      </c>
      <c r="R80">
        <v>111</v>
      </c>
      <c r="S80">
        <v>117</v>
      </c>
      <c r="T80">
        <f>(Data[[#This Row],[mean_r]]/256)*100</f>
        <v>93.75</v>
      </c>
      <c r="U80">
        <f>(Data[[#This Row],[mean_g]]/256)*100</f>
        <v>43.359375</v>
      </c>
      <c r="V80">
        <f>(Data[[#This Row],[mean_b]]/256)*100</f>
        <v>45.703125</v>
      </c>
      <c r="W80">
        <v>0.501</v>
      </c>
      <c r="X80" t="s">
        <v>63</v>
      </c>
      <c r="Y80" t="s">
        <v>45</v>
      </c>
      <c r="Z80">
        <v>11058</v>
      </c>
      <c r="AA80">
        <v>4.26</v>
      </c>
      <c r="AB80">
        <v>10.199999999999999</v>
      </c>
      <c r="AC80">
        <v>52.1</v>
      </c>
      <c r="AD80">
        <v>61251</v>
      </c>
      <c r="AE80">
        <v>102.6</v>
      </c>
      <c r="AF80">
        <v>35.299999999999997</v>
      </c>
      <c r="AG80" t="s">
        <v>41</v>
      </c>
      <c r="AH80" t="s">
        <v>42</v>
      </c>
      <c r="AI80" t="s">
        <v>52</v>
      </c>
      <c r="AJ80">
        <v>60</v>
      </c>
      <c r="AK80">
        <v>360</v>
      </c>
      <c r="AL80">
        <v>6.4399999999999999E-2</v>
      </c>
      <c r="AM80">
        <v>0.99970000000000003</v>
      </c>
      <c r="AN80">
        <v>0.93230000000000002</v>
      </c>
      <c r="AO80">
        <f>Data[[#This Row],[labeller_confidence_score]]-Data[[#This Row],[cytodiffusion_classification_confidence]]</f>
        <v>-6.7400000000000015E-2</v>
      </c>
    </row>
    <row r="81" spans="1:41" x14ac:dyDescent="0.3">
      <c r="A81" t="s">
        <v>152</v>
      </c>
      <c r="B81" t="s">
        <v>49</v>
      </c>
      <c r="C81">
        <v>0</v>
      </c>
      <c r="D81" t="s">
        <v>50</v>
      </c>
      <c r="E81">
        <v>10.89</v>
      </c>
      <c r="F81">
        <v>56.8</v>
      </c>
      <c r="G81">
        <v>0.57099999999999995</v>
      </c>
      <c r="H81">
        <v>0.439</v>
      </c>
      <c r="I81">
        <f>Data[[#This Row],[nucleus_area_pct]]/Data[[#This Row],[cytoplasm_ratio]]</f>
        <v>129.38496583143507</v>
      </c>
      <c r="J81">
        <v>0.72399999999999998</v>
      </c>
      <c r="K81">
        <v>0.42799999999999999</v>
      </c>
      <c r="L81">
        <v>3.55</v>
      </c>
      <c r="M81">
        <v>3.6</v>
      </c>
      <c r="N81">
        <v>0.76600000000000001</v>
      </c>
      <c r="O81">
        <v>393</v>
      </c>
      <c r="P81">
        <v>71</v>
      </c>
      <c r="Q81">
        <v>220</v>
      </c>
      <c r="R81">
        <v>136</v>
      </c>
      <c r="S81">
        <v>176</v>
      </c>
      <c r="T81">
        <f>(Data[[#This Row],[mean_r]]/256)*100</f>
        <v>85.9375</v>
      </c>
      <c r="U81">
        <f>(Data[[#This Row],[mean_g]]/256)*100</f>
        <v>53.125</v>
      </c>
      <c r="V81">
        <f>(Data[[#This Row],[mean_b]]/256)*100</f>
        <v>68.75</v>
      </c>
      <c r="W81">
        <v>0.622</v>
      </c>
      <c r="X81" t="s">
        <v>51</v>
      </c>
      <c r="Y81" t="s">
        <v>45</v>
      </c>
      <c r="Z81">
        <v>6791</v>
      </c>
      <c r="AA81">
        <v>4.9400000000000004</v>
      </c>
      <c r="AB81">
        <v>12.1</v>
      </c>
      <c r="AC81">
        <v>26.4</v>
      </c>
      <c r="AD81">
        <v>191128</v>
      </c>
      <c r="AE81">
        <v>86.9</v>
      </c>
      <c r="AF81">
        <v>33.5</v>
      </c>
      <c r="AG81" t="s">
        <v>46</v>
      </c>
      <c r="AH81" t="s">
        <v>47</v>
      </c>
      <c r="AI81" t="s">
        <v>43</v>
      </c>
      <c r="AJ81">
        <v>100</v>
      </c>
      <c r="AK81">
        <v>512</v>
      </c>
      <c r="AL81">
        <v>0.12470000000000001</v>
      </c>
      <c r="AM81">
        <v>0.84970000000000001</v>
      </c>
      <c r="AN81">
        <v>0.97209999999999996</v>
      </c>
      <c r="AO81">
        <f>Data[[#This Row],[labeller_confidence_score]]-Data[[#This Row],[cytodiffusion_classification_confidence]]</f>
        <v>0.12239999999999995</v>
      </c>
    </row>
    <row r="82" spans="1:41" x14ac:dyDescent="0.3">
      <c r="A82" t="s">
        <v>153</v>
      </c>
      <c r="B82" t="s">
        <v>62</v>
      </c>
      <c r="C82">
        <v>0</v>
      </c>
      <c r="D82" t="s">
        <v>50</v>
      </c>
      <c r="E82">
        <v>9.4</v>
      </c>
      <c r="F82">
        <v>88.1</v>
      </c>
      <c r="G82">
        <v>0.79700000000000004</v>
      </c>
      <c r="H82">
        <v>0.05</v>
      </c>
      <c r="I82">
        <f>Data[[#This Row],[nucleus_area_pct]]/Data[[#This Row],[cytoplasm_ratio]]</f>
        <v>1761.9999999999998</v>
      </c>
      <c r="J82">
        <v>0.80200000000000005</v>
      </c>
      <c r="K82">
        <v>0.29599999999999999</v>
      </c>
      <c r="L82">
        <v>0.92</v>
      </c>
      <c r="M82">
        <v>1</v>
      </c>
      <c r="N82">
        <v>0.95499999999999996</v>
      </c>
      <c r="O82">
        <v>287</v>
      </c>
      <c r="P82">
        <v>51</v>
      </c>
      <c r="Q82">
        <v>199</v>
      </c>
      <c r="R82">
        <v>156</v>
      </c>
      <c r="S82">
        <v>190</v>
      </c>
      <c r="T82">
        <f>(Data[[#This Row],[mean_r]]/256)*100</f>
        <v>77.734375</v>
      </c>
      <c r="U82">
        <f>(Data[[#This Row],[mean_g]]/256)*100</f>
        <v>60.9375</v>
      </c>
      <c r="V82">
        <f>(Data[[#This Row],[mean_b]]/256)*100</f>
        <v>74.21875</v>
      </c>
      <c r="W82">
        <v>0.63700000000000001</v>
      </c>
      <c r="X82" t="s">
        <v>51</v>
      </c>
      <c r="Y82" t="s">
        <v>45</v>
      </c>
      <c r="Z82">
        <v>6111</v>
      </c>
      <c r="AA82">
        <v>5.14</v>
      </c>
      <c r="AB82">
        <v>14.2</v>
      </c>
      <c r="AC82">
        <v>45.4</v>
      </c>
      <c r="AD82">
        <v>281241</v>
      </c>
      <c r="AE82">
        <v>103.3</v>
      </c>
      <c r="AF82">
        <v>36.4</v>
      </c>
      <c r="AG82" t="s">
        <v>46</v>
      </c>
      <c r="AH82" t="s">
        <v>42</v>
      </c>
      <c r="AI82" t="s">
        <v>56</v>
      </c>
      <c r="AJ82">
        <v>60</v>
      </c>
      <c r="AK82">
        <v>256</v>
      </c>
      <c r="AL82">
        <v>0.17019999999999999</v>
      </c>
      <c r="AM82">
        <v>0.89300000000000002</v>
      </c>
      <c r="AN82">
        <v>0.88500000000000001</v>
      </c>
      <c r="AO82">
        <f>Data[[#This Row],[labeller_confidence_score]]-Data[[#This Row],[cytodiffusion_classification_confidence]]</f>
        <v>-8.0000000000000071E-3</v>
      </c>
    </row>
    <row r="83" spans="1:41" x14ac:dyDescent="0.3">
      <c r="A83" t="s">
        <v>154</v>
      </c>
      <c r="B83" t="s">
        <v>54</v>
      </c>
      <c r="C83">
        <v>0</v>
      </c>
      <c r="D83" t="s">
        <v>54</v>
      </c>
      <c r="E83">
        <v>6.26</v>
      </c>
      <c r="F83">
        <v>0</v>
      </c>
      <c r="G83">
        <v>0</v>
      </c>
      <c r="H83">
        <v>1</v>
      </c>
      <c r="I83">
        <f>Data[[#This Row],[nucleus_area_pct]]/Data[[#This Row],[cytoplasm_ratio]]</f>
        <v>0</v>
      </c>
      <c r="J83">
        <v>0.89200000000000002</v>
      </c>
      <c r="K83">
        <v>0.216</v>
      </c>
      <c r="L83">
        <v>0.62</v>
      </c>
      <c r="M83">
        <v>1</v>
      </c>
      <c r="N83">
        <v>0.94799999999999995</v>
      </c>
      <c r="O83">
        <v>186</v>
      </c>
      <c r="P83">
        <v>45</v>
      </c>
      <c r="Q83">
        <v>244</v>
      </c>
      <c r="R83">
        <v>122</v>
      </c>
      <c r="S83">
        <v>124</v>
      </c>
      <c r="T83">
        <f>(Data[[#This Row],[mean_r]]/256)*100</f>
        <v>95.3125</v>
      </c>
      <c r="U83">
        <f>(Data[[#This Row],[mean_g]]/256)*100</f>
        <v>47.65625</v>
      </c>
      <c r="V83">
        <f>(Data[[#This Row],[mean_b]]/256)*100</f>
        <v>48.4375</v>
      </c>
      <c r="W83">
        <v>0.47599999999999998</v>
      </c>
      <c r="X83" t="s">
        <v>51</v>
      </c>
      <c r="Y83" t="s">
        <v>40</v>
      </c>
      <c r="Z83">
        <v>9316</v>
      </c>
      <c r="AA83">
        <v>5.09</v>
      </c>
      <c r="AB83">
        <v>12.9</v>
      </c>
      <c r="AC83">
        <v>27.8</v>
      </c>
      <c r="AD83">
        <v>275148</v>
      </c>
      <c r="AE83">
        <v>82.5</v>
      </c>
      <c r="AF83">
        <v>33</v>
      </c>
      <c r="AG83" t="s">
        <v>46</v>
      </c>
      <c r="AH83" t="s">
        <v>68</v>
      </c>
      <c r="AI83" t="s">
        <v>52</v>
      </c>
      <c r="AJ83">
        <v>100</v>
      </c>
      <c r="AK83">
        <v>224</v>
      </c>
      <c r="AL83">
        <v>9.2100000000000001E-2</v>
      </c>
      <c r="AM83">
        <v>0.84960000000000002</v>
      </c>
      <c r="AN83">
        <v>0.95899999999999996</v>
      </c>
      <c r="AO83">
        <f>Data[[#This Row],[labeller_confidence_score]]-Data[[#This Row],[cytodiffusion_classification_confidence]]</f>
        <v>0.10939999999999994</v>
      </c>
    </row>
    <row r="84" spans="1:41" x14ac:dyDescent="0.3">
      <c r="A84" t="s">
        <v>155</v>
      </c>
      <c r="B84" t="s">
        <v>62</v>
      </c>
      <c r="C84">
        <v>0</v>
      </c>
      <c r="D84" t="s">
        <v>50</v>
      </c>
      <c r="E84">
        <v>8.0299999999999994</v>
      </c>
      <c r="F84">
        <v>70.5</v>
      </c>
      <c r="G84">
        <v>0.82399999999999995</v>
      </c>
      <c r="H84">
        <v>0.05</v>
      </c>
      <c r="I84">
        <f>Data[[#This Row],[nucleus_area_pct]]/Data[[#This Row],[cytoplasm_ratio]]</f>
        <v>1410</v>
      </c>
      <c r="J84">
        <v>0.94499999999999995</v>
      </c>
      <c r="K84">
        <v>0.29199999999999998</v>
      </c>
      <c r="L84">
        <v>0.83</v>
      </c>
      <c r="M84">
        <v>1.2</v>
      </c>
      <c r="N84">
        <v>0.99199999999999999</v>
      </c>
      <c r="O84">
        <v>269</v>
      </c>
      <c r="P84">
        <v>60</v>
      </c>
      <c r="Q84">
        <v>201</v>
      </c>
      <c r="R84">
        <v>173</v>
      </c>
      <c r="S84">
        <v>178</v>
      </c>
      <c r="T84">
        <f>(Data[[#This Row],[mean_r]]/256)*100</f>
        <v>78.515625</v>
      </c>
      <c r="U84">
        <f>(Data[[#This Row],[mean_g]]/256)*100</f>
        <v>67.578125</v>
      </c>
      <c r="V84">
        <f>(Data[[#This Row],[mean_b]]/256)*100</f>
        <v>69.53125</v>
      </c>
      <c r="W84">
        <v>0.70599999999999996</v>
      </c>
      <c r="X84" t="s">
        <v>51</v>
      </c>
      <c r="Y84" t="s">
        <v>45</v>
      </c>
      <c r="Z84">
        <v>9298</v>
      </c>
      <c r="AA84">
        <v>4.88</v>
      </c>
      <c r="AB84">
        <v>13.2</v>
      </c>
      <c r="AC84">
        <v>42.5</v>
      </c>
      <c r="AD84">
        <v>140049</v>
      </c>
      <c r="AE84">
        <v>98.1</v>
      </c>
      <c r="AF84">
        <v>33.5</v>
      </c>
      <c r="AG84" t="s">
        <v>46</v>
      </c>
      <c r="AH84" t="s">
        <v>68</v>
      </c>
      <c r="AI84" t="s">
        <v>43</v>
      </c>
      <c r="AJ84">
        <v>100</v>
      </c>
      <c r="AK84">
        <v>224</v>
      </c>
      <c r="AL84">
        <v>0.16980000000000001</v>
      </c>
      <c r="AM84">
        <v>0.79120000000000001</v>
      </c>
      <c r="AN84">
        <v>0.99409999999999998</v>
      </c>
      <c r="AO84">
        <f>Data[[#This Row],[labeller_confidence_score]]-Data[[#This Row],[cytodiffusion_classification_confidence]]</f>
        <v>0.20289999999999997</v>
      </c>
    </row>
    <row r="85" spans="1:41" x14ac:dyDescent="0.3">
      <c r="A85" t="s">
        <v>156</v>
      </c>
      <c r="B85" t="s">
        <v>106</v>
      </c>
      <c r="C85">
        <v>1</v>
      </c>
      <c r="D85" t="s">
        <v>82</v>
      </c>
      <c r="E85">
        <v>11.06</v>
      </c>
      <c r="F85">
        <v>69.599999999999994</v>
      </c>
      <c r="G85">
        <v>0.52500000000000002</v>
      </c>
      <c r="H85">
        <v>0.13500000000000001</v>
      </c>
      <c r="I85">
        <f>Data[[#This Row],[nucleus_area_pct]]/Data[[#This Row],[cytoplasm_ratio]]</f>
        <v>515.55555555555543</v>
      </c>
      <c r="J85">
        <v>0.89200000000000002</v>
      </c>
      <c r="K85">
        <v>0.38800000000000001</v>
      </c>
      <c r="L85">
        <v>1.51</v>
      </c>
      <c r="M85">
        <v>1</v>
      </c>
      <c r="N85">
        <v>0.90200000000000002</v>
      </c>
      <c r="O85">
        <v>609</v>
      </c>
      <c r="P85">
        <v>102</v>
      </c>
      <c r="Q85">
        <v>178</v>
      </c>
      <c r="R85">
        <v>180</v>
      </c>
      <c r="S85">
        <v>202</v>
      </c>
      <c r="T85">
        <f>(Data[[#This Row],[mean_r]]/256)*100</f>
        <v>69.53125</v>
      </c>
      <c r="U85">
        <f>(Data[[#This Row],[mean_g]]/256)*100</f>
        <v>70.3125</v>
      </c>
      <c r="V85">
        <f>(Data[[#This Row],[mean_b]]/256)*100</f>
        <v>78.90625</v>
      </c>
      <c r="W85">
        <v>0.89600000000000002</v>
      </c>
      <c r="X85" t="s">
        <v>51</v>
      </c>
      <c r="Y85" t="s">
        <v>40</v>
      </c>
      <c r="Z85">
        <v>6501</v>
      </c>
      <c r="AA85">
        <v>5</v>
      </c>
      <c r="AB85">
        <v>12.9</v>
      </c>
      <c r="AC85">
        <v>46.2</v>
      </c>
      <c r="AD85">
        <v>198259</v>
      </c>
      <c r="AE85">
        <v>86.5</v>
      </c>
      <c r="AF85">
        <v>35</v>
      </c>
      <c r="AG85" t="s">
        <v>64</v>
      </c>
      <c r="AH85" t="s">
        <v>42</v>
      </c>
      <c r="AI85" t="s">
        <v>56</v>
      </c>
      <c r="AJ85">
        <v>100</v>
      </c>
      <c r="AK85">
        <v>512</v>
      </c>
      <c r="AL85">
        <v>1</v>
      </c>
      <c r="AM85">
        <v>0.95620000000000005</v>
      </c>
      <c r="AN85">
        <v>1</v>
      </c>
      <c r="AO85">
        <f>Data[[#This Row],[labeller_confidence_score]]-Data[[#This Row],[cytodiffusion_classification_confidence]]</f>
        <v>4.379999999999995E-2</v>
      </c>
    </row>
    <row r="86" spans="1:41" x14ac:dyDescent="0.3">
      <c r="A86" t="s">
        <v>157</v>
      </c>
      <c r="B86" t="s">
        <v>87</v>
      </c>
      <c r="C86">
        <v>0</v>
      </c>
      <c r="D86" t="s">
        <v>50</v>
      </c>
      <c r="E86">
        <v>13.38</v>
      </c>
      <c r="F86">
        <v>50.3</v>
      </c>
      <c r="G86">
        <v>0.57599999999999996</v>
      </c>
      <c r="H86">
        <v>0.57799999999999996</v>
      </c>
      <c r="I86">
        <f>Data[[#This Row],[nucleus_area_pct]]/Data[[#This Row],[cytoplasm_ratio]]</f>
        <v>87.024221453287197</v>
      </c>
      <c r="J86">
        <v>0.82099999999999995</v>
      </c>
      <c r="K86">
        <v>0.49</v>
      </c>
      <c r="L86">
        <v>4.97</v>
      </c>
      <c r="M86">
        <v>2.2000000000000002</v>
      </c>
      <c r="N86">
        <v>0.84799999999999998</v>
      </c>
      <c r="O86">
        <v>394</v>
      </c>
      <c r="P86">
        <v>76</v>
      </c>
      <c r="Q86">
        <v>245</v>
      </c>
      <c r="R86">
        <v>153</v>
      </c>
      <c r="S86">
        <v>160</v>
      </c>
      <c r="T86">
        <f>(Data[[#This Row],[mean_r]]/256)*100</f>
        <v>95.703125</v>
      </c>
      <c r="U86">
        <f>(Data[[#This Row],[mean_g]]/256)*100</f>
        <v>59.765625</v>
      </c>
      <c r="V86">
        <f>(Data[[#This Row],[mean_b]]/256)*100</f>
        <v>62.5</v>
      </c>
      <c r="W86">
        <v>0.68500000000000005</v>
      </c>
      <c r="X86" t="s">
        <v>51</v>
      </c>
      <c r="Y86" t="s">
        <v>45</v>
      </c>
      <c r="Z86">
        <v>10602</v>
      </c>
      <c r="AA86">
        <v>3.59</v>
      </c>
      <c r="AB86">
        <v>13.5</v>
      </c>
      <c r="AC86">
        <v>40.1</v>
      </c>
      <c r="AD86">
        <v>223187</v>
      </c>
      <c r="AE86">
        <v>68.400000000000006</v>
      </c>
      <c r="AF86">
        <v>29.7</v>
      </c>
      <c r="AG86" t="s">
        <v>46</v>
      </c>
      <c r="AH86" t="s">
        <v>42</v>
      </c>
      <c r="AI86" t="s">
        <v>56</v>
      </c>
      <c r="AJ86">
        <v>100</v>
      </c>
      <c r="AK86">
        <v>360</v>
      </c>
      <c r="AL86">
        <v>0.1055</v>
      </c>
      <c r="AM86">
        <v>0.85809999999999997</v>
      </c>
      <c r="AN86">
        <v>0.92220000000000002</v>
      </c>
      <c r="AO86">
        <f>Data[[#This Row],[labeller_confidence_score]]-Data[[#This Row],[cytodiffusion_classification_confidence]]</f>
        <v>6.4100000000000046E-2</v>
      </c>
    </row>
    <row r="87" spans="1:41" x14ac:dyDescent="0.3">
      <c r="A87" t="s">
        <v>158</v>
      </c>
      <c r="B87" t="s">
        <v>54</v>
      </c>
      <c r="C87">
        <v>0</v>
      </c>
      <c r="D87" t="s">
        <v>54</v>
      </c>
      <c r="E87">
        <v>7.47</v>
      </c>
      <c r="F87">
        <v>0</v>
      </c>
      <c r="G87">
        <v>0</v>
      </c>
      <c r="H87">
        <v>1</v>
      </c>
      <c r="I87">
        <f>Data[[#This Row],[nucleus_area_pct]]/Data[[#This Row],[cytoplasm_ratio]]</f>
        <v>0</v>
      </c>
      <c r="J87">
        <v>1</v>
      </c>
      <c r="K87">
        <v>0.123</v>
      </c>
      <c r="L87">
        <v>0.36</v>
      </c>
      <c r="M87">
        <v>1</v>
      </c>
      <c r="N87">
        <v>0.91100000000000003</v>
      </c>
      <c r="O87">
        <v>164</v>
      </c>
      <c r="P87">
        <v>52</v>
      </c>
      <c r="Q87">
        <v>211</v>
      </c>
      <c r="R87">
        <v>124</v>
      </c>
      <c r="S87">
        <v>136</v>
      </c>
      <c r="T87">
        <f>(Data[[#This Row],[mean_r]]/256)*100</f>
        <v>82.421875</v>
      </c>
      <c r="U87">
        <f>(Data[[#This Row],[mean_g]]/256)*100</f>
        <v>48.4375</v>
      </c>
      <c r="V87">
        <f>(Data[[#This Row],[mean_b]]/256)*100</f>
        <v>53.125</v>
      </c>
      <c r="W87">
        <v>0.57599999999999996</v>
      </c>
      <c r="X87" t="s">
        <v>39</v>
      </c>
      <c r="Y87" t="s">
        <v>40</v>
      </c>
      <c r="Z87">
        <v>8268</v>
      </c>
      <c r="AA87">
        <v>3.84</v>
      </c>
      <c r="AB87">
        <v>13.9</v>
      </c>
      <c r="AC87">
        <v>32.299999999999997</v>
      </c>
      <c r="AD87">
        <v>263898</v>
      </c>
      <c r="AE87">
        <v>102.4</v>
      </c>
      <c r="AF87">
        <v>36</v>
      </c>
      <c r="AG87" t="s">
        <v>41</v>
      </c>
      <c r="AH87" t="s">
        <v>47</v>
      </c>
      <c r="AI87" t="s">
        <v>52</v>
      </c>
      <c r="AJ87">
        <v>100</v>
      </c>
      <c r="AK87">
        <v>360</v>
      </c>
      <c r="AL87">
        <v>0.1515</v>
      </c>
      <c r="AM87">
        <v>0.98980000000000001</v>
      </c>
      <c r="AN87">
        <v>0.88119999999999998</v>
      </c>
      <c r="AO87">
        <f>Data[[#This Row],[labeller_confidence_score]]-Data[[#This Row],[cytodiffusion_classification_confidence]]</f>
        <v>-0.10860000000000003</v>
      </c>
    </row>
    <row r="88" spans="1:41" x14ac:dyDescent="0.3">
      <c r="A88" t="s">
        <v>159</v>
      </c>
      <c r="B88" t="s">
        <v>62</v>
      </c>
      <c r="C88">
        <v>0</v>
      </c>
      <c r="D88" t="s">
        <v>50</v>
      </c>
      <c r="E88">
        <v>9.9</v>
      </c>
      <c r="F88">
        <v>83.9</v>
      </c>
      <c r="G88">
        <v>0.84099999999999997</v>
      </c>
      <c r="H88">
        <v>0.28699999999999998</v>
      </c>
      <c r="I88">
        <f>Data[[#This Row],[nucleus_area_pct]]/Data[[#This Row],[cytoplasm_ratio]]</f>
        <v>292.33449477351922</v>
      </c>
      <c r="J88">
        <v>0.97199999999999998</v>
      </c>
      <c r="K88">
        <v>0.224</v>
      </c>
      <c r="L88">
        <v>1.07</v>
      </c>
      <c r="M88">
        <v>1</v>
      </c>
      <c r="N88">
        <v>0.97099999999999997</v>
      </c>
      <c r="O88">
        <v>277</v>
      </c>
      <c r="P88">
        <v>53</v>
      </c>
      <c r="Q88">
        <v>188</v>
      </c>
      <c r="R88">
        <v>143</v>
      </c>
      <c r="S88">
        <v>216</v>
      </c>
      <c r="T88">
        <f>(Data[[#This Row],[mean_r]]/256)*100</f>
        <v>73.4375</v>
      </c>
      <c r="U88">
        <f>(Data[[#This Row],[mean_g]]/256)*100</f>
        <v>55.859375</v>
      </c>
      <c r="V88">
        <f>(Data[[#This Row],[mean_b]]/256)*100</f>
        <v>84.375</v>
      </c>
      <c r="W88">
        <v>0.77400000000000002</v>
      </c>
      <c r="X88" t="s">
        <v>63</v>
      </c>
      <c r="Y88" t="s">
        <v>40</v>
      </c>
      <c r="Z88">
        <v>3280</v>
      </c>
      <c r="AA88">
        <v>6.25</v>
      </c>
      <c r="AB88">
        <v>14.3</v>
      </c>
      <c r="AC88">
        <v>34.700000000000003</v>
      </c>
      <c r="AD88">
        <v>323115</v>
      </c>
      <c r="AE88">
        <v>79.400000000000006</v>
      </c>
      <c r="AF88">
        <v>33.4</v>
      </c>
      <c r="AG88" t="s">
        <v>46</v>
      </c>
      <c r="AH88" t="s">
        <v>42</v>
      </c>
      <c r="AI88" t="s">
        <v>52</v>
      </c>
      <c r="AJ88">
        <v>100</v>
      </c>
      <c r="AK88">
        <v>360</v>
      </c>
      <c r="AL88">
        <v>8.6300000000000002E-2</v>
      </c>
      <c r="AM88">
        <v>0.91369999999999996</v>
      </c>
      <c r="AN88">
        <v>0.93010000000000004</v>
      </c>
      <c r="AO88">
        <f>Data[[#This Row],[labeller_confidence_score]]-Data[[#This Row],[cytodiffusion_classification_confidence]]</f>
        <v>1.6400000000000081E-2</v>
      </c>
    </row>
    <row r="89" spans="1:41" x14ac:dyDescent="0.3">
      <c r="A89" t="s">
        <v>160</v>
      </c>
      <c r="B89" t="s">
        <v>49</v>
      </c>
      <c r="C89">
        <v>0</v>
      </c>
      <c r="D89" t="s">
        <v>50</v>
      </c>
      <c r="E89">
        <v>12.32</v>
      </c>
      <c r="F89">
        <v>54.3</v>
      </c>
      <c r="G89">
        <v>0.501</v>
      </c>
      <c r="H89">
        <v>0.48</v>
      </c>
      <c r="I89">
        <f>Data[[#This Row],[nucleus_area_pct]]/Data[[#This Row],[cytoplasm_ratio]]</f>
        <v>113.125</v>
      </c>
      <c r="J89">
        <v>0.76800000000000002</v>
      </c>
      <c r="K89">
        <v>0.26200000000000001</v>
      </c>
      <c r="L89">
        <v>2.2999999999999998</v>
      </c>
      <c r="M89">
        <v>4</v>
      </c>
      <c r="N89">
        <v>0.75900000000000001</v>
      </c>
      <c r="O89">
        <v>433</v>
      </c>
      <c r="P89">
        <v>72</v>
      </c>
      <c r="Q89">
        <v>204</v>
      </c>
      <c r="R89">
        <v>189</v>
      </c>
      <c r="S89">
        <v>187</v>
      </c>
      <c r="T89">
        <f>(Data[[#This Row],[mean_r]]/256)*100</f>
        <v>79.6875</v>
      </c>
      <c r="U89">
        <f>(Data[[#This Row],[mean_g]]/256)*100</f>
        <v>73.828125</v>
      </c>
      <c r="V89">
        <f>(Data[[#This Row],[mean_b]]/256)*100</f>
        <v>73.046875</v>
      </c>
      <c r="W89">
        <v>0.70299999999999996</v>
      </c>
      <c r="X89" t="s">
        <v>51</v>
      </c>
      <c r="Y89" t="s">
        <v>45</v>
      </c>
      <c r="Z89">
        <v>7712</v>
      </c>
      <c r="AA89">
        <v>5.23</v>
      </c>
      <c r="AB89">
        <v>15.8</v>
      </c>
      <c r="AC89">
        <v>33.1</v>
      </c>
      <c r="AD89">
        <v>285596</v>
      </c>
      <c r="AE89">
        <v>96.2</v>
      </c>
      <c r="AF89">
        <v>33.1</v>
      </c>
      <c r="AG89" t="s">
        <v>41</v>
      </c>
      <c r="AH89" t="s">
        <v>42</v>
      </c>
      <c r="AI89" t="s">
        <v>56</v>
      </c>
      <c r="AJ89">
        <v>40</v>
      </c>
      <c r="AK89">
        <v>256</v>
      </c>
      <c r="AL89">
        <v>5.21E-2</v>
      </c>
      <c r="AM89">
        <v>0.92769999999999997</v>
      </c>
      <c r="AN89">
        <v>0.93179999999999996</v>
      </c>
      <c r="AO89">
        <f>Data[[#This Row],[labeller_confidence_score]]-Data[[#This Row],[cytodiffusion_classification_confidence]]</f>
        <v>4.0999999999999925E-3</v>
      </c>
    </row>
    <row r="90" spans="1:41" x14ac:dyDescent="0.3">
      <c r="A90" t="s">
        <v>161</v>
      </c>
      <c r="B90" t="s">
        <v>62</v>
      </c>
      <c r="C90">
        <v>0</v>
      </c>
      <c r="D90" t="s">
        <v>50</v>
      </c>
      <c r="E90">
        <v>8.6</v>
      </c>
      <c r="F90">
        <v>73.2</v>
      </c>
      <c r="G90">
        <v>0.81100000000000005</v>
      </c>
      <c r="H90">
        <v>0.113</v>
      </c>
      <c r="I90">
        <f>Data[[#This Row],[nucleus_area_pct]]/Data[[#This Row],[cytoplasm_ratio]]</f>
        <v>647.78761061946898</v>
      </c>
      <c r="J90">
        <v>0.94199999999999995</v>
      </c>
      <c r="K90">
        <v>0.25700000000000001</v>
      </c>
      <c r="L90">
        <v>1.35</v>
      </c>
      <c r="M90">
        <v>1</v>
      </c>
      <c r="N90">
        <v>0.92400000000000004</v>
      </c>
      <c r="O90">
        <v>253</v>
      </c>
      <c r="P90">
        <v>59</v>
      </c>
      <c r="Q90">
        <v>188</v>
      </c>
      <c r="R90">
        <v>153</v>
      </c>
      <c r="S90">
        <v>178</v>
      </c>
      <c r="T90">
        <f>(Data[[#This Row],[mean_r]]/256)*100</f>
        <v>73.4375</v>
      </c>
      <c r="U90">
        <f>(Data[[#This Row],[mean_g]]/256)*100</f>
        <v>59.765625</v>
      </c>
      <c r="V90">
        <f>(Data[[#This Row],[mean_b]]/256)*100</f>
        <v>69.53125</v>
      </c>
      <c r="W90">
        <v>0.71</v>
      </c>
      <c r="X90" t="s">
        <v>51</v>
      </c>
      <c r="Y90" t="s">
        <v>45</v>
      </c>
      <c r="Z90">
        <v>2889</v>
      </c>
      <c r="AA90">
        <v>4.32</v>
      </c>
      <c r="AB90">
        <v>14</v>
      </c>
      <c r="AC90">
        <v>43.5</v>
      </c>
      <c r="AD90">
        <v>242087</v>
      </c>
      <c r="AE90">
        <v>91.2</v>
      </c>
      <c r="AF90">
        <v>32</v>
      </c>
      <c r="AG90" t="s">
        <v>64</v>
      </c>
      <c r="AH90" t="s">
        <v>42</v>
      </c>
      <c r="AI90" t="s">
        <v>43</v>
      </c>
      <c r="AJ90">
        <v>40</v>
      </c>
      <c r="AK90">
        <v>512</v>
      </c>
      <c r="AL90">
        <v>7.4800000000000005E-2</v>
      </c>
      <c r="AM90">
        <v>0.8901</v>
      </c>
      <c r="AN90">
        <v>0.85499999999999998</v>
      </c>
      <c r="AO90">
        <f>Data[[#This Row],[labeller_confidence_score]]-Data[[#This Row],[cytodiffusion_classification_confidence]]</f>
        <v>-3.510000000000002E-2</v>
      </c>
    </row>
    <row r="91" spans="1:41" x14ac:dyDescent="0.3">
      <c r="A91" t="s">
        <v>162</v>
      </c>
      <c r="B91" t="s">
        <v>54</v>
      </c>
      <c r="C91">
        <v>0</v>
      </c>
      <c r="D91" t="s">
        <v>54</v>
      </c>
      <c r="E91">
        <v>7.96</v>
      </c>
      <c r="F91">
        <v>0</v>
      </c>
      <c r="G91">
        <v>0</v>
      </c>
      <c r="H91">
        <v>1</v>
      </c>
      <c r="I91">
        <f>Data[[#This Row],[nucleus_area_pct]]/Data[[#This Row],[cytoplasm_ratio]]</f>
        <v>0</v>
      </c>
      <c r="J91">
        <v>0.86099999999999999</v>
      </c>
      <c r="K91">
        <v>0.24299999999999999</v>
      </c>
      <c r="L91">
        <v>0.84</v>
      </c>
      <c r="M91">
        <v>1</v>
      </c>
      <c r="N91">
        <v>0.96</v>
      </c>
      <c r="O91">
        <v>160</v>
      </c>
      <c r="P91">
        <v>44</v>
      </c>
      <c r="Q91">
        <v>235</v>
      </c>
      <c r="R91">
        <v>153</v>
      </c>
      <c r="S91">
        <v>111</v>
      </c>
      <c r="T91">
        <f>(Data[[#This Row],[mean_r]]/256)*100</f>
        <v>91.796875</v>
      </c>
      <c r="U91">
        <f>(Data[[#This Row],[mean_g]]/256)*100</f>
        <v>59.765625</v>
      </c>
      <c r="V91">
        <f>(Data[[#This Row],[mean_b]]/256)*100</f>
        <v>43.359375</v>
      </c>
      <c r="W91">
        <v>0.51</v>
      </c>
      <c r="X91" t="s">
        <v>51</v>
      </c>
      <c r="Y91" t="s">
        <v>45</v>
      </c>
      <c r="Z91">
        <v>10158</v>
      </c>
      <c r="AA91">
        <v>3.23</v>
      </c>
      <c r="AB91">
        <v>11.9</v>
      </c>
      <c r="AC91">
        <v>45.9</v>
      </c>
      <c r="AD91">
        <v>195751</v>
      </c>
      <c r="AE91">
        <v>94.4</v>
      </c>
      <c r="AF91">
        <v>32.9</v>
      </c>
      <c r="AG91" t="s">
        <v>64</v>
      </c>
      <c r="AH91" t="s">
        <v>68</v>
      </c>
      <c r="AI91" t="s">
        <v>52</v>
      </c>
      <c r="AJ91">
        <v>60</v>
      </c>
      <c r="AK91">
        <v>360</v>
      </c>
      <c r="AL91">
        <v>0.1235</v>
      </c>
      <c r="AM91">
        <v>1</v>
      </c>
      <c r="AN91">
        <v>0.95950000000000002</v>
      </c>
      <c r="AO91">
        <f>Data[[#This Row],[labeller_confidence_score]]-Data[[#This Row],[cytodiffusion_classification_confidence]]</f>
        <v>-4.049999999999998E-2</v>
      </c>
    </row>
    <row r="92" spans="1:41" x14ac:dyDescent="0.3">
      <c r="A92" t="s">
        <v>163</v>
      </c>
      <c r="B92" t="s">
        <v>62</v>
      </c>
      <c r="C92">
        <v>0</v>
      </c>
      <c r="D92" t="s">
        <v>50</v>
      </c>
      <c r="E92">
        <v>9.15</v>
      </c>
      <c r="F92">
        <v>78.7</v>
      </c>
      <c r="G92">
        <v>0.73199999999999998</v>
      </c>
      <c r="H92">
        <v>0.186</v>
      </c>
      <c r="I92">
        <f>Data[[#This Row],[nucleus_area_pct]]/Data[[#This Row],[cytoplasm_ratio]]</f>
        <v>423.11827956989248</v>
      </c>
      <c r="J92">
        <v>0.83899999999999997</v>
      </c>
      <c r="K92">
        <v>0.20399999999999999</v>
      </c>
      <c r="L92">
        <v>1.07</v>
      </c>
      <c r="M92">
        <v>1.1000000000000001</v>
      </c>
      <c r="N92">
        <v>0.89400000000000002</v>
      </c>
      <c r="O92">
        <v>256</v>
      </c>
      <c r="P92">
        <v>64</v>
      </c>
      <c r="Q92">
        <v>208</v>
      </c>
      <c r="R92">
        <v>152</v>
      </c>
      <c r="S92">
        <v>202</v>
      </c>
      <c r="T92">
        <f>(Data[[#This Row],[mean_r]]/256)*100</f>
        <v>81.25</v>
      </c>
      <c r="U92">
        <f>(Data[[#This Row],[mean_g]]/256)*100</f>
        <v>59.375</v>
      </c>
      <c r="V92">
        <f>(Data[[#This Row],[mean_b]]/256)*100</f>
        <v>78.90625</v>
      </c>
      <c r="W92">
        <v>0.70399999999999996</v>
      </c>
      <c r="X92" t="s">
        <v>51</v>
      </c>
      <c r="Y92" t="s">
        <v>45</v>
      </c>
      <c r="Z92">
        <v>6467</v>
      </c>
      <c r="AA92">
        <v>5.24</v>
      </c>
      <c r="AB92">
        <v>14.7</v>
      </c>
      <c r="AC92">
        <v>37.5</v>
      </c>
      <c r="AD92">
        <v>225154</v>
      </c>
      <c r="AE92">
        <v>84.3</v>
      </c>
      <c r="AF92">
        <v>35.200000000000003</v>
      </c>
      <c r="AG92" t="s">
        <v>64</v>
      </c>
      <c r="AH92" t="s">
        <v>68</v>
      </c>
      <c r="AI92" t="s">
        <v>52</v>
      </c>
      <c r="AJ92">
        <v>100</v>
      </c>
      <c r="AK92">
        <v>224</v>
      </c>
      <c r="AL92">
        <v>7.7200000000000005E-2</v>
      </c>
      <c r="AM92">
        <v>0.95230000000000004</v>
      </c>
      <c r="AN92">
        <v>0.94979999999999998</v>
      </c>
      <c r="AO92">
        <f>Data[[#This Row],[labeller_confidence_score]]-Data[[#This Row],[cytodiffusion_classification_confidence]]</f>
        <v>-2.5000000000000577E-3</v>
      </c>
    </row>
    <row r="93" spans="1:41" x14ac:dyDescent="0.3">
      <c r="A93" t="s">
        <v>164</v>
      </c>
      <c r="B93" t="s">
        <v>103</v>
      </c>
      <c r="C93">
        <v>1</v>
      </c>
      <c r="D93" t="s">
        <v>104</v>
      </c>
      <c r="E93">
        <v>3.71</v>
      </c>
      <c r="F93">
        <v>0</v>
      </c>
      <c r="G93">
        <v>0</v>
      </c>
      <c r="H93">
        <v>1</v>
      </c>
      <c r="I93">
        <f>Data[[#This Row],[nucleus_area_pct]]/Data[[#This Row],[cytoplasm_ratio]]</f>
        <v>0</v>
      </c>
      <c r="J93">
        <v>0.251</v>
      </c>
      <c r="K93">
        <v>0.65300000000000002</v>
      </c>
      <c r="L93">
        <v>0.41</v>
      </c>
      <c r="M93">
        <v>1</v>
      </c>
      <c r="N93">
        <v>0.78900000000000003</v>
      </c>
      <c r="O93">
        <v>52</v>
      </c>
      <c r="P93">
        <v>26</v>
      </c>
      <c r="Q93">
        <v>237</v>
      </c>
      <c r="R93">
        <v>113</v>
      </c>
      <c r="S93">
        <v>112</v>
      </c>
      <c r="T93">
        <f>(Data[[#This Row],[mean_r]]/256)*100</f>
        <v>92.578125</v>
      </c>
      <c r="U93">
        <f>(Data[[#This Row],[mean_g]]/256)*100</f>
        <v>44.140625</v>
      </c>
      <c r="V93">
        <f>(Data[[#This Row],[mean_b]]/256)*100</f>
        <v>43.75</v>
      </c>
      <c r="W93">
        <v>0.54800000000000004</v>
      </c>
      <c r="X93" t="s">
        <v>39</v>
      </c>
      <c r="Y93" t="s">
        <v>45</v>
      </c>
      <c r="Z93">
        <v>1000</v>
      </c>
      <c r="AA93">
        <v>4.54</v>
      </c>
      <c r="AB93">
        <v>12.9</v>
      </c>
      <c r="AC93">
        <v>31.9</v>
      </c>
      <c r="AD93">
        <v>196222</v>
      </c>
      <c r="AE93">
        <v>87.9</v>
      </c>
      <c r="AF93">
        <v>33.5</v>
      </c>
      <c r="AG93" t="s">
        <v>64</v>
      </c>
      <c r="AH93" t="s">
        <v>42</v>
      </c>
      <c r="AI93" t="s">
        <v>52</v>
      </c>
      <c r="AJ93">
        <v>60</v>
      </c>
      <c r="AK93">
        <v>360</v>
      </c>
      <c r="AL93">
        <v>0.8569</v>
      </c>
      <c r="AM93">
        <v>0.72009999999999996</v>
      </c>
      <c r="AN93">
        <v>0.60919999999999996</v>
      </c>
      <c r="AO93">
        <f>Data[[#This Row],[labeller_confidence_score]]-Data[[#This Row],[cytodiffusion_classification_confidence]]</f>
        <v>-0.1109</v>
      </c>
    </row>
    <row r="94" spans="1:41" x14ac:dyDescent="0.3">
      <c r="A94" t="s">
        <v>165</v>
      </c>
      <c r="B94" t="s">
        <v>62</v>
      </c>
      <c r="C94">
        <v>0</v>
      </c>
      <c r="D94" t="s">
        <v>50</v>
      </c>
      <c r="E94">
        <v>7.93</v>
      </c>
      <c r="F94">
        <v>84.4</v>
      </c>
      <c r="G94">
        <v>0.79400000000000004</v>
      </c>
      <c r="H94">
        <v>0.193</v>
      </c>
      <c r="I94">
        <f>Data[[#This Row],[nucleus_area_pct]]/Data[[#This Row],[cytoplasm_ratio]]</f>
        <v>437.3056994818653</v>
      </c>
      <c r="J94">
        <v>0.83899999999999997</v>
      </c>
      <c r="K94">
        <v>0.19400000000000001</v>
      </c>
      <c r="L94">
        <v>0.79</v>
      </c>
      <c r="M94">
        <v>1.1000000000000001</v>
      </c>
      <c r="N94">
        <v>0.95099999999999996</v>
      </c>
      <c r="O94">
        <v>347</v>
      </c>
      <c r="P94">
        <v>61</v>
      </c>
      <c r="Q94">
        <v>195</v>
      </c>
      <c r="R94">
        <v>149</v>
      </c>
      <c r="S94">
        <v>200</v>
      </c>
      <c r="T94">
        <f>(Data[[#This Row],[mean_r]]/256)*100</f>
        <v>76.171875</v>
      </c>
      <c r="U94">
        <f>(Data[[#This Row],[mean_g]]/256)*100</f>
        <v>58.203125</v>
      </c>
      <c r="V94">
        <f>(Data[[#This Row],[mean_b]]/256)*100</f>
        <v>78.125</v>
      </c>
      <c r="W94">
        <v>0.73199999999999998</v>
      </c>
      <c r="X94" t="s">
        <v>39</v>
      </c>
      <c r="Y94" t="s">
        <v>40</v>
      </c>
      <c r="Z94">
        <v>6564</v>
      </c>
      <c r="AA94">
        <v>3.7</v>
      </c>
      <c r="AB94">
        <v>11.5</v>
      </c>
      <c r="AC94">
        <v>39.5</v>
      </c>
      <c r="AD94">
        <v>300495</v>
      </c>
      <c r="AE94">
        <v>93.8</v>
      </c>
      <c r="AF94">
        <v>33</v>
      </c>
      <c r="AG94" t="s">
        <v>41</v>
      </c>
      <c r="AH94" t="s">
        <v>68</v>
      </c>
      <c r="AI94" t="s">
        <v>56</v>
      </c>
      <c r="AJ94">
        <v>40</v>
      </c>
      <c r="AK94">
        <v>224</v>
      </c>
      <c r="AL94">
        <v>4.8599999999999997E-2</v>
      </c>
      <c r="AM94">
        <v>0.84599999999999997</v>
      </c>
      <c r="AN94">
        <v>0.88019999999999998</v>
      </c>
      <c r="AO94">
        <f>Data[[#This Row],[labeller_confidence_score]]-Data[[#This Row],[cytodiffusion_classification_confidence]]</f>
        <v>3.4200000000000008E-2</v>
      </c>
    </row>
    <row r="95" spans="1:41" x14ac:dyDescent="0.3">
      <c r="A95" t="s">
        <v>166</v>
      </c>
      <c r="B95" t="s">
        <v>49</v>
      </c>
      <c r="C95">
        <v>0</v>
      </c>
      <c r="D95" t="s">
        <v>50</v>
      </c>
      <c r="E95">
        <v>12.22</v>
      </c>
      <c r="F95">
        <v>56.2</v>
      </c>
      <c r="G95">
        <v>0.63400000000000001</v>
      </c>
      <c r="H95">
        <v>0.52800000000000002</v>
      </c>
      <c r="I95">
        <f>Data[[#This Row],[nucleus_area_pct]]/Data[[#This Row],[cytoplasm_ratio]]</f>
        <v>106.43939393939394</v>
      </c>
      <c r="J95">
        <v>0.8</v>
      </c>
      <c r="K95">
        <v>0.42099999999999999</v>
      </c>
      <c r="L95">
        <v>3.25</v>
      </c>
      <c r="M95">
        <v>4</v>
      </c>
      <c r="N95">
        <v>0.84399999999999997</v>
      </c>
      <c r="O95">
        <v>417</v>
      </c>
      <c r="P95">
        <v>89</v>
      </c>
      <c r="Q95">
        <v>201</v>
      </c>
      <c r="R95">
        <v>181</v>
      </c>
      <c r="S95">
        <v>164</v>
      </c>
      <c r="T95">
        <f>(Data[[#This Row],[mean_r]]/256)*100</f>
        <v>78.515625</v>
      </c>
      <c r="U95">
        <f>(Data[[#This Row],[mean_g]]/256)*100</f>
        <v>70.703125</v>
      </c>
      <c r="V95">
        <f>(Data[[#This Row],[mean_b]]/256)*100</f>
        <v>64.0625</v>
      </c>
      <c r="W95">
        <v>0.70699999999999996</v>
      </c>
      <c r="X95" t="s">
        <v>51</v>
      </c>
      <c r="Y95" t="s">
        <v>45</v>
      </c>
      <c r="Z95">
        <v>10591</v>
      </c>
      <c r="AA95">
        <v>5.73</v>
      </c>
      <c r="AB95">
        <v>12.8</v>
      </c>
      <c r="AC95">
        <v>33.200000000000003</v>
      </c>
      <c r="AD95">
        <v>183203</v>
      </c>
      <c r="AE95">
        <v>82.1</v>
      </c>
      <c r="AF95">
        <v>34.5</v>
      </c>
      <c r="AG95" t="s">
        <v>46</v>
      </c>
      <c r="AH95" t="s">
        <v>68</v>
      </c>
      <c r="AI95" t="s">
        <v>56</v>
      </c>
      <c r="AJ95">
        <v>40</v>
      </c>
      <c r="AK95">
        <v>224</v>
      </c>
      <c r="AL95">
        <v>0.1221</v>
      </c>
      <c r="AM95">
        <v>0.95220000000000005</v>
      </c>
      <c r="AN95">
        <v>0.86329999999999996</v>
      </c>
      <c r="AO95">
        <f>Data[[#This Row],[labeller_confidence_score]]-Data[[#This Row],[cytodiffusion_classification_confidence]]</f>
        <v>-8.890000000000009E-2</v>
      </c>
    </row>
    <row r="96" spans="1:41" x14ac:dyDescent="0.3">
      <c r="A96" t="s">
        <v>167</v>
      </c>
      <c r="B96" t="s">
        <v>106</v>
      </c>
      <c r="C96">
        <v>1</v>
      </c>
      <c r="D96" t="s">
        <v>82</v>
      </c>
      <c r="E96">
        <v>9.7200000000000006</v>
      </c>
      <c r="F96">
        <v>79.7</v>
      </c>
      <c r="G96">
        <v>0.40500000000000003</v>
      </c>
      <c r="H96">
        <v>0.23400000000000001</v>
      </c>
      <c r="I96">
        <f>Data[[#This Row],[nucleus_area_pct]]/Data[[#This Row],[cytoplasm_ratio]]</f>
        <v>340.59829059829059</v>
      </c>
      <c r="J96">
        <v>0.88100000000000001</v>
      </c>
      <c r="K96">
        <v>0.28699999999999998</v>
      </c>
      <c r="L96">
        <v>1.5</v>
      </c>
      <c r="M96">
        <v>1.2</v>
      </c>
      <c r="N96">
        <v>0.94</v>
      </c>
      <c r="O96">
        <v>541</v>
      </c>
      <c r="P96">
        <v>92</v>
      </c>
      <c r="Q96">
        <v>180</v>
      </c>
      <c r="R96">
        <v>163</v>
      </c>
      <c r="S96">
        <v>183</v>
      </c>
      <c r="T96">
        <f>(Data[[#This Row],[mean_r]]/256)*100</f>
        <v>70.3125</v>
      </c>
      <c r="U96">
        <f>(Data[[#This Row],[mean_g]]/256)*100</f>
        <v>63.671875</v>
      </c>
      <c r="V96">
        <f>(Data[[#This Row],[mean_b]]/256)*100</f>
        <v>71.484375</v>
      </c>
      <c r="W96">
        <v>0.67600000000000005</v>
      </c>
      <c r="X96" t="s">
        <v>63</v>
      </c>
      <c r="Y96" t="s">
        <v>45</v>
      </c>
      <c r="Z96">
        <v>6281</v>
      </c>
      <c r="AA96">
        <v>4.1500000000000004</v>
      </c>
      <c r="AB96">
        <v>13.6</v>
      </c>
      <c r="AC96">
        <v>36.1</v>
      </c>
      <c r="AD96">
        <v>298458</v>
      </c>
      <c r="AE96">
        <v>102.5</v>
      </c>
      <c r="AF96">
        <v>33</v>
      </c>
      <c r="AG96" t="s">
        <v>64</v>
      </c>
      <c r="AH96" t="s">
        <v>68</v>
      </c>
      <c r="AI96" t="s">
        <v>56</v>
      </c>
      <c r="AJ96">
        <v>100</v>
      </c>
      <c r="AK96">
        <v>512</v>
      </c>
      <c r="AL96">
        <v>0.74609999999999999</v>
      </c>
      <c r="AM96">
        <v>0.89470000000000005</v>
      </c>
      <c r="AN96">
        <v>0.78800000000000003</v>
      </c>
      <c r="AO96">
        <f>Data[[#This Row],[labeller_confidence_score]]-Data[[#This Row],[cytodiffusion_classification_confidence]]</f>
        <v>-0.10670000000000002</v>
      </c>
    </row>
    <row r="97" spans="1:41" x14ac:dyDescent="0.3">
      <c r="A97" t="s">
        <v>168</v>
      </c>
      <c r="B97" t="s">
        <v>54</v>
      </c>
      <c r="C97">
        <v>0</v>
      </c>
      <c r="D97" t="s">
        <v>54</v>
      </c>
      <c r="E97">
        <v>6.98</v>
      </c>
      <c r="F97">
        <v>0</v>
      </c>
      <c r="G97">
        <v>0</v>
      </c>
      <c r="H97">
        <v>1</v>
      </c>
      <c r="I97">
        <f>Data[[#This Row],[nucleus_area_pct]]/Data[[#This Row],[cytoplasm_ratio]]</f>
        <v>0</v>
      </c>
      <c r="J97">
        <v>0.82299999999999995</v>
      </c>
      <c r="K97">
        <v>0.152</v>
      </c>
      <c r="L97">
        <v>0.68</v>
      </c>
      <c r="M97">
        <v>1</v>
      </c>
      <c r="N97">
        <v>1</v>
      </c>
      <c r="O97">
        <v>190</v>
      </c>
      <c r="P97">
        <v>45</v>
      </c>
      <c r="Q97">
        <v>247</v>
      </c>
      <c r="R97">
        <v>154</v>
      </c>
      <c r="S97">
        <v>143</v>
      </c>
      <c r="T97">
        <f>(Data[[#This Row],[mean_r]]/256)*100</f>
        <v>96.484375</v>
      </c>
      <c r="U97">
        <f>(Data[[#This Row],[mean_g]]/256)*100</f>
        <v>60.15625</v>
      </c>
      <c r="V97">
        <f>(Data[[#This Row],[mean_b]]/256)*100</f>
        <v>55.859375</v>
      </c>
      <c r="W97">
        <v>0.50700000000000001</v>
      </c>
      <c r="X97" t="s">
        <v>51</v>
      </c>
      <c r="Y97" t="s">
        <v>40</v>
      </c>
      <c r="Z97">
        <v>6541</v>
      </c>
      <c r="AA97">
        <v>5.4</v>
      </c>
      <c r="AB97">
        <v>11.9</v>
      </c>
      <c r="AC97">
        <v>43.4</v>
      </c>
      <c r="AD97">
        <v>221274</v>
      </c>
      <c r="AE97">
        <v>83.6</v>
      </c>
      <c r="AF97">
        <v>34.6</v>
      </c>
      <c r="AG97" t="s">
        <v>64</v>
      </c>
      <c r="AH97" t="s">
        <v>42</v>
      </c>
      <c r="AI97" t="s">
        <v>56</v>
      </c>
      <c r="AJ97">
        <v>60</v>
      </c>
      <c r="AK97">
        <v>256</v>
      </c>
      <c r="AL97">
        <v>0.1037</v>
      </c>
      <c r="AM97">
        <v>0.92200000000000004</v>
      </c>
      <c r="AN97">
        <v>0.83740000000000003</v>
      </c>
      <c r="AO97">
        <f>Data[[#This Row],[labeller_confidence_score]]-Data[[#This Row],[cytodiffusion_classification_confidence]]</f>
        <v>-8.4600000000000009E-2</v>
      </c>
    </row>
    <row r="98" spans="1:41" x14ac:dyDescent="0.3">
      <c r="A98" t="s">
        <v>169</v>
      </c>
      <c r="B98" t="s">
        <v>49</v>
      </c>
      <c r="C98">
        <v>0</v>
      </c>
      <c r="D98" t="s">
        <v>50</v>
      </c>
      <c r="E98">
        <v>13.53</v>
      </c>
      <c r="F98">
        <v>49.3</v>
      </c>
      <c r="G98">
        <v>0.59099999999999997</v>
      </c>
      <c r="H98">
        <v>0.41299999999999998</v>
      </c>
      <c r="I98">
        <f>Data[[#This Row],[nucleus_area_pct]]/Data[[#This Row],[cytoplasm_ratio]]</f>
        <v>119.37046004842615</v>
      </c>
      <c r="J98">
        <v>0.877</v>
      </c>
      <c r="K98">
        <v>0.318</v>
      </c>
      <c r="L98">
        <v>3.77</v>
      </c>
      <c r="M98">
        <v>3.6</v>
      </c>
      <c r="N98">
        <v>0.83299999999999996</v>
      </c>
      <c r="O98">
        <v>321</v>
      </c>
      <c r="P98">
        <v>54</v>
      </c>
      <c r="Q98">
        <v>206</v>
      </c>
      <c r="R98">
        <v>163</v>
      </c>
      <c r="S98">
        <v>168</v>
      </c>
      <c r="T98">
        <f>(Data[[#This Row],[mean_r]]/256)*100</f>
        <v>80.46875</v>
      </c>
      <c r="U98">
        <f>(Data[[#This Row],[mean_g]]/256)*100</f>
        <v>63.671875</v>
      </c>
      <c r="V98">
        <f>(Data[[#This Row],[mean_b]]/256)*100</f>
        <v>65.625</v>
      </c>
      <c r="W98">
        <v>0.57399999999999995</v>
      </c>
      <c r="X98" t="s">
        <v>51</v>
      </c>
      <c r="Y98" t="s">
        <v>40</v>
      </c>
      <c r="Z98">
        <v>8403</v>
      </c>
      <c r="AA98">
        <v>3.88</v>
      </c>
      <c r="AB98">
        <v>12.9</v>
      </c>
      <c r="AC98">
        <v>47.3</v>
      </c>
      <c r="AD98">
        <v>167266</v>
      </c>
      <c r="AE98">
        <v>97.4</v>
      </c>
      <c r="AF98">
        <v>32.299999999999997</v>
      </c>
      <c r="AG98" t="s">
        <v>46</v>
      </c>
      <c r="AH98" t="s">
        <v>47</v>
      </c>
      <c r="AI98" t="s">
        <v>56</v>
      </c>
      <c r="AJ98">
        <v>100</v>
      </c>
      <c r="AK98">
        <v>224</v>
      </c>
      <c r="AL98">
        <v>0.1113</v>
      </c>
      <c r="AM98">
        <v>0.83599999999999997</v>
      </c>
      <c r="AN98">
        <v>0.81589999999999996</v>
      </c>
      <c r="AO98">
        <f>Data[[#This Row],[labeller_confidence_score]]-Data[[#This Row],[cytodiffusion_classification_confidence]]</f>
        <v>-2.0100000000000007E-2</v>
      </c>
    </row>
    <row r="99" spans="1:41" x14ac:dyDescent="0.3">
      <c r="A99" t="s">
        <v>170</v>
      </c>
      <c r="B99" t="s">
        <v>62</v>
      </c>
      <c r="C99">
        <v>0</v>
      </c>
      <c r="D99" t="s">
        <v>50</v>
      </c>
      <c r="E99">
        <v>8.36</v>
      </c>
      <c r="F99">
        <v>84.1</v>
      </c>
      <c r="G99">
        <v>0.71</v>
      </c>
      <c r="H99">
        <v>8.8999999999999996E-2</v>
      </c>
      <c r="I99">
        <f>Data[[#This Row],[nucleus_area_pct]]/Data[[#This Row],[cytoplasm_ratio]]</f>
        <v>944.94382022471905</v>
      </c>
      <c r="J99">
        <v>0.80200000000000005</v>
      </c>
      <c r="K99">
        <v>0.155</v>
      </c>
      <c r="L99">
        <v>0.87</v>
      </c>
      <c r="M99">
        <v>1</v>
      </c>
      <c r="N99">
        <v>0.89400000000000002</v>
      </c>
      <c r="O99">
        <v>254</v>
      </c>
      <c r="P99">
        <v>43</v>
      </c>
      <c r="Q99">
        <v>202</v>
      </c>
      <c r="R99">
        <v>151</v>
      </c>
      <c r="S99">
        <v>186</v>
      </c>
      <c r="T99">
        <f>(Data[[#This Row],[mean_r]]/256)*100</f>
        <v>78.90625</v>
      </c>
      <c r="U99">
        <f>(Data[[#This Row],[mean_g]]/256)*100</f>
        <v>58.984375</v>
      </c>
      <c r="V99">
        <f>(Data[[#This Row],[mean_b]]/256)*100</f>
        <v>72.65625</v>
      </c>
      <c r="W99">
        <v>0.80400000000000005</v>
      </c>
      <c r="X99" t="s">
        <v>39</v>
      </c>
      <c r="Y99" t="s">
        <v>40</v>
      </c>
      <c r="Z99">
        <v>6394</v>
      </c>
      <c r="AA99">
        <v>2.85</v>
      </c>
      <c r="AB99">
        <v>10.5</v>
      </c>
      <c r="AC99">
        <v>40.700000000000003</v>
      </c>
      <c r="AD99">
        <v>348389</v>
      </c>
      <c r="AE99">
        <v>96.2</v>
      </c>
      <c r="AF99">
        <v>34.299999999999997</v>
      </c>
      <c r="AG99" t="s">
        <v>64</v>
      </c>
      <c r="AH99" t="s">
        <v>42</v>
      </c>
      <c r="AI99" t="s">
        <v>52</v>
      </c>
      <c r="AJ99">
        <v>60</v>
      </c>
      <c r="AK99">
        <v>360</v>
      </c>
      <c r="AL99">
        <v>8.1699999999999995E-2</v>
      </c>
      <c r="AM99">
        <v>0.89629999999999999</v>
      </c>
      <c r="AN99">
        <v>0.86429999999999996</v>
      </c>
      <c r="AO99">
        <f>Data[[#This Row],[labeller_confidence_score]]-Data[[#This Row],[cytodiffusion_classification_confidence]]</f>
        <v>-3.2000000000000028E-2</v>
      </c>
    </row>
    <row r="100" spans="1:41" x14ac:dyDescent="0.3">
      <c r="A100" t="s">
        <v>171</v>
      </c>
      <c r="B100" t="s">
        <v>120</v>
      </c>
      <c r="C100">
        <v>1</v>
      </c>
      <c r="D100" t="s">
        <v>104</v>
      </c>
      <c r="E100">
        <v>6.2</v>
      </c>
      <c r="F100">
        <v>0</v>
      </c>
      <c r="G100">
        <v>0</v>
      </c>
      <c r="H100">
        <v>1</v>
      </c>
      <c r="I100">
        <f>Data[[#This Row],[nucleus_area_pct]]/Data[[#This Row],[cytoplasm_ratio]]</f>
        <v>0</v>
      </c>
      <c r="J100">
        <v>0.92200000000000004</v>
      </c>
      <c r="K100">
        <v>6.2E-2</v>
      </c>
      <c r="L100">
        <v>0.62</v>
      </c>
      <c r="M100">
        <v>1</v>
      </c>
      <c r="N100">
        <v>0.96499999999999997</v>
      </c>
      <c r="O100">
        <v>136</v>
      </c>
      <c r="P100">
        <v>51</v>
      </c>
      <c r="Q100">
        <v>237</v>
      </c>
      <c r="R100">
        <v>121</v>
      </c>
      <c r="S100">
        <v>142</v>
      </c>
      <c r="T100">
        <f>(Data[[#This Row],[mean_r]]/256)*100</f>
        <v>92.578125</v>
      </c>
      <c r="U100">
        <f>(Data[[#This Row],[mean_g]]/256)*100</f>
        <v>47.265625</v>
      </c>
      <c r="V100">
        <f>(Data[[#This Row],[mean_b]]/256)*100</f>
        <v>55.46875</v>
      </c>
      <c r="W100">
        <v>0.6</v>
      </c>
      <c r="X100" t="s">
        <v>39</v>
      </c>
      <c r="Y100" t="s">
        <v>45</v>
      </c>
      <c r="Z100">
        <v>5386</v>
      </c>
      <c r="AA100">
        <v>5.35</v>
      </c>
      <c r="AB100">
        <v>11.5</v>
      </c>
      <c r="AC100">
        <v>38.700000000000003</v>
      </c>
      <c r="AD100">
        <v>273321</v>
      </c>
      <c r="AE100">
        <v>98.6</v>
      </c>
      <c r="AF100">
        <v>31.2</v>
      </c>
      <c r="AG100" t="s">
        <v>46</v>
      </c>
      <c r="AH100" t="s">
        <v>47</v>
      </c>
      <c r="AI100" t="s">
        <v>52</v>
      </c>
      <c r="AJ100">
        <v>40</v>
      </c>
      <c r="AK100">
        <v>224</v>
      </c>
      <c r="AL100">
        <v>0.62170000000000003</v>
      </c>
      <c r="AM100">
        <v>0.86509999999999998</v>
      </c>
      <c r="AN100">
        <v>0.77649999999999997</v>
      </c>
      <c r="AO100">
        <f>Data[[#This Row],[labeller_confidence_score]]-Data[[#This Row],[cytodiffusion_classification_confidence]]</f>
        <v>-8.8600000000000012E-2</v>
      </c>
    </row>
    <row r="101" spans="1:41" x14ac:dyDescent="0.3">
      <c r="A101" t="s">
        <v>172</v>
      </c>
      <c r="B101" t="s">
        <v>62</v>
      </c>
      <c r="C101">
        <v>0</v>
      </c>
      <c r="D101" t="s">
        <v>50</v>
      </c>
      <c r="E101">
        <v>9.52</v>
      </c>
      <c r="F101">
        <v>87.6</v>
      </c>
      <c r="G101">
        <v>0.77400000000000002</v>
      </c>
      <c r="H101">
        <v>0.23300000000000001</v>
      </c>
      <c r="I101">
        <f>Data[[#This Row],[nucleus_area_pct]]/Data[[#This Row],[cytoplasm_ratio]]</f>
        <v>375.96566523605145</v>
      </c>
      <c r="J101">
        <v>0.83599999999999997</v>
      </c>
      <c r="K101">
        <v>0.219</v>
      </c>
      <c r="L101">
        <v>0.95</v>
      </c>
      <c r="M101">
        <v>1.2</v>
      </c>
      <c r="N101">
        <v>0.86699999999999999</v>
      </c>
      <c r="O101">
        <v>283</v>
      </c>
      <c r="P101">
        <v>67</v>
      </c>
      <c r="Q101">
        <v>176</v>
      </c>
      <c r="R101">
        <v>160</v>
      </c>
      <c r="S101">
        <v>196</v>
      </c>
      <c r="T101">
        <f>(Data[[#This Row],[mean_r]]/256)*100</f>
        <v>68.75</v>
      </c>
      <c r="U101">
        <f>(Data[[#This Row],[mean_g]]/256)*100</f>
        <v>62.5</v>
      </c>
      <c r="V101">
        <f>(Data[[#This Row],[mean_b]]/256)*100</f>
        <v>76.5625</v>
      </c>
      <c r="W101">
        <v>0.67900000000000005</v>
      </c>
      <c r="X101" t="s">
        <v>39</v>
      </c>
      <c r="Y101" t="s">
        <v>40</v>
      </c>
      <c r="Z101">
        <v>10040</v>
      </c>
      <c r="AA101">
        <v>4.49</v>
      </c>
      <c r="AB101">
        <v>13.1</v>
      </c>
      <c r="AC101">
        <v>46.4</v>
      </c>
      <c r="AD101">
        <v>229769</v>
      </c>
      <c r="AE101">
        <v>70.900000000000006</v>
      </c>
      <c r="AF101">
        <v>33.299999999999997</v>
      </c>
      <c r="AG101" t="s">
        <v>41</v>
      </c>
      <c r="AH101" t="s">
        <v>42</v>
      </c>
      <c r="AI101" t="s">
        <v>43</v>
      </c>
      <c r="AJ101">
        <v>100</v>
      </c>
      <c r="AK101">
        <v>256</v>
      </c>
      <c r="AL101">
        <v>3.5700000000000003E-2</v>
      </c>
      <c r="AM101">
        <v>0.81840000000000002</v>
      </c>
      <c r="AN101">
        <v>0.83520000000000005</v>
      </c>
      <c r="AO101">
        <f>Data[[#This Row],[labeller_confidence_score]]-Data[[#This Row],[cytodiffusion_classification_confidence]]</f>
        <v>1.6800000000000037E-2</v>
      </c>
    </row>
    <row r="102" spans="1:41" x14ac:dyDescent="0.3">
      <c r="A102" t="s">
        <v>173</v>
      </c>
      <c r="B102" t="s">
        <v>106</v>
      </c>
      <c r="C102">
        <v>1</v>
      </c>
      <c r="D102" t="s">
        <v>82</v>
      </c>
      <c r="E102">
        <v>13.29</v>
      </c>
      <c r="F102">
        <v>85.5</v>
      </c>
      <c r="G102">
        <v>0.45600000000000002</v>
      </c>
      <c r="H102">
        <v>0.19400000000000001</v>
      </c>
      <c r="I102">
        <f>Data[[#This Row],[nucleus_area_pct]]/Data[[#This Row],[cytoplasm_ratio]]</f>
        <v>440.72164948453604</v>
      </c>
      <c r="J102">
        <v>0.871</v>
      </c>
      <c r="K102">
        <v>0.24399999999999999</v>
      </c>
      <c r="L102">
        <v>0.67</v>
      </c>
      <c r="M102">
        <v>1</v>
      </c>
      <c r="N102">
        <v>0.76200000000000001</v>
      </c>
      <c r="O102">
        <v>653</v>
      </c>
      <c r="P102">
        <v>82</v>
      </c>
      <c r="Q102">
        <v>197</v>
      </c>
      <c r="R102">
        <v>150</v>
      </c>
      <c r="S102">
        <v>203</v>
      </c>
      <c r="T102">
        <f>(Data[[#This Row],[mean_r]]/256)*100</f>
        <v>76.953125</v>
      </c>
      <c r="U102">
        <f>(Data[[#This Row],[mean_g]]/256)*100</f>
        <v>58.59375</v>
      </c>
      <c r="V102">
        <f>(Data[[#This Row],[mean_b]]/256)*100</f>
        <v>79.296875</v>
      </c>
      <c r="W102">
        <v>0.73099999999999998</v>
      </c>
      <c r="X102" t="s">
        <v>63</v>
      </c>
      <c r="Y102" t="s">
        <v>45</v>
      </c>
      <c r="Z102">
        <v>9143</v>
      </c>
      <c r="AA102">
        <v>4.22</v>
      </c>
      <c r="AB102">
        <v>15.4</v>
      </c>
      <c r="AC102">
        <v>35.799999999999997</v>
      </c>
      <c r="AD102">
        <v>217982</v>
      </c>
      <c r="AE102">
        <v>101</v>
      </c>
      <c r="AF102">
        <v>33.700000000000003</v>
      </c>
      <c r="AG102" t="s">
        <v>64</v>
      </c>
      <c r="AH102" t="s">
        <v>47</v>
      </c>
      <c r="AI102" t="s">
        <v>52</v>
      </c>
      <c r="AJ102">
        <v>60</v>
      </c>
      <c r="AK102">
        <v>224</v>
      </c>
      <c r="AL102">
        <v>0.80759999999999998</v>
      </c>
      <c r="AM102">
        <v>0.6694</v>
      </c>
      <c r="AN102">
        <v>0.74390000000000001</v>
      </c>
      <c r="AO102">
        <f>Data[[#This Row],[labeller_confidence_score]]-Data[[#This Row],[cytodiffusion_classification_confidence]]</f>
        <v>7.4500000000000011E-2</v>
      </c>
    </row>
    <row r="103" spans="1:41" x14ac:dyDescent="0.3">
      <c r="A103" t="s">
        <v>174</v>
      </c>
      <c r="B103" t="s">
        <v>74</v>
      </c>
      <c r="C103">
        <v>0</v>
      </c>
      <c r="D103" t="s">
        <v>75</v>
      </c>
      <c r="E103">
        <v>2.83</v>
      </c>
      <c r="F103">
        <v>0</v>
      </c>
      <c r="G103">
        <v>0</v>
      </c>
      <c r="H103">
        <v>1</v>
      </c>
      <c r="I103">
        <f>Data[[#This Row],[nucleus_area_pct]]/Data[[#This Row],[cytoplasm_ratio]]</f>
        <v>0</v>
      </c>
      <c r="J103">
        <v>0.79200000000000004</v>
      </c>
      <c r="K103">
        <v>0.309</v>
      </c>
      <c r="L103">
        <v>2.1800000000000002</v>
      </c>
      <c r="M103">
        <v>1</v>
      </c>
      <c r="N103">
        <v>0.76900000000000002</v>
      </c>
      <c r="O103">
        <v>41</v>
      </c>
      <c r="P103">
        <v>12</v>
      </c>
      <c r="Q103">
        <v>218</v>
      </c>
      <c r="R103">
        <v>145</v>
      </c>
      <c r="S103">
        <v>168</v>
      </c>
      <c r="T103">
        <f>(Data[[#This Row],[mean_r]]/256)*100</f>
        <v>85.15625</v>
      </c>
      <c r="U103">
        <f>(Data[[#This Row],[mean_g]]/256)*100</f>
        <v>56.640625</v>
      </c>
      <c r="V103">
        <f>(Data[[#This Row],[mean_b]]/256)*100</f>
        <v>65.625</v>
      </c>
      <c r="W103">
        <v>0.57199999999999995</v>
      </c>
      <c r="X103" t="s">
        <v>63</v>
      </c>
      <c r="Y103" t="s">
        <v>40</v>
      </c>
      <c r="Z103">
        <v>7445</v>
      </c>
      <c r="AA103">
        <v>2.5499999999999998</v>
      </c>
      <c r="AB103">
        <v>12.3</v>
      </c>
      <c r="AC103">
        <v>41.8</v>
      </c>
      <c r="AD103">
        <v>279864</v>
      </c>
      <c r="AE103">
        <v>97.1</v>
      </c>
      <c r="AF103">
        <v>32.299999999999997</v>
      </c>
      <c r="AG103" t="s">
        <v>64</v>
      </c>
      <c r="AH103" t="s">
        <v>47</v>
      </c>
      <c r="AI103" t="s">
        <v>56</v>
      </c>
      <c r="AJ103">
        <v>60</v>
      </c>
      <c r="AK103">
        <v>224</v>
      </c>
      <c r="AL103">
        <v>2.1000000000000001E-2</v>
      </c>
      <c r="AM103">
        <v>0.93889999999999996</v>
      </c>
      <c r="AN103">
        <v>0.93869999999999998</v>
      </c>
      <c r="AO103">
        <f>Data[[#This Row],[labeller_confidence_score]]-Data[[#This Row],[cytodiffusion_classification_confidence]]</f>
        <v>-1.9999999999997797E-4</v>
      </c>
    </row>
    <row r="104" spans="1:41" x14ac:dyDescent="0.3">
      <c r="A104" t="s">
        <v>175</v>
      </c>
      <c r="B104" t="s">
        <v>49</v>
      </c>
      <c r="C104">
        <v>0</v>
      </c>
      <c r="D104" t="s">
        <v>50</v>
      </c>
      <c r="E104">
        <v>11.83</v>
      </c>
      <c r="F104">
        <v>58</v>
      </c>
      <c r="G104">
        <v>0.56999999999999995</v>
      </c>
      <c r="H104">
        <v>0.36499999999999999</v>
      </c>
      <c r="I104">
        <f>Data[[#This Row],[nucleus_area_pct]]/Data[[#This Row],[cytoplasm_ratio]]</f>
        <v>158.9041095890411</v>
      </c>
      <c r="J104">
        <v>0.76</v>
      </c>
      <c r="K104">
        <v>0.33100000000000002</v>
      </c>
      <c r="L104">
        <v>2.97</v>
      </c>
      <c r="M104">
        <v>2.7</v>
      </c>
      <c r="N104">
        <v>0.876</v>
      </c>
      <c r="O104">
        <v>500</v>
      </c>
      <c r="P104">
        <v>79</v>
      </c>
      <c r="Q104">
        <v>229</v>
      </c>
      <c r="R104">
        <v>154</v>
      </c>
      <c r="S104">
        <v>175</v>
      </c>
      <c r="T104">
        <f>(Data[[#This Row],[mean_r]]/256)*100</f>
        <v>89.453125</v>
      </c>
      <c r="U104">
        <f>(Data[[#This Row],[mean_g]]/256)*100</f>
        <v>60.15625</v>
      </c>
      <c r="V104">
        <f>(Data[[#This Row],[mean_b]]/256)*100</f>
        <v>68.359375</v>
      </c>
      <c r="W104">
        <v>0.59499999999999997</v>
      </c>
      <c r="X104" t="s">
        <v>51</v>
      </c>
      <c r="Y104" t="s">
        <v>40</v>
      </c>
      <c r="Z104">
        <v>8610</v>
      </c>
      <c r="AA104">
        <v>4.84</v>
      </c>
      <c r="AB104">
        <v>12.3</v>
      </c>
      <c r="AC104">
        <v>37.1</v>
      </c>
      <c r="AD104">
        <v>281859</v>
      </c>
      <c r="AE104">
        <v>85.3</v>
      </c>
      <c r="AF104">
        <v>36.799999999999997</v>
      </c>
      <c r="AG104" t="s">
        <v>64</v>
      </c>
      <c r="AH104" t="s">
        <v>68</v>
      </c>
      <c r="AI104" t="s">
        <v>56</v>
      </c>
      <c r="AJ104">
        <v>60</v>
      </c>
      <c r="AK104">
        <v>512</v>
      </c>
      <c r="AL104">
        <v>2.0000000000000001E-4</v>
      </c>
      <c r="AM104">
        <v>0.88670000000000004</v>
      </c>
      <c r="AN104">
        <v>0.92849999999999999</v>
      </c>
      <c r="AO104">
        <f>Data[[#This Row],[labeller_confidence_score]]-Data[[#This Row],[cytodiffusion_classification_confidence]]</f>
        <v>4.1799999999999948E-2</v>
      </c>
    </row>
    <row r="105" spans="1:41" x14ac:dyDescent="0.3">
      <c r="A105" t="s">
        <v>176</v>
      </c>
      <c r="B105" t="s">
        <v>54</v>
      </c>
      <c r="C105">
        <v>0</v>
      </c>
      <c r="D105" t="s">
        <v>54</v>
      </c>
      <c r="E105">
        <v>7.72</v>
      </c>
      <c r="F105">
        <v>0</v>
      </c>
      <c r="G105">
        <v>0</v>
      </c>
      <c r="H105">
        <v>1</v>
      </c>
      <c r="I105">
        <f>Data[[#This Row],[nucleus_area_pct]]/Data[[#This Row],[cytoplasm_ratio]]</f>
        <v>0</v>
      </c>
      <c r="J105">
        <v>0.96399999999999997</v>
      </c>
      <c r="K105">
        <v>0.112</v>
      </c>
      <c r="L105">
        <v>0.37</v>
      </c>
      <c r="M105">
        <v>1</v>
      </c>
      <c r="N105">
        <v>0.96199999999999997</v>
      </c>
      <c r="O105">
        <v>196</v>
      </c>
      <c r="P105">
        <v>46</v>
      </c>
      <c r="Q105">
        <v>241</v>
      </c>
      <c r="R105">
        <v>137</v>
      </c>
      <c r="S105">
        <v>143</v>
      </c>
      <c r="T105">
        <f>(Data[[#This Row],[mean_r]]/256)*100</f>
        <v>94.140625</v>
      </c>
      <c r="U105">
        <f>(Data[[#This Row],[mean_g]]/256)*100</f>
        <v>53.515625</v>
      </c>
      <c r="V105">
        <f>(Data[[#This Row],[mean_b]]/256)*100</f>
        <v>55.859375</v>
      </c>
      <c r="W105">
        <v>0.497</v>
      </c>
      <c r="X105" t="s">
        <v>51</v>
      </c>
      <c r="Y105" t="s">
        <v>40</v>
      </c>
      <c r="Z105">
        <v>8650</v>
      </c>
      <c r="AA105">
        <v>3.91</v>
      </c>
      <c r="AB105">
        <v>12</v>
      </c>
      <c r="AC105">
        <v>48</v>
      </c>
      <c r="AD105">
        <v>152761</v>
      </c>
      <c r="AE105">
        <v>87.9</v>
      </c>
      <c r="AF105">
        <v>30.7</v>
      </c>
      <c r="AG105" t="s">
        <v>41</v>
      </c>
      <c r="AH105" t="s">
        <v>42</v>
      </c>
      <c r="AI105" t="s">
        <v>56</v>
      </c>
      <c r="AJ105">
        <v>60</v>
      </c>
      <c r="AK105">
        <v>360</v>
      </c>
      <c r="AL105">
        <v>0.13500000000000001</v>
      </c>
      <c r="AM105">
        <v>0.88660000000000005</v>
      </c>
      <c r="AN105">
        <v>0.84460000000000002</v>
      </c>
      <c r="AO105">
        <f>Data[[#This Row],[labeller_confidence_score]]-Data[[#This Row],[cytodiffusion_classification_confidence]]</f>
        <v>-4.2000000000000037E-2</v>
      </c>
    </row>
    <row r="106" spans="1:41" x14ac:dyDescent="0.3">
      <c r="A106" t="s">
        <v>177</v>
      </c>
      <c r="B106" t="s">
        <v>54</v>
      </c>
      <c r="C106">
        <v>0</v>
      </c>
      <c r="D106" t="s">
        <v>54</v>
      </c>
      <c r="E106">
        <v>8.5399999999999991</v>
      </c>
      <c r="F106">
        <v>0</v>
      </c>
      <c r="G106">
        <v>0</v>
      </c>
      <c r="H106">
        <v>1</v>
      </c>
      <c r="I106">
        <f>Data[[#This Row],[nucleus_area_pct]]/Data[[#This Row],[cytoplasm_ratio]]</f>
        <v>0</v>
      </c>
      <c r="J106">
        <v>0.876</v>
      </c>
      <c r="K106">
        <v>0.11</v>
      </c>
      <c r="L106">
        <v>0.66</v>
      </c>
      <c r="M106">
        <v>1</v>
      </c>
      <c r="N106">
        <v>0.96699999999999997</v>
      </c>
      <c r="O106">
        <v>185</v>
      </c>
      <c r="P106">
        <v>48</v>
      </c>
      <c r="Q106">
        <v>219</v>
      </c>
      <c r="R106">
        <v>132</v>
      </c>
      <c r="S106">
        <v>142</v>
      </c>
      <c r="T106">
        <f>(Data[[#This Row],[mean_r]]/256)*100</f>
        <v>85.546875</v>
      </c>
      <c r="U106">
        <f>(Data[[#This Row],[mean_g]]/256)*100</f>
        <v>51.5625</v>
      </c>
      <c r="V106">
        <f>(Data[[#This Row],[mean_b]]/256)*100</f>
        <v>55.46875</v>
      </c>
      <c r="W106">
        <v>0.47799999999999998</v>
      </c>
      <c r="X106" t="s">
        <v>63</v>
      </c>
      <c r="Y106" t="s">
        <v>40</v>
      </c>
      <c r="Z106">
        <v>8016</v>
      </c>
      <c r="AA106">
        <v>5.33</v>
      </c>
      <c r="AB106">
        <v>14.2</v>
      </c>
      <c r="AC106">
        <v>43</v>
      </c>
      <c r="AD106">
        <v>281161</v>
      </c>
      <c r="AE106">
        <v>87.5</v>
      </c>
      <c r="AF106">
        <v>33.6</v>
      </c>
      <c r="AG106" t="s">
        <v>46</v>
      </c>
      <c r="AH106" t="s">
        <v>47</v>
      </c>
      <c r="AI106" t="s">
        <v>56</v>
      </c>
      <c r="AJ106">
        <v>100</v>
      </c>
      <c r="AK106">
        <v>360</v>
      </c>
      <c r="AL106">
        <v>9.4200000000000006E-2</v>
      </c>
      <c r="AM106">
        <v>0.93359999999999999</v>
      </c>
      <c r="AN106">
        <v>0.87370000000000003</v>
      </c>
      <c r="AO106">
        <f>Data[[#This Row],[labeller_confidence_score]]-Data[[#This Row],[cytodiffusion_classification_confidence]]</f>
        <v>-5.9899999999999953E-2</v>
      </c>
    </row>
    <row r="107" spans="1:41" x14ac:dyDescent="0.3">
      <c r="A107" t="s">
        <v>178</v>
      </c>
      <c r="B107" t="s">
        <v>54</v>
      </c>
      <c r="C107">
        <v>0</v>
      </c>
      <c r="D107" t="s">
        <v>54</v>
      </c>
      <c r="E107">
        <v>8.07</v>
      </c>
      <c r="F107">
        <v>0</v>
      </c>
      <c r="G107">
        <v>0</v>
      </c>
      <c r="H107">
        <v>1</v>
      </c>
      <c r="I107">
        <f>Data[[#This Row],[nucleus_area_pct]]/Data[[#This Row],[cytoplasm_ratio]]</f>
        <v>0</v>
      </c>
      <c r="J107">
        <v>0.8</v>
      </c>
      <c r="K107">
        <v>0.29099999999999998</v>
      </c>
      <c r="L107">
        <v>0.96</v>
      </c>
      <c r="M107">
        <v>1</v>
      </c>
      <c r="N107">
        <v>0.94499999999999995</v>
      </c>
      <c r="O107">
        <v>169</v>
      </c>
      <c r="P107">
        <v>36</v>
      </c>
      <c r="Q107">
        <v>227</v>
      </c>
      <c r="R107">
        <v>109</v>
      </c>
      <c r="S107">
        <v>137</v>
      </c>
      <c r="T107">
        <f>(Data[[#This Row],[mean_r]]/256)*100</f>
        <v>88.671875</v>
      </c>
      <c r="U107">
        <f>(Data[[#This Row],[mean_g]]/256)*100</f>
        <v>42.578125</v>
      </c>
      <c r="V107">
        <f>(Data[[#This Row],[mean_b]]/256)*100</f>
        <v>53.515625</v>
      </c>
      <c r="W107">
        <v>0.51700000000000002</v>
      </c>
      <c r="X107" t="s">
        <v>51</v>
      </c>
      <c r="Y107" t="s">
        <v>40</v>
      </c>
      <c r="Z107">
        <v>4918</v>
      </c>
      <c r="AA107">
        <v>4.2699999999999996</v>
      </c>
      <c r="AB107">
        <v>11.7</v>
      </c>
      <c r="AC107">
        <v>37.5</v>
      </c>
      <c r="AD107">
        <v>156972</v>
      </c>
      <c r="AE107">
        <v>103.2</v>
      </c>
      <c r="AF107">
        <v>34.799999999999997</v>
      </c>
      <c r="AG107" t="s">
        <v>46</v>
      </c>
      <c r="AH107" t="s">
        <v>42</v>
      </c>
      <c r="AI107" t="s">
        <v>56</v>
      </c>
      <c r="AJ107">
        <v>100</v>
      </c>
      <c r="AK107">
        <v>512</v>
      </c>
      <c r="AL107">
        <v>0.1265</v>
      </c>
      <c r="AM107">
        <v>0.80840000000000001</v>
      </c>
      <c r="AN107">
        <v>0.94799999999999995</v>
      </c>
      <c r="AO107">
        <f>Data[[#This Row],[labeller_confidence_score]]-Data[[#This Row],[cytodiffusion_classification_confidence]]</f>
        <v>0.13959999999999995</v>
      </c>
    </row>
    <row r="108" spans="1:41" x14ac:dyDescent="0.3">
      <c r="A108" t="s">
        <v>179</v>
      </c>
      <c r="B108" t="s">
        <v>180</v>
      </c>
      <c r="C108">
        <v>1</v>
      </c>
      <c r="D108" t="s">
        <v>181</v>
      </c>
      <c r="E108">
        <v>6.38</v>
      </c>
      <c r="F108">
        <v>0</v>
      </c>
      <c r="G108">
        <v>0</v>
      </c>
      <c r="H108">
        <v>1</v>
      </c>
      <c r="I108">
        <f>Data[[#This Row],[nucleus_area_pct]]/Data[[#This Row],[cytoplasm_ratio]]</f>
        <v>0</v>
      </c>
      <c r="J108">
        <v>0.46100000000000002</v>
      </c>
      <c r="K108">
        <v>0.93899999999999995</v>
      </c>
      <c r="L108">
        <v>0.62</v>
      </c>
      <c r="M108">
        <v>1</v>
      </c>
      <c r="N108">
        <v>0.873</v>
      </c>
      <c r="O108">
        <v>184</v>
      </c>
      <c r="P108">
        <v>63</v>
      </c>
      <c r="Q108">
        <v>231</v>
      </c>
      <c r="R108">
        <v>133</v>
      </c>
      <c r="S108">
        <v>122</v>
      </c>
      <c r="T108">
        <f>(Data[[#This Row],[mean_r]]/256)*100</f>
        <v>90.234375</v>
      </c>
      <c r="U108">
        <f>(Data[[#This Row],[mean_g]]/256)*100</f>
        <v>51.953125</v>
      </c>
      <c r="V108">
        <f>(Data[[#This Row],[mean_b]]/256)*100</f>
        <v>47.65625</v>
      </c>
      <c r="W108">
        <v>0.48</v>
      </c>
      <c r="X108" t="s">
        <v>39</v>
      </c>
      <c r="Y108" t="s">
        <v>45</v>
      </c>
      <c r="Z108">
        <v>7220</v>
      </c>
      <c r="AA108">
        <v>3.18</v>
      </c>
      <c r="AB108">
        <v>9.1</v>
      </c>
      <c r="AC108">
        <v>47.8</v>
      </c>
      <c r="AD108">
        <v>393022</v>
      </c>
      <c r="AE108">
        <v>81</v>
      </c>
      <c r="AF108">
        <v>33.6</v>
      </c>
      <c r="AG108" t="s">
        <v>41</v>
      </c>
      <c r="AH108" t="s">
        <v>42</v>
      </c>
      <c r="AI108" t="s">
        <v>43</v>
      </c>
      <c r="AJ108">
        <v>100</v>
      </c>
      <c r="AK108">
        <v>224</v>
      </c>
      <c r="AL108">
        <v>0.96919999999999995</v>
      </c>
      <c r="AM108">
        <v>0.79590000000000005</v>
      </c>
      <c r="AN108">
        <v>0.79520000000000002</v>
      </c>
      <c r="AO108">
        <f>Data[[#This Row],[labeller_confidence_score]]-Data[[#This Row],[cytodiffusion_classification_confidence]]</f>
        <v>-7.0000000000003393E-4</v>
      </c>
    </row>
    <row r="109" spans="1:41" x14ac:dyDescent="0.3">
      <c r="A109" t="s">
        <v>182</v>
      </c>
      <c r="B109" t="s">
        <v>62</v>
      </c>
      <c r="C109">
        <v>0</v>
      </c>
      <c r="D109" t="s">
        <v>50</v>
      </c>
      <c r="E109">
        <v>7.68</v>
      </c>
      <c r="F109">
        <v>66.5</v>
      </c>
      <c r="G109">
        <v>0.81399999999999995</v>
      </c>
      <c r="H109">
        <v>0.14699999999999999</v>
      </c>
      <c r="I109">
        <f>Data[[#This Row],[nucleus_area_pct]]/Data[[#This Row],[cytoplasm_ratio]]</f>
        <v>452.38095238095241</v>
      </c>
      <c r="J109">
        <v>0.85099999999999998</v>
      </c>
      <c r="K109">
        <v>0.19800000000000001</v>
      </c>
      <c r="L109">
        <v>0.92</v>
      </c>
      <c r="M109">
        <v>1</v>
      </c>
      <c r="N109">
        <v>0.89900000000000002</v>
      </c>
      <c r="O109">
        <v>264</v>
      </c>
      <c r="P109">
        <v>47</v>
      </c>
      <c r="Q109">
        <v>202</v>
      </c>
      <c r="R109">
        <v>181</v>
      </c>
      <c r="S109">
        <v>198</v>
      </c>
      <c r="T109">
        <f>(Data[[#This Row],[mean_r]]/256)*100</f>
        <v>78.90625</v>
      </c>
      <c r="U109">
        <f>(Data[[#This Row],[mean_g]]/256)*100</f>
        <v>70.703125</v>
      </c>
      <c r="V109">
        <f>(Data[[#This Row],[mean_b]]/256)*100</f>
        <v>77.34375</v>
      </c>
      <c r="W109">
        <v>0.85599999999999998</v>
      </c>
      <c r="X109" t="s">
        <v>51</v>
      </c>
      <c r="Y109" t="s">
        <v>40</v>
      </c>
      <c r="Z109">
        <v>5579</v>
      </c>
      <c r="AA109">
        <v>4.6100000000000003</v>
      </c>
      <c r="AB109">
        <v>13.8</v>
      </c>
      <c r="AC109">
        <v>43.1</v>
      </c>
      <c r="AD109">
        <v>358444</v>
      </c>
      <c r="AE109">
        <v>83.3</v>
      </c>
      <c r="AF109">
        <v>35.4</v>
      </c>
      <c r="AG109" t="s">
        <v>41</v>
      </c>
      <c r="AH109" t="s">
        <v>42</v>
      </c>
      <c r="AI109" t="s">
        <v>52</v>
      </c>
      <c r="AJ109">
        <v>100</v>
      </c>
      <c r="AK109">
        <v>256</v>
      </c>
      <c r="AL109">
        <v>0.11559999999999999</v>
      </c>
      <c r="AM109">
        <v>0.92589999999999995</v>
      </c>
      <c r="AN109">
        <v>0.92620000000000002</v>
      </c>
      <c r="AO109">
        <f>Data[[#This Row],[labeller_confidence_score]]-Data[[#This Row],[cytodiffusion_classification_confidence]]</f>
        <v>3.0000000000007798E-4</v>
      </c>
    </row>
    <row r="110" spans="1:41" x14ac:dyDescent="0.3">
      <c r="A110" t="s">
        <v>183</v>
      </c>
      <c r="B110" t="s">
        <v>180</v>
      </c>
      <c r="C110">
        <v>1</v>
      </c>
      <c r="D110" t="s">
        <v>181</v>
      </c>
      <c r="E110">
        <v>5.43</v>
      </c>
      <c r="F110">
        <v>0</v>
      </c>
      <c r="G110">
        <v>0</v>
      </c>
      <c r="H110">
        <v>1</v>
      </c>
      <c r="I110">
        <f>Data[[#This Row],[nucleus_area_pct]]/Data[[#This Row],[cytoplasm_ratio]]</f>
        <v>0</v>
      </c>
      <c r="J110">
        <v>0.223</v>
      </c>
      <c r="K110">
        <v>0.97</v>
      </c>
      <c r="L110">
        <v>0.64</v>
      </c>
      <c r="M110">
        <v>1</v>
      </c>
      <c r="N110">
        <v>0.74199999999999999</v>
      </c>
      <c r="O110">
        <v>171</v>
      </c>
      <c r="P110">
        <v>62</v>
      </c>
      <c r="Q110">
        <v>228</v>
      </c>
      <c r="R110">
        <v>139</v>
      </c>
      <c r="S110">
        <v>140</v>
      </c>
      <c r="T110">
        <f>(Data[[#This Row],[mean_r]]/256)*100</f>
        <v>89.0625</v>
      </c>
      <c r="U110">
        <f>(Data[[#This Row],[mean_g]]/256)*100</f>
        <v>54.296875</v>
      </c>
      <c r="V110">
        <f>(Data[[#This Row],[mean_b]]/256)*100</f>
        <v>54.6875</v>
      </c>
      <c r="W110">
        <v>0.45400000000000001</v>
      </c>
      <c r="X110" t="s">
        <v>51</v>
      </c>
      <c r="Y110" t="s">
        <v>40</v>
      </c>
      <c r="Z110">
        <v>6102</v>
      </c>
      <c r="AA110">
        <v>5.08</v>
      </c>
      <c r="AB110">
        <v>16.8</v>
      </c>
      <c r="AC110">
        <v>54.8</v>
      </c>
      <c r="AD110">
        <v>342741</v>
      </c>
      <c r="AE110">
        <v>77.900000000000006</v>
      </c>
      <c r="AF110">
        <v>32.299999999999997</v>
      </c>
      <c r="AG110" t="s">
        <v>41</v>
      </c>
      <c r="AH110" t="s">
        <v>68</v>
      </c>
      <c r="AI110" t="s">
        <v>43</v>
      </c>
      <c r="AJ110">
        <v>40</v>
      </c>
      <c r="AK110">
        <v>256</v>
      </c>
      <c r="AL110">
        <v>0.87350000000000005</v>
      </c>
      <c r="AM110">
        <v>0.6845</v>
      </c>
      <c r="AN110">
        <v>0.92510000000000003</v>
      </c>
      <c r="AO110">
        <f>Data[[#This Row],[labeller_confidence_score]]-Data[[#This Row],[cytodiffusion_classification_confidence]]</f>
        <v>0.24060000000000004</v>
      </c>
    </row>
    <row r="111" spans="1:41" x14ac:dyDescent="0.3">
      <c r="A111" t="s">
        <v>184</v>
      </c>
      <c r="B111" t="s">
        <v>103</v>
      </c>
      <c r="C111">
        <v>1</v>
      </c>
      <c r="D111" t="s">
        <v>104</v>
      </c>
      <c r="E111">
        <v>4.01</v>
      </c>
      <c r="F111">
        <v>0</v>
      </c>
      <c r="G111">
        <v>0</v>
      </c>
      <c r="H111">
        <v>1</v>
      </c>
      <c r="I111">
        <f>Data[[#This Row],[nucleus_area_pct]]/Data[[#This Row],[cytoplasm_ratio]]</f>
        <v>0</v>
      </c>
      <c r="J111">
        <v>0.61899999999999999</v>
      </c>
      <c r="K111">
        <v>0.873</v>
      </c>
      <c r="L111">
        <v>0.88</v>
      </c>
      <c r="M111">
        <v>1</v>
      </c>
      <c r="N111">
        <v>0.70599999999999996</v>
      </c>
      <c r="O111">
        <v>82</v>
      </c>
      <c r="P111">
        <v>42</v>
      </c>
      <c r="Q111">
        <v>225</v>
      </c>
      <c r="R111">
        <v>118</v>
      </c>
      <c r="S111">
        <v>132</v>
      </c>
      <c r="T111">
        <f>(Data[[#This Row],[mean_r]]/256)*100</f>
        <v>87.890625</v>
      </c>
      <c r="U111">
        <f>(Data[[#This Row],[mean_g]]/256)*100</f>
        <v>46.09375</v>
      </c>
      <c r="V111">
        <f>(Data[[#This Row],[mean_b]]/256)*100</f>
        <v>51.5625</v>
      </c>
      <c r="W111">
        <v>0.53</v>
      </c>
      <c r="X111" t="s">
        <v>39</v>
      </c>
      <c r="Y111" t="s">
        <v>40</v>
      </c>
      <c r="Z111">
        <v>6520</v>
      </c>
      <c r="AA111">
        <v>5.49</v>
      </c>
      <c r="AB111">
        <v>13.1</v>
      </c>
      <c r="AC111">
        <v>35.299999999999997</v>
      </c>
      <c r="AD111">
        <v>361661</v>
      </c>
      <c r="AE111">
        <v>95.1</v>
      </c>
      <c r="AF111">
        <v>32.200000000000003</v>
      </c>
      <c r="AG111" t="s">
        <v>46</v>
      </c>
      <c r="AH111" t="s">
        <v>47</v>
      </c>
      <c r="AI111" t="s">
        <v>43</v>
      </c>
      <c r="AJ111">
        <v>60</v>
      </c>
      <c r="AK111">
        <v>256</v>
      </c>
      <c r="AL111">
        <v>0.69799999999999995</v>
      </c>
      <c r="AM111">
        <v>0.68710000000000004</v>
      </c>
      <c r="AN111">
        <v>0.88029999999999997</v>
      </c>
      <c r="AO111">
        <f>Data[[#This Row],[labeller_confidence_score]]-Data[[#This Row],[cytodiffusion_classification_confidence]]</f>
        <v>0.19319999999999993</v>
      </c>
    </row>
    <row r="112" spans="1:41" x14ac:dyDescent="0.3">
      <c r="A112" t="s">
        <v>185</v>
      </c>
      <c r="B112" t="s">
        <v>62</v>
      </c>
      <c r="C112">
        <v>0</v>
      </c>
      <c r="D112" t="s">
        <v>50</v>
      </c>
      <c r="E112">
        <v>8.6999999999999993</v>
      </c>
      <c r="F112">
        <v>81.099999999999994</v>
      </c>
      <c r="G112">
        <v>0.78400000000000003</v>
      </c>
      <c r="H112">
        <v>0.215</v>
      </c>
      <c r="I112">
        <f>Data[[#This Row],[nucleus_area_pct]]/Data[[#This Row],[cytoplasm_ratio]]</f>
        <v>377.20930232558135</v>
      </c>
      <c r="J112">
        <v>0.91400000000000003</v>
      </c>
      <c r="K112">
        <v>0.25800000000000001</v>
      </c>
      <c r="L112">
        <v>1.21</v>
      </c>
      <c r="M112">
        <v>1</v>
      </c>
      <c r="N112">
        <v>0.92200000000000004</v>
      </c>
      <c r="O112">
        <v>274</v>
      </c>
      <c r="P112">
        <v>53</v>
      </c>
      <c r="Q112">
        <v>198</v>
      </c>
      <c r="R112">
        <v>162</v>
      </c>
      <c r="S112">
        <v>202</v>
      </c>
      <c r="T112">
        <f>(Data[[#This Row],[mean_r]]/256)*100</f>
        <v>77.34375</v>
      </c>
      <c r="U112">
        <f>(Data[[#This Row],[mean_g]]/256)*100</f>
        <v>63.28125</v>
      </c>
      <c r="V112">
        <f>(Data[[#This Row],[mean_b]]/256)*100</f>
        <v>78.90625</v>
      </c>
      <c r="W112">
        <v>0.75</v>
      </c>
      <c r="X112" t="s">
        <v>63</v>
      </c>
      <c r="Y112" t="s">
        <v>45</v>
      </c>
      <c r="Z112">
        <v>5811</v>
      </c>
      <c r="AA112">
        <v>2.96</v>
      </c>
      <c r="AB112">
        <v>13</v>
      </c>
      <c r="AC112">
        <v>49.1</v>
      </c>
      <c r="AD112">
        <v>296879</v>
      </c>
      <c r="AE112">
        <v>78.900000000000006</v>
      </c>
      <c r="AF112">
        <v>32.200000000000003</v>
      </c>
      <c r="AG112" t="s">
        <v>41</v>
      </c>
      <c r="AH112" t="s">
        <v>42</v>
      </c>
      <c r="AI112" t="s">
        <v>56</v>
      </c>
      <c r="AJ112">
        <v>40</v>
      </c>
      <c r="AK112">
        <v>224</v>
      </c>
      <c r="AL112">
        <v>6.2700000000000006E-2</v>
      </c>
      <c r="AM112">
        <v>0.84730000000000005</v>
      </c>
      <c r="AN112">
        <v>0.90949999999999998</v>
      </c>
      <c r="AO112">
        <f>Data[[#This Row],[labeller_confidence_score]]-Data[[#This Row],[cytodiffusion_classification_confidence]]</f>
        <v>6.2199999999999922E-2</v>
      </c>
    </row>
    <row r="113" spans="1:41" x14ac:dyDescent="0.3">
      <c r="A113" t="s">
        <v>186</v>
      </c>
      <c r="B113" t="s">
        <v>49</v>
      </c>
      <c r="C113">
        <v>0</v>
      </c>
      <c r="D113" t="s">
        <v>50</v>
      </c>
      <c r="E113">
        <v>12.62</v>
      </c>
      <c r="F113">
        <v>56.5</v>
      </c>
      <c r="G113">
        <v>0.59099999999999997</v>
      </c>
      <c r="H113">
        <v>0.40400000000000003</v>
      </c>
      <c r="I113">
        <f>Data[[#This Row],[nucleus_area_pct]]/Data[[#This Row],[cytoplasm_ratio]]</f>
        <v>139.85148514851485</v>
      </c>
      <c r="J113">
        <v>0.875</v>
      </c>
      <c r="K113">
        <v>0.35299999999999998</v>
      </c>
      <c r="L113">
        <v>3.14</v>
      </c>
      <c r="M113">
        <v>2.7</v>
      </c>
      <c r="N113">
        <v>0.81</v>
      </c>
      <c r="O113">
        <v>446</v>
      </c>
      <c r="P113">
        <v>78</v>
      </c>
      <c r="Q113">
        <v>233</v>
      </c>
      <c r="R113">
        <v>167</v>
      </c>
      <c r="S113">
        <v>189</v>
      </c>
      <c r="T113">
        <f>(Data[[#This Row],[mean_r]]/256)*100</f>
        <v>91.015625</v>
      </c>
      <c r="U113">
        <f>(Data[[#This Row],[mean_g]]/256)*100</f>
        <v>65.234375</v>
      </c>
      <c r="V113">
        <f>(Data[[#This Row],[mean_b]]/256)*100</f>
        <v>73.828125</v>
      </c>
      <c r="W113">
        <v>0.61899999999999999</v>
      </c>
      <c r="X113" t="s">
        <v>39</v>
      </c>
      <c r="Y113" t="s">
        <v>45</v>
      </c>
      <c r="Z113">
        <v>5345</v>
      </c>
      <c r="AA113">
        <v>4.95</v>
      </c>
      <c r="AB113">
        <v>16</v>
      </c>
      <c r="AC113">
        <v>45.9</v>
      </c>
      <c r="AD113">
        <v>217450</v>
      </c>
      <c r="AE113">
        <v>85.8</v>
      </c>
      <c r="AF113">
        <v>33</v>
      </c>
      <c r="AG113" t="s">
        <v>46</v>
      </c>
      <c r="AH113" t="s">
        <v>42</v>
      </c>
      <c r="AI113" t="s">
        <v>52</v>
      </c>
      <c r="AJ113">
        <v>60</v>
      </c>
      <c r="AK113">
        <v>256</v>
      </c>
      <c r="AL113">
        <v>7.0300000000000001E-2</v>
      </c>
      <c r="AM113">
        <v>0.9395</v>
      </c>
      <c r="AN113">
        <v>0.92949999999999999</v>
      </c>
      <c r="AO113">
        <f>Data[[#This Row],[labeller_confidence_score]]-Data[[#This Row],[cytodiffusion_classification_confidence]]</f>
        <v>-1.0000000000000009E-2</v>
      </c>
    </row>
    <row r="114" spans="1:41" x14ac:dyDescent="0.3">
      <c r="A114" t="s">
        <v>187</v>
      </c>
      <c r="B114" t="s">
        <v>110</v>
      </c>
      <c r="C114">
        <v>1</v>
      </c>
      <c r="D114" t="s">
        <v>104</v>
      </c>
      <c r="E114">
        <v>8.51</v>
      </c>
      <c r="F114">
        <v>0</v>
      </c>
      <c r="G114">
        <v>0</v>
      </c>
      <c r="H114">
        <v>1</v>
      </c>
      <c r="I114">
        <f>Data[[#This Row],[nucleus_area_pct]]/Data[[#This Row],[cytoplasm_ratio]]</f>
        <v>0</v>
      </c>
      <c r="J114">
        <v>0.85599999999999998</v>
      </c>
      <c r="K114">
        <v>0.18</v>
      </c>
      <c r="L114">
        <v>0.75</v>
      </c>
      <c r="M114">
        <v>1</v>
      </c>
      <c r="N114">
        <v>0.91700000000000004</v>
      </c>
      <c r="O114">
        <v>206</v>
      </c>
      <c r="P114">
        <v>64</v>
      </c>
      <c r="Q114">
        <v>224</v>
      </c>
      <c r="R114">
        <v>125</v>
      </c>
      <c r="S114">
        <v>106</v>
      </c>
      <c r="T114">
        <f>(Data[[#This Row],[mean_r]]/256)*100</f>
        <v>87.5</v>
      </c>
      <c r="U114">
        <f>(Data[[#This Row],[mean_g]]/256)*100</f>
        <v>48.828125</v>
      </c>
      <c r="V114">
        <f>(Data[[#This Row],[mean_b]]/256)*100</f>
        <v>41.40625</v>
      </c>
      <c r="W114">
        <v>0.41899999999999998</v>
      </c>
      <c r="X114" t="s">
        <v>51</v>
      </c>
      <c r="Y114" t="s">
        <v>45</v>
      </c>
      <c r="Z114">
        <v>7385</v>
      </c>
      <c r="AA114">
        <v>3.97</v>
      </c>
      <c r="AB114">
        <v>16</v>
      </c>
      <c r="AC114">
        <v>45.5</v>
      </c>
      <c r="AD114">
        <v>288269</v>
      </c>
      <c r="AE114">
        <v>89.7</v>
      </c>
      <c r="AF114">
        <v>32.299999999999997</v>
      </c>
      <c r="AG114" t="s">
        <v>46</v>
      </c>
      <c r="AH114" t="s">
        <v>68</v>
      </c>
      <c r="AI114" t="s">
        <v>43</v>
      </c>
      <c r="AJ114">
        <v>100</v>
      </c>
      <c r="AK114">
        <v>256</v>
      </c>
      <c r="AL114">
        <v>0.73250000000000004</v>
      </c>
      <c r="AM114">
        <v>0.67630000000000001</v>
      </c>
      <c r="AN114">
        <v>0.81830000000000003</v>
      </c>
      <c r="AO114">
        <f>Data[[#This Row],[labeller_confidence_score]]-Data[[#This Row],[cytodiffusion_classification_confidence]]</f>
        <v>0.14200000000000002</v>
      </c>
    </row>
    <row r="115" spans="1:41" x14ac:dyDescent="0.3">
      <c r="A115" t="s">
        <v>188</v>
      </c>
      <c r="B115" t="s">
        <v>89</v>
      </c>
      <c r="C115">
        <v>1</v>
      </c>
      <c r="D115" t="s">
        <v>38</v>
      </c>
      <c r="E115">
        <v>13.85</v>
      </c>
      <c r="F115">
        <v>60.5</v>
      </c>
      <c r="G115">
        <v>0.68100000000000005</v>
      </c>
      <c r="H115">
        <v>0.435</v>
      </c>
      <c r="I115">
        <f>Data[[#This Row],[nucleus_area_pct]]/Data[[#This Row],[cytoplasm_ratio]]</f>
        <v>139.08045977011494</v>
      </c>
      <c r="J115">
        <v>0.75900000000000001</v>
      </c>
      <c r="K115">
        <v>0.26</v>
      </c>
      <c r="L115">
        <v>5.17</v>
      </c>
      <c r="M115">
        <v>3.1</v>
      </c>
      <c r="N115">
        <v>0.76200000000000001</v>
      </c>
      <c r="O115">
        <v>389</v>
      </c>
      <c r="P115">
        <v>61</v>
      </c>
      <c r="Q115">
        <v>206</v>
      </c>
      <c r="R115">
        <v>181</v>
      </c>
      <c r="S115">
        <v>179</v>
      </c>
      <c r="T115">
        <f>(Data[[#This Row],[mean_r]]/256)*100</f>
        <v>80.46875</v>
      </c>
      <c r="U115">
        <f>(Data[[#This Row],[mean_g]]/256)*100</f>
        <v>70.703125</v>
      </c>
      <c r="V115">
        <f>(Data[[#This Row],[mean_b]]/256)*100</f>
        <v>69.921875</v>
      </c>
      <c r="W115">
        <v>0.61399999999999999</v>
      </c>
      <c r="X115" t="s">
        <v>63</v>
      </c>
      <c r="Y115" t="s">
        <v>40</v>
      </c>
      <c r="Z115">
        <v>7060</v>
      </c>
      <c r="AA115">
        <v>5.42</v>
      </c>
      <c r="AB115">
        <v>14.6</v>
      </c>
      <c r="AC115">
        <v>41</v>
      </c>
      <c r="AD115">
        <v>374638</v>
      </c>
      <c r="AE115">
        <v>99.7</v>
      </c>
      <c r="AF115">
        <v>33.5</v>
      </c>
      <c r="AG115" t="s">
        <v>46</v>
      </c>
      <c r="AH115" t="s">
        <v>42</v>
      </c>
      <c r="AI115" t="s">
        <v>56</v>
      </c>
      <c r="AJ115">
        <v>40</v>
      </c>
      <c r="AK115">
        <v>224</v>
      </c>
      <c r="AL115">
        <v>0.68930000000000002</v>
      </c>
      <c r="AM115">
        <v>0.99</v>
      </c>
      <c r="AN115">
        <v>0.70640000000000003</v>
      </c>
      <c r="AO115">
        <f>Data[[#This Row],[labeller_confidence_score]]-Data[[#This Row],[cytodiffusion_classification_confidence]]</f>
        <v>-0.28359999999999996</v>
      </c>
    </row>
    <row r="116" spans="1:41" x14ac:dyDescent="0.3">
      <c r="A116" t="s">
        <v>189</v>
      </c>
      <c r="B116" t="s">
        <v>58</v>
      </c>
      <c r="C116">
        <v>1</v>
      </c>
      <c r="D116" t="s">
        <v>38</v>
      </c>
      <c r="E116">
        <v>12.65</v>
      </c>
      <c r="F116">
        <v>68.7</v>
      </c>
      <c r="G116">
        <v>0.70699999999999996</v>
      </c>
      <c r="H116">
        <v>0.247</v>
      </c>
      <c r="I116">
        <f>Data[[#This Row],[nucleus_area_pct]]/Data[[#This Row],[cytoplasm_ratio]]</f>
        <v>278.13765182186233</v>
      </c>
      <c r="J116">
        <v>0.83899999999999997</v>
      </c>
      <c r="K116">
        <v>0.39800000000000002</v>
      </c>
      <c r="L116">
        <v>1.56</v>
      </c>
      <c r="M116">
        <v>1.3</v>
      </c>
      <c r="N116">
        <v>0.879</v>
      </c>
      <c r="O116">
        <v>462</v>
      </c>
      <c r="P116">
        <v>88</v>
      </c>
      <c r="Q116">
        <v>210</v>
      </c>
      <c r="R116">
        <v>136</v>
      </c>
      <c r="S116">
        <v>207</v>
      </c>
      <c r="T116">
        <f>(Data[[#This Row],[mean_r]]/256)*100</f>
        <v>82.03125</v>
      </c>
      <c r="U116">
        <f>(Data[[#This Row],[mean_g]]/256)*100</f>
        <v>53.125</v>
      </c>
      <c r="V116">
        <f>(Data[[#This Row],[mean_b]]/256)*100</f>
        <v>80.859375</v>
      </c>
      <c r="W116">
        <v>0.77</v>
      </c>
      <c r="X116" t="s">
        <v>39</v>
      </c>
      <c r="Y116" t="s">
        <v>45</v>
      </c>
      <c r="Z116">
        <v>8590</v>
      </c>
      <c r="AA116">
        <v>5.49</v>
      </c>
      <c r="AB116">
        <v>14.6</v>
      </c>
      <c r="AC116">
        <v>41.9</v>
      </c>
      <c r="AD116">
        <v>144371</v>
      </c>
      <c r="AE116">
        <v>83.7</v>
      </c>
      <c r="AF116">
        <v>33.700000000000003</v>
      </c>
      <c r="AG116" t="s">
        <v>64</v>
      </c>
      <c r="AH116" t="s">
        <v>68</v>
      </c>
      <c r="AI116" t="s">
        <v>56</v>
      </c>
      <c r="AJ116">
        <v>100</v>
      </c>
      <c r="AK116">
        <v>224</v>
      </c>
      <c r="AL116">
        <v>0.78069999999999995</v>
      </c>
      <c r="AM116">
        <v>0.72019999999999995</v>
      </c>
      <c r="AN116">
        <v>0.627</v>
      </c>
      <c r="AO116">
        <f>Data[[#This Row],[labeller_confidence_score]]-Data[[#This Row],[cytodiffusion_classification_confidence]]</f>
        <v>-9.319999999999995E-2</v>
      </c>
    </row>
    <row r="117" spans="1:41" x14ac:dyDescent="0.3">
      <c r="A117" t="s">
        <v>190</v>
      </c>
      <c r="B117" t="s">
        <v>62</v>
      </c>
      <c r="C117">
        <v>0</v>
      </c>
      <c r="D117" t="s">
        <v>50</v>
      </c>
      <c r="E117">
        <v>8.8000000000000007</v>
      </c>
      <c r="F117">
        <v>77.3</v>
      </c>
      <c r="G117">
        <v>0.73599999999999999</v>
      </c>
      <c r="H117">
        <v>0.24099999999999999</v>
      </c>
      <c r="I117">
        <f>Data[[#This Row],[nucleus_area_pct]]/Data[[#This Row],[cytoplasm_ratio]]</f>
        <v>320.74688796680499</v>
      </c>
      <c r="J117">
        <v>0.80300000000000005</v>
      </c>
      <c r="K117">
        <v>0.111</v>
      </c>
      <c r="L117">
        <v>1.37</v>
      </c>
      <c r="M117">
        <v>1</v>
      </c>
      <c r="N117">
        <v>0.91200000000000003</v>
      </c>
      <c r="O117">
        <v>288</v>
      </c>
      <c r="P117">
        <v>72</v>
      </c>
      <c r="Q117">
        <v>200</v>
      </c>
      <c r="R117">
        <v>158</v>
      </c>
      <c r="S117">
        <v>219</v>
      </c>
      <c r="T117">
        <f>(Data[[#This Row],[mean_r]]/256)*100</f>
        <v>78.125</v>
      </c>
      <c r="U117">
        <f>(Data[[#This Row],[mean_g]]/256)*100</f>
        <v>61.71875</v>
      </c>
      <c r="V117">
        <f>(Data[[#This Row],[mean_b]]/256)*100</f>
        <v>85.546875</v>
      </c>
      <c r="W117">
        <v>0.71599999999999997</v>
      </c>
      <c r="X117" t="s">
        <v>39</v>
      </c>
      <c r="Y117" t="s">
        <v>45</v>
      </c>
      <c r="Z117">
        <v>11315</v>
      </c>
      <c r="AA117">
        <v>5.46</v>
      </c>
      <c r="AB117">
        <v>15</v>
      </c>
      <c r="AC117">
        <v>43.1</v>
      </c>
      <c r="AD117">
        <v>243506</v>
      </c>
      <c r="AE117">
        <v>85.1</v>
      </c>
      <c r="AF117">
        <v>33.9</v>
      </c>
      <c r="AG117" t="s">
        <v>41</v>
      </c>
      <c r="AH117" t="s">
        <v>42</v>
      </c>
      <c r="AI117" t="s">
        <v>52</v>
      </c>
      <c r="AJ117">
        <v>60</v>
      </c>
      <c r="AK117">
        <v>224</v>
      </c>
      <c r="AL117">
        <v>8.6900000000000005E-2</v>
      </c>
      <c r="AM117">
        <v>0.91959999999999997</v>
      </c>
      <c r="AN117">
        <v>0.93100000000000005</v>
      </c>
      <c r="AO117">
        <f>Data[[#This Row],[labeller_confidence_score]]-Data[[#This Row],[cytodiffusion_classification_confidence]]</f>
        <v>1.1400000000000077E-2</v>
      </c>
    </row>
    <row r="118" spans="1:41" x14ac:dyDescent="0.3">
      <c r="A118" t="s">
        <v>191</v>
      </c>
      <c r="B118" t="s">
        <v>62</v>
      </c>
      <c r="C118">
        <v>0</v>
      </c>
      <c r="D118" t="s">
        <v>50</v>
      </c>
      <c r="E118">
        <v>8.98</v>
      </c>
      <c r="F118">
        <v>86</v>
      </c>
      <c r="G118">
        <v>0.84399999999999997</v>
      </c>
      <c r="H118">
        <v>0.16</v>
      </c>
      <c r="I118">
        <f>Data[[#This Row],[nucleus_area_pct]]/Data[[#This Row],[cytoplasm_ratio]]</f>
        <v>537.5</v>
      </c>
      <c r="J118">
        <v>0.96899999999999997</v>
      </c>
      <c r="K118">
        <v>0.112</v>
      </c>
      <c r="L118">
        <v>1.18</v>
      </c>
      <c r="M118">
        <v>1</v>
      </c>
      <c r="N118">
        <v>0.85099999999999998</v>
      </c>
      <c r="O118">
        <v>234</v>
      </c>
      <c r="P118">
        <v>57</v>
      </c>
      <c r="Q118">
        <v>204</v>
      </c>
      <c r="R118">
        <v>167</v>
      </c>
      <c r="S118">
        <v>212</v>
      </c>
      <c r="T118">
        <f>(Data[[#This Row],[mean_r]]/256)*100</f>
        <v>79.6875</v>
      </c>
      <c r="U118">
        <f>(Data[[#This Row],[mean_g]]/256)*100</f>
        <v>65.234375</v>
      </c>
      <c r="V118">
        <f>(Data[[#This Row],[mean_b]]/256)*100</f>
        <v>82.8125</v>
      </c>
      <c r="W118">
        <v>0.73699999999999999</v>
      </c>
      <c r="X118" t="s">
        <v>51</v>
      </c>
      <c r="Y118" t="s">
        <v>45</v>
      </c>
      <c r="Z118">
        <v>5892</v>
      </c>
      <c r="AA118">
        <v>4.5599999999999996</v>
      </c>
      <c r="AB118">
        <v>12.4</v>
      </c>
      <c r="AC118">
        <v>48</v>
      </c>
      <c r="AD118">
        <v>138439</v>
      </c>
      <c r="AE118">
        <v>90.6</v>
      </c>
      <c r="AF118">
        <v>31.6</v>
      </c>
      <c r="AG118" t="s">
        <v>41</v>
      </c>
      <c r="AH118" t="s">
        <v>68</v>
      </c>
      <c r="AI118" t="s">
        <v>43</v>
      </c>
      <c r="AJ118">
        <v>60</v>
      </c>
      <c r="AK118">
        <v>256</v>
      </c>
      <c r="AL118">
        <v>0.15770000000000001</v>
      </c>
      <c r="AM118">
        <v>0.94040000000000001</v>
      </c>
      <c r="AN118">
        <v>0.90280000000000005</v>
      </c>
      <c r="AO118">
        <f>Data[[#This Row],[labeller_confidence_score]]-Data[[#This Row],[cytodiffusion_classification_confidence]]</f>
        <v>-3.7599999999999967E-2</v>
      </c>
    </row>
    <row r="119" spans="1:41" x14ac:dyDescent="0.3">
      <c r="A119" t="s">
        <v>192</v>
      </c>
      <c r="B119" t="s">
        <v>54</v>
      </c>
      <c r="C119">
        <v>0</v>
      </c>
      <c r="D119" t="s">
        <v>54</v>
      </c>
      <c r="E119">
        <v>8.02</v>
      </c>
      <c r="F119">
        <v>0</v>
      </c>
      <c r="G119">
        <v>0</v>
      </c>
      <c r="H119">
        <v>1</v>
      </c>
      <c r="I119">
        <f>Data[[#This Row],[nucleus_area_pct]]/Data[[#This Row],[cytoplasm_ratio]]</f>
        <v>0</v>
      </c>
      <c r="J119">
        <v>0.88200000000000001</v>
      </c>
      <c r="K119">
        <v>0.2</v>
      </c>
      <c r="L119">
        <v>0.66</v>
      </c>
      <c r="M119">
        <v>1</v>
      </c>
      <c r="N119">
        <v>0.94899999999999995</v>
      </c>
      <c r="O119">
        <v>192</v>
      </c>
      <c r="P119">
        <v>52</v>
      </c>
      <c r="Q119">
        <v>240</v>
      </c>
      <c r="R119">
        <v>127</v>
      </c>
      <c r="S119">
        <v>136</v>
      </c>
      <c r="T119">
        <f>(Data[[#This Row],[mean_r]]/256)*100</f>
        <v>93.75</v>
      </c>
      <c r="U119">
        <f>(Data[[#This Row],[mean_g]]/256)*100</f>
        <v>49.609375</v>
      </c>
      <c r="V119">
        <f>(Data[[#This Row],[mean_b]]/256)*100</f>
        <v>53.125</v>
      </c>
      <c r="W119">
        <v>0.39400000000000002</v>
      </c>
      <c r="X119" t="s">
        <v>63</v>
      </c>
      <c r="Y119" t="s">
        <v>40</v>
      </c>
      <c r="Z119">
        <v>2853</v>
      </c>
      <c r="AA119">
        <v>5.77</v>
      </c>
      <c r="AB119">
        <v>11.9</v>
      </c>
      <c r="AC119">
        <v>42</v>
      </c>
      <c r="AD119">
        <v>395264</v>
      </c>
      <c r="AE119">
        <v>103.9</v>
      </c>
      <c r="AF119">
        <v>31.9</v>
      </c>
      <c r="AG119" t="s">
        <v>46</v>
      </c>
      <c r="AH119" t="s">
        <v>42</v>
      </c>
      <c r="AI119" t="s">
        <v>56</v>
      </c>
      <c r="AJ119">
        <v>40</v>
      </c>
      <c r="AK119">
        <v>224</v>
      </c>
      <c r="AL119">
        <v>3.6299999999999999E-2</v>
      </c>
      <c r="AM119">
        <v>0.87749999999999995</v>
      </c>
      <c r="AN119">
        <v>0.8669</v>
      </c>
      <c r="AO119">
        <f>Data[[#This Row],[labeller_confidence_score]]-Data[[#This Row],[cytodiffusion_classification_confidence]]</f>
        <v>-1.0599999999999943E-2</v>
      </c>
    </row>
    <row r="120" spans="1:41" x14ac:dyDescent="0.3">
      <c r="A120" t="s">
        <v>193</v>
      </c>
      <c r="B120" t="s">
        <v>85</v>
      </c>
      <c r="C120">
        <v>0</v>
      </c>
      <c r="D120" t="s">
        <v>50</v>
      </c>
      <c r="E120">
        <v>10.82</v>
      </c>
      <c r="F120">
        <v>65</v>
      </c>
      <c r="G120">
        <v>0.72</v>
      </c>
      <c r="H120">
        <v>0.376</v>
      </c>
      <c r="I120">
        <f>Data[[#This Row],[nucleus_area_pct]]/Data[[#This Row],[cytoplasm_ratio]]</f>
        <v>172.87234042553192</v>
      </c>
      <c r="J120">
        <v>0.71199999999999997</v>
      </c>
      <c r="K120">
        <v>0.311</v>
      </c>
      <c r="L120">
        <v>5.26</v>
      </c>
      <c r="M120">
        <v>1.6</v>
      </c>
      <c r="N120">
        <v>0.72799999999999998</v>
      </c>
      <c r="O120">
        <v>312</v>
      </c>
      <c r="P120">
        <v>72</v>
      </c>
      <c r="Q120">
        <v>206</v>
      </c>
      <c r="R120">
        <v>148</v>
      </c>
      <c r="S120">
        <v>209</v>
      </c>
      <c r="T120">
        <f>(Data[[#This Row],[mean_r]]/256)*100</f>
        <v>80.46875</v>
      </c>
      <c r="U120">
        <f>(Data[[#This Row],[mean_g]]/256)*100</f>
        <v>57.8125</v>
      </c>
      <c r="V120">
        <f>(Data[[#This Row],[mean_b]]/256)*100</f>
        <v>81.640625</v>
      </c>
      <c r="W120">
        <v>0.71299999999999997</v>
      </c>
      <c r="X120" t="s">
        <v>51</v>
      </c>
      <c r="Y120" t="s">
        <v>40</v>
      </c>
      <c r="Z120">
        <v>8219</v>
      </c>
      <c r="AA120">
        <v>5.6</v>
      </c>
      <c r="AB120">
        <v>12.7</v>
      </c>
      <c r="AC120">
        <v>30.5</v>
      </c>
      <c r="AD120">
        <v>355700</v>
      </c>
      <c r="AE120">
        <v>88.6</v>
      </c>
      <c r="AF120">
        <v>33.799999999999997</v>
      </c>
      <c r="AG120" t="s">
        <v>46</v>
      </c>
      <c r="AH120" t="s">
        <v>68</v>
      </c>
      <c r="AI120" t="s">
        <v>43</v>
      </c>
      <c r="AJ120">
        <v>60</v>
      </c>
      <c r="AK120">
        <v>224</v>
      </c>
      <c r="AL120">
        <v>1.9900000000000001E-2</v>
      </c>
      <c r="AM120">
        <v>0.97660000000000002</v>
      </c>
      <c r="AN120">
        <v>0.8851</v>
      </c>
      <c r="AO120">
        <f>Data[[#This Row],[labeller_confidence_score]]-Data[[#This Row],[cytodiffusion_classification_confidence]]</f>
        <v>-9.1500000000000026E-2</v>
      </c>
    </row>
    <row r="121" spans="1:41" x14ac:dyDescent="0.3">
      <c r="A121" t="s">
        <v>194</v>
      </c>
      <c r="B121" t="s">
        <v>106</v>
      </c>
      <c r="C121">
        <v>1</v>
      </c>
      <c r="D121" t="s">
        <v>82</v>
      </c>
      <c r="E121">
        <v>14.48</v>
      </c>
      <c r="F121">
        <v>84.5</v>
      </c>
      <c r="G121">
        <v>0.40200000000000002</v>
      </c>
      <c r="H121">
        <v>0.189</v>
      </c>
      <c r="I121">
        <f>Data[[#This Row],[nucleus_area_pct]]/Data[[#This Row],[cytoplasm_ratio]]</f>
        <v>447.08994708994709</v>
      </c>
      <c r="J121">
        <v>0.81599999999999995</v>
      </c>
      <c r="K121">
        <v>0.32100000000000001</v>
      </c>
      <c r="L121">
        <v>0.78</v>
      </c>
      <c r="M121">
        <v>1</v>
      </c>
      <c r="N121">
        <v>0.79600000000000004</v>
      </c>
      <c r="O121">
        <v>563</v>
      </c>
      <c r="P121">
        <v>104</v>
      </c>
      <c r="Q121">
        <v>197</v>
      </c>
      <c r="R121">
        <v>142</v>
      </c>
      <c r="S121">
        <v>220</v>
      </c>
      <c r="T121">
        <f>(Data[[#This Row],[mean_r]]/256)*100</f>
        <v>76.953125</v>
      </c>
      <c r="U121">
        <f>(Data[[#This Row],[mean_g]]/256)*100</f>
        <v>55.46875</v>
      </c>
      <c r="V121">
        <f>(Data[[#This Row],[mean_b]]/256)*100</f>
        <v>85.9375</v>
      </c>
      <c r="W121">
        <v>0.628</v>
      </c>
      <c r="X121" t="s">
        <v>51</v>
      </c>
      <c r="Y121" t="s">
        <v>45</v>
      </c>
      <c r="Z121">
        <v>4805</v>
      </c>
      <c r="AA121">
        <v>4.66</v>
      </c>
      <c r="AB121">
        <v>14.1</v>
      </c>
      <c r="AC121">
        <v>53.1</v>
      </c>
      <c r="AD121">
        <v>350172</v>
      </c>
      <c r="AE121">
        <v>80.900000000000006</v>
      </c>
      <c r="AF121">
        <v>34.4</v>
      </c>
      <c r="AG121" t="s">
        <v>64</v>
      </c>
      <c r="AH121" t="s">
        <v>42</v>
      </c>
      <c r="AI121" t="s">
        <v>43</v>
      </c>
      <c r="AJ121">
        <v>100</v>
      </c>
      <c r="AK121">
        <v>224</v>
      </c>
      <c r="AL121">
        <v>0.74929999999999997</v>
      </c>
      <c r="AM121">
        <v>0.64280000000000004</v>
      </c>
      <c r="AN121">
        <v>0.66539999999999999</v>
      </c>
      <c r="AO121">
        <f>Data[[#This Row],[labeller_confidence_score]]-Data[[#This Row],[cytodiffusion_classification_confidence]]</f>
        <v>2.2599999999999953E-2</v>
      </c>
    </row>
    <row r="122" spans="1:41" x14ac:dyDescent="0.3">
      <c r="A122" t="s">
        <v>195</v>
      </c>
      <c r="B122" t="s">
        <v>120</v>
      </c>
      <c r="C122">
        <v>1</v>
      </c>
      <c r="D122" t="s">
        <v>104</v>
      </c>
      <c r="E122">
        <v>6.31</v>
      </c>
      <c r="F122">
        <v>0</v>
      </c>
      <c r="G122">
        <v>0</v>
      </c>
      <c r="H122">
        <v>1</v>
      </c>
      <c r="I122">
        <f>Data[[#This Row],[nucleus_area_pct]]/Data[[#This Row],[cytoplasm_ratio]]</f>
        <v>0</v>
      </c>
      <c r="J122">
        <v>0.94099999999999995</v>
      </c>
      <c r="K122">
        <v>6.9000000000000006E-2</v>
      </c>
      <c r="L122">
        <v>0.68</v>
      </c>
      <c r="M122">
        <v>1</v>
      </c>
      <c r="N122">
        <v>0.96799999999999997</v>
      </c>
      <c r="O122">
        <v>142</v>
      </c>
      <c r="P122">
        <v>48</v>
      </c>
      <c r="Q122">
        <v>235</v>
      </c>
      <c r="R122">
        <v>118</v>
      </c>
      <c r="S122">
        <v>121</v>
      </c>
      <c r="T122">
        <f>(Data[[#This Row],[mean_r]]/256)*100</f>
        <v>91.796875</v>
      </c>
      <c r="U122">
        <f>(Data[[#This Row],[mean_g]]/256)*100</f>
        <v>46.09375</v>
      </c>
      <c r="V122">
        <f>(Data[[#This Row],[mean_b]]/256)*100</f>
        <v>47.265625</v>
      </c>
      <c r="W122">
        <v>0.60799999999999998</v>
      </c>
      <c r="X122" t="s">
        <v>51</v>
      </c>
      <c r="Y122" t="s">
        <v>45</v>
      </c>
      <c r="Z122">
        <v>14220</v>
      </c>
      <c r="AA122">
        <v>4.3899999999999997</v>
      </c>
      <c r="AB122">
        <v>13.7</v>
      </c>
      <c r="AC122">
        <v>37.200000000000003</v>
      </c>
      <c r="AD122">
        <v>101124</v>
      </c>
      <c r="AE122">
        <v>80.400000000000006</v>
      </c>
      <c r="AF122">
        <v>34.5</v>
      </c>
      <c r="AG122" t="s">
        <v>41</v>
      </c>
      <c r="AH122" t="s">
        <v>42</v>
      </c>
      <c r="AI122" t="s">
        <v>52</v>
      </c>
      <c r="AJ122">
        <v>100</v>
      </c>
      <c r="AK122">
        <v>224</v>
      </c>
      <c r="AL122">
        <v>0.80489999999999995</v>
      </c>
      <c r="AM122">
        <v>0.57640000000000002</v>
      </c>
      <c r="AN122">
        <v>0.77129999999999999</v>
      </c>
      <c r="AO122">
        <f>Data[[#This Row],[labeller_confidence_score]]-Data[[#This Row],[cytodiffusion_classification_confidence]]</f>
        <v>0.19489999999999996</v>
      </c>
    </row>
    <row r="123" spans="1:41" x14ac:dyDescent="0.3">
      <c r="A123" t="s">
        <v>196</v>
      </c>
      <c r="B123" t="s">
        <v>49</v>
      </c>
      <c r="C123">
        <v>0</v>
      </c>
      <c r="D123" t="s">
        <v>50</v>
      </c>
      <c r="E123">
        <v>11.49</v>
      </c>
      <c r="F123">
        <v>55.5</v>
      </c>
      <c r="G123">
        <v>0.54700000000000004</v>
      </c>
      <c r="H123">
        <v>0.4</v>
      </c>
      <c r="I123">
        <f>Data[[#This Row],[nucleus_area_pct]]/Data[[#This Row],[cytoplasm_ratio]]</f>
        <v>138.75</v>
      </c>
      <c r="J123">
        <v>0.88100000000000001</v>
      </c>
      <c r="K123">
        <v>0.26100000000000001</v>
      </c>
      <c r="L123">
        <v>3.56</v>
      </c>
      <c r="M123">
        <v>3.4</v>
      </c>
      <c r="N123">
        <v>0.91500000000000004</v>
      </c>
      <c r="O123">
        <v>437</v>
      </c>
      <c r="P123">
        <v>69</v>
      </c>
      <c r="Q123">
        <v>206</v>
      </c>
      <c r="R123">
        <v>160</v>
      </c>
      <c r="S123">
        <v>167</v>
      </c>
      <c r="T123">
        <f>(Data[[#This Row],[mean_r]]/256)*100</f>
        <v>80.46875</v>
      </c>
      <c r="U123">
        <f>(Data[[#This Row],[mean_g]]/256)*100</f>
        <v>62.5</v>
      </c>
      <c r="V123">
        <f>(Data[[#This Row],[mean_b]]/256)*100</f>
        <v>65.234375</v>
      </c>
      <c r="W123">
        <v>0.59599999999999997</v>
      </c>
      <c r="X123" t="s">
        <v>39</v>
      </c>
      <c r="Y123" t="s">
        <v>45</v>
      </c>
      <c r="Z123">
        <v>2537</v>
      </c>
      <c r="AA123">
        <v>2.81</v>
      </c>
      <c r="AB123">
        <v>15.2</v>
      </c>
      <c r="AC123">
        <v>42.1</v>
      </c>
      <c r="AD123">
        <v>363521</v>
      </c>
      <c r="AE123">
        <v>89.3</v>
      </c>
      <c r="AF123">
        <v>36.9</v>
      </c>
      <c r="AG123" t="s">
        <v>41</v>
      </c>
      <c r="AH123" t="s">
        <v>42</v>
      </c>
      <c r="AI123" t="s">
        <v>52</v>
      </c>
      <c r="AJ123">
        <v>60</v>
      </c>
      <c r="AK123">
        <v>224</v>
      </c>
      <c r="AL123">
        <v>8.7300000000000003E-2</v>
      </c>
      <c r="AM123">
        <v>0.93030000000000002</v>
      </c>
      <c r="AN123">
        <v>0.94989999999999997</v>
      </c>
      <c r="AO123">
        <f>Data[[#This Row],[labeller_confidence_score]]-Data[[#This Row],[cytodiffusion_classification_confidence]]</f>
        <v>1.9599999999999951E-2</v>
      </c>
    </row>
    <row r="124" spans="1:41" x14ac:dyDescent="0.3">
      <c r="A124" t="s">
        <v>197</v>
      </c>
      <c r="B124" t="s">
        <v>81</v>
      </c>
      <c r="C124">
        <v>1</v>
      </c>
      <c r="D124" t="s">
        <v>82</v>
      </c>
      <c r="E124">
        <v>15.93</v>
      </c>
      <c r="F124">
        <v>80.3</v>
      </c>
      <c r="G124">
        <v>0.39800000000000002</v>
      </c>
      <c r="H124">
        <v>0.19</v>
      </c>
      <c r="I124">
        <f>Data[[#This Row],[nucleus_area_pct]]/Data[[#This Row],[cytoplasm_ratio]]</f>
        <v>422.63157894736838</v>
      </c>
      <c r="J124">
        <v>0.754</v>
      </c>
      <c r="K124">
        <v>0.18</v>
      </c>
      <c r="L124">
        <v>1.38</v>
      </c>
      <c r="M124">
        <v>1</v>
      </c>
      <c r="N124">
        <v>0.89800000000000002</v>
      </c>
      <c r="O124">
        <v>764</v>
      </c>
      <c r="P124">
        <v>98</v>
      </c>
      <c r="Q124">
        <v>180</v>
      </c>
      <c r="R124">
        <v>139</v>
      </c>
      <c r="S124">
        <v>214</v>
      </c>
      <c r="T124">
        <f>(Data[[#This Row],[mean_r]]/256)*100</f>
        <v>70.3125</v>
      </c>
      <c r="U124">
        <f>(Data[[#This Row],[mean_g]]/256)*100</f>
        <v>54.296875</v>
      </c>
      <c r="V124">
        <f>(Data[[#This Row],[mean_b]]/256)*100</f>
        <v>83.59375</v>
      </c>
      <c r="W124">
        <v>0.56399999999999995</v>
      </c>
      <c r="X124" t="s">
        <v>39</v>
      </c>
      <c r="Y124" t="s">
        <v>40</v>
      </c>
      <c r="Z124">
        <v>7031</v>
      </c>
      <c r="AA124">
        <v>4.49</v>
      </c>
      <c r="AB124">
        <v>14</v>
      </c>
      <c r="AC124">
        <v>31.9</v>
      </c>
      <c r="AD124">
        <v>253318</v>
      </c>
      <c r="AE124">
        <v>109</v>
      </c>
      <c r="AF124">
        <v>36.799999999999997</v>
      </c>
      <c r="AG124" t="s">
        <v>46</v>
      </c>
      <c r="AH124" t="s">
        <v>47</v>
      </c>
      <c r="AI124" t="s">
        <v>56</v>
      </c>
      <c r="AJ124">
        <v>40</v>
      </c>
      <c r="AK124">
        <v>512</v>
      </c>
      <c r="AL124">
        <v>0.74919999999999998</v>
      </c>
      <c r="AM124">
        <v>0.80269999999999997</v>
      </c>
      <c r="AN124">
        <v>0.87929999999999997</v>
      </c>
      <c r="AO124">
        <f>Data[[#This Row],[labeller_confidence_score]]-Data[[#This Row],[cytodiffusion_classification_confidence]]</f>
        <v>7.6600000000000001E-2</v>
      </c>
    </row>
    <row r="125" spans="1:41" x14ac:dyDescent="0.3">
      <c r="A125" t="s">
        <v>198</v>
      </c>
      <c r="B125" t="s">
        <v>106</v>
      </c>
      <c r="C125">
        <v>1</v>
      </c>
      <c r="D125" t="s">
        <v>82</v>
      </c>
      <c r="E125">
        <v>10.84</v>
      </c>
      <c r="F125">
        <v>89.1</v>
      </c>
      <c r="G125">
        <v>0.41899999999999998</v>
      </c>
      <c r="H125">
        <v>0.128</v>
      </c>
      <c r="I125">
        <f>Data[[#This Row],[nucleus_area_pct]]/Data[[#This Row],[cytoplasm_ratio]]</f>
        <v>696.09374999999989</v>
      </c>
      <c r="J125">
        <v>0.77100000000000002</v>
      </c>
      <c r="K125">
        <v>0.19800000000000001</v>
      </c>
      <c r="L125">
        <v>0.98</v>
      </c>
      <c r="M125">
        <v>1</v>
      </c>
      <c r="N125">
        <v>0.90200000000000002</v>
      </c>
      <c r="O125">
        <v>557</v>
      </c>
      <c r="P125">
        <v>100</v>
      </c>
      <c r="Q125">
        <v>175</v>
      </c>
      <c r="R125">
        <v>124</v>
      </c>
      <c r="S125">
        <v>210</v>
      </c>
      <c r="T125">
        <f>(Data[[#This Row],[mean_r]]/256)*100</f>
        <v>68.359375</v>
      </c>
      <c r="U125">
        <f>(Data[[#This Row],[mean_g]]/256)*100</f>
        <v>48.4375</v>
      </c>
      <c r="V125">
        <f>(Data[[#This Row],[mean_b]]/256)*100</f>
        <v>82.03125</v>
      </c>
      <c r="W125">
        <v>0.65100000000000002</v>
      </c>
      <c r="X125" t="s">
        <v>51</v>
      </c>
      <c r="Y125" t="s">
        <v>40</v>
      </c>
      <c r="Z125">
        <v>12972</v>
      </c>
      <c r="AA125">
        <v>5.01</v>
      </c>
      <c r="AB125">
        <v>13.8</v>
      </c>
      <c r="AC125">
        <v>41.8</v>
      </c>
      <c r="AD125">
        <v>341916</v>
      </c>
      <c r="AE125">
        <v>88.5</v>
      </c>
      <c r="AF125">
        <v>35</v>
      </c>
      <c r="AG125" t="s">
        <v>64</v>
      </c>
      <c r="AH125" t="s">
        <v>42</v>
      </c>
      <c r="AI125" t="s">
        <v>56</v>
      </c>
      <c r="AJ125">
        <v>100</v>
      </c>
      <c r="AK125">
        <v>224</v>
      </c>
      <c r="AL125">
        <v>0.79169999999999996</v>
      </c>
      <c r="AM125">
        <v>0.61619999999999997</v>
      </c>
      <c r="AN125">
        <v>0.90959999999999996</v>
      </c>
      <c r="AO125">
        <f>Data[[#This Row],[labeller_confidence_score]]-Data[[#This Row],[cytodiffusion_classification_confidence]]</f>
        <v>0.29339999999999999</v>
      </c>
    </row>
    <row r="126" spans="1:41" x14ac:dyDescent="0.3">
      <c r="A126" t="s">
        <v>199</v>
      </c>
      <c r="B126" t="s">
        <v>62</v>
      </c>
      <c r="C126">
        <v>0</v>
      </c>
      <c r="D126" t="s">
        <v>50</v>
      </c>
      <c r="E126">
        <v>8.81</v>
      </c>
      <c r="F126">
        <v>88.2</v>
      </c>
      <c r="G126">
        <v>0.68700000000000006</v>
      </c>
      <c r="H126">
        <v>0.24199999999999999</v>
      </c>
      <c r="I126">
        <f>Data[[#This Row],[nucleus_area_pct]]/Data[[#This Row],[cytoplasm_ratio]]</f>
        <v>364.4628099173554</v>
      </c>
      <c r="J126">
        <v>0.95699999999999996</v>
      </c>
      <c r="K126">
        <v>0.17599999999999999</v>
      </c>
      <c r="L126">
        <v>1.21</v>
      </c>
      <c r="M126">
        <v>1</v>
      </c>
      <c r="N126">
        <v>0.84099999999999997</v>
      </c>
      <c r="O126">
        <v>328</v>
      </c>
      <c r="P126">
        <v>58</v>
      </c>
      <c r="Q126">
        <v>193</v>
      </c>
      <c r="R126">
        <v>136</v>
      </c>
      <c r="S126">
        <v>201</v>
      </c>
      <c r="T126">
        <f>(Data[[#This Row],[mean_r]]/256)*100</f>
        <v>75.390625</v>
      </c>
      <c r="U126">
        <f>(Data[[#This Row],[mean_g]]/256)*100</f>
        <v>53.125</v>
      </c>
      <c r="V126">
        <f>(Data[[#This Row],[mean_b]]/256)*100</f>
        <v>78.515625</v>
      </c>
      <c r="W126">
        <v>0.72899999999999998</v>
      </c>
      <c r="X126" t="s">
        <v>63</v>
      </c>
      <c r="Y126" t="s">
        <v>45</v>
      </c>
      <c r="Z126">
        <v>8514</v>
      </c>
      <c r="AA126">
        <v>4.32</v>
      </c>
      <c r="AB126">
        <v>8.8000000000000007</v>
      </c>
      <c r="AC126">
        <v>37.9</v>
      </c>
      <c r="AD126">
        <v>443253</v>
      </c>
      <c r="AE126">
        <v>96.6</v>
      </c>
      <c r="AF126">
        <v>32.9</v>
      </c>
      <c r="AG126" t="s">
        <v>46</v>
      </c>
      <c r="AH126" t="s">
        <v>42</v>
      </c>
      <c r="AI126" t="s">
        <v>52</v>
      </c>
      <c r="AJ126">
        <v>60</v>
      </c>
      <c r="AK126">
        <v>224</v>
      </c>
      <c r="AL126">
        <v>0.106</v>
      </c>
      <c r="AM126">
        <v>0.83789999999999998</v>
      </c>
      <c r="AN126">
        <v>0.93810000000000004</v>
      </c>
      <c r="AO126">
        <f>Data[[#This Row],[labeller_confidence_score]]-Data[[#This Row],[cytodiffusion_classification_confidence]]</f>
        <v>0.10020000000000007</v>
      </c>
    </row>
    <row r="127" spans="1:41" x14ac:dyDescent="0.3">
      <c r="A127" t="s">
        <v>200</v>
      </c>
      <c r="B127" t="s">
        <v>87</v>
      </c>
      <c r="C127">
        <v>0</v>
      </c>
      <c r="D127" t="s">
        <v>50</v>
      </c>
      <c r="E127">
        <v>13.21</v>
      </c>
      <c r="F127">
        <v>50.3</v>
      </c>
      <c r="G127">
        <v>0.62</v>
      </c>
      <c r="H127">
        <v>0.503</v>
      </c>
      <c r="I127">
        <f>Data[[#This Row],[nucleus_area_pct]]/Data[[#This Row],[cytoplasm_ratio]]</f>
        <v>100</v>
      </c>
      <c r="J127">
        <v>0.76400000000000001</v>
      </c>
      <c r="K127">
        <v>0.35099999999999998</v>
      </c>
      <c r="L127">
        <v>4.0599999999999996</v>
      </c>
      <c r="M127">
        <v>1.9</v>
      </c>
      <c r="N127">
        <v>0.80200000000000005</v>
      </c>
      <c r="O127">
        <v>443</v>
      </c>
      <c r="P127">
        <v>96</v>
      </c>
      <c r="Q127">
        <v>240</v>
      </c>
      <c r="R127">
        <v>168</v>
      </c>
      <c r="S127">
        <v>177</v>
      </c>
      <c r="T127">
        <f>(Data[[#This Row],[mean_r]]/256)*100</f>
        <v>93.75</v>
      </c>
      <c r="U127">
        <f>(Data[[#This Row],[mean_g]]/256)*100</f>
        <v>65.625</v>
      </c>
      <c r="V127">
        <f>(Data[[#This Row],[mean_b]]/256)*100</f>
        <v>69.140625</v>
      </c>
      <c r="W127">
        <v>0.65</v>
      </c>
      <c r="X127" t="s">
        <v>63</v>
      </c>
      <c r="Y127" t="s">
        <v>45</v>
      </c>
      <c r="Z127">
        <v>6897</v>
      </c>
      <c r="AA127">
        <v>3.54</v>
      </c>
      <c r="AB127">
        <v>12.2</v>
      </c>
      <c r="AC127">
        <v>34.5</v>
      </c>
      <c r="AD127">
        <v>197554</v>
      </c>
      <c r="AE127">
        <v>85.4</v>
      </c>
      <c r="AF127">
        <v>34.799999999999997</v>
      </c>
      <c r="AG127" t="s">
        <v>64</v>
      </c>
      <c r="AH127" t="s">
        <v>42</v>
      </c>
      <c r="AI127" t="s">
        <v>56</v>
      </c>
      <c r="AJ127">
        <v>100</v>
      </c>
      <c r="AK127">
        <v>360</v>
      </c>
      <c r="AL127">
        <v>0.1242</v>
      </c>
      <c r="AM127">
        <v>0.88949999999999996</v>
      </c>
      <c r="AN127">
        <v>0.82620000000000005</v>
      </c>
      <c r="AO127">
        <f>Data[[#This Row],[labeller_confidence_score]]-Data[[#This Row],[cytodiffusion_classification_confidence]]</f>
        <v>-6.3299999999999912E-2</v>
      </c>
    </row>
    <row r="128" spans="1:41" x14ac:dyDescent="0.3">
      <c r="A128" t="s">
        <v>201</v>
      </c>
      <c r="B128" t="s">
        <v>62</v>
      </c>
      <c r="C128">
        <v>0</v>
      </c>
      <c r="D128" t="s">
        <v>50</v>
      </c>
      <c r="E128">
        <v>8.92</v>
      </c>
      <c r="F128">
        <v>79.599999999999994</v>
      </c>
      <c r="G128">
        <v>0.80800000000000005</v>
      </c>
      <c r="H128">
        <v>0.192</v>
      </c>
      <c r="I128">
        <f>Data[[#This Row],[nucleus_area_pct]]/Data[[#This Row],[cytoplasm_ratio]]</f>
        <v>414.58333333333331</v>
      </c>
      <c r="J128">
        <v>0.89400000000000002</v>
      </c>
      <c r="K128">
        <v>0.36499999999999999</v>
      </c>
      <c r="L128">
        <v>1.26</v>
      </c>
      <c r="M128">
        <v>1</v>
      </c>
      <c r="N128">
        <v>0.94099999999999995</v>
      </c>
      <c r="O128">
        <v>275</v>
      </c>
      <c r="P128">
        <v>51</v>
      </c>
      <c r="Q128">
        <v>163</v>
      </c>
      <c r="R128">
        <v>130</v>
      </c>
      <c r="S128">
        <v>203</v>
      </c>
      <c r="T128">
        <f>(Data[[#This Row],[mean_r]]/256)*100</f>
        <v>63.671875</v>
      </c>
      <c r="U128">
        <f>(Data[[#This Row],[mean_g]]/256)*100</f>
        <v>50.78125</v>
      </c>
      <c r="V128">
        <f>(Data[[#This Row],[mean_b]]/256)*100</f>
        <v>79.296875</v>
      </c>
      <c r="W128">
        <v>0.74199999999999999</v>
      </c>
      <c r="X128" t="s">
        <v>51</v>
      </c>
      <c r="Y128" t="s">
        <v>40</v>
      </c>
      <c r="Z128">
        <v>6630</v>
      </c>
      <c r="AA128">
        <v>3.14</v>
      </c>
      <c r="AB128">
        <v>12.2</v>
      </c>
      <c r="AC128">
        <v>41</v>
      </c>
      <c r="AD128">
        <v>277300</v>
      </c>
      <c r="AE128">
        <v>84.3</v>
      </c>
      <c r="AF128">
        <v>32.799999999999997</v>
      </c>
      <c r="AG128" t="s">
        <v>46</v>
      </c>
      <c r="AH128" t="s">
        <v>47</v>
      </c>
      <c r="AI128" t="s">
        <v>56</v>
      </c>
      <c r="AJ128">
        <v>60</v>
      </c>
      <c r="AK128">
        <v>360</v>
      </c>
      <c r="AL128">
        <v>6.8400000000000002E-2</v>
      </c>
      <c r="AM128">
        <v>0.9375</v>
      </c>
      <c r="AN128">
        <v>0.88070000000000004</v>
      </c>
      <c r="AO128">
        <f>Data[[#This Row],[labeller_confidence_score]]-Data[[#This Row],[cytodiffusion_classification_confidence]]</f>
        <v>-5.6799999999999962E-2</v>
      </c>
    </row>
    <row r="129" spans="1:41" x14ac:dyDescent="0.3">
      <c r="A129" t="s">
        <v>202</v>
      </c>
      <c r="B129" t="s">
        <v>110</v>
      </c>
      <c r="C129">
        <v>1</v>
      </c>
      <c r="D129" t="s">
        <v>104</v>
      </c>
      <c r="E129">
        <v>9.17</v>
      </c>
      <c r="F129">
        <v>0</v>
      </c>
      <c r="G129">
        <v>0</v>
      </c>
      <c r="H129">
        <v>1</v>
      </c>
      <c r="I129">
        <f>Data[[#This Row],[nucleus_area_pct]]/Data[[#This Row],[cytoplasm_ratio]]</f>
        <v>0</v>
      </c>
      <c r="J129">
        <v>0.83199999999999996</v>
      </c>
      <c r="K129">
        <v>0.21</v>
      </c>
      <c r="L129">
        <v>0.79</v>
      </c>
      <c r="M129">
        <v>1</v>
      </c>
      <c r="N129">
        <v>0.91500000000000004</v>
      </c>
      <c r="O129">
        <v>177</v>
      </c>
      <c r="P129">
        <v>44</v>
      </c>
      <c r="Q129">
        <v>215</v>
      </c>
      <c r="R129">
        <v>148</v>
      </c>
      <c r="S129">
        <v>110</v>
      </c>
      <c r="T129">
        <f>(Data[[#This Row],[mean_r]]/256)*100</f>
        <v>83.984375</v>
      </c>
      <c r="U129">
        <f>(Data[[#This Row],[mean_g]]/256)*100</f>
        <v>57.8125</v>
      </c>
      <c r="V129">
        <f>(Data[[#This Row],[mean_b]]/256)*100</f>
        <v>42.96875</v>
      </c>
      <c r="W129">
        <v>0.435</v>
      </c>
      <c r="X129" t="s">
        <v>51</v>
      </c>
      <c r="Y129" t="s">
        <v>40</v>
      </c>
      <c r="Z129">
        <v>8387</v>
      </c>
      <c r="AA129">
        <v>4.46</v>
      </c>
      <c r="AB129">
        <v>19.3</v>
      </c>
      <c r="AC129">
        <v>36.6</v>
      </c>
      <c r="AD129">
        <v>381757</v>
      </c>
      <c r="AE129">
        <v>88.9</v>
      </c>
      <c r="AF129">
        <v>32.799999999999997</v>
      </c>
      <c r="AG129" t="s">
        <v>64</v>
      </c>
      <c r="AH129" t="s">
        <v>42</v>
      </c>
      <c r="AI129" t="s">
        <v>56</v>
      </c>
      <c r="AJ129">
        <v>100</v>
      </c>
      <c r="AK129">
        <v>224</v>
      </c>
      <c r="AL129">
        <v>0.75070000000000003</v>
      </c>
      <c r="AM129">
        <v>0.4955</v>
      </c>
      <c r="AN129">
        <v>0.7359</v>
      </c>
      <c r="AO129">
        <f>Data[[#This Row],[labeller_confidence_score]]-Data[[#This Row],[cytodiffusion_classification_confidence]]</f>
        <v>0.2404</v>
      </c>
    </row>
    <row r="130" spans="1:41" x14ac:dyDescent="0.3">
      <c r="A130" t="s">
        <v>203</v>
      </c>
      <c r="B130" t="s">
        <v>58</v>
      </c>
      <c r="C130">
        <v>1</v>
      </c>
      <c r="D130" t="s">
        <v>38</v>
      </c>
      <c r="E130">
        <v>13.66</v>
      </c>
      <c r="F130">
        <v>83.2</v>
      </c>
      <c r="G130">
        <v>0.83</v>
      </c>
      <c r="H130">
        <v>0.24099999999999999</v>
      </c>
      <c r="I130">
        <f>Data[[#This Row],[nucleus_area_pct]]/Data[[#This Row],[cytoplasm_ratio]]</f>
        <v>345.22821576763488</v>
      </c>
      <c r="J130">
        <v>0.82499999999999996</v>
      </c>
      <c r="K130">
        <v>0.38300000000000001</v>
      </c>
      <c r="L130">
        <v>1.73</v>
      </c>
      <c r="M130">
        <v>1.2</v>
      </c>
      <c r="N130">
        <v>0.80200000000000005</v>
      </c>
      <c r="O130">
        <v>479</v>
      </c>
      <c r="P130">
        <v>84</v>
      </c>
      <c r="Q130">
        <v>194</v>
      </c>
      <c r="R130">
        <v>127</v>
      </c>
      <c r="S130">
        <v>213</v>
      </c>
      <c r="T130">
        <f>(Data[[#This Row],[mean_r]]/256)*100</f>
        <v>75.78125</v>
      </c>
      <c r="U130">
        <f>(Data[[#This Row],[mean_g]]/256)*100</f>
        <v>49.609375</v>
      </c>
      <c r="V130">
        <f>(Data[[#This Row],[mean_b]]/256)*100</f>
        <v>83.203125</v>
      </c>
      <c r="W130">
        <v>0.77900000000000003</v>
      </c>
      <c r="X130" t="s">
        <v>51</v>
      </c>
      <c r="Y130" t="s">
        <v>45</v>
      </c>
      <c r="Z130">
        <v>13040</v>
      </c>
      <c r="AA130">
        <v>4.74</v>
      </c>
      <c r="AB130">
        <v>14.7</v>
      </c>
      <c r="AC130">
        <v>48.2</v>
      </c>
      <c r="AD130">
        <v>380930</v>
      </c>
      <c r="AE130">
        <v>97.7</v>
      </c>
      <c r="AF130">
        <v>31.4</v>
      </c>
      <c r="AG130" t="s">
        <v>46</v>
      </c>
      <c r="AH130" t="s">
        <v>42</v>
      </c>
      <c r="AI130" t="s">
        <v>52</v>
      </c>
      <c r="AJ130">
        <v>100</v>
      </c>
      <c r="AK130">
        <v>360</v>
      </c>
      <c r="AL130">
        <v>0.64139999999999997</v>
      </c>
      <c r="AM130">
        <v>0.71970000000000001</v>
      </c>
      <c r="AN130">
        <v>0.63229999999999997</v>
      </c>
      <c r="AO130">
        <f>Data[[#This Row],[labeller_confidence_score]]-Data[[#This Row],[cytodiffusion_classification_confidence]]</f>
        <v>-8.7400000000000033E-2</v>
      </c>
    </row>
    <row r="131" spans="1:41" x14ac:dyDescent="0.3">
      <c r="A131" t="s">
        <v>204</v>
      </c>
      <c r="B131" t="s">
        <v>87</v>
      </c>
      <c r="C131">
        <v>0</v>
      </c>
      <c r="D131" t="s">
        <v>50</v>
      </c>
      <c r="E131">
        <v>13.22</v>
      </c>
      <c r="F131">
        <v>54.3</v>
      </c>
      <c r="G131">
        <v>0.57599999999999996</v>
      </c>
      <c r="H131">
        <v>0.58199999999999996</v>
      </c>
      <c r="I131">
        <f>Data[[#This Row],[nucleus_area_pct]]/Data[[#This Row],[cytoplasm_ratio]]</f>
        <v>93.298969072164951</v>
      </c>
      <c r="J131">
        <v>0.64</v>
      </c>
      <c r="K131">
        <v>0.315</v>
      </c>
      <c r="L131">
        <v>5.41</v>
      </c>
      <c r="M131">
        <v>2</v>
      </c>
      <c r="N131">
        <v>0.80500000000000005</v>
      </c>
      <c r="O131">
        <v>528</v>
      </c>
      <c r="P131">
        <v>78</v>
      </c>
      <c r="Q131">
        <v>248</v>
      </c>
      <c r="R131">
        <v>154</v>
      </c>
      <c r="S131">
        <v>169</v>
      </c>
      <c r="T131">
        <f>(Data[[#This Row],[mean_r]]/256)*100</f>
        <v>96.875</v>
      </c>
      <c r="U131">
        <f>(Data[[#This Row],[mean_g]]/256)*100</f>
        <v>60.15625</v>
      </c>
      <c r="V131">
        <f>(Data[[#This Row],[mean_b]]/256)*100</f>
        <v>66.015625</v>
      </c>
      <c r="W131">
        <v>0.65500000000000003</v>
      </c>
      <c r="X131" t="s">
        <v>39</v>
      </c>
      <c r="Y131" t="s">
        <v>40</v>
      </c>
      <c r="Z131">
        <v>8827</v>
      </c>
      <c r="AA131">
        <v>5.0199999999999996</v>
      </c>
      <c r="AB131">
        <v>15.3</v>
      </c>
      <c r="AC131">
        <v>46.2</v>
      </c>
      <c r="AD131">
        <v>388406</v>
      </c>
      <c r="AE131">
        <v>75.5</v>
      </c>
      <c r="AF131">
        <v>34.1</v>
      </c>
      <c r="AG131" t="s">
        <v>41</v>
      </c>
      <c r="AH131" t="s">
        <v>42</v>
      </c>
      <c r="AI131" t="s">
        <v>52</v>
      </c>
      <c r="AJ131">
        <v>100</v>
      </c>
      <c r="AK131">
        <v>224</v>
      </c>
      <c r="AL131">
        <v>0.1002</v>
      </c>
      <c r="AM131">
        <v>0.85160000000000002</v>
      </c>
      <c r="AN131">
        <v>0.77010000000000001</v>
      </c>
      <c r="AO131">
        <f>Data[[#This Row],[labeller_confidence_score]]-Data[[#This Row],[cytodiffusion_classification_confidence]]</f>
        <v>-8.1500000000000017E-2</v>
      </c>
    </row>
    <row r="132" spans="1:41" x14ac:dyDescent="0.3">
      <c r="A132" t="s">
        <v>205</v>
      </c>
      <c r="B132" t="s">
        <v>133</v>
      </c>
      <c r="C132">
        <v>1</v>
      </c>
      <c r="D132" t="s">
        <v>104</v>
      </c>
      <c r="E132">
        <v>8.18</v>
      </c>
      <c r="F132">
        <v>0</v>
      </c>
      <c r="G132">
        <v>0</v>
      </c>
      <c r="H132">
        <v>1</v>
      </c>
      <c r="I132">
        <f>Data[[#This Row],[nucleus_area_pct]]/Data[[#This Row],[cytoplasm_ratio]]</f>
        <v>0</v>
      </c>
      <c r="J132">
        <v>0.42099999999999999</v>
      </c>
      <c r="K132">
        <v>0.67900000000000005</v>
      </c>
      <c r="L132">
        <v>0.26</v>
      </c>
      <c r="M132">
        <v>1</v>
      </c>
      <c r="N132">
        <v>0.82199999999999995</v>
      </c>
      <c r="O132">
        <v>206</v>
      </c>
      <c r="P132">
        <v>57</v>
      </c>
      <c r="Q132">
        <v>239</v>
      </c>
      <c r="R132">
        <v>152</v>
      </c>
      <c r="S132">
        <v>136</v>
      </c>
      <c r="T132">
        <f>(Data[[#This Row],[mean_r]]/256)*100</f>
        <v>93.359375</v>
      </c>
      <c r="U132">
        <f>(Data[[#This Row],[mean_g]]/256)*100</f>
        <v>59.375</v>
      </c>
      <c r="V132">
        <f>(Data[[#This Row],[mean_b]]/256)*100</f>
        <v>53.125</v>
      </c>
      <c r="W132">
        <v>0.501</v>
      </c>
      <c r="X132" t="s">
        <v>39</v>
      </c>
      <c r="Y132" t="s">
        <v>40</v>
      </c>
      <c r="Z132">
        <v>4771</v>
      </c>
      <c r="AA132">
        <v>5.71</v>
      </c>
      <c r="AB132">
        <v>11.7</v>
      </c>
      <c r="AC132">
        <v>32.1</v>
      </c>
      <c r="AD132">
        <v>317764</v>
      </c>
      <c r="AE132">
        <v>73</v>
      </c>
      <c r="AF132">
        <v>31.1</v>
      </c>
      <c r="AG132" t="s">
        <v>64</v>
      </c>
      <c r="AH132" t="s">
        <v>42</v>
      </c>
      <c r="AI132" t="s">
        <v>43</v>
      </c>
      <c r="AJ132">
        <v>100</v>
      </c>
      <c r="AK132">
        <v>256</v>
      </c>
      <c r="AL132">
        <v>0.94379999999999997</v>
      </c>
      <c r="AM132">
        <v>0.81679999999999997</v>
      </c>
      <c r="AN132">
        <v>0.71160000000000001</v>
      </c>
      <c r="AO132">
        <f>Data[[#This Row],[labeller_confidence_score]]-Data[[#This Row],[cytodiffusion_classification_confidence]]</f>
        <v>-0.10519999999999996</v>
      </c>
    </row>
    <row r="133" spans="1:41" x14ac:dyDescent="0.3">
      <c r="A133" t="s">
        <v>206</v>
      </c>
      <c r="B133" t="s">
        <v>81</v>
      </c>
      <c r="C133">
        <v>1</v>
      </c>
      <c r="D133" t="s">
        <v>82</v>
      </c>
      <c r="E133">
        <v>13.46</v>
      </c>
      <c r="F133">
        <v>81</v>
      </c>
      <c r="G133">
        <v>0.36</v>
      </c>
      <c r="H133">
        <v>0.15</v>
      </c>
      <c r="I133">
        <f>Data[[#This Row],[nucleus_area_pct]]/Data[[#This Row],[cytoplasm_ratio]]</f>
        <v>540</v>
      </c>
      <c r="J133">
        <v>0.79</v>
      </c>
      <c r="K133">
        <v>0.123</v>
      </c>
      <c r="L133">
        <v>0.47</v>
      </c>
      <c r="M133">
        <v>1</v>
      </c>
      <c r="N133">
        <v>0.86299999999999999</v>
      </c>
      <c r="O133">
        <v>623</v>
      </c>
      <c r="P133">
        <v>83</v>
      </c>
      <c r="Q133">
        <v>217</v>
      </c>
      <c r="R133">
        <v>103</v>
      </c>
      <c r="S133">
        <v>226</v>
      </c>
      <c r="T133">
        <f>(Data[[#This Row],[mean_r]]/256)*100</f>
        <v>84.765625</v>
      </c>
      <c r="U133">
        <f>(Data[[#This Row],[mean_g]]/256)*100</f>
        <v>40.234375</v>
      </c>
      <c r="V133">
        <f>(Data[[#This Row],[mean_b]]/256)*100</f>
        <v>88.28125</v>
      </c>
      <c r="W133">
        <v>0.71499999999999997</v>
      </c>
      <c r="X133" t="s">
        <v>51</v>
      </c>
      <c r="Y133" t="s">
        <v>40</v>
      </c>
      <c r="Z133">
        <v>5524</v>
      </c>
      <c r="AA133">
        <v>5.12</v>
      </c>
      <c r="AB133">
        <v>15.4</v>
      </c>
      <c r="AC133">
        <v>38.700000000000003</v>
      </c>
      <c r="AD133">
        <v>274266</v>
      </c>
      <c r="AE133">
        <v>107.1</v>
      </c>
      <c r="AF133">
        <v>34.700000000000003</v>
      </c>
      <c r="AG133" t="s">
        <v>64</v>
      </c>
      <c r="AH133" t="s">
        <v>68</v>
      </c>
      <c r="AI133" t="s">
        <v>52</v>
      </c>
      <c r="AJ133">
        <v>100</v>
      </c>
      <c r="AK133">
        <v>256</v>
      </c>
      <c r="AL133">
        <v>0.67889999999999995</v>
      </c>
      <c r="AM133">
        <v>0.67169999999999996</v>
      </c>
      <c r="AN133">
        <v>0.8972</v>
      </c>
      <c r="AO133">
        <f>Data[[#This Row],[labeller_confidence_score]]-Data[[#This Row],[cytodiffusion_classification_confidence]]</f>
        <v>0.22550000000000003</v>
      </c>
    </row>
    <row r="134" spans="1:41" x14ac:dyDescent="0.3">
      <c r="A134" t="s">
        <v>207</v>
      </c>
      <c r="B134" t="s">
        <v>49</v>
      </c>
      <c r="C134">
        <v>0</v>
      </c>
      <c r="D134" t="s">
        <v>50</v>
      </c>
      <c r="E134">
        <v>11.29</v>
      </c>
      <c r="F134">
        <v>55</v>
      </c>
      <c r="G134">
        <v>0.52400000000000002</v>
      </c>
      <c r="H134">
        <v>0.371</v>
      </c>
      <c r="I134">
        <f>Data[[#This Row],[nucleus_area_pct]]/Data[[#This Row],[cytoplasm_ratio]]</f>
        <v>148.24797843665769</v>
      </c>
      <c r="J134">
        <v>0.77500000000000002</v>
      </c>
      <c r="K134">
        <v>0.48099999999999998</v>
      </c>
      <c r="L134">
        <v>3.7</v>
      </c>
      <c r="M134">
        <v>3.6</v>
      </c>
      <c r="N134">
        <v>0.876</v>
      </c>
      <c r="O134">
        <v>367</v>
      </c>
      <c r="P134">
        <v>69</v>
      </c>
      <c r="Q134">
        <v>215</v>
      </c>
      <c r="R134">
        <v>158</v>
      </c>
      <c r="S134">
        <v>181</v>
      </c>
      <c r="T134">
        <f>(Data[[#This Row],[mean_r]]/256)*100</f>
        <v>83.984375</v>
      </c>
      <c r="U134">
        <f>(Data[[#This Row],[mean_g]]/256)*100</f>
        <v>61.71875</v>
      </c>
      <c r="V134">
        <f>(Data[[#This Row],[mean_b]]/256)*100</f>
        <v>70.703125</v>
      </c>
      <c r="W134">
        <v>0.56599999999999995</v>
      </c>
      <c r="X134" t="s">
        <v>51</v>
      </c>
      <c r="Y134" t="s">
        <v>40</v>
      </c>
      <c r="Z134">
        <v>1796</v>
      </c>
      <c r="AA134">
        <v>5.17</v>
      </c>
      <c r="AB134">
        <v>16.100000000000001</v>
      </c>
      <c r="AC134">
        <v>38.5</v>
      </c>
      <c r="AD134">
        <v>154103</v>
      </c>
      <c r="AE134">
        <v>87.4</v>
      </c>
      <c r="AF134">
        <v>32.6</v>
      </c>
      <c r="AG134" t="s">
        <v>41</v>
      </c>
      <c r="AH134" t="s">
        <v>68</v>
      </c>
      <c r="AI134" t="s">
        <v>43</v>
      </c>
      <c r="AJ134">
        <v>60</v>
      </c>
      <c r="AK134">
        <v>224</v>
      </c>
      <c r="AL134">
        <v>2.8500000000000001E-2</v>
      </c>
      <c r="AM134">
        <v>0.88600000000000001</v>
      </c>
      <c r="AN134">
        <v>0.74770000000000003</v>
      </c>
      <c r="AO134">
        <f>Data[[#This Row],[labeller_confidence_score]]-Data[[#This Row],[cytodiffusion_classification_confidence]]</f>
        <v>-0.13829999999999998</v>
      </c>
    </row>
    <row r="135" spans="1:41" x14ac:dyDescent="0.3">
      <c r="A135" t="s">
        <v>208</v>
      </c>
      <c r="B135" t="s">
        <v>54</v>
      </c>
      <c r="C135">
        <v>0</v>
      </c>
      <c r="D135" t="s">
        <v>54</v>
      </c>
      <c r="E135">
        <v>7.88</v>
      </c>
      <c r="F135">
        <v>0</v>
      </c>
      <c r="G135">
        <v>0</v>
      </c>
      <c r="H135">
        <v>1</v>
      </c>
      <c r="I135">
        <f>Data[[#This Row],[nucleus_area_pct]]/Data[[#This Row],[cytoplasm_ratio]]</f>
        <v>0</v>
      </c>
      <c r="J135">
        <v>0.89</v>
      </c>
      <c r="K135">
        <v>9.2999999999999999E-2</v>
      </c>
      <c r="L135">
        <v>0.25</v>
      </c>
      <c r="M135">
        <v>1</v>
      </c>
      <c r="N135">
        <v>0.92400000000000004</v>
      </c>
      <c r="O135">
        <v>177</v>
      </c>
      <c r="P135">
        <v>56</v>
      </c>
      <c r="Q135">
        <v>231</v>
      </c>
      <c r="R135">
        <v>131</v>
      </c>
      <c r="S135">
        <v>122</v>
      </c>
      <c r="T135">
        <f>(Data[[#This Row],[mean_r]]/256)*100</f>
        <v>90.234375</v>
      </c>
      <c r="U135">
        <f>(Data[[#This Row],[mean_g]]/256)*100</f>
        <v>51.171875</v>
      </c>
      <c r="V135">
        <f>(Data[[#This Row],[mean_b]]/256)*100</f>
        <v>47.65625</v>
      </c>
      <c r="W135">
        <v>0.49299999999999999</v>
      </c>
      <c r="X135" t="s">
        <v>51</v>
      </c>
      <c r="Y135" t="s">
        <v>45</v>
      </c>
      <c r="Z135">
        <v>1483</v>
      </c>
      <c r="AA135">
        <v>5.2</v>
      </c>
      <c r="AB135">
        <v>14.5</v>
      </c>
      <c r="AC135">
        <v>36.4</v>
      </c>
      <c r="AD135">
        <v>398063</v>
      </c>
      <c r="AE135">
        <v>85.1</v>
      </c>
      <c r="AF135">
        <v>31.3</v>
      </c>
      <c r="AG135" t="s">
        <v>46</v>
      </c>
      <c r="AH135" t="s">
        <v>47</v>
      </c>
      <c r="AI135" t="s">
        <v>56</v>
      </c>
      <c r="AJ135">
        <v>100</v>
      </c>
      <c r="AK135">
        <v>256</v>
      </c>
      <c r="AL135">
        <v>5.3499999999999999E-2</v>
      </c>
      <c r="AM135">
        <v>0.86509999999999998</v>
      </c>
      <c r="AN135">
        <v>0.91920000000000002</v>
      </c>
      <c r="AO135">
        <f>Data[[#This Row],[labeller_confidence_score]]-Data[[#This Row],[cytodiffusion_classification_confidence]]</f>
        <v>5.4100000000000037E-2</v>
      </c>
    </row>
    <row r="136" spans="1:41" x14ac:dyDescent="0.3">
      <c r="A136" t="s">
        <v>209</v>
      </c>
      <c r="B136" t="s">
        <v>54</v>
      </c>
      <c r="C136">
        <v>0</v>
      </c>
      <c r="D136" t="s">
        <v>54</v>
      </c>
      <c r="E136">
        <v>7.37</v>
      </c>
      <c r="F136">
        <v>0</v>
      </c>
      <c r="G136">
        <v>0</v>
      </c>
      <c r="H136">
        <v>1</v>
      </c>
      <c r="I136">
        <f>Data[[#This Row],[nucleus_area_pct]]/Data[[#This Row],[cytoplasm_ratio]]</f>
        <v>0</v>
      </c>
      <c r="J136">
        <v>0.85299999999999998</v>
      </c>
      <c r="K136">
        <v>0.15</v>
      </c>
      <c r="L136">
        <v>0.42</v>
      </c>
      <c r="M136">
        <v>1</v>
      </c>
      <c r="N136">
        <v>0.91500000000000004</v>
      </c>
      <c r="O136">
        <v>182</v>
      </c>
      <c r="P136">
        <v>53</v>
      </c>
      <c r="Q136">
        <v>226</v>
      </c>
      <c r="R136">
        <v>118</v>
      </c>
      <c r="S136">
        <v>109</v>
      </c>
      <c r="T136">
        <f>(Data[[#This Row],[mean_r]]/256)*100</f>
        <v>88.28125</v>
      </c>
      <c r="U136">
        <f>(Data[[#This Row],[mean_g]]/256)*100</f>
        <v>46.09375</v>
      </c>
      <c r="V136">
        <f>(Data[[#This Row],[mean_b]]/256)*100</f>
        <v>42.578125</v>
      </c>
      <c r="W136">
        <v>0.40200000000000002</v>
      </c>
      <c r="X136" t="s">
        <v>63</v>
      </c>
      <c r="Y136" t="s">
        <v>45</v>
      </c>
      <c r="Z136">
        <v>7711</v>
      </c>
      <c r="AA136">
        <v>4</v>
      </c>
      <c r="AB136">
        <v>14.2</v>
      </c>
      <c r="AC136">
        <v>37.700000000000003</v>
      </c>
      <c r="AD136">
        <v>301510</v>
      </c>
      <c r="AE136">
        <v>66.5</v>
      </c>
      <c r="AF136">
        <v>32.5</v>
      </c>
      <c r="AG136" t="s">
        <v>46</v>
      </c>
      <c r="AH136" t="s">
        <v>42</v>
      </c>
      <c r="AI136" t="s">
        <v>56</v>
      </c>
      <c r="AJ136">
        <v>100</v>
      </c>
      <c r="AK136">
        <v>512</v>
      </c>
      <c r="AL136">
        <v>1.2500000000000001E-2</v>
      </c>
      <c r="AM136">
        <v>0.79239999999999999</v>
      </c>
      <c r="AN136">
        <v>0.82350000000000001</v>
      </c>
      <c r="AO136">
        <f>Data[[#This Row],[labeller_confidence_score]]-Data[[#This Row],[cytodiffusion_classification_confidence]]</f>
        <v>3.1100000000000017E-2</v>
      </c>
    </row>
    <row r="137" spans="1:41" x14ac:dyDescent="0.3">
      <c r="A137" t="s">
        <v>210</v>
      </c>
      <c r="B137" t="s">
        <v>62</v>
      </c>
      <c r="C137">
        <v>0</v>
      </c>
      <c r="D137" t="s">
        <v>50</v>
      </c>
      <c r="E137">
        <v>7.7</v>
      </c>
      <c r="F137">
        <v>85.5</v>
      </c>
      <c r="G137">
        <v>0.93600000000000005</v>
      </c>
      <c r="H137">
        <v>0.22500000000000001</v>
      </c>
      <c r="I137">
        <f>Data[[#This Row],[nucleus_area_pct]]/Data[[#This Row],[cytoplasm_ratio]]</f>
        <v>380</v>
      </c>
      <c r="J137">
        <v>0.90800000000000003</v>
      </c>
      <c r="K137">
        <v>0.19700000000000001</v>
      </c>
      <c r="L137">
        <v>1.1499999999999999</v>
      </c>
      <c r="M137">
        <v>1</v>
      </c>
      <c r="N137">
        <v>0.90300000000000002</v>
      </c>
      <c r="O137">
        <v>333</v>
      </c>
      <c r="P137">
        <v>59</v>
      </c>
      <c r="Q137">
        <v>203</v>
      </c>
      <c r="R137">
        <v>153</v>
      </c>
      <c r="S137">
        <v>194</v>
      </c>
      <c r="T137">
        <f>(Data[[#This Row],[mean_r]]/256)*100</f>
        <v>79.296875</v>
      </c>
      <c r="U137">
        <f>(Data[[#This Row],[mean_g]]/256)*100</f>
        <v>59.765625</v>
      </c>
      <c r="V137">
        <f>(Data[[#This Row],[mean_b]]/256)*100</f>
        <v>75.78125</v>
      </c>
      <c r="W137">
        <v>0.79300000000000004</v>
      </c>
      <c r="X137" t="s">
        <v>39</v>
      </c>
      <c r="Y137" t="s">
        <v>40</v>
      </c>
      <c r="Z137">
        <v>7364</v>
      </c>
      <c r="AA137">
        <v>4.68</v>
      </c>
      <c r="AB137">
        <v>14.6</v>
      </c>
      <c r="AC137">
        <v>46.1</v>
      </c>
      <c r="AD137">
        <v>346758</v>
      </c>
      <c r="AE137">
        <v>100.8</v>
      </c>
      <c r="AF137">
        <v>35.299999999999997</v>
      </c>
      <c r="AG137" t="s">
        <v>41</v>
      </c>
      <c r="AH137" t="s">
        <v>47</v>
      </c>
      <c r="AI137" t="s">
        <v>56</v>
      </c>
      <c r="AJ137">
        <v>100</v>
      </c>
      <c r="AK137">
        <v>360</v>
      </c>
      <c r="AL137">
        <v>9.7600000000000006E-2</v>
      </c>
      <c r="AM137">
        <v>0.88660000000000005</v>
      </c>
      <c r="AN137">
        <v>0.8659</v>
      </c>
      <c r="AO137">
        <f>Data[[#This Row],[labeller_confidence_score]]-Data[[#This Row],[cytodiffusion_classification_confidence]]</f>
        <v>-2.0700000000000052E-2</v>
      </c>
    </row>
    <row r="138" spans="1:41" x14ac:dyDescent="0.3">
      <c r="A138" t="s">
        <v>211</v>
      </c>
      <c r="B138" t="s">
        <v>60</v>
      </c>
      <c r="C138">
        <v>0</v>
      </c>
      <c r="D138" t="s">
        <v>50</v>
      </c>
      <c r="E138">
        <v>16.739999999999998</v>
      </c>
      <c r="F138">
        <v>69.400000000000006</v>
      </c>
      <c r="G138">
        <v>0.47199999999999998</v>
      </c>
      <c r="H138">
        <v>0.38200000000000001</v>
      </c>
      <c r="I138">
        <f>Data[[#This Row],[nucleus_area_pct]]/Data[[#This Row],[cytoplasm_ratio]]</f>
        <v>181.67539267015707</v>
      </c>
      <c r="J138">
        <v>0.61299999999999999</v>
      </c>
      <c r="K138">
        <v>0.499</v>
      </c>
      <c r="L138">
        <v>2.62</v>
      </c>
      <c r="M138">
        <v>1.4</v>
      </c>
      <c r="N138">
        <v>0.70099999999999996</v>
      </c>
      <c r="O138">
        <v>544</v>
      </c>
      <c r="P138">
        <v>79</v>
      </c>
      <c r="Q138">
        <v>227</v>
      </c>
      <c r="R138">
        <v>148</v>
      </c>
      <c r="S138">
        <v>144</v>
      </c>
      <c r="T138">
        <f>(Data[[#This Row],[mean_r]]/256)*100</f>
        <v>88.671875</v>
      </c>
      <c r="U138">
        <f>(Data[[#This Row],[mean_g]]/256)*100</f>
        <v>57.8125</v>
      </c>
      <c r="V138">
        <f>(Data[[#This Row],[mean_b]]/256)*100</f>
        <v>56.25</v>
      </c>
      <c r="W138">
        <v>0.48199999999999998</v>
      </c>
      <c r="X138" t="s">
        <v>51</v>
      </c>
      <c r="Y138" t="s">
        <v>45</v>
      </c>
      <c r="Z138">
        <v>7132</v>
      </c>
      <c r="AA138">
        <v>4.1900000000000004</v>
      </c>
      <c r="AB138">
        <v>11.7</v>
      </c>
      <c r="AC138">
        <v>32.5</v>
      </c>
      <c r="AD138">
        <v>305699</v>
      </c>
      <c r="AE138">
        <v>64.2</v>
      </c>
      <c r="AF138">
        <v>29.5</v>
      </c>
      <c r="AG138" t="s">
        <v>46</v>
      </c>
      <c r="AH138" t="s">
        <v>42</v>
      </c>
      <c r="AI138" t="s">
        <v>56</v>
      </c>
      <c r="AJ138">
        <v>60</v>
      </c>
      <c r="AK138">
        <v>512</v>
      </c>
      <c r="AL138">
        <v>7.2300000000000003E-2</v>
      </c>
      <c r="AM138">
        <v>0.89419999999999999</v>
      </c>
      <c r="AN138">
        <v>0.93</v>
      </c>
      <c r="AO138">
        <f>Data[[#This Row],[labeller_confidence_score]]-Data[[#This Row],[cytodiffusion_classification_confidence]]</f>
        <v>3.5800000000000054E-2</v>
      </c>
    </row>
    <row r="139" spans="1:41" x14ac:dyDescent="0.3">
      <c r="A139" t="s">
        <v>212</v>
      </c>
      <c r="B139" t="s">
        <v>133</v>
      </c>
      <c r="C139">
        <v>1</v>
      </c>
      <c r="D139" t="s">
        <v>104</v>
      </c>
      <c r="E139">
        <v>8.64</v>
      </c>
      <c r="F139">
        <v>0</v>
      </c>
      <c r="G139">
        <v>0</v>
      </c>
      <c r="H139">
        <v>1</v>
      </c>
      <c r="I139">
        <f>Data[[#This Row],[nucleus_area_pct]]/Data[[#This Row],[cytoplasm_ratio]]</f>
        <v>0</v>
      </c>
      <c r="J139">
        <v>0.42499999999999999</v>
      </c>
      <c r="K139">
        <v>0.86899999999999999</v>
      </c>
      <c r="L139">
        <v>0.38</v>
      </c>
      <c r="M139">
        <v>1</v>
      </c>
      <c r="N139">
        <v>0.93300000000000005</v>
      </c>
      <c r="O139">
        <v>153</v>
      </c>
      <c r="P139">
        <v>57</v>
      </c>
      <c r="Q139">
        <v>235</v>
      </c>
      <c r="R139">
        <v>120</v>
      </c>
      <c r="S139">
        <v>124</v>
      </c>
      <c r="T139">
        <f>(Data[[#This Row],[mean_r]]/256)*100</f>
        <v>91.796875</v>
      </c>
      <c r="U139">
        <f>(Data[[#This Row],[mean_g]]/256)*100</f>
        <v>46.875</v>
      </c>
      <c r="V139">
        <f>(Data[[#This Row],[mean_b]]/256)*100</f>
        <v>48.4375</v>
      </c>
      <c r="W139">
        <v>0.48499999999999999</v>
      </c>
      <c r="X139" t="s">
        <v>63</v>
      </c>
      <c r="Y139" t="s">
        <v>40</v>
      </c>
      <c r="Z139">
        <v>7196</v>
      </c>
      <c r="AA139">
        <v>3.37</v>
      </c>
      <c r="AB139">
        <v>15.1</v>
      </c>
      <c r="AC139">
        <v>38.4</v>
      </c>
      <c r="AD139">
        <v>229683</v>
      </c>
      <c r="AE139">
        <v>90.2</v>
      </c>
      <c r="AF139">
        <v>34.799999999999997</v>
      </c>
      <c r="AG139" t="s">
        <v>46</v>
      </c>
      <c r="AH139" t="s">
        <v>47</v>
      </c>
      <c r="AI139" t="s">
        <v>56</v>
      </c>
      <c r="AJ139">
        <v>100</v>
      </c>
      <c r="AK139">
        <v>512</v>
      </c>
      <c r="AL139">
        <v>0.84030000000000005</v>
      </c>
      <c r="AM139">
        <v>0.87460000000000004</v>
      </c>
      <c r="AN139">
        <v>0.66610000000000003</v>
      </c>
      <c r="AO139">
        <f>Data[[#This Row],[labeller_confidence_score]]-Data[[#This Row],[cytodiffusion_classification_confidence]]</f>
        <v>-0.20850000000000002</v>
      </c>
    </row>
    <row r="140" spans="1:41" x14ac:dyDescent="0.3">
      <c r="A140" t="s">
        <v>213</v>
      </c>
      <c r="B140" t="s">
        <v>74</v>
      </c>
      <c r="C140">
        <v>0</v>
      </c>
      <c r="D140" t="s">
        <v>75</v>
      </c>
      <c r="E140">
        <v>3.35</v>
      </c>
      <c r="F140">
        <v>0</v>
      </c>
      <c r="G140">
        <v>0</v>
      </c>
      <c r="H140">
        <v>1</v>
      </c>
      <c r="I140">
        <f>Data[[#This Row],[nucleus_area_pct]]/Data[[#This Row],[cytoplasm_ratio]]</f>
        <v>0</v>
      </c>
      <c r="J140">
        <v>0.751</v>
      </c>
      <c r="K140">
        <v>0.28299999999999997</v>
      </c>
      <c r="L140">
        <v>1.8</v>
      </c>
      <c r="M140">
        <v>1</v>
      </c>
      <c r="N140">
        <v>0.88700000000000001</v>
      </c>
      <c r="O140">
        <v>26</v>
      </c>
      <c r="P140">
        <v>17</v>
      </c>
      <c r="Q140">
        <v>229</v>
      </c>
      <c r="R140">
        <v>171</v>
      </c>
      <c r="S140">
        <v>165</v>
      </c>
      <c r="T140">
        <f>(Data[[#This Row],[mean_r]]/256)*100</f>
        <v>89.453125</v>
      </c>
      <c r="U140">
        <f>(Data[[#This Row],[mean_g]]/256)*100</f>
        <v>66.796875</v>
      </c>
      <c r="V140">
        <f>(Data[[#This Row],[mean_b]]/256)*100</f>
        <v>64.453125</v>
      </c>
      <c r="W140">
        <v>0.59099999999999997</v>
      </c>
      <c r="X140" t="s">
        <v>51</v>
      </c>
      <c r="Y140" t="s">
        <v>45</v>
      </c>
      <c r="Z140">
        <v>8742</v>
      </c>
      <c r="AA140">
        <v>3.71</v>
      </c>
      <c r="AB140">
        <v>14.9</v>
      </c>
      <c r="AC140">
        <v>43.6</v>
      </c>
      <c r="AD140">
        <v>131883</v>
      </c>
      <c r="AE140">
        <v>94</v>
      </c>
      <c r="AF140">
        <v>34.6</v>
      </c>
      <c r="AG140" t="s">
        <v>46</v>
      </c>
      <c r="AH140" t="s">
        <v>47</v>
      </c>
      <c r="AI140" t="s">
        <v>52</v>
      </c>
      <c r="AJ140">
        <v>60</v>
      </c>
      <c r="AK140">
        <v>512</v>
      </c>
      <c r="AL140">
        <v>7.6899999999999996E-2</v>
      </c>
      <c r="AM140">
        <v>0.78129999999999999</v>
      </c>
      <c r="AN140">
        <v>0.98909999999999998</v>
      </c>
      <c r="AO140">
        <f>Data[[#This Row],[labeller_confidence_score]]-Data[[#This Row],[cytodiffusion_classification_confidence]]</f>
        <v>0.20779999999999998</v>
      </c>
    </row>
    <row r="141" spans="1:41" x14ac:dyDescent="0.3">
      <c r="A141" t="s">
        <v>214</v>
      </c>
      <c r="B141" t="s">
        <v>49</v>
      </c>
      <c r="C141">
        <v>0</v>
      </c>
      <c r="D141" t="s">
        <v>50</v>
      </c>
      <c r="E141">
        <v>12.81</v>
      </c>
      <c r="F141">
        <v>49.7</v>
      </c>
      <c r="G141">
        <v>0.52</v>
      </c>
      <c r="H141">
        <v>0.44</v>
      </c>
      <c r="I141">
        <f>Data[[#This Row],[nucleus_area_pct]]/Data[[#This Row],[cytoplasm_ratio]]</f>
        <v>112.95454545454547</v>
      </c>
      <c r="J141">
        <v>0.72899999999999998</v>
      </c>
      <c r="K141">
        <v>0.246</v>
      </c>
      <c r="L141">
        <v>2.94</v>
      </c>
      <c r="M141">
        <v>4.3</v>
      </c>
      <c r="N141">
        <v>0.82299999999999995</v>
      </c>
      <c r="O141">
        <v>488</v>
      </c>
      <c r="P141">
        <v>73</v>
      </c>
      <c r="Q141">
        <v>198</v>
      </c>
      <c r="R141">
        <v>179</v>
      </c>
      <c r="S141">
        <v>188</v>
      </c>
      <c r="T141">
        <f>(Data[[#This Row],[mean_r]]/256)*100</f>
        <v>77.34375</v>
      </c>
      <c r="U141">
        <f>(Data[[#This Row],[mean_g]]/256)*100</f>
        <v>69.921875</v>
      </c>
      <c r="V141">
        <f>(Data[[#This Row],[mean_b]]/256)*100</f>
        <v>73.4375</v>
      </c>
      <c r="W141">
        <v>0.71699999999999997</v>
      </c>
      <c r="X141" t="s">
        <v>51</v>
      </c>
      <c r="Y141" t="s">
        <v>45</v>
      </c>
      <c r="Z141">
        <v>4329</v>
      </c>
      <c r="AA141">
        <v>3.22</v>
      </c>
      <c r="AB141">
        <v>12.7</v>
      </c>
      <c r="AC141">
        <v>41</v>
      </c>
      <c r="AD141">
        <v>311440</v>
      </c>
      <c r="AE141">
        <v>83.1</v>
      </c>
      <c r="AF141">
        <v>35.9</v>
      </c>
      <c r="AG141" t="s">
        <v>64</v>
      </c>
      <c r="AH141" t="s">
        <v>47</v>
      </c>
      <c r="AI141" t="s">
        <v>52</v>
      </c>
      <c r="AJ141">
        <v>100</v>
      </c>
      <c r="AK141">
        <v>512</v>
      </c>
      <c r="AL141">
        <v>3.7699999999999997E-2</v>
      </c>
      <c r="AM141">
        <v>0.88919999999999999</v>
      </c>
      <c r="AN141">
        <v>0.90210000000000001</v>
      </c>
      <c r="AO141">
        <f>Data[[#This Row],[labeller_confidence_score]]-Data[[#This Row],[cytodiffusion_classification_confidence]]</f>
        <v>1.2900000000000023E-2</v>
      </c>
    </row>
    <row r="142" spans="1:41" x14ac:dyDescent="0.3">
      <c r="A142" t="s">
        <v>215</v>
      </c>
      <c r="B142" t="s">
        <v>87</v>
      </c>
      <c r="C142">
        <v>0</v>
      </c>
      <c r="D142" t="s">
        <v>50</v>
      </c>
      <c r="E142">
        <v>11.3</v>
      </c>
      <c r="F142">
        <v>57.7</v>
      </c>
      <c r="G142">
        <v>0.70099999999999996</v>
      </c>
      <c r="H142">
        <v>0.50900000000000001</v>
      </c>
      <c r="I142">
        <f>Data[[#This Row],[nucleus_area_pct]]/Data[[#This Row],[cytoplasm_ratio]]</f>
        <v>113.35952848722987</v>
      </c>
      <c r="J142">
        <v>0.77700000000000002</v>
      </c>
      <c r="K142">
        <v>0.32500000000000001</v>
      </c>
      <c r="L142">
        <v>5</v>
      </c>
      <c r="M142">
        <v>2.5</v>
      </c>
      <c r="N142">
        <v>0.82799999999999996</v>
      </c>
      <c r="O142">
        <v>391</v>
      </c>
      <c r="P142">
        <v>63</v>
      </c>
      <c r="Q142">
        <v>231</v>
      </c>
      <c r="R142">
        <v>146</v>
      </c>
      <c r="S142">
        <v>170</v>
      </c>
      <c r="T142">
        <f>(Data[[#This Row],[mean_r]]/256)*100</f>
        <v>90.234375</v>
      </c>
      <c r="U142">
        <f>(Data[[#This Row],[mean_g]]/256)*100</f>
        <v>57.03125</v>
      </c>
      <c r="V142">
        <f>(Data[[#This Row],[mean_b]]/256)*100</f>
        <v>66.40625</v>
      </c>
      <c r="W142">
        <v>0.60299999999999998</v>
      </c>
      <c r="X142" t="s">
        <v>51</v>
      </c>
      <c r="Y142" t="s">
        <v>40</v>
      </c>
      <c r="Z142">
        <v>9656</v>
      </c>
      <c r="AA142">
        <v>5.6</v>
      </c>
      <c r="AB142">
        <v>10.4</v>
      </c>
      <c r="AC142">
        <v>45.3</v>
      </c>
      <c r="AD142">
        <v>295812</v>
      </c>
      <c r="AE142">
        <v>88.8</v>
      </c>
      <c r="AF142">
        <v>33.6</v>
      </c>
      <c r="AG142" t="s">
        <v>64</v>
      </c>
      <c r="AH142" t="s">
        <v>47</v>
      </c>
      <c r="AI142" t="s">
        <v>52</v>
      </c>
      <c r="AJ142">
        <v>100</v>
      </c>
      <c r="AK142">
        <v>256</v>
      </c>
      <c r="AL142">
        <v>3.6600000000000001E-2</v>
      </c>
      <c r="AM142">
        <v>0.88249999999999995</v>
      </c>
      <c r="AN142">
        <v>0.85489999999999999</v>
      </c>
      <c r="AO142">
        <f>Data[[#This Row],[labeller_confidence_score]]-Data[[#This Row],[cytodiffusion_classification_confidence]]</f>
        <v>-2.7599999999999958E-2</v>
      </c>
    </row>
    <row r="143" spans="1:41" x14ac:dyDescent="0.3">
      <c r="A143" t="s">
        <v>216</v>
      </c>
      <c r="B143" t="s">
        <v>87</v>
      </c>
      <c r="C143">
        <v>0</v>
      </c>
      <c r="D143" t="s">
        <v>50</v>
      </c>
      <c r="E143">
        <v>13.46</v>
      </c>
      <c r="F143">
        <v>42.2</v>
      </c>
      <c r="G143">
        <v>0.53900000000000003</v>
      </c>
      <c r="H143">
        <v>0.54100000000000004</v>
      </c>
      <c r="I143">
        <f>Data[[#This Row],[nucleus_area_pct]]/Data[[#This Row],[cytoplasm_ratio]]</f>
        <v>78.003696857670974</v>
      </c>
      <c r="J143">
        <v>0.78</v>
      </c>
      <c r="K143">
        <v>0.49199999999999999</v>
      </c>
      <c r="L143">
        <v>5.27</v>
      </c>
      <c r="M143">
        <v>1.7</v>
      </c>
      <c r="N143">
        <v>0.81399999999999995</v>
      </c>
      <c r="O143">
        <v>445</v>
      </c>
      <c r="P143">
        <v>72</v>
      </c>
      <c r="Q143">
        <v>255</v>
      </c>
      <c r="R143">
        <v>121</v>
      </c>
      <c r="S143">
        <v>152</v>
      </c>
      <c r="T143">
        <f>(Data[[#This Row],[mean_r]]/256)*100</f>
        <v>99.609375</v>
      </c>
      <c r="U143">
        <f>(Data[[#This Row],[mean_g]]/256)*100</f>
        <v>47.265625</v>
      </c>
      <c r="V143">
        <f>(Data[[#This Row],[mean_b]]/256)*100</f>
        <v>59.375</v>
      </c>
      <c r="W143">
        <v>0.60299999999999998</v>
      </c>
      <c r="X143" t="s">
        <v>51</v>
      </c>
      <c r="Y143" t="s">
        <v>45</v>
      </c>
      <c r="Z143">
        <v>7119</v>
      </c>
      <c r="AA143">
        <v>4.01</v>
      </c>
      <c r="AB143">
        <v>11.6</v>
      </c>
      <c r="AC143">
        <v>44.9</v>
      </c>
      <c r="AD143">
        <v>250866</v>
      </c>
      <c r="AE143">
        <v>89.7</v>
      </c>
      <c r="AF143">
        <v>34.5</v>
      </c>
      <c r="AG143" t="s">
        <v>46</v>
      </c>
      <c r="AH143" t="s">
        <v>47</v>
      </c>
      <c r="AI143" t="s">
        <v>43</v>
      </c>
      <c r="AJ143">
        <v>100</v>
      </c>
      <c r="AK143">
        <v>512</v>
      </c>
      <c r="AL143">
        <v>8.2000000000000003E-2</v>
      </c>
      <c r="AM143">
        <v>0.89419999999999999</v>
      </c>
      <c r="AN143">
        <v>0.87549999999999994</v>
      </c>
      <c r="AO143">
        <f>Data[[#This Row],[labeller_confidence_score]]-Data[[#This Row],[cytodiffusion_classification_confidence]]</f>
        <v>-1.870000000000005E-2</v>
      </c>
    </row>
    <row r="144" spans="1:41" x14ac:dyDescent="0.3">
      <c r="A144" t="s">
        <v>217</v>
      </c>
      <c r="B144" t="s">
        <v>62</v>
      </c>
      <c r="C144">
        <v>0</v>
      </c>
      <c r="D144" t="s">
        <v>50</v>
      </c>
      <c r="E144">
        <v>10.62</v>
      </c>
      <c r="F144">
        <v>85.3</v>
      </c>
      <c r="G144">
        <v>0.871</v>
      </c>
      <c r="H144">
        <v>0.29799999999999999</v>
      </c>
      <c r="I144">
        <f>Data[[#This Row],[nucleus_area_pct]]/Data[[#This Row],[cytoplasm_ratio]]</f>
        <v>286.24161073825502</v>
      </c>
      <c r="J144">
        <v>0.93</v>
      </c>
      <c r="K144">
        <v>0.13400000000000001</v>
      </c>
      <c r="L144">
        <v>1.26</v>
      </c>
      <c r="M144">
        <v>1.2</v>
      </c>
      <c r="N144">
        <v>0.84899999999999998</v>
      </c>
      <c r="O144">
        <v>279</v>
      </c>
      <c r="P144">
        <v>50</v>
      </c>
      <c r="Q144">
        <v>201</v>
      </c>
      <c r="R144">
        <v>168</v>
      </c>
      <c r="S144">
        <v>211</v>
      </c>
      <c r="T144">
        <f>(Data[[#This Row],[mean_r]]/256)*100</f>
        <v>78.515625</v>
      </c>
      <c r="U144">
        <f>(Data[[#This Row],[mean_g]]/256)*100</f>
        <v>65.625</v>
      </c>
      <c r="V144">
        <f>(Data[[#This Row],[mean_b]]/256)*100</f>
        <v>82.421875</v>
      </c>
      <c r="W144">
        <v>0.70899999999999996</v>
      </c>
      <c r="X144" t="s">
        <v>51</v>
      </c>
      <c r="Y144" t="s">
        <v>45</v>
      </c>
      <c r="Z144">
        <v>8653</v>
      </c>
      <c r="AA144">
        <v>3.24</v>
      </c>
      <c r="AB144">
        <v>13.5</v>
      </c>
      <c r="AC144">
        <v>37</v>
      </c>
      <c r="AD144">
        <v>276882</v>
      </c>
      <c r="AE144">
        <v>98.3</v>
      </c>
      <c r="AF144">
        <v>33.6</v>
      </c>
      <c r="AG144" t="s">
        <v>46</v>
      </c>
      <c r="AH144" t="s">
        <v>42</v>
      </c>
      <c r="AI144" t="s">
        <v>56</v>
      </c>
      <c r="AJ144">
        <v>40</v>
      </c>
      <c r="AK144">
        <v>224</v>
      </c>
      <c r="AL144">
        <v>1.5100000000000001E-2</v>
      </c>
      <c r="AM144">
        <v>0.9637</v>
      </c>
      <c r="AN144">
        <v>0.91639999999999999</v>
      </c>
      <c r="AO144">
        <f>Data[[#This Row],[labeller_confidence_score]]-Data[[#This Row],[cytodiffusion_classification_confidence]]</f>
        <v>-4.7300000000000009E-2</v>
      </c>
    </row>
    <row r="145" spans="1:41" x14ac:dyDescent="0.3">
      <c r="A145" t="s">
        <v>218</v>
      </c>
      <c r="B145" t="s">
        <v>66</v>
      </c>
      <c r="C145">
        <v>1</v>
      </c>
      <c r="D145" t="s">
        <v>67</v>
      </c>
      <c r="E145">
        <v>12.67</v>
      </c>
      <c r="F145">
        <v>90.4</v>
      </c>
      <c r="G145">
        <v>0.80400000000000005</v>
      </c>
      <c r="H145">
        <v>0.106</v>
      </c>
      <c r="I145">
        <f>Data[[#This Row],[nucleus_area_pct]]/Data[[#This Row],[cytoplasm_ratio]]</f>
        <v>852.83018867924534</v>
      </c>
      <c r="J145">
        <v>0.499</v>
      </c>
      <c r="K145">
        <v>0.58899999999999997</v>
      </c>
      <c r="L145">
        <v>1.55</v>
      </c>
      <c r="M145">
        <v>1.1000000000000001</v>
      </c>
      <c r="N145">
        <v>0.72099999999999997</v>
      </c>
      <c r="O145">
        <v>335</v>
      </c>
      <c r="P145">
        <v>100</v>
      </c>
      <c r="Q145">
        <v>212</v>
      </c>
      <c r="R145">
        <v>165</v>
      </c>
      <c r="S145">
        <v>207</v>
      </c>
      <c r="T145">
        <f>(Data[[#This Row],[mean_r]]/256)*100</f>
        <v>82.8125</v>
      </c>
      <c r="U145">
        <f>(Data[[#This Row],[mean_g]]/256)*100</f>
        <v>64.453125</v>
      </c>
      <c r="V145">
        <f>(Data[[#This Row],[mean_b]]/256)*100</f>
        <v>80.859375</v>
      </c>
      <c r="W145">
        <v>0.79200000000000004</v>
      </c>
      <c r="X145" t="s">
        <v>63</v>
      </c>
      <c r="Y145" t="s">
        <v>45</v>
      </c>
      <c r="Z145">
        <v>4980</v>
      </c>
      <c r="AA145">
        <v>5.05</v>
      </c>
      <c r="AB145">
        <v>16.5</v>
      </c>
      <c r="AC145">
        <v>48.5</v>
      </c>
      <c r="AD145">
        <v>305529</v>
      </c>
      <c r="AE145">
        <v>93.2</v>
      </c>
      <c r="AF145">
        <v>34.5</v>
      </c>
      <c r="AG145" t="s">
        <v>64</v>
      </c>
      <c r="AH145" t="s">
        <v>42</v>
      </c>
      <c r="AI145" t="s">
        <v>52</v>
      </c>
      <c r="AJ145">
        <v>100</v>
      </c>
      <c r="AK145">
        <v>256</v>
      </c>
      <c r="AL145">
        <v>0.88260000000000005</v>
      </c>
      <c r="AM145">
        <v>0.79430000000000001</v>
      </c>
      <c r="AN145">
        <v>0.91620000000000001</v>
      </c>
      <c r="AO145">
        <f>Data[[#This Row],[labeller_confidence_score]]-Data[[#This Row],[cytodiffusion_classification_confidence]]</f>
        <v>0.12190000000000001</v>
      </c>
    </row>
    <row r="146" spans="1:41" x14ac:dyDescent="0.3">
      <c r="A146" t="s">
        <v>219</v>
      </c>
      <c r="B146" t="s">
        <v>74</v>
      </c>
      <c r="C146">
        <v>0</v>
      </c>
      <c r="D146" t="s">
        <v>75</v>
      </c>
      <c r="E146">
        <v>3.36</v>
      </c>
      <c r="F146">
        <v>0</v>
      </c>
      <c r="G146">
        <v>0</v>
      </c>
      <c r="H146">
        <v>1</v>
      </c>
      <c r="I146">
        <f>Data[[#This Row],[nucleus_area_pct]]/Data[[#This Row],[cytoplasm_ratio]]</f>
        <v>0</v>
      </c>
      <c r="J146">
        <v>0.82499999999999996</v>
      </c>
      <c r="K146">
        <v>0.46</v>
      </c>
      <c r="L146">
        <v>2.91</v>
      </c>
      <c r="M146">
        <v>1</v>
      </c>
      <c r="N146">
        <v>0.69099999999999995</v>
      </c>
      <c r="O146">
        <v>25</v>
      </c>
      <c r="P146">
        <v>15</v>
      </c>
      <c r="Q146">
        <v>208</v>
      </c>
      <c r="R146">
        <v>126</v>
      </c>
      <c r="S146">
        <v>159</v>
      </c>
      <c r="T146">
        <f>(Data[[#This Row],[mean_r]]/256)*100</f>
        <v>81.25</v>
      </c>
      <c r="U146">
        <f>(Data[[#This Row],[mean_g]]/256)*100</f>
        <v>49.21875</v>
      </c>
      <c r="V146">
        <f>(Data[[#This Row],[mean_b]]/256)*100</f>
        <v>62.109375</v>
      </c>
      <c r="W146">
        <v>0.56200000000000006</v>
      </c>
      <c r="X146" t="s">
        <v>63</v>
      </c>
      <c r="Y146" t="s">
        <v>40</v>
      </c>
      <c r="Z146">
        <v>8676</v>
      </c>
      <c r="AA146">
        <v>6.22</v>
      </c>
      <c r="AB146">
        <v>12.5</v>
      </c>
      <c r="AC146">
        <v>38.1</v>
      </c>
      <c r="AD146">
        <v>204709</v>
      </c>
      <c r="AE146">
        <v>82.9</v>
      </c>
      <c r="AF146">
        <v>34.200000000000003</v>
      </c>
      <c r="AG146" t="s">
        <v>64</v>
      </c>
      <c r="AH146" t="s">
        <v>42</v>
      </c>
      <c r="AI146" t="s">
        <v>52</v>
      </c>
      <c r="AJ146">
        <v>40</v>
      </c>
      <c r="AK146">
        <v>256</v>
      </c>
      <c r="AL146">
        <v>0.12089999999999999</v>
      </c>
      <c r="AM146">
        <v>0.91239999999999999</v>
      </c>
      <c r="AN146">
        <v>0.94920000000000004</v>
      </c>
      <c r="AO146">
        <f>Data[[#This Row],[labeller_confidence_score]]-Data[[#This Row],[cytodiffusion_classification_confidence]]</f>
        <v>3.6800000000000055E-2</v>
      </c>
    </row>
    <row r="147" spans="1:41" x14ac:dyDescent="0.3">
      <c r="A147" t="s">
        <v>220</v>
      </c>
      <c r="B147" t="s">
        <v>49</v>
      </c>
      <c r="C147">
        <v>0</v>
      </c>
      <c r="D147" t="s">
        <v>50</v>
      </c>
      <c r="E147">
        <v>12.63</v>
      </c>
      <c r="F147">
        <v>50.6</v>
      </c>
      <c r="G147">
        <v>0.44700000000000001</v>
      </c>
      <c r="H147">
        <v>0.44600000000000001</v>
      </c>
      <c r="I147">
        <f>Data[[#This Row],[nucleus_area_pct]]/Data[[#This Row],[cytoplasm_ratio]]</f>
        <v>113.45291479820628</v>
      </c>
      <c r="J147">
        <v>0.72599999999999998</v>
      </c>
      <c r="K147">
        <v>0.443</v>
      </c>
      <c r="L147">
        <v>3.61</v>
      </c>
      <c r="M147">
        <v>2.4</v>
      </c>
      <c r="N147">
        <v>0.77900000000000003</v>
      </c>
      <c r="O147">
        <v>347</v>
      </c>
      <c r="P147">
        <v>68</v>
      </c>
      <c r="Q147">
        <v>216</v>
      </c>
      <c r="R147">
        <v>156</v>
      </c>
      <c r="S147">
        <v>176</v>
      </c>
      <c r="T147">
        <f>(Data[[#This Row],[mean_r]]/256)*100</f>
        <v>84.375</v>
      </c>
      <c r="U147">
        <f>(Data[[#This Row],[mean_g]]/256)*100</f>
        <v>60.9375</v>
      </c>
      <c r="V147">
        <f>(Data[[#This Row],[mean_b]]/256)*100</f>
        <v>68.75</v>
      </c>
      <c r="W147">
        <v>0.74099999999999999</v>
      </c>
      <c r="X147" t="s">
        <v>51</v>
      </c>
      <c r="Y147" t="s">
        <v>45</v>
      </c>
      <c r="Z147">
        <v>1237</v>
      </c>
      <c r="AA147">
        <v>4.04</v>
      </c>
      <c r="AB147">
        <v>15.6</v>
      </c>
      <c r="AC147">
        <v>37.299999999999997</v>
      </c>
      <c r="AD147">
        <v>286742</v>
      </c>
      <c r="AE147">
        <v>74.099999999999994</v>
      </c>
      <c r="AF147">
        <v>33.5</v>
      </c>
      <c r="AG147" t="s">
        <v>64</v>
      </c>
      <c r="AH147" t="s">
        <v>47</v>
      </c>
      <c r="AI147" t="s">
        <v>52</v>
      </c>
      <c r="AJ147">
        <v>60</v>
      </c>
      <c r="AK147">
        <v>360</v>
      </c>
      <c r="AL147">
        <v>8.4599999999999995E-2</v>
      </c>
      <c r="AM147">
        <v>0.9365</v>
      </c>
      <c r="AN147">
        <v>0.90269999999999995</v>
      </c>
      <c r="AO147">
        <f>Data[[#This Row],[labeller_confidence_score]]-Data[[#This Row],[cytodiffusion_classification_confidence]]</f>
        <v>-3.3800000000000052E-2</v>
      </c>
    </row>
    <row r="148" spans="1:41" x14ac:dyDescent="0.3">
      <c r="A148" t="s">
        <v>221</v>
      </c>
      <c r="B148" t="s">
        <v>49</v>
      </c>
      <c r="C148">
        <v>0</v>
      </c>
      <c r="D148" t="s">
        <v>50</v>
      </c>
      <c r="E148">
        <v>11.15</v>
      </c>
      <c r="F148">
        <v>53.7</v>
      </c>
      <c r="G148">
        <v>0.43099999999999999</v>
      </c>
      <c r="H148">
        <v>0.45500000000000002</v>
      </c>
      <c r="I148">
        <f>Data[[#This Row],[nucleus_area_pct]]/Data[[#This Row],[cytoplasm_ratio]]</f>
        <v>118.02197802197803</v>
      </c>
      <c r="J148">
        <v>0.85499999999999998</v>
      </c>
      <c r="K148">
        <v>0.39100000000000001</v>
      </c>
      <c r="L148">
        <v>3.97</v>
      </c>
      <c r="M148">
        <v>4.3</v>
      </c>
      <c r="N148">
        <v>0.85899999999999999</v>
      </c>
      <c r="O148">
        <v>423</v>
      </c>
      <c r="P148">
        <v>72</v>
      </c>
      <c r="Q148">
        <v>221</v>
      </c>
      <c r="R148">
        <v>154</v>
      </c>
      <c r="S148">
        <v>156</v>
      </c>
      <c r="T148">
        <f>(Data[[#This Row],[mean_r]]/256)*100</f>
        <v>86.328125</v>
      </c>
      <c r="U148">
        <f>(Data[[#This Row],[mean_g]]/256)*100</f>
        <v>60.15625</v>
      </c>
      <c r="V148">
        <f>(Data[[#This Row],[mean_b]]/256)*100</f>
        <v>60.9375</v>
      </c>
      <c r="W148">
        <v>0.68400000000000005</v>
      </c>
      <c r="X148" t="s">
        <v>51</v>
      </c>
      <c r="Y148" t="s">
        <v>40</v>
      </c>
      <c r="Z148">
        <v>4172</v>
      </c>
      <c r="AA148">
        <v>3.97</v>
      </c>
      <c r="AB148">
        <v>13.1</v>
      </c>
      <c r="AC148">
        <v>50.1</v>
      </c>
      <c r="AD148">
        <v>214291</v>
      </c>
      <c r="AE148">
        <v>77.5</v>
      </c>
      <c r="AF148">
        <v>34.9</v>
      </c>
      <c r="AG148" t="s">
        <v>41</v>
      </c>
      <c r="AH148" t="s">
        <v>47</v>
      </c>
      <c r="AI148" t="s">
        <v>56</v>
      </c>
      <c r="AJ148">
        <v>100</v>
      </c>
      <c r="AK148">
        <v>360</v>
      </c>
      <c r="AL148">
        <v>8.1000000000000003E-2</v>
      </c>
      <c r="AM148">
        <v>0.99170000000000003</v>
      </c>
      <c r="AN148">
        <v>0.872</v>
      </c>
      <c r="AO148">
        <f>Data[[#This Row],[labeller_confidence_score]]-Data[[#This Row],[cytodiffusion_classification_confidence]]</f>
        <v>-0.11970000000000003</v>
      </c>
    </row>
    <row r="149" spans="1:41" x14ac:dyDescent="0.3">
      <c r="A149" t="s">
        <v>222</v>
      </c>
      <c r="B149" t="s">
        <v>60</v>
      </c>
      <c r="C149">
        <v>0</v>
      </c>
      <c r="D149" t="s">
        <v>50</v>
      </c>
      <c r="E149">
        <v>15.59</v>
      </c>
      <c r="F149">
        <v>72.7</v>
      </c>
      <c r="G149">
        <v>0.52</v>
      </c>
      <c r="H149">
        <v>0.39900000000000002</v>
      </c>
      <c r="I149">
        <f>Data[[#This Row],[nucleus_area_pct]]/Data[[#This Row],[cytoplasm_ratio]]</f>
        <v>182.20551378446115</v>
      </c>
      <c r="J149">
        <v>0.65</v>
      </c>
      <c r="K149">
        <v>0.57799999999999996</v>
      </c>
      <c r="L149">
        <v>2.12</v>
      </c>
      <c r="M149">
        <v>1.3</v>
      </c>
      <c r="N149">
        <v>0.71699999999999997</v>
      </c>
      <c r="O149">
        <v>596</v>
      </c>
      <c r="P149">
        <v>113</v>
      </c>
      <c r="Q149">
        <v>213</v>
      </c>
      <c r="R149">
        <v>185</v>
      </c>
      <c r="S149">
        <v>153</v>
      </c>
      <c r="T149">
        <f>(Data[[#This Row],[mean_r]]/256)*100</f>
        <v>83.203125</v>
      </c>
      <c r="U149">
        <f>(Data[[#This Row],[mean_g]]/256)*100</f>
        <v>72.265625</v>
      </c>
      <c r="V149">
        <f>(Data[[#This Row],[mean_b]]/256)*100</f>
        <v>59.765625</v>
      </c>
      <c r="W149">
        <v>0.58499999999999996</v>
      </c>
      <c r="X149" t="s">
        <v>39</v>
      </c>
      <c r="Y149" t="s">
        <v>40</v>
      </c>
      <c r="Z149">
        <v>9052</v>
      </c>
      <c r="AA149">
        <v>5.17</v>
      </c>
      <c r="AB149">
        <v>13.4</v>
      </c>
      <c r="AC149">
        <v>40.4</v>
      </c>
      <c r="AD149">
        <v>252258</v>
      </c>
      <c r="AE149">
        <v>89</v>
      </c>
      <c r="AF149">
        <v>35.5</v>
      </c>
      <c r="AG149" t="s">
        <v>41</v>
      </c>
      <c r="AH149" t="s">
        <v>47</v>
      </c>
      <c r="AI149" t="s">
        <v>56</v>
      </c>
      <c r="AJ149">
        <v>100</v>
      </c>
      <c r="AK149">
        <v>224</v>
      </c>
      <c r="AL149">
        <v>8.8499999999999995E-2</v>
      </c>
      <c r="AM149">
        <v>1</v>
      </c>
      <c r="AN149">
        <v>0.96260000000000001</v>
      </c>
      <c r="AO149">
        <f>Data[[#This Row],[labeller_confidence_score]]-Data[[#This Row],[cytodiffusion_classification_confidence]]</f>
        <v>-3.7399999999999989E-2</v>
      </c>
    </row>
    <row r="150" spans="1:41" x14ac:dyDescent="0.3">
      <c r="A150" t="s">
        <v>223</v>
      </c>
      <c r="B150" t="s">
        <v>133</v>
      </c>
      <c r="C150">
        <v>1</v>
      </c>
      <c r="D150" t="s">
        <v>104</v>
      </c>
      <c r="E150">
        <v>8.11</v>
      </c>
      <c r="F150">
        <v>0</v>
      </c>
      <c r="G150">
        <v>0</v>
      </c>
      <c r="H150">
        <v>1</v>
      </c>
      <c r="I150">
        <f>Data[[#This Row],[nucleus_area_pct]]/Data[[#This Row],[cytoplasm_ratio]]</f>
        <v>0</v>
      </c>
      <c r="J150">
        <v>0.52600000000000002</v>
      </c>
      <c r="K150">
        <v>0.85499999999999998</v>
      </c>
      <c r="L150">
        <v>0.6</v>
      </c>
      <c r="M150">
        <v>1</v>
      </c>
      <c r="N150">
        <v>0.878</v>
      </c>
      <c r="O150">
        <v>215</v>
      </c>
      <c r="P150">
        <v>53</v>
      </c>
      <c r="Q150">
        <v>228</v>
      </c>
      <c r="R150">
        <v>123</v>
      </c>
      <c r="S150">
        <v>131</v>
      </c>
      <c r="T150">
        <f>(Data[[#This Row],[mean_r]]/256)*100</f>
        <v>89.0625</v>
      </c>
      <c r="U150">
        <f>(Data[[#This Row],[mean_g]]/256)*100</f>
        <v>48.046875</v>
      </c>
      <c r="V150">
        <f>(Data[[#This Row],[mean_b]]/256)*100</f>
        <v>51.171875</v>
      </c>
      <c r="W150">
        <v>0.44800000000000001</v>
      </c>
      <c r="X150" t="s">
        <v>39</v>
      </c>
      <c r="Y150" t="s">
        <v>40</v>
      </c>
      <c r="Z150">
        <v>12287</v>
      </c>
      <c r="AA150">
        <v>4.84</v>
      </c>
      <c r="AB150">
        <v>15.3</v>
      </c>
      <c r="AC150">
        <v>46.1</v>
      </c>
      <c r="AD150">
        <v>249365</v>
      </c>
      <c r="AE150">
        <v>78.900000000000006</v>
      </c>
      <c r="AF150">
        <v>33.299999999999997</v>
      </c>
      <c r="AG150" t="s">
        <v>64</v>
      </c>
      <c r="AH150" t="s">
        <v>47</v>
      </c>
      <c r="AI150" t="s">
        <v>56</v>
      </c>
      <c r="AJ150">
        <v>60</v>
      </c>
      <c r="AK150">
        <v>512</v>
      </c>
      <c r="AL150">
        <v>0.7923</v>
      </c>
      <c r="AM150">
        <v>0.85299999999999998</v>
      </c>
      <c r="AN150">
        <v>0.76139999999999997</v>
      </c>
      <c r="AO150">
        <f>Data[[#This Row],[labeller_confidence_score]]-Data[[#This Row],[cytodiffusion_classification_confidence]]</f>
        <v>-9.1600000000000015E-2</v>
      </c>
    </row>
    <row r="151" spans="1:41" x14ac:dyDescent="0.3">
      <c r="A151" t="s">
        <v>224</v>
      </c>
      <c r="B151" t="s">
        <v>133</v>
      </c>
      <c r="C151">
        <v>1</v>
      </c>
      <c r="D151" t="s">
        <v>104</v>
      </c>
      <c r="E151">
        <v>8.1199999999999992</v>
      </c>
      <c r="F151">
        <v>0</v>
      </c>
      <c r="G151">
        <v>0</v>
      </c>
      <c r="H151">
        <v>1</v>
      </c>
      <c r="I151">
        <f>Data[[#This Row],[nucleus_area_pct]]/Data[[#This Row],[cytoplasm_ratio]]</f>
        <v>0</v>
      </c>
      <c r="J151">
        <v>0.56200000000000006</v>
      </c>
      <c r="K151">
        <v>0.79300000000000004</v>
      </c>
      <c r="L151">
        <v>0.62</v>
      </c>
      <c r="M151">
        <v>1</v>
      </c>
      <c r="N151">
        <v>0.89400000000000002</v>
      </c>
      <c r="O151">
        <v>184</v>
      </c>
      <c r="P151">
        <v>56</v>
      </c>
      <c r="Q151">
        <v>233</v>
      </c>
      <c r="R151">
        <v>114</v>
      </c>
      <c r="S151">
        <v>112</v>
      </c>
      <c r="T151">
        <f>(Data[[#This Row],[mean_r]]/256)*100</f>
        <v>91.015625</v>
      </c>
      <c r="U151">
        <f>(Data[[#This Row],[mean_g]]/256)*100</f>
        <v>44.53125</v>
      </c>
      <c r="V151">
        <f>(Data[[#This Row],[mean_b]]/256)*100</f>
        <v>43.75</v>
      </c>
      <c r="W151">
        <v>0.48099999999999998</v>
      </c>
      <c r="X151" t="s">
        <v>51</v>
      </c>
      <c r="Y151" t="s">
        <v>45</v>
      </c>
      <c r="Z151">
        <v>6992</v>
      </c>
      <c r="AA151">
        <v>5.43</v>
      </c>
      <c r="AB151">
        <v>15.8</v>
      </c>
      <c r="AC151">
        <v>38.6</v>
      </c>
      <c r="AD151">
        <v>231245</v>
      </c>
      <c r="AE151">
        <v>83.5</v>
      </c>
      <c r="AF151">
        <v>34.6</v>
      </c>
      <c r="AG151" t="s">
        <v>64</v>
      </c>
      <c r="AH151" t="s">
        <v>47</v>
      </c>
      <c r="AI151" t="s">
        <v>56</v>
      </c>
      <c r="AJ151">
        <v>100</v>
      </c>
      <c r="AK151">
        <v>256</v>
      </c>
      <c r="AL151">
        <v>0.77739999999999998</v>
      </c>
      <c r="AM151">
        <v>0.54330000000000001</v>
      </c>
      <c r="AN151">
        <v>0.69489999999999996</v>
      </c>
      <c r="AO151">
        <f>Data[[#This Row],[labeller_confidence_score]]-Data[[#This Row],[cytodiffusion_classification_confidence]]</f>
        <v>0.15159999999999996</v>
      </c>
    </row>
    <row r="152" spans="1:41" x14ac:dyDescent="0.3">
      <c r="A152" t="s">
        <v>225</v>
      </c>
      <c r="B152" t="s">
        <v>49</v>
      </c>
      <c r="C152">
        <v>0</v>
      </c>
      <c r="D152" t="s">
        <v>50</v>
      </c>
      <c r="E152">
        <v>12.17</v>
      </c>
      <c r="F152">
        <v>48.8</v>
      </c>
      <c r="G152">
        <v>0.55800000000000005</v>
      </c>
      <c r="H152">
        <v>0.38600000000000001</v>
      </c>
      <c r="I152">
        <f>Data[[#This Row],[nucleus_area_pct]]/Data[[#This Row],[cytoplasm_ratio]]</f>
        <v>126.42487046632124</v>
      </c>
      <c r="J152">
        <v>0.76200000000000001</v>
      </c>
      <c r="K152">
        <v>0.253</v>
      </c>
      <c r="L152">
        <v>3.6</v>
      </c>
      <c r="M152">
        <v>3.7</v>
      </c>
      <c r="N152">
        <v>0.874</v>
      </c>
      <c r="O152">
        <v>402</v>
      </c>
      <c r="P152">
        <v>81</v>
      </c>
      <c r="Q152">
        <v>210</v>
      </c>
      <c r="R152">
        <v>161</v>
      </c>
      <c r="S152">
        <v>216</v>
      </c>
      <c r="T152">
        <f>(Data[[#This Row],[mean_r]]/256)*100</f>
        <v>82.03125</v>
      </c>
      <c r="U152">
        <f>(Data[[#This Row],[mean_g]]/256)*100</f>
        <v>62.890625</v>
      </c>
      <c r="V152">
        <f>(Data[[#This Row],[mean_b]]/256)*100</f>
        <v>84.375</v>
      </c>
      <c r="W152">
        <v>0.61599999999999999</v>
      </c>
      <c r="X152" t="s">
        <v>63</v>
      </c>
      <c r="Y152" t="s">
        <v>45</v>
      </c>
      <c r="Z152">
        <v>10068</v>
      </c>
      <c r="AA152">
        <v>4.37</v>
      </c>
      <c r="AB152">
        <v>14.4</v>
      </c>
      <c r="AC152">
        <v>50.6</v>
      </c>
      <c r="AD152">
        <v>229769</v>
      </c>
      <c r="AE152">
        <v>72.400000000000006</v>
      </c>
      <c r="AF152">
        <v>30.8</v>
      </c>
      <c r="AG152" t="s">
        <v>46</v>
      </c>
      <c r="AH152" t="s">
        <v>42</v>
      </c>
      <c r="AI152" t="s">
        <v>52</v>
      </c>
      <c r="AJ152">
        <v>40</v>
      </c>
      <c r="AK152">
        <v>512</v>
      </c>
      <c r="AL152">
        <v>0.14580000000000001</v>
      </c>
      <c r="AM152">
        <v>0.88639999999999997</v>
      </c>
      <c r="AN152">
        <v>0.92359999999999998</v>
      </c>
      <c r="AO152">
        <f>Data[[#This Row],[labeller_confidence_score]]-Data[[#This Row],[cytodiffusion_classification_confidence]]</f>
        <v>3.7200000000000011E-2</v>
      </c>
    </row>
    <row r="153" spans="1:41" x14ac:dyDescent="0.3">
      <c r="A153" t="s">
        <v>226</v>
      </c>
      <c r="B153" t="s">
        <v>89</v>
      </c>
      <c r="C153">
        <v>1</v>
      </c>
      <c r="D153" t="s">
        <v>38</v>
      </c>
      <c r="E153">
        <v>12.56</v>
      </c>
      <c r="F153">
        <v>58.1</v>
      </c>
      <c r="G153">
        <v>0.51900000000000002</v>
      </c>
      <c r="H153">
        <v>0.38600000000000001</v>
      </c>
      <c r="I153">
        <f>Data[[#This Row],[nucleus_area_pct]]/Data[[#This Row],[cytoplasm_ratio]]</f>
        <v>150.51813471502589</v>
      </c>
      <c r="J153">
        <v>0.85899999999999999</v>
      </c>
      <c r="K153">
        <v>0.40799999999999997</v>
      </c>
      <c r="L153">
        <v>5.32</v>
      </c>
      <c r="M153">
        <v>2.5</v>
      </c>
      <c r="N153">
        <v>0.81899999999999995</v>
      </c>
      <c r="O153">
        <v>400</v>
      </c>
      <c r="P153">
        <v>71</v>
      </c>
      <c r="Q153">
        <v>195</v>
      </c>
      <c r="R153">
        <v>149</v>
      </c>
      <c r="S153">
        <v>187</v>
      </c>
      <c r="T153">
        <f>(Data[[#This Row],[mean_r]]/256)*100</f>
        <v>76.171875</v>
      </c>
      <c r="U153">
        <f>(Data[[#This Row],[mean_g]]/256)*100</f>
        <v>58.203125</v>
      </c>
      <c r="V153">
        <f>(Data[[#This Row],[mean_b]]/256)*100</f>
        <v>73.046875</v>
      </c>
      <c r="W153">
        <v>0.753</v>
      </c>
      <c r="X153" t="s">
        <v>39</v>
      </c>
      <c r="Y153" t="s">
        <v>45</v>
      </c>
      <c r="Z153">
        <v>8030</v>
      </c>
      <c r="AA153">
        <v>3.3</v>
      </c>
      <c r="AB153">
        <v>15.1</v>
      </c>
      <c r="AC153">
        <v>37.799999999999997</v>
      </c>
      <c r="AD153">
        <v>182321</v>
      </c>
      <c r="AE153">
        <v>89.3</v>
      </c>
      <c r="AF153">
        <v>31.3</v>
      </c>
      <c r="AG153" t="s">
        <v>64</v>
      </c>
      <c r="AH153" t="s">
        <v>47</v>
      </c>
      <c r="AI153" t="s">
        <v>43</v>
      </c>
      <c r="AJ153">
        <v>40</v>
      </c>
      <c r="AK153">
        <v>512</v>
      </c>
      <c r="AL153">
        <v>0.96850000000000003</v>
      </c>
      <c r="AM153">
        <v>0.77280000000000004</v>
      </c>
      <c r="AN153">
        <v>0.70650000000000002</v>
      </c>
      <c r="AO153">
        <f>Data[[#This Row],[labeller_confidence_score]]-Data[[#This Row],[cytodiffusion_classification_confidence]]</f>
        <v>-6.6300000000000026E-2</v>
      </c>
    </row>
    <row r="154" spans="1:41" x14ac:dyDescent="0.3">
      <c r="A154" t="s">
        <v>227</v>
      </c>
      <c r="B154" t="s">
        <v>49</v>
      </c>
      <c r="C154">
        <v>0</v>
      </c>
      <c r="D154" t="s">
        <v>50</v>
      </c>
      <c r="E154">
        <v>11.35</v>
      </c>
      <c r="F154">
        <v>54.5</v>
      </c>
      <c r="G154">
        <v>0.60399999999999998</v>
      </c>
      <c r="H154">
        <v>0.51400000000000001</v>
      </c>
      <c r="I154">
        <f>Data[[#This Row],[nucleus_area_pct]]/Data[[#This Row],[cytoplasm_ratio]]</f>
        <v>106.03112840466926</v>
      </c>
      <c r="J154">
        <v>0.83599999999999997</v>
      </c>
      <c r="K154">
        <v>0.375</v>
      </c>
      <c r="L154">
        <v>2.57</v>
      </c>
      <c r="M154">
        <v>2.9</v>
      </c>
      <c r="N154">
        <v>0.83399999999999996</v>
      </c>
      <c r="O154">
        <v>437</v>
      </c>
      <c r="P154">
        <v>63</v>
      </c>
      <c r="Q154">
        <v>210</v>
      </c>
      <c r="R154">
        <v>169</v>
      </c>
      <c r="S154">
        <v>167</v>
      </c>
      <c r="T154">
        <f>(Data[[#This Row],[mean_r]]/256)*100</f>
        <v>82.03125</v>
      </c>
      <c r="U154">
        <f>(Data[[#This Row],[mean_g]]/256)*100</f>
        <v>66.015625</v>
      </c>
      <c r="V154">
        <f>(Data[[#This Row],[mean_b]]/256)*100</f>
        <v>65.234375</v>
      </c>
      <c r="W154">
        <v>0.72699999999999998</v>
      </c>
      <c r="X154" t="s">
        <v>39</v>
      </c>
      <c r="Y154" t="s">
        <v>40</v>
      </c>
      <c r="Z154">
        <v>6056</v>
      </c>
      <c r="AA154">
        <v>5.3</v>
      </c>
      <c r="AB154">
        <v>14.2</v>
      </c>
      <c r="AC154">
        <v>44.1</v>
      </c>
      <c r="AD154">
        <v>263986</v>
      </c>
      <c r="AE154">
        <v>91</v>
      </c>
      <c r="AF154">
        <v>33.799999999999997</v>
      </c>
      <c r="AG154" t="s">
        <v>64</v>
      </c>
      <c r="AH154" t="s">
        <v>42</v>
      </c>
      <c r="AI154" t="s">
        <v>52</v>
      </c>
      <c r="AJ154">
        <v>40</v>
      </c>
      <c r="AK154">
        <v>256</v>
      </c>
      <c r="AL154">
        <v>2.7199999999999998E-2</v>
      </c>
      <c r="AM154">
        <v>0.85980000000000001</v>
      </c>
      <c r="AN154">
        <v>0.92159999999999997</v>
      </c>
      <c r="AO154">
        <f>Data[[#This Row],[labeller_confidence_score]]-Data[[#This Row],[cytodiffusion_classification_confidence]]</f>
        <v>6.1799999999999966E-2</v>
      </c>
    </row>
    <row r="155" spans="1:41" x14ac:dyDescent="0.3">
      <c r="A155" t="s">
        <v>228</v>
      </c>
      <c r="B155" t="s">
        <v>62</v>
      </c>
      <c r="C155">
        <v>0</v>
      </c>
      <c r="D155" t="s">
        <v>50</v>
      </c>
      <c r="E155">
        <v>8.82</v>
      </c>
      <c r="F155">
        <v>80.8</v>
      </c>
      <c r="G155">
        <v>0.85</v>
      </c>
      <c r="H155">
        <v>0.19900000000000001</v>
      </c>
      <c r="I155">
        <f>Data[[#This Row],[nucleus_area_pct]]/Data[[#This Row],[cytoplasm_ratio]]</f>
        <v>406.03015075376879</v>
      </c>
      <c r="J155">
        <v>0.91900000000000004</v>
      </c>
      <c r="K155">
        <v>0.215</v>
      </c>
      <c r="L155">
        <v>1.28</v>
      </c>
      <c r="M155">
        <v>1</v>
      </c>
      <c r="N155">
        <v>0.90900000000000003</v>
      </c>
      <c r="O155">
        <v>326</v>
      </c>
      <c r="P155">
        <v>67</v>
      </c>
      <c r="Q155">
        <v>202</v>
      </c>
      <c r="R155">
        <v>153</v>
      </c>
      <c r="S155">
        <v>211</v>
      </c>
      <c r="T155">
        <f>(Data[[#This Row],[mean_r]]/256)*100</f>
        <v>78.90625</v>
      </c>
      <c r="U155">
        <f>(Data[[#This Row],[mean_g]]/256)*100</f>
        <v>59.765625</v>
      </c>
      <c r="V155">
        <f>(Data[[#This Row],[mean_b]]/256)*100</f>
        <v>82.421875</v>
      </c>
      <c r="W155">
        <v>0.71399999999999997</v>
      </c>
      <c r="X155" t="s">
        <v>51</v>
      </c>
      <c r="Y155" t="s">
        <v>40</v>
      </c>
      <c r="Z155">
        <v>9861</v>
      </c>
      <c r="AA155">
        <v>4.51</v>
      </c>
      <c r="AB155">
        <v>12.8</v>
      </c>
      <c r="AC155">
        <v>39.1</v>
      </c>
      <c r="AD155">
        <v>223069</v>
      </c>
      <c r="AE155">
        <v>100.6</v>
      </c>
      <c r="AF155">
        <v>31.2</v>
      </c>
      <c r="AG155" t="s">
        <v>64</v>
      </c>
      <c r="AH155" t="s">
        <v>68</v>
      </c>
      <c r="AI155" t="s">
        <v>56</v>
      </c>
      <c r="AJ155">
        <v>60</v>
      </c>
      <c r="AK155">
        <v>256</v>
      </c>
      <c r="AL155">
        <v>0.13089999999999999</v>
      </c>
      <c r="AM155">
        <v>0.92859999999999998</v>
      </c>
      <c r="AN155">
        <v>0.73260000000000003</v>
      </c>
      <c r="AO155">
        <f>Data[[#This Row],[labeller_confidence_score]]-Data[[#This Row],[cytodiffusion_classification_confidence]]</f>
        <v>-0.19599999999999995</v>
      </c>
    </row>
    <row r="156" spans="1:41" x14ac:dyDescent="0.3">
      <c r="A156" t="s">
        <v>229</v>
      </c>
      <c r="B156" t="s">
        <v>89</v>
      </c>
      <c r="C156">
        <v>1</v>
      </c>
      <c r="D156" t="s">
        <v>38</v>
      </c>
      <c r="E156">
        <v>11.39</v>
      </c>
      <c r="F156">
        <v>50.9</v>
      </c>
      <c r="G156">
        <v>0.49</v>
      </c>
      <c r="H156">
        <v>0.39400000000000002</v>
      </c>
      <c r="I156">
        <f>Data[[#This Row],[nucleus_area_pct]]/Data[[#This Row],[cytoplasm_ratio]]</f>
        <v>129.18781725888323</v>
      </c>
      <c r="J156">
        <v>0.73</v>
      </c>
      <c r="K156">
        <v>0.45</v>
      </c>
      <c r="L156">
        <v>4.1900000000000004</v>
      </c>
      <c r="M156">
        <v>3.8</v>
      </c>
      <c r="N156">
        <v>0.77900000000000003</v>
      </c>
      <c r="O156">
        <v>412</v>
      </c>
      <c r="P156">
        <v>68</v>
      </c>
      <c r="Q156">
        <v>219</v>
      </c>
      <c r="R156">
        <v>145</v>
      </c>
      <c r="S156">
        <v>195</v>
      </c>
      <c r="T156">
        <f>(Data[[#This Row],[mean_r]]/256)*100</f>
        <v>85.546875</v>
      </c>
      <c r="U156">
        <f>(Data[[#This Row],[mean_g]]/256)*100</f>
        <v>56.640625</v>
      </c>
      <c r="V156">
        <f>(Data[[#This Row],[mean_b]]/256)*100</f>
        <v>76.171875</v>
      </c>
      <c r="W156">
        <v>0.54500000000000004</v>
      </c>
      <c r="X156" t="s">
        <v>39</v>
      </c>
      <c r="Y156" t="s">
        <v>45</v>
      </c>
      <c r="Z156">
        <v>7784</v>
      </c>
      <c r="AA156">
        <v>4.38</v>
      </c>
      <c r="AB156">
        <v>14.2</v>
      </c>
      <c r="AC156">
        <v>46.9</v>
      </c>
      <c r="AD156">
        <v>217099</v>
      </c>
      <c r="AE156">
        <v>95</v>
      </c>
      <c r="AF156">
        <v>36.299999999999997</v>
      </c>
      <c r="AG156" t="s">
        <v>46</v>
      </c>
      <c r="AH156" t="s">
        <v>42</v>
      </c>
      <c r="AI156" t="s">
        <v>52</v>
      </c>
      <c r="AJ156">
        <v>100</v>
      </c>
      <c r="AK156">
        <v>224</v>
      </c>
      <c r="AL156">
        <v>0.89029999999999998</v>
      </c>
      <c r="AM156">
        <v>0.65510000000000002</v>
      </c>
      <c r="AN156">
        <v>0.83850000000000002</v>
      </c>
      <c r="AO156">
        <f>Data[[#This Row],[labeller_confidence_score]]-Data[[#This Row],[cytodiffusion_classification_confidence]]</f>
        <v>0.18340000000000001</v>
      </c>
    </row>
    <row r="157" spans="1:41" x14ac:dyDescent="0.3">
      <c r="A157" t="s">
        <v>230</v>
      </c>
      <c r="B157" t="s">
        <v>74</v>
      </c>
      <c r="C157">
        <v>0</v>
      </c>
      <c r="D157" t="s">
        <v>75</v>
      </c>
      <c r="E157">
        <v>3.71</v>
      </c>
      <c r="F157">
        <v>0</v>
      </c>
      <c r="G157">
        <v>0</v>
      </c>
      <c r="H157">
        <v>1</v>
      </c>
      <c r="I157">
        <f>Data[[#This Row],[nucleus_area_pct]]/Data[[#This Row],[cytoplasm_ratio]]</f>
        <v>0</v>
      </c>
      <c r="J157">
        <v>0.88500000000000001</v>
      </c>
      <c r="K157">
        <v>0.51100000000000001</v>
      </c>
      <c r="L157">
        <v>2.54</v>
      </c>
      <c r="M157">
        <v>1</v>
      </c>
      <c r="N157">
        <v>0.66800000000000004</v>
      </c>
      <c r="O157">
        <v>38</v>
      </c>
      <c r="P157">
        <v>20</v>
      </c>
      <c r="Q157">
        <v>225</v>
      </c>
      <c r="R157">
        <v>144</v>
      </c>
      <c r="S157">
        <v>150</v>
      </c>
      <c r="T157">
        <f>(Data[[#This Row],[mean_r]]/256)*100</f>
        <v>87.890625</v>
      </c>
      <c r="U157">
        <f>(Data[[#This Row],[mean_g]]/256)*100</f>
        <v>56.25</v>
      </c>
      <c r="V157">
        <f>(Data[[#This Row],[mean_b]]/256)*100</f>
        <v>58.59375</v>
      </c>
      <c r="W157">
        <v>0.56200000000000006</v>
      </c>
      <c r="X157" t="s">
        <v>39</v>
      </c>
      <c r="Y157" t="s">
        <v>45</v>
      </c>
      <c r="Z157">
        <v>8314</v>
      </c>
      <c r="AA157">
        <v>3.9</v>
      </c>
      <c r="AB157">
        <v>12.7</v>
      </c>
      <c r="AC157">
        <v>42.5</v>
      </c>
      <c r="AD157">
        <v>339473</v>
      </c>
      <c r="AE157">
        <v>78.7</v>
      </c>
      <c r="AF157">
        <v>33.299999999999997</v>
      </c>
      <c r="AG157" t="s">
        <v>46</v>
      </c>
      <c r="AH157" t="s">
        <v>42</v>
      </c>
      <c r="AI157" t="s">
        <v>43</v>
      </c>
      <c r="AJ157">
        <v>100</v>
      </c>
      <c r="AK157">
        <v>224</v>
      </c>
      <c r="AL157">
        <v>0.1162</v>
      </c>
      <c r="AM157">
        <v>0.95009999999999994</v>
      </c>
      <c r="AN157">
        <v>0.92769999999999997</v>
      </c>
      <c r="AO157">
        <f>Data[[#This Row],[labeller_confidence_score]]-Data[[#This Row],[cytodiffusion_classification_confidence]]</f>
        <v>-2.2399999999999975E-2</v>
      </c>
    </row>
    <row r="158" spans="1:41" x14ac:dyDescent="0.3">
      <c r="A158" t="s">
        <v>231</v>
      </c>
      <c r="B158" t="s">
        <v>87</v>
      </c>
      <c r="C158">
        <v>0</v>
      </c>
      <c r="D158" t="s">
        <v>50</v>
      </c>
      <c r="E158">
        <v>12.88</v>
      </c>
      <c r="F158">
        <v>47.8</v>
      </c>
      <c r="G158">
        <v>0.496</v>
      </c>
      <c r="H158">
        <v>0.46500000000000002</v>
      </c>
      <c r="I158">
        <f>Data[[#This Row],[nucleus_area_pct]]/Data[[#This Row],[cytoplasm_ratio]]</f>
        <v>102.79569892473117</v>
      </c>
      <c r="J158">
        <v>0.78900000000000003</v>
      </c>
      <c r="K158">
        <v>0.57599999999999996</v>
      </c>
      <c r="L158">
        <v>4.79</v>
      </c>
      <c r="M158">
        <v>2.2999999999999998</v>
      </c>
      <c r="N158">
        <v>0.78500000000000003</v>
      </c>
      <c r="O158">
        <v>488</v>
      </c>
      <c r="P158">
        <v>58</v>
      </c>
      <c r="Q158">
        <v>224</v>
      </c>
      <c r="R158">
        <v>155</v>
      </c>
      <c r="S158">
        <v>165</v>
      </c>
      <c r="T158">
        <f>(Data[[#This Row],[mean_r]]/256)*100</f>
        <v>87.5</v>
      </c>
      <c r="U158">
        <f>(Data[[#This Row],[mean_g]]/256)*100</f>
        <v>60.546875</v>
      </c>
      <c r="V158">
        <f>(Data[[#This Row],[mean_b]]/256)*100</f>
        <v>64.453125</v>
      </c>
      <c r="W158">
        <v>0.58199999999999996</v>
      </c>
      <c r="X158" t="s">
        <v>51</v>
      </c>
      <c r="Y158" t="s">
        <v>45</v>
      </c>
      <c r="Z158">
        <v>3729</v>
      </c>
      <c r="AA158">
        <v>4.4800000000000004</v>
      </c>
      <c r="AB158">
        <v>16</v>
      </c>
      <c r="AC158">
        <v>41.3</v>
      </c>
      <c r="AD158">
        <v>246123</v>
      </c>
      <c r="AE158">
        <v>80.2</v>
      </c>
      <c r="AF158">
        <v>34.6</v>
      </c>
      <c r="AG158" t="s">
        <v>46</v>
      </c>
      <c r="AH158" t="s">
        <v>68</v>
      </c>
      <c r="AI158" t="s">
        <v>43</v>
      </c>
      <c r="AJ158">
        <v>100</v>
      </c>
      <c r="AK158">
        <v>224</v>
      </c>
      <c r="AL158">
        <v>3.5000000000000001E-3</v>
      </c>
      <c r="AM158">
        <v>0.89339999999999997</v>
      </c>
      <c r="AN158">
        <v>0.8679</v>
      </c>
      <c r="AO158">
        <f>Data[[#This Row],[labeller_confidence_score]]-Data[[#This Row],[cytodiffusion_classification_confidence]]</f>
        <v>-2.5499999999999967E-2</v>
      </c>
    </row>
    <row r="159" spans="1:41" x14ac:dyDescent="0.3">
      <c r="A159" t="s">
        <v>232</v>
      </c>
      <c r="B159" t="s">
        <v>49</v>
      </c>
      <c r="C159">
        <v>0</v>
      </c>
      <c r="D159" t="s">
        <v>50</v>
      </c>
      <c r="E159">
        <v>11.73</v>
      </c>
      <c r="F159">
        <v>50.8</v>
      </c>
      <c r="G159">
        <v>0.52200000000000002</v>
      </c>
      <c r="H159">
        <v>0.38400000000000001</v>
      </c>
      <c r="I159">
        <f>Data[[#This Row],[nucleus_area_pct]]/Data[[#This Row],[cytoplasm_ratio]]</f>
        <v>132.29166666666666</v>
      </c>
      <c r="J159">
        <v>0.82699999999999996</v>
      </c>
      <c r="K159">
        <v>0.252</v>
      </c>
      <c r="L159">
        <v>3.89</v>
      </c>
      <c r="M159">
        <v>2.9</v>
      </c>
      <c r="N159">
        <v>0.86199999999999999</v>
      </c>
      <c r="O159">
        <v>421</v>
      </c>
      <c r="P159">
        <v>74</v>
      </c>
      <c r="Q159">
        <v>201</v>
      </c>
      <c r="R159">
        <v>165</v>
      </c>
      <c r="S159">
        <v>187</v>
      </c>
      <c r="T159">
        <f>(Data[[#This Row],[mean_r]]/256)*100</f>
        <v>78.515625</v>
      </c>
      <c r="U159">
        <f>(Data[[#This Row],[mean_g]]/256)*100</f>
        <v>64.453125</v>
      </c>
      <c r="V159">
        <f>(Data[[#This Row],[mean_b]]/256)*100</f>
        <v>73.046875</v>
      </c>
      <c r="W159">
        <v>0.54800000000000004</v>
      </c>
      <c r="X159" t="s">
        <v>63</v>
      </c>
      <c r="Y159" t="s">
        <v>45</v>
      </c>
      <c r="Z159">
        <v>4593</v>
      </c>
      <c r="AA159">
        <v>4.3</v>
      </c>
      <c r="AB159">
        <v>14.8</v>
      </c>
      <c r="AC159">
        <v>38.799999999999997</v>
      </c>
      <c r="AD159">
        <v>248057</v>
      </c>
      <c r="AE159">
        <v>78.900000000000006</v>
      </c>
      <c r="AF159">
        <v>33.5</v>
      </c>
      <c r="AG159" t="s">
        <v>46</v>
      </c>
      <c r="AH159" t="s">
        <v>47</v>
      </c>
      <c r="AI159" t="s">
        <v>56</v>
      </c>
      <c r="AJ159">
        <v>100</v>
      </c>
      <c r="AK159">
        <v>224</v>
      </c>
      <c r="AL159">
        <v>0.13489999999999999</v>
      </c>
      <c r="AM159">
        <v>0.8024</v>
      </c>
      <c r="AN159">
        <v>0.86339999999999995</v>
      </c>
      <c r="AO159">
        <f>Data[[#This Row],[labeller_confidence_score]]-Data[[#This Row],[cytodiffusion_classification_confidence]]</f>
        <v>6.0999999999999943E-2</v>
      </c>
    </row>
    <row r="160" spans="1:41" x14ac:dyDescent="0.3">
      <c r="A160" t="s">
        <v>233</v>
      </c>
      <c r="B160" t="s">
        <v>85</v>
      </c>
      <c r="C160">
        <v>0</v>
      </c>
      <c r="D160" t="s">
        <v>50</v>
      </c>
      <c r="E160">
        <v>10.36</v>
      </c>
      <c r="F160">
        <v>64.8</v>
      </c>
      <c r="G160">
        <v>0.64800000000000002</v>
      </c>
      <c r="H160">
        <v>0.38700000000000001</v>
      </c>
      <c r="I160">
        <f>Data[[#This Row],[nucleus_area_pct]]/Data[[#This Row],[cytoplasm_ratio]]</f>
        <v>167.44186046511626</v>
      </c>
      <c r="J160">
        <v>0.67800000000000005</v>
      </c>
      <c r="K160">
        <v>0.35399999999999998</v>
      </c>
      <c r="L160">
        <v>4.9400000000000004</v>
      </c>
      <c r="M160">
        <v>2.1</v>
      </c>
      <c r="N160">
        <v>0.85799999999999998</v>
      </c>
      <c r="O160">
        <v>379</v>
      </c>
      <c r="P160">
        <v>70</v>
      </c>
      <c r="Q160">
        <v>177</v>
      </c>
      <c r="R160">
        <v>170</v>
      </c>
      <c r="S160">
        <v>211</v>
      </c>
      <c r="T160">
        <f>(Data[[#This Row],[mean_r]]/256)*100</f>
        <v>69.140625</v>
      </c>
      <c r="U160">
        <f>(Data[[#This Row],[mean_g]]/256)*100</f>
        <v>66.40625</v>
      </c>
      <c r="V160">
        <f>(Data[[#This Row],[mean_b]]/256)*100</f>
        <v>82.421875</v>
      </c>
      <c r="W160">
        <v>0.81200000000000006</v>
      </c>
      <c r="X160" t="s">
        <v>39</v>
      </c>
      <c r="Y160" t="s">
        <v>45</v>
      </c>
      <c r="Z160">
        <v>9722</v>
      </c>
      <c r="AA160">
        <v>4.21</v>
      </c>
      <c r="AB160">
        <v>17.600000000000001</v>
      </c>
      <c r="AC160">
        <v>47.3</v>
      </c>
      <c r="AD160">
        <v>274201</v>
      </c>
      <c r="AE160">
        <v>101.6</v>
      </c>
      <c r="AF160">
        <v>37.1</v>
      </c>
      <c r="AG160" t="s">
        <v>64</v>
      </c>
      <c r="AH160" t="s">
        <v>68</v>
      </c>
      <c r="AI160" t="s">
        <v>43</v>
      </c>
      <c r="AJ160">
        <v>100</v>
      </c>
      <c r="AK160">
        <v>360</v>
      </c>
      <c r="AL160">
        <v>0.108</v>
      </c>
      <c r="AM160">
        <v>0.91879999999999995</v>
      </c>
      <c r="AN160">
        <v>0.91810000000000003</v>
      </c>
      <c r="AO160">
        <f>Data[[#This Row],[labeller_confidence_score]]-Data[[#This Row],[cytodiffusion_classification_confidence]]</f>
        <v>-6.9999999999992291E-4</v>
      </c>
    </row>
    <row r="161" spans="1:41" x14ac:dyDescent="0.3">
      <c r="A161" t="s">
        <v>234</v>
      </c>
      <c r="B161" t="s">
        <v>133</v>
      </c>
      <c r="C161">
        <v>1</v>
      </c>
      <c r="D161" t="s">
        <v>104</v>
      </c>
      <c r="E161">
        <v>8.19</v>
      </c>
      <c r="F161">
        <v>0</v>
      </c>
      <c r="G161">
        <v>0</v>
      </c>
      <c r="H161">
        <v>1</v>
      </c>
      <c r="I161">
        <f>Data[[#This Row],[nucleus_area_pct]]/Data[[#This Row],[cytoplasm_ratio]]</f>
        <v>0</v>
      </c>
      <c r="J161">
        <v>0.56999999999999995</v>
      </c>
      <c r="K161">
        <v>0.93200000000000005</v>
      </c>
      <c r="L161">
        <v>0.24</v>
      </c>
      <c r="M161">
        <v>1</v>
      </c>
      <c r="N161">
        <v>0.82699999999999996</v>
      </c>
      <c r="O161">
        <v>183</v>
      </c>
      <c r="P161">
        <v>51</v>
      </c>
      <c r="Q161">
        <v>220</v>
      </c>
      <c r="R161">
        <v>125</v>
      </c>
      <c r="S161">
        <v>144</v>
      </c>
      <c r="T161">
        <f>(Data[[#This Row],[mean_r]]/256)*100</f>
        <v>85.9375</v>
      </c>
      <c r="U161">
        <f>(Data[[#This Row],[mean_g]]/256)*100</f>
        <v>48.828125</v>
      </c>
      <c r="V161">
        <f>(Data[[#This Row],[mean_b]]/256)*100</f>
        <v>56.25</v>
      </c>
      <c r="W161">
        <v>0.38800000000000001</v>
      </c>
      <c r="X161" t="s">
        <v>63</v>
      </c>
      <c r="Y161" t="s">
        <v>40</v>
      </c>
      <c r="Z161">
        <v>4993</v>
      </c>
      <c r="AA161">
        <v>4.26</v>
      </c>
      <c r="AB161">
        <v>12.5</v>
      </c>
      <c r="AC161">
        <v>35.1</v>
      </c>
      <c r="AD161">
        <v>168262</v>
      </c>
      <c r="AE161">
        <v>85.5</v>
      </c>
      <c r="AF161">
        <v>34.799999999999997</v>
      </c>
      <c r="AG161" t="s">
        <v>46</v>
      </c>
      <c r="AH161" t="s">
        <v>47</v>
      </c>
      <c r="AI161" t="s">
        <v>56</v>
      </c>
      <c r="AJ161">
        <v>100</v>
      </c>
      <c r="AK161">
        <v>512</v>
      </c>
      <c r="AL161">
        <v>0.88849999999999996</v>
      </c>
      <c r="AM161">
        <v>0.61550000000000005</v>
      </c>
      <c r="AN161">
        <v>0.74629999999999996</v>
      </c>
      <c r="AO161">
        <f>Data[[#This Row],[labeller_confidence_score]]-Data[[#This Row],[cytodiffusion_classification_confidence]]</f>
        <v>0.13079999999999992</v>
      </c>
    </row>
    <row r="162" spans="1:41" x14ac:dyDescent="0.3">
      <c r="A162" t="s">
        <v>235</v>
      </c>
      <c r="B162" t="s">
        <v>49</v>
      </c>
      <c r="C162">
        <v>0</v>
      </c>
      <c r="D162" t="s">
        <v>50</v>
      </c>
      <c r="E162">
        <v>10.76</v>
      </c>
      <c r="F162">
        <v>60.7</v>
      </c>
      <c r="G162">
        <v>0.60499999999999998</v>
      </c>
      <c r="H162">
        <v>0.45</v>
      </c>
      <c r="I162">
        <f>Data[[#This Row],[nucleus_area_pct]]/Data[[#This Row],[cytoplasm_ratio]]</f>
        <v>134.88888888888889</v>
      </c>
      <c r="J162">
        <v>0.73599999999999999</v>
      </c>
      <c r="K162">
        <v>0.33300000000000002</v>
      </c>
      <c r="L162">
        <v>4.1100000000000003</v>
      </c>
      <c r="M162">
        <v>3.6</v>
      </c>
      <c r="N162">
        <v>0.88600000000000001</v>
      </c>
      <c r="O162">
        <v>432</v>
      </c>
      <c r="P162">
        <v>68</v>
      </c>
      <c r="Q162">
        <v>218</v>
      </c>
      <c r="R162">
        <v>192</v>
      </c>
      <c r="S162">
        <v>175</v>
      </c>
      <c r="T162">
        <f>(Data[[#This Row],[mean_r]]/256)*100</f>
        <v>85.15625</v>
      </c>
      <c r="U162">
        <f>(Data[[#This Row],[mean_g]]/256)*100</f>
        <v>75</v>
      </c>
      <c r="V162">
        <f>(Data[[#This Row],[mean_b]]/256)*100</f>
        <v>68.359375</v>
      </c>
      <c r="W162">
        <v>0.71399999999999997</v>
      </c>
      <c r="X162" t="s">
        <v>51</v>
      </c>
      <c r="Y162" t="s">
        <v>45</v>
      </c>
      <c r="Z162">
        <v>7476</v>
      </c>
      <c r="AA162">
        <v>4.04</v>
      </c>
      <c r="AB162">
        <v>15.5</v>
      </c>
      <c r="AC162">
        <v>34.6</v>
      </c>
      <c r="AD162">
        <v>330442</v>
      </c>
      <c r="AE162">
        <v>77</v>
      </c>
      <c r="AF162">
        <v>33</v>
      </c>
      <c r="AG162" t="s">
        <v>46</v>
      </c>
      <c r="AH162" t="s">
        <v>42</v>
      </c>
      <c r="AI162" t="s">
        <v>52</v>
      </c>
      <c r="AJ162">
        <v>60</v>
      </c>
      <c r="AK162">
        <v>256</v>
      </c>
      <c r="AL162">
        <v>0.113</v>
      </c>
      <c r="AM162">
        <v>0.97440000000000004</v>
      </c>
      <c r="AN162">
        <v>0.83879999999999999</v>
      </c>
      <c r="AO162">
        <f>Data[[#This Row],[labeller_confidence_score]]-Data[[#This Row],[cytodiffusion_classification_confidence]]</f>
        <v>-0.13560000000000005</v>
      </c>
    </row>
    <row r="163" spans="1:41" x14ac:dyDescent="0.3">
      <c r="A163" t="s">
        <v>236</v>
      </c>
      <c r="B163" t="s">
        <v>62</v>
      </c>
      <c r="C163">
        <v>0</v>
      </c>
      <c r="D163" t="s">
        <v>50</v>
      </c>
      <c r="E163">
        <v>9.81</v>
      </c>
      <c r="F163">
        <v>79.5</v>
      </c>
      <c r="G163">
        <v>0.80400000000000005</v>
      </c>
      <c r="H163">
        <v>0.23799999999999999</v>
      </c>
      <c r="I163">
        <f>Data[[#This Row],[nucleus_area_pct]]/Data[[#This Row],[cytoplasm_ratio]]</f>
        <v>334.03361344537819</v>
      </c>
      <c r="J163">
        <v>0.876</v>
      </c>
      <c r="K163">
        <v>0.109</v>
      </c>
      <c r="L163">
        <v>0.93</v>
      </c>
      <c r="M163">
        <v>1</v>
      </c>
      <c r="N163">
        <v>0.9</v>
      </c>
      <c r="O163">
        <v>298</v>
      </c>
      <c r="P163">
        <v>58</v>
      </c>
      <c r="Q163">
        <v>216</v>
      </c>
      <c r="R163">
        <v>170</v>
      </c>
      <c r="S163">
        <v>198</v>
      </c>
      <c r="T163">
        <f>(Data[[#This Row],[mean_r]]/256)*100</f>
        <v>84.375</v>
      </c>
      <c r="U163">
        <f>(Data[[#This Row],[mean_g]]/256)*100</f>
        <v>66.40625</v>
      </c>
      <c r="V163">
        <f>(Data[[#This Row],[mean_b]]/256)*100</f>
        <v>77.34375</v>
      </c>
      <c r="W163">
        <v>0.57599999999999996</v>
      </c>
      <c r="X163" t="s">
        <v>39</v>
      </c>
      <c r="Y163" t="s">
        <v>45</v>
      </c>
      <c r="Z163">
        <v>8678</v>
      </c>
      <c r="AA163">
        <v>5.04</v>
      </c>
      <c r="AB163">
        <v>13.3</v>
      </c>
      <c r="AC163">
        <v>45.4</v>
      </c>
      <c r="AD163">
        <v>87845</v>
      </c>
      <c r="AE163">
        <v>85.6</v>
      </c>
      <c r="AF163">
        <v>35.799999999999997</v>
      </c>
      <c r="AG163" t="s">
        <v>46</v>
      </c>
      <c r="AH163" t="s">
        <v>47</v>
      </c>
      <c r="AI163" t="s">
        <v>52</v>
      </c>
      <c r="AJ163">
        <v>60</v>
      </c>
      <c r="AK163">
        <v>224</v>
      </c>
      <c r="AL163">
        <v>4.3999999999999997E-2</v>
      </c>
      <c r="AM163">
        <v>0.85429999999999995</v>
      </c>
      <c r="AN163">
        <v>0.95020000000000004</v>
      </c>
      <c r="AO163">
        <f>Data[[#This Row],[labeller_confidence_score]]-Data[[#This Row],[cytodiffusion_classification_confidence]]</f>
        <v>9.5900000000000096E-2</v>
      </c>
    </row>
    <row r="164" spans="1:41" x14ac:dyDescent="0.3">
      <c r="A164" t="s">
        <v>237</v>
      </c>
      <c r="B164" t="s">
        <v>62</v>
      </c>
      <c r="C164">
        <v>0</v>
      </c>
      <c r="D164" t="s">
        <v>50</v>
      </c>
      <c r="E164">
        <v>8.8000000000000007</v>
      </c>
      <c r="F164">
        <v>79.400000000000006</v>
      </c>
      <c r="G164">
        <v>0.90300000000000002</v>
      </c>
      <c r="H164">
        <v>0.16500000000000001</v>
      </c>
      <c r="I164">
        <f>Data[[#This Row],[nucleus_area_pct]]/Data[[#This Row],[cytoplasm_ratio]]</f>
        <v>481.21212121212125</v>
      </c>
      <c r="J164">
        <v>0.91400000000000003</v>
      </c>
      <c r="K164">
        <v>0.16600000000000001</v>
      </c>
      <c r="L164">
        <v>1.1299999999999999</v>
      </c>
      <c r="M164">
        <v>1.2</v>
      </c>
      <c r="N164">
        <v>0.98199999999999998</v>
      </c>
      <c r="O164">
        <v>358</v>
      </c>
      <c r="P164">
        <v>60</v>
      </c>
      <c r="Q164">
        <v>197</v>
      </c>
      <c r="R164">
        <v>158</v>
      </c>
      <c r="S164">
        <v>200</v>
      </c>
      <c r="T164">
        <f>(Data[[#This Row],[mean_r]]/256)*100</f>
        <v>76.953125</v>
      </c>
      <c r="U164">
        <f>(Data[[#This Row],[mean_g]]/256)*100</f>
        <v>61.71875</v>
      </c>
      <c r="V164">
        <f>(Data[[#This Row],[mean_b]]/256)*100</f>
        <v>78.125</v>
      </c>
      <c r="W164">
        <v>0.74299999999999999</v>
      </c>
      <c r="X164" t="s">
        <v>51</v>
      </c>
      <c r="Y164" t="s">
        <v>40</v>
      </c>
      <c r="Z164">
        <v>5221</v>
      </c>
      <c r="AA164">
        <v>3.95</v>
      </c>
      <c r="AB164">
        <v>14.5</v>
      </c>
      <c r="AC164">
        <v>43.4</v>
      </c>
      <c r="AD164">
        <v>246941</v>
      </c>
      <c r="AE164">
        <v>91.2</v>
      </c>
      <c r="AF164">
        <v>33.700000000000003</v>
      </c>
      <c r="AG164" t="s">
        <v>64</v>
      </c>
      <c r="AH164" t="s">
        <v>47</v>
      </c>
      <c r="AI164" t="s">
        <v>56</v>
      </c>
      <c r="AJ164">
        <v>40</v>
      </c>
      <c r="AK164">
        <v>224</v>
      </c>
      <c r="AL164">
        <v>4.3700000000000003E-2</v>
      </c>
      <c r="AM164">
        <v>0.82140000000000002</v>
      </c>
      <c r="AN164">
        <v>1</v>
      </c>
      <c r="AO164">
        <f>Data[[#This Row],[labeller_confidence_score]]-Data[[#This Row],[cytodiffusion_classification_confidence]]</f>
        <v>0.17859999999999998</v>
      </c>
    </row>
    <row r="165" spans="1:41" x14ac:dyDescent="0.3">
      <c r="A165" t="s">
        <v>238</v>
      </c>
      <c r="B165" t="s">
        <v>62</v>
      </c>
      <c r="C165">
        <v>0</v>
      </c>
      <c r="D165" t="s">
        <v>50</v>
      </c>
      <c r="E165">
        <v>9.59</v>
      </c>
      <c r="F165">
        <v>73.3</v>
      </c>
      <c r="G165">
        <v>0.80100000000000005</v>
      </c>
      <c r="H165">
        <v>0.16</v>
      </c>
      <c r="I165">
        <f>Data[[#This Row],[nucleus_area_pct]]/Data[[#This Row],[cytoplasm_ratio]]</f>
        <v>458.125</v>
      </c>
      <c r="J165">
        <v>0.91300000000000003</v>
      </c>
      <c r="K165">
        <v>5.8000000000000003E-2</v>
      </c>
      <c r="L165">
        <v>1.31</v>
      </c>
      <c r="M165">
        <v>1</v>
      </c>
      <c r="N165">
        <v>0.90200000000000002</v>
      </c>
      <c r="O165">
        <v>251</v>
      </c>
      <c r="P165">
        <v>55</v>
      </c>
      <c r="Q165">
        <v>181</v>
      </c>
      <c r="R165">
        <v>174</v>
      </c>
      <c r="S165">
        <v>179</v>
      </c>
      <c r="T165">
        <f>(Data[[#This Row],[mean_r]]/256)*100</f>
        <v>70.703125</v>
      </c>
      <c r="U165">
        <f>(Data[[#This Row],[mean_g]]/256)*100</f>
        <v>67.96875</v>
      </c>
      <c r="V165">
        <f>(Data[[#This Row],[mean_b]]/256)*100</f>
        <v>69.921875</v>
      </c>
      <c r="W165">
        <v>0.64800000000000002</v>
      </c>
      <c r="X165" t="s">
        <v>63</v>
      </c>
      <c r="Y165" t="s">
        <v>45</v>
      </c>
      <c r="Z165">
        <v>11487</v>
      </c>
      <c r="AA165">
        <v>4.29</v>
      </c>
      <c r="AB165">
        <v>12.5</v>
      </c>
      <c r="AC165">
        <v>47.2</v>
      </c>
      <c r="AD165">
        <v>183282</v>
      </c>
      <c r="AE165">
        <v>97.5</v>
      </c>
      <c r="AF165">
        <v>37.6</v>
      </c>
      <c r="AG165" t="s">
        <v>46</v>
      </c>
      <c r="AH165" t="s">
        <v>42</v>
      </c>
      <c r="AI165" t="s">
        <v>43</v>
      </c>
      <c r="AJ165">
        <v>40</v>
      </c>
      <c r="AK165">
        <v>224</v>
      </c>
      <c r="AL165">
        <v>1.8700000000000001E-2</v>
      </c>
      <c r="AM165">
        <v>0.88119999999999998</v>
      </c>
      <c r="AN165">
        <v>0.81589999999999996</v>
      </c>
      <c r="AO165">
        <f>Data[[#This Row],[labeller_confidence_score]]-Data[[#This Row],[cytodiffusion_classification_confidence]]</f>
        <v>-6.5300000000000025E-2</v>
      </c>
    </row>
    <row r="166" spans="1:41" x14ac:dyDescent="0.3">
      <c r="A166" t="s">
        <v>239</v>
      </c>
      <c r="B166" t="s">
        <v>54</v>
      </c>
      <c r="C166">
        <v>0</v>
      </c>
      <c r="D166" t="s">
        <v>54</v>
      </c>
      <c r="E166">
        <v>7.41</v>
      </c>
      <c r="F166">
        <v>0</v>
      </c>
      <c r="G166">
        <v>0</v>
      </c>
      <c r="H166">
        <v>1</v>
      </c>
      <c r="I166">
        <f>Data[[#This Row],[nucleus_area_pct]]/Data[[#This Row],[cytoplasm_ratio]]</f>
        <v>0</v>
      </c>
      <c r="J166">
        <v>0.872</v>
      </c>
      <c r="K166">
        <v>0.182</v>
      </c>
      <c r="L166">
        <v>0.31</v>
      </c>
      <c r="M166">
        <v>1</v>
      </c>
      <c r="N166">
        <v>0.93300000000000005</v>
      </c>
      <c r="O166">
        <v>184</v>
      </c>
      <c r="P166">
        <v>46</v>
      </c>
      <c r="Q166">
        <v>227</v>
      </c>
      <c r="R166">
        <v>117</v>
      </c>
      <c r="S166">
        <v>131</v>
      </c>
      <c r="T166">
        <f>(Data[[#This Row],[mean_r]]/256)*100</f>
        <v>88.671875</v>
      </c>
      <c r="U166">
        <f>(Data[[#This Row],[mean_g]]/256)*100</f>
        <v>45.703125</v>
      </c>
      <c r="V166">
        <f>(Data[[#This Row],[mean_b]]/256)*100</f>
        <v>51.171875</v>
      </c>
      <c r="W166">
        <v>0.48699999999999999</v>
      </c>
      <c r="X166" t="s">
        <v>51</v>
      </c>
      <c r="Y166" t="s">
        <v>45</v>
      </c>
      <c r="Z166">
        <v>3281</v>
      </c>
      <c r="AA166">
        <v>5.47</v>
      </c>
      <c r="AB166">
        <v>13.4</v>
      </c>
      <c r="AC166">
        <v>37.299999999999997</v>
      </c>
      <c r="AD166">
        <v>236756</v>
      </c>
      <c r="AE166">
        <v>81.3</v>
      </c>
      <c r="AF166">
        <v>34.6</v>
      </c>
      <c r="AG166" t="s">
        <v>46</v>
      </c>
      <c r="AH166" t="s">
        <v>68</v>
      </c>
      <c r="AI166" t="s">
        <v>52</v>
      </c>
      <c r="AJ166">
        <v>100</v>
      </c>
      <c r="AK166">
        <v>256</v>
      </c>
      <c r="AL166">
        <v>0</v>
      </c>
      <c r="AM166">
        <v>0.84870000000000001</v>
      </c>
      <c r="AN166">
        <v>0.91690000000000005</v>
      </c>
      <c r="AO166">
        <f>Data[[#This Row],[labeller_confidence_score]]-Data[[#This Row],[cytodiffusion_classification_confidence]]</f>
        <v>6.8200000000000038E-2</v>
      </c>
    </row>
    <row r="167" spans="1:41" x14ac:dyDescent="0.3">
      <c r="A167" t="s">
        <v>240</v>
      </c>
      <c r="B167" t="s">
        <v>58</v>
      </c>
      <c r="C167">
        <v>1</v>
      </c>
      <c r="D167" t="s">
        <v>38</v>
      </c>
      <c r="E167">
        <v>13.29</v>
      </c>
      <c r="F167">
        <v>62.4</v>
      </c>
      <c r="G167">
        <v>0.59699999999999998</v>
      </c>
      <c r="H167">
        <v>0.245</v>
      </c>
      <c r="I167">
        <f>Data[[#This Row],[nucleus_area_pct]]/Data[[#This Row],[cytoplasm_ratio]]</f>
        <v>254.69387755102042</v>
      </c>
      <c r="J167">
        <v>0.77600000000000002</v>
      </c>
      <c r="K167">
        <v>0.313</v>
      </c>
      <c r="L167">
        <v>1.36</v>
      </c>
      <c r="M167">
        <v>1.2</v>
      </c>
      <c r="N167">
        <v>0.82699999999999996</v>
      </c>
      <c r="O167">
        <v>453</v>
      </c>
      <c r="P167">
        <v>85</v>
      </c>
      <c r="Q167">
        <v>208</v>
      </c>
      <c r="R167">
        <v>164</v>
      </c>
      <c r="S167">
        <v>189</v>
      </c>
      <c r="T167">
        <f>(Data[[#This Row],[mean_r]]/256)*100</f>
        <v>81.25</v>
      </c>
      <c r="U167">
        <f>(Data[[#This Row],[mean_g]]/256)*100</f>
        <v>64.0625</v>
      </c>
      <c r="V167">
        <f>(Data[[#This Row],[mean_b]]/256)*100</f>
        <v>73.828125</v>
      </c>
      <c r="W167">
        <v>0.89300000000000002</v>
      </c>
      <c r="X167" t="s">
        <v>51</v>
      </c>
      <c r="Y167" t="s">
        <v>45</v>
      </c>
      <c r="Z167">
        <v>4882</v>
      </c>
      <c r="AA167">
        <v>4.2699999999999996</v>
      </c>
      <c r="AB167">
        <v>12.2</v>
      </c>
      <c r="AC167">
        <v>37.5</v>
      </c>
      <c r="AD167">
        <v>217701</v>
      </c>
      <c r="AE167">
        <v>101.7</v>
      </c>
      <c r="AF167">
        <v>34.4</v>
      </c>
      <c r="AG167" t="s">
        <v>41</v>
      </c>
      <c r="AH167" t="s">
        <v>42</v>
      </c>
      <c r="AI167" t="s">
        <v>56</v>
      </c>
      <c r="AJ167">
        <v>100</v>
      </c>
      <c r="AK167">
        <v>360</v>
      </c>
      <c r="AL167">
        <v>0.95899999999999996</v>
      </c>
      <c r="AM167">
        <v>0.76549999999999996</v>
      </c>
      <c r="AN167">
        <v>0.72030000000000005</v>
      </c>
      <c r="AO167">
        <f>Data[[#This Row],[labeller_confidence_score]]-Data[[#This Row],[cytodiffusion_classification_confidence]]</f>
        <v>-4.5199999999999907E-2</v>
      </c>
    </row>
    <row r="168" spans="1:41" x14ac:dyDescent="0.3">
      <c r="A168" t="s">
        <v>241</v>
      </c>
      <c r="B168" t="s">
        <v>49</v>
      </c>
      <c r="C168">
        <v>0</v>
      </c>
      <c r="D168" t="s">
        <v>50</v>
      </c>
      <c r="E168">
        <v>12.35</v>
      </c>
      <c r="F168">
        <v>54.1</v>
      </c>
      <c r="G168">
        <v>0.60099999999999998</v>
      </c>
      <c r="H168">
        <v>0.38800000000000001</v>
      </c>
      <c r="I168">
        <f>Data[[#This Row],[nucleus_area_pct]]/Data[[#This Row],[cytoplasm_ratio]]</f>
        <v>139.43298969072166</v>
      </c>
      <c r="J168">
        <v>0.81699999999999995</v>
      </c>
      <c r="K168">
        <v>0.41799999999999998</v>
      </c>
      <c r="L168">
        <v>3.39</v>
      </c>
      <c r="M168">
        <v>3.4</v>
      </c>
      <c r="N168">
        <v>0.91200000000000003</v>
      </c>
      <c r="O168">
        <v>444</v>
      </c>
      <c r="P168">
        <v>64</v>
      </c>
      <c r="Q168">
        <v>213</v>
      </c>
      <c r="R168">
        <v>171</v>
      </c>
      <c r="S168">
        <v>176</v>
      </c>
      <c r="T168">
        <f>(Data[[#This Row],[mean_r]]/256)*100</f>
        <v>83.203125</v>
      </c>
      <c r="U168">
        <f>(Data[[#This Row],[mean_g]]/256)*100</f>
        <v>66.796875</v>
      </c>
      <c r="V168">
        <f>(Data[[#This Row],[mean_b]]/256)*100</f>
        <v>68.75</v>
      </c>
      <c r="W168">
        <v>0.72599999999999998</v>
      </c>
      <c r="X168" t="s">
        <v>51</v>
      </c>
      <c r="Y168" t="s">
        <v>40</v>
      </c>
      <c r="Z168">
        <v>7955</v>
      </c>
      <c r="AA168">
        <v>6.41</v>
      </c>
      <c r="AB168">
        <v>19</v>
      </c>
      <c r="AC168">
        <v>39.6</v>
      </c>
      <c r="AD168">
        <v>258418</v>
      </c>
      <c r="AE168">
        <v>95.5</v>
      </c>
      <c r="AF168">
        <v>36</v>
      </c>
      <c r="AG168" t="s">
        <v>46</v>
      </c>
      <c r="AH168" t="s">
        <v>68</v>
      </c>
      <c r="AI168" t="s">
        <v>43</v>
      </c>
      <c r="AJ168">
        <v>100</v>
      </c>
      <c r="AK168">
        <v>224</v>
      </c>
      <c r="AL168">
        <v>8.4900000000000003E-2</v>
      </c>
      <c r="AM168">
        <v>0.87609999999999999</v>
      </c>
      <c r="AN168">
        <v>0.8841</v>
      </c>
      <c r="AO168">
        <f>Data[[#This Row],[labeller_confidence_score]]-Data[[#This Row],[cytodiffusion_classification_confidence]]</f>
        <v>8.0000000000000071E-3</v>
      </c>
    </row>
    <row r="169" spans="1:41" x14ac:dyDescent="0.3">
      <c r="A169" t="s">
        <v>242</v>
      </c>
      <c r="B169" t="s">
        <v>54</v>
      </c>
      <c r="C169">
        <v>0</v>
      </c>
      <c r="D169" t="s">
        <v>54</v>
      </c>
      <c r="E169">
        <v>7.51</v>
      </c>
      <c r="F169">
        <v>0</v>
      </c>
      <c r="G169">
        <v>0</v>
      </c>
      <c r="H169">
        <v>1</v>
      </c>
      <c r="I169">
        <f>Data[[#This Row],[nucleus_area_pct]]/Data[[#This Row],[cytoplasm_ratio]]</f>
        <v>0</v>
      </c>
      <c r="J169">
        <v>0.87</v>
      </c>
      <c r="K169">
        <v>0.191</v>
      </c>
      <c r="L169">
        <v>0.54</v>
      </c>
      <c r="M169">
        <v>1</v>
      </c>
      <c r="N169">
        <v>1</v>
      </c>
      <c r="O169">
        <v>210</v>
      </c>
      <c r="P169">
        <v>43</v>
      </c>
      <c r="Q169">
        <v>230</v>
      </c>
      <c r="R169">
        <v>127</v>
      </c>
      <c r="S169">
        <v>132</v>
      </c>
      <c r="T169">
        <f>(Data[[#This Row],[mean_r]]/256)*100</f>
        <v>89.84375</v>
      </c>
      <c r="U169">
        <f>(Data[[#This Row],[mean_g]]/256)*100</f>
        <v>49.609375</v>
      </c>
      <c r="V169">
        <f>(Data[[#This Row],[mean_b]]/256)*100</f>
        <v>51.5625</v>
      </c>
      <c r="W169">
        <v>0.45</v>
      </c>
      <c r="X169" t="s">
        <v>51</v>
      </c>
      <c r="Y169" t="s">
        <v>45</v>
      </c>
      <c r="Z169">
        <v>3398</v>
      </c>
      <c r="AA169">
        <v>4.0999999999999996</v>
      </c>
      <c r="AB169">
        <v>11.9</v>
      </c>
      <c r="AC169">
        <v>36.4</v>
      </c>
      <c r="AD169">
        <v>333963</v>
      </c>
      <c r="AE169">
        <v>97.7</v>
      </c>
      <c r="AF169">
        <v>34.799999999999997</v>
      </c>
      <c r="AG169" t="s">
        <v>64</v>
      </c>
      <c r="AH169" t="s">
        <v>47</v>
      </c>
      <c r="AI169" t="s">
        <v>56</v>
      </c>
      <c r="AJ169">
        <v>100</v>
      </c>
      <c r="AK169">
        <v>360</v>
      </c>
      <c r="AL169">
        <v>9.4799999999999995E-2</v>
      </c>
      <c r="AM169">
        <v>0.89349999999999996</v>
      </c>
      <c r="AN169">
        <v>0.8841</v>
      </c>
      <c r="AO169">
        <f>Data[[#This Row],[labeller_confidence_score]]-Data[[#This Row],[cytodiffusion_classification_confidence]]</f>
        <v>-9.3999999999999639E-3</v>
      </c>
    </row>
    <row r="170" spans="1:41" x14ac:dyDescent="0.3">
      <c r="A170" t="s">
        <v>243</v>
      </c>
      <c r="B170" t="s">
        <v>54</v>
      </c>
      <c r="C170">
        <v>0</v>
      </c>
      <c r="D170" t="s">
        <v>54</v>
      </c>
      <c r="E170">
        <v>7.17</v>
      </c>
      <c r="F170">
        <v>0</v>
      </c>
      <c r="G170">
        <v>0</v>
      </c>
      <c r="H170">
        <v>1</v>
      </c>
      <c r="I170">
        <f>Data[[#This Row],[nucleus_area_pct]]/Data[[#This Row],[cytoplasm_ratio]]</f>
        <v>0</v>
      </c>
      <c r="J170">
        <v>0.90600000000000003</v>
      </c>
      <c r="K170">
        <v>0.24399999999999999</v>
      </c>
      <c r="L170">
        <v>0.34</v>
      </c>
      <c r="M170">
        <v>1</v>
      </c>
      <c r="N170">
        <v>0.93200000000000005</v>
      </c>
      <c r="O170">
        <v>185</v>
      </c>
      <c r="P170">
        <v>46</v>
      </c>
      <c r="Q170">
        <v>227</v>
      </c>
      <c r="R170">
        <v>103</v>
      </c>
      <c r="S170">
        <v>117</v>
      </c>
      <c r="T170">
        <f>(Data[[#This Row],[mean_r]]/256)*100</f>
        <v>88.671875</v>
      </c>
      <c r="U170">
        <f>(Data[[#This Row],[mean_g]]/256)*100</f>
        <v>40.234375</v>
      </c>
      <c r="V170">
        <f>(Data[[#This Row],[mean_b]]/256)*100</f>
        <v>45.703125</v>
      </c>
      <c r="W170">
        <v>0.41199999999999998</v>
      </c>
      <c r="X170" t="s">
        <v>63</v>
      </c>
      <c r="Y170" t="s">
        <v>40</v>
      </c>
      <c r="Z170">
        <v>5798</v>
      </c>
      <c r="AA170">
        <v>5.19</v>
      </c>
      <c r="AB170">
        <v>13.7</v>
      </c>
      <c r="AC170">
        <v>47.5</v>
      </c>
      <c r="AD170">
        <v>224320</v>
      </c>
      <c r="AE170">
        <v>78.7</v>
      </c>
      <c r="AF170">
        <v>32.6</v>
      </c>
      <c r="AG170" t="s">
        <v>46</v>
      </c>
      <c r="AH170" t="s">
        <v>42</v>
      </c>
      <c r="AI170" t="s">
        <v>56</v>
      </c>
      <c r="AJ170">
        <v>60</v>
      </c>
      <c r="AK170">
        <v>360</v>
      </c>
      <c r="AL170">
        <v>6.2100000000000002E-2</v>
      </c>
      <c r="AM170">
        <v>0.92600000000000005</v>
      </c>
      <c r="AN170">
        <v>0.80769999999999997</v>
      </c>
      <c r="AO170">
        <f>Data[[#This Row],[labeller_confidence_score]]-Data[[#This Row],[cytodiffusion_classification_confidence]]</f>
        <v>-0.11830000000000007</v>
      </c>
    </row>
    <row r="171" spans="1:41" x14ac:dyDescent="0.3">
      <c r="A171" t="s">
        <v>244</v>
      </c>
      <c r="B171" t="s">
        <v>74</v>
      </c>
      <c r="C171">
        <v>0</v>
      </c>
      <c r="D171" t="s">
        <v>75</v>
      </c>
      <c r="E171">
        <v>2.72</v>
      </c>
      <c r="F171">
        <v>0</v>
      </c>
      <c r="G171">
        <v>0</v>
      </c>
      <c r="H171">
        <v>1</v>
      </c>
      <c r="I171">
        <f>Data[[#This Row],[nucleus_area_pct]]/Data[[#This Row],[cytoplasm_ratio]]</f>
        <v>0</v>
      </c>
      <c r="J171">
        <v>0.81399999999999995</v>
      </c>
      <c r="K171">
        <v>0.48</v>
      </c>
      <c r="L171">
        <v>2.59</v>
      </c>
      <c r="M171">
        <v>1</v>
      </c>
      <c r="N171">
        <v>0.80100000000000005</v>
      </c>
      <c r="O171">
        <v>25</v>
      </c>
      <c r="P171">
        <v>22</v>
      </c>
      <c r="Q171">
        <v>215</v>
      </c>
      <c r="R171">
        <v>164</v>
      </c>
      <c r="S171">
        <v>166</v>
      </c>
      <c r="T171">
        <f>(Data[[#This Row],[mean_r]]/256)*100</f>
        <v>83.984375</v>
      </c>
      <c r="U171">
        <f>(Data[[#This Row],[mean_g]]/256)*100</f>
        <v>64.0625</v>
      </c>
      <c r="V171">
        <f>(Data[[#This Row],[mean_b]]/256)*100</f>
        <v>64.84375</v>
      </c>
      <c r="W171">
        <v>0.46300000000000002</v>
      </c>
      <c r="X171" t="s">
        <v>63</v>
      </c>
      <c r="Y171" t="s">
        <v>40</v>
      </c>
      <c r="Z171">
        <v>8202</v>
      </c>
      <c r="AA171">
        <v>4.96</v>
      </c>
      <c r="AB171">
        <v>12.4</v>
      </c>
      <c r="AC171">
        <v>33</v>
      </c>
      <c r="AD171">
        <v>294697</v>
      </c>
      <c r="AE171">
        <v>76.400000000000006</v>
      </c>
      <c r="AF171">
        <v>30.5</v>
      </c>
      <c r="AG171" t="s">
        <v>46</v>
      </c>
      <c r="AH171" t="s">
        <v>68</v>
      </c>
      <c r="AI171" t="s">
        <v>56</v>
      </c>
      <c r="AJ171">
        <v>100</v>
      </c>
      <c r="AK171">
        <v>360</v>
      </c>
      <c r="AL171">
        <v>0.12959999999999999</v>
      </c>
      <c r="AM171">
        <v>0.97560000000000002</v>
      </c>
      <c r="AN171">
        <v>0.89449999999999996</v>
      </c>
      <c r="AO171">
        <f>Data[[#This Row],[labeller_confidence_score]]-Data[[#This Row],[cytodiffusion_classification_confidence]]</f>
        <v>-8.1100000000000061E-2</v>
      </c>
    </row>
    <row r="172" spans="1:41" x14ac:dyDescent="0.3">
      <c r="A172" t="s">
        <v>245</v>
      </c>
      <c r="B172" t="s">
        <v>49</v>
      </c>
      <c r="C172">
        <v>0</v>
      </c>
      <c r="D172" t="s">
        <v>50</v>
      </c>
      <c r="E172">
        <v>12.54</v>
      </c>
      <c r="F172">
        <v>58.9</v>
      </c>
      <c r="G172">
        <v>0.60099999999999998</v>
      </c>
      <c r="H172">
        <v>0.39700000000000002</v>
      </c>
      <c r="I172">
        <f>Data[[#This Row],[nucleus_area_pct]]/Data[[#This Row],[cytoplasm_ratio]]</f>
        <v>148.36272040302265</v>
      </c>
      <c r="J172">
        <v>0.84</v>
      </c>
      <c r="K172">
        <v>0.35599999999999998</v>
      </c>
      <c r="L172">
        <v>3.66</v>
      </c>
      <c r="M172">
        <v>3.4</v>
      </c>
      <c r="N172">
        <v>0.83599999999999997</v>
      </c>
      <c r="O172">
        <v>437</v>
      </c>
      <c r="P172">
        <v>78</v>
      </c>
      <c r="Q172">
        <v>185</v>
      </c>
      <c r="R172">
        <v>136</v>
      </c>
      <c r="S172">
        <v>195</v>
      </c>
      <c r="T172">
        <f>(Data[[#This Row],[mean_r]]/256)*100</f>
        <v>72.265625</v>
      </c>
      <c r="U172">
        <f>(Data[[#This Row],[mean_g]]/256)*100</f>
        <v>53.125</v>
      </c>
      <c r="V172">
        <f>(Data[[#This Row],[mean_b]]/256)*100</f>
        <v>76.171875</v>
      </c>
      <c r="W172">
        <v>0.67500000000000004</v>
      </c>
      <c r="X172" t="s">
        <v>39</v>
      </c>
      <c r="Y172" t="s">
        <v>45</v>
      </c>
      <c r="Z172">
        <v>5060</v>
      </c>
      <c r="AA172">
        <v>4.4400000000000004</v>
      </c>
      <c r="AB172">
        <v>14</v>
      </c>
      <c r="AC172">
        <v>40.700000000000003</v>
      </c>
      <c r="AD172">
        <v>374617</v>
      </c>
      <c r="AE172">
        <v>90.4</v>
      </c>
      <c r="AF172">
        <v>32</v>
      </c>
      <c r="AG172" t="s">
        <v>46</v>
      </c>
      <c r="AH172" t="s">
        <v>68</v>
      </c>
      <c r="AI172" t="s">
        <v>56</v>
      </c>
      <c r="AJ172">
        <v>40</v>
      </c>
      <c r="AK172">
        <v>224</v>
      </c>
      <c r="AL172">
        <v>0.1467</v>
      </c>
      <c r="AM172">
        <v>0.87219999999999998</v>
      </c>
      <c r="AN172">
        <v>0.91080000000000005</v>
      </c>
      <c r="AO172">
        <f>Data[[#This Row],[labeller_confidence_score]]-Data[[#This Row],[cytodiffusion_classification_confidence]]</f>
        <v>3.8600000000000079E-2</v>
      </c>
    </row>
    <row r="173" spans="1:41" x14ac:dyDescent="0.3">
      <c r="A173" t="s">
        <v>246</v>
      </c>
      <c r="B173" t="s">
        <v>54</v>
      </c>
      <c r="C173">
        <v>0</v>
      </c>
      <c r="D173" t="s">
        <v>54</v>
      </c>
      <c r="E173">
        <v>6.93</v>
      </c>
      <c r="F173">
        <v>0</v>
      </c>
      <c r="G173">
        <v>0</v>
      </c>
      <c r="H173">
        <v>1</v>
      </c>
      <c r="I173">
        <f>Data[[#This Row],[nucleus_area_pct]]/Data[[#This Row],[cytoplasm_ratio]]</f>
        <v>0</v>
      </c>
      <c r="J173">
        <v>0.95399999999999996</v>
      </c>
      <c r="K173">
        <v>0.19</v>
      </c>
      <c r="L173">
        <v>0.42</v>
      </c>
      <c r="M173">
        <v>1</v>
      </c>
      <c r="N173">
        <v>0.98899999999999999</v>
      </c>
      <c r="O173">
        <v>186</v>
      </c>
      <c r="P173">
        <v>49</v>
      </c>
      <c r="Q173">
        <v>231</v>
      </c>
      <c r="R173">
        <v>129</v>
      </c>
      <c r="S173">
        <v>113</v>
      </c>
      <c r="T173">
        <f>(Data[[#This Row],[mean_r]]/256)*100</f>
        <v>90.234375</v>
      </c>
      <c r="U173">
        <f>(Data[[#This Row],[mean_g]]/256)*100</f>
        <v>50.390625</v>
      </c>
      <c r="V173">
        <f>(Data[[#This Row],[mean_b]]/256)*100</f>
        <v>44.140625</v>
      </c>
      <c r="W173">
        <v>0.45600000000000002</v>
      </c>
      <c r="X173" t="s">
        <v>63</v>
      </c>
      <c r="Y173" t="s">
        <v>40</v>
      </c>
      <c r="Z173">
        <v>10110</v>
      </c>
      <c r="AA173">
        <v>4.8499999999999996</v>
      </c>
      <c r="AB173">
        <v>11.6</v>
      </c>
      <c r="AC173">
        <v>34.700000000000003</v>
      </c>
      <c r="AD173">
        <v>272148</v>
      </c>
      <c r="AE173">
        <v>90.8</v>
      </c>
      <c r="AF173">
        <v>36</v>
      </c>
      <c r="AG173" t="s">
        <v>46</v>
      </c>
      <c r="AH173" t="s">
        <v>42</v>
      </c>
      <c r="AI173" t="s">
        <v>56</v>
      </c>
      <c r="AJ173">
        <v>100</v>
      </c>
      <c r="AK173">
        <v>256</v>
      </c>
      <c r="AL173">
        <v>1.5699999999999999E-2</v>
      </c>
      <c r="AM173">
        <v>1</v>
      </c>
      <c r="AN173">
        <v>0.92769999999999997</v>
      </c>
      <c r="AO173">
        <f>Data[[#This Row],[labeller_confidence_score]]-Data[[#This Row],[cytodiffusion_classification_confidence]]</f>
        <v>-7.2300000000000031E-2</v>
      </c>
    </row>
    <row r="174" spans="1:41" x14ac:dyDescent="0.3">
      <c r="A174" t="s">
        <v>247</v>
      </c>
      <c r="B174" t="s">
        <v>67</v>
      </c>
      <c r="C174">
        <v>1</v>
      </c>
      <c r="D174" t="s">
        <v>67</v>
      </c>
      <c r="E174">
        <v>6.81</v>
      </c>
      <c r="F174">
        <v>9.3000000000000007</v>
      </c>
      <c r="G174">
        <v>0.189</v>
      </c>
      <c r="H174">
        <v>0.93300000000000005</v>
      </c>
      <c r="I174">
        <f>Data[[#This Row],[nucleus_area_pct]]/Data[[#This Row],[cytoplasm_ratio]]</f>
        <v>9.9678456591639879</v>
      </c>
      <c r="J174">
        <v>0.60599999999999998</v>
      </c>
      <c r="K174">
        <v>0.60399999999999998</v>
      </c>
      <c r="L174">
        <v>2.17</v>
      </c>
      <c r="M174">
        <v>2.1</v>
      </c>
      <c r="N174">
        <v>0.58399999999999996</v>
      </c>
      <c r="O174">
        <v>245</v>
      </c>
      <c r="P174">
        <v>43</v>
      </c>
      <c r="Q174">
        <v>229</v>
      </c>
      <c r="R174">
        <v>171</v>
      </c>
      <c r="S174">
        <v>195</v>
      </c>
      <c r="T174">
        <f>(Data[[#This Row],[mean_r]]/256)*100</f>
        <v>89.453125</v>
      </c>
      <c r="U174">
        <f>(Data[[#This Row],[mean_g]]/256)*100</f>
        <v>66.796875</v>
      </c>
      <c r="V174">
        <f>(Data[[#This Row],[mean_b]]/256)*100</f>
        <v>76.171875</v>
      </c>
      <c r="W174">
        <v>0.52200000000000002</v>
      </c>
      <c r="X174" t="s">
        <v>51</v>
      </c>
      <c r="Y174" t="s">
        <v>40</v>
      </c>
      <c r="Z174">
        <v>8864</v>
      </c>
      <c r="AA174">
        <v>5.89</v>
      </c>
      <c r="AB174">
        <v>14.7</v>
      </c>
      <c r="AC174">
        <v>30.1</v>
      </c>
      <c r="AD174">
        <v>300372</v>
      </c>
      <c r="AE174">
        <v>75.099999999999994</v>
      </c>
      <c r="AF174">
        <v>34.5</v>
      </c>
      <c r="AG174" t="s">
        <v>41</v>
      </c>
      <c r="AH174" t="s">
        <v>42</v>
      </c>
      <c r="AI174" t="s">
        <v>52</v>
      </c>
      <c r="AJ174">
        <v>100</v>
      </c>
      <c r="AK174">
        <v>512</v>
      </c>
      <c r="AL174">
        <v>0.90790000000000004</v>
      </c>
      <c r="AM174">
        <v>0.50970000000000004</v>
      </c>
      <c r="AN174">
        <v>0.6976</v>
      </c>
      <c r="AO174">
        <f>Data[[#This Row],[labeller_confidence_score]]-Data[[#This Row],[cytodiffusion_classification_confidence]]</f>
        <v>0.18789999999999996</v>
      </c>
    </row>
    <row r="175" spans="1:41" x14ac:dyDescent="0.3">
      <c r="A175" t="s">
        <v>248</v>
      </c>
      <c r="B175" t="s">
        <v>180</v>
      </c>
      <c r="C175">
        <v>1</v>
      </c>
      <c r="D175" t="s">
        <v>181</v>
      </c>
      <c r="E175">
        <v>6.68</v>
      </c>
      <c r="F175">
        <v>0</v>
      </c>
      <c r="G175">
        <v>0</v>
      </c>
      <c r="H175">
        <v>1</v>
      </c>
      <c r="I175">
        <f>Data[[#This Row],[nucleus_area_pct]]/Data[[#This Row],[cytoplasm_ratio]]</f>
        <v>0</v>
      </c>
      <c r="J175">
        <v>0.29099999999999998</v>
      </c>
      <c r="K175">
        <v>0.94699999999999995</v>
      </c>
      <c r="L175">
        <v>0.42</v>
      </c>
      <c r="M175">
        <v>1</v>
      </c>
      <c r="N175">
        <v>0.73199999999999998</v>
      </c>
      <c r="O175">
        <v>153</v>
      </c>
      <c r="P175">
        <v>75</v>
      </c>
      <c r="Q175">
        <v>230</v>
      </c>
      <c r="R175">
        <v>119</v>
      </c>
      <c r="S175">
        <v>127</v>
      </c>
      <c r="T175">
        <f>(Data[[#This Row],[mean_r]]/256)*100</f>
        <v>89.84375</v>
      </c>
      <c r="U175">
        <f>(Data[[#This Row],[mean_g]]/256)*100</f>
        <v>46.484375</v>
      </c>
      <c r="V175">
        <f>(Data[[#This Row],[mean_b]]/256)*100</f>
        <v>49.609375</v>
      </c>
      <c r="W175">
        <v>0.55100000000000005</v>
      </c>
      <c r="X175" t="s">
        <v>51</v>
      </c>
      <c r="Y175" t="s">
        <v>40</v>
      </c>
      <c r="Z175">
        <v>8783</v>
      </c>
      <c r="AA175">
        <v>4.74</v>
      </c>
      <c r="AB175">
        <v>12.4</v>
      </c>
      <c r="AC175">
        <v>47.9</v>
      </c>
      <c r="AD175">
        <v>292256</v>
      </c>
      <c r="AE175">
        <v>96</v>
      </c>
      <c r="AF175">
        <v>32.1</v>
      </c>
      <c r="AG175" t="s">
        <v>46</v>
      </c>
      <c r="AH175" t="s">
        <v>47</v>
      </c>
      <c r="AI175" t="s">
        <v>43</v>
      </c>
      <c r="AJ175">
        <v>100</v>
      </c>
      <c r="AK175">
        <v>512</v>
      </c>
      <c r="AL175">
        <v>1</v>
      </c>
      <c r="AM175">
        <v>0.63680000000000003</v>
      </c>
      <c r="AN175">
        <v>0.85799999999999998</v>
      </c>
      <c r="AO175">
        <f>Data[[#This Row],[labeller_confidence_score]]-Data[[#This Row],[cytodiffusion_classification_confidence]]</f>
        <v>0.22119999999999995</v>
      </c>
    </row>
    <row r="176" spans="1:41" x14ac:dyDescent="0.3">
      <c r="A176" t="s">
        <v>249</v>
      </c>
      <c r="B176" t="s">
        <v>60</v>
      </c>
      <c r="C176">
        <v>0</v>
      </c>
      <c r="D176" t="s">
        <v>50</v>
      </c>
      <c r="E176">
        <v>13.44</v>
      </c>
      <c r="F176">
        <v>63.1</v>
      </c>
      <c r="G176">
        <v>0.44800000000000001</v>
      </c>
      <c r="H176">
        <v>0.23100000000000001</v>
      </c>
      <c r="I176">
        <f>Data[[#This Row],[nucleus_area_pct]]/Data[[#This Row],[cytoplasm_ratio]]</f>
        <v>273.16017316017314</v>
      </c>
      <c r="J176">
        <v>0.71399999999999997</v>
      </c>
      <c r="K176">
        <v>0.55700000000000005</v>
      </c>
      <c r="L176">
        <v>1.74</v>
      </c>
      <c r="M176">
        <v>1</v>
      </c>
      <c r="N176">
        <v>0.84399999999999997</v>
      </c>
      <c r="O176">
        <v>597</v>
      </c>
      <c r="P176">
        <v>68</v>
      </c>
      <c r="Q176">
        <v>199</v>
      </c>
      <c r="R176">
        <v>152</v>
      </c>
      <c r="S176">
        <v>169</v>
      </c>
      <c r="T176">
        <f>(Data[[#This Row],[mean_r]]/256)*100</f>
        <v>77.734375</v>
      </c>
      <c r="U176">
        <f>(Data[[#This Row],[mean_g]]/256)*100</f>
        <v>59.375</v>
      </c>
      <c r="V176">
        <f>(Data[[#This Row],[mean_b]]/256)*100</f>
        <v>66.015625</v>
      </c>
      <c r="W176">
        <v>0.65600000000000003</v>
      </c>
      <c r="X176" t="s">
        <v>51</v>
      </c>
      <c r="Y176" t="s">
        <v>45</v>
      </c>
      <c r="Z176">
        <v>7632</v>
      </c>
      <c r="AA176">
        <v>5.59</v>
      </c>
      <c r="AB176">
        <v>14.3</v>
      </c>
      <c r="AC176">
        <v>46.1</v>
      </c>
      <c r="AD176">
        <v>262291</v>
      </c>
      <c r="AE176">
        <v>94.4</v>
      </c>
      <c r="AF176">
        <v>35.299999999999997</v>
      </c>
      <c r="AG176" t="s">
        <v>41</v>
      </c>
      <c r="AH176" t="s">
        <v>47</v>
      </c>
      <c r="AI176" t="s">
        <v>56</v>
      </c>
      <c r="AJ176">
        <v>100</v>
      </c>
      <c r="AK176">
        <v>224</v>
      </c>
      <c r="AL176">
        <v>9.5500000000000002E-2</v>
      </c>
      <c r="AM176">
        <v>0.97489999999999999</v>
      </c>
      <c r="AN176">
        <v>1</v>
      </c>
      <c r="AO176">
        <f>Data[[#This Row],[labeller_confidence_score]]-Data[[#This Row],[cytodiffusion_classification_confidence]]</f>
        <v>2.5100000000000011E-2</v>
      </c>
    </row>
    <row r="177" spans="1:41" x14ac:dyDescent="0.3">
      <c r="A177" t="s">
        <v>250</v>
      </c>
      <c r="B177" t="s">
        <v>54</v>
      </c>
      <c r="C177">
        <v>0</v>
      </c>
      <c r="D177" t="s">
        <v>54</v>
      </c>
      <c r="E177">
        <v>7.9</v>
      </c>
      <c r="F177">
        <v>0</v>
      </c>
      <c r="G177">
        <v>0</v>
      </c>
      <c r="H177">
        <v>1</v>
      </c>
      <c r="I177">
        <f>Data[[#This Row],[nucleus_area_pct]]/Data[[#This Row],[cytoplasm_ratio]]</f>
        <v>0</v>
      </c>
      <c r="J177">
        <v>0.95599999999999996</v>
      </c>
      <c r="K177">
        <v>0.182</v>
      </c>
      <c r="L177">
        <v>0.56999999999999995</v>
      </c>
      <c r="M177">
        <v>1</v>
      </c>
      <c r="N177">
        <v>0.92</v>
      </c>
      <c r="O177">
        <v>204</v>
      </c>
      <c r="P177">
        <v>49</v>
      </c>
      <c r="Q177">
        <v>223</v>
      </c>
      <c r="R177">
        <v>128</v>
      </c>
      <c r="S177">
        <v>149</v>
      </c>
      <c r="T177">
        <f>(Data[[#This Row],[mean_r]]/256)*100</f>
        <v>87.109375</v>
      </c>
      <c r="U177">
        <f>(Data[[#This Row],[mean_g]]/256)*100</f>
        <v>50</v>
      </c>
      <c r="V177">
        <f>(Data[[#This Row],[mean_b]]/256)*100</f>
        <v>58.203125</v>
      </c>
      <c r="W177">
        <v>0.48799999999999999</v>
      </c>
      <c r="X177" t="s">
        <v>39</v>
      </c>
      <c r="Y177" t="s">
        <v>40</v>
      </c>
      <c r="Z177">
        <v>7302</v>
      </c>
      <c r="AA177">
        <v>4.72</v>
      </c>
      <c r="AB177">
        <v>14</v>
      </c>
      <c r="AC177">
        <v>36.799999999999997</v>
      </c>
      <c r="AD177">
        <v>364469</v>
      </c>
      <c r="AE177">
        <v>90.5</v>
      </c>
      <c r="AF177">
        <v>35.1</v>
      </c>
      <c r="AG177" t="s">
        <v>46</v>
      </c>
      <c r="AH177" t="s">
        <v>42</v>
      </c>
      <c r="AI177" t="s">
        <v>43</v>
      </c>
      <c r="AJ177">
        <v>100</v>
      </c>
      <c r="AK177">
        <v>224</v>
      </c>
      <c r="AL177">
        <v>7.6899999999999996E-2</v>
      </c>
      <c r="AM177">
        <v>0.84150000000000003</v>
      </c>
      <c r="AN177">
        <v>0.8034</v>
      </c>
      <c r="AO177">
        <f>Data[[#This Row],[labeller_confidence_score]]-Data[[#This Row],[cytodiffusion_classification_confidence]]</f>
        <v>-3.8100000000000023E-2</v>
      </c>
    </row>
    <row r="178" spans="1:41" x14ac:dyDescent="0.3">
      <c r="A178" t="s">
        <v>251</v>
      </c>
      <c r="B178" t="s">
        <v>62</v>
      </c>
      <c r="C178">
        <v>0</v>
      </c>
      <c r="D178" t="s">
        <v>50</v>
      </c>
      <c r="E178">
        <v>8.6</v>
      </c>
      <c r="F178">
        <v>73.400000000000006</v>
      </c>
      <c r="G178">
        <v>0.78800000000000003</v>
      </c>
      <c r="H178">
        <v>0.24199999999999999</v>
      </c>
      <c r="I178">
        <f>Data[[#This Row],[nucleus_area_pct]]/Data[[#This Row],[cytoplasm_ratio]]</f>
        <v>303.30578512396698</v>
      </c>
      <c r="J178">
        <v>0.81499999999999995</v>
      </c>
      <c r="K178">
        <v>0.23300000000000001</v>
      </c>
      <c r="L178">
        <v>1.1399999999999999</v>
      </c>
      <c r="M178">
        <v>1</v>
      </c>
      <c r="N178">
        <v>0.93</v>
      </c>
      <c r="O178">
        <v>296</v>
      </c>
      <c r="P178">
        <v>55</v>
      </c>
      <c r="Q178">
        <v>212</v>
      </c>
      <c r="R178">
        <v>161</v>
      </c>
      <c r="S178">
        <v>213</v>
      </c>
      <c r="T178">
        <f>(Data[[#This Row],[mean_r]]/256)*100</f>
        <v>82.8125</v>
      </c>
      <c r="U178">
        <f>(Data[[#This Row],[mean_g]]/256)*100</f>
        <v>62.890625</v>
      </c>
      <c r="V178">
        <f>(Data[[#This Row],[mean_b]]/256)*100</f>
        <v>83.203125</v>
      </c>
      <c r="W178">
        <v>0.71599999999999997</v>
      </c>
      <c r="X178" t="s">
        <v>63</v>
      </c>
      <c r="Y178" t="s">
        <v>40</v>
      </c>
      <c r="Z178">
        <v>6195</v>
      </c>
      <c r="AA178">
        <v>3.78</v>
      </c>
      <c r="AB178">
        <v>12.4</v>
      </c>
      <c r="AC178">
        <v>47.5</v>
      </c>
      <c r="AD178">
        <v>154223</v>
      </c>
      <c r="AE178">
        <v>80.7</v>
      </c>
      <c r="AF178">
        <v>34.5</v>
      </c>
      <c r="AG178" t="s">
        <v>41</v>
      </c>
      <c r="AH178" t="s">
        <v>68</v>
      </c>
      <c r="AI178" t="s">
        <v>56</v>
      </c>
      <c r="AJ178">
        <v>100</v>
      </c>
      <c r="AK178">
        <v>256</v>
      </c>
      <c r="AL178">
        <v>1.83E-2</v>
      </c>
      <c r="AM178">
        <v>0.92600000000000005</v>
      </c>
      <c r="AN178">
        <v>0.91559999999999997</v>
      </c>
      <c r="AO178">
        <f>Data[[#This Row],[labeller_confidence_score]]-Data[[#This Row],[cytodiffusion_classification_confidence]]</f>
        <v>-1.0400000000000076E-2</v>
      </c>
    </row>
    <row r="179" spans="1:41" x14ac:dyDescent="0.3">
      <c r="A179" t="s">
        <v>252</v>
      </c>
      <c r="B179" t="s">
        <v>49</v>
      </c>
      <c r="C179">
        <v>0</v>
      </c>
      <c r="D179" t="s">
        <v>50</v>
      </c>
      <c r="E179">
        <v>11.4</v>
      </c>
      <c r="F179">
        <v>50.2</v>
      </c>
      <c r="G179">
        <v>0.57899999999999996</v>
      </c>
      <c r="H179">
        <v>0.38</v>
      </c>
      <c r="I179">
        <f>Data[[#This Row],[nucleus_area_pct]]/Data[[#This Row],[cytoplasm_ratio]]</f>
        <v>132.10526315789474</v>
      </c>
      <c r="J179">
        <v>0.72</v>
      </c>
      <c r="K179">
        <v>0.47199999999999998</v>
      </c>
      <c r="L179">
        <v>4.1500000000000004</v>
      </c>
      <c r="M179">
        <v>3.7</v>
      </c>
      <c r="N179">
        <v>0.875</v>
      </c>
      <c r="O179">
        <v>407</v>
      </c>
      <c r="P179">
        <v>61</v>
      </c>
      <c r="Q179">
        <v>219</v>
      </c>
      <c r="R179">
        <v>168</v>
      </c>
      <c r="S179">
        <v>186</v>
      </c>
      <c r="T179">
        <f>(Data[[#This Row],[mean_r]]/256)*100</f>
        <v>85.546875</v>
      </c>
      <c r="U179">
        <f>(Data[[#This Row],[mean_g]]/256)*100</f>
        <v>65.625</v>
      </c>
      <c r="V179">
        <f>(Data[[#This Row],[mean_b]]/256)*100</f>
        <v>72.65625</v>
      </c>
      <c r="W179">
        <v>0.63300000000000001</v>
      </c>
      <c r="X179" t="s">
        <v>51</v>
      </c>
      <c r="Y179" t="s">
        <v>40</v>
      </c>
      <c r="Z179">
        <v>9405</v>
      </c>
      <c r="AA179">
        <v>5.32</v>
      </c>
      <c r="AB179">
        <v>13.3</v>
      </c>
      <c r="AC179">
        <v>43.6</v>
      </c>
      <c r="AD179">
        <v>337167</v>
      </c>
      <c r="AE179">
        <v>90.8</v>
      </c>
      <c r="AF179">
        <v>32.700000000000003</v>
      </c>
      <c r="AG179" t="s">
        <v>64</v>
      </c>
      <c r="AH179" t="s">
        <v>42</v>
      </c>
      <c r="AI179" t="s">
        <v>43</v>
      </c>
      <c r="AJ179">
        <v>100</v>
      </c>
      <c r="AK179">
        <v>512</v>
      </c>
      <c r="AL179">
        <v>0.15959999999999999</v>
      </c>
      <c r="AM179">
        <v>0.91959999999999997</v>
      </c>
      <c r="AN179">
        <v>0.81740000000000002</v>
      </c>
      <c r="AO179">
        <f>Data[[#This Row],[labeller_confidence_score]]-Data[[#This Row],[cytodiffusion_classification_confidence]]</f>
        <v>-0.10219999999999996</v>
      </c>
    </row>
    <row r="180" spans="1:41" x14ac:dyDescent="0.3">
      <c r="A180" t="s">
        <v>253</v>
      </c>
      <c r="B180" t="s">
        <v>133</v>
      </c>
      <c r="C180">
        <v>1</v>
      </c>
      <c r="D180" t="s">
        <v>104</v>
      </c>
      <c r="E180">
        <v>9.0399999999999991</v>
      </c>
      <c r="F180">
        <v>0</v>
      </c>
      <c r="G180">
        <v>0</v>
      </c>
      <c r="H180">
        <v>1</v>
      </c>
      <c r="I180">
        <f>Data[[#This Row],[nucleus_area_pct]]/Data[[#This Row],[cytoplasm_ratio]]</f>
        <v>0</v>
      </c>
      <c r="J180">
        <v>0.45400000000000001</v>
      </c>
      <c r="K180">
        <v>0.69399999999999995</v>
      </c>
      <c r="L180">
        <v>0.16</v>
      </c>
      <c r="M180">
        <v>1</v>
      </c>
      <c r="N180">
        <v>0.96</v>
      </c>
      <c r="O180">
        <v>182</v>
      </c>
      <c r="P180">
        <v>55</v>
      </c>
      <c r="Q180">
        <v>232</v>
      </c>
      <c r="R180">
        <v>120</v>
      </c>
      <c r="S180">
        <v>130</v>
      </c>
      <c r="T180">
        <f>(Data[[#This Row],[mean_r]]/256)*100</f>
        <v>90.625</v>
      </c>
      <c r="U180">
        <f>(Data[[#This Row],[mean_g]]/256)*100</f>
        <v>46.875</v>
      </c>
      <c r="V180">
        <f>(Data[[#This Row],[mean_b]]/256)*100</f>
        <v>50.78125</v>
      </c>
      <c r="W180">
        <v>0.59299999999999997</v>
      </c>
      <c r="X180" t="s">
        <v>51</v>
      </c>
      <c r="Y180" t="s">
        <v>40</v>
      </c>
      <c r="Z180">
        <v>5469</v>
      </c>
      <c r="AA180">
        <v>5.51</v>
      </c>
      <c r="AB180">
        <v>12.2</v>
      </c>
      <c r="AC180">
        <v>45.6</v>
      </c>
      <c r="AD180">
        <v>299256</v>
      </c>
      <c r="AE180">
        <v>87.8</v>
      </c>
      <c r="AF180">
        <v>32.5</v>
      </c>
      <c r="AG180" t="s">
        <v>64</v>
      </c>
      <c r="AH180" t="s">
        <v>47</v>
      </c>
      <c r="AI180" t="s">
        <v>43</v>
      </c>
      <c r="AJ180">
        <v>60</v>
      </c>
      <c r="AK180">
        <v>256</v>
      </c>
      <c r="AL180">
        <v>0.67649999999999999</v>
      </c>
      <c r="AM180">
        <v>0.99</v>
      </c>
      <c r="AN180">
        <v>0.8044</v>
      </c>
      <c r="AO180">
        <f>Data[[#This Row],[labeller_confidence_score]]-Data[[#This Row],[cytodiffusion_classification_confidence]]</f>
        <v>-0.18559999999999999</v>
      </c>
    </row>
    <row r="181" spans="1:41" x14ac:dyDescent="0.3">
      <c r="A181" t="s">
        <v>254</v>
      </c>
      <c r="B181" t="s">
        <v>49</v>
      </c>
      <c r="C181">
        <v>0</v>
      </c>
      <c r="D181" t="s">
        <v>50</v>
      </c>
      <c r="E181">
        <v>14.57</v>
      </c>
      <c r="F181">
        <v>55.1</v>
      </c>
      <c r="G181">
        <v>0.55400000000000005</v>
      </c>
      <c r="H181">
        <v>0.41</v>
      </c>
      <c r="I181">
        <f>Data[[#This Row],[nucleus_area_pct]]/Data[[#This Row],[cytoplasm_ratio]]</f>
        <v>134.39024390243904</v>
      </c>
      <c r="J181">
        <v>0.81</v>
      </c>
      <c r="K181">
        <v>0.28699999999999998</v>
      </c>
      <c r="L181">
        <v>4.28</v>
      </c>
      <c r="M181">
        <v>4.3</v>
      </c>
      <c r="N181">
        <v>0.86899999999999999</v>
      </c>
      <c r="O181">
        <v>350</v>
      </c>
      <c r="P181">
        <v>73</v>
      </c>
      <c r="Q181">
        <v>228</v>
      </c>
      <c r="R181">
        <v>168</v>
      </c>
      <c r="S181">
        <v>169</v>
      </c>
      <c r="T181">
        <f>(Data[[#This Row],[mean_r]]/256)*100</f>
        <v>89.0625</v>
      </c>
      <c r="U181">
        <f>(Data[[#This Row],[mean_g]]/256)*100</f>
        <v>65.625</v>
      </c>
      <c r="V181">
        <f>(Data[[#This Row],[mean_b]]/256)*100</f>
        <v>66.015625</v>
      </c>
      <c r="W181">
        <v>0.60399999999999998</v>
      </c>
      <c r="X181" t="s">
        <v>51</v>
      </c>
      <c r="Y181" t="s">
        <v>45</v>
      </c>
      <c r="Z181">
        <v>5870</v>
      </c>
      <c r="AA181">
        <v>4.08</v>
      </c>
      <c r="AB181">
        <v>12.2</v>
      </c>
      <c r="AC181">
        <v>42.8</v>
      </c>
      <c r="AD181">
        <v>435356</v>
      </c>
      <c r="AE181">
        <v>96.3</v>
      </c>
      <c r="AF181">
        <v>33</v>
      </c>
      <c r="AG181" t="s">
        <v>64</v>
      </c>
      <c r="AH181" t="s">
        <v>42</v>
      </c>
      <c r="AI181" t="s">
        <v>56</v>
      </c>
      <c r="AJ181">
        <v>40</v>
      </c>
      <c r="AK181">
        <v>256</v>
      </c>
      <c r="AL181">
        <v>0.12039999999999999</v>
      </c>
      <c r="AM181">
        <v>0.92400000000000004</v>
      </c>
      <c r="AN181">
        <v>0.93579999999999997</v>
      </c>
      <c r="AO181">
        <f>Data[[#This Row],[labeller_confidence_score]]-Data[[#This Row],[cytodiffusion_classification_confidence]]</f>
        <v>1.1799999999999922E-2</v>
      </c>
    </row>
    <row r="182" spans="1:41" x14ac:dyDescent="0.3">
      <c r="A182" t="s">
        <v>255</v>
      </c>
      <c r="B182" t="s">
        <v>120</v>
      </c>
      <c r="C182">
        <v>1</v>
      </c>
      <c r="D182" t="s">
        <v>104</v>
      </c>
      <c r="E182">
        <v>6.4</v>
      </c>
      <c r="F182">
        <v>0</v>
      </c>
      <c r="G182">
        <v>0</v>
      </c>
      <c r="H182">
        <v>1</v>
      </c>
      <c r="I182">
        <f>Data[[#This Row],[nucleus_area_pct]]/Data[[#This Row],[cytoplasm_ratio]]</f>
        <v>0</v>
      </c>
      <c r="J182">
        <v>0.93799999999999994</v>
      </c>
      <c r="K182">
        <v>4.1000000000000002E-2</v>
      </c>
      <c r="L182">
        <v>0.59</v>
      </c>
      <c r="M182">
        <v>1</v>
      </c>
      <c r="N182">
        <v>0.96599999999999997</v>
      </c>
      <c r="O182">
        <v>130</v>
      </c>
      <c r="P182">
        <v>38</v>
      </c>
      <c r="Q182">
        <v>227</v>
      </c>
      <c r="R182">
        <v>126</v>
      </c>
      <c r="S182">
        <v>129</v>
      </c>
      <c r="T182">
        <f>(Data[[#This Row],[mean_r]]/256)*100</f>
        <v>88.671875</v>
      </c>
      <c r="U182">
        <f>(Data[[#This Row],[mean_g]]/256)*100</f>
        <v>49.21875</v>
      </c>
      <c r="V182">
        <f>(Data[[#This Row],[mean_b]]/256)*100</f>
        <v>50.390625</v>
      </c>
      <c r="W182">
        <v>0.56000000000000005</v>
      </c>
      <c r="X182" t="s">
        <v>51</v>
      </c>
      <c r="Y182" t="s">
        <v>45</v>
      </c>
      <c r="Z182">
        <v>9216</v>
      </c>
      <c r="AA182">
        <v>4.62</v>
      </c>
      <c r="AB182">
        <v>16.3</v>
      </c>
      <c r="AC182">
        <v>46</v>
      </c>
      <c r="AD182">
        <v>271562</v>
      </c>
      <c r="AE182">
        <v>96.2</v>
      </c>
      <c r="AF182">
        <v>34.4</v>
      </c>
      <c r="AG182" t="s">
        <v>46</v>
      </c>
      <c r="AH182" t="s">
        <v>42</v>
      </c>
      <c r="AI182" t="s">
        <v>56</v>
      </c>
      <c r="AJ182">
        <v>100</v>
      </c>
      <c r="AK182">
        <v>256</v>
      </c>
      <c r="AL182">
        <v>0.74819999999999998</v>
      </c>
      <c r="AM182">
        <v>0.78459999999999996</v>
      </c>
      <c r="AN182">
        <v>0.87350000000000005</v>
      </c>
      <c r="AO182">
        <f>Data[[#This Row],[labeller_confidence_score]]-Data[[#This Row],[cytodiffusion_classification_confidence]]</f>
        <v>8.890000000000009E-2</v>
      </c>
    </row>
    <row r="183" spans="1:41" x14ac:dyDescent="0.3">
      <c r="A183" t="s">
        <v>256</v>
      </c>
      <c r="B183" t="s">
        <v>60</v>
      </c>
      <c r="C183">
        <v>0</v>
      </c>
      <c r="D183" t="s">
        <v>50</v>
      </c>
      <c r="E183">
        <v>17.05</v>
      </c>
      <c r="F183">
        <v>63.9</v>
      </c>
      <c r="G183">
        <v>0.44</v>
      </c>
      <c r="H183">
        <v>0.43099999999999999</v>
      </c>
      <c r="I183">
        <f>Data[[#This Row],[nucleus_area_pct]]/Data[[#This Row],[cytoplasm_ratio]]</f>
        <v>148.25986078886311</v>
      </c>
      <c r="J183">
        <v>0.71899999999999997</v>
      </c>
      <c r="K183">
        <v>0.45200000000000001</v>
      </c>
      <c r="L183">
        <v>2.7</v>
      </c>
      <c r="M183">
        <v>1.8</v>
      </c>
      <c r="N183">
        <v>0.80100000000000005</v>
      </c>
      <c r="O183">
        <v>496</v>
      </c>
      <c r="P183">
        <v>96</v>
      </c>
      <c r="Q183">
        <v>213</v>
      </c>
      <c r="R183">
        <v>139</v>
      </c>
      <c r="S183">
        <v>196</v>
      </c>
      <c r="T183">
        <f>(Data[[#This Row],[mean_r]]/256)*100</f>
        <v>83.203125</v>
      </c>
      <c r="U183">
        <f>(Data[[#This Row],[mean_g]]/256)*100</f>
        <v>54.296875</v>
      </c>
      <c r="V183">
        <f>(Data[[#This Row],[mean_b]]/256)*100</f>
        <v>76.5625</v>
      </c>
      <c r="W183">
        <v>0.59499999999999997</v>
      </c>
      <c r="X183" t="s">
        <v>39</v>
      </c>
      <c r="Y183" t="s">
        <v>40</v>
      </c>
      <c r="Z183">
        <v>9806</v>
      </c>
      <c r="AA183">
        <v>5.6</v>
      </c>
      <c r="AB183">
        <v>14.3</v>
      </c>
      <c r="AC183">
        <v>36.799999999999997</v>
      </c>
      <c r="AD183">
        <v>249021</v>
      </c>
      <c r="AE183">
        <v>87.9</v>
      </c>
      <c r="AF183">
        <v>33.4</v>
      </c>
      <c r="AG183" t="s">
        <v>64</v>
      </c>
      <c r="AH183" t="s">
        <v>42</v>
      </c>
      <c r="AI183" t="s">
        <v>52</v>
      </c>
      <c r="AJ183">
        <v>100</v>
      </c>
      <c r="AK183">
        <v>224</v>
      </c>
      <c r="AL183">
        <v>6.5100000000000005E-2</v>
      </c>
      <c r="AM183">
        <v>0.84119999999999995</v>
      </c>
      <c r="AN183">
        <v>0.91979999999999995</v>
      </c>
      <c r="AO183">
        <f>Data[[#This Row],[labeller_confidence_score]]-Data[[#This Row],[cytodiffusion_classification_confidence]]</f>
        <v>7.8600000000000003E-2</v>
      </c>
    </row>
    <row r="184" spans="1:41" x14ac:dyDescent="0.3">
      <c r="A184" t="s">
        <v>257</v>
      </c>
      <c r="B184" t="s">
        <v>87</v>
      </c>
      <c r="C184">
        <v>0</v>
      </c>
      <c r="D184" t="s">
        <v>50</v>
      </c>
      <c r="E184">
        <v>13.74</v>
      </c>
      <c r="F184">
        <v>51.1</v>
      </c>
      <c r="G184">
        <v>0.54400000000000004</v>
      </c>
      <c r="H184">
        <v>0.54800000000000004</v>
      </c>
      <c r="I184">
        <f>Data[[#This Row],[nucleus_area_pct]]/Data[[#This Row],[cytoplasm_ratio]]</f>
        <v>93.248175182481745</v>
      </c>
      <c r="J184">
        <v>0.753</v>
      </c>
      <c r="K184">
        <v>0.41399999999999998</v>
      </c>
      <c r="L184">
        <v>4.66</v>
      </c>
      <c r="M184">
        <v>2</v>
      </c>
      <c r="N184">
        <v>0.82299999999999995</v>
      </c>
      <c r="O184">
        <v>438</v>
      </c>
      <c r="P184">
        <v>89</v>
      </c>
      <c r="Q184">
        <v>238</v>
      </c>
      <c r="R184">
        <v>134</v>
      </c>
      <c r="S184">
        <v>159</v>
      </c>
      <c r="T184">
        <f>(Data[[#This Row],[mean_r]]/256)*100</f>
        <v>92.96875</v>
      </c>
      <c r="U184">
        <f>(Data[[#This Row],[mean_g]]/256)*100</f>
        <v>52.34375</v>
      </c>
      <c r="V184">
        <f>(Data[[#This Row],[mean_b]]/256)*100</f>
        <v>62.109375</v>
      </c>
      <c r="W184">
        <v>0.68899999999999995</v>
      </c>
      <c r="X184" t="s">
        <v>51</v>
      </c>
      <c r="Y184" t="s">
        <v>45</v>
      </c>
      <c r="Z184">
        <v>3062</v>
      </c>
      <c r="AA184">
        <v>4.37</v>
      </c>
      <c r="AB184">
        <v>15.4</v>
      </c>
      <c r="AC184">
        <v>30.8</v>
      </c>
      <c r="AD184">
        <v>183611</v>
      </c>
      <c r="AE184">
        <v>93.2</v>
      </c>
      <c r="AF184">
        <v>32.700000000000003</v>
      </c>
      <c r="AG184" t="s">
        <v>64</v>
      </c>
      <c r="AH184" t="s">
        <v>68</v>
      </c>
      <c r="AI184" t="s">
        <v>56</v>
      </c>
      <c r="AJ184">
        <v>100</v>
      </c>
      <c r="AK184">
        <v>256</v>
      </c>
      <c r="AL184">
        <v>0.17810000000000001</v>
      </c>
      <c r="AM184">
        <v>0.86119999999999997</v>
      </c>
      <c r="AN184">
        <v>0.7883</v>
      </c>
      <c r="AO184">
        <f>Data[[#This Row],[labeller_confidence_score]]-Data[[#This Row],[cytodiffusion_classification_confidence]]</f>
        <v>-7.2899999999999965E-2</v>
      </c>
    </row>
    <row r="185" spans="1:41" x14ac:dyDescent="0.3">
      <c r="A185" t="s">
        <v>258</v>
      </c>
      <c r="B185" t="s">
        <v>81</v>
      </c>
      <c r="C185">
        <v>1</v>
      </c>
      <c r="D185" t="s">
        <v>82</v>
      </c>
      <c r="E185">
        <v>16.63</v>
      </c>
      <c r="F185">
        <v>75.599999999999994</v>
      </c>
      <c r="G185">
        <v>0.37</v>
      </c>
      <c r="H185">
        <v>0.14899999999999999</v>
      </c>
      <c r="I185">
        <f>Data[[#This Row],[nucleus_area_pct]]/Data[[#This Row],[cytoplasm_ratio]]</f>
        <v>507.38255033557044</v>
      </c>
      <c r="J185">
        <v>0.78500000000000003</v>
      </c>
      <c r="K185">
        <v>0.23200000000000001</v>
      </c>
      <c r="L185">
        <v>0.7</v>
      </c>
      <c r="M185">
        <v>1.1000000000000001</v>
      </c>
      <c r="N185">
        <v>0.97699999999999998</v>
      </c>
      <c r="O185">
        <v>603</v>
      </c>
      <c r="P185">
        <v>96</v>
      </c>
      <c r="Q185">
        <v>192</v>
      </c>
      <c r="R185">
        <v>156</v>
      </c>
      <c r="S185">
        <v>228</v>
      </c>
      <c r="T185">
        <f>(Data[[#This Row],[mean_r]]/256)*100</f>
        <v>75</v>
      </c>
      <c r="U185">
        <f>(Data[[#This Row],[mean_g]]/256)*100</f>
        <v>60.9375</v>
      </c>
      <c r="V185">
        <f>(Data[[#This Row],[mean_b]]/256)*100</f>
        <v>89.0625</v>
      </c>
      <c r="W185">
        <v>0.64500000000000002</v>
      </c>
      <c r="X185" t="s">
        <v>39</v>
      </c>
      <c r="Y185" t="s">
        <v>40</v>
      </c>
      <c r="Z185">
        <v>8062</v>
      </c>
      <c r="AA185">
        <v>4.55</v>
      </c>
      <c r="AB185">
        <v>12.7</v>
      </c>
      <c r="AC185">
        <v>41.8</v>
      </c>
      <c r="AD185">
        <v>239639</v>
      </c>
      <c r="AE185">
        <v>88.1</v>
      </c>
      <c r="AF185">
        <v>34.1</v>
      </c>
      <c r="AG185" t="s">
        <v>64</v>
      </c>
      <c r="AH185" t="s">
        <v>42</v>
      </c>
      <c r="AI185" t="s">
        <v>56</v>
      </c>
      <c r="AJ185">
        <v>40</v>
      </c>
      <c r="AK185">
        <v>360</v>
      </c>
      <c r="AL185">
        <v>0.86329999999999996</v>
      </c>
      <c r="AM185">
        <v>0.73309999999999997</v>
      </c>
      <c r="AN185">
        <v>0.8115</v>
      </c>
      <c r="AO185">
        <f>Data[[#This Row],[labeller_confidence_score]]-Data[[#This Row],[cytodiffusion_classification_confidence]]</f>
        <v>7.8400000000000025E-2</v>
      </c>
    </row>
    <row r="186" spans="1:41" x14ac:dyDescent="0.3">
      <c r="A186" t="s">
        <v>259</v>
      </c>
      <c r="B186" t="s">
        <v>133</v>
      </c>
      <c r="C186">
        <v>1</v>
      </c>
      <c r="D186" t="s">
        <v>104</v>
      </c>
      <c r="E186">
        <v>8.1199999999999992</v>
      </c>
      <c r="F186">
        <v>0</v>
      </c>
      <c r="G186">
        <v>0</v>
      </c>
      <c r="H186">
        <v>1</v>
      </c>
      <c r="I186">
        <f>Data[[#This Row],[nucleus_area_pct]]/Data[[#This Row],[cytoplasm_ratio]]</f>
        <v>0</v>
      </c>
      <c r="J186">
        <v>0.38200000000000001</v>
      </c>
      <c r="K186">
        <v>0.81599999999999995</v>
      </c>
      <c r="L186">
        <v>0.43</v>
      </c>
      <c r="M186">
        <v>1</v>
      </c>
      <c r="N186">
        <v>0.877</v>
      </c>
      <c r="O186">
        <v>215</v>
      </c>
      <c r="P186">
        <v>48</v>
      </c>
      <c r="Q186">
        <v>234</v>
      </c>
      <c r="R186">
        <v>124</v>
      </c>
      <c r="S186">
        <v>139</v>
      </c>
      <c r="T186">
        <f>(Data[[#This Row],[mean_r]]/256)*100</f>
        <v>91.40625</v>
      </c>
      <c r="U186">
        <f>(Data[[#This Row],[mean_g]]/256)*100</f>
        <v>48.4375</v>
      </c>
      <c r="V186">
        <f>(Data[[#This Row],[mean_b]]/256)*100</f>
        <v>54.296875</v>
      </c>
      <c r="W186">
        <v>0.498</v>
      </c>
      <c r="X186" t="s">
        <v>51</v>
      </c>
      <c r="Y186" t="s">
        <v>45</v>
      </c>
      <c r="Z186">
        <v>7751</v>
      </c>
      <c r="AA186">
        <v>4.93</v>
      </c>
      <c r="AB186">
        <v>14.1</v>
      </c>
      <c r="AC186">
        <v>34.1</v>
      </c>
      <c r="AD186">
        <v>169265</v>
      </c>
      <c r="AE186">
        <v>79</v>
      </c>
      <c r="AF186">
        <v>35</v>
      </c>
      <c r="AG186" t="s">
        <v>64</v>
      </c>
      <c r="AH186" t="s">
        <v>68</v>
      </c>
      <c r="AI186" t="s">
        <v>43</v>
      </c>
      <c r="AJ186">
        <v>100</v>
      </c>
      <c r="AK186">
        <v>512</v>
      </c>
      <c r="AL186">
        <v>0.85040000000000004</v>
      </c>
      <c r="AM186">
        <v>0.86939999999999995</v>
      </c>
      <c r="AN186">
        <v>0.93289999999999995</v>
      </c>
      <c r="AO186">
        <f>Data[[#This Row],[labeller_confidence_score]]-Data[[#This Row],[cytodiffusion_classification_confidence]]</f>
        <v>6.3500000000000001E-2</v>
      </c>
    </row>
    <row r="187" spans="1:41" x14ac:dyDescent="0.3">
      <c r="A187" t="s">
        <v>260</v>
      </c>
      <c r="B187" t="s">
        <v>110</v>
      </c>
      <c r="C187">
        <v>1</v>
      </c>
      <c r="D187" t="s">
        <v>104</v>
      </c>
      <c r="E187">
        <v>7.41</v>
      </c>
      <c r="F187">
        <v>0</v>
      </c>
      <c r="G187">
        <v>0</v>
      </c>
      <c r="H187">
        <v>1</v>
      </c>
      <c r="I187">
        <f>Data[[#This Row],[nucleus_area_pct]]/Data[[#This Row],[cytoplasm_ratio]]</f>
        <v>0</v>
      </c>
      <c r="J187">
        <v>0.88200000000000001</v>
      </c>
      <c r="K187">
        <v>0.21199999999999999</v>
      </c>
      <c r="L187">
        <v>1.06</v>
      </c>
      <c r="M187">
        <v>1</v>
      </c>
      <c r="N187">
        <v>0.94599999999999995</v>
      </c>
      <c r="O187">
        <v>183</v>
      </c>
      <c r="P187">
        <v>45</v>
      </c>
      <c r="Q187">
        <v>220</v>
      </c>
      <c r="R187">
        <v>158</v>
      </c>
      <c r="S187">
        <v>129</v>
      </c>
      <c r="T187">
        <f>(Data[[#This Row],[mean_r]]/256)*100</f>
        <v>85.9375</v>
      </c>
      <c r="U187">
        <f>(Data[[#This Row],[mean_g]]/256)*100</f>
        <v>61.71875</v>
      </c>
      <c r="V187">
        <f>(Data[[#This Row],[mean_b]]/256)*100</f>
        <v>50.390625</v>
      </c>
      <c r="W187">
        <v>0.52600000000000002</v>
      </c>
      <c r="X187" t="s">
        <v>39</v>
      </c>
      <c r="Y187" t="s">
        <v>40</v>
      </c>
      <c r="Z187">
        <v>8188</v>
      </c>
      <c r="AA187">
        <v>6.74</v>
      </c>
      <c r="AB187">
        <v>14</v>
      </c>
      <c r="AC187">
        <v>37.5</v>
      </c>
      <c r="AD187">
        <v>256151</v>
      </c>
      <c r="AE187">
        <v>96.5</v>
      </c>
      <c r="AF187">
        <v>35.200000000000003</v>
      </c>
      <c r="AG187" t="s">
        <v>41</v>
      </c>
      <c r="AH187" t="s">
        <v>47</v>
      </c>
      <c r="AI187" t="s">
        <v>56</v>
      </c>
      <c r="AJ187">
        <v>40</v>
      </c>
      <c r="AK187">
        <v>360</v>
      </c>
      <c r="AL187">
        <v>0.79600000000000004</v>
      </c>
      <c r="AM187">
        <v>0.62949999999999995</v>
      </c>
      <c r="AN187">
        <v>0.98360000000000003</v>
      </c>
      <c r="AO187">
        <f>Data[[#This Row],[labeller_confidence_score]]-Data[[#This Row],[cytodiffusion_classification_confidence]]</f>
        <v>0.35410000000000008</v>
      </c>
    </row>
    <row r="188" spans="1:41" x14ac:dyDescent="0.3">
      <c r="A188" t="s">
        <v>261</v>
      </c>
      <c r="B188" t="s">
        <v>66</v>
      </c>
      <c r="C188">
        <v>1</v>
      </c>
      <c r="D188" t="s">
        <v>67</v>
      </c>
      <c r="E188">
        <v>12.18</v>
      </c>
      <c r="F188">
        <v>92.3</v>
      </c>
      <c r="G188">
        <v>0.59799999999999998</v>
      </c>
      <c r="H188">
        <v>8.7999999999999995E-2</v>
      </c>
      <c r="I188">
        <f>Data[[#This Row],[nucleus_area_pct]]/Data[[#This Row],[cytoplasm_ratio]]</f>
        <v>1048.8636363636365</v>
      </c>
      <c r="J188">
        <v>0.50600000000000001</v>
      </c>
      <c r="K188">
        <v>0.68300000000000005</v>
      </c>
      <c r="L188">
        <v>1.59</v>
      </c>
      <c r="M188">
        <v>1.1000000000000001</v>
      </c>
      <c r="N188">
        <v>0.52400000000000002</v>
      </c>
      <c r="O188">
        <v>340</v>
      </c>
      <c r="P188">
        <v>104</v>
      </c>
      <c r="Q188">
        <v>204</v>
      </c>
      <c r="R188">
        <v>152</v>
      </c>
      <c r="S188">
        <v>142</v>
      </c>
      <c r="T188">
        <f>(Data[[#This Row],[mean_r]]/256)*100</f>
        <v>79.6875</v>
      </c>
      <c r="U188">
        <f>(Data[[#This Row],[mean_g]]/256)*100</f>
        <v>59.375</v>
      </c>
      <c r="V188">
        <f>(Data[[#This Row],[mean_b]]/256)*100</f>
        <v>55.46875</v>
      </c>
      <c r="W188">
        <v>0.82899999999999996</v>
      </c>
      <c r="X188" t="s">
        <v>63</v>
      </c>
      <c r="Y188" t="s">
        <v>40</v>
      </c>
      <c r="Z188">
        <v>4937</v>
      </c>
      <c r="AA188">
        <v>3.42</v>
      </c>
      <c r="AB188">
        <v>13.9</v>
      </c>
      <c r="AC188">
        <v>40</v>
      </c>
      <c r="AD188">
        <v>306694</v>
      </c>
      <c r="AE188">
        <v>90.4</v>
      </c>
      <c r="AF188">
        <v>34.1</v>
      </c>
      <c r="AG188" t="s">
        <v>64</v>
      </c>
      <c r="AH188" t="s">
        <v>47</v>
      </c>
      <c r="AI188" t="s">
        <v>52</v>
      </c>
      <c r="AJ188">
        <v>60</v>
      </c>
      <c r="AK188">
        <v>512</v>
      </c>
      <c r="AL188">
        <v>0.84709999999999996</v>
      </c>
      <c r="AM188">
        <v>0.78839999999999999</v>
      </c>
      <c r="AN188">
        <v>0.93010000000000004</v>
      </c>
      <c r="AO188">
        <f>Data[[#This Row],[labeller_confidence_score]]-Data[[#This Row],[cytodiffusion_classification_confidence]]</f>
        <v>0.14170000000000005</v>
      </c>
    </row>
    <row r="189" spans="1:41" x14ac:dyDescent="0.3">
      <c r="A189" t="s">
        <v>262</v>
      </c>
      <c r="B189" t="s">
        <v>54</v>
      </c>
      <c r="C189">
        <v>0</v>
      </c>
      <c r="D189" t="s">
        <v>54</v>
      </c>
      <c r="E189">
        <v>7.17</v>
      </c>
      <c r="F189">
        <v>0</v>
      </c>
      <c r="G189">
        <v>0</v>
      </c>
      <c r="H189">
        <v>1</v>
      </c>
      <c r="I189">
        <f>Data[[#This Row],[nucleus_area_pct]]/Data[[#This Row],[cytoplasm_ratio]]</f>
        <v>0</v>
      </c>
      <c r="J189">
        <v>0.88500000000000001</v>
      </c>
      <c r="K189">
        <v>0.157</v>
      </c>
      <c r="L189">
        <v>0.27</v>
      </c>
      <c r="M189">
        <v>1</v>
      </c>
      <c r="N189">
        <v>0.97299999999999998</v>
      </c>
      <c r="O189">
        <v>201</v>
      </c>
      <c r="P189">
        <v>50</v>
      </c>
      <c r="Q189">
        <v>244</v>
      </c>
      <c r="R189">
        <v>124</v>
      </c>
      <c r="S189">
        <v>126</v>
      </c>
      <c r="T189">
        <f>(Data[[#This Row],[mean_r]]/256)*100</f>
        <v>95.3125</v>
      </c>
      <c r="U189">
        <f>(Data[[#This Row],[mean_g]]/256)*100</f>
        <v>48.4375</v>
      </c>
      <c r="V189">
        <f>(Data[[#This Row],[mean_b]]/256)*100</f>
        <v>49.21875</v>
      </c>
      <c r="W189">
        <v>0.55000000000000004</v>
      </c>
      <c r="X189" t="s">
        <v>51</v>
      </c>
      <c r="Y189" t="s">
        <v>40</v>
      </c>
      <c r="Z189">
        <v>6922</v>
      </c>
      <c r="AA189">
        <v>4.46</v>
      </c>
      <c r="AB189">
        <v>12.4</v>
      </c>
      <c r="AC189">
        <v>41</v>
      </c>
      <c r="AD189">
        <v>259047</v>
      </c>
      <c r="AE189">
        <v>96.2</v>
      </c>
      <c r="AF189">
        <v>34.6</v>
      </c>
      <c r="AG189" t="s">
        <v>64</v>
      </c>
      <c r="AH189" t="s">
        <v>42</v>
      </c>
      <c r="AI189" t="s">
        <v>43</v>
      </c>
      <c r="AJ189">
        <v>100</v>
      </c>
      <c r="AK189">
        <v>512</v>
      </c>
      <c r="AL189">
        <v>0.13830000000000001</v>
      </c>
      <c r="AM189">
        <v>0.90669999999999995</v>
      </c>
      <c r="AN189">
        <v>0.99680000000000002</v>
      </c>
      <c r="AO189">
        <f>Data[[#This Row],[labeller_confidence_score]]-Data[[#This Row],[cytodiffusion_classification_confidence]]</f>
        <v>9.0100000000000069E-2</v>
      </c>
    </row>
    <row r="190" spans="1:41" x14ac:dyDescent="0.3">
      <c r="A190" t="s">
        <v>263</v>
      </c>
      <c r="B190" t="s">
        <v>49</v>
      </c>
      <c r="C190">
        <v>0</v>
      </c>
      <c r="D190" t="s">
        <v>50</v>
      </c>
      <c r="E190">
        <v>11.38</v>
      </c>
      <c r="F190">
        <v>53.6</v>
      </c>
      <c r="G190">
        <v>0.74299999999999999</v>
      </c>
      <c r="H190">
        <v>0.39700000000000002</v>
      </c>
      <c r="I190">
        <f>Data[[#This Row],[nucleus_area_pct]]/Data[[#This Row],[cytoplasm_ratio]]</f>
        <v>135.01259445843829</v>
      </c>
      <c r="J190">
        <v>0.77300000000000002</v>
      </c>
      <c r="K190">
        <v>0.33700000000000002</v>
      </c>
      <c r="L190">
        <v>3.45</v>
      </c>
      <c r="M190">
        <v>3.2</v>
      </c>
      <c r="N190">
        <v>0.76300000000000001</v>
      </c>
      <c r="O190">
        <v>410</v>
      </c>
      <c r="P190">
        <v>69</v>
      </c>
      <c r="Q190">
        <v>201</v>
      </c>
      <c r="R190">
        <v>151</v>
      </c>
      <c r="S190">
        <v>202</v>
      </c>
      <c r="T190">
        <f>(Data[[#This Row],[mean_r]]/256)*100</f>
        <v>78.515625</v>
      </c>
      <c r="U190">
        <f>(Data[[#This Row],[mean_g]]/256)*100</f>
        <v>58.984375</v>
      </c>
      <c r="V190">
        <f>(Data[[#This Row],[mean_b]]/256)*100</f>
        <v>78.90625</v>
      </c>
      <c r="W190">
        <v>0.628</v>
      </c>
      <c r="X190" t="s">
        <v>51</v>
      </c>
      <c r="Y190" t="s">
        <v>45</v>
      </c>
      <c r="Z190">
        <v>4164</v>
      </c>
      <c r="AA190">
        <v>4.9400000000000004</v>
      </c>
      <c r="AB190">
        <v>15.1</v>
      </c>
      <c r="AC190">
        <v>46.7</v>
      </c>
      <c r="AD190">
        <v>227490</v>
      </c>
      <c r="AE190">
        <v>92.5</v>
      </c>
      <c r="AF190">
        <v>33.700000000000003</v>
      </c>
      <c r="AG190" t="s">
        <v>41</v>
      </c>
      <c r="AH190" t="s">
        <v>47</v>
      </c>
      <c r="AI190" t="s">
        <v>52</v>
      </c>
      <c r="AJ190">
        <v>60</v>
      </c>
      <c r="AK190">
        <v>256</v>
      </c>
      <c r="AL190">
        <v>9.2399999999999996E-2</v>
      </c>
      <c r="AM190">
        <v>1</v>
      </c>
      <c r="AN190">
        <v>0.91110000000000002</v>
      </c>
      <c r="AO190">
        <f>Data[[#This Row],[labeller_confidence_score]]-Data[[#This Row],[cytodiffusion_classification_confidence]]</f>
        <v>-8.8899999999999979E-2</v>
      </c>
    </row>
    <row r="191" spans="1:41" x14ac:dyDescent="0.3">
      <c r="A191" t="s">
        <v>264</v>
      </c>
      <c r="B191" t="s">
        <v>74</v>
      </c>
      <c r="C191">
        <v>0</v>
      </c>
      <c r="D191" t="s">
        <v>75</v>
      </c>
      <c r="E191">
        <v>2.6</v>
      </c>
      <c r="F191">
        <v>0</v>
      </c>
      <c r="G191">
        <v>0</v>
      </c>
      <c r="H191">
        <v>1</v>
      </c>
      <c r="I191">
        <f>Data[[#This Row],[nucleus_area_pct]]/Data[[#This Row],[cytoplasm_ratio]]</f>
        <v>0</v>
      </c>
      <c r="J191">
        <v>0.75</v>
      </c>
      <c r="K191">
        <v>0.38900000000000001</v>
      </c>
      <c r="L191">
        <v>2.25</v>
      </c>
      <c r="M191">
        <v>1</v>
      </c>
      <c r="N191">
        <v>0.81100000000000005</v>
      </c>
      <c r="O191">
        <v>23</v>
      </c>
      <c r="P191">
        <v>21</v>
      </c>
      <c r="Q191">
        <v>206</v>
      </c>
      <c r="R191">
        <v>167</v>
      </c>
      <c r="S191">
        <v>168</v>
      </c>
      <c r="T191">
        <f>(Data[[#This Row],[mean_r]]/256)*100</f>
        <v>80.46875</v>
      </c>
      <c r="U191">
        <f>(Data[[#This Row],[mean_g]]/256)*100</f>
        <v>65.234375</v>
      </c>
      <c r="V191">
        <f>(Data[[#This Row],[mean_b]]/256)*100</f>
        <v>65.625</v>
      </c>
      <c r="W191">
        <v>0.59599999999999997</v>
      </c>
      <c r="X191" t="s">
        <v>51</v>
      </c>
      <c r="Y191" t="s">
        <v>45</v>
      </c>
      <c r="Z191">
        <v>5260</v>
      </c>
      <c r="AA191">
        <v>5.28</v>
      </c>
      <c r="AB191">
        <v>12.8</v>
      </c>
      <c r="AC191">
        <v>32</v>
      </c>
      <c r="AD191">
        <v>225534</v>
      </c>
      <c r="AE191">
        <v>105.2</v>
      </c>
      <c r="AF191">
        <v>32.299999999999997</v>
      </c>
      <c r="AG191" t="s">
        <v>41</v>
      </c>
      <c r="AH191" t="s">
        <v>47</v>
      </c>
      <c r="AI191" t="s">
        <v>56</v>
      </c>
      <c r="AJ191">
        <v>60</v>
      </c>
      <c r="AK191">
        <v>512</v>
      </c>
      <c r="AL191">
        <v>1.3599999999999999E-2</v>
      </c>
      <c r="AM191">
        <v>0.94179999999999997</v>
      </c>
      <c r="AN191">
        <v>0.86460000000000004</v>
      </c>
      <c r="AO191">
        <f>Data[[#This Row],[labeller_confidence_score]]-Data[[#This Row],[cytodiffusion_classification_confidence]]</f>
        <v>-7.7199999999999935E-2</v>
      </c>
    </row>
    <row r="192" spans="1:41" x14ac:dyDescent="0.3">
      <c r="A192" t="s">
        <v>265</v>
      </c>
      <c r="B192" t="s">
        <v>103</v>
      </c>
      <c r="C192">
        <v>1</v>
      </c>
      <c r="D192" t="s">
        <v>104</v>
      </c>
      <c r="E192">
        <v>3.96</v>
      </c>
      <c r="F192">
        <v>0</v>
      </c>
      <c r="G192">
        <v>0</v>
      </c>
      <c r="H192">
        <v>1</v>
      </c>
      <c r="I192">
        <f>Data[[#This Row],[nucleus_area_pct]]/Data[[#This Row],[cytoplasm_ratio]]</f>
        <v>0</v>
      </c>
      <c r="J192">
        <v>0.64300000000000002</v>
      </c>
      <c r="K192">
        <v>0.73199999999999998</v>
      </c>
      <c r="L192">
        <v>0.3</v>
      </c>
      <c r="M192">
        <v>1</v>
      </c>
      <c r="N192">
        <v>0.61399999999999999</v>
      </c>
      <c r="O192">
        <v>113</v>
      </c>
      <c r="P192">
        <v>35</v>
      </c>
      <c r="Q192">
        <v>209</v>
      </c>
      <c r="R192">
        <v>130</v>
      </c>
      <c r="S192">
        <v>112</v>
      </c>
      <c r="T192">
        <f>(Data[[#This Row],[mean_r]]/256)*100</f>
        <v>81.640625</v>
      </c>
      <c r="U192">
        <f>(Data[[#This Row],[mean_g]]/256)*100</f>
        <v>50.78125</v>
      </c>
      <c r="V192">
        <f>(Data[[#This Row],[mean_b]]/256)*100</f>
        <v>43.75</v>
      </c>
      <c r="W192">
        <v>0.46899999999999997</v>
      </c>
      <c r="X192" t="s">
        <v>51</v>
      </c>
      <c r="Y192" t="s">
        <v>40</v>
      </c>
      <c r="Z192">
        <v>8166</v>
      </c>
      <c r="AA192">
        <v>5.66</v>
      </c>
      <c r="AB192">
        <v>9.1</v>
      </c>
      <c r="AC192">
        <v>45.1</v>
      </c>
      <c r="AD192">
        <v>147403</v>
      </c>
      <c r="AE192">
        <v>102.2</v>
      </c>
      <c r="AF192">
        <v>33.4</v>
      </c>
      <c r="AG192" t="s">
        <v>64</v>
      </c>
      <c r="AH192" t="s">
        <v>42</v>
      </c>
      <c r="AI192" t="s">
        <v>56</v>
      </c>
      <c r="AJ192">
        <v>100</v>
      </c>
      <c r="AK192">
        <v>360</v>
      </c>
      <c r="AL192">
        <v>0.77300000000000002</v>
      </c>
      <c r="AM192">
        <v>0.74350000000000005</v>
      </c>
      <c r="AN192">
        <v>0.93940000000000001</v>
      </c>
      <c r="AO192">
        <f>Data[[#This Row],[labeller_confidence_score]]-Data[[#This Row],[cytodiffusion_classification_confidence]]</f>
        <v>0.19589999999999996</v>
      </c>
    </row>
    <row r="193" spans="1:41" x14ac:dyDescent="0.3">
      <c r="A193" t="s">
        <v>266</v>
      </c>
      <c r="B193" t="s">
        <v>37</v>
      </c>
      <c r="C193">
        <v>1</v>
      </c>
      <c r="D193" t="s">
        <v>38</v>
      </c>
      <c r="E193">
        <v>13.35</v>
      </c>
      <c r="F193">
        <v>68</v>
      </c>
      <c r="G193">
        <v>0.499</v>
      </c>
      <c r="H193">
        <v>0.35699999999999998</v>
      </c>
      <c r="I193">
        <f>Data[[#This Row],[nucleus_area_pct]]/Data[[#This Row],[cytoplasm_ratio]]</f>
        <v>190.47619047619048</v>
      </c>
      <c r="J193">
        <v>0.60199999999999998</v>
      </c>
      <c r="K193">
        <v>0.378</v>
      </c>
      <c r="L193">
        <v>2.78</v>
      </c>
      <c r="M193">
        <v>6.5</v>
      </c>
      <c r="N193">
        <v>0.76500000000000001</v>
      </c>
      <c r="O193">
        <v>497</v>
      </c>
      <c r="P193">
        <v>71</v>
      </c>
      <c r="Q193">
        <v>205</v>
      </c>
      <c r="R193">
        <v>156</v>
      </c>
      <c r="S193">
        <v>149</v>
      </c>
      <c r="T193">
        <f>(Data[[#This Row],[mean_r]]/256)*100</f>
        <v>80.078125</v>
      </c>
      <c r="U193">
        <f>(Data[[#This Row],[mean_g]]/256)*100</f>
        <v>60.9375</v>
      </c>
      <c r="V193">
        <f>(Data[[#This Row],[mean_b]]/256)*100</f>
        <v>58.203125</v>
      </c>
      <c r="W193">
        <v>0.60799999999999998</v>
      </c>
      <c r="X193" t="s">
        <v>51</v>
      </c>
      <c r="Y193" t="s">
        <v>40</v>
      </c>
      <c r="Z193">
        <v>10403</v>
      </c>
      <c r="AA193">
        <v>6.66</v>
      </c>
      <c r="AB193">
        <v>15.5</v>
      </c>
      <c r="AC193">
        <v>37.4</v>
      </c>
      <c r="AD193">
        <v>332208</v>
      </c>
      <c r="AE193">
        <v>83</v>
      </c>
      <c r="AF193">
        <v>32.700000000000003</v>
      </c>
      <c r="AG193" t="s">
        <v>41</v>
      </c>
      <c r="AH193" t="s">
        <v>47</v>
      </c>
      <c r="AI193" t="s">
        <v>56</v>
      </c>
      <c r="AJ193">
        <v>60</v>
      </c>
      <c r="AK193">
        <v>360</v>
      </c>
      <c r="AL193">
        <v>1</v>
      </c>
      <c r="AM193">
        <v>0.84030000000000005</v>
      </c>
      <c r="AN193">
        <v>0.69140000000000001</v>
      </c>
      <c r="AO193">
        <f>Data[[#This Row],[labeller_confidence_score]]-Data[[#This Row],[cytodiffusion_classification_confidence]]</f>
        <v>-0.14890000000000003</v>
      </c>
    </row>
    <row r="194" spans="1:41" x14ac:dyDescent="0.3">
      <c r="A194" t="s">
        <v>267</v>
      </c>
      <c r="B194" t="s">
        <v>62</v>
      </c>
      <c r="C194">
        <v>0</v>
      </c>
      <c r="D194" t="s">
        <v>50</v>
      </c>
      <c r="E194">
        <v>8.48</v>
      </c>
      <c r="F194">
        <v>77.400000000000006</v>
      </c>
      <c r="G194">
        <v>0.80300000000000005</v>
      </c>
      <c r="H194">
        <v>0.13300000000000001</v>
      </c>
      <c r="I194">
        <f>Data[[#This Row],[nucleus_area_pct]]/Data[[#This Row],[cytoplasm_ratio]]</f>
        <v>581.95488721804509</v>
      </c>
      <c r="J194">
        <v>0.96899999999999997</v>
      </c>
      <c r="K194">
        <v>0.23100000000000001</v>
      </c>
      <c r="L194">
        <v>1.04</v>
      </c>
      <c r="M194">
        <v>1.2</v>
      </c>
      <c r="N194">
        <v>0.86599999999999999</v>
      </c>
      <c r="O194">
        <v>341</v>
      </c>
      <c r="P194">
        <v>63</v>
      </c>
      <c r="Q194">
        <v>213</v>
      </c>
      <c r="R194">
        <v>152</v>
      </c>
      <c r="S194">
        <v>195</v>
      </c>
      <c r="T194">
        <f>(Data[[#This Row],[mean_r]]/256)*100</f>
        <v>83.203125</v>
      </c>
      <c r="U194">
        <f>(Data[[#This Row],[mean_g]]/256)*100</f>
        <v>59.375</v>
      </c>
      <c r="V194">
        <f>(Data[[#This Row],[mean_b]]/256)*100</f>
        <v>76.171875</v>
      </c>
      <c r="W194">
        <v>0.69899999999999995</v>
      </c>
      <c r="X194" t="s">
        <v>63</v>
      </c>
      <c r="Y194" t="s">
        <v>45</v>
      </c>
      <c r="Z194">
        <v>9490</v>
      </c>
      <c r="AA194">
        <v>5.48</v>
      </c>
      <c r="AB194">
        <v>15.7</v>
      </c>
      <c r="AC194">
        <v>33.1</v>
      </c>
      <c r="AD194">
        <v>303785</v>
      </c>
      <c r="AE194">
        <v>93</v>
      </c>
      <c r="AF194">
        <v>36</v>
      </c>
      <c r="AG194" t="s">
        <v>41</v>
      </c>
      <c r="AH194" t="s">
        <v>47</v>
      </c>
      <c r="AI194" t="s">
        <v>52</v>
      </c>
      <c r="AJ194">
        <v>100</v>
      </c>
      <c r="AK194">
        <v>512</v>
      </c>
      <c r="AL194">
        <v>6.8900000000000003E-2</v>
      </c>
      <c r="AM194">
        <v>0.86880000000000002</v>
      </c>
      <c r="AN194">
        <v>0.97670000000000001</v>
      </c>
      <c r="AO194">
        <f>Data[[#This Row],[labeller_confidence_score]]-Data[[#This Row],[cytodiffusion_classification_confidence]]</f>
        <v>0.1079</v>
      </c>
    </row>
    <row r="195" spans="1:41" x14ac:dyDescent="0.3">
      <c r="A195" t="s">
        <v>268</v>
      </c>
      <c r="B195" t="s">
        <v>74</v>
      </c>
      <c r="C195">
        <v>0</v>
      </c>
      <c r="D195" t="s">
        <v>75</v>
      </c>
      <c r="E195">
        <v>2.8</v>
      </c>
      <c r="F195">
        <v>0</v>
      </c>
      <c r="G195">
        <v>0</v>
      </c>
      <c r="H195">
        <v>1</v>
      </c>
      <c r="I195">
        <f>Data[[#This Row],[nucleus_area_pct]]/Data[[#This Row],[cytoplasm_ratio]]</f>
        <v>0</v>
      </c>
      <c r="J195">
        <v>0.90700000000000003</v>
      </c>
      <c r="K195">
        <v>0.255</v>
      </c>
      <c r="L195">
        <v>3.02</v>
      </c>
      <c r="M195">
        <v>1</v>
      </c>
      <c r="N195">
        <v>0.80200000000000005</v>
      </c>
      <c r="O195">
        <v>12</v>
      </c>
      <c r="P195">
        <v>12</v>
      </c>
      <c r="Q195">
        <v>217</v>
      </c>
      <c r="R195">
        <v>168</v>
      </c>
      <c r="S195">
        <v>144</v>
      </c>
      <c r="T195">
        <f>(Data[[#This Row],[mean_r]]/256)*100</f>
        <v>84.765625</v>
      </c>
      <c r="U195">
        <f>(Data[[#This Row],[mean_g]]/256)*100</f>
        <v>65.625</v>
      </c>
      <c r="V195">
        <f>(Data[[#This Row],[mean_b]]/256)*100</f>
        <v>56.25</v>
      </c>
      <c r="W195">
        <v>0.53300000000000003</v>
      </c>
      <c r="X195" t="s">
        <v>51</v>
      </c>
      <c r="Y195" t="s">
        <v>40</v>
      </c>
      <c r="Z195">
        <v>8842</v>
      </c>
      <c r="AA195">
        <v>4.09</v>
      </c>
      <c r="AB195">
        <v>10.8</v>
      </c>
      <c r="AC195">
        <v>37.799999999999997</v>
      </c>
      <c r="AD195">
        <v>180402</v>
      </c>
      <c r="AE195">
        <v>93</v>
      </c>
      <c r="AF195">
        <v>34.200000000000003</v>
      </c>
      <c r="AG195" t="s">
        <v>46</v>
      </c>
      <c r="AH195" t="s">
        <v>68</v>
      </c>
      <c r="AI195" t="s">
        <v>43</v>
      </c>
      <c r="AJ195">
        <v>100</v>
      </c>
      <c r="AK195">
        <v>360</v>
      </c>
      <c r="AL195">
        <v>0.10680000000000001</v>
      </c>
      <c r="AM195">
        <v>0.90690000000000004</v>
      </c>
      <c r="AN195">
        <v>0.95250000000000001</v>
      </c>
      <c r="AO195">
        <f>Data[[#This Row],[labeller_confidence_score]]-Data[[#This Row],[cytodiffusion_classification_confidence]]</f>
        <v>4.5599999999999974E-2</v>
      </c>
    </row>
    <row r="196" spans="1:41" x14ac:dyDescent="0.3">
      <c r="A196" t="s">
        <v>269</v>
      </c>
      <c r="B196" t="s">
        <v>106</v>
      </c>
      <c r="C196">
        <v>1</v>
      </c>
      <c r="D196" t="s">
        <v>82</v>
      </c>
      <c r="E196">
        <v>13.69</v>
      </c>
      <c r="F196">
        <v>82.4</v>
      </c>
      <c r="G196">
        <v>0.438</v>
      </c>
      <c r="H196">
        <v>0.20399999999999999</v>
      </c>
      <c r="I196">
        <f>Data[[#This Row],[nucleus_area_pct]]/Data[[#This Row],[cytoplasm_ratio]]</f>
        <v>403.92156862745105</v>
      </c>
      <c r="J196">
        <v>0.83</v>
      </c>
      <c r="K196">
        <v>0.192</v>
      </c>
      <c r="L196">
        <v>0.54</v>
      </c>
      <c r="M196">
        <v>1</v>
      </c>
      <c r="N196">
        <v>0.877</v>
      </c>
      <c r="O196">
        <v>637</v>
      </c>
      <c r="P196">
        <v>102</v>
      </c>
      <c r="Q196">
        <v>154</v>
      </c>
      <c r="R196">
        <v>150</v>
      </c>
      <c r="S196">
        <v>202</v>
      </c>
      <c r="T196">
        <f>(Data[[#This Row],[mean_r]]/256)*100</f>
        <v>60.15625</v>
      </c>
      <c r="U196">
        <f>(Data[[#This Row],[mean_g]]/256)*100</f>
        <v>58.59375</v>
      </c>
      <c r="V196">
        <f>(Data[[#This Row],[mean_b]]/256)*100</f>
        <v>78.90625</v>
      </c>
      <c r="W196">
        <v>0.68400000000000005</v>
      </c>
      <c r="X196" t="s">
        <v>63</v>
      </c>
      <c r="Y196" t="s">
        <v>45</v>
      </c>
      <c r="Z196">
        <v>6943</v>
      </c>
      <c r="AA196">
        <v>4.34</v>
      </c>
      <c r="AB196">
        <v>12.7</v>
      </c>
      <c r="AC196">
        <v>38.799999999999997</v>
      </c>
      <c r="AD196">
        <v>20000</v>
      </c>
      <c r="AE196">
        <v>92.7</v>
      </c>
      <c r="AF196">
        <v>35.1</v>
      </c>
      <c r="AG196" t="s">
        <v>64</v>
      </c>
      <c r="AH196" t="s">
        <v>47</v>
      </c>
      <c r="AI196" t="s">
        <v>52</v>
      </c>
      <c r="AJ196">
        <v>60</v>
      </c>
      <c r="AK196">
        <v>360</v>
      </c>
      <c r="AL196">
        <v>0.75160000000000005</v>
      </c>
      <c r="AM196">
        <v>0.73409999999999997</v>
      </c>
      <c r="AN196">
        <v>0.79890000000000005</v>
      </c>
      <c r="AO196">
        <f>Data[[#This Row],[labeller_confidence_score]]-Data[[#This Row],[cytodiffusion_classification_confidence]]</f>
        <v>6.480000000000008E-2</v>
      </c>
    </row>
    <row r="197" spans="1:41" x14ac:dyDescent="0.3">
      <c r="A197" t="s">
        <v>270</v>
      </c>
      <c r="B197" t="s">
        <v>49</v>
      </c>
      <c r="C197">
        <v>0</v>
      </c>
      <c r="D197" t="s">
        <v>50</v>
      </c>
      <c r="E197">
        <v>12.26</v>
      </c>
      <c r="F197">
        <v>59.8</v>
      </c>
      <c r="G197">
        <v>0.49299999999999999</v>
      </c>
      <c r="H197">
        <v>0.498</v>
      </c>
      <c r="I197">
        <f>Data[[#This Row],[nucleus_area_pct]]/Data[[#This Row],[cytoplasm_ratio]]</f>
        <v>120.08032128514056</v>
      </c>
      <c r="J197">
        <v>0.81899999999999995</v>
      </c>
      <c r="K197">
        <v>0.40300000000000002</v>
      </c>
      <c r="L197">
        <v>3.86</v>
      </c>
      <c r="M197">
        <v>3.2</v>
      </c>
      <c r="N197">
        <v>0.81100000000000005</v>
      </c>
      <c r="O197">
        <v>424</v>
      </c>
      <c r="P197">
        <v>63</v>
      </c>
      <c r="Q197">
        <v>213</v>
      </c>
      <c r="R197">
        <v>134</v>
      </c>
      <c r="S197">
        <v>200</v>
      </c>
      <c r="T197">
        <f>(Data[[#This Row],[mean_r]]/256)*100</f>
        <v>83.203125</v>
      </c>
      <c r="U197">
        <f>(Data[[#This Row],[mean_g]]/256)*100</f>
        <v>52.34375</v>
      </c>
      <c r="V197">
        <f>(Data[[#This Row],[mean_b]]/256)*100</f>
        <v>78.125</v>
      </c>
      <c r="W197">
        <v>0.65300000000000002</v>
      </c>
      <c r="X197" t="s">
        <v>51</v>
      </c>
      <c r="Y197" t="s">
        <v>45</v>
      </c>
      <c r="Z197">
        <v>5697</v>
      </c>
      <c r="AA197">
        <v>5.66</v>
      </c>
      <c r="AB197">
        <v>12.8</v>
      </c>
      <c r="AC197">
        <v>48.9</v>
      </c>
      <c r="AD197">
        <v>333516</v>
      </c>
      <c r="AE197">
        <v>109.3</v>
      </c>
      <c r="AF197">
        <v>34.1</v>
      </c>
      <c r="AG197" t="s">
        <v>46</v>
      </c>
      <c r="AH197" t="s">
        <v>42</v>
      </c>
      <c r="AI197" t="s">
        <v>52</v>
      </c>
      <c r="AJ197">
        <v>100</v>
      </c>
      <c r="AK197">
        <v>224</v>
      </c>
      <c r="AL197">
        <v>0.1089</v>
      </c>
      <c r="AM197">
        <v>0.98060000000000003</v>
      </c>
      <c r="AN197">
        <v>0.95689999999999997</v>
      </c>
      <c r="AO197">
        <f>Data[[#This Row],[labeller_confidence_score]]-Data[[#This Row],[cytodiffusion_classification_confidence]]</f>
        <v>-2.3700000000000054E-2</v>
      </c>
    </row>
    <row r="198" spans="1:41" x14ac:dyDescent="0.3">
      <c r="A198" t="s">
        <v>271</v>
      </c>
      <c r="B198" t="s">
        <v>67</v>
      </c>
      <c r="C198">
        <v>1</v>
      </c>
      <c r="D198" t="s">
        <v>67</v>
      </c>
      <c r="E198">
        <v>7.07</v>
      </c>
      <c r="F198">
        <v>0</v>
      </c>
      <c r="G198">
        <v>0.39900000000000002</v>
      </c>
      <c r="H198">
        <v>1</v>
      </c>
      <c r="I198">
        <f>Data[[#This Row],[nucleus_area_pct]]/Data[[#This Row],[cytoplasm_ratio]]</f>
        <v>0</v>
      </c>
      <c r="J198">
        <v>0.32300000000000001</v>
      </c>
      <c r="K198">
        <v>0.747</v>
      </c>
      <c r="L198">
        <v>0</v>
      </c>
      <c r="M198">
        <v>1</v>
      </c>
      <c r="N198">
        <v>0.92</v>
      </c>
      <c r="O198">
        <v>268</v>
      </c>
      <c r="P198">
        <v>51</v>
      </c>
      <c r="Q198">
        <v>202</v>
      </c>
      <c r="R198">
        <v>164</v>
      </c>
      <c r="S198">
        <v>181</v>
      </c>
      <c r="T198">
        <f>(Data[[#This Row],[mean_r]]/256)*100</f>
        <v>78.90625</v>
      </c>
      <c r="U198">
        <f>(Data[[#This Row],[mean_g]]/256)*100</f>
        <v>64.0625</v>
      </c>
      <c r="V198">
        <f>(Data[[#This Row],[mean_b]]/256)*100</f>
        <v>70.703125</v>
      </c>
      <c r="W198">
        <v>0.61799999999999999</v>
      </c>
      <c r="X198" t="s">
        <v>51</v>
      </c>
      <c r="Y198" t="s">
        <v>45</v>
      </c>
      <c r="Z198">
        <v>9235</v>
      </c>
      <c r="AA198">
        <v>4.74</v>
      </c>
      <c r="AB198">
        <v>13.6</v>
      </c>
      <c r="AC198">
        <v>40.6</v>
      </c>
      <c r="AD198">
        <v>246113</v>
      </c>
      <c r="AE198">
        <v>72</v>
      </c>
      <c r="AF198">
        <v>32.9</v>
      </c>
      <c r="AG198" t="s">
        <v>64</v>
      </c>
      <c r="AH198" t="s">
        <v>42</v>
      </c>
      <c r="AI198" t="s">
        <v>43</v>
      </c>
      <c r="AJ198">
        <v>40</v>
      </c>
      <c r="AK198">
        <v>360</v>
      </c>
      <c r="AL198">
        <v>0.9335</v>
      </c>
      <c r="AM198">
        <v>0.80400000000000005</v>
      </c>
      <c r="AN198">
        <v>0.8135</v>
      </c>
      <c r="AO198">
        <f>Data[[#This Row],[labeller_confidence_score]]-Data[[#This Row],[cytodiffusion_classification_confidence]]</f>
        <v>9.4999999999999529E-3</v>
      </c>
    </row>
    <row r="199" spans="1:41" x14ac:dyDescent="0.3">
      <c r="A199" t="s">
        <v>272</v>
      </c>
      <c r="B199" t="s">
        <v>49</v>
      </c>
      <c r="C199">
        <v>0</v>
      </c>
      <c r="D199" t="s">
        <v>50</v>
      </c>
      <c r="E199">
        <v>12.8</v>
      </c>
      <c r="F199">
        <v>60.5</v>
      </c>
      <c r="G199">
        <v>0.69599999999999995</v>
      </c>
      <c r="H199">
        <v>0.44900000000000001</v>
      </c>
      <c r="I199">
        <f>Data[[#This Row],[nucleus_area_pct]]/Data[[#This Row],[cytoplasm_ratio]]</f>
        <v>134.74387527839644</v>
      </c>
      <c r="J199">
        <v>0.749</v>
      </c>
      <c r="K199">
        <v>0.42899999999999999</v>
      </c>
      <c r="L199">
        <v>2.63</v>
      </c>
      <c r="M199">
        <v>3.1</v>
      </c>
      <c r="N199">
        <v>0.87</v>
      </c>
      <c r="O199">
        <v>413</v>
      </c>
      <c r="P199">
        <v>62</v>
      </c>
      <c r="Q199">
        <v>187</v>
      </c>
      <c r="R199">
        <v>160</v>
      </c>
      <c r="S199">
        <v>202</v>
      </c>
      <c r="T199">
        <f>(Data[[#This Row],[mean_r]]/256)*100</f>
        <v>73.046875</v>
      </c>
      <c r="U199">
        <f>(Data[[#This Row],[mean_g]]/256)*100</f>
        <v>62.5</v>
      </c>
      <c r="V199">
        <f>(Data[[#This Row],[mean_b]]/256)*100</f>
        <v>78.90625</v>
      </c>
      <c r="W199">
        <v>0.72899999999999998</v>
      </c>
      <c r="X199" t="s">
        <v>51</v>
      </c>
      <c r="Y199" t="s">
        <v>40</v>
      </c>
      <c r="Z199">
        <v>7277</v>
      </c>
      <c r="AA199">
        <v>4.68</v>
      </c>
      <c r="AB199">
        <v>16.3</v>
      </c>
      <c r="AC199">
        <v>44</v>
      </c>
      <c r="AD199">
        <v>269546</v>
      </c>
      <c r="AE199">
        <v>74.7</v>
      </c>
      <c r="AF199">
        <v>32.799999999999997</v>
      </c>
      <c r="AG199" t="s">
        <v>41</v>
      </c>
      <c r="AH199" t="s">
        <v>47</v>
      </c>
      <c r="AI199" t="s">
        <v>56</v>
      </c>
      <c r="AJ199">
        <v>100</v>
      </c>
      <c r="AK199">
        <v>256</v>
      </c>
      <c r="AL199">
        <v>0</v>
      </c>
      <c r="AM199">
        <v>0.93720000000000003</v>
      </c>
      <c r="AN199">
        <v>0.82140000000000002</v>
      </c>
      <c r="AO199">
        <f>Data[[#This Row],[labeller_confidence_score]]-Data[[#This Row],[cytodiffusion_classification_confidence]]</f>
        <v>-0.11580000000000001</v>
      </c>
    </row>
    <row r="200" spans="1:41" x14ac:dyDescent="0.3">
      <c r="A200" t="s">
        <v>273</v>
      </c>
      <c r="B200" t="s">
        <v>49</v>
      </c>
      <c r="C200">
        <v>0</v>
      </c>
      <c r="D200" t="s">
        <v>50</v>
      </c>
      <c r="E200">
        <v>11.48</v>
      </c>
      <c r="F200">
        <v>47.6</v>
      </c>
      <c r="G200">
        <v>0.36699999999999999</v>
      </c>
      <c r="H200">
        <v>0.38300000000000001</v>
      </c>
      <c r="I200">
        <f>Data[[#This Row],[nucleus_area_pct]]/Data[[#This Row],[cytoplasm_ratio]]</f>
        <v>124.28198433420366</v>
      </c>
      <c r="J200">
        <v>0.68600000000000005</v>
      </c>
      <c r="K200">
        <v>0.40699999999999997</v>
      </c>
      <c r="L200">
        <v>2.94</v>
      </c>
      <c r="M200">
        <v>3.2</v>
      </c>
      <c r="N200">
        <v>0.77100000000000002</v>
      </c>
      <c r="O200">
        <v>258</v>
      </c>
      <c r="P200">
        <v>84</v>
      </c>
      <c r="Q200">
        <v>194</v>
      </c>
      <c r="R200">
        <v>153</v>
      </c>
      <c r="S200">
        <v>163</v>
      </c>
      <c r="T200">
        <f>(Data[[#This Row],[mean_r]]/256)*100</f>
        <v>75.78125</v>
      </c>
      <c r="U200">
        <f>(Data[[#This Row],[mean_g]]/256)*100</f>
        <v>59.765625</v>
      </c>
      <c r="V200">
        <f>(Data[[#This Row],[mean_b]]/256)*100</f>
        <v>63.671875</v>
      </c>
      <c r="W200">
        <v>0.71799999999999997</v>
      </c>
      <c r="X200" t="s">
        <v>51</v>
      </c>
      <c r="Y200" t="s">
        <v>45</v>
      </c>
      <c r="Z200">
        <v>7358</v>
      </c>
      <c r="AA200">
        <v>3.7</v>
      </c>
      <c r="AB200">
        <v>12.1</v>
      </c>
      <c r="AC200">
        <v>42.5</v>
      </c>
      <c r="AD200">
        <v>337241</v>
      </c>
      <c r="AE200">
        <v>91.9</v>
      </c>
      <c r="AF200">
        <v>34.1</v>
      </c>
      <c r="AG200" t="s">
        <v>46</v>
      </c>
      <c r="AH200" t="s">
        <v>47</v>
      </c>
      <c r="AI200" t="s">
        <v>52</v>
      </c>
      <c r="AJ200">
        <v>100</v>
      </c>
      <c r="AK200">
        <v>256</v>
      </c>
      <c r="AL200">
        <v>0.11509999999999999</v>
      </c>
      <c r="AM200">
        <v>0.87450000000000006</v>
      </c>
      <c r="AN200">
        <v>0.9375</v>
      </c>
      <c r="AO200">
        <f>Data[[#This Row],[labeller_confidence_score]]-Data[[#This Row],[cytodiffusion_classification_confidence]]</f>
        <v>6.2999999999999945E-2</v>
      </c>
    </row>
    <row r="201" spans="1:41" x14ac:dyDescent="0.3">
      <c r="A201" t="s">
        <v>274</v>
      </c>
      <c r="B201" t="s">
        <v>62</v>
      </c>
      <c r="C201">
        <v>0</v>
      </c>
      <c r="D201" t="s">
        <v>50</v>
      </c>
      <c r="E201">
        <v>8.74</v>
      </c>
      <c r="F201">
        <v>80.7</v>
      </c>
      <c r="G201">
        <v>0.86199999999999999</v>
      </c>
      <c r="H201">
        <v>0.20300000000000001</v>
      </c>
      <c r="I201">
        <f>Data[[#This Row],[nucleus_area_pct]]/Data[[#This Row],[cytoplasm_ratio]]</f>
        <v>397.53694581280786</v>
      </c>
      <c r="J201">
        <v>0.81699999999999995</v>
      </c>
      <c r="K201">
        <v>0.19</v>
      </c>
      <c r="L201">
        <v>1.06</v>
      </c>
      <c r="M201">
        <v>1</v>
      </c>
      <c r="N201">
        <v>0.88200000000000001</v>
      </c>
      <c r="O201">
        <v>277</v>
      </c>
      <c r="P201">
        <v>72</v>
      </c>
      <c r="Q201">
        <v>204</v>
      </c>
      <c r="R201">
        <v>156</v>
      </c>
      <c r="S201">
        <v>215</v>
      </c>
      <c r="T201">
        <f>(Data[[#This Row],[mean_r]]/256)*100</f>
        <v>79.6875</v>
      </c>
      <c r="U201">
        <f>(Data[[#This Row],[mean_g]]/256)*100</f>
        <v>60.9375</v>
      </c>
      <c r="V201">
        <f>(Data[[#This Row],[mean_b]]/256)*100</f>
        <v>83.984375</v>
      </c>
      <c r="W201">
        <v>0.755</v>
      </c>
      <c r="X201" t="s">
        <v>63</v>
      </c>
      <c r="Y201" t="s">
        <v>45</v>
      </c>
      <c r="Z201">
        <v>8822</v>
      </c>
      <c r="AA201">
        <v>4.22</v>
      </c>
      <c r="AB201">
        <v>12.8</v>
      </c>
      <c r="AC201">
        <v>45.8</v>
      </c>
      <c r="AD201">
        <v>391049</v>
      </c>
      <c r="AE201">
        <v>96.2</v>
      </c>
      <c r="AF201">
        <v>33.6</v>
      </c>
      <c r="AG201" t="s">
        <v>41</v>
      </c>
      <c r="AH201" t="s">
        <v>68</v>
      </c>
      <c r="AI201" t="s">
        <v>43</v>
      </c>
      <c r="AJ201">
        <v>60</v>
      </c>
      <c r="AK201">
        <v>256</v>
      </c>
      <c r="AL201">
        <v>0.1666</v>
      </c>
      <c r="AM201">
        <v>0.86860000000000004</v>
      </c>
      <c r="AN201">
        <v>0.85629999999999995</v>
      </c>
      <c r="AO201">
        <f>Data[[#This Row],[labeller_confidence_score]]-Data[[#This Row],[cytodiffusion_classification_confidence]]</f>
        <v>-1.2300000000000089E-2</v>
      </c>
    </row>
    <row r="202" spans="1:41" x14ac:dyDescent="0.3">
      <c r="A202" t="s">
        <v>275</v>
      </c>
      <c r="B202" t="s">
        <v>81</v>
      </c>
      <c r="C202">
        <v>1</v>
      </c>
      <c r="D202" t="s">
        <v>82</v>
      </c>
      <c r="E202">
        <v>12.85</v>
      </c>
      <c r="F202">
        <v>72.099999999999994</v>
      </c>
      <c r="G202">
        <v>0.26100000000000001</v>
      </c>
      <c r="H202">
        <v>0.16400000000000001</v>
      </c>
      <c r="I202">
        <f>Data[[#This Row],[nucleus_area_pct]]/Data[[#This Row],[cytoplasm_ratio]]</f>
        <v>439.63414634146335</v>
      </c>
      <c r="J202">
        <v>0.90500000000000003</v>
      </c>
      <c r="K202">
        <v>0.21</v>
      </c>
      <c r="L202">
        <v>0.99</v>
      </c>
      <c r="M202">
        <v>1</v>
      </c>
      <c r="N202">
        <v>0.85199999999999998</v>
      </c>
      <c r="O202">
        <v>616</v>
      </c>
      <c r="P202">
        <v>87</v>
      </c>
      <c r="Q202">
        <v>179</v>
      </c>
      <c r="R202">
        <v>138</v>
      </c>
      <c r="S202">
        <v>197</v>
      </c>
      <c r="T202">
        <f>(Data[[#This Row],[mean_r]]/256)*100</f>
        <v>69.921875</v>
      </c>
      <c r="U202">
        <f>(Data[[#This Row],[mean_g]]/256)*100</f>
        <v>53.90625</v>
      </c>
      <c r="V202">
        <f>(Data[[#This Row],[mean_b]]/256)*100</f>
        <v>76.953125</v>
      </c>
      <c r="W202">
        <v>0.58699999999999997</v>
      </c>
      <c r="X202" t="s">
        <v>51</v>
      </c>
      <c r="Y202" t="s">
        <v>45</v>
      </c>
      <c r="Z202">
        <v>7317</v>
      </c>
      <c r="AA202">
        <v>3.2</v>
      </c>
      <c r="AB202">
        <v>13.3</v>
      </c>
      <c r="AC202">
        <v>51.5</v>
      </c>
      <c r="AD202">
        <v>120982</v>
      </c>
      <c r="AE202">
        <v>93.9</v>
      </c>
      <c r="AF202">
        <v>34.6</v>
      </c>
      <c r="AG202" t="s">
        <v>64</v>
      </c>
      <c r="AH202" t="s">
        <v>42</v>
      </c>
      <c r="AI202" t="s">
        <v>43</v>
      </c>
      <c r="AJ202">
        <v>100</v>
      </c>
      <c r="AK202">
        <v>224</v>
      </c>
      <c r="AL202">
        <v>0.82350000000000001</v>
      </c>
      <c r="AM202">
        <v>0.66500000000000004</v>
      </c>
      <c r="AN202">
        <v>0.6996</v>
      </c>
      <c r="AO202">
        <f>Data[[#This Row],[labeller_confidence_score]]-Data[[#This Row],[cytodiffusion_classification_confidence]]</f>
        <v>3.4599999999999964E-2</v>
      </c>
    </row>
    <row r="203" spans="1:41" x14ac:dyDescent="0.3">
      <c r="A203" t="s">
        <v>276</v>
      </c>
      <c r="B203" t="s">
        <v>74</v>
      </c>
      <c r="C203">
        <v>0</v>
      </c>
      <c r="D203" t="s">
        <v>75</v>
      </c>
      <c r="E203">
        <v>2.48</v>
      </c>
      <c r="F203">
        <v>0</v>
      </c>
      <c r="G203">
        <v>0</v>
      </c>
      <c r="H203">
        <v>1</v>
      </c>
      <c r="I203">
        <f>Data[[#This Row],[nucleus_area_pct]]/Data[[#This Row],[cytoplasm_ratio]]</f>
        <v>0</v>
      </c>
      <c r="J203">
        <v>0.82499999999999996</v>
      </c>
      <c r="K203">
        <v>0.67300000000000004</v>
      </c>
      <c r="L203">
        <v>2.66</v>
      </c>
      <c r="M203">
        <v>1</v>
      </c>
      <c r="N203">
        <v>0.89300000000000002</v>
      </c>
      <c r="O203">
        <v>38</v>
      </c>
      <c r="P203">
        <v>19</v>
      </c>
      <c r="Q203">
        <v>227</v>
      </c>
      <c r="R203">
        <v>170</v>
      </c>
      <c r="S203">
        <v>152</v>
      </c>
      <c r="T203">
        <f>(Data[[#This Row],[mean_r]]/256)*100</f>
        <v>88.671875</v>
      </c>
      <c r="U203">
        <f>(Data[[#This Row],[mean_g]]/256)*100</f>
        <v>66.40625</v>
      </c>
      <c r="V203">
        <f>(Data[[#This Row],[mean_b]]/256)*100</f>
        <v>59.375</v>
      </c>
      <c r="W203">
        <v>0.54800000000000004</v>
      </c>
      <c r="X203" t="s">
        <v>39</v>
      </c>
      <c r="Y203" t="s">
        <v>40</v>
      </c>
      <c r="Z203">
        <v>7718</v>
      </c>
      <c r="AA203">
        <v>4.7</v>
      </c>
      <c r="AB203">
        <v>14.9</v>
      </c>
      <c r="AC203">
        <v>42.9</v>
      </c>
      <c r="AD203">
        <v>276865</v>
      </c>
      <c r="AE203">
        <v>82.6</v>
      </c>
      <c r="AF203">
        <v>31.7</v>
      </c>
      <c r="AG203" t="s">
        <v>46</v>
      </c>
      <c r="AH203" t="s">
        <v>42</v>
      </c>
      <c r="AI203" t="s">
        <v>52</v>
      </c>
      <c r="AJ203">
        <v>60</v>
      </c>
      <c r="AK203">
        <v>224</v>
      </c>
      <c r="AL203">
        <v>0.1474</v>
      </c>
      <c r="AM203">
        <v>0.86350000000000005</v>
      </c>
      <c r="AN203">
        <v>0.86760000000000004</v>
      </c>
      <c r="AO203">
        <f>Data[[#This Row],[labeller_confidence_score]]-Data[[#This Row],[cytodiffusion_classification_confidence]]</f>
        <v>4.0999999999999925E-3</v>
      </c>
    </row>
    <row r="204" spans="1:41" x14ac:dyDescent="0.3">
      <c r="A204" t="s">
        <v>277</v>
      </c>
      <c r="B204" t="s">
        <v>62</v>
      </c>
      <c r="C204">
        <v>0</v>
      </c>
      <c r="D204" t="s">
        <v>50</v>
      </c>
      <c r="E204">
        <v>7.98</v>
      </c>
      <c r="F204">
        <v>86.2</v>
      </c>
      <c r="G204">
        <v>0.78500000000000003</v>
      </c>
      <c r="H204">
        <v>0.16700000000000001</v>
      </c>
      <c r="I204">
        <f>Data[[#This Row],[nucleus_area_pct]]/Data[[#This Row],[cytoplasm_ratio]]</f>
        <v>516.16766467065872</v>
      </c>
      <c r="J204">
        <v>0.90700000000000003</v>
      </c>
      <c r="K204">
        <v>0.222</v>
      </c>
      <c r="L204">
        <v>1.33</v>
      </c>
      <c r="M204">
        <v>1</v>
      </c>
      <c r="N204">
        <v>0.93100000000000005</v>
      </c>
      <c r="O204">
        <v>259</v>
      </c>
      <c r="P204">
        <v>58</v>
      </c>
      <c r="Q204">
        <v>198</v>
      </c>
      <c r="R204">
        <v>171</v>
      </c>
      <c r="S204">
        <v>172</v>
      </c>
      <c r="T204">
        <f>(Data[[#This Row],[mean_r]]/256)*100</f>
        <v>77.34375</v>
      </c>
      <c r="U204">
        <f>(Data[[#This Row],[mean_g]]/256)*100</f>
        <v>66.796875</v>
      </c>
      <c r="V204">
        <f>(Data[[#This Row],[mean_b]]/256)*100</f>
        <v>67.1875</v>
      </c>
      <c r="W204">
        <v>0.81699999999999995</v>
      </c>
      <c r="X204" t="s">
        <v>51</v>
      </c>
      <c r="Y204" t="s">
        <v>40</v>
      </c>
      <c r="Z204">
        <v>8766</v>
      </c>
      <c r="AA204">
        <v>4.38</v>
      </c>
      <c r="AB204">
        <v>13</v>
      </c>
      <c r="AC204">
        <v>49</v>
      </c>
      <c r="AD204">
        <v>199773</v>
      </c>
      <c r="AE204">
        <v>95.8</v>
      </c>
      <c r="AF204">
        <v>32.299999999999997</v>
      </c>
      <c r="AG204" t="s">
        <v>64</v>
      </c>
      <c r="AH204" t="s">
        <v>68</v>
      </c>
      <c r="AI204" t="s">
        <v>56</v>
      </c>
      <c r="AJ204">
        <v>40</v>
      </c>
      <c r="AK204">
        <v>256</v>
      </c>
      <c r="AL204">
        <v>0.10879999999999999</v>
      </c>
      <c r="AM204">
        <v>0.85029999999999994</v>
      </c>
      <c r="AN204">
        <v>0.94340000000000002</v>
      </c>
      <c r="AO204">
        <f>Data[[#This Row],[labeller_confidence_score]]-Data[[#This Row],[cytodiffusion_classification_confidence]]</f>
        <v>9.3100000000000072E-2</v>
      </c>
    </row>
    <row r="205" spans="1:41" x14ac:dyDescent="0.3">
      <c r="A205" t="s">
        <v>278</v>
      </c>
      <c r="B205" t="s">
        <v>62</v>
      </c>
      <c r="C205">
        <v>0</v>
      </c>
      <c r="D205" t="s">
        <v>50</v>
      </c>
      <c r="E205">
        <v>9.35</v>
      </c>
      <c r="F205">
        <v>85.8</v>
      </c>
      <c r="G205">
        <v>0.755</v>
      </c>
      <c r="H205">
        <v>0.217</v>
      </c>
      <c r="I205">
        <f>Data[[#This Row],[nucleus_area_pct]]/Data[[#This Row],[cytoplasm_ratio]]</f>
        <v>395.39170506912444</v>
      </c>
      <c r="J205">
        <v>0.78200000000000003</v>
      </c>
      <c r="K205">
        <v>0.156</v>
      </c>
      <c r="L205">
        <v>0.66</v>
      </c>
      <c r="M205">
        <v>1</v>
      </c>
      <c r="N205">
        <v>0.86199999999999999</v>
      </c>
      <c r="O205">
        <v>259</v>
      </c>
      <c r="P205">
        <v>57</v>
      </c>
      <c r="Q205">
        <v>194</v>
      </c>
      <c r="R205">
        <v>138</v>
      </c>
      <c r="S205">
        <v>213</v>
      </c>
      <c r="T205">
        <f>(Data[[#This Row],[mean_r]]/256)*100</f>
        <v>75.78125</v>
      </c>
      <c r="U205">
        <f>(Data[[#This Row],[mean_g]]/256)*100</f>
        <v>53.90625</v>
      </c>
      <c r="V205">
        <f>(Data[[#This Row],[mean_b]]/256)*100</f>
        <v>83.203125</v>
      </c>
      <c r="W205">
        <v>0.72199999999999998</v>
      </c>
      <c r="X205" t="s">
        <v>51</v>
      </c>
      <c r="Y205" t="s">
        <v>40</v>
      </c>
      <c r="Z205">
        <v>10925</v>
      </c>
      <c r="AA205">
        <v>5.9</v>
      </c>
      <c r="AB205">
        <v>15.6</v>
      </c>
      <c r="AC205">
        <v>34.1</v>
      </c>
      <c r="AD205">
        <v>382022</v>
      </c>
      <c r="AE205">
        <v>75.599999999999994</v>
      </c>
      <c r="AF205">
        <v>34.4</v>
      </c>
      <c r="AG205" t="s">
        <v>64</v>
      </c>
      <c r="AH205" t="s">
        <v>47</v>
      </c>
      <c r="AI205" t="s">
        <v>43</v>
      </c>
      <c r="AJ205">
        <v>100</v>
      </c>
      <c r="AK205">
        <v>256</v>
      </c>
      <c r="AL205">
        <v>6.1600000000000002E-2</v>
      </c>
      <c r="AM205">
        <v>0.9516</v>
      </c>
      <c r="AN205">
        <v>0.80959999999999999</v>
      </c>
      <c r="AO205">
        <f>Data[[#This Row],[labeller_confidence_score]]-Data[[#This Row],[cytodiffusion_classification_confidence]]</f>
        <v>-0.14200000000000002</v>
      </c>
    </row>
    <row r="206" spans="1:41" x14ac:dyDescent="0.3">
      <c r="A206" t="s">
        <v>279</v>
      </c>
      <c r="B206" t="s">
        <v>62</v>
      </c>
      <c r="C206">
        <v>0</v>
      </c>
      <c r="D206" t="s">
        <v>50</v>
      </c>
      <c r="E206">
        <v>9.7100000000000009</v>
      </c>
      <c r="F206">
        <v>75.900000000000006</v>
      </c>
      <c r="G206">
        <v>0.77700000000000002</v>
      </c>
      <c r="H206">
        <v>0.19900000000000001</v>
      </c>
      <c r="I206">
        <f>Data[[#This Row],[nucleus_area_pct]]/Data[[#This Row],[cytoplasm_ratio]]</f>
        <v>381.4070351758794</v>
      </c>
      <c r="J206">
        <v>0.84799999999999998</v>
      </c>
      <c r="K206">
        <v>0.307</v>
      </c>
      <c r="L206">
        <v>0.87</v>
      </c>
      <c r="M206">
        <v>1</v>
      </c>
      <c r="N206">
        <v>0.96399999999999997</v>
      </c>
      <c r="O206">
        <v>326</v>
      </c>
      <c r="P206">
        <v>69</v>
      </c>
      <c r="Q206">
        <v>177</v>
      </c>
      <c r="R206">
        <v>157</v>
      </c>
      <c r="S206">
        <v>196</v>
      </c>
      <c r="T206">
        <f>(Data[[#This Row],[mean_r]]/256)*100</f>
        <v>69.140625</v>
      </c>
      <c r="U206">
        <f>(Data[[#This Row],[mean_g]]/256)*100</f>
        <v>61.328125</v>
      </c>
      <c r="V206">
        <f>(Data[[#This Row],[mean_b]]/256)*100</f>
        <v>76.5625</v>
      </c>
      <c r="W206">
        <v>0.68600000000000005</v>
      </c>
      <c r="X206" t="s">
        <v>51</v>
      </c>
      <c r="Y206" t="s">
        <v>40</v>
      </c>
      <c r="Z206">
        <v>7811</v>
      </c>
      <c r="AA206">
        <v>4.93</v>
      </c>
      <c r="AB206">
        <v>14.5</v>
      </c>
      <c r="AC206">
        <v>42.3</v>
      </c>
      <c r="AD206">
        <v>167572</v>
      </c>
      <c r="AE206">
        <v>93.2</v>
      </c>
      <c r="AF206">
        <v>33</v>
      </c>
      <c r="AG206" t="s">
        <v>46</v>
      </c>
      <c r="AH206" t="s">
        <v>47</v>
      </c>
      <c r="AI206" t="s">
        <v>56</v>
      </c>
      <c r="AJ206">
        <v>100</v>
      </c>
      <c r="AK206">
        <v>360</v>
      </c>
      <c r="AL206">
        <v>0.13089999999999999</v>
      </c>
      <c r="AM206">
        <v>0.89729999999999999</v>
      </c>
      <c r="AN206">
        <v>0.97299999999999998</v>
      </c>
      <c r="AO206">
        <f>Data[[#This Row],[labeller_confidence_score]]-Data[[#This Row],[cytodiffusion_classification_confidence]]</f>
        <v>7.569999999999999E-2</v>
      </c>
    </row>
    <row r="207" spans="1:41" x14ac:dyDescent="0.3">
      <c r="A207" t="s">
        <v>280</v>
      </c>
      <c r="B207" t="s">
        <v>54</v>
      </c>
      <c r="C207">
        <v>0</v>
      </c>
      <c r="D207" t="s">
        <v>54</v>
      </c>
      <c r="E207">
        <v>7.28</v>
      </c>
      <c r="F207">
        <v>0</v>
      </c>
      <c r="G207">
        <v>0</v>
      </c>
      <c r="H207">
        <v>1</v>
      </c>
      <c r="I207">
        <f>Data[[#This Row],[nucleus_area_pct]]/Data[[#This Row],[cytoplasm_ratio]]</f>
        <v>0</v>
      </c>
      <c r="J207">
        <v>0.878</v>
      </c>
      <c r="K207">
        <v>0.20300000000000001</v>
      </c>
      <c r="L207">
        <v>0.54</v>
      </c>
      <c r="M207">
        <v>1</v>
      </c>
      <c r="N207">
        <v>0.98499999999999999</v>
      </c>
      <c r="O207">
        <v>202</v>
      </c>
      <c r="P207">
        <v>58</v>
      </c>
      <c r="Q207">
        <v>226</v>
      </c>
      <c r="R207">
        <v>114</v>
      </c>
      <c r="S207">
        <v>131</v>
      </c>
      <c r="T207">
        <f>(Data[[#This Row],[mean_r]]/256)*100</f>
        <v>88.28125</v>
      </c>
      <c r="U207">
        <f>(Data[[#This Row],[mean_g]]/256)*100</f>
        <v>44.53125</v>
      </c>
      <c r="V207">
        <f>(Data[[#This Row],[mean_b]]/256)*100</f>
        <v>51.171875</v>
      </c>
      <c r="W207">
        <v>0.60099999999999998</v>
      </c>
      <c r="X207" t="s">
        <v>39</v>
      </c>
      <c r="Y207" t="s">
        <v>45</v>
      </c>
      <c r="Z207">
        <v>7472</v>
      </c>
      <c r="AA207">
        <v>4.9800000000000004</v>
      </c>
      <c r="AB207">
        <v>11.7</v>
      </c>
      <c r="AC207">
        <v>37.299999999999997</v>
      </c>
      <c r="AD207">
        <v>426059</v>
      </c>
      <c r="AE207">
        <v>88.5</v>
      </c>
      <c r="AF207">
        <v>36.299999999999997</v>
      </c>
      <c r="AG207" t="s">
        <v>46</v>
      </c>
      <c r="AH207" t="s">
        <v>47</v>
      </c>
      <c r="AI207" t="s">
        <v>43</v>
      </c>
      <c r="AJ207">
        <v>100</v>
      </c>
      <c r="AK207">
        <v>512</v>
      </c>
      <c r="AL207">
        <v>0.1192</v>
      </c>
      <c r="AM207">
        <v>0.98629999999999995</v>
      </c>
      <c r="AN207">
        <v>0.98519999999999996</v>
      </c>
      <c r="AO207">
        <f>Data[[#This Row],[labeller_confidence_score]]-Data[[#This Row],[cytodiffusion_classification_confidence]]</f>
        <v>-1.0999999999999899E-3</v>
      </c>
    </row>
    <row r="208" spans="1:41" x14ac:dyDescent="0.3">
      <c r="A208" t="s">
        <v>281</v>
      </c>
      <c r="B208" t="s">
        <v>60</v>
      </c>
      <c r="C208">
        <v>0</v>
      </c>
      <c r="D208" t="s">
        <v>50</v>
      </c>
      <c r="E208">
        <v>16.600000000000001</v>
      </c>
      <c r="F208">
        <v>70.3</v>
      </c>
      <c r="G208">
        <v>0.32700000000000001</v>
      </c>
      <c r="H208">
        <v>0.34399999999999997</v>
      </c>
      <c r="I208">
        <f>Data[[#This Row],[nucleus_area_pct]]/Data[[#This Row],[cytoplasm_ratio]]</f>
        <v>204.36046511627907</v>
      </c>
      <c r="J208">
        <v>0.71499999999999997</v>
      </c>
      <c r="K208">
        <v>0.52900000000000003</v>
      </c>
      <c r="L208">
        <v>1.76</v>
      </c>
      <c r="M208">
        <v>1.2</v>
      </c>
      <c r="N208">
        <v>0.79600000000000004</v>
      </c>
      <c r="O208">
        <v>519</v>
      </c>
      <c r="P208">
        <v>107</v>
      </c>
      <c r="Q208">
        <v>185</v>
      </c>
      <c r="R208">
        <v>174</v>
      </c>
      <c r="S208">
        <v>180</v>
      </c>
      <c r="T208">
        <f>(Data[[#This Row],[mean_r]]/256)*100</f>
        <v>72.265625</v>
      </c>
      <c r="U208">
        <f>(Data[[#This Row],[mean_g]]/256)*100</f>
        <v>67.96875</v>
      </c>
      <c r="V208">
        <f>(Data[[#This Row],[mean_b]]/256)*100</f>
        <v>70.3125</v>
      </c>
      <c r="W208">
        <v>0.54400000000000004</v>
      </c>
      <c r="X208" t="s">
        <v>63</v>
      </c>
      <c r="Y208" t="s">
        <v>45</v>
      </c>
      <c r="Z208">
        <v>2395</v>
      </c>
      <c r="AA208">
        <v>4.45</v>
      </c>
      <c r="AB208">
        <v>13.5</v>
      </c>
      <c r="AC208">
        <v>44.6</v>
      </c>
      <c r="AD208">
        <v>290698</v>
      </c>
      <c r="AE208">
        <v>91.6</v>
      </c>
      <c r="AF208">
        <v>33.4</v>
      </c>
      <c r="AG208" t="s">
        <v>41</v>
      </c>
      <c r="AH208" t="s">
        <v>68</v>
      </c>
      <c r="AI208" t="s">
        <v>56</v>
      </c>
      <c r="AJ208">
        <v>100</v>
      </c>
      <c r="AK208">
        <v>224</v>
      </c>
      <c r="AL208">
        <v>0.125</v>
      </c>
      <c r="AM208">
        <v>0.9929</v>
      </c>
      <c r="AN208">
        <v>0.9012</v>
      </c>
      <c r="AO208">
        <f>Data[[#This Row],[labeller_confidence_score]]-Data[[#This Row],[cytodiffusion_classification_confidence]]</f>
        <v>-9.1700000000000004E-2</v>
      </c>
    </row>
    <row r="209" spans="1:41" x14ac:dyDescent="0.3">
      <c r="A209" t="s">
        <v>282</v>
      </c>
      <c r="B209" t="s">
        <v>62</v>
      </c>
      <c r="C209">
        <v>0</v>
      </c>
      <c r="D209" t="s">
        <v>50</v>
      </c>
      <c r="E209">
        <v>7.71</v>
      </c>
      <c r="F209">
        <v>79.7</v>
      </c>
      <c r="G209">
        <v>0.876</v>
      </c>
      <c r="H209">
        <v>0.20499999999999999</v>
      </c>
      <c r="I209">
        <f>Data[[#This Row],[nucleus_area_pct]]/Data[[#This Row],[cytoplasm_ratio]]</f>
        <v>388.78048780487808</v>
      </c>
      <c r="J209">
        <v>0.82099999999999995</v>
      </c>
      <c r="K209">
        <v>0.192</v>
      </c>
      <c r="L209">
        <v>1.46</v>
      </c>
      <c r="M209">
        <v>1</v>
      </c>
      <c r="N209">
        <v>0.90900000000000003</v>
      </c>
      <c r="O209">
        <v>274</v>
      </c>
      <c r="P209">
        <v>65</v>
      </c>
      <c r="Q209">
        <v>212</v>
      </c>
      <c r="R209">
        <v>138</v>
      </c>
      <c r="S209">
        <v>206</v>
      </c>
      <c r="T209">
        <f>(Data[[#This Row],[mean_r]]/256)*100</f>
        <v>82.8125</v>
      </c>
      <c r="U209">
        <f>(Data[[#This Row],[mean_g]]/256)*100</f>
        <v>53.90625</v>
      </c>
      <c r="V209">
        <f>(Data[[#This Row],[mean_b]]/256)*100</f>
        <v>80.46875</v>
      </c>
      <c r="W209">
        <v>0.751</v>
      </c>
      <c r="X209" t="s">
        <v>39</v>
      </c>
      <c r="Y209" t="s">
        <v>45</v>
      </c>
      <c r="Z209">
        <v>10982</v>
      </c>
      <c r="AA209">
        <v>5.44</v>
      </c>
      <c r="AB209">
        <v>10.9</v>
      </c>
      <c r="AC209">
        <v>47.4</v>
      </c>
      <c r="AD209">
        <v>157904</v>
      </c>
      <c r="AE209">
        <v>81.900000000000006</v>
      </c>
      <c r="AF209">
        <v>35</v>
      </c>
      <c r="AG209" t="s">
        <v>41</v>
      </c>
      <c r="AH209" t="s">
        <v>68</v>
      </c>
      <c r="AI209" t="s">
        <v>43</v>
      </c>
      <c r="AJ209">
        <v>100</v>
      </c>
      <c r="AK209">
        <v>224</v>
      </c>
      <c r="AL209">
        <v>1.4200000000000001E-2</v>
      </c>
      <c r="AM209">
        <v>0.94530000000000003</v>
      </c>
      <c r="AN209">
        <v>0.75349999999999995</v>
      </c>
      <c r="AO209">
        <f>Data[[#This Row],[labeller_confidence_score]]-Data[[#This Row],[cytodiffusion_classification_confidence]]</f>
        <v>-0.19180000000000008</v>
      </c>
    </row>
    <row r="210" spans="1:41" x14ac:dyDescent="0.3">
      <c r="A210" t="s">
        <v>283</v>
      </c>
      <c r="B210" t="s">
        <v>62</v>
      </c>
      <c r="C210">
        <v>0</v>
      </c>
      <c r="D210" t="s">
        <v>50</v>
      </c>
      <c r="E210">
        <v>9.85</v>
      </c>
      <c r="F210">
        <v>87.4</v>
      </c>
      <c r="G210">
        <v>0.89100000000000001</v>
      </c>
      <c r="H210">
        <v>0.25</v>
      </c>
      <c r="I210">
        <f>Data[[#This Row],[nucleus_area_pct]]/Data[[#This Row],[cytoplasm_ratio]]</f>
        <v>349.6</v>
      </c>
      <c r="J210">
        <v>0.97199999999999998</v>
      </c>
      <c r="K210">
        <v>0.36199999999999999</v>
      </c>
      <c r="L210">
        <v>1.1499999999999999</v>
      </c>
      <c r="M210">
        <v>1.1000000000000001</v>
      </c>
      <c r="N210">
        <v>0.92700000000000005</v>
      </c>
      <c r="O210">
        <v>271</v>
      </c>
      <c r="P210">
        <v>57</v>
      </c>
      <c r="Q210">
        <v>212</v>
      </c>
      <c r="R210">
        <v>172</v>
      </c>
      <c r="S210">
        <v>201</v>
      </c>
      <c r="T210">
        <f>(Data[[#This Row],[mean_r]]/256)*100</f>
        <v>82.8125</v>
      </c>
      <c r="U210">
        <f>(Data[[#This Row],[mean_g]]/256)*100</f>
        <v>67.1875</v>
      </c>
      <c r="V210">
        <f>(Data[[#This Row],[mean_b]]/256)*100</f>
        <v>78.515625</v>
      </c>
      <c r="W210">
        <v>0.69599999999999995</v>
      </c>
      <c r="X210" t="s">
        <v>39</v>
      </c>
      <c r="Y210" t="s">
        <v>40</v>
      </c>
      <c r="Z210">
        <v>5776</v>
      </c>
      <c r="AA210">
        <v>4.1399999999999997</v>
      </c>
      <c r="AB210">
        <v>15.9</v>
      </c>
      <c r="AC210">
        <v>42.3</v>
      </c>
      <c r="AD210">
        <v>222859</v>
      </c>
      <c r="AE210">
        <v>95.8</v>
      </c>
      <c r="AF210">
        <v>32.5</v>
      </c>
      <c r="AG210" t="s">
        <v>46</v>
      </c>
      <c r="AH210" t="s">
        <v>68</v>
      </c>
      <c r="AI210" t="s">
        <v>56</v>
      </c>
      <c r="AJ210">
        <v>100</v>
      </c>
      <c r="AK210">
        <v>224</v>
      </c>
      <c r="AL210">
        <v>0</v>
      </c>
      <c r="AM210">
        <v>0.85680000000000001</v>
      </c>
      <c r="AN210">
        <v>0.9335</v>
      </c>
      <c r="AO210">
        <f>Data[[#This Row],[labeller_confidence_score]]-Data[[#This Row],[cytodiffusion_classification_confidence]]</f>
        <v>7.669999999999999E-2</v>
      </c>
    </row>
    <row r="211" spans="1:41" x14ac:dyDescent="0.3">
      <c r="A211" t="s">
        <v>284</v>
      </c>
      <c r="B211" t="s">
        <v>54</v>
      </c>
      <c r="C211">
        <v>0</v>
      </c>
      <c r="D211" t="s">
        <v>54</v>
      </c>
      <c r="E211">
        <v>6.86</v>
      </c>
      <c r="F211">
        <v>0</v>
      </c>
      <c r="G211">
        <v>0</v>
      </c>
      <c r="H211">
        <v>1</v>
      </c>
      <c r="I211">
        <f>Data[[#This Row],[nucleus_area_pct]]/Data[[#This Row],[cytoplasm_ratio]]</f>
        <v>0</v>
      </c>
      <c r="J211">
        <v>0.90600000000000003</v>
      </c>
      <c r="K211">
        <v>0.23699999999999999</v>
      </c>
      <c r="L211">
        <v>0.57999999999999996</v>
      </c>
      <c r="M211">
        <v>1</v>
      </c>
      <c r="N211">
        <v>0.94599999999999995</v>
      </c>
      <c r="O211">
        <v>165</v>
      </c>
      <c r="P211">
        <v>44</v>
      </c>
      <c r="Q211">
        <v>232</v>
      </c>
      <c r="R211">
        <v>135</v>
      </c>
      <c r="S211">
        <v>126</v>
      </c>
      <c r="T211">
        <f>(Data[[#This Row],[mean_r]]/256)*100</f>
        <v>90.625</v>
      </c>
      <c r="U211">
        <f>(Data[[#This Row],[mean_g]]/256)*100</f>
        <v>52.734375</v>
      </c>
      <c r="V211">
        <f>(Data[[#This Row],[mean_b]]/256)*100</f>
        <v>49.21875</v>
      </c>
      <c r="W211">
        <v>0.48899999999999999</v>
      </c>
      <c r="X211" t="s">
        <v>51</v>
      </c>
      <c r="Y211" t="s">
        <v>40</v>
      </c>
      <c r="Z211">
        <v>6014</v>
      </c>
      <c r="AA211">
        <v>4.33</v>
      </c>
      <c r="AB211">
        <v>13.4</v>
      </c>
      <c r="AC211">
        <v>43.2</v>
      </c>
      <c r="AD211">
        <v>270071</v>
      </c>
      <c r="AE211">
        <v>97.4</v>
      </c>
      <c r="AF211">
        <v>30.9</v>
      </c>
      <c r="AG211" t="s">
        <v>64</v>
      </c>
      <c r="AH211" t="s">
        <v>42</v>
      </c>
      <c r="AI211" t="s">
        <v>43</v>
      </c>
      <c r="AJ211">
        <v>100</v>
      </c>
      <c r="AK211">
        <v>224</v>
      </c>
      <c r="AL211">
        <v>0</v>
      </c>
      <c r="AM211">
        <v>0.9083</v>
      </c>
      <c r="AN211">
        <v>1</v>
      </c>
      <c r="AO211">
        <f>Data[[#This Row],[labeller_confidence_score]]-Data[[#This Row],[cytodiffusion_classification_confidence]]</f>
        <v>9.1700000000000004E-2</v>
      </c>
    </row>
    <row r="212" spans="1:41" x14ac:dyDescent="0.3">
      <c r="A212" t="s">
        <v>285</v>
      </c>
      <c r="B212" t="s">
        <v>37</v>
      </c>
      <c r="C212">
        <v>1</v>
      </c>
      <c r="D212" t="s">
        <v>38</v>
      </c>
      <c r="E212">
        <v>12.24</v>
      </c>
      <c r="F212">
        <v>59.1</v>
      </c>
      <c r="G212">
        <v>0.63500000000000001</v>
      </c>
      <c r="H212">
        <v>0.38600000000000001</v>
      </c>
      <c r="I212">
        <f>Data[[#This Row],[nucleus_area_pct]]/Data[[#This Row],[cytoplasm_ratio]]</f>
        <v>153.10880829015545</v>
      </c>
      <c r="J212">
        <v>0.76700000000000002</v>
      </c>
      <c r="K212">
        <v>0.58899999999999997</v>
      </c>
      <c r="L212">
        <v>2.58</v>
      </c>
      <c r="M212">
        <v>5.8</v>
      </c>
      <c r="N212">
        <v>0.752</v>
      </c>
      <c r="O212">
        <v>448</v>
      </c>
      <c r="P212">
        <v>71</v>
      </c>
      <c r="Q212">
        <v>213</v>
      </c>
      <c r="R212">
        <v>144</v>
      </c>
      <c r="S212">
        <v>174</v>
      </c>
      <c r="T212">
        <f>(Data[[#This Row],[mean_r]]/256)*100</f>
        <v>83.203125</v>
      </c>
      <c r="U212">
        <f>(Data[[#This Row],[mean_g]]/256)*100</f>
        <v>56.25</v>
      </c>
      <c r="V212">
        <f>(Data[[#This Row],[mean_b]]/256)*100</f>
        <v>67.96875</v>
      </c>
      <c r="W212">
        <v>0.51900000000000002</v>
      </c>
      <c r="X212" t="s">
        <v>39</v>
      </c>
      <c r="Y212" t="s">
        <v>45</v>
      </c>
      <c r="Z212">
        <v>9684</v>
      </c>
      <c r="AA212">
        <v>5.31</v>
      </c>
      <c r="AB212">
        <v>11.1</v>
      </c>
      <c r="AC212">
        <v>44.7</v>
      </c>
      <c r="AD212">
        <v>236548</v>
      </c>
      <c r="AE212">
        <v>100.8</v>
      </c>
      <c r="AF212">
        <v>33.299999999999997</v>
      </c>
      <c r="AG212" t="s">
        <v>46</v>
      </c>
      <c r="AH212" t="s">
        <v>68</v>
      </c>
      <c r="AI212" t="s">
        <v>43</v>
      </c>
      <c r="AJ212">
        <v>100</v>
      </c>
      <c r="AK212">
        <v>512</v>
      </c>
      <c r="AL212">
        <v>0.75939999999999996</v>
      </c>
      <c r="AM212">
        <v>0.78869999999999996</v>
      </c>
      <c r="AN212">
        <v>0.78510000000000002</v>
      </c>
      <c r="AO212">
        <f>Data[[#This Row],[labeller_confidence_score]]-Data[[#This Row],[cytodiffusion_classification_confidence]]</f>
        <v>-3.5999999999999366E-3</v>
      </c>
    </row>
    <row r="213" spans="1:41" x14ac:dyDescent="0.3">
      <c r="A213" t="s">
        <v>286</v>
      </c>
      <c r="B213" t="s">
        <v>62</v>
      </c>
      <c r="C213">
        <v>0</v>
      </c>
      <c r="D213" t="s">
        <v>50</v>
      </c>
      <c r="E213">
        <v>9.16</v>
      </c>
      <c r="F213">
        <v>89.8</v>
      </c>
      <c r="G213">
        <v>0.873</v>
      </c>
      <c r="H213">
        <v>0.17100000000000001</v>
      </c>
      <c r="I213">
        <f>Data[[#This Row],[nucleus_area_pct]]/Data[[#This Row],[cytoplasm_ratio]]</f>
        <v>525.14619883040928</v>
      </c>
      <c r="J213">
        <v>0.89300000000000002</v>
      </c>
      <c r="K213">
        <v>0.28000000000000003</v>
      </c>
      <c r="L213">
        <v>1.68</v>
      </c>
      <c r="M213">
        <v>1.1000000000000001</v>
      </c>
      <c r="N213">
        <v>0.92200000000000004</v>
      </c>
      <c r="O213">
        <v>330</v>
      </c>
      <c r="P213">
        <v>56</v>
      </c>
      <c r="Q213">
        <v>188</v>
      </c>
      <c r="R213">
        <v>163</v>
      </c>
      <c r="S213">
        <v>190</v>
      </c>
      <c r="T213">
        <f>(Data[[#This Row],[mean_r]]/256)*100</f>
        <v>73.4375</v>
      </c>
      <c r="U213">
        <f>(Data[[#This Row],[mean_g]]/256)*100</f>
        <v>63.671875</v>
      </c>
      <c r="V213">
        <f>(Data[[#This Row],[mean_b]]/256)*100</f>
        <v>74.21875</v>
      </c>
      <c r="W213">
        <v>0.88300000000000001</v>
      </c>
      <c r="X213" t="s">
        <v>51</v>
      </c>
      <c r="Y213" t="s">
        <v>45</v>
      </c>
      <c r="Z213">
        <v>7632</v>
      </c>
      <c r="AA213">
        <v>5.03</v>
      </c>
      <c r="AB213">
        <v>15.2</v>
      </c>
      <c r="AC213">
        <v>40.299999999999997</v>
      </c>
      <c r="AD213">
        <v>305482</v>
      </c>
      <c r="AE213">
        <v>91.7</v>
      </c>
      <c r="AF213">
        <v>32.4</v>
      </c>
      <c r="AG213" t="s">
        <v>64</v>
      </c>
      <c r="AH213" t="s">
        <v>47</v>
      </c>
      <c r="AI213" t="s">
        <v>43</v>
      </c>
      <c r="AJ213">
        <v>60</v>
      </c>
      <c r="AK213">
        <v>360</v>
      </c>
      <c r="AL213">
        <v>6.8500000000000005E-2</v>
      </c>
      <c r="AM213">
        <v>0.97189999999999999</v>
      </c>
      <c r="AN213">
        <v>0.95140000000000002</v>
      </c>
      <c r="AO213">
        <f>Data[[#This Row],[labeller_confidence_score]]-Data[[#This Row],[cytodiffusion_classification_confidence]]</f>
        <v>-2.0499999999999963E-2</v>
      </c>
    </row>
    <row r="214" spans="1:41" x14ac:dyDescent="0.3">
      <c r="A214" t="s">
        <v>287</v>
      </c>
      <c r="B214" t="s">
        <v>49</v>
      </c>
      <c r="C214">
        <v>0</v>
      </c>
      <c r="D214" t="s">
        <v>50</v>
      </c>
      <c r="E214">
        <v>13.54</v>
      </c>
      <c r="F214">
        <v>54.1</v>
      </c>
      <c r="G214">
        <v>0.47399999999999998</v>
      </c>
      <c r="H214">
        <v>0.35799999999999998</v>
      </c>
      <c r="I214">
        <f>Data[[#This Row],[nucleus_area_pct]]/Data[[#This Row],[cytoplasm_ratio]]</f>
        <v>151.11731843575421</v>
      </c>
      <c r="J214">
        <v>0.70699999999999996</v>
      </c>
      <c r="K214">
        <v>0.44900000000000001</v>
      </c>
      <c r="L214">
        <v>3.04</v>
      </c>
      <c r="M214">
        <v>3.1</v>
      </c>
      <c r="N214">
        <v>0.78400000000000003</v>
      </c>
      <c r="O214">
        <v>424</v>
      </c>
      <c r="P214">
        <v>70</v>
      </c>
      <c r="Q214">
        <v>205</v>
      </c>
      <c r="R214">
        <v>180</v>
      </c>
      <c r="S214">
        <v>208</v>
      </c>
      <c r="T214">
        <f>(Data[[#This Row],[mean_r]]/256)*100</f>
        <v>80.078125</v>
      </c>
      <c r="U214">
        <f>(Data[[#This Row],[mean_g]]/256)*100</f>
        <v>70.3125</v>
      </c>
      <c r="V214">
        <f>(Data[[#This Row],[mean_b]]/256)*100</f>
        <v>81.25</v>
      </c>
      <c r="W214">
        <v>0.53700000000000003</v>
      </c>
      <c r="X214" t="s">
        <v>51</v>
      </c>
      <c r="Y214" t="s">
        <v>45</v>
      </c>
      <c r="Z214">
        <v>7818</v>
      </c>
      <c r="AA214">
        <v>4.5999999999999996</v>
      </c>
      <c r="AB214">
        <v>14.9</v>
      </c>
      <c r="AC214">
        <v>39.700000000000003</v>
      </c>
      <c r="AD214">
        <v>222675</v>
      </c>
      <c r="AE214">
        <v>95.6</v>
      </c>
      <c r="AF214">
        <v>33.6</v>
      </c>
      <c r="AG214" t="s">
        <v>46</v>
      </c>
      <c r="AH214" t="s">
        <v>42</v>
      </c>
      <c r="AI214" t="s">
        <v>56</v>
      </c>
      <c r="AJ214">
        <v>40</v>
      </c>
      <c r="AK214">
        <v>224</v>
      </c>
      <c r="AL214">
        <v>0</v>
      </c>
      <c r="AM214">
        <v>0.90480000000000005</v>
      </c>
      <c r="AN214">
        <v>0.83109999999999995</v>
      </c>
      <c r="AO214">
        <f>Data[[#This Row],[labeller_confidence_score]]-Data[[#This Row],[cytodiffusion_classification_confidence]]</f>
        <v>-7.3700000000000099E-2</v>
      </c>
    </row>
    <row r="215" spans="1:41" x14ac:dyDescent="0.3">
      <c r="A215" t="s">
        <v>288</v>
      </c>
      <c r="B215" t="s">
        <v>49</v>
      </c>
      <c r="C215">
        <v>0</v>
      </c>
      <c r="D215" t="s">
        <v>50</v>
      </c>
      <c r="E215">
        <v>11.98</v>
      </c>
      <c r="F215">
        <v>52.8</v>
      </c>
      <c r="G215">
        <v>0.40899999999999997</v>
      </c>
      <c r="H215">
        <v>0.34399999999999997</v>
      </c>
      <c r="I215">
        <f>Data[[#This Row],[nucleus_area_pct]]/Data[[#This Row],[cytoplasm_ratio]]</f>
        <v>153.48837209302326</v>
      </c>
      <c r="J215">
        <v>0.73499999999999999</v>
      </c>
      <c r="K215">
        <v>0.42299999999999999</v>
      </c>
      <c r="L215">
        <v>3.34</v>
      </c>
      <c r="M215">
        <v>3.5</v>
      </c>
      <c r="N215">
        <v>0.77600000000000002</v>
      </c>
      <c r="O215">
        <v>437</v>
      </c>
      <c r="P215">
        <v>57</v>
      </c>
      <c r="Q215">
        <v>174</v>
      </c>
      <c r="R215">
        <v>156</v>
      </c>
      <c r="S215">
        <v>176</v>
      </c>
      <c r="T215">
        <f>(Data[[#This Row],[mean_r]]/256)*100</f>
        <v>67.96875</v>
      </c>
      <c r="U215">
        <f>(Data[[#This Row],[mean_g]]/256)*100</f>
        <v>60.9375</v>
      </c>
      <c r="V215">
        <f>(Data[[#This Row],[mean_b]]/256)*100</f>
        <v>68.75</v>
      </c>
      <c r="W215">
        <v>0.72099999999999997</v>
      </c>
      <c r="X215" t="s">
        <v>51</v>
      </c>
      <c r="Y215" t="s">
        <v>40</v>
      </c>
      <c r="Z215">
        <v>7394</v>
      </c>
      <c r="AA215">
        <v>5.34</v>
      </c>
      <c r="AB215">
        <v>12.2</v>
      </c>
      <c r="AC215">
        <v>28.1</v>
      </c>
      <c r="AD215">
        <v>242460</v>
      </c>
      <c r="AE215">
        <v>91.8</v>
      </c>
      <c r="AF215">
        <v>33.1</v>
      </c>
      <c r="AG215" t="s">
        <v>46</v>
      </c>
      <c r="AH215" t="s">
        <v>47</v>
      </c>
      <c r="AI215" t="s">
        <v>43</v>
      </c>
      <c r="AJ215">
        <v>60</v>
      </c>
      <c r="AK215">
        <v>256</v>
      </c>
      <c r="AL215">
        <v>0.1464</v>
      </c>
      <c r="AM215">
        <v>0.92200000000000004</v>
      </c>
      <c r="AN215">
        <v>0.99980000000000002</v>
      </c>
      <c r="AO215">
        <f>Data[[#This Row],[labeller_confidence_score]]-Data[[#This Row],[cytodiffusion_classification_confidence]]</f>
        <v>7.779999999999998E-2</v>
      </c>
    </row>
    <row r="216" spans="1:41" x14ac:dyDescent="0.3">
      <c r="A216" t="s">
        <v>289</v>
      </c>
      <c r="B216" t="s">
        <v>62</v>
      </c>
      <c r="C216">
        <v>0</v>
      </c>
      <c r="D216" t="s">
        <v>50</v>
      </c>
      <c r="E216">
        <v>7.37</v>
      </c>
      <c r="F216">
        <v>84.2</v>
      </c>
      <c r="G216">
        <v>0.86699999999999999</v>
      </c>
      <c r="H216">
        <v>0.10100000000000001</v>
      </c>
      <c r="I216">
        <f>Data[[#This Row],[nucleus_area_pct]]/Data[[#This Row],[cytoplasm_ratio]]</f>
        <v>833.66336633663366</v>
      </c>
      <c r="J216">
        <v>0.84399999999999997</v>
      </c>
      <c r="K216">
        <v>0.224</v>
      </c>
      <c r="L216">
        <v>1.1499999999999999</v>
      </c>
      <c r="M216">
        <v>1.2</v>
      </c>
      <c r="N216">
        <v>0.88500000000000001</v>
      </c>
      <c r="O216">
        <v>273</v>
      </c>
      <c r="P216">
        <v>62</v>
      </c>
      <c r="Q216">
        <v>195</v>
      </c>
      <c r="R216">
        <v>148</v>
      </c>
      <c r="S216">
        <v>187</v>
      </c>
      <c r="T216">
        <f>(Data[[#This Row],[mean_r]]/256)*100</f>
        <v>76.171875</v>
      </c>
      <c r="U216">
        <f>(Data[[#This Row],[mean_g]]/256)*100</f>
        <v>57.8125</v>
      </c>
      <c r="V216">
        <f>(Data[[#This Row],[mean_b]]/256)*100</f>
        <v>73.046875</v>
      </c>
      <c r="W216">
        <v>0.73399999999999999</v>
      </c>
      <c r="X216" t="s">
        <v>51</v>
      </c>
      <c r="Y216" t="s">
        <v>45</v>
      </c>
      <c r="Z216">
        <v>6560</v>
      </c>
      <c r="AA216">
        <v>3.88</v>
      </c>
      <c r="AB216">
        <v>12.6</v>
      </c>
      <c r="AC216">
        <v>34.9</v>
      </c>
      <c r="AD216">
        <v>162217</v>
      </c>
      <c r="AE216">
        <v>87</v>
      </c>
      <c r="AF216">
        <v>32.700000000000003</v>
      </c>
      <c r="AG216" t="s">
        <v>46</v>
      </c>
      <c r="AH216" t="s">
        <v>47</v>
      </c>
      <c r="AI216" t="s">
        <v>52</v>
      </c>
      <c r="AJ216">
        <v>100</v>
      </c>
      <c r="AK216">
        <v>224</v>
      </c>
      <c r="AL216">
        <v>2.4799999999999999E-2</v>
      </c>
      <c r="AM216">
        <v>0.71919999999999995</v>
      </c>
      <c r="AN216">
        <v>0.8831</v>
      </c>
      <c r="AO216">
        <f>Data[[#This Row],[labeller_confidence_score]]-Data[[#This Row],[cytodiffusion_classification_confidence]]</f>
        <v>0.16390000000000005</v>
      </c>
    </row>
    <row r="217" spans="1:41" x14ac:dyDescent="0.3">
      <c r="A217" t="s">
        <v>290</v>
      </c>
      <c r="B217" t="s">
        <v>62</v>
      </c>
      <c r="C217">
        <v>0</v>
      </c>
      <c r="D217" t="s">
        <v>50</v>
      </c>
      <c r="E217">
        <v>8.33</v>
      </c>
      <c r="F217">
        <v>85.5</v>
      </c>
      <c r="G217">
        <v>0.76600000000000001</v>
      </c>
      <c r="H217">
        <v>0.23200000000000001</v>
      </c>
      <c r="I217">
        <f>Data[[#This Row],[nucleus_area_pct]]/Data[[#This Row],[cytoplasm_ratio]]</f>
        <v>368.5344827586207</v>
      </c>
      <c r="J217">
        <v>0.86199999999999999</v>
      </c>
      <c r="K217">
        <v>0.25900000000000001</v>
      </c>
      <c r="L217">
        <v>0.64</v>
      </c>
      <c r="M217">
        <v>1.1000000000000001</v>
      </c>
      <c r="N217">
        <v>0.86499999999999999</v>
      </c>
      <c r="O217">
        <v>225</v>
      </c>
      <c r="P217">
        <v>66</v>
      </c>
      <c r="Q217">
        <v>199</v>
      </c>
      <c r="R217">
        <v>151</v>
      </c>
      <c r="S217">
        <v>213</v>
      </c>
      <c r="T217">
        <f>(Data[[#This Row],[mean_r]]/256)*100</f>
        <v>77.734375</v>
      </c>
      <c r="U217">
        <f>(Data[[#This Row],[mean_g]]/256)*100</f>
        <v>58.984375</v>
      </c>
      <c r="V217">
        <f>(Data[[#This Row],[mean_b]]/256)*100</f>
        <v>83.203125</v>
      </c>
      <c r="W217">
        <v>0.76400000000000001</v>
      </c>
      <c r="X217" t="s">
        <v>39</v>
      </c>
      <c r="Y217" t="s">
        <v>45</v>
      </c>
      <c r="Z217">
        <v>5876</v>
      </c>
      <c r="AA217">
        <v>4.1399999999999997</v>
      </c>
      <c r="AB217">
        <v>12.7</v>
      </c>
      <c r="AC217">
        <v>45</v>
      </c>
      <c r="AD217">
        <v>260793</v>
      </c>
      <c r="AE217">
        <v>90.9</v>
      </c>
      <c r="AF217">
        <v>35.5</v>
      </c>
      <c r="AG217" t="s">
        <v>46</v>
      </c>
      <c r="AH217" t="s">
        <v>47</v>
      </c>
      <c r="AI217" t="s">
        <v>56</v>
      </c>
      <c r="AJ217">
        <v>100</v>
      </c>
      <c r="AK217">
        <v>360</v>
      </c>
      <c r="AL217">
        <v>0.1208</v>
      </c>
      <c r="AM217">
        <v>0.95030000000000003</v>
      </c>
      <c r="AN217">
        <v>0.90869999999999995</v>
      </c>
      <c r="AO217">
        <f>Data[[#This Row],[labeller_confidence_score]]-Data[[#This Row],[cytodiffusion_classification_confidence]]</f>
        <v>-4.1600000000000081E-2</v>
      </c>
    </row>
    <row r="218" spans="1:41" x14ac:dyDescent="0.3">
      <c r="A218" t="s">
        <v>291</v>
      </c>
      <c r="B218" t="s">
        <v>60</v>
      </c>
      <c r="C218">
        <v>0</v>
      </c>
      <c r="D218" t="s">
        <v>50</v>
      </c>
      <c r="E218">
        <v>14.74</v>
      </c>
      <c r="F218">
        <v>67.099999999999994</v>
      </c>
      <c r="G218">
        <v>0.439</v>
      </c>
      <c r="H218">
        <v>0.29299999999999998</v>
      </c>
      <c r="I218">
        <f>Data[[#This Row],[nucleus_area_pct]]/Data[[#This Row],[cytoplasm_ratio]]</f>
        <v>229.01023890784981</v>
      </c>
      <c r="J218">
        <v>0.58499999999999996</v>
      </c>
      <c r="K218">
        <v>0.58299999999999996</v>
      </c>
      <c r="L218">
        <v>2.52</v>
      </c>
      <c r="M218">
        <v>1.2</v>
      </c>
      <c r="N218">
        <v>0.79900000000000004</v>
      </c>
      <c r="O218">
        <v>686</v>
      </c>
      <c r="P218">
        <v>93</v>
      </c>
      <c r="Q218">
        <v>203</v>
      </c>
      <c r="R218">
        <v>168</v>
      </c>
      <c r="S218">
        <v>168</v>
      </c>
      <c r="T218">
        <f>(Data[[#This Row],[mean_r]]/256)*100</f>
        <v>79.296875</v>
      </c>
      <c r="U218">
        <f>(Data[[#This Row],[mean_g]]/256)*100</f>
        <v>65.625</v>
      </c>
      <c r="V218">
        <f>(Data[[#This Row],[mean_b]]/256)*100</f>
        <v>65.625</v>
      </c>
      <c r="W218">
        <v>0.61799999999999999</v>
      </c>
      <c r="X218" t="s">
        <v>51</v>
      </c>
      <c r="Y218" t="s">
        <v>45</v>
      </c>
      <c r="Z218">
        <v>7377</v>
      </c>
      <c r="AA218">
        <v>4.55</v>
      </c>
      <c r="AB218">
        <v>11.2</v>
      </c>
      <c r="AC218">
        <v>49.7</v>
      </c>
      <c r="AD218">
        <v>233647</v>
      </c>
      <c r="AE218">
        <v>98</v>
      </c>
      <c r="AF218">
        <v>36.700000000000003</v>
      </c>
      <c r="AG218" t="s">
        <v>41</v>
      </c>
      <c r="AH218" t="s">
        <v>47</v>
      </c>
      <c r="AI218" t="s">
        <v>52</v>
      </c>
      <c r="AJ218">
        <v>60</v>
      </c>
      <c r="AK218">
        <v>512</v>
      </c>
      <c r="AL218">
        <v>0</v>
      </c>
      <c r="AM218">
        <v>0.98939999999999995</v>
      </c>
      <c r="AN218">
        <v>0.90700000000000003</v>
      </c>
      <c r="AO218">
        <f>Data[[#This Row],[labeller_confidence_score]]-Data[[#This Row],[cytodiffusion_classification_confidence]]</f>
        <v>-8.2399999999999918E-2</v>
      </c>
    </row>
    <row r="219" spans="1:41" x14ac:dyDescent="0.3">
      <c r="A219" t="s">
        <v>292</v>
      </c>
      <c r="B219" t="s">
        <v>62</v>
      </c>
      <c r="C219">
        <v>0</v>
      </c>
      <c r="D219" t="s">
        <v>50</v>
      </c>
      <c r="E219">
        <v>10.24</v>
      </c>
      <c r="F219">
        <v>74</v>
      </c>
      <c r="G219">
        <v>0.878</v>
      </c>
      <c r="H219">
        <v>0.30299999999999999</v>
      </c>
      <c r="I219">
        <f>Data[[#This Row],[nucleus_area_pct]]/Data[[#This Row],[cytoplasm_ratio]]</f>
        <v>244.22442244224422</v>
      </c>
      <c r="J219">
        <v>0.84599999999999997</v>
      </c>
      <c r="K219">
        <v>0.20799999999999999</v>
      </c>
      <c r="L219">
        <v>0.73</v>
      </c>
      <c r="M219">
        <v>1.2</v>
      </c>
      <c r="N219">
        <v>0.85</v>
      </c>
      <c r="O219">
        <v>264</v>
      </c>
      <c r="P219">
        <v>63</v>
      </c>
      <c r="Q219">
        <v>191</v>
      </c>
      <c r="R219">
        <v>143</v>
      </c>
      <c r="S219">
        <v>194</v>
      </c>
      <c r="T219">
        <f>(Data[[#This Row],[mean_r]]/256)*100</f>
        <v>74.609375</v>
      </c>
      <c r="U219">
        <f>(Data[[#This Row],[mean_g]]/256)*100</f>
        <v>55.859375</v>
      </c>
      <c r="V219">
        <f>(Data[[#This Row],[mean_b]]/256)*100</f>
        <v>75.78125</v>
      </c>
      <c r="W219">
        <v>0.86299999999999999</v>
      </c>
      <c r="X219" t="s">
        <v>63</v>
      </c>
      <c r="Y219" t="s">
        <v>45</v>
      </c>
      <c r="Z219">
        <v>6359</v>
      </c>
      <c r="AA219">
        <v>3.91</v>
      </c>
      <c r="AB219">
        <v>13.4</v>
      </c>
      <c r="AC219">
        <v>37.1</v>
      </c>
      <c r="AD219">
        <v>190510</v>
      </c>
      <c r="AE219">
        <v>87.9</v>
      </c>
      <c r="AF219">
        <v>33.9</v>
      </c>
      <c r="AG219" t="s">
        <v>46</v>
      </c>
      <c r="AH219" t="s">
        <v>42</v>
      </c>
      <c r="AI219" t="s">
        <v>56</v>
      </c>
      <c r="AJ219">
        <v>60</v>
      </c>
      <c r="AK219">
        <v>512</v>
      </c>
      <c r="AL219">
        <v>3.6999999999999998E-2</v>
      </c>
      <c r="AM219">
        <v>0.96850000000000003</v>
      </c>
      <c r="AN219">
        <v>0.85389999999999999</v>
      </c>
      <c r="AO219">
        <f>Data[[#This Row],[labeller_confidence_score]]-Data[[#This Row],[cytodiffusion_classification_confidence]]</f>
        <v>-0.11460000000000004</v>
      </c>
    </row>
    <row r="220" spans="1:41" x14ac:dyDescent="0.3">
      <c r="A220" t="s">
        <v>293</v>
      </c>
      <c r="B220" t="s">
        <v>81</v>
      </c>
      <c r="C220">
        <v>1</v>
      </c>
      <c r="D220" t="s">
        <v>82</v>
      </c>
      <c r="E220">
        <v>18.100000000000001</v>
      </c>
      <c r="F220">
        <v>80</v>
      </c>
      <c r="G220">
        <v>0.30099999999999999</v>
      </c>
      <c r="H220">
        <v>0.18099999999999999</v>
      </c>
      <c r="I220">
        <f>Data[[#This Row],[nucleus_area_pct]]/Data[[#This Row],[cytoplasm_ratio]]</f>
        <v>441.98895027624309</v>
      </c>
      <c r="J220">
        <v>0.82099999999999995</v>
      </c>
      <c r="K220">
        <v>0.27</v>
      </c>
      <c r="L220">
        <v>1.17</v>
      </c>
      <c r="M220">
        <v>1</v>
      </c>
      <c r="N220">
        <v>0.87</v>
      </c>
      <c r="O220">
        <v>611</v>
      </c>
      <c r="P220">
        <v>89</v>
      </c>
      <c r="Q220">
        <v>182</v>
      </c>
      <c r="R220">
        <v>140</v>
      </c>
      <c r="S220">
        <v>190</v>
      </c>
      <c r="T220">
        <f>(Data[[#This Row],[mean_r]]/256)*100</f>
        <v>71.09375</v>
      </c>
      <c r="U220">
        <f>(Data[[#This Row],[mean_g]]/256)*100</f>
        <v>54.6875</v>
      </c>
      <c r="V220">
        <f>(Data[[#This Row],[mean_b]]/256)*100</f>
        <v>74.21875</v>
      </c>
      <c r="W220">
        <v>0.621</v>
      </c>
      <c r="X220" t="s">
        <v>51</v>
      </c>
      <c r="Y220" t="s">
        <v>40</v>
      </c>
      <c r="Z220">
        <v>9025</v>
      </c>
      <c r="AA220">
        <v>4.6100000000000003</v>
      </c>
      <c r="AB220">
        <v>13.4</v>
      </c>
      <c r="AC220">
        <v>42.1</v>
      </c>
      <c r="AD220">
        <v>183237</v>
      </c>
      <c r="AE220">
        <v>86.6</v>
      </c>
      <c r="AF220">
        <v>36.9</v>
      </c>
      <c r="AG220" t="s">
        <v>64</v>
      </c>
      <c r="AH220" t="s">
        <v>68</v>
      </c>
      <c r="AI220" t="s">
        <v>56</v>
      </c>
      <c r="AJ220">
        <v>40</v>
      </c>
      <c r="AK220">
        <v>224</v>
      </c>
      <c r="AL220">
        <v>0.94310000000000005</v>
      </c>
      <c r="AM220">
        <v>0.60199999999999998</v>
      </c>
      <c r="AN220">
        <v>0.80600000000000005</v>
      </c>
      <c r="AO220">
        <f>Data[[#This Row],[labeller_confidence_score]]-Data[[#This Row],[cytodiffusion_classification_confidence]]</f>
        <v>0.20400000000000007</v>
      </c>
    </row>
    <row r="221" spans="1:41" x14ac:dyDescent="0.3">
      <c r="A221" t="s">
        <v>294</v>
      </c>
      <c r="B221" t="s">
        <v>49</v>
      </c>
      <c r="C221">
        <v>0</v>
      </c>
      <c r="D221" t="s">
        <v>50</v>
      </c>
      <c r="E221">
        <v>14.88</v>
      </c>
      <c r="F221">
        <v>59.1</v>
      </c>
      <c r="G221">
        <v>0.51400000000000001</v>
      </c>
      <c r="H221">
        <v>0.45500000000000002</v>
      </c>
      <c r="I221">
        <f>Data[[#This Row],[nucleus_area_pct]]/Data[[#This Row],[cytoplasm_ratio]]</f>
        <v>129.8901098901099</v>
      </c>
      <c r="J221">
        <v>0.81799999999999995</v>
      </c>
      <c r="K221">
        <v>0.36799999999999999</v>
      </c>
      <c r="L221">
        <v>3.27</v>
      </c>
      <c r="M221">
        <v>3</v>
      </c>
      <c r="N221">
        <v>0.73599999999999999</v>
      </c>
      <c r="O221">
        <v>425</v>
      </c>
      <c r="P221">
        <v>73</v>
      </c>
      <c r="Q221">
        <v>217</v>
      </c>
      <c r="R221">
        <v>151</v>
      </c>
      <c r="S221">
        <v>164</v>
      </c>
      <c r="T221">
        <f>(Data[[#This Row],[mean_r]]/256)*100</f>
        <v>84.765625</v>
      </c>
      <c r="U221">
        <f>(Data[[#This Row],[mean_g]]/256)*100</f>
        <v>58.984375</v>
      </c>
      <c r="V221">
        <f>(Data[[#This Row],[mean_b]]/256)*100</f>
        <v>64.0625</v>
      </c>
      <c r="W221">
        <v>0.58199999999999996</v>
      </c>
      <c r="X221" t="s">
        <v>39</v>
      </c>
      <c r="Y221" t="s">
        <v>45</v>
      </c>
      <c r="Z221">
        <v>9639</v>
      </c>
      <c r="AA221">
        <v>4.42</v>
      </c>
      <c r="AB221">
        <v>12.4</v>
      </c>
      <c r="AC221">
        <v>39.5</v>
      </c>
      <c r="AD221">
        <v>258634</v>
      </c>
      <c r="AE221">
        <v>84.1</v>
      </c>
      <c r="AF221">
        <v>34.299999999999997</v>
      </c>
      <c r="AG221" t="s">
        <v>46</v>
      </c>
      <c r="AH221" t="s">
        <v>42</v>
      </c>
      <c r="AI221" t="s">
        <v>52</v>
      </c>
      <c r="AJ221">
        <v>60</v>
      </c>
      <c r="AK221">
        <v>512</v>
      </c>
      <c r="AL221">
        <v>3.7199999999999997E-2</v>
      </c>
      <c r="AM221">
        <v>0.87070000000000003</v>
      </c>
      <c r="AN221">
        <v>0.85599999999999998</v>
      </c>
      <c r="AO221">
        <f>Data[[#This Row],[labeller_confidence_score]]-Data[[#This Row],[cytodiffusion_classification_confidence]]</f>
        <v>-1.4700000000000046E-2</v>
      </c>
    </row>
    <row r="222" spans="1:41" x14ac:dyDescent="0.3">
      <c r="A222" t="s">
        <v>295</v>
      </c>
      <c r="B222" t="s">
        <v>62</v>
      </c>
      <c r="C222">
        <v>0</v>
      </c>
      <c r="D222" t="s">
        <v>50</v>
      </c>
      <c r="E222">
        <v>6.38</v>
      </c>
      <c r="F222">
        <v>74.599999999999994</v>
      </c>
      <c r="G222">
        <v>0.87</v>
      </c>
      <c r="H222">
        <v>0.17199999999999999</v>
      </c>
      <c r="I222">
        <f>Data[[#This Row],[nucleus_area_pct]]/Data[[#This Row],[cytoplasm_ratio]]</f>
        <v>433.72093023255815</v>
      </c>
      <c r="J222">
        <v>0.93600000000000005</v>
      </c>
      <c r="K222">
        <v>0.36299999999999999</v>
      </c>
      <c r="L222">
        <v>1.03</v>
      </c>
      <c r="M222">
        <v>1</v>
      </c>
      <c r="N222">
        <v>0.87</v>
      </c>
      <c r="O222">
        <v>310</v>
      </c>
      <c r="P222">
        <v>53</v>
      </c>
      <c r="Q222">
        <v>195</v>
      </c>
      <c r="R222">
        <v>141</v>
      </c>
      <c r="S222">
        <v>189</v>
      </c>
      <c r="T222">
        <f>(Data[[#This Row],[mean_r]]/256)*100</f>
        <v>76.171875</v>
      </c>
      <c r="U222">
        <f>(Data[[#This Row],[mean_g]]/256)*100</f>
        <v>55.078125</v>
      </c>
      <c r="V222">
        <f>(Data[[#This Row],[mean_b]]/256)*100</f>
        <v>73.828125</v>
      </c>
      <c r="W222">
        <v>0.67800000000000005</v>
      </c>
      <c r="X222" t="s">
        <v>51</v>
      </c>
      <c r="Y222" t="s">
        <v>45</v>
      </c>
      <c r="Z222">
        <v>2045</v>
      </c>
      <c r="AA222">
        <v>4.53</v>
      </c>
      <c r="AB222">
        <v>15.7</v>
      </c>
      <c r="AC222">
        <v>30.2</v>
      </c>
      <c r="AD222">
        <v>204783</v>
      </c>
      <c r="AE222">
        <v>88.5</v>
      </c>
      <c r="AF222">
        <v>34.4</v>
      </c>
      <c r="AG222" t="s">
        <v>46</v>
      </c>
      <c r="AH222" t="s">
        <v>42</v>
      </c>
      <c r="AI222" t="s">
        <v>43</v>
      </c>
      <c r="AJ222">
        <v>100</v>
      </c>
      <c r="AK222">
        <v>256</v>
      </c>
      <c r="AL222">
        <v>0.1183</v>
      </c>
      <c r="AM222">
        <v>0.90429999999999999</v>
      </c>
      <c r="AN222">
        <v>0.76300000000000001</v>
      </c>
      <c r="AO222">
        <f>Data[[#This Row],[labeller_confidence_score]]-Data[[#This Row],[cytodiffusion_classification_confidence]]</f>
        <v>-0.14129999999999998</v>
      </c>
    </row>
    <row r="223" spans="1:41" x14ac:dyDescent="0.3">
      <c r="A223" t="s">
        <v>296</v>
      </c>
      <c r="B223" t="s">
        <v>49</v>
      </c>
      <c r="C223">
        <v>0</v>
      </c>
      <c r="D223" t="s">
        <v>50</v>
      </c>
      <c r="E223">
        <v>11.3</v>
      </c>
      <c r="F223">
        <v>55</v>
      </c>
      <c r="G223">
        <v>0.53800000000000003</v>
      </c>
      <c r="H223">
        <v>0.443</v>
      </c>
      <c r="I223">
        <f>Data[[#This Row],[nucleus_area_pct]]/Data[[#This Row],[cytoplasm_ratio]]</f>
        <v>124.15349887133183</v>
      </c>
      <c r="J223">
        <v>0.80400000000000005</v>
      </c>
      <c r="K223">
        <v>0.308</v>
      </c>
      <c r="L223">
        <v>3.67</v>
      </c>
      <c r="M223">
        <v>3.8</v>
      </c>
      <c r="N223">
        <v>0.80400000000000005</v>
      </c>
      <c r="O223">
        <v>500</v>
      </c>
      <c r="P223">
        <v>84</v>
      </c>
      <c r="Q223">
        <v>223</v>
      </c>
      <c r="R223">
        <v>114</v>
      </c>
      <c r="S223">
        <v>208</v>
      </c>
      <c r="T223">
        <f>(Data[[#This Row],[mean_r]]/256)*100</f>
        <v>87.109375</v>
      </c>
      <c r="U223">
        <f>(Data[[#This Row],[mean_g]]/256)*100</f>
        <v>44.53125</v>
      </c>
      <c r="V223">
        <f>(Data[[#This Row],[mean_b]]/256)*100</f>
        <v>81.25</v>
      </c>
      <c r="W223">
        <v>0.70599999999999996</v>
      </c>
      <c r="X223" t="s">
        <v>51</v>
      </c>
      <c r="Y223" t="s">
        <v>40</v>
      </c>
      <c r="Z223">
        <v>12016</v>
      </c>
      <c r="AA223">
        <v>3.71</v>
      </c>
      <c r="AB223">
        <v>11.1</v>
      </c>
      <c r="AC223">
        <v>52.3</v>
      </c>
      <c r="AD223">
        <v>249310</v>
      </c>
      <c r="AE223">
        <v>85.1</v>
      </c>
      <c r="AF223">
        <v>34.5</v>
      </c>
      <c r="AG223" t="s">
        <v>46</v>
      </c>
      <c r="AH223" t="s">
        <v>47</v>
      </c>
      <c r="AI223" t="s">
        <v>56</v>
      </c>
      <c r="AJ223">
        <v>100</v>
      </c>
      <c r="AK223">
        <v>512</v>
      </c>
      <c r="AL223">
        <v>0.10589999999999999</v>
      </c>
      <c r="AM223">
        <v>0.93149999999999999</v>
      </c>
      <c r="AN223">
        <v>0.88019999999999998</v>
      </c>
      <c r="AO223">
        <f>Data[[#This Row],[labeller_confidence_score]]-Data[[#This Row],[cytodiffusion_classification_confidence]]</f>
        <v>-5.1300000000000012E-2</v>
      </c>
    </row>
    <row r="224" spans="1:41" x14ac:dyDescent="0.3">
      <c r="A224" t="s">
        <v>297</v>
      </c>
      <c r="B224" t="s">
        <v>67</v>
      </c>
      <c r="C224">
        <v>1</v>
      </c>
      <c r="D224" t="s">
        <v>67</v>
      </c>
      <c r="E224">
        <v>4.43</v>
      </c>
      <c r="F224">
        <v>26.2</v>
      </c>
      <c r="G224">
        <v>0.13200000000000001</v>
      </c>
      <c r="H224">
        <v>0.76100000000000001</v>
      </c>
      <c r="I224">
        <f>Data[[#This Row],[nucleus_area_pct]]/Data[[#This Row],[cytoplasm_ratio]]</f>
        <v>34.428383705650461</v>
      </c>
      <c r="J224">
        <v>0.318</v>
      </c>
      <c r="K224">
        <v>0.63300000000000001</v>
      </c>
      <c r="L224">
        <v>1.89</v>
      </c>
      <c r="M224">
        <v>2.2000000000000002</v>
      </c>
      <c r="N224">
        <v>0.49099999999999999</v>
      </c>
      <c r="O224">
        <v>236</v>
      </c>
      <c r="P224">
        <v>37</v>
      </c>
      <c r="Q224">
        <v>205</v>
      </c>
      <c r="R224">
        <v>155</v>
      </c>
      <c r="S224">
        <v>188</v>
      </c>
      <c r="T224">
        <f>(Data[[#This Row],[mean_r]]/256)*100</f>
        <v>80.078125</v>
      </c>
      <c r="U224">
        <f>(Data[[#This Row],[mean_g]]/256)*100</f>
        <v>60.546875</v>
      </c>
      <c r="V224">
        <f>(Data[[#This Row],[mean_b]]/256)*100</f>
        <v>73.4375</v>
      </c>
      <c r="W224">
        <v>0.56100000000000005</v>
      </c>
      <c r="X224" t="s">
        <v>51</v>
      </c>
      <c r="Y224" t="s">
        <v>45</v>
      </c>
      <c r="Z224">
        <v>6497</v>
      </c>
      <c r="AA224">
        <v>3.75</v>
      </c>
      <c r="AB224">
        <v>17.5</v>
      </c>
      <c r="AC224">
        <v>40.700000000000003</v>
      </c>
      <c r="AD224">
        <v>305189</v>
      </c>
      <c r="AE224">
        <v>93.8</v>
      </c>
      <c r="AF224">
        <v>34.1</v>
      </c>
      <c r="AG224" t="s">
        <v>41</v>
      </c>
      <c r="AH224" t="s">
        <v>42</v>
      </c>
      <c r="AI224" t="s">
        <v>43</v>
      </c>
      <c r="AJ224">
        <v>60</v>
      </c>
      <c r="AK224">
        <v>360</v>
      </c>
      <c r="AL224">
        <v>1</v>
      </c>
      <c r="AM224">
        <v>0.65969999999999995</v>
      </c>
      <c r="AN224">
        <v>0.84689999999999999</v>
      </c>
      <c r="AO224">
        <f>Data[[#This Row],[labeller_confidence_score]]-Data[[#This Row],[cytodiffusion_classification_confidence]]</f>
        <v>0.18720000000000003</v>
      </c>
    </row>
    <row r="225" spans="1:41" x14ac:dyDescent="0.3">
      <c r="A225" t="s">
        <v>298</v>
      </c>
      <c r="B225" t="s">
        <v>74</v>
      </c>
      <c r="C225">
        <v>0</v>
      </c>
      <c r="D225" t="s">
        <v>75</v>
      </c>
      <c r="E225">
        <v>2.11</v>
      </c>
      <c r="F225">
        <v>0</v>
      </c>
      <c r="G225">
        <v>0</v>
      </c>
      <c r="H225">
        <v>1</v>
      </c>
      <c r="I225">
        <f>Data[[#This Row],[nucleus_area_pct]]/Data[[#This Row],[cytoplasm_ratio]]</f>
        <v>0</v>
      </c>
      <c r="J225">
        <v>0.72799999999999998</v>
      </c>
      <c r="K225">
        <v>0.59399999999999997</v>
      </c>
      <c r="L225">
        <v>3.12</v>
      </c>
      <c r="M225">
        <v>1</v>
      </c>
      <c r="N225">
        <v>0.79100000000000004</v>
      </c>
      <c r="O225">
        <v>27</v>
      </c>
      <c r="P225">
        <v>16</v>
      </c>
      <c r="Q225">
        <v>219</v>
      </c>
      <c r="R225">
        <v>130</v>
      </c>
      <c r="S225">
        <v>166</v>
      </c>
      <c r="T225">
        <f>(Data[[#This Row],[mean_r]]/256)*100</f>
        <v>85.546875</v>
      </c>
      <c r="U225">
        <f>(Data[[#This Row],[mean_g]]/256)*100</f>
        <v>50.78125</v>
      </c>
      <c r="V225">
        <f>(Data[[#This Row],[mean_b]]/256)*100</f>
        <v>64.84375</v>
      </c>
      <c r="W225">
        <v>0.58699999999999997</v>
      </c>
      <c r="X225" t="s">
        <v>51</v>
      </c>
      <c r="Y225" t="s">
        <v>40</v>
      </c>
      <c r="Z225">
        <v>8523</v>
      </c>
      <c r="AA225">
        <v>4.84</v>
      </c>
      <c r="AB225">
        <v>15.4</v>
      </c>
      <c r="AC225">
        <v>29.6</v>
      </c>
      <c r="AD225">
        <v>207460</v>
      </c>
      <c r="AE225">
        <v>98.7</v>
      </c>
      <c r="AF225">
        <v>32.799999999999997</v>
      </c>
      <c r="AG225" t="s">
        <v>41</v>
      </c>
      <c r="AH225" t="s">
        <v>47</v>
      </c>
      <c r="AI225" t="s">
        <v>43</v>
      </c>
      <c r="AJ225">
        <v>40</v>
      </c>
      <c r="AK225">
        <v>224</v>
      </c>
      <c r="AL225">
        <v>9.2100000000000001E-2</v>
      </c>
      <c r="AM225">
        <v>0.72770000000000001</v>
      </c>
      <c r="AN225">
        <v>0.97840000000000005</v>
      </c>
      <c r="AO225">
        <f>Data[[#This Row],[labeller_confidence_score]]-Data[[#This Row],[cytodiffusion_classification_confidence]]</f>
        <v>0.25070000000000003</v>
      </c>
    </row>
    <row r="226" spans="1:41" x14ac:dyDescent="0.3">
      <c r="A226" t="s">
        <v>299</v>
      </c>
      <c r="B226" t="s">
        <v>87</v>
      </c>
      <c r="C226">
        <v>0</v>
      </c>
      <c r="D226" t="s">
        <v>50</v>
      </c>
      <c r="E226">
        <v>12.17</v>
      </c>
      <c r="F226">
        <v>47.7</v>
      </c>
      <c r="G226">
        <v>0.60499999999999998</v>
      </c>
      <c r="H226">
        <v>0.55300000000000005</v>
      </c>
      <c r="I226">
        <f>Data[[#This Row],[nucleus_area_pct]]/Data[[#This Row],[cytoplasm_ratio]]</f>
        <v>86.256781193490056</v>
      </c>
      <c r="J226">
        <v>0.82199999999999995</v>
      </c>
      <c r="K226">
        <v>0.47099999999999997</v>
      </c>
      <c r="L226">
        <v>5.41</v>
      </c>
      <c r="M226">
        <v>2.2000000000000002</v>
      </c>
      <c r="N226">
        <v>0.76800000000000002</v>
      </c>
      <c r="O226">
        <v>415</v>
      </c>
      <c r="P226">
        <v>67</v>
      </c>
      <c r="Q226">
        <v>216</v>
      </c>
      <c r="R226">
        <v>155</v>
      </c>
      <c r="S226">
        <v>178</v>
      </c>
      <c r="T226">
        <f>(Data[[#This Row],[mean_r]]/256)*100</f>
        <v>84.375</v>
      </c>
      <c r="U226">
        <f>(Data[[#This Row],[mean_g]]/256)*100</f>
        <v>60.546875</v>
      </c>
      <c r="V226">
        <f>(Data[[#This Row],[mean_b]]/256)*100</f>
        <v>69.53125</v>
      </c>
      <c r="W226">
        <v>0.627</v>
      </c>
      <c r="X226" t="s">
        <v>39</v>
      </c>
      <c r="Y226" t="s">
        <v>45</v>
      </c>
      <c r="Z226">
        <v>11570</v>
      </c>
      <c r="AA226">
        <v>4.43</v>
      </c>
      <c r="AB226">
        <v>11.6</v>
      </c>
      <c r="AC226">
        <v>47.8</v>
      </c>
      <c r="AD226">
        <v>288518</v>
      </c>
      <c r="AE226">
        <v>85.3</v>
      </c>
      <c r="AF226">
        <v>31.9</v>
      </c>
      <c r="AG226" t="s">
        <v>64</v>
      </c>
      <c r="AH226" t="s">
        <v>42</v>
      </c>
      <c r="AI226" t="s">
        <v>56</v>
      </c>
      <c r="AJ226">
        <v>40</v>
      </c>
      <c r="AK226">
        <v>224</v>
      </c>
      <c r="AL226">
        <v>5.9900000000000002E-2</v>
      </c>
      <c r="AM226">
        <v>0.84450000000000003</v>
      </c>
      <c r="AN226">
        <v>0.94769999999999999</v>
      </c>
      <c r="AO226">
        <f>Data[[#This Row],[labeller_confidence_score]]-Data[[#This Row],[cytodiffusion_classification_confidence]]</f>
        <v>0.10319999999999996</v>
      </c>
    </row>
    <row r="227" spans="1:41" x14ac:dyDescent="0.3">
      <c r="A227" t="s">
        <v>300</v>
      </c>
      <c r="B227" t="s">
        <v>60</v>
      </c>
      <c r="C227">
        <v>0</v>
      </c>
      <c r="D227" t="s">
        <v>50</v>
      </c>
      <c r="E227">
        <v>13.36</v>
      </c>
      <c r="F227">
        <v>56.4</v>
      </c>
      <c r="G227">
        <v>0.26200000000000001</v>
      </c>
      <c r="H227">
        <v>0.48299999999999998</v>
      </c>
      <c r="I227">
        <f>Data[[#This Row],[nucleus_area_pct]]/Data[[#This Row],[cytoplasm_ratio]]</f>
        <v>116.77018633540372</v>
      </c>
      <c r="J227">
        <v>0.69</v>
      </c>
      <c r="K227">
        <v>0.433</v>
      </c>
      <c r="L227">
        <v>1.48</v>
      </c>
      <c r="M227">
        <v>1.9</v>
      </c>
      <c r="N227">
        <v>0.77900000000000003</v>
      </c>
      <c r="O227">
        <v>571</v>
      </c>
      <c r="P227">
        <v>104</v>
      </c>
      <c r="Q227">
        <v>210</v>
      </c>
      <c r="R227">
        <v>154</v>
      </c>
      <c r="S227">
        <v>171</v>
      </c>
      <c r="T227">
        <f>(Data[[#This Row],[mean_r]]/256)*100</f>
        <v>82.03125</v>
      </c>
      <c r="U227">
        <f>(Data[[#This Row],[mean_g]]/256)*100</f>
        <v>60.15625</v>
      </c>
      <c r="V227">
        <f>(Data[[#This Row],[mean_b]]/256)*100</f>
        <v>66.796875</v>
      </c>
      <c r="W227">
        <v>0.53900000000000003</v>
      </c>
      <c r="X227" t="s">
        <v>51</v>
      </c>
      <c r="Y227" t="s">
        <v>45</v>
      </c>
      <c r="Z227">
        <v>4459</v>
      </c>
      <c r="AA227">
        <v>5.42</v>
      </c>
      <c r="AB227">
        <v>14.1</v>
      </c>
      <c r="AC227">
        <v>43.9</v>
      </c>
      <c r="AD227">
        <v>200908</v>
      </c>
      <c r="AE227">
        <v>72.2</v>
      </c>
      <c r="AF227">
        <v>35.6</v>
      </c>
      <c r="AG227" t="s">
        <v>64</v>
      </c>
      <c r="AH227" t="s">
        <v>42</v>
      </c>
      <c r="AI227" t="s">
        <v>56</v>
      </c>
      <c r="AJ227">
        <v>40</v>
      </c>
      <c r="AK227">
        <v>224</v>
      </c>
      <c r="AL227">
        <v>7.8299999999999995E-2</v>
      </c>
      <c r="AM227">
        <v>0.93510000000000004</v>
      </c>
      <c r="AN227">
        <v>0.93730000000000002</v>
      </c>
      <c r="AO227">
        <f>Data[[#This Row],[labeller_confidence_score]]-Data[[#This Row],[cytodiffusion_classification_confidence]]</f>
        <v>2.1999999999999797E-3</v>
      </c>
    </row>
    <row r="228" spans="1:41" x14ac:dyDescent="0.3">
      <c r="A228" t="s">
        <v>301</v>
      </c>
      <c r="B228" t="s">
        <v>62</v>
      </c>
      <c r="C228">
        <v>0</v>
      </c>
      <c r="D228" t="s">
        <v>50</v>
      </c>
      <c r="E228">
        <v>8.59</v>
      </c>
      <c r="F228">
        <v>82</v>
      </c>
      <c r="G228">
        <v>0.79700000000000004</v>
      </c>
      <c r="H228">
        <v>0.15</v>
      </c>
      <c r="I228">
        <f>Data[[#This Row],[nucleus_area_pct]]/Data[[#This Row],[cytoplasm_ratio]]</f>
        <v>546.66666666666674</v>
      </c>
      <c r="J228">
        <v>0.84</v>
      </c>
      <c r="K228">
        <v>0.30199999999999999</v>
      </c>
      <c r="L228">
        <v>1.57</v>
      </c>
      <c r="M228">
        <v>1.1000000000000001</v>
      </c>
      <c r="N228">
        <v>0.88700000000000001</v>
      </c>
      <c r="O228">
        <v>337</v>
      </c>
      <c r="P228">
        <v>62</v>
      </c>
      <c r="Q228">
        <v>204</v>
      </c>
      <c r="R228">
        <v>177</v>
      </c>
      <c r="S228">
        <v>184</v>
      </c>
      <c r="T228">
        <f>(Data[[#This Row],[mean_r]]/256)*100</f>
        <v>79.6875</v>
      </c>
      <c r="U228">
        <f>(Data[[#This Row],[mean_g]]/256)*100</f>
        <v>69.140625</v>
      </c>
      <c r="V228">
        <f>(Data[[#This Row],[mean_b]]/256)*100</f>
        <v>71.875</v>
      </c>
      <c r="W228">
        <v>0.76600000000000001</v>
      </c>
      <c r="X228" t="s">
        <v>51</v>
      </c>
      <c r="Y228" t="s">
        <v>45</v>
      </c>
      <c r="Z228">
        <v>4963</v>
      </c>
      <c r="AA228">
        <v>4.38</v>
      </c>
      <c r="AB228">
        <v>13.2</v>
      </c>
      <c r="AC228">
        <v>33</v>
      </c>
      <c r="AD228">
        <v>258387</v>
      </c>
      <c r="AE228">
        <v>80</v>
      </c>
      <c r="AF228">
        <v>33.200000000000003</v>
      </c>
      <c r="AG228" t="s">
        <v>64</v>
      </c>
      <c r="AH228" t="s">
        <v>47</v>
      </c>
      <c r="AI228" t="s">
        <v>43</v>
      </c>
      <c r="AJ228">
        <v>40</v>
      </c>
      <c r="AK228">
        <v>224</v>
      </c>
      <c r="AL228">
        <v>2.1100000000000001E-2</v>
      </c>
      <c r="AM228">
        <v>0.96009999999999995</v>
      </c>
      <c r="AN228">
        <v>1</v>
      </c>
      <c r="AO228">
        <f>Data[[#This Row],[labeller_confidence_score]]-Data[[#This Row],[cytodiffusion_classification_confidence]]</f>
        <v>3.9900000000000047E-2</v>
      </c>
    </row>
    <row r="229" spans="1:41" x14ac:dyDescent="0.3">
      <c r="A229" t="s">
        <v>302</v>
      </c>
      <c r="B229" t="s">
        <v>66</v>
      </c>
      <c r="C229">
        <v>1</v>
      </c>
      <c r="D229" t="s">
        <v>67</v>
      </c>
      <c r="E229">
        <v>9.4499999999999993</v>
      </c>
      <c r="F229">
        <v>92.4</v>
      </c>
      <c r="G229">
        <v>0.68100000000000005</v>
      </c>
      <c r="H229">
        <v>7.8E-2</v>
      </c>
      <c r="I229">
        <f>Data[[#This Row],[nucleus_area_pct]]/Data[[#This Row],[cytoplasm_ratio]]</f>
        <v>1184.6153846153848</v>
      </c>
      <c r="J229">
        <v>0.35499999999999998</v>
      </c>
      <c r="K229">
        <v>0.57499999999999996</v>
      </c>
      <c r="L229">
        <v>1.18</v>
      </c>
      <c r="M229">
        <v>1</v>
      </c>
      <c r="N229">
        <v>0.52500000000000002</v>
      </c>
      <c r="O229">
        <v>319</v>
      </c>
      <c r="P229">
        <v>58</v>
      </c>
      <c r="Q229">
        <v>173</v>
      </c>
      <c r="R229">
        <v>157</v>
      </c>
      <c r="S229">
        <v>232</v>
      </c>
      <c r="T229">
        <f>(Data[[#This Row],[mean_r]]/256)*100</f>
        <v>67.578125</v>
      </c>
      <c r="U229">
        <f>(Data[[#This Row],[mean_g]]/256)*100</f>
        <v>61.328125</v>
      </c>
      <c r="V229">
        <f>(Data[[#This Row],[mean_b]]/256)*100</f>
        <v>90.625</v>
      </c>
      <c r="W229">
        <v>0.89300000000000002</v>
      </c>
      <c r="X229" t="s">
        <v>51</v>
      </c>
      <c r="Y229" t="s">
        <v>45</v>
      </c>
      <c r="Z229">
        <v>8195</v>
      </c>
      <c r="AA229">
        <v>3.66</v>
      </c>
      <c r="AB229">
        <v>14</v>
      </c>
      <c r="AC229">
        <v>33.1</v>
      </c>
      <c r="AD229">
        <v>267321</v>
      </c>
      <c r="AE229">
        <v>93.8</v>
      </c>
      <c r="AF229">
        <v>35.799999999999997</v>
      </c>
      <c r="AG229" t="s">
        <v>64</v>
      </c>
      <c r="AH229" t="s">
        <v>47</v>
      </c>
      <c r="AI229" t="s">
        <v>52</v>
      </c>
      <c r="AJ229">
        <v>40</v>
      </c>
      <c r="AK229">
        <v>256</v>
      </c>
      <c r="AL229">
        <v>0.75719999999999998</v>
      </c>
      <c r="AM229">
        <v>0.75760000000000005</v>
      </c>
      <c r="AN229">
        <v>0.79169999999999996</v>
      </c>
      <c r="AO229">
        <f>Data[[#This Row],[labeller_confidence_score]]-Data[[#This Row],[cytodiffusion_classification_confidence]]</f>
        <v>3.4099999999999908E-2</v>
      </c>
    </row>
    <row r="230" spans="1:41" x14ac:dyDescent="0.3">
      <c r="A230" t="s">
        <v>303</v>
      </c>
      <c r="B230" t="s">
        <v>62</v>
      </c>
      <c r="C230">
        <v>0</v>
      </c>
      <c r="D230" t="s">
        <v>50</v>
      </c>
      <c r="E230">
        <v>8.7100000000000009</v>
      </c>
      <c r="F230">
        <v>82.7</v>
      </c>
      <c r="G230">
        <v>0.97599999999999998</v>
      </c>
      <c r="H230">
        <v>0.20399999999999999</v>
      </c>
      <c r="I230">
        <f>Data[[#This Row],[nucleus_area_pct]]/Data[[#This Row],[cytoplasm_ratio]]</f>
        <v>405.39215686274514</v>
      </c>
      <c r="J230">
        <v>0.92800000000000005</v>
      </c>
      <c r="K230">
        <v>0.19</v>
      </c>
      <c r="L230">
        <v>1.42</v>
      </c>
      <c r="M230">
        <v>1.1000000000000001</v>
      </c>
      <c r="N230">
        <v>0.88600000000000001</v>
      </c>
      <c r="O230">
        <v>311</v>
      </c>
      <c r="P230">
        <v>63</v>
      </c>
      <c r="Q230">
        <v>208</v>
      </c>
      <c r="R230">
        <v>154</v>
      </c>
      <c r="S230">
        <v>209</v>
      </c>
      <c r="T230">
        <f>(Data[[#This Row],[mean_r]]/256)*100</f>
        <v>81.25</v>
      </c>
      <c r="U230">
        <f>(Data[[#This Row],[mean_g]]/256)*100</f>
        <v>60.15625</v>
      </c>
      <c r="V230">
        <f>(Data[[#This Row],[mean_b]]/256)*100</f>
        <v>81.640625</v>
      </c>
      <c r="W230">
        <v>0.66400000000000003</v>
      </c>
      <c r="X230" t="s">
        <v>39</v>
      </c>
      <c r="Y230" t="s">
        <v>40</v>
      </c>
      <c r="Z230">
        <v>7024</v>
      </c>
      <c r="AA230">
        <v>5.87</v>
      </c>
      <c r="AB230">
        <v>14.5</v>
      </c>
      <c r="AC230">
        <v>35.6</v>
      </c>
      <c r="AD230">
        <v>257113</v>
      </c>
      <c r="AE230">
        <v>97.2</v>
      </c>
      <c r="AF230">
        <v>31.3</v>
      </c>
      <c r="AG230" t="s">
        <v>46</v>
      </c>
      <c r="AH230" t="s">
        <v>68</v>
      </c>
      <c r="AI230" t="s">
        <v>43</v>
      </c>
      <c r="AJ230">
        <v>60</v>
      </c>
      <c r="AK230">
        <v>512</v>
      </c>
      <c r="AL230">
        <v>5.1900000000000002E-2</v>
      </c>
      <c r="AM230">
        <v>0.91180000000000005</v>
      </c>
      <c r="AN230">
        <v>0.93799999999999994</v>
      </c>
      <c r="AO230">
        <f>Data[[#This Row],[labeller_confidence_score]]-Data[[#This Row],[cytodiffusion_classification_confidence]]</f>
        <v>2.619999999999989E-2</v>
      </c>
    </row>
    <row r="231" spans="1:41" x14ac:dyDescent="0.3">
      <c r="A231" t="s">
        <v>304</v>
      </c>
      <c r="B231" t="s">
        <v>66</v>
      </c>
      <c r="C231">
        <v>1</v>
      </c>
      <c r="D231" t="s">
        <v>67</v>
      </c>
      <c r="E231">
        <v>9.0299999999999994</v>
      </c>
      <c r="F231">
        <v>80.099999999999994</v>
      </c>
      <c r="G231">
        <v>0.66</v>
      </c>
      <c r="H231">
        <v>9.8000000000000004E-2</v>
      </c>
      <c r="I231">
        <f>Data[[#This Row],[nucleus_area_pct]]/Data[[#This Row],[cytoplasm_ratio]]</f>
        <v>817.34693877551013</v>
      </c>
      <c r="J231">
        <v>0.51</v>
      </c>
      <c r="K231">
        <v>0.71499999999999997</v>
      </c>
      <c r="L231">
        <v>0.03</v>
      </c>
      <c r="M231">
        <v>1.1000000000000001</v>
      </c>
      <c r="N231">
        <v>0.28999999999999998</v>
      </c>
      <c r="O231">
        <v>327</v>
      </c>
      <c r="P231">
        <v>76</v>
      </c>
      <c r="Q231">
        <v>172</v>
      </c>
      <c r="R231">
        <v>149</v>
      </c>
      <c r="S231">
        <v>211</v>
      </c>
      <c r="T231">
        <f>(Data[[#This Row],[mean_r]]/256)*100</f>
        <v>67.1875</v>
      </c>
      <c r="U231">
        <f>(Data[[#This Row],[mean_g]]/256)*100</f>
        <v>58.203125</v>
      </c>
      <c r="V231">
        <f>(Data[[#This Row],[mean_b]]/256)*100</f>
        <v>82.421875</v>
      </c>
      <c r="W231">
        <v>0.86099999999999999</v>
      </c>
      <c r="X231" t="s">
        <v>51</v>
      </c>
      <c r="Y231" t="s">
        <v>40</v>
      </c>
      <c r="Z231">
        <v>12205</v>
      </c>
      <c r="AA231">
        <v>5.78</v>
      </c>
      <c r="AB231">
        <v>14.2</v>
      </c>
      <c r="AC231">
        <v>35.299999999999997</v>
      </c>
      <c r="AD231">
        <v>362923</v>
      </c>
      <c r="AE231">
        <v>96.6</v>
      </c>
      <c r="AF231">
        <v>32.4</v>
      </c>
      <c r="AG231" t="s">
        <v>46</v>
      </c>
      <c r="AH231" t="s">
        <v>42</v>
      </c>
      <c r="AI231" t="s">
        <v>56</v>
      </c>
      <c r="AJ231">
        <v>60</v>
      </c>
      <c r="AK231">
        <v>256</v>
      </c>
      <c r="AL231">
        <v>0.87660000000000005</v>
      </c>
      <c r="AM231">
        <v>0.62319999999999998</v>
      </c>
      <c r="AN231">
        <v>0.85</v>
      </c>
      <c r="AO231">
        <f>Data[[#This Row],[labeller_confidence_score]]-Data[[#This Row],[cytodiffusion_classification_confidence]]</f>
        <v>0.2268</v>
      </c>
    </row>
    <row r="232" spans="1:41" x14ac:dyDescent="0.3">
      <c r="A232" t="s">
        <v>305</v>
      </c>
      <c r="B232" t="s">
        <v>60</v>
      </c>
      <c r="C232">
        <v>0</v>
      </c>
      <c r="D232" t="s">
        <v>50</v>
      </c>
      <c r="E232">
        <v>17.579999999999998</v>
      </c>
      <c r="F232">
        <v>66.2</v>
      </c>
      <c r="G232">
        <v>0.59699999999999998</v>
      </c>
      <c r="H232">
        <v>0.41499999999999998</v>
      </c>
      <c r="I232">
        <f>Data[[#This Row],[nucleus_area_pct]]/Data[[#This Row],[cytoplasm_ratio]]</f>
        <v>159.51807228915663</v>
      </c>
      <c r="J232">
        <v>0.64200000000000002</v>
      </c>
      <c r="K232">
        <v>0.60599999999999998</v>
      </c>
      <c r="L232">
        <v>1.74</v>
      </c>
      <c r="M232">
        <v>1.4</v>
      </c>
      <c r="N232">
        <v>0.77200000000000002</v>
      </c>
      <c r="O232">
        <v>543</v>
      </c>
      <c r="P232">
        <v>72</v>
      </c>
      <c r="Q232">
        <v>225</v>
      </c>
      <c r="R232">
        <v>167</v>
      </c>
      <c r="S232">
        <v>180</v>
      </c>
      <c r="T232">
        <f>(Data[[#This Row],[mean_r]]/256)*100</f>
        <v>87.890625</v>
      </c>
      <c r="U232">
        <f>(Data[[#This Row],[mean_g]]/256)*100</f>
        <v>65.234375</v>
      </c>
      <c r="V232">
        <f>(Data[[#This Row],[mean_b]]/256)*100</f>
        <v>70.3125</v>
      </c>
      <c r="W232">
        <v>0.58099999999999996</v>
      </c>
      <c r="X232" t="s">
        <v>51</v>
      </c>
      <c r="Y232" t="s">
        <v>40</v>
      </c>
      <c r="Z232">
        <v>9436</v>
      </c>
      <c r="AA232">
        <v>3.5</v>
      </c>
      <c r="AB232">
        <v>16.8</v>
      </c>
      <c r="AC232">
        <v>42</v>
      </c>
      <c r="AD232">
        <v>201260</v>
      </c>
      <c r="AE232">
        <v>98.9</v>
      </c>
      <c r="AF232">
        <v>33.9</v>
      </c>
      <c r="AG232" t="s">
        <v>46</v>
      </c>
      <c r="AH232" t="s">
        <v>42</v>
      </c>
      <c r="AI232" t="s">
        <v>52</v>
      </c>
      <c r="AJ232">
        <v>40</v>
      </c>
      <c r="AK232">
        <v>256</v>
      </c>
      <c r="AL232">
        <v>1.61E-2</v>
      </c>
      <c r="AM232">
        <v>0.87409999999999999</v>
      </c>
      <c r="AN232">
        <v>0.84060000000000001</v>
      </c>
      <c r="AO232">
        <f>Data[[#This Row],[labeller_confidence_score]]-Data[[#This Row],[cytodiffusion_classification_confidence]]</f>
        <v>-3.3499999999999974E-2</v>
      </c>
    </row>
    <row r="233" spans="1:41" x14ac:dyDescent="0.3">
      <c r="A233" t="s">
        <v>306</v>
      </c>
      <c r="B233" t="s">
        <v>49</v>
      </c>
      <c r="C233">
        <v>0</v>
      </c>
      <c r="D233" t="s">
        <v>50</v>
      </c>
      <c r="E233">
        <v>11.61</v>
      </c>
      <c r="F233">
        <v>59.3</v>
      </c>
      <c r="G233">
        <v>0.47099999999999997</v>
      </c>
      <c r="H233">
        <v>0.40899999999999997</v>
      </c>
      <c r="I233">
        <f>Data[[#This Row],[nucleus_area_pct]]/Data[[#This Row],[cytoplasm_ratio]]</f>
        <v>144.98777506112469</v>
      </c>
      <c r="J233">
        <v>0.80300000000000005</v>
      </c>
      <c r="K233">
        <v>0.44400000000000001</v>
      </c>
      <c r="L233">
        <v>3.76</v>
      </c>
      <c r="M233">
        <v>4.4000000000000004</v>
      </c>
      <c r="N233">
        <v>0.81699999999999995</v>
      </c>
      <c r="O233">
        <v>479</v>
      </c>
      <c r="P233">
        <v>69</v>
      </c>
      <c r="Q233">
        <v>223</v>
      </c>
      <c r="R233">
        <v>163</v>
      </c>
      <c r="S233">
        <v>191</v>
      </c>
      <c r="T233">
        <f>(Data[[#This Row],[mean_r]]/256)*100</f>
        <v>87.109375</v>
      </c>
      <c r="U233">
        <f>(Data[[#This Row],[mean_g]]/256)*100</f>
        <v>63.671875</v>
      </c>
      <c r="V233">
        <f>(Data[[#This Row],[mean_b]]/256)*100</f>
        <v>74.609375</v>
      </c>
      <c r="W233">
        <v>0.68</v>
      </c>
      <c r="X233" t="s">
        <v>51</v>
      </c>
      <c r="Y233" t="s">
        <v>40</v>
      </c>
      <c r="Z233">
        <v>2988</v>
      </c>
      <c r="AA233">
        <v>5.1100000000000003</v>
      </c>
      <c r="AB233">
        <v>19.600000000000001</v>
      </c>
      <c r="AC233">
        <v>42.3</v>
      </c>
      <c r="AD233">
        <v>130179</v>
      </c>
      <c r="AE233">
        <v>87</v>
      </c>
      <c r="AF233">
        <v>33</v>
      </c>
      <c r="AG233" t="s">
        <v>41</v>
      </c>
      <c r="AH233" t="s">
        <v>68</v>
      </c>
      <c r="AI233" t="s">
        <v>56</v>
      </c>
      <c r="AJ233">
        <v>60</v>
      </c>
      <c r="AK233">
        <v>256</v>
      </c>
      <c r="AL233">
        <v>8.2299999999999998E-2</v>
      </c>
      <c r="AM233">
        <v>0.99350000000000005</v>
      </c>
      <c r="AN233">
        <v>0.93079999999999996</v>
      </c>
      <c r="AO233">
        <f>Data[[#This Row],[labeller_confidence_score]]-Data[[#This Row],[cytodiffusion_classification_confidence]]</f>
        <v>-6.2700000000000089E-2</v>
      </c>
    </row>
    <row r="234" spans="1:41" x14ac:dyDescent="0.3">
      <c r="A234" t="s">
        <v>307</v>
      </c>
      <c r="B234" t="s">
        <v>49</v>
      </c>
      <c r="C234">
        <v>0</v>
      </c>
      <c r="D234" t="s">
        <v>50</v>
      </c>
      <c r="E234">
        <v>13.33</v>
      </c>
      <c r="F234">
        <v>52.4</v>
      </c>
      <c r="G234">
        <v>0.56599999999999995</v>
      </c>
      <c r="H234">
        <v>0.45</v>
      </c>
      <c r="I234">
        <f>Data[[#This Row],[nucleus_area_pct]]/Data[[#This Row],[cytoplasm_ratio]]</f>
        <v>116.44444444444444</v>
      </c>
      <c r="J234">
        <v>0.73499999999999999</v>
      </c>
      <c r="K234">
        <v>0.374</v>
      </c>
      <c r="L234">
        <v>3.06</v>
      </c>
      <c r="M234">
        <v>3.6</v>
      </c>
      <c r="N234">
        <v>0.78300000000000003</v>
      </c>
      <c r="O234">
        <v>356</v>
      </c>
      <c r="P234">
        <v>71</v>
      </c>
      <c r="Q234">
        <v>235</v>
      </c>
      <c r="R234">
        <v>161</v>
      </c>
      <c r="S234">
        <v>180</v>
      </c>
      <c r="T234">
        <f>(Data[[#This Row],[mean_r]]/256)*100</f>
        <v>91.796875</v>
      </c>
      <c r="U234">
        <f>(Data[[#This Row],[mean_g]]/256)*100</f>
        <v>62.890625</v>
      </c>
      <c r="V234">
        <f>(Data[[#This Row],[mean_b]]/256)*100</f>
        <v>70.3125</v>
      </c>
      <c r="W234">
        <v>0.70299999999999996</v>
      </c>
      <c r="X234" t="s">
        <v>51</v>
      </c>
      <c r="Y234" t="s">
        <v>40</v>
      </c>
      <c r="Z234">
        <v>6604</v>
      </c>
      <c r="AA234">
        <v>5.6</v>
      </c>
      <c r="AB234">
        <v>12</v>
      </c>
      <c r="AC234">
        <v>42.3</v>
      </c>
      <c r="AD234">
        <v>278288</v>
      </c>
      <c r="AE234">
        <v>97.1</v>
      </c>
      <c r="AF234">
        <v>33.5</v>
      </c>
      <c r="AG234" t="s">
        <v>64</v>
      </c>
      <c r="AH234" t="s">
        <v>47</v>
      </c>
      <c r="AI234" t="s">
        <v>56</v>
      </c>
      <c r="AJ234">
        <v>60</v>
      </c>
      <c r="AK234">
        <v>224</v>
      </c>
      <c r="AL234">
        <v>0.14760000000000001</v>
      </c>
      <c r="AM234">
        <v>0.9012</v>
      </c>
      <c r="AN234">
        <v>0.8861</v>
      </c>
      <c r="AO234">
        <f>Data[[#This Row],[labeller_confidence_score]]-Data[[#This Row],[cytodiffusion_classification_confidence]]</f>
        <v>-1.5100000000000002E-2</v>
      </c>
    </row>
    <row r="235" spans="1:41" x14ac:dyDescent="0.3">
      <c r="A235" t="s">
        <v>308</v>
      </c>
      <c r="B235" t="s">
        <v>62</v>
      </c>
      <c r="C235">
        <v>0</v>
      </c>
      <c r="D235" t="s">
        <v>50</v>
      </c>
      <c r="E235">
        <v>9.2200000000000006</v>
      </c>
      <c r="F235">
        <v>79.599999999999994</v>
      </c>
      <c r="G235">
        <v>0.85499999999999998</v>
      </c>
      <c r="H235">
        <v>0.19800000000000001</v>
      </c>
      <c r="I235">
        <f>Data[[#This Row],[nucleus_area_pct]]/Data[[#This Row],[cytoplasm_ratio]]</f>
        <v>402.02020202020196</v>
      </c>
      <c r="J235">
        <v>0.92400000000000004</v>
      </c>
      <c r="K235">
        <v>0.20200000000000001</v>
      </c>
      <c r="L235">
        <v>1.49</v>
      </c>
      <c r="M235">
        <v>1</v>
      </c>
      <c r="N235">
        <v>0.88600000000000001</v>
      </c>
      <c r="O235">
        <v>266</v>
      </c>
      <c r="P235">
        <v>63</v>
      </c>
      <c r="Q235">
        <v>184</v>
      </c>
      <c r="R235">
        <v>153</v>
      </c>
      <c r="S235">
        <v>207</v>
      </c>
      <c r="T235">
        <f>(Data[[#This Row],[mean_r]]/256)*100</f>
        <v>71.875</v>
      </c>
      <c r="U235">
        <f>(Data[[#This Row],[mean_g]]/256)*100</f>
        <v>59.765625</v>
      </c>
      <c r="V235">
        <f>(Data[[#This Row],[mean_b]]/256)*100</f>
        <v>80.859375</v>
      </c>
      <c r="W235">
        <v>0.751</v>
      </c>
      <c r="X235" t="s">
        <v>63</v>
      </c>
      <c r="Y235" t="s">
        <v>40</v>
      </c>
      <c r="Z235">
        <v>4122</v>
      </c>
      <c r="AA235">
        <v>5.48</v>
      </c>
      <c r="AB235">
        <v>16.600000000000001</v>
      </c>
      <c r="AC235">
        <v>40.200000000000003</v>
      </c>
      <c r="AD235">
        <v>279609</v>
      </c>
      <c r="AE235">
        <v>95.3</v>
      </c>
      <c r="AF235">
        <v>31.8</v>
      </c>
      <c r="AG235" t="s">
        <v>64</v>
      </c>
      <c r="AH235" t="s">
        <v>42</v>
      </c>
      <c r="AI235" t="s">
        <v>56</v>
      </c>
      <c r="AJ235">
        <v>60</v>
      </c>
      <c r="AK235">
        <v>256</v>
      </c>
      <c r="AL235">
        <v>0.1419</v>
      </c>
      <c r="AM235">
        <v>0.87409999999999999</v>
      </c>
      <c r="AN235">
        <v>0.92090000000000005</v>
      </c>
      <c r="AO235">
        <f>Data[[#This Row],[labeller_confidence_score]]-Data[[#This Row],[cytodiffusion_classification_confidence]]</f>
        <v>4.6800000000000064E-2</v>
      </c>
    </row>
    <row r="236" spans="1:41" x14ac:dyDescent="0.3">
      <c r="A236" t="s">
        <v>309</v>
      </c>
      <c r="B236" t="s">
        <v>60</v>
      </c>
      <c r="C236">
        <v>0</v>
      </c>
      <c r="D236" t="s">
        <v>50</v>
      </c>
      <c r="E236">
        <v>15</v>
      </c>
      <c r="F236">
        <v>54.7</v>
      </c>
      <c r="G236">
        <v>0.49099999999999999</v>
      </c>
      <c r="H236">
        <v>0.35399999999999998</v>
      </c>
      <c r="I236">
        <f>Data[[#This Row],[nucleus_area_pct]]/Data[[#This Row],[cytoplasm_ratio]]</f>
        <v>154.51977401129946</v>
      </c>
      <c r="J236">
        <v>0.66</v>
      </c>
      <c r="K236">
        <v>0.48899999999999999</v>
      </c>
      <c r="L236">
        <v>1.56</v>
      </c>
      <c r="M236">
        <v>1</v>
      </c>
      <c r="N236">
        <v>0.80400000000000005</v>
      </c>
      <c r="O236">
        <v>545</v>
      </c>
      <c r="P236">
        <v>86</v>
      </c>
      <c r="Q236">
        <v>220</v>
      </c>
      <c r="R236">
        <v>145</v>
      </c>
      <c r="S236">
        <v>200</v>
      </c>
      <c r="T236">
        <f>(Data[[#This Row],[mean_r]]/256)*100</f>
        <v>85.9375</v>
      </c>
      <c r="U236">
        <f>(Data[[#This Row],[mean_g]]/256)*100</f>
        <v>56.640625</v>
      </c>
      <c r="V236">
        <f>(Data[[#This Row],[mean_b]]/256)*100</f>
        <v>78.125</v>
      </c>
      <c r="W236">
        <v>0.69</v>
      </c>
      <c r="X236" t="s">
        <v>51</v>
      </c>
      <c r="Y236" t="s">
        <v>40</v>
      </c>
      <c r="Z236">
        <v>4461</v>
      </c>
      <c r="AA236">
        <v>4.51</v>
      </c>
      <c r="AB236">
        <v>15.6</v>
      </c>
      <c r="AC236">
        <v>42.6</v>
      </c>
      <c r="AD236">
        <v>356900</v>
      </c>
      <c r="AE236">
        <v>83</v>
      </c>
      <c r="AF236">
        <v>31.8</v>
      </c>
      <c r="AG236" t="s">
        <v>41</v>
      </c>
      <c r="AH236" t="s">
        <v>47</v>
      </c>
      <c r="AI236" t="s">
        <v>52</v>
      </c>
      <c r="AJ236">
        <v>100</v>
      </c>
      <c r="AK236">
        <v>360</v>
      </c>
      <c r="AL236">
        <v>5.2999999999999999E-2</v>
      </c>
      <c r="AM236">
        <v>0.88339999999999996</v>
      </c>
      <c r="AN236">
        <v>1</v>
      </c>
      <c r="AO236">
        <f>Data[[#This Row],[labeller_confidence_score]]-Data[[#This Row],[cytodiffusion_classification_confidence]]</f>
        <v>0.11660000000000004</v>
      </c>
    </row>
    <row r="237" spans="1:41" x14ac:dyDescent="0.3">
      <c r="A237" t="s">
        <v>310</v>
      </c>
      <c r="B237" t="s">
        <v>110</v>
      </c>
      <c r="C237">
        <v>1</v>
      </c>
      <c r="D237" t="s">
        <v>104</v>
      </c>
      <c r="E237">
        <v>7.76</v>
      </c>
      <c r="F237">
        <v>0</v>
      </c>
      <c r="G237">
        <v>0</v>
      </c>
      <c r="H237">
        <v>1</v>
      </c>
      <c r="I237">
        <f>Data[[#This Row],[nucleus_area_pct]]/Data[[#This Row],[cytoplasm_ratio]]</f>
        <v>0</v>
      </c>
      <c r="J237">
        <v>0.872</v>
      </c>
      <c r="K237">
        <v>0.247</v>
      </c>
      <c r="L237">
        <v>0.76</v>
      </c>
      <c r="M237">
        <v>1</v>
      </c>
      <c r="N237">
        <v>0.88200000000000001</v>
      </c>
      <c r="O237">
        <v>206</v>
      </c>
      <c r="P237">
        <v>52</v>
      </c>
      <c r="Q237">
        <v>237</v>
      </c>
      <c r="R237">
        <v>125</v>
      </c>
      <c r="S237">
        <v>123</v>
      </c>
      <c r="T237">
        <f>(Data[[#This Row],[mean_r]]/256)*100</f>
        <v>92.578125</v>
      </c>
      <c r="U237">
        <f>(Data[[#This Row],[mean_g]]/256)*100</f>
        <v>48.828125</v>
      </c>
      <c r="V237">
        <f>(Data[[#This Row],[mean_b]]/256)*100</f>
        <v>48.046875</v>
      </c>
      <c r="W237">
        <v>0.53100000000000003</v>
      </c>
      <c r="X237" t="s">
        <v>51</v>
      </c>
      <c r="Y237" t="s">
        <v>40</v>
      </c>
      <c r="Z237">
        <v>11758</v>
      </c>
      <c r="AA237">
        <v>5.07</v>
      </c>
      <c r="AB237">
        <v>13</v>
      </c>
      <c r="AC237">
        <v>41.7</v>
      </c>
      <c r="AD237">
        <v>174011</v>
      </c>
      <c r="AE237">
        <v>98.5</v>
      </c>
      <c r="AF237">
        <v>34.299999999999997</v>
      </c>
      <c r="AG237" t="s">
        <v>41</v>
      </c>
      <c r="AH237" t="s">
        <v>42</v>
      </c>
      <c r="AI237" t="s">
        <v>52</v>
      </c>
      <c r="AJ237">
        <v>100</v>
      </c>
      <c r="AK237">
        <v>360</v>
      </c>
      <c r="AL237">
        <v>0.79530000000000001</v>
      </c>
      <c r="AM237">
        <v>0.71150000000000002</v>
      </c>
      <c r="AN237">
        <v>0.74650000000000005</v>
      </c>
      <c r="AO237">
        <f>Data[[#This Row],[labeller_confidence_score]]-Data[[#This Row],[cytodiffusion_classification_confidence]]</f>
        <v>3.5000000000000031E-2</v>
      </c>
    </row>
    <row r="238" spans="1:41" x14ac:dyDescent="0.3">
      <c r="A238" t="s">
        <v>311</v>
      </c>
      <c r="B238" t="s">
        <v>180</v>
      </c>
      <c r="C238">
        <v>1</v>
      </c>
      <c r="D238" t="s">
        <v>181</v>
      </c>
      <c r="E238">
        <v>6.87</v>
      </c>
      <c r="F238">
        <v>0</v>
      </c>
      <c r="G238">
        <v>0</v>
      </c>
      <c r="H238">
        <v>1</v>
      </c>
      <c r="I238">
        <f>Data[[#This Row],[nucleus_area_pct]]/Data[[#This Row],[cytoplasm_ratio]]</f>
        <v>0</v>
      </c>
      <c r="J238">
        <v>0.312</v>
      </c>
      <c r="K238">
        <v>0.90400000000000003</v>
      </c>
      <c r="L238">
        <v>0.24</v>
      </c>
      <c r="M238">
        <v>1</v>
      </c>
      <c r="N238">
        <v>0.8</v>
      </c>
      <c r="O238">
        <v>155</v>
      </c>
      <c r="P238">
        <v>64</v>
      </c>
      <c r="Q238">
        <v>219</v>
      </c>
      <c r="R238">
        <v>117</v>
      </c>
      <c r="S238">
        <v>131</v>
      </c>
      <c r="T238">
        <f>(Data[[#This Row],[mean_r]]/256)*100</f>
        <v>85.546875</v>
      </c>
      <c r="U238">
        <f>(Data[[#This Row],[mean_g]]/256)*100</f>
        <v>45.703125</v>
      </c>
      <c r="V238">
        <f>(Data[[#This Row],[mean_b]]/256)*100</f>
        <v>51.171875</v>
      </c>
      <c r="W238">
        <v>0.57799999999999996</v>
      </c>
      <c r="X238" t="s">
        <v>51</v>
      </c>
      <c r="Y238" t="s">
        <v>45</v>
      </c>
      <c r="Z238">
        <v>10615</v>
      </c>
      <c r="AA238">
        <v>4.51</v>
      </c>
      <c r="AB238">
        <v>12</v>
      </c>
      <c r="AC238">
        <v>54</v>
      </c>
      <c r="AD238">
        <v>344814</v>
      </c>
      <c r="AE238">
        <v>74.900000000000006</v>
      </c>
      <c r="AF238">
        <v>34.799999999999997</v>
      </c>
      <c r="AG238" t="s">
        <v>46</v>
      </c>
      <c r="AH238" t="s">
        <v>42</v>
      </c>
      <c r="AI238" t="s">
        <v>43</v>
      </c>
      <c r="AJ238">
        <v>100</v>
      </c>
      <c r="AK238">
        <v>512</v>
      </c>
      <c r="AL238">
        <v>0.85629999999999995</v>
      </c>
      <c r="AM238">
        <v>0.77259999999999995</v>
      </c>
      <c r="AN238">
        <v>0.62170000000000003</v>
      </c>
      <c r="AO238">
        <f>Data[[#This Row],[labeller_confidence_score]]-Data[[#This Row],[cytodiffusion_classification_confidence]]</f>
        <v>-0.15089999999999992</v>
      </c>
    </row>
    <row r="239" spans="1:41" x14ac:dyDescent="0.3">
      <c r="A239" t="s">
        <v>312</v>
      </c>
      <c r="B239" t="s">
        <v>49</v>
      </c>
      <c r="C239">
        <v>0</v>
      </c>
      <c r="D239" t="s">
        <v>50</v>
      </c>
      <c r="E239">
        <v>12.82</v>
      </c>
      <c r="F239">
        <v>60</v>
      </c>
      <c r="G239">
        <v>0.504</v>
      </c>
      <c r="H239">
        <v>0.47599999999999998</v>
      </c>
      <c r="I239">
        <f>Data[[#This Row],[nucleus_area_pct]]/Data[[#This Row],[cytoplasm_ratio]]</f>
        <v>126.05042016806723</v>
      </c>
      <c r="J239">
        <v>0.75900000000000001</v>
      </c>
      <c r="K239">
        <v>0.45100000000000001</v>
      </c>
      <c r="L239">
        <v>3.04</v>
      </c>
      <c r="M239">
        <v>3.2</v>
      </c>
      <c r="N239">
        <v>0.81799999999999995</v>
      </c>
      <c r="O239">
        <v>352</v>
      </c>
      <c r="P239">
        <v>70</v>
      </c>
      <c r="Q239">
        <v>215</v>
      </c>
      <c r="R239">
        <v>173</v>
      </c>
      <c r="S239">
        <v>188</v>
      </c>
      <c r="T239">
        <f>(Data[[#This Row],[mean_r]]/256)*100</f>
        <v>83.984375</v>
      </c>
      <c r="U239">
        <f>(Data[[#This Row],[mean_g]]/256)*100</f>
        <v>67.578125</v>
      </c>
      <c r="V239">
        <f>(Data[[#This Row],[mean_b]]/256)*100</f>
        <v>73.4375</v>
      </c>
      <c r="W239">
        <v>0.55000000000000004</v>
      </c>
      <c r="X239" t="s">
        <v>39</v>
      </c>
      <c r="Y239" t="s">
        <v>40</v>
      </c>
      <c r="Z239">
        <v>10380</v>
      </c>
      <c r="AA239">
        <v>4.72</v>
      </c>
      <c r="AB239">
        <v>16.5</v>
      </c>
      <c r="AC239">
        <v>38.4</v>
      </c>
      <c r="AD239">
        <v>121936</v>
      </c>
      <c r="AE239">
        <v>114.1</v>
      </c>
      <c r="AF239">
        <v>33.4</v>
      </c>
      <c r="AG239" t="s">
        <v>46</v>
      </c>
      <c r="AH239" t="s">
        <v>47</v>
      </c>
      <c r="AI239" t="s">
        <v>52</v>
      </c>
      <c r="AJ239">
        <v>100</v>
      </c>
      <c r="AK239">
        <v>512</v>
      </c>
      <c r="AL239">
        <v>5.45E-2</v>
      </c>
      <c r="AM239">
        <v>0.79220000000000002</v>
      </c>
      <c r="AN239">
        <v>0.89929999999999999</v>
      </c>
      <c r="AO239">
        <f>Data[[#This Row],[labeller_confidence_score]]-Data[[#This Row],[cytodiffusion_classification_confidence]]</f>
        <v>0.10709999999999997</v>
      </c>
    </row>
    <row r="240" spans="1:41" x14ac:dyDescent="0.3">
      <c r="A240" t="s">
        <v>313</v>
      </c>
      <c r="B240" t="s">
        <v>49</v>
      </c>
      <c r="C240">
        <v>0</v>
      </c>
      <c r="D240" t="s">
        <v>50</v>
      </c>
      <c r="E240">
        <v>11.19</v>
      </c>
      <c r="F240">
        <v>61.3</v>
      </c>
      <c r="G240">
        <v>0.505</v>
      </c>
      <c r="H240">
        <v>0.51700000000000002</v>
      </c>
      <c r="I240">
        <f>Data[[#This Row],[nucleus_area_pct]]/Data[[#This Row],[cytoplasm_ratio]]</f>
        <v>118.568665377176</v>
      </c>
      <c r="J240">
        <v>0.80800000000000005</v>
      </c>
      <c r="K240">
        <v>0.38400000000000001</v>
      </c>
      <c r="L240">
        <v>2.85</v>
      </c>
      <c r="M240">
        <v>3.4</v>
      </c>
      <c r="N240">
        <v>0.82899999999999996</v>
      </c>
      <c r="O240">
        <v>471</v>
      </c>
      <c r="P240">
        <v>64</v>
      </c>
      <c r="Q240">
        <v>206</v>
      </c>
      <c r="R240">
        <v>160</v>
      </c>
      <c r="S240">
        <v>194</v>
      </c>
      <c r="T240">
        <f>(Data[[#This Row],[mean_r]]/256)*100</f>
        <v>80.46875</v>
      </c>
      <c r="U240">
        <f>(Data[[#This Row],[mean_g]]/256)*100</f>
        <v>62.5</v>
      </c>
      <c r="V240">
        <f>(Data[[#This Row],[mean_b]]/256)*100</f>
        <v>75.78125</v>
      </c>
      <c r="W240">
        <v>0.58599999999999997</v>
      </c>
      <c r="X240" t="s">
        <v>51</v>
      </c>
      <c r="Y240" t="s">
        <v>40</v>
      </c>
      <c r="Z240">
        <v>3708</v>
      </c>
      <c r="AA240">
        <v>4.18</v>
      </c>
      <c r="AB240">
        <v>11.8</v>
      </c>
      <c r="AC240">
        <v>32.4</v>
      </c>
      <c r="AD240">
        <v>378806</v>
      </c>
      <c r="AE240">
        <v>86.9</v>
      </c>
      <c r="AF240">
        <v>31.5</v>
      </c>
      <c r="AG240" t="s">
        <v>41</v>
      </c>
      <c r="AH240" t="s">
        <v>42</v>
      </c>
      <c r="AI240" t="s">
        <v>52</v>
      </c>
      <c r="AJ240">
        <v>60</v>
      </c>
      <c r="AK240">
        <v>224</v>
      </c>
      <c r="AL240">
        <v>6.8199999999999997E-2</v>
      </c>
      <c r="AM240">
        <v>0.89359999999999995</v>
      </c>
      <c r="AN240">
        <v>0.86629999999999996</v>
      </c>
      <c r="AO240">
        <f>Data[[#This Row],[labeller_confidence_score]]-Data[[#This Row],[cytodiffusion_classification_confidence]]</f>
        <v>-2.7299999999999991E-2</v>
      </c>
    </row>
    <row r="241" spans="1:41" x14ac:dyDescent="0.3">
      <c r="A241" t="s">
        <v>314</v>
      </c>
      <c r="B241" t="s">
        <v>81</v>
      </c>
      <c r="C241">
        <v>1</v>
      </c>
      <c r="D241" t="s">
        <v>82</v>
      </c>
      <c r="E241">
        <v>13.63</v>
      </c>
      <c r="F241">
        <v>94.2</v>
      </c>
      <c r="G241">
        <v>0.29599999999999999</v>
      </c>
      <c r="H241">
        <v>0.17100000000000001</v>
      </c>
      <c r="I241">
        <f>Data[[#This Row],[nucleus_area_pct]]/Data[[#This Row],[cytoplasm_ratio]]</f>
        <v>550.87719298245611</v>
      </c>
      <c r="J241">
        <v>0.88300000000000001</v>
      </c>
      <c r="K241">
        <v>0.39500000000000002</v>
      </c>
      <c r="L241">
        <v>0.68</v>
      </c>
      <c r="M241">
        <v>1.1000000000000001</v>
      </c>
      <c r="N241">
        <v>0.92500000000000004</v>
      </c>
      <c r="O241">
        <v>546</v>
      </c>
      <c r="P241">
        <v>111</v>
      </c>
      <c r="Q241">
        <v>212</v>
      </c>
      <c r="R241">
        <v>150</v>
      </c>
      <c r="S241">
        <v>212</v>
      </c>
      <c r="T241">
        <f>(Data[[#This Row],[mean_r]]/256)*100</f>
        <v>82.8125</v>
      </c>
      <c r="U241">
        <f>(Data[[#This Row],[mean_g]]/256)*100</f>
        <v>58.59375</v>
      </c>
      <c r="V241">
        <f>(Data[[#This Row],[mean_b]]/256)*100</f>
        <v>82.8125</v>
      </c>
      <c r="W241">
        <v>0.77600000000000002</v>
      </c>
      <c r="X241" t="s">
        <v>51</v>
      </c>
      <c r="Y241" t="s">
        <v>45</v>
      </c>
      <c r="Z241">
        <v>5524</v>
      </c>
      <c r="AA241">
        <v>6.03</v>
      </c>
      <c r="AB241">
        <v>13.3</v>
      </c>
      <c r="AC241">
        <v>45.9</v>
      </c>
      <c r="AD241">
        <v>257359</v>
      </c>
      <c r="AE241">
        <v>83.4</v>
      </c>
      <c r="AF241">
        <v>33.799999999999997</v>
      </c>
      <c r="AG241" t="s">
        <v>46</v>
      </c>
      <c r="AH241" t="s">
        <v>47</v>
      </c>
      <c r="AI241" t="s">
        <v>43</v>
      </c>
      <c r="AJ241">
        <v>100</v>
      </c>
      <c r="AK241">
        <v>512</v>
      </c>
      <c r="AL241">
        <v>0.57140000000000002</v>
      </c>
      <c r="AM241">
        <v>0.75190000000000001</v>
      </c>
      <c r="AN241">
        <v>0.78659999999999997</v>
      </c>
      <c r="AO241">
        <f>Data[[#This Row],[labeller_confidence_score]]-Data[[#This Row],[cytodiffusion_classification_confidence]]</f>
        <v>3.4699999999999953E-2</v>
      </c>
    </row>
    <row r="242" spans="1:41" x14ac:dyDescent="0.3">
      <c r="A242" t="s">
        <v>315</v>
      </c>
      <c r="B242" t="s">
        <v>103</v>
      </c>
      <c r="C242">
        <v>1</v>
      </c>
      <c r="D242" t="s">
        <v>104</v>
      </c>
      <c r="E242">
        <v>3.8</v>
      </c>
      <c r="F242">
        <v>0</v>
      </c>
      <c r="G242">
        <v>0</v>
      </c>
      <c r="H242">
        <v>1</v>
      </c>
      <c r="I242">
        <f>Data[[#This Row],[nucleus_area_pct]]/Data[[#This Row],[cytoplasm_ratio]]</f>
        <v>0</v>
      </c>
      <c r="J242">
        <v>0.57999999999999996</v>
      </c>
      <c r="K242">
        <v>0.875</v>
      </c>
      <c r="L242">
        <v>0.76</v>
      </c>
      <c r="M242">
        <v>1</v>
      </c>
      <c r="N242">
        <v>0.76700000000000002</v>
      </c>
      <c r="O242">
        <v>113</v>
      </c>
      <c r="P242">
        <v>40</v>
      </c>
      <c r="Q242">
        <v>233</v>
      </c>
      <c r="R242">
        <v>98</v>
      </c>
      <c r="S242">
        <v>132</v>
      </c>
      <c r="T242">
        <f>(Data[[#This Row],[mean_r]]/256)*100</f>
        <v>91.015625</v>
      </c>
      <c r="U242">
        <f>(Data[[#This Row],[mean_g]]/256)*100</f>
        <v>38.28125</v>
      </c>
      <c r="V242">
        <f>(Data[[#This Row],[mean_b]]/256)*100</f>
        <v>51.5625</v>
      </c>
      <c r="W242">
        <v>0.51500000000000001</v>
      </c>
      <c r="X242" t="s">
        <v>39</v>
      </c>
      <c r="Y242" t="s">
        <v>45</v>
      </c>
      <c r="Z242">
        <v>5674</v>
      </c>
      <c r="AA242">
        <v>5.18</v>
      </c>
      <c r="AB242">
        <v>12.3</v>
      </c>
      <c r="AC242">
        <v>45.3</v>
      </c>
      <c r="AD242">
        <v>354950</v>
      </c>
      <c r="AE242">
        <v>77.599999999999994</v>
      </c>
      <c r="AF242">
        <v>34.4</v>
      </c>
      <c r="AG242" t="s">
        <v>46</v>
      </c>
      <c r="AH242" t="s">
        <v>42</v>
      </c>
      <c r="AI242" t="s">
        <v>52</v>
      </c>
      <c r="AJ242">
        <v>40</v>
      </c>
      <c r="AK242">
        <v>256</v>
      </c>
      <c r="AL242">
        <v>0.9657</v>
      </c>
      <c r="AM242">
        <v>0.53400000000000003</v>
      </c>
      <c r="AN242">
        <v>0.73950000000000005</v>
      </c>
      <c r="AO242">
        <f>Data[[#This Row],[labeller_confidence_score]]-Data[[#This Row],[cytodiffusion_classification_confidence]]</f>
        <v>0.20550000000000002</v>
      </c>
    </row>
    <row r="243" spans="1:41" x14ac:dyDescent="0.3">
      <c r="A243" t="s">
        <v>316</v>
      </c>
      <c r="B243" t="s">
        <v>62</v>
      </c>
      <c r="C243">
        <v>0</v>
      </c>
      <c r="D243" t="s">
        <v>50</v>
      </c>
      <c r="E243">
        <v>8.68</v>
      </c>
      <c r="F243">
        <v>82.1</v>
      </c>
      <c r="G243">
        <v>0.92</v>
      </c>
      <c r="H243">
        <v>0.14699999999999999</v>
      </c>
      <c r="I243">
        <f>Data[[#This Row],[nucleus_area_pct]]/Data[[#This Row],[cytoplasm_ratio]]</f>
        <v>558.50340136054422</v>
      </c>
      <c r="J243">
        <v>0.83</v>
      </c>
      <c r="K243">
        <v>0.11799999999999999</v>
      </c>
      <c r="L243">
        <v>1.27</v>
      </c>
      <c r="M243">
        <v>1</v>
      </c>
      <c r="N243">
        <v>0.871</v>
      </c>
      <c r="O243">
        <v>246</v>
      </c>
      <c r="P243">
        <v>57</v>
      </c>
      <c r="Q243">
        <v>199</v>
      </c>
      <c r="R243">
        <v>142</v>
      </c>
      <c r="S243">
        <v>197</v>
      </c>
      <c r="T243">
        <f>(Data[[#This Row],[mean_r]]/256)*100</f>
        <v>77.734375</v>
      </c>
      <c r="U243">
        <f>(Data[[#This Row],[mean_g]]/256)*100</f>
        <v>55.46875</v>
      </c>
      <c r="V243">
        <f>(Data[[#This Row],[mean_b]]/256)*100</f>
        <v>76.953125</v>
      </c>
      <c r="W243">
        <v>0.63700000000000001</v>
      </c>
      <c r="X243" t="s">
        <v>39</v>
      </c>
      <c r="Y243" t="s">
        <v>45</v>
      </c>
      <c r="Z243">
        <v>7122</v>
      </c>
      <c r="AA243">
        <v>4.6399999999999997</v>
      </c>
      <c r="AB243">
        <v>13.8</v>
      </c>
      <c r="AC243">
        <v>38</v>
      </c>
      <c r="AD243">
        <v>195327</v>
      </c>
      <c r="AE243">
        <v>90.9</v>
      </c>
      <c r="AF243">
        <v>35.5</v>
      </c>
      <c r="AG243" t="s">
        <v>64</v>
      </c>
      <c r="AH243" t="s">
        <v>47</v>
      </c>
      <c r="AI243" t="s">
        <v>56</v>
      </c>
      <c r="AJ243">
        <v>40</v>
      </c>
      <c r="AK243">
        <v>224</v>
      </c>
      <c r="AL243">
        <v>2.3599999999999999E-2</v>
      </c>
      <c r="AM243">
        <v>0.94479999999999997</v>
      </c>
      <c r="AN243">
        <v>0.84470000000000001</v>
      </c>
      <c r="AO243">
        <f>Data[[#This Row],[labeller_confidence_score]]-Data[[#This Row],[cytodiffusion_classification_confidence]]</f>
        <v>-0.10009999999999997</v>
      </c>
    </row>
    <row r="244" spans="1:41" x14ac:dyDescent="0.3">
      <c r="A244" t="s">
        <v>317</v>
      </c>
      <c r="B244" t="s">
        <v>49</v>
      </c>
      <c r="C244">
        <v>0</v>
      </c>
      <c r="D244" t="s">
        <v>50</v>
      </c>
      <c r="E244">
        <v>12.19</v>
      </c>
      <c r="F244">
        <v>54.4</v>
      </c>
      <c r="G244">
        <v>0.59799999999999998</v>
      </c>
      <c r="H244">
        <v>0.376</v>
      </c>
      <c r="I244">
        <f>Data[[#This Row],[nucleus_area_pct]]/Data[[#This Row],[cytoplasm_ratio]]</f>
        <v>144.68085106382978</v>
      </c>
      <c r="J244">
        <v>0.76100000000000001</v>
      </c>
      <c r="K244">
        <v>0.47599999999999998</v>
      </c>
      <c r="L244">
        <v>2.6</v>
      </c>
      <c r="M244">
        <v>4.4000000000000004</v>
      </c>
      <c r="N244">
        <v>0.76700000000000002</v>
      </c>
      <c r="O244">
        <v>462</v>
      </c>
      <c r="P244">
        <v>69</v>
      </c>
      <c r="Q244">
        <v>192</v>
      </c>
      <c r="R244">
        <v>152</v>
      </c>
      <c r="S244">
        <v>193</v>
      </c>
      <c r="T244">
        <f>(Data[[#This Row],[mean_r]]/256)*100</f>
        <v>75</v>
      </c>
      <c r="U244">
        <f>(Data[[#This Row],[mean_g]]/256)*100</f>
        <v>59.375</v>
      </c>
      <c r="V244">
        <f>(Data[[#This Row],[mean_b]]/256)*100</f>
        <v>75.390625</v>
      </c>
      <c r="W244">
        <v>0.65</v>
      </c>
      <c r="X244" t="s">
        <v>51</v>
      </c>
      <c r="Y244" t="s">
        <v>40</v>
      </c>
      <c r="Z244">
        <v>9796</v>
      </c>
      <c r="AA244">
        <v>5.48</v>
      </c>
      <c r="AB244">
        <v>12.6</v>
      </c>
      <c r="AC244">
        <v>54.1</v>
      </c>
      <c r="AD244">
        <v>258514</v>
      </c>
      <c r="AE244">
        <v>96.9</v>
      </c>
      <c r="AF244">
        <v>32</v>
      </c>
      <c r="AG244" t="s">
        <v>46</v>
      </c>
      <c r="AH244" t="s">
        <v>42</v>
      </c>
      <c r="AI244" t="s">
        <v>56</v>
      </c>
      <c r="AJ244">
        <v>40</v>
      </c>
      <c r="AK244">
        <v>256</v>
      </c>
      <c r="AL244">
        <v>0.1173</v>
      </c>
      <c r="AM244">
        <v>0.80830000000000002</v>
      </c>
      <c r="AN244">
        <v>0.90369999999999995</v>
      </c>
      <c r="AO244">
        <f>Data[[#This Row],[labeller_confidence_score]]-Data[[#This Row],[cytodiffusion_classification_confidence]]</f>
        <v>9.5399999999999929E-2</v>
      </c>
    </row>
    <row r="245" spans="1:41" x14ac:dyDescent="0.3">
      <c r="A245" t="s">
        <v>318</v>
      </c>
      <c r="B245" t="s">
        <v>103</v>
      </c>
      <c r="C245">
        <v>1</v>
      </c>
      <c r="D245" t="s">
        <v>104</v>
      </c>
      <c r="E245">
        <v>3.57</v>
      </c>
      <c r="F245">
        <v>0</v>
      </c>
      <c r="G245">
        <v>0</v>
      </c>
      <c r="H245">
        <v>1</v>
      </c>
      <c r="I245">
        <f>Data[[#This Row],[nucleus_area_pct]]/Data[[#This Row],[cytoplasm_ratio]]</f>
        <v>0</v>
      </c>
      <c r="J245">
        <v>0.51400000000000001</v>
      </c>
      <c r="K245">
        <v>0.69</v>
      </c>
      <c r="L245">
        <v>0.37</v>
      </c>
      <c r="M245">
        <v>1</v>
      </c>
      <c r="N245">
        <v>0.65600000000000003</v>
      </c>
      <c r="O245">
        <v>40</v>
      </c>
      <c r="P245">
        <v>33</v>
      </c>
      <c r="Q245">
        <v>230</v>
      </c>
      <c r="R245">
        <v>122</v>
      </c>
      <c r="S245">
        <v>144</v>
      </c>
      <c r="T245">
        <f>(Data[[#This Row],[mean_r]]/256)*100</f>
        <v>89.84375</v>
      </c>
      <c r="U245">
        <f>(Data[[#This Row],[mean_g]]/256)*100</f>
        <v>47.65625</v>
      </c>
      <c r="V245">
        <f>(Data[[#This Row],[mean_b]]/256)*100</f>
        <v>56.25</v>
      </c>
      <c r="W245">
        <v>0.496</v>
      </c>
      <c r="X245" t="s">
        <v>39</v>
      </c>
      <c r="Y245" t="s">
        <v>45</v>
      </c>
      <c r="Z245">
        <v>8298</v>
      </c>
      <c r="AA245">
        <v>4.87</v>
      </c>
      <c r="AB245">
        <v>14.6</v>
      </c>
      <c r="AC245">
        <v>42.7</v>
      </c>
      <c r="AD245">
        <v>229349</v>
      </c>
      <c r="AE245">
        <v>101</v>
      </c>
      <c r="AF245">
        <v>36.4</v>
      </c>
      <c r="AG245" t="s">
        <v>64</v>
      </c>
      <c r="AH245" t="s">
        <v>42</v>
      </c>
      <c r="AI245" t="s">
        <v>43</v>
      </c>
      <c r="AJ245">
        <v>100</v>
      </c>
      <c r="AK245">
        <v>256</v>
      </c>
      <c r="AL245">
        <v>0.92979999999999996</v>
      </c>
      <c r="AM245">
        <v>0.90659999999999996</v>
      </c>
      <c r="AN245">
        <v>0.83460000000000001</v>
      </c>
      <c r="AO245">
        <f>Data[[#This Row],[labeller_confidence_score]]-Data[[#This Row],[cytodiffusion_classification_confidence]]</f>
        <v>-7.1999999999999953E-2</v>
      </c>
    </row>
    <row r="246" spans="1:41" x14ac:dyDescent="0.3">
      <c r="A246" t="s">
        <v>319</v>
      </c>
      <c r="B246" t="s">
        <v>180</v>
      </c>
      <c r="C246">
        <v>1</v>
      </c>
      <c r="D246" t="s">
        <v>181</v>
      </c>
      <c r="E246">
        <v>5.57</v>
      </c>
      <c r="F246">
        <v>0</v>
      </c>
      <c r="G246">
        <v>0</v>
      </c>
      <c r="H246">
        <v>1</v>
      </c>
      <c r="I246">
        <f>Data[[#This Row],[nucleus_area_pct]]/Data[[#This Row],[cytoplasm_ratio]]</f>
        <v>0</v>
      </c>
      <c r="J246">
        <v>0.20799999999999999</v>
      </c>
      <c r="K246">
        <v>0.98499999999999999</v>
      </c>
      <c r="L246">
        <v>0.79</v>
      </c>
      <c r="M246">
        <v>1</v>
      </c>
      <c r="N246">
        <v>0.76600000000000001</v>
      </c>
      <c r="O246">
        <v>178</v>
      </c>
      <c r="P246">
        <v>53</v>
      </c>
      <c r="Q246">
        <v>223</v>
      </c>
      <c r="R246">
        <v>134</v>
      </c>
      <c r="S246">
        <v>115</v>
      </c>
      <c r="T246">
        <f>(Data[[#This Row],[mean_r]]/256)*100</f>
        <v>87.109375</v>
      </c>
      <c r="U246">
        <f>(Data[[#This Row],[mean_g]]/256)*100</f>
        <v>52.34375</v>
      </c>
      <c r="V246">
        <f>(Data[[#This Row],[mean_b]]/256)*100</f>
        <v>44.921875</v>
      </c>
      <c r="W246">
        <v>0.54</v>
      </c>
      <c r="X246" t="s">
        <v>63</v>
      </c>
      <c r="Y246" t="s">
        <v>45</v>
      </c>
      <c r="Z246">
        <v>9242</v>
      </c>
      <c r="AA246">
        <v>4.3099999999999996</v>
      </c>
      <c r="AB246">
        <v>13.2</v>
      </c>
      <c r="AC246">
        <v>40.200000000000003</v>
      </c>
      <c r="AD246">
        <v>319373</v>
      </c>
      <c r="AE246">
        <v>111.9</v>
      </c>
      <c r="AF246">
        <v>32.6</v>
      </c>
      <c r="AG246" t="s">
        <v>46</v>
      </c>
      <c r="AH246" t="s">
        <v>68</v>
      </c>
      <c r="AI246" t="s">
        <v>56</v>
      </c>
      <c r="AJ246">
        <v>40</v>
      </c>
      <c r="AK246">
        <v>512</v>
      </c>
      <c r="AL246">
        <v>0.92959999999999998</v>
      </c>
      <c r="AM246">
        <v>0.80100000000000005</v>
      </c>
      <c r="AN246">
        <v>0.74080000000000001</v>
      </c>
      <c r="AO246">
        <f>Data[[#This Row],[labeller_confidence_score]]-Data[[#This Row],[cytodiffusion_classification_confidence]]</f>
        <v>-6.0200000000000031E-2</v>
      </c>
    </row>
    <row r="247" spans="1:41" x14ac:dyDescent="0.3">
      <c r="A247" t="s">
        <v>320</v>
      </c>
      <c r="B247" t="s">
        <v>54</v>
      </c>
      <c r="C247">
        <v>0</v>
      </c>
      <c r="D247" t="s">
        <v>54</v>
      </c>
      <c r="E247">
        <v>7.28</v>
      </c>
      <c r="F247">
        <v>0</v>
      </c>
      <c r="G247">
        <v>0</v>
      </c>
      <c r="H247">
        <v>1</v>
      </c>
      <c r="I247">
        <f>Data[[#This Row],[nucleus_area_pct]]/Data[[#This Row],[cytoplasm_ratio]]</f>
        <v>0</v>
      </c>
      <c r="J247">
        <v>0.873</v>
      </c>
      <c r="K247">
        <v>0.22700000000000001</v>
      </c>
      <c r="L247">
        <v>0.19</v>
      </c>
      <c r="M247">
        <v>1</v>
      </c>
      <c r="N247">
        <v>0.95499999999999996</v>
      </c>
      <c r="O247">
        <v>164</v>
      </c>
      <c r="P247">
        <v>49</v>
      </c>
      <c r="Q247">
        <v>219</v>
      </c>
      <c r="R247">
        <v>134</v>
      </c>
      <c r="S247">
        <v>114</v>
      </c>
      <c r="T247">
        <f>(Data[[#This Row],[mean_r]]/256)*100</f>
        <v>85.546875</v>
      </c>
      <c r="U247">
        <f>(Data[[#This Row],[mean_g]]/256)*100</f>
        <v>52.34375</v>
      </c>
      <c r="V247">
        <f>(Data[[#This Row],[mean_b]]/256)*100</f>
        <v>44.53125</v>
      </c>
      <c r="W247">
        <v>0.52300000000000002</v>
      </c>
      <c r="X247" t="s">
        <v>63</v>
      </c>
      <c r="Y247" t="s">
        <v>45</v>
      </c>
      <c r="Z247">
        <v>1745</v>
      </c>
      <c r="AA247">
        <v>5.42</v>
      </c>
      <c r="AB247">
        <v>10.4</v>
      </c>
      <c r="AC247">
        <v>40.1</v>
      </c>
      <c r="AD247">
        <v>111734</v>
      </c>
      <c r="AE247">
        <v>93.5</v>
      </c>
      <c r="AF247">
        <v>33.6</v>
      </c>
      <c r="AG247" t="s">
        <v>41</v>
      </c>
      <c r="AH247" t="s">
        <v>42</v>
      </c>
      <c r="AI247" t="s">
        <v>43</v>
      </c>
      <c r="AJ247">
        <v>100</v>
      </c>
      <c r="AK247">
        <v>512</v>
      </c>
      <c r="AL247">
        <v>0.1207</v>
      </c>
      <c r="AM247">
        <v>0.85219999999999996</v>
      </c>
      <c r="AN247">
        <v>0.91710000000000003</v>
      </c>
      <c r="AO247">
        <f>Data[[#This Row],[labeller_confidence_score]]-Data[[#This Row],[cytodiffusion_classification_confidence]]</f>
        <v>6.4900000000000069E-2</v>
      </c>
    </row>
    <row r="248" spans="1:41" x14ac:dyDescent="0.3">
      <c r="A248" t="s">
        <v>321</v>
      </c>
      <c r="B248" t="s">
        <v>62</v>
      </c>
      <c r="C248">
        <v>0</v>
      </c>
      <c r="D248" t="s">
        <v>50</v>
      </c>
      <c r="E248">
        <v>8.4</v>
      </c>
      <c r="F248">
        <v>82.6</v>
      </c>
      <c r="G248">
        <v>0.79700000000000004</v>
      </c>
      <c r="H248">
        <v>0.26</v>
      </c>
      <c r="I248">
        <f>Data[[#This Row],[nucleus_area_pct]]/Data[[#This Row],[cytoplasm_ratio]]</f>
        <v>317.69230769230768</v>
      </c>
      <c r="J248">
        <v>0.93600000000000005</v>
      </c>
      <c r="K248">
        <v>0.29599999999999999</v>
      </c>
      <c r="L248">
        <v>0.94</v>
      </c>
      <c r="M248">
        <v>1</v>
      </c>
      <c r="N248">
        <v>0.871</v>
      </c>
      <c r="O248">
        <v>229</v>
      </c>
      <c r="P248">
        <v>66</v>
      </c>
      <c r="Q248">
        <v>185</v>
      </c>
      <c r="R248">
        <v>139</v>
      </c>
      <c r="S248">
        <v>196</v>
      </c>
      <c r="T248">
        <f>(Data[[#This Row],[mean_r]]/256)*100</f>
        <v>72.265625</v>
      </c>
      <c r="U248">
        <f>(Data[[#This Row],[mean_g]]/256)*100</f>
        <v>54.296875</v>
      </c>
      <c r="V248">
        <f>(Data[[#This Row],[mean_b]]/256)*100</f>
        <v>76.5625</v>
      </c>
      <c r="W248">
        <v>0.70399999999999996</v>
      </c>
      <c r="X248" t="s">
        <v>51</v>
      </c>
      <c r="Y248" t="s">
        <v>45</v>
      </c>
      <c r="Z248">
        <v>6539</v>
      </c>
      <c r="AA248">
        <v>4.7699999999999996</v>
      </c>
      <c r="AB248">
        <v>11.8</v>
      </c>
      <c r="AC248">
        <v>34.9</v>
      </c>
      <c r="AD248">
        <v>127046</v>
      </c>
      <c r="AE248">
        <v>90.8</v>
      </c>
      <c r="AF248">
        <v>33.5</v>
      </c>
      <c r="AG248" t="s">
        <v>64</v>
      </c>
      <c r="AH248" t="s">
        <v>68</v>
      </c>
      <c r="AI248" t="s">
        <v>52</v>
      </c>
      <c r="AJ248">
        <v>40</v>
      </c>
      <c r="AK248">
        <v>224</v>
      </c>
      <c r="AL248">
        <v>8.8400000000000006E-2</v>
      </c>
      <c r="AM248">
        <v>0.82140000000000002</v>
      </c>
      <c r="AN248">
        <v>1</v>
      </c>
      <c r="AO248">
        <f>Data[[#This Row],[labeller_confidence_score]]-Data[[#This Row],[cytodiffusion_classification_confidence]]</f>
        <v>0.17859999999999998</v>
      </c>
    </row>
    <row r="249" spans="1:41" x14ac:dyDescent="0.3">
      <c r="A249" t="s">
        <v>322</v>
      </c>
      <c r="B249" t="s">
        <v>81</v>
      </c>
      <c r="C249">
        <v>1</v>
      </c>
      <c r="D249" t="s">
        <v>82</v>
      </c>
      <c r="E249">
        <v>13.87</v>
      </c>
      <c r="F249">
        <v>82.6</v>
      </c>
      <c r="G249">
        <v>0.125</v>
      </c>
      <c r="H249">
        <v>0.14099999999999999</v>
      </c>
      <c r="I249">
        <f>Data[[#This Row],[nucleus_area_pct]]/Data[[#This Row],[cytoplasm_ratio]]</f>
        <v>585.81560283687941</v>
      </c>
      <c r="J249">
        <v>0.82</v>
      </c>
      <c r="K249">
        <v>0.156</v>
      </c>
      <c r="L249">
        <v>1.0900000000000001</v>
      </c>
      <c r="M249">
        <v>1</v>
      </c>
      <c r="N249">
        <v>0.88200000000000001</v>
      </c>
      <c r="O249">
        <v>720</v>
      </c>
      <c r="P249">
        <v>94</v>
      </c>
      <c r="Q249">
        <v>197</v>
      </c>
      <c r="R249">
        <v>148</v>
      </c>
      <c r="S249">
        <v>202</v>
      </c>
      <c r="T249">
        <f>(Data[[#This Row],[mean_r]]/256)*100</f>
        <v>76.953125</v>
      </c>
      <c r="U249">
        <f>(Data[[#This Row],[mean_g]]/256)*100</f>
        <v>57.8125</v>
      </c>
      <c r="V249">
        <f>(Data[[#This Row],[mean_b]]/256)*100</f>
        <v>78.90625</v>
      </c>
      <c r="W249">
        <v>0.69</v>
      </c>
      <c r="X249" t="s">
        <v>51</v>
      </c>
      <c r="Y249" t="s">
        <v>45</v>
      </c>
      <c r="Z249">
        <v>6694</v>
      </c>
      <c r="AA249">
        <v>5.86</v>
      </c>
      <c r="AB249">
        <v>10.5</v>
      </c>
      <c r="AC249">
        <v>47.1</v>
      </c>
      <c r="AD249">
        <v>330206</v>
      </c>
      <c r="AE249">
        <v>88.5</v>
      </c>
      <c r="AF249">
        <v>33</v>
      </c>
      <c r="AG249" t="s">
        <v>46</v>
      </c>
      <c r="AH249" t="s">
        <v>68</v>
      </c>
      <c r="AI249" t="s">
        <v>52</v>
      </c>
      <c r="AJ249">
        <v>100</v>
      </c>
      <c r="AK249">
        <v>224</v>
      </c>
      <c r="AL249">
        <v>0.93459999999999999</v>
      </c>
      <c r="AM249">
        <v>0.64170000000000005</v>
      </c>
      <c r="AN249">
        <v>0.78010000000000002</v>
      </c>
      <c r="AO249">
        <f>Data[[#This Row],[labeller_confidence_score]]-Data[[#This Row],[cytodiffusion_classification_confidence]]</f>
        <v>0.13839999999999997</v>
      </c>
    </row>
    <row r="250" spans="1:41" x14ac:dyDescent="0.3">
      <c r="A250" t="s">
        <v>323</v>
      </c>
      <c r="B250" t="s">
        <v>106</v>
      </c>
      <c r="C250">
        <v>1</v>
      </c>
      <c r="D250" t="s">
        <v>82</v>
      </c>
      <c r="E250">
        <v>12.96</v>
      </c>
      <c r="F250">
        <v>87.3</v>
      </c>
      <c r="G250">
        <v>0.44900000000000001</v>
      </c>
      <c r="H250">
        <v>0.21299999999999999</v>
      </c>
      <c r="I250">
        <f>Data[[#This Row],[nucleus_area_pct]]/Data[[#This Row],[cytoplasm_ratio]]</f>
        <v>409.85915492957747</v>
      </c>
      <c r="J250">
        <v>0.81100000000000005</v>
      </c>
      <c r="K250">
        <v>0.32700000000000001</v>
      </c>
      <c r="L250">
        <v>1.07</v>
      </c>
      <c r="M250">
        <v>1</v>
      </c>
      <c r="N250">
        <v>0.91200000000000003</v>
      </c>
      <c r="O250">
        <v>580</v>
      </c>
      <c r="P250">
        <v>102</v>
      </c>
      <c r="Q250">
        <v>195</v>
      </c>
      <c r="R250">
        <v>144</v>
      </c>
      <c r="S250">
        <v>188</v>
      </c>
      <c r="T250">
        <f>(Data[[#This Row],[mean_r]]/256)*100</f>
        <v>76.171875</v>
      </c>
      <c r="U250">
        <f>(Data[[#This Row],[mean_g]]/256)*100</f>
        <v>56.25</v>
      </c>
      <c r="V250">
        <f>(Data[[#This Row],[mean_b]]/256)*100</f>
        <v>73.4375</v>
      </c>
      <c r="W250">
        <v>0.751</v>
      </c>
      <c r="X250" t="s">
        <v>51</v>
      </c>
      <c r="Y250" t="s">
        <v>40</v>
      </c>
      <c r="Z250">
        <v>7986</v>
      </c>
      <c r="AA250">
        <v>6.41</v>
      </c>
      <c r="AB250">
        <v>10.199999999999999</v>
      </c>
      <c r="AC250">
        <v>35.299999999999997</v>
      </c>
      <c r="AD250">
        <v>222560</v>
      </c>
      <c r="AE250">
        <v>92.4</v>
      </c>
      <c r="AF250">
        <v>29.9</v>
      </c>
      <c r="AG250" t="s">
        <v>64</v>
      </c>
      <c r="AH250" t="s">
        <v>42</v>
      </c>
      <c r="AI250" t="s">
        <v>56</v>
      </c>
      <c r="AJ250">
        <v>60</v>
      </c>
      <c r="AK250">
        <v>224</v>
      </c>
      <c r="AL250">
        <v>0.88</v>
      </c>
      <c r="AM250">
        <v>0.63719999999999999</v>
      </c>
      <c r="AN250">
        <v>0.9335</v>
      </c>
      <c r="AO250">
        <f>Data[[#This Row],[labeller_confidence_score]]-Data[[#This Row],[cytodiffusion_classification_confidence]]</f>
        <v>0.29630000000000001</v>
      </c>
    </row>
    <row r="251" spans="1:41" x14ac:dyDescent="0.3">
      <c r="A251" t="s">
        <v>324</v>
      </c>
      <c r="B251" t="s">
        <v>54</v>
      </c>
      <c r="C251">
        <v>0</v>
      </c>
      <c r="D251" t="s">
        <v>54</v>
      </c>
      <c r="E251">
        <v>7.78</v>
      </c>
      <c r="F251">
        <v>0</v>
      </c>
      <c r="G251">
        <v>0</v>
      </c>
      <c r="H251">
        <v>1</v>
      </c>
      <c r="I251">
        <f>Data[[#This Row],[nucleus_area_pct]]/Data[[#This Row],[cytoplasm_ratio]]</f>
        <v>0</v>
      </c>
      <c r="J251">
        <v>0.84099999999999997</v>
      </c>
      <c r="K251">
        <v>0.14299999999999999</v>
      </c>
      <c r="L251">
        <v>0.76</v>
      </c>
      <c r="M251">
        <v>1</v>
      </c>
      <c r="N251">
        <v>0.95699999999999996</v>
      </c>
      <c r="O251">
        <v>161</v>
      </c>
      <c r="P251">
        <v>41</v>
      </c>
      <c r="Q251">
        <v>237</v>
      </c>
      <c r="R251">
        <v>141</v>
      </c>
      <c r="S251">
        <v>130</v>
      </c>
      <c r="T251">
        <f>(Data[[#This Row],[mean_r]]/256)*100</f>
        <v>92.578125</v>
      </c>
      <c r="U251">
        <f>(Data[[#This Row],[mean_g]]/256)*100</f>
        <v>55.078125</v>
      </c>
      <c r="V251">
        <f>(Data[[#This Row],[mean_b]]/256)*100</f>
        <v>50.78125</v>
      </c>
      <c r="W251">
        <v>0.52</v>
      </c>
      <c r="X251" t="s">
        <v>51</v>
      </c>
      <c r="Y251" t="s">
        <v>40</v>
      </c>
      <c r="Z251">
        <v>10345</v>
      </c>
      <c r="AA251">
        <v>5.43</v>
      </c>
      <c r="AB251">
        <v>9.6999999999999993</v>
      </c>
      <c r="AC251">
        <v>44.2</v>
      </c>
      <c r="AD251">
        <v>292643</v>
      </c>
      <c r="AE251">
        <v>84.6</v>
      </c>
      <c r="AF251">
        <v>33.5</v>
      </c>
      <c r="AG251" t="s">
        <v>41</v>
      </c>
      <c r="AH251" t="s">
        <v>42</v>
      </c>
      <c r="AI251" t="s">
        <v>52</v>
      </c>
      <c r="AJ251">
        <v>60</v>
      </c>
      <c r="AK251">
        <v>256</v>
      </c>
      <c r="AL251">
        <v>6.0400000000000002E-2</v>
      </c>
      <c r="AM251">
        <v>0.98119999999999996</v>
      </c>
      <c r="AN251">
        <v>0.82509999999999994</v>
      </c>
      <c r="AO251">
        <f>Data[[#This Row],[labeller_confidence_score]]-Data[[#This Row],[cytodiffusion_classification_confidence]]</f>
        <v>-0.15610000000000002</v>
      </c>
    </row>
    <row r="252" spans="1:41" x14ac:dyDescent="0.3">
      <c r="A252" t="s">
        <v>325</v>
      </c>
      <c r="B252" t="s">
        <v>106</v>
      </c>
      <c r="C252">
        <v>1</v>
      </c>
      <c r="D252" t="s">
        <v>82</v>
      </c>
      <c r="E252">
        <v>12.61</v>
      </c>
      <c r="F252">
        <v>90.4</v>
      </c>
      <c r="G252">
        <v>0.29199999999999998</v>
      </c>
      <c r="H252">
        <v>0.17100000000000001</v>
      </c>
      <c r="I252">
        <f>Data[[#This Row],[nucleus_area_pct]]/Data[[#This Row],[cytoplasm_ratio]]</f>
        <v>528.65497076023394</v>
      </c>
      <c r="J252">
        <v>0.86399999999999999</v>
      </c>
      <c r="K252">
        <v>0.112</v>
      </c>
      <c r="L252">
        <v>1.54</v>
      </c>
      <c r="M252">
        <v>1.1000000000000001</v>
      </c>
      <c r="N252">
        <v>0.91900000000000004</v>
      </c>
      <c r="O252">
        <v>669</v>
      </c>
      <c r="P252">
        <v>81</v>
      </c>
      <c r="Q252">
        <v>209</v>
      </c>
      <c r="R252">
        <v>144</v>
      </c>
      <c r="S252">
        <v>172</v>
      </c>
      <c r="T252">
        <f>(Data[[#This Row],[mean_r]]/256)*100</f>
        <v>81.640625</v>
      </c>
      <c r="U252">
        <f>(Data[[#This Row],[mean_g]]/256)*100</f>
        <v>56.25</v>
      </c>
      <c r="V252">
        <f>(Data[[#This Row],[mean_b]]/256)*100</f>
        <v>67.1875</v>
      </c>
      <c r="W252">
        <v>0.76700000000000002</v>
      </c>
      <c r="X252" t="s">
        <v>51</v>
      </c>
      <c r="Y252" t="s">
        <v>45</v>
      </c>
      <c r="Z252">
        <v>1000</v>
      </c>
      <c r="AA252">
        <v>4.6500000000000004</v>
      </c>
      <c r="AB252">
        <v>15.7</v>
      </c>
      <c r="AC252">
        <v>48.7</v>
      </c>
      <c r="AD252">
        <v>286333</v>
      </c>
      <c r="AE252">
        <v>102.2</v>
      </c>
      <c r="AF252">
        <v>34.299999999999997</v>
      </c>
      <c r="AG252" t="s">
        <v>46</v>
      </c>
      <c r="AH252" t="s">
        <v>47</v>
      </c>
      <c r="AI252" t="s">
        <v>43</v>
      </c>
      <c r="AJ252">
        <v>100</v>
      </c>
      <c r="AK252">
        <v>224</v>
      </c>
      <c r="AL252">
        <v>0.84619999999999995</v>
      </c>
      <c r="AM252">
        <v>0.71589999999999998</v>
      </c>
      <c r="AN252">
        <v>0.73719999999999997</v>
      </c>
      <c r="AO252">
        <f>Data[[#This Row],[labeller_confidence_score]]-Data[[#This Row],[cytodiffusion_classification_confidence]]</f>
        <v>2.1299999999999986E-2</v>
      </c>
    </row>
    <row r="253" spans="1:41" x14ac:dyDescent="0.3">
      <c r="A253" t="s">
        <v>326</v>
      </c>
      <c r="B253" t="s">
        <v>62</v>
      </c>
      <c r="C253">
        <v>0</v>
      </c>
      <c r="D253" t="s">
        <v>50</v>
      </c>
      <c r="E253">
        <v>10.210000000000001</v>
      </c>
      <c r="F253">
        <v>80.599999999999994</v>
      </c>
      <c r="G253">
        <v>0.82399999999999995</v>
      </c>
      <c r="H253">
        <v>0.19600000000000001</v>
      </c>
      <c r="I253">
        <f>Data[[#This Row],[nucleus_area_pct]]/Data[[#This Row],[cytoplasm_ratio]]</f>
        <v>411.22448979591832</v>
      </c>
      <c r="J253">
        <v>0.88400000000000001</v>
      </c>
      <c r="K253">
        <v>0.22600000000000001</v>
      </c>
      <c r="L253">
        <v>1.31</v>
      </c>
      <c r="M253">
        <v>1</v>
      </c>
      <c r="N253">
        <v>0.96799999999999997</v>
      </c>
      <c r="O253">
        <v>250</v>
      </c>
      <c r="P253">
        <v>64</v>
      </c>
      <c r="Q253">
        <v>206</v>
      </c>
      <c r="R253">
        <v>169</v>
      </c>
      <c r="S253">
        <v>196</v>
      </c>
      <c r="T253">
        <f>(Data[[#This Row],[mean_r]]/256)*100</f>
        <v>80.46875</v>
      </c>
      <c r="U253">
        <f>(Data[[#This Row],[mean_g]]/256)*100</f>
        <v>66.015625</v>
      </c>
      <c r="V253">
        <f>(Data[[#This Row],[mean_b]]/256)*100</f>
        <v>76.5625</v>
      </c>
      <c r="W253">
        <v>0.74</v>
      </c>
      <c r="X253" t="s">
        <v>51</v>
      </c>
      <c r="Y253" t="s">
        <v>40</v>
      </c>
      <c r="Z253">
        <v>7795</v>
      </c>
      <c r="AA253">
        <v>4.8600000000000003</v>
      </c>
      <c r="AB253">
        <v>13</v>
      </c>
      <c r="AC253">
        <v>44.8</v>
      </c>
      <c r="AD253">
        <v>211216</v>
      </c>
      <c r="AE253">
        <v>78.2</v>
      </c>
      <c r="AF253">
        <v>30.5</v>
      </c>
      <c r="AG253" t="s">
        <v>46</v>
      </c>
      <c r="AH253" t="s">
        <v>47</v>
      </c>
      <c r="AI253" t="s">
        <v>52</v>
      </c>
      <c r="AJ253">
        <v>40</v>
      </c>
      <c r="AK253">
        <v>360</v>
      </c>
      <c r="AL253">
        <v>9.0399999999999994E-2</v>
      </c>
      <c r="AM253">
        <v>0.78869999999999996</v>
      </c>
      <c r="AN253">
        <v>1</v>
      </c>
      <c r="AO253">
        <f>Data[[#This Row],[labeller_confidence_score]]-Data[[#This Row],[cytodiffusion_classification_confidence]]</f>
        <v>0.21130000000000004</v>
      </c>
    </row>
    <row r="254" spans="1:41" x14ac:dyDescent="0.3">
      <c r="A254" t="s">
        <v>327</v>
      </c>
      <c r="B254" t="s">
        <v>62</v>
      </c>
      <c r="C254">
        <v>0</v>
      </c>
      <c r="D254" t="s">
        <v>50</v>
      </c>
      <c r="E254">
        <v>9.73</v>
      </c>
      <c r="F254">
        <v>74.599999999999994</v>
      </c>
      <c r="G254">
        <v>0.83699999999999997</v>
      </c>
      <c r="H254">
        <v>0.18099999999999999</v>
      </c>
      <c r="I254">
        <f>Data[[#This Row],[nucleus_area_pct]]/Data[[#This Row],[cytoplasm_ratio]]</f>
        <v>412.15469613259665</v>
      </c>
      <c r="J254">
        <v>0.81399999999999995</v>
      </c>
      <c r="K254">
        <v>0.157</v>
      </c>
      <c r="L254">
        <v>1.22</v>
      </c>
      <c r="M254">
        <v>1</v>
      </c>
      <c r="N254">
        <v>0.89900000000000002</v>
      </c>
      <c r="O254">
        <v>322</v>
      </c>
      <c r="P254">
        <v>54</v>
      </c>
      <c r="Q254">
        <v>181</v>
      </c>
      <c r="R254">
        <v>151</v>
      </c>
      <c r="S254">
        <v>203</v>
      </c>
      <c r="T254">
        <f>(Data[[#This Row],[mean_r]]/256)*100</f>
        <v>70.703125</v>
      </c>
      <c r="U254">
        <f>(Data[[#This Row],[mean_g]]/256)*100</f>
        <v>58.984375</v>
      </c>
      <c r="V254">
        <f>(Data[[#This Row],[mean_b]]/256)*100</f>
        <v>79.296875</v>
      </c>
      <c r="W254">
        <v>0.64200000000000002</v>
      </c>
      <c r="X254" t="s">
        <v>51</v>
      </c>
      <c r="Y254" t="s">
        <v>40</v>
      </c>
      <c r="Z254">
        <v>9967</v>
      </c>
      <c r="AA254">
        <v>4.8600000000000003</v>
      </c>
      <c r="AB254">
        <v>12.6</v>
      </c>
      <c r="AC254">
        <v>45</v>
      </c>
      <c r="AD254">
        <v>333150</v>
      </c>
      <c r="AE254">
        <v>78.400000000000006</v>
      </c>
      <c r="AF254">
        <v>33.5</v>
      </c>
      <c r="AG254" t="s">
        <v>41</v>
      </c>
      <c r="AH254" t="s">
        <v>42</v>
      </c>
      <c r="AI254" t="s">
        <v>56</v>
      </c>
      <c r="AJ254">
        <v>100</v>
      </c>
      <c r="AK254">
        <v>256</v>
      </c>
      <c r="AL254">
        <v>0.14280000000000001</v>
      </c>
      <c r="AM254">
        <v>0.91020000000000001</v>
      </c>
      <c r="AN254">
        <v>0.93130000000000002</v>
      </c>
      <c r="AO254">
        <f>Data[[#This Row],[labeller_confidence_score]]-Data[[#This Row],[cytodiffusion_classification_confidence]]</f>
        <v>2.1100000000000008E-2</v>
      </c>
    </row>
    <row r="255" spans="1:41" x14ac:dyDescent="0.3">
      <c r="A255" t="s">
        <v>328</v>
      </c>
      <c r="B255" t="s">
        <v>49</v>
      </c>
      <c r="C255">
        <v>0</v>
      </c>
      <c r="D255" t="s">
        <v>50</v>
      </c>
      <c r="E255">
        <v>11.51</v>
      </c>
      <c r="F255">
        <v>53.2</v>
      </c>
      <c r="G255">
        <v>0.47399999999999998</v>
      </c>
      <c r="H255">
        <v>0.55400000000000005</v>
      </c>
      <c r="I255">
        <f>Data[[#This Row],[nucleus_area_pct]]/Data[[#This Row],[cytoplasm_ratio]]</f>
        <v>96.028880866425993</v>
      </c>
      <c r="J255">
        <v>0.72</v>
      </c>
      <c r="K255">
        <v>0.44900000000000001</v>
      </c>
      <c r="L255">
        <v>3.55</v>
      </c>
      <c r="M255">
        <v>3.3</v>
      </c>
      <c r="N255">
        <v>0.91100000000000003</v>
      </c>
      <c r="O255">
        <v>342</v>
      </c>
      <c r="P255">
        <v>71</v>
      </c>
      <c r="Q255">
        <v>202</v>
      </c>
      <c r="R255">
        <v>174</v>
      </c>
      <c r="S255">
        <v>190</v>
      </c>
      <c r="T255">
        <f>(Data[[#This Row],[mean_r]]/256)*100</f>
        <v>78.90625</v>
      </c>
      <c r="U255">
        <f>(Data[[#This Row],[mean_g]]/256)*100</f>
        <v>67.96875</v>
      </c>
      <c r="V255">
        <f>(Data[[#This Row],[mean_b]]/256)*100</f>
        <v>74.21875</v>
      </c>
      <c r="W255">
        <v>0.52900000000000003</v>
      </c>
      <c r="X255" t="s">
        <v>63</v>
      </c>
      <c r="Y255" t="s">
        <v>40</v>
      </c>
      <c r="Z255">
        <v>10098</v>
      </c>
      <c r="AA255">
        <v>6.04</v>
      </c>
      <c r="AB255">
        <v>11.9</v>
      </c>
      <c r="AC255">
        <v>48.9</v>
      </c>
      <c r="AD255">
        <v>190007</v>
      </c>
      <c r="AE255">
        <v>97.3</v>
      </c>
      <c r="AF255">
        <v>33</v>
      </c>
      <c r="AG255" t="s">
        <v>41</v>
      </c>
      <c r="AH255" t="s">
        <v>47</v>
      </c>
      <c r="AI255" t="s">
        <v>43</v>
      </c>
      <c r="AJ255">
        <v>60</v>
      </c>
      <c r="AK255">
        <v>512</v>
      </c>
      <c r="AL255">
        <v>5.5800000000000002E-2</v>
      </c>
      <c r="AM255">
        <v>0.90639999999999998</v>
      </c>
      <c r="AN255">
        <v>0.90249999999999997</v>
      </c>
      <c r="AO255">
        <f>Data[[#This Row],[labeller_confidence_score]]-Data[[#This Row],[cytodiffusion_classification_confidence]]</f>
        <v>-3.9000000000000146E-3</v>
      </c>
    </row>
    <row r="256" spans="1:41" x14ac:dyDescent="0.3">
      <c r="A256" t="s">
        <v>329</v>
      </c>
      <c r="B256" t="s">
        <v>49</v>
      </c>
      <c r="C256">
        <v>0</v>
      </c>
      <c r="D256" t="s">
        <v>50</v>
      </c>
      <c r="E256">
        <v>11.83</v>
      </c>
      <c r="F256">
        <v>50.4</v>
      </c>
      <c r="G256">
        <v>0.54500000000000004</v>
      </c>
      <c r="H256">
        <v>0.46400000000000002</v>
      </c>
      <c r="I256">
        <f>Data[[#This Row],[nucleus_area_pct]]/Data[[#This Row],[cytoplasm_ratio]]</f>
        <v>108.6206896551724</v>
      </c>
      <c r="J256">
        <v>0.80400000000000005</v>
      </c>
      <c r="K256">
        <v>0.39400000000000002</v>
      </c>
      <c r="L256">
        <v>3.08</v>
      </c>
      <c r="M256">
        <v>3.5</v>
      </c>
      <c r="N256">
        <v>0.79200000000000004</v>
      </c>
      <c r="O256">
        <v>435</v>
      </c>
      <c r="P256">
        <v>70</v>
      </c>
      <c r="Q256">
        <v>212</v>
      </c>
      <c r="R256">
        <v>175</v>
      </c>
      <c r="S256">
        <v>174</v>
      </c>
      <c r="T256">
        <f>(Data[[#This Row],[mean_r]]/256)*100</f>
        <v>82.8125</v>
      </c>
      <c r="U256">
        <f>(Data[[#This Row],[mean_g]]/256)*100</f>
        <v>68.359375</v>
      </c>
      <c r="V256">
        <f>(Data[[#This Row],[mean_b]]/256)*100</f>
        <v>67.96875</v>
      </c>
      <c r="W256">
        <v>0.69199999999999995</v>
      </c>
      <c r="X256" t="s">
        <v>51</v>
      </c>
      <c r="Y256" t="s">
        <v>45</v>
      </c>
      <c r="Z256">
        <v>7083</v>
      </c>
      <c r="AA256">
        <v>4.16</v>
      </c>
      <c r="AB256">
        <v>12.8</v>
      </c>
      <c r="AC256">
        <v>50.1</v>
      </c>
      <c r="AD256">
        <v>112830</v>
      </c>
      <c r="AE256">
        <v>91.7</v>
      </c>
      <c r="AF256">
        <v>32.1</v>
      </c>
      <c r="AG256" t="s">
        <v>46</v>
      </c>
      <c r="AH256" t="s">
        <v>68</v>
      </c>
      <c r="AI256" t="s">
        <v>43</v>
      </c>
      <c r="AJ256">
        <v>100</v>
      </c>
      <c r="AK256">
        <v>256</v>
      </c>
      <c r="AL256">
        <v>7.0800000000000002E-2</v>
      </c>
      <c r="AM256">
        <v>0.8498</v>
      </c>
      <c r="AN256">
        <v>0.9677</v>
      </c>
      <c r="AO256">
        <f>Data[[#This Row],[labeller_confidence_score]]-Data[[#This Row],[cytodiffusion_classification_confidence]]</f>
        <v>0.1179</v>
      </c>
    </row>
    <row r="257" spans="1:41" x14ac:dyDescent="0.3">
      <c r="A257" t="s">
        <v>330</v>
      </c>
      <c r="B257" t="s">
        <v>81</v>
      </c>
      <c r="C257">
        <v>1</v>
      </c>
      <c r="D257" t="s">
        <v>82</v>
      </c>
      <c r="E257">
        <v>16.66</v>
      </c>
      <c r="F257">
        <v>83.3</v>
      </c>
      <c r="G257">
        <v>0.48399999999999999</v>
      </c>
      <c r="H257">
        <v>0.16400000000000001</v>
      </c>
      <c r="I257">
        <f>Data[[#This Row],[nucleus_area_pct]]/Data[[#This Row],[cytoplasm_ratio]]</f>
        <v>507.92682926829264</v>
      </c>
      <c r="J257">
        <v>0.83899999999999997</v>
      </c>
      <c r="K257">
        <v>0.28599999999999998</v>
      </c>
      <c r="L257">
        <v>0.3</v>
      </c>
      <c r="M257">
        <v>1</v>
      </c>
      <c r="N257">
        <v>0.871</v>
      </c>
      <c r="O257">
        <v>597</v>
      </c>
      <c r="P257">
        <v>98</v>
      </c>
      <c r="Q257">
        <v>182</v>
      </c>
      <c r="R257">
        <v>144</v>
      </c>
      <c r="S257">
        <v>200</v>
      </c>
      <c r="T257">
        <f>(Data[[#This Row],[mean_r]]/256)*100</f>
        <v>71.09375</v>
      </c>
      <c r="U257">
        <f>(Data[[#This Row],[mean_g]]/256)*100</f>
        <v>56.25</v>
      </c>
      <c r="V257">
        <f>(Data[[#This Row],[mean_b]]/256)*100</f>
        <v>78.125</v>
      </c>
      <c r="W257">
        <v>0.72799999999999998</v>
      </c>
      <c r="X257" t="s">
        <v>39</v>
      </c>
      <c r="Y257" t="s">
        <v>45</v>
      </c>
      <c r="Z257">
        <v>7497</v>
      </c>
      <c r="AA257">
        <v>5.39</v>
      </c>
      <c r="AB257">
        <v>13</v>
      </c>
      <c r="AC257">
        <v>45.1</v>
      </c>
      <c r="AD257">
        <v>239109</v>
      </c>
      <c r="AE257">
        <v>100.6</v>
      </c>
      <c r="AF257">
        <v>34.4</v>
      </c>
      <c r="AG257" t="s">
        <v>46</v>
      </c>
      <c r="AH257" t="s">
        <v>42</v>
      </c>
      <c r="AI257" t="s">
        <v>52</v>
      </c>
      <c r="AJ257">
        <v>60</v>
      </c>
      <c r="AK257">
        <v>224</v>
      </c>
      <c r="AL257">
        <v>0.72109999999999996</v>
      </c>
      <c r="AM257">
        <v>0.57720000000000005</v>
      </c>
      <c r="AN257">
        <v>0.80320000000000003</v>
      </c>
      <c r="AO257">
        <f>Data[[#This Row],[labeller_confidence_score]]-Data[[#This Row],[cytodiffusion_classification_confidence]]</f>
        <v>0.22599999999999998</v>
      </c>
    </row>
    <row r="258" spans="1:41" x14ac:dyDescent="0.3">
      <c r="A258" t="s">
        <v>331</v>
      </c>
      <c r="B258" t="s">
        <v>49</v>
      </c>
      <c r="C258">
        <v>0</v>
      </c>
      <c r="D258" t="s">
        <v>50</v>
      </c>
      <c r="E258">
        <v>11.62</v>
      </c>
      <c r="F258">
        <v>54.8</v>
      </c>
      <c r="G258">
        <v>0.48699999999999999</v>
      </c>
      <c r="H258">
        <v>0.39200000000000002</v>
      </c>
      <c r="I258">
        <f>Data[[#This Row],[nucleus_area_pct]]/Data[[#This Row],[cytoplasm_ratio]]</f>
        <v>139.79591836734693</v>
      </c>
      <c r="J258">
        <v>0.79700000000000004</v>
      </c>
      <c r="K258">
        <v>0.312</v>
      </c>
      <c r="L258">
        <v>2.79</v>
      </c>
      <c r="M258">
        <v>2.9</v>
      </c>
      <c r="N258">
        <v>0.81599999999999995</v>
      </c>
      <c r="O258">
        <v>467</v>
      </c>
      <c r="P258">
        <v>84</v>
      </c>
      <c r="Q258">
        <v>199</v>
      </c>
      <c r="R258">
        <v>192</v>
      </c>
      <c r="S258">
        <v>169</v>
      </c>
      <c r="T258">
        <f>(Data[[#This Row],[mean_r]]/256)*100</f>
        <v>77.734375</v>
      </c>
      <c r="U258">
        <f>(Data[[#This Row],[mean_g]]/256)*100</f>
        <v>75</v>
      </c>
      <c r="V258">
        <f>(Data[[#This Row],[mean_b]]/256)*100</f>
        <v>66.015625</v>
      </c>
      <c r="W258">
        <v>0.72599999999999998</v>
      </c>
      <c r="X258" t="s">
        <v>39</v>
      </c>
      <c r="Y258" t="s">
        <v>40</v>
      </c>
      <c r="Z258">
        <v>5195</v>
      </c>
      <c r="AA258">
        <v>4.08</v>
      </c>
      <c r="AB258">
        <v>14.1</v>
      </c>
      <c r="AC258">
        <v>52.9</v>
      </c>
      <c r="AD258">
        <v>240330</v>
      </c>
      <c r="AE258">
        <v>78.2</v>
      </c>
      <c r="AF258">
        <v>33.9</v>
      </c>
      <c r="AG258" t="s">
        <v>41</v>
      </c>
      <c r="AH258" t="s">
        <v>47</v>
      </c>
      <c r="AI258" t="s">
        <v>43</v>
      </c>
      <c r="AJ258">
        <v>100</v>
      </c>
      <c r="AK258">
        <v>224</v>
      </c>
      <c r="AL258">
        <v>0.12970000000000001</v>
      </c>
      <c r="AM258">
        <v>0.85009999999999997</v>
      </c>
      <c r="AN258">
        <v>0.90100000000000002</v>
      </c>
      <c r="AO258">
        <f>Data[[#This Row],[labeller_confidence_score]]-Data[[#This Row],[cytodiffusion_classification_confidence]]</f>
        <v>5.0900000000000056E-2</v>
      </c>
    </row>
    <row r="259" spans="1:41" x14ac:dyDescent="0.3">
      <c r="A259" t="s">
        <v>332</v>
      </c>
      <c r="B259" t="s">
        <v>74</v>
      </c>
      <c r="C259">
        <v>0</v>
      </c>
      <c r="D259" t="s">
        <v>75</v>
      </c>
      <c r="E259">
        <v>2.37</v>
      </c>
      <c r="F259">
        <v>0</v>
      </c>
      <c r="G259">
        <v>0</v>
      </c>
      <c r="H259">
        <v>1</v>
      </c>
      <c r="I259">
        <f>Data[[#This Row],[nucleus_area_pct]]/Data[[#This Row],[cytoplasm_ratio]]</f>
        <v>0</v>
      </c>
      <c r="J259">
        <v>0.68300000000000005</v>
      </c>
      <c r="K259">
        <v>0.441</v>
      </c>
      <c r="L259">
        <v>1.33</v>
      </c>
      <c r="M259">
        <v>1</v>
      </c>
      <c r="N259">
        <v>0.90400000000000003</v>
      </c>
      <c r="O259">
        <v>23</v>
      </c>
      <c r="P259">
        <v>18</v>
      </c>
      <c r="Q259">
        <v>211</v>
      </c>
      <c r="R259">
        <v>156</v>
      </c>
      <c r="S259">
        <v>175</v>
      </c>
      <c r="T259">
        <f>(Data[[#This Row],[mean_r]]/256)*100</f>
        <v>82.421875</v>
      </c>
      <c r="U259">
        <f>(Data[[#This Row],[mean_g]]/256)*100</f>
        <v>60.9375</v>
      </c>
      <c r="V259">
        <f>(Data[[#This Row],[mean_b]]/256)*100</f>
        <v>68.359375</v>
      </c>
      <c r="W259">
        <v>0.48199999999999998</v>
      </c>
      <c r="X259" t="s">
        <v>51</v>
      </c>
      <c r="Y259" t="s">
        <v>45</v>
      </c>
      <c r="Z259">
        <v>5804</v>
      </c>
      <c r="AA259">
        <v>4.71</v>
      </c>
      <c r="AB259">
        <v>13</v>
      </c>
      <c r="AC259">
        <v>37.5</v>
      </c>
      <c r="AD259">
        <v>155664</v>
      </c>
      <c r="AE259">
        <v>73.5</v>
      </c>
      <c r="AF259">
        <v>33.299999999999997</v>
      </c>
      <c r="AG259" t="s">
        <v>64</v>
      </c>
      <c r="AH259" t="s">
        <v>42</v>
      </c>
      <c r="AI259" t="s">
        <v>52</v>
      </c>
      <c r="AJ259">
        <v>100</v>
      </c>
      <c r="AK259">
        <v>360</v>
      </c>
      <c r="AL259">
        <v>2.64E-2</v>
      </c>
      <c r="AM259">
        <v>0.97589999999999999</v>
      </c>
      <c r="AN259">
        <v>0.85399999999999998</v>
      </c>
      <c r="AO259">
        <f>Data[[#This Row],[labeller_confidence_score]]-Data[[#This Row],[cytodiffusion_classification_confidence]]</f>
        <v>-0.12190000000000001</v>
      </c>
    </row>
    <row r="260" spans="1:41" x14ac:dyDescent="0.3">
      <c r="A260" t="s">
        <v>333</v>
      </c>
      <c r="B260" t="s">
        <v>62</v>
      </c>
      <c r="C260">
        <v>0</v>
      </c>
      <c r="D260" t="s">
        <v>50</v>
      </c>
      <c r="E260">
        <v>9.91</v>
      </c>
      <c r="F260">
        <v>79.599999999999994</v>
      </c>
      <c r="G260">
        <v>0.8</v>
      </c>
      <c r="H260">
        <v>0.245</v>
      </c>
      <c r="I260">
        <f>Data[[#This Row],[nucleus_area_pct]]/Data[[#This Row],[cytoplasm_ratio]]</f>
        <v>324.89795918367344</v>
      </c>
      <c r="J260">
        <v>0.99</v>
      </c>
      <c r="K260">
        <v>0.189</v>
      </c>
      <c r="L260">
        <v>0.84</v>
      </c>
      <c r="M260">
        <v>1</v>
      </c>
      <c r="N260">
        <v>0.92900000000000005</v>
      </c>
      <c r="O260">
        <v>236</v>
      </c>
      <c r="P260">
        <v>55</v>
      </c>
      <c r="Q260">
        <v>196</v>
      </c>
      <c r="R260">
        <v>173</v>
      </c>
      <c r="S260">
        <v>209</v>
      </c>
      <c r="T260">
        <f>(Data[[#This Row],[mean_r]]/256)*100</f>
        <v>76.5625</v>
      </c>
      <c r="U260">
        <f>(Data[[#This Row],[mean_g]]/256)*100</f>
        <v>67.578125</v>
      </c>
      <c r="V260">
        <f>(Data[[#This Row],[mean_b]]/256)*100</f>
        <v>81.640625</v>
      </c>
      <c r="W260">
        <v>0.628</v>
      </c>
      <c r="X260" t="s">
        <v>39</v>
      </c>
      <c r="Y260" t="s">
        <v>45</v>
      </c>
      <c r="Z260">
        <v>10962</v>
      </c>
      <c r="AA260">
        <v>5.31</v>
      </c>
      <c r="AB260">
        <v>14</v>
      </c>
      <c r="AC260">
        <v>42.1</v>
      </c>
      <c r="AD260">
        <v>338977</v>
      </c>
      <c r="AE260">
        <v>92.7</v>
      </c>
      <c r="AF260">
        <v>33.5</v>
      </c>
      <c r="AG260" t="s">
        <v>46</v>
      </c>
      <c r="AH260" t="s">
        <v>42</v>
      </c>
      <c r="AI260" t="s">
        <v>43</v>
      </c>
      <c r="AJ260">
        <v>100</v>
      </c>
      <c r="AK260">
        <v>224</v>
      </c>
      <c r="AL260">
        <v>8.3099999999999993E-2</v>
      </c>
      <c r="AM260">
        <v>0.88729999999999998</v>
      </c>
      <c r="AN260">
        <v>0.93189999999999995</v>
      </c>
      <c r="AO260">
        <f>Data[[#This Row],[labeller_confidence_score]]-Data[[#This Row],[cytodiffusion_classification_confidence]]</f>
        <v>4.4599999999999973E-2</v>
      </c>
    </row>
    <row r="261" spans="1:41" x14ac:dyDescent="0.3">
      <c r="A261" t="s">
        <v>334</v>
      </c>
      <c r="B261" t="s">
        <v>62</v>
      </c>
      <c r="C261">
        <v>0</v>
      </c>
      <c r="D261" t="s">
        <v>50</v>
      </c>
      <c r="E261">
        <v>10.16</v>
      </c>
      <c r="F261">
        <v>72.099999999999994</v>
      </c>
      <c r="G261">
        <v>0.91200000000000003</v>
      </c>
      <c r="H261">
        <v>0.26400000000000001</v>
      </c>
      <c r="I261">
        <f>Data[[#This Row],[nucleus_area_pct]]/Data[[#This Row],[cytoplasm_ratio]]</f>
        <v>273.10606060606057</v>
      </c>
      <c r="J261">
        <v>0.83399999999999996</v>
      </c>
      <c r="K261">
        <v>0.191</v>
      </c>
      <c r="L261">
        <v>0.89</v>
      </c>
      <c r="M261">
        <v>1</v>
      </c>
      <c r="N261">
        <v>0.96599999999999997</v>
      </c>
      <c r="O261">
        <v>327</v>
      </c>
      <c r="P261">
        <v>54</v>
      </c>
      <c r="Q261">
        <v>215</v>
      </c>
      <c r="R261">
        <v>169</v>
      </c>
      <c r="S261">
        <v>192</v>
      </c>
      <c r="T261">
        <f>(Data[[#This Row],[mean_r]]/256)*100</f>
        <v>83.984375</v>
      </c>
      <c r="U261">
        <f>(Data[[#This Row],[mean_g]]/256)*100</f>
        <v>66.015625</v>
      </c>
      <c r="V261">
        <f>(Data[[#This Row],[mean_b]]/256)*100</f>
        <v>75</v>
      </c>
      <c r="W261">
        <v>0.71899999999999997</v>
      </c>
      <c r="X261" t="s">
        <v>39</v>
      </c>
      <c r="Y261" t="s">
        <v>45</v>
      </c>
      <c r="Z261">
        <v>10854</v>
      </c>
      <c r="AA261">
        <v>4.71</v>
      </c>
      <c r="AB261">
        <v>15.2</v>
      </c>
      <c r="AC261">
        <v>42</v>
      </c>
      <c r="AD261">
        <v>332439</v>
      </c>
      <c r="AE261">
        <v>82.4</v>
      </c>
      <c r="AF261">
        <v>33.5</v>
      </c>
      <c r="AG261" t="s">
        <v>46</v>
      </c>
      <c r="AH261" t="s">
        <v>42</v>
      </c>
      <c r="AI261" t="s">
        <v>52</v>
      </c>
      <c r="AJ261">
        <v>100</v>
      </c>
      <c r="AK261">
        <v>224</v>
      </c>
      <c r="AL261">
        <v>9.6799999999999997E-2</v>
      </c>
      <c r="AM261">
        <v>0.9244</v>
      </c>
      <c r="AN261">
        <v>0.91790000000000005</v>
      </c>
      <c r="AO261">
        <f>Data[[#This Row],[labeller_confidence_score]]-Data[[#This Row],[cytodiffusion_classification_confidence]]</f>
        <v>-6.4999999999999503E-3</v>
      </c>
    </row>
    <row r="262" spans="1:41" x14ac:dyDescent="0.3">
      <c r="A262" t="s">
        <v>335</v>
      </c>
      <c r="B262" t="s">
        <v>49</v>
      </c>
      <c r="C262">
        <v>0</v>
      </c>
      <c r="D262" t="s">
        <v>50</v>
      </c>
      <c r="E262">
        <v>10.34</v>
      </c>
      <c r="F262">
        <v>54.1</v>
      </c>
      <c r="G262">
        <v>0.53600000000000003</v>
      </c>
      <c r="H262">
        <v>0.498</v>
      </c>
      <c r="I262">
        <f>Data[[#This Row],[nucleus_area_pct]]/Data[[#This Row],[cytoplasm_ratio]]</f>
        <v>108.63453815261045</v>
      </c>
      <c r="J262">
        <v>0.82</v>
      </c>
      <c r="K262">
        <v>0.29899999999999999</v>
      </c>
      <c r="L262">
        <v>3.92</v>
      </c>
      <c r="M262">
        <v>2.8</v>
      </c>
      <c r="N262">
        <v>0.875</v>
      </c>
      <c r="O262">
        <v>392</v>
      </c>
      <c r="P262">
        <v>73</v>
      </c>
      <c r="Q262">
        <v>213</v>
      </c>
      <c r="R262">
        <v>162</v>
      </c>
      <c r="S262">
        <v>195</v>
      </c>
      <c r="T262">
        <f>(Data[[#This Row],[mean_r]]/256)*100</f>
        <v>83.203125</v>
      </c>
      <c r="U262">
        <f>(Data[[#This Row],[mean_g]]/256)*100</f>
        <v>63.28125</v>
      </c>
      <c r="V262">
        <f>(Data[[#This Row],[mean_b]]/256)*100</f>
        <v>76.171875</v>
      </c>
      <c r="W262">
        <v>0.67700000000000005</v>
      </c>
      <c r="X262" t="s">
        <v>51</v>
      </c>
      <c r="Y262" t="s">
        <v>40</v>
      </c>
      <c r="Z262">
        <v>8959</v>
      </c>
      <c r="AA262">
        <v>5.19</v>
      </c>
      <c r="AB262">
        <v>15.4</v>
      </c>
      <c r="AC262">
        <v>45.8</v>
      </c>
      <c r="AD262">
        <v>238451</v>
      </c>
      <c r="AE262">
        <v>87.4</v>
      </c>
      <c r="AF262">
        <v>33.6</v>
      </c>
      <c r="AG262" t="s">
        <v>41</v>
      </c>
      <c r="AH262" t="s">
        <v>68</v>
      </c>
      <c r="AI262" t="s">
        <v>56</v>
      </c>
      <c r="AJ262">
        <v>100</v>
      </c>
      <c r="AK262">
        <v>360</v>
      </c>
      <c r="AL262">
        <v>0.16420000000000001</v>
      </c>
      <c r="AM262">
        <v>0.89</v>
      </c>
      <c r="AN262">
        <v>0.96840000000000004</v>
      </c>
      <c r="AO262">
        <f>Data[[#This Row],[labeller_confidence_score]]-Data[[#This Row],[cytodiffusion_classification_confidence]]</f>
        <v>7.8400000000000025E-2</v>
      </c>
    </row>
    <row r="263" spans="1:41" x14ac:dyDescent="0.3">
      <c r="A263" t="s">
        <v>336</v>
      </c>
      <c r="B263" t="s">
        <v>62</v>
      </c>
      <c r="C263">
        <v>0</v>
      </c>
      <c r="D263" t="s">
        <v>50</v>
      </c>
      <c r="E263">
        <v>9.39</v>
      </c>
      <c r="F263">
        <v>77.2</v>
      </c>
      <c r="G263">
        <v>0.82399999999999995</v>
      </c>
      <c r="H263">
        <v>0.16400000000000001</v>
      </c>
      <c r="I263">
        <f>Data[[#This Row],[nucleus_area_pct]]/Data[[#This Row],[cytoplasm_ratio]]</f>
        <v>470.73170731707319</v>
      </c>
      <c r="J263">
        <v>0.92500000000000004</v>
      </c>
      <c r="K263">
        <v>0.307</v>
      </c>
      <c r="L263">
        <v>1.1100000000000001</v>
      </c>
      <c r="M263">
        <v>1.1000000000000001</v>
      </c>
      <c r="N263">
        <v>0.91600000000000004</v>
      </c>
      <c r="O263">
        <v>316</v>
      </c>
      <c r="P263">
        <v>78</v>
      </c>
      <c r="Q263">
        <v>229</v>
      </c>
      <c r="R263">
        <v>152</v>
      </c>
      <c r="S263">
        <v>198</v>
      </c>
      <c r="T263">
        <f>(Data[[#This Row],[mean_r]]/256)*100</f>
        <v>89.453125</v>
      </c>
      <c r="U263">
        <f>(Data[[#This Row],[mean_g]]/256)*100</f>
        <v>59.375</v>
      </c>
      <c r="V263">
        <f>(Data[[#This Row],[mean_b]]/256)*100</f>
        <v>77.34375</v>
      </c>
      <c r="W263">
        <v>0.65700000000000003</v>
      </c>
      <c r="X263" t="s">
        <v>63</v>
      </c>
      <c r="Y263" t="s">
        <v>45</v>
      </c>
      <c r="Z263">
        <v>8996</v>
      </c>
      <c r="AA263">
        <v>5.86</v>
      </c>
      <c r="AB263">
        <v>11.6</v>
      </c>
      <c r="AC263">
        <v>43.1</v>
      </c>
      <c r="AD263">
        <v>147974</v>
      </c>
      <c r="AE263">
        <v>70.7</v>
      </c>
      <c r="AF263">
        <v>34</v>
      </c>
      <c r="AG263" t="s">
        <v>64</v>
      </c>
      <c r="AH263" t="s">
        <v>68</v>
      </c>
      <c r="AI263" t="s">
        <v>56</v>
      </c>
      <c r="AJ263">
        <v>100</v>
      </c>
      <c r="AK263">
        <v>512</v>
      </c>
      <c r="AL263">
        <v>9.0999999999999998E-2</v>
      </c>
      <c r="AM263">
        <v>0.87560000000000004</v>
      </c>
      <c r="AN263">
        <v>0.96870000000000001</v>
      </c>
      <c r="AO263">
        <f>Data[[#This Row],[labeller_confidence_score]]-Data[[#This Row],[cytodiffusion_classification_confidence]]</f>
        <v>9.3099999999999961E-2</v>
      </c>
    </row>
    <row r="264" spans="1:41" x14ac:dyDescent="0.3">
      <c r="A264" t="s">
        <v>337</v>
      </c>
      <c r="B264" t="s">
        <v>89</v>
      </c>
      <c r="C264">
        <v>1</v>
      </c>
      <c r="D264" t="s">
        <v>38</v>
      </c>
      <c r="E264">
        <v>10.18</v>
      </c>
      <c r="F264">
        <v>60.6</v>
      </c>
      <c r="G264">
        <v>0.56499999999999995</v>
      </c>
      <c r="H264">
        <v>0.49199999999999999</v>
      </c>
      <c r="I264">
        <f>Data[[#This Row],[nucleus_area_pct]]/Data[[#This Row],[cytoplasm_ratio]]</f>
        <v>123.17073170731707</v>
      </c>
      <c r="J264">
        <v>0.91600000000000004</v>
      </c>
      <c r="K264">
        <v>0.34599999999999997</v>
      </c>
      <c r="L264">
        <v>5.31</v>
      </c>
      <c r="M264">
        <v>3.4</v>
      </c>
      <c r="N264">
        <v>0.82399999999999995</v>
      </c>
      <c r="O264">
        <v>463</v>
      </c>
      <c r="P264">
        <v>74</v>
      </c>
      <c r="Q264">
        <v>178</v>
      </c>
      <c r="R264">
        <v>164</v>
      </c>
      <c r="S264">
        <v>179</v>
      </c>
      <c r="T264">
        <f>(Data[[#This Row],[mean_r]]/256)*100</f>
        <v>69.53125</v>
      </c>
      <c r="U264">
        <f>(Data[[#This Row],[mean_g]]/256)*100</f>
        <v>64.0625</v>
      </c>
      <c r="V264">
        <f>(Data[[#This Row],[mean_b]]/256)*100</f>
        <v>69.921875</v>
      </c>
      <c r="W264">
        <v>0.69799999999999995</v>
      </c>
      <c r="X264" t="s">
        <v>63</v>
      </c>
      <c r="Y264" t="s">
        <v>40</v>
      </c>
      <c r="Z264">
        <v>9801</v>
      </c>
      <c r="AA264">
        <v>4.96</v>
      </c>
      <c r="AB264">
        <v>14.3</v>
      </c>
      <c r="AC264">
        <v>43.1</v>
      </c>
      <c r="AD264">
        <v>262405</v>
      </c>
      <c r="AE264">
        <v>74.400000000000006</v>
      </c>
      <c r="AF264">
        <v>34</v>
      </c>
      <c r="AG264" t="s">
        <v>64</v>
      </c>
      <c r="AH264" t="s">
        <v>42</v>
      </c>
      <c r="AI264" t="s">
        <v>52</v>
      </c>
      <c r="AJ264">
        <v>100</v>
      </c>
      <c r="AK264">
        <v>360</v>
      </c>
      <c r="AL264">
        <v>0.72040000000000004</v>
      </c>
      <c r="AM264">
        <v>0.76539999999999997</v>
      </c>
      <c r="AN264">
        <v>0.67430000000000001</v>
      </c>
      <c r="AO264">
        <f>Data[[#This Row],[labeller_confidence_score]]-Data[[#This Row],[cytodiffusion_classification_confidence]]</f>
        <v>-9.1099999999999959E-2</v>
      </c>
    </row>
    <row r="265" spans="1:41" x14ac:dyDescent="0.3">
      <c r="A265" t="s">
        <v>338</v>
      </c>
      <c r="B265" t="s">
        <v>49</v>
      </c>
      <c r="C265">
        <v>0</v>
      </c>
      <c r="D265" t="s">
        <v>50</v>
      </c>
      <c r="E265">
        <v>11.08</v>
      </c>
      <c r="F265">
        <v>57.1</v>
      </c>
      <c r="G265">
        <v>0.64500000000000002</v>
      </c>
      <c r="H265">
        <v>0.49199999999999999</v>
      </c>
      <c r="I265">
        <f>Data[[#This Row],[nucleus_area_pct]]/Data[[#This Row],[cytoplasm_ratio]]</f>
        <v>116.0569105691057</v>
      </c>
      <c r="J265">
        <v>0.83599999999999997</v>
      </c>
      <c r="K265">
        <v>0.39400000000000002</v>
      </c>
      <c r="L265">
        <v>2.73</v>
      </c>
      <c r="M265">
        <v>3</v>
      </c>
      <c r="N265">
        <v>0.83599999999999997</v>
      </c>
      <c r="O265">
        <v>467</v>
      </c>
      <c r="P265">
        <v>94</v>
      </c>
      <c r="Q265">
        <v>224</v>
      </c>
      <c r="R265">
        <v>142</v>
      </c>
      <c r="S265">
        <v>173</v>
      </c>
      <c r="T265">
        <f>(Data[[#This Row],[mean_r]]/256)*100</f>
        <v>87.5</v>
      </c>
      <c r="U265">
        <f>(Data[[#This Row],[mean_g]]/256)*100</f>
        <v>55.46875</v>
      </c>
      <c r="V265">
        <f>(Data[[#This Row],[mean_b]]/256)*100</f>
        <v>67.578125</v>
      </c>
      <c r="W265">
        <v>0.80900000000000005</v>
      </c>
      <c r="X265" t="s">
        <v>63</v>
      </c>
      <c r="Y265" t="s">
        <v>45</v>
      </c>
      <c r="Z265">
        <v>6464</v>
      </c>
      <c r="AA265">
        <v>4.53</v>
      </c>
      <c r="AB265">
        <v>14.1</v>
      </c>
      <c r="AC265">
        <v>40.200000000000003</v>
      </c>
      <c r="AD265">
        <v>214361</v>
      </c>
      <c r="AE265">
        <v>98.4</v>
      </c>
      <c r="AF265">
        <v>34.5</v>
      </c>
      <c r="AG265" t="s">
        <v>64</v>
      </c>
      <c r="AH265" t="s">
        <v>42</v>
      </c>
      <c r="AI265" t="s">
        <v>52</v>
      </c>
      <c r="AJ265">
        <v>40</v>
      </c>
      <c r="AK265">
        <v>256</v>
      </c>
      <c r="AL265">
        <v>0.16370000000000001</v>
      </c>
      <c r="AM265">
        <v>0.91069999999999995</v>
      </c>
      <c r="AN265">
        <v>0.88109999999999999</v>
      </c>
      <c r="AO265">
        <f>Data[[#This Row],[labeller_confidence_score]]-Data[[#This Row],[cytodiffusion_classification_confidence]]</f>
        <v>-2.959999999999996E-2</v>
      </c>
    </row>
    <row r="266" spans="1:41" x14ac:dyDescent="0.3">
      <c r="A266" t="s">
        <v>339</v>
      </c>
      <c r="B266" t="s">
        <v>133</v>
      </c>
      <c r="C266">
        <v>1</v>
      </c>
      <c r="D266" t="s">
        <v>104</v>
      </c>
      <c r="E266">
        <v>8.4700000000000006</v>
      </c>
      <c r="F266">
        <v>0</v>
      </c>
      <c r="G266">
        <v>0</v>
      </c>
      <c r="H266">
        <v>1</v>
      </c>
      <c r="I266">
        <f>Data[[#This Row],[nucleus_area_pct]]/Data[[#This Row],[cytoplasm_ratio]]</f>
        <v>0</v>
      </c>
      <c r="J266">
        <v>0.50600000000000001</v>
      </c>
      <c r="K266">
        <v>0.67</v>
      </c>
      <c r="L266">
        <v>0.67</v>
      </c>
      <c r="M266">
        <v>1</v>
      </c>
      <c r="N266">
        <v>0.86599999999999999</v>
      </c>
      <c r="O266">
        <v>169</v>
      </c>
      <c r="P266">
        <v>73</v>
      </c>
      <c r="Q266">
        <v>215</v>
      </c>
      <c r="R266">
        <v>123</v>
      </c>
      <c r="S266">
        <v>132</v>
      </c>
      <c r="T266">
        <f>(Data[[#This Row],[mean_r]]/256)*100</f>
        <v>83.984375</v>
      </c>
      <c r="U266">
        <f>(Data[[#This Row],[mean_g]]/256)*100</f>
        <v>48.046875</v>
      </c>
      <c r="V266">
        <f>(Data[[#This Row],[mean_b]]/256)*100</f>
        <v>51.5625</v>
      </c>
      <c r="W266">
        <v>0.48499999999999999</v>
      </c>
      <c r="X266" t="s">
        <v>39</v>
      </c>
      <c r="Y266" t="s">
        <v>40</v>
      </c>
      <c r="Z266">
        <v>9719</v>
      </c>
      <c r="AA266">
        <v>4.42</v>
      </c>
      <c r="AB266">
        <v>12.3</v>
      </c>
      <c r="AC266">
        <v>43.4</v>
      </c>
      <c r="AD266">
        <v>287897</v>
      </c>
      <c r="AE266">
        <v>63.9</v>
      </c>
      <c r="AF266">
        <v>32.799999999999997</v>
      </c>
      <c r="AG266" t="s">
        <v>46</v>
      </c>
      <c r="AH266" t="s">
        <v>47</v>
      </c>
      <c r="AI266" t="s">
        <v>56</v>
      </c>
      <c r="AJ266">
        <v>100</v>
      </c>
      <c r="AK266">
        <v>512</v>
      </c>
      <c r="AL266">
        <v>0.87460000000000004</v>
      </c>
      <c r="AM266">
        <v>0.78039999999999998</v>
      </c>
      <c r="AN266">
        <v>0.78449999999999998</v>
      </c>
      <c r="AO266">
        <f>Data[[#This Row],[labeller_confidence_score]]-Data[[#This Row],[cytodiffusion_classification_confidence]]</f>
        <v>4.0999999999999925E-3</v>
      </c>
    </row>
    <row r="267" spans="1:41" x14ac:dyDescent="0.3">
      <c r="A267" t="s">
        <v>340</v>
      </c>
      <c r="B267" t="s">
        <v>180</v>
      </c>
      <c r="C267">
        <v>1</v>
      </c>
      <c r="D267" t="s">
        <v>181</v>
      </c>
      <c r="E267">
        <v>7.7</v>
      </c>
      <c r="F267">
        <v>0</v>
      </c>
      <c r="G267">
        <v>0</v>
      </c>
      <c r="H267">
        <v>1</v>
      </c>
      <c r="I267">
        <f>Data[[#This Row],[nucleus_area_pct]]/Data[[#This Row],[cytoplasm_ratio]]</f>
        <v>0</v>
      </c>
      <c r="J267">
        <v>0.40899999999999997</v>
      </c>
      <c r="K267">
        <v>0.878</v>
      </c>
      <c r="L267">
        <v>0.54</v>
      </c>
      <c r="M267">
        <v>1</v>
      </c>
      <c r="N267">
        <v>0.83699999999999997</v>
      </c>
      <c r="O267">
        <v>145</v>
      </c>
      <c r="P267">
        <v>63</v>
      </c>
      <c r="Q267">
        <v>227</v>
      </c>
      <c r="R267">
        <v>118</v>
      </c>
      <c r="S267">
        <v>133</v>
      </c>
      <c r="T267">
        <f>(Data[[#This Row],[mean_r]]/256)*100</f>
        <v>88.671875</v>
      </c>
      <c r="U267">
        <f>(Data[[#This Row],[mean_g]]/256)*100</f>
        <v>46.09375</v>
      </c>
      <c r="V267">
        <f>(Data[[#This Row],[mean_b]]/256)*100</f>
        <v>51.953125</v>
      </c>
      <c r="W267">
        <v>0.42099999999999999</v>
      </c>
      <c r="X267" t="s">
        <v>63</v>
      </c>
      <c r="Y267" t="s">
        <v>45</v>
      </c>
      <c r="Z267">
        <v>6977</v>
      </c>
      <c r="AA267">
        <v>4.58</v>
      </c>
      <c r="AB267">
        <v>15</v>
      </c>
      <c r="AC267">
        <v>42.4</v>
      </c>
      <c r="AD267">
        <v>411656</v>
      </c>
      <c r="AE267">
        <v>94.7</v>
      </c>
      <c r="AF267">
        <v>31.3</v>
      </c>
      <c r="AG267" t="s">
        <v>41</v>
      </c>
      <c r="AH267" t="s">
        <v>68</v>
      </c>
      <c r="AI267" t="s">
        <v>56</v>
      </c>
      <c r="AJ267">
        <v>100</v>
      </c>
      <c r="AK267">
        <v>224</v>
      </c>
      <c r="AL267">
        <v>0.7772</v>
      </c>
      <c r="AM267">
        <v>0.83760000000000001</v>
      </c>
      <c r="AN267">
        <v>0.77880000000000005</v>
      </c>
      <c r="AO267">
        <f>Data[[#This Row],[labeller_confidence_score]]-Data[[#This Row],[cytodiffusion_classification_confidence]]</f>
        <v>-5.8799999999999963E-2</v>
      </c>
    </row>
    <row r="268" spans="1:41" x14ac:dyDescent="0.3">
      <c r="A268" t="s">
        <v>341</v>
      </c>
      <c r="B268" t="s">
        <v>60</v>
      </c>
      <c r="C268">
        <v>0</v>
      </c>
      <c r="D268" t="s">
        <v>50</v>
      </c>
      <c r="E268">
        <v>13.73</v>
      </c>
      <c r="F268">
        <v>64.400000000000006</v>
      </c>
      <c r="G268">
        <v>0.45900000000000002</v>
      </c>
      <c r="H268">
        <v>0.35599999999999998</v>
      </c>
      <c r="I268">
        <f>Data[[#This Row],[nucleus_area_pct]]/Data[[#This Row],[cytoplasm_ratio]]</f>
        <v>180.89887640449442</v>
      </c>
      <c r="J268">
        <v>0.71399999999999997</v>
      </c>
      <c r="K268">
        <v>0.58499999999999996</v>
      </c>
      <c r="L268">
        <v>1.66</v>
      </c>
      <c r="M268">
        <v>1.3</v>
      </c>
      <c r="N268">
        <v>0.69599999999999995</v>
      </c>
      <c r="O268">
        <v>516</v>
      </c>
      <c r="P268">
        <v>109</v>
      </c>
      <c r="Q268">
        <v>179</v>
      </c>
      <c r="R268">
        <v>154</v>
      </c>
      <c r="S268">
        <v>183</v>
      </c>
      <c r="T268">
        <f>(Data[[#This Row],[mean_r]]/256)*100</f>
        <v>69.921875</v>
      </c>
      <c r="U268">
        <f>(Data[[#This Row],[mean_g]]/256)*100</f>
        <v>60.15625</v>
      </c>
      <c r="V268">
        <f>(Data[[#This Row],[mean_b]]/256)*100</f>
        <v>71.484375</v>
      </c>
      <c r="W268">
        <v>0.53800000000000003</v>
      </c>
      <c r="X268" t="s">
        <v>39</v>
      </c>
      <c r="Y268" t="s">
        <v>45</v>
      </c>
      <c r="Z268">
        <v>7375</v>
      </c>
      <c r="AA268">
        <v>6.81</v>
      </c>
      <c r="AB268">
        <v>14.5</v>
      </c>
      <c r="AC268">
        <v>40.5</v>
      </c>
      <c r="AD268">
        <v>150699</v>
      </c>
      <c r="AE268">
        <v>90.8</v>
      </c>
      <c r="AF268">
        <v>33.5</v>
      </c>
      <c r="AG268" t="s">
        <v>46</v>
      </c>
      <c r="AH268" t="s">
        <v>47</v>
      </c>
      <c r="AI268" t="s">
        <v>52</v>
      </c>
      <c r="AJ268">
        <v>60</v>
      </c>
      <c r="AK268">
        <v>360</v>
      </c>
      <c r="AL268">
        <v>0.1244</v>
      </c>
      <c r="AM268">
        <v>1</v>
      </c>
      <c r="AN268">
        <v>0.91700000000000004</v>
      </c>
      <c r="AO268">
        <f>Data[[#This Row],[labeller_confidence_score]]-Data[[#This Row],[cytodiffusion_classification_confidence]]</f>
        <v>-8.2999999999999963E-2</v>
      </c>
    </row>
    <row r="269" spans="1:41" x14ac:dyDescent="0.3">
      <c r="A269" t="s">
        <v>342</v>
      </c>
      <c r="B269" t="s">
        <v>54</v>
      </c>
      <c r="C269">
        <v>0</v>
      </c>
      <c r="D269" t="s">
        <v>54</v>
      </c>
      <c r="E269">
        <v>7.17</v>
      </c>
      <c r="F269">
        <v>0</v>
      </c>
      <c r="G269">
        <v>0</v>
      </c>
      <c r="H269">
        <v>1</v>
      </c>
      <c r="I269">
        <f>Data[[#This Row],[nucleus_area_pct]]/Data[[#This Row],[cytoplasm_ratio]]</f>
        <v>0</v>
      </c>
      <c r="J269">
        <v>0.86499999999999999</v>
      </c>
      <c r="K269">
        <v>0.224</v>
      </c>
      <c r="L269">
        <v>0.38</v>
      </c>
      <c r="M269">
        <v>1</v>
      </c>
      <c r="N269">
        <v>0.92500000000000004</v>
      </c>
      <c r="O269">
        <v>171</v>
      </c>
      <c r="P269">
        <v>45</v>
      </c>
      <c r="Q269">
        <v>226</v>
      </c>
      <c r="R269">
        <v>136</v>
      </c>
      <c r="S269">
        <v>128</v>
      </c>
      <c r="T269">
        <f>(Data[[#This Row],[mean_r]]/256)*100</f>
        <v>88.28125</v>
      </c>
      <c r="U269">
        <f>(Data[[#This Row],[mean_g]]/256)*100</f>
        <v>53.125</v>
      </c>
      <c r="V269">
        <f>(Data[[#This Row],[mean_b]]/256)*100</f>
        <v>50</v>
      </c>
      <c r="W269">
        <v>0.58099999999999996</v>
      </c>
      <c r="X269" t="s">
        <v>63</v>
      </c>
      <c r="Y269" t="s">
        <v>40</v>
      </c>
      <c r="Z269">
        <v>6787</v>
      </c>
      <c r="AA269">
        <v>4.97</v>
      </c>
      <c r="AB269">
        <v>13.3</v>
      </c>
      <c r="AC269">
        <v>46</v>
      </c>
      <c r="AD269">
        <v>252924</v>
      </c>
      <c r="AE269">
        <v>82.7</v>
      </c>
      <c r="AF269">
        <v>34.299999999999997</v>
      </c>
      <c r="AG269" t="s">
        <v>64</v>
      </c>
      <c r="AH269" t="s">
        <v>47</v>
      </c>
      <c r="AI269" t="s">
        <v>56</v>
      </c>
      <c r="AJ269">
        <v>40</v>
      </c>
      <c r="AK269">
        <v>256</v>
      </c>
      <c r="AL269">
        <v>0.10920000000000001</v>
      </c>
      <c r="AM269">
        <v>0.82909999999999995</v>
      </c>
      <c r="AN269">
        <v>0.87649999999999995</v>
      </c>
      <c r="AO269">
        <f>Data[[#This Row],[labeller_confidence_score]]-Data[[#This Row],[cytodiffusion_classification_confidence]]</f>
        <v>4.7399999999999998E-2</v>
      </c>
    </row>
    <row r="270" spans="1:41" x14ac:dyDescent="0.3">
      <c r="A270" t="s">
        <v>343</v>
      </c>
      <c r="B270" t="s">
        <v>54</v>
      </c>
      <c r="C270">
        <v>0</v>
      </c>
      <c r="D270" t="s">
        <v>54</v>
      </c>
      <c r="E270">
        <v>7.57</v>
      </c>
      <c r="F270">
        <v>0</v>
      </c>
      <c r="G270">
        <v>0</v>
      </c>
      <c r="H270">
        <v>1</v>
      </c>
      <c r="I270">
        <f>Data[[#This Row],[nucleus_area_pct]]/Data[[#This Row],[cytoplasm_ratio]]</f>
        <v>0</v>
      </c>
      <c r="J270">
        <v>0.88</v>
      </c>
      <c r="K270">
        <v>0.23799999999999999</v>
      </c>
      <c r="L270">
        <v>0.34</v>
      </c>
      <c r="M270">
        <v>1</v>
      </c>
      <c r="N270">
        <v>0.93899999999999995</v>
      </c>
      <c r="O270">
        <v>207</v>
      </c>
      <c r="P270">
        <v>53</v>
      </c>
      <c r="Q270">
        <v>223</v>
      </c>
      <c r="R270">
        <v>147</v>
      </c>
      <c r="S270">
        <v>148</v>
      </c>
      <c r="T270">
        <f>(Data[[#This Row],[mean_r]]/256)*100</f>
        <v>87.109375</v>
      </c>
      <c r="U270">
        <f>(Data[[#This Row],[mean_g]]/256)*100</f>
        <v>57.421875</v>
      </c>
      <c r="V270">
        <f>(Data[[#This Row],[mean_b]]/256)*100</f>
        <v>57.8125</v>
      </c>
      <c r="W270">
        <v>0.52900000000000003</v>
      </c>
      <c r="X270" t="s">
        <v>51</v>
      </c>
      <c r="Y270" t="s">
        <v>40</v>
      </c>
      <c r="Z270">
        <v>1427</v>
      </c>
      <c r="AA270">
        <v>5.08</v>
      </c>
      <c r="AB270">
        <v>14.8</v>
      </c>
      <c r="AC270">
        <v>45.4</v>
      </c>
      <c r="AD270">
        <v>262282</v>
      </c>
      <c r="AE270">
        <v>81.599999999999994</v>
      </c>
      <c r="AF270">
        <v>32.4</v>
      </c>
      <c r="AG270" t="s">
        <v>41</v>
      </c>
      <c r="AH270" t="s">
        <v>42</v>
      </c>
      <c r="AI270" t="s">
        <v>56</v>
      </c>
      <c r="AJ270">
        <v>100</v>
      </c>
      <c r="AK270">
        <v>512</v>
      </c>
      <c r="AL270">
        <v>3.0000000000000001E-3</v>
      </c>
      <c r="AM270">
        <v>0.91590000000000005</v>
      </c>
      <c r="AN270">
        <v>0.93820000000000003</v>
      </c>
      <c r="AO270">
        <f>Data[[#This Row],[labeller_confidence_score]]-Data[[#This Row],[cytodiffusion_classification_confidence]]</f>
        <v>2.2299999999999986E-2</v>
      </c>
    </row>
    <row r="271" spans="1:41" x14ac:dyDescent="0.3">
      <c r="A271" t="s">
        <v>344</v>
      </c>
      <c r="B271" t="s">
        <v>74</v>
      </c>
      <c r="C271">
        <v>0</v>
      </c>
      <c r="D271" t="s">
        <v>75</v>
      </c>
      <c r="E271">
        <v>3.15</v>
      </c>
      <c r="F271">
        <v>0</v>
      </c>
      <c r="G271">
        <v>0</v>
      </c>
      <c r="H271">
        <v>1</v>
      </c>
      <c r="I271">
        <f>Data[[#This Row],[nucleus_area_pct]]/Data[[#This Row],[cytoplasm_ratio]]</f>
        <v>0</v>
      </c>
      <c r="J271">
        <v>0.70899999999999996</v>
      </c>
      <c r="K271">
        <v>0.63700000000000001</v>
      </c>
      <c r="L271">
        <v>1.59</v>
      </c>
      <c r="M271">
        <v>1</v>
      </c>
      <c r="N271">
        <v>0.79700000000000004</v>
      </c>
      <c r="O271">
        <v>29</v>
      </c>
      <c r="P271">
        <v>17</v>
      </c>
      <c r="Q271">
        <v>215</v>
      </c>
      <c r="R271">
        <v>149</v>
      </c>
      <c r="S271">
        <v>152</v>
      </c>
      <c r="T271">
        <f>(Data[[#This Row],[mean_r]]/256)*100</f>
        <v>83.984375</v>
      </c>
      <c r="U271">
        <f>(Data[[#This Row],[mean_g]]/256)*100</f>
        <v>58.203125</v>
      </c>
      <c r="V271">
        <f>(Data[[#This Row],[mean_b]]/256)*100</f>
        <v>59.375</v>
      </c>
      <c r="W271">
        <v>0.42199999999999999</v>
      </c>
      <c r="X271" t="s">
        <v>63</v>
      </c>
      <c r="Y271" t="s">
        <v>40</v>
      </c>
      <c r="Z271">
        <v>11998</v>
      </c>
      <c r="AA271">
        <v>4.32</v>
      </c>
      <c r="AB271">
        <v>13.6</v>
      </c>
      <c r="AC271">
        <v>31.7</v>
      </c>
      <c r="AD271">
        <v>315474</v>
      </c>
      <c r="AE271">
        <v>87.5</v>
      </c>
      <c r="AF271">
        <v>34.6</v>
      </c>
      <c r="AG271" t="s">
        <v>64</v>
      </c>
      <c r="AH271" t="s">
        <v>42</v>
      </c>
      <c r="AI271" t="s">
        <v>56</v>
      </c>
      <c r="AJ271">
        <v>40</v>
      </c>
      <c r="AK271">
        <v>360</v>
      </c>
      <c r="AL271">
        <v>0.10489999999999999</v>
      </c>
      <c r="AM271">
        <v>0.83730000000000004</v>
      </c>
      <c r="AN271">
        <v>0.87460000000000004</v>
      </c>
      <c r="AO271">
        <f>Data[[#This Row],[labeller_confidence_score]]-Data[[#This Row],[cytodiffusion_classification_confidence]]</f>
        <v>3.73E-2</v>
      </c>
    </row>
    <row r="272" spans="1:41" x14ac:dyDescent="0.3">
      <c r="A272" t="s">
        <v>345</v>
      </c>
      <c r="B272" t="s">
        <v>66</v>
      </c>
      <c r="C272">
        <v>1</v>
      </c>
      <c r="D272" t="s">
        <v>67</v>
      </c>
      <c r="E272">
        <v>13.78</v>
      </c>
      <c r="F272">
        <v>85.5</v>
      </c>
      <c r="G272">
        <v>0.90300000000000002</v>
      </c>
      <c r="H272">
        <v>0.17899999999999999</v>
      </c>
      <c r="I272">
        <f>Data[[#This Row],[nucleus_area_pct]]/Data[[#This Row],[cytoplasm_ratio]]</f>
        <v>477.65363128491623</v>
      </c>
      <c r="J272">
        <v>0.27700000000000002</v>
      </c>
      <c r="K272">
        <v>0.8</v>
      </c>
      <c r="L272">
        <v>1.32</v>
      </c>
      <c r="M272">
        <v>1</v>
      </c>
      <c r="N272">
        <v>0.68500000000000005</v>
      </c>
      <c r="O272">
        <v>400</v>
      </c>
      <c r="P272">
        <v>98</v>
      </c>
      <c r="Q272">
        <v>208</v>
      </c>
      <c r="R272">
        <v>132</v>
      </c>
      <c r="S272">
        <v>210</v>
      </c>
      <c r="T272">
        <f>(Data[[#This Row],[mean_r]]/256)*100</f>
        <v>81.25</v>
      </c>
      <c r="U272">
        <f>(Data[[#This Row],[mean_g]]/256)*100</f>
        <v>51.5625</v>
      </c>
      <c r="V272">
        <f>(Data[[#This Row],[mean_b]]/256)*100</f>
        <v>82.03125</v>
      </c>
      <c r="W272">
        <v>0.76900000000000002</v>
      </c>
      <c r="X272" t="s">
        <v>51</v>
      </c>
      <c r="Y272" t="s">
        <v>45</v>
      </c>
      <c r="Z272">
        <v>6421</v>
      </c>
      <c r="AA272">
        <v>5.08</v>
      </c>
      <c r="AB272">
        <v>16.8</v>
      </c>
      <c r="AC272">
        <v>40</v>
      </c>
      <c r="AD272">
        <v>297147</v>
      </c>
      <c r="AE272">
        <v>99.6</v>
      </c>
      <c r="AF272">
        <v>35</v>
      </c>
      <c r="AG272" t="s">
        <v>64</v>
      </c>
      <c r="AH272" t="s">
        <v>47</v>
      </c>
      <c r="AI272" t="s">
        <v>52</v>
      </c>
      <c r="AJ272">
        <v>100</v>
      </c>
      <c r="AK272">
        <v>256</v>
      </c>
      <c r="AL272">
        <v>0.88780000000000003</v>
      </c>
      <c r="AM272">
        <v>0.82569999999999999</v>
      </c>
      <c r="AN272">
        <v>0.50439999999999996</v>
      </c>
      <c r="AO272">
        <f>Data[[#This Row],[labeller_confidence_score]]-Data[[#This Row],[cytodiffusion_classification_confidence]]</f>
        <v>-0.32130000000000003</v>
      </c>
    </row>
    <row r="273" spans="1:41" x14ac:dyDescent="0.3">
      <c r="A273" t="s">
        <v>346</v>
      </c>
      <c r="B273" t="s">
        <v>49</v>
      </c>
      <c r="C273">
        <v>0</v>
      </c>
      <c r="D273" t="s">
        <v>50</v>
      </c>
      <c r="E273">
        <v>10.97</v>
      </c>
      <c r="F273">
        <v>50.6</v>
      </c>
      <c r="G273">
        <v>0.39800000000000002</v>
      </c>
      <c r="H273">
        <v>0.54100000000000004</v>
      </c>
      <c r="I273">
        <f>Data[[#This Row],[nucleus_area_pct]]/Data[[#This Row],[cytoplasm_ratio]]</f>
        <v>93.530499075785585</v>
      </c>
      <c r="J273">
        <v>0.79300000000000004</v>
      </c>
      <c r="K273">
        <v>0.32500000000000001</v>
      </c>
      <c r="L273">
        <v>3.31</v>
      </c>
      <c r="M273">
        <v>3</v>
      </c>
      <c r="N273">
        <v>0.68600000000000005</v>
      </c>
      <c r="O273">
        <v>567</v>
      </c>
      <c r="P273">
        <v>73</v>
      </c>
      <c r="Q273">
        <v>201</v>
      </c>
      <c r="R273">
        <v>130</v>
      </c>
      <c r="S273">
        <v>162</v>
      </c>
      <c r="T273">
        <f>(Data[[#This Row],[mean_r]]/256)*100</f>
        <v>78.515625</v>
      </c>
      <c r="U273">
        <f>(Data[[#This Row],[mean_g]]/256)*100</f>
        <v>50.78125</v>
      </c>
      <c r="V273">
        <f>(Data[[#This Row],[mean_b]]/256)*100</f>
        <v>63.28125</v>
      </c>
      <c r="W273">
        <v>0.76600000000000001</v>
      </c>
      <c r="X273" t="s">
        <v>63</v>
      </c>
      <c r="Y273" t="s">
        <v>45</v>
      </c>
      <c r="Z273">
        <v>10754</v>
      </c>
      <c r="AA273">
        <v>5.72</v>
      </c>
      <c r="AB273">
        <v>11.5</v>
      </c>
      <c r="AC273">
        <v>43.3</v>
      </c>
      <c r="AD273">
        <v>114583</v>
      </c>
      <c r="AE273">
        <v>85.1</v>
      </c>
      <c r="AF273">
        <v>32.200000000000003</v>
      </c>
      <c r="AG273" t="s">
        <v>41</v>
      </c>
      <c r="AH273" t="s">
        <v>42</v>
      </c>
      <c r="AI273" t="s">
        <v>52</v>
      </c>
      <c r="AJ273">
        <v>100</v>
      </c>
      <c r="AK273">
        <v>224</v>
      </c>
      <c r="AL273">
        <v>3.4599999999999999E-2</v>
      </c>
      <c r="AM273">
        <v>0.85680000000000001</v>
      </c>
      <c r="AN273">
        <v>0.97960000000000003</v>
      </c>
      <c r="AO273">
        <f>Data[[#This Row],[labeller_confidence_score]]-Data[[#This Row],[cytodiffusion_classification_confidence]]</f>
        <v>0.12280000000000002</v>
      </c>
    </row>
    <row r="274" spans="1:41" x14ac:dyDescent="0.3">
      <c r="A274" t="s">
        <v>347</v>
      </c>
      <c r="B274" t="s">
        <v>54</v>
      </c>
      <c r="C274">
        <v>0</v>
      </c>
      <c r="D274" t="s">
        <v>54</v>
      </c>
      <c r="E274">
        <v>7.61</v>
      </c>
      <c r="F274">
        <v>0</v>
      </c>
      <c r="G274">
        <v>0</v>
      </c>
      <c r="H274">
        <v>1</v>
      </c>
      <c r="I274">
        <f>Data[[#This Row],[nucleus_area_pct]]/Data[[#This Row],[cytoplasm_ratio]]</f>
        <v>0</v>
      </c>
      <c r="J274">
        <v>0.89600000000000002</v>
      </c>
      <c r="K274">
        <v>0.14699999999999999</v>
      </c>
      <c r="L274">
        <v>0.77</v>
      </c>
      <c r="M274">
        <v>1</v>
      </c>
      <c r="N274">
        <v>0.95399999999999996</v>
      </c>
      <c r="O274">
        <v>212</v>
      </c>
      <c r="P274">
        <v>47</v>
      </c>
      <c r="Q274">
        <v>208</v>
      </c>
      <c r="R274">
        <v>138</v>
      </c>
      <c r="S274">
        <v>142</v>
      </c>
      <c r="T274">
        <f>(Data[[#This Row],[mean_r]]/256)*100</f>
        <v>81.25</v>
      </c>
      <c r="U274">
        <f>(Data[[#This Row],[mean_g]]/256)*100</f>
        <v>53.90625</v>
      </c>
      <c r="V274">
        <f>(Data[[#This Row],[mean_b]]/256)*100</f>
        <v>55.46875</v>
      </c>
      <c r="W274">
        <v>0.501</v>
      </c>
      <c r="X274" t="s">
        <v>63</v>
      </c>
      <c r="Y274" t="s">
        <v>45</v>
      </c>
      <c r="Z274">
        <v>6454</v>
      </c>
      <c r="AA274">
        <v>5.43</v>
      </c>
      <c r="AB274">
        <v>15.8</v>
      </c>
      <c r="AC274">
        <v>45.9</v>
      </c>
      <c r="AD274">
        <v>375409</v>
      </c>
      <c r="AE274">
        <v>94.4</v>
      </c>
      <c r="AF274">
        <v>32.6</v>
      </c>
      <c r="AG274" t="s">
        <v>64</v>
      </c>
      <c r="AH274" t="s">
        <v>47</v>
      </c>
      <c r="AI274" t="s">
        <v>56</v>
      </c>
      <c r="AJ274">
        <v>60</v>
      </c>
      <c r="AK274">
        <v>224</v>
      </c>
      <c r="AL274">
        <v>1.41E-2</v>
      </c>
      <c r="AM274">
        <v>0.74670000000000003</v>
      </c>
      <c r="AN274">
        <v>0.99019999999999997</v>
      </c>
      <c r="AO274">
        <f>Data[[#This Row],[labeller_confidence_score]]-Data[[#This Row],[cytodiffusion_classification_confidence]]</f>
        <v>0.24349999999999994</v>
      </c>
    </row>
    <row r="275" spans="1:41" x14ac:dyDescent="0.3">
      <c r="A275" t="s">
        <v>348</v>
      </c>
      <c r="B275" t="s">
        <v>49</v>
      </c>
      <c r="C275">
        <v>0</v>
      </c>
      <c r="D275" t="s">
        <v>50</v>
      </c>
      <c r="E275">
        <v>12.12</v>
      </c>
      <c r="F275">
        <v>53.5</v>
      </c>
      <c r="G275">
        <v>0.60099999999999998</v>
      </c>
      <c r="H275">
        <v>0.42699999999999999</v>
      </c>
      <c r="I275">
        <f>Data[[#This Row],[nucleus_area_pct]]/Data[[#This Row],[cytoplasm_ratio]]</f>
        <v>125.2927400468384</v>
      </c>
      <c r="J275">
        <v>0.66400000000000003</v>
      </c>
      <c r="K275">
        <v>0.36799999999999999</v>
      </c>
      <c r="L275">
        <v>2.02</v>
      </c>
      <c r="M275">
        <v>3.7</v>
      </c>
      <c r="N275">
        <v>0.77100000000000002</v>
      </c>
      <c r="O275">
        <v>428</v>
      </c>
      <c r="P275">
        <v>82</v>
      </c>
      <c r="Q275">
        <v>195</v>
      </c>
      <c r="R275">
        <v>175</v>
      </c>
      <c r="S275">
        <v>178</v>
      </c>
      <c r="T275">
        <f>(Data[[#This Row],[mean_r]]/256)*100</f>
        <v>76.171875</v>
      </c>
      <c r="U275">
        <f>(Data[[#This Row],[mean_g]]/256)*100</f>
        <v>68.359375</v>
      </c>
      <c r="V275">
        <f>(Data[[#This Row],[mean_b]]/256)*100</f>
        <v>69.53125</v>
      </c>
      <c r="W275">
        <v>0.77300000000000002</v>
      </c>
      <c r="X275" t="s">
        <v>63</v>
      </c>
      <c r="Y275" t="s">
        <v>45</v>
      </c>
      <c r="Z275">
        <v>6087</v>
      </c>
      <c r="AA275">
        <v>5.55</v>
      </c>
      <c r="AB275">
        <v>16.3</v>
      </c>
      <c r="AC275">
        <v>30.9</v>
      </c>
      <c r="AD275">
        <v>112625</v>
      </c>
      <c r="AE275">
        <v>106.9</v>
      </c>
      <c r="AF275">
        <v>32.1</v>
      </c>
      <c r="AG275" t="s">
        <v>46</v>
      </c>
      <c r="AH275" t="s">
        <v>47</v>
      </c>
      <c r="AI275" t="s">
        <v>52</v>
      </c>
      <c r="AJ275">
        <v>60</v>
      </c>
      <c r="AK275">
        <v>256</v>
      </c>
      <c r="AL275">
        <v>0.13109999999999999</v>
      </c>
      <c r="AM275">
        <v>0.98529999999999995</v>
      </c>
      <c r="AN275">
        <v>1</v>
      </c>
      <c r="AO275">
        <f>Data[[#This Row],[labeller_confidence_score]]-Data[[#This Row],[cytodiffusion_classification_confidence]]</f>
        <v>1.4700000000000046E-2</v>
      </c>
    </row>
    <row r="276" spans="1:41" x14ac:dyDescent="0.3">
      <c r="A276" t="s">
        <v>349</v>
      </c>
      <c r="B276" t="s">
        <v>81</v>
      </c>
      <c r="C276">
        <v>1</v>
      </c>
      <c r="D276" t="s">
        <v>82</v>
      </c>
      <c r="E276">
        <v>16.670000000000002</v>
      </c>
      <c r="F276">
        <v>93.9</v>
      </c>
      <c r="G276">
        <v>0.42199999999999999</v>
      </c>
      <c r="H276">
        <v>0.114</v>
      </c>
      <c r="I276">
        <f>Data[[#This Row],[nucleus_area_pct]]/Data[[#This Row],[cytoplasm_ratio]]</f>
        <v>823.68421052631584</v>
      </c>
      <c r="J276">
        <v>0.82799999999999996</v>
      </c>
      <c r="K276">
        <v>0.253</v>
      </c>
      <c r="L276">
        <v>0.85</v>
      </c>
      <c r="M276">
        <v>1.2</v>
      </c>
      <c r="N276">
        <v>0.85899999999999999</v>
      </c>
      <c r="O276">
        <v>535</v>
      </c>
      <c r="P276">
        <v>97</v>
      </c>
      <c r="Q276">
        <v>179</v>
      </c>
      <c r="R276">
        <v>145</v>
      </c>
      <c r="S276">
        <v>195</v>
      </c>
      <c r="T276">
        <f>(Data[[#This Row],[mean_r]]/256)*100</f>
        <v>69.921875</v>
      </c>
      <c r="U276">
        <f>(Data[[#This Row],[mean_g]]/256)*100</f>
        <v>56.640625</v>
      </c>
      <c r="V276">
        <f>(Data[[#This Row],[mean_b]]/256)*100</f>
        <v>76.171875</v>
      </c>
      <c r="W276">
        <v>0.73</v>
      </c>
      <c r="X276" t="s">
        <v>51</v>
      </c>
      <c r="Y276" t="s">
        <v>45</v>
      </c>
      <c r="Z276">
        <v>4645</v>
      </c>
      <c r="AA276">
        <v>4.7300000000000004</v>
      </c>
      <c r="AB276">
        <v>11.6</v>
      </c>
      <c r="AC276">
        <v>36.5</v>
      </c>
      <c r="AD276">
        <v>270596</v>
      </c>
      <c r="AE276">
        <v>80.900000000000006</v>
      </c>
      <c r="AF276">
        <v>32.299999999999997</v>
      </c>
      <c r="AG276" t="s">
        <v>64</v>
      </c>
      <c r="AH276" t="s">
        <v>47</v>
      </c>
      <c r="AI276" t="s">
        <v>56</v>
      </c>
      <c r="AJ276">
        <v>40</v>
      </c>
      <c r="AK276">
        <v>224</v>
      </c>
      <c r="AL276">
        <v>0.83320000000000005</v>
      </c>
      <c r="AM276">
        <v>0.81369999999999998</v>
      </c>
      <c r="AN276">
        <v>0.62470000000000003</v>
      </c>
      <c r="AO276">
        <f>Data[[#This Row],[labeller_confidence_score]]-Data[[#This Row],[cytodiffusion_classification_confidence]]</f>
        <v>-0.18899999999999995</v>
      </c>
    </row>
    <row r="277" spans="1:41" x14ac:dyDescent="0.3">
      <c r="A277" t="s">
        <v>350</v>
      </c>
      <c r="B277" t="s">
        <v>74</v>
      </c>
      <c r="C277">
        <v>0</v>
      </c>
      <c r="D277" t="s">
        <v>75</v>
      </c>
      <c r="E277">
        <v>1.74</v>
      </c>
      <c r="F277">
        <v>0</v>
      </c>
      <c r="G277">
        <v>0</v>
      </c>
      <c r="H277">
        <v>1</v>
      </c>
      <c r="I277">
        <f>Data[[#This Row],[nucleus_area_pct]]/Data[[#This Row],[cytoplasm_ratio]]</f>
        <v>0</v>
      </c>
      <c r="J277">
        <v>0.82</v>
      </c>
      <c r="K277">
        <v>0.28899999999999998</v>
      </c>
      <c r="L277">
        <v>2.66</v>
      </c>
      <c r="M277">
        <v>1</v>
      </c>
      <c r="N277">
        <v>0.82799999999999996</v>
      </c>
      <c r="O277">
        <v>32</v>
      </c>
      <c r="P277">
        <v>20</v>
      </c>
      <c r="Q277">
        <v>221</v>
      </c>
      <c r="R277">
        <v>123</v>
      </c>
      <c r="S277">
        <v>158</v>
      </c>
      <c r="T277">
        <f>(Data[[#This Row],[mean_r]]/256)*100</f>
        <v>86.328125</v>
      </c>
      <c r="U277">
        <f>(Data[[#This Row],[mean_g]]/256)*100</f>
        <v>48.046875</v>
      </c>
      <c r="V277">
        <f>(Data[[#This Row],[mean_b]]/256)*100</f>
        <v>61.71875</v>
      </c>
      <c r="W277">
        <v>0.60399999999999998</v>
      </c>
      <c r="X277" t="s">
        <v>51</v>
      </c>
      <c r="Y277" t="s">
        <v>40</v>
      </c>
      <c r="Z277">
        <v>11513</v>
      </c>
      <c r="AA277">
        <v>4.29</v>
      </c>
      <c r="AB277">
        <v>14.6</v>
      </c>
      <c r="AC277">
        <v>38.9</v>
      </c>
      <c r="AD277">
        <v>313887</v>
      </c>
      <c r="AE277">
        <v>85.4</v>
      </c>
      <c r="AF277">
        <v>37</v>
      </c>
      <c r="AG277" t="s">
        <v>41</v>
      </c>
      <c r="AH277" t="s">
        <v>42</v>
      </c>
      <c r="AI277" t="s">
        <v>52</v>
      </c>
      <c r="AJ277">
        <v>60</v>
      </c>
      <c r="AK277">
        <v>256</v>
      </c>
      <c r="AL277">
        <v>8.5300000000000001E-2</v>
      </c>
      <c r="AM277">
        <v>0.90629999999999999</v>
      </c>
      <c r="AN277">
        <v>0.92810000000000004</v>
      </c>
      <c r="AO277">
        <f>Data[[#This Row],[labeller_confidence_score]]-Data[[#This Row],[cytodiffusion_classification_confidence]]</f>
        <v>2.1800000000000042E-2</v>
      </c>
    </row>
    <row r="278" spans="1:41" x14ac:dyDescent="0.3">
      <c r="A278" t="s">
        <v>351</v>
      </c>
      <c r="B278" t="s">
        <v>120</v>
      </c>
      <c r="C278">
        <v>1</v>
      </c>
      <c r="D278" t="s">
        <v>104</v>
      </c>
      <c r="E278">
        <v>6.36</v>
      </c>
      <c r="F278">
        <v>0</v>
      </c>
      <c r="G278">
        <v>0</v>
      </c>
      <c r="H278">
        <v>1</v>
      </c>
      <c r="I278">
        <f>Data[[#This Row],[nucleus_area_pct]]/Data[[#This Row],[cytoplasm_ratio]]</f>
        <v>0</v>
      </c>
      <c r="J278">
        <v>0.92</v>
      </c>
      <c r="K278">
        <v>5.0999999999999997E-2</v>
      </c>
      <c r="L278">
        <v>0.84</v>
      </c>
      <c r="M278">
        <v>1</v>
      </c>
      <c r="N278">
        <v>0.92700000000000005</v>
      </c>
      <c r="O278">
        <v>181</v>
      </c>
      <c r="P278">
        <v>46</v>
      </c>
      <c r="Q278">
        <v>226</v>
      </c>
      <c r="R278">
        <v>139</v>
      </c>
      <c r="S278">
        <v>121</v>
      </c>
      <c r="T278">
        <f>(Data[[#This Row],[mean_r]]/256)*100</f>
        <v>88.28125</v>
      </c>
      <c r="U278">
        <f>(Data[[#This Row],[mean_g]]/256)*100</f>
        <v>54.296875</v>
      </c>
      <c r="V278">
        <f>(Data[[#This Row],[mean_b]]/256)*100</f>
        <v>47.265625</v>
      </c>
      <c r="W278">
        <v>0.505</v>
      </c>
      <c r="X278" t="s">
        <v>39</v>
      </c>
      <c r="Y278" t="s">
        <v>40</v>
      </c>
      <c r="Z278">
        <v>5386</v>
      </c>
      <c r="AA278">
        <v>3.79</v>
      </c>
      <c r="AB278">
        <v>15</v>
      </c>
      <c r="AC278">
        <v>36.4</v>
      </c>
      <c r="AD278">
        <v>227736</v>
      </c>
      <c r="AE278">
        <v>96.8</v>
      </c>
      <c r="AF278">
        <v>31.6</v>
      </c>
      <c r="AG278" t="s">
        <v>64</v>
      </c>
      <c r="AH278" t="s">
        <v>68</v>
      </c>
      <c r="AI278" t="s">
        <v>43</v>
      </c>
      <c r="AJ278">
        <v>60</v>
      </c>
      <c r="AK278">
        <v>256</v>
      </c>
      <c r="AL278">
        <v>0.66020000000000001</v>
      </c>
      <c r="AM278">
        <v>0.53849999999999998</v>
      </c>
      <c r="AN278">
        <v>0.87780000000000002</v>
      </c>
      <c r="AO278">
        <f>Data[[#This Row],[labeller_confidence_score]]-Data[[#This Row],[cytodiffusion_classification_confidence]]</f>
        <v>0.33930000000000005</v>
      </c>
    </row>
    <row r="279" spans="1:41" x14ac:dyDescent="0.3">
      <c r="A279" t="s">
        <v>352</v>
      </c>
      <c r="B279" t="s">
        <v>54</v>
      </c>
      <c r="C279">
        <v>0</v>
      </c>
      <c r="D279" t="s">
        <v>54</v>
      </c>
      <c r="E279">
        <v>8.02</v>
      </c>
      <c r="F279">
        <v>0</v>
      </c>
      <c r="G279">
        <v>0</v>
      </c>
      <c r="H279">
        <v>1</v>
      </c>
      <c r="I279">
        <f>Data[[#This Row],[nucleus_area_pct]]/Data[[#This Row],[cytoplasm_ratio]]</f>
        <v>0</v>
      </c>
      <c r="J279">
        <v>0.874</v>
      </c>
      <c r="K279">
        <v>0.16500000000000001</v>
      </c>
      <c r="L279">
        <v>0.62</v>
      </c>
      <c r="M279">
        <v>1</v>
      </c>
      <c r="N279">
        <v>0.92900000000000005</v>
      </c>
      <c r="O279">
        <v>196</v>
      </c>
      <c r="P279">
        <v>50</v>
      </c>
      <c r="Q279">
        <v>226</v>
      </c>
      <c r="R279">
        <v>126</v>
      </c>
      <c r="S279">
        <v>126</v>
      </c>
      <c r="T279">
        <f>(Data[[#This Row],[mean_r]]/256)*100</f>
        <v>88.28125</v>
      </c>
      <c r="U279">
        <f>(Data[[#This Row],[mean_g]]/256)*100</f>
        <v>49.21875</v>
      </c>
      <c r="V279">
        <f>(Data[[#This Row],[mean_b]]/256)*100</f>
        <v>49.21875</v>
      </c>
      <c r="W279">
        <v>0.60199999999999998</v>
      </c>
      <c r="X279" t="s">
        <v>51</v>
      </c>
      <c r="Y279" t="s">
        <v>40</v>
      </c>
      <c r="Z279">
        <v>5421</v>
      </c>
      <c r="AA279">
        <v>4.74</v>
      </c>
      <c r="AB279">
        <v>11.8</v>
      </c>
      <c r="AC279">
        <v>39.6</v>
      </c>
      <c r="AD279">
        <v>392405</v>
      </c>
      <c r="AE279">
        <v>103.2</v>
      </c>
      <c r="AF279">
        <v>36.5</v>
      </c>
      <c r="AG279" t="s">
        <v>64</v>
      </c>
      <c r="AH279" t="s">
        <v>68</v>
      </c>
      <c r="AI279" t="s">
        <v>43</v>
      </c>
      <c r="AJ279">
        <v>100</v>
      </c>
      <c r="AK279">
        <v>256</v>
      </c>
      <c r="AL279">
        <v>0.111</v>
      </c>
      <c r="AM279">
        <v>0.8619</v>
      </c>
      <c r="AN279">
        <v>0.75319999999999998</v>
      </c>
      <c r="AO279">
        <f>Data[[#This Row],[labeller_confidence_score]]-Data[[#This Row],[cytodiffusion_classification_confidence]]</f>
        <v>-0.10870000000000002</v>
      </c>
    </row>
    <row r="280" spans="1:41" x14ac:dyDescent="0.3">
      <c r="A280" t="s">
        <v>353</v>
      </c>
      <c r="B280" t="s">
        <v>87</v>
      </c>
      <c r="C280">
        <v>0</v>
      </c>
      <c r="D280" t="s">
        <v>50</v>
      </c>
      <c r="E280">
        <v>12.45</v>
      </c>
      <c r="F280">
        <v>48.5</v>
      </c>
      <c r="G280">
        <v>0.64900000000000002</v>
      </c>
      <c r="H280">
        <v>0.52300000000000002</v>
      </c>
      <c r="I280">
        <f>Data[[#This Row],[nucleus_area_pct]]/Data[[#This Row],[cytoplasm_ratio]]</f>
        <v>92.734225621414907</v>
      </c>
      <c r="J280">
        <v>0.83299999999999996</v>
      </c>
      <c r="K280">
        <v>0.48499999999999999</v>
      </c>
      <c r="L280">
        <v>5.22</v>
      </c>
      <c r="M280">
        <v>2.2999999999999998</v>
      </c>
      <c r="N280">
        <v>0.73299999999999998</v>
      </c>
      <c r="O280">
        <v>371</v>
      </c>
      <c r="P280">
        <v>81</v>
      </c>
      <c r="Q280">
        <v>244</v>
      </c>
      <c r="R280">
        <v>135</v>
      </c>
      <c r="S280">
        <v>158</v>
      </c>
      <c r="T280">
        <f>(Data[[#This Row],[mean_r]]/256)*100</f>
        <v>95.3125</v>
      </c>
      <c r="U280">
        <f>(Data[[#This Row],[mean_g]]/256)*100</f>
        <v>52.734375</v>
      </c>
      <c r="V280">
        <f>(Data[[#This Row],[mean_b]]/256)*100</f>
        <v>61.71875</v>
      </c>
      <c r="W280">
        <v>0.58799999999999997</v>
      </c>
      <c r="X280" t="s">
        <v>51</v>
      </c>
      <c r="Y280" t="s">
        <v>40</v>
      </c>
      <c r="Z280">
        <v>5767</v>
      </c>
      <c r="AA280">
        <v>4.95</v>
      </c>
      <c r="AB280">
        <v>12.3</v>
      </c>
      <c r="AC280">
        <v>34.799999999999997</v>
      </c>
      <c r="AD280">
        <v>354048</v>
      </c>
      <c r="AE280">
        <v>91.7</v>
      </c>
      <c r="AF280">
        <v>30</v>
      </c>
      <c r="AG280" t="s">
        <v>46</v>
      </c>
      <c r="AH280" t="s">
        <v>68</v>
      </c>
      <c r="AI280" t="s">
        <v>52</v>
      </c>
      <c r="AJ280">
        <v>100</v>
      </c>
      <c r="AK280">
        <v>256</v>
      </c>
      <c r="AL280">
        <v>5.4800000000000001E-2</v>
      </c>
      <c r="AM280">
        <v>0.86880000000000002</v>
      </c>
      <c r="AN280">
        <v>1</v>
      </c>
      <c r="AO280">
        <f>Data[[#This Row],[labeller_confidence_score]]-Data[[#This Row],[cytodiffusion_classification_confidence]]</f>
        <v>0.13119999999999998</v>
      </c>
    </row>
    <row r="281" spans="1:41" x14ac:dyDescent="0.3">
      <c r="A281" t="s">
        <v>354</v>
      </c>
      <c r="B281" t="s">
        <v>60</v>
      </c>
      <c r="C281">
        <v>0</v>
      </c>
      <c r="D281" t="s">
        <v>50</v>
      </c>
      <c r="E281">
        <v>18.11</v>
      </c>
      <c r="F281">
        <v>64.400000000000006</v>
      </c>
      <c r="G281">
        <v>0.374</v>
      </c>
      <c r="H281">
        <v>0.22900000000000001</v>
      </c>
      <c r="I281">
        <f>Data[[#This Row],[nucleus_area_pct]]/Data[[#This Row],[cytoplasm_ratio]]</f>
        <v>281.2227074235808</v>
      </c>
      <c r="J281">
        <v>0.64400000000000002</v>
      </c>
      <c r="K281">
        <v>0.27500000000000002</v>
      </c>
      <c r="L281">
        <v>1.82</v>
      </c>
      <c r="M281">
        <v>1</v>
      </c>
      <c r="N281">
        <v>0.73399999999999999</v>
      </c>
      <c r="O281">
        <v>593</v>
      </c>
      <c r="P281">
        <v>90</v>
      </c>
      <c r="Q281">
        <v>235</v>
      </c>
      <c r="R281">
        <v>159</v>
      </c>
      <c r="S281">
        <v>204</v>
      </c>
      <c r="T281">
        <f>(Data[[#This Row],[mean_r]]/256)*100</f>
        <v>91.796875</v>
      </c>
      <c r="U281">
        <f>(Data[[#This Row],[mean_g]]/256)*100</f>
        <v>62.109375</v>
      </c>
      <c r="V281">
        <f>(Data[[#This Row],[mean_b]]/256)*100</f>
        <v>79.6875</v>
      </c>
      <c r="W281">
        <v>0.60099999999999998</v>
      </c>
      <c r="X281" t="s">
        <v>39</v>
      </c>
      <c r="Y281" t="s">
        <v>40</v>
      </c>
      <c r="Z281">
        <v>12031</v>
      </c>
      <c r="AA281">
        <v>4.4000000000000004</v>
      </c>
      <c r="AB281">
        <v>13</v>
      </c>
      <c r="AC281">
        <v>38.200000000000003</v>
      </c>
      <c r="AD281">
        <v>317453</v>
      </c>
      <c r="AE281">
        <v>83.4</v>
      </c>
      <c r="AF281">
        <v>32.700000000000003</v>
      </c>
      <c r="AG281" t="s">
        <v>46</v>
      </c>
      <c r="AH281" t="s">
        <v>42</v>
      </c>
      <c r="AI281" t="s">
        <v>56</v>
      </c>
      <c r="AJ281">
        <v>100</v>
      </c>
      <c r="AK281">
        <v>360</v>
      </c>
      <c r="AL281">
        <v>1.83E-2</v>
      </c>
      <c r="AM281">
        <v>0.99209999999999998</v>
      </c>
      <c r="AN281">
        <v>0.94650000000000001</v>
      </c>
      <c r="AO281">
        <f>Data[[#This Row],[labeller_confidence_score]]-Data[[#This Row],[cytodiffusion_classification_confidence]]</f>
        <v>-4.5599999999999974E-2</v>
      </c>
    </row>
    <row r="282" spans="1:41" x14ac:dyDescent="0.3">
      <c r="A282" t="s">
        <v>355</v>
      </c>
      <c r="B282" t="s">
        <v>49</v>
      </c>
      <c r="C282">
        <v>0</v>
      </c>
      <c r="D282" t="s">
        <v>50</v>
      </c>
      <c r="E282">
        <v>11.23</v>
      </c>
      <c r="F282">
        <v>53.7</v>
      </c>
      <c r="G282">
        <v>0.47799999999999998</v>
      </c>
      <c r="H282">
        <v>0.61199999999999999</v>
      </c>
      <c r="I282">
        <f>Data[[#This Row],[nucleus_area_pct]]/Data[[#This Row],[cytoplasm_ratio]]</f>
        <v>87.745098039215691</v>
      </c>
      <c r="J282">
        <v>0.79500000000000004</v>
      </c>
      <c r="K282">
        <v>0.312</v>
      </c>
      <c r="L282">
        <v>3.63</v>
      </c>
      <c r="M282">
        <v>4</v>
      </c>
      <c r="N282">
        <v>0.81100000000000005</v>
      </c>
      <c r="O282">
        <v>462</v>
      </c>
      <c r="P282">
        <v>65</v>
      </c>
      <c r="Q282">
        <v>202</v>
      </c>
      <c r="R282">
        <v>129</v>
      </c>
      <c r="S282">
        <v>165</v>
      </c>
      <c r="T282">
        <f>(Data[[#This Row],[mean_r]]/256)*100</f>
        <v>78.90625</v>
      </c>
      <c r="U282">
        <f>(Data[[#This Row],[mean_g]]/256)*100</f>
        <v>50.390625</v>
      </c>
      <c r="V282">
        <f>(Data[[#This Row],[mean_b]]/256)*100</f>
        <v>64.453125</v>
      </c>
      <c r="W282">
        <v>0.77700000000000002</v>
      </c>
      <c r="X282" t="s">
        <v>51</v>
      </c>
      <c r="Y282" t="s">
        <v>40</v>
      </c>
      <c r="Z282">
        <v>11103</v>
      </c>
      <c r="AA282">
        <v>5.98</v>
      </c>
      <c r="AB282">
        <v>11.8</v>
      </c>
      <c r="AC282">
        <v>41.3</v>
      </c>
      <c r="AD282">
        <v>222416</v>
      </c>
      <c r="AE282">
        <v>90.4</v>
      </c>
      <c r="AF282">
        <v>33.5</v>
      </c>
      <c r="AG282" t="s">
        <v>64</v>
      </c>
      <c r="AH282" t="s">
        <v>68</v>
      </c>
      <c r="AI282" t="s">
        <v>52</v>
      </c>
      <c r="AJ282">
        <v>100</v>
      </c>
      <c r="AK282">
        <v>512</v>
      </c>
      <c r="AL282">
        <v>1.9E-2</v>
      </c>
      <c r="AM282">
        <v>0.99470000000000003</v>
      </c>
      <c r="AN282">
        <v>0.86129999999999995</v>
      </c>
      <c r="AO282">
        <f>Data[[#This Row],[labeller_confidence_score]]-Data[[#This Row],[cytodiffusion_classification_confidence]]</f>
        <v>-0.13340000000000007</v>
      </c>
    </row>
    <row r="283" spans="1:41" x14ac:dyDescent="0.3">
      <c r="A283" t="s">
        <v>356</v>
      </c>
      <c r="B283" t="s">
        <v>54</v>
      </c>
      <c r="C283">
        <v>0</v>
      </c>
      <c r="D283" t="s">
        <v>54</v>
      </c>
      <c r="E283">
        <v>7.31</v>
      </c>
      <c r="F283">
        <v>0</v>
      </c>
      <c r="G283">
        <v>0</v>
      </c>
      <c r="H283">
        <v>1</v>
      </c>
      <c r="I283">
        <f>Data[[#This Row],[nucleus_area_pct]]/Data[[#This Row],[cytoplasm_ratio]]</f>
        <v>0</v>
      </c>
      <c r="J283">
        <v>0.88300000000000001</v>
      </c>
      <c r="K283">
        <v>0.156</v>
      </c>
      <c r="L283">
        <v>0.67</v>
      </c>
      <c r="M283">
        <v>1</v>
      </c>
      <c r="N283">
        <v>0.94</v>
      </c>
      <c r="O283">
        <v>187</v>
      </c>
      <c r="P283">
        <v>49</v>
      </c>
      <c r="Q283">
        <v>226</v>
      </c>
      <c r="R283">
        <v>126</v>
      </c>
      <c r="S283">
        <v>125</v>
      </c>
      <c r="T283">
        <f>(Data[[#This Row],[mean_r]]/256)*100</f>
        <v>88.28125</v>
      </c>
      <c r="U283">
        <f>(Data[[#This Row],[mean_g]]/256)*100</f>
        <v>49.21875</v>
      </c>
      <c r="V283">
        <f>(Data[[#This Row],[mean_b]]/256)*100</f>
        <v>48.828125</v>
      </c>
      <c r="W283">
        <v>0.54400000000000004</v>
      </c>
      <c r="X283" t="s">
        <v>51</v>
      </c>
      <c r="Y283" t="s">
        <v>40</v>
      </c>
      <c r="Z283">
        <v>7372</v>
      </c>
      <c r="AA283">
        <v>5.23</v>
      </c>
      <c r="AB283">
        <v>10.1</v>
      </c>
      <c r="AC283">
        <v>36.9</v>
      </c>
      <c r="AD283">
        <v>312631</v>
      </c>
      <c r="AE283">
        <v>96.4</v>
      </c>
      <c r="AF283">
        <v>34.9</v>
      </c>
      <c r="AG283" t="s">
        <v>46</v>
      </c>
      <c r="AH283" t="s">
        <v>42</v>
      </c>
      <c r="AI283" t="s">
        <v>56</v>
      </c>
      <c r="AJ283">
        <v>100</v>
      </c>
      <c r="AK283">
        <v>256</v>
      </c>
      <c r="AL283">
        <v>1.7899999999999999E-2</v>
      </c>
      <c r="AM283">
        <v>0.86019999999999996</v>
      </c>
      <c r="AN283">
        <v>0.95450000000000002</v>
      </c>
      <c r="AO283">
        <f>Data[[#This Row],[labeller_confidence_score]]-Data[[#This Row],[cytodiffusion_classification_confidence]]</f>
        <v>9.430000000000005E-2</v>
      </c>
    </row>
    <row r="284" spans="1:41" x14ac:dyDescent="0.3">
      <c r="A284" t="s">
        <v>357</v>
      </c>
      <c r="B284" t="s">
        <v>62</v>
      </c>
      <c r="C284">
        <v>0</v>
      </c>
      <c r="D284" t="s">
        <v>50</v>
      </c>
      <c r="E284">
        <v>8.6300000000000008</v>
      </c>
      <c r="F284">
        <v>84.6</v>
      </c>
      <c r="G284">
        <v>0.78500000000000003</v>
      </c>
      <c r="H284">
        <v>0.223</v>
      </c>
      <c r="I284">
        <f>Data[[#This Row],[nucleus_area_pct]]/Data[[#This Row],[cytoplasm_ratio]]</f>
        <v>379.372197309417</v>
      </c>
      <c r="J284">
        <v>0.88</v>
      </c>
      <c r="K284">
        <v>0.21</v>
      </c>
      <c r="L284">
        <v>0.9</v>
      </c>
      <c r="M284">
        <v>1.1000000000000001</v>
      </c>
      <c r="N284">
        <v>0.86</v>
      </c>
      <c r="O284">
        <v>270</v>
      </c>
      <c r="P284">
        <v>66</v>
      </c>
      <c r="Q284">
        <v>190</v>
      </c>
      <c r="R284">
        <v>136</v>
      </c>
      <c r="S284">
        <v>169</v>
      </c>
      <c r="T284">
        <f>(Data[[#This Row],[mean_r]]/256)*100</f>
        <v>74.21875</v>
      </c>
      <c r="U284">
        <f>(Data[[#This Row],[mean_g]]/256)*100</f>
        <v>53.125</v>
      </c>
      <c r="V284">
        <f>(Data[[#This Row],[mean_b]]/256)*100</f>
        <v>66.015625</v>
      </c>
      <c r="W284">
        <v>0.76</v>
      </c>
      <c r="X284" t="s">
        <v>63</v>
      </c>
      <c r="Y284" t="s">
        <v>45</v>
      </c>
      <c r="Z284">
        <v>8834</v>
      </c>
      <c r="AA284">
        <v>3.82</v>
      </c>
      <c r="AB284">
        <v>12.9</v>
      </c>
      <c r="AC284">
        <v>48.4</v>
      </c>
      <c r="AD284">
        <v>261679</v>
      </c>
      <c r="AE284">
        <v>79.5</v>
      </c>
      <c r="AF284">
        <v>30.5</v>
      </c>
      <c r="AG284" t="s">
        <v>64</v>
      </c>
      <c r="AH284" t="s">
        <v>47</v>
      </c>
      <c r="AI284" t="s">
        <v>43</v>
      </c>
      <c r="AJ284">
        <v>60</v>
      </c>
      <c r="AK284">
        <v>256</v>
      </c>
      <c r="AL284">
        <v>6.2100000000000002E-2</v>
      </c>
      <c r="AM284">
        <v>0.93169999999999997</v>
      </c>
      <c r="AN284">
        <v>0.94030000000000002</v>
      </c>
      <c r="AO284">
        <f>Data[[#This Row],[labeller_confidence_score]]-Data[[#This Row],[cytodiffusion_classification_confidence]]</f>
        <v>8.600000000000052E-3</v>
      </c>
    </row>
    <row r="285" spans="1:41" x14ac:dyDescent="0.3">
      <c r="A285" t="s">
        <v>358</v>
      </c>
      <c r="B285" t="s">
        <v>81</v>
      </c>
      <c r="C285">
        <v>1</v>
      </c>
      <c r="D285" t="s">
        <v>82</v>
      </c>
      <c r="E285">
        <v>13.88</v>
      </c>
      <c r="F285">
        <v>81.400000000000006</v>
      </c>
      <c r="G285">
        <v>0.46</v>
      </c>
      <c r="H285">
        <v>0.27300000000000002</v>
      </c>
      <c r="I285">
        <f>Data[[#This Row],[nucleus_area_pct]]/Data[[#This Row],[cytoplasm_ratio]]</f>
        <v>298.16849816849816</v>
      </c>
      <c r="J285">
        <v>0.80100000000000005</v>
      </c>
      <c r="K285">
        <v>0.316</v>
      </c>
      <c r="L285">
        <v>0.83</v>
      </c>
      <c r="M285">
        <v>1.1000000000000001</v>
      </c>
      <c r="N285">
        <v>0.85</v>
      </c>
      <c r="O285">
        <v>648</v>
      </c>
      <c r="P285">
        <v>88</v>
      </c>
      <c r="Q285">
        <v>193</v>
      </c>
      <c r="R285">
        <v>153</v>
      </c>
      <c r="S285">
        <v>230</v>
      </c>
      <c r="T285">
        <f>(Data[[#This Row],[mean_r]]/256)*100</f>
        <v>75.390625</v>
      </c>
      <c r="U285">
        <f>(Data[[#This Row],[mean_g]]/256)*100</f>
        <v>59.765625</v>
      </c>
      <c r="V285">
        <f>(Data[[#This Row],[mean_b]]/256)*100</f>
        <v>89.84375</v>
      </c>
      <c r="W285">
        <v>0.63600000000000001</v>
      </c>
      <c r="X285" t="s">
        <v>63</v>
      </c>
      <c r="Y285" t="s">
        <v>45</v>
      </c>
      <c r="Z285">
        <v>8215</v>
      </c>
      <c r="AA285">
        <v>4.9400000000000004</v>
      </c>
      <c r="AB285">
        <v>16.3</v>
      </c>
      <c r="AC285">
        <v>52.2</v>
      </c>
      <c r="AD285">
        <v>262092</v>
      </c>
      <c r="AE285">
        <v>99</v>
      </c>
      <c r="AF285">
        <v>31.9</v>
      </c>
      <c r="AG285" t="s">
        <v>64</v>
      </c>
      <c r="AH285" t="s">
        <v>47</v>
      </c>
      <c r="AI285" t="s">
        <v>52</v>
      </c>
      <c r="AJ285">
        <v>40</v>
      </c>
      <c r="AK285">
        <v>224</v>
      </c>
      <c r="AL285">
        <v>0.82620000000000005</v>
      </c>
      <c r="AM285">
        <v>0.67759999999999998</v>
      </c>
      <c r="AN285">
        <v>0.76929999999999998</v>
      </c>
      <c r="AO285">
        <f>Data[[#This Row],[labeller_confidence_score]]-Data[[#This Row],[cytodiffusion_classification_confidence]]</f>
        <v>9.1700000000000004E-2</v>
      </c>
    </row>
    <row r="286" spans="1:41" x14ac:dyDescent="0.3">
      <c r="A286" t="s">
        <v>359</v>
      </c>
      <c r="B286" t="s">
        <v>62</v>
      </c>
      <c r="C286">
        <v>0</v>
      </c>
      <c r="D286" t="s">
        <v>50</v>
      </c>
      <c r="E286">
        <v>9.64</v>
      </c>
      <c r="F286">
        <v>79.3</v>
      </c>
      <c r="G286">
        <v>0.67800000000000005</v>
      </c>
      <c r="H286">
        <v>0.14699999999999999</v>
      </c>
      <c r="I286">
        <f>Data[[#This Row],[nucleus_area_pct]]/Data[[#This Row],[cytoplasm_ratio]]</f>
        <v>539.45578231292518</v>
      </c>
      <c r="J286">
        <v>0.84499999999999997</v>
      </c>
      <c r="K286">
        <v>0.20200000000000001</v>
      </c>
      <c r="L286">
        <v>1.44</v>
      </c>
      <c r="M286">
        <v>1</v>
      </c>
      <c r="N286">
        <v>0.82599999999999996</v>
      </c>
      <c r="O286">
        <v>176</v>
      </c>
      <c r="P286">
        <v>53</v>
      </c>
      <c r="Q286">
        <v>193</v>
      </c>
      <c r="R286">
        <v>159</v>
      </c>
      <c r="S286">
        <v>177</v>
      </c>
      <c r="T286">
        <f>(Data[[#This Row],[mean_r]]/256)*100</f>
        <v>75.390625</v>
      </c>
      <c r="U286">
        <f>(Data[[#This Row],[mean_g]]/256)*100</f>
        <v>62.109375</v>
      </c>
      <c r="V286">
        <f>(Data[[#This Row],[mean_b]]/256)*100</f>
        <v>69.140625</v>
      </c>
      <c r="W286">
        <v>0.63700000000000001</v>
      </c>
      <c r="X286" t="s">
        <v>51</v>
      </c>
      <c r="Y286" t="s">
        <v>40</v>
      </c>
      <c r="Z286">
        <v>8133</v>
      </c>
      <c r="AA286">
        <v>4.16</v>
      </c>
      <c r="AB286">
        <v>12</v>
      </c>
      <c r="AC286">
        <v>44</v>
      </c>
      <c r="AD286">
        <v>264864</v>
      </c>
      <c r="AE286">
        <v>79.5</v>
      </c>
      <c r="AF286">
        <v>32.9</v>
      </c>
      <c r="AG286" t="s">
        <v>64</v>
      </c>
      <c r="AH286" t="s">
        <v>42</v>
      </c>
      <c r="AI286" t="s">
        <v>56</v>
      </c>
      <c r="AJ286">
        <v>100</v>
      </c>
      <c r="AK286">
        <v>360</v>
      </c>
      <c r="AL286">
        <v>8.72E-2</v>
      </c>
      <c r="AM286">
        <v>0.88390000000000002</v>
      </c>
      <c r="AN286">
        <v>1</v>
      </c>
      <c r="AO286">
        <f>Data[[#This Row],[labeller_confidence_score]]-Data[[#This Row],[cytodiffusion_classification_confidence]]</f>
        <v>0.11609999999999998</v>
      </c>
    </row>
    <row r="287" spans="1:41" x14ac:dyDescent="0.3">
      <c r="A287" t="s">
        <v>360</v>
      </c>
      <c r="B287" t="s">
        <v>133</v>
      </c>
      <c r="C287">
        <v>1</v>
      </c>
      <c r="D287" t="s">
        <v>104</v>
      </c>
      <c r="E287">
        <v>6.6</v>
      </c>
      <c r="F287">
        <v>0</v>
      </c>
      <c r="G287">
        <v>0</v>
      </c>
      <c r="H287">
        <v>1</v>
      </c>
      <c r="I287">
        <f>Data[[#This Row],[nucleus_area_pct]]/Data[[#This Row],[cytoplasm_ratio]]</f>
        <v>0</v>
      </c>
      <c r="J287">
        <v>0.6</v>
      </c>
      <c r="K287">
        <v>0.74399999999999999</v>
      </c>
      <c r="L287">
        <v>0.46</v>
      </c>
      <c r="M287">
        <v>1</v>
      </c>
      <c r="N287">
        <v>0.84699999999999998</v>
      </c>
      <c r="O287">
        <v>185</v>
      </c>
      <c r="P287">
        <v>45</v>
      </c>
      <c r="Q287">
        <v>239</v>
      </c>
      <c r="R287">
        <v>165</v>
      </c>
      <c r="S287">
        <v>109</v>
      </c>
      <c r="T287">
        <f>(Data[[#This Row],[mean_r]]/256)*100</f>
        <v>93.359375</v>
      </c>
      <c r="U287">
        <f>(Data[[#This Row],[mean_g]]/256)*100</f>
        <v>64.453125</v>
      </c>
      <c r="V287">
        <f>(Data[[#This Row],[mean_b]]/256)*100</f>
        <v>42.578125</v>
      </c>
      <c r="W287">
        <v>0.38600000000000001</v>
      </c>
      <c r="X287" t="s">
        <v>51</v>
      </c>
      <c r="Y287" t="s">
        <v>45</v>
      </c>
      <c r="Z287">
        <v>8845</v>
      </c>
      <c r="AA287">
        <v>3.59</v>
      </c>
      <c r="AB287">
        <v>18.2</v>
      </c>
      <c r="AC287">
        <v>42</v>
      </c>
      <c r="AD287">
        <v>181581</v>
      </c>
      <c r="AE287">
        <v>87.6</v>
      </c>
      <c r="AF287">
        <v>31.5</v>
      </c>
      <c r="AG287" t="s">
        <v>41</v>
      </c>
      <c r="AH287" t="s">
        <v>42</v>
      </c>
      <c r="AI287" t="s">
        <v>52</v>
      </c>
      <c r="AJ287">
        <v>40</v>
      </c>
      <c r="AK287">
        <v>512</v>
      </c>
      <c r="AL287">
        <v>0.73099999999999998</v>
      </c>
      <c r="AM287">
        <v>0.81969999999999998</v>
      </c>
      <c r="AN287">
        <v>0.90649999999999997</v>
      </c>
      <c r="AO287">
        <f>Data[[#This Row],[labeller_confidence_score]]-Data[[#This Row],[cytodiffusion_classification_confidence]]</f>
        <v>8.6799999999999988E-2</v>
      </c>
    </row>
    <row r="288" spans="1:41" x14ac:dyDescent="0.3">
      <c r="A288" t="s">
        <v>361</v>
      </c>
      <c r="B288" t="s">
        <v>106</v>
      </c>
      <c r="C288">
        <v>1</v>
      </c>
      <c r="D288" t="s">
        <v>82</v>
      </c>
      <c r="E288">
        <v>14.62</v>
      </c>
      <c r="F288">
        <v>77.7</v>
      </c>
      <c r="G288">
        <v>0.434</v>
      </c>
      <c r="H288">
        <v>0.152</v>
      </c>
      <c r="I288">
        <f>Data[[#This Row],[nucleus_area_pct]]/Data[[#This Row],[cytoplasm_ratio]]</f>
        <v>511.18421052631584</v>
      </c>
      <c r="J288">
        <v>0.92300000000000004</v>
      </c>
      <c r="K288">
        <v>0.311</v>
      </c>
      <c r="L288">
        <v>1.1399999999999999</v>
      </c>
      <c r="M288">
        <v>1</v>
      </c>
      <c r="N288">
        <v>0.96699999999999997</v>
      </c>
      <c r="O288">
        <v>557</v>
      </c>
      <c r="P288">
        <v>103</v>
      </c>
      <c r="Q288">
        <v>226</v>
      </c>
      <c r="R288">
        <v>166</v>
      </c>
      <c r="S288">
        <v>201</v>
      </c>
      <c r="T288">
        <f>(Data[[#This Row],[mean_r]]/256)*100</f>
        <v>88.28125</v>
      </c>
      <c r="U288">
        <f>(Data[[#This Row],[mean_g]]/256)*100</f>
        <v>64.84375</v>
      </c>
      <c r="V288">
        <f>(Data[[#This Row],[mean_b]]/256)*100</f>
        <v>78.515625</v>
      </c>
      <c r="W288">
        <v>0.59499999999999997</v>
      </c>
      <c r="X288" t="s">
        <v>51</v>
      </c>
      <c r="Y288" t="s">
        <v>40</v>
      </c>
      <c r="Z288">
        <v>9961</v>
      </c>
      <c r="AA288">
        <v>3.36</v>
      </c>
      <c r="AB288">
        <v>15.6</v>
      </c>
      <c r="AC288">
        <v>33</v>
      </c>
      <c r="AD288">
        <v>172500</v>
      </c>
      <c r="AE288">
        <v>107.7</v>
      </c>
      <c r="AF288">
        <v>33.1</v>
      </c>
      <c r="AG288" t="s">
        <v>46</v>
      </c>
      <c r="AH288" t="s">
        <v>47</v>
      </c>
      <c r="AI288" t="s">
        <v>43</v>
      </c>
      <c r="AJ288">
        <v>100</v>
      </c>
      <c r="AK288">
        <v>256</v>
      </c>
      <c r="AL288">
        <v>0.94699999999999995</v>
      </c>
      <c r="AM288">
        <v>0.68879999999999997</v>
      </c>
      <c r="AN288">
        <v>0.80120000000000002</v>
      </c>
      <c r="AO288">
        <f>Data[[#This Row],[labeller_confidence_score]]-Data[[#This Row],[cytodiffusion_classification_confidence]]</f>
        <v>0.11240000000000006</v>
      </c>
    </row>
    <row r="289" spans="1:41" x14ac:dyDescent="0.3">
      <c r="A289" t="s">
        <v>362</v>
      </c>
      <c r="B289" t="s">
        <v>49</v>
      </c>
      <c r="C289">
        <v>0</v>
      </c>
      <c r="D289" t="s">
        <v>50</v>
      </c>
      <c r="E289">
        <v>11.55</v>
      </c>
      <c r="F289">
        <v>52.7</v>
      </c>
      <c r="G289">
        <v>0.443</v>
      </c>
      <c r="H289">
        <v>0.39300000000000002</v>
      </c>
      <c r="I289">
        <f>Data[[#This Row],[nucleus_area_pct]]/Data[[#This Row],[cytoplasm_ratio]]</f>
        <v>134.0966921119593</v>
      </c>
      <c r="J289">
        <v>0.83899999999999997</v>
      </c>
      <c r="K289">
        <v>0.42</v>
      </c>
      <c r="L289">
        <v>3.34</v>
      </c>
      <c r="M289">
        <v>2.7</v>
      </c>
      <c r="N289">
        <v>0.82499999999999996</v>
      </c>
      <c r="O289">
        <v>304</v>
      </c>
      <c r="P289">
        <v>78</v>
      </c>
      <c r="Q289">
        <v>213</v>
      </c>
      <c r="R289">
        <v>139</v>
      </c>
      <c r="S289">
        <v>209</v>
      </c>
      <c r="T289">
        <f>(Data[[#This Row],[mean_r]]/256)*100</f>
        <v>83.203125</v>
      </c>
      <c r="U289">
        <f>(Data[[#This Row],[mean_g]]/256)*100</f>
        <v>54.296875</v>
      </c>
      <c r="V289">
        <f>(Data[[#This Row],[mean_b]]/256)*100</f>
        <v>81.640625</v>
      </c>
      <c r="W289">
        <v>0.52400000000000002</v>
      </c>
      <c r="X289" t="s">
        <v>39</v>
      </c>
      <c r="Y289" t="s">
        <v>45</v>
      </c>
      <c r="Z289">
        <v>8325</v>
      </c>
      <c r="AA289">
        <v>4.1900000000000004</v>
      </c>
      <c r="AB289">
        <v>15.7</v>
      </c>
      <c r="AC289">
        <v>39.6</v>
      </c>
      <c r="AD289">
        <v>194988</v>
      </c>
      <c r="AE289">
        <v>74.3</v>
      </c>
      <c r="AF289">
        <v>36.700000000000003</v>
      </c>
      <c r="AG289" t="s">
        <v>46</v>
      </c>
      <c r="AH289" t="s">
        <v>47</v>
      </c>
      <c r="AI289" t="s">
        <v>52</v>
      </c>
      <c r="AJ289">
        <v>60</v>
      </c>
      <c r="AK289">
        <v>224</v>
      </c>
      <c r="AL289">
        <v>0.121</v>
      </c>
      <c r="AM289">
        <v>0.83979999999999999</v>
      </c>
      <c r="AN289">
        <v>0.87909999999999999</v>
      </c>
      <c r="AO289">
        <f>Data[[#This Row],[labeller_confidence_score]]-Data[[#This Row],[cytodiffusion_classification_confidence]]</f>
        <v>3.9300000000000002E-2</v>
      </c>
    </row>
    <row r="290" spans="1:41" x14ac:dyDescent="0.3">
      <c r="A290" t="s">
        <v>363</v>
      </c>
      <c r="B290" t="s">
        <v>49</v>
      </c>
      <c r="C290">
        <v>0</v>
      </c>
      <c r="D290" t="s">
        <v>50</v>
      </c>
      <c r="E290">
        <v>12.85</v>
      </c>
      <c r="F290">
        <v>56.2</v>
      </c>
      <c r="G290">
        <v>0.54600000000000004</v>
      </c>
      <c r="H290">
        <v>0.45100000000000001</v>
      </c>
      <c r="I290">
        <f>Data[[#This Row],[nucleus_area_pct]]/Data[[#This Row],[cytoplasm_ratio]]</f>
        <v>124.61197339246119</v>
      </c>
      <c r="J290">
        <v>0.81</v>
      </c>
      <c r="K290">
        <v>0.378</v>
      </c>
      <c r="L290">
        <v>2.2599999999999998</v>
      </c>
      <c r="M290">
        <v>4.8</v>
      </c>
      <c r="N290">
        <v>0.88</v>
      </c>
      <c r="O290">
        <v>355</v>
      </c>
      <c r="P290">
        <v>69</v>
      </c>
      <c r="Q290">
        <v>206</v>
      </c>
      <c r="R290">
        <v>176</v>
      </c>
      <c r="S290">
        <v>152</v>
      </c>
      <c r="T290">
        <f>(Data[[#This Row],[mean_r]]/256)*100</f>
        <v>80.46875</v>
      </c>
      <c r="U290">
        <f>(Data[[#This Row],[mean_g]]/256)*100</f>
        <v>68.75</v>
      </c>
      <c r="V290">
        <f>(Data[[#This Row],[mean_b]]/256)*100</f>
        <v>59.375</v>
      </c>
      <c r="W290">
        <v>0.61499999999999999</v>
      </c>
      <c r="X290" t="s">
        <v>63</v>
      </c>
      <c r="Y290" t="s">
        <v>40</v>
      </c>
      <c r="Z290">
        <v>2598</v>
      </c>
      <c r="AA290">
        <v>5</v>
      </c>
      <c r="AB290">
        <v>13.5</v>
      </c>
      <c r="AC290">
        <v>30.8</v>
      </c>
      <c r="AD290">
        <v>326359</v>
      </c>
      <c r="AE290">
        <v>77.7</v>
      </c>
      <c r="AF290">
        <v>34.200000000000003</v>
      </c>
      <c r="AG290" t="s">
        <v>46</v>
      </c>
      <c r="AH290" t="s">
        <v>47</v>
      </c>
      <c r="AI290" t="s">
        <v>52</v>
      </c>
      <c r="AJ290">
        <v>100</v>
      </c>
      <c r="AK290">
        <v>224</v>
      </c>
      <c r="AL290">
        <v>0.1167</v>
      </c>
      <c r="AM290">
        <v>0.83409999999999995</v>
      </c>
      <c r="AN290">
        <v>0.92310000000000003</v>
      </c>
      <c r="AO290">
        <f>Data[[#This Row],[labeller_confidence_score]]-Data[[#This Row],[cytodiffusion_classification_confidence]]</f>
        <v>8.9000000000000079E-2</v>
      </c>
    </row>
    <row r="291" spans="1:41" x14ac:dyDescent="0.3">
      <c r="A291" t="s">
        <v>364</v>
      </c>
      <c r="B291" t="s">
        <v>87</v>
      </c>
      <c r="C291">
        <v>0</v>
      </c>
      <c r="D291" t="s">
        <v>50</v>
      </c>
      <c r="E291">
        <v>14.21</v>
      </c>
      <c r="F291">
        <v>46.1</v>
      </c>
      <c r="G291">
        <v>0.48899999999999999</v>
      </c>
      <c r="H291">
        <v>0.48299999999999998</v>
      </c>
      <c r="I291">
        <f>Data[[#This Row],[nucleus_area_pct]]/Data[[#This Row],[cytoplasm_ratio]]</f>
        <v>95.445134575569369</v>
      </c>
      <c r="J291">
        <v>0.77200000000000002</v>
      </c>
      <c r="K291">
        <v>0.44700000000000001</v>
      </c>
      <c r="L291">
        <v>5.15</v>
      </c>
      <c r="M291">
        <v>1.9</v>
      </c>
      <c r="N291">
        <v>0.872</v>
      </c>
      <c r="O291">
        <v>550</v>
      </c>
      <c r="P291">
        <v>77</v>
      </c>
      <c r="Q291">
        <v>222</v>
      </c>
      <c r="R291">
        <v>182</v>
      </c>
      <c r="S291">
        <v>180</v>
      </c>
      <c r="T291">
        <f>(Data[[#This Row],[mean_r]]/256)*100</f>
        <v>86.71875</v>
      </c>
      <c r="U291">
        <f>(Data[[#This Row],[mean_g]]/256)*100</f>
        <v>71.09375</v>
      </c>
      <c r="V291">
        <f>(Data[[#This Row],[mean_b]]/256)*100</f>
        <v>70.3125</v>
      </c>
      <c r="W291">
        <v>0.63300000000000001</v>
      </c>
      <c r="X291" t="s">
        <v>63</v>
      </c>
      <c r="Y291" t="s">
        <v>40</v>
      </c>
      <c r="Z291">
        <v>3594</v>
      </c>
      <c r="AA291">
        <v>5.8</v>
      </c>
      <c r="AB291">
        <v>15.7</v>
      </c>
      <c r="AC291">
        <v>46.2</v>
      </c>
      <c r="AD291">
        <v>231834</v>
      </c>
      <c r="AE291">
        <v>78.8</v>
      </c>
      <c r="AF291">
        <v>33</v>
      </c>
      <c r="AG291" t="s">
        <v>46</v>
      </c>
      <c r="AH291" t="s">
        <v>42</v>
      </c>
      <c r="AI291" t="s">
        <v>56</v>
      </c>
      <c r="AJ291">
        <v>60</v>
      </c>
      <c r="AK291">
        <v>360</v>
      </c>
      <c r="AL291">
        <v>6.3500000000000001E-2</v>
      </c>
      <c r="AM291">
        <v>0.9133</v>
      </c>
      <c r="AN291">
        <v>1</v>
      </c>
      <c r="AO291">
        <f>Data[[#This Row],[labeller_confidence_score]]-Data[[#This Row],[cytodiffusion_classification_confidence]]</f>
        <v>8.6699999999999999E-2</v>
      </c>
    </row>
    <row r="292" spans="1:41" x14ac:dyDescent="0.3">
      <c r="A292" t="s">
        <v>365</v>
      </c>
      <c r="B292" t="s">
        <v>60</v>
      </c>
      <c r="C292">
        <v>0</v>
      </c>
      <c r="D292" t="s">
        <v>50</v>
      </c>
      <c r="E292">
        <v>14.89</v>
      </c>
      <c r="F292">
        <v>61.7</v>
      </c>
      <c r="G292">
        <v>0.46600000000000003</v>
      </c>
      <c r="H292">
        <v>0.41599999999999998</v>
      </c>
      <c r="I292">
        <f>Data[[#This Row],[nucleus_area_pct]]/Data[[#This Row],[cytoplasm_ratio]]</f>
        <v>148.31730769230771</v>
      </c>
      <c r="J292">
        <v>0.55300000000000005</v>
      </c>
      <c r="K292">
        <v>0.52800000000000002</v>
      </c>
      <c r="L292">
        <v>2.1</v>
      </c>
      <c r="M292">
        <v>1</v>
      </c>
      <c r="N292">
        <v>0.76100000000000001</v>
      </c>
      <c r="O292">
        <v>567</v>
      </c>
      <c r="P292">
        <v>80</v>
      </c>
      <c r="Q292">
        <v>203</v>
      </c>
      <c r="R292">
        <v>147</v>
      </c>
      <c r="S292">
        <v>171</v>
      </c>
      <c r="T292">
        <f>(Data[[#This Row],[mean_r]]/256)*100</f>
        <v>79.296875</v>
      </c>
      <c r="U292">
        <f>(Data[[#This Row],[mean_g]]/256)*100</f>
        <v>57.421875</v>
      </c>
      <c r="V292">
        <f>(Data[[#This Row],[mean_b]]/256)*100</f>
        <v>66.796875</v>
      </c>
      <c r="W292">
        <v>0.64200000000000002</v>
      </c>
      <c r="X292" t="s">
        <v>63</v>
      </c>
      <c r="Y292" t="s">
        <v>40</v>
      </c>
      <c r="Z292">
        <v>6219</v>
      </c>
      <c r="AA292">
        <v>5.66</v>
      </c>
      <c r="AB292">
        <v>16.2</v>
      </c>
      <c r="AC292">
        <v>36.5</v>
      </c>
      <c r="AD292">
        <v>236012</v>
      </c>
      <c r="AE292">
        <v>79.400000000000006</v>
      </c>
      <c r="AF292">
        <v>33.4</v>
      </c>
      <c r="AG292" t="s">
        <v>46</v>
      </c>
      <c r="AH292" t="s">
        <v>42</v>
      </c>
      <c r="AI292" t="s">
        <v>56</v>
      </c>
      <c r="AJ292">
        <v>100</v>
      </c>
      <c r="AK292">
        <v>512</v>
      </c>
      <c r="AL292">
        <v>2.7300000000000001E-2</v>
      </c>
      <c r="AM292">
        <v>0.98839999999999995</v>
      </c>
      <c r="AN292">
        <v>0.98029999999999995</v>
      </c>
      <c r="AO292">
        <f>Data[[#This Row],[labeller_confidence_score]]-Data[[#This Row],[cytodiffusion_classification_confidence]]</f>
        <v>-8.0999999999999961E-3</v>
      </c>
    </row>
    <row r="293" spans="1:41" x14ac:dyDescent="0.3">
      <c r="A293" t="s">
        <v>366</v>
      </c>
      <c r="B293" t="s">
        <v>49</v>
      </c>
      <c r="C293">
        <v>0</v>
      </c>
      <c r="D293" t="s">
        <v>50</v>
      </c>
      <c r="E293">
        <v>10.08</v>
      </c>
      <c r="F293">
        <v>45.9</v>
      </c>
      <c r="G293">
        <v>0.57399999999999995</v>
      </c>
      <c r="H293">
        <v>0.45800000000000002</v>
      </c>
      <c r="I293">
        <f>Data[[#This Row],[nucleus_area_pct]]/Data[[#This Row],[cytoplasm_ratio]]</f>
        <v>100.21834061135371</v>
      </c>
      <c r="J293">
        <v>0.754</v>
      </c>
      <c r="K293">
        <v>0.247</v>
      </c>
      <c r="L293">
        <v>3.44</v>
      </c>
      <c r="M293">
        <v>4.3</v>
      </c>
      <c r="N293">
        <v>0.83399999999999996</v>
      </c>
      <c r="O293">
        <v>377</v>
      </c>
      <c r="P293">
        <v>72</v>
      </c>
      <c r="Q293">
        <v>189</v>
      </c>
      <c r="R293">
        <v>175</v>
      </c>
      <c r="S293">
        <v>186</v>
      </c>
      <c r="T293">
        <f>(Data[[#This Row],[mean_r]]/256)*100</f>
        <v>73.828125</v>
      </c>
      <c r="U293">
        <f>(Data[[#This Row],[mean_g]]/256)*100</f>
        <v>68.359375</v>
      </c>
      <c r="V293">
        <f>(Data[[#This Row],[mean_b]]/256)*100</f>
        <v>72.65625</v>
      </c>
      <c r="W293">
        <v>0.52600000000000002</v>
      </c>
      <c r="X293" t="s">
        <v>51</v>
      </c>
      <c r="Y293" t="s">
        <v>45</v>
      </c>
      <c r="Z293">
        <v>6248</v>
      </c>
      <c r="AA293">
        <v>3.39</v>
      </c>
      <c r="AB293">
        <v>15.5</v>
      </c>
      <c r="AC293">
        <v>34.700000000000003</v>
      </c>
      <c r="AD293">
        <v>306334</v>
      </c>
      <c r="AE293">
        <v>90.3</v>
      </c>
      <c r="AF293">
        <v>33.4</v>
      </c>
      <c r="AG293" t="s">
        <v>41</v>
      </c>
      <c r="AH293" t="s">
        <v>42</v>
      </c>
      <c r="AI293" t="s">
        <v>52</v>
      </c>
      <c r="AJ293">
        <v>40</v>
      </c>
      <c r="AK293">
        <v>360</v>
      </c>
      <c r="AL293">
        <v>0.15409999999999999</v>
      </c>
      <c r="AM293">
        <v>0.91180000000000005</v>
      </c>
      <c r="AN293">
        <v>0.92400000000000004</v>
      </c>
      <c r="AO293">
        <f>Data[[#This Row],[labeller_confidence_score]]-Data[[#This Row],[cytodiffusion_classification_confidence]]</f>
        <v>1.2199999999999989E-2</v>
      </c>
    </row>
    <row r="294" spans="1:41" x14ac:dyDescent="0.3">
      <c r="A294" t="s">
        <v>367</v>
      </c>
      <c r="B294" t="s">
        <v>180</v>
      </c>
      <c r="C294">
        <v>1</v>
      </c>
      <c r="D294" t="s">
        <v>181</v>
      </c>
      <c r="E294">
        <v>7.89</v>
      </c>
      <c r="F294">
        <v>0</v>
      </c>
      <c r="G294">
        <v>0</v>
      </c>
      <c r="H294">
        <v>1</v>
      </c>
      <c r="I294">
        <f>Data[[#This Row],[nucleus_area_pct]]/Data[[#This Row],[cytoplasm_ratio]]</f>
        <v>0</v>
      </c>
      <c r="J294">
        <v>0.27700000000000002</v>
      </c>
      <c r="K294">
        <v>0.88200000000000001</v>
      </c>
      <c r="L294">
        <v>0.6</v>
      </c>
      <c r="M294">
        <v>1</v>
      </c>
      <c r="N294">
        <v>0.8</v>
      </c>
      <c r="O294">
        <v>169</v>
      </c>
      <c r="P294">
        <v>52</v>
      </c>
      <c r="Q294">
        <v>203</v>
      </c>
      <c r="R294">
        <v>126</v>
      </c>
      <c r="S294">
        <v>139</v>
      </c>
      <c r="T294">
        <f>(Data[[#This Row],[mean_r]]/256)*100</f>
        <v>79.296875</v>
      </c>
      <c r="U294">
        <f>(Data[[#This Row],[mean_g]]/256)*100</f>
        <v>49.21875</v>
      </c>
      <c r="V294">
        <f>(Data[[#This Row],[mean_b]]/256)*100</f>
        <v>54.296875</v>
      </c>
      <c r="W294">
        <v>0.44400000000000001</v>
      </c>
      <c r="X294" t="s">
        <v>39</v>
      </c>
      <c r="Y294" t="s">
        <v>40</v>
      </c>
      <c r="Z294">
        <v>7905</v>
      </c>
      <c r="AA294">
        <v>4.82</v>
      </c>
      <c r="AB294">
        <v>8.9</v>
      </c>
      <c r="AC294">
        <v>39.1</v>
      </c>
      <c r="AD294">
        <v>428573</v>
      </c>
      <c r="AE294">
        <v>102</v>
      </c>
      <c r="AF294">
        <v>33</v>
      </c>
      <c r="AG294" t="s">
        <v>41</v>
      </c>
      <c r="AH294" t="s">
        <v>68</v>
      </c>
      <c r="AI294" t="s">
        <v>52</v>
      </c>
      <c r="AJ294">
        <v>40</v>
      </c>
      <c r="AK294">
        <v>512</v>
      </c>
      <c r="AL294">
        <v>0.7177</v>
      </c>
      <c r="AM294">
        <v>0.91</v>
      </c>
      <c r="AN294">
        <v>0.64459999999999995</v>
      </c>
      <c r="AO294">
        <f>Data[[#This Row],[labeller_confidence_score]]-Data[[#This Row],[cytodiffusion_classification_confidence]]</f>
        <v>-0.26540000000000008</v>
      </c>
    </row>
    <row r="295" spans="1:41" x14ac:dyDescent="0.3">
      <c r="A295" t="s">
        <v>368</v>
      </c>
      <c r="B295" t="s">
        <v>49</v>
      </c>
      <c r="C295">
        <v>0</v>
      </c>
      <c r="D295" t="s">
        <v>50</v>
      </c>
      <c r="E295">
        <v>9</v>
      </c>
      <c r="F295">
        <v>55.1</v>
      </c>
      <c r="G295">
        <v>0.40600000000000003</v>
      </c>
      <c r="H295">
        <v>0.48099999999999998</v>
      </c>
      <c r="I295">
        <f>Data[[#This Row],[nucleus_area_pct]]/Data[[#This Row],[cytoplasm_ratio]]</f>
        <v>114.55301455301456</v>
      </c>
      <c r="J295">
        <v>0.65400000000000003</v>
      </c>
      <c r="K295">
        <v>0.36599999999999999</v>
      </c>
      <c r="L295">
        <v>3.47</v>
      </c>
      <c r="M295">
        <v>2.8</v>
      </c>
      <c r="N295">
        <v>0.86799999999999999</v>
      </c>
      <c r="O295">
        <v>445</v>
      </c>
      <c r="P295">
        <v>75</v>
      </c>
      <c r="Q295">
        <v>220</v>
      </c>
      <c r="R295">
        <v>154</v>
      </c>
      <c r="S295">
        <v>187</v>
      </c>
      <c r="T295">
        <f>(Data[[#This Row],[mean_r]]/256)*100</f>
        <v>85.9375</v>
      </c>
      <c r="U295">
        <f>(Data[[#This Row],[mean_g]]/256)*100</f>
        <v>60.15625</v>
      </c>
      <c r="V295">
        <f>(Data[[#This Row],[mean_b]]/256)*100</f>
        <v>73.046875</v>
      </c>
      <c r="W295">
        <v>0.65100000000000002</v>
      </c>
      <c r="X295" t="s">
        <v>51</v>
      </c>
      <c r="Y295" t="s">
        <v>40</v>
      </c>
      <c r="Z295">
        <v>6968</v>
      </c>
      <c r="AA295">
        <v>6.31</v>
      </c>
      <c r="AB295">
        <v>14.2</v>
      </c>
      <c r="AC295">
        <v>42.6</v>
      </c>
      <c r="AD295">
        <v>343854</v>
      </c>
      <c r="AE295">
        <v>90.8</v>
      </c>
      <c r="AF295">
        <v>33.1</v>
      </c>
      <c r="AG295" t="s">
        <v>41</v>
      </c>
      <c r="AH295" t="s">
        <v>68</v>
      </c>
      <c r="AI295" t="s">
        <v>52</v>
      </c>
      <c r="AJ295">
        <v>100</v>
      </c>
      <c r="AK295">
        <v>512</v>
      </c>
      <c r="AL295">
        <v>9.0499999999999997E-2</v>
      </c>
      <c r="AM295">
        <v>0.91830000000000001</v>
      </c>
      <c r="AN295">
        <v>0.98070000000000002</v>
      </c>
      <c r="AO295">
        <f>Data[[#This Row],[labeller_confidence_score]]-Data[[#This Row],[cytodiffusion_classification_confidence]]</f>
        <v>6.2400000000000011E-2</v>
      </c>
    </row>
    <row r="296" spans="1:41" x14ac:dyDescent="0.3">
      <c r="A296" t="s">
        <v>369</v>
      </c>
      <c r="B296" t="s">
        <v>37</v>
      </c>
      <c r="C296">
        <v>1</v>
      </c>
      <c r="D296" t="s">
        <v>38</v>
      </c>
      <c r="E296">
        <v>13.09</v>
      </c>
      <c r="F296">
        <v>64.7</v>
      </c>
      <c r="G296">
        <v>0.64500000000000002</v>
      </c>
      <c r="H296">
        <v>0.436</v>
      </c>
      <c r="I296">
        <f>Data[[#This Row],[nucleus_area_pct]]/Data[[#This Row],[cytoplasm_ratio]]</f>
        <v>148.39449541284404</v>
      </c>
      <c r="J296">
        <v>0.70599999999999996</v>
      </c>
      <c r="K296">
        <v>0.54100000000000004</v>
      </c>
      <c r="L296">
        <v>2.37</v>
      </c>
      <c r="M296">
        <v>5.6</v>
      </c>
      <c r="N296">
        <v>0.77200000000000002</v>
      </c>
      <c r="O296">
        <v>482</v>
      </c>
      <c r="P296">
        <v>95</v>
      </c>
      <c r="Q296">
        <v>195</v>
      </c>
      <c r="R296">
        <v>148</v>
      </c>
      <c r="S296">
        <v>176</v>
      </c>
      <c r="T296">
        <f>(Data[[#This Row],[mean_r]]/256)*100</f>
        <v>76.171875</v>
      </c>
      <c r="U296">
        <f>(Data[[#This Row],[mean_g]]/256)*100</f>
        <v>57.8125</v>
      </c>
      <c r="V296">
        <f>(Data[[#This Row],[mean_b]]/256)*100</f>
        <v>68.75</v>
      </c>
      <c r="W296">
        <v>0.70299999999999996</v>
      </c>
      <c r="X296" t="s">
        <v>51</v>
      </c>
      <c r="Y296" t="s">
        <v>45</v>
      </c>
      <c r="Z296">
        <v>7992</v>
      </c>
      <c r="AA296">
        <v>4.6500000000000004</v>
      </c>
      <c r="AB296">
        <v>14.7</v>
      </c>
      <c r="AC296">
        <v>53.1</v>
      </c>
      <c r="AD296">
        <v>299117</v>
      </c>
      <c r="AE296">
        <v>81.2</v>
      </c>
      <c r="AF296">
        <v>34.5</v>
      </c>
      <c r="AG296" t="s">
        <v>64</v>
      </c>
      <c r="AH296" t="s">
        <v>47</v>
      </c>
      <c r="AI296" t="s">
        <v>56</v>
      </c>
      <c r="AJ296">
        <v>40</v>
      </c>
      <c r="AK296">
        <v>512</v>
      </c>
      <c r="AL296">
        <v>0.72</v>
      </c>
      <c r="AM296">
        <v>0.79920000000000002</v>
      </c>
      <c r="AN296">
        <v>0.86550000000000005</v>
      </c>
      <c r="AO296">
        <f>Data[[#This Row],[labeller_confidence_score]]-Data[[#This Row],[cytodiffusion_classification_confidence]]</f>
        <v>6.6300000000000026E-2</v>
      </c>
    </row>
    <row r="297" spans="1:41" x14ac:dyDescent="0.3">
      <c r="A297" t="s">
        <v>370</v>
      </c>
      <c r="B297" t="s">
        <v>49</v>
      </c>
      <c r="C297">
        <v>0</v>
      </c>
      <c r="D297" t="s">
        <v>50</v>
      </c>
      <c r="E297">
        <v>12.17</v>
      </c>
      <c r="F297">
        <v>51.2</v>
      </c>
      <c r="G297">
        <v>0.66800000000000004</v>
      </c>
      <c r="H297">
        <v>0.36299999999999999</v>
      </c>
      <c r="I297">
        <f>Data[[#This Row],[nucleus_area_pct]]/Data[[#This Row],[cytoplasm_ratio]]</f>
        <v>141.04683195592287</v>
      </c>
      <c r="J297">
        <v>0.76</v>
      </c>
      <c r="K297">
        <v>0.32400000000000001</v>
      </c>
      <c r="L297">
        <v>2.62</v>
      </c>
      <c r="M297">
        <v>3.3</v>
      </c>
      <c r="N297">
        <v>0.77700000000000002</v>
      </c>
      <c r="O297">
        <v>420</v>
      </c>
      <c r="P297">
        <v>72</v>
      </c>
      <c r="Q297">
        <v>200</v>
      </c>
      <c r="R297">
        <v>154</v>
      </c>
      <c r="S297">
        <v>181</v>
      </c>
      <c r="T297">
        <f>(Data[[#This Row],[mean_r]]/256)*100</f>
        <v>78.125</v>
      </c>
      <c r="U297">
        <f>(Data[[#This Row],[mean_g]]/256)*100</f>
        <v>60.15625</v>
      </c>
      <c r="V297">
        <f>(Data[[#This Row],[mean_b]]/256)*100</f>
        <v>70.703125</v>
      </c>
      <c r="W297">
        <v>0.70699999999999996</v>
      </c>
      <c r="X297" t="s">
        <v>51</v>
      </c>
      <c r="Y297" t="s">
        <v>45</v>
      </c>
      <c r="Z297">
        <v>6628</v>
      </c>
      <c r="AA297">
        <v>4.92</v>
      </c>
      <c r="AB297">
        <v>12</v>
      </c>
      <c r="AC297">
        <v>40.700000000000003</v>
      </c>
      <c r="AD297">
        <v>273500</v>
      </c>
      <c r="AE297">
        <v>75</v>
      </c>
      <c r="AF297">
        <v>33.6</v>
      </c>
      <c r="AG297" t="s">
        <v>46</v>
      </c>
      <c r="AH297" t="s">
        <v>68</v>
      </c>
      <c r="AI297" t="s">
        <v>52</v>
      </c>
      <c r="AJ297">
        <v>40</v>
      </c>
      <c r="AK297">
        <v>224</v>
      </c>
      <c r="AL297">
        <v>1.9E-2</v>
      </c>
      <c r="AM297">
        <v>0.9284</v>
      </c>
      <c r="AN297">
        <v>0.88529999999999998</v>
      </c>
      <c r="AO297">
        <f>Data[[#This Row],[labeller_confidence_score]]-Data[[#This Row],[cytodiffusion_classification_confidence]]</f>
        <v>-4.3100000000000027E-2</v>
      </c>
    </row>
    <row r="298" spans="1:41" x14ac:dyDescent="0.3">
      <c r="A298" t="s">
        <v>371</v>
      </c>
      <c r="B298" t="s">
        <v>62</v>
      </c>
      <c r="C298">
        <v>0</v>
      </c>
      <c r="D298" t="s">
        <v>50</v>
      </c>
      <c r="E298">
        <v>8.8699999999999992</v>
      </c>
      <c r="F298">
        <v>77.900000000000006</v>
      </c>
      <c r="G298">
        <v>0.67600000000000005</v>
      </c>
      <c r="H298">
        <v>0.23899999999999999</v>
      </c>
      <c r="I298">
        <f>Data[[#This Row],[nucleus_area_pct]]/Data[[#This Row],[cytoplasm_ratio]]</f>
        <v>325.9414225941423</v>
      </c>
      <c r="J298">
        <v>0.84499999999999997</v>
      </c>
      <c r="K298">
        <v>0.254</v>
      </c>
      <c r="L298">
        <v>0.9</v>
      </c>
      <c r="M298">
        <v>1</v>
      </c>
      <c r="N298">
        <v>0.92700000000000005</v>
      </c>
      <c r="O298">
        <v>266</v>
      </c>
      <c r="P298">
        <v>59</v>
      </c>
      <c r="Q298">
        <v>203</v>
      </c>
      <c r="R298">
        <v>137</v>
      </c>
      <c r="S298">
        <v>200</v>
      </c>
      <c r="T298">
        <f>(Data[[#This Row],[mean_r]]/256)*100</f>
        <v>79.296875</v>
      </c>
      <c r="U298">
        <f>(Data[[#This Row],[mean_g]]/256)*100</f>
        <v>53.515625</v>
      </c>
      <c r="V298">
        <f>(Data[[#This Row],[mean_b]]/256)*100</f>
        <v>78.125</v>
      </c>
      <c r="W298">
        <v>0.66400000000000003</v>
      </c>
      <c r="X298" t="s">
        <v>39</v>
      </c>
      <c r="Y298" t="s">
        <v>45</v>
      </c>
      <c r="Z298">
        <v>4222</v>
      </c>
      <c r="AA298">
        <v>4.3600000000000003</v>
      </c>
      <c r="AB298">
        <v>12.7</v>
      </c>
      <c r="AC298">
        <v>38.200000000000003</v>
      </c>
      <c r="AD298">
        <v>124805</v>
      </c>
      <c r="AE298">
        <v>83.6</v>
      </c>
      <c r="AF298">
        <v>33.5</v>
      </c>
      <c r="AG298" t="s">
        <v>64</v>
      </c>
      <c r="AH298" t="s">
        <v>68</v>
      </c>
      <c r="AI298" t="s">
        <v>56</v>
      </c>
      <c r="AJ298">
        <v>100</v>
      </c>
      <c r="AK298">
        <v>360</v>
      </c>
      <c r="AL298">
        <v>0.20319999999999999</v>
      </c>
      <c r="AM298">
        <v>0.89280000000000004</v>
      </c>
      <c r="AN298">
        <v>0.92789999999999995</v>
      </c>
      <c r="AO298">
        <f>Data[[#This Row],[labeller_confidence_score]]-Data[[#This Row],[cytodiffusion_classification_confidence]]</f>
        <v>3.5099999999999909E-2</v>
      </c>
    </row>
    <row r="299" spans="1:41" x14ac:dyDescent="0.3">
      <c r="A299" t="s">
        <v>372</v>
      </c>
      <c r="B299" t="s">
        <v>54</v>
      </c>
      <c r="C299">
        <v>0</v>
      </c>
      <c r="D299" t="s">
        <v>54</v>
      </c>
      <c r="E299">
        <v>8.76</v>
      </c>
      <c r="F299">
        <v>0</v>
      </c>
      <c r="G299">
        <v>0</v>
      </c>
      <c r="H299">
        <v>1</v>
      </c>
      <c r="I299">
        <f>Data[[#This Row],[nucleus_area_pct]]/Data[[#This Row],[cytoplasm_ratio]]</f>
        <v>0</v>
      </c>
      <c r="J299">
        <v>0.84699999999999998</v>
      </c>
      <c r="K299">
        <v>0.23</v>
      </c>
      <c r="L299">
        <v>0.41</v>
      </c>
      <c r="M299">
        <v>1</v>
      </c>
      <c r="N299">
        <v>0.89</v>
      </c>
      <c r="O299">
        <v>149</v>
      </c>
      <c r="P299">
        <v>53</v>
      </c>
      <c r="Q299">
        <v>233</v>
      </c>
      <c r="R299">
        <v>118</v>
      </c>
      <c r="S299">
        <v>125</v>
      </c>
      <c r="T299">
        <f>(Data[[#This Row],[mean_r]]/256)*100</f>
        <v>91.015625</v>
      </c>
      <c r="U299">
        <f>(Data[[#This Row],[mean_g]]/256)*100</f>
        <v>46.09375</v>
      </c>
      <c r="V299">
        <f>(Data[[#This Row],[mean_b]]/256)*100</f>
        <v>48.828125</v>
      </c>
      <c r="W299">
        <v>0.497</v>
      </c>
      <c r="X299" t="s">
        <v>51</v>
      </c>
      <c r="Y299" t="s">
        <v>40</v>
      </c>
      <c r="Z299">
        <v>5808</v>
      </c>
      <c r="AA299">
        <v>3.62</v>
      </c>
      <c r="AB299">
        <v>14.8</v>
      </c>
      <c r="AC299">
        <v>35.799999999999997</v>
      </c>
      <c r="AD299">
        <v>286723</v>
      </c>
      <c r="AE299">
        <v>105</v>
      </c>
      <c r="AF299">
        <v>34.299999999999997</v>
      </c>
      <c r="AG299" t="s">
        <v>64</v>
      </c>
      <c r="AH299" t="s">
        <v>42</v>
      </c>
      <c r="AI299" t="s">
        <v>43</v>
      </c>
      <c r="AJ299">
        <v>40</v>
      </c>
      <c r="AK299">
        <v>224</v>
      </c>
      <c r="AL299">
        <v>0.10580000000000001</v>
      </c>
      <c r="AM299">
        <v>0.92090000000000005</v>
      </c>
      <c r="AN299">
        <v>0.93810000000000004</v>
      </c>
      <c r="AO299">
        <f>Data[[#This Row],[labeller_confidence_score]]-Data[[#This Row],[cytodiffusion_classification_confidence]]</f>
        <v>1.7199999999999993E-2</v>
      </c>
    </row>
    <row r="300" spans="1:41" x14ac:dyDescent="0.3">
      <c r="A300" t="s">
        <v>373</v>
      </c>
      <c r="B300" t="s">
        <v>103</v>
      </c>
      <c r="C300">
        <v>1</v>
      </c>
      <c r="D300" t="s">
        <v>104</v>
      </c>
      <c r="E300">
        <v>3.23</v>
      </c>
      <c r="F300">
        <v>0</v>
      </c>
      <c r="G300">
        <v>0</v>
      </c>
      <c r="H300">
        <v>1</v>
      </c>
      <c r="I300">
        <f>Data[[#This Row],[nucleus_area_pct]]/Data[[#This Row],[cytoplasm_ratio]]</f>
        <v>0</v>
      </c>
      <c r="J300">
        <v>0.46899999999999997</v>
      </c>
      <c r="K300">
        <v>0.90600000000000003</v>
      </c>
      <c r="L300">
        <v>0.81</v>
      </c>
      <c r="M300">
        <v>1</v>
      </c>
      <c r="N300">
        <v>0.57299999999999995</v>
      </c>
      <c r="O300">
        <v>63</v>
      </c>
      <c r="P300">
        <v>29</v>
      </c>
      <c r="Q300">
        <v>232</v>
      </c>
      <c r="R300">
        <v>133</v>
      </c>
      <c r="S300">
        <v>140</v>
      </c>
      <c r="T300">
        <f>(Data[[#This Row],[mean_r]]/256)*100</f>
        <v>90.625</v>
      </c>
      <c r="U300">
        <f>(Data[[#This Row],[mean_g]]/256)*100</f>
        <v>51.953125</v>
      </c>
      <c r="V300">
        <f>(Data[[#This Row],[mean_b]]/256)*100</f>
        <v>54.6875</v>
      </c>
      <c r="W300">
        <v>0.55500000000000005</v>
      </c>
      <c r="X300" t="s">
        <v>39</v>
      </c>
      <c r="Y300" t="s">
        <v>40</v>
      </c>
      <c r="Z300">
        <v>7515</v>
      </c>
      <c r="AA300">
        <v>4.68</v>
      </c>
      <c r="AB300">
        <v>13.8</v>
      </c>
      <c r="AC300">
        <v>43.5</v>
      </c>
      <c r="AD300">
        <v>149328</v>
      </c>
      <c r="AE300">
        <v>86.4</v>
      </c>
      <c r="AF300">
        <v>32.200000000000003</v>
      </c>
      <c r="AG300" t="s">
        <v>64</v>
      </c>
      <c r="AH300" t="s">
        <v>42</v>
      </c>
      <c r="AI300" t="s">
        <v>52</v>
      </c>
      <c r="AJ300">
        <v>40</v>
      </c>
      <c r="AK300">
        <v>224</v>
      </c>
      <c r="AL300">
        <v>0.70979999999999999</v>
      </c>
      <c r="AM300">
        <v>0.72919999999999996</v>
      </c>
      <c r="AN300">
        <v>0.78720000000000001</v>
      </c>
      <c r="AO300">
        <f>Data[[#This Row],[labeller_confidence_score]]-Data[[#This Row],[cytodiffusion_classification_confidence]]</f>
        <v>5.8000000000000052E-2</v>
      </c>
    </row>
    <row r="301" spans="1:41" x14ac:dyDescent="0.3">
      <c r="A301" t="s">
        <v>374</v>
      </c>
      <c r="B301" t="s">
        <v>85</v>
      </c>
      <c r="C301">
        <v>0</v>
      </c>
      <c r="D301" t="s">
        <v>50</v>
      </c>
      <c r="E301">
        <v>10.94</v>
      </c>
      <c r="F301">
        <v>61.9</v>
      </c>
      <c r="G301">
        <v>0.68300000000000005</v>
      </c>
      <c r="H301">
        <v>0.30299999999999999</v>
      </c>
      <c r="I301">
        <f>Data[[#This Row],[nucleus_area_pct]]/Data[[#This Row],[cytoplasm_ratio]]</f>
        <v>204.29042904290429</v>
      </c>
      <c r="J301">
        <v>0.67100000000000004</v>
      </c>
      <c r="K301">
        <v>0.27400000000000002</v>
      </c>
      <c r="L301">
        <v>5.13</v>
      </c>
      <c r="M301">
        <v>2.6</v>
      </c>
      <c r="N301">
        <v>0.747</v>
      </c>
      <c r="O301">
        <v>497</v>
      </c>
      <c r="P301">
        <v>52</v>
      </c>
      <c r="Q301">
        <v>177</v>
      </c>
      <c r="R301">
        <v>142</v>
      </c>
      <c r="S301">
        <v>164</v>
      </c>
      <c r="T301">
        <f>(Data[[#This Row],[mean_r]]/256)*100</f>
        <v>69.140625</v>
      </c>
      <c r="U301">
        <f>(Data[[#This Row],[mean_g]]/256)*100</f>
        <v>55.46875</v>
      </c>
      <c r="V301">
        <f>(Data[[#This Row],[mean_b]]/256)*100</f>
        <v>64.0625</v>
      </c>
      <c r="W301">
        <v>0.85699999999999998</v>
      </c>
      <c r="X301" t="s">
        <v>63</v>
      </c>
      <c r="Y301" t="s">
        <v>45</v>
      </c>
      <c r="Z301">
        <v>5270</v>
      </c>
      <c r="AA301">
        <v>5.51</v>
      </c>
      <c r="AB301">
        <v>12.6</v>
      </c>
      <c r="AC301">
        <v>44.3</v>
      </c>
      <c r="AD301">
        <v>182491</v>
      </c>
      <c r="AE301">
        <v>83.2</v>
      </c>
      <c r="AF301">
        <v>31.8</v>
      </c>
      <c r="AG301" t="s">
        <v>46</v>
      </c>
      <c r="AH301" t="s">
        <v>47</v>
      </c>
      <c r="AI301" t="s">
        <v>56</v>
      </c>
      <c r="AJ301">
        <v>60</v>
      </c>
      <c r="AK301">
        <v>360</v>
      </c>
      <c r="AL301">
        <v>2.98E-2</v>
      </c>
      <c r="AM301">
        <v>0.98650000000000004</v>
      </c>
      <c r="AN301">
        <v>0.75900000000000001</v>
      </c>
      <c r="AO301">
        <f>Data[[#This Row],[labeller_confidence_score]]-Data[[#This Row],[cytodiffusion_classification_confidence]]</f>
        <v>-0.22750000000000004</v>
      </c>
    </row>
    <row r="302" spans="1:41" x14ac:dyDescent="0.3">
      <c r="A302" t="s">
        <v>375</v>
      </c>
      <c r="B302" t="s">
        <v>133</v>
      </c>
      <c r="C302">
        <v>1</v>
      </c>
      <c r="D302" t="s">
        <v>104</v>
      </c>
      <c r="E302">
        <v>7.72</v>
      </c>
      <c r="F302">
        <v>0</v>
      </c>
      <c r="G302">
        <v>0</v>
      </c>
      <c r="H302">
        <v>1</v>
      </c>
      <c r="I302">
        <f>Data[[#This Row],[nucleus_area_pct]]/Data[[#This Row],[cytoplasm_ratio]]</f>
        <v>0</v>
      </c>
      <c r="J302">
        <v>0.51600000000000001</v>
      </c>
      <c r="K302">
        <v>0.79500000000000004</v>
      </c>
      <c r="L302">
        <v>0.41</v>
      </c>
      <c r="M302">
        <v>1</v>
      </c>
      <c r="N302">
        <v>0.88900000000000001</v>
      </c>
      <c r="O302">
        <v>193</v>
      </c>
      <c r="P302">
        <v>59</v>
      </c>
      <c r="Q302">
        <v>206</v>
      </c>
      <c r="R302">
        <v>137</v>
      </c>
      <c r="S302">
        <v>137</v>
      </c>
      <c r="T302">
        <f>(Data[[#This Row],[mean_r]]/256)*100</f>
        <v>80.46875</v>
      </c>
      <c r="U302">
        <f>(Data[[#This Row],[mean_g]]/256)*100</f>
        <v>53.515625</v>
      </c>
      <c r="V302">
        <f>(Data[[#This Row],[mean_b]]/256)*100</f>
        <v>53.515625</v>
      </c>
      <c r="W302">
        <v>0.48899999999999999</v>
      </c>
      <c r="X302" t="s">
        <v>63</v>
      </c>
      <c r="Y302" t="s">
        <v>45</v>
      </c>
      <c r="Z302">
        <v>3953</v>
      </c>
      <c r="AA302">
        <v>5.19</v>
      </c>
      <c r="AB302">
        <v>16.899999999999999</v>
      </c>
      <c r="AC302">
        <v>46.8</v>
      </c>
      <c r="AD302">
        <v>56539</v>
      </c>
      <c r="AE302">
        <v>85.7</v>
      </c>
      <c r="AF302">
        <v>34.6</v>
      </c>
      <c r="AG302" t="s">
        <v>46</v>
      </c>
      <c r="AH302" t="s">
        <v>47</v>
      </c>
      <c r="AI302" t="s">
        <v>56</v>
      </c>
      <c r="AJ302">
        <v>40</v>
      </c>
      <c r="AK302">
        <v>256</v>
      </c>
      <c r="AL302">
        <v>0.84550000000000003</v>
      </c>
      <c r="AM302">
        <v>0.6522</v>
      </c>
      <c r="AN302">
        <v>0.86619999999999997</v>
      </c>
      <c r="AO302">
        <f>Data[[#This Row],[labeller_confidence_score]]-Data[[#This Row],[cytodiffusion_classification_confidence]]</f>
        <v>0.21399999999999997</v>
      </c>
    </row>
    <row r="303" spans="1:41" x14ac:dyDescent="0.3">
      <c r="A303" t="s">
        <v>376</v>
      </c>
      <c r="B303" t="s">
        <v>62</v>
      </c>
      <c r="C303">
        <v>0</v>
      </c>
      <c r="D303" t="s">
        <v>50</v>
      </c>
      <c r="E303">
        <v>7.91</v>
      </c>
      <c r="F303">
        <v>78.7</v>
      </c>
      <c r="G303">
        <v>0.80400000000000005</v>
      </c>
      <c r="H303">
        <v>0.18</v>
      </c>
      <c r="I303">
        <f>Data[[#This Row],[nucleus_area_pct]]/Data[[#This Row],[cytoplasm_ratio]]</f>
        <v>437.22222222222223</v>
      </c>
      <c r="J303">
        <v>0.76500000000000001</v>
      </c>
      <c r="K303">
        <v>0.20899999999999999</v>
      </c>
      <c r="L303">
        <v>1.0900000000000001</v>
      </c>
      <c r="M303">
        <v>1.2</v>
      </c>
      <c r="N303">
        <v>0.91100000000000003</v>
      </c>
      <c r="O303">
        <v>317</v>
      </c>
      <c r="P303">
        <v>55</v>
      </c>
      <c r="Q303">
        <v>215</v>
      </c>
      <c r="R303">
        <v>143</v>
      </c>
      <c r="S303">
        <v>201</v>
      </c>
      <c r="T303">
        <f>(Data[[#This Row],[mean_r]]/256)*100</f>
        <v>83.984375</v>
      </c>
      <c r="U303">
        <f>(Data[[#This Row],[mean_g]]/256)*100</f>
        <v>55.859375</v>
      </c>
      <c r="V303">
        <f>(Data[[#This Row],[mean_b]]/256)*100</f>
        <v>78.515625</v>
      </c>
      <c r="W303">
        <v>0.77</v>
      </c>
      <c r="X303" t="s">
        <v>63</v>
      </c>
      <c r="Y303" t="s">
        <v>40</v>
      </c>
      <c r="Z303">
        <v>8734</v>
      </c>
      <c r="AA303">
        <v>6.53</v>
      </c>
      <c r="AB303">
        <v>11.7</v>
      </c>
      <c r="AC303">
        <v>57.9</v>
      </c>
      <c r="AD303">
        <v>273141</v>
      </c>
      <c r="AE303">
        <v>85.9</v>
      </c>
      <c r="AF303">
        <v>34.4</v>
      </c>
      <c r="AG303" t="s">
        <v>64</v>
      </c>
      <c r="AH303" t="s">
        <v>47</v>
      </c>
      <c r="AI303" t="s">
        <v>56</v>
      </c>
      <c r="AJ303">
        <v>60</v>
      </c>
      <c r="AK303">
        <v>360</v>
      </c>
      <c r="AL303">
        <v>6.5699999999999995E-2</v>
      </c>
      <c r="AM303">
        <v>0.80979999999999996</v>
      </c>
      <c r="AN303">
        <v>0.77429999999999999</v>
      </c>
      <c r="AO303">
        <f>Data[[#This Row],[labeller_confidence_score]]-Data[[#This Row],[cytodiffusion_classification_confidence]]</f>
        <v>-3.5499999999999976E-2</v>
      </c>
    </row>
    <row r="304" spans="1:41" x14ac:dyDescent="0.3">
      <c r="A304" t="s">
        <v>377</v>
      </c>
      <c r="B304" t="s">
        <v>54</v>
      </c>
      <c r="C304">
        <v>0</v>
      </c>
      <c r="D304" t="s">
        <v>54</v>
      </c>
      <c r="E304">
        <v>7.74</v>
      </c>
      <c r="F304">
        <v>0</v>
      </c>
      <c r="G304">
        <v>0</v>
      </c>
      <c r="H304">
        <v>1</v>
      </c>
      <c r="I304">
        <f>Data[[#This Row],[nucleus_area_pct]]/Data[[#This Row],[cytoplasm_ratio]]</f>
        <v>0</v>
      </c>
      <c r="J304">
        <v>0.872</v>
      </c>
      <c r="K304">
        <v>0.187</v>
      </c>
      <c r="L304">
        <v>0.18</v>
      </c>
      <c r="M304">
        <v>1</v>
      </c>
      <c r="N304">
        <v>0.92200000000000004</v>
      </c>
      <c r="O304">
        <v>139</v>
      </c>
      <c r="P304">
        <v>50</v>
      </c>
      <c r="Q304">
        <v>255</v>
      </c>
      <c r="R304">
        <v>129</v>
      </c>
      <c r="S304">
        <v>119</v>
      </c>
      <c r="T304">
        <f>(Data[[#This Row],[mean_r]]/256)*100</f>
        <v>99.609375</v>
      </c>
      <c r="U304">
        <f>(Data[[#This Row],[mean_g]]/256)*100</f>
        <v>50.390625</v>
      </c>
      <c r="V304">
        <f>(Data[[#This Row],[mean_b]]/256)*100</f>
        <v>46.484375</v>
      </c>
      <c r="W304">
        <v>0.53200000000000003</v>
      </c>
      <c r="X304" t="s">
        <v>63</v>
      </c>
      <c r="Y304" t="s">
        <v>45</v>
      </c>
      <c r="Z304">
        <v>6059</v>
      </c>
      <c r="AA304">
        <v>3.94</v>
      </c>
      <c r="AB304">
        <v>13.5</v>
      </c>
      <c r="AC304">
        <v>38</v>
      </c>
      <c r="AD304">
        <v>315208</v>
      </c>
      <c r="AE304">
        <v>83.5</v>
      </c>
      <c r="AF304">
        <v>32.299999999999997</v>
      </c>
      <c r="AG304" t="s">
        <v>46</v>
      </c>
      <c r="AH304" t="s">
        <v>42</v>
      </c>
      <c r="AI304" t="s">
        <v>56</v>
      </c>
      <c r="AJ304">
        <v>40</v>
      </c>
      <c r="AK304">
        <v>256</v>
      </c>
      <c r="AL304">
        <v>0.11849999999999999</v>
      </c>
      <c r="AM304">
        <v>0.84340000000000004</v>
      </c>
      <c r="AN304">
        <v>0.88080000000000003</v>
      </c>
      <c r="AO304">
        <f>Data[[#This Row],[labeller_confidence_score]]-Data[[#This Row],[cytodiffusion_classification_confidence]]</f>
        <v>3.7399999999999989E-2</v>
      </c>
    </row>
    <row r="305" spans="1:41" x14ac:dyDescent="0.3">
      <c r="A305" t="s">
        <v>378</v>
      </c>
      <c r="B305" t="s">
        <v>62</v>
      </c>
      <c r="C305">
        <v>0</v>
      </c>
      <c r="D305" t="s">
        <v>50</v>
      </c>
      <c r="E305">
        <v>8.25</v>
      </c>
      <c r="F305">
        <v>84.1</v>
      </c>
      <c r="G305">
        <v>0.88200000000000001</v>
      </c>
      <c r="H305">
        <v>0.13800000000000001</v>
      </c>
      <c r="I305">
        <f>Data[[#This Row],[nucleus_area_pct]]/Data[[#This Row],[cytoplasm_ratio]]</f>
        <v>609.42028985507238</v>
      </c>
      <c r="J305">
        <v>0.89400000000000002</v>
      </c>
      <c r="K305">
        <v>9.0999999999999998E-2</v>
      </c>
      <c r="L305">
        <v>1.18</v>
      </c>
      <c r="M305">
        <v>1.2</v>
      </c>
      <c r="N305">
        <v>0.83899999999999997</v>
      </c>
      <c r="O305">
        <v>239</v>
      </c>
      <c r="P305">
        <v>63</v>
      </c>
      <c r="Q305">
        <v>210</v>
      </c>
      <c r="R305">
        <v>143</v>
      </c>
      <c r="S305">
        <v>212</v>
      </c>
      <c r="T305">
        <f>(Data[[#This Row],[mean_r]]/256)*100</f>
        <v>82.03125</v>
      </c>
      <c r="U305">
        <f>(Data[[#This Row],[mean_g]]/256)*100</f>
        <v>55.859375</v>
      </c>
      <c r="V305">
        <f>(Data[[#This Row],[mean_b]]/256)*100</f>
        <v>82.8125</v>
      </c>
      <c r="W305">
        <v>0.67100000000000004</v>
      </c>
      <c r="X305" t="s">
        <v>39</v>
      </c>
      <c r="Y305" t="s">
        <v>45</v>
      </c>
      <c r="Z305">
        <v>11183</v>
      </c>
      <c r="AA305">
        <v>5.27</v>
      </c>
      <c r="AB305">
        <v>13</v>
      </c>
      <c r="AC305">
        <v>40.299999999999997</v>
      </c>
      <c r="AD305">
        <v>215976</v>
      </c>
      <c r="AE305">
        <v>96.4</v>
      </c>
      <c r="AF305">
        <v>34</v>
      </c>
      <c r="AG305" t="s">
        <v>64</v>
      </c>
      <c r="AH305" t="s">
        <v>68</v>
      </c>
      <c r="AI305" t="s">
        <v>43</v>
      </c>
      <c r="AJ305">
        <v>60</v>
      </c>
      <c r="AK305">
        <v>512</v>
      </c>
      <c r="AL305">
        <v>0.1421</v>
      </c>
      <c r="AM305">
        <v>0.94969999999999999</v>
      </c>
      <c r="AN305">
        <v>0.91990000000000005</v>
      </c>
      <c r="AO305">
        <f>Data[[#This Row],[labeller_confidence_score]]-Data[[#This Row],[cytodiffusion_classification_confidence]]</f>
        <v>-2.9799999999999938E-2</v>
      </c>
    </row>
    <row r="306" spans="1:41" x14ac:dyDescent="0.3">
      <c r="A306" t="s">
        <v>379</v>
      </c>
      <c r="B306" t="s">
        <v>37</v>
      </c>
      <c r="C306">
        <v>1</v>
      </c>
      <c r="D306" t="s">
        <v>38</v>
      </c>
      <c r="E306">
        <v>14.24</v>
      </c>
      <c r="F306">
        <v>60.1</v>
      </c>
      <c r="G306">
        <v>0.71499999999999997</v>
      </c>
      <c r="H306">
        <v>0.35899999999999999</v>
      </c>
      <c r="I306">
        <f>Data[[#This Row],[nucleus_area_pct]]/Data[[#This Row],[cytoplasm_ratio]]</f>
        <v>167.40947075208913</v>
      </c>
      <c r="J306">
        <v>0.68600000000000005</v>
      </c>
      <c r="K306">
        <v>0.48399999999999999</v>
      </c>
      <c r="L306">
        <v>2.63</v>
      </c>
      <c r="M306">
        <v>5.8</v>
      </c>
      <c r="N306">
        <v>0.83099999999999996</v>
      </c>
      <c r="O306">
        <v>517</v>
      </c>
      <c r="P306">
        <v>69</v>
      </c>
      <c r="Q306">
        <v>205</v>
      </c>
      <c r="R306">
        <v>147</v>
      </c>
      <c r="S306">
        <v>205</v>
      </c>
      <c r="T306">
        <f>(Data[[#This Row],[mean_r]]/256)*100</f>
        <v>80.078125</v>
      </c>
      <c r="U306">
        <f>(Data[[#This Row],[mean_g]]/256)*100</f>
        <v>57.421875</v>
      </c>
      <c r="V306">
        <f>(Data[[#This Row],[mean_b]]/256)*100</f>
        <v>80.078125</v>
      </c>
      <c r="W306">
        <v>0.67900000000000005</v>
      </c>
      <c r="X306" t="s">
        <v>51</v>
      </c>
      <c r="Y306" t="s">
        <v>45</v>
      </c>
      <c r="Z306">
        <v>4124</v>
      </c>
      <c r="AA306">
        <v>6.36</v>
      </c>
      <c r="AB306">
        <v>15.5</v>
      </c>
      <c r="AC306">
        <v>45</v>
      </c>
      <c r="AD306">
        <v>248916</v>
      </c>
      <c r="AE306">
        <v>86.5</v>
      </c>
      <c r="AF306">
        <v>34</v>
      </c>
      <c r="AG306" t="s">
        <v>46</v>
      </c>
      <c r="AH306" t="s">
        <v>68</v>
      </c>
      <c r="AI306" t="s">
        <v>56</v>
      </c>
      <c r="AJ306">
        <v>60</v>
      </c>
      <c r="AK306">
        <v>224</v>
      </c>
      <c r="AL306">
        <v>0.90290000000000004</v>
      </c>
      <c r="AM306">
        <v>0.79820000000000002</v>
      </c>
      <c r="AN306">
        <v>0.67589999999999995</v>
      </c>
      <c r="AO306">
        <f>Data[[#This Row],[labeller_confidence_score]]-Data[[#This Row],[cytodiffusion_classification_confidence]]</f>
        <v>-0.12230000000000008</v>
      </c>
    </row>
    <row r="307" spans="1:41" x14ac:dyDescent="0.3">
      <c r="A307" t="s">
        <v>380</v>
      </c>
      <c r="B307" t="s">
        <v>103</v>
      </c>
      <c r="C307">
        <v>1</v>
      </c>
      <c r="D307" t="s">
        <v>104</v>
      </c>
      <c r="E307">
        <v>5.62</v>
      </c>
      <c r="F307">
        <v>0</v>
      </c>
      <c r="G307">
        <v>0</v>
      </c>
      <c r="H307">
        <v>1</v>
      </c>
      <c r="I307">
        <f>Data[[#This Row],[nucleus_area_pct]]/Data[[#This Row],[cytoplasm_ratio]]</f>
        <v>0</v>
      </c>
      <c r="J307">
        <v>0.39700000000000002</v>
      </c>
      <c r="K307">
        <v>0.75600000000000001</v>
      </c>
      <c r="L307">
        <v>0.61</v>
      </c>
      <c r="M307">
        <v>1</v>
      </c>
      <c r="N307">
        <v>0.628</v>
      </c>
      <c r="O307">
        <v>59</v>
      </c>
      <c r="P307">
        <v>41</v>
      </c>
      <c r="Q307">
        <v>219</v>
      </c>
      <c r="R307">
        <v>133</v>
      </c>
      <c r="S307">
        <v>128</v>
      </c>
      <c r="T307">
        <f>(Data[[#This Row],[mean_r]]/256)*100</f>
        <v>85.546875</v>
      </c>
      <c r="U307">
        <f>(Data[[#This Row],[mean_g]]/256)*100</f>
        <v>51.953125</v>
      </c>
      <c r="V307">
        <f>(Data[[#This Row],[mean_b]]/256)*100</f>
        <v>50</v>
      </c>
      <c r="W307">
        <v>0.51600000000000001</v>
      </c>
      <c r="X307" t="s">
        <v>51</v>
      </c>
      <c r="Y307" t="s">
        <v>40</v>
      </c>
      <c r="Z307">
        <v>5753</v>
      </c>
      <c r="AA307">
        <v>4.79</v>
      </c>
      <c r="AB307">
        <v>14.5</v>
      </c>
      <c r="AC307">
        <v>33.799999999999997</v>
      </c>
      <c r="AD307">
        <v>261969</v>
      </c>
      <c r="AE307">
        <v>86.2</v>
      </c>
      <c r="AF307">
        <v>32.200000000000003</v>
      </c>
      <c r="AG307" t="s">
        <v>64</v>
      </c>
      <c r="AH307" t="s">
        <v>42</v>
      </c>
      <c r="AI307" t="s">
        <v>56</v>
      </c>
      <c r="AJ307">
        <v>100</v>
      </c>
      <c r="AK307">
        <v>512</v>
      </c>
      <c r="AL307">
        <v>0.87390000000000001</v>
      </c>
      <c r="AM307">
        <v>0.78249999999999997</v>
      </c>
      <c r="AN307">
        <v>0.78879999999999995</v>
      </c>
      <c r="AO307">
        <f>Data[[#This Row],[labeller_confidence_score]]-Data[[#This Row],[cytodiffusion_classification_confidence]]</f>
        <v>6.2999999999999723E-3</v>
      </c>
    </row>
    <row r="308" spans="1:41" x14ac:dyDescent="0.3">
      <c r="A308" t="s">
        <v>381</v>
      </c>
      <c r="B308" t="s">
        <v>49</v>
      </c>
      <c r="C308">
        <v>0</v>
      </c>
      <c r="D308" t="s">
        <v>50</v>
      </c>
      <c r="E308">
        <v>12.01</v>
      </c>
      <c r="F308">
        <v>50.4</v>
      </c>
      <c r="G308">
        <v>0.36699999999999999</v>
      </c>
      <c r="H308">
        <v>0.38300000000000001</v>
      </c>
      <c r="I308">
        <f>Data[[#This Row],[nucleus_area_pct]]/Data[[#This Row],[cytoplasm_ratio]]</f>
        <v>131.59268929503915</v>
      </c>
      <c r="J308">
        <v>0.75700000000000001</v>
      </c>
      <c r="K308">
        <v>0.46800000000000003</v>
      </c>
      <c r="L308">
        <v>3.15</v>
      </c>
      <c r="M308">
        <v>3.2</v>
      </c>
      <c r="N308">
        <v>0.77500000000000002</v>
      </c>
      <c r="O308">
        <v>452</v>
      </c>
      <c r="P308">
        <v>82</v>
      </c>
      <c r="Q308">
        <v>225</v>
      </c>
      <c r="R308">
        <v>169</v>
      </c>
      <c r="S308">
        <v>162</v>
      </c>
      <c r="T308">
        <f>(Data[[#This Row],[mean_r]]/256)*100</f>
        <v>87.890625</v>
      </c>
      <c r="U308">
        <f>(Data[[#This Row],[mean_g]]/256)*100</f>
        <v>66.015625</v>
      </c>
      <c r="V308">
        <f>(Data[[#This Row],[mean_b]]/256)*100</f>
        <v>63.28125</v>
      </c>
      <c r="W308">
        <v>0.625</v>
      </c>
      <c r="X308" t="s">
        <v>51</v>
      </c>
      <c r="Y308" t="s">
        <v>40</v>
      </c>
      <c r="Z308">
        <v>11868</v>
      </c>
      <c r="AA308">
        <v>2.98</v>
      </c>
      <c r="AB308">
        <v>15.2</v>
      </c>
      <c r="AC308">
        <v>43.1</v>
      </c>
      <c r="AD308">
        <v>153118</v>
      </c>
      <c r="AE308">
        <v>92.6</v>
      </c>
      <c r="AF308">
        <v>35.299999999999997</v>
      </c>
      <c r="AG308" t="s">
        <v>46</v>
      </c>
      <c r="AH308" t="s">
        <v>47</v>
      </c>
      <c r="AI308" t="s">
        <v>43</v>
      </c>
      <c r="AJ308">
        <v>40</v>
      </c>
      <c r="AK308">
        <v>224</v>
      </c>
      <c r="AL308">
        <v>4.36E-2</v>
      </c>
      <c r="AM308">
        <v>0.88859999999999995</v>
      </c>
      <c r="AN308">
        <v>0.82769999999999999</v>
      </c>
      <c r="AO308">
        <f>Data[[#This Row],[labeller_confidence_score]]-Data[[#This Row],[cytodiffusion_classification_confidence]]</f>
        <v>-6.0899999999999954E-2</v>
      </c>
    </row>
    <row r="309" spans="1:41" x14ac:dyDescent="0.3">
      <c r="A309" t="s">
        <v>382</v>
      </c>
      <c r="B309" t="s">
        <v>54</v>
      </c>
      <c r="C309">
        <v>0</v>
      </c>
      <c r="D309" t="s">
        <v>54</v>
      </c>
      <c r="E309">
        <v>7.44</v>
      </c>
      <c r="F309">
        <v>0</v>
      </c>
      <c r="G309">
        <v>0</v>
      </c>
      <c r="H309">
        <v>1</v>
      </c>
      <c r="I309">
        <f>Data[[#This Row],[nucleus_area_pct]]/Data[[#This Row],[cytoplasm_ratio]]</f>
        <v>0</v>
      </c>
      <c r="J309">
        <v>0.86199999999999999</v>
      </c>
      <c r="K309">
        <v>0.183</v>
      </c>
      <c r="L309">
        <v>0.48</v>
      </c>
      <c r="M309">
        <v>1</v>
      </c>
      <c r="N309">
        <v>0.95499999999999996</v>
      </c>
      <c r="O309">
        <v>172</v>
      </c>
      <c r="P309">
        <v>49</v>
      </c>
      <c r="Q309">
        <v>235</v>
      </c>
      <c r="R309">
        <v>133</v>
      </c>
      <c r="S309">
        <v>129</v>
      </c>
      <c r="T309">
        <f>(Data[[#This Row],[mean_r]]/256)*100</f>
        <v>91.796875</v>
      </c>
      <c r="U309">
        <f>(Data[[#This Row],[mean_g]]/256)*100</f>
        <v>51.953125</v>
      </c>
      <c r="V309">
        <f>(Data[[#This Row],[mean_b]]/256)*100</f>
        <v>50.390625</v>
      </c>
      <c r="W309">
        <v>0.46700000000000003</v>
      </c>
      <c r="X309" t="s">
        <v>51</v>
      </c>
      <c r="Y309" t="s">
        <v>45</v>
      </c>
      <c r="Z309">
        <v>5995</v>
      </c>
      <c r="AA309">
        <v>4.1500000000000004</v>
      </c>
      <c r="AB309">
        <v>14.4</v>
      </c>
      <c r="AC309">
        <v>38.5</v>
      </c>
      <c r="AD309">
        <v>344043</v>
      </c>
      <c r="AE309">
        <v>85.1</v>
      </c>
      <c r="AF309">
        <v>33.1</v>
      </c>
      <c r="AG309" t="s">
        <v>46</v>
      </c>
      <c r="AH309" t="s">
        <v>47</v>
      </c>
      <c r="AI309" t="s">
        <v>52</v>
      </c>
      <c r="AJ309">
        <v>40</v>
      </c>
      <c r="AK309">
        <v>512</v>
      </c>
      <c r="AL309">
        <v>6.1600000000000002E-2</v>
      </c>
      <c r="AM309">
        <v>0.87270000000000003</v>
      </c>
      <c r="AN309">
        <v>0.8427</v>
      </c>
      <c r="AO309">
        <f>Data[[#This Row],[labeller_confidence_score]]-Data[[#This Row],[cytodiffusion_classification_confidence]]</f>
        <v>-3.0000000000000027E-2</v>
      </c>
    </row>
    <row r="310" spans="1:41" x14ac:dyDescent="0.3">
      <c r="A310" t="s">
        <v>383</v>
      </c>
      <c r="B310" t="s">
        <v>49</v>
      </c>
      <c r="C310">
        <v>0</v>
      </c>
      <c r="D310" t="s">
        <v>50</v>
      </c>
      <c r="E310">
        <v>9.16</v>
      </c>
      <c r="F310">
        <v>55.4</v>
      </c>
      <c r="G310">
        <v>0.621</v>
      </c>
      <c r="H310">
        <v>0.41899999999999998</v>
      </c>
      <c r="I310">
        <f>Data[[#This Row],[nucleus_area_pct]]/Data[[#This Row],[cytoplasm_ratio]]</f>
        <v>132.21957040572792</v>
      </c>
      <c r="J310">
        <v>0.84099999999999997</v>
      </c>
      <c r="K310">
        <v>0.38500000000000001</v>
      </c>
      <c r="L310">
        <v>3.12</v>
      </c>
      <c r="M310">
        <v>4</v>
      </c>
      <c r="N310">
        <v>0.79300000000000004</v>
      </c>
      <c r="O310">
        <v>405</v>
      </c>
      <c r="P310">
        <v>77</v>
      </c>
      <c r="Q310">
        <v>209</v>
      </c>
      <c r="R310">
        <v>188</v>
      </c>
      <c r="S310">
        <v>195</v>
      </c>
      <c r="T310">
        <f>(Data[[#This Row],[mean_r]]/256)*100</f>
        <v>81.640625</v>
      </c>
      <c r="U310">
        <f>(Data[[#This Row],[mean_g]]/256)*100</f>
        <v>73.4375</v>
      </c>
      <c r="V310">
        <f>(Data[[#This Row],[mean_b]]/256)*100</f>
        <v>76.171875</v>
      </c>
      <c r="W310">
        <v>0.69399999999999995</v>
      </c>
      <c r="X310" t="s">
        <v>51</v>
      </c>
      <c r="Y310" t="s">
        <v>45</v>
      </c>
      <c r="Z310">
        <v>6876</v>
      </c>
      <c r="AA310">
        <v>5.99</v>
      </c>
      <c r="AB310">
        <v>11.9</v>
      </c>
      <c r="AC310">
        <v>35.4</v>
      </c>
      <c r="AD310">
        <v>287339</v>
      </c>
      <c r="AE310">
        <v>92.2</v>
      </c>
      <c r="AF310">
        <v>30.5</v>
      </c>
      <c r="AG310" t="s">
        <v>64</v>
      </c>
      <c r="AH310" t="s">
        <v>42</v>
      </c>
      <c r="AI310" t="s">
        <v>56</v>
      </c>
      <c r="AJ310">
        <v>100</v>
      </c>
      <c r="AK310">
        <v>224</v>
      </c>
      <c r="AL310">
        <v>4.58E-2</v>
      </c>
      <c r="AM310">
        <v>0.89029999999999998</v>
      </c>
      <c r="AN310">
        <v>0.89090000000000003</v>
      </c>
      <c r="AO310">
        <f>Data[[#This Row],[labeller_confidence_score]]-Data[[#This Row],[cytodiffusion_classification_confidence]]</f>
        <v>6.0000000000004494E-4</v>
      </c>
    </row>
    <row r="311" spans="1:41" x14ac:dyDescent="0.3">
      <c r="A311" t="s">
        <v>384</v>
      </c>
      <c r="B311" t="s">
        <v>37</v>
      </c>
      <c r="C311">
        <v>1</v>
      </c>
      <c r="D311" t="s">
        <v>38</v>
      </c>
      <c r="E311">
        <v>13.59</v>
      </c>
      <c r="F311">
        <v>63.8</v>
      </c>
      <c r="G311">
        <v>0.50600000000000001</v>
      </c>
      <c r="H311">
        <v>0.29499999999999998</v>
      </c>
      <c r="I311">
        <f>Data[[#This Row],[nucleus_area_pct]]/Data[[#This Row],[cytoplasm_ratio]]</f>
        <v>216.27118644067798</v>
      </c>
      <c r="J311">
        <v>0.69</v>
      </c>
      <c r="K311">
        <v>0.55900000000000005</v>
      </c>
      <c r="L311">
        <v>4.0199999999999996</v>
      </c>
      <c r="M311">
        <v>5.5</v>
      </c>
      <c r="N311">
        <v>0.755</v>
      </c>
      <c r="O311">
        <v>370</v>
      </c>
      <c r="P311">
        <v>83</v>
      </c>
      <c r="Q311">
        <v>197</v>
      </c>
      <c r="R311">
        <v>148</v>
      </c>
      <c r="S311">
        <v>179</v>
      </c>
      <c r="T311">
        <f>(Data[[#This Row],[mean_r]]/256)*100</f>
        <v>76.953125</v>
      </c>
      <c r="U311">
        <f>(Data[[#This Row],[mean_g]]/256)*100</f>
        <v>57.8125</v>
      </c>
      <c r="V311">
        <f>(Data[[#This Row],[mean_b]]/256)*100</f>
        <v>69.921875</v>
      </c>
      <c r="W311">
        <v>0.71</v>
      </c>
      <c r="X311" t="s">
        <v>51</v>
      </c>
      <c r="Y311" t="s">
        <v>45</v>
      </c>
      <c r="Z311">
        <v>7563</v>
      </c>
      <c r="AA311">
        <v>4.93</v>
      </c>
      <c r="AB311">
        <v>11.3</v>
      </c>
      <c r="AC311">
        <v>39.299999999999997</v>
      </c>
      <c r="AD311">
        <v>277679</v>
      </c>
      <c r="AE311">
        <v>80.7</v>
      </c>
      <c r="AF311">
        <v>35.700000000000003</v>
      </c>
      <c r="AG311" t="s">
        <v>41</v>
      </c>
      <c r="AH311" t="s">
        <v>68</v>
      </c>
      <c r="AI311" t="s">
        <v>56</v>
      </c>
      <c r="AJ311">
        <v>100</v>
      </c>
      <c r="AK311">
        <v>224</v>
      </c>
      <c r="AL311">
        <v>0.80930000000000002</v>
      </c>
      <c r="AM311">
        <v>0.7792</v>
      </c>
      <c r="AN311">
        <v>0.8135</v>
      </c>
      <c r="AO311">
        <f>Data[[#This Row],[labeller_confidence_score]]-Data[[#This Row],[cytodiffusion_classification_confidence]]</f>
        <v>3.4299999999999997E-2</v>
      </c>
    </row>
    <row r="312" spans="1:41" x14ac:dyDescent="0.3">
      <c r="A312" t="s">
        <v>385</v>
      </c>
      <c r="B312" t="s">
        <v>49</v>
      </c>
      <c r="C312">
        <v>0</v>
      </c>
      <c r="D312" t="s">
        <v>50</v>
      </c>
      <c r="E312">
        <v>11.93</v>
      </c>
      <c r="F312">
        <v>54</v>
      </c>
      <c r="G312">
        <v>0.51600000000000001</v>
      </c>
      <c r="H312">
        <v>0.49099999999999999</v>
      </c>
      <c r="I312">
        <f>Data[[#This Row],[nucleus_area_pct]]/Data[[#This Row],[cytoplasm_ratio]]</f>
        <v>109.979633401222</v>
      </c>
      <c r="J312">
        <v>0.7</v>
      </c>
      <c r="K312">
        <v>0.38100000000000001</v>
      </c>
      <c r="L312">
        <v>3.09</v>
      </c>
      <c r="M312">
        <v>3.5</v>
      </c>
      <c r="N312">
        <v>0.73299999999999998</v>
      </c>
      <c r="O312">
        <v>393</v>
      </c>
      <c r="P312">
        <v>72</v>
      </c>
      <c r="Q312">
        <v>218</v>
      </c>
      <c r="R312">
        <v>187</v>
      </c>
      <c r="S312">
        <v>197</v>
      </c>
      <c r="T312">
        <f>(Data[[#This Row],[mean_r]]/256)*100</f>
        <v>85.15625</v>
      </c>
      <c r="U312">
        <f>(Data[[#This Row],[mean_g]]/256)*100</f>
        <v>73.046875</v>
      </c>
      <c r="V312">
        <f>(Data[[#This Row],[mean_b]]/256)*100</f>
        <v>76.953125</v>
      </c>
      <c r="W312">
        <v>0.68200000000000005</v>
      </c>
      <c r="X312" t="s">
        <v>39</v>
      </c>
      <c r="Y312" t="s">
        <v>40</v>
      </c>
      <c r="Z312">
        <v>10178</v>
      </c>
      <c r="AA312">
        <v>5.59</v>
      </c>
      <c r="AB312">
        <v>14.7</v>
      </c>
      <c r="AC312">
        <v>41.8</v>
      </c>
      <c r="AD312">
        <v>321147</v>
      </c>
      <c r="AE312">
        <v>85.9</v>
      </c>
      <c r="AF312">
        <v>32.200000000000003</v>
      </c>
      <c r="AG312" t="s">
        <v>46</v>
      </c>
      <c r="AH312" t="s">
        <v>47</v>
      </c>
      <c r="AI312" t="s">
        <v>56</v>
      </c>
      <c r="AJ312">
        <v>100</v>
      </c>
      <c r="AK312">
        <v>360</v>
      </c>
      <c r="AL312">
        <v>9.0999999999999998E-2</v>
      </c>
      <c r="AM312">
        <v>0.84019999999999995</v>
      </c>
      <c r="AN312">
        <v>0.93279999999999996</v>
      </c>
      <c r="AO312">
        <f>Data[[#This Row],[labeller_confidence_score]]-Data[[#This Row],[cytodiffusion_classification_confidence]]</f>
        <v>9.2600000000000016E-2</v>
      </c>
    </row>
    <row r="313" spans="1:41" x14ac:dyDescent="0.3">
      <c r="A313" t="s">
        <v>386</v>
      </c>
      <c r="B313" t="s">
        <v>49</v>
      </c>
      <c r="C313">
        <v>0</v>
      </c>
      <c r="D313" t="s">
        <v>50</v>
      </c>
      <c r="E313">
        <v>13.39</v>
      </c>
      <c r="F313">
        <v>53.8</v>
      </c>
      <c r="G313">
        <v>0.47</v>
      </c>
      <c r="H313">
        <v>0.50900000000000001</v>
      </c>
      <c r="I313">
        <f>Data[[#This Row],[nucleus_area_pct]]/Data[[#This Row],[cytoplasm_ratio]]</f>
        <v>105.69744597249507</v>
      </c>
      <c r="J313">
        <v>0.69799999999999995</v>
      </c>
      <c r="K313">
        <v>0.53600000000000003</v>
      </c>
      <c r="L313">
        <v>3.21</v>
      </c>
      <c r="M313">
        <v>2.9</v>
      </c>
      <c r="N313">
        <v>0.75800000000000001</v>
      </c>
      <c r="O313">
        <v>356</v>
      </c>
      <c r="P313">
        <v>73</v>
      </c>
      <c r="Q313">
        <v>209</v>
      </c>
      <c r="R313">
        <v>141</v>
      </c>
      <c r="S313">
        <v>179</v>
      </c>
      <c r="T313">
        <f>(Data[[#This Row],[mean_r]]/256)*100</f>
        <v>81.640625</v>
      </c>
      <c r="U313">
        <f>(Data[[#This Row],[mean_g]]/256)*100</f>
        <v>55.078125</v>
      </c>
      <c r="V313">
        <f>(Data[[#This Row],[mean_b]]/256)*100</f>
        <v>69.921875</v>
      </c>
      <c r="W313">
        <v>0.55400000000000005</v>
      </c>
      <c r="X313" t="s">
        <v>63</v>
      </c>
      <c r="Y313" t="s">
        <v>45</v>
      </c>
      <c r="Z313">
        <v>8473</v>
      </c>
      <c r="AA313">
        <v>5.95</v>
      </c>
      <c r="AB313">
        <v>10.4</v>
      </c>
      <c r="AC313">
        <v>52.9</v>
      </c>
      <c r="AD313">
        <v>238978</v>
      </c>
      <c r="AE313">
        <v>80.5</v>
      </c>
      <c r="AF313">
        <v>34.799999999999997</v>
      </c>
      <c r="AG313" t="s">
        <v>46</v>
      </c>
      <c r="AH313" t="s">
        <v>68</v>
      </c>
      <c r="AI313" t="s">
        <v>52</v>
      </c>
      <c r="AJ313">
        <v>100</v>
      </c>
      <c r="AK313">
        <v>224</v>
      </c>
      <c r="AL313">
        <v>0.1008</v>
      </c>
      <c r="AM313">
        <v>0.94710000000000005</v>
      </c>
      <c r="AN313">
        <v>1</v>
      </c>
      <c r="AO313">
        <f>Data[[#This Row],[labeller_confidence_score]]-Data[[#This Row],[cytodiffusion_classification_confidence]]</f>
        <v>5.2899999999999947E-2</v>
      </c>
    </row>
    <row r="314" spans="1:41" x14ac:dyDescent="0.3">
      <c r="A314" t="s">
        <v>387</v>
      </c>
      <c r="B314" t="s">
        <v>180</v>
      </c>
      <c r="C314">
        <v>1</v>
      </c>
      <c r="D314" t="s">
        <v>181</v>
      </c>
      <c r="E314">
        <v>7.23</v>
      </c>
      <c r="F314">
        <v>0</v>
      </c>
      <c r="G314">
        <v>0</v>
      </c>
      <c r="H314">
        <v>1</v>
      </c>
      <c r="I314">
        <f>Data[[#This Row],[nucleus_area_pct]]/Data[[#This Row],[cytoplasm_ratio]]</f>
        <v>0</v>
      </c>
      <c r="J314">
        <v>0.28899999999999998</v>
      </c>
      <c r="K314">
        <v>0.872</v>
      </c>
      <c r="L314">
        <v>0.54</v>
      </c>
      <c r="M314">
        <v>1</v>
      </c>
      <c r="N314">
        <v>0.745</v>
      </c>
      <c r="O314">
        <v>155</v>
      </c>
      <c r="P314">
        <v>52</v>
      </c>
      <c r="Q314">
        <v>226</v>
      </c>
      <c r="R314">
        <v>135</v>
      </c>
      <c r="S314">
        <v>116</v>
      </c>
      <c r="T314">
        <f>(Data[[#This Row],[mean_r]]/256)*100</f>
        <v>88.28125</v>
      </c>
      <c r="U314">
        <f>(Data[[#This Row],[mean_g]]/256)*100</f>
        <v>52.734375</v>
      </c>
      <c r="V314">
        <f>(Data[[#This Row],[mean_b]]/256)*100</f>
        <v>45.3125</v>
      </c>
      <c r="W314">
        <v>0.499</v>
      </c>
      <c r="X314" t="s">
        <v>51</v>
      </c>
      <c r="Y314" t="s">
        <v>45</v>
      </c>
      <c r="Z314">
        <v>4073</v>
      </c>
      <c r="AA314">
        <v>2.91</v>
      </c>
      <c r="AB314">
        <v>14.2</v>
      </c>
      <c r="AC314">
        <v>45.6</v>
      </c>
      <c r="AD314">
        <v>373150</v>
      </c>
      <c r="AE314">
        <v>87.2</v>
      </c>
      <c r="AF314">
        <v>35.4</v>
      </c>
      <c r="AG314" t="s">
        <v>46</v>
      </c>
      <c r="AH314" t="s">
        <v>42</v>
      </c>
      <c r="AI314" t="s">
        <v>43</v>
      </c>
      <c r="AJ314">
        <v>60</v>
      </c>
      <c r="AK314">
        <v>360</v>
      </c>
      <c r="AL314">
        <v>0.82269999999999999</v>
      </c>
      <c r="AM314">
        <v>0.54139999999999999</v>
      </c>
      <c r="AN314">
        <v>0.5796</v>
      </c>
      <c r="AO314">
        <f>Data[[#This Row],[labeller_confidence_score]]-Data[[#This Row],[cytodiffusion_classification_confidence]]</f>
        <v>3.8200000000000012E-2</v>
      </c>
    </row>
    <row r="315" spans="1:41" x14ac:dyDescent="0.3">
      <c r="A315" t="s">
        <v>388</v>
      </c>
      <c r="B315" t="s">
        <v>87</v>
      </c>
      <c r="C315">
        <v>0</v>
      </c>
      <c r="D315" t="s">
        <v>50</v>
      </c>
      <c r="E315">
        <v>14.58</v>
      </c>
      <c r="F315">
        <v>53</v>
      </c>
      <c r="G315">
        <v>0.54900000000000004</v>
      </c>
      <c r="H315">
        <v>0.58599999999999997</v>
      </c>
      <c r="I315">
        <f>Data[[#This Row],[nucleus_area_pct]]/Data[[#This Row],[cytoplasm_ratio]]</f>
        <v>90.443686006825942</v>
      </c>
      <c r="J315">
        <v>0.70399999999999996</v>
      </c>
      <c r="K315">
        <v>0.50600000000000001</v>
      </c>
      <c r="L315">
        <v>3.3</v>
      </c>
      <c r="M315">
        <v>2.1</v>
      </c>
      <c r="N315">
        <v>0.76200000000000001</v>
      </c>
      <c r="O315">
        <v>384</v>
      </c>
      <c r="P315">
        <v>86</v>
      </c>
      <c r="Q315">
        <v>202</v>
      </c>
      <c r="R315">
        <v>165</v>
      </c>
      <c r="S315">
        <v>132</v>
      </c>
      <c r="T315">
        <f>(Data[[#This Row],[mean_r]]/256)*100</f>
        <v>78.90625</v>
      </c>
      <c r="U315">
        <f>(Data[[#This Row],[mean_g]]/256)*100</f>
        <v>64.453125</v>
      </c>
      <c r="V315">
        <f>(Data[[#This Row],[mean_b]]/256)*100</f>
        <v>51.5625</v>
      </c>
      <c r="W315">
        <v>0.69399999999999995</v>
      </c>
      <c r="X315" t="s">
        <v>51</v>
      </c>
      <c r="Y315" t="s">
        <v>40</v>
      </c>
      <c r="Z315">
        <v>5051</v>
      </c>
      <c r="AA315">
        <v>3.85</v>
      </c>
      <c r="AB315">
        <v>10.9</v>
      </c>
      <c r="AC315">
        <v>31.8</v>
      </c>
      <c r="AD315">
        <v>179744</v>
      </c>
      <c r="AE315">
        <v>94.6</v>
      </c>
      <c r="AF315">
        <v>35.799999999999997</v>
      </c>
      <c r="AG315" t="s">
        <v>46</v>
      </c>
      <c r="AH315" t="s">
        <v>42</v>
      </c>
      <c r="AI315" t="s">
        <v>56</v>
      </c>
      <c r="AJ315">
        <v>100</v>
      </c>
      <c r="AK315">
        <v>224</v>
      </c>
      <c r="AL315">
        <v>0.1087</v>
      </c>
      <c r="AM315">
        <v>0.94399999999999995</v>
      </c>
      <c r="AN315">
        <v>0.90129999999999999</v>
      </c>
      <c r="AO315">
        <f>Data[[#This Row],[labeller_confidence_score]]-Data[[#This Row],[cytodiffusion_classification_confidence]]</f>
        <v>-4.269999999999996E-2</v>
      </c>
    </row>
    <row r="316" spans="1:41" x14ac:dyDescent="0.3">
      <c r="A316" t="s">
        <v>389</v>
      </c>
      <c r="B316" t="s">
        <v>54</v>
      </c>
      <c r="C316">
        <v>0</v>
      </c>
      <c r="D316" t="s">
        <v>54</v>
      </c>
      <c r="E316">
        <v>8.61</v>
      </c>
      <c r="F316">
        <v>0</v>
      </c>
      <c r="G316">
        <v>0</v>
      </c>
      <c r="H316">
        <v>1</v>
      </c>
      <c r="I316">
        <f>Data[[#This Row],[nucleus_area_pct]]/Data[[#This Row],[cytoplasm_ratio]]</f>
        <v>0</v>
      </c>
      <c r="J316">
        <v>0.89200000000000002</v>
      </c>
      <c r="K316">
        <v>0.125</v>
      </c>
      <c r="L316">
        <v>0.38</v>
      </c>
      <c r="M316">
        <v>1</v>
      </c>
      <c r="N316">
        <v>0.92600000000000005</v>
      </c>
      <c r="O316">
        <v>162</v>
      </c>
      <c r="P316">
        <v>45</v>
      </c>
      <c r="Q316">
        <v>220</v>
      </c>
      <c r="R316">
        <v>132</v>
      </c>
      <c r="S316">
        <v>139</v>
      </c>
      <c r="T316">
        <f>(Data[[#This Row],[mean_r]]/256)*100</f>
        <v>85.9375</v>
      </c>
      <c r="U316">
        <f>(Data[[#This Row],[mean_g]]/256)*100</f>
        <v>51.5625</v>
      </c>
      <c r="V316">
        <f>(Data[[#This Row],[mean_b]]/256)*100</f>
        <v>54.296875</v>
      </c>
      <c r="W316">
        <v>0.56000000000000005</v>
      </c>
      <c r="X316" t="s">
        <v>51</v>
      </c>
      <c r="Y316" t="s">
        <v>45</v>
      </c>
      <c r="Z316">
        <v>7427</v>
      </c>
      <c r="AA316">
        <v>4.95</v>
      </c>
      <c r="AB316">
        <v>13.5</v>
      </c>
      <c r="AC316">
        <v>43.4</v>
      </c>
      <c r="AD316">
        <v>198501</v>
      </c>
      <c r="AE316">
        <v>80.599999999999994</v>
      </c>
      <c r="AF316">
        <v>36.799999999999997</v>
      </c>
      <c r="AG316" t="s">
        <v>64</v>
      </c>
      <c r="AH316" t="s">
        <v>47</v>
      </c>
      <c r="AI316" t="s">
        <v>43</v>
      </c>
      <c r="AJ316">
        <v>60</v>
      </c>
      <c r="AK316">
        <v>360</v>
      </c>
      <c r="AL316">
        <v>0.1782</v>
      </c>
      <c r="AM316">
        <v>0.91800000000000004</v>
      </c>
      <c r="AN316">
        <v>1</v>
      </c>
      <c r="AO316">
        <f>Data[[#This Row],[labeller_confidence_score]]-Data[[#This Row],[cytodiffusion_classification_confidence]]</f>
        <v>8.1999999999999962E-2</v>
      </c>
    </row>
    <row r="317" spans="1:41" x14ac:dyDescent="0.3">
      <c r="A317" t="s">
        <v>390</v>
      </c>
      <c r="B317" t="s">
        <v>49</v>
      </c>
      <c r="C317">
        <v>0</v>
      </c>
      <c r="D317" t="s">
        <v>50</v>
      </c>
      <c r="E317">
        <v>11.76</v>
      </c>
      <c r="F317">
        <v>48.8</v>
      </c>
      <c r="G317">
        <v>0.51600000000000001</v>
      </c>
      <c r="H317">
        <v>0.32600000000000001</v>
      </c>
      <c r="I317">
        <f>Data[[#This Row],[nucleus_area_pct]]/Data[[#This Row],[cytoplasm_ratio]]</f>
        <v>149.69325153374231</v>
      </c>
      <c r="J317">
        <v>0.89500000000000002</v>
      </c>
      <c r="K317">
        <v>0.30499999999999999</v>
      </c>
      <c r="L317">
        <v>3.99</v>
      </c>
      <c r="M317">
        <v>3.5</v>
      </c>
      <c r="N317">
        <v>0.84799999999999998</v>
      </c>
      <c r="O317">
        <v>395</v>
      </c>
      <c r="P317">
        <v>73</v>
      </c>
      <c r="Q317">
        <v>219</v>
      </c>
      <c r="R317">
        <v>169</v>
      </c>
      <c r="S317">
        <v>196</v>
      </c>
      <c r="T317">
        <f>(Data[[#This Row],[mean_r]]/256)*100</f>
        <v>85.546875</v>
      </c>
      <c r="U317">
        <f>(Data[[#This Row],[mean_g]]/256)*100</f>
        <v>66.015625</v>
      </c>
      <c r="V317">
        <f>(Data[[#This Row],[mean_b]]/256)*100</f>
        <v>76.5625</v>
      </c>
      <c r="W317">
        <v>0.624</v>
      </c>
      <c r="X317" t="s">
        <v>51</v>
      </c>
      <c r="Y317" t="s">
        <v>40</v>
      </c>
      <c r="Z317">
        <v>5799</v>
      </c>
      <c r="AA317">
        <v>5.65</v>
      </c>
      <c r="AB317">
        <v>11</v>
      </c>
      <c r="AC317">
        <v>40.299999999999997</v>
      </c>
      <c r="AD317">
        <v>276068</v>
      </c>
      <c r="AE317">
        <v>103.1</v>
      </c>
      <c r="AF317">
        <v>32.799999999999997</v>
      </c>
      <c r="AG317" t="s">
        <v>41</v>
      </c>
      <c r="AH317" t="s">
        <v>47</v>
      </c>
      <c r="AI317" t="s">
        <v>56</v>
      </c>
      <c r="AJ317">
        <v>60</v>
      </c>
      <c r="AK317">
        <v>512</v>
      </c>
      <c r="AL317">
        <v>0.1507</v>
      </c>
      <c r="AM317">
        <v>0.89349999999999996</v>
      </c>
      <c r="AN317">
        <v>0.92100000000000004</v>
      </c>
      <c r="AO317">
        <f>Data[[#This Row],[labeller_confidence_score]]-Data[[#This Row],[cytodiffusion_classification_confidence]]</f>
        <v>2.750000000000008E-2</v>
      </c>
    </row>
    <row r="318" spans="1:41" x14ac:dyDescent="0.3">
      <c r="A318" t="s">
        <v>391</v>
      </c>
      <c r="B318" t="s">
        <v>54</v>
      </c>
      <c r="C318">
        <v>0</v>
      </c>
      <c r="D318" t="s">
        <v>54</v>
      </c>
      <c r="E318">
        <v>7.36</v>
      </c>
      <c r="F318">
        <v>0</v>
      </c>
      <c r="G318">
        <v>0</v>
      </c>
      <c r="H318">
        <v>1</v>
      </c>
      <c r="I318">
        <f>Data[[#This Row],[nucleus_area_pct]]/Data[[#This Row],[cytoplasm_ratio]]</f>
        <v>0</v>
      </c>
      <c r="J318">
        <v>0.85099999999999998</v>
      </c>
      <c r="K318">
        <v>0.222</v>
      </c>
      <c r="L318">
        <v>0.43</v>
      </c>
      <c r="M318">
        <v>1</v>
      </c>
      <c r="N318">
        <v>0.89300000000000002</v>
      </c>
      <c r="O318">
        <v>196</v>
      </c>
      <c r="P318">
        <v>52</v>
      </c>
      <c r="Q318">
        <v>224</v>
      </c>
      <c r="R318">
        <v>134</v>
      </c>
      <c r="S318">
        <v>131</v>
      </c>
      <c r="T318">
        <f>(Data[[#This Row],[mean_r]]/256)*100</f>
        <v>87.5</v>
      </c>
      <c r="U318">
        <f>(Data[[#This Row],[mean_g]]/256)*100</f>
        <v>52.34375</v>
      </c>
      <c r="V318">
        <f>(Data[[#This Row],[mean_b]]/256)*100</f>
        <v>51.171875</v>
      </c>
      <c r="W318">
        <v>0.46500000000000002</v>
      </c>
      <c r="X318" t="s">
        <v>39</v>
      </c>
      <c r="Y318" t="s">
        <v>45</v>
      </c>
      <c r="Z318">
        <v>9382</v>
      </c>
      <c r="AA318">
        <v>4.25</v>
      </c>
      <c r="AB318">
        <v>11.2</v>
      </c>
      <c r="AC318">
        <v>45</v>
      </c>
      <c r="AD318">
        <v>410941</v>
      </c>
      <c r="AE318">
        <v>95.7</v>
      </c>
      <c r="AF318">
        <v>33.299999999999997</v>
      </c>
      <c r="AG318" t="s">
        <v>46</v>
      </c>
      <c r="AH318" t="s">
        <v>42</v>
      </c>
      <c r="AI318" t="s">
        <v>52</v>
      </c>
      <c r="AJ318">
        <v>40</v>
      </c>
      <c r="AK318">
        <v>512</v>
      </c>
      <c r="AL318">
        <v>0.1676</v>
      </c>
      <c r="AM318">
        <v>0.79459999999999997</v>
      </c>
      <c r="AN318">
        <v>0.96279999999999999</v>
      </c>
      <c r="AO318">
        <f>Data[[#This Row],[labeller_confidence_score]]-Data[[#This Row],[cytodiffusion_classification_confidence]]</f>
        <v>0.16820000000000002</v>
      </c>
    </row>
    <row r="319" spans="1:41" x14ac:dyDescent="0.3">
      <c r="A319" t="s">
        <v>392</v>
      </c>
      <c r="B319" t="s">
        <v>133</v>
      </c>
      <c r="C319">
        <v>1</v>
      </c>
      <c r="D319" t="s">
        <v>104</v>
      </c>
      <c r="E319">
        <v>8</v>
      </c>
      <c r="F319">
        <v>0</v>
      </c>
      <c r="G319">
        <v>0</v>
      </c>
      <c r="H319">
        <v>1</v>
      </c>
      <c r="I319">
        <f>Data[[#This Row],[nucleus_area_pct]]/Data[[#This Row],[cytoplasm_ratio]]</f>
        <v>0</v>
      </c>
      <c r="J319">
        <v>0.48299999999999998</v>
      </c>
      <c r="K319">
        <v>0.754</v>
      </c>
      <c r="L319">
        <v>0.74</v>
      </c>
      <c r="M319">
        <v>1</v>
      </c>
      <c r="N319">
        <v>0.84199999999999997</v>
      </c>
      <c r="O319">
        <v>176</v>
      </c>
      <c r="P319">
        <v>56</v>
      </c>
      <c r="Q319">
        <v>239</v>
      </c>
      <c r="R319">
        <v>117</v>
      </c>
      <c r="S319">
        <v>138</v>
      </c>
      <c r="T319">
        <f>(Data[[#This Row],[mean_r]]/256)*100</f>
        <v>93.359375</v>
      </c>
      <c r="U319">
        <f>(Data[[#This Row],[mean_g]]/256)*100</f>
        <v>45.703125</v>
      </c>
      <c r="V319">
        <f>(Data[[#This Row],[mean_b]]/256)*100</f>
        <v>53.90625</v>
      </c>
      <c r="W319">
        <v>0.53900000000000003</v>
      </c>
      <c r="X319" t="s">
        <v>63</v>
      </c>
      <c r="Y319" t="s">
        <v>40</v>
      </c>
      <c r="Z319">
        <v>8099</v>
      </c>
      <c r="AA319">
        <v>4.08</v>
      </c>
      <c r="AB319">
        <v>12.7</v>
      </c>
      <c r="AC319">
        <v>44.3</v>
      </c>
      <c r="AD319">
        <v>257397</v>
      </c>
      <c r="AE319">
        <v>79.2</v>
      </c>
      <c r="AF319">
        <v>34.6</v>
      </c>
      <c r="AG319" t="s">
        <v>64</v>
      </c>
      <c r="AH319" t="s">
        <v>42</v>
      </c>
      <c r="AI319" t="s">
        <v>56</v>
      </c>
      <c r="AJ319">
        <v>60</v>
      </c>
      <c r="AK319">
        <v>360</v>
      </c>
      <c r="AL319">
        <v>0.84550000000000003</v>
      </c>
      <c r="AM319">
        <v>0.81059999999999999</v>
      </c>
      <c r="AN319">
        <v>0.8347</v>
      </c>
      <c r="AO319">
        <f>Data[[#This Row],[labeller_confidence_score]]-Data[[#This Row],[cytodiffusion_classification_confidence]]</f>
        <v>2.410000000000001E-2</v>
      </c>
    </row>
    <row r="320" spans="1:41" x14ac:dyDescent="0.3">
      <c r="A320" t="s">
        <v>393</v>
      </c>
      <c r="B320" t="s">
        <v>49</v>
      </c>
      <c r="C320">
        <v>0</v>
      </c>
      <c r="D320" t="s">
        <v>50</v>
      </c>
      <c r="E320">
        <v>11.78</v>
      </c>
      <c r="F320">
        <v>65.900000000000006</v>
      </c>
      <c r="G320">
        <v>0.66600000000000004</v>
      </c>
      <c r="H320">
        <v>0.35</v>
      </c>
      <c r="I320">
        <f>Data[[#This Row],[nucleus_area_pct]]/Data[[#This Row],[cytoplasm_ratio]]</f>
        <v>188.28571428571431</v>
      </c>
      <c r="J320">
        <v>0.80300000000000005</v>
      </c>
      <c r="K320">
        <v>0.38</v>
      </c>
      <c r="L320">
        <v>3.61</v>
      </c>
      <c r="M320">
        <v>3.1</v>
      </c>
      <c r="N320">
        <v>0.77800000000000002</v>
      </c>
      <c r="O320">
        <v>386</v>
      </c>
      <c r="P320">
        <v>67</v>
      </c>
      <c r="Q320">
        <v>222</v>
      </c>
      <c r="R320">
        <v>142</v>
      </c>
      <c r="S320">
        <v>175</v>
      </c>
      <c r="T320">
        <f>(Data[[#This Row],[mean_r]]/256)*100</f>
        <v>86.71875</v>
      </c>
      <c r="U320">
        <f>(Data[[#This Row],[mean_g]]/256)*100</f>
        <v>55.46875</v>
      </c>
      <c r="V320">
        <f>(Data[[#This Row],[mean_b]]/256)*100</f>
        <v>68.359375</v>
      </c>
      <c r="W320">
        <v>0.52500000000000002</v>
      </c>
      <c r="X320" t="s">
        <v>51</v>
      </c>
      <c r="Y320" t="s">
        <v>45</v>
      </c>
      <c r="Z320">
        <v>9517</v>
      </c>
      <c r="AA320">
        <v>6.65</v>
      </c>
      <c r="AB320">
        <v>11.9</v>
      </c>
      <c r="AC320">
        <v>26</v>
      </c>
      <c r="AD320">
        <v>46560</v>
      </c>
      <c r="AE320">
        <v>81.099999999999994</v>
      </c>
      <c r="AF320">
        <v>30.9</v>
      </c>
      <c r="AG320" t="s">
        <v>46</v>
      </c>
      <c r="AH320" t="s">
        <v>47</v>
      </c>
      <c r="AI320" t="s">
        <v>43</v>
      </c>
      <c r="AJ320">
        <v>100</v>
      </c>
      <c r="AK320">
        <v>224</v>
      </c>
      <c r="AL320">
        <v>5.9700000000000003E-2</v>
      </c>
      <c r="AM320">
        <v>0.85129999999999995</v>
      </c>
      <c r="AN320">
        <v>0.86050000000000004</v>
      </c>
      <c r="AO320">
        <f>Data[[#This Row],[labeller_confidence_score]]-Data[[#This Row],[cytodiffusion_classification_confidence]]</f>
        <v>9.200000000000097E-3</v>
      </c>
    </row>
    <row r="321" spans="1:41" x14ac:dyDescent="0.3">
      <c r="A321" t="s">
        <v>394</v>
      </c>
      <c r="B321" t="s">
        <v>58</v>
      </c>
      <c r="C321">
        <v>1</v>
      </c>
      <c r="D321" t="s">
        <v>38</v>
      </c>
      <c r="E321">
        <v>10.33</v>
      </c>
      <c r="F321">
        <v>75.599999999999994</v>
      </c>
      <c r="G321">
        <v>0.67200000000000004</v>
      </c>
      <c r="H321">
        <v>0.27300000000000002</v>
      </c>
      <c r="I321">
        <f>Data[[#This Row],[nucleus_area_pct]]/Data[[#This Row],[cytoplasm_ratio]]</f>
        <v>276.92307692307691</v>
      </c>
      <c r="J321">
        <v>0.68500000000000005</v>
      </c>
      <c r="K321">
        <v>0.442</v>
      </c>
      <c r="L321">
        <v>1.44</v>
      </c>
      <c r="M321">
        <v>1</v>
      </c>
      <c r="N321">
        <v>0.81499999999999995</v>
      </c>
      <c r="O321">
        <v>538</v>
      </c>
      <c r="P321">
        <v>93</v>
      </c>
      <c r="Q321">
        <v>188</v>
      </c>
      <c r="R321">
        <v>158</v>
      </c>
      <c r="S321">
        <v>191</v>
      </c>
      <c r="T321">
        <f>(Data[[#This Row],[mean_r]]/256)*100</f>
        <v>73.4375</v>
      </c>
      <c r="U321">
        <f>(Data[[#This Row],[mean_g]]/256)*100</f>
        <v>61.71875</v>
      </c>
      <c r="V321">
        <f>(Data[[#This Row],[mean_b]]/256)*100</f>
        <v>74.609375</v>
      </c>
      <c r="W321">
        <v>0.79200000000000004</v>
      </c>
      <c r="X321" t="s">
        <v>39</v>
      </c>
      <c r="Y321" t="s">
        <v>40</v>
      </c>
      <c r="Z321">
        <v>10290</v>
      </c>
      <c r="AA321">
        <v>5.51</v>
      </c>
      <c r="AB321">
        <v>14.8</v>
      </c>
      <c r="AC321">
        <v>38.799999999999997</v>
      </c>
      <c r="AD321">
        <v>280387</v>
      </c>
      <c r="AE321">
        <v>84.1</v>
      </c>
      <c r="AF321">
        <v>32.4</v>
      </c>
      <c r="AG321" t="s">
        <v>64</v>
      </c>
      <c r="AH321" t="s">
        <v>42</v>
      </c>
      <c r="AI321" t="s">
        <v>52</v>
      </c>
      <c r="AJ321">
        <v>100</v>
      </c>
      <c r="AK321">
        <v>256</v>
      </c>
      <c r="AL321">
        <v>0.95279999999999998</v>
      </c>
      <c r="AM321">
        <v>0.57630000000000003</v>
      </c>
      <c r="AN321">
        <v>0.81659999999999999</v>
      </c>
      <c r="AO321">
        <f>Data[[#This Row],[labeller_confidence_score]]-Data[[#This Row],[cytodiffusion_classification_confidence]]</f>
        <v>0.24029999999999996</v>
      </c>
    </row>
    <row r="322" spans="1:41" x14ac:dyDescent="0.3">
      <c r="A322" t="s">
        <v>395</v>
      </c>
      <c r="B322" t="s">
        <v>60</v>
      </c>
      <c r="C322">
        <v>0</v>
      </c>
      <c r="D322" t="s">
        <v>50</v>
      </c>
      <c r="E322">
        <v>17.18</v>
      </c>
      <c r="F322">
        <v>61.4</v>
      </c>
      <c r="G322">
        <v>0.499</v>
      </c>
      <c r="H322">
        <v>0.33500000000000002</v>
      </c>
      <c r="I322">
        <f>Data[[#This Row],[nucleus_area_pct]]/Data[[#This Row],[cytoplasm_ratio]]</f>
        <v>183.28358208955223</v>
      </c>
      <c r="J322">
        <v>0.68899999999999995</v>
      </c>
      <c r="K322">
        <v>0.57499999999999996</v>
      </c>
      <c r="L322">
        <v>1.87</v>
      </c>
      <c r="M322">
        <v>1</v>
      </c>
      <c r="N322">
        <v>0.77600000000000002</v>
      </c>
      <c r="O322">
        <v>655</v>
      </c>
      <c r="P322">
        <v>75</v>
      </c>
      <c r="Q322">
        <v>204</v>
      </c>
      <c r="R322">
        <v>148</v>
      </c>
      <c r="S322">
        <v>195</v>
      </c>
      <c r="T322">
        <f>(Data[[#This Row],[mean_r]]/256)*100</f>
        <v>79.6875</v>
      </c>
      <c r="U322">
        <f>(Data[[#This Row],[mean_g]]/256)*100</f>
        <v>57.8125</v>
      </c>
      <c r="V322">
        <f>(Data[[#This Row],[mean_b]]/256)*100</f>
        <v>76.171875</v>
      </c>
      <c r="W322">
        <v>0.66300000000000003</v>
      </c>
      <c r="X322" t="s">
        <v>51</v>
      </c>
      <c r="Y322" t="s">
        <v>45</v>
      </c>
      <c r="Z322">
        <v>4975</v>
      </c>
      <c r="AA322">
        <v>5.18</v>
      </c>
      <c r="AB322">
        <v>14.1</v>
      </c>
      <c r="AC322">
        <v>31.2</v>
      </c>
      <c r="AD322">
        <v>370974</v>
      </c>
      <c r="AE322">
        <v>107</v>
      </c>
      <c r="AF322">
        <v>32.9</v>
      </c>
      <c r="AG322" t="s">
        <v>46</v>
      </c>
      <c r="AH322" t="s">
        <v>42</v>
      </c>
      <c r="AI322" t="s">
        <v>56</v>
      </c>
      <c r="AJ322">
        <v>60</v>
      </c>
      <c r="AK322">
        <v>512</v>
      </c>
      <c r="AL322">
        <v>5.4100000000000002E-2</v>
      </c>
      <c r="AM322">
        <v>0.88670000000000004</v>
      </c>
      <c r="AN322">
        <v>0.97640000000000005</v>
      </c>
      <c r="AO322">
        <f>Data[[#This Row],[labeller_confidence_score]]-Data[[#This Row],[cytodiffusion_classification_confidence]]</f>
        <v>8.9700000000000002E-2</v>
      </c>
    </row>
    <row r="323" spans="1:41" x14ac:dyDescent="0.3">
      <c r="A323" t="s">
        <v>396</v>
      </c>
      <c r="B323" t="s">
        <v>58</v>
      </c>
      <c r="C323">
        <v>1</v>
      </c>
      <c r="D323" t="s">
        <v>38</v>
      </c>
      <c r="E323">
        <v>15.87</v>
      </c>
      <c r="F323">
        <v>76.2</v>
      </c>
      <c r="G323">
        <v>0.63400000000000001</v>
      </c>
      <c r="H323">
        <v>0.193</v>
      </c>
      <c r="I323">
        <f>Data[[#This Row],[nucleus_area_pct]]/Data[[#This Row],[cytoplasm_ratio]]</f>
        <v>394.81865284974094</v>
      </c>
      <c r="J323">
        <v>0.85799999999999998</v>
      </c>
      <c r="K323">
        <v>0.45600000000000002</v>
      </c>
      <c r="L323">
        <v>1.28</v>
      </c>
      <c r="M323">
        <v>1.1000000000000001</v>
      </c>
      <c r="N323">
        <v>0.88400000000000001</v>
      </c>
      <c r="O323">
        <v>436</v>
      </c>
      <c r="P323">
        <v>75</v>
      </c>
      <c r="Q323">
        <v>203</v>
      </c>
      <c r="R323">
        <v>142</v>
      </c>
      <c r="S323">
        <v>203</v>
      </c>
      <c r="T323">
        <f>(Data[[#This Row],[mean_r]]/256)*100</f>
        <v>79.296875</v>
      </c>
      <c r="U323">
        <f>(Data[[#This Row],[mean_g]]/256)*100</f>
        <v>55.46875</v>
      </c>
      <c r="V323">
        <f>(Data[[#This Row],[mean_b]]/256)*100</f>
        <v>79.296875</v>
      </c>
      <c r="W323">
        <v>0.71699999999999997</v>
      </c>
      <c r="X323" t="s">
        <v>51</v>
      </c>
      <c r="Y323" t="s">
        <v>40</v>
      </c>
      <c r="Z323">
        <v>8321</v>
      </c>
      <c r="AA323">
        <v>6.95</v>
      </c>
      <c r="AB323">
        <v>11.9</v>
      </c>
      <c r="AC323">
        <v>38.200000000000003</v>
      </c>
      <c r="AD323">
        <v>215121</v>
      </c>
      <c r="AE323">
        <v>92.5</v>
      </c>
      <c r="AF323">
        <v>34.799999999999997</v>
      </c>
      <c r="AG323" t="s">
        <v>46</v>
      </c>
      <c r="AH323" t="s">
        <v>42</v>
      </c>
      <c r="AI323" t="s">
        <v>56</v>
      </c>
      <c r="AJ323">
        <v>100</v>
      </c>
      <c r="AK323">
        <v>512</v>
      </c>
      <c r="AL323">
        <v>0.83960000000000001</v>
      </c>
      <c r="AM323">
        <v>0.65690000000000004</v>
      </c>
      <c r="AN323">
        <v>0.64359999999999995</v>
      </c>
      <c r="AO323">
        <f>Data[[#This Row],[labeller_confidence_score]]-Data[[#This Row],[cytodiffusion_classification_confidence]]</f>
        <v>-1.330000000000009E-2</v>
      </c>
    </row>
    <row r="324" spans="1:41" x14ac:dyDescent="0.3">
      <c r="A324" t="s">
        <v>397</v>
      </c>
      <c r="B324" t="s">
        <v>87</v>
      </c>
      <c r="C324">
        <v>0</v>
      </c>
      <c r="D324" t="s">
        <v>50</v>
      </c>
      <c r="E324">
        <v>12.3</v>
      </c>
      <c r="F324">
        <v>42.8</v>
      </c>
      <c r="G324">
        <v>0.51600000000000001</v>
      </c>
      <c r="H324">
        <v>0.45400000000000001</v>
      </c>
      <c r="I324">
        <f>Data[[#This Row],[nucleus_area_pct]]/Data[[#This Row],[cytoplasm_ratio]]</f>
        <v>94.273127753303953</v>
      </c>
      <c r="J324">
        <v>0.68700000000000006</v>
      </c>
      <c r="K324">
        <v>0.30499999999999999</v>
      </c>
      <c r="L324">
        <v>4.2</v>
      </c>
      <c r="M324">
        <v>2.4</v>
      </c>
      <c r="N324">
        <v>0.78300000000000003</v>
      </c>
      <c r="O324">
        <v>284</v>
      </c>
      <c r="P324">
        <v>84</v>
      </c>
      <c r="Q324">
        <v>224</v>
      </c>
      <c r="R324">
        <v>166</v>
      </c>
      <c r="S324">
        <v>167</v>
      </c>
      <c r="T324">
        <f>(Data[[#This Row],[mean_r]]/256)*100</f>
        <v>87.5</v>
      </c>
      <c r="U324">
        <f>(Data[[#This Row],[mean_g]]/256)*100</f>
        <v>64.84375</v>
      </c>
      <c r="V324">
        <f>(Data[[#This Row],[mean_b]]/256)*100</f>
        <v>65.234375</v>
      </c>
      <c r="W324">
        <v>0.59899999999999998</v>
      </c>
      <c r="X324" t="s">
        <v>51</v>
      </c>
      <c r="Y324" t="s">
        <v>40</v>
      </c>
      <c r="Z324">
        <v>6512</v>
      </c>
      <c r="AA324">
        <v>4.9400000000000004</v>
      </c>
      <c r="AB324">
        <v>11.8</v>
      </c>
      <c r="AC324">
        <v>42.3</v>
      </c>
      <c r="AD324">
        <v>235484</v>
      </c>
      <c r="AE324">
        <v>85.1</v>
      </c>
      <c r="AF324">
        <v>34.5</v>
      </c>
      <c r="AG324" t="s">
        <v>46</v>
      </c>
      <c r="AH324" t="s">
        <v>42</v>
      </c>
      <c r="AI324" t="s">
        <v>56</v>
      </c>
      <c r="AJ324">
        <v>100</v>
      </c>
      <c r="AK324">
        <v>360</v>
      </c>
      <c r="AL324">
        <v>9.4299999999999995E-2</v>
      </c>
      <c r="AM324">
        <v>0.93340000000000001</v>
      </c>
      <c r="AN324">
        <v>0.87480000000000002</v>
      </c>
      <c r="AO324">
        <f>Data[[#This Row],[labeller_confidence_score]]-Data[[#This Row],[cytodiffusion_classification_confidence]]</f>
        <v>-5.8599999999999985E-2</v>
      </c>
    </row>
    <row r="325" spans="1:41" x14ac:dyDescent="0.3">
      <c r="A325" t="s">
        <v>398</v>
      </c>
      <c r="B325" t="s">
        <v>60</v>
      </c>
      <c r="C325">
        <v>0</v>
      </c>
      <c r="D325" t="s">
        <v>50</v>
      </c>
      <c r="E325">
        <v>16.45</v>
      </c>
      <c r="F325">
        <v>63.4</v>
      </c>
      <c r="G325">
        <v>0.58899999999999997</v>
      </c>
      <c r="H325">
        <v>0.33400000000000002</v>
      </c>
      <c r="I325">
        <f>Data[[#This Row],[nucleus_area_pct]]/Data[[#This Row],[cytoplasm_ratio]]</f>
        <v>189.82035928143711</v>
      </c>
      <c r="J325">
        <v>0.61399999999999999</v>
      </c>
      <c r="K325">
        <v>0.36599999999999999</v>
      </c>
      <c r="L325">
        <v>2.0699999999999998</v>
      </c>
      <c r="M325">
        <v>1</v>
      </c>
      <c r="N325">
        <v>0.81299999999999994</v>
      </c>
      <c r="O325">
        <v>624</v>
      </c>
      <c r="P325">
        <v>90</v>
      </c>
      <c r="Q325">
        <v>213</v>
      </c>
      <c r="R325">
        <v>186</v>
      </c>
      <c r="S325">
        <v>163</v>
      </c>
      <c r="T325">
        <f>(Data[[#This Row],[mean_r]]/256)*100</f>
        <v>83.203125</v>
      </c>
      <c r="U325">
        <f>(Data[[#This Row],[mean_g]]/256)*100</f>
        <v>72.65625</v>
      </c>
      <c r="V325">
        <f>(Data[[#This Row],[mean_b]]/256)*100</f>
        <v>63.671875</v>
      </c>
      <c r="W325">
        <v>0.53600000000000003</v>
      </c>
      <c r="X325" t="s">
        <v>39</v>
      </c>
      <c r="Y325" t="s">
        <v>45</v>
      </c>
      <c r="Z325">
        <v>11854</v>
      </c>
      <c r="AA325">
        <v>4.07</v>
      </c>
      <c r="AB325">
        <v>13.9</v>
      </c>
      <c r="AC325">
        <v>38.799999999999997</v>
      </c>
      <c r="AD325">
        <v>203907</v>
      </c>
      <c r="AE325">
        <v>92.5</v>
      </c>
      <c r="AF325">
        <v>34.5</v>
      </c>
      <c r="AG325" t="s">
        <v>41</v>
      </c>
      <c r="AH325" t="s">
        <v>68</v>
      </c>
      <c r="AI325" t="s">
        <v>56</v>
      </c>
      <c r="AJ325">
        <v>60</v>
      </c>
      <c r="AK325">
        <v>256</v>
      </c>
      <c r="AL325">
        <v>0.1191</v>
      </c>
      <c r="AM325">
        <v>0.92159999999999997</v>
      </c>
      <c r="AN325">
        <v>0.748</v>
      </c>
      <c r="AO325">
        <f>Data[[#This Row],[labeller_confidence_score]]-Data[[#This Row],[cytodiffusion_classification_confidence]]</f>
        <v>-0.17359999999999998</v>
      </c>
    </row>
    <row r="326" spans="1:41" x14ac:dyDescent="0.3">
      <c r="A326" t="s">
        <v>399</v>
      </c>
      <c r="B326" t="s">
        <v>133</v>
      </c>
      <c r="C326">
        <v>1</v>
      </c>
      <c r="D326" t="s">
        <v>104</v>
      </c>
      <c r="E326">
        <v>8.65</v>
      </c>
      <c r="F326">
        <v>0</v>
      </c>
      <c r="G326">
        <v>0</v>
      </c>
      <c r="H326">
        <v>1</v>
      </c>
      <c r="I326">
        <f>Data[[#This Row],[nucleus_area_pct]]/Data[[#This Row],[cytoplasm_ratio]]</f>
        <v>0</v>
      </c>
      <c r="J326">
        <v>0.42399999999999999</v>
      </c>
      <c r="K326">
        <v>0.75700000000000001</v>
      </c>
      <c r="L326">
        <v>0.98</v>
      </c>
      <c r="M326">
        <v>1</v>
      </c>
      <c r="N326">
        <v>0.90800000000000003</v>
      </c>
      <c r="O326">
        <v>206</v>
      </c>
      <c r="P326">
        <v>47</v>
      </c>
      <c r="Q326">
        <v>235</v>
      </c>
      <c r="R326">
        <v>122</v>
      </c>
      <c r="S326">
        <v>122</v>
      </c>
      <c r="T326">
        <f>(Data[[#This Row],[mean_r]]/256)*100</f>
        <v>91.796875</v>
      </c>
      <c r="U326">
        <f>(Data[[#This Row],[mean_g]]/256)*100</f>
        <v>47.65625</v>
      </c>
      <c r="V326">
        <f>(Data[[#This Row],[mean_b]]/256)*100</f>
        <v>47.65625</v>
      </c>
      <c r="W326">
        <v>0.47</v>
      </c>
      <c r="X326" t="s">
        <v>51</v>
      </c>
      <c r="Y326" t="s">
        <v>40</v>
      </c>
      <c r="Z326">
        <v>10009</v>
      </c>
      <c r="AA326">
        <v>4.72</v>
      </c>
      <c r="AB326">
        <v>14.8</v>
      </c>
      <c r="AC326">
        <v>31.9</v>
      </c>
      <c r="AD326">
        <v>298165</v>
      </c>
      <c r="AE326">
        <v>97.6</v>
      </c>
      <c r="AF326">
        <v>33.4</v>
      </c>
      <c r="AG326" t="s">
        <v>46</v>
      </c>
      <c r="AH326" t="s">
        <v>47</v>
      </c>
      <c r="AI326" t="s">
        <v>43</v>
      </c>
      <c r="AJ326">
        <v>100</v>
      </c>
      <c r="AK326">
        <v>256</v>
      </c>
      <c r="AL326">
        <v>0.80079999999999996</v>
      </c>
      <c r="AM326">
        <v>0.62370000000000003</v>
      </c>
      <c r="AN326">
        <v>0.71630000000000005</v>
      </c>
      <c r="AO326">
        <f>Data[[#This Row],[labeller_confidence_score]]-Data[[#This Row],[cytodiffusion_classification_confidence]]</f>
        <v>9.2600000000000016E-2</v>
      </c>
    </row>
    <row r="327" spans="1:41" x14ac:dyDescent="0.3">
      <c r="A327" t="s">
        <v>400</v>
      </c>
      <c r="B327" t="s">
        <v>62</v>
      </c>
      <c r="C327">
        <v>0</v>
      </c>
      <c r="D327" t="s">
        <v>50</v>
      </c>
      <c r="E327">
        <v>10.19</v>
      </c>
      <c r="F327">
        <v>81</v>
      </c>
      <c r="G327">
        <v>0.99199999999999999</v>
      </c>
      <c r="H327">
        <v>0.255</v>
      </c>
      <c r="I327">
        <f>Data[[#This Row],[nucleus_area_pct]]/Data[[#This Row],[cytoplasm_ratio]]</f>
        <v>317.64705882352939</v>
      </c>
      <c r="J327">
        <v>0.871</v>
      </c>
      <c r="K327">
        <v>0.16400000000000001</v>
      </c>
      <c r="L327">
        <v>0.31</v>
      </c>
      <c r="M327">
        <v>1.1000000000000001</v>
      </c>
      <c r="N327">
        <v>0.95</v>
      </c>
      <c r="O327">
        <v>309</v>
      </c>
      <c r="P327">
        <v>41</v>
      </c>
      <c r="Q327">
        <v>184</v>
      </c>
      <c r="R327">
        <v>160</v>
      </c>
      <c r="S327">
        <v>216</v>
      </c>
      <c r="T327">
        <f>(Data[[#This Row],[mean_r]]/256)*100</f>
        <v>71.875</v>
      </c>
      <c r="U327">
        <f>(Data[[#This Row],[mean_g]]/256)*100</f>
        <v>62.5</v>
      </c>
      <c r="V327">
        <f>(Data[[#This Row],[mean_b]]/256)*100</f>
        <v>84.375</v>
      </c>
      <c r="W327">
        <v>0.71699999999999997</v>
      </c>
      <c r="X327" t="s">
        <v>51</v>
      </c>
      <c r="Y327" t="s">
        <v>40</v>
      </c>
      <c r="Z327">
        <v>9728</v>
      </c>
      <c r="AA327">
        <v>4.3</v>
      </c>
      <c r="AB327">
        <v>16.7</v>
      </c>
      <c r="AC327">
        <v>27.5</v>
      </c>
      <c r="AD327">
        <v>128984</v>
      </c>
      <c r="AE327">
        <v>83.7</v>
      </c>
      <c r="AF327">
        <v>34.200000000000003</v>
      </c>
      <c r="AG327" t="s">
        <v>41</v>
      </c>
      <c r="AH327" t="s">
        <v>68</v>
      </c>
      <c r="AI327" t="s">
        <v>56</v>
      </c>
      <c r="AJ327">
        <v>100</v>
      </c>
      <c r="AK327">
        <v>512</v>
      </c>
      <c r="AL327">
        <v>9.2700000000000005E-2</v>
      </c>
      <c r="AM327">
        <v>0.97019999999999995</v>
      </c>
      <c r="AN327">
        <v>0.93569999999999998</v>
      </c>
      <c r="AO327">
        <f>Data[[#This Row],[labeller_confidence_score]]-Data[[#This Row],[cytodiffusion_classification_confidence]]</f>
        <v>-3.4499999999999975E-2</v>
      </c>
    </row>
    <row r="328" spans="1:41" x14ac:dyDescent="0.3">
      <c r="A328" t="s">
        <v>401</v>
      </c>
      <c r="B328" t="s">
        <v>85</v>
      </c>
      <c r="C328">
        <v>0</v>
      </c>
      <c r="D328" t="s">
        <v>50</v>
      </c>
      <c r="E328">
        <v>11.91</v>
      </c>
      <c r="F328">
        <v>65.099999999999994</v>
      </c>
      <c r="G328">
        <v>0.70199999999999996</v>
      </c>
      <c r="H328">
        <v>0.42299999999999999</v>
      </c>
      <c r="I328">
        <f>Data[[#This Row],[nucleus_area_pct]]/Data[[#This Row],[cytoplasm_ratio]]</f>
        <v>153.90070921985816</v>
      </c>
      <c r="J328">
        <v>0.80600000000000005</v>
      </c>
      <c r="K328">
        <v>0.30499999999999999</v>
      </c>
      <c r="L328">
        <v>5.29</v>
      </c>
      <c r="M328">
        <v>2.2000000000000002</v>
      </c>
      <c r="N328">
        <v>0.80500000000000005</v>
      </c>
      <c r="O328">
        <v>303</v>
      </c>
      <c r="P328">
        <v>63</v>
      </c>
      <c r="Q328">
        <v>176</v>
      </c>
      <c r="R328">
        <v>159</v>
      </c>
      <c r="S328">
        <v>187</v>
      </c>
      <c r="T328">
        <f>(Data[[#This Row],[mean_r]]/256)*100</f>
        <v>68.75</v>
      </c>
      <c r="U328">
        <f>(Data[[#This Row],[mean_g]]/256)*100</f>
        <v>62.109375</v>
      </c>
      <c r="V328">
        <f>(Data[[#This Row],[mean_b]]/256)*100</f>
        <v>73.046875</v>
      </c>
      <c r="W328">
        <v>0.67500000000000004</v>
      </c>
      <c r="X328" t="s">
        <v>39</v>
      </c>
      <c r="Y328" t="s">
        <v>45</v>
      </c>
      <c r="Z328">
        <v>3960</v>
      </c>
      <c r="AA328">
        <v>4.55</v>
      </c>
      <c r="AB328">
        <v>12.3</v>
      </c>
      <c r="AC328">
        <v>41.9</v>
      </c>
      <c r="AD328">
        <v>339099</v>
      </c>
      <c r="AE328">
        <v>73</v>
      </c>
      <c r="AF328">
        <v>33.1</v>
      </c>
      <c r="AG328" t="s">
        <v>64</v>
      </c>
      <c r="AH328" t="s">
        <v>68</v>
      </c>
      <c r="AI328" t="s">
        <v>56</v>
      </c>
      <c r="AJ328">
        <v>60</v>
      </c>
      <c r="AK328">
        <v>360</v>
      </c>
      <c r="AL328">
        <v>9.1200000000000003E-2</v>
      </c>
      <c r="AM328">
        <v>0.90910000000000002</v>
      </c>
      <c r="AN328">
        <v>1</v>
      </c>
      <c r="AO328">
        <f>Data[[#This Row],[labeller_confidence_score]]-Data[[#This Row],[cytodiffusion_classification_confidence]]</f>
        <v>9.0899999999999981E-2</v>
      </c>
    </row>
    <row r="329" spans="1:41" x14ac:dyDescent="0.3">
      <c r="A329" t="s">
        <v>402</v>
      </c>
      <c r="B329" t="s">
        <v>103</v>
      </c>
      <c r="C329">
        <v>1</v>
      </c>
      <c r="D329" t="s">
        <v>104</v>
      </c>
      <c r="E329">
        <v>3.93</v>
      </c>
      <c r="F329">
        <v>0</v>
      </c>
      <c r="G329">
        <v>0</v>
      </c>
      <c r="H329">
        <v>1</v>
      </c>
      <c r="I329">
        <f>Data[[#This Row],[nucleus_area_pct]]/Data[[#This Row],[cytoplasm_ratio]]</f>
        <v>0</v>
      </c>
      <c r="J329">
        <v>0.41099999999999998</v>
      </c>
      <c r="K329">
        <v>0.74399999999999999</v>
      </c>
      <c r="L329">
        <v>0.61</v>
      </c>
      <c r="M329">
        <v>1</v>
      </c>
      <c r="N329">
        <v>0.61799999999999999</v>
      </c>
      <c r="O329">
        <v>82</v>
      </c>
      <c r="P329">
        <v>29</v>
      </c>
      <c r="Q329">
        <v>216</v>
      </c>
      <c r="R329">
        <v>137</v>
      </c>
      <c r="S329">
        <v>96</v>
      </c>
      <c r="T329">
        <f>(Data[[#This Row],[mean_r]]/256)*100</f>
        <v>84.375</v>
      </c>
      <c r="U329">
        <f>(Data[[#This Row],[mean_g]]/256)*100</f>
        <v>53.515625</v>
      </c>
      <c r="V329">
        <f>(Data[[#This Row],[mean_b]]/256)*100</f>
        <v>37.5</v>
      </c>
      <c r="W329">
        <v>0.48699999999999999</v>
      </c>
      <c r="X329" t="s">
        <v>39</v>
      </c>
      <c r="Y329" t="s">
        <v>40</v>
      </c>
      <c r="Z329">
        <v>9981</v>
      </c>
      <c r="AA329">
        <v>4.54</v>
      </c>
      <c r="AB329">
        <v>14.6</v>
      </c>
      <c r="AC329">
        <v>45.6</v>
      </c>
      <c r="AD329">
        <v>211868</v>
      </c>
      <c r="AE329">
        <v>86.2</v>
      </c>
      <c r="AF329">
        <v>33.9</v>
      </c>
      <c r="AG329" t="s">
        <v>64</v>
      </c>
      <c r="AH329" t="s">
        <v>47</v>
      </c>
      <c r="AI329" t="s">
        <v>52</v>
      </c>
      <c r="AJ329">
        <v>60</v>
      </c>
      <c r="AK329">
        <v>512</v>
      </c>
      <c r="AL329">
        <v>0.64200000000000002</v>
      </c>
      <c r="AM329">
        <v>0.68510000000000004</v>
      </c>
      <c r="AN329">
        <v>0.67300000000000004</v>
      </c>
      <c r="AO329">
        <f>Data[[#This Row],[labeller_confidence_score]]-Data[[#This Row],[cytodiffusion_classification_confidence]]</f>
        <v>-1.21E-2</v>
      </c>
    </row>
    <row r="330" spans="1:41" x14ac:dyDescent="0.3">
      <c r="A330" t="s">
        <v>403</v>
      </c>
      <c r="B330" t="s">
        <v>49</v>
      </c>
      <c r="C330">
        <v>0</v>
      </c>
      <c r="D330" t="s">
        <v>50</v>
      </c>
      <c r="E330">
        <v>10.77</v>
      </c>
      <c r="F330">
        <v>55.9</v>
      </c>
      <c r="G330">
        <v>0.56100000000000005</v>
      </c>
      <c r="H330">
        <v>0.437</v>
      </c>
      <c r="I330">
        <f>Data[[#This Row],[nucleus_area_pct]]/Data[[#This Row],[cytoplasm_ratio]]</f>
        <v>127.91762013729976</v>
      </c>
      <c r="J330">
        <v>0.80200000000000005</v>
      </c>
      <c r="K330">
        <v>0.38100000000000001</v>
      </c>
      <c r="L330">
        <v>3.26</v>
      </c>
      <c r="M330">
        <v>3.1</v>
      </c>
      <c r="N330">
        <v>0.86899999999999999</v>
      </c>
      <c r="O330">
        <v>398</v>
      </c>
      <c r="P330">
        <v>61</v>
      </c>
      <c r="Q330">
        <v>198</v>
      </c>
      <c r="R330">
        <v>154</v>
      </c>
      <c r="S330">
        <v>199</v>
      </c>
      <c r="T330">
        <f>(Data[[#This Row],[mean_r]]/256)*100</f>
        <v>77.34375</v>
      </c>
      <c r="U330">
        <f>(Data[[#This Row],[mean_g]]/256)*100</f>
        <v>60.15625</v>
      </c>
      <c r="V330">
        <f>(Data[[#This Row],[mean_b]]/256)*100</f>
        <v>77.734375</v>
      </c>
      <c r="W330">
        <v>0.64700000000000002</v>
      </c>
      <c r="X330" t="s">
        <v>51</v>
      </c>
      <c r="Y330" t="s">
        <v>40</v>
      </c>
      <c r="Z330">
        <v>6534</v>
      </c>
      <c r="AA330">
        <v>3.85</v>
      </c>
      <c r="AB330">
        <v>12.7</v>
      </c>
      <c r="AC330">
        <v>44</v>
      </c>
      <c r="AD330">
        <v>238056</v>
      </c>
      <c r="AE330">
        <v>84</v>
      </c>
      <c r="AF330">
        <v>31.6</v>
      </c>
      <c r="AG330" t="s">
        <v>46</v>
      </c>
      <c r="AH330" t="s">
        <v>47</v>
      </c>
      <c r="AI330" t="s">
        <v>52</v>
      </c>
      <c r="AJ330">
        <v>60</v>
      </c>
      <c r="AK330">
        <v>360</v>
      </c>
      <c r="AL330">
        <v>2.07E-2</v>
      </c>
      <c r="AM330">
        <v>0.86219999999999997</v>
      </c>
      <c r="AN330">
        <v>0.86029999999999995</v>
      </c>
      <c r="AO330">
        <f>Data[[#This Row],[labeller_confidence_score]]-Data[[#This Row],[cytodiffusion_classification_confidence]]</f>
        <v>-1.9000000000000128E-3</v>
      </c>
    </row>
    <row r="331" spans="1:41" x14ac:dyDescent="0.3">
      <c r="A331" t="s">
        <v>404</v>
      </c>
      <c r="B331" t="s">
        <v>49</v>
      </c>
      <c r="C331">
        <v>0</v>
      </c>
      <c r="D331" t="s">
        <v>50</v>
      </c>
      <c r="E331">
        <v>11.79</v>
      </c>
      <c r="F331">
        <v>48.8</v>
      </c>
      <c r="G331">
        <v>0.48399999999999999</v>
      </c>
      <c r="H331">
        <v>0.39800000000000002</v>
      </c>
      <c r="I331">
        <f>Data[[#This Row],[nucleus_area_pct]]/Data[[#This Row],[cytoplasm_ratio]]</f>
        <v>122.61306532663315</v>
      </c>
      <c r="J331">
        <v>0.78300000000000003</v>
      </c>
      <c r="K331">
        <v>0.46500000000000002</v>
      </c>
      <c r="L331">
        <v>3.03</v>
      </c>
      <c r="M331">
        <v>2.1</v>
      </c>
      <c r="N331">
        <v>0.81100000000000005</v>
      </c>
      <c r="O331">
        <v>412</v>
      </c>
      <c r="P331">
        <v>70</v>
      </c>
      <c r="Q331">
        <v>200</v>
      </c>
      <c r="R331">
        <v>163</v>
      </c>
      <c r="S331">
        <v>185</v>
      </c>
      <c r="T331">
        <f>(Data[[#This Row],[mean_r]]/256)*100</f>
        <v>78.125</v>
      </c>
      <c r="U331">
        <f>(Data[[#This Row],[mean_g]]/256)*100</f>
        <v>63.671875</v>
      </c>
      <c r="V331">
        <f>(Data[[#This Row],[mean_b]]/256)*100</f>
        <v>72.265625</v>
      </c>
      <c r="W331">
        <v>0.64800000000000002</v>
      </c>
      <c r="X331" t="s">
        <v>63</v>
      </c>
      <c r="Y331" t="s">
        <v>45</v>
      </c>
      <c r="Z331">
        <v>8031</v>
      </c>
      <c r="AA331">
        <v>4.24</v>
      </c>
      <c r="AB331">
        <v>13.9</v>
      </c>
      <c r="AC331">
        <v>51.6</v>
      </c>
      <c r="AD331">
        <v>247942</v>
      </c>
      <c r="AE331">
        <v>75.7</v>
      </c>
      <c r="AF331">
        <v>36.799999999999997</v>
      </c>
      <c r="AG331" t="s">
        <v>41</v>
      </c>
      <c r="AH331" t="s">
        <v>47</v>
      </c>
      <c r="AI331" t="s">
        <v>43</v>
      </c>
      <c r="AJ331">
        <v>60</v>
      </c>
      <c r="AK331">
        <v>256</v>
      </c>
      <c r="AL331">
        <v>0.20749999999999999</v>
      </c>
      <c r="AM331">
        <v>0.91149999999999998</v>
      </c>
      <c r="AN331">
        <v>0.92969999999999997</v>
      </c>
      <c r="AO331">
        <f>Data[[#This Row],[labeller_confidence_score]]-Data[[#This Row],[cytodiffusion_classification_confidence]]</f>
        <v>1.8199999999999994E-2</v>
      </c>
    </row>
    <row r="332" spans="1:41" x14ac:dyDescent="0.3">
      <c r="A332" t="s">
        <v>405</v>
      </c>
      <c r="B332" t="s">
        <v>49</v>
      </c>
      <c r="C332">
        <v>0</v>
      </c>
      <c r="D332" t="s">
        <v>50</v>
      </c>
      <c r="E332">
        <v>12.83</v>
      </c>
      <c r="F332">
        <v>49.5</v>
      </c>
      <c r="G332">
        <v>0.47799999999999998</v>
      </c>
      <c r="H332">
        <v>0.36299999999999999</v>
      </c>
      <c r="I332">
        <f>Data[[#This Row],[nucleus_area_pct]]/Data[[#This Row],[cytoplasm_ratio]]</f>
        <v>136.36363636363637</v>
      </c>
      <c r="J332">
        <v>0.85399999999999998</v>
      </c>
      <c r="K332">
        <v>0.32200000000000001</v>
      </c>
      <c r="L332">
        <v>3.4</v>
      </c>
      <c r="M332">
        <v>3.4</v>
      </c>
      <c r="N332">
        <v>0.96499999999999997</v>
      </c>
      <c r="O332">
        <v>442</v>
      </c>
      <c r="P332">
        <v>57</v>
      </c>
      <c r="Q332">
        <v>227</v>
      </c>
      <c r="R332">
        <v>154</v>
      </c>
      <c r="S332">
        <v>181</v>
      </c>
      <c r="T332">
        <f>(Data[[#This Row],[mean_r]]/256)*100</f>
        <v>88.671875</v>
      </c>
      <c r="U332">
        <f>(Data[[#This Row],[mean_g]]/256)*100</f>
        <v>60.15625</v>
      </c>
      <c r="V332">
        <f>(Data[[#This Row],[mean_b]]/256)*100</f>
        <v>70.703125</v>
      </c>
      <c r="W332">
        <v>0.60299999999999998</v>
      </c>
      <c r="X332" t="s">
        <v>63</v>
      </c>
      <c r="Y332" t="s">
        <v>40</v>
      </c>
      <c r="Z332">
        <v>7489</v>
      </c>
      <c r="AA332">
        <v>5.37</v>
      </c>
      <c r="AB332">
        <v>11.8</v>
      </c>
      <c r="AC332">
        <v>41.8</v>
      </c>
      <c r="AD332">
        <v>242392</v>
      </c>
      <c r="AE332">
        <v>98.1</v>
      </c>
      <c r="AF332">
        <v>34.1</v>
      </c>
      <c r="AG332" t="s">
        <v>64</v>
      </c>
      <c r="AH332" t="s">
        <v>68</v>
      </c>
      <c r="AI332" t="s">
        <v>56</v>
      </c>
      <c r="AJ332">
        <v>100</v>
      </c>
      <c r="AK332">
        <v>256</v>
      </c>
      <c r="AL332">
        <v>0.1489</v>
      </c>
      <c r="AM332">
        <v>1</v>
      </c>
      <c r="AN332">
        <v>0.87770000000000004</v>
      </c>
      <c r="AO332">
        <f>Data[[#This Row],[labeller_confidence_score]]-Data[[#This Row],[cytodiffusion_classification_confidence]]</f>
        <v>-0.12229999999999996</v>
      </c>
    </row>
    <row r="333" spans="1:41" x14ac:dyDescent="0.3">
      <c r="A333" t="s">
        <v>406</v>
      </c>
      <c r="B333" t="s">
        <v>49</v>
      </c>
      <c r="C333">
        <v>0</v>
      </c>
      <c r="D333" t="s">
        <v>50</v>
      </c>
      <c r="E333">
        <v>14.3</v>
      </c>
      <c r="F333">
        <v>59.1</v>
      </c>
      <c r="G333">
        <v>0.49099999999999999</v>
      </c>
      <c r="H333">
        <v>0.42699999999999999</v>
      </c>
      <c r="I333">
        <f>Data[[#This Row],[nucleus_area_pct]]/Data[[#This Row],[cytoplasm_ratio]]</f>
        <v>138.40749414519908</v>
      </c>
      <c r="J333">
        <v>0.81499999999999995</v>
      </c>
      <c r="K333">
        <v>0.41499999999999998</v>
      </c>
      <c r="L333">
        <v>2.91</v>
      </c>
      <c r="M333">
        <v>2.6</v>
      </c>
      <c r="N333">
        <v>0.98399999999999999</v>
      </c>
      <c r="O333">
        <v>412</v>
      </c>
      <c r="P333">
        <v>69</v>
      </c>
      <c r="Q333">
        <v>211</v>
      </c>
      <c r="R333">
        <v>156</v>
      </c>
      <c r="S333">
        <v>186</v>
      </c>
      <c r="T333">
        <f>(Data[[#This Row],[mean_r]]/256)*100</f>
        <v>82.421875</v>
      </c>
      <c r="U333">
        <f>(Data[[#This Row],[mean_g]]/256)*100</f>
        <v>60.9375</v>
      </c>
      <c r="V333">
        <f>(Data[[#This Row],[mean_b]]/256)*100</f>
        <v>72.65625</v>
      </c>
      <c r="W333">
        <v>0.74</v>
      </c>
      <c r="X333" t="s">
        <v>51</v>
      </c>
      <c r="Y333" t="s">
        <v>40</v>
      </c>
      <c r="Z333">
        <v>6688</v>
      </c>
      <c r="AA333">
        <v>5.86</v>
      </c>
      <c r="AB333">
        <v>11.3</v>
      </c>
      <c r="AC333">
        <v>38.299999999999997</v>
      </c>
      <c r="AD333">
        <v>121971</v>
      </c>
      <c r="AE333">
        <v>102.6</v>
      </c>
      <c r="AF333">
        <v>32.6</v>
      </c>
      <c r="AG333" t="s">
        <v>41</v>
      </c>
      <c r="AH333" t="s">
        <v>47</v>
      </c>
      <c r="AI333" t="s">
        <v>52</v>
      </c>
      <c r="AJ333">
        <v>40</v>
      </c>
      <c r="AK333">
        <v>512</v>
      </c>
      <c r="AL333">
        <v>8.0799999999999997E-2</v>
      </c>
      <c r="AM333">
        <v>0.87190000000000001</v>
      </c>
      <c r="AN333">
        <v>0.9718</v>
      </c>
      <c r="AO333">
        <f>Data[[#This Row],[labeller_confidence_score]]-Data[[#This Row],[cytodiffusion_classification_confidence]]</f>
        <v>9.9899999999999989E-2</v>
      </c>
    </row>
    <row r="334" spans="1:41" x14ac:dyDescent="0.3">
      <c r="A334" t="s">
        <v>407</v>
      </c>
      <c r="B334" t="s">
        <v>49</v>
      </c>
      <c r="C334">
        <v>0</v>
      </c>
      <c r="D334" t="s">
        <v>50</v>
      </c>
      <c r="E334">
        <v>11.6</v>
      </c>
      <c r="F334">
        <v>51.8</v>
      </c>
      <c r="G334">
        <v>0.58399999999999996</v>
      </c>
      <c r="H334">
        <v>0.44500000000000001</v>
      </c>
      <c r="I334">
        <f>Data[[#This Row],[nucleus_area_pct]]/Data[[#This Row],[cytoplasm_ratio]]</f>
        <v>116.40449438202246</v>
      </c>
      <c r="J334">
        <v>0.70799999999999996</v>
      </c>
      <c r="K334">
        <v>0.52500000000000002</v>
      </c>
      <c r="L334">
        <v>2.89</v>
      </c>
      <c r="M334">
        <v>4.0999999999999996</v>
      </c>
      <c r="N334">
        <v>0.86199999999999999</v>
      </c>
      <c r="O334">
        <v>357</v>
      </c>
      <c r="P334">
        <v>63</v>
      </c>
      <c r="Q334">
        <v>205</v>
      </c>
      <c r="R334">
        <v>147</v>
      </c>
      <c r="S334">
        <v>210</v>
      </c>
      <c r="T334">
        <f>(Data[[#This Row],[mean_r]]/256)*100</f>
        <v>80.078125</v>
      </c>
      <c r="U334">
        <f>(Data[[#This Row],[mean_g]]/256)*100</f>
        <v>57.421875</v>
      </c>
      <c r="V334">
        <f>(Data[[#This Row],[mean_b]]/256)*100</f>
        <v>82.03125</v>
      </c>
      <c r="W334">
        <v>0.63600000000000001</v>
      </c>
      <c r="X334" t="s">
        <v>51</v>
      </c>
      <c r="Y334" t="s">
        <v>45</v>
      </c>
      <c r="Z334">
        <v>9224</v>
      </c>
      <c r="AA334">
        <v>5.53</v>
      </c>
      <c r="AB334">
        <v>15.1</v>
      </c>
      <c r="AC334">
        <v>39.1</v>
      </c>
      <c r="AD334">
        <v>280315</v>
      </c>
      <c r="AE334">
        <v>91.7</v>
      </c>
      <c r="AF334">
        <v>32.9</v>
      </c>
      <c r="AG334" t="s">
        <v>64</v>
      </c>
      <c r="AH334" t="s">
        <v>42</v>
      </c>
      <c r="AI334" t="s">
        <v>52</v>
      </c>
      <c r="AJ334">
        <v>100</v>
      </c>
      <c r="AK334">
        <v>256</v>
      </c>
      <c r="AL334">
        <v>6.6299999999999998E-2</v>
      </c>
      <c r="AM334">
        <v>0.91749999999999998</v>
      </c>
      <c r="AN334">
        <v>0.85670000000000002</v>
      </c>
      <c r="AO334">
        <f>Data[[#This Row],[labeller_confidence_score]]-Data[[#This Row],[cytodiffusion_classification_confidence]]</f>
        <v>-6.0799999999999965E-2</v>
      </c>
    </row>
    <row r="335" spans="1:41" x14ac:dyDescent="0.3">
      <c r="A335" t="s">
        <v>408</v>
      </c>
      <c r="B335" t="s">
        <v>89</v>
      </c>
      <c r="C335">
        <v>1</v>
      </c>
      <c r="D335" t="s">
        <v>38</v>
      </c>
      <c r="E335">
        <v>13.26</v>
      </c>
      <c r="F335">
        <v>52.5</v>
      </c>
      <c r="G335">
        <v>0.49</v>
      </c>
      <c r="H335">
        <v>0.35299999999999998</v>
      </c>
      <c r="I335">
        <f>Data[[#This Row],[nucleus_area_pct]]/Data[[#This Row],[cytoplasm_ratio]]</f>
        <v>148.72521246458925</v>
      </c>
      <c r="J335">
        <v>0.78</v>
      </c>
      <c r="K335">
        <v>0.46899999999999997</v>
      </c>
      <c r="L335">
        <v>4.46</v>
      </c>
      <c r="M335">
        <v>4.0999999999999996</v>
      </c>
      <c r="N335">
        <v>0.71599999999999997</v>
      </c>
      <c r="O335">
        <v>326</v>
      </c>
      <c r="P335">
        <v>76</v>
      </c>
      <c r="Q335">
        <v>207</v>
      </c>
      <c r="R335">
        <v>167</v>
      </c>
      <c r="S335">
        <v>187</v>
      </c>
      <c r="T335">
        <f>(Data[[#This Row],[mean_r]]/256)*100</f>
        <v>80.859375</v>
      </c>
      <c r="U335">
        <f>(Data[[#This Row],[mean_g]]/256)*100</f>
        <v>65.234375</v>
      </c>
      <c r="V335">
        <f>(Data[[#This Row],[mean_b]]/256)*100</f>
        <v>73.046875</v>
      </c>
      <c r="W335">
        <v>0.48499999999999999</v>
      </c>
      <c r="X335" t="s">
        <v>63</v>
      </c>
      <c r="Y335" t="s">
        <v>40</v>
      </c>
      <c r="Z335">
        <v>10035</v>
      </c>
      <c r="AA335">
        <v>4.9000000000000004</v>
      </c>
      <c r="AB335">
        <v>14.3</v>
      </c>
      <c r="AC335">
        <v>39.5</v>
      </c>
      <c r="AD335">
        <v>248328</v>
      </c>
      <c r="AE335">
        <v>87.8</v>
      </c>
      <c r="AF335">
        <v>32.700000000000003</v>
      </c>
      <c r="AG335" t="s">
        <v>64</v>
      </c>
      <c r="AH335" t="s">
        <v>68</v>
      </c>
      <c r="AI335" t="s">
        <v>43</v>
      </c>
      <c r="AJ335">
        <v>40</v>
      </c>
      <c r="AK335">
        <v>224</v>
      </c>
      <c r="AL335">
        <v>0.79620000000000002</v>
      </c>
      <c r="AM335">
        <v>0.66810000000000003</v>
      </c>
      <c r="AN335">
        <v>0.81379999999999997</v>
      </c>
      <c r="AO335">
        <f>Data[[#This Row],[labeller_confidence_score]]-Data[[#This Row],[cytodiffusion_classification_confidence]]</f>
        <v>0.14569999999999994</v>
      </c>
    </row>
    <row r="336" spans="1:41" x14ac:dyDescent="0.3">
      <c r="A336" t="s">
        <v>409</v>
      </c>
      <c r="B336" t="s">
        <v>89</v>
      </c>
      <c r="C336">
        <v>1</v>
      </c>
      <c r="D336" t="s">
        <v>38</v>
      </c>
      <c r="E336">
        <v>12.57</v>
      </c>
      <c r="F336">
        <v>54</v>
      </c>
      <c r="G336">
        <v>0.61599999999999999</v>
      </c>
      <c r="H336">
        <v>0.51200000000000001</v>
      </c>
      <c r="I336">
        <f>Data[[#This Row],[nucleus_area_pct]]/Data[[#This Row],[cytoplasm_ratio]]</f>
        <v>105.46875</v>
      </c>
      <c r="J336">
        <v>0.747</v>
      </c>
      <c r="K336">
        <v>0.57999999999999996</v>
      </c>
      <c r="L336">
        <v>5.19</v>
      </c>
      <c r="M336">
        <v>4.3</v>
      </c>
      <c r="N336">
        <v>0.78500000000000003</v>
      </c>
      <c r="O336">
        <v>412</v>
      </c>
      <c r="P336">
        <v>73</v>
      </c>
      <c r="Q336">
        <v>222</v>
      </c>
      <c r="R336">
        <v>150</v>
      </c>
      <c r="S336">
        <v>164</v>
      </c>
      <c r="T336">
        <f>(Data[[#This Row],[mean_r]]/256)*100</f>
        <v>86.71875</v>
      </c>
      <c r="U336">
        <f>(Data[[#This Row],[mean_g]]/256)*100</f>
        <v>58.59375</v>
      </c>
      <c r="V336">
        <f>(Data[[#This Row],[mean_b]]/256)*100</f>
        <v>64.0625</v>
      </c>
      <c r="W336">
        <v>0.72199999999999998</v>
      </c>
      <c r="X336" t="s">
        <v>51</v>
      </c>
      <c r="Y336" t="s">
        <v>45</v>
      </c>
      <c r="Z336">
        <v>3606</v>
      </c>
      <c r="AA336">
        <v>2.76</v>
      </c>
      <c r="AB336">
        <v>14.2</v>
      </c>
      <c r="AC336">
        <v>43.2</v>
      </c>
      <c r="AD336">
        <v>119835</v>
      </c>
      <c r="AE336">
        <v>94.1</v>
      </c>
      <c r="AF336">
        <v>32.700000000000003</v>
      </c>
      <c r="AG336" t="s">
        <v>64</v>
      </c>
      <c r="AH336" t="s">
        <v>47</v>
      </c>
      <c r="AI336" t="s">
        <v>43</v>
      </c>
      <c r="AJ336">
        <v>100</v>
      </c>
      <c r="AK336">
        <v>224</v>
      </c>
      <c r="AL336">
        <v>0.60919999999999996</v>
      </c>
      <c r="AM336">
        <v>0.71689999999999998</v>
      </c>
      <c r="AN336">
        <v>0.74880000000000002</v>
      </c>
      <c r="AO336">
        <f>Data[[#This Row],[labeller_confidence_score]]-Data[[#This Row],[cytodiffusion_classification_confidence]]</f>
        <v>3.1900000000000039E-2</v>
      </c>
    </row>
    <row r="337" spans="1:41" x14ac:dyDescent="0.3">
      <c r="A337" t="s">
        <v>410</v>
      </c>
      <c r="B337" t="s">
        <v>49</v>
      </c>
      <c r="C337">
        <v>0</v>
      </c>
      <c r="D337" t="s">
        <v>50</v>
      </c>
      <c r="E337">
        <v>12.17</v>
      </c>
      <c r="F337">
        <v>50.3</v>
      </c>
      <c r="G337">
        <v>0.501</v>
      </c>
      <c r="H337">
        <v>0.42399999999999999</v>
      </c>
      <c r="I337">
        <f>Data[[#This Row],[nucleus_area_pct]]/Data[[#This Row],[cytoplasm_ratio]]</f>
        <v>118.63207547169812</v>
      </c>
      <c r="J337">
        <v>0.73599999999999999</v>
      </c>
      <c r="K337">
        <v>0.315</v>
      </c>
      <c r="L337">
        <v>1.99</v>
      </c>
      <c r="M337">
        <v>3.6</v>
      </c>
      <c r="N337">
        <v>0.82299999999999995</v>
      </c>
      <c r="O337">
        <v>380</v>
      </c>
      <c r="P337">
        <v>74</v>
      </c>
      <c r="Q337">
        <v>230</v>
      </c>
      <c r="R337">
        <v>160</v>
      </c>
      <c r="S337">
        <v>204</v>
      </c>
      <c r="T337">
        <f>(Data[[#This Row],[mean_r]]/256)*100</f>
        <v>89.84375</v>
      </c>
      <c r="U337">
        <f>(Data[[#This Row],[mean_g]]/256)*100</f>
        <v>62.5</v>
      </c>
      <c r="V337">
        <f>(Data[[#This Row],[mean_b]]/256)*100</f>
        <v>79.6875</v>
      </c>
      <c r="W337">
        <v>0.80700000000000005</v>
      </c>
      <c r="X337" t="s">
        <v>51</v>
      </c>
      <c r="Y337" t="s">
        <v>45</v>
      </c>
      <c r="Z337">
        <v>13326</v>
      </c>
      <c r="AA337">
        <v>4.04</v>
      </c>
      <c r="AB337">
        <v>14.1</v>
      </c>
      <c r="AC337">
        <v>40.700000000000003</v>
      </c>
      <c r="AD337">
        <v>241167</v>
      </c>
      <c r="AE337">
        <v>89.7</v>
      </c>
      <c r="AF337">
        <v>34.700000000000003</v>
      </c>
      <c r="AG337" t="s">
        <v>64</v>
      </c>
      <c r="AH337" t="s">
        <v>68</v>
      </c>
      <c r="AI337" t="s">
        <v>43</v>
      </c>
      <c r="AJ337">
        <v>60</v>
      </c>
      <c r="AK337">
        <v>224</v>
      </c>
      <c r="AL337">
        <v>0.15840000000000001</v>
      </c>
      <c r="AM337">
        <v>0.94110000000000005</v>
      </c>
      <c r="AN337">
        <v>0.90659999999999996</v>
      </c>
      <c r="AO337">
        <f>Data[[#This Row],[labeller_confidence_score]]-Data[[#This Row],[cytodiffusion_classification_confidence]]</f>
        <v>-3.4500000000000086E-2</v>
      </c>
    </row>
    <row r="338" spans="1:41" x14ac:dyDescent="0.3">
      <c r="A338" t="s">
        <v>411</v>
      </c>
      <c r="B338" t="s">
        <v>49</v>
      </c>
      <c r="C338">
        <v>0</v>
      </c>
      <c r="D338" t="s">
        <v>50</v>
      </c>
      <c r="E338">
        <v>14.31</v>
      </c>
      <c r="F338">
        <v>55</v>
      </c>
      <c r="G338">
        <v>0.626</v>
      </c>
      <c r="H338">
        <v>0.42899999999999999</v>
      </c>
      <c r="I338">
        <f>Data[[#This Row],[nucleus_area_pct]]/Data[[#This Row],[cytoplasm_ratio]]</f>
        <v>128.2051282051282</v>
      </c>
      <c r="J338">
        <v>0.77700000000000002</v>
      </c>
      <c r="K338">
        <v>0.34399999999999997</v>
      </c>
      <c r="L338">
        <v>4.43</v>
      </c>
      <c r="M338">
        <v>3.7</v>
      </c>
      <c r="N338">
        <v>0.79300000000000004</v>
      </c>
      <c r="O338">
        <v>337</v>
      </c>
      <c r="P338">
        <v>87</v>
      </c>
      <c r="Q338">
        <v>207</v>
      </c>
      <c r="R338">
        <v>171</v>
      </c>
      <c r="S338">
        <v>197</v>
      </c>
      <c r="T338">
        <f>(Data[[#This Row],[mean_r]]/256)*100</f>
        <v>80.859375</v>
      </c>
      <c r="U338">
        <f>(Data[[#This Row],[mean_g]]/256)*100</f>
        <v>66.796875</v>
      </c>
      <c r="V338">
        <f>(Data[[#This Row],[mean_b]]/256)*100</f>
        <v>76.953125</v>
      </c>
      <c r="W338">
        <v>0.61799999999999999</v>
      </c>
      <c r="X338" t="s">
        <v>63</v>
      </c>
      <c r="Y338" t="s">
        <v>45</v>
      </c>
      <c r="Z338">
        <v>8681</v>
      </c>
      <c r="AA338">
        <v>4.58</v>
      </c>
      <c r="AB338">
        <v>16.3</v>
      </c>
      <c r="AC338">
        <v>53.4</v>
      </c>
      <c r="AD338">
        <v>320368</v>
      </c>
      <c r="AE338">
        <v>83.3</v>
      </c>
      <c r="AF338">
        <v>33.799999999999997</v>
      </c>
      <c r="AG338" t="s">
        <v>64</v>
      </c>
      <c r="AH338" t="s">
        <v>68</v>
      </c>
      <c r="AI338" t="s">
        <v>43</v>
      </c>
      <c r="AJ338">
        <v>100</v>
      </c>
      <c r="AK338">
        <v>256</v>
      </c>
      <c r="AL338">
        <v>5.6000000000000001E-2</v>
      </c>
      <c r="AM338">
        <v>0.96899999999999997</v>
      </c>
      <c r="AN338">
        <v>0.91139999999999999</v>
      </c>
      <c r="AO338">
        <f>Data[[#This Row],[labeller_confidence_score]]-Data[[#This Row],[cytodiffusion_classification_confidence]]</f>
        <v>-5.7599999999999985E-2</v>
      </c>
    </row>
    <row r="339" spans="1:41" x14ac:dyDescent="0.3">
      <c r="A339" t="s">
        <v>412</v>
      </c>
      <c r="B339" t="s">
        <v>49</v>
      </c>
      <c r="C339">
        <v>0</v>
      </c>
      <c r="D339" t="s">
        <v>50</v>
      </c>
      <c r="E339">
        <v>14.27</v>
      </c>
      <c r="F339">
        <v>56.5</v>
      </c>
      <c r="G339">
        <v>0.50900000000000001</v>
      </c>
      <c r="H339">
        <v>0.439</v>
      </c>
      <c r="I339">
        <f>Data[[#This Row],[nucleus_area_pct]]/Data[[#This Row],[cytoplasm_ratio]]</f>
        <v>128.70159453302961</v>
      </c>
      <c r="J339">
        <v>0.93100000000000005</v>
      </c>
      <c r="K339">
        <v>0.39100000000000001</v>
      </c>
      <c r="L339">
        <v>2.9</v>
      </c>
      <c r="M339">
        <v>2.8</v>
      </c>
      <c r="N339">
        <v>0.72899999999999998</v>
      </c>
      <c r="O339">
        <v>438</v>
      </c>
      <c r="P339">
        <v>77</v>
      </c>
      <c r="Q339">
        <v>204</v>
      </c>
      <c r="R339">
        <v>159</v>
      </c>
      <c r="S339">
        <v>167</v>
      </c>
      <c r="T339">
        <f>(Data[[#This Row],[mean_r]]/256)*100</f>
        <v>79.6875</v>
      </c>
      <c r="U339">
        <f>(Data[[#This Row],[mean_g]]/256)*100</f>
        <v>62.109375</v>
      </c>
      <c r="V339">
        <f>(Data[[#This Row],[mean_b]]/256)*100</f>
        <v>65.234375</v>
      </c>
      <c r="W339">
        <v>0.65900000000000003</v>
      </c>
      <c r="X339" t="s">
        <v>51</v>
      </c>
      <c r="Y339" t="s">
        <v>45</v>
      </c>
      <c r="Z339">
        <v>8203</v>
      </c>
      <c r="AA339">
        <v>4.32</v>
      </c>
      <c r="AB339">
        <v>12.4</v>
      </c>
      <c r="AC339">
        <v>40.799999999999997</v>
      </c>
      <c r="AD339">
        <v>243441</v>
      </c>
      <c r="AE339">
        <v>106.2</v>
      </c>
      <c r="AF339">
        <v>33.200000000000003</v>
      </c>
      <c r="AG339" t="s">
        <v>64</v>
      </c>
      <c r="AH339" t="s">
        <v>42</v>
      </c>
      <c r="AI339" t="s">
        <v>43</v>
      </c>
      <c r="AJ339">
        <v>100</v>
      </c>
      <c r="AK339">
        <v>224</v>
      </c>
      <c r="AL339">
        <v>2.2000000000000001E-3</v>
      </c>
      <c r="AM339">
        <v>0.83079999999999998</v>
      </c>
      <c r="AN339">
        <v>0.91520000000000001</v>
      </c>
      <c r="AO339">
        <f>Data[[#This Row],[labeller_confidence_score]]-Data[[#This Row],[cytodiffusion_classification_confidence]]</f>
        <v>8.4400000000000031E-2</v>
      </c>
    </row>
    <row r="340" spans="1:41" x14ac:dyDescent="0.3">
      <c r="A340" t="s">
        <v>413</v>
      </c>
      <c r="B340" t="s">
        <v>54</v>
      </c>
      <c r="C340">
        <v>0</v>
      </c>
      <c r="D340" t="s">
        <v>54</v>
      </c>
      <c r="E340">
        <v>7.65</v>
      </c>
      <c r="F340">
        <v>0</v>
      </c>
      <c r="G340">
        <v>0</v>
      </c>
      <c r="H340">
        <v>1</v>
      </c>
      <c r="I340">
        <f>Data[[#This Row],[nucleus_area_pct]]/Data[[#This Row],[cytoplasm_ratio]]</f>
        <v>0</v>
      </c>
      <c r="J340">
        <v>0.92400000000000004</v>
      </c>
      <c r="K340">
        <v>0.154</v>
      </c>
      <c r="L340">
        <v>0.27</v>
      </c>
      <c r="M340">
        <v>1</v>
      </c>
      <c r="N340">
        <v>0.94</v>
      </c>
      <c r="O340">
        <v>195</v>
      </c>
      <c r="P340">
        <v>49</v>
      </c>
      <c r="Q340">
        <v>237</v>
      </c>
      <c r="R340">
        <v>124</v>
      </c>
      <c r="S340">
        <v>129</v>
      </c>
      <c r="T340">
        <f>(Data[[#This Row],[mean_r]]/256)*100</f>
        <v>92.578125</v>
      </c>
      <c r="U340">
        <f>(Data[[#This Row],[mean_g]]/256)*100</f>
        <v>48.4375</v>
      </c>
      <c r="V340">
        <f>(Data[[#This Row],[mean_b]]/256)*100</f>
        <v>50.390625</v>
      </c>
      <c r="W340">
        <v>0.38300000000000001</v>
      </c>
      <c r="X340" t="s">
        <v>51</v>
      </c>
      <c r="Y340" t="s">
        <v>40</v>
      </c>
      <c r="Z340">
        <v>6658</v>
      </c>
      <c r="AA340">
        <v>4.8</v>
      </c>
      <c r="AB340">
        <v>14</v>
      </c>
      <c r="AC340">
        <v>40.200000000000003</v>
      </c>
      <c r="AD340">
        <v>212783</v>
      </c>
      <c r="AE340">
        <v>85.3</v>
      </c>
      <c r="AF340">
        <v>34.1</v>
      </c>
      <c r="AG340" t="s">
        <v>41</v>
      </c>
      <c r="AH340" t="s">
        <v>47</v>
      </c>
      <c r="AI340" t="s">
        <v>43</v>
      </c>
      <c r="AJ340">
        <v>40</v>
      </c>
      <c r="AK340">
        <v>256</v>
      </c>
      <c r="AL340">
        <v>9.5299999999999996E-2</v>
      </c>
      <c r="AM340">
        <v>0.86170000000000002</v>
      </c>
      <c r="AN340">
        <v>0.85609999999999997</v>
      </c>
      <c r="AO340">
        <f>Data[[#This Row],[labeller_confidence_score]]-Data[[#This Row],[cytodiffusion_classification_confidence]]</f>
        <v>-5.6000000000000494E-3</v>
      </c>
    </row>
    <row r="341" spans="1:41" x14ac:dyDescent="0.3">
      <c r="A341" t="s">
        <v>414</v>
      </c>
      <c r="B341" t="s">
        <v>106</v>
      </c>
      <c r="C341">
        <v>1</v>
      </c>
      <c r="D341" t="s">
        <v>82</v>
      </c>
      <c r="E341">
        <v>14.61</v>
      </c>
      <c r="F341">
        <v>84.6</v>
      </c>
      <c r="G341">
        <v>0.45100000000000001</v>
      </c>
      <c r="H341">
        <v>0.20699999999999999</v>
      </c>
      <c r="I341">
        <f>Data[[#This Row],[nucleus_area_pct]]/Data[[#This Row],[cytoplasm_ratio]]</f>
        <v>408.69565217391306</v>
      </c>
      <c r="J341">
        <v>0.77900000000000003</v>
      </c>
      <c r="K341">
        <v>0.308</v>
      </c>
      <c r="L341">
        <v>1.04</v>
      </c>
      <c r="M341">
        <v>1.1000000000000001</v>
      </c>
      <c r="N341">
        <v>0.88900000000000001</v>
      </c>
      <c r="O341">
        <v>598</v>
      </c>
      <c r="P341">
        <v>104</v>
      </c>
      <c r="Q341">
        <v>172</v>
      </c>
      <c r="R341">
        <v>112</v>
      </c>
      <c r="S341">
        <v>213</v>
      </c>
      <c r="T341">
        <f>(Data[[#This Row],[mean_r]]/256)*100</f>
        <v>67.1875</v>
      </c>
      <c r="U341">
        <f>(Data[[#This Row],[mean_g]]/256)*100</f>
        <v>43.75</v>
      </c>
      <c r="V341">
        <f>(Data[[#This Row],[mean_b]]/256)*100</f>
        <v>83.203125</v>
      </c>
      <c r="W341">
        <v>0.69599999999999995</v>
      </c>
      <c r="X341" t="s">
        <v>39</v>
      </c>
      <c r="Y341" t="s">
        <v>40</v>
      </c>
      <c r="Z341">
        <v>2028</v>
      </c>
      <c r="AA341">
        <v>4.0599999999999996</v>
      </c>
      <c r="AB341">
        <v>15.9</v>
      </c>
      <c r="AC341">
        <v>39.4</v>
      </c>
      <c r="AD341">
        <v>246785</v>
      </c>
      <c r="AE341">
        <v>94</v>
      </c>
      <c r="AF341">
        <v>31.4</v>
      </c>
      <c r="AG341" t="s">
        <v>46</v>
      </c>
      <c r="AH341" t="s">
        <v>42</v>
      </c>
      <c r="AI341" t="s">
        <v>43</v>
      </c>
      <c r="AJ341">
        <v>60</v>
      </c>
      <c r="AK341">
        <v>256</v>
      </c>
      <c r="AL341">
        <v>0.58899999999999997</v>
      </c>
      <c r="AM341">
        <v>0.73709999999999998</v>
      </c>
      <c r="AN341">
        <v>0.75839999999999996</v>
      </c>
      <c r="AO341">
        <f>Data[[#This Row],[labeller_confidence_score]]-Data[[#This Row],[cytodiffusion_classification_confidence]]</f>
        <v>2.1299999999999986E-2</v>
      </c>
    </row>
    <row r="342" spans="1:41" x14ac:dyDescent="0.3">
      <c r="A342" t="s">
        <v>415</v>
      </c>
      <c r="B342" t="s">
        <v>62</v>
      </c>
      <c r="C342">
        <v>0</v>
      </c>
      <c r="D342" t="s">
        <v>50</v>
      </c>
      <c r="E342">
        <v>8.25</v>
      </c>
      <c r="F342">
        <v>79.3</v>
      </c>
      <c r="G342">
        <v>0.78500000000000003</v>
      </c>
      <c r="H342">
        <v>0.109</v>
      </c>
      <c r="I342">
        <f>Data[[#This Row],[nucleus_area_pct]]/Data[[#This Row],[cytoplasm_ratio]]</f>
        <v>727.52293577981652</v>
      </c>
      <c r="J342">
        <v>0.8</v>
      </c>
      <c r="K342">
        <v>7.1999999999999995E-2</v>
      </c>
      <c r="L342">
        <v>0.63</v>
      </c>
      <c r="M342">
        <v>1.1000000000000001</v>
      </c>
      <c r="N342">
        <v>0.89900000000000002</v>
      </c>
      <c r="O342">
        <v>241</v>
      </c>
      <c r="P342">
        <v>44</v>
      </c>
      <c r="Q342">
        <v>187</v>
      </c>
      <c r="R342">
        <v>162</v>
      </c>
      <c r="S342">
        <v>200</v>
      </c>
      <c r="T342">
        <f>(Data[[#This Row],[mean_r]]/256)*100</f>
        <v>73.046875</v>
      </c>
      <c r="U342">
        <f>(Data[[#This Row],[mean_g]]/256)*100</f>
        <v>63.28125</v>
      </c>
      <c r="V342">
        <f>(Data[[#This Row],[mean_b]]/256)*100</f>
        <v>78.125</v>
      </c>
      <c r="W342">
        <v>0.70499999999999996</v>
      </c>
      <c r="X342" t="s">
        <v>51</v>
      </c>
      <c r="Y342" t="s">
        <v>45</v>
      </c>
      <c r="Z342">
        <v>6332</v>
      </c>
      <c r="AA342">
        <v>4.57</v>
      </c>
      <c r="AB342">
        <v>14.4</v>
      </c>
      <c r="AC342">
        <v>41.7</v>
      </c>
      <c r="AD342">
        <v>309896</v>
      </c>
      <c r="AE342">
        <v>87.7</v>
      </c>
      <c r="AF342">
        <v>33.5</v>
      </c>
      <c r="AG342" t="s">
        <v>64</v>
      </c>
      <c r="AH342" t="s">
        <v>47</v>
      </c>
      <c r="AI342" t="s">
        <v>56</v>
      </c>
      <c r="AJ342">
        <v>40</v>
      </c>
      <c r="AK342">
        <v>360</v>
      </c>
      <c r="AL342">
        <v>1.43E-2</v>
      </c>
      <c r="AM342">
        <v>0.87070000000000003</v>
      </c>
      <c r="AN342">
        <v>0.91080000000000005</v>
      </c>
      <c r="AO342">
        <f>Data[[#This Row],[labeller_confidence_score]]-Data[[#This Row],[cytodiffusion_classification_confidence]]</f>
        <v>4.0100000000000025E-2</v>
      </c>
    </row>
    <row r="343" spans="1:41" x14ac:dyDescent="0.3">
      <c r="A343" t="s">
        <v>416</v>
      </c>
      <c r="B343" t="s">
        <v>54</v>
      </c>
      <c r="C343">
        <v>0</v>
      </c>
      <c r="D343" t="s">
        <v>54</v>
      </c>
      <c r="E343">
        <v>8.81</v>
      </c>
      <c r="F343">
        <v>0</v>
      </c>
      <c r="G343">
        <v>0</v>
      </c>
      <c r="H343">
        <v>1</v>
      </c>
      <c r="I343">
        <f>Data[[#This Row],[nucleus_area_pct]]/Data[[#This Row],[cytoplasm_ratio]]</f>
        <v>0</v>
      </c>
      <c r="J343">
        <v>0.877</v>
      </c>
      <c r="K343">
        <v>0.20499999999999999</v>
      </c>
      <c r="L343">
        <v>0.47</v>
      </c>
      <c r="M343">
        <v>1</v>
      </c>
      <c r="N343">
        <v>0.91</v>
      </c>
      <c r="O343">
        <v>226</v>
      </c>
      <c r="P343">
        <v>55</v>
      </c>
      <c r="Q343">
        <v>236</v>
      </c>
      <c r="R343">
        <v>119</v>
      </c>
      <c r="S343">
        <v>130</v>
      </c>
      <c r="T343">
        <f>(Data[[#This Row],[mean_r]]/256)*100</f>
        <v>92.1875</v>
      </c>
      <c r="U343">
        <f>(Data[[#This Row],[mean_g]]/256)*100</f>
        <v>46.484375</v>
      </c>
      <c r="V343">
        <f>(Data[[#This Row],[mean_b]]/256)*100</f>
        <v>50.78125</v>
      </c>
      <c r="W343">
        <v>0.55300000000000005</v>
      </c>
      <c r="X343" t="s">
        <v>51</v>
      </c>
      <c r="Y343" t="s">
        <v>40</v>
      </c>
      <c r="Z343">
        <v>5552</v>
      </c>
      <c r="AA343">
        <v>5.04</v>
      </c>
      <c r="AB343">
        <v>13.7</v>
      </c>
      <c r="AC343">
        <v>49.5</v>
      </c>
      <c r="AD343">
        <v>188682</v>
      </c>
      <c r="AE343">
        <v>70.7</v>
      </c>
      <c r="AF343">
        <v>33.4</v>
      </c>
      <c r="AG343" t="s">
        <v>46</v>
      </c>
      <c r="AH343" t="s">
        <v>68</v>
      </c>
      <c r="AI343" t="s">
        <v>52</v>
      </c>
      <c r="AJ343">
        <v>100</v>
      </c>
      <c r="AK343">
        <v>256</v>
      </c>
      <c r="AL343">
        <v>0.1633</v>
      </c>
      <c r="AM343">
        <v>0.89970000000000006</v>
      </c>
      <c r="AN343">
        <v>0.9456</v>
      </c>
      <c r="AO343">
        <f>Data[[#This Row],[labeller_confidence_score]]-Data[[#This Row],[cytodiffusion_classification_confidence]]</f>
        <v>4.5899999999999941E-2</v>
      </c>
    </row>
    <row r="344" spans="1:41" x14ac:dyDescent="0.3">
      <c r="A344" t="s">
        <v>417</v>
      </c>
      <c r="B344" t="s">
        <v>62</v>
      </c>
      <c r="C344">
        <v>0</v>
      </c>
      <c r="D344" t="s">
        <v>50</v>
      </c>
      <c r="E344">
        <v>9.98</v>
      </c>
      <c r="F344">
        <v>77.400000000000006</v>
      </c>
      <c r="G344">
        <v>0.75800000000000001</v>
      </c>
      <c r="H344">
        <v>0.248</v>
      </c>
      <c r="I344">
        <f>Data[[#This Row],[nucleus_area_pct]]/Data[[#This Row],[cytoplasm_ratio]]</f>
        <v>312.09677419354841</v>
      </c>
      <c r="J344">
        <v>0.872</v>
      </c>
      <c r="K344">
        <v>0.26200000000000001</v>
      </c>
      <c r="L344">
        <v>0.9</v>
      </c>
      <c r="M344">
        <v>1.1000000000000001</v>
      </c>
      <c r="N344">
        <v>0.91800000000000004</v>
      </c>
      <c r="O344">
        <v>296</v>
      </c>
      <c r="P344">
        <v>56</v>
      </c>
      <c r="Q344">
        <v>219</v>
      </c>
      <c r="R344">
        <v>177</v>
      </c>
      <c r="S344">
        <v>168</v>
      </c>
      <c r="T344">
        <f>(Data[[#This Row],[mean_r]]/256)*100</f>
        <v>85.546875</v>
      </c>
      <c r="U344">
        <f>(Data[[#This Row],[mean_g]]/256)*100</f>
        <v>69.140625</v>
      </c>
      <c r="V344">
        <f>(Data[[#This Row],[mean_b]]/256)*100</f>
        <v>65.625</v>
      </c>
      <c r="W344">
        <v>0.77600000000000002</v>
      </c>
      <c r="X344" t="s">
        <v>51</v>
      </c>
      <c r="Y344" t="s">
        <v>40</v>
      </c>
      <c r="Z344">
        <v>4300</v>
      </c>
      <c r="AA344">
        <v>5</v>
      </c>
      <c r="AB344">
        <v>16.3</v>
      </c>
      <c r="AC344">
        <v>40.799999999999997</v>
      </c>
      <c r="AD344">
        <v>285829</v>
      </c>
      <c r="AE344">
        <v>99.4</v>
      </c>
      <c r="AF344">
        <v>32.4</v>
      </c>
      <c r="AG344" t="s">
        <v>46</v>
      </c>
      <c r="AH344" t="s">
        <v>42</v>
      </c>
      <c r="AI344" t="s">
        <v>43</v>
      </c>
      <c r="AJ344">
        <v>60</v>
      </c>
      <c r="AK344">
        <v>256</v>
      </c>
      <c r="AL344">
        <v>9.1800000000000007E-2</v>
      </c>
      <c r="AM344">
        <v>0.8881</v>
      </c>
      <c r="AN344">
        <v>0.98150000000000004</v>
      </c>
      <c r="AO344">
        <f>Data[[#This Row],[labeller_confidence_score]]-Data[[#This Row],[cytodiffusion_classification_confidence]]</f>
        <v>9.3400000000000039E-2</v>
      </c>
    </row>
    <row r="345" spans="1:41" x14ac:dyDescent="0.3">
      <c r="A345" t="s">
        <v>418</v>
      </c>
      <c r="B345" t="s">
        <v>54</v>
      </c>
      <c r="C345">
        <v>0</v>
      </c>
      <c r="D345" t="s">
        <v>54</v>
      </c>
      <c r="E345">
        <v>7.09</v>
      </c>
      <c r="F345">
        <v>0</v>
      </c>
      <c r="G345">
        <v>0</v>
      </c>
      <c r="H345">
        <v>1</v>
      </c>
      <c r="I345">
        <f>Data[[#This Row],[nucleus_area_pct]]/Data[[#This Row],[cytoplasm_ratio]]</f>
        <v>0</v>
      </c>
      <c r="J345">
        <v>0.88900000000000001</v>
      </c>
      <c r="K345">
        <v>0.17899999999999999</v>
      </c>
      <c r="L345">
        <v>1.03</v>
      </c>
      <c r="M345">
        <v>1</v>
      </c>
      <c r="N345">
        <v>0.91500000000000004</v>
      </c>
      <c r="O345">
        <v>195</v>
      </c>
      <c r="P345">
        <v>48</v>
      </c>
      <c r="Q345">
        <v>221</v>
      </c>
      <c r="R345">
        <v>134</v>
      </c>
      <c r="S345">
        <v>140</v>
      </c>
      <c r="T345">
        <f>(Data[[#This Row],[mean_r]]/256)*100</f>
        <v>86.328125</v>
      </c>
      <c r="U345">
        <f>(Data[[#This Row],[mean_g]]/256)*100</f>
        <v>52.34375</v>
      </c>
      <c r="V345">
        <f>(Data[[#This Row],[mean_b]]/256)*100</f>
        <v>54.6875</v>
      </c>
      <c r="W345">
        <v>0.46700000000000003</v>
      </c>
      <c r="X345" t="s">
        <v>63</v>
      </c>
      <c r="Y345" t="s">
        <v>40</v>
      </c>
      <c r="Z345">
        <v>10155</v>
      </c>
      <c r="AA345">
        <v>5.1100000000000003</v>
      </c>
      <c r="AB345">
        <v>11.4</v>
      </c>
      <c r="AC345">
        <v>38.9</v>
      </c>
      <c r="AD345">
        <v>231987</v>
      </c>
      <c r="AE345">
        <v>97.7</v>
      </c>
      <c r="AF345">
        <v>30.6</v>
      </c>
      <c r="AG345" t="s">
        <v>41</v>
      </c>
      <c r="AH345" t="s">
        <v>47</v>
      </c>
      <c r="AI345" t="s">
        <v>52</v>
      </c>
      <c r="AJ345">
        <v>40</v>
      </c>
      <c r="AK345">
        <v>224</v>
      </c>
      <c r="AL345">
        <v>0.104</v>
      </c>
      <c r="AM345">
        <v>0.85350000000000004</v>
      </c>
      <c r="AN345">
        <v>0.84989999999999999</v>
      </c>
      <c r="AO345">
        <f>Data[[#This Row],[labeller_confidence_score]]-Data[[#This Row],[cytodiffusion_classification_confidence]]</f>
        <v>-3.6000000000000476E-3</v>
      </c>
    </row>
    <row r="346" spans="1:41" x14ac:dyDescent="0.3">
      <c r="A346" t="s">
        <v>419</v>
      </c>
      <c r="B346" t="s">
        <v>89</v>
      </c>
      <c r="C346">
        <v>1</v>
      </c>
      <c r="D346" t="s">
        <v>38</v>
      </c>
      <c r="E346">
        <v>11.8</v>
      </c>
      <c r="F346">
        <v>53.8</v>
      </c>
      <c r="G346">
        <v>0.66</v>
      </c>
      <c r="H346">
        <v>0.442</v>
      </c>
      <c r="I346">
        <f>Data[[#This Row],[nucleus_area_pct]]/Data[[#This Row],[cytoplasm_ratio]]</f>
        <v>121.71945701357465</v>
      </c>
      <c r="J346">
        <v>0.75600000000000001</v>
      </c>
      <c r="K346">
        <v>0.215</v>
      </c>
      <c r="L346">
        <v>5.07</v>
      </c>
      <c r="M346">
        <v>3.8</v>
      </c>
      <c r="N346">
        <v>0.79600000000000004</v>
      </c>
      <c r="O346">
        <v>468</v>
      </c>
      <c r="P346">
        <v>82</v>
      </c>
      <c r="Q346">
        <v>209</v>
      </c>
      <c r="R346">
        <v>145</v>
      </c>
      <c r="S346">
        <v>198</v>
      </c>
      <c r="T346">
        <f>(Data[[#This Row],[mean_r]]/256)*100</f>
        <v>81.640625</v>
      </c>
      <c r="U346">
        <f>(Data[[#This Row],[mean_g]]/256)*100</f>
        <v>56.640625</v>
      </c>
      <c r="V346">
        <f>(Data[[#This Row],[mean_b]]/256)*100</f>
        <v>77.34375</v>
      </c>
      <c r="W346">
        <v>0.78600000000000003</v>
      </c>
      <c r="X346" t="s">
        <v>63</v>
      </c>
      <c r="Y346" t="s">
        <v>40</v>
      </c>
      <c r="Z346">
        <v>5257</v>
      </c>
      <c r="AA346">
        <v>4.7300000000000004</v>
      </c>
      <c r="AB346">
        <v>11.8</v>
      </c>
      <c r="AC346">
        <v>53.5</v>
      </c>
      <c r="AD346">
        <v>221222</v>
      </c>
      <c r="AE346">
        <v>98.3</v>
      </c>
      <c r="AF346">
        <v>33.4</v>
      </c>
      <c r="AG346" t="s">
        <v>46</v>
      </c>
      <c r="AH346" t="s">
        <v>68</v>
      </c>
      <c r="AI346" t="s">
        <v>56</v>
      </c>
      <c r="AJ346">
        <v>100</v>
      </c>
      <c r="AK346">
        <v>360</v>
      </c>
      <c r="AL346">
        <v>0.98750000000000004</v>
      </c>
      <c r="AM346">
        <v>0.72409999999999997</v>
      </c>
      <c r="AN346">
        <v>0.70699999999999996</v>
      </c>
      <c r="AO346">
        <f>Data[[#This Row],[labeller_confidence_score]]-Data[[#This Row],[cytodiffusion_classification_confidence]]</f>
        <v>-1.7100000000000004E-2</v>
      </c>
    </row>
    <row r="347" spans="1:41" x14ac:dyDescent="0.3">
      <c r="A347" t="s">
        <v>420</v>
      </c>
      <c r="B347" t="s">
        <v>37</v>
      </c>
      <c r="C347">
        <v>1</v>
      </c>
      <c r="D347" t="s">
        <v>38</v>
      </c>
      <c r="E347">
        <v>13.06</v>
      </c>
      <c r="F347">
        <v>71.3</v>
      </c>
      <c r="G347">
        <v>0.69499999999999995</v>
      </c>
      <c r="H347">
        <v>0.38100000000000001</v>
      </c>
      <c r="I347">
        <f>Data[[#This Row],[nucleus_area_pct]]/Data[[#This Row],[cytoplasm_ratio]]</f>
        <v>187.13910761154855</v>
      </c>
      <c r="J347">
        <v>0.58499999999999996</v>
      </c>
      <c r="K347">
        <v>0.53500000000000003</v>
      </c>
      <c r="L347">
        <v>3.41</v>
      </c>
      <c r="M347">
        <v>5.2</v>
      </c>
      <c r="N347">
        <v>0.68400000000000005</v>
      </c>
      <c r="O347">
        <v>449</v>
      </c>
      <c r="P347">
        <v>75</v>
      </c>
      <c r="Q347">
        <v>222</v>
      </c>
      <c r="R347">
        <v>167</v>
      </c>
      <c r="S347">
        <v>199</v>
      </c>
      <c r="T347">
        <f>(Data[[#This Row],[mean_r]]/256)*100</f>
        <v>86.71875</v>
      </c>
      <c r="U347">
        <f>(Data[[#This Row],[mean_g]]/256)*100</f>
        <v>65.234375</v>
      </c>
      <c r="V347">
        <f>(Data[[#This Row],[mean_b]]/256)*100</f>
        <v>77.734375</v>
      </c>
      <c r="W347">
        <v>0.626</v>
      </c>
      <c r="X347" t="s">
        <v>39</v>
      </c>
      <c r="Y347" t="s">
        <v>45</v>
      </c>
      <c r="Z347">
        <v>7106</v>
      </c>
      <c r="AA347">
        <v>4.13</v>
      </c>
      <c r="AB347">
        <v>12.7</v>
      </c>
      <c r="AC347">
        <v>35.799999999999997</v>
      </c>
      <c r="AD347">
        <v>190738</v>
      </c>
      <c r="AE347">
        <v>79.7</v>
      </c>
      <c r="AF347">
        <v>35.6</v>
      </c>
      <c r="AG347" t="s">
        <v>64</v>
      </c>
      <c r="AH347" t="s">
        <v>42</v>
      </c>
      <c r="AI347" t="s">
        <v>56</v>
      </c>
      <c r="AJ347">
        <v>100</v>
      </c>
      <c r="AK347">
        <v>360</v>
      </c>
      <c r="AL347">
        <v>0.91090000000000004</v>
      </c>
      <c r="AM347">
        <v>0.8085</v>
      </c>
      <c r="AN347">
        <v>0.62539999999999996</v>
      </c>
      <c r="AO347">
        <f>Data[[#This Row],[labeller_confidence_score]]-Data[[#This Row],[cytodiffusion_classification_confidence]]</f>
        <v>-0.18310000000000004</v>
      </c>
    </row>
    <row r="348" spans="1:41" x14ac:dyDescent="0.3">
      <c r="A348" t="s">
        <v>421</v>
      </c>
      <c r="B348" t="s">
        <v>49</v>
      </c>
      <c r="C348">
        <v>0</v>
      </c>
      <c r="D348" t="s">
        <v>50</v>
      </c>
      <c r="E348">
        <v>12.23</v>
      </c>
      <c r="F348">
        <v>68.5</v>
      </c>
      <c r="G348">
        <v>0.495</v>
      </c>
      <c r="H348">
        <v>0.435</v>
      </c>
      <c r="I348">
        <f>Data[[#This Row],[nucleus_area_pct]]/Data[[#This Row],[cytoplasm_ratio]]</f>
        <v>157.4712643678161</v>
      </c>
      <c r="J348">
        <v>0.74</v>
      </c>
      <c r="K348">
        <v>0.33500000000000002</v>
      </c>
      <c r="L348">
        <v>3.61</v>
      </c>
      <c r="M348">
        <v>3.9</v>
      </c>
      <c r="N348">
        <v>0.82</v>
      </c>
      <c r="O348">
        <v>471</v>
      </c>
      <c r="P348">
        <v>78</v>
      </c>
      <c r="Q348">
        <v>207</v>
      </c>
      <c r="R348">
        <v>136</v>
      </c>
      <c r="S348">
        <v>197</v>
      </c>
      <c r="T348">
        <f>(Data[[#This Row],[mean_r]]/256)*100</f>
        <v>80.859375</v>
      </c>
      <c r="U348">
        <f>(Data[[#This Row],[mean_g]]/256)*100</f>
        <v>53.125</v>
      </c>
      <c r="V348">
        <f>(Data[[#This Row],[mean_b]]/256)*100</f>
        <v>76.953125</v>
      </c>
      <c r="W348">
        <v>0.66200000000000003</v>
      </c>
      <c r="X348" t="s">
        <v>39</v>
      </c>
      <c r="Y348" t="s">
        <v>45</v>
      </c>
      <c r="Z348">
        <v>7055</v>
      </c>
      <c r="AA348">
        <v>5.36</v>
      </c>
      <c r="AB348">
        <v>13.2</v>
      </c>
      <c r="AC348">
        <v>38.700000000000003</v>
      </c>
      <c r="AD348">
        <v>267500</v>
      </c>
      <c r="AE348">
        <v>79.8</v>
      </c>
      <c r="AF348">
        <v>33</v>
      </c>
      <c r="AG348" t="s">
        <v>46</v>
      </c>
      <c r="AH348" t="s">
        <v>42</v>
      </c>
      <c r="AI348" t="s">
        <v>56</v>
      </c>
      <c r="AJ348">
        <v>60</v>
      </c>
      <c r="AK348">
        <v>256</v>
      </c>
      <c r="AL348">
        <v>0.13439999999999999</v>
      </c>
      <c r="AM348">
        <v>0.83479999999999999</v>
      </c>
      <c r="AN348">
        <v>0.96099999999999997</v>
      </c>
      <c r="AO348">
        <f>Data[[#This Row],[labeller_confidence_score]]-Data[[#This Row],[cytodiffusion_classification_confidence]]</f>
        <v>0.12619999999999998</v>
      </c>
    </row>
    <row r="349" spans="1:41" x14ac:dyDescent="0.3">
      <c r="A349" t="s">
        <v>422</v>
      </c>
      <c r="B349" t="s">
        <v>58</v>
      </c>
      <c r="C349">
        <v>1</v>
      </c>
      <c r="D349" t="s">
        <v>38</v>
      </c>
      <c r="E349">
        <v>13.47</v>
      </c>
      <c r="F349">
        <v>73</v>
      </c>
      <c r="G349">
        <v>0.71699999999999997</v>
      </c>
      <c r="H349">
        <v>0.26100000000000001</v>
      </c>
      <c r="I349">
        <f>Data[[#This Row],[nucleus_area_pct]]/Data[[#This Row],[cytoplasm_ratio]]</f>
        <v>279.69348659003828</v>
      </c>
      <c r="J349">
        <v>0.76300000000000001</v>
      </c>
      <c r="K349">
        <v>0.41299999999999998</v>
      </c>
      <c r="L349">
        <v>2.1</v>
      </c>
      <c r="M349">
        <v>1</v>
      </c>
      <c r="N349">
        <v>0.83799999999999997</v>
      </c>
      <c r="O349">
        <v>564</v>
      </c>
      <c r="P349">
        <v>85</v>
      </c>
      <c r="Q349">
        <v>218</v>
      </c>
      <c r="R349">
        <v>155</v>
      </c>
      <c r="S349">
        <v>181</v>
      </c>
      <c r="T349">
        <f>(Data[[#This Row],[mean_r]]/256)*100</f>
        <v>85.15625</v>
      </c>
      <c r="U349">
        <f>(Data[[#This Row],[mean_g]]/256)*100</f>
        <v>60.546875</v>
      </c>
      <c r="V349">
        <f>(Data[[#This Row],[mean_b]]/256)*100</f>
        <v>70.703125</v>
      </c>
      <c r="W349">
        <v>0.79800000000000004</v>
      </c>
      <c r="X349" t="s">
        <v>51</v>
      </c>
      <c r="Y349" t="s">
        <v>40</v>
      </c>
      <c r="Z349">
        <v>2820</v>
      </c>
      <c r="AA349">
        <v>4.9000000000000004</v>
      </c>
      <c r="AB349">
        <v>16</v>
      </c>
      <c r="AC349">
        <v>39.700000000000003</v>
      </c>
      <c r="AD349">
        <v>337641</v>
      </c>
      <c r="AE349">
        <v>86.5</v>
      </c>
      <c r="AF349">
        <v>32.1</v>
      </c>
      <c r="AG349" t="s">
        <v>46</v>
      </c>
      <c r="AH349" t="s">
        <v>47</v>
      </c>
      <c r="AI349" t="s">
        <v>56</v>
      </c>
      <c r="AJ349">
        <v>60</v>
      </c>
      <c r="AK349">
        <v>256</v>
      </c>
      <c r="AL349">
        <v>0.89049999999999996</v>
      </c>
      <c r="AM349">
        <v>0.83</v>
      </c>
      <c r="AN349">
        <v>0.83689999999999998</v>
      </c>
      <c r="AO349">
        <f>Data[[#This Row],[labeller_confidence_score]]-Data[[#This Row],[cytodiffusion_classification_confidence]]</f>
        <v>6.9000000000000172E-3</v>
      </c>
    </row>
    <row r="350" spans="1:41" x14ac:dyDescent="0.3">
      <c r="A350" t="s">
        <v>423</v>
      </c>
      <c r="B350" t="s">
        <v>49</v>
      </c>
      <c r="C350">
        <v>0</v>
      </c>
      <c r="D350" t="s">
        <v>50</v>
      </c>
      <c r="E350">
        <v>13.61</v>
      </c>
      <c r="F350">
        <v>45.3</v>
      </c>
      <c r="G350">
        <v>0.55200000000000005</v>
      </c>
      <c r="H350">
        <v>0.48699999999999999</v>
      </c>
      <c r="I350">
        <f>Data[[#This Row],[nucleus_area_pct]]/Data[[#This Row],[cytoplasm_ratio]]</f>
        <v>93.01848049281314</v>
      </c>
      <c r="J350">
        <v>0.79200000000000004</v>
      </c>
      <c r="K350">
        <v>0.48499999999999999</v>
      </c>
      <c r="L350">
        <v>3.16</v>
      </c>
      <c r="M350">
        <v>3.4</v>
      </c>
      <c r="N350">
        <v>0.85</v>
      </c>
      <c r="O350">
        <v>424</v>
      </c>
      <c r="P350">
        <v>68</v>
      </c>
      <c r="Q350">
        <v>217</v>
      </c>
      <c r="R350">
        <v>150</v>
      </c>
      <c r="S350">
        <v>175</v>
      </c>
      <c r="T350">
        <f>(Data[[#This Row],[mean_r]]/256)*100</f>
        <v>84.765625</v>
      </c>
      <c r="U350">
        <f>(Data[[#This Row],[mean_g]]/256)*100</f>
        <v>58.59375</v>
      </c>
      <c r="V350">
        <f>(Data[[#This Row],[mean_b]]/256)*100</f>
        <v>68.359375</v>
      </c>
      <c r="W350">
        <v>0.61299999999999999</v>
      </c>
      <c r="X350" t="s">
        <v>51</v>
      </c>
      <c r="Y350" t="s">
        <v>45</v>
      </c>
      <c r="Z350">
        <v>10382</v>
      </c>
      <c r="AA350">
        <v>4.3600000000000003</v>
      </c>
      <c r="AB350">
        <v>15.1</v>
      </c>
      <c r="AC350">
        <v>39.9</v>
      </c>
      <c r="AD350">
        <v>298937</v>
      </c>
      <c r="AE350">
        <v>84.7</v>
      </c>
      <c r="AF350">
        <v>34.5</v>
      </c>
      <c r="AG350" t="s">
        <v>46</v>
      </c>
      <c r="AH350" t="s">
        <v>47</v>
      </c>
      <c r="AI350" t="s">
        <v>56</v>
      </c>
      <c r="AJ350">
        <v>100</v>
      </c>
      <c r="AK350">
        <v>224</v>
      </c>
      <c r="AL350">
        <v>0.12590000000000001</v>
      </c>
      <c r="AM350">
        <v>0.88009999999999999</v>
      </c>
      <c r="AN350">
        <v>0.94989999999999997</v>
      </c>
      <c r="AO350">
        <f>Data[[#This Row],[labeller_confidence_score]]-Data[[#This Row],[cytodiffusion_classification_confidence]]</f>
        <v>6.9799999999999973E-2</v>
      </c>
    </row>
    <row r="351" spans="1:41" x14ac:dyDescent="0.3">
      <c r="A351" t="s">
        <v>424</v>
      </c>
      <c r="B351" t="s">
        <v>54</v>
      </c>
      <c r="C351">
        <v>0</v>
      </c>
      <c r="D351" t="s">
        <v>54</v>
      </c>
      <c r="E351">
        <v>7.2</v>
      </c>
      <c r="F351">
        <v>0</v>
      </c>
      <c r="G351">
        <v>0</v>
      </c>
      <c r="H351">
        <v>1</v>
      </c>
      <c r="I351">
        <f>Data[[#This Row],[nucleus_area_pct]]/Data[[#This Row],[cytoplasm_ratio]]</f>
        <v>0</v>
      </c>
      <c r="J351">
        <v>0.88300000000000001</v>
      </c>
      <c r="K351">
        <v>0.20300000000000001</v>
      </c>
      <c r="L351">
        <v>0.6</v>
      </c>
      <c r="M351">
        <v>1</v>
      </c>
      <c r="N351">
        <v>0.98399999999999999</v>
      </c>
      <c r="O351">
        <v>206</v>
      </c>
      <c r="P351">
        <v>54</v>
      </c>
      <c r="Q351">
        <v>222</v>
      </c>
      <c r="R351">
        <v>118</v>
      </c>
      <c r="S351">
        <v>132</v>
      </c>
      <c r="T351">
        <f>(Data[[#This Row],[mean_r]]/256)*100</f>
        <v>86.71875</v>
      </c>
      <c r="U351">
        <f>(Data[[#This Row],[mean_g]]/256)*100</f>
        <v>46.09375</v>
      </c>
      <c r="V351">
        <f>(Data[[#This Row],[mean_b]]/256)*100</f>
        <v>51.5625</v>
      </c>
      <c r="W351">
        <v>0.52100000000000002</v>
      </c>
      <c r="X351" t="s">
        <v>51</v>
      </c>
      <c r="Y351" t="s">
        <v>40</v>
      </c>
      <c r="Z351">
        <v>4504</v>
      </c>
      <c r="AA351">
        <v>4.8600000000000003</v>
      </c>
      <c r="AB351">
        <v>14.7</v>
      </c>
      <c r="AC351">
        <v>47.2</v>
      </c>
      <c r="AD351">
        <v>21216</v>
      </c>
      <c r="AE351">
        <v>93.5</v>
      </c>
      <c r="AF351">
        <v>33.6</v>
      </c>
      <c r="AG351" t="s">
        <v>64</v>
      </c>
      <c r="AH351" t="s">
        <v>42</v>
      </c>
      <c r="AI351" t="s">
        <v>43</v>
      </c>
      <c r="AJ351">
        <v>40</v>
      </c>
      <c r="AK351">
        <v>224</v>
      </c>
      <c r="AL351">
        <v>0.13700000000000001</v>
      </c>
      <c r="AM351">
        <v>0.86360000000000003</v>
      </c>
      <c r="AN351">
        <v>0.93230000000000002</v>
      </c>
      <c r="AO351">
        <f>Data[[#This Row],[labeller_confidence_score]]-Data[[#This Row],[cytodiffusion_classification_confidence]]</f>
        <v>6.8699999999999983E-2</v>
      </c>
    </row>
    <row r="352" spans="1:41" x14ac:dyDescent="0.3">
      <c r="A352" t="s">
        <v>425</v>
      </c>
      <c r="B352" t="s">
        <v>62</v>
      </c>
      <c r="C352">
        <v>0</v>
      </c>
      <c r="D352" t="s">
        <v>50</v>
      </c>
      <c r="E352">
        <v>9.57</v>
      </c>
      <c r="F352">
        <v>84.3</v>
      </c>
      <c r="G352">
        <v>0.84899999999999998</v>
      </c>
      <c r="H352">
        <v>0.21</v>
      </c>
      <c r="I352">
        <f>Data[[#This Row],[nucleus_area_pct]]/Data[[#This Row],[cytoplasm_ratio]]</f>
        <v>401.42857142857144</v>
      </c>
      <c r="J352">
        <v>0.89300000000000002</v>
      </c>
      <c r="K352">
        <v>0.26900000000000002</v>
      </c>
      <c r="L352">
        <v>0.67</v>
      </c>
      <c r="M352">
        <v>1.1000000000000001</v>
      </c>
      <c r="N352">
        <v>0.92800000000000005</v>
      </c>
      <c r="O352">
        <v>246</v>
      </c>
      <c r="P352">
        <v>59</v>
      </c>
      <c r="Q352">
        <v>215</v>
      </c>
      <c r="R352">
        <v>158</v>
      </c>
      <c r="S352">
        <v>186</v>
      </c>
      <c r="T352">
        <f>(Data[[#This Row],[mean_r]]/256)*100</f>
        <v>83.984375</v>
      </c>
      <c r="U352">
        <f>(Data[[#This Row],[mean_g]]/256)*100</f>
        <v>61.71875</v>
      </c>
      <c r="V352">
        <f>(Data[[#This Row],[mean_b]]/256)*100</f>
        <v>72.65625</v>
      </c>
      <c r="W352">
        <v>0.64400000000000002</v>
      </c>
      <c r="X352" t="s">
        <v>51</v>
      </c>
      <c r="Y352" t="s">
        <v>40</v>
      </c>
      <c r="Z352">
        <v>13162</v>
      </c>
      <c r="AA352">
        <v>4.87</v>
      </c>
      <c r="AB352">
        <v>14.1</v>
      </c>
      <c r="AC352">
        <v>38.700000000000003</v>
      </c>
      <c r="AD352">
        <v>153876</v>
      </c>
      <c r="AE352">
        <v>101.6</v>
      </c>
      <c r="AF352">
        <v>32.799999999999997</v>
      </c>
      <c r="AG352" t="s">
        <v>41</v>
      </c>
      <c r="AH352" t="s">
        <v>47</v>
      </c>
      <c r="AI352" t="s">
        <v>52</v>
      </c>
      <c r="AJ352">
        <v>100</v>
      </c>
      <c r="AK352">
        <v>512</v>
      </c>
      <c r="AL352">
        <v>0.16489999999999999</v>
      </c>
      <c r="AM352">
        <v>0.89</v>
      </c>
      <c r="AN352">
        <v>0.94569999999999999</v>
      </c>
      <c r="AO352">
        <f>Data[[#This Row],[labeller_confidence_score]]-Data[[#This Row],[cytodiffusion_classification_confidence]]</f>
        <v>5.5699999999999972E-2</v>
      </c>
    </row>
    <row r="353" spans="1:41" x14ac:dyDescent="0.3">
      <c r="A353" t="s">
        <v>426</v>
      </c>
      <c r="B353" t="s">
        <v>89</v>
      </c>
      <c r="C353">
        <v>1</v>
      </c>
      <c r="D353" t="s">
        <v>38</v>
      </c>
      <c r="E353">
        <v>12.21</v>
      </c>
      <c r="F353">
        <v>57.1</v>
      </c>
      <c r="G353">
        <v>0.59799999999999998</v>
      </c>
      <c r="H353">
        <v>0.46200000000000002</v>
      </c>
      <c r="I353">
        <f>Data[[#This Row],[nucleus_area_pct]]/Data[[#This Row],[cytoplasm_ratio]]</f>
        <v>123.59307359307358</v>
      </c>
      <c r="J353">
        <v>0.82099999999999995</v>
      </c>
      <c r="K353">
        <v>0.42899999999999999</v>
      </c>
      <c r="L353">
        <v>4</v>
      </c>
      <c r="M353">
        <v>3.6</v>
      </c>
      <c r="N353">
        <v>0.77200000000000002</v>
      </c>
      <c r="O353">
        <v>465</v>
      </c>
      <c r="P353">
        <v>81</v>
      </c>
      <c r="Q353">
        <v>215</v>
      </c>
      <c r="R353">
        <v>114</v>
      </c>
      <c r="S353">
        <v>176</v>
      </c>
      <c r="T353">
        <f>(Data[[#This Row],[mean_r]]/256)*100</f>
        <v>83.984375</v>
      </c>
      <c r="U353">
        <f>(Data[[#This Row],[mean_g]]/256)*100</f>
        <v>44.53125</v>
      </c>
      <c r="V353">
        <f>(Data[[#This Row],[mean_b]]/256)*100</f>
        <v>68.75</v>
      </c>
      <c r="W353">
        <v>0.65100000000000002</v>
      </c>
      <c r="X353" t="s">
        <v>51</v>
      </c>
      <c r="Y353" t="s">
        <v>45</v>
      </c>
      <c r="Z353">
        <v>4575</v>
      </c>
      <c r="AA353">
        <v>5.51</v>
      </c>
      <c r="AB353">
        <v>16.899999999999999</v>
      </c>
      <c r="AC353">
        <v>52</v>
      </c>
      <c r="AD353">
        <v>160910</v>
      </c>
      <c r="AE353">
        <v>92.7</v>
      </c>
      <c r="AF353">
        <v>34.700000000000003</v>
      </c>
      <c r="AG353" t="s">
        <v>46</v>
      </c>
      <c r="AH353" t="s">
        <v>68</v>
      </c>
      <c r="AI353" t="s">
        <v>52</v>
      </c>
      <c r="AJ353">
        <v>100</v>
      </c>
      <c r="AK353">
        <v>512</v>
      </c>
      <c r="AL353">
        <v>0.81920000000000004</v>
      </c>
      <c r="AM353">
        <v>0.63349999999999995</v>
      </c>
      <c r="AN353">
        <v>0.65900000000000003</v>
      </c>
      <c r="AO353">
        <f>Data[[#This Row],[labeller_confidence_score]]-Data[[#This Row],[cytodiffusion_classification_confidence]]</f>
        <v>2.5500000000000078E-2</v>
      </c>
    </row>
    <row r="354" spans="1:41" x14ac:dyDescent="0.3">
      <c r="A354" t="s">
        <v>427</v>
      </c>
      <c r="B354" t="s">
        <v>54</v>
      </c>
      <c r="C354">
        <v>0</v>
      </c>
      <c r="D354" t="s">
        <v>54</v>
      </c>
      <c r="E354">
        <v>7.51</v>
      </c>
      <c r="F354">
        <v>0</v>
      </c>
      <c r="G354">
        <v>0</v>
      </c>
      <c r="H354">
        <v>1</v>
      </c>
      <c r="I354">
        <f>Data[[#This Row],[nucleus_area_pct]]/Data[[#This Row],[cytoplasm_ratio]]</f>
        <v>0</v>
      </c>
      <c r="J354">
        <v>0.86399999999999999</v>
      </c>
      <c r="K354">
        <v>0.17100000000000001</v>
      </c>
      <c r="L354">
        <v>0.24</v>
      </c>
      <c r="M354">
        <v>1</v>
      </c>
      <c r="N354">
        <v>0.95599999999999996</v>
      </c>
      <c r="O354">
        <v>173</v>
      </c>
      <c r="P354">
        <v>46</v>
      </c>
      <c r="Q354">
        <v>224</v>
      </c>
      <c r="R354">
        <v>137</v>
      </c>
      <c r="S354">
        <v>127</v>
      </c>
      <c r="T354">
        <f>(Data[[#This Row],[mean_r]]/256)*100</f>
        <v>87.5</v>
      </c>
      <c r="U354">
        <f>(Data[[#This Row],[mean_g]]/256)*100</f>
        <v>53.515625</v>
      </c>
      <c r="V354">
        <f>(Data[[#This Row],[mean_b]]/256)*100</f>
        <v>49.609375</v>
      </c>
      <c r="W354">
        <v>0.47099999999999997</v>
      </c>
      <c r="X354" t="s">
        <v>51</v>
      </c>
      <c r="Y354" t="s">
        <v>40</v>
      </c>
      <c r="Z354">
        <v>7361</v>
      </c>
      <c r="AA354">
        <v>3.72</v>
      </c>
      <c r="AB354">
        <v>13.9</v>
      </c>
      <c r="AC354">
        <v>30.4</v>
      </c>
      <c r="AD354">
        <v>160541</v>
      </c>
      <c r="AE354">
        <v>112.6</v>
      </c>
      <c r="AF354">
        <v>32.200000000000003</v>
      </c>
      <c r="AG354" t="s">
        <v>46</v>
      </c>
      <c r="AH354" t="s">
        <v>42</v>
      </c>
      <c r="AI354" t="s">
        <v>56</v>
      </c>
      <c r="AJ354">
        <v>60</v>
      </c>
      <c r="AK354">
        <v>512</v>
      </c>
      <c r="AL354">
        <v>0.12939999999999999</v>
      </c>
      <c r="AM354">
        <v>0.9153</v>
      </c>
      <c r="AN354">
        <v>0.9516</v>
      </c>
      <c r="AO354">
        <f>Data[[#This Row],[labeller_confidence_score]]-Data[[#This Row],[cytodiffusion_classification_confidence]]</f>
        <v>3.6299999999999999E-2</v>
      </c>
    </row>
    <row r="355" spans="1:41" x14ac:dyDescent="0.3">
      <c r="A355" t="s">
        <v>428</v>
      </c>
      <c r="B355" t="s">
        <v>54</v>
      </c>
      <c r="C355">
        <v>0</v>
      </c>
      <c r="D355" t="s">
        <v>54</v>
      </c>
      <c r="E355">
        <v>6.8</v>
      </c>
      <c r="F355">
        <v>0</v>
      </c>
      <c r="G355">
        <v>0</v>
      </c>
      <c r="H355">
        <v>1</v>
      </c>
      <c r="I355">
        <f>Data[[#This Row],[nucleus_area_pct]]/Data[[#This Row],[cytoplasm_ratio]]</f>
        <v>0</v>
      </c>
      <c r="J355">
        <v>0.91600000000000004</v>
      </c>
      <c r="K355">
        <v>0.16</v>
      </c>
      <c r="L355">
        <v>0.31</v>
      </c>
      <c r="M355">
        <v>1</v>
      </c>
      <c r="N355">
        <v>0.94899999999999995</v>
      </c>
      <c r="O355">
        <v>190</v>
      </c>
      <c r="P355">
        <v>60</v>
      </c>
      <c r="Q355">
        <v>224</v>
      </c>
      <c r="R355">
        <v>133</v>
      </c>
      <c r="S355">
        <v>140</v>
      </c>
      <c r="T355">
        <f>(Data[[#This Row],[mean_r]]/256)*100</f>
        <v>87.5</v>
      </c>
      <c r="U355">
        <f>(Data[[#This Row],[mean_g]]/256)*100</f>
        <v>51.953125</v>
      </c>
      <c r="V355">
        <f>(Data[[#This Row],[mean_b]]/256)*100</f>
        <v>54.6875</v>
      </c>
      <c r="W355">
        <v>0.57799999999999996</v>
      </c>
      <c r="X355" t="s">
        <v>51</v>
      </c>
      <c r="Y355" t="s">
        <v>45</v>
      </c>
      <c r="Z355">
        <v>6373</v>
      </c>
      <c r="AA355">
        <v>3.29</v>
      </c>
      <c r="AB355">
        <v>10.7</v>
      </c>
      <c r="AC355">
        <v>42.2</v>
      </c>
      <c r="AD355">
        <v>206616</v>
      </c>
      <c r="AE355">
        <v>97.2</v>
      </c>
      <c r="AF355">
        <v>30.6</v>
      </c>
      <c r="AG355" t="s">
        <v>64</v>
      </c>
      <c r="AH355" t="s">
        <v>68</v>
      </c>
      <c r="AI355" t="s">
        <v>56</v>
      </c>
      <c r="AJ355">
        <v>100</v>
      </c>
      <c r="AK355">
        <v>224</v>
      </c>
      <c r="AL355">
        <v>0.1082</v>
      </c>
      <c r="AM355">
        <v>1</v>
      </c>
      <c r="AN355">
        <v>0.94950000000000001</v>
      </c>
      <c r="AO355">
        <f>Data[[#This Row],[labeller_confidence_score]]-Data[[#This Row],[cytodiffusion_classification_confidence]]</f>
        <v>-5.0499999999999989E-2</v>
      </c>
    </row>
    <row r="356" spans="1:41" x14ac:dyDescent="0.3">
      <c r="A356" t="s">
        <v>429</v>
      </c>
      <c r="B356" t="s">
        <v>120</v>
      </c>
      <c r="C356">
        <v>1</v>
      </c>
      <c r="D356" t="s">
        <v>104</v>
      </c>
      <c r="E356">
        <v>6.33</v>
      </c>
      <c r="F356">
        <v>0</v>
      </c>
      <c r="G356">
        <v>0</v>
      </c>
      <c r="H356">
        <v>1</v>
      </c>
      <c r="I356">
        <f>Data[[#This Row],[nucleus_area_pct]]/Data[[#This Row],[cytoplasm_ratio]]</f>
        <v>0</v>
      </c>
      <c r="J356">
        <v>0.99299999999999999</v>
      </c>
      <c r="K356">
        <v>9.2999999999999999E-2</v>
      </c>
      <c r="L356">
        <v>0.42</v>
      </c>
      <c r="M356">
        <v>1</v>
      </c>
      <c r="N356">
        <v>1</v>
      </c>
      <c r="O356">
        <v>147</v>
      </c>
      <c r="P356">
        <v>30</v>
      </c>
      <c r="Q356">
        <v>224</v>
      </c>
      <c r="R356">
        <v>126</v>
      </c>
      <c r="S356">
        <v>139</v>
      </c>
      <c r="T356">
        <f>(Data[[#This Row],[mean_r]]/256)*100</f>
        <v>87.5</v>
      </c>
      <c r="U356">
        <f>(Data[[#This Row],[mean_g]]/256)*100</f>
        <v>49.21875</v>
      </c>
      <c r="V356">
        <f>(Data[[#This Row],[mean_b]]/256)*100</f>
        <v>54.296875</v>
      </c>
      <c r="W356">
        <v>0.47599999999999998</v>
      </c>
      <c r="X356" t="s">
        <v>39</v>
      </c>
      <c r="Y356" t="s">
        <v>40</v>
      </c>
      <c r="Z356">
        <v>7153</v>
      </c>
      <c r="AA356">
        <v>4.57</v>
      </c>
      <c r="AB356">
        <v>12</v>
      </c>
      <c r="AC356">
        <v>36.6</v>
      </c>
      <c r="AD356">
        <v>194021</v>
      </c>
      <c r="AE356">
        <v>89.5</v>
      </c>
      <c r="AF356">
        <v>32.799999999999997</v>
      </c>
      <c r="AG356" t="s">
        <v>41</v>
      </c>
      <c r="AH356" t="s">
        <v>42</v>
      </c>
      <c r="AI356" t="s">
        <v>43</v>
      </c>
      <c r="AJ356">
        <v>60</v>
      </c>
      <c r="AK356">
        <v>256</v>
      </c>
      <c r="AL356">
        <v>0.88039999999999996</v>
      </c>
      <c r="AM356">
        <v>0.74719999999999998</v>
      </c>
      <c r="AN356">
        <v>0.86680000000000001</v>
      </c>
      <c r="AO356">
        <f>Data[[#This Row],[labeller_confidence_score]]-Data[[#This Row],[cytodiffusion_classification_confidence]]</f>
        <v>0.11960000000000004</v>
      </c>
    </row>
    <row r="357" spans="1:41" x14ac:dyDescent="0.3">
      <c r="A357" t="s">
        <v>430</v>
      </c>
      <c r="B357" t="s">
        <v>87</v>
      </c>
      <c r="C357">
        <v>0</v>
      </c>
      <c r="D357" t="s">
        <v>50</v>
      </c>
      <c r="E357">
        <v>12.86</v>
      </c>
      <c r="F357">
        <v>52.4</v>
      </c>
      <c r="G357">
        <v>0.45300000000000001</v>
      </c>
      <c r="H357">
        <v>0.40300000000000002</v>
      </c>
      <c r="I357">
        <f>Data[[#This Row],[nucleus_area_pct]]/Data[[#This Row],[cytoplasm_ratio]]</f>
        <v>130.02481389578162</v>
      </c>
      <c r="J357">
        <v>0.71199999999999997</v>
      </c>
      <c r="K357">
        <v>0.44500000000000001</v>
      </c>
      <c r="L357">
        <v>4.1100000000000003</v>
      </c>
      <c r="M357">
        <v>2.2999999999999998</v>
      </c>
      <c r="N357">
        <v>0.80900000000000005</v>
      </c>
      <c r="O357">
        <v>434</v>
      </c>
      <c r="P357">
        <v>77</v>
      </c>
      <c r="Q357">
        <v>228</v>
      </c>
      <c r="R357">
        <v>149</v>
      </c>
      <c r="S357">
        <v>147</v>
      </c>
      <c r="T357">
        <f>(Data[[#This Row],[mean_r]]/256)*100</f>
        <v>89.0625</v>
      </c>
      <c r="U357">
        <f>(Data[[#This Row],[mean_g]]/256)*100</f>
        <v>58.203125</v>
      </c>
      <c r="V357">
        <f>(Data[[#This Row],[mean_b]]/256)*100</f>
        <v>57.421875</v>
      </c>
      <c r="W357">
        <v>0.64800000000000002</v>
      </c>
      <c r="X357" t="s">
        <v>51</v>
      </c>
      <c r="Y357" t="s">
        <v>45</v>
      </c>
      <c r="Z357">
        <v>10401</v>
      </c>
      <c r="AA357">
        <v>5.35</v>
      </c>
      <c r="AB357">
        <v>11.2</v>
      </c>
      <c r="AC357">
        <v>41.7</v>
      </c>
      <c r="AD357">
        <v>359192</v>
      </c>
      <c r="AE357">
        <v>94</v>
      </c>
      <c r="AF357">
        <v>34</v>
      </c>
      <c r="AG357" t="s">
        <v>64</v>
      </c>
      <c r="AH357" t="s">
        <v>47</v>
      </c>
      <c r="AI357" t="s">
        <v>52</v>
      </c>
      <c r="AJ357">
        <v>40</v>
      </c>
      <c r="AK357">
        <v>256</v>
      </c>
      <c r="AL357">
        <v>0.14449999999999999</v>
      </c>
      <c r="AM357">
        <v>0.87080000000000002</v>
      </c>
      <c r="AN357">
        <v>0.87490000000000001</v>
      </c>
      <c r="AO357">
        <f>Data[[#This Row],[labeller_confidence_score]]-Data[[#This Row],[cytodiffusion_classification_confidence]]</f>
        <v>4.0999999999999925E-3</v>
      </c>
    </row>
    <row r="358" spans="1:41" x14ac:dyDescent="0.3">
      <c r="A358" t="s">
        <v>431</v>
      </c>
      <c r="B358" t="s">
        <v>87</v>
      </c>
      <c r="C358">
        <v>0</v>
      </c>
      <c r="D358" t="s">
        <v>50</v>
      </c>
      <c r="E358">
        <v>11.61</v>
      </c>
      <c r="F358">
        <v>48.6</v>
      </c>
      <c r="G358">
        <v>0.60899999999999999</v>
      </c>
      <c r="H358">
        <v>0.52700000000000002</v>
      </c>
      <c r="I358">
        <f>Data[[#This Row],[nucleus_area_pct]]/Data[[#This Row],[cytoplasm_ratio]]</f>
        <v>92.220113851992409</v>
      </c>
      <c r="J358">
        <v>0.64100000000000001</v>
      </c>
      <c r="K358">
        <v>0.46600000000000003</v>
      </c>
      <c r="L358">
        <v>4.71</v>
      </c>
      <c r="M358">
        <v>2</v>
      </c>
      <c r="N358">
        <v>0.72699999999999998</v>
      </c>
      <c r="O358">
        <v>437</v>
      </c>
      <c r="P358">
        <v>88</v>
      </c>
      <c r="Q358">
        <v>243</v>
      </c>
      <c r="R358">
        <v>159</v>
      </c>
      <c r="S358">
        <v>140</v>
      </c>
      <c r="T358">
        <f>(Data[[#This Row],[mean_r]]/256)*100</f>
        <v>94.921875</v>
      </c>
      <c r="U358">
        <f>(Data[[#This Row],[mean_g]]/256)*100</f>
        <v>62.109375</v>
      </c>
      <c r="V358">
        <f>(Data[[#This Row],[mean_b]]/256)*100</f>
        <v>54.6875</v>
      </c>
      <c r="W358">
        <v>0.58299999999999996</v>
      </c>
      <c r="X358" t="s">
        <v>39</v>
      </c>
      <c r="Y358" t="s">
        <v>40</v>
      </c>
      <c r="Z358">
        <v>3757</v>
      </c>
      <c r="AA358">
        <v>3.74</v>
      </c>
      <c r="AB358">
        <v>10.4</v>
      </c>
      <c r="AC358">
        <v>41</v>
      </c>
      <c r="AD358">
        <v>324673</v>
      </c>
      <c r="AE358">
        <v>81.099999999999994</v>
      </c>
      <c r="AF358">
        <v>34.6</v>
      </c>
      <c r="AG358" t="s">
        <v>64</v>
      </c>
      <c r="AH358" t="s">
        <v>47</v>
      </c>
      <c r="AI358" t="s">
        <v>43</v>
      </c>
      <c r="AJ358">
        <v>100</v>
      </c>
      <c r="AK358">
        <v>256</v>
      </c>
      <c r="AL358">
        <v>8.1199999999999994E-2</v>
      </c>
      <c r="AM358">
        <v>0.83679999999999999</v>
      </c>
      <c r="AN358">
        <v>1</v>
      </c>
      <c r="AO358">
        <f>Data[[#This Row],[labeller_confidence_score]]-Data[[#This Row],[cytodiffusion_classification_confidence]]</f>
        <v>0.16320000000000001</v>
      </c>
    </row>
    <row r="359" spans="1:41" x14ac:dyDescent="0.3">
      <c r="A359" t="s">
        <v>432</v>
      </c>
      <c r="B359" t="s">
        <v>110</v>
      </c>
      <c r="C359">
        <v>1</v>
      </c>
      <c r="D359" t="s">
        <v>104</v>
      </c>
      <c r="E359">
        <v>9.77</v>
      </c>
      <c r="F359">
        <v>0</v>
      </c>
      <c r="G359">
        <v>0</v>
      </c>
      <c r="H359">
        <v>1</v>
      </c>
      <c r="I359">
        <f>Data[[#This Row],[nucleus_area_pct]]/Data[[#This Row],[cytoplasm_ratio]]</f>
        <v>0</v>
      </c>
      <c r="J359">
        <v>0.91200000000000003</v>
      </c>
      <c r="K359">
        <v>0.182</v>
      </c>
      <c r="L359">
        <v>0.69</v>
      </c>
      <c r="M359">
        <v>1</v>
      </c>
      <c r="N359">
        <v>0.93200000000000005</v>
      </c>
      <c r="O359">
        <v>225</v>
      </c>
      <c r="P359">
        <v>32</v>
      </c>
      <c r="Q359">
        <v>224</v>
      </c>
      <c r="R359">
        <v>117</v>
      </c>
      <c r="S359">
        <v>133</v>
      </c>
      <c r="T359">
        <f>(Data[[#This Row],[mean_r]]/256)*100</f>
        <v>87.5</v>
      </c>
      <c r="U359">
        <f>(Data[[#This Row],[mean_g]]/256)*100</f>
        <v>45.703125</v>
      </c>
      <c r="V359">
        <f>(Data[[#This Row],[mean_b]]/256)*100</f>
        <v>51.953125</v>
      </c>
      <c r="W359">
        <v>0.48699999999999999</v>
      </c>
      <c r="X359" t="s">
        <v>39</v>
      </c>
      <c r="Y359" t="s">
        <v>40</v>
      </c>
      <c r="Z359">
        <v>8763</v>
      </c>
      <c r="AA359">
        <v>4.16</v>
      </c>
      <c r="AB359">
        <v>11.2</v>
      </c>
      <c r="AC359">
        <v>49.5</v>
      </c>
      <c r="AD359">
        <v>206852</v>
      </c>
      <c r="AE359">
        <v>72.5</v>
      </c>
      <c r="AF359">
        <v>34.6</v>
      </c>
      <c r="AG359" t="s">
        <v>64</v>
      </c>
      <c r="AH359" t="s">
        <v>47</v>
      </c>
      <c r="AI359" t="s">
        <v>56</v>
      </c>
      <c r="AJ359">
        <v>100</v>
      </c>
      <c r="AK359">
        <v>512</v>
      </c>
      <c r="AL359">
        <v>0.79520000000000002</v>
      </c>
      <c r="AM359">
        <v>0.72489999999999999</v>
      </c>
      <c r="AN359">
        <v>0.87649999999999995</v>
      </c>
      <c r="AO359">
        <f>Data[[#This Row],[labeller_confidence_score]]-Data[[#This Row],[cytodiffusion_classification_confidence]]</f>
        <v>0.15159999999999996</v>
      </c>
    </row>
    <row r="360" spans="1:41" x14ac:dyDescent="0.3">
      <c r="A360" t="s">
        <v>433</v>
      </c>
      <c r="B360" t="s">
        <v>74</v>
      </c>
      <c r="C360">
        <v>0</v>
      </c>
      <c r="D360" t="s">
        <v>75</v>
      </c>
      <c r="E360">
        <v>2.72</v>
      </c>
      <c r="F360">
        <v>0</v>
      </c>
      <c r="G360">
        <v>0</v>
      </c>
      <c r="H360">
        <v>1</v>
      </c>
      <c r="I360">
        <f>Data[[#This Row],[nucleus_area_pct]]/Data[[#This Row],[cytoplasm_ratio]]</f>
        <v>0</v>
      </c>
      <c r="J360">
        <v>0.67600000000000005</v>
      </c>
      <c r="K360">
        <v>0.60399999999999998</v>
      </c>
      <c r="L360">
        <v>2.41</v>
      </c>
      <c r="M360">
        <v>1</v>
      </c>
      <c r="N360">
        <v>0.78700000000000003</v>
      </c>
      <c r="O360">
        <v>15</v>
      </c>
      <c r="P360">
        <v>20</v>
      </c>
      <c r="Q360">
        <v>214</v>
      </c>
      <c r="R360">
        <v>148</v>
      </c>
      <c r="S360">
        <v>141</v>
      </c>
      <c r="T360">
        <f>(Data[[#This Row],[mean_r]]/256)*100</f>
        <v>83.59375</v>
      </c>
      <c r="U360">
        <f>(Data[[#This Row],[mean_g]]/256)*100</f>
        <v>57.8125</v>
      </c>
      <c r="V360">
        <f>(Data[[#This Row],[mean_b]]/256)*100</f>
        <v>55.078125</v>
      </c>
      <c r="W360">
        <v>0.64900000000000002</v>
      </c>
      <c r="X360" t="s">
        <v>39</v>
      </c>
      <c r="Y360" t="s">
        <v>40</v>
      </c>
      <c r="Z360">
        <v>12698</v>
      </c>
      <c r="AA360">
        <v>5.4</v>
      </c>
      <c r="AB360">
        <v>15.5</v>
      </c>
      <c r="AC360">
        <v>40</v>
      </c>
      <c r="AD360">
        <v>393504</v>
      </c>
      <c r="AE360">
        <v>94.3</v>
      </c>
      <c r="AF360">
        <v>32.700000000000003</v>
      </c>
      <c r="AG360" t="s">
        <v>64</v>
      </c>
      <c r="AH360" t="s">
        <v>42</v>
      </c>
      <c r="AI360" t="s">
        <v>43</v>
      </c>
      <c r="AJ360">
        <v>100</v>
      </c>
      <c r="AK360">
        <v>224</v>
      </c>
      <c r="AL360">
        <v>8.77E-2</v>
      </c>
      <c r="AM360">
        <v>0.92520000000000002</v>
      </c>
      <c r="AN360">
        <v>0.85850000000000004</v>
      </c>
      <c r="AO360">
        <f>Data[[#This Row],[labeller_confidence_score]]-Data[[#This Row],[cytodiffusion_classification_confidence]]</f>
        <v>-6.6699999999999982E-2</v>
      </c>
    </row>
    <row r="361" spans="1:41" x14ac:dyDescent="0.3">
      <c r="A361" t="s">
        <v>434</v>
      </c>
      <c r="B361" t="s">
        <v>81</v>
      </c>
      <c r="C361">
        <v>1</v>
      </c>
      <c r="D361" t="s">
        <v>82</v>
      </c>
      <c r="E361">
        <v>17.399999999999999</v>
      </c>
      <c r="F361">
        <v>84.2</v>
      </c>
      <c r="G361">
        <v>0.184</v>
      </c>
      <c r="H361">
        <v>8.1000000000000003E-2</v>
      </c>
      <c r="I361">
        <f>Data[[#This Row],[nucleus_area_pct]]/Data[[#This Row],[cytoplasm_ratio]]</f>
        <v>1039.5061728395062</v>
      </c>
      <c r="J361">
        <v>0.81</v>
      </c>
      <c r="K361">
        <v>0.159</v>
      </c>
      <c r="L361">
        <v>0.5</v>
      </c>
      <c r="M361">
        <v>1.1000000000000001</v>
      </c>
      <c r="N361">
        <v>0.92300000000000004</v>
      </c>
      <c r="O361">
        <v>706</v>
      </c>
      <c r="P361">
        <v>108</v>
      </c>
      <c r="Q361">
        <v>206</v>
      </c>
      <c r="R361">
        <v>161</v>
      </c>
      <c r="S361">
        <v>204</v>
      </c>
      <c r="T361">
        <f>(Data[[#This Row],[mean_r]]/256)*100</f>
        <v>80.46875</v>
      </c>
      <c r="U361">
        <f>(Data[[#This Row],[mean_g]]/256)*100</f>
        <v>62.890625</v>
      </c>
      <c r="V361">
        <f>(Data[[#This Row],[mean_b]]/256)*100</f>
        <v>79.6875</v>
      </c>
      <c r="W361">
        <v>0.72699999999999998</v>
      </c>
      <c r="X361" t="s">
        <v>51</v>
      </c>
      <c r="Y361" t="s">
        <v>45</v>
      </c>
      <c r="Z361">
        <v>11092</v>
      </c>
      <c r="AA361">
        <v>6.06</v>
      </c>
      <c r="AB361">
        <v>10.4</v>
      </c>
      <c r="AC361">
        <v>33.799999999999997</v>
      </c>
      <c r="AD361">
        <v>291463</v>
      </c>
      <c r="AE361">
        <v>101.2</v>
      </c>
      <c r="AF361">
        <v>35.700000000000003</v>
      </c>
      <c r="AG361" t="s">
        <v>41</v>
      </c>
      <c r="AH361" t="s">
        <v>42</v>
      </c>
      <c r="AI361" t="s">
        <v>56</v>
      </c>
      <c r="AJ361">
        <v>40</v>
      </c>
      <c r="AK361">
        <v>360</v>
      </c>
      <c r="AL361">
        <v>0.64049999999999996</v>
      </c>
      <c r="AM361">
        <v>0.60670000000000002</v>
      </c>
      <c r="AN361">
        <v>0.76500000000000001</v>
      </c>
      <c r="AO361">
        <f>Data[[#This Row],[labeller_confidence_score]]-Data[[#This Row],[cytodiffusion_classification_confidence]]</f>
        <v>0.1583</v>
      </c>
    </row>
    <row r="362" spans="1:41" x14ac:dyDescent="0.3">
      <c r="A362" t="s">
        <v>435</v>
      </c>
      <c r="B362" t="s">
        <v>60</v>
      </c>
      <c r="C362">
        <v>0</v>
      </c>
      <c r="D362" t="s">
        <v>50</v>
      </c>
      <c r="E362">
        <v>18.41</v>
      </c>
      <c r="F362">
        <v>68.5</v>
      </c>
      <c r="G362">
        <v>0.38600000000000001</v>
      </c>
      <c r="H362">
        <v>0.30399999999999999</v>
      </c>
      <c r="I362">
        <f>Data[[#This Row],[nucleus_area_pct]]/Data[[#This Row],[cytoplasm_ratio]]</f>
        <v>225.32894736842107</v>
      </c>
      <c r="J362">
        <v>0.63800000000000001</v>
      </c>
      <c r="K362">
        <v>0.41899999999999998</v>
      </c>
      <c r="L362">
        <v>1.54</v>
      </c>
      <c r="M362">
        <v>1</v>
      </c>
      <c r="N362">
        <v>0.71699999999999997</v>
      </c>
      <c r="O362">
        <v>670</v>
      </c>
      <c r="P362">
        <v>96</v>
      </c>
      <c r="Q362">
        <v>211</v>
      </c>
      <c r="R362">
        <v>166</v>
      </c>
      <c r="S362">
        <v>168</v>
      </c>
      <c r="T362">
        <f>(Data[[#This Row],[mean_r]]/256)*100</f>
        <v>82.421875</v>
      </c>
      <c r="U362">
        <f>(Data[[#This Row],[mean_g]]/256)*100</f>
        <v>64.84375</v>
      </c>
      <c r="V362">
        <f>(Data[[#This Row],[mean_b]]/256)*100</f>
        <v>65.625</v>
      </c>
      <c r="W362">
        <v>0.66</v>
      </c>
      <c r="X362" t="s">
        <v>39</v>
      </c>
      <c r="Y362" t="s">
        <v>40</v>
      </c>
      <c r="Z362">
        <v>5914</v>
      </c>
      <c r="AA362">
        <v>5.63</v>
      </c>
      <c r="AB362">
        <v>17.5</v>
      </c>
      <c r="AC362">
        <v>33.799999999999997</v>
      </c>
      <c r="AD362">
        <v>307474</v>
      </c>
      <c r="AE362">
        <v>85.7</v>
      </c>
      <c r="AF362">
        <v>34.200000000000003</v>
      </c>
      <c r="AG362" t="s">
        <v>64</v>
      </c>
      <c r="AH362" t="s">
        <v>68</v>
      </c>
      <c r="AI362" t="s">
        <v>56</v>
      </c>
      <c r="AJ362">
        <v>100</v>
      </c>
      <c r="AK362">
        <v>256</v>
      </c>
      <c r="AL362">
        <v>3.8100000000000002E-2</v>
      </c>
      <c r="AM362">
        <v>0.89739999999999998</v>
      </c>
      <c r="AN362">
        <v>0.91269999999999996</v>
      </c>
      <c r="AO362">
        <f>Data[[#This Row],[labeller_confidence_score]]-Data[[#This Row],[cytodiffusion_classification_confidence]]</f>
        <v>1.529999999999998E-2</v>
      </c>
    </row>
    <row r="363" spans="1:41" x14ac:dyDescent="0.3">
      <c r="A363" t="s">
        <v>436</v>
      </c>
      <c r="B363" t="s">
        <v>87</v>
      </c>
      <c r="C363">
        <v>0</v>
      </c>
      <c r="D363" t="s">
        <v>50</v>
      </c>
      <c r="E363">
        <v>14.14</v>
      </c>
      <c r="F363">
        <v>47.2</v>
      </c>
      <c r="G363">
        <v>0.59699999999999998</v>
      </c>
      <c r="H363">
        <v>0.5</v>
      </c>
      <c r="I363">
        <f>Data[[#This Row],[nucleus_area_pct]]/Data[[#This Row],[cytoplasm_ratio]]</f>
        <v>94.4</v>
      </c>
      <c r="J363">
        <v>0.75</v>
      </c>
      <c r="K363">
        <v>0.40400000000000003</v>
      </c>
      <c r="L363">
        <v>4.62</v>
      </c>
      <c r="M363">
        <v>2.5</v>
      </c>
      <c r="N363">
        <v>0.73299999999999998</v>
      </c>
      <c r="O363">
        <v>362</v>
      </c>
      <c r="P363">
        <v>69</v>
      </c>
      <c r="Q363">
        <v>236</v>
      </c>
      <c r="R363">
        <v>140</v>
      </c>
      <c r="S363">
        <v>178</v>
      </c>
      <c r="T363">
        <f>(Data[[#This Row],[mean_r]]/256)*100</f>
        <v>92.1875</v>
      </c>
      <c r="U363">
        <f>(Data[[#This Row],[mean_g]]/256)*100</f>
        <v>54.6875</v>
      </c>
      <c r="V363">
        <f>(Data[[#This Row],[mean_b]]/256)*100</f>
        <v>69.53125</v>
      </c>
      <c r="W363">
        <v>0.71899999999999997</v>
      </c>
      <c r="X363" t="s">
        <v>51</v>
      </c>
      <c r="Y363" t="s">
        <v>40</v>
      </c>
      <c r="Z363">
        <v>5863</v>
      </c>
      <c r="AA363">
        <v>3.03</v>
      </c>
      <c r="AB363">
        <v>13</v>
      </c>
      <c r="AC363">
        <v>36.1</v>
      </c>
      <c r="AD363">
        <v>101435</v>
      </c>
      <c r="AE363">
        <v>102.9</v>
      </c>
      <c r="AF363">
        <v>32.700000000000003</v>
      </c>
      <c r="AG363" t="s">
        <v>46</v>
      </c>
      <c r="AH363" t="s">
        <v>47</v>
      </c>
      <c r="AI363" t="s">
        <v>52</v>
      </c>
      <c r="AJ363">
        <v>60</v>
      </c>
      <c r="AK363">
        <v>256</v>
      </c>
      <c r="AL363">
        <v>0.12759999999999999</v>
      </c>
      <c r="AM363">
        <v>0.89810000000000001</v>
      </c>
      <c r="AN363">
        <v>0.87050000000000005</v>
      </c>
      <c r="AO363">
        <f>Data[[#This Row],[labeller_confidence_score]]-Data[[#This Row],[cytodiffusion_classification_confidence]]</f>
        <v>-2.7599999999999958E-2</v>
      </c>
    </row>
    <row r="364" spans="1:41" x14ac:dyDescent="0.3">
      <c r="A364" t="s">
        <v>437</v>
      </c>
      <c r="B364" t="s">
        <v>133</v>
      </c>
      <c r="C364">
        <v>1</v>
      </c>
      <c r="D364" t="s">
        <v>104</v>
      </c>
      <c r="E364">
        <v>7.82</v>
      </c>
      <c r="F364">
        <v>0</v>
      </c>
      <c r="G364">
        <v>0</v>
      </c>
      <c r="H364">
        <v>1</v>
      </c>
      <c r="I364">
        <f>Data[[#This Row],[nucleus_area_pct]]/Data[[#This Row],[cytoplasm_ratio]]</f>
        <v>0</v>
      </c>
      <c r="J364">
        <v>0.437</v>
      </c>
      <c r="K364">
        <v>0.93899999999999995</v>
      </c>
      <c r="L364">
        <v>0.62</v>
      </c>
      <c r="M364">
        <v>1</v>
      </c>
      <c r="N364">
        <v>0.85599999999999998</v>
      </c>
      <c r="O364">
        <v>183</v>
      </c>
      <c r="P364">
        <v>52</v>
      </c>
      <c r="Q364">
        <v>219</v>
      </c>
      <c r="R364">
        <v>118</v>
      </c>
      <c r="S364">
        <v>140</v>
      </c>
      <c r="T364">
        <f>(Data[[#This Row],[mean_r]]/256)*100</f>
        <v>85.546875</v>
      </c>
      <c r="U364">
        <f>(Data[[#This Row],[mean_g]]/256)*100</f>
        <v>46.09375</v>
      </c>
      <c r="V364">
        <f>(Data[[#This Row],[mean_b]]/256)*100</f>
        <v>54.6875</v>
      </c>
      <c r="W364">
        <v>0.47899999999999998</v>
      </c>
      <c r="X364" t="s">
        <v>51</v>
      </c>
      <c r="Y364" t="s">
        <v>40</v>
      </c>
      <c r="Z364">
        <v>8338</v>
      </c>
      <c r="AA364">
        <v>5.23</v>
      </c>
      <c r="AB364">
        <v>17.5</v>
      </c>
      <c r="AC364">
        <v>42.8</v>
      </c>
      <c r="AD364">
        <v>230190</v>
      </c>
      <c r="AE364">
        <v>79</v>
      </c>
      <c r="AF364">
        <v>34.4</v>
      </c>
      <c r="AG364" t="s">
        <v>46</v>
      </c>
      <c r="AH364" t="s">
        <v>68</v>
      </c>
      <c r="AI364" t="s">
        <v>43</v>
      </c>
      <c r="AJ364">
        <v>40</v>
      </c>
      <c r="AK364">
        <v>360</v>
      </c>
      <c r="AL364">
        <v>0.78059999999999996</v>
      </c>
      <c r="AM364">
        <v>0.88749999999999996</v>
      </c>
      <c r="AN364">
        <v>0.86580000000000001</v>
      </c>
      <c r="AO364">
        <f>Data[[#This Row],[labeller_confidence_score]]-Data[[#This Row],[cytodiffusion_classification_confidence]]</f>
        <v>-2.1699999999999942E-2</v>
      </c>
    </row>
    <row r="365" spans="1:41" x14ac:dyDescent="0.3">
      <c r="A365" t="s">
        <v>438</v>
      </c>
      <c r="B365" t="s">
        <v>58</v>
      </c>
      <c r="C365">
        <v>1</v>
      </c>
      <c r="D365" t="s">
        <v>38</v>
      </c>
      <c r="E365">
        <v>12.9</v>
      </c>
      <c r="F365">
        <v>71.3</v>
      </c>
      <c r="G365">
        <v>0.501</v>
      </c>
      <c r="H365">
        <v>0.32800000000000001</v>
      </c>
      <c r="I365">
        <f>Data[[#This Row],[nucleus_area_pct]]/Data[[#This Row],[cytoplasm_ratio]]</f>
        <v>217.37804878048777</v>
      </c>
      <c r="J365">
        <v>0.70799999999999996</v>
      </c>
      <c r="K365">
        <v>0.40699999999999997</v>
      </c>
      <c r="L365">
        <v>2.0299999999999998</v>
      </c>
      <c r="M365">
        <v>1.6</v>
      </c>
      <c r="N365">
        <v>0.75600000000000001</v>
      </c>
      <c r="O365">
        <v>600</v>
      </c>
      <c r="P365">
        <v>84</v>
      </c>
      <c r="Q365">
        <v>204</v>
      </c>
      <c r="R365">
        <v>146</v>
      </c>
      <c r="S365">
        <v>181</v>
      </c>
      <c r="T365">
        <f>(Data[[#This Row],[mean_r]]/256)*100</f>
        <v>79.6875</v>
      </c>
      <c r="U365">
        <f>(Data[[#This Row],[mean_g]]/256)*100</f>
        <v>57.03125</v>
      </c>
      <c r="V365">
        <f>(Data[[#This Row],[mean_b]]/256)*100</f>
        <v>70.703125</v>
      </c>
      <c r="W365">
        <v>0.74399999999999999</v>
      </c>
      <c r="X365" t="s">
        <v>51</v>
      </c>
      <c r="Y365" t="s">
        <v>45</v>
      </c>
      <c r="Z365">
        <v>7957</v>
      </c>
      <c r="AA365">
        <v>4.3499999999999996</v>
      </c>
      <c r="AB365">
        <v>12.2</v>
      </c>
      <c r="AC365">
        <v>47.5</v>
      </c>
      <c r="AD365">
        <v>198734</v>
      </c>
      <c r="AE365">
        <v>89.6</v>
      </c>
      <c r="AF365">
        <v>33.9</v>
      </c>
      <c r="AG365" t="s">
        <v>46</v>
      </c>
      <c r="AH365" t="s">
        <v>42</v>
      </c>
      <c r="AI365" t="s">
        <v>43</v>
      </c>
      <c r="AJ365">
        <v>60</v>
      </c>
      <c r="AK365">
        <v>360</v>
      </c>
      <c r="AL365">
        <v>0.77349999999999997</v>
      </c>
      <c r="AM365">
        <v>0.63849999999999996</v>
      </c>
      <c r="AN365">
        <v>0.95430000000000004</v>
      </c>
      <c r="AO365">
        <f>Data[[#This Row],[labeller_confidence_score]]-Data[[#This Row],[cytodiffusion_classification_confidence]]</f>
        <v>0.31580000000000008</v>
      </c>
    </row>
    <row r="366" spans="1:41" x14ac:dyDescent="0.3">
      <c r="A366" t="s">
        <v>439</v>
      </c>
      <c r="B366" t="s">
        <v>74</v>
      </c>
      <c r="C366">
        <v>0</v>
      </c>
      <c r="D366" t="s">
        <v>75</v>
      </c>
      <c r="E366">
        <v>1.83</v>
      </c>
      <c r="F366">
        <v>0</v>
      </c>
      <c r="G366">
        <v>0</v>
      </c>
      <c r="H366">
        <v>1</v>
      </c>
      <c r="I366">
        <f>Data[[#This Row],[nucleus_area_pct]]/Data[[#This Row],[cytoplasm_ratio]]</f>
        <v>0</v>
      </c>
      <c r="J366">
        <v>0.82199999999999995</v>
      </c>
      <c r="K366">
        <v>0.64500000000000002</v>
      </c>
      <c r="L366">
        <v>3.21</v>
      </c>
      <c r="M366">
        <v>1</v>
      </c>
      <c r="N366">
        <v>0.69699999999999995</v>
      </c>
      <c r="O366">
        <v>10</v>
      </c>
      <c r="P366">
        <v>16</v>
      </c>
      <c r="Q366">
        <v>190</v>
      </c>
      <c r="R366">
        <v>154</v>
      </c>
      <c r="S366">
        <v>183</v>
      </c>
      <c r="T366">
        <f>(Data[[#This Row],[mean_r]]/256)*100</f>
        <v>74.21875</v>
      </c>
      <c r="U366">
        <f>(Data[[#This Row],[mean_g]]/256)*100</f>
        <v>60.15625</v>
      </c>
      <c r="V366">
        <f>(Data[[#This Row],[mean_b]]/256)*100</f>
        <v>71.484375</v>
      </c>
      <c r="W366">
        <v>0.57199999999999995</v>
      </c>
      <c r="X366" t="s">
        <v>51</v>
      </c>
      <c r="Y366" t="s">
        <v>40</v>
      </c>
      <c r="Z366">
        <v>5769</v>
      </c>
      <c r="AA366">
        <v>5.64</v>
      </c>
      <c r="AB366">
        <v>15.7</v>
      </c>
      <c r="AC366">
        <v>41</v>
      </c>
      <c r="AD366">
        <v>393632</v>
      </c>
      <c r="AE366">
        <v>92</v>
      </c>
      <c r="AF366">
        <v>32.9</v>
      </c>
      <c r="AG366" t="s">
        <v>41</v>
      </c>
      <c r="AH366" t="s">
        <v>42</v>
      </c>
      <c r="AI366" t="s">
        <v>56</v>
      </c>
      <c r="AJ366">
        <v>100</v>
      </c>
      <c r="AK366">
        <v>360</v>
      </c>
      <c r="AL366">
        <v>0.12239999999999999</v>
      </c>
      <c r="AM366">
        <v>0.93879999999999997</v>
      </c>
      <c r="AN366">
        <v>0.95209999999999995</v>
      </c>
      <c r="AO366">
        <f>Data[[#This Row],[labeller_confidence_score]]-Data[[#This Row],[cytodiffusion_classification_confidence]]</f>
        <v>1.3299999999999979E-2</v>
      </c>
    </row>
    <row r="367" spans="1:41" x14ac:dyDescent="0.3">
      <c r="A367" t="s">
        <v>440</v>
      </c>
      <c r="B367" t="s">
        <v>110</v>
      </c>
      <c r="C367">
        <v>1</v>
      </c>
      <c r="D367" t="s">
        <v>104</v>
      </c>
      <c r="E367">
        <v>9.0299999999999994</v>
      </c>
      <c r="F367">
        <v>0</v>
      </c>
      <c r="G367">
        <v>0</v>
      </c>
      <c r="H367">
        <v>1</v>
      </c>
      <c r="I367">
        <f>Data[[#This Row],[nucleus_area_pct]]/Data[[#This Row],[cytoplasm_ratio]]</f>
        <v>0</v>
      </c>
      <c r="J367">
        <v>0.89400000000000002</v>
      </c>
      <c r="K367">
        <v>0.105</v>
      </c>
      <c r="L367">
        <v>0.88</v>
      </c>
      <c r="M367">
        <v>1</v>
      </c>
      <c r="N367">
        <v>0.92100000000000004</v>
      </c>
      <c r="O367">
        <v>186</v>
      </c>
      <c r="P367">
        <v>53</v>
      </c>
      <c r="Q367">
        <v>220</v>
      </c>
      <c r="R367">
        <v>117</v>
      </c>
      <c r="S367">
        <v>119</v>
      </c>
      <c r="T367">
        <f>(Data[[#This Row],[mean_r]]/256)*100</f>
        <v>85.9375</v>
      </c>
      <c r="U367">
        <f>(Data[[#This Row],[mean_g]]/256)*100</f>
        <v>45.703125</v>
      </c>
      <c r="V367">
        <f>(Data[[#This Row],[mean_b]]/256)*100</f>
        <v>46.484375</v>
      </c>
      <c r="W367">
        <v>0.47</v>
      </c>
      <c r="X367" t="s">
        <v>51</v>
      </c>
      <c r="Y367" t="s">
        <v>40</v>
      </c>
      <c r="Z367">
        <v>7960</v>
      </c>
      <c r="AA367">
        <v>4.12</v>
      </c>
      <c r="AB367">
        <v>11</v>
      </c>
      <c r="AC367">
        <v>41.5</v>
      </c>
      <c r="AD367">
        <v>63960</v>
      </c>
      <c r="AE367">
        <v>81.400000000000006</v>
      </c>
      <c r="AF367">
        <v>32.299999999999997</v>
      </c>
      <c r="AG367" t="s">
        <v>46</v>
      </c>
      <c r="AH367" t="s">
        <v>68</v>
      </c>
      <c r="AI367" t="s">
        <v>52</v>
      </c>
      <c r="AJ367">
        <v>100</v>
      </c>
      <c r="AK367">
        <v>224</v>
      </c>
      <c r="AL367">
        <v>0.82410000000000005</v>
      </c>
      <c r="AM367">
        <v>0.68820000000000003</v>
      </c>
      <c r="AN367">
        <v>0.83689999999999998</v>
      </c>
      <c r="AO367">
        <f>Data[[#This Row],[labeller_confidence_score]]-Data[[#This Row],[cytodiffusion_classification_confidence]]</f>
        <v>0.14869999999999994</v>
      </c>
    </row>
    <row r="368" spans="1:41" x14ac:dyDescent="0.3">
      <c r="A368" t="s">
        <v>441</v>
      </c>
      <c r="B368" t="s">
        <v>62</v>
      </c>
      <c r="C368">
        <v>0</v>
      </c>
      <c r="D368" t="s">
        <v>50</v>
      </c>
      <c r="E368">
        <v>9.8699999999999992</v>
      </c>
      <c r="F368">
        <v>84.6</v>
      </c>
      <c r="G368">
        <v>0.874</v>
      </c>
      <c r="H368">
        <v>0.16800000000000001</v>
      </c>
      <c r="I368">
        <f>Data[[#This Row],[nucleus_area_pct]]/Data[[#This Row],[cytoplasm_ratio]]</f>
        <v>503.5714285714285</v>
      </c>
      <c r="J368">
        <v>0.97699999999999998</v>
      </c>
      <c r="K368">
        <v>0.215</v>
      </c>
      <c r="L368">
        <v>1.23</v>
      </c>
      <c r="M368">
        <v>1</v>
      </c>
      <c r="N368">
        <v>0.90400000000000003</v>
      </c>
      <c r="O368">
        <v>291</v>
      </c>
      <c r="P368">
        <v>49</v>
      </c>
      <c r="Q368">
        <v>176</v>
      </c>
      <c r="R368">
        <v>152</v>
      </c>
      <c r="S368">
        <v>184</v>
      </c>
      <c r="T368">
        <f>(Data[[#This Row],[mean_r]]/256)*100</f>
        <v>68.75</v>
      </c>
      <c r="U368">
        <f>(Data[[#This Row],[mean_g]]/256)*100</f>
        <v>59.375</v>
      </c>
      <c r="V368">
        <f>(Data[[#This Row],[mean_b]]/256)*100</f>
        <v>71.875</v>
      </c>
      <c r="W368">
        <v>0.753</v>
      </c>
      <c r="X368" t="s">
        <v>39</v>
      </c>
      <c r="Y368" t="s">
        <v>40</v>
      </c>
      <c r="Z368">
        <v>8084</v>
      </c>
      <c r="AA368">
        <v>4.63</v>
      </c>
      <c r="AB368">
        <v>14.7</v>
      </c>
      <c r="AC368">
        <v>44.9</v>
      </c>
      <c r="AD368">
        <v>337638</v>
      </c>
      <c r="AE368">
        <v>97.8</v>
      </c>
      <c r="AF368">
        <v>33.6</v>
      </c>
      <c r="AG368" t="s">
        <v>46</v>
      </c>
      <c r="AH368" t="s">
        <v>42</v>
      </c>
      <c r="AI368" t="s">
        <v>52</v>
      </c>
      <c r="AJ368">
        <v>100</v>
      </c>
      <c r="AK368">
        <v>512</v>
      </c>
      <c r="AL368">
        <v>7.8100000000000003E-2</v>
      </c>
      <c r="AM368">
        <v>0.96460000000000001</v>
      </c>
      <c r="AN368">
        <v>0.84319999999999995</v>
      </c>
      <c r="AO368">
        <f>Data[[#This Row],[labeller_confidence_score]]-Data[[#This Row],[cytodiffusion_classification_confidence]]</f>
        <v>-0.12140000000000006</v>
      </c>
    </row>
    <row r="369" spans="1:41" x14ac:dyDescent="0.3">
      <c r="A369" t="s">
        <v>442</v>
      </c>
      <c r="B369" t="s">
        <v>54</v>
      </c>
      <c r="C369">
        <v>0</v>
      </c>
      <c r="D369" t="s">
        <v>54</v>
      </c>
      <c r="E369">
        <v>8.35</v>
      </c>
      <c r="F369">
        <v>0</v>
      </c>
      <c r="G369">
        <v>0</v>
      </c>
      <c r="H369">
        <v>1</v>
      </c>
      <c r="I369">
        <f>Data[[#This Row],[nucleus_area_pct]]/Data[[#This Row],[cytoplasm_ratio]]</f>
        <v>0</v>
      </c>
      <c r="J369">
        <v>0.92400000000000004</v>
      </c>
      <c r="K369">
        <v>0.184</v>
      </c>
      <c r="L369">
        <v>0.81</v>
      </c>
      <c r="M369">
        <v>1</v>
      </c>
      <c r="N369">
        <v>0.99099999999999999</v>
      </c>
      <c r="O369">
        <v>180</v>
      </c>
      <c r="P369">
        <v>41</v>
      </c>
      <c r="Q369">
        <v>221</v>
      </c>
      <c r="R369">
        <v>134</v>
      </c>
      <c r="S369">
        <v>117</v>
      </c>
      <c r="T369">
        <f>(Data[[#This Row],[mean_r]]/256)*100</f>
        <v>86.328125</v>
      </c>
      <c r="U369">
        <f>(Data[[#This Row],[mean_g]]/256)*100</f>
        <v>52.34375</v>
      </c>
      <c r="V369">
        <f>(Data[[#This Row],[mean_b]]/256)*100</f>
        <v>45.703125</v>
      </c>
      <c r="W369">
        <v>0.51100000000000001</v>
      </c>
      <c r="X369" t="s">
        <v>63</v>
      </c>
      <c r="Y369" t="s">
        <v>40</v>
      </c>
      <c r="Z369">
        <v>6493</v>
      </c>
      <c r="AA369">
        <v>3.64</v>
      </c>
      <c r="AB369">
        <v>8</v>
      </c>
      <c r="AC369">
        <v>51.4</v>
      </c>
      <c r="AD369">
        <v>280829</v>
      </c>
      <c r="AE369">
        <v>98.3</v>
      </c>
      <c r="AF369">
        <v>35.700000000000003</v>
      </c>
      <c r="AG369" t="s">
        <v>64</v>
      </c>
      <c r="AH369" t="s">
        <v>42</v>
      </c>
      <c r="AI369" t="s">
        <v>43</v>
      </c>
      <c r="AJ369">
        <v>100</v>
      </c>
      <c r="AK369">
        <v>360</v>
      </c>
      <c r="AL369">
        <v>4.4299999999999999E-2</v>
      </c>
      <c r="AM369">
        <v>0.93589999999999995</v>
      </c>
      <c r="AN369">
        <v>0.95020000000000004</v>
      </c>
      <c r="AO369">
        <f>Data[[#This Row],[labeller_confidence_score]]-Data[[#This Row],[cytodiffusion_classification_confidence]]</f>
        <v>1.430000000000009E-2</v>
      </c>
    </row>
    <row r="370" spans="1:41" x14ac:dyDescent="0.3">
      <c r="A370" t="s">
        <v>443</v>
      </c>
      <c r="B370" t="s">
        <v>54</v>
      </c>
      <c r="C370">
        <v>0</v>
      </c>
      <c r="D370" t="s">
        <v>54</v>
      </c>
      <c r="E370">
        <v>8.32</v>
      </c>
      <c r="F370">
        <v>0</v>
      </c>
      <c r="G370">
        <v>0</v>
      </c>
      <c r="H370">
        <v>1</v>
      </c>
      <c r="I370">
        <f>Data[[#This Row],[nucleus_area_pct]]/Data[[#This Row],[cytoplasm_ratio]]</f>
        <v>0</v>
      </c>
      <c r="J370">
        <v>0.92</v>
      </c>
      <c r="K370">
        <v>0.251</v>
      </c>
      <c r="L370">
        <v>0.36</v>
      </c>
      <c r="M370">
        <v>1</v>
      </c>
      <c r="N370">
        <v>0.91</v>
      </c>
      <c r="O370">
        <v>195</v>
      </c>
      <c r="P370">
        <v>44</v>
      </c>
      <c r="Q370">
        <v>221</v>
      </c>
      <c r="R370">
        <v>131</v>
      </c>
      <c r="S370">
        <v>133</v>
      </c>
      <c r="T370">
        <f>(Data[[#This Row],[mean_r]]/256)*100</f>
        <v>86.328125</v>
      </c>
      <c r="U370">
        <f>(Data[[#This Row],[mean_g]]/256)*100</f>
        <v>51.171875</v>
      </c>
      <c r="V370">
        <f>(Data[[#This Row],[mean_b]]/256)*100</f>
        <v>51.953125</v>
      </c>
      <c r="W370">
        <v>0.497</v>
      </c>
      <c r="X370" t="s">
        <v>51</v>
      </c>
      <c r="Y370" t="s">
        <v>45</v>
      </c>
      <c r="Z370">
        <v>7292</v>
      </c>
      <c r="AA370">
        <v>5.31</v>
      </c>
      <c r="AB370">
        <v>12.9</v>
      </c>
      <c r="AC370">
        <v>41.7</v>
      </c>
      <c r="AD370">
        <v>273910</v>
      </c>
      <c r="AE370">
        <v>99.3</v>
      </c>
      <c r="AF370">
        <v>33.9</v>
      </c>
      <c r="AG370" t="s">
        <v>41</v>
      </c>
      <c r="AH370" t="s">
        <v>42</v>
      </c>
      <c r="AI370" t="s">
        <v>56</v>
      </c>
      <c r="AJ370">
        <v>100</v>
      </c>
      <c r="AK370">
        <v>360</v>
      </c>
      <c r="AL370">
        <v>5.8799999999999998E-2</v>
      </c>
      <c r="AM370">
        <v>0.98350000000000004</v>
      </c>
      <c r="AN370">
        <v>0.96840000000000004</v>
      </c>
      <c r="AO370">
        <f>Data[[#This Row],[labeller_confidence_score]]-Data[[#This Row],[cytodiffusion_classification_confidence]]</f>
        <v>-1.5100000000000002E-2</v>
      </c>
    </row>
    <row r="371" spans="1:41" x14ac:dyDescent="0.3">
      <c r="A371" t="s">
        <v>444</v>
      </c>
      <c r="B371" t="s">
        <v>180</v>
      </c>
      <c r="C371">
        <v>1</v>
      </c>
      <c r="D371" t="s">
        <v>181</v>
      </c>
      <c r="E371">
        <v>5.6</v>
      </c>
      <c r="F371">
        <v>0</v>
      </c>
      <c r="G371">
        <v>0</v>
      </c>
      <c r="H371">
        <v>1</v>
      </c>
      <c r="I371">
        <f>Data[[#This Row],[nucleus_area_pct]]/Data[[#This Row],[cytoplasm_ratio]]</f>
        <v>0</v>
      </c>
      <c r="J371">
        <v>0.27</v>
      </c>
      <c r="K371">
        <v>0.86199999999999999</v>
      </c>
      <c r="L371">
        <v>0.34</v>
      </c>
      <c r="M371">
        <v>1</v>
      </c>
      <c r="N371">
        <v>0.76900000000000002</v>
      </c>
      <c r="O371">
        <v>177</v>
      </c>
      <c r="P371">
        <v>62</v>
      </c>
      <c r="Q371">
        <v>214</v>
      </c>
      <c r="R371">
        <v>135</v>
      </c>
      <c r="S371">
        <v>141</v>
      </c>
      <c r="T371">
        <f>(Data[[#This Row],[mean_r]]/256)*100</f>
        <v>83.59375</v>
      </c>
      <c r="U371">
        <f>(Data[[#This Row],[mean_g]]/256)*100</f>
        <v>52.734375</v>
      </c>
      <c r="V371">
        <f>(Data[[#This Row],[mean_b]]/256)*100</f>
        <v>55.078125</v>
      </c>
      <c r="W371">
        <v>0.54500000000000004</v>
      </c>
      <c r="X371" t="s">
        <v>63</v>
      </c>
      <c r="Y371" t="s">
        <v>40</v>
      </c>
      <c r="Z371">
        <v>5150</v>
      </c>
      <c r="AA371">
        <v>5.53</v>
      </c>
      <c r="AB371">
        <v>14.2</v>
      </c>
      <c r="AC371">
        <v>44.7</v>
      </c>
      <c r="AD371">
        <v>247500</v>
      </c>
      <c r="AE371">
        <v>95.9</v>
      </c>
      <c r="AF371">
        <v>33.9</v>
      </c>
      <c r="AG371" t="s">
        <v>46</v>
      </c>
      <c r="AH371" t="s">
        <v>68</v>
      </c>
      <c r="AI371" t="s">
        <v>56</v>
      </c>
      <c r="AJ371">
        <v>60</v>
      </c>
      <c r="AK371">
        <v>360</v>
      </c>
      <c r="AL371">
        <v>0.90069999999999995</v>
      </c>
      <c r="AM371">
        <v>0.65559999999999996</v>
      </c>
      <c r="AN371">
        <v>0.66279999999999994</v>
      </c>
      <c r="AO371">
        <f>Data[[#This Row],[labeller_confidence_score]]-Data[[#This Row],[cytodiffusion_classification_confidence]]</f>
        <v>7.1999999999999842E-3</v>
      </c>
    </row>
    <row r="372" spans="1:41" x14ac:dyDescent="0.3">
      <c r="A372" t="s">
        <v>445</v>
      </c>
      <c r="B372" t="s">
        <v>87</v>
      </c>
      <c r="C372">
        <v>0</v>
      </c>
      <c r="D372" t="s">
        <v>50</v>
      </c>
      <c r="E372">
        <v>13.21</v>
      </c>
      <c r="F372">
        <v>54.2</v>
      </c>
      <c r="G372">
        <v>0.53600000000000003</v>
      </c>
      <c r="H372">
        <v>0.50700000000000001</v>
      </c>
      <c r="I372">
        <f>Data[[#This Row],[nucleus_area_pct]]/Data[[#This Row],[cytoplasm_ratio]]</f>
        <v>106.90335305719921</v>
      </c>
      <c r="J372">
        <v>0.68100000000000005</v>
      </c>
      <c r="K372">
        <v>0.39300000000000002</v>
      </c>
      <c r="L372">
        <v>4.22</v>
      </c>
      <c r="M372">
        <v>2.4</v>
      </c>
      <c r="N372">
        <v>0.875</v>
      </c>
      <c r="O372">
        <v>395</v>
      </c>
      <c r="P372">
        <v>83</v>
      </c>
      <c r="Q372">
        <v>245</v>
      </c>
      <c r="R372">
        <v>136</v>
      </c>
      <c r="S372">
        <v>143</v>
      </c>
      <c r="T372">
        <f>(Data[[#This Row],[mean_r]]/256)*100</f>
        <v>95.703125</v>
      </c>
      <c r="U372">
        <f>(Data[[#This Row],[mean_g]]/256)*100</f>
        <v>53.125</v>
      </c>
      <c r="V372">
        <f>(Data[[#This Row],[mean_b]]/256)*100</f>
        <v>55.859375</v>
      </c>
      <c r="W372">
        <v>0.56599999999999995</v>
      </c>
      <c r="X372" t="s">
        <v>51</v>
      </c>
      <c r="Y372" t="s">
        <v>45</v>
      </c>
      <c r="Z372">
        <v>6056</v>
      </c>
      <c r="AA372">
        <v>5.15</v>
      </c>
      <c r="AB372">
        <v>12.9</v>
      </c>
      <c r="AC372">
        <v>41.8</v>
      </c>
      <c r="AD372">
        <v>413926</v>
      </c>
      <c r="AE372">
        <v>82</v>
      </c>
      <c r="AF372">
        <v>32.5</v>
      </c>
      <c r="AG372" t="s">
        <v>41</v>
      </c>
      <c r="AH372" t="s">
        <v>47</v>
      </c>
      <c r="AI372" t="s">
        <v>52</v>
      </c>
      <c r="AJ372">
        <v>60</v>
      </c>
      <c r="AK372">
        <v>224</v>
      </c>
      <c r="AL372">
        <v>0.13789999999999999</v>
      </c>
      <c r="AM372">
        <v>0.86819999999999997</v>
      </c>
      <c r="AN372">
        <v>0.87929999999999997</v>
      </c>
      <c r="AO372">
        <f>Data[[#This Row],[labeller_confidence_score]]-Data[[#This Row],[cytodiffusion_classification_confidence]]</f>
        <v>1.1099999999999999E-2</v>
      </c>
    </row>
    <row r="373" spans="1:41" x14ac:dyDescent="0.3">
      <c r="A373" t="s">
        <v>446</v>
      </c>
      <c r="B373" t="s">
        <v>133</v>
      </c>
      <c r="C373">
        <v>1</v>
      </c>
      <c r="D373" t="s">
        <v>104</v>
      </c>
      <c r="E373">
        <v>9.35</v>
      </c>
      <c r="F373">
        <v>0</v>
      </c>
      <c r="G373">
        <v>0</v>
      </c>
      <c r="H373">
        <v>1</v>
      </c>
      <c r="I373">
        <f>Data[[#This Row],[nucleus_area_pct]]/Data[[#This Row],[cytoplasm_ratio]]</f>
        <v>0</v>
      </c>
      <c r="J373">
        <v>0.42799999999999999</v>
      </c>
      <c r="K373">
        <v>0.94499999999999995</v>
      </c>
      <c r="L373">
        <v>0.51</v>
      </c>
      <c r="M373">
        <v>1</v>
      </c>
      <c r="N373">
        <v>0.83799999999999997</v>
      </c>
      <c r="O373">
        <v>205</v>
      </c>
      <c r="P373">
        <v>55</v>
      </c>
      <c r="Q373">
        <v>216</v>
      </c>
      <c r="R373">
        <v>121</v>
      </c>
      <c r="S373">
        <v>129</v>
      </c>
      <c r="T373">
        <f>(Data[[#This Row],[mean_r]]/256)*100</f>
        <v>84.375</v>
      </c>
      <c r="U373">
        <f>(Data[[#This Row],[mean_g]]/256)*100</f>
        <v>47.265625</v>
      </c>
      <c r="V373">
        <f>(Data[[#This Row],[mean_b]]/256)*100</f>
        <v>50.390625</v>
      </c>
      <c r="W373">
        <v>0.54700000000000004</v>
      </c>
      <c r="X373" t="s">
        <v>51</v>
      </c>
      <c r="Y373" t="s">
        <v>40</v>
      </c>
      <c r="Z373">
        <v>5373</v>
      </c>
      <c r="AA373">
        <v>4.45</v>
      </c>
      <c r="AB373">
        <v>14.8</v>
      </c>
      <c r="AC373">
        <v>39.200000000000003</v>
      </c>
      <c r="AD373">
        <v>181735</v>
      </c>
      <c r="AE373">
        <v>94</v>
      </c>
      <c r="AF373">
        <v>34.6</v>
      </c>
      <c r="AG373" t="s">
        <v>46</v>
      </c>
      <c r="AH373" t="s">
        <v>47</v>
      </c>
      <c r="AI373" t="s">
        <v>56</v>
      </c>
      <c r="AJ373">
        <v>60</v>
      </c>
      <c r="AK373">
        <v>512</v>
      </c>
      <c r="AL373">
        <v>0.81979999999999997</v>
      </c>
      <c r="AM373">
        <v>0.78400000000000003</v>
      </c>
      <c r="AN373">
        <v>0.81459999999999999</v>
      </c>
      <c r="AO373">
        <f>Data[[#This Row],[labeller_confidence_score]]-Data[[#This Row],[cytodiffusion_classification_confidence]]</f>
        <v>3.0599999999999961E-2</v>
      </c>
    </row>
    <row r="374" spans="1:41" x14ac:dyDescent="0.3">
      <c r="A374" t="s">
        <v>447</v>
      </c>
      <c r="B374" t="s">
        <v>62</v>
      </c>
      <c r="C374">
        <v>0</v>
      </c>
      <c r="D374" t="s">
        <v>50</v>
      </c>
      <c r="E374">
        <v>8.09</v>
      </c>
      <c r="F374">
        <v>73.2</v>
      </c>
      <c r="G374">
        <v>0.751</v>
      </c>
      <c r="H374">
        <v>0.28000000000000003</v>
      </c>
      <c r="I374">
        <f>Data[[#This Row],[nucleus_area_pct]]/Data[[#This Row],[cytoplasm_ratio]]</f>
        <v>261.42857142857139</v>
      </c>
      <c r="J374">
        <v>0.91500000000000004</v>
      </c>
      <c r="K374">
        <v>0.309</v>
      </c>
      <c r="L374">
        <v>0.81</v>
      </c>
      <c r="M374">
        <v>1</v>
      </c>
      <c r="N374">
        <v>0.92300000000000004</v>
      </c>
      <c r="O374">
        <v>354</v>
      </c>
      <c r="P374">
        <v>54</v>
      </c>
      <c r="Q374">
        <v>201</v>
      </c>
      <c r="R374">
        <v>136</v>
      </c>
      <c r="S374">
        <v>195</v>
      </c>
      <c r="T374">
        <f>(Data[[#This Row],[mean_r]]/256)*100</f>
        <v>78.515625</v>
      </c>
      <c r="U374">
        <f>(Data[[#This Row],[mean_g]]/256)*100</f>
        <v>53.125</v>
      </c>
      <c r="V374">
        <f>(Data[[#This Row],[mean_b]]/256)*100</f>
        <v>76.171875</v>
      </c>
      <c r="W374">
        <v>0.71299999999999997</v>
      </c>
      <c r="X374" t="s">
        <v>51</v>
      </c>
      <c r="Y374" t="s">
        <v>45</v>
      </c>
      <c r="Z374">
        <v>1767</v>
      </c>
      <c r="AA374">
        <v>4.55</v>
      </c>
      <c r="AB374">
        <v>14.7</v>
      </c>
      <c r="AC374">
        <v>37.4</v>
      </c>
      <c r="AD374">
        <v>66197</v>
      </c>
      <c r="AE374">
        <v>91.2</v>
      </c>
      <c r="AF374">
        <v>33.1</v>
      </c>
      <c r="AG374" t="s">
        <v>64</v>
      </c>
      <c r="AH374" t="s">
        <v>47</v>
      </c>
      <c r="AI374" t="s">
        <v>43</v>
      </c>
      <c r="AJ374">
        <v>40</v>
      </c>
      <c r="AK374">
        <v>224</v>
      </c>
      <c r="AL374">
        <v>0.1724</v>
      </c>
      <c r="AM374">
        <v>0.90039999999999998</v>
      </c>
      <c r="AN374">
        <v>0.97870000000000001</v>
      </c>
      <c r="AO374">
        <f>Data[[#This Row],[labeller_confidence_score]]-Data[[#This Row],[cytodiffusion_classification_confidence]]</f>
        <v>7.8300000000000036E-2</v>
      </c>
    </row>
    <row r="375" spans="1:41" x14ac:dyDescent="0.3">
      <c r="A375" t="s">
        <v>448</v>
      </c>
      <c r="B375" t="s">
        <v>120</v>
      </c>
      <c r="C375">
        <v>1</v>
      </c>
      <c r="D375" t="s">
        <v>104</v>
      </c>
      <c r="E375">
        <v>6.23</v>
      </c>
      <c r="F375">
        <v>0</v>
      </c>
      <c r="G375">
        <v>0</v>
      </c>
      <c r="H375">
        <v>1</v>
      </c>
      <c r="I375">
        <f>Data[[#This Row],[nucleus_area_pct]]/Data[[#This Row],[cytoplasm_ratio]]</f>
        <v>0</v>
      </c>
      <c r="J375">
        <v>0.96099999999999997</v>
      </c>
      <c r="K375">
        <v>0.123</v>
      </c>
      <c r="L375">
        <v>0.38</v>
      </c>
      <c r="M375">
        <v>1</v>
      </c>
      <c r="N375">
        <v>0.99399999999999999</v>
      </c>
      <c r="O375">
        <v>152</v>
      </c>
      <c r="P375">
        <v>43</v>
      </c>
      <c r="Q375">
        <v>233</v>
      </c>
      <c r="R375">
        <v>130</v>
      </c>
      <c r="S375">
        <v>144</v>
      </c>
      <c r="T375">
        <f>(Data[[#This Row],[mean_r]]/256)*100</f>
        <v>91.015625</v>
      </c>
      <c r="U375">
        <f>(Data[[#This Row],[mean_g]]/256)*100</f>
        <v>50.78125</v>
      </c>
      <c r="V375">
        <f>(Data[[#This Row],[mean_b]]/256)*100</f>
        <v>56.25</v>
      </c>
      <c r="W375">
        <v>0.58099999999999996</v>
      </c>
      <c r="X375" t="s">
        <v>39</v>
      </c>
      <c r="Y375" t="s">
        <v>40</v>
      </c>
      <c r="Z375">
        <v>5559</v>
      </c>
      <c r="AA375">
        <v>5.24</v>
      </c>
      <c r="AB375">
        <v>14.9</v>
      </c>
      <c r="AC375">
        <v>45.2</v>
      </c>
      <c r="AD375">
        <v>143822</v>
      </c>
      <c r="AE375">
        <v>95.8</v>
      </c>
      <c r="AF375">
        <v>33</v>
      </c>
      <c r="AG375" t="s">
        <v>64</v>
      </c>
      <c r="AH375" t="s">
        <v>47</v>
      </c>
      <c r="AI375" t="s">
        <v>56</v>
      </c>
      <c r="AJ375">
        <v>60</v>
      </c>
      <c r="AK375">
        <v>224</v>
      </c>
      <c r="AL375">
        <v>0.78549999999999998</v>
      </c>
      <c r="AM375">
        <v>0.86909999999999998</v>
      </c>
      <c r="AN375">
        <v>0.95240000000000002</v>
      </c>
      <c r="AO375">
        <f>Data[[#This Row],[labeller_confidence_score]]-Data[[#This Row],[cytodiffusion_classification_confidence]]</f>
        <v>8.3300000000000041E-2</v>
      </c>
    </row>
    <row r="376" spans="1:41" x14ac:dyDescent="0.3">
      <c r="A376" t="s">
        <v>449</v>
      </c>
      <c r="B376" t="s">
        <v>62</v>
      </c>
      <c r="C376">
        <v>0</v>
      </c>
      <c r="D376" t="s">
        <v>50</v>
      </c>
      <c r="E376">
        <v>10.01</v>
      </c>
      <c r="F376">
        <v>76</v>
      </c>
      <c r="G376">
        <v>0.83499999999999996</v>
      </c>
      <c r="H376">
        <v>0.152</v>
      </c>
      <c r="I376">
        <f>Data[[#This Row],[nucleus_area_pct]]/Data[[#This Row],[cytoplasm_ratio]]</f>
        <v>500</v>
      </c>
      <c r="J376">
        <v>0.99</v>
      </c>
      <c r="K376">
        <v>0.32900000000000001</v>
      </c>
      <c r="L376">
        <v>1.72</v>
      </c>
      <c r="M376">
        <v>1.2</v>
      </c>
      <c r="N376">
        <v>0.88500000000000001</v>
      </c>
      <c r="O376">
        <v>244</v>
      </c>
      <c r="P376">
        <v>72</v>
      </c>
      <c r="Q376">
        <v>198</v>
      </c>
      <c r="R376">
        <v>164</v>
      </c>
      <c r="S376">
        <v>187</v>
      </c>
      <c r="T376">
        <f>(Data[[#This Row],[mean_r]]/256)*100</f>
        <v>77.34375</v>
      </c>
      <c r="U376">
        <f>(Data[[#This Row],[mean_g]]/256)*100</f>
        <v>64.0625</v>
      </c>
      <c r="V376">
        <f>(Data[[#This Row],[mean_b]]/256)*100</f>
        <v>73.046875</v>
      </c>
      <c r="W376">
        <v>0.68400000000000005</v>
      </c>
      <c r="X376" t="s">
        <v>51</v>
      </c>
      <c r="Y376" t="s">
        <v>40</v>
      </c>
      <c r="Z376">
        <v>9074</v>
      </c>
      <c r="AA376">
        <v>4.34</v>
      </c>
      <c r="AB376">
        <v>14.5</v>
      </c>
      <c r="AC376">
        <v>40.5</v>
      </c>
      <c r="AD376">
        <v>350653</v>
      </c>
      <c r="AE376">
        <v>82.1</v>
      </c>
      <c r="AF376">
        <v>34.6</v>
      </c>
      <c r="AG376" t="s">
        <v>46</v>
      </c>
      <c r="AH376" t="s">
        <v>47</v>
      </c>
      <c r="AI376" t="s">
        <v>56</v>
      </c>
      <c r="AJ376">
        <v>100</v>
      </c>
      <c r="AK376">
        <v>360</v>
      </c>
      <c r="AL376">
        <v>2.8500000000000001E-2</v>
      </c>
      <c r="AM376">
        <v>0.8639</v>
      </c>
      <c r="AN376">
        <v>0.87139999999999995</v>
      </c>
      <c r="AO376">
        <f>Data[[#This Row],[labeller_confidence_score]]-Data[[#This Row],[cytodiffusion_classification_confidence]]</f>
        <v>7.4999999999999512E-3</v>
      </c>
    </row>
    <row r="377" spans="1:41" x14ac:dyDescent="0.3">
      <c r="A377" t="s">
        <v>450</v>
      </c>
      <c r="B377" t="s">
        <v>133</v>
      </c>
      <c r="C377">
        <v>1</v>
      </c>
      <c r="D377" t="s">
        <v>104</v>
      </c>
      <c r="E377">
        <v>10.039999999999999</v>
      </c>
      <c r="F377">
        <v>0</v>
      </c>
      <c r="G377">
        <v>0</v>
      </c>
      <c r="H377">
        <v>1</v>
      </c>
      <c r="I377">
        <f>Data[[#This Row],[nucleus_area_pct]]/Data[[#This Row],[cytoplasm_ratio]]</f>
        <v>0</v>
      </c>
      <c r="J377">
        <v>0.46</v>
      </c>
      <c r="K377">
        <v>0.80800000000000005</v>
      </c>
      <c r="L377">
        <v>0.25</v>
      </c>
      <c r="M377">
        <v>1</v>
      </c>
      <c r="N377">
        <v>0.93600000000000005</v>
      </c>
      <c r="O377">
        <v>188</v>
      </c>
      <c r="P377">
        <v>54</v>
      </c>
      <c r="Q377">
        <v>194</v>
      </c>
      <c r="R377">
        <v>127</v>
      </c>
      <c r="S377">
        <v>124</v>
      </c>
      <c r="T377">
        <f>(Data[[#This Row],[mean_r]]/256)*100</f>
        <v>75.78125</v>
      </c>
      <c r="U377">
        <f>(Data[[#This Row],[mean_g]]/256)*100</f>
        <v>49.609375</v>
      </c>
      <c r="V377">
        <f>(Data[[#This Row],[mean_b]]/256)*100</f>
        <v>48.4375</v>
      </c>
      <c r="W377">
        <v>0.435</v>
      </c>
      <c r="X377" t="s">
        <v>51</v>
      </c>
      <c r="Y377" t="s">
        <v>40</v>
      </c>
      <c r="Z377">
        <v>9423</v>
      </c>
      <c r="AA377">
        <v>5.19</v>
      </c>
      <c r="AB377">
        <v>12.5</v>
      </c>
      <c r="AC377">
        <v>37.700000000000003</v>
      </c>
      <c r="AD377">
        <v>329229</v>
      </c>
      <c r="AE377">
        <v>100.1</v>
      </c>
      <c r="AF377">
        <v>34.1</v>
      </c>
      <c r="AG377" t="s">
        <v>64</v>
      </c>
      <c r="AH377" t="s">
        <v>68</v>
      </c>
      <c r="AI377" t="s">
        <v>43</v>
      </c>
      <c r="AJ377">
        <v>100</v>
      </c>
      <c r="AK377">
        <v>512</v>
      </c>
      <c r="AL377">
        <v>0.88029999999999997</v>
      </c>
      <c r="AM377">
        <v>0.85650000000000004</v>
      </c>
      <c r="AN377">
        <v>0.98440000000000005</v>
      </c>
      <c r="AO377">
        <f>Data[[#This Row],[labeller_confidence_score]]-Data[[#This Row],[cytodiffusion_classification_confidence]]</f>
        <v>0.12790000000000001</v>
      </c>
    </row>
    <row r="378" spans="1:41" x14ac:dyDescent="0.3">
      <c r="A378" t="s">
        <v>451</v>
      </c>
      <c r="B378" t="s">
        <v>60</v>
      </c>
      <c r="C378">
        <v>0</v>
      </c>
      <c r="D378" t="s">
        <v>50</v>
      </c>
      <c r="E378">
        <v>15.61</v>
      </c>
      <c r="F378">
        <v>68.900000000000006</v>
      </c>
      <c r="G378">
        <v>0.40400000000000003</v>
      </c>
      <c r="H378">
        <v>0.35</v>
      </c>
      <c r="I378">
        <f>Data[[#This Row],[nucleus_area_pct]]/Data[[#This Row],[cytoplasm_ratio]]</f>
        <v>196.85714285714289</v>
      </c>
      <c r="J378">
        <v>0.55800000000000005</v>
      </c>
      <c r="K378">
        <v>0.48899999999999999</v>
      </c>
      <c r="L378">
        <v>2.2000000000000002</v>
      </c>
      <c r="M378">
        <v>1.4</v>
      </c>
      <c r="N378">
        <v>0.80800000000000005</v>
      </c>
      <c r="O378">
        <v>626</v>
      </c>
      <c r="P378">
        <v>87</v>
      </c>
      <c r="Q378">
        <v>179</v>
      </c>
      <c r="R378">
        <v>175</v>
      </c>
      <c r="S378">
        <v>172</v>
      </c>
      <c r="T378">
        <f>(Data[[#This Row],[mean_r]]/256)*100</f>
        <v>69.921875</v>
      </c>
      <c r="U378">
        <f>(Data[[#This Row],[mean_g]]/256)*100</f>
        <v>68.359375</v>
      </c>
      <c r="V378">
        <f>(Data[[#This Row],[mean_b]]/256)*100</f>
        <v>67.1875</v>
      </c>
      <c r="W378">
        <v>0.47899999999999998</v>
      </c>
      <c r="X378" t="s">
        <v>39</v>
      </c>
      <c r="Y378" t="s">
        <v>45</v>
      </c>
      <c r="Z378">
        <v>11678</v>
      </c>
      <c r="AA378">
        <v>5.89</v>
      </c>
      <c r="AB378">
        <v>14.7</v>
      </c>
      <c r="AC378">
        <v>52.8</v>
      </c>
      <c r="AD378">
        <v>202133</v>
      </c>
      <c r="AE378">
        <v>95.3</v>
      </c>
      <c r="AF378">
        <v>32</v>
      </c>
      <c r="AG378" t="s">
        <v>46</v>
      </c>
      <c r="AH378" t="s">
        <v>47</v>
      </c>
      <c r="AI378" t="s">
        <v>52</v>
      </c>
      <c r="AJ378">
        <v>100</v>
      </c>
      <c r="AK378">
        <v>224</v>
      </c>
      <c r="AL378">
        <v>9.9900000000000003E-2</v>
      </c>
      <c r="AM378">
        <v>0.90859999999999996</v>
      </c>
      <c r="AN378">
        <v>1</v>
      </c>
      <c r="AO378">
        <f>Data[[#This Row],[labeller_confidence_score]]-Data[[#This Row],[cytodiffusion_classification_confidence]]</f>
        <v>9.1400000000000037E-2</v>
      </c>
    </row>
    <row r="379" spans="1:41" x14ac:dyDescent="0.3">
      <c r="A379" t="s">
        <v>452</v>
      </c>
      <c r="B379" t="s">
        <v>74</v>
      </c>
      <c r="C379">
        <v>0</v>
      </c>
      <c r="D379" t="s">
        <v>75</v>
      </c>
      <c r="E379">
        <v>2.82</v>
      </c>
      <c r="F379">
        <v>0</v>
      </c>
      <c r="G379">
        <v>0</v>
      </c>
      <c r="H379">
        <v>1</v>
      </c>
      <c r="I379">
        <f>Data[[#This Row],[nucleus_area_pct]]/Data[[#This Row],[cytoplasm_ratio]]</f>
        <v>0</v>
      </c>
      <c r="J379">
        <v>0.67</v>
      </c>
      <c r="K379">
        <v>0.38500000000000001</v>
      </c>
      <c r="L379">
        <v>1.92</v>
      </c>
      <c r="M379">
        <v>1</v>
      </c>
      <c r="N379">
        <v>0.86899999999999999</v>
      </c>
      <c r="O379">
        <v>33</v>
      </c>
      <c r="P379">
        <v>23</v>
      </c>
      <c r="Q379">
        <v>224</v>
      </c>
      <c r="R379">
        <v>128</v>
      </c>
      <c r="S379">
        <v>160</v>
      </c>
      <c r="T379">
        <f>(Data[[#This Row],[mean_r]]/256)*100</f>
        <v>87.5</v>
      </c>
      <c r="U379">
        <f>(Data[[#This Row],[mean_g]]/256)*100</f>
        <v>50</v>
      </c>
      <c r="V379">
        <f>(Data[[#This Row],[mean_b]]/256)*100</f>
        <v>62.5</v>
      </c>
      <c r="W379">
        <v>0.58199999999999996</v>
      </c>
      <c r="X379" t="s">
        <v>39</v>
      </c>
      <c r="Y379" t="s">
        <v>45</v>
      </c>
      <c r="Z379">
        <v>5900</v>
      </c>
      <c r="AA379">
        <v>3.54</v>
      </c>
      <c r="AB379">
        <v>8.4</v>
      </c>
      <c r="AC379">
        <v>45.5</v>
      </c>
      <c r="AD379">
        <v>372523</v>
      </c>
      <c r="AE379">
        <v>70</v>
      </c>
      <c r="AF379">
        <v>32.5</v>
      </c>
      <c r="AG379" t="s">
        <v>41</v>
      </c>
      <c r="AH379" t="s">
        <v>42</v>
      </c>
      <c r="AI379" t="s">
        <v>52</v>
      </c>
      <c r="AJ379">
        <v>60</v>
      </c>
      <c r="AK379">
        <v>512</v>
      </c>
      <c r="AL379">
        <v>0.20080000000000001</v>
      </c>
      <c r="AM379">
        <v>0.85760000000000003</v>
      </c>
      <c r="AN379">
        <v>0.80530000000000002</v>
      </c>
      <c r="AO379">
        <f>Data[[#This Row],[labeller_confidence_score]]-Data[[#This Row],[cytodiffusion_classification_confidence]]</f>
        <v>-5.2300000000000013E-2</v>
      </c>
    </row>
    <row r="380" spans="1:41" x14ac:dyDescent="0.3">
      <c r="A380" t="s">
        <v>453</v>
      </c>
      <c r="B380" t="s">
        <v>54</v>
      </c>
      <c r="C380">
        <v>0</v>
      </c>
      <c r="D380" t="s">
        <v>54</v>
      </c>
      <c r="E380">
        <v>8.44</v>
      </c>
      <c r="F380">
        <v>0</v>
      </c>
      <c r="G380">
        <v>0</v>
      </c>
      <c r="H380">
        <v>1</v>
      </c>
      <c r="I380">
        <f>Data[[#This Row],[nucleus_area_pct]]/Data[[#This Row],[cytoplasm_ratio]]</f>
        <v>0</v>
      </c>
      <c r="J380">
        <v>0.871</v>
      </c>
      <c r="K380">
        <v>0.122</v>
      </c>
      <c r="L380">
        <v>0.27</v>
      </c>
      <c r="M380">
        <v>1</v>
      </c>
      <c r="N380">
        <v>0.90800000000000003</v>
      </c>
      <c r="O380">
        <v>191</v>
      </c>
      <c r="P380">
        <v>51</v>
      </c>
      <c r="Q380">
        <v>248</v>
      </c>
      <c r="R380">
        <v>126</v>
      </c>
      <c r="S380">
        <v>141</v>
      </c>
      <c r="T380">
        <f>(Data[[#This Row],[mean_r]]/256)*100</f>
        <v>96.875</v>
      </c>
      <c r="U380">
        <f>(Data[[#This Row],[mean_g]]/256)*100</f>
        <v>49.21875</v>
      </c>
      <c r="V380">
        <f>(Data[[#This Row],[mean_b]]/256)*100</f>
        <v>55.078125</v>
      </c>
      <c r="W380">
        <v>0.51300000000000001</v>
      </c>
      <c r="X380" t="s">
        <v>63</v>
      </c>
      <c r="Y380" t="s">
        <v>40</v>
      </c>
      <c r="Z380">
        <v>8764</v>
      </c>
      <c r="AA380">
        <v>5</v>
      </c>
      <c r="AB380">
        <v>13.8</v>
      </c>
      <c r="AC380">
        <v>39.200000000000003</v>
      </c>
      <c r="AD380">
        <v>217598</v>
      </c>
      <c r="AE380">
        <v>97.2</v>
      </c>
      <c r="AF380">
        <v>32.700000000000003</v>
      </c>
      <c r="AG380" t="s">
        <v>46</v>
      </c>
      <c r="AH380" t="s">
        <v>42</v>
      </c>
      <c r="AI380" t="s">
        <v>52</v>
      </c>
      <c r="AJ380">
        <v>40</v>
      </c>
      <c r="AK380">
        <v>224</v>
      </c>
      <c r="AL380">
        <v>7.0499999999999993E-2</v>
      </c>
      <c r="AM380">
        <v>0.91249999999999998</v>
      </c>
      <c r="AN380">
        <v>0.95660000000000001</v>
      </c>
      <c r="AO380">
        <f>Data[[#This Row],[labeller_confidence_score]]-Data[[#This Row],[cytodiffusion_classification_confidence]]</f>
        <v>4.4100000000000028E-2</v>
      </c>
    </row>
    <row r="381" spans="1:41" x14ac:dyDescent="0.3">
      <c r="A381" t="s">
        <v>454</v>
      </c>
      <c r="B381" t="s">
        <v>87</v>
      </c>
      <c r="C381">
        <v>0</v>
      </c>
      <c r="D381" t="s">
        <v>50</v>
      </c>
      <c r="E381">
        <v>15.11</v>
      </c>
      <c r="F381">
        <v>54.3</v>
      </c>
      <c r="G381">
        <v>0.65600000000000003</v>
      </c>
      <c r="H381">
        <v>0.55000000000000004</v>
      </c>
      <c r="I381">
        <f>Data[[#This Row],[nucleus_area_pct]]/Data[[#This Row],[cytoplasm_ratio]]</f>
        <v>98.72727272727272</v>
      </c>
      <c r="J381">
        <v>0.72</v>
      </c>
      <c r="K381">
        <v>0.34300000000000003</v>
      </c>
      <c r="L381">
        <v>4.03</v>
      </c>
      <c r="M381">
        <v>1.9</v>
      </c>
      <c r="N381">
        <v>0.85</v>
      </c>
      <c r="O381">
        <v>458</v>
      </c>
      <c r="P381">
        <v>83</v>
      </c>
      <c r="Q381">
        <v>247</v>
      </c>
      <c r="R381">
        <v>169</v>
      </c>
      <c r="S381">
        <v>167</v>
      </c>
      <c r="T381">
        <f>(Data[[#This Row],[mean_r]]/256)*100</f>
        <v>96.484375</v>
      </c>
      <c r="U381">
        <f>(Data[[#This Row],[mean_g]]/256)*100</f>
        <v>66.015625</v>
      </c>
      <c r="V381">
        <f>(Data[[#This Row],[mean_b]]/256)*100</f>
        <v>65.234375</v>
      </c>
      <c r="W381">
        <v>0.63500000000000001</v>
      </c>
      <c r="X381" t="s">
        <v>51</v>
      </c>
      <c r="Y381" t="s">
        <v>40</v>
      </c>
      <c r="Z381">
        <v>3753</v>
      </c>
      <c r="AA381">
        <v>4.05</v>
      </c>
      <c r="AB381">
        <v>12.2</v>
      </c>
      <c r="AC381">
        <v>45.3</v>
      </c>
      <c r="AD381">
        <v>268211</v>
      </c>
      <c r="AE381">
        <v>87.2</v>
      </c>
      <c r="AF381">
        <v>33.299999999999997</v>
      </c>
      <c r="AG381" t="s">
        <v>46</v>
      </c>
      <c r="AH381" t="s">
        <v>68</v>
      </c>
      <c r="AI381" t="s">
        <v>56</v>
      </c>
      <c r="AJ381">
        <v>100</v>
      </c>
      <c r="AK381">
        <v>256</v>
      </c>
      <c r="AL381">
        <v>0.1013</v>
      </c>
      <c r="AM381">
        <v>0.95599999999999996</v>
      </c>
      <c r="AN381">
        <v>0.89180000000000004</v>
      </c>
      <c r="AO381">
        <f>Data[[#This Row],[labeller_confidence_score]]-Data[[#This Row],[cytodiffusion_classification_confidence]]</f>
        <v>-6.4199999999999924E-2</v>
      </c>
    </row>
    <row r="382" spans="1:41" x14ac:dyDescent="0.3">
      <c r="A382" t="s">
        <v>455</v>
      </c>
      <c r="B382" t="s">
        <v>85</v>
      </c>
      <c r="C382">
        <v>0</v>
      </c>
      <c r="D382" t="s">
        <v>50</v>
      </c>
      <c r="E382">
        <v>11.76</v>
      </c>
      <c r="F382">
        <v>60.8</v>
      </c>
      <c r="G382">
        <v>0.77200000000000002</v>
      </c>
      <c r="H382">
        <v>0.36099999999999999</v>
      </c>
      <c r="I382">
        <f>Data[[#This Row],[nucleus_area_pct]]/Data[[#This Row],[cytoplasm_ratio]]</f>
        <v>168.42105263157896</v>
      </c>
      <c r="J382">
        <v>0.752</v>
      </c>
      <c r="K382">
        <v>0.34499999999999997</v>
      </c>
      <c r="L382">
        <v>4.5999999999999996</v>
      </c>
      <c r="M382">
        <v>1.6</v>
      </c>
      <c r="N382">
        <v>0.749</v>
      </c>
      <c r="O382">
        <v>355</v>
      </c>
      <c r="P382">
        <v>78</v>
      </c>
      <c r="Q382">
        <v>192</v>
      </c>
      <c r="R382">
        <v>146</v>
      </c>
      <c r="S382">
        <v>197</v>
      </c>
      <c r="T382">
        <f>(Data[[#This Row],[mean_r]]/256)*100</f>
        <v>75</v>
      </c>
      <c r="U382">
        <f>(Data[[#This Row],[mean_g]]/256)*100</f>
        <v>57.03125</v>
      </c>
      <c r="V382">
        <f>(Data[[#This Row],[mean_b]]/256)*100</f>
        <v>76.953125</v>
      </c>
      <c r="W382">
        <v>0.68799999999999994</v>
      </c>
      <c r="X382" t="s">
        <v>51</v>
      </c>
      <c r="Y382" t="s">
        <v>40</v>
      </c>
      <c r="Z382">
        <v>7556</v>
      </c>
      <c r="AA382">
        <v>4.13</v>
      </c>
      <c r="AB382">
        <v>13.6</v>
      </c>
      <c r="AC382">
        <v>35.799999999999997</v>
      </c>
      <c r="AD382">
        <v>77709</v>
      </c>
      <c r="AE382">
        <v>90.5</v>
      </c>
      <c r="AF382">
        <v>35</v>
      </c>
      <c r="AG382" t="s">
        <v>64</v>
      </c>
      <c r="AH382" t="s">
        <v>42</v>
      </c>
      <c r="AI382" t="s">
        <v>56</v>
      </c>
      <c r="AJ382">
        <v>100</v>
      </c>
      <c r="AK382">
        <v>256</v>
      </c>
      <c r="AL382">
        <v>0.1007</v>
      </c>
      <c r="AM382">
        <v>0.84109999999999996</v>
      </c>
      <c r="AN382">
        <v>0.88900000000000001</v>
      </c>
      <c r="AO382">
        <f>Data[[#This Row],[labeller_confidence_score]]-Data[[#This Row],[cytodiffusion_classification_confidence]]</f>
        <v>4.7900000000000054E-2</v>
      </c>
    </row>
    <row r="383" spans="1:41" x14ac:dyDescent="0.3">
      <c r="A383" t="s">
        <v>456</v>
      </c>
      <c r="B383" t="s">
        <v>89</v>
      </c>
      <c r="C383">
        <v>1</v>
      </c>
      <c r="D383" t="s">
        <v>38</v>
      </c>
      <c r="E383">
        <v>11.73</v>
      </c>
      <c r="F383">
        <v>55.9</v>
      </c>
      <c r="G383">
        <v>0.66300000000000003</v>
      </c>
      <c r="H383">
        <v>0.45700000000000002</v>
      </c>
      <c r="I383">
        <f>Data[[#This Row],[nucleus_area_pct]]/Data[[#This Row],[cytoplasm_ratio]]</f>
        <v>122.31947483588621</v>
      </c>
      <c r="J383">
        <v>0.73399999999999999</v>
      </c>
      <c r="K383">
        <v>0.33600000000000002</v>
      </c>
      <c r="L383">
        <v>4.4800000000000004</v>
      </c>
      <c r="M383">
        <v>3.3</v>
      </c>
      <c r="N383">
        <v>0.80300000000000005</v>
      </c>
      <c r="O383">
        <v>358</v>
      </c>
      <c r="P383">
        <v>61</v>
      </c>
      <c r="Q383">
        <v>206</v>
      </c>
      <c r="R383">
        <v>159</v>
      </c>
      <c r="S383">
        <v>185</v>
      </c>
      <c r="T383">
        <f>(Data[[#This Row],[mean_r]]/256)*100</f>
        <v>80.46875</v>
      </c>
      <c r="U383">
        <f>(Data[[#This Row],[mean_g]]/256)*100</f>
        <v>62.109375</v>
      </c>
      <c r="V383">
        <f>(Data[[#This Row],[mean_b]]/256)*100</f>
        <v>72.265625</v>
      </c>
      <c r="W383">
        <v>0.79800000000000004</v>
      </c>
      <c r="X383" t="s">
        <v>63</v>
      </c>
      <c r="Y383" t="s">
        <v>45</v>
      </c>
      <c r="Z383">
        <v>8865</v>
      </c>
      <c r="AA383">
        <v>4.3899999999999997</v>
      </c>
      <c r="AB383">
        <v>11.8</v>
      </c>
      <c r="AC383">
        <v>46.3</v>
      </c>
      <c r="AD383">
        <v>118088</v>
      </c>
      <c r="AE383">
        <v>99.2</v>
      </c>
      <c r="AF383">
        <v>33.200000000000003</v>
      </c>
      <c r="AG383" t="s">
        <v>64</v>
      </c>
      <c r="AH383" t="s">
        <v>42</v>
      </c>
      <c r="AI383" t="s">
        <v>43</v>
      </c>
      <c r="AJ383">
        <v>60</v>
      </c>
      <c r="AK383">
        <v>360</v>
      </c>
      <c r="AL383">
        <v>0.84589999999999999</v>
      </c>
      <c r="AM383">
        <v>0.78469999999999995</v>
      </c>
      <c r="AN383">
        <v>0.84240000000000004</v>
      </c>
      <c r="AO383">
        <f>Data[[#This Row],[labeller_confidence_score]]-Data[[#This Row],[cytodiffusion_classification_confidence]]</f>
        <v>5.7700000000000085E-2</v>
      </c>
    </row>
    <row r="384" spans="1:41" x14ac:dyDescent="0.3">
      <c r="A384" t="s">
        <v>457</v>
      </c>
      <c r="B384" t="s">
        <v>87</v>
      </c>
      <c r="C384">
        <v>0</v>
      </c>
      <c r="D384" t="s">
        <v>50</v>
      </c>
      <c r="E384">
        <v>12.4</v>
      </c>
      <c r="F384">
        <v>49.6</v>
      </c>
      <c r="G384">
        <v>0.68200000000000005</v>
      </c>
      <c r="H384">
        <v>0.50900000000000001</v>
      </c>
      <c r="I384">
        <f>Data[[#This Row],[nucleus_area_pct]]/Data[[#This Row],[cytoplasm_ratio]]</f>
        <v>97.445972495088412</v>
      </c>
      <c r="J384">
        <v>0.753</v>
      </c>
      <c r="K384">
        <v>0.378</v>
      </c>
      <c r="L384">
        <v>4.5199999999999996</v>
      </c>
      <c r="M384">
        <v>2.1</v>
      </c>
      <c r="N384">
        <v>0.82</v>
      </c>
      <c r="O384">
        <v>430</v>
      </c>
      <c r="P384">
        <v>69</v>
      </c>
      <c r="Q384">
        <v>228</v>
      </c>
      <c r="R384">
        <v>143</v>
      </c>
      <c r="S384">
        <v>154</v>
      </c>
      <c r="T384">
        <f>(Data[[#This Row],[mean_r]]/256)*100</f>
        <v>89.0625</v>
      </c>
      <c r="U384">
        <f>(Data[[#This Row],[mean_g]]/256)*100</f>
        <v>55.859375</v>
      </c>
      <c r="V384">
        <f>(Data[[#This Row],[mean_b]]/256)*100</f>
        <v>60.15625</v>
      </c>
      <c r="W384">
        <v>0.61899999999999999</v>
      </c>
      <c r="X384" t="s">
        <v>39</v>
      </c>
      <c r="Y384" t="s">
        <v>40</v>
      </c>
      <c r="Z384">
        <v>4522</v>
      </c>
      <c r="AA384">
        <v>6.16</v>
      </c>
      <c r="AB384">
        <v>17.5</v>
      </c>
      <c r="AC384">
        <v>44.6</v>
      </c>
      <c r="AD384">
        <v>125568</v>
      </c>
      <c r="AE384">
        <v>107.3</v>
      </c>
      <c r="AF384">
        <v>34.4</v>
      </c>
      <c r="AG384" t="s">
        <v>41</v>
      </c>
      <c r="AH384" t="s">
        <v>47</v>
      </c>
      <c r="AI384" t="s">
        <v>43</v>
      </c>
      <c r="AJ384">
        <v>100</v>
      </c>
      <c r="AK384">
        <v>224</v>
      </c>
      <c r="AL384">
        <v>0.13650000000000001</v>
      </c>
      <c r="AM384">
        <v>0.90129999999999999</v>
      </c>
      <c r="AN384">
        <v>0.94040000000000001</v>
      </c>
      <c r="AO384">
        <f>Data[[#This Row],[labeller_confidence_score]]-Data[[#This Row],[cytodiffusion_classification_confidence]]</f>
        <v>3.9100000000000024E-2</v>
      </c>
    </row>
    <row r="385" spans="1:41" x14ac:dyDescent="0.3">
      <c r="A385" t="s">
        <v>458</v>
      </c>
      <c r="B385" t="s">
        <v>54</v>
      </c>
      <c r="C385">
        <v>0</v>
      </c>
      <c r="D385" t="s">
        <v>54</v>
      </c>
      <c r="E385">
        <v>8.14</v>
      </c>
      <c r="F385">
        <v>0</v>
      </c>
      <c r="G385">
        <v>0</v>
      </c>
      <c r="H385">
        <v>1</v>
      </c>
      <c r="I385">
        <f>Data[[#This Row],[nucleus_area_pct]]/Data[[#This Row],[cytoplasm_ratio]]</f>
        <v>0</v>
      </c>
      <c r="J385">
        <v>0.876</v>
      </c>
      <c r="K385">
        <v>0.16700000000000001</v>
      </c>
      <c r="L385">
        <v>0.51</v>
      </c>
      <c r="M385">
        <v>1</v>
      </c>
      <c r="N385">
        <v>0.94699999999999995</v>
      </c>
      <c r="O385">
        <v>175</v>
      </c>
      <c r="P385">
        <v>49</v>
      </c>
      <c r="Q385">
        <v>235</v>
      </c>
      <c r="R385">
        <v>141</v>
      </c>
      <c r="S385">
        <v>147</v>
      </c>
      <c r="T385">
        <f>(Data[[#This Row],[mean_r]]/256)*100</f>
        <v>91.796875</v>
      </c>
      <c r="U385">
        <f>(Data[[#This Row],[mean_g]]/256)*100</f>
        <v>55.078125</v>
      </c>
      <c r="V385">
        <f>(Data[[#This Row],[mean_b]]/256)*100</f>
        <v>57.421875</v>
      </c>
      <c r="W385">
        <v>0.48899999999999999</v>
      </c>
      <c r="X385" t="s">
        <v>51</v>
      </c>
      <c r="Y385" t="s">
        <v>45</v>
      </c>
      <c r="Z385">
        <v>5589</v>
      </c>
      <c r="AA385">
        <v>3.53</v>
      </c>
      <c r="AB385">
        <v>9.8000000000000007</v>
      </c>
      <c r="AC385">
        <v>52</v>
      </c>
      <c r="AD385">
        <v>245249</v>
      </c>
      <c r="AE385">
        <v>77.7</v>
      </c>
      <c r="AF385">
        <v>32.700000000000003</v>
      </c>
      <c r="AG385" t="s">
        <v>46</v>
      </c>
      <c r="AH385" t="s">
        <v>47</v>
      </c>
      <c r="AI385" t="s">
        <v>43</v>
      </c>
      <c r="AJ385">
        <v>100</v>
      </c>
      <c r="AK385">
        <v>256</v>
      </c>
      <c r="AL385">
        <v>3.3500000000000002E-2</v>
      </c>
      <c r="AM385">
        <v>0.70840000000000003</v>
      </c>
      <c r="AN385">
        <v>0.9214</v>
      </c>
      <c r="AO385">
        <f>Data[[#This Row],[labeller_confidence_score]]-Data[[#This Row],[cytodiffusion_classification_confidence]]</f>
        <v>0.21299999999999997</v>
      </c>
    </row>
    <row r="386" spans="1:41" x14ac:dyDescent="0.3">
      <c r="A386" t="s">
        <v>459</v>
      </c>
      <c r="B386" t="s">
        <v>54</v>
      </c>
      <c r="C386">
        <v>0</v>
      </c>
      <c r="D386" t="s">
        <v>54</v>
      </c>
      <c r="E386">
        <v>7.79</v>
      </c>
      <c r="F386">
        <v>0</v>
      </c>
      <c r="G386">
        <v>0</v>
      </c>
      <c r="H386">
        <v>1</v>
      </c>
      <c r="I386">
        <f>Data[[#This Row],[nucleus_area_pct]]/Data[[#This Row],[cytoplasm_ratio]]</f>
        <v>0</v>
      </c>
      <c r="J386">
        <v>0.96899999999999997</v>
      </c>
      <c r="K386">
        <v>0.19</v>
      </c>
      <c r="L386">
        <v>0.61</v>
      </c>
      <c r="M386">
        <v>1</v>
      </c>
      <c r="N386">
        <v>0.92800000000000005</v>
      </c>
      <c r="O386">
        <v>157</v>
      </c>
      <c r="P386">
        <v>51</v>
      </c>
      <c r="Q386">
        <v>251</v>
      </c>
      <c r="R386">
        <v>130</v>
      </c>
      <c r="S386">
        <v>130</v>
      </c>
      <c r="T386">
        <f>(Data[[#This Row],[mean_r]]/256)*100</f>
        <v>98.046875</v>
      </c>
      <c r="U386">
        <f>(Data[[#This Row],[mean_g]]/256)*100</f>
        <v>50.78125</v>
      </c>
      <c r="V386">
        <f>(Data[[#This Row],[mean_b]]/256)*100</f>
        <v>50.78125</v>
      </c>
      <c r="W386">
        <v>0.51700000000000002</v>
      </c>
      <c r="X386" t="s">
        <v>51</v>
      </c>
      <c r="Y386" t="s">
        <v>45</v>
      </c>
      <c r="Z386">
        <v>3349</v>
      </c>
      <c r="AA386">
        <v>5.77</v>
      </c>
      <c r="AB386">
        <v>18</v>
      </c>
      <c r="AC386">
        <v>45.3</v>
      </c>
      <c r="AD386">
        <v>141236</v>
      </c>
      <c r="AE386">
        <v>87</v>
      </c>
      <c r="AF386">
        <v>32.4</v>
      </c>
      <c r="AG386" t="s">
        <v>41</v>
      </c>
      <c r="AH386" t="s">
        <v>42</v>
      </c>
      <c r="AI386" t="s">
        <v>52</v>
      </c>
      <c r="AJ386">
        <v>60</v>
      </c>
      <c r="AK386">
        <v>256</v>
      </c>
      <c r="AL386">
        <v>6.6400000000000001E-2</v>
      </c>
      <c r="AM386">
        <v>0.97899999999999998</v>
      </c>
      <c r="AN386">
        <v>0.94750000000000001</v>
      </c>
      <c r="AO386">
        <f>Data[[#This Row],[labeller_confidence_score]]-Data[[#This Row],[cytodiffusion_classification_confidence]]</f>
        <v>-3.1499999999999972E-2</v>
      </c>
    </row>
    <row r="387" spans="1:41" x14ac:dyDescent="0.3">
      <c r="A387" t="s">
        <v>460</v>
      </c>
      <c r="B387" t="s">
        <v>49</v>
      </c>
      <c r="C387">
        <v>0</v>
      </c>
      <c r="D387" t="s">
        <v>50</v>
      </c>
      <c r="E387">
        <v>13.34</v>
      </c>
      <c r="F387">
        <v>56.2</v>
      </c>
      <c r="G387">
        <v>0.59</v>
      </c>
      <c r="H387">
        <v>0.42899999999999999</v>
      </c>
      <c r="I387">
        <f>Data[[#This Row],[nucleus_area_pct]]/Data[[#This Row],[cytoplasm_ratio]]</f>
        <v>131.002331002331</v>
      </c>
      <c r="J387">
        <v>0.79200000000000004</v>
      </c>
      <c r="K387">
        <v>0.42299999999999999</v>
      </c>
      <c r="L387">
        <v>2.91</v>
      </c>
      <c r="M387">
        <v>3.5</v>
      </c>
      <c r="N387">
        <v>0.81699999999999995</v>
      </c>
      <c r="O387">
        <v>461</v>
      </c>
      <c r="P387">
        <v>63</v>
      </c>
      <c r="Q387">
        <v>209</v>
      </c>
      <c r="R387">
        <v>188</v>
      </c>
      <c r="S387">
        <v>202</v>
      </c>
      <c r="T387">
        <f>(Data[[#This Row],[mean_r]]/256)*100</f>
        <v>81.640625</v>
      </c>
      <c r="U387">
        <f>(Data[[#This Row],[mean_g]]/256)*100</f>
        <v>73.4375</v>
      </c>
      <c r="V387">
        <f>(Data[[#This Row],[mean_b]]/256)*100</f>
        <v>78.90625</v>
      </c>
      <c r="W387">
        <v>0.74399999999999999</v>
      </c>
      <c r="X387" t="s">
        <v>39</v>
      </c>
      <c r="Y387" t="s">
        <v>40</v>
      </c>
      <c r="Z387">
        <v>7061</v>
      </c>
      <c r="AA387">
        <v>5.24</v>
      </c>
      <c r="AB387">
        <v>15.1</v>
      </c>
      <c r="AC387">
        <v>38.5</v>
      </c>
      <c r="AD387">
        <v>289658</v>
      </c>
      <c r="AE387">
        <v>107.7</v>
      </c>
      <c r="AF387">
        <v>32.799999999999997</v>
      </c>
      <c r="AG387" t="s">
        <v>64</v>
      </c>
      <c r="AH387" t="s">
        <v>47</v>
      </c>
      <c r="AI387" t="s">
        <v>56</v>
      </c>
      <c r="AJ387">
        <v>60</v>
      </c>
      <c r="AK387">
        <v>256</v>
      </c>
      <c r="AL387">
        <v>9.0499999999999997E-2</v>
      </c>
      <c r="AM387">
        <v>0.85289999999999999</v>
      </c>
      <c r="AN387">
        <v>0.89190000000000003</v>
      </c>
      <c r="AO387">
        <f>Data[[#This Row],[labeller_confidence_score]]-Data[[#This Row],[cytodiffusion_classification_confidence]]</f>
        <v>3.9000000000000035E-2</v>
      </c>
    </row>
    <row r="388" spans="1:41" x14ac:dyDescent="0.3">
      <c r="A388" t="s">
        <v>461</v>
      </c>
      <c r="B388" t="s">
        <v>60</v>
      </c>
      <c r="C388">
        <v>0</v>
      </c>
      <c r="D388" t="s">
        <v>50</v>
      </c>
      <c r="E388">
        <v>14.8</v>
      </c>
      <c r="F388">
        <v>59.6</v>
      </c>
      <c r="G388">
        <v>0.60599999999999998</v>
      </c>
      <c r="H388">
        <v>0.376</v>
      </c>
      <c r="I388">
        <f>Data[[#This Row],[nucleus_area_pct]]/Data[[#This Row],[cytoplasm_ratio]]</f>
        <v>158.51063829787233</v>
      </c>
      <c r="J388">
        <v>0.61499999999999999</v>
      </c>
      <c r="K388">
        <v>0.496</v>
      </c>
      <c r="L388">
        <v>2.4300000000000002</v>
      </c>
      <c r="M388">
        <v>1</v>
      </c>
      <c r="N388">
        <v>0.68500000000000005</v>
      </c>
      <c r="O388">
        <v>595</v>
      </c>
      <c r="P388">
        <v>78</v>
      </c>
      <c r="Q388">
        <v>195</v>
      </c>
      <c r="R388">
        <v>155</v>
      </c>
      <c r="S388">
        <v>142</v>
      </c>
      <c r="T388">
        <f>(Data[[#This Row],[mean_r]]/256)*100</f>
        <v>76.171875</v>
      </c>
      <c r="U388">
        <f>(Data[[#This Row],[mean_g]]/256)*100</f>
        <v>60.546875</v>
      </c>
      <c r="V388">
        <f>(Data[[#This Row],[mean_b]]/256)*100</f>
        <v>55.46875</v>
      </c>
      <c r="W388">
        <v>0.58599999999999997</v>
      </c>
      <c r="X388" t="s">
        <v>51</v>
      </c>
      <c r="Y388" t="s">
        <v>45</v>
      </c>
      <c r="Z388">
        <v>8531</v>
      </c>
      <c r="AA388">
        <v>4.6900000000000004</v>
      </c>
      <c r="AB388">
        <v>10.3</v>
      </c>
      <c r="AC388">
        <v>42</v>
      </c>
      <c r="AD388">
        <v>211319</v>
      </c>
      <c r="AE388">
        <v>95.9</v>
      </c>
      <c r="AF388">
        <v>33.799999999999997</v>
      </c>
      <c r="AG388" t="s">
        <v>41</v>
      </c>
      <c r="AH388" t="s">
        <v>68</v>
      </c>
      <c r="AI388" t="s">
        <v>52</v>
      </c>
      <c r="AJ388">
        <v>100</v>
      </c>
      <c r="AK388">
        <v>224</v>
      </c>
      <c r="AL388">
        <v>0.17910000000000001</v>
      </c>
      <c r="AM388">
        <v>0.84860000000000002</v>
      </c>
      <c r="AN388">
        <v>0.92930000000000001</v>
      </c>
      <c r="AO388">
        <f>Data[[#This Row],[labeller_confidence_score]]-Data[[#This Row],[cytodiffusion_classification_confidence]]</f>
        <v>8.0699999999999994E-2</v>
      </c>
    </row>
    <row r="389" spans="1:41" x14ac:dyDescent="0.3">
      <c r="A389" t="s">
        <v>462</v>
      </c>
      <c r="B389" t="s">
        <v>87</v>
      </c>
      <c r="C389">
        <v>0</v>
      </c>
      <c r="D389" t="s">
        <v>50</v>
      </c>
      <c r="E389">
        <v>11.66</v>
      </c>
      <c r="F389">
        <v>55.3</v>
      </c>
      <c r="G389">
        <v>0.61499999999999999</v>
      </c>
      <c r="H389">
        <v>0.46800000000000003</v>
      </c>
      <c r="I389">
        <f>Data[[#This Row],[nucleus_area_pct]]/Data[[#This Row],[cytoplasm_ratio]]</f>
        <v>118.16239316239314</v>
      </c>
      <c r="J389">
        <v>0.76500000000000001</v>
      </c>
      <c r="K389">
        <v>0.503</v>
      </c>
      <c r="L389">
        <v>5.08</v>
      </c>
      <c r="M389">
        <v>2.1</v>
      </c>
      <c r="N389">
        <v>0.89700000000000002</v>
      </c>
      <c r="O389">
        <v>535</v>
      </c>
      <c r="P389">
        <v>80</v>
      </c>
      <c r="Q389">
        <v>229</v>
      </c>
      <c r="R389">
        <v>139</v>
      </c>
      <c r="S389">
        <v>158</v>
      </c>
      <c r="T389">
        <f>(Data[[#This Row],[mean_r]]/256)*100</f>
        <v>89.453125</v>
      </c>
      <c r="U389">
        <f>(Data[[#This Row],[mean_g]]/256)*100</f>
        <v>54.296875</v>
      </c>
      <c r="V389">
        <f>(Data[[#This Row],[mean_b]]/256)*100</f>
        <v>61.71875</v>
      </c>
      <c r="W389">
        <v>0.61199999999999999</v>
      </c>
      <c r="X389" t="s">
        <v>63</v>
      </c>
      <c r="Y389" t="s">
        <v>40</v>
      </c>
      <c r="Z389">
        <v>11250</v>
      </c>
      <c r="AA389">
        <v>4.09</v>
      </c>
      <c r="AB389">
        <v>15.7</v>
      </c>
      <c r="AC389">
        <v>37.200000000000003</v>
      </c>
      <c r="AD389">
        <v>117137</v>
      </c>
      <c r="AE389">
        <v>92.2</v>
      </c>
      <c r="AF389">
        <v>32.799999999999997</v>
      </c>
      <c r="AG389" t="s">
        <v>64</v>
      </c>
      <c r="AH389" t="s">
        <v>47</v>
      </c>
      <c r="AI389" t="s">
        <v>56</v>
      </c>
      <c r="AJ389">
        <v>100</v>
      </c>
      <c r="AK389">
        <v>360</v>
      </c>
      <c r="AL389">
        <v>0.1203</v>
      </c>
      <c r="AM389">
        <v>0.86599999999999999</v>
      </c>
      <c r="AN389">
        <v>0.94689999999999996</v>
      </c>
      <c r="AO389">
        <f>Data[[#This Row],[labeller_confidence_score]]-Data[[#This Row],[cytodiffusion_classification_confidence]]</f>
        <v>8.0899999999999972E-2</v>
      </c>
    </row>
    <row r="390" spans="1:41" x14ac:dyDescent="0.3">
      <c r="A390" t="s">
        <v>463</v>
      </c>
      <c r="B390" t="s">
        <v>66</v>
      </c>
      <c r="C390">
        <v>1</v>
      </c>
      <c r="D390" t="s">
        <v>67</v>
      </c>
      <c r="E390">
        <v>10.7</v>
      </c>
      <c r="F390">
        <v>94.7</v>
      </c>
      <c r="G390">
        <v>0.63900000000000001</v>
      </c>
      <c r="H390">
        <v>0.106</v>
      </c>
      <c r="I390">
        <f>Data[[#This Row],[nucleus_area_pct]]/Data[[#This Row],[cytoplasm_ratio]]</f>
        <v>893.39622641509436</v>
      </c>
      <c r="J390">
        <v>0.34100000000000003</v>
      </c>
      <c r="K390">
        <v>0.47099999999999997</v>
      </c>
      <c r="L390">
        <v>0.61</v>
      </c>
      <c r="M390">
        <v>1</v>
      </c>
      <c r="N390">
        <v>0.56000000000000005</v>
      </c>
      <c r="O390">
        <v>333</v>
      </c>
      <c r="P390">
        <v>85</v>
      </c>
      <c r="Q390">
        <v>163</v>
      </c>
      <c r="R390">
        <v>142</v>
      </c>
      <c r="S390">
        <v>171</v>
      </c>
      <c r="T390">
        <f>(Data[[#This Row],[mean_r]]/256)*100</f>
        <v>63.671875</v>
      </c>
      <c r="U390">
        <f>(Data[[#This Row],[mean_g]]/256)*100</f>
        <v>55.46875</v>
      </c>
      <c r="V390">
        <f>(Data[[#This Row],[mean_b]]/256)*100</f>
        <v>66.796875</v>
      </c>
      <c r="W390">
        <v>0.86199999999999999</v>
      </c>
      <c r="X390" t="s">
        <v>51</v>
      </c>
      <c r="Y390" t="s">
        <v>45</v>
      </c>
      <c r="Z390">
        <v>8823</v>
      </c>
      <c r="AA390">
        <v>4.82</v>
      </c>
      <c r="AB390">
        <v>13.2</v>
      </c>
      <c r="AC390">
        <v>42.1</v>
      </c>
      <c r="AD390">
        <v>182113</v>
      </c>
      <c r="AE390">
        <v>92.4</v>
      </c>
      <c r="AF390">
        <v>34.6</v>
      </c>
      <c r="AG390" t="s">
        <v>46</v>
      </c>
      <c r="AH390" t="s">
        <v>42</v>
      </c>
      <c r="AI390" t="s">
        <v>56</v>
      </c>
      <c r="AJ390">
        <v>100</v>
      </c>
      <c r="AK390">
        <v>224</v>
      </c>
      <c r="AL390">
        <v>0.80589999999999995</v>
      </c>
      <c r="AM390">
        <v>0.78559999999999997</v>
      </c>
      <c r="AN390">
        <v>0.78739999999999999</v>
      </c>
      <c r="AO390">
        <f>Data[[#This Row],[labeller_confidence_score]]-Data[[#This Row],[cytodiffusion_classification_confidence]]</f>
        <v>1.8000000000000238E-3</v>
      </c>
    </row>
    <row r="391" spans="1:41" x14ac:dyDescent="0.3">
      <c r="A391" t="s">
        <v>464</v>
      </c>
      <c r="B391" t="s">
        <v>110</v>
      </c>
      <c r="C391">
        <v>1</v>
      </c>
      <c r="D391" t="s">
        <v>104</v>
      </c>
      <c r="E391">
        <v>8.4499999999999993</v>
      </c>
      <c r="F391">
        <v>0</v>
      </c>
      <c r="G391">
        <v>0</v>
      </c>
      <c r="H391">
        <v>1</v>
      </c>
      <c r="I391">
        <f>Data[[#This Row],[nucleus_area_pct]]/Data[[#This Row],[cytoplasm_ratio]]</f>
        <v>0</v>
      </c>
      <c r="J391">
        <v>0.8</v>
      </c>
      <c r="K391">
        <v>0.17</v>
      </c>
      <c r="L391">
        <v>0.57999999999999996</v>
      </c>
      <c r="M391">
        <v>1</v>
      </c>
      <c r="N391">
        <v>0.97099999999999997</v>
      </c>
      <c r="O391">
        <v>201</v>
      </c>
      <c r="P391">
        <v>43</v>
      </c>
      <c r="Q391">
        <v>230</v>
      </c>
      <c r="R391">
        <v>115</v>
      </c>
      <c r="S391">
        <v>118</v>
      </c>
      <c r="T391">
        <f>(Data[[#This Row],[mean_r]]/256)*100</f>
        <v>89.84375</v>
      </c>
      <c r="U391">
        <f>(Data[[#This Row],[mean_g]]/256)*100</f>
        <v>44.921875</v>
      </c>
      <c r="V391">
        <f>(Data[[#This Row],[mean_b]]/256)*100</f>
        <v>46.09375</v>
      </c>
      <c r="W391">
        <v>0.45100000000000001</v>
      </c>
      <c r="X391" t="s">
        <v>51</v>
      </c>
      <c r="Y391" t="s">
        <v>40</v>
      </c>
      <c r="Z391">
        <v>7426</v>
      </c>
      <c r="AA391">
        <v>4.5599999999999996</v>
      </c>
      <c r="AB391">
        <v>13.2</v>
      </c>
      <c r="AC391">
        <v>43.6</v>
      </c>
      <c r="AD391">
        <v>368947</v>
      </c>
      <c r="AE391">
        <v>74.5</v>
      </c>
      <c r="AF391">
        <v>34.9</v>
      </c>
      <c r="AG391" t="s">
        <v>46</v>
      </c>
      <c r="AH391" t="s">
        <v>42</v>
      </c>
      <c r="AI391" t="s">
        <v>52</v>
      </c>
      <c r="AJ391">
        <v>100</v>
      </c>
      <c r="AK391">
        <v>224</v>
      </c>
      <c r="AL391">
        <v>0.89680000000000004</v>
      </c>
      <c r="AM391">
        <v>0.71240000000000003</v>
      </c>
      <c r="AN391">
        <v>0.754</v>
      </c>
      <c r="AO391">
        <f>Data[[#This Row],[labeller_confidence_score]]-Data[[#This Row],[cytodiffusion_classification_confidence]]</f>
        <v>4.159999999999997E-2</v>
      </c>
    </row>
    <row r="392" spans="1:41" x14ac:dyDescent="0.3">
      <c r="A392" t="s">
        <v>465</v>
      </c>
      <c r="B392" t="s">
        <v>54</v>
      </c>
      <c r="C392">
        <v>0</v>
      </c>
      <c r="D392" t="s">
        <v>54</v>
      </c>
      <c r="E392">
        <v>7.33</v>
      </c>
      <c r="F392">
        <v>0</v>
      </c>
      <c r="G392">
        <v>0</v>
      </c>
      <c r="H392">
        <v>1</v>
      </c>
      <c r="I392">
        <f>Data[[#This Row],[nucleus_area_pct]]/Data[[#This Row],[cytoplasm_ratio]]</f>
        <v>0</v>
      </c>
      <c r="J392">
        <v>0.97599999999999998</v>
      </c>
      <c r="K392">
        <v>0.13300000000000001</v>
      </c>
      <c r="L392">
        <v>0.51</v>
      </c>
      <c r="M392">
        <v>1</v>
      </c>
      <c r="N392">
        <v>0.96499999999999997</v>
      </c>
      <c r="O392">
        <v>189</v>
      </c>
      <c r="P392">
        <v>47</v>
      </c>
      <c r="Q392">
        <v>214</v>
      </c>
      <c r="R392">
        <v>125</v>
      </c>
      <c r="S392">
        <v>136</v>
      </c>
      <c r="T392">
        <f>(Data[[#This Row],[mean_r]]/256)*100</f>
        <v>83.59375</v>
      </c>
      <c r="U392">
        <f>(Data[[#This Row],[mean_g]]/256)*100</f>
        <v>48.828125</v>
      </c>
      <c r="V392">
        <f>(Data[[#This Row],[mean_b]]/256)*100</f>
        <v>53.125</v>
      </c>
      <c r="W392">
        <v>0.56799999999999995</v>
      </c>
      <c r="X392" t="s">
        <v>51</v>
      </c>
      <c r="Y392" t="s">
        <v>40</v>
      </c>
      <c r="Z392">
        <v>4196</v>
      </c>
      <c r="AA392">
        <v>4.78</v>
      </c>
      <c r="AB392">
        <v>13.9</v>
      </c>
      <c r="AC392">
        <v>36.6</v>
      </c>
      <c r="AD392">
        <v>276692</v>
      </c>
      <c r="AE392">
        <v>87.2</v>
      </c>
      <c r="AF392">
        <v>31.7</v>
      </c>
      <c r="AG392" t="s">
        <v>64</v>
      </c>
      <c r="AH392" t="s">
        <v>42</v>
      </c>
      <c r="AI392" t="s">
        <v>52</v>
      </c>
      <c r="AJ392">
        <v>60</v>
      </c>
      <c r="AK392">
        <v>360</v>
      </c>
      <c r="AL392">
        <v>4.5999999999999999E-3</v>
      </c>
      <c r="AM392">
        <v>0.78590000000000004</v>
      </c>
      <c r="AN392">
        <v>0.874</v>
      </c>
      <c r="AO392">
        <f>Data[[#This Row],[labeller_confidence_score]]-Data[[#This Row],[cytodiffusion_classification_confidence]]</f>
        <v>8.8099999999999956E-2</v>
      </c>
    </row>
    <row r="393" spans="1:41" x14ac:dyDescent="0.3">
      <c r="A393" t="s">
        <v>466</v>
      </c>
      <c r="B393" t="s">
        <v>49</v>
      </c>
      <c r="C393">
        <v>0</v>
      </c>
      <c r="D393" t="s">
        <v>50</v>
      </c>
      <c r="E393">
        <v>9.52</v>
      </c>
      <c r="F393">
        <v>55.4</v>
      </c>
      <c r="G393">
        <v>0.51500000000000001</v>
      </c>
      <c r="H393">
        <v>0.45</v>
      </c>
      <c r="I393">
        <f>Data[[#This Row],[nucleus_area_pct]]/Data[[#This Row],[cytoplasm_ratio]]</f>
        <v>123.1111111111111</v>
      </c>
      <c r="J393">
        <v>0.83699999999999997</v>
      </c>
      <c r="K393">
        <v>0.33600000000000002</v>
      </c>
      <c r="L393">
        <v>2.2599999999999998</v>
      </c>
      <c r="M393">
        <v>4.7</v>
      </c>
      <c r="N393">
        <v>0.77</v>
      </c>
      <c r="O393">
        <v>367</v>
      </c>
      <c r="P393">
        <v>80</v>
      </c>
      <c r="Q393">
        <v>204</v>
      </c>
      <c r="R393">
        <v>159</v>
      </c>
      <c r="S393">
        <v>192</v>
      </c>
      <c r="T393">
        <f>(Data[[#This Row],[mean_r]]/256)*100</f>
        <v>79.6875</v>
      </c>
      <c r="U393">
        <f>(Data[[#This Row],[mean_g]]/256)*100</f>
        <v>62.109375</v>
      </c>
      <c r="V393">
        <f>(Data[[#This Row],[mean_b]]/256)*100</f>
        <v>75</v>
      </c>
      <c r="W393">
        <v>0.72599999999999998</v>
      </c>
      <c r="X393" t="s">
        <v>51</v>
      </c>
      <c r="Y393" t="s">
        <v>45</v>
      </c>
      <c r="Z393">
        <v>6166</v>
      </c>
      <c r="AA393">
        <v>4.84</v>
      </c>
      <c r="AB393">
        <v>15.4</v>
      </c>
      <c r="AC393">
        <v>39.700000000000003</v>
      </c>
      <c r="AD393">
        <v>176001</v>
      </c>
      <c r="AE393">
        <v>83</v>
      </c>
      <c r="AF393">
        <v>32.6</v>
      </c>
      <c r="AG393" t="s">
        <v>46</v>
      </c>
      <c r="AH393" t="s">
        <v>47</v>
      </c>
      <c r="AI393" t="s">
        <v>56</v>
      </c>
      <c r="AJ393">
        <v>100</v>
      </c>
      <c r="AK393">
        <v>512</v>
      </c>
      <c r="AL393">
        <v>3.8100000000000002E-2</v>
      </c>
      <c r="AM393">
        <v>1</v>
      </c>
      <c r="AN393">
        <v>0.878</v>
      </c>
      <c r="AO393">
        <f>Data[[#This Row],[labeller_confidence_score]]-Data[[#This Row],[cytodiffusion_classification_confidence]]</f>
        <v>-0.122</v>
      </c>
    </row>
    <row r="394" spans="1:41" x14ac:dyDescent="0.3">
      <c r="A394" t="s">
        <v>467</v>
      </c>
      <c r="B394" t="s">
        <v>49</v>
      </c>
      <c r="C394">
        <v>0</v>
      </c>
      <c r="D394" t="s">
        <v>50</v>
      </c>
      <c r="E394">
        <v>9.41</v>
      </c>
      <c r="F394">
        <v>61.2</v>
      </c>
      <c r="G394">
        <v>0.64800000000000002</v>
      </c>
      <c r="H394">
        <v>0.42399999999999999</v>
      </c>
      <c r="I394">
        <f>Data[[#This Row],[nucleus_area_pct]]/Data[[#This Row],[cytoplasm_ratio]]</f>
        <v>144.33962264150944</v>
      </c>
      <c r="J394">
        <v>0.75800000000000001</v>
      </c>
      <c r="K394">
        <v>0.374</v>
      </c>
      <c r="L394">
        <v>3.23</v>
      </c>
      <c r="M394">
        <v>3.6</v>
      </c>
      <c r="N394">
        <v>0.84799999999999998</v>
      </c>
      <c r="O394">
        <v>411</v>
      </c>
      <c r="P394">
        <v>79</v>
      </c>
      <c r="Q394">
        <v>216</v>
      </c>
      <c r="R394">
        <v>150</v>
      </c>
      <c r="S394">
        <v>205</v>
      </c>
      <c r="T394">
        <f>(Data[[#This Row],[mean_r]]/256)*100</f>
        <v>84.375</v>
      </c>
      <c r="U394">
        <f>(Data[[#This Row],[mean_g]]/256)*100</f>
        <v>58.59375</v>
      </c>
      <c r="V394">
        <f>(Data[[#This Row],[mean_b]]/256)*100</f>
        <v>80.078125</v>
      </c>
      <c r="W394">
        <v>0.55500000000000005</v>
      </c>
      <c r="X394" t="s">
        <v>51</v>
      </c>
      <c r="Y394" t="s">
        <v>45</v>
      </c>
      <c r="Z394">
        <v>6769</v>
      </c>
      <c r="AA394">
        <v>5.87</v>
      </c>
      <c r="AB394">
        <v>10.8</v>
      </c>
      <c r="AC394">
        <v>30.9</v>
      </c>
      <c r="AD394">
        <v>269411</v>
      </c>
      <c r="AE394">
        <v>83.1</v>
      </c>
      <c r="AF394">
        <v>34.799999999999997</v>
      </c>
      <c r="AG394" t="s">
        <v>41</v>
      </c>
      <c r="AH394" t="s">
        <v>47</v>
      </c>
      <c r="AI394" t="s">
        <v>52</v>
      </c>
      <c r="AJ394">
        <v>60</v>
      </c>
      <c r="AK394">
        <v>360</v>
      </c>
      <c r="AL394">
        <v>1.0200000000000001E-2</v>
      </c>
      <c r="AM394">
        <v>0.90090000000000003</v>
      </c>
      <c r="AN394">
        <v>0.85499999999999998</v>
      </c>
      <c r="AO394">
        <f>Data[[#This Row],[labeller_confidence_score]]-Data[[#This Row],[cytodiffusion_classification_confidence]]</f>
        <v>-4.5900000000000052E-2</v>
      </c>
    </row>
    <row r="395" spans="1:41" x14ac:dyDescent="0.3">
      <c r="A395" t="s">
        <v>468</v>
      </c>
      <c r="B395" t="s">
        <v>54</v>
      </c>
      <c r="C395">
        <v>0</v>
      </c>
      <c r="D395" t="s">
        <v>54</v>
      </c>
      <c r="E395">
        <v>7.26</v>
      </c>
      <c r="F395">
        <v>0</v>
      </c>
      <c r="G395">
        <v>0</v>
      </c>
      <c r="H395">
        <v>1</v>
      </c>
      <c r="I395">
        <f>Data[[#This Row],[nucleus_area_pct]]/Data[[#This Row],[cytoplasm_ratio]]</f>
        <v>0</v>
      </c>
      <c r="J395">
        <v>0.98099999999999998</v>
      </c>
      <c r="K395">
        <v>0.19600000000000001</v>
      </c>
      <c r="L395">
        <v>0.55000000000000004</v>
      </c>
      <c r="M395">
        <v>1</v>
      </c>
      <c r="N395">
        <v>0.98699999999999999</v>
      </c>
      <c r="O395">
        <v>205</v>
      </c>
      <c r="P395">
        <v>45</v>
      </c>
      <c r="Q395">
        <v>222</v>
      </c>
      <c r="R395">
        <v>121</v>
      </c>
      <c r="S395">
        <v>125</v>
      </c>
      <c r="T395">
        <f>(Data[[#This Row],[mean_r]]/256)*100</f>
        <v>86.71875</v>
      </c>
      <c r="U395">
        <f>(Data[[#This Row],[mean_g]]/256)*100</f>
        <v>47.265625</v>
      </c>
      <c r="V395">
        <f>(Data[[#This Row],[mean_b]]/256)*100</f>
        <v>48.828125</v>
      </c>
      <c r="W395">
        <v>0.46100000000000002</v>
      </c>
      <c r="X395" t="s">
        <v>51</v>
      </c>
      <c r="Y395" t="s">
        <v>40</v>
      </c>
      <c r="Z395">
        <v>7302</v>
      </c>
      <c r="AA395">
        <v>4.71</v>
      </c>
      <c r="AB395">
        <v>12.9</v>
      </c>
      <c r="AC395">
        <v>38.1</v>
      </c>
      <c r="AD395">
        <v>282310</v>
      </c>
      <c r="AE395">
        <v>78.8</v>
      </c>
      <c r="AF395">
        <v>33.5</v>
      </c>
      <c r="AG395" t="s">
        <v>64</v>
      </c>
      <c r="AH395" t="s">
        <v>68</v>
      </c>
      <c r="AI395" t="s">
        <v>43</v>
      </c>
      <c r="AJ395">
        <v>100</v>
      </c>
      <c r="AK395">
        <v>224</v>
      </c>
      <c r="AL395">
        <v>0.12609999999999999</v>
      </c>
      <c r="AM395">
        <v>0.93159999999999998</v>
      </c>
      <c r="AN395">
        <v>0.93510000000000004</v>
      </c>
      <c r="AO395">
        <f>Data[[#This Row],[labeller_confidence_score]]-Data[[#This Row],[cytodiffusion_classification_confidence]]</f>
        <v>3.5000000000000586E-3</v>
      </c>
    </row>
    <row r="396" spans="1:41" x14ac:dyDescent="0.3">
      <c r="A396" t="s">
        <v>469</v>
      </c>
      <c r="B396" t="s">
        <v>49</v>
      </c>
      <c r="C396">
        <v>0</v>
      </c>
      <c r="D396" t="s">
        <v>50</v>
      </c>
      <c r="E396">
        <v>10.39</v>
      </c>
      <c r="F396">
        <v>53.5</v>
      </c>
      <c r="G396">
        <v>0.61199999999999999</v>
      </c>
      <c r="H396">
        <v>0.53500000000000003</v>
      </c>
      <c r="I396">
        <f>Data[[#This Row],[nucleus_area_pct]]/Data[[#This Row],[cytoplasm_ratio]]</f>
        <v>100</v>
      </c>
      <c r="J396">
        <v>0.76500000000000001</v>
      </c>
      <c r="K396">
        <v>0.32800000000000001</v>
      </c>
      <c r="L396">
        <v>3.36</v>
      </c>
      <c r="M396">
        <v>2.9</v>
      </c>
      <c r="N396">
        <v>0.81100000000000005</v>
      </c>
      <c r="O396">
        <v>419</v>
      </c>
      <c r="P396">
        <v>71</v>
      </c>
      <c r="Q396">
        <v>211</v>
      </c>
      <c r="R396">
        <v>147</v>
      </c>
      <c r="S396">
        <v>174</v>
      </c>
      <c r="T396">
        <f>(Data[[#This Row],[mean_r]]/256)*100</f>
        <v>82.421875</v>
      </c>
      <c r="U396">
        <f>(Data[[#This Row],[mean_g]]/256)*100</f>
        <v>57.421875</v>
      </c>
      <c r="V396">
        <f>(Data[[#This Row],[mean_b]]/256)*100</f>
        <v>67.96875</v>
      </c>
      <c r="W396">
        <v>0.59799999999999998</v>
      </c>
      <c r="X396" t="s">
        <v>39</v>
      </c>
      <c r="Y396" t="s">
        <v>40</v>
      </c>
      <c r="Z396">
        <v>2949</v>
      </c>
      <c r="AA396">
        <v>3.73</v>
      </c>
      <c r="AB396">
        <v>11.8</v>
      </c>
      <c r="AC396">
        <v>39</v>
      </c>
      <c r="AD396">
        <v>260550</v>
      </c>
      <c r="AE396">
        <v>76.8</v>
      </c>
      <c r="AF396">
        <v>32.1</v>
      </c>
      <c r="AG396" t="s">
        <v>46</v>
      </c>
      <c r="AH396" t="s">
        <v>47</v>
      </c>
      <c r="AI396" t="s">
        <v>56</v>
      </c>
      <c r="AJ396">
        <v>100</v>
      </c>
      <c r="AK396">
        <v>512</v>
      </c>
      <c r="AL396">
        <v>1.6299999999999999E-2</v>
      </c>
      <c r="AM396">
        <v>0.95450000000000002</v>
      </c>
      <c r="AN396">
        <v>0.86770000000000003</v>
      </c>
      <c r="AO396">
        <f>Data[[#This Row],[labeller_confidence_score]]-Data[[#This Row],[cytodiffusion_classification_confidence]]</f>
        <v>-8.6799999999999988E-2</v>
      </c>
    </row>
    <row r="397" spans="1:41" x14ac:dyDescent="0.3">
      <c r="A397" t="s">
        <v>470</v>
      </c>
      <c r="B397" t="s">
        <v>49</v>
      </c>
      <c r="C397">
        <v>0</v>
      </c>
      <c r="D397" t="s">
        <v>50</v>
      </c>
      <c r="E397">
        <v>10.48</v>
      </c>
      <c r="F397">
        <v>58.8</v>
      </c>
      <c r="G397">
        <v>0.54700000000000004</v>
      </c>
      <c r="H397">
        <v>0.39500000000000002</v>
      </c>
      <c r="I397">
        <f>Data[[#This Row],[nucleus_area_pct]]/Data[[#This Row],[cytoplasm_ratio]]</f>
        <v>148.86075949367088</v>
      </c>
      <c r="J397">
        <v>0.82899999999999996</v>
      </c>
      <c r="K397">
        <v>0.41699999999999998</v>
      </c>
      <c r="L397">
        <v>3.08</v>
      </c>
      <c r="M397">
        <v>2.8</v>
      </c>
      <c r="N397">
        <v>0.77800000000000002</v>
      </c>
      <c r="O397">
        <v>377</v>
      </c>
      <c r="P397">
        <v>77</v>
      </c>
      <c r="Q397">
        <v>184</v>
      </c>
      <c r="R397">
        <v>159</v>
      </c>
      <c r="S397">
        <v>181</v>
      </c>
      <c r="T397">
        <f>(Data[[#This Row],[mean_r]]/256)*100</f>
        <v>71.875</v>
      </c>
      <c r="U397">
        <f>(Data[[#This Row],[mean_g]]/256)*100</f>
        <v>62.109375</v>
      </c>
      <c r="V397">
        <f>(Data[[#This Row],[mean_b]]/256)*100</f>
        <v>70.703125</v>
      </c>
      <c r="W397">
        <v>0.72199999999999998</v>
      </c>
      <c r="X397" t="s">
        <v>63</v>
      </c>
      <c r="Y397" t="s">
        <v>45</v>
      </c>
      <c r="Z397">
        <v>7581</v>
      </c>
      <c r="AA397">
        <v>5.04</v>
      </c>
      <c r="AB397">
        <v>16.100000000000001</v>
      </c>
      <c r="AC397">
        <v>43.6</v>
      </c>
      <c r="AD397">
        <v>41392</v>
      </c>
      <c r="AE397">
        <v>82</v>
      </c>
      <c r="AF397">
        <v>32.6</v>
      </c>
      <c r="AG397" t="s">
        <v>64</v>
      </c>
      <c r="AH397" t="s">
        <v>42</v>
      </c>
      <c r="AI397" t="s">
        <v>56</v>
      </c>
      <c r="AJ397">
        <v>100</v>
      </c>
      <c r="AK397">
        <v>224</v>
      </c>
      <c r="AL397">
        <v>9.8299999999999998E-2</v>
      </c>
      <c r="AM397">
        <v>1</v>
      </c>
      <c r="AN397">
        <v>0.87690000000000001</v>
      </c>
      <c r="AO397">
        <f>Data[[#This Row],[labeller_confidence_score]]-Data[[#This Row],[cytodiffusion_classification_confidence]]</f>
        <v>-0.12309999999999999</v>
      </c>
    </row>
    <row r="398" spans="1:41" x14ac:dyDescent="0.3">
      <c r="A398" t="s">
        <v>471</v>
      </c>
      <c r="B398" t="s">
        <v>103</v>
      </c>
      <c r="C398">
        <v>1</v>
      </c>
      <c r="D398" t="s">
        <v>104</v>
      </c>
      <c r="E398">
        <v>3.66</v>
      </c>
      <c r="F398">
        <v>0</v>
      </c>
      <c r="G398">
        <v>0</v>
      </c>
      <c r="H398">
        <v>1</v>
      </c>
      <c r="I398">
        <f>Data[[#This Row],[nucleus_area_pct]]/Data[[#This Row],[cytoplasm_ratio]]</f>
        <v>0</v>
      </c>
      <c r="J398">
        <v>0.46200000000000002</v>
      </c>
      <c r="K398">
        <v>0.66</v>
      </c>
      <c r="L398">
        <v>0.54</v>
      </c>
      <c r="M398">
        <v>1</v>
      </c>
      <c r="N398">
        <v>0.66700000000000004</v>
      </c>
      <c r="O398">
        <v>73</v>
      </c>
      <c r="P398">
        <v>39</v>
      </c>
      <c r="Q398">
        <v>211</v>
      </c>
      <c r="R398">
        <v>119</v>
      </c>
      <c r="S398">
        <v>110</v>
      </c>
      <c r="T398">
        <f>(Data[[#This Row],[mean_r]]/256)*100</f>
        <v>82.421875</v>
      </c>
      <c r="U398">
        <f>(Data[[#This Row],[mean_g]]/256)*100</f>
        <v>46.484375</v>
      </c>
      <c r="V398">
        <f>(Data[[#This Row],[mean_b]]/256)*100</f>
        <v>42.96875</v>
      </c>
      <c r="W398">
        <v>0.45800000000000002</v>
      </c>
      <c r="X398" t="s">
        <v>51</v>
      </c>
      <c r="Y398" t="s">
        <v>45</v>
      </c>
      <c r="Z398">
        <v>10649</v>
      </c>
      <c r="AA398">
        <v>5.47</v>
      </c>
      <c r="AB398">
        <v>14.8</v>
      </c>
      <c r="AC398">
        <v>34.299999999999997</v>
      </c>
      <c r="AD398">
        <v>198203</v>
      </c>
      <c r="AE398">
        <v>93.5</v>
      </c>
      <c r="AF398">
        <v>34.6</v>
      </c>
      <c r="AG398" t="s">
        <v>41</v>
      </c>
      <c r="AH398" t="s">
        <v>68</v>
      </c>
      <c r="AI398" t="s">
        <v>52</v>
      </c>
      <c r="AJ398">
        <v>100</v>
      </c>
      <c r="AK398">
        <v>512</v>
      </c>
      <c r="AL398">
        <v>0.81489999999999996</v>
      </c>
      <c r="AM398">
        <v>0.77280000000000004</v>
      </c>
      <c r="AN398">
        <v>0.69230000000000003</v>
      </c>
      <c r="AO398">
        <f>Data[[#This Row],[labeller_confidence_score]]-Data[[#This Row],[cytodiffusion_classification_confidence]]</f>
        <v>-8.0500000000000016E-2</v>
      </c>
    </row>
    <row r="399" spans="1:41" x14ac:dyDescent="0.3">
      <c r="A399" t="s">
        <v>472</v>
      </c>
      <c r="B399" t="s">
        <v>54</v>
      </c>
      <c r="C399">
        <v>0</v>
      </c>
      <c r="D399" t="s">
        <v>54</v>
      </c>
      <c r="E399">
        <v>7.06</v>
      </c>
      <c r="F399">
        <v>0</v>
      </c>
      <c r="G399">
        <v>0</v>
      </c>
      <c r="H399">
        <v>1</v>
      </c>
      <c r="I399">
        <f>Data[[#This Row],[nucleus_area_pct]]/Data[[#This Row],[cytoplasm_ratio]]</f>
        <v>0</v>
      </c>
      <c r="J399">
        <v>0.90600000000000003</v>
      </c>
      <c r="K399">
        <v>0.105</v>
      </c>
      <c r="L399">
        <v>0.39</v>
      </c>
      <c r="M399">
        <v>1</v>
      </c>
      <c r="N399">
        <v>0.92</v>
      </c>
      <c r="O399">
        <v>160</v>
      </c>
      <c r="P399">
        <v>43</v>
      </c>
      <c r="Q399">
        <v>215</v>
      </c>
      <c r="R399">
        <v>119</v>
      </c>
      <c r="S399">
        <v>138</v>
      </c>
      <c r="T399">
        <f>(Data[[#This Row],[mean_r]]/256)*100</f>
        <v>83.984375</v>
      </c>
      <c r="U399">
        <f>(Data[[#This Row],[mean_g]]/256)*100</f>
        <v>46.484375</v>
      </c>
      <c r="V399">
        <f>(Data[[#This Row],[mean_b]]/256)*100</f>
        <v>53.90625</v>
      </c>
      <c r="W399">
        <v>0.57099999999999995</v>
      </c>
      <c r="X399" t="s">
        <v>51</v>
      </c>
      <c r="Y399" t="s">
        <v>40</v>
      </c>
      <c r="Z399">
        <v>11229</v>
      </c>
      <c r="AA399">
        <v>5.52</v>
      </c>
      <c r="AB399">
        <v>9</v>
      </c>
      <c r="AC399">
        <v>40.799999999999997</v>
      </c>
      <c r="AD399">
        <v>209673</v>
      </c>
      <c r="AE399">
        <v>100.4</v>
      </c>
      <c r="AF399">
        <v>33.799999999999997</v>
      </c>
      <c r="AG399" t="s">
        <v>64</v>
      </c>
      <c r="AH399" t="s">
        <v>42</v>
      </c>
      <c r="AI399" t="s">
        <v>52</v>
      </c>
      <c r="AJ399">
        <v>40</v>
      </c>
      <c r="AK399">
        <v>224</v>
      </c>
      <c r="AL399">
        <v>3.61E-2</v>
      </c>
      <c r="AM399">
        <v>0.95150000000000001</v>
      </c>
      <c r="AN399">
        <v>0.98089999999999999</v>
      </c>
      <c r="AO399">
        <f>Data[[#This Row],[labeller_confidence_score]]-Data[[#This Row],[cytodiffusion_classification_confidence]]</f>
        <v>2.9399999999999982E-2</v>
      </c>
    </row>
    <row r="400" spans="1:41" x14ac:dyDescent="0.3">
      <c r="A400" t="s">
        <v>473</v>
      </c>
      <c r="B400" t="s">
        <v>62</v>
      </c>
      <c r="C400">
        <v>0</v>
      </c>
      <c r="D400" t="s">
        <v>50</v>
      </c>
      <c r="E400">
        <v>8.65</v>
      </c>
      <c r="F400">
        <v>76.3</v>
      </c>
      <c r="G400">
        <v>0.83</v>
      </c>
      <c r="H400">
        <v>0.17399999999999999</v>
      </c>
      <c r="I400">
        <f>Data[[#This Row],[nucleus_area_pct]]/Data[[#This Row],[cytoplasm_ratio]]</f>
        <v>438.5057471264368</v>
      </c>
      <c r="J400">
        <v>0.89700000000000002</v>
      </c>
      <c r="K400">
        <v>0.23200000000000001</v>
      </c>
      <c r="L400">
        <v>0.97</v>
      </c>
      <c r="M400">
        <v>1</v>
      </c>
      <c r="N400">
        <v>0.86899999999999999</v>
      </c>
      <c r="O400">
        <v>245</v>
      </c>
      <c r="P400">
        <v>50</v>
      </c>
      <c r="Q400">
        <v>205</v>
      </c>
      <c r="R400">
        <v>180</v>
      </c>
      <c r="S400">
        <v>188</v>
      </c>
      <c r="T400">
        <f>(Data[[#This Row],[mean_r]]/256)*100</f>
        <v>80.078125</v>
      </c>
      <c r="U400">
        <f>(Data[[#This Row],[mean_g]]/256)*100</f>
        <v>70.3125</v>
      </c>
      <c r="V400">
        <f>(Data[[#This Row],[mean_b]]/256)*100</f>
        <v>73.4375</v>
      </c>
      <c r="W400">
        <v>0.69699999999999995</v>
      </c>
      <c r="X400" t="s">
        <v>39</v>
      </c>
      <c r="Y400" t="s">
        <v>40</v>
      </c>
      <c r="Z400">
        <v>5538</v>
      </c>
      <c r="AA400">
        <v>5.57</v>
      </c>
      <c r="AB400">
        <v>16.7</v>
      </c>
      <c r="AC400">
        <v>41.4</v>
      </c>
      <c r="AD400">
        <v>246060</v>
      </c>
      <c r="AE400">
        <v>105</v>
      </c>
      <c r="AF400">
        <v>31.9</v>
      </c>
      <c r="AG400" t="s">
        <v>41</v>
      </c>
      <c r="AH400" t="s">
        <v>68</v>
      </c>
      <c r="AI400" t="s">
        <v>56</v>
      </c>
      <c r="AJ400">
        <v>60</v>
      </c>
      <c r="AK400">
        <v>360</v>
      </c>
      <c r="AL400">
        <v>2.06E-2</v>
      </c>
      <c r="AM400">
        <v>1</v>
      </c>
      <c r="AN400">
        <v>0.94289999999999996</v>
      </c>
      <c r="AO400">
        <f>Data[[#This Row],[labeller_confidence_score]]-Data[[#This Row],[cytodiffusion_classification_confidence]]</f>
        <v>-5.710000000000004E-2</v>
      </c>
    </row>
    <row r="401" spans="1:41" x14ac:dyDescent="0.3">
      <c r="A401" t="s">
        <v>474</v>
      </c>
      <c r="B401" t="s">
        <v>49</v>
      </c>
      <c r="C401">
        <v>0</v>
      </c>
      <c r="D401" t="s">
        <v>50</v>
      </c>
      <c r="E401">
        <v>9.85</v>
      </c>
      <c r="F401">
        <v>48.9</v>
      </c>
      <c r="G401">
        <v>0.36599999999999999</v>
      </c>
      <c r="H401">
        <v>0.55800000000000005</v>
      </c>
      <c r="I401">
        <f>Data[[#This Row],[nucleus_area_pct]]/Data[[#This Row],[cytoplasm_ratio]]</f>
        <v>87.634408602150529</v>
      </c>
      <c r="J401">
        <v>0.8</v>
      </c>
      <c r="K401">
        <v>0.433</v>
      </c>
      <c r="L401">
        <v>3.35</v>
      </c>
      <c r="M401">
        <v>3.8</v>
      </c>
      <c r="N401">
        <v>0.82399999999999995</v>
      </c>
      <c r="O401">
        <v>433</v>
      </c>
      <c r="P401">
        <v>72</v>
      </c>
      <c r="Q401">
        <v>200</v>
      </c>
      <c r="R401">
        <v>159</v>
      </c>
      <c r="S401">
        <v>189</v>
      </c>
      <c r="T401">
        <f>(Data[[#This Row],[mean_r]]/256)*100</f>
        <v>78.125</v>
      </c>
      <c r="U401">
        <f>(Data[[#This Row],[mean_g]]/256)*100</f>
        <v>62.109375</v>
      </c>
      <c r="V401">
        <f>(Data[[#This Row],[mean_b]]/256)*100</f>
        <v>73.828125</v>
      </c>
      <c r="W401">
        <v>0.65800000000000003</v>
      </c>
      <c r="X401" t="s">
        <v>51</v>
      </c>
      <c r="Y401" t="s">
        <v>45</v>
      </c>
      <c r="Z401">
        <v>3305</v>
      </c>
      <c r="AA401">
        <v>3.31</v>
      </c>
      <c r="AB401">
        <v>11.8</v>
      </c>
      <c r="AC401">
        <v>34.4</v>
      </c>
      <c r="AD401">
        <v>332043</v>
      </c>
      <c r="AE401">
        <v>80.599999999999994</v>
      </c>
      <c r="AF401">
        <v>30.6</v>
      </c>
      <c r="AG401" t="s">
        <v>64</v>
      </c>
      <c r="AH401" t="s">
        <v>42</v>
      </c>
      <c r="AI401" t="s">
        <v>52</v>
      </c>
      <c r="AJ401">
        <v>40</v>
      </c>
      <c r="AK401">
        <v>360</v>
      </c>
      <c r="AL401">
        <v>0.13200000000000001</v>
      </c>
      <c r="AM401">
        <v>0.88500000000000001</v>
      </c>
      <c r="AN401">
        <v>0.9597</v>
      </c>
      <c r="AO401">
        <f>Data[[#This Row],[labeller_confidence_score]]-Data[[#This Row],[cytodiffusion_classification_confidence]]</f>
        <v>7.4699999999999989E-2</v>
      </c>
    </row>
    <row r="402" spans="1:41" x14ac:dyDescent="0.3">
      <c r="A402" t="s">
        <v>475</v>
      </c>
      <c r="B402" t="s">
        <v>85</v>
      </c>
      <c r="C402">
        <v>0</v>
      </c>
      <c r="D402" t="s">
        <v>50</v>
      </c>
      <c r="E402">
        <v>12.76</v>
      </c>
      <c r="F402">
        <v>64.7</v>
      </c>
      <c r="G402">
        <v>0.73099999999999998</v>
      </c>
      <c r="H402">
        <v>0.39100000000000001</v>
      </c>
      <c r="I402">
        <f>Data[[#This Row],[nucleus_area_pct]]/Data[[#This Row],[cytoplasm_ratio]]</f>
        <v>165.47314578005114</v>
      </c>
      <c r="J402">
        <v>0.78800000000000003</v>
      </c>
      <c r="K402">
        <v>0.30599999999999999</v>
      </c>
      <c r="L402">
        <v>4.53</v>
      </c>
      <c r="M402">
        <v>1.6</v>
      </c>
      <c r="N402">
        <v>0.69199999999999995</v>
      </c>
      <c r="O402">
        <v>437</v>
      </c>
      <c r="P402">
        <v>70</v>
      </c>
      <c r="Q402">
        <v>192</v>
      </c>
      <c r="R402">
        <v>138</v>
      </c>
      <c r="S402">
        <v>226</v>
      </c>
      <c r="T402">
        <f>(Data[[#This Row],[mean_r]]/256)*100</f>
        <v>75</v>
      </c>
      <c r="U402">
        <f>(Data[[#This Row],[mean_g]]/256)*100</f>
        <v>53.90625</v>
      </c>
      <c r="V402">
        <f>(Data[[#This Row],[mean_b]]/256)*100</f>
        <v>88.28125</v>
      </c>
      <c r="W402">
        <v>0.873</v>
      </c>
      <c r="X402" t="s">
        <v>63</v>
      </c>
      <c r="Y402" t="s">
        <v>45</v>
      </c>
      <c r="Z402">
        <v>6958</v>
      </c>
      <c r="AA402">
        <v>4.3099999999999996</v>
      </c>
      <c r="AB402">
        <v>14.2</v>
      </c>
      <c r="AC402">
        <v>47.9</v>
      </c>
      <c r="AD402">
        <v>186712</v>
      </c>
      <c r="AE402">
        <v>109</v>
      </c>
      <c r="AF402">
        <v>32.5</v>
      </c>
      <c r="AG402" t="s">
        <v>41</v>
      </c>
      <c r="AH402" t="s">
        <v>47</v>
      </c>
      <c r="AI402" t="s">
        <v>56</v>
      </c>
      <c r="AJ402">
        <v>60</v>
      </c>
      <c r="AK402">
        <v>360</v>
      </c>
      <c r="AL402">
        <v>0.1036</v>
      </c>
      <c r="AM402">
        <v>0.91</v>
      </c>
      <c r="AN402">
        <v>0.88039999999999996</v>
      </c>
      <c r="AO402">
        <f>Data[[#This Row],[labeller_confidence_score]]-Data[[#This Row],[cytodiffusion_classification_confidence]]</f>
        <v>-2.9600000000000071E-2</v>
      </c>
    </row>
    <row r="403" spans="1:41" x14ac:dyDescent="0.3">
      <c r="A403" t="s">
        <v>476</v>
      </c>
      <c r="B403" t="s">
        <v>49</v>
      </c>
      <c r="C403">
        <v>0</v>
      </c>
      <c r="D403" t="s">
        <v>50</v>
      </c>
      <c r="E403">
        <v>12.86</v>
      </c>
      <c r="F403">
        <v>56.6</v>
      </c>
      <c r="G403">
        <v>0.627</v>
      </c>
      <c r="H403">
        <v>0.48099999999999998</v>
      </c>
      <c r="I403">
        <f>Data[[#This Row],[nucleus_area_pct]]/Data[[#This Row],[cytoplasm_ratio]]</f>
        <v>117.67151767151768</v>
      </c>
      <c r="J403">
        <v>0.73499999999999999</v>
      </c>
      <c r="K403">
        <v>0.38600000000000001</v>
      </c>
      <c r="L403">
        <v>3.26</v>
      </c>
      <c r="M403">
        <v>2.9</v>
      </c>
      <c r="N403">
        <v>0.76500000000000001</v>
      </c>
      <c r="O403">
        <v>385</v>
      </c>
      <c r="P403">
        <v>88</v>
      </c>
      <c r="Q403">
        <v>203</v>
      </c>
      <c r="R403">
        <v>178</v>
      </c>
      <c r="S403">
        <v>177</v>
      </c>
      <c r="T403">
        <f>(Data[[#This Row],[mean_r]]/256)*100</f>
        <v>79.296875</v>
      </c>
      <c r="U403">
        <f>(Data[[#This Row],[mean_g]]/256)*100</f>
        <v>69.53125</v>
      </c>
      <c r="V403">
        <f>(Data[[#This Row],[mean_b]]/256)*100</f>
        <v>69.140625</v>
      </c>
      <c r="W403">
        <v>0.71199999999999997</v>
      </c>
      <c r="X403" t="s">
        <v>39</v>
      </c>
      <c r="Y403" t="s">
        <v>40</v>
      </c>
      <c r="Z403">
        <v>9256</v>
      </c>
      <c r="AA403">
        <v>4.41</v>
      </c>
      <c r="AB403">
        <v>16</v>
      </c>
      <c r="AC403">
        <v>42.8</v>
      </c>
      <c r="AD403">
        <v>224469</v>
      </c>
      <c r="AE403">
        <v>100.7</v>
      </c>
      <c r="AF403">
        <v>32.299999999999997</v>
      </c>
      <c r="AG403" t="s">
        <v>46</v>
      </c>
      <c r="AH403" t="s">
        <v>47</v>
      </c>
      <c r="AI403" t="s">
        <v>56</v>
      </c>
      <c r="AJ403">
        <v>100</v>
      </c>
      <c r="AK403">
        <v>256</v>
      </c>
      <c r="AL403">
        <v>0.1027</v>
      </c>
      <c r="AM403">
        <v>0.76070000000000004</v>
      </c>
      <c r="AN403">
        <v>0.73970000000000002</v>
      </c>
      <c r="AO403">
        <f>Data[[#This Row],[labeller_confidence_score]]-Data[[#This Row],[cytodiffusion_classification_confidence]]</f>
        <v>-2.1000000000000019E-2</v>
      </c>
    </row>
    <row r="404" spans="1:41" x14ac:dyDescent="0.3">
      <c r="A404" t="s">
        <v>477</v>
      </c>
      <c r="B404" t="s">
        <v>49</v>
      </c>
      <c r="C404">
        <v>0</v>
      </c>
      <c r="D404" t="s">
        <v>50</v>
      </c>
      <c r="E404">
        <v>12.41</v>
      </c>
      <c r="F404">
        <v>64.599999999999994</v>
      </c>
      <c r="G404">
        <v>0.42799999999999999</v>
      </c>
      <c r="H404">
        <v>0.38100000000000001</v>
      </c>
      <c r="I404">
        <f>Data[[#This Row],[nucleus_area_pct]]/Data[[#This Row],[cytoplasm_ratio]]</f>
        <v>169.5538057742782</v>
      </c>
      <c r="J404">
        <v>0.83099999999999996</v>
      </c>
      <c r="K404">
        <v>0.40100000000000002</v>
      </c>
      <c r="L404">
        <v>3.86</v>
      </c>
      <c r="M404">
        <v>3.5</v>
      </c>
      <c r="N404">
        <v>0.77700000000000002</v>
      </c>
      <c r="O404">
        <v>409</v>
      </c>
      <c r="P404">
        <v>59</v>
      </c>
      <c r="Q404">
        <v>193</v>
      </c>
      <c r="R404">
        <v>174</v>
      </c>
      <c r="S404">
        <v>198</v>
      </c>
      <c r="T404">
        <f>(Data[[#This Row],[mean_r]]/256)*100</f>
        <v>75.390625</v>
      </c>
      <c r="U404">
        <f>(Data[[#This Row],[mean_g]]/256)*100</f>
        <v>67.96875</v>
      </c>
      <c r="V404">
        <f>(Data[[#This Row],[mean_b]]/256)*100</f>
        <v>77.34375</v>
      </c>
      <c r="W404">
        <v>0.67500000000000004</v>
      </c>
      <c r="X404" t="s">
        <v>63</v>
      </c>
      <c r="Y404" t="s">
        <v>45</v>
      </c>
      <c r="Z404">
        <v>2697</v>
      </c>
      <c r="AA404">
        <v>4.59</v>
      </c>
      <c r="AB404">
        <v>11.2</v>
      </c>
      <c r="AC404">
        <v>41.1</v>
      </c>
      <c r="AD404">
        <v>188666</v>
      </c>
      <c r="AE404">
        <v>104.4</v>
      </c>
      <c r="AF404">
        <v>33.1</v>
      </c>
      <c r="AG404" t="s">
        <v>41</v>
      </c>
      <c r="AH404" t="s">
        <v>42</v>
      </c>
      <c r="AI404" t="s">
        <v>43</v>
      </c>
      <c r="AJ404">
        <v>40</v>
      </c>
      <c r="AK404">
        <v>224</v>
      </c>
      <c r="AL404">
        <v>6.7299999999999999E-2</v>
      </c>
      <c r="AM404">
        <v>0.78490000000000004</v>
      </c>
      <c r="AN404">
        <v>0.82769999999999999</v>
      </c>
      <c r="AO404">
        <f>Data[[#This Row],[labeller_confidence_score]]-Data[[#This Row],[cytodiffusion_classification_confidence]]</f>
        <v>4.2799999999999949E-2</v>
      </c>
    </row>
    <row r="405" spans="1:41" x14ac:dyDescent="0.3">
      <c r="A405" t="s">
        <v>478</v>
      </c>
      <c r="B405" t="s">
        <v>81</v>
      </c>
      <c r="C405">
        <v>1</v>
      </c>
      <c r="D405" t="s">
        <v>82</v>
      </c>
      <c r="E405">
        <v>14.37</v>
      </c>
      <c r="F405">
        <v>85.1</v>
      </c>
      <c r="G405">
        <v>0.40200000000000002</v>
      </c>
      <c r="H405">
        <v>0.128</v>
      </c>
      <c r="I405">
        <f>Data[[#This Row],[nucleus_area_pct]]/Data[[#This Row],[cytoplasm_ratio]]</f>
        <v>664.84374999999989</v>
      </c>
      <c r="J405">
        <v>0.77100000000000002</v>
      </c>
      <c r="K405">
        <v>0.46800000000000003</v>
      </c>
      <c r="L405">
        <v>0.61</v>
      </c>
      <c r="M405">
        <v>1</v>
      </c>
      <c r="N405">
        <v>0.92100000000000004</v>
      </c>
      <c r="O405">
        <v>653</v>
      </c>
      <c r="P405">
        <v>83</v>
      </c>
      <c r="Q405">
        <v>220</v>
      </c>
      <c r="R405">
        <v>161</v>
      </c>
      <c r="S405">
        <v>226</v>
      </c>
      <c r="T405">
        <f>(Data[[#This Row],[mean_r]]/256)*100</f>
        <v>85.9375</v>
      </c>
      <c r="U405">
        <f>(Data[[#This Row],[mean_g]]/256)*100</f>
        <v>62.890625</v>
      </c>
      <c r="V405">
        <f>(Data[[#This Row],[mean_b]]/256)*100</f>
        <v>88.28125</v>
      </c>
      <c r="W405">
        <v>0.57299999999999995</v>
      </c>
      <c r="X405" t="s">
        <v>51</v>
      </c>
      <c r="Y405" t="s">
        <v>45</v>
      </c>
      <c r="Z405">
        <v>5635</v>
      </c>
      <c r="AA405">
        <v>3.9</v>
      </c>
      <c r="AB405">
        <v>11.3</v>
      </c>
      <c r="AC405">
        <v>46.4</v>
      </c>
      <c r="AD405">
        <v>272740</v>
      </c>
      <c r="AE405">
        <v>91.6</v>
      </c>
      <c r="AF405">
        <v>33.5</v>
      </c>
      <c r="AG405" t="s">
        <v>64</v>
      </c>
      <c r="AH405" t="s">
        <v>42</v>
      </c>
      <c r="AI405" t="s">
        <v>56</v>
      </c>
      <c r="AJ405">
        <v>40</v>
      </c>
      <c r="AK405">
        <v>256</v>
      </c>
      <c r="AL405">
        <v>0.83169999999999999</v>
      </c>
      <c r="AM405">
        <v>0.69669999999999999</v>
      </c>
      <c r="AN405">
        <v>0.83499999999999996</v>
      </c>
      <c r="AO405">
        <f>Data[[#This Row],[labeller_confidence_score]]-Data[[#This Row],[cytodiffusion_classification_confidence]]</f>
        <v>0.13829999999999998</v>
      </c>
    </row>
    <row r="406" spans="1:41" x14ac:dyDescent="0.3">
      <c r="A406" t="s">
        <v>479</v>
      </c>
      <c r="B406" t="s">
        <v>49</v>
      </c>
      <c r="C406">
        <v>0</v>
      </c>
      <c r="D406" t="s">
        <v>50</v>
      </c>
      <c r="E406">
        <v>11.46</v>
      </c>
      <c r="F406">
        <v>56.2</v>
      </c>
      <c r="G406">
        <v>0.59799999999999998</v>
      </c>
      <c r="H406">
        <v>0.501</v>
      </c>
      <c r="I406">
        <f>Data[[#This Row],[nucleus_area_pct]]/Data[[#This Row],[cytoplasm_ratio]]</f>
        <v>112.17564870259481</v>
      </c>
      <c r="J406">
        <v>0.75</v>
      </c>
      <c r="K406">
        <v>0.40300000000000002</v>
      </c>
      <c r="L406">
        <v>3.68</v>
      </c>
      <c r="M406">
        <v>4.2</v>
      </c>
      <c r="N406">
        <v>0.81699999999999995</v>
      </c>
      <c r="O406">
        <v>408</v>
      </c>
      <c r="P406">
        <v>73</v>
      </c>
      <c r="Q406">
        <v>192</v>
      </c>
      <c r="R406">
        <v>157</v>
      </c>
      <c r="S406">
        <v>196</v>
      </c>
      <c r="T406">
        <f>(Data[[#This Row],[mean_r]]/256)*100</f>
        <v>75</v>
      </c>
      <c r="U406">
        <f>(Data[[#This Row],[mean_g]]/256)*100</f>
        <v>61.328125</v>
      </c>
      <c r="V406">
        <f>(Data[[#This Row],[mean_b]]/256)*100</f>
        <v>76.5625</v>
      </c>
      <c r="W406">
        <v>0.69499999999999995</v>
      </c>
      <c r="X406" t="s">
        <v>63</v>
      </c>
      <c r="Y406" t="s">
        <v>45</v>
      </c>
      <c r="Z406">
        <v>6324</v>
      </c>
      <c r="AA406">
        <v>3.85</v>
      </c>
      <c r="AB406">
        <v>13.3</v>
      </c>
      <c r="AC406">
        <v>45.1</v>
      </c>
      <c r="AD406">
        <v>230566</v>
      </c>
      <c r="AE406">
        <v>93.1</v>
      </c>
      <c r="AF406">
        <v>30.7</v>
      </c>
      <c r="AG406" t="s">
        <v>46</v>
      </c>
      <c r="AH406" t="s">
        <v>42</v>
      </c>
      <c r="AI406" t="s">
        <v>43</v>
      </c>
      <c r="AJ406">
        <v>60</v>
      </c>
      <c r="AK406">
        <v>224</v>
      </c>
      <c r="AL406">
        <v>0.13730000000000001</v>
      </c>
      <c r="AM406">
        <v>0.93700000000000006</v>
      </c>
      <c r="AN406">
        <v>0.86229999999999996</v>
      </c>
      <c r="AO406">
        <f>Data[[#This Row],[labeller_confidence_score]]-Data[[#This Row],[cytodiffusion_classification_confidence]]</f>
        <v>-7.47000000000001E-2</v>
      </c>
    </row>
    <row r="407" spans="1:41" x14ac:dyDescent="0.3">
      <c r="A407" t="s">
        <v>480</v>
      </c>
      <c r="B407" t="s">
        <v>62</v>
      </c>
      <c r="C407">
        <v>0</v>
      </c>
      <c r="D407" t="s">
        <v>50</v>
      </c>
      <c r="E407">
        <v>8.1300000000000008</v>
      </c>
      <c r="F407">
        <v>73.599999999999994</v>
      </c>
      <c r="G407">
        <v>0.83799999999999997</v>
      </c>
      <c r="H407">
        <v>0.21099999999999999</v>
      </c>
      <c r="I407">
        <f>Data[[#This Row],[nucleus_area_pct]]/Data[[#This Row],[cytoplasm_ratio]]</f>
        <v>348.81516587677726</v>
      </c>
      <c r="J407">
        <v>0.872</v>
      </c>
      <c r="K407">
        <v>0.222</v>
      </c>
      <c r="L407">
        <v>1.46</v>
      </c>
      <c r="M407">
        <v>1</v>
      </c>
      <c r="N407">
        <v>0.83299999999999996</v>
      </c>
      <c r="O407">
        <v>308</v>
      </c>
      <c r="P407">
        <v>55</v>
      </c>
      <c r="Q407">
        <v>187</v>
      </c>
      <c r="R407">
        <v>161</v>
      </c>
      <c r="S407">
        <v>171</v>
      </c>
      <c r="T407">
        <f>(Data[[#This Row],[mean_r]]/256)*100</f>
        <v>73.046875</v>
      </c>
      <c r="U407">
        <f>(Data[[#This Row],[mean_g]]/256)*100</f>
        <v>62.890625</v>
      </c>
      <c r="V407">
        <f>(Data[[#This Row],[mean_b]]/256)*100</f>
        <v>66.796875</v>
      </c>
      <c r="W407">
        <v>0.66900000000000004</v>
      </c>
      <c r="X407" t="s">
        <v>39</v>
      </c>
      <c r="Y407" t="s">
        <v>45</v>
      </c>
      <c r="Z407">
        <v>1028</v>
      </c>
      <c r="AA407">
        <v>5.82</v>
      </c>
      <c r="AB407">
        <v>18</v>
      </c>
      <c r="AC407">
        <v>37.6</v>
      </c>
      <c r="AD407">
        <v>277258</v>
      </c>
      <c r="AE407">
        <v>80.900000000000006</v>
      </c>
      <c r="AF407">
        <v>31.9</v>
      </c>
      <c r="AG407" t="s">
        <v>41</v>
      </c>
      <c r="AH407" t="s">
        <v>47</v>
      </c>
      <c r="AI407" t="s">
        <v>56</v>
      </c>
      <c r="AJ407">
        <v>100</v>
      </c>
      <c r="AK407">
        <v>360</v>
      </c>
      <c r="AL407">
        <v>9.7000000000000003E-2</v>
      </c>
      <c r="AM407">
        <v>0.88670000000000004</v>
      </c>
      <c r="AN407">
        <v>0.96250000000000002</v>
      </c>
      <c r="AO407">
        <f>Data[[#This Row],[labeller_confidence_score]]-Data[[#This Row],[cytodiffusion_classification_confidence]]</f>
        <v>7.5799999999999979E-2</v>
      </c>
    </row>
    <row r="408" spans="1:41" x14ac:dyDescent="0.3">
      <c r="A408" t="s">
        <v>481</v>
      </c>
      <c r="B408" t="s">
        <v>60</v>
      </c>
      <c r="C408">
        <v>0</v>
      </c>
      <c r="D408" t="s">
        <v>50</v>
      </c>
      <c r="E408">
        <v>16.309999999999999</v>
      </c>
      <c r="F408">
        <v>71.099999999999994</v>
      </c>
      <c r="G408">
        <v>0.48899999999999999</v>
      </c>
      <c r="H408">
        <v>0.28299999999999997</v>
      </c>
      <c r="I408">
        <f>Data[[#This Row],[nucleus_area_pct]]/Data[[#This Row],[cytoplasm_ratio]]</f>
        <v>251.23674911660777</v>
      </c>
      <c r="J408">
        <v>0.69499999999999995</v>
      </c>
      <c r="K408">
        <v>0.57199999999999995</v>
      </c>
      <c r="L408">
        <v>2.06</v>
      </c>
      <c r="M408">
        <v>1.5</v>
      </c>
      <c r="N408">
        <v>0.66200000000000003</v>
      </c>
      <c r="O408">
        <v>568</v>
      </c>
      <c r="P408">
        <v>92</v>
      </c>
      <c r="Q408">
        <v>215</v>
      </c>
      <c r="R408">
        <v>174</v>
      </c>
      <c r="S408">
        <v>180</v>
      </c>
      <c r="T408">
        <f>(Data[[#This Row],[mean_r]]/256)*100</f>
        <v>83.984375</v>
      </c>
      <c r="U408">
        <f>(Data[[#This Row],[mean_g]]/256)*100</f>
        <v>67.96875</v>
      </c>
      <c r="V408">
        <f>(Data[[#This Row],[mean_b]]/256)*100</f>
        <v>70.3125</v>
      </c>
      <c r="W408">
        <v>0.55500000000000005</v>
      </c>
      <c r="X408" t="s">
        <v>63</v>
      </c>
      <c r="Y408" t="s">
        <v>45</v>
      </c>
      <c r="Z408">
        <v>7470</v>
      </c>
      <c r="AA408">
        <v>4.6100000000000003</v>
      </c>
      <c r="AB408">
        <v>15.2</v>
      </c>
      <c r="AC408">
        <v>39.6</v>
      </c>
      <c r="AD408">
        <v>245808</v>
      </c>
      <c r="AE408">
        <v>96.2</v>
      </c>
      <c r="AF408">
        <v>31.4</v>
      </c>
      <c r="AG408" t="s">
        <v>46</v>
      </c>
      <c r="AH408" t="s">
        <v>68</v>
      </c>
      <c r="AI408" t="s">
        <v>52</v>
      </c>
      <c r="AJ408">
        <v>60</v>
      </c>
      <c r="AK408">
        <v>512</v>
      </c>
      <c r="AL408">
        <v>8.6900000000000005E-2</v>
      </c>
      <c r="AM408">
        <v>0.78339999999999999</v>
      </c>
      <c r="AN408">
        <v>0.92010000000000003</v>
      </c>
      <c r="AO408">
        <f>Data[[#This Row],[labeller_confidence_score]]-Data[[#This Row],[cytodiffusion_classification_confidence]]</f>
        <v>0.13670000000000004</v>
      </c>
    </row>
    <row r="409" spans="1:41" x14ac:dyDescent="0.3">
      <c r="A409" t="s">
        <v>482</v>
      </c>
      <c r="B409" t="s">
        <v>62</v>
      </c>
      <c r="C409">
        <v>0</v>
      </c>
      <c r="D409" t="s">
        <v>50</v>
      </c>
      <c r="E409">
        <v>9.8800000000000008</v>
      </c>
      <c r="F409">
        <v>82</v>
      </c>
      <c r="G409">
        <v>0.82499999999999996</v>
      </c>
      <c r="H409">
        <v>0.17199999999999999</v>
      </c>
      <c r="I409">
        <f>Data[[#This Row],[nucleus_area_pct]]/Data[[#This Row],[cytoplasm_ratio]]</f>
        <v>476.74418604651169</v>
      </c>
      <c r="J409">
        <v>0.89700000000000002</v>
      </c>
      <c r="K409">
        <v>0.13</v>
      </c>
      <c r="L409">
        <v>1.84</v>
      </c>
      <c r="M409">
        <v>1.1000000000000001</v>
      </c>
      <c r="N409">
        <v>0.94799999999999995</v>
      </c>
      <c r="O409">
        <v>296</v>
      </c>
      <c r="P409">
        <v>60</v>
      </c>
      <c r="Q409">
        <v>179</v>
      </c>
      <c r="R409">
        <v>139</v>
      </c>
      <c r="S409">
        <v>181</v>
      </c>
      <c r="T409">
        <f>(Data[[#This Row],[mean_r]]/256)*100</f>
        <v>69.921875</v>
      </c>
      <c r="U409">
        <f>(Data[[#This Row],[mean_g]]/256)*100</f>
        <v>54.296875</v>
      </c>
      <c r="V409">
        <f>(Data[[#This Row],[mean_b]]/256)*100</f>
        <v>70.703125</v>
      </c>
      <c r="W409">
        <v>0.72399999999999998</v>
      </c>
      <c r="X409" t="s">
        <v>39</v>
      </c>
      <c r="Y409" t="s">
        <v>40</v>
      </c>
      <c r="Z409">
        <v>6296</v>
      </c>
      <c r="AA409">
        <v>4.5599999999999996</v>
      </c>
      <c r="AB409">
        <v>15</v>
      </c>
      <c r="AC409">
        <v>50.3</v>
      </c>
      <c r="AD409">
        <v>119842</v>
      </c>
      <c r="AE409">
        <v>94.4</v>
      </c>
      <c r="AF409">
        <v>36.5</v>
      </c>
      <c r="AG409" t="s">
        <v>41</v>
      </c>
      <c r="AH409" t="s">
        <v>47</v>
      </c>
      <c r="AI409" t="s">
        <v>56</v>
      </c>
      <c r="AJ409">
        <v>60</v>
      </c>
      <c r="AK409">
        <v>224</v>
      </c>
      <c r="AL409">
        <v>0.2147</v>
      </c>
      <c r="AM409">
        <v>0.96870000000000001</v>
      </c>
      <c r="AN409">
        <v>0.88500000000000001</v>
      </c>
      <c r="AO409">
        <f>Data[[#This Row],[labeller_confidence_score]]-Data[[#This Row],[cytodiffusion_classification_confidence]]</f>
        <v>-8.3699999999999997E-2</v>
      </c>
    </row>
    <row r="410" spans="1:41" x14ac:dyDescent="0.3">
      <c r="A410" t="s">
        <v>483</v>
      </c>
      <c r="B410" t="s">
        <v>60</v>
      </c>
      <c r="C410">
        <v>0</v>
      </c>
      <c r="D410" t="s">
        <v>50</v>
      </c>
      <c r="E410">
        <v>17.05</v>
      </c>
      <c r="F410">
        <v>60.4</v>
      </c>
      <c r="G410">
        <v>0.55900000000000005</v>
      </c>
      <c r="H410">
        <v>0.45</v>
      </c>
      <c r="I410">
        <f>Data[[#This Row],[nucleus_area_pct]]/Data[[#This Row],[cytoplasm_ratio]]</f>
        <v>134.22222222222223</v>
      </c>
      <c r="J410">
        <v>0.57799999999999996</v>
      </c>
      <c r="K410">
        <v>0.38800000000000001</v>
      </c>
      <c r="L410">
        <v>1.68</v>
      </c>
      <c r="M410">
        <v>1.5</v>
      </c>
      <c r="N410">
        <v>0.751</v>
      </c>
      <c r="O410">
        <v>575</v>
      </c>
      <c r="P410">
        <v>95</v>
      </c>
      <c r="Q410">
        <v>232</v>
      </c>
      <c r="R410">
        <v>137</v>
      </c>
      <c r="S410">
        <v>175</v>
      </c>
      <c r="T410">
        <f>(Data[[#This Row],[mean_r]]/256)*100</f>
        <v>90.625</v>
      </c>
      <c r="U410">
        <f>(Data[[#This Row],[mean_g]]/256)*100</f>
        <v>53.515625</v>
      </c>
      <c r="V410">
        <f>(Data[[#This Row],[mean_b]]/256)*100</f>
        <v>68.359375</v>
      </c>
      <c r="W410">
        <v>0.36499999999999999</v>
      </c>
      <c r="X410" t="s">
        <v>51</v>
      </c>
      <c r="Y410" t="s">
        <v>45</v>
      </c>
      <c r="Z410">
        <v>8266</v>
      </c>
      <c r="AA410">
        <v>4.9000000000000004</v>
      </c>
      <c r="AB410">
        <v>13.8</v>
      </c>
      <c r="AC410">
        <v>43.3</v>
      </c>
      <c r="AD410">
        <v>149912</v>
      </c>
      <c r="AE410">
        <v>84.9</v>
      </c>
      <c r="AF410">
        <v>33.700000000000003</v>
      </c>
      <c r="AG410" t="s">
        <v>46</v>
      </c>
      <c r="AH410" t="s">
        <v>42</v>
      </c>
      <c r="AI410" t="s">
        <v>56</v>
      </c>
      <c r="AJ410">
        <v>60</v>
      </c>
      <c r="AK410">
        <v>224</v>
      </c>
      <c r="AL410">
        <v>8.7099999999999997E-2</v>
      </c>
      <c r="AM410">
        <v>0.95199999999999996</v>
      </c>
      <c r="AN410">
        <v>0.93589999999999995</v>
      </c>
      <c r="AO410">
        <f>Data[[#This Row],[labeller_confidence_score]]-Data[[#This Row],[cytodiffusion_classification_confidence]]</f>
        <v>-1.6100000000000003E-2</v>
      </c>
    </row>
    <row r="411" spans="1:41" x14ac:dyDescent="0.3">
      <c r="A411" t="s">
        <v>484</v>
      </c>
      <c r="B411" t="s">
        <v>60</v>
      </c>
      <c r="C411">
        <v>0</v>
      </c>
      <c r="D411" t="s">
        <v>50</v>
      </c>
      <c r="E411">
        <v>15.67</v>
      </c>
      <c r="F411">
        <v>60.8</v>
      </c>
      <c r="G411">
        <v>0.45200000000000001</v>
      </c>
      <c r="H411">
        <v>0.36499999999999999</v>
      </c>
      <c r="I411">
        <f>Data[[#This Row],[nucleus_area_pct]]/Data[[#This Row],[cytoplasm_ratio]]</f>
        <v>166.57534246575341</v>
      </c>
      <c r="J411">
        <v>0.754</v>
      </c>
      <c r="K411">
        <v>0.36099999999999999</v>
      </c>
      <c r="L411">
        <v>1.55</v>
      </c>
      <c r="M411">
        <v>1.2</v>
      </c>
      <c r="N411">
        <v>0.61299999999999999</v>
      </c>
      <c r="O411">
        <v>599</v>
      </c>
      <c r="P411">
        <v>102</v>
      </c>
      <c r="Q411">
        <v>238</v>
      </c>
      <c r="R411">
        <v>163</v>
      </c>
      <c r="S411">
        <v>192</v>
      </c>
      <c r="T411">
        <f>(Data[[#This Row],[mean_r]]/256)*100</f>
        <v>92.96875</v>
      </c>
      <c r="U411">
        <f>(Data[[#This Row],[mean_g]]/256)*100</f>
        <v>63.671875</v>
      </c>
      <c r="V411">
        <f>(Data[[#This Row],[mean_b]]/256)*100</f>
        <v>75</v>
      </c>
      <c r="W411">
        <v>0.58199999999999996</v>
      </c>
      <c r="X411" t="s">
        <v>39</v>
      </c>
      <c r="Y411" t="s">
        <v>40</v>
      </c>
      <c r="Z411">
        <v>11048</v>
      </c>
      <c r="AA411">
        <v>4.6500000000000004</v>
      </c>
      <c r="AB411">
        <v>12.4</v>
      </c>
      <c r="AC411">
        <v>40.4</v>
      </c>
      <c r="AD411">
        <v>226175</v>
      </c>
      <c r="AE411">
        <v>93.7</v>
      </c>
      <c r="AF411">
        <v>33.1</v>
      </c>
      <c r="AG411" t="s">
        <v>41</v>
      </c>
      <c r="AH411" t="s">
        <v>42</v>
      </c>
      <c r="AI411" t="s">
        <v>56</v>
      </c>
      <c r="AJ411">
        <v>40</v>
      </c>
      <c r="AK411">
        <v>512</v>
      </c>
      <c r="AL411">
        <v>4.0399999999999998E-2</v>
      </c>
      <c r="AM411">
        <v>0.88780000000000003</v>
      </c>
      <c r="AN411">
        <v>1</v>
      </c>
      <c r="AO411">
        <f>Data[[#This Row],[labeller_confidence_score]]-Data[[#This Row],[cytodiffusion_classification_confidence]]</f>
        <v>0.11219999999999997</v>
      </c>
    </row>
    <row r="412" spans="1:41" x14ac:dyDescent="0.3">
      <c r="A412" t="s">
        <v>485</v>
      </c>
      <c r="B412" t="s">
        <v>62</v>
      </c>
      <c r="C412">
        <v>0</v>
      </c>
      <c r="D412" t="s">
        <v>50</v>
      </c>
      <c r="E412">
        <v>7.74</v>
      </c>
      <c r="F412">
        <v>80.5</v>
      </c>
      <c r="G412">
        <v>0.70899999999999996</v>
      </c>
      <c r="H412">
        <v>0.25900000000000001</v>
      </c>
      <c r="I412">
        <f>Data[[#This Row],[nucleus_area_pct]]/Data[[#This Row],[cytoplasm_ratio]]</f>
        <v>310.81081081081078</v>
      </c>
      <c r="J412">
        <v>0.94199999999999995</v>
      </c>
      <c r="K412">
        <v>0.2</v>
      </c>
      <c r="L412">
        <v>1.42</v>
      </c>
      <c r="M412">
        <v>1</v>
      </c>
      <c r="N412">
        <v>0.90400000000000003</v>
      </c>
      <c r="O412">
        <v>256</v>
      </c>
      <c r="P412">
        <v>57</v>
      </c>
      <c r="Q412">
        <v>200</v>
      </c>
      <c r="R412">
        <v>154</v>
      </c>
      <c r="S412">
        <v>193</v>
      </c>
      <c r="T412">
        <f>(Data[[#This Row],[mean_r]]/256)*100</f>
        <v>78.125</v>
      </c>
      <c r="U412">
        <f>(Data[[#This Row],[mean_g]]/256)*100</f>
        <v>60.15625</v>
      </c>
      <c r="V412">
        <f>(Data[[#This Row],[mean_b]]/256)*100</f>
        <v>75.390625</v>
      </c>
      <c r="W412">
        <v>0.72799999999999998</v>
      </c>
      <c r="X412" t="s">
        <v>51</v>
      </c>
      <c r="Y412" t="s">
        <v>45</v>
      </c>
      <c r="Z412">
        <v>10138</v>
      </c>
      <c r="AA412">
        <v>4.95</v>
      </c>
      <c r="AB412">
        <v>10.5</v>
      </c>
      <c r="AC412">
        <v>46</v>
      </c>
      <c r="AD412">
        <v>266805</v>
      </c>
      <c r="AE412">
        <v>90.6</v>
      </c>
      <c r="AF412">
        <v>33.799999999999997</v>
      </c>
      <c r="AG412" t="s">
        <v>46</v>
      </c>
      <c r="AH412" t="s">
        <v>42</v>
      </c>
      <c r="AI412" t="s">
        <v>43</v>
      </c>
      <c r="AJ412">
        <v>100</v>
      </c>
      <c r="AK412">
        <v>224</v>
      </c>
      <c r="AL412">
        <v>0.1162</v>
      </c>
      <c r="AM412">
        <v>0.92700000000000005</v>
      </c>
      <c r="AN412">
        <v>0.92200000000000004</v>
      </c>
      <c r="AO412">
        <f>Data[[#This Row],[labeller_confidence_score]]-Data[[#This Row],[cytodiffusion_classification_confidence]]</f>
        <v>-5.0000000000000044E-3</v>
      </c>
    </row>
    <row r="413" spans="1:41" x14ac:dyDescent="0.3">
      <c r="A413" t="s">
        <v>486</v>
      </c>
      <c r="B413" t="s">
        <v>58</v>
      </c>
      <c r="C413">
        <v>1</v>
      </c>
      <c r="D413" t="s">
        <v>38</v>
      </c>
      <c r="E413">
        <v>12.74</v>
      </c>
      <c r="F413">
        <v>73.8</v>
      </c>
      <c r="G413">
        <v>0.58499999999999996</v>
      </c>
      <c r="H413">
        <v>0.314</v>
      </c>
      <c r="I413">
        <f>Data[[#This Row],[nucleus_area_pct]]/Data[[#This Row],[cytoplasm_ratio]]</f>
        <v>235.03184713375796</v>
      </c>
      <c r="J413">
        <v>0.75</v>
      </c>
      <c r="K413">
        <v>0.311</v>
      </c>
      <c r="L413">
        <v>1.19</v>
      </c>
      <c r="M413">
        <v>1</v>
      </c>
      <c r="N413">
        <v>0.84699999999999998</v>
      </c>
      <c r="O413">
        <v>611</v>
      </c>
      <c r="P413">
        <v>108</v>
      </c>
      <c r="Q413">
        <v>199</v>
      </c>
      <c r="R413">
        <v>152</v>
      </c>
      <c r="S413">
        <v>185</v>
      </c>
      <c r="T413">
        <f>(Data[[#This Row],[mean_r]]/256)*100</f>
        <v>77.734375</v>
      </c>
      <c r="U413">
        <f>(Data[[#This Row],[mean_g]]/256)*100</f>
        <v>59.375</v>
      </c>
      <c r="V413">
        <f>(Data[[#This Row],[mean_b]]/256)*100</f>
        <v>72.265625</v>
      </c>
      <c r="W413">
        <v>0.77900000000000003</v>
      </c>
      <c r="X413" t="s">
        <v>51</v>
      </c>
      <c r="Y413" t="s">
        <v>40</v>
      </c>
      <c r="Z413">
        <v>8249</v>
      </c>
      <c r="AA413">
        <v>4.55</v>
      </c>
      <c r="AB413">
        <v>10.3</v>
      </c>
      <c r="AC413">
        <v>47.8</v>
      </c>
      <c r="AD413">
        <v>222654</v>
      </c>
      <c r="AE413">
        <v>92.1</v>
      </c>
      <c r="AF413">
        <v>36.1</v>
      </c>
      <c r="AG413" t="s">
        <v>41</v>
      </c>
      <c r="AH413" t="s">
        <v>47</v>
      </c>
      <c r="AI413" t="s">
        <v>56</v>
      </c>
      <c r="AJ413">
        <v>60</v>
      </c>
      <c r="AK413">
        <v>512</v>
      </c>
      <c r="AL413">
        <v>0.77539999999999998</v>
      </c>
      <c r="AM413">
        <v>0.8619</v>
      </c>
      <c r="AN413">
        <v>0.78510000000000002</v>
      </c>
      <c r="AO413">
        <f>Data[[#This Row],[labeller_confidence_score]]-Data[[#This Row],[cytodiffusion_classification_confidence]]</f>
        <v>-7.6799999999999979E-2</v>
      </c>
    </row>
    <row r="414" spans="1:41" x14ac:dyDescent="0.3">
      <c r="A414" t="s">
        <v>487</v>
      </c>
      <c r="B414" t="s">
        <v>87</v>
      </c>
      <c r="C414">
        <v>0</v>
      </c>
      <c r="D414" t="s">
        <v>50</v>
      </c>
      <c r="E414">
        <v>13.46</v>
      </c>
      <c r="F414">
        <v>42.5</v>
      </c>
      <c r="G414">
        <v>0.52100000000000002</v>
      </c>
      <c r="H414">
        <v>0.46899999999999997</v>
      </c>
      <c r="I414">
        <f>Data[[#This Row],[nucleus_area_pct]]/Data[[#This Row],[cytoplasm_ratio]]</f>
        <v>90.618336886993603</v>
      </c>
      <c r="J414">
        <v>0.73199999999999998</v>
      </c>
      <c r="K414">
        <v>0.39200000000000002</v>
      </c>
      <c r="L414">
        <v>4.29</v>
      </c>
      <c r="M414">
        <v>2.1</v>
      </c>
      <c r="N414">
        <v>0.75600000000000001</v>
      </c>
      <c r="O414">
        <v>483</v>
      </c>
      <c r="P414">
        <v>69</v>
      </c>
      <c r="Q414">
        <v>215</v>
      </c>
      <c r="R414">
        <v>128</v>
      </c>
      <c r="S414">
        <v>148</v>
      </c>
      <c r="T414">
        <f>(Data[[#This Row],[mean_r]]/256)*100</f>
        <v>83.984375</v>
      </c>
      <c r="U414">
        <f>(Data[[#This Row],[mean_g]]/256)*100</f>
        <v>50</v>
      </c>
      <c r="V414">
        <f>(Data[[#This Row],[mean_b]]/256)*100</f>
        <v>57.8125</v>
      </c>
      <c r="W414">
        <v>0.68799999999999994</v>
      </c>
      <c r="X414" t="s">
        <v>51</v>
      </c>
      <c r="Y414" t="s">
        <v>45</v>
      </c>
      <c r="Z414">
        <v>6931</v>
      </c>
      <c r="AA414">
        <v>5.31</v>
      </c>
      <c r="AB414">
        <v>10.3</v>
      </c>
      <c r="AC414">
        <v>37.9</v>
      </c>
      <c r="AD414">
        <v>257656</v>
      </c>
      <c r="AE414">
        <v>101.6</v>
      </c>
      <c r="AF414">
        <v>33.6</v>
      </c>
      <c r="AG414" t="s">
        <v>41</v>
      </c>
      <c r="AH414" t="s">
        <v>47</v>
      </c>
      <c r="AI414" t="s">
        <v>56</v>
      </c>
      <c r="AJ414">
        <v>60</v>
      </c>
      <c r="AK414">
        <v>224</v>
      </c>
      <c r="AL414">
        <v>2.9499999999999998E-2</v>
      </c>
      <c r="AM414">
        <v>1</v>
      </c>
      <c r="AN414">
        <v>1</v>
      </c>
      <c r="AO414">
        <f>Data[[#This Row],[labeller_confidence_score]]-Data[[#This Row],[cytodiffusion_classification_confidence]]</f>
        <v>0</v>
      </c>
    </row>
    <row r="415" spans="1:41" x14ac:dyDescent="0.3">
      <c r="A415" t="s">
        <v>488</v>
      </c>
      <c r="B415" t="s">
        <v>120</v>
      </c>
      <c r="C415">
        <v>1</v>
      </c>
      <c r="D415" t="s">
        <v>104</v>
      </c>
      <c r="E415">
        <v>6.56</v>
      </c>
      <c r="F415">
        <v>0</v>
      </c>
      <c r="G415">
        <v>0</v>
      </c>
      <c r="H415">
        <v>1</v>
      </c>
      <c r="I415">
        <f>Data[[#This Row],[nucleus_area_pct]]/Data[[#This Row],[cytoplasm_ratio]]</f>
        <v>0</v>
      </c>
      <c r="J415">
        <v>0.93700000000000006</v>
      </c>
      <c r="K415">
        <v>0.152</v>
      </c>
      <c r="L415">
        <v>0.42</v>
      </c>
      <c r="M415">
        <v>1</v>
      </c>
      <c r="N415">
        <v>1</v>
      </c>
      <c r="O415">
        <v>135</v>
      </c>
      <c r="P415">
        <v>36</v>
      </c>
      <c r="Q415">
        <v>213</v>
      </c>
      <c r="R415">
        <v>151</v>
      </c>
      <c r="S415">
        <v>143</v>
      </c>
      <c r="T415">
        <f>(Data[[#This Row],[mean_r]]/256)*100</f>
        <v>83.203125</v>
      </c>
      <c r="U415">
        <f>(Data[[#This Row],[mean_g]]/256)*100</f>
        <v>58.984375</v>
      </c>
      <c r="V415">
        <f>(Data[[#This Row],[mean_b]]/256)*100</f>
        <v>55.859375</v>
      </c>
      <c r="W415">
        <v>0.54400000000000004</v>
      </c>
      <c r="X415" t="s">
        <v>51</v>
      </c>
      <c r="Y415" t="s">
        <v>40</v>
      </c>
      <c r="Z415">
        <v>5169</v>
      </c>
      <c r="AA415">
        <v>3.17</v>
      </c>
      <c r="AB415">
        <v>14.5</v>
      </c>
      <c r="AC415">
        <v>41.2</v>
      </c>
      <c r="AD415">
        <v>268246</v>
      </c>
      <c r="AE415">
        <v>93.1</v>
      </c>
      <c r="AF415">
        <v>31.7</v>
      </c>
      <c r="AG415" t="s">
        <v>41</v>
      </c>
      <c r="AH415" t="s">
        <v>42</v>
      </c>
      <c r="AI415" t="s">
        <v>56</v>
      </c>
      <c r="AJ415">
        <v>60</v>
      </c>
      <c r="AK415">
        <v>256</v>
      </c>
      <c r="AL415">
        <v>0.8952</v>
      </c>
      <c r="AM415">
        <v>0.60489999999999999</v>
      </c>
      <c r="AN415">
        <v>0.93489999999999995</v>
      </c>
      <c r="AO415">
        <f>Data[[#This Row],[labeller_confidence_score]]-Data[[#This Row],[cytodiffusion_classification_confidence]]</f>
        <v>0.32999999999999996</v>
      </c>
    </row>
    <row r="416" spans="1:41" x14ac:dyDescent="0.3">
      <c r="A416" t="s">
        <v>489</v>
      </c>
      <c r="B416" t="s">
        <v>49</v>
      </c>
      <c r="C416">
        <v>0</v>
      </c>
      <c r="D416" t="s">
        <v>50</v>
      </c>
      <c r="E416">
        <v>11.94</v>
      </c>
      <c r="F416">
        <v>50.6</v>
      </c>
      <c r="G416">
        <v>0.56299999999999994</v>
      </c>
      <c r="H416">
        <v>0.51800000000000002</v>
      </c>
      <c r="I416">
        <f>Data[[#This Row],[nucleus_area_pct]]/Data[[#This Row],[cytoplasm_ratio]]</f>
        <v>97.683397683397686</v>
      </c>
      <c r="J416">
        <v>0.77</v>
      </c>
      <c r="K416">
        <v>0.39200000000000002</v>
      </c>
      <c r="L416">
        <v>3.15</v>
      </c>
      <c r="M416">
        <v>4</v>
      </c>
      <c r="N416">
        <v>0.78700000000000003</v>
      </c>
      <c r="O416">
        <v>310</v>
      </c>
      <c r="P416">
        <v>75</v>
      </c>
      <c r="Q416">
        <v>224</v>
      </c>
      <c r="R416">
        <v>166</v>
      </c>
      <c r="S416">
        <v>175</v>
      </c>
      <c r="T416">
        <f>(Data[[#This Row],[mean_r]]/256)*100</f>
        <v>87.5</v>
      </c>
      <c r="U416">
        <f>(Data[[#This Row],[mean_g]]/256)*100</f>
        <v>64.84375</v>
      </c>
      <c r="V416">
        <f>(Data[[#This Row],[mean_b]]/256)*100</f>
        <v>68.359375</v>
      </c>
      <c r="W416">
        <v>0.57099999999999995</v>
      </c>
      <c r="X416" t="s">
        <v>63</v>
      </c>
      <c r="Y416" t="s">
        <v>40</v>
      </c>
      <c r="Z416">
        <v>8236</v>
      </c>
      <c r="AA416">
        <v>4.59</v>
      </c>
      <c r="AB416">
        <v>13.2</v>
      </c>
      <c r="AC416">
        <v>46.5</v>
      </c>
      <c r="AD416">
        <v>257085</v>
      </c>
      <c r="AE416">
        <v>106.1</v>
      </c>
      <c r="AF416">
        <v>33.700000000000003</v>
      </c>
      <c r="AG416" t="s">
        <v>64</v>
      </c>
      <c r="AH416" t="s">
        <v>68</v>
      </c>
      <c r="AI416" t="s">
        <v>56</v>
      </c>
      <c r="AJ416">
        <v>60</v>
      </c>
      <c r="AK416">
        <v>256</v>
      </c>
      <c r="AL416">
        <v>2.4E-2</v>
      </c>
      <c r="AM416">
        <v>0.83699999999999997</v>
      </c>
      <c r="AN416">
        <v>0.92269999999999996</v>
      </c>
      <c r="AO416">
        <f>Data[[#This Row],[labeller_confidence_score]]-Data[[#This Row],[cytodiffusion_classification_confidence]]</f>
        <v>8.5699999999999998E-2</v>
      </c>
    </row>
    <row r="417" spans="1:41" x14ac:dyDescent="0.3">
      <c r="A417" t="s">
        <v>490</v>
      </c>
      <c r="B417" t="s">
        <v>74</v>
      </c>
      <c r="C417">
        <v>0</v>
      </c>
      <c r="D417" t="s">
        <v>75</v>
      </c>
      <c r="E417">
        <v>2.5299999999999998</v>
      </c>
      <c r="F417">
        <v>0</v>
      </c>
      <c r="G417">
        <v>0</v>
      </c>
      <c r="H417">
        <v>1</v>
      </c>
      <c r="I417">
        <f>Data[[#This Row],[nucleus_area_pct]]/Data[[#This Row],[cytoplasm_ratio]]</f>
        <v>0</v>
      </c>
      <c r="J417">
        <v>0.83399999999999996</v>
      </c>
      <c r="K417">
        <v>0.52400000000000002</v>
      </c>
      <c r="L417">
        <v>2.6</v>
      </c>
      <c r="M417">
        <v>1</v>
      </c>
      <c r="N417">
        <v>0.79900000000000004</v>
      </c>
      <c r="O417">
        <v>38</v>
      </c>
      <c r="P417">
        <v>18</v>
      </c>
      <c r="Q417">
        <v>211</v>
      </c>
      <c r="R417">
        <v>147</v>
      </c>
      <c r="S417">
        <v>168</v>
      </c>
      <c r="T417">
        <f>(Data[[#This Row],[mean_r]]/256)*100</f>
        <v>82.421875</v>
      </c>
      <c r="U417">
        <f>(Data[[#This Row],[mean_g]]/256)*100</f>
        <v>57.421875</v>
      </c>
      <c r="V417">
        <f>(Data[[#This Row],[mean_b]]/256)*100</f>
        <v>65.625</v>
      </c>
      <c r="W417">
        <v>0.38400000000000001</v>
      </c>
      <c r="X417" t="s">
        <v>51</v>
      </c>
      <c r="Y417" t="s">
        <v>40</v>
      </c>
      <c r="Z417">
        <v>8415</v>
      </c>
      <c r="AA417">
        <v>5.37</v>
      </c>
      <c r="AB417">
        <v>13.1</v>
      </c>
      <c r="AC417">
        <v>44.5</v>
      </c>
      <c r="AD417">
        <v>202071</v>
      </c>
      <c r="AE417">
        <v>79.2</v>
      </c>
      <c r="AF417">
        <v>34.4</v>
      </c>
      <c r="AG417" t="s">
        <v>46</v>
      </c>
      <c r="AH417" t="s">
        <v>68</v>
      </c>
      <c r="AI417" t="s">
        <v>56</v>
      </c>
      <c r="AJ417">
        <v>100</v>
      </c>
      <c r="AK417">
        <v>360</v>
      </c>
      <c r="AL417">
        <v>0.11020000000000001</v>
      </c>
      <c r="AM417">
        <v>0.96279999999999999</v>
      </c>
      <c r="AN417">
        <v>0.92269999999999996</v>
      </c>
      <c r="AO417">
        <f>Data[[#This Row],[labeller_confidence_score]]-Data[[#This Row],[cytodiffusion_classification_confidence]]</f>
        <v>-4.0100000000000025E-2</v>
      </c>
    </row>
    <row r="418" spans="1:41" x14ac:dyDescent="0.3">
      <c r="A418" t="s">
        <v>491</v>
      </c>
      <c r="B418" t="s">
        <v>87</v>
      </c>
      <c r="C418">
        <v>0</v>
      </c>
      <c r="D418" t="s">
        <v>50</v>
      </c>
      <c r="E418">
        <v>12.89</v>
      </c>
      <c r="F418">
        <v>52.4</v>
      </c>
      <c r="G418">
        <v>0.64800000000000002</v>
      </c>
      <c r="H418">
        <v>0.54500000000000004</v>
      </c>
      <c r="I418">
        <f>Data[[#This Row],[nucleus_area_pct]]/Data[[#This Row],[cytoplasm_ratio]]</f>
        <v>96.146788990825684</v>
      </c>
      <c r="J418">
        <v>0.74099999999999999</v>
      </c>
      <c r="K418">
        <v>0.379</v>
      </c>
      <c r="L418">
        <v>5.37</v>
      </c>
      <c r="M418">
        <v>2.1</v>
      </c>
      <c r="N418">
        <v>0.73299999999999998</v>
      </c>
      <c r="O418">
        <v>427</v>
      </c>
      <c r="P418">
        <v>60</v>
      </c>
      <c r="Q418">
        <v>210</v>
      </c>
      <c r="R418">
        <v>137</v>
      </c>
      <c r="S418">
        <v>143</v>
      </c>
      <c r="T418">
        <f>(Data[[#This Row],[mean_r]]/256)*100</f>
        <v>82.03125</v>
      </c>
      <c r="U418">
        <f>(Data[[#This Row],[mean_g]]/256)*100</f>
        <v>53.515625</v>
      </c>
      <c r="V418">
        <f>(Data[[#This Row],[mean_b]]/256)*100</f>
        <v>55.859375</v>
      </c>
      <c r="W418">
        <v>0.57199999999999995</v>
      </c>
      <c r="X418" t="s">
        <v>51</v>
      </c>
      <c r="Y418" t="s">
        <v>45</v>
      </c>
      <c r="Z418">
        <v>8925</v>
      </c>
      <c r="AA418">
        <v>6.13</v>
      </c>
      <c r="AB418">
        <v>17.100000000000001</v>
      </c>
      <c r="AC418">
        <v>36.799999999999997</v>
      </c>
      <c r="AD418">
        <v>271369</v>
      </c>
      <c r="AE418">
        <v>80.599999999999994</v>
      </c>
      <c r="AF418">
        <v>36</v>
      </c>
      <c r="AG418" t="s">
        <v>41</v>
      </c>
      <c r="AH418" t="s">
        <v>47</v>
      </c>
      <c r="AI418" t="s">
        <v>52</v>
      </c>
      <c r="AJ418">
        <v>40</v>
      </c>
      <c r="AK418">
        <v>360</v>
      </c>
      <c r="AL418">
        <v>7.8E-2</v>
      </c>
      <c r="AM418">
        <v>0.93869999999999998</v>
      </c>
      <c r="AN418">
        <v>0.89890000000000003</v>
      </c>
      <c r="AO418">
        <f>Data[[#This Row],[labeller_confidence_score]]-Data[[#This Row],[cytodiffusion_classification_confidence]]</f>
        <v>-3.9799999999999947E-2</v>
      </c>
    </row>
    <row r="419" spans="1:41" x14ac:dyDescent="0.3">
      <c r="A419" t="s">
        <v>492</v>
      </c>
      <c r="B419" t="s">
        <v>54</v>
      </c>
      <c r="C419">
        <v>0</v>
      </c>
      <c r="D419" t="s">
        <v>54</v>
      </c>
      <c r="E419">
        <v>7.2</v>
      </c>
      <c r="F419">
        <v>0</v>
      </c>
      <c r="G419">
        <v>0</v>
      </c>
      <c r="H419">
        <v>1</v>
      </c>
      <c r="I419">
        <f>Data[[#This Row],[nucleus_area_pct]]/Data[[#This Row],[cytoplasm_ratio]]</f>
        <v>0</v>
      </c>
      <c r="J419">
        <v>0.89400000000000002</v>
      </c>
      <c r="K419">
        <v>0.08</v>
      </c>
      <c r="L419">
        <v>0.57999999999999996</v>
      </c>
      <c r="M419">
        <v>1</v>
      </c>
      <c r="N419">
        <v>0.88500000000000001</v>
      </c>
      <c r="O419">
        <v>155</v>
      </c>
      <c r="P419">
        <v>43</v>
      </c>
      <c r="Q419">
        <v>235</v>
      </c>
      <c r="R419">
        <v>122</v>
      </c>
      <c r="S419">
        <v>137</v>
      </c>
      <c r="T419">
        <f>(Data[[#This Row],[mean_r]]/256)*100</f>
        <v>91.796875</v>
      </c>
      <c r="U419">
        <f>(Data[[#This Row],[mean_g]]/256)*100</f>
        <v>47.65625</v>
      </c>
      <c r="V419">
        <f>(Data[[#This Row],[mean_b]]/256)*100</f>
        <v>53.515625</v>
      </c>
      <c r="W419">
        <v>0.54400000000000004</v>
      </c>
      <c r="X419" t="s">
        <v>39</v>
      </c>
      <c r="Y419" t="s">
        <v>40</v>
      </c>
      <c r="Z419">
        <v>9411</v>
      </c>
      <c r="AA419">
        <v>5.64</v>
      </c>
      <c r="AB419">
        <v>12.6</v>
      </c>
      <c r="AC419">
        <v>34</v>
      </c>
      <c r="AD419">
        <v>402696</v>
      </c>
      <c r="AE419">
        <v>83.2</v>
      </c>
      <c r="AF419">
        <v>34.5</v>
      </c>
      <c r="AG419" t="s">
        <v>46</v>
      </c>
      <c r="AH419" t="s">
        <v>42</v>
      </c>
      <c r="AI419" t="s">
        <v>56</v>
      </c>
      <c r="AJ419">
        <v>60</v>
      </c>
      <c r="AK419">
        <v>256</v>
      </c>
      <c r="AL419">
        <v>6.7500000000000004E-2</v>
      </c>
      <c r="AM419">
        <v>0.90529999999999999</v>
      </c>
      <c r="AN419">
        <v>0.89429999999999998</v>
      </c>
      <c r="AO419">
        <f>Data[[#This Row],[labeller_confidence_score]]-Data[[#This Row],[cytodiffusion_classification_confidence]]</f>
        <v>-1.100000000000001E-2</v>
      </c>
    </row>
    <row r="420" spans="1:41" x14ac:dyDescent="0.3">
      <c r="A420" t="s">
        <v>493</v>
      </c>
      <c r="B420" t="s">
        <v>120</v>
      </c>
      <c r="C420">
        <v>1</v>
      </c>
      <c r="D420" t="s">
        <v>104</v>
      </c>
      <c r="E420">
        <v>6.89</v>
      </c>
      <c r="F420">
        <v>0</v>
      </c>
      <c r="G420">
        <v>0</v>
      </c>
      <c r="H420">
        <v>1</v>
      </c>
      <c r="I420">
        <f>Data[[#This Row],[nucleus_area_pct]]/Data[[#This Row],[cytoplasm_ratio]]</f>
        <v>0</v>
      </c>
      <c r="J420">
        <v>0.96499999999999997</v>
      </c>
      <c r="K420">
        <v>7.3999999999999996E-2</v>
      </c>
      <c r="L420">
        <v>0.62</v>
      </c>
      <c r="M420">
        <v>1</v>
      </c>
      <c r="N420">
        <v>0.99</v>
      </c>
      <c r="O420">
        <v>153</v>
      </c>
      <c r="P420">
        <v>45</v>
      </c>
      <c r="Q420">
        <v>223</v>
      </c>
      <c r="R420">
        <v>134</v>
      </c>
      <c r="S420">
        <v>122</v>
      </c>
      <c r="T420">
        <f>(Data[[#This Row],[mean_r]]/256)*100</f>
        <v>87.109375</v>
      </c>
      <c r="U420">
        <f>(Data[[#This Row],[mean_g]]/256)*100</f>
        <v>52.34375</v>
      </c>
      <c r="V420">
        <f>(Data[[#This Row],[mean_b]]/256)*100</f>
        <v>47.65625</v>
      </c>
      <c r="W420">
        <v>0.50700000000000001</v>
      </c>
      <c r="X420" t="s">
        <v>51</v>
      </c>
      <c r="Y420" t="s">
        <v>45</v>
      </c>
      <c r="Z420">
        <v>7263</v>
      </c>
      <c r="AA420">
        <v>3.38</v>
      </c>
      <c r="AB420">
        <v>15.4</v>
      </c>
      <c r="AC420">
        <v>50.5</v>
      </c>
      <c r="AD420">
        <v>215780</v>
      </c>
      <c r="AE420">
        <v>81.5</v>
      </c>
      <c r="AF420">
        <v>33.4</v>
      </c>
      <c r="AG420" t="s">
        <v>64</v>
      </c>
      <c r="AH420" t="s">
        <v>47</v>
      </c>
      <c r="AI420" t="s">
        <v>52</v>
      </c>
      <c r="AJ420">
        <v>60</v>
      </c>
      <c r="AK420">
        <v>360</v>
      </c>
      <c r="AL420">
        <v>0.74380000000000002</v>
      </c>
      <c r="AM420">
        <v>0.72650000000000003</v>
      </c>
      <c r="AN420">
        <v>0.59450000000000003</v>
      </c>
      <c r="AO420">
        <f>Data[[#This Row],[labeller_confidence_score]]-Data[[#This Row],[cytodiffusion_classification_confidence]]</f>
        <v>-0.13200000000000001</v>
      </c>
    </row>
    <row r="421" spans="1:41" x14ac:dyDescent="0.3">
      <c r="A421" t="s">
        <v>494</v>
      </c>
      <c r="B421" t="s">
        <v>74</v>
      </c>
      <c r="C421">
        <v>0</v>
      </c>
      <c r="D421" t="s">
        <v>75</v>
      </c>
      <c r="E421">
        <v>2.09</v>
      </c>
      <c r="F421">
        <v>0</v>
      </c>
      <c r="G421">
        <v>0</v>
      </c>
      <c r="H421">
        <v>1</v>
      </c>
      <c r="I421">
        <f>Data[[#This Row],[nucleus_area_pct]]/Data[[#This Row],[cytoplasm_ratio]]</f>
        <v>0</v>
      </c>
      <c r="J421">
        <v>0.749</v>
      </c>
      <c r="K421">
        <v>0.60299999999999998</v>
      </c>
      <c r="L421">
        <v>2.21</v>
      </c>
      <c r="M421">
        <v>1</v>
      </c>
      <c r="N421">
        <v>0.752</v>
      </c>
      <c r="O421">
        <v>14</v>
      </c>
      <c r="P421">
        <v>16</v>
      </c>
      <c r="Q421">
        <v>221</v>
      </c>
      <c r="R421">
        <v>165</v>
      </c>
      <c r="S421">
        <v>173</v>
      </c>
      <c r="T421">
        <f>(Data[[#This Row],[mean_r]]/256)*100</f>
        <v>86.328125</v>
      </c>
      <c r="U421">
        <f>(Data[[#This Row],[mean_g]]/256)*100</f>
        <v>64.453125</v>
      </c>
      <c r="V421">
        <f>(Data[[#This Row],[mean_b]]/256)*100</f>
        <v>67.578125</v>
      </c>
      <c r="W421">
        <v>0.47899999999999998</v>
      </c>
      <c r="X421" t="s">
        <v>51</v>
      </c>
      <c r="Y421" t="s">
        <v>45</v>
      </c>
      <c r="Z421">
        <v>4832</v>
      </c>
      <c r="AA421">
        <v>6.35</v>
      </c>
      <c r="AB421">
        <v>10.9</v>
      </c>
      <c r="AC421">
        <v>49.7</v>
      </c>
      <c r="AD421">
        <v>239251</v>
      </c>
      <c r="AE421">
        <v>85.4</v>
      </c>
      <c r="AF421">
        <v>32.299999999999997</v>
      </c>
      <c r="AG421" t="s">
        <v>46</v>
      </c>
      <c r="AH421" t="s">
        <v>47</v>
      </c>
      <c r="AI421" t="s">
        <v>56</v>
      </c>
      <c r="AJ421">
        <v>100</v>
      </c>
      <c r="AK421">
        <v>256</v>
      </c>
      <c r="AL421">
        <v>0.1008</v>
      </c>
      <c r="AM421">
        <v>0.89780000000000004</v>
      </c>
      <c r="AN421">
        <v>0.89190000000000003</v>
      </c>
      <c r="AO421">
        <f>Data[[#This Row],[labeller_confidence_score]]-Data[[#This Row],[cytodiffusion_classification_confidence]]</f>
        <v>-5.9000000000000163E-3</v>
      </c>
    </row>
    <row r="422" spans="1:41" x14ac:dyDescent="0.3">
      <c r="A422" t="s">
        <v>495</v>
      </c>
      <c r="B422" t="s">
        <v>87</v>
      </c>
      <c r="C422">
        <v>0</v>
      </c>
      <c r="D422" t="s">
        <v>50</v>
      </c>
      <c r="E422">
        <v>13.91</v>
      </c>
      <c r="F422">
        <v>49.6</v>
      </c>
      <c r="G422">
        <v>0.60699999999999998</v>
      </c>
      <c r="H422">
        <v>0.439</v>
      </c>
      <c r="I422">
        <f>Data[[#This Row],[nucleus_area_pct]]/Data[[#This Row],[cytoplasm_ratio]]</f>
        <v>112.98405466970388</v>
      </c>
      <c r="J422">
        <v>0.7</v>
      </c>
      <c r="K422">
        <v>0.38900000000000001</v>
      </c>
      <c r="L422">
        <v>4.68</v>
      </c>
      <c r="M422">
        <v>1.9</v>
      </c>
      <c r="N422">
        <v>0.84299999999999997</v>
      </c>
      <c r="O422">
        <v>454</v>
      </c>
      <c r="P422">
        <v>89</v>
      </c>
      <c r="Q422">
        <v>219</v>
      </c>
      <c r="R422">
        <v>150</v>
      </c>
      <c r="S422">
        <v>161</v>
      </c>
      <c r="T422">
        <f>(Data[[#This Row],[mean_r]]/256)*100</f>
        <v>85.546875</v>
      </c>
      <c r="U422">
        <f>(Data[[#This Row],[mean_g]]/256)*100</f>
        <v>58.59375</v>
      </c>
      <c r="V422">
        <f>(Data[[#This Row],[mean_b]]/256)*100</f>
        <v>62.890625</v>
      </c>
      <c r="W422">
        <v>0.63900000000000001</v>
      </c>
      <c r="X422" t="s">
        <v>51</v>
      </c>
      <c r="Y422" t="s">
        <v>40</v>
      </c>
      <c r="Z422">
        <v>6877</v>
      </c>
      <c r="AA422">
        <v>6.22</v>
      </c>
      <c r="AB422">
        <v>15.5</v>
      </c>
      <c r="AC422">
        <v>41.6</v>
      </c>
      <c r="AD422">
        <v>191089</v>
      </c>
      <c r="AE422">
        <v>94.8</v>
      </c>
      <c r="AF422">
        <v>30.9</v>
      </c>
      <c r="AG422" t="s">
        <v>46</v>
      </c>
      <c r="AH422" t="s">
        <v>42</v>
      </c>
      <c r="AI422" t="s">
        <v>43</v>
      </c>
      <c r="AJ422">
        <v>100</v>
      </c>
      <c r="AK422">
        <v>224</v>
      </c>
      <c r="AL422">
        <v>9.2499999999999999E-2</v>
      </c>
      <c r="AM422">
        <v>0.81279999999999997</v>
      </c>
      <c r="AN422">
        <v>0.86180000000000001</v>
      </c>
      <c r="AO422">
        <f>Data[[#This Row],[labeller_confidence_score]]-Data[[#This Row],[cytodiffusion_classification_confidence]]</f>
        <v>4.9000000000000044E-2</v>
      </c>
    </row>
    <row r="423" spans="1:41" x14ac:dyDescent="0.3">
      <c r="A423" t="s">
        <v>496</v>
      </c>
      <c r="B423" t="s">
        <v>85</v>
      </c>
      <c r="C423">
        <v>0</v>
      </c>
      <c r="D423" t="s">
        <v>50</v>
      </c>
      <c r="E423">
        <v>10.96</v>
      </c>
      <c r="F423">
        <v>57.7</v>
      </c>
      <c r="G423">
        <v>0.67</v>
      </c>
      <c r="H423">
        <v>0.39200000000000002</v>
      </c>
      <c r="I423">
        <f>Data[[#This Row],[nucleus_area_pct]]/Data[[#This Row],[cytoplasm_ratio]]</f>
        <v>147.19387755102042</v>
      </c>
      <c r="J423">
        <v>0.68200000000000005</v>
      </c>
      <c r="K423">
        <v>0.38900000000000001</v>
      </c>
      <c r="L423">
        <v>5.28</v>
      </c>
      <c r="M423">
        <v>1.4</v>
      </c>
      <c r="N423">
        <v>0.85899999999999999</v>
      </c>
      <c r="O423">
        <v>356</v>
      </c>
      <c r="P423">
        <v>65</v>
      </c>
      <c r="Q423">
        <v>189</v>
      </c>
      <c r="R423">
        <v>128</v>
      </c>
      <c r="S423">
        <v>191</v>
      </c>
      <c r="T423">
        <f>(Data[[#This Row],[mean_r]]/256)*100</f>
        <v>73.828125</v>
      </c>
      <c r="U423">
        <f>(Data[[#This Row],[mean_g]]/256)*100</f>
        <v>50</v>
      </c>
      <c r="V423">
        <f>(Data[[#This Row],[mean_b]]/256)*100</f>
        <v>74.609375</v>
      </c>
      <c r="W423">
        <v>0.69199999999999995</v>
      </c>
      <c r="X423" t="s">
        <v>51</v>
      </c>
      <c r="Y423" t="s">
        <v>45</v>
      </c>
      <c r="Z423">
        <v>6996</v>
      </c>
      <c r="AA423">
        <v>4.28</v>
      </c>
      <c r="AB423">
        <v>12.8</v>
      </c>
      <c r="AC423">
        <v>50.3</v>
      </c>
      <c r="AD423">
        <v>305799</v>
      </c>
      <c r="AE423">
        <v>94.6</v>
      </c>
      <c r="AF423">
        <v>33.4</v>
      </c>
      <c r="AG423" t="s">
        <v>46</v>
      </c>
      <c r="AH423" t="s">
        <v>47</v>
      </c>
      <c r="AI423" t="s">
        <v>52</v>
      </c>
      <c r="AJ423">
        <v>60</v>
      </c>
      <c r="AK423">
        <v>256</v>
      </c>
      <c r="AL423">
        <v>0</v>
      </c>
      <c r="AM423">
        <v>0.86939999999999995</v>
      </c>
      <c r="AN423">
        <v>0.93120000000000003</v>
      </c>
      <c r="AO423">
        <f>Data[[#This Row],[labeller_confidence_score]]-Data[[#This Row],[cytodiffusion_classification_confidence]]</f>
        <v>6.1800000000000077E-2</v>
      </c>
    </row>
    <row r="424" spans="1:41" x14ac:dyDescent="0.3">
      <c r="A424" t="s">
        <v>497</v>
      </c>
      <c r="B424" t="s">
        <v>180</v>
      </c>
      <c r="C424">
        <v>1</v>
      </c>
      <c r="D424" t="s">
        <v>181</v>
      </c>
      <c r="E424">
        <v>7.66</v>
      </c>
      <c r="F424">
        <v>0</v>
      </c>
      <c r="G424">
        <v>0</v>
      </c>
      <c r="H424">
        <v>1</v>
      </c>
      <c r="I424">
        <f>Data[[#This Row],[nucleus_area_pct]]/Data[[#This Row],[cytoplasm_ratio]]</f>
        <v>0</v>
      </c>
      <c r="J424">
        <v>0.191</v>
      </c>
      <c r="K424">
        <v>0.97399999999999998</v>
      </c>
      <c r="L424">
        <v>0.47</v>
      </c>
      <c r="M424">
        <v>1</v>
      </c>
      <c r="N424">
        <v>0.72599999999999998</v>
      </c>
      <c r="O424">
        <v>167</v>
      </c>
      <c r="P424">
        <v>62</v>
      </c>
      <c r="Q424">
        <v>227</v>
      </c>
      <c r="R424">
        <v>115</v>
      </c>
      <c r="S424">
        <v>124</v>
      </c>
      <c r="T424">
        <f>(Data[[#This Row],[mean_r]]/256)*100</f>
        <v>88.671875</v>
      </c>
      <c r="U424">
        <f>(Data[[#This Row],[mean_g]]/256)*100</f>
        <v>44.921875</v>
      </c>
      <c r="V424">
        <f>(Data[[#This Row],[mean_b]]/256)*100</f>
        <v>48.4375</v>
      </c>
      <c r="W424">
        <v>0.45700000000000002</v>
      </c>
      <c r="X424" t="s">
        <v>51</v>
      </c>
      <c r="Y424" t="s">
        <v>40</v>
      </c>
      <c r="Z424">
        <v>7551</v>
      </c>
      <c r="AA424">
        <v>5.28</v>
      </c>
      <c r="AB424">
        <v>14.9</v>
      </c>
      <c r="AC424">
        <v>40</v>
      </c>
      <c r="AD424">
        <v>228262</v>
      </c>
      <c r="AE424">
        <v>101.8</v>
      </c>
      <c r="AF424">
        <v>31.5</v>
      </c>
      <c r="AG424" t="s">
        <v>64</v>
      </c>
      <c r="AH424" t="s">
        <v>42</v>
      </c>
      <c r="AI424" t="s">
        <v>43</v>
      </c>
      <c r="AJ424">
        <v>60</v>
      </c>
      <c r="AK424">
        <v>256</v>
      </c>
      <c r="AL424">
        <v>0.94220000000000004</v>
      </c>
      <c r="AM424">
        <v>0.88929999999999998</v>
      </c>
      <c r="AN424">
        <v>0.68359999999999999</v>
      </c>
      <c r="AO424">
        <f>Data[[#This Row],[labeller_confidence_score]]-Data[[#This Row],[cytodiffusion_classification_confidence]]</f>
        <v>-0.20569999999999999</v>
      </c>
    </row>
    <row r="425" spans="1:41" x14ac:dyDescent="0.3">
      <c r="A425" t="s">
        <v>498</v>
      </c>
      <c r="B425" t="s">
        <v>81</v>
      </c>
      <c r="C425">
        <v>1</v>
      </c>
      <c r="D425" t="s">
        <v>82</v>
      </c>
      <c r="E425">
        <v>16.98</v>
      </c>
      <c r="F425">
        <v>94.1</v>
      </c>
      <c r="G425">
        <v>0.35699999999999998</v>
      </c>
      <c r="H425">
        <v>9.5000000000000001E-2</v>
      </c>
      <c r="I425">
        <f>Data[[#This Row],[nucleus_area_pct]]/Data[[#This Row],[cytoplasm_ratio]]</f>
        <v>990.52631578947364</v>
      </c>
      <c r="J425">
        <v>0.84699999999999998</v>
      </c>
      <c r="K425">
        <v>0.26200000000000001</v>
      </c>
      <c r="L425">
        <v>0.66</v>
      </c>
      <c r="M425">
        <v>1</v>
      </c>
      <c r="N425">
        <v>0.84399999999999997</v>
      </c>
      <c r="O425">
        <v>607</v>
      </c>
      <c r="P425">
        <v>92</v>
      </c>
      <c r="Q425">
        <v>186</v>
      </c>
      <c r="R425">
        <v>139</v>
      </c>
      <c r="S425">
        <v>222</v>
      </c>
      <c r="T425">
        <f>(Data[[#This Row],[mean_r]]/256)*100</f>
        <v>72.65625</v>
      </c>
      <c r="U425">
        <f>(Data[[#This Row],[mean_g]]/256)*100</f>
        <v>54.296875</v>
      </c>
      <c r="V425">
        <f>(Data[[#This Row],[mean_b]]/256)*100</f>
        <v>86.71875</v>
      </c>
      <c r="W425">
        <v>0.58399999999999996</v>
      </c>
      <c r="X425" t="s">
        <v>51</v>
      </c>
      <c r="Y425" t="s">
        <v>45</v>
      </c>
      <c r="Z425">
        <v>9703</v>
      </c>
      <c r="AA425">
        <v>4.2699999999999996</v>
      </c>
      <c r="AB425">
        <v>14</v>
      </c>
      <c r="AC425">
        <v>47.2</v>
      </c>
      <c r="AD425">
        <v>166473</v>
      </c>
      <c r="AE425">
        <v>87.7</v>
      </c>
      <c r="AF425">
        <v>33.1</v>
      </c>
      <c r="AG425" t="s">
        <v>41</v>
      </c>
      <c r="AH425" t="s">
        <v>42</v>
      </c>
      <c r="AI425" t="s">
        <v>52</v>
      </c>
      <c r="AJ425">
        <v>100</v>
      </c>
      <c r="AK425">
        <v>360</v>
      </c>
      <c r="AL425">
        <v>0.76700000000000002</v>
      </c>
      <c r="AM425">
        <v>0.75249999999999995</v>
      </c>
      <c r="AN425">
        <v>0.72299999999999998</v>
      </c>
      <c r="AO425">
        <f>Data[[#This Row],[labeller_confidence_score]]-Data[[#This Row],[cytodiffusion_classification_confidence]]</f>
        <v>-2.9499999999999971E-2</v>
      </c>
    </row>
    <row r="426" spans="1:41" x14ac:dyDescent="0.3">
      <c r="A426" t="s">
        <v>499</v>
      </c>
      <c r="B426" t="s">
        <v>106</v>
      </c>
      <c r="C426">
        <v>1</v>
      </c>
      <c r="D426" t="s">
        <v>82</v>
      </c>
      <c r="E426">
        <v>13.16</v>
      </c>
      <c r="F426">
        <v>81.7</v>
      </c>
      <c r="G426">
        <v>0.30299999999999999</v>
      </c>
      <c r="H426">
        <v>0.111</v>
      </c>
      <c r="I426">
        <f>Data[[#This Row],[nucleus_area_pct]]/Data[[#This Row],[cytoplasm_ratio]]</f>
        <v>736.03603603603608</v>
      </c>
      <c r="J426">
        <v>0.79600000000000004</v>
      </c>
      <c r="K426">
        <v>0.182</v>
      </c>
      <c r="L426">
        <v>0.72</v>
      </c>
      <c r="M426">
        <v>1</v>
      </c>
      <c r="N426">
        <v>0.88600000000000001</v>
      </c>
      <c r="O426">
        <v>558</v>
      </c>
      <c r="P426">
        <v>94</v>
      </c>
      <c r="Q426">
        <v>189</v>
      </c>
      <c r="R426">
        <v>142</v>
      </c>
      <c r="S426">
        <v>202</v>
      </c>
      <c r="T426">
        <f>(Data[[#This Row],[mean_r]]/256)*100</f>
        <v>73.828125</v>
      </c>
      <c r="U426">
        <f>(Data[[#This Row],[mean_g]]/256)*100</f>
        <v>55.46875</v>
      </c>
      <c r="V426">
        <f>(Data[[#This Row],[mean_b]]/256)*100</f>
        <v>78.90625</v>
      </c>
      <c r="W426">
        <v>0.78100000000000003</v>
      </c>
      <c r="X426" t="s">
        <v>51</v>
      </c>
      <c r="Y426" t="s">
        <v>45</v>
      </c>
      <c r="Z426">
        <v>6376</v>
      </c>
      <c r="AA426">
        <v>3.92</v>
      </c>
      <c r="AB426">
        <v>17.3</v>
      </c>
      <c r="AC426">
        <v>46.5</v>
      </c>
      <c r="AD426">
        <v>120283</v>
      </c>
      <c r="AE426">
        <v>102.6</v>
      </c>
      <c r="AF426">
        <v>34.200000000000003</v>
      </c>
      <c r="AG426" t="s">
        <v>41</v>
      </c>
      <c r="AH426" t="s">
        <v>68</v>
      </c>
      <c r="AI426" t="s">
        <v>56</v>
      </c>
      <c r="AJ426">
        <v>100</v>
      </c>
      <c r="AK426">
        <v>224</v>
      </c>
      <c r="AL426">
        <v>0.87819999999999998</v>
      </c>
      <c r="AM426">
        <v>0.75060000000000004</v>
      </c>
      <c r="AN426">
        <v>0.85560000000000003</v>
      </c>
      <c r="AO426">
        <f>Data[[#This Row],[labeller_confidence_score]]-Data[[#This Row],[cytodiffusion_classification_confidence]]</f>
        <v>0.10499999999999998</v>
      </c>
    </row>
    <row r="427" spans="1:41" x14ac:dyDescent="0.3">
      <c r="A427" t="s">
        <v>500</v>
      </c>
      <c r="B427" t="s">
        <v>87</v>
      </c>
      <c r="C427">
        <v>0</v>
      </c>
      <c r="D427" t="s">
        <v>50</v>
      </c>
      <c r="E427">
        <v>12.64</v>
      </c>
      <c r="F427">
        <v>50.8</v>
      </c>
      <c r="G427">
        <v>0.61</v>
      </c>
      <c r="H427">
        <v>0.59099999999999997</v>
      </c>
      <c r="I427">
        <f>Data[[#This Row],[nucleus_area_pct]]/Data[[#This Row],[cytoplasm_ratio]]</f>
        <v>85.956006768189511</v>
      </c>
      <c r="J427">
        <v>0.78600000000000003</v>
      </c>
      <c r="K427">
        <v>0.52800000000000002</v>
      </c>
      <c r="L427">
        <v>4.45</v>
      </c>
      <c r="M427">
        <v>1.4</v>
      </c>
      <c r="N427">
        <v>0.76900000000000002</v>
      </c>
      <c r="O427">
        <v>415</v>
      </c>
      <c r="P427">
        <v>75</v>
      </c>
      <c r="Q427">
        <v>230</v>
      </c>
      <c r="R427">
        <v>148</v>
      </c>
      <c r="S427">
        <v>144</v>
      </c>
      <c r="T427">
        <f>(Data[[#This Row],[mean_r]]/256)*100</f>
        <v>89.84375</v>
      </c>
      <c r="U427">
        <f>(Data[[#This Row],[mean_g]]/256)*100</f>
        <v>57.8125</v>
      </c>
      <c r="V427">
        <f>(Data[[#This Row],[mean_b]]/256)*100</f>
        <v>56.25</v>
      </c>
      <c r="W427">
        <v>0.63500000000000001</v>
      </c>
      <c r="X427" t="s">
        <v>51</v>
      </c>
      <c r="Y427" t="s">
        <v>45</v>
      </c>
      <c r="Z427">
        <v>7924</v>
      </c>
      <c r="AA427">
        <v>3.81</v>
      </c>
      <c r="AB427">
        <v>13.1</v>
      </c>
      <c r="AC427">
        <v>50.4</v>
      </c>
      <c r="AD427">
        <v>234544</v>
      </c>
      <c r="AE427">
        <v>87.5</v>
      </c>
      <c r="AF427">
        <v>34</v>
      </c>
      <c r="AG427" t="s">
        <v>64</v>
      </c>
      <c r="AH427" t="s">
        <v>42</v>
      </c>
      <c r="AI427" t="s">
        <v>43</v>
      </c>
      <c r="AJ427">
        <v>100</v>
      </c>
      <c r="AK427">
        <v>256</v>
      </c>
      <c r="AL427">
        <v>0.1203</v>
      </c>
      <c r="AM427">
        <v>1</v>
      </c>
      <c r="AN427">
        <v>0.88670000000000004</v>
      </c>
      <c r="AO427">
        <f>Data[[#This Row],[labeller_confidence_score]]-Data[[#This Row],[cytodiffusion_classification_confidence]]</f>
        <v>-0.11329999999999996</v>
      </c>
    </row>
    <row r="428" spans="1:41" x14ac:dyDescent="0.3">
      <c r="A428" t="s">
        <v>501</v>
      </c>
      <c r="B428" t="s">
        <v>49</v>
      </c>
      <c r="C428">
        <v>0</v>
      </c>
      <c r="D428" t="s">
        <v>50</v>
      </c>
      <c r="E428">
        <v>9.58</v>
      </c>
      <c r="F428">
        <v>44.8</v>
      </c>
      <c r="G428">
        <v>0.72399999999999998</v>
      </c>
      <c r="H428">
        <v>0.48699999999999999</v>
      </c>
      <c r="I428">
        <f>Data[[#This Row],[nucleus_area_pct]]/Data[[#This Row],[cytoplasm_ratio]]</f>
        <v>91.991786447638603</v>
      </c>
      <c r="J428">
        <v>0.78700000000000003</v>
      </c>
      <c r="K428">
        <v>0.40899999999999997</v>
      </c>
      <c r="L428">
        <v>3.27</v>
      </c>
      <c r="M428">
        <v>4.0999999999999996</v>
      </c>
      <c r="N428">
        <v>0.78800000000000003</v>
      </c>
      <c r="O428">
        <v>429</v>
      </c>
      <c r="P428">
        <v>73</v>
      </c>
      <c r="Q428">
        <v>194</v>
      </c>
      <c r="R428">
        <v>179</v>
      </c>
      <c r="S428">
        <v>178</v>
      </c>
      <c r="T428">
        <f>(Data[[#This Row],[mean_r]]/256)*100</f>
        <v>75.78125</v>
      </c>
      <c r="U428">
        <f>(Data[[#This Row],[mean_g]]/256)*100</f>
        <v>69.921875</v>
      </c>
      <c r="V428">
        <f>(Data[[#This Row],[mean_b]]/256)*100</f>
        <v>69.53125</v>
      </c>
      <c r="W428">
        <v>0.72099999999999997</v>
      </c>
      <c r="X428" t="s">
        <v>39</v>
      </c>
      <c r="Y428" t="s">
        <v>40</v>
      </c>
      <c r="Z428">
        <v>7287</v>
      </c>
      <c r="AA428">
        <v>5.03</v>
      </c>
      <c r="AB428">
        <v>12.7</v>
      </c>
      <c r="AC428">
        <v>49.1</v>
      </c>
      <c r="AD428">
        <v>165452</v>
      </c>
      <c r="AE428">
        <v>99.7</v>
      </c>
      <c r="AF428">
        <v>34.4</v>
      </c>
      <c r="AG428" t="s">
        <v>46</v>
      </c>
      <c r="AH428" t="s">
        <v>42</v>
      </c>
      <c r="AI428" t="s">
        <v>52</v>
      </c>
      <c r="AJ428">
        <v>100</v>
      </c>
      <c r="AK428">
        <v>512</v>
      </c>
      <c r="AL428">
        <v>0</v>
      </c>
      <c r="AM428">
        <v>0.83850000000000002</v>
      </c>
      <c r="AN428">
        <v>0.98409999999999997</v>
      </c>
      <c r="AO428">
        <f>Data[[#This Row],[labeller_confidence_score]]-Data[[#This Row],[cytodiffusion_classification_confidence]]</f>
        <v>0.14559999999999995</v>
      </c>
    </row>
    <row r="429" spans="1:41" x14ac:dyDescent="0.3">
      <c r="A429" t="s">
        <v>502</v>
      </c>
      <c r="B429" t="s">
        <v>49</v>
      </c>
      <c r="C429">
        <v>0</v>
      </c>
      <c r="D429" t="s">
        <v>50</v>
      </c>
      <c r="E429">
        <v>13.5</v>
      </c>
      <c r="F429">
        <v>57.4</v>
      </c>
      <c r="G429">
        <v>0.45100000000000001</v>
      </c>
      <c r="H429">
        <v>0.34399999999999997</v>
      </c>
      <c r="I429">
        <f>Data[[#This Row],[nucleus_area_pct]]/Data[[#This Row],[cytoplasm_ratio]]</f>
        <v>166.86046511627907</v>
      </c>
      <c r="J429">
        <v>0.74199999999999999</v>
      </c>
      <c r="K429">
        <v>0.23200000000000001</v>
      </c>
      <c r="L429">
        <v>3.12</v>
      </c>
      <c r="M429">
        <v>5</v>
      </c>
      <c r="N429">
        <v>0.74</v>
      </c>
      <c r="O429">
        <v>410</v>
      </c>
      <c r="P429">
        <v>82</v>
      </c>
      <c r="Q429">
        <v>221</v>
      </c>
      <c r="R429">
        <v>157</v>
      </c>
      <c r="S429">
        <v>182</v>
      </c>
      <c r="T429">
        <f>(Data[[#This Row],[mean_r]]/256)*100</f>
        <v>86.328125</v>
      </c>
      <c r="U429">
        <f>(Data[[#This Row],[mean_g]]/256)*100</f>
        <v>61.328125</v>
      </c>
      <c r="V429">
        <f>(Data[[#This Row],[mean_b]]/256)*100</f>
        <v>71.09375</v>
      </c>
      <c r="W429">
        <v>0.56899999999999995</v>
      </c>
      <c r="X429" t="s">
        <v>39</v>
      </c>
      <c r="Y429" t="s">
        <v>40</v>
      </c>
      <c r="Z429">
        <v>6330</v>
      </c>
      <c r="AA429">
        <v>4.5</v>
      </c>
      <c r="AB429">
        <v>13.7</v>
      </c>
      <c r="AC429">
        <v>31.5</v>
      </c>
      <c r="AD429">
        <v>118726</v>
      </c>
      <c r="AE429">
        <v>87.1</v>
      </c>
      <c r="AF429">
        <v>35</v>
      </c>
      <c r="AG429" t="s">
        <v>64</v>
      </c>
      <c r="AH429" t="s">
        <v>47</v>
      </c>
      <c r="AI429" t="s">
        <v>43</v>
      </c>
      <c r="AJ429">
        <v>60</v>
      </c>
      <c r="AK429">
        <v>512</v>
      </c>
      <c r="AL429">
        <v>5.5100000000000003E-2</v>
      </c>
      <c r="AM429">
        <v>0.89039999999999997</v>
      </c>
      <c r="AN429">
        <v>0.83919999999999995</v>
      </c>
      <c r="AO429">
        <f>Data[[#This Row],[labeller_confidence_score]]-Data[[#This Row],[cytodiffusion_classification_confidence]]</f>
        <v>-5.1200000000000023E-2</v>
      </c>
    </row>
    <row r="430" spans="1:41" x14ac:dyDescent="0.3">
      <c r="A430" t="s">
        <v>503</v>
      </c>
      <c r="B430" t="s">
        <v>106</v>
      </c>
      <c r="C430">
        <v>1</v>
      </c>
      <c r="D430" t="s">
        <v>82</v>
      </c>
      <c r="E430">
        <v>14.05</v>
      </c>
      <c r="F430">
        <v>80.400000000000006</v>
      </c>
      <c r="G430">
        <v>0.44800000000000001</v>
      </c>
      <c r="H430">
        <v>0.112</v>
      </c>
      <c r="I430">
        <f>Data[[#This Row],[nucleus_area_pct]]/Data[[#This Row],[cytoplasm_ratio]]</f>
        <v>717.85714285714289</v>
      </c>
      <c r="J430">
        <v>0.878</v>
      </c>
      <c r="K430">
        <v>0.107</v>
      </c>
      <c r="L430">
        <v>0.08</v>
      </c>
      <c r="M430">
        <v>1.2</v>
      </c>
      <c r="N430">
        <v>0.78400000000000003</v>
      </c>
      <c r="O430">
        <v>440</v>
      </c>
      <c r="P430">
        <v>81</v>
      </c>
      <c r="Q430">
        <v>193</v>
      </c>
      <c r="R430">
        <v>112</v>
      </c>
      <c r="S430">
        <v>170</v>
      </c>
      <c r="T430">
        <f>(Data[[#This Row],[mean_r]]/256)*100</f>
        <v>75.390625</v>
      </c>
      <c r="U430">
        <f>(Data[[#This Row],[mean_g]]/256)*100</f>
        <v>43.75</v>
      </c>
      <c r="V430">
        <f>(Data[[#This Row],[mean_b]]/256)*100</f>
        <v>66.40625</v>
      </c>
      <c r="W430">
        <v>0.60499999999999998</v>
      </c>
      <c r="X430" t="s">
        <v>63</v>
      </c>
      <c r="Y430" t="s">
        <v>45</v>
      </c>
      <c r="Z430">
        <v>5824</v>
      </c>
      <c r="AA430">
        <v>4.04</v>
      </c>
      <c r="AB430">
        <v>10.1</v>
      </c>
      <c r="AC430">
        <v>37.299999999999997</v>
      </c>
      <c r="AD430">
        <v>319490</v>
      </c>
      <c r="AE430">
        <v>89.3</v>
      </c>
      <c r="AF430">
        <v>33.1</v>
      </c>
      <c r="AG430" t="s">
        <v>46</v>
      </c>
      <c r="AH430" t="s">
        <v>47</v>
      </c>
      <c r="AI430" t="s">
        <v>43</v>
      </c>
      <c r="AJ430">
        <v>40</v>
      </c>
      <c r="AK430">
        <v>512</v>
      </c>
      <c r="AL430">
        <v>0.76980000000000004</v>
      </c>
      <c r="AM430">
        <v>0.92749999999999999</v>
      </c>
      <c r="AN430">
        <v>0.91459999999999997</v>
      </c>
      <c r="AO430">
        <f>Data[[#This Row],[labeller_confidence_score]]-Data[[#This Row],[cytodiffusion_classification_confidence]]</f>
        <v>-1.2900000000000023E-2</v>
      </c>
    </row>
    <row r="431" spans="1:41" x14ac:dyDescent="0.3">
      <c r="A431" t="s">
        <v>504</v>
      </c>
      <c r="B431" t="s">
        <v>60</v>
      </c>
      <c r="C431">
        <v>0</v>
      </c>
      <c r="D431" t="s">
        <v>50</v>
      </c>
      <c r="E431">
        <v>14.4</v>
      </c>
      <c r="F431">
        <v>68</v>
      </c>
      <c r="G431">
        <v>0.60599999999999998</v>
      </c>
      <c r="H431">
        <v>0.48899999999999999</v>
      </c>
      <c r="I431">
        <f>Data[[#This Row],[nucleus_area_pct]]/Data[[#This Row],[cytoplasm_ratio]]</f>
        <v>139.0593047034765</v>
      </c>
      <c r="J431">
        <v>0.80100000000000005</v>
      </c>
      <c r="K431">
        <v>0.495</v>
      </c>
      <c r="L431">
        <v>1.64</v>
      </c>
      <c r="M431">
        <v>1.4</v>
      </c>
      <c r="N431">
        <v>0.73599999999999999</v>
      </c>
      <c r="O431">
        <v>566</v>
      </c>
      <c r="P431">
        <v>111</v>
      </c>
      <c r="Q431">
        <v>224</v>
      </c>
      <c r="R431">
        <v>170</v>
      </c>
      <c r="S431">
        <v>178</v>
      </c>
      <c r="T431">
        <f>(Data[[#This Row],[mean_r]]/256)*100</f>
        <v>87.5</v>
      </c>
      <c r="U431">
        <f>(Data[[#This Row],[mean_g]]/256)*100</f>
        <v>66.40625</v>
      </c>
      <c r="V431">
        <f>(Data[[#This Row],[mean_b]]/256)*100</f>
        <v>69.53125</v>
      </c>
      <c r="W431">
        <v>0.58099999999999996</v>
      </c>
      <c r="X431" t="s">
        <v>51</v>
      </c>
      <c r="Y431" t="s">
        <v>45</v>
      </c>
      <c r="Z431">
        <v>3139</v>
      </c>
      <c r="AA431">
        <v>4.72</v>
      </c>
      <c r="AB431">
        <v>14.1</v>
      </c>
      <c r="AC431">
        <v>41.7</v>
      </c>
      <c r="AD431">
        <v>322859</v>
      </c>
      <c r="AE431">
        <v>99.3</v>
      </c>
      <c r="AF431">
        <v>32.700000000000003</v>
      </c>
      <c r="AG431" t="s">
        <v>64</v>
      </c>
      <c r="AH431" t="s">
        <v>42</v>
      </c>
      <c r="AI431" t="s">
        <v>43</v>
      </c>
      <c r="AJ431">
        <v>100</v>
      </c>
      <c r="AK431">
        <v>360</v>
      </c>
      <c r="AL431">
        <v>7.1999999999999995E-2</v>
      </c>
      <c r="AM431">
        <v>0.81330000000000002</v>
      </c>
      <c r="AN431">
        <v>0.93110000000000004</v>
      </c>
      <c r="AO431">
        <f>Data[[#This Row],[labeller_confidence_score]]-Data[[#This Row],[cytodiffusion_classification_confidence]]</f>
        <v>0.11780000000000002</v>
      </c>
    </row>
    <row r="432" spans="1:41" x14ac:dyDescent="0.3">
      <c r="A432" t="s">
        <v>505</v>
      </c>
      <c r="B432" t="s">
        <v>87</v>
      </c>
      <c r="C432">
        <v>0</v>
      </c>
      <c r="D432" t="s">
        <v>50</v>
      </c>
      <c r="E432">
        <v>13.69</v>
      </c>
      <c r="F432">
        <v>52.5</v>
      </c>
      <c r="G432">
        <v>0.58499999999999996</v>
      </c>
      <c r="H432">
        <v>0.49199999999999999</v>
      </c>
      <c r="I432">
        <f>Data[[#This Row],[nucleus_area_pct]]/Data[[#This Row],[cytoplasm_ratio]]</f>
        <v>106.70731707317073</v>
      </c>
      <c r="J432">
        <v>0.82599999999999996</v>
      </c>
      <c r="K432">
        <v>0.38100000000000001</v>
      </c>
      <c r="L432">
        <v>5.18</v>
      </c>
      <c r="M432">
        <v>1.9</v>
      </c>
      <c r="N432">
        <v>0.77600000000000002</v>
      </c>
      <c r="O432">
        <v>498</v>
      </c>
      <c r="P432">
        <v>94</v>
      </c>
      <c r="Q432">
        <v>205</v>
      </c>
      <c r="R432">
        <v>157</v>
      </c>
      <c r="S432">
        <v>162</v>
      </c>
      <c r="T432">
        <f>(Data[[#This Row],[mean_r]]/256)*100</f>
        <v>80.078125</v>
      </c>
      <c r="U432">
        <f>(Data[[#This Row],[mean_g]]/256)*100</f>
        <v>61.328125</v>
      </c>
      <c r="V432">
        <f>(Data[[#This Row],[mean_b]]/256)*100</f>
        <v>63.28125</v>
      </c>
      <c r="W432">
        <v>0.58799999999999997</v>
      </c>
      <c r="X432" t="s">
        <v>51</v>
      </c>
      <c r="Y432" t="s">
        <v>45</v>
      </c>
      <c r="Z432">
        <v>7897</v>
      </c>
      <c r="AA432">
        <v>3.75</v>
      </c>
      <c r="AB432">
        <v>15.2</v>
      </c>
      <c r="AC432">
        <v>49</v>
      </c>
      <c r="AD432">
        <v>179770</v>
      </c>
      <c r="AE432">
        <v>86.7</v>
      </c>
      <c r="AF432">
        <v>31.8</v>
      </c>
      <c r="AG432" t="s">
        <v>64</v>
      </c>
      <c r="AH432" t="s">
        <v>47</v>
      </c>
      <c r="AI432" t="s">
        <v>43</v>
      </c>
      <c r="AJ432">
        <v>60</v>
      </c>
      <c r="AK432">
        <v>360</v>
      </c>
      <c r="AL432">
        <v>6.3100000000000003E-2</v>
      </c>
      <c r="AM432">
        <v>0.98929999999999996</v>
      </c>
      <c r="AN432">
        <v>0.90500000000000003</v>
      </c>
      <c r="AO432">
        <f>Data[[#This Row],[labeller_confidence_score]]-Data[[#This Row],[cytodiffusion_classification_confidence]]</f>
        <v>-8.4299999999999931E-2</v>
      </c>
    </row>
    <row r="433" spans="1:41" x14ac:dyDescent="0.3">
      <c r="A433" t="s">
        <v>506</v>
      </c>
      <c r="B433" t="s">
        <v>87</v>
      </c>
      <c r="C433">
        <v>0</v>
      </c>
      <c r="D433" t="s">
        <v>50</v>
      </c>
      <c r="E433">
        <v>12.85</v>
      </c>
      <c r="F433">
        <v>57.8</v>
      </c>
      <c r="G433">
        <v>0.56000000000000005</v>
      </c>
      <c r="H433">
        <v>0.51700000000000002</v>
      </c>
      <c r="I433">
        <f>Data[[#This Row],[nucleus_area_pct]]/Data[[#This Row],[cytoplasm_ratio]]</f>
        <v>111.79883945841392</v>
      </c>
      <c r="J433">
        <v>0.84299999999999997</v>
      </c>
      <c r="K433">
        <v>0.32100000000000001</v>
      </c>
      <c r="L433">
        <v>4.3099999999999996</v>
      </c>
      <c r="M433">
        <v>2.4</v>
      </c>
      <c r="N433">
        <v>0.91300000000000003</v>
      </c>
      <c r="O433">
        <v>350</v>
      </c>
      <c r="P433">
        <v>75</v>
      </c>
      <c r="Q433">
        <v>244</v>
      </c>
      <c r="R433">
        <v>157</v>
      </c>
      <c r="S433">
        <v>188</v>
      </c>
      <c r="T433">
        <f>(Data[[#This Row],[mean_r]]/256)*100</f>
        <v>95.3125</v>
      </c>
      <c r="U433">
        <f>(Data[[#This Row],[mean_g]]/256)*100</f>
        <v>61.328125</v>
      </c>
      <c r="V433">
        <f>(Data[[#This Row],[mean_b]]/256)*100</f>
        <v>73.4375</v>
      </c>
      <c r="W433">
        <v>0.57499999999999996</v>
      </c>
      <c r="X433" t="s">
        <v>51</v>
      </c>
      <c r="Y433" t="s">
        <v>40</v>
      </c>
      <c r="Z433">
        <v>6412</v>
      </c>
      <c r="AA433">
        <v>5.01</v>
      </c>
      <c r="AB433">
        <v>12.7</v>
      </c>
      <c r="AC433">
        <v>41.7</v>
      </c>
      <c r="AD433">
        <v>197686</v>
      </c>
      <c r="AE433">
        <v>88.6</v>
      </c>
      <c r="AF433">
        <v>32.799999999999997</v>
      </c>
      <c r="AG433" t="s">
        <v>64</v>
      </c>
      <c r="AH433" t="s">
        <v>47</v>
      </c>
      <c r="AI433" t="s">
        <v>43</v>
      </c>
      <c r="AJ433">
        <v>40</v>
      </c>
      <c r="AK433">
        <v>360</v>
      </c>
      <c r="AL433">
        <v>1.61E-2</v>
      </c>
      <c r="AM433">
        <v>0.83819999999999995</v>
      </c>
      <c r="AN433">
        <v>0.91600000000000004</v>
      </c>
      <c r="AO433">
        <f>Data[[#This Row],[labeller_confidence_score]]-Data[[#This Row],[cytodiffusion_classification_confidence]]</f>
        <v>7.7800000000000091E-2</v>
      </c>
    </row>
    <row r="434" spans="1:41" x14ac:dyDescent="0.3">
      <c r="A434" t="s">
        <v>507</v>
      </c>
      <c r="B434" t="s">
        <v>62</v>
      </c>
      <c r="C434">
        <v>0</v>
      </c>
      <c r="D434" t="s">
        <v>50</v>
      </c>
      <c r="E434">
        <v>9.92</v>
      </c>
      <c r="F434">
        <v>73.900000000000006</v>
      </c>
      <c r="G434">
        <v>0.879</v>
      </c>
      <c r="H434">
        <v>0.251</v>
      </c>
      <c r="I434">
        <f>Data[[#This Row],[nucleus_area_pct]]/Data[[#This Row],[cytoplasm_ratio]]</f>
        <v>294.42231075697214</v>
      </c>
      <c r="J434">
        <v>0.86799999999999999</v>
      </c>
      <c r="K434">
        <v>0.28299999999999997</v>
      </c>
      <c r="L434">
        <v>1.18</v>
      </c>
      <c r="M434">
        <v>1</v>
      </c>
      <c r="N434">
        <v>0.90300000000000002</v>
      </c>
      <c r="O434">
        <v>260</v>
      </c>
      <c r="P434">
        <v>58</v>
      </c>
      <c r="Q434">
        <v>212</v>
      </c>
      <c r="R434">
        <v>135</v>
      </c>
      <c r="S434">
        <v>189</v>
      </c>
      <c r="T434">
        <f>(Data[[#This Row],[mean_r]]/256)*100</f>
        <v>82.8125</v>
      </c>
      <c r="U434">
        <f>(Data[[#This Row],[mean_g]]/256)*100</f>
        <v>52.734375</v>
      </c>
      <c r="V434">
        <f>(Data[[#This Row],[mean_b]]/256)*100</f>
        <v>73.828125</v>
      </c>
      <c r="W434">
        <v>0.67100000000000004</v>
      </c>
      <c r="X434" t="s">
        <v>39</v>
      </c>
      <c r="Y434" t="s">
        <v>40</v>
      </c>
      <c r="Z434">
        <v>5052</v>
      </c>
      <c r="AA434">
        <v>6.08</v>
      </c>
      <c r="AB434">
        <v>11.2</v>
      </c>
      <c r="AC434">
        <v>39.4</v>
      </c>
      <c r="AD434">
        <v>326602</v>
      </c>
      <c r="AE434">
        <v>87.7</v>
      </c>
      <c r="AF434">
        <v>32.9</v>
      </c>
      <c r="AG434" t="s">
        <v>64</v>
      </c>
      <c r="AH434" t="s">
        <v>68</v>
      </c>
      <c r="AI434" t="s">
        <v>52</v>
      </c>
      <c r="AJ434">
        <v>60</v>
      </c>
      <c r="AK434">
        <v>360</v>
      </c>
      <c r="AL434">
        <v>0</v>
      </c>
      <c r="AM434">
        <v>0.83889999999999998</v>
      </c>
      <c r="AN434">
        <v>0.876</v>
      </c>
      <c r="AO434">
        <f>Data[[#This Row],[labeller_confidence_score]]-Data[[#This Row],[cytodiffusion_classification_confidence]]</f>
        <v>3.7100000000000022E-2</v>
      </c>
    </row>
    <row r="435" spans="1:41" x14ac:dyDescent="0.3">
      <c r="A435" t="s">
        <v>508</v>
      </c>
      <c r="B435" t="s">
        <v>62</v>
      </c>
      <c r="C435">
        <v>0</v>
      </c>
      <c r="D435" t="s">
        <v>50</v>
      </c>
      <c r="E435">
        <v>10.33</v>
      </c>
      <c r="F435">
        <v>78.3</v>
      </c>
      <c r="G435">
        <v>0.82499999999999996</v>
      </c>
      <c r="H435">
        <v>8.5999999999999993E-2</v>
      </c>
      <c r="I435">
        <f>Data[[#This Row],[nucleus_area_pct]]/Data[[#This Row],[cytoplasm_ratio]]</f>
        <v>910.46511627906978</v>
      </c>
      <c r="J435">
        <v>0.86699999999999999</v>
      </c>
      <c r="K435">
        <v>0.19400000000000001</v>
      </c>
      <c r="L435">
        <v>1.38</v>
      </c>
      <c r="M435">
        <v>1.1000000000000001</v>
      </c>
      <c r="N435">
        <v>0.95099999999999996</v>
      </c>
      <c r="O435">
        <v>297</v>
      </c>
      <c r="P435">
        <v>66</v>
      </c>
      <c r="Q435">
        <v>205</v>
      </c>
      <c r="R435">
        <v>138</v>
      </c>
      <c r="S435">
        <v>193</v>
      </c>
      <c r="T435">
        <f>(Data[[#This Row],[mean_r]]/256)*100</f>
        <v>80.078125</v>
      </c>
      <c r="U435">
        <f>(Data[[#This Row],[mean_g]]/256)*100</f>
        <v>53.90625</v>
      </c>
      <c r="V435">
        <f>(Data[[#This Row],[mean_b]]/256)*100</f>
        <v>75.390625</v>
      </c>
      <c r="W435">
        <v>0.71799999999999997</v>
      </c>
      <c r="X435" t="s">
        <v>51</v>
      </c>
      <c r="Y435" t="s">
        <v>40</v>
      </c>
      <c r="Z435">
        <v>1000</v>
      </c>
      <c r="AA435">
        <v>4.0599999999999996</v>
      </c>
      <c r="AB435">
        <v>15.7</v>
      </c>
      <c r="AC435">
        <v>37.799999999999997</v>
      </c>
      <c r="AD435">
        <v>253012</v>
      </c>
      <c r="AE435">
        <v>100.1</v>
      </c>
      <c r="AF435">
        <v>32.799999999999997</v>
      </c>
      <c r="AG435" t="s">
        <v>46</v>
      </c>
      <c r="AH435" t="s">
        <v>47</v>
      </c>
      <c r="AI435" t="s">
        <v>56</v>
      </c>
      <c r="AJ435">
        <v>60</v>
      </c>
      <c r="AK435">
        <v>512</v>
      </c>
      <c r="AL435">
        <v>0.15429999999999999</v>
      </c>
      <c r="AM435">
        <v>0.97160000000000002</v>
      </c>
      <c r="AN435">
        <v>0.87480000000000002</v>
      </c>
      <c r="AO435">
        <f>Data[[#This Row],[labeller_confidence_score]]-Data[[#This Row],[cytodiffusion_classification_confidence]]</f>
        <v>-9.6799999999999997E-2</v>
      </c>
    </row>
    <row r="436" spans="1:41" x14ac:dyDescent="0.3">
      <c r="A436" t="s">
        <v>509</v>
      </c>
      <c r="B436" t="s">
        <v>62</v>
      </c>
      <c r="C436">
        <v>0</v>
      </c>
      <c r="D436" t="s">
        <v>50</v>
      </c>
      <c r="E436">
        <v>8.6199999999999992</v>
      </c>
      <c r="F436">
        <v>79.400000000000006</v>
      </c>
      <c r="G436">
        <v>0.76</v>
      </c>
      <c r="H436">
        <v>0.13400000000000001</v>
      </c>
      <c r="I436">
        <f>Data[[#This Row],[nucleus_area_pct]]/Data[[#This Row],[cytoplasm_ratio]]</f>
        <v>592.53731343283584</v>
      </c>
      <c r="J436">
        <v>0.88200000000000001</v>
      </c>
      <c r="K436">
        <v>0.29799999999999999</v>
      </c>
      <c r="L436">
        <v>0.71</v>
      </c>
      <c r="M436">
        <v>1.1000000000000001</v>
      </c>
      <c r="N436">
        <v>0.95899999999999996</v>
      </c>
      <c r="O436">
        <v>295</v>
      </c>
      <c r="P436">
        <v>60</v>
      </c>
      <c r="Q436">
        <v>197</v>
      </c>
      <c r="R436">
        <v>155</v>
      </c>
      <c r="S436">
        <v>189</v>
      </c>
      <c r="T436">
        <f>(Data[[#This Row],[mean_r]]/256)*100</f>
        <v>76.953125</v>
      </c>
      <c r="U436">
        <f>(Data[[#This Row],[mean_g]]/256)*100</f>
        <v>60.546875</v>
      </c>
      <c r="V436">
        <f>(Data[[#This Row],[mean_b]]/256)*100</f>
        <v>73.828125</v>
      </c>
      <c r="W436">
        <v>0.72199999999999998</v>
      </c>
      <c r="X436" t="s">
        <v>51</v>
      </c>
      <c r="Y436" t="s">
        <v>40</v>
      </c>
      <c r="Z436">
        <v>7349</v>
      </c>
      <c r="AA436">
        <v>4.7</v>
      </c>
      <c r="AB436">
        <v>14.7</v>
      </c>
      <c r="AC436">
        <v>37.299999999999997</v>
      </c>
      <c r="AD436">
        <v>224394</v>
      </c>
      <c r="AE436">
        <v>100.2</v>
      </c>
      <c r="AF436">
        <v>31.1</v>
      </c>
      <c r="AG436" t="s">
        <v>46</v>
      </c>
      <c r="AH436" t="s">
        <v>47</v>
      </c>
      <c r="AI436" t="s">
        <v>56</v>
      </c>
      <c r="AJ436">
        <v>100</v>
      </c>
      <c r="AK436">
        <v>512</v>
      </c>
      <c r="AL436">
        <v>0.18010000000000001</v>
      </c>
      <c r="AM436">
        <v>0.78049999999999997</v>
      </c>
      <c r="AN436">
        <v>0.88280000000000003</v>
      </c>
      <c r="AO436">
        <f>Data[[#This Row],[labeller_confidence_score]]-Data[[#This Row],[cytodiffusion_classification_confidence]]</f>
        <v>0.10230000000000006</v>
      </c>
    </row>
    <row r="437" spans="1:41" x14ac:dyDescent="0.3">
      <c r="A437" t="s">
        <v>510</v>
      </c>
      <c r="B437" t="s">
        <v>54</v>
      </c>
      <c r="C437">
        <v>0</v>
      </c>
      <c r="D437" t="s">
        <v>54</v>
      </c>
      <c r="E437">
        <v>8.5500000000000007</v>
      </c>
      <c r="F437">
        <v>0</v>
      </c>
      <c r="G437">
        <v>0</v>
      </c>
      <c r="H437">
        <v>1</v>
      </c>
      <c r="I437">
        <f>Data[[#This Row],[nucleus_area_pct]]/Data[[#This Row],[cytoplasm_ratio]]</f>
        <v>0</v>
      </c>
      <c r="J437">
        <v>0.86299999999999999</v>
      </c>
      <c r="K437">
        <v>0.14699999999999999</v>
      </c>
      <c r="L437">
        <v>0.42</v>
      </c>
      <c r="M437">
        <v>1</v>
      </c>
      <c r="N437">
        <v>0.94899999999999995</v>
      </c>
      <c r="O437">
        <v>165</v>
      </c>
      <c r="P437">
        <v>56</v>
      </c>
      <c r="Q437">
        <v>228</v>
      </c>
      <c r="R437">
        <v>125</v>
      </c>
      <c r="S437">
        <v>146</v>
      </c>
      <c r="T437">
        <f>(Data[[#This Row],[mean_r]]/256)*100</f>
        <v>89.0625</v>
      </c>
      <c r="U437">
        <f>(Data[[#This Row],[mean_g]]/256)*100</f>
        <v>48.828125</v>
      </c>
      <c r="V437">
        <f>(Data[[#This Row],[mean_b]]/256)*100</f>
        <v>57.03125</v>
      </c>
      <c r="W437">
        <v>0.54200000000000004</v>
      </c>
      <c r="X437" t="s">
        <v>51</v>
      </c>
      <c r="Y437" t="s">
        <v>45</v>
      </c>
      <c r="Z437">
        <v>8032</v>
      </c>
      <c r="AA437">
        <v>6.19</v>
      </c>
      <c r="AB437">
        <v>14.7</v>
      </c>
      <c r="AC437">
        <v>41.4</v>
      </c>
      <c r="AD437">
        <v>355729</v>
      </c>
      <c r="AE437">
        <v>93.4</v>
      </c>
      <c r="AF437">
        <v>30.6</v>
      </c>
      <c r="AG437" t="s">
        <v>41</v>
      </c>
      <c r="AH437" t="s">
        <v>42</v>
      </c>
      <c r="AI437" t="s">
        <v>56</v>
      </c>
      <c r="AJ437">
        <v>40</v>
      </c>
      <c r="AK437">
        <v>256</v>
      </c>
      <c r="AL437">
        <v>3.04E-2</v>
      </c>
      <c r="AM437">
        <v>0.92759999999999998</v>
      </c>
      <c r="AN437">
        <v>0.89170000000000005</v>
      </c>
      <c r="AO437">
        <f>Data[[#This Row],[labeller_confidence_score]]-Data[[#This Row],[cytodiffusion_classification_confidence]]</f>
        <v>-3.5899999999999932E-2</v>
      </c>
    </row>
    <row r="438" spans="1:41" x14ac:dyDescent="0.3">
      <c r="A438" t="s">
        <v>511</v>
      </c>
      <c r="B438" t="s">
        <v>87</v>
      </c>
      <c r="C438">
        <v>0</v>
      </c>
      <c r="D438" t="s">
        <v>50</v>
      </c>
      <c r="E438">
        <v>12.67</v>
      </c>
      <c r="F438">
        <v>44.8</v>
      </c>
      <c r="G438">
        <v>0.74099999999999999</v>
      </c>
      <c r="H438">
        <v>0.47099999999999997</v>
      </c>
      <c r="I438">
        <f>Data[[#This Row],[nucleus_area_pct]]/Data[[#This Row],[cytoplasm_ratio]]</f>
        <v>95.116772823779186</v>
      </c>
      <c r="J438">
        <v>0.76100000000000001</v>
      </c>
      <c r="K438">
        <v>0.3</v>
      </c>
      <c r="L438">
        <v>4.79</v>
      </c>
      <c r="M438">
        <v>2.4</v>
      </c>
      <c r="N438">
        <v>0.747</v>
      </c>
      <c r="O438">
        <v>358</v>
      </c>
      <c r="P438">
        <v>72</v>
      </c>
      <c r="Q438">
        <v>255</v>
      </c>
      <c r="R438">
        <v>135</v>
      </c>
      <c r="S438">
        <v>192</v>
      </c>
      <c r="T438">
        <f>(Data[[#This Row],[mean_r]]/256)*100</f>
        <v>99.609375</v>
      </c>
      <c r="U438">
        <f>(Data[[#This Row],[mean_g]]/256)*100</f>
        <v>52.734375</v>
      </c>
      <c r="V438">
        <f>(Data[[#This Row],[mean_b]]/256)*100</f>
        <v>75</v>
      </c>
      <c r="W438">
        <v>0.58099999999999996</v>
      </c>
      <c r="X438" t="s">
        <v>51</v>
      </c>
      <c r="Y438" t="s">
        <v>40</v>
      </c>
      <c r="Z438">
        <v>2438</v>
      </c>
      <c r="AA438">
        <v>4.99</v>
      </c>
      <c r="AB438">
        <v>15.9</v>
      </c>
      <c r="AC438">
        <v>30.9</v>
      </c>
      <c r="AD438">
        <v>191895</v>
      </c>
      <c r="AE438">
        <v>89.5</v>
      </c>
      <c r="AF438">
        <v>35.700000000000003</v>
      </c>
      <c r="AG438" t="s">
        <v>41</v>
      </c>
      <c r="AH438" t="s">
        <v>47</v>
      </c>
      <c r="AI438" t="s">
        <v>56</v>
      </c>
      <c r="AJ438">
        <v>40</v>
      </c>
      <c r="AK438">
        <v>512</v>
      </c>
      <c r="AL438">
        <v>0.16289999999999999</v>
      </c>
      <c r="AM438">
        <v>0.88149999999999995</v>
      </c>
      <c r="AN438">
        <v>0.90280000000000005</v>
      </c>
      <c r="AO438">
        <f>Data[[#This Row],[labeller_confidence_score]]-Data[[#This Row],[cytodiffusion_classification_confidence]]</f>
        <v>2.1300000000000097E-2</v>
      </c>
    </row>
    <row r="439" spans="1:41" x14ac:dyDescent="0.3">
      <c r="A439" t="s">
        <v>512</v>
      </c>
      <c r="B439" t="s">
        <v>54</v>
      </c>
      <c r="C439">
        <v>0</v>
      </c>
      <c r="D439" t="s">
        <v>54</v>
      </c>
      <c r="E439">
        <v>7.53</v>
      </c>
      <c r="F439">
        <v>0</v>
      </c>
      <c r="G439">
        <v>0</v>
      </c>
      <c r="H439">
        <v>1</v>
      </c>
      <c r="I439">
        <f>Data[[#This Row],[nucleus_area_pct]]/Data[[#This Row],[cytoplasm_ratio]]</f>
        <v>0</v>
      </c>
      <c r="J439">
        <v>0.95199999999999996</v>
      </c>
      <c r="K439">
        <v>9.2999999999999999E-2</v>
      </c>
      <c r="L439">
        <v>0.64</v>
      </c>
      <c r="M439">
        <v>1</v>
      </c>
      <c r="N439">
        <v>0.879</v>
      </c>
      <c r="O439">
        <v>193</v>
      </c>
      <c r="P439">
        <v>50</v>
      </c>
      <c r="Q439">
        <v>243</v>
      </c>
      <c r="R439">
        <v>130</v>
      </c>
      <c r="S439">
        <v>139</v>
      </c>
      <c r="T439">
        <f>(Data[[#This Row],[mean_r]]/256)*100</f>
        <v>94.921875</v>
      </c>
      <c r="U439">
        <f>(Data[[#This Row],[mean_g]]/256)*100</f>
        <v>50.78125</v>
      </c>
      <c r="V439">
        <f>(Data[[#This Row],[mean_b]]/256)*100</f>
        <v>54.296875</v>
      </c>
      <c r="W439">
        <v>0.54400000000000004</v>
      </c>
      <c r="X439" t="s">
        <v>63</v>
      </c>
      <c r="Y439" t="s">
        <v>40</v>
      </c>
      <c r="Z439">
        <v>7388</v>
      </c>
      <c r="AA439">
        <v>2.97</v>
      </c>
      <c r="AB439">
        <v>17.600000000000001</v>
      </c>
      <c r="AC439">
        <v>47.7</v>
      </c>
      <c r="AD439">
        <v>460699</v>
      </c>
      <c r="AE439">
        <v>103.4</v>
      </c>
      <c r="AF439">
        <v>36.799999999999997</v>
      </c>
      <c r="AG439" t="s">
        <v>64</v>
      </c>
      <c r="AH439" t="s">
        <v>68</v>
      </c>
      <c r="AI439" t="s">
        <v>52</v>
      </c>
      <c r="AJ439">
        <v>60</v>
      </c>
      <c r="AK439">
        <v>512</v>
      </c>
      <c r="AL439">
        <v>0.1157</v>
      </c>
      <c r="AM439">
        <v>0.94640000000000002</v>
      </c>
      <c r="AN439">
        <v>0.84019999999999995</v>
      </c>
      <c r="AO439">
        <f>Data[[#This Row],[labeller_confidence_score]]-Data[[#This Row],[cytodiffusion_classification_confidence]]</f>
        <v>-0.10620000000000007</v>
      </c>
    </row>
    <row r="440" spans="1:41" x14ac:dyDescent="0.3">
      <c r="A440" t="s">
        <v>513</v>
      </c>
      <c r="B440" t="s">
        <v>54</v>
      </c>
      <c r="C440">
        <v>0</v>
      </c>
      <c r="D440" t="s">
        <v>54</v>
      </c>
      <c r="E440">
        <v>7.81</v>
      </c>
      <c r="F440">
        <v>0</v>
      </c>
      <c r="G440">
        <v>0</v>
      </c>
      <c r="H440">
        <v>1</v>
      </c>
      <c r="I440">
        <f>Data[[#This Row],[nucleus_area_pct]]/Data[[#This Row],[cytoplasm_ratio]]</f>
        <v>0</v>
      </c>
      <c r="J440">
        <v>0.88700000000000001</v>
      </c>
      <c r="K440">
        <v>0.187</v>
      </c>
      <c r="L440">
        <v>0.45</v>
      </c>
      <c r="M440">
        <v>1</v>
      </c>
      <c r="N440">
        <v>0.98199999999999998</v>
      </c>
      <c r="O440">
        <v>183</v>
      </c>
      <c r="P440">
        <v>47</v>
      </c>
      <c r="Q440">
        <v>219</v>
      </c>
      <c r="R440">
        <v>152</v>
      </c>
      <c r="S440">
        <v>137</v>
      </c>
      <c r="T440">
        <f>(Data[[#This Row],[mean_r]]/256)*100</f>
        <v>85.546875</v>
      </c>
      <c r="U440">
        <f>(Data[[#This Row],[mean_g]]/256)*100</f>
        <v>59.375</v>
      </c>
      <c r="V440">
        <f>(Data[[#This Row],[mean_b]]/256)*100</f>
        <v>53.515625</v>
      </c>
      <c r="W440">
        <v>0.54500000000000004</v>
      </c>
      <c r="X440" t="s">
        <v>39</v>
      </c>
      <c r="Y440" t="s">
        <v>40</v>
      </c>
      <c r="Z440">
        <v>10566</v>
      </c>
      <c r="AA440">
        <v>5.15</v>
      </c>
      <c r="AB440">
        <v>14.7</v>
      </c>
      <c r="AC440">
        <v>42.2</v>
      </c>
      <c r="AD440">
        <v>313309</v>
      </c>
      <c r="AE440">
        <v>100.4</v>
      </c>
      <c r="AF440">
        <v>32.4</v>
      </c>
      <c r="AG440" t="s">
        <v>64</v>
      </c>
      <c r="AH440" t="s">
        <v>47</v>
      </c>
      <c r="AI440" t="s">
        <v>52</v>
      </c>
      <c r="AJ440">
        <v>100</v>
      </c>
      <c r="AK440">
        <v>512</v>
      </c>
      <c r="AL440">
        <v>0.26529999999999998</v>
      </c>
      <c r="AM440">
        <v>0.94269999999999998</v>
      </c>
      <c r="AN440">
        <v>0.85309999999999997</v>
      </c>
      <c r="AO440">
        <f>Data[[#This Row],[labeller_confidence_score]]-Data[[#This Row],[cytodiffusion_classification_confidence]]</f>
        <v>-8.9600000000000013E-2</v>
      </c>
    </row>
    <row r="441" spans="1:41" x14ac:dyDescent="0.3">
      <c r="A441" t="s">
        <v>514</v>
      </c>
      <c r="B441" t="s">
        <v>54</v>
      </c>
      <c r="C441">
        <v>0</v>
      </c>
      <c r="D441" t="s">
        <v>54</v>
      </c>
      <c r="E441">
        <v>7.9</v>
      </c>
      <c r="F441">
        <v>0</v>
      </c>
      <c r="G441">
        <v>0</v>
      </c>
      <c r="H441">
        <v>1</v>
      </c>
      <c r="I441">
        <f>Data[[#This Row],[nucleus_area_pct]]/Data[[#This Row],[cytoplasm_ratio]]</f>
        <v>0</v>
      </c>
      <c r="J441">
        <v>0.92100000000000004</v>
      </c>
      <c r="K441">
        <v>0.17399999999999999</v>
      </c>
      <c r="L441">
        <v>0.62</v>
      </c>
      <c r="M441">
        <v>1</v>
      </c>
      <c r="N441">
        <v>0.96799999999999997</v>
      </c>
      <c r="O441">
        <v>165</v>
      </c>
      <c r="P441">
        <v>48</v>
      </c>
      <c r="Q441">
        <v>212</v>
      </c>
      <c r="R441">
        <v>120</v>
      </c>
      <c r="S441">
        <v>116</v>
      </c>
      <c r="T441">
        <f>(Data[[#This Row],[mean_r]]/256)*100</f>
        <v>82.8125</v>
      </c>
      <c r="U441">
        <f>(Data[[#This Row],[mean_g]]/256)*100</f>
        <v>46.875</v>
      </c>
      <c r="V441">
        <f>(Data[[#This Row],[mean_b]]/256)*100</f>
        <v>45.3125</v>
      </c>
      <c r="W441">
        <v>0.49199999999999999</v>
      </c>
      <c r="X441" t="s">
        <v>63</v>
      </c>
      <c r="Y441" t="s">
        <v>45</v>
      </c>
      <c r="Z441">
        <v>6158</v>
      </c>
      <c r="AA441">
        <v>5.01</v>
      </c>
      <c r="AB441">
        <v>12.7</v>
      </c>
      <c r="AC441">
        <v>45.3</v>
      </c>
      <c r="AD441">
        <v>212342</v>
      </c>
      <c r="AE441">
        <v>101.9</v>
      </c>
      <c r="AF441">
        <v>32.299999999999997</v>
      </c>
      <c r="AG441" t="s">
        <v>64</v>
      </c>
      <c r="AH441" t="s">
        <v>42</v>
      </c>
      <c r="AI441" t="s">
        <v>52</v>
      </c>
      <c r="AJ441">
        <v>100</v>
      </c>
      <c r="AK441">
        <v>360</v>
      </c>
      <c r="AL441">
        <v>0.1084</v>
      </c>
      <c r="AM441">
        <v>0.87039999999999995</v>
      </c>
      <c r="AN441">
        <v>0.89259999999999995</v>
      </c>
      <c r="AO441">
        <f>Data[[#This Row],[labeller_confidence_score]]-Data[[#This Row],[cytodiffusion_classification_confidence]]</f>
        <v>2.2199999999999998E-2</v>
      </c>
    </row>
    <row r="442" spans="1:41" x14ac:dyDescent="0.3">
      <c r="A442" t="s">
        <v>515</v>
      </c>
      <c r="B442" t="s">
        <v>87</v>
      </c>
      <c r="C442">
        <v>0</v>
      </c>
      <c r="D442" t="s">
        <v>50</v>
      </c>
      <c r="E442">
        <v>11.76</v>
      </c>
      <c r="F442">
        <v>48.3</v>
      </c>
      <c r="G442">
        <v>0.621</v>
      </c>
      <c r="H442">
        <v>0.51700000000000002</v>
      </c>
      <c r="I442">
        <f>Data[[#This Row],[nucleus_area_pct]]/Data[[#This Row],[cytoplasm_ratio]]</f>
        <v>93.423597678916821</v>
      </c>
      <c r="J442">
        <v>0.73099999999999998</v>
      </c>
      <c r="K442">
        <v>0.41199999999999998</v>
      </c>
      <c r="L442">
        <v>4.3499999999999996</v>
      </c>
      <c r="M442">
        <v>1.8</v>
      </c>
      <c r="N442">
        <v>0.69699999999999995</v>
      </c>
      <c r="O442">
        <v>459</v>
      </c>
      <c r="P442">
        <v>80</v>
      </c>
      <c r="Q442">
        <v>234</v>
      </c>
      <c r="R442">
        <v>175</v>
      </c>
      <c r="S442">
        <v>146</v>
      </c>
      <c r="T442">
        <f>(Data[[#This Row],[mean_r]]/256)*100</f>
        <v>91.40625</v>
      </c>
      <c r="U442">
        <f>(Data[[#This Row],[mean_g]]/256)*100</f>
        <v>68.359375</v>
      </c>
      <c r="V442">
        <f>(Data[[#This Row],[mean_b]]/256)*100</f>
        <v>57.03125</v>
      </c>
      <c r="W442">
        <v>0.61699999999999999</v>
      </c>
      <c r="X442" t="s">
        <v>63</v>
      </c>
      <c r="Y442" t="s">
        <v>45</v>
      </c>
      <c r="Z442">
        <v>8215</v>
      </c>
      <c r="AA442">
        <v>4.12</v>
      </c>
      <c r="AB442">
        <v>8.4</v>
      </c>
      <c r="AC442">
        <v>37.700000000000003</v>
      </c>
      <c r="AD442">
        <v>397861</v>
      </c>
      <c r="AE442">
        <v>91.4</v>
      </c>
      <c r="AF442">
        <v>32.9</v>
      </c>
      <c r="AG442" t="s">
        <v>64</v>
      </c>
      <c r="AH442" t="s">
        <v>68</v>
      </c>
      <c r="AI442" t="s">
        <v>43</v>
      </c>
      <c r="AJ442">
        <v>40</v>
      </c>
      <c r="AK442">
        <v>512</v>
      </c>
      <c r="AL442">
        <v>0</v>
      </c>
      <c r="AM442">
        <v>0.89929999999999999</v>
      </c>
      <c r="AN442">
        <v>0.91920000000000002</v>
      </c>
      <c r="AO442">
        <f>Data[[#This Row],[labeller_confidence_score]]-Data[[#This Row],[cytodiffusion_classification_confidence]]</f>
        <v>1.9900000000000029E-2</v>
      </c>
    </row>
    <row r="443" spans="1:41" x14ac:dyDescent="0.3">
      <c r="A443" t="s">
        <v>516</v>
      </c>
      <c r="B443" t="s">
        <v>49</v>
      </c>
      <c r="C443">
        <v>0</v>
      </c>
      <c r="D443" t="s">
        <v>50</v>
      </c>
      <c r="E443">
        <v>11.73</v>
      </c>
      <c r="F443">
        <v>65.2</v>
      </c>
      <c r="G443">
        <v>0.57699999999999996</v>
      </c>
      <c r="H443">
        <v>0.42399999999999999</v>
      </c>
      <c r="I443">
        <f>Data[[#This Row],[nucleus_area_pct]]/Data[[#This Row],[cytoplasm_ratio]]</f>
        <v>153.77358490566039</v>
      </c>
      <c r="J443">
        <v>0.81</v>
      </c>
      <c r="K443">
        <v>0.45800000000000002</v>
      </c>
      <c r="L443">
        <v>3.25</v>
      </c>
      <c r="M443">
        <v>3.7</v>
      </c>
      <c r="N443">
        <v>0.82399999999999995</v>
      </c>
      <c r="O443">
        <v>386</v>
      </c>
      <c r="P443">
        <v>65</v>
      </c>
      <c r="Q443">
        <v>188</v>
      </c>
      <c r="R443">
        <v>182</v>
      </c>
      <c r="S443">
        <v>181</v>
      </c>
      <c r="T443">
        <f>(Data[[#This Row],[mean_r]]/256)*100</f>
        <v>73.4375</v>
      </c>
      <c r="U443">
        <f>(Data[[#This Row],[mean_g]]/256)*100</f>
        <v>71.09375</v>
      </c>
      <c r="V443">
        <f>(Data[[#This Row],[mean_b]]/256)*100</f>
        <v>70.703125</v>
      </c>
      <c r="W443">
        <v>0.41</v>
      </c>
      <c r="X443" t="s">
        <v>51</v>
      </c>
      <c r="Y443" t="s">
        <v>40</v>
      </c>
      <c r="Z443">
        <v>7991</v>
      </c>
      <c r="AA443">
        <v>4.22</v>
      </c>
      <c r="AB443">
        <v>14.3</v>
      </c>
      <c r="AC443">
        <v>39.799999999999997</v>
      </c>
      <c r="AD443">
        <v>287867</v>
      </c>
      <c r="AE443">
        <v>71</v>
      </c>
      <c r="AF443">
        <v>34.6</v>
      </c>
      <c r="AG443" t="s">
        <v>64</v>
      </c>
      <c r="AH443" t="s">
        <v>42</v>
      </c>
      <c r="AI443" t="s">
        <v>52</v>
      </c>
      <c r="AJ443">
        <v>100</v>
      </c>
      <c r="AK443">
        <v>256</v>
      </c>
      <c r="AL443">
        <v>0.16350000000000001</v>
      </c>
      <c r="AM443">
        <v>1</v>
      </c>
      <c r="AN443">
        <v>0.9234</v>
      </c>
      <c r="AO443">
        <f>Data[[#This Row],[labeller_confidence_score]]-Data[[#This Row],[cytodiffusion_classification_confidence]]</f>
        <v>-7.6600000000000001E-2</v>
      </c>
    </row>
    <row r="444" spans="1:41" x14ac:dyDescent="0.3">
      <c r="A444" t="s">
        <v>517</v>
      </c>
      <c r="B444" t="s">
        <v>85</v>
      </c>
      <c r="C444">
        <v>0</v>
      </c>
      <c r="D444" t="s">
        <v>50</v>
      </c>
      <c r="E444">
        <v>9.7899999999999991</v>
      </c>
      <c r="F444">
        <v>60.7</v>
      </c>
      <c r="G444">
        <v>0.7</v>
      </c>
      <c r="H444">
        <v>0.30099999999999999</v>
      </c>
      <c r="I444">
        <f>Data[[#This Row],[nucleus_area_pct]]/Data[[#This Row],[cytoplasm_ratio]]</f>
        <v>201.66112956810633</v>
      </c>
      <c r="J444">
        <v>0.79600000000000004</v>
      </c>
      <c r="K444">
        <v>0.35299999999999998</v>
      </c>
      <c r="L444">
        <v>4.55</v>
      </c>
      <c r="M444">
        <v>1.7</v>
      </c>
      <c r="N444">
        <v>0.80800000000000005</v>
      </c>
      <c r="O444">
        <v>348</v>
      </c>
      <c r="P444">
        <v>69</v>
      </c>
      <c r="Q444">
        <v>182</v>
      </c>
      <c r="R444">
        <v>132</v>
      </c>
      <c r="S444">
        <v>181</v>
      </c>
      <c r="T444">
        <f>(Data[[#This Row],[mean_r]]/256)*100</f>
        <v>71.09375</v>
      </c>
      <c r="U444">
        <f>(Data[[#This Row],[mean_g]]/256)*100</f>
        <v>51.5625</v>
      </c>
      <c r="V444">
        <f>(Data[[#This Row],[mean_b]]/256)*100</f>
        <v>70.703125</v>
      </c>
      <c r="W444">
        <v>0.84099999999999997</v>
      </c>
      <c r="X444" t="s">
        <v>51</v>
      </c>
      <c r="Y444" t="s">
        <v>40</v>
      </c>
      <c r="Z444">
        <v>4487</v>
      </c>
      <c r="AA444">
        <v>6.37</v>
      </c>
      <c r="AB444">
        <v>15.5</v>
      </c>
      <c r="AC444">
        <v>32.700000000000003</v>
      </c>
      <c r="AD444">
        <v>339060</v>
      </c>
      <c r="AE444">
        <v>88.7</v>
      </c>
      <c r="AF444">
        <v>31.6</v>
      </c>
      <c r="AG444" t="s">
        <v>46</v>
      </c>
      <c r="AH444" t="s">
        <v>42</v>
      </c>
      <c r="AI444" t="s">
        <v>52</v>
      </c>
      <c r="AJ444">
        <v>60</v>
      </c>
      <c r="AK444">
        <v>512</v>
      </c>
      <c r="AL444">
        <v>0.113</v>
      </c>
      <c r="AM444">
        <v>0.87909999999999999</v>
      </c>
      <c r="AN444">
        <v>0.8296</v>
      </c>
      <c r="AO444">
        <f>Data[[#This Row],[labeller_confidence_score]]-Data[[#This Row],[cytodiffusion_classification_confidence]]</f>
        <v>-4.9499999999999988E-2</v>
      </c>
    </row>
    <row r="445" spans="1:41" x14ac:dyDescent="0.3">
      <c r="A445" t="s">
        <v>518</v>
      </c>
      <c r="B445" t="s">
        <v>54</v>
      </c>
      <c r="C445">
        <v>0</v>
      </c>
      <c r="D445" t="s">
        <v>54</v>
      </c>
      <c r="E445">
        <v>7.54</v>
      </c>
      <c r="F445">
        <v>0</v>
      </c>
      <c r="G445">
        <v>0</v>
      </c>
      <c r="H445">
        <v>1</v>
      </c>
      <c r="I445">
        <f>Data[[#This Row],[nucleus_area_pct]]/Data[[#This Row],[cytoplasm_ratio]]</f>
        <v>0</v>
      </c>
      <c r="J445">
        <v>0.876</v>
      </c>
      <c r="K445">
        <v>0.254</v>
      </c>
      <c r="L445">
        <v>0.49</v>
      </c>
      <c r="M445">
        <v>1</v>
      </c>
      <c r="N445">
        <v>0.90600000000000003</v>
      </c>
      <c r="O445">
        <v>201</v>
      </c>
      <c r="P445">
        <v>50</v>
      </c>
      <c r="Q445">
        <v>229</v>
      </c>
      <c r="R445">
        <v>136</v>
      </c>
      <c r="S445">
        <v>140</v>
      </c>
      <c r="T445">
        <f>(Data[[#This Row],[mean_r]]/256)*100</f>
        <v>89.453125</v>
      </c>
      <c r="U445">
        <f>(Data[[#This Row],[mean_g]]/256)*100</f>
        <v>53.125</v>
      </c>
      <c r="V445">
        <f>(Data[[#This Row],[mean_b]]/256)*100</f>
        <v>54.6875</v>
      </c>
      <c r="W445">
        <v>0.51</v>
      </c>
      <c r="X445" t="s">
        <v>51</v>
      </c>
      <c r="Y445" t="s">
        <v>40</v>
      </c>
      <c r="Z445">
        <v>8111</v>
      </c>
      <c r="AA445">
        <v>4.75</v>
      </c>
      <c r="AB445">
        <v>11.9</v>
      </c>
      <c r="AC445">
        <v>38.5</v>
      </c>
      <c r="AD445">
        <v>133077</v>
      </c>
      <c r="AE445">
        <v>86.9</v>
      </c>
      <c r="AF445">
        <v>33.4</v>
      </c>
      <c r="AG445" t="s">
        <v>46</v>
      </c>
      <c r="AH445" t="s">
        <v>47</v>
      </c>
      <c r="AI445" t="s">
        <v>52</v>
      </c>
      <c r="AJ445">
        <v>60</v>
      </c>
      <c r="AK445">
        <v>512</v>
      </c>
      <c r="AL445">
        <v>1.67E-2</v>
      </c>
      <c r="AM445">
        <v>0.81269999999999998</v>
      </c>
      <c r="AN445">
        <v>0.76519999999999999</v>
      </c>
      <c r="AO445">
        <f>Data[[#This Row],[labeller_confidence_score]]-Data[[#This Row],[cytodiffusion_classification_confidence]]</f>
        <v>-4.7499999999999987E-2</v>
      </c>
    </row>
    <row r="446" spans="1:41" x14ac:dyDescent="0.3">
      <c r="A446" t="s">
        <v>519</v>
      </c>
      <c r="B446" t="s">
        <v>74</v>
      </c>
      <c r="C446">
        <v>0</v>
      </c>
      <c r="D446" t="s">
        <v>75</v>
      </c>
      <c r="E446">
        <v>3.23</v>
      </c>
      <c r="F446">
        <v>0</v>
      </c>
      <c r="G446">
        <v>0</v>
      </c>
      <c r="H446">
        <v>1</v>
      </c>
      <c r="I446">
        <f>Data[[#This Row],[nucleus_area_pct]]/Data[[#This Row],[cytoplasm_ratio]]</f>
        <v>0</v>
      </c>
      <c r="J446">
        <v>0.69</v>
      </c>
      <c r="K446">
        <v>0.40799999999999997</v>
      </c>
      <c r="L446">
        <v>2.39</v>
      </c>
      <c r="M446">
        <v>1</v>
      </c>
      <c r="N446">
        <v>0.77500000000000002</v>
      </c>
      <c r="O446">
        <v>29</v>
      </c>
      <c r="P446">
        <v>18</v>
      </c>
      <c r="Q446">
        <v>214</v>
      </c>
      <c r="R446">
        <v>155</v>
      </c>
      <c r="S446">
        <v>174</v>
      </c>
      <c r="T446">
        <f>(Data[[#This Row],[mean_r]]/256)*100</f>
        <v>83.59375</v>
      </c>
      <c r="U446">
        <f>(Data[[#This Row],[mean_g]]/256)*100</f>
        <v>60.546875</v>
      </c>
      <c r="V446">
        <f>(Data[[#This Row],[mean_b]]/256)*100</f>
        <v>67.96875</v>
      </c>
      <c r="W446">
        <v>0.47199999999999998</v>
      </c>
      <c r="X446" t="s">
        <v>51</v>
      </c>
      <c r="Y446" t="s">
        <v>45</v>
      </c>
      <c r="Z446">
        <v>5259</v>
      </c>
      <c r="AA446">
        <v>4.3600000000000003</v>
      </c>
      <c r="AB446">
        <v>16.5</v>
      </c>
      <c r="AC446">
        <v>36.799999999999997</v>
      </c>
      <c r="AD446">
        <v>277781</v>
      </c>
      <c r="AE446">
        <v>90.3</v>
      </c>
      <c r="AF446">
        <v>34.200000000000003</v>
      </c>
      <c r="AG446" t="s">
        <v>46</v>
      </c>
      <c r="AH446" t="s">
        <v>47</v>
      </c>
      <c r="AI446" t="s">
        <v>52</v>
      </c>
      <c r="AJ446">
        <v>100</v>
      </c>
      <c r="AK446">
        <v>256</v>
      </c>
      <c r="AL446">
        <v>0.16109999999999999</v>
      </c>
      <c r="AM446">
        <v>0.92110000000000003</v>
      </c>
      <c r="AN446">
        <v>0.89390000000000003</v>
      </c>
      <c r="AO446">
        <f>Data[[#This Row],[labeller_confidence_score]]-Data[[#This Row],[cytodiffusion_classification_confidence]]</f>
        <v>-2.7200000000000002E-2</v>
      </c>
    </row>
    <row r="447" spans="1:41" x14ac:dyDescent="0.3">
      <c r="A447" t="s">
        <v>520</v>
      </c>
      <c r="B447" t="s">
        <v>89</v>
      </c>
      <c r="C447">
        <v>1</v>
      </c>
      <c r="D447" t="s">
        <v>38</v>
      </c>
      <c r="E447">
        <v>11.45</v>
      </c>
      <c r="F447">
        <v>56.8</v>
      </c>
      <c r="G447">
        <v>0.61099999999999999</v>
      </c>
      <c r="H447">
        <v>0.39400000000000002</v>
      </c>
      <c r="I447">
        <f>Data[[#This Row],[nucleus_area_pct]]/Data[[#This Row],[cytoplasm_ratio]]</f>
        <v>144.16243654822333</v>
      </c>
      <c r="J447">
        <v>0.72199999999999998</v>
      </c>
      <c r="K447">
        <v>0.34899999999999998</v>
      </c>
      <c r="L447">
        <v>5</v>
      </c>
      <c r="M447">
        <v>3.4</v>
      </c>
      <c r="N447">
        <v>0.76700000000000002</v>
      </c>
      <c r="O447">
        <v>423</v>
      </c>
      <c r="P447">
        <v>61</v>
      </c>
      <c r="Q447">
        <v>199</v>
      </c>
      <c r="R447">
        <v>166</v>
      </c>
      <c r="S447">
        <v>178</v>
      </c>
      <c r="T447">
        <f>(Data[[#This Row],[mean_r]]/256)*100</f>
        <v>77.734375</v>
      </c>
      <c r="U447">
        <f>(Data[[#This Row],[mean_g]]/256)*100</f>
        <v>64.84375</v>
      </c>
      <c r="V447">
        <f>(Data[[#This Row],[mean_b]]/256)*100</f>
        <v>69.53125</v>
      </c>
      <c r="W447">
        <v>0.54700000000000004</v>
      </c>
      <c r="X447" t="s">
        <v>39</v>
      </c>
      <c r="Y447" t="s">
        <v>45</v>
      </c>
      <c r="Z447">
        <v>6618</v>
      </c>
      <c r="AA447">
        <v>6.02</v>
      </c>
      <c r="AB447">
        <v>12.6</v>
      </c>
      <c r="AC447">
        <v>40.799999999999997</v>
      </c>
      <c r="AD447">
        <v>362320</v>
      </c>
      <c r="AE447">
        <v>77.5</v>
      </c>
      <c r="AF447">
        <v>33.9</v>
      </c>
      <c r="AG447" t="s">
        <v>46</v>
      </c>
      <c r="AH447" t="s">
        <v>68</v>
      </c>
      <c r="AI447" t="s">
        <v>43</v>
      </c>
      <c r="AJ447">
        <v>100</v>
      </c>
      <c r="AK447">
        <v>256</v>
      </c>
      <c r="AL447">
        <v>0.71960000000000002</v>
      </c>
      <c r="AM447">
        <v>0.78349999999999997</v>
      </c>
      <c r="AN447">
        <v>0.84750000000000003</v>
      </c>
      <c r="AO447">
        <f>Data[[#This Row],[labeller_confidence_score]]-Data[[#This Row],[cytodiffusion_classification_confidence]]</f>
        <v>6.4000000000000057E-2</v>
      </c>
    </row>
    <row r="448" spans="1:41" x14ac:dyDescent="0.3">
      <c r="A448" t="s">
        <v>521</v>
      </c>
      <c r="B448" t="s">
        <v>89</v>
      </c>
      <c r="C448">
        <v>1</v>
      </c>
      <c r="D448" t="s">
        <v>38</v>
      </c>
      <c r="E448">
        <v>13.88</v>
      </c>
      <c r="F448">
        <v>56.8</v>
      </c>
      <c r="G448">
        <v>0.60599999999999998</v>
      </c>
      <c r="H448">
        <v>0.42499999999999999</v>
      </c>
      <c r="I448">
        <f>Data[[#This Row],[nucleus_area_pct]]/Data[[#This Row],[cytoplasm_ratio]]</f>
        <v>133.64705882352942</v>
      </c>
      <c r="J448">
        <v>0.755</v>
      </c>
      <c r="K448">
        <v>0.33900000000000002</v>
      </c>
      <c r="L448">
        <v>5.95</v>
      </c>
      <c r="M448">
        <v>4.2</v>
      </c>
      <c r="N448">
        <v>0.82399999999999995</v>
      </c>
      <c r="O448">
        <v>361</v>
      </c>
      <c r="P448">
        <v>77</v>
      </c>
      <c r="Q448">
        <v>211</v>
      </c>
      <c r="R448">
        <v>165</v>
      </c>
      <c r="S448">
        <v>202</v>
      </c>
      <c r="T448">
        <f>(Data[[#This Row],[mean_r]]/256)*100</f>
        <v>82.421875</v>
      </c>
      <c r="U448">
        <f>(Data[[#This Row],[mean_g]]/256)*100</f>
        <v>64.453125</v>
      </c>
      <c r="V448">
        <f>(Data[[#This Row],[mean_b]]/256)*100</f>
        <v>78.90625</v>
      </c>
      <c r="W448">
        <v>0.63100000000000001</v>
      </c>
      <c r="X448" t="s">
        <v>51</v>
      </c>
      <c r="Y448" t="s">
        <v>45</v>
      </c>
      <c r="Z448">
        <v>5827</v>
      </c>
      <c r="AA448">
        <v>4.87</v>
      </c>
      <c r="AB448">
        <v>14.2</v>
      </c>
      <c r="AC448">
        <v>34.9</v>
      </c>
      <c r="AD448">
        <v>252530</v>
      </c>
      <c r="AE448">
        <v>96.3</v>
      </c>
      <c r="AF448">
        <v>34.1</v>
      </c>
      <c r="AG448" t="s">
        <v>46</v>
      </c>
      <c r="AH448" t="s">
        <v>47</v>
      </c>
      <c r="AI448" t="s">
        <v>56</v>
      </c>
      <c r="AJ448">
        <v>60</v>
      </c>
      <c r="AK448">
        <v>256</v>
      </c>
      <c r="AL448">
        <v>0.65059999999999996</v>
      </c>
      <c r="AM448">
        <v>0.8085</v>
      </c>
      <c r="AN448">
        <v>0.7177</v>
      </c>
      <c r="AO448">
        <f>Data[[#This Row],[labeller_confidence_score]]-Data[[#This Row],[cytodiffusion_classification_confidence]]</f>
        <v>-9.0799999999999992E-2</v>
      </c>
    </row>
    <row r="449" spans="1:41" x14ac:dyDescent="0.3">
      <c r="A449" t="s">
        <v>522</v>
      </c>
      <c r="B449" t="s">
        <v>49</v>
      </c>
      <c r="C449">
        <v>0</v>
      </c>
      <c r="D449" t="s">
        <v>50</v>
      </c>
      <c r="E449">
        <v>13.16</v>
      </c>
      <c r="F449">
        <v>48.6</v>
      </c>
      <c r="G449">
        <v>0.56100000000000005</v>
      </c>
      <c r="H449">
        <v>0.39600000000000002</v>
      </c>
      <c r="I449">
        <f>Data[[#This Row],[nucleus_area_pct]]/Data[[#This Row],[cytoplasm_ratio]]</f>
        <v>122.72727272727272</v>
      </c>
      <c r="J449">
        <v>0.76400000000000001</v>
      </c>
      <c r="K449">
        <v>0.35199999999999998</v>
      </c>
      <c r="L449">
        <v>2.99</v>
      </c>
      <c r="M449">
        <v>4.7</v>
      </c>
      <c r="N449">
        <v>0.79800000000000004</v>
      </c>
      <c r="O449">
        <v>379</v>
      </c>
      <c r="P449">
        <v>65</v>
      </c>
      <c r="Q449">
        <v>225</v>
      </c>
      <c r="R449">
        <v>135</v>
      </c>
      <c r="S449">
        <v>173</v>
      </c>
      <c r="T449">
        <f>(Data[[#This Row],[mean_r]]/256)*100</f>
        <v>87.890625</v>
      </c>
      <c r="U449">
        <f>(Data[[#This Row],[mean_g]]/256)*100</f>
        <v>52.734375</v>
      </c>
      <c r="V449">
        <f>(Data[[#This Row],[mean_b]]/256)*100</f>
        <v>67.578125</v>
      </c>
      <c r="W449">
        <v>0.751</v>
      </c>
      <c r="X449" t="s">
        <v>51</v>
      </c>
      <c r="Y449" t="s">
        <v>40</v>
      </c>
      <c r="Z449">
        <v>7609</v>
      </c>
      <c r="AA449">
        <v>4.55</v>
      </c>
      <c r="AB449">
        <v>12.8</v>
      </c>
      <c r="AC449">
        <v>49.5</v>
      </c>
      <c r="AD449">
        <v>255664</v>
      </c>
      <c r="AE449">
        <v>107.8</v>
      </c>
      <c r="AF449">
        <v>34.200000000000003</v>
      </c>
      <c r="AG449" t="s">
        <v>41</v>
      </c>
      <c r="AH449" t="s">
        <v>68</v>
      </c>
      <c r="AI449" t="s">
        <v>43</v>
      </c>
      <c r="AJ449">
        <v>60</v>
      </c>
      <c r="AK449">
        <v>360</v>
      </c>
      <c r="AL449">
        <v>0</v>
      </c>
      <c r="AM449">
        <v>0.97919999999999996</v>
      </c>
      <c r="AN449">
        <v>0.90010000000000001</v>
      </c>
      <c r="AO449">
        <f>Data[[#This Row],[labeller_confidence_score]]-Data[[#This Row],[cytodiffusion_classification_confidence]]</f>
        <v>-7.9099999999999948E-2</v>
      </c>
    </row>
    <row r="450" spans="1:41" x14ac:dyDescent="0.3">
      <c r="A450" t="s">
        <v>523</v>
      </c>
      <c r="B450" t="s">
        <v>60</v>
      </c>
      <c r="C450">
        <v>0</v>
      </c>
      <c r="D450" t="s">
        <v>50</v>
      </c>
      <c r="E450">
        <v>14.41</v>
      </c>
      <c r="F450">
        <v>68.599999999999994</v>
      </c>
      <c r="G450">
        <v>0.58799999999999997</v>
      </c>
      <c r="H450">
        <v>0.36099999999999999</v>
      </c>
      <c r="I450">
        <f>Data[[#This Row],[nucleus_area_pct]]/Data[[#This Row],[cytoplasm_ratio]]</f>
        <v>190.02770083102493</v>
      </c>
      <c r="J450">
        <v>0.68700000000000006</v>
      </c>
      <c r="K450">
        <v>0.34699999999999998</v>
      </c>
      <c r="L450">
        <v>2.6</v>
      </c>
      <c r="M450">
        <v>1.4</v>
      </c>
      <c r="N450">
        <v>0.75900000000000001</v>
      </c>
      <c r="O450">
        <v>581</v>
      </c>
      <c r="P450">
        <v>97</v>
      </c>
      <c r="Q450">
        <v>193</v>
      </c>
      <c r="R450">
        <v>175</v>
      </c>
      <c r="S450">
        <v>191</v>
      </c>
      <c r="T450">
        <f>(Data[[#This Row],[mean_r]]/256)*100</f>
        <v>75.390625</v>
      </c>
      <c r="U450">
        <f>(Data[[#This Row],[mean_g]]/256)*100</f>
        <v>68.359375</v>
      </c>
      <c r="V450">
        <f>(Data[[#This Row],[mean_b]]/256)*100</f>
        <v>74.609375</v>
      </c>
      <c r="W450">
        <v>0.57299999999999995</v>
      </c>
      <c r="X450" t="s">
        <v>63</v>
      </c>
      <c r="Y450" t="s">
        <v>40</v>
      </c>
      <c r="Z450">
        <v>6319</v>
      </c>
      <c r="AA450">
        <v>3.98</v>
      </c>
      <c r="AB450">
        <v>16.899999999999999</v>
      </c>
      <c r="AC450">
        <v>56.7</v>
      </c>
      <c r="AD450">
        <v>238807</v>
      </c>
      <c r="AE450">
        <v>91.1</v>
      </c>
      <c r="AF450">
        <v>35.799999999999997</v>
      </c>
      <c r="AG450" t="s">
        <v>64</v>
      </c>
      <c r="AH450" t="s">
        <v>68</v>
      </c>
      <c r="AI450" t="s">
        <v>56</v>
      </c>
      <c r="AJ450">
        <v>100</v>
      </c>
      <c r="AK450">
        <v>224</v>
      </c>
      <c r="AL450">
        <v>4.6800000000000001E-2</v>
      </c>
      <c r="AM450">
        <v>0.94650000000000001</v>
      </c>
      <c r="AN450">
        <v>0.95509999999999995</v>
      </c>
      <c r="AO450">
        <f>Data[[#This Row],[labeller_confidence_score]]-Data[[#This Row],[cytodiffusion_classification_confidence]]</f>
        <v>8.599999999999941E-3</v>
      </c>
    </row>
    <row r="451" spans="1:41" x14ac:dyDescent="0.3">
      <c r="A451" t="s">
        <v>524</v>
      </c>
      <c r="B451" t="s">
        <v>81</v>
      </c>
      <c r="C451">
        <v>1</v>
      </c>
      <c r="D451" t="s">
        <v>82</v>
      </c>
      <c r="E451">
        <v>13.4</v>
      </c>
      <c r="F451">
        <v>82.6</v>
      </c>
      <c r="G451">
        <v>0.21</v>
      </c>
      <c r="H451">
        <v>0.128</v>
      </c>
      <c r="I451">
        <f>Data[[#This Row],[nucleus_area_pct]]/Data[[#This Row],[cytoplasm_ratio]]</f>
        <v>645.31249999999989</v>
      </c>
      <c r="J451">
        <v>0.873</v>
      </c>
      <c r="K451">
        <v>0.26300000000000001</v>
      </c>
      <c r="L451">
        <v>0.11</v>
      </c>
      <c r="M451">
        <v>1</v>
      </c>
      <c r="N451">
        <v>0.82499999999999996</v>
      </c>
      <c r="O451">
        <v>627</v>
      </c>
      <c r="P451">
        <v>78</v>
      </c>
      <c r="Q451">
        <v>203</v>
      </c>
      <c r="R451">
        <v>176</v>
      </c>
      <c r="S451">
        <v>217</v>
      </c>
      <c r="T451">
        <f>(Data[[#This Row],[mean_r]]/256)*100</f>
        <v>79.296875</v>
      </c>
      <c r="U451">
        <f>(Data[[#This Row],[mean_g]]/256)*100</f>
        <v>68.75</v>
      </c>
      <c r="V451">
        <f>(Data[[#This Row],[mean_b]]/256)*100</f>
        <v>84.765625</v>
      </c>
      <c r="W451">
        <v>0.72699999999999998</v>
      </c>
      <c r="X451" t="s">
        <v>51</v>
      </c>
      <c r="Y451" t="s">
        <v>40</v>
      </c>
      <c r="Z451">
        <v>9242</v>
      </c>
      <c r="AA451">
        <v>5.93</v>
      </c>
      <c r="AB451">
        <v>13.9</v>
      </c>
      <c r="AC451">
        <v>44.8</v>
      </c>
      <c r="AD451">
        <v>226444</v>
      </c>
      <c r="AE451">
        <v>84.3</v>
      </c>
      <c r="AF451">
        <v>32.299999999999997</v>
      </c>
      <c r="AG451" t="s">
        <v>41</v>
      </c>
      <c r="AH451" t="s">
        <v>42</v>
      </c>
      <c r="AI451" t="s">
        <v>56</v>
      </c>
      <c r="AJ451">
        <v>60</v>
      </c>
      <c r="AK451">
        <v>224</v>
      </c>
      <c r="AL451">
        <v>0.83440000000000003</v>
      </c>
      <c r="AM451">
        <v>0.46949999999999997</v>
      </c>
      <c r="AN451">
        <v>0.74750000000000005</v>
      </c>
      <c r="AO451">
        <f>Data[[#This Row],[labeller_confidence_score]]-Data[[#This Row],[cytodiffusion_classification_confidence]]</f>
        <v>0.27800000000000008</v>
      </c>
    </row>
    <row r="452" spans="1:41" x14ac:dyDescent="0.3">
      <c r="A452" t="s">
        <v>525</v>
      </c>
      <c r="B452" t="s">
        <v>81</v>
      </c>
      <c r="C452">
        <v>1</v>
      </c>
      <c r="D452" t="s">
        <v>82</v>
      </c>
      <c r="E452">
        <v>15.25</v>
      </c>
      <c r="F452">
        <v>74.3</v>
      </c>
      <c r="G452">
        <v>0.45400000000000001</v>
      </c>
      <c r="H452">
        <v>0.13500000000000001</v>
      </c>
      <c r="I452">
        <f>Data[[#This Row],[nucleus_area_pct]]/Data[[#This Row],[cytoplasm_ratio]]</f>
        <v>550.37037037037032</v>
      </c>
      <c r="J452">
        <v>0.78900000000000003</v>
      </c>
      <c r="K452">
        <v>0.29899999999999999</v>
      </c>
      <c r="L452">
        <v>0.79</v>
      </c>
      <c r="M452">
        <v>1</v>
      </c>
      <c r="N452">
        <v>0.82399999999999995</v>
      </c>
      <c r="O452">
        <v>616</v>
      </c>
      <c r="P452">
        <v>85</v>
      </c>
      <c r="Q452">
        <v>185</v>
      </c>
      <c r="R452">
        <v>159</v>
      </c>
      <c r="S452">
        <v>176</v>
      </c>
      <c r="T452">
        <f>(Data[[#This Row],[mean_r]]/256)*100</f>
        <v>72.265625</v>
      </c>
      <c r="U452">
        <f>(Data[[#This Row],[mean_g]]/256)*100</f>
        <v>62.109375</v>
      </c>
      <c r="V452">
        <f>(Data[[#This Row],[mean_b]]/256)*100</f>
        <v>68.75</v>
      </c>
      <c r="W452">
        <v>0.65400000000000003</v>
      </c>
      <c r="X452" t="s">
        <v>63</v>
      </c>
      <c r="Y452" t="s">
        <v>40</v>
      </c>
      <c r="Z452">
        <v>6889</v>
      </c>
      <c r="AA452">
        <v>3.93</v>
      </c>
      <c r="AB452">
        <v>10.3</v>
      </c>
      <c r="AC452">
        <v>41.9</v>
      </c>
      <c r="AD452">
        <v>276527</v>
      </c>
      <c r="AE452">
        <v>80.400000000000006</v>
      </c>
      <c r="AF452">
        <v>32.299999999999997</v>
      </c>
      <c r="AG452" t="s">
        <v>46</v>
      </c>
      <c r="AH452" t="s">
        <v>42</v>
      </c>
      <c r="AI452" t="s">
        <v>56</v>
      </c>
      <c r="AJ452">
        <v>60</v>
      </c>
      <c r="AK452">
        <v>360</v>
      </c>
      <c r="AL452">
        <v>0.64970000000000006</v>
      </c>
      <c r="AM452">
        <v>0.66120000000000001</v>
      </c>
      <c r="AN452">
        <v>0.84799999999999998</v>
      </c>
      <c r="AO452">
        <f>Data[[#This Row],[labeller_confidence_score]]-Data[[#This Row],[cytodiffusion_classification_confidence]]</f>
        <v>0.18679999999999997</v>
      </c>
    </row>
    <row r="453" spans="1:41" x14ac:dyDescent="0.3">
      <c r="A453" t="s">
        <v>526</v>
      </c>
      <c r="B453" t="s">
        <v>89</v>
      </c>
      <c r="C453">
        <v>1</v>
      </c>
      <c r="D453" t="s">
        <v>38</v>
      </c>
      <c r="E453">
        <v>11.56</v>
      </c>
      <c r="F453">
        <v>57.3</v>
      </c>
      <c r="G453">
        <v>0.67600000000000005</v>
      </c>
      <c r="H453">
        <v>0.44400000000000001</v>
      </c>
      <c r="I453">
        <f>Data[[#This Row],[nucleus_area_pct]]/Data[[#This Row],[cytoplasm_ratio]]</f>
        <v>129.05405405405403</v>
      </c>
      <c r="J453">
        <v>0.71199999999999997</v>
      </c>
      <c r="K453">
        <v>0.28100000000000003</v>
      </c>
      <c r="L453">
        <v>4.4000000000000004</v>
      </c>
      <c r="M453">
        <v>3.3</v>
      </c>
      <c r="N453">
        <v>0.88900000000000001</v>
      </c>
      <c r="O453">
        <v>432</v>
      </c>
      <c r="P453">
        <v>81</v>
      </c>
      <c r="Q453">
        <v>216</v>
      </c>
      <c r="R453">
        <v>177</v>
      </c>
      <c r="S453">
        <v>220</v>
      </c>
      <c r="T453">
        <f>(Data[[#This Row],[mean_r]]/256)*100</f>
        <v>84.375</v>
      </c>
      <c r="U453">
        <f>(Data[[#This Row],[mean_g]]/256)*100</f>
        <v>69.140625</v>
      </c>
      <c r="V453">
        <f>(Data[[#This Row],[mean_b]]/256)*100</f>
        <v>85.9375</v>
      </c>
      <c r="W453">
        <v>0.73</v>
      </c>
      <c r="X453" t="s">
        <v>51</v>
      </c>
      <c r="Y453" t="s">
        <v>40</v>
      </c>
      <c r="Z453">
        <v>7785</v>
      </c>
      <c r="AA453">
        <v>4.95</v>
      </c>
      <c r="AB453">
        <v>16.5</v>
      </c>
      <c r="AC453">
        <v>47.7</v>
      </c>
      <c r="AD453">
        <v>391984</v>
      </c>
      <c r="AE453">
        <v>95.9</v>
      </c>
      <c r="AF453">
        <v>33</v>
      </c>
      <c r="AG453" t="s">
        <v>46</v>
      </c>
      <c r="AH453" t="s">
        <v>68</v>
      </c>
      <c r="AI453" t="s">
        <v>43</v>
      </c>
      <c r="AJ453">
        <v>60</v>
      </c>
      <c r="AK453">
        <v>256</v>
      </c>
      <c r="AL453">
        <v>0.72470000000000001</v>
      </c>
      <c r="AM453">
        <v>0.66639999999999999</v>
      </c>
      <c r="AN453">
        <v>0.66900000000000004</v>
      </c>
      <c r="AO453">
        <f>Data[[#This Row],[labeller_confidence_score]]-Data[[#This Row],[cytodiffusion_classification_confidence]]</f>
        <v>2.6000000000000467E-3</v>
      </c>
    </row>
    <row r="454" spans="1:41" x14ac:dyDescent="0.3">
      <c r="A454" t="s">
        <v>527</v>
      </c>
      <c r="B454" t="s">
        <v>49</v>
      </c>
      <c r="C454">
        <v>0</v>
      </c>
      <c r="D454" t="s">
        <v>50</v>
      </c>
      <c r="E454">
        <v>12.54</v>
      </c>
      <c r="F454">
        <v>47</v>
      </c>
      <c r="G454">
        <v>0.47899999999999998</v>
      </c>
      <c r="H454">
        <v>0.376</v>
      </c>
      <c r="I454">
        <f>Data[[#This Row],[nucleus_area_pct]]/Data[[#This Row],[cytoplasm_ratio]]</f>
        <v>125</v>
      </c>
      <c r="J454">
        <v>0.82699999999999996</v>
      </c>
      <c r="K454">
        <v>0.51400000000000001</v>
      </c>
      <c r="L454">
        <v>3.1</v>
      </c>
      <c r="M454">
        <v>3.8</v>
      </c>
      <c r="N454">
        <v>0.84499999999999997</v>
      </c>
      <c r="O454">
        <v>497</v>
      </c>
      <c r="P454">
        <v>66</v>
      </c>
      <c r="Q454">
        <v>206</v>
      </c>
      <c r="R454">
        <v>154</v>
      </c>
      <c r="S454">
        <v>186</v>
      </c>
      <c r="T454">
        <f>(Data[[#This Row],[mean_r]]/256)*100</f>
        <v>80.46875</v>
      </c>
      <c r="U454">
        <f>(Data[[#This Row],[mean_g]]/256)*100</f>
        <v>60.15625</v>
      </c>
      <c r="V454">
        <f>(Data[[#This Row],[mean_b]]/256)*100</f>
        <v>72.65625</v>
      </c>
      <c r="W454">
        <v>0.82499999999999996</v>
      </c>
      <c r="X454" t="s">
        <v>51</v>
      </c>
      <c r="Y454" t="s">
        <v>45</v>
      </c>
      <c r="Z454">
        <v>7077</v>
      </c>
      <c r="AA454">
        <v>3.97</v>
      </c>
      <c r="AB454">
        <v>11.4</v>
      </c>
      <c r="AC454">
        <v>33.799999999999997</v>
      </c>
      <c r="AD454">
        <v>136455</v>
      </c>
      <c r="AE454">
        <v>80.400000000000006</v>
      </c>
      <c r="AF454">
        <v>33.299999999999997</v>
      </c>
      <c r="AG454" t="s">
        <v>64</v>
      </c>
      <c r="AH454" t="s">
        <v>42</v>
      </c>
      <c r="AI454" t="s">
        <v>43</v>
      </c>
      <c r="AJ454">
        <v>100</v>
      </c>
      <c r="AK454">
        <v>256</v>
      </c>
      <c r="AL454">
        <v>0.1014</v>
      </c>
      <c r="AM454">
        <v>0.89439999999999997</v>
      </c>
      <c r="AN454">
        <v>0.82399999999999995</v>
      </c>
      <c r="AO454">
        <f>Data[[#This Row],[labeller_confidence_score]]-Data[[#This Row],[cytodiffusion_classification_confidence]]</f>
        <v>-7.0400000000000018E-2</v>
      </c>
    </row>
    <row r="455" spans="1:41" x14ac:dyDescent="0.3">
      <c r="A455" t="s">
        <v>528</v>
      </c>
      <c r="B455" t="s">
        <v>106</v>
      </c>
      <c r="C455">
        <v>1</v>
      </c>
      <c r="D455" t="s">
        <v>82</v>
      </c>
      <c r="E455">
        <v>13.01</v>
      </c>
      <c r="F455">
        <v>73.7</v>
      </c>
      <c r="G455">
        <v>0.59</v>
      </c>
      <c r="H455">
        <v>0.14499999999999999</v>
      </c>
      <c r="I455">
        <f>Data[[#This Row],[nucleus_area_pct]]/Data[[#This Row],[cytoplasm_ratio]]</f>
        <v>508.27586206896558</v>
      </c>
      <c r="J455">
        <v>0.84899999999999998</v>
      </c>
      <c r="K455">
        <v>0.20699999999999999</v>
      </c>
      <c r="L455">
        <v>0.45</v>
      </c>
      <c r="M455">
        <v>1</v>
      </c>
      <c r="N455">
        <v>0.83399999999999996</v>
      </c>
      <c r="O455">
        <v>676</v>
      </c>
      <c r="P455">
        <v>77</v>
      </c>
      <c r="Q455">
        <v>197</v>
      </c>
      <c r="R455">
        <v>154</v>
      </c>
      <c r="S455">
        <v>175</v>
      </c>
      <c r="T455">
        <f>(Data[[#This Row],[mean_r]]/256)*100</f>
        <v>76.953125</v>
      </c>
      <c r="U455">
        <f>(Data[[#This Row],[mean_g]]/256)*100</f>
        <v>60.15625</v>
      </c>
      <c r="V455">
        <f>(Data[[#This Row],[mean_b]]/256)*100</f>
        <v>68.359375</v>
      </c>
      <c r="W455">
        <v>0.70399999999999996</v>
      </c>
      <c r="X455" t="s">
        <v>51</v>
      </c>
      <c r="Y455" t="s">
        <v>40</v>
      </c>
      <c r="Z455">
        <v>3734</v>
      </c>
      <c r="AA455">
        <v>4.5599999999999996</v>
      </c>
      <c r="AB455">
        <v>13.2</v>
      </c>
      <c r="AC455">
        <v>41.3</v>
      </c>
      <c r="AD455">
        <v>173540</v>
      </c>
      <c r="AE455">
        <v>88</v>
      </c>
      <c r="AF455">
        <v>31.5</v>
      </c>
      <c r="AG455" t="s">
        <v>64</v>
      </c>
      <c r="AH455" t="s">
        <v>42</v>
      </c>
      <c r="AI455" t="s">
        <v>52</v>
      </c>
      <c r="AJ455">
        <v>60</v>
      </c>
      <c r="AK455">
        <v>512</v>
      </c>
      <c r="AL455">
        <v>0.88129999999999997</v>
      </c>
      <c r="AM455">
        <v>0.80269999999999997</v>
      </c>
      <c r="AN455">
        <v>0.61970000000000003</v>
      </c>
      <c r="AO455">
        <f>Data[[#This Row],[labeller_confidence_score]]-Data[[#This Row],[cytodiffusion_classification_confidence]]</f>
        <v>-0.18299999999999994</v>
      </c>
    </row>
    <row r="456" spans="1:41" x14ac:dyDescent="0.3">
      <c r="A456" t="s">
        <v>529</v>
      </c>
      <c r="B456" t="s">
        <v>85</v>
      </c>
      <c r="C456">
        <v>0</v>
      </c>
      <c r="D456" t="s">
        <v>50</v>
      </c>
      <c r="E456">
        <v>9.43</v>
      </c>
      <c r="F456">
        <v>67.400000000000006</v>
      </c>
      <c r="G456">
        <v>0.59</v>
      </c>
      <c r="H456">
        <v>0.40699999999999997</v>
      </c>
      <c r="I456">
        <f>Data[[#This Row],[nucleus_area_pct]]/Data[[#This Row],[cytoplasm_ratio]]</f>
        <v>165.60196560196562</v>
      </c>
      <c r="J456">
        <v>0.79900000000000004</v>
      </c>
      <c r="K456">
        <v>0.45</v>
      </c>
      <c r="L456">
        <v>4.2699999999999996</v>
      </c>
      <c r="M456">
        <v>2.4</v>
      </c>
      <c r="N456">
        <v>0.77800000000000002</v>
      </c>
      <c r="O456">
        <v>405</v>
      </c>
      <c r="P456">
        <v>82</v>
      </c>
      <c r="Q456">
        <v>193</v>
      </c>
      <c r="R456">
        <v>127</v>
      </c>
      <c r="S456">
        <v>171</v>
      </c>
      <c r="T456">
        <f>(Data[[#This Row],[mean_r]]/256)*100</f>
        <v>75.390625</v>
      </c>
      <c r="U456">
        <f>(Data[[#This Row],[mean_g]]/256)*100</f>
        <v>49.609375</v>
      </c>
      <c r="V456">
        <f>(Data[[#This Row],[mean_b]]/256)*100</f>
        <v>66.796875</v>
      </c>
      <c r="W456">
        <v>0.79500000000000004</v>
      </c>
      <c r="X456" t="s">
        <v>39</v>
      </c>
      <c r="Y456" t="s">
        <v>40</v>
      </c>
      <c r="Z456">
        <v>8017</v>
      </c>
      <c r="AA456">
        <v>4.67</v>
      </c>
      <c r="AB456">
        <v>15.3</v>
      </c>
      <c r="AC456">
        <v>46.2</v>
      </c>
      <c r="AD456">
        <v>374102</v>
      </c>
      <c r="AE456">
        <v>88.6</v>
      </c>
      <c r="AF456">
        <v>35.299999999999997</v>
      </c>
      <c r="AG456" t="s">
        <v>46</v>
      </c>
      <c r="AH456" t="s">
        <v>42</v>
      </c>
      <c r="AI456" t="s">
        <v>52</v>
      </c>
      <c r="AJ456">
        <v>100</v>
      </c>
      <c r="AK456">
        <v>256</v>
      </c>
      <c r="AL456">
        <v>8.5800000000000001E-2</v>
      </c>
      <c r="AM456">
        <v>0.87250000000000005</v>
      </c>
      <c r="AN456">
        <v>0.94320000000000004</v>
      </c>
      <c r="AO456">
        <f>Data[[#This Row],[labeller_confidence_score]]-Data[[#This Row],[cytodiffusion_classification_confidence]]</f>
        <v>7.0699999999999985E-2</v>
      </c>
    </row>
    <row r="457" spans="1:41" x14ac:dyDescent="0.3">
      <c r="A457" t="s">
        <v>530</v>
      </c>
      <c r="B457" t="s">
        <v>74</v>
      </c>
      <c r="C457">
        <v>0</v>
      </c>
      <c r="D457" t="s">
        <v>75</v>
      </c>
      <c r="E457">
        <v>3.1</v>
      </c>
      <c r="F457">
        <v>0</v>
      </c>
      <c r="G457">
        <v>0</v>
      </c>
      <c r="H457">
        <v>1</v>
      </c>
      <c r="I457">
        <f>Data[[#This Row],[nucleus_area_pct]]/Data[[#This Row],[cytoplasm_ratio]]</f>
        <v>0</v>
      </c>
      <c r="J457">
        <v>0.66800000000000004</v>
      </c>
      <c r="K457">
        <v>0.39100000000000001</v>
      </c>
      <c r="L457">
        <v>2.79</v>
      </c>
      <c r="M457">
        <v>1</v>
      </c>
      <c r="N457">
        <v>0.73299999999999998</v>
      </c>
      <c r="O457">
        <v>14</v>
      </c>
      <c r="P457">
        <v>16</v>
      </c>
      <c r="Q457">
        <v>236</v>
      </c>
      <c r="R457">
        <v>153</v>
      </c>
      <c r="S457">
        <v>151</v>
      </c>
      <c r="T457">
        <f>(Data[[#This Row],[mean_r]]/256)*100</f>
        <v>92.1875</v>
      </c>
      <c r="U457">
        <f>(Data[[#This Row],[mean_g]]/256)*100</f>
        <v>59.765625</v>
      </c>
      <c r="V457">
        <f>(Data[[#This Row],[mean_b]]/256)*100</f>
        <v>58.984375</v>
      </c>
      <c r="W457">
        <v>0.45700000000000002</v>
      </c>
      <c r="X457" t="s">
        <v>39</v>
      </c>
      <c r="Y457" t="s">
        <v>45</v>
      </c>
      <c r="Z457">
        <v>4517</v>
      </c>
      <c r="AA457">
        <v>4.42</v>
      </c>
      <c r="AB457">
        <v>12.3</v>
      </c>
      <c r="AC457">
        <v>35.200000000000003</v>
      </c>
      <c r="AD457">
        <v>156697</v>
      </c>
      <c r="AE457">
        <v>86.4</v>
      </c>
      <c r="AF457">
        <v>32.799999999999997</v>
      </c>
      <c r="AG457" t="s">
        <v>46</v>
      </c>
      <c r="AH457" t="s">
        <v>42</v>
      </c>
      <c r="AI457" t="s">
        <v>52</v>
      </c>
      <c r="AJ457">
        <v>100</v>
      </c>
      <c r="AK457">
        <v>512</v>
      </c>
      <c r="AL457">
        <v>4.4299999999999999E-2</v>
      </c>
      <c r="AM457">
        <v>0.88070000000000004</v>
      </c>
      <c r="AN457">
        <v>0.87139999999999995</v>
      </c>
      <c r="AO457">
        <f>Data[[#This Row],[labeller_confidence_score]]-Data[[#This Row],[cytodiffusion_classification_confidence]]</f>
        <v>-9.300000000000086E-3</v>
      </c>
    </row>
    <row r="458" spans="1:41" x14ac:dyDescent="0.3">
      <c r="A458" t="s">
        <v>531</v>
      </c>
      <c r="B458" t="s">
        <v>60</v>
      </c>
      <c r="C458">
        <v>0</v>
      </c>
      <c r="D458" t="s">
        <v>50</v>
      </c>
      <c r="E458">
        <v>15.04</v>
      </c>
      <c r="F458">
        <v>59.1</v>
      </c>
      <c r="G458">
        <v>0.504</v>
      </c>
      <c r="H458">
        <v>0.28199999999999997</v>
      </c>
      <c r="I458">
        <f>Data[[#This Row],[nucleus_area_pct]]/Data[[#This Row],[cytoplasm_ratio]]</f>
        <v>209.57446808510642</v>
      </c>
      <c r="J458">
        <v>0.78</v>
      </c>
      <c r="K458">
        <v>0.52500000000000002</v>
      </c>
      <c r="L458">
        <v>2.0499999999999998</v>
      </c>
      <c r="M458">
        <v>1</v>
      </c>
      <c r="N458">
        <v>0.77700000000000002</v>
      </c>
      <c r="O458">
        <v>658</v>
      </c>
      <c r="P458">
        <v>90</v>
      </c>
      <c r="Q458">
        <v>217</v>
      </c>
      <c r="R458">
        <v>156</v>
      </c>
      <c r="S458">
        <v>179</v>
      </c>
      <c r="T458">
        <f>(Data[[#This Row],[mean_r]]/256)*100</f>
        <v>84.765625</v>
      </c>
      <c r="U458">
        <f>(Data[[#This Row],[mean_g]]/256)*100</f>
        <v>60.9375</v>
      </c>
      <c r="V458">
        <f>(Data[[#This Row],[mean_b]]/256)*100</f>
        <v>69.921875</v>
      </c>
      <c r="W458">
        <v>0.72599999999999998</v>
      </c>
      <c r="X458" t="s">
        <v>51</v>
      </c>
      <c r="Y458" t="s">
        <v>40</v>
      </c>
      <c r="Z458">
        <v>6071</v>
      </c>
      <c r="AA458">
        <v>4.0999999999999996</v>
      </c>
      <c r="AB458">
        <v>15.3</v>
      </c>
      <c r="AC458">
        <v>40.299999999999997</v>
      </c>
      <c r="AD458">
        <v>380613</v>
      </c>
      <c r="AE458">
        <v>99.7</v>
      </c>
      <c r="AF458">
        <v>34.9</v>
      </c>
      <c r="AG458" t="s">
        <v>41</v>
      </c>
      <c r="AH458" t="s">
        <v>47</v>
      </c>
      <c r="AI458" t="s">
        <v>43</v>
      </c>
      <c r="AJ458">
        <v>100</v>
      </c>
      <c r="AK458">
        <v>360</v>
      </c>
      <c r="AL458">
        <v>0.1671</v>
      </c>
      <c r="AM458">
        <v>1</v>
      </c>
      <c r="AN458">
        <v>0.94889999999999997</v>
      </c>
      <c r="AO458">
        <f>Data[[#This Row],[labeller_confidence_score]]-Data[[#This Row],[cytodiffusion_classification_confidence]]</f>
        <v>-5.1100000000000034E-2</v>
      </c>
    </row>
    <row r="459" spans="1:41" x14ac:dyDescent="0.3">
      <c r="A459" t="s">
        <v>532</v>
      </c>
      <c r="B459" t="s">
        <v>54</v>
      </c>
      <c r="C459">
        <v>0</v>
      </c>
      <c r="D459" t="s">
        <v>54</v>
      </c>
      <c r="E459">
        <v>7.84</v>
      </c>
      <c r="F459">
        <v>0</v>
      </c>
      <c r="G459">
        <v>0</v>
      </c>
      <c r="H459">
        <v>1</v>
      </c>
      <c r="I459">
        <f>Data[[#This Row],[nucleus_area_pct]]/Data[[#This Row],[cytoplasm_ratio]]</f>
        <v>0</v>
      </c>
      <c r="J459">
        <v>0.90300000000000002</v>
      </c>
      <c r="K459">
        <v>0.18</v>
      </c>
      <c r="L459">
        <v>0.78</v>
      </c>
      <c r="M459">
        <v>1</v>
      </c>
      <c r="N459">
        <v>0.92700000000000005</v>
      </c>
      <c r="O459">
        <v>185</v>
      </c>
      <c r="P459">
        <v>43</v>
      </c>
      <c r="Q459">
        <v>223</v>
      </c>
      <c r="R459">
        <v>114</v>
      </c>
      <c r="S459">
        <v>135</v>
      </c>
      <c r="T459">
        <f>(Data[[#This Row],[mean_r]]/256)*100</f>
        <v>87.109375</v>
      </c>
      <c r="U459">
        <f>(Data[[#This Row],[mean_g]]/256)*100</f>
        <v>44.53125</v>
      </c>
      <c r="V459">
        <f>(Data[[#This Row],[mean_b]]/256)*100</f>
        <v>52.734375</v>
      </c>
      <c r="W459">
        <v>0.46300000000000002</v>
      </c>
      <c r="X459" t="s">
        <v>63</v>
      </c>
      <c r="Y459" t="s">
        <v>40</v>
      </c>
      <c r="Z459">
        <v>5132</v>
      </c>
      <c r="AA459">
        <v>5.44</v>
      </c>
      <c r="AB459">
        <v>16.899999999999999</v>
      </c>
      <c r="AC459">
        <v>37.9</v>
      </c>
      <c r="AD459">
        <v>241879</v>
      </c>
      <c r="AE459">
        <v>81.400000000000006</v>
      </c>
      <c r="AF459">
        <v>32.1</v>
      </c>
      <c r="AG459" t="s">
        <v>41</v>
      </c>
      <c r="AH459" t="s">
        <v>42</v>
      </c>
      <c r="AI459" t="s">
        <v>56</v>
      </c>
      <c r="AJ459">
        <v>60</v>
      </c>
      <c r="AK459">
        <v>224</v>
      </c>
      <c r="AL459">
        <v>3.2800000000000003E-2</v>
      </c>
      <c r="AM459">
        <v>0.85760000000000003</v>
      </c>
      <c r="AN459">
        <v>0.85909999999999997</v>
      </c>
      <c r="AO459">
        <f>Data[[#This Row],[labeller_confidence_score]]-Data[[#This Row],[cytodiffusion_classification_confidence]]</f>
        <v>1.4999999999999458E-3</v>
      </c>
    </row>
    <row r="460" spans="1:41" x14ac:dyDescent="0.3">
      <c r="A460" t="s">
        <v>533</v>
      </c>
      <c r="B460" t="s">
        <v>74</v>
      </c>
      <c r="C460">
        <v>0</v>
      </c>
      <c r="D460" t="s">
        <v>75</v>
      </c>
      <c r="E460">
        <v>2.34</v>
      </c>
      <c r="F460">
        <v>0</v>
      </c>
      <c r="G460">
        <v>0</v>
      </c>
      <c r="H460">
        <v>1</v>
      </c>
      <c r="I460">
        <f>Data[[#This Row],[nucleus_area_pct]]/Data[[#This Row],[cytoplasm_ratio]]</f>
        <v>0</v>
      </c>
      <c r="J460">
        <v>0.78400000000000003</v>
      </c>
      <c r="K460">
        <v>0.55300000000000005</v>
      </c>
      <c r="L460">
        <v>2.8</v>
      </c>
      <c r="M460">
        <v>1</v>
      </c>
      <c r="N460">
        <v>0.75700000000000001</v>
      </c>
      <c r="O460">
        <v>10</v>
      </c>
      <c r="P460">
        <v>20</v>
      </c>
      <c r="Q460">
        <v>206</v>
      </c>
      <c r="R460">
        <v>143</v>
      </c>
      <c r="S460">
        <v>158</v>
      </c>
      <c r="T460">
        <f>(Data[[#This Row],[mean_r]]/256)*100</f>
        <v>80.46875</v>
      </c>
      <c r="U460">
        <f>(Data[[#This Row],[mean_g]]/256)*100</f>
        <v>55.859375</v>
      </c>
      <c r="V460">
        <f>(Data[[#This Row],[mean_b]]/256)*100</f>
        <v>61.71875</v>
      </c>
      <c r="W460">
        <v>0.56699999999999995</v>
      </c>
      <c r="X460" t="s">
        <v>51</v>
      </c>
      <c r="Y460" t="s">
        <v>45</v>
      </c>
      <c r="Z460">
        <v>9682</v>
      </c>
      <c r="AA460">
        <v>6.17</v>
      </c>
      <c r="AB460">
        <v>14.2</v>
      </c>
      <c r="AC460">
        <v>48.2</v>
      </c>
      <c r="AD460">
        <v>67945</v>
      </c>
      <c r="AE460">
        <v>95.4</v>
      </c>
      <c r="AF460">
        <v>34.4</v>
      </c>
      <c r="AG460" t="s">
        <v>46</v>
      </c>
      <c r="AH460" t="s">
        <v>42</v>
      </c>
      <c r="AI460" t="s">
        <v>56</v>
      </c>
      <c r="AJ460">
        <v>100</v>
      </c>
      <c r="AK460">
        <v>360</v>
      </c>
      <c r="AL460">
        <v>8.9599999999999999E-2</v>
      </c>
      <c r="AM460">
        <v>0.92410000000000003</v>
      </c>
      <c r="AN460">
        <v>0.78159999999999996</v>
      </c>
      <c r="AO460">
        <f>Data[[#This Row],[labeller_confidence_score]]-Data[[#This Row],[cytodiffusion_classification_confidence]]</f>
        <v>-0.14250000000000007</v>
      </c>
    </row>
    <row r="461" spans="1:41" x14ac:dyDescent="0.3">
      <c r="A461" t="s">
        <v>534</v>
      </c>
      <c r="B461" t="s">
        <v>62</v>
      </c>
      <c r="C461">
        <v>0</v>
      </c>
      <c r="D461" t="s">
        <v>50</v>
      </c>
      <c r="E461">
        <v>8.5399999999999991</v>
      </c>
      <c r="F461">
        <v>80.8</v>
      </c>
      <c r="G461">
        <v>0.81599999999999995</v>
      </c>
      <c r="H461">
        <v>0.184</v>
      </c>
      <c r="I461">
        <f>Data[[#This Row],[nucleus_area_pct]]/Data[[#This Row],[cytoplasm_ratio]]</f>
        <v>439.13043478260869</v>
      </c>
      <c r="J461">
        <v>0.9</v>
      </c>
      <c r="K461">
        <v>0.253</v>
      </c>
      <c r="L461">
        <v>1.24</v>
      </c>
      <c r="M461">
        <v>1</v>
      </c>
      <c r="N461">
        <v>0.90200000000000002</v>
      </c>
      <c r="O461">
        <v>257</v>
      </c>
      <c r="P461">
        <v>52</v>
      </c>
      <c r="Q461">
        <v>199</v>
      </c>
      <c r="R461">
        <v>173</v>
      </c>
      <c r="S461">
        <v>219</v>
      </c>
      <c r="T461">
        <f>(Data[[#This Row],[mean_r]]/256)*100</f>
        <v>77.734375</v>
      </c>
      <c r="U461">
        <f>(Data[[#This Row],[mean_g]]/256)*100</f>
        <v>67.578125</v>
      </c>
      <c r="V461">
        <f>(Data[[#This Row],[mean_b]]/256)*100</f>
        <v>85.546875</v>
      </c>
      <c r="W461">
        <v>0.79900000000000004</v>
      </c>
      <c r="X461" t="s">
        <v>51</v>
      </c>
      <c r="Y461" t="s">
        <v>40</v>
      </c>
      <c r="Z461">
        <v>5840</v>
      </c>
      <c r="AA461">
        <v>4.9800000000000004</v>
      </c>
      <c r="AB461">
        <v>11.7</v>
      </c>
      <c r="AC461">
        <v>37.6</v>
      </c>
      <c r="AD461">
        <v>279078</v>
      </c>
      <c r="AE461">
        <v>84.9</v>
      </c>
      <c r="AF461">
        <v>33.6</v>
      </c>
      <c r="AG461" t="s">
        <v>64</v>
      </c>
      <c r="AH461" t="s">
        <v>47</v>
      </c>
      <c r="AI461" t="s">
        <v>52</v>
      </c>
      <c r="AJ461">
        <v>60</v>
      </c>
      <c r="AK461">
        <v>360</v>
      </c>
      <c r="AL461">
        <v>0.1348</v>
      </c>
      <c r="AM461">
        <v>0.84060000000000001</v>
      </c>
      <c r="AN461">
        <v>0.81279999999999997</v>
      </c>
      <c r="AO461">
        <f>Data[[#This Row],[labeller_confidence_score]]-Data[[#This Row],[cytodiffusion_classification_confidence]]</f>
        <v>-2.7800000000000047E-2</v>
      </c>
    </row>
    <row r="462" spans="1:41" x14ac:dyDescent="0.3">
      <c r="A462" t="s">
        <v>535</v>
      </c>
      <c r="B462" t="s">
        <v>67</v>
      </c>
      <c r="C462">
        <v>1</v>
      </c>
      <c r="D462" t="s">
        <v>67</v>
      </c>
      <c r="E462">
        <v>5.7</v>
      </c>
      <c r="F462">
        <v>28.7</v>
      </c>
      <c r="G462">
        <v>0.24199999999999999</v>
      </c>
      <c r="H462">
        <v>0.7</v>
      </c>
      <c r="I462">
        <f>Data[[#This Row],[nucleus_area_pct]]/Data[[#This Row],[cytoplasm_ratio]]</f>
        <v>41</v>
      </c>
      <c r="J462">
        <v>0.49</v>
      </c>
      <c r="K462">
        <v>0.312</v>
      </c>
      <c r="L462">
        <v>0</v>
      </c>
      <c r="M462">
        <v>1.2</v>
      </c>
      <c r="N462">
        <v>0.66</v>
      </c>
      <c r="O462">
        <v>10</v>
      </c>
      <c r="P462">
        <v>47</v>
      </c>
      <c r="Q462">
        <v>248</v>
      </c>
      <c r="R462">
        <v>125</v>
      </c>
      <c r="S462">
        <v>145</v>
      </c>
      <c r="T462">
        <f>(Data[[#This Row],[mean_r]]/256)*100</f>
        <v>96.875</v>
      </c>
      <c r="U462">
        <f>(Data[[#This Row],[mean_g]]/256)*100</f>
        <v>48.828125</v>
      </c>
      <c r="V462">
        <f>(Data[[#This Row],[mean_b]]/256)*100</f>
        <v>56.640625</v>
      </c>
      <c r="W462">
        <v>0.82199999999999995</v>
      </c>
      <c r="X462" t="s">
        <v>51</v>
      </c>
      <c r="Y462" t="s">
        <v>40</v>
      </c>
      <c r="Z462">
        <v>3553</v>
      </c>
      <c r="AA462">
        <v>5.05</v>
      </c>
      <c r="AB462">
        <v>13.8</v>
      </c>
      <c r="AC462">
        <v>49.8</v>
      </c>
      <c r="AD462">
        <v>282212</v>
      </c>
      <c r="AE462">
        <v>112.3</v>
      </c>
      <c r="AF462">
        <v>33.5</v>
      </c>
      <c r="AG462" t="s">
        <v>64</v>
      </c>
      <c r="AH462" t="s">
        <v>47</v>
      </c>
      <c r="AI462" t="s">
        <v>56</v>
      </c>
      <c r="AJ462">
        <v>100</v>
      </c>
      <c r="AK462">
        <v>256</v>
      </c>
      <c r="AL462">
        <v>0.80149999999999999</v>
      </c>
      <c r="AM462">
        <v>0.80279999999999996</v>
      </c>
      <c r="AN462">
        <v>0.58479999999999999</v>
      </c>
      <c r="AO462">
        <f>Data[[#This Row],[labeller_confidence_score]]-Data[[#This Row],[cytodiffusion_classification_confidence]]</f>
        <v>-0.21799999999999997</v>
      </c>
    </row>
    <row r="463" spans="1:41" x14ac:dyDescent="0.3">
      <c r="A463" t="s">
        <v>536</v>
      </c>
      <c r="B463" t="s">
        <v>74</v>
      </c>
      <c r="C463">
        <v>0</v>
      </c>
      <c r="D463" t="s">
        <v>75</v>
      </c>
      <c r="E463">
        <v>3.47</v>
      </c>
      <c r="F463">
        <v>0</v>
      </c>
      <c r="G463">
        <v>0</v>
      </c>
      <c r="H463">
        <v>1</v>
      </c>
      <c r="I463">
        <f>Data[[#This Row],[nucleus_area_pct]]/Data[[#This Row],[cytoplasm_ratio]]</f>
        <v>0</v>
      </c>
      <c r="J463">
        <v>0.85499999999999998</v>
      </c>
      <c r="K463">
        <v>0.503</v>
      </c>
      <c r="L463">
        <v>2.6</v>
      </c>
      <c r="M463">
        <v>1</v>
      </c>
      <c r="N463">
        <v>0.81</v>
      </c>
      <c r="O463">
        <v>21</v>
      </c>
      <c r="P463">
        <v>21</v>
      </c>
      <c r="Q463">
        <v>223</v>
      </c>
      <c r="R463">
        <v>144</v>
      </c>
      <c r="S463">
        <v>180</v>
      </c>
      <c r="T463">
        <f>(Data[[#This Row],[mean_r]]/256)*100</f>
        <v>87.109375</v>
      </c>
      <c r="U463">
        <f>(Data[[#This Row],[mean_g]]/256)*100</f>
        <v>56.25</v>
      </c>
      <c r="V463">
        <f>(Data[[#This Row],[mean_b]]/256)*100</f>
        <v>70.3125</v>
      </c>
      <c r="W463">
        <v>0.58699999999999997</v>
      </c>
      <c r="X463" t="s">
        <v>63</v>
      </c>
      <c r="Y463" t="s">
        <v>40</v>
      </c>
      <c r="Z463">
        <v>6929</v>
      </c>
      <c r="AA463">
        <v>4.32</v>
      </c>
      <c r="AB463">
        <v>10.6</v>
      </c>
      <c r="AC463">
        <v>43.7</v>
      </c>
      <c r="AD463">
        <v>150947</v>
      </c>
      <c r="AE463">
        <v>98.3</v>
      </c>
      <c r="AF463">
        <v>31.2</v>
      </c>
      <c r="AG463" t="s">
        <v>64</v>
      </c>
      <c r="AH463" t="s">
        <v>42</v>
      </c>
      <c r="AI463" t="s">
        <v>52</v>
      </c>
      <c r="AJ463">
        <v>60</v>
      </c>
      <c r="AK463">
        <v>224</v>
      </c>
      <c r="AL463">
        <v>0.15060000000000001</v>
      </c>
      <c r="AM463">
        <v>0.96960000000000002</v>
      </c>
      <c r="AN463">
        <v>0.87970000000000004</v>
      </c>
      <c r="AO463">
        <f>Data[[#This Row],[labeller_confidence_score]]-Data[[#This Row],[cytodiffusion_classification_confidence]]</f>
        <v>-8.989999999999998E-2</v>
      </c>
    </row>
    <row r="464" spans="1:41" x14ac:dyDescent="0.3">
      <c r="A464" t="s">
        <v>537</v>
      </c>
      <c r="B464" t="s">
        <v>54</v>
      </c>
      <c r="C464">
        <v>0</v>
      </c>
      <c r="D464" t="s">
        <v>54</v>
      </c>
      <c r="E464">
        <v>6.64</v>
      </c>
      <c r="F464">
        <v>0</v>
      </c>
      <c r="G464">
        <v>0</v>
      </c>
      <c r="H464">
        <v>1</v>
      </c>
      <c r="I464">
        <f>Data[[#This Row],[nucleus_area_pct]]/Data[[#This Row],[cytoplasm_ratio]]</f>
        <v>0</v>
      </c>
      <c r="J464">
        <v>0.88800000000000001</v>
      </c>
      <c r="K464">
        <v>5.6000000000000001E-2</v>
      </c>
      <c r="L464">
        <v>0.27</v>
      </c>
      <c r="M464">
        <v>1</v>
      </c>
      <c r="N464">
        <v>0.96299999999999997</v>
      </c>
      <c r="O464">
        <v>184</v>
      </c>
      <c r="P464">
        <v>35</v>
      </c>
      <c r="Q464">
        <v>239</v>
      </c>
      <c r="R464">
        <v>134</v>
      </c>
      <c r="S464">
        <v>128</v>
      </c>
      <c r="T464">
        <f>(Data[[#This Row],[mean_r]]/256)*100</f>
        <v>93.359375</v>
      </c>
      <c r="U464">
        <f>(Data[[#This Row],[mean_g]]/256)*100</f>
        <v>52.34375</v>
      </c>
      <c r="V464">
        <f>(Data[[#This Row],[mean_b]]/256)*100</f>
        <v>50</v>
      </c>
      <c r="W464">
        <v>0.51700000000000002</v>
      </c>
      <c r="X464" t="s">
        <v>51</v>
      </c>
      <c r="Y464" t="s">
        <v>45</v>
      </c>
      <c r="Z464">
        <v>6676</v>
      </c>
      <c r="AA464">
        <v>3.33</v>
      </c>
      <c r="AB464">
        <v>17</v>
      </c>
      <c r="AC464">
        <v>48.1</v>
      </c>
      <c r="AD464">
        <v>168185</v>
      </c>
      <c r="AE464">
        <v>82.8</v>
      </c>
      <c r="AF464">
        <v>33.6</v>
      </c>
      <c r="AG464" t="s">
        <v>64</v>
      </c>
      <c r="AH464" t="s">
        <v>68</v>
      </c>
      <c r="AI464" t="s">
        <v>52</v>
      </c>
      <c r="AJ464">
        <v>60</v>
      </c>
      <c r="AK464">
        <v>256</v>
      </c>
      <c r="AL464">
        <v>3.15E-2</v>
      </c>
      <c r="AM464">
        <v>0.92249999999999999</v>
      </c>
      <c r="AN464">
        <v>0.9143</v>
      </c>
      <c r="AO464">
        <f>Data[[#This Row],[labeller_confidence_score]]-Data[[#This Row],[cytodiffusion_classification_confidence]]</f>
        <v>-8.1999999999999851E-3</v>
      </c>
    </row>
    <row r="465" spans="1:41" x14ac:dyDescent="0.3">
      <c r="A465" t="s">
        <v>538</v>
      </c>
      <c r="B465" t="s">
        <v>62</v>
      </c>
      <c r="C465">
        <v>0</v>
      </c>
      <c r="D465" t="s">
        <v>50</v>
      </c>
      <c r="E465">
        <v>8.35</v>
      </c>
      <c r="F465">
        <v>79.3</v>
      </c>
      <c r="G465">
        <v>0.97799999999999998</v>
      </c>
      <c r="H465">
        <v>0.13</v>
      </c>
      <c r="I465">
        <f>Data[[#This Row],[nucleus_area_pct]]/Data[[#This Row],[cytoplasm_ratio]]</f>
        <v>610</v>
      </c>
      <c r="J465">
        <v>0.82</v>
      </c>
      <c r="K465">
        <v>0.23200000000000001</v>
      </c>
      <c r="L465">
        <v>1.31</v>
      </c>
      <c r="M465">
        <v>1.1000000000000001</v>
      </c>
      <c r="N465">
        <v>0.92200000000000004</v>
      </c>
      <c r="O465">
        <v>219</v>
      </c>
      <c r="P465">
        <v>56</v>
      </c>
      <c r="Q465">
        <v>178</v>
      </c>
      <c r="R465">
        <v>159</v>
      </c>
      <c r="S465">
        <v>200</v>
      </c>
      <c r="T465">
        <f>(Data[[#This Row],[mean_r]]/256)*100</f>
        <v>69.53125</v>
      </c>
      <c r="U465">
        <f>(Data[[#This Row],[mean_g]]/256)*100</f>
        <v>62.109375</v>
      </c>
      <c r="V465">
        <f>(Data[[#This Row],[mean_b]]/256)*100</f>
        <v>78.125</v>
      </c>
      <c r="W465">
        <v>0.71199999999999997</v>
      </c>
      <c r="X465" t="s">
        <v>51</v>
      </c>
      <c r="Y465" t="s">
        <v>45</v>
      </c>
      <c r="Z465">
        <v>4042</v>
      </c>
      <c r="AA465">
        <v>4.92</v>
      </c>
      <c r="AB465">
        <v>13.7</v>
      </c>
      <c r="AC465">
        <v>40.799999999999997</v>
      </c>
      <c r="AD465">
        <v>221216</v>
      </c>
      <c r="AE465">
        <v>102.5</v>
      </c>
      <c r="AF465">
        <v>32.1</v>
      </c>
      <c r="AG465" t="s">
        <v>64</v>
      </c>
      <c r="AH465" t="s">
        <v>47</v>
      </c>
      <c r="AI465" t="s">
        <v>56</v>
      </c>
      <c r="AJ465">
        <v>100</v>
      </c>
      <c r="AK465">
        <v>224</v>
      </c>
      <c r="AL465">
        <v>0</v>
      </c>
      <c r="AM465">
        <v>0.88119999999999998</v>
      </c>
      <c r="AN465">
        <v>0.93430000000000002</v>
      </c>
      <c r="AO465">
        <f>Data[[#This Row],[labeller_confidence_score]]-Data[[#This Row],[cytodiffusion_classification_confidence]]</f>
        <v>5.3100000000000036E-2</v>
      </c>
    </row>
    <row r="466" spans="1:41" x14ac:dyDescent="0.3">
      <c r="A466" t="s">
        <v>539</v>
      </c>
      <c r="B466" t="s">
        <v>74</v>
      </c>
      <c r="C466">
        <v>0</v>
      </c>
      <c r="D466" t="s">
        <v>75</v>
      </c>
      <c r="E466">
        <v>2.76</v>
      </c>
      <c r="F466">
        <v>0</v>
      </c>
      <c r="G466">
        <v>0</v>
      </c>
      <c r="H466">
        <v>1</v>
      </c>
      <c r="I466">
        <f>Data[[#This Row],[nucleus_area_pct]]/Data[[#This Row],[cytoplasm_ratio]]</f>
        <v>0</v>
      </c>
      <c r="J466">
        <v>0.69399999999999995</v>
      </c>
      <c r="K466">
        <v>0.47699999999999998</v>
      </c>
      <c r="L466">
        <v>2.1</v>
      </c>
      <c r="M466">
        <v>1</v>
      </c>
      <c r="N466">
        <v>0.878</v>
      </c>
      <c r="O466">
        <v>30</v>
      </c>
      <c r="P466">
        <v>16</v>
      </c>
      <c r="Q466">
        <v>202</v>
      </c>
      <c r="R466">
        <v>132</v>
      </c>
      <c r="S466">
        <v>153</v>
      </c>
      <c r="T466">
        <f>(Data[[#This Row],[mean_r]]/256)*100</f>
        <v>78.90625</v>
      </c>
      <c r="U466">
        <f>(Data[[#This Row],[mean_g]]/256)*100</f>
        <v>51.5625</v>
      </c>
      <c r="V466">
        <f>(Data[[#This Row],[mean_b]]/256)*100</f>
        <v>59.765625</v>
      </c>
      <c r="W466">
        <v>0.65200000000000002</v>
      </c>
      <c r="X466" t="s">
        <v>51</v>
      </c>
      <c r="Y466" t="s">
        <v>45</v>
      </c>
      <c r="Z466">
        <v>6103</v>
      </c>
      <c r="AA466">
        <v>6.44</v>
      </c>
      <c r="AB466">
        <v>12.7</v>
      </c>
      <c r="AC466">
        <v>36.9</v>
      </c>
      <c r="AD466">
        <v>339446</v>
      </c>
      <c r="AE466">
        <v>95.3</v>
      </c>
      <c r="AF466">
        <v>33.200000000000003</v>
      </c>
      <c r="AG466" t="s">
        <v>64</v>
      </c>
      <c r="AH466" t="s">
        <v>42</v>
      </c>
      <c r="AI466" t="s">
        <v>43</v>
      </c>
      <c r="AJ466">
        <v>100</v>
      </c>
      <c r="AK466">
        <v>224</v>
      </c>
      <c r="AL466">
        <v>0.1008</v>
      </c>
      <c r="AM466">
        <v>0.93289999999999995</v>
      </c>
      <c r="AN466">
        <v>0.91479999999999995</v>
      </c>
      <c r="AO466">
        <f>Data[[#This Row],[labeller_confidence_score]]-Data[[#This Row],[cytodiffusion_classification_confidence]]</f>
        <v>-1.8100000000000005E-2</v>
      </c>
    </row>
    <row r="467" spans="1:41" x14ac:dyDescent="0.3">
      <c r="A467" t="s">
        <v>540</v>
      </c>
      <c r="B467" t="s">
        <v>133</v>
      </c>
      <c r="C467">
        <v>1</v>
      </c>
      <c r="D467" t="s">
        <v>104</v>
      </c>
      <c r="E467">
        <v>8.27</v>
      </c>
      <c r="F467">
        <v>0</v>
      </c>
      <c r="G467">
        <v>0</v>
      </c>
      <c r="H467">
        <v>1</v>
      </c>
      <c r="I467">
        <f>Data[[#This Row],[nucleus_area_pct]]/Data[[#This Row],[cytoplasm_ratio]]</f>
        <v>0</v>
      </c>
      <c r="J467">
        <v>0.60399999999999998</v>
      </c>
      <c r="K467">
        <v>0.77600000000000002</v>
      </c>
      <c r="L467">
        <v>0.38</v>
      </c>
      <c r="M467">
        <v>1</v>
      </c>
      <c r="N467">
        <v>0.91</v>
      </c>
      <c r="O467">
        <v>218</v>
      </c>
      <c r="P467">
        <v>55</v>
      </c>
      <c r="Q467">
        <v>231</v>
      </c>
      <c r="R467">
        <v>123</v>
      </c>
      <c r="S467">
        <v>129</v>
      </c>
      <c r="T467">
        <f>(Data[[#This Row],[mean_r]]/256)*100</f>
        <v>90.234375</v>
      </c>
      <c r="U467">
        <f>(Data[[#This Row],[mean_g]]/256)*100</f>
        <v>48.046875</v>
      </c>
      <c r="V467">
        <f>(Data[[#This Row],[mean_b]]/256)*100</f>
        <v>50.390625</v>
      </c>
      <c r="W467">
        <v>0.55500000000000005</v>
      </c>
      <c r="X467" t="s">
        <v>51</v>
      </c>
      <c r="Y467" t="s">
        <v>40</v>
      </c>
      <c r="Z467">
        <v>3362</v>
      </c>
      <c r="AA467">
        <v>5.35</v>
      </c>
      <c r="AB467">
        <v>13.4</v>
      </c>
      <c r="AC467">
        <v>39.799999999999997</v>
      </c>
      <c r="AD467">
        <v>315396</v>
      </c>
      <c r="AE467">
        <v>103.6</v>
      </c>
      <c r="AF467">
        <v>34.1</v>
      </c>
      <c r="AG467" t="s">
        <v>64</v>
      </c>
      <c r="AH467" t="s">
        <v>68</v>
      </c>
      <c r="AI467" t="s">
        <v>56</v>
      </c>
      <c r="AJ467">
        <v>100</v>
      </c>
      <c r="AK467">
        <v>256</v>
      </c>
      <c r="AL467">
        <v>0.95150000000000001</v>
      </c>
      <c r="AM467">
        <v>0.64900000000000002</v>
      </c>
      <c r="AN467">
        <v>0.76700000000000002</v>
      </c>
      <c r="AO467">
        <f>Data[[#This Row],[labeller_confidence_score]]-Data[[#This Row],[cytodiffusion_classification_confidence]]</f>
        <v>0.11799999999999999</v>
      </c>
    </row>
    <row r="468" spans="1:41" x14ac:dyDescent="0.3">
      <c r="A468" t="s">
        <v>541</v>
      </c>
      <c r="B468" t="s">
        <v>54</v>
      </c>
      <c r="C468">
        <v>0</v>
      </c>
      <c r="D468" t="s">
        <v>54</v>
      </c>
      <c r="E468">
        <v>8</v>
      </c>
      <c r="F468">
        <v>0</v>
      </c>
      <c r="G468">
        <v>0</v>
      </c>
      <c r="H468">
        <v>1</v>
      </c>
      <c r="I468">
        <f>Data[[#This Row],[nucleus_area_pct]]/Data[[#This Row],[cytoplasm_ratio]]</f>
        <v>0</v>
      </c>
      <c r="J468">
        <v>0.90400000000000003</v>
      </c>
      <c r="K468">
        <v>0.189</v>
      </c>
      <c r="L468">
        <v>0.28999999999999998</v>
      </c>
      <c r="M468">
        <v>1</v>
      </c>
      <c r="N468">
        <v>0.96599999999999997</v>
      </c>
      <c r="O468">
        <v>195</v>
      </c>
      <c r="P468">
        <v>55</v>
      </c>
      <c r="Q468">
        <v>225</v>
      </c>
      <c r="R468">
        <v>145</v>
      </c>
      <c r="S468">
        <v>132</v>
      </c>
      <c r="T468">
        <f>(Data[[#This Row],[mean_r]]/256)*100</f>
        <v>87.890625</v>
      </c>
      <c r="U468">
        <f>(Data[[#This Row],[mean_g]]/256)*100</f>
        <v>56.640625</v>
      </c>
      <c r="V468">
        <f>(Data[[#This Row],[mean_b]]/256)*100</f>
        <v>51.5625</v>
      </c>
      <c r="W468">
        <v>0.47599999999999998</v>
      </c>
      <c r="X468" t="s">
        <v>51</v>
      </c>
      <c r="Y468" t="s">
        <v>40</v>
      </c>
      <c r="Z468">
        <v>7408</v>
      </c>
      <c r="AA468">
        <v>4.24</v>
      </c>
      <c r="AB468">
        <v>13.3</v>
      </c>
      <c r="AC468">
        <v>37.299999999999997</v>
      </c>
      <c r="AD468">
        <v>215094</v>
      </c>
      <c r="AE468">
        <v>100.5</v>
      </c>
      <c r="AF468">
        <v>32.1</v>
      </c>
      <c r="AG468" t="s">
        <v>46</v>
      </c>
      <c r="AH468" t="s">
        <v>47</v>
      </c>
      <c r="AI468" t="s">
        <v>43</v>
      </c>
      <c r="AJ468">
        <v>100</v>
      </c>
      <c r="AK468">
        <v>512</v>
      </c>
      <c r="AL468">
        <v>2.6599999999999999E-2</v>
      </c>
      <c r="AM468">
        <v>0.88949999999999996</v>
      </c>
      <c r="AN468">
        <v>0.95350000000000001</v>
      </c>
      <c r="AO468">
        <f>Data[[#This Row],[labeller_confidence_score]]-Data[[#This Row],[cytodiffusion_classification_confidence]]</f>
        <v>6.4000000000000057E-2</v>
      </c>
    </row>
    <row r="469" spans="1:41" x14ac:dyDescent="0.3">
      <c r="A469" t="s">
        <v>542</v>
      </c>
      <c r="B469" t="s">
        <v>54</v>
      </c>
      <c r="C469">
        <v>0</v>
      </c>
      <c r="D469" t="s">
        <v>54</v>
      </c>
      <c r="E469">
        <v>7.11</v>
      </c>
      <c r="F469">
        <v>0</v>
      </c>
      <c r="G469">
        <v>0</v>
      </c>
      <c r="H469">
        <v>1</v>
      </c>
      <c r="I469">
        <f>Data[[#This Row],[nucleus_area_pct]]/Data[[#This Row],[cytoplasm_ratio]]</f>
        <v>0</v>
      </c>
      <c r="J469">
        <v>0.94599999999999995</v>
      </c>
      <c r="K469">
        <v>0.217</v>
      </c>
      <c r="L469">
        <v>0.64</v>
      </c>
      <c r="M469">
        <v>1</v>
      </c>
      <c r="N469">
        <v>0.93400000000000005</v>
      </c>
      <c r="O469">
        <v>160</v>
      </c>
      <c r="P469">
        <v>48</v>
      </c>
      <c r="Q469">
        <v>239</v>
      </c>
      <c r="R469">
        <v>138</v>
      </c>
      <c r="S469">
        <v>132</v>
      </c>
      <c r="T469">
        <f>(Data[[#This Row],[mean_r]]/256)*100</f>
        <v>93.359375</v>
      </c>
      <c r="U469">
        <f>(Data[[#This Row],[mean_g]]/256)*100</f>
        <v>53.90625</v>
      </c>
      <c r="V469">
        <f>(Data[[#This Row],[mean_b]]/256)*100</f>
        <v>51.5625</v>
      </c>
      <c r="W469">
        <v>0.51700000000000002</v>
      </c>
      <c r="X469" t="s">
        <v>51</v>
      </c>
      <c r="Y469" t="s">
        <v>45</v>
      </c>
      <c r="Z469">
        <v>3504</v>
      </c>
      <c r="AA469">
        <v>4.3899999999999997</v>
      </c>
      <c r="AB469">
        <v>11.8</v>
      </c>
      <c r="AC469">
        <v>44.1</v>
      </c>
      <c r="AD469">
        <v>251177</v>
      </c>
      <c r="AE469">
        <v>82.2</v>
      </c>
      <c r="AF469">
        <v>33.700000000000003</v>
      </c>
      <c r="AG469" t="s">
        <v>41</v>
      </c>
      <c r="AH469" t="s">
        <v>47</v>
      </c>
      <c r="AI469" t="s">
        <v>56</v>
      </c>
      <c r="AJ469">
        <v>100</v>
      </c>
      <c r="AK469">
        <v>256</v>
      </c>
      <c r="AL469">
        <v>6.2899999999999998E-2</v>
      </c>
      <c r="AM469">
        <v>0.8659</v>
      </c>
      <c r="AN469">
        <v>0.9133</v>
      </c>
      <c r="AO469">
        <f>Data[[#This Row],[labeller_confidence_score]]-Data[[#This Row],[cytodiffusion_classification_confidence]]</f>
        <v>4.7399999999999998E-2</v>
      </c>
    </row>
    <row r="470" spans="1:41" x14ac:dyDescent="0.3">
      <c r="A470" t="s">
        <v>543</v>
      </c>
      <c r="B470" t="s">
        <v>49</v>
      </c>
      <c r="C470">
        <v>0</v>
      </c>
      <c r="D470" t="s">
        <v>50</v>
      </c>
      <c r="E470">
        <v>11.32</v>
      </c>
      <c r="F470">
        <v>58.1</v>
      </c>
      <c r="G470">
        <v>0.42799999999999999</v>
      </c>
      <c r="H470">
        <v>0.46100000000000002</v>
      </c>
      <c r="I470">
        <f>Data[[#This Row],[nucleus_area_pct]]/Data[[#This Row],[cytoplasm_ratio]]</f>
        <v>126.03036876355748</v>
      </c>
      <c r="J470">
        <v>0.82</v>
      </c>
      <c r="K470">
        <v>0.26400000000000001</v>
      </c>
      <c r="L470">
        <v>3.1</v>
      </c>
      <c r="M470">
        <v>3.9</v>
      </c>
      <c r="N470">
        <v>0.67300000000000004</v>
      </c>
      <c r="O470">
        <v>486</v>
      </c>
      <c r="P470">
        <v>74</v>
      </c>
      <c r="Q470">
        <v>220</v>
      </c>
      <c r="R470">
        <v>153</v>
      </c>
      <c r="S470">
        <v>159</v>
      </c>
      <c r="T470">
        <f>(Data[[#This Row],[mean_r]]/256)*100</f>
        <v>85.9375</v>
      </c>
      <c r="U470">
        <f>(Data[[#This Row],[mean_g]]/256)*100</f>
        <v>59.765625</v>
      </c>
      <c r="V470">
        <f>(Data[[#This Row],[mean_b]]/256)*100</f>
        <v>62.109375</v>
      </c>
      <c r="W470">
        <v>0.68700000000000006</v>
      </c>
      <c r="X470" t="s">
        <v>63</v>
      </c>
      <c r="Y470" t="s">
        <v>45</v>
      </c>
      <c r="Z470">
        <v>6793</v>
      </c>
      <c r="AA470">
        <v>5.61</v>
      </c>
      <c r="AB470">
        <v>13.4</v>
      </c>
      <c r="AC470">
        <v>45.1</v>
      </c>
      <c r="AD470">
        <v>196055</v>
      </c>
      <c r="AE470">
        <v>78</v>
      </c>
      <c r="AF470">
        <v>34.5</v>
      </c>
      <c r="AG470" t="s">
        <v>46</v>
      </c>
      <c r="AH470" t="s">
        <v>68</v>
      </c>
      <c r="AI470" t="s">
        <v>43</v>
      </c>
      <c r="AJ470">
        <v>40</v>
      </c>
      <c r="AK470">
        <v>256</v>
      </c>
      <c r="AL470">
        <v>9.4299999999999995E-2</v>
      </c>
      <c r="AM470">
        <v>0.98329999999999995</v>
      </c>
      <c r="AN470">
        <v>0.7994</v>
      </c>
      <c r="AO470">
        <f>Data[[#This Row],[labeller_confidence_score]]-Data[[#This Row],[cytodiffusion_classification_confidence]]</f>
        <v>-0.18389999999999995</v>
      </c>
    </row>
    <row r="471" spans="1:41" x14ac:dyDescent="0.3">
      <c r="A471" t="s">
        <v>544</v>
      </c>
      <c r="B471" t="s">
        <v>54</v>
      </c>
      <c r="C471">
        <v>0</v>
      </c>
      <c r="D471" t="s">
        <v>54</v>
      </c>
      <c r="E471">
        <v>7.75</v>
      </c>
      <c r="F471">
        <v>0</v>
      </c>
      <c r="G471">
        <v>0</v>
      </c>
      <c r="H471">
        <v>1</v>
      </c>
      <c r="I471">
        <f>Data[[#This Row],[nucleus_area_pct]]/Data[[#This Row],[cytoplasm_ratio]]</f>
        <v>0</v>
      </c>
      <c r="J471">
        <v>0.95299999999999996</v>
      </c>
      <c r="K471">
        <v>0.16800000000000001</v>
      </c>
      <c r="L471">
        <v>0</v>
      </c>
      <c r="M471">
        <v>1</v>
      </c>
      <c r="N471">
        <v>0.94799999999999995</v>
      </c>
      <c r="O471">
        <v>187</v>
      </c>
      <c r="P471">
        <v>45</v>
      </c>
      <c r="Q471">
        <v>214</v>
      </c>
      <c r="R471">
        <v>141</v>
      </c>
      <c r="S471">
        <v>146</v>
      </c>
      <c r="T471">
        <f>(Data[[#This Row],[mean_r]]/256)*100</f>
        <v>83.59375</v>
      </c>
      <c r="U471">
        <f>(Data[[#This Row],[mean_g]]/256)*100</f>
        <v>55.078125</v>
      </c>
      <c r="V471">
        <f>(Data[[#This Row],[mean_b]]/256)*100</f>
        <v>57.03125</v>
      </c>
      <c r="W471">
        <v>0.45300000000000001</v>
      </c>
      <c r="X471" t="s">
        <v>51</v>
      </c>
      <c r="Y471" t="s">
        <v>40</v>
      </c>
      <c r="Z471">
        <v>9178</v>
      </c>
      <c r="AA471">
        <v>5.45</v>
      </c>
      <c r="AB471">
        <v>11.7</v>
      </c>
      <c r="AC471">
        <v>49.6</v>
      </c>
      <c r="AD471">
        <v>190130</v>
      </c>
      <c r="AE471">
        <v>82.8</v>
      </c>
      <c r="AF471">
        <v>32.299999999999997</v>
      </c>
      <c r="AG471" t="s">
        <v>46</v>
      </c>
      <c r="AH471" t="s">
        <v>47</v>
      </c>
      <c r="AI471" t="s">
        <v>52</v>
      </c>
      <c r="AJ471">
        <v>40</v>
      </c>
      <c r="AK471">
        <v>256</v>
      </c>
      <c r="AL471">
        <v>3.7499999999999999E-2</v>
      </c>
      <c r="AM471">
        <v>0.9052</v>
      </c>
      <c r="AN471">
        <v>0.92649999999999999</v>
      </c>
      <c r="AO471">
        <f>Data[[#This Row],[labeller_confidence_score]]-Data[[#This Row],[cytodiffusion_classification_confidence]]</f>
        <v>2.1299999999999986E-2</v>
      </c>
    </row>
    <row r="472" spans="1:41" x14ac:dyDescent="0.3">
      <c r="A472" t="s">
        <v>545</v>
      </c>
      <c r="B472" t="s">
        <v>133</v>
      </c>
      <c r="C472">
        <v>1</v>
      </c>
      <c r="D472" t="s">
        <v>104</v>
      </c>
      <c r="E472">
        <v>6.44</v>
      </c>
      <c r="F472">
        <v>0</v>
      </c>
      <c r="G472">
        <v>0</v>
      </c>
      <c r="H472">
        <v>1</v>
      </c>
      <c r="I472">
        <f>Data[[#This Row],[nucleus_area_pct]]/Data[[#This Row],[cytoplasm_ratio]]</f>
        <v>0</v>
      </c>
      <c r="J472">
        <v>0.64800000000000002</v>
      </c>
      <c r="K472">
        <v>0.69799999999999995</v>
      </c>
      <c r="L472">
        <v>0.71</v>
      </c>
      <c r="M472">
        <v>1</v>
      </c>
      <c r="N472">
        <v>0.81699999999999995</v>
      </c>
      <c r="O472">
        <v>177</v>
      </c>
      <c r="P472">
        <v>62</v>
      </c>
      <c r="Q472">
        <v>243</v>
      </c>
      <c r="R472">
        <v>126</v>
      </c>
      <c r="S472">
        <v>127</v>
      </c>
      <c r="T472">
        <f>(Data[[#This Row],[mean_r]]/256)*100</f>
        <v>94.921875</v>
      </c>
      <c r="U472">
        <f>(Data[[#This Row],[mean_g]]/256)*100</f>
        <v>49.21875</v>
      </c>
      <c r="V472">
        <f>(Data[[#This Row],[mean_b]]/256)*100</f>
        <v>49.609375</v>
      </c>
      <c r="W472">
        <v>0.443</v>
      </c>
      <c r="X472" t="s">
        <v>51</v>
      </c>
      <c r="Y472" t="s">
        <v>40</v>
      </c>
      <c r="Z472">
        <v>10259</v>
      </c>
      <c r="AA472">
        <v>5.12</v>
      </c>
      <c r="AB472">
        <v>12.5</v>
      </c>
      <c r="AC472">
        <v>33.700000000000003</v>
      </c>
      <c r="AD472">
        <v>323682</v>
      </c>
      <c r="AE472">
        <v>84.1</v>
      </c>
      <c r="AF472">
        <v>33.799999999999997</v>
      </c>
      <c r="AG472" t="s">
        <v>64</v>
      </c>
      <c r="AH472" t="s">
        <v>47</v>
      </c>
      <c r="AI472" t="s">
        <v>56</v>
      </c>
      <c r="AJ472">
        <v>100</v>
      </c>
      <c r="AK472">
        <v>512</v>
      </c>
      <c r="AL472">
        <v>1</v>
      </c>
      <c r="AM472">
        <v>0.73360000000000003</v>
      </c>
      <c r="AN472">
        <v>0.80420000000000003</v>
      </c>
      <c r="AO472">
        <f>Data[[#This Row],[labeller_confidence_score]]-Data[[#This Row],[cytodiffusion_classification_confidence]]</f>
        <v>7.0599999999999996E-2</v>
      </c>
    </row>
    <row r="473" spans="1:41" x14ac:dyDescent="0.3">
      <c r="A473" t="s">
        <v>546</v>
      </c>
      <c r="B473" t="s">
        <v>89</v>
      </c>
      <c r="C473">
        <v>1</v>
      </c>
      <c r="D473" t="s">
        <v>38</v>
      </c>
      <c r="E473">
        <v>13.64</v>
      </c>
      <c r="F473">
        <v>55.9</v>
      </c>
      <c r="G473">
        <v>0.47799999999999998</v>
      </c>
      <c r="H473">
        <v>0.59499999999999997</v>
      </c>
      <c r="I473">
        <f>Data[[#This Row],[nucleus_area_pct]]/Data[[#This Row],[cytoplasm_ratio]]</f>
        <v>93.94957983193278</v>
      </c>
      <c r="J473">
        <v>0.81899999999999995</v>
      </c>
      <c r="K473">
        <v>0.52100000000000002</v>
      </c>
      <c r="L473">
        <v>5</v>
      </c>
      <c r="M473">
        <v>3.2</v>
      </c>
      <c r="N473">
        <v>0.79900000000000004</v>
      </c>
      <c r="O473">
        <v>401</v>
      </c>
      <c r="P473">
        <v>60</v>
      </c>
      <c r="Q473">
        <v>189</v>
      </c>
      <c r="R473">
        <v>149</v>
      </c>
      <c r="S473">
        <v>193</v>
      </c>
      <c r="T473">
        <f>(Data[[#This Row],[mean_r]]/256)*100</f>
        <v>73.828125</v>
      </c>
      <c r="U473">
        <f>(Data[[#This Row],[mean_g]]/256)*100</f>
        <v>58.203125</v>
      </c>
      <c r="V473">
        <f>(Data[[#This Row],[mean_b]]/256)*100</f>
        <v>75.390625</v>
      </c>
      <c r="W473">
        <v>0.67200000000000004</v>
      </c>
      <c r="X473" t="s">
        <v>39</v>
      </c>
      <c r="Y473" t="s">
        <v>45</v>
      </c>
      <c r="Z473">
        <v>9340</v>
      </c>
      <c r="AA473">
        <v>4.74</v>
      </c>
      <c r="AB473">
        <v>11.5</v>
      </c>
      <c r="AC473">
        <v>40.1</v>
      </c>
      <c r="AD473">
        <v>231906</v>
      </c>
      <c r="AE473">
        <v>85.2</v>
      </c>
      <c r="AF473">
        <v>32.4</v>
      </c>
      <c r="AG473" t="s">
        <v>46</v>
      </c>
      <c r="AH473" t="s">
        <v>47</v>
      </c>
      <c r="AI473" t="s">
        <v>52</v>
      </c>
      <c r="AJ473">
        <v>60</v>
      </c>
      <c r="AK473">
        <v>256</v>
      </c>
      <c r="AL473">
        <v>0.83040000000000003</v>
      </c>
      <c r="AM473">
        <v>0.76859999999999995</v>
      </c>
      <c r="AN473">
        <v>0.68</v>
      </c>
      <c r="AO473">
        <f>Data[[#This Row],[labeller_confidence_score]]-Data[[#This Row],[cytodiffusion_classification_confidence]]</f>
        <v>-8.8599999999999901E-2</v>
      </c>
    </row>
    <row r="474" spans="1:41" x14ac:dyDescent="0.3">
      <c r="A474" t="s">
        <v>547</v>
      </c>
      <c r="B474" t="s">
        <v>62</v>
      </c>
      <c r="C474">
        <v>0</v>
      </c>
      <c r="D474" t="s">
        <v>50</v>
      </c>
      <c r="E474">
        <v>10.6</v>
      </c>
      <c r="F474">
        <v>83.9</v>
      </c>
      <c r="G474">
        <v>0.77900000000000003</v>
      </c>
      <c r="H474">
        <v>0.187</v>
      </c>
      <c r="I474">
        <f>Data[[#This Row],[nucleus_area_pct]]/Data[[#This Row],[cytoplasm_ratio]]</f>
        <v>448.6631016042781</v>
      </c>
      <c r="J474">
        <v>0.84</v>
      </c>
      <c r="K474">
        <v>0.29599999999999999</v>
      </c>
      <c r="L474">
        <v>1.46</v>
      </c>
      <c r="M474">
        <v>1</v>
      </c>
      <c r="N474">
        <v>0.84099999999999997</v>
      </c>
      <c r="O474">
        <v>267</v>
      </c>
      <c r="P474">
        <v>56</v>
      </c>
      <c r="Q474">
        <v>203</v>
      </c>
      <c r="R474">
        <v>134</v>
      </c>
      <c r="S474">
        <v>186</v>
      </c>
      <c r="T474">
        <f>(Data[[#This Row],[mean_r]]/256)*100</f>
        <v>79.296875</v>
      </c>
      <c r="U474">
        <f>(Data[[#This Row],[mean_g]]/256)*100</f>
        <v>52.34375</v>
      </c>
      <c r="V474">
        <f>(Data[[#This Row],[mean_b]]/256)*100</f>
        <v>72.65625</v>
      </c>
      <c r="W474">
        <v>0.71499999999999997</v>
      </c>
      <c r="X474" t="s">
        <v>51</v>
      </c>
      <c r="Y474" t="s">
        <v>40</v>
      </c>
      <c r="Z474">
        <v>5052</v>
      </c>
      <c r="AA474">
        <v>4.38</v>
      </c>
      <c r="AB474">
        <v>15</v>
      </c>
      <c r="AC474">
        <v>36.700000000000003</v>
      </c>
      <c r="AD474">
        <v>187830</v>
      </c>
      <c r="AE474">
        <v>85.9</v>
      </c>
      <c r="AF474">
        <v>33.200000000000003</v>
      </c>
      <c r="AG474" t="s">
        <v>46</v>
      </c>
      <c r="AH474" t="s">
        <v>42</v>
      </c>
      <c r="AI474" t="s">
        <v>52</v>
      </c>
      <c r="AJ474">
        <v>60</v>
      </c>
      <c r="AK474">
        <v>360</v>
      </c>
      <c r="AL474">
        <v>0.18240000000000001</v>
      </c>
      <c r="AM474">
        <v>0.87219999999999998</v>
      </c>
      <c r="AN474">
        <v>0.85899999999999999</v>
      </c>
      <c r="AO474">
        <f>Data[[#This Row],[labeller_confidence_score]]-Data[[#This Row],[cytodiffusion_classification_confidence]]</f>
        <v>-1.319999999999999E-2</v>
      </c>
    </row>
    <row r="475" spans="1:41" x14ac:dyDescent="0.3">
      <c r="A475" t="s">
        <v>548</v>
      </c>
      <c r="B475" t="s">
        <v>58</v>
      </c>
      <c r="C475">
        <v>1</v>
      </c>
      <c r="D475" t="s">
        <v>38</v>
      </c>
      <c r="E475">
        <v>12.82</v>
      </c>
      <c r="F475">
        <v>78.900000000000006</v>
      </c>
      <c r="G475">
        <v>0.61199999999999999</v>
      </c>
      <c r="H475">
        <v>0.23100000000000001</v>
      </c>
      <c r="I475">
        <f>Data[[#This Row],[nucleus_area_pct]]/Data[[#This Row],[cytoplasm_ratio]]</f>
        <v>341.55844155844159</v>
      </c>
      <c r="J475">
        <v>0.71699999999999997</v>
      </c>
      <c r="K475">
        <v>0.46899999999999997</v>
      </c>
      <c r="L475">
        <v>1.72</v>
      </c>
      <c r="M475">
        <v>1.1000000000000001</v>
      </c>
      <c r="N475">
        <v>0.73899999999999999</v>
      </c>
      <c r="O475">
        <v>570</v>
      </c>
      <c r="P475">
        <v>78</v>
      </c>
      <c r="Q475">
        <v>216</v>
      </c>
      <c r="R475">
        <v>172</v>
      </c>
      <c r="S475">
        <v>188</v>
      </c>
      <c r="T475">
        <f>(Data[[#This Row],[mean_r]]/256)*100</f>
        <v>84.375</v>
      </c>
      <c r="U475">
        <f>(Data[[#This Row],[mean_g]]/256)*100</f>
        <v>67.1875</v>
      </c>
      <c r="V475">
        <f>(Data[[#This Row],[mean_b]]/256)*100</f>
        <v>73.4375</v>
      </c>
      <c r="W475">
        <v>0.61799999999999999</v>
      </c>
      <c r="X475" t="s">
        <v>51</v>
      </c>
      <c r="Y475" t="s">
        <v>45</v>
      </c>
      <c r="Z475">
        <v>5459</v>
      </c>
      <c r="AA475">
        <v>5.34</v>
      </c>
      <c r="AB475">
        <v>15.6</v>
      </c>
      <c r="AC475">
        <v>46.4</v>
      </c>
      <c r="AD475">
        <v>189003</v>
      </c>
      <c r="AE475">
        <v>106.6</v>
      </c>
      <c r="AF475">
        <v>29.9</v>
      </c>
      <c r="AG475" t="s">
        <v>64</v>
      </c>
      <c r="AH475" t="s">
        <v>47</v>
      </c>
      <c r="AI475" t="s">
        <v>56</v>
      </c>
      <c r="AJ475">
        <v>100</v>
      </c>
      <c r="AK475">
        <v>256</v>
      </c>
      <c r="AL475">
        <v>0.74670000000000003</v>
      </c>
      <c r="AM475">
        <v>0.79620000000000002</v>
      </c>
      <c r="AN475">
        <v>0.90390000000000004</v>
      </c>
      <c r="AO475">
        <f>Data[[#This Row],[labeller_confidence_score]]-Data[[#This Row],[cytodiffusion_classification_confidence]]</f>
        <v>0.10770000000000002</v>
      </c>
    </row>
    <row r="476" spans="1:41" x14ac:dyDescent="0.3">
      <c r="A476" t="s">
        <v>549</v>
      </c>
      <c r="B476" t="s">
        <v>110</v>
      </c>
      <c r="C476">
        <v>1</v>
      </c>
      <c r="D476" t="s">
        <v>104</v>
      </c>
      <c r="E476">
        <v>8.64</v>
      </c>
      <c r="F476">
        <v>0</v>
      </c>
      <c r="G476">
        <v>0</v>
      </c>
      <c r="H476">
        <v>1</v>
      </c>
      <c r="I476">
        <f>Data[[#This Row],[nucleus_area_pct]]/Data[[#This Row],[cytoplasm_ratio]]</f>
        <v>0</v>
      </c>
      <c r="J476">
        <v>0.85299999999999998</v>
      </c>
      <c r="K476">
        <v>0.22700000000000001</v>
      </c>
      <c r="L476">
        <v>0.7</v>
      </c>
      <c r="M476">
        <v>1</v>
      </c>
      <c r="N476">
        <v>0.875</v>
      </c>
      <c r="O476">
        <v>176</v>
      </c>
      <c r="P476">
        <v>56</v>
      </c>
      <c r="Q476">
        <v>234</v>
      </c>
      <c r="R476">
        <v>124</v>
      </c>
      <c r="S476">
        <v>135</v>
      </c>
      <c r="T476">
        <f>(Data[[#This Row],[mean_r]]/256)*100</f>
        <v>91.40625</v>
      </c>
      <c r="U476">
        <f>(Data[[#This Row],[mean_g]]/256)*100</f>
        <v>48.4375</v>
      </c>
      <c r="V476">
        <f>(Data[[#This Row],[mean_b]]/256)*100</f>
        <v>52.734375</v>
      </c>
      <c r="W476">
        <v>0.48499999999999999</v>
      </c>
      <c r="X476" t="s">
        <v>63</v>
      </c>
      <c r="Y476" t="s">
        <v>40</v>
      </c>
      <c r="Z476">
        <v>9279</v>
      </c>
      <c r="AA476">
        <v>2.91</v>
      </c>
      <c r="AB476">
        <v>12.1</v>
      </c>
      <c r="AC476">
        <v>43.4</v>
      </c>
      <c r="AD476">
        <v>334919</v>
      </c>
      <c r="AE476">
        <v>92.1</v>
      </c>
      <c r="AF476">
        <v>34.9</v>
      </c>
      <c r="AG476" t="s">
        <v>64</v>
      </c>
      <c r="AH476" t="s">
        <v>47</v>
      </c>
      <c r="AI476" t="s">
        <v>56</v>
      </c>
      <c r="AJ476">
        <v>60</v>
      </c>
      <c r="AK476">
        <v>512</v>
      </c>
      <c r="AL476">
        <v>0.88280000000000003</v>
      </c>
      <c r="AM476">
        <v>0.85899999999999999</v>
      </c>
      <c r="AN476">
        <v>0.6139</v>
      </c>
      <c r="AO476">
        <f>Data[[#This Row],[labeller_confidence_score]]-Data[[#This Row],[cytodiffusion_classification_confidence]]</f>
        <v>-0.24509999999999998</v>
      </c>
    </row>
    <row r="477" spans="1:41" x14ac:dyDescent="0.3">
      <c r="A477" t="s">
        <v>550</v>
      </c>
      <c r="B477" t="s">
        <v>60</v>
      </c>
      <c r="C477">
        <v>0</v>
      </c>
      <c r="D477" t="s">
        <v>50</v>
      </c>
      <c r="E477">
        <v>18.79</v>
      </c>
      <c r="F477">
        <v>69.2</v>
      </c>
      <c r="G477">
        <v>0.63</v>
      </c>
      <c r="H477">
        <v>0.46800000000000003</v>
      </c>
      <c r="I477">
        <f>Data[[#This Row],[nucleus_area_pct]]/Data[[#This Row],[cytoplasm_ratio]]</f>
        <v>147.86324786324786</v>
      </c>
      <c r="J477">
        <v>0.629</v>
      </c>
      <c r="K477">
        <v>0.64800000000000002</v>
      </c>
      <c r="L477">
        <v>2.38</v>
      </c>
      <c r="M477">
        <v>1.5</v>
      </c>
      <c r="N477">
        <v>0.81100000000000005</v>
      </c>
      <c r="O477">
        <v>558</v>
      </c>
      <c r="P477">
        <v>95</v>
      </c>
      <c r="Q477">
        <v>199</v>
      </c>
      <c r="R477">
        <v>194</v>
      </c>
      <c r="S477">
        <v>169</v>
      </c>
      <c r="T477">
        <f>(Data[[#This Row],[mean_r]]/256)*100</f>
        <v>77.734375</v>
      </c>
      <c r="U477">
        <f>(Data[[#This Row],[mean_g]]/256)*100</f>
        <v>75.78125</v>
      </c>
      <c r="V477">
        <f>(Data[[#This Row],[mean_b]]/256)*100</f>
        <v>66.015625</v>
      </c>
      <c r="W477">
        <v>0.49099999999999999</v>
      </c>
      <c r="X477" t="s">
        <v>63</v>
      </c>
      <c r="Y477" t="s">
        <v>40</v>
      </c>
      <c r="Z477">
        <v>4956</v>
      </c>
      <c r="AA477">
        <v>4.53</v>
      </c>
      <c r="AB477">
        <v>8.9</v>
      </c>
      <c r="AC477">
        <v>45.2</v>
      </c>
      <c r="AD477">
        <v>382321</v>
      </c>
      <c r="AE477">
        <v>75</v>
      </c>
      <c r="AF477">
        <v>33.4</v>
      </c>
      <c r="AG477" t="s">
        <v>41</v>
      </c>
      <c r="AH477" t="s">
        <v>42</v>
      </c>
      <c r="AI477" t="s">
        <v>56</v>
      </c>
      <c r="AJ477">
        <v>100</v>
      </c>
      <c r="AK477">
        <v>512</v>
      </c>
      <c r="AL477">
        <v>0.1217</v>
      </c>
      <c r="AM477">
        <v>0.77710000000000001</v>
      </c>
      <c r="AN477">
        <v>1</v>
      </c>
      <c r="AO477">
        <f>Data[[#This Row],[labeller_confidence_score]]-Data[[#This Row],[cytodiffusion_classification_confidence]]</f>
        <v>0.22289999999999999</v>
      </c>
    </row>
    <row r="478" spans="1:41" x14ac:dyDescent="0.3">
      <c r="A478" t="s">
        <v>551</v>
      </c>
      <c r="B478" t="s">
        <v>74</v>
      </c>
      <c r="C478">
        <v>0</v>
      </c>
      <c r="D478" t="s">
        <v>75</v>
      </c>
      <c r="E478">
        <v>2.65</v>
      </c>
      <c r="F478">
        <v>0</v>
      </c>
      <c r="G478">
        <v>0</v>
      </c>
      <c r="H478">
        <v>1</v>
      </c>
      <c r="I478">
        <f>Data[[#This Row],[nucleus_area_pct]]/Data[[#This Row],[cytoplasm_ratio]]</f>
        <v>0</v>
      </c>
      <c r="J478">
        <v>0.78300000000000003</v>
      </c>
      <c r="K478">
        <v>0.223</v>
      </c>
      <c r="L478">
        <v>2.13</v>
      </c>
      <c r="M478">
        <v>1</v>
      </c>
      <c r="N478">
        <v>0.76800000000000002</v>
      </c>
      <c r="O478">
        <v>31</v>
      </c>
      <c r="P478">
        <v>17</v>
      </c>
      <c r="Q478">
        <v>232</v>
      </c>
      <c r="R478">
        <v>153</v>
      </c>
      <c r="S478">
        <v>165</v>
      </c>
      <c r="T478">
        <f>(Data[[#This Row],[mean_r]]/256)*100</f>
        <v>90.625</v>
      </c>
      <c r="U478">
        <f>(Data[[#This Row],[mean_g]]/256)*100</f>
        <v>59.765625</v>
      </c>
      <c r="V478">
        <f>(Data[[#This Row],[mean_b]]/256)*100</f>
        <v>64.453125</v>
      </c>
      <c r="W478">
        <v>0.55200000000000005</v>
      </c>
      <c r="X478" t="s">
        <v>39</v>
      </c>
      <c r="Y478" t="s">
        <v>45</v>
      </c>
      <c r="Z478">
        <v>2511</v>
      </c>
      <c r="AA478">
        <v>4.79</v>
      </c>
      <c r="AB478">
        <v>12.9</v>
      </c>
      <c r="AC478">
        <v>41.8</v>
      </c>
      <c r="AD478">
        <v>156942</v>
      </c>
      <c r="AE478">
        <v>79.599999999999994</v>
      </c>
      <c r="AF478">
        <v>34.9</v>
      </c>
      <c r="AG478" t="s">
        <v>64</v>
      </c>
      <c r="AH478" t="s">
        <v>68</v>
      </c>
      <c r="AI478" t="s">
        <v>43</v>
      </c>
      <c r="AJ478">
        <v>40</v>
      </c>
      <c r="AK478">
        <v>512</v>
      </c>
      <c r="AL478">
        <v>0.10059999999999999</v>
      </c>
      <c r="AM478">
        <v>0.96899999999999997</v>
      </c>
      <c r="AN478">
        <v>0.87160000000000004</v>
      </c>
      <c r="AO478">
        <f>Data[[#This Row],[labeller_confidence_score]]-Data[[#This Row],[cytodiffusion_classification_confidence]]</f>
        <v>-9.7399999999999931E-2</v>
      </c>
    </row>
    <row r="479" spans="1:41" x14ac:dyDescent="0.3">
      <c r="A479" t="s">
        <v>552</v>
      </c>
      <c r="B479" t="s">
        <v>74</v>
      </c>
      <c r="C479">
        <v>0</v>
      </c>
      <c r="D479" t="s">
        <v>75</v>
      </c>
      <c r="E479">
        <v>2.2200000000000002</v>
      </c>
      <c r="F479">
        <v>0</v>
      </c>
      <c r="G479">
        <v>0</v>
      </c>
      <c r="H479">
        <v>1</v>
      </c>
      <c r="I479">
        <f>Data[[#This Row],[nucleus_area_pct]]/Data[[#This Row],[cytoplasm_ratio]]</f>
        <v>0</v>
      </c>
      <c r="J479">
        <v>0.873</v>
      </c>
      <c r="K479">
        <v>0.33700000000000002</v>
      </c>
      <c r="L479">
        <v>2.17</v>
      </c>
      <c r="M479">
        <v>1</v>
      </c>
      <c r="N479">
        <v>0.80300000000000005</v>
      </c>
      <c r="O479">
        <v>15</v>
      </c>
      <c r="P479">
        <v>13</v>
      </c>
      <c r="Q479">
        <v>209</v>
      </c>
      <c r="R479">
        <v>158</v>
      </c>
      <c r="S479">
        <v>170</v>
      </c>
      <c r="T479">
        <f>(Data[[#This Row],[mean_r]]/256)*100</f>
        <v>81.640625</v>
      </c>
      <c r="U479">
        <f>(Data[[#This Row],[mean_g]]/256)*100</f>
        <v>61.71875</v>
      </c>
      <c r="V479">
        <f>(Data[[#This Row],[mean_b]]/256)*100</f>
        <v>66.40625</v>
      </c>
      <c r="W479">
        <v>0.52900000000000003</v>
      </c>
      <c r="X479" t="s">
        <v>51</v>
      </c>
      <c r="Y479" t="s">
        <v>40</v>
      </c>
      <c r="Z479">
        <v>8361</v>
      </c>
      <c r="AA479">
        <v>3.96</v>
      </c>
      <c r="AB479">
        <v>11.9</v>
      </c>
      <c r="AC479">
        <v>50.1</v>
      </c>
      <c r="AD479">
        <v>229355</v>
      </c>
      <c r="AE479">
        <v>98.3</v>
      </c>
      <c r="AF479">
        <v>33.6</v>
      </c>
      <c r="AG479" t="s">
        <v>46</v>
      </c>
      <c r="AH479" t="s">
        <v>42</v>
      </c>
      <c r="AI479" t="s">
        <v>52</v>
      </c>
      <c r="AJ479">
        <v>60</v>
      </c>
      <c r="AK479">
        <v>224</v>
      </c>
      <c r="AL479">
        <v>0.1037</v>
      </c>
      <c r="AM479">
        <v>0.96950000000000003</v>
      </c>
      <c r="AN479">
        <v>0.99909999999999999</v>
      </c>
      <c r="AO479">
        <f>Data[[#This Row],[labeller_confidence_score]]-Data[[#This Row],[cytodiffusion_classification_confidence]]</f>
        <v>2.959999999999996E-2</v>
      </c>
    </row>
    <row r="480" spans="1:41" x14ac:dyDescent="0.3">
      <c r="A480" t="s">
        <v>553</v>
      </c>
      <c r="B480" t="s">
        <v>54</v>
      </c>
      <c r="C480">
        <v>0</v>
      </c>
      <c r="D480" t="s">
        <v>54</v>
      </c>
      <c r="E480">
        <v>7.93</v>
      </c>
      <c r="F480">
        <v>0</v>
      </c>
      <c r="G480">
        <v>0</v>
      </c>
      <c r="H480">
        <v>1</v>
      </c>
      <c r="I480">
        <f>Data[[#This Row],[nucleus_area_pct]]/Data[[#This Row],[cytoplasm_ratio]]</f>
        <v>0</v>
      </c>
      <c r="J480">
        <v>0.91300000000000003</v>
      </c>
      <c r="K480">
        <v>0.247</v>
      </c>
      <c r="L480">
        <v>0.6</v>
      </c>
      <c r="M480">
        <v>1</v>
      </c>
      <c r="N480">
        <v>0.93799999999999994</v>
      </c>
      <c r="O480">
        <v>202</v>
      </c>
      <c r="P480">
        <v>50</v>
      </c>
      <c r="Q480">
        <v>224</v>
      </c>
      <c r="R480">
        <v>130</v>
      </c>
      <c r="S480">
        <v>122</v>
      </c>
      <c r="T480">
        <f>(Data[[#This Row],[mean_r]]/256)*100</f>
        <v>87.5</v>
      </c>
      <c r="U480">
        <f>(Data[[#This Row],[mean_g]]/256)*100</f>
        <v>50.78125</v>
      </c>
      <c r="V480">
        <f>(Data[[#This Row],[mean_b]]/256)*100</f>
        <v>47.65625</v>
      </c>
      <c r="W480">
        <v>0.54100000000000004</v>
      </c>
      <c r="X480" t="s">
        <v>51</v>
      </c>
      <c r="Y480" t="s">
        <v>45</v>
      </c>
      <c r="Z480">
        <v>10346</v>
      </c>
      <c r="AA480">
        <v>5.1100000000000003</v>
      </c>
      <c r="AB480">
        <v>14.4</v>
      </c>
      <c r="AC480">
        <v>35.5</v>
      </c>
      <c r="AD480">
        <v>338600</v>
      </c>
      <c r="AE480">
        <v>82.5</v>
      </c>
      <c r="AF480">
        <v>33.6</v>
      </c>
      <c r="AG480" t="s">
        <v>64</v>
      </c>
      <c r="AH480" t="s">
        <v>42</v>
      </c>
      <c r="AI480" t="s">
        <v>52</v>
      </c>
      <c r="AJ480">
        <v>60</v>
      </c>
      <c r="AK480">
        <v>512</v>
      </c>
      <c r="AL480">
        <v>6.7799999999999999E-2</v>
      </c>
      <c r="AM480">
        <v>0.97350000000000003</v>
      </c>
      <c r="AN480">
        <v>0.87990000000000002</v>
      </c>
      <c r="AO480">
        <f>Data[[#This Row],[labeller_confidence_score]]-Data[[#This Row],[cytodiffusion_classification_confidence]]</f>
        <v>-9.3600000000000017E-2</v>
      </c>
    </row>
    <row r="481" spans="1:41" x14ac:dyDescent="0.3">
      <c r="A481" t="s">
        <v>554</v>
      </c>
      <c r="B481" t="s">
        <v>60</v>
      </c>
      <c r="C481">
        <v>0</v>
      </c>
      <c r="D481" t="s">
        <v>50</v>
      </c>
      <c r="E481">
        <v>14.07</v>
      </c>
      <c r="F481">
        <v>69.400000000000006</v>
      </c>
      <c r="G481">
        <v>0.46100000000000002</v>
      </c>
      <c r="H481">
        <v>0.29899999999999999</v>
      </c>
      <c r="I481">
        <f>Data[[#This Row],[nucleus_area_pct]]/Data[[#This Row],[cytoplasm_ratio]]</f>
        <v>232.10702341137127</v>
      </c>
      <c r="J481">
        <v>0.72099999999999997</v>
      </c>
      <c r="K481">
        <v>0.38</v>
      </c>
      <c r="L481">
        <v>2.0699999999999998</v>
      </c>
      <c r="M481">
        <v>1.1000000000000001</v>
      </c>
      <c r="N481">
        <v>0.80400000000000005</v>
      </c>
      <c r="O481">
        <v>642</v>
      </c>
      <c r="P481">
        <v>92</v>
      </c>
      <c r="Q481">
        <v>208</v>
      </c>
      <c r="R481">
        <v>170</v>
      </c>
      <c r="S481">
        <v>179</v>
      </c>
      <c r="T481">
        <f>(Data[[#This Row],[mean_r]]/256)*100</f>
        <v>81.25</v>
      </c>
      <c r="U481">
        <f>(Data[[#This Row],[mean_g]]/256)*100</f>
        <v>66.40625</v>
      </c>
      <c r="V481">
        <f>(Data[[#This Row],[mean_b]]/256)*100</f>
        <v>69.921875</v>
      </c>
      <c r="W481">
        <v>0.52300000000000002</v>
      </c>
      <c r="X481" t="s">
        <v>51</v>
      </c>
      <c r="Y481" t="s">
        <v>40</v>
      </c>
      <c r="Z481">
        <v>5792</v>
      </c>
      <c r="AA481">
        <v>4.21</v>
      </c>
      <c r="AB481">
        <v>15.1</v>
      </c>
      <c r="AC481">
        <v>44.4</v>
      </c>
      <c r="AD481">
        <v>364123</v>
      </c>
      <c r="AE481">
        <v>100.6</v>
      </c>
      <c r="AF481">
        <v>30.8</v>
      </c>
      <c r="AG481" t="s">
        <v>64</v>
      </c>
      <c r="AH481" t="s">
        <v>47</v>
      </c>
      <c r="AI481" t="s">
        <v>56</v>
      </c>
      <c r="AJ481">
        <v>100</v>
      </c>
      <c r="AK481">
        <v>256</v>
      </c>
      <c r="AL481">
        <v>9.5799999999999996E-2</v>
      </c>
      <c r="AM481">
        <v>0.82420000000000004</v>
      </c>
      <c r="AN481">
        <v>0.94220000000000004</v>
      </c>
      <c r="AO481">
        <f>Data[[#This Row],[labeller_confidence_score]]-Data[[#This Row],[cytodiffusion_classification_confidence]]</f>
        <v>0.11799999999999999</v>
      </c>
    </row>
    <row r="482" spans="1:41" x14ac:dyDescent="0.3">
      <c r="A482" t="s">
        <v>555</v>
      </c>
      <c r="B482" t="s">
        <v>106</v>
      </c>
      <c r="C482">
        <v>1</v>
      </c>
      <c r="D482" t="s">
        <v>82</v>
      </c>
      <c r="E482">
        <v>15.69</v>
      </c>
      <c r="F482">
        <v>77.7</v>
      </c>
      <c r="G482">
        <v>0.45600000000000002</v>
      </c>
      <c r="H482">
        <v>0.22500000000000001</v>
      </c>
      <c r="I482">
        <f>Data[[#This Row],[nucleus_area_pct]]/Data[[#This Row],[cytoplasm_ratio]]</f>
        <v>345.33333333333331</v>
      </c>
      <c r="J482">
        <v>0.84299999999999997</v>
      </c>
      <c r="K482">
        <v>0.253</v>
      </c>
      <c r="L482">
        <v>0.85</v>
      </c>
      <c r="M482">
        <v>1.3</v>
      </c>
      <c r="N482">
        <v>0.97399999999999998</v>
      </c>
      <c r="O482">
        <v>653</v>
      </c>
      <c r="P482">
        <v>98</v>
      </c>
      <c r="Q482">
        <v>188</v>
      </c>
      <c r="R482">
        <v>131</v>
      </c>
      <c r="S482">
        <v>202</v>
      </c>
      <c r="T482">
        <f>(Data[[#This Row],[mean_r]]/256)*100</f>
        <v>73.4375</v>
      </c>
      <c r="U482">
        <f>(Data[[#This Row],[mean_g]]/256)*100</f>
        <v>51.171875</v>
      </c>
      <c r="V482">
        <f>(Data[[#This Row],[mean_b]]/256)*100</f>
        <v>78.90625</v>
      </c>
      <c r="W482">
        <v>0.746</v>
      </c>
      <c r="X482" t="s">
        <v>51</v>
      </c>
      <c r="Y482" t="s">
        <v>45</v>
      </c>
      <c r="Z482">
        <v>1331</v>
      </c>
      <c r="AA482">
        <v>4.1399999999999997</v>
      </c>
      <c r="AB482">
        <v>13.9</v>
      </c>
      <c r="AC482">
        <v>44.2</v>
      </c>
      <c r="AD482">
        <v>369589</v>
      </c>
      <c r="AE482">
        <v>84</v>
      </c>
      <c r="AF482">
        <v>33.6</v>
      </c>
      <c r="AG482" t="s">
        <v>46</v>
      </c>
      <c r="AH482" t="s">
        <v>42</v>
      </c>
      <c r="AI482" t="s">
        <v>52</v>
      </c>
      <c r="AJ482">
        <v>40</v>
      </c>
      <c r="AK482">
        <v>224</v>
      </c>
      <c r="AL482">
        <v>0.73040000000000005</v>
      </c>
      <c r="AM482">
        <v>0.66549999999999998</v>
      </c>
      <c r="AN482">
        <v>0.86560000000000004</v>
      </c>
      <c r="AO482">
        <f>Data[[#This Row],[labeller_confidence_score]]-Data[[#This Row],[cytodiffusion_classification_confidence]]</f>
        <v>0.20010000000000006</v>
      </c>
    </row>
    <row r="483" spans="1:41" x14ac:dyDescent="0.3">
      <c r="A483" t="s">
        <v>556</v>
      </c>
      <c r="B483" t="s">
        <v>85</v>
      </c>
      <c r="C483">
        <v>0</v>
      </c>
      <c r="D483" t="s">
        <v>50</v>
      </c>
      <c r="E483">
        <v>7.87</v>
      </c>
      <c r="F483">
        <v>57.9</v>
      </c>
      <c r="G483">
        <v>0.70799999999999996</v>
      </c>
      <c r="H483">
        <v>0.41</v>
      </c>
      <c r="I483">
        <f>Data[[#This Row],[nucleus_area_pct]]/Data[[#This Row],[cytoplasm_ratio]]</f>
        <v>141.21951219512195</v>
      </c>
      <c r="J483">
        <v>0.83799999999999997</v>
      </c>
      <c r="K483">
        <v>0.33400000000000002</v>
      </c>
      <c r="L483">
        <v>5.58</v>
      </c>
      <c r="M483">
        <v>2.1</v>
      </c>
      <c r="N483">
        <v>0.74399999999999999</v>
      </c>
      <c r="O483">
        <v>388</v>
      </c>
      <c r="P483">
        <v>69</v>
      </c>
      <c r="Q483">
        <v>187</v>
      </c>
      <c r="R483">
        <v>130</v>
      </c>
      <c r="S483">
        <v>190</v>
      </c>
      <c r="T483">
        <f>(Data[[#This Row],[mean_r]]/256)*100</f>
        <v>73.046875</v>
      </c>
      <c r="U483">
        <f>(Data[[#This Row],[mean_g]]/256)*100</f>
        <v>50.78125</v>
      </c>
      <c r="V483">
        <f>(Data[[#This Row],[mean_b]]/256)*100</f>
        <v>74.21875</v>
      </c>
      <c r="W483">
        <v>0.82899999999999996</v>
      </c>
      <c r="X483" t="s">
        <v>63</v>
      </c>
      <c r="Y483" t="s">
        <v>40</v>
      </c>
      <c r="Z483">
        <v>9637</v>
      </c>
      <c r="AA483">
        <v>4.0599999999999996</v>
      </c>
      <c r="AB483">
        <v>14.2</v>
      </c>
      <c r="AC483">
        <v>39.5</v>
      </c>
      <c r="AD483">
        <v>306947</v>
      </c>
      <c r="AE483">
        <v>87.6</v>
      </c>
      <c r="AF483">
        <v>33.799999999999997</v>
      </c>
      <c r="AG483" t="s">
        <v>41</v>
      </c>
      <c r="AH483" t="s">
        <v>42</v>
      </c>
      <c r="AI483" t="s">
        <v>43</v>
      </c>
      <c r="AJ483">
        <v>100</v>
      </c>
      <c r="AK483">
        <v>512</v>
      </c>
      <c r="AL483">
        <v>0.1802</v>
      </c>
      <c r="AM483">
        <v>0.90500000000000003</v>
      </c>
      <c r="AN483">
        <v>0.91220000000000001</v>
      </c>
      <c r="AO483">
        <f>Data[[#This Row],[labeller_confidence_score]]-Data[[#This Row],[cytodiffusion_classification_confidence]]</f>
        <v>7.1999999999999842E-3</v>
      </c>
    </row>
    <row r="484" spans="1:41" x14ac:dyDescent="0.3">
      <c r="A484" t="s">
        <v>557</v>
      </c>
      <c r="B484" t="s">
        <v>62</v>
      </c>
      <c r="C484">
        <v>0</v>
      </c>
      <c r="D484" t="s">
        <v>50</v>
      </c>
      <c r="E484">
        <v>9.4</v>
      </c>
      <c r="F484">
        <v>76.599999999999994</v>
      </c>
      <c r="G484">
        <v>0.76800000000000002</v>
      </c>
      <c r="H484">
        <v>0.33300000000000002</v>
      </c>
      <c r="I484">
        <f>Data[[#This Row],[nucleus_area_pct]]/Data[[#This Row],[cytoplasm_ratio]]</f>
        <v>230.03003003002999</v>
      </c>
      <c r="J484">
        <v>0.86099999999999999</v>
      </c>
      <c r="K484">
        <v>0.17499999999999999</v>
      </c>
      <c r="L484">
        <v>0.8</v>
      </c>
      <c r="M484">
        <v>1</v>
      </c>
      <c r="N484">
        <v>0.85299999999999998</v>
      </c>
      <c r="O484">
        <v>288</v>
      </c>
      <c r="P484">
        <v>59</v>
      </c>
      <c r="Q484">
        <v>204</v>
      </c>
      <c r="R484">
        <v>154</v>
      </c>
      <c r="S484">
        <v>188</v>
      </c>
      <c r="T484">
        <f>(Data[[#This Row],[mean_r]]/256)*100</f>
        <v>79.6875</v>
      </c>
      <c r="U484">
        <f>(Data[[#This Row],[mean_g]]/256)*100</f>
        <v>60.15625</v>
      </c>
      <c r="V484">
        <f>(Data[[#This Row],[mean_b]]/256)*100</f>
        <v>73.4375</v>
      </c>
      <c r="W484">
        <v>0.68100000000000005</v>
      </c>
      <c r="X484" t="s">
        <v>63</v>
      </c>
      <c r="Y484" t="s">
        <v>40</v>
      </c>
      <c r="Z484">
        <v>7397</v>
      </c>
      <c r="AA484">
        <v>5.53</v>
      </c>
      <c r="AB484">
        <v>18.5</v>
      </c>
      <c r="AC484">
        <v>38.5</v>
      </c>
      <c r="AD484">
        <v>239957</v>
      </c>
      <c r="AE484">
        <v>82.1</v>
      </c>
      <c r="AF484">
        <v>33.1</v>
      </c>
      <c r="AG484" t="s">
        <v>64</v>
      </c>
      <c r="AH484" t="s">
        <v>68</v>
      </c>
      <c r="AI484" t="s">
        <v>56</v>
      </c>
      <c r="AJ484">
        <v>40</v>
      </c>
      <c r="AK484">
        <v>512</v>
      </c>
      <c r="AL484">
        <v>7.6799999999999993E-2</v>
      </c>
      <c r="AM484">
        <v>0.92059999999999997</v>
      </c>
      <c r="AN484">
        <v>0.89849999999999997</v>
      </c>
      <c r="AO484">
        <f>Data[[#This Row],[labeller_confidence_score]]-Data[[#This Row],[cytodiffusion_classification_confidence]]</f>
        <v>-2.2100000000000009E-2</v>
      </c>
    </row>
    <row r="485" spans="1:41" x14ac:dyDescent="0.3">
      <c r="A485" t="s">
        <v>558</v>
      </c>
      <c r="B485" t="s">
        <v>37</v>
      </c>
      <c r="C485">
        <v>1</v>
      </c>
      <c r="D485" t="s">
        <v>38</v>
      </c>
      <c r="E485">
        <v>14.13</v>
      </c>
      <c r="F485">
        <v>67.5</v>
      </c>
      <c r="G485">
        <v>0.60399999999999998</v>
      </c>
      <c r="H485">
        <v>0.39</v>
      </c>
      <c r="I485">
        <f>Data[[#This Row],[nucleus_area_pct]]/Data[[#This Row],[cytoplasm_ratio]]</f>
        <v>173.07692307692307</v>
      </c>
      <c r="J485">
        <v>0.74399999999999999</v>
      </c>
      <c r="K485">
        <v>0.51</v>
      </c>
      <c r="L485">
        <v>3.29</v>
      </c>
      <c r="M485">
        <v>5.9</v>
      </c>
      <c r="N485">
        <v>0.72199999999999998</v>
      </c>
      <c r="O485">
        <v>407</v>
      </c>
      <c r="P485">
        <v>74</v>
      </c>
      <c r="Q485">
        <v>241</v>
      </c>
      <c r="R485">
        <v>139</v>
      </c>
      <c r="S485">
        <v>200</v>
      </c>
      <c r="T485">
        <f>(Data[[#This Row],[mean_r]]/256)*100</f>
        <v>94.140625</v>
      </c>
      <c r="U485">
        <f>(Data[[#This Row],[mean_g]]/256)*100</f>
        <v>54.296875</v>
      </c>
      <c r="V485">
        <f>(Data[[#This Row],[mean_b]]/256)*100</f>
        <v>78.125</v>
      </c>
      <c r="W485">
        <v>0.65</v>
      </c>
      <c r="X485" t="s">
        <v>39</v>
      </c>
      <c r="Y485" t="s">
        <v>45</v>
      </c>
      <c r="Z485">
        <v>10362</v>
      </c>
      <c r="AA485">
        <v>3.67</v>
      </c>
      <c r="AB485">
        <v>18.8</v>
      </c>
      <c r="AC485">
        <v>37.1</v>
      </c>
      <c r="AD485">
        <v>152997</v>
      </c>
      <c r="AE485">
        <v>76.5</v>
      </c>
      <c r="AF485">
        <v>35.700000000000003</v>
      </c>
      <c r="AG485" t="s">
        <v>64</v>
      </c>
      <c r="AH485" t="s">
        <v>42</v>
      </c>
      <c r="AI485" t="s">
        <v>43</v>
      </c>
      <c r="AJ485">
        <v>100</v>
      </c>
      <c r="AK485">
        <v>224</v>
      </c>
      <c r="AL485">
        <v>0.90980000000000005</v>
      </c>
      <c r="AM485">
        <v>0.77310000000000001</v>
      </c>
      <c r="AN485">
        <v>0.73850000000000005</v>
      </c>
      <c r="AO485">
        <f>Data[[#This Row],[labeller_confidence_score]]-Data[[#This Row],[cytodiffusion_classification_confidence]]</f>
        <v>-3.4599999999999964E-2</v>
      </c>
    </row>
    <row r="486" spans="1:41" x14ac:dyDescent="0.3">
      <c r="A486" t="s">
        <v>559</v>
      </c>
      <c r="B486" t="s">
        <v>120</v>
      </c>
      <c r="C486">
        <v>1</v>
      </c>
      <c r="D486" t="s">
        <v>104</v>
      </c>
      <c r="E486">
        <v>6.32</v>
      </c>
      <c r="F486">
        <v>0</v>
      </c>
      <c r="G486">
        <v>0</v>
      </c>
      <c r="H486">
        <v>1</v>
      </c>
      <c r="I486">
        <f>Data[[#This Row],[nucleus_area_pct]]/Data[[#This Row],[cytoplasm_ratio]]</f>
        <v>0</v>
      </c>
      <c r="J486">
        <v>0.996</v>
      </c>
      <c r="K486">
        <v>8.7999999999999995E-2</v>
      </c>
      <c r="L486">
        <v>0.28999999999999998</v>
      </c>
      <c r="M486">
        <v>1</v>
      </c>
      <c r="N486">
        <v>0.95499999999999996</v>
      </c>
      <c r="O486">
        <v>131</v>
      </c>
      <c r="P486">
        <v>45</v>
      </c>
      <c r="Q486">
        <v>239</v>
      </c>
      <c r="R486">
        <v>155</v>
      </c>
      <c r="S486">
        <v>135</v>
      </c>
      <c r="T486">
        <f>(Data[[#This Row],[mean_r]]/256)*100</f>
        <v>93.359375</v>
      </c>
      <c r="U486">
        <f>(Data[[#This Row],[mean_g]]/256)*100</f>
        <v>60.546875</v>
      </c>
      <c r="V486">
        <f>(Data[[#This Row],[mean_b]]/256)*100</f>
        <v>52.734375</v>
      </c>
      <c r="W486">
        <v>0.48499999999999999</v>
      </c>
      <c r="X486" t="s">
        <v>51</v>
      </c>
      <c r="Y486" t="s">
        <v>45</v>
      </c>
      <c r="Z486">
        <v>6407</v>
      </c>
      <c r="AA486">
        <v>3.84</v>
      </c>
      <c r="AB486">
        <v>14.3</v>
      </c>
      <c r="AC486">
        <v>51.4</v>
      </c>
      <c r="AD486">
        <v>203936</v>
      </c>
      <c r="AE486">
        <v>85</v>
      </c>
      <c r="AF486">
        <v>33.1</v>
      </c>
      <c r="AG486" t="s">
        <v>64</v>
      </c>
      <c r="AH486" t="s">
        <v>42</v>
      </c>
      <c r="AI486" t="s">
        <v>56</v>
      </c>
      <c r="AJ486">
        <v>100</v>
      </c>
      <c r="AK486">
        <v>512</v>
      </c>
      <c r="AL486">
        <v>0.82110000000000005</v>
      </c>
      <c r="AM486">
        <v>0.80049999999999999</v>
      </c>
      <c r="AN486">
        <v>0.72009999999999996</v>
      </c>
      <c r="AO486">
        <f>Data[[#This Row],[labeller_confidence_score]]-Data[[#This Row],[cytodiffusion_classification_confidence]]</f>
        <v>-8.0400000000000027E-2</v>
      </c>
    </row>
    <row r="487" spans="1:41" x14ac:dyDescent="0.3">
      <c r="A487" t="s">
        <v>560</v>
      </c>
      <c r="B487" t="s">
        <v>49</v>
      </c>
      <c r="C487">
        <v>0</v>
      </c>
      <c r="D487" t="s">
        <v>50</v>
      </c>
      <c r="E487">
        <v>12.79</v>
      </c>
      <c r="F487">
        <v>48</v>
      </c>
      <c r="G487">
        <v>0.53400000000000003</v>
      </c>
      <c r="H487">
        <v>0.53</v>
      </c>
      <c r="I487">
        <f>Data[[#This Row],[nucleus_area_pct]]/Data[[#This Row],[cytoplasm_ratio]]</f>
        <v>90.566037735849051</v>
      </c>
      <c r="J487">
        <v>0.79800000000000004</v>
      </c>
      <c r="K487">
        <v>0.374</v>
      </c>
      <c r="L487">
        <v>3.18</v>
      </c>
      <c r="M487">
        <v>2.9</v>
      </c>
      <c r="N487">
        <v>0.77700000000000002</v>
      </c>
      <c r="O487">
        <v>410</v>
      </c>
      <c r="P487">
        <v>74</v>
      </c>
      <c r="Q487">
        <v>224</v>
      </c>
      <c r="R487">
        <v>161</v>
      </c>
      <c r="S487">
        <v>205</v>
      </c>
      <c r="T487">
        <f>(Data[[#This Row],[mean_r]]/256)*100</f>
        <v>87.5</v>
      </c>
      <c r="U487">
        <f>(Data[[#This Row],[mean_g]]/256)*100</f>
        <v>62.890625</v>
      </c>
      <c r="V487">
        <f>(Data[[#This Row],[mean_b]]/256)*100</f>
        <v>80.078125</v>
      </c>
      <c r="W487">
        <v>0.76200000000000001</v>
      </c>
      <c r="X487" t="s">
        <v>39</v>
      </c>
      <c r="Y487" t="s">
        <v>45</v>
      </c>
      <c r="Z487">
        <v>8988</v>
      </c>
      <c r="AA487">
        <v>4.96</v>
      </c>
      <c r="AB487">
        <v>14.8</v>
      </c>
      <c r="AC487">
        <v>34</v>
      </c>
      <c r="AD487">
        <v>219327</v>
      </c>
      <c r="AE487">
        <v>81</v>
      </c>
      <c r="AF487">
        <v>34</v>
      </c>
      <c r="AG487" t="s">
        <v>46</v>
      </c>
      <c r="AH487" t="s">
        <v>68</v>
      </c>
      <c r="AI487" t="s">
        <v>43</v>
      </c>
      <c r="AJ487">
        <v>100</v>
      </c>
      <c r="AK487">
        <v>224</v>
      </c>
      <c r="AL487">
        <v>9.5500000000000002E-2</v>
      </c>
      <c r="AM487">
        <v>0.88829999999999998</v>
      </c>
      <c r="AN487">
        <v>0.94430000000000003</v>
      </c>
      <c r="AO487">
        <f>Data[[#This Row],[labeller_confidence_score]]-Data[[#This Row],[cytodiffusion_classification_confidence]]</f>
        <v>5.600000000000005E-2</v>
      </c>
    </row>
    <row r="488" spans="1:41" x14ac:dyDescent="0.3">
      <c r="A488" t="s">
        <v>561</v>
      </c>
      <c r="B488" t="s">
        <v>54</v>
      </c>
      <c r="C488">
        <v>0</v>
      </c>
      <c r="D488" t="s">
        <v>54</v>
      </c>
      <c r="E488">
        <v>7.27</v>
      </c>
      <c r="F488">
        <v>0</v>
      </c>
      <c r="G488">
        <v>0</v>
      </c>
      <c r="H488">
        <v>1</v>
      </c>
      <c r="I488">
        <f>Data[[#This Row],[nucleus_area_pct]]/Data[[#This Row],[cytoplasm_ratio]]</f>
        <v>0</v>
      </c>
      <c r="J488">
        <v>0.878</v>
      </c>
      <c r="K488">
        <v>0.14699999999999999</v>
      </c>
      <c r="L488">
        <v>0.51</v>
      </c>
      <c r="M488">
        <v>1</v>
      </c>
      <c r="N488">
        <v>0.94099999999999995</v>
      </c>
      <c r="O488">
        <v>210</v>
      </c>
      <c r="P488">
        <v>49</v>
      </c>
      <c r="Q488">
        <v>237</v>
      </c>
      <c r="R488">
        <v>143</v>
      </c>
      <c r="S488">
        <v>136</v>
      </c>
      <c r="T488">
        <f>(Data[[#This Row],[mean_r]]/256)*100</f>
        <v>92.578125</v>
      </c>
      <c r="U488">
        <f>(Data[[#This Row],[mean_g]]/256)*100</f>
        <v>55.859375</v>
      </c>
      <c r="V488">
        <f>(Data[[#This Row],[mean_b]]/256)*100</f>
        <v>53.125</v>
      </c>
      <c r="W488">
        <v>0.47099999999999997</v>
      </c>
      <c r="X488" t="s">
        <v>39</v>
      </c>
      <c r="Y488" t="s">
        <v>45</v>
      </c>
      <c r="Z488">
        <v>5757</v>
      </c>
      <c r="AA488">
        <v>4.96</v>
      </c>
      <c r="AB488">
        <v>14.7</v>
      </c>
      <c r="AC488">
        <v>41</v>
      </c>
      <c r="AD488">
        <v>348002</v>
      </c>
      <c r="AE488">
        <v>100</v>
      </c>
      <c r="AF488">
        <v>32.9</v>
      </c>
      <c r="AG488" t="s">
        <v>46</v>
      </c>
      <c r="AH488" t="s">
        <v>47</v>
      </c>
      <c r="AI488" t="s">
        <v>56</v>
      </c>
      <c r="AJ488">
        <v>60</v>
      </c>
      <c r="AK488">
        <v>512</v>
      </c>
      <c r="AL488">
        <v>3.5400000000000001E-2</v>
      </c>
      <c r="AM488">
        <v>0.8589</v>
      </c>
      <c r="AN488">
        <v>0.84909999999999997</v>
      </c>
      <c r="AO488">
        <f>Data[[#This Row],[labeller_confidence_score]]-Data[[#This Row],[cytodiffusion_classification_confidence]]</f>
        <v>-9.8000000000000309E-3</v>
      </c>
    </row>
    <row r="489" spans="1:41" x14ac:dyDescent="0.3">
      <c r="A489" t="s">
        <v>562</v>
      </c>
      <c r="B489" t="s">
        <v>49</v>
      </c>
      <c r="C489">
        <v>0</v>
      </c>
      <c r="D489" t="s">
        <v>50</v>
      </c>
      <c r="E489">
        <v>11.8</v>
      </c>
      <c r="F489">
        <v>58</v>
      </c>
      <c r="G489">
        <v>0.66</v>
      </c>
      <c r="H489">
        <v>0.47199999999999998</v>
      </c>
      <c r="I489">
        <f>Data[[#This Row],[nucleus_area_pct]]/Data[[#This Row],[cytoplasm_ratio]]</f>
        <v>122.88135593220339</v>
      </c>
      <c r="J489">
        <v>0.85099999999999998</v>
      </c>
      <c r="K489">
        <v>0.30299999999999999</v>
      </c>
      <c r="L489">
        <v>2.99</v>
      </c>
      <c r="M489">
        <v>3.1</v>
      </c>
      <c r="N489">
        <v>0.83599999999999997</v>
      </c>
      <c r="O489">
        <v>402</v>
      </c>
      <c r="P489">
        <v>77</v>
      </c>
      <c r="Q489">
        <v>196</v>
      </c>
      <c r="R489">
        <v>160</v>
      </c>
      <c r="S489">
        <v>195</v>
      </c>
      <c r="T489">
        <f>(Data[[#This Row],[mean_r]]/256)*100</f>
        <v>76.5625</v>
      </c>
      <c r="U489">
        <f>(Data[[#This Row],[mean_g]]/256)*100</f>
        <v>62.5</v>
      </c>
      <c r="V489">
        <f>(Data[[#This Row],[mean_b]]/256)*100</f>
        <v>76.171875</v>
      </c>
      <c r="W489">
        <v>0.505</v>
      </c>
      <c r="X489" t="s">
        <v>51</v>
      </c>
      <c r="Y489" t="s">
        <v>40</v>
      </c>
      <c r="Z489">
        <v>12304</v>
      </c>
      <c r="AA489">
        <v>3.17</v>
      </c>
      <c r="AB489">
        <v>16.100000000000001</v>
      </c>
      <c r="AC489">
        <v>45</v>
      </c>
      <c r="AD489">
        <v>414457</v>
      </c>
      <c r="AE489">
        <v>83</v>
      </c>
      <c r="AF489">
        <v>31.3</v>
      </c>
      <c r="AG489" t="s">
        <v>64</v>
      </c>
      <c r="AH489" t="s">
        <v>68</v>
      </c>
      <c r="AI489" t="s">
        <v>56</v>
      </c>
      <c r="AJ489">
        <v>40</v>
      </c>
      <c r="AK489">
        <v>256</v>
      </c>
      <c r="AL489">
        <v>2.5999999999999999E-2</v>
      </c>
      <c r="AM489">
        <v>0.89990000000000003</v>
      </c>
      <c r="AN489">
        <v>0.81410000000000005</v>
      </c>
      <c r="AO489">
        <f>Data[[#This Row],[labeller_confidence_score]]-Data[[#This Row],[cytodiffusion_classification_confidence]]</f>
        <v>-8.5799999999999987E-2</v>
      </c>
    </row>
    <row r="490" spans="1:41" x14ac:dyDescent="0.3">
      <c r="A490" t="s">
        <v>563</v>
      </c>
      <c r="B490" t="s">
        <v>180</v>
      </c>
      <c r="C490">
        <v>1</v>
      </c>
      <c r="D490" t="s">
        <v>181</v>
      </c>
      <c r="E490">
        <v>7.12</v>
      </c>
      <c r="F490">
        <v>0</v>
      </c>
      <c r="G490">
        <v>0</v>
      </c>
      <c r="H490">
        <v>1</v>
      </c>
      <c r="I490">
        <f>Data[[#This Row],[nucleus_area_pct]]/Data[[#This Row],[cytoplasm_ratio]]</f>
        <v>0</v>
      </c>
      <c r="J490">
        <v>0.254</v>
      </c>
      <c r="K490">
        <v>0.93500000000000005</v>
      </c>
      <c r="L490">
        <v>0.44</v>
      </c>
      <c r="M490">
        <v>1</v>
      </c>
      <c r="N490">
        <v>0.76300000000000001</v>
      </c>
      <c r="O490">
        <v>181</v>
      </c>
      <c r="P490">
        <v>65</v>
      </c>
      <c r="Q490">
        <v>223</v>
      </c>
      <c r="R490">
        <v>125</v>
      </c>
      <c r="S490">
        <v>123</v>
      </c>
      <c r="T490">
        <f>(Data[[#This Row],[mean_r]]/256)*100</f>
        <v>87.109375</v>
      </c>
      <c r="U490">
        <f>(Data[[#This Row],[mean_g]]/256)*100</f>
        <v>48.828125</v>
      </c>
      <c r="V490">
        <f>(Data[[#This Row],[mean_b]]/256)*100</f>
        <v>48.046875</v>
      </c>
      <c r="W490">
        <v>0.59499999999999997</v>
      </c>
      <c r="X490" t="s">
        <v>51</v>
      </c>
      <c r="Y490" t="s">
        <v>45</v>
      </c>
      <c r="Z490">
        <v>9717</v>
      </c>
      <c r="AA490">
        <v>5.3</v>
      </c>
      <c r="AB490">
        <v>15.7</v>
      </c>
      <c r="AC490">
        <v>37.1</v>
      </c>
      <c r="AD490">
        <v>140111</v>
      </c>
      <c r="AE490">
        <v>84.6</v>
      </c>
      <c r="AF490">
        <v>34</v>
      </c>
      <c r="AG490" t="s">
        <v>41</v>
      </c>
      <c r="AH490" t="s">
        <v>47</v>
      </c>
      <c r="AI490" t="s">
        <v>52</v>
      </c>
      <c r="AJ490">
        <v>100</v>
      </c>
      <c r="AK490">
        <v>224</v>
      </c>
      <c r="AL490">
        <v>0.74950000000000006</v>
      </c>
      <c r="AM490">
        <v>0.8</v>
      </c>
      <c r="AN490">
        <v>0.75360000000000005</v>
      </c>
      <c r="AO490">
        <f>Data[[#This Row],[labeller_confidence_score]]-Data[[#This Row],[cytodiffusion_classification_confidence]]</f>
        <v>-4.6399999999999997E-2</v>
      </c>
    </row>
    <row r="491" spans="1:41" x14ac:dyDescent="0.3">
      <c r="A491" t="s">
        <v>564</v>
      </c>
      <c r="B491" t="s">
        <v>49</v>
      </c>
      <c r="C491">
        <v>0</v>
      </c>
      <c r="D491" t="s">
        <v>50</v>
      </c>
      <c r="E491">
        <v>12.35</v>
      </c>
      <c r="F491">
        <v>51.8</v>
      </c>
      <c r="G491">
        <v>0.5</v>
      </c>
      <c r="H491">
        <v>0.36399999999999999</v>
      </c>
      <c r="I491">
        <f>Data[[#This Row],[nucleus_area_pct]]/Data[[#This Row],[cytoplasm_ratio]]</f>
        <v>142.30769230769229</v>
      </c>
      <c r="J491">
        <v>0.72899999999999998</v>
      </c>
      <c r="K491">
        <v>0.53700000000000003</v>
      </c>
      <c r="L491">
        <v>2.8</v>
      </c>
      <c r="M491">
        <v>2.8</v>
      </c>
      <c r="N491">
        <v>0.83599999999999997</v>
      </c>
      <c r="O491">
        <v>414</v>
      </c>
      <c r="P491">
        <v>70</v>
      </c>
      <c r="Q491">
        <v>231</v>
      </c>
      <c r="R491">
        <v>168</v>
      </c>
      <c r="S491">
        <v>177</v>
      </c>
      <c r="T491">
        <f>(Data[[#This Row],[mean_r]]/256)*100</f>
        <v>90.234375</v>
      </c>
      <c r="U491">
        <f>(Data[[#This Row],[mean_g]]/256)*100</f>
        <v>65.625</v>
      </c>
      <c r="V491">
        <f>(Data[[#This Row],[mean_b]]/256)*100</f>
        <v>69.140625</v>
      </c>
      <c r="W491">
        <v>0.62</v>
      </c>
      <c r="X491" t="s">
        <v>51</v>
      </c>
      <c r="Y491" t="s">
        <v>45</v>
      </c>
      <c r="Z491">
        <v>5743</v>
      </c>
      <c r="AA491">
        <v>3.96</v>
      </c>
      <c r="AB491">
        <v>15.1</v>
      </c>
      <c r="AC491">
        <v>47.7</v>
      </c>
      <c r="AD491">
        <v>372641</v>
      </c>
      <c r="AE491">
        <v>84.6</v>
      </c>
      <c r="AF491">
        <v>34.200000000000003</v>
      </c>
      <c r="AG491" t="s">
        <v>41</v>
      </c>
      <c r="AH491" t="s">
        <v>42</v>
      </c>
      <c r="AI491" t="s">
        <v>52</v>
      </c>
      <c r="AJ491">
        <v>60</v>
      </c>
      <c r="AK491">
        <v>360</v>
      </c>
      <c r="AL491">
        <v>0.113</v>
      </c>
      <c r="AM491">
        <v>0.98550000000000004</v>
      </c>
      <c r="AN491">
        <v>0.92689999999999995</v>
      </c>
      <c r="AO491">
        <f>Data[[#This Row],[labeller_confidence_score]]-Data[[#This Row],[cytodiffusion_classification_confidence]]</f>
        <v>-5.8600000000000096E-2</v>
      </c>
    </row>
    <row r="492" spans="1:41" x14ac:dyDescent="0.3">
      <c r="A492" t="s">
        <v>565</v>
      </c>
      <c r="B492" t="s">
        <v>58</v>
      </c>
      <c r="C492">
        <v>1</v>
      </c>
      <c r="D492" t="s">
        <v>38</v>
      </c>
      <c r="E492">
        <v>12.34</v>
      </c>
      <c r="F492">
        <v>68.900000000000006</v>
      </c>
      <c r="G492">
        <v>0.625</v>
      </c>
      <c r="H492">
        <v>0.22700000000000001</v>
      </c>
      <c r="I492">
        <f>Data[[#This Row],[nucleus_area_pct]]/Data[[#This Row],[cytoplasm_ratio]]</f>
        <v>303.52422907488989</v>
      </c>
      <c r="J492">
        <v>0.66700000000000004</v>
      </c>
      <c r="K492">
        <v>0.35899999999999999</v>
      </c>
      <c r="L492">
        <v>1.47</v>
      </c>
      <c r="M492">
        <v>1.3</v>
      </c>
      <c r="N492">
        <v>0.83199999999999996</v>
      </c>
      <c r="O492">
        <v>521</v>
      </c>
      <c r="P492">
        <v>101</v>
      </c>
      <c r="Q492">
        <v>185</v>
      </c>
      <c r="R492">
        <v>131</v>
      </c>
      <c r="S492">
        <v>209</v>
      </c>
      <c r="T492">
        <f>(Data[[#This Row],[mean_r]]/256)*100</f>
        <v>72.265625</v>
      </c>
      <c r="U492">
        <f>(Data[[#This Row],[mean_g]]/256)*100</f>
        <v>51.171875</v>
      </c>
      <c r="V492">
        <f>(Data[[#This Row],[mean_b]]/256)*100</f>
        <v>81.640625</v>
      </c>
      <c r="W492">
        <v>0.80300000000000005</v>
      </c>
      <c r="X492" t="s">
        <v>51</v>
      </c>
      <c r="Y492" t="s">
        <v>40</v>
      </c>
      <c r="Z492">
        <v>11919</v>
      </c>
      <c r="AA492">
        <v>5.16</v>
      </c>
      <c r="AB492">
        <v>14.1</v>
      </c>
      <c r="AC492">
        <v>43.9</v>
      </c>
      <c r="AD492">
        <v>209037</v>
      </c>
      <c r="AE492">
        <v>80.900000000000006</v>
      </c>
      <c r="AF492">
        <v>31.3</v>
      </c>
      <c r="AG492" t="s">
        <v>64</v>
      </c>
      <c r="AH492" t="s">
        <v>47</v>
      </c>
      <c r="AI492" t="s">
        <v>52</v>
      </c>
      <c r="AJ492">
        <v>40</v>
      </c>
      <c r="AK492">
        <v>512</v>
      </c>
      <c r="AL492">
        <v>0.76149999999999995</v>
      </c>
      <c r="AM492">
        <v>0.95669999999999999</v>
      </c>
      <c r="AN492">
        <v>0.73109999999999997</v>
      </c>
      <c r="AO492">
        <f>Data[[#This Row],[labeller_confidence_score]]-Data[[#This Row],[cytodiffusion_classification_confidence]]</f>
        <v>-0.22560000000000002</v>
      </c>
    </row>
    <row r="493" spans="1:41" x14ac:dyDescent="0.3">
      <c r="A493" t="s">
        <v>566</v>
      </c>
      <c r="B493" t="s">
        <v>62</v>
      </c>
      <c r="C493">
        <v>0</v>
      </c>
      <c r="D493" t="s">
        <v>50</v>
      </c>
      <c r="E493">
        <v>9.7100000000000009</v>
      </c>
      <c r="F493">
        <v>85.6</v>
      </c>
      <c r="G493">
        <v>0.92400000000000004</v>
      </c>
      <c r="H493">
        <v>0.17100000000000001</v>
      </c>
      <c r="I493">
        <f>Data[[#This Row],[nucleus_area_pct]]/Data[[#This Row],[cytoplasm_ratio]]</f>
        <v>500.58479532163733</v>
      </c>
      <c r="J493">
        <v>0.91600000000000004</v>
      </c>
      <c r="K493">
        <v>0.27300000000000002</v>
      </c>
      <c r="L493">
        <v>1.18</v>
      </c>
      <c r="M493">
        <v>1.1000000000000001</v>
      </c>
      <c r="N493">
        <v>0.91400000000000003</v>
      </c>
      <c r="O493">
        <v>306</v>
      </c>
      <c r="P493">
        <v>48</v>
      </c>
      <c r="Q493">
        <v>200</v>
      </c>
      <c r="R493">
        <v>163</v>
      </c>
      <c r="S493">
        <v>207</v>
      </c>
      <c r="T493">
        <f>(Data[[#This Row],[mean_r]]/256)*100</f>
        <v>78.125</v>
      </c>
      <c r="U493">
        <f>(Data[[#This Row],[mean_g]]/256)*100</f>
        <v>63.671875</v>
      </c>
      <c r="V493">
        <f>(Data[[#This Row],[mean_b]]/256)*100</f>
        <v>80.859375</v>
      </c>
      <c r="W493">
        <v>0.66800000000000004</v>
      </c>
      <c r="X493" t="s">
        <v>63</v>
      </c>
      <c r="Y493" t="s">
        <v>40</v>
      </c>
      <c r="Z493">
        <v>6795</v>
      </c>
      <c r="AA493">
        <v>5.72</v>
      </c>
      <c r="AB493">
        <v>14.9</v>
      </c>
      <c r="AC493">
        <v>44.7</v>
      </c>
      <c r="AD493">
        <v>318560</v>
      </c>
      <c r="AE493">
        <v>109.9</v>
      </c>
      <c r="AF493">
        <v>33.9</v>
      </c>
      <c r="AG493" t="s">
        <v>41</v>
      </c>
      <c r="AH493" t="s">
        <v>42</v>
      </c>
      <c r="AI493" t="s">
        <v>56</v>
      </c>
      <c r="AJ493">
        <v>60</v>
      </c>
      <c r="AK493">
        <v>512</v>
      </c>
      <c r="AL493">
        <v>4.7699999999999999E-2</v>
      </c>
      <c r="AM493">
        <v>0.98899999999999999</v>
      </c>
      <c r="AN493">
        <v>0.90039999999999998</v>
      </c>
      <c r="AO493">
        <f>Data[[#This Row],[labeller_confidence_score]]-Data[[#This Row],[cytodiffusion_classification_confidence]]</f>
        <v>-8.8600000000000012E-2</v>
      </c>
    </row>
    <row r="494" spans="1:41" x14ac:dyDescent="0.3">
      <c r="A494" t="s">
        <v>567</v>
      </c>
      <c r="B494" t="s">
        <v>54</v>
      </c>
      <c r="C494">
        <v>0</v>
      </c>
      <c r="D494" t="s">
        <v>54</v>
      </c>
      <c r="E494">
        <v>7.17</v>
      </c>
      <c r="F494">
        <v>0</v>
      </c>
      <c r="G494">
        <v>0</v>
      </c>
      <c r="H494">
        <v>1</v>
      </c>
      <c r="I494">
        <f>Data[[#This Row],[nucleus_area_pct]]/Data[[#This Row],[cytoplasm_ratio]]</f>
        <v>0</v>
      </c>
      <c r="J494">
        <v>0.877</v>
      </c>
      <c r="K494">
        <v>0.11799999999999999</v>
      </c>
      <c r="L494">
        <v>0.52</v>
      </c>
      <c r="M494">
        <v>1</v>
      </c>
      <c r="N494">
        <v>0.94899999999999995</v>
      </c>
      <c r="O494">
        <v>197</v>
      </c>
      <c r="P494">
        <v>45</v>
      </c>
      <c r="Q494">
        <v>238</v>
      </c>
      <c r="R494">
        <v>129</v>
      </c>
      <c r="S494">
        <v>127</v>
      </c>
      <c r="T494">
        <f>(Data[[#This Row],[mean_r]]/256)*100</f>
        <v>92.96875</v>
      </c>
      <c r="U494">
        <f>(Data[[#This Row],[mean_g]]/256)*100</f>
        <v>50.390625</v>
      </c>
      <c r="V494">
        <f>(Data[[#This Row],[mean_b]]/256)*100</f>
        <v>49.609375</v>
      </c>
      <c r="W494">
        <v>0.44800000000000001</v>
      </c>
      <c r="X494" t="s">
        <v>51</v>
      </c>
      <c r="Y494" t="s">
        <v>45</v>
      </c>
      <c r="Z494">
        <v>9384</v>
      </c>
      <c r="AA494">
        <v>3.75</v>
      </c>
      <c r="AB494">
        <v>11.3</v>
      </c>
      <c r="AC494">
        <v>41.4</v>
      </c>
      <c r="AD494">
        <v>115260</v>
      </c>
      <c r="AE494">
        <v>93.2</v>
      </c>
      <c r="AF494">
        <v>33.700000000000003</v>
      </c>
      <c r="AG494" t="s">
        <v>41</v>
      </c>
      <c r="AH494" t="s">
        <v>47</v>
      </c>
      <c r="AI494" t="s">
        <v>56</v>
      </c>
      <c r="AJ494">
        <v>60</v>
      </c>
      <c r="AK494">
        <v>360</v>
      </c>
      <c r="AL494">
        <v>6.7100000000000007E-2</v>
      </c>
      <c r="AM494">
        <v>0.84209999999999996</v>
      </c>
      <c r="AN494">
        <v>0.91769999999999996</v>
      </c>
      <c r="AO494">
        <f>Data[[#This Row],[labeller_confidence_score]]-Data[[#This Row],[cytodiffusion_classification_confidence]]</f>
        <v>7.5600000000000001E-2</v>
      </c>
    </row>
    <row r="495" spans="1:41" x14ac:dyDescent="0.3">
      <c r="A495" t="s">
        <v>568</v>
      </c>
      <c r="B495" t="s">
        <v>49</v>
      </c>
      <c r="C495">
        <v>0</v>
      </c>
      <c r="D495" t="s">
        <v>50</v>
      </c>
      <c r="E495">
        <v>13.4</v>
      </c>
      <c r="F495">
        <v>51.9</v>
      </c>
      <c r="G495">
        <v>0.60699999999999998</v>
      </c>
      <c r="H495">
        <v>0.40699999999999997</v>
      </c>
      <c r="I495">
        <f>Data[[#This Row],[nucleus_area_pct]]/Data[[#This Row],[cytoplasm_ratio]]</f>
        <v>127.51842751842753</v>
      </c>
      <c r="J495">
        <v>0.72199999999999998</v>
      </c>
      <c r="K495">
        <v>0.371</v>
      </c>
      <c r="L495">
        <v>2.87</v>
      </c>
      <c r="M495">
        <v>2.6</v>
      </c>
      <c r="N495">
        <v>0.81100000000000005</v>
      </c>
      <c r="O495">
        <v>425</v>
      </c>
      <c r="P495">
        <v>82</v>
      </c>
      <c r="Q495">
        <v>224</v>
      </c>
      <c r="R495">
        <v>178</v>
      </c>
      <c r="S495">
        <v>195</v>
      </c>
      <c r="T495">
        <f>(Data[[#This Row],[mean_r]]/256)*100</f>
        <v>87.5</v>
      </c>
      <c r="U495">
        <f>(Data[[#This Row],[mean_g]]/256)*100</f>
        <v>69.53125</v>
      </c>
      <c r="V495">
        <f>(Data[[#This Row],[mean_b]]/256)*100</f>
        <v>76.171875</v>
      </c>
      <c r="W495">
        <v>0.67300000000000004</v>
      </c>
      <c r="X495" t="s">
        <v>39</v>
      </c>
      <c r="Y495" t="s">
        <v>40</v>
      </c>
      <c r="Z495">
        <v>3927</v>
      </c>
      <c r="AA495">
        <v>4.8099999999999996</v>
      </c>
      <c r="AB495">
        <v>14</v>
      </c>
      <c r="AC495">
        <v>41</v>
      </c>
      <c r="AD495">
        <v>251800</v>
      </c>
      <c r="AE495">
        <v>85.8</v>
      </c>
      <c r="AF495">
        <v>36.9</v>
      </c>
      <c r="AG495" t="s">
        <v>46</v>
      </c>
      <c r="AH495" t="s">
        <v>42</v>
      </c>
      <c r="AI495" t="s">
        <v>56</v>
      </c>
      <c r="AJ495">
        <v>60</v>
      </c>
      <c r="AK495">
        <v>360</v>
      </c>
      <c r="AL495">
        <v>4.5699999999999998E-2</v>
      </c>
      <c r="AM495">
        <v>0.87570000000000003</v>
      </c>
      <c r="AN495">
        <v>0.83</v>
      </c>
      <c r="AO495">
        <f>Data[[#This Row],[labeller_confidence_score]]-Data[[#This Row],[cytodiffusion_classification_confidence]]</f>
        <v>-4.5700000000000074E-2</v>
      </c>
    </row>
    <row r="496" spans="1:41" x14ac:dyDescent="0.3">
      <c r="A496" t="s">
        <v>569</v>
      </c>
      <c r="B496" t="s">
        <v>49</v>
      </c>
      <c r="C496">
        <v>0</v>
      </c>
      <c r="D496" t="s">
        <v>50</v>
      </c>
      <c r="E496">
        <v>11.24</v>
      </c>
      <c r="F496">
        <v>55.9</v>
      </c>
      <c r="G496">
        <v>0.73499999999999999</v>
      </c>
      <c r="H496">
        <v>0.40500000000000003</v>
      </c>
      <c r="I496">
        <f>Data[[#This Row],[nucleus_area_pct]]/Data[[#This Row],[cytoplasm_ratio]]</f>
        <v>138.02469135802468</v>
      </c>
      <c r="J496">
        <v>0.76100000000000001</v>
      </c>
      <c r="K496">
        <v>0.376</v>
      </c>
      <c r="L496">
        <v>2.86</v>
      </c>
      <c r="M496">
        <v>4.2</v>
      </c>
      <c r="N496">
        <v>0.70099999999999996</v>
      </c>
      <c r="O496">
        <v>393</v>
      </c>
      <c r="P496">
        <v>78</v>
      </c>
      <c r="Q496">
        <v>205</v>
      </c>
      <c r="R496">
        <v>147</v>
      </c>
      <c r="S496">
        <v>191</v>
      </c>
      <c r="T496">
        <f>(Data[[#This Row],[mean_r]]/256)*100</f>
        <v>80.078125</v>
      </c>
      <c r="U496">
        <f>(Data[[#This Row],[mean_g]]/256)*100</f>
        <v>57.421875</v>
      </c>
      <c r="V496">
        <f>(Data[[#This Row],[mean_b]]/256)*100</f>
        <v>74.609375</v>
      </c>
      <c r="W496">
        <v>0.71299999999999997</v>
      </c>
      <c r="X496" t="s">
        <v>51</v>
      </c>
      <c r="Y496" t="s">
        <v>40</v>
      </c>
      <c r="Z496">
        <v>7526</v>
      </c>
      <c r="AA496">
        <v>4.05</v>
      </c>
      <c r="AB496">
        <v>9.6999999999999993</v>
      </c>
      <c r="AC496">
        <v>36.9</v>
      </c>
      <c r="AD496">
        <v>233524</v>
      </c>
      <c r="AE496">
        <v>92.6</v>
      </c>
      <c r="AF496">
        <v>35.4</v>
      </c>
      <c r="AG496" t="s">
        <v>46</v>
      </c>
      <c r="AH496" t="s">
        <v>42</v>
      </c>
      <c r="AI496" t="s">
        <v>43</v>
      </c>
      <c r="AJ496">
        <v>100</v>
      </c>
      <c r="AK496">
        <v>360</v>
      </c>
      <c r="AL496">
        <v>5.3900000000000003E-2</v>
      </c>
      <c r="AM496">
        <v>0.87450000000000006</v>
      </c>
      <c r="AN496">
        <v>0.87680000000000002</v>
      </c>
      <c r="AO496">
        <f>Data[[#This Row],[labeller_confidence_score]]-Data[[#This Row],[cytodiffusion_classification_confidence]]</f>
        <v>2.2999999999999687E-3</v>
      </c>
    </row>
    <row r="497" spans="1:41" x14ac:dyDescent="0.3">
      <c r="A497" t="s">
        <v>570</v>
      </c>
      <c r="B497" t="s">
        <v>58</v>
      </c>
      <c r="C497">
        <v>1</v>
      </c>
      <c r="D497" t="s">
        <v>38</v>
      </c>
      <c r="E497">
        <v>13.11</v>
      </c>
      <c r="F497">
        <v>75.599999999999994</v>
      </c>
      <c r="G497">
        <v>0.57399999999999995</v>
      </c>
      <c r="H497">
        <v>0.26</v>
      </c>
      <c r="I497">
        <f>Data[[#This Row],[nucleus_area_pct]]/Data[[#This Row],[cytoplasm_ratio]]</f>
        <v>290.76923076923072</v>
      </c>
      <c r="J497">
        <v>0.79900000000000004</v>
      </c>
      <c r="K497">
        <v>0.38400000000000001</v>
      </c>
      <c r="L497">
        <v>1.8</v>
      </c>
      <c r="M497">
        <v>1</v>
      </c>
      <c r="N497">
        <v>0.78600000000000003</v>
      </c>
      <c r="O497">
        <v>599</v>
      </c>
      <c r="P497">
        <v>85</v>
      </c>
      <c r="Q497">
        <v>208</v>
      </c>
      <c r="R497">
        <v>153</v>
      </c>
      <c r="S497">
        <v>191</v>
      </c>
      <c r="T497">
        <f>(Data[[#This Row],[mean_r]]/256)*100</f>
        <v>81.25</v>
      </c>
      <c r="U497">
        <f>(Data[[#This Row],[mean_g]]/256)*100</f>
        <v>59.765625</v>
      </c>
      <c r="V497">
        <f>(Data[[#This Row],[mean_b]]/256)*100</f>
        <v>74.609375</v>
      </c>
      <c r="W497">
        <v>0.69799999999999995</v>
      </c>
      <c r="X497" t="s">
        <v>51</v>
      </c>
      <c r="Y497" t="s">
        <v>45</v>
      </c>
      <c r="Z497">
        <v>5242</v>
      </c>
      <c r="AA497">
        <v>5.21</v>
      </c>
      <c r="AB497">
        <v>12.8</v>
      </c>
      <c r="AC497">
        <v>45.8</v>
      </c>
      <c r="AD497">
        <v>85858</v>
      </c>
      <c r="AE497">
        <v>85.8</v>
      </c>
      <c r="AF497">
        <v>34.200000000000003</v>
      </c>
      <c r="AG497" t="s">
        <v>46</v>
      </c>
      <c r="AH497" t="s">
        <v>42</v>
      </c>
      <c r="AI497" t="s">
        <v>56</v>
      </c>
      <c r="AJ497">
        <v>100</v>
      </c>
      <c r="AK497">
        <v>256</v>
      </c>
      <c r="AL497">
        <v>0.73399999999999999</v>
      </c>
      <c r="AM497">
        <v>0.81089999999999995</v>
      </c>
      <c r="AN497">
        <v>0.78890000000000005</v>
      </c>
      <c r="AO497">
        <f>Data[[#This Row],[labeller_confidence_score]]-Data[[#This Row],[cytodiffusion_classification_confidence]]</f>
        <v>-2.1999999999999909E-2</v>
      </c>
    </row>
    <row r="498" spans="1:41" x14ac:dyDescent="0.3">
      <c r="A498" t="s">
        <v>571</v>
      </c>
      <c r="B498" t="s">
        <v>66</v>
      </c>
      <c r="C498">
        <v>1</v>
      </c>
      <c r="D498" t="s">
        <v>67</v>
      </c>
      <c r="E498">
        <v>10.24</v>
      </c>
      <c r="F498">
        <v>86.9</v>
      </c>
      <c r="G498">
        <v>0.74099999999999999</v>
      </c>
      <c r="H498">
        <v>8.6999999999999994E-2</v>
      </c>
      <c r="I498">
        <f>Data[[#This Row],[nucleus_area_pct]]/Data[[#This Row],[cytoplasm_ratio]]</f>
        <v>998.85057471264383</v>
      </c>
      <c r="J498">
        <v>0.39</v>
      </c>
      <c r="K498">
        <v>0.752</v>
      </c>
      <c r="L498">
        <v>1.26</v>
      </c>
      <c r="M498">
        <v>1</v>
      </c>
      <c r="N498">
        <v>0.55900000000000005</v>
      </c>
      <c r="O498">
        <v>388</v>
      </c>
      <c r="P498">
        <v>83</v>
      </c>
      <c r="Q498">
        <v>214</v>
      </c>
      <c r="R498">
        <v>150</v>
      </c>
      <c r="S498">
        <v>225</v>
      </c>
      <c r="T498">
        <f>(Data[[#This Row],[mean_r]]/256)*100</f>
        <v>83.59375</v>
      </c>
      <c r="U498">
        <f>(Data[[#This Row],[mean_g]]/256)*100</f>
        <v>58.59375</v>
      </c>
      <c r="V498">
        <f>(Data[[#This Row],[mean_b]]/256)*100</f>
        <v>87.890625</v>
      </c>
      <c r="W498">
        <v>0.91500000000000004</v>
      </c>
      <c r="X498" t="s">
        <v>51</v>
      </c>
      <c r="Y498" t="s">
        <v>45</v>
      </c>
      <c r="Z498">
        <v>6378</v>
      </c>
      <c r="AA498">
        <v>4.12</v>
      </c>
      <c r="AB498">
        <v>14.7</v>
      </c>
      <c r="AC498">
        <v>37.6</v>
      </c>
      <c r="AD498">
        <v>229783</v>
      </c>
      <c r="AE498">
        <v>66</v>
      </c>
      <c r="AF498">
        <v>33.299999999999997</v>
      </c>
      <c r="AG498" t="s">
        <v>41</v>
      </c>
      <c r="AH498" t="s">
        <v>47</v>
      </c>
      <c r="AI498" t="s">
        <v>56</v>
      </c>
      <c r="AJ498">
        <v>100</v>
      </c>
      <c r="AK498">
        <v>256</v>
      </c>
      <c r="AL498">
        <v>0.96260000000000001</v>
      </c>
      <c r="AM498">
        <v>0.76659999999999995</v>
      </c>
      <c r="AN498">
        <v>0.80689999999999995</v>
      </c>
      <c r="AO498">
        <f>Data[[#This Row],[labeller_confidence_score]]-Data[[#This Row],[cytodiffusion_classification_confidence]]</f>
        <v>4.0300000000000002E-2</v>
      </c>
    </row>
    <row r="499" spans="1:41" x14ac:dyDescent="0.3">
      <c r="A499" t="s">
        <v>572</v>
      </c>
      <c r="B499" t="s">
        <v>60</v>
      </c>
      <c r="C499">
        <v>0</v>
      </c>
      <c r="D499" t="s">
        <v>50</v>
      </c>
      <c r="E499">
        <v>13.45</v>
      </c>
      <c r="F499">
        <v>52.3</v>
      </c>
      <c r="G499">
        <v>0.44900000000000001</v>
      </c>
      <c r="H499">
        <v>0.30499999999999999</v>
      </c>
      <c r="I499">
        <f>Data[[#This Row],[nucleus_area_pct]]/Data[[#This Row],[cytoplasm_ratio]]</f>
        <v>171.47540983606558</v>
      </c>
      <c r="J499">
        <v>0.84499999999999997</v>
      </c>
      <c r="K499">
        <v>0.53500000000000003</v>
      </c>
      <c r="L499">
        <v>1.92</v>
      </c>
      <c r="M499">
        <v>1.4</v>
      </c>
      <c r="N499">
        <v>0.80200000000000005</v>
      </c>
      <c r="O499">
        <v>664</v>
      </c>
      <c r="P499">
        <v>94</v>
      </c>
      <c r="Q499">
        <v>204</v>
      </c>
      <c r="R499">
        <v>164</v>
      </c>
      <c r="S499">
        <v>179</v>
      </c>
      <c r="T499">
        <f>(Data[[#This Row],[mean_r]]/256)*100</f>
        <v>79.6875</v>
      </c>
      <c r="U499">
        <f>(Data[[#This Row],[mean_g]]/256)*100</f>
        <v>64.0625</v>
      </c>
      <c r="V499">
        <f>(Data[[#This Row],[mean_b]]/256)*100</f>
        <v>69.921875</v>
      </c>
      <c r="W499">
        <v>0.54300000000000004</v>
      </c>
      <c r="X499" t="s">
        <v>63</v>
      </c>
      <c r="Y499" t="s">
        <v>45</v>
      </c>
      <c r="Z499">
        <v>9607</v>
      </c>
      <c r="AA499">
        <v>5.69</v>
      </c>
      <c r="AB499">
        <v>15.9</v>
      </c>
      <c r="AC499">
        <v>38.200000000000003</v>
      </c>
      <c r="AD499">
        <v>211247</v>
      </c>
      <c r="AE499">
        <v>87.9</v>
      </c>
      <c r="AF499">
        <v>32.9</v>
      </c>
      <c r="AG499" t="s">
        <v>41</v>
      </c>
      <c r="AH499" t="s">
        <v>42</v>
      </c>
      <c r="AI499" t="s">
        <v>56</v>
      </c>
      <c r="AJ499">
        <v>100</v>
      </c>
      <c r="AK499">
        <v>360</v>
      </c>
      <c r="AL499">
        <v>0.1736</v>
      </c>
      <c r="AM499">
        <v>1</v>
      </c>
      <c r="AN499">
        <v>1</v>
      </c>
      <c r="AO499">
        <f>Data[[#This Row],[labeller_confidence_score]]-Data[[#This Row],[cytodiffusion_classification_confidence]]</f>
        <v>0</v>
      </c>
    </row>
    <row r="500" spans="1:41" x14ac:dyDescent="0.3">
      <c r="A500" t="s">
        <v>573</v>
      </c>
      <c r="B500" t="s">
        <v>49</v>
      </c>
      <c r="C500">
        <v>0</v>
      </c>
      <c r="D500" t="s">
        <v>50</v>
      </c>
      <c r="E500">
        <v>9.34</v>
      </c>
      <c r="F500">
        <v>54</v>
      </c>
      <c r="G500">
        <v>0.61699999999999999</v>
      </c>
      <c r="H500">
        <v>0.38600000000000001</v>
      </c>
      <c r="I500">
        <f>Data[[#This Row],[nucleus_area_pct]]/Data[[#This Row],[cytoplasm_ratio]]</f>
        <v>139.8963730569948</v>
      </c>
      <c r="J500">
        <v>0.73499999999999999</v>
      </c>
      <c r="K500">
        <v>0.443</v>
      </c>
      <c r="L500">
        <v>2.46</v>
      </c>
      <c r="M500">
        <v>4.0999999999999996</v>
      </c>
      <c r="N500">
        <v>0.79300000000000004</v>
      </c>
      <c r="O500">
        <v>400</v>
      </c>
      <c r="P500">
        <v>63</v>
      </c>
      <c r="Q500">
        <v>215</v>
      </c>
      <c r="R500">
        <v>196</v>
      </c>
      <c r="S500">
        <v>196</v>
      </c>
      <c r="T500">
        <f>(Data[[#This Row],[mean_r]]/256)*100</f>
        <v>83.984375</v>
      </c>
      <c r="U500">
        <f>(Data[[#This Row],[mean_g]]/256)*100</f>
        <v>76.5625</v>
      </c>
      <c r="V500">
        <f>(Data[[#This Row],[mean_b]]/256)*100</f>
        <v>76.5625</v>
      </c>
      <c r="W500">
        <v>0.59</v>
      </c>
      <c r="X500" t="s">
        <v>39</v>
      </c>
      <c r="Y500" t="s">
        <v>40</v>
      </c>
      <c r="Z500">
        <v>9839</v>
      </c>
      <c r="AA500">
        <v>5.3</v>
      </c>
      <c r="AB500">
        <v>14.2</v>
      </c>
      <c r="AC500">
        <v>37.799999999999997</v>
      </c>
      <c r="AD500">
        <v>265124</v>
      </c>
      <c r="AE500">
        <v>96.6</v>
      </c>
      <c r="AF500">
        <v>32.6</v>
      </c>
      <c r="AG500" t="s">
        <v>46</v>
      </c>
      <c r="AH500" t="s">
        <v>47</v>
      </c>
      <c r="AI500" t="s">
        <v>52</v>
      </c>
      <c r="AJ500">
        <v>60</v>
      </c>
      <c r="AK500">
        <v>224</v>
      </c>
      <c r="AL500">
        <v>0</v>
      </c>
      <c r="AM500">
        <v>0.8931</v>
      </c>
      <c r="AN500">
        <v>1</v>
      </c>
      <c r="AO500">
        <f>Data[[#This Row],[labeller_confidence_score]]-Data[[#This Row],[cytodiffusion_classification_confidence]]</f>
        <v>0.1069</v>
      </c>
    </row>
    <row r="501" spans="1:41" x14ac:dyDescent="0.3">
      <c r="A501" t="s">
        <v>574</v>
      </c>
      <c r="B501" t="s">
        <v>49</v>
      </c>
      <c r="C501">
        <v>0</v>
      </c>
      <c r="D501" t="s">
        <v>50</v>
      </c>
      <c r="E501">
        <v>12.47</v>
      </c>
      <c r="F501">
        <v>54.5</v>
      </c>
      <c r="G501">
        <v>0.625</v>
      </c>
      <c r="H501">
        <v>0.42499999999999999</v>
      </c>
      <c r="I501">
        <f>Data[[#This Row],[nucleus_area_pct]]/Data[[#This Row],[cytoplasm_ratio]]</f>
        <v>128.23529411764707</v>
      </c>
      <c r="J501">
        <v>0.745</v>
      </c>
      <c r="K501">
        <v>0.41399999999999998</v>
      </c>
      <c r="L501">
        <v>2.79</v>
      </c>
      <c r="M501">
        <v>3.1</v>
      </c>
      <c r="N501">
        <v>0.78900000000000003</v>
      </c>
      <c r="O501">
        <v>409</v>
      </c>
      <c r="P501">
        <v>86</v>
      </c>
      <c r="Q501">
        <v>189</v>
      </c>
      <c r="R501">
        <v>179</v>
      </c>
      <c r="S501">
        <v>196</v>
      </c>
      <c r="T501">
        <f>(Data[[#This Row],[mean_r]]/256)*100</f>
        <v>73.828125</v>
      </c>
      <c r="U501">
        <f>(Data[[#This Row],[mean_g]]/256)*100</f>
        <v>69.921875</v>
      </c>
      <c r="V501">
        <f>(Data[[#This Row],[mean_b]]/256)*100</f>
        <v>76.5625</v>
      </c>
      <c r="W501">
        <v>0.76</v>
      </c>
      <c r="X501" t="s">
        <v>51</v>
      </c>
      <c r="Y501" t="s">
        <v>40</v>
      </c>
      <c r="Z501">
        <v>14841</v>
      </c>
      <c r="AA501">
        <v>5.81</v>
      </c>
      <c r="AB501">
        <v>11.7</v>
      </c>
      <c r="AC501">
        <v>35.9</v>
      </c>
      <c r="AD501">
        <v>119405</v>
      </c>
      <c r="AE501">
        <v>78.400000000000006</v>
      </c>
      <c r="AF501">
        <v>35.799999999999997</v>
      </c>
      <c r="AG501" t="s">
        <v>41</v>
      </c>
      <c r="AH501" t="s">
        <v>47</v>
      </c>
      <c r="AI501" t="s">
        <v>56</v>
      </c>
      <c r="AJ501">
        <v>60</v>
      </c>
      <c r="AK501">
        <v>512</v>
      </c>
      <c r="AL501">
        <v>1.6899999999999998E-2</v>
      </c>
      <c r="AM501">
        <v>0.91390000000000005</v>
      </c>
      <c r="AN501">
        <v>0.9284</v>
      </c>
      <c r="AO501">
        <f>Data[[#This Row],[labeller_confidence_score]]-Data[[#This Row],[cytodiffusion_classification_confidence]]</f>
        <v>1.4499999999999957E-2</v>
      </c>
    </row>
    <row r="502" spans="1:41" x14ac:dyDescent="0.3">
      <c r="A502" t="s">
        <v>575</v>
      </c>
      <c r="B502" t="s">
        <v>110</v>
      </c>
      <c r="C502">
        <v>1</v>
      </c>
      <c r="D502" t="s">
        <v>104</v>
      </c>
      <c r="E502">
        <v>8.48</v>
      </c>
      <c r="F502">
        <v>0</v>
      </c>
      <c r="G502">
        <v>0</v>
      </c>
      <c r="H502">
        <v>1</v>
      </c>
      <c r="I502">
        <f>Data[[#This Row],[nucleus_area_pct]]/Data[[#This Row],[cytoplasm_ratio]]</f>
        <v>0</v>
      </c>
      <c r="J502">
        <v>0.84599999999999997</v>
      </c>
      <c r="K502">
        <v>0.26500000000000001</v>
      </c>
      <c r="L502">
        <v>1</v>
      </c>
      <c r="M502">
        <v>1</v>
      </c>
      <c r="N502">
        <v>0.877</v>
      </c>
      <c r="O502">
        <v>213</v>
      </c>
      <c r="P502">
        <v>51</v>
      </c>
      <c r="Q502">
        <v>218</v>
      </c>
      <c r="R502">
        <v>143</v>
      </c>
      <c r="S502">
        <v>131</v>
      </c>
      <c r="T502">
        <f>(Data[[#This Row],[mean_r]]/256)*100</f>
        <v>85.15625</v>
      </c>
      <c r="U502">
        <f>(Data[[#This Row],[mean_g]]/256)*100</f>
        <v>55.859375</v>
      </c>
      <c r="V502">
        <f>(Data[[#This Row],[mean_b]]/256)*100</f>
        <v>51.171875</v>
      </c>
      <c r="W502">
        <v>0.48899999999999999</v>
      </c>
      <c r="X502" t="s">
        <v>39</v>
      </c>
      <c r="Y502" t="s">
        <v>45</v>
      </c>
      <c r="Z502">
        <v>7026</v>
      </c>
      <c r="AA502">
        <v>5.84</v>
      </c>
      <c r="AB502">
        <v>16.7</v>
      </c>
      <c r="AC502">
        <v>46.1</v>
      </c>
      <c r="AD502">
        <v>239749</v>
      </c>
      <c r="AE502">
        <v>93.9</v>
      </c>
      <c r="AF502">
        <v>33.700000000000003</v>
      </c>
      <c r="AG502" t="s">
        <v>46</v>
      </c>
      <c r="AH502" t="s">
        <v>68</v>
      </c>
      <c r="AI502" t="s">
        <v>56</v>
      </c>
      <c r="AJ502">
        <v>40</v>
      </c>
      <c r="AK502">
        <v>512</v>
      </c>
      <c r="AL502">
        <v>0.82520000000000004</v>
      </c>
      <c r="AM502">
        <v>0.75980000000000003</v>
      </c>
      <c r="AN502">
        <v>0.7974</v>
      </c>
      <c r="AO502">
        <f>Data[[#This Row],[labeller_confidence_score]]-Data[[#This Row],[cytodiffusion_classification_confidence]]</f>
        <v>3.7599999999999967E-2</v>
      </c>
    </row>
    <row r="503" spans="1:41" x14ac:dyDescent="0.3">
      <c r="A503" t="s">
        <v>576</v>
      </c>
      <c r="B503" t="s">
        <v>60</v>
      </c>
      <c r="C503">
        <v>0</v>
      </c>
      <c r="D503" t="s">
        <v>50</v>
      </c>
      <c r="E503">
        <v>16.66</v>
      </c>
      <c r="F503">
        <v>65.7</v>
      </c>
      <c r="G503">
        <v>0.503</v>
      </c>
      <c r="H503">
        <v>0.40300000000000002</v>
      </c>
      <c r="I503">
        <f>Data[[#This Row],[nucleus_area_pct]]/Data[[#This Row],[cytoplasm_ratio]]</f>
        <v>163.0272952853598</v>
      </c>
      <c r="J503">
        <v>0.57399999999999995</v>
      </c>
      <c r="K503">
        <v>0.50600000000000001</v>
      </c>
      <c r="L503">
        <v>2.1</v>
      </c>
      <c r="M503">
        <v>1.1000000000000001</v>
      </c>
      <c r="N503">
        <v>0.61199999999999999</v>
      </c>
      <c r="O503">
        <v>508</v>
      </c>
      <c r="P503">
        <v>86</v>
      </c>
      <c r="Q503">
        <v>207</v>
      </c>
      <c r="R503">
        <v>162</v>
      </c>
      <c r="S503">
        <v>206</v>
      </c>
      <c r="T503">
        <f>(Data[[#This Row],[mean_r]]/256)*100</f>
        <v>80.859375</v>
      </c>
      <c r="U503">
        <f>(Data[[#This Row],[mean_g]]/256)*100</f>
        <v>63.28125</v>
      </c>
      <c r="V503">
        <f>(Data[[#This Row],[mean_b]]/256)*100</f>
        <v>80.46875</v>
      </c>
      <c r="W503">
        <v>0.64600000000000002</v>
      </c>
      <c r="X503" t="s">
        <v>39</v>
      </c>
      <c r="Y503" t="s">
        <v>40</v>
      </c>
      <c r="Z503">
        <v>6942</v>
      </c>
      <c r="AA503">
        <v>5.8</v>
      </c>
      <c r="AB503">
        <v>14</v>
      </c>
      <c r="AC503">
        <v>48.7</v>
      </c>
      <c r="AD503">
        <v>152802</v>
      </c>
      <c r="AE503">
        <v>102.6</v>
      </c>
      <c r="AF503">
        <v>35.4</v>
      </c>
      <c r="AG503" t="s">
        <v>41</v>
      </c>
      <c r="AH503" t="s">
        <v>42</v>
      </c>
      <c r="AI503" t="s">
        <v>43</v>
      </c>
      <c r="AJ503">
        <v>40</v>
      </c>
      <c r="AK503">
        <v>224</v>
      </c>
      <c r="AL503">
        <v>3.9600000000000003E-2</v>
      </c>
      <c r="AM503">
        <v>0.7893</v>
      </c>
      <c r="AN503">
        <v>0.86060000000000003</v>
      </c>
      <c r="AO503">
        <f>Data[[#This Row],[labeller_confidence_score]]-Data[[#This Row],[cytodiffusion_classification_confidence]]</f>
        <v>7.130000000000003E-2</v>
      </c>
    </row>
    <row r="504" spans="1:41" x14ac:dyDescent="0.3">
      <c r="A504" t="s">
        <v>577</v>
      </c>
      <c r="B504" t="s">
        <v>110</v>
      </c>
      <c r="C504">
        <v>1</v>
      </c>
      <c r="D504" t="s">
        <v>104</v>
      </c>
      <c r="E504">
        <v>8.58</v>
      </c>
      <c r="F504">
        <v>0</v>
      </c>
      <c r="G504">
        <v>0</v>
      </c>
      <c r="H504">
        <v>1</v>
      </c>
      <c r="I504">
        <f>Data[[#This Row],[nucleus_area_pct]]/Data[[#This Row],[cytoplasm_ratio]]</f>
        <v>0</v>
      </c>
      <c r="J504">
        <v>0.93200000000000005</v>
      </c>
      <c r="K504">
        <v>0.16300000000000001</v>
      </c>
      <c r="L504">
        <v>0.55000000000000004</v>
      </c>
      <c r="M504">
        <v>1</v>
      </c>
      <c r="N504">
        <v>0.90300000000000002</v>
      </c>
      <c r="O504">
        <v>202</v>
      </c>
      <c r="P504">
        <v>45</v>
      </c>
      <c r="Q504">
        <v>220</v>
      </c>
      <c r="R504">
        <v>118</v>
      </c>
      <c r="S504">
        <v>117</v>
      </c>
      <c r="T504">
        <f>(Data[[#This Row],[mean_r]]/256)*100</f>
        <v>85.9375</v>
      </c>
      <c r="U504">
        <f>(Data[[#This Row],[mean_g]]/256)*100</f>
        <v>46.09375</v>
      </c>
      <c r="V504">
        <f>(Data[[#This Row],[mean_b]]/256)*100</f>
        <v>45.703125</v>
      </c>
      <c r="W504">
        <v>0.47</v>
      </c>
      <c r="X504" t="s">
        <v>63</v>
      </c>
      <c r="Y504" t="s">
        <v>40</v>
      </c>
      <c r="Z504">
        <v>11482</v>
      </c>
      <c r="AA504">
        <v>3.94</v>
      </c>
      <c r="AB504">
        <v>13.8</v>
      </c>
      <c r="AC504">
        <v>39.1</v>
      </c>
      <c r="AD504">
        <v>315318</v>
      </c>
      <c r="AE504">
        <v>96</v>
      </c>
      <c r="AF504">
        <v>33.700000000000003</v>
      </c>
      <c r="AG504" t="s">
        <v>64</v>
      </c>
      <c r="AH504" t="s">
        <v>42</v>
      </c>
      <c r="AI504" t="s">
        <v>52</v>
      </c>
      <c r="AJ504">
        <v>40</v>
      </c>
      <c r="AK504">
        <v>512</v>
      </c>
      <c r="AL504">
        <v>0.87070000000000003</v>
      </c>
      <c r="AM504">
        <v>0.61439999999999995</v>
      </c>
      <c r="AN504">
        <v>0.78080000000000005</v>
      </c>
      <c r="AO504">
        <f>Data[[#This Row],[labeller_confidence_score]]-Data[[#This Row],[cytodiffusion_classification_confidence]]</f>
        <v>0.1664000000000001</v>
      </c>
    </row>
    <row r="505" spans="1:41" x14ac:dyDescent="0.3">
      <c r="A505" t="s">
        <v>578</v>
      </c>
      <c r="B505" t="s">
        <v>62</v>
      </c>
      <c r="C505">
        <v>0</v>
      </c>
      <c r="D505" t="s">
        <v>50</v>
      </c>
      <c r="E505">
        <v>10.67</v>
      </c>
      <c r="F505">
        <v>82.3</v>
      </c>
      <c r="G505">
        <v>0.81799999999999995</v>
      </c>
      <c r="H505">
        <v>0.187</v>
      </c>
      <c r="I505">
        <f>Data[[#This Row],[nucleus_area_pct]]/Data[[#This Row],[cytoplasm_ratio]]</f>
        <v>440.10695187165771</v>
      </c>
      <c r="J505">
        <v>0.96599999999999997</v>
      </c>
      <c r="K505">
        <v>0.27900000000000003</v>
      </c>
      <c r="L505">
        <v>1.4</v>
      </c>
      <c r="M505">
        <v>1</v>
      </c>
      <c r="N505">
        <v>0.95</v>
      </c>
      <c r="O505">
        <v>295</v>
      </c>
      <c r="P505">
        <v>55</v>
      </c>
      <c r="Q505">
        <v>204</v>
      </c>
      <c r="R505">
        <v>180</v>
      </c>
      <c r="S505">
        <v>197</v>
      </c>
      <c r="T505">
        <f>(Data[[#This Row],[mean_r]]/256)*100</f>
        <v>79.6875</v>
      </c>
      <c r="U505">
        <f>(Data[[#This Row],[mean_g]]/256)*100</f>
        <v>70.3125</v>
      </c>
      <c r="V505">
        <f>(Data[[#This Row],[mean_b]]/256)*100</f>
        <v>76.953125</v>
      </c>
      <c r="W505">
        <v>0.79600000000000004</v>
      </c>
      <c r="X505" t="s">
        <v>51</v>
      </c>
      <c r="Y505" t="s">
        <v>40</v>
      </c>
      <c r="Z505">
        <v>9978</v>
      </c>
      <c r="AA505">
        <v>5.01</v>
      </c>
      <c r="AB505">
        <v>13.3</v>
      </c>
      <c r="AC505">
        <v>43</v>
      </c>
      <c r="AD505">
        <v>295191</v>
      </c>
      <c r="AE505">
        <v>95.5</v>
      </c>
      <c r="AF505">
        <v>35.1</v>
      </c>
      <c r="AG505" t="s">
        <v>64</v>
      </c>
      <c r="AH505" t="s">
        <v>47</v>
      </c>
      <c r="AI505" t="s">
        <v>56</v>
      </c>
      <c r="AJ505">
        <v>40</v>
      </c>
      <c r="AK505">
        <v>512</v>
      </c>
      <c r="AL505">
        <v>5.6599999999999998E-2</v>
      </c>
      <c r="AM505">
        <v>0.93979999999999997</v>
      </c>
      <c r="AN505">
        <v>0.92290000000000005</v>
      </c>
      <c r="AO505">
        <f>Data[[#This Row],[labeller_confidence_score]]-Data[[#This Row],[cytodiffusion_classification_confidence]]</f>
        <v>-1.6899999999999915E-2</v>
      </c>
    </row>
    <row r="506" spans="1:41" x14ac:dyDescent="0.3">
      <c r="A506" t="s">
        <v>579</v>
      </c>
      <c r="B506" t="s">
        <v>106</v>
      </c>
      <c r="C506">
        <v>1</v>
      </c>
      <c r="D506" t="s">
        <v>82</v>
      </c>
      <c r="E506">
        <v>14.43</v>
      </c>
      <c r="F506">
        <v>78.3</v>
      </c>
      <c r="G506">
        <v>0.46500000000000002</v>
      </c>
      <c r="H506">
        <v>0.126</v>
      </c>
      <c r="I506">
        <f>Data[[#This Row],[nucleus_area_pct]]/Data[[#This Row],[cytoplasm_ratio]]</f>
        <v>621.42857142857144</v>
      </c>
      <c r="J506">
        <v>0.80800000000000005</v>
      </c>
      <c r="K506">
        <v>0.308</v>
      </c>
      <c r="L506">
        <v>0.86</v>
      </c>
      <c r="M506">
        <v>1</v>
      </c>
      <c r="N506">
        <v>0.89800000000000002</v>
      </c>
      <c r="O506">
        <v>680</v>
      </c>
      <c r="P506">
        <v>105</v>
      </c>
      <c r="Q506">
        <v>204</v>
      </c>
      <c r="R506">
        <v>165</v>
      </c>
      <c r="S506">
        <v>202</v>
      </c>
      <c r="T506">
        <f>(Data[[#This Row],[mean_r]]/256)*100</f>
        <v>79.6875</v>
      </c>
      <c r="U506">
        <f>(Data[[#This Row],[mean_g]]/256)*100</f>
        <v>64.453125</v>
      </c>
      <c r="V506">
        <f>(Data[[#This Row],[mean_b]]/256)*100</f>
        <v>78.90625</v>
      </c>
      <c r="W506">
        <v>0.63800000000000001</v>
      </c>
      <c r="X506" t="s">
        <v>51</v>
      </c>
      <c r="Y506" t="s">
        <v>45</v>
      </c>
      <c r="Z506">
        <v>4259</v>
      </c>
      <c r="AA506">
        <v>5.13</v>
      </c>
      <c r="AB506">
        <v>9.9</v>
      </c>
      <c r="AC506">
        <v>45</v>
      </c>
      <c r="AD506">
        <v>216910</v>
      </c>
      <c r="AE506">
        <v>76.3</v>
      </c>
      <c r="AF506">
        <v>34.6</v>
      </c>
      <c r="AG506" t="s">
        <v>41</v>
      </c>
      <c r="AH506" t="s">
        <v>47</v>
      </c>
      <c r="AI506" t="s">
        <v>56</v>
      </c>
      <c r="AJ506">
        <v>60</v>
      </c>
      <c r="AK506">
        <v>224</v>
      </c>
      <c r="AL506">
        <v>0.70640000000000003</v>
      </c>
      <c r="AM506">
        <v>0.89459999999999995</v>
      </c>
      <c r="AN506">
        <v>0.62409999999999999</v>
      </c>
      <c r="AO506">
        <f>Data[[#This Row],[labeller_confidence_score]]-Data[[#This Row],[cytodiffusion_classification_confidence]]</f>
        <v>-0.27049999999999996</v>
      </c>
    </row>
    <row r="507" spans="1:41" x14ac:dyDescent="0.3">
      <c r="A507" t="s">
        <v>580</v>
      </c>
      <c r="B507" t="s">
        <v>62</v>
      </c>
      <c r="C507">
        <v>0</v>
      </c>
      <c r="D507" t="s">
        <v>50</v>
      </c>
      <c r="E507">
        <v>9.94</v>
      </c>
      <c r="F507">
        <v>83</v>
      </c>
      <c r="G507">
        <v>0.86299999999999999</v>
      </c>
      <c r="H507">
        <v>0.191</v>
      </c>
      <c r="I507">
        <f>Data[[#This Row],[nucleus_area_pct]]/Data[[#This Row],[cytoplasm_ratio]]</f>
        <v>434.55497382198951</v>
      </c>
      <c r="J507">
        <v>0.91</v>
      </c>
      <c r="K507">
        <v>0.35399999999999998</v>
      </c>
      <c r="L507">
        <v>1.1499999999999999</v>
      </c>
      <c r="M507">
        <v>1</v>
      </c>
      <c r="N507">
        <v>0.97199999999999998</v>
      </c>
      <c r="O507">
        <v>306</v>
      </c>
      <c r="P507">
        <v>54</v>
      </c>
      <c r="Q507">
        <v>220</v>
      </c>
      <c r="R507">
        <v>140</v>
      </c>
      <c r="S507">
        <v>201</v>
      </c>
      <c r="T507">
        <f>(Data[[#This Row],[mean_r]]/256)*100</f>
        <v>85.9375</v>
      </c>
      <c r="U507">
        <f>(Data[[#This Row],[mean_g]]/256)*100</f>
        <v>54.6875</v>
      </c>
      <c r="V507">
        <f>(Data[[#This Row],[mean_b]]/256)*100</f>
        <v>78.515625</v>
      </c>
      <c r="W507">
        <v>0.78900000000000003</v>
      </c>
      <c r="X507" t="s">
        <v>51</v>
      </c>
      <c r="Y507" t="s">
        <v>40</v>
      </c>
      <c r="Z507">
        <v>9679</v>
      </c>
      <c r="AA507">
        <v>4.92</v>
      </c>
      <c r="AB507">
        <v>16.3</v>
      </c>
      <c r="AC507">
        <v>46.7</v>
      </c>
      <c r="AD507">
        <v>296985</v>
      </c>
      <c r="AE507">
        <v>87.7</v>
      </c>
      <c r="AF507">
        <v>32.4</v>
      </c>
      <c r="AG507" t="s">
        <v>46</v>
      </c>
      <c r="AH507" t="s">
        <v>47</v>
      </c>
      <c r="AI507" t="s">
        <v>56</v>
      </c>
      <c r="AJ507">
        <v>60</v>
      </c>
      <c r="AK507">
        <v>256</v>
      </c>
      <c r="AL507">
        <v>8.2199999999999995E-2</v>
      </c>
      <c r="AM507">
        <v>0.92269999999999996</v>
      </c>
      <c r="AN507">
        <v>0.90029999999999999</v>
      </c>
      <c r="AO507">
        <f>Data[[#This Row],[labeller_confidence_score]]-Data[[#This Row],[cytodiffusion_classification_confidence]]</f>
        <v>-2.2399999999999975E-2</v>
      </c>
    </row>
    <row r="508" spans="1:41" x14ac:dyDescent="0.3">
      <c r="A508" t="s">
        <v>581</v>
      </c>
      <c r="B508" t="s">
        <v>49</v>
      </c>
      <c r="C508">
        <v>0</v>
      </c>
      <c r="D508" t="s">
        <v>50</v>
      </c>
      <c r="E508">
        <v>12.06</v>
      </c>
      <c r="F508">
        <v>58.9</v>
      </c>
      <c r="G508">
        <v>0.52</v>
      </c>
      <c r="H508">
        <v>0.54400000000000004</v>
      </c>
      <c r="I508">
        <f>Data[[#This Row],[nucleus_area_pct]]/Data[[#This Row],[cytoplasm_ratio]]</f>
        <v>108.27205882352941</v>
      </c>
      <c r="J508">
        <v>0.73299999999999998</v>
      </c>
      <c r="K508">
        <v>0.433</v>
      </c>
      <c r="L508">
        <v>3.92</v>
      </c>
      <c r="M508">
        <v>2.7</v>
      </c>
      <c r="N508">
        <v>0.80300000000000005</v>
      </c>
      <c r="O508">
        <v>477</v>
      </c>
      <c r="P508">
        <v>81</v>
      </c>
      <c r="Q508">
        <v>207</v>
      </c>
      <c r="R508">
        <v>148</v>
      </c>
      <c r="S508">
        <v>199</v>
      </c>
      <c r="T508">
        <f>(Data[[#This Row],[mean_r]]/256)*100</f>
        <v>80.859375</v>
      </c>
      <c r="U508">
        <f>(Data[[#This Row],[mean_g]]/256)*100</f>
        <v>57.8125</v>
      </c>
      <c r="V508">
        <f>(Data[[#This Row],[mean_b]]/256)*100</f>
        <v>77.734375</v>
      </c>
      <c r="W508">
        <v>0.73299999999999998</v>
      </c>
      <c r="X508" t="s">
        <v>51</v>
      </c>
      <c r="Y508" t="s">
        <v>40</v>
      </c>
      <c r="Z508">
        <v>4088</v>
      </c>
      <c r="AA508">
        <v>3.5</v>
      </c>
      <c r="AB508">
        <v>12.8</v>
      </c>
      <c r="AC508">
        <v>34.4</v>
      </c>
      <c r="AD508">
        <v>363886</v>
      </c>
      <c r="AE508">
        <v>85.3</v>
      </c>
      <c r="AF508">
        <v>33.9</v>
      </c>
      <c r="AG508" t="s">
        <v>46</v>
      </c>
      <c r="AH508" t="s">
        <v>42</v>
      </c>
      <c r="AI508" t="s">
        <v>56</v>
      </c>
      <c r="AJ508">
        <v>40</v>
      </c>
      <c r="AK508">
        <v>512</v>
      </c>
      <c r="AL508">
        <v>6.4199999999999993E-2</v>
      </c>
      <c r="AM508">
        <v>0.94420000000000004</v>
      </c>
      <c r="AN508">
        <v>0.94840000000000002</v>
      </c>
      <c r="AO508">
        <f>Data[[#This Row],[labeller_confidence_score]]-Data[[#This Row],[cytodiffusion_classification_confidence]]</f>
        <v>4.1999999999999815E-3</v>
      </c>
    </row>
    <row r="509" spans="1:41" x14ac:dyDescent="0.3">
      <c r="A509" t="s">
        <v>582</v>
      </c>
      <c r="B509" t="s">
        <v>62</v>
      </c>
      <c r="C509">
        <v>0</v>
      </c>
      <c r="D509" t="s">
        <v>50</v>
      </c>
      <c r="E509">
        <v>7.61</v>
      </c>
      <c r="F509">
        <v>80.5</v>
      </c>
      <c r="G509">
        <v>0.82899999999999996</v>
      </c>
      <c r="H509">
        <v>0.20699999999999999</v>
      </c>
      <c r="I509">
        <f>Data[[#This Row],[nucleus_area_pct]]/Data[[#This Row],[cytoplasm_ratio]]</f>
        <v>388.88888888888891</v>
      </c>
      <c r="J509">
        <v>0.89200000000000002</v>
      </c>
      <c r="K509">
        <v>0.123</v>
      </c>
      <c r="L509">
        <v>1.2</v>
      </c>
      <c r="M509">
        <v>1</v>
      </c>
      <c r="N509">
        <v>0.88500000000000001</v>
      </c>
      <c r="O509">
        <v>280</v>
      </c>
      <c r="P509">
        <v>55</v>
      </c>
      <c r="Q509">
        <v>196</v>
      </c>
      <c r="R509">
        <v>168</v>
      </c>
      <c r="S509">
        <v>193</v>
      </c>
      <c r="T509">
        <f>(Data[[#This Row],[mean_r]]/256)*100</f>
        <v>76.5625</v>
      </c>
      <c r="U509">
        <f>(Data[[#This Row],[mean_g]]/256)*100</f>
        <v>65.625</v>
      </c>
      <c r="V509">
        <f>(Data[[#This Row],[mean_b]]/256)*100</f>
        <v>75.390625</v>
      </c>
      <c r="W509">
        <v>0.69599999999999995</v>
      </c>
      <c r="X509" t="s">
        <v>51</v>
      </c>
      <c r="Y509" t="s">
        <v>45</v>
      </c>
      <c r="Z509">
        <v>6692</v>
      </c>
      <c r="AA509">
        <v>5.6</v>
      </c>
      <c r="AB509">
        <v>13.5</v>
      </c>
      <c r="AC509">
        <v>41.7</v>
      </c>
      <c r="AD509">
        <v>472301</v>
      </c>
      <c r="AE509">
        <v>82.2</v>
      </c>
      <c r="AF509">
        <v>34.4</v>
      </c>
      <c r="AG509" t="s">
        <v>64</v>
      </c>
      <c r="AH509" t="s">
        <v>42</v>
      </c>
      <c r="AI509" t="s">
        <v>43</v>
      </c>
      <c r="AJ509">
        <v>100</v>
      </c>
      <c r="AK509">
        <v>360</v>
      </c>
      <c r="AL509">
        <v>7.5600000000000001E-2</v>
      </c>
      <c r="AM509">
        <v>0.93120000000000003</v>
      </c>
      <c r="AN509">
        <v>0.93149999999999999</v>
      </c>
      <c r="AO509">
        <f>Data[[#This Row],[labeller_confidence_score]]-Data[[#This Row],[cytodiffusion_classification_confidence]]</f>
        <v>2.9999999999996696E-4</v>
      </c>
    </row>
    <row r="510" spans="1:41" x14ac:dyDescent="0.3">
      <c r="A510" t="s">
        <v>583</v>
      </c>
      <c r="B510" t="s">
        <v>106</v>
      </c>
      <c r="C510">
        <v>1</v>
      </c>
      <c r="D510" t="s">
        <v>82</v>
      </c>
      <c r="E510">
        <v>13.32</v>
      </c>
      <c r="F510">
        <v>88.8</v>
      </c>
      <c r="G510">
        <v>0.44900000000000001</v>
      </c>
      <c r="H510">
        <v>0.186</v>
      </c>
      <c r="I510">
        <f>Data[[#This Row],[nucleus_area_pct]]/Data[[#This Row],[cytoplasm_ratio]]</f>
        <v>477.41935483870969</v>
      </c>
      <c r="J510">
        <v>0.84299999999999997</v>
      </c>
      <c r="K510">
        <v>0.27900000000000003</v>
      </c>
      <c r="L510">
        <v>0.53</v>
      </c>
      <c r="M510">
        <v>1</v>
      </c>
      <c r="N510">
        <v>0.94499999999999995</v>
      </c>
      <c r="O510">
        <v>805</v>
      </c>
      <c r="P510">
        <v>97</v>
      </c>
      <c r="Q510">
        <v>221</v>
      </c>
      <c r="R510">
        <v>140</v>
      </c>
      <c r="S510">
        <v>202</v>
      </c>
      <c r="T510">
        <f>(Data[[#This Row],[mean_r]]/256)*100</f>
        <v>86.328125</v>
      </c>
      <c r="U510">
        <f>(Data[[#This Row],[mean_g]]/256)*100</f>
        <v>54.6875</v>
      </c>
      <c r="V510">
        <f>(Data[[#This Row],[mean_b]]/256)*100</f>
        <v>78.90625</v>
      </c>
      <c r="W510">
        <v>0.52100000000000002</v>
      </c>
      <c r="X510" t="s">
        <v>51</v>
      </c>
      <c r="Y510" t="s">
        <v>45</v>
      </c>
      <c r="Z510">
        <v>6767</v>
      </c>
      <c r="AA510">
        <v>4.99</v>
      </c>
      <c r="AB510">
        <v>13.8</v>
      </c>
      <c r="AC510">
        <v>38.4</v>
      </c>
      <c r="AD510">
        <v>288306</v>
      </c>
      <c r="AE510">
        <v>85.5</v>
      </c>
      <c r="AF510">
        <v>34.9</v>
      </c>
      <c r="AG510" t="s">
        <v>41</v>
      </c>
      <c r="AH510" t="s">
        <v>42</v>
      </c>
      <c r="AI510" t="s">
        <v>43</v>
      </c>
      <c r="AJ510">
        <v>40</v>
      </c>
      <c r="AK510">
        <v>224</v>
      </c>
      <c r="AL510">
        <v>0.84860000000000002</v>
      </c>
      <c r="AM510">
        <v>0.82279999999999998</v>
      </c>
      <c r="AN510">
        <v>0.83709999999999996</v>
      </c>
      <c r="AO510">
        <f>Data[[#This Row],[labeller_confidence_score]]-Data[[#This Row],[cytodiffusion_classification_confidence]]</f>
        <v>1.4299999999999979E-2</v>
      </c>
    </row>
    <row r="511" spans="1:41" x14ac:dyDescent="0.3">
      <c r="A511" t="s">
        <v>584</v>
      </c>
      <c r="B511" t="s">
        <v>58</v>
      </c>
      <c r="C511">
        <v>1</v>
      </c>
      <c r="D511" t="s">
        <v>38</v>
      </c>
      <c r="E511">
        <v>10.93</v>
      </c>
      <c r="F511">
        <v>76.2</v>
      </c>
      <c r="G511">
        <v>0.70399999999999996</v>
      </c>
      <c r="H511">
        <v>0.34499999999999997</v>
      </c>
      <c r="I511">
        <f>Data[[#This Row],[nucleus_area_pct]]/Data[[#This Row],[cytoplasm_ratio]]</f>
        <v>220.86956521739134</v>
      </c>
      <c r="J511">
        <v>0.86899999999999999</v>
      </c>
      <c r="K511">
        <v>0.39500000000000002</v>
      </c>
      <c r="L511">
        <v>0.83</v>
      </c>
      <c r="M511">
        <v>1</v>
      </c>
      <c r="N511">
        <v>0.86399999999999999</v>
      </c>
      <c r="O511">
        <v>543</v>
      </c>
      <c r="P511">
        <v>86</v>
      </c>
      <c r="Q511">
        <v>211</v>
      </c>
      <c r="R511">
        <v>142</v>
      </c>
      <c r="S511">
        <v>189</v>
      </c>
      <c r="T511">
        <f>(Data[[#This Row],[mean_r]]/256)*100</f>
        <v>82.421875</v>
      </c>
      <c r="U511">
        <f>(Data[[#This Row],[mean_g]]/256)*100</f>
        <v>55.46875</v>
      </c>
      <c r="V511">
        <f>(Data[[#This Row],[mean_b]]/256)*100</f>
        <v>73.828125</v>
      </c>
      <c r="W511">
        <v>0.73399999999999999</v>
      </c>
      <c r="X511" t="s">
        <v>63</v>
      </c>
      <c r="Y511" t="s">
        <v>40</v>
      </c>
      <c r="Z511">
        <v>12651</v>
      </c>
      <c r="AA511">
        <v>4.99</v>
      </c>
      <c r="AB511">
        <v>9.9</v>
      </c>
      <c r="AC511">
        <v>48.8</v>
      </c>
      <c r="AD511">
        <v>142781</v>
      </c>
      <c r="AE511">
        <v>95.3</v>
      </c>
      <c r="AF511">
        <v>33.6</v>
      </c>
      <c r="AG511" t="s">
        <v>46</v>
      </c>
      <c r="AH511" t="s">
        <v>42</v>
      </c>
      <c r="AI511" t="s">
        <v>56</v>
      </c>
      <c r="AJ511">
        <v>100</v>
      </c>
      <c r="AK511">
        <v>224</v>
      </c>
      <c r="AL511">
        <v>0.59130000000000005</v>
      </c>
      <c r="AM511">
        <v>0.79549999999999998</v>
      </c>
      <c r="AN511">
        <v>0.72819999999999996</v>
      </c>
      <c r="AO511">
        <f>Data[[#This Row],[labeller_confidence_score]]-Data[[#This Row],[cytodiffusion_classification_confidence]]</f>
        <v>-6.7300000000000026E-2</v>
      </c>
    </row>
    <row r="512" spans="1:41" x14ac:dyDescent="0.3">
      <c r="A512" t="s">
        <v>585</v>
      </c>
      <c r="B512" t="s">
        <v>60</v>
      </c>
      <c r="C512">
        <v>0</v>
      </c>
      <c r="D512" t="s">
        <v>50</v>
      </c>
      <c r="E512">
        <v>18.329999999999998</v>
      </c>
      <c r="F512">
        <v>60.2</v>
      </c>
      <c r="G512">
        <v>0.51300000000000001</v>
      </c>
      <c r="H512">
        <v>0.20100000000000001</v>
      </c>
      <c r="I512">
        <f>Data[[#This Row],[nucleus_area_pct]]/Data[[#This Row],[cytoplasm_ratio]]</f>
        <v>299.50248756218906</v>
      </c>
      <c r="J512">
        <v>0.63900000000000001</v>
      </c>
      <c r="K512">
        <v>0.47</v>
      </c>
      <c r="L512">
        <v>2.63</v>
      </c>
      <c r="M512">
        <v>1.2</v>
      </c>
      <c r="N512">
        <v>0.79500000000000004</v>
      </c>
      <c r="O512">
        <v>516</v>
      </c>
      <c r="P512">
        <v>88</v>
      </c>
      <c r="Q512">
        <v>193</v>
      </c>
      <c r="R512">
        <v>148</v>
      </c>
      <c r="S512">
        <v>167</v>
      </c>
      <c r="T512">
        <f>(Data[[#This Row],[mean_r]]/256)*100</f>
        <v>75.390625</v>
      </c>
      <c r="U512">
        <f>(Data[[#This Row],[mean_g]]/256)*100</f>
        <v>57.8125</v>
      </c>
      <c r="V512">
        <f>(Data[[#This Row],[mean_b]]/256)*100</f>
        <v>65.234375</v>
      </c>
      <c r="W512">
        <v>0.53700000000000003</v>
      </c>
      <c r="X512" t="s">
        <v>63</v>
      </c>
      <c r="Y512" t="s">
        <v>45</v>
      </c>
      <c r="Z512">
        <v>12106</v>
      </c>
      <c r="AA512">
        <v>4.32</v>
      </c>
      <c r="AB512">
        <v>16.899999999999999</v>
      </c>
      <c r="AC512">
        <v>44.4</v>
      </c>
      <c r="AD512">
        <v>262848</v>
      </c>
      <c r="AE512">
        <v>75.099999999999994</v>
      </c>
      <c r="AF512">
        <v>34.200000000000003</v>
      </c>
      <c r="AG512" t="s">
        <v>41</v>
      </c>
      <c r="AH512" t="s">
        <v>42</v>
      </c>
      <c r="AI512" t="s">
        <v>52</v>
      </c>
      <c r="AJ512">
        <v>60</v>
      </c>
      <c r="AK512">
        <v>360</v>
      </c>
      <c r="AL512">
        <v>6.0400000000000002E-2</v>
      </c>
      <c r="AM512">
        <v>1</v>
      </c>
      <c r="AN512">
        <v>0.80630000000000002</v>
      </c>
      <c r="AO512">
        <f>Data[[#This Row],[labeller_confidence_score]]-Data[[#This Row],[cytodiffusion_classification_confidence]]</f>
        <v>-0.19369999999999998</v>
      </c>
    </row>
    <row r="513" spans="1:41" x14ac:dyDescent="0.3">
      <c r="A513" t="s">
        <v>586</v>
      </c>
      <c r="B513" t="s">
        <v>106</v>
      </c>
      <c r="C513">
        <v>1</v>
      </c>
      <c r="D513" t="s">
        <v>82</v>
      </c>
      <c r="E513">
        <v>12.31</v>
      </c>
      <c r="F513">
        <v>74.2</v>
      </c>
      <c r="G513">
        <v>0.45500000000000002</v>
      </c>
      <c r="H513">
        <v>0.17299999999999999</v>
      </c>
      <c r="I513">
        <f>Data[[#This Row],[nucleus_area_pct]]/Data[[#This Row],[cytoplasm_ratio]]</f>
        <v>428.90173410404628</v>
      </c>
      <c r="J513">
        <v>0.79600000000000004</v>
      </c>
      <c r="K513">
        <v>0.22600000000000001</v>
      </c>
      <c r="L513">
        <v>0.7</v>
      </c>
      <c r="M513">
        <v>1</v>
      </c>
      <c r="N513">
        <v>0.879</v>
      </c>
      <c r="O513">
        <v>616</v>
      </c>
      <c r="P513">
        <v>90</v>
      </c>
      <c r="Q513">
        <v>165</v>
      </c>
      <c r="R513">
        <v>136</v>
      </c>
      <c r="S513">
        <v>181</v>
      </c>
      <c r="T513">
        <f>(Data[[#This Row],[mean_r]]/256)*100</f>
        <v>64.453125</v>
      </c>
      <c r="U513">
        <f>(Data[[#This Row],[mean_g]]/256)*100</f>
        <v>53.125</v>
      </c>
      <c r="V513">
        <f>(Data[[#This Row],[mean_b]]/256)*100</f>
        <v>70.703125</v>
      </c>
      <c r="W513">
        <v>0.71399999999999997</v>
      </c>
      <c r="X513" t="s">
        <v>39</v>
      </c>
      <c r="Y513" t="s">
        <v>45</v>
      </c>
      <c r="Z513">
        <v>7020</v>
      </c>
      <c r="AA513">
        <v>3.39</v>
      </c>
      <c r="AB513">
        <v>12.7</v>
      </c>
      <c r="AC513">
        <v>49.6</v>
      </c>
      <c r="AD513">
        <v>261716</v>
      </c>
      <c r="AE513">
        <v>77.5</v>
      </c>
      <c r="AF513">
        <v>31.9</v>
      </c>
      <c r="AG513" t="s">
        <v>46</v>
      </c>
      <c r="AH513" t="s">
        <v>47</v>
      </c>
      <c r="AI513" t="s">
        <v>52</v>
      </c>
      <c r="AJ513">
        <v>100</v>
      </c>
      <c r="AK513">
        <v>360</v>
      </c>
      <c r="AL513">
        <v>0.82440000000000002</v>
      </c>
      <c r="AM513">
        <v>0.85</v>
      </c>
      <c r="AN513">
        <v>0.70269999999999999</v>
      </c>
      <c r="AO513">
        <f>Data[[#This Row],[labeller_confidence_score]]-Data[[#This Row],[cytodiffusion_classification_confidence]]</f>
        <v>-0.14729999999999999</v>
      </c>
    </row>
    <row r="514" spans="1:41" x14ac:dyDescent="0.3">
      <c r="A514" t="s">
        <v>587</v>
      </c>
      <c r="B514" t="s">
        <v>62</v>
      </c>
      <c r="C514">
        <v>0</v>
      </c>
      <c r="D514" t="s">
        <v>50</v>
      </c>
      <c r="E514">
        <v>9.09</v>
      </c>
      <c r="F514">
        <v>81.599999999999994</v>
      </c>
      <c r="G514">
        <v>0.79700000000000004</v>
      </c>
      <c r="H514">
        <v>0.224</v>
      </c>
      <c r="I514">
        <f>Data[[#This Row],[nucleus_area_pct]]/Data[[#This Row],[cytoplasm_ratio]]</f>
        <v>364.28571428571428</v>
      </c>
      <c r="J514">
        <v>0.86899999999999999</v>
      </c>
      <c r="K514">
        <v>0.27400000000000002</v>
      </c>
      <c r="L514">
        <v>0.98</v>
      </c>
      <c r="M514">
        <v>1.1000000000000001</v>
      </c>
      <c r="N514">
        <v>0.93</v>
      </c>
      <c r="O514">
        <v>273</v>
      </c>
      <c r="P514">
        <v>63</v>
      </c>
      <c r="Q514">
        <v>205</v>
      </c>
      <c r="R514">
        <v>164</v>
      </c>
      <c r="S514">
        <v>196</v>
      </c>
      <c r="T514">
        <f>(Data[[#This Row],[mean_r]]/256)*100</f>
        <v>80.078125</v>
      </c>
      <c r="U514">
        <f>(Data[[#This Row],[mean_g]]/256)*100</f>
        <v>64.0625</v>
      </c>
      <c r="V514">
        <f>(Data[[#This Row],[mean_b]]/256)*100</f>
        <v>76.5625</v>
      </c>
      <c r="W514">
        <v>0.70599999999999996</v>
      </c>
      <c r="X514" t="s">
        <v>39</v>
      </c>
      <c r="Y514" t="s">
        <v>45</v>
      </c>
      <c r="Z514">
        <v>7338</v>
      </c>
      <c r="AA514">
        <v>4.24</v>
      </c>
      <c r="AB514">
        <v>13.1</v>
      </c>
      <c r="AC514">
        <v>38.6</v>
      </c>
      <c r="AD514">
        <v>251973</v>
      </c>
      <c r="AE514">
        <v>81</v>
      </c>
      <c r="AF514">
        <v>32.4</v>
      </c>
      <c r="AG514" t="s">
        <v>46</v>
      </c>
      <c r="AH514" t="s">
        <v>42</v>
      </c>
      <c r="AI514" t="s">
        <v>56</v>
      </c>
      <c r="AJ514">
        <v>60</v>
      </c>
      <c r="AK514">
        <v>224</v>
      </c>
      <c r="AL514">
        <v>0</v>
      </c>
      <c r="AM514">
        <v>0.91990000000000005</v>
      </c>
      <c r="AN514">
        <v>0.89149999999999996</v>
      </c>
      <c r="AO514">
        <f>Data[[#This Row],[labeller_confidence_score]]-Data[[#This Row],[cytodiffusion_classification_confidence]]</f>
        <v>-2.8400000000000092E-2</v>
      </c>
    </row>
    <row r="515" spans="1:41" x14ac:dyDescent="0.3">
      <c r="A515" t="s">
        <v>588</v>
      </c>
      <c r="B515" t="s">
        <v>62</v>
      </c>
      <c r="C515">
        <v>0</v>
      </c>
      <c r="D515" t="s">
        <v>50</v>
      </c>
      <c r="E515">
        <v>10.06</v>
      </c>
      <c r="F515">
        <v>87.7</v>
      </c>
      <c r="G515">
        <v>0.86399999999999999</v>
      </c>
      <c r="H515">
        <v>0.18099999999999999</v>
      </c>
      <c r="I515">
        <f>Data[[#This Row],[nucleus_area_pct]]/Data[[#This Row],[cytoplasm_ratio]]</f>
        <v>484.53038674033155</v>
      </c>
      <c r="J515">
        <v>0.89700000000000002</v>
      </c>
      <c r="K515">
        <v>0.156</v>
      </c>
      <c r="L515">
        <v>1.1599999999999999</v>
      </c>
      <c r="M515">
        <v>1</v>
      </c>
      <c r="N515">
        <v>0.91900000000000004</v>
      </c>
      <c r="O515">
        <v>277</v>
      </c>
      <c r="P515">
        <v>61</v>
      </c>
      <c r="Q515">
        <v>199</v>
      </c>
      <c r="R515">
        <v>165</v>
      </c>
      <c r="S515">
        <v>185</v>
      </c>
      <c r="T515">
        <f>(Data[[#This Row],[mean_r]]/256)*100</f>
        <v>77.734375</v>
      </c>
      <c r="U515">
        <f>(Data[[#This Row],[mean_g]]/256)*100</f>
        <v>64.453125</v>
      </c>
      <c r="V515">
        <f>(Data[[#This Row],[mean_b]]/256)*100</f>
        <v>72.265625</v>
      </c>
      <c r="W515">
        <v>0.76500000000000001</v>
      </c>
      <c r="X515" t="s">
        <v>51</v>
      </c>
      <c r="Y515" t="s">
        <v>40</v>
      </c>
      <c r="Z515">
        <v>8180</v>
      </c>
      <c r="AA515">
        <v>4.29</v>
      </c>
      <c r="AB515">
        <v>13.1</v>
      </c>
      <c r="AC515">
        <v>41.4</v>
      </c>
      <c r="AD515">
        <v>307666</v>
      </c>
      <c r="AE515">
        <v>85.5</v>
      </c>
      <c r="AF515">
        <v>33.5</v>
      </c>
      <c r="AG515" t="s">
        <v>41</v>
      </c>
      <c r="AH515" t="s">
        <v>42</v>
      </c>
      <c r="AI515" t="s">
        <v>56</v>
      </c>
      <c r="AJ515">
        <v>60</v>
      </c>
      <c r="AK515">
        <v>224</v>
      </c>
      <c r="AL515">
        <v>0.10630000000000001</v>
      </c>
      <c r="AM515">
        <v>0.92630000000000001</v>
      </c>
      <c r="AN515">
        <v>0.93530000000000002</v>
      </c>
      <c r="AO515">
        <f>Data[[#This Row],[labeller_confidence_score]]-Data[[#This Row],[cytodiffusion_classification_confidence]]</f>
        <v>9.000000000000008E-3</v>
      </c>
    </row>
    <row r="516" spans="1:41" x14ac:dyDescent="0.3">
      <c r="A516" t="s">
        <v>589</v>
      </c>
      <c r="B516" t="s">
        <v>49</v>
      </c>
      <c r="C516">
        <v>0</v>
      </c>
      <c r="D516" t="s">
        <v>50</v>
      </c>
      <c r="E516">
        <v>11.87</v>
      </c>
      <c r="F516">
        <v>55.7</v>
      </c>
      <c r="G516">
        <v>0.622</v>
      </c>
      <c r="H516">
        <v>0.50600000000000001</v>
      </c>
      <c r="I516">
        <f>Data[[#This Row],[nucleus_area_pct]]/Data[[#This Row],[cytoplasm_ratio]]</f>
        <v>110.07905138339922</v>
      </c>
      <c r="J516">
        <v>0.61899999999999999</v>
      </c>
      <c r="K516">
        <v>0.35799999999999998</v>
      </c>
      <c r="L516">
        <v>3.09</v>
      </c>
      <c r="M516">
        <v>3.9</v>
      </c>
      <c r="N516">
        <v>0.81699999999999995</v>
      </c>
      <c r="O516">
        <v>455</v>
      </c>
      <c r="P516">
        <v>63</v>
      </c>
      <c r="Q516">
        <v>213</v>
      </c>
      <c r="R516">
        <v>173</v>
      </c>
      <c r="S516">
        <v>162</v>
      </c>
      <c r="T516">
        <f>(Data[[#This Row],[mean_r]]/256)*100</f>
        <v>83.203125</v>
      </c>
      <c r="U516">
        <f>(Data[[#This Row],[mean_g]]/256)*100</f>
        <v>67.578125</v>
      </c>
      <c r="V516">
        <f>(Data[[#This Row],[mean_b]]/256)*100</f>
        <v>63.28125</v>
      </c>
      <c r="W516">
        <v>0.82599999999999996</v>
      </c>
      <c r="X516" t="s">
        <v>63</v>
      </c>
      <c r="Y516" t="s">
        <v>45</v>
      </c>
      <c r="Z516">
        <v>9977</v>
      </c>
      <c r="AA516">
        <v>5</v>
      </c>
      <c r="AB516">
        <v>13.4</v>
      </c>
      <c r="AC516">
        <v>44.3</v>
      </c>
      <c r="AD516">
        <v>137635</v>
      </c>
      <c r="AE516">
        <v>92.8</v>
      </c>
      <c r="AF516">
        <v>34.200000000000003</v>
      </c>
      <c r="AG516" t="s">
        <v>46</v>
      </c>
      <c r="AH516" t="s">
        <v>42</v>
      </c>
      <c r="AI516" t="s">
        <v>52</v>
      </c>
      <c r="AJ516">
        <v>100</v>
      </c>
      <c r="AK516">
        <v>512</v>
      </c>
      <c r="AL516">
        <v>1.49E-2</v>
      </c>
      <c r="AM516">
        <v>0.96460000000000001</v>
      </c>
      <c r="AN516">
        <v>0.88819999999999999</v>
      </c>
      <c r="AO516">
        <f>Data[[#This Row],[labeller_confidence_score]]-Data[[#This Row],[cytodiffusion_classification_confidence]]</f>
        <v>-7.6400000000000023E-2</v>
      </c>
    </row>
    <row r="517" spans="1:41" x14ac:dyDescent="0.3">
      <c r="A517" t="s">
        <v>590</v>
      </c>
      <c r="B517" t="s">
        <v>49</v>
      </c>
      <c r="C517">
        <v>0</v>
      </c>
      <c r="D517" t="s">
        <v>50</v>
      </c>
      <c r="E517">
        <v>11.2</v>
      </c>
      <c r="F517">
        <v>52.1</v>
      </c>
      <c r="G517">
        <v>0.71399999999999997</v>
      </c>
      <c r="H517">
        <v>0.46400000000000002</v>
      </c>
      <c r="I517">
        <f>Data[[#This Row],[nucleus_area_pct]]/Data[[#This Row],[cytoplasm_ratio]]</f>
        <v>112.28448275862068</v>
      </c>
      <c r="J517">
        <v>0.66100000000000003</v>
      </c>
      <c r="K517">
        <v>0.33800000000000002</v>
      </c>
      <c r="L517">
        <v>3.25</v>
      </c>
      <c r="M517">
        <v>4.5999999999999996</v>
      </c>
      <c r="N517">
        <v>0.871</v>
      </c>
      <c r="O517">
        <v>373</v>
      </c>
      <c r="P517">
        <v>91</v>
      </c>
      <c r="Q517">
        <v>209</v>
      </c>
      <c r="R517">
        <v>178</v>
      </c>
      <c r="S517">
        <v>167</v>
      </c>
      <c r="T517">
        <f>(Data[[#This Row],[mean_r]]/256)*100</f>
        <v>81.640625</v>
      </c>
      <c r="U517">
        <f>(Data[[#This Row],[mean_g]]/256)*100</f>
        <v>69.53125</v>
      </c>
      <c r="V517">
        <f>(Data[[#This Row],[mean_b]]/256)*100</f>
        <v>65.234375</v>
      </c>
      <c r="W517">
        <v>0.48199999999999998</v>
      </c>
      <c r="X517" t="s">
        <v>39</v>
      </c>
      <c r="Y517" t="s">
        <v>45</v>
      </c>
      <c r="Z517">
        <v>3478</v>
      </c>
      <c r="AA517">
        <v>4.32</v>
      </c>
      <c r="AB517">
        <v>12</v>
      </c>
      <c r="AC517">
        <v>38.700000000000003</v>
      </c>
      <c r="AD517">
        <v>269014</v>
      </c>
      <c r="AE517">
        <v>95.9</v>
      </c>
      <c r="AF517">
        <v>33.1</v>
      </c>
      <c r="AG517" t="s">
        <v>46</v>
      </c>
      <c r="AH517" t="s">
        <v>47</v>
      </c>
      <c r="AI517" t="s">
        <v>56</v>
      </c>
      <c r="AJ517">
        <v>60</v>
      </c>
      <c r="AK517">
        <v>360</v>
      </c>
      <c r="AL517">
        <v>0.12640000000000001</v>
      </c>
      <c r="AM517">
        <v>0.96020000000000005</v>
      </c>
      <c r="AN517">
        <v>0.94079999999999997</v>
      </c>
      <c r="AO517">
        <f>Data[[#This Row],[labeller_confidence_score]]-Data[[#This Row],[cytodiffusion_classification_confidence]]</f>
        <v>-1.9400000000000084E-2</v>
      </c>
    </row>
    <row r="518" spans="1:41" x14ac:dyDescent="0.3">
      <c r="A518" t="s">
        <v>591</v>
      </c>
      <c r="B518" t="s">
        <v>37</v>
      </c>
      <c r="C518">
        <v>1</v>
      </c>
      <c r="D518" t="s">
        <v>38</v>
      </c>
      <c r="E518">
        <v>14.35</v>
      </c>
      <c r="F518">
        <v>70.2</v>
      </c>
      <c r="G518">
        <v>0.50900000000000001</v>
      </c>
      <c r="H518">
        <v>0.38400000000000001</v>
      </c>
      <c r="I518">
        <f>Data[[#This Row],[nucleus_area_pct]]/Data[[#This Row],[cytoplasm_ratio]]</f>
        <v>182.8125</v>
      </c>
      <c r="J518">
        <v>0.63800000000000001</v>
      </c>
      <c r="K518">
        <v>0.42299999999999999</v>
      </c>
      <c r="L518">
        <v>2.4700000000000002</v>
      </c>
      <c r="M518">
        <v>5.7</v>
      </c>
      <c r="N518">
        <v>0.69099999999999995</v>
      </c>
      <c r="O518">
        <v>527</v>
      </c>
      <c r="P518">
        <v>84</v>
      </c>
      <c r="Q518">
        <v>200</v>
      </c>
      <c r="R518">
        <v>157</v>
      </c>
      <c r="S518">
        <v>190</v>
      </c>
      <c r="T518">
        <f>(Data[[#This Row],[mean_r]]/256)*100</f>
        <v>78.125</v>
      </c>
      <c r="U518">
        <f>(Data[[#This Row],[mean_g]]/256)*100</f>
        <v>61.328125</v>
      </c>
      <c r="V518">
        <f>(Data[[#This Row],[mean_b]]/256)*100</f>
        <v>74.21875</v>
      </c>
      <c r="W518">
        <v>0.64800000000000002</v>
      </c>
      <c r="X518" t="s">
        <v>39</v>
      </c>
      <c r="Y518" t="s">
        <v>40</v>
      </c>
      <c r="Z518">
        <v>4671</v>
      </c>
      <c r="AA518">
        <v>4.72</v>
      </c>
      <c r="AB518">
        <v>15.4</v>
      </c>
      <c r="AC518">
        <v>40.6</v>
      </c>
      <c r="AD518">
        <v>105088</v>
      </c>
      <c r="AE518">
        <v>89.3</v>
      </c>
      <c r="AF518">
        <v>33.9</v>
      </c>
      <c r="AG518" t="s">
        <v>46</v>
      </c>
      <c r="AH518" t="s">
        <v>47</v>
      </c>
      <c r="AI518" t="s">
        <v>56</v>
      </c>
      <c r="AJ518">
        <v>40</v>
      </c>
      <c r="AK518">
        <v>224</v>
      </c>
      <c r="AL518">
        <v>0.72929999999999995</v>
      </c>
      <c r="AM518">
        <v>0.63449999999999995</v>
      </c>
      <c r="AN518">
        <v>0.63800000000000001</v>
      </c>
      <c r="AO518">
        <f>Data[[#This Row],[labeller_confidence_score]]-Data[[#This Row],[cytodiffusion_classification_confidence]]</f>
        <v>3.5000000000000586E-3</v>
      </c>
    </row>
    <row r="519" spans="1:41" x14ac:dyDescent="0.3">
      <c r="A519" t="s">
        <v>592</v>
      </c>
      <c r="B519" t="s">
        <v>62</v>
      </c>
      <c r="C519">
        <v>0</v>
      </c>
      <c r="D519" t="s">
        <v>50</v>
      </c>
      <c r="E519">
        <v>10.4</v>
      </c>
      <c r="F519">
        <v>77.900000000000006</v>
      </c>
      <c r="G519">
        <v>0.875</v>
      </c>
      <c r="H519">
        <v>0.17299999999999999</v>
      </c>
      <c r="I519">
        <f>Data[[#This Row],[nucleus_area_pct]]/Data[[#This Row],[cytoplasm_ratio]]</f>
        <v>450.28901734104051</v>
      </c>
      <c r="J519">
        <v>0.89600000000000002</v>
      </c>
      <c r="K519">
        <v>0.17799999999999999</v>
      </c>
      <c r="L519">
        <v>1.67</v>
      </c>
      <c r="M519">
        <v>1</v>
      </c>
      <c r="N519">
        <v>0.86599999999999999</v>
      </c>
      <c r="O519">
        <v>283</v>
      </c>
      <c r="P519">
        <v>61</v>
      </c>
      <c r="Q519">
        <v>199</v>
      </c>
      <c r="R519">
        <v>145</v>
      </c>
      <c r="S519">
        <v>207</v>
      </c>
      <c r="T519">
        <f>(Data[[#This Row],[mean_r]]/256)*100</f>
        <v>77.734375</v>
      </c>
      <c r="U519">
        <f>(Data[[#This Row],[mean_g]]/256)*100</f>
        <v>56.640625</v>
      </c>
      <c r="V519">
        <f>(Data[[#This Row],[mean_b]]/256)*100</f>
        <v>80.859375</v>
      </c>
      <c r="W519">
        <v>0.79600000000000004</v>
      </c>
      <c r="X519" t="s">
        <v>51</v>
      </c>
      <c r="Y519" t="s">
        <v>45</v>
      </c>
      <c r="Z519">
        <v>2880</v>
      </c>
      <c r="AA519">
        <v>4.6399999999999997</v>
      </c>
      <c r="AB519">
        <v>16.100000000000001</v>
      </c>
      <c r="AC519">
        <v>37.799999999999997</v>
      </c>
      <c r="AD519">
        <v>168411</v>
      </c>
      <c r="AE519">
        <v>97.1</v>
      </c>
      <c r="AF519">
        <v>30.6</v>
      </c>
      <c r="AG519" t="s">
        <v>46</v>
      </c>
      <c r="AH519" t="s">
        <v>42</v>
      </c>
      <c r="AI519" t="s">
        <v>56</v>
      </c>
      <c r="AJ519">
        <v>100</v>
      </c>
      <c r="AK519">
        <v>360</v>
      </c>
      <c r="AL519">
        <v>7.6899999999999996E-2</v>
      </c>
      <c r="AM519">
        <v>0.88690000000000002</v>
      </c>
      <c r="AN519">
        <v>0.99870000000000003</v>
      </c>
      <c r="AO519">
        <f>Data[[#This Row],[labeller_confidence_score]]-Data[[#This Row],[cytodiffusion_classification_confidence]]</f>
        <v>0.11180000000000001</v>
      </c>
    </row>
    <row r="520" spans="1:41" x14ac:dyDescent="0.3">
      <c r="A520" t="s">
        <v>593</v>
      </c>
      <c r="B520" t="s">
        <v>62</v>
      </c>
      <c r="C520">
        <v>0</v>
      </c>
      <c r="D520" t="s">
        <v>50</v>
      </c>
      <c r="E520">
        <v>9.5500000000000007</v>
      </c>
      <c r="F520">
        <v>72.3</v>
      </c>
      <c r="G520">
        <v>0.75900000000000001</v>
      </c>
      <c r="H520">
        <v>0.20699999999999999</v>
      </c>
      <c r="I520">
        <f>Data[[#This Row],[nucleus_area_pct]]/Data[[#This Row],[cytoplasm_ratio]]</f>
        <v>349.27536231884056</v>
      </c>
      <c r="J520">
        <v>0.86299999999999999</v>
      </c>
      <c r="K520">
        <v>0.192</v>
      </c>
      <c r="L520">
        <v>0.88</v>
      </c>
      <c r="M520">
        <v>1</v>
      </c>
      <c r="N520">
        <v>0.88500000000000001</v>
      </c>
      <c r="O520">
        <v>306</v>
      </c>
      <c r="P520">
        <v>54</v>
      </c>
      <c r="Q520">
        <v>202</v>
      </c>
      <c r="R520">
        <v>168</v>
      </c>
      <c r="S520">
        <v>202</v>
      </c>
      <c r="T520">
        <f>(Data[[#This Row],[mean_r]]/256)*100</f>
        <v>78.90625</v>
      </c>
      <c r="U520">
        <f>(Data[[#This Row],[mean_g]]/256)*100</f>
        <v>65.625</v>
      </c>
      <c r="V520">
        <f>(Data[[#This Row],[mean_b]]/256)*100</f>
        <v>78.90625</v>
      </c>
      <c r="W520">
        <v>0.64300000000000002</v>
      </c>
      <c r="X520" t="s">
        <v>51</v>
      </c>
      <c r="Y520" t="s">
        <v>45</v>
      </c>
      <c r="Z520">
        <v>8119</v>
      </c>
      <c r="AA520">
        <v>5.22</v>
      </c>
      <c r="AB520">
        <v>13.6</v>
      </c>
      <c r="AC520">
        <v>43.4</v>
      </c>
      <c r="AD520">
        <v>277103</v>
      </c>
      <c r="AE520">
        <v>78.099999999999994</v>
      </c>
      <c r="AF520">
        <v>32.5</v>
      </c>
      <c r="AG520" t="s">
        <v>41</v>
      </c>
      <c r="AH520" t="s">
        <v>68</v>
      </c>
      <c r="AI520" t="s">
        <v>43</v>
      </c>
      <c r="AJ520">
        <v>100</v>
      </c>
      <c r="AK520">
        <v>512</v>
      </c>
      <c r="AL520">
        <v>0.15329999999999999</v>
      </c>
      <c r="AM520">
        <v>0.98029999999999995</v>
      </c>
      <c r="AN520">
        <v>0.90439999999999998</v>
      </c>
      <c r="AO520">
        <f>Data[[#This Row],[labeller_confidence_score]]-Data[[#This Row],[cytodiffusion_classification_confidence]]</f>
        <v>-7.5899999999999967E-2</v>
      </c>
    </row>
    <row r="521" spans="1:41" x14ac:dyDescent="0.3">
      <c r="A521" t="s">
        <v>594</v>
      </c>
      <c r="B521" t="s">
        <v>74</v>
      </c>
      <c r="C521">
        <v>0</v>
      </c>
      <c r="D521" t="s">
        <v>75</v>
      </c>
      <c r="E521">
        <v>2.61</v>
      </c>
      <c r="F521">
        <v>0</v>
      </c>
      <c r="G521">
        <v>0</v>
      </c>
      <c r="H521">
        <v>1</v>
      </c>
      <c r="I521">
        <f>Data[[#This Row],[nucleus_area_pct]]/Data[[#This Row],[cytoplasm_ratio]]</f>
        <v>0</v>
      </c>
      <c r="J521">
        <v>0.755</v>
      </c>
      <c r="K521">
        <v>0.53900000000000003</v>
      </c>
      <c r="L521">
        <v>3.51</v>
      </c>
      <c r="M521">
        <v>1</v>
      </c>
      <c r="N521">
        <v>0.72899999999999998</v>
      </c>
      <c r="O521">
        <v>34</v>
      </c>
      <c r="P521">
        <v>18</v>
      </c>
      <c r="Q521">
        <v>218</v>
      </c>
      <c r="R521">
        <v>157</v>
      </c>
      <c r="S521">
        <v>167</v>
      </c>
      <c r="T521">
        <f>(Data[[#This Row],[mean_r]]/256)*100</f>
        <v>85.15625</v>
      </c>
      <c r="U521">
        <f>(Data[[#This Row],[mean_g]]/256)*100</f>
        <v>61.328125</v>
      </c>
      <c r="V521">
        <f>(Data[[#This Row],[mean_b]]/256)*100</f>
        <v>65.234375</v>
      </c>
      <c r="W521">
        <v>0.45500000000000002</v>
      </c>
      <c r="X521" t="s">
        <v>51</v>
      </c>
      <c r="Y521" t="s">
        <v>45</v>
      </c>
      <c r="Z521">
        <v>7646</v>
      </c>
      <c r="AA521">
        <v>4.3</v>
      </c>
      <c r="AB521">
        <v>14.2</v>
      </c>
      <c r="AC521">
        <v>43.1</v>
      </c>
      <c r="AD521">
        <v>173068</v>
      </c>
      <c r="AE521">
        <v>95.4</v>
      </c>
      <c r="AF521">
        <v>31.9</v>
      </c>
      <c r="AG521" t="s">
        <v>46</v>
      </c>
      <c r="AH521" t="s">
        <v>42</v>
      </c>
      <c r="AI521" t="s">
        <v>56</v>
      </c>
      <c r="AJ521">
        <v>40</v>
      </c>
      <c r="AK521">
        <v>512</v>
      </c>
      <c r="AL521">
        <v>3.56E-2</v>
      </c>
      <c r="AM521">
        <v>0.90100000000000002</v>
      </c>
      <c r="AN521">
        <v>1</v>
      </c>
      <c r="AO521">
        <f>Data[[#This Row],[labeller_confidence_score]]-Data[[#This Row],[cytodiffusion_classification_confidence]]</f>
        <v>9.8999999999999977E-2</v>
      </c>
    </row>
    <row r="522" spans="1:41" x14ac:dyDescent="0.3">
      <c r="A522" t="s">
        <v>595</v>
      </c>
      <c r="B522" t="s">
        <v>62</v>
      </c>
      <c r="C522">
        <v>0</v>
      </c>
      <c r="D522" t="s">
        <v>50</v>
      </c>
      <c r="E522">
        <v>10.27</v>
      </c>
      <c r="F522">
        <v>78.7</v>
      </c>
      <c r="G522">
        <v>0.76700000000000002</v>
      </c>
      <c r="H522">
        <v>0.19500000000000001</v>
      </c>
      <c r="I522">
        <f>Data[[#This Row],[nucleus_area_pct]]/Data[[#This Row],[cytoplasm_ratio]]</f>
        <v>403.58974358974359</v>
      </c>
      <c r="J522">
        <v>0.82199999999999995</v>
      </c>
      <c r="K522">
        <v>0.10299999999999999</v>
      </c>
      <c r="L522">
        <v>0.97</v>
      </c>
      <c r="M522">
        <v>1</v>
      </c>
      <c r="N522">
        <v>0.98099999999999998</v>
      </c>
      <c r="O522">
        <v>261</v>
      </c>
      <c r="P522">
        <v>61</v>
      </c>
      <c r="Q522">
        <v>192</v>
      </c>
      <c r="R522">
        <v>176</v>
      </c>
      <c r="S522">
        <v>192</v>
      </c>
      <c r="T522">
        <f>(Data[[#This Row],[mean_r]]/256)*100</f>
        <v>75</v>
      </c>
      <c r="U522">
        <f>(Data[[#This Row],[mean_g]]/256)*100</f>
        <v>68.75</v>
      </c>
      <c r="V522">
        <f>(Data[[#This Row],[mean_b]]/256)*100</f>
        <v>75</v>
      </c>
      <c r="W522">
        <v>0.64500000000000002</v>
      </c>
      <c r="X522" t="s">
        <v>39</v>
      </c>
      <c r="Y522" t="s">
        <v>40</v>
      </c>
      <c r="Z522">
        <v>8675</v>
      </c>
      <c r="AA522">
        <v>4.6399999999999997</v>
      </c>
      <c r="AB522">
        <v>13.4</v>
      </c>
      <c r="AC522">
        <v>39.9</v>
      </c>
      <c r="AD522">
        <v>378032</v>
      </c>
      <c r="AE522">
        <v>87.8</v>
      </c>
      <c r="AF522">
        <v>33.9</v>
      </c>
      <c r="AG522" t="s">
        <v>46</v>
      </c>
      <c r="AH522" t="s">
        <v>47</v>
      </c>
      <c r="AI522" t="s">
        <v>56</v>
      </c>
      <c r="AJ522">
        <v>40</v>
      </c>
      <c r="AK522">
        <v>512</v>
      </c>
      <c r="AL522">
        <v>7.9100000000000004E-2</v>
      </c>
      <c r="AM522">
        <v>0.83420000000000005</v>
      </c>
      <c r="AN522">
        <v>0.89429999999999998</v>
      </c>
      <c r="AO522">
        <f>Data[[#This Row],[labeller_confidence_score]]-Data[[#This Row],[cytodiffusion_classification_confidence]]</f>
        <v>6.0099999999999931E-2</v>
      </c>
    </row>
    <row r="523" spans="1:41" x14ac:dyDescent="0.3">
      <c r="A523" t="s">
        <v>596</v>
      </c>
      <c r="B523" t="s">
        <v>54</v>
      </c>
      <c r="C523">
        <v>0</v>
      </c>
      <c r="D523" t="s">
        <v>54</v>
      </c>
      <c r="E523">
        <v>7.47</v>
      </c>
      <c r="F523">
        <v>0</v>
      </c>
      <c r="G523">
        <v>0</v>
      </c>
      <c r="H523">
        <v>1</v>
      </c>
      <c r="I523">
        <f>Data[[#This Row],[nucleus_area_pct]]/Data[[#This Row],[cytoplasm_ratio]]</f>
        <v>0</v>
      </c>
      <c r="J523">
        <v>0.96499999999999997</v>
      </c>
      <c r="K523">
        <v>0.187</v>
      </c>
      <c r="L523">
        <v>0.7</v>
      </c>
      <c r="M523">
        <v>1</v>
      </c>
      <c r="N523">
        <v>0.98099999999999998</v>
      </c>
      <c r="O523">
        <v>202</v>
      </c>
      <c r="P523">
        <v>50</v>
      </c>
      <c r="Q523">
        <v>236</v>
      </c>
      <c r="R523">
        <v>130</v>
      </c>
      <c r="S523">
        <v>137</v>
      </c>
      <c r="T523">
        <f>(Data[[#This Row],[mean_r]]/256)*100</f>
        <v>92.1875</v>
      </c>
      <c r="U523">
        <f>(Data[[#This Row],[mean_g]]/256)*100</f>
        <v>50.78125</v>
      </c>
      <c r="V523">
        <f>(Data[[#This Row],[mean_b]]/256)*100</f>
        <v>53.515625</v>
      </c>
      <c r="W523">
        <v>0.53800000000000003</v>
      </c>
      <c r="X523" t="s">
        <v>51</v>
      </c>
      <c r="Y523" t="s">
        <v>45</v>
      </c>
      <c r="Z523">
        <v>8491</v>
      </c>
      <c r="AA523">
        <v>4.47</v>
      </c>
      <c r="AB523">
        <v>14.9</v>
      </c>
      <c r="AC523">
        <v>54.2</v>
      </c>
      <c r="AD523">
        <v>289932</v>
      </c>
      <c r="AE523">
        <v>99.6</v>
      </c>
      <c r="AF523">
        <v>35.6</v>
      </c>
      <c r="AG523" t="s">
        <v>64</v>
      </c>
      <c r="AH523" t="s">
        <v>47</v>
      </c>
      <c r="AI523" t="s">
        <v>56</v>
      </c>
      <c r="AJ523">
        <v>100</v>
      </c>
      <c r="AK523">
        <v>256</v>
      </c>
      <c r="AL523">
        <v>0</v>
      </c>
      <c r="AM523">
        <v>0.83399999999999996</v>
      </c>
      <c r="AN523">
        <v>0.98629999999999995</v>
      </c>
      <c r="AO523">
        <f>Data[[#This Row],[labeller_confidence_score]]-Data[[#This Row],[cytodiffusion_classification_confidence]]</f>
        <v>0.15229999999999999</v>
      </c>
    </row>
    <row r="524" spans="1:41" x14ac:dyDescent="0.3">
      <c r="A524" t="s">
        <v>597</v>
      </c>
      <c r="B524" t="s">
        <v>49</v>
      </c>
      <c r="C524">
        <v>0</v>
      </c>
      <c r="D524" t="s">
        <v>50</v>
      </c>
      <c r="E524">
        <v>12.35</v>
      </c>
      <c r="F524">
        <v>59.7</v>
      </c>
      <c r="G524">
        <v>0.47</v>
      </c>
      <c r="H524">
        <v>0.46600000000000003</v>
      </c>
      <c r="I524">
        <f>Data[[#This Row],[nucleus_area_pct]]/Data[[#This Row],[cytoplasm_ratio]]</f>
        <v>128.11158798283262</v>
      </c>
      <c r="J524">
        <v>0.82199999999999995</v>
      </c>
      <c r="K524">
        <v>0.504</v>
      </c>
      <c r="L524">
        <v>4.17</v>
      </c>
      <c r="M524">
        <v>3.5</v>
      </c>
      <c r="N524">
        <v>0.877</v>
      </c>
      <c r="O524">
        <v>286</v>
      </c>
      <c r="P524">
        <v>84</v>
      </c>
      <c r="Q524">
        <v>199</v>
      </c>
      <c r="R524">
        <v>156</v>
      </c>
      <c r="S524">
        <v>191</v>
      </c>
      <c r="T524">
        <f>(Data[[#This Row],[mean_r]]/256)*100</f>
        <v>77.734375</v>
      </c>
      <c r="U524">
        <f>(Data[[#This Row],[mean_g]]/256)*100</f>
        <v>60.9375</v>
      </c>
      <c r="V524">
        <f>(Data[[#This Row],[mean_b]]/256)*100</f>
        <v>74.609375</v>
      </c>
      <c r="W524">
        <v>0.63900000000000001</v>
      </c>
      <c r="X524" t="s">
        <v>51</v>
      </c>
      <c r="Y524" t="s">
        <v>40</v>
      </c>
      <c r="Z524">
        <v>7491</v>
      </c>
      <c r="AA524">
        <v>3.24</v>
      </c>
      <c r="AB524">
        <v>14.4</v>
      </c>
      <c r="AC524">
        <v>32.9</v>
      </c>
      <c r="AD524">
        <v>269967</v>
      </c>
      <c r="AE524">
        <v>89.7</v>
      </c>
      <c r="AF524">
        <v>33</v>
      </c>
      <c r="AG524" t="s">
        <v>46</v>
      </c>
      <c r="AH524" t="s">
        <v>68</v>
      </c>
      <c r="AI524" t="s">
        <v>43</v>
      </c>
      <c r="AJ524">
        <v>100</v>
      </c>
      <c r="AK524">
        <v>360</v>
      </c>
      <c r="AL524">
        <v>5.8999999999999999E-3</v>
      </c>
      <c r="AM524">
        <v>0.95409999999999995</v>
      </c>
      <c r="AN524">
        <v>0.86519999999999997</v>
      </c>
      <c r="AO524">
        <f>Data[[#This Row],[labeller_confidence_score]]-Data[[#This Row],[cytodiffusion_classification_confidence]]</f>
        <v>-8.8899999999999979E-2</v>
      </c>
    </row>
    <row r="525" spans="1:41" x14ac:dyDescent="0.3">
      <c r="A525" t="s">
        <v>598</v>
      </c>
      <c r="B525" t="s">
        <v>49</v>
      </c>
      <c r="C525">
        <v>0</v>
      </c>
      <c r="D525" t="s">
        <v>50</v>
      </c>
      <c r="E525">
        <v>12.72</v>
      </c>
      <c r="F525">
        <v>47.9</v>
      </c>
      <c r="G525">
        <v>0.55100000000000005</v>
      </c>
      <c r="H525">
        <v>0.47099999999999997</v>
      </c>
      <c r="I525">
        <f>Data[[#This Row],[nucleus_area_pct]]/Data[[#This Row],[cytoplasm_ratio]]</f>
        <v>101.69851380042464</v>
      </c>
      <c r="J525">
        <v>0.66600000000000004</v>
      </c>
      <c r="K525">
        <v>0.29399999999999998</v>
      </c>
      <c r="L525">
        <v>3.15</v>
      </c>
      <c r="M525">
        <v>3.8</v>
      </c>
      <c r="N525">
        <v>0.82899999999999996</v>
      </c>
      <c r="O525">
        <v>448</v>
      </c>
      <c r="P525">
        <v>63</v>
      </c>
      <c r="Q525">
        <v>186</v>
      </c>
      <c r="R525">
        <v>161</v>
      </c>
      <c r="S525">
        <v>166</v>
      </c>
      <c r="T525">
        <f>(Data[[#This Row],[mean_r]]/256)*100</f>
        <v>72.65625</v>
      </c>
      <c r="U525">
        <f>(Data[[#This Row],[mean_g]]/256)*100</f>
        <v>62.890625</v>
      </c>
      <c r="V525">
        <f>(Data[[#This Row],[mean_b]]/256)*100</f>
        <v>64.84375</v>
      </c>
      <c r="W525">
        <v>0.58899999999999997</v>
      </c>
      <c r="X525" t="s">
        <v>39</v>
      </c>
      <c r="Y525" t="s">
        <v>40</v>
      </c>
      <c r="Z525">
        <v>9330</v>
      </c>
      <c r="AA525">
        <v>5.74</v>
      </c>
      <c r="AB525">
        <v>12.5</v>
      </c>
      <c r="AC525">
        <v>41.5</v>
      </c>
      <c r="AD525">
        <v>181579</v>
      </c>
      <c r="AE525">
        <v>100.1</v>
      </c>
      <c r="AF525">
        <v>32.4</v>
      </c>
      <c r="AG525" t="s">
        <v>64</v>
      </c>
      <c r="AH525" t="s">
        <v>42</v>
      </c>
      <c r="AI525" t="s">
        <v>56</v>
      </c>
      <c r="AJ525">
        <v>60</v>
      </c>
      <c r="AK525">
        <v>360</v>
      </c>
      <c r="AL525">
        <v>4.7199999999999999E-2</v>
      </c>
      <c r="AM525">
        <v>0.93189999999999995</v>
      </c>
      <c r="AN525">
        <v>0.91269999999999996</v>
      </c>
      <c r="AO525">
        <f>Data[[#This Row],[labeller_confidence_score]]-Data[[#This Row],[cytodiffusion_classification_confidence]]</f>
        <v>-1.9199999999999995E-2</v>
      </c>
    </row>
    <row r="526" spans="1:41" x14ac:dyDescent="0.3">
      <c r="A526" t="s">
        <v>599</v>
      </c>
      <c r="B526" t="s">
        <v>49</v>
      </c>
      <c r="C526">
        <v>0</v>
      </c>
      <c r="D526" t="s">
        <v>50</v>
      </c>
      <c r="E526">
        <v>10.17</v>
      </c>
      <c r="F526">
        <v>62.8</v>
      </c>
      <c r="G526">
        <v>0.55600000000000005</v>
      </c>
      <c r="H526">
        <v>0.47899999999999998</v>
      </c>
      <c r="I526">
        <f>Data[[#This Row],[nucleus_area_pct]]/Data[[#This Row],[cytoplasm_ratio]]</f>
        <v>131.10647181628391</v>
      </c>
      <c r="J526">
        <v>0.88100000000000001</v>
      </c>
      <c r="K526">
        <v>0.42499999999999999</v>
      </c>
      <c r="L526">
        <v>3.4</v>
      </c>
      <c r="M526">
        <v>3.6</v>
      </c>
      <c r="N526">
        <v>0.79600000000000004</v>
      </c>
      <c r="O526">
        <v>418</v>
      </c>
      <c r="P526">
        <v>66</v>
      </c>
      <c r="Q526">
        <v>209</v>
      </c>
      <c r="R526">
        <v>124</v>
      </c>
      <c r="S526">
        <v>191</v>
      </c>
      <c r="T526">
        <f>(Data[[#This Row],[mean_r]]/256)*100</f>
        <v>81.640625</v>
      </c>
      <c r="U526">
        <f>(Data[[#This Row],[mean_g]]/256)*100</f>
        <v>48.4375</v>
      </c>
      <c r="V526">
        <f>(Data[[#This Row],[mean_b]]/256)*100</f>
        <v>74.609375</v>
      </c>
      <c r="W526">
        <v>0.64100000000000001</v>
      </c>
      <c r="X526" t="s">
        <v>51</v>
      </c>
      <c r="Y526" t="s">
        <v>45</v>
      </c>
      <c r="Z526">
        <v>6159</v>
      </c>
      <c r="AA526">
        <v>2.96</v>
      </c>
      <c r="AB526">
        <v>11.3</v>
      </c>
      <c r="AC526">
        <v>44.5</v>
      </c>
      <c r="AD526">
        <v>209795</v>
      </c>
      <c r="AE526">
        <v>84.9</v>
      </c>
      <c r="AF526">
        <v>33.700000000000003</v>
      </c>
      <c r="AG526" t="s">
        <v>41</v>
      </c>
      <c r="AH526" t="s">
        <v>42</v>
      </c>
      <c r="AI526" t="s">
        <v>56</v>
      </c>
      <c r="AJ526">
        <v>60</v>
      </c>
      <c r="AK526">
        <v>256</v>
      </c>
      <c r="AL526">
        <v>6.6000000000000003E-2</v>
      </c>
      <c r="AM526">
        <v>0.84409999999999996</v>
      </c>
      <c r="AN526">
        <v>0.90359999999999996</v>
      </c>
      <c r="AO526">
        <f>Data[[#This Row],[labeller_confidence_score]]-Data[[#This Row],[cytodiffusion_classification_confidence]]</f>
        <v>5.9499999999999997E-2</v>
      </c>
    </row>
    <row r="527" spans="1:41" x14ac:dyDescent="0.3">
      <c r="A527" t="s">
        <v>600</v>
      </c>
      <c r="B527" t="s">
        <v>37</v>
      </c>
      <c r="C527">
        <v>1</v>
      </c>
      <c r="D527" t="s">
        <v>38</v>
      </c>
      <c r="E527">
        <v>13.21</v>
      </c>
      <c r="F527">
        <v>63.7</v>
      </c>
      <c r="G527">
        <v>0.69199999999999995</v>
      </c>
      <c r="H527">
        <v>0.26</v>
      </c>
      <c r="I527">
        <f>Data[[#This Row],[nucleus_area_pct]]/Data[[#This Row],[cytoplasm_ratio]]</f>
        <v>245</v>
      </c>
      <c r="J527">
        <v>0.65100000000000002</v>
      </c>
      <c r="K527">
        <v>0.34799999999999998</v>
      </c>
      <c r="L527">
        <v>4.17</v>
      </c>
      <c r="M527">
        <v>6.1</v>
      </c>
      <c r="N527">
        <v>0.72199999999999998</v>
      </c>
      <c r="O527">
        <v>478</v>
      </c>
      <c r="P527">
        <v>77</v>
      </c>
      <c r="Q527">
        <v>195</v>
      </c>
      <c r="R527">
        <v>144</v>
      </c>
      <c r="S527">
        <v>150</v>
      </c>
      <c r="T527">
        <f>(Data[[#This Row],[mean_r]]/256)*100</f>
        <v>76.171875</v>
      </c>
      <c r="U527">
        <f>(Data[[#This Row],[mean_g]]/256)*100</f>
        <v>56.25</v>
      </c>
      <c r="V527">
        <f>(Data[[#This Row],[mean_b]]/256)*100</f>
        <v>58.59375</v>
      </c>
      <c r="W527">
        <v>0.57399999999999995</v>
      </c>
      <c r="X527" t="s">
        <v>51</v>
      </c>
      <c r="Y527" t="s">
        <v>45</v>
      </c>
      <c r="Z527">
        <v>3248</v>
      </c>
      <c r="AA527">
        <v>4.8</v>
      </c>
      <c r="AB527">
        <v>13.6</v>
      </c>
      <c r="AC527">
        <v>40.4</v>
      </c>
      <c r="AD527">
        <v>184984</v>
      </c>
      <c r="AE527">
        <v>77.099999999999994</v>
      </c>
      <c r="AF527">
        <v>36.4</v>
      </c>
      <c r="AG527" t="s">
        <v>46</v>
      </c>
      <c r="AH527" t="s">
        <v>42</v>
      </c>
      <c r="AI527" t="s">
        <v>52</v>
      </c>
      <c r="AJ527">
        <v>60</v>
      </c>
      <c r="AK527">
        <v>256</v>
      </c>
      <c r="AL527">
        <v>0.75860000000000005</v>
      </c>
      <c r="AM527">
        <v>0.70140000000000002</v>
      </c>
      <c r="AN527">
        <v>0.67510000000000003</v>
      </c>
      <c r="AO527">
        <f>Data[[#This Row],[labeller_confidence_score]]-Data[[#This Row],[cytodiffusion_classification_confidence]]</f>
        <v>-2.629999999999999E-2</v>
      </c>
    </row>
    <row r="528" spans="1:41" x14ac:dyDescent="0.3">
      <c r="A528" t="s">
        <v>601</v>
      </c>
      <c r="B528" t="s">
        <v>37</v>
      </c>
      <c r="C528">
        <v>1</v>
      </c>
      <c r="D528" t="s">
        <v>38</v>
      </c>
      <c r="E528">
        <v>14.72</v>
      </c>
      <c r="F528">
        <v>59.8</v>
      </c>
      <c r="G528">
        <v>0.60399999999999998</v>
      </c>
      <c r="H528">
        <v>0.28000000000000003</v>
      </c>
      <c r="I528">
        <f>Data[[#This Row],[nucleus_area_pct]]/Data[[#This Row],[cytoplasm_ratio]]</f>
        <v>213.57142857142853</v>
      </c>
      <c r="J528">
        <v>0.73</v>
      </c>
      <c r="K528">
        <v>0.50900000000000001</v>
      </c>
      <c r="L528">
        <v>3.24</v>
      </c>
      <c r="M528">
        <v>5.5</v>
      </c>
      <c r="N528">
        <v>0.75900000000000001</v>
      </c>
      <c r="O528">
        <v>447</v>
      </c>
      <c r="P528">
        <v>84</v>
      </c>
      <c r="Q528">
        <v>230</v>
      </c>
      <c r="R528">
        <v>155</v>
      </c>
      <c r="S528">
        <v>203</v>
      </c>
      <c r="T528">
        <f>(Data[[#This Row],[mean_r]]/256)*100</f>
        <v>89.84375</v>
      </c>
      <c r="U528">
        <f>(Data[[#This Row],[mean_g]]/256)*100</f>
        <v>60.546875</v>
      </c>
      <c r="V528">
        <f>(Data[[#This Row],[mean_b]]/256)*100</f>
        <v>79.296875</v>
      </c>
      <c r="W528">
        <v>0.6</v>
      </c>
      <c r="X528" t="s">
        <v>51</v>
      </c>
      <c r="Y528" t="s">
        <v>40</v>
      </c>
      <c r="Z528">
        <v>10011</v>
      </c>
      <c r="AA528">
        <v>4.3499999999999996</v>
      </c>
      <c r="AB528">
        <v>11.7</v>
      </c>
      <c r="AC528">
        <v>44.8</v>
      </c>
      <c r="AD528">
        <v>364689</v>
      </c>
      <c r="AE528">
        <v>89.9</v>
      </c>
      <c r="AF528">
        <v>34.9</v>
      </c>
      <c r="AG528" t="s">
        <v>64</v>
      </c>
      <c r="AH528" t="s">
        <v>68</v>
      </c>
      <c r="AI528" t="s">
        <v>56</v>
      </c>
      <c r="AJ528">
        <v>100</v>
      </c>
      <c r="AK528">
        <v>360</v>
      </c>
      <c r="AL528">
        <v>0.76070000000000004</v>
      </c>
      <c r="AM528">
        <v>0.69159999999999999</v>
      </c>
      <c r="AN528">
        <v>0.68689999999999996</v>
      </c>
      <c r="AO528">
        <f>Data[[#This Row],[labeller_confidence_score]]-Data[[#This Row],[cytodiffusion_classification_confidence]]</f>
        <v>-4.7000000000000375E-3</v>
      </c>
    </row>
    <row r="529" spans="1:41" x14ac:dyDescent="0.3">
      <c r="A529" t="s">
        <v>602</v>
      </c>
      <c r="B529" t="s">
        <v>87</v>
      </c>
      <c r="C529">
        <v>0</v>
      </c>
      <c r="D529" t="s">
        <v>50</v>
      </c>
      <c r="E529">
        <v>13.11</v>
      </c>
      <c r="F529">
        <v>54</v>
      </c>
      <c r="G529">
        <v>0.47699999999999998</v>
      </c>
      <c r="H529">
        <v>0.52700000000000002</v>
      </c>
      <c r="I529">
        <f>Data[[#This Row],[nucleus_area_pct]]/Data[[#This Row],[cytoplasm_ratio]]</f>
        <v>102.46679316888046</v>
      </c>
      <c r="J529">
        <v>0.72299999999999998</v>
      </c>
      <c r="K529">
        <v>0.31900000000000001</v>
      </c>
      <c r="L529">
        <v>4.82</v>
      </c>
      <c r="M529">
        <v>2</v>
      </c>
      <c r="N529">
        <v>0.81699999999999995</v>
      </c>
      <c r="O529">
        <v>406</v>
      </c>
      <c r="P529">
        <v>92</v>
      </c>
      <c r="Q529">
        <v>233</v>
      </c>
      <c r="R529">
        <v>137</v>
      </c>
      <c r="S529">
        <v>169</v>
      </c>
      <c r="T529">
        <f>(Data[[#This Row],[mean_r]]/256)*100</f>
        <v>91.015625</v>
      </c>
      <c r="U529">
        <f>(Data[[#This Row],[mean_g]]/256)*100</f>
        <v>53.515625</v>
      </c>
      <c r="V529">
        <f>(Data[[#This Row],[mean_b]]/256)*100</f>
        <v>66.015625</v>
      </c>
      <c r="W529">
        <v>0.61399999999999999</v>
      </c>
      <c r="X529" t="s">
        <v>51</v>
      </c>
      <c r="Y529" t="s">
        <v>40</v>
      </c>
      <c r="Z529">
        <v>14914</v>
      </c>
      <c r="AA529">
        <v>5.16</v>
      </c>
      <c r="AB529">
        <v>15.1</v>
      </c>
      <c r="AC529">
        <v>41.3</v>
      </c>
      <c r="AD529">
        <v>281369</v>
      </c>
      <c r="AE529">
        <v>89.3</v>
      </c>
      <c r="AF529">
        <v>33.6</v>
      </c>
      <c r="AG529" t="s">
        <v>64</v>
      </c>
      <c r="AH529" t="s">
        <v>47</v>
      </c>
      <c r="AI529" t="s">
        <v>52</v>
      </c>
      <c r="AJ529">
        <v>60</v>
      </c>
      <c r="AK529">
        <v>224</v>
      </c>
      <c r="AL529">
        <v>0.1057</v>
      </c>
      <c r="AM529">
        <v>0.82599999999999996</v>
      </c>
      <c r="AN529">
        <v>0.97489999999999999</v>
      </c>
      <c r="AO529">
        <f>Data[[#This Row],[labeller_confidence_score]]-Data[[#This Row],[cytodiffusion_classification_confidence]]</f>
        <v>0.14890000000000003</v>
      </c>
    </row>
    <row r="530" spans="1:41" x14ac:dyDescent="0.3">
      <c r="A530" t="s">
        <v>603</v>
      </c>
      <c r="B530" t="s">
        <v>62</v>
      </c>
      <c r="C530">
        <v>0</v>
      </c>
      <c r="D530" t="s">
        <v>50</v>
      </c>
      <c r="E530">
        <v>11.61</v>
      </c>
      <c r="F530">
        <v>78.8</v>
      </c>
      <c r="G530">
        <v>0.69199999999999995</v>
      </c>
      <c r="H530">
        <v>0.19700000000000001</v>
      </c>
      <c r="I530">
        <f>Data[[#This Row],[nucleus_area_pct]]/Data[[#This Row],[cytoplasm_ratio]]</f>
        <v>399.99999999999994</v>
      </c>
      <c r="J530">
        <v>0.96399999999999997</v>
      </c>
      <c r="K530">
        <v>0.29399999999999998</v>
      </c>
      <c r="L530">
        <v>0.81</v>
      </c>
      <c r="M530">
        <v>1</v>
      </c>
      <c r="N530">
        <v>0.90300000000000002</v>
      </c>
      <c r="O530">
        <v>312</v>
      </c>
      <c r="P530">
        <v>53</v>
      </c>
      <c r="Q530">
        <v>205</v>
      </c>
      <c r="R530">
        <v>177</v>
      </c>
      <c r="S530">
        <v>163</v>
      </c>
      <c r="T530">
        <f>(Data[[#This Row],[mean_r]]/256)*100</f>
        <v>80.078125</v>
      </c>
      <c r="U530">
        <f>(Data[[#This Row],[mean_g]]/256)*100</f>
        <v>69.140625</v>
      </c>
      <c r="V530">
        <f>(Data[[#This Row],[mean_b]]/256)*100</f>
        <v>63.671875</v>
      </c>
      <c r="W530">
        <v>0.75600000000000001</v>
      </c>
      <c r="X530" t="s">
        <v>51</v>
      </c>
      <c r="Y530" t="s">
        <v>40</v>
      </c>
      <c r="Z530">
        <v>10297</v>
      </c>
      <c r="AA530">
        <v>5.09</v>
      </c>
      <c r="AB530">
        <v>9.4</v>
      </c>
      <c r="AC530">
        <v>38.6</v>
      </c>
      <c r="AD530">
        <v>120689</v>
      </c>
      <c r="AE530">
        <v>100.1</v>
      </c>
      <c r="AF530">
        <v>34.700000000000003</v>
      </c>
      <c r="AG530" t="s">
        <v>64</v>
      </c>
      <c r="AH530" t="s">
        <v>47</v>
      </c>
      <c r="AI530" t="s">
        <v>56</v>
      </c>
      <c r="AJ530">
        <v>40</v>
      </c>
      <c r="AK530">
        <v>360</v>
      </c>
      <c r="AL530">
        <v>0.1106</v>
      </c>
      <c r="AM530">
        <v>0.91779999999999995</v>
      </c>
      <c r="AN530">
        <v>0.83360000000000001</v>
      </c>
      <c r="AO530">
        <f>Data[[#This Row],[labeller_confidence_score]]-Data[[#This Row],[cytodiffusion_classification_confidence]]</f>
        <v>-8.4199999999999942E-2</v>
      </c>
    </row>
    <row r="531" spans="1:41" x14ac:dyDescent="0.3">
      <c r="A531" t="s">
        <v>604</v>
      </c>
      <c r="B531" t="s">
        <v>133</v>
      </c>
      <c r="C531">
        <v>1</v>
      </c>
      <c r="D531" t="s">
        <v>104</v>
      </c>
      <c r="E531">
        <v>7</v>
      </c>
      <c r="F531">
        <v>0</v>
      </c>
      <c r="G531">
        <v>0</v>
      </c>
      <c r="H531">
        <v>1</v>
      </c>
      <c r="I531">
        <f>Data[[#This Row],[nucleus_area_pct]]/Data[[#This Row],[cytoplasm_ratio]]</f>
        <v>0</v>
      </c>
      <c r="J531">
        <v>0.52600000000000002</v>
      </c>
      <c r="K531">
        <v>0.86499999999999999</v>
      </c>
      <c r="L531">
        <v>0.49</v>
      </c>
      <c r="M531">
        <v>1</v>
      </c>
      <c r="N531">
        <v>0.85499999999999998</v>
      </c>
      <c r="O531">
        <v>193</v>
      </c>
      <c r="P531">
        <v>55</v>
      </c>
      <c r="Q531">
        <v>231</v>
      </c>
      <c r="R531">
        <v>139</v>
      </c>
      <c r="S531">
        <v>117</v>
      </c>
      <c r="T531">
        <f>(Data[[#This Row],[mean_r]]/256)*100</f>
        <v>90.234375</v>
      </c>
      <c r="U531">
        <f>(Data[[#This Row],[mean_g]]/256)*100</f>
        <v>54.296875</v>
      </c>
      <c r="V531">
        <f>(Data[[#This Row],[mean_b]]/256)*100</f>
        <v>45.703125</v>
      </c>
      <c r="W531">
        <v>0.52900000000000003</v>
      </c>
      <c r="X531" t="s">
        <v>51</v>
      </c>
      <c r="Y531" t="s">
        <v>45</v>
      </c>
      <c r="Z531">
        <v>7337</v>
      </c>
      <c r="AA531">
        <v>5.86</v>
      </c>
      <c r="AB531">
        <v>13.6</v>
      </c>
      <c r="AC531">
        <v>43.4</v>
      </c>
      <c r="AD531">
        <v>396958</v>
      </c>
      <c r="AE531">
        <v>89.8</v>
      </c>
      <c r="AF531">
        <v>32.4</v>
      </c>
      <c r="AG531" t="s">
        <v>46</v>
      </c>
      <c r="AH531" t="s">
        <v>68</v>
      </c>
      <c r="AI531" t="s">
        <v>52</v>
      </c>
      <c r="AJ531">
        <v>100</v>
      </c>
      <c r="AK531">
        <v>256</v>
      </c>
      <c r="AL531">
        <v>0.79530000000000001</v>
      </c>
      <c r="AM531">
        <v>0.95299999999999996</v>
      </c>
      <c r="AN531">
        <v>0.80410000000000004</v>
      </c>
      <c r="AO531">
        <f>Data[[#This Row],[labeller_confidence_score]]-Data[[#This Row],[cytodiffusion_classification_confidence]]</f>
        <v>-0.14889999999999992</v>
      </c>
    </row>
    <row r="532" spans="1:41" x14ac:dyDescent="0.3">
      <c r="A532" t="s">
        <v>605</v>
      </c>
      <c r="B532" t="s">
        <v>66</v>
      </c>
      <c r="C532">
        <v>1</v>
      </c>
      <c r="D532" t="s">
        <v>67</v>
      </c>
      <c r="E532">
        <v>15.7</v>
      </c>
      <c r="F532">
        <v>88.5</v>
      </c>
      <c r="G532">
        <v>0.70599999999999996</v>
      </c>
      <c r="H532">
        <v>6.7000000000000004E-2</v>
      </c>
      <c r="I532">
        <f>Data[[#This Row],[nucleus_area_pct]]/Data[[#This Row],[cytoplasm_ratio]]</f>
        <v>1320.8955223880596</v>
      </c>
      <c r="J532">
        <v>0.44600000000000001</v>
      </c>
      <c r="K532">
        <v>0.76800000000000002</v>
      </c>
      <c r="L532">
        <v>1.35</v>
      </c>
      <c r="M532">
        <v>1</v>
      </c>
      <c r="N532">
        <v>0.501</v>
      </c>
      <c r="O532">
        <v>345</v>
      </c>
      <c r="P532">
        <v>104</v>
      </c>
      <c r="Q532">
        <v>182</v>
      </c>
      <c r="R532">
        <v>163</v>
      </c>
      <c r="S532">
        <v>237</v>
      </c>
      <c r="T532">
        <f>(Data[[#This Row],[mean_r]]/256)*100</f>
        <v>71.09375</v>
      </c>
      <c r="U532">
        <f>(Data[[#This Row],[mean_g]]/256)*100</f>
        <v>63.671875</v>
      </c>
      <c r="V532">
        <f>(Data[[#This Row],[mean_b]]/256)*100</f>
        <v>92.578125</v>
      </c>
      <c r="W532">
        <v>0.79100000000000004</v>
      </c>
      <c r="X532" t="s">
        <v>51</v>
      </c>
      <c r="Y532" t="s">
        <v>40</v>
      </c>
      <c r="Z532">
        <v>4602</v>
      </c>
      <c r="AA532">
        <v>5.41</v>
      </c>
      <c r="AB532">
        <v>10.8</v>
      </c>
      <c r="AC532">
        <v>45.5</v>
      </c>
      <c r="AD532">
        <v>225558</v>
      </c>
      <c r="AE532">
        <v>103.1</v>
      </c>
      <c r="AF532">
        <v>31.2</v>
      </c>
      <c r="AG532" t="s">
        <v>46</v>
      </c>
      <c r="AH532" t="s">
        <v>42</v>
      </c>
      <c r="AI532" t="s">
        <v>56</v>
      </c>
      <c r="AJ532">
        <v>100</v>
      </c>
      <c r="AK532">
        <v>512</v>
      </c>
      <c r="AL532">
        <v>0.59130000000000005</v>
      </c>
      <c r="AM532">
        <v>0.75670000000000004</v>
      </c>
      <c r="AN532">
        <v>0.8901</v>
      </c>
      <c r="AO532">
        <f>Data[[#This Row],[labeller_confidence_score]]-Data[[#This Row],[cytodiffusion_classification_confidence]]</f>
        <v>0.13339999999999996</v>
      </c>
    </row>
    <row r="533" spans="1:41" x14ac:dyDescent="0.3">
      <c r="A533" t="s">
        <v>606</v>
      </c>
      <c r="B533" t="s">
        <v>62</v>
      </c>
      <c r="C533">
        <v>0</v>
      </c>
      <c r="D533" t="s">
        <v>50</v>
      </c>
      <c r="E533">
        <v>9.3699999999999992</v>
      </c>
      <c r="F533">
        <v>77.8</v>
      </c>
      <c r="G533">
        <v>0.89200000000000002</v>
      </c>
      <c r="H533">
        <v>0.182</v>
      </c>
      <c r="I533">
        <f>Data[[#This Row],[nucleus_area_pct]]/Data[[#This Row],[cytoplasm_ratio]]</f>
        <v>427.47252747252747</v>
      </c>
      <c r="J533">
        <v>0.87</v>
      </c>
      <c r="K533">
        <v>0.187</v>
      </c>
      <c r="L533">
        <v>0.88</v>
      </c>
      <c r="M533">
        <v>1.2</v>
      </c>
      <c r="N533">
        <v>0.92900000000000005</v>
      </c>
      <c r="O533">
        <v>282</v>
      </c>
      <c r="P533">
        <v>54</v>
      </c>
      <c r="Q533">
        <v>213</v>
      </c>
      <c r="R533">
        <v>148</v>
      </c>
      <c r="S533">
        <v>196</v>
      </c>
      <c r="T533">
        <f>(Data[[#This Row],[mean_r]]/256)*100</f>
        <v>83.203125</v>
      </c>
      <c r="U533">
        <f>(Data[[#This Row],[mean_g]]/256)*100</f>
        <v>57.8125</v>
      </c>
      <c r="V533">
        <f>(Data[[#This Row],[mean_b]]/256)*100</f>
        <v>76.5625</v>
      </c>
      <c r="W533">
        <v>0.85199999999999998</v>
      </c>
      <c r="X533" t="s">
        <v>51</v>
      </c>
      <c r="Y533" t="s">
        <v>40</v>
      </c>
      <c r="Z533">
        <v>4606</v>
      </c>
      <c r="AA533">
        <v>4.43</v>
      </c>
      <c r="AB533">
        <v>14.8</v>
      </c>
      <c r="AC533">
        <v>51</v>
      </c>
      <c r="AD533">
        <v>101480</v>
      </c>
      <c r="AE533">
        <v>85.5</v>
      </c>
      <c r="AF533">
        <v>30.2</v>
      </c>
      <c r="AG533" t="s">
        <v>41</v>
      </c>
      <c r="AH533" t="s">
        <v>47</v>
      </c>
      <c r="AI533" t="s">
        <v>56</v>
      </c>
      <c r="AJ533">
        <v>100</v>
      </c>
      <c r="AK533">
        <v>360</v>
      </c>
      <c r="AL533">
        <v>5.7299999999999997E-2</v>
      </c>
      <c r="AM533">
        <v>0.90980000000000005</v>
      </c>
      <c r="AN533">
        <v>0.94069999999999998</v>
      </c>
      <c r="AO533">
        <f>Data[[#This Row],[labeller_confidence_score]]-Data[[#This Row],[cytodiffusion_classification_confidence]]</f>
        <v>3.0899999999999928E-2</v>
      </c>
    </row>
    <row r="534" spans="1:41" x14ac:dyDescent="0.3">
      <c r="A534" t="s">
        <v>607</v>
      </c>
      <c r="B534" t="s">
        <v>180</v>
      </c>
      <c r="C534">
        <v>1</v>
      </c>
      <c r="D534" t="s">
        <v>181</v>
      </c>
      <c r="E534">
        <v>8.07</v>
      </c>
      <c r="F534">
        <v>0</v>
      </c>
      <c r="G534">
        <v>0</v>
      </c>
      <c r="H534">
        <v>1</v>
      </c>
      <c r="I534">
        <f>Data[[#This Row],[nucleus_area_pct]]/Data[[#This Row],[cytoplasm_ratio]]</f>
        <v>0</v>
      </c>
      <c r="J534">
        <v>0.47499999999999998</v>
      </c>
      <c r="K534">
        <v>0.88300000000000001</v>
      </c>
      <c r="L534">
        <v>0.39</v>
      </c>
      <c r="M534">
        <v>1</v>
      </c>
      <c r="N534">
        <v>0.71899999999999997</v>
      </c>
      <c r="O534">
        <v>166</v>
      </c>
      <c r="P534">
        <v>73</v>
      </c>
      <c r="Q534">
        <v>227</v>
      </c>
      <c r="R534">
        <v>105</v>
      </c>
      <c r="S534">
        <v>111</v>
      </c>
      <c r="T534">
        <f>(Data[[#This Row],[mean_r]]/256)*100</f>
        <v>88.671875</v>
      </c>
      <c r="U534">
        <f>(Data[[#This Row],[mean_g]]/256)*100</f>
        <v>41.015625</v>
      </c>
      <c r="V534">
        <f>(Data[[#This Row],[mean_b]]/256)*100</f>
        <v>43.359375</v>
      </c>
      <c r="W534">
        <v>0.41899999999999998</v>
      </c>
      <c r="X534" t="s">
        <v>39</v>
      </c>
      <c r="Y534" t="s">
        <v>45</v>
      </c>
      <c r="Z534">
        <v>8792</v>
      </c>
      <c r="AA534">
        <v>5.28</v>
      </c>
      <c r="AB534">
        <v>15.3</v>
      </c>
      <c r="AC534">
        <v>31</v>
      </c>
      <c r="AD534">
        <v>330354</v>
      </c>
      <c r="AE534">
        <v>92.4</v>
      </c>
      <c r="AF534">
        <v>32.700000000000003</v>
      </c>
      <c r="AG534" t="s">
        <v>64</v>
      </c>
      <c r="AH534" t="s">
        <v>47</v>
      </c>
      <c r="AI534" t="s">
        <v>43</v>
      </c>
      <c r="AJ534">
        <v>60</v>
      </c>
      <c r="AK534">
        <v>224</v>
      </c>
      <c r="AL534">
        <v>0.88180000000000003</v>
      </c>
      <c r="AM534">
        <v>0.83089999999999997</v>
      </c>
      <c r="AN534">
        <v>0.79239999999999999</v>
      </c>
      <c r="AO534">
        <f>Data[[#This Row],[labeller_confidence_score]]-Data[[#This Row],[cytodiffusion_classification_confidence]]</f>
        <v>-3.8499999999999979E-2</v>
      </c>
    </row>
    <row r="535" spans="1:41" x14ac:dyDescent="0.3">
      <c r="A535" t="s">
        <v>608</v>
      </c>
      <c r="B535" t="s">
        <v>74</v>
      </c>
      <c r="C535">
        <v>0</v>
      </c>
      <c r="D535" t="s">
        <v>75</v>
      </c>
      <c r="E535">
        <v>2.39</v>
      </c>
      <c r="F535">
        <v>0</v>
      </c>
      <c r="G535">
        <v>0</v>
      </c>
      <c r="H535">
        <v>1</v>
      </c>
      <c r="I535">
        <f>Data[[#This Row],[nucleus_area_pct]]/Data[[#This Row],[cytoplasm_ratio]]</f>
        <v>0</v>
      </c>
      <c r="J535">
        <v>0.80600000000000005</v>
      </c>
      <c r="K535">
        <v>0.28499999999999998</v>
      </c>
      <c r="L535">
        <v>2.15</v>
      </c>
      <c r="M535">
        <v>1</v>
      </c>
      <c r="N535">
        <v>0.83</v>
      </c>
      <c r="O535">
        <v>20</v>
      </c>
      <c r="P535">
        <v>17</v>
      </c>
      <c r="Q535">
        <v>208</v>
      </c>
      <c r="R535">
        <v>129</v>
      </c>
      <c r="S535">
        <v>167</v>
      </c>
      <c r="T535">
        <f>(Data[[#This Row],[mean_r]]/256)*100</f>
        <v>81.25</v>
      </c>
      <c r="U535">
        <f>(Data[[#This Row],[mean_g]]/256)*100</f>
        <v>50.390625</v>
      </c>
      <c r="V535">
        <f>(Data[[#This Row],[mean_b]]/256)*100</f>
        <v>65.234375</v>
      </c>
      <c r="W535">
        <v>0.47599999999999998</v>
      </c>
      <c r="X535" t="s">
        <v>39</v>
      </c>
      <c r="Y535" t="s">
        <v>40</v>
      </c>
      <c r="Z535">
        <v>6562</v>
      </c>
      <c r="AA535">
        <v>5.73</v>
      </c>
      <c r="AB535">
        <v>10.5</v>
      </c>
      <c r="AC535">
        <v>37.5</v>
      </c>
      <c r="AD535">
        <v>253746</v>
      </c>
      <c r="AE535">
        <v>83</v>
      </c>
      <c r="AF535">
        <v>34.200000000000003</v>
      </c>
      <c r="AG535" t="s">
        <v>46</v>
      </c>
      <c r="AH535" t="s">
        <v>42</v>
      </c>
      <c r="AI535" t="s">
        <v>52</v>
      </c>
      <c r="AJ535">
        <v>100</v>
      </c>
      <c r="AK535">
        <v>256</v>
      </c>
      <c r="AL535">
        <v>0.16009999999999999</v>
      </c>
      <c r="AM535">
        <v>0.93420000000000003</v>
      </c>
      <c r="AN535">
        <v>0.84430000000000005</v>
      </c>
      <c r="AO535">
        <f>Data[[#This Row],[labeller_confidence_score]]-Data[[#This Row],[cytodiffusion_classification_confidence]]</f>
        <v>-8.989999999999998E-2</v>
      </c>
    </row>
    <row r="536" spans="1:41" x14ac:dyDescent="0.3">
      <c r="A536" t="s">
        <v>609</v>
      </c>
      <c r="B536" t="s">
        <v>54</v>
      </c>
      <c r="C536">
        <v>0</v>
      </c>
      <c r="D536" t="s">
        <v>54</v>
      </c>
      <c r="E536">
        <v>7.74</v>
      </c>
      <c r="F536">
        <v>0</v>
      </c>
      <c r="G536">
        <v>0</v>
      </c>
      <c r="H536">
        <v>1</v>
      </c>
      <c r="I536">
        <f>Data[[#This Row],[nucleus_area_pct]]/Data[[#This Row],[cytoplasm_ratio]]</f>
        <v>0</v>
      </c>
      <c r="J536">
        <v>0.92100000000000004</v>
      </c>
      <c r="K536">
        <v>0.153</v>
      </c>
      <c r="L536">
        <v>0.1</v>
      </c>
      <c r="M536">
        <v>1</v>
      </c>
      <c r="N536">
        <v>0.90100000000000002</v>
      </c>
      <c r="O536">
        <v>214</v>
      </c>
      <c r="P536">
        <v>50</v>
      </c>
      <c r="Q536">
        <v>237</v>
      </c>
      <c r="R536">
        <v>127</v>
      </c>
      <c r="S536">
        <v>129</v>
      </c>
      <c r="T536">
        <f>(Data[[#This Row],[mean_r]]/256)*100</f>
        <v>92.578125</v>
      </c>
      <c r="U536">
        <f>(Data[[#This Row],[mean_g]]/256)*100</f>
        <v>49.609375</v>
      </c>
      <c r="V536">
        <f>(Data[[#This Row],[mean_b]]/256)*100</f>
        <v>50.390625</v>
      </c>
      <c r="W536">
        <v>0.38200000000000001</v>
      </c>
      <c r="X536" t="s">
        <v>51</v>
      </c>
      <c r="Y536" t="s">
        <v>45</v>
      </c>
      <c r="Z536">
        <v>7982</v>
      </c>
      <c r="AA536">
        <v>5.24</v>
      </c>
      <c r="AB536">
        <v>13.3</v>
      </c>
      <c r="AC536">
        <v>42.1</v>
      </c>
      <c r="AD536">
        <v>224707</v>
      </c>
      <c r="AE536">
        <v>75.8</v>
      </c>
      <c r="AF536">
        <v>36.299999999999997</v>
      </c>
      <c r="AG536" t="s">
        <v>64</v>
      </c>
      <c r="AH536" t="s">
        <v>42</v>
      </c>
      <c r="AI536" t="s">
        <v>52</v>
      </c>
      <c r="AJ536">
        <v>100</v>
      </c>
      <c r="AK536">
        <v>512</v>
      </c>
      <c r="AL536">
        <v>0.14169999999999999</v>
      </c>
      <c r="AM536">
        <v>0.88149999999999995</v>
      </c>
      <c r="AN536">
        <v>0.88339999999999996</v>
      </c>
      <c r="AO536">
        <f>Data[[#This Row],[labeller_confidence_score]]-Data[[#This Row],[cytodiffusion_classification_confidence]]</f>
        <v>1.9000000000000128E-3</v>
      </c>
    </row>
    <row r="537" spans="1:41" x14ac:dyDescent="0.3">
      <c r="A537" t="s">
        <v>610</v>
      </c>
      <c r="B537" t="s">
        <v>87</v>
      </c>
      <c r="C537">
        <v>0</v>
      </c>
      <c r="D537" t="s">
        <v>50</v>
      </c>
      <c r="E537">
        <v>12.94</v>
      </c>
      <c r="F537">
        <v>48.2</v>
      </c>
      <c r="G537">
        <v>0.54200000000000004</v>
      </c>
      <c r="H537">
        <v>0.48799999999999999</v>
      </c>
      <c r="I537">
        <f>Data[[#This Row],[nucleus_area_pct]]/Data[[#This Row],[cytoplasm_ratio]]</f>
        <v>98.770491803278702</v>
      </c>
      <c r="J537">
        <v>0.79600000000000004</v>
      </c>
      <c r="K537">
        <v>0.49099999999999999</v>
      </c>
      <c r="L537">
        <v>4.01</v>
      </c>
      <c r="M537">
        <v>1.8</v>
      </c>
      <c r="N537">
        <v>0.79800000000000004</v>
      </c>
      <c r="O537">
        <v>527</v>
      </c>
      <c r="P537">
        <v>74</v>
      </c>
      <c r="Q537">
        <v>237</v>
      </c>
      <c r="R537">
        <v>124</v>
      </c>
      <c r="S537">
        <v>122</v>
      </c>
      <c r="T537">
        <f>(Data[[#This Row],[mean_r]]/256)*100</f>
        <v>92.578125</v>
      </c>
      <c r="U537">
        <f>(Data[[#This Row],[mean_g]]/256)*100</f>
        <v>48.4375</v>
      </c>
      <c r="V537">
        <f>(Data[[#This Row],[mean_b]]/256)*100</f>
        <v>47.65625</v>
      </c>
      <c r="W537">
        <v>0.78200000000000003</v>
      </c>
      <c r="X537" t="s">
        <v>51</v>
      </c>
      <c r="Y537" t="s">
        <v>45</v>
      </c>
      <c r="Z537">
        <v>7692</v>
      </c>
      <c r="AA537">
        <v>3.75</v>
      </c>
      <c r="AB537">
        <v>17.100000000000001</v>
      </c>
      <c r="AC537">
        <v>42</v>
      </c>
      <c r="AD537">
        <v>193161</v>
      </c>
      <c r="AE537">
        <v>94.4</v>
      </c>
      <c r="AF537">
        <v>31.1</v>
      </c>
      <c r="AG537" t="s">
        <v>41</v>
      </c>
      <c r="AH537" t="s">
        <v>42</v>
      </c>
      <c r="AI537" t="s">
        <v>56</v>
      </c>
      <c r="AJ537">
        <v>100</v>
      </c>
      <c r="AK537">
        <v>360</v>
      </c>
      <c r="AL537">
        <v>5.5E-2</v>
      </c>
      <c r="AM537">
        <v>0.94650000000000001</v>
      </c>
      <c r="AN537">
        <v>0.95589999999999997</v>
      </c>
      <c r="AO537">
        <f>Data[[#This Row],[labeller_confidence_score]]-Data[[#This Row],[cytodiffusion_classification_confidence]]</f>
        <v>9.3999999999999639E-3</v>
      </c>
    </row>
    <row r="538" spans="1:41" x14ac:dyDescent="0.3">
      <c r="A538" t="s">
        <v>611</v>
      </c>
      <c r="B538" t="s">
        <v>49</v>
      </c>
      <c r="C538">
        <v>0</v>
      </c>
      <c r="D538" t="s">
        <v>50</v>
      </c>
      <c r="E538">
        <v>10.28</v>
      </c>
      <c r="F538">
        <v>59.5</v>
      </c>
      <c r="G538">
        <v>0.60599999999999998</v>
      </c>
      <c r="H538">
        <v>0.39500000000000002</v>
      </c>
      <c r="I538">
        <f>Data[[#This Row],[nucleus_area_pct]]/Data[[#This Row],[cytoplasm_ratio]]</f>
        <v>150.63291139240505</v>
      </c>
      <c r="J538">
        <v>0.82499999999999996</v>
      </c>
      <c r="K538">
        <v>0.50800000000000001</v>
      </c>
      <c r="L538">
        <v>3.93</v>
      </c>
      <c r="M538">
        <v>4.5</v>
      </c>
      <c r="N538">
        <v>0.84799999999999998</v>
      </c>
      <c r="O538">
        <v>411</v>
      </c>
      <c r="P538">
        <v>68</v>
      </c>
      <c r="Q538">
        <v>209</v>
      </c>
      <c r="R538">
        <v>146</v>
      </c>
      <c r="S538">
        <v>179</v>
      </c>
      <c r="T538">
        <f>(Data[[#This Row],[mean_r]]/256)*100</f>
        <v>81.640625</v>
      </c>
      <c r="U538">
        <f>(Data[[#This Row],[mean_g]]/256)*100</f>
        <v>57.03125</v>
      </c>
      <c r="V538">
        <f>(Data[[#This Row],[mean_b]]/256)*100</f>
        <v>69.921875</v>
      </c>
      <c r="W538">
        <v>0.73899999999999999</v>
      </c>
      <c r="X538" t="s">
        <v>63</v>
      </c>
      <c r="Y538" t="s">
        <v>45</v>
      </c>
      <c r="Z538">
        <v>2977</v>
      </c>
      <c r="AA538">
        <v>4.2699999999999996</v>
      </c>
      <c r="AB538">
        <v>11.9</v>
      </c>
      <c r="AC538">
        <v>39.200000000000003</v>
      </c>
      <c r="AD538">
        <v>166957</v>
      </c>
      <c r="AE538">
        <v>94</v>
      </c>
      <c r="AF538">
        <v>36.6</v>
      </c>
      <c r="AG538" t="s">
        <v>46</v>
      </c>
      <c r="AH538" t="s">
        <v>47</v>
      </c>
      <c r="AI538" t="s">
        <v>56</v>
      </c>
      <c r="AJ538">
        <v>60</v>
      </c>
      <c r="AK538">
        <v>224</v>
      </c>
      <c r="AL538">
        <v>0.1009</v>
      </c>
      <c r="AM538">
        <v>0.89500000000000002</v>
      </c>
      <c r="AN538">
        <v>0.8972</v>
      </c>
      <c r="AO538">
        <f>Data[[#This Row],[labeller_confidence_score]]-Data[[#This Row],[cytodiffusion_classification_confidence]]</f>
        <v>2.1999999999999797E-3</v>
      </c>
    </row>
    <row r="539" spans="1:41" x14ac:dyDescent="0.3">
      <c r="A539" t="s">
        <v>612</v>
      </c>
      <c r="B539" t="s">
        <v>54</v>
      </c>
      <c r="C539">
        <v>0</v>
      </c>
      <c r="D539" t="s">
        <v>54</v>
      </c>
      <c r="E539">
        <v>7.34</v>
      </c>
      <c r="F539">
        <v>0</v>
      </c>
      <c r="G539">
        <v>0</v>
      </c>
      <c r="H539">
        <v>1</v>
      </c>
      <c r="I539">
        <f>Data[[#This Row],[nucleus_area_pct]]/Data[[#This Row],[cytoplasm_ratio]]</f>
        <v>0</v>
      </c>
      <c r="J539">
        <v>0.95399999999999996</v>
      </c>
      <c r="K539">
        <v>0.16800000000000001</v>
      </c>
      <c r="L539">
        <v>0.8</v>
      </c>
      <c r="M539">
        <v>1</v>
      </c>
      <c r="N539">
        <v>0.94099999999999995</v>
      </c>
      <c r="O539">
        <v>164</v>
      </c>
      <c r="P539">
        <v>47</v>
      </c>
      <c r="Q539">
        <v>211</v>
      </c>
      <c r="R539">
        <v>123</v>
      </c>
      <c r="S539">
        <v>139</v>
      </c>
      <c r="T539">
        <f>(Data[[#This Row],[mean_r]]/256)*100</f>
        <v>82.421875</v>
      </c>
      <c r="U539">
        <f>(Data[[#This Row],[mean_g]]/256)*100</f>
        <v>48.046875</v>
      </c>
      <c r="V539">
        <f>(Data[[#This Row],[mean_b]]/256)*100</f>
        <v>54.296875</v>
      </c>
      <c r="W539">
        <v>0.52700000000000002</v>
      </c>
      <c r="X539" t="s">
        <v>39</v>
      </c>
      <c r="Y539" t="s">
        <v>45</v>
      </c>
      <c r="Z539">
        <v>8311</v>
      </c>
      <c r="AA539">
        <v>4.62</v>
      </c>
      <c r="AB539">
        <v>15.4</v>
      </c>
      <c r="AC539">
        <v>50.2</v>
      </c>
      <c r="AD539">
        <v>209884</v>
      </c>
      <c r="AE539">
        <v>97.5</v>
      </c>
      <c r="AF539">
        <v>33.5</v>
      </c>
      <c r="AG539" t="s">
        <v>64</v>
      </c>
      <c r="AH539" t="s">
        <v>42</v>
      </c>
      <c r="AI539" t="s">
        <v>52</v>
      </c>
      <c r="AJ539">
        <v>100</v>
      </c>
      <c r="AK539">
        <v>360</v>
      </c>
      <c r="AL539">
        <v>0.17180000000000001</v>
      </c>
      <c r="AM539">
        <v>0.84209999999999996</v>
      </c>
      <c r="AN539">
        <v>0.87460000000000004</v>
      </c>
      <c r="AO539">
        <f>Data[[#This Row],[labeller_confidence_score]]-Data[[#This Row],[cytodiffusion_classification_confidence]]</f>
        <v>3.2500000000000084E-2</v>
      </c>
    </row>
    <row r="540" spans="1:41" x14ac:dyDescent="0.3">
      <c r="A540" t="s">
        <v>613</v>
      </c>
      <c r="B540" t="s">
        <v>103</v>
      </c>
      <c r="C540">
        <v>1</v>
      </c>
      <c r="D540" t="s">
        <v>104</v>
      </c>
      <c r="E540">
        <v>3.75</v>
      </c>
      <c r="F540">
        <v>0</v>
      </c>
      <c r="G540">
        <v>0</v>
      </c>
      <c r="H540">
        <v>1</v>
      </c>
      <c r="I540">
        <f>Data[[#This Row],[nucleus_area_pct]]/Data[[#This Row],[cytoplasm_ratio]]</f>
        <v>0</v>
      </c>
      <c r="J540">
        <v>0.38500000000000001</v>
      </c>
      <c r="K540">
        <v>0.95099999999999996</v>
      </c>
      <c r="L540">
        <v>0.39</v>
      </c>
      <c r="M540">
        <v>1</v>
      </c>
      <c r="N540">
        <v>0.65800000000000003</v>
      </c>
      <c r="O540">
        <v>65</v>
      </c>
      <c r="P540">
        <v>42</v>
      </c>
      <c r="Q540">
        <v>224</v>
      </c>
      <c r="R540">
        <v>104</v>
      </c>
      <c r="S540">
        <v>114</v>
      </c>
      <c r="T540">
        <f>(Data[[#This Row],[mean_r]]/256)*100</f>
        <v>87.5</v>
      </c>
      <c r="U540">
        <f>(Data[[#This Row],[mean_g]]/256)*100</f>
        <v>40.625</v>
      </c>
      <c r="V540">
        <f>(Data[[#This Row],[mean_b]]/256)*100</f>
        <v>44.53125</v>
      </c>
      <c r="W540">
        <v>0.38300000000000001</v>
      </c>
      <c r="X540" t="s">
        <v>63</v>
      </c>
      <c r="Y540" t="s">
        <v>40</v>
      </c>
      <c r="Z540">
        <v>6574</v>
      </c>
      <c r="AA540">
        <v>5.82</v>
      </c>
      <c r="AB540">
        <v>12.9</v>
      </c>
      <c r="AC540">
        <v>35</v>
      </c>
      <c r="AD540">
        <v>252102</v>
      </c>
      <c r="AE540">
        <v>85.9</v>
      </c>
      <c r="AF540">
        <v>32.6</v>
      </c>
      <c r="AG540" t="s">
        <v>41</v>
      </c>
      <c r="AH540" t="s">
        <v>68</v>
      </c>
      <c r="AI540" t="s">
        <v>52</v>
      </c>
      <c r="AJ540">
        <v>100</v>
      </c>
      <c r="AK540">
        <v>512</v>
      </c>
      <c r="AL540">
        <v>0.71230000000000004</v>
      </c>
      <c r="AM540">
        <v>0.71589999999999998</v>
      </c>
      <c r="AN540">
        <v>0.96340000000000003</v>
      </c>
      <c r="AO540">
        <f>Data[[#This Row],[labeller_confidence_score]]-Data[[#This Row],[cytodiffusion_classification_confidence]]</f>
        <v>0.24750000000000005</v>
      </c>
    </row>
    <row r="541" spans="1:41" x14ac:dyDescent="0.3">
      <c r="A541" t="s">
        <v>614</v>
      </c>
      <c r="B541" t="s">
        <v>89</v>
      </c>
      <c r="C541">
        <v>1</v>
      </c>
      <c r="D541" t="s">
        <v>38</v>
      </c>
      <c r="E541">
        <v>12.37</v>
      </c>
      <c r="F541">
        <v>63.3</v>
      </c>
      <c r="G541">
        <v>0.41599999999999998</v>
      </c>
      <c r="H541">
        <v>0.28799999999999998</v>
      </c>
      <c r="I541">
        <f>Data[[#This Row],[nucleus_area_pct]]/Data[[#This Row],[cytoplasm_ratio]]</f>
        <v>219.79166666666669</v>
      </c>
      <c r="J541">
        <v>0.74099999999999999</v>
      </c>
      <c r="K541">
        <v>0.28399999999999997</v>
      </c>
      <c r="L541">
        <v>4.9000000000000004</v>
      </c>
      <c r="M541">
        <v>2.5</v>
      </c>
      <c r="N541">
        <v>0.752</v>
      </c>
      <c r="O541">
        <v>429</v>
      </c>
      <c r="P541">
        <v>76</v>
      </c>
      <c r="Q541">
        <v>229</v>
      </c>
      <c r="R541">
        <v>148</v>
      </c>
      <c r="S541">
        <v>191</v>
      </c>
      <c r="T541">
        <f>(Data[[#This Row],[mean_r]]/256)*100</f>
        <v>89.453125</v>
      </c>
      <c r="U541">
        <f>(Data[[#This Row],[mean_g]]/256)*100</f>
        <v>57.8125</v>
      </c>
      <c r="V541">
        <f>(Data[[#This Row],[mean_b]]/256)*100</f>
        <v>74.609375</v>
      </c>
      <c r="W541">
        <v>0.64100000000000001</v>
      </c>
      <c r="X541" t="s">
        <v>51</v>
      </c>
      <c r="Y541" t="s">
        <v>45</v>
      </c>
      <c r="Z541">
        <v>9168</v>
      </c>
      <c r="AA541">
        <v>5.23</v>
      </c>
      <c r="AB541">
        <v>14.9</v>
      </c>
      <c r="AC541">
        <v>39.799999999999997</v>
      </c>
      <c r="AD541">
        <v>83912</v>
      </c>
      <c r="AE541">
        <v>90.4</v>
      </c>
      <c r="AF541">
        <v>34.1</v>
      </c>
      <c r="AG541" t="s">
        <v>46</v>
      </c>
      <c r="AH541" t="s">
        <v>68</v>
      </c>
      <c r="AI541" t="s">
        <v>56</v>
      </c>
      <c r="AJ541">
        <v>60</v>
      </c>
      <c r="AK541">
        <v>512</v>
      </c>
      <c r="AL541">
        <v>0.99080000000000001</v>
      </c>
      <c r="AM541">
        <v>0.84570000000000001</v>
      </c>
      <c r="AN541">
        <v>0.79479999999999995</v>
      </c>
      <c r="AO541">
        <f>Data[[#This Row],[labeller_confidence_score]]-Data[[#This Row],[cytodiffusion_classification_confidence]]</f>
        <v>-5.0900000000000056E-2</v>
      </c>
    </row>
    <row r="542" spans="1:41" x14ac:dyDescent="0.3">
      <c r="A542" t="s">
        <v>615</v>
      </c>
      <c r="B542" t="s">
        <v>54</v>
      </c>
      <c r="C542">
        <v>0</v>
      </c>
      <c r="D542" t="s">
        <v>54</v>
      </c>
      <c r="E542">
        <v>7.54</v>
      </c>
      <c r="F542">
        <v>0</v>
      </c>
      <c r="G542">
        <v>0</v>
      </c>
      <c r="H542">
        <v>1</v>
      </c>
      <c r="I542">
        <f>Data[[#This Row],[nucleus_area_pct]]/Data[[#This Row],[cytoplasm_ratio]]</f>
        <v>0</v>
      </c>
      <c r="J542">
        <v>0.86899999999999999</v>
      </c>
      <c r="K542">
        <v>0.255</v>
      </c>
      <c r="L542">
        <v>0.6</v>
      </c>
      <c r="M542">
        <v>1</v>
      </c>
      <c r="N542">
        <v>0.97199999999999998</v>
      </c>
      <c r="O542">
        <v>147</v>
      </c>
      <c r="P542">
        <v>47</v>
      </c>
      <c r="Q542">
        <v>232</v>
      </c>
      <c r="R542">
        <v>135</v>
      </c>
      <c r="S542">
        <v>121</v>
      </c>
      <c r="T542">
        <f>(Data[[#This Row],[mean_r]]/256)*100</f>
        <v>90.625</v>
      </c>
      <c r="U542">
        <f>(Data[[#This Row],[mean_g]]/256)*100</f>
        <v>52.734375</v>
      </c>
      <c r="V542">
        <f>(Data[[#This Row],[mean_b]]/256)*100</f>
        <v>47.265625</v>
      </c>
      <c r="W542">
        <v>0.45800000000000002</v>
      </c>
      <c r="X542" t="s">
        <v>39</v>
      </c>
      <c r="Y542" t="s">
        <v>45</v>
      </c>
      <c r="Z542">
        <v>10850</v>
      </c>
      <c r="AA542">
        <v>5.18</v>
      </c>
      <c r="AB542">
        <v>12.7</v>
      </c>
      <c r="AC542">
        <v>44.8</v>
      </c>
      <c r="AD542">
        <v>354437</v>
      </c>
      <c r="AE542">
        <v>75.099999999999994</v>
      </c>
      <c r="AF542">
        <v>33.799999999999997</v>
      </c>
      <c r="AG542" t="s">
        <v>46</v>
      </c>
      <c r="AH542" t="s">
        <v>42</v>
      </c>
      <c r="AI542" t="s">
        <v>56</v>
      </c>
      <c r="AJ542">
        <v>60</v>
      </c>
      <c r="AK542">
        <v>512</v>
      </c>
      <c r="AL542">
        <v>0.13059999999999999</v>
      </c>
      <c r="AM542">
        <v>0.92049999999999998</v>
      </c>
      <c r="AN542">
        <v>0.83960000000000001</v>
      </c>
      <c r="AO542">
        <f>Data[[#This Row],[labeller_confidence_score]]-Data[[#This Row],[cytodiffusion_classification_confidence]]</f>
        <v>-8.0899999999999972E-2</v>
      </c>
    </row>
    <row r="543" spans="1:41" x14ac:dyDescent="0.3">
      <c r="A543" t="s">
        <v>616</v>
      </c>
      <c r="B543" t="s">
        <v>49</v>
      </c>
      <c r="C543">
        <v>0</v>
      </c>
      <c r="D543" t="s">
        <v>50</v>
      </c>
      <c r="E543">
        <v>13.4</v>
      </c>
      <c r="F543">
        <v>54.2</v>
      </c>
      <c r="G543">
        <v>0.60699999999999998</v>
      </c>
      <c r="H543">
        <v>0.42599999999999999</v>
      </c>
      <c r="I543">
        <f>Data[[#This Row],[nucleus_area_pct]]/Data[[#This Row],[cytoplasm_ratio]]</f>
        <v>127.23004694835682</v>
      </c>
      <c r="J543">
        <v>0.78200000000000003</v>
      </c>
      <c r="K543">
        <v>0.35099999999999998</v>
      </c>
      <c r="L543">
        <v>3.58</v>
      </c>
      <c r="M543">
        <v>4.4000000000000004</v>
      </c>
      <c r="N543">
        <v>0.86</v>
      </c>
      <c r="O543">
        <v>466</v>
      </c>
      <c r="P543">
        <v>79</v>
      </c>
      <c r="Q543">
        <v>218</v>
      </c>
      <c r="R543">
        <v>142</v>
      </c>
      <c r="S543">
        <v>210</v>
      </c>
      <c r="T543">
        <f>(Data[[#This Row],[mean_r]]/256)*100</f>
        <v>85.15625</v>
      </c>
      <c r="U543">
        <f>(Data[[#This Row],[mean_g]]/256)*100</f>
        <v>55.46875</v>
      </c>
      <c r="V543">
        <f>(Data[[#This Row],[mean_b]]/256)*100</f>
        <v>82.03125</v>
      </c>
      <c r="W543">
        <v>0.77600000000000002</v>
      </c>
      <c r="X543" t="s">
        <v>39</v>
      </c>
      <c r="Y543" t="s">
        <v>40</v>
      </c>
      <c r="Z543">
        <v>6415</v>
      </c>
      <c r="AA543">
        <v>4.7300000000000004</v>
      </c>
      <c r="AB543">
        <v>14.1</v>
      </c>
      <c r="AC543">
        <v>39.4</v>
      </c>
      <c r="AD543">
        <v>167100</v>
      </c>
      <c r="AE543">
        <v>112.2</v>
      </c>
      <c r="AF543">
        <v>33.4</v>
      </c>
      <c r="AG543" t="s">
        <v>64</v>
      </c>
      <c r="AH543" t="s">
        <v>68</v>
      </c>
      <c r="AI543" t="s">
        <v>43</v>
      </c>
      <c r="AJ543">
        <v>40</v>
      </c>
      <c r="AK543">
        <v>256</v>
      </c>
      <c r="AL543">
        <v>0.1605</v>
      </c>
      <c r="AM543">
        <v>0.91249999999999998</v>
      </c>
      <c r="AN543">
        <v>0.8569</v>
      </c>
      <c r="AO543">
        <f>Data[[#This Row],[labeller_confidence_score]]-Data[[#This Row],[cytodiffusion_classification_confidence]]</f>
        <v>-5.5599999999999983E-2</v>
      </c>
    </row>
    <row r="544" spans="1:41" x14ac:dyDescent="0.3">
      <c r="A544" t="s">
        <v>617</v>
      </c>
      <c r="B544" t="s">
        <v>106</v>
      </c>
      <c r="C544">
        <v>1</v>
      </c>
      <c r="D544" t="s">
        <v>82</v>
      </c>
      <c r="E544">
        <v>10.45</v>
      </c>
      <c r="F544">
        <v>88.1</v>
      </c>
      <c r="G544">
        <v>0.51900000000000002</v>
      </c>
      <c r="H544">
        <v>0.192</v>
      </c>
      <c r="I544">
        <f>Data[[#This Row],[nucleus_area_pct]]/Data[[#This Row],[cytoplasm_ratio]]</f>
        <v>458.85416666666663</v>
      </c>
      <c r="J544">
        <v>0.82699999999999996</v>
      </c>
      <c r="K544">
        <v>0.214</v>
      </c>
      <c r="L544">
        <v>0.33</v>
      </c>
      <c r="M544">
        <v>1</v>
      </c>
      <c r="N544">
        <v>0.82199999999999995</v>
      </c>
      <c r="O544">
        <v>600</v>
      </c>
      <c r="P544">
        <v>85</v>
      </c>
      <c r="Q544">
        <v>225</v>
      </c>
      <c r="R544">
        <v>172</v>
      </c>
      <c r="S544">
        <v>179</v>
      </c>
      <c r="T544">
        <f>(Data[[#This Row],[mean_r]]/256)*100</f>
        <v>87.890625</v>
      </c>
      <c r="U544">
        <f>(Data[[#This Row],[mean_g]]/256)*100</f>
        <v>67.1875</v>
      </c>
      <c r="V544">
        <f>(Data[[#This Row],[mean_b]]/256)*100</f>
        <v>69.921875</v>
      </c>
      <c r="W544">
        <v>0.65800000000000003</v>
      </c>
      <c r="X544" t="s">
        <v>39</v>
      </c>
      <c r="Y544" t="s">
        <v>40</v>
      </c>
      <c r="Z544">
        <v>7745</v>
      </c>
      <c r="AA544">
        <v>4.4000000000000004</v>
      </c>
      <c r="AB544">
        <v>13.1</v>
      </c>
      <c r="AC544">
        <v>49.3</v>
      </c>
      <c r="AD544">
        <v>242351</v>
      </c>
      <c r="AE544">
        <v>95</v>
      </c>
      <c r="AF544">
        <v>37</v>
      </c>
      <c r="AG544" t="s">
        <v>64</v>
      </c>
      <c r="AH544" t="s">
        <v>42</v>
      </c>
      <c r="AI544" t="s">
        <v>43</v>
      </c>
      <c r="AJ544">
        <v>60</v>
      </c>
      <c r="AK544">
        <v>360</v>
      </c>
      <c r="AL544">
        <v>0.83550000000000002</v>
      </c>
      <c r="AM544">
        <v>0.75090000000000001</v>
      </c>
      <c r="AN544">
        <v>0.92610000000000003</v>
      </c>
      <c r="AO544">
        <f>Data[[#This Row],[labeller_confidence_score]]-Data[[#This Row],[cytodiffusion_classification_confidence]]</f>
        <v>0.17520000000000002</v>
      </c>
    </row>
    <row r="545" spans="1:41" x14ac:dyDescent="0.3">
      <c r="A545" t="s">
        <v>618</v>
      </c>
      <c r="B545" t="s">
        <v>62</v>
      </c>
      <c r="C545">
        <v>0</v>
      </c>
      <c r="D545" t="s">
        <v>50</v>
      </c>
      <c r="E545">
        <v>11.2</v>
      </c>
      <c r="F545">
        <v>80.400000000000006</v>
      </c>
      <c r="G545">
        <v>0.84099999999999997</v>
      </c>
      <c r="H545">
        <v>0.153</v>
      </c>
      <c r="I545">
        <f>Data[[#This Row],[nucleus_area_pct]]/Data[[#This Row],[cytoplasm_ratio]]</f>
        <v>525.49019607843138</v>
      </c>
      <c r="J545">
        <v>0.82299999999999995</v>
      </c>
      <c r="K545">
        <v>0.252</v>
      </c>
      <c r="L545">
        <v>1.67</v>
      </c>
      <c r="M545">
        <v>1</v>
      </c>
      <c r="N545">
        <v>0.871</v>
      </c>
      <c r="O545">
        <v>292</v>
      </c>
      <c r="P545">
        <v>69</v>
      </c>
      <c r="Q545">
        <v>192</v>
      </c>
      <c r="R545">
        <v>152</v>
      </c>
      <c r="S545">
        <v>205</v>
      </c>
      <c r="T545">
        <f>(Data[[#This Row],[mean_r]]/256)*100</f>
        <v>75</v>
      </c>
      <c r="U545">
        <f>(Data[[#This Row],[mean_g]]/256)*100</f>
        <v>59.375</v>
      </c>
      <c r="V545">
        <f>(Data[[#This Row],[mean_b]]/256)*100</f>
        <v>80.078125</v>
      </c>
      <c r="W545">
        <v>0.77700000000000002</v>
      </c>
      <c r="X545" t="s">
        <v>51</v>
      </c>
      <c r="Y545" t="s">
        <v>40</v>
      </c>
      <c r="Z545">
        <v>6288</v>
      </c>
      <c r="AA545">
        <v>4.55</v>
      </c>
      <c r="AB545">
        <v>13.8</v>
      </c>
      <c r="AC545">
        <v>41.6</v>
      </c>
      <c r="AD545">
        <v>362376</v>
      </c>
      <c r="AE545">
        <v>83.4</v>
      </c>
      <c r="AF545">
        <v>34.200000000000003</v>
      </c>
      <c r="AG545" t="s">
        <v>41</v>
      </c>
      <c r="AH545" t="s">
        <v>68</v>
      </c>
      <c r="AI545" t="s">
        <v>56</v>
      </c>
      <c r="AJ545">
        <v>60</v>
      </c>
      <c r="AK545">
        <v>512</v>
      </c>
      <c r="AL545">
        <v>0.11600000000000001</v>
      </c>
      <c r="AM545">
        <v>0.9274</v>
      </c>
      <c r="AN545">
        <v>0.91080000000000005</v>
      </c>
      <c r="AO545">
        <f>Data[[#This Row],[labeller_confidence_score]]-Data[[#This Row],[cytodiffusion_classification_confidence]]</f>
        <v>-1.6599999999999948E-2</v>
      </c>
    </row>
    <row r="546" spans="1:41" x14ac:dyDescent="0.3">
      <c r="A546" t="s">
        <v>619</v>
      </c>
      <c r="B546" t="s">
        <v>49</v>
      </c>
      <c r="C546">
        <v>0</v>
      </c>
      <c r="D546" t="s">
        <v>50</v>
      </c>
      <c r="E546">
        <v>12.02</v>
      </c>
      <c r="F546">
        <v>56.9</v>
      </c>
      <c r="G546">
        <v>0.53800000000000003</v>
      </c>
      <c r="H546">
        <v>0.49299999999999999</v>
      </c>
      <c r="I546">
        <f>Data[[#This Row],[nucleus_area_pct]]/Data[[#This Row],[cytoplasm_ratio]]</f>
        <v>115.41582150101419</v>
      </c>
      <c r="J546">
        <v>0.78600000000000003</v>
      </c>
      <c r="K546">
        <v>0.33800000000000002</v>
      </c>
      <c r="L546">
        <v>2.92</v>
      </c>
      <c r="M546">
        <v>4</v>
      </c>
      <c r="N546">
        <v>0.78700000000000003</v>
      </c>
      <c r="O546">
        <v>465</v>
      </c>
      <c r="P546">
        <v>81</v>
      </c>
      <c r="Q546">
        <v>184</v>
      </c>
      <c r="R546">
        <v>176</v>
      </c>
      <c r="S546">
        <v>215</v>
      </c>
      <c r="T546">
        <f>(Data[[#This Row],[mean_r]]/256)*100</f>
        <v>71.875</v>
      </c>
      <c r="U546">
        <f>(Data[[#This Row],[mean_g]]/256)*100</f>
        <v>68.75</v>
      </c>
      <c r="V546">
        <f>(Data[[#This Row],[mean_b]]/256)*100</f>
        <v>83.984375</v>
      </c>
      <c r="W546">
        <v>0.66800000000000004</v>
      </c>
      <c r="X546" t="s">
        <v>51</v>
      </c>
      <c r="Y546" t="s">
        <v>45</v>
      </c>
      <c r="Z546">
        <v>8497</v>
      </c>
      <c r="AA546">
        <v>4.57</v>
      </c>
      <c r="AB546">
        <v>12.5</v>
      </c>
      <c r="AC546">
        <v>35.1</v>
      </c>
      <c r="AD546">
        <v>317453</v>
      </c>
      <c r="AE546">
        <v>77.8</v>
      </c>
      <c r="AF546">
        <v>32.700000000000003</v>
      </c>
      <c r="AG546" t="s">
        <v>46</v>
      </c>
      <c r="AH546" t="s">
        <v>47</v>
      </c>
      <c r="AI546" t="s">
        <v>56</v>
      </c>
      <c r="AJ546">
        <v>40</v>
      </c>
      <c r="AK546">
        <v>256</v>
      </c>
      <c r="AL546">
        <v>0.10589999999999999</v>
      </c>
      <c r="AM546">
        <v>0.92610000000000003</v>
      </c>
      <c r="AN546">
        <v>0.93110000000000004</v>
      </c>
      <c r="AO546">
        <f>Data[[#This Row],[labeller_confidence_score]]-Data[[#This Row],[cytodiffusion_classification_confidence]]</f>
        <v>5.0000000000000044E-3</v>
      </c>
    </row>
    <row r="547" spans="1:41" x14ac:dyDescent="0.3">
      <c r="A547" t="s">
        <v>620</v>
      </c>
      <c r="B547" t="s">
        <v>62</v>
      </c>
      <c r="C547">
        <v>0</v>
      </c>
      <c r="D547" t="s">
        <v>50</v>
      </c>
      <c r="E547">
        <v>8.02</v>
      </c>
      <c r="F547">
        <v>78.599999999999994</v>
      </c>
      <c r="G547">
        <v>0.64800000000000002</v>
      </c>
      <c r="H547">
        <v>0.19800000000000001</v>
      </c>
      <c r="I547">
        <f>Data[[#This Row],[nucleus_area_pct]]/Data[[#This Row],[cytoplasm_ratio]]</f>
        <v>396.96969696969694</v>
      </c>
      <c r="J547">
        <v>0.84699999999999998</v>
      </c>
      <c r="K547">
        <v>0.24299999999999999</v>
      </c>
      <c r="L547">
        <v>1.02</v>
      </c>
      <c r="M547">
        <v>1</v>
      </c>
      <c r="N547">
        <v>0.96199999999999997</v>
      </c>
      <c r="O547">
        <v>283</v>
      </c>
      <c r="P547">
        <v>64</v>
      </c>
      <c r="Q547">
        <v>202</v>
      </c>
      <c r="R547">
        <v>160</v>
      </c>
      <c r="S547">
        <v>178</v>
      </c>
      <c r="T547">
        <f>(Data[[#This Row],[mean_r]]/256)*100</f>
        <v>78.90625</v>
      </c>
      <c r="U547">
        <f>(Data[[#This Row],[mean_g]]/256)*100</f>
        <v>62.5</v>
      </c>
      <c r="V547">
        <f>(Data[[#This Row],[mean_b]]/256)*100</f>
        <v>69.53125</v>
      </c>
      <c r="W547">
        <v>0.79700000000000004</v>
      </c>
      <c r="X547" t="s">
        <v>39</v>
      </c>
      <c r="Y547" t="s">
        <v>40</v>
      </c>
      <c r="Z547">
        <v>9196</v>
      </c>
      <c r="AA547">
        <v>5.12</v>
      </c>
      <c r="AB547">
        <v>13.1</v>
      </c>
      <c r="AC547">
        <v>45</v>
      </c>
      <c r="AD547">
        <v>368813</v>
      </c>
      <c r="AE547">
        <v>87.4</v>
      </c>
      <c r="AF547">
        <v>31.8</v>
      </c>
      <c r="AG547" t="s">
        <v>46</v>
      </c>
      <c r="AH547" t="s">
        <v>47</v>
      </c>
      <c r="AI547" t="s">
        <v>56</v>
      </c>
      <c r="AJ547">
        <v>60</v>
      </c>
      <c r="AK547">
        <v>360</v>
      </c>
      <c r="AL547">
        <v>0</v>
      </c>
      <c r="AM547">
        <v>0.93559999999999999</v>
      </c>
      <c r="AN547">
        <v>0.79269999999999996</v>
      </c>
      <c r="AO547">
        <f>Data[[#This Row],[labeller_confidence_score]]-Data[[#This Row],[cytodiffusion_classification_confidence]]</f>
        <v>-0.14290000000000003</v>
      </c>
    </row>
    <row r="548" spans="1:41" x14ac:dyDescent="0.3">
      <c r="A548" t="s">
        <v>621</v>
      </c>
      <c r="B548" t="s">
        <v>120</v>
      </c>
      <c r="C548">
        <v>1</v>
      </c>
      <c r="D548" t="s">
        <v>104</v>
      </c>
      <c r="E548">
        <v>6.13</v>
      </c>
      <c r="F548">
        <v>0</v>
      </c>
      <c r="G548">
        <v>0</v>
      </c>
      <c r="H548">
        <v>1</v>
      </c>
      <c r="I548">
        <f>Data[[#This Row],[nucleus_area_pct]]/Data[[#This Row],[cytoplasm_ratio]]</f>
        <v>0</v>
      </c>
      <c r="J548">
        <v>1</v>
      </c>
      <c r="K548">
        <v>0.154</v>
      </c>
      <c r="L548">
        <v>0.62</v>
      </c>
      <c r="M548">
        <v>1</v>
      </c>
      <c r="N548">
        <v>0.99399999999999999</v>
      </c>
      <c r="O548">
        <v>159</v>
      </c>
      <c r="P548">
        <v>37</v>
      </c>
      <c r="Q548">
        <v>220</v>
      </c>
      <c r="R548">
        <v>133</v>
      </c>
      <c r="S548">
        <v>133</v>
      </c>
      <c r="T548">
        <f>(Data[[#This Row],[mean_r]]/256)*100</f>
        <v>85.9375</v>
      </c>
      <c r="U548">
        <f>(Data[[#This Row],[mean_g]]/256)*100</f>
        <v>51.953125</v>
      </c>
      <c r="V548">
        <f>(Data[[#This Row],[mean_b]]/256)*100</f>
        <v>51.953125</v>
      </c>
      <c r="W548">
        <v>0.45700000000000002</v>
      </c>
      <c r="X548" t="s">
        <v>63</v>
      </c>
      <c r="Y548" t="s">
        <v>45</v>
      </c>
      <c r="Z548">
        <v>5128</v>
      </c>
      <c r="AA548">
        <v>4.22</v>
      </c>
      <c r="AB548">
        <v>12.4</v>
      </c>
      <c r="AC548">
        <v>45.3</v>
      </c>
      <c r="AD548">
        <v>233941</v>
      </c>
      <c r="AE548">
        <v>85.6</v>
      </c>
      <c r="AF548">
        <v>34.4</v>
      </c>
      <c r="AG548" t="s">
        <v>41</v>
      </c>
      <c r="AH548" t="s">
        <v>68</v>
      </c>
      <c r="AI548" t="s">
        <v>52</v>
      </c>
      <c r="AJ548">
        <v>40</v>
      </c>
      <c r="AK548">
        <v>512</v>
      </c>
      <c r="AL548">
        <v>0.71540000000000004</v>
      </c>
      <c r="AM548">
        <v>0.79420000000000002</v>
      </c>
      <c r="AN548">
        <v>0.81459999999999999</v>
      </c>
      <c r="AO548">
        <f>Data[[#This Row],[labeller_confidence_score]]-Data[[#This Row],[cytodiffusion_classification_confidence]]</f>
        <v>2.0399999999999974E-2</v>
      </c>
    </row>
    <row r="549" spans="1:41" x14ac:dyDescent="0.3">
      <c r="A549" t="s">
        <v>622</v>
      </c>
      <c r="B549" t="s">
        <v>49</v>
      </c>
      <c r="C549">
        <v>0</v>
      </c>
      <c r="D549" t="s">
        <v>50</v>
      </c>
      <c r="E549">
        <v>14.98</v>
      </c>
      <c r="F549">
        <v>55.7</v>
      </c>
      <c r="G549">
        <v>0.57899999999999996</v>
      </c>
      <c r="H549">
        <v>0.377</v>
      </c>
      <c r="I549">
        <f>Data[[#This Row],[nucleus_area_pct]]/Data[[#This Row],[cytoplasm_ratio]]</f>
        <v>147.74535809018568</v>
      </c>
      <c r="J549">
        <v>0.66900000000000004</v>
      </c>
      <c r="K549">
        <v>0.314</v>
      </c>
      <c r="L549">
        <v>3.92</v>
      </c>
      <c r="M549">
        <v>3.7</v>
      </c>
      <c r="N549">
        <v>0.85</v>
      </c>
      <c r="O549">
        <v>456</v>
      </c>
      <c r="P549">
        <v>67</v>
      </c>
      <c r="Q549">
        <v>230</v>
      </c>
      <c r="R549">
        <v>150</v>
      </c>
      <c r="S549">
        <v>206</v>
      </c>
      <c r="T549">
        <f>(Data[[#This Row],[mean_r]]/256)*100</f>
        <v>89.84375</v>
      </c>
      <c r="U549">
        <f>(Data[[#This Row],[mean_g]]/256)*100</f>
        <v>58.59375</v>
      </c>
      <c r="V549">
        <f>(Data[[#This Row],[mean_b]]/256)*100</f>
        <v>80.46875</v>
      </c>
      <c r="W549">
        <v>0.68100000000000005</v>
      </c>
      <c r="X549" t="s">
        <v>51</v>
      </c>
      <c r="Y549" t="s">
        <v>40</v>
      </c>
      <c r="Z549">
        <v>2527</v>
      </c>
      <c r="AA549">
        <v>5.0999999999999996</v>
      </c>
      <c r="AB549">
        <v>10.9</v>
      </c>
      <c r="AC549">
        <v>42.6</v>
      </c>
      <c r="AD549">
        <v>341275</v>
      </c>
      <c r="AE549">
        <v>82.1</v>
      </c>
      <c r="AF549">
        <v>33.200000000000003</v>
      </c>
      <c r="AG549" t="s">
        <v>46</v>
      </c>
      <c r="AH549" t="s">
        <v>42</v>
      </c>
      <c r="AI549" t="s">
        <v>56</v>
      </c>
      <c r="AJ549">
        <v>100</v>
      </c>
      <c r="AK549">
        <v>512</v>
      </c>
      <c r="AL549">
        <v>4.5600000000000002E-2</v>
      </c>
      <c r="AM549">
        <v>0.91210000000000002</v>
      </c>
      <c r="AN549">
        <v>0.86119999999999997</v>
      </c>
      <c r="AO549">
        <f>Data[[#This Row],[labeller_confidence_score]]-Data[[#This Row],[cytodiffusion_classification_confidence]]</f>
        <v>-5.0900000000000056E-2</v>
      </c>
    </row>
    <row r="550" spans="1:41" x14ac:dyDescent="0.3">
      <c r="A550" t="s">
        <v>623</v>
      </c>
      <c r="B550" t="s">
        <v>49</v>
      </c>
      <c r="C550">
        <v>0</v>
      </c>
      <c r="D550" t="s">
        <v>50</v>
      </c>
      <c r="E550">
        <v>12.38</v>
      </c>
      <c r="F550">
        <v>53.4</v>
      </c>
      <c r="G550">
        <v>0.54500000000000004</v>
      </c>
      <c r="H550">
        <v>0.46100000000000002</v>
      </c>
      <c r="I550">
        <f>Data[[#This Row],[nucleus_area_pct]]/Data[[#This Row],[cytoplasm_ratio]]</f>
        <v>115.83514099783079</v>
      </c>
      <c r="J550">
        <v>0.82599999999999996</v>
      </c>
      <c r="K550">
        <v>0.254</v>
      </c>
      <c r="L550">
        <v>3.08</v>
      </c>
      <c r="M550">
        <v>4.4000000000000004</v>
      </c>
      <c r="N550">
        <v>0.89100000000000001</v>
      </c>
      <c r="O550">
        <v>462</v>
      </c>
      <c r="P550">
        <v>76</v>
      </c>
      <c r="Q550">
        <v>234</v>
      </c>
      <c r="R550">
        <v>188</v>
      </c>
      <c r="S550">
        <v>183</v>
      </c>
      <c r="T550">
        <f>(Data[[#This Row],[mean_r]]/256)*100</f>
        <v>91.40625</v>
      </c>
      <c r="U550">
        <f>(Data[[#This Row],[mean_g]]/256)*100</f>
        <v>73.4375</v>
      </c>
      <c r="V550">
        <f>(Data[[#This Row],[mean_b]]/256)*100</f>
        <v>71.484375</v>
      </c>
      <c r="W550">
        <v>0.58199999999999996</v>
      </c>
      <c r="X550" t="s">
        <v>51</v>
      </c>
      <c r="Y550" t="s">
        <v>40</v>
      </c>
      <c r="Z550">
        <v>6324</v>
      </c>
      <c r="AA550">
        <v>3.64</v>
      </c>
      <c r="AB550">
        <v>11.5</v>
      </c>
      <c r="AC550">
        <v>39.6</v>
      </c>
      <c r="AD550">
        <v>107707</v>
      </c>
      <c r="AE550">
        <v>90.4</v>
      </c>
      <c r="AF550">
        <v>34.700000000000003</v>
      </c>
      <c r="AG550" t="s">
        <v>41</v>
      </c>
      <c r="AH550" t="s">
        <v>68</v>
      </c>
      <c r="AI550" t="s">
        <v>56</v>
      </c>
      <c r="AJ550">
        <v>100</v>
      </c>
      <c r="AK550">
        <v>360</v>
      </c>
      <c r="AL550">
        <v>1.83E-2</v>
      </c>
      <c r="AM550">
        <v>0.86329999999999996</v>
      </c>
      <c r="AN550">
        <v>0.88980000000000004</v>
      </c>
      <c r="AO550">
        <f>Data[[#This Row],[labeller_confidence_score]]-Data[[#This Row],[cytodiffusion_classification_confidence]]</f>
        <v>2.6500000000000079E-2</v>
      </c>
    </row>
    <row r="551" spans="1:41" x14ac:dyDescent="0.3">
      <c r="A551" t="s">
        <v>624</v>
      </c>
      <c r="B551" t="s">
        <v>62</v>
      </c>
      <c r="C551">
        <v>0</v>
      </c>
      <c r="D551" t="s">
        <v>50</v>
      </c>
      <c r="E551">
        <v>8.57</v>
      </c>
      <c r="F551">
        <v>87.4</v>
      </c>
      <c r="G551">
        <v>0.748</v>
      </c>
      <c r="H551">
        <v>0.221</v>
      </c>
      <c r="I551">
        <f>Data[[#This Row],[nucleus_area_pct]]/Data[[#This Row],[cytoplasm_ratio]]</f>
        <v>395.47511312217199</v>
      </c>
      <c r="J551">
        <v>0.92500000000000004</v>
      </c>
      <c r="K551">
        <v>0.20499999999999999</v>
      </c>
      <c r="L551">
        <v>1.07</v>
      </c>
      <c r="M551">
        <v>1.1000000000000001</v>
      </c>
      <c r="N551">
        <v>0.90500000000000003</v>
      </c>
      <c r="O551">
        <v>196</v>
      </c>
      <c r="P551">
        <v>68</v>
      </c>
      <c r="Q551">
        <v>188</v>
      </c>
      <c r="R551">
        <v>157</v>
      </c>
      <c r="S551">
        <v>179</v>
      </c>
      <c r="T551">
        <f>(Data[[#This Row],[mean_r]]/256)*100</f>
        <v>73.4375</v>
      </c>
      <c r="U551">
        <f>(Data[[#This Row],[mean_g]]/256)*100</f>
        <v>61.328125</v>
      </c>
      <c r="V551">
        <f>(Data[[#This Row],[mean_b]]/256)*100</f>
        <v>69.921875</v>
      </c>
      <c r="W551">
        <v>0.68899999999999995</v>
      </c>
      <c r="X551" t="s">
        <v>63</v>
      </c>
      <c r="Y551" t="s">
        <v>45</v>
      </c>
      <c r="Z551">
        <v>5908</v>
      </c>
      <c r="AA551">
        <v>5.12</v>
      </c>
      <c r="AB551">
        <v>13</v>
      </c>
      <c r="AC551">
        <v>44.2</v>
      </c>
      <c r="AD551">
        <v>262122</v>
      </c>
      <c r="AE551">
        <v>79.2</v>
      </c>
      <c r="AF551">
        <v>34.299999999999997</v>
      </c>
      <c r="AG551" t="s">
        <v>46</v>
      </c>
      <c r="AH551" t="s">
        <v>42</v>
      </c>
      <c r="AI551" t="s">
        <v>56</v>
      </c>
      <c r="AJ551">
        <v>40</v>
      </c>
      <c r="AK551">
        <v>512</v>
      </c>
      <c r="AL551">
        <v>4.2700000000000002E-2</v>
      </c>
      <c r="AM551">
        <v>0.81010000000000004</v>
      </c>
      <c r="AN551">
        <v>0.91990000000000005</v>
      </c>
      <c r="AO551">
        <f>Data[[#This Row],[labeller_confidence_score]]-Data[[#This Row],[cytodiffusion_classification_confidence]]</f>
        <v>0.10980000000000001</v>
      </c>
    </row>
    <row r="552" spans="1:41" x14ac:dyDescent="0.3">
      <c r="A552" t="s">
        <v>625</v>
      </c>
      <c r="B552" t="s">
        <v>37</v>
      </c>
      <c r="C552">
        <v>1</v>
      </c>
      <c r="D552" t="s">
        <v>38</v>
      </c>
      <c r="E552">
        <v>13.69</v>
      </c>
      <c r="F552">
        <v>61.5</v>
      </c>
      <c r="G552">
        <v>0.57099999999999995</v>
      </c>
      <c r="H552">
        <v>0.317</v>
      </c>
      <c r="I552">
        <f>Data[[#This Row],[nucleus_area_pct]]/Data[[#This Row],[cytoplasm_ratio]]</f>
        <v>194.00630914826499</v>
      </c>
      <c r="J552">
        <v>0.73899999999999999</v>
      </c>
      <c r="K552">
        <v>0.432</v>
      </c>
      <c r="L552">
        <v>3.5</v>
      </c>
      <c r="M552">
        <v>5.3</v>
      </c>
      <c r="N552">
        <v>0.87</v>
      </c>
      <c r="O552">
        <v>434</v>
      </c>
      <c r="P552">
        <v>69</v>
      </c>
      <c r="Q552">
        <v>213</v>
      </c>
      <c r="R552">
        <v>172</v>
      </c>
      <c r="S552">
        <v>183</v>
      </c>
      <c r="T552">
        <f>(Data[[#This Row],[mean_r]]/256)*100</f>
        <v>83.203125</v>
      </c>
      <c r="U552">
        <f>(Data[[#This Row],[mean_g]]/256)*100</f>
        <v>67.1875</v>
      </c>
      <c r="V552">
        <f>(Data[[#This Row],[mean_b]]/256)*100</f>
        <v>71.484375</v>
      </c>
      <c r="W552">
        <v>0.64800000000000002</v>
      </c>
      <c r="X552" t="s">
        <v>51</v>
      </c>
      <c r="Y552" t="s">
        <v>45</v>
      </c>
      <c r="Z552">
        <v>5843</v>
      </c>
      <c r="AA552">
        <v>4.17</v>
      </c>
      <c r="AB552">
        <v>10.4</v>
      </c>
      <c r="AC552">
        <v>47.5</v>
      </c>
      <c r="AD552">
        <v>293553</v>
      </c>
      <c r="AE552">
        <v>89.6</v>
      </c>
      <c r="AF552">
        <v>34</v>
      </c>
      <c r="AG552" t="s">
        <v>46</v>
      </c>
      <c r="AH552" t="s">
        <v>68</v>
      </c>
      <c r="AI552" t="s">
        <v>56</v>
      </c>
      <c r="AJ552">
        <v>40</v>
      </c>
      <c r="AK552">
        <v>256</v>
      </c>
      <c r="AL552">
        <v>0.74239999999999995</v>
      </c>
      <c r="AM552">
        <v>0.6391</v>
      </c>
      <c r="AN552">
        <v>0.86409999999999998</v>
      </c>
      <c r="AO552">
        <f>Data[[#This Row],[labeller_confidence_score]]-Data[[#This Row],[cytodiffusion_classification_confidence]]</f>
        <v>0.22499999999999998</v>
      </c>
    </row>
    <row r="553" spans="1:41" x14ac:dyDescent="0.3">
      <c r="A553" t="s">
        <v>626</v>
      </c>
      <c r="B553" t="s">
        <v>62</v>
      </c>
      <c r="C553">
        <v>0</v>
      </c>
      <c r="D553" t="s">
        <v>50</v>
      </c>
      <c r="E553">
        <v>7.98</v>
      </c>
      <c r="F553">
        <v>74.599999999999994</v>
      </c>
      <c r="G553">
        <v>0.76500000000000001</v>
      </c>
      <c r="H553">
        <v>0.31900000000000001</v>
      </c>
      <c r="I553">
        <f>Data[[#This Row],[nucleus_area_pct]]/Data[[#This Row],[cytoplasm_ratio]]</f>
        <v>233.85579937304072</v>
      </c>
      <c r="J553">
        <v>0.92600000000000005</v>
      </c>
      <c r="K553">
        <v>0.254</v>
      </c>
      <c r="L553">
        <v>1.46</v>
      </c>
      <c r="M553">
        <v>1.2</v>
      </c>
      <c r="N553">
        <v>0.93100000000000005</v>
      </c>
      <c r="O553">
        <v>337</v>
      </c>
      <c r="P553">
        <v>53</v>
      </c>
      <c r="Q553">
        <v>189</v>
      </c>
      <c r="R553">
        <v>142</v>
      </c>
      <c r="S553">
        <v>198</v>
      </c>
      <c r="T553">
        <f>(Data[[#This Row],[mean_r]]/256)*100</f>
        <v>73.828125</v>
      </c>
      <c r="U553">
        <f>(Data[[#This Row],[mean_g]]/256)*100</f>
        <v>55.46875</v>
      </c>
      <c r="V553">
        <f>(Data[[#This Row],[mean_b]]/256)*100</f>
        <v>77.34375</v>
      </c>
      <c r="W553">
        <v>0.56200000000000006</v>
      </c>
      <c r="X553" t="s">
        <v>39</v>
      </c>
      <c r="Y553" t="s">
        <v>40</v>
      </c>
      <c r="Z553">
        <v>10311</v>
      </c>
      <c r="AA553">
        <v>4.41</v>
      </c>
      <c r="AB553">
        <v>11.3</v>
      </c>
      <c r="AC553">
        <v>43.3</v>
      </c>
      <c r="AD553">
        <v>369457</v>
      </c>
      <c r="AE553">
        <v>84.3</v>
      </c>
      <c r="AF553">
        <v>33.700000000000003</v>
      </c>
      <c r="AG553" t="s">
        <v>64</v>
      </c>
      <c r="AH553" t="s">
        <v>42</v>
      </c>
      <c r="AI553" t="s">
        <v>56</v>
      </c>
      <c r="AJ553">
        <v>40</v>
      </c>
      <c r="AK553">
        <v>224</v>
      </c>
      <c r="AL553">
        <v>0.15790000000000001</v>
      </c>
      <c r="AM553">
        <v>0.87680000000000002</v>
      </c>
      <c r="AN553">
        <v>0.91639999999999999</v>
      </c>
      <c r="AO553">
        <f>Data[[#This Row],[labeller_confidence_score]]-Data[[#This Row],[cytodiffusion_classification_confidence]]</f>
        <v>3.9599999999999969E-2</v>
      </c>
    </row>
    <row r="554" spans="1:41" x14ac:dyDescent="0.3">
      <c r="A554" t="s">
        <v>627</v>
      </c>
      <c r="B554" t="s">
        <v>133</v>
      </c>
      <c r="C554">
        <v>1</v>
      </c>
      <c r="D554" t="s">
        <v>104</v>
      </c>
      <c r="E554">
        <v>8.19</v>
      </c>
      <c r="F554">
        <v>0</v>
      </c>
      <c r="G554">
        <v>0</v>
      </c>
      <c r="H554">
        <v>1</v>
      </c>
      <c r="I554">
        <f>Data[[#This Row],[nucleus_area_pct]]/Data[[#This Row],[cytoplasm_ratio]]</f>
        <v>0</v>
      </c>
      <c r="J554">
        <v>0.46200000000000002</v>
      </c>
      <c r="K554">
        <v>0.86599999999999999</v>
      </c>
      <c r="L554">
        <v>0.3</v>
      </c>
      <c r="M554">
        <v>1</v>
      </c>
      <c r="N554">
        <v>0.89600000000000002</v>
      </c>
      <c r="O554">
        <v>171</v>
      </c>
      <c r="P554">
        <v>55</v>
      </c>
      <c r="Q554">
        <v>232</v>
      </c>
      <c r="R554">
        <v>129</v>
      </c>
      <c r="S554">
        <v>138</v>
      </c>
      <c r="T554">
        <f>(Data[[#This Row],[mean_r]]/256)*100</f>
        <v>90.625</v>
      </c>
      <c r="U554">
        <f>(Data[[#This Row],[mean_g]]/256)*100</f>
        <v>50.390625</v>
      </c>
      <c r="V554">
        <f>(Data[[#This Row],[mean_b]]/256)*100</f>
        <v>53.90625</v>
      </c>
      <c r="W554">
        <v>0.52500000000000002</v>
      </c>
      <c r="X554" t="s">
        <v>51</v>
      </c>
      <c r="Y554" t="s">
        <v>40</v>
      </c>
      <c r="Z554">
        <v>1000</v>
      </c>
      <c r="AA554">
        <v>7</v>
      </c>
      <c r="AB554">
        <v>13.9</v>
      </c>
      <c r="AC554">
        <v>38.700000000000003</v>
      </c>
      <c r="AD554">
        <v>281699</v>
      </c>
      <c r="AE554">
        <v>94.1</v>
      </c>
      <c r="AF554">
        <v>35.299999999999997</v>
      </c>
      <c r="AG554" t="s">
        <v>46</v>
      </c>
      <c r="AH554" t="s">
        <v>42</v>
      </c>
      <c r="AI554" t="s">
        <v>52</v>
      </c>
      <c r="AJ554">
        <v>100</v>
      </c>
      <c r="AK554">
        <v>256</v>
      </c>
      <c r="AL554">
        <v>0.84770000000000001</v>
      </c>
      <c r="AM554">
        <v>0.70289999999999997</v>
      </c>
      <c r="AN554">
        <v>0.71730000000000005</v>
      </c>
      <c r="AO554">
        <f>Data[[#This Row],[labeller_confidence_score]]-Data[[#This Row],[cytodiffusion_classification_confidence]]</f>
        <v>1.4400000000000079E-2</v>
      </c>
    </row>
    <row r="555" spans="1:41" x14ac:dyDescent="0.3">
      <c r="A555" t="s">
        <v>628</v>
      </c>
      <c r="B555" t="s">
        <v>58</v>
      </c>
      <c r="C555">
        <v>1</v>
      </c>
      <c r="D555" t="s">
        <v>38</v>
      </c>
      <c r="E555">
        <v>15.4</v>
      </c>
      <c r="F555">
        <v>62.9</v>
      </c>
      <c r="G555">
        <v>0.74299999999999999</v>
      </c>
      <c r="H555">
        <v>0.309</v>
      </c>
      <c r="I555">
        <f>Data[[#This Row],[nucleus_area_pct]]/Data[[#This Row],[cytoplasm_ratio]]</f>
        <v>203.5598705501618</v>
      </c>
      <c r="J555">
        <v>0.80200000000000005</v>
      </c>
      <c r="K555">
        <v>0.28299999999999997</v>
      </c>
      <c r="L555">
        <v>1.37</v>
      </c>
      <c r="M555">
        <v>1.1000000000000001</v>
      </c>
      <c r="N555">
        <v>0.80600000000000005</v>
      </c>
      <c r="O555">
        <v>493</v>
      </c>
      <c r="P555">
        <v>88</v>
      </c>
      <c r="Q555">
        <v>203</v>
      </c>
      <c r="R555">
        <v>180</v>
      </c>
      <c r="S555">
        <v>193</v>
      </c>
      <c r="T555">
        <f>(Data[[#This Row],[mean_r]]/256)*100</f>
        <v>79.296875</v>
      </c>
      <c r="U555">
        <f>(Data[[#This Row],[mean_g]]/256)*100</f>
        <v>70.3125</v>
      </c>
      <c r="V555">
        <f>(Data[[#This Row],[mean_b]]/256)*100</f>
        <v>75.390625</v>
      </c>
      <c r="W555">
        <v>0.89600000000000002</v>
      </c>
      <c r="X555" t="s">
        <v>51</v>
      </c>
      <c r="Y555" t="s">
        <v>40</v>
      </c>
      <c r="Z555">
        <v>7158</v>
      </c>
      <c r="AA555">
        <v>5.58</v>
      </c>
      <c r="AB555">
        <v>14</v>
      </c>
      <c r="AC555">
        <v>38.200000000000003</v>
      </c>
      <c r="AD555">
        <v>368846</v>
      </c>
      <c r="AE555">
        <v>100.1</v>
      </c>
      <c r="AF555">
        <v>37.5</v>
      </c>
      <c r="AG555" t="s">
        <v>46</v>
      </c>
      <c r="AH555" t="s">
        <v>42</v>
      </c>
      <c r="AI555" t="s">
        <v>56</v>
      </c>
      <c r="AJ555">
        <v>100</v>
      </c>
      <c r="AK555">
        <v>256</v>
      </c>
      <c r="AL555">
        <v>0.74719999999999998</v>
      </c>
      <c r="AM555">
        <v>0.88700000000000001</v>
      </c>
      <c r="AN555">
        <v>0.93740000000000001</v>
      </c>
      <c r="AO555">
        <f>Data[[#This Row],[labeller_confidence_score]]-Data[[#This Row],[cytodiffusion_classification_confidence]]</f>
        <v>5.04E-2</v>
      </c>
    </row>
    <row r="556" spans="1:41" x14ac:dyDescent="0.3">
      <c r="A556" t="s">
        <v>629</v>
      </c>
      <c r="B556" t="s">
        <v>87</v>
      </c>
      <c r="C556">
        <v>0</v>
      </c>
      <c r="D556" t="s">
        <v>50</v>
      </c>
      <c r="E556">
        <v>12.54</v>
      </c>
      <c r="F556">
        <v>53.5</v>
      </c>
      <c r="G556">
        <v>0.61499999999999999</v>
      </c>
      <c r="H556">
        <v>0.42699999999999999</v>
      </c>
      <c r="I556">
        <f>Data[[#This Row],[nucleus_area_pct]]/Data[[#This Row],[cytoplasm_ratio]]</f>
        <v>125.2927400468384</v>
      </c>
      <c r="J556">
        <v>0.745</v>
      </c>
      <c r="K556">
        <v>0.40600000000000003</v>
      </c>
      <c r="L556">
        <v>5.25</v>
      </c>
      <c r="M556">
        <v>2</v>
      </c>
      <c r="N556">
        <v>0.81399999999999995</v>
      </c>
      <c r="O556">
        <v>531</v>
      </c>
      <c r="P556">
        <v>68</v>
      </c>
      <c r="Q556">
        <v>239</v>
      </c>
      <c r="R556">
        <v>175</v>
      </c>
      <c r="S556">
        <v>131</v>
      </c>
      <c r="T556">
        <f>(Data[[#This Row],[mean_r]]/256)*100</f>
        <v>93.359375</v>
      </c>
      <c r="U556">
        <f>(Data[[#This Row],[mean_g]]/256)*100</f>
        <v>68.359375</v>
      </c>
      <c r="V556">
        <f>(Data[[#This Row],[mean_b]]/256)*100</f>
        <v>51.171875</v>
      </c>
      <c r="W556">
        <v>0.57799999999999996</v>
      </c>
      <c r="X556" t="s">
        <v>51</v>
      </c>
      <c r="Y556" t="s">
        <v>40</v>
      </c>
      <c r="Z556">
        <v>7682</v>
      </c>
      <c r="AA556">
        <v>4.9800000000000004</v>
      </c>
      <c r="AB556">
        <v>12.3</v>
      </c>
      <c r="AC556">
        <v>38.1</v>
      </c>
      <c r="AD556">
        <v>284125</v>
      </c>
      <c r="AE556">
        <v>103.8</v>
      </c>
      <c r="AF556">
        <v>33.299999999999997</v>
      </c>
      <c r="AG556" t="s">
        <v>64</v>
      </c>
      <c r="AH556" t="s">
        <v>47</v>
      </c>
      <c r="AI556" t="s">
        <v>52</v>
      </c>
      <c r="AJ556">
        <v>100</v>
      </c>
      <c r="AK556">
        <v>360</v>
      </c>
      <c r="AL556">
        <v>4.7699999999999999E-2</v>
      </c>
      <c r="AM556">
        <v>0.99050000000000005</v>
      </c>
      <c r="AN556">
        <v>0.85389999999999999</v>
      </c>
      <c r="AO556">
        <f>Data[[#This Row],[labeller_confidence_score]]-Data[[#This Row],[cytodiffusion_classification_confidence]]</f>
        <v>-0.13660000000000005</v>
      </c>
    </row>
    <row r="557" spans="1:41" x14ac:dyDescent="0.3">
      <c r="A557" t="s">
        <v>630</v>
      </c>
      <c r="B557" t="s">
        <v>49</v>
      </c>
      <c r="C557">
        <v>0</v>
      </c>
      <c r="D557" t="s">
        <v>50</v>
      </c>
      <c r="E557">
        <v>10.43</v>
      </c>
      <c r="F557">
        <v>53.9</v>
      </c>
      <c r="G557">
        <v>0.54800000000000004</v>
      </c>
      <c r="H557">
        <v>0.40899999999999997</v>
      </c>
      <c r="I557">
        <f>Data[[#This Row],[nucleus_area_pct]]/Data[[#This Row],[cytoplasm_ratio]]</f>
        <v>131.78484107579462</v>
      </c>
      <c r="J557">
        <v>0.746</v>
      </c>
      <c r="K557">
        <v>0.44700000000000001</v>
      </c>
      <c r="L557">
        <v>3.43</v>
      </c>
      <c r="M557">
        <v>4</v>
      </c>
      <c r="N557">
        <v>0.83699999999999997</v>
      </c>
      <c r="O557">
        <v>376</v>
      </c>
      <c r="P557">
        <v>75</v>
      </c>
      <c r="Q557">
        <v>195</v>
      </c>
      <c r="R557">
        <v>155</v>
      </c>
      <c r="S557">
        <v>169</v>
      </c>
      <c r="T557">
        <f>(Data[[#This Row],[mean_r]]/256)*100</f>
        <v>76.171875</v>
      </c>
      <c r="U557">
        <f>(Data[[#This Row],[mean_g]]/256)*100</f>
        <v>60.546875</v>
      </c>
      <c r="V557">
        <f>(Data[[#This Row],[mean_b]]/256)*100</f>
        <v>66.015625</v>
      </c>
      <c r="W557">
        <v>0.60699999999999998</v>
      </c>
      <c r="X557" t="s">
        <v>63</v>
      </c>
      <c r="Y557" t="s">
        <v>45</v>
      </c>
      <c r="Z557">
        <v>7226</v>
      </c>
      <c r="AA557">
        <v>6.3</v>
      </c>
      <c r="AB557">
        <v>18.8</v>
      </c>
      <c r="AC557">
        <v>40.1</v>
      </c>
      <c r="AD557">
        <v>174796</v>
      </c>
      <c r="AE557">
        <v>63.2</v>
      </c>
      <c r="AF557">
        <v>36.4</v>
      </c>
      <c r="AG557" t="s">
        <v>41</v>
      </c>
      <c r="AH557" t="s">
        <v>47</v>
      </c>
      <c r="AI557" t="s">
        <v>52</v>
      </c>
      <c r="AJ557">
        <v>100</v>
      </c>
      <c r="AK557">
        <v>256</v>
      </c>
      <c r="AL557">
        <v>7.1599999999999997E-2</v>
      </c>
      <c r="AM557">
        <v>0.97289999999999999</v>
      </c>
      <c r="AN557">
        <v>0.88500000000000001</v>
      </c>
      <c r="AO557">
        <f>Data[[#This Row],[labeller_confidence_score]]-Data[[#This Row],[cytodiffusion_classification_confidence]]</f>
        <v>-8.7899999999999978E-2</v>
      </c>
    </row>
    <row r="558" spans="1:41" x14ac:dyDescent="0.3">
      <c r="A558" t="s">
        <v>631</v>
      </c>
      <c r="B558" t="s">
        <v>106</v>
      </c>
      <c r="C558">
        <v>1</v>
      </c>
      <c r="D558" t="s">
        <v>82</v>
      </c>
      <c r="E558">
        <v>13.59</v>
      </c>
      <c r="F558">
        <v>73.400000000000006</v>
      </c>
      <c r="G558">
        <v>0.46500000000000002</v>
      </c>
      <c r="H558">
        <v>0.189</v>
      </c>
      <c r="I558">
        <f>Data[[#This Row],[nucleus_area_pct]]/Data[[#This Row],[cytoplasm_ratio]]</f>
        <v>388.35978835978841</v>
      </c>
      <c r="J558">
        <v>0.88200000000000001</v>
      </c>
      <c r="K558">
        <v>0.17100000000000001</v>
      </c>
      <c r="L558">
        <v>1.61</v>
      </c>
      <c r="M558">
        <v>1</v>
      </c>
      <c r="N558">
        <v>0.89600000000000002</v>
      </c>
      <c r="O558">
        <v>516</v>
      </c>
      <c r="P558">
        <v>104</v>
      </c>
      <c r="Q558">
        <v>186</v>
      </c>
      <c r="R558">
        <v>144</v>
      </c>
      <c r="S558">
        <v>194</v>
      </c>
      <c r="T558">
        <f>(Data[[#This Row],[mean_r]]/256)*100</f>
        <v>72.65625</v>
      </c>
      <c r="U558">
        <f>(Data[[#This Row],[mean_g]]/256)*100</f>
        <v>56.25</v>
      </c>
      <c r="V558">
        <f>(Data[[#This Row],[mean_b]]/256)*100</f>
        <v>75.78125</v>
      </c>
      <c r="W558">
        <v>0.68799999999999994</v>
      </c>
      <c r="X558" t="s">
        <v>51</v>
      </c>
      <c r="Y558" t="s">
        <v>45</v>
      </c>
      <c r="Z558">
        <v>5998</v>
      </c>
      <c r="AA558">
        <v>5.26</v>
      </c>
      <c r="AB558">
        <v>10.3</v>
      </c>
      <c r="AC558">
        <v>38.1</v>
      </c>
      <c r="AD558">
        <v>156657</v>
      </c>
      <c r="AE558">
        <v>72.8</v>
      </c>
      <c r="AF558">
        <v>33</v>
      </c>
      <c r="AG558" t="s">
        <v>46</v>
      </c>
      <c r="AH558" t="s">
        <v>47</v>
      </c>
      <c r="AI558" t="s">
        <v>56</v>
      </c>
      <c r="AJ558">
        <v>40</v>
      </c>
      <c r="AK558">
        <v>256</v>
      </c>
      <c r="AL558">
        <v>0.71099999999999997</v>
      </c>
      <c r="AM558">
        <v>0.84519999999999995</v>
      </c>
      <c r="AN558">
        <v>0.98629999999999995</v>
      </c>
      <c r="AO558">
        <f>Data[[#This Row],[labeller_confidence_score]]-Data[[#This Row],[cytodiffusion_classification_confidence]]</f>
        <v>0.1411</v>
      </c>
    </row>
    <row r="559" spans="1:41" x14ac:dyDescent="0.3">
      <c r="A559" t="s">
        <v>632</v>
      </c>
      <c r="B559" t="s">
        <v>133</v>
      </c>
      <c r="C559">
        <v>1</v>
      </c>
      <c r="D559" t="s">
        <v>104</v>
      </c>
      <c r="E559">
        <v>6.95</v>
      </c>
      <c r="F559">
        <v>0</v>
      </c>
      <c r="G559">
        <v>0</v>
      </c>
      <c r="H559">
        <v>1</v>
      </c>
      <c r="I559">
        <f>Data[[#This Row],[nucleus_area_pct]]/Data[[#This Row],[cytoplasm_ratio]]</f>
        <v>0</v>
      </c>
      <c r="J559">
        <v>0.47099999999999997</v>
      </c>
      <c r="K559">
        <v>0.78600000000000003</v>
      </c>
      <c r="L559">
        <v>0.68</v>
      </c>
      <c r="M559">
        <v>1</v>
      </c>
      <c r="N559">
        <v>0.90700000000000003</v>
      </c>
      <c r="O559">
        <v>209</v>
      </c>
      <c r="P559">
        <v>62</v>
      </c>
      <c r="Q559">
        <v>225</v>
      </c>
      <c r="R559">
        <v>118</v>
      </c>
      <c r="S559">
        <v>141</v>
      </c>
      <c r="T559">
        <f>(Data[[#This Row],[mean_r]]/256)*100</f>
        <v>87.890625</v>
      </c>
      <c r="U559">
        <f>(Data[[#This Row],[mean_g]]/256)*100</f>
        <v>46.09375</v>
      </c>
      <c r="V559">
        <f>(Data[[#This Row],[mean_b]]/256)*100</f>
        <v>55.078125</v>
      </c>
      <c r="W559">
        <v>0.56399999999999995</v>
      </c>
      <c r="X559" t="s">
        <v>51</v>
      </c>
      <c r="Y559" t="s">
        <v>40</v>
      </c>
      <c r="Z559">
        <v>3944</v>
      </c>
      <c r="AA559">
        <v>4.46</v>
      </c>
      <c r="AB559">
        <v>13.6</v>
      </c>
      <c r="AC559">
        <v>35.6</v>
      </c>
      <c r="AD559">
        <v>243340</v>
      </c>
      <c r="AE559">
        <v>92</v>
      </c>
      <c r="AF559">
        <v>31.3</v>
      </c>
      <c r="AG559" t="s">
        <v>46</v>
      </c>
      <c r="AH559" t="s">
        <v>47</v>
      </c>
      <c r="AI559" t="s">
        <v>56</v>
      </c>
      <c r="AJ559">
        <v>100</v>
      </c>
      <c r="AK559">
        <v>360</v>
      </c>
      <c r="AL559">
        <v>0.7429</v>
      </c>
      <c r="AM559">
        <v>0.54849999999999999</v>
      </c>
      <c r="AN559">
        <v>0.74870000000000003</v>
      </c>
      <c r="AO559">
        <f>Data[[#This Row],[labeller_confidence_score]]-Data[[#This Row],[cytodiffusion_classification_confidence]]</f>
        <v>0.20020000000000004</v>
      </c>
    </row>
    <row r="560" spans="1:41" x14ac:dyDescent="0.3">
      <c r="A560" t="s">
        <v>633</v>
      </c>
      <c r="B560" t="s">
        <v>85</v>
      </c>
      <c r="C560">
        <v>0</v>
      </c>
      <c r="D560" t="s">
        <v>50</v>
      </c>
      <c r="E560">
        <v>8.76</v>
      </c>
      <c r="F560">
        <v>57.9</v>
      </c>
      <c r="G560">
        <v>0.76600000000000001</v>
      </c>
      <c r="H560">
        <v>0.377</v>
      </c>
      <c r="I560">
        <f>Data[[#This Row],[nucleus_area_pct]]/Data[[#This Row],[cytoplasm_ratio]]</f>
        <v>153.58090185676392</v>
      </c>
      <c r="J560">
        <v>0.73599999999999999</v>
      </c>
      <c r="K560">
        <v>0.23799999999999999</v>
      </c>
      <c r="L560">
        <v>4.8600000000000003</v>
      </c>
      <c r="M560">
        <v>2.1</v>
      </c>
      <c r="N560">
        <v>0.74199999999999999</v>
      </c>
      <c r="O560">
        <v>423</v>
      </c>
      <c r="P560">
        <v>77</v>
      </c>
      <c r="Q560">
        <v>214</v>
      </c>
      <c r="R560">
        <v>127</v>
      </c>
      <c r="S560">
        <v>204</v>
      </c>
      <c r="T560">
        <f>(Data[[#This Row],[mean_r]]/256)*100</f>
        <v>83.59375</v>
      </c>
      <c r="U560">
        <f>(Data[[#This Row],[mean_g]]/256)*100</f>
        <v>49.609375</v>
      </c>
      <c r="V560">
        <f>(Data[[#This Row],[mean_b]]/256)*100</f>
        <v>79.6875</v>
      </c>
      <c r="W560">
        <v>0.66700000000000004</v>
      </c>
      <c r="X560" t="s">
        <v>51</v>
      </c>
      <c r="Y560" t="s">
        <v>40</v>
      </c>
      <c r="Z560">
        <v>8511</v>
      </c>
      <c r="AA560">
        <v>3.96</v>
      </c>
      <c r="AB560">
        <v>16.8</v>
      </c>
      <c r="AC560">
        <v>44.5</v>
      </c>
      <c r="AD560">
        <v>258384</v>
      </c>
      <c r="AE560">
        <v>89.4</v>
      </c>
      <c r="AF560">
        <v>36.200000000000003</v>
      </c>
      <c r="AG560" t="s">
        <v>46</v>
      </c>
      <c r="AH560" t="s">
        <v>47</v>
      </c>
      <c r="AI560" t="s">
        <v>56</v>
      </c>
      <c r="AJ560">
        <v>100</v>
      </c>
      <c r="AK560">
        <v>512</v>
      </c>
      <c r="AL560">
        <v>9.8699999999999996E-2</v>
      </c>
      <c r="AM560">
        <v>0.98240000000000005</v>
      </c>
      <c r="AN560">
        <v>0.92179999999999995</v>
      </c>
      <c r="AO560">
        <f>Data[[#This Row],[labeller_confidence_score]]-Data[[#This Row],[cytodiffusion_classification_confidence]]</f>
        <v>-6.0600000000000098E-2</v>
      </c>
    </row>
    <row r="561" spans="1:41" x14ac:dyDescent="0.3">
      <c r="A561" t="s">
        <v>634</v>
      </c>
      <c r="B561" t="s">
        <v>81</v>
      </c>
      <c r="C561">
        <v>1</v>
      </c>
      <c r="D561" t="s">
        <v>82</v>
      </c>
      <c r="E561">
        <v>15.67</v>
      </c>
      <c r="F561">
        <v>92.3</v>
      </c>
      <c r="G561">
        <v>0.23</v>
      </c>
      <c r="H561">
        <v>0.161</v>
      </c>
      <c r="I561">
        <f>Data[[#This Row],[nucleus_area_pct]]/Data[[#This Row],[cytoplasm_ratio]]</f>
        <v>573.29192546583852</v>
      </c>
      <c r="J561">
        <v>0.85199999999999998</v>
      </c>
      <c r="K561">
        <v>0.32400000000000001</v>
      </c>
      <c r="L561">
        <v>0.55000000000000004</v>
      </c>
      <c r="M561">
        <v>1</v>
      </c>
      <c r="N561">
        <v>0.92900000000000005</v>
      </c>
      <c r="O561">
        <v>667</v>
      </c>
      <c r="P561">
        <v>97</v>
      </c>
      <c r="Q561">
        <v>188</v>
      </c>
      <c r="R561">
        <v>156</v>
      </c>
      <c r="S561">
        <v>196</v>
      </c>
      <c r="T561">
        <f>(Data[[#This Row],[mean_r]]/256)*100</f>
        <v>73.4375</v>
      </c>
      <c r="U561">
        <f>(Data[[#This Row],[mean_g]]/256)*100</f>
        <v>60.9375</v>
      </c>
      <c r="V561">
        <f>(Data[[#This Row],[mean_b]]/256)*100</f>
        <v>76.5625</v>
      </c>
      <c r="W561">
        <v>0.76</v>
      </c>
      <c r="X561" t="s">
        <v>39</v>
      </c>
      <c r="Y561" t="s">
        <v>45</v>
      </c>
      <c r="Z561">
        <v>4782</v>
      </c>
      <c r="AA561">
        <v>4.8499999999999996</v>
      </c>
      <c r="AB561">
        <v>14.5</v>
      </c>
      <c r="AC561">
        <v>47.6</v>
      </c>
      <c r="AD561">
        <v>201191</v>
      </c>
      <c r="AE561">
        <v>108.9</v>
      </c>
      <c r="AF561">
        <v>35.299999999999997</v>
      </c>
      <c r="AG561" t="s">
        <v>41</v>
      </c>
      <c r="AH561" t="s">
        <v>42</v>
      </c>
      <c r="AI561" t="s">
        <v>56</v>
      </c>
      <c r="AJ561">
        <v>100</v>
      </c>
      <c r="AK561">
        <v>360</v>
      </c>
      <c r="AL561">
        <v>0.83919999999999995</v>
      </c>
      <c r="AM561">
        <v>0.87280000000000002</v>
      </c>
      <c r="AN561">
        <v>0.69430000000000003</v>
      </c>
      <c r="AO561">
        <f>Data[[#This Row],[labeller_confidence_score]]-Data[[#This Row],[cytodiffusion_classification_confidence]]</f>
        <v>-0.17849999999999999</v>
      </c>
    </row>
    <row r="562" spans="1:41" x14ac:dyDescent="0.3">
      <c r="A562" t="s">
        <v>635</v>
      </c>
      <c r="B562" t="s">
        <v>180</v>
      </c>
      <c r="C562">
        <v>1</v>
      </c>
      <c r="D562" t="s">
        <v>181</v>
      </c>
      <c r="E562">
        <v>5.33</v>
      </c>
      <c r="F562">
        <v>0</v>
      </c>
      <c r="G562">
        <v>0</v>
      </c>
      <c r="H562">
        <v>1</v>
      </c>
      <c r="I562">
        <f>Data[[#This Row],[nucleus_area_pct]]/Data[[#This Row],[cytoplasm_ratio]]</f>
        <v>0</v>
      </c>
      <c r="J562">
        <v>0.314</v>
      </c>
      <c r="K562">
        <v>0.91300000000000003</v>
      </c>
      <c r="L562">
        <v>0.43</v>
      </c>
      <c r="M562">
        <v>1</v>
      </c>
      <c r="N562">
        <v>0.85499999999999998</v>
      </c>
      <c r="O562">
        <v>159</v>
      </c>
      <c r="P562">
        <v>76</v>
      </c>
      <c r="Q562">
        <v>219</v>
      </c>
      <c r="R562">
        <v>124</v>
      </c>
      <c r="S562">
        <v>134</v>
      </c>
      <c r="T562">
        <f>(Data[[#This Row],[mean_r]]/256)*100</f>
        <v>85.546875</v>
      </c>
      <c r="U562">
        <f>(Data[[#This Row],[mean_g]]/256)*100</f>
        <v>48.4375</v>
      </c>
      <c r="V562">
        <f>(Data[[#This Row],[mean_b]]/256)*100</f>
        <v>52.34375</v>
      </c>
      <c r="W562">
        <v>0.52700000000000002</v>
      </c>
      <c r="X562" t="s">
        <v>51</v>
      </c>
      <c r="Y562" t="s">
        <v>45</v>
      </c>
      <c r="Z562">
        <v>10188</v>
      </c>
      <c r="AA562">
        <v>2.96</v>
      </c>
      <c r="AB562">
        <v>13.5</v>
      </c>
      <c r="AC562">
        <v>44.5</v>
      </c>
      <c r="AD562">
        <v>207166</v>
      </c>
      <c r="AE562">
        <v>94.1</v>
      </c>
      <c r="AF562">
        <v>34</v>
      </c>
      <c r="AG562" t="s">
        <v>64</v>
      </c>
      <c r="AH562" t="s">
        <v>47</v>
      </c>
      <c r="AI562" t="s">
        <v>56</v>
      </c>
      <c r="AJ562">
        <v>40</v>
      </c>
      <c r="AK562">
        <v>224</v>
      </c>
      <c r="AL562">
        <v>0.77470000000000006</v>
      </c>
      <c r="AM562">
        <v>0.68030000000000002</v>
      </c>
      <c r="AN562">
        <v>0.69889999999999997</v>
      </c>
      <c r="AO562">
        <f>Data[[#This Row],[labeller_confidence_score]]-Data[[#This Row],[cytodiffusion_classification_confidence]]</f>
        <v>1.859999999999995E-2</v>
      </c>
    </row>
    <row r="563" spans="1:41" x14ac:dyDescent="0.3">
      <c r="A563" t="s">
        <v>636</v>
      </c>
      <c r="B563" t="s">
        <v>49</v>
      </c>
      <c r="C563">
        <v>0</v>
      </c>
      <c r="D563" t="s">
        <v>50</v>
      </c>
      <c r="E563">
        <v>9.34</v>
      </c>
      <c r="F563">
        <v>54.9</v>
      </c>
      <c r="G563">
        <v>0.52900000000000003</v>
      </c>
      <c r="H563">
        <v>0.38200000000000001</v>
      </c>
      <c r="I563">
        <f>Data[[#This Row],[nucleus_area_pct]]/Data[[#This Row],[cytoplasm_ratio]]</f>
        <v>143.717277486911</v>
      </c>
      <c r="J563">
        <v>0.80800000000000005</v>
      </c>
      <c r="K563">
        <v>0.51700000000000002</v>
      </c>
      <c r="L563">
        <v>1.86</v>
      </c>
      <c r="M563">
        <v>3.2</v>
      </c>
      <c r="N563">
        <v>0.75800000000000001</v>
      </c>
      <c r="O563">
        <v>423</v>
      </c>
      <c r="P563">
        <v>69</v>
      </c>
      <c r="Q563">
        <v>200</v>
      </c>
      <c r="R563">
        <v>170</v>
      </c>
      <c r="S563">
        <v>209</v>
      </c>
      <c r="T563">
        <f>(Data[[#This Row],[mean_r]]/256)*100</f>
        <v>78.125</v>
      </c>
      <c r="U563">
        <f>(Data[[#This Row],[mean_g]]/256)*100</f>
        <v>66.40625</v>
      </c>
      <c r="V563">
        <f>(Data[[#This Row],[mean_b]]/256)*100</f>
        <v>81.640625</v>
      </c>
      <c r="W563">
        <v>0.83599999999999997</v>
      </c>
      <c r="X563" t="s">
        <v>51</v>
      </c>
      <c r="Y563" t="s">
        <v>45</v>
      </c>
      <c r="Z563">
        <v>5150</v>
      </c>
      <c r="AA563">
        <v>5.68</v>
      </c>
      <c r="AB563">
        <v>14.5</v>
      </c>
      <c r="AC563">
        <v>41.2</v>
      </c>
      <c r="AD563">
        <v>240185</v>
      </c>
      <c r="AE563">
        <v>81.3</v>
      </c>
      <c r="AF563">
        <v>32.299999999999997</v>
      </c>
      <c r="AG563" t="s">
        <v>64</v>
      </c>
      <c r="AH563" t="s">
        <v>47</v>
      </c>
      <c r="AI563" t="s">
        <v>56</v>
      </c>
      <c r="AJ563">
        <v>60</v>
      </c>
      <c r="AK563">
        <v>512</v>
      </c>
      <c r="AL563">
        <v>2.3300000000000001E-2</v>
      </c>
      <c r="AM563">
        <v>0.89590000000000003</v>
      </c>
      <c r="AN563">
        <v>0.89700000000000002</v>
      </c>
      <c r="AO563">
        <f>Data[[#This Row],[labeller_confidence_score]]-Data[[#This Row],[cytodiffusion_classification_confidence]]</f>
        <v>1.0999999999999899E-3</v>
      </c>
    </row>
    <row r="564" spans="1:41" x14ac:dyDescent="0.3">
      <c r="A564" t="s">
        <v>637</v>
      </c>
      <c r="B564" t="s">
        <v>87</v>
      </c>
      <c r="C564">
        <v>0</v>
      </c>
      <c r="D564" t="s">
        <v>50</v>
      </c>
      <c r="E564">
        <v>13.09</v>
      </c>
      <c r="F564">
        <v>50.3</v>
      </c>
      <c r="G564">
        <v>0.67900000000000005</v>
      </c>
      <c r="H564">
        <v>0.443</v>
      </c>
      <c r="I564">
        <f>Data[[#This Row],[nucleus_area_pct]]/Data[[#This Row],[cytoplasm_ratio]]</f>
        <v>113.54401805869074</v>
      </c>
      <c r="J564">
        <v>0.751</v>
      </c>
      <c r="K564">
        <v>0.54100000000000004</v>
      </c>
      <c r="L564">
        <v>4.3600000000000003</v>
      </c>
      <c r="M564">
        <v>2.7</v>
      </c>
      <c r="N564">
        <v>0.77800000000000002</v>
      </c>
      <c r="O564">
        <v>421</v>
      </c>
      <c r="P564">
        <v>75</v>
      </c>
      <c r="Q564">
        <v>238</v>
      </c>
      <c r="R564">
        <v>138</v>
      </c>
      <c r="S564">
        <v>160</v>
      </c>
      <c r="T564">
        <f>(Data[[#This Row],[mean_r]]/256)*100</f>
        <v>92.96875</v>
      </c>
      <c r="U564">
        <f>(Data[[#This Row],[mean_g]]/256)*100</f>
        <v>53.90625</v>
      </c>
      <c r="V564">
        <f>(Data[[#This Row],[mean_b]]/256)*100</f>
        <v>62.5</v>
      </c>
      <c r="W564">
        <v>0.61</v>
      </c>
      <c r="X564" t="s">
        <v>51</v>
      </c>
      <c r="Y564" t="s">
        <v>45</v>
      </c>
      <c r="Z564">
        <v>10173</v>
      </c>
      <c r="AA564">
        <v>5.13</v>
      </c>
      <c r="AB564">
        <v>14.8</v>
      </c>
      <c r="AC564">
        <v>42.4</v>
      </c>
      <c r="AD564">
        <v>96175</v>
      </c>
      <c r="AE564">
        <v>102.6</v>
      </c>
      <c r="AF564">
        <v>34.299999999999997</v>
      </c>
      <c r="AG564" t="s">
        <v>41</v>
      </c>
      <c r="AH564" t="s">
        <v>42</v>
      </c>
      <c r="AI564" t="s">
        <v>43</v>
      </c>
      <c r="AJ564">
        <v>100</v>
      </c>
      <c r="AK564">
        <v>224</v>
      </c>
      <c r="AL564">
        <v>9.8599999999999993E-2</v>
      </c>
      <c r="AM564">
        <v>0.9264</v>
      </c>
      <c r="AN564">
        <v>0.92149999999999999</v>
      </c>
      <c r="AO564">
        <f>Data[[#This Row],[labeller_confidence_score]]-Data[[#This Row],[cytodiffusion_classification_confidence]]</f>
        <v>-4.9000000000000155E-3</v>
      </c>
    </row>
    <row r="565" spans="1:41" x14ac:dyDescent="0.3">
      <c r="A565" t="s">
        <v>638</v>
      </c>
      <c r="B565" t="s">
        <v>60</v>
      </c>
      <c r="C565">
        <v>0</v>
      </c>
      <c r="D565" t="s">
        <v>50</v>
      </c>
      <c r="E565">
        <v>16.37</v>
      </c>
      <c r="F565">
        <v>79.8</v>
      </c>
      <c r="G565">
        <v>0.47499999999999998</v>
      </c>
      <c r="H565">
        <v>0.45700000000000002</v>
      </c>
      <c r="I565">
        <f>Data[[#This Row],[nucleus_area_pct]]/Data[[#This Row],[cytoplasm_ratio]]</f>
        <v>174.61706783369803</v>
      </c>
      <c r="J565">
        <v>0.80200000000000005</v>
      </c>
      <c r="K565">
        <v>0.65</v>
      </c>
      <c r="L565">
        <v>1.87</v>
      </c>
      <c r="M565">
        <v>1.2</v>
      </c>
      <c r="N565">
        <v>0.73</v>
      </c>
      <c r="O565">
        <v>683</v>
      </c>
      <c r="P565">
        <v>87</v>
      </c>
      <c r="Q565">
        <v>196</v>
      </c>
      <c r="R565">
        <v>171</v>
      </c>
      <c r="S565">
        <v>161</v>
      </c>
      <c r="T565">
        <f>(Data[[#This Row],[mean_r]]/256)*100</f>
        <v>76.5625</v>
      </c>
      <c r="U565">
        <f>(Data[[#This Row],[mean_g]]/256)*100</f>
        <v>66.796875</v>
      </c>
      <c r="V565">
        <f>(Data[[#This Row],[mean_b]]/256)*100</f>
        <v>62.890625</v>
      </c>
      <c r="W565">
        <v>0.63400000000000001</v>
      </c>
      <c r="X565" t="s">
        <v>39</v>
      </c>
      <c r="Y565" t="s">
        <v>40</v>
      </c>
      <c r="Z565">
        <v>4146</v>
      </c>
      <c r="AA565">
        <v>5.39</v>
      </c>
      <c r="AB565">
        <v>13.7</v>
      </c>
      <c r="AC565">
        <v>40.299999999999997</v>
      </c>
      <c r="AD565">
        <v>192406</v>
      </c>
      <c r="AE565">
        <v>97.7</v>
      </c>
      <c r="AF565">
        <v>33.1</v>
      </c>
      <c r="AG565" t="s">
        <v>41</v>
      </c>
      <c r="AH565" t="s">
        <v>47</v>
      </c>
      <c r="AI565" t="s">
        <v>52</v>
      </c>
      <c r="AJ565">
        <v>100</v>
      </c>
      <c r="AK565">
        <v>512</v>
      </c>
      <c r="AL565">
        <v>8.7599999999999997E-2</v>
      </c>
      <c r="AM565">
        <v>0.9284</v>
      </c>
      <c r="AN565">
        <v>0.92259999999999998</v>
      </c>
      <c r="AO565">
        <f>Data[[#This Row],[labeller_confidence_score]]-Data[[#This Row],[cytodiffusion_classification_confidence]]</f>
        <v>-5.8000000000000274E-3</v>
      </c>
    </row>
    <row r="566" spans="1:41" x14ac:dyDescent="0.3">
      <c r="A566" t="s">
        <v>639</v>
      </c>
      <c r="B566" t="s">
        <v>49</v>
      </c>
      <c r="C566">
        <v>0</v>
      </c>
      <c r="D566" t="s">
        <v>50</v>
      </c>
      <c r="E566">
        <v>12.56</v>
      </c>
      <c r="F566">
        <v>52.8</v>
      </c>
      <c r="G566">
        <v>0.441</v>
      </c>
      <c r="H566">
        <v>0.377</v>
      </c>
      <c r="I566">
        <f>Data[[#This Row],[nucleus_area_pct]]/Data[[#This Row],[cytoplasm_ratio]]</f>
        <v>140.05305039787797</v>
      </c>
      <c r="J566">
        <v>0.70199999999999996</v>
      </c>
      <c r="K566">
        <v>0.53</v>
      </c>
      <c r="L566">
        <v>3.34</v>
      </c>
      <c r="M566">
        <v>3.2</v>
      </c>
      <c r="N566">
        <v>0.77200000000000002</v>
      </c>
      <c r="O566">
        <v>377</v>
      </c>
      <c r="P566">
        <v>67</v>
      </c>
      <c r="Q566">
        <v>229</v>
      </c>
      <c r="R566">
        <v>159</v>
      </c>
      <c r="S566">
        <v>163</v>
      </c>
      <c r="T566">
        <f>(Data[[#This Row],[mean_r]]/256)*100</f>
        <v>89.453125</v>
      </c>
      <c r="U566">
        <f>(Data[[#This Row],[mean_g]]/256)*100</f>
        <v>62.109375</v>
      </c>
      <c r="V566">
        <f>(Data[[#This Row],[mean_b]]/256)*100</f>
        <v>63.671875</v>
      </c>
      <c r="W566">
        <v>0.81200000000000006</v>
      </c>
      <c r="X566" t="s">
        <v>39</v>
      </c>
      <c r="Y566" t="s">
        <v>40</v>
      </c>
      <c r="Z566">
        <v>4149</v>
      </c>
      <c r="AA566">
        <v>4.6100000000000003</v>
      </c>
      <c r="AB566">
        <v>15</v>
      </c>
      <c r="AC566">
        <v>31.1</v>
      </c>
      <c r="AD566">
        <v>267165</v>
      </c>
      <c r="AE566">
        <v>88.9</v>
      </c>
      <c r="AF566">
        <v>33</v>
      </c>
      <c r="AG566" t="s">
        <v>64</v>
      </c>
      <c r="AH566" t="s">
        <v>42</v>
      </c>
      <c r="AI566" t="s">
        <v>43</v>
      </c>
      <c r="AJ566">
        <v>100</v>
      </c>
      <c r="AK566">
        <v>512</v>
      </c>
      <c r="AL566">
        <v>0</v>
      </c>
      <c r="AM566">
        <v>0.85540000000000005</v>
      </c>
      <c r="AN566">
        <v>0.85199999999999998</v>
      </c>
      <c r="AO566">
        <f>Data[[#This Row],[labeller_confidence_score]]-Data[[#This Row],[cytodiffusion_classification_confidence]]</f>
        <v>-3.4000000000000696E-3</v>
      </c>
    </row>
    <row r="567" spans="1:41" x14ac:dyDescent="0.3">
      <c r="A567" t="s">
        <v>640</v>
      </c>
      <c r="B567" t="s">
        <v>133</v>
      </c>
      <c r="C567">
        <v>1</v>
      </c>
      <c r="D567" t="s">
        <v>104</v>
      </c>
      <c r="E567">
        <v>8.48</v>
      </c>
      <c r="F567">
        <v>0</v>
      </c>
      <c r="G567">
        <v>0</v>
      </c>
      <c r="H567">
        <v>1</v>
      </c>
      <c r="I567">
        <f>Data[[#This Row],[nucleus_area_pct]]/Data[[#This Row],[cytoplasm_ratio]]</f>
        <v>0</v>
      </c>
      <c r="J567">
        <v>0.56799999999999995</v>
      </c>
      <c r="K567">
        <v>0.91100000000000003</v>
      </c>
      <c r="L567">
        <v>0.49</v>
      </c>
      <c r="M567">
        <v>1</v>
      </c>
      <c r="N567">
        <v>0.91900000000000004</v>
      </c>
      <c r="O567">
        <v>243</v>
      </c>
      <c r="P567">
        <v>57</v>
      </c>
      <c r="Q567">
        <v>201</v>
      </c>
      <c r="R567">
        <v>148</v>
      </c>
      <c r="S567">
        <v>119</v>
      </c>
      <c r="T567">
        <f>(Data[[#This Row],[mean_r]]/256)*100</f>
        <v>78.515625</v>
      </c>
      <c r="U567">
        <f>(Data[[#This Row],[mean_g]]/256)*100</f>
        <v>57.8125</v>
      </c>
      <c r="V567">
        <f>(Data[[#This Row],[mean_b]]/256)*100</f>
        <v>46.484375</v>
      </c>
      <c r="W567">
        <v>0.50700000000000001</v>
      </c>
      <c r="X567" t="s">
        <v>51</v>
      </c>
      <c r="Y567" t="s">
        <v>45</v>
      </c>
      <c r="Z567">
        <v>9639</v>
      </c>
      <c r="AA567">
        <v>4.59</v>
      </c>
      <c r="AB567">
        <v>15</v>
      </c>
      <c r="AC567">
        <v>49.8</v>
      </c>
      <c r="AD567">
        <v>259555</v>
      </c>
      <c r="AE567">
        <v>85.6</v>
      </c>
      <c r="AF567">
        <v>33.299999999999997</v>
      </c>
      <c r="AG567" t="s">
        <v>64</v>
      </c>
      <c r="AH567" t="s">
        <v>47</v>
      </c>
      <c r="AI567" t="s">
        <v>43</v>
      </c>
      <c r="AJ567">
        <v>60</v>
      </c>
      <c r="AK567">
        <v>512</v>
      </c>
      <c r="AL567">
        <v>0.94530000000000003</v>
      </c>
      <c r="AM567">
        <v>0.59230000000000005</v>
      </c>
      <c r="AN567">
        <v>0.67430000000000001</v>
      </c>
      <c r="AO567">
        <f>Data[[#This Row],[labeller_confidence_score]]-Data[[#This Row],[cytodiffusion_classification_confidence]]</f>
        <v>8.1999999999999962E-2</v>
      </c>
    </row>
    <row r="568" spans="1:41" x14ac:dyDescent="0.3">
      <c r="A568" t="s">
        <v>641</v>
      </c>
      <c r="B568" t="s">
        <v>74</v>
      </c>
      <c r="C568">
        <v>0</v>
      </c>
      <c r="D568" t="s">
        <v>75</v>
      </c>
      <c r="E568">
        <v>2.08</v>
      </c>
      <c r="F568">
        <v>0</v>
      </c>
      <c r="G568">
        <v>0</v>
      </c>
      <c r="H568">
        <v>1</v>
      </c>
      <c r="I568">
        <f>Data[[#This Row],[nucleus_area_pct]]/Data[[#This Row],[cytoplasm_ratio]]</f>
        <v>0</v>
      </c>
      <c r="J568">
        <v>0.70399999999999996</v>
      </c>
      <c r="K568">
        <v>0.42799999999999999</v>
      </c>
      <c r="L568">
        <v>2.2999999999999998</v>
      </c>
      <c r="M568">
        <v>1</v>
      </c>
      <c r="N568">
        <v>0.79900000000000004</v>
      </c>
      <c r="O568">
        <v>29</v>
      </c>
      <c r="P568">
        <v>14</v>
      </c>
      <c r="Q568">
        <v>218</v>
      </c>
      <c r="R568">
        <v>143</v>
      </c>
      <c r="S568">
        <v>144</v>
      </c>
      <c r="T568">
        <f>(Data[[#This Row],[mean_r]]/256)*100</f>
        <v>85.15625</v>
      </c>
      <c r="U568">
        <f>(Data[[#This Row],[mean_g]]/256)*100</f>
        <v>55.859375</v>
      </c>
      <c r="V568">
        <f>(Data[[#This Row],[mean_b]]/256)*100</f>
        <v>56.25</v>
      </c>
      <c r="W568">
        <v>0.51600000000000001</v>
      </c>
      <c r="X568" t="s">
        <v>39</v>
      </c>
      <c r="Y568" t="s">
        <v>45</v>
      </c>
      <c r="Z568">
        <v>2529</v>
      </c>
      <c r="AA568">
        <v>5.91</v>
      </c>
      <c r="AB568">
        <v>17.100000000000001</v>
      </c>
      <c r="AC568">
        <v>39.4</v>
      </c>
      <c r="AD568">
        <v>312650</v>
      </c>
      <c r="AE568">
        <v>95</v>
      </c>
      <c r="AF568">
        <v>33.700000000000003</v>
      </c>
      <c r="AG568" t="s">
        <v>46</v>
      </c>
      <c r="AH568" t="s">
        <v>68</v>
      </c>
      <c r="AI568" t="s">
        <v>52</v>
      </c>
      <c r="AJ568">
        <v>40</v>
      </c>
      <c r="AK568">
        <v>512</v>
      </c>
      <c r="AL568">
        <v>5.0500000000000003E-2</v>
      </c>
      <c r="AM568">
        <v>0.8982</v>
      </c>
      <c r="AN568">
        <v>0.81820000000000004</v>
      </c>
      <c r="AO568">
        <f>Data[[#This Row],[labeller_confidence_score]]-Data[[#This Row],[cytodiffusion_classification_confidence]]</f>
        <v>-7.999999999999996E-2</v>
      </c>
    </row>
    <row r="569" spans="1:41" x14ac:dyDescent="0.3">
      <c r="A569" t="s">
        <v>642</v>
      </c>
      <c r="B569" t="s">
        <v>180</v>
      </c>
      <c r="C569">
        <v>1</v>
      </c>
      <c r="D569" t="s">
        <v>181</v>
      </c>
      <c r="E569">
        <v>6.39</v>
      </c>
      <c r="F569">
        <v>0</v>
      </c>
      <c r="G569">
        <v>0</v>
      </c>
      <c r="H569">
        <v>1</v>
      </c>
      <c r="I569">
        <f>Data[[#This Row],[nucleus_area_pct]]/Data[[#This Row],[cytoplasm_ratio]]</f>
        <v>0</v>
      </c>
      <c r="J569">
        <v>0.33</v>
      </c>
      <c r="K569">
        <v>0.89800000000000002</v>
      </c>
      <c r="L569">
        <v>0.42</v>
      </c>
      <c r="M569">
        <v>1</v>
      </c>
      <c r="N569">
        <v>0.82</v>
      </c>
      <c r="O569">
        <v>142</v>
      </c>
      <c r="P569">
        <v>62</v>
      </c>
      <c r="Q569">
        <v>205</v>
      </c>
      <c r="R569">
        <v>139</v>
      </c>
      <c r="S569">
        <v>142</v>
      </c>
      <c r="T569">
        <f>(Data[[#This Row],[mean_r]]/256)*100</f>
        <v>80.078125</v>
      </c>
      <c r="U569">
        <f>(Data[[#This Row],[mean_g]]/256)*100</f>
        <v>54.296875</v>
      </c>
      <c r="V569">
        <f>(Data[[#This Row],[mean_b]]/256)*100</f>
        <v>55.46875</v>
      </c>
      <c r="W569">
        <v>0.45200000000000001</v>
      </c>
      <c r="X569" t="s">
        <v>51</v>
      </c>
      <c r="Y569" t="s">
        <v>45</v>
      </c>
      <c r="Z569">
        <v>10543</v>
      </c>
      <c r="AA569">
        <v>4.1900000000000004</v>
      </c>
      <c r="AB569">
        <v>14.3</v>
      </c>
      <c r="AC569">
        <v>43.7</v>
      </c>
      <c r="AD569">
        <v>203574</v>
      </c>
      <c r="AE569">
        <v>80.8</v>
      </c>
      <c r="AF569">
        <v>30.2</v>
      </c>
      <c r="AG569" t="s">
        <v>64</v>
      </c>
      <c r="AH569" t="s">
        <v>47</v>
      </c>
      <c r="AI569" t="s">
        <v>52</v>
      </c>
      <c r="AJ569">
        <v>100</v>
      </c>
      <c r="AK569">
        <v>256</v>
      </c>
      <c r="AL569">
        <v>0.89449999999999996</v>
      </c>
      <c r="AM569">
        <v>0.81879999999999997</v>
      </c>
      <c r="AN569">
        <v>0.78969999999999996</v>
      </c>
      <c r="AO569">
        <f>Data[[#This Row],[labeller_confidence_score]]-Data[[#This Row],[cytodiffusion_classification_confidence]]</f>
        <v>-2.9100000000000015E-2</v>
      </c>
    </row>
    <row r="570" spans="1:41" x14ac:dyDescent="0.3">
      <c r="A570" t="s">
        <v>643</v>
      </c>
      <c r="B570" t="s">
        <v>49</v>
      </c>
      <c r="C570">
        <v>0</v>
      </c>
      <c r="D570" t="s">
        <v>50</v>
      </c>
      <c r="E570">
        <v>11.59</v>
      </c>
      <c r="F570">
        <v>53.8</v>
      </c>
      <c r="G570">
        <v>0.68</v>
      </c>
      <c r="H570">
        <v>0.501</v>
      </c>
      <c r="I570">
        <f>Data[[#This Row],[nucleus_area_pct]]/Data[[#This Row],[cytoplasm_ratio]]</f>
        <v>107.38522954091816</v>
      </c>
      <c r="J570">
        <v>0.86699999999999999</v>
      </c>
      <c r="K570">
        <v>0.40500000000000003</v>
      </c>
      <c r="L570">
        <v>3.22</v>
      </c>
      <c r="M570">
        <v>3.8</v>
      </c>
      <c r="N570">
        <v>0.874</v>
      </c>
      <c r="O570">
        <v>407</v>
      </c>
      <c r="P570">
        <v>82</v>
      </c>
      <c r="Q570">
        <v>215</v>
      </c>
      <c r="R570">
        <v>123</v>
      </c>
      <c r="S570">
        <v>198</v>
      </c>
      <c r="T570">
        <f>(Data[[#This Row],[mean_r]]/256)*100</f>
        <v>83.984375</v>
      </c>
      <c r="U570">
        <f>(Data[[#This Row],[mean_g]]/256)*100</f>
        <v>48.046875</v>
      </c>
      <c r="V570">
        <f>(Data[[#This Row],[mean_b]]/256)*100</f>
        <v>77.34375</v>
      </c>
      <c r="W570">
        <v>0.56100000000000005</v>
      </c>
      <c r="X570" t="s">
        <v>51</v>
      </c>
      <c r="Y570" t="s">
        <v>45</v>
      </c>
      <c r="Z570">
        <v>9147</v>
      </c>
      <c r="AA570">
        <v>4.22</v>
      </c>
      <c r="AB570">
        <v>14.3</v>
      </c>
      <c r="AC570">
        <v>44.6</v>
      </c>
      <c r="AD570">
        <v>393240</v>
      </c>
      <c r="AE570">
        <v>79</v>
      </c>
      <c r="AF570">
        <v>31.8</v>
      </c>
      <c r="AG570" t="s">
        <v>64</v>
      </c>
      <c r="AH570" t="s">
        <v>47</v>
      </c>
      <c r="AI570" t="s">
        <v>52</v>
      </c>
      <c r="AJ570">
        <v>100</v>
      </c>
      <c r="AK570">
        <v>512</v>
      </c>
      <c r="AL570">
        <v>2.52E-2</v>
      </c>
      <c r="AM570">
        <v>0.91779999999999995</v>
      </c>
      <c r="AN570">
        <v>0.82850000000000001</v>
      </c>
      <c r="AO570">
        <f>Data[[#This Row],[labeller_confidence_score]]-Data[[#This Row],[cytodiffusion_classification_confidence]]</f>
        <v>-8.9299999999999935E-2</v>
      </c>
    </row>
    <row r="571" spans="1:41" x14ac:dyDescent="0.3">
      <c r="A571" t="s">
        <v>644</v>
      </c>
      <c r="B571" t="s">
        <v>106</v>
      </c>
      <c r="C571">
        <v>1</v>
      </c>
      <c r="D571" t="s">
        <v>82</v>
      </c>
      <c r="E571">
        <v>11.16</v>
      </c>
      <c r="F571">
        <v>88.4</v>
      </c>
      <c r="G571">
        <v>0.50700000000000001</v>
      </c>
      <c r="H571">
        <v>9.9000000000000005E-2</v>
      </c>
      <c r="I571">
        <f>Data[[#This Row],[nucleus_area_pct]]/Data[[#This Row],[cytoplasm_ratio]]</f>
        <v>892.92929292929296</v>
      </c>
      <c r="J571">
        <v>0.89900000000000002</v>
      </c>
      <c r="K571">
        <v>0.23899999999999999</v>
      </c>
      <c r="L571">
        <v>0.53</v>
      </c>
      <c r="M571">
        <v>1</v>
      </c>
      <c r="N571">
        <v>0.92100000000000004</v>
      </c>
      <c r="O571">
        <v>475</v>
      </c>
      <c r="P571">
        <v>90</v>
      </c>
      <c r="Q571">
        <v>173</v>
      </c>
      <c r="R571">
        <v>147</v>
      </c>
      <c r="S571">
        <v>189</v>
      </c>
      <c r="T571">
        <f>(Data[[#This Row],[mean_r]]/256)*100</f>
        <v>67.578125</v>
      </c>
      <c r="U571">
        <f>(Data[[#This Row],[mean_g]]/256)*100</f>
        <v>57.421875</v>
      </c>
      <c r="V571">
        <f>(Data[[#This Row],[mean_b]]/256)*100</f>
        <v>73.828125</v>
      </c>
      <c r="W571">
        <v>0.77200000000000002</v>
      </c>
      <c r="X571" t="s">
        <v>63</v>
      </c>
      <c r="Y571" t="s">
        <v>40</v>
      </c>
      <c r="Z571">
        <v>7906</v>
      </c>
      <c r="AA571">
        <v>4.3099999999999996</v>
      </c>
      <c r="AB571">
        <v>14.8</v>
      </c>
      <c r="AC571">
        <v>35.4</v>
      </c>
      <c r="AD571">
        <v>129032</v>
      </c>
      <c r="AE571">
        <v>98.2</v>
      </c>
      <c r="AF571">
        <v>34.4</v>
      </c>
      <c r="AG571" t="s">
        <v>46</v>
      </c>
      <c r="AH571" t="s">
        <v>47</v>
      </c>
      <c r="AI571" t="s">
        <v>52</v>
      </c>
      <c r="AJ571">
        <v>60</v>
      </c>
      <c r="AK571">
        <v>224</v>
      </c>
      <c r="AL571">
        <v>0.89290000000000003</v>
      </c>
      <c r="AM571">
        <v>0.85099999999999998</v>
      </c>
      <c r="AN571">
        <v>0.78639999999999999</v>
      </c>
      <c r="AO571">
        <f>Data[[#This Row],[labeller_confidence_score]]-Data[[#This Row],[cytodiffusion_classification_confidence]]</f>
        <v>-6.4599999999999991E-2</v>
      </c>
    </row>
    <row r="572" spans="1:41" x14ac:dyDescent="0.3">
      <c r="A572" t="s">
        <v>645</v>
      </c>
      <c r="B572" t="s">
        <v>54</v>
      </c>
      <c r="C572">
        <v>0</v>
      </c>
      <c r="D572" t="s">
        <v>54</v>
      </c>
      <c r="E572">
        <v>7.84</v>
      </c>
      <c r="F572">
        <v>0</v>
      </c>
      <c r="G572">
        <v>0</v>
      </c>
      <c r="H572">
        <v>1</v>
      </c>
      <c r="I572">
        <f>Data[[#This Row],[nucleus_area_pct]]/Data[[#This Row],[cytoplasm_ratio]]</f>
        <v>0</v>
      </c>
      <c r="J572">
        <v>0.874</v>
      </c>
      <c r="K572">
        <v>0.14399999999999999</v>
      </c>
      <c r="L572">
        <v>0.37</v>
      </c>
      <c r="M572">
        <v>1</v>
      </c>
      <c r="N572">
        <v>1</v>
      </c>
      <c r="O572">
        <v>195</v>
      </c>
      <c r="P572">
        <v>44</v>
      </c>
      <c r="Q572">
        <v>240</v>
      </c>
      <c r="R572">
        <v>148</v>
      </c>
      <c r="S572">
        <v>124</v>
      </c>
      <c r="T572">
        <f>(Data[[#This Row],[mean_r]]/256)*100</f>
        <v>93.75</v>
      </c>
      <c r="U572">
        <f>(Data[[#This Row],[mean_g]]/256)*100</f>
        <v>57.8125</v>
      </c>
      <c r="V572">
        <f>(Data[[#This Row],[mean_b]]/256)*100</f>
        <v>48.4375</v>
      </c>
      <c r="W572">
        <v>0.47699999999999998</v>
      </c>
      <c r="X572" t="s">
        <v>51</v>
      </c>
      <c r="Y572" t="s">
        <v>45</v>
      </c>
      <c r="Z572">
        <v>2505</v>
      </c>
      <c r="AA572">
        <v>4.57</v>
      </c>
      <c r="AB572">
        <v>15</v>
      </c>
      <c r="AC572">
        <v>44.3</v>
      </c>
      <c r="AD572">
        <v>246407</v>
      </c>
      <c r="AE572">
        <v>98.5</v>
      </c>
      <c r="AF572">
        <v>31.8</v>
      </c>
      <c r="AG572" t="s">
        <v>46</v>
      </c>
      <c r="AH572" t="s">
        <v>47</v>
      </c>
      <c r="AI572" t="s">
        <v>56</v>
      </c>
      <c r="AJ572">
        <v>100</v>
      </c>
      <c r="AK572">
        <v>256</v>
      </c>
      <c r="AL572">
        <v>0.1081</v>
      </c>
      <c r="AM572">
        <v>0.94159999999999999</v>
      </c>
      <c r="AN572">
        <v>0.9355</v>
      </c>
      <c r="AO572">
        <f>Data[[#This Row],[labeller_confidence_score]]-Data[[#This Row],[cytodiffusion_classification_confidence]]</f>
        <v>-6.0999999999999943E-3</v>
      </c>
    </row>
    <row r="573" spans="1:41" x14ac:dyDescent="0.3">
      <c r="A573" t="s">
        <v>646</v>
      </c>
      <c r="B573" t="s">
        <v>54</v>
      </c>
      <c r="C573">
        <v>0</v>
      </c>
      <c r="D573" t="s">
        <v>54</v>
      </c>
      <c r="E573">
        <v>7.21</v>
      </c>
      <c r="F573">
        <v>0</v>
      </c>
      <c r="G573">
        <v>0</v>
      </c>
      <c r="H573">
        <v>1</v>
      </c>
      <c r="I573">
        <f>Data[[#This Row],[nucleus_area_pct]]/Data[[#This Row],[cytoplasm_ratio]]</f>
        <v>0</v>
      </c>
      <c r="J573">
        <v>0.86799999999999999</v>
      </c>
      <c r="K573">
        <v>0.114</v>
      </c>
      <c r="L573">
        <v>0.63</v>
      </c>
      <c r="M573">
        <v>1</v>
      </c>
      <c r="N573">
        <v>0.96899999999999997</v>
      </c>
      <c r="O573">
        <v>225</v>
      </c>
      <c r="P573">
        <v>45</v>
      </c>
      <c r="Q573">
        <v>229</v>
      </c>
      <c r="R573">
        <v>143</v>
      </c>
      <c r="S573">
        <v>113</v>
      </c>
      <c r="T573">
        <f>(Data[[#This Row],[mean_r]]/256)*100</f>
        <v>89.453125</v>
      </c>
      <c r="U573">
        <f>(Data[[#This Row],[mean_g]]/256)*100</f>
        <v>55.859375</v>
      </c>
      <c r="V573">
        <f>(Data[[#This Row],[mean_b]]/256)*100</f>
        <v>44.140625</v>
      </c>
      <c r="W573">
        <v>0.51900000000000002</v>
      </c>
      <c r="X573" t="s">
        <v>51</v>
      </c>
      <c r="Y573" t="s">
        <v>40</v>
      </c>
      <c r="Z573">
        <v>7788</v>
      </c>
      <c r="AA573">
        <v>4.3899999999999997</v>
      </c>
      <c r="AB573">
        <v>18.600000000000001</v>
      </c>
      <c r="AC573">
        <v>30.1</v>
      </c>
      <c r="AD573">
        <v>200232</v>
      </c>
      <c r="AE573">
        <v>81.5</v>
      </c>
      <c r="AF573">
        <v>32.700000000000003</v>
      </c>
      <c r="AG573" t="s">
        <v>46</v>
      </c>
      <c r="AH573" t="s">
        <v>42</v>
      </c>
      <c r="AI573" t="s">
        <v>56</v>
      </c>
      <c r="AJ573">
        <v>60</v>
      </c>
      <c r="AK573">
        <v>360</v>
      </c>
      <c r="AL573">
        <v>0</v>
      </c>
      <c r="AM573">
        <v>0.91669999999999996</v>
      </c>
      <c r="AN573">
        <v>0.98319999999999996</v>
      </c>
      <c r="AO573">
        <f>Data[[#This Row],[labeller_confidence_score]]-Data[[#This Row],[cytodiffusion_classification_confidence]]</f>
        <v>6.6500000000000004E-2</v>
      </c>
    </row>
    <row r="574" spans="1:41" x14ac:dyDescent="0.3">
      <c r="A574" t="s">
        <v>647</v>
      </c>
      <c r="B574" t="s">
        <v>49</v>
      </c>
      <c r="C574">
        <v>0</v>
      </c>
      <c r="D574" t="s">
        <v>50</v>
      </c>
      <c r="E574">
        <v>11.85</v>
      </c>
      <c r="F574">
        <v>50.7</v>
      </c>
      <c r="G574">
        <v>0.54300000000000004</v>
      </c>
      <c r="H574">
        <v>0.50900000000000001</v>
      </c>
      <c r="I574">
        <f>Data[[#This Row],[nucleus_area_pct]]/Data[[#This Row],[cytoplasm_ratio]]</f>
        <v>99.607072691552062</v>
      </c>
      <c r="J574">
        <v>0.754</v>
      </c>
      <c r="K574">
        <v>0.45100000000000001</v>
      </c>
      <c r="L574">
        <v>3.57</v>
      </c>
      <c r="M574">
        <v>3.3</v>
      </c>
      <c r="N574">
        <v>0.88900000000000001</v>
      </c>
      <c r="O574">
        <v>402</v>
      </c>
      <c r="P574">
        <v>84</v>
      </c>
      <c r="Q574">
        <v>216</v>
      </c>
      <c r="R574">
        <v>159</v>
      </c>
      <c r="S574">
        <v>171</v>
      </c>
      <c r="T574">
        <f>(Data[[#This Row],[mean_r]]/256)*100</f>
        <v>84.375</v>
      </c>
      <c r="U574">
        <f>(Data[[#This Row],[mean_g]]/256)*100</f>
        <v>62.109375</v>
      </c>
      <c r="V574">
        <f>(Data[[#This Row],[mean_b]]/256)*100</f>
        <v>66.796875</v>
      </c>
      <c r="W574">
        <v>0.64400000000000002</v>
      </c>
      <c r="X574" t="s">
        <v>51</v>
      </c>
      <c r="Y574" t="s">
        <v>40</v>
      </c>
      <c r="Z574">
        <v>6490</v>
      </c>
      <c r="AA574">
        <v>4.4400000000000004</v>
      </c>
      <c r="AB574">
        <v>14.6</v>
      </c>
      <c r="AC574">
        <v>41.2</v>
      </c>
      <c r="AD574">
        <v>172307</v>
      </c>
      <c r="AE574">
        <v>95.3</v>
      </c>
      <c r="AF574">
        <v>35.4</v>
      </c>
      <c r="AG574" t="s">
        <v>64</v>
      </c>
      <c r="AH574" t="s">
        <v>42</v>
      </c>
      <c r="AI574" t="s">
        <v>43</v>
      </c>
      <c r="AJ574">
        <v>40</v>
      </c>
      <c r="AK574">
        <v>360</v>
      </c>
      <c r="AL574">
        <v>0.1285</v>
      </c>
      <c r="AM574">
        <v>0.96130000000000004</v>
      </c>
      <c r="AN574">
        <v>0.84360000000000002</v>
      </c>
      <c r="AO574">
        <f>Data[[#This Row],[labeller_confidence_score]]-Data[[#This Row],[cytodiffusion_classification_confidence]]</f>
        <v>-0.11770000000000003</v>
      </c>
    </row>
    <row r="575" spans="1:41" x14ac:dyDescent="0.3">
      <c r="A575" t="s">
        <v>648</v>
      </c>
      <c r="B575" t="s">
        <v>85</v>
      </c>
      <c r="C575">
        <v>0</v>
      </c>
      <c r="D575" t="s">
        <v>50</v>
      </c>
      <c r="E575">
        <v>9.61</v>
      </c>
      <c r="F575">
        <v>67.3</v>
      </c>
      <c r="G575">
        <v>0.68799999999999994</v>
      </c>
      <c r="H575">
        <v>0.34200000000000003</v>
      </c>
      <c r="I575">
        <f>Data[[#This Row],[nucleus_area_pct]]/Data[[#This Row],[cytoplasm_ratio]]</f>
        <v>196.78362573099412</v>
      </c>
      <c r="J575">
        <v>0.67200000000000004</v>
      </c>
      <c r="K575">
        <v>0.312</v>
      </c>
      <c r="L575">
        <v>5.6</v>
      </c>
      <c r="M575">
        <v>1.9</v>
      </c>
      <c r="N575">
        <v>0.80600000000000005</v>
      </c>
      <c r="O575">
        <v>395</v>
      </c>
      <c r="P575">
        <v>67</v>
      </c>
      <c r="Q575">
        <v>157</v>
      </c>
      <c r="R575">
        <v>151</v>
      </c>
      <c r="S575">
        <v>189</v>
      </c>
      <c r="T575">
        <f>(Data[[#This Row],[mean_r]]/256)*100</f>
        <v>61.328125</v>
      </c>
      <c r="U575">
        <f>(Data[[#This Row],[mean_g]]/256)*100</f>
        <v>58.984375</v>
      </c>
      <c r="V575">
        <f>(Data[[#This Row],[mean_b]]/256)*100</f>
        <v>73.828125</v>
      </c>
      <c r="W575">
        <v>0.63400000000000001</v>
      </c>
      <c r="X575" t="s">
        <v>39</v>
      </c>
      <c r="Y575" t="s">
        <v>40</v>
      </c>
      <c r="Z575">
        <v>2383</v>
      </c>
      <c r="AA575">
        <v>4.4800000000000004</v>
      </c>
      <c r="AB575">
        <v>13</v>
      </c>
      <c r="AC575">
        <v>35.9</v>
      </c>
      <c r="AD575">
        <v>251022</v>
      </c>
      <c r="AE575">
        <v>83</v>
      </c>
      <c r="AF575">
        <v>34.799999999999997</v>
      </c>
      <c r="AG575" t="s">
        <v>41</v>
      </c>
      <c r="AH575" t="s">
        <v>42</v>
      </c>
      <c r="AI575" t="s">
        <v>43</v>
      </c>
      <c r="AJ575">
        <v>60</v>
      </c>
      <c r="AK575">
        <v>256</v>
      </c>
      <c r="AL575">
        <v>8.09E-2</v>
      </c>
      <c r="AM575">
        <v>0.7571</v>
      </c>
      <c r="AN575">
        <v>0.85470000000000002</v>
      </c>
      <c r="AO575">
        <f>Data[[#This Row],[labeller_confidence_score]]-Data[[#This Row],[cytodiffusion_classification_confidence]]</f>
        <v>9.760000000000002E-2</v>
      </c>
    </row>
    <row r="576" spans="1:41" x14ac:dyDescent="0.3">
      <c r="A576" t="s">
        <v>649</v>
      </c>
      <c r="B576" t="s">
        <v>58</v>
      </c>
      <c r="C576">
        <v>1</v>
      </c>
      <c r="D576" t="s">
        <v>38</v>
      </c>
      <c r="E576">
        <v>15.7</v>
      </c>
      <c r="F576">
        <v>65.8</v>
      </c>
      <c r="G576">
        <v>0.66900000000000004</v>
      </c>
      <c r="H576">
        <v>0.39400000000000002</v>
      </c>
      <c r="I576">
        <f>Data[[#This Row],[nucleus_area_pct]]/Data[[#This Row],[cytoplasm_ratio]]</f>
        <v>167.00507614213197</v>
      </c>
      <c r="J576">
        <v>0.82499999999999996</v>
      </c>
      <c r="K576">
        <v>0.39600000000000002</v>
      </c>
      <c r="L576">
        <v>1.54</v>
      </c>
      <c r="M576">
        <v>1</v>
      </c>
      <c r="N576">
        <v>0.875</v>
      </c>
      <c r="O576">
        <v>495</v>
      </c>
      <c r="P576">
        <v>98</v>
      </c>
      <c r="Q576">
        <v>195</v>
      </c>
      <c r="R576">
        <v>140</v>
      </c>
      <c r="S576">
        <v>197</v>
      </c>
      <c r="T576">
        <f>(Data[[#This Row],[mean_r]]/256)*100</f>
        <v>76.171875</v>
      </c>
      <c r="U576">
        <f>(Data[[#This Row],[mean_g]]/256)*100</f>
        <v>54.6875</v>
      </c>
      <c r="V576">
        <f>(Data[[#This Row],[mean_b]]/256)*100</f>
        <v>76.953125</v>
      </c>
      <c r="W576">
        <v>0.7</v>
      </c>
      <c r="X576" t="s">
        <v>51</v>
      </c>
      <c r="Y576" t="s">
        <v>40</v>
      </c>
      <c r="Z576">
        <v>3324</v>
      </c>
      <c r="AA576">
        <v>5.09</v>
      </c>
      <c r="AB576">
        <v>14.7</v>
      </c>
      <c r="AC576">
        <v>44.8</v>
      </c>
      <c r="AD576">
        <v>131609</v>
      </c>
      <c r="AE576">
        <v>98.8</v>
      </c>
      <c r="AF576">
        <v>33.9</v>
      </c>
      <c r="AG576" t="s">
        <v>41</v>
      </c>
      <c r="AH576" t="s">
        <v>47</v>
      </c>
      <c r="AI576" t="s">
        <v>56</v>
      </c>
      <c r="AJ576">
        <v>60</v>
      </c>
      <c r="AK576">
        <v>512</v>
      </c>
      <c r="AL576">
        <v>0.90859999999999996</v>
      </c>
      <c r="AM576">
        <v>0.80410000000000004</v>
      </c>
      <c r="AN576">
        <v>0.72660000000000002</v>
      </c>
      <c r="AO576">
        <f>Data[[#This Row],[labeller_confidence_score]]-Data[[#This Row],[cytodiffusion_classification_confidence]]</f>
        <v>-7.7500000000000013E-2</v>
      </c>
    </row>
    <row r="577" spans="1:41" x14ac:dyDescent="0.3">
      <c r="A577" t="s">
        <v>650</v>
      </c>
      <c r="B577" t="s">
        <v>49</v>
      </c>
      <c r="C577">
        <v>0</v>
      </c>
      <c r="D577" t="s">
        <v>50</v>
      </c>
      <c r="E577">
        <v>12.53</v>
      </c>
      <c r="F577">
        <v>59.4</v>
      </c>
      <c r="G577">
        <v>0.46400000000000002</v>
      </c>
      <c r="H577">
        <v>0.441</v>
      </c>
      <c r="I577">
        <f>Data[[#This Row],[nucleus_area_pct]]/Data[[#This Row],[cytoplasm_ratio]]</f>
        <v>134.69387755102039</v>
      </c>
      <c r="J577">
        <v>0.79800000000000004</v>
      </c>
      <c r="K577">
        <v>0.316</v>
      </c>
      <c r="L577">
        <v>2.76</v>
      </c>
      <c r="M577">
        <v>3.4</v>
      </c>
      <c r="N577">
        <v>0.86</v>
      </c>
      <c r="O577">
        <v>452</v>
      </c>
      <c r="P577">
        <v>65</v>
      </c>
      <c r="Q577">
        <v>219</v>
      </c>
      <c r="R577">
        <v>147</v>
      </c>
      <c r="S577">
        <v>160</v>
      </c>
      <c r="T577">
        <f>(Data[[#This Row],[mean_r]]/256)*100</f>
        <v>85.546875</v>
      </c>
      <c r="U577">
        <f>(Data[[#This Row],[mean_g]]/256)*100</f>
        <v>57.421875</v>
      </c>
      <c r="V577">
        <f>(Data[[#This Row],[mean_b]]/256)*100</f>
        <v>62.5</v>
      </c>
      <c r="W577">
        <v>0.624</v>
      </c>
      <c r="X577" t="s">
        <v>63</v>
      </c>
      <c r="Y577" t="s">
        <v>45</v>
      </c>
      <c r="Z577">
        <v>9807</v>
      </c>
      <c r="AA577">
        <v>3.91</v>
      </c>
      <c r="AB577">
        <v>12.1</v>
      </c>
      <c r="AC577">
        <v>33.799999999999997</v>
      </c>
      <c r="AD577">
        <v>238271</v>
      </c>
      <c r="AE577">
        <v>85.7</v>
      </c>
      <c r="AF577">
        <v>34.700000000000003</v>
      </c>
      <c r="AG577" t="s">
        <v>46</v>
      </c>
      <c r="AH577" t="s">
        <v>42</v>
      </c>
      <c r="AI577" t="s">
        <v>52</v>
      </c>
      <c r="AJ577">
        <v>100</v>
      </c>
      <c r="AK577">
        <v>360</v>
      </c>
      <c r="AL577">
        <v>4.7100000000000003E-2</v>
      </c>
      <c r="AM577">
        <v>0.9143</v>
      </c>
      <c r="AN577">
        <v>0.88639999999999997</v>
      </c>
      <c r="AO577">
        <f>Data[[#This Row],[labeller_confidence_score]]-Data[[#This Row],[cytodiffusion_classification_confidence]]</f>
        <v>-2.7900000000000036E-2</v>
      </c>
    </row>
    <row r="578" spans="1:41" x14ac:dyDescent="0.3">
      <c r="A578" t="s">
        <v>651</v>
      </c>
      <c r="B578" t="s">
        <v>49</v>
      </c>
      <c r="C578">
        <v>0</v>
      </c>
      <c r="D578" t="s">
        <v>50</v>
      </c>
      <c r="E578">
        <v>10.59</v>
      </c>
      <c r="F578">
        <v>59.4</v>
      </c>
      <c r="G578">
        <v>0.42299999999999999</v>
      </c>
      <c r="H578">
        <v>0.37</v>
      </c>
      <c r="I578">
        <f>Data[[#This Row],[nucleus_area_pct]]/Data[[#This Row],[cytoplasm_ratio]]</f>
        <v>160.54054054054055</v>
      </c>
      <c r="J578">
        <v>0.74199999999999999</v>
      </c>
      <c r="K578">
        <v>0.40100000000000002</v>
      </c>
      <c r="L578">
        <v>2.9</v>
      </c>
      <c r="M578">
        <v>3.1</v>
      </c>
      <c r="N578">
        <v>0.81100000000000005</v>
      </c>
      <c r="O578">
        <v>407</v>
      </c>
      <c r="P578">
        <v>83</v>
      </c>
      <c r="Q578">
        <v>220</v>
      </c>
      <c r="R578">
        <v>155</v>
      </c>
      <c r="S578">
        <v>216</v>
      </c>
      <c r="T578">
        <f>(Data[[#This Row],[mean_r]]/256)*100</f>
        <v>85.9375</v>
      </c>
      <c r="U578">
        <f>(Data[[#This Row],[mean_g]]/256)*100</f>
        <v>60.546875</v>
      </c>
      <c r="V578">
        <f>(Data[[#This Row],[mean_b]]/256)*100</f>
        <v>84.375</v>
      </c>
      <c r="W578">
        <v>0.68400000000000005</v>
      </c>
      <c r="X578" t="s">
        <v>39</v>
      </c>
      <c r="Y578" t="s">
        <v>40</v>
      </c>
      <c r="Z578">
        <v>4577</v>
      </c>
      <c r="AA578">
        <v>3.3</v>
      </c>
      <c r="AB578">
        <v>13</v>
      </c>
      <c r="AC578">
        <v>45</v>
      </c>
      <c r="AD578">
        <v>289088</v>
      </c>
      <c r="AE578">
        <v>76</v>
      </c>
      <c r="AF578">
        <v>35.5</v>
      </c>
      <c r="AG578" t="s">
        <v>46</v>
      </c>
      <c r="AH578" t="s">
        <v>47</v>
      </c>
      <c r="AI578" t="s">
        <v>56</v>
      </c>
      <c r="AJ578">
        <v>60</v>
      </c>
      <c r="AK578">
        <v>512</v>
      </c>
      <c r="AL578">
        <v>0.1482</v>
      </c>
      <c r="AM578">
        <v>0.85899999999999999</v>
      </c>
      <c r="AN578">
        <v>0.92749999999999999</v>
      </c>
      <c r="AO578">
        <f>Data[[#This Row],[labeller_confidence_score]]-Data[[#This Row],[cytodiffusion_classification_confidence]]</f>
        <v>6.8500000000000005E-2</v>
      </c>
    </row>
    <row r="579" spans="1:41" x14ac:dyDescent="0.3">
      <c r="A579" t="s">
        <v>652</v>
      </c>
      <c r="B579" t="s">
        <v>62</v>
      </c>
      <c r="C579">
        <v>0</v>
      </c>
      <c r="D579" t="s">
        <v>50</v>
      </c>
      <c r="E579">
        <v>10.19</v>
      </c>
      <c r="F579">
        <v>81.599999999999994</v>
      </c>
      <c r="G579">
        <v>0.89100000000000001</v>
      </c>
      <c r="H579">
        <v>0.20399999999999999</v>
      </c>
      <c r="I579">
        <f>Data[[#This Row],[nucleus_area_pct]]/Data[[#This Row],[cytoplasm_ratio]]</f>
        <v>400</v>
      </c>
      <c r="J579">
        <v>0.95699999999999996</v>
      </c>
      <c r="K579">
        <v>0.32100000000000001</v>
      </c>
      <c r="L579">
        <v>0.82</v>
      </c>
      <c r="M579">
        <v>1</v>
      </c>
      <c r="N579">
        <v>0.88100000000000001</v>
      </c>
      <c r="O579">
        <v>274</v>
      </c>
      <c r="P579">
        <v>69</v>
      </c>
      <c r="Q579">
        <v>192</v>
      </c>
      <c r="R579">
        <v>140</v>
      </c>
      <c r="S579">
        <v>181</v>
      </c>
      <c r="T579">
        <f>(Data[[#This Row],[mean_r]]/256)*100</f>
        <v>75</v>
      </c>
      <c r="U579">
        <f>(Data[[#This Row],[mean_g]]/256)*100</f>
        <v>54.6875</v>
      </c>
      <c r="V579">
        <f>(Data[[#This Row],[mean_b]]/256)*100</f>
        <v>70.703125</v>
      </c>
      <c r="W579">
        <v>0.69599999999999995</v>
      </c>
      <c r="X579" t="s">
        <v>51</v>
      </c>
      <c r="Y579" t="s">
        <v>45</v>
      </c>
      <c r="Z579">
        <v>16363</v>
      </c>
      <c r="AA579">
        <v>3.91</v>
      </c>
      <c r="AB579">
        <v>14</v>
      </c>
      <c r="AC579">
        <v>44.1</v>
      </c>
      <c r="AD579">
        <v>196195</v>
      </c>
      <c r="AE579">
        <v>95.4</v>
      </c>
      <c r="AF579">
        <v>32.299999999999997</v>
      </c>
      <c r="AG579" t="s">
        <v>64</v>
      </c>
      <c r="AH579" t="s">
        <v>42</v>
      </c>
      <c r="AI579" t="s">
        <v>56</v>
      </c>
      <c r="AJ579">
        <v>100</v>
      </c>
      <c r="AK579">
        <v>512</v>
      </c>
      <c r="AL579">
        <v>0</v>
      </c>
      <c r="AM579">
        <v>0.87680000000000002</v>
      </c>
      <c r="AN579">
        <v>0.9405</v>
      </c>
      <c r="AO579">
        <f>Data[[#This Row],[labeller_confidence_score]]-Data[[#This Row],[cytodiffusion_classification_confidence]]</f>
        <v>6.3699999999999979E-2</v>
      </c>
    </row>
    <row r="580" spans="1:41" x14ac:dyDescent="0.3">
      <c r="A580" t="s">
        <v>653</v>
      </c>
      <c r="B580" t="s">
        <v>62</v>
      </c>
      <c r="C580">
        <v>0</v>
      </c>
      <c r="D580" t="s">
        <v>50</v>
      </c>
      <c r="E580">
        <v>9.9600000000000009</v>
      </c>
      <c r="F580">
        <v>83.6</v>
      </c>
      <c r="G580">
        <v>0.90900000000000003</v>
      </c>
      <c r="H580">
        <v>0.154</v>
      </c>
      <c r="I580">
        <f>Data[[#This Row],[nucleus_area_pct]]/Data[[#This Row],[cytoplasm_ratio]]</f>
        <v>542.85714285714278</v>
      </c>
      <c r="J580">
        <v>0.91600000000000004</v>
      </c>
      <c r="K580">
        <v>0.183</v>
      </c>
      <c r="L580">
        <v>1.5</v>
      </c>
      <c r="M580">
        <v>1.1000000000000001</v>
      </c>
      <c r="N580">
        <v>0.84799999999999998</v>
      </c>
      <c r="O580">
        <v>274</v>
      </c>
      <c r="P580">
        <v>44</v>
      </c>
      <c r="Q580">
        <v>186</v>
      </c>
      <c r="R580">
        <v>141</v>
      </c>
      <c r="S580">
        <v>187</v>
      </c>
      <c r="T580">
        <f>(Data[[#This Row],[mean_r]]/256)*100</f>
        <v>72.65625</v>
      </c>
      <c r="U580">
        <f>(Data[[#This Row],[mean_g]]/256)*100</f>
        <v>55.078125</v>
      </c>
      <c r="V580">
        <f>(Data[[#This Row],[mean_b]]/256)*100</f>
        <v>73.046875</v>
      </c>
      <c r="W580">
        <v>0.70399999999999996</v>
      </c>
      <c r="X580" t="s">
        <v>39</v>
      </c>
      <c r="Y580" t="s">
        <v>40</v>
      </c>
      <c r="Z580">
        <v>7411</v>
      </c>
      <c r="AA580">
        <v>3.76</v>
      </c>
      <c r="AB580">
        <v>15.3</v>
      </c>
      <c r="AC580">
        <v>45.3</v>
      </c>
      <c r="AD580">
        <v>429639</v>
      </c>
      <c r="AE580">
        <v>60</v>
      </c>
      <c r="AF580">
        <v>31.2</v>
      </c>
      <c r="AG580" t="s">
        <v>64</v>
      </c>
      <c r="AH580" t="s">
        <v>42</v>
      </c>
      <c r="AI580" t="s">
        <v>56</v>
      </c>
      <c r="AJ580">
        <v>60</v>
      </c>
      <c r="AK580">
        <v>256</v>
      </c>
      <c r="AL580">
        <v>2.4899999999999999E-2</v>
      </c>
      <c r="AM580">
        <v>0.80969999999999998</v>
      </c>
      <c r="AN580">
        <v>0.89539999999999997</v>
      </c>
      <c r="AO580">
        <f>Data[[#This Row],[labeller_confidence_score]]-Data[[#This Row],[cytodiffusion_classification_confidence]]</f>
        <v>8.5699999999999998E-2</v>
      </c>
    </row>
    <row r="581" spans="1:41" x14ac:dyDescent="0.3">
      <c r="A581" t="s">
        <v>654</v>
      </c>
      <c r="B581" t="s">
        <v>54</v>
      </c>
      <c r="C581">
        <v>0</v>
      </c>
      <c r="D581" t="s">
        <v>54</v>
      </c>
      <c r="E581">
        <v>7.2</v>
      </c>
      <c r="F581">
        <v>0</v>
      </c>
      <c r="G581">
        <v>0</v>
      </c>
      <c r="H581">
        <v>1</v>
      </c>
      <c r="I581">
        <f>Data[[#This Row],[nucleus_area_pct]]/Data[[#This Row],[cytoplasm_ratio]]</f>
        <v>0</v>
      </c>
      <c r="J581">
        <v>0.96399999999999997</v>
      </c>
      <c r="K581">
        <v>0.28100000000000003</v>
      </c>
      <c r="L581">
        <v>0.69</v>
      </c>
      <c r="M581">
        <v>1</v>
      </c>
      <c r="N581">
        <v>0.91400000000000003</v>
      </c>
      <c r="O581">
        <v>173</v>
      </c>
      <c r="P581">
        <v>50</v>
      </c>
      <c r="Q581">
        <v>249</v>
      </c>
      <c r="R581">
        <v>145</v>
      </c>
      <c r="S581">
        <v>120</v>
      </c>
      <c r="T581">
        <f>(Data[[#This Row],[mean_r]]/256)*100</f>
        <v>97.265625</v>
      </c>
      <c r="U581">
        <f>(Data[[#This Row],[mean_g]]/256)*100</f>
        <v>56.640625</v>
      </c>
      <c r="V581">
        <f>(Data[[#This Row],[mean_b]]/256)*100</f>
        <v>46.875</v>
      </c>
      <c r="W581">
        <v>0.51</v>
      </c>
      <c r="X581" t="s">
        <v>51</v>
      </c>
      <c r="Y581" t="s">
        <v>40</v>
      </c>
      <c r="Z581">
        <v>9213</v>
      </c>
      <c r="AA581">
        <v>5.47</v>
      </c>
      <c r="AB581">
        <v>11.4</v>
      </c>
      <c r="AC581">
        <v>43.2</v>
      </c>
      <c r="AD581">
        <v>162700</v>
      </c>
      <c r="AE581">
        <v>76.099999999999994</v>
      </c>
      <c r="AF581">
        <v>34.9</v>
      </c>
      <c r="AG581" t="s">
        <v>46</v>
      </c>
      <c r="AH581" t="s">
        <v>47</v>
      </c>
      <c r="AI581" t="s">
        <v>56</v>
      </c>
      <c r="AJ581">
        <v>100</v>
      </c>
      <c r="AK581">
        <v>256</v>
      </c>
      <c r="AL581">
        <v>9.5399999999999999E-2</v>
      </c>
      <c r="AM581">
        <v>0.85809999999999997</v>
      </c>
      <c r="AN581">
        <v>0.87409999999999999</v>
      </c>
      <c r="AO581">
        <f>Data[[#This Row],[labeller_confidence_score]]-Data[[#This Row],[cytodiffusion_classification_confidence]]</f>
        <v>1.6000000000000014E-2</v>
      </c>
    </row>
    <row r="582" spans="1:41" x14ac:dyDescent="0.3">
      <c r="A582" t="s">
        <v>655</v>
      </c>
      <c r="B582" t="s">
        <v>49</v>
      </c>
      <c r="C582">
        <v>0</v>
      </c>
      <c r="D582" t="s">
        <v>50</v>
      </c>
      <c r="E582">
        <v>11.61</v>
      </c>
      <c r="F582">
        <v>56.2</v>
      </c>
      <c r="G582">
        <v>0.55800000000000005</v>
      </c>
      <c r="H582">
        <v>0.45100000000000001</v>
      </c>
      <c r="I582">
        <f>Data[[#This Row],[nucleus_area_pct]]/Data[[#This Row],[cytoplasm_ratio]]</f>
        <v>124.61197339246119</v>
      </c>
      <c r="J582">
        <v>0.73499999999999999</v>
      </c>
      <c r="K582">
        <v>0.35599999999999998</v>
      </c>
      <c r="L582">
        <v>3.2</v>
      </c>
      <c r="M582">
        <v>2.7</v>
      </c>
      <c r="N582">
        <v>0.79700000000000004</v>
      </c>
      <c r="O582">
        <v>439</v>
      </c>
      <c r="P582">
        <v>61</v>
      </c>
      <c r="Q582">
        <v>227</v>
      </c>
      <c r="R582">
        <v>179</v>
      </c>
      <c r="S582">
        <v>166</v>
      </c>
      <c r="T582">
        <f>(Data[[#This Row],[mean_r]]/256)*100</f>
        <v>88.671875</v>
      </c>
      <c r="U582">
        <f>(Data[[#This Row],[mean_g]]/256)*100</f>
        <v>69.921875</v>
      </c>
      <c r="V582">
        <f>(Data[[#This Row],[mean_b]]/256)*100</f>
        <v>64.84375</v>
      </c>
      <c r="W582">
        <v>0.745</v>
      </c>
      <c r="X582" t="s">
        <v>63</v>
      </c>
      <c r="Y582" t="s">
        <v>40</v>
      </c>
      <c r="Z582">
        <v>6641</v>
      </c>
      <c r="AA582">
        <v>5.01</v>
      </c>
      <c r="AB582">
        <v>10.5</v>
      </c>
      <c r="AC582">
        <v>41</v>
      </c>
      <c r="AD582">
        <v>299111</v>
      </c>
      <c r="AE582">
        <v>85.1</v>
      </c>
      <c r="AF582">
        <v>29.8</v>
      </c>
      <c r="AG582" t="s">
        <v>46</v>
      </c>
      <c r="AH582" t="s">
        <v>42</v>
      </c>
      <c r="AI582" t="s">
        <v>43</v>
      </c>
      <c r="AJ582">
        <v>100</v>
      </c>
      <c r="AK582">
        <v>256</v>
      </c>
      <c r="AL582">
        <v>0.1055</v>
      </c>
      <c r="AM582">
        <v>1</v>
      </c>
      <c r="AN582">
        <v>0.85160000000000002</v>
      </c>
      <c r="AO582">
        <f>Data[[#This Row],[labeller_confidence_score]]-Data[[#This Row],[cytodiffusion_classification_confidence]]</f>
        <v>-0.14839999999999998</v>
      </c>
    </row>
    <row r="583" spans="1:41" x14ac:dyDescent="0.3">
      <c r="A583" t="s">
        <v>656</v>
      </c>
      <c r="B583" t="s">
        <v>49</v>
      </c>
      <c r="C583">
        <v>0</v>
      </c>
      <c r="D583" t="s">
        <v>50</v>
      </c>
      <c r="E583">
        <v>11.79</v>
      </c>
      <c r="F583">
        <v>54.7</v>
      </c>
      <c r="G583">
        <v>0.41299999999999998</v>
      </c>
      <c r="H583">
        <v>0.47399999999999998</v>
      </c>
      <c r="I583">
        <f>Data[[#This Row],[nucleus_area_pct]]/Data[[#This Row],[cytoplasm_ratio]]</f>
        <v>115.40084388185655</v>
      </c>
      <c r="J583">
        <v>0.77500000000000002</v>
      </c>
      <c r="K583">
        <v>0.50900000000000001</v>
      </c>
      <c r="L583">
        <v>2.73</v>
      </c>
      <c r="M583">
        <v>2.4</v>
      </c>
      <c r="N583">
        <v>0.85099999999999998</v>
      </c>
      <c r="O583">
        <v>437</v>
      </c>
      <c r="P583">
        <v>63</v>
      </c>
      <c r="Q583">
        <v>187</v>
      </c>
      <c r="R583">
        <v>183</v>
      </c>
      <c r="S583">
        <v>206</v>
      </c>
      <c r="T583">
        <f>(Data[[#This Row],[mean_r]]/256)*100</f>
        <v>73.046875</v>
      </c>
      <c r="U583">
        <f>(Data[[#This Row],[mean_g]]/256)*100</f>
        <v>71.484375</v>
      </c>
      <c r="V583">
        <f>(Data[[#This Row],[mean_b]]/256)*100</f>
        <v>80.46875</v>
      </c>
      <c r="W583">
        <v>0.47599999999999998</v>
      </c>
      <c r="X583" t="s">
        <v>39</v>
      </c>
      <c r="Y583" t="s">
        <v>40</v>
      </c>
      <c r="Z583">
        <v>5854</v>
      </c>
      <c r="AA583">
        <v>5.62</v>
      </c>
      <c r="AB583">
        <v>13.5</v>
      </c>
      <c r="AC583">
        <v>43.9</v>
      </c>
      <c r="AD583">
        <v>63577</v>
      </c>
      <c r="AE583">
        <v>77.2</v>
      </c>
      <c r="AF583">
        <v>35</v>
      </c>
      <c r="AG583" t="s">
        <v>46</v>
      </c>
      <c r="AH583" t="s">
        <v>42</v>
      </c>
      <c r="AI583" t="s">
        <v>52</v>
      </c>
      <c r="AJ583">
        <v>100</v>
      </c>
      <c r="AK583">
        <v>224</v>
      </c>
      <c r="AL583">
        <v>0.1211</v>
      </c>
      <c r="AM583">
        <v>0.92849999999999999</v>
      </c>
      <c r="AN583">
        <v>0.83379999999999999</v>
      </c>
      <c r="AO583">
        <f>Data[[#This Row],[labeller_confidence_score]]-Data[[#This Row],[cytodiffusion_classification_confidence]]</f>
        <v>-9.4700000000000006E-2</v>
      </c>
    </row>
    <row r="584" spans="1:41" x14ac:dyDescent="0.3">
      <c r="A584" t="s">
        <v>657</v>
      </c>
      <c r="B584" t="s">
        <v>87</v>
      </c>
      <c r="C584">
        <v>0</v>
      </c>
      <c r="D584" t="s">
        <v>50</v>
      </c>
      <c r="E584">
        <v>12.81</v>
      </c>
      <c r="F584">
        <v>45.3</v>
      </c>
      <c r="G584">
        <v>0.68600000000000005</v>
      </c>
      <c r="H584">
        <v>0.47399999999999998</v>
      </c>
      <c r="I584">
        <f>Data[[#This Row],[nucleus_area_pct]]/Data[[#This Row],[cytoplasm_ratio]]</f>
        <v>95.569620253164558</v>
      </c>
      <c r="J584">
        <v>0.751</v>
      </c>
      <c r="K584">
        <v>0.39200000000000002</v>
      </c>
      <c r="L584">
        <v>5.03</v>
      </c>
      <c r="M584">
        <v>2.4</v>
      </c>
      <c r="N584">
        <v>0.753</v>
      </c>
      <c r="O584">
        <v>466</v>
      </c>
      <c r="P584">
        <v>78</v>
      </c>
      <c r="Q584">
        <v>249</v>
      </c>
      <c r="R584">
        <v>135</v>
      </c>
      <c r="S584">
        <v>175</v>
      </c>
      <c r="T584">
        <f>(Data[[#This Row],[mean_r]]/256)*100</f>
        <v>97.265625</v>
      </c>
      <c r="U584">
        <f>(Data[[#This Row],[mean_g]]/256)*100</f>
        <v>52.734375</v>
      </c>
      <c r="V584">
        <f>(Data[[#This Row],[mean_b]]/256)*100</f>
        <v>68.359375</v>
      </c>
      <c r="W584">
        <v>0.67700000000000005</v>
      </c>
      <c r="X584" t="s">
        <v>39</v>
      </c>
      <c r="Y584" t="s">
        <v>45</v>
      </c>
      <c r="Z584">
        <v>4625</v>
      </c>
      <c r="AA584">
        <v>5.08</v>
      </c>
      <c r="AB584">
        <v>15.9</v>
      </c>
      <c r="AC584">
        <v>32.1</v>
      </c>
      <c r="AD584">
        <v>160648</v>
      </c>
      <c r="AE584">
        <v>80.8</v>
      </c>
      <c r="AF584">
        <v>36.799999999999997</v>
      </c>
      <c r="AG584" t="s">
        <v>64</v>
      </c>
      <c r="AH584" t="s">
        <v>42</v>
      </c>
      <c r="AI584" t="s">
        <v>43</v>
      </c>
      <c r="AJ584">
        <v>100</v>
      </c>
      <c r="AK584">
        <v>256</v>
      </c>
      <c r="AL584">
        <v>4.9700000000000001E-2</v>
      </c>
      <c r="AM584">
        <v>0.80740000000000001</v>
      </c>
      <c r="AN584">
        <v>1</v>
      </c>
      <c r="AO584">
        <f>Data[[#This Row],[labeller_confidence_score]]-Data[[#This Row],[cytodiffusion_classification_confidence]]</f>
        <v>0.19259999999999999</v>
      </c>
    </row>
    <row r="585" spans="1:41" x14ac:dyDescent="0.3">
      <c r="A585" t="s">
        <v>658</v>
      </c>
      <c r="B585" t="s">
        <v>54</v>
      </c>
      <c r="C585">
        <v>0</v>
      </c>
      <c r="D585" t="s">
        <v>54</v>
      </c>
      <c r="E585">
        <v>8.7200000000000006</v>
      </c>
      <c r="F585">
        <v>0</v>
      </c>
      <c r="G585">
        <v>0</v>
      </c>
      <c r="H585">
        <v>1</v>
      </c>
      <c r="I585">
        <f>Data[[#This Row],[nucleus_area_pct]]/Data[[#This Row],[cytoplasm_ratio]]</f>
        <v>0</v>
      </c>
      <c r="J585">
        <v>0.877</v>
      </c>
      <c r="K585">
        <v>0.19600000000000001</v>
      </c>
      <c r="L585">
        <v>0.21</v>
      </c>
      <c r="M585">
        <v>1</v>
      </c>
      <c r="N585">
        <v>0.876</v>
      </c>
      <c r="O585">
        <v>152</v>
      </c>
      <c r="P585">
        <v>47</v>
      </c>
      <c r="Q585">
        <v>220</v>
      </c>
      <c r="R585">
        <v>120</v>
      </c>
      <c r="S585">
        <v>126</v>
      </c>
      <c r="T585">
        <f>(Data[[#This Row],[mean_r]]/256)*100</f>
        <v>85.9375</v>
      </c>
      <c r="U585">
        <f>(Data[[#This Row],[mean_g]]/256)*100</f>
        <v>46.875</v>
      </c>
      <c r="V585">
        <f>(Data[[#This Row],[mean_b]]/256)*100</f>
        <v>49.21875</v>
      </c>
      <c r="W585">
        <v>0.54800000000000004</v>
      </c>
      <c r="X585" t="s">
        <v>39</v>
      </c>
      <c r="Y585" t="s">
        <v>40</v>
      </c>
      <c r="Z585">
        <v>9493</v>
      </c>
      <c r="AA585">
        <v>6.13</v>
      </c>
      <c r="AB585">
        <v>11.5</v>
      </c>
      <c r="AC585">
        <v>42.4</v>
      </c>
      <c r="AD585">
        <v>160405</v>
      </c>
      <c r="AE585">
        <v>83.9</v>
      </c>
      <c r="AF585">
        <v>35.200000000000003</v>
      </c>
      <c r="AG585" t="s">
        <v>46</v>
      </c>
      <c r="AH585" t="s">
        <v>42</v>
      </c>
      <c r="AI585" t="s">
        <v>43</v>
      </c>
      <c r="AJ585">
        <v>100</v>
      </c>
      <c r="AK585">
        <v>512</v>
      </c>
      <c r="AL585">
        <v>2.5999999999999999E-2</v>
      </c>
      <c r="AM585">
        <v>0.86860000000000004</v>
      </c>
      <c r="AN585">
        <v>0.89539999999999997</v>
      </c>
      <c r="AO585">
        <f>Data[[#This Row],[labeller_confidence_score]]-Data[[#This Row],[cytodiffusion_classification_confidence]]</f>
        <v>2.6799999999999935E-2</v>
      </c>
    </row>
    <row r="586" spans="1:41" x14ac:dyDescent="0.3">
      <c r="A586" t="s">
        <v>659</v>
      </c>
      <c r="B586" t="s">
        <v>62</v>
      </c>
      <c r="C586">
        <v>0</v>
      </c>
      <c r="D586" t="s">
        <v>50</v>
      </c>
      <c r="E586">
        <v>9.51</v>
      </c>
      <c r="F586">
        <v>84.7</v>
      </c>
      <c r="G586">
        <v>0.83099999999999996</v>
      </c>
      <c r="H586">
        <v>0.219</v>
      </c>
      <c r="I586">
        <f>Data[[#This Row],[nucleus_area_pct]]/Data[[#This Row],[cytoplasm_ratio]]</f>
        <v>386.75799086757991</v>
      </c>
      <c r="J586">
        <v>0.91800000000000004</v>
      </c>
      <c r="K586">
        <v>0.28100000000000003</v>
      </c>
      <c r="L586">
        <v>0.87</v>
      </c>
      <c r="M586">
        <v>1</v>
      </c>
      <c r="N586">
        <v>0.92100000000000004</v>
      </c>
      <c r="O586">
        <v>316</v>
      </c>
      <c r="P586">
        <v>46</v>
      </c>
      <c r="Q586">
        <v>200</v>
      </c>
      <c r="R586">
        <v>168</v>
      </c>
      <c r="S586">
        <v>193</v>
      </c>
      <c r="T586">
        <f>(Data[[#This Row],[mean_r]]/256)*100</f>
        <v>78.125</v>
      </c>
      <c r="U586">
        <f>(Data[[#This Row],[mean_g]]/256)*100</f>
        <v>65.625</v>
      </c>
      <c r="V586">
        <f>(Data[[#This Row],[mean_b]]/256)*100</f>
        <v>75.390625</v>
      </c>
      <c r="W586">
        <v>0.81100000000000005</v>
      </c>
      <c r="X586" t="s">
        <v>63</v>
      </c>
      <c r="Y586" t="s">
        <v>45</v>
      </c>
      <c r="Z586">
        <v>10334</v>
      </c>
      <c r="AA586">
        <v>3.73</v>
      </c>
      <c r="AB586">
        <v>12.5</v>
      </c>
      <c r="AC586">
        <v>44.5</v>
      </c>
      <c r="AD586">
        <v>243528</v>
      </c>
      <c r="AE586">
        <v>90.7</v>
      </c>
      <c r="AF586">
        <v>32.9</v>
      </c>
      <c r="AG586" t="s">
        <v>41</v>
      </c>
      <c r="AH586" t="s">
        <v>42</v>
      </c>
      <c r="AI586" t="s">
        <v>43</v>
      </c>
      <c r="AJ586">
        <v>60</v>
      </c>
      <c r="AK586">
        <v>512</v>
      </c>
      <c r="AL586">
        <v>2.41E-2</v>
      </c>
      <c r="AM586">
        <v>0.87229999999999996</v>
      </c>
      <c r="AN586">
        <v>0.88560000000000005</v>
      </c>
      <c r="AO586">
        <f>Data[[#This Row],[labeller_confidence_score]]-Data[[#This Row],[cytodiffusion_classification_confidence]]</f>
        <v>1.330000000000009E-2</v>
      </c>
    </row>
    <row r="587" spans="1:41" x14ac:dyDescent="0.3">
      <c r="A587" t="s">
        <v>660</v>
      </c>
      <c r="B587" t="s">
        <v>85</v>
      </c>
      <c r="C587">
        <v>0</v>
      </c>
      <c r="D587" t="s">
        <v>50</v>
      </c>
      <c r="E587">
        <v>10.31</v>
      </c>
      <c r="F587">
        <v>58.1</v>
      </c>
      <c r="G587">
        <v>0.73099999999999998</v>
      </c>
      <c r="H587">
        <v>0.41599999999999998</v>
      </c>
      <c r="I587">
        <f>Data[[#This Row],[nucleus_area_pct]]/Data[[#This Row],[cytoplasm_ratio]]</f>
        <v>139.66346153846155</v>
      </c>
      <c r="J587">
        <v>0.65700000000000003</v>
      </c>
      <c r="K587">
        <v>0.35099999999999998</v>
      </c>
      <c r="L587">
        <v>4.53</v>
      </c>
      <c r="M587">
        <v>1.9</v>
      </c>
      <c r="N587">
        <v>0.77400000000000002</v>
      </c>
      <c r="O587">
        <v>437</v>
      </c>
      <c r="P587">
        <v>64</v>
      </c>
      <c r="Q587">
        <v>208</v>
      </c>
      <c r="R587">
        <v>121</v>
      </c>
      <c r="S587">
        <v>187</v>
      </c>
      <c r="T587">
        <f>(Data[[#This Row],[mean_r]]/256)*100</f>
        <v>81.25</v>
      </c>
      <c r="U587">
        <f>(Data[[#This Row],[mean_g]]/256)*100</f>
        <v>47.265625</v>
      </c>
      <c r="V587">
        <f>(Data[[#This Row],[mean_b]]/256)*100</f>
        <v>73.046875</v>
      </c>
      <c r="W587">
        <v>0.74299999999999999</v>
      </c>
      <c r="X587" t="s">
        <v>51</v>
      </c>
      <c r="Y587" t="s">
        <v>45</v>
      </c>
      <c r="Z587">
        <v>4077</v>
      </c>
      <c r="AA587">
        <v>4.83</v>
      </c>
      <c r="AB587">
        <v>14.8</v>
      </c>
      <c r="AC587">
        <v>44.1</v>
      </c>
      <c r="AD587">
        <v>206488</v>
      </c>
      <c r="AE587">
        <v>85.9</v>
      </c>
      <c r="AF587">
        <v>34.1</v>
      </c>
      <c r="AG587" t="s">
        <v>46</v>
      </c>
      <c r="AH587" t="s">
        <v>42</v>
      </c>
      <c r="AI587" t="s">
        <v>56</v>
      </c>
      <c r="AJ587">
        <v>100</v>
      </c>
      <c r="AK587">
        <v>224</v>
      </c>
      <c r="AL587">
        <v>8.6999999999999994E-2</v>
      </c>
      <c r="AM587">
        <v>0.98399999999999999</v>
      </c>
      <c r="AN587">
        <v>0.88300000000000001</v>
      </c>
      <c r="AO587">
        <f>Data[[#This Row],[labeller_confidence_score]]-Data[[#This Row],[cytodiffusion_classification_confidence]]</f>
        <v>-0.10099999999999998</v>
      </c>
    </row>
    <row r="588" spans="1:41" x14ac:dyDescent="0.3">
      <c r="A588" t="s">
        <v>661</v>
      </c>
      <c r="B588" t="s">
        <v>62</v>
      </c>
      <c r="C588">
        <v>0</v>
      </c>
      <c r="D588" t="s">
        <v>50</v>
      </c>
      <c r="E588">
        <v>8.14</v>
      </c>
      <c r="F588">
        <v>77.900000000000006</v>
      </c>
      <c r="G588">
        <v>0.75900000000000001</v>
      </c>
      <c r="H588">
        <v>0.106</v>
      </c>
      <c r="I588">
        <f>Data[[#This Row],[nucleus_area_pct]]/Data[[#This Row],[cytoplasm_ratio]]</f>
        <v>734.90566037735857</v>
      </c>
      <c r="J588">
        <v>0.96199999999999997</v>
      </c>
      <c r="K588">
        <v>0.191</v>
      </c>
      <c r="L588">
        <v>1.05</v>
      </c>
      <c r="M588">
        <v>1.1000000000000001</v>
      </c>
      <c r="N588">
        <v>0.96499999999999997</v>
      </c>
      <c r="O588">
        <v>233</v>
      </c>
      <c r="P588">
        <v>60</v>
      </c>
      <c r="Q588">
        <v>185</v>
      </c>
      <c r="R588">
        <v>159</v>
      </c>
      <c r="S588">
        <v>198</v>
      </c>
      <c r="T588">
        <f>(Data[[#This Row],[mean_r]]/256)*100</f>
        <v>72.265625</v>
      </c>
      <c r="U588">
        <f>(Data[[#This Row],[mean_g]]/256)*100</f>
        <v>62.109375</v>
      </c>
      <c r="V588">
        <f>(Data[[#This Row],[mean_b]]/256)*100</f>
        <v>77.34375</v>
      </c>
      <c r="W588">
        <v>0.69199999999999995</v>
      </c>
      <c r="X588" t="s">
        <v>51</v>
      </c>
      <c r="Y588" t="s">
        <v>40</v>
      </c>
      <c r="Z588">
        <v>7583</v>
      </c>
      <c r="AA588">
        <v>5.62</v>
      </c>
      <c r="AB588">
        <v>16.2</v>
      </c>
      <c r="AC588">
        <v>43.1</v>
      </c>
      <c r="AD588">
        <v>233272</v>
      </c>
      <c r="AE588">
        <v>106.1</v>
      </c>
      <c r="AF588">
        <v>35.799999999999997</v>
      </c>
      <c r="AG588" t="s">
        <v>41</v>
      </c>
      <c r="AH588" t="s">
        <v>47</v>
      </c>
      <c r="AI588" t="s">
        <v>52</v>
      </c>
      <c r="AJ588">
        <v>100</v>
      </c>
      <c r="AK588">
        <v>512</v>
      </c>
      <c r="AL588">
        <v>1.5299999999999999E-2</v>
      </c>
      <c r="AM588">
        <v>0.94479999999999997</v>
      </c>
      <c r="AN588">
        <v>0.92210000000000003</v>
      </c>
      <c r="AO588">
        <f>Data[[#This Row],[labeller_confidence_score]]-Data[[#This Row],[cytodiffusion_classification_confidence]]</f>
        <v>-2.2699999999999942E-2</v>
      </c>
    </row>
    <row r="589" spans="1:41" x14ac:dyDescent="0.3">
      <c r="A589" t="s">
        <v>662</v>
      </c>
      <c r="B589" t="s">
        <v>62</v>
      </c>
      <c r="C589">
        <v>0</v>
      </c>
      <c r="D589" t="s">
        <v>50</v>
      </c>
      <c r="E589">
        <v>10.43</v>
      </c>
      <c r="F589">
        <v>82.8</v>
      </c>
      <c r="G589">
        <v>0.82699999999999996</v>
      </c>
      <c r="H589">
        <v>0.20399999999999999</v>
      </c>
      <c r="I589">
        <f>Data[[#This Row],[nucleus_area_pct]]/Data[[#This Row],[cytoplasm_ratio]]</f>
        <v>405.88235294117646</v>
      </c>
      <c r="J589">
        <v>0.88300000000000001</v>
      </c>
      <c r="K589">
        <v>0.33900000000000002</v>
      </c>
      <c r="L589">
        <v>1.56</v>
      </c>
      <c r="M589">
        <v>1</v>
      </c>
      <c r="N589">
        <v>0.95399999999999996</v>
      </c>
      <c r="O589">
        <v>329</v>
      </c>
      <c r="P589">
        <v>62</v>
      </c>
      <c r="Q589">
        <v>204</v>
      </c>
      <c r="R589">
        <v>159</v>
      </c>
      <c r="S589">
        <v>177</v>
      </c>
      <c r="T589">
        <f>(Data[[#This Row],[mean_r]]/256)*100</f>
        <v>79.6875</v>
      </c>
      <c r="U589">
        <f>(Data[[#This Row],[mean_g]]/256)*100</f>
        <v>62.109375</v>
      </c>
      <c r="V589">
        <f>(Data[[#This Row],[mean_b]]/256)*100</f>
        <v>69.140625</v>
      </c>
      <c r="W589">
        <v>0.626</v>
      </c>
      <c r="X589" t="s">
        <v>39</v>
      </c>
      <c r="Y589" t="s">
        <v>45</v>
      </c>
      <c r="Z589">
        <v>8958</v>
      </c>
      <c r="AA589">
        <v>3.52</v>
      </c>
      <c r="AB589">
        <v>11</v>
      </c>
      <c r="AC589">
        <v>35.4</v>
      </c>
      <c r="AD589">
        <v>250245</v>
      </c>
      <c r="AE589">
        <v>107</v>
      </c>
      <c r="AF589">
        <v>34.1</v>
      </c>
      <c r="AG589" t="s">
        <v>46</v>
      </c>
      <c r="AH589" t="s">
        <v>42</v>
      </c>
      <c r="AI589" t="s">
        <v>52</v>
      </c>
      <c r="AJ589">
        <v>100</v>
      </c>
      <c r="AK589">
        <v>224</v>
      </c>
      <c r="AL589">
        <v>1.49E-2</v>
      </c>
      <c r="AM589">
        <v>0.84670000000000001</v>
      </c>
      <c r="AN589">
        <v>0.89090000000000003</v>
      </c>
      <c r="AO589">
        <f>Data[[#This Row],[labeller_confidence_score]]-Data[[#This Row],[cytodiffusion_classification_confidence]]</f>
        <v>4.4200000000000017E-2</v>
      </c>
    </row>
    <row r="590" spans="1:41" x14ac:dyDescent="0.3">
      <c r="A590" t="s">
        <v>663</v>
      </c>
      <c r="B590" t="s">
        <v>60</v>
      </c>
      <c r="C590">
        <v>0</v>
      </c>
      <c r="D590" t="s">
        <v>50</v>
      </c>
      <c r="E590">
        <v>16.73</v>
      </c>
      <c r="F590">
        <v>61.8</v>
      </c>
      <c r="G590">
        <v>0.38100000000000001</v>
      </c>
      <c r="H590">
        <v>0.502</v>
      </c>
      <c r="I590">
        <f>Data[[#This Row],[nucleus_area_pct]]/Data[[#This Row],[cytoplasm_ratio]]</f>
        <v>123.10756972111554</v>
      </c>
      <c r="J590">
        <v>0.77</v>
      </c>
      <c r="K590">
        <v>0.55600000000000005</v>
      </c>
      <c r="L590">
        <v>2.02</v>
      </c>
      <c r="M590">
        <v>1.2</v>
      </c>
      <c r="N590">
        <v>0.77800000000000002</v>
      </c>
      <c r="O590">
        <v>680</v>
      </c>
      <c r="P590">
        <v>84</v>
      </c>
      <c r="Q590">
        <v>206</v>
      </c>
      <c r="R590">
        <v>156</v>
      </c>
      <c r="S590">
        <v>165</v>
      </c>
      <c r="T590">
        <f>(Data[[#This Row],[mean_r]]/256)*100</f>
        <v>80.46875</v>
      </c>
      <c r="U590">
        <f>(Data[[#This Row],[mean_g]]/256)*100</f>
        <v>60.9375</v>
      </c>
      <c r="V590">
        <f>(Data[[#This Row],[mean_b]]/256)*100</f>
        <v>64.453125</v>
      </c>
      <c r="W590">
        <v>0.53700000000000003</v>
      </c>
      <c r="X590" t="s">
        <v>51</v>
      </c>
      <c r="Y590" t="s">
        <v>40</v>
      </c>
      <c r="Z590">
        <v>7540</v>
      </c>
      <c r="AA590">
        <v>5.13</v>
      </c>
      <c r="AB590">
        <v>14.8</v>
      </c>
      <c r="AC590">
        <v>38.1</v>
      </c>
      <c r="AD590">
        <v>163523</v>
      </c>
      <c r="AE590">
        <v>85.3</v>
      </c>
      <c r="AF590">
        <v>33.6</v>
      </c>
      <c r="AG590" t="s">
        <v>64</v>
      </c>
      <c r="AH590" t="s">
        <v>47</v>
      </c>
      <c r="AI590" t="s">
        <v>56</v>
      </c>
      <c r="AJ590">
        <v>100</v>
      </c>
      <c r="AK590">
        <v>224</v>
      </c>
      <c r="AL590">
        <v>0.1106</v>
      </c>
      <c r="AM590">
        <v>0.91049999999999998</v>
      </c>
      <c r="AN590">
        <v>0.93869999999999998</v>
      </c>
      <c r="AO590">
        <f>Data[[#This Row],[labeller_confidence_score]]-Data[[#This Row],[cytodiffusion_classification_confidence]]</f>
        <v>2.8200000000000003E-2</v>
      </c>
    </row>
    <row r="591" spans="1:41" x14ac:dyDescent="0.3">
      <c r="A591" t="s">
        <v>664</v>
      </c>
      <c r="B591" t="s">
        <v>133</v>
      </c>
      <c r="C591">
        <v>1</v>
      </c>
      <c r="D591" t="s">
        <v>104</v>
      </c>
      <c r="E591">
        <v>8.33</v>
      </c>
      <c r="F591">
        <v>0</v>
      </c>
      <c r="G591">
        <v>0</v>
      </c>
      <c r="H591">
        <v>1</v>
      </c>
      <c r="I591">
        <f>Data[[#This Row],[nucleus_area_pct]]/Data[[#This Row],[cytoplasm_ratio]]</f>
        <v>0</v>
      </c>
      <c r="J591">
        <v>0.45900000000000002</v>
      </c>
      <c r="K591">
        <v>0.64</v>
      </c>
      <c r="L591">
        <v>0.63</v>
      </c>
      <c r="M591">
        <v>1</v>
      </c>
      <c r="N591">
        <v>0.83099999999999996</v>
      </c>
      <c r="O591">
        <v>191</v>
      </c>
      <c r="P591">
        <v>62</v>
      </c>
      <c r="Q591">
        <v>220</v>
      </c>
      <c r="R591">
        <v>129</v>
      </c>
      <c r="S591">
        <v>124</v>
      </c>
      <c r="T591">
        <f>(Data[[#This Row],[mean_r]]/256)*100</f>
        <v>85.9375</v>
      </c>
      <c r="U591">
        <f>(Data[[#This Row],[mean_g]]/256)*100</f>
        <v>50.390625</v>
      </c>
      <c r="V591">
        <f>(Data[[#This Row],[mean_b]]/256)*100</f>
        <v>48.4375</v>
      </c>
      <c r="W591">
        <v>0.51200000000000001</v>
      </c>
      <c r="X591" t="s">
        <v>51</v>
      </c>
      <c r="Y591" t="s">
        <v>40</v>
      </c>
      <c r="Z591">
        <v>10514</v>
      </c>
      <c r="AA591">
        <v>4.8600000000000003</v>
      </c>
      <c r="AB591">
        <v>11.1</v>
      </c>
      <c r="AC591">
        <v>35.799999999999997</v>
      </c>
      <c r="AD591">
        <v>380515</v>
      </c>
      <c r="AE591">
        <v>82.3</v>
      </c>
      <c r="AF591">
        <v>34.700000000000003</v>
      </c>
      <c r="AG591" t="s">
        <v>64</v>
      </c>
      <c r="AH591" t="s">
        <v>42</v>
      </c>
      <c r="AI591" t="s">
        <v>52</v>
      </c>
      <c r="AJ591">
        <v>100</v>
      </c>
      <c r="AK591">
        <v>512</v>
      </c>
      <c r="AL591">
        <v>0.8175</v>
      </c>
      <c r="AM591">
        <v>0.86990000000000001</v>
      </c>
      <c r="AN591">
        <v>0.8861</v>
      </c>
      <c r="AO591">
        <f>Data[[#This Row],[labeller_confidence_score]]-Data[[#This Row],[cytodiffusion_classification_confidence]]</f>
        <v>1.6199999999999992E-2</v>
      </c>
    </row>
    <row r="592" spans="1:41" x14ac:dyDescent="0.3">
      <c r="A592" t="s">
        <v>665</v>
      </c>
      <c r="B592" t="s">
        <v>49</v>
      </c>
      <c r="C592">
        <v>0</v>
      </c>
      <c r="D592" t="s">
        <v>50</v>
      </c>
      <c r="E592">
        <v>10.78</v>
      </c>
      <c r="F592">
        <v>46.2</v>
      </c>
      <c r="G592">
        <v>0.51400000000000001</v>
      </c>
      <c r="H592">
        <v>0.42</v>
      </c>
      <c r="I592">
        <f>Data[[#This Row],[nucleus_area_pct]]/Data[[#This Row],[cytoplasm_ratio]]</f>
        <v>110.00000000000001</v>
      </c>
      <c r="J592">
        <v>0.81200000000000006</v>
      </c>
      <c r="K592">
        <v>0.4</v>
      </c>
      <c r="L592">
        <v>2.6</v>
      </c>
      <c r="M592">
        <v>3.3</v>
      </c>
      <c r="N592">
        <v>0.80100000000000005</v>
      </c>
      <c r="O592">
        <v>331</v>
      </c>
      <c r="P592">
        <v>64</v>
      </c>
      <c r="Q592">
        <v>198</v>
      </c>
      <c r="R592">
        <v>181</v>
      </c>
      <c r="S592">
        <v>187</v>
      </c>
      <c r="T592">
        <f>(Data[[#This Row],[mean_r]]/256)*100</f>
        <v>77.34375</v>
      </c>
      <c r="U592">
        <f>(Data[[#This Row],[mean_g]]/256)*100</f>
        <v>70.703125</v>
      </c>
      <c r="V592">
        <f>(Data[[#This Row],[mean_b]]/256)*100</f>
        <v>73.046875</v>
      </c>
      <c r="W592">
        <v>0.69599999999999995</v>
      </c>
      <c r="X592" t="s">
        <v>51</v>
      </c>
      <c r="Y592" t="s">
        <v>40</v>
      </c>
      <c r="Z592">
        <v>3253</v>
      </c>
      <c r="AA592">
        <v>5.4</v>
      </c>
      <c r="AB592">
        <v>13.6</v>
      </c>
      <c r="AC592">
        <v>40.700000000000003</v>
      </c>
      <c r="AD592">
        <v>151155</v>
      </c>
      <c r="AE592">
        <v>93.9</v>
      </c>
      <c r="AF592">
        <v>31.5</v>
      </c>
      <c r="AG592" t="s">
        <v>46</v>
      </c>
      <c r="AH592" t="s">
        <v>42</v>
      </c>
      <c r="AI592" t="s">
        <v>56</v>
      </c>
      <c r="AJ592">
        <v>60</v>
      </c>
      <c r="AK592">
        <v>360</v>
      </c>
      <c r="AL592">
        <v>5.5800000000000002E-2</v>
      </c>
      <c r="AM592">
        <v>0.88829999999999998</v>
      </c>
      <c r="AN592">
        <v>0.97489999999999999</v>
      </c>
      <c r="AO592">
        <f>Data[[#This Row],[labeller_confidence_score]]-Data[[#This Row],[cytodiffusion_classification_confidence]]</f>
        <v>8.660000000000001E-2</v>
      </c>
    </row>
    <row r="593" spans="1:41" x14ac:dyDescent="0.3">
      <c r="A593" t="s">
        <v>666</v>
      </c>
      <c r="B593" t="s">
        <v>54</v>
      </c>
      <c r="C593">
        <v>0</v>
      </c>
      <c r="D593" t="s">
        <v>54</v>
      </c>
      <c r="E593">
        <v>7.82</v>
      </c>
      <c r="F593">
        <v>0</v>
      </c>
      <c r="G593">
        <v>0</v>
      </c>
      <c r="H593">
        <v>1</v>
      </c>
      <c r="I593">
        <f>Data[[#This Row],[nucleus_area_pct]]/Data[[#This Row],[cytoplasm_ratio]]</f>
        <v>0</v>
      </c>
      <c r="J593">
        <v>0.91500000000000004</v>
      </c>
      <c r="K593">
        <v>0.218</v>
      </c>
      <c r="L593">
        <v>0</v>
      </c>
      <c r="M593">
        <v>1</v>
      </c>
      <c r="N593">
        <v>0.97299999999999998</v>
      </c>
      <c r="O593">
        <v>169</v>
      </c>
      <c r="P593">
        <v>47</v>
      </c>
      <c r="Q593">
        <v>237</v>
      </c>
      <c r="R593">
        <v>109</v>
      </c>
      <c r="S593">
        <v>134</v>
      </c>
      <c r="T593">
        <f>(Data[[#This Row],[mean_r]]/256)*100</f>
        <v>92.578125</v>
      </c>
      <c r="U593">
        <f>(Data[[#This Row],[mean_g]]/256)*100</f>
        <v>42.578125</v>
      </c>
      <c r="V593">
        <f>(Data[[#This Row],[mean_b]]/256)*100</f>
        <v>52.34375</v>
      </c>
      <c r="W593">
        <v>0.52400000000000002</v>
      </c>
      <c r="X593" t="s">
        <v>51</v>
      </c>
      <c r="Y593" t="s">
        <v>40</v>
      </c>
      <c r="Z593">
        <v>9225</v>
      </c>
      <c r="AA593">
        <v>3.79</v>
      </c>
      <c r="AB593">
        <v>11.9</v>
      </c>
      <c r="AC593">
        <v>41.9</v>
      </c>
      <c r="AD593">
        <v>186250</v>
      </c>
      <c r="AE593">
        <v>82.9</v>
      </c>
      <c r="AF593">
        <v>31.5</v>
      </c>
      <c r="AG593" t="s">
        <v>46</v>
      </c>
      <c r="AH593" t="s">
        <v>42</v>
      </c>
      <c r="AI593" t="s">
        <v>43</v>
      </c>
      <c r="AJ593">
        <v>40</v>
      </c>
      <c r="AK593">
        <v>360</v>
      </c>
      <c r="AL593">
        <v>0</v>
      </c>
      <c r="AM593">
        <v>0.84589999999999999</v>
      </c>
      <c r="AN593">
        <v>0.82020000000000004</v>
      </c>
      <c r="AO593">
        <f>Data[[#This Row],[labeller_confidence_score]]-Data[[#This Row],[cytodiffusion_classification_confidence]]</f>
        <v>-2.5699999999999945E-2</v>
      </c>
    </row>
    <row r="594" spans="1:41" x14ac:dyDescent="0.3">
      <c r="A594" t="s">
        <v>667</v>
      </c>
      <c r="B594" t="s">
        <v>89</v>
      </c>
      <c r="C594">
        <v>1</v>
      </c>
      <c r="D594" t="s">
        <v>38</v>
      </c>
      <c r="E594">
        <v>12.19</v>
      </c>
      <c r="F594">
        <v>57.2</v>
      </c>
      <c r="G594">
        <v>0.65200000000000002</v>
      </c>
      <c r="H594">
        <v>0.28999999999999998</v>
      </c>
      <c r="I594">
        <f>Data[[#This Row],[nucleus_area_pct]]/Data[[#This Row],[cytoplasm_ratio]]</f>
        <v>197.24137931034485</v>
      </c>
      <c r="J594">
        <v>0.71699999999999997</v>
      </c>
      <c r="K594">
        <v>0.32700000000000001</v>
      </c>
      <c r="L594">
        <v>5.2</v>
      </c>
      <c r="M594">
        <v>3.6</v>
      </c>
      <c r="N594">
        <v>0.83199999999999996</v>
      </c>
      <c r="O594">
        <v>399</v>
      </c>
      <c r="P594">
        <v>73</v>
      </c>
      <c r="Q594">
        <v>209</v>
      </c>
      <c r="R594">
        <v>142</v>
      </c>
      <c r="S594">
        <v>173</v>
      </c>
      <c r="T594">
        <f>(Data[[#This Row],[mean_r]]/256)*100</f>
        <v>81.640625</v>
      </c>
      <c r="U594">
        <f>(Data[[#This Row],[mean_g]]/256)*100</f>
        <v>55.46875</v>
      </c>
      <c r="V594">
        <f>(Data[[#This Row],[mean_b]]/256)*100</f>
        <v>67.578125</v>
      </c>
      <c r="W594">
        <v>0.61699999999999999</v>
      </c>
      <c r="X594" t="s">
        <v>51</v>
      </c>
      <c r="Y594" t="s">
        <v>40</v>
      </c>
      <c r="Z594">
        <v>4239</v>
      </c>
      <c r="AA594">
        <v>4.6900000000000004</v>
      </c>
      <c r="AB594">
        <v>12.3</v>
      </c>
      <c r="AC594">
        <v>50.2</v>
      </c>
      <c r="AD594">
        <v>227937</v>
      </c>
      <c r="AE594">
        <v>102.5</v>
      </c>
      <c r="AF594">
        <v>34.299999999999997</v>
      </c>
      <c r="AG594" t="s">
        <v>64</v>
      </c>
      <c r="AH594" t="s">
        <v>42</v>
      </c>
      <c r="AI594" t="s">
        <v>56</v>
      </c>
      <c r="AJ594">
        <v>100</v>
      </c>
      <c r="AK594">
        <v>224</v>
      </c>
      <c r="AL594">
        <v>0.84740000000000004</v>
      </c>
      <c r="AM594">
        <v>0.67949999999999999</v>
      </c>
      <c r="AN594">
        <v>0.96950000000000003</v>
      </c>
      <c r="AO594">
        <f>Data[[#This Row],[labeller_confidence_score]]-Data[[#This Row],[cytodiffusion_classification_confidence]]</f>
        <v>0.29000000000000004</v>
      </c>
    </row>
    <row r="595" spans="1:41" x14ac:dyDescent="0.3">
      <c r="A595" t="s">
        <v>668</v>
      </c>
      <c r="B595" t="s">
        <v>49</v>
      </c>
      <c r="C595">
        <v>0</v>
      </c>
      <c r="D595" t="s">
        <v>50</v>
      </c>
      <c r="E595">
        <v>12.8</v>
      </c>
      <c r="F595">
        <v>48.5</v>
      </c>
      <c r="G595">
        <v>0.51800000000000002</v>
      </c>
      <c r="H595">
        <v>0.48099999999999998</v>
      </c>
      <c r="I595">
        <f>Data[[#This Row],[nucleus_area_pct]]/Data[[#This Row],[cytoplasm_ratio]]</f>
        <v>100.83160083160084</v>
      </c>
      <c r="J595">
        <v>0.91200000000000003</v>
      </c>
      <c r="K595">
        <v>0.38900000000000001</v>
      </c>
      <c r="L595">
        <v>2.21</v>
      </c>
      <c r="M595">
        <v>4.0999999999999996</v>
      </c>
      <c r="N595">
        <v>0.80800000000000005</v>
      </c>
      <c r="O595">
        <v>423</v>
      </c>
      <c r="P595">
        <v>76</v>
      </c>
      <c r="Q595">
        <v>176</v>
      </c>
      <c r="R595">
        <v>160</v>
      </c>
      <c r="S595">
        <v>178</v>
      </c>
      <c r="T595">
        <f>(Data[[#This Row],[mean_r]]/256)*100</f>
        <v>68.75</v>
      </c>
      <c r="U595">
        <f>(Data[[#This Row],[mean_g]]/256)*100</f>
        <v>62.5</v>
      </c>
      <c r="V595">
        <f>(Data[[#This Row],[mean_b]]/256)*100</f>
        <v>69.53125</v>
      </c>
      <c r="W595">
        <v>0.73599999999999999</v>
      </c>
      <c r="X595" t="s">
        <v>63</v>
      </c>
      <c r="Y595" t="s">
        <v>40</v>
      </c>
      <c r="Z595">
        <v>8817</v>
      </c>
      <c r="AA595">
        <v>4.93</v>
      </c>
      <c r="AB595">
        <v>14.4</v>
      </c>
      <c r="AC595">
        <v>38.799999999999997</v>
      </c>
      <c r="AD595">
        <v>378123</v>
      </c>
      <c r="AE595">
        <v>74.400000000000006</v>
      </c>
      <c r="AF595">
        <v>32.9</v>
      </c>
      <c r="AG595" t="s">
        <v>46</v>
      </c>
      <c r="AH595" t="s">
        <v>47</v>
      </c>
      <c r="AI595" t="s">
        <v>52</v>
      </c>
      <c r="AJ595">
        <v>60</v>
      </c>
      <c r="AK595">
        <v>256</v>
      </c>
      <c r="AL595">
        <v>1.32E-2</v>
      </c>
      <c r="AM595">
        <v>0.86070000000000002</v>
      </c>
      <c r="AN595">
        <v>0.96919999999999995</v>
      </c>
      <c r="AO595">
        <f>Data[[#This Row],[labeller_confidence_score]]-Data[[#This Row],[cytodiffusion_classification_confidence]]</f>
        <v>0.10849999999999993</v>
      </c>
    </row>
    <row r="596" spans="1:41" x14ac:dyDescent="0.3">
      <c r="A596" t="s">
        <v>669</v>
      </c>
      <c r="B596" t="s">
        <v>74</v>
      </c>
      <c r="C596">
        <v>0</v>
      </c>
      <c r="D596" t="s">
        <v>75</v>
      </c>
      <c r="E596">
        <v>2.79</v>
      </c>
      <c r="F596">
        <v>0</v>
      </c>
      <c r="G596">
        <v>0</v>
      </c>
      <c r="H596">
        <v>1</v>
      </c>
      <c r="I596">
        <f>Data[[#This Row],[nucleus_area_pct]]/Data[[#This Row],[cytoplasm_ratio]]</f>
        <v>0</v>
      </c>
      <c r="J596">
        <v>0.60799999999999998</v>
      </c>
      <c r="K596">
        <v>0.47399999999999998</v>
      </c>
      <c r="L596">
        <v>3.03</v>
      </c>
      <c r="M596">
        <v>1</v>
      </c>
      <c r="N596">
        <v>0.75600000000000001</v>
      </c>
      <c r="O596">
        <v>45</v>
      </c>
      <c r="P596">
        <v>13</v>
      </c>
      <c r="Q596">
        <v>215</v>
      </c>
      <c r="R596">
        <v>158</v>
      </c>
      <c r="S596">
        <v>163</v>
      </c>
      <c r="T596">
        <f>(Data[[#This Row],[mean_r]]/256)*100</f>
        <v>83.984375</v>
      </c>
      <c r="U596">
        <f>(Data[[#This Row],[mean_g]]/256)*100</f>
        <v>61.71875</v>
      </c>
      <c r="V596">
        <f>(Data[[#This Row],[mean_b]]/256)*100</f>
        <v>63.671875</v>
      </c>
      <c r="W596">
        <v>0.55600000000000005</v>
      </c>
      <c r="X596" t="s">
        <v>51</v>
      </c>
      <c r="Y596" t="s">
        <v>40</v>
      </c>
      <c r="Z596">
        <v>6283</v>
      </c>
      <c r="AA596">
        <v>3.49</v>
      </c>
      <c r="AB596">
        <v>13.9</v>
      </c>
      <c r="AC596">
        <v>29.3</v>
      </c>
      <c r="AD596">
        <v>312610</v>
      </c>
      <c r="AE596">
        <v>84.9</v>
      </c>
      <c r="AF596">
        <v>33.299999999999997</v>
      </c>
      <c r="AG596" t="s">
        <v>41</v>
      </c>
      <c r="AH596" t="s">
        <v>42</v>
      </c>
      <c r="AI596" t="s">
        <v>52</v>
      </c>
      <c r="AJ596">
        <v>60</v>
      </c>
      <c r="AK596">
        <v>512</v>
      </c>
      <c r="AL596">
        <v>7.46E-2</v>
      </c>
      <c r="AM596">
        <v>0.95850000000000002</v>
      </c>
      <c r="AN596">
        <v>1</v>
      </c>
      <c r="AO596">
        <f>Data[[#This Row],[labeller_confidence_score]]-Data[[#This Row],[cytodiffusion_classification_confidence]]</f>
        <v>4.1499999999999981E-2</v>
      </c>
    </row>
    <row r="597" spans="1:41" x14ac:dyDescent="0.3">
      <c r="A597" t="s">
        <v>670</v>
      </c>
      <c r="B597" t="s">
        <v>54</v>
      </c>
      <c r="C597">
        <v>0</v>
      </c>
      <c r="D597" t="s">
        <v>54</v>
      </c>
      <c r="E597">
        <v>6.33</v>
      </c>
      <c r="F597">
        <v>0</v>
      </c>
      <c r="G597">
        <v>0</v>
      </c>
      <c r="H597">
        <v>1</v>
      </c>
      <c r="I597">
        <f>Data[[#This Row],[nucleus_area_pct]]/Data[[#This Row],[cytoplasm_ratio]]</f>
        <v>0</v>
      </c>
      <c r="J597">
        <v>0.874</v>
      </c>
      <c r="K597">
        <v>0.159</v>
      </c>
      <c r="L597">
        <v>0.82</v>
      </c>
      <c r="M597">
        <v>1</v>
      </c>
      <c r="N597">
        <v>0.92500000000000004</v>
      </c>
      <c r="O597">
        <v>185</v>
      </c>
      <c r="P597">
        <v>35</v>
      </c>
      <c r="Q597">
        <v>220</v>
      </c>
      <c r="R597">
        <v>138</v>
      </c>
      <c r="S597">
        <v>117</v>
      </c>
      <c r="T597">
        <f>(Data[[#This Row],[mean_r]]/256)*100</f>
        <v>85.9375</v>
      </c>
      <c r="U597">
        <f>(Data[[#This Row],[mean_g]]/256)*100</f>
        <v>53.90625</v>
      </c>
      <c r="V597">
        <f>(Data[[#This Row],[mean_b]]/256)*100</f>
        <v>45.703125</v>
      </c>
      <c r="W597">
        <v>0.50800000000000001</v>
      </c>
      <c r="X597" t="s">
        <v>63</v>
      </c>
      <c r="Y597" t="s">
        <v>45</v>
      </c>
      <c r="Z597">
        <v>7837</v>
      </c>
      <c r="AA597">
        <v>5.41</v>
      </c>
      <c r="AB597">
        <v>13.8</v>
      </c>
      <c r="AC597">
        <v>38.1</v>
      </c>
      <c r="AD597">
        <v>374600</v>
      </c>
      <c r="AE597">
        <v>90.1</v>
      </c>
      <c r="AF597">
        <v>32.9</v>
      </c>
      <c r="AG597" t="s">
        <v>64</v>
      </c>
      <c r="AH597" t="s">
        <v>47</v>
      </c>
      <c r="AI597" t="s">
        <v>56</v>
      </c>
      <c r="AJ597">
        <v>100</v>
      </c>
      <c r="AK597">
        <v>360</v>
      </c>
      <c r="AL597">
        <v>5.2499999999999998E-2</v>
      </c>
      <c r="AM597">
        <v>0.88700000000000001</v>
      </c>
      <c r="AN597">
        <v>0.93840000000000001</v>
      </c>
      <c r="AO597">
        <f>Data[[#This Row],[labeller_confidence_score]]-Data[[#This Row],[cytodiffusion_classification_confidence]]</f>
        <v>5.1400000000000001E-2</v>
      </c>
    </row>
    <row r="598" spans="1:41" x14ac:dyDescent="0.3">
      <c r="A598" t="s">
        <v>671</v>
      </c>
      <c r="B598" t="s">
        <v>89</v>
      </c>
      <c r="C598">
        <v>1</v>
      </c>
      <c r="D598" t="s">
        <v>38</v>
      </c>
      <c r="E598">
        <v>13.9</v>
      </c>
      <c r="F598">
        <v>46.1</v>
      </c>
      <c r="G598">
        <v>0.54900000000000004</v>
      </c>
      <c r="H598">
        <v>0.34799999999999998</v>
      </c>
      <c r="I598">
        <f>Data[[#This Row],[nucleus_area_pct]]/Data[[#This Row],[cytoplasm_ratio]]</f>
        <v>132.4712643678161</v>
      </c>
      <c r="J598">
        <v>0.71</v>
      </c>
      <c r="K598">
        <v>0.47299999999999998</v>
      </c>
      <c r="L598">
        <v>5.23</v>
      </c>
      <c r="M598">
        <v>3.4</v>
      </c>
      <c r="N598">
        <v>0.85599999999999998</v>
      </c>
      <c r="O598">
        <v>461</v>
      </c>
      <c r="P598">
        <v>79</v>
      </c>
      <c r="Q598">
        <v>204</v>
      </c>
      <c r="R598">
        <v>133</v>
      </c>
      <c r="S598">
        <v>212</v>
      </c>
      <c r="T598">
        <f>(Data[[#This Row],[mean_r]]/256)*100</f>
        <v>79.6875</v>
      </c>
      <c r="U598">
        <f>(Data[[#This Row],[mean_g]]/256)*100</f>
        <v>51.953125</v>
      </c>
      <c r="V598">
        <f>(Data[[#This Row],[mean_b]]/256)*100</f>
        <v>82.8125</v>
      </c>
      <c r="W598">
        <v>0.60899999999999999</v>
      </c>
      <c r="X598" t="s">
        <v>63</v>
      </c>
      <c r="Y598" t="s">
        <v>40</v>
      </c>
      <c r="Z598">
        <v>3901</v>
      </c>
      <c r="AA598">
        <v>5.12</v>
      </c>
      <c r="AB598">
        <v>12.3</v>
      </c>
      <c r="AC598">
        <v>35.1</v>
      </c>
      <c r="AD598">
        <v>144259</v>
      </c>
      <c r="AE598">
        <v>89.4</v>
      </c>
      <c r="AF598">
        <v>33.1</v>
      </c>
      <c r="AG598" t="s">
        <v>41</v>
      </c>
      <c r="AH598" t="s">
        <v>47</v>
      </c>
      <c r="AI598" t="s">
        <v>43</v>
      </c>
      <c r="AJ598">
        <v>100</v>
      </c>
      <c r="AK598">
        <v>256</v>
      </c>
      <c r="AL598">
        <v>0.71060000000000001</v>
      </c>
      <c r="AM598">
        <v>0.71830000000000005</v>
      </c>
      <c r="AN598">
        <v>0.62539999999999996</v>
      </c>
      <c r="AO598">
        <f>Data[[#This Row],[labeller_confidence_score]]-Data[[#This Row],[cytodiffusion_classification_confidence]]</f>
        <v>-9.2900000000000094E-2</v>
      </c>
    </row>
    <row r="599" spans="1:41" x14ac:dyDescent="0.3">
      <c r="A599" t="s">
        <v>672</v>
      </c>
      <c r="B599" t="s">
        <v>62</v>
      </c>
      <c r="C599">
        <v>0</v>
      </c>
      <c r="D599" t="s">
        <v>50</v>
      </c>
      <c r="E599">
        <v>9.6999999999999993</v>
      </c>
      <c r="F599">
        <v>73.7</v>
      </c>
      <c r="G599">
        <v>0.69</v>
      </c>
      <c r="H599">
        <v>0.24199999999999999</v>
      </c>
      <c r="I599">
        <f>Data[[#This Row],[nucleus_area_pct]]/Data[[#This Row],[cytoplasm_ratio]]</f>
        <v>304.54545454545456</v>
      </c>
      <c r="J599">
        <v>0.89200000000000002</v>
      </c>
      <c r="K599">
        <v>0.13700000000000001</v>
      </c>
      <c r="L599">
        <v>1.08</v>
      </c>
      <c r="M599">
        <v>1</v>
      </c>
      <c r="N599">
        <v>0.94699999999999995</v>
      </c>
      <c r="O599">
        <v>291</v>
      </c>
      <c r="P599">
        <v>52</v>
      </c>
      <c r="Q599">
        <v>193</v>
      </c>
      <c r="R599">
        <v>149</v>
      </c>
      <c r="S599">
        <v>182</v>
      </c>
      <c r="T599">
        <f>(Data[[#This Row],[mean_r]]/256)*100</f>
        <v>75.390625</v>
      </c>
      <c r="U599">
        <f>(Data[[#This Row],[mean_g]]/256)*100</f>
        <v>58.203125</v>
      </c>
      <c r="V599">
        <f>(Data[[#This Row],[mean_b]]/256)*100</f>
        <v>71.09375</v>
      </c>
      <c r="W599">
        <v>0.8</v>
      </c>
      <c r="X599" t="s">
        <v>51</v>
      </c>
      <c r="Y599" t="s">
        <v>45</v>
      </c>
      <c r="Z599">
        <v>9907</v>
      </c>
      <c r="AA599">
        <v>5.26</v>
      </c>
      <c r="AB599">
        <v>14.3</v>
      </c>
      <c r="AC599">
        <v>40.299999999999997</v>
      </c>
      <c r="AD599">
        <v>187720</v>
      </c>
      <c r="AE599">
        <v>91.8</v>
      </c>
      <c r="AF599">
        <v>33.299999999999997</v>
      </c>
      <c r="AG599" t="s">
        <v>64</v>
      </c>
      <c r="AH599" t="s">
        <v>42</v>
      </c>
      <c r="AI599" t="s">
        <v>56</v>
      </c>
      <c r="AJ599">
        <v>100</v>
      </c>
      <c r="AK599">
        <v>224</v>
      </c>
      <c r="AL599">
        <v>8.9800000000000005E-2</v>
      </c>
      <c r="AM599">
        <v>0.87370000000000003</v>
      </c>
      <c r="AN599">
        <v>0.85660000000000003</v>
      </c>
      <c r="AO599">
        <f>Data[[#This Row],[labeller_confidence_score]]-Data[[#This Row],[cytodiffusion_classification_confidence]]</f>
        <v>-1.7100000000000004E-2</v>
      </c>
    </row>
    <row r="600" spans="1:41" x14ac:dyDescent="0.3">
      <c r="A600" t="s">
        <v>673</v>
      </c>
      <c r="B600" t="s">
        <v>37</v>
      </c>
      <c r="C600">
        <v>1</v>
      </c>
      <c r="D600" t="s">
        <v>38</v>
      </c>
      <c r="E600">
        <v>16.86</v>
      </c>
      <c r="F600">
        <v>65.900000000000006</v>
      </c>
      <c r="G600">
        <v>0.622</v>
      </c>
      <c r="H600">
        <v>0.34100000000000003</v>
      </c>
      <c r="I600">
        <f>Data[[#This Row],[nucleus_area_pct]]/Data[[#This Row],[cytoplasm_ratio]]</f>
        <v>193.25513196480938</v>
      </c>
      <c r="J600">
        <v>0.71199999999999997</v>
      </c>
      <c r="K600">
        <v>0.56899999999999995</v>
      </c>
      <c r="L600">
        <v>3.29</v>
      </c>
      <c r="M600">
        <v>5.2</v>
      </c>
      <c r="N600">
        <v>0.753</v>
      </c>
      <c r="O600">
        <v>453</v>
      </c>
      <c r="P600">
        <v>74</v>
      </c>
      <c r="Q600">
        <v>212</v>
      </c>
      <c r="R600">
        <v>147</v>
      </c>
      <c r="S600">
        <v>199</v>
      </c>
      <c r="T600">
        <f>(Data[[#This Row],[mean_r]]/256)*100</f>
        <v>82.8125</v>
      </c>
      <c r="U600">
        <f>(Data[[#This Row],[mean_g]]/256)*100</f>
        <v>57.421875</v>
      </c>
      <c r="V600">
        <f>(Data[[#This Row],[mean_b]]/256)*100</f>
        <v>77.734375</v>
      </c>
      <c r="W600">
        <v>0.72099999999999997</v>
      </c>
      <c r="X600" t="s">
        <v>51</v>
      </c>
      <c r="Y600" t="s">
        <v>45</v>
      </c>
      <c r="Z600">
        <v>6968</v>
      </c>
      <c r="AA600">
        <v>5.04</v>
      </c>
      <c r="AB600">
        <v>11.6</v>
      </c>
      <c r="AC600">
        <v>29.5</v>
      </c>
      <c r="AD600">
        <v>260118</v>
      </c>
      <c r="AE600">
        <v>90.8</v>
      </c>
      <c r="AF600">
        <v>34</v>
      </c>
      <c r="AG600" t="s">
        <v>46</v>
      </c>
      <c r="AH600" t="s">
        <v>42</v>
      </c>
      <c r="AI600" t="s">
        <v>56</v>
      </c>
      <c r="AJ600">
        <v>60</v>
      </c>
      <c r="AK600">
        <v>256</v>
      </c>
      <c r="AL600">
        <v>0.73380000000000001</v>
      </c>
      <c r="AM600">
        <v>0.65969999999999995</v>
      </c>
      <c r="AN600">
        <v>0.78359999999999996</v>
      </c>
      <c r="AO600">
        <f>Data[[#This Row],[labeller_confidence_score]]-Data[[#This Row],[cytodiffusion_classification_confidence]]</f>
        <v>0.12390000000000001</v>
      </c>
    </row>
    <row r="601" spans="1:41" x14ac:dyDescent="0.3">
      <c r="A601" t="s">
        <v>674</v>
      </c>
      <c r="B601" t="s">
        <v>81</v>
      </c>
      <c r="C601">
        <v>1</v>
      </c>
      <c r="D601" t="s">
        <v>82</v>
      </c>
      <c r="E601">
        <v>11.53</v>
      </c>
      <c r="F601">
        <v>77.3</v>
      </c>
      <c r="G601">
        <v>0.34200000000000003</v>
      </c>
      <c r="H601">
        <v>0.11</v>
      </c>
      <c r="I601">
        <f>Data[[#This Row],[nucleus_area_pct]]/Data[[#This Row],[cytoplasm_ratio]]</f>
        <v>702.72727272727275</v>
      </c>
      <c r="J601">
        <v>0.89400000000000002</v>
      </c>
      <c r="K601">
        <v>0.34499999999999997</v>
      </c>
      <c r="L601">
        <v>0.94</v>
      </c>
      <c r="M601">
        <v>1</v>
      </c>
      <c r="N601">
        <v>0.82899999999999996</v>
      </c>
      <c r="O601">
        <v>380</v>
      </c>
      <c r="P601">
        <v>89</v>
      </c>
      <c r="Q601">
        <v>201</v>
      </c>
      <c r="R601">
        <v>127</v>
      </c>
      <c r="S601">
        <v>223</v>
      </c>
      <c r="T601">
        <f>(Data[[#This Row],[mean_r]]/256)*100</f>
        <v>78.515625</v>
      </c>
      <c r="U601">
        <f>(Data[[#This Row],[mean_g]]/256)*100</f>
        <v>49.609375</v>
      </c>
      <c r="V601">
        <f>(Data[[#This Row],[mean_b]]/256)*100</f>
        <v>87.109375</v>
      </c>
      <c r="W601">
        <v>0.68899999999999995</v>
      </c>
      <c r="X601" t="s">
        <v>51</v>
      </c>
      <c r="Y601" t="s">
        <v>45</v>
      </c>
      <c r="Z601">
        <v>8672</v>
      </c>
      <c r="AA601">
        <v>6.38</v>
      </c>
      <c r="AB601">
        <v>11</v>
      </c>
      <c r="AC601">
        <v>36.700000000000003</v>
      </c>
      <c r="AD601">
        <v>181966</v>
      </c>
      <c r="AE601">
        <v>92.9</v>
      </c>
      <c r="AF601">
        <v>32.6</v>
      </c>
      <c r="AG601" t="s">
        <v>46</v>
      </c>
      <c r="AH601" t="s">
        <v>47</v>
      </c>
      <c r="AI601" t="s">
        <v>52</v>
      </c>
      <c r="AJ601">
        <v>60</v>
      </c>
      <c r="AK601">
        <v>224</v>
      </c>
      <c r="AL601">
        <v>0.7026</v>
      </c>
      <c r="AM601">
        <v>0.80740000000000001</v>
      </c>
      <c r="AN601">
        <v>0.83199999999999996</v>
      </c>
      <c r="AO601">
        <f>Data[[#This Row],[labeller_confidence_score]]-Data[[#This Row],[cytodiffusion_classification_confidence]]</f>
        <v>2.4599999999999955E-2</v>
      </c>
    </row>
    <row r="602" spans="1:41" x14ac:dyDescent="0.3">
      <c r="A602" t="s">
        <v>675</v>
      </c>
      <c r="B602" t="s">
        <v>60</v>
      </c>
      <c r="C602">
        <v>0</v>
      </c>
      <c r="D602" t="s">
        <v>50</v>
      </c>
      <c r="E602">
        <v>18.899999999999999</v>
      </c>
      <c r="F602">
        <v>60</v>
      </c>
      <c r="G602">
        <v>0.35599999999999998</v>
      </c>
      <c r="H602">
        <v>0.35399999999999998</v>
      </c>
      <c r="I602">
        <f>Data[[#This Row],[nucleus_area_pct]]/Data[[#This Row],[cytoplasm_ratio]]</f>
        <v>169.49152542372883</v>
      </c>
      <c r="J602">
        <v>0.747</v>
      </c>
      <c r="K602">
        <v>0.47799999999999998</v>
      </c>
      <c r="L602">
        <v>2.25</v>
      </c>
      <c r="M602">
        <v>1</v>
      </c>
      <c r="N602">
        <v>0.88400000000000001</v>
      </c>
      <c r="O602">
        <v>622</v>
      </c>
      <c r="P602">
        <v>87</v>
      </c>
      <c r="Q602">
        <v>194</v>
      </c>
      <c r="R602">
        <v>165</v>
      </c>
      <c r="S602">
        <v>189</v>
      </c>
      <c r="T602">
        <f>(Data[[#This Row],[mean_r]]/256)*100</f>
        <v>75.78125</v>
      </c>
      <c r="U602">
        <f>(Data[[#This Row],[mean_g]]/256)*100</f>
        <v>64.453125</v>
      </c>
      <c r="V602">
        <f>(Data[[#This Row],[mean_b]]/256)*100</f>
        <v>73.828125</v>
      </c>
      <c r="W602">
        <v>0.48799999999999999</v>
      </c>
      <c r="X602" t="s">
        <v>51</v>
      </c>
      <c r="Y602" t="s">
        <v>40</v>
      </c>
      <c r="Z602">
        <v>7027</v>
      </c>
      <c r="AA602">
        <v>3.21</v>
      </c>
      <c r="AB602">
        <v>10.5</v>
      </c>
      <c r="AC602">
        <v>40</v>
      </c>
      <c r="AD602">
        <v>277503</v>
      </c>
      <c r="AE602">
        <v>101.6</v>
      </c>
      <c r="AF602">
        <v>35.299999999999997</v>
      </c>
      <c r="AG602" t="s">
        <v>41</v>
      </c>
      <c r="AH602" t="s">
        <v>42</v>
      </c>
      <c r="AI602" t="s">
        <v>56</v>
      </c>
      <c r="AJ602">
        <v>100</v>
      </c>
      <c r="AK602">
        <v>224</v>
      </c>
      <c r="AL602">
        <v>9.0300000000000005E-2</v>
      </c>
      <c r="AM602">
        <v>0.98040000000000005</v>
      </c>
      <c r="AN602">
        <v>0.94589999999999996</v>
      </c>
      <c r="AO602">
        <f>Data[[#This Row],[labeller_confidence_score]]-Data[[#This Row],[cytodiffusion_classification_confidence]]</f>
        <v>-3.4500000000000086E-2</v>
      </c>
    </row>
    <row r="603" spans="1:41" x14ac:dyDescent="0.3">
      <c r="A603" t="s">
        <v>676</v>
      </c>
      <c r="B603" t="s">
        <v>180</v>
      </c>
      <c r="C603">
        <v>1</v>
      </c>
      <c r="D603" t="s">
        <v>181</v>
      </c>
      <c r="E603">
        <v>6.74</v>
      </c>
      <c r="F603">
        <v>0</v>
      </c>
      <c r="G603">
        <v>0</v>
      </c>
      <c r="H603">
        <v>1</v>
      </c>
      <c r="I603">
        <f>Data[[#This Row],[nucleus_area_pct]]/Data[[#This Row],[cytoplasm_ratio]]</f>
        <v>0</v>
      </c>
      <c r="J603">
        <v>0.25600000000000001</v>
      </c>
      <c r="K603">
        <v>0.93899999999999995</v>
      </c>
      <c r="L603">
        <v>0.53</v>
      </c>
      <c r="M603">
        <v>1</v>
      </c>
      <c r="N603">
        <v>0.78600000000000003</v>
      </c>
      <c r="O603">
        <v>169</v>
      </c>
      <c r="P603">
        <v>55</v>
      </c>
      <c r="Q603">
        <v>229</v>
      </c>
      <c r="R603">
        <v>123</v>
      </c>
      <c r="S603">
        <v>128</v>
      </c>
      <c r="T603">
        <f>(Data[[#This Row],[mean_r]]/256)*100</f>
        <v>89.453125</v>
      </c>
      <c r="U603">
        <f>(Data[[#This Row],[mean_g]]/256)*100</f>
        <v>48.046875</v>
      </c>
      <c r="V603">
        <f>(Data[[#This Row],[mean_b]]/256)*100</f>
        <v>50</v>
      </c>
      <c r="W603">
        <v>0.45400000000000001</v>
      </c>
      <c r="X603" t="s">
        <v>39</v>
      </c>
      <c r="Y603" t="s">
        <v>45</v>
      </c>
      <c r="Z603">
        <v>2906</v>
      </c>
      <c r="AA603">
        <v>5.48</v>
      </c>
      <c r="AB603">
        <v>13.7</v>
      </c>
      <c r="AC603">
        <v>36.1</v>
      </c>
      <c r="AD603">
        <v>211870</v>
      </c>
      <c r="AE603">
        <v>77.7</v>
      </c>
      <c r="AF603">
        <v>33.4</v>
      </c>
      <c r="AG603" t="s">
        <v>46</v>
      </c>
      <c r="AH603" t="s">
        <v>47</v>
      </c>
      <c r="AI603" t="s">
        <v>52</v>
      </c>
      <c r="AJ603">
        <v>100</v>
      </c>
      <c r="AK603">
        <v>224</v>
      </c>
      <c r="AL603">
        <v>0.72760000000000002</v>
      </c>
      <c r="AM603">
        <v>0.64219999999999999</v>
      </c>
      <c r="AN603">
        <v>0.73860000000000003</v>
      </c>
      <c r="AO603">
        <f>Data[[#This Row],[labeller_confidence_score]]-Data[[#This Row],[cytodiffusion_classification_confidence]]</f>
        <v>9.6400000000000041E-2</v>
      </c>
    </row>
    <row r="604" spans="1:41" x14ac:dyDescent="0.3">
      <c r="A604" t="s">
        <v>677</v>
      </c>
      <c r="B604" t="s">
        <v>87</v>
      </c>
      <c r="C604">
        <v>0</v>
      </c>
      <c r="D604" t="s">
        <v>50</v>
      </c>
      <c r="E604">
        <v>13.84</v>
      </c>
      <c r="F604">
        <v>49.6</v>
      </c>
      <c r="G604">
        <v>0.53600000000000003</v>
      </c>
      <c r="H604">
        <v>0.58399999999999996</v>
      </c>
      <c r="I604">
        <f>Data[[#This Row],[nucleus_area_pct]]/Data[[#This Row],[cytoplasm_ratio]]</f>
        <v>84.93150684931507</v>
      </c>
      <c r="J604">
        <v>0.73399999999999999</v>
      </c>
      <c r="K604">
        <v>0.32800000000000001</v>
      </c>
      <c r="L604">
        <v>4.47</v>
      </c>
      <c r="M604">
        <v>2.1</v>
      </c>
      <c r="N604">
        <v>0.753</v>
      </c>
      <c r="O604">
        <v>454</v>
      </c>
      <c r="P604">
        <v>62</v>
      </c>
      <c r="Q604">
        <v>241</v>
      </c>
      <c r="R604">
        <v>129</v>
      </c>
      <c r="S604">
        <v>149</v>
      </c>
      <c r="T604">
        <f>(Data[[#This Row],[mean_r]]/256)*100</f>
        <v>94.140625</v>
      </c>
      <c r="U604">
        <f>(Data[[#This Row],[mean_g]]/256)*100</f>
        <v>50.390625</v>
      </c>
      <c r="V604">
        <f>(Data[[#This Row],[mean_b]]/256)*100</f>
        <v>58.203125</v>
      </c>
      <c r="W604">
        <v>0.57299999999999995</v>
      </c>
      <c r="X604" t="s">
        <v>63</v>
      </c>
      <c r="Y604" t="s">
        <v>45</v>
      </c>
      <c r="Z604">
        <v>10504</v>
      </c>
      <c r="AA604">
        <v>4.25</v>
      </c>
      <c r="AB604">
        <v>13.1</v>
      </c>
      <c r="AC604">
        <v>40.299999999999997</v>
      </c>
      <c r="AD604">
        <v>239316</v>
      </c>
      <c r="AE604">
        <v>81.900000000000006</v>
      </c>
      <c r="AF604">
        <v>31.7</v>
      </c>
      <c r="AG604" t="s">
        <v>64</v>
      </c>
      <c r="AH604" t="s">
        <v>47</v>
      </c>
      <c r="AI604" t="s">
        <v>56</v>
      </c>
      <c r="AJ604">
        <v>60</v>
      </c>
      <c r="AK604">
        <v>224</v>
      </c>
      <c r="AL604">
        <v>0</v>
      </c>
      <c r="AM604">
        <v>0.86429999999999996</v>
      </c>
      <c r="AN604">
        <v>0.94499999999999995</v>
      </c>
      <c r="AO604">
        <f>Data[[#This Row],[labeller_confidence_score]]-Data[[#This Row],[cytodiffusion_classification_confidence]]</f>
        <v>8.0699999999999994E-2</v>
      </c>
    </row>
    <row r="605" spans="1:41" x14ac:dyDescent="0.3">
      <c r="A605" t="s">
        <v>678</v>
      </c>
      <c r="B605" t="s">
        <v>37</v>
      </c>
      <c r="C605">
        <v>1</v>
      </c>
      <c r="D605" t="s">
        <v>38</v>
      </c>
      <c r="E605">
        <v>16.95</v>
      </c>
      <c r="F605">
        <v>65.900000000000006</v>
      </c>
      <c r="G605">
        <v>0.54400000000000004</v>
      </c>
      <c r="H605">
        <v>0.35099999999999998</v>
      </c>
      <c r="I605">
        <f>Data[[#This Row],[nucleus_area_pct]]/Data[[#This Row],[cytoplasm_ratio]]</f>
        <v>187.74928774928779</v>
      </c>
      <c r="J605">
        <v>0.73299999999999998</v>
      </c>
      <c r="K605">
        <v>0.39900000000000002</v>
      </c>
      <c r="L605">
        <v>3.5</v>
      </c>
      <c r="M605">
        <v>4.4000000000000004</v>
      </c>
      <c r="N605">
        <v>0.749</v>
      </c>
      <c r="O605">
        <v>516</v>
      </c>
      <c r="P605">
        <v>79</v>
      </c>
      <c r="Q605">
        <v>186</v>
      </c>
      <c r="R605">
        <v>161</v>
      </c>
      <c r="S605">
        <v>196</v>
      </c>
      <c r="T605">
        <f>(Data[[#This Row],[mean_r]]/256)*100</f>
        <v>72.65625</v>
      </c>
      <c r="U605">
        <f>(Data[[#This Row],[mean_g]]/256)*100</f>
        <v>62.890625</v>
      </c>
      <c r="V605">
        <f>(Data[[#This Row],[mean_b]]/256)*100</f>
        <v>76.5625</v>
      </c>
      <c r="W605">
        <v>0.52300000000000002</v>
      </c>
      <c r="X605" t="s">
        <v>51</v>
      </c>
      <c r="Y605" t="s">
        <v>45</v>
      </c>
      <c r="Z605">
        <v>10287</v>
      </c>
      <c r="AA605">
        <v>4.76</v>
      </c>
      <c r="AB605">
        <v>13.5</v>
      </c>
      <c r="AC605">
        <v>42.7</v>
      </c>
      <c r="AD605">
        <v>285990</v>
      </c>
      <c r="AE605">
        <v>79.400000000000006</v>
      </c>
      <c r="AF605">
        <v>32.6</v>
      </c>
      <c r="AG605" t="s">
        <v>64</v>
      </c>
      <c r="AH605" t="s">
        <v>47</v>
      </c>
      <c r="AI605" t="s">
        <v>56</v>
      </c>
      <c r="AJ605">
        <v>40</v>
      </c>
      <c r="AK605">
        <v>256</v>
      </c>
      <c r="AL605">
        <v>0.90810000000000002</v>
      </c>
      <c r="AM605">
        <v>0.84179999999999999</v>
      </c>
      <c r="AN605">
        <v>0.66369999999999996</v>
      </c>
      <c r="AO605">
        <f>Data[[#This Row],[labeller_confidence_score]]-Data[[#This Row],[cytodiffusion_classification_confidence]]</f>
        <v>-0.17810000000000004</v>
      </c>
    </row>
    <row r="606" spans="1:41" x14ac:dyDescent="0.3">
      <c r="A606" t="s">
        <v>679</v>
      </c>
      <c r="B606" t="s">
        <v>103</v>
      </c>
      <c r="C606">
        <v>1</v>
      </c>
      <c r="D606" t="s">
        <v>104</v>
      </c>
      <c r="E606">
        <v>4.67</v>
      </c>
      <c r="F606">
        <v>0</v>
      </c>
      <c r="G606">
        <v>0</v>
      </c>
      <c r="H606">
        <v>1</v>
      </c>
      <c r="I606">
        <f>Data[[#This Row],[nucleus_area_pct]]/Data[[#This Row],[cytoplasm_ratio]]</f>
        <v>0</v>
      </c>
      <c r="J606">
        <v>0.434</v>
      </c>
      <c r="K606">
        <v>0.63900000000000001</v>
      </c>
      <c r="L606">
        <v>0.48</v>
      </c>
      <c r="M606">
        <v>1</v>
      </c>
      <c r="N606">
        <v>0.75900000000000001</v>
      </c>
      <c r="O606">
        <v>76</v>
      </c>
      <c r="P606">
        <v>30</v>
      </c>
      <c r="Q606">
        <v>248</v>
      </c>
      <c r="R606">
        <v>117</v>
      </c>
      <c r="S606">
        <v>101</v>
      </c>
      <c r="T606">
        <f>(Data[[#This Row],[mean_r]]/256)*100</f>
        <v>96.875</v>
      </c>
      <c r="U606">
        <f>(Data[[#This Row],[mean_g]]/256)*100</f>
        <v>45.703125</v>
      </c>
      <c r="V606">
        <f>(Data[[#This Row],[mean_b]]/256)*100</f>
        <v>39.453125</v>
      </c>
      <c r="W606">
        <v>0.41199999999999998</v>
      </c>
      <c r="X606" t="s">
        <v>39</v>
      </c>
      <c r="Y606" t="s">
        <v>45</v>
      </c>
      <c r="Z606">
        <v>10377</v>
      </c>
      <c r="AA606">
        <v>4.45</v>
      </c>
      <c r="AB606">
        <v>16.3</v>
      </c>
      <c r="AC606">
        <v>43.3</v>
      </c>
      <c r="AD606">
        <v>188950</v>
      </c>
      <c r="AE606">
        <v>83.9</v>
      </c>
      <c r="AF606">
        <v>33</v>
      </c>
      <c r="AG606" t="s">
        <v>46</v>
      </c>
      <c r="AH606" t="s">
        <v>42</v>
      </c>
      <c r="AI606" t="s">
        <v>52</v>
      </c>
      <c r="AJ606">
        <v>100</v>
      </c>
      <c r="AK606">
        <v>224</v>
      </c>
      <c r="AL606">
        <v>0.63839999999999997</v>
      </c>
      <c r="AM606">
        <v>0.85680000000000001</v>
      </c>
      <c r="AN606">
        <v>0.75780000000000003</v>
      </c>
      <c r="AO606">
        <f>Data[[#This Row],[labeller_confidence_score]]-Data[[#This Row],[cytodiffusion_classification_confidence]]</f>
        <v>-9.8999999999999977E-2</v>
      </c>
    </row>
    <row r="607" spans="1:41" x14ac:dyDescent="0.3">
      <c r="A607" t="s">
        <v>680</v>
      </c>
      <c r="B607" t="s">
        <v>62</v>
      </c>
      <c r="C607">
        <v>0</v>
      </c>
      <c r="D607" t="s">
        <v>50</v>
      </c>
      <c r="E607">
        <v>9.81</v>
      </c>
      <c r="F607">
        <v>84.8</v>
      </c>
      <c r="G607">
        <v>0.97</v>
      </c>
      <c r="H607">
        <v>0.23899999999999999</v>
      </c>
      <c r="I607">
        <f>Data[[#This Row],[nucleus_area_pct]]/Data[[#This Row],[cytoplasm_ratio]]</f>
        <v>354.81171548117157</v>
      </c>
      <c r="J607">
        <v>0.84699999999999998</v>
      </c>
      <c r="K607">
        <v>0.30499999999999999</v>
      </c>
      <c r="L607">
        <v>1.08</v>
      </c>
      <c r="M607">
        <v>1</v>
      </c>
      <c r="N607">
        <v>0.91500000000000004</v>
      </c>
      <c r="O607">
        <v>251</v>
      </c>
      <c r="P607">
        <v>60</v>
      </c>
      <c r="Q607">
        <v>211</v>
      </c>
      <c r="R607">
        <v>163</v>
      </c>
      <c r="S607">
        <v>200</v>
      </c>
      <c r="T607">
        <f>(Data[[#This Row],[mean_r]]/256)*100</f>
        <v>82.421875</v>
      </c>
      <c r="U607">
        <f>(Data[[#This Row],[mean_g]]/256)*100</f>
        <v>63.671875</v>
      </c>
      <c r="V607">
        <f>(Data[[#This Row],[mean_b]]/256)*100</f>
        <v>78.125</v>
      </c>
      <c r="W607">
        <v>0.70799999999999996</v>
      </c>
      <c r="X607" t="s">
        <v>39</v>
      </c>
      <c r="Y607" t="s">
        <v>40</v>
      </c>
      <c r="Z607">
        <v>2852</v>
      </c>
      <c r="AA607">
        <v>5.05</v>
      </c>
      <c r="AB607">
        <v>10</v>
      </c>
      <c r="AC607">
        <v>53.6</v>
      </c>
      <c r="AD607">
        <v>245117</v>
      </c>
      <c r="AE607">
        <v>76.2</v>
      </c>
      <c r="AF607">
        <v>35.6</v>
      </c>
      <c r="AG607" t="s">
        <v>46</v>
      </c>
      <c r="AH607" t="s">
        <v>42</v>
      </c>
      <c r="AI607" t="s">
        <v>52</v>
      </c>
      <c r="AJ607">
        <v>60</v>
      </c>
      <c r="AK607">
        <v>224</v>
      </c>
      <c r="AL607">
        <v>0.11310000000000001</v>
      </c>
      <c r="AM607">
        <v>0.95199999999999996</v>
      </c>
      <c r="AN607">
        <v>0.8659</v>
      </c>
      <c r="AO607">
        <f>Data[[#This Row],[labeller_confidence_score]]-Data[[#This Row],[cytodiffusion_classification_confidence]]</f>
        <v>-8.6099999999999954E-2</v>
      </c>
    </row>
    <row r="608" spans="1:41" x14ac:dyDescent="0.3">
      <c r="A608" t="s">
        <v>681</v>
      </c>
      <c r="B608" t="s">
        <v>120</v>
      </c>
      <c r="C608">
        <v>1</v>
      </c>
      <c r="D608" t="s">
        <v>104</v>
      </c>
      <c r="E608">
        <v>6.89</v>
      </c>
      <c r="F608">
        <v>0</v>
      </c>
      <c r="G608">
        <v>0</v>
      </c>
      <c r="H608">
        <v>1</v>
      </c>
      <c r="I608">
        <f>Data[[#This Row],[nucleus_area_pct]]/Data[[#This Row],[cytoplasm_ratio]]</f>
        <v>0</v>
      </c>
      <c r="J608">
        <v>0.96699999999999997</v>
      </c>
      <c r="K608">
        <v>4.1000000000000002E-2</v>
      </c>
      <c r="L608">
        <v>0.62</v>
      </c>
      <c r="M608">
        <v>1</v>
      </c>
      <c r="N608">
        <v>0.95</v>
      </c>
      <c r="O608">
        <v>141</v>
      </c>
      <c r="P608">
        <v>44</v>
      </c>
      <c r="Q608">
        <v>219</v>
      </c>
      <c r="R608">
        <v>121</v>
      </c>
      <c r="S608">
        <v>155</v>
      </c>
      <c r="T608">
        <f>(Data[[#This Row],[mean_r]]/256)*100</f>
        <v>85.546875</v>
      </c>
      <c r="U608">
        <f>(Data[[#This Row],[mean_g]]/256)*100</f>
        <v>47.265625</v>
      </c>
      <c r="V608">
        <f>(Data[[#This Row],[mean_b]]/256)*100</f>
        <v>60.546875</v>
      </c>
      <c r="W608">
        <v>0.57999999999999996</v>
      </c>
      <c r="X608" t="s">
        <v>51</v>
      </c>
      <c r="Y608" t="s">
        <v>40</v>
      </c>
      <c r="Z608">
        <v>6973</v>
      </c>
      <c r="AA608">
        <v>4.74</v>
      </c>
      <c r="AB608">
        <v>15.1</v>
      </c>
      <c r="AC608">
        <v>34.799999999999997</v>
      </c>
      <c r="AD608">
        <v>182925</v>
      </c>
      <c r="AE608">
        <v>77.3</v>
      </c>
      <c r="AF608">
        <v>31.1</v>
      </c>
      <c r="AG608" t="s">
        <v>64</v>
      </c>
      <c r="AH608" t="s">
        <v>42</v>
      </c>
      <c r="AI608" t="s">
        <v>56</v>
      </c>
      <c r="AJ608">
        <v>100</v>
      </c>
      <c r="AK608">
        <v>224</v>
      </c>
      <c r="AL608">
        <v>0.85209999999999997</v>
      </c>
      <c r="AM608">
        <v>0.77600000000000002</v>
      </c>
      <c r="AN608">
        <v>0.83209999999999995</v>
      </c>
      <c r="AO608">
        <f>Data[[#This Row],[labeller_confidence_score]]-Data[[#This Row],[cytodiffusion_classification_confidence]]</f>
        <v>5.6099999999999928E-2</v>
      </c>
    </row>
    <row r="609" spans="1:41" x14ac:dyDescent="0.3">
      <c r="A609" t="s">
        <v>682</v>
      </c>
      <c r="B609" t="s">
        <v>103</v>
      </c>
      <c r="C609">
        <v>1</v>
      </c>
      <c r="D609" t="s">
        <v>104</v>
      </c>
      <c r="E609">
        <v>3.13</v>
      </c>
      <c r="F609">
        <v>0</v>
      </c>
      <c r="G609">
        <v>0</v>
      </c>
      <c r="H609">
        <v>1</v>
      </c>
      <c r="I609">
        <f>Data[[#This Row],[nucleus_area_pct]]/Data[[#This Row],[cytoplasm_ratio]]</f>
        <v>0</v>
      </c>
      <c r="J609">
        <v>0.58099999999999996</v>
      </c>
      <c r="K609">
        <v>0.873</v>
      </c>
      <c r="L609">
        <v>0.88</v>
      </c>
      <c r="M609">
        <v>1</v>
      </c>
      <c r="N609">
        <v>0.73799999999999999</v>
      </c>
      <c r="O609">
        <v>57</v>
      </c>
      <c r="P609">
        <v>32</v>
      </c>
      <c r="Q609">
        <v>200</v>
      </c>
      <c r="R609">
        <v>118</v>
      </c>
      <c r="S609">
        <v>128</v>
      </c>
      <c r="T609">
        <f>(Data[[#This Row],[mean_r]]/256)*100</f>
        <v>78.125</v>
      </c>
      <c r="U609">
        <f>(Data[[#This Row],[mean_g]]/256)*100</f>
        <v>46.09375</v>
      </c>
      <c r="V609">
        <f>(Data[[#This Row],[mean_b]]/256)*100</f>
        <v>50</v>
      </c>
      <c r="W609">
        <v>0.57899999999999996</v>
      </c>
      <c r="X609" t="s">
        <v>51</v>
      </c>
      <c r="Y609" t="s">
        <v>45</v>
      </c>
      <c r="Z609">
        <v>8009</v>
      </c>
      <c r="AA609">
        <v>4.88</v>
      </c>
      <c r="AB609">
        <v>17.2</v>
      </c>
      <c r="AC609">
        <v>34</v>
      </c>
      <c r="AD609">
        <v>259028</v>
      </c>
      <c r="AE609">
        <v>105</v>
      </c>
      <c r="AF609">
        <v>33.9</v>
      </c>
      <c r="AG609" t="s">
        <v>41</v>
      </c>
      <c r="AH609" t="s">
        <v>42</v>
      </c>
      <c r="AI609" t="s">
        <v>43</v>
      </c>
      <c r="AJ609">
        <v>40</v>
      </c>
      <c r="AK609">
        <v>256</v>
      </c>
      <c r="AL609">
        <v>0.93049999999999999</v>
      </c>
      <c r="AM609">
        <v>0.70879999999999999</v>
      </c>
      <c r="AN609">
        <v>0.77439999999999998</v>
      </c>
      <c r="AO609">
        <f>Data[[#This Row],[labeller_confidence_score]]-Data[[#This Row],[cytodiffusion_classification_confidence]]</f>
        <v>6.5599999999999992E-2</v>
      </c>
    </row>
    <row r="610" spans="1:41" x14ac:dyDescent="0.3">
      <c r="A610" t="s">
        <v>683</v>
      </c>
      <c r="B610" t="s">
        <v>110</v>
      </c>
      <c r="C610">
        <v>1</v>
      </c>
      <c r="D610" t="s">
        <v>104</v>
      </c>
      <c r="E610">
        <v>9.3699999999999992</v>
      </c>
      <c r="F610">
        <v>0</v>
      </c>
      <c r="G610">
        <v>0</v>
      </c>
      <c r="H610">
        <v>1</v>
      </c>
      <c r="I610">
        <f>Data[[#This Row],[nucleus_area_pct]]/Data[[#This Row],[cytoplasm_ratio]]</f>
        <v>0</v>
      </c>
      <c r="J610">
        <v>0.86799999999999999</v>
      </c>
      <c r="K610">
        <v>0.20100000000000001</v>
      </c>
      <c r="L610">
        <v>1.2</v>
      </c>
      <c r="M610">
        <v>1</v>
      </c>
      <c r="N610">
        <v>0.93799999999999994</v>
      </c>
      <c r="O610">
        <v>169</v>
      </c>
      <c r="P610">
        <v>58</v>
      </c>
      <c r="Q610">
        <v>214</v>
      </c>
      <c r="R610">
        <v>105</v>
      </c>
      <c r="S610">
        <v>133</v>
      </c>
      <c r="T610">
        <f>(Data[[#This Row],[mean_r]]/256)*100</f>
        <v>83.59375</v>
      </c>
      <c r="U610">
        <f>(Data[[#This Row],[mean_g]]/256)*100</f>
        <v>41.015625</v>
      </c>
      <c r="V610">
        <f>(Data[[#This Row],[mean_b]]/256)*100</f>
        <v>51.953125</v>
      </c>
      <c r="W610">
        <v>0.48699999999999999</v>
      </c>
      <c r="X610" t="s">
        <v>51</v>
      </c>
      <c r="Y610" t="s">
        <v>45</v>
      </c>
      <c r="Z610">
        <v>8279</v>
      </c>
      <c r="AA610">
        <v>4.08</v>
      </c>
      <c r="AB610">
        <v>13.2</v>
      </c>
      <c r="AC610">
        <v>39.5</v>
      </c>
      <c r="AD610">
        <v>335246</v>
      </c>
      <c r="AE610">
        <v>83.1</v>
      </c>
      <c r="AF610">
        <v>31.5</v>
      </c>
      <c r="AG610" t="s">
        <v>46</v>
      </c>
      <c r="AH610" t="s">
        <v>42</v>
      </c>
      <c r="AI610" t="s">
        <v>56</v>
      </c>
      <c r="AJ610">
        <v>100</v>
      </c>
      <c r="AK610">
        <v>360</v>
      </c>
      <c r="AL610">
        <v>0.83330000000000004</v>
      </c>
      <c r="AM610">
        <v>0.9304</v>
      </c>
      <c r="AN610">
        <v>0.9778</v>
      </c>
      <c r="AO610">
        <f>Data[[#This Row],[labeller_confidence_score]]-Data[[#This Row],[cytodiffusion_classification_confidence]]</f>
        <v>4.7399999999999998E-2</v>
      </c>
    </row>
    <row r="611" spans="1:41" x14ac:dyDescent="0.3">
      <c r="A611" t="s">
        <v>684</v>
      </c>
      <c r="B611" t="s">
        <v>49</v>
      </c>
      <c r="C611">
        <v>0</v>
      </c>
      <c r="D611" t="s">
        <v>50</v>
      </c>
      <c r="E611">
        <v>13.29</v>
      </c>
      <c r="F611">
        <v>54.9</v>
      </c>
      <c r="G611">
        <v>0.52300000000000002</v>
      </c>
      <c r="H611">
        <v>0.48399999999999999</v>
      </c>
      <c r="I611">
        <f>Data[[#This Row],[nucleus_area_pct]]/Data[[#This Row],[cytoplasm_ratio]]</f>
        <v>113.4297520661157</v>
      </c>
      <c r="J611">
        <v>0.79600000000000004</v>
      </c>
      <c r="K611">
        <v>0.46200000000000002</v>
      </c>
      <c r="L611">
        <v>3.85</v>
      </c>
      <c r="M611">
        <v>3.7</v>
      </c>
      <c r="N611">
        <v>0.83499999999999996</v>
      </c>
      <c r="O611">
        <v>430</v>
      </c>
      <c r="P611">
        <v>75</v>
      </c>
      <c r="Q611">
        <v>210</v>
      </c>
      <c r="R611">
        <v>159</v>
      </c>
      <c r="S611">
        <v>202</v>
      </c>
      <c r="T611">
        <f>(Data[[#This Row],[mean_r]]/256)*100</f>
        <v>82.03125</v>
      </c>
      <c r="U611">
        <f>(Data[[#This Row],[mean_g]]/256)*100</f>
        <v>62.109375</v>
      </c>
      <c r="V611">
        <f>(Data[[#This Row],[mean_b]]/256)*100</f>
        <v>78.90625</v>
      </c>
      <c r="W611">
        <v>0.75600000000000001</v>
      </c>
      <c r="X611" t="s">
        <v>63</v>
      </c>
      <c r="Y611" t="s">
        <v>45</v>
      </c>
      <c r="Z611">
        <v>3231</v>
      </c>
      <c r="AA611">
        <v>5.68</v>
      </c>
      <c r="AB611">
        <v>16.2</v>
      </c>
      <c r="AC611">
        <v>43.5</v>
      </c>
      <c r="AD611">
        <v>268397</v>
      </c>
      <c r="AE611">
        <v>95.3</v>
      </c>
      <c r="AF611">
        <v>31.4</v>
      </c>
      <c r="AG611" t="s">
        <v>46</v>
      </c>
      <c r="AH611" t="s">
        <v>47</v>
      </c>
      <c r="AI611" t="s">
        <v>43</v>
      </c>
      <c r="AJ611">
        <v>100</v>
      </c>
      <c r="AK611">
        <v>256</v>
      </c>
      <c r="AL611">
        <v>0.19939999999999999</v>
      </c>
      <c r="AM611">
        <v>0.86109999999999998</v>
      </c>
      <c r="AN611">
        <v>0.85089999999999999</v>
      </c>
      <c r="AO611">
        <f>Data[[#This Row],[labeller_confidence_score]]-Data[[#This Row],[cytodiffusion_classification_confidence]]</f>
        <v>-1.0199999999999987E-2</v>
      </c>
    </row>
    <row r="612" spans="1:41" x14ac:dyDescent="0.3">
      <c r="A612" t="s">
        <v>685</v>
      </c>
      <c r="B612" t="s">
        <v>49</v>
      </c>
      <c r="C612">
        <v>0</v>
      </c>
      <c r="D612" t="s">
        <v>50</v>
      </c>
      <c r="E612">
        <v>8.59</v>
      </c>
      <c r="F612">
        <v>48</v>
      </c>
      <c r="G612">
        <v>0.6</v>
      </c>
      <c r="H612">
        <v>0.45200000000000001</v>
      </c>
      <c r="I612">
        <f>Data[[#This Row],[nucleus_area_pct]]/Data[[#This Row],[cytoplasm_ratio]]</f>
        <v>106.19469026548673</v>
      </c>
      <c r="J612">
        <v>0.874</v>
      </c>
      <c r="K612">
        <v>0.504</v>
      </c>
      <c r="L612">
        <v>3.42</v>
      </c>
      <c r="M612">
        <v>3.7</v>
      </c>
      <c r="N612">
        <v>0.82299999999999995</v>
      </c>
      <c r="O612">
        <v>287</v>
      </c>
      <c r="P612">
        <v>60</v>
      </c>
      <c r="Q612">
        <v>211</v>
      </c>
      <c r="R612">
        <v>169</v>
      </c>
      <c r="S612">
        <v>189</v>
      </c>
      <c r="T612">
        <f>(Data[[#This Row],[mean_r]]/256)*100</f>
        <v>82.421875</v>
      </c>
      <c r="U612">
        <f>(Data[[#This Row],[mean_g]]/256)*100</f>
        <v>66.015625</v>
      </c>
      <c r="V612">
        <f>(Data[[#This Row],[mean_b]]/256)*100</f>
        <v>73.828125</v>
      </c>
      <c r="W612">
        <v>0.58799999999999997</v>
      </c>
      <c r="X612" t="s">
        <v>51</v>
      </c>
      <c r="Y612" t="s">
        <v>40</v>
      </c>
      <c r="Z612">
        <v>9343</v>
      </c>
      <c r="AA612">
        <v>3.67</v>
      </c>
      <c r="AB612">
        <v>11.5</v>
      </c>
      <c r="AC612">
        <v>42.7</v>
      </c>
      <c r="AD612">
        <v>333193</v>
      </c>
      <c r="AE612">
        <v>86.1</v>
      </c>
      <c r="AF612">
        <v>31.7</v>
      </c>
      <c r="AG612" t="s">
        <v>46</v>
      </c>
      <c r="AH612" t="s">
        <v>68</v>
      </c>
      <c r="AI612" t="s">
        <v>56</v>
      </c>
      <c r="AJ612">
        <v>100</v>
      </c>
      <c r="AK612">
        <v>512</v>
      </c>
      <c r="AL612">
        <v>0.1195</v>
      </c>
      <c r="AM612">
        <v>0.88819999999999999</v>
      </c>
      <c r="AN612">
        <v>0.98780000000000001</v>
      </c>
      <c r="AO612">
        <f>Data[[#This Row],[labeller_confidence_score]]-Data[[#This Row],[cytodiffusion_classification_confidence]]</f>
        <v>9.9600000000000022E-2</v>
      </c>
    </row>
    <row r="613" spans="1:41" x14ac:dyDescent="0.3">
      <c r="A613" t="s">
        <v>686</v>
      </c>
      <c r="B613" t="s">
        <v>62</v>
      </c>
      <c r="C613">
        <v>0</v>
      </c>
      <c r="D613" t="s">
        <v>50</v>
      </c>
      <c r="E613">
        <v>10.130000000000001</v>
      </c>
      <c r="F613">
        <v>87.5</v>
      </c>
      <c r="G613">
        <v>0.76100000000000001</v>
      </c>
      <c r="H613">
        <v>0.245</v>
      </c>
      <c r="I613">
        <f>Data[[#This Row],[nucleus_area_pct]]/Data[[#This Row],[cytoplasm_ratio]]</f>
        <v>357.14285714285717</v>
      </c>
      <c r="J613">
        <v>0.86299999999999999</v>
      </c>
      <c r="K613">
        <v>0.36299999999999999</v>
      </c>
      <c r="L613">
        <v>1.53</v>
      </c>
      <c r="M613">
        <v>1.1000000000000001</v>
      </c>
      <c r="N613">
        <v>0.95199999999999996</v>
      </c>
      <c r="O613">
        <v>252</v>
      </c>
      <c r="P613">
        <v>70</v>
      </c>
      <c r="Q613">
        <v>189</v>
      </c>
      <c r="R613">
        <v>159</v>
      </c>
      <c r="S613">
        <v>186</v>
      </c>
      <c r="T613">
        <f>(Data[[#This Row],[mean_r]]/256)*100</f>
        <v>73.828125</v>
      </c>
      <c r="U613">
        <f>(Data[[#This Row],[mean_g]]/256)*100</f>
        <v>62.109375</v>
      </c>
      <c r="V613">
        <f>(Data[[#This Row],[mean_b]]/256)*100</f>
        <v>72.65625</v>
      </c>
      <c r="W613">
        <v>0.77200000000000002</v>
      </c>
      <c r="X613" t="s">
        <v>39</v>
      </c>
      <c r="Y613" t="s">
        <v>45</v>
      </c>
      <c r="Z613">
        <v>11362</v>
      </c>
      <c r="AA613">
        <v>5.41</v>
      </c>
      <c r="AB613">
        <v>11.6</v>
      </c>
      <c r="AC613">
        <v>36.1</v>
      </c>
      <c r="AD613">
        <v>236348</v>
      </c>
      <c r="AE613">
        <v>88.9</v>
      </c>
      <c r="AF613">
        <v>34.700000000000003</v>
      </c>
      <c r="AG613" t="s">
        <v>46</v>
      </c>
      <c r="AH613" t="s">
        <v>42</v>
      </c>
      <c r="AI613" t="s">
        <v>43</v>
      </c>
      <c r="AJ613">
        <v>40</v>
      </c>
      <c r="AK613">
        <v>360</v>
      </c>
      <c r="AL613">
        <v>0.1051</v>
      </c>
      <c r="AM613">
        <v>0.96599999999999997</v>
      </c>
      <c r="AN613">
        <v>0.91930000000000001</v>
      </c>
      <c r="AO613">
        <f>Data[[#This Row],[labeller_confidence_score]]-Data[[#This Row],[cytodiffusion_classification_confidence]]</f>
        <v>-4.6699999999999964E-2</v>
      </c>
    </row>
    <row r="614" spans="1:41" x14ac:dyDescent="0.3">
      <c r="A614" t="s">
        <v>687</v>
      </c>
      <c r="B614" t="s">
        <v>49</v>
      </c>
      <c r="C614">
        <v>0</v>
      </c>
      <c r="D614" t="s">
        <v>50</v>
      </c>
      <c r="E614">
        <v>11.16</v>
      </c>
      <c r="F614">
        <v>58.2</v>
      </c>
      <c r="G614">
        <v>0.625</v>
      </c>
      <c r="H614">
        <v>0.432</v>
      </c>
      <c r="I614">
        <f>Data[[#This Row],[nucleus_area_pct]]/Data[[#This Row],[cytoplasm_ratio]]</f>
        <v>134.72222222222223</v>
      </c>
      <c r="J614">
        <v>0.73499999999999999</v>
      </c>
      <c r="K614">
        <v>0.38600000000000001</v>
      </c>
      <c r="L614">
        <v>3.94</v>
      </c>
      <c r="M614">
        <v>3.5</v>
      </c>
      <c r="N614">
        <v>0.75700000000000001</v>
      </c>
      <c r="O614">
        <v>425</v>
      </c>
      <c r="P614">
        <v>78</v>
      </c>
      <c r="Q614">
        <v>208</v>
      </c>
      <c r="R614">
        <v>178</v>
      </c>
      <c r="S614">
        <v>197</v>
      </c>
      <c r="T614">
        <f>(Data[[#This Row],[mean_r]]/256)*100</f>
        <v>81.25</v>
      </c>
      <c r="U614">
        <f>(Data[[#This Row],[mean_g]]/256)*100</f>
        <v>69.53125</v>
      </c>
      <c r="V614">
        <f>(Data[[#This Row],[mean_b]]/256)*100</f>
        <v>76.953125</v>
      </c>
      <c r="W614">
        <v>0.64600000000000002</v>
      </c>
      <c r="X614" t="s">
        <v>51</v>
      </c>
      <c r="Y614" t="s">
        <v>45</v>
      </c>
      <c r="Z614">
        <v>7107</v>
      </c>
      <c r="AA614">
        <v>5.13</v>
      </c>
      <c r="AB614">
        <v>12.5</v>
      </c>
      <c r="AC614">
        <v>43.9</v>
      </c>
      <c r="AD614">
        <v>339244</v>
      </c>
      <c r="AE614">
        <v>87.7</v>
      </c>
      <c r="AF614">
        <v>34.6</v>
      </c>
      <c r="AG614" t="s">
        <v>41</v>
      </c>
      <c r="AH614" t="s">
        <v>68</v>
      </c>
      <c r="AI614" t="s">
        <v>56</v>
      </c>
      <c r="AJ614">
        <v>100</v>
      </c>
      <c r="AK614">
        <v>512</v>
      </c>
      <c r="AL614">
        <v>0.13619999999999999</v>
      </c>
      <c r="AM614">
        <v>0.94120000000000004</v>
      </c>
      <c r="AN614">
        <v>0.96140000000000003</v>
      </c>
      <c r="AO614">
        <f>Data[[#This Row],[labeller_confidence_score]]-Data[[#This Row],[cytodiffusion_classification_confidence]]</f>
        <v>2.0199999999999996E-2</v>
      </c>
    </row>
    <row r="615" spans="1:41" x14ac:dyDescent="0.3">
      <c r="A615" t="s">
        <v>688</v>
      </c>
      <c r="B615" t="s">
        <v>54</v>
      </c>
      <c r="C615">
        <v>0</v>
      </c>
      <c r="D615" t="s">
        <v>54</v>
      </c>
      <c r="E615">
        <v>7.93</v>
      </c>
      <c r="F615">
        <v>0</v>
      </c>
      <c r="G615">
        <v>0</v>
      </c>
      <c r="H615">
        <v>1</v>
      </c>
      <c r="I615">
        <f>Data[[#This Row],[nucleus_area_pct]]/Data[[#This Row],[cytoplasm_ratio]]</f>
        <v>0</v>
      </c>
      <c r="J615">
        <v>0.89600000000000002</v>
      </c>
      <c r="K615">
        <v>0.108</v>
      </c>
      <c r="L615">
        <v>0.57999999999999996</v>
      </c>
      <c r="M615">
        <v>1</v>
      </c>
      <c r="N615">
        <v>0.92</v>
      </c>
      <c r="O615">
        <v>189</v>
      </c>
      <c r="P615">
        <v>46</v>
      </c>
      <c r="Q615">
        <v>228</v>
      </c>
      <c r="R615">
        <v>117</v>
      </c>
      <c r="S615">
        <v>114</v>
      </c>
      <c r="T615">
        <f>(Data[[#This Row],[mean_r]]/256)*100</f>
        <v>89.0625</v>
      </c>
      <c r="U615">
        <f>(Data[[#This Row],[mean_g]]/256)*100</f>
        <v>45.703125</v>
      </c>
      <c r="V615">
        <f>(Data[[#This Row],[mean_b]]/256)*100</f>
        <v>44.53125</v>
      </c>
      <c r="W615">
        <v>0.57299999999999995</v>
      </c>
      <c r="X615" t="s">
        <v>51</v>
      </c>
      <c r="Y615" t="s">
        <v>40</v>
      </c>
      <c r="Z615">
        <v>3984</v>
      </c>
      <c r="AA615">
        <v>5.42</v>
      </c>
      <c r="AB615">
        <v>14.9</v>
      </c>
      <c r="AC615">
        <v>41.6</v>
      </c>
      <c r="AD615">
        <v>251675</v>
      </c>
      <c r="AE615">
        <v>76.400000000000006</v>
      </c>
      <c r="AF615">
        <v>34.5</v>
      </c>
      <c r="AG615" t="s">
        <v>46</v>
      </c>
      <c r="AH615" t="s">
        <v>42</v>
      </c>
      <c r="AI615" t="s">
        <v>52</v>
      </c>
      <c r="AJ615">
        <v>100</v>
      </c>
      <c r="AK615">
        <v>224</v>
      </c>
      <c r="AL615">
        <v>0.1338</v>
      </c>
      <c r="AM615">
        <v>0.85929999999999995</v>
      </c>
      <c r="AN615">
        <v>0.93640000000000001</v>
      </c>
      <c r="AO615">
        <f>Data[[#This Row],[labeller_confidence_score]]-Data[[#This Row],[cytodiffusion_classification_confidence]]</f>
        <v>7.7100000000000057E-2</v>
      </c>
    </row>
    <row r="616" spans="1:41" x14ac:dyDescent="0.3">
      <c r="A616" t="s">
        <v>689</v>
      </c>
      <c r="B616" t="s">
        <v>49</v>
      </c>
      <c r="C616">
        <v>0</v>
      </c>
      <c r="D616" t="s">
        <v>50</v>
      </c>
      <c r="E616">
        <v>12.6</v>
      </c>
      <c r="F616">
        <v>54.9</v>
      </c>
      <c r="G616">
        <v>0.57499999999999996</v>
      </c>
      <c r="H616">
        <v>0.46300000000000002</v>
      </c>
      <c r="I616">
        <f>Data[[#This Row],[nucleus_area_pct]]/Data[[#This Row],[cytoplasm_ratio]]</f>
        <v>118.57451403887688</v>
      </c>
      <c r="J616">
        <v>0.84699999999999998</v>
      </c>
      <c r="K616">
        <v>0.434</v>
      </c>
      <c r="L616">
        <v>3.3</v>
      </c>
      <c r="M616">
        <v>4.4000000000000004</v>
      </c>
      <c r="N616">
        <v>0.84099999999999997</v>
      </c>
      <c r="O616">
        <v>485</v>
      </c>
      <c r="P616">
        <v>76</v>
      </c>
      <c r="Q616">
        <v>182</v>
      </c>
      <c r="R616">
        <v>179</v>
      </c>
      <c r="S616">
        <v>187</v>
      </c>
      <c r="T616">
        <f>(Data[[#This Row],[mean_r]]/256)*100</f>
        <v>71.09375</v>
      </c>
      <c r="U616">
        <f>(Data[[#This Row],[mean_g]]/256)*100</f>
        <v>69.921875</v>
      </c>
      <c r="V616">
        <f>(Data[[#This Row],[mean_b]]/256)*100</f>
        <v>73.046875</v>
      </c>
      <c r="W616">
        <v>0.64600000000000002</v>
      </c>
      <c r="X616" t="s">
        <v>39</v>
      </c>
      <c r="Y616" t="s">
        <v>45</v>
      </c>
      <c r="Z616">
        <v>7703</v>
      </c>
      <c r="AA616">
        <v>4.51</v>
      </c>
      <c r="AB616">
        <v>16.8</v>
      </c>
      <c r="AC616">
        <v>44.3</v>
      </c>
      <c r="AD616">
        <v>342937</v>
      </c>
      <c r="AE616">
        <v>76.8</v>
      </c>
      <c r="AF616">
        <v>33.9</v>
      </c>
      <c r="AG616" t="s">
        <v>41</v>
      </c>
      <c r="AH616" t="s">
        <v>42</v>
      </c>
      <c r="AI616" t="s">
        <v>52</v>
      </c>
      <c r="AJ616">
        <v>100</v>
      </c>
      <c r="AK616">
        <v>224</v>
      </c>
      <c r="AL616">
        <v>0.10630000000000001</v>
      </c>
      <c r="AM616">
        <v>0.91839999999999999</v>
      </c>
      <c r="AN616">
        <v>0.82120000000000004</v>
      </c>
      <c r="AO616">
        <f>Data[[#This Row],[labeller_confidence_score]]-Data[[#This Row],[cytodiffusion_classification_confidence]]</f>
        <v>-9.7199999999999953E-2</v>
      </c>
    </row>
    <row r="617" spans="1:41" x14ac:dyDescent="0.3">
      <c r="A617" t="s">
        <v>690</v>
      </c>
      <c r="B617" t="s">
        <v>49</v>
      </c>
      <c r="C617">
        <v>0</v>
      </c>
      <c r="D617" t="s">
        <v>50</v>
      </c>
      <c r="E617">
        <v>12.69</v>
      </c>
      <c r="F617">
        <v>57.5</v>
      </c>
      <c r="G617">
        <v>0.54900000000000004</v>
      </c>
      <c r="H617">
        <v>0.45300000000000001</v>
      </c>
      <c r="I617">
        <f>Data[[#This Row],[nucleus_area_pct]]/Data[[#This Row],[cytoplasm_ratio]]</f>
        <v>126.93156732891832</v>
      </c>
      <c r="J617">
        <v>0.77500000000000002</v>
      </c>
      <c r="K617">
        <v>0.27600000000000002</v>
      </c>
      <c r="L617">
        <v>3.28</v>
      </c>
      <c r="M617">
        <v>3.1</v>
      </c>
      <c r="N617">
        <v>0.753</v>
      </c>
      <c r="O617">
        <v>438</v>
      </c>
      <c r="P617">
        <v>67</v>
      </c>
      <c r="Q617">
        <v>213</v>
      </c>
      <c r="R617">
        <v>172</v>
      </c>
      <c r="S617">
        <v>170</v>
      </c>
      <c r="T617">
        <f>(Data[[#This Row],[mean_r]]/256)*100</f>
        <v>83.203125</v>
      </c>
      <c r="U617">
        <f>(Data[[#This Row],[mean_g]]/256)*100</f>
        <v>67.1875</v>
      </c>
      <c r="V617">
        <f>(Data[[#This Row],[mean_b]]/256)*100</f>
        <v>66.40625</v>
      </c>
      <c r="W617">
        <v>0.65600000000000003</v>
      </c>
      <c r="X617" t="s">
        <v>39</v>
      </c>
      <c r="Y617" t="s">
        <v>45</v>
      </c>
      <c r="Z617">
        <v>2473</v>
      </c>
      <c r="AA617">
        <v>4.38</v>
      </c>
      <c r="AB617">
        <v>12.7</v>
      </c>
      <c r="AC617">
        <v>44.2</v>
      </c>
      <c r="AD617">
        <v>233674</v>
      </c>
      <c r="AE617">
        <v>101.3</v>
      </c>
      <c r="AF617">
        <v>30.4</v>
      </c>
      <c r="AG617" t="s">
        <v>41</v>
      </c>
      <c r="AH617" t="s">
        <v>42</v>
      </c>
      <c r="AI617" t="s">
        <v>52</v>
      </c>
      <c r="AJ617">
        <v>60</v>
      </c>
      <c r="AK617">
        <v>224</v>
      </c>
      <c r="AL617">
        <v>9.8400000000000001E-2</v>
      </c>
      <c r="AM617">
        <v>0.97109999999999996</v>
      </c>
      <c r="AN617">
        <v>0.79530000000000001</v>
      </c>
      <c r="AO617">
        <f>Data[[#This Row],[labeller_confidence_score]]-Data[[#This Row],[cytodiffusion_classification_confidence]]</f>
        <v>-0.17579999999999996</v>
      </c>
    </row>
    <row r="618" spans="1:41" x14ac:dyDescent="0.3">
      <c r="A618" t="s">
        <v>691</v>
      </c>
      <c r="B618" t="s">
        <v>54</v>
      </c>
      <c r="C618">
        <v>0</v>
      </c>
      <c r="D618" t="s">
        <v>54</v>
      </c>
      <c r="E618">
        <v>7.75</v>
      </c>
      <c r="F618">
        <v>0</v>
      </c>
      <c r="G618">
        <v>0</v>
      </c>
      <c r="H618">
        <v>1</v>
      </c>
      <c r="I618">
        <f>Data[[#This Row],[nucleus_area_pct]]/Data[[#This Row],[cytoplasm_ratio]]</f>
        <v>0</v>
      </c>
      <c r="J618">
        <v>0.90300000000000002</v>
      </c>
      <c r="K618">
        <v>0.17299999999999999</v>
      </c>
      <c r="L618">
        <v>0.3</v>
      </c>
      <c r="M618">
        <v>1</v>
      </c>
      <c r="N618">
        <v>0.91300000000000003</v>
      </c>
      <c r="O618">
        <v>200</v>
      </c>
      <c r="P618">
        <v>43</v>
      </c>
      <c r="Q618">
        <v>234</v>
      </c>
      <c r="R618">
        <v>128</v>
      </c>
      <c r="S618">
        <v>137</v>
      </c>
      <c r="T618">
        <f>(Data[[#This Row],[mean_r]]/256)*100</f>
        <v>91.40625</v>
      </c>
      <c r="U618">
        <f>(Data[[#This Row],[mean_g]]/256)*100</f>
        <v>50</v>
      </c>
      <c r="V618">
        <f>(Data[[#This Row],[mean_b]]/256)*100</f>
        <v>53.515625</v>
      </c>
      <c r="W618">
        <v>0.435</v>
      </c>
      <c r="X618" t="s">
        <v>39</v>
      </c>
      <c r="Y618" t="s">
        <v>40</v>
      </c>
      <c r="Z618">
        <v>8141</v>
      </c>
      <c r="AA618">
        <v>5.62</v>
      </c>
      <c r="AB618">
        <v>15.8</v>
      </c>
      <c r="AC618">
        <v>41.9</v>
      </c>
      <c r="AD618">
        <v>228883</v>
      </c>
      <c r="AE618">
        <v>94.8</v>
      </c>
      <c r="AF618">
        <v>35.299999999999997</v>
      </c>
      <c r="AG618" t="s">
        <v>64</v>
      </c>
      <c r="AH618" t="s">
        <v>42</v>
      </c>
      <c r="AI618" t="s">
        <v>52</v>
      </c>
      <c r="AJ618">
        <v>40</v>
      </c>
      <c r="AK618">
        <v>512</v>
      </c>
      <c r="AL618">
        <v>0.14019999999999999</v>
      </c>
      <c r="AM618">
        <v>0.86029999999999995</v>
      </c>
      <c r="AN618">
        <v>0.90149999999999997</v>
      </c>
      <c r="AO618">
        <f>Data[[#This Row],[labeller_confidence_score]]-Data[[#This Row],[cytodiffusion_classification_confidence]]</f>
        <v>4.1200000000000014E-2</v>
      </c>
    </row>
    <row r="619" spans="1:41" x14ac:dyDescent="0.3">
      <c r="A619" t="s">
        <v>692</v>
      </c>
      <c r="B619" t="s">
        <v>85</v>
      </c>
      <c r="C619">
        <v>0</v>
      </c>
      <c r="D619" t="s">
        <v>50</v>
      </c>
      <c r="E619">
        <v>11.83</v>
      </c>
      <c r="F619">
        <v>51</v>
      </c>
      <c r="G619">
        <v>0.70099999999999996</v>
      </c>
      <c r="H619">
        <v>0.38300000000000001</v>
      </c>
      <c r="I619">
        <f>Data[[#This Row],[nucleus_area_pct]]/Data[[#This Row],[cytoplasm_ratio]]</f>
        <v>133.15926892950392</v>
      </c>
      <c r="J619">
        <v>0.67800000000000005</v>
      </c>
      <c r="K619">
        <v>0.39400000000000002</v>
      </c>
      <c r="L619">
        <v>4.29</v>
      </c>
      <c r="M619">
        <v>1.9</v>
      </c>
      <c r="N619">
        <v>0.80600000000000005</v>
      </c>
      <c r="O619">
        <v>293</v>
      </c>
      <c r="P619">
        <v>76</v>
      </c>
      <c r="Q619">
        <v>184</v>
      </c>
      <c r="R619">
        <v>135</v>
      </c>
      <c r="S619">
        <v>180</v>
      </c>
      <c r="T619">
        <f>(Data[[#This Row],[mean_r]]/256)*100</f>
        <v>71.875</v>
      </c>
      <c r="U619">
        <f>(Data[[#This Row],[mean_g]]/256)*100</f>
        <v>52.734375</v>
      </c>
      <c r="V619">
        <f>(Data[[#This Row],[mean_b]]/256)*100</f>
        <v>70.3125</v>
      </c>
      <c r="W619">
        <v>0.75600000000000001</v>
      </c>
      <c r="X619" t="s">
        <v>51</v>
      </c>
      <c r="Y619" t="s">
        <v>40</v>
      </c>
      <c r="Z619">
        <v>7062</v>
      </c>
      <c r="AA619">
        <v>5.54</v>
      </c>
      <c r="AB619">
        <v>15.7</v>
      </c>
      <c r="AC619">
        <v>43.8</v>
      </c>
      <c r="AD619">
        <v>237743</v>
      </c>
      <c r="AE619">
        <v>93.8</v>
      </c>
      <c r="AF619">
        <v>33.5</v>
      </c>
      <c r="AG619" t="s">
        <v>41</v>
      </c>
      <c r="AH619" t="s">
        <v>42</v>
      </c>
      <c r="AI619" t="s">
        <v>52</v>
      </c>
      <c r="AJ619">
        <v>60</v>
      </c>
      <c r="AK619">
        <v>256</v>
      </c>
      <c r="AL619">
        <v>0.1075</v>
      </c>
      <c r="AM619">
        <v>0.97850000000000004</v>
      </c>
      <c r="AN619">
        <v>0.99829999999999997</v>
      </c>
      <c r="AO619">
        <f>Data[[#This Row],[labeller_confidence_score]]-Data[[#This Row],[cytodiffusion_classification_confidence]]</f>
        <v>1.9799999999999929E-2</v>
      </c>
    </row>
    <row r="620" spans="1:41" x14ac:dyDescent="0.3">
      <c r="A620" t="s">
        <v>693</v>
      </c>
      <c r="B620" t="s">
        <v>49</v>
      </c>
      <c r="C620">
        <v>0</v>
      </c>
      <c r="D620" t="s">
        <v>50</v>
      </c>
      <c r="E620">
        <v>12.15</v>
      </c>
      <c r="F620">
        <v>48.8</v>
      </c>
      <c r="G620">
        <v>0.501</v>
      </c>
      <c r="H620">
        <v>0.46200000000000002</v>
      </c>
      <c r="I620">
        <f>Data[[#This Row],[nucleus_area_pct]]/Data[[#This Row],[cytoplasm_ratio]]</f>
        <v>105.62770562770562</v>
      </c>
      <c r="J620">
        <v>0.86</v>
      </c>
      <c r="K620">
        <v>0.35299999999999998</v>
      </c>
      <c r="L620">
        <v>3.61</v>
      </c>
      <c r="M620">
        <v>2.6</v>
      </c>
      <c r="N620">
        <v>0.748</v>
      </c>
      <c r="O620">
        <v>395</v>
      </c>
      <c r="P620">
        <v>83</v>
      </c>
      <c r="Q620">
        <v>211</v>
      </c>
      <c r="R620">
        <v>164</v>
      </c>
      <c r="S620">
        <v>189</v>
      </c>
      <c r="T620">
        <f>(Data[[#This Row],[mean_r]]/256)*100</f>
        <v>82.421875</v>
      </c>
      <c r="U620">
        <f>(Data[[#This Row],[mean_g]]/256)*100</f>
        <v>64.0625</v>
      </c>
      <c r="V620">
        <f>(Data[[#This Row],[mean_b]]/256)*100</f>
        <v>73.828125</v>
      </c>
      <c r="W620">
        <v>0.72799999999999998</v>
      </c>
      <c r="X620" t="s">
        <v>51</v>
      </c>
      <c r="Y620" t="s">
        <v>45</v>
      </c>
      <c r="Z620">
        <v>5474</v>
      </c>
      <c r="AA620">
        <v>5.13</v>
      </c>
      <c r="AB620">
        <v>13.3</v>
      </c>
      <c r="AC620">
        <v>36.299999999999997</v>
      </c>
      <c r="AD620">
        <v>151981</v>
      </c>
      <c r="AE620">
        <v>86.6</v>
      </c>
      <c r="AF620">
        <v>30.4</v>
      </c>
      <c r="AG620" t="s">
        <v>64</v>
      </c>
      <c r="AH620" t="s">
        <v>42</v>
      </c>
      <c r="AI620" t="s">
        <v>43</v>
      </c>
      <c r="AJ620">
        <v>60</v>
      </c>
      <c r="AK620">
        <v>360</v>
      </c>
      <c r="AL620">
        <v>0</v>
      </c>
      <c r="AM620">
        <v>0.95469999999999999</v>
      </c>
      <c r="AN620">
        <v>0.9516</v>
      </c>
      <c r="AO620">
        <f>Data[[#This Row],[labeller_confidence_score]]-Data[[#This Row],[cytodiffusion_classification_confidence]]</f>
        <v>-3.0999999999999917E-3</v>
      </c>
    </row>
    <row r="621" spans="1:41" x14ac:dyDescent="0.3">
      <c r="A621" t="s">
        <v>694</v>
      </c>
      <c r="B621" t="s">
        <v>60</v>
      </c>
      <c r="C621">
        <v>0</v>
      </c>
      <c r="D621" t="s">
        <v>50</v>
      </c>
      <c r="E621">
        <v>16.559999999999999</v>
      </c>
      <c r="F621">
        <v>68.400000000000006</v>
      </c>
      <c r="G621">
        <v>0.60699999999999998</v>
      </c>
      <c r="H621">
        <v>0.40500000000000003</v>
      </c>
      <c r="I621">
        <f>Data[[#This Row],[nucleus_area_pct]]/Data[[#This Row],[cytoplasm_ratio]]</f>
        <v>168.88888888888889</v>
      </c>
      <c r="J621">
        <v>0.69299999999999995</v>
      </c>
      <c r="K621">
        <v>0.65600000000000003</v>
      </c>
      <c r="L621">
        <v>1.61</v>
      </c>
      <c r="M621">
        <v>1.1000000000000001</v>
      </c>
      <c r="N621">
        <v>0.80900000000000005</v>
      </c>
      <c r="O621">
        <v>426</v>
      </c>
      <c r="P621">
        <v>84</v>
      </c>
      <c r="Q621">
        <v>216</v>
      </c>
      <c r="R621">
        <v>163</v>
      </c>
      <c r="S621">
        <v>187</v>
      </c>
      <c r="T621">
        <f>(Data[[#This Row],[mean_r]]/256)*100</f>
        <v>84.375</v>
      </c>
      <c r="U621">
        <f>(Data[[#This Row],[mean_g]]/256)*100</f>
        <v>63.671875</v>
      </c>
      <c r="V621">
        <f>(Data[[#This Row],[mean_b]]/256)*100</f>
        <v>73.046875</v>
      </c>
      <c r="W621">
        <v>0.44600000000000001</v>
      </c>
      <c r="X621" t="s">
        <v>51</v>
      </c>
      <c r="Y621" t="s">
        <v>45</v>
      </c>
      <c r="Z621">
        <v>4897</v>
      </c>
      <c r="AA621">
        <v>5.46</v>
      </c>
      <c r="AB621">
        <v>17.399999999999999</v>
      </c>
      <c r="AC621">
        <v>47.7</v>
      </c>
      <c r="AD621">
        <v>203939</v>
      </c>
      <c r="AE621">
        <v>71.599999999999994</v>
      </c>
      <c r="AF621">
        <v>31.4</v>
      </c>
      <c r="AG621" t="s">
        <v>46</v>
      </c>
      <c r="AH621" t="s">
        <v>68</v>
      </c>
      <c r="AI621" t="s">
        <v>56</v>
      </c>
      <c r="AJ621">
        <v>60</v>
      </c>
      <c r="AK621">
        <v>256</v>
      </c>
      <c r="AL621">
        <v>0.155</v>
      </c>
      <c r="AM621">
        <v>0.95299999999999996</v>
      </c>
      <c r="AN621">
        <v>0.84</v>
      </c>
      <c r="AO621">
        <f>Data[[#This Row],[labeller_confidence_score]]-Data[[#This Row],[cytodiffusion_classification_confidence]]</f>
        <v>-0.11299999999999999</v>
      </c>
    </row>
    <row r="622" spans="1:41" x14ac:dyDescent="0.3">
      <c r="A622" t="s">
        <v>695</v>
      </c>
      <c r="B622" t="s">
        <v>60</v>
      </c>
      <c r="C622">
        <v>0</v>
      </c>
      <c r="D622" t="s">
        <v>50</v>
      </c>
      <c r="E622">
        <v>15.62</v>
      </c>
      <c r="F622">
        <v>64.3</v>
      </c>
      <c r="G622">
        <v>0.54500000000000004</v>
      </c>
      <c r="H622">
        <v>0.49199999999999999</v>
      </c>
      <c r="I622">
        <f>Data[[#This Row],[nucleus_area_pct]]/Data[[#This Row],[cytoplasm_ratio]]</f>
        <v>130.6910569105691</v>
      </c>
      <c r="J622">
        <v>0.80300000000000005</v>
      </c>
      <c r="K622">
        <v>0.51900000000000002</v>
      </c>
      <c r="L622">
        <v>1.67</v>
      </c>
      <c r="M622">
        <v>1</v>
      </c>
      <c r="N622">
        <v>0.747</v>
      </c>
      <c r="O622">
        <v>525</v>
      </c>
      <c r="P622">
        <v>93</v>
      </c>
      <c r="Q622">
        <v>209</v>
      </c>
      <c r="R622">
        <v>172</v>
      </c>
      <c r="S622">
        <v>163</v>
      </c>
      <c r="T622">
        <f>(Data[[#This Row],[mean_r]]/256)*100</f>
        <v>81.640625</v>
      </c>
      <c r="U622">
        <f>(Data[[#This Row],[mean_g]]/256)*100</f>
        <v>67.1875</v>
      </c>
      <c r="V622">
        <f>(Data[[#This Row],[mean_b]]/256)*100</f>
        <v>63.671875</v>
      </c>
      <c r="W622">
        <v>0.51800000000000002</v>
      </c>
      <c r="X622" t="s">
        <v>63</v>
      </c>
      <c r="Y622" t="s">
        <v>40</v>
      </c>
      <c r="Z622">
        <v>6214</v>
      </c>
      <c r="AA622">
        <v>3.54</v>
      </c>
      <c r="AB622">
        <v>9.8000000000000007</v>
      </c>
      <c r="AC622">
        <v>42.5</v>
      </c>
      <c r="AD622">
        <v>266406</v>
      </c>
      <c r="AE622">
        <v>98.8</v>
      </c>
      <c r="AF622">
        <v>31.4</v>
      </c>
      <c r="AG622" t="s">
        <v>46</v>
      </c>
      <c r="AH622" t="s">
        <v>47</v>
      </c>
      <c r="AI622" t="s">
        <v>52</v>
      </c>
      <c r="AJ622">
        <v>60</v>
      </c>
      <c r="AK622">
        <v>512</v>
      </c>
      <c r="AL622">
        <v>9.9699999999999997E-2</v>
      </c>
      <c r="AM622">
        <v>0.98260000000000003</v>
      </c>
      <c r="AN622">
        <v>0.84870000000000001</v>
      </c>
      <c r="AO622">
        <f>Data[[#This Row],[labeller_confidence_score]]-Data[[#This Row],[cytodiffusion_classification_confidence]]</f>
        <v>-0.13390000000000002</v>
      </c>
    </row>
    <row r="623" spans="1:41" x14ac:dyDescent="0.3">
      <c r="A623" t="s">
        <v>696</v>
      </c>
      <c r="B623" t="s">
        <v>110</v>
      </c>
      <c r="C623">
        <v>1</v>
      </c>
      <c r="D623" t="s">
        <v>104</v>
      </c>
      <c r="E623">
        <v>9.73</v>
      </c>
      <c r="F623">
        <v>0</v>
      </c>
      <c r="G623">
        <v>0</v>
      </c>
      <c r="H623">
        <v>1</v>
      </c>
      <c r="I623">
        <f>Data[[#This Row],[nucleus_area_pct]]/Data[[#This Row],[cytoplasm_ratio]]</f>
        <v>0</v>
      </c>
      <c r="J623">
        <v>0.81499999999999995</v>
      </c>
      <c r="K623">
        <v>0.214</v>
      </c>
      <c r="L623">
        <v>0.66</v>
      </c>
      <c r="M623">
        <v>1</v>
      </c>
      <c r="N623">
        <v>0.98499999999999999</v>
      </c>
      <c r="O623">
        <v>188</v>
      </c>
      <c r="P623">
        <v>39</v>
      </c>
      <c r="Q623">
        <v>225</v>
      </c>
      <c r="R623">
        <v>121</v>
      </c>
      <c r="S623">
        <v>118</v>
      </c>
      <c r="T623">
        <f>(Data[[#This Row],[mean_r]]/256)*100</f>
        <v>87.890625</v>
      </c>
      <c r="U623">
        <f>(Data[[#This Row],[mean_g]]/256)*100</f>
        <v>47.265625</v>
      </c>
      <c r="V623">
        <f>(Data[[#This Row],[mean_b]]/256)*100</f>
        <v>46.09375</v>
      </c>
      <c r="W623">
        <v>0.52100000000000002</v>
      </c>
      <c r="X623" t="s">
        <v>51</v>
      </c>
      <c r="Y623" t="s">
        <v>45</v>
      </c>
      <c r="Z623">
        <v>7796</v>
      </c>
      <c r="AA623">
        <v>4.24</v>
      </c>
      <c r="AB623">
        <v>11.2</v>
      </c>
      <c r="AC623">
        <v>48.7</v>
      </c>
      <c r="AD623">
        <v>228177</v>
      </c>
      <c r="AE623">
        <v>106.4</v>
      </c>
      <c r="AF623">
        <v>33.1</v>
      </c>
      <c r="AG623" t="s">
        <v>41</v>
      </c>
      <c r="AH623" t="s">
        <v>47</v>
      </c>
      <c r="AI623" t="s">
        <v>56</v>
      </c>
      <c r="AJ623">
        <v>60</v>
      </c>
      <c r="AK623">
        <v>256</v>
      </c>
      <c r="AL623">
        <v>0.84250000000000003</v>
      </c>
      <c r="AM623">
        <v>0.80830000000000002</v>
      </c>
      <c r="AN623">
        <v>0.82050000000000001</v>
      </c>
      <c r="AO623">
        <f>Data[[#This Row],[labeller_confidence_score]]-Data[[#This Row],[cytodiffusion_classification_confidence]]</f>
        <v>1.2199999999999989E-2</v>
      </c>
    </row>
    <row r="624" spans="1:41" x14ac:dyDescent="0.3">
      <c r="A624" t="s">
        <v>697</v>
      </c>
      <c r="B624" t="s">
        <v>120</v>
      </c>
      <c r="C624">
        <v>1</v>
      </c>
      <c r="D624" t="s">
        <v>104</v>
      </c>
      <c r="E624">
        <v>6.44</v>
      </c>
      <c r="F624">
        <v>0</v>
      </c>
      <c r="G624">
        <v>0</v>
      </c>
      <c r="H624">
        <v>1</v>
      </c>
      <c r="I624">
        <f>Data[[#This Row],[nucleus_area_pct]]/Data[[#This Row],[cytoplasm_ratio]]</f>
        <v>0</v>
      </c>
      <c r="J624">
        <v>0.92300000000000004</v>
      </c>
      <c r="K624">
        <v>0.108</v>
      </c>
      <c r="L624">
        <v>0.64</v>
      </c>
      <c r="M624">
        <v>1</v>
      </c>
      <c r="N624">
        <v>0.96699999999999997</v>
      </c>
      <c r="O624">
        <v>157</v>
      </c>
      <c r="P624">
        <v>38</v>
      </c>
      <c r="Q624">
        <v>231</v>
      </c>
      <c r="R624">
        <v>136</v>
      </c>
      <c r="S624">
        <v>140</v>
      </c>
      <c r="T624">
        <f>(Data[[#This Row],[mean_r]]/256)*100</f>
        <v>90.234375</v>
      </c>
      <c r="U624">
        <f>(Data[[#This Row],[mean_g]]/256)*100</f>
        <v>53.125</v>
      </c>
      <c r="V624">
        <f>(Data[[#This Row],[mean_b]]/256)*100</f>
        <v>54.6875</v>
      </c>
      <c r="W624">
        <v>0.53</v>
      </c>
      <c r="X624" t="s">
        <v>51</v>
      </c>
      <c r="Y624" t="s">
        <v>45</v>
      </c>
      <c r="Z624">
        <v>9154</v>
      </c>
      <c r="AA624">
        <v>3.39</v>
      </c>
      <c r="AB624">
        <v>14.9</v>
      </c>
      <c r="AC624">
        <v>42.2</v>
      </c>
      <c r="AD624">
        <v>184911</v>
      </c>
      <c r="AE624">
        <v>79.900000000000006</v>
      </c>
      <c r="AF624">
        <v>35.200000000000003</v>
      </c>
      <c r="AG624" t="s">
        <v>64</v>
      </c>
      <c r="AH624" t="s">
        <v>42</v>
      </c>
      <c r="AI624" t="s">
        <v>56</v>
      </c>
      <c r="AJ624">
        <v>100</v>
      </c>
      <c r="AK624">
        <v>256</v>
      </c>
      <c r="AL624">
        <v>0.64380000000000004</v>
      </c>
      <c r="AM624">
        <v>0.84350000000000003</v>
      </c>
      <c r="AN624">
        <v>0.78800000000000003</v>
      </c>
      <c r="AO624">
        <f>Data[[#This Row],[labeller_confidence_score]]-Data[[#This Row],[cytodiffusion_classification_confidence]]</f>
        <v>-5.5499999999999994E-2</v>
      </c>
    </row>
    <row r="625" spans="1:41" x14ac:dyDescent="0.3">
      <c r="A625" t="s">
        <v>698</v>
      </c>
      <c r="B625" t="s">
        <v>81</v>
      </c>
      <c r="C625">
        <v>1</v>
      </c>
      <c r="D625" t="s">
        <v>82</v>
      </c>
      <c r="E625">
        <v>11.84</v>
      </c>
      <c r="F625">
        <v>85.9</v>
      </c>
      <c r="G625">
        <v>0.38300000000000001</v>
      </c>
      <c r="H625">
        <v>0.223</v>
      </c>
      <c r="I625">
        <f>Data[[#This Row],[nucleus_area_pct]]/Data[[#This Row],[cytoplasm_ratio]]</f>
        <v>385.2017937219731</v>
      </c>
      <c r="J625">
        <v>0.86</v>
      </c>
      <c r="K625">
        <v>0.251</v>
      </c>
      <c r="L625">
        <v>0.83</v>
      </c>
      <c r="M625">
        <v>1</v>
      </c>
      <c r="N625">
        <v>0.88700000000000001</v>
      </c>
      <c r="O625">
        <v>901</v>
      </c>
      <c r="P625">
        <v>106</v>
      </c>
      <c r="Q625">
        <v>154</v>
      </c>
      <c r="R625">
        <v>147</v>
      </c>
      <c r="S625">
        <v>220</v>
      </c>
      <c r="T625">
        <f>(Data[[#This Row],[mean_r]]/256)*100</f>
        <v>60.15625</v>
      </c>
      <c r="U625">
        <f>(Data[[#This Row],[mean_g]]/256)*100</f>
        <v>57.421875</v>
      </c>
      <c r="V625">
        <f>(Data[[#This Row],[mean_b]]/256)*100</f>
        <v>85.9375</v>
      </c>
      <c r="W625">
        <v>0.73</v>
      </c>
      <c r="X625" t="s">
        <v>51</v>
      </c>
      <c r="Y625" t="s">
        <v>40</v>
      </c>
      <c r="Z625">
        <v>7995</v>
      </c>
      <c r="AA625">
        <v>4.7</v>
      </c>
      <c r="AB625">
        <v>14.6</v>
      </c>
      <c r="AC625">
        <v>48.5</v>
      </c>
      <c r="AD625">
        <v>330516</v>
      </c>
      <c r="AE625">
        <v>85.3</v>
      </c>
      <c r="AF625">
        <v>33.5</v>
      </c>
      <c r="AG625" t="s">
        <v>64</v>
      </c>
      <c r="AH625" t="s">
        <v>47</v>
      </c>
      <c r="AI625" t="s">
        <v>52</v>
      </c>
      <c r="AJ625">
        <v>40</v>
      </c>
      <c r="AK625">
        <v>360</v>
      </c>
      <c r="AL625">
        <v>0.73540000000000005</v>
      </c>
      <c r="AM625">
        <v>0.56759999999999999</v>
      </c>
      <c r="AN625">
        <v>1</v>
      </c>
      <c r="AO625">
        <f>Data[[#This Row],[labeller_confidence_score]]-Data[[#This Row],[cytodiffusion_classification_confidence]]</f>
        <v>0.43240000000000001</v>
      </c>
    </row>
    <row r="626" spans="1:41" x14ac:dyDescent="0.3">
      <c r="A626" t="s">
        <v>699</v>
      </c>
      <c r="B626" t="s">
        <v>106</v>
      </c>
      <c r="C626">
        <v>1</v>
      </c>
      <c r="D626" t="s">
        <v>82</v>
      </c>
      <c r="E626">
        <v>12.66</v>
      </c>
      <c r="F626">
        <v>83</v>
      </c>
      <c r="G626">
        <v>0.42199999999999999</v>
      </c>
      <c r="H626">
        <v>0.20499999999999999</v>
      </c>
      <c r="I626">
        <f>Data[[#This Row],[nucleus_area_pct]]/Data[[#This Row],[cytoplasm_ratio]]</f>
        <v>404.8780487804878</v>
      </c>
      <c r="J626">
        <v>0.78400000000000003</v>
      </c>
      <c r="K626">
        <v>0.23400000000000001</v>
      </c>
      <c r="L626">
        <v>0.94</v>
      </c>
      <c r="M626">
        <v>1</v>
      </c>
      <c r="N626">
        <v>0.84899999999999998</v>
      </c>
      <c r="O626">
        <v>675</v>
      </c>
      <c r="P626">
        <v>92</v>
      </c>
      <c r="Q626">
        <v>204</v>
      </c>
      <c r="R626">
        <v>131</v>
      </c>
      <c r="S626">
        <v>184</v>
      </c>
      <c r="T626">
        <f>(Data[[#This Row],[mean_r]]/256)*100</f>
        <v>79.6875</v>
      </c>
      <c r="U626">
        <f>(Data[[#This Row],[mean_g]]/256)*100</f>
        <v>51.171875</v>
      </c>
      <c r="V626">
        <f>(Data[[#This Row],[mean_b]]/256)*100</f>
        <v>71.875</v>
      </c>
      <c r="W626">
        <v>0.68200000000000005</v>
      </c>
      <c r="X626" t="s">
        <v>51</v>
      </c>
      <c r="Y626" t="s">
        <v>45</v>
      </c>
      <c r="Z626">
        <v>11105</v>
      </c>
      <c r="AA626">
        <v>4.01</v>
      </c>
      <c r="AB626">
        <v>14.9</v>
      </c>
      <c r="AC626">
        <v>42.4</v>
      </c>
      <c r="AD626">
        <v>284595</v>
      </c>
      <c r="AE626">
        <v>70.5</v>
      </c>
      <c r="AF626">
        <v>33.1</v>
      </c>
      <c r="AG626" t="s">
        <v>64</v>
      </c>
      <c r="AH626" t="s">
        <v>68</v>
      </c>
      <c r="AI626" t="s">
        <v>52</v>
      </c>
      <c r="AJ626">
        <v>100</v>
      </c>
      <c r="AK626">
        <v>512</v>
      </c>
      <c r="AL626">
        <v>0.84450000000000003</v>
      </c>
      <c r="AM626">
        <v>0.75290000000000001</v>
      </c>
      <c r="AN626">
        <v>0.78310000000000002</v>
      </c>
      <c r="AO626">
        <f>Data[[#This Row],[labeller_confidence_score]]-Data[[#This Row],[cytodiffusion_classification_confidence]]</f>
        <v>3.0200000000000005E-2</v>
      </c>
    </row>
    <row r="627" spans="1:41" x14ac:dyDescent="0.3">
      <c r="A627" t="s">
        <v>700</v>
      </c>
      <c r="B627" t="s">
        <v>87</v>
      </c>
      <c r="C627">
        <v>0</v>
      </c>
      <c r="D627" t="s">
        <v>50</v>
      </c>
      <c r="E627">
        <v>12.79</v>
      </c>
      <c r="F627">
        <v>54.9</v>
      </c>
      <c r="G627">
        <v>0.56399999999999995</v>
      </c>
      <c r="H627">
        <v>0.50800000000000001</v>
      </c>
      <c r="I627">
        <f>Data[[#This Row],[nucleus_area_pct]]/Data[[#This Row],[cytoplasm_ratio]]</f>
        <v>108.07086614173228</v>
      </c>
      <c r="J627">
        <v>0.79500000000000004</v>
      </c>
      <c r="K627">
        <v>0.38900000000000001</v>
      </c>
      <c r="L627">
        <v>5.26</v>
      </c>
      <c r="M627">
        <v>2.1</v>
      </c>
      <c r="N627">
        <v>0.80400000000000005</v>
      </c>
      <c r="O627">
        <v>387</v>
      </c>
      <c r="P627">
        <v>70</v>
      </c>
      <c r="Q627">
        <v>237</v>
      </c>
      <c r="R627">
        <v>158</v>
      </c>
      <c r="S627">
        <v>176</v>
      </c>
      <c r="T627">
        <f>(Data[[#This Row],[mean_r]]/256)*100</f>
        <v>92.578125</v>
      </c>
      <c r="U627">
        <f>(Data[[#This Row],[mean_g]]/256)*100</f>
        <v>61.71875</v>
      </c>
      <c r="V627">
        <f>(Data[[#This Row],[mean_b]]/256)*100</f>
        <v>68.75</v>
      </c>
      <c r="W627">
        <v>0.54600000000000004</v>
      </c>
      <c r="X627" t="s">
        <v>63</v>
      </c>
      <c r="Y627" t="s">
        <v>40</v>
      </c>
      <c r="Z627">
        <v>4933</v>
      </c>
      <c r="AA627">
        <v>4.82</v>
      </c>
      <c r="AB627">
        <v>14.7</v>
      </c>
      <c r="AC627">
        <v>39.6</v>
      </c>
      <c r="AD627">
        <v>236310</v>
      </c>
      <c r="AE627">
        <v>92.1</v>
      </c>
      <c r="AF627">
        <v>31.8</v>
      </c>
      <c r="AG627" t="s">
        <v>46</v>
      </c>
      <c r="AH627" t="s">
        <v>42</v>
      </c>
      <c r="AI627" t="s">
        <v>52</v>
      </c>
      <c r="AJ627">
        <v>40</v>
      </c>
      <c r="AK627">
        <v>256</v>
      </c>
      <c r="AL627">
        <v>0.1179</v>
      </c>
      <c r="AM627">
        <v>0.90659999999999996</v>
      </c>
      <c r="AN627">
        <v>0.95130000000000003</v>
      </c>
      <c r="AO627">
        <f>Data[[#This Row],[labeller_confidence_score]]-Data[[#This Row],[cytodiffusion_classification_confidence]]</f>
        <v>4.4700000000000073E-2</v>
      </c>
    </row>
    <row r="628" spans="1:41" x14ac:dyDescent="0.3">
      <c r="A628" t="s">
        <v>701</v>
      </c>
      <c r="B628" t="s">
        <v>110</v>
      </c>
      <c r="C628">
        <v>1</v>
      </c>
      <c r="D628" t="s">
        <v>104</v>
      </c>
      <c r="E628">
        <v>9.06</v>
      </c>
      <c r="F628">
        <v>0</v>
      </c>
      <c r="G628">
        <v>0</v>
      </c>
      <c r="H628">
        <v>1</v>
      </c>
      <c r="I628">
        <f>Data[[#This Row],[nucleus_area_pct]]/Data[[#This Row],[cytoplasm_ratio]]</f>
        <v>0</v>
      </c>
      <c r="J628">
        <v>0.88600000000000001</v>
      </c>
      <c r="K628">
        <v>0.188</v>
      </c>
      <c r="L628">
        <v>1.23</v>
      </c>
      <c r="M628">
        <v>1</v>
      </c>
      <c r="N628">
        <v>0.89600000000000002</v>
      </c>
      <c r="O628">
        <v>217</v>
      </c>
      <c r="P628">
        <v>54</v>
      </c>
      <c r="Q628">
        <v>220</v>
      </c>
      <c r="R628">
        <v>140</v>
      </c>
      <c r="S628">
        <v>127</v>
      </c>
      <c r="T628">
        <f>(Data[[#This Row],[mean_r]]/256)*100</f>
        <v>85.9375</v>
      </c>
      <c r="U628">
        <f>(Data[[#This Row],[mean_g]]/256)*100</f>
        <v>54.6875</v>
      </c>
      <c r="V628">
        <f>(Data[[#This Row],[mean_b]]/256)*100</f>
        <v>49.609375</v>
      </c>
      <c r="W628">
        <v>0.50600000000000001</v>
      </c>
      <c r="X628" t="s">
        <v>51</v>
      </c>
      <c r="Y628" t="s">
        <v>40</v>
      </c>
      <c r="Z628">
        <v>4172</v>
      </c>
      <c r="AA628">
        <v>4.58</v>
      </c>
      <c r="AB628">
        <v>16.2</v>
      </c>
      <c r="AC628">
        <v>38.799999999999997</v>
      </c>
      <c r="AD628">
        <v>73632</v>
      </c>
      <c r="AE628">
        <v>93.3</v>
      </c>
      <c r="AF628">
        <v>33.9</v>
      </c>
      <c r="AG628" t="s">
        <v>46</v>
      </c>
      <c r="AH628" t="s">
        <v>47</v>
      </c>
      <c r="AI628" t="s">
        <v>56</v>
      </c>
      <c r="AJ628">
        <v>100</v>
      </c>
      <c r="AK628">
        <v>256</v>
      </c>
      <c r="AL628">
        <v>0.99360000000000004</v>
      </c>
      <c r="AM628">
        <v>0.83730000000000004</v>
      </c>
      <c r="AN628">
        <v>0.73399999999999999</v>
      </c>
      <c r="AO628">
        <f>Data[[#This Row],[labeller_confidence_score]]-Data[[#This Row],[cytodiffusion_classification_confidence]]</f>
        <v>-0.10330000000000006</v>
      </c>
    </row>
    <row r="629" spans="1:41" x14ac:dyDescent="0.3">
      <c r="A629" t="s">
        <v>702</v>
      </c>
      <c r="B629" t="s">
        <v>49</v>
      </c>
      <c r="C629">
        <v>0</v>
      </c>
      <c r="D629" t="s">
        <v>50</v>
      </c>
      <c r="E629">
        <v>12.01</v>
      </c>
      <c r="F629">
        <v>58.1</v>
      </c>
      <c r="G629">
        <v>0.46700000000000003</v>
      </c>
      <c r="H629">
        <v>0.45100000000000001</v>
      </c>
      <c r="I629">
        <f>Data[[#This Row],[nucleus_area_pct]]/Data[[#This Row],[cytoplasm_ratio]]</f>
        <v>128.82483370288247</v>
      </c>
      <c r="J629">
        <v>0.84299999999999997</v>
      </c>
      <c r="K629">
        <v>0.35399999999999998</v>
      </c>
      <c r="L629">
        <v>2.77</v>
      </c>
      <c r="M629">
        <v>4.5999999999999996</v>
      </c>
      <c r="N629">
        <v>0.76100000000000001</v>
      </c>
      <c r="O629">
        <v>427</v>
      </c>
      <c r="P629">
        <v>66</v>
      </c>
      <c r="Q629">
        <v>195</v>
      </c>
      <c r="R629">
        <v>171</v>
      </c>
      <c r="S629">
        <v>181</v>
      </c>
      <c r="T629">
        <f>(Data[[#This Row],[mean_r]]/256)*100</f>
        <v>76.171875</v>
      </c>
      <c r="U629">
        <f>(Data[[#This Row],[mean_g]]/256)*100</f>
        <v>66.796875</v>
      </c>
      <c r="V629">
        <f>(Data[[#This Row],[mean_b]]/256)*100</f>
        <v>70.703125</v>
      </c>
      <c r="W629">
        <v>0.67800000000000005</v>
      </c>
      <c r="X629" t="s">
        <v>63</v>
      </c>
      <c r="Y629" t="s">
        <v>40</v>
      </c>
      <c r="Z629">
        <v>1362</v>
      </c>
      <c r="AA629">
        <v>4.95</v>
      </c>
      <c r="AB629">
        <v>15</v>
      </c>
      <c r="AC629">
        <v>28.4</v>
      </c>
      <c r="AD629">
        <v>324435</v>
      </c>
      <c r="AE629">
        <v>93.3</v>
      </c>
      <c r="AF629">
        <v>35.9</v>
      </c>
      <c r="AG629" t="s">
        <v>46</v>
      </c>
      <c r="AH629" t="s">
        <v>68</v>
      </c>
      <c r="AI629" t="s">
        <v>52</v>
      </c>
      <c r="AJ629">
        <v>60</v>
      </c>
      <c r="AK629">
        <v>256</v>
      </c>
      <c r="AL629">
        <v>0</v>
      </c>
      <c r="AM629">
        <v>0.85470000000000002</v>
      </c>
      <c r="AN629">
        <v>0.94510000000000005</v>
      </c>
      <c r="AO629">
        <f>Data[[#This Row],[labeller_confidence_score]]-Data[[#This Row],[cytodiffusion_classification_confidence]]</f>
        <v>9.0400000000000036E-2</v>
      </c>
    </row>
    <row r="630" spans="1:41" x14ac:dyDescent="0.3">
      <c r="A630" t="s">
        <v>703</v>
      </c>
      <c r="B630" t="s">
        <v>49</v>
      </c>
      <c r="C630">
        <v>0</v>
      </c>
      <c r="D630" t="s">
        <v>50</v>
      </c>
      <c r="E630">
        <v>14.32</v>
      </c>
      <c r="F630">
        <v>54.5</v>
      </c>
      <c r="G630">
        <v>0.53800000000000003</v>
      </c>
      <c r="H630">
        <v>0.39200000000000002</v>
      </c>
      <c r="I630">
        <f>Data[[#This Row],[nucleus_area_pct]]/Data[[#This Row],[cytoplasm_ratio]]</f>
        <v>139.03061224489795</v>
      </c>
      <c r="J630">
        <v>0.78100000000000003</v>
      </c>
      <c r="K630">
        <v>0.49099999999999999</v>
      </c>
      <c r="L630">
        <v>3.72</v>
      </c>
      <c r="M630">
        <v>4</v>
      </c>
      <c r="N630">
        <v>0.84699999999999998</v>
      </c>
      <c r="O630">
        <v>402</v>
      </c>
      <c r="P630">
        <v>60</v>
      </c>
      <c r="Q630">
        <v>206</v>
      </c>
      <c r="R630">
        <v>156</v>
      </c>
      <c r="S630">
        <v>200</v>
      </c>
      <c r="T630">
        <f>(Data[[#This Row],[mean_r]]/256)*100</f>
        <v>80.46875</v>
      </c>
      <c r="U630">
        <f>(Data[[#This Row],[mean_g]]/256)*100</f>
        <v>60.9375</v>
      </c>
      <c r="V630">
        <f>(Data[[#This Row],[mean_b]]/256)*100</f>
        <v>78.125</v>
      </c>
      <c r="W630">
        <v>0.67200000000000004</v>
      </c>
      <c r="X630" t="s">
        <v>51</v>
      </c>
      <c r="Y630" t="s">
        <v>45</v>
      </c>
      <c r="Z630">
        <v>11030</v>
      </c>
      <c r="AA630">
        <v>3.56</v>
      </c>
      <c r="AB630">
        <v>11.7</v>
      </c>
      <c r="AC630">
        <v>34.5</v>
      </c>
      <c r="AD630">
        <v>267174</v>
      </c>
      <c r="AE630">
        <v>97.7</v>
      </c>
      <c r="AF630">
        <v>31.9</v>
      </c>
      <c r="AG630" t="s">
        <v>41</v>
      </c>
      <c r="AH630" t="s">
        <v>68</v>
      </c>
      <c r="AI630" t="s">
        <v>56</v>
      </c>
      <c r="AJ630">
        <v>60</v>
      </c>
      <c r="AK630">
        <v>360</v>
      </c>
      <c r="AL630">
        <v>7.2099999999999997E-2</v>
      </c>
      <c r="AM630">
        <v>0.98509999999999998</v>
      </c>
      <c r="AN630">
        <v>0.96970000000000001</v>
      </c>
      <c r="AO630">
        <f>Data[[#This Row],[labeller_confidence_score]]-Data[[#This Row],[cytodiffusion_classification_confidence]]</f>
        <v>-1.5399999999999969E-2</v>
      </c>
    </row>
    <row r="631" spans="1:41" x14ac:dyDescent="0.3">
      <c r="A631" t="s">
        <v>704</v>
      </c>
      <c r="B631" t="s">
        <v>37</v>
      </c>
      <c r="C631">
        <v>1</v>
      </c>
      <c r="D631" t="s">
        <v>38</v>
      </c>
      <c r="E631">
        <v>15.3</v>
      </c>
      <c r="F631">
        <v>65.900000000000006</v>
      </c>
      <c r="G631">
        <v>0.65500000000000003</v>
      </c>
      <c r="H631">
        <v>0.29299999999999998</v>
      </c>
      <c r="I631">
        <f>Data[[#This Row],[nucleus_area_pct]]/Data[[#This Row],[cytoplasm_ratio]]</f>
        <v>224.91467576791811</v>
      </c>
      <c r="J631">
        <v>0.61399999999999999</v>
      </c>
      <c r="K631">
        <v>0.34200000000000003</v>
      </c>
      <c r="L631">
        <v>3.09</v>
      </c>
      <c r="M631">
        <v>6</v>
      </c>
      <c r="N631">
        <v>0.70299999999999996</v>
      </c>
      <c r="O631">
        <v>485</v>
      </c>
      <c r="P631">
        <v>84</v>
      </c>
      <c r="Q631">
        <v>204</v>
      </c>
      <c r="R631">
        <v>185</v>
      </c>
      <c r="S631">
        <v>215</v>
      </c>
      <c r="T631">
        <f>(Data[[#This Row],[mean_r]]/256)*100</f>
        <v>79.6875</v>
      </c>
      <c r="U631">
        <f>(Data[[#This Row],[mean_g]]/256)*100</f>
        <v>72.265625</v>
      </c>
      <c r="V631">
        <f>(Data[[#This Row],[mean_b]]/256)*100</f>
        <v>83.984375</v>
      </c>
      <c r="W631">
        <v>0.58299999999999996</v>
      </c>
      <c r="X631" t="s">
        <v>51</v>
      </c>
      <c r="Y631" t="s">
        <v>40</v>
      </c>
      <c r="Z631">
        <v>6234</v>
      </c>
      <c r="AA631">
        <v>6.75</v>
      </c>
      <c r="AB631">
        <v>18.3</v>
      </c>
      <c r="AC631">
        <v>43.8</v>
      </c>
      <c r="AD631">
        <v>192257</v>
      </c>
      <c r="AE631">
        <v>63.5</v>
      </c>
      <c r="AF631">
        <v>33.299999999999997</v>
      </c>
      <c r="AG631" t="s">
        <v>41</v>
      </c>
      <c r="AH631" t="s">
        <v>42</v>
      </c>
      <c r="AI631" t="s">
        <v>52</v>
      </c>
      <c r="AJ631">
        <v>40</v>
      </c>
      <c r="AK631">
        <v>512</v>
      </c>
      <c r="AL631">
        <v>0.89329999999999998</v>
      </c>
      <c r="AM631">
        <v>0.85250000000000004</v>
      </c>
      <c r="AN631">
        <v>0.73370000000000002</v>
      </c>
      <c r="AO631">
        <f>Data[[#This Row],[labeller_confidence_score]]-Data[[#This Row],[cytodiffusion_classification_confidence]]</f>
        <v>-0.11880000000000002</v>
      </c>
    </row>
    <row r="632" spans="1:41" x14ac:dyDescent="0.3">
      <c r="A632" t="s">
        <v>705</v>
      </c>
      <c r="B632" t="s">
        <v>74</v>
      </c>
      <c r="C632">
        <v>0</v>
      </c>
      <c r="D632" t="s">
        <v>75</v>
      </c>
      <c r="E632">
        <v>1.88</v>
      </c>
      <c r="F632">
        <v>0</v>
      </c>
      <c r="G632">
        <v>0</v>
      </c>
      <c r="H632">
        <v>1</v>
      </c>
      <c r="I632">
        <f>Data[[#This Row],[nucleus_area_pct]]/Data[[#This Row],[cytoplasm_ratio]]</f>
        <v>0</v>
      </c>
      <c r="J632">
        <v>0.78100000000000003</v>
      </c>
      <c r="K632">
        <v>0.28899999999999998</v>
      </c>
      <c r="L632">
        <v>2.74</v>
      </c>
      <c r="M632">
        <v>1</v>
      </c>
      <c r="N632">
        <v>0.71799999999999997</v>
      </c>
      <c r="O632">
        <v>21</v>
      </c>
      <c r="P632">
        <v>16</v>
      </c>
      <c r="Q632">
        <v>233</v>
      </c>
      <c r="R632">
        <v>154</v>
      </c>
      <c r="S632">
        <v>151</v>
      </c>
      <c r="T632">
        <f>(Data[[#This Row],[mean_r]]/256)*100</f>
        <v>91.015625</v>
      </c>
      <c r="U632">
        <f>(Data[[#This Row],[mean_g]]/256)*100</f>
        <v>60.15625</v>
      </c>
      <c r="V632">
        <f>(Data[[#This Row],[mean_b]]/256)*100</f>
        <v>58.984375</v>
      </c>
      <c r="W632">
        <v>0.64800000000000002</v>
      </c>
      <c r="X632" t="s">
        <v>51</v>
      </c>
      <c r="Y632" t="s">
        <v>45</v>
      </c>
      <c r="Z632">
        <v>10374</v>
      </c>
      <c r="AA632">
        <v>5.17</v>
      </c>
      <c r="AB632">
        <v>11.6</v>
      </c>
      <c r="AC632">
        <v>44.2</v>
      </c>
      <c r="AD632">
        <v>152533</v>
      </c>
      <c r="AE632">
        <v>86.4</v>
      </c>
      <c r="AF632">
        <v>35.700000000000003</v>
      </c>
      <c r="AG632" t="s">
        <v>41</v>
      </c>
      <c r="AH632" t="s">
        <v>47</v>
      </c>
      <c r="AI632" t="s">
        <v>43</v>
      </c>
      <c r="AJ632">
        <v>100</v>
      </c>
      <c r="AK632">
        <v>360</v>
      </c>
      <c r="AL632">
        <v>0.1542</v>
      </c>
      <c r="AM632">
        <v>0.83909999999999996</v>
      </c>
      <c r="AN632">
        <v>1</v>
      </c>
      <c r="AO632">
        <f>Data[[#This Row],[labeller_confidence_score]]-Data[[#This Row],[cytodiffusion_classification_confidence]]</f>
        <v>0.16090000000000004</v>
      </c>
    </row>
    <row r="633" spans="1:41" x14ac:dyDescent="0.3">
      <c r="A633" t="s">
        <v>706</v>
      </c>
      <c r="B633" t="s">
        <v>49</v>
      </c>
      <c r="C633">
        <v>0</v>
      </c>
      <c r="D633" t="s">
        <v>50</v>
      </c>
      <c r="E633">
        <v>12.79</v>
      </c>
      <c r="F633">
        <v>48.4</v>
      </c>
      <c r="G633">
        <v>0.66700000000000004</v>
      </c>
      <c r="H633">
        <v>0.436</v>
      </c>
      <c r="I633">
        <f>Data[[#This Row],[nucleus_area_pct]]/Data[[#This Row],[cytoplasm_ratio]]</f>
        <v>111.0091743119266</v>
      </c>
      <c r="J633">
        <v>0.79500000000000004</v>
      </c>
      <c r="K633">
        <v>0.42499999999999999</v>
      </c>
      <c r="L633">
        <v>3.5</v>
      </c>
      <c r="M633">
        <v>2.7</v>
      </c>
      <c r="N633">
        <v>0.86099999999999999</v>
      </c>
      <c r="O633">
        <v>435</v>
      </c>
      <c r="P633">
        <v>66</v>
      </c>
      <c r="Q633">
        <v>198</v>
      </c>
      <c r="R633">
        <v>154</v>
      </c>
      <c r="S633">
        <v>165</v>
      </c>
      <c r="T633">
        <f>(Data[[#This Row],[mean_r]]/256)*100</f>
        <v>77.34375</v>
      </c>
      <c r="U633">
        <f>(Data[[#This Row],[mean_g]]/256)*100</f>
        <v>60.15625</v>
      </c>
      <c r="V633">
        <f>(Data[[#This Row],[mean_b]]/256)*100</f>
        <v>64.453125</v>
      </c>
      <c r="W633">
        <v>0.77100000000000002</v>
      </c>
      <c r="X633" t="s">
        <v>51</v>
      </c>
      <c r="Y633" t="s">
        <v>40</v>
      </c>
      <c r="Z633">
        <v>10715</v>
      </c>
      <c r="AA633">
        <v>4.76</v>
      </c>
      <c r="AB633">
        <v>16.8</v>
      </c>
      <c r="AC633">
        <v>44.9</v>
      </c>
      <c r="AD633">
        <v>113933</v>
      </c>
      <c r="AE633">
        <v>81.400000000000006</v>
      </c>
      <c r="AF633">
        <v>34.9</v>
      </c>
      <c r="AG633" t="s">
        <v>41</v>
      </c>
      <c r="AH633" t="s">
        <v>47</v>
      </c>
      <c r="AI633" t="s">
        <v>52</v>
      </c>
      <c r="AJ633">
        <v>60</v>
      </c>
      <c r="AK633">
        <v>512</v>
      </c>
      <c r="AL633">
        <v>9.9900000000000003E-2</v>
      </c>
      <c r="AM633">
        <v>0.88939999999999997</v>
      </c>
      <c r="AN633">
        <v>0.90639999999999998</v>
      </c>
      <c r="AO633">
        <f>Data[[#This Row],[labeller_confidence_score]]-Data[[#This Row],[cytodiffusion_classification_confidence]]</f>
        <v>1.7000000000000015E-2</v>
      </c>
    </row>
    <row r="634" spans="1:41" x14ac:dyDescent="0.3">
      <c r="A634" t="s">
        <v>707</v>
      </c>
      <c r="B634" t="s">
        <v>49</v>
      </c>
      <c r="C634">
        <v>0</v>
      </c>
      <c r="D634" t="s">
        <v>50</v>
      </c>
      <c r="E634">
        <v>12.54</v>
      </c>
      <c r="F634">
        <v>56.6</v>
      </c>
      <c r="G634">
        <v>0.64800000000000002</v>
      </c>
      <c r="H634">
        <v>0.42499999999999999</v>
      </c>
      <c r="I634">
        <f>Data[[#This Row],[nucleus_area_pct]]/Data[[#This Row],[cytoplasm_ratio]]</f>
        <v>133.1764705882353</v>
      </c>
      <c r="J634">
        <v>0.82899999999999996</v>
      </c>
      <c r="K634">
        <v>0.28199999999999997</v>
      </c>
      <c r="L634">
        <v>3.06</v>
      </c>
      <c r="M634">
        <v>3.1</v>
      </c>
      <c r="N634">
        <v>0.82399999999999995</v>
      </c>
      <c r="O634">
        <v>404</v>
      </c>
      <c r="P634">
        <v>81</v>
      </c>
      <c r="Q634">
        <v>196</v>
      </c>
      <c r="R634">
        <v>134</v>
      </c>
      <c r="S634">
        <v>164</v>
      </c>
      <c r="T634">
        <f>(Data[[#This Row],[mean_r]]/256)*100</f>
        <v>76.5625</v>
      </c>
      <c r="U634">
        <f>(Data[[#This Row],[mean_g]]/256)*100</f>
        <v>52.34375</v>
      </c>
      <c r="V634">
        <f>(Data[[#This Row],[mean_b]]/256)*100</f>
        <v>64.0625</v>
      </c>
      <c r="W634">
        <v>0.72</v>
      </c>
      <c r="X634" t="s">
        <v>51</v>
      </c>
      <c r="Y634" t="s">
        <v>45</v>
      </c>
      <c r="Z634">
        <v>4576</v>
      </c>
      <c r="AA634">
        <v>4.74</v>
      </c>
      <c r="AB634">
        <v>12.8</v>
      </c>
      <c r="AC634">
        <v>37</v>
      </c>
      <c r="AD634">
        <v>181409</v>
      </c>
      <c r="AE634">
        <v>90.7</v>
      </c>
      <c r="AF634">
        <v>32.299999999999997</v>
      </c>
      <c r="AG634" t="s">
        <v>46</v>
      </c>
      <c r="AH634" t="s">
        <v>68</v>
      </c>
      <c r="AI634" t="s">
        <v>43</v>
      </c>
      <c r="AJ634">
        <v>60</v>
      </c>
      <c r="AK634">
        <v>360</v>
      </c>
      <c r="AL634">
        <v>8.5500000000000007E-2</v>
      </c>
      <c r="AM634">
        <v>0.97940000000000005</v>
      </c>
      <c r="AN634">
        <v>0.91279999999999994</v>
      </c>
      <c r="AO634">
        <f>Data[[#This Row],[labeller_confidence_score]]-Data[[#This Row],[cytodiffusion_classification_confidence]]</f>
        <v>-6.6600000000000104E-2</v>
      </c>
    </row>
    <row r="635" spans="1:41" x14ac:dyDescent="0.3">
      <c r="A635" t="s">
        <v>708</v>
      </c>
      <c r="B635" t="s">
        <v>54</v>
      </c>
      <c r="C635">
        <v>0</v>
      </c>
      <c r="D635" t="s">
        <v>54</v>
      </c>
      <c r="E635">
        <v>7.85</v>
      </c>
      <c r="F635">
        <v>0</v>
      </c>
      <c r="G635">
        <v>0</v>
      </c>
      <c r="H635">
        <v>1</v>
      </c>
      <c r="I635">
        <f>Data[[#This Row],[nucleus_area_pct]]/Data[[#This Row],[cytoplasm_ratio]]</f>
        <v>0</v>
      </c>
      <c r="J635">
        <v>0.88300000000000001</v>
      </c>
      <c r="K635">
        <v>0.23200000000000001</v>
      </c>
      <c r="L635">
        <v>0.48</v>
      </c>
      <c r="M635">
        <v>1</v>
      </c>
      <c r="N635">
        <v>0.92100000000000004</v>
      </c>
      <c r="O635">
        <v>167</v>
      </c>
      <c r="P635">
        <v>51</v>
      </c>
      <c r="Q635">
        <v>223</v>
      </c>
      <c r="R635">
        <v>122</v>
      </c>
      <c r="S635">
        <v>126</v>
      </c>
      <c r="T635">
        <f>(Data[[#This Row],[mean_r]]/256)*100</f>
        <v>87.109375</v>
      </c>
      <c r="U635">
        <f>(Data[[#This Row],[mean_g]]/256)*100</f>
        <v>47.65625</v>
      </c>
      <c r="V635">
        <f>(Data[[#This Row],[mean_b]]/256)*100</f>
        <v>49.21875</v>
      </c>
      <c r="W635">
        <v>0.44600000000000001</v>
      </c>
      <c r="X635" t="s">
        <v>39</v>
      </c>
      <c r="Y635" t="s">
        <v>40</v>
      </c>
      <c r="Z635">
        <v>7127</v>
      </c>
      <c r="AA635">
        <v>5.43</v>
      </c>
      <c r="AB635">
        <v>12.9</v>
      </c>
      <c r="AC635">
        <v>44.8</v>
      </c>
      <c r="AD635">
        <v>265856</v>
      </c>
      <c r="AE635">
        <v>88.1</v>
      </c>
      <c r="AF635">
        <v>30.9</v>
      </c>
      <c r="AG635" t="s">
        <v>46</v>
      </c>
      <c r="AH635" t="s">
        <v>47</v>
      </c>
      <c r="AI635" t="s">
        <v>43</v>
      </c>
      <c r="AJ635">
        <v>100</v>
      </c>
      <c r="AK635">
        <v>256</v>
      </c>
      <c r="AL635">
        <v>0.15740000000000001</v>
      </c>
      <c r="AM635">
        <v>0.91549999999999998</v>
      </c>
      <c r="AN635">
        <v>0.92700000000000005</v>
      </c>
      <c r="AO635">
        <f>Data[[#This Row],[labeller_confidence_score]]-Data[[#This Row],[cytodiffusion_classification_confidence]]</f>
        <v>1.1500000000000066E-2</v>
      </c>
    </row>
    <row r="636" spans="1:41" x14ac:dyDescent="0.3">
      <c r="A636" t="s">
        <v>709</v>
      </c>
      <c r="B636" t="s">
        <v>62</v>
      </c>
      <c r="C636">
        <v>0</v>
      </c>
      <c r="D636" t="s">
        <v>50</v>
      </c>
      <c r="E636">
        <v>7.66</v>
      </c>
      <c r="F636">
        <v>85.8</v>
      </c>
      <c r="G636">
        <v>0.877</v>
      </c>
      <c r="H636">
        <v>0.218</v>
      </c>
      <c r="I636">
        <f>Data[[#This Row],[nucleus_area_pct]]/Data[[#This Row],[cytoplasm_ratio]]</f>
        <v>393.57798165137615</v>
      </c>
      <c r="J636">
        <v>0.88600000000000001</v>
      </c>
      <c r="K636">
        <v>0.184</v>
      </c>
      <c r="L636">
        <v>0.68</v>
      </c>
      <c r="M636">
        <v>1</v>
      </c>
      <c r="N636">
        <v>0.94</v>
      </c>
      <c r="O636">
        <v>360</v>
      </c>
      <c r="P636">
        <v>55</v>
      </c>
      <c r="Q636">
        <v>203</v>
      </c>
      <c r="R636">
        <v>168</v>
      </c>
      <c r="S636">
        <v>208</v>
      </c>
      <c r="T636">
        <f>(Data[[#This Row],[mean_r]]/256)*100</f>
        <v>79.296875</v>
      </c>
      <c r="U636">
        <f>(Data[[#This Row],[mean_g]]/256)*100</f>
        <v>65.625</v>
      </c>
      <c r="V636">
        <f>(Data[[#This Row],[mean_b]]/256)*100</f>
        <v>81.25</v>
      </c>
      <c r="W636">
        <v>0.68300000000000005</v>
      </c>
      <c r="X636" t="s">
        <v>39</v>
      </c>
      <c r="Y636" t="s">
        <v>45</v>
      </c>
      <c r="Z636">
        <v>6302</v>
      </c>
      <c r="AA636">
        <v>4.91</v>
      </c>
      <c r="AB636">
        <v>12</v>
      </c>
      <c r="AC636">
        <v>39.5</v>
      </c>
      <c r="AD636">
        <v>190981</v>
      </c>
      <c r="AE636">
        <v>71.900000000000006</v>
      </c>
      <c r="AF636">
        <v>33.299999999999997</v>
      </c>
      <c r="AG636" t="s">
        <v>46</v>
      </c>
      <c r="AH636" t="s">
        <v>42</v>
      </c>
      <c r="AI636" t="s">
        <v>52</v>
      </c>
      <c r="AJ636">
        <v>100</v>
      </c>
      <c r="AK636">
        <v>360</v>
      </c>
      <c r="AL636">
        <v>0.1096</v>
      </c>
      <c r="AM636">
        <v>0.92130000000000001</v>
      </c>
      <c r="AN636">
        <v>0.90629999999999999</v>
      </c>
      <c r="AO636">
        <f>Data[[#This Row],[labeller_confidence_score]]-Data[[#This Row],[cytodiffusion_classification_confidence]]</f>
        <v>-1.5000000000000013E-2</v>
      </c>
    </row>
    <row r="637" spans="1:41" x14ac:dyDescent="0.3">
      <c r="A637" t="s">
        <v>710</v>
      </c>
      <c r="B637" t="s">
        <v>87</v>
      </c>
      <c r="C637">
        <v>0</v>
      </c>
      <c r="D637" t="s">
        <v>50</v>
      </c>
      <c r="E637">
        <v>13.2</v>
      </c>
      <c r="F637">
        <v>47.7</v>
      </c>
      <c r="G637">
        <v>0.61899999999999999</v>
      </c>
      <c r="H637">
        <v>0.56899999999999995</v>
      </c>
      <c r="I637">
        <f>Data[[#This Row],[nucleus_area_pct]]/Data[[#This Row],[cytoplasm_ratio]]</f>
        <v>83.831282952548349</v>
      </c>
      <c r="J637">
        <v>0.80500000000000005</v>
      </c>
      <c r="K637">
        <v>0.42499999999999999</v>
      </c>
      <c r="L637">
        <v>5.0199999999999996</v>
      </c>
      <c r="M637">
        <v>2.2000000000000002</v>
      </c>
      <c r="N637">
        <v>0.81599999999999995</v>
      </c>
      <c r="O637">
        <v>513</v>
      </c>
      <c r="P637">
        <v>68</v>
      </c>
      <c r="Q637">
        <v>234</v>
      </c>
      <c r="R637">
        <v>146</v>
      </c>
      <c r="S637">
        <v>136</v>
      </c>
      <c r="T637">
        <f>(Data[[#This Row],[mean_r]]/256)*100</f>
        <v>91.40625</v>
      </c>
      <c r="U637">
        <f>(Data[[#This Row],[mean_g]]/256)*100</f>
        <v>57.03125</v>
      </c>
      <c r="V637">
        <f>(Data[[#This Row],[mean_b]]/256)*100</f>
        <v>53.125</v>
      </c>
      <c r="W637">
        <v>0.54400000000000004</v>
      </c>
      <c r="X637" t="s">
        <v>39</v>
      </c>
      <c r="Y637" t="s">
        <v>45</v>
      </c>
      <c r="Z637">
        <v>5435</v>
      </c>
      <c r="AA637">
        <v>4.3600000000000003</v>
      </c>
      <c r="AB637">
        <v>12.1</v>
      </c>
      <c r="AC637">
        <v>42.1</v>
      </c>
      <c r="AD637">
        <v>296976</v>
      </c>
      <c r="AE637">
        <v>86.1</v>
      </c>
      <c r="AF637">
        <v>34.4</v>
      </c>
      <c r="AG637" t="s">
        <v>64</v>
      </c>
      <c r="AH637" t="s">
        <v>42</v>
      </c>
      <c r="AI637" t="s">
        <v>43</v>
      </c>
      <c r="AJ637">
        <v>100</v>
      </c>
      <c r="AK637">
        <v>360</v>
      </c>
      <c r="AL637">
        <v>3.9100000000000003E-2</v>
      </c>
      <c r="AM637">
        <v>0.85589999999999999</v>
      </c>
      <c r="AN637">
        <v>0.95009999999999994</v>
      </c>
      <c r="AO637">
        <f>Data[[#This Row],[labeller_confidence_score]]-Data[[#This Row],[cytodiffusion_classification_confidence]]</f>
        <v>9.419999999999995E-2</v>
      </c>
    </row>
    <row r="638" spans="1:41" x14ac:dyDescent="0.3">
      <c r="A638" t="s">
        <v>711</v>
      </c>
      <c r="B638" t="s">
        <v>54</v>
      </c>
      <c r="C638">
        <v>0</v>
      </c>
      <c r="D638" t="s">
        <v>54</v>
      </c>
      <c r="E638">
        <v>7.37</v>
      </c>
      <c r="F638">
        <v>0</v>
      </c>
      <c r="G638">
        <v>0</v>
      </c>
      <c r="H638">
        <v>1</v>
      </c>
      <c r="I638">
        <f>Data[[#This Row],[nucleus_area_pct]]/Data[[#This Row],[cytoplasm_ratio]]</f>
        <v>0</v>
      </c>
      <c r="J638">
        <v>0.90100000000000002</v>
      </c>
      <c r="K638">
        <v>8.6999999999999994E-2</v>
      </c>
      <c r="L638">
        <v>0.96</v>
      </c>
      <c r="M638">
        <v>1</v>
      </c>
      <c r="N638">
        <v>1</v>
      </c>
      <c r="O638">
        <v>202</v>
      </c>
      <c r="P638">
        <v>48</v>
      </c>
      <c r="Q638">
        <v>235</v>
      </c>
      <c r="R638">
        <v>125</v>
      </c>
      <c r="S638">
        <v>121</v>
      </c>
      <c r="T638">
        <f>(Data[[#This Row],[mean_r]]/256)*100</f>
        <v>91.796875</v>
      </c>
      <c r="U638">
        <f>(Data[[#This Row],[mean_g]]/256)*100</f>
        <v>48.828125</v>
      </c>
      <c r="V638">
        <f>(Data[[#This Row],[mean_b]]/256)*100</f>
        <v>47.265625</v>
      </c>
      <c r="W638">
        <v>0.60499999999999998</v>
      </c>
      <c r="X638" t="s">
        <v>39</v>
      </c>
      <c r="Y638" t="s">
        <v>40</v>
      </c>
      <c r="Z638">
        <v>6287</v>
      </c>
      <c r="AA638">
        <v>3.89</v>
      </c>
      <c r="AB638">
        <v>13.7</v>
      </c>
      <c r="AC638">
        <v>40.799999999999997</v>
      </c>
      <c r="AD638">
        <v>142923</v>
      </c>
      <c r="AE638">
        <v>87.9</v>
      </c>
      <c r="AF638">
        <v>31.5</v>
      </c>
      <c r="AG638" t="s">
        <v>46</v>
      </c>
      <c r="AH638" t="s">
        <v>47</v>
      </c>
      <c r="AI638" t="s">
        <v>52</v>
      </c>
      <c r="AJ638">
        <v>100</v>
      </c>
      <c r="AK638">
        <v>224</v>
      </c>
      <c r="AL638">
        <v>7.9699999999999993E-2</v>
      </c>
      <c r="AM638">
        <v>0.87870000000000004</v>
      </c>
      <c r="AN638">
        <v>0.93069999999999997</v>
      </c>
      <c r="AO638">
        <f>Data[[#This Row],[labeller_confidence_score]]-Data[[#This Row],[cytodiffusion_classification_confidence]]</f>
        <v>5.1999999999999935E-2</v>
      </c>
    </row>
    <row r="639" spans="1:41" x14ac:dyDescent="0.3">
      <c r="A639" t="s">
        <v>712</v>
      </c>
      <c r="B639" t="s">
        <v>54</v>
      </c>
      <c r="C639">
        <v>0</v>
      </c>
      <c r="D639" t="s">
        <v>54</v>
      </c>
      <c r="E639">
        <v>7.94</v>
      </c>
      <c r="F639">
        <v>0</v>
      </c>
      <c r="G639">
        <v>0</v>
      </c>
      <c r="H639">
        <v>1</v>
      </c>
      <c r="I639">
        <f>Data[[#This Row],[nucleus_area_pct]]/Data[[#This Row],[cytoplasm_ratio]]</f>
        <v>0</v>
      </c>
      <c r="J639">
        <v>0.89900000000000002</v>
      </c>
      <c r="K639">
        <v>0.214</v>
      </c>
      <c r="L639">
        <v>0.59</v>
      </c>
      <c r="M639">
        <v>1</v>
      </c>
      <c r="N639">
        <v>0.95099999999999996</v>
      </c>
      <c r="O639">
        <v>155</v>
      </c>
      <c r="P639">
        <v>48</v>
      </c>
      <c r="Q639">
        <v>234</v>
      </c>
      <c r="R639">
        <v>152</v>
      </c>
      <c r="S639">
        <v>134</v>
      </c>
      <c r="T639">
        <f>(Data[[#This Row],[mean_r]]/256)*100</f>
        <v>91.40625</v>
      </c>
      <c r="U639">
        <f>(Data[[#This Row],[mean_g]]/256)*100</f>
        <v>59.375</v>
      </c>
      <c r="V639">
        <f>(Data[[#This Row],[mean_b]]/256)*100</f>
        <v>52.34375</v>
      </c>
      <c r="W639">
        <v>0.49099999999999999</v>
      </c>
      <c r="X639" t="s">
        <v>63</v>
      </c>
      <c r="Y639" t="s">
        <v>40</v>
      </c>
      <c r="Z639">
        <v>8678</v>
      </c>
      <c r="AA639">
        <v>3.45</v>
      </c>
      <c r="AB639">
        <v>17.399999999999999</v>
      </c>
      <c r="AC639">
        <v>35.1</v>
      </c>
      <c r="AD639">
        <v>174133</v>
      </c>
      <c r="AE639">
        <v>103.2</v>
      </c>
      <c r="AF639">
        <v>32.1</v>
      </c>
      <c r="AG639" t="s">
        <v>46</v>
      </c>
      <c r="AH639" t="s">
        <v>47</v>
      </c>
      <c r="AI639" t="s">
        <v>52</v>
      </c>
      <c r="AJ639">
        <v>40</v>
      </c>
      <c r="AK639">
        <v>512</v>
      </c>
      <c r="AL639">
        <v>7.6600000000000001E-2</v>
      </c>
      <c r="AM639">
        <v>1</v>
      </c>
      <c r="AN639">
        <v>0.80349999999999999</v>
      </c>
      <c r="AO639">
        <f>Data[[#This Row],[labeller_confidence_score]]-Data[[#This Row],[cytodiffusion_classification_confidence]]</f>
        <v>-0.19650000000000001</v>
      </c>
    </row>
    <row r="640" spans="1:41" x14ac:dyDescent="0.3">
      <c r="A640" t="s">
        <v>713</v>
      </c>
      <c r="B640" t="s">
        <v>180</v>
      </c>
      <c r="C640">
        <v>1</v>
      </c>
      <c r="D640" t="s">
        <v>181</v>
      </c>
      <c r="E640">
        <v>7.13</v>
      </c>
      <c r="F640">
        <v>0</v>
      </c>
      <c r="G640">
        <v>0</v>
      </c>
      <c r="H640">
        <v>1</v>
      </c>
      <c r="I640">
        <f>Data[[#This Row],[nucleus_area_pct]]/Data[[#This Row],[cytoplasm_ratio]]</f>
        <v>0</v>
      </c>
      <c r="J640">
        <v>0.33200000000000002</v>
      </c>
      <c r="K640">
        <v>0.84199999999999997</v>
      </c>
      <c r="L640">
        <v>0.35</v>
      </c>
      <c r="M640">
        <v>1</v>
      </c>
      <c r="N640">
        <v>0.88</v>
      </c>
      <c r="O640">
        <v>147</v>
      </c>
      <c r="P640">
        <v>66</v>
      </c>
      <c r="Q640">
        <v>232</v>
      </c>
      <c r="R640">
        <v>139</v>
      </c>
      <c r="S640">
        <v>120</v>
      </c>
      <c r="T640">
        <f>(Data[[#This Row],[mean_r]]/256)*100</f>
        <v>90.625</v>
      </c>
      <c r="U640">
        <f>(Data[[#This Row],[mean_g]]/256)*100</f>
        <v>54.296875</v>
      </c>
      <c r="V640">
        <f>(Data[[#This Row],[mean_b]]/256)*100</f>
        <v>46.875</v>
      </c>
      <c r="W640">
        <v>0.54700000000000004</v>
      </c>
      <c r="X640" t="s">
        <v>39</v>
      </c>
      <c r="Y640" t="s">
        <v>40</v>
      </c>
      <c r="Z640">
        <v>4067</v>
      </c>
      <c r="AA640">
        <v>4.7699999999999996</v>
      </c>
      <c r="AB640">
        <v>12.9</v>
      </c>
      <c r="AC640">
        <v>32.6</v>
      </c>
      <c r="AD640">
        <v>181851</v>
      </c>
      <c r="AE640">
        <v>94.8</v>
      </c>
      <c r="AF640">
        <v>34.9</v>
      </c>
      <c r="AG640" t="s">
        <v>41</v>
      </c>
      <c r="AH640" t="s">
        <v>47</v>
      </c>
      <c r="AI640" t="s">
        <v>56</v>
      </c>
      <c r="AJ640">
        <v>40</v>
      </c>
      <c r="AK640">
        <v>512</v>
      </c>
      <c r="AL640">
        <v>0.90069999999999995</v>
      </c>
      <c r="AM640">
        <v>0.73609999999999998</v>
      </c>
      <c r="AN640">
        <v>0.70499999999999996</v>
      </c>
      <c r="AO640">
        <f>Data[[#This Row],[labeller_confidence_score]]-Data[[#This Row],[cytodiffusion_classification_confidence]]</f>
        <v>-3.1100000000000017E-2</v>
      </c>
    </row>
    <row r="641" spans="1:41" x14ac:dyDescent="0.3">
      <c r="A641" t="s">
        <v>714</v>
      </c>
      <c r="B641" t="s">
        <v>54</v>
      </c>
      <c r="C641">
        <v>0</v>
      </c>
      <c r="D641" t="s">
        <v>54</v>
      </c>
      <c r="E641">
        <v>6.82</v>
      </c>
      <c r="F641">
        <v>0</v>
      </c>
      <c r="G641">
        <v>0</v>
      </c>
      <c r="H641">
        <v>1</v>
      </c>
      <c r="I641">
        <f>Data[[#This Row],[nucleus_area_pct]]/Data[[#This Row],[cytoplasm_ratio]]</f>
        <v>0</v>
      </c>
      <c r="J641">
        <v>0.87</v>
      </c>
      <c r="K641">
        <v>0.27800000000000002</v>
      </c>
      <c r="L641">
        <v>0.6</v>
      </c>
      <c r="M641">
        <v>1</v>
      </c>
      <c r="N641">
        <v>0.97499999999999998</v>
      </c>
      <c r="O641">
        <v>180</v>
      </c>
      <c r="P641">
        <v>47</v>
      </c>
      <c r="Q641">
        <v>227</v>
      </c>
      <c r="R641">
        <v>130</v>
      </c>
      <c r="S641">
        <v>121</v>
      </c>
      <c r="T641">
        <f>(Data[[#This Row],[mean_r]]/256)*100</f>
        <v>88.671875</v>
      </c>
      <c r="U641">
        <f>(Data[[#This Row],[mean_g]]/256)*100</f>
        <v>50.78125</v>
      </c>
      <c r="V641">
        <f>(Data[[#This Row],[mean_b]]/256)*100</f>
        <v>47.265625</v>
      </c>
      <c r="W641">
        <v>0.442</v>
      </c>
      <c r="X641" t="s">
        <v>51</v>
      </c>
      <c r="Y641" t="s">
        <v>40</v>
      </c>
      <c r="Z641">
        <v>8510</v>
      </c>
      <c r="AA641">
        <v>4.3499999999999996</v>
      </c>
      <c r="AB641">
        <v>15.5</v>
      </c>
      <c r="AC641">
        <v>43.2</v>
      </c>
      <c r="AD641">
        <v>183013</v>
      </c>
      <c r="AE641">
        <v>94.1</v>
      </c>
      <c r="AF641">
        <v>34.1</v>
      </c>
      <c r="AG641" t="s">
        <v>64</v>
      </c>
      <c r="AH641" t="s">
        <v>47</v>
      </c>
      <c r="AI641" t="s">
        <v>56</v>
      </c>
      <c r="AJ641">
        <v>100</v>
      </c>
      <c r="AK641">
        <v>256</v>
      </c>
      <c r="AL641">
        <v>4.7699999999999999E-2</v>
      </c>
      <c r="AM641">
        <v>0.87360000000000004</v>
      </c>
      <c r="AN641">
        <v>0.91290000000000004</v>
      </c>
      <c r="AO641">
        <f>Data[[#This Row],[labeller_confidence_score]]-Data[[#This Row],[cytodiffusion_classification_confidence]]</f>
        <v>3.9300000000000002E-2</v>
      </c>
    </row>
    <row r="642" spans="1:41" x14ac:dyDescent="0.3">
      <c r="A642" t="s">
        <v>715</v>
      </c>
      <c r="B642" t="s">
        <v>87</v>
      </c>
      <c r="C642">
        <v>0</v>
      </c>
      <c r="D642" t="s">
        <v>50</v>
      </c>
      <c r="E642">
        <v>13.78</v>
      </c>
      <c r="F642">
        <v>56.5</v>
      </c>
      <c r="G642">
        <v>0.54900000000000004</v>
      </c>
      <c r="H642">
        <v>0.54400000000000004</v>
      </c>
      <c r="I642">
        <f>Data[[#This Row],[nucleus_area_pct]]/Data[[#This Row],[cytoplasm_ratio]]</f>
        <v>103.86029411764706</v>
      </c>
      <c r="J642">
        <v>0.76900000000000002</v>
      </c>
      <c r="K642">
        <v>0.38900000000000001</v>
      </c>
      <c r="L642">
        <v>4.84</v>
      </c>
      <c r="M642">
        <v>2.5</v>
      </c>
      <c r="N642">
        <v>0.749</v>
      </c>
      <c r="O642">
        <v>442</v>
      </c>
      <c r="P642">
        <v>87</v>
      </c>
      <c r="Q642">
        <v>234</v>
      </c>
      <c r="R642">
        <v>133</v>
      </c>
      <c r="S642">
        <v>157</v>
      </c>
      <c r="T642">
        <f>(Data[[#This Row],[mean_r]]/256)*100</f>
        <v>91.40625</v>
      </c>
      <c r="U642">
        <f>(Data[[#This Row],[mean_g]]/256)*100</f>
        <v>51.953125</v>
      </c>
      <c r="V642">
        <f>(Data[[#This Row],[mean_b]]/256)*100</f>
        <v>61.328125</v>
      </c>
      <c r="W642">
        <v>0.621</v>
      </c>
      <c r="X642" t="s">
        <v>51</v>
      </c>
      <c r="Y642" t="s">
        <v>40</v>
      </c>
      <c r="Z642">
        <v>9639</v>
      </c>
      <c r="AA642">
        <v>4.47</v>
      </c>
      <c r="AB642">
        <v>13.7</v>
      </c>
      <c r="AC642">
        <v>38.1</v>
      </c>
      <c r="AD642">
        <v>200497</v>
      </c>
      <c r="AE642">
        <v>93.6</v>
      </c>
      <c r="AF642">
        <v>34.5</v>
      </c>
      <c r="AG642" t="s">
        <v>46</v>
      </c>
      <c r="AH642" t="s">
        <v>47</v>
      </c>
      <c r="AI642" t="s">
        <v>56</v>
      </c>
      <c r="AJ642">
        <v>100</v>
      </c>
      <c r="AK642">
        <v>512</v>
      </c>
      <c r="AL642">
        <v>0</v>
      </c>
      <c r="AM642">
        <v>0.78759999999999997</v>
      </c>
      <c r="AN642">
        <v>0.90700000000000003</v>
      </c>
      <c r="AO642">
        <f>Data[[#This Row],[labeller_confidence_score]]-Data[[#This Row],[cytodiffusion_classification_confidence]]</f>
        <v>0.11940000000000006</v>
      </c>
    </row>
    <row r="643" spans="1:41" x14ac:dyDescent="0.3">
      <c r="A643" t="s">
        <v>716</v>
      </c>
      <c r="B643" t="s">
        <v>120</v>
      </c>
      <c r="C643">
        <v>1</v>
      </c>
      <c r="D643" t="s">
        <v>104</v>
      </c>
      <c r="E643">
        <v>6.74</v>
      </c>
      <c r="F643">
        <v>0</v>
      </c>
      <c r="G643">
        <v>0</v>
      </c>
      <c r="H643">
        <v>1</v>
      </c>
      <c r="I643">
        <f>Data[[#This Row],[nucleus_area_pct]]/Data[[#This Row],[cytoplasm_ratio]]</f>
        <v>0</v>
      </c>
      <c r="J643">
        <v>0.98899999999999999</v>
      </c>
      <c r="K643">
        <v>0.10100000000000001</v>
      </c>
      <c r="L643">
        <v>0.3</v>
      </c>
      <c r="M643">
        <v>1</v>
      </c>
      <c r="N643">
        <v>0.97599999999999998</v>
      </c>
      <c r="O643">
        <v>135</v>
      </c>
      <c r="P643">
        <v>45</v>
      </c>
      <c r="Q643">
        <v>233</v>
      </c>
      <c r="R643">
        <v>122</v>
      </c>
      <c r="S643">
        <v>124</v>
      </c>
      <c r="T643">
        <f>(Data[[#This Row],[mean_r]]/256)*100</f>
        <v>91.015625</v>
      </c>
      <c r="U643">
        <f>(Data[[#This Row],[mean_g]]/256)*100</f>
        <v>47.65625</v>
      </c>
      <c r="V643">
        <f>(Data[[#This Row],[mean_b]]/256)*100</f>
        <v>48.4375</v>
      </c>
      <c r="W643">
        <v>0.48499999999999999</v>
      </c>
      <c r="X643" t="s">
        <v>39</v>
      </c>
      <c r="Y643" t="s">
        <v>45</v>
      </c>
      <c r="Z643">
        <v>8425</v>
      </c>
      <c r="AA643">
        <v>4.0599999999999996</v>
      </c>
      <c r="AB643">
        <v>15</v>
      </c>
      <c r="AC643">
        <v>31.8</v>
      </c>
      <c r="AD643">
        <v>119932</v>
      </c>
      <c r="AE643">
        <v>87.6</v>
      </c>
      <c r="AF643">
        <v>34.9</v>
      </c>
      <c r="AG643" t="s">
        <v>64</v>
      </c>
      <c r="AH643" t="s">
        <v>68</v>
      </c>
      <c r="AI643" t="s">
        <v>52</v>
      </c>
      <c r="AJ643">
        <v>40</v>
      </c>
      <c r="AK643">
        <v>360</v>
      </c>
      <c r="AL643">
        <v>0.73799999999999999</v>
      </c>
      <c r="AM643">
        <v>0.65259999999999996</v>
      </c>
      <c r="AN643">
        <v>0.80210000000000004</v>
      </c>
      <c r="AO643">
        <f>Data[[#This Row],[labeller_confidence_score]]-Data[[#This Row],[cytodiffusion_classification_confidence]]</f>
        <v>0.14950000000000008</v>
      </c>
    </row>
    <row r="644" spans="1:41" x14ac:dyDescent="0.3">
      <c r="A644" t="s">
        <v>717</v>
      </c>
      <c r="B644" t="s">
        <v>60</v>
      </c>
      <c r="C644">
        <v>0</v>
      </c>
      <c r="D644" t="s">
        <v>50</v>
      </c>
      <c r="E644">
        <v>15.07</v>
      </c>
      <c r="F644">
        <v>52.4</v>
      </c>
      <c r="G644">
        <v>0.34499999999999997</v>
      </c>
      <c r="H644">
        <v>0.51200000000000001</v>
      </c>
      <c r="I644">
        <f>Data[[#This Row],[nucleus_area_pct]]/Data[[#This Row],[cytoplasm_ratio]]</f>
        <v>102.34375</v>
      </c>
      <c r="J644">
        <v>0.73199999999999998</v>
      </c>
      <c r="K644">
        <v>0.56999999999999995</v>
      </c>
      <c r="L644">
        <v>2.57</v>
      </c>
      <c r="M644">
        <v>1</v>
      </c>
      <c r="N644">
        <v>0.69699999999999995</v>
      </c>
      <c r="O644">
        <v>502</v>
      </c>
      <c r="P644">
        <v>115</v>
      </c>
      <c r="Q644">
        <v>191</v>
      </c>
      <c r="R644">
        <v>179</v>
      </c>
      <c r="S644">
        <v>170</v>
      </c>
      <c r="T644">
        <f>(Data[[#This Row],[mean_r]]/256)*100</f>
        <v>74.609375</v>
      </c>
      <c r="U644">
        <f>(Data[[#This Row],[mean_g]]/256)*100</f>
        <v>69.921875</v>
      </c>
      <c r="V644">
        <f>(Data[[#This Row],[mean_b]]/256)*100</f>
        <v>66.40625</v>
      </c>
      <c r="W644">
        <v>0.58599999999999997</v>
      </c>
      <c r="X644" t="s">
        <v>51</v>
      </c>
      <c r="Y644" t="s">
        <v>45</v>
      </c>
      <c r="Z644">
        <v>10175</v>
      </c>
      <c r="AA644">
        <v>5.23</v>
      </c>
      <c r="AB644">
        <v>11.7</v>
      </c>
      <c r="AC644">
        <v>47.6</v>
      </c>
      <c r="AD644">
        <v>371519</v>
      </c>
      <c r="AE644">
        <v>95.8</v>
      </c>
      <c r="AF644">
        <v>33.299999999999997</v>
      </c>
      <c r="AG644" t="s">
        <v>46</v>
      </c>
      <c r="AH644" t="s">
        <v>42</v>
      </c>
      <c r="AI644" t="s">
        <v>52</v>
      </c>
      <c r="AJ644">
        <v>100</v>
      </c>
      <c r="AK644">
        <v>360</v>
      </c>
      <c r="AL644">
        <v>5.6599999999999998E-2</v>
      </c>
      <c r="AM644">
        <v>0.8972</v>
      </c>
      <c r="AN644">
        <v>0.93340000000000001</v>
      </c>
      <c r="AO644">
        <f>Data[[#This Row],[labeller_confidence_score]]-Data[[#This Row],[cytodiffusion_classification_confidence]]</f>
        <v>3.620000000000001E-2</v>
      </c>
    </row>
    <row r="645" spans="1:41" x14ac:dyDescent="0.3">
      <c r="A645" t="s">
        <v>718</v>
      </c>
      <c r="B645" t="s">
        <v>49</v>
      </c>
      <c r="C645">
        <v>0</v>
      </c>
      <c r="D645" t="s">
        <v>50</v>
      </c>
      <c r="E645">
        <v>10.81</v>
      </c>
      <c r="F645">
        <v>50.6</v>
      </c>
      <c r="G645">
        <v>0.58199999999999996</v>
      </c>
      <c r="H645">
        <v>0.41799999999999998</v>
      </c>
      <c r="I645">
        <f>Data[[#This Row],[nucleus_area_pct]]/Data[[#This Row],[cytoplasm_ratio]]</f>
        <v>121.05263157894737</v>
      </c>
      <c r="J645">
        <v>0.79100000000000004</v>
      </c>
      <c r="K645">
        <v>0.48299999999999998</v>
      </c>
      <c r="L645">
        <v>3.16</v>
      </c>
      <c r="M645">
        <v>4.7</v>
      </c>
      <c r="N645">
        <v>0.76100000000000001</v>
      </c>
      <c r="O645">
        <v>412</v>
      </c>
      <c r="P645">
        <v>67</v>
      </c>
      <c r="Q645">
        <v>224</v>
      </c>
      <c r="R645">
        <v>126</v>
      </c>
      <c r="S645">
        <v>163</v>
      </c>
      <c r="T645">
        <f>(Data[[#This Row],[mean_r]]/256)*100</f>
        <v>87.5</v>
      </c>
      <c r="U645">
        <f>(Data[[#This Row],[mean_g]]/256)*100</f>
        <v>49.21875</v>
      </c>
      <c r="V645">
        <f>(Data[[#This Row],[mean_b]]/256)*100</f>
        <v>63.671875</v>
      </c>
      <c r="W645">
        <v>0.64200000000000002</v>
      </c>
      <c r="X645" t="s">
        <v>39</v>
      </c>
      <c r="Y645" t="s">
        <v>40</v>
      </c>
      <c r="Z645">
        <v>10878</v>
      </c>
      <c r="AA645">
        <v>5.65</v>
      </c>
      <c r="AB645">
        <v>10.199999999999999</v>
      </c>
      <c r="AC645">
        <v>39.700000000000003</v>
      </c>
      <c r="AD645">
        <v>281947</v>
      </c>
      <c r="AE645">
        <v>96.8</v>
      </c>
      <c r="AF645">
        <v>35</v>
      </c>
      <c r="AG645" t="s">
        <v>64</v>
      </c>
      <c r="AH645" t="s">
        <v>42</v>
      </c>
      <c r="AI645" t="s">
        <v>56</v>
      </c>
      <c r="AJ645">
        <v>100</v>
      </c>
      <c r="AK645">
        <v>512</v>
      </c>
      <c r="AL645">
        <v>6.8900000000000003E-2</v>
      </c>
      <c r="AM645">
        <v>0.89139999999999997</v>
      </c>
      <c r="AN645">
        <v>0.7782</v>
      </c>
      <c r="AO645">
        <f>Data[[#This Row],[labeller_confidence_score]]-Data[[#This Row],[cytodiffusion_classification_confidence]]</f>
        <v>-0.11319999999999997</v>
      </c>
    </row>
    <row r="646" spans="1:41" x14ac:dyDescent="0.3">
      <c r="A646" t="s">
        <v>719</v>
      </c>
      <c r="B646" t="s">
        <v>49</v>
      </c>
      <c r="C646">
        <v>0</v>
      </c>
      <c r="D646" t="s">
        <v>50</v>
      </c>
      <c r="E646">
        <v>11.3</v>
      </c>
      <c r="F646">
        <v>39.700000000000003</v>
      </c>
      <c r="G646">
        <v>0.747</v>
      </c>
      <c r="H646">
        <v>0.41599999999999998</v>
      </c>
      <c r="I646">
        <f>Data[[#This Row],[nucleus_area_pct]]/Data[[#This Row],[cytoplasm_ratio]]</f>
        <v>95.432692307692321</v>
      </c>
      <c r="J646">
        <v>0.745</v>
      </c>
      <c r="K646">
        <v>0.51400000000000001</v>
      </c>
      <c r="L646">
        <v>2.6</v>
      </c>
      <c r="M646">
        <v>4.2</v>
      </c>
      <c r="N646">
        <v>0.79100000000000004</v>
      </c>
      <c r="O646">
        <v>353</v>
      </c>
      <c r="P646">
        <v>85</v>
      </c>
      <c r="Q646">
        <v>223</v>
      </c>
      <c r="R646">
        <v>173</v>
      </c>
      <c r="S646">
        <v>190</v>
      </c>
      <c r="T646">
        <f>(Data[[#This Row],[mean_r]]/256)*100</f>
        <v>87.109375</v>
      </c>
      <c r="U646">
        <f>(Data[[#This Row],[mean_g]]/256)*100</f>
        <v>67.578125</v>
      </c>
      <c r="V646">
        <f>(Data[[#This Row],[mean_b]]/256)*100</f>
        <v>74.21875</v>
      </c>
      <c r="W646">
        <v>0.69199999999999995</v>
      </c>
      <c r="X646" t="s">
        <v>63</v>
      </c>
      <c r="Y646" t="s">
        <v>40</v>
      </c>
      <c r="Z646">
        <v>3919</v>
      </c>
      <c r="AA646">
        <v>5.87</v>
      </c>
      <c r="AB646">
        <v>16.100000000000001</v>
      </c>
      <c r="AC646">
        <v>40.200000000000003</v>
      </c>
      <c r="AD646">
        <v>276002</v>
      </c>
      <c r="AE646">
        <v>93.5</v>
      </c>
      <c r="AF646">
        <v>31.7</v>
      </c>
      <c r="AG646" t="s">
        <v>64</v>
      </c>
      <c r="AH646" t="s">
        <v>42</v>
      </c>
      <c r="AI646" t="s">
        <v>52</v>
      </c>
      <c r="AJ646">
        <v>100</v>
      </c>
      <c r="AK646">
        <v>256</v>
      </c>
      <c r="AL646">
        <v>5.0700000000000002E-2</v>
      </c>
      <c r="AM646">
        <v>0.9516</v>
      </c>
      <c r="AN646">
        <v>1</v>
      </c>
      <c r="AO646">
        <f>Data[[#This Row],[labeller_confidence_score]]-Data[[#This Row],[cytodiffusion_classification_confidence]]</f>
        <v>4.8399999999999999E-2</v>
      </c>
    </row>
    <row r="647" spans="1:41" x14ac:dyDescent="0.3">
      <c r="A647" t="s">
        <v>720</v>
      </c>
      <c r="B647" t="s">
        <v>89</v>
      </c>
      <c r="C647">
        <v>1</v>
      </c>
      <c r="D647" t="s">
        <v>38</v>
      </c>
      <c r="E647">
        <v>11.76</v>
      </c>
      <c r="F647">
        <v>49.7</v>
      </c>
      <c r="G647">
        <v>0.626</v>
      </c>
      <c r="H647">
        <v>0.436</v>
      </c>
      <c r="I647">
        <f>Data[[#This Row],[nucleus_area_pct]]/Data[[#This Row],[cytoplasm_ratio]]</f>
        <v>113.9908256880734</v>
      </c>
      <c r="J647">
        <v>0.88600000000000001</v>
      </c>
      <c r="K647">
        <v>0.34200000000000003</v>
      </c>
      <c r="L647">
        <v>5.27</v>
      </c>
      <c r="M647">
        <v>3.1</v>
      </c>
      <c r="N647">
        <v>0.79900000000000004</v>
      </c>
      <c r="O647">
        <v>372</v>
      </c>
      <c r="P647">
        <v>88</v>
      </c>
      <c r="Q647">
        <v>181</v>
      </c>
      <c r="R647">
        <v>165</v>
      </c>
      <c r="S647">
        <v>194</v>
      </c>
      <c r="T647">
        <f>(Data[[#This Row],[mean_r]]/256)*100</f>
        <v>70.703125</v>
      </c>
      <c r="U647">
        <f>(Data[[#This Row],[mean_g]]/256)*100</f>
        <v>64.453125</v>
      </c>
      <c r="V647">
        <f>(Data[[#This Row],[mean_b]]/256)*100</f>
        <v>75.78125</v>
      </c>
      <c r="W647">
        <v>0.71399999999999997</v>
      </c>
      <c r="X647" t="s">
        <v>39</v>
      </c>
      <c r="Y647" t="s">
        <v>45</v>
      </c>
      <c r="Z647">
        <v>11102</v>
      </c>
      <c r="AA647">
        <v>5.59</v>
      </c>
      <c r="AB647">
        <v>11.2</v>
      </c>
      <c r="AC647">
        <v>36.4</v>
      </c>
      <c r="AD647">
        <v>170836</v>
      </c>
      <c r="AE647">
        <v>90.4</v>
      </c>
      <c r="AF647">
        <v>32.4</v>
      </c>
      <c r="AG647" t="s">
        <v>46</v>
      </c>
      <c r="AH647" t="s">
        <v>42</v>
      </c>
      <c r="AI647" t="s">
        <v>52</v>
      </c>
      <c r="AJ647">
        <v>40</v>
      </c>
      <c r="AK647">
        <v>512</v>
      </c>
      <c r="AL647">
        <v>0.75109999999999999</v>
      </c>
      <c r="AM647">
        <v>0.66090000000000004</v>
      </c>
      <c r="AN647">
        <v>0.59519999999999995</v>
      </c>
      <c r="AO647">
        <f>Data[[#This Row],[labeller_confidence_score]]-Data[[#This Row],[cytodiffusion_classification_confidence]]</f>
        <v>-6.5700000000000092E-2</v>
      </c>
    </row>
    <row r="648" spans="1:41" x14ac:dyDescent="0.3">
      <c r="A648" t="s">
        <v>721</v>
      </c>
      <c r="B648" t="s">
        <v>54</v>
      </c>
      <c r="C648">
        <v>0</v>
      </c>
      <c r="D648" t="s">
        <v>54</v>
      </c>
      <c r="E648">
        <v>7.74</v>
      </c>
      <c r="F648">
        <v>0</v>
      </c>
      <c r="G648">
        <v>0</v>
      </c>
      <c r="H648">
        <v>1</v>
      </c>
      <c r="I648">
        <f>Data[[#This Row],[nucleus_area_pct]]/Data[[#This Row],[cytoplasm_ratio]]</f>
        <v>0</v>
      </c>
      <c r="J648">
        <v>0.89700000000000002</v>
      </c>
      <c r="K648">
        <v>0.254</v>
      </c>
      <c r="L648">
        <v>0.57999999999999996</v>
      </c>
      <c r="M648">
        <v>1</v>
      </c>
      <c r="N648">
        <v>0.92600000000000005</v>
      </c>
      <c r="O648">
        <v>181</v>
      </c>
      <c r="P648">
        <v>54</v>
      </c>
      <c r="Q648">
        <v>234</v>
      </c>
      <c r="R648">
        <v>146</v>
      </c>
      <c r="S648">
        <v>121</v>
      </c>
      <c r="T648">
        <f>(Data[[#This Row],[mean_r]]/256)*100</f>
        <v>91.40625</v>
      </c>
      <c r="U648">
        <f>(Data[[#This Row],[mean_g]]/256)*100</f>
        <v>57.03125</v>
      </c>
      <c r="V648">
        <f>(Data[[#This Row],[mean_b]]/256)*100</f>
        <v>47.265625</v>
      </c>
      <c r="W648">
        <v>0.42399999999999999</v>
      </c>
      <c r="X648" t="s">
        <v>51</v>
      </c>
      <c r="Y648" t="s">
        <v>45</v>
      </c>
      <c r="Z648">
        <v>6423</v>
      </c>
      <c r="AA648">
        <v>6.78</v>
      </c>
      <c r="AB648">
        <v>11.9</v>
      </c>
      <c r="AC648">
        <v>39.799999999999997</v>
      </c>
      <c r="AD648">
        <v>133379</v>
      </c>
      <c r="AE648">
        <v>100</v>
      </c>
      <c r="AF648">
        <v>33.5</v>
      </c>
      <c r="AG648" t="s">
        <v>64</v>
      </c>
      <c r="AH648" t="s">
        <v>42</v>
      </c>
      <c r="AI648" t="s">
        <v>56</v>
      </c>
      <c r="AJ648">
        <v>100</v>
      </c>
      <c r="AK648">
        <v>224</v>
      </c>
      <c r="AL648">
        <v>3.8999999999999998E-3</v>
      </c>
      <c r="AM648">
        <v>0.91259999999999997</v>
      </c>
      <c r="AN648">
        <v>0.89129999999999998</v>
      </c>
      <c r="AO648">
        <f>Data[[#This Row],[labeller_confidence_score]]-Data[[#This Row],[cytodiffusion_classification_confidence]]</f>
        <v>-2.1299999999999986E-2</v>
      </c>
    </row>
    <row r="649" spans="1:41" x14ac:dyDescent="0.3">
      <c r="A649" t="s">
        <v>722</v>
      </c>
      <c r="B649" t="s">
        <v>49</v>
      </c>
      <c r="C649">
        <v>0</v>
      </c>
      <c r="D649" t="s">
        <v>50</v>
      </c>
      <c r="E649">
        <v>14.46</v>
      </c>
      <c r="F649">
        <v>50.2</v>
      </c>
      <c r="G649">
        <v>0.56399999999999995</v>
      </c>
      <c r="H649">
        <v>0.44</v>
      </c>
      <c r="I649">
        <f>Data[[#This Row],[nucleus_area_pct]]/Data[[#This Row],[cytoplasm_ratio]]</f>
        <v>114.09090909090909</v>
      </c>
      <c r="J649">
        <v>0.83399999999999996</v>
      </c>
      <c r="K649">
        <v>0.38900000000000001</v>
      </c>
      <c r="L649">
        <v>3.28</v>
      </c>
      <c r="M649">
        <v>1.9</v>
      </c>
      <c r="N649">
        <v>0.77800000000000002</v>
      </c>
      <c r="O649">
        <v>457</v>
      </c>
      <c r="P649">
        <v>77</v>
      </c>
      <c r="Q649">
        <v>195</v>
      </c>
      <c r="R649">
        <v>136</v>
      </c>
      <c r="S649">
        <v>186</v>
      </c>
      <c r="T649">
        <f>(Data[[#This Row],[mean_r]]/256)*100</f>
        <v>76.171875</v>
      </c>
      <c r="U649">
        <f>(Data[[#This Row],[mean_g]]/256)*100</f>
        <v>53.125</v>
      </c>
      <c r="V649">
        <f>(Data[[#This Row],[mean_b]]/256)*100</f>
        <v>72.65625</v>
      </c>
      <c r="W649">
        <v>0.44700000000000001</v>
      </c>
      <c r="X649" t="s">
        <v>51</v>
      </c>
      <c r="Y649" t="s">
        <v>40</v>
      </c>
      <c r="Z649">
        <v>4128</v>
      </c>
      <c r="AA649">
        <v>5.57</v>
      </c>
      <c r="AB649">
        <v>11.8</v>
      </c>
      <c r="AC649">
        <v>45.3</v>
      </c>
      <c r="AD649">
        <v>202950</v>
      </c>
      <c r="AE649">
        <v>87.2</v>
      </c>
      <c r="AF649">
        <v>35.5</v>
      </c>
      <c r="AG649" t="s">
        <v>64</v>
      </c>
      <c r="AH649" t="s">
        <v>47</v>
      </c>
      <c r="AI649" t="s">
        <v>56</v>
      </c>
      <c r="AJ649">
        <v>60</v>
      </c>
      <c r="AK649">
        <v>512</v>
      </c>
      <c r="AL649">
        <v>0.13919999999999999</v>
      </c>
      <c r="AM649">
        <v>0.95179999999999998</v>
      </c>
      <c r="AN649">
        <v>0.94020000000000004</v>
      </c>
      <c r="AO649">
        <f>Data[[#This Row],[labeller_confidence_score]]-Data[[#This Row],[cytodiffusion_classification_confidence]]</f>
        <v>-1.1599999999999944E-2</v>
      </c>
    </row>
    <row r="650" spans="1:41" x14ac:dyDescent="0.3">
      <c r="A650" t="s">
        <v>723</v>
      </c>
      <c r="B650" t="s">
        <v>62</v>
      </c>
      <c r="C650">
        <v>0</v>
      </c>
      <c r="D650" t="s">
        <v>50</v>
      </c>
      <c r="E650">
        <v>6.86</v>
      </c>
      <c r="F650">
        <v>73.8</v>
      </c>
      <c r="G650">
        <v>0.88800000000000001</v>
      </c>
      <c r="H650">
        <v>0.24399999999999999</v>
      </c>
      <c r="I650">
        <f>Data[[#This Row],[nucleus_area_pct]]/Data[[#This Row],[cytoplasm_ratio]]</f>
        <v>302.4590163934426</v>
      </c>
      <c r="J650">
        <v>0.875</v>
      </c>
      <c r="K650">
        <v>0.23100000000000001</v>
      </c>
      <c r="L650">
        <v>0.79</v>
      </c>
      <c r="M650">
        <v>1.1000000000000001</v>
      </c>
      <c r="N650">
        <v>0.88100000000000001</v>
      </c>
      <c r="O650">
        <v>297</v>
      </c>
      <c r="P650">
        <v>48</v>
      </c>
      <c r="Q650">
        <v>197</v>
      </c>
      <c r="R650">
        <v>169</v>
      </c>
      <c r="S650">
        <v>183</v>
      </c>
      <c r="T650">
        <f>(Data[[#This Row],[mean_r]]/256)*100</f>
        <v>76.953125</v>
      </c>
      <c r="U650">
        <f>(Data[[#This Row],[mean_g]]/256)*100</f>
        <v>66.015625</v>
      </c>
      <c r="V650">
        <f>(Data[[#This Row],[mean_b]]/256)*100</f>
        <v>71.484375</v>
      </c>
      <c r="W650">
        <v>0.76500000000000001</v>
      </c>
      <c r="X650" t="s">
        <v>51</v>
      </c>
      <c r="Y650" t="s">
        <v>45</v>
      </c>
      <c r="Z650">
        <v>4298</v>
      </c>
      <c r="AA650">
        <v>4.18</v>
      </c>
      <c r="AB650">
        <v>13.8</v>
      </c>
      <c r="AC650">
        <v>45.9</v>
      </c>
      <c r="AD650">
        <v>352532</v>
      </c>
      <c r="AE650">
        <v>105.7</v>
      </c>
      <c r="AF650">
        <v>33.4</v>
      </c>
      <c r="AG650" t="s">
        <v>46</v>
      </c>
      <c r="AH650" t="s">
        <v>47</v>
      </c>
      <c r="AI650" t="s">
        <v>43</v>
      </c>
      <c r="AJ650">
        <v>100</v>
      </c>
      <c r="AK650">
        <v>224</v>
      </c>
      <c r="AL650">
        <v>8.0100000000000005E-2</v>
      </c>
      <c r="AM650">
        <v>0.84189999999999998</v>
      </c>
      <c r="AN650">
        <v>0.94689999999999996</v>
      </c>
      <c r="AO650">
        <f>Data[[#This Row],[labeller_confidence_score]]-Data[[#This Row],[cytodiffusion_classification_confidence]]</f>
        <v>0.10499999999999998</v>
      </c>
    </row>
    <row r="651" spans="1:41" x14ac:dyDescent="0.3">
      <c r="A651" t="s">
        <v>724</v>
      </c>
      <c r="B651" t="s">
        <v>54</v>
      </c>
      <c r="C651">
        <v>0</v>
      </c>
      <c r="D651" t="s">
        <v>54</v>
      </c>
      <c r="E651">
        <v>7.81</v>
      </c>
      <c r="F651">
        <v>0</v>
      </c>
      <c r="G651">
        <v>0</v>
      </c>
      <c r="H651">
        <v>1</v>
      </c>
      <c r="I651">
        <f>Data[[#This Row],[nucleus_area_pct]]/Data[[#This Row],[cytoplasm_ratio]]</f>
        <v>0</v>
      </c>
      <c r="J651">
        <v>0.84899999999999998</v>
      </c>
      <c r="K651">
        <v>0.216</v>
      </c>
      <c r="L651">
        <v>0.37</v>
      </c>
      <c r="M651">
        <v>1</v>
      </c>
      <c r="N651">
        <v>0.92300000000000004</v>
      </c>
      <c r="O651">
        <v>164</v>
      </c>
      <c r="P651">
        <v>40</v>
      </c>
      <c r="Q651">
        <v>234</v>
      </c>
      <c r="R651">
        <v>135</v>
      </c>
      <c r="S651">
        <v>126</v>
      </c>
      <c r="T651">
        <f>(Data[[#This Row],[mean_r]]/256)*100</f>
        <v>91.40625</v>
      </c>
      <c r="U651">
        <f>(Data[[#This Row],[mean_g]]/256)*100</f>
        <v>52.734375</v>
      </c>
      <c r="V651">
        <f>(Data[[#This Row],[mean_b]]/256)*100</f>
        <v>49.21875</v>
      </c>
      <c r="W651">
        <v>0.59199999999999997</v>
      </c>
      <c r="X651" t="s">
        <v>51</v>
      </c>
      <c r="Y651" t="s">
        <v>40</v>
      </c>
      <c r="Z651">
        <v>6374</v>
      </c>
      <c r="AA651">
        <v>4.32</v>
      </c>
      <c r="AB651">
        <v>10</v>
      </c>
      <c r="AC651">
        <v>48.5</v>
      </c>
      <c r="AD651">
        <v>405706</v>
      </c>
      <c r="AE651">
        <v>101.8</v>
      </c>
      <c r="AF651">
        <v>31.8</v>
      </c>
      <c r="AG651" t="s">
        <v>46</v>
      </c>
      <c r="AH651" t="s">
        <v>42</v>
      </c>
      <c r="AI651" t="s">
        <v>56</v>
      </c>
      <c r="AJ651">
        <v>100</v>
      </c>
      <c r="AK651">
        <v>224</v>
      </c>
      <c r="AL651">
        <v>1.5299999999999999E-2</v>
      </c>
      <c r="AM651">
        <v>0.92620000000000002</v>
      </c>
      <c r="AN651">
        <v>0.9819</v>
      </c>
      <c r="AO651">
        <f>Data[[#This Row],[labeller_confidence_score]]-Data[[#This Row],[cytodiffusion_classification_confidence]]</f>
        <v>5.5699999999999972E-2</v>
      </c>
    </row>
    <row r="652" spans="1:41" x14ac:dyDescent="0.3">
      <c r="A652" t="s">
        <v>725</v>
      </c>
      <c r="B652" t="s">
        <v>62</v>
      </c>
      <c r="C652">
        <v>0</v>
      </c>
      <c r="D652" t="s">
        <v>50</v>
      </c>
      <c r="E652">
        <v>8.32</v>
      </c>
      <c r="F652">
        <v>78.8</v>
      </c>
      <c r="G652">
        <v>0.75800000000000001</v>
      </c>
      <c r="H652">
        <v>0.185</v>
      </c>
      <c r="I652">
        <f>Data[[#This Row],[nucleus_area_pct]]/Data[[#This Row],[cytoplasm_ratio]]</f>
        <v>425.94594594594594</v>
      </c>
      <c r="J652">
        <v>0.83799999999999997</v>
      </c>
      <c r="K652">
        <v>0.19500000000000001</v>
      </c>
      <c r="L652">
        <v>1.54</v>
      </c>
      <c r="M652">
        <v>1</v>
      </c>
      <c r="N652">
        <v>0.91400000000000003</v>
      </c>
      <c r="O652">
        <v>250</v>
      </c>
      <c r="P652">
        <v>57</v>
      </c>
      <c r="Q652">
        <v>209</v>
      </c>
      <c r="R652">
        <v>160</v>
      </c>
      <c r="S652">
        <v>212</v>
      </c>
      <c r="T652">
        <f>(Data[[#This Row],[mean_r]]/256)*100</f>
        <v>81.640625</v>
      </c>
      <c r="U652">
        <f>(Data[[#This Row],[mean_g]]/256)*100</f>
        <v>62.5</v>
      </c>
      <c r="V652">
        <f>(Data[[#This Row],[mean_b]]/256)*100</f>
        <v>82.8125</v>
      </c>
      <c r="W652">
        <v>0.64700000000000002</v>
      </c>
      <c r="X652" t="s">
        <v>39</v>
      </c>
      <c r="Y652" t="s">
        <v>45</v>
      </c>
      <c r="Z652">
        <v>5109</v>
      </c>
      <c r="AA652">
        <v>4.03</v>
      </c>
      <c r="AB652">
        <v>11.9</v>
      </c>
      <c r="AC652">
        <v>39.700000000000003</v>
      </c>
      <c r="AD652">
        <v>318856</v>
      </c>
      <c r="AE652">
        <v>89.8</v>
      </c>
      <c r="AF652">
        <v>34.299999999999997</v>
      </c>
      <c r="AG652" t="s">
        <v>41</v>
      </c>
      <c r="AH652" t="s">
        <v>47</v>
      </c>
      <c r="AI652" t="s">
        <v>56</v>
      </c>
      <c r="AJ652">
        <v>60</v>
      </c>
      <c r="AK652">
        <v>224</v>
      </c>
      <c r="AL652">
        <v>9.8699999999999996E-2</v>
      </c>
      <c r="AM652">
        <v>0.8327</v>
      </c>
      <c r="AN652">
        <v>0.97729999999999995</v>
      </c>
      <c r="AO652">
        <f>Data[[#This Row],[labeller_confidence_score]]-Data[[#This Row],[cytodiffusion_classification_confidence]]</f>
        <v>0.14459999999999995</v>
      </c>
    </row>
    <row r="653" spans="1:41" x14ac:dyDescent="0.3">
      <c r="A653" t="s">
        <v>726</v>
      </c>
      <c r="B653" t="s">
        <v>62</v>
      </c>
      <c r="C653">
        <v>0</v>
      </c>
      <c r="D653" t="s">
        <v>50</v>
      </c>
      <c r="E653">
        <v>10.210000000000001</v>
      </c>
      <c r="F653">
        <v>71</v>
      </c>
      <c r="G653">
        <v>0.77100000000000002</v>
      </c>
      <c r="H653">
        <v>0.27900000000000003</v>
      </c>
      <c r="I653">
        <f>Data[[#This Row],[nucleus_area_pct]]/Data[[#This Row],[cytoplasm_ratio]]</f>
        <v>254.48028673835123</v>
      </c>
      <c r="J653">
        <v>1</v>
      </c>
      <c r="K653">
        <v>0.193</v>
      </c>
      <c r="L653">
        <v>0.98</v>
      </c>
      <c r="M653">
        <v>1.1000000000000001</v>
      </c>
      <c r="N653">
        <v>0.92400000000000004</v>
      </c>
      <c r="O653">
        <v>301</v>
      </c>
      <c r="P653">
        <v>42</v>
      </c>
      <c r="Q653">
        <v>197</v>
      </c>
      <c r="R653">
        <v>164</v>
      </c>
      <c r="S653">
        <v>166</v>
      </c>
      <c r="T653">
        <f>(Data[[#This Row],[mean_r]]/256)*100</f>
        <v>76.953125</v>
      </c>
      <c r="U653">
        <f>(Data[[#This Row],[mean_g]]/256)*100</f>
        <v>64.0625</v>
      </c>
      <c r="V653">
        <f>(Data[[#This Row],[mean_b]]/256)*100</f>
        <v>64.84375</v>
      </c>
      <c r="W653">
        <v>0.623</v>
      </c>
      <c r="X653" t="s">
        <v>51</v>
      </c>
      <c r="Y653" t="s">
        <v>45</v>
      </c>
      <c r="Z653">
        <v>2565</v>
      </c>
      <c r="AA653">
        <v>4.87</v>
      </c>
      <c r="AB653">
        <v>14.6</v>
      </c>
      <c r="AC653">
        <v>33.9</v>
      </c>
      <c r="AD653">
        <v>275020</v>
      </c>
      <c r="AE653">
        <v>88</v>
      </c>
      <c r="AF653">
        <v>33</v>
      </c>
      <c r="AG653" t="s">
        <v>41</v>
      </c>
      <c r="AH653" t="s">
        <v>47</v>
      </c>
      <c r="AI653" t="s">
        <v>43</v>
      </c>
      <c r="AJ653">
        <v>100</v>
      </c>
      <c r="AK653">
        <v>224</v>
      </c>
      <c r="AL653">
        <v>8.6900000000000005E-2</v>
      </c>
      <c r="AM653">
        <v>0.90629999999999999</v>
      </c>
      <c r="AN653">
        <v>0.8256</v>
      </c>
      <c r="AO653">
        <f>Data[[#This Row],[labeller_confidence_score]]-Data[[#This Row],[cytodiffusion_classification_confidence]]</f>
        <v>-8.0699999999999994E-2</v>
      </c>
    </row>
    <row r="654" spans="1:41" x14ac:dyDescent="0.3">
      <c r="A654" t="s">
        <v>727</v>
      </c>
      <c r="B654" t="s">
        <v>60</v>
      </c>
      <c r="C654">
        <v>0</v>
      </c>
      <c r="D654" t="s">
        <v>50</v>
      </c>
      <c r="E654">
        <v>14.6</v>
      </c>
      <c r="F654">
        <v>70</v>
      </c>
      <c r="G654">
        <v>0.49099999999999999</v>
      </c>
      <c r="H654">
        <v>0.36299999999999999</v>
      </c>
      <c r="I654">
        <f>Data[[#This Row],[nucleus_area_pct]]/Data[[#This Row],[cytoplasm_ratio]]</f>
        <v>192.8374655647383</v>
      </c>
      <c r="J654">
        <v>0.85299999999999998</v>
      </c>
      <c r="K654">
        <v>0.34899999999999998</v>
      </c>
      <c r="L654">
        <v>1.75</v>
      </c>
      <c r="M654">
        <v>1.3</v>
      </c>
      <c r="N654">
        <v>0.81299999999999994</v>
      </c>
      <c r="O654">
        <v>512</v>
      </c>
      <c r="P654">
        <v>87</v>
      </c>
      <c r="Q654">
        <v>204</v>
      </c>
      <c r="R654">
        <v>159</v>
      </c>
      <c r="S654">
        <v>189</v>
      </c>
      <c r="T654">
        <f>(Data[[#This Row],[mean_r]]/256)*100</f>
        <v>79.6875</v>
      </c>
      <c r="U654">
        <f>(Data[[#This Row],[mean_g]]/256)*100</f>
        <v>62.109375</v>
      </c>
      <c r="V654">
        <f>(Data[[#This Row],[mean_b]]/256)*100</f>
        <v>73.828125</v>
      </c>
      <c r="W654">
        <v>0.57599999999999996</v>
      </c>
      <c r="X654" t="s">
        <v>51</v>
      </c>
      <c r="Y654" t="s">
        <v>45</v>
      </c>
      <c r="Z654">
        <v>8623</v>
      </c>
      <c r="AA654">
        <v>4.72</v>
      </c>
      <c r="AB654">
        <v>15.9</v>
      </c>
      <c r="AC654">
        <v>43.2</v>
      </c>
      <c r="AD654">
        <v>293023</v>
      </c>
      <c r="AE654">
        <v>79.400000000000006</v>
      </c>
      <c r="AF654">
        <v>34.9</v>
      </c>
      <c r="AG654" t="s">
        <v>46</v>
      </c>
      <c r="AH654" t="s">
        <v>47</v>
      </c>
      <c r="AI654" t="s">
        <v>43</v>
      </c>
      <c r="AJ654">
        <v>100</v>
      </c>
      <c r="AK654">
        <v>224</v>
      </c>
      <c r="AL654">
        <v>0.11940000000000001</v>
      </c>
      <c r="AM654">
        <v>0.94189999999999996</v>
      </c>
      <c r="AN654">
        <v>0.92969999999999997</v>
      </c>
      <c r="AO654">
        <f>Data[[#This Row],[labeller_confidence_score]]-Data[[#This Row],[cytodiffusion_classification_confidence]]</f>
        <v>-1.2199999999999989E-2</v>
      </c>
    </row>
    <row r="655" spans="1:41" x14ac:dyDescent="0.3">
      <c r="A655" t="s">
        <v>728</v>
      </c>
      <c r="B655" t="s">
        <v>49</v>
      </c>
      <c r="C655">
        <v>0</v>
      </c>
      <c r="D655" t="s">
        <v>50</v>
      </c>
      <c r="E655">
        <v>12.01</v>
      </c>
      <c r="F655">
        <v>55.6</v>
      </c>
      <c r="G655">
        <v>0.38200000000000001</v>
      </c>
      <c r="H655">
        <v>0.48899999999999999</v>
      </c>
      <c r="I655">
        <f>Data[[#This Row],[nucleus_area_pct]]/Data[[#This Row],[cytoplasm_ratio]]</f>
        <v>113.70143149284254</v>
      </c>
      <c r="J655">
        <v>0.76300000000000001</v>
      </c>
      <c r="K655">
        <v>0.53500000000000003</v>
      </c>
      <c r="L655">
        <v>2.6</v>
      </c>
      <c r="M655">
        <v>3</v>
      </c>
      <c r="N655">
        <v>0.81</v>
      </c>
      <c r="O655">
        <v>440</v>
      </c>
      <c r="P655">
        <v>56</v>
      </c>
      <c r="Q655">
        <v>197</v>
      </c>
      <c r="R655">
        <v>168</v>
      </c>
      <c r="S655">
        <v>170</v>
      </c>
      <c r="T655">
        <f>(Data[[#This Row],[mean_r]]/256)*100</f>
        <v>76.953125</v>
      </c>
      <c r="U655">
        <f>(Data[[#This Row],[mean_g]]/256)*100</f>
        <v>65.625</v>
      </c>
      <c r="V655">
        <f>(Data[[#This Row],[mean_b]]/256)*100</f>
        <v>66.40625</v>
      </c>
      <c r="W655">
        <v>0.746</v>
      </c>
      <c r="X655" t="s">
        <v>51</v>
      </c>
      <c r="Y655" t="s">
        <v>45</v>
      </c>
      <c r="Z655">
        <v>5865</v>
      </c>
      <c r="AA655">
        <v>4.43</v>
      </c>
      <c r="AB655">
        <v>13.1</v>
      </c>
      <c r="AC655">
        <v>45.5</v>
      </c>
      <c r="AD655">
        <v>238682</v>
      </c>
      <c r="AE655">
        <v>97.8</v>
      </c>
      <c r="AF655">
        <v>33.4</v>
      </c>
      <c r="AG655" t="s">
        <v>46</v>
      </c>
      <c r="AH655" t="s">
        <v>47</v>
      </c>
      <c r="AI655" t="s">
        <v>43</v>
      </c>
      <c r="AJ655">
        <v>60</v>
      </c>
      <c r="AK655">
        <v>224</v>
      </c>
      <c r="AL655">
        <v>0</v>
      </c>
      <c r="AM655">
        <v>0.95640000000000003</v>
      </c>
      <c r="AN655">
        <v>0.92679999999999996</v>
      </c>
      <c r="AO655">
        <f>Data[[#This Row],[labeller_confidence_score]]-Data[[#This Row],[cytodiffusion_classification_confidence]]</f>
        <v>-2.9600000000000071E-2</v>
      </c>
    </row>
    <row r="656" spans="1:41" x14ac:dyDescent="0.3">
      <c r="A656" t="s">
        <v>729</v>
      </c>
      <c r="B656" t="s">
        <v>103</v>
      </c>
      <c r="C656">
        <v>1</v>
      </c>
      <c r="D656" t="s">
        <v>104</v>
      </c>
      <c r="E656">
        <v>4.12</v>
      </c>
      <c r="F656">
        <v>0</v>
      </c>
      <c r="G656">
        <v>0</v>
      </c>
      <c r="H656">
        <v>1</v>
      </c>
      <c r="I656">
        <f>Data[[#This Row],[nucleus_area_pct]]/Data[[#This Row],[cytoplasm_ratio]]</f>
        <v>0</v>
      </c>
      <c r="J656">
        <v>0.54500000000000004</v>
      </c>
      <c r="K656">
        <v>0.91200000000000003</v>
      </c>
      <c r="L656">
        <v>0.16</v>
      </c>
      <c r="M656">
        <v>1</v>
      </c>
      <c r="N656">
        <v>0.71899999999999997</v>
      </c>
      <c r="O656">
        <v>55</v>
      </c>
      <c r="P656">
        <v>37</v>
      </c>
      <c r="Q656">
        <v>232</v>
      </c>
      <c r="R656">
        <v>133</v>
      </c>
      <c r="S656">
        <v>102</v>
      </c>
      <c r="T656">
        <f>(Data[[#This Row],[mean_r]]/256)*100</f>
        <v>90.625</v>
      </c>
      <c r="U656">
        <f>(Data[[#This Row],[mean_g]]/256)*100</f>
        <v>51.953125</v>
      </c>
      <c r="V656">
        <f>(Data[[#This Row],[mean_b]]/256)*100</f>
        <v>39.84375</v>
      </c>
      <c r="W656">
        <v>0.46800000000000003</v>
      </c>
      <c r="X656" t="s">
        <v>51</v>
      </c>
      <c r="Y656" t="s">
        <v>45</v>
      </c>
      <c r="Z656">
        <v>6840</v>
      </c>
      <c r="AA656">
        <v>5.69</v>
      </c>
      <c r="AB656">
        <v>16.8</v>
      </c>
      <c r="AC656">
        <v>49.7</v>
      </c>
      <c r="AD656">
        <v>470387</v>
      </c>
      <c r="AE656">
        <v>83.1</v>
      </c>
      <c r="AF656">
        <v>34.1</v>
      </c>
      <c r="AG656" t="s">
        <v>41</v>
      </c>
      <c r="AH656" t="s">
        <v>42</v>
      </c>
      <c r="AI656" t="s">
        <v>43</v>
      </c>
      <c r="AJ656">
        <v>100</v>
      </c>
      <c r="AK656">
        <v>512</v>
      </c>
      <c r="AL656">
        <v>0.74680000000000002</v>
      </c>
      <c r="AM656">
        <v>0.76759999999999995</v>
      </c>
      <c r="AN656">
        <v>0.75790000000000002</v>
      </c>
      <c r="AO656">
        <f>Data[[#This Row],[labeller_confidence_score]]-Data[[#This Row],[cytodiffusion_classification_confidence]]</f>
        <v>-9.6999999999999309E-3</v>
      </c>
    </row>
    <row r="657" spans="1:41" x14ac:dyDescent="0.3">
      <c r="A657" t="s">
        <v>730</v>
      </c>
      <c r="B657" t="s">
        <v>60</v>
      </c>
      <c r="C657">
        <v>0</v>
      </c>
      <c r="D657" t="s">
        <v>50</v>
      </c>
      <c r="E657">
        <v>12.65</v>
      </c>
      <c r="F657">
        <v>69.2</v>
      </c>
      <c r="G657">
        <v>0.51900000000000002</v>
      </c>
      <c r="H657">
        <v>0.371</v>
      </c>
      <c r="I657">
        <f>Data[[#This Row],[nucleus_area_pct]]/Data[[#This Row],[cytoplasm_ratio]]</f>
        <v>186.52291105121296</v>
      </c>
      <c r="J657">
        <v>0.71799999999999997</v>
      </c>
      <c r="K657">
        <v>0.46800000000000003</v>
      </c>
      <c r="L657">
        <v>1.04</v>
      </c>
      <c r="M657">
        <v>1</v>
      </c>
      <c r="N657">
        <v>0.63</v>
      </c>
      <c r="O657">
        <v>464</v>
      </c>
      <c r="P657">
        <v>102</v>
      </c>
      <c r="Q657">
        <v>197</v>
      </c>
      <c r="R657">
        <v>165</v>
      </c>
      <c r="S657">
        <v>180</v>
      </c>
      <c r="T657">
        <f>(Data[[#This Row],[mean_r]]/256)*100</f>
        <v>76.953125</v>
      </c>
      <c r="U657">
        <f>(Data[[#This Row],[mean_g]]/256)*100</f>
        <v>64.453125</v>
      </c>
      <c r="V657">
        <f>(Data[[#This Row],[mean_b]]/256)*100</f>
        <v>70.3125</v>
      </c>
      <c r="W657">
        <v>0.67400000000000004</v>
      </c>
      <c r="X657" t="s">
        <v>51</v>
      </c>
      <c r="Y657" t="s">
        <v>45</v>
      </c>
      <c r="Z657">
        <v>7186</v>
      </c>
      <c r="AA657">
        <v>5.75</v>
      </c>
      <c r="AB657">
        <v>13.2</v>
      </c>
      <c r="AC657">
        <v>45.3</v>
      </c>
      <c r="AD657">
        <v>334907</v>
      </c>
      <c r="AE657">
        <v>81.7</v>
      </c>
      <c r="AF657">
        <v>34.299999999999997</v>
      </c>
      <c r="AG657" t="s">
        <v>64</v>
      </c>
      <c r="AH657" t="s">
        <v>68</v>
      </c>
      <c r="AI657" t="s">
        <v>56</v>
      </c>
      <c r="AJ657">
        <v>100</v>
      </c>
      <c r="AK657">
        <v>512</v>
      </c>
      <c r="AL657">
        <v>7.3300000000000004E-2</v>
      </c>
      <c r="AM657">
        <v>0.89800000000000002</v>
      </c>
      <c r="AN657">
        <v>0.9496</v>
      </c>
      <c r="AO657">
        <f>Data[[#This Row],[labeller_confidence_score]]-Data[[#This Row],[cytodiffusion_classification_confidence]]</f>
        <v>5.1599999999999979E-2</v>
      </c>
    </row>
    <row r="658" spans="1:41" x14ac:dyDescent="0.3">
      <c r="A658" t="s">
        <v>731</v>
      </c>
      <c r="B658" t="s">
        <v>66</v>
      </c>
      <c r="C658">
        <v>1</v>
      </c>
      <c r="D658" t="s">
        <v>67</v>
      </c>
      <c r="E658">
        <v>13.47</v>
      </c>
      <c r="F658">
        <v>90</v>
      </c>
      <c r="G658">
        <v>0.44400000000000001</v>
      </c>
      <c r="H658">
        <v>9.5000000000000001E-2</v>
      </c>
      <c r="I658">
        <f>Data[[#This Row],[nucleus_area_pct]]/Data[[#This Row],[cytoplasm_ratio]]</f>
        <v>947.36842105263156</v>
      </c>
      <c r="J658">
        <v>0.495</v>
      </c>
      <c r="K658">
        <v>0.69399999999999995</v>
      </c>
      <c r="L658">
        <v>0.75</v>
      </c>
      <c r="M658">
        <v>1</v>
      </c>
      <c r="N658">
        <v>0.68100000000000005</v>
      </c>
      <c r="O658">
        <v>237</v>
      </c>
      <c r="P658">
        <v>88</v>
      </c>
      <c r="Q658">
        <v>198</v>
      </c>
      <c r="R658">
        <v>127</v>
      </c>
      <c r="S658">
        <v>212</v>
      </c>
      <c r="T658">
        <f>(Data[[#This Row],[mean_r]]/256)*100</f>
        <v>77.34375</v>
      </c>
      <c r="U658">
        <f>(Data[[#This Row],[mean_g]]/256)*100</f>
        <v>49.609375</v>
      </c>
      <c r="V658">
        <f>(Data[[#This Row],[mean_b]]/256)*100</f>
        <v>82.8125</v>
      </c>
      <c r="W658">
        <v>0.85299999999999998</v>
      </c>
      <c r="X658" t="s">
        <v>51</v>
      </c>
      <c r="Y658" t="s">
        <v>45</v>
      </c>
      <c r="Z658">
        <v>6155</v>
      </c>
      <c r="AA658">
        <v>3.78</v>
      </c>
      <c r="AB658">
        <v>14</v>
      </c>
      <c r="AC658">
        <v>44.7</v>
      </c>
      <c r="AD658">
        <v>228383</v>
      </c>
      <c r="AE658">
        <v>91</v>
      </c>
      <c r="AF658">
        <v>31.1</v>
      </c>
      <c r="AG658" t="s">
        <v>64</v>
      </c>
      <c r="AH658" t="s">
        <v>42</v>
      </c>
      <c r="AI658" t="s">
        <v>56</v>
      </c>
      <c r="AJ658">
        <v>40</v>
      </c>
      <c r="AK658">
        <v>512</v>
      </c>
      <c r="AL658">
        <v>0.74870000000000003</v>
      </c>
      <c r="AM658">
        <v>0.92420000000000002</v>
      </c>
      <c r="AN658">
        <v>0.76300000000000001</v>
      </c>
      <c r="AO658">
        <f>Data[[#This Row],[labeller_confidence_score]]-Data[[#This Row],[cytodiffusion_classification_confidence]]</f>
        <v>-0.16120000000000001</v>
      </c>
    </row>
    <row r="659" spans="1:41" x14ac:dyDescent="0.3">
      <c r="A659" t="s">
        <v>732</v>
      </c>
      <c r="B659" t="s">
        <v>62</v>
      </c>
      <c r="C659">
        <v>0</v>
      </c>
      <c r="D659" t="s">
        <v>50</v>
      </c>
      <c r="E659">
        <v>8.9499999999999993</v>
      </c>
      <c r="F659">
        <v>78.3</v>
      </c>
      <c r="G659">
        <v>0.85899999999999999</v>
      </c>
      <c r="H659">
        <v>0.184</v>
      </c>
      <c r="I659">
        <f>Data[[#This Row],[nucleus_area_pct]]/Data[[#This Row],[cytoplasm_ratio]]</f>
        <v>425.54347826086956</v>
      </c>
      <c r="J659">
        <v>0.84799999999999998</v>
      </c>
      <c r="K659">
        <v>0.16800000000000001</v>
      </c>
      <c r="L659">
        <v>0.81</v>
      </c>
      <c r="M659">
        <v>1</v>
      </c>
      <c r="N659">
        <v>0.89800000000000002</v>
      </c>
      <c r="O659">
        <v>325</v>
      </c>
      <c r="P659">
        <v>37</v>
      </c>
      <c r="Q659">
        <v>211</v>
      </c>
      <c r="R659">
        <v>159</v>
      </c>
      <c r="S659">
        <v>193</v>
      </c>
      <c r="T659">
        <f>(Data[[#This Row],[mean_r]]/256)*100</f>
        <v>82.421875</v>
      </c>
      <c r="U659">
        <f>(Data[[#This Row],[mean_g]]/256)*100</f>
        <v>62.109375</v>
      </c>
      <c r="V659">
        <f>(Data[[#This Row],[mean_b]]/256)*100</f>
        <v>75.390625</v>
      </c>
      <c r="W659">
        <v>0.64300000000000002</v>
      </c>
      <c r="X659" t="s">
        <v>51</v>
      </c>
      <c r="Y659" t="s">
        <v>40</v>
      </c>
      <c r="Z659">
        <v>2850</v>
      </c>
      <c r="AA659">
        <v>5.14</v>
      </c>
      <c r="AB659">
        <v>14.2</v>
      </c>
      <c r="AC659">
        <v>43</v>
      </c>
      <c r="AD659">
        <v>279940</v>
      </c>
      <c r="AE659">
        <v>97.7</v>
      </c>
      <c r="AF659">
        <v>33.799999999999997</v>
      </c>
      <c r="AG659" t="s">
        <v>64</v>
      </c>
      <c r="AH659" t="s">
        <v>42</v>
      </c>
      <c r="AI659" t="s">
        <v>52</v>
      </c>
      <c r="AJ659">
        <v>60</v>
      </c>
      <c r="AK659">
        <v>360</v>
      </c>
      <c r="AL659">
        <v>0</v>
      </c>
      <c r="AM659">
        <v>0.96330000000000005</v>
      </c>
      <c r="AN659">
        <v>0.88490000000000002</v>
      </c>
      <c r="AO659">
        <f>Data[[#This Row],[labeller_confidence_score]]-Data[[#This Row],[cytodiffusion_classification_confidence]]</f>
        <v>-7.8400000000000025E-2</v>
      </c>
    </row>
    <row r="660" spans="1:41" x14ac:dyDescent="0.3">
      <c r="A660" t="s">
        <v>733</v>
      </c>
      <c r="B660" t="s">
        <v>58</v>
      </c>
      <c r="C660">
        <v>1</v>
      </c>
      <c r="D660" t="s">
        <v>38</v>
      </c>
      <c r="E660">
        <v>15.35</v>
      </c>
      <c r="F660">
        <v>68.900000000000006</v>
      </c>
      <c r="G660">
        <v>0.85099999999999998</v>
      </c>
      <c r="H660">
        <v>0.23499999999999999</v>
      </c>
      <c r="I660">
        <f>Data[[#This Row],[nucleus_area_pct]]/Data[[#This Row],[cytoplasm_ratio]]</f>
        <v>293.19148936170217</v>
      </c>
      <c r="J660">
        <v>0.6</v>
      </c>
      <c r="K660">
        <v>0.42499999999999999</v>
      </c>
      <c r="L660">
        <v>1.43</v>
      </c>
      <c r="M660">
        <v>1.5</v>
      </c>
      <c r="N660">
        <v>0.77900000000000003</v>
      </c>
      <c r="O660">
        <v>499</v>
      </c>
      <c r="P660">
        <v>91</v>
      </c>
      <c r="Q660">
        <v>209</v>
      </c>
      <c r="R660">
        <v>158</v>
      </c>
      <c r="S660">
        <v>192</v>
      </c>
      <c r="T660">
        <f>(Data[[#This Row],[mean_r]]/256)*100</f>
        <v>81.640625</v>
      </c>
      <c r="U660">
        <f>(Data[[#This Row],[mean_g]]/256)*100</f>
        <v>61.71875</v>
      </c>
      <c r="V660">
        <f>(Data[[#This Row],[mean_b]]/256)*100</f>
        <v>75</v>
      </c>
      <c r="W660">
        <v>0.76500000000000001</v>
      </c>
      <c r="X660" t="s">
        <v>51</v>
      </c>
      <c r="Y660" t="s">
        <v>40</v>
      </c>
      <c r="Z660">
        <v>3874</v>
      </c>
      <c r="AA660">
        <v>4.4800000000000004</v>
      </c>
      <c r="AB660">
        <v>12.8</v>
      </c>
      <c r="AC660">
        <v>45.2</v>
      </c>
      <c r="AD660">
        <v>201214</v>
      </c>
      <c r="AE660">
        <v>77.099999999999994</v>
      </c>
      <c r="AF660">
        <v>34.299999999999997</v>
      </c>
      <c r="AG660" t="s">
        <v>41</v>
      </c>
      <c r="AH660" t="s">
        <v>42</v>
      </c>
      <c r="AI660" t="s">
        <v>56</v>
      </c>
      <c r="AJ660">
        <v>40</v>
      </c>
      <c r="AK660">
        <v>360</v>
      </c>
      <c r="AL660">
        <v>0.82410000000000005</v>
      </c>
      <c r="AM660">
        <v>0.75160000000000005</v>
      </c>
      <c r="AN660">
        <v>0.8337</v>
      </c>
      <c r="AO660">
        <f>Data[[#This Row],[labeller_confidence_score]]-Data[[#This Row],[cytodiffusion_classification_confidence]]</f>
        <v>8.2099999999999951E-2</v>
      </c>
    </row>
    <row r="661" spans="1:41" x14ac:dyDescent="0.3">
      <c r="A661" t="s">
        <v>734</v>
      </c>
      <c r="B661" t="s">
        <v>54</v>
      </c>
      <c r="C661">
        <v>0</v>
      </c>
      <c r="D661" t="s">
        <v>54</v>
      </c>
      <c r="E661">
        <v>6.53</v>
      </c>
      <c r="F661">
        <v>0</v>
      </c>
      <c r="G661">
        <v>0</v>
      </c>
      <c r="H661">
        <v>1</v>
      </c>
      <c r="I661">
        <f>Data[[#This Row],[nucleus_area_pct]]/Data[[#This Row],[cytoplasm_ratio]]</f>
        <v>0</v>
      </c>
      <c r="J661">
        <v>0.92700000000000005</v>
      </c>
      <c r="K661">
        <v>0.25600000000000001</v>
      </c>
      <c r="L661">
        <v>0.84</v>
      </c>
      <c r="M661">
        <v>1</v>
      </c>
      <c r="N661">
        <v>0.96799999999999997</v>
      </c>
      <c r="O661">
        <v>182</v>
      </c>
      <c r="P661">
        <v>38</v>
      </c>
      <c r="Q661">
        <v>222</v>
      </c>
      <c r="R661">
        <v>116</v>
      </c>
      <c r="S661">
        <v>134</v>
      </c>
      <c r="T661">
        <f>(Data[[#This Row],[mean_r]]/256)*100</f>
        <v>86.71875</v>
      </c>
      <c r="U661">
        <f>(Data[[#This Row],[mean_g]]/256)*100</f>
        <v>45.3125</v>
      </c>
      <c r="V661">
        <f>(Data[[#This Row],[mean_b]]/256)*100</f>
        <v>52.34375</v>
      </c>
      <c r="W661">
        <v>0.60399999999999998</v>
      </c>
      <c r="X661" t="s">
        <v>51</v>
      </c>
      <c r="Y661" t="s">
        <v>40</v>
      </c>
      <c r="Z661">
        <v>4766</v>
      </c>
      <c r="AA661">
        <v>4.7300000000000004</v>
      </c>
      <c r="AB661">
        <v>12.8</v>
      </c>
      <c r="AC661">
        <v>45.4</v>
      </c>
      <c r="AD661">
        <v>259782</v>
      </c>
      <c r="AE661">
        <v>86</v>
      </c>
      <c r="AF661">
        <v>35.299999999999997</v>
      </c>
      <c r="AG661" t="s">
        <v>41</v>
      </c>
      <c r="AH661" t="s">
        <v>42</v>
      </c>
      <c r="AI661" t="s">
        <v>56</v>
      </c>
      <c r="AJ661">
        <v>60</v>
      </c>
      <c r="AK661">
        <v>256</v>
      </c>
      <c r="AL661">
        <v>1.44E-2</v>
      </c>
      <c r="AM661">
        <v>0.89149999999999996</v>
      </c>
      <c r="AN661">
        <v>0.88339999999999996</v>
      </c>
      <c r="AO661">
        <f>Data[[#This Row],[labeller_confidence_score]]-Data[[#This Row],[cytodiffusion_classification_confidence]]</f>
        <v>-8.0999999999999961E-3</v>
      </c>
    </row>
    <row r="662" spans="1:41" x14ac:dyDescent="0.3">
      <c r="A662" t="s">
        <v>735</v>
      </c>
      <c r="B662" t="s">
        <v>60</v>
      </c>
      <c r="C662">
        <v>0</v>
      </c>
      <c r="D662" t="s">
        <v>50</v>
      </c>
      <c r="E662">
        <v>15.66</v>
      </c>
      <c r="F662">
        <v>49</v>
      </c>
      <c r="G662">
        <v>0.498</v>
      </c>
      <c r="H662">
        <v>0.35199999999999998</v>
      </c>
      <c r="I662">
        <f>Data[[#This Row],[nucleus_area_pct]]/Data[[#This Row],[cytoplasm_ratio]]</f>
        <v>139.20454545454547</v>
      </c>
      <c r="J662">
        <v>0.68100000000000005</v>
      </c>
      <c r="K662">
        <v>0.65100000000000002</v>
      </c>
      <c r="L662">
        <v>2.2200000000000002</v>
      </c>
      <c r="M662">
        <v>1.1000000000000001</v>
      </c>
      <c r="N662">
        <v>0.68600000000000005</v>
      </c>
      <c r="O662">
        <v>498</v>
      </c>
      <c r="P662">
        <v>87</v>
      </c>
      <c r="Q662">
        <v>210</v>
      </c>
      <c r="R662">
        <v>132</v>
      </c>
      <c r="S662">
        <v>178</v>
      </c>
      <c r="T662">
        <f>(Data[[#This Row],[mean_r]]/256)*100</f>
        <v>82.03125</v>
      </c>
      <c r="U662">
        <f>(Data[[#This Row],[mean_g]]/256)*100</f>
        <v>51.5625</v>
      </c>
      <c r="V662">
        <f>(Data[[#This Row],[mean_b]]/256)*100</f>
        <v>69.53125</v>
      </c>
      <c r="W662">
        <v>0.63600000000000001</v>
      </c>
      <c r="X662" t="s">
        <v>63</v>
      </c>
      <c r="Y662" t="s">
        <v>40</v>
      </c>
      <c r="Z662">
        <v>4411</v>
      </c>
      <c r="AA662">
        <v>4.5599999999999996</v>
      </c>
      <c r="AB662">
        <v>12</v>
      </c>
      <c r="AC662">
        <v>43.9</v>
      </c>
      <c r="AD662">
        <v>277489</v>
      </c>
      <c r="AE662">
        <v>76.099999999999994</v>
      </c>
      <c r="AF662">
        <v>35.6</v>
      </c>
      <c r="AG662" t="s">
        <v>46</v>
      </c>
      <c r="AH662" t="s">
        <v>42</v>
      </c>
      <c r="AI662" t="s">
        <v>56</v>
      </c>
      <c r="AJ662">
        <v>100</v>
      </c>
      <c r="AK662">
        <v>256</v>
      </c>
      <c r="AL662">
        <v>0.1227</v>
      </c>
      <c r="AM662">
        <v>0.95069999999999999</v>
      </c>
      <c r="AN662">
        <v>0.91769999999999996</v>
      </c>
      <c r="AO662">
        <f>Data[[#This Row],[labeller_confidence_score]]-Data[[#This Row],[cytodiffusion_classification_confidence]]</f>
        <v>-3.3000000000000029E-2</v>
      </c>
    </row>
    <row r="663" spans="1:41" x14ac:dyDescent="0.3">
      <c r="A663" t="s">
        <v>736</v>
      </c>
      <c r="B663" t="s">
        <v>62</v>
      </c>
      <c r="C663">
        <v>0</v>
      </c>
      <c r="D663" t="s">
        <v>50</v>
      </c>
      <c r="E663">
        <v>7.85</v>
      </c>
      <c r="F663">
        <v>83.6</v>
      </c>
      <c r="G663">
        <v>0.83699999999999997</v>
      </c>
      <c r="H663">
        <v>0.29599999999999999</v>
      </c>
      <c r="I663">
        <f>Data[[#This Row],[nucleus_area_pct]]/Data[[#This Row],[cytoplasm_ratio]]</f>
        <v>282.43243243243245</v>
      </c>
      <c r="J663">
        <v>0.88200000000000001</v>
      </c>
      <c r="K663">
        <v>0.224</v>
      </c>
      <c r="L663">
        <v>1.2</v>
      </c>
      <c r="M663">
        <v>1</v>
      </c>
      <c r="N663">
        <v>0.94599999999999995</v>
      </c>
      <c r="O663">
        <v>295</v>
      </c>
      <c r="P663">
        <v>51</v>
      </c>
      <c r="Q663">
        <v>204</v>
      </c>
      <c r="R663">
        <v>164</v>
      </c>
      <c r="S663">
        <v>179</v>
      </c>
      <c r="T663">
        <f>(Data[[#This Row],[mean_r]]/256)*100</f>
        <v>79.6875</v>
      </c>
      <c r="U663">
        <f>(Data[[#This Row],[mean_g]]/256)*100</f>
        <v>64.0625</v>
      </c>
      <c r="V663">
        <f>(Data[[#This Row],[mean_b]]/256)*100</f>
        <v>69.921875</v>
      </c>
      <c r="W663">
        <v>0.78300000000000003</v>
      </c>
      <c r="X663" t="s">
        <v>51</v>
      </c>
      <c r="Y663" t="s">
        <v>40</v>
      </c>
      <c r="Z663">
        <v>5874</v>
      </c>
      <c r="AA663">
        <v>4.46</v>
      </c>
      <c r="AB663">
        <v>11.5</v>
      </c>
      <c r="AC663">
        <v>36.9</v>
      </c>
      <c r="AD663">
        <v>334041</v>
      </c>
      <c r="AE663">
        <v>97</v>
      </c>
      <c r="AF663">
        <v>33.700000000000003</v>
      </c>
      <c r="AG663" t="s">
        <v>64</v>
      </c>
      <c r="AH663" t="s">
        <v>68</v>
      </c>
      <c r="AI663" t="s">
        <v>43</v>
      </c>
      <c r="AJ663">
        <v>40</v>
      </c>
      <c r="AK663">
        <v>512</v>
      </c>
      <c r="AL663">
        <v>4.5600000000000002E-2</v>
      </c>
      <c r="AM663">
        <v>0.84840000000000004</v>
      </c>
      <c r="AN663">
        <v>0.76039999999999996</v>
      </c>
      <c r="AO663">
        <f>Data[[#This Row],[labeller_confidence_score]]-Data[[#This Row],[cytodiffusion_classification_confidence]]</f>
        <v>-8.8000000000000078E-2</v>
      </c>
    </row>
    <row r="664" spans="1:41" x14ac:dyDescent="0.3">
      <c r="A664" t="s">
        <v>737</v>
      </c>
      <c r="B664" t="s">
        <v>89</v>
      </c>
      <c r="C664">
        <v>1</v>
      </c>
      <c r="D664" t="s">
        <v>38</v>
      </c>
      <c r="E664">
        <v>14.04</v>
      </c>
      <c r="F664">
        <v>49</v>
      </c>
      <c r="G664">
        <v>0.46200000000000002</v>
      </c>
      <c r="H664">
        <v>0.41399999999999998</v>
      </c>
      <c r="I664">
        <f>Data[[#This Row],[nucleus_area_pct]]/Data[[#This Row],[cytoplasm_ratio]]</f>
        <v>118.35748792270532</v>
      </c>
      <c r="J664">
        <v>0.76200000000000001</v>
      </c>
      <c r="K664">
        <v>0.33700000000000002</v>
      </c>
      <c r="L664">
        <v>5.78</v>
      </c>
      <c r="M664">
        <v>3.4</v>
      </c>
      <c r="N664">
        <v>0.80900000000000005</v>
      </c>
      <c r="O664">
        <v>431</v>
      </c>
      <c r="P664">
        <v>77</v>
      </c>
      <c r="Q664">
        <v>230</v>
      </c>
      <c r="R664">
        <v>133</v>
      </c>
      <c r="S664">
        <v>199</v>
      </c>
      <c r="T664">
        <f>(Data[[#This Row],[mean_r]]/256)*100</f>
        <v>89.84375</v>
      </c>
      <c r="U664">
        <f>(Data[[#This Row],[mean_g]]/256)*100</f>
        <v>51.953125</v>
      </c>
      <c r="V664">
        <f>(Data[[#This Row],[mean_b]]/256)*100</f>
        <v>77.734375</v>
      </c>
      <c r="W664">
        <v>0.69499999999999995</v>
      </c>
      <c r="X664" t="s">
        <v>51</v>
      </c>
      <c r="Y664" t="s">
        <v>40</v>
      </c>
      <c r="Z664">
        <v>8358</v>
      </c>
      <c r="AA664">
        <v>2.85</v>
      </c>
      <c r="AB664">
        <v>9.3000000000000007</v>
      </c>
      <c r="AC664">
        <v>43.2</v>
      </c>
      <c r="AD664">
        <v>350924</v>
      </c>
      <c r="AE664">
        <v>95</v>
      </c>
      <c r="AF664">
        <v>35.299999999999997</v>
      </c>
      <c r="AG664" t="s">
        <v>46</v>
      </c>
      <c r="AH664" t="s">
        <v>68</v>
      </c>
      <c r="AI664" t="s">
        <v>56</v>
      </c>
      <c r="AJ664">
        <v>100</v>
      </c>
      <c r="AK664">
        <v>512</v>
      </c>
      <c r="AL664">
        <v>0.71850000000000003</v>
      </c>
      <c r="AM664">
        <v>0.76939999999999997</v>
      </c>
      <c r="AN664">
        <v>0.85150000000000003</v>
      </c>
      <c r="AO664">
        <f>Data[[#This Row],[labeller_confidence_score]]-Data[[#This Row],[cytodiffusion_classification_confidence]]</f>
        <v>8.2100000000000062E-2</v>
      </c>
    </row>
    <row r="665" spans="1:41" x14ac:dyDescent="0.3">
      <c r="A665" t="s">
        <v>738</v>
      </c>
      <c r="B665" t="s">
        <v>106</v>
      </c>
      <c r="C665">
        <v>1</v>
      </c>
      <c r="D665" t="s">
        <v>82</v>
      </c>
      <c r="E665">
        <v>15.8</v>
      </c>
      <c r="F665">
        <v>90.1</v>
      </c>
      <c r="G665">
        <v>0.60699999999999998</v>
      </c>
      <c r="H665">
        <v>0.14199999999999999</v>
      </c>
      <c r="I665">
        <f>Data[[#This Row],[nucleus_area_pct]]/Data[[#This Row],[cytoplasm_ratio]]</f>
        <v>634.50704225352115</v>
      </c>
      <c r="J665">
        <v>0.82899999999999996</v>
      </c>
      <c r="K665">
        <v>0.11899999999999999</v>
      </c>
      <c r="L665">
        <v>0.77</v>
      </c>
      <c r="M665">
        <v>1</v>
      </c>
      <c r="N665">
        <v>0.92900000000000005</v>
      </c>
      <c r="O665">
        <v>732</v>
      </c>
      <c r="P665">
        <v>74</v>
      </c>
      <c r="Q665">
        <v>221</v>
      </c>
      <c r="R665">
        <v>140</v>
      </c>
      <c r="S665">
        <v>198</v>
      </c>
      <c r="T665">
        <f>(Data[[#This Row],[mean_r]]/256)*100</f>
        <v>86.328125</v>
      </c>
      <c r="U665">
        <f>(Data[[#This Row],[mean_g]]/256)*100</f>
        <v>54.6875</v>
      </c>
      <c r="V665">
        <f>(Data[[#This Row],[mean_b]]/256)*100</f>
        <v>77.34375</v>
      </c>
      <c r="W665">
        <v>0.74199999999999999</v>
      </c>
      <c r="X665" t="s">
        <v>51</v>
      </c>
      <c r="Y665" t="s">
        <v>45</v>
      </c>
      <c r="Z665">
        <v>10559</v>
      </c>
      <c r="AA665">
        <v>5.46</v>
      </c>
      <c r="AB665">
        <v>14.5</v>
      </c>
      <c r="AC665">
        <v>42</v>
      </c>
      <c r="AD665">
        <v>313492</v>
      </c>
      <c r="AE665">
        <v>79.7</v>
      </c>
      <c r="AF665">
        <v>32</v>
      </c>
      <c r="AG665" t="s">
        <v>64</v>
      </c>
      <c r="AH665" t="s">
        <v>42</v>
      </c>
      <c r="AI665" t="s">
        <v>56</v>
      </c>
      <c r="AJ665">
        <v>100</v>
      </c>
      <c r="AK665">
        <v>224</v>
      </c>
      <c r="AL665">
        <v>0.72350000000000003</v>
      </c>
      <c r="AM665">
        <v>0.73770000000000002</v>
      </c>
      <c r="AN665">
        <v>0.75519999999999998</v>
      </c>
      <c r="AO665">
        <f>Data[[#This Row],[labeller_confidence_score]]-Data[[#This Row],[cytodiffusion_classification_confidence]]</f>
        <v>1.749999999999996E-2</v>
      </c>
    </row>
    <row r="666" spans="1:41" x14ac:dyDescent="0.3">
      <c r="A666" t="s">
        <v>739</v>
      </c>
      <c r="B666" t="s">
        <v>49</v>
      </c>
      <c r="C666">
        <v>0</v>
      </c>
      <c r="D666" t="s">
        <v>50</v>
      </c>
      <c r="E666">
        <v>14.34</v>
      </c>
      <c r="F666">
        <v>55.4</v>
      </c>
      <c r="G666">
        <v>0.64500000000000002</v>
      </c>
      <c r="H666">
        <v>0.48</v>
      </c>
      <c r="I666">
        <f>Data[[#This Row],[nucleus_area_pct]]/Data[[#This Row],[cytoplasm_ratio]]</f>
        <v>115.41666666666667</v>
      </c>
      <c r="J666">
        <v>0.84699999999999998</v>
      </c>
      <c r="K666">
        <v>0.156</v>
      </c>
      <c r="L666">
        <v>3.05</v>
      </c>
      <c r="M666">
        <v>4.3</v>
      </c>
      <c r="N666">
        <v>0.79100000000000004</v>
      </c>
      <c r="O666">
        <v>508</v>
      </c>
      <c r="P666">
        <v>83</v>
      </c>
      <c r="Q666">
        <v>202</v>
      </c>
      <c r="R666">
        <v>152</v>
      </c>
      <c r="S666">
        <v>169</v>
      </c>
      <c r="T666">
        <f>(Data[[#This Row],[mean_r]]/256)*100</f>
        <v>78.90625</v>
      </c>
      <c r="U666">
        <f>(Data[[#This Row],[mean_g]]/256)*100</f>
        <v>59.375</v>
      </c>
      <c r="V666">
        <f>(Data[[#This Row],[mean_b]]/256)*100</f>
        <v>66.015625</v>
      </c>
      <c r="W666">
        <v>0.60599999999999998</v>
      </c>
      <c r="X666" t="s">
        <v>51</v>
      </c>
      <c r="Y666" t="s">
        <v>40</v>
      </c>
      <c r="Z666">
        <v>3918</v>
      </c>
      <c r="AA666">
        <v>6.09</v>
      </c>
      <c r="AB666">
        <v>11.7</v>
      </c>
      <c r="AC666">
        <v>39.200000000000003</v>
      </c>
      <c r="AD666">
        <v>304890</v>
      </c>
      <c r="AE666">
        <v>93.5</v>
      </c>
      <c r="AF666">
        <v>31.5</v>
      </c>
      <c r="AG666" t="s">
        <v>46</v>
      </c>
      <c r="AH666" t="s">
        <v>42</v>
      </c>
      <c r="AI666" t="s">
        <v>43</v>
      </c>
      <c r="AJ666">
        <v>100</v>
      </c>
      <c r="AK666">
        <v>512</v>
      </c>
      <c r="AL666">
        <v>9.4E-2</v>
      </c>
      <c r="AM666">
        <v>0.76580000000000004</v>
      </c>
      <c r="AN666">
        <v>0.84279999999999999</v>
      </c>
      <c r="AO666">
        <f>Data[[#This Row],[labeller_confidence_score]]-Data[[#This Row],[cytodiffusion_classification_confidence]]</f>
        <v>7.6999999999999957E-2</v>
      </c>
    </row>
    <row r="667" spans="1:41" x14ac:dyDescent="0.3">
      <c r="A667" t="s">
        <v>740</v>
      </c>
      <c r="B667" t="s">
        <v>54</v>
      </c>
      <c r="C667">
        <v>0</v>
      </c>
      <c r="D667" t="s">
        <v>54</v>
      </c>
      <c r="E667">
        <v>7.48</v>
      </c>
      <c r="F667">
        <v>0</v>
      </c>
      <c r="G667">
        <v>0</v>
      </c>
      <c r="H667">
        <v>1</v>
      </c>
      <c r="I667">
        <f>Data[[#This Row],[nucleus_area_pct]]/Data[[#This Row],[cytoplasm_ratio]]</f>
        <v>0</v>
      </c>
      <c r="J667">
        <v>0.86299999999999999</v>
      </c>
      <c r="K667">
        <v>0.104</v>
      </c>
      <c r="L667">
        <v>0.48</v>
      </c>
      <c r="M667">
        <v>1</v>
      </c>
      <c r="N667">
        <v>0.93400000000000005</v>
      </c>
      <c r="O667">
        <v>162</v>
      </c>
      <c r="P667">
        <v>44</v>
      </c>
      <c r="Q667">
        <v>237</v>
      </c>
      <c r="R667">
        <v>137</v>
      </c>
      <c r="S667">
        <v>120</v>
      </c>
      <c r="T667">
        <f>(Data[[#This Row],[mean_r]]/256)*100</f>
        <v>92.578125</v>
      </c>
      <c r="U667">
        <f>(Data[[#This Row],[mean_g]]/256)*100</f>
        <v>53.515625</v>
      </c>
      <c r="V667">
        <f>(Data[[#This Row],[mean_b]]/256)*100</f>
        <v>46.875</v>
      </c>
      <c r="W667">
        <v>0.38</v>
      </c>
      <c r="X667" t="s">
        <v>63</v>
      </c>
      <c r="Y667" t="s">
        <v>45</v>
      </c>
      <c r="Z667">
        <v>9779</v>
      </c>
      <c r="AA667">
        <v>5.67</v>
      </c>
      <c r="AB667">
        <v>14.2</v>
      </c>
      <c r="AC667">
        <v>39.200000000000003</v>
      </c>
      <c r="AD667">
        <v>225275</v>
      </c>
      <c r="AE667">
        <v>78.7</v>
      </c>
      <c r="AF667">
        <v>33.200000000000003</v>
      </c>
      <c r="AG667" t="s">
        <v>64</v>
      </c>
      <c r="AH667" t="s">
        <v>42</v>
      </c>
      <c r="AI667" t="s">
        <v>56</v>
      </c>
      <c r="AJ667">
        <v>100</v>
      </c>
      <c r="AK667">
        <v>360</v>
      </c>
      <c r="AL667">
        <v>3.7900000000000003E-2</v>
      </c>
      <c r="AM667">
        <v>1</v>
      </c>
      <c r="AN667">
        <v>0.94069999999999998</v>
      </c>
      <c r="AO667">
        <f>Data[[#This Row],[labeller_confidence_score]]-Data[[#This Row],[cytodiffusion_classification_confidence]]</f>
        <v>-5.9300000000000019E-2</v>
      </c>
    </row>
    <row r="668" spans="1:41" x14ac:dyDescent="0.3">
      <c r="A668" t="s">
        <v>741</v>
      </c>
      <c r="B668" t="s">
        <v>81</v>
      </c>
      <c r="C668">
        <v>1</v>
      </c>
      <c r="D668" t="s">
        <v>82</v>
      </c>
      <c r="E668">
        <v>16.91</v>
      </c>
      <c r="F668">
        <v>87.2</v>
      </c>
      <c r="G668">
        <v>0.37</v>
      </c>
      <c r="H668">
        <v>0.17599999999999999</v>
      </c>
      <c r="I668">
        <f>Data[[#This Row],[nucleus_area_pct]]/Data[[#This Row],[cytoplasm_ratio]]</f>
        <v>495.4545454545455</v>
      </c>
      <c r="J668">
        <v>0.84499999999999997</v>
      </c>
      <c r="K668">
        <v>0.252</v>
      </c>
      <c r="L668">
        <v>0.62</v>
      </c>
      <c r="M668">
        <v>1</v>
      </c>
      <c r="N668">
        <v>0.92900000000000005</v>
      </c>
      <c r="O668">
        <v>714</v>
      </c>
      <c r="P668">
        <v>112</v>
      </c>
      <c r="Q668">
        <v>190</v>
      </c>
      <c r="R668">
        <v>138</v>
      </c>
      <c r="S668">
        <v>204</v>
      </c>
      <c r="T668">
        <f>(Data[[#This Row],[mean_r]]/256)*100</f>
        <v>74.21875</v>
      </c>
      <c r="U668">
        <f>(Data[[#This Row],[mean_g]]/256)*100</f>
        <v>53.90625</v>
      </c>
      <c r="V668">
        <f>(Data[[#This Row],[mean_b]]/256)*100</f>
        <v>79.6875</v>
      </c>
      <c r="W668">
        <v>0.73199999999999998</v>
      </c>
      <c r="X668" t="s">
        <v>39</v>
      </c>
      <c r="Y668" t="s">
        <v>40</v>
      </c>
      <c r="Z668">
        <v>6621</v>
      </c>
      <c r="AA668">
        <v>4.43</v>
      </c>
      <c r="AB668">
        <v>13.7</v>
      </c>
      <c r="AC668">
        <v>40.6</v>
      </c>
      <c r="AD668">
        <v>183841</v>
      </c>
      <c r="AE668">
        <v>97.1</v>
      </c>
      <c r="AF668">
        <v>35.799999999999997</v>
      </c>
      <c r="AG668" t="s">
        <v>41</v>
      </c>
      <c r="AH668" t="s">
        <v>42</v>
      </c>
      <c r="AI668" t="s">
        <v>52</v>
      </c>
      <c r="AJ668">
        <v>60</v>
      </c>
      <c r="AK668">
        <v>256</v>
      </c>
      <c r="AL668">
        <v>0.74690000000000001</v>
      </c>
      <c r="AM668">
        <v>0.78700000000000003</v>
      </c>
      <c r="AN668">
        <v>0.77</v>
      </c>
      <c r="AO668">
        <f>Data[[#This Row],[labeller_confidence_score]]-Data[[#This Row],[cytodiffusion_classification_confidence]]</f>
        <v>-1.7000000000000015E-2</v>
      </c>
    </row>
    <row r="669" spans="1:41" x14ac:dyDescent="0.3">
      <c r="A669" t="s">
        <v>742</v>
      </c>
      <c r="B669" t="s">
        <v>49</v>
      </c>
      <c r="C669">
        <v>0</v>
      </c>
      <c r="D669" t="s">
        <v>50</v>
      </c>
      <c r="E669">
        <v>12.6</v>
      </c>
      <c r="F669">
        <v>57.7</v>
      </c>
      <c r="G669">
        <v>0.55400000000000005</v>
      </c>
      <c r="H669">
        <v>0.44600000000000001</v>
      </c>
      <c r="I669">
        <f>Data[[#This Row],[nucleus_area_pct]]/Data[[#This Row],[cytoplasm_ratio]]</f>
        <v>129.37219730941703</v>
      </c>
      <c r="J669">
        <v>0.84299999999999997</v>
      </c>
      <c r="K669">
        <v>0.39200000000000002</v>
      </c>
      <c r="L669">
        <v>3.9</v>
      </c>
      <c r="M669">
        <v>3.9</v>
      </c>
      <c r="N669">
        <v>0.78900000000000003</v>
      </c>
      <c r="O669">
        <v>395</v>
      </c>
      <c r="P669">
        <v>66</v>
      </c>
      <c r="Q669">
        <v>228</v>
      </c>
      <c r="R669">
        <v>153</v>
      </c>
      <c r="S669">
        <v>173</v>
      </c>
      <c r="T669">
        <f>(Data[[#This Row],[mean_r]]/256)*100</f>
        <v>89.0625</v>
      </c>
      <c r="U669">
        <f>(Data[[#This Row],[mean_g]]/256)*100</f>
        <v>59.765625</v>
      </c>
      <c r="V669">
        <f>(Data[[#This Row],[mean_b]]/256)*100</f>
        <v>67.578125</v>
      </c>
      <c r="W669">
        <v>0.67200000000000004</v>
      </c>
      <c r="X669" t="s">
        <v>51</v>
      </c>
      <c r="Y669" t="s">
        <v>45</v>
      </c>
      <c r="Z669">
        <v>6757</v>
      </c>
      <c r="AA669">
        <v>4.4800000000000004</v>
      </c>
      <c r="AB669">
        <v>15.9</v>
      </c>
      <c r="AC669">
        <v>41.7</v>
      </c>
      <c r="AD669">
        <v>286371</v>
      </c>
      <c r="AE669">
        <v>83.1</v>
      </c>
      <c r="AF669">
        <v>32.4</v>
      </c>
      <c r="AG669" t="s">
        <v>64</v>
      </c>
      <c r="AH669" t="s">
        <v>42</v>
      </c>
      <c r="AI669" t="s">
        <v>43</v>
      </c>
      <c r="AJ669">
        <v>100</v>
      </c>
      <c r="AK669">
        <v>224</v>
      </c>
      <c r="AL669">
        <v>0.2356</v>
      </c>
      <c r="AM669">
        <v>0.91520000000000001</v>
      </c>
      <c r="AN669">
        <v>0.9526</v>
      </c>
      <c r="AO669">
        <f>Data[[#This Row],[labeller_confidence_score]]-Data[[#This Row],[cytodiffusion_classification_confidence]]</f>
        <v>3.7399999999999989E-2</v>
      </c>
    </row>
    <row r="670" spans="1:41" x14ac:dyDescent="0.3">
      <c r="A670" t="s">
        <v>743</v>
      </c>
      <c r="B670" t="s">
        <v>120</v>
      </c>
      <c r="C670">
        <v>1</v>
      </c>
      <c r="D670" t="s">
        <v>104</v>
      </c>
      <c r="E670">
        <v>6.84</v>
      </c>
      <c r="F670">
        <v>0</v>
      </c>
      <c r="G670">
        <v>0</v>
      </c>
      <c r="H670">
        <v>1</v>
      </c>
      <c r="I670">
        <f>Data[[#This Row],[nucleus_area_pct]]/Data[[#This Row],[cytoplasm_ratio]]</f>
        <v>0</v>
      </c>
      <c r="J670">
        <v>0.96599999999999997</v>
      </c>
      <c r="K670">
        <v>5.2999999999999999E-2</v>
      </c>
      <c r="L670">
        <v>0.7</v>
      </c>
      <c r="M670">
        <v>1</v>
      </c>
      <c r="N670">
        <v>0.97599999999999998</v>
      </c>
      <c r="O670">
        <v>171</v>
      </c>
      <c r="P670">
        <v>47</v>
      </c>
      <c r="Q670">
        <v>244</v>
      </c>
      <c r="R670">
        <v>124</v>
      </c>
      <c r="S670">
        <v>139</v>
      </c>
      <c r="T670">
        <f>(Data[[#This Row],[mean_r]]/256)*100</f>
        <v>95.3125</v>
      </c>
      <c r="U670">
        <f>(Data[[#This Row],[mean_g]]/256)*100</f>
        <v>48.4375</v>
      </c>
      <c r="V670">
        <f>(Data[[#This Row],[mean_b]]/256)*100</f>
        <v>54.296875</v>
      </c>
      <c r="W670">
        <v>0.59599999999999997</v>
      </c>
      <c r="X670" t="s">
        <v>51</v>
      </c>
      <c r="Y670" t="s">
        <v>45</v>
      </c>
      <c r="Z670">
        <v>6212</v>
      </c>
      <c r="AA670">
        <v>4.38</v>
      </c>
      <c r="AB670">
        <v>18.600000000000001</v>
      </c>
      <c r="AC670">
        <v>42.2</v>
      </c>
      <c r="AD670">
        <v>228359</v>
      </c>
      <c r="AE670">
        <v>80.7</v>
      </c>
      <c r="AF670">
        <v>33.4</v>
      </c>
      <c r="AG670" t="s">
        <v>64</v>
      </c>
      <c r="AH670" t="s">
        <v>42</v>
      </c>
      <c r="AI670" t="s">
        <v>56</v>
      </c>
      <c r="AJ670">
        <v>60</v>
      </c>
      <c r="AK670">
        <v>360</v>
      </c>
      <c r="AL670">
        <v>0.87990000000000002</v>
      </c>
      <c r="AM670">
        <v>0.51200000000000001</v>
      </c>
      <c r="AN670">
        <v>0.76100000000000001</v>
      </c>
      <c r="AO670">
        <f>Data[[#This Row],[labeller_confidence_score]]-Data[[#This Row],[cytodiffusion_classification_confidence]]</f>
        <v>0.249</v>
      </c>
    </row>
    <row r="671" spans="1:41" x14ac:dyDescent="0.3">
      <c r="A671" t="s">
        <v>744</v>
      </c>
      <c r="B671" t="s">
        <v>49</v>
      </c>
      <c r="C671">
        <v>0</v>
      </c>
      <c r="D671" t="s">
        <v>50</v>
      </c>
      <c r="E671">
        <v>10.88</v>
      </c>
      <c r="F671">
        <v>50.4</v>
      </c>
      <c r="G671">
        <v>0.58299999999999996</v>
      </c>
      <c r="H671">
        <v>0.46200000000000002</v>
      </c>
      <c r="I671">
        <f>Data[[#This Row],[nucleus_area_pct]]/Data[[#This Row],[cytoplasm_ratio]]</f>
        <v>109.09090909090908</v>
      </c>
      <c r="J671">
        <v>0.81299999999999994</v>
      </c>
      <c r="K671">
        <v>0.443</v>
      </c>
      <c r="L671">
        <v>3.95</v>
      </c>
      <c r="M671">
        <v>3</v>
      </c>
      <c r="N671">
        <v>0.85199999999999998</v>
      </c>
      <c r="O671">
        <v>457</v>
      </c>
      <c r="P671">
        <v>69</v>
      </c>
      <c r="Q671">
        <v>211</v>
      </c>
      <c r="R671">
        <v>155</v>
      </c>
      <c r="S671">
        <v>216</v>
      </c>
      <c r="T671">
        <f>(Data[[#This Row],[mean_r]]/256)*100</f>
        <v>82.421875</v>
      </c>
      <c r="U671">
        <f>(Data[[#This Row],[mean_g]]/256)*100</f>
        <v>60.546875</v>
      </c>
      <c r="V671">
        <f>(Data[[#This Row],[mean_b]]/256)*100</f>
        <v>84.375</v>
      </c>
      <c r="W671">
        <v>0.65700000000000003</v>
      </c>
      <c r="X671" t="s">
        <v>51</v>
      </c>
      <c r="Y671" t="s">
        <v>45</v>
      </c>
      <c r="Z671">
        <v>8128</v>
      </c>
      <c r="AA671">
        <v>4.87</v>
      </c>
      <c r="AB671">
        <v>16.8</v>
      </c>
      <c r="AC671">
        <v>40.200000000000003</v>
      </c>
      <c r="AD671">
        <v>195636</v>
      </c>
      <c r="AE671">
        <v>96.3</v>
      </c>
      <c r="AF671">
        <v>34.200000000000003</v>
      </c>
      <c r="AG671" t="s">
        <v>41</v>
      </c>
      <c r="AH671" t="s">
        <v>42</v>
      </c>
      <c r="AI671" t="s">
        <v>56</v>
      </c>
      <c r="AJ671">
        <v>100</v>
      </c>
      <c r="AK671">
        <v>256</v>
      </c>
      <c r="AL671">
        <v>3.1E-2</v>
      </c>
      <c r="AM671">
        <v>0.96619999999999995</v>
      </c>
      <c r="AN671">
        <v>0.9607</v>
      </c>
      <c r="AO671">
        <f>Data[[#This Row],[labeller_confidence_score]]-Data[[#This Row],[cytodiffusion_classification_confidence]]</f>
        <v>-5.4999999999999494E-3</v>
      </c>
    </row>
    <row r="672" spans="1:41" x14ac:dyDescent="0.3">
      <c r="A672" t="s">
        <v>745</v>
      </c>
      <c r="B672" t="s">
        <v>110</v>
      </c>
      <c r="C672">
        <v>1</v>
      </c>
      <c r="D672" t="s">
        <v>104</v>
      </c>
      <c r="E672">
        <v>8.9600000000000009</v>
      </c>
      <c r="F672">
        <v>0</v>
      </c>
      <c r="G672">
        <v>0</v>
      </c>
      <c r="H672">
        <v>1</v>
      </c>
      <c r="I672">
        <f>Data[[#This Row],[nucleus_area_pct]]/Data[[#This Row],[cytoplasm_ratio]]</f>
        <v>0</v>
      </c>
      <c r="J672">
        <v>0.83699999999999997</v>
      </c>
      <c r="K672">
        <v>0.20300000000000001</v>
      </c>
      <c r="L672">
        <v>0.75</v>
      </c>
      <c r="M672">
        <v>1</v>
      </c>
      <c r="N672">
        <v>0.94699999999999995</v>
      </c>
      <c r="O672">
        <v>268</v>
      </c>
      <c r="P672">
        <v>52</v>
      </c>
      <c r="Q672">
        <v>236</v>
      </c>
      <c r="R672">
        <v>133</v>
      </c>
      <c r="S672">
        <v>115</v>
      </c>
      <c r="T672">
        <f>(Data[[#This Row],[mean_r]]/256)*100</f>
        <v>92.1875</v>
      </c>
      <c r="U672">
        <f>(Data[[#This Row],[mean_g]]/256)*100</f>
        <v>51.953125</v>
      </c>
      <c r="V672">
        <f>(Data[[#This Row],[mean_b]]/256)*100</f>
        <v>44.921875</v>
      </c>
      <c r="W672">
        <v>0.46500000000000002</v>
      </c>
      <c r="X672" t="s">
        <v>51</v>
      </c>
      <c r="Y672" t="s">
        <v>45</v>
      </c>
      <c r="Z672">
        <v>7347</v>
      </c>
      <c r="AA672">
        <v>4.0999999999999996</v>
      </c>
      <c r="AB672">
        <v>15.9</v>
      </c>
      <c r="AC672">
        <v>39</v>
      </c>
      <c r="AD672">
        <v>98950</v>
      </c>
      <c r="AE672">
        <v>89.7</v>
      </c>
      <c r="AF672">
        <v>34.299999999999997</v>
      </c>
      <c r="AG672" t="s">
        <v>46</v>
      </c>
      <c r="AH672" t="s">
        <v>42</v>
      </c>
      <c r="AI672" t="s">
        <v>56</v>
      </c>
      <c r="AJ672">
        <v>40</v>
      </c>
      <c r="AK672">
        <v>512</v>
      </c>
      <c r="AL672">
        <v>0.81159999999999999</v>
      </c>
      <c r="AM672">
        <v>0.71360000000000001</v>
      </c>
      <c r="AN672">
        <v>0.94550000000000001</v>
      </c>
      <c r="AO672">
        <f>Data[[#This Row],[labeller_confidence_score]]-Data[[#This Row],[cytodiffusion_classification_confidence]]</f>
        <v>0.2319</v>
      </c>
    </row>
    <row r="673" spans="1:41" x14ac:dyDescent="0.3">
      <c r="A673" t="s">
        <v>746</v>
      </c>
      <c r="B673" t="s">
        <v>49</v>
      </c>
      <c r="C673">
        <v>0</v>
      </c>
      <c r="D673" t="s">
        <v>50</v>
      </c>
      <c r="E673">
        <v>12.74</v>
      </c>
      <c r="F673">
        <v>47.9</v>
      </c>
      <c r="G673">
        <v>0.56100000000000005</v>
      </c>
      <c r="H673">
        <v>0.50600000000000001</v>
      </c>
      <c r="I673">
        <f>Data[[#This Row],[nucleus_area_pct]]/Data[[#This Row],[cytoplasm_ratio]]</f>
        <v>94.664031620553359</v>
      </c>
      <c r="J673">
        <v>0.76</v>
      </c>
      <c r="K673">
        <v>0.51500000000000001</v>
      </c>
      <c r="L673">
        <v>4.16</v>
      </c>
      <c r="M673">
        <v>3.6</v>
      </c>
      <c r="N673">
        <v>0.84699999999999998</v>
      </c>
      <c r="O673">
        <v>473</v>
      </c>
      <c r="P673">
        <v>76</v>
      </c>
      <c r="Q673">
        <v>216</v>
      </c>
      <c r="R673">
        <v>152</v>
      </c>
      <c r="S673">
        <v>159</v>
      </c>
      <c r="T673">
        <f>(Data[[#This Row],[mean_r]]/256)*100</f>
        <v>84.375</v>
      </c>
      <c r="U673">
        <f>(Data[[#This Row],[mean_g]]/256)*100</f>
        <v>59.375</v>
      </c>
      <c r="V673">
        <f>(Data[[#This Row],[mean_b]]/256)*100</f>
        <v>62.109375</v>
      </c>
      <c r="W673">
        <v>0.55300000000000005</v>
      </c>
      <c r="X673" t="s">
        <v>39</v>
      </c>
      <c r="Y673" t="s">
        <v>45</v>
      </c>
      <c r="Z673">
        <v>12955</v>
      </c>
      <c r="AA673">
        <v>4.0199999999999996</v>
      </c>
      <c r="AB673">
        <v>14.8</v>
      </c>
      <c r="AC673">
        <v>32.4</v>
      </c>
      <c r="AD673">
        <v>181851</v>
      </c>
      <c r="AE673">
        <v>73.3</v>
      </c>
      <c r="AF673">
        <v>32.1</v>
      </c>
      <c r="AG673" t="s">
        <v>46</v>
      </c>
      <c r="AH673" t="s">
        <v>47</v>
      </c>
      <c r="AI673" t="s">
        <v>52</v>
      </c>
      <c r="AJ673">
        <v>60</v>
      </c>
      <c r="AK673">
        <v>512</v>
      </c>
      <c r="AL673">
        <v>0</v>
      </c>
      <c r="AM673">
        <v>0.80410000000000004</v>
      </c>
      <c r="AN673">
        <v>0.9748</v>
      </c>
      <c r="AO673">
        <f>Data[[#This Row],[labeller_confidence_score]]-Data[[#This Row],[cytodiffusion_classification_confidence]]</f>
        <v>0.17069999999999996</v>
      </c>
    </row>
    <row r="674" spans="1:41" x14ac:dyDescent="0.3">
      <c r="A674" t="s">
        <v>747</v>
      </c>
      <c r="B674" t="s">
        <v>54</v>
      </c>
      <c r="C674">
        <v>0</v>
      </c>
      <c r="D674" t="s">
        <v>54</v>
      </c>
      <c r="E674">
        <v>6.96</v>
      </c>
      <c r="F674">
        <v>0</v>
      </c>
      <c r="G674">
        <v>0</v>
      </c>
      <c r="H674">
        <v>1</v>
      </c>
      <c r="I674">
        <f>Data[[#This Row],[nucleus_area_pct]]/Data[[#This Row],[cytoplasm_ratio]]</f>
        <v>0</v>
      </c>
      <c r="J674">
        <v>0.91100000000000003</v>
      </c>
      <c r="K674">
        <v>0.23599999999999999</v>
      </c>
      <c r="L674">
        <v>0.81</v>
      </c>
      <c r="M674">
        <v>1</v>
      </c>
      <c r="N674">
        <v>0.97299999999999998</v>
      </c>
      <c r="O674">
        <v>202</v>
      </c>
      <c r="P674">
        <v>47</v>
      </c>
      <c r="Q674">
        <v>235</v>
      </c>
      <c r="R674">
        <v>131</v>
      </c>
      <c r="S674">
        <v>129</v>
      </c>
      <c r="T674">
        <f>(Data[[#This Row],[mean_r]]/256)*100</f>
        <v>91.796875</v>
      </c>
      <c r="U674">
        <f>(Data[[#This Row],[mean_g]]/256)*100</f>
        <v>51.171875</v>
      </c>
      <c r="V674">
        <f>(Data[[#This Row],[mean_b]]/256)*100</f>
        <v>50.390625</v>
      </c>
      <c r="W674">
        <v>0.51300000000000001</v>
      </c>
      <c r="X674" t="s">
        <v>51</v>
      </c>
      <c r="Y674" t="s">
        <v>45</v>
      </c>
      <c r="Z674">
        <v>7815</v>
      </c>
      <c r="AA674">
        <v>3.86</v>
      </c>
      <c r="AB674">
        <v>10.7</v>
      </c>
      <c r="AC674">
        <v>45</v>
      </c>
      <c r="AD674">
        <v>185682</v>
      </c>
      <c r="AE674">
        <v>71.7</v>
      </c>
      <c r="AF674">
        <v>32</v>
      </c>
      <c r="AG674" t="s">
        <v>46</v>
      </c>
      <c r="AH674" t="s">
        <v>42</v>
      </c>
      <c r="AI674" t="s">
        <v>43</v>
      </c>
      <c r="AJ674">
        <v>100</v>
      </c>
      <c r="AK674">
        <v>224</v>
      </c>
      <c r="AL674">
        <v>6.8000000000000005E-2</v>
      </c>
      <c r="AM674">
        <v>0.92649999999999999</v>
      </c>
      <c r="AN674">
        <v>0.97399999999999998</v>
      </c>
      <c r="AO674">
        <f>Data[[#This Row],[labeller_confidence_score]]-Data[[#This Row],[cytodiffusion_classification_confidence]]</f>
        <v>4.7499999999999987E-2</v>
      </c>
    </row>
    <row r="675" spans="1:41" x14ac:dyDescent="0.3">
      <c r="A675" t="s">
        <v>748</v>
      </c>
      <c r="B675" t="s">
        <v>49</v>
      </c>
      <c r="C675">
        <v>0</v>
      </c>
      <c r="D675" t="s">
        <v>50</v>
      </c>
      <c r="E675">
        <v>13.29</v>
      </c>
      <c r="F675">
        <v>56.9</v>
      </c>
      <c r="G675">
        <v>0.52800000000000002</v>
      </c>
      <c r="H675">
        <v>0.55300000000000005</v>
      </c>
      <c r="I675">
        <f>Data[[#This Row],[nucleus_area_pct]]/Data[[#This Row],[cytoplasm_ratio]]</f>
        <v>102.89330922242314</v>
      </c>
      <c r="J675">
        <v>0.76400000000000001</v>
      </c>
      <c r="K675">
        <v>0.42499999999999999</v>
      </c>
      <c r="L675">
        <v>3.12</v>
      </c>
      <c r="M675">
        <v>4.5</v>
      </c>
      <c r="N675">
        <v>0.82399999999999995</v>
      </c>
      <c r="O675">
        <v>425</v>
      </c>
      <c r="P675">
        <v>70</v>
      </c>
      <c r="Q675">
        <v>212</v>
      </c>
      <c r="R675">
        <v>177</v>
      </c>
      <c r="S675">
        <v>197</v>
      </c>
      <c r="T675">
        <f>(Data[[#This Row],[mean_r]]/256)*100</f>
        <v>82.8125</v>
      </c>
      <c r="U675">
        <f>(Data[[#This Row],[mean_g]]/256)*100</f>
        <v>69.140625</v>
      </c>
      <c r="V675">
        <f>(Data[[#This Row],[mean_b]]/256)*100</f>
        <v>76.953125</v>
      </c>
      <c r="W675">
        <v>0.65200000000000002</v>
      </c>
      <c r="X675" t="s">
        <v>63</v>
      </c>
      <c r="Y675" t="s">
        <v>40</v>
      </c>
      <c r="Z675">
        <v>11253</v>
      </c>
      <c r="AA675">
        <v>4.18</v>
      </c>
      <c r="AB675">
        <v>12.7</v>
      </c>
      <c r="AC675">
        <v>38.4</v>
      </c>
      <c r="AD675">
        <v>186670</v>
      </c>
      <c r="AE675">
        <v>88.2</v>
      </c>
      <c r="AF675">
        <v>33.299999999999997</v>
      </c>
      <c r="AG675" t="s">
        <v>64</v>
      </c>
      <c r="AH675" t="s">
        <v>42</v>
      </c>
      <c r="AI675" t="s">
        <v>52</v>
      </c>
      <c r="AJ675">
        <v>100</v>
      </c>
      <c r="AK675">
        <v>512</v>
      </c>
      <c r="AL675">
        <v>0.16089999999999999</v>
      </c>
      <c r="AM675">
        <v>0.93640000000000001</v>
      </c>
      <c r="AN675">
        <v>0.88129999999999997</v>
      </c>
      <c r="AO675">
        <f>Data[[#This Row],[labeller_confidence_score]]-Data[[#This Row],[cytodiffusion_classification_confidence]]</f>
        <v>-5.5100000000000038E-2</v>
      </c>
    </row>
    <row r="676" spans="1:41" x14ac:dyDescent="0.3">
      <c r="A676" t="s">
        <v>749</v>
      </c>
      <c r="B676" t="s">
        <v>54</v>
      </c>
      <c r="C676">
        <v>0</v>
      </c>
      <c r="D676" t="s">
        <v>54</v>
      </c>
      <c r="E676">
        <v>7.42</v>
      </c>
      <c r="F676">
        <v>0</v>
      </c>
      <c r="G676">
        <v>0</v>
      </c>
      <c r="H676">
        <v>1</v>
      </c>
      <c r="I676">
        <f>Data[[#This Row],[nucleus_area_pct]]/Data[[#This Row],[cytoplasm_ratio]]</f>
        <v>0</v>
      </c>
      <c r="J676">
        <v>0.94299999999999995</v>
      </c>
      <c r="K676">
        <v>0.17799999999999999</v>
      </c>
      <c r="L676">
        <v>0.72</v>
      </c>
      <c r="M676">
        <v>1</v>
      </c>
      <c r="N676">
        <v>0.93400000000000005</v>
      </c>
      <c r="O676">
        <v>182</v>
      </c>
      <c r="P676">
        <v>52</v>
      </c>
      <c r="Q676">
        <v>215</v>
      </c>
      <c r="R676">
        <v>125</v>
      </c>
      <c r="S676">
        <v>136</v>
      </c>
      <c r="T676">
        <f>(Data[[#This Row],[mean_r]]/256)*100</f>
        <v>83.984375</v>
      </c>
      <c r="U676">
        <f>(Data[[#This Row],[mean_g]]/256)*100</f>
        <v>48.828125</v>
      </c>
      <c r="V676">
        <f>(Data[[#This Row],[mean_b]]/256)*100</f>
        <v>53.125</v>
      </c>
      <c r="W676">
        <v>0.49399999999999999</v>
      </c>
      <c r="X676" t="s">
        <v>39</v>
      </c>
      <c r="Y676" t="s">
        <v>45</v>
      </c>
      <c r="Z676">
        <v>5040</v>
      </c>
      <c r="AA676">
        <v>5.0199999999999996</v>
      </c>
      <c r="AB676">
        <v>12.7</v>
      </c>
      <c r="AC676">
        <v>55.9</v>
      </c>
      <c r="AD676">
        <v>215205</v>
      </c>
      <c r="AE676">
        <v>87.9</v>
      </c>
      <c r="AF676">
        <v>32.5</v>
      </c>
      <c r="AG676" t="s">
        <v>64</v>
      </c>
      <c r="AH676" t="s">
        <v>42</v>
      </c>
      <c r="AI676" t="s">
        <v>56</v>
      </c>
      <c r="AJ676">
        <v>60</v>
      </c>
      <c r="AK676">
        <v>360</v>
      </c>
      <c r="AL676">
        <v>2.9399999999999999E-2</v>
      </c>
      <c r="AM676">
        <v>0.85670000000000002</v>
      </c>
      <c r="AN676">
        <v>0.89359999999999995</v>
      </c>
      <c r="AO676">
        <f>Data[[#This Row],[labeller_confidence_score]]-Data[[#This Row],[cytodiffusion_classification_confidence]]</f>
        <v>3.6899999999999933E-2</v>
      </c>
    </row>
    <row r="677" spans="1:41" x14ac:dyDescent="0.3">
      <c r="A677" t="s">
        <v>750</v>
      </c>
      <c r="B677" t="s">
        <v>133</v>
      </c>
      <c r="C677">
        <v>1</v>
      </c>
      <c r="D677" t="s">
        <v>104</v>
      </c>
      <c r="E677">
        <v>7.31</v>
      </c>
      <c r="F677">
        <v>0</v>
      </c>
      <c r="G677">
        <v>0</v>
      </c>
      <c r="H677">
        <v>1</v>
      </c>
      <c r="I677">
        <f>Data[[#This Row],[nucleus_area_pct]]/Data[[#This Row],[cytoplasm_ratio]]</f>
        <v>0</v>
      </c>
      <c r="J677">
        <v>0.56999999999999995</v>
      </c>
      <c r="K677">
        <v>0.69399999999999995</v>
      </c>
      <c r="L677">
        <v>0.66</v>
      </c>
      <c r="M677">
        <v>1</v>
      </c>
      <c r="N677">
        <v>0.84599999999999997</v>
      </c>
      <c r="O677">
        <v>162</v>
      </c>
      <c r="P677">
        <v>53</v>
      </c>
      <c r="Q677">
        <v>225</v>
      </c>
      <c r="R677">
        <v>149</v>
      </c>
      <c r="S677">
        <v>126</v>
      </c>
      <c r="T677">
        <f>(Data[[#This Row],[mean_r]]/256)*100</f>
        <v>87.890625</v>
      </c>
      <c r="U677">
        <f>(Data[[#This Row],[mean_g]]/256)*100</f>
        <v>58.203125</v>
      </c>
      <c r="V677">
        <f>(Data[[#This Row],[mean_b]]/256)*100</f>
        <v>49.21875</v>
      </c>
      <c r="W677">
        <v>0.60599999999999998</v>
      </c>
      <c r="X677" t="s">
        <v>51</v>
      </c>
      <c r="Y677" t="s">
        <v>40</v>
      </c>
      <c r="Z677">
        <v>6196</v>
      </c>
      <c r="AA677">
        <v>4.9000000000000004</v>
      </c>
      <c r="AB677">
        <v>12.4</v>
      </c>
      <c r="AC677">
        <v>34.299999999999997</v>
      </c>
      <c r="AD677">
        <v>168200</v>
      </c>
      <c r="AE677">
        <v>92.1</v>
      </c>
      <c r="AF677">
        <v>33.1</v>
      </c>
      <c r="AG677" t="s">
        <v>46</v>
      </c>
      <c r="AH677" t="s">
        <v>42</v>
      </c>
      <c r="AI677" t="s">
        <v>56</v>
      </c>
      <c r="AJ677">
        <v>60</v>
      </c>
      <c r="AK677">
        <v>224</v>
      </c>
      <c r="AL677">
        <v>0.74460000000000004</v>
      </c>
      <c r="AM677">
        <v>0.76600000000000001</v>
      </c>
      <c r="AN677">
        <v>0.86860000000000004</v>
      </c>
      <c r="AO677">
        <f>Data[[#This Row],[labeller_confidence_score]]-Data[[#This Row],[cytodiffusion_classification_confidence]]</f>
        <v>0.10260000000000002</v>
      </c>
    </row>
    <row r="678" spans="1:41" x14ac:dyDescent="0.3">
      <c r="A678" t="s">
        <v>751</v>
      </c>
      <c r="B678" t="s">
        <v>62</v>
      </c>
      <c r="C678">
        <v>0</v>
      </c>
      <c r="D678" t="s">
        <v>50</v>
      </c>
      <c r="E678">
        <v>8.93</v>
      </c>
      <c r="F678">
        <v>72.2</v>
      </c>
      <c r="G678">
        <v>0.623</v>
      </c>
      <c r="H678">
        <v>0.22</v>
      </c>
      <c r="I678">
        <f>Data[[#This Row],[nucleus_area_pct]]/Data[[#This Row],[cytoplasm_ratio]]</f>
        <v>328.18181818181819</v>
      </c>
      <c r="J678">
        <v>0.88700000000000001</v>
      </c>
      <c r="K678">
        <v>0.124</v>
      </c>
      <c r="L678">
        <v>1.23</v>
      </c>
      <c r="M678">
        <v>1</v>
      </c>
      <c r="N678">
        <v>0.89800000000000002</v>
      </c>
      <c r="O678">
        <v>358</v>
      </c>
      <c r="P678">
        <v>66</v>
      </c>
      <c r="Q678">
        <v>195</v>
      </c>
      <c r="R678">
        <v>150</v>
      </c>
      <c r="S678">
        <v>177</v>
      </c>
      <c r="T678">
        <f>(Data[[#This Row],[mean_r]]/256)*100</f>
        <v>76.171875</v>
      </c>
      <c r="U678">
        <f>(Data[[#This Row],[mean_g]]/256)*100</f>
        <v>58.59375</v>
      </c>
      <c r="V678">
        <f>(Data[[#This Row],[mean_b]]/256)*100</f>
        <v>69.140625</v>
      </c>
      <c r="W678">
        <v>0.79300000000000004</v>
      </c>
      <c r="X678" t="s">
        <v>51</v>
      </c>
      <c r="Y678" t="s">
        <v>45</v>
      </c>
      <c r="Z678">
        <v>7617</v>
      </c>
      <c r="AA678">
        <v>3.63</v>
      </c>
      <c r="AB678">
        <v>15.6</v>
      </c>
      <c r="AC678">
        <v>45.7</v>
      </c>
      <c r="AD678">
        <v>106858</v>
      </c>
      <c r="AE678">
        <v>60</v>
      </c>
      <c r="AF678">
        <v>30.4</v>
      </c>
      <c r="AG678" t="s">
        <v>41</v>
      </c>
      <c r="AH678" t="s">
        <v>47</v>
      </c>
      <c r="AI678" t="s">
        <v>56</v>
      </c>
      <c r="AJ678">
        <v>60</v>
      </c>
      <c r="AK678">
        <v>512</v>
      </c>
      <c r="AL678">
        <v>5.1400000000000001E-2</v>
      </c>
      <c r="AM678">
        <v>0.95009999999999994</v>
      </c>
      <c r="AN678">
        <v>0.93679999999999997</v>
      </c>
      <c r="AO678">
        <f>Data[[#This Row],[labeller_confidence_score]]-Data[[#This Row],[cytodiffusion_classification_confidence]]</f>
        <v>-1.3299999999999979E-2</v>
      </c>
    </row>
    <row r="679" spans="1:41" x14ac:dyDescent="0.3">
      <c r="A679" t="s">
        <v>752</v>
      </c>
      <c r="B679" t="s">
        <v>60</v>
      </c>
      <c r="C679">
        <v>0</v>
      </c>
      <c r="D679" t="s">
        <v>50</v>
      </c>
      <c r="E679">
        <v>15.43</v>
      </c>
      <c r="F679">
        <v>67.5</v>
      </c>
      <c r="G679">
        <v>0.433</v>
      </c>
      <c r="H679">
        <v>0.36199999999999999</v>
      </c>
      <c r="I679">
        <f>Data[[#This Row],[nucleus_area_pct]]/Data[[#This Row],[cytoplasm_ratio]]</f>
        <v>186.46408839779005</v>
      </c>
      <c r="J679">
        <v>0.76900000000000002</v>
      </c>
      <c r="K679">
        <v>0.56000000000000005</v>
      </c>
      <c r="L679">
        <v>1.96</v>
      </c>
      <c r="M679">
        <v>1.2</v>
      </c>
      <c r="N679">
        <v>0.66800000000000004</v>
      </c>
      <c r="O679">
        <v>651</v>
      </c>
      <c r="P679">
        <v>99</v>
      </c>
      <c r="Q679">
        <v>187</v>
      </c>
      <c r="R679">
        <v>164</v>
      </c>
      <c r="S679">
        <v>167</v>
      </c>
      <c r="T679">
        <f>(Data[[#This Row],[mean_r]]/256)*100</f>
        <v>73.046875</v>
      </c>
      <c r="U679">
        <f>(Data[[#This Row],[mean_g]]/256)*100</f>
        <v>64.0625</v>
      </c>
      <c r="V679">
        <f>(Data[[#This Row],[mean_b]]/256)*100</f>
        <v>65.234375</v>
      </c>
      <c r="W679">
        <v>0.54800000000000004</v>
      </c>
      <c r="X679" t="s">
        <v>51</v>
      </c>
      <c r="Y679" t="s">
        <v>40</v>
      </c>
      <c r="Z679">
        <v>9029</v>
      </c>
      <c r="AA679">
        <v>5</v>
      </c>
      <c r="AB679">
        <v>14.1</v>
      </c>
      <c r="AC679">
        <v>34.9</v>
      </c>
      <c r="AD679">
        <v>129363</v>
      </c>
      <c r="AE679">
        <v>88.5</v>
      </c>
      <c r="AF679">
        <v>32.4</v>
      </c>
      <c r="AG679" t="s">
        <v>64</v>
      </c>
      <c r="AH679" t="s">
        <v>47</v>
      </c>
      <c r="AI679" t="s">
        <v>52</v>
      </c>
      <c r="AJ679">
        <v>40</v>
      </c>
      <c r="AK679">
        <v>256</v>
      </c>
      <c r="AL679">
        <v>0</v>
      </c>
      <c r="AM679">
        <v>0.86350000000000005</v>
      </c>
      <c r="AN679">
        <v>0.94169999999999998</v>
      </c>
      <c r="AO679">
        <f>Data[[#This Row],[labeller_confidence_score]]-Data[[#This Row],[cytodiffusion_classification_confidence]]</f>
        <v>7.8199999999999936E-2</v>
      </c>
    </row>
    <row r="680" spans="1:41" x14ac:dyDescent="0.3">
      <c r="A680" t="s">
        <v>753</v>
      </c>
      <c r="B680" t="s">
        <v>54</v>
      </c>
      <c r="C680">
        <v>0</v>
      </c>
      <c r="D680" t="s">
        <v>54</v>
      </c>
      <c r="E680">
        <v>7.05</v>
      </c>
      <c r="F680">
        <v>0</v>
      </c>
      <c r="G680">
        <v>0</v>
      </c>
      <c r="H680">
        <v>1</v>
      </c>
      <c r="I680">
        <f>Data[[#This Row],[nucleus_area_pct]]/Data[[#This Row],[cytoplasm_ratio]]</f>
        <v>0</v>
      </c>
      <c r="J680">
        <v>0.95699999999999996</v>
      </c>
      <c r="K680">
        <v>0.158</v>
      </c>
      <c r="L680">
        <v>0.27</v>
      </c>
      <c r="M680">
        <v>1</v>
      </c>
      <c r="N680">
        <v>0.95799999999999996</v>
      </c>
      <c r="O680">
        <v>194</v>
      </c>
      <c r="P680">
        <v>47</v>
      </c>
      <c r="Q680">
        <v>222</v>
      </c>
      <c r="R680">
        <v>146</v>
      </c>
      <c r="S680">
        <v>140</v>
      </c>
      <c r="T680">
        <f>(Data[[#This Row],[mean_r]]/256)*100</f>
        <v>86.71875</v>
      </c>
      <c r="U680">
        <f>(Data[[#This Row],[mean_g]]/256)*100</f>
        <v>57.03125</v>
      </c>
      <c r="V680">
        <f>(Data[[#This Row],[mean_b]]/256)*100</f>
        <v>54.6875</v>
      </c>
      <c r="W680">
        <v>0.46800000000000003</v>
      </c>
      <c r="X680" t="s">
        <v>51</v>
      </c>
      <c r="Y680" t="s">
        <v>45</v>
      </c>
      <c r="Z680">
        <v>6964</v>
      </c>
      <c r="AA680">
        <v>5.39</v>
      </c>
      <c r="AB680">
        <v>15.3</v>
      </c>
      <c r="AC680">
        <v>43.1</v>
      </c>
      <c r="AD680">
        <v>354323</v>
      </c>
      <c r="AE680">
        <v>101.1</v>
      </c>
      <c r="AF680">
        <v>35.700000000000003</v>
      </c>
      <c r="AG680" t="s">
        <v>46</v>
      </c>
      <c r="AH680" t="s">
        <v>47</v>
      </c>
      <c r="AI680" t="s">
        <v>52</v>
      </c>
      <c r="AJ680">
        <v>60</v>
      </c>
      <c r="AK680">
        <v>256</v>
      </c>
      <c r="AL680">
        <v>9.0800000000000006E-2</v>
      </c>
      <c r="AM680">
        <v>0.95499999999999996</v>
      </c>
      <c r="AN680">
        <v>0.95430000000000004</v>
      </c>
      <c r="AO680">
        <f>Data[[#This Row],[labeller_confidence_score]]-Data[[#This Row],[cytodiffusion_classification_confidence]]</f>
        <v>-6.9999999999992291E-4</v>
      </c>
    </row>
    <row r="681" spans="1:41" x14ac:dyDescent="0.3">
      <c r="A681" t="s">
        <v>754</v>
      </c>
      <c r="B681" t="s">
        <v>54</v>
      </c>
      <c r="C681">
        <v>0</v>
      </c>
      <c r="D681" t="s">
        <v>54</v>
      </c>
      <c r="E681">
        <v>7.93</v>
      </c>
      <c r="F681">
        <v>0</v>
      </c>
      <c r="G681">
        <v>0</v>
      </c>
      <c r="H681">
        <v>1</v>
      </c>
      <c r="I681">
        <f>Data[[#This Row],[nucleus_area_pct]]/Data[[#This Row],[cytoplasm_ratio]]</f>
        <v>0</v>
      </c>
      <c r="J681">
        <v>0.94399999999999995</v>
      </c>
      <c r="K681">
        <v>0.20799999999999999</v>
      </c>
      <c r="L681">
        <v>0.65</v>
      </c>
      <c r="M681">
        <v>1</v>
      </c>
      <c r="N681">
        <v>0.90800000000000003</v>
      </c>
      <c r="O681">
        <v>200</v>
      </c>
      <c r="P681">
        <v>50</v>
      </c>
      <c r="Q681">
        <v>222</v>
      </c>
      <c r="R681">
        <v>117</v>
      </c>
      <c r="S681">
        <v>130</v>
      </c>
      <c r="T681">
        <f>(Data[[#This Row],[mean_r]]/256)*100</f>
        <v>86.71875</v>
      </c>
      <c r="U681">
        <f>(Data[[#This Row],[mean_g]]/256)*100</f>
        <v>45.703125</v>
      </c>
      <c r="V681">
        <f>(Data[[#This Row],[mean_b]]/256)*100</f>
        <v>50.78125</v>
      </c>
      <c r="W681">
        <v>0.50700000000000001</v>
      </c>
      <c r="X681" t="s">
        <v>51</v>
      </c>
      <c r="Y681" t="s">
        <v>45</v>
      </c>
      <c r="Z681">
        <v>8826</v>
      </c>
      <c r="AA681">
        <v>3.73</v>
      </c>
      <c r="AB681">
        <v>15.9</v>
      </c>
      <c r="AC681">
        <v>41.5</v>
      </c>
      <c r="AD681">
        <v>345667</v>
      </c>
      <c r="AE681">
        <v>95.5</v>
      </c>
      <c r="AF681">
        <v>33.700000000000003</v>
      </c>
      <c r="AG681" t="s">
        <v>64</v>
      </c>
      <c r="AH681" t="s">
        <v>47</v>
      </c>
      <c r="AI681" t="s">
        <v>52</v>
      </c>
      <c r="AJ681">
        <v>40</v>
      </c>
      <c r="AK681">
        <v>256</v>
      </c>
      <c r="AL681">
        <v>1.8599999999999998E-2</v>
      </c>
      <c r="AM681">
        <v>1</v>
      </c>
      <c r="AN681">
        <v>0.96989999999999998</v>
      </c>
      <c r="AO681">
        <f>Data[[#This Row],[labeller_confidence_score]]-Data[[#This Row],[cytodiffusion_classification_confidence]]</f>
        <v>-3.0100000000000016E-2</v>
      </c>
    </row>
    <row r="682" spans="1:41" x14ac:dyDescent="0.3">
      <c r="A682" t="s">
        <v>755</v>
      </c>
      <c r="B682" t="s">
        <v>85</v>
      </c>
      <c r="C682">
        <v>0</v>
      </c>
      <c r="D682" t="s">
        <v>50</v>
      </c>
      <c r="E682">
        <v>11.42</v>
      </c>
      <c r="F682">
        <v>54.6</v>
      </c>
      <c r="G682">
        <v>0.83199999999999996</v>
      </c>
      <c r="H682">
        <v>0.53200000000000003</v>
      </c>
      <c r="I682">
        <f>Data[[#This Row],[nucleus_area_pct]]/Data[[#This Row],[cytoplasm_ratio]]</f>
        <v>102.63157894736842</v>
      </c>
      <c r="J682">
        <v>0.628</v>
      </c>
      <c r="K682">
        <v>0.31900000000000001</v>
      </c>
      <c r="L682">
        <v>5.14</v>
      </c>
      <c r="M682">
        <v>2</v>
      </c>
      <c r="N682">
        <v>0.74299999999999999</v>
      </c>
      <c r="O682">
        <v>405</v>
      </c>
      <c r="P682">
        <v>73</v>
      </c>
      <c r="Q682">
        <v>208</v>
      </c>
      <c r="R682">
        <v>115</v>
      </c>
      <c r="S682">
        <v>185</v>
      </c>
      <c r="T682">
        <f>(Data[[#This Row],[mean_r]]/256)*100</f>
        <v>81.25</v>
      </c>
      <c r="U682">
        <f>(Data[[#This Row],[mean_g]]/256)*100</f>
        <v>44.921875</v>
      </c>
      <c r="V682">
        <f>(Data[[#This Row],[mean_b]]/256)*100</f>
        <v>72.265625</v>
      </c>
      <c r="W682">
        <v>0.69699999999999995</v>
      </c>
      <c r="X682" t="s">
        <v>51</v>
      </c>
      <c r="Y682" t="s">
        <v>40</v>
      </c>
      <c r="Z682">
        <v>12991</v>
      </c>
      <c r="AA682">
        <v>5.41</v>
      </c>
      <c r="AB682">
        <v>12.4</v>
      </c>
      <c r="AC682">
        <v>41.1</v>
      </c>
      <c r="AD682">
        <v>171617</v>
      </c>
      <c r="AE682">
        <v>86.1</v>
      </c>
      <c r="AF682">
        <v>31.7</v>
      </c>
      <c r="AG682" t="s">
        <v>46</v>
      </c>
      <c r="AH682" t="s">
        <v>68</v>
      </c>
      <c r="AI682" t="s">
        <v>56</v>
      </c>
      <c r="AJ682">
        <v>60</v>
      </c>
      <c r="AK682">
        <v>256</v>
      </c>
      <c r="AL682">
        <v>0.13009999999999999</v>
      </c>
      <c r="AM682">
        <v>0.84950000000000003</v>
      </c>
      <c r="AN682">
        <v>0.91949999999999998</v>
      </c>
      <c r="AO682">
        <f>Data[[#This Row],[labeller_confidence_score]]-Data[[#This Row],[cytodiffusion_classification_confidence]]</f>
        <v>6.9999999999999951E-2</v>
      </c>
    </row>
    <row r="683" spans="1:41" x14ac:dyDescent="0.3">
      <c r="A683" t="s">
        <v>756</v>
      </c>
      <c r="B683" t="s">
        <v>62</v>
      </c>
      <c r="C683">
        <v>0</v>
      </c>
      <c r="D683" t="s">
        <v>50</v>
      </c>
      <c r="E683">
        <v>8.73</v>
      </c>
      <c r="F683">
        <v>74.7</v>
      </c>
      <c r="G683">
        <v>0.94599999999999995</v>
      </c>
      <c r="H683">
        <v>0.20200000000000001</v>
      </c>
      <c r="I683">
        <f>Data[[#This Row],[nucleus_area_pct]]/Data[[#This Row],[cytoplasm_ratio]]</f>
        <v>369.80198019801981</v>
      </c>
      <c r="J683">
        <v>0.91100000000000003</v>
      </c>
      <c r="K683">
        <v>0.27300000000000002</v>
      </c>
      <c r="L683">
        <v>1.08</v>
      </c>
      <c r="M683">
        <v>1</v>
      </c>
      <c r="N683">
        <v>0.91800000000000004</v>
      </c>
      <c r="O683">
        <v>251</v>
      </c>
      <c r="P683">
        <v>60</v>
      </c>
      <c r="Q683">
        <v>198</v>
      </c>
      <c r="R683">
        <v>167</v>
      </c>
      <c r="S683">
        <v>181</v>
      </c>
      <c r="T683">
        <f>(Data[[#This Row],[mean_r]]/256)*100</f>
        <v>77.34375</v>
      </c>
      <c r="U683">
        <f>(Data[[#This Row],[mean_g]]/256)*100</f>
        <v>65.234375</v>
      </c>
      <c r="V683">
        <f>(Data[[#This Row],[mean_b]]/256)*100</f>
        <v>70.703125</v>
      </c>
      <c r="W683">
        <v>0.76300000000000001</v>
      </c>
      <c r="X683" t="s">
        <v>39</v>
      </c>
      <c r="Y683" t="s">
        <v>40</v>
      </c>
      <c r="Z683">
        <v>8534</v>
      </c>
      <c r="AA683">
        <v>4.84</v>
      </c>
      <c r="AB683">
        <v>13.7</v>
      </c>
      <c r="AC683">
        <v>32.5</v>
      </c>
      <c r="AD683">
        <v>278071</v>
      </c>
      <c r="AE683">
        <v>99</v>
      </c>
      <c r="AF683">
        <v>34.799999999999997</v>
      </c>
      <c r="AG683" t="s">
        <v>46</v>
      </c>
      <c r="AH683" t="s">
        <v>42</v>
      </c>
      <c r="AI683" t="s">
        <v>52</v>
      </c>
      <c r="AJ683">
        <v>100</v>
      </c>
      <c r="AK683">
        <v>512</v>
      </c>
      <c r="AL683">
        <v>0</v>
      </c>
      <c r="AM683">
        <v>0.88480000000000003</v>
      </c>
      <c r="AN683">
        <v>0.9002</v>
      </c>
      <c r="AO683">
        <f>Data[[#This Row],[labeller_confidence_score]]-Data[[#This Row],[cytodiffusion_classification_confidence]]</f>
        <v>1.5399999999999969E-2</v>
      </c>
    </row>
    <row r="684" spans="1:41" x14ac:dyDescent="0.3">
      <c r="A684" t="s">
        <v>757</v>
      </c>
      <c r="B684" t="s">
        <v>54</v>
      </c>
      <c r="C684">
        <v>0</v>
      </c>
      <c r="D684" t="s">
        <v>54</v>
      </c>
      <c r="E684">
        <v>7</v>
      </c>
      <c r="F684">
        <v>0</v>
      </c>
      <c r="G684">
        <v>0</v>
      </c>
      <c r="H684">
        <v>1</v>
      </c>
      <c r="I684">
        <f>Data[[#This Row],[nucleus_area_pct]]/Data[[#This Row],[cytoplasm_ratio]]</f>
        <v>0</v>
      </c>
      <c r="J684">
        <v>0.90100000000000002</v>
      </c>
      <c r="K684">
        <v>0.17499999999999999</v>
      </c>
      <c r="L684">
        <v>0.35</v>
      </c>
      <c r="M684">
        <v>1</v>
      </c>
      <c r="N684">
        <v>0.92600000000000005</v>
      </c>
      <c r="O684">
        <v>185</v>
      </c>
      <c r="P684">
        <v>55</v>
      </c>
      <c r="Q684">
        <v>215</v>
      </c>
      <c r="R684">
        <v>131</v>
      </c>
      <c r="S684">
        <v>147</v>
      </c>
      <c r="T684">
        <f>(Data[[#This Row],[mean_r]]/256)*100</f>
        <v>83.984375</v>
      </c>
      <c r="U684">
        <f>(Data[[#This Row],[mean_g]]/256)*100</f>
        <v>51.171875</v>
      </c>
      <c r="V684">
        <f>(Data[[#This Row],[mean_b]]/256)*100</f>
        <v>57.421875</v>
      </c>
      <c r="W684">
        <v>0.441</v>
      </c>
      <c r="X684" t="s">
        <v>51</v>
      </c>
      <c r="Y684" t="s">
        <v>45</v>
      </c>
      <c r="Z684">
        <v>5962</v>
      </c>
      <c r="AA684">
        <v>4.0999999999999996</v>
      </c>
      <c r="AB684">
        <v>17.3</v>
      </c>
      <c r="AC684">
        <v>40.799999999999997</v>
      </c>
      <c r="AD684">
        <v>202674</v>
      </c>
      <c r="AE684">
        <v>82.4</v>
      </c>
      <c r="AF684">
        <v>33.1</v>
      </c>
      <c r="AG684" t="s">
        <v>46</v>
      </c>
      <c r="AH684" t="s">
        <v>42</v>
      </c>
      <c r="AI684" t="s">
        <v>43</v>
      </c>
      <c r="AJ684">
        <v>100</v>
      </c>
      <c r="AK684">
        <v>256</v>
      </c>
      <c r="AL684">
        <v>5.7200000000000001E-2</v>
      </c>
      <c r="AM684">
        <v>0.85440000000000005</v>
      </c>
      <c r="AN684">
        <v>0.89900000000000002</v>
      </c>
      <c r="AO684">
        <f>Data[[#This Row],[labeller_confidence_score]]-Data[[#This Row],[cytodiffusion_classification_confidence]]</f>
        <v>4.4599999999999973E-2</v>
      </c>
    </row>
    <row r="685" spans="1:41" x14ac:dyDescent="0.3">
      <c r="A685" t="s">
        <v>758</v>
      </c>
      <c r="B685" t="s">
        <v>74</v>
      </c>
      <c r="C685">
        <v>0</v>
      </c>
      <c r="D685" t="s">
        <v>75</v>
      </c>
      <c r="E685">
        <v>1.99</v>
      </c>
      <c r="F685">
        <v>0</v>
      </c>
      <c r="G685">
        <v>0</v>
      </c>
      <c r="H685">
        <v>1</v>
      </c>
      <c r="I685">
        <f>Data[[#This Row],[nucleus_area_pct]]/Data[[#This Row],[cytoplasm_ratio]]</f>
        <v>0</v>
      </c>
      <c r="J685">
        <v>0.71099999999999997</v>
      </c>
      <c r="K685">
        <v>0.33500000000000002</v>
      </c>
      <c r="L685">
        <v>0.95</v>
      </c>
      <c r="M685">
        <v>1</v>
      </c>
      <c r="N685">
        <v>0.64900000000000002</v>
      </c>
      <c r="O685">
        <v>15</v>
      </c>
      <c r="P685">
        <v>19</v>
      </c>
      <c r="Q685">
        <v>220</v>
      </c>
      <c r="R685">
        <v>156</v>
      </c>
      <c r="S685">
        <v>157</v>
      </c>
      <c r="T685">
        <f>(Data[[#This Row],[mean_r]]/256)*100</f>
        <v>85.9375</v>
      </c>
      <c r="U685">
        <f>(Data[[#This Row],[mean_g]]/256)*100</f>
        <v>60.9375</v>
      </c>
      <c r="V685">
        <f>(Data[[#This Row],[mean_b]]/256)*100</f>
        <v>61.328125</v>
      </c>
      <c r="W685">
        <v>0.53200000000000003</v>
      </c>
      <c r="X685" t="s">
        <v>63</v>
      </c>
      <c r="Y685" t="s">
        <v>45</v>
      </c>
      <c r="Z685">
        <v>7296</v>
      </c>
      <c r="AA685">
        <v>3.13</v>
      </c>
      <c r="AB685">
        <v>13</v>
      </c>
      <c r="AC685">
        <v>40.5</v>
      </c>
      <c r="AD685">
        <v>319732</v>
      </c>
      <c r="AE685">
        <v>102.9</v>
      </c>
      <c r="AF685">
        <v>33.9</v>
      </c>
      <c r="AG685" t="s">
        <v>46</v>
      </c>
      <c r="AH685" t="s">
        <v>47</v>
      </c>
      <c r="AI685" t="s">
        <v>43</v>
      </c>
      <c r="AJ685">
        <v>40</v>
      </c>
      <c r="AK685">
        <v>360</v>
      </c>
      <c r="AL685">
        <v>6.7299999999999999E-2</v>
      </c>
      <c r="AM685">
        <v>1</v>
      </c>
      <c r="AN685">
        <v>0.91349999999999998</v>
      </c>
      <c r="AO685">
        <f>Data[[#This Row],[labeller_confidence_score]]-Data[[#This Row],[cytodiffusion_classification_confidence]]</f>
        <v>-8.6500000000000021E-2</v>
      </c>
    </row>
    <row r="686" spans="1:41" x14ac:dyDescent="0.3">
      <c r="A686" t="s">
        <v>759</v>
      </c>
      <c r="B686" t="s">
        <v>54</v>
      </c>
      <c r="C686">
        <v>0</v>
      </c>
      <c r="D686" t="s">
        <v>54</v>
      </c>
      <c r="E686">
        <v>7.62</v>
      </c>
      <c r="F686">
        <v>0</v>
      </c>
      <c r="G686">
        <v>0</v>
      </c>
      <c r="H686">
        <v>1</v>
      </c>
      <c r="I686">
        <f>Data[[#This Row],[nucleus_area_pct]]/Data[[#This Row],[cytoplasm_ratio]]</f>
        <v>0</v>
      </c>
      <c r="J686">
        <v>0.88900000000000001</v>
      </c>
      <c r="K686">
        <v>0.248</v>
      </c>
      <c r="L686">
        <v>0.32</v>
      </c>
      <c r="M686">
        <v>1</v>
      </c>
      <c r="N686">
        <v>0.90800000000000003</v>
      </c>
      <c r="O686">
        <v>180</v>
      </c>
      <c r="P686">
        <v>44</v>
      </c>
      <c r="Q686">
        <v>233</v>
      </c>
      <c r="R686">
        <v>128</v>
      </c>
      <c r="S686">
        <v>135</v>
      </c>
      <c r="T686">
        <f>(Data[[#This Row],[mean_r]]/256)*100</f>
        <v>91.015625</v>
      </c>
      <c r="U686">
        <f>(Data[[#This Row],[mean_g]]/256)*100</f>
        <v>50</v>
      </c>
      <c r="V686">
        <f>(Data[[#This Row],[mean_b]]/256)*100</f>
        <v>52.734375</v>
      </c>
      <c r="W686">
        <v>0.56699999999999995</v>
      </c>
      <c r="X686" t="s">
        <v>39</v>
      </c>
      <c r="Y686" t="s">
        <v>40</v>
      </c>
      <c r="Z686">
        <v>4065</v>
      </c>
      <c r="AA686">
        <v>5.8</v>
      </c>
      <c r="AB686">
        <v>15.5</v>
      </c>
      <c r="AC686">
        <v>41.5</v>
      </c>
      <c r="AD686">
        <v>368214</v>
      </c>
      <c r="AE686">
        <v>95.7</v>
      </c>
      <c r="AF686">
        <v>32</v>
      </c>
      <c r="AG686" t="s">
        <v>64</v>
      </c>
      <c r="AH686" t="s">
        <v>68</v>
      </c>
      <c r="AI686" t="s">
        <v>56</v>
      </c>
      <c r="AJ686">
        <v>100</v>
      </c>
      <c r="AK686">
        <v>224</v>
      </c>
      <c r="AL686">
        <v>0</v>
      </c>
      <c r="AM686">
        <v>0.82399999999999995</v>
      </c>
      <c r="AN686">
        <v>0.88759999999999994</v>
      </c>
      <c r="AO686">
        <f>Data[[#This Row],[labeller_confidence_score]]-Data[[#This Row],[cytodiffusion_classification_confidence]]</f>
        <v>6.359999999999999E-2</v>
      </c>
    </row>
    <row r="687" spans="1:41" x14ac:dyDescent="0.3">
      <c r="A687" t="s">
        <v>760</v>
      </c>
      <c r="B687" t="s">
        <v>49</v>
      </c>
      <c r="C687">
        <v>0</v>
      </c>
      <c r="D687" t="s">
        <v>50</v>
      </c>
      <c r="E687">
        <v>12.2</v>
      </c>
      <c r="F687">
        <v>57.1</v>
      </c>
      <c r="G687">
        <v>0.503</v>
      </c>
      <c r="H687">
        <v>0.378</v>
      </c>
      <c r="I687">
        <f>Data[[#This Row],[nucleus_area_pct]]/Data[[#This Row],[cytoplasm_ratio]]</f>
        <v>151.05820105820106</v>
      </c>
      <c r="J687">
        <v>0.92600000000000005</v>
      </c>
      <c r="K687">
        <v>0.33800000000000002</v>
      </c>
      <c r="L687">
        <v>3.51</v>
      </c>
      <c r="M687">
        <v>4.7</v>
      </c>
      <c r="N687">
        <v>0.85899999999999999</v>
      </c>
      <c r="O687">
        <v>404</v>
      </c>
      <c r="P687">
        <v>71</v>
      </c>
      <c r="Q687">
        <v>197</v>
      </c>
      <c r="R687">
        <v>173</v>
      </c>
      <c r="S687">
        <v>193</v>
      </c>
      <c r="T687">
        <f>(Data[[#This Row],[mean_r]]/256)*100</f>
        <v>76.953125</v>
      </c>
      <c r="U687">
        <f>(Data[[#This Row],[mean_g]]/256)*100</f>
        <v>67.578125</v>
      </c>
      <c r="V687">
        <f>(Data[[#This Row],[mean_b]]/256)*100</f>
        <v>75.390625</v>
      </c>
      <c r="W687">
        <v>0.61399999999999999</v>
      </c>
      <c r="X687" t="s">
        <v>51</v>
      </c>
      <c r="Y687" t="s">
        <v>40</v>
      </c>
      <c r="Z687">
        <v>4394</v>
      </c>
      <c r="AA687">
        <v>5.07</v>
      </c>
      <c r="AB687">
        <v>12.4</v>
      </c>
      <c r="AC687">
        <v>38.299999999999997</v>
      </c>
      <c r="AD687">
        <v>332812</v>
      </c>
      <c r="AE687">
        <v>73.2</v>
      </c>
      <c r="AF687">
        <v>32.799999999999997</v>
      </c>
      <c r="AG687" t="s">
        <v>41</v>
      </c>
      <c r="AH687" t="s">
        <v>47</v>
      </c>
      <c r="AI687" t="s">
        <v>43</v>
      </c>
      <c r="AJ687">
        <v>100</v>
      </c>
      <c r="AK687">
        <v>224</v>
      </c>
      <c r="AL687">
        <v>7.2900000000000006E-2</v>
      </c>
      <c r="AM687">
        <v>0.86639999999999995</v>
      </c>
      <c r="AN687">
        <v>0.86580000000000001</v>
      </c>
      <c r="AO687">
        <f>Data[[#This Row],[labeller_confidence_score]]-Data[[#This Row],[cytodiffusion_classification_confidence]]</f>
        <v>-5.9999999999993392E-4</v>
      </c>
    </row>
    <row r="688" spans="1:41" x14ac:dyDescent="0.3">
      <c r="A688" t="s">
        <v>761</v>
      </c>
      <c r="B688" t="s">
        <v>54</v>
      </c>
      <c r="C688">
        <v>0</v>
      </c>
      <c r="D688" t="s">
        <v>54</v>
      </c>
      <c r="E688">
        <v>7.12</v>
      </c>
      <c r="F688">
        <v>0</v>
      </c>
      <c r="G688">
        <v>0</v>
      </c>
      <c r="H688">
        <v>1</v>
      </c>
      <c r="I688">
        <f>Data[[#This Row],[nucleus_area_pct]]/Data[[#This Row],[cytoplasm_ratio]]</f>
        <v>0</v>
      </c>
      <c r="J688">
        <v>0.90900000000000003</v>
      </c>
      <c r="K688">
        <v>0.126</v>
      </c>
      <c r="L688">
        <v>0.37</v>
      </c>
      <c r="M688">
        <v>1</v>
      </c>
      <c r="N688">
        <v>0.96699999999999997</v>
      </c>
      <c r="O688">
        <v>190</v>
      </c>
      <c r="P688">
        <v>41</v>
      </c>
      <c r="Q688">
        <v>209</v>
      </c>
      <c r="R688">
        <v>129</v>
      </c>
      <c r="S688">
        <v>134</v>
      </c>
      <c r="T688">
        <f>(Data[[#This Row],[mean_r]]/256)*100</f>
        <v>81.640625</v>
      </c>
      <c r="U688">
        <f>(Data[[#This Row],[mean_g]]/256)*100</f>
        <v>50.390625</v>
      </c>
      <c r="V688">
        <f>(Data[[#This Row],[mean_b]]/256)*100</f>
        <v>52.34375</v>
      </c>
      <c r="W688">
        <v>0.54</v>
      </c>
      <c r="X688" t="s">
        <v>51</v>
      </c>
      <c r="Y688" t="s">
        <v>40</v>
      </c>
      <c r="Z688">
        <v>11381</v>
      </c>
      <c r="AA688">
        <v>4.45</v>
      </c>
      <c r="AB688">
        <v>12.3</v>
      </c>
      <c r="AC688">
        <v>38.299999999999997</v>
      </c>
      <c r="AD688">
        <v>294689</v>
      </c>
      <c r="AE688">
        <v>86.2</v>
      </c>
      <c r="AF688">
        <v>32.6</v>
      </c>
      <c r="AG688" t="s">
        <v>41</v>
      </c>
      <c r="AH688" t="s">
        <v>47</v>
      </c>
      <c r="AI688" t="s">
        <v>56</v>
      </c>
      <c r="AJ688">
        <v>100</v>
      </c>
      <c r="AK688">
        <v>224</v>
      </c>
      <c r="AL688">
        <v>1.7299999999999999E-2</v>
      </c>
      <c r="AM688">
        <v>0.96040000000000003</v>
      </c>
      <c r="AN688">
        <v>1</v>
      </c>
      <c r="AO688">
        <f>Data[[#This Row],[labeller_confidence_score]]-Data[[#This Row],[cytodiffusion_classification_confidence]]</f>
        <v>3.9599999999999969E-2</v>
      </c>
    </row>
    <row r="689" spans="1:41" x14ac:dyDescent="0.3">
      <c r="A689" t="s">
        <v>762</v>
      </c>
      <c r="B689" t="s">
        <v>85</v>
      </c>
      <c r="C689">
        <v>0</v>
      </c>
      <c r="D689" t="s">
        <v>50</v>
      </c>
      <c r="E689">
        <v>10.82</v>
      </c>
      <c r="F689">
        <v>58.8</v>
      </c>
      <c r="G689">
        <v>0.71699999999999997</v>
      </c>
      <c r="H689">
        <v>0.47499999999999998</v>
      </c>
      <c r="I689">
        <f>Data[[#This Row],[nucleus_area_pct]]/Data[[#This Row],[cytoplasm_ratio]]</f>
        <v>123.78947368421052</v>
      </c>
      <c r="J689">
        <v>0.77</v>
      </c>
      <c r="K689">
        <v>0.35099999999999998</v>
      </c>
      <c r="L689">
        <v>4.59</v>
      </c>
      <c r="M689">
        <v>2</v>
      </c>
      <c r="N689">
        <v>0.72699999999999998</v>
      </c>
      <c r="O689">
        <v>335</v>
      </c>
      <c r="P689">
        <v>66</v>
      </c>
      <c r="Q689">
        <v>185</v>
      </c>
      <c r="R689">
        <v>150</v>
      </c>
      <c r="S689">
        <v>184</v>
      </c>
      <c r="T689">
        <f>(Data[[#This Row],[mean_r]]/256)*100</f>
        <v>72.265625</v>
      </c>
      <c r="U689">
        <f>(Data[[#This Row],[mean_g]]/256)*100</f>
        <v>58.59375</v>
      </c>
      <c r="V689">
        <f>(Data[[#This Row],[mean_b]]/256)*100</f>
        <v>71.875</v>
      </c>
      <c r="W689">
        <v>0.751</v>
      </c>
      <c r="X689" t="s">
        <v>51</v>
      </c>
      <c r="Y689" t="s">
        <v>45</v>
      </c>
      <c r="Z689">
        <v>8067</v>
      </c>
      <c r="AA689">
        <v>4.46</v>
      </c>
      <c r="AB689">
        <v>13.9</v>
      </c>
      <c r="AC689">
        <v>38</v>
      </c>
      <c r="AD689">
        <v>212552</v>
      </c>
      <c r="AE689">
        <v>81.599999999999994</v>
      </c>
      <c r="AF689">
        <v>33.9</v>
      </c>
      <c r="AG689" t="s">
        <v>64</v>
      </c>
      <c r="AH689" t="s">
        <v>68</v>
      </c>
      <c r="AI689" t="s">
        <v>52</v>
      </c>
      <c r="AJ689">
        <v>60</v>
      </c>
      <c r="AK689">
        <v>256</v>
      </c>
      <c r="AL689">
        <v>0.12740000000000001</v>
      </c>
      <c r="AM689">
        <v>0.91420000000000001</v>
      </c>
      <c r="AN689">
        <v>0.89580000000000004</v>
      </c>
      <c r="AO689">
        <f>Data[[#This Row],[labeller_confidence_score]]-Data[[#This Row],[cytodiffusion_classification_confidence]]</f>
        <v>-1.8399999999999972E-2</v>
      </c>
    </row>
    <row r="690" spans="1:41" x14ac:dyDescent="0.3">
      <c r="A690" t="s">
        <v>763</v>
      </c>
      <c r="B690" t="s">
        <v>49</v>
      </c>
      <c r="C690">
        <v>0</v>
      </c>
      <c r="D690" t="s">
        <v>50</v>
      </c>
      <c r="E690">
        <v>14.31</v>
      </c>
      <c r="F690">
        <v>50.2</v>
      </c>
      <c r="G690">
        <v>0.63600000000000001</v>
      </c>
      <c r="H690">
        <v>0.44500000000000001</v>
      </c>
      <c r="I690">
        <f>Data[[#This Row],[nucleus_area_pct]]/Data[[#This Row],[cytoplasm_ratio]]</f>
        <v>112.80898876404495</v>
      </c>
      <c r="J690">
        <v>0.77200000000000002</v>
      </c>
      <c r="K690">
        <v>0.25700000000000001</v>
      </c>
      <c r="L690">
        <v>3.06</v>
      </c>
      <c r="M690">
        <v>2.9</v>
      </c>
      <c r="N690">
        <v>0.79700000000000004</v>
      </c>
      <c r="O690">
        <v>365</v>
      </c>
      <c r="P690">
        <v>68</v>
      </c>
      <c r="Q690">
        <v>203</v>
      </c>
      <c r="R690">
        <v>161</v>
      </c>
      <c r="S690">
        <v>160</v>
      </c>
      <c r="T690">
        <f>(Data[[#This Row],[mean_r]]/256)*100</f>
        <v>79.296875</v>
      </c>
      <c r="U690">
        <f>(Data[[#This Row],[mean_g]]/256)*100</f>
        <v>62.890625</v>
      </c>
      <c r="V690">
        <f>(Data[[#This Row],[mean_b]]/256)*100</f>
        <v>62.5</v>
      </c>
      <c r="W690">
        <v>0.54900000000000004</v>
      </c>
      <c r="X690" t="s">
        <v>39</v>
      </c>
      <c r="Y690" t="s">
        <v>40</v>
      </c>
      <c r="Z690">
        <v>7904</v>
      </c>
      <c r="AA690">
        <v>4.68</v>
      </c>
      <c r="AB690">
        <v>11.8</v>
      </c>
      <c r="AC690">
        <v>45.5</v>
      </c>
      <c r="AD690">
        <v>263960</v>
      </c>
      <c r="AE690">
        <v>94.2</v>
      </c>
      <c r="AF690">
        <v>32.700000000000003</v>
      </c>
      <c r="AG690" t="s">
        <v>41</v>
      </c>
      <c r="AH690" t="s">
        <v>42</v>
      </c>
      <c r="AI690" t="s">
        <v>52</v>
      </c>
      <c r="AJ690">
        <v>100</v>
      </c>
      <c r="AK690">
        <v>360</v>
      </c>
      <c r="AL690">
        <v>9.2600000000000002E-2</v>
      </c>
      <c r="AM690">
        <v>0.95189999999999997</v>
      </c>
      <c r="AN690">
        <v>0.84599999999999997</v>
      </c>
      <c r="AO690">
        <f>Data[[#This Row],[labeller_confidence_score]]-Data[[#This Row],[cytodiffusion_classification_confidence]]</f>
        <v>-0.10589999999999999</v>
      </c>
    </row>
    <row r="691" spans="1:41" x14ac:dyDescent="0.3">
      <c r="A691" t="s">
        <v>764</v>
      </c>
      <c r="B691" t="s">
        <v>49</v>
      </c>
      <c r="C691">
        <v>0</v>
      </c>
      <c r="D691" t="s">
        <v>50</v>
      </c>
      <c r="E691">
        <v>11.26</v>
      </c>
      <c r="F691">
        <v>48.3</v>
      </c>
      <c r="G691">
        <v>0.502</v>
      </c>
      <c r="H691">
        <v>0.44800000000000001</v>
      </c>
      <c r="I691">
        <f>Data[[#This Row],[nucleus_area_pct]]/Data[[#This Row],[cytoplasm_ratio]]</f>
        <v>107.81249999999999</v>
      </c>
      <c r="J691">
        <v>0.70899999999999996</v>
      </c>
      <c r="K691">
        <v>0.28799999999999998</v>
      </c>
      <c r="L691">
        <v>4.26</v>
      </c>
      <c r="M691">
        <v>3</v>
      </c>
      <c r="N691">
        <v>0.80400000000000005</v>
      </c>
      <c r="O691">
        <v>401</v>
      </c>
      <c r="P691">
        <v>68</v>
      </c>
      <c r="Q691">
        <v>219</v>
      </c>
      <c r="R691">
        <v>174</v>
      </c>
      <c r="S691">
        <v>180</v>
      </c>
      <c r="T691">
        <f>(Data[[#This Row],[mean_r]]/256)*100</f>
        <v>85.546875</v>
      </c>
      <c r="U691">
        <f>(Data[[#This Row],[mean_g]]/256)*100</f>
        <v>67.96875</v>
      </c>
      <c r="V691">
        <f>(Data[[#This Row],[mean_b]]/256)*100</f>
        <v>70.3125</v>
      </c>
      <c r="W691">
        <v>0.56299999999999994</v>
      </c>
      <c r="X691" t="s">
        <v>51</v>
      </c>
      <c r="Y691" t="s">
        <v>45</v>
      </c>
      <c r="Z691">
        <v>10186</v>
      </c>
      <c r="AA691">
        <v>3.21</v>
      </c>
      <c r="AB691">
        <v>9.6999999999999993</v>
      </c>
      <c r="AC691">
        <v>31.8</v>
      </c>
      <c r="AD691">
        <v>226639</v>
      </c>
      <c r="AE691">
        <v>98.9</v>
      </c>
      <c r="AF691">
        <v>35</v>
      </c>
      <c r="AG691" t="s">
        <v>46</v>
      </c>
      <c r="AH691" t="s">
        <v>42</v>
      </c>
      <c r="AI691" t="s">
        <v>56</v>
      </c>
      <c r="AJ691">
        <v>100</v>
      </c>
      <c r="AK691">
        <v>224</v>
      </c>
      <c r="AL691">
        <v>0.12690000000000001</v>
      </c>
      <c r="AM691">
        <v>0.89700000000000002</v>
      </c>
      <c r="AN691">
        <v>0.87239999999999995</v>
      </c>
      <c r="AO691">
        <f>Data[[#This Row],[labeller_confidence_score]]-Data[[#This Row],[cytodiffusion_classification_confidence]]</f>
        <v>-2.4600000000000066E-2</v>
      </c>
    </row>
    <row r="692" spans="1:41" x14ac:dyDescent="0.3">
      <c r="A692" t="s">
        <v>765</v>
      </c>
      <c r="B692" t="s">
        <v>58</v>
      </c>
      <c r="C692">
        <v>1</v>
      </c>
      <c r="D692" t="s">
        <v>38</v>
      </c>
      <c r="E692">
        <v>13.02</v>
      </c>
      <c r="F692">
        <v>71.5</v>
      </c>
      <c r="G692">
        <v>0.64</v>
      </c>
      <c r="H692">
        <v>0.23499999999999999</v>
      </c>
      <c r="I692">
        <f>Data[[#This Row],[nucleus_area_pct]]/Data[[#This Row],[cytoplasm_ratio]]</f>
        <v>304.25531914893617</v>
      </c>
      <c r="J692">
        <v>0.77200000000000002</v>
      </c>
      <c r="K692">
        <v>0.29799999999999999</v>
      </c>
      <c r="L692">
        <v>1.38</v>
      </c>
      <c r="M692">
        <v>1.3</v>
      </c>
      <c r="N692">
        <v>0.80500000000000005</v>
      </c>
      <c r="O692">
        <v>456</v>
      </c>
      <c r="P692">
        <v>81</v>
      </c>
      <c r="Q692">
        <v>198</v>
      </c>
      <c r="R692">
        <v>183</v>
      </c>
      <c r="S692">
        <v>173</v>
      </c>
      <c r="T692">
        <f>(Data[[#This Row],[mean_r]]/256)*100</f>
        <v>77.34375</v>
      </c>
      <c r="U692">
        <f>(Data[[#This Row],[mean_g]]/256)*100</f>
        <v>71.484375</v>
      </c>
      <c r="V692">
        <f>(Data[[#This Row],[mean_b]]/256)*100</f>
        <v>67.578125</v>
      </c>
      <c r="W692">
        <v>0.77600000000000002</v>
      </c>
      <c r="X692" t="s">
        <v>51</v>
      </c>
      <c r="Y692" t="s">
        <v>40</v>
      </c>
      <c r="Z692">
        <v>9630</v>
      </c>
      <c r="AA692">
        <v>4.75</v>
      </c>
      <c r="AB692">
        <v>11.8</v>
      </c>
      <c r="AC692">
        <v>39.9</v>
      </c>
      <c r="AD692">
        <v>298979</v>
      </c>
      <c r="AE692">
        <v>102.6</v>
      </c>
      <c r="AF692">
        <v>33.700000000000003</v>
      </c>
      <c r="AG692" t="s">
        <v>46</v>
      </c>
      <c r="AH692" t="s">
        <v>47</v>
      </c>
      <c r="AI692" t="s">
        <v>56</v>
      </c>
      <c r="AJ692">
        <v>100</v>
      </c>
      <c r="AK692">
        <v>224</v>
      </c>
      <c r="AL692">
        <v>1</v>
      </c>
      <c r="AM692">
        <v>0.63900000000000001</v>
      </c>
      <c r="AN692">
        <v>0.72989999999999999</v>
      </c>
      <c r="AO692">
        <f>Data[[#This Row],[labeller_confidence_score]]-Data[[#This Row],[cytodiffusion_classification_confidence]]</f>
        <v>9.0899999999999981E-2</v>
      </c>
    </row>
    <row r="693" spans="1:41" x14ac:dyDescent="0.3">
      <c r="A693" t="s">
        <v>766</v>
      </c>
      <c r="B693" t="s">
        <v>54</v>
      </c>
      <c r="C693">
        <v>0</v>
      </c>
      <c r="D693" t="s">
        <v>54</v>
      </c>
      <c r="E693">
        <v>8.3800000000000008</v>
      </c>
      <c r="F693">
        <v>0</v>
      </c>
      <c r="G693">
        <v>0</v>
      </c>
      <c r="H693">
        <v>1</v>
      </c>
      <c r="I693">
        <f>Data[[#This Row],[nucleus_area_pct]]/Data[[#This Row],[cytoplasm_ratio]]</f>
        <v>0</v>
      </c>
      <c r="J693">
        <v>0.92100000000000004</v>
      </c>
      <c r="K693">
        <v>0.14699999999999999</v>
      </c>
      <c r="L693">
        <v>0.04</v>
      </c>
      <c r="M693">
        <v>1</v>
      </c>
      <c r="N693">
        <v>0.94599999999999995</v>
      </c>
      <c r="O693">
        <v>174</v>
      </c>
      <c r="P693">
        <v>46</v>
      </c>
      <c r="Q693">
        <v>228</v>
      </c>
      <c r="R693">
        <v>126</v>
      </c>
      <c r="S693">
        <v>126</v>
      </c>
      <c r="T693">
        <f>(Data[[#This Row],[mean_r]]/256)*100</f>
        <v>89.0625</v>
      </c>
      <c r="U693">
        <f>(Data[[#This Row],[mean_g]]/256)*100</f>
        <v>49.21875</v>
      </c>
      <c r="V693">
        <f>(Data[[#This Row],[mean_b]]/256)*100</f>
        <v>49.21875</v>
      </c>
      <c r="W693">
        <v>0.49299999999999999</v>
      </c>
      <c r="X693" t="s">
        <v>51</v>
      </c>
      <c r="Y693" t="s">
        <v>40</v>
      </c>
      <c r="Z693">
        <v>11971</v>
      </c>
      <c r="AA693">
        <v>4.6500000000000004</v>
      </c>
      <c r="AB693">
        <v>13.2</v>
      </c>
      <c r="AC693">
        <v>38.299999999999997</v>
      </c>
      <c r="AD693">
        <v>323417</v>
      </c>
      <c r="AE693">
        <v>88.7</v>
      </c>
      <c r="AF693">
        <v>33.200000000000003</v>
      </c>
      <c r="AG693" t="s">
        <v>41</v>
      </c>
      <c r="AH693" t="s">
        <v>68</v>
      </c>
      <c r="AI693" t="s">
        <v>52</v>
      </c>
      <c r="AJ693">
        <v>60</v>
      </c>
      <c r="AK693">
        <v>256</v>
      </c>
      <c r="AL693">
        <v>0.18629999999999999</v>
      </c>
      <c r="AM693">
        <v>1</v>
      </c>
      <c r="AN693">
        <v>0.9244</v>
      </c>
      <c r="AO693">
        <f>Data[[#This Row],[labeller_confidence_score]]-Data[[#This Row],[cytodiffusion_classification_confidence]]</f>
        <v>-7.5600000000000001E-2</v>
      </c>
    </row>
    <row r="694" spans="1:41" x14ac:dyDescent="0.3">
      <c r="A694" t="s">
        <v>767</v>
      </c>
      <c r="B694" t="s">
        <v>54</v>
      </c>
      <c r="C694">
        <v>0</v>
      </c>
      <c r="D694" t="s">
        <v>54</v>
      </c>
      <c r="E694">
        <v>8.17</v>
      </c>
      <c r="F694">
        <v>0</v>
      </c>
      <c r="G694">
        <v>0</v>
      </c>
      <c r="H694">
        <v>1</v>
      </c>
      <c r="I694">
        <f>Data[[#This Row],[nucleus_area_pct]]/Data[[#This Row],[cytoplasm_ratio]]</f>
        <v>0</v>
      </c>
      <c r="J694">
        <v>0.85</v>
      </c>
      <c r="K694">
        <v>0.29299999999999998</v>
      </c>
      <c r="L694">
        <v>0.36</v>
      </c>
      <c r="M694">
        <v>1</v>
      </c>
      <c r="N694">
        <v>0.96399999999999997</v>
      </c>
      <c r="O694">
        <v>152</v>
      </c>
      <c r="P694">
        <v>60</v>
      </c>
      <c r="Q694">
        <v>249</v>
      </c>
      <c r="R694">
        <v>145</v>
      </c>
      <c r="S694">
        <v>114</v>
      </c>
      <c r="T694">
        <f>(Data[[#This Row],[mean_r]]/256)*100</f>
        <v>97.265625</v>
      </c>
      <c r="U694">
        <f>(Data[[#This Row],[mean_g]]/256)*100</f>
        <v>56.640625</v>
      </c>
      <c r="V694">
        <f>(Data[[#This Row],[mean_b]]/256)*100</f>
        <v>44.53125</v>
      </c>
      <c r="W694">
        <v>0.56499999999999995</v>
      </c>
      <c r="X694" t="s">
        <v>39</v>
      </c>
      <c r="Y694" t="s">
        <v>40</v>
      </c>
      <c r="Z694">
        <v>9973</v>
      </c>
      <c r="AA694">
        <v>4.4000000000000004</v>
      </c>
      <c r="AB694">
        <v>15.4</v>
      </c>
      <c r="AC694">
        <v>30.4</v>
      </c>
      <c r="AD694">
        <v>273250</v>
      </c>
      <c r="AE694">
        <v>93.7</v>
      </c>
      <c r="AF694">
        <v>31.6</v>
      </c>
      <c r="AG694" t="s">
        <v>46</v>
      </c>
      <c r="AH694" t="s">
        <v>42</v>
      </c>
      <c r="AI694" t="s">
        <v>56</v>
      </c>
      <c r="AJ694">
        <v>40</v>
      </c>
      <c r="AK694">
        <v>360</v>
      </c>
      <c r="AL694">
        <v>5.9799999999999999E-2</v>
      </c>
      <c r="AM694">
        <v>0.92889999999999995</v>
      </c>
      <c r="AN694">
        <v>0.98080000000000001</v>
      </c>
      <c r="AO694">
        <f>Data[[#This Row],[labeller_confidence_score]]-Data[[#This Row],[cytodiffusion_classification_confidence]]</f>
        <v>5.1900000000000057E-2</v>
      </c>
    </row>
    <row r="695" spans="1:41" x14ac:dyDescent="0.3">
      <c r="A695" t="s">
        <v>768</v>
      </c>
      <c r="B695" t="s">
        <v>89</v>
      </c>
      <c r="C695">
        <v>1</v>
      </c>
      <c r="D695" t="s">
        <v>38</v>
      </c>
      <c r="E695">
        <v>13.38</v>
      </c>
      <c r="F695">
        <v>51.8</v>
      </c>
      <c r="G695">
        <v>0.63100000000000001</v>
      </c>
      <c r="H695">
        <v>0.47899999999999998</v>
      </c>
      <c r="I695">
        <f>Data[[#This Row],[nucleus_area_pct]]/Data[[#This Row],[cytoplasm_ratio]]</f>
        <v>108.1419624217119</v>
      </c>
      <c r="J695">
        <v>0.76400000000000001</v>
      </c>
      <c r="K695">
        <v>0.47299999999999998</v>
      </c>
      <c r="L695">
        <v>5.48</v>
      </c>
      <c r="M695">
        <v>3.2</v>
      </c>
      <c r="N695">
        <v>0.78200000000000003</v>
      </c>
      <c r="O695">
        <v>432</v>
      </c>
      <c r="P695">
        <v>86</v>
      </c>
      <c r="Q695">
        <v>232</v>
      </c>
      <c r="R695">
        <v>173</v>
      </c>
      <c r="S695">
        <v>179</v>
      </c>
      <c r="T695">
        <f>(Data[[#This Row],[mean_r]]/256)*100</f>
        <v>90.625</v>
      </c>
      <c r="U695">
        <f>(Data[[#This Row],[mean_g]]/256)*100</f>
        <v>67.578125</v>
      </c>
      <c r="V695">
        <f>(Data[[#This Row],[mean_b]]/256)*100</f>
        <v>69.921875</v>
      </c>
      <c r="W695">
        <v>0.69399999999999995</v>
      </c>
      <c r="X695" t="s">
        <v>51</v>
      </c>
      <c r="Y695" t="s">
        <v>45</v>
      </c>
      <c r="Z695">
        <v>5639</v>
      </c>
      <c r="AA695">
        <v>4.8899999999999997</v>
      </c>
      <c r="AB695">
        <v>15.8</v>
      </c>
      <c r="AC695">
        <v>32.700000000000003</v>
      </c>
      <c r="AD695">
        <v>252128</v>
      </c>
      <c r="AE695">
        <v>90.9</v>
      </c>
      <c r="AF695">
        <v>35.299999999999997</v>
      </c>
      <c r="AG695" t="s">
        <v>41</v>
      </c>
      <c r="AH695" t="s">
        <v>42</v>
      </c>
      <c r="AI695" t="s">
        <v>56</v>
      </c>
      <c r="AJ695">
        <v>60</v>
      </c>
      <c r="AK695">
        <v>256</v>
      </c>
      <c r="AL695">
        <v>0.81989999999999996</v>
      </c>
      <c r="AM695">
        <v>0.46939999999999998</v>
      </c>
      <c r="AN695">
        <v>0.78100000000000003</v>
      </c>
      <c r="AO695">
        <f>Data[[#This Row],[labeller_confidence_score]]-Data[[#This Row],[cytodiffusion_classification_confidence]]</f>
        <v>0.31160000000000004</v>
      </c>
    </row>
    <row r="696" spans="1:41" x14ac:dyDescent="0.3">
      <c r="A696" t="s">
        <v>769</v>
      </c>
      <c r="B696" t="s">
        <v>49</v>
      </c>
      <c r="C696">
        <v>0</v>
      </c>
      <c r="D696" t="s">
        <v>50</v>
      </c>
      <c r="E696">
        <v>10.68</v>
      </c>
      <c r="F696">
        <v>58.6</v>
      </c>
      <c r="G696">
        <v>0.621</v>
      </c>
      <c r="H696">
        <v>0.45200000000000001</v>
      </c>
      <c r="I696">
        <f>Data[[#This Row],[nucleus_area_pct]]/Data[[#This Row],[cytoplasm_ratio]]</f>
        <v>129.64601769911505</v>
      </c>
      <c r="J696">
        <v>0.70599999999999996</v>
      </c>
      <c r="K696">
        <v>0.38400000000000001</v>
      </c>
      <c r="L696">
        <v>3.83</v>
      </c>
      <c r="M696">
        <v>4.5</v>
      </c>
      <c r="N696">
        <v>0.80400000000000005</v>
      </c>
      <c r="O696">
        <v>337</v>
      </c>
      <c r="P696">
        <v>78</v>
      </c>
      <c r="Q696">
        <v>205</v>
      </c>
      <c r="R696">
        <v>174</v>
      </c>
      <c r="S696">
        <v>189</v>
      </c>
      <c r="T696">
        <f>(Data[[#This Row],[mean_r]]/256)*100</f>
        <v>80.078125</v>
      </c>
      <c r="U696">
        <f>(Data[[#This Row],[mean_g]]/256)*100</f>
        <v>67.96875</v>
      </c>
      <c r="V696">
        <f>(Data[[#This Row],[mean_b]]/256)*100</f>
        <v>73.828125</v>
      </c>
      <c r="W696">
        <v>0.58799999999999997</v>
      </c>
      <c r="X696" t="s">
        <v>51</v>
      </c>
      <c r="Y696" t="s">
        <v>40</v>
      </c>
      <c r="Z696">
        <v>7145</v>
      </c>
      <c r="AA696">
        <v>5.26</v>
      </c>
      <c r="AB696">
        <v>16.100000000000001</v>
      </c>
      <c r="AC696">
        <v>38.5</v>
      </c>
      <c r="AD696">
        <v>227496</v>
      </c>
      <c r="AE696">
        <v>89.7</v>
      </c>
      <c r="AF696">
        <v>31</v>
      </c>
      <c r="AG696" t="s">
        <v>64</v>
      </c>
      <c r="AH696" t="s">
        <v>42</v>
      </c>
      <c r="AI696" t="s">
        <v>43</v>
      </c>
      <c r="AJ696">
        <v>100</v>
      </c>
      <c r="AK696">
        <v>256</v>
      </c>
      <c r="AL696">
        <v>8.6900000000000005E-2</v>
      </c>
      <c r="AM696">
        <v>0.99339999999999995</v>
      </c>
      <c r="AN696">
        <v>0.99770000000000003</v>
      </c>
      <c r="AO696">
        <f>Data[[#This Row],[labeller_confidence_score]]-Data[[#This Row],[cytodiffusion_classification_confidence]]</f>
        <v>4.3000000000000815E-3</v>
      </c>
    </row>
    <row r="697" spans="1:41" x14ac:dyDescent="0.3">
      <c r="A697" t="s">
        <v>770</v>
      </c>
      <c r="B697" t="s">
        <v>180</v>
      </c>
      <c r="C697">
        <v>1</v>
      </c>
      <c r="D697" t="s">
        <v>181</v>
      </c>
      <c r="E697">
        <v>6.86</v>
      </c>
      <c r="F697">
        <v>0</v>
      </c>
      <c r="G697">
        <v>0</v>
      </c>
      <c r="H697">
        <v>1</v>
      </c>
      <c r="I697">
        <f>Data[[#This Row],[nucleus_area_pct]]/Data[[#This Row],[cytoplasm_ratio]]</f>
        <v>0</v>
      </c>
      <c r="J697">
        <v>0.39700000000000002</v>
      </c>
      <c r="K697">
        <v>0.91600000000000004</v>
      </c>
      <c r="L697">
        <v>0.64</v>
      </c>
      <c r="M697">
        <v>1</v>
      </c>
      <c r="N697">
        <v>0.77500000000000002</v>
      </c>
      <c r="O697">
        <v>159</v>
      </c>
      <c r="P697">
        <v>73</v>
      </c>
      <c r="Q697">
        <v>239</v>
      </c>
      <c r="R697">
        <v>127</v>
      </c>
      <c r="S697">
        <v>131</v>
      </c>
      <c r="T697">
        <f>(Data[[#This Row],[mean_r]]/256)*100</f>
        <v>93.359375</v>
      </c>
      <c r="U697">
        <f>(Data[[#This Row],[mean_g]]/256)*100</f>
        <v>49.609375</v>
      </c>
      <c r="V697">
        <f>(Data[[#This Row],[mean_b]]/256)*100</f>
        <v>51.171875</v>
      </c>
      <c r="W697">
        <v>0.55100000000000005</v>
      </c>
      <c r="X697" t="s">
        <v>51</v>
      </c>
      <c r="Y697" t="s">
        <v>45</v>
      </c>
      <c r="Z697">
        <v>11234</v>
      </c>
      <c r="AA697">
        <v>5.08</v>
      </c>
      <c r="AB697">
        <v>13.5</v>
      </c>
      <c r="AC697">
        <v>41.5</v>
      </c>
      <c r="AD697">
        <v>224740</v>
      </c>
      <c r="AE697">
        <v>83.8</v>
      </c>
      <c r="AF697">
        <v>32.5</v>
      </c>
      <c r="AG697" t="s">
        <v>41</v>
      </c>
      <c r="AH697" t="s">
        <v>42</v>
      </c>
      <c r="AI697" t="s">
        <v>43</v>
      </c>
      <c r="AJ697">
        <v>100</v>
      </c>
      <c r="AK697">
        <v>224</v>
      </c>
      <c r="AL697">
        <v>0.78659999999999997</v>
      </c>
      <c r="AM697">
        <v>0.71870000000000001</v>
      </c>
      <c r="AN697">
        <v>0.6804</v>
      </c>
      <c r="AO697">
        <f>Data[[#This Row],[labeller_confidence_score]]-Data[[#This Row],[cytodiffusion_classification_confidence]]</f>
        <v>-3.8300000000000001E-2</v>
      </c>
    </row>
    <row r="698" spans="1:41" x14ac:dyDescent="0.3">
      <c r="A698" t="s">
        <v>771</v>
      </c>
      <c r="B698" t="s">
        <v>110</v>
      </c>
      <c r="C698">
        <v>1</v>
      </c>
      <c r="D698" t="s">
        <v>104</v>
      </c>
      <c r="E698">
        <v>8.85</v>
      </c>
      <c r="F698">
        <v>0</v>
      </c>
      <c r="G698">
        <v>0</v>
      </c>
      <c r="H698">
        <v>1</v>
      </c>
      <c r="I698">
        <f>Data[[#This Row],[nucleus_area_pct]]/Data[[#This Row],[cytoplasm_ratio]]</f>
        <v>0</v>
      </c>
      <c r="J698">
        <v>0.89600000000000002</v>
      </c>
      <c r="K698">
        <v>0.192</v>
      </c>
      <c r="L698">
        <v>0.54</v>
      </c>
      <c r="M698">
        <v>1</v>
      </c>
      <c r="N698">
        <v>0.96799999999999997</v>
      </c>
      <c r="O698">
        <v>188</v>
      </c>
      <c r="P698">
        <v>45</v>
      </c>
      <c r="Q698">
        <v>220</v>
      </c>
      <c r="R698">
        <v>121</v>
      </c>
      <c r="S698">
        <v>130</v>
      </c>
      <c r="T698">
        <f>(Data[[#This Row],[mean_r]]/256)*100</f>
        <v>85.9375</v>
      </c>
      <c r="U698">
        <f>(Data[[#This Row],[mean_g]]/256)*100</f>
        <v>47.265625</v>
      </c>
      <c r="V698">
        <f>(Data[[#This Row],[mean_b]]/256)*100</f>
        <v>50.78125</v>
      </c>
      <c r="W698">
        <v>0.52100000000000002</v>
      </c>
      <c r="X698" t="s">
        <v>51</v>
      </c>
      <c r="Y698" t="s">
        <v>40</v>
      </c>
      <c r="Z698">
        <v>11225</v>
      </c>
      <c r="AA698">
        <v>4.18</v>
      </c>
      <c r="AB698">
        <v>17</v>
      </c>
      <c r="AC698">
        <v>38.5</v>
      </c>
      <c r="AD698">
        <v>184789</v>
      </c>
      <c r="AE698">
        <v>81</v>
      </c>
      <c r="AF698">
        <v>35.799999999999997</v>
      </c>
      <c r="AG698" t="s">
        <v>64</v>
      </c>
      <c r="AH698" t="s">
        <v>42</v>
      </c>
      <c r="AI698" t="s">
        <v>56</v>
      </c>
      <c r="AJ698">
        <v>40</v>
      </c>
      <c r="AK698">
        <v>256</v>
      </c>
      <c r="AL698">
        <v>0.87890000000000001</v>
      </c>
      <c r="AM698">
        <v>0.69140000000000001</v>
      </c>
      <c r="AN698">
        <v>0.76229999999999998</v>
      </c>
      <c r="AO698">
        <f>Data[[#This Row],[labeller_confidence_score]]-Data[[#This Row],[cytodiffusion_classification_confidence]]</f>
        <v>7.0899999999999963E-2</v>
      </c>
    </row>
    <row r="699" spans="1:41" x14ac:dyDescent="0.3">
      <c r="A699" t="s">
        <v>772</v>
      </c>
      <c r="B699" t="s">
        <v>103</v>
      </c>
      <c r="C699">
        <v>1</v>
      </c>
      <c r="D699" t="s">
        <v>104</v>
      </c>
      <c r="E699">
        <v>4.08</v>
      </c>
      <c r="F699">
        <v>0</v>
      </c>
      <c r="G699">
        <v>0</v>
      </c>
      <c r="H699">
        <v>1</v>
      </c>
      <c r="I699">
        <f>Data[[#This Row],[nucleus_area_pct]]/Data[[#This Row],[cytoplasm_ratio]]</f>
        <v>0</v>
      </c>
      <c r="J699">
        <v>0.49099999999999999</v>
      </c>
      <c r="K699">
        <v>0.77900000000000003</v>
      </c>
      <c r="L699">
        <v>0.74</v>
      </c>
      <c r="M699">
        <v>1</v>
      </c>
      <c r="N699">
        <v>0.74399999999999999</v>
      </c>
      <c r="O699">
        <v>42</v>
      </c>
      <c r="P699">
        <v>42</v>
      </c>
      <c r="Q699">
        <v>228</v>
      </c>
      <c r="R699">
        <v>110</v>
      </c>
      <c r="S699">
        <v>127</v>
      </c>
      <c r="T699">
        <f>(Data[[#This Row],[mean_r]]/256)*100</f>
        <v>89.0625</v>
      </c>
      <c r="U699">
        <f>(Data[[#This Row],[mean_g]]/256)*100</f>
        <v>42.96875</v>
      </c>
      <c r="V699">
        <f>(Data[[#This Row],[mean_b]]/256)*100</f>
        <v>49.609375</v>
      </c>
      <c r="W699">
        <v>0.44</v>
      </c>
      <c r="X699" t="s">
        <v>39</v>
      </c>
      <c r="Y699" t="s">
        <v>40</v>
      </c>
      <c r="Z699">
        <v>7941</v>
      </c>
      <c r="AA699">
        <v>5.48</v>
      </c>
      <c r="AB699">
        <v>12.8</v>
      </c>
      <c r="AC699">
        <v>48</v>
      </c>
      <c r="AD699">
        <v>218609</v>
      </c>
      <c r="AE699">
        <v>87.4</v>
      </c>
      <c r="AF699">
        <v>30.6</v>
      </c>
      <c r="AG699" t="s">
        <v>64</v>
      </c>
      <c r="AH699" t="s">
        <v>42</v>
      </c>
      <c r="AI699" t="s">
        <v>56</v>
      </c>
      <c r="AJ699">
        <v>40</v>
      </c>
      <c r="AK699">
        <v>360</v>
      </c>
      <c r="AL699">
        <v>0.84150000000000003</v>
      </c>
      <c r="AM699">
        <v>0.88449999999999995</v>
      </c>
      <c r="AN699">
        <v>0.94650000000000001</v>
      </c>
      <c r="AO699">
        <f>Data[[#This Row],[labeller_confidence_score]]-Data[[#This Row],[cytodiffusion_classification_confidence]]</f>
        <v>6.2000000000000055E-2</v>
      </c>
    </row>
    <row r="700" spans="1:41" x14ac:dyDescent="0.3">
      <c r="A700" t="s">
        <v>773</v>
      </c>
      <c r="B700" t="s">
        <v>54</v>
      </c>
      <c r="C700">
        <v>0</v>
      </c>
      <c r="D700" t="s">
        <v>54</v>
      </c>
      <c r="E700">
        <v>7.12</v>
      </c>
      <c r="F700">
        <v>0</v>
      </c>
      <c r="G700">
        <v>0</v>
      </c>
      <c r="H700">
        <v>1</v>
      </c>
      <c r="I700">
        <f>Data[[#This Row],[nucleus_area_pct]]/Data[[#This Row],[cytoplasm_ratio]]</f>
        <v>0</v>
      </c>
      <c r="J700">
        <v>0.878</v>
      </c>
      <c r="K700">
        <v>0.26100000000000001</v>
      </c>
      <c r="L700">
        <v>0.56000000000000005</v>
      </c>
      <c r="M700">
        <v>1</v>
      </c>
      <c r="N700">
        <v>0.94699999999999995</v>
      </c>
      <c r="O700">
        <v>177</v>
      </c>
      <c r="P700">
        <v>50</v>
      </c>
      <c r="Q700">
        <v>221</v>
      </c>
      <c r="R700">
        <v>140</v>
      </c>
      <c r="S700">
        <v>126</v>
      </c>
      <c r="T700">
        <f>(Data[[#This Row],[mean_r]]/256)*100</f>
        <v>86.328125</v>
      </c>
      <c r="U700">
        <f>(Data[[#This Row],[mean_g]]/256)*100</f>
        <v>54.6875</v>
      </c>
      <c r="V700">
        <f>(Data[[#This Row],[mean_b]]/256)*100</f>
        <v>49.21875</v>
      </c>
      <c r="W700">
        <v>0.54200000000000004</v>
      </c>
      <c r="X700" t="s">
        <v>39</v>
      </c>
      <c r="Y700" t="s">
        <v>40</v>
      </c>
      <c r="Z700">
        <v>8911</v>
      </c>
      <c r="AA700">
        <v>5.0199999999999996</v>
      </c>
      <c r="AB700">
        <v>12.4</v>
      </c>
      <c r="AC700">
        <v>41.5</v>
      </c>
      <c r="AD700">
        <v>347247</v>
      </c>
      <c r="AE700">
        <v>78.099999999999994</v>
      </c>
      <c r="AF700">
        <v>32.299999999999997</v>
      </c>
      <c r="AG700" t="s">
        <v>64</v>
      </c>
      <c r="AH700" t="s">
        <v>42</v>
      </c>
      <c r="AI700" t="s">
        <v>56</v>
      </c>
      <c r="AJ700">
        <v>40</v>
      </c>
      <c r="AK700">
        <v>360</v>
      </c>
      <c r="AL700">
        <v>6.9099999999999995E-2</v>
      </c>
      <c r="AM700">
        <v>0.95620000000000005</v>
      </c>
      <c r="AN700">
        <v>0.87839999999999996</v>
      </c>
      <c r="AO700">
        <f>Data[[#This Row],[labeller_confidence_score]]-Data[[#This Row],[cytodiffusion_classification_confidence]]</f>
        <v>-7.7800000000000091E-2</v>
      </c>
    </row>
    <row r="701" spans="1:41" x14ac:dyDescent="0.3">
      <c r="A701" t="s">
        <v>774</v>
      </c>
      <c r="B701" t="s">
        <v>106</v>
      </c>
      <c r="C701">
        <v>1</v>
      </c>
      <c r="D701" t="s">
        <v>82</v>
      </c>
      <c r="E701">
        <v>12.48</v>
      </c>
      <c r="F701">
        <v>83</v>
      </c>
      <c r="G701">
        <v>0.372</v>
      </c>
      <c r="H701">
        <v>0.12</v>
      </c>
      <c r="I701">
        <f>Data[[#This Row],[nucleus_area_pct]]/Data[[#This Row],[cytoplasm_ratio]]</f>
        <v>691.66666666666674</v>
      </c>
      <c r="J701">
        <v>0.83699999999999997</v>
      </c>
      <c r="K701">
        <v>0.32800000000000001</v>
      </c>
      <c r="L701">
        <v>0.95</v>
      </c>
      <c r="M701">
        <v>1.1000000000000001</v>
      </c>
      <c r="N701">
        <v>0.92300000000000004</v>
      </c>
      <c r="O701">
        <v>457</v>
      </c>
      <c r="P701">
        <v>96</v>
      </c>
      <c r="Q701">
        <v>189</v>
      </c>
      <c r="R701">
        <v>153</v>
      </c>
      <c r="S701">
        <v>205</v>
      </c>
      <c r="T701">
        <f>(Data[[#This Row],[mean_r]]/256)*100</f>
        <v>73.828125</v>
      </c>
      <c r="U701">
        <f>(Data[[#This Row],[mean_g]]/256)*100</f>
        <v>59.765625</v>
      </c>
      <c r="V701">
        <f>(Data[[#This Row],[mean_b]]/256)*100</f>
        <v>80.078125</v>
      </c>
      <c r="W701">
        <v>0.64200000000000002</v>
      </c>
      <c r="X701" t="s">
        <v>51</v>
      </c>
      <c r="Y701" t="s">
        <v>40</v>
      </c>
      <c r="Z701">
        <v>8209</v>
      </c>
      <c r="AA701">
        <v>5.48</v>
      </c>
      <c r="AB701">
        <v>12.3</v>
      </c>
      <c r="AC701">
        <v>38.6</v>
      </c>
      <c r="AD701">
        <v>376928</v>
      </c>
      <c r="AE701">
        <v>86.4</v>
      </c>
      <c r="AF701">
        <v>32.299999999999997</v>
      </c>
      <c r="AG701" t="s">
        <v>41</v>
      </c>
      <c r="AH701" t="s">
        <v>47</v>
      </c>
      <c r="AI701" t="s">
        <v>52</v>
      </c>
      <c r="AJ701">
        <v>100</v>
      </c>
      <c r="AK701">
        <v>360</v>
      </c>
      <c r="AL701">
        <v>0.67</v>
      </c>
      <c r="AM701">
        <v>0.95469999999999999</v>
      </c>
      <c r="AN701">
        <v>0.80900000000000005</v>
      </c>
      <c r="AO701">
        <f>Data[[#This Row],[labeller_confidence_score]]-Data[[#This Row],[cytodiffusion_classification_confidence]]</f>
        <v>-0.14569999999999994</v>
      </c>
    </row>
    <row r="702" spans="1:41" x14ac:dyDescent="0.3">
      <c r="A702" t="s">
        <v>775</v>
      </c>
      <c r="B702" t="s">
        <v>110</v>
      </c>
      <c r="C702">
        <v>1</v>
      </c>
      <c r="D702" t="s">
        <v>104</v>
      </c>
      <c r="E702">
        <v>9.0500000000000007</v>
      </c>
      <c r="F702">
        <v>0</v>
      </c>
      <c r="G702">
        <v>0</v>
      </c>
      <c r="H702">
        <v>1</v>
      </c>
      <c r="I702">
        <f>Data[[#This Row],[nucleus_area_pct]]/Data[[#This Row],[cytoplasm_ratio]]</f>
        <v>0</v>
      </c>
      <c r="J702">
        <v>0.91</v>
      </c>
      <c r="K702">
        <v>0.23899999999999999</v>
      </c>
      <c r="L702">
        <v>0.88</v>
      </c>
      <c r="M702">
        <v>1</v>
      </c>
      <c r="N702">
        <v>0.89300000000000002</v>
      </c>
      <c r="O702">
        <v>163</v>
      </c>
      <c r="P702">
        <v>53</v>
      </c>
      <c r="Q702">
        <v>246</v>
      </c>
      <c r="R702">
        <v>119</v>
      </c>
      <c r="S702">
        <v>108</v>
      </c>
      <c r="T702">
        <f>(Data[[#This Row],[mean_r]]/256)*100</f>
        <v>96.09375</v>
      </c>
      <c r="U702">
        <f>(Data[[#This Row],[mean_g]]/256)*100</f>
        <v>46.484375</v>
      </c>
      <c r="V702">
        <f>(Data[[#This Row],[mean_b]]/256)*100</f>
        <v>42.1875</v>
      </c>
      <c r="W702">
        <v>0.48199999999999998</v>
      </c>
      <c r="X702" t="s">
        <v>39</v>
      </c>
      <c r="Y702" t="s">
        <v>40</v>
      </c>
      <c r="Z702">
        <v>9435</v>
      </c>
      <c r="AA702">
        <v>4.8899999999999997</v>
      </c>
      <c r="AB702">
        <v>18.3</v>
      </c>
      <c r="AC702">
        <v>48.4</v>
      </c>
      <c r="AD702">
        <v>214678</v>
      </c>
      <c r="AE702">
        <v>94.6</v>
      </c>
      <c r="AF702">
        <v>33.1</v>
      </c>
      <c r="AG702" t="s">
        <v>64</v>
      </c>
      <c r="AH702" t="s">
        <v>42</v>
      </c>
      <c r="AI702" t="s">
        <v>56</v>
      </c>
      <c r="AJ702">
        <v>100</v>
      </c>
      <c r="AK702">
        <v>256</v>
      </c>
      <c r="AL702">
        <v>0.79510000000000003</v>
      </c>
      <c r="AM702">
        <v>0.80130000000000001</v>
      </c>
      <c r="AN702">
        <v>0.75870000000000004</v>
      </c>
      <c r="AO702">
        <f>Data[[#This Row],[labeller_confidence_score]]-Data[[#This Row],[cytodiffusion_classification_confidence]]</f>
        <v>-4.2599999999999971E-2</v>
      </c>
    </row>
    <row r="703" spans="1:41" x14ac:dyDescent="0.3">
      <c r="A703" t="s">
        <v>776</v>
      </c>
      <c r="B703" t="s">
        <v>49</v>
      </c>
      <c r="C703">
        <v>0</v>
      </c>
      <c r="D703" t="s">
        <v>50</v>
      </c>
      <c r="E703">
        <v>10.41</v>
      </c>
      <c r="F703">
        <v>46.6</v>
      </c>
      <c r="G703">
        <v>0.56999999999999995</v>
      </c>
      <c r="H703">
        <v>0.38</v>
      </c>
      <c r="I703">
        <f>Data[[#This Row],[nucleus_area_pct]]/Data[[#This Row],[cytoplasm_ratio]]</f>
        <v>122.63157894736842</v>
      </c>
      <c r="J703">
        <v>0.69899999999999995</v>
      </c>
      <c r="K703">
        <v>0.39600000000000002</v>
      </c>
      <c r="L703">
        <v>3.43</v>
      </c>
      <c r="M703">
        <v>3.5</v>
      </c>
      <c r="N703">
        <v>0.81200000000000006</v>
      </c>
      <c r="O703">
        <v>511</v>
      </c>
      <c r="P703">
        <v>73</v>
      </c>
      <c r="Q703">
        <v>222</v>
      </c>
      <c r="R703">
        <v>162</v>
      </c>
      <c r="S703">
        <v>168</v>
      </c>
      <c r="T703">
        <f>(Data[[#This Row],[mean_r]]/256)*100</f>
        <v>86.71875</v>
      </c>
      <c r="U703">
        <f>(Data[[#This Row],[mean_g]]/256)*100</f>
        <v>63.28125</v>
      </c>
      <c r="V703">
        <f>(Data[[#This Row],[mean_b]]/256)*100</f>
        <v>65.625</v>
      </c>
      <c r="W703">
        <v>0.68799999999999994</v>
      </c>
      <c r="X703" t="s">
        <v>39</v>
      </c>
      <c r="Y703" t="s">
        <v>45</v>
      </c>
      <c r="Z703">
        <v>5360</v>
      </c>
      <c r="AA703">
        <v>5.87</v>
      </c>
      <c r="AB703">
        <v>15.1</v>
      </c>
      <c r="AC703">
        <v>41.8</v>
      </c>
      <c r="AD703">
        <v>160804</v>
      </c>
      <c r="AE703">
        <v>67.599999999999994</v>
      </c>
      <c r="AF703">
        <v>33.700000000000003</v>
      </c>
      <c r="AG703" t="s">
        <v>41</v>
      </c>
      <c r="AH703" t="s">
        <v>42</v>
      </c>
      <c r="AI703" t="s">
        <v>52</v>
      </c>
      <c r="AJ703">
        <v>40</v>
      </c>
      <c r="AK703">
        <v>360</v>
      </c>
      <c r="AL703">
        <v>9.0899999999999995E-2</v>
      </c>
      <c r="AM703">
        <v>1</v>
      </c>
      <c r="AN703">
        <v>0.93520000000000003</v>
      </c>
      <c r="AO703">
        <f>Data[[#This Row],[labeller_confidence_score]]-Data[[#This Row],[cytodiffusion_classification_confidence]]</f>
        <v>-6.4799999999999969E-2</v>
      </c>
    </row>
    <row r="704" spans="1:41" x14ac:dyDescent="0.3">
      <c r="A704" t="s">
        <v>777</v>
      </c>
      <c r="B704" t="s">
        <v>89</v>
      </c>
      <c r="C704">
        <v>1</v>
      </c>
      <c r="D704" t="s">
        <v>38</v>
      </c>
      <c r="E704">
        <v>15.14</v>
      </c>
      <c r="F704">
        <v>53.7</v>
      </c>
      <c r="G704">
        <v>0.57499999999999996</v>
      </c>
      <c r="H704">
        <v>0.44700000000000001</v>
      </c>
      <c r="I704">
        <f>Data[[#This Row],[nucleus_area_pct]]/Data[[#This Row],[cytoplasm_ratio]]</f>
        <v>120.13422818791946</v>
      </c>
      <c r="J704">
        <v>0.77400000000000002</v>
      </c>
      <c r="K704">
        <v>0.41299999999999998</v>
      </c>
      <c r="L704">
        <v>5.1100000000000003</v>
      </c>
      <c r="M704">
        <v>3.6</v>
      </c>
      <c r="N704">
        <v>0.79700000000000004</v>
      </c>
      <c r="O704">
        <v>402</v>
      </c>
      <c r="P704">
        <v>84</v>
      </c>
      <c r="Q704">
        <v>194</v>
      </c>
      <c r="R704">
        <v>136</v>
      </c>
      <c r="S704">
        <v>183</v>
      </c>
      <c r="T704">
        <f>(Data[[#This Row],[mean_r]]/256)*100</f>
        <v>75.78125</v>
      </c>
      <c r="U704">
        <f>(Data[[#This Row],[mean_g]]/256)*100</f>
        <v>53.125</v>
      </c>
      <c r="V704">
        <f>(Data[[#This Row],[mean_b]]/256)*100</f>
        <v>71.484375</v>
      </c>
      <c r="W704">
        <v>0.73499999999999999</v>
      </c>
      <c r="X704" t="s">
        <v>51</v>
      </c>
      <c r="Y704" t="s">
        <v>45</v>
      </c>
      <c r="Z704">
        <v>9328</v>
      </c>
      <c r="AA704">
        <v>5.05</v>
      </c>
      <c r="AB704">
        <v>17.100000000000001</v>
      </c>
      <c r="AC704">
        <v>22.4</v>
      </c>
      <c r="AD704">
        <v>342970</v>
      </c>
      <c r="AE704">
        <v>84.9</v>
      </c>
      <c r="AF704">
        <v>32.9</v>
      </c>
      <c r="AG704" t="s">
        <v>64</v>
      </c>
      <c r="AH704" t="s">
        <v>47</v>
      </c>
      <c r="AI704" t="s">
        <v>43</v>
      </c>
      <c r="AJ704">
        <v>100</v>
      </c>
      <c r="AK704">
        <v>512</v>
      </c>
      <c r="AL704">
        <v>0.8639</v>
      </c>
      <c r="AM704">
        <v>0.65129999999999999</v>
      </c>
      <c r="AN704">
        <v>0.82850000000000001</v>
      </c>
      <c r="AO704">
        <f>Data[[#This Row],[labeller_confidence_score]]-Data[[#This Row],[cytodiffusion_classification_confidence]]</f>
        <v>0.17720000000000002</v>
      </c>
    </row>
    <row r="705" spans="1:41" x14ac:dyDescent="0.3">
      <c r="A705" t="s">
        <v>778</v>
      </c>
      <c r="B705" t="s">
        <v>49</v>
      </c>
      <c r="C705">
        <v>0</v>
      </c>
      <c r="D705" t="s">
        <v>50</v>
      </c>
      <c r="E705">
        <v>11.19</v>
      </c>
      <c r="F705">
        <v>60.1</v>
      </c>
      <c r="G705">
        <v>0.53700000000000003</v>
      </c>
      <c r="H705">
        <v>0.35899999999999999</v>
      </c>
      <c r="I705">
        <f>Data[[#This Row],[nucleus_area_pct]]/Data[[#This Row],[cytoplasm_ratio]]</f>
        <v>167.40947075208913</v>
      </c>
      <c r="J705">
        <v>0.76700000000000002</v>
      </c>
      <c r="K705">
        <v>0.41699999999999998</v>
      </c>
      <c r="L705">
        <v>3.32</v>
      </c>
      <c r="M705">
        <v>3.2</v>
      </c>
      <c r="N705">
        <v>0.79100000000000004</v>
      </c>
      <c r="O705">
        <v>370</v>
      </c>
      <c r="P705">
        <v>68</v>
      </c>
      <c r="Q705">
        <v>197</v>
      </c>
      <c r="R705">
        <v>174</v>
      </c>
      <c r="S705">
        <v>171</v>
      </c>
      <c r="T705">
        <f>(Data[[#This Row],[mean_r]]/256)*100</f>
        <v>76.953125</v>
      </c>
      <c r="U705">
        <f>(Data[[#This Row],[mean_g]]/256)*100</f>
        <v>67.96875</v>
      </c>
      <c r="V705">
        <f>(Data[[#This Row],[mean_b]]/256)*100</f>
        <v>66.796875</v>
      </c>
      <c r="W705">
        <v>0.65900000000000003</v>
      </c>
      <c r="X705" t="s">
        <v>51</v>
      </c>
      <c r="Y705" t="s">
        <v>40</v>
      </c>
      <c r="Z705">
        <v>7135</v>
      </c>
      <c r="AA705">
        <v>5.26</v>
      </c>
      <c r="AB705">
        <v>12.1</v>
      </c>
      <c r="AC705">
        <v>37.5</v>
      </c>
      <c r="AD705">
        <v>307820</v>
      </c>
      <c r="AE705">
        <v>89</v>
      </c>
      <c r="AF705">
        <v>32.200000000000003</v>
      </c>
      <c r="AG705" t="s">
        <v>46</v>
      </c>
      <c r="AH705" t="s">
        <v>68</v>
      </c>
      <c r="AI705" t="s">
        <v>43</v>
      </c>
      <c r="AJ705">
        <v>100</v>
      </c>
      <c r="AK705">
        <v>360</v>
      </c>
      <c r="AL705">
        <v>5.4399999999999997E-2</v>
      </c>
      <c r="AM705">
        <v>0.82930000000000004</v>
      </c>
      <c r="AN705">
        <v>0.99609999999999999</v>
      </c>
      <c r="AO705">
        <f>Data[[#This Row],[labeller_confidence_score]]-Data[[#This Row],[cytodiffusion_classification_confidence]]</f>
        <v>0.16679999999999995</v>
      </c>
    </row>
    <row r="706" spans="1:41" x14ac:dyDescent="0.3">
      <c r="A706" t="s">
        <v>779</v>
      </c>
      <c r="B706" t="s">
        <v>54</v>
      </c>
      <c r="C706">
        <v>0</v>
      </c>
      <c r="D706" t="s">
        <v>54</v>
      </c>
      <c r="E706">
        <v>7.87</v>
      </c>
      <c r="F706">
        <v>0</v>
      </c>
      <c r="G706">
        <v>0</v>
      </c>
      <c r="H706">
        <v>1</v>
      </c>
      <c r="I706">
        <f>Data[[#This Row],[nucleus_area_pct]]/Data[[#This Row],[cytoplasm_ratio]]</f>
        <v>0</v>
      </c>
      <c r="J706">
        <v>0.9</v>
      </c>
      <c r="K706">
        <v>0.27100000000000002</v>
      </c>
      <c r="L706">
        <v>0.26</v>
      </c>
      <c r="M706">
        <v>1</v>
      </c>
      <c r="N706">
        <v>0.85099999999999998</v>
      </c>
      <c r="O706">
        <v>195</v>
      </c>
      <c r="P706">
        <v>45</v>
      </c>
      <c r="Q706">
        <v>241</v>
      </c>
      <c r="R706">
        <v>128</v>
      </c>
      <c r="S706">
        <v>135</v>
      </c>
      <c r="T706">
        <f>(Data[[#This Row],[mean_r]]/256)*100</f>
        <v>94.140625</v>
      </c>
      <c r="U706">
        <f>(Data[[#This Row],[mean_g]]/256)*100</f>
        <v>50</v>
      </c>
      <c r="V706">
        <f>(Data[[#This Row],[mean_b]]/256)*100</f>
        <v>52.734375</v>
      </c>
      <c r="W706">
        <v>0.59599999999999997</v>
      </c>
      <c r="X706" t="s">
        <v>39</v>
      </c>
      <c r="Y706" t="s">
        <v>45</v>
      </c>
      <c r="Z706">
        <v>8563</v>
      </c>
      <c r="AA706">
        <v>4.93</v>
      </c>
      <c r="AB706">
        <v>13.7</v>
      </c>
      <c r="AC706">
        <v>44.7</v>
      </c>
      <c r="AD706">
        <v>374824</v>
      </c>
      <c r="AE706">
        <v>81.400000000000006</v>
      </c>
      <c r="AF706">
        <v>32.799999999999997</v>
      </c>
      <c r="AG706" t="s">
        <v>46</v>
      </c>
      <c r="AH706" t="s">
        <v>68</v>
      </c>
      <c r="AI706" t="s">
        <v>56</v>
      </c>
      <c r="AJ706">
        <v>60</v>
      </c>
      <c r="AK706">
        <v>512</v>
      </c>
      <c r="AL706">
        <v>6.4500000000000002E-2</v>
      </c>
      <c r="AM706">
        <v>0.89429999999999998</v>
      </c>
      <c r="AN706">
        <v>0.98309999999999997</v>
      </c>
      <c r="AO706">
        <f>Data[[#This Row],[labeller_confidence_score]]-Data[[#This Row],[cytodiffusion_classification_confidence]]</f>
        <v>8.879999999999999E-2</v>
      </c>
    </row>
    <row r="707" spans="1:41" x14ac:dyDescent="0.3">
      <c r="A707" t="s">
        <v>780</v>
      </c>
      <c r="B707" t="s">
        <v>89</v>
      </c>
      <c r="C707">
        <v>1</v>
      </c>
      <c r="D707" t="s">
        <v>38</v>
      </c>
      <c r="E707">
        <v>15.12</v>
      </c>
      <c r="F707">
        <v>59.6</v>
      </c>
      <c r="G707">
        <v>0.65700000000000003</v>
      </c>
      <c r="H707">
        <v>0.44600000000000001</v>
      </c>
      <c r="I707">
        <f>Data[[#This Row],[nucleus_area_pct]]/Data[[#This Row],[cytoplasm_ratio]]</f>
        <v>133.6322869955157</v>
      </c>
      <c r="J707">
        <v>0.81100000000000005</v>
      </c>
      <c r="K707">
        <v>0.379</v>
      </c>
      <c r="L707">
        <v>5.43</v>
      </c>
      <c r="M707">
        <v>3.6</v>
      </c>
      <c r="N707">
        <v>0.77700000000000002</v>
      </c>
      <c r="O707">
        <v>528</v>
      </c>
      <c r="P707">
        <v>72</v>
      </c>
      <c r="Q707">
        <v>197</v>
      </c>
      <c r="R707">
        <v>194</v>
      </c>
      <c r="S707">
        <v>183</v>
      </c>
      <c r="T707">
        <f>(Data[[#This Row],[mean_r]]/256)*100</f>
        <v>76.953125</v>
      </c>
      <c r="U707">
        <f>(Data[[#This Row],[mean_g]]/256)*100</f>
        <v>75.78125</v>
      </c>
      <c r="V707">
        <f>(Data[[#This Row],[mean_b]]/256)*100</f>
        <v>71.484375</v>
      </c>
      <c r="W707">
        <v>0.66</v>
      </c>
      <c r="X707" t="s">
        <v>63</v>
      </c>
      <c r="Y707" t="s">
        <v>40</v>
      </c>
      <c r="Z707">
        <v>8298</v>
      </c>
      <c r="AA707">
        <v>4.74</v>
      </c>
      <c r="AB707">
        <v>13.4</v>
      </c>
      <c r="AC707">
        <v>47.7</v>
      </c>
      <c r="AD707">
        <v>229501</v>
      </c>
      <c r="AE707">
        <v>85.8</v>
      </c>
      <c r="AF707">
        <v>33.299999999999997</v>
      </c>
      <c r="AG707" t="s">
        <v>64</v>
      </c>
      <c r="AH707" t="s">
        <v>42</v>
      </c>
      <c r="AI707" t="s">
        <v>56</v>
      </c>
      <c r="AJ707">
        <v>100</v>
      </c>
      <c r="AK707">
        <v>224</v>
      </c>
      <c r="AL707">
        <v>0.75429999999999997</v>
      </c>
      <c r="AM707">
        <v>0.83350000000000002</v>
      </c>
      <c r="AN707">
        <v>0.6905</v>
      </c>
      <c r="AO707">
        <f>Data[[#This Row],[labeller_confidence_score]]-Data[[#This Row],[cytodiffusion_classification_confidence]]</f>
        <v>-0.14300000000000002</v>
      </c>
    </row>
    <row r="708" spans="1:41" x14ac:dyDescent="0.3">
      <c r="A708" t="s">
        <v>781</v>
      </c>
      <c r="B708" t="s">
        <v>85</v>
      </c>
      <c r="C708">
        <v>0</v>
      </c>
      <c r="D708" t="s">
        <v>50</v>
      </c>
      <c r="E708">
        <v>10.65</v>
      </c>
      <c r="F708">
        <v>60.3</v>
      </c>
      <c r="G708">
        <v>0.70099999999999996</v>
      </c>
      <c r="H708">
        <v>0.41299999999999998</v>
      </c>
      <c r="I708">
        <f>Data[[#This Row],[nucleus_area_pct]]/Data[[#This Row],[cytoplasm_ratio]]</f>
        <v>146.00484261501211</v>
      </c>
      <c r="J708">
        <v>0.66500000000000004</v>
      </c>
      <c r="K708">
        <v>0.40400000000000003</v>
      </c>
      <c r="L708">
        <v>4.74</v>
      </c>
      <c r="M708">
        <v>2.1</v>
      </c>
      <c r="N708">
        <v>0.76400000000000001</v>
      </c>
      <c r="O708">
        <v>332</v>
      </c>
      <c r="P708">
        <v>88</v>
      </c>
      <c r="Q708">
        <v>186</v>
      </c>
      <c r="R708">
        <v>117</v>
      </c>
      <c r="S708">
        <v>198</v>
      </c>
      <c r="T708">
        <f>(Data[[#This Row],[mean_r]]/256)*100</f>
        <v>72.65625</v>
      </c>
      <c r="U708">
        <f>(Data[[#This Row],[mean_g]]/256)*100</f>
        <v>45.703125</v>
      </c>
      <c r="V708">
        <f>(Data[[#This Row],[mean_b]]/256)*100</f>
        <v>77.34375</v>
      </c>
      <c r="W708">
        <v>0.72299999999999998</v>
      </c>
      <c r="X708" t="s">
        <v>51</v>
      </c>
      <c r="Y708" t="s">
        <v>45</v>
      </c>
      <c r="Z708">
        <v>6594</v>
      </c>
      <c r="AA708">
        <v>5.17</v>
      </c>
      <c r="AB708">
        <v>13.1</v>
      </c>
      <c r="AC708">
        <v>38.9</v>
      </c>
      <c r="AD708">
        <v>437801</v>
      </c>
      <c r="AE708">
        <v>90.1</v>
      </c>
      <c r="AF708">
        <v>30.4</v>
      </c>
      <c r="AG708" t="s">
        <v>46</v>
      </c>
      <c r="AH708" t="s">
        <v>68</v>
      </c>
      <c r="AI708" t="s">
        <v>56</v>
      </c>
      <c r="AJ708">
        <v>40</v>
      </c>
      <c r="AK708">
        <v>256</v>
      </c>
      <c r="AL708">
        <v>0.2072</v>
      </c>
      <c r="AM708">
        <v>0.9496</v>
      </c>
      <c r="AN708">
        <v>0.89949999999999997</v>
      </c>
      <c r="AO708">
        <f>Data[[#This Row],[labeller_confidence_score]]-Data[[#This Row],[cytodiffusion_classification_confidence]]</f>
        <v>-5.0100000000000033E-2</v>
      </c>
    </row>
    <row r="709" spans="1:41" x14ac:dyDescent="0.3">
      <c r="A709" t="s">
        <v>782</v>
      </c>
      <c r="B709" t="s">
        <v>66</v>
      </c>
      <c r="C709">
        <v>1</v>
      </c>
      <c r="D709" t="s">
        <v>67</v>
      </c>
      <c r="E709">
        <v>9.65</v>
      </c>
      <c r="F709">
        <v>94.4</v>
      </c>
      <c r="G709">
        <v>0.78300000000000003</v>
      </c>
      <c r="H709">
        <v>6.8000000000000005E-2</v>
      </c>
      <c r="I709">
        <f>Data[[#This Row],[nucleus_area_pct]]/Data[[#This Row],[cytoplasm_ratio]]</f>
        <v>1388.2352941176471</v>
      </c>
      <c r="J709">
        <v>0.40100000000000002</v>
      </c>
      <c r="K709">
        <v>0.66800000000000004</v>
      </c>
      <c r="L709">
        <v>1.31</v>
      </c>
      <c r="M709">
        <v>1.2</v>
      </c>
      <c r="N709">
        <v>0.47899999999999998</v>
      </c>
      <c r="O709">
        <v>455</v>
      </c>
      <c r="P709">
        <v>119</v>
      </c>
      <c r="Q709">
        <v>190</v>
      </c>
      <c r="R709">
        <v>106</v>
      </c>
      <c r="S709">
        <v>179</v>
      </c>
      <c r="T709">
        <f>(Data[[#This Row],[mean_r]]/256)*100</f>
        <v>74.21875</v>
      </c>
      <c r="U709">
        <f>(Data[[#This Row],[mean_g]]/256)*100</f>
        <v>41.40625</v>
      </c>
      <c r="V709">
        <f>(Data[[#This Row],[mean_b]]/256)*100</f>
        <v>69.921875</v>
      </c>
      <c r="W709">
        <v>0.80100000000000005</v>
      </c>
      <c r="X709" t="s">
        <v>39</v>
      </c>
      <c r="Y709" t="s">
        <v>40</v>
      </c>
      <c r="Z709">
        <v>9757</v>
      </c>
      <c r="AA709">
        <v>5.15</v>
      </c>
      <c r="AB709">
        <v>14.2</v>
      </c>
      <c r="AC709">
        <v>43.5</v>
      </c>
      <c r="AD709">
        <v>191449</v>
      </c>
      <c r="AE709">
        <v>107.4</v>
      </c>
      <c r="AF709">
        <v>32.700000000000003</v>
      </c>
      <c r="AG709" t="s">
        <v>41</v>
      </c>
      <c r="AH709" t="s">
        <v>47</v>
      </c>
      <c r="AI709" t="s">
        <v>43</v>
      </c>
      <c r="AJ709">
        <v>100</v>
      </c>
      <c r="AK709">
        <v>224</v>
      </c>
      <c r="AL709">
        <v>0.81210000000000004</v>
      </c>
      <c r="AM709">
        <v>0.74550000000000005</v>
      </c>
      <c r="AN709">
        <v>0.78759999999999997</v>
      </c>
      <c r="AO709">
        <f>Data[[#This Row],[labeller_confidence_score]]-Data[[#This Row],[cytodiffusion_classification_confidence]]</f>
        <v>4.2099999999999915E-2</v>
      </c>
    </row>
    <row r="710" spans="1:41" x14ac:dyDescent="0.3">
      <c r="A710" t="s">
        <v>783</v>
      </c>
      <c r="B710" t="s">
        <v>54</v>
      </c>
      <c r="C710">
        <v>0</v>
      </c>
      <c r="D710" t="s">
        <v>54</v>
      </c>
      <c r="E710">
        <v>7.29</v>
      </c>
      <c r="F710">
        <v>0</v>
      </c>
      <c r="G710">
        <v>0</v>
      </c>
      <c r="H710">
        <v>1</v>
      </c>
      <c r="I710">
        <f>Data[[#This Row],[nucleus_area_pct]]/Data[[#This Row],[cytoplasm_ratio]]</f>
        <v>0</v>
      </c>
      <c r="J710">
        <v>0.85</v>
      </c>
      <c r="K710">
        <v>0.316</v>
      </c>
      <c r="L710">
        <v>0.7</v>
      </c>
      <c r="M710">
        <v>1</v>
      </c>
      <c r="N710">
        <v>0.89700000000000002</v>
      </c>
      <c r="O710">
        <v>154</v>
      </c>
      <c r="P710">
        <v>56</v>
      </c>
      <c r="Q710">
        <v>246</v>
      </c>
      <c r="R710">
        <v>132</v>
      </c>
      <c r="S710">
        <v>121</v>
      </c>
      <c r="T710">
        <f>(Data[[#This Row],[mean_r]]/256)*100</f>
        <v>96.09375</v>
      </c>
      <c r="U710">
        <f>(Data[[#This Row],[mean_g]]/256)*100</f>
        <v>51.5625</v>
      </c>
      <c r="V710">
        <f>(Data[[#This Row],[mean_b]]/256)*100</f>
        <v>47.265625</v>
      </c>
      <c r="W710">
        <v>0.47299999999999998</v>
      </c>
      <c r="X710" t="s">
        <v>51</v>
      </c>
      <c r="Y710" t="s">
        <v>40</v>
      </c>
      <c r="Z710">
        <v>4827</v>
      </c>
      <c r="AA710">
        <v>3.21</v>
      </c>
      <c r="AB710">
        <v>16.5</v>
      </c>
      <c r="AC710">
        <v>49.4</v>
      </c>
      <c r="AD710">
        <v>259755</v>
      </c>
      <c r="AE710">
        <v>98.7</v>
      </c>
      <c r="AF710">
        <v>34.799999999999997</v>
      </c>
      <c r="AG710" t="s">
        <v>46</v>
      </c>
      <c r="AH710" t="s">
        <v>47</v>
      </c>
      <c r="AI710" t="s">
        <v>52</v>
      </c>
      <c r="AJ710">
        <v>100</v>
      </c>
      <c r="AK710">
        <v>256</v>
      </c>
      <c r="AL710">
        <v>0.1101</v>
      </c>
      <c r="AM710">
        <v>0.96309999999999996</v>
      </c>
      <c r="AN710">
        <v>0.91479999999999995</v>
      </c>
      <c r="AO710">
        <f>Data[[#This Row],[labeller_confidence_score]]-Data[[#This Row],[cytodiffusion_classification_confidence]]</f>
        <v>-4.830000000000001E-2</v>
      </c>
    </row>
    <row r="711" spans="1:41" x14ac:dyDescent="0.3">
      <c r="A711" t="s">
        <v>784</v>
      </c>
      <c r="B711" t="s">
        <v>49</v>
      </c>
      <c r="C711">
        <v>0</v>
      </c>
      <c r="D711" t="s">
        <v>50</v>
      </c>
      <c r="E711">
        <v>12.43</v>
      </c>
      <c r="F711">
        <v>63.4</v>
      </c>
      <c r="G711">
        <v>0.38800000000000001</v>
      </c>
      <c r="H711">
        <v>0.505</v>
      </c>
      <c r="I711">
        <f>Data[[#This Row],[nucleus_area_pct]]/Data[[#This Row],[cytoplasm_ratio]]</f>
        <v>125.54455445544554</v>
      </c>
      <c r="J711">
        <v>0.76400000000000001</v>
      </c>
      <c r="K711">
        <v>0.35199999999999998</v>
      </c>
      <c r="L711">
        <v>2.82</v>
      </c>
      <c r="M711">
        <v>4</v>
      </c>
      <c r="N711">
        <v>0.85099999999999998</v>
      </c>
      <c r="O711">
        <v>362</v>
      </c>
      <c r="P711">
        <v>73</v>
      </c>
      <c r="Q711">
        <v>220</v>
      </c>
      <c r="R711">
        <v>162</v>
      </c>
      <c r="S711">
        <v>201</v>
      </c>
      <c r="T711">
        <f>(Data[[#This Row],[mean_r]]/256)*100</f>
        <v>85.9375</v>
      </c>
      <c r="U711">
        <f>(Data[[#This Row],[mean_g]]/256)*100</f>
        <v>63.28125</v>
      </c>
      <c r="V711">
        <f>(Data[[#This Row],[mean_b]]/256)*100</f>
        <v>78.515625</v>
      </c>
      <c r="W711">
        <v>0.63</v>
      </c>
      <c r="X711" t="s">
        <v>39</v>
      </c>
      <c r="Y711" t="s">
        <v>40</v>
      </c>
      <c r="Z711">
        <v>1364</v>
      </c>
      <c r="AA711">
        <v>6.43</v>
      </c>
      <c r="AB711">
        <v>11.8</v>
      </c>
      <c r="AC711">
        <v>29.3</v>
      </c>
      <c r="AD711">
        <v>282183</v>
      </c>
      <c r="AE711">
        <v>92.4</v>
      </c>
      <c r="AF711">
        <v>32.9</v>
      </c>
      <c r="AG711" t="s">
        <v>46</v>
      </c>
      <c r="AH711" t="s">
        <v>42</v>
      </c>
      <c r="AI711" t="s">
        <v>56</v>
      </c>
      <c r="AJ711">
        <v>100</v>
      </c>
      <c r="AK711">
        <v>224</v>
      </c>
      <c r="AL711">
        <v>2.7199999999999998E-2</v>
      </c>
      <c r="AM711">
        <v>0.93289999999999995</v>
      </c>
      <c r="AN711">
        <v>0.98040000000000005</v>
      </c>
      <c r="AO711">
        <f>Data[[#This Row],[labeller_confidence_score]]-Data[[#This Row],[cytodiffusion_classification_confidence]]</f>
        <v>4.7500000000000098E-2</v>
      </c>
    </row>
    <row r="712" spans="1:41" x14ac:dyDescent="0.3">
      <c r="A712" t="s">
        <v>785</v>
      </c>
      <c r="B712" t="s">
        <v>62</v>
      </c>
      <c r="C712">
        <v>0</v>
      </c>
      <c r="D712" t="s">
        <v>50</v>
      </c>
      <c r="E712">
        <v>9.99</v>
      </c>
      <c r="F712">
        <v>79.2</v>
      </c>
      <c r="G712">
        <v>0.745</v>
      </c>
      <c r="H712">
        <v>0.16400000000000001</v>
      </c>
      <c r="I712">
        <f>Data[[#This Row],[nucleus_area_pct]]/Data[[#This Row],[cytoplasm_ratio]]</f>
        <v>482.92682926829269</v>
      </c>
      <c r="J712">
        <v>0.94799999999999995</v>
      </c>
      <c r="K712">
        <v>0.28699999999999998</v>
      </c>
      <c r="L712">
        <v>1.0900000000000001</v>
      </c>
      <c r="M712">
        <v>1</v>
      </c>
      <c r="N712">
        <v>0.83899999999999997</v>
      </c>
      <c r="O712">
        <v>276</v>
      </c>
      <c r="P712">
        <v>49</v>
      </c>
      <c r="Q712">
        <v>201</v>
      </c>
      <c r="R712">
        <v>169</v>
      </c>
      <c r="S712">
        <v>183</v>
      </c>
      <c r="T712">
        <f>(Data[[#This Row],[mean_r]]/256)*100</f>
        <v>78.515625</v>
      </c>
      <c r="U712">
        <f>(Data[[#This Row],[mean_g]]/256)*100</f>
        <v>66.015625</v>
      </c>
      <c r="V712">
        <f>(Data[[#This Row],[mean_b]]/256)*100</f>
        <v>71.484375</v>
      </c>
      <c r="W712">
        <v>0.73399999999999999</v>
      </c>
      <c r="X712" t="s">
        <v>63</v>
      </c>
      <c r="Y712" t="s">
        <v>45</v>
      </c>
      <c r="Z712">
        <v>9494</v>
      </c>
      <c r="AA712">
        <v>3.75</v>
      </c>
      <c r="AB712">
        <v>13.7</v>
      </c>
      <c r="AC712">
        <v>39.1</v>
      </c>
      <c r="AD712">
        <v>170250</v>
      </c>
      <c r="AE712">
        <v>92.1</v>
      </c>
      <c r="AF712">
        <v>34.200000000000003</v>
      </c>
      <c r="AG712" t="s">
        <v>41</v>
      </c>
      <c r="AH712" t="s">
        <v>68</v>
      </c>
      <c r="AI712" t="s">
        <v>56</v>
      </c>
      <c r="AJ712">
        <v>40</v>
      </c>
      <c r="AK712">
        <v>256</v>
      </c>
      <c r="AL712">
        <v>4.53E-2</v>
      </c>
      <c r="AM712">
        <v>1</v>
      </c>
      <c r="AN712">
        <v>0.8821</v>
      </c>
      <c r="AO712">
        <f>Data[[#This Row],[labeller_confidence_score]]-Data[[#This Row],[cytodiffusion_classification_confidence]]</f>
        <v>-0.1179</v>
      </c>
    </row>
    <row r="713" spans="1:41" x14ac:dyDescent="0.3">
      <c r="A713" t="s">
        <v>786</v>
      </c>
      <c r="B713" t="s">
        <v>62</v>
      </c>
      <c r="C713">
        <v>0</v>
      </c>
      <c r="D713" t="s">
        <v>50</v>
      </c>
      <c r="E713">
        <v>10.66</v>
      </c>
      <c r="F713">
        <v>92.2</v>
      </c>
      <c r="G713">
        <v>0.77600000000000002</v>
      </c>
      <c r="H713">
        <v>0.158</v>
      </c>
      <c r="I713">
        <f>Data[[#This Row],[nucleus_area_pct]]/Data[[#This Row],[cytoplasm_ratio]]</f>
        <v>583.54430379746839</v>
      </c>
      <c r="J713">
        <v>0.92</v>
      </c>
      <c r="K713">
        <v>0.29799999999999999</v>
      </c>
      <c r="L713">
        <v>1.1599999999999999</v>
      </c>
      <c r="M713">
        <v>1</v>
      </c>
      <c r="N713">
        <v>0.871</v>
      </c>
      <c r="O713">
        <v>296</v>
      </c>
      <c r="P713">
        <v>53</v>
      </c>
      <c r="Q713">
        <v>183</v>
      </c>
      <c r="R713">
        <v>151</v>
      </c>
      <c r="S713">
        <v>156</v>
      </c>
      <c r="T713">
        <f>(Data[[#This Row],[mean_r]]/256)*100</f>
        <v>71.484375</v>
      </c>
      <c r="U713">
        <f>(Data[[#This Row],[mean_g]]/256)*100</f>
        <v>58.984375</v>
      </c>
      <c r="V713">
        <f>(Data[[#This Row],[mean_b]]/256)*100</f>
        <v>60.9375</v>
      </c>
      <c r="W713">
        <v>0.68400000000000005</v>
      </c>
      <c r="X713" t="s">
        <v>51</v>
      </c>
      <c r="Y713" t="s">
        <v>45</v>
      </c>
      <c r="Z713">
        <v>5934</v>
      </c>
      <c r="AA713">
        <v>4.8499999999999996</v>
      </c>
      <c r="AB713">
        <v>15.2</v>
      </c>
      <c r="AC713">
        <v>37.299999999999997</v>
      </c>
      <c r="AD713">
        <v>280125</v>
      </c>
      <c r="AE713">
        <v>97.6</v>
      </c>
      <c r="AF713">
        <v>33</v>
      </c>
      <c r="AG713" t="s">
        <v>64</v>
      </c>
      <c r="AH713" t="s">
        <v>68</v>
      </c>
      <c r="AI713" t="s">
        <v>52</v>
      </c>
      <c r="AJ713">
        <v>40</v>
      </c>
      <c r="AK713">
        <v>512</v>
      </c>
      <c r="AL713">
        <v>1.37E-2</v>
      </c>
      <c r="AM713">
        <v>0.88319999999999999</v>
      </c>
      <c r="AN713">
        <v>0.87180000000000002</v>
      </c>
      <c r="AO713">
        <f>Data[[#This Row],[labeller_confidence_score]]-Data[[#This Row],[cytodiffusion_classification_confidence]]</f>
        <v>-1.1399999999999966E-2</v>
      </c>
    </row>
    <row r="714" spans="1:41" x14ac:dyDescent="0.3">
      <c r="A714" t="s">
        <v>787</v>
      </c>
      <c r="B714" t="s">
        <v>120</v>
      </c>
      <c r="C714">
        <v>1</v>
      </c>
      <c r="D714" t="s">
        <v>104</v>
      </c>
      <c r="E714">
        <v>6.67</v>
      </c>
      <c r="F714">
        <v>0</v>
      </c>
      <c r="G714">
        <v>0</v>
      </c>
      <c r="H714">
        <v>1</v>
      </c>
      <c r="I714">
        <f>Data[[#This Row],[nucleus_area_pct]]/Data[[#This Row],[cytoplasm_ratio]]</f>
        <v>0</v>
      </c>
      <c r="J714">
        <v>0.97799999999999998</v>
      </c>
      <c r="K714">
        <v>0.16900000000000001</v>
      </c>
      <c r="L714">
        <v>0.11</v>
      </c>
      <c r="M714">
        <v>1</v>
      </c>
      <c r="N714">
        <v>0.95099999999999996</v>
      </c>
      <c r="O714">
        <v>132</v>
      </c>
      <c r="P714">
        <v>43</v>
      </c>
      <c r="Q714">
        <v>255</v>
      </c>
      <c r="R714">
        <v>120</v>
      </c>
      <c r="S714">
        <v>125</v>
      </c>
      <c r="T714">
        <f>(Data[[#This Row],[mean_r]]/256)*100</f>
        <v>99.609375</v>
      </c>
      <c r="U714">
        <f>(Data[[#This Row],[mean_g]]/256)*100</f>
        <v>46.875</v>
      </c>
      <c r="V714">
        <f>(Data[[#This Row],[mean_b]]/256)*100</f>
        <v>48.828125</v>
      </c>
      <c r="W714">
        <v>0.61499999999999999</v>
      </c>
      <c r="X714" t="s">
        <v>51</v>
      </c>
      <c r="Y714" t="s">
        <v>45</v>
      </c>
      <c r="Z714">
        <v>7609</v>
      </c>
      <c r="AA714">
        <v>3.99</v>
      </c>
      <c r="AB714">
        <v>12.8</v>
      </c>
      <c r="AC714">
        <v>41.4</v>
      </c>
      <c r="AD714">
        <v>137963</v>
      </c>
      <c r="AE714">
        <v>96.9</v>
      </c>
      <c r="AF714">
        <v>32.700000000000003</v>
      </c>
      <c r="AG714" t="s">
        <v>46</v>
      </c>
      <c r="AH714" t="s">
        <v>42</v>
      </c>
      <c r="AI714" t="s">
        <v>43</v>
      </c>
      <c r="AJ714">
        <v>60</v>
      </c>
      <c r="AK714">
        <v>512</v>
      </c>
      <c r="AL714">
        <v>0.72370000000000001</v>
      </c>
      <c r="AM714">
        <v>0.79700000000000004</v>
      </c>
      <c r="AN714">
        <v>0.78469999999999995</v>
      </c>
      <c r="AO714">
        <f>Data[[#This Row],[labeller_confidence_score]]-Data[[#This Row],[cytodiffusion_classification_confidence]]</f>
        <v>-1.2300000000000089E-2</v>
      </c>
    </row>
    <row r="715" spans="1:41" x14ac:dyDescent="0.3">
      <c r="A715" t="s">
        <v>788</v>
      </c>
      <c r="B715" t="s">
        <v>54</v>
      </c>
      <c r="C715">
        <v>0</v>
      </c>
      <c r="D715" t="s">
        <v>54</v>
      </c>
      <c r="E715">
        <v>7.45</v>
      </c>
      <c r="F715">
        <v>0</v>
      </c>
      <c r="G715">
        <v>0</v>
      </c>
      <c r="H715">
        <v>1</v>
      </c>
      <c r="I715">
        <f>Data[[#This Row],[nucleus_area_pct]]/Data[[#This Row],[cytoplasm_ratio]]</f>
        <v>0</v>
      </c>
      <c r="J715">
        <v>0.88500000000000001</v>
      </c>
      <c r="K715">
        <v>0.23300000000000001</v>
      </c>
      <c r="L715">
        <v>0.57999999999999996</v>
      </c>
      <c r="M715">
        <v>1</v>
      </c>
      <c r="N715">
        <v>0.97499999999999998</v>
      </c>
      <c r="O715">
        <v>214</v>
      </c>
      <c r="P715">
        <v>49</v>
      </c>
      <c r="Q715">
        <v>226</v>
      </c>
      <c r="R715">
        <v>146</v>
      </c>
      <c r="S715">
        <v>145</v>
      </c>
      <c r="T715">
        <f>(Data[[#This Row],[mean_r]]/256)*100</f>
        <v>88.28125</v>
      </c>
      <c r="U715">
        <f>(Data[[#This Row],[mean_g]]/256)*100</f>
        <v>57.03125</v>
      </c>
      <c r="V715">
        <f>(Data[[#This Row],[mean_b]]/256)*100</f>
        <v>56.640625</v>
      </c>
      <c r="W715">
        <v>0.45600000000000002</v>
      </c>
      <c r="X715" t="s">
        <v>39</v>
      </c>
      <c r="Y715" t="s">
        <v>40</v>
      </c>
      <c r="Z715">
        <v>6339</v>
      </c>
      <c r="AA715">
        <v>4.71</v>
      </c>
      <c r="AB715">
        <v>14.6</v>
      </c>
      <c r="AC715">
        <v>44.3</v>
      </c>
      <c r="AD715">
        <v>20000</v>
      </c>
      <c r="AE715">
        <v>72.7</v>
      </c>
      <c r="AF715">
        <v>33.9</v>
      </c>
      <c r="AG715" t="s">
        <v>64</v>
      </c>
      <c r="AH715" t="s">
        <v>68</v>
      </c>
      <c r="AI715" t="s">
        <v>56</v>
      </c>
      <c r="AJ715">
        <v>40</v>
      </c>
      <c r="AK715">
        <v>256</v>
      </c>
      <c r="AL715">
        <v>0.1013</v>
      </c>
      <c r="AM715">
        <v>0.86560000000000004</v>
      </c>
      <c r="AN715">
        <v>0.90759999999999996</v>
      </c>
      <c r="AO715">
        <f>Data[[#This Row],[labeller_confidence_score]]-Data[[#This Row],[cytodiffusion_classification_confidence]]</f>
        <v>4.1999999999999926E-2</v>
      </c>
    </row>
    <row r="716" spans="1:41" x14ac:dyDescent="0.3">
      <c r="A716" t="s">
        <v>789</v>
      </c>
      <c r="B716" t="s">
        <v>54</v>
      </c>
      <c r="C716">
        <v>0</v>
      </c>
      <c r="D716" t="s">
        <v>54</v>
      </c>
      <c r="E716">
        <v>7.51</v>
      </c>
      <c r="F716">
        <v>0</v>
      </c>
      <c r="G716">
        <v>0</v>
      </c>
      <c r="H716">
        <v>1</v>
      </c>
      <c r="I716">
        <f>Data[[#This Row],[nucleus_area_pct]]/Data[[#This Row],[cytoplasm_ratio]]</f>
        <v>0</v>
      </c>
      <c r="J716">
        <v>0.97899999999999998</v>
      </c>
      <c r="K716">
        <v>0.14299999999999999</v>
      </c>
      <c r="L716">
        <v>0.84</v>
      </c>
      <c r="M716">
        <v>1</v>
      </c>
      <c r="N716">
        <v>0.89700000000000002</v>
      </c>
      <c r="O716">
        <v>198</v>
      </c>
      <c r="P716">
        <v>46</v>
      </c>
      <c r="Q716">
        <v>241</v>
      </c>
      <c r="R716">
        <v>134</v>
      </c>
      <c r="S716">
        <v>131</v>
      </c>
      <c r="T716">
        <f>(Data[[#This Row],[mean_r]]/256)*100</f>
        <v>94.140625</v>
      </c>
      <c r="U716">
        <f>(Data[[#This Row],[mean_g]]/256)*100</f>
        <v>52.34375</v>
      </c>
      <c r="V716">
        <f>(Data[[#This Row],[mean_b]]/256)*100</f>
        <v>51.171875</v>
      </c>
      <c r="W716">
        <v>0.47899999999999998</v>
      </c>
      <c r="X716" t="s">
        <v>51</v>
      </c>
      <c r="Y716" t="s">
        <v>40</v>
      </c>
      <c r="Z716">
        <v>8464</v>
      </c>
      <c r="AA716">
        <v>4.26</v>
      </c>
      <c r="AB716">
        <v>13.4</v>
      </c>
      <c r="AC716">
        <v>49.3</v>
      </c>
      <c r="AD716">
        <v>272058</v>
      </c>
      <c r="AE716">
        <v>74.5</v>
      </c>
      <c r="AF716">
        <v>33.200000000000003</v>
      </c>
      <c r="AG716" t="s">
        <v>64</v>
      </c>
      <c r="AH716" t="s">
        <v>42</v>
      </c>
      <c r="AI716" t="s">
        <v>56</v>
      </c>
      <c r="AJ716">
        <v>60</v>
      </c>
      <c r="AK716">
        <v>360</v>
      </c>
      <c r="AL716">
        <v>8.4400000000000003E-2</v>
      </c>
      <c r="AM716">
        <v>0.98360000000000003</v>
      </c>
      <c r="AN716">
        <v>0.89880000000000004</v>
      </c>
      <c r="AO716">
        <f>Data[[#This Row],[labeller_confidence_score]]-Data[[#This Row],[cytodiffusion_classification_confidence]]</f>
        <v>-8.4799999999999986E-2</v>
      </c>
    </row>
    <row r="717" spans="1:41" x14ac:dyDescent="0.3">
      <c r="A717" t="s">
        <v>790</v>
      </c>
      <c r="B717" t="s">
        <v>81</v>
      </c>
      <c r="C717">
        <v>1</v>
      </c>
      <c r="D717" t="s">
        <v>82</v>
      </c>
      <c r="E717">
        <v>12.53</v>
      </c>
      <c r="F717">
        <v>94.1</v>
      </c>
      <c r="G717">
        <v>0.36099999999999999</v>
      </c>
      <c r="H717">
        <v>0.10100000000000001</v>
      </c>
      <c r="I717">
        <f>Data[[#This Row],[nucleus_area_pct]]/Data[[#This Row],[cytoplasm_ratio]]</f>
        <v>931.6831683168316</v>
      </c>
      <c r="J717">
        <v>0.78900000000000003</v>
      </c>
      <c r="K717">
        <v>0.19400000000000001</v>
      </c>
      <c r="L717">
        <v>0.98</v>
      </c>
      <c r="M717">
        <v>1.2</v>
      </c>
      <c r="N717">
        <v>0.84899999999999998</v>
      </c>
      <c r="O717">
        <v>550</v>
      </c>
      <c r="P717">
        <v>73</v>
      </c>
      <c r="Q717">
        <v>175</v>
      </c>
      <c r="R717">
        <v>127</v>
      </c>
      <c r="S717">
        <v>231</v>
      </c>
      <c r="T717">
        <f>(Data[[#This Row],[mean_r]]/256)*100</f>
        <v>68.359375</v>
      </c>
      <c r="U717">
        <f>(Data[[#This Row],[mean_g]]/256)*100</f>
        <v>49.609375</v>
      </c>
      <c r="V717">
        <f>(Data[[#This Row],[mean_b]]/256)*100</f>
        <v>90.234375</v>
      </c>
      <c r="W717">
        <v>0.56000000000000005</v>
      </c>
      <c r="X717" t="s">
        <v>39</v>
      </c>
      <c r="Y717" t="s">
        <v>40</v>
      </c>
      <c r="Z717">
        <v>8299</v>
      </c>
      <c r="AA717">
        <v>5.09</v>
      </c>
      <c r="AB717">
        <v>12.3</v>
      </c>
      <c r="AC717">
        <v>40.700000000000003</v>
      </c>
      <c r="AD717">
        <v>317506</v>
      </c>
      <c r="AE717">
        <v>79.400000000000006</v>
      </c>
      <c r="AF717">
        <v>32.6</v>
      </c>
      <c r="AG717" t="s">
        <v>46</v>
      </c>
      <c r="AH717" t="s">
        <v>42</v>
      </c>
      <c r="AI717" t="s">
        <v>52</v>
      </c>
      <c r="AJ717">
        <v>100</v>
      </c>
      <c r="AK717">
        <v>360</v>
      </c>
      <c r="AL717">
        <v>0.90080000000000005</v>
      </c>
      <c r="AM717">
        <v>0.83789999999999998</v>
      </c>
      <c r="AN717">
        <v>0.91920000000000002</v>
      </c>
      <c r="AO717">
        <f>Data[[#This Row],[labeller_confidence_score]]-Data[[#This Row],[cytodiffusion_classification_confidence]]</f>
        <v>8.1300000000000039E-2</v>
      </c>
    </row>
    <row r="718" spans="1:41" x14ac:dyDescent="0.3">
      <c r="A718" t="s">
        <v>791</v>
      </c>
      <c r="B718" t="s">
        <v>49</v>
      </c>
      <c r="C718">
        <v>0</v>
      </c>
      <c r="D718" t="s">
        <v>50</v>
      </c>
      <c r="E718">
        <v>11.47</v>
      </c>
      <c r="F718">
        <v>58.6</v>
      </c>
      <c r="G718">
        <v>0.59099999999999997</v>
      </c>
      <c r="H718">
        <v>0.42299999999999999</v>
      </c>
      <c r="I718">
        <f>Data[[#This Row],[nucleus_area_pct]]/Data[[#This Row],[cytoplasm_ratio]]</f>
        <v>138.53427895981088</v>
      </c>
      <c r="J718">
        <v>0.72699999999999998</v>
      </c>
      <c r="K718">
        <v>0.24099999999999999</v>
      </c>
      <c r="L718">
        <v>3.48</v>
      </c>
      <c r="M718">
        <v>4.2</v>
      </c>
      <c r="N718">
        <v>0.74099999999999999</v>
      </c>
      <c r="O718">
        <v>401</v>
      </c>
      <c r="P718">
        <v>66</v>
      </c>
      <c r="Q718">
        <v>218</v>
      </c>
      <c r="R718">
        <v>155</v>
      </c>
      <c r="S718">
        <v>204</v>
      </c>
      <c r="T718">
        <f>(Data[[#This Row],[mean_r]]/256)*100</f>
        <v>85.15625</v>
      </c>
      <c r="U718">
        <f>(Data[[#This Row],[mean_g]]/256)*100</f>
        <v>60.546875</v>
      </c>
      <c r="V718">
        <f>(Data[[#This Row],[mean_b]]/256)*100</f>
        <v>79.6875</v>
      </c>
      <c r="W718">
        <v>0.623</v>
      </c>
      <c r="X718" t="s">
        <v>51</v>
      </c>
      <c r="Y718" t="s">
        <v>45</v>
      </c>
      <c r="Z718">
        <v>3909</v>
      </c>
      <c r="AA718">
        <v>4.3899999999999997</v>
      </c>
      <c r="AB718">
        <v>15.1</v>
      </c>
      <c r="AC718">
        <v>42.7</v>
      </c>
      <c r="AD718">
        <v>118967</v>
      </c>
      <c r="AE718">
        <v>109.1</v>
      </c>
      <c r="AF718">
        <v>35.299999999999997</v>
      </c>
      <c r="AG718" t="s">
        <v>46</v>
      </c>
      <c r="AH718" t="s">
        <v>42</v>
      </c>
      <c r="AI718" t="s">
        <v>52</v>
      </c>
      <c r="AJ718">
        <v>100</v>
      </c>
      <c r="AK718">
        <v>256</v>
      </c>
      <c r="AL718">
        <v>7.2300000000000003E-2</v>
      </c>
      <c r="AM718">
        <v>0.96160000000000001</v>
      </c>
      <c r="AN718">
        <v>0.85609999999999997</v>
      </c>
      <c r="AO718">
        <f>Data[[#This Row],[labeller_confidence_score]]-Data[[#This Row],[cytodiffusion_classification_confidence]]</f>
        <v>-0.10550000000000004</v>
      </c>
    </row>
    <row r="719" spans="1:41" x14ac:dyDescent="0.3">
      <c r="A719" t="s">
        <v>792</v>
      </c>
      <c r="B719" t="s">
        <v>49</v>
      </c>
      <c r="C719">
        <v>0</v>
      </c>
      <c r="D719" t="s">
        <v>50</v>
      </c>
      <c r="E719">
        <v>11.49</v>
      </c>
      <c r="F719">
        <v>51.2</v>
      </c>
      <c r="G719">
        <v>0.60899999999999999</v>
      </c>
      <c r="H719">
        <v>0.35799999999999998</v>
      </c>
      <c r="I719">
        <f>Data[[#This Row],[nucleus_area_pct]]/Data[[#This Row],[cytoplasm_ratio]]</f>
        <v>143.01675977653633</v>
      </c>
      <c r="J719">
        <v>0.81399999999999995</v>
      </c>
      <c r="K719">
        <v>0.435</v>
      </c>
      <c r="L719">
        <v>2.76</v>
      </c>
      <c r="M719">
        <v>3</v>
      </c>
      <c r="N719">
        <v>0.80900000000000005</v>
      </c>
      <c r="O719">
        <v>434</v>
      </c>
      <c r="P719">
        <v>70</v>
      </c>
      <c r="Q719">
        <v>216</v>
      </c>
      <c r="R719">
        <v>186</v>
      </c>
      <c r="S719">
        <v>177</v>
      </c>
      <c r="T719">
        <f>(Data[[#This Row],[mean_r]]/256)*100</f>
        <v>84.375</v>
      </c>
      <c r="U719">
        <f>(Data[[#This Row],[mean_g]]/256)*100</f>
        <v>72.65625</v>
      </c>
      <c r="V719">
        <f>(Data[[#This Row],[mean_b]]/256)*100</f>
        <v>69.140625</v>
      </c>
      <c r="W719">
        <v>0.53</v>
      </c>
      <c r="X719" t="s">
        <v>51</v>
      </c>
      <c r="Y719" t="s">
        <v>45</v>
      </c>
      <c r="Z719">
        <v>9064</v>
      </c>
      <c r="AA719">
        <v>4.45</v>
      </c>
      <c r="AB719">
        <v>14.8</v>
      </c>
      <c r="AC719">
        <v>45.8</v>
      </c>
      <c r="AD719">
        <v>209279</v>
      </c>
      <c r="AE719">
        <v>81.099999999999994</v>
      </c>
      <c r="AF719">
        <v>31</v>
      </c>
      <c r="AG719" t="s">
        <v>46</v>
      </c>
      <c r="AH719" t="s">
        <v>42</v>
      </c>
      <c r="AI719" t="s">
        <v>52</v>
      </c>
      <c r="AJ719">
        <v>60</v>
      </c>
      <c r="AK719">
        <v>256</v>
      </c>
      <c r="AL719">
        <v>5.1700000000000003E-2</v>
      </c>
      <c r="AM719">
        <v>0.85109999999999997</v>
      </c>
      <c r="AN719">
        <v>0.77859999999999996</v>
      </c>
      <c r="AO719">
        <f>Data[[#This Row],[labeller_confidence_score]]-Data[[#This Row],[cytodiffusion_classification_confidence]]</f>
        <v>-7.2500000000000009E-2</v>
      </c>
    </row>
    <row r="720" spans="1:41" x14ac:dyDescent="0.3">
      <c r="A720" t="s">
        <v>793</v>
      </c>
      <c r="B720" t="s">
        <v>49</v>
      </c>
      <c r="C720">
        <v>0</v>
      </c>
      <c r="D720" t="s">
        <v>50</v>
      </c>
      <c r="E720">
        <v>12.65</v>
      </c>
      <c r="F720">
        <v>49.8</v>
      </c>
      <c r="G720">
        <v>0.35599999999999998</v>
      </c>
      <c r="H720">
        <v>0.44</v>
      </c>
      <c r="I720">
        <f>Data[[#This Row],[nucleus_area_pct]]/Data[[#This Row],[cytoplasm_ratio]]</f>
        <v>113.18181818181817</v>
      </c>
      <c r="J720">
        <v>0.79500000000000004</v>
      </c>
      <c r="K720">
        <v>0.371</v>
      </c>
      <c r="L720">
        <v>4.63</v>
      </c>
      <c r="M720">
        <v>3.7</v>
      </c>
      <c r="N720">
        <v>0.82699999999999996</v>
      </c>
      <c r="O720">
        <v>441</v>
      </c>
      <c r="P720">
        <v>68</v>
      </c>
      <c r="Q720">
        <v>223</v>
      </c>
      <c r="R720">
        <v>165</v>
      </c>
      <c r="S720">
        <v>189</v>
      </c>
      <c r="T720">
        <f>(Data[[#This Row],[mean_r]]/256)*100</f>
        <v>87.109375</v>
      </c>
      <c r="U720">
        <f>(Data[[#This Row],[mean_g]]/256)*100</f>
        <v>64.453125</v>
      </c>
      <c r="V720">
        <f>(Data[[#This Row],[mean_b]]/256)*100</f>
        <v>73.828125</v>
      </c>
      <c r="W720">
        <v>0.60599999999999998</v>
      </c>
      <c r="X720" t="s">
        <v>51</v>
      </c>
      <c r="Y720" t="s">
        <v>40</v>
      </c>
      <c r="Z720">
        <v>3089</v>
      </c>
      <c r="AA720">
        <v>4.28</v>
      </c>
      <c r="AB720">
        <v>16.600000000000001</v>
      </c>
      <c r="AC720">
        <v>43.3</v>
      </c>
      <c r="AD720">
        <v>199661</v>
      </c>
      <c r="AE720">
        <v>90.7</v>
      </c>
      <c r="AF720">
        <v>32.1</v>
      </c>
      <c r="AG720" t="s">
        <v>64</v>
      </c>
      <c r="AH720" t="s">
        <v>42</v>
      </c>
      <c r="AI720" t="s">
        <v>52</v>
      </c>
      <c r="AJ720">
        <v>100</v>
      </c>
      <c r="AK720">
        <v>360</v>
      </c>
      <c r="AL720">
        <v>0.107</v>
      </c>
      <c r="AM720">
        <v>0.89629999999999999</v>
      </c>
      <c r="AN720">
        <v>0.80179999999999996</v>
      </c>
      <c r="AO720">
        <f>Data[[#This Row],[labeller_confidence_score]]-Data[[#This Row],[cytodiffusion_classification_confidence]]</f>
        <v>-9.4500000000000028E-2</v>
      </c>
    </row>
    <row r="721" spans="1:41" x14ac:dyDescent="0.3">
      <c r="A721" t="s">
        <v>794</v>
      </c>
      <c r="B721" t="s">
        <v>62</v>
      </c>
      <c r="C721">
        <v>0</v>
      </c>
      <c r="D721" t="s">
        <v>50</v>
      </c>
      <c r="E721">
        <v>9.8000000000000007</v>
      </c>
      <c r="F721">
        <v>77.900000000000006</v>
      </c>
      <c r="G721">
        <v>0.72399999999999998</v>
      </c>
      <c r="H721">
        <v>0.22700000000000001</v>
      </c>
      <c r="I721">
        <f>Data[[#This Row],[nucleus_area_pct]]/Data[[#This Row],[cytoplasm_ratio]]</f>
        <v>343.17180616740092</v>
      </c>
      <c r="J721">
        <v>0.86599999999999999</v>
      </c>
      <c r="K721">
        <v>0.26600000000000001</v>
      </c>
      <c r="L721">
        <v>0.95</v>
      </c>
      <c r="M721">
        <v>1</v>
      </c>
      <c r="N721">
        <v>0.9</v>
      </c>
      <c r="O721">
        <v>300</v>
      </c>
      <c r="P721">
        <v>58</v>
      </c>
      <c r="Q721">
        <v>190</v>
      </c>
      <c r="R721">
        <v>176</v>
      </c>
      <c r="S721">
        <v>193</v>
      </c>
      <c r="T721">
        <f>(Data[[#This Row],[mean_r]]/256)*100</f>
        <v>74.21875</v>
      </c>
      <c r="U721">
        <f>(Data[[#This Row],[mean_g]]/256)*100</f>
        <v>68.75</v>
      </c>
      <c r="V721">
        <f>(Data[[#This Row],[mean_b]]/256)*100</f>
        <v>75.390625</v>
      </c>
      <c r="W721">
        <v>0.58399999999999996</v>
      </c>
      <c r="X721" t="s">
        <v>63</v>
      </c>
      <c r="Y721" t="s">
        <v>45</v>
      </c>
      <c r="Z721">
        <v>9330</v>
      </c>
      <c r="AA721">
        <v>3.81</v>
      </c>
      <c r="AB721">
        <v>12</v>
      </c>
      <c r="AC721">
        <v>43.7</v>
      </c>
      <c r="AD721">
        <v>117501</v>
      </c>
      <c r="AE721">
        <v>87.6</v>
      </c>
      <c r="AF721">
        <v>35</v>
      </c>
      <c r="AG721" t="s">
        <v>64</v>
      </c>
      <c r="AH721" t="s">
        <v>42</v>
      </c>
      <c r="AI721" t="s">
        <v>43</v>
      </c>
      <c r="AJ721">
        <v>100</v>
      </c>
      <c r="AK721">
        <v>360</v>
      </c>
      <c r="AL721">
        <v>9.1700000000000004E-2</v>
      </c>
      <c r="AM721">
        <v>0.96940000000000004</v>
      </c>
      <c r="AN721">
        <v>1</v>
      </c>
      <c r="AO721">
        <f>Data[[#This Row],[labeller_confidence_score]]-Data[[#This Row],[cytodiffusion_classification_confidence]]</f>
        <v>3.0599999999999961E-2</v>
      </c>
    </row>
    <row r="722" spans="1:41" x14ac:dyDescent="0.3">
      <c r="A722" t="s">
        <v>795</v>
      </c>
      <c r="B722" t="s">
        <v>49</v>
      </c>
      <c r="C722">
        <v>0</v>
      </c>
      <c r="D722" t="s">
        <v>50</v>
      </c>
      <c r="E722">
        <v>10.63</v>
      </c>
      <c r="F722">
        <v>54.5</v>
      </c>
      <c r="G722">
        <v>0.51500000000000001</v>
      </c>
      <c r="H722">
        <v>0.38200000000000001</v>
      </c>
      <c r="I722">
        <f>Data[[#This Row],[nucleus_area_pct]]/Data[[#This Row],[cytoplasm_ratio]]</f>
        <v>142.67015706806282</v>
      </c>
      <c r="J722">
        <v>0.83</v>
      </c>
      <c r="K722">
        <v>0.52200000000000002</v>
      </c>
      <c r="L722">
        <v>3.68</v>
      </c>
      <c r="M722">
        <v>3.1</v>
      </c>
      <c r="N722">
        <v>0.81699999999999995</v>
      </c>
      <c r="O722">
        <v>497</v>
      </c>
      <c r="P722">
        <v>62</v>
      </c>
      <c r="Q722">
        <v>221</v>
      </c>
      <c r="R722">
        <v>138</v>
      </c>
      <c r="S722">
        <v>210</v>
      </c>
      <c r="T722">
        <f>(Data[[#This Row],[mean_r]]/256)*100</f>
        <v>86.328125</v>
      </c>
      <c r="U722">
        <f>(Data[[#This Row],[mean_g]]/256)*100</f>
        <v>53.90625</v>
      </c>
      <c r="V722">
        <f>(Data[[#This Row],[mean_b]]/256)*100</f>
        <v>82.03125</v>
      </c>
      <c r="W722">
        <v>0.62</v>
      </c>
      <c r="X722" t="s">
        <v>51</v>
      </c>
      <c r="Y722" t="s">
        <v>45</v>
      </c>
      <c r="Z722">
        <v>12572</v>
      </c>
      <c r="AA722">
        <v>3.5</v>
      </c>
      <c r="AB722">
        <v>12.9</v>
      </c>
      <c r="AC722">
        <v>36.1</v>
      </c>
      <c r="AD722">
        <v>261636</v>
      </c>
      <c r="AE722">
        <v>84.5</v>
      </c>
      <c r="AF722">
        <v>33.6</v>
      </c>
      <c r="AG722" t="s">
        <v>46</v>
      </c>
      <c r="AH722" t="s">
        <v>47</v>
      </c>
      <c r="AI722" t="s">
        <v>56</v>
      </c>
      <c r="AJ722">
        <v>100</v>
      </c>
      <c r="AK722">
        <v>224</v>
      </c>
      <c r="AL722">
        <v>0.113</v>
      </c>
      <c r="AM722">
        <v>0.99080000000000001</v>
      </c>
      <c r="AN722">
        <v>0.86050000000000004</v>
      </c>
      <c r="AO722">
        <f>Data[[#This Row],[labeller_confidence_score]]-Data[[#This Row],[cytodiffusion_classification_confidence]]</f>
        <v>-0.13029999999999997</v>
      </c>
    </row>
    <row r="723" spans="1:41" x14ac:dyDescent="0.3">
      <c r="A723" t="s">
        <v>796</v>
      </c>
      <c r="B723" t="s">
        <v>103</v>
      </c>
      <c r="C723">
        <v>1</v>
      </c>
      <c r="D723" t="s">
        <v>104</v>
      </c>
      <c r="E723">
        <v>5.0599999999999996</v>
      </c>
      <c r="F723">
        <v>0</v>
      </c>
      <c r="G723">
        <v>0</v>
      </c>
      <c r="H723">
        <v>1</v>
      </c>
      <c r="I723">
        <f>Data[[#This Row],[nucleus_area_pct]]/Data[[#This Row],[cytoplasm_ratio]]</f>
        <v>0</v>
      </c>
      <c r="J723">
        <v>0.443</v>
      </c>
      <c r="K723">
        <v>0.92600000000000005</v>
      </c>
      <c r="L723">
        <v>0.6</v>
      </c>
      <c r="M723">
        <v>1</v>
      </c>
      <c r="N723">
        <v>0.66400000000000003</v>
      </c>
      <c r="O723">
        <v>61</v>
      </c>
      <c r="P723">
        <v>29</v>
      </c>
      <c r="Q723">
        <v>205</v>
      </c>
      <c r="R723">
        <v>114</v>
      </c>
      <c r="S723">
        <v>123</v>
      </c>
      <c r="T723">
        <f>(Data[[#This Row],[mean_r]]/256)*100</f>
        <v>80.078125</v>
      </c>
      <c r="U723">
        <f>(Data[[#This Row],[mean_g]]/256)*100</f>
        <v>44.53125</v>
      </c>
      <c r="V723">
        <f>(Data[[#This Row],[mean_b]]/256)*100</f>
        <v>48.046875</v>
      </c>
      <c r="W723">
        <v>0.5</v>
      </c>
      <c r="X723" t="s">
        <v>51</v>
      </c>
      <c r="Y723" t="s">
        <v>40</v>
      </c>
      <c r="Z723">
        <v>4962</v>
      </c>
      <c r="AA723">
        <v>5</v>
      </c>
      <c r="AB723">
        <v>8.1999999999999993</v>
      </c>
      <c r="AC723">
        <v>35.799999999999997</v>
      </c>
      <c r="AD723">
        <v>302609</v>
      </c>
      <c r="AE723">
        <v>88.4</v>
      </c>
      <c r="AF723">
        <v>33.5</v>
      </c>
      <c r="AG723" t="s">
        <v>46</v>
      </c>
      <c r="AH723" t="s">
        <v>47</v>
      </c>
      <c r="AI723" t="s">
        <v>56</v>
      </c>
      <c r="AJ723">
        <v>100</v>
      </c>
      <c r="AK723">
        <v>256</v>
      </c>
      <c r="AL723">
        <v>1</v>
      </c>
      <c r="AM723">
        <v>0.69450000000000001</v>
      </c>
      <c r="AN723">
        <v>0.77090000000000003</v>
      </c>
      <c r="AO723">
        <f>Data[[#This Row],[labeller_confidence_score]]-Data[[#This Row],[cytodiffusion_classification_confidence]]</f>
        <v>7.6400000000000023E-2</v>
      </c>
    </row>
    <row r="724" spans="1:41" x14ac:dyDescent="0.3">
      <c r="A724" t="s">
        <v>797</v>
      </c>
      <c r="B724" t="s">
        <v>49</v>
      </c>
      <c r="C724">
        <v>0</v>
      </c>
      <c r="D724" t="s">
        <v>50</v>
      </c>
      <c r="E724">
        <v>14.14</v>
      </c>
      <c r="F724">
        <v>52.2</v>
      </c>
      <c r="G724">
        <v>0.5</v>
      </c>
      <c r="H724">
        <v>0.442</v>
      </c>
      <c r="I724">
        <f>Data[[#This Row],[nucleus_area_pct]]/Data[[#This Row],[cytoplasm_ratio]]</f>
        <v>118.09954751131222</v>
      </c>
      <c r="J724">
        <v>0.78200000000000003</v>
      </c>
      <c r="K724">
        <v>0.53100000000000003</v>
      </c>
      <c r="L724">
        <v>3.98</v>
      </c>
      <c r="M724">
        <v>3.9</v>
      </c>
      <c r="N724">
        <v>0.89200000000000002</v>
      </c>
      <c r="O724">
        <v>411</v>
      </c>
      <c r="P724">
        <v>74</v>
      </c>
      <c r="Q724">
        <v>205</v>
      </c>
      <c r="R724">
        <v>140</v>
      </c>
      <c r="S724">
        <v>203</v>
      </c>
      <c r="T724">
        <f>(Data[[#This Row],[mean_r]]/256)*100</f>
        <v>80.078125</v>
      </c>
      <c r="U724">
        <f>(Data[[#This Row],[mean_g]]/256)*100</f>
        <v>54.6875</v>
      </c>
      <c r="V724">
        <f>(Data[[#This Row],[mean_b]]/256)*100</f>
        <v>79.296875</v>
      </c>
      <c r="W724">
        <v>0.68700000000000006</v>
      </c>
      <c r="X724" t="s">
        <v>51</v>
      </c>
      <c r="Y724" t="s">
        <v>40</v>
      </c>
      <c r="Z724">
        <v>7045</v>
      </c>
      <c r="AA724">
        <v>5.14</v>
      </c>
      <c r="AB724">
        <v>12.1</v>
      </c>
      <c r="AC724">
        <v>43.8</v>
      </c>
      <c r="AD724">
        <v>282446</v>
      </c>
      <c r="AE724">
        <v>90</v>
      </c>
      <c r="AF724">
        <v>30.6</v>
      </c>
      <c r="AG724" t="s">
        <v>64</v>
      </c>
      <c r="AH724" t="s">
        <v>47</v>
      </c>
      <c r="AI724" t="s">
        <v>56</v>
      </c>
      <c r="AJ724">
        <v>100</v>
      </c>
      <c r="AK724">
        <v>360</v>
      </c>
      <c r="AL724">
        <v>0.13150000000000001</v>
      </c>
      <c r="AM724">
        <v>0.85429999999999995</v>
      </c>
      <c r="AN724">
        <v>0.94569999999999999</v>
      </c>
      <c r="AO724">
        <f>Data[[#This Row],[labeller_confidence_score]]-Data[[#This Row],[cytodiffusion_classification_confidence]]</f>
        <v>9.1400000000000037E-2</v>
      </c>
    </row>
    <row r="725" spans="1:41" x14ac:dyDescent="0.3">
      <c r="A725" t="s">
        <v>798</v>
      </c>
      <c r="B725" t="s">
        <v>49</v>
      </c>
      <c r="C725">
        <v>0</v>
      </c>
      <c r="D725" t="s">
        <v>50</v>
      </c>
      <c r="E725">
        <v>12.81</v>
      </c>
      <c r="F725">
        <v>54.8</v>
      </c>
      <c r="G725">
        <v>0.56899999999999995</v>
      </c>
      <c r="H725">
        <v>0.52</v>
      </c>
      <c r="I725">
        <f>Data[[#This Row],[nucleus_area_pct]]/Data[[#This Row],[cytoplasm_ratio]]</f>
        <v>105.38461538461537</v>
      </c>
      <c r="J725">
        <v>0.81799999999999995</v>
      </c>
      <c r="K725">
        <v>0.36599999999999999</v>
      </c>
      <c r="L725">
        <v>3.88</v>
      </c>
      <c r="M725">
        <v>2.1</v>
      </c>
      <c r="N725">
        <v>0.92300000000000004</v>
      </c>
      <c r="O725">
        <v>334</v>
      </c>
      <c r="P725">
        <v>66</v>
      </c>
      <c r="Q725">
        <v>209</v>
      </c>
      <c r="R725">
        <v>157</v>
      </c>
      <c r="S725">
        <v>200</v>
      </c>
      <c r="T725">
        <f>(Data[[#This Row],[mean_r]]/256)*100</f>
        <v>81.640625</v>
      </c>
      <c r="U725">
        <f>(Data[[#This Row],[mean_g]]/256)*100</f>
        <v>61.328125</v>
      </c>
      <c r="V725">
        <f>(Data[[#This Row],[mean_b]]/256)*100</f>
        <v>78.125</v>
      </c>
      <c r="W725">
        <v>0.57599999999999996</v>
      </c>
      <c r="X725" t="s">
        <v>63</v>
      </c>
      <c r="Y725" t="s">
        <v>40</v>
      </c>
      <c r="Z725">
        <v>7651</v>
      </c>
      <c r="AA725">
        <v>4.6900000000000004</v>
      </c>
      <c r="AB725">
        <v>12.1</v>
      </c>
      <c r="AC725">
        <v>31.9</v>
      </c>
      <c r="AD725">
        <v>229146</v>
      </c>
      <c r="AE725">
        <v>85.8</v>
      </c>
      <c r="AF725">
        <v>33.799999999999997</v>
      </c>
      <c r="AG725" t="s">
        <v>41</v>
      </c>
      <c r="AH725" t="s">
        <v>42</v>
      </c>
      <c r="AI725" t="s">
        <v>52</v>
      </c>
      <c r="AJ725">
        <v>100</v>
      </c>
      <c r="AK725">
        <v>360</v>
      </c>
      <c r="AL725">
        <v>8.6400000000000005E-2</v>
      </c>
      <c r="AM725">
        <v>0.85040000000000004</v>
      </c>
      <c r="AN725">
        <v>0.99709999999999999</v>
      </c>
      <c r="AO725">
        <f>Data[[#This Row],[labeller_confidence_score]]-Data[[#This Row],[cytodiffusion_classification_confidence]]</f>
        <v>0.14669999999999994</v>
      </c>
    </row>
    <row r="726" spans="1:41" x14ac:dyDescent="0.3">
      <c r="A726" t="s">
        <v>799</v>
      </c>
      <c r="B726" t="s">
        <v>62</v>
      </c>
      <c r="C726">
        <v>0</v>
      </c>
      <c r="D726" t="s">
        <v>50</v>
      </c>
      <c r="E726">
        <v>9.92</v>
      </c>
      <c r="F726">
        <v>76.099999999999994</v>
      </c>
      <c r="G726">
        <v>0.83399999999999996</v>
      </c>
      <c r="H726">
        <v>0.24199999999999999</v>
      </c>
      <c r="I726">
        <f>Data[[#This Row],[nucleus_area_pct]]/Data[[#This Row],[cytoplasm_ratio]]</f>
        <v>314.46280991735534</v>
      </c>
      <c r="J726">
        <v>0.79800000000000004</v>
      </c>
      <c r="K726">
        <v>0.192</v>
      </c>
      <c r="L726">
        <v>1.34</v>
      </c>
      <c r="M726">
        <v>1</v>
      </c>
      <c r="N726">
        <v>0.89400000000000002</v>
      </c>
      <c r="O726">
        <v>313</v>
      </c>
      <c r="P726">
        <v>65</v>
      </c>
      <c r="Q726">
        <v>191</v>
      </c>
      <c r="R726">
        <v>176</v>
      </c>
      <c r="S726">
        <v>173</v>
      </c>
      <c r="T726">
        <f>(Data[[#This Row],[mean_r]]/256)*100</f>
        <v>74.609375</v>
      </c>
      <c r="U726">
        <f>(Data[[#This Row],[mean_g]]/256)*100</f>
        <v>68.75</v>
      </c>
      <c r="V726">
        <f>(Data[[#This Row],[mean_b]]/256)*100</f>
        <v>67.578125</v>
      </c>
      <c r="W726">
        <v>0.63</v>
      </c>
      <c r="X726" t="s">
        <v>63</v>
      </c>
      <c r="Y726" t="s">
        <v>40</v>
      </c>
      <c r="Z726">
        <v>5864</v>
      </c>
      <c r="AA726">
        <v>6.5</v>
      </c>
      <c r="AB726">
        <v>14.8</v>
      </c>
      <c r="AC726">
        <v>42.9</v>
      </c>
      <c r="AD726">
        <v>118615</v>
      </c>
      <c r="AE726">
        <v>95.7</v>
      </c>
      <c r="AF726">
        <v>36.299999999999997</v>
      </c>
      <c r="AG726" t="s">
        <v>41</v>
      </c>
      <c r="AH726" t="s">
        <v>42</v>
      </c>
      <c r="AI726" t="s">
        <v>56</v>
      </c>
      <c r="AJ726">
        <v>100</v>
      </c>
      <c r="AK726">
        <v>256</v>
      </c>
      <c r="AL726">
        <v>0.22159999999999999</v>
      </c>
      <c r="AM726">
        <v>0.8024</v>
      </c>
      <c r="AN726">
        <v>0.92449999999999999</v>
      </c>
      <c r="AO726">
        <f>Data[[#This Row],[labeller_confidence_score]]-Data[[#This Row],[cytodiffusion_classification_confidence]]</f>
        <v>0.12209999999999999</v>
      </c>
    </row>
    <row r="727" spans="1:41" x14ac:dyDescent="0.3">
      <c r="A727" t="s">
        <v>800</v>
      </c>
      <c r="B727" t="s">
        <v>54</v>
      </c>
      <c r="C727">
        <v>0</v>
      </c>
      <c r="D727" t="s">
        <v>54</v>
      </c>
      <c r="E727">
        <v>7.26</v>
      </c>
      <c r="F727">
        <v>0</v>
      </c>
      <c r="G727">
        <v>0</v>
      </c>
      <c r="H727">
        <v>1</v>
      </c>
      <c r="I727">
        <f>Data[[#This Row],[nucleus_area_pct]]/Data[[#This Row],[cytoplasm_ratio]]</f>
        <v>0</v>
      </c>
      <c r="J727">
        <v>0.88400000000000001</v>
      </c>
      <c r="K727">
        <v>9.6000000000000002E-2</v>
      </c>
      <c r="L727">
        <v>0.27</v>
      </c>
      <c r="M727">
        <v>1</v>
      </c>
      <c r="N727">
        <v>0.96199999999999997</v>
      </c>
      <c r="O727">
        <v>196</v>
      </c>
      <c r="P727">
        <v>49</v>
      </c>
      <c r="Q727">
        <v>247</v>
      </c>
      <c r="R727">
        <v>132</v>
      </c>
      <c r="S727">
        <v>130</v>
      </c>
      <c r="T727">
        <f>(Data[[#This Row],[mean_r]]/256)*100</f>
        <v>96.484375</v>
      </c>
      <c r="U727">
        <f>(Data[[#This Row],[mean_g]]/256)*100</f>
        <v>51.5625</v>
      </c>
      <c r="V727">
        <f>(Data[[#This Row],[mean_b]]/256)*100</f>
        <v>50.78125</v>
      </c>
      <c r="W727">
        <v>0.47499999999999998</v>
      </c>
      <c r="X727" t="s">
        <v>51</v>
      </c>
      <c r="Y727" t="s">
        <v>40</v>
      </c>
      <c r="Z727">
        <v>6342</v>
      </c>
      <c r="AA727">
        <v>4.37</v>
      </c>
      <c r="AB727">
        <v>10.8</v>
      </c>
      <c r="AC727">
        <v>49</v>
      </c>
      <c r="AD727">
        <v>305259</v>
      </c>
      <c r="AE727">
        <v>64.8</v>
      </c>
      <c r="AF727">
        <v>34.9</v>
      </c>
      <c r="AG727" t="s">
        <v>41</v>
      </c>
      <c r="AH727" t="s">
        <v>47</v>
      </c>
      <c r="AI727" t="s">
        <v>56</v>
      </c>
      <c r="AJ727">
        <v>100</v>
      </c>
      <c r="AK727">
        <v>224</v>
      </c>
      <c r="AL727">
        <v>5.1400000000000001E-2</v>
      </c>
      <c r="AM727">
        <v>0.94169999999999998</v>
      </c>
      <c r="AN727">
        <v>0.96519999999999995</v>
      </c>
      <c r="AO727">
        <f>Data[[#This Row],[labeller_confidence_score]]-Data[[#This Row],[cytodiffusion_classification_confidence]]</f>
        <v>2.3499999999999965E-2</v>
      </c>
    </row>
    <row r="728" spans="1:41" x14ac:dyDescent="0.3">
      <c r="A728" t="s">
        <v>801</v>
      </c>
      <c r="B728" t="s">
        <v>54</v>
      </c>
      <c r="C728">
        <v>0</v>
      </c>
      <c r="D728" t="s">
        <v>54</v>
      </c>
      <c r="E728">
        <v>6.85</v>
      </c>
      <c r="F728">
        <v>0</v>
      </c>
      <c r="G728">
        <v>0</v>
      </c>
      <c r="H728">
        <v>1</v>
      </c>
      <c r="I728">
        <f>Data[[#This Row],[nucleus_area_pct]]/Data[[#This Row],[cytoplasm_ratio]]</f>
        <v>0</v>
      </c>
      <c r="J728">
        <v>0.876</v>
      </c>
      <c r="K728">
        <v>0.215</v>
      </c>
      <c r="L728">
        <v>0.55000000000000004</v>
      </c>
      <c r="M728">
        <v>1</v>
      </c>
      <c r="N728">
        <v>0.93500000000000005</v>
      </c>
      <c r="O728">
        <v>180</v>
      </c>
      <c r="P728">
        <v>44</v>
      </c>
      <c r="Q728">
        <v>234</v>
      </c>
      <c r="R728">
        <v>140</v>
      </c>
      <c r="S728">
        <v>118</v>
      </c>
      <c r="T728">
        <f>(Data[[#This Row],[mean_r]]/256)*100</f>
        <v>91.40625</v>
      </c>
      <c r="U728">
        <f>(Data[[#This Row],[mean_g]]/256)*100</f>
        <v>54.6875</v>
      </c>
      <c r="V728">
        <f>(Data[[#This Row],[mean_b]]/256)*100</f>
        <v>46.09375</v>
      </c>
      <c r="W728">
        <v>0.53900000000000003</v>
      </c>
      <c r="X728" t="s">
        <v>51</v>
      </c>
      <c r="Y728" t="s">
        <v>45</v>
      </c>
      <c r="Z728">
        <v>7686</v>
      </c>
      <c r="AA728">
        <v>4.97</v>
      </c>
      <c r="AB728">
        <v>14.5</v>
      </c>
      <c r="AC728">
        <v>42.5</v>
      </c>
      <c r="AD728">
        <v>191217</v>
      </c>
      <c r="AE728">
        <v>71.2</v>
      </c>
      <c r="AF728">
        <v>34.700000000000003</v>
      </c>
      <c r="AG728" t="s">
        <v>64</v>
      </c>
      <c r="AH728" t="s">
        <v>47</v>
      </c>
      <c r="AI728" t="s">
        <v>56</v>
      </c>
      <c r="AJ728">
        <v>60</v>
      </c>
      <c r="AK728">
        <v>256</v>
      </c>
      <c r="AL728">
        <v>8.9300000000000004E-2</v>
      </c>
      <c r="AM728">
        <v>0.93369999999999997</v>
      </c>
      <c r="AN728">
        <v>0.80249999999999999</v>
      </c>
      <c r="AO728">
        <f>Data[[#This Row],[labeller_confidence_score]]-Data[[#This Row],[cytodiffusion_classification_confidence]]</f>
        <v>-0.13119999999999998</v>
      </c>
    </row>
    <row r="729" spans="1:41" x14ac:dyDescent="0.3">
      <c r="A729" t="s">
        <v>802</v>
      </c>
      <c r="B729" t="s">
        <v>49</v>
      </c>
      <c r="C729">
        <v>0</v>
      </c>
      <c r="D729" t="s">
        <v>50</v>
      </c>
      <c r="E729">
        <v>11.62</v>
      </c>
      <c r="F729">
        <v>47.4</v>
      </c>
      <c r="G729">
        <v>0.60899999999999999</v>
      </c>
      <c r="H729">
        <v>0.46300000000000002</v>
      </c>
      <c r="I729">
        <f>Data[[#This Row],[nucleus_area_pct]]/Data[[#This Row],[cytoplasm_ratio]]</f>
        <v>102.37580993520517</v>
      </c>
      <c r="J729">
        <v>0.73599999999999999</v>
      </c>
      <c r="K729">
        <v>0.28999999999999998</v>
      </c>
      <c r="L729">
        <v>3.53</v>
      </c>
      <c r="M729">
        <v>2.5</v>
      </c>
      <c r="N729">
        <v>0.83499999999999996</v>
      </c>
      <c r="O729">
        <v>462</v>
      </c>
      <c r="P729">
        <v>76</v>
      </c>
      <c r="Q729">
        <v>204</v>
      </c>
      <c r="R729">
        <v>141</v>
      </c>
      <c r="S729">
        <v>193</v>
      </c>
      <c r="T729">
        <f>(Data[[#This Row],[mean_r]]/256)*100</f>
        <v>79.6875</v>
      </c>
      <c r="U729">
        <f>(Data[[#This Row],[mean_g]]/256)*100</f>
        <v>55.078125</v>
      </c>
      <c r="V729">
        <f>(Data[[#This Row],[mean_b]]/256)*100</f>
        <v>75.390625</v>
      </c>
      <c r="W729">
        <v>0.73399999999999999</v>
      </c>
      <c r="X729" t="s">
        <v>51</v>
      </c>
      <c r="Y729" t="s">
        <v>40</v>
      </c>
      <c r="Z729">
        <v>5568</v>
      </c>
      <c r="AA729">
        <v>3.69</v>
      </c>
      <c r="AB729">
        <v>15.5</v>
      </c>
      <c r="AC729">
        <v>33.700000000000003</v>
      </c>
      <c r="AD729">
        <v>79059</v>
      </c>
      <c r="AE729">
        <v>78.7</v>
      </c>
      <c r="AF729">
        <v>31.6</v>
      </c>
      <c r="AG729" t="s">
        <v>46</v>
      </c>
      <c r="AH729" t="s">
        <v>42</v>
      </c>
      <c r="AI729" t="s">
        <v>43</v>
      </c>
      <c r="AJ729">
        <v>100</v>
      </c>
      <c r="AK729">
        <v>360</v>
      </c>
      <c r="AL729">
        <v>7.8899999999999998E-2</v>
      </c>
      <c r="AM729">
        <v>0.95240000000000002</v>
      </c>
      <c r="AN729">
        <v>1</v>
      </c>
      <c r="AO729">
        <f>Data[[#This Row],[labeller_confidence_score]]-Data[[#This Row],[cytodiffusion_classification_confidence]]</f>
        <v>4.7599999999999976E-2</v>
      </c>
    </row>
    <row r="730" spans="1:41" x14ac:dyDescent="0.3">
      <c r="A730" t="s">
        <v>803</v>
      </c>
      <c r="B730" t="s">
        <v>49</v>
      </c>
      <c r="C730">
        <v>0</v>
      </c>
      <c r="D730" t="s">
        <v>50</v>
      </c>
      <c r="E730">
        <v>13.09</v>
      </c>
      <c r="F730">
        <v>60.5</v>
      </c>
      <c r="G730">
        <v>0.496</v>
      </c>
      <c r="H730">
        <v>0.498</v>
      </c>
      <c r="I730">
        <f>Data[[#This Row],[nucleus_area_pct]]/Data[[#This Row],[cytoplasm_ratio]]</f>
        <v>121.4859437751004</v>
      </c>
      <c r="J730">
        <v>0.89800000000000002</v>
      </c>
      <c r="K730">
        <v>0.32500000000000001</v>
      </c>
      <c r="L730">
        <v>4.0999999999999996</v>
      </c>
      <c r="M730">
        <v>3.2</v>
      </c>
      <c r="N730">
        <v>0.77700000000000002</v>
      </c>
      <c r="O730">
        <v>434</v>
      </c>
      <c r="P730">
        <v>77</v>
      </c>
      <c r="Q730">
        <v>223</v>
      </c>
      <c r="R730">
        <v>145</v>
      </c>
      <c r="S730">
        <v>191</v>
      </c>
      <c r="T730">
        <f>(Data[[#This Row],[mean_r]]/256)*100</f>
        <v>87.109375</v>
      </c>
      <c r="U730">
        <f>(Data[[#This Row],[mean_g]]/256)*100</f>
        <v>56.640625</v>
      </c>
      <c r="V730">
        <f>(Data[[#This Row],[mean_b]]/256)*100</f>
        <v>74.609375</v>
      </c>
      <c r="W730">
        <v>0.60199999999999998</v>
      </c>
      <c r="X730" t="s">
        <v>51</v>
      </c>
      <c r="Y730" t="s">
        <v>40</v>
      </c>
      <c r="Z730">
        <v>3277</v>
      </c>
      <c r="AA730">
        <v>5.94</v>
      </c>
      <c r="AB730">
        <v>15.2</v>
      </c>
      <c r="AC730">
        <v>30</v>
      </c>
      <c r="AD730">
        <v>237850</v>
      </c>
      <c r="AE730">
        <v>82</v>
      </c>
      <c r="AF730">
        <v>31.5</v>
      </c>
      <c r="AG730" t="s">
        <v>46</v>
      </c>
      <c r="AH730" t="s">
        <v>47</v>
      </c>
      <c r="AI730" t="s">
        <v>56</v>
      </c>
      <c r="AJ730">
        <v>100</v>
      </c>
      <c r="AK730">
        <v>360</v>
      </c>
      <c r="AL730">
        <v>0</v>
      </c>
      <c r="AM730">
        <v>0.91759999999999997</v>
      </c>
      <c r="AN730">
        <v>0.91110000000000002</v>
      </c>
      <c r="AO730">
        <f>Data[[#This Row],[labeller_confidence_score]]-Data[[#This Row],[cytodiffusion_classification_confidence]]</f>
        <v>-6.4999999999999503E-3</v>
      </c>
    </row>
    <row r="731" spans="1:41" x14ac:dyDescent="0.3">
      <c r="A731" t="s">
        <v>804</v>
      </c>
      <c r="B731" t="s">
        <v>58</v>
      </c>
      <c r="C731">
        <v>1</v>
      </c>
      <c r="D731" t="s">
        <v>38</v>
      </c>
      <c r="E731">
        <v>13.5</v>
      </c>
      <c r="F731">
        <v>57.4</v>
      </c>
      <c r="G731">
        <v>0.54900000000000004</v>
      </c>
      <c r="H731">
        <v>0.22900000000000001</v>
      </c>
      <c r="I731">
        <f>Data[[#This Row],[nucleus_area_pct]]/Data[[#This Row],[cytoplasm_ratio]]</f>
        <v>250.65502183406113</v>
      </c>
      <c r="J731">
        <v>0.84099999999999997</v>
      </c>
      <c r="K731">
        <v>0.27400000000000002</v>
      </c>
      <c r="L731">
        <v>1.56</v>
      </c>
      <c r="M731">
        <v>1.2</v>
      </c>
      <c r="N731">
        <v>0.82599999999999996</v>
      </c>
      <c r="O731">
        <v>643</v>
      </c>
      <c r="P731">
        <v>100</v>
      </c>
      <c r="Q731">
        <v>176</v>
      </c>
      <c r="R731">
        <v>137</v>
      </c>
      <c r="S731">
        <v>190</v>
      </c>
      <c r="T731">
        <f>(Data[[#This Row],[mean_r]]/256)*100</f>
        <v>68.75</v>
      </c>
      <c r="U731">
        <f>(Data[[#This Row],[mean_g]]/256)*100</f>
        <v>53.515625</v>
      </c>
      <c r="V731">
        <f>(Data[[#This Row],[mean_b]]/256)*100</f>
        <v>74.21875</v>
      </c>
      <c r="W731">
        <v>0.60299999999999998</v>
      </c>
      <c r="X731" t="s">
        <v>51</v>
      </c>
      <c r="Y731" t="s">
        <v>45</v>
      </c>
      <c r="Z731">
        <v>9190</v>
      </c>
      <c r="AA731">
        <v>4.1900000000000004</v>
      </c>
      <c r="AB731">
        <v>14.2</v>
      </c>
      <c r="AC731">
        <v>47.4</v>
      </c>
      <c r="AD731">
        <v>182472</v>
      </c>
      <c r="AE731">
        <v>79.3</v>
      </c>
      <c r="AF731">
        <v>34.700000000000003</v>
      </c>
      <c r="AG731" t="s">
        <v>46</v>
      </c>
      <c r="AH731" t="s">
        <v>68</v>
      </c>
      <c r="AI731" t="s">
        <v>43</v>
      </c>
      <c r="AJ731">
        <v>100</v>
      </c>
      <c r="AK731">
        <v>256</v>
      </c>
      <c r="AL731">
        <v>0.96519999999999995</v>
      </c>
      <c r="AM731">
        <v>0.91820000000000002</v>
      </c>
      <c r="AN731">
        <v>0.81010000000000004</v>
      </c>
      <c r="AO731">
        <f>Data[[#This Row],[labeller_confidence_score]]-Data[[#This Row],[cytodiffusion_classification_confidence]]</f>
        <v>-0.10809999999999997</v>
      </c>
    </row>
    <row r="732" spans="1:41" x14ac:dyDescent="0.3">
      <c r="A732" t="s">
        <v>805</v>
      </c>
      <c r="B732" t="s">
        <v>49</v>
      </c>
      <c r="C732">
        <v>0</v>
      </c>
      <c r="D732" t="s">
        <v>50</v>
      </c>
      <c r="E732">
        <v>11.8</v>
      </c>
      <c r="F732">
        <v>60.6</v>
      </c>
      <c r="G732">
        <v>0.63200000000000001</v>
      </c>
      <c r="H732">
        <v>0.52900000000000003</v>
      </c>
      <c r="I732">
        <f>Data[[#This Row],[nucleus_area_pct]]/Data[[#This Row],[cytoplasm_ratio]]</f>
        <v>114.55576559546313</v>
      </c>
      <c r="J732">
        <v>0.71299999999999997</v>
      </c>
      <c r="K732">
        <v>0.317</v>
      </c>
      <c r="L732">
        <v>3.76</v>
      </c>
      <c r="M732">
        <v>3.1</v>
      </c>
      <c r="N732">
        <v>0.74399999999999999</v>
      </c>
      <c r="O732">
        <v>446</v>
      </c>
      <c r="P732">
        <v>67</v>
      </c>
      <c r="Q732">
        <v>236</v>
      </c>
      <c r="R732">
        <v>164</v>
      </c>
      <c r="S732">
        <v>187</v>
      </c>
      <c r="T732">
        <f>(Data[[#This Row],[mean_r]]/256)*100</f>
        <v>92.1875</v>
      </c>
      <c r="U732">
        <f>(Data[[#This Row],[mean_g]]/256)*100</f>
        <v>64.0625</v>
      </c>
      <c r="V732">
        <f>(Data[[#This Row],[mean_b]]/256)*100</f>
        <v>73.046875</v>
      </c>
      <c r="W732">
        <v>0.624</v>
      </c>
      <c r="X732" t="s">
        <v>63</v>
      </c>
      <c r="Y732" t="s">
        <v>45</v>
      </c>
      <c r="Z732">
        <v>10977</v>
      </c>
      <c r="AA732">
        <v>4.67</v>
      </c>
      <c r="AB732">
        <v>13.7</v>
      </c>
      <c r="AC732">
        <v>38</v>
      </c>
      <c r="AD732">
        <v>211826</v>
      </c>
      <c r="AE732">
        <v>96</v>
      </c>
      <c r="AF732">
        <v>33.1</v>
      </c>
      <c r="AG732" t="s">
        <v>41</v>
      </c>
      <c r="AH732" t="s">
        <v>47</v>
      </c>
      <c r="AI732" t="s">
        <v>56</v>
      </c>
      <c r="AJ732">
        <v>60</v>
      </c>
      <c r="AK732">
        <v>360</v>
      </c>
      <c r="AL732">
        <v>0.18210000000000001</v>
      </c>
      <c r="AM732">
        <v>0.85980000000000001</v>
      </c>
      <c r="AN732">
        <v>0.94289999999999996</v>
      </c>
      <c r="AO732">
        <f>Data[[#This Row],[labeller_confidence_score]]-Data[[#This Row],[cytodiffusion_classification_confidence]]</f>
        <v>8.3099999999999952E-2</v>
      </c>
    </row>
    <row r="733" spans="1:41" x14ac:dyDescent="0.3">
      <c r="A733" t="s">
        <v>806</v>
      </c>
      <c r="B733" t="s">
        <v>49</v>
      </c>
      <c r="C733">
        <v>0</v>
      </c>
      <c r="D733" t="s">
        <v>50</v>
      </c>
      <c r="E733">
        <v>12.87</v>
      </c>
      <c r="F733">
        <v>62.5</v>
      </c>
      <c r="G733">
        <v>0.623</v>
      </c>
      <c r="H733">
        <v>0.40699999999999997</v>
      </c>
      <c r="I733">
        <f>Data[[#This Row],[nucleus_area_pct]]/Data[[#This Row],[cytoplasm_ratio]]</f>
        <v>153.56265356265357</v>
      </c>
      <c r="J733">
        <v>0.80200000000000005</v>
      </c>
      <c r="K733">
        <v>0.38500000000000001</v>
      </c>
      <c r="L733">
        <v>2.5299999999999998</v>
      </c>
      <c r="M733">
        <v>3.7</v>
      </c>
      <c r="N733">
        <v>0.91300000000000003</v>
      </c>
      <c r="O733">
        <v>421</v>
      </c>
      <c r="P733">
        <v>59</v>
      </c>
      <c r="Q733">
        <v>210</v>
      </c>
      <c r="R733">
        <v>141</v>
      </c>
      <c r="S733">
        <v>197</v>
      </c>
      <c r="T733">
        <f>(Data[[#This Row],[mean_r]]/256)*100</f>
        <v>82.03125</v>
      </c>
      <c r="U733">
        <f>(Data[[#This Row],[mean_g]]/256)*100</f>
        <v>55.078125</v>
      </c>
      <c r="V733">
        <f>(Data[[#This Row],[mean_b]]/256)*100</f>
        <v>76.953125</v>
      </c>
      <c r="W733">
        <v>0.68700000000000006</v>
      </c>
      <c r="X733" t="s">
        <v>51</v>
      </c>
      <c r="Y733" t="s">
        <v>40</v>
      </c>
      <c r="Z733">
        <v>6572</v>
      </c>
      <c r="AA733">
        <v>3.81</v>
      </c>
      <c r="AB733">
        <v>14.2</v>
      </c>
      <c r="AC733">
        <v>36.799999999999997</v>
      </c>
      <c r="AD733">
        <v>177681</v>
      </c>
      <c r="AE733">
        <v>88.8</v>
      </c>
      <c r="AF733">
        <v>36.799999999999997</v>
      </c>
      <c r="AG733" t="s">
        <v>46</v>
      </c>
      <c r="AH733" t="s">
        <v>47</v>
      </c>
      <c r="AI733" t="s">
        <v>52</v>
      </c>
      <c r="AJ733">
        <v>40</v>
      </c>
      <c r="AK733">
        <v>512</v>
      </c>
      <c r="AL733">
        <v>0.105</v>
      </c>
      <c r="AM733">
        <v>0.88090000000000002</v>
      </c>
      <c r="AN733">
        <v>0.93269999999999997</v>
      </c>
      <c r="AO733">
        <f>Data[[#This Row],[labeller_confidence_score]]-Data[[#This Row],[cytodiffusion_classification_confidence]]</f>
        <v>5.1799999999999957E-2</v>
      </c>
    </row>
    <row r="734" spans="1:41" x14ac:dyDescent="0.3">
      <c r="A734" t="s">
        <v>807</v>
      </c>
      <c r="B734" t="s">
        <v>120</v>
      </c>
      <c r="C734">
        <v>1</v>
      </c>
      <c r="D734" t="s">
        <v>104</v>
      </c>
      <c r="E734">
        <v>7.05</v>
      </c>
      <c r="F734">
        <v>0</v>
      </c>
      <c r="G734">
        <v>0</v>
      </c>
      <c r="H734">
        <v>1</v>
      </c>
      <c r="I734">
        <f>Data[[#This Row],[nucleus_area_pct]]/Data[[#This Row],[cytoplasm_ratio]]</f>
        <v>0</v>
      </c>
      <c r="J734">
        <v>0.96899999999999997</v>
      </c>
      <c r="K734">
        <v>0.13300000000000001</v>
      </c>
      <c r="L734">
        <v>0.38</v>
      </c>
      <c r="M734">
        <v>1</v>
      </c>
      <c r="N734">
        <v>1</v>
      </c>
      <c r="O734">
        <v>124</v>
      </c>
      <c r="P734">
        <v>42</v>
      </c>
      <c r="Q734">
        <v>220</v>
      </c>
      <c r="R734">
        <v>121</v>
      </c>
      <c r="S734">
        <v>133</v>
      </c>
      <c r="T734">
        <f>(Data[[#This Row],[mean_r]]/256)*100</f>
        <v>85.9375</v>
      </c>
      <c r="U734">
        <f>(Data[[#This Row],[mean_g]]/256)*100</f>
        <v>47.265625</v>
      </c>
      <c r="V734">
        <f>(Data[[#This Row],[mean_b]]/256)*100</f>
        <v>51.953125</v>
      </c>
      <c r="W734">
        <v>0.58299999999999996</v>
      </c>
      <c r="X734" t="s">
        <v>51</v>
      </c>
      <c r="Y734" t="s">
        <v>40</v>
      </c>
      <c r="Z734">
        <v>10445</v>
      </c>
      <c r="AA734">
        <v>6.04</v>
      </c>
      <c r="AB734">
        <v>16.3</v>
      </c>
      <c r="AC734">
        <v>34.299999999999997</v>
      </c>
      <c r="AD734">
        <v>54116</v>
      </c>
      <c r="AE734">
        <v>74.900000000000006</v>
      </c>
      <c r="AF734">
        <v>33.5</v>
      </c>
      <c r="AG734" t="s">
        <v>64</v>
      </c>
      <c r="AH734" t="s">
        <v>47</v>
      </c>
      <c r="AI734" t="s">
        <v>52</v>
      </c>
      <c r="AJ734">
        <v>40</v>
      </c>
      <c r="AK734">
        <v>360</v>
      </c>
      <c r="AL734">
        <v>0.79269999999999996</v>
      </c>
      <c r="AM734">
        <v>0.51290000000000002</v>
      </c>
      <c r="AN734">
        <v>0.69410000000000005</v>
      </c>
      <c r="AO734">
        <f>Data[[#This Row],[labeller_confidence_score]]-Data[[#This Row],[cytodiffusion_classification_confidence]]</f>
        <v>0.18120000000000003</v>
      </c>
    </row>
    <row r="735" spans="1:41" x14ac:dyDescent="0.3">
      <c r="A735" t="s">
        <v>808</v>
      </c>
      <c r="B735" t="s">
        <v>54</v>
      </c>
      <c r="C735">
        <v>0</v>
      </c>
      <c r="D735" t="s">
        <v>54</v>
      </c>
      <c r="E735">
        <v>7.94</v>
      </c>
      <c r="F735">
        <v>0</v>
      </c>
      <c r="G735">
        <v>0</v>
      </c>
      <c r="H735">
        <v>1</v>
      </c>
      <c r="I735">
        <f>Data[[#This Row],[nucleus_area_pct]]/Data[[#This Row],[cytoplasm_ratio]]</f>
        <v>0</v>
      </c>
      <c r="J735">
        <v>0.85599999999999998</v>
      </c>
      <c r="K735">
        <v>0.09</v>
      </c>
      <c r="L735">
        <v>0.42</v>
      </c>
      <c r="M735">
        <v>1</v>
      </c>
      <c r="N735">
        <v>0.93200000000000005</v>
      </c>
      <c r="O735">
        <v>184</v>
      </c>
      <c r="P735">
        <v>47</v>
      </c>
      <c r="Q735">
        <v>239</v>
      </c>
      <c r="R735">
        <v>118</v>
      </c>
      <c r="S735">
        <v>138</v>
      </c>
      <c r="T735">
        <f>(Data[[#This Row],[mean_r]]/256)*100</f>
        <v>93.359375</v>
      </c>
      <c r="U735">
        <f>(Data[[#This Row],[mean_g]]/256)*100</f>
        <v>46.09375</v>
      </c>
      <c r="V735">
        <f>(Data[[#This Row],[mean_b]]/256)*100</f>
        <v>53.90625</v>
      </c>
      <c r="W735">
        <v>0.49099999999999999</v>
      </c>
      <c r="X735" t="s">
        <v>51</v>
      </c>
      <c r="Y735" t="s">
        <v>40</v>
      </c>
      <c r="Z735">
        <v>6943</v>
      </c>
      <c r="AA735">
        <v>6.75</v>
      </c>
      <c r="AB735">
        <v>14.7</v>
      </c>
      <c r="AC735">
        <v>39.6</v>
      </c>
      <c r="AD735">
        <v>419218</v>
      </c>
      <c r="AE735">
        <v>94.5</v>
      </c>
      <c r="AF735">
        <v>34.299999999999997</v>
      </c>
      <c r="AG735" t="s">
        <v>46</v>
      </c>
      <c r="AH735" t="s">
        <v>68</v>
      </c>
      <c r="AI735" t="s">
        <v>56</v>
      </c>
      <c r="AJ735">
        <v>60</v>
      </c>
      <c r="AK735">
        <v>512</v>
      </c>
      <c r="AL735">
        <v>0.10390000000000001</v>
      </c>
      <c r="AM735">
        <v>0.92779999999999996</v>
      </c>
      <c r="AN735">
        <v>0.80410000000000004</v>
      </c>
      <c r="AO735">
        <f>Data[[#This Row],[labeller_confidence_score]]-Data[[#This Row],[cytodiffusion_classification_confidence]]</f>
        <v>-0.12369999999999992</v>
      </c>
    </row>
    <row r="736" spans="1:41" x14ac:dyDescent="0.3">
      <c r="A736" t="s">
        <v>809</v>
      </c>
      <c r="B736" t="s">
        <v>60</v>
      </c>
      <c r="C736">
        <v>0</v>
      </c>
      <c r="D736" t="s">
        <v>50</v>
      </c>
      <c r="E736">
        <v>15.72</v>
      </c>
      <c r="F736">
        <v>58.4</v>
      </c>
      <c r="G736">
        <v>0.58699999999999997</v>
      </c>
      <c r="H736">
        <v>0.34899999999999998</v>
      </c>
      <c r="I736">
        <f>Data[[#This Row],[nucleus_area_pct]]/Data[[#This Row],[cytoplasm_ratio]]</f>
        <v>167.33524355300861</v>
      </c>
      <c r="J736">
        <v>0.62</v>
      </c>
      <c r="K736">
        <v>0.61399999999999999</v>
      </c>
      <c r="L736">
        <v>2.5</v>
      </c>
      <c r="M736">
        <v>1</v>
      </c>
      <c r="N736">
        <v>0.80600000000000005</v>
      </c>
      <c r="O736">
        <v>591</v>
      </c>
      <c r="P736">
        <v>101</v>
      </c>
      <c r="Q736">
        <v>204</v>
      </c>
      <c r="R736">
        <v>167</v>
      </c>
      <c r="S736">
        <v>175</v>
      </c>
      <c r="T736">
        <f>(Data[[#This Row],[mean_r]]/256)*100</f>
        <v>79.6875</v>
      </c>
      <c r="U736">
        <f>(Data[[#This Row],[mean_g]]/256)*100</f>
        <v>65.234375</v>
      </c>
      <c r="V736">
        <f>(Data[[#This Row],[mean_b]]/256)*100</f>
        <v>68.359375</v>
      </c>
      <c r="W736">
        <v>0.64900000000000002</v>
      </c>
      <c r="X736" t="s">
        <v>51</v>
      </c>
      <c r="Y736" t="s">
        <v>45</v>
      </c>
      <c r="Z736">
        <v>5321</v>
      </c>
      <c r="AA736">
        <v>5.17</v>
      </c>
      <c r="AB736">
        <v>13.5</v>
      </c>
      <c r="AC736">
        <v>41.1</v>
      </c>
      <c r="AD736">
        <v>168279</v>
      </c>
      <c r="AE736">
        <v>77.2</v>
      </c>
      <c r="AF736">
        <v>33.700000000000003</v>
      </c>
      <c r="AG736" t="s">
        <v>41</v>
      </c>
      <c r="AH736" t="s">
        <v>68</v>
      </c>
      <c r="AI736" t="s">
        <v>43</v>
      </c>
      <c r="AJ736">
        <v>100</v>
      </c>
      <c r="AK736">
        <v>512</v>
      </c>
      <c r="AL736">
        <v>9.4700000000000006E-2</v>
      </c>
      <c r="AM736">
        <v>0.79159999999999997</v>
      </c>
      <c r="AN736">
        <v>0.8427</v>
      </c>
      <c r="AO736">
        <f>Data[[#This Row],[labeller_confidence_score]]-Data[[#This Row],[cytodiffusion_classification_confidence]]</f>
        <v>5.1100000000000034E-2</v>
      </c>
    </row>
    <row r="737" spans="1:41" x14ac:dyDescent="0.3">
      <c r="A737" t="s">
        <v>810</v>
      </c>
      <c r="B737" t="s">
        <v>74</v>
      </c>
      <c r="C737">
        <v>0</v>
      </c>
      <c r="D737" t="s">
        <v>75</v>
      </c>
      <c r="E737">
        <v>1.87</v>
      </c>
      <c r="F737">
        <v>0</v>
      </c>
      <c r="G737">
        <v>0</v>
      </c>
      <c r="H737">
        <v>1</v>
      </c>
      <c r="I737">
        <f>Data[[#This Row],[nucleus_area_pct]]/Data[[#This Row],[cytoplasm_ratio]]</f>
        <v>0</v>
      </c>
      <c r="J737">
        <v>0.60099999999999998</v>
      </c>
      <c r="K737">
        <v>0.56599999999999995</v>
      </c>
      <c r="L737">
        <v>2.78</v>
      </c>
      <c r="M737">
        <v>1</v>
      </c>
      <c r="N737">
        <v>0.83099999999999996</v>
      </c>
      <c r="O737">
        <v>22</v>
      </c>
      <c r="P737">
        <v>22</v>
      </c>
      <c r="Q737">
        <v>214</v>
      </c>
      <c r="R737">
        <v>162</v>
      </c>
      <c r="S737">
        <v>152</v>
      </c>
      <c r="T737">
        <f>(Data[[#This Row],[mean_r]]/256)*100</f>
        <v>83.59375</v>
      </c>
      <c r="U737">
        <f>(Data[[#This Row],[mean_g]]/256)*100</f>
        <v>63.28125</v>
      </c>
      <c r="V737">
        <f>(Data[[#This Row],[mean_b]]/256)*100</f>
        <v>59.375</v>
      </c>
      <c r="W737">
        <v>0.56399999999999995</v>
      </c>
      <c r="X737" t="s">
        <v>51</v>
      </c>
      <c r="Y737" t="s">
        <v>45</v>
      </c>
      <c r="Z737">
        <v>7737</v>
      </c>
      <c r="AA737">
        <v>4.84</v>
      </c>
      <c r="AB737">
        <v>10.7</v>
      </c>
      <c r="AC737">
        <v>40.9</v>
      </c>
      <c r="AD737">
        <v>364125</v>
      </c>
      <c r="AE737">
        <v>94.8</v>
      </c>
      <c r="AF737">
        <v>34.200000000000003</v>
      </c>
      <c r="AG737" t="s">
        <v>41</v>
      </c>
      <c r="AH737" t="s">
        <v>47</v>
      </c>
      <c r="AI737" t="s">
        <v>56</v>
      </c>
      <c r="AJ737">
        <v>100</v>
      </c>
      <c r="AK737">
        <v>360</v>
      </c>
      <c r="AL737">
        <v>0</v>
      </c>
      <c r="AM737">
        <v>0.93500000000000005</v>
      </c>
      <c r="AN737">
        <v>0.86060000000000003</v>
      </c>
      <c r="AO737">
        <f>Data[[#This Row],[labeller_confidence_score]]-Data[[#This Row],[cytodiffusion_classification_confidence]]</f>
        <v>-7.4400000000000022E-2</v>
      </c>
    </row>
    <row r="738" spans="1:41" x14ac:dyDescent="0.3">
      <c r="A738" t="s">
        <v>811</v>
      </c>
      <c r="B738" t="s">
        <v>54</v>
      </c>
      <c r="C738">
        <v>0</v>
      </c>
      <c r="D738" t="s">
        <v>54</v>
      </c>
      <c r="E738">
        <v>8.14</v>
      </c>
      <c r="F738">
        <v>0</v>
      </c>
      <c r="G738">
        <v>0</v>
      </c>
      <c r="H738">
        <v>1</v>
      </c>
      <c r="I738">
        <f>Data[[#This Row],[nucleus_area_pct]]/Data[[#This Row],[cytoplasm_ratio]]</f>
        <v>0</v>
      </c>
      <c r="J738">
        <v>0.83799999999999997</v>
      </c>
      <c r="K738">
        <v>0.151</v>
      </c>
      <c r="L738">
        <v>0.5</v>
      </c>
      <c r="M738">
        <v>1</v>
      </c>
      <c r="N738">
        <v>0.99399999999999999</v>
      </c>
      <c r="O738">
        <v>172</v>
      </c>
      <c r="P738">
        <v>43</v>
      </c>
      <c r="Q738">
        <v>238</v>
      </c>
      <c r="R738">
        <v>102</v>
      </c>
      <c r="S738">
        <v>119</v>
      </c>
      <c r="T738">
        <f>(Data[[#This Row],[mean_r]]/256)*100</f>
        <v>92.96875</v>
      </c>
      <c r="U738">
        <f>(Data[[#This Row],[mean_g]]/256)*100</f>
        <v>39.84375</v>
      </c>
      <c r="V738">
        <f>(Data[[#This Row],[mean_b]]/256)*100</f>
        <v>46.484375</v>
      </c>
      <c r="W738">
        <v>0.55600000000000005</v>
      </c>
      <c r="X738" t="s">
        <v>39</v>
      </c>
      <c r="Y738" t="s">
        <v>45</v>
      </c>
      <c r="Z738">
        <v>4623</v>
      </c>
      <c r="AA738">
        <v>6.32</v>
      </c>
      <c r="AB738">
        <v>11.7</v>
      </c>
      <c r="AC738">
        <v>42.5</v>
      </c>
      <c r="AD738">
        <v>291513</v>
      </c>
      <c r="AE738">
        <v>98.4</v>
      </c>
      <c r="AF738">
        <v>34.200000000000003</v>
      </c>
      <c r="AG738" t="s">
        <v>41</v>
      </c>
      <c r="AH738" t="s">
        <v>68</v>
      </c>
      <c r="AI738" t="s">
        <v>43</v>
      </c>
      <c r="AJ738">
        <v>100</v>
      </c>
      <c r="AK738">
        <v>360</v>
      </c>
      <c r="AL738">
        <v>0.1065</v>
      </c>
      <c r="AM738">
        <v>0.872</v>
      </c>
      <c r="AN738">
        <v>0.90010000000000001</v>
      </c>
      <c r="AO738">
        <f>Data[[#This Row],[labeller_confidence_score]]-Data[[#This Row],[cytodiffusion_classification_confidence]]</f>
        <v>2.8100000000000014E-2</v>
      </c>
    </row>
    <row r="739" spans="1:41" x14ac:dyDescent="0.3">
      <c r="A739" t="s">
        <v>812</v>
      </c>
      <c r="B739" t="s">
        <v>74</v>
      </c>
      <c r="C739">
        <v>0</v>
      </c>
      <c r="D739" t="s">
        <v>75</v>
      </c>
      <c r="E739">
        <v>1.86</v>
      </c>
      <c r="F739">
        <v>0</v>
      </c>
      <c r="G739">
        <v>0</v>
      </c>
      <c r="H739">
        <v>1</v>
      </c>
      <c r="I739">
        <f>Data[[#This Row],[nucleus_area_pct]]/Data[[#This Row],[cytoplasm_ratio]]</f>
        <v>0</v>
      </c>
      <c r="J739">
        <v>0.753</v>
      </c>
      <c r="K739">
        <v>0.35299999999999998</v>
      </c>
      <c r="L739">
        <v>2.58</v>
      </c>
      <c r="M739">
        <v>1</v>
      </c>
      <c r="N739">
        <v>0.74199999999999999</v>
      </c>
      <c r="O739">
        <v>22</v>
      </c>
      <c r="P739">
        <v>15</v>
      </c>
      <c r="Q739">
        <v>218</v>
      </c>
      <c r="R739">
        <v>147</v>
      </c>
      <c r="S739">
        <v>168</v>
      </c>
      <c r="T739">
        <f>(Data[[#This Row],[mean_r]]/256)*100</f>
        <v>85.15625</v>
      </c>
      <c r="U739">
        <f>(Data[[#This Row],[mean_g]]/256)*100</f>
        <v>57.421875</v>
      </c>
      <c r="V739">
        <f>(Data[[#This Row],[mean_b]]/256)*100</f>
        <v>65.625</v>
      </c>
      <c r="W739">
        <v>0.53200000000000003</v>
      </c>
      <c r="X739" t="s">
        <v>39</v>
      </c>
      <c r="Y739" t="s">
        <v>45</v>
      </c>
      <c r="Z739">
        <v>2749</v>
      </c>
      <c r="AA739">
        <v>4.13</v>
      </c>
      <c r="AB739">
        <v>14.3</v>
      </c>
      <c r="AC739">
        <v>31.3</v>
      </c>
      <c r="AD739">
        <v>296528</v>
      </c>
      <c r="AE739">
        <v>83</v>
      </c>
      <c r="AF739">
        <v>32.4</v>
      </c>
      <c r="AG739" t="s">
        <v>64</v>
      </c>
      <c r="AH739" t="s">
        <v>47</v>
      </c>
      <c r="AI739" t="s">
        <v>56</v>
      </c>
      <c r="AJ739">
        <v>100</v>
      </c>
      <c r="AK739">
        <v>512</v>
      </c>
      <c r="AL739">
        <v>8.2900000000000001E-2</v>
      </c>
      <c r="AM739">
        <v>0.9879</v>
      </c>
      <c r="AN739">
        <v>0.91959999999999997</v>
      </c>
      <c r="AO739">
        <f>Data[[#This Row],[labeller_confidence_score]]-Data[[#This Row],[cytodiffusion_classification_confidence]]</f>
        <v>-6.8300000000000027E-2</v>
      </c>
    </row>
    <row r="740" spans="1:41" x14ac:dyDescent="0.3">
      <c r="A740" t="s">
        <v>813</v>
      </c>
      <c r="B740" t="s">
        <v>49</v>
      </c>
      <c r="C740">
        <v>0</v>
      </c>
      <c r="D740" t="s">
        <v>50</v>
      </c>
      <c r="E740">
        <v>11.99</v>
      </c>
      <c r="F740">
        <v>62</v>
      </c>
      <c r="G740">
        <v>0.70299999999999996</v>
      </c>
      <c r="H740">
        <v>0.46600000000000003</v>
      </c>
      <c r="I740">
        <f>Data[[#This Row],[nucleus_area_pct]]/Data[[#This Row],[cytoplasm_ratio]]</f>
        <v>133.04721030042919</v>
      </c>
      <c r="J740">
        <v>0.62</v>
      </c>
      <c r="K740">
        <v>0.40400000000000003</v>
      </c>
      <c r="L740">
        <v>3.67</v>
      </c>
      <c r="M740">
        <v>3.6</v>
      </c>
      <c r="N740">
        <v>0.85599999999999998</v>
      </c>
      <c r="O740">
        <v>437</v>
      </c>
      <c r="P740">
        <v>62</v>
      </c>
      <c r="Q740">
        <v>196</v>
      </c>
      <c r="R740">
        <v>155</v>
      </c>
      <c r="S740">
        <v>200</v>
      </c>
      <c r="T740">
        <f>(Data[[#This Row],[mean_r]]/256)*100</f>
        <v>76.5625</v>
      </c>
      <c r="U740">
        <f>(Data[[#This Row],[mean_g]]/256)*100</f>
        <v>60.546875</v>
      </c>
      <c r="V740">
        <f>(Data[[#This Row],[mean_b]]/256)*100</f>
        <v>78.125</v>
      </c>
      <c r="W740">
        <v>0.59599999999999997</v>
      </c>
      <c r="X740" t="s">
        <v>39</v>
      </c>
      <c r="Y740" t="s">
        <v>45</v>
      </c>
      <c r="Z740">
        <v>8139</v>
      </c>
      <c r="AA740">
        <v>4.67</v>
      </c>
      <c r="AB740">
        <v>13.5</v>
      </c>
      <c r="AC740">
        <v>37.299999999999997</v>
      </c>
      <c r="AD740">
        <v>330719</v>
      </c>
      <c r="AE740">
        <v>83.2</v>
      </c>
      <c r="AF740">
        <v>32.700000000000003</v>
      </c>
      <c r="AG740" t="s">
        <v>41</v>
      </c>
      <c r="AH740" t="s">
        <v>42</v>
      </c>
      <c r="AI740" t="s">
        <v>56</v>
      </c>
      <c r="AJ740">
        <v>100</v>
      </c>
      <c r="AK740">
        <v>360</v>
      </c>
      <c r="AL740">
        <v>9.6299999999999997E-2</v>
      </c>
      <c r="AM740">
        <v>0.97040000000000004</v>
      </c>
      <c r="AN740">
        <v>0.93359999999999999</v>
      </c>
      <c r="AO740">
        <f>Data[[#This Row],[labeller_confidence_score]]-Data[[#This Row],[cytodiffusion_classification_confidence]]</f>
        <v>-3.6800000000000055E-2</v>
      </c>
    </row>
    <row r="741" spans="1:41" x14ac:dyDescent="0.3">
      <c r="A741" t="s">
        <v>814</v>
      </c>
      <c r="B741" t="s">
        <v>60</v>
      </c>
      <c r="C741">
        <v>0</v>
      </c>
      <c r="D741" t="s">
        <v>50</v>
      </c>
      <c r="E741">
        <v>15.38</v>
      </c>
      <c r="F741">
        <v>66.099999999999994</v>
      </c>
      <c r="G741">
        <v>0.41799999999999998</v>
      </c>
      <c r="H741">
        <v>0.34100000000000003</v>
      </c>
      <c r="I741">
        <f>Data[[#This Row],[nucleus_area_pct]]/Data[[#This Row],[cytoplasm_ratio]]</f>
        <v>193.84164222873898</v>
      </c>
      <c r="J741">
        <v>0.67600000000000005</v>
      </c>
      <c r="K741">
        <v>0.36099999999999999</v>
      </c>
      <c r="L741">
        <v>2.0499999999999998</v>
      </c>
      <c r="M741">
        <v>1</v>
      </c>
      <c r="N741">
        <v>0.75600000000000001</v>
      </c>
      <c r="O741">
        <v>563</v>
      </c>
      <c r="P741">
        <v>95</v>
      </c>
      <c r="Q741">
        <v>214</v>
      </c>
      <c r="R741">
        <v>144</v>
      </c>
      <c r="S741">
        <v>175</v>
      </c>
      <c r="T741">
        <f>(Data[[#This Row],[mean_r]]/256)*100</f>
        <v>83.59375</v>
      </c>
      <c r="U741">
        <f>(Data[[#This Row],[mean_g]]/256)*100</f>
        <v>56.25</v>
      </c>
      <c r="V741">
        <f>(Data[[#This Row],[mean_b]]/256)*100</f>
        <v>68.359375</v>
      </c>
      <c r="W741">
        <v>0.53500000000000003</v>
      </c>
      <c r="X741" t="s">
        <v>51</v>
      </c>
      <c r="Y741" t="s">
        <v>40</v>
      </c>
      <c r="Z741">
        <v>9945</v>
      </c>
      <c r="AA741">
        <v>5.07</v>
      </c>
      <c r="AB741">
        <v>12.8</v>
      </c>
      <c r="AC741">
        <v>39.4</v>
      </c>
      <c r="AD741">
        <v>204963</v>
      </c>
      <c r="AE741">
        <v>78.5</v>
      </c>
      <c r="AF741">
        <v>33.5</v>
      </c>
      <c r="AG741" t="s">
        <v>64</v>
      </c>
      <c r="AH741" t="s">
        <v>68</v>
      </c>
      <c r="AI741" t="s">
        <v>56</v>
      </c>
      <c r="AJ741">
        <v>100</v>
      </c>
      <c r="AK741">
        <v>360</v>
      </c>
      <c r="AL741">
        <v>0</v>
      </c>
      <c r="AM741">
        <v>1</v>
      </c>
      <c r="AN741">
        <v>0.92959999999999998</v>
      </c>
      <c r="AO741">
        <f>Data[[#This Row],[labeller_confidence_score]]-Data[[#This Row],[cytodiffusion_classification_confidence]]</f>
        <v>-7.0400000000000018E-2</v>
      </c>
    </row>
    <row r="742" spans="1:41" x14ac:dyDescent="0.3">
      <c r="A742" t="s">
        <v>815</v>
      </c>
      <c r="B742" t="s">
        <v>49</v>
      </c>
      <c r="C742">
        <v>0</v>
      </c>
      <c r="D742" t="s">
        <v>50</v>
      </c>
      <c r="E742">
        <v>11.48</v>
      </c>
      <c r="F742">
        <v>47.5</v>
      </c>
      <c r="G742">
        <v>0.55100000000000005</v>
      </c>
      <c r="H742">
        <v>0.45</v>
      </c>
      <c r="I742">
        <f>Data[[#This Row],[nucleus_area_pct]]/Data[[#This Row],[cytoplasm_ratio]]</f>
        <v>105.55555555555556</v>
      </c>
      <c r="J742">
        <v>0.71299999999999997</v>
      </c>
      <c r="K742">
        <v>0.26400000000000001</v>
      </c>
      <c r="L742">
        <v>3.16</v>
      </c>
      <c r="M742">
        <v>3.4</v>
      </c>
      <c r="N742">
        <v>0.79900000000000004</v>
      </c>
      <c r="O742">
        <v>415</v>
      </c>
      <c r="P742">
        <v>63</v>
      </c>
      <c r="Q742">
        <v>203</v>
      </c>
      <c r="R742">
        <v>167</v>
      </c>
      <c r="S742">
        <v>179</v>
      </c>
      <c r="T742">
        <f>(Data[[#This Row],[mean_r]]/256)*100</f>
        <v>79.296875</v>
      </c>
      <c r="U742">
        <f>(Data[[#This Row],[mean_g]]/256)*100</f>
        <v>65.234375</v>
      </c>
      <c r="V742">
        <f>(Data[[#This Row],[mean_b]]/256)*100</f>
        <v>69.921875</v>
      </c>
      <c r="W742">
        <v>0.53300000000000003</v>
      </c>
      <c r="X742" t="s">
        <v>51</v>
      </c>
      <c r="Y742" t="s">
        <v>40</v>
      </c>
      <c r="Z742">
        <v>5818</v>
      </c>
      <c r="AA742">
        <v>4.08</v>
      </c>
      <c r="AB742">
        <v>12.1</v>
      </c>
      <c r="AC742">
        <v>38.6</v>
      </c>
      <c r="AD742">
        <v>193547</v>
      </c>
      <c r="AE742">
        <v>91.2</v>
      </c>
      <c r="AF742">
        <v>34.1</v>
      </c>
      <c r="AG742" t="s">
        <v>41</v>
      </c>
      <c r="AH742" t="s">
        <v>42</v>
      </c>
      <c r="AI742" t="s">
        <v>56</v>
      </c>
      <c r="AJ742">
        <v>40</v>
      </c>
      <c r="AK742">
        <v>256</v>
      </c>
      <c r="AL742">
        <v>3.6299999999999999E-2</v>
      </c>
      <c r="AM742">
        <v>0.79759999999999998</v>
      </c>
      <c r="AN742">
        <v>1</v>
      </c>
      <c r="AO742">
        <f>Data[[#This Row],[labeller_confidence_score]]-Data[[#This Row],[cytodiffusion_classification_confidence]]</f>
        <v>0.20240000000000002</v>
      </c>
    </row>
    <row r="743" spans="1:41" x14ac:dyDescent="0.3">
      <c r="A743" t="s">
        <v>816</v>
      </c>
      <c r="B743" t="s">
        <v>81</v>
      </c>
      <c r="C743">
        <v>1</v>
      </c>
      <c r="D743" t="s">
        <v>82</v>
      </c>
      <c r="E743">
        <v>19.14</v>
      </c>
      <c r="F743">
        <v>77.900000000000006</v>
      </c>
      <c r="G743">
        <v>0.51700000000000002</v>
      </c>
      <c r="H743">
        <v>0.11</v>
      </c>
      <c r="I743">
        <f>Data[[#This Row],[nucleus_area_pct]]/Data[[#This Row],[cytoplasm_ratio]]</f>
        <v>708.18181818181824</v>
      </c>
      <c r="J743">
        <v>0.85599999999999998</v>
      </c>
      <c r="K743">
        <v>0.221</v>
      </c>
      <c r="L743">
        <v>0.61</v>
      </c>
      <c r="M743">
        <v>1</v>
      </c>
      <c r="N743">
        <v>0.82599999999999996</v>
      </c>
      <c r="O743">
        <v>637</v>
      </c>
      <c r="P743">
        <v>101</v>
      </c>
      <c r="Q743">
        <v>154</v>
      </c>
      <c r="R743">
        <v>125</v>
      </c>
      <c r="S743">
        <v>183</v>
      </c>
      <c r="T743">
        <f>(Data[[#This Row],[mean_r]]/256)*100</f>
        <v>60.15625</v>
      </c>
      <c r="U743">
        <f>(Data[[#This Row],[mean_g]]/256)*100</f>
        <v>48.828125</v>
      </c>
      <c r="V743">
        <f>(Data[[#This Row],[mean_b]]/256)*100</f>
        <v>71.484375</v>
      </c>
      <c r="W743">
        <v>0.85399999999999998</v>
      </c>
      <c r="X743" t="s">
        <v>39</v>
      </c>
      <c r="Y743" t="s">
        <v>45</v>
      </c>
      <c r="Z743">
        <v>4773</v>
      </c>
      <c r="AA743">
        <v>5.71</v>
      </c>
      <c r="AB743">
        <v>14.2</v>
      </c>
      <c r="AC743">
        <v>51.4</v>
      </c>
      <c r="AD743">
        <v>288167</v>
      </c>
      <c r="AE743">
        <v>84.6</v>
      </c>
      <c r="AF743">
        <v>33.4</v>
      </c>
      <c r="AG743" t="s">
        <v>46</v>
      </c>
      <c r="AH743" t="s">
        <v>68</v>
      </c>
      <c r="AI743" t="s">
        <v>43</v>
      </c>
      <c r="AJ743">
        <v>40</v>
      </c>
      <c r="AK743">
        <v>360</v>
      </c>
      <c r="AL743">
        <v>0.88749999999999996</v>
      </c>
      <c r="AM743">
        <v>0.65049999999999997</v>
      </c>
      <c r="AN743">
        <v>0.84179999999999999</v>
      </c>
      <c r="AO743">
        <f>Data[[#This Row],[labeller_confidence_score]]-Data[[#This Row],[cytodiffusion_classification_confidence]]</f>
        <v>0.19130000000000003</v>
      </c>
    </row>
    <row r="744" spans="1:41" x14ac:dyDescent="0.3">
      <c r="A744" t="s">
        <v>817</v>
      </c>
      <c r="B744" t="s">
        <v>49</v>
      </c>
      <c r="C744">
        <v>0</v>
      </c>
      <c r="D744" t="s">
        <v>50</v>
      </c>
      <c r="E744">
        <v>11.81</v>
      </c>
      <c r="F744">
        <v>60.9</v>
      </c>
      <c r="G744">
        <v>0.498</v>
      </c>
      <c r="H744">
        <v>0.48499999999999999</v>
      </c>
      <c r="I744">
        <f>Data[[#This Row],[nucleus_area_pct]]/Data[[#This Row],[cytoplasm_ratio]]</f>
        <v>125.56701030927834</v>
      </c>
      <c r="J744">
        <v>0.73399999999999999</v>
      </c>
      <c r="K744">
        <v>0.38900000000000001</v>
      </c>
      <c r="L744">
        <v>2.6</v>
      </c>
      <c r="M744">
        <v>3.1</v>
      </c>
      <c r="N744">
        <v>0.81599999999999995</v>
      </c>
      <c r="O744">
        <v>510</v>
      </c>
      <c r="P744">
        <v>72</v>
      </c>
      <c r="Q744">
        <v>234</v>
      </c>
      <c r="R744">
        <v>163</v>
      </c>
      <c r="S744">
        <v>179</v>
      </c>
      <c r="T744">
        <f>(Data[[#This Row],[mean_r]]/256)*100</f>
        <v>91.40625</v>
      </c>
      <c r="U744">
        <f>(Data[[#This Row],[mean_g]]/256)*100</f>
        <v>63.671875</v>
      </c>
      <c r="V744">
        <f>(Data[[#This Row],[mean_b]]/256)*100</f>
        <v>69.921875</v>
      </c>
      <c r="W744">
        <v>0.75800000000000001</v>
      </c>
      <c r="X744" t="s">
        <v>39</v>
      </c>
      <c r="Y744" t="s">
        <v>40</v>
      </c>
      <c r="Z744">
        <v>8092</v>
      </c>
      <c r="AA744">
        <v>4.91</v>
      </c>
      <c r="AB744">
        <v>15.4</v>
      </c>
      <c r="AC744">
        <v>31.6</v>
      </c>
      <c r="AD744">
        <v>271871</v>
      </c>
      <c r="AE744">
        <v>91.6</v>
      </c>
      <c r="AF744">
        <v>35.299999999999997</v>
      </c>
      <c r="AG744" t="s">
        <v>41</v>
      </c>
      <c r="AH744" t="s">
        <v>42</v>
      </c>
      <c r="AI744" t="s">
        <v>56</v>
      </c>
      <c r="AJ744">
        <v>40</v>
      </c>
      <c r="AK744">
        <v>224</v>
      </c>
      <c r="AL744">
        <v>0.01</v>
      </c>
      <c r="AM744">
        <v>0.95899999999999996</v>
      </c>
      <c r="AN744">
        <v>0.89139999999999997</v>
      </c>
      <c r="AO744">
        <f>Data[[#This Row],[labeller_confidence_score]]-Data[[#This Row],[cytodiffusion_classification_confidence]]</f>
        <v>-6.7599999999999993E-2</v>
      </c>
    </row>
    <row r="745" spans="1:41" x14ac:dyDescent="0.3">
      <c r="A745" t="s">
        <v>818</v>
      </c>
      <c r="B745" t="s">
        <v>54</v>
      </c>
      <c r="C745">
        <v>0</v>
      </c>
      <c r="D745" t="s">
        <v>54</v>
      </c>
      <c r="E745">
        <v>7.4</v>
      </c>
      <c r="F745">
        <v>0</v>
      </c>
      <c r="G745">
        <v>0</v>
      </c>
      <c r="H745">
        <v>1</v>
      </c>
      <c r="I745">
        <f>Data[[#This Row],[nucleus_area_pct]]/Data[[#This Row],[cytoplasm_ratio]]</f>
        <v>0</v>
      </c>
      <c r="J745">
        <v>0.94699999999999995</v>
      </c>
      <c r="K745">
        <v>0.17100000000000001</v>
      </c>
      <c r="L745">
        <v>0.62</v>
      </c>
      <c r="M745">
        <v>1</v>
      </c>
      <c r="N745">
        <v>0.93500000000000005</v>
      </c>
      <c r="O745">
        <v>197</v>
      </c>
      <c r="P745">
        <v>56</v>
      </c>
      <c r="Q745">
        <v>239</v>
      </c>
      <c r="R745">
        <v>113</v>
      </c>
      <c r="S745">
        <v>128</v>
      </c>
      <c r="T745">
        <f>(Data[[#This Row],[mean_r]]/256)*100</f>
        <v>93.359375</v>
      </c>
      <c r="U745">
        <f>(Data[[#This Row],[mean_g]]/256)*100</f>
        <v>44.140625</v>
      </c>
      <c r="V745">
        <f>(Data[[#This Row],[mean_b]]/256)*100</f>
        <v>50</v>
      </c>
      <c r="W745">
        <v>0.46500000000000002</v>
      </c>
      <c r="X745" t="s">
        <v>63</v>
      </c>
      <c r="Y745" t="s">
        <v>45</v>
      </c>
      <c r="Z745">
        <v>10009</v>
      </c>
      <c r="AA745">
        <v>4.9800000000000004</v>
      </c>
      <c r="AB745">
        <v>8.9</v>
      </c>
      <c r="AC745">
        <v>34.799999999999997</v>
      </c>
      <c r="AD745">
        <v>328432</v>
      </c>
      <c r="AE745">
        <v>89</v>
      </c>
      <c r="AF745">
        <v>34.700000000000003</v>
      </c>
      <c r="AG745" t="s">
        <v>46</v>
      </c>
      <c r="AH745" t="s">
        <v>68</v>
      </c>
      <c r="AI745" t="s">
        <v>52</v>
      </c>
      <c r="AJ745">
        <v>40</v>
      </c>
      <c r="AK745">
        <v>224</v>
      </c>
      <c r="AL745">
        <v>6.7199999999999996E-2</v>
      </c>
      <c r="AM745">
        <v>0.99709999999999999</v>
      </c>
      <c r="AN745">
        <v>0.87670000000000003</v>
      </c>
      <c r="AO745">
        <f>Data[[#This Row],[labeller_confidence_score]]-Data[[#This Row],[cytodiffusion_classification_confidence]]</f>
        <v>-0.12039999999999995</v>
      </c>
    </row>
    <row r="746" spans="1:41" x14ac:dyDescent="0.3">
      <c r="A746" t="s">
        <v>819</v>
      </c>
      <c r="B746" t="s">
        <v>37</v>
      </c>
      <c r="C746">
        <v>1</v>
      </c>
      <c r="D746" t="s">
        <v>38</v>
      </c>
      <c r="E746">
        <v>14.16</v>
      </c>
      <c r="F746">
        <v>58.3</v>
      </c>
      <c r="G746">
        <v>0.47099999999999997</v>
      </c>
      <c r="H746">
        <v>0.33400000000000002</v>
      </c>
      <c r="I746">
        <f>Data[[#This Row],[nucleus_area_pct]]/Data[[#This Row],[cytoplasm_ratio]]</f>
        <v>174.55089820359279</v>
      </c>
      <c r="J746">
        <v>0.66100000000000003</v>
      </c>
      <c r="K746">
        <v>0.45400000000000001</v>
      </c>
      <c r="L746">
        <v>2.23</v>
      </c>
      <c r="M746">
        <v>6</v>
      </c>
      <c r="N746">
        <v>0.80600000000000005</v>
      </c>
      <c r="O746">
        <v>460</v>
      </c>
      <c r="P746">
        <v>101</v>
      </c>
      <c r="Q746">
        <v>227</v>
      </c>
      <c r="R746">
        <v>191</v>
      </c>
      <c r="S746">
        <v>174</v>
      </c>
      <c r="T746">
        <f>(Data[[#This Row],[mean_r]]/256)*100</f>
        <v>88.671875</v>
      </c>
      <c r="U746">
        <f>(Data[[#This Row],[mean_g]]/256)*100</f>
        <v>74.609375</v>
      </c>
      <c r="V746">
        <f>(Data[[#This Row],[mean_b]]/256)*100</f>
        <v>67.96875</v>
      </c>
      <c r="W746">
        <v>0.68300000000000005</v>
      </c>
      <c r="X746" t="s">
        <v>39</v>
      </c>
      <c r="Y746" t="s">
        <v>45</v>
      </c>
      <c r="Z746">
        <v>7286</v>
      </c>
      <c r="AA746">
        <v>4.6900000000000004</v>
      </c>
      <c r="AB746">
        <v>13.4</v>
      </c>
      <c r="AC746">
        <v>44</v>
      </c>
      <c r="AD746">
        <v>264773</v>
      </c>
      <c r="AE746">
        <v>83.2</v>
      </c>
      <c r="AF746">
        <v>31.5</v>
      </c>
      <c r="AG746" t="s">
        <v>46</v>
      </c>
      <c r="AH746" t="s">
        <v>42</v>
      </c>
      <c r="AI746" t="s">
        <v>43</v>
      </c>
      <c r="AJ746">
        <v>100</v>
      </c>
      <c r="AK746">
        <v>360</v>
      </c>
      <c r="AL746">
        <v>0.75139999999999996</v>
      </c>
      <c r="AM746">
        <v>0.8609</v>
      </c>
      <c r="AN746">
        <v>0.92569999999999997</v>
      </c>
      <c r="AO746">
        <f>Data[[#This Row],[labeller_confidence_score]]-Data[[#This Row],[cytodiffusion_classification_confidence]]</f>
        <v>6.4799999999999969E-2</v>
      </c>
    </row>
    <row r="747" spans="1:41" x14ac:dyDescent="0.3">
      <c r="A747" t="s">
        <v>820</v>
      </c>
      <c r="B747" t="s">
        <v>180</v>
      </c>
      <c r="C747">
        <v>1</v>
      </c>
      <c r="D747" t="s">
        <v>181</v>
      </c>
      <c r="E747">
        <v>7.1</v>
      </c>
      <c r="F747">
        <v>0</v>
      </c>
      <c r="G747">
        <v>0</v>
      </c>
      <c r="H747">
        <v>1</v>
      </c>
      <c r="I747">
        <f>Data[[#This Row],[nucleus_area_pct]]/Data[[#This Row],[cytoplasm_ratio]]</f>
        <v>0</v>
      </c>
      <c r="J747">
        <v>0.31</v>
      </c>
      <c r="K747">
        <v>0.90800000000000003</v>
      </c>
      <c r="L747">
        <v>0.35</v>
      </c>
      <c r="M747">
        <v>1</v>
      </c>
      <c r="N747">
        <v>0.66600000000000004</v>
      </c>
      <c r="O747">
        <v>191</v>
      </c>
      <c r="P747">
        <v>63</v>
      </c>
      <c r="Q747">
        <v>244</v>
      </c>
      <c r="R747">
        <v>123</v>
      </c>
      <c r="S747">
        <v>121</v>
      </c>
      <c r="T747">
        <f>(Data[[#This Row],[mean_r]]/256)*100</f>
        <v>95.3125</v>
      </c>
      <c r="U747">
        <f>(Data[[#This Row],[mean_g]]/256)*100</f>
        <v>48.046875</v>
      </c>
      <c r="V747">
        <f>(Data[[#This Row],[mean_b]]/256)*100</f>
        <v>47.265625</v>
      </c>
      <c r="W747">
        <v>0.45900000000000002</v>
      </c>
      <c r="X747" t="s">
        <v>51</v>
      </c>
      <c r="Y747" t="s">
        <v>45</v>
      </c>
      <c r="Z747">
        <v>10089</v>
      </c>
      <c r="AA747">
        <v>4.74</v>
      </c>
      <c r="AB747">
        <v>11.9</v>
      </c>
      <c r="AC747">
        <v>39</v>
      </c>
      <c r="AD747">
        <v>247712</v>
      </c>
      <c r="AE747">
        <v>81</v>
      </c>
      <c r="AF747">
        <v>35.5</v>
      </c>
      <c r="AG747" t="s">
        <v>46</v>
      </c>
      <c r="AH747" t="s">
        <v>47</v>
      </c>
      <c r="AI747" t="s">
        <v>43</v>
      </c>
      <c r="AJ747">
        <v>100</v>
      </c>
      <c r="AK747">
        <v>360</v>
      </c>
      <c r="AL747">
        <v>0.94</v>
      </c>
      <c r="AM747">
        <v>0.8306</v>
      </c>
      <c r="AN747">
        <v>0.87770000000000004</v>
      </c>
      <c r="AO747">
        <f>Data[[#This Row],[labeller_confidence_score]]-Data[[#This Row],[cytodiffusion_classification_confidence]]</f>
        <v>4.7100000000000031E-2</v>
      </c>
    </row>
    <row r="748" spans="1:41" x14ac:dyDescent="0.3">
      <c r="A748" t="s">
        <v>821</v>
      </c>
      <c r="B748" t="s">
        <v>54</v>
      </c>
      <c r="C748">
        <v>0</v>
      </c>
      <c r="D748" t="s">
        <v>54</v>
      </c>
      <c r="E748">
        <v>8.4</v>
      </c>
      <c r="F748">
        <v>0</v>
      </c>
      <c r="G748">
        <v>0</v>
      </c>
      <c r="H748">
        <v>1</v>
      </c>
      <c r="I748">
        <f>Data[[#This Row],[nucleus_area_pct]]/Data[[#This Row],[cytoplasm_ratio]]</f>
        <v>0</v>
      </c>
      <c r="J748">
        <v>0.90200000000000002</v>
      </c>
      <c r="K748">
        <v>0.20599999999999999</v>
      </c>
      <c r="L748">
        <v>0.43</v>
      </c>
      <c r="M748">
        <v>1</v>
      </c>
      <c r="N748">
        <v>0.96899999999999997</v>
      </c>
      <c r="O748">
        <v>192</v>
      </c>
      <c r="P748">
        <v>47</v>
      </c>
      <c r="Q748">
        <v>222</v>
      </c>
      <c r="R748">
        <v>129</v>
      </c>
      <c r="S748">
        <v>122</v>
      </c>
      <c r="T748">
        <f>(Data[[#This Row],[mean_r]]/256)*100</f>
        <v>86.71875</v>
      </c>
      <c r="U748">
        <f>(Data[[#This Row],[mean_g]]/256)*100</f>
        <v>50.390625</v>
      </c>
      <c r="V748">
        <f>(Data[[#This Row],[mean_b]]/256)*100</f>
        <v>47.65625</v>
      </c>
      <c r="W748">
        <v>0.54600000000000004</v>
      </c>
      <c r="X748" t="s">
        <v>51</v>
      </c>
      <c r="Y748" t="s">
        <v>45</v>
      </c>
      <c r="Z748">
        <v>8864</v>
      </c>
      <c r="AA748">
        <v>5.57</v>
      </c>
      <c r="AB748">
        <v>14.8</v>
      </c>
      <c r="AC748">
        <v>41.3</v>
      </c>
      <c r="AD748">
        <v>275388</v>
      </c>
      <c r="AE748">
        <v>79</v>
      </c>
      <c r="AF748">
        <v>32.4</v>
      </c>
      <c r="AG748" t="s">
        <v>64</v>
      </c>
      <c r="AH748" t="s">
        <v>68</v>
      </c>
      <c r="AI748" t="s">
        <v>52</v>
      </c>
      <c r="AJ748">
        <v>100</v>
      </c>
      <c r="AK748">
        <v>512</v>
      </c>
      <c r="AL748">
        <v>4.2599999999999999E-2</v>
      </c>
      <c r="AM748">
        <v>0.88800000000000001</v>
      </c>
      <c r="AN748">
        <v>0.84009999999999996</v>
      </c>
      <c r="AO748">
        <f>Data[[#This Row],[labeller_confidence_score]]-Data[[#This Row],[cytodiffusion_classification_confidence]]</f>
        <v>-4.7900000000000054E-2</v>
      </c>
    </row>
    <row r="749" spans="1:41" x14ac:dyDescent="0.3">
      <c r="A749" t="s">
        <v>822</v>
      </c>
      <c r="B749" t="s">
        <v>62</v>
      </c>
      <c r="C749">
        <v>0</v>
      </c>
      <c r="D749" t="s">
        <v>50</v>
      </c>
      <c r="E749">
        <v>8.83</v>
      </c>
      <c r="F749">
        <v>75.7</v>
      </c>
      <c r="G749">
        <v>0.85699999999999998</v>
      </c>
      <c r="H749">
        <v>0.20699999999999999</v>
      </c>
      <c r="I749">
        <f>Data[[#This Row],[nucleus_area_pct]]/Data[[#This Row],[cytoplasm_ratio]]</f>
        <v>365.70048309178748</v>
      </c>
      <c r="J749">
        <v>0.86599999999999999</v>
      </c>
      <c r="K749">
        <v>0.21</v>
      </c>
      <c r="L749">
        <v>1.0900000000000001</v>
      </c>
      <c r="M749">
        <v>1</v>
      </c>
      <c r="N749">
        <v>0.95699999999999996</v>
      </c>
      <c r="O749">
        <v>324</v>
      </c>
      <c r="P749">
        <v>58</v>
      </c>
      <c r="Q749">
        <v>199</v>
      </c>
      <c r="R749">
        <v>143</v>
      </c>
      <c r="S749">
        <v>215</v>
      </c>
      <c r="T749">
        <f>(Data[[#This Row],[mean_r]]/256)*100</f>
        <v>77.734375</v>
      </c>
      <c r="U749">
        <f>(Data[[#This Row],[mean_g]]/256)*100</f>
        <v>55.859375</v>
      </c>
      <c r="V749">
        <f>(Data[[#This Row],[mean_b]]/256)*100</f>
        <v>83.984375</v>
      </c>
      <c r="W749">
        <v>0.80900000000000005</v>
      </c>
      <c r="X749" t="s">
        <v>51</v>
      </c>
      <c r="Y749" t="s">
        <v>40</v>
      </c>
      <c r="Z749">
        <v>7985</v>
      </c>
      <c r="AA749">
        <v>4.9400000000000004</v>
      </c>
      <c r="AB749">
        <v>14.6</v>
      </c>
      <c r="AC749">
        <v>39.299999999999997</v>
      </c>
      <c r="AD749">
        <v>244260</v>
      </c>
      <c r="AE749">
        <v>108.9</v>
      </c>
      <c r="AF749">
        <v>32.5</v>
      </c>
      <c r="AG749" t="s">
        <v>46</v>
      </c>
      <c r="AH749" t="s">
        <v>42</v>
      </c>
      <c r="AI749" t="s">
        <v>52</v>
      </c>
      <c r="AJ749">
        <v>60</v>
      </c>
      <c r="AK749">
        <v>512</v>
      </c>
      <c r="AL749">
        <v>0.155</v>
      </c>
      <c r="AM749">
        <v>0.91810000000000003</v>
      </c>
      <c r="AN749">
        <v>0.95379999999999998</v>
      </c>
      <c r="AO749">
        <f>Data[[#This Row],[labeller_confidence_score]]-Data[[#This Row],[cytodiffusion_classification_confidence]]</f>
        <v>3.5699999999999954E-2</v>
      </c>
    </row>
    <row r="750" spans="1:41" x14ac:dyDescent="0.3">
      <c r="A750" t="s">
        <v>823</v>
      </c>
      <c r="B750" t="s">
        <v>54</v>
      </c>
      <c r="C750">
        <v>0</v>
      </c>
      <c r="D750" t="s">
        <v>54</v>
      </c>
      <c r="E750">
        <v>8.0299999999999994</v>
      </c>
      <c r="F750">
        <v>0</v>
      </c>
      <c r="G750">
        <v>0</v>
      </c>
      <c r="H750">
        <v>1</v>
      </c>
      <c r="I750">
        <f>Data[[#This Row],[nucleus_area_pct]]/Data[[#This Row],[cytoplasm_ratio]]</f>
        <v>0</v>
      </c>
      <c r="J750">
        <v>0.86399999999999999</v>
      </c>
      <c r="K750">
        <v>0.161</v>
      </c>
      <c r="L750">
        <v>0.59</v>
      </c>
      <c r="M750">
        <v>1</v>
      </c>
      <c r="N750">
        <v>0.95399999999999996</v>
      </c>
      <c r="O750">
        <v>190</v>
      </c>
      <c r="P750">
        <v>45</v>
      </c>
      <c r="Q750">
        <v>211</v>
      </c>
      <c r="R750">
        <v>135</v>
      </c>
      <c r="S750">
        <v>113</v>
      </c>
      <c r="T750">
        <f>(Data[[#This Row],[mean_r]]/256)*100</f>
        <v>82.421875</v>
      </c>
      <c r="U750">
        <f>(Data[[#This Row],[mean_g]]/256)*100</f>
        <v>52.734375</v>
      </c>
      <c r="V750">
        <f>(Data[[#This Row],[mean_b]]/256)*100</f>
        <v>44.140625</v>
      </c>
      <c r="W750">
        <v>0.54200000000000004</v>
      </c>
      <c r="X750" t="s">
        <v>63</v>
      </c>
      <c r="Y750" t="s">
        <v>45</v>
      </c>
      <c r="Z750">
        <v>12398</v>
      </c>
      <c r="AA750">
        <v>4.88</v>
      </c>
      <c r="AB750">
        <v>12.7</v>
      </c>
      <c r="AC750">
        <v>42.3</v>
      </c>
      <c r="AD750">
        <v>341079</v>
      </c>
      <c r="AE750">
        <v>68.7</v>
      </c>
      <c r="AF750">
        <v>33.200000000000003</v>
      </c>
      <c r="AG750" t="s">
        <v>46</v>
      </c>
      <c r="AH750" t="s">
        <v>42</v>
      </c>
      <c r="AI750" t="s">
        <v>43</v>
      </c>
      <c r="AJ750">
        <v>60</v>
      </c>
      <c r="AK750">
        <v>512</v>
      </c>
      <c r="AL750">
        <v>0.1938</v>
      </c>
      <c r="AM750">
        <v>0.85729999999999995</v>
      </c>
      <c r="AN750">
        <v>0.95199999999999996</v>
      </c>
      <c r="AO750">
        <f>Data[[#This Row],[labeller_confidence_score]]-Data[[#This Row],[cytodiffusion_classification_confidence]]</f>
        <v>9.4700000000000006E-2</v>
      </c>
    </row>
    <row r="751" spans="1:41" x14ac:dyDescent="0.3">
      <c r="A751" t="s">
        <v>824</v>
      </c>
      <c r="B751" t="s">
        <v>54</v>
      </c>
      <c r="C751">
        <v>0</v>
      </c>
      <c r="D751" t="s">
        <v>54</v>
      </c>
      <c r="E751">
        <v>7.2</v>
      </c>
      <c r="F751">
        <v>0</v>
      </c>
      <c r="G751">
        <v>0</v>
      </c>
      <c r="H751">
        <v>1</v>
      </c>
      <c r="I751">
        <f>Data[[#This Row],[nucleus_area_pct]]/Data[[#This Row],[cytoplasm_ratio]]</f>
        <v>0</v>
      </c>
      <c r="J751">
        <v>0.83699999999999997</v>
      </c>
      <c r="K751">
        <v>0.20499999999999999</v>
      </c>
      <c r="L751">
        <v>0.38</v>
      </c>
      <c r="M751">
        <v>1</v>
      </c>
      <c r="N751">
        <v>0.93899999999999995</v>
      </c>
      <c r="O751">
        <v>168</v>
      </c>
      <c r="P751">
        <v>53</v>
      </c>
      <c r="Q751">
        <v>219</v>
      </c>
      <c r="R751">
        <v>124</v>
      </c>
      <c r="S751">
        <v>133</v>
      </c>
      <c r="T751">
        <f>(Data[[#This Row],[mean_r]]/256)*100</f>
        <v>85.546875</v>
      </c>
      <c r="U751">
        <f>(Data[[#This Row],[mean_g]]/256)*100</f>
        <v>48.4375</v>
      </c>
      <c r="V751">
        <f>(Data[[#This Row],[mean_b]]/256)*100</f>
        <v>51.953125</v>
      </c>
      <c r="W751">
        <v>0.48199999999999998</v>
      </c>
      <c r="X751" t="s">
        <v>63</v>
      </c>
      <c r="Y751" t="s">
        <v>40</v>
      </c>
      <c r="Z751">
        <v>4638</v>
      </c>
      <c r="AA751">
        <v>4.6500000000000004</v>
      </c>
      <c r="AB751">
        <v>15</v>
      </c>
      <c r="AC751">
        <v>42.7</v>
      </c>
      <c r="AD751">
        <v>244233</v>
      </c>
      <c r="AE751">
        <v>95.2</v>
      </c>
      <c r="AF751">
        <v>32.4</v>
      </c>
      <c r="AG751" t="s">
        <v>46</v>
      </c>
      <c r="AH751" t="s">
        <v>42</v>
      </c>
      <c r="AI751" t="s">
        <v>43</v>
      </c>
      <c r="AJ751">
        <v>100</v>
      </c>
      <c r="AK751">
        <v>360</v>
      </c>
      <c r="AL751">
        <v>0.124</v>
      </c>
      <c r="AM751">
        <v>0.82569999999999999</v>
      </c>
      <c r="AN751">
        <v>0.77669999999999995</v>
      </c>
      <c r="AO751">
        <f>Data[[#This Row],[labeller_confidence_score]]-Data[[#This Row],[cytodiffusion_classification_confidence]]</f>
        <v>-4.9000000000000044E-2</v>
      </c>
    </row>
    <row r="752" spans="1:41" x14ac:dyDescent="0.3">
      <c r="A752" t="s">
        <v>825</v>
      </c>
      <c r="B752" t="s">
        <v>62</v>
      </c>
      <c r="C752">
        <v>0</v>
      </c>
      <c r="D752" t="s">
        <v>50</v>
      </c>
      <c r="E752">
        <v>8.5</v>
      </c>
      <c r="F752">
        <v>93.9</v>
      </c>
      <c r="G752">
        <v>0.74199999999999999</v>
      </c>
      <c r="H752">
        <v>0.26400000000000001</v>
      </c>
      <c r="I752">
        <f>Data[[#This Row],[nucleus_area_pct]]/Data[[#This Row],[cytoplasm_ratio]]</f>
        <v>355.68181818181819</v>
      </c>
      <c r="J752">
        <v>0.86899999999999999</v>
      </c>
      <c r="K752">
        <v>0.224</v>
      </c>
      <c r="L752">
        <v>1.06</v>
      </c>
      <c r="M752">
        <v>1</v>
      </c>
      <c r="N752">
        <v>0.84699999999999998</v>
      </c>
      <c r="O752">
        <v>287</v>
      </c>
      <c r="P752">
        <v>55</v>
      </c>
      <c r="Q752">
        <v>177</v>
      </c>
      <c r="R752">
        <v>168</v>
      </c>
      <c r="S752">
        <v>169</v>
      </c>
      <c r="T752">
        <f>(Data[[#This Row],[mean_r]]/256)*100</f>
        <v>69.140625</v>
      </c>
      <c r="U752">
        <f>(Data[[#This Row],[mean_g]]/256)*100</f>
        <v>65.625</v>
      </c>
      <c r="V752">
        <f>(Data[[#This Row],[mean_b]]/256)*100</f>
        <v>66.015625</v>
      </c>
      <c r="W752">
        <v>0.84899999999999998</v>
      </c>
      <c r="X752" t="s">
        <v>51</v>
      </c>
      <c r="Y752" t="s">
        <v>45</v>
      </c>
      <c r="Z752">
        <v>8542</v>
      </c>
      <c r="AA752">
        <v>4.8099999999999996</v>
      </c>
      <c r="AB752">
        <v>15.4</v>
      </c>
      <c r="AC752">
        <v>41.1</v>
      </c>
      <c r="AD752">
        <v>297094</v>
      </c>
      <c r="AE752">
        <v>74.8</v>
      </c>
      <c r="AF752">
        <v>34.1</v>
      </c>
      <c r="AG752" t="s">
        <v>46</v>
      </c>
      <c r="AH752" t="s">
        <v>47</v>
      </c>
      <c r="AI752" t="s">
        <v>43</v>
      </c>
      <c r="AJ752">
        <v>60</v>
      </c>
      <c r="AK752">
        <v>256</v>
      </c>
      <c r="AL752">
        <v>1.32E-2</v>
      </c>
      <c r="AM752">
        <v>0.80879999999999996</v>
      </c>
      <c r="AN752">
        <v>0.92069999999999996</v>
      </c>
      <c r="AO752">
        <f>Data[[#This Row],[labeller_confidence_score]]-Data[[#This Row],[cytodiffusion_classification_confidence]]</f>
        <v>0.1119</v>
      </c>
    </row>
    <row r="753" spans="1:41" x14ac:dyDescent="0.3">
      <c r="A753" t="s">
        <v>826</v>
      </c>
      <c r="B753" t="s">
        <v>58</v>
      </c>
      <c r="C753">
        <v>1</v>
      </c>
      <c r="D753" t="s">
        <v>38</v>
      </c>
      <c r="E753">
        <v>16.8</v>
      </c>
      <c r="F753">
        <v>79</v>
      </c>
      <c r="G753">
        <v>0.627</v>
      </c>
      <c r="H753">
        <v>0.24299999999999999</v>
      </c>
      <c r="I753">
        <f>Data[[#This Row],[nucleus_area_pct]]/Data[[#This Row],[cytoplasm_ratio]]</f>
        <v>325.10288065843622</v>
      </c>
      <c r="J753">
        <v>0.86899999999999999</v>
      </c>
      <c r="K753">
        <v>0.39500000000000002</v>
      </c>
      <c r="L753">
        <v>1.89</v>
      </c>
      <c r="M753">
        <v>1</v>
      </c>
      <c r="N753">
        <v>0.78</v>
      </c>
      <c r="O753">
        <v>510</v>
      </c>
      <c r="P753">
        <v>99</v>
      </c>
      <c r="Q753">
        <v>218</v>
      </c>
      <c r="R753">
        <v>158</v>
      </c>
      <c r="S753">
        <v>199</v>
      </c>
      <c r="T753">
        <f>(Data[[#This Row],[mean_r]]/256)*100</f>
        <v>85.15625</v>
      </c>
      <c r="U753">
        <f>(Data[[#This Row],[mean_g]]/256)*100</f>
        <v>61.71875</v>
      </c>
      <c r="V753">
        <f>(Data[[#This Row],[mean_b]]/256)*100</f>
        <v>77.734375</v>
      </c>
      <c r="W753">
        <v>0.63</v>
      </c>
      <c r="X753" t="s">
        <v>63</v>
      </c>
      <c r="Y753" t="s">
        <v>40</v>
      </c>
      <c r="Z753">
        <v>7630</v>
      </c>
      <c r="AA753">
        <v>5.07</v>
      </c>
      <c r="AB753">
        <v>13.8</v>
      </c>
      <c r="AC753">
        <v>39.6</v>
      </c>
      <c r="AD753">
        <v>171130</v>
      </c>
      <c r="AE753">
        <v>94</v>
      </c>
      <c r="AF753">
        <v>32.9</v>
      </c>
      <c r="AG753" t="s">
        <v>41</v>
      </c>
      <c r="AH753" t="s">
        <v>47</v>
      </c>
      <c r="AI753" t="s">
        <v>43</v>
      </c>
      <c r="AJ753">
        <v>60</v>
      </c>
      <c r="AK753">
        <v>360</v>
      </c>
      <c r="AL753">
        <v>0.65539999999999998</v>
      </c>
      <c r="AM753">
        <v>0.76780000000000004</v>
      </c>
      <c r="AN753">
        <v>0.73109999999999997</v>
      </c>
      <c r="AO753">
        <f>Data[[#This Row],[labeller_confidence_score]]-Data[[#This Row],[cytodiffusion_classification_confidence]]</f>
        <v>-3.6700000000000066E-2</v>
      </c>
    </row>
    <row r="754" spans="1:41" x14ac:dyDescent="0.3">
      <c r="A754" t="s">
        <v>827</v>
      </c>
      <c r="B754" t="s">
        <v>106</v>
      </c>
      <c r="C754">
        <v>1</v>
      </c>
      <c r="D754" t="s">
        <v>82</v>
      </c>
      <c r="E754">
        <v>12.59</v>
      </c>
      <c r="F754">
        <v>84.5</v>
      </c>
      <c r="G754">
        <v>0.42399999999999999</v>
      </c>
      <c r="H754">
        <v>9.5000000000000001E-2</v>
      </c>
      <c r="I754">
        <f>Data[[#This Row],[nucleus_area_pct]]/Data[[#This Row],[cytoplasm_ratio]]</f>
        <v>889.47368421052636</v>
      </c>
      <c r="J754">
        <v>0.78600000000000003</v>
      </c>
      <c r="K754">
        <v>0.17799999999999999</v>
      </c>
      <c r="L754">
        <v>1.23</v>
      </c>
      <c r="M754">
        <v>1.1000000000000001</v>
      </c>
      <c r="N754">
        <v>0.88200000000000001</v>
      </c>
      <c r="O754">
        <v>587</v>
      </c>
      <c r="P754">
        <v>89</v>
      </c>
      <c r="Q754">
        <v>200</v>
      </c>
      <c r="R754">
        <v>159</v>
      </c>
      <c r="S754">
        <v>200</v>
      </c>
      <c r="T754">
        <f>(Data[[#This Row],[mean_r]]/256)*100</f>
        <v>78.125</v>
      </c>
      <c r="U754">
        <f>(Data[[#This Row],[mean_g]]/256)*100</f>
        <v>62.109375</v>
      </c>
      <c r="V754">
        <f>(Data[[#This Row],[mean_b]]/256)*100</f>
        <v>78.125</v>
      </c>
      <c r="W754">
        <v>0.64900000000000002</v>
      </c>
      <c r="X754" t="s">
        <v>63</v>
      </c>
      <c r="Y754" t="s">
        <v>45</v>
      </c>
      <c r="Z754">
        <v>6217</v>
      </c>
      <c r="AA754">
        <v>4.8</v>
      </c>
      <c r="AB754">
        <v>13.8</v>
      </c>
      <c r="AC754">
        <v>40.5</v>
      </c>
      <c r="AD754">
        <v>289504</v>
      </c>
      <c r="AE754">
        <v>95.9</v>
      </c>
      <c r="AF754">
        <v>34.299999999999997</v>
      </c>
      <c r="AG754" t="s">
        <v>64</v>
      </c>
      <c r="AH754" t="s">
        <v>68</v>
      </c>
      <c r="AI754" t="s">
        <v>43</v>
      </c>
      <c r="AJ754">
        <v>40</v>
      </c>
      <c r="AK754">
        <v>360</v>
      </c>
      <c r="AL754">
        <v>0.82669999999999999</v>
      </c>
      <c r="AM754">
        <v>0.74990000000000001</v>
      </c>
      <c r="AN754">
        <v>0.85240000000000005</v>
      </c>
      <c r="AO754">
        <f>Data[[#This Row],[labeller_confidence_score]]-Data[[#This Row],[cytodiffusion_classification_confidence]]</f>
        <v>0.10250000000000004</v>
      </c>
    </row>
    <row r="755" spans="1:41" x14ac:dyDescent="0.3">
      <c r="A755" t="s">
        <v>828</v>
      </c>
      <c r="B755" t="s">
        <v>62</v>
      </c>
      <c r="C755">
        <v>0</v>
      </c>
      <c r="D755" t="s">
        <v>50</v>
      </c>
      <c r="E755">
        <v>8.5500000000000007</v>
      </c>
      <c r="F755">
        <v>82</v>
      </c>
      <c r="G755">
        <v>0.80500000000000005</v>
      </c>
      <c r="H755">
        <v>0.188</v>
      </c>
      <c r="I755">
        <f>Data[[#This Row],[nucleus_area_pct]]/Data[[#This Row],[cytoplasm_ratio]]</f>
        <v>436.17021276595744</v>
      </c>
      <c r="J755">
        <v>0.88600000000000001</v>
      </c>
      <c r="K755">
        <v>0.154</v>
      </c>
      <c r="L755">
        <v>0.9</v>
      </c>
      <c r="M755">
        <v>1.2</v>
      </c>
      <c r="N755">
        <v>1</v>
      </c>
      <c r="O755">
        <v>300</v>
      </c>
      <c r="P755">
        <v>63</v>
      </c>
      <c r="Q755">
        <v>203</v>
      </c>
      <c r="R755">
        <v>160</v>
      </c>
      <c r="S755">
        <v>201</v>
      </c>
      <c r="T755">
        <f>(Data[[#This Row],[mean_r]]/256)*100</f>
        <v>79.296875</v>
      </c>
      <c r="U755">
        <f>(Data[[#This Row],[mean_g]]/256)*100</f>
        <v>62.5</v>
      </c>
      <c r="V755">
        <f>(Data[[#This Row],[mean_b]]/256)*100</f>
        <v>78.515625</v>
      </c>
      <c r="W755">
        <v>0.78200000000000003</v>
      </c>
      <c r="X755" t="s">
        <v>39</v>
      </c>
      <c r="Y755" t="s">
        <v>45</v>
      </c>
      <c r="Z755">
        <v>10842</v>
      </c>
      <c r="AA755">
        <v>4.6100000000000003</v>
      </c>
      <c r="AB755">
        <v>12.9</v>
      </c>
      <c r="AC755">
        <v>41.3</v>
      </c>
      <c r="AD755">
        <v>233665</v>
      </c>
      <c r="AE755">
        <v>89.5</v>
      </c>
      <c r="AF755">
        <v>34.700000000000003</v>
      </c>
      <c r="AG755" t="s">
        <v>46</v>
      </c>
      <c r="AH755" t="s">
        <v>47</v>
      </c>
      <c r="AI755" t="s">
        <v>43</v>
      </c>
      <c r="AJ755">
        <v>100</v>
      </c>
      <c r="AK755">
        <v>256</v>
      </c>
      <c r="AL755">
        <v>0.1305</v>
      </c>
      <c r="AM755">
        <v>0.92530000000000001</v>
      </c>
      <c r="AN755">
        <v>0.89410000000000001</v>
      </c>
      <c r="AO755">
        <f>Data[[#This Row],[labeller_confidence_score]]-Data[[#This Row],[cytodiffusion_classification_confidence]]</f>
        <v>-3.1200000000000006E-2</v>
      </c>
    </row>
    <row r="756" spans="1:41" x14ac:dyDescent="0.3">
      <c r="A756" t="s">
        <v>829</v>
      </c>
      <c r="B756" t="s">
        <v>49</v>
      </c>
      <c r="C756">
        <v>0</v>
      </c>
      <c r="D756" t="s">
        <v>50</v>
      </c>
      <c r="E756">
        <v>14.12</v>
      </c>
      <c r="F756">
        <v>53.8</v>
      </c>
      <c r="G756">
        <v>0.54</v>
      </c>
      <c r="H756">
        <v>0.52300000000000002</v>
      </c>
      <c r="I756">
        <f>Data[[#This Row],[nucleus_area_pct]]/Data[[#This Row],[cytoplasm_ratio]]</f>
        <v>102.868068833652</v>
      </c>
      <c r="J756">
        <v>0.77500000000000002</v>
      </c>
      <c r="K756">
        <v>0.5</v>
      </c>
      <c r="L756">
        <v>3.47</v>
      </c>
      <c r="M756">
        <v>2.1</v>
      </c>
      <c r="N756">
        <v>0.879</v>
      </c>
      <c r="O756">
        <v>465</v>
      </c>
      <c r="P756">
        <v>79</v>
      </c>
      <c r="Q756">
        <v>181</v>
      </c>
      <c r="R756">
        <v>150</v>
      </c>
      <c r="S756">
        <v>176</v>
      </c>
      <c r="T756">
        <f>(Data[[#This Row],[mean_r]]/256)*100</f>
        <v>70.703125</v>
      </c>
      <c r="U756">
        <f>(Data[[#This Row],[mean_g]]/256)*100</f>
        <v>58.59375</v>
      </c>
      <c r="V756">
        <f>(Data[[#This Row],[mean_b]]/256)*100</f>
        <v>68.75</v>
      </c>
      <c r="W756">
        <v>0.59099999999999997</v>
      </c>
      <c r="X756" t="s">
        <v>63</v>
      </c>
      <c r="Y756" t="s">
        <v>40</v>
      </c>
      <c r="Z756">
        <v>11354</v>
      </c>
      <c r="AA756">
        <v>4.9800000000000004</v>
      </c>
      <c r="AB756">
        <v>10.6</v>
      </c>
      <c r="AC756">
        <v>43.6</v>
      </c>
      <c r="AD756">
        <v>302721</v>
      </c>
      <c r="AE756">
        <v>79.400000000000006</v>
      </c>
      <c r="AF756">
        <v>35</v>
      </c>
      <c r="AG756" t="s">
        <v>64</v>
      </c>
      <c r="AH756" t="s">
        <v>68</v>
      </c>
      <c r="AI756" t="s">
        <v>56</v>
      </c>
      <c r="AJ756">
        <v>40</v>
      </c>
      <c r="AK756">
        <v>224</v>
      </c>
      <c r="AL756">
        <v>7.9299999999999995E-2</v>
      </c>
      <c r="AM756">
        <v>0.93359999999999999</v>
      </c>
      <c r="AN756">
        <v>0.89439999999999997</v>
      </c>
      <c r="AO756">
        <f>Data[[#This Row],[labeller_confidence_score]]-Data[[#This Row],[cytodiffusion_classification_confidence]]</f>
        <v>-3.9200000000000013E-2</v>
      </c>
    </row>
    <row r="757" spans="1:41" x14ac:dyDescent="0.3">
      <c r="A757" t="s">
        <v>830</v>
      </c>
      <c r="B757" t="s">
        <v>60</v>
      </c>
      <c r="C757">
        <v>0</v>
      </c>
      <c r="D757" t="s">
        <v>50</v>
      </c>
      <c r="E757">
        <v>14.7</v>
      </c>
      <c r="F757">
        <v>75.5</v>
      </c>
      <c r="G757">
        <v>0.52500000000000002</v>
      </c>
      <c r="H757">
        <v>0.32500000000000001</v>
      </c>
      <c r="I757">
        <f>Data[[#This Row],[nucleus_area_pct]]/Data[[#This Row],[cytoplasm_ratio]]</f>
        <v>232.30769230769229</v>
      </c>
      <c r="J757">
        <v>0.66900000000000004</v>
      </c>
      <c r="K757">
        <v>0.63</v>
      </c>
      <c r="L757">
        <v>2.02</v>
      </c>
      <c r="M757">
        <v>1</v>
      </c>
      <c r="N757">
        <v>0.83099999999999996</v>
      </c>
      <c r="O757">
        <v>636</v>
      </c>
      <c r="P757">
        <v>86</v>
      </c>
      <c r="Q757">
        <v>213</v>
      </c>
      <c r="R757">
        <v>153</v>
      </c>
      <c r="S757">
        <v>171</v>
      </c>
      <c r="T757">
        <f>(Data[[#This Row],[mean_r]]/256)*100</f>
        <v>83.203125</v>
      </c>
      <c r="U757">
        <f>(Data[[#This Row],[mean_g]]/256)*100</f>
        <v>59.765625</v>
      </c>
      <c r="V757">
        <f>(Data[[#This Row],[mean_b]]/256)*100</f>
        <v>66.796875</v>
      </c>
      <c r="W757">
        <v>0.57199999999999995</v>
      </c>
      <c r="X757" t="s">
        <v>39</v>
      </c>
      <c r="Y757" t="s">
        <v>40</v>
      </c>
      <c r="Z757">
        <v>8500</v>
      </c>
      <c r="AA757">
        <v>3.4</v>
      </c>
      <c r="AB757">
        <v>16.399999999999999</v>
      </c>
      <c r="AC757">
        <v>45.7</v>
      </c>
      <c r="AD757">
        <v>207439</v>
      </c>
      <c r="AE757">
        <v>87.6</v>
      </c>
      <c r="AF757">
        <v>32.200000000000003</v>
      </c>
      <c r="AG757" t="s">
        <v>64</v>
      </c>
      <c r="AH757" t="s">
        <v>47</v>
      </c>
      <c r="AI757" t="s">
        <v>56</v>
      </c>
      <c r="AJ757">
        <v>100</v>
      </c>
      <c r="AK757">
        <v>256</v>
      </c>
      <c r="AL757">
        <v>5.2900000000000003E-2</v>
      </c>
      <c r="AM757">
        <v>0.87560000000000004</v>
      </c>
      <c r="AN757">
        <v>0.82989999999999997</v>
      </c>
      <c r="AO757">
        <f>Data[[#This Row],[labeller_confidence_score]]-Data[[#This Row],[cytodiffusion_classification_confidence]]</f>
        <v>-4.5700000000000074E-2</v>
      </c>
    </row>
    <row r="758" spans="1:41" x14ac:dyDescent="0.3">
      <c r="A758" t="s">
        <v>831</v>
      </c>
      <c r="B758" t="s">
        <v>58</v>
      </c>
      <c r="C758">
        <v>1</v>
      </c>
      <c r="D758" t="s">
        <v>38</v>
      </c>
      <c r="E758">
        <v>10.41</v>
      </c>
      <c r="F758">
        <v>74.099999999999994</v>
      </c>
      <c r="G758">
        <v>0.65200000000000002</v>
      </c>
      <c r="H758">
        <v>0.23799999999999999</v>
      </c>
      <c r="I758">
        <f>Data[[#This Row],[nucleus_area_pct]]/Data[[#This Row],[cytoplasm_ratio]]</f>
        <v>311.34453781512605</v>
      </c>
      <c r="J758">
        <v>0.72199999999999998</v>
      </c>
      <c r="K758">
        <v>0.17699999999999999</v>
      </c>
      <c r="L758">
        <v>2.08</v>
      </c>
      <c r="M758">
        <v>1.1000000000000001</v>
      </c>
      <c r="N758">
        <v>0.76100000000000001</v>
      </c>
      <c r="O758">
        <v>498</v>
      </c>
      <c r="P758">
        <v>100</v>
      </c>
      <c r="Q758">
        <v>191</v>
      </c>
      <c r="R758">
        <v>160</v>
      </c>
      <c r="S758">
        <v>201</v>
      </c>
      <c r="T758">
        <f>(Data[[#This Row],[mean_r]]/256)*100</f>
        <v>74.609375</v>
      </c>
      <c r="U758">
        <f>(Data[[#This Row],[mean_g]]/256)*100</f>
        <v>62.5</v>
      </c>
      <c r="V758">
        <f>(Data[[#This Row],[mean_b]]/256)*100</f>
        <v>78.515625</v>
      </c>
      <c r="W758">
        <v>0.752</v>
      </c>
      <c r="X758" t="s">
        <v>39</v>
      </c>
      <c r="Y758" t="s">
        <v>45</v>
      </c>
      <c r="Z758">
        <v>1908</v>
      </c>
      <c r="AA758">
        <v>4.92</v>
      </c>
      <c r="AB758">
        <v>13.6</v>
      </c>
      <c r="AC758">
        <v>45.7</v>
      </c>
      <c r="AD758">
        <v>271837</v>
      </c>
      <c r="AE758">
        <v>82.4</v>
      </c>
      <c r="AF758">
        <v>35.1</v>
      </c>
      <c r="AG758" t="s">
        <v>64</v>
      </c>
      <c r="AH758" t="s">
        <v>42</v>
      </c>
      <c r="AI758" t="s">
        <v>56</v>
      </c>
      <c r="AJ758">
        <v>60</v>
      </c>
      <c r="AK758">
        <v>256</v>
      </c>
      <c r="AL758">
        <v>0.77990000000000004</v>
      </c>
      <c r="AM758">
        <v>0.71709999999999996</v>
      </c>
      <c r="AN758">
        <v>0.60760000000000003</v>
      </c>
      <c r="AO758">
        <f>Data[[#This Row],[labeller_confidence_score]]-Data[[#This Row],[cytodiffusion_classification_confidence]]</f>
        <v>-0.10949999999999993</v>
      </c>
    </row>
    <row r="759" spans="1:41" x14ac:dyDescent="0.3">
      <c r="A759" t="s">
        <v>832</v>
      </c>
      <c r="B759" t="s">
        <v>85</v>
      </c>
      <c r="C759">
        <v>0</v>
      </c>
      <c r="D759" t="s">
        <v>50</v>
      </c>
      <c r="E759">
        <v>11.67</v>
      </c>
      <c r="F759">
        <v>56.7</v>
      </c>
      <c r="G759">
        <v>0.73399999999999999</v>
      </c>
      <c r="H759">
        <v>0.44900000000000001</v>
      </c>
      <c r="I759">
        <f>Data[[#This Row],[nucleus_area_pct]]/Data[[#This Row],[cytoplasm_ratio]]</f>
        <v>126.28062360801782</v>
      </c>
      <c r="J759">
        <v>0.82399999999999995</v>
      </c>
      <c r="K759">
        <v>0.32800000000000001</v>
      </c>
      <c r="L759">
        <v>4.1399999999999997</v>
      </c>
      <c r="M759">
        <v>1.9</v>
      </c>
      <c r="N759">
        <v>0.77900000000000003</v>
      </c>
      <c r="O759">
        <v>352</v>
      </c>
      <c r="P759">
        <v>69</v>
      </c>
      <c r="Q759">
        <v>209</v>
      </c>
      <c r="R759">
        <v>132</v>
      </c>
      <c r="S759">
        <v>188</v>
      </c>
      <c r="T759">
        <f>(Data[[#This Row],[mean_r]]/256)*100</f>
        <v>81.640625</v>
      </c>
      <c r="U759">
        <f>(Data[[#This Row],[mean_g]]/256)*100</f>
        <v>51.5625</v>
      </c>
      <c r="V759">
        <f>(Data[[#This Row],[mean_b]]/256)*100</f>
        <v>73.4375</v>
      </c>
      <c r="W759">
        <v>0.81599999999999995</v>
      </c>
      <c r="X759" t="s">
        <v>39</v>
      </c>
      <c r="Y759" t="s">
        <v>40</v>
      </c>
      <c r="Z759">
        <v>3902</v>
      </c>
      <c r="AA759">
        <v>4.8</v>
      </c>
      <c r="AB759">
        <v>9.8000000000000007</v>
      </c>
      <c r="AC759">
        <v>39.6</v>
      </c>
      <c r="AD759">
        <v>252871</v>
      </c>
      <c r="AE759">
        <v>80.7</v>
      </c>
      <c r="AF759">
        <v>34</v>
      </c>
      <c r="AG759" t="s">
        <v>64</v>
      </c>
      <c r="AH759" t="s">
        <v>42</v>
      </c>
      <c r="AI759" t="s">
        <v>52</v>
      </c>
      <c r="AJ759">
        <v>40</v>
      </c>
      <c r="AK759">
        <v>360</v>
      </c>
      <c r="AL759">
        <v>8.0699999999999994E-2</v>
      </c>
      <c r="AM759">
        <v>1</v>
      </c>
      <c r="AN759">
        <v>0.84540000000000004</v>
      </c>
      <c r="AO759">
        <f>Data[[#This Row],[labeller_confidence_score]]-Data[[#This Row],[cytodiffusion_classification_confidence]]</f>
        <v>-0.15459999999999996</v>
      </c>
    </row>
    <row r="760" spans="1:41" x14ac:dyDescent="0.3">
      <c r="A760" t="s">
        <v>833</v>
      </c>
      <c r="B760" t="s">
        <v>58</v>
      </c>
      <c r="C760">
        <v>1</v>
      </c>
      <c r="D760" t="s">
        <v>38</v>
      </c>
      <c r="E760">
        <v>16.73</v>
      </c>
      <c r="F760">
        <v>76.599999999999994</v>
      </c>
      <c r="G760">
        <v>0.64800000000000002</v>
      </c>
      <c r="H760">
        <v>0.33</v>
      </c>
      <c r="I760">
        <f>Data[[#This Row],[nucleus_area_pct]]/Data[[#This Row],[cytoplasm_ratio]]</f>
        <v>232.1212121212121</v>
      </c>
      <c r="J760">
        <v>0.70099999999999996</v>
      </c>
      <c r="K760">
        <v>0.47299999999999998</v>
      </c>
      <c r="L760">
        <v>0.9</v>
      </c>
      <c r="M760">
        <v>1.3</v>
      </c>
      <c r="N760">
        <v>0.95699999999999996</v>
      </c>
      <c r="O760">
        <v>506</v>
      </c>
      <c r="P760">
        <v>90</v>
      </c>
      <c r="Q760">
        <v>202</v>
      </c>
      <c r="R760">
        <v>152</v>
      </c>
      <c r="S760">
        <v>208</v>
      </c>
      <c r="T760">
        <f>(Data[[#This Row],[mean_r]]/256)*100</f>
        <v>78.90625</v>
      </c>
      <c r="U760">
        <f>(Data[[#This Row],[mean_g]]/256)*100</f>
        <v>59.375</v>
      </c>
      <c r="V760">
        <f>(Data[[#This Row],[mean_b]]/256)*100</f>
        <v>81.25</v>
      </c>
      <c r="W760">
        <v>0.60199999999999998</v>
      </c>
      <c r="X760" t="s">
        <v>51</v>
      </c>
      <c r="Y760" t="s">
        <v>40</v>
      </c>
      <c r="Z760">
        <v>8132</v>
      </c>
      <c r="AA760">
        <v>5.87</v>
      </c>
      <c r="AB760">
        <v>13.3</v>
      </c>
      <c r="AC760">
        <v>47.1</v>
      </c>
      <c r="AD760">
        <v>296076</v>
      </c>
      <c r="AE760">
        <v>91.7</v>
      </c>
      <c r="AF760">
        <v>34.299999999999997</v>
      </c>
      <c r="AG760" t="s">
        <v>41</v>
      </c>
      <c r="AH760" t="s">
        <v>42</v>
      </c>
      <c r="AI760" t="s">
        <v>56</v>
      </c>
      <c r="AJ760">
        <v>100</v>
      </c>
      <c r="AK760">
        <v>224</v>
      </c>
      <c r="AL760">
        <v>0.93600000000000005</v>
      </c>
      <c r="AM760">
        <v>0.50490000000000002</v>
      </c>
      <c r="AN760">
        <v>0.84889999999999999</v>
      </c>
      <c r="AO760">
        <f>Data[[#This Row],[labeller_confidence_score]]-Data[[#This Row],[cytodiffusion_classification_confidence]]</f>
        <v>0.34399999999999997</v>
      </c>
    </row>
    <row r="761" spans="1:41" x14ac:dyDescent="0.3">
      <c r="A761" t="s">
        <v>834</v>
      </c>
      <c r="B761" t="s">
        <v>60</v>
      </c>
      <c r="C761">
        <v>0</v>
      </c>
      <c r="D761" t="s">
        <v>50</v>
      </c>
      <c r="E761">
        <v>16.79</v>
      </c>
      <c r="F761">
        <v>69.599999999999994</v>
      </c>
      <c r="G761">
        <v>0.55500000000000005</v>
      </c>
      <c r="H761">
        <v>0.34399999999999997</v>
      </c>
      <c r="I761">
        <f>Data[[#This Row],[nucleus_area_pct]]/Data[[#This Row],[cytoplasm_ratio]]</f>
        <v>202.32558139534885</v>
      </c>
      <c r="J761">
        <v>0.76100000000000001</v>
      </c>
      <c r="K761">
        <v>0.439</v>
      </c>
      <c r="L761">
        <v>2.15</v>
      </c>
      <c r="M761">
        <v>1.2</v>
      </c>
      <c r="N761">
        <v>0.66900000000000004</v>
      </c>
      <c r="O761">
        <v>451</v>
      </c>
      <c r="P761">
        <v>89</v>
      </c>
      <c r="Q761">
        <v>200</v>
      </c>
      <c r="R761">
        <v>158</v>
      </c>
      <c r="S761">
        <v>194</v>
      </c>
      <c r="T761">
        <f>(Data[[#This Row],[mean_r]]/256)*100</f>
        <v>78.125</v>
      </c>
      <c r="U761">
        <f>(Data[[#This Row],[mean_g]]/256)*100</f>
        <v>61.71875</v>
      </c>
      <c r="V761">
        <f>(Data[[#This Row],[mean_b]]/256)*100</f>
        <v>75.78125</v>
      </c>
      <c r="W761">
        <v>0.67600000000000005</v>
      </c>
      <c r="X761" t="s">
        <v>51</v>
      </c>
      <c r="Y761" t="s">
        <v>45</v>
      </c>
      <c r="Z761">
        <v>8643</v>
      </c>
      <c r="AA761">
        <v>5.36</v>
      </c>
      <c r="AB761">
        <v>16.2</v>
      </c>
      <c r="AC761">
        <v>47.3</v>
      </c>
      <c r="AD761">
        <v>109456</v>
      </c>
      <c r="AE761">
        <v>97.3</v>
      </c>
      <c r="AF761">
        <v>32.700000000000003</v>
      </c>
      <c r="AG761" t="s">
        <v>46</v>
      </c>
      <c r="AH761" t="s">
        <v>68</v>
      </c>
      <c r="AI761" t="s">
        <v>56</v>
      </c>
      <c r="AJ761">
        <v>40</v>
      </c>
      <c r="AK761">
        <v>512</v>
      </c>
      <c r="AL761">
        <v>9.8000000000000004E-2</v>
      </c>
      <c r="AM761">
        <v>0.93300000000000005</v>
      </c>
      <c r="AN761">
        <v>0.96079999999999999</v>
      </c>
      <c r="AO761">
        <f>Data[[#This Row],[labeller_confidence_score]]-Data[[#This Row],[cytodiffusion_classification_confidence]]</f>
        <v>2.7799999999999936E-2</v>
      </c>
    </row>
    <row r="762" spans="1:41" x14ac:dyDescent="0.3">
      <c r="A762" t="s">
        <v>835</v>
      </c>
      <c r="B762" t="s">
        <v>62</v>
      </c>
      <c r="C762">
        <v>0</v>
      </c>
      <c r="D762" t="s">
        <v>50</v>
      </c>
      <c r="E762">
        <v>9.59</v>
      </c>
      <c r="F762">
        <v>74.2</v>
      </c>
      <c r="G762">
        <v>0.78100000000000003</v>
      </c>
      <c r="H762">
        <v>0.17100000000000001</v>
      </c>
      <c r="I762">
        <f>Data[[#This Row],[nucleus_area_pct]]/Data[[#This Row],[cytoplasm_ratio]]</f>
        <v>433.91812865497076</v>
      </c>
      <c r="J762">
        <v>0.98199999999999998</v>
      </c>
      <c r="K762">
        <v>0.193</v>
      </c>
      <c r="L762">
        <v>0.97</v>
      </c>
      <c r="M762">
        <v>1</v>
      </c>
      <c r="N762">
        <v>0.83399999999999996</v>
      </c>
      <c r="O762">
        <v>305</v>
      </c>
      <c r="P762">
        <v>56</v>
      </c>
      <c r="Q762">
        <v>195</v>
      </c>
      <c r="R762">
        <v>157</v>
      </c>
      <c r="S762">
        <v>176</v>
      </c>
      <c r="T762">
        <f>(Data[[#This Row],[mean_r]]/256)*100</f>
        <v>76.171875</v>
      </c>
      <c r="U762">
        <f>(Data[[#This Row],[mean_g]]/256)*100</f>
        <v>61.328125</v>
      </c>
      <c r="V762">
        <f>(Data[[#This Row],[mean_b]]/256)*100</f>
        <v>68.75</v>
      </c>
      <c r="W762">
        <v>0.82599999999999996</v>
      </c>
      <c r="X762" t="s">
        <v>51</v>
      </c>
      <c r="Y762" t="s">
        <v>45</v>
      </c>
      <c r="Z762">
        <v>2448</v>
      </c>
      <c r="AA762">
        <v>5.12</v>
      </c>
      <c r="AB762">
        <v>12.5</v>
      </c>
      <c r="AC762">
        <v>45.6</v>
      </c>
      <c r="AD762">
        <v>259951</v>
      </c>
      <c r="AE762">
        <v>74.400000000000006</v>
      </c>
      <c r="AF762">
        <v>34</v>
      </c>
      <c r="AG762" t="s">
        <v>46</v>
      </c>
      <c r="AH762" t="s">
        <v>42</v>
      </c>
      <c r="AI762" t="s">
        <v>56</v>
      </c>
      <c r="AJ762">
        <v>100</v>
      </c>
      <c r="AK762">
        <v>224</v>
      </c>
      <c r="AL762">
        <v>2.98E-2</v>
      </c>
      <c r="AM762">
        <v>0.90200000000000002</v>
      </c>
      <c r="AN762">
        <v>0.93140000000000001</v>
      </c>
      <c r="AO762">
        <f>Data[[#This Row],[labeller_confidence_score]]-Data[[#This Row],[cytodiffusion_classification_confidence]]</f>
        <v>2.9399999999999982E-2</v>
      </c>
    </row>
    <row r="763" spans="1:41" x14ac:dyDescent="0.3">
      <c r="A763" t="s">
        <v>836</v>
      </c>
      <c r="B763" t="s">
        <v>54</v>
      </c>
      <c r="C763">
        <v>0</v>
      </c>
      <c r="D763" t="s">
        <v>54</v>
      </c>
      <c r="E763">
        <v>7.41</v>
      </c>
      <c r="F763">
        <v>0</v>
      </c>
      <c r="G763">
        <v>0</v>
      </c>
      <c r="H763">
        <v>1</v>
      </c>
      <c r="I763">
        <f>Data[[#This Row],[nucleus_area_pct]]/Data[[#This Row],[cytoplasm_ratio]]</f>
        <v>0</v>
      </c>
      <c r="J763">
        <v>0.92300000000000004</v>
      </c>
      <c r="K763">
        <v>0.17399999999999999</v>
      </c>
      <c r="L763">
        <v>0.64</v>
      </c>
      <c r="M763">
        <v>1</v>
      </c>
      <c r="N763">
        <v>0.94399999999999995</v>
      </c>
      <c r="O763">
        <v>177</v>
      </c>
      <c r="P763">
        <v>45</v>
      </c>
      <c r="Q763">
        <v>225</v>
      </c>
      <c r="R763">
        <v>128</v>
      </c>
      <c r="S763">
        <v>135</v>
      </c>
      <c r="T763">
        <f>(Data[[#This Row],[mean_r]]/256)*100</f>
        <v>87.890625</v>
      </c>
      <c r="U763">
        <f>(Data[[#This Row],[mean_g]]/256)*100</f>
        <v>50</v>
      </c>
      <c r="V763">
        <f>(Data[[#This Row],[mean_b]]/256)*100</f>
        <v>52.734375</v>
      </c>
      <c r="W763">
        <v>0.47499999999999998</v>
      </c>
      <c r="X763" t="s">
        <v>63</v>
      </c>
      <c r="Y763" t="s">
        <v>40</v>
      </c>
      <c r="Z763">
        <v>7116</v>
      </c>
      <c r="AA763">
        <v>4.75</v>
      </c>
      <c r="AB763">
        <v>20</v>
      </c>
      <c r="AC763">
        <v>36.799999999999997</v>
      </c>
      <c r="AD763">
        <v>310843</v>
      </c>
      <c r="AE763">
        <v>100.7</v>
      </c>
      <c r="AF763">
        <v>35.1</v>
      </c>
      <c r="AG763" t="s">
        <v>64</v>
      </c>
      <c r="AH763" t="s">
        <v>42</v>
      </c>
      <c r="AI763" t="s">
        <v>43</v>
      </c>
      <c r="AJ763">
        <v>100</v>
      </c>
      <c r="AK763">
        <v>256</v>
      </c>
      <c r="AL763">
        <v>8.6599999999999996E-2</v>
      </c>
      <c r="AM763">
        <v>0.93169999999999997</v>
      </c>
      <c r="AN763">
        <v>0.94089999999999996</v>
      </c>
      <c r="AO763">
        <f>Data[[#This Row],[labeller_confidence_score]]-Data[[#This Row],[cytodiffusion_classification_confidence]]</f>
        <v>9.199999999999986E-3</v>
      </c>
    </row>
    <row r="764" spans="1:41" x14ac:dyDescent="0.3">
      <c r="A764" t="s">
        <v>837</v>
      </c>
      <c r="B764" t="s">
        <v>66</v>
      </c>
      <c r="C764">
        <v>1</v>
      </c>
      <c r="D764" t="s">
        <v>67</v>
      </c>
      <c r="E764">
        <v>10.02</v>
      </c>
      <c r="F764">
        <v>87.9</v>
      </c>
      <c r="G764">
        <v>0.8</v>
      </c>
      <c r="H764">
        <v>0.115</v>
      </c>
      <c r="I764">
        <f>Data[[#This Row],[nucleus_area_pct]]/Data[[#This Row],[cytoplasm_ratio]]</f>
        <v>764.3478260869565</v>
      </c>
      <c r="J764">
        <v>0.51300000000000001</v>
      </c>
      <c r="K764">
        <v>0.67500000000000004</v>
      </c>
      <c r="L764">
        <v>1.36</v>
      </c>
      <c r="M764">
        <v>1.1000000000000001</v>
      </c>
      <c r="N764">
        <v>0.64100000000000001</v>
      </c>
      <c r="O764">
        <v>280</v>
      </c>
      <c r="P764">
        <v>95</v>
      </c>
      <c r="Q764">
        <v>153</v>
      </c>
      <c r="R764">
        <v>146</v>
      </c>
      <c r="S764">
        <v>196</v>
      </c>
      <c r="T764">
        <f>(Data[[#This Row],[mean_r]]/256)*100</f>
        <v>59.765625</v>
      </c>
      <c r="U764">
        <f>(Data[[#This Row],[mean_g]]/256)*100</f>
        <v>57.03125</v>
      </c>
      <c r="V764">
        <f>(Data[[#This Row],[mean_b]]/256)*100</f>
        <v>76.5625</v>
      </c>
      <c r="W764">
        <v>0.71199999999999997</v>
      </c>
      <c r="X764" t="s">
        <v>51</v>
      </c>
      <c r="Y764" t="s">
        <v>40</v>
      </c>
      <c r="Z764">
        <v>5842</v>
      </c>
      <c r="AA764">
        <v>4.3600000000000003</v>
      </c>
      <c r="AB764">
        <v>16.100000000000001</v>
      </c>
      <c r="AC764">
        <v>44.6</v>
      </c>
      <c r="AD764">
        <v>147932</v>
      </c>
      <c r="AE764">
        <v>94.1</v>
      </c>
      <c r="AF764">
        <v>34.200000000000003</v>
      </c>
      <c r="AG764" t="s">
        <v>64</v>
      </c>
      <c r="AH764" t="s">
        <v>47</v>
      </c>
      <c r="AI764" t="s">
        <v>52</v>
      </c>
      <c r="AJ764">
        <v>100</v>
      </c>
      <c r="AK764">
        <v>224</v>
      </c>
      <c r="AL764">
        <v>0.91549999999999998</v>
      </c>
      <c r="AM764">
        <v>0.74129999999999996</v>
      </c>
      <c r="AN764">
        <v>0.80089999999999995</v>
      </c>
      <c r="AO764">
        <f>Data[[#This Row],[labeller_confidence_score]]-Data[[#This Row],[cytodiffusion_classification_confidence]]</f>
        <v>5.9599999999999986E-2</v>
      </c>
    </row>
    <row r="765" spans="1:41" x14ac:dyDescent="0.3">
      <c r="A765" t="s">
        <v>838</v>
      </c>
      <c r="B765" t="s">
        <v>110</v>
      </c>
      <c r="C765">
        <v>1</v>
      </c>
      <c r="D765" t="s">
        <v>104</v>
      </c>
      <c r="E765">
        <v>7.95</v>
      </c>
      <c r="F765">
        <v>0</v>
      </c>
      <c r="G765">
        <v>0</v>
      </c>
      <c r="H765">
        <v>1</v>
      </c>
      <c r="I765">
        <f>Data[[#This Row],[nucleus_area_pct]]/Data[[#This Row],[cytoplasm_ratio]]</f>
        <v>0</v>
      </c>
      <c r="J765">
        <v>0.80200000000000005</v>
      </c>
      <c r="K765">
        <v>0.11700000000000001</v>
      </c>
      <c r="L765">
        <v>0.36</v>
      </c>
      <c r="M765">
        <v>1</v>
      </c>
      <c r="N765">
        <v>0.96599999999999997</v>
      </c>
      <c r="O765">
        <v>210</v>
      </c>
      <c r="P765">
        <v>52</v>
      </c>
      <c r="Q765">
        <v>225</v>
      </c>
      <c r="R765">
        <v>132</v>
      </c>
      <c r="S765">
        <v>131</v>
      </c>
      <c r="T765">
        <f>(Data[[#This Row],[mean_r]]/256)*100</f>
        <v>87.890625</v>
      </c>
      <c r="U765">
        <f>(Data[[#This Row],[mean_g]]/256)*100</f>
        <v>51.5625</v>
      </c>
      <c r="V765">
        <f>(Data[[#This Row],[mean_b]]/256)*100</f>
        <v>51.171875</v>
      </c>
      <c r="W765">
        <v>0.45500000000000002</v>
      </c>
      <c r="X765" t="s">
        <v>39</v>
      </c>
      <c r="Y765" t="s">
        <v>45</v>
      </c>
      <c r="Z765">
        <v>3850</v>
      </c>
      <c r="AA765">
        <v>5.65</v>
      </c>
      <c r="AB765">
        <v>12</v>
      </c>
      <c r="AC765">
        <v>46.3</v>
      </c>
      <c r="AD765">
        <v>246512</v>
      </c>
      <c r="AE765">
        <v>70.2</v>
      </c>
      <c r="AF765">
        <v>35</v>
      </c>
      <c r="AG765" t="s">
        <v>41</v>
      </c>
      <c r="AH765" t="s">
        <v>42</v>
      </c>
      <c r="AI765" t="s">
        <v>52</v>
      </c>
      <c r="AJ765">
        <v>100</v>
      </c>
      <c r="AK765">
        <v>224</v>
      </c>
      <c r="AL765">
        <v>1</v>
      </c>
      <c r="AM765">
        <v>0.6381</v>
      </c>
      <c r="AN765">
        <v>0.77949999999999997</v>
      </c>
      <c r="AO765">
        <f>Data[[#This Row],[labeller_confidence_score]]-Data[[#This Row],[cytodiffusion_classification_confidence]]</f>
        <v>0.14139999999999997</v>
      </c>
    </row>
    <row r="766" spans="1:41" x14ac:dyDescent="0.3">
      <c r="A766" t="s">
        <v>839</v>
      </c>
      <c r="B766" t="s">
        <v>89</v>
      </c>
      <c r="C766">
        <v>1</v>
      </c>
      <c r="D766" t="s">
        <v>38</v>
      </c>
      <c r="E766">
        <v>14.23</v>
      </c>
      <c r="F766">
        <v>66.7</v>
      </c>
      <c r="G766">
        <v>0.65600000000000003</v>
      </c>
      <c r="H766">
        <v>0.39300000000000002</v>
      </c>
      <c r="I766">
        <f>Data[[#This Row],[nucleus_area_pct]]/Data[[#This Row],[cytoplasm_ratio]]</f>
        <v>169.72010178117048</v>
      </c>
      <c r="J766">
        <v>0.85799999999999998</v>
      </c>
      <c r="K766">
        <v>0.30499999999999999</v>
      </c>
      <c r="L766">
        <v>5.73</v>
      </c>
      <c r="M766">
        <v>4.4000000000000004</v>
      </c>
      <c r="N766">
        <v>0.86699999999999999</v>
      </c>
      <c r="O766">
        <v>479</v>
      </c>
      <c r="P766">
        <v>72</v>
      </c>
      <c r="Q766">
        <v>237</v>
      </c>
      <c r="R766">
        <v>155</v>
      </c>
      <c r="S766">
        <v>167</v>
      </c>
      <c r="T766">
        <f>(Data[[#This Row],[mean_r]]/256)*100</f>
        <v>92.578125</v>
      </c>
      <c r="U766">
        <f>(Data[[#This Row],[mean_g]]/256)*100</f>
        <v>60.546875</v>
      </c>
      <c r="V766">
        <f>(Data[[#This Row],[mean_b]]/256)*100</f>
        <v>65.234375</v>
      </c>
      <c r="W766">
        <v>0.69399999999999995</v>
      </c>
      <c r="X766" t="s">
        <v>51</v>
      </c>
      <c r="Y766" t="s">
        <v>40</v>
      </c>
      <c r="Z766">
        <v>7630</v>
      </c>
      <c r="AA766">
        <v>5.97</v>
      </c>
      <c r="AB766">
        <v>11.2</v>
      </c>
      <c r="AC766">
        <v>38.5</v>
      </c>
      <c r="AD766">
        <v>157147</v>
      </c>
      <c r="AE766">
        <v>101.6</v>
      </c>
      <c r="AF766">
        <v>32.299999999999997</v>
      </c>
      <c r="AG766" t="s">
        <v>41</v>
      </c>
      <c r="AH766" t="s">
        <v>68</v>
      </c>
      <c r="AI766" t="s">
        <v>43</v>
      </c>
      <c r="AJ766">
        <v>100</v>
      </c>
      <c r="AK766">
        <v>512</v>
      </c>
      <c r="AL766">
        <v>0.70240000000000002</v>
      </c>
      <c r="AM766">
        <v>0.63939999999999997</v>
      </c>
      <c r="AN766">
        <v>0.82740000000000002</v>
      </c>
      <c r="AO766">
        <f>Data[[#This Row],[labeller_confidence_score]]-Data[[#This Row],[cytodiffusion_classification_confidence]]</f>
        <v>0.18800000000000006</v>
      </c>
    </row>
    <row r="767" spans="1:41" x14ac:dyDescent="0.3">
      <c r="A767" t="s">
        <v>840</v>
      </c>
      <c r="B767" t="s">
        <v>49</v>
      </c>
      <c r="C767">
        <v>0</v>
      </c>
      <c r="D767" t="s">
        <v>50</v>
      </c>
      <c r="E767">
        <v>11.57</v>
      </c>
      <c r="F767">
        <v>55.6</v>
      </c>
      <c r="G767">
        <v>0.55700000000000005</v>
      </c>
      <c r="H767">
        <v>0.40600000000000003</v>
      </c>
      <c r="I767">
        <f>Data[[#This Row],[nucleus_area_pct]]/Data[[#This Row],[cytoplasm_ratio]]</f>
        <v>136.94581280788177</v>
      </c>
      <c r="J767">
        <v>0.79500000000000004</v>
      </c>
      <c r="K767">
        <v>0.28100000000000003</v>
      </c>
      <c r="L767">
        <v>2.73</v>
      </c>
      <c r="M767">
        <v>3.9</v>
      </c>
      <c r="N767">
        <v>0.76900000000000002</v>
      </c>
      <c r="O767">
        <v>446</v>
      </c>
      <c r="P767">
        <v>61</v>
      </c>
      <c r="Q767">
        <v>236</v>
      </c>
      <c r="R767">
        <v>148</v>
      </c>
      <c r="S767">
        <v>181</v>
      </c>
      <c r="T767">
        <f>(Data[[#This Row],[mean_r]]/256)*100</f>
        <v>92.1875</v>
      </c>
      <c r="U767">
        <f>(Data[[#This Row],[mean_g]]/256)*100</f>
        <v>57.8125</v>
      </c>
      <c r="V767">
        <f>(Data[[#This Row],[mean_b]]/256)*100</f>
        <v>70.703125</v>
      </c>
      <c r="W767">
        <v>0.67300000000000004</v>
      </c>
      <c r="X767" t="s">
        <v>39</v>
      </c>
      <c r="Y767" t="s">
        <v>45</v>
      </c>
      <c r="Z767">
        <v>5586</v>
      </c>
      <c r="AA767">
        <v>5.98</v>
      </c>
      <c r="AB767">
        <v>11.3</v>
      </c>
      <c r="AC767">
        <v>37.799999999999997</v>
      </c>
      <c r="AD767">
        <v>108617</v>
      </c>
      <c r="AE767">
        <v>111.4</v>
      </c>
      <c r="AF767">
        <v>30.2</v>
      </c>
      <c r="AG767" t="s">
        <v>46</v>
      </c>
      <c r="AH767" t="s">
        <v>47</v>
      </c>
      <c r="AI767" t="s">
        <v>43</v>
      </c>
      <c r="AJ767">
        <v>100</v>
      </c>
      <c r="AK767">
        <v>256</v>
      </c>
      <c r="AL767">
        <v>6.4799999999999996E-2</v>
      </c>
      <c r="AM767">
        <v>0.98180000000000001</v>
      </c>
      <c r="AN767">
        <v>0.91279999999999994</v>
      </c>
      <c r="AO767">
        <f>Data[[#This Row],[labeller_confidence_score]]-Data[[#This Row],[cytodiffusion_classification_confidence]]</f>
        <v>-6.9000000000000061E-2</v>
      </c>
    </row>
    <row r="768" spans="1:41" x14ac:dyDescent="0.3">
      <c r="A768" t="s">
        <v>841</v>
      </c>
      <c r="B768" t="s">
        <v>62</v>
      </c>
      <c r="C768">
        <v>0</v>
      </c>
      <c r="D768" t="s">
        <v>50</v>
      </c>
      <c r="E768">
        <v>8.9700000000000006</v>
      </c>
      <c r="F768">
        <v>82.9</v>
      </c>
      <c r="G768">
        <v>0.877</v>
      </c>
      <c r="H768">
        <v>0.22700000000000001</v>
      </c>
      <c r="I768">
        <f>Data[[#This Row],[nucleus_area_pct]]/Data[[#This Row],[cytoplasm_ratio]]</f>
        <v>365.19823788546256</v>
      </c>
      <c r="J768">
        <v>0.94199999999999995</v>
      </c>
      <c r="K768">
        <v>0.20200000000000001</v>
      </c>
      <c r="L768">
        <v>1.0900000000000001</v>
      </c>
      <c r="M768">
        <v>1</v>
      </c>
      <c r="N768">
        <v>0.98899999999999999</v>
      </c>
      <c r="O768">
        <v>272</v>
      </c>
      <c r="P768">
        <v>55</v>
      </c>
      <c r="Q768">
        <v>207</v>
      </c>
      <c r="R768">
        <v>168</v>
      </c>
      <c r="S768">
        <v>186</v>
      </c>
      <c r="T768">
        <f>(Data[[#This Row],[mean_r]]/256)*100</f>
        <v>80.859375</v>
      </c>
      <c r="U768">
        <f>(Data[[#This Row],[mean_g]]/256)*100</f>
        <v>65.625</v>
      </c>
      <c r="V768">
        <f>(Data[[#This Row],[mean_b]]/256)*100</f>
        <v>72.65625</v>
      </c>
      <c r="W768">
        <v>0.79100000000000004</v>
      </c>
      <c r="X768" t="s">
        <v>51</v>
      </c>
      <c r="Y768" t="s">
        <v>40</v>
      </c>
      <c r="Z768">
        <v>6241</v>
      </c>
      <c r="AA768">
        <v>4.3600000000000003</v>
      </c>
      <c r="AB768">
        <v>13.6</v>
      </c>
      <c r="AC768">
        <v>34.1</v>
      </c>
      <c r="AD768">
        <v>384787</v>
      </c>
      <c r="AE768">
        <v>82.7</v>
      </c>
      <c r="AF768">
        <v>34.4</v>
      </c>
      <c r="AG768" t="s">
        <v>41</v>
      </c>
      <c r="AH768" t="s">
        <v>42</v>
      </c>
      <c r="AI768" t="s">
        <v>43</v>
      </c>
      <c r="AJ768">
        <v>60</v>
      </c>
      <c r="AK768">
        <v>360</v>
      </c>
      <c r="AL768">
        <v>4.7699999999999999E-2</v>
      </c>
      <c r="AM768">
        <v>0.91679999999999995</v>
      </c>
      <c r="AN768">
        <v>0.99839999999999995</v>
      </c>
      <c r="AO768">
        <f>Data[[#This Row],[labeller_confidence_score]]-Data[[#This Row],[cytodiffusion_classification_confidence]]</f>
        <v>8.1600000000000006E-2</v>
      </c>
    </row>
    <row r="769" spans="1:41" x14ac:dyDescent="0.3">
      <c r="A769" t="s">
        <v>842</v>
      </c>
      <c r="B769" t="s">
        <v>62</v>
      </c>
      <c r="C769">
        <v>0</v>
      </c>
      <c r="D769" t="s">
        <v>50</v>
      </c>
      <c r="E769">
        <v>9.3699999999999992</v>
      </c>
      <c r="F769">
        <v>77.099999999999994</v>
      </c>
      <c r="G769">
        <v>0.77400000000000002</v>
      </c>
      <c r="H769">
        <v>8.5000000000000006E-2</v>
      </c>
      <c r="I769">
        <f>Data[[#This Row],[nucleus_area_pct]]/Data[[#This Row],[cytoplasm_ratio]]</f>
        <v>907.0588235294116</v>
      </c>
      <c r="J769">
        <v>0.875</v>
      </c>
      <c r="K769">
        <v>0.25900000000000001</v>
      </c>
      <c r="L769">
        <v>1.1000000000000001</v>
      </c>
      <c r="M769">
        <v>1</v>
      </c>
      <c r="N769">
        <v>0.92500000000000004</v>
      </c>
      <c r="O769">
        <v>242</v>
      </c>
      <c r="P769">
        <v>50</v>
      </c>
      <c r="Q769">
        <v>206</v>
      </c>
      <c r="R769">
        <v>161</v>
      </c>
      <c r="S769">
        <v>201</v>
      </c>
      <c r="T769">
        <f>(Data[[#This Row],[mean_r]]/256)*100</f>
        <v>80.46875</v>
      </c>
      <c r="U769">
        <f>(Data[[#This Row],[mean_g]]/256)*100</f>
        <v>62.890625</v>
      </c>
      <c r="V769">
        <f>(Data[[#This Row],[mean_b]]/256)*100</f>
        <v>78.515625</v>
      </c>
      <c r="W769">
        <v>0.70199999999999996</v>
      </c>
      <c r="X769" t="s">
        <v>51</v>
      </c>
      <c r="Y769" t="s">
        <v>45</v>
      </c>
      <c r="Z769">
        <v>9733</v>
      </c>
      <c r="AA769">
        <v>3.9</v>
      </c>
      <c r="AB769">
        <v>12.8</v>
      </c>
      <c r="AC769">
        <v>46.5</v>
      </c>
      <c r="AD769">
        <v>273205</v>
      </c>
      <c r="AE769">
        <v>91.2</v>
      </c>
      <c r="AF769">
        <v>35</v>
      </c>
      <c r="AG769" t="s">
        <v>64</v>
      </c>
      <c r="AH769" t="s">
        <v>68</v>
      </c>
      <c r="AI769" t="s">
        <v>43</v>
      </c>
      <c r="AJ769">
        <v>60</v>
      </c>
      <c r="AK769">
        <v>360</v>
      </c>
      <c r="AL769">
        <v>0.1268</v>
      </c>
      <c r="AM769">
        <v>0.86519999999999997</v>
      </c>
      <c r="AN769">
        <v>0.85340000000000005</v>
      </c>
      <c r="AO769">
        <f>Data[[#This Row],[labeller_confidence_score]]-Data[[#This Row],[cytodiffusion_classification_confidence]]</f>
        <v>-1.1799999999999922E-2</v>
      </c>
    </row>
    <row r="770" spans="1:41" x14ac:dyDescent="0.3">
      <c r="A770" t="s">
        <v>843</v>
      </c>
      <c r="B770" t="s">
        <v>54</v>
      </c>
      <c r="C770">
        <v>0</v>
      </c>
      <c r="D770" t="s">
        <v>54</v>
      </c>
      <c r="E770">
        <v>6.34</v>
      </c>
      <c r="F770">
        <v>0</v>
      </c>
      <c r="G770">
        <v>0</v>
      </c>
      <c r="H770">
        <v>1</v>
      </c>
      <c r="I770">
        <f>Data[[#This Row],[nucleus_area_pct]]/Data[[#This Row],[cytoplasm_ratio]]</f>
        <v>0</v>
      </c>
      <c r="J770">
        <v>0.93799999999999994</v>
      </c>
      <c r="K770">
        <v>0.223</v>
      </c>
      <c r="L770">
        <v>0.68</v>
      </c>
      <c r="M770">
        <v>1</v>
      </c>
      <c r="N770">
        <v>0.95799999999999996</v>
      </c>
      <c r="O770">
        <v>149</v>
      </c>
      <c r="P770">
        <v>50</v>
      </c>
      <c r="Q770">
        <v>245</v>
      </c>
      <c r="R770">
        <v>114</v>
      </c>
      <c r="S770">
        <v>129</v>
      </c>
      <c r="T770">
        <f>(Data[[#This Row],[mean_r]]/256)*100</f>
        <v>95.703125</v>
      </c>
      <c r="U770">
        <f>(Data[[#This Row],[mean_g]]/256)*100</f>
        <v>44.53125</v>
      </c>
      <c r="V770">
        <f>(Data[[#This Row],[mean_b]]/256)*100</f>
        <v>50.390625</v>
      </c>
      <c r="W770">
        <v>0.56100000000000005</v>
      </c>
      <c r="X770" t="s">
        <v>51</v>
      </c>
      <c r="Y770" t="s">
        <v>40</v>
      </c>
      <c r="Z770">
        <v>8846</v>
      </c>
      <c r="AA770">
        <v>4.37</v>
      </c>
      <c r="AB770">
        <v>12.7</v>
      </c>
      <c r="AC770">
        <v>35.299999999999997</v>
      </c>
      <c r="AD770">
        <v>291624</v>
      </c>
      <c r="AE770">
        <v>91.7</v>
      </c>
      <c r="AF770">
        <v>35</v>
      </c>
      <c r="AG770" t="s">
        <v>46</v>
      </c>
      <c r="AH770" t="s">
        <v>47</v>
      </c>
      <c r="AI770" t="s">
        <v>56</v>
      </c>
      <c r="AJ770">
        <v>40</v>
      </c>
      <c r="AK770">
        <v>224</v>
      </c>
      <c r="AL770">
        <v>5.62E-2</v>
      </c>
      <c r="AM770">
        <v>1</v>
      </c>
      <c r="AN770">
        <v>0.92130000000000001</v>
      </c>
      <c r="AO770">
        <f>Data[[#This Row],[labeller_confidence_score]]-Data[[#This Row],[cytodiffusion_classification_confidence]]</f>
        <v>-7.8699999999999992E-2</v>
      </c>
    </row>
    <row r="771" spans="1:41" x14ac:dyDescent="0.3">
      <c r="A771" t="s">
        <v>844</v>
      </c>
      <c r="B771" t="s">
        <v>81</v>
      </c>
      <c r="C771">
        <v>1</v>
      </c>
      <c r="D771" t="s">
        <v>82</v>
      </c>
      <c r="E771">
        <v>13.29</v>
      </c>
      <c r="F771">
        <v>80.900000000000006</v>
      </c>
      <c r="G771">
        <v>0.33400000000000002</v>
      </c>
      <c r="H771">
        <v>0.192</v>
      </c>
      <c r="I771">
        <f>Data[[#This Row],[nucleus_area_pct]]/Data[[#This Row],[cytoplasm_ratio]]</f>
        <v>421.35416666666669</v>
      </c>
      <c r="J771">
        <v>0.81299999999999994</v>
      </c>
      <c r="K771">
        <v>0.14599999999999999</v>
      </c>
      <c r="L771">
        <v>0.33</v>
      </c>
      <c r="M771">
        <v>1</v>
      </c>
      <c r="N771">
        <v>0.91</v>
      </c>
      <c r="O771">
        <v>591</v>
      </c>
      <c r="P771">
        <v>82</v>
      </c>
      <c r="Q771">
        <v>211</v>
      </c>
      <c r="R771">
        <v>109</v>
      </c>
      <c r="S771">
        <v>217</v>
      </c>
      <c r="T771">
        <f>(Data[[#This Row],[mean_r]]/256)*100</f>
        <v>82.421875</v>
      </c>
      <c r="U771">
        <f>(Data[[#This Row],[mean_g]]/256)*100</f>
        <v>42.578125</v>
      </c>
      <c r="V771">
        <f>(Data[[#This Row],[mean_b]]/256)*100</f>
        <v>84.765625</v>
      </c>
      <c r="W771">
        <v>0.77900000000000003</v>
      </c>
      <c r="X771" t="s">
        <v>39</v>
      </c>
      <c r="Y771" t="s">
        <v>45</v>
      </c>
      <c r="Z771">
        <v>9954</v>
      </c>
      <c r="AA771">
        <v>4.0599999999999996</v>
      </c>
      <c r="AB771">
        <v>15.1</v>
      </c>
      <c r="AC771">
        <v>36.9</v>
      </c>
      <c r="AD771">
        <v>124253</v>
      </c>
      <c r="AE771">
        <v>87.6</v>
      </c>
      <c r="AF771">
        <v>33.4</v>
      </c>
      <c r="AG771" t="s">
        <v>41</v>
      </c>
      <c r="AH771" t="s">
        <v>47</v>
      </c>
      <c r="AI771" t="s">
        <v>52</v>
      </c>
      <c r="AJ771">
        <v>100</v>
      </c>
      <c r="AK771">
        <v>360</v>
      </c>
      <c r="AL771">
        <v>0.84099999999999997</v>
      </c>
      <c r="AM771">
        <v>0.99</v>
      </c>
      <c r="AN771">
        <v>0.71319999999999995</v>
      </c>
      <c r="AO771">
        <f>Data[[#This Row],[labeller_confidence_score]]-Data[[#This Row],[cytodiffusion_classification_confidence]]</f>
        <v>-0.27680000000000005</v>
      </c>
    </row>
    <row r="772" spans="1:41" x14ac:dyDescent="0.3">
      <c r="A772" t="s">
        <v>845</v>
      </c>
      <c r="B772" t="s">
        <v>54</v>
      </c>
      <c r="C772">
        <v>0</v>
      </c>
      <c r="D772" t="s">
        <v>54</v>
      </c>
      <c r="E772">
        <v>7.11</v>
      </c>
      <c r="F772">
        <v>0</v>
      </c>
      <c r="G772">
        <v>0</v>
      </c>
      <c r="H772">
        <v>1</v>
      </c>
      <c r="I772">
        <f>Data[[#This Row],[nucleus_area_pct]]/Data[[#This Row],[cytoplasm_ratio]]</f>
        <v>0</v>
      </c>
      <c r="J772">
        <v>0.88700000000000001</v>
      </c>
      <c r="K772">
        <v>0.158</v>
      </c>
      <c r="L772">
        <v>0.62</v>
      </c>
      <c r="M772">
        <v>1</v>
      </c>
      <c r="N772">
        <v>0.96299999999999997</v>
      </c>
      <c r="O772">
        <v>206</v>
      </c>
      <c r="P772">
        <v>56</v>
      </c>
      <c r="Q772">
        <v>222</v>
      </c>
      <c r="R772">
        <v>143</v>
      </c>
      <c r="S772">
        <v>134</v>
      </c>
      <c r="T772">
        <f>(Data[[#This Row],[mean_r]]/256)*100</f>
        <v>86.71875</v>
      </c>
      <c r="U772">
        <f>(Data[[#This Row],[mean_g]]/256)*100</f>
        <v>55.859375</v>
      </c>
      <c r="V772">
        <f>(Data[[#This Row],[mean_b]]/256)*100</f>
        <v>52.34375</v>
      </c>
      <c r="W772">
        <v>0.50900000000000001</v>
      </c>
      <c r="X772" t="s">
        <v>51</v>
      </c>
      <c r="Y772" t="s">
        <v>45</v>
      </c>
      <c r="Z772">
        <v>7819</v>
      </c>
      <c r="AA772">
        <v>5.0999999999999996</v>
      </c>
      <c r="AB772">
        <v>9.1999999999999993</v>
      </c>
      <c r="AC772">
        <v>42.7</v>
      </c>
      <c r="AD772">
        <v>255381</v>
      </c>
      <c r="AE772">
        <v>88.1</v>
      </c>
      <c r="AF772">
        <v>31.1</v>
      </c>
      <c r="AG772" t="s">
        <v>46</v>
      </c>
      <c r="AH772" t="s">
        <v>42</v>
      </c>
      <c r="AI772" t="s">
        <v>43</v>
      </c>
      <c r="AJ772">
        <v>100</v>
      </c>
      <c r="AK772">
        <v>256</v>
      </c>
      <c r="AL772">
        <v>0.15859999999999999</v>
      </c>
      <c r="AM772">
        <v>0.81</v>
      </c>
      <c r="AN772">
        <v>0.86950000000000005</v>
      </c>
      <c r="AO772">
        <f>Data[[#This Row],[labeller_confidence_score]]-Data[[#This Row],[cytodiffusion_classification_confidence]]</f>
        <v>5.9499999999999997E-2</v>
      </c>
    </row>
    <row r="773" spans="1:41" x14ac:dyDescent="0.3">
      <c r="A773" t="s">
        <v>846</v>
      </c>
      <c r="B773" t="s">
        <v>85</v>
      </c>
      <c r="C773">
        <v>0</v>
      </c>
      <c r="D773" t="s">
        <v>50</v>
      </c>
      <c r="E773">
        <v>10.65</v>
      </c>
      <c r="F773">
        <v>61.3</v>
      </c>
      <c r="G773">
        <v>0.64500000000000002</v>
      </c>
      <c r="H773">
        <v>0.32</v>
      </c>
      <c r="I773">
        <f>Data[[#This Row],[nucleus_area_pct]]/Data[[#This Row],[cytoplasm_ratio]]</f>
        <v>191.5625</v>
      </c>
      <c r="J773">
        <v>0.80700000000000005</v>
      </c>
      <c r="K773">
        <v>0.28699999999999998</v>
      </c>
      <c r="L773">
        <v>5.25</v>
      </c>
      <c r="M773">
        <v>1.7</v>
      </c>
      <c r="N773">
        <v>0.76200000000000001</v>
      </c>
      <c r="O773">
        <v>362</v>
      </c>
      <c r="P773">
        <v>66</v>
      </c>
      <c r="Q773">
        <v>195</v>
      </c>
      <c r="R773">
        <v>162</v>
      </c>
      <c r="S773">
        <v>197</v>
      </c>
      <c r="T773">
        <f>(Data[[#This Row],[mean_r]]/256)*100</f>
        <v>76.171875</v>
      </c>
      <c r="U773">
        <f>(Data[[#This Row],[mean_g]]/256)*100</f>
        <v>63.28125</v>
      </c>
      <c r="V773">
        <f>(Data[[#This Row],[mean_b]]/256)*100</f>
        <v>76.953125</v>
      </c>
      <c r="W773">
        <v>0.75800000000000001</v>
      </c>
      <c r="X773" t="s">
        <v>63</v>
      </c>
      <c r="Y773" t="s">
        <v>45</v>
      </c>
      <c r="Z773">
        <v>6326</v>
      </c>
      <c r="AA773">
        <v>4.62</v>
      </c>
      <c r="AB773">
        <v>16.5</v>
      </c>
      <c r="AC773">
        <v>36.6</v>
      </c>
      <c r="AD773">
        <v>251115</v>
      </c>
      <c r="AE773">
        <v>80.099999999999994</v>
      </c>
      <c r="AF773">
        <v>33.4</v>
      </c>
      <c r="AG773" t="s">
        <v>64</v>
      </c>
      <c r="AH773" t="s">
        <v>47</v>
      </c>
      <c r="AI773" t="s">
        <v>52</v>
      </c>
      <c r="AJ773">
        <v>100</v>
      </c>
      <c r="AK773">
        <v>256</v>
      </c>
      <c r="AL773">
        <v>6.4299999999999996E-2</v>
      </c>
      <c r="AM773">
        <v>0.92249999999999999</v>
      </c>
      <c r="AN773">
        <v>0.96230000000000004</v>
      </c>
      <c r="AO773">
        <f>Data[[#This Row],[labeller_confidence_score]]-Data[[#This Row],[cytodiffusion_classification_confidence]]</f>
        <v>3.9800000000000058E-2</v>
      </c>
    </row>
    <row r="774" spans="1:41" x14ac:dyDescent="0.3">
      <c r="A774" t="s">
        <v>847</v>
      </c>
      <c r="B774" t="s">
        <v>54</v>
      </c>
      <c r="C774">
        <v>0</v>
      </c>
      <c r="D774" t="s">
        <v>54</v>
      </c>
      <c r="E774">
        <v>7.61</v>
      </c>
      <c r="F774">
        <v>0</v>
      </c>
      <c r="G774">
        <v>0</v>
      </c>
      <c r="H774">
        <v>1</v>
      </c>
      <c r="I774">
        <f>Data[[#This Row],[nucleus_area_pct]]/Data[[#This Row],[cytoplasm_ratio]]</f>
        <v>0</v>
      </c>
      <c r="J774">
        <v>0.86599999999999999</v>
      </c>
      <c r="K774">
        <v>0.19</v>
      </c>
      <c r="L774">
        <v>0.51</v>
      </c>
      <c r="M774">
        <v>1</v>
      </c>
      <c r="N774">
        <v>0.95299999999999996</v>
      </c>
      <c r="O774">
        <v>189</v>
      </c>
      <c r="P774">
        <v>45</v>
      </c>
      <c r="Q774">
        <v>224</v>
      </c>
      <c r="R774">
        <v>147</v>
      </c>
      <c r="S774">
        <v>108</v>
      </c>
      <c r="T774">
        <f>(Data[[#This Row],[mean_r]]/256)*100</f>
        <v>87.5</v>
      </c>
      <c r="U774">
        <f>(Data[[#This Row],[mean_g]]/256)*100</f>
        <v>57.421875</v>
      </c>
      <c r="V774">
        <f>(Data[[#This Row],[mean_b]]/256)*100</f>
        <v>42.1875</v>
      </c>
      <c r="W774">
        <v>0.42299999999999999</v>
      </c>
      <c r="X774" t="s">
        <v>39</v>
      </c>
      <c r="Y774" t="s">
        <v>40</v>
      </c>
      <c r="Z774">
        <v>6478</v>
      </c>
      <c r="AA774">
        <v>4.24</v>
      </c>
      <c r="AB774">
        <v>16.100000000000001</v>
      </c>
      <c r="AC774">
        <v>49.1</v>
      </c>
      <c r="AD774">
        <v>276291</v>
      </c>
      <c r="AE774">
        <v>76.900000000000006</v>
      </c>
      <c r="AF774">
        <v>32</v>
      </c>
      <c r="AG774" t="s">
        <v>64</v>
      </c>
      <c r="AH774" t="s">
        <v>47</v>
      </c>
      <c r="AI774" t="s">
        <v>43</v>
      </c>
      <c r="AJ774">
        <v>40</v>
      </c>
      <c r="AK774">
        <v>256</v>
      </c>
      <c r="AL774">
        <v>5.8400000000000001E-2</v>
      </c>
      <c r="AM774">
        <v>0.94130000000000003</v>
      </c>
      <c r="AN774">
        <v>0.94299999999999995</v>
      </c>
      <c r="AO774">
        <f>Data[[#This Row],[labeller_confidence_score]]-Data[[#This Row],[cytodiffusion_classification_confidence]]</f>
        <v>1.6999999999999238E-3</v>
      </c>
    </row>
    <row r="775" spans="1:41" x14ac:dyDescent="0.3">
      <c r="A775" t="s">
        <v>848</v>
      </c>
      <c r="B775" t="s">
        <v>62</v>
      </c>
      <c r="C775">
        <v>0</v>
      </c>
      <c r="D775" t="s">
        <v>50</v>
      </c>
      <c r="E775">
        <v>7.72</v>
      </c>
      <c r="F775">
        <v>81.8</v>
      </c>
      <c r="G775">
        <v>0.93899999999999995</v>
      </c>
      <c r="H775">
        <v>0.19900000000000001</v>
      </c>
      <c r="I775">
        <f>Data[[#This Row],[nucleus_area_pct]]/Data[[#This Row],[cytoplasm_ratio]]</f>
        <v>411.05527638190949</v>
      </c>
      <c r="J775">
        <v>0.94599999999999995</v>
      </c>
      <c r="K775">
        <v>0.14599999999999999</v>
      </c>
      <c r="L775">
        <v>0.91</v>
      </c>
      <c r="M775">
        <v>1</v>
      </c>
      <c r="N775">
        <v>0.92500000000000004</v>
      </c>
      <c r="O775">
        <v>244</v>
      </c>
      <c r="P775">
        <v>62</v>
      </c>
      <c r="Q775">
        <v>193</v>
      </c>
      <c r="R775">
        <v>179</v>
      </c>
      <c r="S775">
        <v>216</v>
      </c>
      <c r="T775">
        <f>(Data[[#This Row],[mean_r]]/256)*100</f>
        <v>75.390625</v>
      </c>
      <c r="U775">
        <f>(Data[[#This Row],[mean_g]]/256)*100</f>
        <v>69.921875</v>
      </c>
      <c r="V775">
        <f>(Data[[#This Row],[mean_b]]/256)*100</f>
        <v>84.375</v>
      </c>
      <c r="W775">
        <v>0.58199999999999996</v>
      </c>
      <c r="X775" t="s">
        <v>39</v>
      </c>
      <c r="Y775" t="s">
        <v>45</v>
      </c>
      <c r="Z775">
        <v>8478</v>
      </c>
      <c r="AA775">
        <v>5.52</v>
      </c>
      <c r="AB775">
        <v>14.3</v>
      </c>
      <c r="AC775">
        <v>43.2</v>
      </c>
      <c r="AD775">
        <v>76942</v>
      </c>
      <c r="AE775">
        <v>83.8</v>
      </c>
      <c r="AF775">
        <v>33.299999999999997</v>
      </c>
      <c r="AG775" t="s">
        <v>46</v>
      </c>
      <c r="AH775" t="s">
        <v>42</v>
      </c>
      <c r="AI775" t="s">
        <v>43</v>
      </c>
      <c r="AJ775">
        <v>60</v>
      </c>
      <c r="AK775">
        <v>360</v>
      </c>
      <c r="AL775">
        <v>9.8699999999999996E-2</v>
      </c>
      <c r="AM775">
        <v>0.88880000000000003</v>
      </c>
      <c r="AN775">
        <v>0.90539999999999998</v>
      </c>
      <c r="AO775">
        <f>Data[[#This Row],[labeller_confidence_score]]-Data[[#This Row],[cytodiffusion_classification_confidence]]</f>
        <v>1.6599999999999948E-2</v>
      </c>
    </row>
    <row r="776" spans="1:41" x14ac:dyDescent="0.3">
      <c r="A776" t="s">
        <v>849</v>
      </c>
      <c r="B776" t="s">
        <v>54</v>
      </c>
      <c r="C776">
        <v>0</v>
      </c>
      <c r="D776" t="s">
        <v>54</v>
      </c>
      <c r="E776">
        <v>8.2899999999999991</v>
      </c>
      <c r="F776">
        <v>0</v>
      </c>
      <c r="G776">
        <v>0</v>
      </c>
      <c r="H776">
        <v>1</v>
      </c>
      <c r="I776">
        <f>Data[[#This Row],[nucleus_area_pct]]/Data[[#This Row],[cytoplasm_ratio]]</f>
        <v>0</v>
      </c>
      <c r="J776">
        <v>0.91700000000000004</v>
      </c>
      <c r="K776">
        <v>0.16500000000000001</v>
      </c>
      <c r="L776">
        <v>0.55000000000000004</v>
      </c>
      <c r="M776">
        <v>1</v>
      </c>
      <c r="N776">
        <v>0.92600000000000005</v>
      </c>
      <c r="O776">
        <v>190</v>
      </c>
      <c r="P776">
        <v>57</v>
      </c>
      <c r="Q776">
        <v>242</v>
      </c>
      <c r="R776">
        <v>139</v>
      </c>
      <c r="S776">
        <v>153</v>
      </c>
      <c r="T776">
        <f>(Data[[#This Row],[mean_r]]/256)*100</f>
        <v>94.53125</v>
      </c>
      <c r="U776">
        <f>(Data[[#This Row],[mean_g]]/256)*100</f>
        <v>54.296875</v>
      </c>
      <c r="V776">
        <f>(Data[[#This Row],[mean_b]]/256)*100</f>
        <v>59.765625</v>
      </c>
      <c r="W776">
        <v>0.59799999999999998</v>
      </c>
      <c r="X776" t="s">
        <v>51</v>
      </c>
      <c r="Y776" t="s">
        <v>40</v>
      </c>
      <c r="Z776">
        <v>10803</v>
      </c>
      <c r="AA776">
        <v>3.95</v>
      </c>
      <c r="AB776">
        <v>13.7</v>
      </c>
      <c r="AC776">
        <v>45.8</v>
      </c>
      <c r="AD776">
        <v>355537</v>
      </c>
      <c r="AE776">
        <v>80.7</v>
      </c>
      <c r="AF776">
        <v>34.1</v>
      </c>
      <c r="AG776" t="s">
        <v>64</v>
      </c>
      <c r="AH776" t="s">
        <v>47</v>
      </c>
      <c r="AI776" t="s">
        <v>52</v>
      </c>
      <c r="AJ776">
        <v>100</v>
      </c>
      <c r="AK776">
        <v>256</v>
      </c>
      <c r="AL776">
        <v>4.4999999999999997E-3</v>
      </c>
      <c r="AM776">
        <v>0.81259999999999999</v>
      </c>
      <c r="AN776">
        <v>0.94789999999999996</v>
      </c>
      <c r="AO776">
        <f>Data[[#This Row],[labeller_confidence_score]]-Data[[#This Row],[cytodiffusion_classification_confidence]]</f>
        <v>0.13529999999999998</v>
      </c>
    </row>
    <row r="777" spans="1:41" x14ac:dyDescent="0.3">
      <c r="A777" t="s">
        <v>850</v>
      </c>
      <c r="B777" t="s">
        <v>62</v>
      </c>
      <c r="C777">
        <v>0</v>
      </c>
      <c r="D777" t="s">
        <v>50</v>
      </c>
      <c r="E777">
        <v>10.62</v>
      </c>
      <c r="F777">
        <v>80.5</v>
      </c>
      <c r="G777">
        <v>0.82699999999999996</v>
      </c>
      <c r="H777">
        <v>0.1</v>
      </c>
      <c r="I777">
        <f>Data[[#This Row],[nucleus_area_pct]]/Data[[#This Row],[cytoplasm_ratio]]</f>
        <v>805</v>
      </c>
      <c r="J777">
        <v>0.91700000000000004</v>
      </c>
      <c r="K777">
        <v>0.42</v>
      </c>
      <c r="L777">
        <v>1.5</v>
      </c>
      <c r="M777">
        <v>1</v>
      </c>
      <c r="N777">
        <v>1</v>
      </c>
      <c r="O777">
        <v>281</v>
      </c>
      <c r="P777">
        <v>60</v>
      </c>
      <c r="Q777">
        <v>196</v>
      </c>
      <c r="R777">
        <v>151</v>
      </c>
      <c r="S777">
        <v>168</v>
      </c>
      <c r="T777">
        <f>(Data[[#This Row],[mean_r]]/256)*100</f>
        <v>76.5625</v>
      </c>
      <c r="U777">
        <f>(Data[[#This Row],[mean_g]]/256)*100</f>
        <v>58.984375</v>
      </c>
      <c r="V777">
        <f>(Data[[#This Row],[mean_b]]/256)*100</f>
        <v>65.625</v>
      </c>
      <c r="W777">
        <v>0.76700000000000002</v>
      </c>
      <c r="X777" t="s">
        <v>39</v>
      </c>
      <c r="Y777" t="s">
        <v>40</v>
      </c>
      <c r="Z777">
        <v>6257</v>
      </c>
      <c r="AA777">
        <v>4.82</v>
      </c>
      <c r="AB777">
        <v>11</v>
      </c>
      <c r="AC777">
        <v>44.2</v>
      </c>
      <c r="AD777">
        <v>365666</v>
      </c>
      <c r="AE777">
        <v>105</v>
      </c>
      <c r="AF777">
        <v>34.5</v>
      </c>
      <c r="AG777" t="s">
        <v>41</v>
      </c>
      <c r="AH777" t="s">
        <v>42</v>
      </c>
      <c r="AI777" t="s">
        <v>52</v>
      </c>
      <c r="AJ777">
        <v>60</v>
      </c>
      <c r="AK777">
        <v>256</v>
      </c>
      <c r="AL777">
        <v>0.155</v>
      </c>
      <c r="AM777">
        <v>0.9506</v>
      </c>
      <c r="AN777">
        <v>0.84870000000000001</v>
      </c>
      <c r="AO777">
        <f>Data[[#This Row],[labeller_confidence_score]]-Data[[#This Row],[cytodiffusion_classification_confidence]]</f>
        <v>-0.10189999999999999</v>
      </c>
    </row>
    <row r="778" spans="1:41" x14ac:dyDescent="0.3">
      <c r="A778" t="s">
        <v>851</v>
      </c>
      <c r="B778" t="s">
        <v>81</v>
      </c>
      <c r="C778">
        <v>1</v>
      </c>
      <c r="D778" t="s">
        <v>82</v>
      </c>
      <c r="E778">
        <v>14.11</v>
      </c>
      <c r="F778">
        <v>74.900000000000006</v>
      </c>
      <c r="G778">
        <v>0.45100000000000001</v>
      </c>
      <c r="H778">
        <v>0.14000000000000001</v>
      </c>
      <c r="I778">
        <f>Data[[#This Row],[nucleus_area_pct]]/Data[[#This Row],[cytoplasm_ratio]]</f>
        <v>535</v>
      </c>
      <c r="J778">
        <v>0.85299999999999998</v>
      </c>
      <c r="K778">
        <v>0.128</v>
      </c>
      <c r="L778">
        <v>1</v>
      </c>
      <c r="M778">
        <v>1</v>
      </c>
      <c r="N778">
        <v>0.77800000000000002</v>
      </c>
      <c r="O778">
        <v>539</v>
      </c>
      <c r="P778">
        <v>88</v>
      </c>
      <c r="Q778">
        <v>180</v>
      </c>
      <c r="R778">
        <v>125</v>
      </c>
      <c r="S778">
        <v>194</v>
      </c>
      <c r="T778">
        <f>(Data[[#This Row],[mean_r]]/256)*100</f>
        <v>70.3125</v>
      </c>
      <c r="U778">
        <f>(Data[[#This Row],[mean_g]]/256)*100</f>
        <v>48.828125</v>
      </c>
      <c r="V778">
        <f>(Data[[#This Row],[mean_b]]/256)*100</f>
        <v>75.78125</v>
      </c>
      <c r="W778">
        <v>0.73399999999999999</v>
      </c>
      <c r="X778" t="s">
        <v>39</v>
      </c>
      <c r="Y778" t="s">
        <v>40</v>
      </c>
      <c r="Z778">
        <v>8273</v>
      </c>
      <c r="AA778">
        <v>3.83</v>
      </c>
      <c r="AB778">
        <v>11.2</v>
      </c>
      <c r="AC778">
        <v>48.3</v>
      </c>
      <c r="AD778">
        <v>318471</v>
      </c>
      <c r="AE778">
        <v>76.900000000000006</v>
      </c>
      <c r="AF778">
        <v>30.1</v>
      </c>
      <c r="AG778" t="s">
        <v>46</v>
      </c>
      <c r="AH778" t="s">
        <v>47</v>
      </c>
      <c r="AI778" t="s">
        <v>52</v>
      </c>
      <c r="AJ778">
        <v>60</v>
      </c>
      <c r="AK778">
        <v>256</v>
      </c>
      <c r="AL778">
        <v>0.77839999999999998</v>
      </c>
      <c r="AM778">
        <v>0.69379999999999997</v>
      </c>
      <c r="AN778">
        <v>0.77490000000000003</v>
      </c>
      <c r="AO778">
        <f>Data[[#This Row],[labeller_confidence_score]]-Data[[#This Row],[cytodiffusion_classification_confidence]]</f>
        <v>8.1100000000000061E-2</v>
      </c>
    </row>
    <row r="779" spans="1:41" x14ac:dyDescent="0.3">
      <c r="A779" t="s">
        <v>852</v>
      </c>
      <c r="B779" t="s">
        <v>49</v>
      </c>
      <c r="C779">
        <v>0</v>
      </c>
      <c r="D779" t="s">
        <v>50</v>
      </c>
      <c r="E779">
        <v>11.23</v>
      </c>
      <c r="F779">
        <v>47.3</v>
      </c>
      <c r="G779">
        <v>0.53700000000000003</v>
      </c>
      <c r="H779">
        <v>0.54200000000000004</v>
      </c>
      <c r="I779">
        <f>Data[[#This Row],[nucleus_area_pct]]/Data[[#This Row],[cytoplasm_ratio]]</f>
        <v>87.269372693726922</v>
      </c>
      <c r="J779">
        <v>0.69199999999999995</v>
      </c>
      <c r="K779">
        <v>0.39</v>
      </c>
      <c r="L779">
        <v>3.6</v>
      </c>
      <c r="M779">
        <v>4.9000000000000004</v>
      </c>
      <c r="N779">
        <v>0.79500000000000004</v>
      </c>
      <c r="O779">
        <v>388</v>
      </c>
      <c r="P779">
        <v>62</v>
      </c>
      <c r="Q779">
        <v>227</v>
      </c>
      <c r="R779">
        <v>146</v>
      </c>
      <c r="S779">
        <v>179</v>
      </c>
      <c r="T779">
        <f>(Data[[#This Row],[mean_r]]/256)*100</f>
        <v>88.671875</v>
      </c>
      <c r="U779">
        <f>(Data[[#This Row],[mean_g]]/256)*100</f>
        <v>57.03125</v>
      </c>
      <c r="V779">
        <f>(Data[[#This Row],[mean_b]]/256)*100</f>
        <v>69.921875</v>
      </c>
      <c r="W779">
        <v>0.52100000000000002</v>
      </c>
      <c r="X779" t="s">
        <v>51</v>
      </c>
      <c r="Y779" t="s">
        <v>40</v>
      </c>
      <c r="Z779">
        <v>9209</v>
      </c>
      <c r="AA779">
        <v>3.9</v>
      </c>
      <c r="AB779">
        <v>11.4</v>
      </c>
      <c r="AC779">
        <v>37.5</v>
      </c>
      <c r="AD779">
        <v>157509</v>
      </c>
      <c r="AE779">
        <v>91.9</v>
      </c>
      <c r="AF779">
        <v>31.9</v>
      </c>
      <c r="AG779" t="s">
        <v>41</v>
      </c>
      <c r="AH779" t="s">
        <v>68</v>
      </c>
      <c r="AI779" t="s">
        <v>56</v>
      </c>
      <c r="AJ779">
        <v>100</v>
      </c>
      <c r="AK779">
        <v>360</v>
      </c>
      <c r="AL779">
        <v>9.1200000000000003E-2</v>
      </c>
      <c r="AM779">
        <v>0.84179999999999999</v>
      </c>
      <c r="AN779">
        <v>0.76649999999999996</v>
      </c>
      <c r="AO779">
        <f>Data[[#This Row],[labeller_confidence_score]]-Data[[#This Row],[cytodiffusion_classification_confidence]]</f>
        <v>-7.5300000000000034E-2</v>
      </c>
    </row>
    <row r="780" spans="1:41" x14ac:dyDescent="0.3">
      <c r="A780" t="s">
        <v>853</v>
      </c>
      <c r="B780" t="s">
        <v>87</v>
      </c>
      <c r="C780">
        <v>0</v>
      </c>
      <c r="D780" t="s">
        <v>50</v>
      </c>
      <c r="E780">
        <v>12.85</v>
      </c>
      <c r="F780">
        <v>56.5</v>
      </c>
      <c r="G780">
        <v>0.68700000000000006</v>
      </c>
      <c r="H780">
        <v>0.60799999999999998</v>
      </c>
      <c r="I780">
        <f>Data[[#This Row],[nucleus_area_pct]]/Data[[#This Row],[cytoplasm_ratio]]</f>
        <v>92.92763157894737</v>
      </c>
      <c r="J780">
        <v>0.89</v>
      </c>
      <c r="K780">
        <v>0.29399999999999998</v>
      </c>
      <c r="L780">
        <v>4.41</v>
      </c>
      <c r="M780">
        <v>1.9</v>
      </c>
      <c r="N780">
        <v>0.745</v>
      </c>
      <c r="O780">
        <v>537</v>
      </c>
      <c r="P780">
        <v>79</v>
      </c>
      <c r="Q780">
        <v>211</v>
      </c>
      <c r="R780">
        <v>183</v>
      </c>
      <c r="S780">
        <v>127</v>
      </c>
      <c r="T780">
        <f>(Data[[#This Row],[mean_r]]/256)*100</f>
        <v>82.421875</v>
      </c>
      <c r="U780">
        <f>(Data[[#This Row],[mean_g]]/256)*100</f>
        <v>71.484375</v>
      </c>
      <c r="V780">
        <f>(Data[[#This Row],[mean_b]]/256)*100</f>
        <v>49.609375</v>
      </c>
      <c r="W780">
        <v>0.59499999999999997</v>
      </c>
      <c r="X780" t="s">
        <v>51</v>
      </c>
      <c r="Y780" t="s">
        <v>45</v>
      </c>
      <c r="Z780">
        <v>7219</v>
      </c>
      <c r="AA780">
        <v>4.8600000000000003</v>
      </c>
      <c r="AB780">
        <v>14.6</v>
      </c>
      <c r="AC780">
        <v>32.299999999999997</v>
      </c>
      <c r="AD780">
        <v>182759</v>
      </c>
      <c r="AE780">
        <v>86.4</v>
      </c>
      <c r="AF780">
        <v>36.4</v>
      </c>
      <c r="AG780" t="s">
        <v>64</v>
      </c>
      <c r="AH780" t="s">
        <v>68</v>
      </c>
      <c r="AI780" t="s">
        <v>56</v>
      </c>
      <c r="AJ780">
        <v>40</v>
      </c>
      <c r="AK780">
        <v>512</v>
      </c>
      <c r="AL780">
        <v>5.2299999999999999E-2</v>
      </c>
      <c r="AM780">
        <v>0.9</v>
      </c>
      <c r="AN780">
        <v>0.85589999999999999</v>
      </c>
      <c r="AO780">
        <f>Data[[#This Row],[labeller_confidence_score]]-Data[[#This Row],[cytodiffusion_classification_confidence]]</f>
        <v>-4.4100000000000028E-2</v>
      </c>
    </row>
    <row r="781" spans="1:41" x14ac:dyDescent="0.3">
      <c r="A781" t="s">
        <v>854</v>
      </c>
      <c r="B781" t="s">
        <v>133</v>
      </c>
      <c r="C781">
        <v>1</v>
      </c>
      <c r="D781" t="s">
        <v>104</v>
      </c>
      <c r="E781">
        <v>6.61</v>
      </c>
      <c r="F781">
        <v>0</v>
      </c>
      <c r="G781">
        <v>0</v>
      </c>
      <c r="H781">
        <v>1</v>
      </c>
      <c r="I781">
        <f>Data[[#This Row],[nucleus_area_pct]]/Data[[#This Row],[cytoplasm_ratio]]</f>
        <v>0</v>
      </c>
      <c r="J781">
        <v>0.32800000000000001</v>
      </c>
      <c r="K781">
        <v>0.68500000000000005</v>
      </c>
      <c r="L781">
        <v>0.31</v>
      </c>
      <c r="M781">
        <v>1</v>
      </c>
      <c r="N781">
        <v>0.85499999999999998</v>
      </c>
      <c r="O781">
        <v>184</v>
      </c>
      <c r="P781">
        <v>58</v>
      </c>
      <c r="Q781">
        <v>198</v>
      </c>
      <c r="R781">
        <v>116</v>
      </c>
      <c r="S781">
        <v>126</v>
      </c>
      <c r="T781">
        <f>(Data[[#This Row],[mean_r]]/256)*100</f>
        <v>77.34375</v>
      </c>
      <c r="U781">
        <f>(Data[[#This Row],[mean_g]]/256)*100</f>
        <v>45.3125</v>
      </c>
      <c r="V781">
        <f>(Data[[#This Row],[mean_b]]/256)*100</f>
        <v>49.21875</v>
      </c>
      <c r="W781">
        <v>0.44600000000000001</v>
      </c>
      <c r="X781" t="s">
        <v>51</v>
      </c>
      <c r="Y781" t="s">
        <v>45</v>
      </c>
      <c r="Z781">
        <v>9374</v>
      </c>
      <c r="AA781">
        <v>3.83</v>
      </c>
      <c r="AB781">
        <v>12.8</v>
      </c>
      <c r="AC781">
        <v>37.4</v>
      </c>
      <c r="AD781">
        <v>172642</v>
      </c>
      <c r="AE781">
        <v>106.5</v>
      </c>
      <c r="AF781">
        <v>31.6</v>
      </c>
      <c r="AG781" t="s">
        <v>41</v>
      </c>
      <c r="AH781" t="s">
        <v>47</v>
      </c>
      <c r="AI781" t="s">
        <v>56</v>
      </c>
      <c r="AJ781">
        <v>100</v>
      </c>
      <c r="AK781">
        <v>224</v>
      </c>
      <c r="AL781">
        <v>0.78290000000000004</v>
      </c>
      <c r="AM781">
        <v>0.60070000000000001</v>
      </c>
      <c r="AN781">
        <v>0.82</v>
      </c>
      <c r="AO781">
        <f>Data[[#This Row],[labeller_confidence_score]]-Data[[#This Row],[cytodiffusion_classification_confidence]]</f>
        <v>0.21929999999999994</v>
      </c>
    </row>
    <row r="782" spans="1:41" x14ac:dyDescent="0.3">
      <c r="A782" t="s">
        <v>855</v>
      </c>
      <c r="B782" t="s">
        <v>49</v>
      </c>
      <c r="C782">
        <v>0</v>
      </c>
      <c r="D782" t="s">
        <v>50</v>
      </c>
      <c r="E782">
        <v>12.24</v>
      </c>
      <c r="F782">
        <v>59</v>
      </c>
      <c r="G782">
        <v>0.64700000000000002</v>
      </c>
      <c r="H782">
        <v>0.41499999999999998</v>
      </c>
      <c r="I782">
        <f>Data[[#This Row],[nucleus_area_pct]]/Data[[#This Row],[cytoplasm_ratio]]</f>
        <v>142.1686746987952</v>
      </c>
      <c r="J782">
        <v>0.86499999999999999</v>
      </c>
      <c r="K782">
        <v>0.499</v>
      </c>
      <c r="L782">
        <v>3.08</v>
      </c>
      <c r="M782">
        <v>3.5</v>
      </c>
      <c r="N782">
        <v>0.79500000000000004</v>
      </c>
      <c r="O782">
        <v>404</v>
      </c>
      <c r="P782">
        <v>62</v>
      </c>
      <c r="Q782">
        <v>221</v>
      </c>
      <c r="R782">
        <v>129</v>
      </c>
      <c r="S782">
        <v>174</v>
      </c>
      <c r="T782">
        <f>(Data[[#This Row],[mean_r]]/256)*100</f>
        <v>86.328125</v>
      </c>
      <c r="U782">
        <f>(Data[[#This Row],[mean_g]]/256)*100</f>
        <v>50.390625</v>
      </c>
      <c r="V782">
        <f>(Data[[#This Row],[mean_b]]/256)*100</f>
        <v>67.96875</v>
      </c>
      <c r="W782">
        <v>0.64700000000000002</v>
      </c>
      <c r="X782" t="s">
        <v>39</v>
      </c>
      <c r="Y782" t="s">
        <v>45</v>
      </c>
      <c r="Z782">
        <v>10249</v>
      </c>
      <c r="AA782">
        <v>3.91</v>
      </c>
      <c r="AB782">
        <v>15.1</v>
      </c>
      <c r="AC782">
        <v>40.6</v>
      </c>
      <c r="AD782">
        <v>268331</v>
      </c>
      <c r="AE782">
        <v>90.5</v>
      </c>
      <c r="AF782">
        <v>34.5</v>
      </c>
      <c r="AG782" t="s">
        <v>46</v>
      </c>
      <c r="AH782" t="s">
        <v>68</v>
      </c>
      <c r="AI782" t="s">
        <v>52</v>
      </c>
      <c r="AJ782">
        <v>100</v>
      </c>
      <c r="AK782">
        <v>360</v>
      </c>
      <c r="AL782">
        <v>0</v>
      </c>
      <c r="AM782">
        <v>0.97519999999999996</v>
      </c>
      <c r="AN782">
        <v>0.97450000000000003</v>
      </c>
      <c r="AO782">
        <f>Data[[#This Row],[labeller_confidence_score]]-Data[[#This Row],[cytodiffusion_classification_confidence]]</f>
        <v>-6.9999999999992291E-4</v>
      </c>
    </row>
    <row r="783" spans="1:41" x14ac:dyDescent="0.3">
      <c r="A783" t="s">
        <v>856</v>
      </c>
      <c r="B783" t="s">
        <v>180</v>
      </c>
      <c r="C783">
        <v>1</v>
      </c>
      <c r="D783" t="s">
        <v>181</v>
      </c>
      <c r="E783">
        <v>5.86</v>
      </c>
      <c r="F783">
        <v>0</v>
      </c>
      <c r="G783">
        <v>0</v>
      </c>
      <c r="H783">
        <v>1</v>
      </c>
      <c r="I783">
        <f>Data[[#This Row],[nucleus_area_pct]]/Data[[#This Row],[cytoplasm_ratio]]</f>
        <v>0</v>
      </c>
      <c r="J783">
        <v>0.34899999999999998</v>
      </c>
      <c r="K783">
        <v>0.88900000000000001</v>
      </c>
      <c r="L783">
        <v>0.82</v>
      </c>
      <c r="M783">
        <v>1</v>
      </c>
      <c r="N783">
        <v>0.72899999999999998</v>
      </c>
      <c r="O783">
        <v>169</v>
      </c>
      <c r="P783">
        <v>66</v>
      </c>
      <c r="Q783">
        <v>241</v>
      </c>
      <c r="R783">
        <v>109</v>
      </c>
      <c r="S783">
        <v>134</v>
      </c>
      <c r="T783">
        <f>(Data[[#This Row],[mean_r]]/256)*100</f>
        <v>94.140625</v>
      </c>
      <c r="U783">
        <f>(Data[[#This Row],[mean_g]]/256)*100</f>
        <v>42.578125</v>
      </c>
      <c r="V783">
        <f>(Data[[#This Row],[mean_b]]/256)*100</f>
        <v>52.34375</v>
      </c>
      <c r="W783">
        <v>0.54400000000000004</v>
      </c>
      <c r="X783" t="s">
        <v>51</v>
      </c>
      <c r="Y783" t="s">
        <v>45</v>
      </c>
      <c r="Z783">
        <v>7398</v>
      </c>
      <c r="AA783">
        <v>4.7699999999999996</v>
      </c>
      <c r="AB783">
        <v>11.9</v>
      </c>
      <c r="AC783">
        <v>30.7</v>
      </c>
      <c r="AD783">
        <v>252458</v>
      </c>
      <c r="AE783">
        <v>88.5</v>
      </c>
      <c r="AF783">
        <v>31.2</v>
      </c>
      <c r="AG783" t="s">
        <v>41</v>
      </c>
      <c r="AH783" t="s">
        <v>42</v>
      </c>
      <c r="AI783" t="s">
        <v>52</v>
      </c>
      <c r="AJ783">
        <v>60</v>
      </c>
      <c r="AK783">
        <v>360</v>
      </c>
      <c r="AL783">
        <v>1</v>
      </c>
      <c r="AM783">
        <v>0.75660000000000005</v>
      </c>
      <c r="AN783">
        <v>0.87050000000000005</v>
      </c>
      <c r="AO783">
        <f>Data[[#This Row],[labeller_confidence_score]]-Data[[#This Row],[cytodiffusion_classification_confidence]]</f>
        <v>0.1139</v>
      </c>
    </row>
    <row r="784" spans="1:41" x14ac:dyDescent="0.3">
      <c r="A784" t="s">
        <v>857</v>
      </c>
      <c r="B784" t="s">
        <v>54</v>
      </c>
      <c r="C784">
        <v>0</v>
      </c>
      <c r="D784" t="s">
        <v>54</v>
      </c>
      <c r="E784">
        <v>7.53</v>
      </c>
      <c r="F784">
        <v>0</v>
      </c>
      <c r="G784">
        <v>0</v>
      </c>
      <c r="H784">
        <v>1</v>
      </c>
      <c r="I784">
        <f>Data[[#This Row],[nucleus_area_pct]]/Data[[#This Row],[cytoplasm_ratio]]</f>
        <v>0</v>
      </c>
      <c r="J784">
        <v>0.88300000000000001</v>
      </c>
      <c r="K784">
        <v>0.17799999999999999</v>
      </c>
      <c r="L784">
        <v>0.61</v>
      </c>
      <c r="M784">
        <v>1</v>
      </c>
      <c r="N784">
        <v>0.96699999999999997</v>
      </c>
      <c r="O784">
        <v>171</v>
      </c>
      <c r="P784">
        <v>44</v>
      </c>
      <c r="Q784">
        <v>230</v>
      </c>
      <c r="R784">
        <v>129</v>
      </c>
      <c r="S784">
        <v>137</v>
      </c>
      <c r="T784">
        <f>(Data[[#This Row],[mean_r]]/256)*100</f>
        <v>89.84375</v>
      </c>
      <c r="U784">
        <f>(Data[[#This Row],[mean_g]]/256)*100</f>
        <v>50.390625</v>
      </c>
      <c r="V784">
        <f>(Data[[#This Row],[mean_b]]/256)*100</f>
        <v>53.515625</v>
      </c>
      <c r="W784">
        <v>0.5</v>
      </c>
      <c r="X784" t="s">
        <v>51</v>
      </c>
      <c r="Y784" t="s">
        <v>40</v>
      </c>
      <c r="Z784">
        <v>7543</v>
      </c>
      <c r="AA784">
        <v>4.8</v>
      </c>
      <c r="AB784">
        <v>14.1</v>
      </c>
      <c r="AC784">
        <v>42.2</v>
      </c>
      <c r="AD784">
        <v>281419</v>
      </c>
      <c r="AE784">
        <v>96.6</v>
      </c>
      <c r="AF784">
        <v>33.4</v>
      </c>
      <c r="AG784" t="s">
        <v>41</v>
      </c>
      <c r="AH784" t="s">
        <v>47</v>
      </c>
      <c r="AI784" t="s">
        <v>56</v>
      </c>
      <c r="AJ784">
        <v>60</v>
      </c>
      <c r="AK784">
        <v>360</v>
      </c>
      <c r="AL784">
        <v>0.1305</v>
      </c>
      <c r="AM784">
        <v>0.89829999999999999</v>
      </c>
      <c r="AN784">
        <v>0.87029999999999996</v>
      </c>
      <c r="AO784">
        <f>Data[[#This Row],[labeller_confidence_score]]-Data[[#This Row],[cytodiffusion_classification_confidence]]</f>
        <v>-2.8000000000000025E-2</v>
      </c>
    </row>
    <row r="785" spans="1:41" x14ac:dyDescent="0.3">
      <c r="A785" t="s">
        <v>858</v>
      </c>
      <c r="B785" t="s">
        <v>62</v>
      </c>
      <c r="C785">
        <v>0</v>
      </c>
      <c r="D785" t="s">
        <v>50</v>
      </c>
      <c r="E785">
        <v>9.7799999999999994</v>
      </c>
      <c r="F785">
        <v>68.8</v>
      </c>
      <c r="G785">
        <v>0.81399999999999995</v>
      </c>
      <c r="H785">
        <v>0.247</v>
      </c>
      <c r="I785">
        <f>Data[[#This Row],[nucleus_area_pct]]/Data[[#This Row],[cytoplasm_ratio]]</f>
        <v>278.5425101214575</v>
      </c>
      <c r="J785">
        <v>0.90700000000000003</v>
      </c>
      <c r="K785">
        <v>0.26600000000000001</v>
      </c>
      <c r="L785">
        <v>1.72</v>
      </c>
      <c r="M785">
        <v>1</v>
      </c>
      <c r="N785">
        <v>0.92200000000000004</v>
      </c>
      <c r="O785">
        <v>242</v>
      </c>
      <c r="P785">
        <v>53</v>
      </c>
      <c r="Q785">
        <v>196</v>
      </c>
      <c r="R785">
        <v>165</v>
      </c>
      <c r="S785">
        <v>186</v>
      </c>
      <c r="T785">
        <f>(Data[[#This Row],[mean_r]]/256)*100</f>
        <v>76.5625</v>
      </c>
      <c r="U785">
        <f>(Data[[#This Row],[mean_g]]/256)*100</f>
        <v>64.453125</v>
      </c>
      <c r="V785">
        <f>(Data[[#This Row],[mean_b]]/256)*100</f>
        <v>72.65625</v>
      </c>
      <c r="W785">
        <v>0.79400000000000004</v>
      </c>
      <c r="X785" t="s">
        <v>39</v>
      </c>
      <c r="Y785" t="s">
        <v>40</v>
      </c>
      <c r="Z785">
        <v>4267</v>
      </c>
      <c r="AA785">
        <v>5.82</v>
      </c>
      <c r="AB785">
        <v>15.5</v>
      </c>
      <c r="AC785">
        <v>43</v>
      </c>
      <c r="AD785">
        <v>326099</v>
      </c>
      <c r="AE785">
        <v>76.900000000000006</v>
      </c>
      <c r="AF785">
        <v>32</v>
      </c>
      <c r="AG785" t="s">
        <v>41</v>
      </c>
      <c r="AH785" t="s">
        <v>42</v>
      </c>
      <c r="AI785" t="s">
        <v>56</v>
      </c>
      <c r="AJ785">
        <v>100</v>
      </c>
      <c r="AK785">
        <v>512</v>
      </c>
      <c r="AL785">
        <v>0.1012</v>
      </c>
      <c r="AM785">
        <v>0.90390000000000004</v>
      </c>
      <c r="AN785">
        <v>0.98629999999999995</v>
      </c>
      <c r="AO785">
        <f>Data[[#This Row],[labeller_confidence_score]]-Data[[#This Row],[cytodiffusion_classification_confidence]]</f>
        <v>8.2399999999999918E-2</v>
      </c>
    </row>
    <row r="786" spans="1:41" x14ac:dyDescent="0.3">
      <c r="A786" t="s">
        <v>859</v>
      </c>
      <c r="B786" t="s">
        <v>66</v>
      </c>
      <c r="C786">
        <v>1</v>
      </c>
      <c r="D786" t="s">
        <v>67</v>
      </c>
      <c r="E786">
        <v>11.52</v>
      </c>
      <c r="F786">
        <v>91.9</v>
      </c>
      <c r="G786">
        <v>0.84899999999999998</v>
      </c>
      <c r="H786">
        <v>0.129</v>
      </c>
      <c r="I786">
        <f>Data[[#This Row],[nucleus_area_pct]]/Data[[#This Row],[cytoplasm_ratio]]</f>
        <v>712.40310077519382</v>
      </c>
      <c r="J786">
        <v>0.433</v>
      </c>
      <c r="K786">
        <v>0.54</v>
      </c>
      <c r="L786">
        <v>0.85</v>
      </c>
      <c r="M786">
        <v>1</v>
      </c>
      <c r="N786">
        <v>0.53400000000000003</v>
      </c>
      <c r="O786">
        <v>451</v>
      </c>
      <c r="P786">
        <v>106</v>
      </c>
      <c r="Q786">
        <v>196</v>
      </c>
      <c r="R786">
        <v>158</v>
      </c>
      <c r="S786">
        <v>178</v>
      </c>
      <c r="T786">
        <f>(Data[[#This Row],[mean_r]]/256)*100</f>
        <v>76.5625</v>
      </c>
      <c r="U786">
        <f>(Data[[#This Row],[mean_g]]/256)*100</f>
        <v>61.71875</v>
      </c>
      <c r="V786">
        <f>(Data[[#This Row],[mean_b]]/256)*100</f>
        <v>69.53125</v>
      </c>
      <c r="W786">
        <v>0.67900000000000005</v>
      </c>
      <c r="X786" t="s">
        <v>63</v>
      </c>
      <c r="Y786" t="s">
        <v>40</v>
      </c>
      <c r="Z786">
        <v>3453</v>
      </c>
      <c r="AA786">
        <v>4.9800000000000004</v>
      </c>
      <c r="AB786">
        <v>15.6</v>
      </c>
      <c r="AC786">
        <v>39.200000000000003</v>
      </c>
      <c r="AD786">
        <v>219305</v>
      </c>
      <c r="AE786">
        <v>93.3</v>
      </c>
      <c r="AF786">
        <v>33.9</v>
      </c>
      <c r="AG786" t="s">
        <v>46</v>
      </c>
      <c r="AH786" t="s">
        <v>47</v>
      </c>
      <c r="AI786" t="s">
        <v>43</v>
      </c>
      <c r="AJ786">
        <v>60</v>
      </c>
      <c r="AK786">
        <v>224</v>
      </c>
      <c r="AL786">
        <v>0.93069999999999997</v>
      </c>
      <c r="AM786">
        <v>0.76470000000000005</v>
      </c>
      <c r="AN786">
        <v>0.70669999999999999</v>
      </c>
      <c r="AO786">
        <f>Data[[#This Row],[labeller_confidence_score]]-Data[[#This Row],[cytodiffusion_classification_confidence]]</f>
        <v>-5.8000000000000052E-2</v>
      </c>
    </row>
    <row r="787" spans="1:41" x14ac:dyDescent="0.3">
      <c r="A787" t="s">
        <v>860</v>
      </c>
      <c r="B787" t="s">
        <v>62</v>
      </c>
      <c r="C787">
        <v>0</v>
      </c>
      <c r="D787" t="s">
        <v>50</v>
      </c>
      <c r="E787">
        <v>7.66</v>
      </c>
      <c r="F787">
        <v>82.1</v>
      </c>
      <c r="G787">
        <v>0.80900000000000005</v>
      </c>
      <c r="H787">
        <v>0.12</v>
      </c>
      <c r="I787">
        <f>Data[[#This Row],[nucleus_area_pct]]/Data[[#This Row],[cytoplasm_ratio]]</f>
        <v>684.16666666666663</v>
      </c>
      <c r="J787">
        <v>0.84699999999999998</v>
      </c>
      <c r="K787">
        <v>0.24199999999999999</v>
      </c>
      <c r="L787">
        <v>1.1299999999999999</v>
      </c>
      <c r="M787">
        <v>1.1000000000000001</v>
      </c>
      <c r="N787">
        <v>0.86399999999999999</v>
      </c>
      <c r="O787">
        <v>279</v>
      </c>
      <c r="P787">
        <v>50</v>
      </c>
      <c r="Q787">
        <v>201</v>
      </c>
      <c r="R787">
        <v>152</v>
      </c>
      <c r="S787">
        <v>198</v>
      </c>
      <c r="T787">
        <f>(Data[[#This Row],[mean_r]]/256)*100</f>
        <v>78.515625</v>
      </c>
      <c r="U787">
        <f>(Data[[#This Row],[mean_g]]/256)*100</f>
        <v>59.375</v>
      </c>
      <c r="V787">
        <f>(Data[[#This Row],[mean_b]]/256)*100</f>
        <v>77.34375</v>
      </c>
      <c r="W787">
        <v>0.69499999999999995</v>
      </c>
      <c r="X787" t="s">
        <v>51</v>
      </c>
      <c r="Y787" t="s">
        <v>40</v>
      </c>
      <c r="Z787">
        <v>8905</v>
      </c>
      <c r="AA787">
        <v>4.2</v>
      </c>
      <c r="AB787">
        <v>10</v>
      </c>
      <c r="AC787">
        <v>37.1</v>
      </c>
      <c r="AD787">
        <v>234051</v>
      </c>
      <c r="AE787">
        <v>91.7</v>
      </c>
      <c r="AF787">
        <v>34.700000000000003</v>
      </c>
      <c r="AG787" t="s">
        <v>64</v>
      </c>
      <c r="AH787" t="s">
        <v>42</v>
      </c>
      <c r="AI787" t="s">
        <v>56</v>
      </c>
      <c r="AJ787">
        <v>100</v>
      </c>
      <c r="AK787">
        <v>256</v>
      </c>
      <c r="AL787">
        <v>8.2400000000000001E-2</v>
      </c>
      <c r="AM787">
        <v>0.85219999999999996</v>
      </c>
      <c r="AN787">
        <v>0.91169999999999995</v>
      </c>
      <c r="AO787">
        <f>Data[[#This Row],[labeller_confidence_score]]-Data[[#This Row],[cytodiffusion_classification_confidence]]</f>
        <v>5.9499999999999997E-2</v>
      </c>
    </row>
    <row r="788" spans="1:41" x14ac:dyDescent="0.3">
      <c r="A788" t="s">
        <v>861</v>
      </c>
      <c r="B788" t="s">
        <v>49</v>
      </c>
      <c r="C788">
        <v>0</v>
      </c>
      <c r="D788" t="s">
        <v>50</v>
      </c>
      <c r="E788">
        <v>11.87</v>
      </c>
      <c r="F788">
        <v>58</v>
      </c>
      <c r="G788">
        <v>0.51700000000000002</v>
      </c>
      <c r="H788">
        <v>0.48599999999999999</v>
      </c>
      <c r="I788">
        <f>Data[[#This Row],[nucleus_area_pct]]/Data[[#This Row],[cytoplasm_ratio]]</f>
        <v>119.34156378600824</v>
      </c>
      <c r="J788">
        <v>0.85</v>
      </c>
      <c r="K788">
        <v>0.39900000000000002</v>
      </c>
      <c r="L788">
        <v>3.19</v>
      </c>
      <c r="M788">
        <v>4</v>
      </c>
      <c r="N788">
        <v>0.77700000000000002</v>
      </c>
      <c r="O788">
        <v>372</v>
      </c>
      <c r="P788">
        <v>69</v>
      </c>
      <c r="Q788">
        <v>202</v>
      </c>
      <c r="R788">
        <v>147</v>
      </c>
      <c r="S788">
        <v>212</v>
      </c>
      <c r="T788">
        <f>(Data[[#This Row],[mean_r]]/256)*100</f>
        <v>78.90625</v>
      </c>
      <c r="U788">
        <f>(Data[[#This Row],[mean_g]]/256)*100</f>
        <v>57.421875</v>
      </c>
      <c r="V788">
        <f>(Data[[#This Row],[mean_b]]/256)*100</f>
        <v>82.8125</v>
      </c>
      <c r="W788">
        <v>0.80200000000000005</v>
      </c>
      <c r="X788" t="s">
        <v>63</v>
      </c>
      <c r="Y788" t="s">
        <v>40</v>
      </c>
      <c r="Z788">
        <v>6115</v>
      </c>
      <c r="AA788">
        <v>4.05</v>
      </c>
      <c r="AB788">
        <v>14.9</v>
      </c>
      <c r="AC788">
        <v>42.8</v>
      </c>
      <c r="AD788">
        <v>382994</v>
      </c>
      <c r="AE788">
        <v>90.3</v>
      </c>
      <c r="AF788">
        <v>32.200000000000003</v>
      </c>
      <c r="AG788" t="s">
        <v>64</v>
      </c>
      <c r="AH788" t="s">
        <v>68</v>
      </c>
      <c r="AI788" t="s">
        <v>52</v>
      </c>
      <c r="AJ788">
        <v>40</v>
      </c>
      <c r="AK788">
        <v>256</v>
      </c>
      <c r="AL788">
        <v>1.29E-2</v>
      </c>
      <c r="AM788">
        <v>0.81799999999999995</v>
      </c>
      <c r="AN788">
        <v>0.95609999999999995</v>
      </c>
      <c r="AO788">
        <f>Data[[#This Row],[labeller_confidence_score]]-Data[[#This Row],[cytodiffusion_classification_confidence]]</f>
        <v>0.1381</v>
      </c>
    </row>
    <row r="789" spans="1:41" x14ac:dyDescent="0.3">
      <c r="A789" t="s">
        <v>862</v>
      </c>
      <c r="B789" t="s">
        <v>180</v>
      </c>
      <c r="C789">
        <v>1</v>
      </c>
      <c r="D789" t="s">
        <v>181</v>
      </c>
      <c r="E789">
        <v>7.46</v>
      </c>
      <c r="F789">
        <v>0</v>
      </c>
      <c r="G789">
        <v>0</v>
      </c>
      <c r="H789">
        <v>1</v>
      </c>
      <c r="I789">
        <f>Data[[#This Row],[nucleus_area_pct]]/Data[[#This Row],[cytoplasm_ratio]]</f>
        <v>0</v>
      </c>
      <c r="J789">
        <v>0.254</v>
      </c>
      <c r="K789">
        <v>0.91700000000000004</v>
      </c>
      <c r="L789">
        <v>0.46</v>
      </c>
      <c r="M789">
        <v>1</v>
      </c>
      <c r="N789">
        <v>0.79600000000000004</v>
      </c>
      <c r="O789">
        <v>126</v>
      </c>
      <c r="P789">
        <v>64</v>
      </c>
      <c r="Q789">
        <v>230</v>
      </c>
      <c r="R789">
        <v>126</v>
      </c>
      <c r="S789">
        <v>134</v>
      </c>
      <c r="T789">
        <f>(Data[[#This Row],[mean_r]]/256)*100</f>
        <v>89.84375</v>
      </c>
      <c r="U789">
        <f>(Data[[#This Row],[mean_g]]/256)*100</f>
        <v>49.21875</v>
      </c>
      <c r="V789">
        <f>(Data[[#This Row],[mean_b]]/256)*100</f>
        <v>52.34375</v>
      </c>
      <c r="W789">
        <v>0.51600000000000001</v>
      </c>
      <c r="X789" t="s">
        <v>51</v>
      </c>
      <c r="Y789" t="s">
        <v>40</v>
      </c>
      <c r="Z789">
        <v>3854</v>
      </c>
      <c r="AA789">
        <v>3.83</v>
      </c>
      <c r="AB789">
        <v>14.3</v>
      </c>
      <c r="AC789">
        <v>47.7</v>
      </c>
      <c r="AD789">
        <v>255113</v>
      </c>
      <c r="AE789">
        <v>92</v>
      </c>
      <c r="AF789">
        <v>32.1</v>
      </c>
      <c r="AG789" t="s">
        <v>41</v>
      </c>
      <c r="AH789" t="s">
        <v>42</v>
      </c>
      <c r="AI789" t="s">
        <v>43</v>
      </c>
      <c r="AJ789">
        <v>60</v>
      </c>
      <c r="AK789">
        <v>256</v>
      </c>
      <c r="AL789">
        <v>0.76529999999999998</v>
      </c>
      <c r="AM789">
        <v>0.7208</v>
      </c>
      <c r="AN789">
        <v>0.77839999999999998</v>
      </c>
      <c r="AO789">
        <f>Data[[#This Row],[labeller_confidence_score]]-Data[[#This Row],[cytodiffusion_classification_confidence]]</f>
        <v>5.7599999999999985E-2</v>
      </c>
    </row>
    <row r="790" spans="1:41" x14ac:dyDescent="0.3">
      <c r="A790" t="s">
        <v>863</v>
      </c>
      <c r="B790" t="s">
        <v>54</v>
      </c>
      <c r="C790">
        <v>0</v>
      </c>
      <c r="D790" t="s">
        <v>54</v>
      </c>
      <c r="E790">
        <v>6.92</v>
      </c>
      <c r="F790">
        <v>0</v>
      </c>
      <c r="G790">
        <v>0</v>
      </c>
      <c r="H790">
        <v>1</v>
      </c>
      <c r="I790">
        <f>Data[[#This Row],[nucleus_area_pct]]/Data[[#This Row],[cytoplasm_ratio]]</f>
        <v>0</v>
      </c>
      <c r="J790">
        <v>0.90100000000000002</v>
      </c>
      <c r="K790">
        <v>0.20599999999999999</v>
      </c>
      <c r="L790">
        <v>0.61</v>
      </c>
      <c r="M790">
        <v>1</v>
      </c>
      <c r="N790">
        <v>0.94199999999999995</v>
      </c>
      <c r="O790">
        <v>152</v>
      </c>
      <c r="P790">
        <v>48</v>
      </c>
      <c r="Q790">
        <v>228</v>
      </c>
      <c r="R790">
        <v>121</v>
      </c>
      <c r="S790">
        <v>135</v>
      </c>
      <c r="T790">
        <f>(Data[[#This Row],[mean_r]]/256)*100</f>
        <v>89.0625</v>
      </c>
      <c r="U790">
        <f>(Data[[#This Row],[mean_g]]/256)*100</f>
        <v>47.265625</v>
      </c>
      <c r="V790">
        <f>(Data[[#This Row],[mean_b]]/256)*100</f>
        <v>52.734375</v>
      </c>
      <c r="W790">
        <v>0.497</v>
      </c>
      <c r="X790" t="s">
        <v>51</v>
      </c>
      <c r="Y790" t="s">
        <v>40</v>
      </c>
      <c r="Z790">
        <v>7730</v>
      </c>
      <c r="AA790">
        <v>3.68</v>
      </c>
      <c r="AB790">
        <v>15.1</v>
      </c>
      <c r="AC790">
        <v>43.3</v>
      </c>
      <c r="AD790">
        <v>239185</v>
      </c>
      <c r="AE790">
        <v>86</v>
      </c>
      <c r="AF790">
        <v>34.9</v>
      </c>
      <c r="AG790" t="s">
        <v>41</v>
      </c>
      <c r="AH790" t="s">
        <v>68</v>
      </c>
      <c r="AI790" t="s">
        <v>43</v>
      </c>
      <c r="AJ790">
        <v>100</v>
      </c>
      <c r="AK790">
        <v>512</v>
      </c>
      <c r="AL790">
        <v>0.01</v>
      </c>
      <c r="AM790">
        <v>0.85440000000000005</v>
      </c>
      <c r="AN790">
        <v>0.86960000000000004</v>
      </c>
      <c r="AO790">
        <f>Data[[#This Row],[labeller_confidence_score]]-Data[[#This Row],[cytodiffusion_classification_confidence]]</f>
        <v>1.5199999999999991E-2</v>
      </c>
    </row>
    <row r="791" spans="1:41" x14ac:dyDescent="0.3">
      <c r="A791" t="s">
        <v>864</v>
      </c>
      <c r="B791" t="s">
        <v>49</v>
      </c>
      <c r="C791">
        <v>0</v>
      </c>
      <c r="D791" t="s">
        <v>50</v>
      </c>
      <c r="E791">
        <v>12.44</v>
      </c>
      <c r="F791">
        <v>56.4</v>
      </c>
      <c r="G791">
        <v>0.58599999999999997</v>
      </c>
      <c r="H791">
        <v>0.46700000000000003</v>
      </c>
      <c r="I791">
        <f>Data[[#This Row],[nucleus_area_pct]]/Data[[#This Row],[cytoplasm_ratio]]</f>
        <v>120.77087794432548</v>
      </c>
      <c r="J791">
        <v>0.82399999999999995</v>
      </c>
      <c r="K791">
        <v>0.36599999999999999</v>
      </c>
      <c r="L791">
        <v>3.3</v>
      </c>
      <c r="M791">
        <v>3.3</v>
      </c>
      <c r="N791">
        <v>0.79100000000000004</v>
      </c>
      <c r="O791">
        <v>486</v>
      </c>
      <c r="P791">
        <v>55</v>
      </c>
      <c r="Q791">
        <v>223</v>
      </c>
      <c r="R791">
        <v>150</v>
      </c>
      <c r="S791">
        <v>173</v>
      </c>
      <c r="T791">
        <f>(Data[[#This Row],[mean_r]]/256)*100</f>
        <v>87.109375</v>
      </c>
      <c r="U791">
        <f>(Data[[#This Row],[mean_g]]/256)*100</f>
        <v>58.59375</v>
      </c>
      <c r="V791">
        <f>(Data[[#This Row],[mean_b]]/256)*100</f>
        <v>67.578125</v>
      </c>
      <c r="W791">
        <v>0.66800000000000004</v>
      </c>
      <c r="X791" t="s">
        <v>39</v>
      </c>
      <c r="Y791" t="s">
        <v>40</v>
      </c>
      <c r="Z791">
        <v>3275</v>
      </c>
      <c r="AA791">
        <v>4.8499999999999996</v>
      </c>
      <c r="AB791">
        <v>10.5</v>
      </c>
      <c r="AC791">
        <v>37.299999999999997</v>
      </c>
      <c r="AD791">
        <v>331978</v>
      </c>
      <c r="AE791">
        <v>84.1</v>
      </c>
      <c r="AF791">
        <v>33.6</v>
      </c>
      <c r="AG791" t="s">
        <v>41</v>
      </c>
      <c r="AH791" t="s">
        <v>42</v>
      </c>
      <c r="AI791" t="s">
        <v>56</v>
      </c>
      <c r="AJ791">
        <v>100</v>
      </c>
      <c r="AK791">
        <v>256</v>
      </c>
      <c r="AL791">
        <v>3.9399999999999998E-2</v>
      </c>
      <c r="AM791">
        <v>0.95099999999999996</v>
      </c>
      <c r="AN791">
        <v>0.76659999999999995</v>
      </c>
      <c r="AO791">
        <f>Data[[#This Row],[labeller_confidence_score]]-Data[[#This Row],[cytodiffusion_classification_confidence]]</f>
        <v>-0.18440000000000001</v>
      </c>
    </row>
    <row r="792" spans="1:41" x14ac:dyDescent="0.3">
      <c r="A792" t="s">
        <v>865</v>
      </c>
      <c r="B792" t="s">
        <v>54</v>
      </c>
      <c r="C792">
        <v>0</v>
      </c>
      <c r="D792" t="s">
        <v>54</v>
      </c>
      <c r="E792">
        <v>7.2</v>
      </c>
      <c r="F792">
        <v>0</v>
      </c>
      <c r="G792">
        <v>0</v>
      </c>
      <c r="H792">
        <v>1</v>
      </c>
      <c r="I792">
        <f>Data[[#This Row],[nucleus_area_pct]]/Data[[#This Row],[cytoplasm_ratio]]</f>
        <v>0</v>
      </c>
      <c r="J792">
        <v>0.99099999999999999</v>
      </c>
      <c r="K792">
        <v>0.216</v>
      </c>
      <c r="L792">
        <v>0.57999999999999996</v>
      </c>
      <c r="M792">
        <v>1</v>
      </c>
      <c r="N792">
        <v>1</v>
      </c>
      <c r="O792">
        <v>177</v>
      </c>
      <c r="P792">
        <v>46</v>
      </c>
      <c r="Q792">
        <v>224</v>
      </c>
      <c r="R792">
        <v>115</v>
      </c>
      <c r="S792">
        <v>131</v>
      </c>
      <c r="T792">
        <f>(Data[[#This Row],[mean_r]]/256)*100</f>
        <v>87.5</v>
      </c>
      <c r="U792">
        <f>(Data[[#This Row],[mean_g]]/256)*100</f>
        <v>44.921875</v>
      </c>
      <c r="V792">
        <f>(Data[[#This Row],[mean_b]]/256)*100</f>
        <v>51.171875</v>
      </c>
      <c r="W792">
        <v>0.502</v>
      </c>
      <c r="X792" t="s">
        <v>63</v>
      </c>
      <c r="Y792" t="s">
        <v>45</v>
      </c>
      <c r="Z792">
        <v>7781</v>
      </c>
      <c r="AA792">
        <v>5.04</v>
      </c>
      <c r="AB792">
        <v>14.5</v>
      </c>
      <c r="AC792">
        <v>40.700000000000003</v>
      </c>
      <c r="AD792">
        <v>199348</v>
      </c>
      <c r="AE792">
        <v>90.5</v>
      </c>
      <c r="AF792">
        <v>33.4</v>
      </c>
      <c r="AG792" t="s">
        <v>46</v>
      </c>
      <c r="AH792" t="s">
        <v>68</v>
      </c>
      <c r="AI792" t="s">
        <v>56</v>
      </c>
      <c r="AJ792">
        <v>100</v>
      </c>
      <c r="AK792">
        <v>224</v>
      </c>
      <c r="AL792">
        <v>8.7999999999999995E-2</v>
      </c>
      <c r="AM792">
        <v>0.97629999999999995</v>
      </c>
      <c r="AN792">
        <v>0.93830000000000002</v>
      </c>
      <c r="AO792">
        <f>Data[[#This Row],[labeller_confidence_score]]-Data[[#This Row],[cytodiffusion_classification_confidence]]</f>
        <v>-3.7999999999999923E-2</v>
      </c>
    </row>
    <row r="793" spans="1:41" x14ac:dyDescent="0.3">
      <c r="A793" t="s">
        <v>866</v>
      </c>
      <c r="B793" t="s">
        <v>106</v>
      </c>
      <c r="C793">
        <v>1</v>
      </c>
      <c r="D793" t="s">
        <v>82</v>
      </c>
      <c r="E793">
        <v>11</v>
      </c>
      <c r="F793">
        <v>82.1</v>
      </c>
      <c r="G793">
        <v>0.34</v>
      </c>
      <c r="H793">
        <v>0.112</v>
      </c>
      <c r="I793">
        <f>Data[[#This Row],[nucleus_area_pct]]/Data[[#This Row],[cytoplasm_ratio]]</f>
        <v>733.03571428571422</v>
      </c>
      <c r="J793">
        <v>0.88700000000000001</v>
      </c>
      <c r="K793">
        <v>0.183</v>
      </c>
      <c r="L793">
        <v>0.88</v>
      </c>
      <c r="M793">
        <v>1</v>
      </c>
      <c r="N793">
        <v>0.86899999999999999</v>
      </c>
      <c r="O793">
        <v>604</v>
      </c>
      <c r="P793">
        <v>82</v>
      </c>
      <c r="Q793">
        <v>202</v>
      </c>
      <c r="R793">
        <v>136</v>
      </c>
      <c r="S793">
        <v>197</v>
      </c>
      <c r="T793">
        <f>(Data[[#This Row],[mean_r]]/256)*100</f>
        <v>78.90625</v>
      </c>
      <c r="U793">
        <f>(Data[[#This Row],[mean_g]]/256)*100</f>
        <v>53.125</v>
      </c>
      <c r="V793">
        <f>(Data[[#This Row],[mean_b]]/256)*100</f>
        <v>76.953125</v>
      </c>
      <c r="W793">
        <v>0.69099999999999995</v>
      </c>
      <c r="X793" t="s">
        <v>63</v>
      </c>
      <c r="Y793" t="s">
        <v>45</v>
      </c>
      <c r="Z793">
        <v>3061</v>
      </c>
      <c r="AA793">
        <v>4.82</v>
      </c>
      <c r="AB793">
        <v>15.9</v>
      </c>
      <c r="AC793">
        <v>46.9</v>
      </c>
      <c r="AD793">
        <v>312932</v>
      </c>
      <c r="AE793">
        <v>98.2</v>
      </c>
      <c r="AF793">
        <v>35.700000000000003</v>
      </c>
      <c r="AG793" t="s">
        <v>64</v>
      </c>
      <c r="AH793" t="s">
        <v>42</v>
      </c>
      <c r="AI793" t="s">
        <v>43</v>
      </c>
      <c r="AJ793">
        <v>60</v>
      </c>
      <c r="AK793">
        <v>512</v>
      </c>
      <c r="AL793">
        <v>0.70440000000000003</v>
      </c>
      <c r="AM793">
        <v>0.79759999999999998</v>
      </c>
      <c r="AN793">
        <v>0.73450000000000004</v>
      </c>
      <c r="AO793">
        <f>Data[[#This Row],[labeller_confidence_score]]-Data[[#This Row],[cytodiffusion_classification_confidence]]</f>
        <v>-6.3099999999999934E-2</v>
      </c>
    </row>
    <row r="794" spans="1:41" x14ac:dyDescent="0.3">
      <c r="A794" t="s">
        <v>867</v>
      </c>
      <c r="B794" t="s">
        <v>54</v>
      </c>
      <c r="C794">
        <v>0</v>
      </c>
      <c r="D794" t="s">
        <v>54</v>
      </c>
      <c r="E794">
        <v>6.81</v>
      </c>
      <c r="F794">
        <v>0</v>
      </c>
      <c r="G794">
        <v>0</v>
      </c>
      <c r="H794">
        <v>1</v>
      </c>
      <c r="I794">
        <f>Data[[#This Row],[nucleus_area_pct]]/Data[[#This Row],[cytoplasm_ratio]]</f>
        <v>0</v>
      </c>
      <c r="J794">
        <v>0.9</v>
      </c>
      <c r="K794">
        <v>0.191</v>
      </c>
      <c r="L794">
        <v>0.52</v>
      </c>
      <c r="M794">
        <v>1</v>
      </c>
      <c r="N794">
        <v>0.94799999999999995</v>
      </c>
      <c r="O794">
        <v>204</v>
      </c>
      <c r="P794">
        <v>50</v>
      </c>
      <c r="Q794">
        <v>231</v>
      </c>
      <c r="R794">
        <v>123</v>
      </c>
      <c r="S794">
        <v>135</v>
      </c>
      <c r="T794">
        <f>(Data[[#This Row],[mean_r]]/256)*100</f>
        <v>90.234375</v>
      </c>
      <c r="U794">
        <f>(Data[[#This Row],[mean_g]]/256)*100</f>
        <v>48.046875</v>
      </c>
      <c r="V794">
        <f>(Data[[#This Row],[mean_b]]/256)*100</f>
        <v>52.734375</v>
      </c>
      <c r="W794">
        <v>0.436</v>
      </c>
      <c r="X794" t="s">
        <v>51</v>
      </c>
      <c r="Y794" t="s">
        <v>40</v>
      </c>
      <c r="Z794">
        <v>10128</v>
      </c>
      <c r="AA794">
        <v>5.84</v>
      </c>
      <c r="AB794">
        <v>13.8</v>
      </c>
      <c r="AC794">
        <v>41.6</v>
      </c>
      <c r="AD794">
        <v>277378</v>
      </c>
      <c r="AE794">
        <v>88.3</v>
      </c>
      <c r="AF794">
        <v>34.9</v>
      </c>
      <c r="AG794" t="s">
        <v>46</v>
      </c>
      <c r="AH794" t="s">
        <v>42</v>
      </c>
      <c r="AI794" t="s">
        <v>52</v>
      </c>
      <c r="AJ794">
        <v>60</v>
      </c>
      <c r="AK794">
        <v>360</v>
      </c>
      <c r="AL794">
        <v>8.1600000000000006E-2</v>
      </c>
      <c r="AM794">
        <v>0.90690000000000004</v>
      </c>
      <c r="AN794">
        <v>0.89480000000000004</v>
      </c>
      <c r="AO794">
        <f>Data[[#This Row],[labeller_confidence_score]]-Data[[#This Row],[cytodiffusion_classification_confidence]]</f>
        <v>-1.21E-2</v>
      </c>
    </row>
    <row r="795" spans="1:41" x14ac:dyDescent="0.3">
      <c r="A795" t="s">
        <v>868</v>
      </c>
      <c r="B795" t="s">
        <v>87</v>
      </c>
      <c r="C795">
        <v>0</v>
      </c>
      <c r="D795" t="s">
        <v>50</v>
      </c>
      <c r="E795">
        <v>13</v>
      </c>
      <c r="F795">
        <v>42.5</v>
      </c>
      <c r="G795">
        <v>0.67800000000000005</v>
      </c>
      <c r="H795">
        <v>0.49399999999999999</v>
      </c>
      <c r="I795">
        <f>Data[[#This Row],[nucleus_area_pct]]/Data[[#This Row],[cytoplasm_ratio]]</f>
        <v>86.032388663967609</v>
      </c>
      <c r="J795">
        <v>0.85599999999999998</v>
      </c>
      <c r="K795">
        <v>0.44700000000000001</v>
      </c>
      <c r="L795">
        <v>5.16</v>
      </c>
      <c r="M795">
        <v>2.4</v>
      </c>
      <c r="N795">
        <v>0.85099999999999998</v>
      </c>
      <c r="O795">
        <v>447</v>
      </c>
      <c r="P795">
        <v>90</v>
      </c>
      <c r="Q795">
        <v>227</v>
      </c>
      <c r="R795">
        <v>150</v>
      </c>
      <c r="S795">
        <v>167</v>
      </c>
      <c r="T795">
        <f>(Data[[#This Row],[mean_r]]/256)*100</f>
        <v>88.671875</v>
      </c>
      <c r="U795">
        <f>(Data[[#This Row],[mean_g]]/256)*100</f>
        <v>58.59375</v>
      </c>
      <c r="V795">
        <f>(Data[[#This Row],[mean_b]]/256)*100</f>
        <v>65.234375</v>
      </c>
      <c r="W795">
        <v>0.84199999999999997</v>
      </c>
      <c r="X795" t="s">
        <v>51</v>
      </c>
      <c r="Y795" t="s">
        <v>40</v>
      </c>
      <c r="Z795">
        <v>9734</v>
      </c>
      <c r="AA795">
        <v>4.84</v>
      </c>
      <c r="AB795">
        <v>12.6</v>
      </c>
      <c r="AC795">
        <v>39.799999999999997</v>
      </c>
      <c r="AD795">
        <v>164240</v>
      </c>
      <c r="AE795">
        <v>103.6</v>
      </c>
      <c r="AF795">
        <v>33.799999999999997</v>
      </c>
      <c r="AG795" t="s">
        <v>41</v>
      </c>
      <c r="AH795" t="s">
        <v>42</v>
      </c>
      <c r="AI795" t="s">
        <v>43</v>
      </c>
      <c r="AJ795">
        <v>40</v>
      </c>
      <c r="AK795">
        <v>360</v>
      </c>
      <c r="AL795">
        <v>0.14729999999999999</v>
      </c>
      <c r="AM795">
        <v>0.90200000000000002</v>
      </c>
      <c r="AN795">
        <v>0.96160000000000001</v>
      </c>
      <c r="AO795">
        <f>Data[[#This Row],[labeller_confidence_score]]-Data[[#This Row],[cytodiffusion_classification_confidence]]</f>
        <v>5.9599999999999986E-2</v>
      </c>
    </row>
    <row r="796" spans="1:41" x14ac:dyDescent="0.3">
      <c r="A796" t="s">
        <v>869</v>
      </c>
      <c r="B796" t="s">
        <v>87</v>
      </c>
      <c r="C796">
        <v>0</v>
      </c>
      <c r="D796" t="s">
        <v>50</v>
      </c>
      <c r="E796">
        <v>11.27</v>
      </c>
      <c r="F796">
        <v>49.1</v>
      </c>
      <c r="G796">
        <v>0.495</v>
      </c>
      <c r="H796">
        <v>0.501</v>
      </c>
      <c r="I796">
        <f>Data[[#This Row],[nucleus_area_pct]]/Data[[#This Row],[cytoplasm_ratio]]</f>
        <v>98.003992015968066</v>
      </c>
      <c r="J796">
        <v>0.84599999999999997</v>
      </c>
      <c r="K796">
        <v>0.317</v>
      </c>
      <c r="L796">
        <v>5.37</v>
      </c>
      <c r="M796">
        <v>2.1</v>
      </c>
      <c r="N796">
        <v>0.83499999999999996</v>
      </c>
      <c r="O796">
        <v>516</v>
      </c>
      <c r="P796">
        <v>91</v>
      </c>
      <c r="Q796">
        <v>243</v>
      </c>
      <c r="R796">
        <v>131</v>
      </c>
      <c r="S796">
        <v>170</v>
      </c>
      <c r="T796">
        <f>(Data[[#This Row],[mean_r]]/256)*100</f>
        <v>94.921875</v>
      </c>
      <c r="U796">
        <f>(Data[[#This Row],[mean_g]]/256)*100</f>
        <v>51.171875</v>
      </c>
      <c r="V796">
        <f>(Data[[#This Row],[mean_b]]/256)*100</f>
        <v>66.40625</v>
      </c>
      <c r="W796">
        <v>0.433</v>
      </c>
      <c r="X796" t="s">
        <v>51</v>
      </c>
      <c r="Y796" t="s">
        <v>45</v>
      </c>
      <c r="Z796">
        <v>4731</v>
      </c>
      <c r="AA796">
        <v>5.84</v>
      </c>
      <c r="AB796">
        <v>9.1</v>
      </c>
      <c r="AC796">
        <v>43.8</v>
      </c>
      <c r="AD796">
        <v>343564</v>
      </c>
      <c r="AE796">
        <v>79.2</v>
      </c>
      <c r="AF796">
        <v>29.9</v>
      </c>
      <c r="AG796" t="s">
        <v>46</v>
      </c>
      <c r="AH796" t="s">
        <v>42</v>
      </c>
      <c r="AI796" t="s">
        <v>56</v>
      </c>
      <c r="AJ796">
        <v>60</v>
      </c>
      <c r="AK796">
        <v>256</v>
      </c>
      <c r="AL796">
        <v>8.1000000000000003E-2</v>
      </c>
      <c r="AM796">
        <v>0.92190000000000005</v>
      </c>
      <c r="AN796">
        <v>0.94120000000000004</v>
      </c>
      <c r="AO796">
        <f>Data[[#This Row],[labeller_confidence_score]]-Data[[#This Row],[cytodiffusion_classification_confidence]]</f>
        <v>1.9299999999999984E-2</v>
      </c>
    </row>
    <row r="797" spans="1:41" x14ac:dyDescent="0.3">
      <c r="A797" t="s">
        <v>870</v>
      </c>
      <c r="B797" t="s">
        <v>81</v>
      </c>
      <c r="C797">
        <v>1</v>
      </c>
      <c r="D797" t="s">
        <v>82</v>
      </c>
      <c r="E797">
        <v>14.38</v>
      </c>
      <c r="F797">
        <v>77.5</v>
      </c>
      <c r="G797">
        <v>0.42099999999999999</v>
      </c>
      <c r="H797">
        <v>0.23499999999999999</v>
      </c>
      <c r="I797">
        <f>Data[[#This Row],[nucleus_area_pct]]/Data[[#This Row],[cytoplasm_ratio]]</f>
        <v>329.78723404255322</v>
      </c>
      <c r="J797">
        <v>0.82199999999999995</v>
      </c>
      <c r="K797">
        <v>0.17199999999999999</v>
      </c>
      <c r="L797">
        <v>0.73</v>
      </c>
      <c r="M797">
        <v>1</v>
      </c>
      <c r="N797">
        <v>0.89100000000000001</v>
      </c>
      <c r="O797">
        <v>812</v>
      </c>
      <c r="P797">
        <v>86</v>
      </c>
      <c r="Q797">
        <v>200</v>
      </c>
      <c r="R797">
        <v>162</v>
      </c>
      <c r="S797">
        <v>211</v>
      </c>
      <c r="T797">
        <f>(Data[[#This Row],[mean_r]]/256)*100</f>
        <v>78.125</v>
      </c>
      <c r="U797">
        <f>(Data[[#This Row],[mean_g]]/256)*100</f>
        <v>63.28125</v>
      </c>
      <c r="V797">
        <f>(Data[[#This Row],[mean_b]]/256)*100</f>
        <v>82.421875</v>
      </c>
      <c r="W797">
        <v>0.76900000000000002</v>
      </c>
      <c r="X797" t="s">
        <v>39</v>
      </c>
      <c r="Y797" t="s">
        <v>40</v>
      </c>
      <c r="Z797">
        <v>6994</v>
      </c>
      <c r="AA797">
        <v>4.13</v>
      </c>
      <c r="AB797">
        <v>13.2</v>
      </c>
      <c r="AC797">
        <v>34.9</v>
      </c>
      <c r="AD797">
        <v>308091</v>
      </c>
      <c r="AE797">
        <v>103.2</v>
      </c>
      <c r="AF797">
        <v>31.7</v>
      </c>
      <c r="AG797" t="s">
        <v>64</v>
      </c>
      <c r="AH797" t="s">
        <v>42</v>
      </c>
      <c r="AI797" t="s">
        <v>52</v>
      </c>
      <c r="AJ797">
        <v>40</v>
      </c>
      <c r="AK797">
        <v>512</v>
      </c>
      <c r="AL797">
        <v>0.94269999999999998</v>
      </c>
      <c r="AM797">
        <v>0.78720000000000001</v>
      </c>
      <c r="AN797">
        <v>0.78710000000000002</v>
      </c>
      <c r="AO797">
        <f>Data[[#This Row],[labeller_confidence_score]]-Data[[#This Row],[cytodiffusion_classification_confidence]]</f>
        <v>-9.9999999999988987E-5</v>
      </c>
    </row>
    <row r="798" spans="1:41" x14ac:dyDescent="0.3">
      <c r="A798" t="s">
        <v>871</v>
      </c>
      <c r="B798" t="s">
        <v>49</v>
      </c>
      <c r="C798">
        <v>0</v>
      </c>
      <c r="D798" t="s">
        <v>50</v>
      </c>
      <c r="E798">
        <v>12.71</v>
      </c>
      <c r="F798">
        <v>58.2</v>
      </c>
      <c r="G798">
        <v>0.54500000000000004</v>
      </c>
      <c r="H798">
        <v>0.436</v>
      </c>
      <c r="I798">
        <f>Data[[#This Row],[nucleus_area_pct]]/Data[[#This Row],[cytoplasm_ratio]]</f>
        <v>133.48623853211009</v>
      </c>
      <c r="J798">
        <v>0.80700000000000005</v>
      </c>
      <c r="K798">
        <v>0.40100000000000002</v>
      </c>
      <c r="L798">
        <v>3.07</v>
      </c>
      <c r="M798">
        <v>2.6</v>
      </c>
      <c r="N798">
        <v>0.79700000000000004</v>
      </c>
      <c r="O798">
        <v>362</v>
      </c>
      <c r="P798">
        <v>66</v>
      </c>
      <c r="Q798">
        <v>210</v>
      </c>
      <c r="R798">
        <v>165</v>
      </c>
      <c r="S798">
        <v>211</v>
      </c>
      <c r="T798">
        <f>(Data[[#This Row],[mean_r]]/256)*100</f>
        <v>82.03125</v>
      </c>
      <c r="U798">
        <f>(Data[[#This Row],[mean_g]]/256)*100</f>
        <v>64.453125</v>
      </c>
      <c r="V798">
        <f>(Data[[#This Row],[mean_b]]/256)*100</f>
        <v>82.421875</v>
      </c>
      <c r="W798">
        <v>0.61199999999999999</v>
      </c>
      <c r="X798" t="s">
        <v>39</v>
      </c>
      <c r="Y798" t="s">
        <v>40</v>
      </c>
      <c r="Z798">
        <v>8936</v>
      </c>
      <c r="AA798">
        <v>5.94</v>
      </c>
      <c r="AB798">
        <v>14.7</v>
      </c>
      <c r="AC798">
        <v>38.299999999999997</v>
      </c>
      <c r="AD798">
        <v>400601</v>
      </c>
      <c r="AE798">
        <v>115.5</v>
      </c>
      <c r="AF798">
        <v>35.1</v>
      </c>
      <c r="AG798" t="s">
        <v>46</v>
      </c>
      <c r="AH798" t="s">
        <v>42</v>
      </c>
      <c r="AI798" t="s">
        <v>56</v>
      </c>
      <c r="AJ798">
        <v>40</v>
      </c>
      <c r="AK798">
        <v>256</v>
      </c>
      <c r="AL798">
        <v>5.7599999999999998E-2</v>
      </c>
      <c r="AM798">
        <v>0.97430000000000005</v>
      </c>
      <c r="AN798">
        <v>0.83940000000000003</v>
      </c>
      <c r="AO798">
        <f>Data[[#This Row],[labeller_confidence_score]]-Data[[#This Row],[cytodiffusion_classification_confidence]]</f>
        <v>-0.13490000000000002</v>
      </c>
    </row>
    <row r="799" spans="1:41" x14ac:dyDescent="0.3">
      <c r="A799" t="s">
        <v>872</v>
      </c>
      <c r="B799" t="s">
        <v>49</v>
      </c>
      <c r="C799">
        <v>0</v>
      </c>
      <c r="D799" t="s">
        <v>50</v>
      </c>
      <c r="E799">
        <v>11.58</v>
      </c>
      <c r="F799">
        <v>55.2</v>
      </c>
      <c r="G799">
        <v>0.495</v>
      </c>
      <c r="H799">
        <v>0.51700000000000002</v>
      </c>
      <c r="I799">
        <f>Data[[#This Row],[nucleus_area_pct]]/Data[[#This Row],[cytoplasm_ratio]]</f>
        <v>106.76982591876209</v>
      </c>
      <c r="J799">
        <v>0.86499999999999999</v>
      </c>
      <c r="K799">
        <v>0.36899999999999999</v>
      </c>
      <c r="L799">
        <v>2.5099999999999998</v>
      </c>
      <c r="M799">
        <v>3.2</v>
      </c>
      <c r="N799">
        <v>0.81100000000000005</v>
      </c>
      <c r="O799">
        <v>445</v>
      </c>
      <c r="P799">
        <v>63</v>
      </c>
      <c r="Q799">
        <v>198</v>
      </c>
      <c r="R799">
        <v>167</v>
      </c>
      <c r="S799">
        <v>199</v>
      </c>
      <c r="T799">
        <f>(Data[[#This Row],[mean_r]]/256)*100</f>
        <v>77.34375</v>
      </c>
      <c r="U799">
        <f>(Data[[#This Row],[mean_g]]/256)*100</f>
        <v>65.234375</v>
      </c>
      <c r="V799">
        <f>(Data[[#This Row],[mean_b]]/256)*100</f>
        <v>77.734375</v>
      </c>
      <c r="W799">
        <v>0.60599999999999998</v>
      </c>
      <c r="X799" t="s">
        <v>51</v>
      </c>
      <c r="Y799" t="s">
        <v>40</v>
      </c>
      <c r="Z799">
        <v>3666</v>
      </c>
      <c r="AA799">
        <v>6.1</v>
      </c>
      <c r="AB799">
        <v>18.2</v>
      </c>
      <c r="AC799">
        <v>36</v>
      </c>
      <c r="AD799">
        <v>303586</v>
      </c>
      <c r="AE799">
        <v>93.4</v>
      </c>
      <c r="AF799">
        <v>32</v>
      </c>
      <c r="AG799" t="s">
        <v>46</v>
      </c>
      <c r="AH799" t="s">
        <v>47</v>
      </c>
      <c r="AI799" t="s">
        <v>43</v>
      </c>
      <c r="AJ799">
        <v>40</v>
      </c>
      <c r="AK799">
        <v>224</v>
      </c>
      <c r="AL799">
        <v>7.9299999999999995E-2</v>
      </c>
      <c r="AM799">
        <v>0.91490000000000005</v>
      </c>
      <c r="AN799">
        <v>0.80279999999999996</v>
      </c>
      <c r="AO799">
        <f>Data[[#This Row],[labeller_confidence_score]]-Data[[#This Row],[cytodiffusion_classification_confidence]]</f>
        <v>-0.11210000000000009</v>
      </c>
    </row>
    <row r="800" spans="1:41" x14ac:dyDescent="0.3">
      <c r="A800" t="s">
        <v>873</v>
      </c>
      <c r="B800" t="s">
        <v>49</v>
      </c>
      <c r="C800">
        <v>0</v>
      </c>
      <c r="D800" t="s">
        <v>50</v>
      </c>
      <c r="E800">
        <v>13.42</v>
      </c>
      <c r="F800">
        <v>59.5</v>
      </c>
      <c r="G800">
        <v>0.49399999999999999</v>
      </c>
      <c r="H800">
        <v>0.47099999999999997</v>
      </c>
      <c r="I800">
        <f>Data[[#This Row],[nucleus_area_pct]]/Data[[#This Row],[cytoplasm_ratio]]</f>
        <v>126.32696390658175</v>
      </c>
      <c r="J800">
        <v>0.70299999999999996</v>
      </c>
      <c r="K800">
        <v>0.45300000000000001</v>
      </c>
      <c r="L800">
        <v>3.16</v>
      </c>
      <c r="M800">
        <v>3.3</v>
      </c>
      <c r="N800">
        <v>0.75900000000000001</v>
      </c>
      <c r="O800">
        <v>296</v>
      </c>
      <c r="P800">
        <v>63</v>
      </c>
      <c r="Q800">
        <v>226</v>
      </c>
      <c r="R800">
        <v>153</v>
      </c>
      <c r="S800">
        <v>182</v>
      </c>
      <c r="T800">
        <f>(Data[[#This Row],[mean_r]]/256)*100</f>
        <v>88.28125</v>
      </c>
      <c r="U800">
        <f>(Data[[#This Row],[mean_g]]/256)*100</f>
        <v>59.765625</v>
      </c>
      <c r="V800">
        <f>(Data[[#This Row],[mean_b]]/256)*100</f>
        <v>71.09375</v>
      </c>
      <c r="W800">
        <v>0.69599999999999995</v>
      </c>
      <c r="X800" t="s">
        <v>51</v>
      </c>
      <c r="Y800" t="s">
        <v>40</v>
      </c>
      <c r="Z800">
        <v>11514</v>
      </c>
      <c r="AA800">
        <v>3.62</v>
      </c>
      <c r="AB800">
        <v>14.2</v>
      </c>
      <c r="AC800">
        <v>58.3</v>
      </c>
      <c r="AD800">
        <v>373538</v>
      </c>
      <c r="AE800">
        <v>82.6</v>
      </c>
      <c r="AF800">
        <v>33.700000000000003</v>
      </c>
      <c r="AG800" t="s">
        <v>64</v>
      </c>
      <c r="AH800" t="s">
        <v>47</v>
      </c>
      <c r="AI800" t="s">
        <v>52</v>
      </c>
      <c r="AJ800">
        <v>100</v>
      </c>
      <c r="AK800">
        <v>360</v>
      </c>
      <c r="AL800">
        <v>0.14399999999999999</v>
      </c>
      <c r="AM800">
        <v>0.87890000000000001</v>
      </c>
      <c r="AN800">
        <v>0.78480000000000005</v>
      </c>
      <c r="AO800">
        <f>Data[[#This Row],[labeller_confidence_score]]-Data[[#This Row],[cytodiffusion_classification_confidence]]</f>
        <v>-9.4099999999999961E-2</v>
      </c>
    </row>
    <row r="801" spans="1:41" x14ac:dyDescent="0.3">
      <c r="A801" t="s">
        <v>874</v>
      </c>
      <c r="B801" t="s">
        <v>106</v>
      </c>
      <c r="C801">
        <v>1</v>
      </c>
      <c r="D801" t="s">
        <v>82</v>
      </c>
      <c r="E801">
        <v>13.58</v>
      </c>
      <c r="F801">
        <v>91.1</v>
      </c>
      <c r="G801">
        <v>0.36199999999999999</v>
      </c>
      <c r="H801">
        <v>0.23400000000000001</v>
      </c>
      <c r="I801">
        <f>Data[[#This Row],[nucleus_area_pct]]/Data[[#This Row],[cytoplasm_ratio]]</f>
        <v>389.31623931623926</v>
      </c>
      <c r="J801">
        <v>0.80400000000000005</v>
      </c>
      <c r="K801">
        <v>0.188</v>
      </c>
      <c r="L801">
        <v>0.48</v>
      </c>
      <c r="M801">
        <v>1.1000000000000001</v>
      </c>
      <c r="N801">
        <v>0.83899999999999997</v>
      </c>
      <c r="O801">
        <v>530</v>
      </c>
      <c r="P801">
        <v>123</v>
      </c>
      <c r="Q801">
        <v>169</v>
      </c>
      <c r="R801">
        <v>149</v>
      </c>
      <c r="S801">
        <v>203</v>
      </c>
      <c r="T801">
        <f>(Data[[#This Row],[mean_r]]/256)*100</f>
        <v>66.015625</v>
      </c>
      <c r="U801">
        <f>(Data[[#This Row],[mean_g]]/256)*100</f>
        <v>58.203125</v>
      </c>
      <c r="V801">
        <f>(Data[[#This Row],[mean_b]]/256)*100</f>
        <v>79.296875</v>
      </c>
      <c r="W801">
        <v>0.70799999999999996</v>
      </c>
      <c r="X801" t="s">
        <v>39</v>
      </c>
      <c r="Y801" t="s">
        <v>40</v>
      </c>
      <c r="Z801">
        <v>11747</v>
      </c>
      <c r="AA801">
        <v>5.55</v>
      </c>
      <c r="AB801">
        <v>15.3</v>
      </c>
      <c r="AC801">
        <v>36.1</v>
      </c>
      <c r="AD801">
        <v>169715</v>
      </c>
      <c r="AE801">
        <v>81.400000000000006</v>
      </c>
      <c r="AF801">
        <v>34.4</v>
      </c>
      <c r="AG801" t="s">
        <v>46</v>
      </c>
      <c r="AH801" t="s">
        <v>42</v>
      </c>
      <c r="AI801" t="s">
        <v>56</v>
      </c>
      <c r="AJ801">
        <v>40</v>
      </c>
      <c r="AK801">
        <v>512</v>
      </c>
      <c r="AL801">
        <v>0.88959999999999995</v>
      </c>
      <c r="AM801">
        <v>0.77370000000000005</v>
      </c>
      <c r="AN801">
        <v>0.77429999999999999</v>
      </c>
      <c r="AO801">
        <f>Data[[#This Row],[labeller_confidence_score]]-Data[[#This Row],[cytodiffusion_classification_confidence]]</f>
        <v>5.9999999999993392E-4</v>
      </c>
    </row>
    <row r="802" spans="1:41" x14ac:dyDescent="0.3">
      <c r="A802" t="s">
        <v>875</v>
      </c>
      <c r="B802" t="s">
        <v>49</v>
      </c>
      <c r="C802">
        <v>0</v>
      </c>
      <c r="D802" t="s">
        <v>50</v>
      </c>
      <c r="E802">
        <v>10.14</v>
      </c>
      <c r="F802">
        <v>51.4</v>
      </c>
      <c r="G802">
        <v>0.61</v>
      </c>
      <c r="H802">
        <v>0.38400000000000001</v>
      </c>
      <c r="I802">
        <f>Data[[#This Row],[nucleus_area_pct]]/Data[[#This Row],[cytoplasm_ratio]]</f>
        <v>133.85416666666666</v>
      </c>
      <c r="J802">
        <v>0.79600000000000004</v>
      </c>
      <c r="K802">
        <v>0.41299999999999998</v>
      </c>
      <c r="L802">
        <v>3.44</v>
      </c>
      <c r="M802">
        <v>3.8</v>
      </c>
      <c r="N802">
        <v>0.85099999999999998</v>
      </c>
      <c r="O802">
        <v>388</v>
      </c>
      <c r="P802">
        <v>60</v>
      </c>
      <c r="Q802">
        <v>196</v>
      </c>
      <c r="R802">
        <v>170</v>
      </c>
      <c r="S802">
        <v>166</v>
      </c>
      <c r="T802">
        <f>(Data[[#This Row],[mean_r]]/256)*100</f>
        <v>76.5625</v>
      </c>
      <c r="U802">
        <f>(Data[[#This Row],[mean_g]]/256)*100</f>
        <v>66.40625</v>
      </c>
      <c r="V802">
        <f>(Data[[#This Row],[mean_b]]/256)*100</f>
        <v>64.84375</v>
      </c>
      <c r="W802">
        <v>0.57699999999999996</v>
      </c>
      <c r="X802" t="s">
        <v>63</v>
      </c>
      <c r="Y802" t="s">
        <v>45</v>
      </c>
      <c r="Z802">
        <v>4384</v>
      </c>
      <c r="AA802">
        <v>4.05</v>
      </c>
      <c r="AB802">
        <v>12.2</v>
      </c>
      <c r="AC802">
        <v>41.4</v>
      </c>
      <c r="AD802">
        <v>299694</v>
      </c>
      <c r="AE802">
        <v>85.3</v>
      </c>
      <c r="AF802">
        <v>33.299999999999997</v>
      </c>
      <c r="AG802" t="s">
        <v>46</v>
      </c>
      <c r="AH802" t="s">
        <v>42</v>
      </c>
      <c r="AI802" t="s">
        <v>56</v>
      </c>
      <c r="AJ802">
        <v>100</v>
      </c>
      <c r="AK802">
        <v>360</v>
      </c>
      <c r="AL802">
        <v>0.1158</v>
      </c>
      <c r="AM802">
        <v>0.92689999999999995</v>
      </c>
      <c r="AN802">
        <v>0.83620000000000005</v>
      </c>
      <c r="AO802">
        <f>Data[[#This Row],[labeller_confidence_score]]-Data[[#This Row],[cytodiffusion_classification_confidence]]</f>
        <v>-9.0699999999999892E-2</v>
      </c>
    </row>
    <row r="803" spans="1:41" x14ac:dyDescent="0.3">
      <c r="A803" t="s">
        <v>876</v>
      </c>
      <c r="B803" t="s">
        <v>60</v>
      </c>
      <c r="C803">
        <v>0</v>
      </c>
      <c r="D803" t="s">
        <v>50</v>
      </c>
      <c r="E803">
        <v>17.34</v>
      </c>
      <c r="F803">
        <v>60.5</v>
      </c>
      <c r="G803">
        <v>0.58799999999999997</v>
      </c>
      <c r="H803">
        <v>0.35299999999999998</v>
      </c>
      <c r="I803">
        <f>Data[[#This Row],[nucleus_area_pct]]/Data[[#This Row],[cytoplasm_ratio]]</f>
        <v>171.38810198300285</v>
      </c>
      <c r="J803">
        <v>0.78100000000000003</v>
      </c>
      <c r="K803">
        <v>0.46600000000000003</v>
      </c>
      <c r="L803">
        <v>1.65</v>
      </c>
      <c r="M803">
        <v>1.2</v>
      </c>
      <c r="N803">
        <v>0.89400000000000002</v>
      </c>
      <c r="O803">
        <v>484</v>
      </c>
      <c r="P803">
        <v>98</v>
      </c>
      <c r="Q803">
        <v>207</v>
      </c>
      <c r="R803">
        <v>167</v>
      </c>
      <c r="S803">
        <v>163</v>
      </c>
      <c r="T803">
        <f>(Data[[#This Row],[mean_r]]/256)*100</f>
        <v>80.859375</v>
      </c>
      <c r="U803">
        <f>(Data[[#This Row],[mean_g]]/256)*100</f>
        <v>65.234375</v>
      </c>
      <c r="V803">
        <f>(Data[[#This Row],[mean_b]]/256)*100</f>
        <v>63.671875</v>
      </c>
      <c r="W803">
        <v>0.61199999999999999</v>
      </c>
      <c r="X803" t="s">
        <v>51</v>
      </c>
      <c r="Y803" t="s">
        <v>40</v>
      </c>
      <c r="Z803">
        <v>7738</v>
      </c>
      <c r="AA803">
        <v>4.07</v>
      </c>
      <c r="AB803">
        <v>12</v>
      </c>
      <c r="AC803">
        <v>39.200000000000003</v>
      </c>
      <c r="AD803">
        <v>165802</v>
      </c>
      <c r="AE803">
        <v>80.5</v>
      </c>
      <c r="AF803">
        <v>34.200000000000003</v>
      </c>
      <c r="AG803" t="s">
        <v>46</v>
      </c>
      <c r="AH803" t="s">
        <v>42</v>
      </c>
      <c r="AI803" t="s">
        <v>52</v>
      </c>
      <c r="AJ803">
        <v>60</v>
      </c>
      <c r="AK803">
        <v>224</v>
      </c>
      <c r="AL803">
        <v>0.1706</v>
      </c>
      <c r="AM803">
        <v>0.86140000000000005</v>
      </c>
      <c r="AN803">
        <v>0.96130000000000004</v>
      </c>
      <c r="AO803">
        <f>Data[[#This Row],[labeller_confidence_score]]-Data[[#This Row],[cytodiffusion_classification_confidence]]</f>
        <v>9.9899999999999989E-2</v>
      </c>
    </row>
    <row r="804" spans="1:41" x14ac:dyDescent="0.3">
      <c r="A804" t="s">
        <v>877</v>
      </c>
      <c r="B804" t="s">
        <v>54</v>
      </c>
      <c r="C804">
        <v>0</v>
      </c>
      <c r="D804" t="s">
        <v>54</v>
      </c>
      <c r="E804">
        <v>7.47</v>
      </c>
      <c r="F804">
        <v>0</v>
      </c>
      <c r="G804">
        <v>0</v>
      </c>
      <c r="H804">
        <v>1</v>
      </c>
      <c r="I804">
        <f>Data[[#This Row],[nucleus_area_pct]]/Data[[#This Row],[cytoplasm_ratio]]</f>
        <v>0</v>
      </c>
      <c r="J804">
        <v>0.79500000000000004</v>
      </c>
      <c r="K804">
        <v>0.21199999999999999</v>
      </c>
      <c r="L804">
        <v>0.65</v>
      </c>
      <c r="M804">
        <v>1</v>
      </c>
      <c r="N804">
        <v>0.90800000000000003</v>
      </c>
      <c r="O804">
        <v>194</v>
      </c>
      <c r="P804">
        <v>47</v>
      </c>
      <c r="Q804">
        <v>219</v>
      </c>
      <c r="R804">
        <v>125</v>
      </c>
      <c r="S804">
        <v>116</v>
      </c>
      <c r="T804">
        <f>(Data[[#This Row],[mean_r]]/256)*100</f>
        <v>85.546875</v>
      </c>
      <c r="U804">
        <f>(Data[[#This Row],[mean_g]]/256)*100</f>
        <v>48.828125</v>
      </c>
      <c r="V804">
        <f>(Data[[#This Row],[mean_b]]/256)*100</f>
        <v>45.3125</v>
      </c>
      <c r="W804">
        <v>0.41199999999999998</v>
      </c>
      <c r="X804" t="s">
        <v>39</v>
      </c>
      <c r="Y804" t="s">
        <v>45</v>
      </c>
      <c r="Z804">
        <v>4874</v>
      </c>
      <c r="AA804">
        <v>5.65</v>
      </c>
      <c r="AB804">
        <v>8.5</v>
      </c>
      <c r="AC804">
        <v>37.4</v>
      </c>
      <c r="AD804">
        <v>180328</v>
      </c>
      <c r="AE804">
        <v>79.099999999999994</v>
      </c>
      <c r="AF804">
        <v>33</v>
      </c>
      <c r="AG804" t="s">
        <v>64</v>
      </c>
      <c r="AH804" t="s">
        <v>68</v>
      </c>
      <c r="AI804" t="s">
        <v>43</v>
      </c>
      <c r="AJ804">
        <v>60</v>
      </c>
      <c r="AK804">
        <v>256</v>
      </c>
      <c r="AL804">
        <v>6.1400000000000003E-2</v>
      </c>
      <c r="AM804">
        <v>0.91979999999999995</v>
      </c>
      <c r="AN804">
        <v>0.9405</v>
      </c>
      <c r="AO804">
        <f>Data[[#This Row],[labeller_confidence_score]]-Data[[#This Row],[cytodiffusion_classification_confidence]]</f>
        <v>2.0700000000000052E-2</v>
      </c>
    </row>
    <row r="805" spans="1:41" x14ac:dyDescent="0.3">
      <c r="A805" t="s">
        <v>878</v>
      </c>
      <c r="B805" t="s">
        <v>49</v>
      </c>
      <c r="C805">
        <v>0</v>
      </c>
      <c r="D805" t="s">
        <v>50</v>
      </c>
      <c r="E805">
        <v>10.61</v>
      </c>
      <c r="F805">
        <v>49.5</v>
      </c>
      <c r="G805">
        <v>0.57899999999999996</v>
      </c>
      <c r="H805">
        <v>0.54600000000000004</v>
      </c>
      <c r="I805">
        <f>Data[[#This Row],[nucleus_area_pct]]/Data[[#This Row],[cytoplasm_ratio]]</f>
        <v>90.659340659340657</v>
      </c>
      <c r="J805">
        <v>0.75900000000000001</v>
      </c>
      <c r="K805">
        <v>0.436</v>
      </c>
      <c r="L805">
        <v>3.74</v>
      </c>
      <c r="M805">
        <v>4</v>
      </c>
      <c r="N805">
        <v>0.80400000000000005</v>
      </c>
      <c r="O805">
        <v>365</v>
      </c>
      <c r="P805">
        <v>54</v>
      </c>
      <c r="Q805">
        <v>206</v>
      </c>
      <c r="R805">
        <v>177</v>
      </c>
      <c r="S805">
        <v>168</v>
      </c>
      <c r="T805">
        <f>(Data[[#This Row],[mean_r]]/256)*100</f>
        <v>80.46875</v>
      </c>
      <c r="U805">
        <f>(Data[[#This Row],[mean_g]]/256)*100</f>
        <v>69.140625</v>
      </c>
      <c r="V805">
        <f>(Data[[#This Row],[mean_b]]/256)*100</f>
        <v>65.625</v>
      </c>
      <c r="W805">
        <v>0.69899999999999995</v>
      </c>
      <c r="X805" t="s">
        <v>39</v>
      </c>
      <c r="Y805" t="s">
        <v>40</v>
      </c>
      <c r="Z805">
        <v>4624</v>
      </c>
      <c r="AA805">
        <v>5.31</v>
      </c>
      <c r="AB805">
        <v>14</v>
      </c>
      <c r="AC805">
        <v>37.9</v>
      </c>
      <c r="AD805">
        <v>246083</v>
      </c>
      <c r="AE805">
        <v>86.1</v>
      </c>
      <c r="AF805">
        <v>35</v>
      </c>
      <c r="AG805" t="s">
        <v>46</v>
      </c>
      <c r="AH805" t="s">
        <v>47</v>
      </c>
      <c r="AI805" t="s">
        <v>43</v>
      </c>
      <c r="AJ805">
        <v>100</v>
      </c>
      <c r="AK805">
        <v>512</v>
      </c>
      <c r="AL805">
        <v>0.11700000000000001</v>
      </c>
      <c r="AM805">
        <v>0.97550000000000003</v>
      </c>
      <c r="AN805">
        <v>0.89659999999999995</v>
      </c>
      <c r="AO805">
        <f>Data[[#This Row],[labeller_confidence_score]]-Data[[#This Row],[cytodiffusion_classification_confidence]]</f>
        <v>-7.8900000000000081E-2</v>
      </c>
    </row>
    <row r="806" spans="1:41" x14ac:dyDescent="0.3">
      <c r="A806" t="s">
        <v>879</v>
      </c>
      <c r="B806" t="s">
        <v>103</v>
      </c>
      <c r="C806">
        <v>1</v>
      </c>
      <c r="D806" t="s">
        <v>104</v>
      </c>
      <c r="E806">
        <v>5.35</v>
      </c>
      <c r="F806">
        <v>0</v>
      </c>
      <c r="G806">
        <v>0</v>
      </c>
      <c r="H806">
        <v>1</v>
      </c>
      <c r="I806">
        <f>Data[[#This Row],[nucleus_area_pct]]/Data[[#This Row],[cytoplasm_ratio]]</f>
        <v>0</v>
      </c>
      <c r="J806">
        <v>0.52</v>
      </c>
      <c r="K806">
        <v>0.95499999999999996</v>
      </c>
      <c r="L806">
        <v>0.76</v>
      </c>
      <c r="M806">
        <v>1</v>
      </c>
      <c r="N806">
        <v>0.72299999999999998</v>
      </c>
      <c r="O806">
        <v>83</v>
      </c>
      <c r="P806">
        <v>40</v>
      </c>
      <c r="Q806">
        <v>233</v>
      </c>
      <c r="R806">
        <v>122</v>
      </c>
      <c r="S806">
        <v>126</v>
      </c>
      <c r="T806">
        <f>(Data[[#This Row],[mean_r]]/256)*100</f>
        <v>91.015625</v>
      </c>
      <c r="U806">
        <f>(Data[[#This Row],[mean_g]]/256)*100</f>
        <v>47.65625</v>
      </c>
      <c r="V806">
        <f>(Data[[#This Row],[mean_b]]/256)*100</f>
        <v>49.21875</v>
      </c>
      <c r="W806">
        <v>0.497</v>
      </c>
      <c r="X806" t="s">
        <v>39</v>
      </c>
      <c r="Y806" t="s">
        <v>45</v>
      </c>
      <c r="Z806">
        <v>6092</v>
      </c>
      <c r="AA806">
        <v>5.27</v>
      </c>
      <c r="AB806">
        <v>13.1</v>
      </c>
      <c r="AC806">
        <v>36.799999999999997</v>
      </c>
      <c r="AD806">
        <v>138038</v>
      </c>
      <c r="AE806">
        <v>90.4</v>
      </c>
      <c r="AF806">
        <v>33.9</v>
      </c>
      <c r="AG806" t="s">
        <v>41</v>
      </c>
      <c r="AH806" t="s">
        <v>42</v>
      </c>
      <c r="AI806" t="s">
        <v>56</v>
      </c>
      <c r="AJ806">
        <v>60</v>
      </c>
      <c r="AK806">
        <v>224</v>
      </c>
      <c r="AL806">
        <v>0.84079999999999999</v>
      </c>
      <c r="AM806">
        <v>0.92410000000000003</v>
      </c>
      <c r="AN806">
        <v>0.68069999999999997</v>
      </c>
      <c r="AO806">
        <f>Data[[#This Row],[labeller_confidence_score]]-Data[[#This Row],[cytodiffusion_classification_confidence]]</f>
        <v>-0.24340000000000006</v>
      </c>
    </row>
    <row r="807" spans="1:41" x14ac:dyDescent="0.3">
      <c r="A807" t="s">
        <v>880</v>
      </c>
      <c r="B807" t="s">
        <v>62</v>
      </c>
      <c r="C807">
        <v>0</v>
      </c>
      <c r="D807" t="s">
        <v>50</v>
      </c>
      <c r="E807">
        <v>10.88</v>
      </c>
      <c r="F807">
        <v>73.5</v>
      </c>
      <c r="G807">
        <v>0.72599999999999998</v>
      </c>
      <c r="H807">
        <v>0.154</v>
      </c>
      <c r="I807">
        <f>Data[[#This Row],[nucleus_area_pct]]/Data[[#This Row],[cytoplasm_ratio]]</f>
        <v>477.27272727272725</v>
      </c>
      <c r="J807">
        <v>1</v>
      </c>
      <c r="K807">
        <v>0.216</v>
      </c>
      <c r="L807">
        <v>1.4</v>
      </c>
      <c r="M807">
        <v>1</v>
      </c>
      <c r="N807">
        <v>0.83099999999999996</v>
      </c>
      <c r="O807">
        <v>341</v>
      </c>
      <c r="P807">
        <v>60</v>
      </c>
      <c r="Q807">
        <v>198</v>
      </c>
      <c r="R807">
        <v>176</v>
      </c>
      <c r="S807">
        <v>190</v>
      </c>
      <c r="T807">
        <f>(Data[[#This Row],[mean_r]]/256)*100</f>
        <v>77.34375</v>
      </c>
      <c r="U807">
        <f>(Data[[#This Row],[mean_g]]/256)*100</f>
        <v>68.75</v>
      </c>
      <c r="V807">
        <f>(Data[[#This Row],[mean_b]]/256)*100</f>
        <v>74.21875</v>
      </c>
      <c r="W807">
        <v>0.71099999999999997</v>
      </c>
      <c r="X807" t="s">
        <v>63</v>
      </c>
      <c r="Y807" t="s">
        <v>45</v>
      </c>
      <c r="Z807">
        <v>6137</v>
      </c>
      <c r="AA807">
        <v>4.42</v>
      </c>
      <c r="AB807">
        <v>14.6</v>
      </c>
      <c r="AC807">
        <v>39.1</v>
      </c>
      <c r="AD807">
        <v>100575</v>
      </c>
      <c r="AE807">
        <v>103</v>
      </c>
      <c r="AF807">
        <v>34.700000000000003</v>
      </c>
      <c r="AG807" t="s">
        <v>64</v>
      </c>
      <c r="AH807" t="s">
        <v>47</v>
      </c>
      <c r="AI807" t="s">
        <v>52</v>
      </c>
      <c r="AJ807">
        <v>100</v>
      </c>
      <c r="AK807">
        <v>224</v>
      </c>
      <c r="AL807">
        <v>5.7500000000000002E-2</v>
      </c>
      <c r="AM807">
        <v>0.96</v>
      </c>
      <c r="AN807">
        <v>0.83579999999999999</v>
      </c>
      <c r="AO807">
        <f>Data[[#This Row],[labeller_confidence_score]]-Data[[#This Row],[cytodiffusion_classification_confidence]]</f>
        <v>-0.12419999999999998</v>
      </c>
    </row>
    <row r="808" spans="1:41" x14ac:dyDescent="0.3">
      <c r="A808" t="s">
        <v>881</v>
      </c>
      <c r="B808" t="s">
        <v>54</v>
      </c>
      <c r="C808">
        <v>0</v>
      </c>
      <c r="D808" t="s">
        <v>54</v>
      </c>
      <c r="E808">
        <v>6.84</v>
      </c>
      <c r="F808">
        <v>0</v>
      </c>
      <c r="G808">
        <v>0</v>
      </c>
      <c r="H808">
        <v>1</v>
      </c>
      <c r="I808">
        <f>Data[[#This Row],[nucleus_area_pct]]/Data[[#This Row],[cytoplasm_ratio]]</f>
        <v>0</v>
      </c>
      <c r="J808">
        <v>0.85499999999999998</v>
      </c>
      <c r="K808">
        <v>0.23100000000000001</v>
      </c>
      <c r="L808">
        <v>0.64</v>
      </c>
      <c r="M808">
        <v>1</v>
      </c>
      <c r="N808">
        <v>0.95199999999999996</v>
      </c>
      <c r="O808">
        <v>186</v>
      </c>
      <c r="P808">
        <v>54</v>
      </c>
      <c r="Q808">
        <v>221</v>
      </c>
      <c r="R808">
        <v>136</v>
      </c>
      <c r="S808">
        <v>137</v>
      </c>
      <c r="T808">
        <f>(Data[[#This Row],[mean_r]]/256)*100</f>
        <v>86.328125</v>
      </c>
      <c r="U808">
        <f>(Data[[#This Row],[mean_g]]/256)*100</f>
        <v>53.125</v>
      </c>
      <c r="V808">
        <f>(Data[[#This Row],[mean_b]]/256)*100</f>
        <v>53.515625</v>
      </c>
      <c r="W808">
        <v>0.41299999999999998</v>
      </c>
      <c r="X808" t="s">
        <v>51</v>
      </c>
      <c r="Y808" t="s">
        <v>45</v>
      </c>
      <c r="Z808">
        <v>10272</v>
      </c>
      <c r="AA808">
        <v>4.17</v>
      </c>
      <c r="AB808">
        <v>11.7</v>
      </c>
      <c r="AC808">
        <v>50.6</v>
      </c>
      <c r="AD808">
        <v>192395</v>
      </c>
      <c r="AE808">
        <v>86.2</v>
      </c>
      <c r="AF808">
        <v>33</v>
      </c>
      <c r="AG808" t="s">
        <v>46</v>
      </c>
      <c r="AH808" t="s">
        <v>68</v>
      </c>
      <c r="AI808" t="s">
        <v>43</v>
      </c>
      <c r="AJ808">
        <v>60</v>
      </c>
      <c r="AK808">
        <v>512</v>
      </c>
      <c r="AL808">
        <v>7.4499999999999997E-2</v>
      </c>
      <c r="AM808">
        <v>0.82250000000000001</v>
      </c>
      <c r="AN808">
        <v>0.88439999999999996</v>
      </c>
      <c r="AO808">
        <f>Data[[#This Row],[labeller_confidence_score]]-Data[[#This Row],[cytodiffusion_classification_confidence]]</f>
        <v>6.1899999999999955E-2</v>
      </c>
    </row>
    <row r="809" spans="1:41" x14ac:dyDescent="0.3">
      <c r="A809" t="s">
        <v>882</v>
      </c>
      <c r="B809" t="s">
        <v>49</v>
      </c>
      <c r="C809">
        <v>0</v>
      </c>
      <c r="D809" t="s">
        <v>50</v>
      </c>
      <c r="E809">
        <v>11.13</v>
      </c>
      <c r="F809">
        <v>51</v>
      </c>
      <c r="G809">
        <v>0.40400000000000003</v>
      </c>
      <c r="H809">
        <v>0.47</v>
      </c>
      <c r="I809">
        <f>Data[[#This Row],[nucleus_area_pct]]/Data[[#This Row],[cytoplasm_ratio]]</f>
        <v>108.51063829787235</v>
      </c>
      <c r="J809">
        <v>0.79600000000000004</v>
      </c>
      <c r="K809">
        <v>0.442</v>
      </c>
      <c r="L809">
        <v>3.31</v>
      </c>
      <c r="M809">
        <v>4.7</v>
      </c>
      <c r="N809">
        <v>0.82899999999999996</v>
      </c>
      <c r="O809">
        <v>469</v>
      </c>
      <c r="P809">
        <v>69</v>
      </c>
      <c r="Q809">
        <v>196</v>
      </c>
      <c r="R809">
        <v>170</v>
      </c>
      <c r="S809">
        <v>183</v>
      </c>
      <c r="T809">
        <f>(Data[[#This Row],[mean_r]]/256)*100</f>
        <v>76.5625</v>
      </c>
      <c r="U809">
        <f>(Data[[#This Row],[mean_g]]/256)*100</f>
        <v>66.40625</v>
      </c>
      <c r="V809">
        <f>(Data[[#This Row],[mean_b]]/256)*100</f>
        <v>71.484375</v>
      </c>
      <c r="W809">
        <v>0.70799999999999996</v>
      </c>
      <c r="X809" t="s">
        <v>39</v>
      </c>
      <c r="Y809" t="s">
        <v>45</v>
      </c>
      <c r="Z809">
        <v>7882</v>
      </c>
      <c r="AA809">
        <v>4.54</v>
      </c>
      <c r="AB809">
        <v>12.9</v>
      </c>
      <c r="AC809">
        <v>41.8</v>
      </c>
      <c r="AD809">
        <v>349640</v>
      </c>
      <c r="AE809">
        <v>100.7</v>
      </c>
      <c r="AF809">
        <v>34.200000000000003</v>
      </c>
      <c r="AG809" t="s">
        <v>64</v>
      </c>
      <c r="AH809" t="s">
        <v>68</v>
      </c>
      <c r="AI809" t="s">
        <v>43</v>
      </c>
      <c r="AJ809">
        <v>100</v>
      </c>
      <c r="AK809">
        <v>512</v>
      </c>
      <c r="AL809">
        <v>2.46E-2</v>
      </c>
      <c r="AM809">
        <v>0.86519999999999997</v>
      </c>
      <c r="AN809">
        <v>0.80959999999999999</v>
      </c>
      <c r="AO809">
        <f>Data[[#This Row],[labeller_confidence_score]]-Data[[#This Row],[cytodiffusion_classification_confidence]]</f>
        <v>-5.5599999999999983E-2</v>
      </c>
    </row>
    <row r="810" spans="1:41" x14ac:dyDescent="0.3">
      <c r="A810" t="s">
        <v>883</v>
      </c>
      <c r="B810" t="s">
        <v>54</v>
      </c>
      <c r="C810">
        <v>0</v>
      </c>
      <c r="D810" t="s">
        <v>54</v>
      </c>
      <c r="E810">
        <v>8.18</v>
      </c>
      <c r="F810">
        <v>0</v>
      </c>
      <c r="G810">
        <v>0</v>
      </c>
      <c r="H810">
        <v>1</v>
      </c>
      <c r="I810">
        <f>Data[[#This Row],[nucleus_area_pct]]/Data[[#This Row],[cytoplasm_ratio]]</f>
        <v>0</v>
      </c>
      <c r="J810">
        <v>0.93500000000000005</v>
      </c>
      <c r="K810">
        <v>0.36499999999999999</v>
      </c>
      <c r="L810">
        <v>0.45</v>
      </c>
      <c r="M810">
        <v>1</v>
      </c>
      <c r="N810">
        <v>0.96699999999999997</v>
      </c>
      <c r="O810">
        <v>180</v>
      </c>
      <c r="P810">
        <v>50</v>
      </c>
      <c r="Q810">
        <v>247</v>
      </c>
      <c r="R810">
        <v>121</v>
      </c>
      <c r="S810">
        <v>135</v>
      </c>
      <c r="T810">
        <f>(Data[[#This Row],[mean_r]]/256)*100</f>
        <v>96.484375</v>
      </c>
      <c r="U810">
        <f>(Data[[#This Row],[mean_g]]/256)*100</f>
        <v>47.265625</v>
      </c>
      <c r="V810">
        <f>(Data[[#This Row],[mean_b]]/256)*100</f>
        <v>52.734375</v>
      </c>
      <c r="W810">
        <v>0.54800000000000004</v>
      </c>
      <c r="X810" t="s">
        <v>63</v>
      </c>
      <c r="Y810" t="s">
        <v>45</v>
      </c>
      <c r="Z810">
        <v>5326</v>
      </c>
      <c r="AA810">
        <v>4.96</v>
      </c>
      <c r="AB810">
        <v>15</v>
      </c>
      <c r="AC810">
        <v>39.700000000000003</v>
      </c>
      <c r="AD810">
        <v>209650</v>
      </c>
      <c r="AE810">
        <v>85.4</v>
      </c>
      <c r="AF810">
        <v>35</v>
      </c>
      <c r="AG810" t="s">
        <v>41</v>
      </c>
      <c r="AH810" t="s">
        <v>42</v>
      </c>
      <c r="AI810" t="s">
        <v>52</v>
      </c>
      <c r="AJ810">
        <v>60</v>
      </c>
      <c r="AK810">
        <v>512</v>
      </c>
      <c r="AL810">
        <v>3.8100000000000002E-2</v>
      </c>
      <c r="AM810">
        <v>0.90800000000000003</v>
      </c>
      <c r="AN810">
        <v>0.98550000000000004</v>
      </c>
      <c r="AO810">
        <f>Data[[#This Row],[labeller_confidence_score]]-Data[[#This Row],[cytodiffusion_classification_confidence]]</f>
        <v>7.7500000000000013E-2</v>
      </c>
    </row>
    <row r="811" spans="1:41" x14ac:dyDescent="0.3">
      <c r="A811" t="s">
        <v>884</v>
      </c>
      <c r="B811" t="s">
        <v>60</v>
      </c>
      <c r="C811">
        <v>0</v>
      </c>
      <c r="D811" t="s">
        <v>50</v>
      </c>
      <c r="E811">
        <v>15.88</v>
      </c>
      <c r="F811">
        <v>64.2</v>
      </c>
      <c r="G811">
        <v>0.375</v>
      </c>
      <c r="H811">
        <v>0.33900000000000002</v>
      </c>
      <c r="I811">
        <f>Data[[#This Row],[nucleus_area_pct]]/Data[[#This Row],[cytoplasm_ratio]]</f>
        <v>189.38053097345133</v>
      </c>
      <c r="J811">
        <v>0.746</v>
      </c>
      <c r="K811">
        <v>0.42499999999999999</v>
      </c>
      <c r="L811">
        <v>2.1</v>
      </c>
      <c r="M811">
        <v>1.5</v>
      </c>
      <c r="N811">
        <v>0.77800000000000002</v>
      </c>
      <c r="O811">
        <v>495</v>
      </c>
      <c r="P811">
        <v>95</v>
      </c>
      <c r="Q811">
        <v>225</v>
      </c>
      <c r="R811">
        <v>168</v>
      </c>
      <c r="S811">
        <v>196</v>
      </c>
      <c r="T811">
        <f>(Data[[#This Row],[mean_r]]/256)*100</f>
        <v>87.890625</v>
      </c>
      <c r="U811">
        <f>(Data[[#This Row],[mean_g]]/256)*100</f>
        <v>65.625</v>
      </c>
      <c r="V811">
        <f>(Data[[#This Row],[mean_b]]/256)*100</f>
        <v>76.5625</v>
      </c>
      <c r="W811">
        <v>0.64900000000000002</v>
      </c>
      <c r="X811" t="s">
        <v>51</v>
      </c>
      <c r="Y811" t="s">
        <v>40</v>
      </c>
      <c r="Z811">
        <v>4154</v>
      </c>
      <c r="AA811">
        <v>7</v>
      </c>
      <c r="AB811">
        <v>15</v>
      </c>
      <c r="AC811">
        <v>37.700000000000003</v>
      </c>
      <c r="AD811">
        <v>254466</v>
      </c>
      <c r="AE811">
        <v>93.3</v>
      </c>
      <c r="AF811">
        <v>35.1</v>
      </c>
      <c r="AG811" t="s">
        <v>64</v>
      </c>
      <c r="AH811" t="s">
        <v>47</v>
      </c>
      <c r="AI811" t="s">
        <v>52</v>
      </c>
      <c r="AJ811">
        <v>60</v>
      </c>
      <c r="AK811">
        <v>360</v>
      </c>
      <c r="AL811">
        <v>0.1113</v>
      </c>
      <c r="AM811">
        <v>0.90010000000000001</v>
      </c>
      <c r="AN811">
        <v>1</v>
      </c>
      <c r="AO811">
        <f>Data[[#This Row],[labeller_confidence_score]]-Data[[#This Row],[cytodiffusion_classification_confidence]]</f>
        <v>9.9899999999999989E-2</v>
      </c>
    </row>
    <row r="812" spans="1:41" x14ac:dyDescent="0.3">
      <c r="A812" t="s">
        <v>885</v>
      </c>
      <c r="B812" t="s">
        <v>37</v>
      </c>
      <c r="C812">
        <v>1</v>
      </c>
      <c r="D812" t="s">
        <v>38</v>
      </c>
      <c r="E812">
        <v>14.05</v>
      </c>
      <c r="F812">
        <v>53.8</v>
      </c>
      <c r="G812">
        <v>0.64500000000000002</v>
      </c>
      <c r="H812">
        <v>0.47199999999999998</v>
      </c>
      <c r="I812">
        <f>Data[[#This Row],[nucleus_area_pct]]/Data[[#This Row],[cytoplasm_ratio]]</f>
        <v>113.98305084745763</v>
      </c>
      <c r="J812">
        <v>0.73399999999999999</v>
      </c>
      <c r="K812">
        <v>0.47899999999999998</v>
      </c>
      <c r="L812">
        <v>1.48</v>
      </c>
      <c r="M812">
        <v>5.6</v>
      </c>
      <c r="N812">
        <v>0.77400000000000002</v>
      </c>
      <c r="O812">
        <v>545</v>
      </c>
      <c r="P812">
        <v>73</v>
      </c>
      <c r="Q812">
        <v>224</v>
      </c>
      <c r="R812">
        <v>171</v>
      </c>
      <c r="S812">
        <v>194</v>
      </c>
      <c r="T812">
        <f>(Data[[#This Row],[mean_r]]/256)*100</f>
        <v>87.5</v>
      </c>
      <c r="U812">
        <f>(Data[[#This Row],[mean_g]]/256)*100</f>
        <v>66.796875</v>
      </c>
      <c r="V812">
        <f>(Data[[#This Row],[mean_b]]/256)*100</f>
        <v>75.78125</v>
      </c>
      <c r="W812">
        <v>0.65600000000000003</v>
      </c>
      <c r="X812" t="s">
        <v>39</v>
      </c>
      <c r="Y812" t="s">
        <v>40</v>
      </c>
      <c r="Z812">
        <v>1034</v>
      </c>
      <c r="AA812">
        <v>5.2</v>
      </c>
      <c r="AB812">
        <v>18.100000000000001</v>
      </c>
      <c r="AC812">
        <v>43.7</v>
      </c>
      <c r="AD812">
        <v>231967</v>
      </c>
      <c r="AE812">
        <v>89.3</v>
      </c>
      <c r="AF812">
        <v>33.9</v>
      </c>
      <c r="AG812" t="s">
        <v>64</v>
      </c>
      <c r="AH812" t="s">
        <v>47</v>
      </c>
      <c r="AI812" t="s">
        <v>52</v>
      </c>
      <c r="AJ812">
        <v>60</v>
      </c>
      <c r="AK812">
        <v>224</v>
      </c>
      <c r="AL812">
        <v>0.90369999999999995</v>
      </c>
      <c r="AM812">
        <v>0.82809999999999995</v>
      </c>
      <c r="AN812">
        <v>0.76359999999999995</v>
      </c>
      <c r="AO812">
        <f>Data[[#This Row],[labeller_confidence_score]]-Data[[#This Row],[cytodiffusion_classification_confidence]]</f>
        <v>-6.4500000000000002E-2</v>
      </c>
    </row>
    <row r="813" spans="1:41" x14ac:dyDescent="0.3">
      <c r="A813" t="s">
        <v>886</v>
      </c>
      <c r="B813" t="s">
        <v>62</v>
      </c>
      <c r="C813">
        <v>0</v>
      </c>
      <c r="D813" t="s">
        <v>50</v>
      </c>
      <c r="E813">
        <v>9.18</v>
      </c>
      <c r="F813">
        <v>72.2</v>
      </c>
      <c r="G813">
        <v>0.78800000000000003</v>
      </c>
      <c r="H813">
        <v>8.6999999999999994E-2</v>
      </c>
      <c r="I813">
        <f>Data[[#This Row],[nucleus_area_pct]]/Data[[#This Row],[cytoplasm_ratio]]</f>
        <v>829.88505747126442</v>
      </c>
      <c r="J813">
        <v>0.82799999999999996</v>
      </c>
      <c r="K813">
        <v>0.214</v>
      </c>
      <c r="L813">
        <v>1.46</v>
      </c>
      <c r="M813">
        <v>1.1000000000000001</v>
      </c>
      <c r="N813">
        <v>0.91400000000000003</v>
      </c>
      <c r="O813">
        <v>264</v>
      </c>
      <c r="P813">
        <v>56</v>
      </c>
      <c r="Q813">
        <v>215</v>
      </c>
      <c r="R813">
        <v>141</v>
      </c>
      <c r="S813">
        <v>186</v>
      </c>
      <c r="T813">
        <f>(Data[[#This Row],[mean_r]]/256)*100</f>
        <v>83.984375</v>
      </c>
      <c r="U813">
        <f>(Data[[#This Row],[mean_g]]/256)*100</f>
        <v>55.078125</v>
      </c>
      <c r="V813">
        <f>(Data[[#This Row],[mean_b]]/256)*100</f>
        <v>72.65625</v>
      </c>
      <c r="W813">
        <v>0.78400000000000003</v>
      </c>
      <c r="X813" t="s">
        <v>39</v>
      </c>
      <c r="Y813" t="s">
        <v>45</v>
      </c>
      <c r="Z813">
        <v>6140</v>
      </c>
      <c r="AA813">
        <v>4.99</v>
      </c>
      <c r="AB813">
        <v>13.6</v>
      </c>
      <c r="AC813">
        <v>44.4</v>
      </c>
      <c r="AD813">
        <v>286117</v>
      </c>
      <c r="AE813">
        <v>95.3</v>
      </c>
      <c r="AF813">
        <v>31.5</v>
      </c>
      <c r="AG813" t="s">
        <v>46</v>
      </c>
      <c r="AH813" t="s">
        <v>42</v>
      </c>
      <c r="AI813" t="s">
        <v>52</v>
      </c>
      <c r="AJ813">
        <v>100</v>
      </c>
      <c r="AK813">
        <v>256</v>
      </c>
      <c r="AL813">
        <v>9.8400000000000001E-2</v>
      </c>
      <c r="AM813">
        <v>0.88480000000000003</v>
      </c>
      <c r="AN813">
        <v>0.89590000000000003</v>
      </c>
      <c r="AO813">
        <f>Data[[#This Row],[labeller_confidence_score]]-Data[[#This Row],[cytodiffusion_classification_confidence]]</f>
        <v>1.1099999999999999E-2</v>
      </c>
    </row>
    <row r="814" spans="1:41" x14ac:dyDescent="0.3">
      <c r="A814" t="s">
        <v>887</v>
      </c>
      <c r="B814" t="s">
        <v>54</v>
      </c>
      <c r="C814">
        <v>0</v>
      </c>
      <c r="D814" t="s">
        <v>54</v>
      </c>
      <c r="E814">
        <v>8.1300000000000008</v>
      </c>
      <c r="F814">
        <v>0</v>
      </c>
      <c r="G814">
        <v>0</v>
      </c>
      <c r="H814">
        <v>1</v>
      </c>
      <c r="I814">
        <f>Data[[#This Row],[nucleus_area_pct]]/Data[[#This Row],[cytoplasm_ratio]]</f>
        <v>0</v>
      </c>
      <c r="J814">
        <v>0.90300000000000002</v>
      </c>
      <c r="K814">
        <v>0.221</v>
      </c>
      <c r="L814">
        <v>0.97</v>
      </c>
      <c r="M814">
        <v>1</v>
      </c>
      <c r="N814">
        <v>0.92900000000000005</v>
      </c>
      <c r="O814">
        <v>178</v>
      </c>
      <c r="P814">
        <v>57</v>
      </c>
      <c r="Q814">
        <v>213</v>
      </c>
      <c r="R814">
        <v>128</v>
      </c>
      <c r="S814">
        <v>135</v>
      </c>
      <c r="T814">
        <f>(Data[[#This Row],[mean_r]]/256)*100</f>
        <v>83.203125</v>
      </c>
      <c r="U814">
        <f>(Data[[#This Row],[mean_g]]/256)*100</f>
        <v>50</v>
      </c>
      <c r="V814">
        <f>(Data[[#This Row],[mean_b]]/256)*100</f>
        <v>52.734375</v>
      </c>
      <c r="W814">
        <v>0.55400000000000005</v>
      </c>
      <c r="X814" t="s">
        <v>51</v>
      </c>
      <c r="Y814" t="s">
        <v>40</v>
      </c>
      <c r="Z814">
        <v>6186</v>
      </c>
      <c r="AA814">
        <v>4.92</v>
      </c>
      <c r="AB814">
        <v>16.399999999999999</v>
      </c>
      <c r="AC814">
        <v>46.4</v>
      </c>
      <c r="AD814">
        <v>214205</v>
      </c>
      <c r="AE814">
        <v>84.5</v>
      </c>
      <c r="AF814">
        <v>35.700000000000003</v>
      </c>
      <c r="AG814" t="s">
        <v>41</v>
      </c>
      <c r="AH814" t="s">
        <v>47</v>
      </c>
      <c r="AI814" t="s">
        <v>56</v>
      </c>
      <c r="AJ814">
        <v>40</v>
      </c>
      <c r="AK814">
        <v>224</v>
      </c>
      <c r="AL814">
        <v>0</v>
      </c>
      <c r="AM814">
        <v>0.81799999999999995</v>
      </c>
      <c r="AN814">
        <v>0.84819999999999995</v>
      </c>
      <c r="AO814">
        <f>Data[[#This Row],[labeller_confidence_score]]-Data[[#This Row],[cytodiffusion_classification_confidence]]</f>
        <v>3.0200000000000005E-2</v>
      </c>
    </row>
    <row r="815" spans="1:41" x14ac:dyDescent="0.3">
      <c r="A815" t="s">
        <v>888</v>
      </c>
      <c r="B815" t="s">
        <v>74</v>
      </c>
      <c r="C815">
        <v>0</v>
      </c>
      <c r="D815" t="s">
        <v>75</v>
      </c>
      <c r="E815">
        <v>1.89</v>
      </c>
      <c r="F815">
        <v>0</v>
      </c>
      <c r="G815">
        <v>0</v>
      </c>
      <c r="H815">
        <v>1</v>
      </c>
      <c r="I815">
        <f>Data[[#This Row],[nucleus_area_pct]]/Data[[#This Row],[cytoplasm_ratio]]</f>
        <v>0</v>
      </c>
      <c r="J815">
        <v>0.66900000000000004</v>
      </c>
      <c r="K815">
        <v>0.38400000000000001</v>
      </c>
      <c r="L815">
        <v>2.87</v>
      </c>
      <c r="M815">
        <v>1</v>
      </c>
      <c r="N815">
        <v>0.72899999999999998</v>
      </c>
      <c r="O815">
        <v>28</v>
      </c>
      <c r="P815">
        <v>18</v>
      </c>
      <c r="Q815">
        <v>213</v>
      </c>
      <c r="R815">
        <v>163</v>
      </c>
      <c r="S815">
        <v>159</v>
      </c>
      <c r="T815">
        <f>(Data[[#This Row],[mean_r]]/256)*100</f>
        <v>83.203125</v>
      </c>
      <c r="U815">
        <f>(Data[[#This Row],[mean_g]]/256)*100</f>
        <v>63.671875</v>
      </c>
      <c r="V815">
        <f>(Data[[#This Row],[mean_b]]/256)*100</f>
        <v>62.109375</v>
      </c>
      <c r="W815">
        <v>0.59</v>
      </c>
      <c r="X815" t="s">
        <v>63</v>
      </c>
      <c r="Y815" t="s">
        <v>45</v>
      </c>
      <c r="Z815">
        <v>1434</v>
      </c>
      <c r="AA815">
        <v>3.79</v>
      </c>
      <c r="AB815">
        <v>15.1</v>
      </c>
      <c r="AC815">
        <v>37.6</v>
      </c>
      <c r="AD815">
        <v>192250</v>
      </c>
      <c r="AE815">
        <v>92</v>
      </c>
      <c r="AF815">
        <v>33.1</v>
      </c>
      <c r="AG815" t="s">
        <v>46</v>
      </c>
      <c r="AH815" t="s">
        <v>42</v>
      </c>
      <c r="AI815" t="s">
        <v>56</v>
      </c>
      <c r="AJ815">
        <v>40</v>
      </c>
      <c r="AK815">
        <v>256</v>
      </c>
      <c r="AL815">
        <v>0.1389</v>
      </c>
      <c r="AM815">
        <v>0.92190000000000005</v>
      </c>
      <c r="AN815">
        <v>0.9839</v>
      </c>
      <c r="AO815">
        <f>Data[[#This Row],[labeller_confidence_score]]-Data[[#This Row],[cytodiffusion_classification_confidence]]</f>
        <v>6.1999999999999944E-2</v>
      </c>
    </row>
    <row r="816" spans="1:41" x14ac:dyDescent="0.3">
      <c r="A816" t="s">
        <v>889</v>
      </c>
      <c r="B816" t="s">
        <v>62</v>
      </c>
      <c r="C816">
        <v>0</v>
      </c>
      <c r="D816" t="s">
        <v>50</v>
      </c>
      <c r="E816">
        <v>10.37</v>
      </c>
      <c r="F816">
        <v>66.8</v>
      </c>
      <c r="G816">
        <v>0.83499999999999996</v>
      </c>
      <c r="H816">
        <v>0.214</v>
      </c>
      <c r="I816">
        <f>Data[[#This Row],[nucleus_area_pct]]/Data[[#This Row],[cytoplasm_ratio]]</f>
        <v>312.14953271028037</v>
      </c>
      <c r="J816">
        <v>0.96299999999999997</v>
      </c>
      <c r="K816">
        <v>0.20300000000000001</v>
      </c>
      <c r="L816">
        <v>0.99</v>
      </c>
      <c r="M816">
        <v>1</v>
      </c>
      <c r="N816">
        <v>0.92400000000000004</v>
      </c>
      <c r="O816">
        <v>251</v>
      </c>
      <c r="P816">
        <v>50</v>
      </c>
      <c r="Q816">
        <v>191</v>
      </c>
      <c r="R816">
        <v>143</v>
      </c>
      <c r="S816">
        <v>182</v>
      </c>
      <c r="T816">
        <f>(Data[[#This Row],[mean_r]]/256)*100</f>
        <v>74.609375</v>
      </c>
      <c r="U816">
        <f>(Data[[#This Row],[mean_g]]/256)*100</f>
        <v>55.859375</v>
      </c>
      <c r="V816">
        <f>(Data[[#This Row],[mean_b]]/256)*100</f>
        <v>71.09375</v>
      </c>
      <c r="W816">
        <v>0.72499999999999998</v>
      </c>
      <c r="X816" t="s">
        <v>51</v>
      </c>
      <c r="Y816" t="s">
        <v>40</v>
      </c>
      <c r="Z816">
        <v>6513</v>
      </c>
      <c r="AA816">
        <v>4.7</v>
      </c>
      <c r="AB816">
        <v>11.6</v>
      </c>
      <c r="AC816">
        <v>36.5</v>
      </c>
      <c r="AD816">
        <v>211356</v>
      </c>
      <c r="AE816">
        <v>84.2</v>
      </c>
      <c r="AF816">
        <v>32</v>
      </c>
      <c r="AG816" t="s">
        <v>41</v>
      </c>
      <c r="AH816" t="s">
        <v>42</v>
      </c>
      <c r="AI816" t="s">
        <v>56</v>
      </c>
      <c r="AJ816">
        <v>100</v>
      </c>
      <c r="AK816">
        <v>224</v>
      </c>
      <c r="AL816">
        <v>4.36E-2</v>
      </c>
      <c r="AM816">
        <v>1</v>
      </c>
      <c r="AN816">
        <v>0.99660000000000004</v>
      </c>
      <c r="AO816">
        <f>Data[[#This Row],[labeller_confidence_score]]-Data[[#This Row],[cytodiffusion_classification_confidence]]</f>
        <v>-3.3999999999999586E-3</v>
      </c>
    </row>
    <row r="817" spans="1:41" x14ac:dyDescent="0.3">
      <c r="A817" t="s">
        <v>890</v>
      </c>
      <c r="B817" t="s">
        <v>54</v>
      </c>
      <c r="C817">
        <v>0</v>
      </c>
      <c r="D817" t="s">
        <v>54</v>
      </c>
      <c r="E817">
        <v>7.02</v>
      </c>
      <c r="F817">
        <v>0</v>
      </c>
      <c r="G817">
        <v>0</v>
      </c>
      <c r="H817">
        <v>1</v>
      </c>
      <c r="I817">
        <f>Data[[#This Row],[nucleus_area_pct]]/Data[[#This Row],[cytoplasm_ratio]]</f>
        <v>0</v>
      </c>
      <c r="J817">
        <v>0.92400000000000004</v>
      </c>
      <c r="K817">
        <v>0.20599999999999999</v>
      </c>
      <c r="L817">
        <v>0.45</v>
      </c>
      <c r="M817">
        <v>1</v>
      </c>
      <c r="N817">
        <v>0.94099999999999995</v>
      </c>
      <c r="O817">
        <v>186</v>
      </c>
      <c r="P817">
        <v>43</v>
      </c>
      <c r="Q817">
        <v>227</v>
      </c>
      <c r="R817">
        <v>121</v>
      </c>
      <c r="S817">
        <v>135</v>
      </c>
      <c r="T817">
        <f>(Data[[#This Row],[mean_r]]/256)*100</f>
        <v>88.671875</v>
      </c>
      <c r="U817">
        <f>(Data[[#This Row],[mean_g]]/256)*100</f>
        <v>47.265625</v>
      </c>
      <c r="V817">
        <f>(Data[[#This Row],[mean_b]]/256)*100</f>
        <v>52.734375</v>
      </c>
      <c r="W817">
        <v>0.38500000000000001</v>
      </c>
      <c r="X817" t="s">
        <v>51</v>
      </c>
      <c r="Y817" t="s">
        <v>45</v>
      </c>
      <c r="Z817">
        <v>6703</v>
      </c>
      <c r="AA817">
        <v>4.4400000000000004</v>
      </c>
      <c r="AB817">
        <v>14.4</v>
      </c>
      <c r="AC817">
        <v>49.9</v>
      </c>
      <c r="AD817">
        <v>204573</v>
      </c>
      <c r="AE817">
        <v>79.900000000000006</v>
      </c>
      <c r="AF817">
        <v>34.9</v>
      </c>
      <c r="AG817" t="s">
        <v>41</v>
      </c>
      <c r="AH817" t="s">
        <v>68</v>
      </c>
      <c r="AI817" t="s">
        <v>52</v>
      </c>
      <c r="AJ817">
        <v>60</v>
      </c>
      <c r="AK817">
        <v>360</v>
      </c>
      <c r="AL817">
        <v>0.1055</v>
      </c>
      <c r="AM817">
        <v>0.84940000000000004</v>
      </c>
      <c r="AN817">
        <v>0.99470000000000003</v>
      </c>
      <c r="AO817">
        <f>Data[[#This Row],[labeller_confidence_score]]-Data[[#This Row],[cytodiffusion_classification_confidence]]</f>
        <v>0.14529999999999998</v>
      </c>
    </row>
    <row r="818" spans="1:41" x14ac:dyDescent="0.3">
      <c r="A818" t="s">
        <v>891</v>
      </c>
      <c r="B818" t="s">
        <v>120</v>
      </c>
      <c r="C818">
        <v>1</v>
      </c>
      <c r="D818" t="s">
        <v>104</v>
      </c>
      <c r="E818">
        <v>6.19</v>
      </c>
      <c r="F818">
        <v>0</v>
      </c>
      <c r="G818">
        <v>0</v>
      </c>
      <c r="H818">
        <v>1</v>
      </c>
      <c r="I818">
        <f>Data[[#This Row],[nucleus_area_pct]]/Data[[#This Row],[cytoplasm_ratio]]</f>
        <v>0</v>
      </c>
      <c r="J818">
        <v>0.996</v>
      </c>
      <c r="K818">
        <v>1.9E-2</v>
      </c>
      <c r="L818">
        <v>0.39</v>
      </c>
      <c r="M818">
        <v>1</v>
      </c>
      <c r="N818">
        <v>0.98699999999999999</v>
      </c>
      <c r="O818">
        <v>148</v>
      </c>
      <c r="P818">
        <v>40</v>
      </c>
      <c r="Q818">
        <v>215</v>
      </c>
      <c r="R818">
        <v>131</v>
      </c>
      <c r="S818">
        <v>116</v>
      </c>
      <c r="T818">
        <f>(Data[[#This Row],[mean_r]]/256)*100</f>
        <v>83.984375</v>
      </c>
      <c r="U818">
        <f>(Data[[#This Row],[mean_g]]/256)*100</f>
        <v>51.171875</v>
      </c>
      <c r="V818">
        <f>(Data[[#This Row],[mean_b]]/256)*100</f>
        <v>45.3125</v>
      </c>
      <c r="W818">
        <v>0.58199999999999996</v>
      </c>
      <c r="X818" t="s">
        <v>51</v>
      </c>
      <c r="Y818" t="s">
        <v>40</v>
      </c>
      <c r="Z818">
        <v>6526</v>
      </c>
      <c r="AA818">
        <v>5.0999999999999996</v>
      </c>
      <c r="AB818">
        <v>14</v>
      </c>
      <c r="AC818">
        <v>38.9</v>
      </c>
      <c r="AD818">
        <v>214353</v>
      </c>
      <c r="AE818">
        <v>66.400000000000006</v>
      </c>
      <c r="AF818">
        <v>32.4</v>
      </c>
      <c r="AG818" t="s">
        <v>64</v>
      </c>
      <c r="AH818" t="s">
        <v>47</v>
      </c>
      <c r="AI818" t="s">
        <v>52</v>
      </c>
      <c r="AJ818">
        <v>100</v>
      </c>
      <c r="AK818">
        <v>512</v>
      </c>
      <c r="AL818">
        <v>0.69979999999999998</v>
      </c>
      <c r="AM818">
        <v>0.58720000000000006</v>
      </c>
      <c r="AN818">
        <v>0.7762</v>
      </c>
      <c r="AO818">
        <f>Data[[#This Row],[labeller_confidence_score]]-Data[[#This Row],[cytodiffusion_classification_confidence]]</f>
        <v>0.18899999999999995</v>
      </c>
    </row>
    <row r="819" spans="1:41" x14ac:dyDescent="0.3">
      <c r="A819" t="s">
        <v>892</v>
      </c>
      <c r="B819" t="s">
        <v>81</v>
      </c>
      <c r="C819">
        <v>1</v>
      </c>
      <c r="D819" t="s">
        <v>82</v>
      </c>
      <c r="E819">
        <v>12.71</v>
      </c>
      <c r="F819">
        <v>81.2</v>
      </c>
      <c r="G819">
        <v>0.45500000000000002</v>
      </c>
      <c r="H819">
        <v>9.7000000000000003E-2</v>
      </c>
      <c r="I819">
        <f>Data[[#This Row],[nucleus_area_pct]]/Data[[#This Row],[cytoplasm_ratio]]</f>
        <v>837.11340206185571</v>
      </c>
      <c r="J819">
        <v>0.95799999999999996</v>
      </c>
      <c r="K819">
        <v>0.24199999999999999</v>
      </c>
      <c r="L819">
        <v>0.81</v>
      </c>
      <c r="M819">
        <v>1</v>
      </c>
      <c r="N819">
        <v>0.83199999999999996</v>
      </c>
      <c r="O819">
        <v>691</v>
      </c>
      <c r="P819">
        <v>111</v>
      </c>
      <c r="Q819">
        <v>184</v>
      </c>
      <c r="R819">
        <v>134</v>
      </c>
      <c r="S819">
        <v>218</v>
      </c>
      <c r="T819">
        <f>(Data[[#This Row],[mean_r]]/256)*100</f>
        <v>71.875</v>
      </c>
      <c r="U819">
        <f>(Data[[#This Row],[mean_g]]/256)*100</f>
        <v>52.34375</v>
      </c>
      <c r="V819">
        <f>(Data[[#This Row],[mean_b]]/256)*100</f>
        <v>85.15625</v>
      </c>
      <c r="W819">
        <v>0.60299999999999998</v>
      </c>
      <c r="X819" t="s">
        <v>39</v>
      </c>
      <c r="Y819" t="s">
        <v>40</v>
      </c>
      <c r="Z819">
        <v>5281</v>
      </c>
      <c r="AA819">
        <v>4.29</v>
      </c>
      <c r="AB819">
        <v>11</v>
      </c>
      <c r="AC819">
        <v>37</v>
      </c>
      <c r="AD819">
        <v>372125</v>
      </c>
      <c r="AE819">
        <v>78.900000000000006</v>
      </c>
      <c r="AF819">
        <v>31.9</v>
      </c>
      <c r="AG819" t="s">
        <v>46</v>
      </c>
      <c r="AH819" t="s">
        <v>42</v>
      </c>
      <c r="AI819" t="s">
        <v>52</v>
      </c>
      <c r="AJ819">
        <v>60</v>
      </c>
      <c r="AK819">
        <v>360</v>
      </c>
      <c r="AL819">
        <v>0.85329999999999995</v>
      </c>
      <c r="AM819">
        <v>0.89290000000000003</v>
      </c>
      <c r="AN819">
        <v>0.83650000000000002</v>
      </c>
      <c r="AO819">
        <f>Data[[#This Row],[labeller_confidence_score]]-Data[[#This Row],[cytodiffusion_classification_confidence]]</f>
        <v>-5.6400000000000006E-2</v>
      </c>
    </row>
    <row r="820" spans="1:41" x14ac:dyDescent="0.3">
      <c r="A820" t="s">
        <v>893</v>
      </c>
      <c r="B820" t="s">
        <v>49</v>
      </c>
      <c r="C820">
        <v>0</v>
      </c>
      <c r="D820" t="s">
        <v>50</v>
      </c>
      <c r="E820">
        <v>12.55</v>
      </c>
      <c r="F820">
        <v>52.4</v>
      </c>
      <c r="G820">
        <v>0.69099999999999995</v>
      </c>
      <c r="H820">
        <v>0.54300000000000004</v>
      </c>
      <c r="I820">
        <f>Data[[#This Row],[nucleus_area_pct]]/Data[[#This Row],[cytoplasm_ratio]]</f>
        <v>96.500920810313062</v>
      </c>
      <c r="J820">
        <v>0.78200000000000003</v>
      </c>
      <c r="K820">
        <v>0.503</v>
      </c>
      <c r="L820">
        <v>4.09</v>
      </c>
      <c r="M820">
        <v>3.5</v>
      </c>
      <c r="N820">
        <v>0.94399999999999995</v>
      </c>
      <c r="O820">
        <v>418</v>
      </c>
      <c r="P820">
        <v>70</v>
      </c>
      <c r="Q820">
        <v>222</v>
      </c>
      <c r="R820">
        <v>154</v>
      </c>
      <c r="S820">
        <v>186</v>
      </c>
      <c r="T820">
        <f>(Data[[#This Row],[mean_r]]/256)*100</f>
        <v>86.71875</v>
      </c>
      <c r="U820">
        <f>(Data[[#This Row],[mean_g]]/256)*100</f>
        <v>60.15625</v>
      </c>
      <c r="V820">
        <f>(Data[[#This Row],[mean_b]]/256)*100</f>
        <v>72.65625</v>
      </c>
      <c r="W820">
        <v>0.749</v>
      </c>
      <c r="X820" t="s">
        <v>51</v>
      </c>
      <c r="Y820" t="s">
        <v>40</v>
      </c>
      <c r="Z820">
        <v>7048</v>
      </c>
      <c r="AA820">
        <v>3.05</v>
      </c>
      <c r="AB820">
        <v>13</v>
      </c>
      <c r="AC820">
        <v>33.4</v>
      </c>
      <c r="AD820">
        <v>246756</v>
      </c>
      <c r="AE820">
        <v>102.1</v>
      </c>
      <c r="AF820">
        <v>32.1</v>
      </c>
      <c r="AG820" t="s">
        <v>41</v>
      </c>
      <c r="AH820" t="s">
        <v>42</v>
      </c>
      <c r="AI820" t="s">
        <v>43</v>
      </c>
      <c r="AJ820">
        <v>100</v>
      </c>
      <c r="AK820">
        <v>512</v>
      </c>
      <c r="AL820">
        <v>7.6200000000000004E-2</v>
      </c>
      <c r="AM820">
        <v>0.99209999999999998</v>
      </c>
      <c r="AN820">
        <v>0.92349999999999999</v>
      </c>
      <c r="AO820">
        <f>Data[[#This Row],[labeller_confidence_score]]-Data[[#This Row],[cytodiffusion_classification_confidence]]</f>
        <v>-6.8599999999999994E-2</v>
      </c>
    </row>
    <row r="821" spans="1:41" x14ac:dyDescent="0.3">
      <c r="A821" t="s">
        <v>894</v>
      </c>
      <c r="B821" t="s">
        <v>60</v>
      </c>
      <c r="C821">
        <v>0</v>
      </c>
      <c r="D821" t="s">
        <v>50</v>
      </c>
      <c r="E821">
        <v>15.81</v>
      </c>
      <c r="F821">
        <v>59.2</v>
      </c>
      <c r="G821">
        <v>0.502</v>
      </c>
      <c r="H821">
        <v>0.36299999999999999</v>
      </c>
      <c r="I821">
        <f>Data[[#This Row],[nucleus_area_pct]]/Data[[#This Row],[cytoplasm_ratio]]</f>
        <v>163.08539944903583</v>
      </c>
      <c r="J821">
        <v>0.71699999999999997</v>
      </c>
      <c r="K821">
        <v>0.75</v>
      </c>
      <c r="L821">
        <v>2.2000000000000002</v>
      </c>
      <c r="M821">
        <v>1</v>
      </c>
      <c r="N821">
        <v>0.65700000000000003</v>
      </c>
      <c r="O821">
        <v>540</v>
      </c>
      <c r="P821">
        <v>87</v>
      </c>
      <c r="Q821">
        <v>216</v>
      </c>
      <c r="R821">
        <v>153</v>
      </c>
      <c r="S821">
        <v>166</v>
      </c>
      <c r="T821">
        <f>(Data[[#This Row],[mean_r]]/256)*100</f>
        <v>84.375</v>
      </c>
      <c r="U821">
        <f>(Data[[#This Row],[mean_g]]/256)*100</f>
        <v>59.765625</v>
      </c>
      <c r="V821">
        <f>(Data[[#This Row],[mean_b]]/256)*100</f>
        <v>64.84375</v>
      </c>
      <c r="W821">
        <v>0.61799999999999999</v>
      </c>
      <c r="X821" t="s">
        <v>63</v>
      </c>
      <c r="Y821" t="s">
        <v>40</v>
      </c>
      <c r="Z821">
        <v>5452</v>
      </c>
      <c r="AA821">
        <v>4.4400000000000004</v>
      </c>
      <c r="AB821">
        <v>15</v>
      </c>
      <c r="AC821">
        <v>44.9</v>
      </c>
      <c r="AD821">
        <v>166786</v>
      </c>
      <c r="AE821">
        <v>100.8</v>
      </c>
      <c r="AF821">
        <v>32.299999999999997</v>
      </c>
      <c r="AG821" t="s">
        <v>41</v>
      </c>
      <c r="AH821" t="s">
        <v>47</v>
      </c>
      <c r="AI821" t="s">
        <v>43</v>
      </c>
      <c r="AJ821">
        <v>100</v>
      </c>
      <c r="AK821">
        <v>224</v>
      </c>
      <c r="AL821">
        <v>0.12620000000000001</v>
      </c>
      <c r="AM821">
        <v>0.90600000000000003</v>
      </c>
      <c r="AN821">
        <v>0.90010000000000001</v>
      </c>
      <c r="AO821">
        <f>Data[[#This Row],[labeller_confidence_score]]-Data[[#This Row],[cytodiffusion_classification_confidence]]</f>
        <v>-5.9000000000000163E-3</v>
      </c>
    </row>
    <row r="822" spans="1:41" x14ac:dyDescent="0.3">
      <c r="A822" t="s">
        <v>895</v>
      </c>
      <c r="B822" t="s">
        <v>49</v>
      </c>
      <c r="C822">
        <v>0</v>
      </c>
      <c r="D822" t="s">
        <v>50</v>
      </c>
      <c r="E822">
        <v>11.21</v>
      </c>
      <c r="F822">
        <v>55</v>
      </c>
      <c r="G822">
        <v>0.49299999999999999</v>
      </c>
      <c r="H822">
        <v>0.40300000000000002</v>
      </c>
      <c r="I822">
        <f>Data[[#This Row],[nucleus_area_pct]]/Data[[#This Row],[cytoplasm_ratio]]</f>
        <v>136.47642679900744</v>
      </c>
      <c r="J822">
        <v>0.76</v>
      </c>
      <c r="K822">
        <v>0.37</v>
      </c>
      <c r="L822">
        <v>3.22</v>
      </c>
      <c r="M822">
        <v>4</v>
      </c>
      <c r="N822">
        <v>0.79500000000000004</v>
      </c>
      <c r="O822">
        <v>429</v>
      </c>
      <c r="P822">
        <v>72</v>
      </c>
      <c r="Q822">
        <v>200</v>
      </c>
      <c r="R822">
        <v>161</v>
      </c>
      <c r="S822">
        <v>200</v>
      </c>
      <c r="T822">
        <f>(Data[[#This Row],[mean_r]]/256)*100</f>
        <v>78.125</v>
      </c>
      <c r="U822">
        <f>(Data[[#This Row],[mean_g]]/256)*100</f>
        <v>62.890625</v>
      </c>
      <c r="V822">
        <f>(Data[[#This Row],[mean_b]]/256)*100</f>
        <v>78.125</v>
      </c>
      <c r="W822">
        <v>0.66300000000000003</v>
      </c>
      <c r="X822" t="s">
        <v>63</v>
      </c>
      <c r="Y822" t="s">
        <v>40</v>
      </c>
      <c r="Z822">
        <v>7566</v>
      </c>
      <c r="AA822">
        <v>5.93</v>
      </c>
      <c r="AB822">
        <v>11.5</v>
      </c>
      <c r="AC822">
        <v>41.2</v>
      </c>
      <c r="AD822">
        <v>311561</v>
      </c>
      <c r="AE822">
        <v>100.1</v>
      </c>
      <c r="AF822">
        <v>32.5</v>
      </c>
      <c r="AG822" t="s">
        <v>41</v>
      </c>
      <c r="AH822" t="s">
        <v>47</v>
      </c>
      <c r="AI822" t="s">
        <v>52</v>
      </c>
      <c r="AJ822">
        <v>40</v>
      </c>
      <c r="AK822">
        <v>256</v>
      </c>
      <c r="AL822">
        <v>5.8200000000000002E-2</v>
      </c>
      <c r="AM822">
        <v>0.90810000000000002</v>
      </c>
      <c r="AN822">
        <v>0.8246</v>
      </c>
      <c r="AO822">
        <f>Data[[#This Row],[labeller_confidence_score]]-Data[[#This Row],[cytodiffusion_classification_confidence]]</f>
        <v>-8.3500000000000019E-2</v>
      </c>
    </row>
    <row r="823" spans="1:41" x14ac:dyDescent="0.3">
      <c r="A823" t="s">
        <v>896</v>
      </c>
      <c r="B823" t="s">
        <v>81</v>
      </c>
      <c r="C823">
        <v>1</v>
      </c>
      <c r="D823" t="s">
        <v>82</v>
      </c>
      <c r="E823">
        <v>14.59</v>
      </c>
      <c r="F823">
        <v>89.3</v>
      </c>
      <c r="G823">
        <v>0.49199999999999999</v>
      </c>
      <c r="H823">
        <v>0.224</v>
      </c>
      <c r="I823">
        <f>Data[[#This Row],[nucleus_area_pct]]/Data[[#This Row],[cytoplasm_ratio]]</f>
        <v>398.66071428571428</v>
      </c>
      <c r="J823">
        <v>0.69699999999999995</v>
      </c>
      <c r="K823">
        <v>0.28499999999999998</v>
      </c>
      <c r="L823">
        <v>0.87</v>
      </c>
      <c r="M823">
        <v>1</v>
      </c>
      <c r="N823">
        <v>0.89500000000000002</v>
      </c>
      <c r="O823">
        <v>759</v>
      </c>
      <c r="P823">
        <v>97</v>
      </c>
      <c r="Q823">
        <v>179</v>
      </c>
      <c r="R823">
        <v>148</v>
      </c>
      <c r="S823">
        <v>148</v>
      </c>
      <c r="T823">
        <f>(Data[[#This Row],[mean_r]]/256)*100</f>
        <v>69.921875</v>
      </c>
      <c r="U823">
        <f>(Data[[#This Row],[mean_g]]/256)*100</f>
        <v>57.8125</v>
      </c>
      <c r="V823">
        <f>(Data[[#This Row],[mean_b]]/256)*100</f>
        <v>57.8125</v>
      </c>
      <c r="W823">
        <v>0.76500000000000001</v>
      </c>
      <c r="X823" t="s">
        <v>51</v>
      </c>
      <c r="Y823" t="s">
        <v>40</v>
      </c>
      <c r="Z823">
        <v>5782</v>
      </c>
      <c r="AA823">
        <v>4.99</v>
      </c>
      <c r="AB823">
        <v>12.6</v>
      </c>
      <c r="AC823">
        <v>39.6</v>
      </c>
      <c r="AD823">
        <v>283491</v>
      </c>
      <c r="AE823">
        <v>75.400000000000006</v>
      </c>
      <c r="AF823">
        <v>32.6</v>
      </c>
      <c r="AG823" t="s">
        <v>41</v>
      </c>
      <c r="AH823" t="s">
        <v>47</v>
      </c>
      <c r="AI823" t="s">
        <v>52</v>
      </c>
      <c r="AJ823">
        <v>60</v>
      </c>
      <c r="AK823">
        <v>360</v>
      </c>
      <c r="AL823">
        <v>0.79979999999999996</v>
      </c>
      <c r="AM823">
        <v>0.66610000000000003</v>
      </c>
      <c r="AN823">
        <v>0.80859999999999999</v>
      </c>
      <c r="AO823">
        <f>Data[[#This Row],[labeller_confidence_score]]-Data[[#This Row],[cytodiffusion_classification_confidence]]</f>
        <v>0.14249999999999996</v>
      </c>
    </row>
    <row r="824" spans="1:41" x14ac:dyDescent="0.3">
      <c r="A824" t="s">
        <v>897</v>
      </c>
      <c r="B824" t="s">
        <v>62</v>
      </c>
      <c r="C824">
        <v>0</v>
      </c>
      <c r="D824" t="s">
        <v>50</v>
      </c>
      <c r="E824">
        <v>8.69</v>
      </c>
      <c r="F824">
        <v>74.7</v>
      </c>
      <c r="G824">
        <v>0.72699999999999998</v>
      </c>
      <c r="H824">
        <v>0.16900000000000001</v>
      </c>
      <c r="I824">
        <f>Data[[#This Row],[nucleus_area_pct]]/Data[[#This Row],[cytoplasm_ratio]]</f>
        <v>442.0118343195266</v>
      </c>
      <c r="J824">
        <v>0.89900000000000002</v>
      </c>
      <c r="K824">
        <v>0.17699999999999999</v>
      </c>
      <c r="L824">
        <v>0.85</v>
      </c>
      <c r="M824">
        <v>1.1000000000000001</v>
      </c>
      <c r="N824">
        <v>0.78200000000000003</v>
      </c>
      <c r="O824">
        <v>262</v>
      </c>
      <c r="P824">
        <v>48</v>
      </c>
      <c r="Q824">
        <v>189</v>
      </c>
      <c r="R824">
        <v>157</v>
      </c>
      <c r="S824">
        <v>192</v>
      </c>
      <c r="T824">
        <f>(Data[[#This Row],[mean_r]]/256)*100</f>
        <v>73.828125</v>
      </c>
      <c r="U824">
        <f>(Data[[#This Row],[mean_g]]/256)*100</f>
        <v>61.328125</v>
      </c>
      <c r="V824">
        <f>(Data[[#This Row],[mean_b]]/256)*100</f>
        <v>75</v>
      </c>
      <c r="W824">
        <v>0.70199999999999996</v>
      </c>
      <c r="X824" t="s">
        <v>51</v>
      </c>
      <c r="Y824" t="s">
        <v>40</v>
      </c>
      <c r="Z824">
        <v>9973</v>
      </c>
      <c r="AA824">
        <v>3.63</v>
      </c>
      <c r="AB824">
        <v>17.899999999999999</v>
      </c>
      <c r="AC824">
        <v>49.8</v>
      </c>
      <c r="AD824">
        <v>125488</v>
      </c>
      <c r="AE824">
        <v>91.3</v>
      </c>
      <c r="AF824">
        <v>35.299999999999997</v>
      </c>
      <c r="AG824" t="s">
        <v>41</v>
      </c>
      <c r="AH824" t="s">
        <v>42</v>
      </c>
      <c r="AI824" t="s">
        <v>43</v>
      </c>
      <c r="AJ824">
        <v>100</v>
      </c>
      <c r="AK824">
        <v>256</v>
      </c>
      <c r="AL824">
        <v>0.1009</v>
      </c>
      <c r="AM824">
        <v>0.87870000000000004</v>
      </c>
      <c r="AN824">
        <v>0.85299999999999998</v>
      </c>
      <c r="AO824">
        <f>Data[[#This Row],[labeller_confidence_score]]-Data[[#This Row],[cytodiffusion_classification_confidence]]</f>
        <v>-2.5700000000000056E-2</v>
      </c>
    </row>
    <row r="825" spans="1:41" x14ac:dyDescent="0.3">
      <c r="A825" t="s">
        <v>898</v>
      </c>
      <c r="B825" t="s">
        <v>62</v>
      </c>
      <c r="C825">
        <v>0</v>
      </c>
      <c r="D825" t="s">
        <v>50</v>
      </c>
      <c r="E825">
        <v>10.65</v>
      </c>
      <c r="F825">
        <v>83.9</v>
      </c>
      <c r="G825">
        <v>0.68600000000000005</v>
      </c>
      <c r="H825">
        <v>0.224</v>
      </c>
      <c r="I825">
        <f>Data[[#This Row],[nucleus_area_pct]]/Data[[#This Row],[cytoplasm_ratio]]</f>
        <v>374.55357142857144</v>
      </c>
      <c r="J825">
        <v>0.83799999999999997</v>
      </c>
      <c r="K825">
        <v>7.2999999999999995E-2</v>
      </c>
      <c r="L825">
        <v>1.6</v>
      </c>
      <c r="M825">
        <v>1</v>
      </c>
      <c r="N825">
        <v>0.91900000000000004</v>
      </c>
      <c r="O825">
        <v>229</v>
      </c>
      <c r="P825">
        <v>49</v>
      </c>
      <c r="Q825">
        <v>180</v>
      </c>
      <c r="R825">
        <v>172</v>
      </c>
      <c r="S825">
        <v>175</v>
      </c>
      <c r="T825">
        <f>(Data[[#This Row],[mean_r]]/256)*100</f>
        <v>70.3125</v>
      </c>
      <c r="U825">
        <f>(Data[[#This Row],[mean_g]]/256)*100</f>
        <v>67.1875</v>
      </c>
      <c r="V825">
        <f>(Data[[#This Row],[mean_b]]/256)*100</f>
        <v>68.359375</v>
      </c>
      <c r="W825">
        <v>0.81699999999999995</v>
      </c>
      <c r="X825" t="s">
        <v>51</v>
      </c>
      <c r="Y825" t="s">
        <v>40</v>
      </c>
      <c r="Z825">
        <v>4533</v>
      </c>
      <c r="AA825">
        <v>4.4000000000000004</v>
      </c>
      <c r="AB825">
        <v>16.600000000000001</v>
      </c>
      <c r="AC825">
        <v>48.7</v>
      </c>
      <c r="AD825">
        <v>225923</v>
      </c>
      <c r="AE825">
        <v>93.6</v>
      </c>
      <c r="AF825">
        <v>34.299999999999997</v>
      </c>
      <c r="AG825" t="s">
        <v>41</v>
      </c>
      <c r="AH825" t="s">
        <v>42</v>
      </c>
      <c r="AI825" t="s">
        <v>52</v>
      </c>
      <c r="AJ825">
        <v>60</v>
      </c>
      <c r="AK825">
        <v>256</v>
      </c>
      <c r="AL825">
        <v>9.9000000000000005E-2</v>
      </c>
      <c r="AM825">
        <v>0.90969999999999995</v>
      </c>
      <c r="AN825">
        <v>0.99809999999999999</v>
      </c>
      <c r="AO825">
        <f>Data[[#This Row],[labeller_confidence_score]]-Data[[#This Row],[cytodiffusion_classification_confidence]]</f>
        <v>8.8400000000000034E-2</v>
      </c>
    </row>
    <row r="826" spans="1:41" x14ac:dyDescent="0.3">
      <c r="A826" t="s">
        <v>899</v>
      </c>
      <c r="B826" t="s">
        <v>54</v>
      </c>
      <c r="C826">
        <v>0</v>
      </c>
      <c r="D826" t="s">
        <v>54</v>
      </c>
      <c r="E826">
        <v>7.73</v>
      </c>
      <c r="F826">
        <v>0</v>
      </c>
      <c r="G826">
        <v>0</v>
      </c>
      <c r="H826">
        <v>1</v>
      </c>
      <c r="I826">
        <f>Data[[#This Row],[nucleus_area_pct]]/Data[[#This Row],[cytoplasm_ratio]]</f>
        <v>0</v>
      </c>
      <c r="J826">
        <v>0.88900000000000001</v>
      </c>
      <c r="K826">
        <v>0.17</v>
      </c>
      <c r="L826">
        <v>0.4</v>
      </c>
      <c r="M826">
        <v>1</v>
      </c>
      <c r="N826">
        <v>0.93200000000000005</v>
      </c>
      <c r="O826">
        <v>213</v>
      </c>
      <c r="P826">
        <v>50</v>
      </c>
      <c r="Q826">
        <v>235</v>
      </c>
      <c r="R826">
        <v>138</v>
      </c>
      <c r="S826">
        <v>133</v>
      </c>
      <c r="T826">
        <f>(Data[[#This Row],[mean_r]]/256)*100</f>
        <v>91.796875</v>
      </c>
      <c r="U826">
        <f>(Data[[#This Row],[mean_g]]/256)*100</f>
        <v>53.90625</v>
      </c>
      <c r="V826">
        <f>(Data[[#This Row],[mean_b]]/256)*100</f>
        <v>51.953125</v>
      </c>
      <c r="W826">
        <v>0.48</v>
      </c>
      <c r="X826" t="s">
        <v>51</v>
      </c>
      <c r="Y826" t="s">
        <v>40</v>
      </c>
      <c r="Z826">
        <v>8205</v>
      </c>
      <c r="AA826">
        <v>5.46</v>
      </c>
      <c r="AB826">
        <v>12.6</v>
      </c>
      <c r="AC826">
        <v>39.6</v>
      </c>
      <c r="AD826">
        <v>275589</v>
      </c>
      <c r="AE826">
        <v>109.8</v>
      </c>
      <c r="AF826">
        <v>33.9</v>
      </c>
      <c r="AG826" t="s">
        <v>41</v>
      </c>
      <c r="AH826" t="s">
        <v>42</v>
      </c>
      <c r="AI826" t="s">
        <v>52</v>
      </c>
      <c r="AJ826">
        <v>100</v>
      </c>
      <c r="AK826">
        <v>256</v>
      </c>
      <c r="AL826">
        <v>0.1051</v>
      </c>
      <c r="AM826">
        <v>0.99409999999999998</v>
      </c>
      <c r="AN826">
        <v>0.7843</v>
      </c>
      <c r="AO826">
        <f>Data[[#This Row],[labeller_confidence_score]]-Data[[#This Row],[cytodiffusion_classification_confidence]]</f>
        <v>-0.20979999999999999</v>
      </c>
    </row>
    <row r="827" spans="1:41" x14ac:dyDescent="0.3">
      <c r="A827" t="s">
        <v>900</v>
      </c>
      <c r="B827" t="s">
        <v>89</v>
      </c>
      <c r="C827">
        <v>1</v>
      </c>
      <c r="D827" t="s">
        <v>38</v>
      </c>
      <c r="E827">
        <v>11.49</v>
      </c>
      <c r="F827">
        <v>59.5</v>
      </c>
      <c r="G827">
        <v>0.60499999999999998</v>
      </c>
      <c r="H827">
        <v>0.51200000000000001</v>
      </c>
      <c r="I827">
        <f>Data[[#This Row],[nucleus_area_pct]]/Data[[#This Row],[cytoplasm_ratio]]</f>
        <v>116.2109375</v>
      </c>
      <c r="J827">
        <v>0.80400000000000005</v>
      </c>
      <c r="K827">
        <v>0.4</v>
      </c>
      <c r="L827">
        <v>5.0599999999999996</v>
      </c>
      <c r="M827">
        <v>3.7</v>
      </c>
      <c r="N827">
        <v>0.751</v>
      </c>
      <c r="O827">
        <v>445</v>
      </c>
      <c r="P827">
        <v>68</v>
      </c>
      <c r="Q827">
        <v>206</v>
      </c>
      <c r="R827">
        <v>169</v>
      </c>
      <c r="S827">
        <v>169</v>
      </c>
      <c r="T827">
        <f>(Data[[#This Row],[mean_r]]/256)*100</f>
        <v>80.46875</v>
      </c>
      <c r="U827">
        <f>(Data[[#This Row],[mean_g]]/256)*100</f>
        <v>66.015625</v>
      </c>
      <c r="V827">
        <f>(Data[[#This Row],[mean_b]]/256)*100</f>
        <v>66.015625</v>
      </c>
      <c r="W827">
        <v>0.65500000000000003</v>
      </c>
      <c r="X827" t="s">
        <v>51</v>
      </c>
      <c r="Y827" t="s">
        <v>45</v>
      </c>
      <c r="Z827">
        <v>4780</v>
      </c>
      <c r="AA827">
        <v>5.43</v>
      </c>
      <c r="AB827">
        <v>10.4</v>
      </c>
      <c r="AC827">
        <v>43.1</v>
      </c>
      <c r="AD827">
        <v>348226</v>
      </c>
      <c r="AE827">
        <v>98.9</v>
      </c>
      <c r="AF827">
        <v>32.799999999999997</v>
      </c>
      <c r="AG827" t="s">
        <v>64</v>
      </c>
      <c r="AH827" t="s">
        <v>47</v>
      </c>
      <c r="AI827" t="s">
        <v>56</v>
      </c>
      <c r="AJ827">
        <v>100</v>
      </c>
      <c r="AK827">
        <v>360</v>
      </c>
      <c r="AL827">
        <v>0.5877</v>
      </c>
      <c r="AM827">
        <v>0.68730000000000002</v>
      </c>
      <c r="AN827">
        <v>0.84089999999999998</v>
      </c>
      <c r="AO827">
        <f>Data[[#This Row],[labeller_confidence_score]]-Data[[#This Row],[cytodiffusion_classification_confidence]]</f>
        <v>0.15359999999999996</v>
      </c>
    </row>
    <row r="828" spans="1:41" x14ac:dyDescent="0.3">
      <c r="A828" t="s">
        <v>901</v>
      </c>
      <c r="B828" t="s">
        <v>66</v>
      </c>
      <c r="C828">
        <v>1</v>
      </c>
      <c r="D828" t="s">
        <v>67</v>
      </c>
      <c r="E828">
        <v>9.81</v>
      </c>
      <c r="F828">
        <v>91.9</v>
      </c>
      <c r="G828">
        <v>0.79500000000000004</v>
      </c>
      <c r="H828">
        <v>0.05</v>
      </c>
      <c r="I828">
        <f>Data[[#This Row],[nucleus_area_pct]]/Data[[#This Row],[cytoplasm_ratio]]</f>
        <v>1838</v>
      </c>
      <c r="J828">
        <v>0.39200000000000002</v>
      </c>
      <c r="K828">
        <v>0.55500000000000005</v>
      </c>
      <c r="L828">
        <v>1.21</v>
      </c>
      <c r="M828">
        <v>1</v>
      </c>
      <c r="N828">
        <v>0.68799999999999994</v>
      </c>
      <c r="O828">
        <v>277</v>
      </c>
      <c r="P828">
        <v>88</v>
      </c>
      <c r="Q828">
        <v>188</v>
      </c>
      <c r="R828">
        <v>150</v>
      </c>
      <c r="S828">
        <v>166</v>
      </c>
      <c r="T828">
        <f>(Data[[#This Row],[mean_r]]/256)*100</f>
        <v>73.4375</v>
      </c>
      <c r="U828">
        <f>(Data[[#This Row],[mean_g]]/256)*100</f>
        <v>58.59375</v>
      </c>
      <c r="V828">
        <f>(Data[[#This Row],[mean_b]]/256)*100</f>
        <v>64.84375</v>
      </c>
      <c r="W828">
        <v>0.88200000000000001</v>
      </c>
      <c r="X828" t="s">
        <v>51</v>
      </c>
      <c r="Y828" t="s">
        <v>45</v>
      </c>
      <c r="Z828">
        <v>7593</v>
      </c>
      <c r="AA828">
        <v>5.28</v>
      </c>
      <c r="AB828">
        <v>10.9</v>
      </c>
      <c r="AC828">
        <v>34.700000000000003</v>
      </c>
      <c r="AD828">
        <v>205472</v>
      </c>
      <c r="AE828">
        <v>80.3</v>
      </c>
      <c r="AF828">
        <v>30.9</v>
      </c>
      <c r="AG828" t="s">
        <v>41</v>
      </c>
      <c r="AH828" t="s">
        <v>42</v>
      </c>
      <c r="AI828" t="s">
        <v>52</v>
      </c>
      <c r="AJ828">
        <v>100</v>
      </c>
      <c r="AK828">
        <v>512</v>
      </c>
      <c r="AL828">
        <v>0.7722</v>
      </c>
      <c r="AM828">
        <v>0.75480000000000003</v>
      </c>
      <c r="AN828">
        <v>0.8206</v>
      </c>
      <c r="AO828">
        <f>Data[[#This Row],[labeller_confidence_score]]-Data[[#This Row],[cytodiffusion_classification_confidence]]</f>
        <v>6.579999999999997E-2</v>
      </c>
    </row>
    <row r="829" spans="1:41" x14ac:dyDescent="0.3">
      <c r="A829" t="s">
        <v>902</v>
      </c>
      <c r="B829" t="s">
        <v>62</v>
      </c>
      <c r="C829">
        <v>0</v>
      </c>
      <c r="D829" t="s">
        <v>50</v>
      </c>
      <c r="E829">
        <v>7.5</v>
      </c>
      <c r="F829">
        <v>81.099999999999994</v>
      </c>
      <c r="G829">
        <v>0.84</v>
      </c>
      <c r="H829">
        <v>0.17299999999999999</v>
      </c>
      <c r="I829">
        <f>Data[[#This Row],[nucleus_area_pct]]/Data[[#This Row],[cytoplasm_ratio]]</f>
        <v>468.78612716763007</v>
      </c>
      <c r="J829">
        <v>0.94399999999999995</v>
      </c>
      <c r="K829">
        <v>0.2</v>
      </c>
      <c r="L829">
        <v>1.49</v>
      </c>
      <c r="M829">
        <v>1</v>
      </c>
      <c r="N829">
        <v>0.92</v>
      </c>
      <c r="O829">
        <v>289</v>
      </c>
      <c r="P829">
        <v>69</v>
      </c>
      <c r="Q829">
        <v>208</v>
      </c>
      <c r="R829">
        <v>149</v>
      </c>
      <c r="S829">
        <v>191</v>
      </c>
      <c r="T829">
        <f>(Data[[#This Row],[mean_r]]/256)*100</f>
        <v>81.25</v>
      </c>
      <c r="U829">
        <f>(Data[[#This Row],[mean_g]]/256)*100</f>
        <v>58.203125</v>
      </c>
      <c r="V829">
        <f>(Data[[#This Row],[mean_b]]/256)*100</f>
        <v>74.609375</v>
      </c>
      <c r="W829">
        <v>0.70299999999999996</v>
      </c>
      <c r="X829" t="s">
        <v>51</v>
      </c>
      <c r="Y829" t="s">
        <v>45</v>
      </c>
      <c r="Z829">
        <v>7046</v>
      </c>
      <c r="AA829">
        <v>4.0599999999999996</v>
      </c>
      <c r="AB829">
        <v>15.7</v>
      </c>
      <c r="AC829">
        <v>42</v>
      </c>
      <c r="AD829">
        <v>419755</v>
      </c>
      <c r="AE829">
        <v>72.900000000000006</v>
      </c>
      <c r="AF829">
        <v>36.1</v>
      </c>
      <c r="AG829" t="s">
        <v>64</v>
      </c>
      <c r="AH829" t="s">
        <v>47</v>
      </c>
      <c r="AI829" t="s">
        <v>56</v>
      </c>
      <c r="AJ829">
        <v>60</v>
      </c>
      <c r="AK829">
        <v>360</v>
      </c>
      <c r="AL829">
        <v>0</v>
      </c>
      <c r="AM829">
        <v>0.93710000000000004</v>
      </c>
      <c r="AN829">
        <v>0.80389999999999995</v>
      </c>
      <c r="AO829">
        <f>Data[[#This Row],[labeller_confidence_score]]-Data[[#This Row],[cytodiffusion_classification_confidence]]</f>
        <v>-0.1332000000000001</v>
      </c>
    </row>
    <row r="830" spans="1:41" x14ac:dyDescent="0.3">
      <c r="A830" t="s">
        <v>903</v>
      </c>
      <c r="B830" t="s">
        <v>37</v>
      </c>
      <c r="C830">
        <v>1</v>
      </c>
      <c r="D830" t="s">
        <v>38</v>
      </c>
      <c r="E830">
        <v>14.34</v>
      </c>
      <c r="F830">
        <v>62.5</v>
      </c>
      <c r="G830">
        <v>0.64500000000000002</v>
      </c>
      <c r="H830">
        <v>0.28899999999999998</v>
      </c>
      <c r="I830">
        <f>Data[[#This Row],[nucleus_area_pct]]/Data[[#This Row],[cytoplasm_ratio]]</f>
        <v>216.26297577854672</v>
      </c>
      <c r="J830">
        <v>0.70399999999999996</v>
      </c>
      <c r="K830">
        <v>0.47099999999999997</v>
      </c>
      <c r="L830">
        <v>2.78</v>
      </c>
      <c r="M830">
        <v>6.8</v>
      </c>
      <c r="N830">
        <v>0.72899999999999998</v>
      </c>
      <c r="O830">
        <v>483</v>
      </c>
      <c r="P830">
        <v>71</v>
      </c>
      <c r="Q830">
        <v>194</v>
      </c>
      <c r="R830">
        <v>184</v>
      </c>
      <c r="S830">
        <v>176</v>
      </c>
      <c r="T830">
        <f>(Data[[#This Row],[mean_r]]/256)*100</f>
        <v>75.78125</v>
      </c>
      <c r="U830">
        <f>(Data[[#This Row],[mean_g]]/256)*100</f>
        <v>71.875</v>
      </c>
      <c r="V830">
        <f>(Data[[#This Row],[mean_b]]/256)*100</f>
        <v>68.75</v>
      </c>
      <c r="W830">
        <v>0.66200000000000003</v>
      </c>
      <c r="X830" t="s">
        <v>39</v>
      </c>
      <c r="Y830" t="s">
        <v>40</v>
      </c>
      <c r="Z830">
        <v>4182</v>
      </c>
      <c r="AA830">
        <v>4.3</v>
      </c>
      <c r="AB830">
        <v>14.8</v>
      </c>
      <c r="AC830">
        <v>40.700000000000003</v>
      </c>
      <c r="AD830">
        <v>213792</v>
      </c>
      <c r="AE830">
        <v>82.8</v>
      </c>
      <c r="AF830">
        <v>31.9</v>
      </c>
      <c r="AG830" t="s">
        <v>64</v>
      </c>
      <c r="AH830" t="s">
        <v>42</v>
      </c>
      <c r="AI830" t="s">
        <v>52</v>
      </c>
      <c r="AJ830">
        <v>60</v>
      </c>
      <c r="AK830">
        <v>224</v>
      </c>
      <c r="AL830">
        <v>0.84799999999999998</v>
      </c>
      <c r="AM830">
        <v>0.78310000000000002</v>
      </c>
      <c r="AN830">
        <v>0.77310000000000001</v>
      </c>
      <c r="AO830">
        <f>Data[[#This Row],[labeller_confidence_score]]-Data[[#This Row],[cytodiffusion_classification_confidence]]</f>
        <v>-1.0000000000000009E-2</v>
      </c>
    </row>
    <row r="831" spans="1:41" x14ac:dyDescent="0.3">
      <c r="A831" t="s">
        <v>904</v>
      </c>
      <c r="B831" t="s">
        <v>62</v>
      </c>
      <c r="C831">
        <v>0</v>
      </c>
      <c r="D831" t="s">
        <v>50</v>
      </c>
      <c r="E831">
        <v>10</v>
      </c>
      <c r="F831">
        <v>74.2</v>
      </c>
      <c r="G831">
        <v>0.74</v>
      </c>
      <c r="H831">
        <v>0.16</v>
      </c>
      <c r="I831">
        <f>Data[[#This Row],[nucleus_area_pct]]/Data[[#This Row],[cytoplasm_ratio]]</f>
        <v>463.75</v>
      </c>
      <c r="J831">
        <v>0.94599999999999995</v>
      </c>
      <c r="K831">
        <v>0.20699999999999999</v>
      </c>
      <c r="L831">
        <v>0.91</v>
      </c>
      <c r="M831">
        <v>1</v>
      </c>
      <c r="N831">
        <v>0.93200000000000005</v>
      </c>
      <c r="O831">
        <v>343</v>
      </c>
      <c r="P831">
        <v>47</v>
      </c>
      <c r="Q831">
        <v>215</v>
      </c>
      <c r="R831">
        <v>130</v>
      </c>
      <c r="S831">
        <v>205</v>
      </c>
      <c r="T831">
        <f>(Data[[#This Row],[mean_r]]/256)*100</f>
        <v>83.984375</v>
      </c>
      <c r="U831">
        <f>(Data[[#This Row],[mean_g]]/256)*100</f>
        <v>50.78125</v>
      </c>
      <c r="V831">
        <f>(Data[[#This Row],[mean_b]]/256)*100</f>
        <v>80.078125</v>
      </c>
      <c r="W831">
        <v>0.79</v>
      </c>
      <c r="X831" t="s">
        <v>63</v>
      </c>
      <c r="Y831" t="s">
        <v>45</v>
      </c>
      <c r="Z831">
        <v>10037</v>
      </c>
      <c r="AA831">
        <v>4.1399999999999997</v>
      </c>
      <c r="AB831">
        <v>12.5</v>
      </c>
      <c r="AC831">
        <v>46.3</v>
      </c>
      <c r="AD831">
        <v>276382</v>
      </c>
      <c r="AE831">
        <v>87.3</v>
      </c>
      <c r="AF831">
        <v>33.5</v>
      </c>
      <c r="AG831" t="s">
        <v>41</v>
      </c>
      <c r="AH831" t="s">
        <v>42</v>
      </c>
      <c r="AI831" t="s">
        <v>56</v>
      </c>
      <c r="AJ831">
        <v>100</v>
      </c>
      <c r="AK831">
        <v>256</v>
      </c>
      <c r="AL831">
        <v>4.2900000000000001E-2</v>
      </c>
      <c r="AM831">
        <v>0.96350000000000002</v>
      </c>
      <c r="AN831">
        <v>0.90359999999999996</v>
      </c>
      <c r="AO831">
        <f>Data[[#This Row],[labeller_confidence_score]]-Data[[#This Row],[cytodiffusion_classification_confidence]]</f>
        <v>-5.9900000000000064E-2</v>
      </c>
    </row>
    <row r="832" spans="1:41" x14ac:dyDescent="0.3">
      <c r="A832" t="s">
        <v>905</v>
      </c>
      <c r="B832" t="s">
        <v>133</v>
      </c>
      <c r="C832">
        <v>1</v>
      </c>
      <c r="D832" t="s">
        <v>104</v>
      </c>
      <c r="E832">
        <v>9.24</v>
      </c>
      <c r="F832">
        <v>0</v>
      </c>
      <c r="G832">
        <v>0</v>
      </c>
      <c r="H832">
        <v>1</v>
      </c>
      <c r="I832">
        <f>Data[[#This Row],[nucleus_area_pct]]/Data[[#This Row],[cytoplasm_ratio]]</f>
        <v>0</v>
      </c>
      <c r="J832">
        <v>0.43099999999999999</v>
      </c>
      <c r="K832">
        <v>0.89900000000000002</v>
      </c>
      <c r="L832">
        <v>0.84</v>
      </c>
      <c r="M832">
        <v>1</v>
      </c>
      <c r="N832">
        <v>0.89900000000000002</v>
      </c>
      <c r="O832">
        <v>190</v>
      </c>
      <c r="P832">
        <v>43</v>
      </c>
      <c r="Q832">
        <v>249</v>
      </c>
      <c r="R832">
        <v>114</v>
      </c>
      <c r="S832">
        <v>121</v>
      </c>
      <c r="T832">
        <f>(Data[[#This Row],[mean_r]]/256)*100</f>
        <v>97.265625</v>
      </c>
      <c r="U832">
        <f>(Data[[#This Row],[mean_g]]/256)*100</f>
        <v>44.53125</v>
      </c>
      <c r="V832">
        <f>(Data[[#This Row],[mean_b]]/256)*100</f>
        <v>47.265625</v>
      </c>
      <c r="W832">
        <v>0.56299999999999994</v>
      </c>
      <c r="X832" t="s">
        <v>63</v>
      </c>
      <c r="Y832" t="s">
        <v>40</v>
      </c>
      <c r="Z832">
        <v>2869</v>
      </c>
      <c r="AA832">
        <v>4.58</v>
      </c>
      <c r="AB832">
        <v>13.8</v>
      </c>
      <c r="AC832">
        <v>41.5</v>
      </c>
      <c r="AD832">
        <v>324682</v>
      </c>
      <c r="AE832">
        <v>90.5</v>
      </c>
      <c r="AF832">
        <v>35.1</v>
      </c>
      <c r="AG832" t="s">
        <v>46</v>
      </c>
      <c r="AH832" t="s">
        <v>47</v>
      </c>
      <c r="AI832" t="s">
        <v>56</v>
      </c>
      <c r="AJ832">
        <v>40</v>
      </c>
      <c r="AK832">
        <v>512</v>
      </c>
      <c r="AL832">
        <v>0.79910000000000003</v>
      </c>
      <c r="AM832">
        <v>0.74809999999999999</v>
      </c>
      <c r="AN832">
        <v>0.70330000000000004</v>
      </c>
      <c r="AO832">
        <f>Data[[#This Row],[labeller_confidence_score]]-Data[[#This Row],[cytodiffusion_classification_confidence]]</f>
        <v>-4.4799999999999951E-2</v>
      </c>
    </row>
    <row r="833" spans="1:41" x14ac:dyDescent="0.3">
      <c r="A833" t="s">
        <v>906</v>
      </c>
      <c r="B833" t="s">
        <v>54</v>
      </c>
      <c r="C833">
        <v>0</v>
      </c>
      <c r="D833" t="s">
        <v>54</v>
      </c>
      <c r="E833">
        <v>8.6300000000000008</v>
      </c>
      <c r="F833">
        <v>0</v>
      </c>
      <c r="G833">
        <v>0</v>
      </c>
      <c r="H833">
        <v>1</v>
      </c>
      <c r="I833">
        <f>Data[[#This Row],[nucleus_area_pct]]/Data[[#This Row],[cytoplasm_ratio]]</f>
        <v>0</v>
      </c>
      <c r="J833">
        <v>0.88100000000000001</v>
      </c>
      <c r="K833">
        <v>8.5999999999999993E-2</v>
      </c>
      <c r="L833">
        <v>0.17</v>
      </c>
      <c r="M833">
        <v>1</v>
      </c>
      <c r="N833">
        <v>0.97699999999999998</v>
      </c>
      <c r="O833">
        <v>196</v>
      </c>
      <c r="P833">
        <v>55</v>
      </c>
      <c r="Q833">
        <v>216</v>
      </c>
      <c r="R833">
        <v>127</v>
      </c>
      <c r="S833">
        <v>126</v>
      </c>
      <c r="T833">
        <f>(Data[[#This Row],[mean_r]]/256)*100</f>
        <v>84.375</v>
      </c>
      <c r="U833">
        <f>(Data[[#This Row],[mean_g]]/256)*100</f>
        <v>49.609375</v>
      </c>
      <c r="V833">
        <f>(Data[[#This Row],[mean_b]]/256)*100</f>
        <v>49.21875</v>
      </c>
      <c r="W833">
        <v>0.496</v>
      </c>
      <c r="X833" t="s">
        <v>51</v>
      </c>
      <c r="Y833" t="s">
        <v>40</v>
      </c>
      <c r="Z833">
        <v>3699</v>
      </c>
      <c r="AA833">
        <v>3.76</v>
      </c>
      <c r="AB833">
        <v>13.6</v>
      </c>
      <c r="AC833">
        <v>46.9</v>
      </c>
      <c r="AD833">
        <v>186985</v>
      </c>
      <c r="AE833">
        <v>101.1</v>
      </c>
      <c r="AF833">
        <v>35.9</v>
      </c>
      <c r="AG833" t="s">
        <v>41</v>
      </c>
      <c r="AH833" t="s">
        <v>47</v>
      </c>
      <c r="AI833" t="s">
        <v>43</v>
      </c>
      <c r="AJ833">
        <v>100</v>
      </c>
      <c r="AK833">
        <v>224</v>
      </c>
      <c r="AL833">
        <v>0.10290000000000001</v>
      </c>
      <c r="AM833">
        <v>0.97529999999999994</v>
      </c>
      <c r="AN833">
        <v>0.90759999999999996</v>
      </c>
      <c r="AO833">
        <f>Data[[#This Row],[labeller_confidence_score]]-Data[[#This Row],[cytodiffusion_classification_confidence]]</f>
        <v>-6.7699999999999982E-2</v>
      </c>
    </row>
    <row r="834" spans="1:41" x14ac:dyDescent="0.3">
      <c r="A834" t="s">
        <v>907</v>
      </c>
      <c r="B834" t="s">
        <v>120</v>
      </c>
      <c r="C834">
        <v>1</v>
      </c>
      <c r="D834" t="s">
        <v>104</v>
      </c>
      <c r="E834">
        <v>6.55</v>
      </c>
      <c r="F834">
        <v>0</v>
      </c>
      <c r="G834">
        <v>0</v>
      </c>
      <c r="H834">
        <v>1</v>
      </c>
      <c r="I834">
        <f>Data[[#This Row],[nucleus_area_pct]]/Data[[#This Row],[cytoplasm_ratio]]</f>
        <v>0</v>
      </c>
      <c r="J834">
        <v>0.93799999999999994</v>
      </c>
      <c r="K834">
        <v>3.6999999999999998E-2</v>
      </c>
      <c r="L834">
        <v>0.44</v>
      </c>
      <c r="M834">
        <v>1</v>
      </c>
      <c r="N834">
        <v>1</v>
      </c>
      <c r="O834">
        <v>138</v>
      </c>
      <c r="P834">
        <v>42</v>
      </c>
      <c r="Q834">
        <v>227</v>
      </c>
      <c r="R834">
        <v>125</v>
      </c>
      <c r="S834">
        <v>125</v>
      </c>
      <c r="T834">
        <f>(Data[[#This Row],[mean_r]]/256)*100</f>
        <v>88.671875</v>
      </c>
      <c r="U834">
        <f>(Data[[#This Row],[mean_g]]/256)*100</f>
        <v>48.828125</v>
      </c>
      <c r="V834">
        <f>(Data[[#This Row],[mean_b]]/256)*100</f>
        <v>48.828125</v>
      </c>
      <c r="W834">
        <v>0.55300000000000005</v>
      </c>
      <c r="X834" t="s">
        <v>63</v>
      </c>
      <c r="Y834" t="s">
        <v>45</v>
      </c>
      <c r="Z834">
        <v>9983</v>
      </c>
      <c r="AA834">
        <v>5.98</v>
      </c>
      <c r="AB834">
        <v>15.1</v>
      </c>
      <c r="AC834">
        <v>31.9</v>
      </c>
      <c r="AD834">
        <v>186746</v>
      </c>
      <c r="AE834">
        <v>85.7</v>
      </c>
      <c r="AF834">
        <v>34.5</v>
      </c>
      <c r="AG834" t="s">
        <v>64</v>
      </c>
      <c r="AH834" t="s">
        <v>68</v>
      </c>
      <c r="AI834" t="s">
        <v>56</v>
      </c>
      <c r="AJ834">
        <v>40</v>
      </c>
      <c r="AK834">
        <v>224</v>
      </c>
      <c r="AL834">
        <v>0.69579999999999997</v>
      </c>
      <c r="AM834">
        <v>0.73619999999999997</v>
      </c>
      <c r="AN834">
        <v>0.92220000000000002</v>
      </c>
      <c r="AO834">
        <f>Data[[#This Row],[labeller_confidence_score]]-Data[[#This Row],[cytodiffusion_classification_confidence]]</f>
        <v>0.18600000000000005</v>
      </c>
    </row>
    <row r="835" spans="1:41" x14ac:dyDescent="0.3">
      <c r="A835" t="s">
        <v>908</v>
      </c>
      <c r="B835" t="s">
        <v>133</v>
      </c>
      <c r="C835">
        <v>1</v>
      </c>
      <c r="D835" t="s">
        <v>104</v>
      </c>
      <c r="E835">
        <v>8.5299999999999994</v>
      </c>
      <c r="F835">
        <v>0</v>
      </c>
      <c r="G835">
        <v>0</v>
      </c>
      <c r="H835">
        <v>1</v>
      </c>
      <c r="I835">
        <f>Data[[#This Row],[nucleus_area_pct]]/Data[[#This Row],[cytoplasm_ratio]]</f>
        <v>0</v>
      </c>
      <c r="J835">
        <v>0.35199999999999998</v>
      </c>
      <c r="K835">
        <v>0.85199999999999998</v>
      </c>
      <c r="L835">
        <v>0.25</v>
      </c>
      <c r="M835">
        <v>1</v>
      </c>
      <c r="N835">
        <v>0.84599999999999997</v>
      </c>
      <c r="O835">
        <v>199</v>
      </c>
      <c r="P835">
        <v>66</v>
      </c>
      <c r="Q835">
        <v>224</v>
      </c>
      <c r="R835">
        <v>118</v>
      </c>
      <c r="S835">
        <v>135</v>
      </c>
      <c r="T835">
        <f>(Data[[#This Row],[mean_r]]/256)*100</f>
        <v>87.5</v>
      </c>
      <c r="U835">
        <f>(Data[[#This Row],[mean_g]]/256)*100</f>
        <v>46.09375</v>
      </c>
      <c r="V835">
        <f>(Data[[#This Row],[mean_b]]/256)*100</f>
        <v>52.734375</v>
      </c>
      <c r="W835">
        <v>0.43099999999999999</v>
      </c>
      <c r="X835" t="s">
        <v>39</v>
      </c>
      <c r="Y835" t="s">
        <v>45</v>
      </c>
      <c r="Z835">
        <v>4400</v>
      </c>
      <c r="AA835">
        <v>6.84</v>
      </c>
      <c r="AB835">
        <v>13.8</v>
      </c>
      <c r="AC835">
        <v>39.799999999999997</v>
      </c>
      <c r="AD835">
        <v>203416</v>
      </c>
      <c r="AE835">
        <v>78.7</v>
      </c>
      <c r="AF835">
        <v>32.9</v>
      </c>
      <c r="AG835" t="s">
        <v>46</v>
      </c>
      <c r="AH835" t="s">
        <v>42</v>
      </c>
      <c r="AI835" t="s">
        <v>52</v>
      </c>
      <c r="AJ835">
        <v>60</v>
      </c>
      <c r="AK835">
        <v>256</v>
      </c>
      <c r="AL835">
        <v>0.75819999999999999</v>
      </c>
      <c r="AM835">
        <v>0.93620000000000003</v>
      </c>
      <c r="AN835">
        <v>0.82509999999999994</v>
      </c>
      <c r="AO835">
        <f>Data[[#This Row],[labeller_confidence_score]]-Data[[#This Row],[cytodiffusion_classification_confidence]]</f>
        <v>-0.11110000000000009</v>
      </c>
    </row>
    <row r="836" spans="1:41" x14ac:dyDescent="0.3">
      <c r="A836" t="s">
        <v>909</v>
      </c>
      <c r="B836" t="s">
        <v>81</v>
      </c>
      <c r="C836">
        <v>1</v>
      </c>
      <c r="D836" t="s">
        <v>82</v>
      </c>
      <c r="E836">
        <v>16.489999999999998</v>
      </c>
      <c r="F836">
        <v>88.3</v>
      </c>
      <c r="G836">
        <v>0.378</v>
      </c>
      <c r="H836">
        <v>0.183</v>
      </c>
      <c r="I836">
        <f>Data[[#This Row],[nucleus_area_pct]]/Data[[#This Row],[cytoplasm_ratio]]</f>
        <v>482.5136612021858</v>
      </c>
      <c r="J836">
        <v>0.90300000000000002</v>
      </c>
      <c r="K836">
        <v>0.22600000000000001</v>
      </c>
      <c r="L836">
        <v>1.07</v>
      </c>
      <c r="M836">
        <v>1.1000000000000001</v>
      </c>
      <c r="N836">
        <v>1</v>
      </c>
      <c r="O836">
        <v>776</v>
      </c>
      <c r="P836">
        <v>94</v>
      </c>
      <c r="Q836">
        <v>203</v>
      </c>
      <c r="R836">
        <v>153</v>
      </c>
      <c r="S836">
        <v>240</v>
      </c>
      <c r="T836">
        <f>(Data[[#This Row],[mean_r]]/256)*100</f>
        <v>79.296875</v>
      </c>
      <c r="U836">
        <f>(Data[[#This Row],[mean_g]]/256)*100</f>
        <v>59.765625</v>
      </c>
      <c r="V836">
        <f>(Data[[#This Row],[mean_b]]/256)*100</f>
        <v>93.75</v>
      </c>
      <c r="W836">
        <v>0.754</v>
      </c>
      <c r="X836" t="s">
        <v>63</v>
      </c>
      <c r="Y836" t="s">
        <v>45</v>
      </c>
      <c r="Z836">
        <v>6494</v>
      </c>
      <c r="AA836">
        <v>5.38</v>
      </c>
      <c r="AB836">
        <v>11.9</v>
      </c>
      <c r="AC836">
        <v>42.5</v>
      </c>
      <c r="AD836">
        <v>181030</v>
      </c>
      <c r="AE836">
        <v>87.5</v>
      </c>
      <c r="AF836">
        <v>34.799999999999997</v>
      </c>
      <c r="AG836" t="s">
        <v>46</v>
      </c>
      <c r="AH836" t="s">
        <v>47</v>
      </c>
      <c r="AI836" t="s">
        <v>43</v>
      </c>
      <c r="AJ836">
        <v>40</v>
      </c>
      <c r="AK836">
        <v>360</v>
      </c>
      <c r="AL836">
        <v>0.87009999999999998</v>
      </c>
      <c r="AM836">
        <v>0.7288</v>
      </c>
      <c r="AN836">
        <v>0.62309999999999999</v>
      </c>
      <c r="AO836">
        <f>Data[[#This Row],[labeller_confidence_score]]-Data[[#This Row],[cytodiffusion_classification_confidence]]</f>
        <v>-0.10570000000000002</v>
      </c>
    </row>
    <row r="837" spans="1:41" x14ac:dyDescent="0.3">
      <c r="A837" t="s">
        <v>910</v>
      </c>
      <c r="B837" t="s">
        <v>87</v>
      </c>
      <c r="C837">
        <v>0</v>
      </c>
      <c r="D837" t="s">
        <v>50</v>
      </c>
      <c r="E837">
        <v>12.61</v>
      </c>
      <c r="F837">
        <v>47.3</v>
      </c>
      <c r="G837">
        <v>0.65100000000000002</v>
      </c>
      <c r="H837">
        <v>0.49</v>
      </c>
      <c r="I837">
        <f>Data[[#This Row],[nucleus_area_pct]]/Data[[#This Row],[cytoplasm_ratio]]</f>
        <v>96.530612244897952</v>
      </c>
      <c r="J837">
        <v>0.80600000000000005</v>
      </c>
      <c r="K837">
        <v>0.38100000000000001</v>
      </c>
      <c r="L837">
        <v>4.68</v>
      </c>
      <c r="M837">
        <v>1.8</v>
      </c>
      <c r="N837">
        <v>0.84</v>
      </c>
      <c r="O837">
        <v>443</v>
      </c>
      <c r="P837">
        <v>85</v>
      </c>
      <c r="Q837">
        <v>234</v>
      </c>
      <c r="R837">
        <v>146</v>
      </c>
      <c r="S837">
        <v>189</v>
      </c>
      <c r="T837">
        <f>(Data[[#This Row],[mean_r]]/256)*100</f>
        <v>91.40625</v>
      </c>
      <c r="U837">
        <f>(Data[[#This Row],[mean_g]]/256)*100</f>
        <v>57.03125</v>
      </c>
      <c r="V837">
        <f>(Data[[#This Row],[mean_b]]/256)*100</f>
        <v>73.828125</v>
      </c>
      <c r="W837">
        <v>0.67200000000000004</v>
      </c>
      <c r="X837" t="s">
        <v>51</v>
      </c>
      <c r="Y837" t="s">
        <v>40</v>
      </c>
      <c r="Z837">
        <v>7486</v>
      </c>
      <c r="AA837">
        <v>5.79</v>
      </c>
      <c r="AB837">
        <v>14.1</v>
      </c>
      <c r="AC837">
        <v>39.299999999999997</v>
      </c>
      <c r="AD837">
        <v>321371</v>
      </c>
      <c r="AE837">
        <v>89.3</v>
      </c>
      <c r="AF837">
        <v>31.4</v>
      </c>
      <c r="AG837" t="s">
        <v>46</v>
      </c>
      <c r="AH837" t="s">
        <v>47</v>
      </c>
      <c r="AI837" t="s">
        <v>52</v>
      </c>
      <c r="AJ837">
        <v>60</v>
      </c>
      <c r="AK837">
        <v>360</v>
      </c>
      <c r="AL837">
        <v>0.1057</v>
      </c>
      <c r="AM837">
        <v>0.92700000000000005</v>
      </c>
      <c r="AN837">
        <v>0.81920000000000004</v>
      </c>
      <c r="AO837">
        <f>Data[[#This Row],[labeller_confidence_score]]-Data[[#This Row],[cytodiffusion_classification_confidence]]</f>
        <v>-0.10780000000000001</v>
      </c>
    </row>
    <row r="838" spans="1:41" x14ac:dyDescent="0.3">
      <c r="A838" t="s">
        <v>911</v>
      </c>
      <c r="B838" t="s">
        <v>180</v>
      </c>
      <c r="C838">
        <v>1</v>
      </c>
      <c r="D838" t="s">
        <v>181</v>
      </c>
      <c r="E838">
        <v>5.3</v>
      </c>
      <c r="F838">
        <v>0</v>
      </c>
      <c r="G838">
        <v>0</v>
      </c>
      <c r="H838">
        <v>1</v>
      </c>
      <c r="I838">
        <f>Data[[#This Row],[nucleus_area_pct]]/Data[[#This Row],[cytoplasm_ratio]]</f>
        <v>0</v>
      </c>
      <c r="J838">
        <v>0.33600000000000002</v>
      </c>
      <c r="K838">
        <v>0.90500000000000003</v>
      </c>
      <c r="L838">
        <v>0.15</v>
      </c>
      <c r="M838">
        <v>1</v>
      </c>
      <c r="N838">
        <v>0.749</v>
      </c>
      <c r="O838">
        <v>166</v>
      </c>
      <c r="P838">
        <v>66</v>
      </c>
      <c r="Q838">
        <v>223</v>
      </c>
      <c r="R838">
        <v>115</v>
      </c>
      <c r="S838">
        <v>114</v>
      </c>
      <c r="T838">
        <f>(Data[[#This Row],[mean_r]]/256)*100</f>
        <v>87.109375</v>
      </c>
      <c r="U838">
        <f>(Data[[#This Row],[mean_g]]/256)*100</f>
        <v>44.921875</v>
      </c>
      <c r="V838">
        <f>(Data[[#This Row],[mean_b]]/256)*100</f>
        <v>44.53125</v>
      </c>
      <c r="W838">
        <v>0.51400000000000001</v>
      </c>
      <c r="X838" t="s">
        <v>63</v>
      </c>
      <c r="Y838" t="s">
        <v>45</v>
      </c>
      <c r="Z838">
        <v>7632</v>
      </c>
      <c r="AA838">
        <v>5.04</v>
      </c>
      <c r="AB838">
        <v>12.4</v>
      </c>
      <c r="AC838">
        <v>35.6</v>
      </c>
      <c r="AD838">
        <v>194092</v>
      </c>
      <c r="AE838">
        <v>81.900000000000006</v>
      </c>
      <c r="AF838">
        <v>35.200000000000003</v>
      </c>
      <c r="AG838" t="s">
        <v>41</v>
      </c>
      <c r="AH838" t="s">
        <v>42</v>
      </c>
      <c r="AI838" t="s">
        <v>56</v>
      </c>
      <c r="AJ838">
        <v>60</v>
      </c>
      <c r="AK838">
        <v>256</v>
      </c>
      <c r="AL838">
        <v>0.94430000000000003</v>
      </c>
      <c r="AM838">
        <v>0.91930000000000001</v>
      </c>
      <c r="AN838">
        <v>0.71930000000000005</v>
      </c>
      <c r="AO838">
        <f>Data[[#This Row],[labeller_confidence_score]]-Data[[#This Row],[cytodiffusion_classification_confidence]]</f>
        <v>-0.19999999999999996</v>
      </c>
    </row>
    <row r="839" spans="1:41" x14ac:dyDescent="0.3">
      <c r="A839" t="s">
        <v>912</v>
      </c>
      <c r="B839" t="s">
        <v>81</v>
      </c>
      <c r="C839">
        <v>1</v>
      </c>
      <c r="D839" t="s">
        <v>82</v>
      </c>
      <c r="E839">
        <v>13.7</v>
      </c>
      <c r="F839">
        <v>95</v>
      </c>
      <c r="G839">
        <v>0.311</v>
      </c>
      <c r="H839">
        <v>0.11</v>
      </c>
      <c r="I839">
        <f>Data[[#This Row],[nucleus_area_pct]]/Data[[#This Row],[cytoplasm_ratio]]</f>
        <v>863.63636363636363</v>
      </c>
      <c r="J839">
        <v>0.86799999999999999</v>
      </c>
      <c r="K839">
        <v>0.20699999999999999</v>
      </c>
      <c r="L839">
        <v>0</v>
      </c>
      <c r="M839">
        <v>1.1000000000000001</v>
      </c>
      <c r="N839">
        <v>0.96699999999999997</v>
      </c>
      <c r="O839">
        <v>502</v>
      </c>
      <c r="P839">
        <v>104</v>
      </c>
      <c r="Q839">
        <v>214</v>
      </c>
      <c r="R839">
        <v>150</v>
      </c>
      <c r="S839">
        <v>221</v>
      </c>
      <c r="T839">
        <f>(Data[[#This Row],[mean_r]]/256)*100</f>
        <v>83.59375</v>
      </c>
      <c r="U839">
        <f>(Data[[#This Row],[mean_g]]/256)*100</f>
        <v>58.59375</v>
      </c>
      <c r="V839">
        <f>(Data[[#This Row],[mean_b]]/256)*100</f>
        <v>86.328125</v>
      </c>
      <c r="W839">
        <v>0.66600000000000004</v>
      </c>
      <c r="X839" t="s">
        <v>39</v>
      </c>
      <c r="Y839" t="s">
        <v>45</v>
      </c>
      <c r="Z839">
        <v>4928</v>
      </c>
      <c r="AA839">
        <v>7</v>
      </c>
      <c r="AB839">
        <v>12.6</v>
      </c>
      <c r="AC839">
        <v>42.7</v>
      </c>
      <c r="AD839">
        <v>227239</v>
      </c>
      <c r="AE839">
        <v>84.5</v>
      </c>
      <c r="AF839">
        <v>32.799999999999997</v>
      </c>
      <c r="AG839" t="s">
        <v>64</v>
      </c>
      <c r="AH839" t="s">
        <v>42</v>
      </c>
      <c r="AI839" t="s">
        <v>56</v>
      </c>
      <c r="AJ839">
        <v>40</v>
      </c>
      <c r="AK839">
        <v>224</v>
      </c>
      <c r="AL839">
        <v>0.89500000000000002</v>
      </c>
      <c r="AM839">
        <v>0.89649999999999996</v>
      </c>
      <c r="AN839">
        <v>0.75229999999999997</v>
      </c>
      <c r="AO839">
        <f>Data[[#This Row],[labeller_confidence_score]]-Data[[#This Row],[cytodiffusion_classification_confidence]]</f>
        <v>-0.14419999999999999</v>
      </c>
    </row>
    <row r="840" spans="1:41" x14ac:dyDescent="0.3">
      <c r="A840" t="s">
        <v>913</v>
      </c>
      <c r="B840" t="s">
        <v>62</v>
      </c>
      <c r="C840">
        <v>0</v>
      </c>
      <c r="D840" t="s">
        <v>50</v>
      </c>
      <c r="E840">
        <v>9.51</v>
      </c>
      <c r="F840">
        <v>90.8</v>
      </c>
      <c r="G840">
        <v>0.79500000000000004</v>
      </c>
      <c r="H840">
        <v>0.24199999999999999</v>
      </c>
      <c r="I840">
        <f>Data[[#This Row],[nucleus_area_pct]]/Data[[#This Row],[cytoplasm_ratio]]</f>
        <v>375.20661157024796</v>
      </c>
      <c r="J840">
        <v>0.82099999999999995</v>
      </c>
      <c r="K840">
        <v>0.33900000000000002</v>
      </c>
      <c r="L840">
        <v>0.86</v>
      </c>
      <c r="M840">
        <v>1</v>
      </c>
      <c r="N840">
        <v>0.93</v>
      </c>
      <c r="O840">
        <v>248</v>
      </c>
      <c r="P840">
        <v>65</v>
      </c>
      <c r="Q840">
        <v>192</v>
      </c>
      <c r="R840">
        <v>164</v>
      </c>
      <c r="S840">
        <v>207</v>
      </c>
      <c r="T840">
        <f>(Data[[#This Row],[mean_r]]/256)*100</f>
        <v>75</v>
      </c>
      <c r="U840">
        <f>(Data[[#This Row],[mean_g]]/256)*100</f>
        <v>64.0625</v>
      </c>
      <c r="V840">
        <f>(Data[[#This Row],[mean_b]]/256)*100</f>
        <v>80.859375</v>
      </c>
      <c r="W840">
        <v>0.755</v>
      </c>
      <c r="X840" t="s">
        <v>51</v>
      </c>
      <c r="Y840" t="s">
        <v>40</v>
      </c>
      <c r="Z840">
        <v>8771</v>
      </c>
      <c r="AA840">
        <v>3.85</v>
      </c>
      <c r="AB840">
        <v>11.9</v>
      </c>
      <c r="AC840">
        <v>39.6</v>
      </c>
      <c r="AD840">
        <v>278789</v>
      </c>
      <c r="AE840">
        <v>94.7</v>
      </c>
      <c r="AF840">
        <v>33.299999999999997</v>
      </c>
      <c r="AG840" t="s">
        <v>41</v>
      </c>
      <c r="AH840" t="s">
        <v>47</v>
      </c>
      <c r="AI840" t="s">
        <v>52</v>
      </c>
      <c r="AJ840">
        <v>100</v>
      </c>
      <c r="AK840">
        <v>512</v>
      </c>
      <c r="AL840">
        <v>4.5999999999999999E-2</v>
      </c>
      <c r="AM840">
        <v>0.91290000000000004</v>
      </c>
      <c r="AN840">
        <v>0.86119999999999997</v>
      </c>
      <c r="AO840">
        <f>Data[[#This Row],[labeller_confidence_score]]-Data[[#This Row],[cytodiffusion_classification_confidence]]</f>
        <v>-5.1700000000000079E-2</v>
      </c>
    </row>
    <row r="841" spans="1:41" x14ac:dyDescent="0.3">
      <c r="A841" t="s">
        <v>914</v>
      </c>
      <c r="B841" t="s">
        <v>62</v>
      </c>
      <c r="C841">
        <v>0</v>
      </c>
      <c r="D841" t="s">
        <v>50</v>
      </c>
      <c r="E841">
        <v>9.92</v>
      </c>
      <c r="F841">
        <v>87.3</v>
      </c>
      <c r="G841">
        <v>0.74299999999999999</v>
      </c>
      <c r="H841">
        <v>0.18</v>
      </c>
      <c r="I841">
        <f>Data[[#This Row],[nucleus_area_pct]]/Data[[#This Row],[cytoplasm_ratio]]</f>
        <v>485</v>
      </c>
      <c r="J841">
        <v>0.96699999999999997</v>
      </c>
      <c r="K841">
        <v>8.3000000000000004E-2</v>
      </c>
      <c r="L841">
        <v>1.07</v>
      </c>
      <c r="M841">
        <v>1</v>
      </c>
      <c r="N841">
        <v>0.90300000000000002</v>
      </c>
      <c r="O841">
        <v>343</v>
      </c>
      <c r="P841">
        <v>61</v>
      </c>
      <c r="Q841">
        <v>195</v>
      </c>
      <c r="R841">
        <v>147</v>
      </c>
      <c r="S841">
        <v>198</v>
      </c>
      <c r="T841">
        <f>(Data[[#This Row],[mean_r]]/256)*100</f>
        <v>76.171875</v>
      </c>
      <c r="U841">
        <f>(Data[[#This Row],[mean_g]]/256)*100</f>
        <v>57.421875</v>
      </c>
      <c r="V841">
        <f>(Data[[#This Row],[mean_b]]/256)*100</f>
        <v>77.34375</v>
      </c>
      <c r="W841">
        <v>0.79</v>
      </c>
      <c r="X841" t="s">
        <v>63</v>
      </c>
      <c r="Y841" t="s">
        <v>45</v>
      </c>
      <c r="Z841">
        <v>7346</v>
      </c>
      <c r="AA841">
        <v>6</v>
      </c>
      <c r="AB841">
        <v>13.6</v>
      </c>
      <c r="AC841">
        <v>46.2</v>
      </c>
      <c r="AD841">
        <v>267478</v>
      </c>
      <c r="AE841">
        <v>89.7</v>
      </c>
      <c r="AF841">
        <v>35.299999999999997</v>
      </c>
      <c r="AG841" t="s">
        <v>64</v>
      </c>
      <c r="AH841" t="s">
        <v>47</v>
      </c>
      <c r="AI841" t="s">
        <v>52</v>
      </c>
      <c r="AJ841">
        <v>100</v>
      </c>
      <c r="AK841">
        <v>224</v>
      </c>
      <c r="AL841">
        <v>7.0999999999999994E-2</v>
      </c>
      <c r="AM841">
        <v>0.75239999999999996</v>
      </c>
      <c r="AN841">
        <v>0.91010000000000002</v>
      </c>
      <c r="AO841">
        <f>Data[[#This Row],[labeller_confidence_score]]-Data[[#This Row],[cytodiffusion_classification_confidence]]</f>
        <v>0.15770000000000006</v>
      </c>
    </row>
    <row r="842" spans="1:41" x14ac:dyDescent="0.3">
      <c r="A842" t="s">
        <v>915</v>
      </c>
      <c r="B842" t="s">
        <v>89</v>
      </c>
      <c r="C842">
        <v>1</v>
      </c>
      <c r="D842" t="s">
        <v>38</v>
      </c>
      <c r="E842">
        <v>13.49</v>
      </c>
      <c r="F842">
        <v>59.4</v>
      </c>
      <c r="G842">
        <v>0.66200000000000003</v>
      </c>
      <c r="H842">
        <v>0.47799999999999998</v>
      </c>
      <c r="I842">
        <f>Data[[#This Row],[nucleus_area_pct]]/Data[[#This Row],[cytoplasm_ratio]]</f>
        <v>124.26778242677824</v>
      </c>
      <c r="J842">
        <v>0.754</v>
      </c>
      <c r="K842">
        <v>0.38600000000000001</v>
      </c>
      <c r="L842">
        <v>4.45</v>
      </c>
      <c r="M842">
        <v>2.9</v>
      </c>
      <c r="N842">
        <v>0.81299999999999994</v>
      </c>
      <c r="O842">
        <v>360</v>
      </c>
      <c r="P842">
        <v>80</v>
      </c>
      <c r="Q842">
        <v>224</v>
      </c>
      <c r="R842">
        <v>161</v>
      </c>
      <c r="S842">
        <v>188</v>
      </c>
      <c r="T842">
        <f>(Data[[#This Row],[mean_r]]/256)*100</f>
        <v>87.5</v>
      </c>
      <c r="U842">
        <f>(Data[[#This Row],[mean_g]]/256)*100</f>
        <v>62.890625</v>
      </c>
      <c r="V842">
        <f>(Data[[#This Row],[mean_b]]/256)*100</f>
        <v>73.4375</v>
      </c>
      <c r="W842">
        <v>0.58099999999999996</v>
      </c>
      <c r="X842" t="s">
        <v>39</v>
      </c>
      <c r="Y842" t="s">
        <v>40</v>
      </c>
      <c r="Z842">
        <v>10314</v>
      </c>
      <c r="AA842">
        <v>4.2</v>
      </c>
      <c r="AB842">
        <v>14.9</v>
      </c>
      <c r="AC842">
        <v>42.9</v>
      </c>
      <c r="AD842">
        <v>138425</v>
      </c>
      <c r="AE842">
        <v>77.5</v>
      </c>
      <c r="AF842">
        <v>34.5</v>
      </c>
      <c r="AG842" t="s">
        <v>64</v>
      </c>
      <c r="AH842" t="s">
        <v>68</v>
      </c>
      <c r="AI842" t="s">
        <v>56</v>
      </c>
      <c r="AJ842">
        <v>60</v>
      </c>
      <c r="AK842">
        <v>256</v>
      </c>
      <c r="AL842">
        <v>0.96660000000000001</v>
      </c>
      <c r="AM842">
        <v>0.8548</v>
      </c>
      <c r="AN842">
        <v>0.64800000000000002</v>
      </c>
      <c r="AO842">
        <f>Data[[#This Row],[labeller_confidence_score]]-Data[[#This Row],[cytodiffusion_classification_confidence]]</f>
        <v>-0.20679999999999998</v>
      </c>
    </row>
    <row r="843" spans="1:41" x14ac:dyDescent="0.3">
      <c r="A843" t="s">
        <v>916</v>
      </c>
      <c r="B843" t="s">
        <v>60</v>
      </c>
      <c r="C843">
        <v>0</v>
      </c>
      <c r="D843" t="s">
        <v>50</v>
      </c>
      <c r="E843">
        <v>16.760000000000002</v>
      </c>
      <c r="F843">
        <v>59.5</v>
      </c>
      <c r="G843">
        <v>0.50800000000000001</v>
      </c>
      <c r="H843">
        <v>0.373</v>
      </c>
      <c r="I843">
        <f>Data[[#This Row],[nucleus_area_pct]]/Data[[#This Row],[cytoplasm_ratio]]</f>
        <v>159.51742627345845</v>
      </c>
      <c r="J843">
        <v>0.72199999999999998</v>
      </c>
      <c r="K843">
        <v>0.52600000000000002</v>
      </c>
      <c r="L843">
        <v>2.0499999999999998</v>
      </c>
      <c r="M843">
        <v>1.2</v>
      </c>
      <c r="N843">
        <v>0.72199999999999998</v>
      </c>
      <c r="O843">
        <v>630</v>
      </c>
      <c r="P843">
        <v>91</v>
      </c>
      <c r="Q843">
        <v>212</v>
      </c>
      <c r="R843">
        <v>169</v>
      </c>
      <c r="S843">
        <v>166</v>
      </c>
      <c r="T843">
        <f>(Data[[#This Row],[mean_r]]/256)*100</f>
        <v>82.8125</v>
      </c>
      <c r="U843">
        <f>(Data[[#This Row],[mean_g]]/256)*100</f>
        <v>66.015625</v>
      </c>
      <c r="V843">
        <f>(Data[[#This Row],[mean_b]]/256)*100</f>
        <v>64.84375</v>
      </c>
      <c r="W843">
        <v>0.55800000000000005</v>
      </c>
      <c r="X843" t="s">
        <v>39</v>
      </c>
      <c r="Y843" t="s">
        <v>45</v>
      </c>
      <c r="Z843">
        <v>6867</v>
      </c>
      <c r="AA843">
        <v>4.7</v>
      </c>
      <c r="AB843">
        <v>14.8</v>
      </c>
      <c r="AC843">
        <v>39</v>
      </c>
      <c r="AD843">
        <v>232561</v>
      </c>
      <c r="AE843">
        <v>84.3</v>
      </c>
      <c r="AF843">
        <v>34.4</v>
      </c>
      <c r="AG843" t="s">
        <v>46</v>
      </c>
      <c r="AH843" t="s">
        <v>68</v>
      </c>
      <c r="AI843" t="s">
        <v>56</v>
      </c>
      <c r="AJ843">
        <v>60</v>
      </c>
      <c r="AK843">
        <v>224</v>
      </c>
      <c r="AL843">
        <v>0.13400000000000001</v>
      </c>
      <c r="AM843">
        <v>0.95550000000000002</v>
      </c>
      <c r="AN843">
        <v>0.89370000000000005</v>
      </c>
      <c r="AO843">
        <f>Data[[#This Row],[labeller_confidence_score]]-Data[[#This Row],[cytodiffusion_classification_confidence]]</f>
        <v>-6.1799999999999966E-2</v>
      </c>
    </row>
    <row r="844" spans="1:41" x14ac:dyDescent="0.3">
      <c r="A844" t="s">
        <v>917</v>
      </c>
      <c r="B844" t="s">
        <v>49</v>
      </c>
      <c r="C844">
        <v>0</v>
      </c>
      <c r="D844" t="s">
        <v>50</v>
      </c>
      <c r="E844">
        <v>12.61</v>
      </c>
      <c r="F844">
        <v>57.4</v>
      </c>
      <c r="G844">
        <v>0.51200000000000001</v>
      </c>
      <c r="H844">
        <v>0.46300000000000002</v>
      </c>
      <c r="I844">
        <f>Data[[#This Row],[nucleus_area_pct]]/Data[[#This Row],[cytoplasm_ratio]]</f>
        <v>123.97408207343412</v>
      </c>
      <c r="J844">
        <v>0.85399999999999998</v>
      </c>
      <c r="K844">
        <v>0.40600000000000003</v>
      </c>
      <c r="L844">
        <v>2.58</v>
      </c>
      <c r="M844">
        <v>3.2</v>
      </c>
      <c r="N844">
        <v>0.88</v>
      </c>
      <c r="O844">
        <v>436</v>
      </c>
      <c r="P844">
        <v>72</v>
      </c>
      <c r="Q844">
        <v>201</v>
      </c>
      <c r="R844">
        <v>177</v>
      </c>
      <c r="S844">
        <v>209</v>
      </c>
      <c r="T844">
        <f>(Data[[#This Row],[mean_r]]/256)*100</f>
        <v>78.515625</v>
      </c>
      <c r="U844">
        <f>(Data[[#This Row],[mean_g]]/256)*100</f>
        <v>69.140625</v>
      </c>
      <c r="V844">
        <f>(Data[[#This Row],[mean_b]]/256)*100</f>
        <v>81.640625</v>
      </c>
      <c r="W844">
        <v>0.73799999999999999</v>
      </c>
      <c r="X844" t="s">
        <v>63</v>
      </c>
      <c r="Y844" t="s">
        <v>45</v>
      </c>
      <c r="Z844">
        <v>10606</v>
      </c>
      <c r="AA844">
        <v>4.41</v>
      </c>
      <c r="AB844">
        <v>13.3</v>
      </c>
      <c r="AC844">
        <v>40.200000000000003</v>
      </c>
      <c r="AD844">
        <v>20000</v>
      </c>
      <c r="AE844">
        <v>92.5</v>
      </c>
      <c r="AF844">
        <v>33.700000000000003</v>
      </c>
      <c r="AG844" t="s">
        <v>46</v>
      </c>
      <c r="AH844" t="s">
        <v>47</v>
      </c>
      <c r="AI844" t="s">
        <v>56</v>
      </c>
      <c r="AJ844">
        <v>100</v>
      </c>
      <c r="AK844">
        <v>256</v>
      </c>
      <c r="AL844">
        <v>0</v>
      </c>
      <c r="AM844">
        <v>0.873</v>
      </c>
      <c r="AN844">
        <v>0.89649999999999996</v>
      </c>
      <c r="AO844">
        <f>Data[[#This Row],[labeller_confidence_score]]-Data[[#This Row],[cytodiffusion_classification_confidence]]</f>
        <v>2.3499999999999965E-2</v>
      </c>
    </row>
    <row r="845" spans="1:41" x14ac:dyDescent="0.3">
      <c r="A845" t="s">
        <v>918</v>
      </c>
      <c r="B845" t="s">
        <v>60</v>
      </c>
      <c r="C845">
        <v>0</v>
      </c>
      <c r="D845" t="s">
        <v>50</v>
      </c>
      <c r="E845">
        <v>14.58</v>
      </c>
      <c r="F845">
        <v>68.900000000000006</v>
      </c>
      <c r="G845">
        <v>0.45700000000000002</v>
      </c>
      <c r="H845">
        <v>0.41199999999999998</v>
      </c>
      <c r="I845">
        <f>Data[[#This Row],[nucleus_area_pct]]/Data[[#This Row],[cytoplasm_ratio]]</f>
        <v>167.23300970873788</v>
      </c>
      <c r="J845">
        <v>0.78100000000000003</v>
      </c>
      <c r="K845">
        <v>0.40400000000000003</v>
      </c>
      <c r="L845">
        <v>2.33</v>
      </c>
      <c r="M845">
        <v>1.6</v>
      </c>
      <c r="N845">
        <v>0.80200000000000005</v>
      </c>
      <c r="O845">
        <v>468</v>
      </c>
      <c r="P845">
        <v>73</v>
      </c>
      <c r="Q845">
        <v>198</v>
      </c>
      <c r="R845">
        <v>156</v>
      </c>
      <c r="S845">
        <v>191</v>
      </c>
      <c r="T845">
        <f>(Data[[#This Row],[mean_r]]/256)*100</f>
        <v>77.34375</v>
      </c>
      <c r="U845">
        <f>(Data[[#This Row],[mean_g]]/256)*100</f>
        <v>60.9375</v>
      </c>
      <c r="V845">
        <f>(Data[[#This Row],[mean_b]]/256)*100</f>
        <v>74.609375</v>
      </c>
      <c r="W845">
        <v>0.51200000000000001</v>
      </c>
      <c r="X845" t="s">
        <v>51</v>
      </c>
      <c r="Y845" t="s">
        <v>40</v>
      </c>
      <c r="Z845">
        <v>8039</v>
      </c>
      <c r="AA845">
        <v>5</v>
      </c>
      <c r="AB845">
        <v>10.6</v>
      </c>
      <c r="AC845">
        <v>43.3</v>
      </c>
      <c r="AD845">
        <v>141187</v>
      </c>
      <c r="AE845">
        <v>93.8</v>
      </c>
      <c r="AF845">
        <v>32.299999999999997</v>
      </c>
      <c r="AG845" t="s">
        <v>64</v>
      </c>
      <c r="AH845" t="s">
        <v>42</v>
      </c>
      <c r="AI845" t="s">
        <v>56</v>
      </c>
      <c r="AJ845">
        <v>100</v>
      </c>
      <c r="AK845">
        <v>256</v>
      </c>
      <c r="AL845">
        <v>6.0999999999999999E-2</v>
      </c>
      <c r="AM845">
        <v>0.91390000000000005</v>
      </c>
      <c r="AN845">
        <v>0.95760000000000001</v>
      </c>
      <c r="AO845">
        <f>Data[[#This Row],[labeller_confidence_score]]-Data[[#This Row],[cytodiffusion_classification_confidence]]</f>
        <v>4.3699999999999961E-2</v>
      </c>
    </row>
    <row r="846" spans="1:41" x14ac:dyDescent="0.3">
      <c r="A846" t="s">
        <v>919</v>
      </c>
      <c r="B846" t="s">
        <v>62</v>
      </c>
      <c r="C846">
        <v>0</v>
      </c>
      <c r="D846" t="s">
        <v>50</v>
      </c>
      <c r="E846">
        <v>8.09</v>
      </c>
      <c r="F846">
        <v>84.5</v>
      </c>
      <c r="G846">
        <v>0.89800000000000002</v>
      </c>
      <c r="H846">
        <v>0.25800000000000001</v>
      </c>
      <c r="I846">
        <f>Data[[#This Row],[nucleus_area_pct]]/Data[[#This Row],[cytoplasm_ratio]]</f>
        <v>327.51937984496124</v>
      </c>
      <c r="J846">
        <v>0.92500000000000004</v>
      </c>
      <c r="K846">
        <v>0.25600000000000001</v>
      </c>
      <c r="L846">
        <v>1.21</v>
      </c>
      <c r="M846">
        <v>1</v>
      </c>
      <c r="N846">
        <v>0.88300000000000001</v>
      </c>
      <c r="O846">
        <v>197</v>
      </c>
      <c r="P846">
        <v>47</v>
      </c>
      <c r="Q846">
        <v>200</v>
      </c>
      <c r="R846">
        <v>139</v>
      </c>
      <c r="S846">
        <v>199</v>
      </c>
      <c r="T846">
        <f>(Data[[#This Row],[mean_r]]/256)*100</f>
        <v>78.125</v>
      </c>
      <c r="U846">
        <f>(Data[[#This Row],[mean_g]]/256)*100</f>
        <v>54.296875</v>
      </c>
      <c r="V846">
        <f>(Data[[#This Row],[mean_b]]/256)*100</f>
        <v>77.734375</v>
      </c>
      <c r="W846">
        <v>0.82499999999999996</v>
      </c>
      <c r="X846" t="s">
        <v>51</v>
      </c>
      <c r="Y846" t="s">
        <v>45</v>
      </c>
      <c r="Z846">
        <v>1000</v>
      </c>
      <c r="AA846">
        <v>3.94</v>
      </c>
      <c r="AB846">
        <v>12</v>
      </c>
      <c r="AC846">
        <v>40.6</v>
      </c>
      <c r="AD846">
        <v>338607</v>
      </c>
      <c r="AE846">
        <v>92.2</v>
      </c>
      <c r="AF846">
        <v>33.9</v>
      </c>
      <c r="AG846" t="s">
        <v>46</v>
      </c>
      <c r="AH846" t="s">
        <v>47</v>
      </c>
      <c r="AI846" t="s">
        <v>52</v>
      </c>
      <c r="AJ846">
        <v>100</v>
      </c>
      <c r="AK846">
        <v>512</v>
      </c>
      <c r="AL846">
        <v>9.4299999999999995E-2</v>
      </c>
      <c r="AM846">
        <v>0.90910000000000002</v>
      </c>
      <c r="AN846">
        <v>0.8256</v>
      </c>
      <c r="AO846">
        <f>Data[[#This Row],[labeller_confidence_score]]-Data[[#This Row],[cytodiffusion_classification_confidence]]</f>
        <v>-8.3500000000000019E-2</v>
      </c>
    </row>
    <row r="847" spans="1:41" x14ac:dyDescent="0.3">
      <c r="A847" t="s">
        <v>920</v>
      </c>
      <c r="B847" t="s">
        <v>49</v>
      </c>
      <c r="C847">
        <v>0</v>
      </c>
      <c r="D847" t="s">
        <v>50</v>
      </c>
      <c r="E847">
        <v>13.5</v>
      </c>
      <c r="F847">
        <v>56.2</v>
      </c>
      <c r="G847">
        <v>0.48599999999999999</v>
      </c>
      <c r="H847">
        <v>0.44</v>
      </c>
      <c r="I847">
        <f>Data[[#This Row],[nucleus_area_pct]]/Data[[#This Row],[cytoplasm_ratio]]</f>
        <v>127.72727272727273</v>
      </c>
      <c r="J847">
        <v>0.73899999999999999</v>
      </c>
      <c r="K847">
        <v>0.34</v>
      </c>
      <c r="L847">
        <v>2.57</v>
      </c>
      <c r="M847">
        <v>2.9</v>
      </c>
      <c r="N847">
        <v>0.86499999999999999</v>
      </c>
      <c r="O847">
        <v>436</v>
      </c>
      <c r="P847">
        <v>67</v>
      </c>
      <c r="Q847">
        <v>194</v>
      </c>
      <c r="R847">
        <v>153</v>
      </c>
      <c r="S847">
        <v>159</v>
      </c>
      <c r="T847">
        <f>(Data[[#This Row],[mean_r]]/256)*100</f>
        <v>75.78125</v>
      </c>
      <c r="U847">
        <f>(Data[[#This Row],[mean_g]]/256)*100</f>
        <v>59.765625</v>
      </c>
      <c r="V847">
        <f>(Data[[#This Row],[mean_b]]/256)*100</f>
        <v>62.109375</v>
      </c>
      <c r="W847">
        <v>0.65900000000000003</v>
      </c>
      <c r="X847" t="s">
        <v>39</v>
      </c>
      <c r="Y847" t="s">
        <v>40</v>
      </c>
      <c r="Z847">
        <v>9363</v>
      </c>
      <c r="AA847">
        <v>4.37</v>
      </c>
      <c r="AB847">
        <v>14.3</v>
      </c>
      <c r="AC847">
        <v>41.6</v>
      </c>
      <c r="AD847">
        <v>172652</v>
      </c>
      <c r="AE847">
        <v>81.5</v>
      </c>
      <c r="AF847">
        <v>32.6</v>
      </c>
      <c r="AG847" t="s">
        <v>41</v>
      </c>
      <c r="AH847" t="s">
        <v>42</v>
      </c>
      <c r="AI847" t="s">
        <v>43</v>
      </c>
      <c r="AJ847">
        <v>100</v>
      </c>
      <c r="AK847">
        <v>256</v>
      </c>
      <c r="AL847">
        <v>4.9599999999999998E-2</v>
      </c>
      <c r="AM847">
        <v>0.85270000000000001</v>
      </c>
      <c r="AN847">
        <v>0.90400000000000003</v>
      </c>
      <c r="AO847">
        <f>Data[[#This Row],[labeller_confidence_score]]-Data[[#This Row],[cytodiffusion_classification_confidence]]</f>
        <v>5.1300000000000012E-2</v>
      </c>
    </row>
    <row r="848" spans="1:41" x14ac:dyDescent="0.3">
      <c r="A848" t="s">
        <v>921</v>
      </c>
      <c r="B848" t="s">
        <v>54</v>
      </c>
      <c r="C848">
        <v>0</v>
      </c>
      <c r="D848" t="s">
        <v>54</v>
      </c>
      <c r="E848">
        <v>7.02</v>
      </c>
      <c r="F848">
        <v>0</v>
      </c>
      <c r="G848">
        <v>0</v>
      </c>
      <c r="H848">
        <v>1</v>
      </c>
      <c r="I848">
        <f>Data[[#This Row],[nucleus_area_pct]]/Data[[#This Row],[cytoplasm_ratio]]</f>
        <v>0</v>
      </c>
      <c r="J848">
        <v>0.86699999999999999</v>
      </c>
      <c r="K848">
        <v>0.14599999999999999</v>
      </c>
      <c r="L848">
        <v>0.52</v>
      </c>
      <c r="M848">
        <v>1</v>
      </c>
      <c r="N848">
        <v>0.92900000000000005</v>
      </c>
      <c r="O848">
        <v>154</v>
      </c>
      <c r="P848">
        <v>47</v>
      </c>
      <c r="Q848">
        <v>221</v>
      </c>
      <c r="R848">
        <v>125</v>
      </c>
      <c r="S848">
        <v>131</v>
      </c>
      <c r="T848">
        <f>(Data[[#This Row],[mean_r]]/256)*100</f>
        <v>86.328125</v>
      </c>
      <c r="U848">
        <f>(Data[[#This Row],[mean_g]]/256)*100</f>
        <v>48.828125</v>
      </c>
      <c r="V848">
        <f>(Data[[#This Row],[mean_b]]/256)*100</f>
        <v>51.171875</v>
      </c>
      <c r="W848">
        <v>0.48</v>
      </c>
      <c r="X848" t="s">
        <v>51</v>
      </c>
      <c r="Y848" t="s">
        <v>40</v>
      </c>
      <c r="Z848">
        <v>8834</v>
      </c>
      <c r="AA848">
        <v>3.68</v>
      </c>
      <c r="AB848">
        <v>16.8</v>
      </c>
      <c r="AC848">
        <v>48.1</v>
      </c>
      <c r="AD848">
        <v>269746</v>
      </c>
      <c r="AE848">
        <v>79.900000000000006</v>
      </c>
      <c r="AF848">
        <v>32</v>
      </c>
      <c r="AG848" t="s">
        <v>64</v>
      </c>
      <c r="AH848" t="s">
        <v>42</v>
      </c>
      <c r="AI848" t="s">
        <v>43</v>
      </c>
      <c r="AJ848">
        <v>40</v>
      </c>
      <c r="AK848">
        <v>360</v>
      </c>
      <c r="AL848">
        <v>4.24E-2</v>
      </c>
      <c r="AM848">
        <v>0.82210000000000005</v>
      </c>
      <c r="AN848">
        <v>0.90249999999999997</v>
      </c>
      <c r="AO848">
        <f>Data[[#This Row],[labeller_confidence_score]]-Data[[#This Row],[cytodiffusion_classification_confidence]]</f>
        <v>8.0399999999999916E-2</v>
      </c>
    </row>
    <row r="849" spans="1:41" x14ac:dyDescent="0.3">
      <c r="A849" t="s">
        <v>922</v>
      </c>
      <c r="B849" t="s">
        <v>74</v>
      </c>
      <c r="C849">
        <v>0</v>
      </c>
      <c r="D849" t="s">
        <v>75</v>
      </c>
      <c r="E849">
        <v>2.6</v>
      </c>
      <c r="F849">
        <v>0</v>
      </c>
      <c r="G849">
        <v>0</v>
      </c>
      <c r="H849">
        <v>1</v>
      </c>
      <c r="I849">
        <f>Data[[#This Row],[nucleus_area_pct]]/Data[[#This Row],[cytoplasm_ratio]]</f>
        <v>0</v>
      </c>
      <c r="J849">
        <v>0.70199999999999996</v>
      </c>
      <c r="K849">
        <v>0.53600000000000003</v>
      </c>
      <c r="L849">
        <v>1.57</v>
      </c>
      <c r="M849">
        <v>1</v>
      </c>
      <c r="N849">
        <v>0.82599999999999996</v>
      </c>
      <c r="O849">
        <v>19</v>
      </c>
      <c r="P849">
        <v>14</v>
      </c>
      <c r="Q849">
        <v>219</v>
      </c>
      <c r="R849">
        <v>138</v>
      </c>
      <c r="S849">
        <v>172</v>
      </c>
      <c r="T849">
        <f>(Data[[#This Row],[mean_r]]/256)*100</f>
        <v>85.546875</v>
      </c>
      <c r="U849">
        <f>(Data[[#This Row],[mean_g]]/256)*100</f>
        <v>53.90625</v>
      </c>
      <c r="V849">
        <f>(Data[[#This Row],[mean_b]]/256)*100</f>
        <v>67.1875</v>
      </c>
      <c r="W849">
        <v>0.60499999999999998</v>
      </c>
      <c r="X849" t="s">
        <v>63</v>
      </c>
      <c r="Y849" t="s">
        <v>45</v>
      </c>
      <c r="Z849">
        <v>6493</v>
      </c>
      <c r="AA849">
        <v>4.25</v>
      </c>
      <c r="AB849">
        <v>14.3</v>
      </c>
      <c r="AC849">
        <v>39.9</v>
      </c>
      <c r="AD849">
        <v>158681</v>
      </c>
      <c r="AE849">
        <v>86.3</v>
      </c>
      <c r="AF849">
        <v>31.7</v>
      </c>
      <c r="AG849" t="s">
        <v>46</v>
      </c>
      <c r="AH849" t="s">
        <v>42</v>
      </c>
      <c r="AI849" t="s">
        <v>56</v>
      </c>
      <c r="AJ849">
        <v>100</v>
      </c>
      <c r="AK849">
        <v>256</v>
      </c>
      <c r="AL849">
        <v>8.2400000000000001E-2</v>
      </c>
      <c r="AM849">
        <v>1</v>
      </c>
      <c r="AN849">
        <v>0.90490000000000004</v>
      </c>
      <c r="AO849">
        <f>Data[[#This Row],[labeller_confidence_score]]-Data[[#This Row],[cytodiffusion_classification_confidence]]</f>
        <v>-9.5099999999999962E-2</v>
      </c>
    </row>
    <row r="850" spans="1:41" x14ac:dyDescent="0.3">
      <c r="A850" t="s">
        <v>923</v>
      </c>
      <c r="B850" t="s">
        <v>67</v>
      </c>
      <c r="C850">
        <v>1</v>
      </c>
      <c r="D850" t="s">
        <v>67</v>
      </c>
      <c r="E850">
        <v>2.76</v>
      </c>
      <c r="F850">
        <v>41.2</v>
      </c>
      <c r="G850">
        <v>0.26300000000000001</v>
      </c>
      <c r="H850">
        <v>0.92400000000000004</v>
      </c>
      <c r="I850">
        <f>Data[[#This Row],[nucleus_area_pct]]/Data[[#This Row],[cytoplasm_ratio]]</f>
        <v>44.588744588744589</v>
      </c>
      <c r="J850">
        <v>0.49299999999999999</v>
      </c>
      <c r="K850">
        <v>0.187</v>
      </c>
      <c r="L850">
        <v>2.68</v>
      </c>
      <c r="M850">
        <v>1</v>
      </c>
      <c r="N850">
        <v>0.67300000000000004</v>
      </c>
      <c r="O850">
        <v>139</v>
      </c>
      <c r="P850">
        <v>42</v>
      </c>
      <c r="Q850">
        <v>185</v>
      </c>
      <c r="R850">
        <v>180</v>
      </c>
      <c r="S850">
        <v>205</v>
      </c>
      <c r="T850">
        <f>(Data[[#This Row],[mean_r]]/256)*100</f>
        <v>72.265625</v>
      </c>
      <c r="U850">
        <f>(Data[[#This Row],[mean_g]]/256)*100</f>
        <v>70.3125</v>
      </c>
      <c r="V850">
        <f>(Data[[#This Row],[mean_b]]/256)*100</f>
        <v>80.078125</v>
      </c>
      <c r="W850">
        <v>0.80600000000000005</v>
      </c>
      <c r="X850" t="s">
        <v>63</v>
      </c>
      <c r="Y850" t="s">
        <v>40</v>
      </c>
      <c r="Z850">
        <v>5313</v>
      </c>
      <c r="AA850">
        <v>6.1</v>
      </c>
      <c r="AB850">
        <v>12.8</v>
      </c>
      <c r="AC850">
        <v>31.5</v>
      </c>
      <c r="AD850">
        <v>331239</v>
      </c>
      <c r="AE850">
        <v>77.599999999999994</v>
      </c>
      <c r="AF850">
        <v>32.700000000000003</v>
      </c>
      <c r="AG850" t="s">
        <v>41</v>
      </c>
      <c r="AH850" t="s">
        <v>42</v>
      </c>
      <c r="AI850" t="s">
        <v>52</v>
      </c>
      <c r="AJ850">
        <v>60</v>
      </c>
      <c r="AK850">
        <v>256</v>
      </c>
      <c r="AL850">
        <v>0.97660000000000002</v>
      </c>
      <c r="AM850">
        <v>0.70899999999999996</v>
      </c>
      <c r="AN850">
        <v>0.67410000000000003</v>
      </c>
      <c r="AO850">
        <f>Data[[#This Row],[labeller_confidence_score]]-Data[[#This Row],[cytodiffusion_classification_confidence]]</f>
        <v>-3.4899999999999931E-2</v>
      </c>
    </row>
    <row r="851" spans="1:41" x14ac:dyDescent="0.3">
      <c r="A851" t="s">
        <v>924</v>
      </c>
      <c r="B851" t="s">
        <v>85</v>
      </c>
      <c r="C851">
        <v>0</v>
      </c>
      <c r="D851" t="s">
        <v>50</v>
      </c>
      <c r="E851">
        <v>11.51</v>
      </c>
      <c r="F851">
        <v>61.4</v>
      </c>
      <c r="G851">
        <v>0.83299999999999996</v>
      </c>
      <c r="H851">
        <v>0.377</v>
      </c>
      <c r="I851">
        <f>Data[[#This Row],[nucleus_area_pct]]/Data[[#This Row],[cytoplasm_ratio]]</f>
        <v>162.86472148541114</v>
      </c>
      <c r="J851">
        <v>0.84799999999999998</v>
      </c>
      <c r="K851">
        <v>0.223</v>
      </c>
      <c r="L851">
        <v>5.04</v>
      </c>
      <c r="M851">
        <v>1.5</v>
      </c>
      <c r="N851">
        <v>0.71899999999999997</v>
      </c>
      <c r="O851">
        <v>336</v>
      </c>
      <c r="P851">
        <v>59</v>
      </c>
      <c r="Q851">
        <v>176</v>
      </c>
      <c r="R851">
        <v>170</v>
      </c>
      <c r="S851">
        <v>187</v>
      </c>
      <c r="T851">
        <f>(Data[[#This Row],[mean_r]]/256)*100</f>
        <v>68.75</v>
      </c>
      <c r="U851">
        <f>(Data[[#This Row],[mean_g]]/256)*100</f>
        <v>66.40625</v>
      </c>
      <c r="V851">
        <f>(Data[[#This Row],[mean_b]]/256)*100</f>
        <v>73.046875</v>
      </c>
      <c r="W851">
        <v>0.63700000000000001</v>
      </c>
      <c r="X851" t="s">
        <v>63</v>
      </c>
      <c r="Y851" t="s">
        <v>45</v>
      </c>
      <c r="Z851">
        <v>8234</v>
      </c>
      <c r="AA851">
        <v>4.75</v>
      </c>
      <c r="AB851">
        <v>15</v>
      </c>
      <c r="AC851">
        <v>38.6</v>
      </c>
      <c r="AD851">
        <v>214567</v>
      </c>
      <c r="AE851">
        <v>85.6</v>
      </c>
      <c r="AF851">
        <v>33.299999999999997</v>
      </c>
      <c r="AG851" t="s">
        <v>64</v>
      </c>
      <c r="AH851" t="s">
        <v>47</v>
      </c>
      <c r="AI851" t="s">
        <v>56</v>
      </c>
      <c r="AJ851">
        <v>60</v>
      </c>
      <c r="AK851">
        <v>256</v>
      </c>
      <c r="AL851">
        <v>4.2099999999999999E-2</v>
      </c>
      <c r="AM851">
        <v>1</v>
      </c>
      <c r="AN851">
        <v>0.94120000000000004</v>
      </c>
      <c r="AO851">
        <f>Data[[#This Row],[labeller_confidence_score]]-Data[[#This Row],[cytodiffusion_classification_confidence]]</f>
        <v>-5.8799999999999963E-2</v>
      </c>
    </row>
    <row r="852" spans="1:41" x14ac:dyDescent="0.3">
      <c r="A852" t="s">
        <v>925</v>
      </c>
      <c r="B852" t="s">
        <v>49</v>
      </c>
      <c r="C852">
        <v>0</v>
      </c>
      <c r="D852" t="s">
        <v>50</v>
      </c>
      <c r="E852">
        <v>12.19</v>
      </c>
      <c r="F852">
        <v>54.9</v>
      </c>
      <c r="G852">
        <v>0.78500000000000003</v>
      </c>
      <c r="H852">
        <v>0.41</v>
      </c>
      <c r="I852">
        <f>Data[[#This Row],[nucleus_area_pct]]/Data[[#This Row],[cytoplasm_ratio]]</f>
        <v>133.90243902439025</v>
      </c>
      <c r="J852">
        <v>0.73899999999999999</v>
      </c>
      <c r="K852">
        <v>0.436</v>
      </c>
      <c r="L852">
        <v>2.9</v>
      </c>
      <c r="M852">
        <v>3.3</v>
      </c>
      <c r="N852">
        <v>0.76600000000000001</v>
      </c>
      <c r="O852">
        <v>444</v>
      </c>
      <c r="P852">
        <v>76</v>
      </c>
      <c r="Q852">
        <v>205</v>
      </c>
      <c r="R852">
        <v>170</v>
      </c>
      <c r="S852">
        <v>157</v>
      </c>
      <c r="T852">
        <f>(Data[[#This Row],[mean_r]]/256)*100</f>
        <v>80.078125</v>
      </c>
      <c r="U852">
        <f>(Data[[#This Row],[mean_g]]/256)*100</f>
        <v>66.40625</v>
      </c>
      <c r="V852">
        <f>(Data[[#This Row],[mean_b]]/256)*100</f>
        <v>61.328125</v>
      </c>
      <c r="W852">
        <v>0.60099999999999998</v>
      </c>
      <c r="X852" t="s">
        <v>51</v>
      </c>
      <c r="Y852" t="s">
        <v>45</v>
      </c>
      <c r="Z852">
        <v>6575</v>
      </c>
      <c r="AA852">
        <v>3.84</v>
      </c>
      <c r="AB852">
        <v>18.2</v>
      </c>
      <c r="AC852">
        <v>29.3</v>
      </c>
      <c r="AD852">
        <v>318504</v>
      </c>
      <c r="AE852">
        <v>92.5</v>
      </c>
      <c r="AF852">
        <v>32.799999999999997</v>
      </c>
      <c r="AG852" t="s">
        <v>46</v>
      </c>
      <c r="AH852" t="s">
        <v>47</v>
      </c>
      <c r="AI852" t="s">
        <v>43</v>
      </c>
      <c r="AJ852">
        <v>100</v>
      </c>
      <c r="AK852">
        <v>224</v>
      </c>
      <c r="AL852">
        <v>0.13189999999999999</v>
      </c>
      <c r="AM852">
        <v>0.83740000000000003</v>
      </c>
      <c r="AN852">
        <v>0.99680000000000002</v>
      </c>
      <c r="AO852">
        <f>Data[[#This Row],[labeller_confidence_score]]-Data[[#This Row],[cytodiffusion_classification_confidence]]</f>
        <v>0.15939999999999999</v>
      </c>
    </row>
    <row r="853" spans="1:41" x14ac:dyDescent="0.3">
      <c r="A853" t="s">
        <v>926</v>
      </c>
      <c r="B853" t="s">
        <v>62</v>
      </c>
      <c r="C853">
        <v>0</v>
      </c>
      <c r="D853" t="s">
        <v>50</v>
      </c>
      <c r="E853">
        <v>7.54</v>
      </c>
      <c r="F853">
        <v>81.7</v>
      </c>
      <c r="G853">
        <v>0.88100000000000001</v>
      </c>
      <c r="H853">
        <v>0.159</v>
      </c>
      <c r="I853">
        <f>Data[[#This Row],[nucleus_area_pct]]/Data[[#This Row],[cytoplasm_ratio]]</f>
        <v>513.8364779874214</v>
      </c>
      <c r="J853">
        <v>0.88400000000000001</v>
      </c>
      <c r="K853">
        <v>6.9000000000000006E-2</v>
      </c>
      <c r="L853">
        <v>1.36</v>
      </c>
      <c r="M853">
        <v>1.1000000000000001</v>
      </c>
      <c r="N853">
        <v>0.90900000000000003</v>
      </c>
      <c r="O853">
        <v>226</v>
      </c>
      <c r="P853">
        <v>62</v>
      </c>
      <c r="Q853">
        <v>197</v>
      </c>
      <c r="R853">
        <v>121</v>
      </c>
      <c r="S853">
        <v>204</v>
      </c>
      <c r="T853">
        <f>(Data[[#This Row],[mean_r]]/256)*100</f>
        <v>76.953125</v>
      </c>
      <c r="U853">
        <f>(Data[[#This Row],[mean_g]]/256)*100</f>
        <v>47.265625</v>
      </c>
      <c r="V853">
        <f>(Data[[#This Row],[mean_b]]/256)*100</f>
        <v>79.6875</v>
      </c>
      <c r="W853">
        <v>0.79</v>
      </c>
      <c r="X853" t="s">
        <v>39</v>
      </c>
      <c r="Y853" t="s">
        <v>45</v>
      </c>
      <c r="Z853">
        <v>10348</v>
      </c>
      <c r="AA853">
        <v>4.0199999999999996</v>
      </c>
      <c r="AB853">
        <v>13</v>
      </c>
      <c r="AC853">
        <v>40.4</v>
      </c>
      <c r="AD853">
        <v>308202</v>
      </c>
      <c r="AE853">
        <v>89.8</v>
      </c>
      <c r="AF853">
        <v>33.299999999999997</v>
      </c>
      <c r="AG853" t="s">
        <v>64</v>
      </c>
      <c r="AH853" t="s">
        <v>47</v>
      </c>
      <c r="AI853" t="s">
        <v>56</v>
      </c>
      <c r="AJ853">
        <v>100</v>
      </c>
      <c r="AK853">
        <v>224</v>
      </c>
      <c r="AL853">
        <v>8.3299999999999999E-2</v>
      </c>
      <c r="AM853">
        <v>0.89629999999999999</v>
      </c>
      <c r="AN853">
        <v>0.86529999999999996</v>
      </c>
      <c r="AO853">
        <f>Data[[#This Row],[labeller_confidence_score]]-Data[[#This Row],[cytodiffusion_classification_confidence]]</f>
        <v>-3.1000000000000028E-2</v>
      </c>
    </row>
    <row r="854" spans="1:41" x14ac:dyDescent="0.3">
      <c r="A854" t="s">
        <v>927</v>
      </c>
      <c r="B854" t="s">
        <v>66</v>
      </c>
      <c r="C854">
        <v>1</v>
      </c>
      <c r="D854" t="s">
        <v>67</v>
      </c>
      <c r="E854">
        <v>10.69</v>
      </c>
      <c r="F854">
        <v>98</v>
      </c>
      <c r="G854">
        <v>0.90700000000000003</v>
      </c>
      <c r="H854">
        <v>7.3999999999999996E-2</v>
      </c>
      <c r="I854">
        <f>Data[[#This Row],[nucleus_area_pct]]/Data[[#This Row],[cytoplasm_ratio]]</f>
        <v>1324.3243243243244</v>
      </c>
      <c r="J854">
        <v>0.28899999999999998</v>
      </c>
      <c r="K854">
        <v>0.33</v>
      </c>
      <c r="L854">
        <v>1.06</v>
      </c>
      <c r="M854">
        <v>1.1000000000000001</v>
      </c>
      <c r="N854">
        <v>0.49099999999999999</v>
      </c>
      <c r="O854">
        <v>312</v>
      </c>
      <c r="P854">
        <v>111</v>
      </c>
      <c r="Q854">
        <v>181</v>
      </c>
      <c r="R854">
        <v>146</v>
      </c>
      <c r="S854">
        <v>224</v>
      </c>
      <c r="T854">
        <f>(Data[[#This Row],[mean_r]]/256)*100</f>
        <v>70.703125</v>
      </c>
      <c r="U854">
        <f>(Data[[#This Row],[mean_g]]/256)*100</f>
        <v>57.03125</v>
      </c>
      <c r="V854">
        <f>(Data[[#This Row],[mean_b]]/256)*100</f>
        <v>87.5</v>
      </c>
      <c r="W854">
        <v>0.57599999999999996</v>
      </c>
      <c r="X854" t="s">
        <v>51</v>
      </c>
      <c r="Y854" t="s">
        <v>45</v>
      </c>
      <c r="Z854">
        <v>11342</v>
      </c>
      <c r="AA854">
        <v>4.04</v>
      </c>
      <c r="AB854">
        <v>9.6</v>
      </c>
      <c r="AC854">
        <v>39.6</v>
      </c>
      <c r="AD854">
        <v>209681</v>
      </c>
      <c r="AE854">
        <v>88.6</v>
      </c>
      <c r="AF854">
        <v>32.799999999999997</v>
      </c>
      <c r="AG854" t="s">
        <v>46</v>
      </c>
      <c r="AH854" t="s">
        <v>47</v>
      </c>
      <c r="AI854" t="s">
        <v>56</v>
      </c>
      <c r="AJ854">
        <v>60</v>
      </c>
      <c r="AK854">
        <v>360</v>
      </c>
      <c r="AL854">
        <v>0.69689999999999996</v>
      </c>
      <c r="AM854">
        <v>0.62939999999999996</v>
      </c>
      <c r="AN854">
        <v>0.78600000000000003</v>
      </c>
      <c r="AO854">
        <f>Data[[#This Row],[labeller_confidence_score]]-Data[[#This Row],[cytodiffusion_classification_confidence]]</f>
        <v>0.15660000000000007</v>
      </c>
    </row>
    <row r="855" spans="1:41" x14ac:dyDescent="0.3">
      <c r="A855" t="s">
        <v>928</v>
      </c>
      <c r="B855" t="s">
        <v>62</v>
      </c>
      <c r="C855">
        <v>0</v>
      </c>
      <c r="D855" t="s">
        <v>50</v>
      </c>
      <c r="E855">
        <v>9.92</v>
      </c>
      <c r="F855">
        <v>87.1</v>
      </c>
      <c r="G855">
        <v>0.84099999999999997</v>
      </c>
      <c r="H855">
        <v>0.21</v>
      </c>
      <c r="I855">
        <f>Data[[#This Row],[nucleus_area_pct]]/Data[[#This Row],[cytoplasm_ratio]]</f>
        <v>414.76190476190476</v>
      </c>
      <c r="J855">
        <v>0.85</v>
      </c>
      <c r="K855">
        <v>0.16200000000000001</v>
      </c>
      <c r="L855">
        <v>1.36</v>
      </c>
      <c r="M855">
        <v>1</v>
      </c>
      <c r="N855">
        <v>0.85599999999999998</v>
      </c>
      <c r="O855">
        <v>196</v>
      </c>
      <c r="P855">
        <v>73</v>
      </c>
      <c r="Q855">
        <v>188</v>
      </c>
      <c r="R855">
        <v>146</v>
      </c>
      <c r="S855">
        <v>209</v>
      </c>
      <c r="T855">
        <f>(Data[[#This Row],[mean_r]]/256)*100</f>
        <v>73.4375</v>
      </c>
      <c r="U855">
        <f>(Data[[#This Row],[mean_g]]/256)*100</f>
        <v>57.03125</v>
      </c>
      <c r="V855">
        <f>(Data[[#This Row],[mean_b]]/256)*100</f>
        <v>81.640625</v>
      </c>
      <c r="W855">
        <v>0.64700000000000002</v>
      </c>
      <c r="X855" t="s">
        <v>51</v>
      </c>
      <c r="Y855" t="s">
        <v>45</v>
      </c>
      <c r="Z855">
        <v>8328</v>
      </c>
      <c r="AA855">
        <v>3.4</v>
      </c>
      <c r="AB855">
        <v>11.8</v>
      </c>
      <c r="AC855">
        <v>49.8</v>
      </c>
      <c r="AD855">
        <v>298831</v>
      </c>
      <c r="AE855">
        <v>74.8</v>
      </c>
      <c r="AF855">
        <v>32.799999999999997</v>
      </c>
      <c r="AG855" t="s">
        <v>46</v>
      </c>
      <c r="AH855" t="s">
        <v>42</v>
      </c>
      <c r="AI855" t="s">
        <v>52</v>
      </c>
      <c r="AJ855">
        <v>60</v>
      </c>
      <c r="AK855">
        <v>256</v>
      </c>
      <c r="AL855">
        <v>0.11650000000000001</v>
      </c>
      <c r="AM855">
        <v>0.88590000000000002</v>
      </c>
      <c r="AN855">
        <v>0.93400000000000005</v>
      </c>
      <c r="AO855">
        <f>Data[[#This Row],[labeller_confidence_score]]-Data[[#This Row],[cytodiffusion_classification_confidence]]</f>
        <v>4.8100000000000032E-2</v>
      </c>
    </row>
    <row r="856" spans="1:41" x14ac:dyDescent="0.3">
      <c r="A856" t="s">
        <v>929</v>
      </c>
      <c r="B856" t="s">
        <v>81</v>
      </c>
      <c r="C856">
        <v>1</v>
      </c>
      <c r="D856" t="s">
        <v>82</v>
      </c>
      <c r="E856">
        <v>15.25</v>
      </c>
      <c r="F856">
        <v>86.9</v>
      </c>
      <c r="G856">
        <v>0.222</v>
      </c>
      <c r="H856">
        <v>0.187</v>
      </c>
      <c r="I856">
        <f>Data[[#This Row],[nucleus_area_pct]]/Data[[#This Row],[cytoplasm_ratio]]</f>
        <v>464.70588235294122</v>
      </c>
      <c r="J856">
        <v>0.91800000000000004</v>
      </c>
      <c r="K856">
        <v>0.36199999999999999</v>
      </c>
      <c r="L856">
        <v>0.72</v>
      </c>
      <c r="M856">
        <v>1</v>
      </c>
      <c r="N856">
        <v>0.88</v>
      </c>
      <c r="O856">
        <v>829</v>
      </c>
      <c r="P856">
        <v>117</v>
      </c>
      <c r="Q856">
        <v>181</v>
      </c>
      <c r="R856">
        <v>132</v>
      </c>
      <c r="S856">
        <v>219</v>
      </c>
      <c r="T856">
        <f>(Data[[#This Row],[mean_r]]/256)*100</f>
        <v>70.703125</v>
      </c>
      <c r="U856">
        <f>(Data[[#This Row],[mean_g]]/256)*100</f>
        <v>51.5625</v>
      </c>
      <c r="V856">
        <f>(Data[[#This Row],[mean_b]]/256)*100</f>
        <v>85.546875</v>
      </c>
      <c r="W856">
        <v>0.66200000000000003</v>
      </c>
      <c r="X856" t="s">
        <v>63</v>
      </c>
      <c r="Y856" t="s">
        <v>45</v>
      </c>
      <c r="Z856">
        <v>8121</v>
      </c>
      <c r="AA856">
        <v>5.8</v>
      </c>
      <c r="AB856">
        <v>15.6</v>
      </c>
      <c r="AC856">
        <v>42.1</v>
      </c>
      <c r="AD856">
        <v>292929</v>
      </c>
      <c r="AE856">
        <v>80.5</v>
      </c>
      <c r="AF856">
        <v>30</v>
      </c>
      <c r="AG856" t="s">
        <v>46</v>
      </c>
      <c r="AH856" t="s">
        <v>47</v>
      </c>
      <c r="AI856" t="s">
        <v>43</v>
      </c>
      <c r="AJ856">
        <v>100</v>
      </c>
      <c r="AK856">
        <v>256</v>
      </c>
      <c r="AL856">
        <v>1</v>
      </c>
      <c r="AM856">
        <v>0.67610000000000003</v>
      </c>
      <c r="AN856">
        <v>0.68469999999999998</v>
      </c>
      <c r="AO856">
        <f>Data[[#This Row],[labeller_confidence_score]]-Data[[#This Row],[cytodiffusion_classification_confidence]]</f>
        <v>8.599999999999941E-3</v>
      </c>
    </row>
    <row r="857" spans="1:41" x14ac:dyDescent="0.3">
      <c r="A857" t="s">
        <v>930</v>
      </c>
      <c r="B857" t="s">
        <v>54</v>
      </c>
      <c r="C857">
        <v>0</v>
      </c>
      <c r="D857" t="s">
        <v>54</v>
      </c>
      <c r="E857">
        <v>8.49</v>
      </c>
      <c r="F857">
        <v>0</v>
      </c>
      <c r="G857">
        <v>0</v>
      </c>
      <c r="H857">
        <v>1</v>
      </c>
      <c r="I857">
        <f>Data[[#This Row],[nucleus_area_pct]]/Data[[#This Row],[cytoplasm_ratio]]</f>
        <v>0</v>
      </c>
      <c r="J857">
        <v>0.96</v>
      </c>
      <c r="K857">
        <v>0.17799999999999999</v>
      </c>
      <c r="L857">
        <v>0.35</v>
      </c>
      <c r="M857">
        <v>1</v>
      </c>
      <c r="N857">
        <v>0.92900000000000005</v>
      </c>
      <c r="O857">
        <v>187</v>
      </c>
      <c r="P857">
        <v>49</v>
      </c>
      <c r="Q857">
        <v>255</v>
      </c>
      <c r="R857">
        <v>119</v>
      </c>
      <c r="S857">
        <v>116</v>
      </c>
      <c r="T857">
        <f>(Data[[#This Row],[mean_r]]/256)*100</f>
        <v>99.609375</v>
      </c>
      <c r="U857">
        <f>(Data[[#This Row],[mean_g]]/256)*100</f>
        <v>46.484375</v>
      </c>
      <c r="V857">
        <f>(Data[[#This Row],[mean_b]]/256)*100</f>
        <v>45.3125</v>
      </c>
      <c r="W857">
        <v>0.47099999999999997</v>
      </c>
      <c r="X857" t="s">
        <v>51</v>
      </c>
      <c r="Y857" t="s">
        <v>40</v>
      </c>
      <c r="Z857">
        <v>1000</v>
      </c>
      <c r="AA857">
        <v>5.52</v>
      </c>
      <c r="AB857">
        <v>13.2</v>
      </c>
      <c r="AC857">
        <v>34.6</v>
      </c>
      <c r="AD857">
        <v>327339</v>
      </c>
      <c r="AE857">
        <v>89.7</v>
      </c>
      <c r="AF857">
        <v>34.799999999999997</v>
      </c>
      <c r="AG857" t="s">
        <v>46</v>
      </c>
      <c r="AH857" t="s">
        <v>47</v>
      </c>
      <c r="AI857" t="s">
        <v>52</v>
      </c>
      <c r="AJ857">
        <v>40</v>
      </c>
      <c r="AK857">
        <v>512</v>
      </c>
      <c r="AL857">
        <v>0.1288</v>
      </c>
      <c r="AM857">
        <v>1</v>
      </c>
      <c r="AN857">
        <v>0.96519999999999995</v>
      </c>
      <c r="AO857">
        <f>Data[[#This Row],[labeller_confidence_score]]-Data[[#This Row],[cytodiffusion_classification_confidence]]</f>
        <v>-3.4800000000000053E-2</v>
      </c>
    </row>
    <row r="858" spans="1:41" x14ac:dyDescent="0.3">
      <c r="A858" t="s">
        <v>931</v>
      </c>
      <c r="B858" t="s">
        <v>60</v>
      </c>
      <c r="C858">
        <v>0</v>
      </c>
      <c r="D858" t="s">
        <v>50</v>
      </c>
      <c r="E858">
        <v>15.26</v>
      </c>
      <c r="F858">
        <v>57.5</v>
      </c>
      <c r="G858">
        <v>0.49299999999999999</v>
      </c>
      <c r="H858">
        <v>0.37</v>
      </c>
      <c r="I858">
        <f>Data[[#This Row],[nucleus_area_pct]]/Data[[#This Row],[cytoplasm_ratio]]</f>
        <v>155.40540540540542</v>
      </c>
      <c r="J858">
        <v>0.56100000000000005</v>
      </c>
      <c r="K858">
        <v>0.39200000000000002</v>
      </c>
      <c r="L858">
        <v>1.34</v>
      </c>
      <c r="M858">
        <v>1.6</v>
      </c>
      <c r="N858">
        <v>0.77700000000000002</v>
      </c>
      <c r="O858">
        <v>657</v>
      </c>
      <c r="P858">
        <v>108</v>
      </c>
      <c r="Q858">
        <v>211</v>
      </c>
      <c r="R858">
        <v>161</v>
      </c>
      <c r="S858">
        <v>182</v>
      </c>
      <c r="T858">
        <f>(Data[[#This Row],[mean_r]]/256)*100</f>
        <v>82.421875</v>
      </c>
      <c r="U858">
        <f>(Data[[#This Row],[mean_g]]/256)*100</f>
        <v>62.890625</v>
      </c>
      <c r="V858">
        <f>(Data[[#This Row],[mean_b]]/256)*100</f>
        <v>71.09375</v>
      </c>
      <c r="W858">
        <v>0.53500000000000003</v>
      </c>
      <c r="X858" t="s">
        <v>51</v>
      </c>
      <c r="Y858" t="s">
        <v>40</v>
      </c>
      <c r="Z858">
        <v>4991</v>
      </c>
      <c r="AA858">
        <v>5.2</v>
      </c>
      <c r="AB858">
        <v>15.4</v>
      </c>
      <c r="AC858">
        <v>40.5</v>
      </c>
      <c r="AD858">
        <v>253839</v>
      </c>
      <c r="AE858">
        <v>96.9</v>
      </c>
      <c r="AF858">
        <v>34.799999999999997</v>
      </c>
      <c r="AG858" t="s">
        <v>64</v>
      </c>
      <c r="AH858" t="s">
        <v>47</v>
      </c>
      <c r="AI858" t="s">
        <v>56</v>
      </c>
      <c r="AJ858">
        <v>100</v>
      </c>
      <c r="AK858">
        <v>224</v>
      </c>
      <c r="AL858">
        <v>7.9699999999999993E-2</v>
      </c>
      <c r="AM858">
        <v>0.96789999999999998</v>
      </c>
      <c r="AN858">
        <v>0.89939999999999998</v>
      </c>
      <c r="AO858">
        <f>Data[[#This Row],[labeller_confidence_score]]-Data[[#This Row],[cytodiffusion_classification_confidence]]</f>
        <v>-6.8500000000000005E-2</v>
      </c>
    </row>
    <row r="859" spans="1:41" x14ac:dyDescent="0.3">
      <c r="A859" t="s">
        <v>932</v>
      </c>
      <c r="B859" t="s">
        <v>120</v>
      </c>
      <c r="C859">
        <v>1</v>
      </c>
      <c r="D859" t="s">
        <v>104</v>
      </c>
      <c r="E859">
        <v>6.35</v>
      </c>
      <c r="F859">
        <v>0</v>
      </c>
      <c r="G859">
        <v>0</v>
      </c>
      <c r="H859">
        <v>1</v>
      </c>
      <c r="I859">
        <f>Data[[#This Row],[nucleus_area_pct]]/Data[[#This Row],[cytoplasm_ratio]]</f>
        <v>0</v>
      </c>
      <c r="J859">
        <v>0.95899999999999996</v>
      </c>
      <c r="K859">
        <v>7.2999999999999995E-2</v>
      </c>
      <c r="L859">
        <v>0.79</v>
      </c>
      <c r="M859">
        <v>1</v>
      </c>
      <c r="N859">
        <v>0.95299999999999996</v>
      </c>
      <c r="O859">
        <v>118</v>
      </c>
      <c r="P859">
        <v>37</v>
      </c>
      <c r="Q859">
        <v>208</v>
      </c>
      <c r="R859">
        <v>128</v>
      </c>
      <c r="S859">
        <v>117</v>
      </c>
      <c r="T859">
        <f>(Data[[#This Row],[mean_r]]/256)*100</f>
        <v>81.25</v>
      </c>
      <c r="U859">
        <f>(Data[[#This Row],[mean_g]]/256)*100</f>
        <v>50</v>
      </c>
      <c r="V859">
        <f>(Data[[#This Row],[mean_b]]/256)*100</f>
        <v>45.703125</v>
      </c>
      <c r="W859">
        <v>0.497</v>
      </c>
      <c r="X859" t="s">
        <v>63</v>
      </c>
      <c r="Y859" t="s">
        <v>40</v>
      </c>
      <c r="Z859">
        <v>6101</v>
      </c>
      <c r="AA859">
        <v>5.33</v>
      </c>
      <c r="AB859">
        <v>13.7</v>
      </c>
      <c r="AC859">
        <v>46.4</v>
      </c>
      <c r="AD859">
        <v>186225</v>
      </c>
      <c r="AE859">
        <v>93.7</v>
      </c>
      <c r="AF859">
        <v>33.700000000000003</v>
      </c>
      <c r="AG859" t="s">
        <v>64</v>
      </c>
      <c r="AH859" t="s">
        <v>47</v>
      </c>
      <c r="AI859" t="s">
        <v>43</v>
      </c>
      <c r="AJ859">
        <v>100</v>
      </c>
      <c r="AK859">
        <v>224</v>
      </c>
      <c r="AL859">
        <v>1</v>
      </c>
      <c r="AM859">
        <v>0.77649999999999997</v>
      </c>
      <c r="AN859">
        <v>0.67859999999999998</v>
      </c>
      <c r="AO859">
        <f>Data[[#This Row],[labeller_confidence_score]]-Data[[#This Row],[cytodiffusion_classification_confidence]]</f>
        <v>-9.7899999999999987E-2</v>
      </c>
    </row>
    <row r="860" spans="1:41" x14ac:dyDescent="0.3">
      <c r="A860" t="s">
        <v>933</v>
      </c>
      <c r="B860" t="s">
        <v>54</v>
      </c>
      <c r="C860">
        <v>0</v>
      </c>
      <c r="D860" t="s">
        <v>54</v>
      </c>
      <c r="E860">
        <v>7.36</v>
      </c>
      <c r="F860">
        <v>0</v>
      </c>
      <c r="G860">
        <v>0</v>
      </c>
      <c r="H860">
        <v>1</v>
      </c>
      <c r="I860">
        <f>Data[[#This Row],[nucleus_area_pct]]/Data[[#This Row],[cytoplasm_ratio]]</f>
        <v>0</v>
      </c>
      <c r="J860">
        <v>0.86099999999999999</v>
      </c>
      <c r="K860">
        <v>0.20200000000000001</v>
      </c>
      <c r="L860">
        <v>0.2</v>
      </c>
      <c r="M860">
        <v>1</v>
      </c>
      <c r="N860">
        <v>0.91200000000000003</v>
      </c>
      <c r="O860">
        <v>187</v>
      </c>
      <c r="P860">
        <v>55</v>
      </c>
      <c r="Q860">
        <v>235</v>
      </c>
      <c r="R860">
        <v>136</v>
      </c>
      <c r="S860">
        <v>129</v>
      </c>
      <c r="T860">
        <f>(Data[[#This Row],[mean_r]]/256)*100</f>
        <v>91.796875</v>
      </c>
      <c r="U860">
        <f>(Data[[#This Row],[mean_g]]/256)*100</f>
        <v>53.125</v>
      </c>
      <c r="V860">
        <f>(Data[[#This Row],[mean_b]]/256)*100</f>
        <v>50.390625</v>
      </c>
      <c r="W860">
        <v>0.49</v>
      </c>
      <c r="X860" t="s">
        <v>63</v>
      </c>
      <c r="Y860" t="s">
        <v>45</v>
      </c>
      <c r="Z860">
        <v>6649</v>
      </c>
      <c r="AA860">
        <v>4.91</v>
      </c>
      <c r="AB860">
        <v>12.4</v>
      </c>
      <c r="AC860">
        <v>37.299999999999997</v>
      </c>
      <c r="AD860">
        <v>364552</v>
      </c>
      <c r="AE860">
        <v>115</v>
      </c>
      <c r="AF860">
        <v>35.9</v>
      </c>
      <c r="AG860" t="s">
        <v>64</v>
      </c>
      <c r="AH860" t="s">
        <v>68</v>
      </c>
      <c r="AI860" t="s">
        <v>52</v>
      </c>
      <c r="AJ860">
        <v>60</v>
      </c>
      <c r="AK860">
        <v>360</v>
      </c>
      <c r="AL860">
        <v>8.6300000000000002E-2</v>
      </c>
      <c r="AM860">
        <v>1</v>
      </c>
      <c r="AN860">
        <v>0.87339999999999995</v>
      </c>
      <c r="AO860">
        <f>Data[[#This Row],[labeller_confidence_score]]-Data[[#This Row],[cytodiffusion_classification_confidence]]</f>
        <v>-0.12660000000000005</v>
      </c>
    </row>
    <row r="861" spans="1:41" x14ac:dyDescent="0.3">
      <c r="A861" t="s">
        <v>934</v>
      </c>
      <c r="B861" t="s">
        <v>180</v>
      </c>
      <c r="C861">
        <v>1</v>
      </c>
      <c r="D861" t="s">
        <v>181</v>
      </c>
      <c r="E861">
        <v>7.23</v>
      </c>
      <c r="F861">
        <v>0</v>
      </c>
      <c r="G861">
        <v>0</v>
      </c>
      <c r="H861">
        <v>1</v>
      </c>
      <c r="I861">
        <f>Data[[#This Row],[nucleus_area_pct]]/Data[[#This Row],[cytoplasm_ratio]]</f>
        <v>0</v>
      </c>
      <c r="J861">
        <v>0.38100000000000001</v>
      </c>
      <c r="K861">
        <v>0.93600000000000005</v>
      </c>
      <c r="L861">
        <v>0.43</v>
      </c>
      <c r="M861">
        <v>1</v>
      </c>
      <c r="N861">
        <v>0.86899999999999999</v>
      </c>
      <c r="O861">
        <v>145</v>
      </c>
      <c r="P861">
        <v>67</v>
      </c>
      <c r="Q861">
        <v>222</v>
      </c>
      <c r="R861">
        <v>112</v>
      </c>
      <c r="S861">
        <v>116</v>
      </c>
      <c r="T861">
        <f>(Data[[#This Row],[mean_r]]/256)*100</f>
        <v>86.71875</v>
      </c>
      <c r="U861">
        <f>(Data[[#This Row],[mean_g]]/256)*100</f>
        <v>43.75</v>
      </c>
      <c r="V861">
        <f>(Data[[#This Row],[mean_b]]/256)*100</f>
        <v>45.3125</v>
      </c>
      <c r="W861">
        <v>0.503</v>
      </c>
      <c r="X861" t="s">
        <v>51</v>
      </c>
      <c r="Y861" t="s">
        <v>40</v>
      </c>
      <c r="Z861">
        <v>9274</v>
      </c>
      <c r="AA861">
        <v>5.09</v>
      </c>
      <c r="AB861">
        <v>13.6</v>
      </c>
      <c r="AC861">
        <v>40.5</v>
      </c>
      <c r="AD861">
        <v>163794</v>
      </c>
      <c r="AE861">
        <v>76.400000000000006</v>
      </c>
      <c r="AF861">
        <v>32.299999999999997</v>
      </c>
      <c r="AG861" t="s">
        <v>46</v>
      </c>
      <c r="AH861" t="s">
        <v>42</v>
      </c>
      <c r="AI861" t="s">
        <v>52</v>
      </c>
      <c r="AJ861">
        <v>100</v>
      </c>
      <c r="AK861">
        <v>360</v>
      </c>
      <c r="AL861">
        <v>0.87529999999999997</v>
      </c>
      <c r="AM861">
        <v>0.72309999999999997</v>
      </c>
      <c r="AN861">
        <v>0.6573</v>
      </c>
      <c r="AO861">
        <f>Data[[#This Row],[labeller_confidence_score]]-Data[[#This Row],[cytodiffusion_classification_confidence]]</f>
        <v>-6.579999999999997E-2</v>
      </c>
    </row>
    <row r="862" spans="1:41" x14ac:dyDescent="0.3">
      <c r="A862" t="s">
        <v>935</v>
      </c>
      <c r="B862" t="s">
        <v>49</v>
      </c>
      <c r="C862">
        <v>0</v>
      </c>
      <c r="D862" t="s">
        <v>50</v>
      </c>
      <c r="E862">
        <v>12.24</v>
      </c>
      <c r="F862">
        <v>42.4</v>
      </c>
      <c r="G862">
        <v>0.58399999999999996</v>
      </c>
      <c r="H862">
        <v>0.47399999999999998</v>
      </c>
      <c r="I862">
        <f>Data[[#This Row],[nucleus_area_pct]]/Data[[#This Row],[cytoplasm_ratio]]</f>
        <v>89.451476793248943</v>
      </c>
      <c r="J862">
        <v>0.78100000000000003</v>
      </c>
      <c r="K862">
        <v>0.45100000000000001</v>
      </c>
      <c r="L862">
        <v>2.86</v>
      </c>
      <c r="M862">
        <v>3.7</v>
      </c>
      <c r="N862">
        <v>0.74199999999999999</v>
      </c>
      <c r="O862">
        <v>440</v>
      </c>
      <c r="P862">
        <v>87</v>
      </c>
      <c r="Q862">
        <v>195</v>
      </c>
      <c r="R862">
        <v>148</v>
      </c>
      <c r="S862">
        <v>174</v>
      </c>
      <c r="T862">
        <f>(Data[[#This Row],[mean_r]]/256)*100</f>
        <v>76.171875</v>
      </c>
      <c r="U862">
        <f>(Data[[#This Row],[mean_g]]/256)*100</f>
        <v>57.8125</v>
      </c>
      <c r="V862">
        <f>(Data[[#This Row],[mean_b]]/256)*100</f>
        <v>67.96875</v>
      </c>
      <c r="W862">
        <v>0.65900000000000003</v>
      </c>
      <c r="X862" t="s">
        <v>39</v>
      </c>
      <c r="Y862" t="s">
        <v>40</v>
      </c>
      <c r="Z862">
        <v>4342</v>
      </c>
      <c r="AA862">
        <v>4.24</v>
      </c>
      <c r="AB862">
        <v>11.5</v>
      </c>
      <c r="AC862">
        <v>38.1</v>
      </c>
      <c r="AD862">
        <v>272118</v>
      </c>
      <c r="AE862">
        <v>98.1</v>
      </c>
      <c r="AF862">
        <v>34.799999999999997</v>
      </c>
      <c r="AG862" t="s">
        <v>64</v>
      </c>
      <c r="AH862" t="s">
        <v>47</v>
      </c>
      <c r="AI862" t="s">
        <v>56</v>
      </c>
      <c r="AJ862">
        <v>100</v>
      </c>
      <c r="AK862">
        <v>512</v>
      </c>
      <c r="AL862">
        <v>0.1231</v>
      </c>
      <c r="AM862">
        <v>0.91180000000000005</v>
      </c>
      <c r="AN862">
        <v>0.86109999999999998</v>
      </c>
      <c r="AO862">
        <f>Data[[#This Row],[labeller_confidence_score]]-Data[[#This Row],[cytodiffusion_classification_confidence]]</f>
        <v>-5.0700000000000078E-2</v>
      </c>
    </row>
    <row r="863" spans="1:41" x14ac:dyDescent="0.3">
      <c r="A863" t="s">
        <v>936</v>
      </c>
      <c r="B863" t="s">
        <v>120</v>
      </c>
      <c r="C863">
        <v>1</v>
      </c>
      <c r="D863" t="s">
        <v>104</v>
      </c>
      <c r="E863">
        <v>6.4</v>
      </c>
      <c r="F863">
        <v>0</v>
      </c>
      <c r="G863">
        <v>0</v>
      </c>
      <c r="H863">
        <v>1</v>
      </c>
      <c r="I863">
        <f>Data[[#This Row],[nucleus_area_pct]]/Data[[#This Row],[cytoplasm_ratio]]</f>
        <v>0</v>
      </c>
      <c r="J863">
        <v>0.93</v>
      </c>
      <c r="K863">
        <v>0.126</v>
      </c>
      <c r="L863">
        <v>0.64</v>
      </c>
      <c r="M863">
        <v>1</v>
      </c>
      <c r="N863">
        <v>0.95199999999999996</v>
      </c>
      <c r="O863">
        <v>150</v>
      </c>
      <c r="P863">
        <v>45</v>
      </c>
      <c r="Q863">
        <v>228</v>
      </c>
      <c r="R863">
        <v>120</v>
      </c>
      <c r="S863">
        <v>129</v>
      </c>
      <c r="T863">
        <f>(Data[[#This Row],[mean_r]]/256)*100</f>
        <v>89.0625</v>
      </c>
      <c r="U863">
        <f>(Data[[#This Row],[mean_g]]/256)*100</f>
        <v>46.875</v>
      </c>
      <c r="V863">
        <f>(Data[[#This Row],[mean_b]]/256)*100</f>
        <v>50.390625</v>
      </c>
      <c r="W863">
        <v>0.52400000000000002</v>
      </c>
      <c r="X863" t="s">
        <v>51</v>
      </c>
      <c r="Y863" t="s">
        <v>45</v>
      </c>
      <c r="Z863">
        <v>7772</v>
      </c>
      <c r="AA863">
        <v>3.13</v>
      </c>
      <c r="AB863">
        <v>13.2</v>
      </c>
      <c r="AC863">
        <v>40.5</v>
      </c>
      <c r="AD863">
        <v>209089</v>
      </c>
      <c r="AE863">
        <v>90.8</v>
      </c>
      <c r="AF863">
        <v>32.200000000000003</v>
      </c>
      <c r="AG863" t="s">
        <v>41</v>
      </c>
      <c r="AH863" t="s">
        <v>47</v>
      </c>
      <c r="AI863" t="s">
        <v>56</v>
      </c>
      <c r="AJ863">
        <v>40</v>
      </c>
      <c r="AK863">
        <v>512</v>
      </c>
      <c r="AL863">
        <v>0.6129</v>
      </c>
      <c r="AM863">
        <v>0.83919999999999995</v>
      </c>
      <c r="AN863">
        <v>0.91600000000000004</v>
      </c>
      <c r="AO863">
        <f>Data[[#This Row],[labeller_confidence_score]]-Data[[#This Row],[cytodiffusion_classification_confidence]]</f>
        <v>7.680000000000009E-2</v>
      </c>
    </row>
    <row r="864" spans="1:41" x14ac:dyDescent="0.3">
      <c r="A864" t="s">
        <v>937</v>
      </c>
      <c r="B864" t="s">
        <v>103</v>
      </c>
      <c r="C864">
        <v>1</v>
      </c>
      <c r="D864" t="s">
        <v>104</v>
      </c>
      <c r="E864">
        <v>2.86</v>
      </c>
      <c r="F864">
        <v>0</v>
      </c>
      <c r="G864">
        <v>0</v>
      </c>
      <c r="H864">
        <v>1</v>
      </c>
      <c r="I864">
        <f>Data[[#This Row],[nucleus_area_pct]]/Data[[#This Row],[cytoplasm_ratio]]</f>
        <v>0</v>
      </c>
      <c r="J864">
        <v>0.311</v>
      </c>
      <c r="K864">
        <v>0.80500000000000005</v>
      </c>
      <c r="L864">
        <v>1.06</v>
      </c>
      <c r="M864">
        <v>1</v>
      </c>
      <c r="N864">
        <v>0.62</v>
      </c>
      <c r="O864">
        <v>60</v>
      </c>
      <c r="P864">
        <v>41</v>
      </c>
      <c r="Q864">
        <v>239</v>
      </c>
      <c r="R864">
        <v>131</v>
      </c>
      <c r="S864">
        <v>102</v>
      </c>
      <c r="T864">
        <f>(Data[[#This Row],[mean_r]]/256)*100</f>
        <v>93.359375</v>
      </c>
      <c r="U864">
        <f>(Data[[#This Row],[mean_g]]/256)*100</f>
        <v>51.171875</v>
      </c>
      <c r="V864">
        <f>(Data[[#This Row],[mean_b]]/256)*100</f>
        <v>39.84375</v>
      </c>
      <c r="W864">
        <v>0.498</v>
      </c>
      <c r="X864" t="s">
        <v>51</v>
      </c>
      <c r="Y864" t="s">
        <v>40</v>
      </c>
      <c r="Z864">
        <v>4175</v>
      </c>
      <c r="AA864">
        <v>3.76</v>
      </c>
      <c r="AB864">
        <v>13.8</v>
      </c>
      <c r="AC864">
        <v>43.3</v>
      </c>
      <c r="AD864">
        <v>149633</v>
      </c>
      <c r="AE864">
        <v>93.4</v>
      </c>
      <c r="AF864">
        <v>36.1</v>
      </c>
      <c r="AG864" t="s">
        <v>46</v>
      </c>
      <c r="AH864" t="s">
        <v>68</v>
      </c>
      <c r="AI864" t="s">
        <v>52</v>
      </c>
      <c r="AJ864">
        <v>40</v>
      </c>
      <c r="AK864">
        <v>256</v>
      </c>
      <c r="AL864">
        <v>0.81879999999999997</v>
      </c>
      <c r="AM864">
        <v>0.66790000000000005</v>
      </c>
      <c r="AN864">
        <v>0.87549999999999994</v>
      </c>
      <c r="AO864">
        <f>Data[[#This Row],[labeller_confidence_score]]-Data[[#This Row],[cytodiffusion_classification_confidence]]</f>
        <v>0.2075999999999999</v>
      </c>
    </row>
    <row r="865" spans="1:41" x14ac:dyDescent="0.3">
      <c r="A865" t="s">
        <v>938</v>
      </c>
      <c r="B865" t="s">
        <v>54</v>
      </c>
      <c r="C865">
        <v>0</v>
      </c>
      <c r="D865" t="s">
        <v>54</v>
      </c>
      <c r="E865">
        <v>6.92</v>
      </c>
      <c r="F865">
        <v>0</v>
      </c>
      <c r="G865">
        <v>0</v>
      </c>
      <c r="H865">
        <v>1</v>
      </c>
      <c r="I865">
        <f>Data[[#This Row],[nucleus_area_pct]]/Data[[#This Row],[cytoplasm_ratio]]</f>
        <v>0</v>
      </c>
      <c r="J865">
        <v>0.85599999999999998</v>
      </c>
      <c r="K865">
        <v>0.16600000000000001</v>
      </c>
      <c r="L865">
        <v>0.78</v>
      </c>
      <c r="M865">
        <v>1</v>
      </c>
      <c r="N865">
        <v>0.92500000000000004</v>
      </c>
      <c r="O865">
        <v>212</v>
      </c>
      <c r="P865">
        <v>59</v>
      </c>
      <c r="Q865">
        <v>226</v>
      </c>
      <c r="R865">
        <v>113</v>
      </c>
      <c r="S865">
        <v>130</v>
      </c>
      <c r="T865">
        <f>(Data[[#This Row],[mean_r]]/256)*100</f>
        <v>88.28125</v>
      </c>
      <c r="U865">
        <f>(Data[[#This Row],[mean_g]]/256)*100</f>
        <v>44.140625</v>
      </c>
      <c r="V865">
        <f>(Data[[#This Row],[mean_b]]/256)*100</f>
        <v>50.78125</v>
      </c>
      <c r="W865">
        <v>0.48299999999999998</v>
      </c>
      <c r="X865" t="s">
        <v>51</v>
      </c>
      <c r="Y865" t="s">
        <v>45</v>
      </c>
      <c r="Z865">
        <v>10700</v>
      </c>
      <c r="AA865">
        <v>5.14</v>
      </c>
      <c r="AB865">
        <v>16.3</v>
      </c>
      <c r="AC865">
        <v>48.9</v>
      </c>
      <c r="AD865">
        <v>153384</v>
      </c>
      <c r="AE865">
        <v>94.1</v>
      </c>
      <c r="AF865">
        <v>33.1</v>
      </c>
      <c r="AG865" t="s">
        <v>64</v>
      </c>
      <c r="AH865" t="s">
        <v>68</v>
      </c>
      <c r="AI865" t="s">
        <v>52</v>
      </c>
      <c r="AJ865">
        <v>40</v>
      </c>
      <c r="AK865">
        <v>512</v>
      </c>
      <c r="AL865">
        <v>0.10390000000000001</v>
      </c>
      <c r="AM865">
        <v>0.90300000000000002</v>
      </c>
      <c r="AN865">
        <v>0.82179999999999997</v>
      </c>
      <c r="AO865">
        <f>Data[[#This Row],[labeller_confidence_score]]-Data[[#This Row],[cytodiffusion_classification_confidence]]</f>
        <v>-8.120000000000005E-2</v>
      </c>
    </row>
    <row r="866" spans="1:41" x14ac:dyDescent="0.3">
      <c r="A866" t="s">
        <v>939</v>
      </c>
      <c r="B866" t="s">
        <v>60</v>
      </c>
      <c r="C866">
        <v>0</v>
      </c>
      <c r="D866" t="s">
        <v>50</v>
      </c>
      <c r="E866">
        <v>18.72</v>
      </c>
      <c r="F866">
        <v>62.3</v>
      </c>
      <c r="G866">
        <v>0.40400000000000003</v>
      </c>
      <c r="H866">
        <v>0.41199999999999998</v>
      </c>
      <c r="I866">
        <f>Data[[#This Row],[nucleus_area_pct]]/Data[[#This Row],[cytoplasm_ratio]]</f>
        <v>151.21359223300971</v>
      </c>
      <c r="J866">
        <v>0.73699999999999999</v>
      </c>
      <c r="K866">
        <v>0.51500000000000001</v>
      </c>
      <c r="L866">
        <v>2.0099999999999998</v>
      </c>
      <c r="M866">
        <v>1.1000000000000001</v>
      </c>
      <c r="N866">
        <v>0.69599999999999995</v>
      </c>
      <c r="O866">
        <v>537</v>
      </c>
      <c r="P866">
        <v>95</v>
      </c>
      <c r="Q866">
        <v>202</v>
      </c>
      <c r="R866">
        <v>141</v>
      </c>
      <c r="S866">
        <v>174</v>
      </c>
      <c r="T866">
        <f>(Data[[#This Row],[mean_r]]/256)*100</f>
        <v>78.90625</v>
      </c>
      <c r="U866">
        <f>(Data[[#This Row],[mean_g]]/256)*100</f>
        <v>55.078125</v>
      </c>
      <c r="V866">
        <f>(Data[[#This Row],[mean_b]]/256)*100</f>
        <v>67.96875</v>
      </c>
      <c r="W866">
        <v>0.56499999999999995</v>
      </c>
      <c r="X866" t="s">
        <v>51</v>
      </c>
      <c r="Y866" t="s">
        <v>40</v>
      </c>
      <c r="Z866">
        <v>8274</v>
      </c>
      <c r="AA866">
        <v>4.9800000000000004</v>
      </c>
      <c r="AB866">
        <v>16.7</v>
      </c>
      <c r="AC866">
        <v>43.8</v>
      </c>
      <c r="AD866">
        <v>321704</v>
      </c>
      <c r="AE866">
        <v>85.4</v>
      </c>
      <c r="AF866">
        <v>30.4</v>
      </c>
      <c r="AG866" t="s">
        <v>64</v>
      </c>
      <c r="AH866" t="s">
        <v>68</v>
      </c>
      <c r="AI866" t="s">
        <v>52</v>
      </c>
      <c r="AJ866">
        <v>40</v>
      </c>
      <c r="AK866">
        <v>360</v>
      </c>
      <c r="AL866">
        <v>0.1366</v>
      </c>
      <c r="AM866">
        <v>1</v>
      </c>
      <c r="AN866">
        <v>0.91420000000000001</v>
      </c>
      <c r="AO866">
        <f>Data[[#This Row],[labeller_confidence_score]]-Data[[#This Row],[cytodiffusion_classification_confidence]]</f>
        <v>-8.5799999999999987E-2</v>
      </c>
    </row>
    <row r="867" spans="1:41" x14ac:dyDescent="0.3">
      <c r="A867" t="s">
        <v>940</v>
      </c>
      <c r="B867" t="s">
        <v>54</v>
      </c>
      <c r="C867">
        <v>0</v>
      </c>
      <c r="D867" t="s">
        <v>54</v>
      </c>
      <c r="E867">
        <v>7.6</v>
      </c>
      <c r="F867">
        <v>0</v>
      </c>
      <c r="G867">
        <v>0</v>
      </c>
      <c r="H867">
        <v>1</v>
      </c>
      <c r="I867">
        <f>Data[[#This Row],[nucleus_area_pct]]/Data[[#This Row],[cytoplasm_ratio]]</f>
        <v>0</v>
      </c>
      <c r="J867">
        <v>0.89</v>
      </c>
      <c r="K867">
        <v>0.20499999999999999</v>
      </c>
      <c r="L867">
        <v>0.49</v>
      </c>
      <c r="M867">
        <v>1</v>
      </c>
      <c r="N867">
        <v>0.93100000000000005</v>
      </c>
      <c r="O867">
        <v>193</v>
      </c>
      <c r="P867">
        <v>52</v>
      </c>
      <c r="Q867">
        <v>240</v>
      </c>
      <c r="R867">
        <v>110</v>
      </c>
      <c r="S867">
        <v>133</v>
      </c>
      <c r="T867">
        <f>(Data[[#This Row],[mean_r]]/256)*100</f>
        <v>93.75</v>
      </c>
      <c r="U867">
        <f>(Data[[#This Row],[mean_g]]/256)*100</f>
        <v>42.96875</v>
      </c>
      <c r="V867">
        <f>(Data[[#This Row],[mean_b]]/256)*100</f>
        <v>51.953125</v>
      </c>
      <c r="W867">
        <v>0.54200000000000004</v>
      </c>
      <c r="X867" t="s">
        <v>51</v>
      </c>
      <c r="Y867" t="s">
        <v>40</v>
      </c>
      <c r="Z867">
        <v>4592</v>
      </c>
      <c r="AA867">
        <v>4.58</v>
      </c>
      <c r="AB867">
        <v>10.9</v>
      </c>
      <c r="AC867">
        <v>36.799999999999997</v>
      </c>
      <c r="AD867">
        <v>363434</v>
      </c>
      <c r="AE867">
        <v>86.8</v>
      </c>
      <c r="AF867">
        <v>32.5</v>
      </c>
      <c r="AG867" t="s">
        <v>64</v>
      </c>
      <c r="AH867" t="s">
        <v>68</v>
      </c>
      <c r="AI867" t="s">
        <v>52</v>
      </c>
      <c r="AJ867">
        <v>100</v>
      </c>
      <c r="AK867">
        <v>224</v>
      </c>
      <c r="AL867">
        <v>5.7000000000000002E-2</v>
      </c>
      <c r="AM867">
        <v>0.87649999999999995</v>
      </c>
      <c r="AN867">
        <v>0.94369999999999998</v>
      </c>
      <c r="AO867">
        <f>Data[[#This Row],[labeller_confidence_score]]-Data[[#This Row],[cytodiffusion_classification_confidence]]</f>
        <v>6.7200000000000037E-2</v>
      </c>
    </row>
    <row r="868" spans="1:41" x14ac:dyDescent="0.3">
      <c r="A868" t="s">
        <v>941</v>
      </c>
      <c r="B868" t="s">
        <v>62</v>
      </c>
      <c r="C868">
        <v>0</v>
      </c>
      <c r="D868" t="s">
        <v>50</v>
      </c>
      <c r="E868">
        <v>8.52</v>
      </c>
      <c r="F868">
        <v>86</v>
      </c>
      <c r="G868">
        <v>0.748</v>
      </c>
      <c r="H868">
        <v>0.23499999999999999</v>
      </c>
      <c r="I868">
        <f>Data[[#This Row],[nucleus_area_pct]]/Data[[#This Row],[cytoplasm_ratio]]</f>
        <v>365.95744680851067</v>
      </c>
      <c r="J868">
        <v>0.84699999999999998</v>
      </c>
      <c r="K868">
        <v>0.25800000000000001</v>
      </c>
      <c r="L868">
        <v>0.8</v>
      </c>
      <c r="M868">
        <v>1</v>
      </c>
      <c r="N868">
        <v>0.96299999999999997</v>
      </c>
      <c r="O868">
        <v>284</v>
      </c>
      <c r="P868">
        <v>66</v>
      </c>
      <c r="Q868">
        <v>199</v>
      </c>
      <c r="R868">
        <v>148</v>
      </c>
      <c r="S868">
        <v>197</v>
      </c>
      <c r="T868">
        <f>(Data[[#This Row],[mean_r]]/256)*100</f>
        <v>77.734375</v>
      </c>
      <c r="U868">
        <f>(Data[[#This Row],[mean_g]]/256)*100</f>
        <v>57.8125</v>
      </c>
      <c r="V868">
        <f>(Data[[#This Row],[mean_b]]/256)*100</f>
        <v>76.953125</v>
      </c>
      <c r="W868">
        <v>0.75700000000000001</v>
      </c>
      <c r="X868" t="s">
        <v>63</v>
      </c>
      <c r="Y868" t="s">
        <v>45</v>
      </c>
      <c r="Z868">
        <v>2236</v>
      </c>
      <c r="AA868">
        <v>5.33</v>
      </c>
      <c r="AB868">
        <v>15.5</v>
      </c>
      <c r="AC868">
        <v>34.299999999999997</v>
      </c>
      <c r="AD868">
        <v>152897</v>
      </c>
      <c r="AE868">
        <v>85.9</v>
      </c>
      <c r="AF868">
        <v>33.299999999999997</v>
      </c>
      <c r="AG868" t="s">
        <v>46</v>
      </c>
      <c r="AH868" t="s">
        <v>68</v>
      </c>
      <c r="AI868" t="s">
        <v>56</v>
      </c>
      <c r="AJ868">
        <v>60</v>
      </c>
      <c r="AK868">
        <v>512</v>
      </c>
      <c r="AL868">
        <v>0</v>
      </c>
      <c r="AM868">
        <v>0.95889999999999997</v>
      </c>
      <c r="AN868">
        <v>0.87739999999999996</v>
      </c>
      <c r="AO868">
        <f>Data[[#This Row],[labeller_confidence_score]]-Data[[#This Row],[cytodiffusion_classification_confidence]]</f>
        <v>-8.1500000000000017E-2</v>
      </c>
    </row>
    <row r="869" spans="1:41" x14ac:dyDescent="0.3">
      <c r="A869" t="s">
        <v>942</v>
      </c>
      <c r="B869" t="s">
        <v>62</v>
      </c>
      <c r="C869">
        <v>0</v>
      </c>
      <c r="D869" t="s">
        <v>50</v>
      </c>
      <c r="E869">
        <v>9.56</v>
      </c>
      <c r="F869">
        <v>75.2</v>
      </c>
      <c r="G869">
        <v>0.88700000000000001</v>
      </c>
      <c r="H869">
        <v>0.161</v>
      </c>
      <c r="I869">
        <f>Data[[#This Row],[nucleus_area_pct]]/Data[[#This Row],[cytoplasm_ratio]]</f>
        <v>467.08074534161489</v>
      </c>
      <c r="J869">
        <v>0.85699999999999998</v>
      </c>
      <c r="K869">
        <v>0.126</v>
      </c>
      <c r="L869">
        <v>0.72</v>
      </c>
      <c r="M869">
        <v>1</v>
      </c>
      <c r="N869">
        <v>0.90200000000000002</v>
      </c>
      <c r="O869">
        <v>260</v>
      </c>
      <c r="P869">
        <v>72</v>
      </c>
      <c r="Q869">
        <v>207</v>
      </c>
      <c r="R869">
        <v>155</v>
      </c>
      <c r="S869">
        <v>161</v>
      </c>
      <c r="T869">
        <f>(Data[[#This Row],[mean_r]]/256)*100</f>
        <v>80.859375</v>
      </c>
      <c r="U869">
        <f>(Data[[#This Row],[mean_g]]/256)*100</f>
        <v>60.546875</v>
      </c>
      <c r="V869">
        <f>(Data[[#This Row],[mean_b]]/256)*100</f>
        <v>62.890625</v>
      </c>
      <c r="W869">
        <v>0.77</v>
      </c>
      <c r="X869" t="s">
        <v>63</v>
      </c>
      <c r="Y869" t="s">
        <v>40</v>
      </c>
      <c r="Z869">
        <v>14486</v>
      </c>
      <c r="AA869">
        <v>3.06</v>
      </c>
      <c r="AB869">
        <v>11.3</v>
      </c>
      <c r="AC869">
        <v>38</v>
      </c>
      <c r="AD869">
        <v>301899</v>
      </c>
      <c r="AE869">
        <v>97.1</v>
      </c>
      <c r="AF869">
        <v>33.5</v>
      </c>
      <c r="AG869" t="s">
        <v>46</v>
      </c>
      <c r="AH869" t="s">
        <v>42</v>
      </c>
      <c r="AI869" t="s">
        <v>56</v>
      </c>
      <c r="AJ869">
        <v>40</v>
      </c>
      <c r="AK869">
        <v>256</v>
      </c>
      <c r="AL869">
        <v>0.12180000000000001</v>
      </c>
      <c r="AM869">
        <v>0.87450000000000006</v>
      </c>
      <c r="AN869">
        <v>0.90229999999999999</v>
      </c>
      <c r="AO869">
        <f>Data[[#This Row],[labeller_confidence_score]]-Data[[#This Row],[cytodiffusion_classification_confidence]]</f>
        <v>2.7799999999999936E-2</v>
      </c>
    </row>
    <row r="870" spans="1:41" x14ac:dyDescent="0.3">
      <c r="A870" t="s">
        <v>943</v>
      </c>
      <c r="B870" t="s">
        <v>110</v>
      </c>
      <c r="C870">
        <v>1</v>
      </c>
      <c r="D870" t="s">
        <v>104</v>
      </c>
      <c r="E870">
        <v>7.38</v>
      </c>
      <c r="F870">
        <v>0</v>
      </c>
      <c r="G870">
        <v>0</v>
      </c>
      <c r="H870">
        <v>1</v>
      </c>
      <c r="I870">
        <f>Data[[#This Row],[nucleus_area_pct]]/Data[[#This Row],[cytoplasm_ratio]]</f>
        <v>0</v>
      </c>
      <c r="J870">
        <v>0.87</v>
      </c>
      <c r="K870">
        <v>0.191</v>
      </c>
      <c r="L870">
        <v>0.79</v>
      </c>
      <c r="M870">
        <v>1</v>
      </c>
      <c r="N870">
        <v>0.93400000000000005</v>
      </c>
      <c r="O870">
        <v>231</v>
      </c>
      <c r="P870">
        <v>59</v>
      </c>
      <c r="Q870">
        <v>239</v>
      </c>
      <c r="R870">
        <v>111</v>
      </c>
      <c r="S870">
        <v>137</v>
      </c>
      <c r="T870">
        <f>(Data[[#This Row],[mean_r]]/256)*100</f>
        <v>93.359375</v>
      </c>
      <c r="U870">
        <f>(Data[[#This Row],[mean_g]]/256)*100</f>
        <v>43.359375</v>
      </c>
      <c r="V870">
        <f>(Data[[#This Row],[mean_b]]/256)*100</f>
        <v>53.515625</v>
      </c>
      <c r="W870">
        <v>0.47599999999999998</v>
      </c>
      <c r="X870" t="s">
        <v>51</v>
      </c>
      <c r="Y870" t="s">
        <v>45</v>
      </c>
      <c r="Z870">
        <v>5006</v>
      </c>
      <c r="AA870">
        <v>3.9</v>
      </c>
      <c r="AB870">
        <v>16.399999999999999</v>
      </c>
      <c r="AC870">
        <v>48.9</v>
      </c>
      <c r="AD870">
        <v>340685</v>
      </c>
      <c r="AE870">
        <v>93.4</v>
      </c>
      <c r="AF870">
        <v>31.6</v>
      </c>
      <c r="AG870" t="s">
        <v>64</v>
      </c>
      <c r="AH870" t="s">
        <v>42</v>
      </c>
      <c r="AI870" t="s">
        <v>43</v>
      </c>
      <c r="AJ870">
        <v>100</v>
      </c>
      <c r="AK870">
        <v>360</v>
      </c>
      <c r="AL870">
        <v>0.72040000000000004</v>
      </c>
      <c r="AM870">
        <v>0.66410000000000002</v>
      </c>
      <c r="AN870">
        <v>0.80620000000000003</v>
      </c>
      <c r="AO870">
        <f>Data[[#This Row],[labeller_confidence_score]]-Data[[#This Row],[cytodiffusion_classification_confidence]]</f>
        <v>0.1421</v>
      </c>
    </row>
    <row r="871" spans="1:41" x14ac:dyDescent="0.3">
      <c r="A871" t="s">
        <v>944</v>
      </c>
      <c r="B871" t="s">
        <v>49</v>
      </c>
      <c r="C871">
        <v>0</v>
      </c>
      <c r="D871" t="s">
        <v>50</v>
      </c>
      <c r="E871">
        <v>10.5</v>
      </c>
      <c r="F871">
        <v>47.4</v>
      </c>
      <c r="G871">
        <v>0.52800000000000002</v>
      </c>
      <c r="H871">
        <v>0.29599999999999999</v>
      </c>
      <c r="I871">
        <f>Data[[#This Row],[nucleus_area_pct]]/Data[[#This Row],[cytoplasm_ratio]]</f>
        <v>160.13513513513513</v>
      </c>
      <c r="J871">
        <v>0.78500000000000003</v>
      </c>
      <c r="K871">
        <v>0.24099999999999999</v>
      </c>
      <c r="L871">
        <v>3.34</v>
      </c>
      <c r="M871">
        <v>3.6</v>
      </c>
      <c r="N871">
        <v>0.81699999999999995</v>
      </c>
      <c r="O871">
        <v>441</v>
      </c>
      <c r="P871">
        <v>73</v>
      </c>
      <c r="Q871">
        <v>205</v>
      </c>
      <c r="R871">
        <v>187</v>
      </c>
      <c r="S871">
        <v>190</v>
      </c>
      <c r="T871">
        <f>(Data[[#This Row],[mean_r]]/256)*100</f>
        <v>80.078125</v>
      </c>
      <c r="U871">
        <f>(Data[[#This Row],[mean_g]]/256)*100</f>
        <v>73.046875</v>
      </c>
      <c r="V871">
        <f>(Data[[#This Row],[mean_b]]/256)*100</f>
        <v>74.21875</v>
      </c>
      <c r="W871">
        <v>0.70399999999999996</v>
      </c>
      <c r="X871" t="s">
        <v>51</v>
      </c>
      <c r="Y871" t="s">
        <v>45</v>
      </c>
      <c r="Z871">
        <v>9682</v>
      </c>
      <c r="AA871">
        <v>4.3499999999999996</v>
      </c>
      <c r="AB871">
        <v>15.1</v>
      </c>
      <c r="AC871">
        <v>39.799999999999997</v>
      </c>
      <c r="AD871">
        <v>142888</v>
      </c>
      <c r="AE871">
        <v>90.7</v>
      </c>
      <c r="AF871">
        <v>33.9</v>
      </c>
      <c r="AG871" t="s">
        <v>41</v>
      </c>
      <c r="AH871" t="s">
        <v>47</v>
      </c>
      <c r="AI871" t="s">
        <v>52</v>
      </c>
      <c r="AJ871">
        <v>100</v>
      </c>
      <c r="AK871">
        <v>256</v>
      </c>
      <c r="AL871">
        <v>0.1305</v>
      </c>
      <c r="AM871">
        <v>0.93079999999999996</v>
      </c>
      <c r="AN871">
        <v>0.84970000000000001</v>
      </c>
      <c r="AO871">
        <f>Data[[#This Row],[labeller_confidence_score]]-Data[[#This Row],[cytodiffusion_classification_confidence]]</f>
        <v>-8.109999999999995E-2</v>
      </c>
    </row>
    <row r="872" spans="1:41" x14ac:dyDescent="0.3">
      <c r="A872" t="s">
        <v>945</v>
      </c>
      <c r="B872" t="s">
        <v>74</v>
      </c>
      <c r="C872">
        <v>0</v>
      </c>
      <c r="D872" t="s">
        <v>75</v>
      </c>
      <c r="E872">
        <v>1.65</v>
      </c>
      <c r="F872">
        <v>0</v>
      </c>
      <c r="G872">
        <v>0</v>
      </c>
      <c r="H872">
        <v>1</v>
      </c>
      <c r="I872">
        <f>Data[[#This Row],[nucleus_area_pct]]/Data[[#This Row],[cytoplasm_ratio]]</f>
        <v>0</v>
      </c>
      <c r="J872">
        <v>0.70599999999999996</v>
      </c>
      <c r="K872">
        <v>0.47499999999999998</v>
      </c>
      <c r="L872">
        <v>2.34</v>
      </c>
      <c r="M872">
        <v>1</v>
      </c>
      <c r="N872">
        <v>0.85799999999999998</v>
      </c>
      <c r="O872">
        <v>35</v>
      </c>
      <c r="P872">
        <v>23</v>
      </c>
      <c r="Q872">
        <v>225</v>
      </c>
      <c r="R872">
        <v>146</v>
      </c>
      <c r="S872">
        <v>157</v>
      </c>
      <c r="T872">
        <f>(Data[[#This Row],[mean_r]]/256)*100</f>
        <v>87.890625</v>
      </c>
      <c r="U872">
        <f>(Data[[#This Row],[mean_g]]/256)*100</f>
        <v>57.03125</v>
      </c>
      <c r="V872">
        <f>(Data[[#This Row],[mean_b]]/256)*100</f>
        <v>61.328125</v>
      </c>
      <c r="W872">
        <v>0.45</v>
      </c>
      <c r="X872" t="s">
        <v>51</v>
      </c>
      <c r="Y872" t="s">
        <v>40</v>
      </c>
      <c r="Z872">
        <v>11835</v>
      </c>
      <c r="AA872">
        <v>4.8899999999999997</v>
      </c>
      <c r="AB872">
        <v>15.7</v>
      </c>
      <c r="AC872">
        <v>32.5</v>
      </c>
      <c r="AD872">
        <v>113531</v>
      </c>
      <c r="AE872">
        <v>89</v>
      </c>
      <c r="AF872">
        <v>33.5</v>
      </c>
      <c r="AG872" t="s">
        <v>46</v>
      </c>
      <c r="AH872" t="s">
        <v>42</v>
      </c>
      <c r="AI872" t="s">
        <v>56</v>
      </c>
      <c r="AJ872">
        <v>100</v>
      </c>
      <c r="AK872">
        <v>224</v>
      </c>
      <c r="AL872">
        <v>0.1875</v>
      </c>
      <c r="AM872">
        <v>0.9284</v>
      </c>
      <c r="AN872">
        <v>0.84770000000000001</v>
      </c>
      <c r="AO872">
        <f>Data[[#This Row],[labeller_confidence_score]]-Data[[#This Row],[cytodiffusion_classification_confidence]]</f>
        <v>-8.0699999999999994E-2</v>
      </c>
    </row>
    <row r="873" spans="1:41" x14ac:dyDescent="0.3">
      <c r="A873" t="s">
        <v>946</v>
      </c>
      <c r="B873" t="s">
        <v>106</v>
      </c>
      <c r="C873">
        <v>1</v>
      </c>
      <c r="D873" t="s">
        <v>82</v>
      </c>
      <c r="E873">
        <v>10.4</v>
      </c>
      <c r="F873">
        <v>74</v>
      </c>
      <c r="G873">
        <v>0.44600000000000001</v>
      </c>
      <c r="H873">
        <v>0.188</v>
      </c>
      <c r="I873">
        <f>Data[[#This Row],[nucleus_area_pct]]/Data[[#This Row],[cytoplasm_ratio]]</f>
        <v>393.61702127659572</v>
      </c>
      <c r="J873">
        <v>0.83899999999999997</v>
      </c>
      <c r="K873">
        <v>0.27800000000000002</v>
      </c>
      <c r="L873">
        <v>1.06</v>
      </c>
      <c r="M873">
        <v>1</v>
      </c>
      <c r="N873">
        <v>0.88</v>
      </c>
      <c r="O873">
        <v>527</v>
      </c>
      <c r="P873">
        <v>89</v>
      </c>
      <c r="Q873">
        <v>199</v>
      </c>
      <c r="R873">
        <v>154</v>
      </c>
      <c r="S873">
        <v>162</v>
      </c>
      <c r="T873">
        <f>(Data[[#This Row],[mean_r]]/256)*100</f>
        <v>77.734375</v>
      </c>
      <c r="U873">
        <f>(Data[[#This Row],[mean_g]]/256)*100</f>
        <v>60.15625</v>
      </c>
      <c r="V873">
        <f>(Data[[#This Row],[mean_b]]/256)*100</f>
        <v>63.28125</v>
      </c>
      <c r="W873">
        <v>0.68100000000000005</v>
      </c>
      <c r="X873" t="s">
        <v>39</v>
      </c>
      <c r="Y873" t="s">
        <v>40</v>
      </c>
      <c r="Z873">
        <v>8037</v>
      </c>
      <c r="AA873">
        <v>3.66</v>
      </c>
      <c r="AB873">
        <v>11.4</v>
      </c>
      <c r="AC873">
        <v>37.299999999999997</v>
      </c>
      <c r="AD873">
        <v>103808</v>
      </c>
      <c r="AE873">
        <v>107</v>
      </c>
      <c r="AF873">
        <v>33.700000000000003</v>
      </c>
      <c r="AG873" t="s">
        <v>64</v>
      </c>
      <c r="AH873" t="s">
        <v>47</v>
      </c>
      <c r="AI873" t="s">
        <v>56</v>
      </c>
      <c r="AJ873">
        <v>60</v>
      </c>
      <c r="AK873">
        <v>224</v>
      </c>
      <c r="AL873">
        <v>0.84670000000000001</v>
      </c>
      <c r="AM873">
        <v>0.65400000000000003</v>
      </c>
      <c r="AN873">
        <v>0.74739999999999995</v>
      </c>
      <c r="AO873">
        <f>Data[[#This Row],[labeller_confidence_score]]-Data[[#This Row],[cytodiffusion_classification_confidence]]</f>
        <v>9.3399999999999928E-2</v>
      </c>
    </row>
    <row r="874" spans="1:41" x14ac:dyDescent="0.3">
      <c r="A874" t="s">
        <v>947</v>
      </c>
      <c r="B874" t="s">
        <v>103</v>
      </c>
      <c r="C874">
        <v>1</v>
      </c>
      <c r="D874" t="s">
        <v>104</v>
      </c>
      <c r="E874">
        <v>3.6</v>
      </c>
      <c r="F874">
        <v>0</v>
      </c>
      <c r="G874">
        <v>0</v>
      </c>
      <c r="H874">
        <v>1</v>
      </c>
      <c r="I874">
        <f>Data[[#This Row],[nucleus_area_pct]]/Data[[#This Row],[cytoplasm_ratio]]</f>
        <v>0</v>
      </c>
      <c r="J874">
        <v>0.51100000000000001</v>
      </c>
      <c r="K874">
        <v>0.79600000000000004</v>
      </c>
      <c r="L874">
        <v>0.65</v>
      </c>
      <c r="M874">
        <v>1</v>
      </c>
      <c r="N874">
        <v>0.69399999999999995</v>
      </c>
      <c r="O874">
        <v>77</v>
      </c>
      <c r="P874">
        <v>43</v>
      </c>
      <c r="Q874">
        <v>227</v>
      </c>
      <c r="R874">
        <v>126</v>
      </c>
      <c r="S874">
        <v>136</v>
      </c>
      <c r="T874">
        <f>(Data[[#This Row],[mean_r]]/256)*100</f>
        <v>88.671875</v>
      </c>
      <c r="U874">
        <f>(Data[[#This Row],[mean_g]]/256)*100</f>
        <v>49.21875</v>
      </c>
      <c r="V874">
        <f>(Data[[#This Row],[mean_b]]/256)*100</f>
        <v>53.125</v>
      </c>
      <c r="W874">
        <v>0.45700000000000002</v>
      </c>
      <c r="X874" t="s">
        <v>63</v>
      </c>
      <c r="Y874" t="s">
        <v>40</v>
      </c>
      <c r="Z874">
        <v>8220</v>
      </c>
      <c r="AA874">
        <v>4.6900000000000004</v>
      </c>
      <c r="AB874">
        <v>12</v>
      </c>
      <c r="AC874">
        <v>44.8</v>
      </c>
      <c r="AD874">
        <v>142620</v>
      </c>
      <c r="AE874">
        <v>96.1</v>
      </c>
      <c r="AF874">
        <v>32.700000000000003</v>
      </c>
      <c r="AG874" t="s">
        <v>41</v>
      </c>
      <c r="AH874" t="s">
        <v>68</v>
      </c>
      <c r="AI874" t="s">
        <v>56</v>
      </c>
      <c r="AJ874">
        <v>40</v>
      </c>
      <c r="AK874">
        <v>256</v>
      </c>
      <c r="AL874">
        <v>0.69399999999999995</v>
      </c>
      <c r="AM874">
        <v>0.62580000000000002</v>
      </c>
      <c r="AN874">
        <v>0.76729999999999998</v>
      </c>
      <c r="AO874">
        <f>Data[[#This Row],[labeller_confidence_score]]-Data[[#This Row],[cytodiffusion_classification_confidence]]</f>
        <v>0.14149999999999996</v>
      </c>
    </row>
    <row r="875" spans="1:41" x14ac:dyDescent="0.3">
      <c r="A875" t="s">
        <v>948</v>
      </c>
      <c r="B875" t="s">
        <v>81</v>
      </c>
      <c r="C875">
        <v>1</v>
      </c>
      <c r="D875" t="s">
        <v>82</v>
      </c>
      <c r="E875">
        <v>15.88</v>
      </c>
      <c r="F875">
        <v>85.7</v>
      </c>
      <c r="G875">
        <v>0.246</v>
      </c>
      <c r="H875">
        <v>0.159</v>
      </c>
      <c r="I875">
        <f>Data[[#This Row],[nucleus_area_pct]]/Data[[#This Row],[cytoplasm_ratio]]</f>
        <v>538.99371069182394</v>
      </c>
      <c r="J875">
        <v>0.82699999999999996</v>
      </c>
      <c r="K875">
        <v>0.28299999999999997</v>
      </c>
      <c r="L875">
        <v>0.56999999999999995</v>
      </c>
      <c r="M875">
        <v>1.1000000000000001</v>
      </c>
      <c r="N875">
        <v>0.84099999999999997</v>
      </c>
      <c r="O875">
        <v>627</v>
      </c>
      <c r="P875">
        <v>74</v>
      </c>
      <c r="Q875">
        <v>193</v>
      </c>
      <c r="R875">
        <v>127</v>
      </c>
      <c r="S875">
        <v>201</v>
      </c>
      <c r="T875">
        <f>(Data[[#This Row],[mean_r]]/256)*100</f>
        <v>75.390625</v>
      </c>
      <c r="U875">
        <f>(Data[[#This Row],[mean_g]]/256)*100</f>
        <v>49.609375</v>
      </c>
      <c r="V875">
        <f>(Data[[#This Row],[mean_b]]/256)*100</f>
        <v>78.515625</v>
      </c>
      <c r="W875">
        <v>0.68300000000000005</v>
      </c>
      <c r="X875" t="s">
        <v>51</v>
      </c>
      <c r="Y875" t="s">
        <v>45</v>
      </c>
      <c r="Z875">
        <v>7003</v>
      </c>
      <c r="AA875">
        <v>5.0599999999999996</v>
      </c>
      <c r="AB875">
        <v>16.5</v>
      </c>
      <c r="AC875">
        <v>34.6</v>
      </c>
      <c r="AD875">
        <v>263574</v>
      </c>
      <c r="AE875">
        <v>88.4</v>
      </c>
      <c r="AF875">
        <v>36.1</v>
      </c>
      <c r="AG875" t="s">
        <v>46</v>
      </c>
      <c r="AH875" t="s">
        <v>42</v>
      </c>
      <c r="AI875" t="s">
        <v>56</v>
      </c>
      <c r="AJ875">
        <v>100</v>
      </c>
      <c r="AK875">
        <v>224</v>
      </c>
      <c r="AL875">
        <v>0.74280000000000002</v>
      </c>
      <c r="AM875">
        <v>0.6835</v>
      </c>
      <c r="AN875">
        <v>0.87939999999999996</v>
      </c>
      <c r="AO875">
        <f>Data[[#This Row],[labeller_confidence_score]]-Data[[#This Row],[cytodiffusion_classification_confidence]]</f>
        <v>0.19589999999999996</v>
      </c>
    </row>
    <row r="876" spans="1:41" x14ac:dyDescent="0.3">
      <c r="A876" t="s">
        <v>949</v>
      </c>
      <c r="B876" t="s">
        <v>81</v>
      </c>
      <c r="C876">
        <v>1</v>
      </c>
      <c r="D876" t="s">
        <v>82</v>
      </c>
      <c r="E876">
        <v>16.28</v>
      </c>
      <c r="F876">
        <v>87.7</v>
      </c>
      <c r="G876">
        <v>0.22900000000000001</v>
      </c>
      <c r="H876">
        <v>0.14899999999999999</v>
      </c>
      <c r="I876">
        <f>Data[[#This Row],[nucleus_area_pct]]/Data[[#This Row],[cytoplasm_ratio]]</f>
        <v>588.59060402684565</v>
      </c>
      <c r="J876">
        <v>0.69299999999999995</v>
      </c>
      <c r="K876">
        <v>0.26500000000000001</v>
      </c>
      <c r="L876">
        <v>0.55000000000000004</v>
      </c>
      <c r="M876">
        <v>1</v>
      </c>
      <c r="N876">
        <v>0.86399999999999999</v>
      </c>
      <c r="O876">
        <v>692</v>
      </c>
      <c r="P876">
        <v>98</v>
      </c>
      <c r="Q876">
        <v>183</v>
      </c>
      <c r="R876">
        <v>110</v>
      </c>
      <c r="S876">
        <v>209</v>
      </c>
      <c r="T876">
        <f>(Data[[#This Row],[mean_r]]/256)*100</f>
        <v>71.484375</v>
      </c>
      <c r="U876">
        <f>(Data[[#This Row],[mean_g]]/256)*100</f>
        <v>42.96875</v>
      </c>
      <c r="V876">
        <f>(Data[[#This Row],[mean_b]]/256)*100</f>
        <v>81.640625</v>
      </c>
      <c r="W876">
        <v>0.57599999999999996</v>
      </c>
      <c r="X876" t="s">
        <v>51</v>
      </c>
      <c r="Y876" t="s">
        <v>45</v>
      </c>
      <c r="Z876">
        <v>2956</v>
      </c>
      <c r="AA876">
        <v>3.24</v>
      </c>
      <c r="AB876">
        <v>8.4</v>
      </c>
      <c r="AC876">
        <v>48.5</v>
      </c>
      <c r="AD876">
        <v>220796</v>
      </c>
      <c r="AE876">
        <v>93</v>
      </c>
      <c r="AF876">
        <v>37.1</v>
      </c>
      <c r="AG876" t="s">
        <v>46</v>
      </c>
      <c r="AH876" t="s">
        <v>42</v>
      </c>
      <c r="AI876" t="s">
        <v>43</v>
      </c>
      <c r="AJ876">
        <v>100</v>
      </c>
      <c r="AK876">
        <v>256</v>
      </c>
      <c r="AL876">
        <v>0.94289999999999996</v>
      </c>
      <c r="AM876">
        <v>0.75429999999999997</v>
      </c>
      <c r="AN876">
        <v>0.75360000000000005</v>
      </c>
      <c r="AO876">
        <f>Data[[#This Row],[labeller_confidence_score]]-Data[[#This Row],[cytodiffusion_classification_confidence]]</f>
        <v>-6.9999999999992291E-4</v>
      </c>
    </row>
    <row r="877" spans="1:41" x14ac:dyDescent="0.3">
      <c r="A877" t="s">
        <v>950</v>
      </c>
      <c r="B877" t="s">
        <v>133</v>
      </c>
      <c r="C877">
        <v>1</v>
      </c>
      <c r="D877" t="s">
        <v>104</v>
      </c>
      <c r="E877">
        <v>7.03</v>
      </c>
      <c r="F877">
        <v>0</v>
      </c>
      <c r="G877">
        <v>0</v>
      </c>
      <c r="H877">
        <v>1</v>
      </c>
      <c r="I877">
        <f>Data[[#This Row],[nucleus_area_pct]]/Data[[#This Row],[cytoplasm_ratio]]</f>
        <v>0</v>
      </c>
      <c r="J877">
        <v>0.41599999999999998</v>
      </c>
      <c r="K877">
        <v>0.76600000000000001</v>
      </c>
      <c r="L877">
        <v>0.53</v>
      </c>
      <c r="M877">
        <v>1</v>
      </c>
      <c r="N877">
        <v>0.84799999999999998</v>
      </c>
      <c r="O877">
        <v>205</v>
      </c>
      <c r="P877">
        <v>51</v>
      </c>
      <c r="Q877">
        <v>225</v>
      </c>
      <c r="R877">
        <v>132</v>
      </c>
      <c r="S877">
        <v>139</v>
      </c>
      <c r="T877">
        <f>(Data[[#This Row],[mean_r]]/256)*100</f>
        <v>87.890625</v>
      </c>
      <c r="U877">
        <f>(Data[[#This Row],[mean_g]]/256)*100</f>
        <v>51.5625</v>
      </c>
      <c r="V877">
        <f>(Data[[#This Row],[mean_b]]/256)*100</f>
        <v>54.296875</v>
      </c>
      <c r="W877">
        <v>0.51500000000000001</v>
      </c>
      <c r="X877" t="s">
        <v>63</v>
      </c>
      <c r="Y877" t="s">
        <v>45</v>
      </c>
      <c r="Z877">
        <v>6850</v>
      </c>
      <c r="AA877">
        <v>4.24</v>
      </c>
      <c r="AB877">
        <v>13.6</v>
      </c>
      <c r="AC877">
        <v>41.9</v>
      </c>
      <c r="AD877">
        <v>269139</v>
      </c>
      <c r="AE877">
        <v>86.1</v>
      </c>
      <c r="AF877">
        <v>33.799999999999997</v>
      </c>
      <c r="AG877" t="s">
        <v>46</v>
      </c>
      <c r="AH877" t="s">
        <v>42</v>
      </c>
      <c r="AI877" t="s">
        <v>56</v>
      </c>
      <c r="AJ877">
        <v>40</v>
      </c>
      <c r="AK877">
        <v>256</v>
      </c>
      <c r="AL877">
        <v>0.76670000000000005</v>
      </c>
      <c r="AM877">
        <v>0.81710000000000005</v>
      </c>
      <c r="AN877">
        <v>0.75880000000000003</v>
      </c>
      <c r="AO877">
        <f>Data[[#This Row],[labeller_confidence_score]]-Data[[#This Row],[cytodiffusion_classification_confidence]]</f>
        <v>-5.8300000000000018E-2</v>
      </c>
    </row>
    <row r="878" spans="1:41" x14ac:dyDescent="0.3">
      <c r="A878" t="s">
        <v>951</v>
      </c>
      <c r="B878" t="s">
        <v>54</v>
      </c>
      <c r="C878">
        <v>0</v>
      </c>
      <c r="D878" t="s">
        <v>54</v>
      </c>
      <c r="E878">
        <v>7.48</v>
      </c>
      <c r="F878">
        <v>0</v>
      </c>
      <c r="G878">
        <v>0</v>
      </c>
      <c r="H878">
        <v>1</v>
      </c>
      <c r="I878">
        <f>Data[[#This Row],[nucleus_area_pct]]/Data[[#This Row],[cytoplasm_ratio]]</f>
        <v>0</v>
      </c>
      <c r="J878">
        <v>0.91300000000000003</v>
      </c>
      <c r="K878">
        <v>0.20200000000000001</v>
      </c>
      <c r="L878">
        <v>0.53</v>
      </c>
      <c r="M878">
        <v>1</v>
      </c>
      <c r="N878">
        <v>0.89700000000000002</v>
      </c>
      <c r="O878">
        <v>163</v>
      </c>
      <c r="P878">
        <v>47</v>
      </c>
      <c r="Q878">
        <v>244</v>
      </c>
      <c r="R878">
        <v>127</v>
      </c>
      <c r="S878">
        <v>141</v>
      </c>
      <c r="T878">
        <f>(Data[[#This Row],[mean_r]]/256)*100</f>
        <v>95.3125</v>
      </c>
      <c r="U878">
        <f>(Data[[#This Row],[mean_g]]/256)*100</f>
        <v>49.609375</v>
      </c>
      <c r="V878">
        <f>(Data[[#This Row],[mean_b]]/256)*100</f>
        <v>55.078125</v>
      </c>
      <c r="W878">
        <v>0.40300000000000002</v>
      </c>
      <c r="X878" t="s">
        <v>51</v>
      </c>
      <c r="Y878" t="s">
        <v>40</v>
      </c>
      <c r="Z878">
        <v>8194</v>
      </c>
      <c r="AA878">
        <v>4.13</v>
      </c>
      <c r="AB878">
        <v>14.3</v>
      </c>
      <c r="AC878">
        <v>42.4</v>
      </c>
      <c r="AD878">
        <v>296459</v>
      </c>
      <c r="AE878">
        <v>96.6</v>
      </c>
      <c r="AF878">
        <v>33.5</v>
      </c>
      <c r="AG878" t="s">
        <v>64</v>
      </c>
      <c r="AH878" t="s">
        <v>42</v>
      </c>
      <c r="AI878" t="s">
        <v>52</v>
      </c>
      <c r="AJ878">
        <v>60</v>
      </c>
      <c r="AK878">
        <v>512</v>
      </c>
      <c r="AL878">
        <v>0.1265</v>
      </c>
      <c r="AM878">
        <v>0.93510000000000004</v>
      </c>
      <c r="AN878">
        <v>0.90800000000000003</v>
      </c>
      <c r="AO878">
        <f>Data[[#This Row],[labeller_confidence_score]]-Data[[#This Row],[cytodiffusion_classification_confidence]]</f>
        <v>-2.7100000000000013E-2</v>
      </c>
    </row>
    <row r="879" spans="1:41" x14ac:dyDescent="0.3">
      <c r="A879" t="s">
        <v>952</v>
      </c>
      <c r="B879" t="s">
        <v>89</v>
      </c>
      <c r="C879">
        <v>1</v>
      </c>
      <c r="D879" t="s">
        <v>38</v>
      </c>
      <c r="E879">
        <v>13.51</v>
      </c>
      <c r="F879">
        <v>50.8</v>
      </c>
      <c r="G879">
        <v>0.59599999999999997</v>
      </c>
      <c r="H879">
        <v>0.52100000000000002</v>
      </c>
      <c r="I879">
        <f>Data[[#This Row],[nucleus_area_pct]]/Data[[#This Row],[cytoplasm_ratio]]</f>
        <v>97.504798464491358</v>
      </c>
      <c r="J879">
        <v>0.64400000000000002</v>
      </c>
      <c r="K879">
        <v>0.502</v>
      </c>
      <c r="L879">
        <v>5.12</v>
      </c>
      <c r="M879">
        <v>3</v>
      </c>
      <c r="N879">
        <v>0.91</v>
      </c>
      <c r="O879">
        <v>375</v>
      </c>
      <c r="P879">
        <v>66</v>
      </c>
      <c r="Q879">
        <v>197</v>
      </c>
      <c r="R879">
        <v>130</v>
      </c>
      <c r="S879">
        <v>191</v>
      </c>
      <c r="T879">
        <f>(Data[[#This Row],[mean_r]]/256)*100</f>
        <v>76.953125</v>
      </c>
      <c r="U879">
        <f>(Data[[#This Row],[mean_g]]/256)*100</f>
        <v>50.78125</v>
      </c>
      <c r="V879">
        <f>(Data[[#This Row],[mean_b]]/256)*100</f>
        <v>74.609375</v>
      </c>
      <c r="W879">
        <v>0.60399999999999998</v>
      </c>
      <c r="X879" t="s">
        <v>51</v>
      </c>
      <c r="Y879" t="s">
        <v>40</v>
      </c>
      <c r="Z879">
        <v>4808</v>
      </c>
      <c r="AA879">
        <v>4.87</v>
      </c>
      <c r="AB879">
        <v>12.7</v>
      </c>
      <c r="AC879">
        <v>31</v>
      </c>
      <c r="AD879">
        <v>299193</v>
      </c>
      <c r="AE879">
        <v>109</v>
      </c>
      <c r="AF879">
        <v>32.6</v>
      </c>
      <c r="AG879" t="s">
        <v>41</v>
      </c>
      <c r="AH879" t="s">
        <v>42</v>
      </c>
      <c r="AI879" t="s">
        <v>43</v>
      </c>
      <c r="AJ879">
        <v>100</v>
      </c>
      <c r="AK879">
        <v>224</v>
      </c>
      <c r="AL879">
        <v>0.74950000000000006</v>
      </c>
      <c r="AM879">
        <v>0.73780000000000001</v>
      </c>
      <c r="AN879">
        <v>0.75629999999999997</v>
      </c>
      <c r="AO879">
        <f>Data[[#This Row],[labeller_confidence_score]]-Data[[#This Row],[cytodiffusion_classification_confidence]]</f>
        <v>1.8499999999999961E-2</v>
      </c>
    </row>
    <row r="880" spans="1:41" x14ac:dyDescent="0.3">
      <c r="A880" t="s">
        <v>953</v>
      </c>
      <c r="B880" t="s">
        <v>54</v>
      </c>
      <c r="C880">
        <v>0</v>
      </c>
      <c r="D880" t="s">
        <v>54</v>
      </c>
      <c r="E880">
        <v>7.35</v>
      </c>
      <c r="F880">
        <v>0</v>
      </c>
      <c r="G880">
        <v>0</v>
      </c>
      <c r="H880">
        <v>1</v>
      </c>
      <c r="I880">
        <f>Data[[#This Row],[nucleus_area_pct]]/Data[[#This Row],[cytoplasm_ratio]]</f>
        <v>0</v>
      </c>
      <c r="J880">
        <v>0.86099999999999999</v>
      </c>
      <c r="K880">
        <v>0.192</v>
      </c>
      <c r="L880">
        <v>0.61</v>
      </c>
      <c r="M880">
        <v>1</v>
      </c>
      <c r="N880">
        <v>0.97</v>
      </c>
      <c r="O880">
        <v>189</v>
      </c>
      <c r="P880">
        <v>45</v>
      </c>
      <c r="Q880">
        <v>239</v>
      </c>
      <c r="R880">
        <v>141</v>
      </c>
      <c r="S880">
        <v>131</v>
      </c>
      <c r="T880">
        <f>(Data[[#This Row],[mean_r]]/256)*100</f>
        <v>93.359375</v>
      </c>
      <c r="U880">
        <f>(Data[[#This Row],[mean_g]]/256)*100</f>
        <v>55.078125</v>
      </c>
      <c r="V880">
        <f>(Data[[#This Row],[mean_b]]/256)*100</f>
        <v>51.171875</v>
      </c>
      <c r="W880">
        <v>0.49099999999999999</v>
      </c>
      <c r="X880" t="s">
        <v>51</v>
      </c>
      <c r="Y880" t="s">
        <v>40</v>
      </c>
      <c r="Z880">
        <v>5798</v>
      </c>
      <c r="AA880">
        <v>5.3</v>
      </c>
      <c r="AB880">
        <v>13.8</v>
      </c>
      <c r="AC880">
        <v>41</v>
      </c>
      <c r="AD880">
        <v>341149</v>
      </c>
      <c r="AE880">
        <v>97.4</v>
      </c>
      <c r="AF880">
        <v>33.5</v>
      </c>
      <c r="AG880" t="s">
        <v>46</v>
      </c>
      <c r="AH880" t="s">
        <v>42</v>
      </c>
      <c r="AI880" t="s">
        <v>56</v>
      </c>
      <c r="AJ880">
        <v>60</v>
      </c>
      <c r="AK880">
        <v>512</v>
      </c>
      <c r="AL880">
        <v>9.69E-2</v>
      </c>
      <c r="AM880">
        <v>0.86170000000000002</v>
      </c>
      <c r="AN880">
        <v>0.84819999999999995</v>
      </c>
      <c r="AO880">
        <f>Data[[#This Row],[labeller_confidence_score]]-Data[[#This Row],[cytodiffusion_classification_confidence]]</f>
        <v>-1.3500000000000068E-2</v>
      </c>
    </row>
    <row r="881" spans="1:41" x14ac:dyDescent="0.3">
      <c r="A881" t="s">
        <v>954</v>
      </c>
      <c r="B881" t="s">
        <v>62</v>
      </c>
      <c r="C881">
        <v>0</v>
      </c>
      <c r="D881" t="s">
        <v>50</v>
      </c>
      <c r="E881">
        <v>8.85</v>
      </c>
      <c r="F881">
        <v>85.1</v>
      </c>
      <c r="G881">
        <v>0.81899999999999995</v>
      </c>
      <c r="H881">
        <v>0.14199999999999999</v>
      </c>
      <c r="I881">
        <f>Data[[#This Row],[nucleus_area_pct]]/Data[[#This Row],[cytoplasm_ratio]]</f>
        <v>599.29577464788736</v>
      </c>
      <c r="J881">
        <v>0.876</v>
      </c>
      <c r="K881">
        <v>0.182</v>
      </c>
      <c r="L881">
        <v>1.26</v>
      </c>
      <c r="M881">
        <v>1</v>
      </c>
      <c r="N881">
        <v>0.95499999999999996</v>
      </c>
      <c r="O881">
        <v>250</v>
      </c>
      <c r="P881">
        <v>56</v>
      </c>
      <c r="Q881">
        <v>187</v>
      </c>
      <c r="R881">
        <v>154</v>
      </c>
      <c r="S881">
        <v>176</v>
      </c>
      <c r="T881">
        <f>(Data[[#This Row],[mean_r]]/256)*100</f>
        <v>73.046875</v>
      </c>
      <c r="U881">
        <f>(Data[[#This Row],[mean_g]]/256)*100</f>
        <v>60.15625</v>
      </c>
      <c r="V881">
        <f>(Data[[#This Row],[mean_b]]/256)*100</f>
        <v>68.75</v>
      </c>
      <c r="W881">
        <v>0.73899999999999999</v>
      </c>
      <c r="X881" t="s">
        <v>39</v>
      </c>
      <c r="Y881" t="s">
        <v>40</v>
      </c>
      <c r="Z881">
        <v>6861</v>
      </c>
      <c r="AA881">
        <v>4.62</v>
      </c>
      <c r="AB881">
        <v>12.2</v>
      </c>
      <c r="AC881">
        <v>37.299999999999997</v>
      </c>
      <c r="AD881">
        <v>258930</v>
      </c>
      <c r="AE881">
        <v>99</v>
      </c>
      <c r="AF881">
        <v>31.1</v>
      </c>
      <c r="AG881" t="s">
        <v>41</v>
      </c>
      <c r="AH881" t="s">
        <v>42</v>
      </c>
      <c r="AI881" t="s">
        <v>56</v>
      </c>
      <c r="AJ881">
        <v>100</v>
      </c>
      <c r="AK881">
        <v>224</v>
      </c>
      <c r="AL881">
        <v>6.5500000000000003E-2</v>
      </c>
      <c r="AM881">
        <v>0.94330000000000003</v>
      </c>
      <c r="AN881">
        <v>0.94620000000000004</v>
      </c>
      <c r="AO881">
        <f>Data[[#This Row],[labeller_confidence_score]]-Data[[#This Row],[cytodiffusion_classification_confidence]]</f>
        <v>2.9000000000000137E-3</v>
      </c>
    </row>
    <row r="882" spans="1:41" x14ac:dyDescent="0.3">
      <c r="A882" t="s">
        <v>955</v>
      </c>
      <c r="B882" t="s">
        <v>89</v>
      </c>
      <c r="C882">
        <v>1</v>
      </c>
      <c r="D882" t="s">
        <v>38</v>
      </c>
      <c r="E882">
        <v>12.2</v>
      </c>
      <c r="F882">
        <v>56.9</v>
      </c>
      <c r="G882">
        <v>0.51700000000000002</v>
      </c>
      <c r="H882">
        <v>0.443</v>
      </c>
      <c r="I882">
        <f>Data[[#This Row],[nucleus_area_pct]]/Data[[#This Row],[cytoplasm_ratio]]</f>
        <v>128.44243792325057</v>
      </c>
      <c r="J882">
        <v>0.78700000000000003</v>
      </c>
      <c r="K882">
        <v>0.39900000000000002</v>
      </c>
      <c r="L882">
        <v>4.25</v>
      </c>
      <c r="M882">
        <v>3.3</v>
      </c>
      <c r="N882">
        <v>0.84199999999999997</v>
      </c>
      <c r="O882">
        <v>416</v>
      </c>
      <c r="P882">
        <v>76</v>
      </c>
      <c r="Q882">
        <v>201</v>
      </c>
      <c r="R882">
        <v>153</v>
      </c>
      <c r="S882">
        <v>186</v>
      </c>
      <c r="T882">
        <f>(Data[[#This Row],[mean_r]]/256)*100</f>
        <v>78.515625</v>
      </c>
      <c r="U882">
        <f>(Data[[#This Row],[mean_g]]/256)*100</f>
        <v>59.765625</v>
      </c>
      <c r="V882">
        <f>(Data[[#This Row],[mean_b]]/256)*100</f>
        <v>72.65625</v>
      </c>
      <c r="W882">
        <v>0.60299999999999998</v>
      </c>
      <c r="X882" t="s">
        <v>63</v>
      </c>
      <c r="Y882" t="s">
        <v>45</v>
      </c>
      <c r="Z882">
        <v>10856</v>
      </c>
      <c r="AA882">
        <v>4.79</v>
      </c>
      <c r="AB882">
        <v>13.4</v>
      </c>
      <c r="AC882">
        <v>35.1</v>
      </c>
      <c r="AD882">
        <v>211765</v>
      </c>
      <c r="AE882">
        <v>105.2</v>
      </c>
      <c r="AF882">
        <v>32.799999999999997</v>
      </c>
      <c r="AG882" t="s">
        <v>46</v>
      </c>
      <c r="AH882" t="s">
        <v>42</v>
      </c>
      <c r="AI882" t="s">
        <v>52</v>
      </c>
      <c r="AJ882">
        <v>60</v>
      </c>
      <c r="AK882">
        <v>256</v>
      </c>
      <c r="AL882">
        <v>0.77159999999999995</v>
      </c>
      <c r="AM882">
        <v>0.84440000000000004</v>
      </c>
      <c r="AN882">
        <v>0.76719999999999999</v>
      </c>
      <c r="AO882">
        <f>Data[[#This Row],[labeller_confidence_score]]-Data[[#This Row],[cytodiffusion_classification_confidence]]</f>
        <v>-7.7200000000000046E-2</v>
      </c>
    </row>
    <row r="883" spans="1:41" x14ac:dyDescent="0.3">
      <c r="A883" t="s">
        <v>956</v>
      </c>
      <c r="B883" t="s">
        <v>81</v>
      </c>
      <c r="C883">
        <v>1</v>
      </c>
      <c r="D883" t="s">
        <v>82</v>
      </c>
      <c r="E883">
        <v>14.6</v>
      </c>
      <c r="F883">
        <v>82.9</v>
      </c>
      <c r="G883">
        <v>0.42099999999999999</v>
      </c>
      <c r="H883">
        <v>0.115</v>
      </c>
      <c r="I883">
        <f>Data[[#This Row],[nucleus_area_pct]]/Data[[#This Row],[cytoplasm_ratio]]</f>
        <v>720.86956521739137</v>
      </c>
      <c r="J883">
        <v>0.92200000000000004</v>
      </c>
      <c r="K883">
        <v>0.23100000000000001</v>
      </c>
      <c r="L883">
        <v>1.1100000000000001</v>
      </c>
      <c r="M883">
        <v>1</v>
      </c>
      <c r="N883">
        <v>0.93400000000000005</v>
      </c>
      <c r="O883">
        <v>636</v>
      </c>
      <c r="P883">
        <v>108</v>
      </c>
      <c r="Q883">
        <v>205</v>
      </c>
      <c r="R883">
        <v>133</v>
      </c>
      <c r="S883">
        <v>181</v>
      </c>
      <c r="T883">
        <f>(Data[[#This Row],[mean_r]]/256)*100</f>
        <v>80.078125</v>
      </c>
      <c r="U883">
        <f>(Data[[#This Row],[mean_g]]/256)*100</f>
        <v>51.953125</v>
      </c>
      <c r="V883">
        <f>(Data[[#This Row],[mean_b]]/256)*100</f>
        <v>70.703125</v>
      </c>
      <c r="W883">
        <v>0.72299999999999998</v>
      </c>
      <c r="X883" t="s">
        <v>39</v>
      </c>
      <c r="Y883" t="s">
        <v>45</v>
      </c>
      <c r="Z883">
        <v>8017</v>
      </c>
      <c r="AA883">
        <v>5.17</v>
      </c>
      <c r="AB883">
        <v>13.4</v>
      </c>
      <c r="AC883">
        <v>46.1</v>
      </c>
      <c r="AD883">
        <v>135653</v>
      </c>
      <c r="AE883">
        <v>94.8</v>
      </c>
      <c r="AF883">
        <v>32.700000000000003</v>
      </c>
      <c r="AG883" t="s">
        <v>46</v>
      </c>
      <c r="AH883" t="s">
        <v>42</v>
      </c>
      <c r="AI883" t="s">
        <v>43</v>
      </c>
      <c r="AJ883">
        <v>40</v>
      </c>
      <c r="AK883">
        <v>224</v>
      </c>
      <c r="AL883">
        <v>0.79620000000000002</v>
      </c>
      <c r="AM883">
        <v>0.80769999999999997</v>
      </c>
      <c r="AN883">
        <v>0.49880000000000002</v>
      </c>
      <c r="AO883">
        <f>Data[[#This Row],[labeller_confidence_score]]-Data[[#This Row],[cytodiffusion_classification_confidence]]</f>
        <v>-0.30889999999999995</v>
      </c>
    </row>
    <row r="884" spans="1:41" x14ac:dyDescent="0.3">
      <c r="A884" t="s">
        <v>957</v>
      </c>
      <c r="B884" t="s">
        <v>49</v>
      </c>
      <c r="C884">
        <v>0</v>
      </c>
      <c r="D884" t="s">
        <v>50</v>
      </c>
      <c r="E884">
        <v>13.53</v>
      </c>
      <c r="F884">
        <v>59.3</v>
      </c>
      <c r="G884">
        <v>0.59</v>
      </c>
      <c r="H884">
        <v>0.53700000000000003</v>
      </c>
      <c r="I884">
        <f>Data[[#This Row],[nucleus_area_pct]]/Data[[#This Row],[cytoplasm_ratio]]</f>
        <v>110.42830540037242</v>
      </c>
      <c r="J884">
        <v>0.70099999999999996</v>
      </c>
      <c r="K884">
        <v>0.32500000000000001</v>
      </c>
      <c r="L884">
        <v>2.79</v>
      </c>
      <c r="M884">
        <v>3.3</v>
      </c>
      <c r="N884">
        <v>0.85399999999999998</v>
      </c>
      <c r="O884">
        <v>364</v>
      </c>
      <c r="P884">
        <v>76</v>
      </c>
      <c r="Q884">
        <v>201</v>
      </c>
      <c r="R884">
        <v>154</v>
      </c>
      <c r="S884">
        <v>188</v>
      </c>
      <c r="T884">
        <f>(Data[[#This Row],[mean_r]]/256)*100</f>
        <v>78.515625</v>
      </c>
      <c r="U884">
        <f>(Data[[#This Row],[mean_g]]/256)*100</f>
        <v>60.15625</v>
      </c>
      <c r="V884">
        <f>(Data[[#This Row],[mean_b]]/256)*100</f>
        <v>73.4375</v>
      </c>
      <c r="W884">
        <v>0.76800000000000002</v>
      </c>
      <c r="X884" t="s">
        <v>39</v>
      </c>
      <c r="Y884" t="s">
        <v>40</v>
      </c>
      <c r="Z884">
        <v>5219</v>
      </c>
      <c r="AA884">
        <v>5.65</v>
      </c>
      <c r="AB884">
        <v>11.6</v>
      </c>
      <c r="AC884">
        <v>37.9</v>
      </c>
      <c r="AD884">
        <v>264761</v>
      </c>
      <c r="AE884">
        <v>93</v>
      </c>
      <c r="AF884">
        <v>33.299999999999997</v>
      </c>
      <c r="AG884" t="s">
        <v>46</v>
      </c>
      <c r="AH884" t="s">
        <v>42</v>
      </c>
      <c r="AI884" t="s">
        <v>56</v>
      </c>
      <c r="AJ884">
        <v>100</v>
      </c>
      <c r="AK884">
        <v>360</v>
      </c>
      <c r="AL884">
        <v>0.12759999999999999</v>
      </c>
      <c r="AM884">
        <v>0.89659999999999995</v>
      </c>
      <c r="AN884">
        <v>0.95579999999999998</v>
      </c>
      <c r="AO884">
        <f>Data[[#This Row],[labeller_confidence_score]]-Data[[#This Row],[cytodiffusion_classification_confidence]]</f>
        <v>5.920000000000003E-2</v>
      </c>
    </row>
    <row r="885" spans="1:41" x14ac:dyDescent="0.3">
      <c r="A885" t="s">
        <v>958</v>
      </c>
      <c r="B885" t="s">
        <v>49</v>
      </c>
      <c r="C885">
        <v>0</v>
      </c>
      <c r="D885" t="s">
        <v>50</v>
      </c>
      <c r="E885">
        <v>12.77</v>
      </c>
      <c r="F885">
        <v>63.4</v>
      </c>
      <c r="G885">
        <v>0.57899999999999996</v>
      </c>
      <c r="H885">
        <v>0.48099999999999998</v>
      </c>
      <c r="I885">
        <f>Data[[#This Row],[nucleus_area_pct]]/Data[[#This Row],[cytoplasm_ratio]]</f>
        <v>131.80873180873181</v>
      </c>
      <c r="J885">
        <v>0.86399999999999999</v>
      </c>
      <c r="K885">
        <v>0.33</v>
      </c>
      <c r="L885">
        <v>2.46</v>
      </c>
      <c r="M885">
        <v>3.6</v>
      </c>
      <c r="N885">
        <v>0.749</v>
      </c>
      <c r="O885">
        <v>542</v>
      </c>
      <c r="P885">
        <v>83</v>
      </c>
      <c r="Q885">
        <v>242</v>
      </c>
      <c r="R885">
        <v>160</v>
      </c>
      <c r="S885">
        <v>193</v>
      </c>
      <c r="T885">
        <f>(Data[[#This Row],[mean_r]]/256)*100</f>
        <v>94.53125</v>
      </c>
      <c r="U885">
        <f>(Data[[#This Row],[mean_g]]/256)*100</f>
        <v>62.5</v>
      </c>
      <c r="V885">
        <f>(Data[[#This Row],[mean_b]]/256)*100</f>
        <v>75.390625</v>
      </c>
      <c r="W885">
        <v>0.61799999999999999</v>
      </c>
      <c r="X885" t="s">
        <v>51</v>
      </c>
      <c r="Y885" t="s">
        <v>40</v>
      </c>
      <c r="Z885">
        <v>9207</v>
      </c>
      <c r="AA885">
        <v>5.14</v>
      </c>
      <c r="AB885">
        <v>13.3</v>
      </c>
      <c r="AC885">
        <v>46.3</v>
      </c>
      <c r="AD885">
        <v>168559</v>
      </c>
      <c r="AE885">
        <v>100.5</v>
      </c>
      <c r="AF885">
        <v>34.5</v>
      </c>
      <c r="AG885" t="s">
        <v>46</v>
      </c>
      <c r="AH885" t="s">
        <v>47</v>
      </c>
      <c r="AI885" t="s">
        <v>56</v>
      </c>
      <c r="AJ885">
        <v>60</v>
      </c>
      <c r="AK885">
        <v>224</v>
      </c>
      <c r="AL885">
        <v>8.9599999999999999E-2</v>
      </c>
      <c r="AM885">
        <v>0.92589999999999995</v>
      </c>
      <c r="AN885">
        <v>0.91859999999999997</v>
      </c>
      <c r="AO885">
        <f>Data[[#This Row],[labeller_confidence_score]]-Data[[#This Row],[cytodiffusion_classification_confidence]]</f>
        <v>-7.2999999999999732E-3</v>
      </c>
    </row>
    <row r="886" spans="1:41" x14ac:dyDescent="0.3">
      <c r="A886" t="s">
        <v>959</v>
      </c>
      <c r="B886" t="s">
        <v>49</v>
      </c>
      <c r="C886">
        <v>0</v>
      </c>
      <c r="D886" t="s">
        <v>50</v>
      </c>
      <c r="E886">
        <v>13.01</v>
      </c>
      <c r="F886">
        <v>42.4</v>
      </c>
      <c r="G886">
        <v>0.55000000000000004</v>
      </c>
      <c r="H886">
        <v>0.42599999999999999</v>
      </c>
      <c r="I886">
        <f>Data[[#This Row],[nucleus_area_pct]]/Data[[#This Row],[cytoplasm_ratio]]</f>
        <v>99.53051643192488</v>
      </c>
      <c r="J886">
        <v>0.80400000000000005</v>
      </c>
      <c r="K886">
        <v>0.36499999999999999</v>
      </c>
      <c r="L886">
        <v>3.16</v>
      </c>
      <c r="M886">
        <v>3</v>
      </c>
      <c r="N886">
        <v>0.85699999999999998</v>
      </c>
      <c r="O886">
        <v>502</v>
      </c>
      <c r="P886">
        <v>65</v>
      </c>
      <c r="Q886">
        <v>189</v>
      </c>
      <c r="R886">
        <v>160</v>
      </c>
      <c r="S886">
        <v>184</v>
      </c>
      <c r="T886">
        <f>(Data[[#This Row],[mean_r]]/256)*100</f>
        <v>73.828125</v>
      </c>
      <c r="U886">
        <f>(Data[[#This Row],[mean_g]]/256)*100</f>
        <v>62.5</v>
      </c>
      <c r="V886">
        <f>(Data[[#This Row],[mean_b]]/256)*100</f>
        <v>71.875</v>
      </c>
      <c r="W886">
        <v>0.73199999999999998</v>
      </c>
      <c r="X886" t="s">
        <v>51</v>
      </c>
      <c r="Y886" t="s">
        <v>40</v>
      </c>
      <c r="Z886">
        <v>3927</v>
      </c>
      <c r="AA886">
        <v>3.53</v>
      </c>
      <c r="AB886">
        <v>12.8</v>
      </c>
      <c r="AC886">
        <v>38.299999999999997</v>
      </c>
      <c r="AD886">
        <v>306725</v>
      </c>
      <c r="AE886">
        <v>100.3</v>
      </c>
      <c r="AF886">
        <v>32.700000000000003</v>
      </c>
      <c r="AG886" t="s">
        <v>64</v>
      </c>
      <c r="AH886" t="s">
        <v>47</v>
      </c>
      <c r="AI886" t="s">
        <v>52</v>
      </c>
      <c r="AJ886">
        <v>60</v>
      </c>
      <c r="AK886">
        <v>360</v>
      </c>
      <c r="AL886">
        <v>0.1009</v>
      </c>
      <c r="AM886">
        <v>0.95099999999999996</v>
      </c>
      <c r="AN886">
        <v>0.79979999999999996</v>
      </c>
      <c r="AO886">
        <f>Data[[#This Row],[labeller_confidence_score]]-Data[[#This Row],[cytodiffusion_classification_confidence]]</f>
        <v>-0.1512</v>
      </c>
    </row>
    <row r="887" spans="1:41" x14ac:dyDescent="0.3">
      <c r="A887" t="s">
        <v>960</v>
      </c>
      <c r="B887" t="s">
        <v>81</v>
      </c>
      <c r="C887">
        <v>1</v>
      </c>
      <c r="D887" t="s">
        <v>82</v>
      </c>
      <c r="E887">
        <v>12.28</v>
      </c>
      <c r="F887">
        <v>87</v>
      </c>
      <c r="G887">
        <v>0.27700000000000002</v>
      </c>
      <c r="H887">
        <v>0.114</v>
      </c>
      <c r="I887">
        <f>Data[[#This Row],[nucleus_area_pct]]/Data[[#This Row],[cytoplasm_ratio]]</f>
        <v>763.15789473684208</v>
      </c>
      <c r="J887">
        <v>0.82</v>
      </c>
      <c r="K887">
        <v>0.22500000000000001</v>
      </c>
      <c r="L887">
        <v>1.1000000000000001</v>
      </c>
      <c r="M887">
        <v>1.1000000000000001</v>
      </c>
      <c r="N887">
        <v>0.86199999999999999</v>
      </c>
      <c r="O887">
        <v>672</v>
      </c>
      <c r="P887">
        <v>119</v>
      </c>
      <c r="Q887">
        <v>177</v>
      </c>
      <c r="R887">
        <v>148</v>
      </c>
      <c r="S887">
        <v>176</v>
      </c>
      <c r="T887">
        <f>(Data[[#This Row],[mean_r]]/256)*100</f>
        <v>69.140625</v>
      </c>
      <c r="U887">
        <f>(Data[[#This Row],[mean_g]]/256)*100</f>
        <v>57.8125</v>
      </c>
      <c r="V887">
        <f>(Data[[#This Row],[mean_b]]/256)*100</f>
        <v>68.75</v>
      </c>
      <c r="W887">
        <v>0.7</v>
      </c>
      <c r="X887" t="s">
        <v>39</v>
      </c>
      <c r="Y887" t="s">
        <v>40</v>
      </c>
      <c r="Z887">
        <v>1721</v>
      </c>
      <c r="AA887">
        <v>3.84</v>
      </c>
      <c r="AB887">
        <v>13</v>
      </c>
      <c r="AC887">
        <v>42.5</v>
      </c>
      <c r="AD887">
        <v>202971</v>
      </c>
      <c r="AE887">
        <v>89.2</v>
      </c>
      <c r="AF887">
        <v>33.4</v>
      </c>
      <c r="AG887" t="s">
        <v>64</v>
      </c>
      <c r="AH887" t="s">
        <v>47</v>
      </c>
      <c r="AI887" t="s">
        <v>56</v>
      </c>
      <c r="AJ887">
        <v>100</v>
      </c>
      <c r="AK887">
        <v>512</v>
      </c>
      <c r="AL887">
        <v>0.82369999999999999</v>
      </c>
      <c r="AM887">
        <v>0.81310000000000004</v>
      </c>
      <c r="AN887">
        <v>0.84260000000000002</v>
      </c>
      <c r="AO887">
        <f>Data[[#This Row],[labeller_confidence_score]]-Data[[#This Row],[cytodiffusion_classification_confidence]]</f>
        <v>2.9499999999999971E-2</v>
      </c>
    </row>
    <row r="888" spans="1:41" x14ac:dyDescent="0.3">
      <c r="A888" t="s">
        <v>961</v>
      </c>
      <c r="B888" t="s">
        <v>62</v>
      </c>
      <c r="C888">
        <v>0</v>
      </c>
      <c r="D888" t="s">
        <v>50</v>
      </c>
      <c r="E888">
        <v>7.7</v>
      </c>
      <c r="F888">
        <v>65.8</v>
      </c>
      <c r="G888">
        <v>0.83299999999999996</v>
      </c>
      <c r="H888">
        <v>0.11799999999999999</v>
      </c>
      <c r="I888">
        <f>Data[[#This Row],[nucleus_area_pct]]/Data[[#This Row],[cytoplasm_ratio]]</f>
        <v>557.62711864406776</v>
      </c>
      <c r="J888">
        <v>0.85399999999999998</v>
      </c>
      <c r="K888">
        <v>0.27900000000000003</v>
      </c>
      <c r="L888">
        <v>1.1599999999999999</v>
      </c>
      <c r="M888">
        <v>1</v>
      </c>
      <c r="N888">
        <v>0.84599999999999997</v>
      </c>
      <c r="O888">
        <v>275</v>
      </c>
      <c r="P888">
        <v>63</v>
      </c>
      <c r="Q888">
        <v>208</v>
      </c>
      <c r="R888">
        <v>176</v>
      </c>
      <c r="S888">
        <v>187</v>
      </c>
      <c r="T888">
        <f>(Data[[#This Row],[mean_r]]/256)*100</f>
        <v>81.25</v>
      </c>
      <c r="U888">
        <f>(Data[[#This Row],[mean_g]]/256)*100</f>
        <v>68.75</v>
      </c>
      <c r="V888">
        <f>(Data[[#This Row],[mean_b]]/256)*100</f>
        <v>73.046875</v>
      </c>
      <c r="W888">
        <v>0.64100000000000001</v>
      </c>
      <c r="X888" t="s">
        <v>39</v>
      </c>
      <c r="Y888" t="s">
        <v>40</v>
      </c>
      <c r="Z888">
        <v>7774</v>
      </c>
      <c r="AA888">
        <v>7</v>
      </c>
      <c r="AB888">
        <v>16.100000000000001</v>
      </c>
      <c r="AC888">
        <v>37.1</v>
      </c>
      <c r="AD888">
        <v>191612</v>
      </c>
      <c r="AE888">
        <v>78.3</v>
      </c>
      <c r="AF888">
        <v>34.6</v>
      </c>
      <c r="AG888" t="s">
        <v>64</v>
      </c>
      <c r="AH888" t="s">
        <v>42</v>
      </c>
      <c r="AI888" t="s">
        <v>52</v>
      </c>
      <c r="AJ888">
        <v>60</v>
      </c>
      <c r="AK888">
        <v>360</v>
      </c>
      <c r="AL888">
        <v>5.7799999999999997E-2</v>
      </c>
      <c r="AM888">
        <v>0.96279999999999999</v>
      </c>
      <c r="AN888">
        <v>0.95299999999999996</v>
      </c>
      <c r="AO888">
        <f>Data[[#This Row],[labeller_confidence_score]]-Data[[#This Row],[cytodiffusion_classification_confidence]]</f>
        <v>-9.8000000000000309E-3</v>
      </c>
    </row>
    <row r="889" spans="1:41" x14ac:dyDescent="0.3">
      <c r="A889" t="s">
        <v>962</v>
      </c>
      <c r="B889" t="s">
        <v>49</v>
      </c>
      <c r="C889">
        <v>0</v>
      </c>
      <c r="D889" t="s">
        <v>50</v>
      </c>
      <c r="E889">
        <v>13.46</v>
      </c>
      <c r="F889">
        <v>47.4</v>
      </c>
      <c r="G889">
        <v>0.52200000000000002</v>
      </c>
      <c r="H889">
        <v>0.44600000000000001</v>
      </c>
      <c r="I889">
        <f>Data[[#This Row],[nucleus_area_pct]]/Data[[#This Row],[cytoplasm_ratio]]</f>
        <v>106.27802690582959</v>
      </c>
      <c r="J889">
        <v>0.62</v>
      </c>
      <c r="K889">
        <v>0.29299999999999998</v>
      </c>
      <c r="L889">
        <v>2.79</v>
      </c>
      <c r="M889">
        <v>4.0999999999999996</v>
      </c>
      <c r="N889">
        <v>0.78500000000000003</v>
      </c>
      <c r="O889">
        <v>379</v>
      </c>
      <c r="P889">
        <v>78</v>
      </c>
      <c r="Q889">
        <v>185</v>
      </c>
      <c r="R889">
        <v>128</v>
      </c>
      <c r="S889">
        <v>179</v>
      </c>
      <c r="T889">
        <f>(Data[[#This Row],[mean_r]]/256)*100</f>
        <v>72.265625</v>
      </c>
      <c r="U889">
        <f>(Data[[#This Row],[mean_g]]/256)*100</f>
        <v>50</v>
      </c>
      <c r="V889">
        <f>(Data[[#This Row],[mean_b]]/256)*100</f>
        <v>69.921875</v>
      </c>
      <c r="W889">
        <v>0.54900000000000004</v>
      </c>
      <c r="X889" t="s">
        <v>39</v>
      </c>
      <c r="Y889" t="s">
        <v>45</v>
      </c>
      <c r="Z889">
        <v>3475</v>
      </c>
      <c r="AA889">
        <v>4.7</v>
      </c>
      <c r="AB889">
        <v>19.2</v>
      </c>
      <c r="AC889">
        <v>51.6</v>
      </c>
      <c r="AD889">
        <v>250343</v>
      </c>
      <c r="AE889">
        <v>87.7</v>
      </c>
      <c r="AF889">
        <v>34.200000000000003</v>
      </c>
      <c r="AG889" t="s">
        <v>46</v>
      </c>
      <c r="AH889" t="s">
        <v>68</v>
      </c>
      <c r="AI889" t="s">
        <v>56</v>
      </c>
      <c r="AJ889">
        <v>40</v>
      </c>
      <c r="AK889">
        <v>360</v>
      </c>
      <c r="AL889">
        <v>0.104</v>
      </c>
      <c r="AM889">
        <v>0.87209999999999999</v>
      </c>
      <c r="AN889">
        <v>0.94099999999999995</v>
      </c>
      <c r="AO889">
        <f>Data[[#This Row],[labeller_confidence_score]]-Data[[#This Row],[cytodiffusion_classification_confidence]]</f>
        <v>6.8899999999999961E-2</v>
      </c>
    </row>
    <row r="890" spans="1:41" x14ac:dyDescent="0.3">
      <c r="A890" t="s">
        <v>963</v>
      </c>
      <c r="B890" t="s">
        <v>49</v>
      </c>
      <c r="C890">
        <v>0</v>
      </c>
      <c r="D890" t="s">
        <v>50</v>
      </c>
      <c r="E890">
        <v>12.9</v>
      </c>
      <c r="F890">
        <v>53.6</v>
      </c>
      <c r="G890">
        <v>0.41199999999999998</v>
      </c>
      <c r="H890">
        <v>0.39100000000000001</v>
      </c>
      <c r="I890">
        <f>Data[[#This Row],[nucleus_area_pct]]/Data[[#This Row],[cytoplasm_ratio]]</f>
        <v>137.0843989769821</v>
      </c>
      <c r="J890">
        <v>0.754</v>
      </c>
      <c r="K890">
        <v>0.48899999999999999</v>
      </c>
      <c r="L890">
        <v>3.65</v>
      </c>
      <c r="M890">
        <v>4.5</v>
      </c>
      <c r="N890">
        <v>0.90300000000000002</v>
      </c>
      <c r="O890">
        <v>393</v>
      </c>
      <c r="P890">
        <v>70</v>
      </c>
      <c r="Q890">
        <v>203</v>
      </c>
      <c r="R890">
        <v>149</v>
      </c>
      <c r="S890">
        <v>157</v>
      </c>
      <c r="T890">
        <f>(Data[[#This Row],[mean_r]]/256)*100</f>
        <v>79.296875</v>
      </c>
      <c r="U890">
        <f>(Data[[#This Row],[mean_g]]/256)*100</f>
        <v>58.203125</v>
      </c>
      <c r="V890">
        <f>(Data[[#This Row],[mean_b]]/256)*100</f>
        <v>61.328125</v>
      </c>
      <c r="W890">
        <v>0.64900000000000002</v>
      </c>
      <c r="X890" t="s">
        <v>51</v>
      </c>
      <c r="Y890" t="s">
        <v>40</v>
      </c>
      <c r="Z890">
        <v>3786</v>
      </c>
      <c r="AA890">
        <v>5.45</v>
      </c>
      <c r="AB890">
        <v>9.4</v>
      </c>
      <c r="AC890">
        <v>39.700000000000003</v>
      </c>
      <c r="AD890">
        <v>333340</v>
      </c>
      <c r="AE890">
        <v>103.4</v>
      </c>
      <c r="AF890">
        <v>30.8</v>
      </c>
      <c r="AG890" t="s">
        <v>41</v>
      </c>
      <c r="AH890" t="s">
        <v>47</v>
      </c>
      <c r="AI890" t="s">
        <v>56</v>
      </c>
      <c r="AJ890">
        <v>100</v>
      </c>
      <c r="AK890">
        <v>360</v>
      </c>
      <c r="AL890">
        <v>0.11650000000000001</v>
      </c>
      <c r="AM890">
        <v>1</v>
      </c>
      <c r="AN890">
        <v>0.94089999999999996</v>
      </c>
      <c r="AO890">
        <f>Data[[#This Row],[labeller_confidence_score]]-Data[[#This Row],[cytodiffusion_classification_confidence]]</f>
        <v>-5.9100000000000041E-2</v>
      </c>
    </row>
    <row r="891" spans="1:41" x14ac:dyDescent="0.3">
      <c r="A891" t="s">
        <v>964</v>
      </c>
      <c r="B891" t="s">
        <v>74</v>
      </c>
      <c r="C891">
        <v>0</v>
      </c>
      <c r="D891" t="s">
        <v>75</v>
      </c>
      <c r="E891">
        <v>2.37</v>
      </c>
      <c r="F891">
        <v>0</v>
      </c>
      <c r="G891">
        <v>0</v>
      </c>
      <c r="H891">
        <v>1</v>
      </c>
      <c r="I891">
        <f>Data[[#This Row],[nucleus_area_pct]]/Data[[#This Row],[cytoplasm_ratio]]</f>
        <v>0</v>
      </c>
      <c r="J891">
        <v>0.71699999999999997</v>
      </c>
      <c r="K891">
        <v>0.39900000000000002</v>
      </c>
      <c r="L891">
        <v>2.44</v>
      </c>
      <c r="M891">
        <v>1</v>
      </c>
      <c r="N891">
        <v>0.76700000000000002</v>
      </c>
      <c r="O891">
        <v>17</v>
      </c>
      <c r="P891">
        <v>15</v>
      </c>
      <c r="Q891">
        <v>227</v>
      </c>
      <c r="R891">
        <v>152</v>
      </c>
      <c r="S891">
        <v>151</v>
      </c>
      <c r="T891">
        <f>(Data[[#This Row],[mean_r]]/256)*100</f>
        <v>88.671875</v>
      </c>
      <c r="U891">
        <f>(Data[[#This Row],[mean_g]]/256)*100</f>
        <v>59.375</v>
      </c>
      <c r="V891">
        <f>(Data[[#This Row],[mean_b]]/256)*100</f>
        <v>58.984375</v>
      </c>
      <c r="W891">
        <v>0.57199999999999995</v>
      </c>
      <c r="X891" t="s">
        <v>39</v>
      </c>
      <c r="Y891" t="s">
        <v>40</v>
      </c>
      <c r="Z891">
        <v>5041</v>
      </c>
      <c r="AA891">
        <v>5.59</v>
      </c>
      <c r="AB891">
        <v>14.1</v>
      </c>
      <c r="AC891">
        <v>43.5</v>
      </c>
      <c r="AD891">
        <v>277379</v>
      </c>
      <c r="AE891">
        <v>72.099999999999994</v>
      </c>
      <c r="AF891">
        <v>35.299999999999997</v>
      </c>
      <c r="AG891" t="s">
        <v>46</v>
      </c>
      <c r="AH891" t="s">
        <v>68</v>
      </c>
      <c r="AI891" t="s">
        <v>43</v>
      </c>
      <c r="AJ891">
        <v>100</v>
      </c>
      <c r="AK891">
        <v>512</v>
      </c>
      <c r="AL891">
        <v>0.17580000000000001</v>
      </c>
      <c r="AM891">
        <v>0.873</v>
      </c>
      <c r="AN891">
        <v>0.97609999999999997</v>
      </c>
      <c r="AO891">
        <f>Data[[#This Row],[labeller_confidence_score]]-Data[[#This Row],[cytodiffusion_classification_confidence]]</f>
        <v>0.10309999999999997</v>
      </c>
    </row>
    <row r="892" spans="1:41" x14ac:dyDescent="0.3">
      <c r="A892" t="s">
        <v>965</v>
      </c>
      <c r="B892" t="s">
        <v>37</v>
      </c>
      <c r="C892">
        <v>1</v>
      </c>
      <c r="D892" t="s">
        <v>38</v>
      </c>
      <c r="E892">
        <v>13.82</v>
      </c>
      <c r="F892">
        <v>61</v>
      </c>
      <c r="G892">
        <v>0.55100000000000005</v>
      </c>
      <c r="H892">
        <v>0.432</v>
      </c>
      <c r="I892">
        <f>Data[[#This Row],[nucleus_area_pct]]/Data[[#This Row],[cytoplasm_ratio]]</f>
        <v>141.2037037037037</v>
      </c>
      <c r="J892">
        <v>0.70099999999999996</v>
      </c>
      <c r="K892">
        <v>0.33100000000000002</v>
      </c>
      <c r="L892">
        <v>2.64</v>
      </c>
      <c r="M892">
        <v>7.2</v>
      </c>
      <c r="N892">
        <v>0.77500000000000002</v>
      </c>
      <c r="O892">
        <v>361</v>
      </c>
      <c r="P892">
        <v>82</v>
      </c>
      <c r="Q892">
        <v>218</v>
      </c>
      <c r="R892">
        <v>177</v>
      </c>
      <c r="S892">
        <v>178</v>
      </c>
      <c r="T892">
        <f>(Data[[#This Row],[mean_r]]/256)*100</f>
        <v>85.15625</v>
      </c>
      <c r="U892">
        <f>(Data[[#This Row],[mean_g]]/256)*100</f>
        <v>69.140625</v>
      </c>
      <c r="V892">
        <f>(Data[[#This Row],[mean_b]]/256)*100</f>
        <v>69.53125</v>
      </c>
      <c r="W892">
        <v>0.78500000000000003</v>
      </c>
      <c r="X892" t="s">
        <v>51</v>
      </c>
      <c r="Y892" t="s">
        <v>40</v>
      </c>
      <c r="Z892">
        <v>8253</v>
      </c>
      <c r="AA892">
        <v>4.62</v>
      </c>
      <c r="AB892">
        <v>17.600000000000001</v>
      </c>
      <c r="AC892">
        <v>45.1</v>
      </c>
      <c r="AD892">
        <v>277923</v>
      </c>
      <c r="AE892">
        <v>78.5</v>
      </c>
      <c r="AF892">
        <v>34.200000000000003</v>
      </c>
      <c r="AG892" t="s">
        <v>46</v>
      </c>
      <c r="AH892" t="s">
        <v>47</v>
      </c>
      <c r="AI892" t="s">
        <v>43</v>
      </c>
      <c r="AJ892">
        <v>100</v>
      </c>
      <c r="AK892">
        <v>512</v>
      </c>
      <c r="AL892">
        <v>0.77739999999999998</v>
      </c>
      <c r="AM892">
        <v>0.67110000000000003</v>
      </c>
      <c r="AN892">
        <v>0.76980000000000004</v>
      </c>
      <c r="AO892">
        <f>Data[[#This Row],[labeller_confidence_score]]-Data[[#This Row],[cytodiffusion_classification_confidence]]</f>
        <v>9.870000000000001E-2</v>
      </c>
    </row>
    <row r="893" spans="1:41" x14ac:dyDescent="0.3">
      <c r="A893" t="s">
        <v>966</v>
      </c>
      <c r="B893" t="s">
        <v>49</v>
      </c>
      <c r="C893">
        <v>0</v>
      </c>
      <c r="D893" t="s">
        <v>50</v>
      </c>
      <c r="E893">
        <v>11.44</v>
      </c>
      <c r="F893">
        <v>51.3</v>
      </c>
      <c r="G893">
        <v>0.54600000000000004</v>
      </c>
      <c r="H893">
        <v>0.44500000000000001</v>
      </c>
      <c r="I893">
        <f>Data[[#This Row],[nucleus_area_pct]]/Data[[#This Row],[cytoplasm_ratio]]</f>
        <v>115.28089887640449</v>
      </c>
      <c r="J893">
        <v>0.79200000000000004</v>
      </c>
      <c r="K893">
        <v>0.37</v>
      </c>
      <c r="L893">
        <v>3.13</v>
      </c>
      <c r="M893">
        <v>3</v>
      </c>
      <c r="N893">
        <v>0.86699999999999999</v>
      </c>
      <c r="O893">
        <v>423</v>
      </c>
      <c r="P893">
        <v>70</v>
      </c>
      <c r="Q893">
        <v>198</v>
      </c>
      <c r="R893">
        <v>140</v>
      </c>
      <c r="S893">
        <v>204</v>
      </c>
      <c r="T893">
        <f>(Data[[#This Row],[mean_r]]/256)*100</f>
        <v>77.34375</v>
      </c>
      <c r="U893">
        <f>(Data[[#This Row],[mean_g]]/256)*100</f>
        <v>54.6875</v>
      </c>
      <c r="V893">
        <f>(Data[[#This Row],[mean_b]]/256)*100</f>
        <v>79.6875</v>
      </c>
      <c r="W893">
        <v>0.68899999999999995</v>
      </c>
      <c r="X893" t="s">
        <v>39</v>
      </c>
      <c r="Y893" t="s">
        <v>40</v>
      </c>
      <c r="Z893">
        <v>2940</v>
      </c>
      <c r="AA893">
        <v>3.71</v>
      </c>
      <c r="AB893">
        <v>17.8</v>
      </c>
      <c r="AC893">
        <v>44.6</v>
      </c>
      <c r="AD893">
        <v>155450</v>
      </c>
      <c r="AE893">
        <v>100.4</v>
      </c>
      <c r="AF893">
        <v>35.200000000000003</v>
      </c>
      <c r="AG893" t="s">
        <v>46</v>
      </c>
      <c r="AH893" t="s">
        <v>47</v>
      </c>
      <c r="AI893" t="s">
        <v>43</v>
      </c>
      <c r="AJ893">
        <v>60</v>
      </c>
      <c r="AK893">
        <v>256</v>
      </c>
      <c r="AL893">
        <v>6.7199999999999996E-2</v>
      </c>
      <c r="AM893">
        <v>0.88180000000000003</v>
      </c>
      <c r="AN893">
        <v>0.94299999999999995</v>
      </c>
      <c r="AO893">
        <f>Data[[#This Row],[labeller_confidence_score]]-Data[[#This Row],[cytodiffusion_classification_confidence]]</f>
        <v>6.1199999999999921E-2</v>
      </c>
    </row>
    <row r="894" spans="1:41" x14ac:dyDescent="0.3">
      <c r="A894" t="s">
        <v>967</v>
      </c>
      <c r="B894" t="s">
        <v>85</v>
      </c>
      <c r="C894">
        <v>0</v>
      </c>
      <c r="D894" t="s">
        <v>50</v>
      </c>
      <c r="E894">
        <v>11.54</v>
      </c>
      <c r="F894">
        <v>57.1</v>
      </c>
      <c r="G894">
        <v>0.58299999999999996</v>
      </c>
      <c r="H894">
        <v>0.46899999999999997</v>
      </c>
      <c r="I894">
        <f>Data[[#This Row],[nucleus_area_pct]]/Data[[#This Row],[cytoplasm_ratio]]</f>
        <v>121.74840085287848</v>
      </c>
      <c r="J894">
        <v>0.59599999999999997</v>
      </c>
      <c r="K894">
        <v>0.40600000000000003</v>
      </c>
      <c r="L894">
        <v>4.8600000000000003</v>
      </c>
      <c r="M894">
        <v>2.2999999999999998</v>
      </c>
      <c r="N894">
        <v>0.80100000000000005</v>
      </c>
      <c r="O894">
        <v>407</v>
      </c>
      <c r="P894">
        <v>75</v>
      </c>
      <c r="Q894">
        <v>196</v>
      </c>
      <c r="R894">
        <v>146</v>
      </c>
      <c r="S894">
        <v>195</v>
      </c>
      <c r="T894">
        <f>(Data[[#This Row],[mean_r]]/256)*100</f>
        <v>76.5625</v>
      </c>
      <c r="U894">
        <f>(Data[[#This Row],[mean_g]]/256)*100</f>
        <v>57.03125</v>
      </c>
      <c r="V894">
        <f>(Data[[#This Row],[mean_b]]/256)*100</f>
        <v>76.171875</v>
      </c>
      <c r="W894">
        <v>0.73399999999999999</v>
      </c>
      <c r="X894" t="s">
        <v>51</v>
      </c>
      <c r="Y894" t="s">
        <v>45</v>
      </c>
      <c r="Z894">
        <v>7266</v>
      </c>
      <c r="AA894">
        <v>4.16</v>
      </c>
      <c r="AB894">
        <v>13.8</v>
      </c>
      <c r="AC894">
        <v>46.8</v>
      </c>
      <c r="AD894">
        <v>216978</v>
      </c>
      <c r="AE894">
        <v>93.6</v>
      </c>
      <c r="AF894">
        <v>34.799999999999997</v>
      </c>
      <c r="AG894" t="s">
        <v>41</v>
      </c>
      <c r="AH894" t="s">
        <v>42</v>
      </c>
      <c r="AI894" t="s">
        <v>56</v>
      </c>
      <c r="AJ894">
        <v>100</v>
      </c>
      <c r="AK894">
        <v>512</v>
      </c>
      <c r="AL894">
        <v>7.8299999999999995E-2</v>
      </c>
      <c r="AM894">
        <v>0.89659999999999995</v>
      </c>
      <c r="AN894">
        <v>0.82979999999999998</v>
      </c>
      <c r="AO894">
        <f>Data[[#This Row],[labeller_confidence_score]]-Data[[#This Row],[cytodiffusion_classification_confidence]]</f>
        <v>-6.6799999999999971E-2</v>
      </c>
    </row>
    <row r="895" spans="1:41" x14ac:dyDescent="0.3">
      <c r="A895" t="s">
        <v>968</v>
      </c>
      <c r="B895" t="s">
        <v>49</v>
      </c>
      <c r="C895">
        <v>0</v>
      </c>
      <c r="D895" t="s">
        <v>50</v>
      </c>
      <c r="E895">
        <v>11.26</v>
      </c>
      <c r="F895">
        <v>50.9</v>
      </c>
      <c r="G895">
        <v>0.56799999999999995</v>
      </c>
      <c r="H895">
        <v>0.51700000000000002</v>
      </c>
      <c r="I895">
        <f>Data[[#This Row],[nucleus_area_pct]]/Data[[#This Row],[cytoplasm_ratio]]</f>
        <v>98.452611218568663</v>
      </c>
      <c r="J895">
        <v>0.71</v>
      </c>
      <c r="K895">
        <v>0.36799999999999999</v>
      </c>
      <c r="L895">
        <v>2.33</v>
      </c>
      <c r="M895">
        <v>3.3</v>
      </c>
      <c r="N895">
        <v>0.82199999999999995</v>
      </c>
      <c r="O895">
        <v>377</v>
      </c>
      <c r="P895">
        <v>68</v>
      </c>
      <c r="Q895">
        <v>188</v>
      </c>
      <c r="R895">
        <v>161</v>
      </c>
      <c r="S895">
        <v>200</v>
      </c>
      <c r="T895">
        <f>(Data[[#This Row],[mean_r]]/256)*100</f>
        <v>73.4375</v>
      </c>
      <c r="U895">
        <f>(Data[[#This Row],[mean_g]]/256)*100</f>
        <v>62.890625</v>
      </c>
      <c r="V895">
        <f>(Data[[#This Row],[mean_b]]/256)*100</f>
        <v>78.125</v>
      </c>
      <c r="W895">
        <v>0.57299999999999995</v>
      </c>
      <c r="X895" t="s">
        <v>39</v>
      </c>
      <c r="Y895" t="s">
        <v>45</v>
      </c>
      <c r="Z895">
        <v>5443</v>
      </c>
      <c r="AA895">
        <v>5.0599999999999996</v>
      </c>
      <c r="AB895">
        <v>11.9</v>
      </c>
      <c r="AC895">
        <v>49.4</v>
      </c>
      <c r="AD895">
        <v>196963</v>
      </c>
      <c r="AE895">
        <v>101.8</v>
      </c>
      <c r="AF895">
        <v>33.700000000000003</v>
      </c>
      <c r="AG895" t="s">
        <v>64</v>
      </c>
      <c r="AH895" t="s">
        <v>47</v>
      </c>
      <c r="AI895" t="s">
        <v>56</v>
      </c>
      <c r="AJ895">
        <v>60</v>
      </c>
      <c r="AK895">
        <v>360</v>
      </c>
      <c r="AL895">
        <v>8.4099999999999994E-2</v>
      </c>
      <c r="AM895">
        <v>0.76390000000000002</v>
      </c>
      <c r="AN895">
        <v>0.9516</v>
      </c>
      <c r="AO895">
        <f>Data[[#This Row],[labeller_confidence_score]]-Data[[#This Row],[cytodiffusion_classification_confidence]]</f>
        <v>0.18769999999999998</v>
      </c>
    </row>
    <row r="896" spans="1:41" x14ac:dyDescent="0.3">
      <c r="A896" t="s">
        <v>969</v>
      </c>
      <c r="B896" t="s">
        <v>133</v>
      </c>
      <c r="C896">
        <v>1</v>
      </c>
      <c r="D896" t="s">
        <v>104</v>
      </c>
      <c r="E896">
        <v>7.57</v>
      </c>
      <c r="F896">
        <v>0</v>
      </c>
      <c r="G896">
        <v>0</v>
      </c>
      <c r="H896">
        <v>1</v>
      </c>
      <c r="I896">
        <f>Data[[#This Row],[nucleus_area_pct]]/Data[[#This Row],[cytoplasm_ratio]]</f>
        <v>0</v>
      </c>
      <c r="J896">
        <v>0.433</v>
      </c>
      <c r="K896">
        <v>0.752</v>
      </c>
      <c r="L896">
        <v>0.41</v>
      </c>
      <c r="M896">
        <v>1</v>
      </c>
      <c r="N896">
        <v>0.83699999999999997</v>
      </c>
      <c r="O896">
        <v>236</v>
      </c>
      <c r="P896">
        <v>52</v>
      </c>
      <c r="Q896">
        <v>229</v>
      </c>
      <c r="R896">
        <v>124</v>
      </c>
      <c r="S896">
        <v>144</v>
      </c>
      <c r="T896">
        <f>(Data[[#This Row],[mean_r]]/256)*100</f>
        <v>89.453125</v>
      </c>
      <c r="U896">
        <f>(Data[[#This Row],[mean_g]]/256)*100</f>
        <v>48.4375</v>
      </c>
      <c r="V896">
        <f>(Data[[#This Row],[mean_b]]/256)*100</f>
        <v>56.25</v>
      </c>
      <c r="W896">
        <v>0.42799999999999999</v>
      </c>
      <c r="X896" t="s">
        <v>51</v>
      </c>
      <c r="Y896" t="s">
        <v>45</v>
      </c>
      <c r="Z896">
        <v>8658</v>
      </c>
      <c r="AA896">
        <v>4.88</v>
      </c>
      <c r="AB896">
        <v>12.5</v>
      </c>
      <c r="AC896">
        <v>41.7</v>
      </c>
      <c r="AD896">
        <v>322788</v>
      </c>
      <c r="AE896">
        <v>91.5</v>
      </c>
      <c r="AF896">
        <v>32.299999999999997</v>
      </c>
      <c r="AG896" t="s">
        <v>46</v>
      </c>
      <c r="AH896" t="s">
        <v>47</v>
      </c>
      <c r="AI896" t="s">
        <v>52</v>
      </c>
      <c r="AJ896">
        <v>40</v>
      </c>
      <c r="AK896">
        <v>360</v>
      </c>
      <c r="AL896">
        <v>0.75639999999999996</v>
      </c>
      <c r="AM896">
        <v>0.78369999999999995</v>
      </c>
      <c r="AN896">
        <v>0.83620000000000005</v>
      </c>
      <c r="AO896">
        <f>Data[[#This Row],[labeller_confidence_score]]-Data[[#This Row],[cytodiffusion_classification_confidence]]</f>
        <v>5.2500000000000102E-2</v>
      </c>
    </row>
    <row r="897" spans="1:41" x14ac:dyDescent="0.3">
      <c r="A897" t="s">
        <v>970</v>
      </c>
      <c r="B897" t="s">
        <v>67</v>
      </c>
      <c r="C897">
        <v>1</v>
      </c>
      <c r="D897" t="s">
        <v>67</v>
      </c>
      <c r="E897">
        <v>4.09</v>
      </c>
      <c r="F897">
        <v>11</v>
      </c>
      <c r="G897">
        <v>0.22900000000000001</v>
      </c>
      <c r="H897">
        <v>0.65800000000000003</v>
      </c>
      <c r="I897">
        <f>Data[[#This Row],[nucleus_area_pct]]/Data[[#This Row],[cytoplasm_ratio]]</f>
        <v>16.717325227963524</v>
      </c>
      <c r="J897">
        <v>0.42</v>
      </c>
      <c r="K897">
        <v>0.191</v>
      </c>
      <c r="L897">
        <v>3.08</v>
      </c>
      <c r="M897">
        <v>1.3</v>
      </c>
      <c r="N897">
        <v>0.69799999999999995</v>
      </c>
      <c r="O897">
        <v>317</v>
      </c>
      <c r="P897">
        <v>59</v>
      </c>
      <c r="Q897">
        <v>220</v>
      </c>
      <c r="R897">
        <v>206</v>
      </c>
      <c r="S897">
        <v>174</v>
      </c>
      <c r="T897">
        <f>(Data[[#This Row],[mean_r]]/256)*100</f>
        <v>85.9375</v>
      </c>
      <c r="U897">
        <f>(Data[[#This Row],[mean_g]]/256)*100</f>
        <v>80.46875</v>
      </c>
      <c r="V897">
        <f>(Data[[#This Row],[mean_b]]/256)*100</f>
        <v>67.96875</v>
      </c>
      <c r="W897">
        <v>0.68200000000000005</v>
      </c>
      <c r="X897" t="s">
        <v>39</v>
      </c>
      <c r="Y897" t="s">
        <v>40</v>
      </c>
      <c r="Z897">
        <v>8610</v>
      </c>
      <c r="AA897">
        <v>4.21</v>
      </c>
      <c r="AB897">
        <v>14.7</v>
      </c>
      <c r="AC897">
        <v>49.7</v>
      </c>
      <c r="AD897">
        <v>187607</v>
      </c>
      <c r="AE897">
        <v>100.2</v>
      </c>
      <c r="AF897">
        <v>31.9</v>
      </c>
      <c r="AG897" t="s">
        <v>46</v>
      </c>
      <c r="AH897" t="s">
        <v>47</v>
      </c>
      <c r="AI897" t="s">
        <v>43</v>
      </c>
      <c r="AJ897">
        <v>60</v>
      </c>
      <c r="AK897">
        <v>224</v>
      </c>
      <c r="AL897">
        <v>0.58879999999999999</v>
      </c>
      <c r="AM897">
        <v>0.71799999999999997</v>
      </c>
      <c r="AN897">
        <v>0.61380000000000001</v>
      </c>
      <c r="AO897">
        <f>Data[[#This Row],[labeller_confidence_score]]-Data[[#This Row],[cytodiffusion_classification_confidence]]</f>
        <v>-0.10419999999999996</v>
      </c>
    </row>
    <row r="898" spans="1:41" x14ac:dyDescent="0.3">
      <c r="A898" t="s">
        <v>971</v>
      </c>
      <c r="B898" t="s">
        <v>67</v>
      </c>
      <c r="C898">
        <v>1</v>
      </c>
      <c r="D898" t="s">
        <v>67</v>
      </c>
      <c r="E898">
        <v>1</v>
      </c>
      <c r="F898">
        <v>52.4</v>
      </c>
      <c r="G898">
        <v>0.252</v>
      </c>
      <c r="H898">
        <v>0.86399999999999999</v>
      </c>
      <c r="I898">
        <f>Data[[#This Row],[nucleus_area_pct]]/Data[[#This Row],[cytoplasm_ratio]]</f>
        <v>60.648148148148145</v>
      </c>
      <c r="J898">
        <v>0.50700000000000001</v>
      </c>
      <c r="K898">
        <v>0.49399999999999999</v>
      </c>
      <c r="L898">
        <v>2.96</v>
      </c>
      <c r="M898">
        <v>1.8</v>
      </c>
      <c r="N898">
        <v>0.65600000000000003</v>
      </c>
      <c r="O898">
        <v>216</v>
      </c>
      <c r="P898">
        <v>64</v>
      </c>
      <c r="Q898">
        <v>164</v>
      </c>
      <c r="R898">
        <v>158</v>
      </c>
      <c r="S898">
        <v>204</v>
      </c>
      <c r="T898">
        <f>(Data[[#This Row],[mean_r]]/256)*100</f>
        <v>64.0625</v>
      </c>
      <c r="U898">
        <f>(Data[[#This Row],[mean_g]]/256)*100</f>
        <v>61.71875</v>
      </c>
      <c r="V898">
        <f>(Data[[#This Row],[mean_b]]/256)*100</f>
        <v>79.6875</v>
      </c>
      <c r="W898">
        <v>0.66800000000000004</v>
      </c>
      <c r="X898" t="s">
        <v>51</v>
      </c>
      <c r="Y898" t="s">
        <v>40</v>
      </c>
      <c r="Z898">
        <v>5741</v>
      </c>
      <c r="AA898">
        <v>4.99</v>
      </c>
      <c r="AB898">
        <v>15.2</v>
      </c>
      <c r="AC898">
        <v>36.6</v>
      </c>
      <c r="AD898">
        <v>284554</v>
      </c>
      <c r="AE898">
        <v>85.7</v>
      </c>
      <c r="AF898">
        <v>34</v>
      </c>
      <c r="AG898" t="s">
        <v>46</v>
      </c>
      <c r="AH898" t="s">
        <v>47</v>
      </c>
      <c r="AI898" t="s">
        <v>56</v>
      </c>
      <c r="AJ898">
        <v>60</v>
      </c>
      <c r="AK898">
        <v>360</v>
      </c>
      <c r="AL898">
        <v>0.85450000000000004</v>
      </c>
      <c r="AM898">
        <v>0.81969999999999998</v>
      </c>
      <c r="AN898">
        <v>0.65769999999999995</v>
      </c>
      <c r="AO898">
        <f>Data[[#This Row],[labeller_confidence_score]]-Data[[#This Row],[cytodiffusion_classification_confidence]]</f>
        <v>-0.16200000000000003</v>
      </c>
    </row>
    <row r="899" spans="1:41" x14ac:dyDescent="0.3">
      <c r="A899" t="s">
        <v>972</v>
      </c>
      <c r="B899" t="s">
        <v>85</v>
      </c>
      <c r="C899">
        <v>0</v>
      </c>
      <c r="D899" t="s">
        <v>50</v>
      </c>
      <c r="E899">
        <v>10.96</v>
      </c>
      <c r="F899">
        <v>48.6</v>
      </c>
      <c r="G899">
        <v>0.67</v>
      </c>
      <c r="H899">
        <v>0.373</v>
      </c>
      <c r="I899">
        <f>Data[[#This Row],[nucleus_area_pct]]/Data[[#This Row],[cytoplasm_ratio]]</f>
        <v>130.29490616621985</v>
      </c>
      <c r="J899">
        <v>0.66600000000000004</v>
      </c>
      <c r="K899">
        <v>0.311</v>
      </c>
      <c r="L899">
        <v>4.7300000000000004</v>
      </c>
      <c r="M899">
        <v>2</v>
      </c>
      <c r="N899">
        <v>0.70099999999999996</v>
      </c>
      <c r="O899">
        <v>407</v>
      </c>
      <c r="P899">
        <v>81</v>
      </c>
      <c r="Q899">
        <v>188</v>
      </c>
      <c r="R899">
        <v>155</v>
      </c>
      <c r="S899">
        <v>202</v>
      </c>
      <c r="T899">
        <f>(Data[[#This Row],[mean_r]]/256)*100</f>
        <v>73.4375</v>
      </c>
      <c r="U899">
        <f>(Data[[#This Row],[mean_g]]/256)*100</f>
        <v>60.546875</v>
      </c>
      <c r="V899">
        <f>(Data[[#This Row],[mean_b]]/256)*100</f>
        <v>78.90625</v>
      </c>
      <c r="W899">
        <v>0.67700000000000005</v>
      </c>
      <c r="X899" t="s">
        <v>63</v>
      </c>
      <c r="Y899" t="s">
        <v>40</v>
      </c>
      <c r="Z899">
        <v>7677</v>
      </c>
      <c r="AA899">
        <v>3.03</v>
      </c>
      <c r="AB899">
        <v>14.9</v>
      </c>
      <c r="AC899">
        <v>39.6</v>
      </c>
      <c r="AD899">
        <v>191272</v>
      </c>
      <c r="AE899">
        <v>83.8</v>
      </c>
      <c r="AF899">
        <v>33.299999999999997</v>
      </c>
      <c r="AG899" t="s">
        <v>46</v>
      </c>
      <c r="AH899" t="s">
        <v>68</v>
      </c>
      <c r="AI899" t="s">
        <v>56</v>
      </c>
      <c r="AJ899">
        <v>100</v>
      </c>
      <c r="AK899">
        <v>256</v>
      </c>
      <c r="AL899">
        <v>3.5499999999999997E-2</v>
      </c>
      <c r="AM899">
        <v>0.87929999999999997</v>
      </c>
      <c r="AN899">
        <v>0.90980000000000005</v>
      </c>
      <c r="AO899">
        <f>Data[[#This Row],[labeller_confidence_score]]-Data[[#This Row],[cytodiffusion_classification_confidence]]</f>
        <v>3.0500000000000083E-2</v>
      </c>
    </row>
    <row r="900" spans="1:41" x14ac:dyDescent="0.3">
      <c r="A900" t="s">
        <v>973</v>
      </c>
      <c r="B900" t="s">
        <v>89</v>
      </c>
      <c r="C900">
        <v>1</v>
      </c>
      <c r="D900" t="s">
        <v>38</v>
      </c>
      <c r="E900">
        <v>13.22</v>
      </c>
      <c r="F900">
        <v>47.3</v>
      </c>
      <c r="G900">
        <v>0.65600000000000003</v>
      </c>
      <c r="H900">
        <v>0.32400000000000001</v>
      </c>
      <c r="I900">
        <f>Data[[#This Row],[nucleus_area_pct]]/Data[[#This Row],[cytoplasm_ratio]]</f>
        <v>145.98765432098764</v>
      </c>
      <c r="J900">
        <v>0.72899999999999998</v>
      </c>
      <c r="K900">
        <v>0.498</v>
      </c>
      <c r="L900">
        <v>5.12</v>
      </c>
      <c r="M900">
        <v>2.4</v>
      </c>
      <c r="N900">
        <v>0.83</v>
      </c>
      <c r="O900">
        <v>444</v>
      </c>
      <c r="P900">
        <v>72</v>
      </c>
      <c r="Q900">
        <v>221</v>
      </c>
      <c r="R900">
        <v>156</v>
      </c>
      <c r="S900">
        <v>167</v>
      </c>
      <c r="T900">
        <f>(Data[[#This Row],[mean_r]]/256)*100</f>
        <v>86.328125</v>
      </c>
      <c r="U900">
        <f>(Data[[#This Row],[mean_g]]/256)*100</f>
        <v>60.9375</v>
      </c>
      <c r="V900">
        <f>(Data[[#This Row],[mean_b]]/256)*100</f>
        <v>65.234375</v>
      </c>
      <c r="W900">
        <v>0.67400000000000004</v>
      </c>
      <c r="X900" t="s">
        <v>51</v>
      </c>
      <c r="Y900" t="s">
        <v>40</v>
      </c>
      <c r="Z900">
        <v>3834</v>
      </c>
      <c r="AA900">
        <v>5.28</v>
      </c>
      <c r="AB900">
        <v>14.7</v>
      </c>
      <c r="AC900">
        <v>45.1</v>
      </c>
      <c r="AD900">
        <v>241136</v>
      </c>
      <c r="AE900">
        <v>79.099999999999994</v>
      </c>
      <c r="AF900">
        <v>32.4</v>
      </c>
      <c r="AG900" t="s">
        <v>46</v>
      </c>
      <c r="AH900" t="s">
        <v>47</v>
      </c>
      <c r="AI900" t="s">
        <v>56</v>
      </c>
      <c r="AJ900">
        <v>40</v>
      </c>
      <c r="AK900">
        <v>512</v>
      </c>
      <c r="AL900">
        <v>0.8427</v>
      </c>
      <c r="AM900">
        <v>0.68879999999999997</v>
      </c>
      <c r="AN900">
        <v>0.79410000000000003</v>
      </c>
      <c r="AO900">
        <f>Data[[#This Row],[labeller_confidence_score]]-Data[[#This Row],[cytodiffusion_classification_confidence]]</f>
        <v>0.10530000000000006</v>
      </c>
    </row>
    <row r="901" spans="1:41" x14ac:dyDescent="0.3">
      <c r="A901" t="s">
        <v>974</v>
      </c>
      <c r="B901" t="s">
        <v>110</v>
      </c>
      <c r="C901">
        <v>1</v>
      </c>
      <c r="D901" t="s">
        <v>104</v>
      </c>
      <c r="E901">
        <v>9.32</v>
      </c>
      <c r="F901">
        <v>0</v>
      </c>
      <c r="G901">
        <v>0</v>
      </c>
      <c r="H901">
        <v>1</v>
      </c>
      <c r="I901">
        <f>Data[[#This Row],[nucleus_area_pct]]/Data[[#This Row],[cytoplasm_ratio]]</f>
        <v>0</v>
      </c>
      <c r="J901">
        <v>0.81599999999999995</v>
      </c>
      <c r="K901">
        <v>0.216</v>
      </c>
      <c r="L901">
        <v>0.82</v>
      </c>
      <c r="M901">
        <v>1</v>
      </c>
      <c r="N901">
        <v>0.82</v>
      </c>
      <c r="O901">
        <v>206</v>
      </c>
      <c r="P901">
        <v>41</v>
      </c>
      <c r="Q901">
        <v>246</v>
      </c>
      <c r="R901">
        <v>140</v>
      </c>
      <c r="S901">
        <v>120</v>
      </c>
      <c r="T901">
        <f>(Data[[#This Row],[mean_r]]/256)*100</f>
        <v>96.09375</v>
      </c>
      <c r="U901">
        <f>(Data[[#This Row],[mean_g]]/256)*100</f>
        <v>54.6875</v>
      </c>
      <c r="V901">
        <f>(Data[[#This Row],[mean_b]]/256)*100</f>
        <v>46.875</v>
      </c>
      <c r="W901">
        <v>0.46899999999999997</v>
      </c>
      <c r="X901" t="s">
        <v>63</v>
      </c>
      <c r="Y901" t="s">
        <v>40</v>
      </c>
      <c r="Z901">
        <v>4627</v>
      </c>
      <c r="AA901">
        <v>3.98</v>
      </c>
      <c r="AB901">
        <v>16.2</v>
      </c>
      <c r="AC901">
        <v>47.5</v>
      </c>
      <c r="AD901">
        <v>172980</v>
      </c>
      <c r="AE901">
        <v>85.1</v>
      </c>
      <c r="AF901">
        <v>31.4</v>
      </c>
      <c r="AG901" t="s">
        <v>41</v>
      </c>
      <c r="AH901" t="s">
        <v>42</v>
      </c>
      <c r="AI901" t="s">
        <v>43</v>
      </c>
      <c r="AJ901">
        <v>40</v>
      </c>
      <c r="AK901">
        <v>360</v>
      </c>
      <c r="AL901">
        <v>0.93579999999999997</v>
      </c>
      <c r="AM901">
        <v>0.69199999999999995</v>
      </c>
      <c r="AN901">
        <v>0.83379999999999999</v>
      </c>
      <c r="AO901">
        <f>Data[[#This Row],[labeller_confidence_score]]-Data[[#This Row],[cytodiffusion_classification_confidence]]</f>
        <v>0.14180000000000004</v>
      </c>
    </row>
    <row r="902" spans="1:41" x14ac:dyDescent="0.3">
      <c r="A902" t="s">
        <v>975</v>
      </c>
      <c r="B902" t="s">
        <v>49</v>
      </c>
      <c r="C902">
        <v>0</v>
      </c>
      <c r="D902" t="s">
        <v>50</v>
      </c>
      <c r="E902">
        <v>10.45</v>
      </c>
      <c r="F902">
        <v>52.9</v>
      </c>
      <c r="G902">
        <v>0.57999999999999996</v>
      </c>
      <c r="H902">
        <v>0.49099999999999999</v>
      </c>
      <c r="I902">
        <f>Data[[#This Row],[nucleus_area_pct]]/Data[[#This Row],[cytoplasm_ratio]]</f>
        <v>107.73930753564154</v>
      </c>
      <c r="J902">
        <v>0.73499999999999999</v>
      </c>
      <c r="K902">
        <v>0.34499999999999997</v>
      </c>
      <c r="L902">
        <v>3.93</v>
      </c>
      <c r="M902">
        <v>4.2</v>
      </c>
      <c r="N902">
        <v>0.83</v>
      </c>
      <c r="O902">
        <v>308</v>
      </c>
      <c r="P902">
        <v>92</v>
      </c>
      <c r="Q902">
        <v>209</v>
      </c>
      <c r="R902">
        <v>155</v>
      </c>
      <c r="S902">
        <v>177</v>
      </c>
      <c r="T902">
        <f>(Data[[#This Row],[mean_r]]/256)*100</f>
        <v>81.640625</v>
      </c>
      <c r="U902">
        <f>(Data[[#This Row],[mean_g]]/256)*100</f>
        <v>60.546875</v>
      </c>
      <c r="V902">
        <f>(Data[[#This Row],[mean_b]]/256)*100</f>
        <v>69.140625</v>
      </c>
      <c r="W902">
        <v>0.67600000000000005</v>
      </c>
      <c r="X902" t="s">
        <v>51</v>
      </c>
      <c r="Y902" t="s">
        <v>45</v>
      </c>
      <c r="Z902">
        <v>7966</v>
      </c>
      <c r="AA902">
        <v>4.08</v>
      </c>
      <c r="AB902">
        <v>13.9</v>
      </c>
      <c r="AC902">
        <v>44</v>
      </c>
      <c r="AD902">
        <v>277791</v>
      </c>
      <c r="AE902">
        <v>70.599999999999994</v>
      </c>
      <c r="AF902">
        <v>31.1</v>
      </c>
      <c r="AG902" t="s">
        <v>64</v>
      </c>
      <c r="AH902" t="s">
        <v>42</v>
      </c>
      <c r="AI902" t="s">
        <v>43</v>
      </c>
      <c r="AJ902">
        <v>60</v>
      </c>
      <c r="AK902">
        <v>512</v>
      </c>
      <c r="AL902">
        <v>0</v>
      </c>
      <c r="AM902">
        <v>0.89900000000000002</v>
      </c>
      <c r="AN902">
        <v>0.78959999999999997</v>
      </c>
      <c r="AO902">
        <f>Data[[#This Row],[labeller_confidence_score]]-Data[[#This Row],[cytodiffusion_classification_confidence]]</f>
        <v>-0.10940000000000005</v>
      </c>
    </row>
    <row r="903" spans="1:41" x14ac:dyDescent="0.3">
      <c r="A903" t="s">
        <v>976</v>
      </c>
      <c r="B903" t="s">
        <v>180</v>
      </c>
      <c r="C903">
        <v>1</v>
      </c>
      <c r="D903" t="s">
        <v>181</v>
      </c>
      <c r="E903">
        <v>7.46</v>
      </c>
      <c r="F903">
        <v>0</v>
      </c>
      <c r="G903">
        <v>0</v>
      </c>
      <c r="H903">
        <v>1</v>
      </c>
      <c r="I903">
        <f>Data[[#This Row],[nucleus_area_pct]]/Data[[#This Row],[cytoplasm_ratio]]</f>
        <v>0</v>
      </c>
      <c r="J903">
        <v>0.373</v>
      </c>
      <c r="K903">
        <v>0.89900000000000002</v>
      </c>
      <c r="L903">
        <v>0.74</v>
      </c>
      <c r="M903">
        <v>1</v>
      </c>
      <c r="N903">
        <v>0.84299999999999997</v>
      </c>
      <c r="O903">
        <v>182</v>
      </c>
      <c r="P903">
        <v>66</v>
      </c>
      <c r="Q903">
        <v>233</v>
      </c>
      <c r="R903">
        <v>129</v>
      </c>
      <c r="S903">
        <v>115</v>
      </c>
      <c r="T903">
        <f>(Data[[#This Row],[mean_r]]/256)*100</f>
        <v>91.015625</v>
      </c>
      <c r="U903">
        <f>(Data[[#This Row],[mean_g]]/256)*100</f>
        <v>50.390625</v>
      </c>
      <c r="V903">
        <f>(Data[[#This Row],[mean_b]]/256)*100</f>
        <v>44.921875</v>
      </c>
      <c r="W903">
        <v>0.40600000000000003</v>
      </c>
      <c r="X903" t="s">
        <v>63</v>
      </c>
      <c r="Y903" t="s">
        <v>45</v>
      </c>
      <c r="Z903">
        <v>9913</v>
      </c>
      <c r="AA903">
        <v>3.89</v>
      </c>
      <c r="AB903">
        <v>14.2</v>
      </c>
      <c r="AC903">
        <v>38.700000000000003</v>
      </c>
      <c r="AD903">
        <v>209934</v>
      </c>
      <c r="AE903">
        <v>91.4</v>
      </c>
      <c r="AF903">
        <v>33.700000000000003</v>
      </c>
      <c r="AG903" t="s">
        <v>64</v>
      </c>
      <c r="AH903" t="s">
        <v>47</v>
      </c>
      <c r="AI903" t="s">
        <v>52</v>
      </c>
      <c r="AJ903">
        <v>100</v>
      </c>
      <c r="AK903">
        <v>224</v>
      </c>
      <c r="AL903">
        <v>0.87849999999999995</v>
      </c>
      <c r="AM903">
        <v>0.83699999999999997</v>
      </c>
      <c r="AN903">
        <v>0.72840000000000005</v>
      </c>
      <c r="AO903">
        <f>Data[[#This Row],[labeller_confidence_score]]-Data[[#This Row],[cytodiffusion_classification_confidence]]</f>
        <v>-0.10859999999999992</v>
      </c>
    </row>
    <row r="904" spans="1:41" x14ac:dyDescent="0.3">
      <c r="A904" t="s">
        <v>977</v>
      </c>
      <c r="B904" t="s">
        <v>60</v>
      </c>
      <c r="C904">
        <v>0</v>
      </c>
      <c r="D904" t="s">
        <v>50</v>
      </c>
      <c r="E904">
        <v>15.96</v>
      </c>
      <c r="F904">
        <v>69.7</v>
      </c>
      <c r="G904">
        <v>0.47799999999999998</v>
      </c>
      <c r="H904">
        <v>0.372</v>
      </c>
      <c r="I904">
        <f>Data[[#This Row],[nucleus_area_pct]]/Data[[#This Row],[cytoplasm_ratio]]</f>
        <v>187.36559139784947</v>
      </c>
      <c r="J904">
        <v>0.80100000000000005</v>
      </c>
      <c r="K904">
        <v>0.55600000000000005</v>
      </c>
      <c r="L904">
        <v>1.73</v>
      </c>
      <c r="M904">
        <v>1.1000000000000001</v>
      </c>
      <c r="N904">
        <v>0.748</v>
      </c>
      <c r="O904">
        <v>728</v>
      </c>
      <c r="P904">
        <v>78</v>
      </c>
      <c r="Q904">
        <v>207</v>
      </c>
      <c r="R904">
        <v>181</v>
      </c>
      <c r="S904">
        <v>188</v>
      </c>
      <c r="T904">
        <f>(Data[[#This Row],[mean_r]]/256)*100</f>
        <v>80.859375</v>
      </c>
      <c r="U904">
        <f>(Data[[#This Row],[mean_g]]/256)*100</f>
        <v>70.703125</v>
      </c>
      <c r="V904">
        <f>(Data[[#This Row],[mean_b]]/256)*100</f>
        <v>73.4375</v>
      </c>
      <c r="W904">
        <v>0.57099999999999995</v>
      </c>
      <c r="X904" t="s">
        <v>51</v>
      </c>
      <c r="Y904" t="s">
        <v>45</v>
      </c>
      <c r="Z904">
        <v>2700</v>
      </c>
      <c r="AA904">
        <v>4.5199999999999996</v>
      </c>
      <c r="AB904">
        <v>15.4</v>
      </c>
      <c r="AC904">
        <v>39.200000000000003</v>
      </c>
      <c r="AD904">
        <v>315922</v>
      </c>
      <c r="AE904">
        <v>76.2</v>
      </c>
      <c r="AF904">
        <v>35</v>
      </c>
      <c r="AG904" t="s">
        <v>64</v>
      </c>
      <c r="AH904" t="s">
        <v>68</v>
      </c>
      <c r="AI904" t="s">
        <v>56</v>
      </c>
      <c r="AJ904">
        <v>100</v>
      </c>
      <c r="AK904">
        <v>360</v>
      </c>
      <c r="AL904">
        <v>2.7900000000000001E-2</v>
      </c>
      <c r="AM904">
        <v>0.91930000000000001</v>
      </c>
      <c r="AN904">
        <v>0.95830000000000004</v>
      </c>
      <c r="AO904">
        <f>Data[[#This Row],[labeller_confidence_score]]-Data[[#This Row],[cytodiffusion_classification_confidence]]</f>
        <v>3.9000000000000035E-2</v>
      </c>
    </row>
    <row r="905" spans="1:41" x14ac:dyDescent="0.3">
      <c r="A905" t="s">
        <v>978</v>
      </c>
      <c r="B905" t="s">
        <v>54</v>
      </c>
      <c r="C905">
        <v>0</v>
      </c>
      <c r="D905" t="s">
        <v>54</v>
      </c>
      <c r="E905">
        <v>7.56</v>
      </c>
      <c r="F905">
        <v>0</v>
      </c>
      <c r="G905">
        <v>0</v>
      </c>
      <c r="H905">
        <v>1</v>
      </c>
      <c r="I905">
        <f>Data[[#This Row],[nucleus_area_pct]]/Data[[#This Row],[cytoplasm_ratio]]</f>
        <v>0</v>
      </c>
      <c r="J905">
        <v>0.876</v>
      </c>
      <c r="K905">
        <v>0.20300000000000001</v>
      </c>
      <c r="L905">
        <v>0.37</v>
      </c>
      <c r="M905">
        <v>1</v>
      </c>
      <c r="N905">
        <v>0.93799999999999994</v>
      </c>
      <c r="O905">
        <v>163</v>
      </c>
      <c r="P905">
        <v>61</v>
      </c>
      <c r="Q905">
        <v>231</v>
      </c>
      <c r="R905">
        <v>104</v>
      </c>
      <c r="S905">
        <v>120</v>
      </c>
      <c r="T905">
        <f>(Data[[#This Row],[mean_r]]/256)*100</f>
        <v>90.234375</v>
      </c>
      <c r="U905">
        <f>(Data[[#This Row],[mean_g]]/256)*100</f>
        <v>40.625</v>
      </c>
      <c r="V905">
        <f>(Data[[#This Row],[mean_b]]/256)*100</f>
        <v>46.875</v>
      </c>
      <c r="W905">
        <v>0.56799999999999995</v>
      </c>
      <c r="X905" t="s">
        <v>51</v>
      </c>
      <c r="Y905" t="s">
        <v>45</v>
      </c>
      <c r="Z905">
        <v>9073</v>
      </c>
      <c r="AA905">
        <v>4</v>
      </c>
      <c r="AB905">
        <v>14</v>
      </c>
      <c r="AC905">
        <v>46.2</v>
      </c>
      <c r="AD905">
        <v>269646</v>
      </c>
      <c r="AE905">
        <v>84.3</v>
      </c>
      <c r="AF905">
        <v>33.4</v>
      </c>
      <c r="AG905" t="s">
        <v>46</v>
      </c>
      <c r="AH905" t="s">
        <v>47</v>
      </c>
      <c r="AI905" t="s">
        <v>56</v>
      </c>
      <c r="AJ905">
        <v>100</v>
      </c>
      <c r="AK905">
        <v>360</v>
      </c>
      <c r="AL905">
        <v>4.2200000000000001E-2</v>
      </c>
      <c r="AM905">
        <v>0.86950000000000005</v>
      </c>
      <c r="AN905">
        <v>0.8659</v>
      </c>
      <c r="AO905">
        <f>Data[[#This Row],[labeller_confidence_score]]-Data[[#This Row],[cytodiffusion_classification_confidence]]</f>
        <v>-3.6000000000000476E-3</v>
      </c>
    </row>
    <row r="906" spans="1:41" x14ac:dyDescent="0.3">
      <c r="A906" t="s">
        <v>979</v>
      </c>
      <c r="B906" t="s">
        <v>49</v>
      </c>
      <c r="C906">
        <v>0</v>
      </c>
      <c r="D906" t="s">
        <v>50</v>
      </c>
      <c r="E906">
        <v>12.75</v>
      </c>
      <c r="F906">
        <v>53.9</v>
      </c>
      <c r="G906">
        <v>0.52500000000000002</v>
      </c>
      <c r="H906">
        <v>0.53200000000000003</v>
      </c>
      <c r="I906">
        <f>Data[[#This Row],[nucleus_area_pct]]/Data[[#This Row],[cytoplasm_ratio]]</f>
        <v>101.31578947368421</v>
      </c>
      <c r="J906">
        <v>0.77400000000000002</v>
      </c>
      <c r="K906">
        <v>0.44600000000000001</v>
      </c>
      <c r="L906">
        <v>3.09</v>
      </c>
      <c r="M906">
        <v>4.5</v>
      </c>
      <c r="N906">
        <v>0.78600000000000003</v>
      </c>
      <c r="O906">
        <v>389</v>
      </c>
      <c r="P906">
        <v>84</v>
      </c>
      <c r="Q906">
        <v>203</v>
      </c>
      <c r="R906">
        <v>184</v>
      </c>
      <c r="S906">
        <v>198</v>
      </c>
      <c r="T906">
        <f>(Data[[#This Row],[mean_r]]/256)*100</f>
        <v>79.296875</v>
      </c>
      <c r="U906">
        <f>(Data[[#This Row],[mean_g]]/256)*100</f>
        <v>71.875</v>
      </c>
      <c r="V906">
        <f>(Data[[#This Row],[mean_b]]/256)*100</f>
        <v>77.34375</v>
      </c>
      <c r="W906">
        <v>0.63900000000000001</v>
      </c>
      <c r="X906" t="s">
        <v>63</v>
      </c>
      <c r="Y906" t="s">
        <v>40</v>
      </c>
      <c r="Z906">
        <v>2466</v>
      </c>
      <c r="AA906">
        <v>5.08</v>
      </c>
      <c r="AB906">
        <v>13.4</v>
      </c>
      <c r="AC906">
        <v>47.8</v>
      </c>
      <c r="AD906">
        <v>124409</v>
      </c>
      <c r="AE906">
        <v>109.6</v>
      </c>
      <c r="AF906">
        <v>32.200000000000003</v>
      </c>
      <c r="AG906" t="s">
        <v>64</v>
      </c>
      <c r="AH906" t="s">
        <v>47</v>
      </c>
      <c r="AI906" t="s">
        <v>52</v>
      </c>
      <c r="AJ906">
        <v>60</v>
      </c>
      <c r="AK906">
        <v>360</v>
      </c>
      <c r="AL906">
        <v>7.2099999999999997E-2</v>
      </c>
      <c r="AM906">
        <v>0.89090000000000003</v>
      </c>
      <c r="AN906">
        <v>0.91310000000000002</v>
      </c>
      <c r="AO906">
        <f>Data[[#This Row],[labeller_confidence_score]]-Data[[#This Row],[cytodiffusion_classification_confidence]]</f>
        <v>2.2199999999999998E-2</v>
      </c>
    </row>
    <row r="907" spans="1:41" x14ac:dyDescent="0.3">
      <c r="A907" t="s">
        <v>980</v>
      </c>
      <c r="B907" t="s">
        <v>54</v>
      </c>
      <c r="C907">
        <v>0</v>
      </c>
      <c r="D907" t="s">
        <v>54</v>
      </c>
      <c r="E907">
        <v>7.3</v>
      </c>
      <c r="F907">
        <v>0</v>
      </c>
      <c r="G907">
        <v>0</v>
      </c>
      <c r="H907">
        <v>1</v>
      </c>
      <c r="I907">
        <f>Data[[#This Row],[nucleus_area_pct]]/Data[[#This Row],[cytoplasm_ratio]]</f>
        <v>0</v>
      </c>
      <c r="J907">
        <v>0.878</v>
      </c>
      <c r="K907">
        <v>0.20499999999999999</v>
      </c>
      <c r="L907">
        <v>0.6</v>
      </c>
      <c r="M907">
        <v>1</v>
      </c>
      <c r="N907">
        <v>0.95399999999999996</v>
      </c>
      <c r="O907">
        <v>197</v>
      </c>
      <c r="P907">
        <v>50</v>
      </c>
      <c r="Q907">
        <v>224</v>
      </c>
      <c r="R907">
        <v>121</v>
      </c>
      <c r="S907">
        <v>127</v>
      </c>
      <c r="T907">
        <f>(Data[[#This Row],[mean_r]]/256)*100</f>
        <v>87.5</v>
      </c>
      <c r="U907">
        <f>(Data[[#This Row],[mean_g]]/256)*100</f>
        <v>47.265625</v>
      </c>
      <c r="V907">
        <f>(Data[[#This Row],[mean_b]]/256)*100</f>
        <v>49.609375</v>
      </c>
      <c r="W907">
        <v>0.48</v>
      </c>
      <c r="X907" t="s">
        <v>51</v>
      </c>
      <c r="Y907" t="s">
        <v>40</v>
      </c>
      <c r="Z907">
        <v>7450</v>
      </c>
      <c r="AA907">
        <v>4.78</v>
      </c>
      <c r="AB907">
        <v>16.7</v>
      </c>
      <c r="AC907">
        <v>44.7</v>
      </c>
      <c r="AD907">
        <v>120175</v>
      </c>
      <c r="AE907">
        <v>86.7</v>
      </c>
      <c r="AF907">
        <v>33.5</v>
      </c>
      <c r="AG907" t="s">
        <v>46</v>
      </c>
      <c r="AH907" t="s">
        <v>68</v>
      </c>
      <c r="AI907" t="s">
        <v>52</v>
      </c>
      <c r="AJ907">
        <v>40</v>
      </c>
      <c r="AK907">
        <v>256</v>
      </c>
      <c r="AL907">
        <v>0.19500000000000001</v>
      </c>
      <c r="AM907">
        <v>0.84909999999999997</v>
      </c>
      <c r="AN907">
        <v>0.94169999999999998</v>
      </c>
      <c r="AO907">
        <f>Data[[#This Row],[labeller_confidence_score]]-Data[[#This Row],[cytodiffusion_classification_confidence]]</f>
        <v>9.2600000000000016E-2</v>
      </c>
    </row>
    <row r="908" spans="1:41" x14ac:dyDescent="0.3">
      <c r="A908" t="s">
        <v>981</v>
      </c>
      <c r="B908" t="s">
        <v>37</v>
      </c>
      <c r="C908">
        <v>1</v>
      </c>
      <c r="D908" t="s">
        <v>38</v>
      </c>
      <c r="E908">
        <v>12.88</v>
      </c>
      <c r="F908">
        <v>67.400000000000006</v>
      </c>
      <c r="G908">
        <v>0.438</v>
      </c>
      <c r="H908">
        <v>0.39500000000000002</v>
      </c>
      <c r="I908">
        <f>Data[[#This Row],[nucleus_area_pct]]/Data[[#This Row],[cytoplasm_ratio]]</f>
        <v>170.63291139240508</v>
      </c>
      <c r="J908">
        <v>0.73299999999999998</v>
      </c>
      <c r="K908">
        <v>0.41399999999999998</v>
      </c>
      <c r="L908">
        <v>2.4</v>
      </c>
      <c r="M908">
        <v>6.9</v>
      </c>
      <c r="N908">
        <v>0.82799999999999996</v>
      </c>
      <c r="O908">
        <v>442</v>
      </c>
      <c r="P908">
        <v>65</v>
      </c>
      <c r="Q908">
        <v>219</v>
      </c>
      <c r="R908">
        <v>152</v>
      </c>
      <c r="S908">
        <v>196</v>
      </c>
      <c r="T908">
        <f>(Data[[#This Row],[mean_r]]/256)*100</f>
        <v>85.546875</v>
      </c>
      <c r="U908">
        <f>(Data[[#This Row],[mean_g]]/256)*100</f>
        <v>59.375</v>
      </c>
      <c r="V908">
        <f>(Data[[#This Row],[mean_b]]/256)*100</f>
        <v>76.5625</v>
      </c>
      <c r="W908">
        <v>0.67500000000000004</v>
      </c>
      <c r="X908" t="s">
        <v>39</v>
      </c>
      <c r="Y908" t="s">
        <v>40</v>
      </c>
      <c r="Z908">
        <v>5866</v>
      </c>
      <c r="AA908">
        <v>6.28</v>
      </c>
      <c r="AB908">
        <v>13.8</v>
      </c>
      <c r="AC908">
        <v>36.6</v>
      </c>
      <c r="AD908">
        <v>265952</v>
      </c>
      <c r="AE908">
        <v>109.4</v>
      </c>
      <c r="AF908">
        <v>33.200000000000003</v>
      </c>
      <c r="AG908" t="s">
        <v>46</v>
      </c>
      <c r="AH908" t="s">
        <v>47</v>
      </c>
      <c r="AI908" t="s">
        <v>43</v>
      </c>
      <c r="AJ908">
        <v>100</v>
      </c>
      <c r="AK908">
        <v>360</v>
      </c>
      <c r="AL908">
        <v>0.85699999999999998</v>
      </c>
      <c r="AM908">
        <v>0.81589999999999996</v>
      </c>
      <c r="AN908">
        <v>0.75529999999999997</v>
      </c>
      <c r="AO908">
        <f>Data[[#This Row],[labeller_confidence_score]]-Data[[#This Row],[cytodiffusion_classification_confidence]]</f>
        <v>-6.0599999999999987E-2</v>
      </c>
    </row>
    <row r="909" spans="1:41" x14ac:dyDescent="0.3">
      <c r="A909" t="s">
        <v>982</v>
      </c>
      <c r="B909" t="s">
        <v>49</v>
      </c>
      <c r="C909">
        <v>0</v>
      </c>
      <c r="D909" t="s">
        <v>50</v>
      </c>
      <c r="E909">
        <v>11.38</v>
      </c>
      <c r="F909">
        <v>53.8</v>
      </c>
      <c r="G909">
        <v>0.66600000000000004</v>
      </c>
      <c r="H909">
        <v>0.433</v>
      </c>
      <c r="I909">
        <f>Data[[#This Row],[nucleus_area_pct]]/Data[[#This Row],[cytoplasm_ratio]]</f>
        <v>124.24942263279445</v>
      </c>
      <c r="J909">
        <v>0.78500000000000003</v>
      </c>
      <c r="K909">
        <v>0.34599999999999997</v>
      </c>
      <c r="L909">
        <v>3.55</v>
      </c>
      <c r="M909">
        <v>3.6</v>
      </c>
      <c r="N909">
        <v>0.77</v>
      </c>
      <c r="O909">
        <v>371</v>
      </c>
      <c r="P909">
        <v>56</v>
      </c>
      <c r="Q909">
        <v>197</v>
      </c>
      <c r="R909">
        <v>171</v>
      </c>
      <c r="S909">
        <v>204</v>
      </c>
      <c r="T909">
        <f>(Data[[#This Row],[mean_r]]/256)*100</f>
        <v>76.953125</v>
      </c>
      <c r="U909">
        <f>(Data[[#This Row],[mean_g]]/256)*100</f>
        <v>66.796875</v>
      </c>
      <c r="V909">
        <f>(Data[[#This Row],[mean_b]]/256)*100</f>
        <v>79.6875</v>
      </c>
      <c r="W909">
        <v>0.69799999999999995</v>
      </c>
      <c r="X909" t="s">
        <v>39</v>
      </c>
      <c r="Y909" t="s">
        <v>45</v>
      </c>
      <c r="Z909">
        <v>8386</v>
      </c>
      <c r="AA909">
        <v>4.6900000000000004</v>
      </c>
      <c r="AB909">
        <v>12.4</v>
      </c>
      <c r="AC909">
        <v>45.9</v>
      </c>
      <c r="AD909">
        <v>205132</v>
      </c>
      <c r="AE909">
        <v>89.4</v>
      </c>
      <c r="AF909">
        <v>32.5</v>
      </c>
      <c r="AG909" t="s">
        <v>46</v>
      </c>
      <c r="AH909" t="s">
        <v>42</v>
      </c>
      <c r="AI909" t="s">
        <v>56</v>
      </c>
      <c r="AJ909">
        <v>40</v>
      </c>
      <c r="AK909">
        <v>512</v>
      </c>
      <c r="AL909">
        <v>9.4500000000000001E-2</v>
      </c>
      <c r="AM909">
        <v>0.93630000000000002</v>
      </c>
      <c r="AN909">
        <v>0.98740000000000006</v>
      </c>
      <c r="AO909">
        <f>Data[[#This Row],[labeller_confidence_score]]-Data[[#This Row],[cytodiffusion_classification_confidence]]</f>
        <v>5.1100000000000034E-2</v>
      </c>
    </row>
    <row r="910" spans="1:41" x14ac:dyDescent="0.3">
      <c r="A910" t="s">
        <v>983</v>
      </c>
      <c r="B910" t="s">
        <v>106</v>
      </c>
      <c r="C910">
        <v>1</v>
      </c>
      <c r="D910" t="s">
        <v>82</v>
      </c>
      <c r="E910">
        <v>10.74</v>
      </c>
      <c r="F910">
        <v>76.599999999999994</v>
      </c>
      <c r="G910">
        <v>0.45</v>
      </c>
      <c r="H910">
        <v>0.18</v>
      </c>
      <c r="I910">
        <f>Data[[#This Row],[nucleus_area_pct]]/Data[[#This Row],[cytoplasm_ratio]]</f>
        <v>425.55555555555554</v>
      </c>
      <c r="J910">
        <v>0.88700000000000001</v>
      </c>
      <c r="K910">
        <v>0.16500000000000001</v>
      </c>
      <c r="L910">
        <v>1.3</v>
      </c>
      <c r="M910">
        <v>1</v>
      </c>
      <c r="N910">
        <v>0.83799999999999997</v>
      </c>
      <c r="O910">
        <v>538</v>
      </c>
      <c r="P910">
        <v>109</v>
      </c>
      <c r="Q910">
        <v>210</v>
      </c>
      <c r="R910">
        <v>133</v>
      </c>
      <c r="S910">
        <v>183</v>
      </c>
      <c r="T910">
        <f>(Data[[#This Row],[mean_r]]/256)*100</f>
        <v>82.03125</v>
      </c>
      <c r="U910">
        <f>(Data[[#This Row],[mean_g]]/256)*100</f>
        <v>51.953125</v>
      </c>
      <c r="V910">
        <f>(Data[[#This Row],[mean_b]]/256)*100</f>
        <v>71.484375</v>
      </c>
      <c r="W910">
        <v>0.53600000000000003</v>
      </c>
      <c r="X910" t="s">
        <v>63</v>
      </c>
      <c r="Y910" t="s">
        <v>45</v>
      </c>
      <c r="Z910">
        <v>8199</v>
      </c>
      <c r="AA910">
        <v>5.92</v>
      </c>
      <c r="AB910">
        <v>12</v>
      </c>
      <c r="AC910">
        <v>34.4</v>
      </c>
      <c r="AD910">
        <v>241279</v>
      </c>
      <c r="AE910">
        <v>81.400000000000006</v>
      </c>
      <c r="AF910">
        <v>35.1</v>
      </c>
      <c r="AG910" t="s">
        <v>41</v>
      </c>
      <c r="AH910" t="s">
        <v>47</v>
      </c>
      <c r="AI910" t="s">
        <v>52</v>
      </c>
      <c r="AJ910">
        <v>60</v>
      </c>
      <c r="AK910">
        <v>256</v>
      </c>
      <c r="AL910">
        <v>0.89980000000000004</v>
      </c>
      <c r="AM910">
        <v>0.66339999999999999</v>
      </c>
      <c r="AN910">
        <v>0.76180000000000003</v>
      </c>
      <c r="AO910">
        <f>Data[[#This Row],[labeller_confidence_score]]-Data[[#This Row],[cytodiffusion_classification_confidence]]</f>
        <v>9.8400000000000043E-2</v>
      </c>
    </row>
    <row r="911" spans="1:41" x14ac:dyDescent="0.3">
      <c r="A911" t="s">
        <v>984</v>
      </c>
      <c r="B911" t="s">
        <v>87</v>
      </c>
      <c r="C911">
        <v>0</v>
      </c>
      <c r="D911" t="s">
        <v>50</v>
      </c>
      <c r="E911">
        <v>13.12</v>
      </c>
      <c r="F911">
        <v>52.7</v>
      </c>
      <c r="G911">
        <v>0.65100000000000002</v>
      </c>
      <c r="H911">
        <v>0.59099999999999997</v>
      </c>
      <c r="I911">
        <f>Data[[#This Row],[nucleus_area_pct]]/Data[[#This Row],[cytoplasm_ratio]]</f>
        <v>89.170896785109989</v>
      </c>
      <c r="J911">
        <v>0.74299999999999999</v>
      </c>
      <c r="K911">
        <v>0.46700000000000003</v>
      </c>
      <c r="L911">
        <v>4.74</v>
      </c>
      <c r="M911">
        <v>2.1</v>
      </c>
      <c r="N911">
        <v>0.78100000000000003</v>
      </c>
      <c r="O911">
        <v>548</v>
      </c>
      <c r="P911">
        <v>78</v>
      </c>
      <c r="Q911">
        <v>216</v>
      </c>
      <c r="R911">
        <v>101</v>
      </c>
      <c r="S911">
        <v>169</v>
      </c>
      <c r="T911">
        <f>(Data[[#This Row],[mean_r]]/256)*100</f>
        <v>84.375</v>
      </c>
      <c r="U911">
        <f>(Data[[#This Row],[mean_g]]/256)*100</f>
        <v>39.453125</v>
      </c>
      <c r="V911">
        <f>(Data[[#This Row],[mean_b]]/256)*100</f>
        <v>66.015625</v>
      </c>
      <c r="W911">
        <v>0.59</v>
      </c>
      <c r="X911" t="s">
        <v>51</v>
      </c>
      <c r="Y911" t="s">
        <v>40</v>
      </c>
      <c r="Z911">
        <v>6619</v>
      </c>
      <c r="AA911">
        <v>4.3600000000000003</v>
      </c>
      <c r="AB911">
        <v>15.9</v>
      </c>
      <c r="AC911">
        <v>44.5</v>
      </c>
      <c r="AD911">
        <v>380967</v>
      </c>
      <c r="AE911">
        <v>79.8</v>
      </c>
      <c r="AF911">
        <v>30.9</v>
      </c>
      <c r="AG911" t="s">
        <v>64</v>
      </c>
      <c r="AH911" t="s">
        <v>42</v>
      </c>
      <c r="AI911" t="s">
        <v>56</v>
      </c>
      <c r="AJ911">
        <v>60</v>
      </c>
      <c r="AK911">
        <v>360</v>
      </c>
      <c r="AL911">
        <v>0.1142</v>
      </c>
      <c r="AM911">
        <v>0.91100000000000003</v>
      </c>
      <c r="AN911">
        <v>0.88970000000000005</v>
      </c>
      <c r="AO911">
        <f>Data[[#This Row],[labeller_confidence_score]]-Data[[#This Row],[cytodiffusion_classification_confidence]]</f>
        <v>-2.1299999999999986E-2</v>
      </c>
    </row>
    <row r="912" spans="1:41" x14ac:dyDescent="0.3">
      <c r="A912" t="s">
        <v>985</v>
      </c>
      <c r="B912" t="s">
        <v>54</v>
      </c>
      <c r="C912">
        <v>0</v>
      </c>
      <c r="D912" t="s">
        <v>54</v>
      </c>
      <c r="E912">
        <v>7.26</v>
      </c>
      <c r="F912">
        <v>0</v>
      </c>
      <c r="G912">
        <v>0</v>
      </c>
      <c r="H912">
        <v>1</v>
      </c>
      <c r="I912">
        <f>Data[[#This Row],[nucleus_area_pct]]/Data[[#This Row],[cytoplasm_ratio]]</f>
        <v>0</v>
      </c>
      <c r="J912">
        <v>0.85099999999999998</v>
      </c>
      <c r="K912">
        <v>0.191</v>
      </c>
      <c r="L912">
        <v>0.75</v>
      </c>
      <c r="M912">
        <v>1</v>
      </c>
      <c r="N912">
        <v>0.91</v>
      </c>
      <c r="O912">
        <v>184</v>
      </c>
      <c r="P912">
        <v>45</v>
      </c>
      <c r="Q912">
        <v>223</v>
      </c>
      <c r="R912">
        <v>117</v>
      </c>
      <c r="S912">
        <v>130</v>
      </c>
      <c r="T912">
        <f>(Data[[#This Row],[mean_r]]/256)*100</f>
        <v>87.109375</v>
      </c>
      <c r="U912">
        <f>(Data[[#This Row],[mean_g]]/256)*100</f>
        <v>45.703125</v>
      </c>
      <c r="V912">
        <f>(Data[[#This Row],[mean_b]]/256)*100</f>
        <v>50.78125</v>
      </c>
      <c r="W912">
        <v>0.45500000000000002</v>
      </c>
      <c r="X912" t="s">
        <v>51</v>
      </c>
      <c r="Y912" t="s">
        <v>45</v>
      </c>
      <c r="Z912">
        <v>3823</v>
      </c>
      <c r="AA912">
        <v>4.78</v>
      </c>
      <c r="AB912">
        <v>13.9</v>
      </c>
      <c r="AC912">
        <v>53.2</v>
      </c>
      <c r="AD912">
        <v>101807</v>
      </c>
      <c r="AE912">
        <v>97</v>
      </c>
      <c r="AF912">
        <v>34.700000000000003</v>
      </c>
      <c r="AG912" t="s">
        <v>64</v>
      </c>
      <c r="AH912" t="s">
        <v>42</v>
      </c>
      <c r="AI912" t="s">
        <v>52</v>
      </c>
      <c r="AJ912">
        <v>60</v>
      </c>
      <c r="AK912">
        <v>256</v>
      </c>
      <c r="AL912">
        <v>7.9799999999999996E-2</v>
      </c>
      <c r="AM912">
        <v>1</v>
      </c>
      <c r="AN912">
        <v>0.9214</v>
      </c>
      <c r="AO912">
        <f>Data[[#This Row],[labeller_confidence_score]]-Data[[#This Row],[cytodiffusion_classification_confidence]]</f>
        <v>-7.8600000000000003E-2</v>
      </c>
    </row>
    <row r="913" spans="1:41" x14ac:dyDescent="0.3">
      <c r="A913" t="s">
        <v>986</v>
      </c>
      <c r="B913" t="s">
        <v>180</v>
      </c>
      <c r="C913">
        <v>1</v>
      </c>
      <c r="D913" t="s">
        <v>181</v>
      </c>
      <c r="E913">
        <v>7.01</v>
      </c>
      <c r="F913">
        <v>0</v>
      </c>
      <c r="G913">
        <v>0</v>
      </c>
      <c r="H913">
        <v>1</v>
      </c>
      <c r="I913">
        <f>Data[[#This Row],[nucleus_area_pct]]/Data[[#This Row],[cytoplasm_ratio]]</f>
        <v>0</v>
      </c>
      <c r="J913">
        <v>0.26500000000000001</v>
      </c>
      <c r="K913">
        <v>0.92900000000000005</v>
      </c>
      <c r="L913">
        <v>0.37</v>
      </c>
      <c r="M913">
        <v>1</v>
      </c>
      <c r="N913">
        <v>0.746</v>
      </c>
      <c r="O913">
        <v>157</v>
      </c>
      <c r="P913">
        <v>52</v>
      </c>
      <c r="Q913">
        <v>240</v>
      </c>
      <c r="R913">
        <v>122</v>
      </c>
      <c r="S913">
        <v>129</v>
      </c>
      <c r="T913">
        <f>(Data[[#This Row],[mean_r]]/256)*100</f>
        <v>93.75</v>
      </c>
      <c r="U913">
        <f>(Data[[#This Row],[mean_g]]/256)*100</f>
        <v>47.65625</v>
      </c>
      <c r="V913">
        <f>(Data[[#This Row],[mean_b]]/256)*100</f>
        <v>50.390625</v>
      </c>
      <c r="W913">
        <v>0.41499999999999998</v>
      </c>
      <c r="X913" t="s">
        <v>51</v>
      </c>
      <c r="Y913" t="s">
        <v>45</v>
      </c>
      <c r="Z913">
        <v>8687</v>
      </c>
      <c r="AA913">
        <v>3.46</v>
      </c>
      <c r="AB913">
        <v>12.6</v>
      </c>
      <c r="AC913">
        <v>48.3</v>
      </c>
      <c r="AD913">
        <v>379354</v>
      </c>
      <c r="AE913">
        <v>102.8</v>
      </c>
      <c r="AF913">
        <v>34.299999999999997</v>
      </c>
      <c r="AG913" t="s">
        <v>46</v>
      </c>
      <c r="AH913" t="s">
        <v>47</v>
      </c>
      <c r="AI913" t="s">
        <v>56</v>
      </c>
      <c r="AJ913">
        <v>100</v>
      </c>
      <c r="AK913">
        <v>224</v>
      </c>
      <c r="AL913">
        <v>0.89339999999999997</v>
      </c>
      <c r="AM913">
        <v>0.69079999999999997</v>
      </c>
      <c r="AN913">
        <v>0.78520000000000001</v>
      </c>
      <c r="AO913">
        <f>Data[[#This Row],[labeller_confidence_score]]-Data[[#This Row],[cytodiffusion_classification_confidence]]</f>
        <v>9.4400000000000039E-2</v>
      </c>
    </row>
    <row r="914" spans="1:41" x14ac:dyDescent="0.3">
      <c r="A914" t="s">
        <v>987</v>
      </c>
      <c r="B914" t="s">
        <v>37</v>
      </c>
      <c r="C914">
        <v>1</v>
      </c>
      <c r="D914" t="s">
        <v>38</v>
      </c>
      <c r="E914">
        <v>15.36</v>
      </c>
      <c r="F914">
        <v>56.5</v>
      </c>
      <c r="G914">
        <v>0.66300000000000003</v>
      </c>
      <c r="H914">
        <v>0.38200000000000001</v>
      </c>
      <c r="I914">
        <f>Data[[#This Row],[nucleus_area_pct]]/Data[[#This Row],[cytoplasm_ratio]]</f>
        <v>147.90575916230367</v>
      </c>
      <c r="J914">
        <v>0.69499999999999995</v>
      </c>
      <c r="K914">
        <v>0.48099999999999998</v>
      </c>
      <c r="L914">
        <v>3.7</v>
      </c>
      <c r="M914">
        <v>6.4</v>
      </c>
      <c r="N914">
        <v>0.80100000000000005</v>
      </c>
      <c r="O914">
        <v>449</v>
      </c>
      <c r="P914">
        <v>74</v>
      </c>
      <c r="Q914">
        <v>212</v>
      </c>
      <c r="R914">
        <v>146</v>
      </c>
      <c r="S914">
        <v>179</v>
      </c>
      <c r="T914">
        <f>(Data[[#This Row],[mean_r]]/256)*100</f>
        <v>82.8125</v>
      </c>
      <c r="U914">
        <f>(Data[[#This Row],[mean_g]]/256)*100</f>
        <v>57.03125</v>
      </c>
      <c r="V914">
        <f>(Data[[#This Row],[mean_b]]/256)*100</f>
        <v>69.921875</v>
      </c>
      <c r="W914">
        <v>0.53200000000000003</v>
      </c>
      <c r="X914" t="s">
        <v>63</v>
      </c>
      <c r="Y914" t="s">
        <v>40</v>
      </c>
      <c r="Z914">
        <v>7532</v>
      </c>
      <c r="AA914">
        <v>6.51</v>
      </c>
      <c r="AB914">
        <v>13.5</v>
      </c>
      <c r="AC914">
        <v>36.4</v>
      </c>
      <c r="AD914">
        <v>119539</v>
      </c>
      <c r="AE914">
        <v>81.099999999999994</v>
      </c>
      <c r="AF914">
        <v>32.5</v>
      </c>
      <c r="AG914" t="s">
        <v>46</v>
      </c>
      <c r="AH914" t="s">
        <v>47</v>
      </c>
      <c r="AI914" t="s">
        <v>56</v>
      </c>
      <c r="AJ914">
        <v>40</v>
      </c>
      <c r="AK914">
        <v>256</v>
      </c>
      <c r="AL914">
        <v>0.76929999999999998</v>
      </c>
      <c r="AM914">
        <v>0.75439999999999996</v>
      </c>
      <c r="AN914">
        <v>0.72940000000000005</v>
      </c>
      <c r="AO914">
        <f>Data[[#This Row],[labeller_confidence_score]]-Data[[#This Row],[cytodiffusion_classification_confidence]]</f>
        <v>-2.4999999999999911E-2</v>
      </c>
    </row>
    <row r="915" spans="1:41" x14ac:dyDescent="0.3">
      <c r="A915" t="s">
        <v>988</v>
      </c>
      <c r="B915" t="s">
        <v>110</v>
      </c>
      <c r="C915">
        <v>1</v>
      </c>
      <c r="D915" t="s">
        <v>104</v>
      </c>
      <c r="E915">
        <v>9.5299999999999994</v>
      </c>
      <c r="F915">
        <v>0</v>
      </c>
      <c r="G915">
        <v>0</v>
      </c>
      <c r="H915">
        <v>1</v>
      </c>
      <c r="I915">
        <f>Data[[#This Row],[nucleus_area_pct]]/Data[[#This Row],[cytoplasm_ratio]]</f>
        <v>0</v>
      </c>
      <c r="J915">
        <v>0.88500000000000001</v>
      </c>
      <c r="K915">
        <v>0.13600000000000001</v>
      </c>
      <c r="L915">
        <v>0.44</v>
      </c>
      <c r="M915">
        <v>1</v>
      </c>
      <c r="N915">
        <v>0.94899999999999995</v>
      </c>
      <c r="O915">
        <v>196</v>
      </c>
      <c r="P915">
        <v>44</v>
      </c>
      <c r="Q915">
        <v>221</v>
      </c>
      <c r="R915">
        <v>136</v>
      </c>
      <c r="S915">
        <v>124</v>
      </c>
      <c r="T915">
        <f>(Data[[#This Row],[mean_r]]/256)*100</f>
        <v>86.328125</v>
      </c>
      <c r="U915">
        <f>(Data[[#This Row],[mean_g]]/256)*100</f>
        <v>53.125</v>
      </c>
      <c r="V915">
        <f>(Data[[#This Row],[mean_b]]/256)*100</f>
        <v>48.4375</v>
      </c>
      <c r="W915">
        <v>0.42</v>
      </c>
      <c r="X915" t="s">
        <v>39</v>
      </c>
      <c r="Y915" t="s">
        <v>45</v>
      </c>
      <c r="Z915">
        <v>7777</v>
      </c>
      <c r="AA915">
        <v>3.55</v>
      </c>
      <c r="AB915">
        <v>14.6</v>
      </c>
      <c r="AC915">
        <v>41.6</v>
      </c>
      <c r="AD915">
        <v>266457</v>
      </c>
      <c r="AE915">
        <v>91.2</v>
      </c>
      <c r="AF915">
        <v>32.6</v>
      </c>
      <c r="AG915" t="s">
        <v>41</v>
      </c>
      <c r="AH915" t="s">
        <v>47</v>
      </c>
      <c r="AI915" t="s">
        <v>56</v>
      </c>
      <c r="AJ915">
        <v>60</v>
      </c>
      <c r="AK915">
        <v>224</v>
      </c>
      <c r="AL915">
        <v>0.7873</v>
      </c>
      <c r="AM915">
        <v>0.81269999999999998</v>
      </c>
      <c r="AN915">
        <v>0.7419</v>
      </c>
      <c r="AO915">
        <f>Data[[#This Row],[labeller_confidence_score]]-Data[[#This Row],[cytodiffusion_classification_confidence]]</f>
        <v>-7.0799999999999974E-2</v>
      </c>
    </row>
    <row r="916" spans="1:41" x14ac:dyDescent="0.3">
      <c r="A916" t="s">
        <v>989</v>
      </c>
      <c r="B916" t="s">
        <v>49</v>
      </c>
      <c r="C916">
        <v>0</v>
      </c>
      <c r="D916" t="s">
        <v>50</v>
      </c>
      <c r="E916">
        <v>13.41</v>
      </c>
      <c r="F916">
        <v>47.9</v>
      </c>
      <c r="G916">
        <v>0.58899999999999997</v>
      </c>
      <c r="H916">
        <v>0.41299999999999998</v>
      </c>
      <c r="I916">
        <f>Data[[#This Row],[nucleus_area_pct]]/Data[[#This Row],[cytoplasm_ratio]]</f>
        <v>115.98062953995158</v>
      </c>
      <c r="J916">
        <v>0.82799999999999996</v>
      </c>
      <c r="K916">
        <v>0.39300000000000002</v>
      </c>
      <c r="L916">
        <v>3.4</v>
      </c>
      <c r="M916">
        <v>3.5</v>
      </c>
      <c r="N916">
        <v>0.88600000000000001</v>
      </c>
      <c r="O916">
        <v>437</v>
      </c>
      <c r="P916">
        <v>66</v>
      </c>
      <c r="Q916">
        <v>211</v>
      </c>
      <c r="R916">
        <v>154</v>
      </c>
      <c r="S916">
        <v>187</v>
      </c>
      <c r="T916">
        <f>(Data[[#This Row],[mean_r]]/256)*100</f>
        <v>82.421875</v>
      </c>
      <c r="U916">
        <f>(Data[[#This Row],[mean_g]]/256)*100</f>
        <v>60.15625</v>
      </c>
      <c r="V916">
        <f>(Data[[#This Row],[mean_b]]/256)*100</f>
        <v>73.046875</v>
      </c>
      <c r="W916">
        <v>0.621</v>
      </c>
      <c r="X916" t="s">
        <v>51</v>
      </c>
      <c r="Y916" t="s">
        <v>40</v>
      </c>
      <c r="Z916">
        <v>5307</v>
      </c>
      <c r="AA916">
        <v>4.91</v>
      </c>
      <c r="AB916">
        <v>12.1</v>
      </c>
      <c r="AC916">
        <v>42.1</v>
      </c>
      <c r="AD916">
        <v>166456</v>
      </c>
      <c r="AE916">
        <v>87.1</v>
      </c>
      <c r="AF916">
        <v>32.9</v>
      </c>
      <c r="AG916" t="s">
        <v>46</v>
      </c>
      <c r="AH916" t="s">
        <v>42</v>
      </c>
      <c r="AI916" t="s">
        <v>52</v>
      </c>
      <c r="AJ916">
        <v>60</v>
      </c>
      <c r="AK916">
        <v>224</v>
      </c>
      <c r="AL916">
        <v>3.4099999999999998E-2</v>
      </c>
      <c r="AM916">
        <v>0.87009999999999998</v>
      </c>
      <c r="AN916">
        <v>0.76439999999999997</v>
      </c>
      <c r="AO916">
        <f>Data[[#This Row],[labeller_confidence_score]]-Data[[#This Row],[cytodiffusion_classification_confidence]]</f>
        <v>-0.10570000000000002</v>
      </c>
    </row>
    <row r="917" spans="1:41" x14ac:dyDescent="0.3">
      <c r="A917" t="s">
        <v>990</v>
      </c>
      <c r="B917" t="s">
        <v>85</v>
      </c>
      <c r="C917">
        <v>0</v>
      </c>
      <c r="D917" t="s">
        <v>50</v>
      </c>
      <c r="E917">
        <v>11.5</v>
      </c>
      <c r="F917">
        <v>56.6</v>
      </c>
      <c r="G917">
        <v>0.71399999999999997</v>
      </c>
      <c r="H917">
        <v>0.36799999999999999</v>
      </c>
      <c r="I917">
        <f>Data[[#This Row],[nucleus_area_pct]]/Data[[#This Row],[cytoplasm_ratio]]</f>
        <v>153.80434782608697</v>
      </c>
      <c r="J917">
        <v>0.72</v>
      </c>
      <c r="K917">
        <v>0.36599999999999999</v>
      </c>
      <c r="L917">
        <v>5.03</v>
      </c>
      <c r="M917">
        <v>2.4</v>
      </c>
      <c r="N917">
        <v>0.82699999999999996</v>
      </c>
      <c r="O917">
        <v>422</v>
      </c>
      <c r="P917">
        <v>71</v>
      </c>
      <c r="Q917">
        <v>178</v>
      </c>
      <c r="R917">
        <v>148</v>
      </c>
      <c r="S917">
        <v>216</v>
      </c>
      <c r="T917">
        <f>(Data[[#This Row],[mean_r]]/256)*100</f>
        <v>69.53125</v>
      </c>
      <c r="U917">
        <f>(Data[[#This Row],[mean_g]]/256)*100</f>
        <v>57.8125</v>
      </c>
      <c r="V917">
        <f>(Data[[#This Row],[mean_b]]/256)*100</f>
        <v>84.375</v>
      </c>
      <c r="W917">
        <v>0.83399999999999996</v>
      </c>
      <c r="X917" t="s">
        <v>39</v>
      </c>
      <c r="Y917" t="s">
        <v>40</v>
      </c>
      <c r="Z917">
        <v>7040</v>
      </c>
      <c r="AA917">
        <v>4.97</v>
      </c>
      <c r="AB917">
        <v>13.2</v>
      </c>
      <c r="AC917">
        <v>44.7</v>
      </c>
      <c r="AD917">
        <v>220399</v>
      </c>
      <c r="AE917">
        <v>87.6</v>
      </c>
      <c r="AF917">
        <v>35.200000000000003</v>
      </c>
      <c r="AG917" t="s">
        <v>46</v>
      </c>
      <c r="AH917" t="s">
        <v>47</v>
      </c>
      <c r="AI917" t="s">
        <v>56</v>
      </c>
      <c r="AJ917">
        <v>60</v>
      </c>
      <c r="AK917">
        <v>224</v>
      </c>
      <c r="AL917">
        <v>0.1653</v>
      </c>
      <c r="AM917">
        <v>1</v>
      </c>
      <c r="AN917">
        <v>0.85129999999999995</v>
      </c>
      <c r="AO917">
        <f>Data[[#This Row],[labeller_confidence_score]]-Data[[#This Row],[cytodiffusion_classification_confidence]]</f>
        <v>-0.14870000000000005</v>
      </c>
    </row>
    <row r="918" spans="1:41" x14ac:dyDescent="0.3">
      <c r="A918" t="s">
        <v>991</v>
      </c>
      <c r="B918" t="s">
        <v>74</v>
      </c>
      <c r="C918">
        <v>0</v>
      </c>
      <c r="D918" t="s">
        <v>75</v>
      </c>
      <c r="E918">
        <v>1.93</v>
      </c>
      <c r="F918">
        <v>0</v>
      </c>
      <c r="G918">
        <v>0</v>
      </c>
      <c r="H918">
        <v>1</v>
      </c>
      <c r="I918">
        <f>Data[[#This Row],[nucleus_area_pct]]/Data[[#This Row],[cytoplasm_ratio]]</f>
        <v>0</v>
      </c>
      <c r="J918">
        <v>0.65500000000000003</v>
      </c>
      <c r="K918">
        <v>0.44</v>
      </c>
      <c r="L918">
        <v>2.87</v>
      </c>
      <c r="M918">
        <v>1</v>
      </c>
      <c r="N918">
        <v>0.76400000000000001</v>
      </c>
      <c r="O918">
        <v>33</v>
      </c>
      <c r="P918">
        <v>15</v>
      </c>
      <c r="Q918">
        <v>200</v>
      </c>
      <c r="R918">
        <v>155</v>
      </c>
      <c r="S918">
        <v>178</v>
      </c>
      <c r="T918">
        <f>(Data[[#This Row],[mean_r]]/256)*100</f>
        <v>78.125</v>
      </c>
      <c r="U918">
        <f>(Data[[#This Row],[mean_g]]/256)*100</f>
        <v>60.546875</v>
      </c>
      <c r="V918">
        <f>(Data[[#This Row],[mean_b]]/256)*100</f>
        <v>69.53125</v>
      </c>
      <c r="W918">
        <v>0.61499999999999999</v>
      </c>
      <c r="X918" t="s">
        <v>51</v>
      </c>
      <c r="Y918" t="s">
        <v>40</v>
      </c>
      <c r="Z918">
        <v>5235</v>
      </c>
      <c r="AA918">
        <v>4.28</v>
      </c>
      <c r="AB918">
        <v>14</v>
      </c>
      <c r="AC918">
        <v>35.799999999999997</v>
      </c>
      <c r="AD918">
        <v>280003</v>
      </c>
      <c r="AE918">
        <v>81.3</v>
      </c>
      <c r="AF918">
        <v>35.1</v>
      </c>
      <c r="AG918" t="s">
        <v>46</v>
      </c>
      <c r="AH918" t="s">
        <v>42</v>
      </c>
      <c r="AI918" t="s">
        <v>43</v>
      </c>
      <c r="AJ918">
        <v>60</v>
      </c>
      <c r="AK918">
        <v>512</v>
      </c>
      <c r="AL918">
        <v>5.0599999999999999E-2</v>
      </c>
      <c r="AM918">
        <v>0.83509999999999995</v>
      </c>
      <c r="AN918">
        <v>0.81989999999999996</v>
      </c>
      <c r="AO918">
        <f>Data[[#This Row],[labeller_confidence_score]]-Data[[#This Row],[cytodiffusion_classification_confidence]]</f>
        <v>-1.5199999999999991E-2</v>
      </c>
    </row>
    <row r="919" spans="1:41" x14ac:dyDescent="0.3">
      <c r="A919" t="s">
        <v>992</v>
      </c>
      <c r="B919" t="s">
        <v>54</v>
      </c>
      <c r="C919">
        <v>0</v>
      </c>
      <c r="D919" t="s">
        <v>54</v>
      </c>
      <c r="E919">
        <v>7.21</v>
      </c>
      <c r="F919">
        <v>0</v>
      </c>
      <c r="G919">
        <v>0</v>
      </c>
      <c r="H919">
        <v>1</v>
      </c>
      <c r="I919">
        <f>Data[[#This Row],[nucleus_area_pct]]/Data[[#This Row],[cytoplasm_ratio]]</f>
        <v>0</v>
      </c>
      <c r="J919">
        <v>0.94</v>
      </c>
      <c r="K919">
        <v>0.23</v>
      </c>
      <c r="L919">
        <v>0.25</v>
      </c>
      <c r="M919">
        <v>1</v>
      </c>
      <c r="N919">
        <v>0.95</v>
      </c>
      <c r="O919">
        <v>177</v>
      </c>
      <c r="P919">
        <v>55</v>
      </c>
      <c r="Q919">
        <v>215</v>
      </c>
      <c r="R919">
        <v>123</v>
      </c>
      <c r="S919">
        <v>130</v>
      </c>
      <c r="T919">
        <f>(Data[[#This Row],[mean_r]]/256)*100</f>
        <v>83.984375</v>
      </c>
      <c r="U919">
        <f>(Data[[#This Row],[mean_g]]/256)*100</f>
        <v>48.046875</v>
      </c>
      <c r="V919">
        <f>(Data[[#This Row],[mean_b]]/256)*100</f>
        <v>50.78125</v>
      </c>
      <c r="W919">
        <v>0.46300000000000002</v>
      </c>
      <c r="X919" t="s">
        <v>63</v>
      </c>
      <c r="Y919" t="s">
        <v>40</v>
      </c>
      <c r="Z919">
        <v>5982</v>
      </c>
      <c r="AA919">
        <v>4.53</v>
      </c>
      <c r="AB919">
        <v>13.3</v>
      </c>
      <c r="AC919">
        <v>42.6</v>
      </c>
      <c r="AD919">
        <v>289780</v>
      </c>
      <c r="AE919">
        <v>83.4</v>
      </c>
      <c r="AF919">
        <v>33.299999999999997</v>
      </c>
      <c r="AG919" t="s">
        <v>41</v>
      </c>
      <c r="AH919" t="s">
        <v>42</v>
      </c>
      <c r="AI919" t="s">
        <v>52</v>
      </c>
      <c r="AJ919">
        <v>100</v>
      </c>
      <c r="AK919">
        <v>256</v>
      </c>
      <c r="AL919">
        <v>0.1144</v>
      </c>
      <c r="AM919">
        <v>0.90590000000000004</v>
      </c>
      <c r="AN919">
        <v>0.91</v>
      </c>
      <c r="AO919">
        <f>Data[[#This Row],[labeller_confidence_score]]-Data[[#This Row],[cytodiffusion_classification_confidence]]</f>
        <v>4.0999999999999925E-3</v>
      </c>
    </row>
    <row r="920" spans="1:41" x14ac:dyDescent="0.3">
      <c r="A920" t="s">
        <v>993</v>
      </c>
      <c r="B920" t="s">
        <v>133</v>
      </c>
      <c r="C920">
        <v>1</v>
      </c>
      <c r="D920" t="s">
        <v>104</v>
      </c>
      <c r="E920">
        <v>8.1300000000000008</v>
      </c>
      <c r="F920">
        <v>0</v>
      </c>
      <c r="G920">
        <v>0</v>
      </c>
      <c r="H920">
        <v>1</v>
      </c>
      <c r="I920">
        <f>Data[[#This Row],[nucleus_area_pct]]/Data[[#This Row],[cytoplasm_ratio]]</f>
        <v>0</v>
      </c>
      <c r="J920">
        <v>0.53100000000000003</v>
      </c>
      <c r="K920">
        <v>0.72</v>
      </c>
      <c r="L920">
        <v>0.77</v>
      </c>
      <c r="M920">
        <v>1</v>
      </c>
      <c r="N920">
        <v>0.878</v>
      </c>
      <c r="O920">
        <v>174</v>
      </c>
      <c r="P920">
        <v>61</v>
      </c>
      <c r="Q920">
        <v>239</v>
      </c>
      <c r="R920">
        <v>137</v>
      </c>
      <c r="S920">
        <v>112</v>
      </c>
      <c r="T920">
        <f>(Data[[#This Row],[mean_r]]/256)*100</f>
        <v>93.359375</v>
      </c>
      <c r="U920">
        <f>(Data[[#This Row],[mean_g]]/256)*100</f>
        <v>53.515625</v>
      </c>
      <c r="V920">
        <f>(Data[[#This Row],[mean_b]]/256)*100</f>
        <v>43.75</v>
      </c>
      <c r="W920">
        <v>0.49199999999999999</v>
      </c>
      <c r="X920" t="s">
        <v>39</v>
      </c>
      <c r="Y920" t="s">
        <v>45</v>
      </c>
      <c r="Z920">
        <v>5910</v>
      </c>
      <c r="AA920">
        <v>3.2</v>
      </c>
      <c r="AB920">
        <v>8</v>
      </c>
      <c r="AC920">
        <v>51.6</v>
      </c>
      <c r="AD920">
        <v>271540</v>
      </c>
      <c r="AE920">
        <v>90</v>
      </c>
      <c r="AF920">
        <v>33</v>
      </c>
      <c r="AG920" t="s">
        <v>41</v>
      </c>
      <c r="AH920" t="s">
        <v>47</v>
      </c>
      <c r="AI920" t="s">
        <v>56</v>
      </c>
      <c r="AJ920">
        <v>100</v>
      </c>
      <c r="AK920">
        <v>224</v>
      </c>
      <c r="AL920">
        <v>0.82620000000000005</v>
      </c>
      <c r="AM920">
        <v>0.70489999999999997</v>
      </c>
      <c r="AN920">
        <v>0.87439999999999996</v>
      </c>
      <c r="AO920">
        <f>Data[[#This Row],[labeller_confidence_score]]-Data[[#This Row],[cytodiffusion_classification_confidence]]</f>
        <v>0.16949999999999998</v>
      </c>
    </row>
    <row r="921" spans="1:41" x14ac:dyDescent="0.3">
      <c r="A921" t="s">
        <v>994</v>
      </c>
      <c r="B921" t="s">
        <v>85</v>
      </c>
      <c r="C921">
        <v>0</v>
      </c>
      <c r="D921" t="s">
        <v>50</v>
      </c>
      <c r="E921">
        <v>12.18</v>
      </c>
      <c r="F921">
        <v>64.400000000000006</v>
      </c>
      <c r="G921">
        <v>0.59799999999999998</v>
      </c>
      <c r="H921">
        <v>0.44</v>
      </c>
      <c r="I921">
        <f>Data[[#This Row],[nucleus_area_pct]]/Data[[#This Row],[cytoplasm_ratio]]</f>
        <v>146.36363636363637</v>
      </c>
      <c r="J921">
        <v>0.746</v>
      </c>
      <c r="K921">
        <v>0.30099999999999999</v>
      </c>
      <c r="L921">
        <v>4.28</v>
      </c>
      <c r="M921">
        <v>2</v>
      </c>
      <c r="N921">
        <v>0.76900000000000002</v>
      </c>
      <c r="O921">
        <v>431</v>
      </c>
      <c r="P921">
        <v>49</v>
      </c>
      <c r="Q921">
        <v>167</v>
      </c>
      <c r="R921">
        <v>142</v>
      </c>
      <c r="S921">
        <v>198</v>
      </c>
      <c r="T921">
        <f>(Data[[#This Row],[mean_r]]/256)*100</f>
        <v>65.234375</v>
      </c>
      <c r="U921">
        <f>(Data[[#This Row],[mean_g]]/256)*100</f>
        <v>55.46875</v>
      </c>
      <c r="V921">
        <f>(Data[[#This Row],[mean_b]]/256)*100</f>
        <v>77.34375</v>
      </c>
      <c r="W921">
        <v>0.75800000000000001</v>
      </c>
      <c r="X921" t="s">
        <v>51</v>
      </c>
      <c r="Y921" t="s">
        <v>40</v>
      </c>
      <c r="Z921">
        <v>5854</v>
      </c>
      <c r="AA921">
        <v>4.43</v>
      </c>
      <c r="AB921">
        <v>16.600000000000001</v>
      </c>
      <c r="AC921">
        <v>39.799999999999997</v>
      </c>
      <c r="AD921">
        <v>278590</v>
      </c>
      <c r="AE921">
        <v>107.3</v>
      </c>
      <c r="AF921">
        <v>33</v>
      </c>
      <c r="AG921" t="s">
        <v>64</v>
      </c>
      <c r="AH921" t="s">
        <v>47</v>
      </c>
      <c r="AI921" t="s">
        <v>52</v>
      </c>
      <c r="AJ921">
        <v>100</v>
      </c>
      <c r="AK921">
        <v>224</v>
      </c>
      <c r="AL921">
        <v>0.1381</v>
      </c>
      <c r="AM921">
        <v>0.93540000000000001</v>
      </c>
      <c r="AN921">
        <v>0.91069999999999995</v>
      </c>
      <c r="AO921">
        <f>Data[[#This Row],[labeller_confidence_score]]-Data[[#This Row],[cytodiffusion_classification_confidence]]</f>
        <v>-2.4700000000000055E-2</v>
      </c>
    </row>
    <row r="922" spans="1:41" x14ac:dyDescent="0.3">
      <c r="A922" t="s">
        <v>995</v>
      </c>
      <c r="B922" t="s">
        <v>49</v>
      </c>
      <c r="C922">
        <v>0</v>
      </c>
      <c r="D922" t="s">
        <v>50</v>
      </c>
      <c r="E922">
        <v>10.55</v>
      </c>
      <c r="F922">
        <v>54.4</v>
      </c>
      <c r="G922">
        <v>0.43</v>
      </c>
      <c r="H922">
        <v>0.438</v>
      </c>
      <c r="I922">
        <f>Data[[#This Row],[nucleus_area_pct]]/Data[[#This Row],[cytoplasm_ratio]]</f>
        <v>124.20091324200912</v>
      </c>
      <c r="J922">
        <v>0.70499999999999996</v>
      </c>
      <c r="K922">
        <v>0.39700000000000002</v>
      </c>
      <c r="L922">
        <v>2.86</v>
      </c>
      <c r="M922">
        <v>3.7</v>
      </c>
      <c r="N922">
        <v>0.874</v>
      </c>
      <c r="O922">
        <v>499</v>
      </c>
      <c r="P922">
        <v>51</v>
      </c>
      <c r="Q922">
        <v>197</v>
      </c>
      <c r="R922">
        <v>155</v>
      </c>
      <c r="S922">
        <v>191</v>
      </c>
      <c r="T922">
        <f>(Data[[#This Row],[mean_r]]/256)*100</f>
        <v>76.953125</v>
      </c>
      <c r="U922">
        <f>(Data[[#This Row],[mean_g]]/256)*100</f>
        <v>60.546875</v>
      </c>
      <c r="V922">
        <f>(Data[[#This Row],[mean_b]]/256)*100</f>
        <v>74.609375</v>
      </c>
      <c r="W922">
        <v>0.53400000000000003</v>
      </c>
      <c r="X922" t="s">
        <v>39</v>
      </c>
      <c r="Y922" t="s">
        <v>40</v>
      </c>
      <c r="Z922">
        <v>4544</v>
      </c>
      <c r="AA922">
        <v>4.82</v>
      </c>
      <c r="AB922">
        <v>11.2</v>
      </c>
      <c r="AC922">
        <v>37.9</v>
      </c>
      <c r="AD922">
        <v>420574</v>
      </c>
      <c r="AE922">
        <v>87.7</v>
      </c>
      <c r="AF922">
        <v>34</v>
      </c>
      <c r="AG922" t="s">
        <v>46</v>
      </c>
      <c r="AH922" t="s">
        <v>47</v>
      </c>
      <c r="AI922" t="s">
        <v>52</v>
      </c>
      <c r="AJ922">
        <v>60</v>
      </c>
      <c r="AK922">
        <v>360</v>
      </c>
      <c r="AL922">
        <v>0.12139999999999999</v>
      </c>
      <c r="AM922">
        <v>0.94540000000000002</v>
      </c>
      <c r="AN922">
        <v>0.88529999999999998</v>
      </c>
      <c r="AO922">
        <f>Data[[#This Row],[labeller_confidence_score]]-Data[[#This Row],[cytodiffusion_classification_confidence]]</f>
        <v>-6.0100000000000042E-2</v>
      </c>
    </row>
    <row r="923" spans="1:41" x14ac:dyDescent="0.3">
      <c r="A923" t="s">
        <v>996</v>
      </c>
      <c r="B923" t="s">
        <v>74</v>
      </c>
      <c r="C923">
        <v>0</v>
      </c>
      <c r="D923" t="s">
        <v>75</v>
      </c>
      <c r="E923">
        <v>2.41</v>
      </c>
      <c r="F923">
        <v>0</v>
      </c>
      <c r="G923">
        <v>0</v>
      </c>
      <c r="H923">
        <v>1</v>
      </c>
      <c r="I923">
        <f>Data[[#This Row],[nucleus_area_pct]]/Data[[#This Row],[cytoplasm_ratio]]</f>
        <v>0</v>
      </c>
      <c r="J923">
        <v>0.85499999999999998</v>
      </c>
      <c r="K923">
        <v>0.57499999999999996</v>
      </c>
      <c r="L923">
        <v>2.4</v>
      </c>
      <c r="M923">
        <v>1</v>
      </c>
      <c r="N923">
        <v>0.81200000000000006</v>
      </c>
      <c r="O923">
        <v>38</v>
      </c>
      <c r="P923">
        <v>20</v>
      </c>
      <c r="Q923">
        <v>233</v>
      </c>
      <c r="R923">
        <v>154</v>
      </c>
      <c r="S923">
        <v>156</v>
      </c>
      <c r="T923">
        <f>(Data[[#This Row],[mean_r]]/256)*100</f>
        <v>91.015625</v>
      </c>
      <c r="U923">
        <f>(Data[[#This Row],[mean_g]]/256)*100</f>
        <v>60.15625</v>
      </c>
      <c r="V923">
        <f>(Data[[#This Row],[mean_b]]/256)*100</f>
        <v>60.9375</v>
      </c>
      <c r="W923">
        <v>0.46600000000000003</v>
      </c>
      <c r="X923" t="s">
        <v>39</v>
      </c>
      <c r="Y923" t="s">
        <v>45</v>
      </c>
      <c r="Z923">
        <v>8590</v>
      </c>
      <c r="AA923">
        <v>4.6100000000000003</v>
      </c>
      <c r="AB923">
        <v>15.3</v>
      </c>
      <c r="AC923">
        <v>38.4</v>
      </c>
      <c r="AD923">
        <v>381060</v>
      </c>
      <c r="AE923">
        <v>73.400000000000006</v>
      </c>
      <c r="AF923">
        <v>34.6</v>
      </c>
      <c r="AG923" t="s">
        <v>41</v>
      </c>
      <c r="AH923" t="s">
        <v>42</v>
      </c>
      <c r="AI923" t="s">
        <v>52</v>
      </c>
      <c r="AJ923">
        <v>60</v>
      </c>
      <c r="AK923">
        <v>512</v>
      </c>
      <c r="AL923">
        <v>0</v>
      </c>
      <c r="AM923">
        <v>0.90459999999999996</v>
      </c>
      <c r="AN923">
        <v>1</v>
      </c>
      <c r="AO923">
        <f>Data[[#This Row],[labeller_confidence_score]]-Data[[#This Row],[cytodiffusion_classification_confidence]]</f>
        <v>9.540000000000004E-2</v>
      </c>
    </row>
    <row r="924" spans="1:41" x14ac:dyDescent="0.3">
      <c r="A924" t="s">
        <v>997</v>
      </c>
      <c r="B924" t="s">
        <v>54</v>
      </c>
      <c r="C924">
        <v>0</v>
      </c>
      <c r="D924" t="s">
        <v>54</v>
      </c>
      <c r="E924">
        <v>7.39</v>
      </c>
      <c r="F924">
        <v>0</v>
      </c>
      <c r="G924">
        <v>0</v>
      </c>
      <c r="H924">
        <v>1</v>
      </c>
      <c r="I924">
        <f>Data[[#This Row],[nucleus_area_pct]]/Data[[#This Row],[cytoplasm_ratio]]</f>
        <v>0</v>
      </c>
      <c r="J924">
        <v>0.877</v>
      </c>
      <c r="K924">
        <v>0.19</v>
      </c>
      <c r="L924">
        <v>0.19</v>
      </c>
      <c r="M924">
        <v>1</v>
      </c>
      <c r="N924">
        <v>0.91600000000000004</v>
      </c>
      <c r="O924">
        <v>203</v>
      </c>
      <c r="P924">
        <v>43</v>
      </c>
      <c r="Q924">
        <v>236</v>
      </c>
      <c r="R924">
        <v>119</v>
      </c>
      <c r="S924">
        <v>138</v>
      </c>
      <c r="T924">
        <f>(Data[[#This Row],[mean_r]]/256)*100</f>
        <v>92.1875</v>
      </c>
      <c r="U924">
        <f>(Data[[#This Row],[mean_g]]/256)*100</f>
        <v>46.484375</v>
      </c>
      <c r="V924">
        <f>(Data[[#This Row],[mean_b]]/256)*100</f>
        <v>53.90625</v>
      </c>
      <c r="W924">
        <v>0.59499999999999997</v>
      </c>
      <c r="X924" t="s">
        <v>39</v>
      </c>
      <c r="Y924" t="s">
        <v>45</v>
      </c>
      <c r="Z924">
        <v>7181</v>
      </c>
      <c r="AA924">
        <v>4.43</v>
      </c>
      <c r="AB924">
        <v>11.3</v>
      </c>
      <c r="AC924">
        <v>41.6</v>
      </c>
      <c r="AD924">
        <v>391107</v>
      </c>
      <c r="AE924">
        <v>85.4</v>
      </c>
      <c r="AF924">
        <v>33</v>
      </c>
      <c r="AG924" t="s">
        <v>41</v>
      </c>
      <c r="AH924" t="s">
        <v>42</v>
      </c>
      <c r="AI924" t="s">
        <v>56</v>
      </c>
      <c r="AJ924">
        <v>100</v>
      </c>
      <c r="AK924">
        <v>512</v>
      </c>
      <c r="AL924">
        <v>6.6900000000000001E-2</v>
      </c>
      <c r="AM924">
        <v>0.86899999999999999</v>
      </c>
      <c r="AN924">
        <v>0.91100000000000003</v>
      </c>
      <c r="AO924">
        <f>Data[[#This Row],[labeller_confidence_score]]-Data[[#This Row],[cytodiffusion_classification_confidence]]</f>
        <v>4.2000000000000037E-2</v>
      </c>
    </row>
    <row r="925" spans="1:41" x14ac:dyDescent="0.3">
      <c r="A925" t="s">
        <v>998</v>
      </c>
      <c r="B925" t="s">
        <v>103</v>
      </c>
      <c r="C925">
        <v>1</v>
      </c>
      <c r="D925" t="s">
        <v>104</v>
      </c>
      <c r="E925">
        <v>4.4800000000000004</v>
      </c>
      <c r="F925">
        <v>0</v>
      </c>
      <c r="G925">
        <v>0</v>
      </c>
      <c r="H925">
        <v>1</v>
      </c>
      <c r="I925">
        <f>Data[[#This Row],[nucleus_area_pct]]/Data[[#This Row],[cytoplasm_ratio]]</f>
        <v>0</v>
      </c>
      <c r="J925">
        <v>0.58499999999999996</v>
      </c>
      <c r="K925">
        <v>0.96699999999999997</v>
      </c>
      <c r="L925">
        <v>0.67</v>
      </c>
      <c r="M925">
        <v>1</v>
      </c>
      <c r="N925">
        <v>0.73899999999999999</v>
      </c>
      <c r="O925">
        <v>71</v>
      </c>
      <c r="P925">
        <v>25</v>
      </c>
      <c r="Q925">
        <v>241</v>
      </c>
      <c r="R925">
        <v>129</v>
      </c>
      <c r="S925">
        <v>128</v>
      </c>
      <c r="T925">
        <f>(Data[[#This Row],[mean_r]]/256)*100</f>
        <v>94.140625</v>
      </c>
      <c r="U925">
        <f>(Data[[#This Row],[mean_g]]/256)*100</f>
        <v>50.390625</v>
      </c>
      <c r="V925">
        <f>(Data[[#This Row],[mean_b]]/256)*100</f>
        <v>50</v>
      </c>
      <c r="W925">
        <v>0.56000000000000005</v>
      </c>
      <c r="X925" t="s">
        <v>51</v>
      </c>
      <c r="Y925" t="s">
        <v>45</v>
      </c>
      <c r="Z925">
        <v>4334</v>
      </c>
      <c r="AA925">
        <v>3.87</v>
      </c>
      <c r="AB925">
        <v>17.2</v>
      </c>
      <c r="AC925">
        <v>41.1</v>
      </c>
      <c r="AD925">
        <v>166402</v>
      </c>
      <c r="AE925">
        <v>68.7</v>
      </c>
      <c r="AF925">
        <v>35.5</v>
      </c>
      <c r="AG925" t="s">
        <v>46</v>
      </c>
      <c r="AH925" t="s">
        <v>47</v>
      </c>
      <c r="AI925" t="s">
        <v>52</v>
      </c>
      <c r="AJ925">
        <v>40</v>
      </c>
      <c r="AK925">
        <v>224</v>
      </c>
      <c r="AL925">
        <v>0.7359</v>
      </c>
      <c r="AM925">
        <v>0.67300000000000004</v>
      </c>
      <c r="AN925">
        <v>0.74129999999999996</v>
      </c>
      <c r="AO925">
        <f>Data[[#This Row],[labeller_confidence_score]]-Data[[#This Row],[cytodiffusion_classification_confidence]]</f>
        <v>6.8299999999999916E-2</v>
      </c>
    </row>
    <row r="926" spans="1:41" x14ac:dyDescent="0.3">
      <c r="A926" t="s">
        <v>999</v>
      </c>
      <c r="B926" t="s">
        <v>62</v>
      </c>
      <c r="C926">
        <v>0</v>
      </c>
      <c r="D926" t="s">
        <v>50</v>
      </c>
      <c r="E926">
        <v>8.31</v>
      </c>
      <c r="F926">
        <v>78.099999999999994</v>
      </c>
      <c r="G926">
        <v>0.71399999999999997</v>
      </c>
      <c r="H926">
        <v>0.23799999999999999</v>
      </c>
      <c r="I926">
        <f>Data[[#This Row],[nucleus_area_pct]]/Data[[#This Row],[cytoplasm_ratio]]</f>
        <v>328.15126050420167</v>
      </c>
      <c r="J926">
        <v>0.94699999999999995</v>
      </c>
      <c r="K926">
        <v>0.24</v>
      </c>
      <c r="L926">
        <v>0.3</v>
      </c>
      <c r="M926">
        <v>1.1000000000000001</v>
      </c>
      <c r="N926">
        <v>0.91500000000000004</v>
      </c>
      <c r="O926">
        <v>173</v>
      </c>
      <c r="P926">
        <v>46</v>
      </c>
      <c r="Q926">
        <v>187</v>
      </c>
      <c r="R926">
        <v>154</v>
      </c>
      <c r="S926">
        <v>182</v>
      </c>
      <c r="T926">
        <f>(Data[[#This Row],[mean_r]]/256)*100</f>
        <v>73.046875</v>
      </c>
      <c r="U926">
        <f>(Data[[#This Row],[mean_g]]/256)*100</f>
        <v>60.15625</v>
      </c>
      <c r="V926">
        <f>(Data[[#This Row],[mean_b]]/256)*100</f>
        <v>71.09375</v>
      </c>
      <c r="W926">
        <v>0.66700000000000004</v>
      </c>
      <c r="X926" t="s">
        <v>51</v>
      </c>
      <c r="Y926" t="s">
        <v>40</v>
      </c>
      <c r="Z926">
        <v>9284</v>
      </c>
      <c r="AA926">
        <v>5.44</v>
      </c>
      <c r="AB926">
        <v>14.6</v>
      </c>
      <c r="AC926">
        <v>35.200000000000003</v>
      </c>
      <c r="AD926">
        <v>160602</v>
      </c>
      <c r="AE926">
        <v>101.8</v>
      </c>
      <c r="AF926">
        <v>33.9</v>
      </c>
      <c r="AG926" t="s">
        <v>64</v>
      </c>
      <c r="AH926" t="s">
        <v>47</v>
      </c>
      <c r="AI926" t="s">
        <v>56</v>
      </c>
      <c r="AJ926">
        <v>100</v>
      </c>
      <c r="AK926">
        <v>256</v>
      </c>
      <c r="AL926">
        <v>4.19E-2</v>
      </c>
      <c r="AM926">
        <v>0.79659999999999997</v>
      </c>
      <c r="AN926">
        <v>0.9052</v>
      </c>
      <c r="AO926">
        <f>Data[[#This Row],[labeller_confidence_score]]-Data[[#This Row],[cytodiffusion_classification_confidence]]</f>
        <v>0.10860000000000003</v>
      </c>
    </row>
    <row r="927" spans="1:41" x14ac:dyDescent="0.3">
      <c r="A927" t="s">
        <v>1000</v>
      </c>
      <c r="B927" t="s">
        <v>60</v>
      </c>
      <c r="C927">
        <v>0</v>
      </c>
      <c r="D927" t="s">
        <v>50</v>
      </c>
      <c r="E927">
        <v>17.7</v>
      </c>
      <c r="F927">
        <v>65.7</v>
      </c>
      <c r="G927">
        <v>0.499</v>
      </c>
      <c r="H927">
        <v>0.28599999999999998</v>
      </c>
      <c r="I927">
        <f>Data[[#This Row],[nucleus_area_pct]]/Data[[#This Row],[cytoplasm_ratio]]</f>
        <v>229.72027972027976</v>
      </c>
      <c r="J927">
        <v>0.46600000000000003</v>
      </c>
      <c r="K927">
        <v>0.52</v>
      </c>
      <c r="L927">
        <v>1.62</v>
      </c>
      <c r="M927">
        <v>1.1000000000000001</v>
      </c>
      <c r="N927">
        <v>0.69</v>
      </c>
      <c r="O927">
        <v>602</v>
      </c>
      <c r="P927">
        <v>90</v>
      </c>
      <c r="Q927">
        <v>222</v>
      </c>
      <c r="R927">
        <v>151</v>
      </c>
      <c r="S927">
        <v>182</v>
      </c>
      <c r="T927">
        <f>(Data[[#This Row],[mean_r]]/256)*100</f>
        <v>86.71875</v>
      </c>
      <c r="U927">
        <f>(Data[[#This Row],[mean_g]]/256)*100</f>
        <v>58.984375</v>
      </c>
      <c r="V927">
        <f>(Data[[#This Row],[mean_b]]/256)*100</f>
        <v>71.09375</v>
      </c>
      <c r="W927">
        <v>0.56699999999999995</v>
      </c>
      <c r="X927" t="s">
        <v>39</v>
      </c>
      <c r="Y927" t="s">
        <v>40</v>
      </c>
      <c r="Z927">
        <v>6264</v>
      </c>
      <c r="AA927">
        <v>4.5</v>
      </c>
      <c r="AB927">
        <v>16.399999999999999</v>
      </c>
      <c r="AC927">
        <v>36.5</v>
      </c>
      <c r="AD927">
        <v>343335</v>
      </c>
      <c r="AE927">
        <v>79.900000000000006</v>
      </c>
      <c r="AF927">
        <v>30.7</v>
      </c>
      <c r="AG927" t="s">
        <v>41</v>
      </c>
      <c r="AH927" t="s">
        <v>42</v>
      </c>
      <c r="AI927" t="s">
        <v>52</v>
      </c>
      <c r="AJ927">
        <v>60</v>
      </c>
      <c r="AK927">
        <v>256</v>
      </c>
      <c r="AL927">
        <v>0.1067</v>
      </c>
      <c r="AM927">
        <v>0.83819999999999995</v>
      </c>
      <c r="AN927">
        <v>0.88929999999999998</v>
      </c>
      <c r="AO927">
        <f>Data[[#This Row],[labeller_confidence_score]]-Data[[#This Row],[cytodiffusion_classification_confidence]]</f>
        <v>5.1100000000000034E-2</v>
      </c>
    </row>
    <row r="928" spans="1:41" x14ac:dyDescent="0.3">
      <c r="A928" t="s">
        <v>1001</v>
      </c>
      <c r="B928" t="s">
        <v>49</v>
      </c>
      <c r="C928">
        <v>0</v>
      </c>
      <c r="D928" t="s">
        <v>50</v>
      </c>
      <c r="E928">
        <v>10.49</v>
      </c>
      <c r="F928">
        <v>50</v>
      </c>
      <c r="G928">
        <v>0.49199999999999999</v>
      </c>
      <c r="H928">
        <v>0.47199999999999998</v>
      </c>
      <c r="I928">
        <f>Data[[#This Row],[nucleus_area_pct]]/Data[[#This Row],[cytoplasm_ratio]]</f>
        <v>105.93220338983052</v>
      </c>
      <c r="J928">
        <v>0.73199999999999998</v>
      </c>
      <c r="K928">
        <v>0.52</v>
      </c>
      <c r="L928">
        <v>3.71</v>
      </c>
      <c r="M928">
        <v>4</v>
      </c>
      <c r="N928">
        <v>0.81399999999999995</v>
      </c>
      <c r="O928">
        <v>495</v>
      </c>
      <c r="P928">
        <v>70</v>
      </c>
      <c r="Q928">
        <v>209</v>
      </c>
      <c r="R928">
        <v>162</v>
      </c>
      <c r="S928">
        <v>195</v>
      </c>
      <c r="T928">
        <f>(Data[[#This Row],[mean_r]]/256)*100</f>
        <v>81.640625</v>
      </c>
      <c r="U928">
        <f>(Data[[#This Row],[mean_g]]/256)*100</f>
        <v>63.28125</v>
      </c>
      <c r="V928">
        <f>(Data[[#This Row],[mean_b]]/256)*100</f>
        <v>76.171875</v>
      </c>
      <c r="W928">
        <v>0.69499999999999995</v>
      </c>
      <c r="X928" t="s">
        <v>39</v>
      </c>
      <c r="Y928" t="s">
        <v>45</v>
      </c>
      <c r="Z928">
        <v>5812</v>
      </c>
      <c r="AA928">
        <v>4.04</v>
      </c>
      <c r="AB928">
        <v>12.4</v>
      </c>
      <c r="AC928">
        <v>42.6</v>
      </c>
      <c r="AD928">
        <v>211926</v>
      </c>
      <c r="AE928">
        <v>69.7</v>
      </c>
      <c r="AF928">
        <v>32.700000000000003</v>
      </c>
      <c r="AG928" t="s">
        <v>46</v>
      </c>
      <c r="AH928" t="s">
        <v>42</v>
      </c>
      <c r="AI928" t="s">
        <v>52</v>
      </c>
      <c r="AJ928">
        <v>60</v>
      </c>
      <c r="AK928">
        <v>360</v>
      </c>
      <c r="AL928">
        <v>0.15359999999999999</v>
      </c>
      <c r="AM928">
        <v>0.93740000000000001</v>
      </c>
      <c r="AN928">
        <v>1</v>
      </c>
      <c r="AO928">
        <f>Data[[#This Row],[labeller_confidence_score]]-Data[[#This Row],[cytodiffusion_classification_confidence]]</f>
        <v>6.2599999999999989E-2</v>
      </c>
    </row>
    <row r="929" spans="1:41" x14ac:dyDescent="0.3">
      <c r="A929" t="s">
        <v>1002</v>
      </c>
      <c r="B929" t="s">
        <v>49</v>
      </c>
      <c r="C929">
        <v>0</v>
      </c>
      <c r="D929" t="s">
        <v>50</v>
      </c>
      <c r="E929">
        <v>12.41</v>
      </c>
      <c r="F929">
        <v>56</v>
      </c>
      <c r="G929">
        <v>0.55400000000000005</v>
      </c>
      <c r="H929">
        <v>0.49</v>
      </c>
      <c r="I929">
        <f>Data[[#This Row],[nucleus_area_pct]]/Data[[#This Row],[cytoplasm_ratio]]</f>
        <v>114.28571428571429</v>
      </c>
      <c r="J929">
        <v>0.64600000000000002</v>
      </c>
      <c r="K929">
        <v>0.504</v>
      </c>
      <c r="L929">
        <v>2.1</v>
      </c>
      <c r="M929">
        <v>2.9</v>
      </c>
      <c r="N929">
        <v>0.80900000000000005</v>
      </c>
      <c r="O929">
        <v>453</v>
      </c>
      <c r="P929">
        <v>48</v>
      </c>
      <c r="Q929">
        <v>209</v>
      </c>
      <c r="R929">
        <v>171</v>
      </c>
      <c r="S929">
        <v>199</v>
      </c>
      <c r="T929">
        <f>(Data[[#This Row],[mean_r]]/256)*100</f>
        <v>81.640625</v>
      </c>
      <c r="U929">
        <f>(Data[[#This Row],[mean_g]]/256)*100</f>
        <v>66.796875</v>
      </c>
      <c r="V929">
        <f>(Data[[#This Row],[mean_b]]/256)*100</f>
        <v>77.734375</v>
      </c>
      <c r="W929">
        <v>0.60099999999999998</v>
      </c>
      <c r="X929" t="s">
        <v>51</v>
      </c>
      <c r="Y929" t="s">
        <v>40</v>
      </c>
      <c r="Z929">
        <v>6247</v>
      </c>
      <c r="AA929">
        <v>4.0199999999999996</v>
      </c>
      <c r="AB929">
        <v>9.8000000000000007</v>
      </c>
      <c r="AC929">
        <v>37.1</v>
      </c>
      <c r="AD929">
        <v>398697</v>
      </c>
      <c r="AE929">
        <v>100.6</v>
      </c>
      <c r="AF929">
        <v>32.200000000000003</v>
      </c>
      <c r="AG929" t="s">
        <v>41</v>
      </c>
      <c r="AH929" t="s">
        <v>68</v>
      </c>
      <c r="AI929" t="s">
        <v>56</v>
      </c>
      <c r="AJ929">
        <v>100</v>
      </c>
      <c r="AK929">
        <v>256</v>
      </c>
      <c r="AL929">
        <v>0.1336</v>
      </c>
      <c r="AM929">
        <v>0.89680000000000004</v>
      </c>
      <c r="AN929">
        <v>0.96479999999999999</v>
      </c>
      <c r="AO929">
        <f>Data[[#This Row],[labeller_confidence_score]]-Data[[#This Row],[cytodiffusion_classification_confidence]]</f>
        <v>6.7999999999999949E-2</v>
      </c>
    </row>
    <row r="930" spans="1:41" x14ac:dyDescent="0.3">
      <c r="A930" t="s">
        <v>1003</v>
      </c>
      <c r="B930" t="s">
        <v>54</v>
      </c>
      <c r="C930">
        <v>0</v>
      </c>
      <c r="D930" t="s">
        <v>54</v>
      </c>
      <c r="E930">
        <v>7.99</v>
      </c>
      <c r="F930">
        <v>0</v>
      </c>
      <c r="G930">
        <v>0</v>
      </c>
      <c r="H930">
        <v>1</v>
      </c>
      <c r="I930">
        <f>Data[[#This Row],[nucleus_area_pct]]/Data[[#This Row],[cytoplasm_ratio]]</f>
        <v>0</v>
      </c>
      <c r="J930">
        <v>0.83</v>
      </c>
      <c r="K930">
        <v>0.122</v>
      </c>
      <c r="L930">
        <v>0.31</v>
      </c>
      <c r="M930">
        <v>1</v>
      </c>
      <c r="N930">
        <v>0.97099999999999997</v>
      </c>
      <c r="O930">
        <v>214</v>
      </c>
      <c r="P930">
        <v>46</v>
      </c>
      <c r="Q930">
        <v>242</v>
      </c>
      <c r="R930">
        <v>119</v>
      </c>
      <c r="S930">
        <v>125</v>
      </c>
      <c r="T930">
        <f>(Data[[#This Row],[mean_r]]/256)*100</f>
        <v>94.53125</v>
      </c>
      <c r="U930">
        <f>(Data[[#This Row],[mean_g]]/256)*100</f>
        <v>46.484375</v>
      </c>
      <c r="V930">
        <f>(Data[[#This Row],[mean_b]]/256)*100</f>
        <v>48.828125</v>
      </c>
      <c r="W930">
        <v>0.48099999999999998</v>
      </c>
      <c r="X930" t="s">
        <v>51</v>
      </c>
      <c r="Y930" t="s">
        <v>40</v>
      </c>
      <c r="Z930">
        <v>4184</v>
      </c>
      <c r="AA930">
        <v>4.9000000000000004</v>
      </c>
      <c r="AB930">
        <v>14.5</v>
      </c>
      <c r="AC930">
        <v>42.5</v>
      </c>
      <c r="AD930">
        <v>343106</v>
      </c>
      <c r="AE930">
        <v>98.6</v>
      </c>
      <c r="AF930">
        <v>33.4</v>
      </c>
      <c r="AG930" t="s">
        <v>64</v>
      </c>
      <c r="AH930" t="s">
        <v>47</v>
      </c>
      <c r="AI930" t="s">
        <v>43</v>
      </c>
      <c r="AJ930">
        <v>40</v>
      </c>
      <c r="AK930">
        <v>256</v>
      </c>
      <c r="AL930">
        <v>9.7600000000000006E-2</v>
      </c>
      <c r="AM930">
        <v>1</v>
      </c>
      <c r="AN930">
        <v>0.97309999999999997</v>
      </c>
      <c r="AO930">
        <f>Data[[#This Row],[labeller_confidence_score]]-Data[[#This Row],[cytodiffusion_classification_confidence]]</f>
        <v>-2.6900000000000035E-2</v>
      </c>
    </row>
    <row r="931" spans="1:41" x14ac:dyDescent="0.3">
      <c r="A931" t="s">
        <v>1004</v>
      </c>
      <c r="B931" t="s">
        <v>87</v>
      </c>
      <c r="C931">
        <v>0</v>
      </c>
      <c r="D931" t="s">
        <v>50</v>
      </c>
      <c r="E931">
        <v>13.24</v>
      </c>
      <c r="F931">
        <v>48.1</v>
      </c>
      <c r="G931">
        <v>0.63600000000000001</v>
      </c>
      <c r="H931">
        <v>0.60099999999999998</v>
      </c>
      <c r="I931">
        <f>Data[[#This Row],[nucleus_area_pct]]/Data[[#This Row],[cytoplasm_ratio]]</f>
        <v>80.03327787021631</v>
      </c>
      <c r="J931">
        <v>0.77</v>
      </c>
      <c r="K931">
        <v>0.377</v>
      </c>
      <c r="L931">
        <v>4.55</v>
      </c>
      <c r="M931">
        <v>2.4</v>
      </c>
      <c r="N931">
        <v>0.77400000000000002</v>
      </c>
      <c r="O931">
        <v>520</v>
      </c>
      <c r="P931">
        <v>74</v>
      </c>
      <c r="Q931">
        <v>207</v>
      </c>
      <c r="R931">
        <v>167</v>
      </c>
      <c r="S931">
        <v>160</v>
      </c>
      <c r="T931">
        <f>(Data[[#This Row],[mean_r]]/256)*100</f>
        <v>80.859375</v>
      </c>
      <c r="U931">
        <f>(Data[[#This Row],[mean_g]]/256)*100</f>
        <v>65.234375</v>
      </c>
      <c r="V931">
        <f>(Data[[#This Row],[mean_b]]/256)*100</f>
        <v>62.5</v>
      </c>
      <c r="W931">
        <v>0.69399999999999995</v>
      </c>
      <c r="X931" t="s">
        <v>39</v>
      </c>
      <c r="Y931" t="s">
        <v>45</v>
      </c>
      <c r="Z931">
        <v>7755</v>
      </c>
      <c r="AA931">
        <v>4.42</v>
      </c>
      <c r="AB931">
        <v>13.5</v>
      </c>
      <c r="AC931">
        <v>42.7</v>
      </c>
      <c r="AD931">
        <v>259263</v>
      </c>
      <c r="AE931">
        <v>84.5</v>
      </c>
      <c r="AF931">
        <v>31.4</v>
      </c>
      <c r="AG931" t="s">
        <v>64</v>
      </c>
      <c r="AH931" t="s">
        <v>42</v>
      </c>
      <c r="AI931" t="s">
        <v>52</v>
      </c>
      <c r="AJ931">
        <v>60</v>
      </c>
      <c r="AK931">
        <v>360</v>
      </c>
      <c r="AL931">
        <v>3.3300000000000003E-2</v>
      </c>
      <c r="AM931">
        <v>0.90890000000000004</v>
      </c>
      <c r="AN931">
        <v>0.82689999999999997</v>
      </c>
      <c r="AO931">
        <f>Data[[#This Row],[labeller_confidence_score]]-Data[[#This Row],[cytodiffusion_classification_confidence]]</f>
        <v>-8.2000000000000073E-2</v>
      </c>
    </row>
    <row r="932" spans="1:41" x14ac:dyDescent="0.3">
      <c r="A932" t="s">
        <v>1005</v>
      </c>
      <c r="B932" t="s">
        <v>74</v>
      </c>
      <c r="C932">
        <v>0</v>
      </c>
      <c r="D932" t="s">
        <v>75</v>
      </c>
      <c r="E932">
        <v>3.09</v>
      </c>
      <c r="F932">
        <v>0</v>
      </c>
      <c r="G932">
        <v>0</v>
      </c>
      <c r="H932">
        <v>1</v>
      </c>
      <c r="I932">
        <f>Data[[#This Row],[nucleus_area_pct]]/Data[[#This Row],[cytoplasm_ratio]]</f>
        <v>0</v>
      </c>
      <c r="J932">
        <v>0.58299999999999996</v>
      </c>
      <c r="K932">
        <v>0.39600000000000002</v>
      </c>
      <c r="L932">
        <v>2.59</v>
      </c>
      <c r="M932">
        <v>1</v>
      </c>
      <c r="N932">
        <v>0.77500000000000002</v>
      </c>
      <c r="O932">
        <v>27</v>
      </c>
      <c r="P932">
        <v>19</v>
      </c>
      <c r="Q932">
        <v>208</v>
      </c>
      <c r="R932">
        <v>154</v>
      </c>
      <c r="S932">
        <v>174</v>
      </c>
      <c r="T932">
        <f>(Data[[#This Row],[mean_r]]/256)*100</f>
        <v>81.25</v>
      </c>
      <c r="U932">
        <f>(Data[[#This Row],[mean_g]]/256)*100</f>
        <v>60.15625</v>
      </c>
      <c r="V932">
        <f>(Data[[#This Row],[mean_b]]/256)*100</f>
        <v>67.96875</v>
      </c>
      <c r="W932">
        <v>0.65700000000000003</v>
      </c>
      <c r="X932" t="s">
        <v>63</v>
      </c>
      <c r="Y932" t="s">
        <v>40</v>
      </c>
      <c r="Z932">
        <v>12357</v>
      </c>
      <c r="AA932">
        <v>5.76</v>
      </c>
      <c r="AB932">
        <v>11.4</v>
      </c>
      <c r="AC932">
        <v>46</v>
      </c>
      <c r="AD932">
        <v>440057</v>
      </c>
      <c r="AE932">
        <v>107.2</v>
      </c>
      <c r="AF932">
        <v>37.299999999999997</v>
      </c>
      <c r="AG932" t="s">
        <v>64</v>
      </c>
      <c r="AH932" t="s">
        <v>42</v>
      </c>
      <c r="AI932" t="s">
        <v>52</v>
      </c>
      <c r="AJ932">
        <v>100</v>
      </c>
      <c r="AK932">
        <v>512</v>
      </c>
      <c r="AL932">
        <v>4.9399999999999999E-2</v>
      </c>
      <c r="AM932">
        <v>0.92800000000000005</v>
      </c>
      <c r="AN932">
        <v>0.90059999999999996</v>
      </c>
      <c r="AO932">
        <f>Data[[#This Row],[labeller_confidence_score]]-Data[[#This Row],[cytodiffusion_classification_confidence]]</f>
        <v>-2.7400000000000091E-2</v>
      </c>
    </row>
    <row r="933" spans="1:41" x14ac:dyDescent="0.3">
      <c r="A933" t="s">
        <v>1006</v>
      </c>
      <c r="B933" t="s">
        <v>106</v>
      </c>
      <c r="C933">
        <v>1</v>
      </c>
      <c r="D933" t="s">
        <v>82</v>
      </c>
      <c r="E933">
        <v>12.15</v>
      </c>
      <c r="F933">
        <v>85.3</v>
      </c>
      <c r="G933">
        <v>0.35399999999999998</v>
      </c>
      <c r="H933">
        <v>0.15</v>
      </c>
      <c r="I933">
        <f>Data[[#This Row],[nucleus_area_pct]]/Data[[#This Row],[cytoplasm_ratio]]</f>
        <v>568.66666666666663</v>
      </c>
      <c r="J933">
        <v>0.82699999999999996</v>
      </c>
      <c r="K933">
        <v>0.215</v>
      </c>
      <c r="L933">
        <v>0.69</v>
      </c>
      <c r="M933">
        <v>1</v>
      </c>
      <c r="N933">
        <v>0.90400000000000003</v>
      </c>
      <c r="O933">
        <v>658</v>
      </c>
      <c r="P933">
        <v>80</v>
      </c>
      <c r="Q933">
        <v>178</v>
      </c>
      <c r="R933">
        <v>134</v>
      </c>
      <c r="S933">
        <v>197</v>
      </c>
      <c r="T933">
        <f>(Data[[#This Row],[mean_r]]/256)*100</f>
        <v>69.53125</v>
      </c>
      <c r="U933">
        <f>(Data[[#This Row],[mean_g]]/256)*100</f>
        <v>52.34375</v>
      </c>
      <c r="V933">
        <f>(Data[[#This Row],[mean_b]]/256)*100</f>
        <v>76.953125</v>
      </c>
      <c r="W933">
        <v>0.73799999999999999</v>
      </c>
      <c r="X933" t="s">
        <v>51</v>
      </c>
      <c r="Y933" t="s">
        <v>40</v>
      </c>
      <c r="Z933">
        <v>5834</v>
      </c>
      <c r="AA933">
        <v>5.05</v>
      </c>
      <c r="AB933">
        <v>15.1</v>
      </c>
      <c r="AC933">
        <v>42.7</v>
      </c>
      <c r="AD933">
        <v>351352</v>
      </c>
      <c r="AE933">
        <v>75.900000000000006</v>
      </c>
      <c r="AF933">
        <v>31.4</v>
      </c>
      <c r="AG933" t="s">
        <v>64</v>
      </c>
      <c r="AH933" t="s">
        <v>68</v>
      </c>
      <c r="AI933" t="s">
        <v>56</v>
      </c>
      <c r="AJ933">
        <v>100</v>
      </c>
      <c r="AK933">
        <v>256</v>
      </c>
      <c r="AL933">
        <v>0.97860000000000003</v>
      </c>
      <c r="AM933">
        <v>0.80959999999999999</v>
      </c>
      <c r="AN933">
        <v>0.85560000000000003</v>
      </c>
      <c r="AO933">
        <f>Data[[#This Row],[labeller_confidence_score]]-Data[[#This Row],[cytodiffusion_classification_confidence]]</f>
        <v>4.6000000000000041E-2</v>
      </c>
    </row>
    <row r="934" spans="1:41" x14ac:dyDescent="0.3">
      <c r="A934" t="s">
        <v>1007</v>
      </c>
      <c r="B934" t="s">
        <v>60</v>
      </c>
      <c r="C934">
        <v>0</v>
      </c>
      <c r="D934" t="s">
        <v>50</v>
      </c>
      <c r="E934">
        <v>17.72</v>
      </c>
      <c r="F934">
        <v>66.3</v>
      </c>
      <c r="G934">
        <v>0.54200000000000004</v>
      </c>
      <c r="H934">
        <v>0.28100000000000003</v>
      </c>
      <c r="I934">
        <f>Data[[#This Row],[nucleus_area_pct]]/Data[[#This Row],[cytoplasm_ratio]]</f>
        <v>235.9430604982206</v>
      </c>
      <c r="J934">
        <v>0.745</v>
      </c>
      <c r="K934">
        <v>0.56100000000000005</v>
      </c>
      <c r="L934">
        <v>2.58</v>
      </c>
      <c r="M934">
        <v>1.3</v>
      </c>
      <c r="N934">
        <v>0.75800000000000001</v>
      </c>
      <c r="O934">
        <v>515</v>
      </c>
      <c r="P934">
        <v>91</v>
      </c>
      <c r="Q934">
        <v>213</v>
      </c>
      <c r="R934">
        <v>171</v>
      </c>
      <c r="S934">
        <v>203</v>
      </c>
      <c r="T934">
        <f>(Data[[#This Row],[mean_r]]/256)*100</f>
        <v>83.203125</v>
      </c>
      <c r="U934">
        <f>(Data[[#This Row],[mean_g]]/256)*100</f>
        <v>66.796875</v>
      </c>
      <c r="V934">
        <f>(Data[[#This Row],[mean_b]]/256)*100</f>
        <v>79.296875</v>
      </c>
      <c r="W934">
        <v>0.61199999999999999</v>
      </c>
      <c r="X934" t="s">
        <v>63</v>
      </c>
      <c r="Y934" t="s">
        <v>45</v>
      </c>
      <c r="Z934">
        <v>6768</v>
      </c>
      <c r="AA934">
        <v>5.67</v>
      </c>
      <c r="AB934">
        <v>10.8</v>
      </c>
      <c r="AC934">
        <v>32.799999999999997</v>
      </c>
      <c r="AD934">
        <v>228475</v>
      </c>
      <c r="AE934">
        <v>69.400000000000006</v>
      </c>
      <c r="AF934">
        <v>32.799999999999997</v>
      </c>
      <c r="AG934" t="s">
        <v>46</v>
      </c>
      <c r="AH934" t="s">
        <v>42</v>
      </c>
      <c r="AI934" t="s">
        <v>52</v>
      </c>
      <c r="AJ934">
        <v>100</v>
      </c>
      <c r="AK934">
        <v>360</v>
      </c>
      <c r="AL934">
        <v>7.8E-2</v>
      </c>
      <c r="AM934">
        <v>0.88819999999999999</v>
      </c>
      <c r="AN934">
        <v>0.83460000000000001</v>
      </c>
      <c r="AO934">
        <f>Data[[#This Row],[labeller_confidence_score]]-Data[[#This Row],[cytodiffusion_classification_confidence]]</f>
        <v>-5.3599999999999981E-2</v>
      </c>
    </row>
    <row r="935" spans="1:41" x14ac:dyDescent="0.3">
      <c r="A935" t="s">
        <v>1008</v>
      </c>
      <c r="B935" t="s">
        <v>67</v>
      </c>
      <c r="C935">
        <v>1</v>
      </c>
      <c r="D935" t="s">
        <v>67</v>
      </c>
      <c r="E935">
        <v>8.81</v>
      </c>
      <c r="F935">
        <v>14.8</v>
      </c>
      <c r="G935">
        <v>0.52200000000000002</v>
      </c>
      <c r="H935">
        <v>0.72899999999999998</v>
      </c>
      <c r="I935">
        <f>Data[[#This Row],[nucleus_area_pct]]/Data[[#This Row],[cytoplasm_ratio]]</f>
        <v>20.301783264746231</v>
      </c>
      <c r="J935">
        <v>0.57799999999999996</v>
      </c>
      <c r="K935">
        <v>0.71399999999999997</v>
      </c>
      <c r="L935">
        <v>3.57</v>
      </c>
      <c r="M935">
        <v>1</v>
      </c>
      <c r="N935">
        <v>0.57699999999999996</v>
      </c>
      <c r="O935">
        <v>169</v>
      </c>
      <c r="P935">
        <v>63</v>
      </c>
      <c r="Q935">
        <v>167</v>
      </c>
      <c r="R935">
        <v>147</v>
      </c>
      <c r="S935">
        <v>184</v>
      </c>
      <c r="T935">
        <f>(Data[[#This Row],[mean_r]]/256)*100</f>
        <v>65.234375</v>
      </c>
      <c r="U935">
        <f>(Data[[#This Row],[mean_g]]/256)*100</f>
        <v>57.421875</v>
      </c>
      <c r="V935">
        <f>(Data[[#This Row],[mean_b]]/256)*100</f>
        <v>71.875</v>
      </c>
      <c r="W935">
        <v>0.60499999999999998</v>
      </c>
      <c r="X935" t="s">
        <v>39</v>
      </c>
      <c r="Y935" t="s">
        <v>40</v>
      </c>
      <c r="Z935">
        <v>8759</v>
      </c>
      <c r="AA935">
        <v>5.2</v>
      </c>
      <c r="AB935">
        <v>11</v>
      </c>
      <c r="AC935">
        <v>33.5</v>
      </c>
      <c r="AD935">
        <v>175188</v>
      </c>
      <c r="AE935">
        <v>85.6</v>
      </c>
      <c r="AF935">
        <v>31.7</v>
      </c>
      <c r="AG935" t="s">
        <v>64</v>
      </c>
      <c r="AH935" t="s">
        <v>47</v>
      </c>
      <c r="AI935" t="s">
        <v>56</v>
      </c>
      <c r="AJ935">
        <v>100</v>
      </c>
      <c r="AK935">
        <v>360</v>
      </c>
      <c r="AL935">
        <v>0.95169999999999999</v>
      </c>
      <c r="AM935">
        <v>0.85260000000000002</v>
      </c>
      <c r="AN935">
        <v>0.93279999999999996</v>
      </c>
      <c r="AO935">
        <f>Data[[#This Row],[labeller_confidence_score]]-Data[[#This Row],[cytodiffusion_classification_confidence]]</f>
        <v>8.0199999999999938E-2</v>
      </c>
    </row>
    <row r="936" spans="1:41" x14ac:dyDescent="0.3">
      <c r="A936" t="s">
        <v>1009</v>
      </c>
      <c r="B936" t="s">
        <v>49</v>
      </c>
      <c r="C936">
        <v>0</v>
      </c>
      <c r="D936" t="s">
        <v>50</v>
      </c>
      <c r="E936">
        <v>11.42</v>
      </c>
      <c r="F936">
        <v>50.9</v>
      </c>
      <c r="G936">
        <v>0.437</v>
      </c>
      <c r="H936">
        <v>0.38300000000000001</v>
      </c>
      <c r="I936">
        <f>Data[[#This Row],[nucleus_area_pct]]/Data[[#This Row],[cytoplasm_ratio]]</f>
        <v>132.89817232375978</v>
      </c>
      <c r="J936">
        <v>0.75800000000000001</v>
      </c>
      <c r="K936">
        <v>0.252</v>
      </c>
      <c r="L936">
        <v>2.5099999999999998</v>
      </c>
      <c r="M936">
        <v>4.0999999999999996</v>
      </c>
      <c r="N936">
        <v>0.83099999999999996</v>
      </c>
      <c r="O936">
        <v>397</v>
      </c>
      <c r="P936">
        <v>90</v>
      </c>
      <c r="Q936">
        <v>185</v>
      </c>
      <c r="R936">
        <v>174</v>
      </c>
      <c r="S936">
        <v>183</v>
      </c>
      <c r="T936">
        <f>(Data[[#This Row],[mean_r]]/256)*100</f>
        <v>72.265625</v>
      </c>
      <c r="U936">
        <f>(Data[[#This Row],[mean_g]]/256)*100</f>
        <v>67.96875</v>
      </c>
      <c r="V936">
        <f>(Data[[#This Row],[mean_b]]/256)*100</f>
        <v>71.484375</v>
      </c>
      <c r="W936">
        <v>0.70499999999999996</v>
      </c>
      <c r="X936" t="s">
        <v>51</v>
      </c>
      <c r="Y936" t="s">
        <v>40</v>
      </c>
      <c r="Z936">
        <v>7272</v>
      </c>
      <c r="AA936">
        <v>4.58</v>
      </c>
      <c r="AB936">
        <v>8.8000000000000007</v>
      </c>
      <c r="AC936">
        <v>33</v>
      </c>
      <c r="AD936">
        <v>252855</v>
      </c>
      <c r="AE936">
        <v>101.2</v>
      </c>
      <c r="AF936">
        <v>35.1</v>
      </c>
      <c r="AG936" t="s">
        <v>46</v>
      </c>
      <c r="AH936" t="s">
        <v>68</v>
      </c>
      <c r="AI936" t="s">
        <v>52</v>
      </c>
      <c r="AJ936">
        <v>100</v>
      </c>
      <c r="AK936">
        <v>224</v>
      </c>
      <c r="AL936">
        <v>0.1229</v>
      </c>
      <c r="AM936">
        <v>0.8881</v>
      </c>
      <c r="AN936">
        <v>0.85089999999999999</v>
      </c>
      <c r="AO936">
        <f>Data[[#This Row],[labeller_confidence_score]]-Data[[#This Row],[cytodiffusion_classification_confidence]]</f>
        <v>-3.7200000000000011E-2</v>
      </c>
    </row>
    <row r="937" spans="1:41" x14ac:dyDescent="0.3">
      <c r="A937" t="s">
        <v>1010</v>
      </c>
      <c r="B937" t="s">
        <v>103</v>
      </c>
      <c r="C937">
        <v>1</v>
      </c>
      <c r="D937" t="s">
        <v>104</v>
      </c>
      <c r="E937">
        <v>3.88</v>
      </c>
      <c r="F937">
        <v>0</v>
      </c>
      <c r="G937">
        <v>0</v>
      </c>
      <c r="H937">
        <v>1</v>
      </c>
      <c r="I937">
        <f>Data[[#This Row],[nucleus_area_pct]]/Data[[#This Row],[cytoplasm_ratio]]</f>
        <v>0</v>
      </c>
      <c r="J937">
        <v>0.42499999999999999</v>
      </c>
      <c r="K937">
        <v>0.84799999999999998</v>
      </c>
      <c r="L937">
        <v>0.47</v>
      </c>
      <c r="M937">
        <v>1</v>
      </c>
      <c r="N937">
        <v>0.81100000000000005</v>
      </c>
      <c r="O937">
        <v>95</v>
      </c>
      <c r="P937">
        <v>41</v>
      </c>
      <c r="Q937">
        <v>211</v>
      </c>
      <c r="R937">
        <v>135</v>
      </c>
      <c r="S937">
        <v>144</v>
      </c>
      <c r="T937">
        <f>(Data[[#This Row],[mean_r]]/256)*100</f>
        <v>82.421875</v>
      </c>
      <c r="U937">
        <f>(Data[[#This Row],[mean_g]]/256)*100</f>
        <v>52.734375</v>
      </c>
      <c r="V937">
        <f>(Data[[#This Row],[mean_b]]/256)*100</f>
        <v>56.25</v>
      </c>
      <c r="W937">
        <v>0.45</v>
      </c>
      <c r="X937" t="s">
        <v>51</v>
      </c>
      <c r="Y937" t="s">
        <v>45</v>
      </c>
      <c r="Z937">
        <v>6473</v>
      </c>
      <c r="AA937">
        <v>4.78</v>
      </c>
      <c r="AB937">
        <v>11.2</v>
      </c>
      <c r="AC937">
        <v>38</v>
      </c>
      <c r="AD937">
        <v>266219</v>
      </c>
      <c r="AE937">
        <v>78</v>
      </c>
      <c r="AF937">
        <v>34.1</v>
      </c>
      <c r="AG937" t="s">
        <v>64</v>
      </c>
      <c r="AH937" t="s">
        <v>47</v>
      </c>
      <c r="AI937" t="s">
        <v>43</v>
      </c>
      <c r="AJ937">
        <v>60</v>
      </c>
      <c r="AK937">
        <v>224</v>
      </c>
      <c r="AL937">
        <v>0.91069999999999995</v>
      </c>
      <c r="AM937">
        <v>0.67710000000000004</v>
      </c>
      <c r="AN937">
        <v>0.81520000000000004</v>
      </c>
      <c r="AO937">
        <f>Data[[#This Row],[labeller_confidence_score]]-Data[[#This Row],[cytodiffusion_classification_confidence]]</f>
        <v>0.1381</v>
      </c>
    </row>
    <row r="938" spans="1:41" x14ac:dyDescent="0.3">
      <c r="A938" t="s">
        <v>1011</v>
      </c>
      <c r="B938" t="s">
        <v>74</v>
      </c>
      <c r="C938">
        <v>0</v>
      </c>
      <c r="D938" t="s">
        <v>75</v>
      </c>
      <c r="E938">
        <v>1.22</v>
      </c>
      <c r="F938">
        <v>0</v>
      </c>
      <c r="G938">
        <v>0</v>
      </c>
      <c r="H938">
        <v>1</v>
      </c>
      <c r="I938">
        <f>Data[[#This Row],[nucleus_area_pct]]/Data[[#This Row],[cytoplasm_ratio]]</f>
        <v>0</v>
      </c>
      <c r="J938">
        <v>0.74299999999999999</v>
      </c>
      <c r="K938">
        <v>0.44400000000000001</v>
      </c>
      <c r="L938">
        <v>3.09</v>
      </c>
      <c r="M938">
        <v>1</v>
      </c>
      <c r="N938">
        <v>0.79</v>
      </c>
      <c r="O938">
        <v>14</v>
      </c>
      <c r="P938">
        <v>17</v>
      </c>
      <c r="Q938">
        <v>207</v>
      </c>
      <c r="R938">
        <v>148</v>
      </c>
      <c r="S938">
        <v>158</v>
      </c>
      <c r="T938">
        <f>(Data[[#This Row],[mean_r]]/256)*100</f>
        <v>80.859375</v>
      </c>
      <c r="U938">
        <f>(Data[[#This Row],[mean_g]]/256)*100</f>
        <v>57.8125</v>
      </c>
      <c r="V938">
        <f>(Data[[#This Row],[mean_b]]/256)*100</f>
        <v>61.71875</v>
      </c>
      <c r="W938">
        <v>0.51900000000000002</v>
      </c>
      <c r="X938" t="s">
        <v>63</v>
      </c>
      <c r="Y938" t="s">
        <v>40</v>
      </c>
      <c r="Z938">
        <v>6477</v>
      </c>
      <c r="AA938">
        <v>5.65</v>
      </c>
      <c r="AB938">
        <v>13.4</v>
      </c>
      <c r="AC938">
        <v>37</v>
      </c>
      <c r="AD938">
        <v>262763</v>
      </c>
      <c r="AE938">
        <v>94.2</v>
      </c>
      <c r="AF938">
        <v>31.3</v>
      </c>
      <c r="AG938" t="s">
        <v>46</v>
      </c>
      <c r="AH938" t="s">
        <v>47</v>
      </c>
      <c r="AI938" t="s">
        <v>52</v>
      </c>
      <c r="AJ938">
        <v>40</v>
      </c>
      <c r="AK938">
        <v>512</v>
      </c>
      <c r="AL938">
        <v>0</v>
      </c>
      <c r="AM938">
        <v>0.88949999999999996</v>
      </c>
      <c r="AN938">
        <v>0.82669999999999999</v>
      </c>
      <c r="AO938">
        <f>Data[[#This Row],[labeller_confidence_score]]-Data[[#This Row],[cytodiffusion_classification_confidence]]</f>
        <v>-6.2799999999999967E-2</v>
      </c>
    </row>
    <row r="939" spans="1:41" x14ac:dyDescent="0.3">
      <c r="A939" t="s">
        <v>1012</v>
      </c>
      <c r="B939" t="s">
        <v>60</v>
      </c>
      <c r="C939">
        <v>0</v>
      </c>
      <c r="D939" t="s">
        <v>50</v>
      </c>
      <c r="E939">
        <v>13.33</v>
      </c>
      <c r="F939">
        <v>65.599999999999994</v>
      </c>
      <c r="G939">
        <v>0.48299999999999998</v>
      </c>
      <c r="H939">
        <v>0.50700000000000001</v>
      </c>
      <c r="I939">
        <f>Data[[#This Row],[nucleus_area_pct]]/Data[[#This Row],[cytoplasm_ratio]]</f>
        <v>129.38856015779092</v>
      </c>
      <c r="J939">
        <v>0.60399999999999998</v>
      </c>
      <c r="K939">
        <v>0.41099999999999998</v>
      </c>
      <c r="L939">
        <v>1.8</v>
      </c>
      <c r="M939">
        <v>2</v>
      </c>
      <c r="N939">
        <v>0.67100000000000004</v>
      </c>
      <c r="O939">
        <v>671</v>
      </c>
      <c r="P939">
        <v>76</v>
      </c>
      <c r="Q939">
        <v>211</v>
      </c>
      <c r="R939">
        <v>163</v>
      </c>
      <c r="S939">
        <v>170</v>
      </c>
      <c r="T939">
        <f>(Data[[#This Row],[mean_r]]/256)*100</f>
        <v>82.421875</v>
      </c>
      <c r="U939">
        <f>(Data[[#This Row],[mean_g]]/256)*100</f>
        <v>63.671875</v>
      </c>
      <c r="V939">
        <f>(Data[[#This Row],[mean_b]]/256)*100</f>
        <v>66.40625</v>
      </c>
      <c r="W939">
        <v>0.63</v>
      </c>
      <c r="X939" t="s">
        <v>51</v>
      </c>
      <c r="Y939" t="s">
        <v>45</v>
      </c>
      <c r="Z939">
        <v>4998</v>
      </c>
      <c r="AA939">
        <v>4.1900000000000004</v>
      </c>
      <c r="AB939">
        <v>11.4</v>
      </c>
      <c r="AC939">
        <v>31.6</v>
      </c>
      <c r="AD939">
        <v>214501</v>
      </c>
      <c r="AE939">
        <v>100.5</v>
      </c>
      <c r="AF939">
        <v>33</v>
      </c>
      <c r="AG939" t="s">
        <v>64</v>
      </c>
      <c r="AH939" t="s">
        <v>47</v>
      </c>
      <c r="AI939" t="s">
        <v>56</v>
      </c>
      <c r="AJ939">
        <v>100</v>
      </c>
      <c r="AK939">
        <v>256</v>
      </c>
      <c r="AL939">
        <v>6.83E-2</v>
      </c>
      <c r="AM939">
        <v>0.9345</v>
      </c>
      <c r="AN939">
        <v>0.95369999999999999</v>
      </c>
      <c r="AO939">
        <f>Data[[#This Row],[labeller_confidence_score]]-Data[[#This Row],[cytodiffusion_classification_confidence]]</f>
        <v>1.9199999999999995E-2</v>
      </c>
    </row>
    <row r="940" spans="1:41" x14ac:dyDescent="0.3">
      <c r="A940" t="s">
        <v>1013</v>
      </c>
      <c r="B940" t="s">
        <v>49</v>
      </c>
      <c r="C940">
        <v>0</v>
      </c>
      <c r="D940" t="s">
        <v>50</v>
      </c>
      <c r="E940">
        <v>13.62</v>
      </c>
      <c r="F940">
        <v>58.1</v>
      </c>
      <c r="G940">
        <v>0.61299999999999999</v>
      </c>
      <c r="H940">
        <v>0.48499999999999999</v>
      </c>
      <c r="I940">
        <f>Data[[#This Row],[nucleus_area_pct]]/Data[[#This Row],[cytoplasm_ratio]]</f>
        <v>119.79381443298969</v>
      </c>
      <c r="J940">
        <v>0.79</v>
      </c>
      <c r="K940">
        <v>0.497</v>
      </c>
      <c r="L940">
        <v>2.89</v>
      </c>
      <c r="M940">
        <v>3.6</v>
      </c>
      <c r="N940">
        <v>0.85699999999999998</v>
      </c>
      <c r="O940">
        <v>353</v>
      </c>
      <c r="P940">
        <v>96</v>
      </c>
      <c r="Q940">
        <v>210</v>
      </c>
      <c r="R940">
        <v>162</v>
      </c>
      <c r="S940">
        <v>203</v>
      </c>
      <c r="T940">
        <f>(Data[[#This Row],[mean_r]]/256)*100</f>
        <v>82.03125</v>
      </c>
      <c r="U940">
        <f>(Data[[#This Row],[mean_g]]/256)*100</f>
        <v>63.28125</v>
      </c>
      <c r="V940">
        <f>(Data[[#This Row],[mean_b]]/256)*100</f>
        <v>79.296875</v>
      </c>
      <c r="W940">
        <v>0.71399999999999997</v>
      </c>
      <c r="X940" t="s">
        <v>39</v>
      </c>
      <c r="Y940" t="s">
        <v>45</v>
      </c>
      <c r="Z940">
        <v>7095</v>
      </c>
      <c r="AA940">
        <v>4.3099999999999996</v>
      </c>
      <c r="AB940">
        <v>15</v>
      </c>
      <c r="AC940">
        <v>48.5</v>
      </c>
      <c r="AD940">
        <v>193140</v>
      </c>
      <c r="AE940">
        <v>76.900000000000006</v>
      </c>
      <c r="AF940">
        <v>33.4</v>
      </c>
      <c r="AG940" t="s">
        <v>41</v>
      </c>
      <c r="AH940" t="s">
        <v>68</v>
      </c>
      <c r="AI940" t="s">
        <v>43</v>
      </c>
      <c r="AJ940">
        <v>100</v>
      </c>
      <c r="AK940">
        <v>512</v>
      </c>
      <c r="AL940">
        <v>0.13830000000000001</v>
      </c>
      <c r="AM940">
        <v>0.93959999999999999</v>
      </c>
      <c r="AN940">
        <v>0.85029999999999994</v>
      </c>
      <c r="AO940">
        <f>Data[[#This Row],[labeller_confidence_score]]-Data[[#This Row],[cytodiffusion_classification_confidence]]</f>
        <v>-8.9300000000000046E-2</v>
      </c>
    </row>
    <row r="941" spans="1:41" x14ac:dyDescent="0.3">
      <c r="A941" t="s">
        <v>1014</v>
      </c>
      <c r="B941" t="s">
        <v>54</v>
      </c>
      <c r="C941">
        <v>0</v>
      </c>
      <c r="D941" t="s">
        <v>54</v>
      </c>
      <c r="E941">
        <v>8.52</v>
      </c>
      <c r="F941">
        <v>0</v>
      </c>
      <c r="G941">
        <v>0</v>
      </c>
      <c r="H941">
        <v>1</v>
      </c>
      <c r="I941">
        <f>Data[[#This Row],[nucleus_area_pct]]/Data[[#This Row],[cytoplasm_ratio]]</f>
        <v>0</v>
      </c>
      <c r="J941">
        <v>0.90300000000000002</v>
      </c>
      <c r="K941">
        <v>0.14799999999999999</v>
      </c>
      <c r="L941">
        <v>0.59</v>
      </c>
      <c r="M941">
        <v>1</v>
      </c>
      <c r="N941">
        <v>0.90700000000000003</v>
      </c>
      <c r="O941">
        <v>165</v>
      </c>
      <c r="P941">
        <v>46</v>
      </c>
      <c r="Q941">
        <v>208</v>
      </c>
      <c r="R941">
        <v>114</v>
      </c>
      <c r="S941">
        <v>142</v>
      </c>
      <c r="T941">
        <f>(Data[[#This Row],[mean_r]]/256)*100</f>
        <v>81.25</v>
      </c>
      <c r="U941">
        <f>(Data[[#This Row],[mean_g]]/256)*100</f>
        <v>44.53125</v>
      </c>
      <c r="V941">
        <f>(Data[[#This Row],[mean_b]]/256)*100</f>
        <v>55.46875</v>
      </c>
      <c r="W941">
        <v>0.56100000000000005</v>
      </c>
      <c r="X941" t="s">
        <v>51</v>
      </c>
      <c r="Y941" t="s">
        <v>40</v>
      </c>
      <c r="Z941">
        <v>9343</v>
      </c>
      <c r="AA941">
        <v>3.99</v>
      </c>
      <c r="AB941">
        <v>16.3</v>
      </c>
      <c r="AC941">
        <v>40.1</v>
      </c>
      <c r="AD941">
        <v>193167</v>
      </c>
      <c r="AE941">
        <v>98.3</v>
      </c>
      <c r="AF941">
        <v>32.700000000000003</v>
      </c>
      <c r="AG941" t="s">
        <v>46</v>
      </c>
      <c r="AH941" t="s">
        <v>68</v>
      </c>
      <c r="AI941" t="s">
        <v>56</v>
      </c>
      <c r="AJ941">
        <v>60</v>
      </c>
      <c r="AK941">
        <v>360</v>
      </c>
      <c r="AL941">
        <v>4.6800000000000001E-2</v>
      </c>
      <c r="AM941">
        <v>0.93289999999999995</v>
      </c>
      <c r="AN941">
        <v>0.99180000000000001</v>
      </c>
      <c r="AO941">
        <f>Data[[#This Row],[labeller_confidence_score]]-Data[[#This Row],[cytodiffusion_classification_confidence]]</f>
        <v>5.8900000000000063E-2</v>
      </c>
    </row>
    <row r="942" spans="1:41" x14ac:dyDescent="0.3">
      <c r="A942" t="s">
        <v>1015</v>
      </c>
      <c r="B942" t="s">
        <v>49</v>
      </c>
      <c r="C942">
        <v>0</v>
      </c>
      <c r="D942" t="s">
        <v>50</v>
      </c>
      <c r="E942">
        <v>12.07</v>
      </c>
      <c r="F942">
        <v>54.1</v>
      </c>
      <c r="G942">
        <v>0.45300000000000001</v>
      </c>
      <c r="H942">
        <v>0.48399999999999999</v>
      </c>
      <c r="I942">
        <f>Data[[#This Row],[nucleus_area_pct]]/Data[[#This Row],[cytoplasm_ratio]]</f>
        <v>111.77685950413223</v>
      </c>
      <c r="J942">
        <v>0.77500000000000002</v>
      </c>
      <c r="K942">
        <v>0.374</v>
      </c>
      <c r="L942">
        <v>3.25</v>
      </c>
      <c r="M942">
        <v>3.6</v>
      </c>
      <c r="N942">
        <v>0.73299999999999998</v>
      </c>
      <c r="O942">
        <v>461</v>
      </c>
      <c r="P942">
        <v>65</v>
      </c>
      <c r="Q942">
        <v>207</v>
      </c>
      <c r="R942">
        <v>179</v>
      </c>
      <c r="S942">
        <v>211</v>
      </c>
      <c r="T942">
        <f>(Data[[#This Row],[mean_r]]/256)*100</f>
        <v>80.859375</v>
      </c>
      <c r="U942">
        <f>(Data[[#This Row],[mean_g]]/256)*100</f>
        <v>69.921875</v>
      </c>
      <c r="V942">
        <f>(Data[[#This Row],[mean_b]]/256)*100</f>
        <v>82.421875</v>
      </c>
      <c r="W942">
        <v>0.53100000000000003</v>
      </c>
      <c r="X942" t="s">
        <v>51</v>
      </c>
      <c r="Y942" t="s">
        <v>40</v>
      </c>
      <c r="Z942">
        <v>7075</v>
      </c>
      <c r="AA942">
        <v>4.9000000000000004</v>
      </c>
      <c r="AB942">
        <v>13.8</v>
      </c>
      <c r="AC942">
        <v>51.4</v>
      </c>
      <c r="AD942">
        <v>174910</v>
      </c>
      <c r="AE942">
        <v>98.4</v>
      </c>
      <c r="AF942">
        <v>31.4</v>
      </c>
      <c r="AG942" t="s">
        <v>46</v>
      </c>
      <c r="AH942" t="s">
        <v>68</v>
      </c>
      <c r="AI942" t="s">
        <v>43</v>
      </c>
      <c r="AJ942">
        <v>40</v>
      </c>
      <c r="AK942">
        <v>224</v>
      </c>
      <c r="AL942">
        <v>6.3700000000000007E-2</v>
      </c>
      <c r="AM942">
        <v>0.92310000000000003</v>
      </c>
      <c r="AN942">
        <v>0.86970000000000003</v>
      </c>
      <c r="AO942">
        <f>Data[[#This Row],[labeller_confidence_score]]-Data[[#This Row],[cytodiffusion_classification_confidence]]</f>
        <v>-5.3400000000000003E-2</v>
      </c>
    </row>
    <row r="943" spans="1:41" x14ac:dyDescent="0.3">
      <c r="A943" t="s">
        <v>1016</v>
      </c>
      <c r="B943" t="s">
        <v>120</v>
      </c>
      <c r="C943">
        <v>1</v>
      </c>
      <c r="D943" t="s">
        <v>104</v>
      </c>
      <c r="E943">
        <v>6.3</v>
      </c>
      <c r="F943">
        <v>0</v>
      </c>
      <c r="G943">
        <v>0</v>
      </c>
      <c r="H943">
        <v>1</v>
      </c>
      <c r="I943">
        <f>Data[[#This Row],[nucleus_area_pct]]/Data[[#This Row],[cytoplasm_ratio]]</f>
        <v>0</v>
      </c>
      <c r="J943">
        <v>1</v>
      </c>
      <c r="K943">
        <v>9.9000000000000005E-2</v>
      </c>
      <c r="L943">
        <v>0.63</v>
      </c>
      <c r="M943">
        <v>1</v>
      </c>
      <c r="N943">
        <v>0.96</v>
      </c>
      <c r="O943">
        <v>154</v>
      </c>
      <c r="P943">
        <v>34</v>
      </c>
      <c r="Q943">
        <v>238</v>
      </c>
      <c r="R943">
        <v>145</v>
      </c>
      <c r="S943">
        <v>138</v>
      </c>
      <c r="T943">
        <f>(Data[[#This Row],[mean_r]]/256)*100</f>
        <v>92.96875</v>
      </c>
      <c r="U943">
        <f>(Data[[#This Row],[mean_g]]/256)*100</f>
        <v>56.640625</v>
      </c>
      <c r="V943">
        <f>(Data[[#This Row],[mean_b]]/256)*100</f>
        <v>53.90625</v>
      </c>
      <c r="W943">
        <v>0.52500000000000002</v>
      </c>
      <c r="X943" t="s">
        <v>51</v>
      </c>
      <c r="Y943" t="s">
        <v>40</v>
      </c>
      <c r="Z943">
        <v>10102</v>
      </c>
      <c r="AA943">
        <v>3.93</v>
      </c>
      <c r="AB943">
        <v>12.3</v>
      </c>
      <c r="AC943">
        <v>33.299999999999997</v>
      </c>
      <c r="AD943">
        <v>247634</v>
      </c>
      <c r="AE943">
        <v>97.7</v>
      </c>
      <c r="AF943">
        <v>34.5</v>
      </c>
      <c r="AG943" t="s">
        <v>41</v>
      </c>
      <c r="AH943" t="s">
        <v>42</v>
      </c>
      <c r="AI943" t="s">
        <v>56</v>
      </c>
      <c r="AJ943">
        <v>60</v>
      </c>
      <c r="AK943">
        <v>512</v>
      </c>
      <c r="AL943">
        <v>0.87170000000000003</v>
      </c>
      <c r="AM943">
        <v>0.74</v>
      </c>
      <c r="AN943">
        <v>0.65569999999999995</v>
      </c>
      <c r="AO943">
        <f>Data[[#This Row],[labeller_confidence_score]]-Data[[#This Row],[cytodiffusion_classification_confidence]]</f>
        <v>-8.4300000000000042E-2</v>
      </c>
    </row>
    <row r="944" spans="1:41" x14ac:dyDescent="0.3">
      <c r="A944" t="s">
        <v>1017</v>
      </c>
      <c r="B944" t="s">
        <v>62</v>
      </c>
      <c r="C944">
        <v>0</v>
      </c>
      <c r="D944" t="s">
        <v>50</v>
      </c>
      <c r="E944">
        <v>9.76</v>
      </c>
      <c r="F944">
        <v>85.2</v>
      </c>
      <c r="G944">
        <v>0.84499999999999997</v>
      </c>
      <c r="H944">
        <v>0.22800000000000001</v>
      </c>
      <c r="I944">
        <f>Data[[#This Row],[nucleus_area_pct]]/Data[[#This Row],[cytoplasm_ratio]]</f>
        <v>373.68421052631578</v>
      </c>
      <c r="J944">
        <v>0.83</v>
      </c>
      <c r="K944">
        <v>0.121</v>
      </c>
      <c r="L944">
        <v>1.35</v>
      </c>
      <c r="M944">
        <v>1</v>
      </c>
      <c r="N944">
        <v>0.91700000000000004</v>
      </c>
      <c r="O944">
        <v>288</v>
      </c>
      <c r="P944">
        <v>59</v>
      </c>
      <c r="Q944">
        <v>207</v>
      </c>
      <c r="R944">
        <v>153</v>
      </c>
      <c r="S944">
        <v>172</v>
      </c>
      <c r="T944">
        <f>(Data[[#This Row],[mean_r]]/256)*100</f>
        <v>80.859375</v>
      </c>
      <c r="U944">
        <f>(Data[[#This Row],[mean_g]]/256)*100</f>
        <v>59.765625</v>
      </c>
      <c r="V944">
        <f>(Data[[#This Row],[mean_b]]/256)*100</f>
        <v>67.1875</v>
      </c>
      <c r="W944">
        <v>0.76100000000000001</v>
      </c>
      <c r="X944" t="s">
        <v>51</v>
      </c>
      <c r="Y944" t="s">
        <v>45</v>
      </c>
      <c r="Z944">
        <v>8443</v>
      </c>
      <c r="AA944">
        <v>4.45</v>
      </c>
      <c r="AB944">
        <v>13</v>
      </c>
      <c r="AC944">
        <v>39.9</v>
      </c>
      <c r="AD944">
        <v>195352</v>
      </c>
      <c r="AE944">
        <v>110</v>
      </c>
      <c r="AF944">
        <v>34.4</v>
      </c>
      <c r="AG944" t="s">
        <v>46</v>
      </c>
      <c r="AH944" t="s">
        <v>42</v>
      </c>
      <c r="AI944" t="s">
        <v>56</v>
      </c>
      <c r="AJ944">
        <v>40</v>
      </c>
      <c r="AK944">
        <v>224</v>
      </c>
      <c r="AL944">
        <v>0.10929999999999999</v>
      </c>
      <c r="AM944">
        <v>0.94430000000000003</v>
      </c>
      <c r="AN944">
        <v>0.91390000000000005</v>
      </c>
      <c r="AO944">
        <f>Data[[#This Row],[labeller_confidence_score]]-Data[[#This Row],[cytodiffusion_classification_confidence]]</f>
        <v>-3.0399999999999983E-2</v>
      </c>
    </row>
    <row r="945" spans="1:41" x14ac:dyDescent="0.3">
      <c r="A945" t="s">
        <v>1018</v>
      </c>
      <c r="B945" t="s">
        <v>49</v>
      </c>
      <c r="C945">
        <v>0</v>
      </c>
      <c r="D945" t="s">
        <v>50</v>
      </c>
      <c r="E945">
        <v>10.18</v>
      </c>
      <c r="F945">
        <v>63.3</v>
      </c>
      <c r="G945">
        <v>0.59199999999999997</v>
      </c>
      <c r="H945">
        <v>0.53200000000000003</v>
      </c>
      <c r="I945">
        <f>Data[[#This Row],[nucleus_area_pct]]/Data[[#This Row],[cytoplasm_ratio]]</f>
        <v>118.98496240601503</v>
      </c>
      <c r="J945">
        <v>0.83199999999999996</v>
      </c>
      <c r="K945">
        <v>0.379</v>
      </c>
      <c r="L945">
        <v>2.56</v>
      </c>
      <c r="M945">
        <v>3.2</v>
      </c>
      <c r="N945">
        <v>0.89900000000000002</v>
      </c>
      <c r="O945">
        <v>489</v>
      </c>
      <c r="P945">
        <v>67</v>
      </c>
      <c r="Q945">
        <v>167</v>
      </c>
      <c r="R945">
        <v>156</v>
      </c>
      <c r="S945">
        <v>180</v>
      </c>
      <c r="T945">
        <f>(Data[[#This Row],[mean_r]]/256)*100</f>
        <v>65.234375</v>
      </c>
      <c r="U945">
        <f>(Data[[#This Row],[mean_g]]/256)*100</f>
        <v>60.9375</v>
      </c>
      <c r="V945">
        <f>(Data[[#This Row],[mean_b]]/256)*100</f>
        <v>70.3125</v>
      </c>
      <c r="W945">
        <v>0.63300000000000001</v>
      </c>
      <c r="X945" t="s">
        <v>51</v>
      </c>
      <c r="Y945" t="s">
        <v>40</v>
      </c>
      <c r="Z945">
        <v>8321</v>
      </c>
      <c r="AA945">
        <v>3.85</v>
      </c>
      <c r="AB945">
        <v>11.3</v>
      </c>
      <c r="AC945">
        <v>45.6</v>
      </c>
      <c r="AD945">
        <v>317552</v>
      </c>
      <c r="AE945">
        <v>110.3</v>
      </c>
      <c r="AF945">
        <v>33.9</v>
      </c>
      <c r="AG945" t="s">
        <v>41</v>
      </c>
      <c r="AH945" t="s">
        <v>42</v>
      </c>
      <c r="AI945" t="s">
        <v>52</v>
      </c>
      <c r="AJ945">
        <v>100</v>
      </c>
      <c r="AK945">
        <v>256</v>
      </c>
      <c r="AL945">
        <v>9.3399999999999997E-2</v>
      </c>
      <c r="AM945">
        <v>0.97840000000000005</v>
      </c>
      <c r="AN945">
        <v>0.94930000000000003</v>
      </c>
      <c r="AO945">
        <f>Data[[#This Row],[labeller_confidence_score]]-Data[[#This Row],[cytodiffusion_classification_confidence]]</f>
        <v>-2.9100000000000015E-2</v>
      </c>
    </row>
    <row r="946" spans="1:41" x14ac:dyDescent="0.3">
      <c r="A946" t="s">
        <v>1019</v>
      </c>
      <c r="B946" t="s">
        <v>110</v>
      </c>
      <c r="C946">
        <v>1</v>
      </c>
      <c r="D946" t="s">
        <v>104</v>
      </c>
      <c r="E946">
        <v>8.69</v>
      </c>
      <c r="F946">
        <v>0</v>
      </c>
      <c r="G946">
        <v>0</v>
      </c>
      <c r="H946">
        <v>1</v>
      </c>
      <c r="I946">
        <f>Data[[#This Row],[nucleus_area_pct]]/Data[[#This Row],[cytoplasm_ratio]]</f>
        <v>0</v>
      </c>
      <c r="J946">
        <v>0.83499999999999996</v>
      </c>
      <c r="K946">
        <v>0.25700000000000001</v>
      </c>
      <c r="L946">
        <v>0.95</v>
      </c>
      <c r="M946">
        <v>1</v>
      </c>
      <c r="N946">
        <v>0.90700000000000003</v>
      </c>
      <c r="O946">
        <v>226</v>
      </c>
      <c r="P946">
        <v>59</v>
      </c>
      <c r="Q946">
        <v>223</v>
      </c>
      <c r="R946">
        <v>141</v>
      </c>
      <c r="S946">
        <v>128</v>
      </c>
      <c r="T946">
        <f>(Data[[#This Row],[mean_r]]/256)*100</f>
        <v>87.109375</v>
      </c>
      <c r="U946">
        <f>(Data[[#This Row],[mean_g]]/256)*100</f>
        <v>55.078125</v>
      </c>
      <c r="V946">
        <f>(Data[[#This Row],[mean_b]]/256)*100</f>
        <v>50</v>
      </c>
      <c r="W946">
        <v>0.51200000000000001</v>
      </c>
      <c r="X946" t="s">
        <v>51</v>
      </c>
      <c r="Y946" t="s">
        <v>45</v>
      </c>
      <c r="Z946">
        <v>9732</v>
      </c>
      <c r="AA946">
        <v>4.82</v>
      </c>
      <c r="AB946">
        <v>16.600000000000001</v>
      </c>
      <c r="AC946">
        <v>39.799999999999997</v>
      </c>
      <c r="AD946">
        <v>329598</v>
      </c>
      <c r="AE946">
        <v>85.7</v>
      </c>
      <c r="AF946">
        <v>31.6</v>
      </c>
      <c r="AG946" t="s">
        <v>46</v>
      </c>
      <c r="AH946" t="s">
        <v>42</v>
      </c>
      <c r="AI946" t="s">
        <v>43</v>
      </c>
      <c r="AJ946">
        <v>60</v>
      </c>
      <c r="AK946">
        <v>256</v>
      </c>
      <c r="AL946">
        <v>0.92069999999999996</v>
      </c>
      <c r="AM946">
        <v>0.78990000000000005</v>
      </c>
      <c r="AN946">
        <v>0.93500000000000005</v>
      </c>
      <c r="AO946">
        <f>Data[[#This Row],[labeller_confidence_score]]-Data[[#This Row],[cytodiffusion_classification_confidence]]</f>
        <v>0.14510000000000001</v>
      </c>
    </row>
    <row r="947" spans="1:41" x14ac:dyDescent="0.3">
      <c r="A947" t="s">
        <v>1020</v>
      </c>
      <c r="B947" t="s">
        <v>89</v>
      </c>
      <c r="C947">
        <v>1</v>
      </c>
      <c r="D947" t="s">
        <v>38</v>
      </c>
      <c r="E947">
        <v>12.84</v>
      </c>
      <c r="F947">
        <v>52.4</v>
      </c>
      <c r="G947">
        <v>0.60199999999999998</v>
      </c>
      <c r="H947">
        <v>0.42499999999999999</v>
      </c>
      <c r="I947">
        <f>Data[[#This Row],[nucleus_area_pct]]/Data[[#This Row],[cytoplasm_ratio]]</f>
        <v>123.29411764705883</v>
      </c>
      <c r="J947">
        <v>0.83299999999999996</v>
      </c>
      <c r="K947">
        <v>0.34100000000000003</v>
      </c>
      <c r="L947">
        <v>4.8600000000000003</v>
      </c>
      <c r="M947">
        <v>3</v>
      </c>
      <c r="N947">
        <v>0.75900000000000001</v>
      </c>
      <c r="O947">
        <v>367</v>
      </c>
      <c r="P947">
        <v>65</v>
      </c>
      <c r="Q947">
        <v>222</v>
      </c>
      <c r="R947">
        <v>149</v>
      </c>
      <c r="S947">
        <v>191</v>
      </c>
      <c r="T947">
        <f>(Data[[#This Row],[mean_r]]/256)*100</f>
        <v>86.71875</v>
      </c>
      <c r="U947">
        <f>(Data[[#This Row],[mean_g]]/256)*100</f>
        <v>58.203125</v>
      </c>
      <c r="V947">
        <f>(Data[[#This Row],[mean_b]]/256)*100</f>
        <v>74.609375</v>
      </c>
      <c r="W947">
        <v>0.76800000000000002</v>
      </c>
      <c r="X947" t="s">
        <v>51</v>
      </c>
      <c r="Y947" t="s">
        <v>45</v>
      </c>
      <c r="Z947">
        <v>10178</v>
      </c>
      <c r="AA947">
        <v>5.51</v>
      </c>
      <c r="AB947">
        <v>15.9</v>
      </c>
      <c r="AC947">
        <v>46.5</v>
      </c>
      <c r="AD947">
        <v>204436</v>
      </c>
      <c r="AE947">
        <v>102.3</v>
      </c>
      <c r="AF947">
        <v>35.700000000000003</v>
      </c>
      <c r="AG947" t="s">
        <v>41</v>
      </c>
      <c r="AH947" t="s">
        <v>47</v>
      </c>
      <c r="AI947" t="s">
        <v>52</v>
      </c>
      <c r="AJ947">
        <v>100</v>
      </c>
      <c r="AK947">
        <v>360</v>
      </c>
      <c r="AL947">
        <v>0.86960000000000004</v>
      </c>
      <c r="AM947">
        <v>0.83950000000000002</v>
      </c>
      <c r="AN947">
        <v>0.9708</v>
      </c>
      <c r="AO947">
        <f>Data[[#This Row],[labeller_confidence_score]]-Data[[#This Row],[cytodiffusion_classification_confidence]]</f>
        <v>0.13129999999999997</v>
      </c>
    </row>
    <row r="948" spans="1:41" x14ac:dyDescent="0.3">
      <c r="A948" t="s">
        <v>1021</v>
      </c>
      <c r="B948" t="s">
        <v>49</v>
      </c>
      <c r="C948">
        <v>0</v>
      </c>
      <c r="D948" t="s">
        <v>50</v>
      </c>
      <c r="E948">
        <v>11.93</v>
      </c>
      <c r="F948">
        <v>51.8</v>
      </c>
      <c r="G948">
        <v>0.65900000000000003</v>
      </c>
      <c r="H948">
        <v>0.49299999999999999</v>
      </c>
      <c r="I948">
        <f>Data[[#This Row],[nucleus_area_pct]]/Data[[#This Row],[cytoplasm_ratio]]</f>
        <v>105.0709939148073</v>
      </c>
      <c r="J948">
        <v>0.77</v>
      </c>
      <c r="K948">
        <v>0.36499999999999999</v>
      </c>
      <c r="L948">
        <v>3.25</v>
      </c>
      <c r="M948">
        <v>3.5</v>
      </c>
      <c r="N948">
        <v>0.77200000000000002</v>
      </c>
      <c r="O948">
        <v>324</v>
      </c>
      <c r="P948">
        <v>65</v>
      </c>
      <c r="Q948">
        <v>208</v>
      </c>
      <c r="R948">
        <v>148</v>
      </c>
      <c r="S948">
        <v>197</v>
      </c>
      <c r="T948">
        <f>(Data[[#This Row],[mean_r]]/256)*100</f>
        <v>81.25</v>
      </c>
      <c r="U948">
        <f>(Data[[#This Row],[mean_g]]/256)*100</f>
        <v>57.8125</v>
      </c>
      <c r="V948">
        <f>(Data[[#This Row],[mean_b]]/256)*100</f>
        <v>76.953125</v>
      </c>
      <c r="W948">
        <v>0.63400000000000001</v>
      </c>
      <c r="X948" t="s">
        <v>51</v>
      </c>
      <c r="Y948" t="s">
        <v>45</v>
      </c>
      <c r="Z948">
        <v>11683</v>
      </c>
      <c r="AA948">
        <v>3.86</v>
      </c>
      <c r="AB948">
        <v>13</v>
      </c>
      <c r="AC948">
        <v>30.3</v>
      </c>
      <c r="AD948">
        <v>414423</v>
      </c>
      <c r="AE948">
        <v>92.5</v>
      </c>
      <c r="AF948">
        <v>32.299999999999997</v>
      </c>
      <c r="AG948" t="s">
        <v>41</v>
      </c>
      <c r="AH948" t="s">
        <v>42</v>
      </c>
      <c r="AI948" t="s">
        <v>56</v>
      </c>
      <c r="AJ948">
        <v>40</v>
      </c>
      <c r="AK948">
        <v>360</v>
      </c>
      <c r="AL948">
        <v>8.0399999999999999E-2</v>
      </c>
      <c r="AM948">
        <v>0.92779999999999996</v>
      </c>
      <c r="AN948">
        <v>0.85619999999999996</v>
      </c>
      <c r="AO948">
        <f>Data[[#This Row],[labeller_confidence_score]]-Data[[#This Row],[cytodiffusion_classification_confidence]]</f>
        <v>-7.1599999999999997E-2</v>
      </c>
    </row>
    <row r="949" spans="1:41" x14ac:dyDescent="0.3">
      <c r="A949" t="s">
        <v>1022</v>
      </c>
      <c r="B949" t="s">
        <v>62</v>
      </c>
      <c r="C949">
        <v>0</v>
      </c>
      <c r="D949" t="s">
        <v>50</v>
      </c>
      <c r="E949">
        <v>8.09</v>
      </c>
      <c r="F949">
        <v>66.3</v>
      </c>
      <c r="G949">
        <v>0.81299999999999994</v>
      </c>
      <c r="H949">
        <v>0.156</v>
      </c>
      <c r="I949">
        <f>Data[[#This Row],[nucleus_area_pct]]/Data[[#This Row],[cytoplasm_ratio]]</f>
        <v>425</v>
      </c>
      <c r="J949">
        <v>0.95499999999999996</v>
      </c>
      <c r="K949">
        <v>0.24099999999999999</v>
      </c>
      <c r="L949">
        <v>1.07</v>
      </c>
      <c r="M949">
        <v>1</v>
      </c>
      <c r="N949">
        <v>0.89</v>
      </c>
      <c r="O949">
        <v>347</v>
      </c>
      <c r="P949">
        <v>54</v>
      </c>
      <c r="Q949">
        <v>205</v>
      </c>
      <c r="R949">
        <v>145</v>
      </c>
      <c r="S949">
        <v>195</v>
      </c>
      <c r="T949">
        <f>(Data[[#This Row],[mean_r]]/256)*100</f>
        <v>80.078125</v>
      </c>
      <c r="U949">
        <f>(Data[[#This Row],[mean_g]]/256)*100</f>
        <v>56.640625</v>
      </c>
      <c r="V949">
        <f>(Data[[#This Row],[mean_b]]/256)*100</f>
        <v>76.171875</v>
      </c>
      <c r="W949">
        <v>0.64600000000000002</v>
      </c>
      <c r="X949" t="s">
        <v>39</v>
      </c>
      <c r="Y949" t="s">
        <v>40</v>
      </c>
      <c r="Z949">
        <v>7571</v>
      </c>
      <c r="AA949">
        <v>4.8099999999999996</v>
      </c>
      <c r="AB949">
        <v>17.7</v>
      </c>
      <c r="AC949">
        <v>31.9</v>
      </c>
      <c r="AD949">
        <v>368884</v>
      </c>
      <c r="AE949">
        <v>105.1</v>
      </c>
      <c r="AF949">
        <v>33.299999999999997</v>
      </c>
      <c r="AG949" t="s">
        <v>64</v>
      </c>
      <c r="AH949" t="s">
        <v>47</v>
      </c>
      <c r="AI949" t="s">
        <v>52</v>
      </c>
      <c r="AJ949">
        <v>100</v>
      </c>
      <c r="AK949">
        <v>360</v>
      </c>
      <c r="AL949">
        <v>8.3000000000000001E-3</v>
      </c>
      <c r="AM949">
        <v>0.89670000000000005</v>
      </c>
      <c r="AN949">
        <v>0.91690000000000005</v>
      </c>
      <c r="AO949">
        <f>Data[[#This Row],[labeller_confidence_score]]-Data[[#This Row],[cytodiffusion_classification_confidence]]</f>
        <v>2.0199999999999996E-2</v>
      </c>
    </row>
    <row r="950" spans="1:41" x14ac:dyDescent="0.3">
      <c r="A950" t="s">
        <v>1023</v>
      </c>
      <c r="B950" t="s">
        <v>49</v>
      </c>
      <c r="C950">
        <v>0</v>
      </c>
      <c r="D950" t="s">
        <v>50</v>
      </c>
      <c r="E950">
        <v>11.87</v>
      </c>
      <c r="F950">
        <v>51.6</v>
      </c>
      <c r="G950">
        <v>0.47299999999999998</v>
      </c>
      <c r="H950">
        <v>0.35299999999999998</v>
      </c>
      <c r="I950">
        <f>Data[[#This Row],[nucleus_area_pct]]/Data[[#This Row],[cytoplasm_ratio]]</f>
        <v>146.17563739376772</v>
      </c>
      <c r="J950">
        <v>0.77100000000000002</v>
      </c>
      <c r="K950">
        <v>0.42899999999999999</v>
      </c>
      <c r="L950">
        <v>2.38</v>
      </c>
      <c r="M950">
        <v>3.5</v>
      </c>
      <c r="N950">
        <v>0.83399999999999996</v>
      </c>
      <c r="O950">
        <v>370</v>
      </c>
      <c r="P950">
        <v>83</v>
      </c>
      <c r="Q950">
        <v>204</v>
      </c>
      <c r="R950">
        <v>158</v>
      </c>
      <c r="S950">
        <v>182</v>
      </c>
      <c r="T950">
        <f>(Data[[#This Row],[mean_r]]/256)*100</f>
        <v>79.6875</v>
      </c>
      <c r="U950">
        <f>(Data[[#This Row],[mean_g]]/256)*100</f>
        <v>61.71875</v>
      </c>
      <c r="V950">
        <f>(Data[[#This Row],[mean_b]]/256)*100</f>
        <v>71.09375</v>
      </c>
      <c r="W950">
        <v>0.52600000000000002</v>
      </c>
      <c r="X950" t="s">
        <v>51</v>
      </c>
      <c r="Y950" t="s">
        <v>45</v>
      </c>
      <c r="Z950">
        <v>9521</v>
      </c>
      <c r="AA950">
        <v>4.71</v>
      </c>
      <c r="AB950">
        <v>11.6</v>
      </c>
      <c r="AC950">
        <v>39.1</v>
      </c>
      <c r="AD950">
        <v>208568</v>
      </c>
      <c r="AE950">
        <v>92.5</v>
      </c>
      <c r="AF950">
        <v>34.6</v>
      </c>
      <c r="AG950" t="s">
        <v>46</v>
      </c>
      <c r="AH950" t="s">
        <v>42</v>
      </c>
      <c r="AI950" t="s">
        <v>43</v>
      </c>
      <c r="AJ950">
        <v>40</v>
      </c>
      <c r="AK950">
        <v>256</v>
      </c>
      <c r="AL950">
        <v>6.3200000000000006E-2</v>
      </c>
      <c r="AM950">
        <v>0.84199999999999997</v>
      </c>
      <c r="AN950">
        <v>0.87460000000000004</v>
      </c>
      <c r="AO950">
        <f>Data[[#This Row],[labeller_confidence_score]]-Data[[#This Row],[cytodiffusion_classification_confidence]]</f>
        <v>3.2600000000000073E-2</v>
      </c>
    </row>
    <row r="951" spans="1:41" x14ac:dyDescent="0.3">
      <c r="A951" t="s">
        <v>1024</v>
      </c>
      <c r="B951" t="s">
        <v>62</v>
      </c>
      <c r="C951">
        <v>0</v>
      </c>
      <c r="D951" t="s">
        <v>50</v>
      </c>
      <c r="E951">
        <v>10.47</v>
      </c>
      <c r="F951">
        <v>78.8</v>
      </c>
      <c r="G951">
        <v>0.74</v>
      </c>
      <c r="H951">
        <v>0.29899999999999999</v>
      </c>
      <c r="I951">
        <f>Data[[#This Row],[nucleus_area_pct]]/Data[[#This Row],[cytoplasm_ratio]]</f>
        <v>263.54515050167225</v>
      </c>
      <c r="J951">
        <v>0.88600000000000001</v>
      </c>
      <c r="K951">
        <v>0.10100000000000001</v>
      </c>
      <c r="L951">
        <v>1.66</v>
      </c>
      <c r="M951">
        <v>1.1000000000000001</v>
      </c>
      <c r="N951">
        <v>0.97399999999999998</v>
      </c>
      <c r="O951">
        <v>337</v>
      </c>
      <c r="P951">
        <v>76</v>
      </c>
      <c r="Q951">
        <v>187</v>
      </c>
      <c r="R951">
        <v>145</v>
      </c>
      <c r="S951">
        <v>189</v>
      </c>
      <c r="T951">
        <f>(Data[[#This Row],[mean_r]]/256)*100</f>
        <v>73.046875</v>
      </c>
      <c r="U951">
        <f>(Data[[#This Row],[mean_g]]/256)*100</f>
        <v>56.640625</v>
      </c>
      <c r="V951">
        <f>(Data[[#This Row],[mean_b]]/256)*100</f>
        <v>73.828125</v>
      </c>
      <c r="W951">
        <v>0.68899999999999995</v>
      </c>
      <c r="X951" t="s">
        <v>63</v>
      </c>
      <c r="Y951" t="s">
        <v>40</v>
      </c>
      <c r="Z951">
        <v>7307</v>
      </c>
      <c r="AA951">
        <v>5.62</v>
      </c>
      <c r="AB951">
        <v>13.6</v>
      </c>
      <c r="AC951">
        <v>43.2</v>
      </c>
      <c r="AD951">
        <v>273120</v>
      </c>
      <c r="AE951">
        <v>74.5</v>
      </c>
      <c r="AF951">
        <v>34</v>
      </c>
      <c r="AG951" t="s">
        <v>46</v>
      </c>
      <c r="AH951" t="s">
        <v>42</v>
      </c>
      <c r="AI951" t="s">
        <v>43</v>
      </c>
      <c r="AJ951">
        <v>40</v>
      </c>
      <c r="AK951">
        <v>512</v>
      </c>
      <c r="AL951">
        <v>6.1100000000000002E-2</v>
      </c>
      <c r="AM951">
        <v>0.88270000000000004</v>
      </c>
      <c r="AN951">
        <v>0.86109999999999998</v>
      </c>
      <c r="AO951">
        <f>Data[[#This Row],[labeller_confidence_score]]-Data[[#This Row],[cytodiffusion_classification_confidence]]</f>
        <v>-2.1600000000000064E-2</v>
      </c>
    </row>
    <row r="952" spans="1:41" x14ac:dyDescent="0.3">
      <c r="A952" t="s">
        <v>1025</v>
      </c>
      <c r="B952" t="s">
        <v>89</v>
      </c>
      <c r="C952">
        <v>1</v>
      </c>
      <c r="D952" t="s">
        <v>38</v>
      </c>
      <c r="E952">
        <v>14.1</v>
      </c>
      <c r="F952">
        <v>67.2</v>
      </c>
      <c r="G952">
        <v>0.58099999999999996</v>
      </c>
      <c r="H952">
        <v>0.434</v>
      </c>
      <c r="I952">
        <f>Data[[#This Row],[nucleus_area_pct]]/Data[[#This Row],[cytoplasm_ratio]]</f>
        <v>154.83870967741936</v>
      </c>
      <c r="J952">
        <v>0.745</v>
      </c>
      <c r="K952">
        <v>0.36199999999999999</v>
      </c>
      <c r="L952">
        <v>5.52</v>
      </c>
      <c r="M952">
        <v>3.8</v>
      </c>
      <c r="N952">
        <v>0.80600000000000005</v>
      </c>
      <c r="O952">
        <v>489</v>
      </c>
      <c r="P952">
        <v>81</v>
      </c>
      <c r="Q952">
        <v>206</v>
      </c>
      <c r="R952">
        <v>150</v>
      </c>
      <c r="S952">
        <v>146</v>
      </c>
      <c r="T952">
        <f>(Data[[#This Row],[mean_r]]/256)*100</f>
        <v>80.46875</v>
      </c>
      <c r="U952">
        <f>(Data[[#This Row],[mean_g]]/256)*100</f>
        <v>58.59375</v>
      </c>
      <c r="V952">
        <f>(Data[[#This Row],[mean_b]]/256)*100</f>
        <v>57.03125</v>
      </c>
      <c r="W952">
        <v>0.77600000000000002</v>
      </c>
      <c r="X952" t="s">
        <v>51</v>
      </c>
      <c r="Y952" t="s">
        <v>40</v>
      </c>
      <c r="Z952">
        <v>4926</v>
      </c>
      <c r="AA952">
        <v>4.03</v>
      </c>
      <c r="AB952">
        <v>12.8</v>
      </c>
      <c r="AC952">
        <v>42</v>
      </c>
      <c r="AD952">
        <v>269933</v>
      </c>
      <c r="AE952">
        <v>81.8</v>
      </c>
      <c r="AF952">
        <v>32.700000000000003</v>
      </c>
      <c r="AG952" t="s">
        <v>46</v>
      </c>
      <c r="AH952" t="s">
        <v>68</v>
      </c>
      <c r="AI952" t="s">
        <v>52</v>
      </c>
      <c r="AJ952">
        <v>40</v>
      </c>
      <c r="AK952">
        <v>256</v>
      </c>
      <c r="AL952">
        <v>0.78159999999999996</v>
      </c>
      <c r="AM952">
        <v>0.77780000000000005</v>
      </c>
      <c r="AN952">
        <v>0.56389999999999996</v>
      </c>
      <c r="AO952">
        <f>Data[[#This Row],[labeller_confidence_score]]-Data[[#This Row],[cytodiffusion_classification_confidence]]</f>
        <v>-0.21390000000000009</v>
      </c>
    </row>
    <row r="953" spans="1:41" x14ac:dyDescent="0.3">
      <c r="A953" t="s">
        <v>1026</v>
      </c>
      <c r="B953" t="s">
        <v>110</v>
      </c>
      <c r="C953">
        <v>1</v>
      </c>
      <c r="D953" t="s">
        <v>104</v>
      </c>
      <c r="E953">
        <v>9.11</v>
      </c>
      <c r="F953">
        <v>0</v>
      </c>
      <c r="G953">
        <v>0</v>
      </c>
      <c r="H953">
        <v>1</v>
      </c>
      <c r="I953">
        <f>Data[[#This Row],[nucleus_area_pct]]/Data[[#This Row],[cytoplasm_ratio]]</f>
        <v>0</v>
      </c>
      <c r="J953">
        <v>0.88</v>
      </c>
      <c r="K953">
        <v>0.20699999999999999</v>
      </c>
      <c r="L953">
        <v>0.97</v>
      </c>
      <c r="M953">
        <v>1</v>
      </c>
      <c r="N953">
        <v>0.90100000000000002</v>
      </c>
      <c r="O953">
        <v>197</v>
      </c>
      <c r="P953">
        <v>48</v>
      </c>
      <c r="Q953">
        <v>224</v>
      </c>
      <c r="R953">
        <v>122</v>
      </c>
      <c r="S953">
        <v>136</v>
      </c>
      <c r="T953">
        <f>(Data[[#This Row],[mean_r]]/256)*100</f>
        <v>87.5</v>
      </c>
      <c r="U953">
        <f>(Data[[#This Row],[mean_g]]/256)*100</f>
        <v>47.65625</v>
      </c>
      <c r="V953">
        <f>(Data[[#This Row],[mean_b]]/256)*100</f>
        <v>53.125</v>
      </c>
      <c r="W953">
        <v>0.56100000000000005</v>
      </c>
      <c r="X953" t="s">
        <v>39</v>
      </c>
      <c r="Y953" t="s">
        <v>45</v>
      </c>
      <c r="Z953">
        <v>2109</v>
      </c>
      <c r="AA953">
        <v>4.74</v>
      </c>
      <c r="AB953">
        <v>11.1</v>
      </c>
      <c r="AC953">
        <v>31.4</v>
      </c>
      <c r="AD953">
        <v>298387</v>
      </c>
      <c r="AE953">
        <v>91.3</v>
      </c>
      <c r="AF953">
        <v>32.299999999999997</v>
      </c>
      <c r="AG953" t="s">
        <v>46</v>
      </c>
      <c r="AH953" t="s">
        <v>47</v>
      </c>
      <c r="AI953" t="s">
        <v>56</v>
      </c>
      <c r="AJ953">
        <v>100</v>
      </c>
      <c r="AK953">
        <v>256</v>
      </c>
      <c r="AL953">
        <v>1</v>
      </c>
      <c r="AM953">
        <v>0.78180000000000005</v>
      </c>
      <c r="AN953">
        <v>0.75780000000000003</v>
      </c>
      <c r="AO953">
        <f>Data[[#This Row],[labeller_confidence_score]]-Data[[#This Row],[cytodiffusion_classification_confidence]]</f>
        <v>-2.4000000000000021E-2</v>
      </c>
    </row>
    <row r="954" spans="1:41" x14ac:dyDescent="0.3">
      <c r="A954" t="s">
        <v>1027</v>
      </c>
      <c r="B954" t="s">
        <v>60</v>
      </c>
      <c r="C954">
        <v>0</v>
      </c>
      <c r="D954" t="s">
        <v>50</v>
      </c>
      <c r="E954">
        <v>15.7</v>
      </c>
      <c r="F954">
        <v>70.400000000000006</v>
      </c>
      <c r="G954">
        <v>0.51100000000000001</v>
      </c>
      <c r="H954">
        <v>0.38300000000000001</v>
      </c>
      <c r="I954">
        <f>Data[[#This Row],[nucleus_area_pct]]/Data[[#This Row],[cytoplasm_ratio]]</f>
        <v>183.81201044386424</v>
      </c>
      <c r="J954">
        <v>0.66</v>
      </c>
      <c r="K954">
        <v>0.54300000000000004</v>
      </c>
      <c r="L954">
        <v>1.1599999999999999</v>
      </c>
      <c r="M954">
        <v>1.2</v>
      </c>
      <c r="N954">
        <v>0.71699999999999997</v>
      </c>
      <c r="O954">
        <v>581</v>
      </c>
      <c r="P954">
        <v>80</v>
      </c>
      <c r="Q954">
        <v>210</v>
      </c>
      <c r="R954">
        <v>188</v>
      </c>
      <c r="S954">
        <v>181</v>
      </c>
      <c r="T954">
        <f>(Data[[#This Row],[mean_r]]/256)*100</f>
        <v>82.03125</v>
      </c>
      <c r="U954">
        <f>(Data[[#This Row],[mean_g]]/256)*100</f>
        <v>73.4375</v>
      </c>
      <c r="V954">
        <f>(Data[[#This Row],[mean_b]]/256)*100</f>
        <v>70.703125</v>
      </c>
      <c r="W954">
        <v>0.58299999999999996</v>
      </c>
      <c r="X954" t="s">
        <v>51</v>
      </c>
      <c r="Y954" t="s">
        <v>45</v>
      </c>
      <c r="Z954">
        <v>13269</v>
      </c>
      <c r="AA954">
        <v>4.37</v>
      </c>
      <c r="AB954">
        <v>15.2</v>
      </c>
      <c r="AC954">
        <v>33.799999999999997</v>
      </c>
      <c r="AD954">
        <v>215408</v>
      </c>
      <c r="AE954">
        <v>82.4</v>
      </c>
      <c r="AF954">
        <v>32</v>
      </c>
      <c r="AG954" t="s">
        <v>64</v>
      </c>
      <c r="AH954" t="s">
        <v>68</v>
      </c>
      <c r="AI954" t="s">
        <v>56</v>
      </c>
      <c r="AJ954">
        <v>100</v>
      </c>
      <c r="AK954">
        <v>360</v>
      </c>
      <c r="AL954">
        <v>7.9600000000000004E-2</v>
      </c>
      <c r="AM954">
        <v>0.86719999999999997</v>
      </c>
      <c r="AN954">
        <v>0.88400000000000001</v>
      </c>
      <c r="AO954">
        <f>Data[[#This Row],[labeller_confidence_score]]-Data[[#This Row],[cytodiffusion_classification_confidence]]</f>
        <v>1.6800000000000037E-2</v>
      </c>
    </row>
    <row r="955" spans="1:41" x14ac:dyDescent="0.3">
      <c r="A955" t="s">
        <v>1028</v>
      </c>
      <c r="B955" t="s">
        <v>62</v>
      </c>
      <c r="C955">
        <v>0</v>
      </c>
      <c r="D955" t="s">
        <v>50</v>
      </c>
      <c r="E955">
        <v>10.130000000000001</v>
      </c>
      <c r="F955">
        <v>81.8</v>
      </c>
      <c r="G955">
        <v>0.82199999999999995</v>
      </c>
      <c r="H955">
        <v>0.14000000000000001</v>
      </c>
      <c r="I955">
        <f>Data[[#This Row],[nucleus_area_pct]]/Data[[#This Row],[cytoplasm_ratio]]</f>
        <v>584.28571428571422</v>
      </c>
      <c r="J955">
        <v>0.89</v>
      </c>
      <c r="K955">
        <v>0.14099999999999999</v>
      </c>
      <c r="L955">
        <v>1.1100000000000001</v>
      </c>
      <c r="M955">
        <v>1</v>
      </c>
      <c r="N955">
        <v>0.88600000000000001</v>
      </c>
      <c r="O955">
        <v>281</v>
      </c>
      <c r="P955">
        <v>62</v>
      </c>
      <c r="Q955">
        <v>221</v>
      </c>
      <c r="R955">
        <v>161</v>
      </c>
      <c r="S955">
        <v>222</v>
      </c>
      <c r="T955">
        <f>(Data[[#This Row],[mean_r]]/256)*100</f>
        <v>86.328125</v>
      </c>
      <c r="U955">
        <f>(Data[[#This Row],[mean_g]]/256)*100</f>
        <v>62.890625</v>
      </c>
      <c r="V955">
        <f>(Data[[#This Row],[mean_b]]/256)*100</f>
        <v>86.71875</v>
      </c>
      <c r="W955">
        <v>0.73199999999999998</v>
      </c>
      <c r="X955" t="s">
        <v>39</v>
      </c>
      <c r="Y955" t="s">
        <v>45</v>
      </c>
      <c r="Z955">
        <v>11459</v>
      </c>
      <c r="AA955">
        <v>4.79</v>
      </c>
      <c r="AB955">
        <v>12.8</v>
      </c>
      <c r="AC955">
        <v>44.1</v>
      </c>
      <c r="AD955">
        <v>296605</v>
      </c>
      <c r="AE955">
        <v>75.8</v>
      </c>
      <c r="AF955">
        <v>33.799999999999997</v>
      </c>
      <c r="AG955" t="s">
        <v>41</v>
      </c>
      <c r="AH955" t="s">
        <v>47</v>
      </c>
      <c r="AI955" t="s">
        <v>56</v>
      </c>
      <c r="AJ955">
        <v>40</v>
      </c>
      <c r="AK955">
        <v>360</v>
      </c>
      <c r="AL955">
        <v>0.1192</v>
      </c>
      <c r="AM955">
        <v>0.99309999999999998</v>
      </c>
      <c r="AN955">
        <v>0.96309999999999996</v>
      </c>
      <c r="AO955">
        <f>Data[[#This Row],[labeller_confidence_score]]-Data[[#This Row],[cytodiffusion_classification_confidence]]</f>
        <v>-3.0000000000000027E-2</v>
      </c>
    </row>
    <row r="956" spans="1:41" x14ac:dyDescent="0.3">
      <c r="A956" t="s">
        <v>1029</v>
      </c>
      <c r="B956" t="s">
        <v>81</v>
      </c>
      <c r="C956">
        <v>1</v>
      </c>
      <c r="D956" t="s">
        <v>82</v>
      </c>
      <c r="E956">
        <v>19.07</v>
      </c>
      <c r="F956">
        <v>73.3</v>
      </c>
      <c r="G956">
        <v>0.434</v>
      </c>
      <c r="H956">
        <v>0.152</v>
      </c>
      <c r="I956">
        <f>Data[[#This Row],[nucleus_area_pct]]/Data[[#This Row],[cytoplasm_ratio]]</f>
        <v>482.23684210526318</v>
      </c>
      <c r="J956">
        <v>0.89300000000000002</v>
      </c>
      <c r="K956">
        <v>0.24099999999999999</v>
      </c>
      <c r="L956">
        <v>0.46</v>
      </c>
      <c r="M956">
        <v>1</v>
      </c>
      <c r="N956">
        <v>0.85499999999999998</v>
      </c>
      <c r="O956">
        <v>674</v>
      </c>
      <c r="P956">
        <v>103</v>
      </c>
      <c r="Q956">
        <v>166</v>
      </c>
      <c r="R956">
        <v>164</v>
      </c>
      <c r="S956">
        <v>146</v>
      </c>
      <c r="T956">
        <f>(Data[[#This Row],[mean_r]]/256)*100</f>
        <v>64.84375</v>
      </c>
      <c r="U956">
        <f>(Data[[#This Row],[mean_g]]/256)*100</f>
        <v>64.0625</v>
      </c>
      <c r="V956">
        <f>(Data[[#This Row],[mean_b]]/256)*100</f>
        <v>57.03125</v>
      </c>
      <c r="W956">
        <v>0.91900000000000004</v>
      </c>
      <c r="X956" t="s">
        <v>51</v>
      </c>
      <c r="Y956" t="s">
        <v>40</v>
      </c>
      <c r="Z956">
        <v>7656</v>
      </c>
      <c r="AA956">
        <v>4.8899999999999997</v>
      </c>
      <c r="AB956">
        <v>11.7</v>
      </c>
      <c r="AC956">
        <v>33.6</v>
      </c>
      <c r="AD956">
        <v>225607</v>
      </c>
      <c r="AE956">
        <v>72.099999999999994</v>
      </c>
      <c r="AF956">
        <v>36.299999999999997</v>
      </c>
      <c r="AG956" t="s">
        <v>64</v>
      </c>
      <c r="AH956" t="s">
        <v>42</v>
      </c>
      <c r="AI956" t="s">
        <v>43</v>
      </c>
      <c r="AJ956">
        <v>100</v>
      </c>
      <c r="AK956">
        <v>256</v>
      </c>
      <c r="AL956">
        <v>0.81399999999999995</v>
      </c>
      <c r="AM956">
        <v>0.67669999999999997</v>
      </c>
      <c r="AN956">
        <v>0.65210000000000001</v>
      </c>
      <c r="AO956">
        <f>Data[[#This Row],[labeller_confidence_score]]-Data[[#This Row],[cytodiffusion_classification_confidence]]</f>
        <v>-2.4599999999999955E-2</v>
      </c>
    </row>
    <row r="957" spans="1:41" x14ac:dyDescent="0.3">
      <c r="A957" t="s">
        <v>1030</v>
      </c>
      <c r="B957" t="s">
        <v>120</v>
      </c>
      <c r="C957">
        <v>1</v>
      </c>
      <c r="D957" t="s">
        <v>104</v>
      </c>
      <c r="E957">
        <v>5.94</v>
      </c>
      <c r="F957">
        <v>0</v>
      </c>
      <c r="G957">
        <v>0</v>
      </c>
      <c r="H957">
        <v>1</v>
      </c>
      <c r="I957">
        <f>Data[[#This Row],[nucleus_area_pct]]/Data[[#This Row],[cytoplasm_ratio]]</f>
        <v>0</v>
      </c>
      <c r="J957">
        <v>0.94199999999999995</v>
      </c>
      <c r="K957">
        <v>0.13700000000000001</v>
      </c>
      <c r="L957">
        <v>0.63</v>
      </c>
      <c r="M957">
        <v>1</v>
      </c>
      <c r="N957">
        <v>0.94899999999999995</v>
      </c>
      <c r="O957">
        <v>148</v>
      </c>
      <c r="P957">
        <v>56</v>
      </c>
      <c r="Q957">
        <v>235</v>
      </c>
      <c r="R957">
        <v>131</v>
      </c>
      <c r="S957">
        <v>127</v>
      </c>
      <c r="T957">
        <f>(Data[[#This Row],[mean_r]]/256)*100</f>
        <v>91.796875</v>
      </c>
      <c r="U957">
        <f>(Data[[#This Row],[mean_g]]/256)*100</f>
        <v>51.171875</v>
      </c>
      <c r="V957">
        <f>(Data[[#This Row],[mean_b]]/256)*100</f>
        <v>49.609375</v>
      </c>
      <c r="W957">
        <v>0.50700000000000001</v>
      </c>
      <c r="X957" t="s">
        <v>51</v>
      </c>
      <c r="Y957" t="s">
        <v>45</v>
      </c>
      <c r="Z957">
        <v>8364</v>
      </c>
      <c r="AA957">
        <v>6.06</v>
      </c>
      <c r="AB957">
        <v>12.5</v>
      </c>
      <c r="AC957">
        <v>38.5</v>
      </c>
      <c r="AD957">
        <v>212196</v>
      </c>
      <c r="AE957">
        <v>76</v>
      </c>
      <c r="AF957">
        <v>32.6</v>
      </c>
      <c r="AG957" t="s">
        <v>64</v>
      </c>
      <c r="AH957" t="s">
        <v>68</v>
      </c>
      <c r="AI957" t="s">
        <v>56</v>
      </c>
      <c r="AJ957">
        <v>40</v>
      </c>
      <c r="AK957">
        <v>360</v>
      </c>
      <c r="AL957">
        <v>0.77110000000000001</v>
      </c>
      <c r="AM957">
        <v>0.6704</v>
      </c>
      <c r="AN957">
        <v>0.77990000000000004</v>
      </c>
      <c r="AO957">
        <f>Data[[#This Row],[labeller_confidence_score]]-Data[[#This Row],[cytodiffusion_classification_confidence]]</f>
        <v>0.10950000000000004</v>
      </c>
    </row>
    <row r="958" spans="1:41" x14ac:dyDescent="0.3">
      <c r="A958" t="s">
        <v>1031</v>
      </c>
      <c r="B958" t="s">
        <v>49</v>
      </c>
      <c r="C958">
        <v>0</v>
      </c>
      <c r="D958" t="s">
        <v>50</v>
      </c>
      <c r="E958">
        <v>12.47</v>
      </c>
      <c r="F958">
        <v>53.2</v>
      </c>
      <c r="G958">
        <v>0.61799999999999999</v>
      </c>
      <c r="H958">
        <v>0.437</v>
      </c>
      <c r="I958">
        <f>Data[[#This Row],[nucleus_area_pct]]/Data[[#This Row],[cytoplasm_ratio]]</f>
        <v>121.73913043478261</v>
      </c>
      <c r="J958">
        <v>0.74099999999999999</v>
      </c>
      <c r="K958">
        <v>0.26300000000000001</v>
      </c>
      <c r="L958">
        <v>3.69</v>
      </c>
      <c r="M958">
        <v>3.5</v>
      </c>
      <c r="N958">
        <v>0.83099999999999996</v>
      </c>
      <c r="O958">
        <v>472</v>
      </c>
      <c r="P958">
        <v>68</v>
      </c>
      <c r="Q958">
        <v>189</v>
      </c>
      <c r="R958">
        <v>161</v>
      </c>
      <c r="S958">
        <v>189</v>
      </c>
      <c r="T958">
        <f>(Data[[#This Row],[mean_r]]/256)*100</f>
        <v>73.828125</v>
      </c>
      <c r="U958">
        <f>(Data[[#This Row],[mean_g]]/256)*100</f>
        <v>62.890625</v>
      </c>
      <c r="V958">
        <f>(Data[[#This Row],[mean_b]]/256)*100</f>
        <v>73.828125</v>
      </c>
      <c r="W958">
        <v>0.63200000000000001</v>
      </c>
      <c r="X958" t="s">
        <v>51</v>
      </c>
      <c r="Y958" t="s">
        <v>40</v>
      </c>
      <c r="Z958">
        <v>10684</v>
      </c>
      <c r="AA958">
        <v>3.68</v>
      </c>
      <c r="AB958">
        <v>11.3</v>
      </c>
      <c r="AC958">
        <v>40.5</v>
      </c>
      <c r="AD958">
        <v>376166</v>
      </c>
      <c r="AE958">
        <v>87.6</v>
      </c>
      <c r="AF958">
        <v>34.4</v>
      </c>
      <c r="AG958" t="s">
        <v>46</v>
      </c>
      <c r="AH958" t="s">
        <v>47</v>
      </c>
      <c r="AI958" t="s">
        <v>56</v>
      </c>
      <c r="AJ958">
        <v>100</v>
      </c>
      <c r="AK958">
        <v>256</v>
      </c>
      <c r="AL958">
        <v>7.3099999999999998E-2</v>
      </c>
      <c r="AM958">
        <v>0.91549999999999998</v>
      </c>
      <c r="AN958">
        <v>0.97699999999999998</v>
      </c>
      <c r="AO958">
        <f>Data[[#This Row],[labeller_confidence_score]]-Data[[#This Row],[cytodiffusion_classification_confidence]]</f>
        <v>6.1499999999999999E-2</v>
      </c>
    </row>
    <row r="959" spans="1:41" x14ac:dyDescent="0.3">
      <c r="A959" t="s">
        <v>1032</v>
      </c>
      <c r="B959" t="s">
        <v>62</v>
      </c>
      <c r="C959">
        <v>0</v>
      </c>
      <c r="D959" t="s">
        <v>50</v>
      </c>
      <c r="E959">
        <v>8.34</v>
      </c>
      <c r="F959">
        <v>82.7</v>
      </c>
      <c r="G959">
        <v>0.9</v>
      </c>
      <c r="H959">
        <v>0.20599999999999999</v>
      </c>
      <c r="I959">
        <f>Data[[#This Row],[nucleus_area_pct]]/Data[[#This Row],[cytoplasm_ratio]]</f>
        <v>401.4563106796117</v>
      </c>
      <c r="J959">
        <v>0.86399999999999999</v>
      </c>
      <c r="K959">
        <v>0.215</v>
      </c>
      <c r="L959">
        <v>1.46</v>
      </c>
      <c r="M959">
        <v>1</v>
      </c>
      <c r="N959">
        <v>0.88600000000000001</v>
      </c>
      <c r="O959">
        <v>312</v>
      </c>
      <c r="P959">
        <v>53</v>
      </c>
      <c r="Q959">
        <v>197</v>
      </c>
      <c r="R959">
        <v>157</v>
      </c>
      <c r="S959">
        <v>185</v>
      </c>
      <c r="T959">
        <f>(Data[[#This Row],[mean_r]]/256)*100</f>
        <v>76.953125</v>
      </c>
      <c r="U959">
        <f>(Data[[#This Row],[mean_g]]/256)*100</f>
        <v>61.328125</v>
      </c>
      <c r="V959">
        <f>(Data[[#This Row],[mean_b]]/256)*100</f>
        <v>72.265625</v>
      </c>
      <c r="W959">
        <v>0.61299999999999999</v>
      </c>
      <c r="X959" t="s">
        <v>51</v>
      </c>
      <c r="Y959" t="s">
        <v>40</v>
      </c>
      <c r="Z959">
        <v>8123</v>
      </c>
      <c r="AA959">
        <v>4.7300000000000004</v>
      </c>
      <c r="AB959">
        <v>13.8</v>
      </c>
      <c r="AC959">
        <v>38.6</v>
      </c>
      <c r="AD959">
        <v>128148</v>
      </c>
      <c r="AE959">
        <v>80.7</v>
      </c>
      <c r="AF959">
        <v>35.6</v>
      </c>
      <c r="AG959" t="s">
        <v>46</v>
      </c>
      <c r="AH959" t="s">
        <v>42</v>
      </c>
      <c r="AI959" t="s">
        <v>52</v>
      </c>
      <c r="AJ959">
        <v>40</v>
      </c>
      <c r="AK959">
        <v>512</v>
      </c>
      <c r="AL959">
        <v>0.1114</v>
      </c>
      <c r="AM959">
        <v>0.83399999999999996</v>
      </c>
      <c r="AN959">
        <v>0.85940000000000005</v>
      </c>
      <c r="AO959">
        <f>Data[[#This Row],[labeller_confidence_score]]-Data[[#This Row],[cytodiffusion_classification_confidence]]</f>
        <v>2.5400000000000089E-2</v>
      </c>
    </row>
    <row r="960" spans="1:41" x14ac:dyDescent="0.3">
      <c r="A960" t="s">
        <v>1033</v>
      </c>
      <c r="B960" t="s">
        <v>87</v>
      </c>
      <c r="C960">
        <v>0</v>
      </c>
      <c r="D960" t="s">
        <v>50</v>
      </c>
      <c r="E960">
        <v>12.42</v>
      </c>
      <c r="F960">
        <v>53.4</v>
      </c>
      <c r="G960">
        <v>0.60899999999999999</v>
      </c>
      <c r="H960">
        <v>0.46400000000000002</v>
      </c>
      <c r="I960">
        <f>Data[[#This Row],[nucleus_area_pct]]/Data[[#This Row],[cytoplasm_ratio]]</f>
        <v>115.08620689655172</v>
      </c>
      <c r="J960">
        <v>0.81399999999999995</v>
      </c>
      <c r="K960">
        <v>0.46200000000000002</v>
      </c>
      <c r="L960">
        <v>4.26</v>
      </c>
      <c r="M960">
        <v>2.6</v>
      </c>
      <c r="N960">
        <v>0.81399999999999995</v>
      </c>
      <c r="O960">
        <v>417</v>
      </c>
      <c r="P960">
        <v>59</v>
      </c>
      <c r="Q960">
        <v>238</v>
      </c>
      <c r="R960">
        <v>137</v>
      </c>
      <c r="S960">
        <v>155</v>
      </c>
      <c r="T960">
        <f>(Data[[#This Row],[mean_r]]/256)*100</f>
        <v>92.96875</v>
      </c>
      <c r="U960">
        <f>(Data[[#This Row],[mean_g]]/256)*100</f>
        <v>53.515625</v>
      </c>
      <c r="V960">
        <f>(Data[[#This Row],[mean_b]]/256)*100</f>
        <v>60.546875</v>
      </c>
      <c r="W960">
        <v>0.60299999999999998</v>
      </c>
      <c r="X960" t="s">
        <v>63</v>
      </c>
      <c r="Y960" t="s">
        <v>45</v>
      </c>
      <c r="Z960">
        <v>1504</v>
      </c>
      <c r="AA960">
        <v>4.3499999999999996</v>
      </c>
      <c r="AB960">
        <v>15.6</v>
      </c>
      <c r="AC960">
        <v>48.4</v>
      </c>
      <c r="AD960">
        <v>297554</v>
      </c>
      <c r="AE960">
        <v>84.9</v>
      </c>
      <c r="AF960">
        <v>34.5</v>
      </c>
      <c r="AG960" t="s">
        <v>64</v>
      </c>
      <c r="AH960" t="s">
        <v>47</v>
      </c>
      <c r="AI960" t="s">
        <v>52</v>
      </c>
      <c r="AJ960">
        <v>40</v>
      </c>
      <c r="AK960">
        <v>256</v>
      </c>
      <c r="AL960">
        <v>0.16689999999999999</v>
      </c>
      <c r="AM960">
        <v>0.91590000000000005</v>
      </c>
      <c r="AN960">
        <v>0.9879</v>
      </c>
      <c r="AO960">
        <f>Data[[#This Row],[labeller_confidence_score]]-Data[[#This Row],[cytodiffusion_classification_confidence]]</f>
        <v>7.1999999999999953E-2</v>
      </c>
    </row>
    <row r="961" spans="1:41" x14ac:dyDescent="0.3">
      <c r="A961" t="s">
        <v>1034</v>
      </c>
      <c r="B961" t="s">
        <v>49</v>
      </c>
      <c r="C961">
        <v>0</v>
      </c>
      <c r="D961" t="s">
        <v>50</v>
      </c>
      <c r="E961">
        <v>10.83</v>
      </c>
      <c r="F961">
        <v>60.3</v>
      </c>
      <c r="G961">
        <v>0.53800000000000003</v>
      </c>
      <c r="H961">
        <v>0.45600000000000002</v>
      </c>
      <c r="I961">
        <f>Data[[#This Row],[nucleus_area_pct]]/Data[[#This Row],[cytoplasm_ratio]]</f>
        <v>132.23684210526315</v>
      </c>
      <c r="J961">
        <v>0.71699999999999997</v>
      </c>
      <c r="K961">
        <v>0.38500000000000001</v>
      </c>
      <c r="L961">
        <v>2.69</v>
      </c>
      <c r="M961">
        <v>3</v>
      </c>
      <c r="N961">
        <v>0.8</v>
      </c>
      <c r="O961">
        <v>442</v>
      </c>
      <c r="P961">
        <v>76</v>
      </c>
      <c r="Q961">
        <v>218</v>
      </c>
      <c r="R961">
        <v>136</v>
      </c>
      <c r="S961">
        <v>184</v>
      </c>
      <c r="T961">
        <f>(Data[[#This Row],[mean_r]]/256)*100</f>
        <v>85.15625</v>
      </c>
      <c r="U961">
        <f>(Data[[#This Row],[mean_g]]/256)*100</f>
        <v>53.125</v>
      </c>
      <c r="V961">
        <f>(Data[[#This Row],[mean_b]]/256)*100</f>
        <v>71.875</v>
      </c>
      <c r="W961">
        <v>0.63600000000000001</v>
      </c>
      <c r="X961" t="s">
        <v>63</v>
      </c>
      <c r="Y961" t="s">
        <v>40</v>
      </c>
      <c r="Z961">
        <v>3169</v>
      </c>
      <c r="AA961">
        <v>5.26</v>
      </c>
      <c r="AB961">
        <v>11.5</v>
      </c>
      <c r="AC961">
        <v>33.299999999999997</v>
      </c>
      <c r="AD961">
        <v>67628</v>
      </c>
      <c r="AE961">
        <v>86.2</v>
      </c>
      <c r="AF961">
        <v>31.8</v>
      </c>
      <c r="AG961" t="s">
        <v>64</v>
      </c>
      <c r="AH961" t="s">
        <v>47</v>
      </c>
      <c r="AI961" t="s">
        <v>56</v>
      </c>
      <c r="AJ961">
        <v>100</v>
      </c>
      <c r="AK961">
        <v>256</v>
      </c>
      <c r="AL961">
        <v>8.4000000000000005E-2</v>
      </c>
      <c r="AM961">
        <v>0.91700000000000004</v>
      </c>
      <c r="AN961">
        <v>0.9758</v>
      </c>
      <c r="AO961">
        <f>Data[[#This Row],[labeller_confidence_score]]-Data[[#This Row],[cytodiffusion_classification_confidence]]</f>
        <v>5.8799999999999963E-2</v>
      </c>
    </row>
    <row r="962" spans="1:41" x14ac:dyDescent="0.3">
      <c r="A962" t="s">
        <v>1035</v>
      </c>
      <c r="B962" t="s">
        <v>49</v>
      </c>
      <c r="C962">
        <v>0</v>
      </c>
      <c r="D962" t="s">
        <v>50</v>
      </c>
      <c r="E962">
        <v>12.09</v>
      </c>
      <c r="F962">
        <v>59.3</v>
      </c>
      <c r="G962">
        <v>0.63</v>
      </c>
      <c r="H962">
        <v>0.40600000000000003</v>
      </c>
      <c r="I962">
        <f>Data[[#This Row],[nucleus_area_pct]]/Data[[#This Row],[cytoplasm_ratio]]</f>
        <v>146.05911330049258</v>
      </c>
      <c r="J962">
        <v>0.78200000000000003</v>
      </c>
      <c r="K962">
        <v>0.379</v>
      </c>
      <c r="L962">
        <v>3.04</v>
      </c>
      <c r="M962">
        <v>3.2</v>
      </c>
      <c r="N962">
        <v>0.879</v>
      </c>
      <c r="O962">
        <v>422</v>
      </c>
      <c r="P962">
        <v>72</v>
      </c>
      <c r="Q962">
        <v>197</v>
      </c>
      <c r="R962">
        <v>170</v>
      </c>
      <c r="S962">
        <v>169</v>
      </c>
      <c r="T962">
        <f>(Data[[#This Row],[mean_r]]/256)*100</f>
        <v>76.953125</v>
      </c>
      <c r="U962">
        <f>(Data[[#This Row],[mean_g]]/256)*100</f>
        <v>66.40625</v>
      </c>
      <c r="V962">
        <f>(Data[[#This Row],[mean_b]]/256)*100</f>
        <v>66.015625</v>
      </c>
      <c r="W962">
        <v>0.68200000000000005</v>
      </c>
      <c r="X962" t="s">
        <v>39</v>
      </c>
      <c r="Y962" t="s">
        <v>45</v>
      </c>
      <c r="Z962">
        <v>8205</v>
      </c>
      <c r="AA962">
        <v>5.83</v>
      </c>
      <c r="AB962">
        <v>12.1</v>
      </c>
      <c r="AC962">
        <v>37.5</v>
      </c>
      <c r="AD962">
        <v>224542</v>
      </c>
      <c r="AE962">
        <v>94</v>
      </c>
      <c r="AF962">
        <v>34.5</v>
      </c>
      <c r="AG962" t="s">
        <v>64</v>
      </c>
      <c r="AH962" t="s">
        <v>68</v>
      </c>
      <c r="AI962" t="s">
        <v>52</v>
      </c>
      <c r="AJ962">
        <v>40</v>
      </c>
      <c r="AK962">
        <v>512</v>
      </c>
      <c r="AL962">
        <v>3.9899999999999998E-2</v>
      </c>
      <c r="AM962">
        <v>0.8931</v>
      </c>
      <c r="AN962">
        <v>0.88919999999999999</v>
      </c>
      <c r="AO962">
        <f>Data[[#This Row],[labeller_confidence_score]]-Data[[#This Row],[cytodiffusion_classification_confidence]]</f>
        <v>-3.9000000000000146E-3</v>
      </c>
    </row>
    <row r="963" spans="1:41" x14ac:dyDescent="0.3">
      <c r="A963" t="s">
        <v>1036</v>
      </c>
      <c r="B963" t="s">
        <v>49</v>
      </c>
      <c r="C963">
        <v>0</v>
      </c>
      <c r="D963" t="s">
        <v>50</v>
      </c>
      <c r="E963">
        <v>11.48</v>
      </c>
      <c r="F963">
        <v>50.6</v>
      </c>
      <c r="G963">
        <v>0.65200000000000002</v>
      </c>
      <c r="H963">
        <v>0.42799999999999999</v>
      </c>
      <c r="I963">
        <f>Data[[#This Row],[nucleus_area_pct]]/Data[[#This Row],[cytoplasm_ratio]]</f>
        <v>118.22429906542057</v>
      </c>
      <c r="J963">
        <v>0.73699999999999999</v>
      </c>
      <c r="K963">
        <v>0.437</v>
      </c>
      <c r="L963">
        <v>2.5099999999999998</v>
      </c>
      <c r="M963">
        <v>3.9</v>
      </c>
      <c r="N963">
        <v>0.90900000000000003</v>
      </c>
      <c r="O963">
        <v>448</v>
      </c>
      <c r="P963">
        <v>77</v>
      </c>
      <c r="Q963">
        <v>223</v>
      </c>
      <c r="R963">
        <v>185</v>
      </c>
      <c r="S963">
        <v>203</v>
      </c>
      <c r="T963">
        <f>(Data[[#This Row],[mean_r]]/256)*100</f>
        <v>87.109375</v>
      </c>
      <c r="U963">
        <f>(Data[[#This Row],[mean_g]]/256)*100</f>
        <v>72.265625</v>
      </c>
      <c r="V963">
        <f>(Data[[#This Row],[mean_b]]/256)*100</f>
        <v>79.296875</v>
      </c>
      <c r="W963">
        <v>0.68100000000000005</v>
      </c>
      <c r="X963" t="s">
        <v>51</v>
      </c>
      <c r="Y963" t="s">
        <v>45</v>
      </c>
      <c r="Z963">
        <v>9259</v>
      </c>
      <c r="AA963">
        <v>4.87</v>
      </c>
      <c r="AB963">
        <v>14.7</v>
      </c>
      <c r="AC963">
        <v>35.799999999999997</v>
      </c>
      <c r="AD963">
        <v>129990</v>
      </c>
      <c r="AE963">
        <v>80.3</v>
      </c>
      <c r="AF963">
        <v>35.6</v>
      </c>
      <c r="AG963" t="s">
        <v>64</v>
      </c>
      <c r="AH963" t="s">
        <v>47</v>
      </c>
      <c r="AI963" t="s">
        <v>52</v>
      </c>
      <c r="AJ963">
        <v>60</v>
      </c>
      <c r="AK963">
        <v>224</v>
      </c>
      <c r="AL963">
        <v>8.6499999999999994E-2</v>
      </c>
      <c r="AM963">
        <v>0.88329999999999997</v>
      </c>
      <c r="AN963">
        <v>0.92659999999999998</v>
      </c>
      <c r="AO963">
        <f>Data[[#This Row],[labeller_confidence_score]]-Data[[#This Row],[cytodiffusion_classification_confidence]]</f>
        <v>4.3300000000000005E-2</v>
      </c>
    </row>
    <row r="964" spans="1:41" x14ac:dyDescent="0.3">
      <c r="A964" t="s">
        <v>1037</v>
      </c>
      <c r="B964" t="s">
        <v>89</v>
      </c>
      <c r="C964">
        <v>1</v>
      </c>
      <c r="D964" t="s">
        <v>38</v>
      </c>
      <c r="E964">
        <v>13.14</v>
      </c>
      <c r="F964">
        <v>56.4</v>
      </c>
      <c r="G964">
        <v>0.65500000000000003</v>
      </c>
      <c r="H964">
        <v>0.48299999999999998</v>
      </c>
      <c r="I964">
        <f>Data[[#This Row],[nucleus_area_pct]]/Data[[#This Row],[cytoplasm_ratio]]</f>
        <v>116.77018633540372</v>
      </c>
      <c r="J964">
        <v>0.68200000000000005</v>
      </c>
      <c r="K964">
        <v>0.439</v>
      </c>
      <c r="L964">
        <v>4.4000000000000004</v>
      </c>
      <c r="M964">
        <v>2.7</v>
      </c>
      <c r="N964">
        <v>0.84099999999999997</v>
      </c>
      <c r="O964">
        <v>473</v>
      </c>
      <c r="P964">
        <v>64</v>
      </c>
      <c r="Q964">
        <v>205</v>
      </c>
      <c r="R964">
        <v>175</v>
      </c>
      <c r="S964">
        <v>178</v>
      </c>
      <c r="T964">
        <f>(Data[[#This Row],[mean_r]]/256)*100</f>
        <v>80.078125</v>
      </c>
      <c r="U964">
        <f>(Data[[#This Row],[mean_g]]/256)*100</f>
        <v>68.359375</v>
      </c>
      <c r="V964">
        <f>(Data[[#This Row],[mean_b]]/256)*100</f>
        <v>69.53125</v>
      </c>
      <c r="W964">
        <v>0.65100000000000002</v>
      </c>
      <c r="X964" t="s">
        <v>39</v>
      </c>
      <c r="Y964" t="s">
        <v>45</v>
      </c>
      <c r="Z964">
        <v>10936</v>
      </c>
      <c r="AA964">
        <v>5.79</v>
      </c>
      <c r="AB964">
        <v>14.5</v>
      </c>
      <c r="AC964">
        <v>44.6</v>
      </c>
      <c r="AD964">
        <v>215243</v>
      </c>
      <c r="AE964">
        <v>92.3</v>
      </c>
      <c r="AF964">
        <v>33.299999999999997</v>
      </c>
      <c r="AG964" t="s">
        <v>46</v>
      </c>
      <c r="AH964" t="s">
        <v>68</v>
      </c>
      <c r="AI964" t="s">
        <v>52</v>
      </c>
      <c r="AJ964">
        <v>60</v>
      </c>
      <c r="AK964">
        <v>224</v>
      </c>
      <c r="AL964">
        <v>0.75149999999999995</v>
      </c>
      <c r="AM964">
        <v>0.7752</v>
      </c>
      <c r="AN964">
        <v>0.59340000000000004</v>
      </c>
      <c r="AO964">
        <f>Data[[#This Row],[labeller_confidence_score]]-Data[[#This Row],[cytodiffusion_classification_confidence]]</f>
        <v>-0.18179999999999996</v>
      </c>
    </row>
    <row r="965" spans="1:41" x14ac:dyDescent="0.3">
      <c r="A965" t="s">
        <v>1038</v>
      </c>
      <c r="B965" t="s">
        <v>120</v>
      </c>
      <c r="C965">
        <v>1</v>
      </c>
      <c r="D965" t="s">
        <v>104</v>
      </c>
      <c r="E965">
        <v>7.37</v>
      </c>
      <c r="F965">
        <v>0</v>
      </c>
      <c r="G965">
        <v>0</v>
      </c>
      <c r="H965">
        <v>1</v>
      </c>
      <c r="I965">
        <f>Data[[#This Row],[nucleus_area_pct]]/Data[[#This Row],[cytoplasm_ratio]]</f>
        <v>0</v>
      </c>
      <c r="J965">
        <v>0.93899999999999995</v>
      </c>
      <c r="K965">
        <v>0.13800000000000001</v>
      </c>
      <c r="L965">
        <v>0.42</v>
      </c>
      <c r="M965">
        <v>1</v>
      </c>
      <c r="N965">
        <v>0.94499999999999995</v>
      </c>
      <c r="O965">
        <v>132</v>
      </c>
      <c r="P965">
        <v>40</v>
      </c>
      <c r="Q965">
        <v>238</v>
      </c>
      <c r="R965">
        <v>116</v>
      </c>
      <c r="S965">
        <v>110</v>
      </c>
      <c r="T965">
        <f>(Data[[#This Row],[mean_r]]/256)*100</f>
        <v>92.96875</v>
      </c>
      <c r="U965">
        <f>(Data[[#This Row],[mean_g]]/256)*100</f>
        <v>45.3125</v>
      </c>
      <c r="V965">
        <f>(Data[[#This Row],[mean_b]]/256)*100</f>
        <v>42.96875</v>
      </c>
      <c r="W965">
        <v>0.57999999999999996</v>
      </c>
      <c r="X965" t="s">
        <v>51</v>
      </c>
      <c r="Y965" t="s">
        <v>40</v>
      </c>
      <c r="Z965">
        <v>5215</v>
      </c>
      <c r="AA965">
        <v>4.37</v>
      </c>
      <c r="AB965">
        <v>14.6</v>
      </c>
      <c r="AC965">
        <v>40.9</v>
      </c>
      <c r="AD965">
        <v>232097</v>
      </c>
      <c r="AE965">
        <v>88.1</v>
      </c>
      <c r="AF965">
        <v>34.9</v>
      </c>
      <c r="AG965" t="s">
        <v>46</v>
      </c>
      <c r="AH965" t="s">
        <v>42</v>
      </c>
      <c r="AI965" t="s">
        <v>56</v>
      </c>
      <c r="AJ965">
        <v>40</v>
      </c>
      <c r="AK965">
        <v>256</v>
      </c>
      <c r="AL965">
        <v>0.65510000000000002</v>
      </c>
      <c r="AM965">
        <v>0.66990000000000005</v>
      </c>
      <c r="AN965">
        <v>0.86480000000000001</v>
      </c>
      <c r="AO965">
        <f>Data[[#This Row],[labeller_confidence_score]]-Data[[#This Row],[cytodiffusion_classification_confidence]]</f>
        <v>0.19489999999999996</v>
      </c>
    </row>
    <row r="966" spans="1:41" x14ac:dyDescent="0.3">
      <c r="A966" t="s">
        <v>1039</v>
      </c>
      <c r="B966" t="s">
        <v>54</v>
      </c>
      <c r="C966">
        <v>0</v>
      </c>
      <c r="D966" t="s">
        <v>54</v>
      </c>
      <c r="E966">
        <v>7.82</v>
      </c>
      <c r="F966">
        <v>0</v>
      </c>
      <c r="G966">
        <v>0</v>
      </c>
      <c r="H966">
        <v>1</v>
      </c>
      <c r="I966">
        <f>Data[[#This Row],[nucleus_area_pct]]/Data[[#This Row],[cytoplasm_ratio]]</f>
        <v>0</v>
      </c>
      <c r="J966">
        <v>0.91900000000000004</v>
      </c>
      <c r="K966">
        <v>0.28399999999999997</v>
      </c>
      <c r="L966">
        <v>0.34</v>
      </c>
      <c r="M966">
        <v>1</v>
      </c>
      <c r="N966">
        <v>0.96599999999999997</v>
      </c>
      <c r="O966">
        <v>189</v>
      </c>
      <c r="P966">
        <v>49</v>
      </c>
      <c r="Q966">
        <v>237</v>
      </c>
      <c r="R966">
        <v>130</v>
      </c>
      <c r="S966">
        <v>125</v>
      </c>
      <c r="T966">
        <f>(Data[[#This Row],[mean_r]]/256)*100</f>
        <v>92.578125</v>
      </c>
      <c r="U966">
        <f>(Data[[#This Row],[mean_g]]/256)*100</f>
        <v>50.78125</v>
      </c>
      <c r="V966">
        <f>(Data[[#This Row],[mean_b]]/256)*100</f>
        <v>48.828125</v>
      </c>
      <c r="W966">
        <v>0.55600000000000005</v>
      </c>
      <c r="X966" t="s">
        <v>63</v>
      </c>
      <c r="Y966" t="s">
        <v>45</v>
      </c>
      <c r="Z966">
        <v>6660</v>
      </c>
      <c r="AA966">
        <v>3.38</v>
      </c>
      <c r="AB966">
        <v>14.1</v>
      </c>
      <c r="AC966">
        <v>53.6</v>
      </c>
      <c r="AD966">
        <v>291735</v>
      </c>
      <c r="AE966">
        <v>108</v>
      </c>
      <c r="AF966">
        <v>35</v>
      </c>
      <c r="AG966" t="s">
        <v>46</v>
      </c>
      <c r="AH966" t="s">
        <v>42</v>
      </c>
      <c r="AI966" t="s">
        <v>56</v>
      </c>
      <c r="AJ966">
        <v>60</v>
      </c>
      <c r="AK966">
        <v>224</v>
      </c>
      <c r="AL966">
        <v>7.0400000000000004E-2</v>
      </c>
      <c r="AM966">
        <v>0.8196</v>
      </c>
      <c r="AN966">
        <v>0.80559999999999998</v>
      </c>
      <c r="AO966">
        <f>Data[[#This Row],[labeller_confidence_score]]-Data[[#This Row],[cytodiffusion_classification_confidence]]</f>
        <v>-1.4000000000000012E-2</v>
      </c>
    </row>
    <row r="967" spans="1:41" x14ac:dyDescent="0.3">
      <c r="A967" t="s">
        <v>1040</v>
      </c>
      <c r="B967" t="s">
        <v>49</v>
      </c>
      <c r="C967">
        <v>0</v>
      </c>
      <c r="D967" t="s">
        <v>50</v>
      </c>
      <c r="E967">
        <v>11.59</v>
      </c>
      <c r="F967">
        <v>51.1</v>
      </c>
      <c r="G967">
        <v>0.60899999999999999</v>
      </c>
      <c r="H967">
        <v>0.53900000000000003</v>
      </c>
      <c r="I967">
        <f>Data[[#This Row],[nucleus_area_pct]]/Data[[#This Row],[cytoplasm_ratio]]</f>
        <v>94.805194805194802</v>
      </c>
      <c r="J967">
        <v>0.84699999999999998</v>
      </c>
      <c r="K967">
        <v>0.42</v>
      </c>
      <c r="L967">
        <v>3.74</v>
      </c>
      <c r="M967">
        <v>2.5</v>
      </c>
      <c r="N967">
        <v>0.79400000000000004</v>
      </c>
      <c r="O967">
        <v>374</v>
      </c>
      <c r="P967">
        <v>81</v>
      </c>
      <c r="Q967">
        <v>204</v>
      </c>
      <c r="R967">
        <v>172</v>
      </c>
      <c r="S967">
        <v>193</v>
      </c>
      <c r="T967">
        <f>(Data[[#This Row],[mean_r]]/256)*100</f>
        <v>79.6875</v>
      </c>
      <c r="U967">
        <f>(Data[[#This Row],[mean_g]]/256)*100</f>
        <v>67.1875</v>
      </c>
      <c r="V967">
        <f>(Data[[#This Row],[mean_b]]/256)*100</f>
        <v>75.390625</v>
      </c>
      <c r="W967">
        <v>0.59</v>
      </c>
      <c r="X967" t="s">
        <v>39</v>
      </c>
      <c r="Y967" t="s">
        <v>45</v>
      </c>
      <c r="Z967">
        <v>5532</v>
      </c>
      <c r="AA967">
        <v>4.3099999999999996</v>
      </c>
      <c r="AB967">
        <v>15</v>
      </c>
      <c r="AC967">
        <v>31</v>
      </c>
      <c r="AD967">
        <v>322379</v>
      </c>
      <c r="AE967">
        <v>109.5</v>
      </c>
      <c r="AF967">
        <v>34</v>
      </c>
      <c r="AG967" t="s">
        <v>46</v>
      </c>
      <c r="AH967" t="s">
        <v>68</v>
      </c>
      <c r="AI967" t="s">
        <v>52</v>
      </c>
      <c r="AJ967">
        <v>60</v>
      </c>
      <c r="AK967">
        <v>224</v>
      </c>
      <c r="AL967">
        <v>0.12839999999999999</v>
      </c>
      <c r="AM967">
        <v>0.93920000000000003</v>
      </c>
      <c r="AN967">
        <v>0.90480000000000005</v>
      </c>
      <c r="AO967">
        <f>Data[[#This Row],[labeller_confidence_score]]-Data[[#This Row],[cytodiffusion_classification_confidence]]</f>
        <v>-3.4399999999999986E-2</v>
      </c>
    </row>
    <row r="968" spans="1:41" x14ac:dyDescent="0.3">
      <c r="A968" t="s">
        <v>1041</v>
      </c>
      <c r="B968" t="s">
        <v>60</v>
      </c>
      <c r="C968">
        <v>0</v>
      </c>
      <c r="D968" t="s">
        <v>50</v>
      </c>
      <c r="E968">
        <v>15.03</v>
      </c>
      <c r="F968">
        <v>72.3</v>
      </c>
      <c r="G968">
        <v>0.56100000000000005</v>
      </c>
      <c r="H968">
        <v>0.33200000000000002</v>
      </c>
      <c r="I968">
        <f>Data[[#This Row],[nucleus_area_pct]]/Data[[#This Row],[cytoplasm_ratio]]</f>
        <v>217.77108433734938</v>
      </c>
      <c r="J968">
        <v>0.623</v>
      </c>
      <c r="K968">
        <v>0.45600000000000002</v>
      </c>
      <c r="L968">
        <v>1.81</v>
      </c>
      <c r="M968">
        <v>1.3</v>
      </c>
      <c r="N968">
        <v>0.752</v>
      </c>
      <c r="O968">
        <v>637</v>
      </c>
      <c r="P968">
        <v>106</v>
      </c>
      <c r="Q968">
        <v>209</v>
      </c>
      <c r="R968">
        <v>170</v>
      </c>
      <c r="S968">
        <v>214</v>
      </c>
      <c r="T968">
        <f>(Data[[#This Row],[mean_r]]/256)*100</f>
        <v>81.640625</v>
      </c>
      <c r="U968">
        <f>(Data[[#This Row],[mean_g]]/256)*100</f>
        <v>66.40625</v>
      </c>
      <c r="V968">
        <f>(Data[[#This Row],[mean_b]]/256)*100</f>
        <v>83.59375</v>
      </c>
      <c r="W968">
        <v>0.62</v>
      </c>
      <c r="X968" t="s">
        <v>51</v>
      </c>
      <c r="Y968" t="s">
        <v>40</v>
      </c>
      <c r="Z968">
        <v>5775</v>
      </c>
      <c r="AA968">
        <v>5.65</v>
      </c>
      <c r="AB968">
        <v>13.7</v>
      </c>
      <c r="AC968">
        <v>46.1</v>
      </c>
      <c r="AD968">
        <v>316127</v>
      </c>
      <c r="AE968">
        <v>86.9</v>
      </c>
      <c r="AF968">
        <v>34.299999999999997</v>
      </c>
      <c r="AG968" t="s">
        <v>46</v>
      </c>
      <c r="AH968" t="s">
        <v>42</v>
      </c>
      <c r="AI968" t="s">
        <v>52</v>
      </c>
      <c r="AJ968">
        <v>60</v>
      </c>
      <c r="AK968">
        <v>360</v>
      </c>
      <c r="AL968">
        <v>8.6599999999999996E-2</v>
      </c>
      <c r="AM968">
        <v>0.88390000000000002</v>
      </c>
      <c r="AN968">
        <v>0.93059999999999998</v>
      </c>
      <c r="AO968">
        <f>Data[[#This Row],[labeller_confidence_score]]-Data[[#This Row],[cytodiffusion_classification_confidence]]</f>
        <v>4.6699999999999964E-2</v>
      </c>
    </row>
    <row r="969" spans="1:41" x14ac:dyDescent="0.3">
      <c r="A969" t="s">
        <v>1042</v>
      </c>
      <c r="B969" t="s">
        <v>81</v>
      </c>
      <c r="C969">
        <v>1</v>
      </c>
      <c r="D969" t="s">
        <v>82</v>
      </c>
      <c r="E969">
        <v>15.11</v>
      </c>
      <c r="F969">
        <v>84.4</v>
      </c>
      <c r="G969">
        <v>0.38700000000000001</v>
      </c>
      <c r="H969">
        <v>8.6999999999999994E-2</v>
      </c>
      <c r="I969">
        <f>Data[[#This Row],[nucleus_area_pct]]/Data[[#This Row],[cytoplasm_ratio]]</f>
        <v>970.11494252873581</v>
      </c>
      <c r="J969">
        <v>0.90200000000000002</v>
      </c>
      <c r="K969">
        <v>0.34</v>
      </c>
      <c r="L969">
        <v>1.19</v>
      </c>
      <c r="M969">
        <v>1</v>
      </c>
      <c r="N969">
        <v>0.79900000000000004</v>
      </c>
      <c r="O969">
        <v>525</v>
      </c>
      <c r="P969">
        <v>111</v>
      </c>
      <c r="Q969">
        <v>192</v>
      </c>
      <c r="R969">
        <v>161</v>
      </c>
      <c r="S969">
        <v>223</v>
      </c>
      <c r="T969">
        <f>(Data[[#This Row],[mean_r]]/256)*100</f>
        <v>75</v>
      </c>
      <c r="U969">
        <f>(Data[[#This Row],[mean_g]]/256)*100</f>
        <v>62.890625</v>
      </c>
      <c r="V969">
        <f>(Data[[#This Row],[mean_b]]/256)*100</f>
        <v>87.109375</v>
      </c>
      <c r="W969">
        <v>0.76100000000000001</v>
      </c>
      <c r="X969" t="s">
        <v>51</v>
      </c>
      <c r="Y969" t="s">
        <v>40</v>
      </c>
      <c r="Z969">
        <v>8969</v>
      </c>
      <c r="AA969">
        <v>6.07</v>
      </c>
      <c r="AB969">
        <v>16.399999999999999</v>
      </c>
      <c r="AC969">
        <v>39.299999999999997</v>
      </c>
      <c r="AD969">
        <v>217848</v>
      </c>
      <c r="AE969">
        <v>93.7</v>
      </c>
      <c r="AF969">
        <v>32.799999999999997</v>
      </c>
      <c r="AG969" t="s">
        <v>46</v>
      </c>
      <c r="AH969" t="s">
        <v>42</v>
      </c>
      <c r="AI969" t="s">
        <v>56</v>
      </c>
      <c r="AJ969">
        <v>60</v>
      </c>
      <c r="AK969">
        <v>224</v>
      </c>
      <c r="AL969">
        <v>0.65790000000000004</v>
      </c>
      <c r="AM969">
        <v>0.96250000000000002</v>
      </c>
      <c r="AN969">
        <v>0.88060000000000005</v>
      </c>
      <c r="AO969">
        <f>Data[[#This Row],[labeller_confidence_score]]-Data[[#This Row],[cytodiffusion_classification_confidence]]</f>
        <v>-8.1899999999999973E-2</v>
      </c>
    </row>
    <row r="970" spans="1:41" x14ac:dyDescent="0.3">
      <c r="A970" t="s">
        <v>1043</v>
      </c>
      <c r="B970" t="s">
        <v>49</v>
      </c>
      <c r="C970">
        <v>0</v>
      </c>
      <c r="D970" t="s">
        <v>50</v>
      </c>
      <c r="E970">
        <v>12.22</v>
      </c>
      <c r="F970">
        <v>58.1</v>
      </c>
      <c r="G970">
        <v>0.55100000000000005</v>
      </c>
      <c r="H970">
        <v>0.46100000000000002</v>
      </c>
      <c r="I970">
        <f>Data[[#This Row],[nucleus_area_pct]]/Data[[#This Row],[cytoplasm_ratio]]</f>
        <v>126.03036876355748</v>
      </c>
      <c r="J970">
        <v>0.76500000000000001</v>
      </c>
      <c r="K970">
        <v>0.38900000000000001</v>
      </c>
      <c r="L970">
        <v>3.85</v>
      </c>
      <c r="M970">
        <v>3.9</v>
      </c>
      <c r="N970">
        <v>0.85499999999999998</v>
      </c>
      <c r="O970">
        <v>456</v>
      </c>
      <c r="P970">
        <v>70</v>
      </c>
      <c r="Q970">
        <v>214</v>
      </c>
      <c r="R970">
        <v>143</v>
      </c>
      <c r="S970">
        <v>204</v>
      </c>
      <c r="T970">
        <f>(Data[[#This Row],[mean_r]]/256)*100</f>
        <v>83.59375</v>
      </c>
      <c r="U970">
        <f>(Data[[#This Row],[mean_g]]/256)*100</f>
        <v>55.859375</v>
      </c>
      <c r="V970">
        <f>(Data[[#This Row],[mean_b]]/256)*100</f>
        <v>79.6875</v>
      </c>
      <c r="W970">
        <v>0.45500000000000002</v>
      </c>
      <c r="X970" t="s">
        <v>51</v>
      </c>
      <c r="Y970" t="s">
        <v>45</v>
      </c>
      <c r="Z970">
        <v>6782</v>
      </c>
      <c r="AA970">
        <v>4.03</v>
      </c>
      <c r="AB970">
        <v>14</v>
      </c>
      <c r="AC970">
        <v>44.5</v>
      </c>
      <c r="AD970">
        <v>250551</v>
      </c>
      <c r="AE970">
        <v>98</v>
      </c>
      <c r="AF970">
        <v>35.799999999999997</v>
      </c>
      <c r="AG970" t="s">
        <v>46</v>
      </c>
      <c r="AH970" t="s">
        <v>47</v>
      </c>
      <c r="AI970" t="s">
        <v>52</v>
      </c>
      <c r="AJ970">
        <v>40</v>
      </c>
      <c r="AK970">
        <v>224</v>
      </c>
      <c r="AL970">
        <v>8.4199999999999997E-2</v>
      </c>
      <c r="AM970">
        <v>0.95030000000000003</v>
      </c>
      <c r="AN970">
        <v>0.93979999999999997</v>
      </c>
      <c r="AO970">
        <f>Data[[#This Row],[labeller_confidence_score]]-Data[[#This Row],[cytodiffusion_classification_confidence]]</f>
        <v>-1.0500000000000065E-2</v>
      </c>
    </row>
    <row r="971" spans="1:41" x14ac:dyDescent="0.3">
      <c r="A971" t="s">
        <v>1044</v>
      </c>
      <c r="B971" t="s">
        <v>60</v>
      </c>
      <c r="C971">
        <v>0</v>
      </c>
      <c r="D971" t="s">
        <v>50</v>
      </c>
      <c r="E971">
        <v>13.75</v>
      </c>
      <c r="F971">
        <v>65.900000000000006</v>
      </c>
      <c r="G971">
        <v>0.43099999999999999</v>
      </c>
      <c r="H971">
        <v>0.40699999999999997</v>
      </c>
      <c r="I971">
        <f>Data[[#This Row],[nucleus_area_pct]]/Data[[#This Row],[cytoplasm_ratio]]</f>
        <v>161.91646191646194</v>
      </c>
      <c r="J971">
        <v>0.78400000000000003</v>
      </c>
      <c r="K971">
        <v>0.58399999999999996</v>
      </c>
      <c r="L971">
        <v>2.76</v>
      </c>
      <c r="M971">
        <v>1.4</v>
      </c>
      <c r="N971">
        <v>0.8</v>
      </c>
      <c r="O971">
        <v>524</v>
      </c>
      <c r="P971">
        <v>91</v>
      </c>
      <c r="Q971">
        <v>214</v>
      </c>
      <c r="R971">
        <v>166</v>
      </c>
      <c r="S971">
        <v>167</v>
      </c>
      <c r="T971">
        <f>(Data[[#This Row],[mean_r]]/256)*100</f>
        <v>83.59375</v>
      </c>
      <c r="U971">
        <f>(Data[[#This Row],[mean_g]]/256)*100</f>
        <v>64.84375</v>
      </c>
      <c r="V971">
        <f>(Data[[#This Row],[mean_b]]/256)*100</f>
        <v>65.234375</v>
      </c>
      <c r="W971">
        <v>0.51500000000000001</v>
      </c>
      <c r="X971" t="s">
        <v>63</v>
      </c>
      <c r="Y971" t="s">
        <v>45</v>
      </c>
      <c r="Z971">
        <v>2473</v>
      </c>
      <c r="AA971">
        <v>5.59</v>
      </c>
      <c r="AB971">
        <v>14.7</v>
      </c>
      <c r="AC971">
        <v>45.2</v>
      </c>
      <c r="AD971">
        <v>261156</v>
      </c>
      <c r="AE971">
        <v>97.5</v>
      </c>
      <c r="AF971">
        <v>35.1</v>
      </c>
      <c r="AG971" t="s">
        <v>64</v>
      </c>
      <c r="AH971" t="s">
        <v>42</v>
      </c>
      <c r="AI971" t="s">
        <v>43</v>
      </c>
      <c r="AJ971">
        <v>40</v>
      </c>
      <c r="AK971">
        <v>256</v>
      </c>
      <c r="AL971">
        <v>8.1199999999999994E-2</v>
      </c>
      <c r="AM971">
        <v>0.97899999999999998</v>
      </c>
      <c r="AN971">
        <v>0.96099999999999997</v>
      </c>
      <c r="AO971">
        <f>Data[[#This Row],[labeller_confidence_score]]-Data[[#This Row],[cytodiffusion_classification_confidence]]</f>
        <v>-1.8000000000000016E-2</v>
      </c>
    </row>
    <row r="972" spans="1:41" x14ac:dyDescent="0.3">
      <c r="A972" t="s">
        <v>1045</v>
      </c>
      <c r="B972" t="s">
        <v>81</v>
      </c>
      <c r="C972">
        <v>1</v>
      </c>
      <c r="D972" t="s">
        <v>82</v>
      </c>
      <c r="E972">
        <v>12.6</v>
      </c>
      <c r="F972">
        <v>79.400000000000006</v>
      </c>
      <c r="G972">
        <v>0.217</v>
      </c>
      <c r="H972">
        <v>0.14399999999999999</v>
      </c>
      <c r="I972">
        <f>Data[[#This Row],[nucleus_area_pct]]/Data[[#This Row],[cytoplasm_ratio]]</f>
        <v>551.38888888888891</v>
      </c>
      <c r="J972">
        <v>0.86599999999999999</v>
      </c>
      <c r="K972">
        <v>0.48399999999999999</v>
      </c>
      <c r="L972">
        <v>1.03</v>
      </c>
      <c r="M972">
        <v>1</v>
      </c>
      <c r="N972">
        <v>0.93300000000000005</v>
      </c>
      <c r="O972">
        <v>724</v>
      </c>
      <c r="P972">
        <v>97</v>
      </c>
      <c r="Q972">
        <v>176</v>
      </c>
      <c r="R972">
        <v>116</v>
      </c>
      <c r="S972">
        <v>183</v>
      </c>
      <c r="T972">
        <f>(Data[[#This Row],[mean_r]]/256)*100</f>
        <v>68.75</v>
      </c>
      <c r="U972">
        <f>(Data[[#This Row],[mean_g]]/256)*100</f>
        <v>45.3125</v>
      </c>
      <c r="V972">
        <f>(Data[[#This Row],[mean_b]]/256)*100</f>
        <v>71.484375</v>
      </c>
      <c r="W972">
        <v>0.68700000000000006</v>
      </c>
      <c r="X972" t="s">
        <v>51</v>
      </c>
      <c r="Y972" t="s">
        <v>45</v>
      </c>
      <c r="Z972">
        <v>10479</v>
      </c>
      <c r="AA972">
        <v>5.19</v>
      </c>
      <c r="AB972">
        <v>12.6</v>
      </c>
      <c r="AC972">
        <v>32.799999999999997</v>
      </c>
      <c r="AD972">
        <v>329097</v>
      </c>
      <c r="AE972">
        <v>106.9</v>
      </c>
      <c r="AF972">
        <v>31.9</v>
      </c>
      <c r="AG972" t="s">
        <v>41</v>
      </c>
      <c r="AH972" t="s">
        <v>47</v>
      </c>
      <c r="AI972" t="s">
        <v>52</v>
      </c>
      <c r="AJ972">
        <v>100</v>
      </c>
      <c r="AK972">
        <v>360</v>
      </c>
      <c r="AL972">
        <v>0.89319999999999999</v>
      </c>
      <c r="AM972">
        <v>0.83230000000000004</v>
      </c>
      <c r="AN972">
        <v>0.76939999999999997</v>
      </c>
      <c r="AO972">
        <f>Data[[#This Row],[labeller_confidence_score]]-Data[[#This Row],[cytodiffusion_classification_confidence]]</f>
        <v>-6.2900000000000067E-2</v>
      </c>
    </row>
    <row r="973" spans="1:41" x14ac:dyDescent="0.3">
      <c r="A973" t="s">
        <v>1046</v>
      </c>
      <c r="B973" t="s">
        <v>133</v>
      </c>
      <c r="C973">
        <v>1</v>
      </c>
      <c r="D973" t="s">
        <v>104</v>
      </c>
      <c r="E973">
        <v>7.63</v>
      </c>
      <c r="F973">
        <v>0</v>
      </c>
      <c r="G973">
        <v>0</v>
      </c>
      <c r="H973">
        <v>1</v>
      </c>
      <c r="I973">
        <f>Data[[#This Row],[nucleus_area_pct]]/Data[[#This Row],[cytoplasm_ratio]]</f>
        <v>0</v>
      </c>
      <c r="J973">
        <v>0.53900000000000003</v>
      </c>
      <c r="K973">
        <v>0.85699999999999998</v>
      </c>
      <c r="L973">
        <v>0.61</v>
      </c>
      <c r="M973">
        <v>1</v>
      </c>
      <c r="N973">
        <v>0.90900000000000003</v>
      </c>
      <c r="O973">
        <v>219</v>
      </c>
      <c r="P973">
        <v>55</v>
      </c>
      <c r="Q973">
        <v>229</v>
      </c>
      <c r="R973">
        <v>147</v>
      </c>
      <c r="S973">
        <v>144</v>
      </c>
      <c r="T973">
        <f>(Data[[#This Row],[mean_r]]/256)*100</f>
        <v>89.453125</v>
      </c>
      <c r="U973">
        <f>(Data[[#This Row],[mean_g]]/256)*100</f>
        <v>57.421875</v>
      </c>
      <c r="V973">
        <f>(Data[[#This Row],[mean_b]]/256)*100</f>
        <v>56.25</v>
      </c>
      <c r="W973">
        <v>0.52900000000000003</v>
      </c>
      <c r="X973" t="s">
        <v>39</v>
      </c>
      <c r="Y973" t="s">
        <v>40</v>
      </c>
      <c r="Z973">
        <v>7144</v>
      </c>
      <c r="AA973">
        <v>5.81</v>
      </c>
      <c r="AB973">
        <v>14</v>
      </c>
      <c r="AC973">
        <v>43.6</v>
      </c>
      <c r="AD973">
        <v>310315</v>
      </c>
      <c r="AE973">
        <v>69.3</v>
      </c>
      <c r="AF973">
        <v>33.700000000000003</v>
      </c>
      <c r="AG973" t="s">
        <v>64</v>
      </c>
      <c r="AH973" t="s">
        <v>42</v>
      </c>
      <c r="AI973" t="s">
        <v>56</v>
      </c>
      <c r="AJ973">
        <v>100</v>
      </c>
      <c r="AK973">
        <v>256</v>
      </c>
      <c r="AL973">
        <v>0.83479999999999999</v>
      </c>
      <c r="AM973">
        <v>0.66180000000000005</v>
      </c>
      <c r="AN973">
        <v>0.68710000000000004</v>
      </c>
      <c r="AO973">
        <f>Data[[#This Row],[labeller_confidence_score]]-Data[[#This Row],[cytodiffusion_classification_confidence]]</f>
        <v>2.5299999999999989E-2</v>
      </c>
    </row>
    <row r="974" spans="1:41" x14ac:dyDescent="0.3">
      <c r="A974" t="s">
        <v>1047</v>
      </c>
      <c r="B974" t="s">
        <v>74</v>
      </c>
      <c r="C974">
        <v>0</v>
      </c>
      <c r="D974" t="s">
        <v>75</v>
      </c>
      <c r="E974">
        <v>2.3199999999999998</v>
      </c>
      <c r="F974">
        <v>0</v>
      </c>
      <c r="G974">
        <v>0</v>
      </c>
      <c r="H974">
        <v>1</v>
      </c>
      <c r="I974">
        <f>Data[[#This Row],[nucleus_area_pct]]/Data[[#This Row],[cytoplasm_ratio]]</f>
        <v>0</v>
      </c>
      <c r="J974">
        <v>0.82399999999999995</v>
      </c>
      <c r="K974">
        <v>0.40600000000000003</v>
      </c>
      <c r="L974">
        <v>3</v>
      </c>
      <c r="M974">
        <v>1</v>
      </c>
      <c r="N974">
        <v>0.69399999999999995</v>
      </c>
      <c r="O974">
        <v>28</v>
      </c>
      <c r="P974">
        <v>22</v>
      </c>
      <c r="Q974">
        <v>215</v>
      </c>
      <c r="R974">
        <v>153</v>
      </c>
      <c r="S974">
        <v>171</v>
      </c>
      <c r="T974">
        <f>(Data[[#This Row],[mean_r]]/256)*100</f>
        <v>83.984375</v>
      </c>
      <c r="U974">
        <f>(Data[[#This Row],[mean_g]]/256)*100</f>
        <v>59.765625</v>
      </c>
      <c r="V974">
        <f>(Data[[#This Row],[mean_b]]/256)*100</f>
        <v>66.796875</v>
      </c>
      <c r="W974">
        <v>0.61599999999999999</v>
      </c>
      <c r="X974" t="s">
        <v>51</v>
      </c>
      <c r="Y974" t="s">
        <v>45</v>
      </c>
      <c r="Z974">
        <v>10669</v>
      </c>
      <c r="AA974">
        <v>4.7699999999999996</v>
      </c>
      <c r="AB974">
        <v>11.3</v>
      </c>
      <c r="AC974">
        <v>51</v>
      </c>
      <c r="AD974">
        <v>175734</v>
      </c>
      <c r="AE974">
        <v>79.5</v>
      </c>
      <c r="AF974">
        <v>33.799999999999997</v>
      </c>
      <c r="AG974" t="s">
        <v>64</v>
      </c>
      <c r="AH974" t="s">
        <v>42</v>
      </c>
      <c r="AI974" t="s">
        <v>56</v>
      </c>
      <c r="AJ974">
        <v>100</v>
      </c>
      <c r="AK974">
        <v>360</v>
      </c>
      <c r="AL974">
        <v>0.13439999999999999</v>
      </c>
      <c r="AM974">
        <v>0.88660000000000005</v>
      </c>
      <c r="AN974">
        <v>0.83879999999999999</v>
      </c>
      <c r="AO974">
        <f>Data[[#This Row],[labeller_confidence_score]]-Data[[#This Row],[cytodiffusion_classification_confidence]]</f>
        <v>-4.7800000000000065E-2</v>
      </c>
    </row>
    <row r="975" spans="1:41" x14ac:dyDescent="0.3">
      <c r="A975" t="s">
        <v>1048</v>
      </c>
      <c r="B975" t="s">
        <v>85</v>
      </c>
      <c r="C975">
        <v>0</v>
      </c>
      <c r="D975" t="s">
        <v>50</v>
      </c>
      <c r="E975">
        <v>8.98</v>
      </c>
      <c r="F975">
        <v>63</v>
      </c>
      <c r="G975">
        <v>0.67200000000000004</v>
      </c>
      <c r="H975">
        <v>0.437</v>
      </c>
      <c r="I975">
        <f>Data[[#This Row],[nucleus_area_pct]]/Data[[#This Row],[cytoplasm_ratio]]</f>
        <v>144.16475972540044</v>
      </c>
      <c r="J975">
        <v>0.68400000000000005</v>
      </c>
      <c r="K975">
        <v>0.46500000000000002</v>
      </c>
      <c r="L975">
        <v>4.8899999999999997</v>
      </c>
      <c r="M975">
        <v>2</v>
      </c>
      <c r="N975">
        <v>0.71899999999999997</v>
      </c>
      <c r="O975">
        <v>387</v>
      </c>
      <c r="P975">
        <v>72</v>
      </c>
      <c r="Q975">
        <v>153</v>
      </c>
      <c r="R975">
        <v>138</v>
      </c>
      <c r="S975">
        <v>198</v>
      </c>
      <c r="T975">
        <f>(Data[[#This Row],[mean_r]]/256)*100</f>
        <v>59.765625</v>
      </c>
      <c r="U975">
        <f>(Data[[#This Row],[mean_g]]/256)*100</f>
        <v>53.90625</v>
      </c>
      <c r="V975">
        <f>(Data[[#This Row],[mean_b]]/256)*100</f>
        <v>77.34375</v>
      </c>
      <c r="W975">
        <v>0.78200000000000003</v>
      </c>
      <c r="X975" t="s">
        <v>39</v>
      </c>
      <c r="Y975" t="s">
        <v>40</v>
      </c>
      <c r="Z975">
        <v>2806</v>
      </c>
      <c r="AA975">
        <v>4.9800000000000004</v>
      </c>
      <c r="AB975">
        <v>15.4</v>
      </c>
      <c r="AC975">
        <v>46.6</v>
      </c>
      <c r="AD975">
        <v>154585</v>
      </c>
      <c r="AE975">
        <v>85.4</v>
      </c>
      <c r="AF975">
        <v>35.5</v>
      </c>
      <c r="AG975" t="s">
        <v>46</v>
      </c>
      <c r="AH975" t="s">
        <v>42</v>
      </c>
      <c r="AI975" t="s">
        <v>43</v>
      </c>
      <c r="AJ975">
        <v>60</v>
      </c>
      <c r="AK975">
        <v>512</v>
      </c>
      <c r="AL975">
        <v>0.1216</v>
      </c>
      <c r="AM975">
        <v>0.98229999999999995</v>
      </c>
      <c r="AN975">
        <v>0.87050000000000005</v>
      </c>
      <c r="AO975">
        <f>Data[[#This Row],[labeller_confidence_score]]-Data[[#This Row],[cytodiffusion_classification_confidence]]</f>
        <v>-0.1117999999999999</v>
      </c>
    </row>
    <row r="976" spans="1:41" x14ac:dyDescent="0.3">
      <c r="A976" t="s">
        <v>1049</v>
      </c>
      <c r="B976" t="s">
        <v>37</v>
      </c>
      <c r="C976">
        <v>1</v>
      </c>
      <c r="D976" t="s">
        <v>38</v>
      </c>
      <c r="E976">
        <v>18.75</v>
      </c>
      <c r="F976">
        <v>64.400000000000006</v>
      </c>
      <c r="G976">
        <v>0.57099999999999995</v>
      </c>
      <c r="H976">
        <v>0.32800000000000001</v>
      </c>
      <c r="I976">
        <f>Data[[#This Row],[nucleus_area_pct]]/Data[[#This Row],[cytoplasm_ratio]]</f>
        <v>196.34146341463415</v>
      </c>
      <c r="J976">
        <v>0.63700000000000001</v>
      </c>
      <c r="K976">
        <v>0.40400000000000003</v>
      </c>
      <c r="L976">
        <v>2.86</v>
      </c>
      <c r="M976">
        <v>5.7</v>
      </c>
      <c r="N976">
        <v>0.79100000000000004</v>
      </c>
      <c r="O976">
        <v>510</v>
      </c>
      <c r="P976">
        <v>75</v>
      </c>
      <c r="Q976">
        <v>213</v>
      </c>
      <c r="R976">
        <v>172</v>
      </c>
      <c r="S976">
        <v>191</v>
      </c>
      <c r="T976">
        <f>(Data[[#This Row],[mean_r]]/256)*100</f>
        <v>83.203125</v>
      </c>
      <c r="U976">
        <f>(Data[[#This Row],[mean_g]]/256)*100</f>
        <v>67.1875</v>
      </c>
      <c r="V976">
        <f>(Data[[#This Row],[mean_b]]/256)*100</f>
        <v>74.609375</v>
      </c>
      <c r="W976">
        <v>0.65500000000000003</v>
      </c>
      <c r="X976" t="s">
        <v>51</v>
      </c>
      <c r="Y976" t="s">
        <v>45</v>
      </c>
      <c r="Z976">
        <v>5466</v>
      </c>
      <c r="AA976">
        <v>5.41</v>
      </c>
      <c r="AB976">
        <v>14.4</v>
      </c>
      <c r="AC976">
        <v>37.9</v>
      </c>
      <c r="AD976">
        <v>197276</v>
      </c>
      <c r="AE976">
        <v>85.5</v>
      </c>
      <c r="AF976">
        <v>33.5</v>
      </c>
      <c r="AG976" t="s">
        <v>41</v>
      </c>
      <c r="AH976" t="s">
        <v>47</v>
      </c>
      <c r="AI976" t="s">
        <v>52</v>
      </c>
      <c r="AJ976">
        <v>60</v>
      </c>
      <c r="AK976">
        <v>512</v>
      </c>
      <c r="AL976">
        <v>0.89070000000000005</v>
      </c>
      <c r="AM976">
        <v>0.8538</v>
      </c>
      <c r="AN976">
        <v>0.64910000000000001</v>
      </c>
      <c r="AO976">
        <f>Data[[#This Row],[labeller_confidence_score]]-Data[[#This Row],[cytodiffusion_classification_confidence]]</f>
        <v>-0.20469999999999999</v>
      </c>
    </row>
    <row r="977" spans="1:41" x14ac:dyDescent="0.3">
      <c r="A977" t="s">
        <v>1050</v>
      </c>
      <c r="B977" t="s">
        <v>54</v>
      </c>
      <c r="C977">
        <v>0</v>
      </c>
      <c r="D977" t="s">
        <v>54</v>
      </c>
      <c r="E977">
        <v>8.69</v>
      </c>
      <c r="F977">
        <v>0</v>
      </c>
      <c r="G977">
        <v>0</v>
      </c>
      <c r="H977">
        <v>1</v>
      </c>
      <c r="I977">
        <f>Data[[#This Row],[nucleus_area_pct]]/Data[[#This Row],[cytoplasm_ratio]]</f>
        <v>0</v>
      </c>
      <c r="J977">
        <v>0.86699999999999999</v>
      </c>
      <c r="K977">
        <v>0.23699999999999999</v>
      </c>
      <c r="L977">
        <v>0.47</v>
      </c>
      <c r="M977">
        <v>1</v>
      </c>
      <c r="N977">
        <v>0.9</v>
      </c>
      <c r="O977">
        <v>186</v>
      </c>
      <c r="P977">
        <v>54</v>
      </c>
      <c r="Q977">
        <v>238</v>
      </c>
      <c r="R977">
        <v>131</v>
      </c>
      <c r="S977">
        <v>117</v>
      </c>
      <c r="T977">
        <f>(Data[[#This Row],[mean_r]]/256)*100</f>
        <v>92.96875</v>
      </c>
      <c r="U977">
        <f>(Data[[#This Row],[mean_g]]/256)*100</f>
        <v>51.171875</v>
      </c>
      <c r="V977">
        <f>(Data[[#This Row],[mean_b]]/256)*100</f>
        <v>45.703125</v>
      </c>
      <c r="W977">
        <v>0.52500000000000002</v>
      </c>
      <c r="X977" t="s">
        <v>39</v>
      </c>
      <c r="Y977" t="s">
        <v>40</v>
      </c>
      <c r="Z977">
        <v>7960</v>
      </c>
      <c r="AA977">
        <v>5.08</v>
      </c>
      <c r="AB977">
        <v>11.5</v>
      </c>
      <c r="AC977">
        <v>40</v>
      </c>
      <c r="AD977">
        <v>341824</v>
      </c>
      <c r="AE977">
        <v>89.2</v>
      </c>
      <c r="AF977">
        <v>32.700000000000003</v>
      </c>
      <c r="AG977" t="s">
        <v>46</v>
      </c>
      <c r="AH977" t="s">
        <v>68</v>
      </c>
      <c r="AI977" t="s">
        <v>52</v>
      </c>
      <c r="AJ977">
        <v>40</v>
      </c>
      <c r="AK977">
        <v>224</v>
      </c>
      <c r="AL977">
        <v>1.41E-2</v>
      </c>
      <c r="AM977">
        <v>0.75549999999999995</v>
      </c>
      <c r="AN977">
        <v>0.87439999999999996</v>
      </c>
      <c r="AO977">
        <f>Data[[#This Row],[labeller_confidence_score]]-Data[[#This Row],[cytodiffusion_classification_confidence]]</f>
        <v>0.11890000000000001</v>
      </c>
    </row>
    <row r="978" spans="1:41" x14ac:dyDescent="0.3">
      <c r="A978" t="s">
        <v>1051</v>
      </c>
      <c r="B978" t="s">
        <v>74</v>
      </c>
      <c r="C978">
        <v>0</v>
      </c>
      <c r="D978" t="s">
        <v>75</v>
      </c>
      <c r="E978">
        <v>2.64</v>
      </c>
      <c r="F978">
        <v>0</v>
      </c>
      <c r="G978">
        <v>0</v>
      </c>
      <c r="H978">
        <v>1</v>
      </c>
      <c r="I978">
        <f>Data[[#This Row],[nucleus_area_pct]]/Data[[#This Row],[cytoplasm_ratio]]</f>
        <v>0</v>
      </c>
      <c r="J978">
        <v>0.68700000000000006</v>
      </c>
      <c r="K978">
        <v>0.317</v>
      </c>
      <c r="L978">
        <v>2.59</v>
      </c>
      <c r="M978">
        <v>1</v>
      </c>
      <c r="N978">
        <v>0.75800000000000001</v>
      </c>
      <c r="O978">
        <v>31</v>
      </c>
      <c r="P978">
        <v>13</v>
      </c>
      <c r="Q978">
        <v>225</v>
      </c>
      <c r="R978">
        <v>136</v>
      </c>
      <c r="S978">
        <v>167</v>
      </c>
      <c r="T978">
        <f>(Data[[#This Row],[mean_r]]/256)*100</f>
        <v>87.890625</v>
      </c>
      <c r="U978">
        <f>(Data[[#This Row],[mean_g]]/256)*100</f>
        <v>53.125</v>
      </c>
      <c r="V978">
        <f>(Data[[#This Row],[mean_b]]/256)*100</f>
        <v>65.234375</v>
      </c>
      <c r="W978">
        <v>0.57399999999999995</v>
      </c>
      <c r="X978" t="s">
        <v>51</v>
      </c>
      <c r="Y978" t="s">
        <v>40</v>
      </c>
      <c r="Z978">
        <v>9634</v>
      </c>
      <c r="AA978">
        <v>5.22</v>
      </c>
      <c r="AB978">
        <v>13.9</v>
      </c>
      <c r="AC978">
        <v>48.2</v>
      </c>
      <c r="AD978">
        <v>232364</v>
      </c>
      <c r="AE978">
        <v>94.7</v>
      </c>
      <c r="AF978">
        <v>33.200000000000003</v>
      </c>
      <c r="AG978" t="s">
        <v>64</v>
      </c>
      <c r="AH978" t="s">
        <v>68</v>
      </c>
      <c r="AI978" t="s">
        <v>43</v>
      </c>
      <c r="AJ978">
        <v>60</v>
      </c>
      <c r="AK978">
        <v>224</v>
      </c>
      <c r="AL978">
        <v>0.1071</v>
      </c>
      <c r="AM978">
        <v>0.81810000000000005</v>
      </c>
      <c r="AN978">
        <v>0.93089999999999995</v>
      </c>
      <c r="AO978">
        <f>Data[[#This Row],[labeller_confidence_score]]-Data[[#This Row],[cytodiffusion_classification_confidence]]</f>
        <v>0.1127999999999999</v>
      </c>
    </row>
    <row r="979" spans="1:41" x14ac:dyDescent="0.3">
      <c r="A979" t="s">
        <v>1052</v>
      </c>
      <c r="B979" t="s">
        <v>54</v>
      </c>
      <c r="C979">
        <v>0</v>
      </c>
      <c r="D979" t="s">
        <v>54</v>
      </c>
      <c r="E979">
        <v>7.49</v>
      </c>
      <c r="F979">
        <v>0</v>
      </c>
      <c r="G979">
        <v>0</v>
      </c>
      <c r="H979">
        <v>1</v>
      </c>
      <c r="I979">
        <f>Data[[#This Row],[nucleus_area_pct]]/Data[[#This Row],[cytoplasm_ratio]]</f>
        <v>0</v>
      </c>
      <c r="J979">
        <v>0.89700000000000002</v>
      </c>
      <c r="K979">
        <v>0.153</v>
      </c>
      <c r="L979">
        <v>0.72</v>
      </c>
      <c r="M979">
        <v>1</v>
      </c>
      <c r="N979">
        <v>0.96199999999999997</v>
      </c>
      <c r="O979">
        <v>192</v>
      </c>
      <c r="P979">
        <v>38</v>
      </c>
      <c r="Q979">
        <v>222</v>
      </c>
      <c r="R979">
        <v>130</v>
      </c>
      <c r="S979">
        <v>126</v>
      </c>
      <c r="T979">
        <f>(Data[[#This Row],[mean_r]]/256)*100</f>
        <v>86.71875</v>
      </c>
      <c r="U979">
        <f>(Data[[#This Row],[mean_g]]/256)*100</f>
        <v>50.78125</v>
      </c>
      <c r="V979">
        <f>(Data[[#This Row],[mean_b]]/256)*100</f>
        <v>49.21875</v>
      </c>
      <c r="W979">
        <v>0.50800000000000001</v>
      </c>
      <c r="X979" t="s">
        <v>51</v>
      </c>
      <c r="Y979" t="s">
        <v>45</v>
      </c>
      <c r="Z979">
        <v>8404</v>
      </c>
      <c r="AA979">
        <v>3.45</v>
      </c>
      <c r="AB979">
        <v>17.5</v>
      </c>
      <c r="AC979">
        <v>39</v>
      </c>
      <c r="AD979">
        <v>96664</v>
      </c>
      <c r="AE979">
        <v>102.5</v>
      </c>
      <c r="AF979">
        <v>32.299999999999997</v>
      </c>
      <c r="AG979" t="s">
        <v>41</v>
      </c>
      <c r="AH979" t="s">
        <v>42</v>
      </c>
      <c r="AI979" t="s">
        <v>56</v>
      </c>
      <c r="AJ979">
        <v>100</v>
      </c>
      <c r="AK979">
        <v>512</v>
      </c>
      <c r="AL979">
        <v>8.3199999999999996E-2</v>
      </c>
      <c r="AM979">
        <v>0.9415</v>
      </c>
      <c r="AN979">
        <v>0.82740000000000002</v>
      </c>
      <c r="AO979">
        <f>Data[[#This Row],[labeller_confidence_score]]-Data[[#This Row],[cytodiffusion_classification_confidence]]</f>
        <v>-0.11409999999999998</v>
      </c>
    </row>
    <row r="980" spans="1:41" x14ac:dyDescent="0.3">
      <c r="A980" t="s">
        <v>1053</v>
      </c>
      <c r="B980" t="s">
        <v>54</v>
      </c>
      <c r="C980">
        <v>0</v>
      </c>
      <c r="D980" t="s">
        <v>54</v>
      </c>
      <c r="E980">
        <v>7.77</v>
      </c>
      <c r="F980">
        <v>0</v>
      </c>
      <c r="G980">
        <v>0</v>
      </c>
      <c r="H980">
        <v>1</v>
      </c>
      <c r="I980">
        <f>Data[[#This Row],[nucleus_area_pct]]/Data[[#This Row],[cytoplasm_ratio]]</f>
        <v>0</v>
      </c>
      <c r="J980">
        <v>0.94099999999999995</v>
      </c>
      <c r="K980">
        <v>0.11</v>
      </c>
      <c r="L980">
        <v>0.82</v>
      </c>
      <c r="M980">
        <v>1</v>
      </c>
      <c r="N980">
        <v>0.96599999999999997</v>
      </c>
      <c r="O980">
        <v>178</v>
      </c>
      <c r="P980">
        <v>58</v>
      </c>
      <c r="Q980">
        <v>241</v>
      </c>
      <c r="R980">
        <v>115</v>
      </c>
      <c r="S980">
        <v>126</v>
      </c>
      <c r="T980">
        <f>(Data[[#This Row],[mean_r]]/256)*100</f>
        <v>94.140625</v>
      </c>
      <c r="U980">
        <f>(Data[[#This Row],[mean_g]]/256)*100</f>
        <v>44.921875</v>
      </c>
      <c r="V980">
        <f>(Data[[#This Row],[mean_b]]/256)*100</f>
        <v>49.21875</v>
      </c>
      <c r="W980">
        <v>0.53</v>
      </c>
      <c r="X980" t="s">
        <v>63</v>
      </c>
      <c r="Y980" t="s">
        <v>40</v>
      </c>
      <c r="Z980">
        <v>3830</v>
      </c>
      <c r="AA980">
        <v>3.67</v>
      </c>
      <c r="AB980">
        <v>11.6</v>
      </c>
      <c r="AC980">
        <v>42.2</v>
      </c>
      <c r="AD980">
        <v>129877</v>
      </c>
      <c r="AE980">
        <v>99.2</v>
      </c>
      <c r="AF980">
        <v>32</v>
      </c>
      <c r="AG980" t="s">
        <v>64</v>
      </c>
      <c r="AH980" t="s">
        <v>68</v>
      </c>
      <c r="AI980" t="s">
        <v>56</v>
      </c>
      <c r="AJ980">
        <v>60</v>
      </c>
      <c r="AK980">
        <v>512</v>
      </c>
      <c r="AL980">
        <v>3.6799999999999999E-2</v>
      </c>
      <c r="AM980">
        <v>0.96760000000000002</v>
      </c>
      <c r="AN980">
        <v>1</v>
      </c>
      <c r="AO980">
        <f>Data[[#This Row],[labeller_confidence_score]]-Data[[#This Row],[cytodiffusion_classification_confidence]]</f>
        <v>3.2399999999999984E-2</v>
      </c>
    </row>
    <row r="981" spans="1:41" x14ac:dyDescent="0.3">
      <c r="A981" t="s">
        <v>1054</v>
      </c>
      <c r="B981" t="s">
        <v>62</v>
      </c>
      <c r="C981">
        <v>0</v>
      </c>
      <c r="D981" t="s">
        <v>50</v>
      </c>
      <c r="E981">
        <v>9.08</v>
      </c>
      <c r="F981">
        <v>78.5</v>
      </c>
      <c r="G981">
        <v>0.752</v>
      </c>
      <c r="H981">
        <v>0.14699999999999999</v>
      </c>
      <c r="I981">
        <f>Data[[#This Row],[nucleus_area_pct]]/Data[[#This Row],[cytoplasm_ratio]]</f>
        <v>534.01360544217687</v>
      </c>
      <c r="J981">
        <v>0.93100000000000005</v>
      </c>
      <c r="K981">
        <v>0.20899999999999999</v>
      </c>
      <c r="L981">
        <v>1.1599999999999999</v>
      </c>
      <c r="M981">
        <v>1</v>
      </c>
      <c r="N981">
        <v>0.91400000000000003</v>
      </c>
      <c r="O981">
        <v>266</v>
      </c>
      <c r="P981">
        <v>68</v>
      </c>
      <c r="Q981">
        <v>226</v>
      </c>
      <c r="R981">
        <v>172</v>
      </c>
      <c r="S981">
        <v>195</v>
      </c>
      <c r="T981">
        <f>(Data[[#This Row],[mean_r]]/256)*100</f>
        <v>88.28125</v>
      </c>
      <c r="U981">
        <f>(Data[[#This Row],[mean_g]]/256)*100</f>
        <v>67.1875</v>
      </c>
      <c r="V981">
        <f>(Data[[#This Row],[mean_b]]/256)*100</f>
        <v>76.171875</v>
      </c>
      <c r="W981">
        <v>0.71699999999999997</v>
      </c>
      <c r="X981" t="s">
        <v>51</v>
      </c>
      <c r="Y981" t="s">
        <v>40</v>
      </c>
      <c r="Z981">
        <v>9731</v>
      </c>
      <c r="AA981">
        <v>6.15</v>
      </c>
      <c r="AB981">
        <v>14.3</v>
      </c>
      <c r="AC981">
        <v>37.1</v>
      </c>
      <c r="AD981">
        <v>150386</v>
      </c>
      <c r="AE981">
        <v>86.5</v>
      </c>
      <c r="AF981">
        <v>33.200000000000003</v>
      </c>
      <c r="AG981" t="s">
        <v>41</v>
      </c>
      <c r="AH981" t="s">
        <v>42</v>
      </c>
      <c r="AI981" t="s">
        <v>43</v>
      </c>
      <c r="AJ981">
        <v>100</v>
      </c>
      <c r="AK981">
        <v>360</v>
      </c>
      <c r="AL981">
        <v>8.8400000000000006E-2</v>
      </c>
      <c r="AM981">
        <v>0.91090000000000004</v>
      </c>
      <c r="AN981">
        <v>0.96319999999999995</v>
      </c>
      <c r="AO981">
        <f>Data[[#This Row],[labeller_confidence_score]]-Data[[#This Row],[cytodiffusion_classification_confidence]]</f>
        <v>5.2299999999999902E-2</v>
      </c>
    </row>
    <row r="982" spans="1:41" x14ac:dyDescent="0.3">
      <c r="A982" t="s">
        <v>1055</v>
      </c>
      <c r="B982" t="s">
        <v>74</v>
      </c>
      <c r="C982">
        <v>0</v>
      </c>
      <c r="D982" t="s">
        <v>75</v>
      </c>
      <c r="E982">
        <v>2.4300000000000002</v>
      </c>
      <c r="F982">
        <v>0</v>
      </c>
      <c r="G982">
        <v>0</v>
      </c>
      <c r="H982">
        <v>1</v>
      </c>
      <c r="I982">
        <f>Data[[#This Row],[nucleus_area_pct]]/Data[[#This Row],[cytoplasm_ratio]]</f>
        <v>0</v>
      </c>
      <c r="J982">
        <v>0.78800000000000003</v>
      </c>
      <c r="K982">
        <v>0.218</v>
      </c>
      <c r="L982">
        <v>3.1</v>
      </c>
      <c r="M982">
        <v>1</v>
      </c>
      <c r="N982">
        <v>0.86899999999999999</v>
      </c>
      <c r="O982">
        <v>29</v>
      </c>
      <c r="P982">
        <v>13</v>
      </c>
      <c r="Q982">
        <v>212</v>
      </c>
      <c r="R982">
        <v>145</v>
      </c>
      <c r="S982">
        <v>164</v>
      </c>
      <c r="T982">
        <f>(Data[[#This Row],[mean_r]]/256)*100</f>
        <v>82.8125</v>
      </c>
      <c r="U982">
        <f>(Data[[#This Row],[mean_g]]/256)*100</f>
        <v>56.640625</v>
      </c>
      <c r="V982">
        <f>(Data[[#This Row],[mean_b]]/256)*100</f>
        <v>64.0625</v>
      </c>
      <c r="W982">
        <v>0.52100000000000002</v>
      </c>
      <c r="X982" t="s">
        <v>51</v>
      </c>
      <c r="Y982" t="s">
        <v>45</v>
      </c>
      <c r="Z982">
        <v>7675</v>
      </c>
      <c r="AA982">
        <v>5.39</v>
      </c>
      <c r="AB982">
        <v>13.9</v>
      </c>
      <c r="AC982">
        <v>40.200000000000003</v>
      </c>
      <c r="AD982">
        <v>160036</v>
      </c>
      <c r="AE982">
        <v>88.8</v>
      </c>
      <c r="AF982">
        <v>32.4</v>
      </c>
      <c r="AG982" t="s">
        <v>46</v>
      </c>
      <c r="AH982" t="s">
        <v>47</v>
      </c>
      <c r="AI982" t="s">
        <v>52</v>
      </c>
      <c r="AJ982">
        <v>100</v>
      </c>
      <c r="AK982">
        <v>360</v>
      </c>
      <c r="AL982">
        <v>0</v>
      </c>
      <c r="AM982">
        <v>0.97699999999999998</v>
      </c>
      <c r="AN982">
        <v>0.91510000000000002</v>
      </c>
      <c r="AO982">
        <f>Data[[#This Row],[labeller_confidence_score]]-Data[[#This Row],[cytodiffusion_classification_confidence]]</f>
        <v>-6.1899999999999955E-2</v>
      </c>
    </row>
    <row r="983" spans="1:41" x14ac:dyDescent="0.3">
      <c r="A983" t="s">
        <v>1056</v>
      </c>
      <c r="B983" t="s">
        <v>180</v>
      </c>
      <c r="C983">
        <v>1</v>
      </c>
      <c r="D983" t="s">
        <v>181</v>
      </c>
      <c r="E983">
        <v>6.21</v>
      </c>
      <c r="F983">
        <v>0</v>
      </c>
      <c r="G983">
        <v>0</v>
      </c>
      <c r="H983">
        <v>1</v>
      </c>
      <c r="I983">
        <f>Data[[#This Row],[nucleus_area_pct]]/Data[[#This Row],[cytoplasm_ratio]]</f>
        <v>0</v>
      </c>
      <c r="J983">
        <v>0.314</v>
      </c>
      <c r="K983">
        <v>0.872</v>
      </c>
      <c r="L983">
        <v>0.65</v>
      </c>
      <c r="M983">
        <v>1</v>
      </c>
      <c r="N983">
        <v>0.77700000000000002</v>
      </c>
      <c r="O983">
        <v>163</v>
      </c>
      <c r="P983">
        <v>70</v>
      </c>
      <c r="Q983">
        <v>210</v>
      </c>
      <c r="R983">
        <v>124</v>
      </c>
      <c r="S983">
        <v>118</v>
      </c>
      <c r="T983">
        <f>(Data[[#This Row],[mean_r]]/256)*100</f>
        <v>82.03125</v>
      </c>
      <c r="U983">
        <f>(Data[[#This Row],[mean_g]]/256)*100</f>
        <v>48.4375</v>
      </c>
      <c r="V983">
        <f>(Data[[#This Row],[mean_b]]/256)*100</f>
        <v>46.09375</v>
      </c>
      <c r="W983">
        <v>0.58899999999999997</v>
      </c>
      <c r="X983" t="s">
        <v>51</v>
      </c>
      <c r="Y983" t="s">
        <v>45</v>
      </c>
      <c r="Z983">
        <v>6875</v>
      </c>
      <c r="AA983">
        <v>4.9400000000000004</v>
      </c>
      <c r="AB983">
        <v>11.5</v>
      </c>
      <c r="AC983">
        <v>38</v>
      </c>
      <c r="AD983">
        <v>138587</v>
      </c>
      <c r="AE983">
        <v>82.1</v>
      </c>
      <c r="AF983">
        <v>35.5</v>
      </c>
      <c r="AG983" t="s">
        <v>46</v>
      </c>
      <c r="AH983" t="s">
        <v>47</v>
      </c>
      <c r="AI983" t="s">
        <v>43</v>
      </c>
      <c r="AJ983">
        <v>100</v>
      </c>
      <c r="AK983">
        <v>512</v>
      </c>
      <c r="AL983">
        <v>0.69669999999999999</v>
      </c>
      <c r="AM983">
        <v>0.56979999999999997</v>
      </c>
      <c r="AN983">
        <v>0.62980000000000003</v>
      </c>
      <c r="AO983">
        <f>Data[[#This Row],[labeller_confidence_score]]-Data[[#This Row],[cytodiffusion_classification_confidence]]</f>
        <v>6.0000000000000053E-2</v>
      </c>
    </row>
    <row r="984" spans="1:41" x14ac:dyDescent="0.3">
      <c r="A984" t="s">
        <v>1057</v>
      </c>
      <c r="B984" t="s">
        <v>103</v>
      </c>
      <c r="C984">
        <v>1</v>
      </c>
      <c r="D984" t="s">
        <v>104</v>
      </c>
      <c r="E984">
        <v>3.78</v>
      </c>
      <c r="F984">
        <v>0</v>
      </c>
      <c r="G984">
        <v>0</v>
      </c>
      <c r="H984">
        <v>1</v>
      </c>
      <c r="I984">
        <f>Data[[#This Row],[nucleus_area_pct]]/Data[[#This Row],[cytoplasm_ratio]]</f>
        <v>0</v>
      </c>
      <c r="J984">
        <v>0.42499999999999999</v>
      </c>
      <c r="K984">
        <v>0.72199999999999998</v>
      </c>
      <c r="L984">
        <v>0.32</v>
      </c>
      <c r="M984">
        <v>1</v>
      </c>
      <c r="N984">
        <v>0.64800000000000002</v>
      </c>
      <c r="O984">
        <v>105</v>
      </c>
      <c r="P984">
        <v>28</v>
      </c>
      <c r="Q984">
        <v>229</v>
      </c>
      <c r="R984">
        <v>136</v>
      </c>
      <c r="S984">
        <v>121</v>
      </c>
      <c r="T984">
        <f>(Data[[#This Row],[mean_r]]/256)*100</f>
        <v>89.453125</v>
      </c>
      <c r="U984">
        <f>(Data[[#This Row],[mean_g]]/256)*100</f>
        <v>53.125</v>
      </c>
      <c r="V984">
        <f>(Data[[#This Row],[mean_b]]/256)*100</f>
        <v>47.265625</v>
      </c>
      <c r="W984">
        <v>0.57499999999999996</v>
      </c>
      <c r="X984" t="s">
        <v>39</v>
      </c>
      <c r="Y984" t="s">
        <v>45</v>
      </c>
      <c r="Z984">
        <v>6379</v>
      </c>
      <c r="AA984">
        <v>4.2699999999999996</v>
      </c>
      <c r="AB984">
        <v>12.5</v>
      </c>
      <c r="AC984">
        <v>36.299999999999997</v>
      </c>
      <c r="AD984">
        <v>235177</v>
      </c>
      <c r="AE984">
        <v>72.5</v>
      </c>
      <c r="AF984">
        <v>31.9</v>
      </c>
      <c r="AG984" t="s">
        <v>64</v>
      </c>
      <c r="AH984" t="s">
        <v>47</v>
      </c>
      <c r="AI984" t="s">
        <v>56</v>
      </c>
      <c r="AJ984">
        <v>60</v>
      </c>
      <c r="AK984">
        <v>256</v>
      </c>
      <c r="AL984">
        <v>0.81159999999999999</v>
      </c>
      <c r="AM984">
        <v>0.752</v>
      </c>
      <c r="AN984">
        <v>0.78510000000000002</v>
      </c>
      <c r="AO984">
        <f>Data[[#This Row],[labeller_confidence_score]]-Data[[#This Row],[cytodiffusion_classification_confidence]]</f>
        <v>3.3100000000000018E-2</v>
      </c>
    </row>
    <row r="985" spans="1:41" x14ac:dyDescent="0.3">
      <c r="A985" t="s">
        <v>1058</v>
      </c>
      <c r="B985" t="s">
        <v>49</v>
      </c>
      <c r="C985">
        <v>0</v>
      </c>
      <c r="D985" t="s">
        <v>50</v>
      </c>
      <c r="E985">
        <v>11.6</v>
      </c>
      <c r="F985">
        <v>47.4</v>
      </c>
      <c r="G985">
        <v>0.38500000000000001</v>
      </c>
      <c r="H985">
        <v>0.38400000000000001</v>
      </c>
      <c r="I985">
        <f>Data[[#This Row],[nucleus_area_pct]]/Data[[#This Row],[cytoplasm_ratio]]</f>
        <v>123.4375</v>
      </c>
      <c r="J985">
        <v>0.78300000000000003</v>
      </c>
      <c r="K985">
        <v>0.33200000000000002</v>
      </c>
      <c r="L985">
        <v>2.68</v>
      </c>
      <c r="M985">
        <v>4.3</v>
      </c>
      <c r="N985">
        <v>0.75800000000000001</v>
      </c>
      <c r="O985">
        <v>453</v>
      </c>
      <c r="P985">
        <v>64</v>
      </c>
      <c r="Q985">
        <v>193</v>
      </c>
      <c r="R985">
        <v>150</v>
      </c>
      <c r="S985">
        <v>194</v>
      </c>
      <c r="T985">
        <f>(Data[[#This Row],[mean_r]]/256)*100</f>
        <v>75.390625</v>
      </c>
      <c r="U985">
        <f>(Data[[#This Row],[mean_g]]/256)*100</f>
        <v>58.59375</v>
      </c>
      <c r="V985">
        <f>(Data[[#This Row],[mean_b]]/256)*100</f>
        <v>75.78125</v>
      </c>
      <c r="W985">
        <v>0.55400000000000005</v>
      </c>
      <c r="X985" t="s">
        <v>51</v>
      </c>
      <c r="Y985" t="s">
        <v>40</v>
      </c>
      <c r="Z985">
        <v>7718</v>
      </c>
      <c r="AA985">
        <v>4.8</v>
      </c>
      <c r="AB985">
        <v>11.3</v>
      </c>
      <c r="AC985">
        <v>42.7</v>
      </c>
      <c r="AD985">
        <v>142962</v>
      </c>
      <c r="AE985">
        <v>108</v>
      </c>
      <c r="AF985">
        <v>32.700000000000003</v>
      </c>
      <c r="AG985" t="s">
        <v>64</v>
      </c>
      <c r="AH985" t="s">
        <v>47</v>
      </c>
      <c r="AI985" t="s">
        <v>43</v>
      </c>
      <c r="AJ985">
        <v>100</v>
      </c>
      <c r="AK985">
        <v>256</v>
      </c>
      <c r="AL985">
        <v>6.6199999999999995E-2</v>
      </c>
      <c r="AM985">
        <v>0.97760000000000002</v>
      </c>
      <c r="AN985">
        <v>0.97460000000000002</v>
      </c>
      <c r="AO985">
        <f>Data[[#This Row],[labeller_confidence_score]]-Data[[#This Row],[cytodiffusion_classification_confidence]]</f>
        <v>-3.0000000000000027E-3</v>
      </c>
    </row>
    <row r="986" spans="1:41" x14ac:dyDescent="0.3">
      <c r="A986" t="s">
        <v>1059</v>
      </c>
      <c r="B986" t="s">
        <v>49</v>
      </c>
      <c r="C986">
        <v>0</v>
      </c>
      <c r="D986" t="s">
        <v>50</v>
      </c>
      <c r="E986">
        <v>9.5299999999999994</v>
      </c>
      <c r="F986">
        <v>48.1</v>
      </c>
      <c r="G986">
        <v>0.49399999999999999</v>
      </c>
      <c r="H986">
        <v>0.46300000000000002</v>
      </c>
      <c r="I986">
        <f>Data[[#This Row],[nucleus_area_pct]]/Data[[#This Row],[cytoplasm_ratio]]</f>
        <v>103.88768898488121</v>
      </c>
      <c r="J986">
        <v>0.82699999999999996</v>
      </c>
      <c r="K986">
        <v>0.44</v>
      </c>
      <c r="L986">
        <v>3.5</v>
      </c>
      <c r="M986">
        <v>3.5</v>
      </c>
      <c r="N986">
        <v>0.90600000000000003</v>
      </c>
      <c r="O986">
        <v>454</v>
      </c>
      <c r="P986">
        <v>73</v>
      </c>
      <c r="Q986">
        <v>218</v>
      </c>
      <c r="R986">
        <v>154</v>
      </c>
      <c r="S986">
        <v>184</v>
      </c>
      <c r="T986">
        <f>(Data[[#This Row],[mean_r]]/256)*100</f>
        <v>85.15625</v>
      </c>
      <c r="U986">
        <f>(Data[[#This Row],[mean_g]]/256)*100</f>
        <v>60.15625</v>
      </c>
      <c r="V986">
        <f>(Data[[#This Row],[mean_b]]/256)*100</f>
        <v>71.875</v>
      </c>
      <c r="W986">
        <v>0.504</v>
      </c>
      <c r="X986" t="s">
        <v>51</v>
      </c>
      <c r="Y986" t="s">
        <v>45</v>
      </c>
      <c r="Z986">
        <v>6033</v>
      </c>
      <c r="AA986">
        <v>5.09</v>
      </c>
      <c r="AB986">
        <v>13.9</v>
      </c>
      <c r="AC986">
        <v>35.200000000000003</v>
      </c>
      <c r="AD986">
        <v>302022</v>
      </c>
      <c r="AE986">
        <v>105.6</v>
      </c>
      <c r="AF986">
        <v>32.4</v>
      </c>
      <c r="AG986" t="s">
        <v>64</v>
      </c>
      <c r="AH986" t="s">
        <v>68</v>
      </c>
      <c r="AI986" t="s">
        <v>52</v>
      </c>
      <c r="AJ986">
        <v>100</v>
      </c>
      <c r="AK986">
        <v>512</v>
      </c>
      <c r="AL986">
        <v>4.2299999999999997E-2</v>
      </c>
      <c r="AM986">
        <v>0.89570000000000005</v>
      </c>
      <c r="AN986">
        <v>0.87460000000000004</v>
      </c>
      <c r="AO986">
        <f>Data[[#This Row],[labeller_confidence_score]]-Data[[#This Row],[cytodiffusion_classification_confidence]]</f>
        <v>-2.1100000000000008E-2</v>
      </c>
    </row>
    <row r="987" spans="1:41" x14ac:dyDescent="0.3">
      <c r="A987" t="s">
        <v>1060</v>
      </c>
      <c r="B987" t="s">
        <v>62</v>
      </c>
      <c r="C987">
        <v>0</v>
      </c>
      <c r="D987" t="s">
        <v>50</v>
      </c>
      <c r="E987">
        <v>10.039999999999999</v>
      </c>
      <c r="F987">
        <v>77.2</v>
      </c>
      <c r="G987">
        <v>0.89</v>
      </c>
      <c r="H987">
        <v>0.22900000000000001</v>
      </c>
      <c r="I987">
        <f>Data[[#This Row],[nucleus_area_pct]]/Data[[#This Row],[cytoplasm_ratio]]</f>
        <v>337.11790393013098</v>
      </c>
      <c r="J987">
        <v>0.95299999999999996</v>
      </c>
      <c r="K987">
        <v>0.152</v>
      </c>
      <c r="L987">
        <v>1.39</v>
      </c>
      <c r="M987">
        <v>1</v>
      </c>
      <c r="N987">
        <v>0.81399999999999995</v>
      </c>
      <c r="O987">
        <v>315</v>
      </c>
      <c r="P987">
        <v>57</v>
      </c>
      <c r="Q987">
        <v>211</v>
      </c>
      <c r="R987">
        <v>156</v>
      </c>
      <c r="S987">
        <v>195</v>
      </c>
      <c r="T987">
        <f>(Data[[#This Row],[mean_r]]/256)*100</f>
        <v>82.421875</v>
      </c>
      <c r="U987">
        <f>(Data[[#This Row],[mean_g]]/256)*100</f>
        <v>60.9375</v>
      </c>
      <c r="V987">
        <f>(Data[[#This Row],[mean_b]]/256)*100</f>
        <v>76.171875</v>
      </c>
      <c r="W987">
        <v>0.81</v>
      </c>
      <c r="X987" t="s">
        <v>51</v>
      </c>
      <c r="Y987" t="s">
        <v>45</v>
      </c>
      <c r="Z987">
        <v>7295</v>
      </c>
      <c r="AA987">
        <v>3.74</v>
      </c>
      <c r="AB987">
        <v>11</v>
      </c>
      <c r="AC987">
        <v>39.9</v>
      </c>
      <c r="AD987">
        <v>312053</v>
      </c>
      <c r="AE987">
        <v>80.3</v>
      </c>
      <c r="AF987">
        <v>35.700000000000003</v>
      </c>
      <c r="AG987" t="s">
        <v>41</v>
      </c>
      <c r="AH987" t="s">
        <v>42</v>
      </c>
      <c r="AI987" t="s">
        <v>52</v>
      </c>
      <c r="AJ987">
        <v>40</v>
      </c>
      <c r="AK987">
        <v>256</v>
      </c>
      <c r="AL987">
        <v>6.7400000000000002E-2</v>
      </c>
      <c r="AM987">
        <v>0.85940000000000005</v>
      </c>
      <c r="AN987">
        <v>0.91320000000000001</v>
      </c>
      <c r="AO987">
        <f>Data[[#This Row],[labeller_confidence_score]]-Data[[#This Row],[cytodiffusion_classification_confidence]]</f>
        <v>5.3799999999999959E-2</v>
      </c>
    </row>
    <row r="988" spans="1:41" x14ac:dyDescent="0.3">
      <c r="A988" t="s">
        <v>1061</v>
      </c>
      <c r="B988" t="s">
        <v>49</v>
      </c>
      <c r="C988">
        <v>0</v>
      </c>
      <c r="D988" t="s">
        <v>50</v>
      </c>
      <c r="E988">
        <v>11.92</v>
      </c>
      <c r="F988">
        <v>58.5</v>
      </c>
      <c r="G988">
        <v>0.64600000000000002</v>
      </c>
      <c r="H988">
        <v>0.51700000000000002</v>
      </c>
      <c r="I988">
        <f>Data[[#This Row],[nucleus_area_pct]]/Data[[#This Row],[cytoplasm_ratio]]</f>
        <v>113.15280464216634</v>
      </c>
      <c r="J988">
        <v>0.80200000000000005</v>
      </c>
      <c r="K988">
        <v>0.44600000000000001</v>
      </c>
      <c r="L988">
        <v>4.07</v>
      </c>
      <c r="M988">
        <v>3.8</v>
      </c>
      <c r="N988">
        <v>0.78400000000000003</v>
      </c>
      <c r="O988">
        <v>449</v>
      </c>
      <c r="P988">
        <v>71</v>
      </c>
      <c r="Q988">
        <v>174</v>
      </c>
      <c r="R988">
        <v>166</v>
      </c>
      <c r="S988">
        <v>186</v>
      </c>
      <c r="T988">
        <f>(Data[[#This Row],[mean_r]]/256)*100</f>
        <v>67.96875</v>
      </c>
      <c r="U988">
        <f>(Data[[#This Row],[mean_g]]/256)*100</f>
        <v>64.84375</v>
      </c>
      <c r="V988">
        <f>(Data[[#This Row],[mean_b]]/256)*100</f>
        <v>72.65625</v>
      </c>
      <c r="W988">
        <v>0.73099999999999998</v>
      </c>
      <c r="X988" t="s">
        <v>51</v>
      </c>
      <c r="Y988" t="s">
        <v>40</v>
      </c>
      <c r="Z988">
        <v>5124</v>
      </c>
      <c r="AA988">
        <v>5.88</v>
      </c>
      <c r="AB988">
        <v>15.2</v>
      </c>
      <c r="AC988">
        <v>40.9</v>
      </c>
      <c r="AD988">
        <v>126012</v>
      </c>
      <c r="AE988">
        <v>83.4</v>
      </c>
      <c r="AF988">
        <v>33.4</v>
      </c>
      <c r="AG988" t="s">
        <v>64</v>
      </c>
      <c r="AH988" t="s">
        <v>47</v>
      </c>
      <c r="AI988" t="s">
        <v>56</v>
      </c>
      <c r="AJ988">
        <v>60</v>
      </c>
      <c r="AK988">
        <v>224</v>
      </c>
      <c r="AL988">
        <v>0.11</v>
      </c>
      <c r="AM988">
        <v>0.90239999999999998</v>
      </c>
      <c r="AN988">
        <v>0.87490000000000001</v>
      </c>
      <c r="AO988">
        <f>Data[[#This Row],[labeller_confidence_score]]-Data[[#This Row],[cytodiffusion_classification_confidence]]</f>
        <v>-2.7499999999999969E-2</v>
      </c>
    </row>
    <row r="989" spans="1:41" x14ac:dyDescent="0.3">
      <c r="A989" t="s">
        <v>1062</v>
      </c>
      <c r="B989" t="s">
        <v>62</v>
      </c>
      <c r="C989">
        <v>0</v>
      </c>
      <c r="D989" t="s">
        <v>50</v>
      </c>
      <c r="E989">
        <v>8.14</v>
      </c>
      <c r="F989">
        <v>87.6</v>
      </c>
      <c r="G989">
        <v>0.84699999999999998</v>
      </c>
      <c r="H989">
        <v>0.20499999999999999</v>
      </c>
      <c r="I989">
        <f>Data[[#This Row],[nucleus_area_pct]]/Data[[#This Row],[cytoplasm_ratio]]</f>
        <v>427.3170731707317</v>
      </c>
      <c r="J989">
        <v>0.82</v>
      </c>
      <c r="K989">
        <v>0.216</v>
      </c>
      <c r="L989">
        <v>0.87</v>
      </c>
      <c r="M989">
        <v>1</v>
      </c>
      <c r="N989">
        <v>0.88200000000000001</v>
      </c>
      <c r="O989">
        <v>304</v>
      </c>
      <c r="P989">
        <v>55</v>
      </c>
      <c r="Q989">
        <v>198</v>
      </c>
      <c r="R989">
        <v>167</v>
      </c>
      <c r="S989">
        <v>205</v>
      </c>
      <c r="T989">
        <f>(Data[[#This Row],[mean_r]]/256)*100</f>
        <v>77.34375</v>
      </c>
      <c r="U989">
        <f>(Data[[#This Row],[mean_g]]/256)*100</f>
        <v>65.234375</v>
      </c>
      <c r="V989">
        <f>(Data[[#This Row],[mean_b]]/256)*100</f>
        <v>80.078125</v>
      </c>
      <c r="W989">
        <v>0.83799999999999997</v>
      </c>
      <c r="X989" t="s">
        <v>51</v>
      </c>
      <c r="Y989" t="s">
        <v>45</v>
      </c>
      <c r="Z989">
        <v>1516</v>
      </c>
      <c r="AA989">
        <v>6.25</v>
      </c>
      <c r="AB989">
        <v>11.5</v>
      </c>
      <c r="AC989">
        <v>44</v>
      </c>
      <c r="AD989">
        <v>325939</v>
      </c>
      <c r="AE989">
        <v>75.599999999999994</v>
      </c>
      <c r="AF989">
        <v>34</v>
      </c>
      <c r="AG989" t="s">
        <v>46</v>
      </c>
      <c r="AH989" t="s">
        <v>42</v>
      </c>
      <c r="AI989" t="s">
        <v>56</v>
      </c>
      <c r="AJ989">
        <v>100</v>
      </c>
      <c r="AK989">
        <v>360</v>
      </c>
      <c r="AL989">
        <v>5.8299999999999998E-2</v>
      </c>
      <c r="AM989">
        <v>0.95099999999999996</v>
      </c>
      <c r="AN989">
        <v>0.82730000000000004</v>
      </c>
      <c r="AO989">
        <f>Data[[#This Row],[labeller_confidence_score]]-Data[[#This Row],[cytodiffusion_classification_confidence]]</f>
        <v>-0.12369999999999992</v>
      </c>
    </row>
    <row r="990" spans="1:41" x14ac:dyDescent="0.3">
      <c r="A990" t="s">
        <v>1063</v>
      </c>
      <c r="B990" t="s">
        <v>62</v>
      </c>
      <c r="C990">
        <v>0</v>
      </c>
      <c r="D990" t="s">
        <v>50</v>
      </c>
      <c r="E990">
        <v>11.2</v>
      </c>
      <c r="F990">
        <v>86.4</v>
      </c>
      <c r="G990">
        <v>0.81499999999999995</v>
      </c>
      <c r="H990">
        <v>0.13100000000000001</v>
      </c>
      <c r="I990">
        <f>Data[[#This Row],[nucleus_area_pct]]/Data[[#This Row],[cytoplasm_ratio]]</f>
        <v>659.5419847328244</v>
      </c>
      <c r="J990">
        <v>0.81200000000000006</v>
      </c>
      <c r="K990">
        <v>0.30099999999999999</v>
      </c>
      <c r="L990">
        <v>0.98</v>
      </c>
      <c r="M990">
        <v>1</v>
      </c>
      <c r="N990">
        <v>0.86399999999999999</v>
      </c>
      <c r="O990">
        <v>297</v>
      </c>
      <c r="P990">
        <v>65</v>
      </c>
      <c r="Q990">
        <v>218</v>
      </c>
      <c r="R990">
        <v>149</v>
      </c>
      <c r="S990">
        <v>202</v>
      </c>
      <c r="T990">
        <f>(Data[[#This Row],[mean_r]]/256)*100</f>
        <v>85.15625</v>
      </c>
      <c r="U990">
        <f>(Data[[#This Row],[mean_g]]/256)*100</f>
        <v>58.203125</v>
      </c>
      <c r="V990">
        <f>(Data[[#This Row],[mean_b]]/256)*100</f>
        <v>78.90625</v>
      </c>
      <c r="W990">
        <v>0.71399999999999997</v>
      </c>
      <c r="X990" t="s">
        <v>63</v>
      </c>
      <c r="Y990" t="s">
        <v>45</v>
      </c>
      <c r="Z990">
        <v>9200</v>
      </c>
      <c r="AA990">
        <v>4.16</v>
      </c>
      <c r="AB990">
        <v>12.6</v>
      </c>
      <c r="AC990">
        <v>42.7</v>
      </c>
      <c r="AD990">
        <v>331417</v>
      </c>
      <c r="AE990">
        <v>98.3</v>
      </c>
      <c r="AF990">
        <v>31.1</v>
      </c>
      <c r="AG990" t="s">
        <v>46</v>
      </c>
      <c r="AH990" t="s">
        <v>42</v>
      </c>
      <c r="AI990" t="s">
        <v>56</v>
      </c>
      <c r="AJ990">
        <v>60</v>
      </c>
      <c r="AK990">
        <v>512</v>
      </c>
      <c r="AL990">
        <v>5.9299999999999999E-2</v>
      </c>
      <c r="AM990">
        <v>0.95850000000000002</v>
      </c>
      <c r="AN990">
        <v>0.95679999999999998</v>
      </c>
      <c r="AO990">
        <f>Data[[#This Row],[labeller_confidence_score]]-Data[[#This Row],[cytodiffusion_classification_confidence]]</f>
        <v>-1.7000000000000348E-3</v>
      </c>
    </row>
    <row r="991" spans="1:41" x14ac:dyDescent="0.3">
      <c r="A991" t="s">
        <v>1064</v>
      </c>
      <c r="B991" t="s">
        <v>133</v>
      </c>
      <c r="C991">
        <v>1</v>
      </c>
      <c r="D991" t="s">
        <v>104</v>
      </c>
      <c r="E991">
        <v>7.57</v>
      </c>
      <c r="F991">
        <v>0</v>
      </c>
      <c r="G991">
        <v>0</v>
      </c>
      <c r="H991">
        <v>1</v>
      </c>
      <c r="I991">
        <f>Data[[#This Row],[nucleus_area_pct]]/Data[[#This Row],[cytoplasm_ratio]]</f>
        <v>0</v>
      </c>
      <c r="J991">
        <v>0.68400000000000005</v>
      </c>
      <c r="K991">
        <v>0.8</v>
      </c>
      <c r="L991">
        <v>0.09</v>
      </c>
      <c r="M991">
        <v>1</v>
      </c>
      <c r="N991">
        <v>0.93700000000000006</v>
      </c>
      <c r="O991">
        <v>157</v>
      </c>
      <c r="P991">
        <v>43</v>
      </c>
      <c r="Q991">
        <v>208</v>
      </c>
      <c r="R991">
        <v>139</v>
      </c>
      <c r="S991">
        <v>121</v>
      </c>
      <c r="T991">
        <f>(Data[[#This Row],[mean_r]]/256)*100</f>
        <v>81.25</v>
      </c>
      <c r="U991">
        <f>(Data[[#This Row],[mean_g]]/256)*100</f>
        <v>54.296875</v>
      </c>
      <c r="V991">
        <f>(Data[[#This Row],[mean_b]]/256)*100</f>
        <v>47.265625</v>
      </c>
      <c r="W991">
        <v>0.51800000000000002</v>
      </c>
      <c r="X991" t="s">
        <v>39</v>
      </c>
      <c r="Y991" t="s">
        <v>40</v>
      </c>
      <c r="Z991">
        <v>4184</v>
      </c>
      <c r="AA991">
        <v>4.97</v>
      </c>
      <c r="AB991">
        <v>13</v>
      </c>
      <c r="AC991">
        <v>32.200000000000003</v>
      </c>
      <c r="AD991">
        <v>159139</v>
      </c>
      <c r="AE991">
        <v>66</v>
      </c>
      <c r="AF991">
        <v>33.799999999999997</v>
      </c>
      <c r="AG991" t="s">
        <v>64</v>
      </c>
      <c r="AH991" t="s">
        <v>68</v>
      </c>
      <c r="AI991" t="s">
        <v>43</v>
      </c>
      <c r="AJ991">
        <v>100</v>
      </c>
      <c r="AK991">
        <v>256</v>
      </c>
      <c r="AL991">
        <v>0.77329999999999999</v>
      </c>
      <c r="AM991">
        <v>0.76639999999999997</v>
      </c>
      <c r="AN991">
        <v>0.87209999999999999</v>
      </c>
      <c r="AO991">
        <f>Data[[#This Row],[labeller_confidence_score]]-Data[[#This Row],[cytodiffusion_classification_confidence]]</f>
        <v>0.10570000000000002</v>
      </c>
    </row>
    <row r="992" spans="1:41" x14ac:dyDescent="0.3">
      <c r="A992" t="s">
        <v>1065</v>
      </c>
      <c r="B992" t="s">
        <v>110</v>
      </c>
      <c r="C992">
        <v>1</v>
      </c>
      <c r="D992" t="s">
        <v>104</v>
      </c>
      <c r="E992">
        <v>7.07</v>
      </c>
      <c r="F992">
        <v>0</v>
      </c>
      <c r="G992">
        <v>0</v>
      </c>
      <c r="H992">
        <v>1</v>
      </c>
      <c r="I992">
        <f>Data[[#This Row],[nucleus_area_pct]]/Data[[#This Row],[cytoplasm_ratio]]</f>
        <v>0</v>
      </c>
      <c r="J992">
        <v>0.89600000000000002</v>
      </c>
      <c r="K992">
        <v>0.20200000000000001</v>
      </c>
      <c r="L992">
        <v>0.76</v>
      </c>
      <c r="M992">
        <v>1</v>
      </c>
      <c r="N992">
        <v>0.92</v>
      </c>
      <c r="O992">
        <v>236</v>
      </c>
      <c r="P992">
        <v>58</v>
      </c>
      <c r="Q992">
        <v>216</v>
      </c>
      <c r="R992">
        <v>138</v>
      </c>
      <c r="S992">
        <v>126</v>
      </c>
      <c r="T992">
        <f>(Data[[#This Row],[mean_r]]/256)*100</f>
        <v>84.375</v>
      </c>
      <c r="U992">
        <f>(Data[[#This Row],[mean_g]]/256)*100</f>
        <v>53.90625</v>
      </c>
      <c r="V992">
        <f>(Data[[#This Row],[mean_b]]/256)*100</f>
        <v>49.21875</v>
      </c>
      <c r="W992">
        <v>0.53</v>
      </c>
      <c r="X992" t="s">
        <v>63</v>
      </c>
      <c r="Y992" t="s">
        <v>45</v>
      </c>
      <c r="Z992">
        <v>6316</v>
      </c>
      <c r="AA992">
        <v>5.83</v>
      </c>
      <c r="AB992">
        <v>15.5</v>
      </c>
      <c r="AC992">
        <v>44.5</v>
      </c>
      <c r="AD992">
        <v>233090</v>
      </c>
      <c r="AE992">
        <v>95.6</v>
      </c>
      <c r="AF992">
        <v>32.700000000000003</v>
      </c>
      <c r="AG992" t="s">
        <v>46</v>
      </c>
      <c r="AH992" t="s">
        <v>42</v>
      </c>
      <c r="AI992" t="s">
        <v>43</v>
      </c>
      <c r="AJ992">
        <v>100</v>
      </c>
      <c r="AK992">
        <v>256</v>
      </c>
      <c r="AL992">
        <v>0.85829999999999995</v>
      </c>
      <c r="AM992">
        <v>0.92979999999999996</v>
      </c>
      <c r="AN992">
        <v>0.78859999999999997</v>
      </c>
      <c r="AO992">
        <f>Data[[#This Row],[labeller_confidence_score]]-Data[[#This Row],[cytodiffusion_classification_confidence]]</f>
        <v>-0.14119999999999999</v>
      </c>
    </row>
    <row r="993" spans="1:41" x14ac:dyDescent="0.3">
      <c r="A993" t="s">
        <v>1066</v>
      </c>
      <c r="B993" t="s">
        <v>49</v>
      </c>
      <c r="C993">
        <v>0</v>
      </c>
      <c r="D993" t="s">
        <v>50</v>
      </c>
      <c r="E993">
        <v>11.71</v>
      </c>
      <c r="F993">
        <v>48.1</v>
      </c>
      <c r="G993">
        <v>0.45300000000000001</v>
      </c>
      <c r="H993">
        <v>0.48499999999999999</v>
      </c>
      <c r="I993">
        <f>Data[[#This Row],[nucleus_area_pct]]/Data[[#This Row],[cytoplasm_ratio]]</f>
        <v>99.175257731958766</v>
      </c>
      <c r="J993">
        <v>0.79200000000000004</v>
      </c>
      <c r="K993">
        <v>0.42699999999999999</v>
      </c>
      <c r="L993">
        <v>3.02</v>
      </c>
      <c r="M993">
        <v>4</v>
      </c>
      <c r="N993">
        <v>0.79900000000000004</v>
      </c>
      <c r="O993">
        <v>475</v>
      </c>
      <c r="P993">
        <v>74</v>
      </c>
      <c r="Q993">
        <v>206</v>
      </c>
      <c r="R993">
        <v>163</v>
      </c>
      <c r="S993">
        <v>184</v>
      </c>
      <c r="T993">
        <f>(Data[[#This Row],[mean_r]]/256)*100</f>
        <v>80.46875</v>
      </c>
      <c r="U993">
        <f>(Data[[#This Row],[mean_g]]/256)*100</f>
        <v>63.671875</v>
      </c>
      <c r="V993">
        <f>(Data[[#This Row],[mean_b]]/256)*100</f>
        <v>71.875</v>
      </c>
      <c r="W993">
        <v>0.76200000000000001</v>
      </c>
      <c r="X993" t="s">
        <v>63</v>
      </c>
      <c r="Y993" t="s">
        <v>40</v>
      </c>
      <c r="Z993">
        <v>7613</v>
      </c>
      <c r="AA993">
        <v>4.71</v>
      </c>
      <c r="AB993">
        <v>11.2</v>
      </c>
      <c r="AC993">
        <v>41.4</v>
      </c>
      <c r="AD993">
        <v>234143</v>
      </c>
      <c r="AE993">
        <v>87</v>
      </c>
      <c r="AF993">
        <v>35.299999999999997</v>
      </c>
      <c r="AG993" t="s">
        <v>41</v>
      </c>
      <c r="AH993" t="s">
        <v>42</v>
      </c>
      <c r="AI993" t="s">
        <v>52</v>
      </c>
      <c r="AJ993">
        <v>100</v>
      </c>
      <c r="AK993">
        <v>256</v>
      </c>
      <c r="AL993">
        <v>3.1099999999999999E-2</v>
      </c>
      <c r="AM993">
        <v>0.92090000000000005</v>
      </c>
      <c r="AN993">
        <v>0.84240000000000004</v>
      </c>
      <c r="AO993">
        <f>Data[[#This Row],[labeller_confidence_score]]-Data[[#This Row],[cytodiffusion_classification_confidence]]</f>
        <v>-7.8500000000000014E-2</v>
      </c>
    </row>
    <row r="994" spans="1:41" x14ac:dyDescent="0.3">
      <c r="A994" t="s">
        <v>1067</v>
      </c>
      <c r="B994" t="s">
        <v>54</v>
      </c>
      <c r="C994">
        <v>0</v>
      </c>
      <c r="D994" t="s">
        <v>54</v>
      </c>
      <c r="E994">
        <v>7.15</v>
      </c>
      <c r="F994">
        <v>0</v>
      </c>
      <c r="G994">
        <v>0</v>
      </c>
      <c r="H994">
        <v>1</v>
      </c>
      <c r="I994">
        <f>Data[[#This Row],[nucleus_area_pct]]/Data[[#This Row],[cytoplasm_ratio]]</f>
        <v>0</v>
      </c>
      <c r="J994">
        <v>0.91100000000000003</v>
      </c>
      <c r="K994">
        <v>0.217</v>
      </c>
      <c r="L994">
        <v>0.96</v>
      </c>
      <c r="M994">
        <v>1</v>
      </c>
      <c r="N994">
        <v>0.90800000000000003</v>
      </c>
      <c r="O994">
        <v>158</v>
      </c>
      <c r="P994">
        <v>43</v>
      </c>
      <c r="Q994">
        <v>236</v>
      </c>
      <c r="R994">
        <v>130</v>
      </c>
      <c r="S994">
        <v>117</v>
      </c>
      <c r="T994">
        <f>(Data[[#This Row],[mean_r]]/256)*100</f>
        <v>92.1875</v>
      </c>
      <c r="U994">
        <f>(Data[[#This Row],[mean_g]]/256)*100</f>
        <v>50.78125</v>
      </c>
      <c r="V994">
        <f>(Data[[#This Row],[mean_b]]/256)*100</f>
        <v>45.703125</v>
      </c>
      <c r="W994">
        <v>0.45700000000000002</v>
      </c>
      <c r="X994" t="s">
        <v>51</v>
      </c>
      <c r="Y994" t="s">
        <v>40</v>
      </c>
      <c r="Z994">
        <v>9704</v>
      </c>
      <c r="AA994">
        <v>5.3</v>
      </c>
      <c r="AB994">
        <v>11.3</v>
      </c>
      <c r="AC994">
        <v>42.8</v>
      </c>
      <c r="AD994">
        <v>181484</v>
      </c>
      <c r="AE994">
        <v>95</v>
      </c>
      <c r="AF994">
        <v>30.1</v>
      </c>
      <c r="AG994" t="s">
        <v>64</v>
      </c>
      <c r="AH994" t="s">
        <v>42</v>
      </c>
      <c r="AI994" t="s">
        <v>56</v>
      </c>
      <c r="AJ994">
        <v>100</v>
      </c>
      <c r="AK994">
        <v>256</v>
      </c>
      <c r="AL994">
        <v>0.1163</v>
      </c>
      <c r="AM994">
        <v>0.93869999999999998</v>
      </c>
      <c r="AN994">
        <v>0.75309999999999999</v>
      </c>
      <c r="AO994">
        <f>Data[[#This Row],[labeller_confidence_score]]-Data[[#This Row],[cytodiffusion_classification_confidence]]</f>
        <v>-0.18559999999999999</v>
      </c>
    </row>
    <row r="995" spans="1:41" x14ac:dyDescent="0.3">
      <c r="A995" t="s">
        <v>1068</v>
      </c>
      <c r="B995" t="s">
        <v>58</v>
      </c>
      <c r="C995">
        <v>1</v>
      </c>
      <c r="D995" t="s">
        <v>38</v>
      </c>
      <c r="E995">
        <v>17.12</v>
      </c>
      <c r="F995">
        <v>79.900000000000006</v>
      </c>
      <c r="G995">
        <v>0.71</v>
      </c>
      <c r="H995">
        <v>0.23100000000000001</v>
      </c>
      <c r="I995">
        <f>Data[[#This Row],[nucleus_area_pct]]/Data[[#This Row],[cytoplasm_ratio]]</f>
        <v>345.88744588744589</v>
      </c>
      <c r="J995">
        <v>0.76500000000000001</v>
      </c>
      <c r="K995">
        <v>0.312</v>
      </c>
      <c r="L995">
        <v>1.62</v>
      </c>
      <c r="M995">
        <v>1.2</v>
      </c>
      <c r="N995">
        <v>0.81200000000000006</v>
      </c>
      <c r="O995">
        <v>478</v>
      </c>
      <c r="P995">
        <v>76</v>
      </c>
      <c r="Q995">
        <v>190</v>
      </c>
      <c r="R995">
        <v>149</v>
      </c>
      <c r="S995">
        <v>206</v>
      </c>
      <c r="T995">
        <f>(Data[[#This Row],[mean_r]]/256)*100</f>
        <v>74.21875</v>
      </c>
      <c r="U995">
        <f>(Data[[#This Row],[mean_g]]/256)*100</f>
        <v>58.203125</v>
      </c>
      <c r="V995">
        <f>(Data[[#This Row],[mean_b]]/256)*100</f>
        <v>80.46875</v>
      </c>
      <c r="W995">
        <v>0.73799999999999999</v>
      </c>
      <c r="X995" t="s">
        <v>51</v>
      </c>
      <c r="Y995" t="s">
        <v>45</v>
      </c>
      <c r="Z995">
        <v>7311</v>
      </c>
      <c r="AA995">
        <v>4.96</v>
      </c>
      <c r="AB995">
        <v>15</v>
      </c>
      <c r="AC995">
        <v>39.200000000000003</v>
      </c>
      <c r="AD995">
        <v>246813</v>
      </c>
      <c r="AE995">
        <v>81.099999999999994</v>
      </c>
      <c r="AF995">
        <v>33.5</v>
      </c>
      <c r="AG995" t="s">
        <v>64</v>
      </c>
      <c r="AH995" t="s">
        <v>47</v>
      </c>
      <c r="AI995" t="s">
        <v>56</v>
      </c>
      <c r="AJ995">
        <v>100</v>
      </c>
      <c r="AK995">
        <v>256</v>
      </c>
      <c r="AL995">
        <v>0.84519999999999995</v>
      </c>
      <c r="AM995">
        <v>0.87690000000000001</v>
      </c>
      <c r="AN995">
        <v>0.81569999999999998</v>
      </c>
      <c r="AO995">
        <f>Data[[#This Row],[labeller_confidence_score]]-Data[[#This Row],[cytodiffusion_classification_confidence]]</f>
        <v>-6.1200000000000032E-2</v>
      </c>
    </row>
    <row r="996" spans="1:41" x14ac:dyDescent="0.3">
      <c r="A996" t="s">
        <v>1069</v>
      </c>
      <c r="B996" t="s">
        <v>103</v>
      </c>
      <c r="C996">
        <v>1</v>
      </c>
      <c r="D996" t="s">
        <v>104</v>
      </c>
      <c r="E996">
        <v>3.01</v>
      </c>
      <c r="F996">
        <v>0</v>
      </c>
      <c r="G996">
        <v>0</v>
      </c>
      <c r="H996">
        <v>1</v>
      </c>
      <c r="I996">
        <f>Data[[#This Row],[nucleus_area_pct]]/Data[[#This Row],[cytoplasm_ratio]]</f>
        <v>0</v>
      </c>
      <c r="J996">
        <v>0.27700000000000002</v>
      </c>
      <c r="K996">
        <v>0.81899999999999995</v>
      </c>
      <c r="L996">
        <v>0.68</v>
      </c>
      <c r="M996">
        <v>1</v>
      </c>
      <c r="N996">
        <v>0.67700000000000005</v>
      </c>
      <c r="O996">
        <v>105</v>
      </c>
      <c r="P996">
        <v>28</v>
      </c>
      <c r="Q996">
        <v>245</v>
      </c>
      <c r="R996">
        <v>130</v>
      </c>
      <c r="S996">
        <v>145</v>
      </c>
      <c r="T996">
        <f>(Data[[#This Row],[mean_r]]/256)*100</f>
        <v>95.703125</v>
      </c>
      <c r="U996">
        <f>(Data[[#This Row],[mean_g]]/256)*100</f>
        <v>50.78125</v>
      </c>
      <c r="V996">
        <f>(Data[[#This Row],[mean_b]]/256)*100</f>
        <v>56.640625</v>
      </c>
      <c r="W996">
        <v>0.53400000000000003</v>
      </c>
      <c r="X996" t="s">
        <v>51</v>
      </c>
      <c r="Y996" t="s">
        <v>40</v>
      </c>
      <c r="Z996">
        <v>1954</v>
      </c>
      <c r="AA996">
        <v>4.53</v>
      </c>
      <c r="AB996">
        <v>13.3</v>
      </c>
      <c r="AC996">
        <v>42.9</v>
      </c>
      <c r="AD996">
        <v>303499</v>
      </c>
      <c r="AE996">
        <v>91</v>
      </c>
      <c r="AF996">
        <v>33.799999999999997</v>
      </c>
      <c r="AG996" t="s">
        <v>64</v>
      </c>
      <c r="AH996" t="s">
        <v>42</v>
      </c>
      <c r="AI996" t="s">
        <v>56</v>
      </c>
      <c r="AJ996">
        <v>100</v>
      </c>
      <c r="AK996">
        <v>360</v>
      </c>
      <c r="AL996">
        <v>0.93969999999999998</v>
      </c>
      <c r="AM996">
        <v>0.623</v>
      </c>
      <c r="AN996">
        <v>0.80840000000000001</v>
      </c>
      <c r="AO996">
        <f>Data[[#This Row],[labeller_confidence_score]]-Data[[#This Row],[cytodiffusion_classification_confidence]]</f>
        <v>0.18540000000000001</v>
      </c>
    </row>
    <row r="997" spans="1:41" x14ac:dyDescent="0.3">
      <c r="A997" t="s">
        <v>1070</v>
      </c>
      <c r="B997" t="s">
        <v>58</v>
      </c>
      <c r="C997">
        <v>1</v>
      </c>
      <c r="D997" t="s">
        <v>38</v>
      </c>
      <c r="E997">
        <v>17</v>
      </c>
      <c r="F997">
        <v>72.8</v>
      </c>
      <c r="G997">
        <v>0.58099999999999996</v>
      </c>
      <c r="H997">
        <v>0.30599999999999999</v>
      </c>
      <c r="I997">
        <f>Data[[#This Row],[nucleus_area_pct]]/Data[[#This Row],[cytoplasm_ratio]]</f>
        <v>237.90849673202615</v>
      </c>
      <c r="J997">
        <v>0.72</v>
      </c>
      <c r="K997">
        <v>0.36199999999999999</v>
      </c>
      <c r="L997">
        <v>1.95</v>
      </c>
      <c r="M997">
        <v>1</v>
      </c>
      <c r="N997">
        <v>0.81</v>
      </c>
      <c r="O997">
        <v>575</v>
      </c>
      <c r="P997">
        <v>67</v>
      </c>
      <c r="Q997">
        <v>185</v>
      </c>
      <c r="R997">
        <v>192</v>
      </c>
      <c r="S997">
        <v>199</v>
      </c>
      <c r="T997">
        <f>(Data[[#This Row],[mean_r]]/256)*100</f>
        <v>72.265625</v>
      </c>
      <c r="U997">
        <f>(Data[[#This Row],[mean_g]]/256)*100</f>
        <v>75</v>
      </c>
      <c r="V997">
        <f>(Data[[#This Row],[mean_b]]/256)*100</f>
        <v>77.734375</v>
      </c>
      <c r="W997">
        <v>0.75900000000000001</v>
      </c>
      <c r="X997" t="s">
        <v>51</v>
      </c>
      <c r="Y997" t="s">
        <v>45</v>
      </c>
      <c r="Z997">
        <v>8333</v>
      </c>
      <c r="AA997">
        <v>5.38</v>
      </c>
      <c r="AB997">
        <v>14</v>
      </c>
      <c r="AC997">
        <v>34.5</v>
      </c>
      <c r="AD997">
        <v>328852</v>
      </c>
      <c r="AE997">
        <v>97</v>
      </c>
      <c r="AF997">
        <v>31.5</v>
      </c>
      <c r="AG997" t="s">
        <v>64</v>
      </c>
      <c r="AH997" t="s">
        <v>42</v>
      </c>
      <c r="AI997" t="s">
        <v>56</v>
      </c>
      <c r="AJ997">
        <v>40</v>
      </c>
      <c r="AK997">
        <v>360</v>
      </c>
      <c r="AL997">
        <v>0.95750000000000002</v>
      </c>
      <c r="AM997">
        <v>0.77300000000000002</v>
      </c>
      <c r="AN997">
        <v>0.83220000000000005</v>
      </c>
      <c r="AO997">
        <f>Data[[#This Row],[labeller_confidence_score]]-Data[[#This Row],[cytodiffusion_classification_confidence]]</f>
        <v>5.920000000000003E-2</v>
      </c>
    </row>
    <row r="998" spans="1:41" x14ac:dyDescent="0.3">
      <c r="A998" t="s">
        <v>1071</v>
      </c>
      <c r="B998" t="s">
        <v>89</v>
      </c>
      <c r="C998">
        <v>1</v>
      </c>
      <c r="D998" t="s">
        <v>38</v>
      </c>
      <c r="E998">
        <v>12.65</v>
      </c>
      <c r="F998">
        <v>53.6</v>
      </c>
      <c r="G998">
        <v>0.59899999999999998</v>
      </c>
      <c r="H998">
        <v>0.38200000000000001</v>
      </c>
      <c r="I998">
        <f>Data[[#This Row],[nucleus_area_pct]]/Data[[#This Row],[cytoplasm_ratio]]</f>
        <v>140.31413612565444</v>
      </c>
      <c r="J998">
        <v>0.68899999999999995</v>
      </c>
      <c r="K998">
        <v>0.34</v>
      </c>
      <c r="L998">
        <v>3.98</v>
      </c>
      <c r="M998">
        <v>3.1</v>
      </c>
      <c r="N998">
        <v>0.68600000000000005</v>
      </c>
      <c r="O998">
        <v>407</v>
      </c>
      <c r="P998">
        <v>78</v>
      </c>
      <c r="Q998">
        <v>216</v>
      </c>
      <c r="R998">
        <v>158</v>
      </c>
      <c r="S998">
        <v>170</v>
      </c>
      <c r="T998">
        <f>(Data[[#This Row],[mean_r]]/256)*100</f>
        <v>84.375</v>
      </c>
      <c r="U998">
        <f>(Data[[#This Row],[mean_g]]/256)*100</f>
        <v>61.71875</v>
      </c>
      <c r="V998">
        <f>(Data[[#This Row],[mean_b]]/256)*100</f>
        <v>66.40625</v>
      </c>
      <c r="W998">
        <v>0.71599999999999997</v>
      </c>
      <c r="X998" t="s">
        <v>63</v>
      </c>
      <c r="Y998" t="s">
        <v>40</v>
      </c>
      <c r="Z998">
        <v>3137</v>
      </c>
      <c r="AA998">
        <v>3.93</v>
      </c>
      <c r="AB998">
        <v>8.8000000000000007</v>
      </c>
      <c r="AC998">
        <v>48.3</v>
      </c>
      <c r="AD998">
        <v>189123</v>
      </c>
      <c r="AE998">
        <v>81.3</v>
      </c>
      <c r="AF998">
        <v>34.5</v>
      </c>
      <c r="AG998" t="s">
        <v>64</v>
      </c>
      <c r="AH998" t="s">
        <v>68</v>
      </c>
      <c r="AI998" t="s">
        <v>43</v>
      </c>
      <c r="AJ998">
        <v>60</v>
      </c>
      <c r="AK998">
        <v>256</v>
      </c>
      <c r="AL998">
        <v>0.77170000000000005</v>
      </c>
      <c r="AM998">
        <v>0.77049999999999996</v>
      </c>
      <c r="AN998">
        <v>0.79949999999999999</v>
      </c>
      <c r="AO998">
        <f>Data[[#This Row],[labeller_confidence_score]]-Data[[#This Row],[cytodiffusion_classification_confidence]]</f>
        <v>2.9000000000000026E-2</v>
      </c>
    </row>
    <row r="999" spans="1:41" x14ac:dyDescent="0.3">
      <c r="A999" t="s">
        <v>1072</v>
      </c>
      <c r="B999" t="s">
        <v>110</v>
      </c>
      <c r="C999">
        <v>1</v>
      </c>
      <c r="D999" t="s">
        <v>104</v>
      </c>
      <c r="E999">
        <v>9.51</v>
      </c>
      <c r="F999">
        <v>0</v>
      </c>
      <c r="G999">
        <v>0</v>
      </c>
      <c r="H999">
        <v>1</v>
      </c>
      <c r="I999">
        <f>Data[[#This Row],[nucleus_area_pct]]/Data[[#This Row],[cytoplasm_ratio]]</f>
        <v>0</v>
      </c>
      <c r="J999">
        <v>0.94799999999999995</v>
      </c>
      <c r="K999">
        <v>0.11799999999999999</v>
      </c>
      <c r="L999">
        <v>1.24</v>
      </c>
      <c r="M999">
        <v>1</v>
      </c>
      <c r="N999">
        <v>0.878</v>
      </c>
      <c r="O999">
        <v>168</v>
      </c>
      <c r="P999">
        <v>29</v>
      </c>
      <c r="Q999">
        <v>215</v>
      </c>
      <c r="R999">
        <v>125</v>
      </c>
      <c r="S999">
        <v>142</v>
      </c>
      <c r="T999">
        <f>(Data[[#This Row],[mean_r]]/256)*100</f>
        <v>83.984375</v>
      </c>
      <c r="U999">
        <f>(Data[[#This Row],[mean_g]]/256)*100</f>
        <v>48.828125</v>
      </c>
      <c r="V999">
        <f>(Data[[#This Row],[mean_b]]/256)*100</f>
        <v>55.46875</v>
      </c>
      <c r="W999">
        <v>0.53900000000000003</v>
      </c>
      <c r="X999" t="s">
        <v>51</v>
      </c>
      <c r="Y999" t="s">
        <v>40</v>
      </c>
      <c r="Z999">
        <v>8579</v>
      </c>
      <c r="AA999">
        <v>4.7300000000000004</v>
      </c>
      <c r="AB999">
        <v>12.7</v>
      </c>
      <c r="AC999">
        <v>45.3</v>
      </c>
      <c r="AD999">
        <v>235746</v>
      </c>
      <c r="AE999">
        <v>88.3</v>
      </c>
      <c r="AF999">
        <v>33.700000000000003</v>
      </c>
      <c r="AG999" t="s">
        <v>64</v>
      </c>
      <c r="AH999" t="s">
        <v>47</v>
      </c>
      <c r="AI999" t="s">
        <v>56</v>
      </c>
      <c r="AJ999">
        <v>100</v>
      </c>
      <c r="AK999">
        <v>256</v>
      </c>
      <c r="AL999">
        <v>0.9718</v>
      </c>
      <c r="AM999">
        <v>0.6089</v>
      </c>
      <c r="AN999">
        <v>0.85089999999999999</v>
      </c>
      <c r="AO999">
        <f>Data[[#This Row],[labeller_confidence_score]]-Data[[#This Row],[cytodiffusion_classification_confidence]]</f>
        <v>0.24199999999999999</v>
      </c>
    </row>
    <row r="1000" spans="1:41" x14ac:dyDescent="0.3">
      <c r="A1000" t="s">
        <v>1073</v>
      </c>
      <c r="B1000" t="s">
        <v>81</v>
      </c>
      <c r="C1000">
        <v>1</v>
      </c>
      <c r="D1000" t="s">
        <v>82</v>
      </c>
      <c r="E1000">
        <v>15.67</v>
      </c>
      <c r="F1000">
        <v>91.4</v>
      </c>
      <c r="G1000">
        <v>0.33800000000000002</v>
      </c>
      <c r="H1000">
        <v>0.05</v>
      </c>
      <c r="I1000">
        <f>Data[[#This Row],[nucleus_area_pct]]/Data[[#This Row],[cytoplasm_ratio]]</f>
        <v>1828</v>
      </c>
      <c r="J1000">
        <v>0.748</v>
      </c>
      <c r="K1000">
        <v>0.1</v>
      </c>
      <c r="L1000">
        <v>0.97</v>
      </c>
      <c r="M1000">
        <v>1</v>
      </c>
      <c r="N1000">
        <v>0.83599999999999997</v>
      </c>
      <c r="O1000">
        <v>545</v>
      </c>
      <c r="P1000">
        <v>103</v>
      </c>
      <c r="Q1000">
        <v>194</v>
      </c>
      <c r="R1000">
        <v>125</v>
      </c>
      <c r="S1000">
        <v>194</v>
      </c>
      <c r="T1000">
        <f>(Data[[#This Row],[mean_r]]/256)*100</f>
        <v>75.78125</v>
      </c>
      <c r="U1000">
        <f>(Data[[#This Row],[mean_g]]/256)*100</f>
        <v>48.828125</v>
      </c>
      <c r="V1000">
        <f>(Data[[#This Row],[mean_b]]/256)*100</f>
        <v>75.78125</v>
      </c>
      <c r="W1000">
        <v>0.59099999999999997</v>
      </c>
      <c r="X1000" t="s">
        <v>39</v>
      </c>
      <c r="Y1000" t="s">
        <v>40</v>
      </c>
      <c r="Z1000">
        <v>8526</v>
      </c>
      <c r="AA1000">
        <v>4.3899999999999997</v>
      </c>
      <c r="AB1000">
        <v>13.3</v>
      </c>
      <c r="AC1000">
        <v>45.2</v>
      </c>
      <c r="AD1000">
        <v>377053</v>
      </c>
      <c r="AE1000">
        <v>98.9</v>
      </c>
      <c r="AF1000">
        <v>30.3</v>
      </c>
      <c r="AG1000" t="s">
        <v>46</v>
      </c>
      <c r="AH1000" t="s">
        <v>42</v>
      </c>
      <c r="AI1000" t="s">
        <v>52</v>
      </c>
      <c r="AJ1000">
        <v>40</v>
      </c>
      <c r="AK1000">
        <v>360</v>
      </c>
      <c r="AL1000">
        <v>0.8407</v>
      </c>
      <c r="AM1000">
        <v>0.55549999999999999</v>
      </c>
      <c r="AN1000">
        <v>0.76219999999999999</v>
      </c>
      <c r="AO1000">
        <f>Data[[#This Row],[labeller_confidence_score]]-Data[[#This Row],[cytodiffusion_classification_confidence]]</f>
        <v>0.20669999999999999</v>
      </c>
    </row>
    <row r="1001" spans="1:41" x14ac:dyDescent="0.3">
      <c r="A1001" t="s">
        <v>1074</v>
      </c>
      <c r="B1001" t="s">
        <v>54</v>
      </c>
      <c r="C1001">
        <v>0</v>
      </c>
      <c r="D1001" t="s">
        <v>54</v>
      </c>
      <c r="E1001">
        <v>7.54</v>
      </c>
      <c r="F1001">
        <v>0</v>
      </c>
      <c r="G1001">
        <v>0</v>
      </c>
      <c r="H1001">
        <v>1</v>
      </c>
      <c r="I1001">
        <f>Data[[#This Row],[nucleus_area_pct]]/Data[[#This Row],[cytoplasm_ratio]]</f>
        <v>0</v>
      </c>
      <c r="J1001">
        <v>0.91</v>
      </c>
      <c r="K1001">
        <v>0.161</v>
      </c>
      <c r="L1001">
        <v>0.47</v>
      </c>
      <c r="M1001">
        <v>1</v>
      </c>
      <c r="N1001">
        <v>0.96199999999999997</v>
      </c>
      <c r="O1001">
        <v>190</v>
      </c>
      <c r="P1001">
        <v>51</v>
      </c>
      <c r="Q1001">
        <v>243</v>
      </c>
      <c r="R1001">
        <v>135</v>
      </c>
      <c r="S1001">
        <v>111</v>
      </c>
      <c r="T1001">
        <f>(Data[[#This Row],[mean_r]]/256)*100</f>
        <v>94.921875</v>
      </c>
      <c r="U1001">
        <f>(Data[[#This Row],[mean_g]]/256)*100</f>
        <v>52.734375</v>
      </c>
      <c r="V1001">
        <f>(Data[[#This Row],[mean_b]]/256)*100</f>
        <v>43.359375</v>
      </c>
      <c r="W1001">
        <v>0.51200000000000001</v>
      </c>
      <c r="X1001" t="s">
        <v>51</v>
      </c>
      <c r="Y1001" t="s">
        <v>40</v>
      </c>
      <c r="Z1001">
        <v>11997</v>
      </c>
      <c r="AA1001">
        <v>5.26</v>
      </c>
      <c r="AB1001">
        <v>16.5</v>
      </c>
      <c r="AC1001">
        <v>36.9</v>
      </c>
      <c r="AD1001">
        <v>300710</v>
      </c>
      <c r="AE1001">
        <v>87.8</v>
      </c>
      <c r="AF1001">
        <v>31.6</v>
      </c>
      <c r="AG1001" t="s">
        <v>41</v>
      </c>
      <c r="AH1001" t="s">
        <v>42</v>
      </c>
      <c r="AI1001" t="s">
        <v>56</v>
      </c>
      <c r="AJ1001">
        <v>60</v>
      </c>
      <c r="AK1001">
        <v>256</v>
      </c>
      <c r="AL1001">
        <v>8.7800000000000003E-2</v>
      </c>
      <c r="AM1001">
        <v>0.91649999999999998</v>
      </c>
      <c r="AN1001">
        <v>1</v>
      </c>
      <c r="AO1001">
        <f>Data[[#This Row],[labeller_confidence_score]]-Data[[#This Row],[cytodiffusion_classification_confidence]]</f>
        <v>8.3500000000000019E-2</v>
      </c>
    </row>
    <row r="1002" spans="1:41" x14ac:dyDescent="0.3">
      <c r="A1002" t="s">
        <v>1075</v>
      </c>
      <c r="B1002" t="s">
        <v>89</v>
      </c>
      <c r="C1002">
        <v>1</v>
      </c>
      <c r="D1002" t="s">
        <v>38</v>
      </c>
      <c r="E1002">
        <v>11.72</v>
      </c>
      <c r="F1002">
        <v>53.2</v>
      </c>
      <c r="G1002">
        <v>0.61899999999999999</v>
      </c>
      <c r="H1002">
        <v>0.441</v>
      </c>
      <c r="I1002">
        <f>Data[[#This Row],[nucleus_area_pct]]/Data[[#This Row],[cytoplasm_ratio]]</f>
        <v>120.63492063492065</v>
      </c>
      <c r="J1002">
        <v>0.72199999999999998</v>
      </c>
      <c r="K1002">
        <v>0.41</v>
      </c>
      <c r="L1002">
        <v>5.32</v>
      </c>
      <c r="M1002">
        <v>3.4</v>
      </c>
      <c r="N1002">
        <v>0.8</v>
      </c>
      <c r="O1002">
        <v>439</v>
      </c>
      <c r="P1002">
        <v>77</v>
      </c>
      <c r="Q1002">
        <v>237</v>
      </c>
      <c r="R1002">
        <v>168</v>
      </c>
      <c r="S1002">
        <v>162</v>
      </c>
      <c r="T1002">
        <f>(Data[[#This Row],[mean_r]]/256)*100</f>
        <v>92.578125</v>
      </c>
      <c r="U1002">
        <f>(Data[[#This Row],[mean_g]]/256)*100</f>
        <v>65.625</v>
      </c>
      <c r="V1002">
        <f>(Data[[#This Row],[mean_b]]/256)*100</f>
        <v>63.28125</v>
      </c>
      <c r="W1002">
        <v>0.64700000000000002</v>
      </c>
      <c r="X1002" t="s">
        <v>39</v>
      </c>
      <c r="Y1002" t="s">
        <v>45</v>
      </c>
      <c r="Z1002">
        <v>6293</v>
      </c>
      <c r="AA1002">
        <v>5.35</v>
      </c>
      <c r="AB1002">
        <v>15.1</v>
      </c>
      <c r="AC1002">
        <v>36.200000000000003</v>
      </c>
      <c r="AD1002">
        <v>166106</v>
      </c>
      <c r="AE1002">
        <v>85.4</v>
      </c>
      <c r="AF1002">
        <v>34</v>
      </c>
      <c r="AG1002" t="s">
        <v>64</v>
      </c>
      <c r="AH1002" t="s">
        <v>42</v>
      </c>
      <c r="AI1002" t="s">
        <v>52</v>
      </c>
      <c r="AJ1002">
        <v>60</v>
      </c>
      <c r="AK1002">
        <v>512</v>
      </c>
      <c r="AL1002">
        <v>1</v>
      </c>
      <c r="AM1002">
        <v>0.78890000000000005</v>
      </c>
      <c r="AN1002">
        <v>0.87819999999999998</v>
      </c>
      <c r="AO1002">
        <f>Data[[#This Row],[labeller_confidence_score]]-Data[[#This Row],[cytodiffusion_classification_confidence]]</f>
        <v>8.9299999999999935E-2</v>
      </c>
    </row>
    <row r="1003" spans="1:41" x14ac:dyDescent="0.3">
      <c r="A1003" t="s">
        <v>1076</v>
      </c>
      <c r="B1003" t="s">
        <v>54</v>
      </c>
      <c r="C1003">
        <v>0</v>
      </c>
      <c r="D1003" t="s">
        <v>54</v>
      </c>
      <c r="E1003">
        <v>7.42</v>
      </c>
      <c r="F1003">
        <v>0</v>
      </c>
      <c r="G1003">
        <v>0</v>
      </c>
      <c r="H1003">
        <v>1</v>
      </c>
      <c r="I1003">
        <f>Data[[#This Row],[nucleus_area_pct]]/Data[[#This Row],[cytoplasm_ratio]]</f>
        <v>0</v>
      </c>
      <c r="J1003">
        <v>0.85699999999999998</v>
      </c>
      <c r="K1003">
        <v>0.16600000000000001</v>
      </c>
      <c r="L1003">
        <v>0.46</v>
      </c>
      <c r="M1003">
        <v>1</v>
      </c>
      <c r="N1003">
        <v>0.96899999999999997</v>
      </c>
      <c r="O1003">
        <v>211</v>
      </c>
      <c r="P1003">
        <v>52</v>
      </c>
      <c r="Q1003">
        <v>244</v>
      </c>
      <c r="R1003">
        <v>130</v>
      </c>
      <c r="S1003">
        <v>125</v>
      </c>
      <c r="T1003">
        <f>(Data[[#This Row],[mean_r]]/256)*100</f>
        <v>95.3125</v>
      </c>
      <c r="U1003">
        <f>(Data[[#This Row],[mean_g]]/256)*100</f>
        <v>50.78125</v>
      </c>
      <c r="V1003">
        <f>(Data[[#This Row],[mean_b]]/256)*100</f>
        <v>48.828125</v>
      </c>
      <c r="W1003">
        <v>0.443</v>
      </c>
      <c r="X1003" t="s">
        <v>51</v>
      </c>
      <c r="Y1003" t="s">
        <v>40</v>
      </c>
      <c r="Z1003">
        <v>6271</v>
      </c>
      <c r="AA1003">
        <v>4.37</v>
      </c>
      <c r="AB1003">
        <v>12.9</v>
      </c>
      <c r="AC1003">
        <v>43.6</v>
      </c>
      <c r="AD1003">
        <v>388156</v>
      </c>
      <c r="AE1003">
        <v>88.5</v>
      </c>
      <c r="AF1003">
        <v>35.5</v>
      </c>
      <c r="AG1003" t="s">
        <v>64</v>
      </c>
      <c r="AH1003" t="s">
        <v>68</v>
      </c>
      <c r="AI1003" t="s">
        <v>56</v>
      </c>
      <c r="AJ1003">
        <v>100</v>
      </c>
      <c r="AK1003">
        <v>224</v>
      </c>
      <c r="AL1003">
        <v>6.2300000000000001E-2</v>
      </c>
      <c r="AM1003">
        <v>0.99080000000000001</v>
      </c>
      <c r="AN1003">
        <v>0.9405</v>
      </c>
      <c r="AO1003">
        <f>Data[[#This Row],[labeller_confidence_score]]-Data[[#This Row],[cytodiffusion_classification_confidence]]</f>
        <v>-5.0300000000000011E-2</v>
      </c>
    </row>
    <row r="1004" spans="1:41" x14ac:dyDescent="0.3">
      <c r="A1004" t="s">
        <v>1077</v>
      </c>
      <c r="B1004" t="s">
        <v>89</v>
      </c>
      <c r="C1004">
        <v>1</v>
      </c>
      <c r="D1004" t="s">
        <v>38</v>
      </c>
      <c r="E1004">
        <v>12.54</v>
      </c>
      <c r="F1004">
        <v>49.6</v>
      </c>
      <c r="G1004">
        <v>0.64800000000000002</v>
      </c>
      <c r="H1004">
        <v>0.499</v>
      </c>
      <c r="I1004">
        <f>Data[[#This Row],[nucleus_area_pct]]/Data[[#This Row],[cytoplasm_ratio]]</f>
        <v>99.398797595190388</v>
      </c>
      <c r="J1004">
        <v>0.83899999999999997</v>
      </c>
      <c r="K1004">
        <v>0.42099999999999999</v>
      </c>
      <c r="L1004">
        <v>5.04</v>
      </c>
      <c r="M1004">
        <v>3.7</v>
      </c>
      <c r="N1004">
        <v>0.85299999999999998</v>
      </c>
      <c r="O1004">
        <v>360</v>
      </c>
      <c r="P1004">
        <v>80</v>
      </c>
      <c r="Q1004">
        <v>190</v>
      </c>
      <c r="R1004">
        <v>155</v>
      </c>
      <c r="S1004">
        <v>186</v>
      </c>
      <c r="T1004">
        <f>(Data[[#This Row],[mean_r]]/256)*100</f>
        <v>74.21875</v>
      </c>
      <c r="U1004">
        <f>(Data[[#This Row],[mean_g]]/256)*100</f>
        <v>60.546875</v>
      </c>
      <c r="V1004">
        <f>(Data[[#This Row],[mean_b]]/256)*100</f>
        <v>72.65625</v>
      </c>
      <c r="W1004">
        <v>0.73099999999999998</v>
      </c>
      <c r="X1004" t="s">
        <v>51</v>
      </c>
      <c r="Y1004" t="s">
        <v>45</v>
      </c>
      <c r="Z1004">
        <v>8021</v>
      </c>
      <c r="AA1004">
        <v>5.59</v>
      </c>
      <c r="AB1004">
        <v>9.3000000000000007</v>
      </c>
      <c r="AC1004">
        <v>40.4</v>
      </c>
      <c r="AD1004">
        <v>253306</v>
      </c>
      <c r="AE1004">
        <v>79</v>
      </c>
      <c r="AF1004">
        <v>32.200000000000003</v>
      </c>
      <c r="AG1004" t="s">
        <v>46</v>
      </c>
      <c r="AH1004" t="s">
        <v>42</v>
      </c>
      <c r="AI1004" t="s">
        <v>56</v>
      </c>
      <c r="AJ1004">
        <v>100</v>
      </c>
      <c r="AK1004">
        <v>256</v>
      </c>
      <c r="AL1004">
        <v>0.92110000000000003</v>
      </c>
      <c r="AM1004">
        <v>0.68230000000000002</v>
      </c>
      <c r="AN1004">
        <v>0.62560000000000004</v>
      </c>
      <c r="AO1004">
        <f>Data[[#This Row],[labeller_confidence_score]]-Data[[#This Row],[cytodiffusion_classification_confidence]]</f>
        <v>-5.6699999999999973E-2</v>
      </c>
    </row>
    <row r="1005" spans="1:41" x14ac:dyDescent="0.3">
      <c r="A1005" t="s">
        <v>1078</v>
      </c>
      <c r="B1005" t="s">
        <v>66</v>
      </c>
      <c r="C1005">
        <v>1</v>
      </c>
      <c r="D1005" t="s">
        <v>67</v>
      </c>
      <c r="E1005">
        <v>10.09</v>
      </c>
      <c r="F1005">
        <v>92.5</v>
      </c>
      <c r="G1005">
        <v>0.76</v>
      </c>
      <c r="H1005">
        <v>0.14599999999999999</v>
      </c>
      <c r="I1005">
        <f>Data[[#This Row],[nucleus_area_pct]]/Data[[#This Row],[cytoplasm_ratio]]</f>
        <v>633.56164383561645</v>
      </c>
      <c r="J1005">
        <v>0.38</v>
      </c>
      <c r="K1005">
        <v>0.60899999999999999</v>
      </c>
      <c r="L1005">
        <v>1.1399999999999999</v>
      </c>
      <c r="M1005">
        <v>1.1000000000000001</v>
      </c>
      <c r="N1005">
        <v>0.68799999999999994</v>
      </c>
      <c r="O1005">
        <v>355</v>
      </c>
      <c r="P1005">
        <v>114</v>
      </c>
      <c r="Q1005">
        <v>173</v>
      </c>
      <c r="R1005">
        <v>148</v>
      </c>
      <c r="S1005">
        <v>183</v>
      </c>
      <c r="T1005">
        <f>(Data[[#This Row],[mean_r]]/256)*100</f>
        <v>67.578125</v>
      </c>
      <c r="U1005">
        <f>(Data[[#This Row],[mean_g]]/256)*100</f>
        <v>57.8125</v>
      </c>
      <c r="V1005">
        <f>(Data[[#This Row],[mean_b]]/256)*100</f>
        <v>71.484375</v>
      </c>
      <c r="W1005">
        <v>0.71499999999999997</v>
      </c>
      <c r="X1005" t="s">
        <v>51</v>
      </c>
      <c r="Y1005" t="s">
        <v>45</v>
      </c>
      <c r="Z1005">
        <v>6233</v>
      </c>
      <c r="AA1005">
        <v>4.83</v>
      </c>
      <c r="AB1005">
        <v>17</v>
      </c>
      <c r="AC1005">
        <v>36.799999999999997</v>
      </c>
      <c r="AD1005">
        <v>176723</v>
      </c>
      <c r="AE1005">
        <v>82.8</v>
      </c>
      <c r="AF1005">
        <v>31.4</v>
      </c>
      <c r="AG1005" t="s">
        <v>46</v>
      </c>
      <c r="AH1005" t="s">
        <v>68</v>
      </c>
      <c r="AI1005" t="s">
        <v>56</v>
      </c>
      <c r="AJ1005">
        <v>100</v>
      </c>
      <c r="AK1005">
        <v>224</v>
      </c>
      <c r="AL1005">
        <v>0.86870000000000003</v>
      </c>
      <c r="AM1005">
        <v>0.52449999999999997</v>
      </c>
      <c r="AN1005">
        <v>0.86309999999999998</v>
      </c>
      <c r="AO1005">
        <f>Data[[#This Row],[labeller_confidence_score]]-Data[[#This Row],[cytodiffusion_classification_confidence]]</f>
        <v>0.33860000000000001</v>
      </c>
    </row>
    <row r="1006" spans="1:41" x14ac:dyDescent="0.3">
      <c r="A1006" t="s">
        <v>1079</v>
      </c>
      <c r="B1006" t="s">
        <v>66</v>
      </c>
      <c r="C1006">
        <v>1</v>
      </c>
      <c r="D1006" t="s">
        <v>67</v>
      </c>
      <c r="E1006">
        <v>10.29</v>
      </c>
      <c r="F1006">
        <v>94</v>
      </c>
      <c r="G1006">
        <v>0.86299999999999999</v>
      </c>
      <c r="H1006">
        <v>6.2E-2</v>
      </c>
      <c r="I1006">
        <f>Data[[#This Row],[nucleus_area_pct]]/Data[[#This Row],[cytoplasm_ratio]]</f>
        <v>1516.1290322580646</v>
      </c>
      <c r="J1006">
        <v>0.40899999999999997</v>
      </c>
      <c r="K1006">
        <v>0.70599999999999996</v>
      </c>
      <c r="L1006">
        <v>0.79</v>
      </c>
      <c r="M1006">
        <v>1.3</v>
      </c>
      <c r="N1006">
        <v>0.48799999999999999</v>
      </c>
      <c r="O1006">
        <v>385</v>
      </c>
      <c r="P1006">
        <v>88</v>
      </c>
      <c r="Q1006">
        <v>211</v>
      </c>
      <c r="R1006">
        <v>174</v>
      </c>
      <c r="S1006">
        <v>175</v>
      </c>
      <c r="T1006">
        <f>(Data[[#This Row],[mean_r]]/256)*100</f>
        <v>82.421875</v>
      </c>
      <c r="U1006">
        <f>(Data[[#This Row],[mean_g]]/256)*100</f>
        <v>67.96875</v>
      </c>
      <c r="V1006">
        <f>(Data[[#This Row],[mean_b]]/256)*100</f>
        <v>68.359375</v>
      </c>
      <c r="W1006">
        <v>0.81399999999999995</v>
      </c>
      <c r="X1006" t="s">
        <v>51</v>
      </c>
      <c r="Y1006" t="s">
        <v>40</v>
      </c>
      <c r="Z1006">
        <v>5818</v>
      </c>
      <c r="AA1006">
        <v>4.78</v>
      </c>
      <c r="AB1006">
        <v>13.5</v>
      </c>
      <c r="AC1006">
        <v>36.799999999999997</v>
      </c>
      <c r="AD1006">
        <v>309192</v>
      </c>
      <c r="AE1006">
        <v>93</v>
      </c>
      <c r="AF1006">
        <v>34.4</v>
      </c>
      <c r="AG1006" t="s">
        <v>64</v>
      </c>
      <c r="AH1006" t="s">
        <v>47</v>
      </c>
      <c r="AI1006" t="s">
        <v>56</v>
      </c>
      <c r="AJ1006">
        <v>100</v>
      </c>
      <c r="AK1006">
        <v>224</v>
      </c>
      <c r="AL1006">
        <v>0.74460000000000004</v>
      </c>
      <c r="AM1006">
        <v>0.78439999999999999</v>
      </c>
      <c r="AN1006">
        <v>0.86809999999999998</v>
      </c>
      <c r="AO1006">
        <f>Data[[#This Row],[labeller_confidence_score]]-Data[[#This Row],[cytodiffusion_classification_confidence]]</f>
        <v>8.3699999999999997E-2</v>
      </c>
    </row>
    <row r="1007" spans="1:41" x14ac:dyDescent="0.3">
      <c r="A1007" t="s">
        <v>1080</v>
      </c>
      <c r="B1007" t="s">
        <v>60</v>
      </c>
      <c r="C1007">
        <v>0</v>
      </c>
      <c r="D1007" t="s">
        <v>50</v>
      </c>
      <c r="E1007">
        <v>15.19</v>
      </c>
      <c r="F1007">
        <v>65</v>
      </c>
      <c r="G1007">
        <v>0.53200000000000003</v>
      </c>
      <c r="H1007">
        <v>0.36899999999999999</v>
      </c>
      <c r="I1007">
        <f>Data[[#This Row],[nucleus_area_pct]]/Data[[#This Row],[cytoplasm_ratio]]</f>
        <v>176.15176151761517</v>
      </c>
      <c r="J1007">
        <v>0.60899999999999999</v>
      </c>
      <c r="K1007">
        <v>0.52</v>
      </c>
      <c r="L1007">
        <v>2.06</v>
      </c>
      <c r="M1007">
        <v>1</v>
      </c>
      <c r="N1007">
        <v>0.68799999999999994</v>
      </c>
      <c r="O1007">
        <v>590</v>
      </c>
      <c r="P1007">
        <v>78</v>
      </c>
      <c r="Q1007">
        <v>190</v>
      </c>
      <c r="R1007">
        <v>144</v>
      </c>
      <c r="S1007">
        <v>163</v>
      </c>
      <c r="T1007">
        <f>(Data[[#This Row],[mean_r]]/256)*100</f>
        <v>74.21875</v>
      </c>
      <c r="U1007">
        <f>(Data[[#This Row],[mean_g]]/256)*100</f>
        <v>56.25</v>
      </c>
      <c r="V1007">
        <f>(Data[[#This Row],[mean_b]]/256)*100</f>
        <v>63.671875</v>
      </c>
      <c r="W1007">
        <v>0.54600000000000004</v>
      </c>
      <c r="X1007" t="s">
        <v>51</v>
      </c>
      <c r="Y1007" t="s">
        <v>40</v>
      </c>
      <c r="Z1007">
        <v>9655</v>
      </c>
      <c r="AA1007">
        <v>5.73</v>
      </c>
      <c r="AB1007">
        <v>10.7</v>
      </c>
      <c r="AC1007">
        <v>38.6</v>
      </c>
      <c r="AD1007">
        <v>315328</v>
      </c>
      <c r="AE1007">
        <v>81.2</v>
      </c>
      <c r="AF1007">
        <v>34.299999999999997</v>
      </c>
      <c r="AG1007" t="s">
        <v>64</v>
      </c>
      <c r="AH1007" t="s">
        <v>47</v>
      </c>
      <c r="AI1007" t="s">
        <v>43</v>
      </c>
      <c r="AJ1007">
        <v>100</v>
      </c>
      <c r="AK1007">
        <v>256</v>
      </c>
      <c r="AL1007">
        <v>9.3700000000000006E-2</v>
      </c>
      <c r="AM1007">
        <v>0.94269999999999998</v>
      </c>
      <c r="AN1007">
        <v>0.90280000000000005</v>
      </c>
      <c r="AO1007">
        <f>Data[[#This Row],[labeller_confidence_score]]-Data[[#This Row],[cytodiffusion_classification_confidence]]</f>
        <v>-3.9899999999999936E-2</v>
      </c>
    </row>
    <row r="1008" spans="1:41" x14ac:dyDescent="0.3">
      <c r="A1008" t="s">
        <v>1081</v>
      </c>
      <c r="B1008" t="s">
        <v>37</v>
      </c>
      <c r="C1008">
        <v>1</v>
      </c>
      <c r="D1008" t="s">
        <v>38</v>
      </c>
      <c r="E1008">
        <v>13.51</v>
      </c>
      <c r="F1008">
        <v>54</v>
      </c>
      <c r="G1008">
        <v>0.57699999999999996</v>
      </c>
      <c r="H1008">
        <v>0.41399999999999998</v>
      </c>
      <c r="I1008">
        <f>Data[[#This Row],[nucleus_area_pct]]/Data[[#This Row],[cytoplasm_ratio]]</f>
        <v>130.43478260869566</v>
      </c>
      <c r="J1008">
        <v>0.627</v>
      </c>
      <c r="K1008">
        <v>0.54200000000000004</v>
      </c>
      <c r="L1008">
        <v>3.4</v>
      </c>
      <c r="M1008">
        <v>5.4</v>
      </c>
      <c r="N1008">
        <v>0.69799999999999995</v>
      </c>
      <c r="O1008">
        <v>524</v>
      </c>
      <c r="P1008">
        <v>90</v>
      </c>
      <c r="Q1008">
        <v>193</v>
      </c>
      <c r="R1008">
        <v>149</v>
      </c>
      <c r="S1008">
        <v>189</v>
      </c>
      <c r="T1008">
        <f>(Data[[#This Row],[mean_r]]/256)*100</f>
        <v>75.390625</v>
      </c>
      <c r="U1008">
        <f>(Data[[#This Row],[mean_g]]/256)*100</f>
        <v>58.203125</v>
      </c>
      <c r="V1008">
        <f>(Data[[#This Row],[mean_b]]/256)*100</f>
        <v>73.828125</v>
      </c>
      <c r="W1008">
        <v>0.72299999999999998</v>
      </c>
      <c r="X1008" t="s">
        <v>51</v>
      </c>
      <c r="Y1008" t="s">
        <v>45</v>
      </c>
      <c r="Z1008">
        <v>11259</v>
      </c>
      <c r="AA1008">
        <v>5.5</v>
      </c>
      <c r="AB1008">
        <v>15.9</v>
      </c>
      <c r="AC1008">
        <v>43.8</v>
      </c>
      <c r="AD1008">
        <v>202834</v>
      </c>
      <c r="AE1008">
        <v>93.8</v>
      </c>
      <c r="AF1008">
        <v>35.1</v>
      </c>
      <c r="AG1008" t="s">
        <v>46</v>
      </c>
      <c r="AH1008" t="s">
        <v>47</v>
      </c>
      <c r="AI1008" t="s">
        <v>56</v>
      </c>
      <c r="AJ1008">
        <v>100</v>
      </c>
      <c r="AK1008">
        <v>512</v>
      </c>
      <c r="AL1008">
        <v>0.7651</v>
      </c>
      <c r="AM1008">
        <v>0.73199999999999998</v>
      </c>
      <c r="AN1008">
        <v>0.75160000000000005</v>
      </c>
      <c r="AO1008">
        <f>Data[[#This Row],[labeller_confidence_score]]-Data[[#This Row],[cytodiffusion_classification_confidence]]</f>
        <v>1.9600000000000062E-2</v>
      </c>
    </row>
    <row r="1009" spans="1:41" x14ac:dyDescent="0.3">
      <c r="A1009" t="s">
        <v>1082</v>
      </c>
      <c r="B1009" t="s">
        <v>180</v>
      </c>
      <c r="C1009">
        <v>1</v>
      </c>
      <c r="D1009" t="s">
        <v>181</v>
      </c>
      <c r="E1009">
        <v>7.13</v>
      </c>
      <c r="F1009">
        <v>0</v>
      </c>
      <c r="G1009">
        <v>0</v>
      </c>
      <c r="H1009">
        <v>1</v>
      </c>
      <c r="I1009">
        <f>Data[[#This Row],[nucleus_area_pct]]/Data[[#This Row],[cytoplasm_ratio]]</f>
        <v>0</v>
      </c>
      <c r="J1009">
        <v>0.28399999999999997</v>
      </c>
      <c r="K1009">
        <v>0.86599999999999999</v>
      </c>
      <c r="L1009">
        <v>0.75</v>
      </c>
      <c r="M1009">
        <v>1</v>
      </c>
      <c r="N1009">
        <v>0.88700000000000001</v>
      </c>
      <c r="O1009">
        <v>175</v>
      </c>
      <c r="P1009">
        <v>69</v>
      </c>
      <c r="Q1009">
        <v>231</v>
      </c>
      <c r="R1009">
        <v>116</v>
      </c>
      <c r="S1009">
        <v>133</v>
      </c>
      <c r="T1009">
        <f>(Data[[#This Row],[mean_r]]/256)*100</f>
        <v>90.234375</v>
      </c>
      <c r="U1009">
        <f>(Data[[#This Row],[mean_g]]/256)*100</f>
        <v>45.3125</v>
      </c>
      <c r="V1009">
        <f>(Data[[#This Row],[mean_b]]/256)*100</f>
        <v>51.953125</v>
      </c>
      <c r="W1009">
        <v>0.55900000000000005</v>
      </c>
      <c r="X1009" t="s">
        <v>51</v>
      </c>
      <c r="Y1009" t="s">
        <v>40</v>
      </c>
      <c r="Z1009">
        <v>2562</v>
      </c>
      <c r="AA1009">
        <v>5</v>
      </c>
      <c r="AB1009">
        <v>14.5</v>
      </c>
      <c r="AC1009">
        <v>41</v>
      </c>
      <c r="AD1009">
        <v>264563</v>
      </c>
      <c r="AE1009">
        <v>79</v>
      </c>
      <c r="AF1009">
        <v>35.5</v>
      </c>
      <c r="AG1009" t="s">
        <v>41</v>
      </c>
      <c r="AH1009" t="s">
        <v>42</v>
      </c>
      <c r="AI1009" t="s">
        <v>56</v>
      </c>
      <c r="AJ1009">
        <v>100</v>
      </c>
      <c r="AK1009">
        <v>256</v>
      </c>
      <c r="AL1009">
        <v>0.67290000000000005</v>
      </c>
      <c r="AM1009">
        <v>0.68899999999999995</v>
      </c>
      <c r="AN1009">
        <v>0.85740000000000005</v>
      </c>
      <c r="AO1009">
        <f>Data[[#This Row],[labeller_confidence_score]]-Data[[#This Row],[cytodiffusion_classification_confidence]]</f>
        <v>0.16840000000000011</v>
      </c>
    </row>
    <row r="1010" spans="1:41" x14ac:dyDescent="0.3">
      <c r="A1010" t="s">
        <v>1083</v>
      </c>
      <c r="B1010" t="s">
        <v>49</v>
      </c>
      <c r="C1010">
        <v>0</v>
      </c>
      <c r="D1010" t="s">
        <v>50</v>
      </c>
      <c r="E1010">
        <v>12.8</v>
      </c>
      <c r="F1010">
        <v>66</v>
      </c>
      <c r="G1010">
        <v>0.48699999999999999</v>
      </c>
      <c r="H1010">
        <v>0.47</v>
      </c>
      <c r="I1010">
        <f>Data[[#This Row],[nucleus_area_pct]]/Data[[#This Row],[cytoplasm_ratio]]</f>
        <v>140.42553191489361</v>
      </c>
      <c r="J1010">
        <v>0.67500000000000004</v>
      </c>
      <c r="K1010">
        <v>0.41599999999999998</v>
      </c>
      <c r="L1010">
        <v>2.76</v>
      </c>
      <c r="M1010">
        <v>3.1</v>
      </c>
      <c r="N1010">
        <v>0.76500000000000001</v>
      </c>
      <c r="O1010">
        <v>456</v>
      </c>
      <c r="P1010">
        <v>80</v>
      </c>
      <c r="Q1010">
        <v>210</v>
      </c>
      <c r="R1010">
        <v>147</v>
      </c>
      <c r="S1010">
        <v>208</v>
      </c>
      <c r="T1010">
        <f>(Data[[#This Row],[mean_r]]/256)*100</f>
        <v>82.03125</v>
      </c>
      <c r="U1010">
        <f>(Data[[#This Row],[mean_g]]/256)*100</f>
        <v>57.421875</v>
      </c>
      <c r="V1010">
        <f>(Data[[#This Row],[mean_b]]/256)*100</f>
        <v>81.25</v>
      </c>
      <c r="W1010">
        <v>0.59699999999999998</v>
      </c>
      <c r="X1010" t="s">
        <v>63</v>
      </c>
      <c r="Y1010" t="s">
        <v>40</v>
      </c>
      <c r="Z1010">
        <v>1594</v>
      </c>
      <c r="AA1010">
        <v>4.46</v>
      </c>
      <c r="AB1010">
        <v>13.6</v>
      </c>
      <c r="AC1010">
        <v>35.200000000000003</v>
      </c>
      <c r="AD1010">
        <v>274723</v>
      </c>
      <c r="AE1010">
        <v>93.1</v>
      </c>
      <c r="AF1010">
        <v>34</v>
      </c>
      <c r="AG1010" t="s">
        <v>46</v>
      </c>
      <c r="AH1010" t="s">
        <v>68</v>
      </c>
      <c r="AI1010" t="s">
        <v>56</v>
      </c>
      <c r="AJ1010">
        <v>100</v>
      </c>
      <c r="AK1010">
        <v>224</v>
      </c>
      <c r="AL1010">
        <v>0.14949999999999999</v>
      </c>
      <c r="AM1010">
        <v>0.82210000000000005</v>
      </c>
      <c r="AN1010">
        <v>0.84540000000000004</v>
      </c>
      <c r="AO1010">
        <f>Data[[#This Row],[labeller_confidence_score]]-Data[[#This Row],[cytodiffusion_classification_confidence]]</f>
        <v>2.3299999999999987E-2</v>
      </c>
    </row>
    <row r="1011" spans="1:41" x14ac:dyDescent="0.3">
      <c r="A1011" t="s">
        <v>1084</v>
      </c>
      <c r="B1011" t="s">
        <v>81</v>
      </c>
      <c r="C1011">
        <v>1</v>
      </c>
      <c r="D1011" t="s">
        <v>82</v>
      </c>
      <c r="E1011">
        <v>17.27</v>
      </c>
      <c r="F1011">
        <v>77.900000000000006</v>
      </c>
      <c r="G1011">
        <v>0.34599999999999997</v>
      </c>
      <c r="H1011">
        <v>0.19400000000000001</v>
      </c>
      <c r="I1011">
        <f>Data[[#This Row],[nucleus_area_pct]]/Data[[#This Row],[cytoplasm_ratio]]</f>
        <v>401.54639175257734</v>
      </c>
      <c r="J1011">
        <v>0.81599999999999995</v>
      </c>
      <c r="K1011">
        <v>0.20899999999999999</v>
      </c>
      <c r="L1011">
        <v>1.06</v>
      </c>
      <c r="M1011">
        <v>1</v>
      </c>
      <c r="N1011">
        <v>0.93300000000000005</v>
      </c>
      <c r="O1011">
        <v>618</v>
      </c>
      <c r="P1011">
        <v>106</v>
      </c>
      <c r="Q1011">
        <v>199</v>
      </c>
      <c r="R1011">
        <v>171</v>
      </c>
      <c r="S1011">
        <v>188</v>
      </c>
      <c r="T1011">
        <f>(Data[[#This Row],[mean_r]]/256)*100</f>
        <v>77.734375</v>
      </c>
      <c r="U1011">
        <f>(Data[[#This Row],[mean_g]]/256)*100</f>
        <v>66.796875</v>
      </c>
      <c r="V1011">
        <f>(Data[[#This Row],[mean_b]]/256)*100</f>
        <v>73.4375</v>
      </c>
      <c r="W1011">
        <v>0.72799999999999998</v>
      </c>
      <c r="X1011" t="s">
        <v>51</v>
      </c>
      <c r="Y1011" t="s">
        <v>40</v>
      </c>
      <c r="Z1011">
        <v>5044</v>
      </c>
      <c r="AA1011">
        <v>4.79</v>
      </c>
      <c r="AB1011">
        <v>14.9</v>
      </c>
      <c r="AC1011">
        <v>43.7</v>
      </c>
      <c r="AD1011">
        <v>196486</v>
      </c>
      <c r="AE1011">
        <v>98.7</v>
      </c>
      <c r="AF1011">
        <v>30.9</v>
      </c>
      <c r="AG1011" t="s">
        <v>64</v>
      </c>
      <c r="AH1011" t="s">
        <v>47</v>
      </c>
      <c r="AI1011" t="s">
        <v>52</v>
      </c>
      <c r="AJ1011">
        <v>60</v>
      </c>
      <c r="AK1011">
        <v>512</v>
      </c>
      <c r="AL1011">
        <v>0.98089999999999999</v>
      </c>
      <c r="AM1011">
        <v>0.78059999999999996</v>
      </c>
      <c r="AN1011">
        <v>0.86029999999999995</v>
      </c>
      <c r="AO1011">
        <f>Data[[#This Row],[labeller_confidence_score]]-Data[[#This Row],[cytodiffusion_classification_confidence]]</f>
        <v>7.9699999999999993E-2</v>
      </c>
    </row>
    <row r="1012" spans="1:41" x14ac:dyDescent="0.3">
      <c r="A1012" t="s">
        <v>1085</v>
      </c>
      <c r="B1012" t="s">
        <v>85</v>
      </c>
      <c r="C1012">
        <v>0</v>
      </c>
      <c r="D1012" t="s">
        <v>50</v>
      </c>
      <c r="E1012">
        <v>10.9</v>
      </c>
      <c r="F1012">
        <v>65.099999999999994</v>
      </c>
      <c r="G1012">
        <v>0.72299999999999998</v>
      </c>
      <c r="H1012">
        <v>0.33300000000000002</v>
      </c>
      <c r="I1012">
        <f>Data[[#This Row],[nucleus_area_pct]]/Data[[#This Row],[cytoplasm_ratio]]</f>
        <v>195.49549549549548</v>
      </c>
      <c r="J1012">
        <v>0.75</v>
      </c>
      <c r="K1012">
        <v>0.34499999999999997</v>
      </c>
      <c r="L1012">
        <v>4.46</v>
      </c>
      <c r="M1012">
        <v>1.5</v>
      </c>
      <c r="N1012">
        <v>0.71099999999999997</v>
      </c>
      <c r="O1012">
        <v>341</v>
      </c>
      <c r="P1012">
        <v>76</v>
      </c>
      <c r="Q1012">
        <v>180</v>
      </c>
      <c r="R1012">
        <v>157</v>
      </c>
      <c r="S1012">
        <v>185</v>
      </c>
      <c r="T1012">
        <f>(Data[[#This Row],[mean_r]]/256)*100</f>
        <v>70.3125</v>
      </c>
      <c r="U1012">
        <f>(Data[[#This Row],[mean_g]]/256)*100</f>
        <v>61.328125</v>
      </c>
      <c r="V1012">
        <f>(Data[[#This Row],[mean_b]]/256)*100</f>
        <v>72.265625</v>
      </c>
      <c r="W1012">
        <v>0.70099999999999996</v>
      </c>
      <c r="X1012" t="s">
        <v>39</v>
      </c>
      <c r="Y1012" t="s">
        <v>45</v>
      </c>
      <c r="Z1012">
        <v>5594</v>
      </c>
      <c r="AA1012">
        <v>5.46</v>
      </c>
      <c r="AB1012">
        <v>9.4</v>
      </c>
      <c r="AC1012">
        <v>46.7</v>
      </c>
      <c r="AD1012">
        <v>210431</v>
      </c>
      <c r="AE1012">
        <v>96.9</v>
      </c>
      <c r="AF1012">
        <v>34</v>
      </c>
      <c r="AG1012" t="s">
        <v>46</v>
      </c>
      <c r="AH1012" t="s">
        <v>68</v>
      </c>
      <c r="AI1012" t="s">
        <v>56</v>
      </c>
      <c r="AJ1012">
        <v>100</v>
      </c>
      <c r="AK1012">
        <v>512</v>
      </c>
      <c r="AL1012">
        <v>0.1119</v>
      </c>
      <c r="AM1012">
        <v>0.97560000000000002</v>
      </c>
      <c r="AN1012">
        <v>0.97789999999999999</v>
      </c>
      <c r="AO1012">
        <f>Data[[#This Row],[labeller_confidence_score]]-Data[[#This Row],[cytodiffusion_classification_confidence]]</f>
        <v>2.2999999999999687E-3</v>
      </c>
    </row>
    <row r="1013" spans="1:41" x14ac:dyDescent="0.3">
      <c r="A1013" t="s">
        <v>1086</v>
      </c>
      <c r="B1013" t="s">
        <v>58</v>
      </c>
      <c r="C1013">
        <v>1</v>
      </c>
      <c r="D1013" t="s">
        <v>38</v>
      </c>
      <c r="E1013">
        <v>16.05</v>
      </c>
      <c r="F1013">
        <v>71.7</v>
      </c>
      <c r="G1013">
        <v>0.621</v>
      </c>
      <c r="H1013">
        <v>0.25700000000000001</v>
      </c>
      <c r="I1013">
        <f>Data[[#This Row],[nucleus_area_pct]]/Data[[#This Row],[cytoplasm_ratio]]</f>
        <v>278.98832684824902</v>
      </c>
      <c r="J1013">
        <v>0.86199999999999999</v>
      </c>
      <c r="K1013">
        <v>0.41099999999999998</v>
      </c>
      <c r="L1013">
        <v>1.05</v>
      </c>
      <c r="M1013">
        <v>1</v>
      </c>
      <c r="N1013">
        <v>0.76800000000000002</v>
      </c>
      <c r="O1013">
        <v>539</v>
      </c>
      <c r="P1013">
        <v>78</v>
      </c>
      <c r="Q1013">
        <v>186</v>
      </c>
      <c r="R1013">
        <v>164</v>
      </c>
      <c r="S1013">
        <v>181</v>
      </c>
      <c r="T1013">
        <f>(Data[[#This Row],[mean_r]]/256)*100</f>
        <v>72.65625</v>
      </c>
      <c r="U1013">
        <f>(Data[[#This Row],[mean_g]]/256)*100</f>
        <v>64.0625</v>
      </c>
      <c r="V1013">
        <f>(Data[[#This Row],[mean_b]]/256)*100</f>
        <v>70.703125</v>
      </c>
      <c r="W1013">
        <v>0.68700000000000006</v>
      </c>
      <c r="X1013" t="s">
        <v>51</v>
      </c>
      <c r="Y1013" t="s">
        <v>45</v>
      </c>
      <c r="Z1013">
        <v>9853</v>
      </c>
      <c r="AA1013">
        <v>5.79</v>
      </c>
      <c r="AB1013">
        <v>12</v>
      </c>
      <c r="AC1013">
        <v>34.6</v>
      </c>
      <c r="AD1013">
        <v>272316</v>
      </c>
      <c r="AE1013">
        <v>83.3</v>
      </c>
      <c r="AF1013">
        <v>34.6</v>
      </c>
      <c r="AG1013" t="s">
        <v>64</v>
      </c>
      <c r="AH1013" t="s">
        <v>68</v>
      </c>
      <c r="AI1013" t="s">
        <v>43</v>
      </c>
      <c r="AJ1013">
        <v>40</v>
      </c>
      <c r="AK1013">
        <v>256</v>
      </c>
      <c r="AL1013">
        <v>0.81320000000000003</v>
      </c>
      <c r="AM1013">
        <v>0.71819999999999995</v>
      </c>
      <c r="AN1013">
        <v>0.77559999999999996</v>
      </c>
      <c r="AO1013">
        <f>Data[[#This Row],[labeller_confidence_score]]-Data[[#This Row],[cytodiffusion_classification_confidence]]</f>
        <v>5.7400000000000007E-2</v>
      </c>
    </row>
    <row r="1014" spans="1:41" x14ac:dyDescent="0.3">
      <c r="A1014" t="s">
        <v>1087</v>
      </c>
      <c r="B1014" t="s">
        <v>58</v>
      </c>
      <c r="C1014">
        <v>1</v>
      </c>
      <c r="D1014" t="s">
        <v>38</v>
      </c>
      <c r="E1014">
        <v>12.63</v>
      </c>
      <c r="F1014">
        <v>69.2</v>
      </c>
      <c r="G1014">
        <v>0.66300000000000003</v>
      </c>
      <c r="H1014">
        <v>0.27800000000000002</v>
      </c>
      <c r="I1014">
        <f>Data[[#This Row],[nucleus_area_pct]]/Data[[#This Row],[cytoplasm_ratio]]</f>
        <v>248.92086330935251</v>
      </c>
      <c r="J1014">
        <v>0.755</v>
      </c>
      <c r="K1014">
        <v>0.39300000000000002</v>
      </c>
      <c r="L1014">
        <v>1.77</v>
      </c>
      <c r="M1014">
        <v>1.1000000000000001</v>
      </c>
      <c r="N1014">
        <v>0.9</v>
      </c>
      <c r="O1014">
        <v>654</v>
      </c>
      <c r="P1014">
        <v>81</v>
      </c>
      <c r="Q1014">
        <v>198</v>
      </c>
      <c r="R1014">
        <v>144</v>
      </c>
      <c r="S1014">
        <v>186</v>
      </c>
      <c r="T1014">
        <f>(Data[[#This Row],[mean_r]]/256)*100</f>
        <v>77.34375</v>
      </c>
      <c r="U1014">
        <f>(Data[[#This Row],[mean_g]]/256)*100</f>
        <v>56.25</v>
      </c>
      <c r="V1014">
        <f>(Data[[#This Row],[mean_b]]/256)*100</f>
        <v>72.65625</v>
      </c>
      <c r="W1014">
        <v>0.77700000000000002</v>
      </c>
      <c r="X1014" t="s">
        <v>39</v>
      </c>
      <c r="Y1014" t="s">
        <v>40</v>
      </c>
      <c r="Z1014">
        <v>6777</v>
      </c>
      <c r="AA1014">
        <v>3.32</v>
      </c>
      <c r="AB1014">
        <v>12.4</v>
      </c>
      <c r="AC1014">
        <v>45.1</v>
      </c>
      <c r="AD1014">
        <v>229060</v>
      </c>
      <c r="AE1014">
        <v>79</v>
      </c>
      <c r="AF1014">
        <v>33.299999999999997</v>
      </c>
      <c r="AG1014" t="s">
        <v>46</v>
      </c>
      <c r="AH1014" t="s">
        <v>42</v>
      </c>
      <c r="AI1014" t="s">
        <v>52</v>
      </c>
      <c r="AJ1014">
        <v>60</v>
      </c>
      <c r="AK1014">
        <v>512</v>
      </c>
      <c r="AL1014">
        <v>0.77629999999999999</v>
      </c>
      <c r="AM1014">
        <v>0.81859999999999999</v>
      </c>
      <c r="AN1014">
        <v>0.85650000000000004</v>
      </c>
      <c r="AO1014">
        <f>Data[[#This Row],[labeller_confidence_score]]-Data[[#This Row],[cytodiffusion_classification_confidence]]</f>
        <v>3.7900000000000045E-2</v>
      </c>
    </row>
    <row r="1015" spans="1:41" x14ac:dyDescent="0.3">
      <c r="A1015" t="s">
        <v>1088</v>
      </c>
      <c r="B1015" t="s">
        <v>37</v>
      </c>
      <c r="C1015">
        <v>1</v>
      </c>
      <c r="D1015" t="s">
        <v>38</v>
      </c>
      <c r="E1015">
        <v>12.56</v>
      </c>
      <c r="F1015">
        <v>61.6</v>
      </c>
      <c r="G1015">
        <v>0.56399999999999995</v>
      </c>
      <c r="H1015">
        <v>0.42099999999999999</v>
      </c>
      <c r="I1015">
        <f>Data[[#This Row],[nucleus_area_pct]]/Data[[#This Row],[cytoplasm_ratio]]</f>
        <v>146.31828978622329</v>
      </c>
      <c r="J1015">
        <v>0.85099999999999998</v>
      </c>
      <c r="K1015">
        <v>0.39800000000000002</v>
      </c>
      <c r="L1015">
        <v>3.28</v>
      </c>
      <c r="M1015">
        <v>5.6</v>
      </c>
      <c r="N1015">
        <v>0.73699999999999999</v>
      </c>
      <c r="O1015">
        <v>452</v>
      </c>
      <c r="P1015">
        <v>82</v>
      </c>
      <c r="Q1015">
        <v>216</v>
      </c>
      <c r="R1015">
        <v>168</v>
      </c>
      <c r="S1015">
        <v>181</v>
      </c>
      <c r="T1015">
        <f>(Data[[#This Row],[mean_r]]/256)*100</f>
        <v>84.375</v>
      </c>
      <c r="U1015">
        <f>(Data[[#This Row],[mean_g]]/256)*100</f>
        <v>65.625</v>
      </c>
      <c r="V1015">
        <f>(Data[[#This Row],[mean_b]]/256)*100</f>
        <v>70.703125</v>
      </c>
      <c r="W1015">
        <v>0.57699999999999996</v>
      </c>
      <c r="X1015" t="s">
        <v>51</v>
      </c>
      <c r="Y1015" t="s">
        <v>40</v>
      </c>
      <c r="Z1015">
        <v>4315</v>
      </c>
      <c r="AA1015">
        <v>3.76</v>
      </c>
      <c r="AB1015">
        <v>15.6</v>
      </c>
      <c r="AC1015">
        <v>37</v>
      </c>
      <c r="AD1015">
        <v>254468</v>
      </c>
      <c r="AE1015">
        <v>91.5</v>
      </c>
      <c r="AF1015">
        <v>35.200000000000003</v>
      </c>
      <c r="AG1015" t="s">
        <v>46</v>
      </c>
      <c r="AH1015" t="s">
        <v>42</v>
      </c>
      <c r="AI1015" t="s">
        <v>52</v>
      </c>
      <c r="AJ1015">
        <v>60</v>
      </c>
      <c r="AK1015">
        <v>256</v>
      </c>
      <c r="AL1015">
        <v>0.97170000000000001</v>
      </c>
      <c r="AM1015">
        <v>0.80920000000000003</v>
      </c>
      <c r="AN1015">
        <v>0.79090000000000005</v>
      </c>
      <c r="AO1015">
        <f>Data[[#This Row],[labeller_confidence_score]]-Data[[#This Row],[cytodiffusion_classification_confidence]]</f>
        <v>-1.8299999999999983E-2</v>
      </c>
    </row>
    <row r="1016" spans="1:41" x14ac:dyDescent="0.3">
      <c r="A1016" t="s">
        <v>1089</v>
      </c>
      <c r="B1016" t="s">
        <v>133</v>
      </c>
      <c r="C1016">
        <v>1</v>
      </c>
      <c r="D1016" t="s">
        <v>104</v>
      </c>
      <c r="E1016">
        <v>8.24</v>
      </c>
      <c r="F1016">
        <v>0</v>
      </c>
      <c r="G1016">
        <v>0</v>
      </c>
      <c r="H1016">
        <v>1</v>
      </c>
      <c r="I1016">
        <f>Data[[#This Row],[nucleus_area_pct]]/Data[[#This Row],[cytoplasm_ratio]]</f>
        <v>0</v>
      </c>
      <c r="J1016">
        <v>0.57299999999999995</v>
      </c>
      <c r="K1016">
        <v>0.77200000000000002</v>
      </c>
      <c r="L1016">
        <v>0.51</v>
      </c>
      <c r="M1016">
        <v>1</v>
      </c>
      <c r="N1016">
        <v>0.91500000000000004</v>
      </c>
      <c r="O1016">
        <v>200</v>
      </c>
      <c r="P1016">
        <v>55</v>
      </c>
      <c r="Q1016">
        <v>217</v>
      </c>
      <c r="R1016">
        <v>129</v>
      </c>
      <c r="S1016">
        <v>135</v>
      </c>
      <c r="T1016">
        <f>(Data[[#This Row],[mean_r]]/256)*100</f>
        <v>84.765625</v>
      </c>
      <c r="U1016">
        <f>(Data[[#This Row],[mean_g]]/256)*100</f>
        <v>50.390625</v>
      </c>
      <c r="V1016">
        <f>(Data[[#This Row],[mean_b]]/256)*100</f>
        <v>52.734375</v>
      </c>
      <c r="W1016">
        <v>0.56699999999999995</v>
      </c>
      <c r="X1016" t="s">
        <v>51</v>
      </c>
      <c r="Y1016" t="s">
        <v>40</v>
      </c>
      <c r="Z1016">
        <v>9004</v>
      </c>
      <c r="AA1016">
        <v>4.59</v>
      </c>
      <c r="AB1016">
        <v>13.1</v>
      </c>
      <c r="AC1016">
        <v>48.7</v>
      </c>
      <c r="AD1016">
        <v>287124</v>
      </c>
      <c r="AE1016">
        <v>96.1</v>
      </c>
      <c r="AF1016">
        <v>33</v>
      </c>
      <c r="AG1016" t="s">
        <v>41</v>
      </c>
      <c r="AH1016" t="s">
        <v>42</v>
      </c>
      <c r="AI1016" t="s">
        <v>56</v>
      </c>
      <c r="AJ1016">
        <v>100</v>
      </c>
      <c r="AK1016">
        <v>224</v>
      </c>
      <c r="AL1016">
        <v>0.71430000000000005</v>
      </c>
      <c r="AM1016">
        <v>0.71579999999999999</v>
      </c>
      <c r="AN1016">
        <v>0.75880000000000003</v>
      </c>
      <c r="AO1016">
        <f>Data[[#This Row],[labeller_confidence_score]]-Data[[#This Row],[cytodiffusion_classification_confidence]]</f>
        <v>4.3000000000000038E-2</v>
      </c>
    </row>
    <row r="1017" spans="1:41" x14ac:dyDescent="0.3">
      <c r="A1017" t="s">
        <v>1090</v>
      </c>
      <c r="B1017" t="s">
        <v>74</v>
      </c>
      <c r="C1017">
        <v>0</v>
      </c>
      <c r="D1017" t="s">
        <v>75</v>
      </c>
      <c r="E1017">
        <v>2.98</v>
      </c>
      <c r="F1017">
        <v>0</v>
      </c>
      <c r="G1017">
        <v>0</v>
      </c>
      <c r="H1017">
        <v>1</v>
      </c>
      <c r="I1017">
        <f>Data[[#This Row],[nucleus_area_pct]]/Data[[#This Row],[cytoplasm_ratio]]</f>
        <v>0</v>
      </c>
      <c r="J1017">
        <v>0.86499999999999999</v>
      </c>
      <c r="K1017">
        <v>0.48499999999999999</v>
      </c>
      <c r="L1017">
        <v>2.99</v>
      </c>
      <c r="M1017">
        <v>1</v>
      </c>
      <c r="N1017">
        <v>0.745</v>
      </c>
      <c r="O1017">
        <v>17</v>
      </c>
      <c r="P1017">
        <v>19</v>
      </c>
      <c r="Q1017">
        <v>232</v>
      </c>
      <c r="R1017">
        <v>153</v>
      </c>
      <c r="S1017">
        <v>150</v>
      </c>
      <c r="T1017">
        <f>(Data[[#This Row],[mean_r]]/256)*100</f>
        <v>90.625</v>
      </c>
      <c r="U1017">
        <f>(Data[[#This Row],[mean_g]]/256)*100</f>
        <v>59.765625</v>
      </c>
      <c r="V1017">
        <f>(Data[[#This Row],[mean_b]]/256)*100</f>
        <v>58.59375</v>
      </c>
      <c r="W1017">
        <v>0.58399999999999996</v>
      </c>
      <c r="X1017" t="s">
        <v>51</v>
      </c>
      <c r="Y1017" t="s">
        <v>45</v>
      </c>
      <c r="Z1017">
        <v>5699</v>
      </c>
      <c r="AA1017">
        <v>5.38</v>
      </c>
      <c r="AB1017">
        <v>8.6</v>
      </c>
      <c r="AC1017">
        <v>40.299999999999997</v>
      </c>
      <c r="AD1017">
        <v>254169</v>
      </c>
      <c r="AE1017">
        <v>109.3</v>
      </c>
      <c r="AF1017">
        <v>32.5</v>
      </c>
      <c r="AG1017" t="s">
        <v>46</v>
      </c>
      <c r="AH1017" t="s">
        <v>47</v>
      </c>
      <c r="AI1017" t="s">
        <v>52</v>
      </c>
      <c r="AJ1017">
        <v>60</v>
      </c>
      <c r="AK1017">
        <v>512</v>
      </c>
      <c r="AL1017">
        <v>7.2400000000000006E-2</v>
      </c>
      <c r="AM1017">
        <v>0.77039999999999997</v>
      </c>
      <c r="AN1017">
        <v>0.94299999999999995</v>
      </c>
      <c r="AO1017">
        <f>Data[[#This Row],[labeller_confidence_score]]-Data[[#This Row],[cytodiffusion_classification_confidence]]</f>
        <v>0.17259999999999998</v>
      </c>
    </row>
    <row r="1018" spans="1:41" x14ac:dyDescent="0.3">
      <c r="A1018" t="s">
        <v>1091</v>
      </c>
      <c r="B1018" t="s">
        <v>60</v>
      </c>
      <c r="C1018">
        <v>0</v>
      </c>
      <c r="D1018" t="s">
        <v>50</v>
      </c>
      <c r="E1018">
        <v>17.52</v>
      </c>
      <c r="F1018">
        <v>62.8</v>
      </c>
      <c r="G1018">
        <v>0.66</v>
      </c>
      <c r="H1018">
        <v>0.248</v>
      </c>
      <c r="I1018">
        <f>Data[[#This Row],[nucleus_area_pct]]/Data[[#This Row],[cytoplasm_ratio]]</f>
        <v>253.2258064516129</v>
      </c>
      <c r="J1018">
        <v>0.59899999999999998</v>
      </c>
      <c r="K1018">
        <v>0.51600000000000001</v>
      </c>
      <c r="L1018">
        <v>1.5</v>
      </c>
      <c r="M1018">
        <v>1</v>
      </c>
      <c r="N1018">
        <v>0.76700000000000002</v>
      </c>
      <c r="O1018">
        <v>593</v>
      </c>
      <c r="P1018">
        <v>91</v>
      </c>
      <c r="Q1018">
        <v>204</v>
      </c>
      <c r="R1018">
        <v>127</v>
      </c>
      <c r="S1018">
        <v>182</v>
      </c>
      <c r="T1018">
        <f>(Data[[#This Row],[mean_r]]/256)*100</f>
        <v>79.6875</v>
      </c>
      <c r="U1018">
        <f>(Data[[#This Row],[mean_g]]/256)*100</f>
        <v>49.609375</v>
      </c>
      <c r="V1018">
        <f>(Data[[#This Row],[mean_b]]/256)*100</f>
        <v>71.09375</v>
      </c>
      <c r="W1018">
        <v>0.53500000000000003</v>
      </c>
      <c r="X1018" t="s">
        <v>51</v>
      </c>
      <c r="Y1018" t="s">
        <v>40</v>
      </c>
      <c r="Z1018">
        <v>6075</v>
      </c>
      <c r="AA1018">
        <v>4.08</v>
      </c>
      <c r="AB1018">
        <v>14</v>
      </c>
      <c r="AC1018">
        <v>47.1</v>
      </c>
      <c r="AD1018">
        <v>372286</v>
      </c>
      <c r="AE1018">
        <v>94</v>
      </c>
      <c r="AF1018">
        <v>33</v>
      </c>
      <c r="AG1018" t="s">
        <v>64</v>
      </c>
      <c r="AH1018" t="s">
        <v>42</v>
      </c>
      <c r="AI1018" t="s">
        <v>56</v>
      </c>
      <c r="AJ1018">
        <v>100</v>
      </c>
      <c r="AK1018">
        <v>224</v>
      </c>
      <c r="AL1018">
        <v>5.2400000000000002E-2</v>
      </c>
      <c r="AM1018">
        <v>0.86839999999999995</v>
      </c>
      <c r="AN1018">
        <v>0.90490000000000004</v>
      </c>
      <c r="AO1018">
        <f>Data[[#This Row],[labeller_confidence_score]]-Data[[#This Row],[cytodiffusion_classification_confidence]]</f>
        <v>3.6500000000000088E-2</v>
      </c>
    </row>
    <row r="1019" spans="1:41" x14ac:dyDescent="0.3">
      <c r="A1019" t="s">
        <v>1092</v>
      </c>
      <c r="B1019" t="s">
        <v>49</v>
      </c>
      <c r="C1019">
        <v>0</v>
      </c>
      <c r="D1019" t="s">
        <v>50</v>
      </c>
      <c r="E1019">
        <v>11.5</v>
      </c>
      <c r="F1019">
        <v>54.6</v>
      </c>
      <c r="G1019">
        <v>0.65100000000000002</v>
      </c>
      <c r="H1019">
        <v>0.318</v>
      </c>
      <c r="I1019">
        <f>Data[[#This Row],[nucleus_area_pct]]/Data[[#This Row],[cytoplasm_ratio]]</f>
        <v>171.69811320754718</v>
      </c>
      <c r="J1019">
        <v>0.76</v>
      </c>
      <c r="K1019">
        <v>0.35099999999999998</v>
      </c>
      <c r="L1019">
        <v>2.16</v>
      </c>
      <c r="M1019">
        <v>3.2</v>
      </c>
      <c r="N1019">
        <v>0.74299999999999999</v>
      </c>
      <c r="O1019">
        <v>303</v>
      </c>
      <c r="P1019">
        <v>69</v>
      </c>
      <c r="Q1019">
        <v>205</v>
      </c>
      <c r="R1019">
        <v>156</v>
      </c>
      <c r="S1019">
        <v>188</v>
      </c>
      <c r="T1019">
        <f>(Data[[#This Row],[mean_r]]/256)*100</f>
        <v>80.078125</v>
      </c>
      <c r="U1019">
        <f>(Data[[#This Row],[mean_g]]/256)*100</f>
        <v>60.9375</v>
      </c>
      <c r="V1019">
        <f>(Data[[#This Row],[mean_b]]/256)*100</f>
        <v>73.4375</v>
      </c>
      <c r="W1019">
        <v>0.58799999999999997</v>
      </c>
      <c r="X1019" t="s">
        <v>39</v>
      </c>
      <c r="Y1019" t="s">
        <v>45</v>
      </c>
      <c r="Z1019">
        <v>11477</v>
      </c>
      <c r="AA1019">
        <v>3.47</v>
      </c>
      <c r="AB1019">
        <v>14.2</v>
      </c>
      <c r="AC1019">
        <v>41.5</v>
      </c>
      <c r="AD1019">
        <v>293471</v>
      </c>
      <c r="AE1019">
        <v>96.9</v>
      </c>
      <c r="AF1019">
        <v>34.299999999999997</v>
      </c>
      <c r="AG1019" t="s">
        <v>64</v>
      </c>
      <c r="AH1019" t="s">
        <v>68</v>
      </c>
      <c r="AI1019" t="s">
        <v>43</v>
      </c>
      <c r="AJ1019">
        <v>40</v>
      </c>
      <c r="AK1019">
        <v>360</v>
      </c>
      <c r="AL1019">
        <v>3.1399999999999997E-2</v>
      </c>
      <c r="AM1019">
        <v>0.9254</v>
      </c>
      <c r="AN1019">
        <v>0.88029999999999997</v>
      </c>
      <c r="AO1019">
        <f>Data[[#This Row],[labeller_confidence_score]]-Data[[#This Row],[cytodiffusion_classification_confidence]]</f>
        <v>-4.5100000000000029E-2</v>
      </c>
    </row>
    <row r="1020" spans="1:41" x14ac:dyDescent="0.3">
      <c r="A1020" t="s">
        <v>1093</v>
      </c>
      <c r="B1020" t="s">
        <v>87</v>
      </c>
      <c r="C1020">
        <v>0</v>
      </c>
      <c r="D1020" t="s">
        <v>50</v>
      </c>
      <c r="E1020">
        <v>11.6</v>
      </c>
      <c r="F1020">
        <v>46.8</v>
      </c>
      <c r="G1020">
        <v>0.56399999999999995</v>
      </c>
      <c r="H1020">
        <v>0.56499999999999995</v>
      </c>
      <c r="I1020">
        <f>Data[[#This Row],[nucleus_area_pct]]/Data[[#This Row],[cytoplasm_ratio]]</f>
        <v>82.83185840707965</v>
      </c>
      <c r="J1020">
        <v>0.71199999999999997</v>
      </c>
      <c r="K1020">
        <v>0.34300000000000003</v>
      </c>
      <c r="L1020">
        <v>4.26</v>
      </c>
      <c r="M1020">
        <v>2.1</v>
      </c>
      <c r="N1020">
        <v>0.82399999999999995</v>
      </c>
      <c r="O1020">
        <v>491</v>
      </c>
      <c r="P1020">
        <v>58</v>
      </c>
      <c r="Q1020">
        <v>229</v>
      </c>
      <c r="R1020">
        <v>146</v>
      </c>
      <c r="S1020">
        <v>141</v>
      </c>
      <c r="T1020">
        <f>(Data[[#This Row],[mean_r]]/256)*100</f>
        <v>89.453125</v>
      </c>
      <c r="U1020">
        <f>(Data[[#This Row],[mean_g]]/256)*100</f>
        <v>57.03125</v>
      </c>
      <c r="V1020">
        <f>(Data[[#This Row],[mean_b]]/256)*100</f>
        <v>55.078125</v>
      </c>
      <c r="W1020">
        <v>0.56499999999999995</v>
      </c>
      <c r="X1020" t="s">
        <v>51</v>
      </c>
      <c r="Y1020" t="s">
        <v>40</v>
      </c>
      <c r="Z1020">
        <v>8561</v>
      </c>
      <c r="AA1020">
        <v>5.25</v>
      </c>
      <c r="AB1020">
        <v>16</v>
      </c>
      <c r="AC1020">
        <v>45</v>
      </c>
      <c r="AD1020">
        <v>305942</v>
      </c>
      <c r="AE1020">
        <v>99.2</v>
      </c>
      <c r="AF1020">
        <v>34.1</v>
      </c>
      <c r="AG1020" t="s">
        <v>64</v>
      </c>
      <c r="AH1020" t="s">
        <v>47</v>
      </c>
      <c r="AI1020" t="s">
        <v>52</v>
      </c>
      <c r="AJ1020">
        <v>100</v>
      </c>
      <c r="AK1020">
        <v>224</v>
      </c>
      <c r="AL1020">
        <v>9.11E-2</v>
      </c>
      <c r="AM1020">
        <v>0.91069999999999995</v>
      </c>
      <c r="AN1020">
        <v>0.85819999999999996</v>
      </c>
      <c r="AO1020">
        <f>Data[[#This Row],[labeller_confidence_score]]-Data[[#This Row],[cytodiffusion_classification_confidence]]</f>
        <v>-5.2499999999999991E-2</v>
      </c>
    </row>
    <row r="1021" spans="1:41" x14ac:dyDescent="0.3">
      <c r="A1021" t="s">
        <v>1094</v>
      </c>
      <c r="B1021" t="s">
        <v>49</v>
      </c>
      <c r="C1021">
        <v>0</v>
      </c>
      <c r="D1021" t="s">
        <v>50</v>
      </c>
      <c r="E1021">
        <v>11.91</v>
      </c>
      <c r="F1021">
        <v>55.4</v>
      </c>
      <c r="G1021">
        <v>0.752</v>
      </c>
      <c r="H1021">
        <v>0.47199999999999998</v>
      </c>
      <c r="I1021">
        <f>Data[[#This Row],[nucleus_area_pct]]/Data[[#This Row],[cytoplasm_ratio]]</f>
        <v>117.37288135593221</v>
      </c>
      <c r="J1021">
        <v>0.65800000000000003</v>
      </c>
      <c r="K1021">
        <v>0.33700000000000002</v>
      </c>
      <c r="L1021">
        <v>2.23</v>
      </c>
      <c r="M1021">
        <v>3.3</v>
      </c>
      <c r="N1021">
        <v>0.72099999999999997</v>
      </c>
      <c r="O1021">
        <v>376</v>
      </c>
      <c r="P1021">
        <v>59</v>
      </c>
      <c r="Q1021">
        <v>215</v>
      </c>
      <c r="R1021">
        <v>160</v>
      </c>
      <c r="S1021">
        <v>189</v>
      </c>
      <c r="T1021">
        <f>(Data[[#This Row],[mean_r]]/256)*100</f>
        <v>83.984375</v>
      </c>
      <c r="U1021">
        <f>(Data[[#This Row],[mean_g]]/256)*100</f>
        <v>62.5</v>
      </c>
      <c r="V1021">
        <f>(Data[[#This Row],[mean_b]]/256)*100</f>
        <v>73.828125</v>
      </c>
      <c r="W1021">
        <v>0.64300000000000002</v>
      </c>
      <c r="X1021" t="s">
        <v>39</v>
      </c>
      <c r="Y1021" t="s">
        <v>45</v>
      </c>
      <c r="Z1021">
        <v>3514</v>
      </c>
      <c r="AA1021">
        <v>4.8</v>
      </c>
      <c r="AB1021">
        <v>13.5</v>
      </c>
      <c r="AC1021">
        <v>46.5</v>
      </c>
      <c r="AD1021">
        <v>310659</v>
      </c>
      <c r="AE1021">
        <v>96.6</v>
      </c>
      <c r="AF1021">
        <v>33.200000000000003</v>
      </c>
      <c r="AG1021" t="s">
        <v>41</v>
      </c>
      <c r="AH1021" t="s">
        <v>47</v>
      </c>
      <c r="AI1021" t="s">
        <v>56</v>
      </c>
      <c r="AJ1021">
        <v>100</v>
      </c>
      <c r="AK1021">
        <v>224</v>
      </c>
      <c r="AL1021">
        <v>0.10539999999999999</v>
      </c>
      <c r="AM1021">
        <v>0.90580000000000005</v>
      </c>
      <c r="AN1021">
        <v>0.97389999999999999</v>
      </c>
      <c r="AO1021">
        <f>Data[[#This Row],[labeller_confidence_score]]-Data[[#This Row],[cytodiffusion_classification_confidence]]</f>
        <v>6.8099999999999938E-2</v>
      </c>
    </row>
    <row r="1022" spans="1:41" x14ac:dyDescent="0.3">
      <c r="A1022" t="s">
        <v>1095</v>
      </c>
      <c r="B1022" t="s">
        <v>180</v>
      </c>
      <c r="C1022">
        <v>1</v>
      </c>
      <c r="D1022" t="s">
        <v>181</v>
      </c>
      <c r="E1022">
        <v>5.96</v>
      </c>
      <c r="F1022">
        <v>0</v>
      </c>
      <c r="G1022">
        <v>0</v>
      </c>
      <c r="H1022">
        <v>1</v>
      </c>
      <c r="I1022">
        <f>Data[[#This Row],[nucleus_area_pct]]/Data[[#This Row],[cytoplasm_ratio]]</f>
        <v>0</v>
      </c>
      <c r="J1022">
        <v>0.28100000000000003</v>
      </c>
      <c r="K1022">
        <v>0.88300000000000001</v>
      </c>
      <c r="L1022">
        <v>0.59</v>
      </c>
      <c r="M1022">
        <v>1</v>
      </c>
      <c r="N1022">
        <v>0.88100000000000001</v>
      </c>
      <c r="O1022">
        <v>176</v>
      </c>
      <c r="P1022">
        <v>74</v>
      </c>
      <c r="Q1022">
        <v>215</v>
      </c>
      <c r="R1022">
        <v>121</v>
      </c>
      <c r="S1022">
        <v>133</v>
      </c>
      <c r="T1022">
        <f>(Data[[#This Row],[mean_r]]/256)*100</f>
        <v>83.984375</v>
      </c>
      <c r="U1022">
        <f>(Data[[#This Row],[mean_g]]/256)*100</f>
        <v>47.265625</v>
      </c>
      <c r="V1022">
        <f>(Data[[#This Row],[mean_b]]/256)*100</f>
        <v>51.953125</v>
      </c>
      <c r="W1022">
        <v>0.57899999999999996</v>
      </c>
      <c r="X1022" t="s">
        <v>51</v>
      </c>
      <c r="Y1022" t="s">
        <v>45</v>
      </c>
      <c r="Z1022">
        <v>5795</v>
      </c>
      <c r="AA1022">
        <v>4.25</v>
      </c>
      <c r="AB1022">
        <v>11.7</v>
      </c>
      <c r="AC1022">
        <v>46</v>
      </c>
      <c r="AD1022">
        <v>104346</v>
      </c>
      <c r="AE1022">
        <v>100.6</v>
      </c>
      <c r="AF1022">
        <v>35</v>
      </c>
      <c r="AG1022" t="s">
        <v>64</v>
      </c>
      <c r="AH1022" t="s">
        <v>42</v>
      </c>
      <c r="AI1022" t="s">
        <v>43</v>
      </c>
      <c r="AJ1022">
        <v>40</v>
      </c>
      <c r="AK1022">
        <v>512</v>
      </c>
      <c r="AL1022">
        <v>0.91690000000000005</v>
      </c>
      <c r="AM1022">
        <v>0.62129999999999996</v>
      </c>
      <c r="AN1022">
        <v>0.8266</v>
      </c>
      <c r="AO1022">
        <f>Data[[#This Row],[labeller_confidence_score]]-Data[[#This Row],[cytodiffusion_classification_confidence]]</f>
        <v>0.20530000000000004</v>
      </c>
    </row>
    <row r="1023" spans="1:41" x14ac:dyDescent="0.3">
      <c r="A1023" t="s">
        <v>1096</v>
      </c>
      <c r="B1023" t="s">
        <v>62</v>
      </c>
      <c r="C1023">
        <v>0</v>
      </c>
      <c r="D1023" t="s">
        <v>50</v>
      </c>
      <c r="E1023">
        <v>10.08</v>
      </c>
      <c r="F1023">
        <v>80.400000000000006</v>
      </c>
      <c r="G1023">
        <v>0.80500000000000005</v>
      </c>
      <c r="H1023">
        <v>0.16200000000000001</v>
      </c>
      <c r="I1023">
        <f>Data[[#This Row],[nucleus_area_pct]]/Data[[#This Row],[cytoplasm_ratio]]</f>
        <v>496.2962962962963</v>
      </c>
      <c r="J1023">
        <v>0.89700000000000002</v>
      </c>
      <c r="K1023">
        <v>0.33600000000000002</v>
      </c>
      <c r="L1023">
        <v>1.52</v>
      </c>
      <c r="M1023">
        <v>1</v>
      </c>
      <c r="N1023">
        <v>0.876</v>
      </c>
      <c r="O1023">
        <v>350</v>
      </c>
      <c r="P1023">
        <v>65</v>
      </c>
      <c r="Q1023">
        <v>182</v>
      </c>
      <c r="R1023">
        <v>133</v>
      </c>
      <c r="S1023">
        <v>177</v>
      </c>
      <c r="T1023">
        <f>(Data[[#This Row],[mean_r]]/256)*100</f>
        <v>71.09375</v>
      </c>
      <c r="U1023">
        <f>(Data[[#This Row],[mean_g]]/256)*100</f>
        <v>51.953125</v>
      </c>
      <c r="V1023">
        <f>(Data[[#This Row],[mean_b]]/256)*100</f>
        <v>69.140625</v>
      </c>
      <c r="W1023">
        <v>0.69</v>
      </c>
      <c r="X1023" t="s">
        <v>51</v>
      </c>
      <c r="Y1023" t="s">
        <v>45</v>
      </c>
      <c r="Z1023">
        <v>9254</v>
      </c>
      <c r="AA1023">
        <v>6.07</v>
      </c>
      <c r="AB1023">
        <v>16.2</v>
      </c>
      <c r="AC1023">
        <v>50.3</v>
      </c>
      <c r="AD1023">
        <v>249609</v>
      </c>
      <c r="AE1023">
        <v>90.7</v>
      </c>
      <c r="AF1023">
        <v>31.4</v>
      </c>
      <c r="AG1023" t="s">
        <v>46</v>
      </c>
      <c r="AH1023" t="s">
        <v>47</v>
      </c>
      <c r="AI1023" t="s">
        <v>56</v>
      </c>
      <c r="AJ1023">
        <v>100</v>
      </c>
      <c r="AK1023">
        <v>256</v>
      </c>
      <c r="AL1023">
        <v>0.10299999999999999</v>
      </c>
      <c r="AM1023">
        <v>0.94569999999999999</v>
      </c>
      <c r="AN1023">
        <v>0.89739999999999998</v>
      </c>
      <c r="AO1023">
        <f>Data[[#This Row],[labeller_confidence_score]]-Data[[#This Row],[cytodiffusion_classification_confidence]]</f>
        <v>-4.830000000000001E-2</v>
      </c>
    </row>
    <row r="1024" spans="1:41" x14ac:dyDescent="0.3">
      <c r="A1024" t="s">
        <v>1097</v>
      </c>
      <c r="B1024" t="s">
        <v>85</v>
      </c>
      <c r="C1024">
        <v>0</v>
      </c>
      <c r="D1024" t="s">
        <v>50</v>
      </c>
      <c r="E1024">
        <v>9.9700000000000006</v>
      </c>
      <c r="F1024">
        <v>58.7</v>
      </c>
      <c r="G1024">
        <v>0.82299999999999995</v>
      </c>
      <c r="H1024">
        <v>0.33600000000000002</v>
      </c>
      <c r="I1024">
        <f>Data[[#This Row],[nucleus_area_pct]]/Data[[#This Row],[cytoplasm_ratio]]</f>
        <v>174.70238095238096</v>
      </c>
      <c r="J1024">
        <v>0.75</v>
      </c>
      <c r="K1024">
        <v>0.33300000000000002</v>
      </c>
      <c r="L1024">
        <v>5.83</v>
      </c>
      <c r="M1024">
        <v>1.8</v>
      </c>
      <c r="N1024">
        <v>0.70199999999999996</v>
      </c>
      <c r="O1024">
        <v>390</v>
      </c>
      <c r="P1024">
        <v>63</v>
      </c>
      <c r="Q1024">
        <v>193</v>
      </c>
      <c r="R1024">
        <v>146</v>
      </c>
      <c r="S1024">
        <v>183</v>
      </c>
      <c r="T1024">
        <f>(Data[[#This Row],[mean_r]]/256)*100</f>
        <v>75.390625</v>
      </c>
      <c r="U1024">
        <f>(Data[[#This Row],[mean_g]]/256)*100</f>
        <v>57.03125</v>
      </c>
      <c r="V1024">
        <f>(Data[[#This Row],[mean_b]]/256)*100</f>
        <v>71.484375</v>
      </c>
      <c r="W1024">
        <v>0.879</v>
      </c>
      <c r="X1024" t="s">
        <v>39</v>
      </c>
      <c r="Y1024" t="s">
        <v>45</v>
      </c>
      <c r="Z1024">
        <v>5473</v>
      </c>
      <c r="AA1024">
        <v>5.76</v>
      </c>
      <c r="AB1024">
        <v>15</v>
      </c>
      <c r="AC1024">
        <v>44.1</v>
      </c>
      <c r="AD1024">
        <v>311394</v>
      </c>
      <c r="AE1024">
        <v>86.9</v>
      </c>
      <c r="AF1024">
        <v>32</v>
      </c>
      <c r="AG1024" t="s">
        <v>41</v>
      </c>
      <c r="AH1024" t="s">
        <v>42</v>
      </c>
      <c r="AI1024" t="s">
        <v>56</v>
      </c>
      <c r="AJ1024">
        <v>40</v>
      </c>
      <c r="AK1024">
        <v>512</v>
      </c>
      <c r="AL1024">
        <v>0.12520000000000001</v>
      </c>
      <c r="AM1024">
        <v>0.97789999999999999</v>
      </c>
      <c r="AN1024">
        <v>0.91469999999999996</v>
      </c>
      <c r="AO1024">
        <f>Data[[#This Row],[labeller_confidence_score]]-Data[[#This Row],[cytodiffusion_classification_confidence]]</f>
        <v>-6.3200000000000034E-2</v>
      </c>
    </row>
    <row r="1025" spans="1:41" x14ac:dyDescent="0.3">
      <c r="A1025" t="s">
        <v>1098</v>
      </c>
      <c r="B1025" t="s">
        <v>54</v>
      </c>
      <c r="C1025">
        <v>0</v>
      </c>
      <c r="D1025" t="s">
        <v>54</v>
      </c>
      <c r="E1025">
        <v>7.85</v>
      </c>
      <c r="F1025">
        <v>0</v>
      </c>
      <c r="G1025">
        <v>0</v>
      </c>
      <c r="H1025">
        <v>1</v>
      </c>
      <c r="I1025">
        <f>Data[[#This Row],[nucleus_area_pct]]/Data[[#This Row],[cytoplasm_ratio]]</f>
        <v>0</v>
      </c>
      <c r="J1025">
        <v>0.93700000000000006</v>
      </c>
      <c r="K1025">
        <v>0.22800000000000001</v>
      </c>
      <c r="L1025">
        <v>0.33</v>
      </c>
      <c r="M1025">
        <v>1</v>
      </c>
      <c r="N1025">
        <v>0.92600000000000005</v>
      </c>
      <c r="O1025">
        <v>191</v>
      </c>
      <c r="P1025">
        <v>54</v>
      </c>
      <c r="Q1025">
        <v>234</v>
      </c>
      <c r="R1025">
        <v>123</v>
      </c>
      <c r="S1025">
        <v>124</v>
      </c>
      <c r="T1025">
        <f>(Data[[#This Row],[mean_r]]/256)*100</f>
        <v>91.40625</v>
      </c>
      <c r="U1025">
        <f>(Data[[#This Row],[mean_g]]/256)*100</f>
        <v>48.046875</v>
      </c>
      <c r="V1025">
        <f>(Data[[#This Row],[mean_b]]/256)*100</f>
        <v>48.4375</v>
      </c>
      <c r="W1025">
        <v>0.59899999999999998</v>
      </c>
      <c r="X1025" t="s">
        <v>51</v>
      </c>
      <c r="Y1025" t="s">
        <v>45</v>
      </c>
      <c r="Z1025">
        <v>10195</v>
      </c>
      <c r="AA1025">
        <v>4.8</v>
      </c>
      <c r="AB1025">
        <v>11.7</v>
      </c>
      <c r="AC1025">
        <v>43.5</v>
      </c>
      <c r="AD1025">
        <v>244709</v>
      </c>
      <c r="AE1025">
        <v>93.5</v>
      </c>
      <c r="AF1025">
        <v>32.799999999999997</v>
      </c>
      <c r="AG1025" t="s">
        <v>64</v>
      </c>
      <c r="AH1025" t="s">
        <v>42</v>
      </c>
      <c r="AI1025" t="s">
        <v>56</v>
      </c>
      <c r="AJ1025">
        <v>100</v>
      </c>
      <c r="AK1025">
        <v>224</v>
      </c>
      <c r="AL1025">
        <v>0</v>
      </c>
      <c r="AM1025">
        <v>0.79659999999999997</v>
      </c>
      <c r="AN1025">
        <v>0.93559999999999999</v>
      </c>
      <c r="AO1025">
        <f>Data[[#This Row],[labeller_confidence_score]]-Data[[#This Row],[cytodiffusion_classification_confidence]]</f>
        <v>0.13900000000000001</v>
      </c>
    </row>
    <row r="1026" spans="1:41" x14ac:dyDescent="0.3">
      <c r="A1026" t="s">
        <v>1099</v>
      </c>
      <c r="B1026" t="s">
        <v>62</v>
      </c>
      <c r="C1026">
        <v>0</v>
      </c>
      <c r="D1026" t="s">
        <v>50</v>
      </c>
      <c r="E1026">
        <v>9.15</v>
      </c>
      <c r="F1026">
        <v>81</v>
      </c>
      <c r="G1026">
        <v>0.70599999999999996</v>
      </c>
      <c r="H1026">
        <v>0.20499999999999999</v>
      </c>
      <c r="I1026">
        <f>Data[[#This Row],[nucleus_area_pct]]/Data[[#This Row],[cytoplasm_ratio]]</f>
        <v>395.1219512195122</v>
      </c>
      <c r="J1026">
        <v>0.79400000000000004</v>
      </c>
      <c r="K1026">
        <v>0.17599999999999999</v>
      </c>
      <c r="L1026">
        <v>1.1000000000000001</v>
      </c>
      <c r="M1026">
        <v>1</v>
      </c>
      <c r="N1026">
        <v>0.86199999999999999</v>
      </c>
      <c r="O1026">
        <v>268</v>
      </c>
      <c r="P1026">
        <v>63</v>
      </c>
      <c r="Q1026">
        <v>188</v>
      </c>
      <c r="R1026">
        <v>129</v>
      </c>
      <c r="S1026">
        <v>201</v>
      </c>
      <c r="T1026">
        <f>(Data[[#This Row],[mean_r]]/256)*100</f>
        <v>73.4375</v>
      </c>
      <c r="U1026">
        <f>(Data[[#This Row],[mean_g]]/256)*100</f>
        <v>50.390625</v>
      </c>
      <c r="V1026">
        <f>(Data[[#This Row],[mean_b]]/256)*100</f>
        <v>78.515625</v>
      </c>
      <c r="W1026">
        <v>0.66300000000000003</v>
      </c>
      <c r="X1026" t="s">
        <v>63</v>
      </c>
      <c r="Y1026" t="s">
        <v>45</v>
      </c>
      <c r="Z1026">
        <v>5402</v>
      </c>
      <c r="AA1026">
        <v>3.99</v>
      </c>
      <c r="AB1026">
        <v>15</v>
      </c>
      <c r="AC1026">
        <v>29.9</v>
      </c>
      <c r="AD1026">
        <v>258616</v>
      </c>
      <c r="AE1026">
        <v>74.599999999999994</v>
      </c>
      <c r="AF1026">
        <v>31.2</v>
      </c>
      <c r="AG1026" t="s">
        <v>46</v>
      </c>
      <c r="AH1026" t="s">
        <v>42</v>
      </c>
      <c r="AI1026" t="s">
        <v>43</v>
      </c>
      <c r="AJ1026">
        <v>100</v>
      </c>
      <c r="AK1026">
        <v>512</v>
      </c>
      <c r="AL1026">
        <v>4.1300000000000003E-2</v>
      </c>
      <c r="AM1026">
        <v>0.8962</v>
      </c>
      <c r="AN1026">
        <v>0.9849</v>
      </c>
      <c r="AO1026">
        <f>Data[[#This Row],[labeller_confidence_score]]-Data[[#This Row],[cytodiffusion_classification_confidence]]</f>
        <v>8.8700000000000001E-2</v>
      </c>
    </row>
    <row r="1027" spans="1:41" x14ac:dyDescent="0.3">
      <c r="A1027" t="s">
        <v>1100</v>
      </c>
      <c r="B1027" t="s">
        <v>74</v>
      </c>
      <c r="C1027">
        <v>0</v>
      </c>
      <c r="D1027" t="s">
        <v>75</v>
      </c>
      <c r="E1027">
        <v>2.59</v>
      </c>
      <c r="F1027">
        <v>0</v>
      </c>
      <c r="G1027">
        <v>0</v>
      </c>
      <c r="H1027">
        <v>1</v>
      </c>
      <c r="I1027">
        <f>Data[[#This Row],[nucleus_area_pct]]/Data[[#This Row],[cytoplasm_ratio]]</f>
        <v>0</v>
      </c>
      <c r="J1027">
        <v>0.92300000000000004</v>
      </c>
      <c r="K1027">
        <v>0.44900000000000001</v>
      </c>
      <c r="L1027">
        <v>2.31</v>
      </c>
      <c r="M1027">
        <v>1</v>
      </c>
      <c r="N1027">
        <v>0.72699999999999998</v>
      </c>
      <c r="O1027">
        <v>24</v>
      </c>
      <c r="P1027">
        <v>19</v>
      </c>
      <c r="Q1027">
        <v>206</v>
      </c>
      <c r="R1027">
        <v>149</v>
      </c>
      <c r="S1027">
        <v>171</v>
      </c>
      <c r="T1027">
        <f>(Data[[#This Row],[mean_r]]/256)*100</f>
        <v>80.46875</v>
      </c>
      <c r="U1027">
        <f>(Data[[#This Row],[mean_g]]/256)*100</f>
        <v>58.203125</v>
      </c>
      <c r="V1027">
        <f>(Data[[#This Row],[mean_b]]/256)*100</f>
        <v>66.796875</v>
      </c>
      <c r="W1027">
        <v>0.60799999999999998</v>
      </c>
      <c r="X1027" t="s">
        <v>51</v>
      </c>
      <c r="Y1027" t="s">
        <v>40</v>
      </c>
      <c r="Z1027">
        <v>7530</v>
      </c>
      <c r="AA1027">
        <v>4.41</v>
      </c>
      <c r="AB1027">
        <v>12.3</v>
      </c>
      <c r="AC1027">
        <v>45.2</v>
      </c>
      <c r="AD1027">
        <v>220063</v>
      </c>
      <c r="AE1027">
        <v>74.2</v>
      </c>
      <c r="AF1027">
        <v>31</v>
      </c>
      <c r="AG1027" t="s">
        <v>46</v>
      </c>
      <c r="AH1027" t="s">
        <v>42</v>
      </c>
      <c r="AI1027" t="s">
        <v>56</v>
      </c>
      <c r="AJ1027">
        <v>100</v>
      </c>
      <c r="AK1027">
        <v>256</v>
      </c>
      <c r="AL1027">
        <v>9.9500000000000005E-2</v>
      </c>
      <c r="AM1027">
        <v>0.90580000000000005</v>
      </c>
      <c r="AN1027">
        <v>0.97470000000000001</v>
      </c>
      <c r="AO1027">
        <f>Data[[#This Row],[labeller_confidence_score]]-Data[[#This Row],[cytodiffusion_classification_confidence]]</f>
        <v>6.8899999999999961E-2</v>
      </c>
    </row>
    <row r="1028" spans="1:41" x14ac:dyDescent="0.3">
      <c r="A1028" t="s">
        <v>1101</v>
      </c>
      <c r="B1028" t="s">
        <v>110</v>
      </c>
      <c r="C1028">
        <v>1</v>
      </c>
      <c r="D1028" t="s">
        <v>104</v>
      </c>
      <c r="E1028">
        <v>8.08</v>
      </c>
      <c r="F1028">
        <v>0</v>
      </c>
      <c r="G1028">
        <v>0</v>
      </c>
      <c r="H1028">
        <v>1</v>
      </c>
      <c r="I1028">
        <f>Data[[#This Row],[nucleus_area_pct]]/Data[[#This Row],[cytoplasm_ratio]]</f>
        <v>0</v>
      </c>
      <c r="J1028">
        <v>0.92400000000000004</v>
      </c>
      <c r="K1028">
        <v>0.246</v>
      </c>
      <c r="L1028">
        <v>1.07</v>
      </c>
      <c r="M1028">
        <v>1</v>
      </c>
      <c r="N1028">
        <v>0.94199999999999995</v>
      </c>
      <c r="O1028">
        <v>230</v>
      </c>
      <c r="P1028">
        <v>49</v>
      </c>
      <c r="Q1028">
        <v>246</v>
      </c>
      <c r="R1028">
        <v>131</v>
      </c>
      <c r="S1028">
        <v>126</v>
      </c>
      <c r="T1028">
        <f>(Data[[#This Row],[mean_r]]/256)*100</f>
        <v>96.09375</v>
      </c>
      <c r="U1028">
        <f>(Data[[#This Row],[mean_g]]/256)*100</f>
        <v>51.171875</v>
      </c>
      <c r="V1028">
        <f>(Data[[#This Row],[mean_b]]/256)*100</f>
        <v>49.21875</v>
      </c>
      <c r="W1028">
        <v>0.41499999999999998</v>
      </c>
      <c r="X1028" t="s">
        <v>39</v>
      </c>
      <c r="Y1028" t="s">
        <v>45</v>
      </c>
      <c r="Z1028">
        <v>8709</v>
      </c>
      <c r="AA1028">
        <v>3.95</v>
      </c>
      <c r="AB1028">
        <v>13.5</v>
      </c>
      <c r="AC1028">
        <v>42</v>
      </c>
      <c r="AD1028">
        <v>250069</v>
      </c>
      <c r="AE1028">
        <v>80.099999999999994</v>
      </c>
      <c r="AF1028">
        <v>32.799999999999997</v>
      </c>
      <c r="AG1028" t="s">
        <v>46</v>
      </c>
      <c r="AH1028" t="s">
        <v>42</v>
      </c>
      <c r="AI1028" t="s">
        <v>43</v>
      </c>
      <c r="AJ1028">
        <v>100</v>
      </c>
      <c r="AK1028">
        <v>256</v>
      </c>
      <c r="AL1028">
        <v>0.82899999999999996</v>
      </c>
      <c r="AM1028">
        <v>0.84509999999999996</v>
      </c>
      <c r="AN1028">
        <v>0.83750000000000002</v>
      </c>
      <c r="AO1028">
        <f>Data[[#This Row],[labeller_confidence_score]]-Data[[#This Row],[cytodiffusion_classification_confidence]]</f>
        <v>-7.5999999999999401E-3</v>
      </c>
    </row>
    <row r="1029" spans="1:41" x14ac:dyDescent="0.3">
      <c r="A1029" t="s">
        <v>1102</v>
      </c>
      <c r="B1029" t="s">
        <v>81</v>
      </c>
      <c r="C1029">
        <v>1</v>
      </c>
      <c r="D1029" t="s">
        <v>82</v>
      </c>
      <c r="E1029">
        <v>13.82</v>
      </c>
      <c r="F1029">
        <v>77.900000000000006</v>
      </c>
      <c r="G1029">
        <v>0.30499999999999999</v>
      </c>
      <c r="H1029">
        <v>0.159</v>
      </c>
      <c r="I1029">
        <f>Data[[#This Row],[nucleus_area_pct]]/Data[[#This Row],[cytoplasm_ratio]]</f>
        <v>489.93710691823901</v>
      </c>
      <c r="J1029">
        <v>0.78100000000000003</v>
      </c>
      <c r="K1029">
        <v>0.16300000000000001</v>
      </c>
      <c r="L1029">
        <v>1.08</v>
      </c>
      <c r="M1029">
        <v>1</v>
      </c>
      <c r="N1029">
        <v>0.873</v>
      </c>
      <c r="O1029">
        <v>568</v>
      </c>
      <c r="P1029">
        <v>88</v>
      </c>
      <c r="Q1029">
        <v>197</v>
      </c>
      <c r="R1029">
        <v>111</v>
      </c>
      <c r="S1029">
        <v>164</v>
      </c>
      <c r="T1029">
        <f>(Data[[#This Row],[mean_r]]/256)*100</f>
        <v>76.953125</v>
      </c>
      <c r="U1029">
        <f>(Data[[#This Row],[mean_g]]/256)*100</f>
        <v>43.359375</v>
      </c>
      <c r="V1029">
        <f>(Data[[#This Row],[mean_b]]/256)*100</f>
        <v>64.0625</v>
      </c>
      <c r="W1029">
        <v>0.71499999999999997</v>
      </c>
      <c r="X1029" t="s">
        <v>51</v>
      </c>
      <c r="Y1029" t="s">
        <v>40</v>
      </c>
      <c r="Z1029">
        <v>7802</v>
      </c>
      <c r="AA1029">
        <v>5.04</v>
      </c>
      <c r="AB1029">
        <v>12.4</v>
      </c>
      <c r="AC1029">
        <v>36.9</v>
      </c>
      <c r="AD1029">
        <v>297432</v>
      </c>
      <c r="AE1029">
        <v>67.3</v>
      </c>
      <c r="AF1029">
        <v>32.9</v>
      </c>
      <c r="AG1029" t="s">
        <v>41</v>
      </c>
      <c r="AH1029" t="s">
        <v>47</v>
      </c>
      <c r="AI1029" t="s">
        <v>56</v>
      </c>
      <c r="AJ1029">
        <v>100</v>
      </c>
      <c r="AK1029">
        <v>360</v>
      </c>
      <c r="AL1029">
        <v>0.80459999999999998</v>
      </c>
      <c r="AM1029">
        <v>0.74880000000000002</v>
      </c>
      <c r="AN1029">
        <v>0.80449999999999999</v>
      </c>
      <c r="AO1029">
        <f>Data[[#This Row],[labeller_confidence_score]]-Data[[#This Row],[cytodiffusion_classification_confidence]]</f>
        <v>5.5699999999999972E-2</v>
      </c>
    </row>
    <row r="1030" spans="1:41" x14ac:dyDescent="0.3">
      <c r="A1030" t="s">
        <v>1103</v>
      </c>
      <c r="B1030" t="s">
        <v>60</v>
      </c>
      <c r="C1030">
        <v>0</v>
      </c>
      <c r="D1030" t="s">
        <v>50</v>
      </c>
      <c r="E1030">
        <v>16.52</v>
      </c>
      <c r="F1030">
        <v>65</v>
      </c>
      <c r="G1030">
        <v>0.40100000000000002</v>
      </c>
      <c r="H1030">
        <v>0.371</v>
      </c>
      <c r="I1030">
        <f>Data[[#This Row],[nucleus_area_pct]]/Data[[#This Row],[cytoplasm_ratio]]</f>
        <v>175.2021563342318</v>
      </c>
      <c r="J1030">
        <v>0.69899999999999995</v>
      </c>
      <c r="K1030">
        <v>0.63200000000000001</v>
      </c>
      <c r="L1030">
        <v>1.52</v>
      </c>
      <c r="M1030">
        <v>1</v>
      </c>
      <c r="N1030">
        <v>0.85699999999999998</v>
      </c>
      <c r="O1030">
        <v>593</v>
      </c>
      <c r="P1030">
        <v>94</v>
      </c>
      <c r="Q1030">
        <v>218</v>
      </c>
      <c r="R1030">
        <v>187</v>
      </c>
      <c r="S1030">
        <v>163</v>
      </c>
      <c r="T1030">
        <f>(Data[[#This Row],[mean_r]]/256)*100</f>
        <v>85.15625</v>
      </c>
      <c r="U1030">
        <f>(Data[[#This Row],[mean_g]]/256)*100</f>
        <v>73.046875</v>
      </c>
      <c r="V1030">
        <f>(Data[[#This Row],[mean_b]]/256)*100</f>
        <v>63.671875</v>
      </c>
      <c r="W1030">
        <v>0.73299999999999998</v>
      </c>
      <c r="X1030" t="s">
        <v>51</v>
      </c>
      <c r="Y1030" t="s">
        <v>45</v>
      </c>
      <c r="Z1030">
        <v>6890</v>
      </c>
      <c r="AA1030">
        <v>5.37</v>
      </c>
      <c r="AB1030">
        <v>12.7</v>
      </c>
      <c r="AC1030">
        <v>38.200000000000003</v>
      </c>
      <c r="AD1030">
        <v>238204</v>
      </c>
      <c r="AE1030">
        <v>88.1</v>
      </c>
      <c r="AF1030">
        <v>34.6</v>
      </c>
      <c r="AG1030" t="s">
        <v>64</v>
      </c>
      <c r="AH1030" t="s">
        <v>68</v>
      </c>
      <c r="AI1030" t="s">
        <v>52</v>
      </c>
      <c r="AJ1030">
        <v>100</v>
      </c>
      <c r="AK1030">
        <v>256</v>
      </c>
      <c r="AL1030">
        <v>6.6100000000000006E-2</v>
      </c>
      <c r="AM1030">
        <v>0.9143</v>
      </c>
      <c r="AN1030">
        <v>0.85589999999999999</v>
      </c>
      <c r="AO1030">
        <f>Data[[#This Row],[labeller_confidence_score]]-Data[[#This Row],[cytodiffusion_classification_confidence]]</f>
        <v>-5.8400000000000007E-2</v>
      </c>
    </row>
    <row r="1031" spans="1:41" x14ac:dyDescent="0.3">
      <c r="A1031" t="s">
        <v>1104</v>
      </c>
      <c r="B1031" t="s">
        <v>49</v>
      </c>
      <c r="C1031">
        <v>0</v>
      </c>
      <c r="D1031" t="s">
        <v>50</v>
      </c>
      <c r="E1031">
        <v>11.55</v>
      </c>
      <c r="F1031">
        <v>52.6</v>
      </c>
      <c r="G1031">
        <v>0.42499999999999999</v>
      </c>
      <c r="H1031">
        <v>0.46400000000000002</v>
      </c>
      <c r="I1031">
        <f>Data[[#This Row],[nucleus_area_pct]]/Data[[#This Row],[cytoplasm_ratio]]</f>
        <v>113.36206896551724</v>
      </c>
      <c r="J1031">
        <v>0.77400000000000002</v>
      </c>
      <c r="K1031">
        <v>0.34499999999999997</v>
      </c>
      <c r="L1031">
        <v>2.7</v>
      </c>
      <c r="M1031">
        <v>3</v>
      </c>
      <c r="N1031">
        <v>0.85099999999999998</v>
      </c>
      <c r="O1031">
        <v>464</v>
      </c>
      <c r="P1031">
        <v>69</v>
      </c>
      <c r="Q1031">
        <v>203</v>
      </c>
      <c r="R1031">
        <v>147</v>
      </c>
      <c r="S1031">
        <v>199</v>
      </c>
      <c r="T1031">
        <f>(Data[[#This Row],[mean_r]]/256)*100</f>
        <v>79.296875</v>
      </c>
      <c r="U1031">
        <f>(Data[[#This Row],[mean_g]]/256)*100</f>
        <v>57.421875</v>
      </c>
      <c r="V1031">
        <f>(Data[[#This Row],[mean_b]]/256)*100</f>
        <v>77.734375</v>
      </c>
      <c r="W1031">
        <v>0.65200000000000002</v>
      </c>
      <c r="X1031" t="s">
        <v>63</v>
      </c>
      <c r="Y1031" t="s">
        <v>40</v>
      </c>
      <c r="Z1031">
        <v>7919</v>
      </c>
      <c r="AA1031">
        <v>5.44</v>
      </c>
      <c r="AB1031">
        <v>13.7</v>
      </c>
      <c r="AC1031">
        <v>40.6</v>
      </c>
      <c r="AD1031">
        <v>220398</v>
      </c>
      <c r="AE1031">
        <v>95.8</v>
      </c>
      <c r="AF1031">
        <v>30.8</v>
      </c>
      <c r="AG1031" t="s">
        <v>46</v>
      </c>
      <c r="AH1031" t="s">
        <v>42</v>
      </c>
      <c r="AI1031" t="s">
        <v>56</v>
      </c>
      <c r="AJ1031">
        <v>100</v>
      </c>
      <c r="AK1031">
        <v>224</v>
      </c>
      <c r="AL1031">
        <v>8.1799999999999998E-2</v>
      </c>
      <c r="AM1031">
        <v>0.81740000000000002</v>
      </c>
      <c r="AN1031">
        <v>0.92190000000000005</v>
      </c>
      <c r="AO1031">
        <f>Data[[#This Row],[labeller_confidence_score]]-Data[[#This Row],[cytodiffusion_classification_confidence]]</f>
        <v>0.10450000000000004</v>
      </c>
    </row>
    <row r="1032" spans="1:41" x14ac:dyDescent="0.3">
      <c r="A1032" t="s">
        <v>1105</v>
      </c>
      <c r="B1032" t="s">
        <v>49</v>
      </c>
      <c r="C1032">
        <v>0</v>
      </c>
      <c r="D1032" t="s">
        <v>50</v>
      </c>
      <c r="E1032">
        <v>10.57</v>
      </c>
      <c r="F1032">
        <v>49.9</v>
      </c>
      <c r="G1032">
        <v>0.39500000000000002</v>
      </c>
      <c r="H1032">
        <v>0.41699999999999998</v>
      </c>
      <c r="I1032">
        <f>Data[[#This Row],[nucleus_area_pct]]/Data[[#This Row],[cytoplasm_ratio]]</f>
        <v>119.66426858513189</v>
      </c>
      <c r="J1032">
        <v>0.86</v>
      </c>
      <c r="K1032">
        <v>0.37</v>
      </c>
      <c r="L1032">
        <v>2.5299999999999998</v>
      </c>
      <c r="M1032">
        <v>3.2</v>
      </c>
      <c r="N1032">
        <v>0.746</v>
      </c>
      <c r="O1032">
        <v>363</v>
      </c>
      <c r="P1032">
        <v>75</v>
      </c>
      <c r="Q1032">
        <v>192</v>
      </c>
      <c r="R1032">
        <v>176</v>
      </c>
      <c r="S1032">
        <v>183</v>
      </c>
      <c r="T1032">
        <f>(Data[[#This Row],[mean_r]]/256)*100</f>
        <v>75</v>
      </c>
      <c r="U1032">
        <f>(Data[[#This Row],[mean_g]]/256)*100</f>
        <v>68.75</v>
      </c>
      <c r="V1032">
        <f>(Data[[#This Row],[mean_b]]/256)*100</f>
        <v>71.484375</v>
      </c>
      <c r="W1032">
        <v>0.65600000000000003</v>
      </c>
      <c r="X1032" t="s">
        <v>39</v>
      </c>
      <c r="Y1032" t="s">
        <v>40</v>
      </c>
      <c r="Z1032">
        <v>6304</v>
      </c>
      <c r="AA1032">
        <v>5.43</v>
      </c>
      <c r="AB1032">
        <v>15.5</v>
      </c>
      <c r="AC1032">
        <v>39.6</v>
      </c>
      <c r="AD1032">
        <v>452898</v>
      </c>
      <c r="AE1032">
        <v>89.9</v>
      </c>
      <c r="AF1032">
        <v>33</v>
      </c>
      <c r="AG1032" t="s">
        <v>64</v>
      </c>
      <c r="AH1032" t="s">
        <v>47</v>
      </c>
      <c r="AI1032" t="s">
        <v>43</v>
      </c>
      <c r="AJ1032">
        <v>60</v>
      </c>
      <c r="AK1032">
        <v>512</v>
      </c>
      <c r="AL1032">
        <v>7.4700000000000003E-2</v>
      </c>
      <c r="AM1032">
        <v>0.79569999999999996</v>
      </c>
      <c r="AN1032">
        <v>0.77700000000000002</v>
      </c>
      <c r="AO1032">
        <f>Data[[#This Row],[labeller_confidence_score]]-Data[[#This Row],[cytodiffusion_classification_confidence]]</f>
        <v>-1.8699999999999939E-2</v>
      </c>
    </row>
    <row r="1033" spans="1:41" x14ac:dyDescent="0.3">
      <c r="A1033" t="s">
        <v>1106</v>
      </c>
      <c r="B1033" t="s">
        <v>85</v>
      </c>
      <c r="C1033">
        <v>0</v>
      </c>
      <c r="D1033" t="s">
        <v>50</v>
      </c>
      <c r="E1033">
        <v>11.12</v>
      </c>
      <c r="F1033">
        <v>59.5</v>
      </c>
      <c r="G1033">
        <v>0.64500000000000002</v>
      </c>
      <c r="H1033">
        <v>0.42299999999999999</v>
      </c>
      <c r="I1033">
        <f>Data[[#This Row],[nucleus_area_pct]]/Data[[#This Row],[cytoplasm_ratio]]</f>
        <v>140.66193853427896</v>
      </c>
      <c r="J1033">
        <v>0.83699999999999997</v>
      </c>
      <c r="K1033">
        <v>0.34799999999999998</v>
      </c>
      <c r="L1033">
        <v>4.93</v>
      </c>
      <c r="M1033">
        <v>2.2999999999999998</v>
      </c>
      <c r="N1033">
        <v>0.74399999999999999</v>
      </c>
      <c r="O1033">
        <v>398</v>
      </c>
      <c r="P1033">
        <v>74</v>
      </c>
      <c r="Q1033">
        <v>174</v>
      </c>
      <c r="R1033">
        <v>121</v>
      </c>
      <c r="S1033">
        <v>196</v>
      </c>
      <c r="T1033">
        <f>(Data[[#This Row],[mean_r]]/256)*100</f>
        <v>67.96875</v>
      </c>
      <c r="U1033">
        <f>(Data[[#This Row],[mean_g]]/256)*100</f>
        <v>47.265625</v>
      </c>
      <c r="V1033">
        <f>(Data[[#This Row],[mean_b]]/256)*100</f>
        <v>76.5625</v>
      </c>
      <c r="W1033">
        <v>0.81</v>
      </c>
      <c r="X1033" t="s">
        <v>63</v>
      </c>
      <c r="Y1033" t="s">
        <v>40</v>
      </c>
      <c r="Z1033">
        <v>3328</v>
      </c>
      <c r="AA1033">
        <v>4.3099999999999996</v>
      </c>
      <c r="AB1033">
        <v>14.8</v>
      </c>
      <c r="AC1033">
        <v>39.200000000000003</v>
      </c>
      <c r="AD1033">
        <v>288964</v>
      </c>
      <c r="AE1033">
        <v>95.7</v>
      </c>
      <c r="AF1033">
        <v>36</v>
      </c>
      <c r="AG1033" t="s">
        <v>46</v>
      </c>
      <c r="AH1033" t="s">
        <v>47</v>
      </c>
      <c r="AI1033" t="s">
        <v>56</v>
      </c>
      <c r="AJ1033">
        <v>100</v>
      </c>
      <c r="AK1033">
        <v>256</v>
      </c>
      <c r="AL1033">
        <v>2.81E-2</v>
      </c>
      <c r="AM1033">
        <v>0.87180000000000002</v>
      </c>
      <c r="AN1033">
        <v>0.99099999999999999</v>
      </c>
      <c r="AO1033">
        <f>Data[[#This Row],[labeller_confidence_score]]-Data[[#This Row],[cytodiffusion_classification_confidence]]</f>
        <v>0.11919999999999997</v>
      </c>
    </row>
    <row r="1034" spans="1:41" x14ac:dyDescent="0.3">
      <c r="A1034" t="s">
        <v>1107</v>
      </c>
      <c r="B1034" t="s">
        <v>180</v>
      </c>
      <c r="C1034">
        <v>1</v>
      </c>
      <c r="D1034" t="s">
        <v>181</v>
      </c>
      <c r="E1034">
        <v>7.16</v>
      </c>
      <c r="F1034">
        <v>0</v>
      </c>
      <c r="G1034">
        <v>0</v>
      </c>
      <c r="H1034">
        <v>1</v>
      </c>
      <c r="I1034">
        <f>Data[[#This Row],[nucleus_area_pct]]/Data[[#This Row],[cytoplasm_ratio]]</f>
        <v>0</v>
      </c>
      <c r="J1034">
        <v>0.34200000000000003</v>
      </c>
      <c r="K1034">
        <v>0.97199999999999998</v>
      </c>
      <c r="L1034">
        <v>0.56999999999999995</v>
      </c>
      <c r="M1034">
        <v>1</v>
      </c>
      <c r="N1034">
        <v>0.74299999999999999</v>
      </c>
      <c r="O1034">
        <v>127</v>
      </c>
      <c r="P1034">
        <v>55</v>
      </c>
      <c r="Q1034">
        <v>233</v>
      </c>
      <c r="R1034">
        <v>120</v>
      </c>
      <c r="S1034">
        <v>122</v>
      </c>
      <c r="T1034">
        <f>(Data[[#This Row],[mean_r]]/256)*100</f>
        <v>91.015625</v>
      </c>
      <c r="U1034">
        <f>(Data[[#This Row],[mean_g]]/256)*100</f>
        <v>46.875</v>
      </c>
      <c r="V1034">
        <f>(Data[[#This Row],[mean_b]]/256)*100</f>
        <v>47.65625</v>
      </c>
      <c r="W1034">
        <v>0.53500000000000003</v>
      </c>
      <c r="X1034" t="s">
        <v>39</v>
      </c>
      <c r="Y1034" t="s">
        <v>45</v>
      </c>
      <c r="Z1034">
        <v>2516</v>
      </c>
      <c r="AA1034">
        <v>3.97</v>
      </c>
      <c r="AB1034">
        <v>9.1999999999999993</v>
      </c>
      <c r="AC1034">
        <v>36.1</v>
      </c>
      <c r="AD1034">
        <v>287360</v>
      </c>
      <c r="AE1034">
        <v>88.4</v>
      </c>
      <c r="AF1034">
        <v>34.299999999999997</v>
      </c>
      <c r="AG1034" t="s">
        <v>41</v>
      </c>
      <c r="AH1034" t="s">
        <v>42</v>
      </c>
      <c r="AI1034" t="s">
        <v>56</v>
      </c>
      <c r="AJ1034">
        <v>60</v>
      </c>
      <c r="AK1034">
        <v>512</v>
      </c>
      <c r="AL1034">
        <v>0.75900000000000001</v>
      </c>
      <c r="AM1034">
        <v>0.75880000000000003</v>
      </c>
      <c r="AN1034">
        <v>0.65300000000000002</v>
      </c>
      <c r="AO1034">
        <f>Data[[#This Row],[labeller_confidence_score]]-Data[[#This Row],[cytodiffusion_classification_confidence]]</f>
        <v>-0.10580000000000001</v>
      </c>
    </row>
    <row r="1035" spans="1:41" x14ac:dyDescent="0.3">
      <c r="A1035" t="s">
        <v>1108</v>
      </c>
      <c r="B1035" t="s">
        <v>49</v>
      </c>
      <c r="C1035">
        <v>0</v>
      </c>
      <c r="D1035" t="s">
        <v>50</v>
      </c>
      <c r="E1035">
        <v>14.16</v>
      </c>
      <c r="F1035">
        <v>50.7</v>
      </c>
      <c r="G1035">
        <v>0.55400000000000005</v>
      </c>
      <c r="H1035">
        <v>0.40799999999999997</v>
      </c>
      <c r="I1035">
        <f>Data[[#This Row],[nucleus_area_pct]]/Data[[#This Row],[cytoplasm_ratio]]</f>
        <v>124.26470588235296</v>
      </c>
      <c r="J1035">
        <v>0.68700000000000006</v>
      </c>
      <c r="K1035">
        <v>0.45100000000000001</v>
      </c>
      <c r="L1035">
        <v>3.43</v>
      </c>
      <c r="M1035">
        <v>3.7</v>
      </c>
      <c r="N1035">
        <v>0.84099999999999997</v>
      </c>
      <c r="O1035">
        <v>385</v>
      </c>
      <c r="P1035">
        <v>63</v>
      </c>
      <c r="Q1035">
        <v>210</v>
      </c>
      <c r="R1035">
        <v>177</v>
      </c>
      <c r="S1035">
        <v>209</v>
      </c>
      <c r="T1035">
        <f>(Data[[#This Row],[mean_r]]/256)*100</f>
        <v>82.03125</v>
      </c>
      <c r="U1035">
        <f>(Data[[#This Row],[mean_g]]/256)*100</f>
        <v>69.140625</v>
      </c>
      <c r="V1035">
        <f>(Data[[#This Row],[mean_b]]/256)*100</f>
        <v>81.640625</v>
      </c>
      <c r="W1035">
        <v>0.70599999999999996</v>
      </c>
      <c r="X1035" t="s">
        <v>51</v>
      </c>
      <c r="Y1035" t="s">
        <v>40</v>
      </c>
      <c r="Z1035">
        <v>7072</v>
      </c>
      <c r="AA1035">
        <v>4.09</v>
      </c>
      <c r="AB1035">
        <v>9.8000000000000007</v>
      </c>
      <c r="AC1035">
        <v>34.5</v>
      </c>
      <c r="AD1035">
        <v>109737</v>
      </c>
      <c r="AE1035">
        <v>97.7</v>
      </c>
      <c r="AF1035">
        <v>31.9</v>
      </c>
      <c r="AG1035" t="s">
        <v>46</v>
      </c>
      <c r="AH1035" t="s">
        <v>42</v>
      </c>
      <c r="AI1035" t="s">
        <v>52</v>
      </c>
      <c r="AJ1035">
        <v>40</v>
      </c>
      <c r="AK1035">
        <v>512</v>
      </c>
      <c r="AL1035">
        <v>5.4399999999999997E-2</v>
      </c>
      <c r="AM1035">
        <v>0.84809999999999997</v>
      </c>
      <c r="AN1035">
        <v>0.90449999999999997</v>
      </c>
      <c r="AO1035">
        <f>Data[[#This Row],[labeller_confidence_score]]-Data[[#This Row],[cytodiffusion_classification_confidence]]</f>
        <v>5.6400000000000006E-2</v>
      </c>
    </row>
    <row r="1036" spans="1:41" x14ac:dyDescent="0.3">
      <c r="A1036" t="s">
        <v>1109</v>
      </c>
      <c r="B1036" t="s">
        <v>120</v>
      </c>
      <c r="C1036">
        <v>1</v>
      </c>
      <c r="D1036" t="s">
        <v>104</v>
      </c>
      <c r="E1036">
        <v>6.27</v>
      </c>
      <c r="F1036">
        <v>0</v>
      </c>
      <c r="G1036">
        <v>0</v>
      </c>
      <c r="H1036">
        <v>1</v>
      </c>
      <c r="I1036">
        <f>Data[[#This Row],[nucleus_area_pct]]/Data[[#This Row],[cytoplasm_ratio]]</f>
        <v>0</v>
      </c>
      <c r="J1036">
        <v>0.95599999999999996</v>
      </c>
      <c r="K1036">
        <v>0.115</v>
      </c>
      <c r="L1036">
        <v>0.41</v>
      </c>
      <c r="M1036">
        <v>1</v>
      </c>
      <c r="N1036">
        <v>0.98</v>
      </c>
      <c r="O1036">
        <v>170</v>
      </c>
      <c r="P1036">
        <v>41</v>
      </c>
      <c r="Q1036">
        <v>234</v>
      </c>
      <c r="R1036">
        <v>140</v>
      </c>
      <c r="S1036">
        <v>132</v>
      </c>
      <c r="T1036">
        <f>(Data[[#This Row],[mean_r]]/256)*100</f>
        <v>91.40625</v>
      </c>
      <c r="U1036">
        <f>(Data[[#This Row],[mean_g]]/256)*100</f>
        <v>54.6875</v>
      </c>
      <c r="V1036">
        <f>(Data[[#This Row],[mean_b]]/256)*100</f>
        <v>51.5625</v>
      </c>
      <c r="W1036">
        <v>0.54200000000000004</v>
      </c>
      <c r="X1036" t="s">
        <v>51</v>
      </c>
      <c r="Y1036" t="s">
        <v>45</v>
      </c>
      <c r="Z1036">
        <v>8909</v>
      </c>
      <c r="AA1036">
        <v>4.74</v>
      </c>
      <c r="AB1036">
        <v>15</v>
      </c>
      <c r="AC1036">
        <v>49.7</v>
      </c>
      <c r="AD1036">
        <v>297221</v>
      </c>
      <c r="AE1036">
        <v>91.8</v>
      </c>
      <c r="AF1036">
        <v>34.4</v>
      </c>
      <c r="AG1036" t="s">
        <v>64</v>
      </c>
      <c r="AH1036" t="s">
        <v>47</v>
      </c>
      <c r="AI1036" t="s">
        <v>56</v>
      </c>
      <c r="AJ1036">
        <v>60</v>
      </c>
      <c r="AK1036">
        <v>512</v>
      </c>
      <c r="AL1036">
        <v>0.68489999999999995</v>
      </c>
      <c r="AM1036">
        <v>0.93210000000000004</v>
      </c>
      <c r="AN1036">
        <v>0.69979999999999998</v>
      </c>
      <c r="AO1036">
        <f>Data[[#This Row],[labeller_confidence_score]]-Data[[#This Row],[cytodiffusion_classification_confidence]]</f>
        <v>-0.23230000000000006</v>
      </c>
    </row>
    <row r="1037" spans="1:41" x14ac:dyDescent="0.3">
      <c r="A1037" t="s">
        <v>1110</v>
      </c>
      <c r="B1037" t="s">
        <v>87</v>
      </c>
      <c r="C1037">
        <v>0</v>
      </c>
      <c r="D1037" t="s">
        <v>50</v>
      </c>
      <c r="E1037">
        <v>12.26</v>
      </c>
      <c r="F1037">
        <v>52</v>
      </c>
      <c r="G1037">
        <v>0.51200000000000001</v>
      </c>
      <c r="H1037">
        <v>0.42099999999999999</v>
      </c>
      <c r="I1037">
        <f>Data[[#This Row],[nucleus_area_pct]]/Data[[#This Row],[cytoplasm_ratio]]</f>
        <v>123.51543942992875</v>
      </c>
      <c r="J1037">
        <v>0.82599999999999996</v>
      </c>
      <c r="K1037">
        <v>0.35199999999999998</v>
      </c>
      <c r="L1037">
        <v>4.59</v>
      </c>
      <c r="M1037">
        <v>2.6</v>
      </c>
      <c r="N1037">
        <v>0.69899999999999995</v>
      </c>
      <c r="O1037">
        <v>495</v>
      </c>
      <c r="P1037">
        <v>75</v>
      </c>
      <c r="Q1037">
        <v>233</v>
      </c>
      <c r="R1037">
        <v>145</v>
      </c>
      <c r="S1037">
        <v>155</v>
      </c>
      <c r="T1037">
        <f>(Data[[#This Row],[mean_r]]/256)*100</f>
        <v>91.015625</v>
      </c>
      <c r="U1037">
        <f>(Data[[#This Row],[mean_g]]/256)*100</f>
        <v>56.640625</v>
      </c>
      <c r="V1037">
        <f>(Data[[#This Row],[mean_b]]/256)*100</f>
        <v>60.546875</v>
      </c>
      <c r="W1037">
        <v>0.65700000000000003</v>
      </c>
      <c r="X1037" t="s">
        <v>63</v>
      </c>
      <c r="Y1037" t="s">
        <v>45</v>
      </c>
      <c r="Z1037">
        <v>4371</v>
      </c>
      <c r="AA1037">
        <v>2.65</v>
      </c>
      <c r="AB1037">
        <v>11.4</v>
      </c>
      <c r="AC1037">
        <v>37.700000000000003</v>
      </c>
      <c r="AD1037">
        <v>256349</v>
      </c>
      <c r="AE1037">
        <v>88.5</v>
      </c>
      <c r="AF1037">
        <v>32.6</v>
      </c>
      <c r="AG1037" t="s">
        <v>46</v>
      </c>
      <c r="AH1037" t="s">
        <v>42</v>
      </c>
      <c r="AI1037" t="s">
        <v>56</v>
      </c>
      <c r="AJ1037">
        <v>60</v>
      </c>
      <c r="AK1037">
        <v>512</v>
      </c>
      <c r="AL1037">
        <v>0.22559999999999999</v>
      </c>
      <c r="AM1037">
        <v>0.84870000000000001</v>
      </c>
      <c r="AN1037">
        <v>0.95369999999999999</v>
      </c>
      <c r="AO1037">
        <f>Data[[#This Row],[labeller_confidence_score]]-Data[[#This Row],[cytodiffusion_classification_confidence]]</f>
        <v>0.10499999999999998</v>
      </c>
    </row>
    <row r="1038" spans="1:41" x14ac:dyDescent="0.3">
      <c r="A1038" t="s">
        <v>1111</v>
      </c>
      <c r="B1038" t="s">
        <v>54</v>
      </c>
      <c r="C1038">
        <v>0</v>
      </c>
      <c r="D1038" t="s">
        <v>54</v>
      </c>
      <c r="E1038">
        <v>7.35</v>
      </c>
      <c r="F1038">
        <v>0</v>
      </c>
      <c r="G1038">
        <v>0</v>
      </c>
      <c r="H1038">
        <v>1</v>
      </c>
      <c r="I1038">
        <f>Data[[#This Row],[nucleus_area_pct]]/Data[[#This Row],[cytoplasm_ratio]]</f>
        <v>0</v>
      </c>
      <c r="J1038">
        <v>0.86</v>
      </c>
      <c r="K1038">
        <v>0.22600000000000001</v>
      </c>
      <c r="L1038">
        <v>0.14000000000000001</v>
      </c>
      <c r="M1038">
        <v>1</v>
      </c>
      <c r="N1038">
        <v>0.89</v>
      </c>
      <c r="O1038">
        <v>195</v>
      </c>
      <c r="P1038">
        <v>51</v>
      </c>
      <c r="Q1038">
        <v>232</v>
      </c>
      <c r="R1038">
        <v>124</v>
      </c>
      <c r="S1038">
        <v>134</v>
      </c>
      <c r="T1038">
        <f>(Data[[#This Row],[mean_r]]/256)*100</f>
        <v>90.625</v>
      </c>
      <c r="U1038">
        <f>(Data[[#This Row],[mean_g]]/256)*100</f>
        <v>48.4375</v>
      </c>
      <c r="V1038">
        <f>(Data[[#This Row],[mean_b]]/256)*100</f>
        <v>52.34375</v>
      </c>
      <c r="W1038">
        <v>0.46600000000000003</v>
      </c>
      <c r="X1038" t="s">
        <v>51</v>
      </c>
      <c r="Y1038" t="s">
        <v>40</v>
      </c>
      <c r="Z1038">
        <v>6185</v>
      </c>
      <c r="AA1038">
        <v>4.13</v>
      </c>
      <c r="AB1038">
        <v>10.9</v>
      </c>
      <c r="AC1038">
        <v>38.9</v>
      </c>
      <c r="AD1038">
        <v>394286</v>
      </c>
      <c r="AE1038">
        <v>85.5</v>
      </c>
      <c r="AF1038">
        <v>33.6</v>
      </c>
      <c r="AG1038" t="s">
        <v>64</v>
      </c>
      <c r="AH1038" t="s">
        <v>68</v>
      </c>
      <c r="AI1038" t="s">
        <v>56</v>
      </c>
      <c r="AJ1038">
        <v>40</v>
      </c>
      <c r="AK1038">
        <v>360</v>
      </c>
      <c r="AL1038">
        <v>6.5799999999999997E-2</v>
      </c>
      <c r="AM1038">
        <v>1</v>
      </c>
      <c r="AN1038">
        <v>0.99709999999999999</v>
      </c>
      <c r="AO1038">
        <f>Data[[#This Row],[labeller_confidence_score]]-Data[[#This Row],[cytodiffusion_classification_confidence]]</f>
        <v>-2.9000000000000137E-3</v>
      </c>
    </row>
    <row r="1039" spans="1:41" x14ac:dyDescent="0.3">
      <c r="A1039" t="s">
        <v>1112</v>
      </c>
      <c r="B1039" t="s">
        <v>120</v>
      </c>
      <c r="C1039">
        <v>1</v>
      </c>
      <c r="D1039" t="s">
        <v>104</v>
      </c>
      <c r="E1039">
        <v>6.18</v>
      </c>
      <c r="F1039">
        <v>0</v>
      </c>
      <c r="G1039">
        <v>0</v>
      </c>
      <c r="H1039">
        <v>1</v>
      </c>
      <c r="I1039">
        <f>Data[[#This Row],[nucleus_area_pct]]/Data[[#This Row],[cytoplasm_ratio]]</f>
        <v>0</v>
      </c>
      <c r="J1039">
        <v>0.999</v>
      </c>
      <c r="K1039">
        <v>6.0999999999999999E-2</v>
      </c>
      <c r="L1039">
        <v>0.31</v>
      </c>
      <c r="M1039">
        <v>1</v>
      </c>
      <c r="N1039">
        <v>0.98699999999999999</v>
      </c>
      <c r="O1039">
        <v>154</v>
      </c>
      <c r="P1039">
        <v>47</v>
      </c>
      <c r="Q1039">
        <v>208</v>
      </c>
      <c r="R1039">
        <v>127</v>
      </c>
      <c r="S1039">
        <v>142</v>
      </c>
      <c r="T1039">
        <f>(Data[[#This Row],[mean_r]]/256)*100</f>
        <v>81.25</v>
      </c>
      <c r="U1039">
        <f>(Data[[#This Row],[mean_g]]/256)*100</f>
        <v>49.609375</v>
      </c>
      <c r="V1039">
        <f>(Data[[#This Row],[mean_b]]/256)*100</f>
        <v>55.46875</v>
      </c>
      <c r="W1039">
        <v>0.63400000000000001</v>
      </c>
      <c r="X1039" t="s">
        <v>63</v>
      </c>
      <c r="Y1039" t="s">
        <v>45</v>
      </c>
      <c r="Z1039">
        <v>6508</v>
      </c>
      <c r="AA1039">
        <v>4.79</v>
      </c>
      <c r="AB1039">
        <v>11.6</v>
      </c>
      <c r="AC1039">
        <v>42.9</v>
      </c>
      <c r="AD1039">
        <v>294136</v>
      </c>
      <c r="AE1039">
        <v>93.7</v>
      </c>
      <c r="AF1039">
        <v>32.1</v>
      </c>
      <c r="AG1039" t="s">
        <v>64</v>
      </c>
      <c r="AH1039" t="s">
        <v>42</v>
      </c>
      <c r="AI1039" t="s">
        <v>56</v>
      </c>
      <c r="AJ1039">
        <v>100</v>
      </c>
      <c r="AK1039">
        <v>360</v>
      </c>
      <c r="AL1039">
        <v>1</v>
      </c>
      <c r="AM1039">
        <v>0.95979999999999999</v>
      </c>
      <c r="AN1039">
        <v>0.77390000000000003</v>
      </c>
      <c r="AO1039">
        <f>Data[[#This Row],[labeller_confidence_score]]-Data[[#This Row],[cytodiffusion_classification_confidence]]</f>
        <v>-0.18589999999999995</v>
      </c>
    </row>
    <row r="1040" spans="1:41" x14ac:dyDescent="0.3">
      <c r="A1040" t="s">
        <v>1113</v>
      </c>
      <c r="B1040" t="s">
        <v>110</v>
      </c>
      <c r="C1040">
        <v>1</v>
      </c>
      <c r="D1040" t="s">
        <v>104</v>
      </c>
      <c r="E1040">
        <v>8.5299999999999994</v>
      </c>
      <c r="F1040">
        <v>0</v>
      </c>
      <c r="G1040">
        <v>0</v>
      </c>
      <c r="H1040">
        <v>1</v>
      </c>
      <c r="I1040">
        <f>Data[[#This Row],[nucleus_area_pct]]/Data[[#This Row],[cytoplasm_ratio]]</f>
        <v>0</v>
      </c>
      <c r="J1040">
        <v>0.85</v>
      </c>
      <c r="K1040">
        <v>0.104</v>
      </c>
      <c r="L1040">
        <v>0.85</v>
      </c>
      <c r="M1040">
        <v>1</v>
      </c>
      <c r="N1040">
        <v>0.9</v>
      </c>
      <c r="O1040">
        <v>203</v>
      </c>
      <c r="P1040">
        <v>59</v>
      </c>
      <c r="Q1040">
        <v>224</v>
      </c>
      <c r="R1040">
        <v>115</v>
      </c>
      <c r="S1040">
        <v>131</v>
      </c>
      <c r="T1040">
        <f>(Data[[#This Row],[mean_r]]/256)*100</f>
        <v>87.5</v>
      </c>
      <c r="U1040">
        <f>(Data[[#This Row],[mean_g]]/256)*100</f>
        <v>44.921875</v>
      </c>
      <c r="V1040">
        <f>(Data[[#This Row],[mean_b]]/256)*100</f>
        <v>51.171875</v>
      </c>
      <c r="W1040">
        <v>0.41499999999999998</v>
      </c>
      <c r="X1040" t="s">
        <v>51</v>
      </c>
      <c r="Y1040" t="s">
        <v>45</v>
      </c>
      <c r="Z1040">
        <v>6999</v>
      </c>
      <c r="AA1040">
        <v>4.45</v>
      </c>
      <c r="AB1040">
        <v>9.6</v>
      </c>
      <c r="AC1040">
        <v>37.200000000000003</v>
      </c>
      <c r="AD1040">
        <v>164204</v>
      </c>
      <c r="AE1040">
        <v>88.4</v>
      </c>
      <c r="AF1040">
        <v>34.200000000000003</v>
      </c>
      <c r="AG1040" t="s">
        <v>64</v>
      </c>
      <c r="AH1040" t="s">
        <v>42</v>
      </c>
      <c r="AI1040" t="s">
        <v>52</v>
      </c>
      <c r="AJ1040">
        <v>100</v>
      </c>
      <c r="AK1040">
        <v>512</v>
      </c>
      <c r="AL1040">
        <v>0.73680000000000001</v>
      </c>
      <c r="AM1040">
        <v>0.59379999999999999</v>
      </c>
      <c r="AN1040">
        <v>0.70889999999999997</v>
      </c>
      <c r="AO1040">
        <f>Data[[#This Row],[labeller_confidence_score]]-Data[[#This Row],[cytodiffusion_classification_confidence]]</f>
        <v>0.11509999999999998</v>
      </c>
    </row>
    <row r="1041" spans="1:41" x14ac:dyDescent="0.3">
      <c r="A1041" t="s">
        <v>1114</v>
      </c>
      <c r="B1041" t="s">
        <v>62</v>
      </c>
      <c r="C1041">
        <v>0</v>
      </c>
      <c r="D1041" t="s">
        <v>50</v>
      </c>
      <c r="E1041">
        <v>9.98</v>
      </c>
      <c r="F1041">
        <v>91.2</v>
      </c>
      <c r="G1041">
        <v>0.91</v>
      </c>
      <c r="H1041">
        <v>0.18</v>
      </c>
      <c r="I1041">
        <f>Data[[#This Row],[nucleus_area_pct]]/Data[[#This Row],[cytoplasm_ratio]]</f>
        <v>506.66666666666669</v>
      </c>
      <c r="J1041">
        <v>0.92300000000000004</v>
      </c>
      <c r="K1041">
        <v>0.24399999999999999</v>
      </c>
      <c r="L1041">
        <v>0.9</v>
      </c>
      <c r="M1041">
        <v>1</v>
      </c>
      <c r="N1041">
        <v>0.89100000000000001</v>
      </c>
      <c r="O1041">
        <v>284</v>
      </c>
      <c r="P1041">
        <v>48</v>
      </c>
      <c r="Q1041">
        <v>178</v>
      </c>
      <c r="R1041">
        <v>151</v>
      </c>
      <c r="S1041">
        <v>198</v>
      </c>
      <c r="T1041">
        <f>(Data[[#This Row],[mean_r]]/256)*100</f>
        <v>69.53125</v>
      </c>
      <c r="U1041">
        <f>(Data[[#This Row],[mean_g]]/256)*100</f>
        <v>58.984375</v>
      </c>
      <c r="V1041">
        <f>(Data[[#This Row],[mean_b]]/256)*100</f>
        <v>77.34375</v>
      </c>
      <c r="W1041">
        <v>0.65200000000000002</v>
      </c>
      <c r="X1041" t="s">
        <v>39</v>
      </c>
      <c r="Y1041" t="s">
        <v>45</v>
      </c>
      <c r="Z1041">
        <v>8315</v>
      </c>
      <c r="AA1041">
        <v>4.5</v>
      </c>
      <c r="AB1041">
        <v>10</v>
      </c>
      <c r="AC1041">
        <v>47</v>
      </c>
      <c r="AD1041">
        <v>211495</v>
      </c>
      <c r="AE1041">
        <v>86.7</v>
      </c>
      <c r="AF1041">
        <v>33.9</v>
      </c>
      <c r="AG1041" t="s">
        <v>64</v>
      </c>
      <c r="AH1041" t="s">
        <v>42</v>
      </c>
      <c r="AI1041" t="s">
        <v>56</v>
      </c>
      <c r="AJ1041">
        <v>100</v>
      </c>
      <c r="AK1041">
        <v>512</v>
      </c>
      <c r="AL1041">
        <v>3.0300000000000001E-2</v>
      </c>
      <c r="AM1041">
        <v>0.79549999999999998</v>
      </c>
      <c r="AN1041">
        <v>0.9042</v>
      </c>
      <c r="AO1041">
        <f>Data[[#This Row],[labeller_confidence_score]]-Data[[#This Row],[cytodiffusion_classification_confidence]]</f>
        <v>0.10870000000000002</v>
      </c>
    </row>
    <row r="1042" spans="1:41" x14ac:dyDescent="0.3">
      <c r="A1042" t="s">
        <v>1115</v>
      </c>
      <c r="B1042" t="s">
        <v>103</v>
      </c>
      <c r="C1042">
        <v>1</v>
      </c>
      <c r="D1042" t="s">
        <v>104</v>
      </c>
      <c r="E1042">
        <v>3.34</v>
      </c>
      <c r="F1042">
        <v>0</v>
      </c>
      <c r="G1042">
        <v>0</v>
      </c>
      <c r="H1042">
        <v>1</v>
      </c>
      <c r="I1042">
        <f>Data[[#This Row],[nucleus_area_pct]]/Data[[#This Row],[cytoplasm_ratio]]</f>
        <v>0</v>
      </c>
      <c r="J1042">
        <v>0.376</v>
      </c>
      <c r="K1042">
        <v>0.63500000000000001</v>
      </c>
      <c r="L1042">
        <v>0.6</v>
      </c>
      <c r="M1042">
        <v>1</v>
      </c>
      <c r="N1042">
        <v>0.71399999999999997</v>
      </c>
      <c r="O1042">
        <v>86</v>
      </c>
      <c r="P1042">
        <v>37</v>
      </c>
      <c r="Q1042">
        <v>227</v>
      </c>
      <c r="R1042">
        <v>130</v>
      </c>
      <c r="S1042">
        <v>142</v>
      </c>
      <c r="T1042">
        <f>(Data[[#This Row],[mean_r]]/256)*100</f>
        <v>88.671875</v>
      </c>
      <c r="U1042">
        <f>(Data[[#This Row],[mean_g]]/256)*100</f>
        <v>50.78125</v>
      </c>
      <c r="V1042">
        <f>(Data[[#This Row],[mean_b]]/256)*100</f>
        <v>55.46875</v>
      </c>
      <c r="W1042">
        <v>0.56399999999999995</v>
      </c>
      <c r="X1042" t="s">
        <v>51</v>
      </c>
      <c r="Y1042" t="s">
        <v>40</v>
      </c>
      <c r="Z1042">
        <v>6276</v>
      </c>
      <c r="AA1042">
        <v>4.55</v>
      </c>
      <c r="AB1042">
        <v>15.8</v>
      </c>
      <c r="AC1042">
        <v>39.700000000000003</v>
      </c>
      <c r="AD1042">
        <v>149276</v>
      </c>
      <c r="AE1042">
        <v>78.5</v>
      </c>
      <c r="AF1042">
        <v>32.5</v>
      </c>
      <c r="AG1042" t="s">
        <v>41</v>
      </c>
      <c r="AH1042" t="s">
        <v>68</v>
      </c>
      <c r="AI1042" t="s">
        <v>56</v>
      </c>
      <c r="AJ1042">
        <v>40</v>
      </c>
      <c r="AK1042">
        <v>512</v>
      </c>
      <c r="AL1042">
        <v>0.83689999999999998</v>
      </c>
      <c r="AM1042">
        <v>0.79590000000000005</v>
      </c>
      <c r="AN1042">
        <v>0.87380000000000002</v>
      </c>
      <c r="AO1042">
        <f>Data[[#This Row],[labeller_confidence_score]]-Data[[#This Row],[cytodiffusion_classification_confidence]]</f>
        <v>7.7899999999999969E-2</v>
      </c>
    </row>
    <row r="1043" spans="1:41" x14ac:dyDescent="0.3">
      <c r="A1043" t="s">
        <v>1116</v>
      </c>
      <c r="B1043" t="s">
        <v>49</v>
      </c>
      <c r="C1043">
        <v>0</v>
      </c>
      <c r="D1043" t="s">
        <v>50</v>
      </c>
      <c r="E1043">
        <v>11.42</v>
      </c>
      <c r="F1043">
        <v>56.7</v>
      </c>
      <c r="G1043">
        <v>0.56999999999999995</v>
      </c>
      <c r="H1043">
        <v>0.37</v>
      </c>
      <c r="I1043">
        <f>Data[[#This Row],[nucleus_area_pct]]/Data[[#This Row],[cytoplasm_ratio]]</f>
        <v>153.24324324324326</v>
      </c>
      <c r="J1043">
        <v>0.67500000000000004</v>
      </c>
      <c r="K1043">
        <v>0.38</v>
      </c>
      <c r="L1043">
        <v>2.97</v>
      </c>
      <c r="M1043">
        <v>3.4</v>
      </c>
      <c r="N1043">
        <v>0.873</v>
      </c>
      <c r="O1043">
        <v>431</v>
      </c>
      <c r="P1043">
        <v>78</v>
      </c>
      <c r="Q1043">
        <v>216</v>
      </c>
      <c r="R1043">
        <v>155</v>
      </c>
      <c r="S1043">
        <v>169</v>
      </c>
      <c r="T1043">
        <f>(Data[[#This Row],[mean_r]]/256)*100</f>
        <v>84.375</v>
      </c>
      <c r="U1043">
        <f>(Data[[#This Row],[mean_g]]/256)*100</f>
        <v>60.546875</v>
      </c>
      <c r="V1043">
        <f>(Data[[#This Row],[mean_b]]/256)*100</f>
        <v>66.015625</v>
      </c>
      <c r="W1043">
        <v>0.66900000000000004</v>
      </c>
      <c r="X1043" t="s">
        <v>51</v>
      </c>
      <c r="Y1043" t="s">
        <v>45</v>
      </c>
      <c r="Z1043">
        <v>7209</v>
      </c>
      <c r="AA1043">
        <v>4.62</v>
      </c>
      <c r="AB1043">
        <v>13.5</v>
      </c>
      <c r="AC1043">
        <v>42.6</v>
      </c>
      <c r="AD1043">
        <v>199522</v>
      </c>
      <c r="AE1043">
        <v>84</v>
      </c>
      <c r="AF1043">
        <v>33</v>
      </c>
      <c r="AG1043" t="s">
        <v>64</v>
      </c>
      <c r="AH1043" t="s">
        <v>42</v>
      </c>
      <c r="AI1043" t="s">
        <v>56</v>
      </c>
      <c r="AJ1043">
        <v>100</v>
      </c>
      <c r="AK1043">
        <v>256</v>
      </c>
      <c r="AL1043">
        <v>8.1699999999999995E-2</v>
      </c>
      <c r="AM1043">
        <v>0.8891</v>
      </c>
      <c r="AN1043">
        <v>0.90880000000000005</v>
      </c>
      <c r="AO1043">
        <f>Data[[#This Row],[labeller_confidence_score]]-Data[[#This Row],[cytodiffusion_classification_confidence]]</f>
        <v>1.9700000000000051E-2</v>
      </c>
    </row>
    <row r="1044" spans="1:41" x14ac:dyDescent="0.3">
      <c r="A1044" t="s">
        <v>1117</v>
      </c>
      <c r="B1044" t="s">
        <v>87</v>
      </c>
      <c r="C1044">
        <v>0</v>
      </c>
      <c r="D1044" t="s">
        <v>50</v>
      </c>
      <c r="E1044">
        <v>11.58</v>
      </c>
      <c r="F1044">
        <v>45.6</v>
      </c>
      <c r="G1044">
        <v>0.72699999999999998</v>
      </c>
      <c r="H1044">
        <v>0.54700000000000004</v>
      </c>
      <c r="I1044">
        <f>Data[[#This Row],[nucleus_area_pct]]/Data[[#This Row],[cytoplasm_ratio]]</f>
        <v>83.363802559414992</v>
      </c>
      <c r="J1044">
        <v>0.75900000000000001</v>
      </c>
      <c r="K1044">
        <v>0.55600000000000005</v>
      </c>
      <c r="L1044">
        <v>4.04</v>
      </c>
      <c r="M1044">
        <v>1.8</v>
      </c>
      <c r="N1044">
        <v>0.74399999999999999</v>
      </c>
      <c r="O1044">
        <v>563</v>
      </c>
      <c r="P1044">
        <v>82</v>
      </c>
      <c r="Q1044">
        <v>222</v>
      </c>
      <c r="R1044">
        <v>134</v>
      </c>
      <c r="S1044">
        <v>159</v>
      </c>
      <c r="T1044">
        <f>(Data[[#This Row],[mean_r]]/256)*100</f>
        <v>86.71875</v>
      </c>
      <c r="U1044">
        <f>(Data[[#This Row],[mean_g]]/256)*100</f>
        <v>52.34375</v>
      </c>
      <c r="V1044">
        <f>(Data[[#This Row],[mean_b]]/256)*100</f>
        <v>62.109375</v>
      </c>
      <c r="W1044">
        <v>0.54100000000000004</v>
      </c>
      <c r="X1044" t="s">
        <v>51</v>
      </c>
      <c r="Y1044" t="s">
        <v>45</v>
      </c>
      <c r="Z1044">
        <v>6554</v>
      </c>
      <c r="AA1044">
        <v>5.43</v>
      </c>
      <c r="AB1044">
        <v>11.7</v>
      </c>
      <c r="AC1044">
        <v>38.4</v>
      </c>
      <c r="AD1044">
        <v>196168</v>
      </c>
      <c r="AE1044">
        <v>87.1</v>
      </c>
      <c r="AF1044">
        <v>35.200000000000003</v>
      </c>
      <c r="AG1044" t="s">
        <v>46</v>
      </c>
      <c r="AH1044" t="s">
        <v>47</v>
      </c>
      <c r="AI1044" t="s">
        <v>52</v>
      </c>
      <c r="AJ1044">
        <v>100</v>
      </c>
      <c r="AK1044">
        <v>360</v>
      </c>
      <c r="AL1044">
        <v>0.13950000000000001</v>
      </c>
      <c r="AM1044">
        <v>0.95830000000000004</v>
      </c>
      <c r="AN1044">
        <v>1</v>
      </c>
      <c r="AO1044">
        <f>Data[[#This Row],[labeller_confidence_score]]-Data[[#This Row],[cytodiffusion_classification_confidence]]</f>
        <v>4.1699999999999959E-2</v>
      </c>
    </row>
    <row r="1045" spans="1:41" x14ac:dyDescent="0.3">
      <c r="A1045" t="s">
        <v>1118</v>
      </c>
      <c r="B1045" t="s">
        <v>62</v>
      </c>
      <c r="C1045">
        <v>0</v>
      </c>
      <c r="D1045" t="s">
        <v>50</v>
      </c>
      <c r="E1045">
        <v>8.59</v>
      </c>
      <c r="F1045">
        <v>75.7</v>
      </c>
      <c r="G1045">
        <v>0.72799999999999998</v>
      </c>
      <c r="H1045">
        <v>0.05</v>
      </c>
      <c r="I1045">
        <f>Data[[#This Row],[nucleus_area_pct]]/Data[[#This Row],[cytoplasm_ratio]]</f>
        <v>1514</v>
      </c>
      <c r="J1045">
        <v>0.84499999999999997</v>
      </c>
      <c r="K1045">
        <v>0.39100000000000001</v>
      </c>
      <c r="L1045">
        <v>1.35</v>
      </c>
      <c r="M1045">
        <v>1</v>
      </c>
      <c r="N1045">
        <v>0.94799999999999995</v>
      </c>
      <c r="O1045">
        <v>269</v>
      </c>
      <c r="P1045">
        <v>55</v>
      </c>
      <c r="Q1045">
        <v>196</v>
      </c>
      <c r="R1045">
        <v>146</v>
      </c>
      <c r="S1045">
        <v>187</v>
      </c>
      <c r="T1045">
        <f>(Data[[#This Row],[mean_r]]/256)*100</f>
        <v>76.5625</v>
      </c>
      <c r="U1045">
        <f>(Data[[#This Row],[mean_g]]/256)*100</f>
        <v>57.03125</v>
      </c>
      <c r="V1045">
        <f>(Data[[#This Row],[mean_b]]/256)*100</f>
        <v>73.046875</v>
      </c>
      <c r="W1045">
        <v>0.71899999999999997</v>
      </c>
      <c r="X1045" t="s">
        <v>51</v>
      </c>
      <c r="Y1045" t="s">
        <v>45</v>
      </c>
      <c r="Z1045">
        <v>7161</v>
      </c>
      <c r="AA1045">
        <v>5.62</v>
      </c>
      <c r="AB1045">
        <v>14.5</v>
      </c>
      <c r="AC1045">
        <v>44.4</v>
      </c>
      <c r="AD1045">
        <v>350259</v>
      </c>
      <c r="AE1045">
        <v>91.1</v>
      </c>
      <c r="AF1045">
        <v>35.799999999999997</v>
      </c>
      <c r="AG1045" t="s">
        <v>41</v>
      </c>
      <c r="AH1045" t="s">
        <v>68</v>
      </c>
      <c r="AI1045" t="s">
        <v>52</v>
      </c>
      <c r="AJ1045">
        <v>100</v>
      </c>
      <c r="AK1045">
        <v>256</v>
      </c>
      <c r="AL1045">
        <v>0.20519999999999999</v>
      </c>
      <c r="AM1045">
        <v>0.84640000000000004</v>
      </c>
      <c r="AN1045">
        <v>0.79620000000000002</v>
      </c>
      <c r="AO1045">
        <f>Data[[#This Row],[labeller_confidence_score]]-Data[[#This Row],[cytodiffusion_classification_confidence]]</f>
        <v>-5.0200000000000022E-2</v>
      </c>
    </row>
    <row r="1046" spans="1:41" x14ac:dyDescent="0.3">
      <c r="A1046" t="s">
        <v>1119</v>
      </c>
      <c r="B1046" t="s">
        <v>37</v>
      </c>
      <c r="C1046">
        <v>1</v>
      </c>
      <c r="D1046" t="s">
        <v>38</v>
      </c>
      <c r="E1046">
        <v>11.52</v>
      </c>
      <c r="F1046">
        <v>50.3</v>
      </c>
      <c r="G1046">
        <v>0.61799999999999999</v>
      </c>
      <c r="H1046">
        <v>0.35599999999999998</v>
      </c>
      <c r="I1046">
        <f>Data[[#This Row],[nucleus_area_pct]]/Data[[#This Row],[cytoplasm_ratio]]</f>
        <v>141.29213483146069</v>
      </c>
      <c r="J1046">
        <v>0.69199999999999995</v>
      </c>
      <c r="K1046">
        <v>0.43099999999999999</v>
      </c>
      <c r="L1046">
        <v>3.19</v>
      </c>
      <c r="M1046">
        <v>5.6</v>
      </c>
      <c r="N1046">
        <v>0.77900000000000003</v>
      </c>
      <c r="O1046">
        <v>453</v>
      </c>
      <c r="P1046">
        <v>84</v>
      </c>
      <c r="Q1046">
        <v>204</v>
      </c>
      <c r="R1046">
        <v>160</v>
      </c>
      <c r="S1046">
        <v>204</v>
      </c>
      <c r="T1046">
        <f>(Data[[#This Row],[mean_r]]/256)*100</f>
        <v>79.6875</v>
      </c>
      <c r="U1046">
        <f>(Data[[#This Row],[mean_g]]/256)*100</f>
        <v>62.5</v>
      </c>
      <c r="V1046">
        <f>(Data[[#This Row],[mean_b]]/256)*100</f>
        <v>79.6875</v>
      </c>
      <c r="W1046">
        <v>0.73199999999999998</v>
      </c>
      <c r="X1046" t="s">
        <v>39</v>
      </c>
      <c r="Y1046" t="s">
        <v>45</v>
      </c>
      <c r="Z1046">
        <v>4752</v>
      </c>
      <c r="AA1046">
        <v>6.86</v>
      </c>
      <c r="AB1046">
        <v>16.399999999999999</v>
      </c>
      <c r="AC1046">
        <v>37.9</v>
      </c>
      <c r="AD1046">
        <v>191581</v>
      </c>
      <c r="AE1046">
        <v>88.8</v>
      </c>
      <c r="AF1046">
        <v>33.5</v>
      </c>
      <c r="AG1046" t="s">
        <v>64</v>
      </c>
      <c r="AH1046" t="s">
        <v>68</v>
      </c>
      <c r="AI1046" t="s">
        <v>56</v>
      </c>
      <c r="AJ1046">
        <v>100</v>
      </c>
      <c r="AK1046">
        <v>512</v>
      </c>
      <c r="AL1046">
        <v>0.91080000000000005</v>
      </c>
      <c r="AM1046">
        <v>0.81920000000000004</v>
      </c>
      <c r="AN1046">
        <v>0.71689999999999998</v>
      </c>
      <c r="AO1046">
        <f>Data[[#This Row],[labeller_confidence_score]]-Data[[#This Row],[cytodiffusion_classification_confidence]]</f>
        <v>-0.10230000000000006</v>
      </c>
    </row>
    <row r="1047" spans="1:41" x14ac:dyDescent="0.3">
      <c r="A1047" t="s">
        <v>1120</v>
      </c>
      <c r="B1047" t="s">
        <v>87</v>
      </c>
      <c r="C1047">
        <v>0</v>
      </c>
      <c r="D1047" t="s">
        <v>50</v>
      </c>
      <c r="E1047">
        <v>11.57</v>
      </c>
      <c r="F1047">
        <v>45.6</v>
      </c>
      <c r="G1047">
        <v>0.57099999999999995</v>
      </c>
      <c r="H1047">
        <v>0.38600000000000001</v>
      </c>
      <c r="I1047">
        <f>Data[[#This Row],[nucleus_area_pct]]/Data[[#This Row],[cytoplasm_ratio]]</f>
        <v>118.13471502590674</v>
      </c>
      <c r="J1047">
        <v>0.76500000000000001</v>
      </c>
      <c r="K1047">
        <v>0.39900000000000002</v>
      </c>
      <c r="L1047">
        <v>4.79</v>
      </c>
      <c r="M1047">
        <v>2.2999999999999998</v>
      </c>
      <c r="N1047">
        <v>0.73399999999999999</v>
      </c>
      <c r="O1047">
        <v>431</v>
      </c>
      <c r="P1047">
        <v>68</v>
      </c>
      <c r="Q1047">
        <v>227</v>
      </c>
      <c r="R1047">
        <v>141</v>
      </c>
      <c r="S1047">
        <v>171</v>
      </c>
      <c r="T1047">
        <f>(Data[[#This Row],[mean_r]]/256)*100</f>
        <v>88.671875</v>
      </c>
      <c r="U1047">
        <f>(Data[[#This Row],[mean_g]]/256)*100</f>
        <v>55.078125</v>
      </c>
      <c r="V1047">
        <f>(Data[[#This Row],[mean_b]]/256)*100</f>
        <v>66.796875</v>
      </c>
      <c r="W1047">
        <v>0.57799999999999996</v>
      </c>
      <c r="X1047" t="s">
        <v>63</v>
      </c>
      <c r="Y1047" t="s">
        <v>40</v>
      </c>
      <c r="Z1047">
        <v>9216</v>
      </c>
      <c r="AA1047">
        <v>3.63</v>
      </c>
      <c r="AB1047">
        <v>17</v>
      </c>
      <c r="AC1047">
        <v>42.5</v>
      </c>
      <c r="AD1047">
        <v>298312</v>
      </c>
      <c r="AE1047">
        <v>92.2</v>
      </c>
      <c r="AF1047">
        <v>34.700000000000003</v>
      </c>
      <c r="AG1047" t="s">
        <v>46</v>
      </c>
      <c r="AH1047" t="s">
        <v>42</v>
      </c>
      <c r="AI1047" t="s">
        <v>43</v>
      </c>
      <c r="AJ1047">
        <v>60</v>
      </c>
      <c r="AK1047">
        <v>224</v>
      </c>
      <c r="AL1047">
        <v>0.13469999999999999</v>
      </c>
      <c r="AM1047">
        <v>0.9446</v>
      </c>
      <c r="AN1047">
        <v>0.83709999999999996</v>
      </c>
      <c r="AO1047">
        <f>Data[[#This Row],[labeller_confidence_score]]-Data[[#This Row],[cytodiffusion_classification_confidence]]</f>
        <v>-0.10750000000000004</v>
      </c>
    </row>
    <row r="1048" spans="1:41" x14ac:dyDescent="0.3">
      <c r="A1048" t="s">
        <v>1121</v>
      </c>
      <c r="B1048" t="s">
        <v>89</v>
      </c>
      <c r="C1048">
        <v>1</v>
      </c>
      <c r="D1048" t="s">
        <v>38</v>
      </c>
      <c r="E1048">
        <v>14.52</v>
      </c>
      <c r="F1048">
        <v>59.9</v>
      </c>
      <c r="G1048">
        <v>0.496</v>
      </c>
      <c r="H1048">
        <v>0.29499999999999998</v>
      </c>
      <c r="I1048">
        <f>Data[[#This Row],[nucleus_area_pct]]/Data[[#This Row],[cytoplasm_ratio]]</f>
        <v>203.05084745762713</v>
      </c>
      <c r="J1048">
        <v>0.76700000000000002</v>
      </c>
      <c r="K1048">
        <v>0.41799999999999998</v>
      </c>
      <c r="L1048">
        <v>3.84</v>
      </c>
      <c r="M1048">
        <v>3</v>
      </c>
      <c r="N1048">
        <v>0.88500000000000001</v>
      </c>
      <c r="O1048">
        <v>460</v>
      </c>
      <c r="P1048">
        <v>71</v>
      </c>
      <c r="Q1048">
        <v>207</v>
      </c>
      <c r="R1048">
        <v>162</v>
      </c>
      <c r="S1048">
        <v>177</v>
      </c>
      <c r="T1048">
        <f>(Data[[#This Row],[mean_r]]/256)*100</f>
        <v>80.859375</v>
      </c>
      <c r="U1048">
        <f>(Data[[#This Row],[mean_g]]/256)*100</f>
        <v>63.28125</v>
      </c>
      <c r="V1048">
        <f>(Data[[#This Row],[mean_b]]/256)*100</f>
        <v>69.140625</v>
      </c>
      <c r="W1048">
        <v>0.68</v>
      </c>
      <c r="X1048" t="s">
        <v>51</v>
      </c>
      <c r="Y1048" t="s">
        <v>40</v>
      </c>
      <c r="Z1048">
        <v>6427</v>
      </c>
      <c r="AA1048">
        <v>5.17</v>
      </c>
      <c r="AB1048">
        <v>16.8</v>
      </c>
      <c r="AC1048">
        <v>40.799999999999997</v>
      </c>
      <c r="AD1048">
        <v>224909</v>
      </c>
      <c r="AE1048">
        <v>90.9</v>
      </c>
      <c r="AF1048">
        <v>34.9</v>
      </c>
      <c r="AG1048" t="s">
        <v>46</v>
      </c>
      <c r="AH1048" t="s">
        <v>68</v>
      </c>
      <c r="AI1048" t="s">
        <v>56</v>
      </c>
      <c r="AJ1048">
        <v>100</v>
      </c>
      <c r="AK1048">
        <v>360</v>
      </c>
      <c r="AL1048">
        <v>0.97150000000000003</v>
      </c>
      <c r="AM1048">
        <v>0.86509999999999998</v>
      </c>
      <c r="AN1048">
        <v>0.70440000000000003</v>
      </c>
      <c r="AO1048">
        <f>Data[[#This Row],[labeller_confidence_score]]-Data[[#This Row],[cytodiffusion_classification_confidence]]</f>
        <v>-0.16069999999999995</v>
      </c>
    </row>
    <row r="1049" spans="1:41" x14ac:dyDescent="0.3">
      <c r="A1049" t="s">
        <v>1122</v>
      </c>
      <c r="B1049" t="s">
        <v>81</v>
      </c>
      <c r="C1049">
        <v>1</v>
      </c>
      <c r="D1049" t="s">
        <v>82</v>
      </c>
      <c r="E1049">
        <v>18.899999999999999</v>
      </c>
      <c r="F1049">
        <v>82.2</v>
      </c>
      <c r="G1049">
        <v>0.434</v>
      </c>
      <c r="H1049">
        <v>0.218</v>
      </c>
      <c r="I1049">
        <f>Data[[#This Row],[nucleus_area_pct]]/Data[[#This Row],[cytoplasm_ratio]]</f>
        <v>377.06422018348627</v>
      </c>
      <c r="J1049">
        <v>0.86299999999999999</v>
      </c>
      <c r="K1049">
        <v>0.30299999999999999</v>
      </c>
      <c r="L1049">
        <v>0.54</v>
      </c>
      <c r="M1049">
        <v>1</v>
      </c>
      <c r="N1049">
        <v>0.90500000000000003</v>
      </c>
      <c r="O1049">
        <v>486</v>
      </c>
      <c r="P1049">
        <v>107</v>
      </c>
      <c r="Q1049">
        <v>214</v>
      </c>
      <c r="R1049">
        <v>166</v>
      </c>
      <c r="S1049">
        <v>201</v>
      </c>
      <c r="T1049">
        <f>(Data[[#This Row],[mean_r]]/256)*100</f>
        <v>83.59375</v>
      </c>
      <c r="U1049">
        <f>(Data[[#This Row],[mean_g]]/256)*100</f>
        <v>64.84375</v>
      </c>
      <c r="V1049">
        <f>(Data[[#This Row],[mean_b]]/256)*100</f>
        <v>78.515625</v>
      </c>
      <c r="W1049">
        <v>0.624</v>
      </c>
      <c r="X1049" t="s">
        <v>51</v>
      </c>
      <c r="Y1049" t="s">
        <v>45</v>
      </c>
      <c r="Z1049">
        <v>8553</v>
      </c>
      <c r="AA1049">
        <v>3.98</v>
      </c>
      <c r="AB1049">
        <v>13</v>
      </c>
      <c r="AC1049">
        <v>37.299999999999997</v>
      </c>
      <c r="AD1049">
        <v>208863</v>
      </c>
      <c r="AE1049">
        <v>92.6</v>
      </c>
      <c r="AF1049">
        <v>29.4</v>
      </c>
      <c r="AG1049" t="s">
        <v>46</v>
      </c>
      <c r="AH1049" t="s">
        <v>42</v>
      </c>
      <c r="AI1049" t="s">
        <v>52</v>
      </c>
      <c r="AJ1049">
        <v>40</v>
      </c>
      <c r="AK1049">
        <v>256</v>
      </c>
      <c r="AL1049">
        <v>0.81379999999999997</v>
      </c>
      <c r="AM1049">
        <v>0.66779999999999995</v>
      </c>
      <c r="AN1049">
        <v>0.85219999999999996</v>
      </c>
      <c r="AO1049">
        <f>Data[[#This Row],[labeller_confidence_score]]-Data[[#This Row],[cytodiffusion_classification_confidence]]</f>
        <v>0.18440000000000001</v>
      </c>
    </row>
    <row r="1050" spans="1:41" x14ac:dyDescent="0.3">
      <c r="A1050" t="s">
        <v>1123</v>
      </c>
      <c r="B1050" t="s">
        <v>74</v>
      </c>
      <c r="C1050">
        <v>0</v>
      </c>
      <c r="D1050" t="s">
        <v>75</v>
      </c>
      <c r="E1050">
        <v>1.31</v>
      </c>
      <c r="F1050">
        <v>0</v>
      </c>
      <c r="G1050">
        <v>0</v>
      </c>
      <c r="H1050">
        <v>1</v>
      </c>
      <c r="I1050">
        <f>Data[[#This Row],[nucleus_area_pct]]/Data[[#This Row],[cytoplasm_ratio]]</f>
        <v>0</v>
      </c>
      <c r="J1050">
        <v>0.68400000000000005</v>
      </c>
      <c r="K1050">
        <v>0.35099999999999998</v>
      </c>
      <c r="L1050">
        <v>2.4700000000000002</v>
      </c>
      <c r="M1050">
        <v>1</v>
      </c>
      <c r="N1050">
        <v>0.74</v>
      </c>
      <c r="O1050">
        <v>23</v>
      </c>
      <c r="P1050">
        <v>26</v>
      </c>
      <c r="Q1050">
        <v>216</v>
      </c>
      <c r="R1050">
        <v>167</v>
      </c>
      <c r="S1050">
        <v>168</v>
      </c>
      <c r="T1050">
        <f>(Data[[#This Row],[mean_r]]/256)*100</f>
        <v>84.375</v>
      </c>
      <c r="U1050">
        <f>(Data[[#This Row],[mean_g]]/256)*100</f>
        <v>65.234375</v>
      </c>
      <c r="V1050">
        <f>(Data[[#This Row],[mean_b]]/256)*100</f>
        <v>65.625</v>
      </c>
      <c r="W1050">
        <v>0.54700000000000004</v>
      </c>
      <c r="X1050" t="s">
        <v>51</v>
      </c>
      <c r="Y1050" t="s">
        <v>40</v>
      </c>
      <c r="Z1050">
        <v>6941</v>
      </c>
      <c r="AA1050">
        <v>3.81</v>
      </c>
      <c r="AB1050">
        <v>14.5</v>
      </c>
      <c r="AC1050">
        <v>41.8</v>
      </c>
      <c r="AD1050">
        <v>251822</v>
      </c>
      <c r="AE1050">
        <v>100.9</v>
      </c>
      <c r="AF1050">
        <v>32.9</v>
      </c>
      <c r="AG1050" t="s">
        <v>46</v>
      </c>
      <c r="AH1050" t="s">
        <v>42</v>
      </c>
      <c r="AI1050" t="s">
        <v>52</v>
      </c>
      <c r="AJ1050">
        <v>100</v>
      </c>
      <c r="AK1050">
        <v>360</v>
      </c>
      <c r="AL1050">
        <v>0.13220000000000001</v>
      </c>
      <c r="AM1050">
        <v>1</v>
      </c>
      <c r="AN1050">
        <v>0.97640000000000005</v>
      </c>
      <c r="AO1050">
        <f>Data[[#This Row],[labeller_confidence_score]]-Data[[#This Row],[cytodiffusion_classification_confidence]]</f>
        <v>-2.3599999999999954E-2</v>
      </c>
    </row>
    <row r="1051" spans="1:41" x14ac:dyDescent="0.3">
      <c r="A1051" t="s">
        <v>1124</v>
      </c>
      <c r="B1051" t="s">
        <v>120</v>
      </c>
      <c r="C1051">
        <v>1</v>
      </c>
      <c r="D1051" t="s">
        <v>104</v>
      </c>
      <c r="E1051">
        <v>6.42</v>
      </c>
      <c r="F1051">
        <v>0</v>
      </c>
      <c r="G1051">
        <v>0</v>
      </c>
      <c r="H1051">
        <v>1</v>
      </c>
      <c r="I1051">
        <f>Data[[#This Row],[nucleus_area_pct]]/Data[[#This Row],[cytoplasm_ratio]]</f>
        <v>0</v>
      </c>
      <c r="J1051">
        <v>0.99099999999999999</v>
      </c>
      <c r="K1051">
        <v>0.10199999999999999</v>
      </c>
      <c r="L1051">
        <v>0.57999999999999996</v>
      </c>
      <c r="M1051">
        <v>1</v>
      </c>
      <c r="N1051">
        <v>0.96499999999999997</v>
      </c>
      <c r="O1051">
        <v>151</v>
      </c>
      <c r="P1051">
        <v>43</v>
      </c>
      <c r="Q1051">
        <v>223</v>
      </c>
      <c r="R1051">
        <v>140</v>
      </c>
      <c r="S1051">
        <v>119</v>
      </c>
      <c r="T1051">
        <f>(Data[[#This Row],[mean_r]]/256)*100</f>
        <v>87.109375</v>
      </c>
      <c r="U1051">
        <f>(Data[[#This Row],[mean_g]]/256)*100</f>
        <v>54.6875</v>
      </c>
      <c r="V1051">
        <f>(Data[[#This Row],[mean_b]]/256)*100</f>
        <v>46.484375</v>
      </c>
      <c r="W1051">
        <v>0.499</v>
      </c>
      <c r="X1051" t="s">
        <v>51</v>
      </c>
      <c r="Y1051" t="s">
        <v>40</v>
      </c>
      <c r="Z1051">
        <v>6059</v>
      </c>
      <c r="AA1051">
        <v>4.67</v>
      </c>
      <c r="AB1051">
        <v>15.5</v>
      </c>
      <c r="AC1051">
        <v>37.6</v>
      </c>
      <c r="AD1051">
        <v>279517</v>
      </c>
      <c r="AE1051">
        <v>71.8</v>
      </c>
      <c r="AF1051">
        <v>33</v>
      </c>
      <c r="AG1051" t="s">
        <v>64</v>
      </c>
      <c r="AH1051" t="s">
        <v>42</v>
      </c>
      <c r="AI1051" t="s">
        <v>43</v>
      </c>
      <c r="AJ1051">
        <v>100</v>
      </c>
      <c r="AK1051">
        <v>360</v>
      </c>
      <c r="AL1051">
        <v>0.6079</v>
      </c>
      <c r="AM1051">
        <v>0.80820000000000003</v>
      </c>
      <c r="AN1051">
        <v>0.97299999999999998</v>
      </c>
      <c r="AO1051">
        <f>Data[[#This Row],[labeller_confidence_score]]-Data[[#This Row],[cytodiffusion_classification_confidence]]</f>
        <v>0.16479999999999995</v>
      </c>
    </row>
    <row r="1052" spans="1:41" x14ac:dyDescent="0.3">
      <c r="A1052" t="s">
        <v>1125</v>
      </c>
      <c r="B1052" t="s">
        <v>49</v>
      </c>
      <c r="C1052">
        <v>0</v>
      </c>
      <c r="D1052" t="s">
        <v>50</v>
      </c>
      <c r="E1052">
        <v>12.87</v>
      </c>
      <c r="F1052">
        <v>49.6</v>
      </c>
      <c r="G1052">
        <v>0.58499999999999996</v>
      </c>
      <c r="H1052">
        <v>0.42699999999999999</v>
      </c>
      <c r="I1052">
        <f>Data[[#This Row],[nucleus_area_pct]]/Data[[#This Row],[cytoplasm_ratio]]</f>
        <v>116.15925058548009</v>
      </c>
      <c r="J1052">
        <v>0.73899999999999999</v>
      </c>
      <c r="K1052">
        <v>0.26100000000000001</v>
      </c>
      <c r="L1052">
        <v>3.69</v>
      </c>
      <c r="M1052">
        <v>2.7</v>
      </c>
      <c r="N1052">
        <v>0.81699999999999995</v>
      </c>
      <c r="O1052">
        <v>372</v>
      </c>
      <c r="P1052">
        <v>78</v>
      </c>
      <c r="Q1052">
        <v>204</v>
      </c>
      <c r="R1052">
        <v>157</v>
      </c>
      <c r="S1052">
        <v>183</v>
      </c>
      <c r="T1052">
        <f>(Data[[#This Row],[mean_r]]/256)*100</f>
        <v>79.6875</v>
      </c>
      <c r="U1052">
        <f>(Data[[#This Row],[mean_g]]/256)*100</f>
        <v>61.328125</v>
      </c>
      <c r="V1052">
        <f>(Data[[#This Row],[mean_b]]/256)*100</f>
        <v>71.484375</v>
      </c>
      <c r="W1052">
        <v>0.67100000000000004</v>
      </c>
      <c r="X1052" t="s">
        <v>63</v>
      </c>
      <c r="Y1052" t="s">
        <v>40</v>
      </c>
      <c r="Z1052">
        <v>7032</v>
      </c>
      <c r="AA1052">
        <v>3.95</v>
      </c>
      <c r="AB1052">
        <v>9.8000000000000007</v>
      </c>
      <c r="AC1052">
        <v>46.9</v>
      </c>
      <c r="AD1052">
        <v>201971</v>
      </c>
      <c r="AE1052">
        <v>98.1</v>
      </c>
      <c r="AF1052">
        <v>34.700000000000003</v>
      </c>
      <c r="AG1052" t="s">
        <v>46</v>
      </c>
      <c r="AH1052" t="s">
        <v>47</v>
      </c>
      <c r="AI1052" t="s">
        <v>43</v>
      </c>
      <c r="AJ1052">
        <v>60</v>
      </c>
      <c r="AK1052">
        <v>512</v>
      </c>
      <c r="AL1052">
        <v>0</v>
      </c>
      <c r="AM1052">
        <v>0.77480000000000004</v>
      </c>
      <c r="AN1052">
        <v>0.93959999999999999</v>
      </c>
      <c r="AO1052">
        <f>Data[[#This Row],[labeller_confidence_score]]-Data[[#This Row],[cytodiffusion_classification_confidence]]</f>
        <v>0.16479999999999995</v>
      </c>
    </row>
    <row r="1053" spans="1:41" x14ac:dyDescent="0.3">
      <c r="A1053" t="s">
        <v>1126</v>
      </c>
      <c r="B1053" t="s">
        <v>58</v>
      </c>
      <c r="C1053">
        <v>1</v>
      </c>
      <c r="D1053" t="s">
        <v>38</v>
      </c>
      <c r="E1053">
        <v>12.86</v>
      </c>
      <c r="F1053">
        <v>82.9</v>
      </c>
      <c r="G1053">
        <v>0.69599999999999995</v>
      </c>
      <c r="H1053">
        <v>0.23599999999999999</v>
      </c>
      <c r="I1053">
        <f>Data[[#This Row],[nucleus_area_pct]]/Data[[#This Row],[cytoplasm_ratio]]</f>
        <v>351.27118644067804</v>
      </c>
      <c r="J1053">
        <v>0.78900000000000003</v>
      </c>
      <c r="K1053">
        <v>0.20699999999999999</v>
      </c>
      <c r="L1053">
        <v>1.1399999999999999</v>
      </c>
      <c r="M1053">
        <v>1.2</v>
      </c>
      <c r="N1053">
        <v>0.9</v>
      </c>
      <c r="O1053">
        <v>439</v>
      </c>
      <c r="P1053">
        <v>77</v>
      </c>
      <c r="Q1053">
        <v>193</v>
      </c>
      <c r="R1053">
        <v>180</v>
      </c>
      <c r="S1053">
        <v>201</v>
      </c>
      <c r="T1053">
        <f>(Data[[#This Row],[mean_r]]/256)*100</f>
        <v>75.390625</v>
      </c>
      <c r="U1053">
        <f>(Data[[#This Row],[mean_g]]/256)*100</f>
        <v>70.3125</v>
      </c>
      <c r="V1053">
        <f>(Data[[#This Row],[mean_b]]/256)*100</f>
        <v>78.515625</v>
      </c>
      <c r="W1053">
        <v>0.74</v>
      </c>
      <c r="X1053" t="s">
        <v>51</v>
      </c>
      <c r="Y1053" t="s">
        <v>45</v>
      </c>
      <c r="Z1053">
        <v>5453</v>
      </c>
      <c r="AA1053">
        <v>5.36</v>
      </c>
      <c r="AB1053">
        <v>16.5</v>
      </c>
      <c r="AC1053">
        <v>42.1</v>
      </c>
      <c r="AD1053">
        <v>128095</v>
      </c>
      <c r="AE1053">
        <v>90.3</v>
      </c>
      <c r="AF1053">
        <v>35</v>
      </c>
      <c r="AG1053" t="s">
        <v>41</v>
      </c>
      <c r="AH1053" t="s">
        <v>42</v>
      </c>
      <c r="AI1053" t="s">
        <v>52</v>
      </c>
      <c r="AJ1053">
        <v>40</v>
      </c>
      <c r="AK1053">
        <v>512</v>
      </c>
      <c r="AL1053">
        <v>0.63400000000000001</v>
      </c>
      <c r="AM1053">
        <v>0.94750000000000001</v>
      </c>
      <c r="AN1053">
        <v>1</v>
      </c>
      <c r="AO1053">
        <f>Data[[#This Row],[labeller_confidence_score]]-Data[[#This Row],[cytodiffusion_classification_confidence]]</f>
        <v>5.2499999999999991E-2</v>
      </c>
    </row>
    <row r="1054" spans="1:41" x14ac:dyDescent="0.3">
      <c r="A1054" t="s">
        <v>1127</v>
      </c>
      <c r="B1054" t="s">
        <v>49</v>
      </c>
      <c r="C1054">
        <v>0</v>
      </c>
      <c r="D1054" t="s">
        <v>50</v>
      </c>
      <c r="E1054">
        <v>11.93</v>
      </c>
      <c r="F1054">
        <v>55.8</v>
      </c>
      <c r="G1054">
        <v>0.502</v>
      </c>
      <c r="H1054">
        <v>0.48699999999999999</v>
      </c>
      <c r="I1054">
        <f>Data[[#This Row],[nucleus_area_pct]]/Data[[#This Row],[cytoplasm_ratio]]</f>
        <v>114.57905544147843</v>
      </c>
      <c r="J1054">
        <v>0.70199999999999996</v>
      </c>
      <c r="K1054">
        <v>0.39500000000000002</v>
      </c>
      <c r="L1054">
        <v>3.48</v>
      </c>
      <c r="M1054">
        <v>3.4</v>
      </c>
      <c r="N1054">
        <v>0.83899999999999997</v>
      </c>
      <c r="O1054">
        <v>370</v>
      </c>
      <c r="P1054">
        <v>64</v>
      </c>
      <c r="Q1054">
        <v>213</v>
      </c>
      <c r="R1054">
        <v>170</v>
      </c>
      <c r="S1054">
        <v>156</v>
      </c>
      <c r="T1054">
        <f>(Data[[#This Row],[mean_r]]/256)*100</f>
        <v>83.203125</v>
      </c>
      <c r="U1054">
        <f>(Data[[#This Row],[mean_g]]/256)*100</f>
        <v>66.40625</v>
      </c>
      <c r="V1054">
        <f>(Data[[#This Row],[mean_b]]/256)*100</f>
        <v>60.9375</v>
      </c>
      <c r="W1054">
        <v>0.68700000000000006</v>
      </c>
      <c r="X1054" t="s">
        <v>39</v>
      </c>
      <c r="Y1054" t="s">
        <v>40</v>
      </c>
      <c r="Z1054">
        <v>5641</v>
      </c>
      <c r="AA1054">
        <v>4.07</v>
      </c>
      <c r="AB1054">
        <v>15.2</v>
      </c>
      <c r="AC1054">
        <v>44</v>
      </c>
      <c r="AD1054">
        <v>381322</v>
      </c>
      <c r="AE1054">
        <v>70.099999999999994</v>
      </c>
      <c r="AF1054">
        <v>34.299999999999997</v>
      </c>
      <c r="AG1054" t="s">
        <v>41</v>
      </c>
      <c r="AH1054" t="s">
        <v>42</v>
      </c>
      <c r="AI1054" t="s">
        <v>52</v>
      </c>
      <c r="AJ1054">
        <v>100</v>
      </c>
      <c r="AK1054">
        <v>512</v>
      </c>
      <c r="AL1054">
        <v>9.4700000000000006E-2</v>
      </c>
      <c r="AM1054">
        <v>0.80210000000000004</v>
      </c>
      <c r="AN1054">
        <v>0.93179999999999996</v>
      </c>
      <c r="AO1054">
        <f>Data[[#This Row],[labeller_confidence_score]]-Data[[#This Row],[cytodiffusion_classification_confidence]]</f>
        <v>0.12969999999999993</v>
      </c>
    </row>
    <row r="1055" spans="1:41" x14ac:dyDescent="0.3">
      <c r="A1055" t="s">
        <v>1128</v>
      </c>
      <c r="B1055" t="s">
        <v>66</v>
      </c>
      <c r="C1055">
        <v>1</v>
      </c>
      <c r="D1055" t="s">
        <v>67</v>
      </c>
      <c r="E1055">
        <v>13.01</v>
      </c>
      <c r="F1055">
        <v>86.6</v>
      </c>
      <c r="G1055">
        <v>0.65</v>
      </c>
      <c r="H1055">
        <v>0.1</v>
      </c>
      <c r="I1055">
        <f>Data[[#This Row],[nucleus_area_pct]]/Data[[#This Row],[cytoplasm_ratio]]</f>
        <v>865.99999999999989</v>
      </c>
      <c r="J1055">
        <v>0.55800000000000005</v>
      </c>
      <c r="K1055">
        <v>0.83899999999999997</v>
      </c>
      <c r="L1055">
        <v>0.33</v>
      </c>
      <c r="M1055">
        <v>1</v>
      </c>
      <c r="N1055">
        <v>0.38700000000000001</v>
      </c>
      <c r="O1055">
        <v>450</v>
      </c>
      <c r="P1055">
        <v>114</v>
      </c>
      <c r="Q1055">
        <v>182</v>
      </c>
      <c r="R1055">
        <v>152</v>
      </c>
      <c r="S1055">
        <v>218</v>
      </c>
      <c r="T1055">
        <f>(Data[[#This Row],[mean_r]]/256)*100</f>
        <v>71.09375</v>
      </c>
      <c r="U1055">
        <f>(Data[[#This Row],[mean_g]]/256)*100</f>
        <v>59.375</v>
      </c>
      <c r="V1055">
        <f>(Data[[#This Row],[mean_b]]/256)*100</f>
        <v>85.15625</v>
      </c>
      <c r="W1055">
        <v>0.78300000000000003</v>
      </c>
      <c r="X1055" t="s">
        <v>51</v>
      </c>
      <c r="Y1055" t="s">
        <v>45</v>
      </c>
      <c r="Z1055">
        <v>10180</v>
      </c>
      <c r="AA1055">
        <v>6.19</v>
      </c>
      <c r="AB1055">
        <v>10.9</v>
      </c>
      <c r="AC1055">
        <v>47.5</v>
      </c>
      <c r="AD1055">
        <v>249775</v>
      </c>
      <c r="AE1055">
        <v>113.8</v>
      </c>
      <c r="AF1055">
        <v>33.299999999999997</v>
      </c>
      <c r="AG1055" t="s">
        <v>64</v>
      </c>
      <c r="AH1055" t="s">
        <v>42</v>
      </c>
      <c r="AI1055" t="s">
        <v>56</v>
      </c>
      <c r="AJ1055">
        <v>60</v>
      </c>
      <c r="AK1055">
        <v>224</v>
      </c>
      <c r="AL1055">
        <v>0.91410000000000002</v>
      </c>
      <c r="AM1055">
        <v>0.80579999999999996</v>
      </c>
      <c r="AN1055">
        <v>0.82320000000000004</v>
      </c>
      <c r="AO1055">
        <f>Data[[#This Row],[labeller_confidence_score]]-Data[[#This Row],[cytodiffusion_classification_confidence]]</f>
        <v>1.7400000000000082E-2</v>
      </c>
    </row>
    <row r="1056" spans="1:41" x14ac:dyDescent="0.3">
      <c r="A1056" t="s">
        <v>1129</v>
      </c>
      <c r="B1056" t="s">
        <v>74</v>
      </c>
      <c r="C1056">
        <v>0</v>
      </c>
      <c r="D1056" t="s">
        <v>75</v>
      </c>
      <c r="E1056">
        <v>2.36</v>
      </c>
      <c r="F1056">
        <v>0</v>
      </c>
      <c r="G1056">
        <v>0</v>
      </c>
      <c r="H1056">
        <v>1</v>
      </c>
      <c r="I1056">
        <f>Data[[#This Row],[nucleus_area_pct]]/Data[[#This Row],[cytoplasm_ratio]]</f>
        <v>0</v>
      </c>
      <c r="J1056">
        <v>0.60899999999999999</v>
      </c>
      <c r="K1056">
        <v>0.435</v>
      </c>
      <c r="L1056">
        <v>2.4</v>
      </c>
      <c r="M1056">
        <v>1</v>
      </c>
      <c r="N1056">
        <v>0.71599999999999997</v>
      </c>
      <c r="O1056">
        <v>28</v>
      </c>
      <c r="P1056">
        <v>19</v>
      </c>
      <c r="Q1056">
        <v>224</v>
      </c>
      <c r="R1056">
        <v>155</v>
      </c>
      <c r="S1056">
        <v>175</v>
      </c>
      <c r="T1056">
        <f>(Data[[#This Row],[mean_r]]/256)*100</f>
        <v>87.5</v>
      </c>
      <c r="U1056">
        <f>(Data[[#This Row],[mean_g]]/256)*100</f>
        <v>60.546875</v>
      </c>
      <c r="V1056">
        <f>(Data[[#This Row],[mean_b]]/256)*100</f>
        <v>68.359375</v>
      </c>
      <c r="W1056">
        <v>0.57499999999999996</v>
      </c>
      <c r="X1056" t="s">
        <v>63</v>
      </c>
      <c r="Y1056" t="s">
        <v>40</v>
      </c>
      <c r="Z1056">
        <v>9384</v>
      </c>
      <c r="AA1056">
        <v>5.92</v>
      </c>
      <c r="AB1056">
        <v>13.2</v>
      </c>
      <c r="AC1056">
        <v>45.8</v>
      </c>
      <c r="AD1056">
        <v>289996</v>
      </c>
      <c r="AE1056">
        <v>95.9</v>
      </c>
      <c r="AF1056">
        <v>32</v>
      </c>
      <c r="AG1056" t="s">
        <v>46</v>
      </c>
      <c r="AH1056" t="s">
        <v>47</v>
      </c>
      <c r="AI1056" t="s">
        <v>56</v>
      </c>
      <c r="AJ1056">
        <v>40</v>
      </c>
      <c r="AK1056">
        <v>256</v>
      </c>
      <c r="AL1056">
        <v>8.8599999999999998E-2</v>
      </c>
      <c r="AM1056">
        <v>0.81879999999999997</v>
      </c>
      <c r="AN1056">
        <v>0.98750000000000004</v>
      </c>
      <c r="AO1056">
        <f>Data[[#This Row],[labeller_confidence_score]]-Data[[#This Row],[cytodiffusion_classification_confidence]]</f>
        <v>0.16870000000000007</v>
      </c>
    </row>
    <row r="1057" spans="1:41" x14ac:dyDescent="0.3">
      <c r="A1057" t="s">
        <v>1130</v>
      </c>
      <c r="B1057" t="s">
        <v>62</v>
      </c>
      <c r="C1057">
        <v>0</v>
      </c>
      <c r="D1057" t="s">
        <v>50</v>
      </c>
      <c r="E1057">
        <v>9.07</v>
      </c>
      <c r="F1057">
        <v>79.2</v>
      </c>
      <c r="G1057">
        <v>0.77300000000000002</v>
      </c>
      <c r="H1057">
        <v>0.3</v>
      </c>
      <c r="I1057">
        <f>Data[[#This Row],[nucleus_area_pct]]/Data[[#This Row],[cytoplasm_ratio]]</f>
        <v>264</v>
      </c>
      <c r="J1057">
        <v>0.94099999999999995</v>
      </c>
      <c r="K1057">
        <v>0.11799999999999999</v>
      </c>
      <c r="L1057">
        <v>1.73</v>
      </c>
      <c r="M1057">
        <v>1</v>
      </c>
      <c r="N1057">
        <v>0.91500000000000004</v>
      </c>
      <c r="O1057">
        <v>300</v>
      </c>
      <c r="P1057">
        <v>51</v>
      </c>
      <c r="Q1057">
        <v>202</v>
      </c>
      <c r="R1057">
        <v>151</v>
      </c>
      <c r="S1057">
        <v>190</v>
      </c>
      <c r="T1057">
        <f>(Data[[#This Row],[mean_r]]/256)*100</f>
        <v>78.90625</v>
      </c>
      <c r="U1057">
        <f>(Data[[#This Row],[mean_g]]/256)*100</f>
        <v>58.984375</v>
      </c>
      <c r="V1057">
        <f>(Data[[#This Row],[mean_b]]/256)*100</f>
        <v>74.21875</v>
      </c>
      <c r="W1057">
        <v>0.77800000000000002</v>
      </c>
      <c r="X1057" t="s">
        <v>63</v>
      </c>
      <c r="Y1057" t="s">
        <v>40</v>
      </c>
      <c r="Z1057">
        <v>6338</v>
      </c>
      <c r="AA1057">
        <v>2.41</v>
      </c>
      <c r="AB1057">
        <v>13</v>
      </c>
      <c r="AC1057">
        <v>32</v>
      </c>
      <c r="AD1057">
        <v>163384</v>
      </c>
      <c r="AE1057">
        <v>91.5</v>
      </c>
      <c r="AF1057">
        <v>31.2</v>
      </c>
      <c r="AG1057" t="s">
        <v>64</v>
      </c>
      <c r="AH1057" t="s">
        <v>47</v>
      </c>
      <c r="AI1057" t="s">
        <v>52</v>
      </c>
      <c r="AJ1057">
        <v>100</v>
      </c>
      <c r="AK1057">
        <v>512</v>
      </c>
      <c r="AL1057">
        <v>0.11840000000000001</v>
      </c>
      <c r="AM1057">
        <v>0.92710000000000004</v>
      </c>
      <c r="AN1057">
        <v>0.89939999999999998</v>
      </c>
      <c r="AO1057">
        <f>Data[[#This Row],[labeller_confidence_score]]-Data[[#This Row],[cytodiffusion_classification_confidence]]</f>
        <v>-2.7700000000000058E-2</v>
      </c>
    </row>
    <row r="1058" spans="1:41" x14ac:dyDescent="0.3">
      <c r="A1058" t="s">
        <v>1131</v>
      </c>
      <c r="B1058" t="s">
        <v>74</v>
      </c>
      <c r="C1058">
        <v>0</v>
      </c>
      <c r="D1058" t="s">
        <v>75</v>
      </c>
      <c r="E1058">
        <v>2.2000000000000002</v>
      </c>
      <c r="F1058">
        <v>0</v>
      </c>
      <c r="G1058">
        <v>0</v>
      </c>
      <c r="H1058">
        <v>1</v>
      </c>
      <c r="I1058">
        <f>Data[[#This Row],[nucleus_area_pct]]/Data[[#This Row],[cytoplasm_ratio]]</f>
        <v>0</v>
      </c>
      <c r="J1058">
        <v>0.65200000000000002</v>
      </c>
      <c r="K1058">
        <v>0.40300000000000002</v>
      </c>
      <c r="L1058">
        <v>2.16</v>
      </c>
      <c r="M1058">
        <v>1</v>
      </c>
      <c r="N1058">
        <v>0.85599999999999998</v>
      </c>
      <c r="O1058">
        <v>33</v>
      </c>
      <c r="P1058">
        <v>19</v>
      </c>
      <c r="Q1058">
        <v>208</v>
      </c>
      <c r="R1058">
        <v>141</v>
      </c>
      <c r="S1058">
        <v>147</v>
      </c>
      <c r="T1058">
        <f>(Data[[#This Row],[mean_r]]/256)*100</f>
        <v>81.25</v>
      </c>
      <c r="U1058">
        <f>(Data[[#This Row],[mean_g]]/256)*100</f>
        <v>55.078125</v>
      </c>
      <c r="V1058">
        <f>(Data[[#This Row],[mean_b]]/256)*100</f>
        <v>57.421875</v>
      </c>
      <c r="W1058">
        <v>0.54400000000000004</v>
      </c>
      <c r="X1058" t="s">
        <v>51</v>
      </c>
      <c r="Y1058" t="s">
        <v>40</v>
      </c>
      <c r="Z1058">
        <v>5296</v>
      </c>
      <c r="AA1058">
        <v>5.6</v>
      </c>
      <c r="AB1058">
        <v>15.7</v>
      </c>
      <c r="AC1058">
        <v>43.6</v>
      </c>
      <c r="AD1058">
        <v>277543</v>
      </c>
      <c r="AE1058">
        <v>90.8</v>
      </c>
      <c r="AF1058">
        <v>31.8</v>
      </c>
      <c r="AG1058" t="s">
        <v>46</v>
      </c>
      <c r="AH1058" t="s">
        <v>42</v>
      </c>
      <c r="AI1058" t="s">
        <v>56</v>
      </c>
      <c r="AJ1058">
        <v>100</v>
      </c>
      <c r="AK1058">
        <v>256</v>
      </c>
      <c r="AL1058">
        <v>6.5799999999999997E-2</v>
      </c>
      <c r="AM1058">
        <v>0.87780000000000002</v>
      </c>
      <c r="AN1058">
        <v>0.94479999999999997</v>
      </c>
      <c r="AO1058">
        <f>Data[[#This Row],[labeller_confidence_score]]-Data[[#This Row],[cytodiffusion_classification_confidence]]</f>
        <v>6.6999999999999948E-2</v>
      </c>
    </row>
    <row r="1059" spans="1:41" x14ac:dyDescent="0.3">
      <c r="A1059" t="s">
        <v>1132</v>
      </c>
      <c r="B1059" t="s">
        <v>49</v>
      </c>
      <c r="C1059">
        <v>0</v>
      </c>
      <c r="D1059" t="s">
        <v>50</v>
      </c>
      <c r="E1059">
        <v>10.88</v>
      </c>
      <c r="F1059">
        <v>63.5</v>
      </c>
      <c r="G1059">
        <v>0.56299999999999994</v>
      </c>
      <c r="H1059">
        <v>0.40699999999999997</v>
      </c>
      <c r="I1059">
        <f>Data[[#This Row],[nucleus_area_pct]]/Data[[#This Row],[cytoplasm_ratio]]</f>
        <v>156.01965601965603</v>
      </c>
      <c r="J1059">
        <v>0.84599999999999997</v>
      </c>
      <c r="K1059">
        <v>0.42</v>
      </c>
      <c r="L1059">
        <v>2.31</v>
      </c>
      <c r="M1059">
        <v>3.2</v>
      </c>
      <c r="N1059">
        <v>0.83399999999999996</v>
      </c>
      <c r="O1059">
        <v>312</v>
      </c>
      <c r="P1059">
        <v>72</v>
      </c>
      <c r="Q1059">
        <v>212</v>
      </c>
      <c r="R1059">
        <v>142</v>
      </c>
      <c r="S1059">
        <v>189</v>
      </c>
      <c r="T1059">
        <f>(Data[[#This Row],[mean_r]]/256)*100</f>
        <v>82.8125</v>
      </c>
      <c r="U1059">
        <f>(Data[[#This Row],[mean_g]]/256)*100</f>
        <v>55.46875</v>
      </c>
      <c r="V1059">
        <f>(Data[[#This Row],[mean_b]]/256)*100</f>
        <v>73.828125</v>
      </c>
      <c r="W1059">
        <v>0.65100000000000002</v>
      </c>
      <c r="X1059" t="s">
        <v>51</v>
      </c>
      <c r="Y1059" t="s">
        <v>40</v>
      </c>
      <c r="Z1059">
        <v>4021</v>
      </c>
      <c r="AA1059">
        <v>3.18</v>
      </c>
      <c r="AB1059">
        <v>14.1</v>
      </c>
      <c r="AC1059">
        <v>40.6</v>
      </c>
      <c r="AD1059">
        <v>140388</v>
      </c>
      <c r="AE1059">
        <v>97.6</v>
      </c>
      <c r="AF1059">
        <v>36.200000000000003</v>
      </c>
      <c r="AG1059" t="s">
        <v>46</v>
      </c>
      <c r="AH1059" t="s">
        <v>68</v>
      </c>
      <c r="AI1059" t="s">
        <v>52</v>
      </c>
      <c r="AJ1059">
        <v>40</v>
      </c>
      <c r="AK1059">
        <v>224</v>
      </c>
      <c r="AL1059">
        <v>7.3499999999999996E-2</v>
      </c>
      <c r="AM1059">
        <v>0.90510000000000002</v>
      </c>
      <c r="AN1059">
        <v>0.93959999999999999</v>
      </c>
      <c r="AO1059">
        <f>Data[[#This Row],[labeller_confidence_score]]-Data[[#This Row],[cytodiffusion_classification_confidence]]</f>
        <v>3.4499999999999975E-2</v>
      </c>
    </row>
    <row r="1060" spans="1:41" x14ac:dyDescent="0.3">
      <c r="A1060" t="s">
        <v>1133</v>
      </c>
      <c r="B1060" t="s">
        <v>120</v>
      </c>
      <c r="C1060">
        <v>1</v>
      </c>
      <c r="D1060" t="s">
        <v>104</v>
      </c>
      <c r="E1060">
        <v>6.04</v>
      </c>
      <c r="F1060">
        <v>0</v>
      </c>
      <c r="G1060">
        <v>0</v>
      </c>
      <c r="H1060">
        <v>1</v>
      </c>
      <c r="I1060">
        <f>Data[[#This Row],[nucleus_area_pct]]/Data[[#This Row],[cytoplasm_ratio]]</f>
        <v>0</v>
      </c>
      <c r="J1060">
        <v>0.99399999999999999</v>
      </c>
      <c r="K1060">
        <v>8.6999999999999994E-2</v>
      </c>
      <c r="L1060">
        <v>0.22</v>
      </c>
      <c r="M1060">
        <v>1</v>
      </c>
      <c r="N1060">
        <v>0.95499999999999996</v>
      </c>
      <c r="O1060">
        <v>168</v>
      </c>
      <c r="P1060">
        <v>51</v>
      </c>
      <c r="Q1060">
        <v>242</v>
      </c>
      <c r="R1060">
        <v>127</v>
      </c>
      <c r="S1060">
        <v>133</v>
      </c>
      <c r="T1060">
        <f>(Data[[#This Row],[mean_r]]/256)*100</f>
        <v>94.53125</v>
      </c>
      <c r="U1060">
        <f>(Data[[#This Row],[mean_g]]/256)*100</f>
        <v>49.609375</v>
      </c>
      <c r="V1060">
        <f>(Data[[#This Row],[mean_b]]/256)*100</f>
        <v>51.953125</v>
      </c>
      <c r="W1060">
        <v>0.53200000000000003</v>
      </c>
      <c r="X1060" t="s">
        <v>51</v>
      </c>
      <c r="Y1060" t="s">
        <v>45</v>
      </c>
      <c r="Z1060">
        <v>3393</v>
      </c>
      <c r="AA1060">
        <v>5.56</v>
      </c>
      <c r="AB1060">
        <v>10</v>
      </c>
      <c r="AC1060">
        <v>41.8</v>
      </c>
      <c r="AD1060">
        <v>347098</v>
      </c>
      <c r="AE1060">
        <v>75.8</v>
      </c>
      <c r="AF1060">
        <v>33</v>
      </c>
      <c r="AG1060" t="s">
        <v>64</v>
      </c>
      <c r="AH1060" t="s">
        <v>68</v>
      </c>
      <c r="AI1060" t="s">
        <v>52</v>
      </c>
      <c r="AJ1060">
        <v>40</v>
      </c>
      <c r="AK1060">
        <v>360</v>
      </c>
      <c r="AL1060">
        <v>0.80079999999999996</v>
      </c>
      <c r="AM1060">
        <v>0.78659999999999997</v>
      </c>
      <c r="AN1060">
        <v>0.93359999999999999</v>
      </c>
      <c r="AO1060">
        <f>Data[[#This Row],[labeller_confidence_score]]-Data[[#This Row],[cytodiffusion_classification_confidence]]</f>
        <v>0.14700000000000002</v>
      </c>
    </row>
    <row r="1061" spans="1:41" x14ac:dyDescent="0.3">
      <c r="A1061" t="s">
        <v>1134</v>
      </c>
      <c r="B1061" t="s">
        <v>49</v>
      </c>
      <c r="C1061">
        <v>0</v>
      </c>
      <c r="D1061" t="s">
        <v>50</v>
      </c>
      <c r="E1061">
        <v>12.57</v>
      </c>
      <c r="F1061">
        <v>57.7</v>
      </c>
      <c r="G1061">
        <v>0.48099999999999998</v>
      </c>
      <c r="H1061">
        <v>0.53100000000000003</v>
      </c>
      <c r="I1061">
        <f>Data[[#This Row],[nucleus_area_pct]]/Data[[#This Row],[cytoplasm_ratio]]</f>
        <v>108.66290018832392</v>
      </c>
      <c r="J1061">
        <v>0.76300000000000001</v>
      </c>
      <c r="K1061">
        <v>0.34899999999999998</v>
      </c>
      <c r="L1061">
        <v>4.26</v>
      </c>
      <c r="M1061">
        <v>3.8</v>
      </c>
      <c r="N1061">
        <v>0.86599999999999999</v>
      </c>
      <c r="O1061">
        <v>487</v>
      </c>
      <c r="P1061">
        <v>66</v>
      </c>
      <c r="Q1061">
        <v>228</v>
      </c>
      <c r="R1061">
        <v>152</v>
      </c>
      <c r="S1061">
        <v>176</v>
      </c>
      <c r="T1061">
        <f>(Data[[#This Row],[mean_r]]/256)*100</f>
        <v>89.0625</v>
      </c>
      <c r="U1061">
        <f>(Data[[#This Row],[mean_g]]/256)*100</f>
        <v>59.375</v>
      </c>
      <c r="V1061">
        <f>(Data[[#This Row],[mean_b]]/256)*100</f>
        <v>68.75</v>
      </c>
      <c r="W1061">
        <v>0.63100000000000001</v>
      </c>
      <c r="X1061" t="s">
        <v>51</v>
      </c>
      <c r="Y1061" t="s">
        <v>40</v>
      </c>
      <c r="Z1061">
        <v>5444</v>
      </c>
      <c r="AA1061">
        <v>4.42</v>
      </c>
      <c r="AB1061">
        <v>13.2</v>
      </c>
      <c r="AC1061">
        <v>48.2</v>
      </c>
      <c r="AD1061">
        <v>326706</v>
      </c>
      <c r="AE1061">
        <v>86.9</v>
      </c>
      <c r="AF1061">
        <v>34.299999999999997</v>
      </c>
      <c r="AG1061" t="s">
        <v>41</v>
      </c>
      <c r="AH1061" t="s">
        <v>42</v>
      </c>
      <c r="AI1061" t="s">
        <v>56</v>
      </c>
      <c r="AJ1061">
        <v>40</v>
      </c>
      <c r="AK1061">
        <v>512</v>
      </c>
      <c r="AL1061">
        <v>8.1000000000000003E-2</v>
      </c>
      <c r="AM1061">
        <v>0.85489999999999999</v>
      </c>
      <c r="AN1061">
        <v>0.89559999999999995</v>
      </c>
      <c r="AO1061">
        <f>Data[[#This Row],[labeller_confidence_score]]-Data[[#This Row],[cytodiffusion_classification_confidence]]</f>
        <v>4.0699999999999958E-2</v>
      </c>
    </row>
    <row r="1062" spans="1:41" x14ac:dyDescent="0.3">
      <c r="A1062" t="s">
        <v>1135</v>
      </c>
      <c r="B1062" t="s">
        <v>110</v>
      </c>
      <c r="C1062">
        <v>1</v>
      </c>
      <c r="D1062" t="s">
        <v>104</v>
      </c>
      <c r="E1062">
        <v>8.32</v>
      </c>
      <c r="F1062">
        <v>0</v>
      </c>
      <c r="G1062">
        <v>0</v>
      </c>
      <c r="H1062">
        <v>1</v>
      </c>
      <c r="I1062">
        <f>Data[[#This Row],[nucleus_area_pct]]/Data[[#This Row],[cytoplasm_ratio]]</f>
        <v>0</v>
      </c>
      <c r="J1062">
        <v>0.90200000000000002</v>
      </c>
      <c r="K1062">
        <v>0.26100000000000001</v>
      </c>
      <c r="L1062">
        <v>0.81</v>
      </c>
      <c r="M1062">
        <v>1</v>
      </c>
      <c r="N1062">
        <v>0.91200000000000003</v>
      </c>
      <c r="O1062">
        <v>165</v>
      </c>
      <c r="P1062">
        <v>47</v>
      </c>
      <c r="Q1062">
        <v>224</v>
      </c>
      <c r="R1062">
        <v>139</v>
      </c>
      <c r="S1062">
        <v>123</v>
      </c>
      <c r="T1062">
        <f>(Data[[#This Row],[mean_r]]/256)*100</f>
        <v>87.5</v>
      </c>
      <c r="U1062">
        <f>(Data[[#This Row],[mean_g]]/256)*100</f>
        <v>54.296875</v>
      </c>
      <c r="V1062">
        <f>(Data[[#This Row],[mean_b]]/256)*100</f>
        <v>48.046875</v>
      </c>
      <c r="W1062">
        <v>0.45700000000000002</v>
      </c>
      <c r="X1062" t="s">
        <v>51</v>
      </c>
      <c r="Y1062" t="s">
        <v>45</v>
      </c>
      <c r="Z1062">
        <v>5900</v>
      </c>
      <c r="AA1062">
        <v>6.81</v>
      </c>
      <c r="AB1062">
        <v>16.2</v>
      </c>
      <c r="AC1062">
        <v>42.4</v>
      </c>
      <c r="AD1062">
        <v>130431</v>
      </c>
      <c r="AE1062">
        <v>114.7</v>
      </c>
      <c r="AF1062">
        <v>31.4</v>
      </c>
      <c r="AG1062" t="s">
        <v>46</v>
      </c>
      <c r="AH1062" t="s">
        <v>42</v>
      </c>
      <c r="AI1062" t="s">
        <v>43</v>
      </c>
      <c r="AJ1062">
        <v>40</v>
      </c>
      <c r="AK1062">
        <v>360</v>
      </c>
      <c r="AL1062">
        <v>0.88880000000000003</v>
      </c>
      <c r="AM1062">
        <v>0.62490000000000001</v>
      </c>
      <c r="AN1062">
        <v>0.67330000000000001</v>
      </c>
      <c r="AO1062">
        <f>Data[[#This Row],[labeller_confidence_score]]-Data[[#This Row],[cytodiffusion_classification_confidence]]</f>
        <v>4.8399999999999999E-2</v>
      </c>
    </row>
    <row r="1063" spans="1:41" x14ac:dyDescent="0.3">
      <c r="A1063" t="s">
        <v>1136</v>
      </c>
      <c r="B1063" t="s">
        <v>49</v>
      </c>
      <c r="C1063">
        <v>0</v>
      </c>
      <c r="D1063" t="s">
        <v>50</v>
      </c>
      <c r="E1063">
        <v>11.75</v>
      </c>
      <c r="F1063">
        <v>51.5</v>
      </c>
      <c r="G1063">
        <v>0.55300000000000005</v>
      </c>
      <c r="H1063">
        <v>0.40600000000000003</v>
      </c>
      <c r="I1063">
        <f>Data[[#This Row],[nucleus_area_pct]]/Data[[#This Row],[cytoplasm_ratio]]</f>
        <v>126.84729064039408</v>
      </c>
      <c r="J1063">
        <v>0.71799999999999997</v>
      </c>
      <c r="K1063">
        <v>0.41799999999999998</v>
      </c>
      <c r="L1063">
        <v>3.51</v>
      </c>
      <c r="M1063">
        <v>3.4</v>
      </c>
      <c r="N1063">
        <v>0.88800000000000001</v>
      </c>
      <c r="O1063">
        <v>406</v>
      </c>
      <c r="P1063">
        <v>69</v>
      </c>
      <c r="Q1063">
        <v>219</v>
      </c>
      <c r="R1063">
        <v>158</v>
      </c>
      <c r="S1063">
        <v>186</v>
      </c>
      <c r="T1063">
        <f>(Data[[#This Row],[mean_r]]/256)*100</f>
        <v>85.546875</v>
      </c>
      <c r="U1063">
        <f>(Data[[#This Row],[mean_g]]/256)*100</f>
        <v>61.71875</v>
      </c>
      <c r="V1063">
        <f>(Data[[#This Row],[mean_b]]/256)*100</f>
        <v>72.65625</v>
      </c>
      <c r="W1063">
        <v>0.47399999999999998</v>
      </c>
      <c r="X1063" t="s">
        <v>39</v>
      </c>
      <c r="Y1063" t="s">
        <v>40</v>
      </c>
      <c r="Z1063">
        <v>7041</v>
      </c>
      <c r="AA1063">
        <v>3.73</v>
      </c>
      <c r="AB1063">
        <v>11.5</v>
      </c>
      <c r="AC1063">
        <v>39.6</v>
      </c>
      <c r="AD1063">
        <v>332484</v>
      </c>
      <c r="AE1063">
        <v>98.7</v>
      </c>
      <c r="AF1063">
        <v>35</v>
      </c>
      <c r="AG1063" t="s">
        <v>64</v>
      </c>
      <c r="AH1063" t="s">
        <v>68</v>
      </c>
      <c r="AI1063" t="s">
        <v>56</v>
      </c>
      <c r="AJ1063">
        <v>60</v>
      </c>
      <c r="AK1063">
        <v>512</v>
      </c>
      <c r="AL1063">
        <v>0.19389999999999999</v>
      </c>
      <c r="AM1063">
        <v>1</v>
      </c>
      <c r="AN1063">
        <v>0.89419999999999999</v>
      </c>
      <c r="AO1063">
        <f>Data[[#This Row],[labeller_confidence_score]]-Data[[#This Row],[cytodiffusion_classification_confidence]]</f>
        <v>-0.10580000000000001</v>
      </c>
    </row>
    <row r="1064" spans="1:41" x14ac:dyDescent="0.3">
      <c r="A1064" t="s">
        <v>1137</v>
      </c>
      <c r="B1064" t="s">
        <v>62</v>
      </c>
      <c r="C1064">
        <v>0</v>
      </c>
      <c r="D1064" t="s">
        <v>50</v>
      </c>
      <c r="E1064">
        <v>9.01</v>
      </c>
      <c r="F1064">
        <v>73</v>
      </c>
      <c r="G1064">
        <v>0.82399999999999995</v>
      </c>
      <c r="H1064">
        <v>0.22800000000000001</v>
      </c>
      <c r="I1064">
        <f>Data[[#This Row],[nucleus_area_pct]]/Data[[#This Row],[cytoplasm_ratio]]</f>
        <v>320.17543859649123</v>
      </c>
      <c r="J1064">
        <v>0.91600000000000004</v>
      </c>
      <c r="K1064">
        <v>0.253</v>
      </c>
      <c r="L1064">
        <v>1.53</v>
      </c>
      <c r="M1064">
        <v>1</v>
      </c>
      <c r="N1064">
        <v>0.86799999999999999</v>
      </c>
      <c r="O1064">
        <v>256</v>
      </c>
      <c r="P1064">
        <v>48</v>
      </c>
      <c r="Q1064">
        <v>200</v>
      </c>
      <c r="R1064">
        <v>153</v>
      </c>
      <c r="S1064">
        <v>200</v>
      </c>
      <c r="T1064">
        <f>(Data[[#This Row],[mean_r]]/256)*100</f>
        <v>78.125</v>
      </c>
      <c r="U1064">
        <f>(Data[[#This Row],[mean_g]]/256)*100</f>
        <v>59.765625</v>
      </c>
      <c r="V1064">
        <f>(Data[[#This Row],[mean_b]]/256)*100</f>
        <v>78.125</v>
      </c>
      <c r="W1064">
        <v>0.623</v>
      </c>
      <c r="X1064" t="s">
        <v>51</v>
      </c>
      <c r="Y1064" t="s">
        <v>45</v>
      </c>
      <c r="Z1064">
        <v>6967</v>
      </c>
      <c r="AA1064">
        <v>4.74</v>
      </c>
      <c r="AB1064">
        <v>12.4</v>
      </c>
      <c r="AC1064">
        <v>25.3</v>
      </c>
      <c r="AD1064">
        <v>292486</v>
      </c>
      <c r="AE1064">
        <v>88.5</v>
      </c>
      <c r="AF1064">
        <v>33.5</v>
      </c>
      <c r="AG1064" t="s">
        <v>41</v>
      </c>
      <c r="AH1064" t="s">
        <v>47</v>
      </c>
      <c r="AI1064" t="s">
        <v>56</v>
      </c>
      <c r="AJ1064">
        <v>100</v>
      </c>
      <c r="AK1064">
        <v>256</v>
      </c>
      <c r="AL1064">
        <v>4.9399999999999999E-2</v>
      </c>
      <c r="AM1064">
        <v>0.8327</v>
      </c>
      <c r="AN1064">
        <v>0.94720000000000004</v>
      </c>
      <c r="AO1064">
        <f>Data[[#This Row],[labeller_confidence_score]]-Data[[#This Row],[cytodiffusion_classification_confidence]]</f>
        <v>0.11450000000000005</v>
      </c>
    </row>
    <row r="1065" spans="1:41" x14ac:dyDescent="0.3">
      <c r="A1065" t="s">
        <v>1138</v>
      </c>
      <c r="B1065" t="s">
        <v>133</v>
      </c>
      <c r="C1065">
        <v>1</v>
      </c>
      <c r="D1065" t="s">
        <v>104</v>
      </c>
      <c r="E1065">
        <v>7.42</v>
      </c>
      <c r="F1065">
        <v>0</v>
      </c>
      <c r="G1065">
        <v>0</v>
      </c>
      <c r="H1065">
        <v>1</v>
      </c>
      <c r="I1065">
        <f>Data[[#This Row],[nucleus_area_pct]]/Data[[#This Row],[cytoplasm_ratio]]</f>
        <v>0</v>
      </c>
      <c r="J1065">
        <v>0.59299999999999997</v>
      </c>
      <c r="K1065">
        <v>0.78100000000000003</v>
      </c>
      <c r="L1065">
        <v>0.54</v>
      </c>
      <c r="M1065">
        <v>1</v>
      </c>
      <c r="N1065">
        <v>0.872</v>
      </c>
      <c r="O1065">
        <v>163</v>
      </c>
      <c r="P1065">
        <v>49</v>
      </c>
      <c r="Q1065">
        <v>233</v>
      </c>
      <c r="R1065">
        <v>151</v>
      </c>
      <c r="S1065">
        <v>154</v>
      </c>
      <c r="T1065">
        <f>(Data[[#This Row],[mean_r]]/256)*100</f>
        <v>91.015625</v>
      </c>
      <c r="U1065">
        <f>(Data[[#This Row],[mean_g]]/256)*100</f>
        <v>58.984375</v>
      </c>
      <c r="V1065">
        <f>(Data[[#This Row],[mean_b]]/256)*100</f>
        <v>60.15625</v>
      </c>
      <c r="W1065">
        <v>0.55700000000000005</v>
      </c>
      <c r="X1065" t="s">
        <v>51</v>
      </c>
      <c r="Y1065" t="s">
        <v>40</v>
      </c>
      <c r="Z1065">
        <v>8085</v>
      </c>
      <c r="AA1065">
        <v>4.25</v>
      </c>
      <c r="AB1065">
        <v>16.899999999999999</v>
      </c>
      <c r="AC1065">
        <v>47.8</v>
      </c>
      <c r="AD1065">
        <v>191821</v>
      </c>
      <c r="AE1065">
        <v>109</v>
      </c>
      <c r="AF1065">
        <v>35</v>
      </c>
      <c r="AG1065" t="s">
        <v>64</v>
      </c>
      <c r="AH1065" t="s">
        <v>42</v>
      </c>
      <c r="AI1065" t="s">
        <v>52</v>
      </c>
      <c r="AJ1065">
        <v>100</v>
      </c>
      <c r="AK1065">
        <v>224</v>
      </c>
      <c r="AL1065">
        <v>0.70120000000000005</v>
      </c>
      <c r="AM1065">
        <v>0.86439999999999995</v>
      </c>
      <c r="AN1065">
        <v>0.79700000000000004</v>
      </c>
      <c r="AO1065">
        <f>Data[[#This Row],[labeller_confidence_score]]-Data[[#This Row],[cytodiffusion_classification_confidence]]</f>
        <v>-6.7399999999999904E-2</v>
      </c>
    </row>
    <row r="1066" spans="1:41" x14ac:dyDescent="0.3">
      <c r="A1066" t="s">
        <v>1139</v>
      </c>
      <c r="B1066" t="s">
        <v>49</v>
      </c>
      <c r="C1066">
        <v>0</v>
      </c>
      <c r="D1066" t="s">
        <v>50</v>
      </c>
      <c r="E1066">
        <v>9.31</v>
      </c>
      <c r="F1066">
        <v>56</v>
      </c>
      <c r="G1066">
        <v>0.70299999999999996</v>
      </c>
      <c r="H1066">
        <v>0.42899999999999999</v>
      </c>
      <c r="I1066">
        <f>Data[[#This Row],[nucleus_area_pct]]/Data[[#This Row],[cytoplasm_ratio]]</f>
        <v>130.53613053613054</v>
      </c>
      <c r="J1066">
        <v>0.76600000000000001</v>
      </c>
      <c r="K1066">
        <v>0.40400000000000003</v>
      </c>
      <c r="L1066">
        <v>2.92</v>
      </c>
      <c r="M1066">
        <v>3.3</v>
      </c>
      <c r="N1066">
        <v>0.80300000000000005</v>
      </c>
      <c r="O1066">
        <v>388</v>
      </c>
      <c r="P1066">
        <v>81</v>
      </c>
      <c r="Q1066">
        <v>216</v>
      </c>
      <c r="R1066">
        <v>163</v>
      </c>
      <c r="S1066">
        <v>197</v>
      </c>
      <c r="T1066">
        <f>(Data[[#This Row],[mean_r]]/256)*100</f>
        <v>84.375</v>
      </c>
      <c r="U1066">
        <f>(Data[[#This Row],[mean_g]]/256)*100</f>
        <v>63.671875</v>
      </c>
      <c r="V1066">
        <f>(Data[[#This Row],[mean_b]]/256)*100</f>
        <v>76.953125</v>
      </c>
      <c r="W1066">
        <v>0.63100000000000001</v>
      </c>
      <c r="X1066" t="s">
        <v>51</v>
      </c>
      <c r="Y1066" t="s">
        <v>40</v>
      </c>
      <c r="Z1066">
        <v>5064</v>
      </c>
      <c r="AA1066">
        <v>4.13</v>
      </c>
      <c r="AB1066">
        <v>14.6</v>
      </c>
      <c r="AC1066">
        <v>42.4</v>
      </c>
      <c r="AD1066">
        <v>347234</v>
      </c>
      <c r="AE1066">
        <v>75.400000000000006</v>
      </c>
      <c r="AF1066">
        <v>34.1</v>
      </c>
      <c r="AG1066" t="s">
        <v>64</v>
      </c>
      <c r="AH1066" t="s">
        <v>47</v>
      </c>
      <c r="AI1066" t="s">
        <v>52</v>
      </c>
      <c r="AJ1066">
        <v>100</v>
      </c>
      <c r="AK1066">
        <v>360</v>
      </c>
      <c r="AL1066">
        <v>0.1618</v>
      </c>
      <c r="AM1066">
        <v>0.91349999999999998</v>
      </c>
      <c r="AN1066">
        <v>0.91269999999999996</v>
      </c>
      <c r="AO1066">
        <f>Data[[#This Row],[labeller_confidence_score]]-Data[[#This Row],[cytodiffusion_classification_confidence]]</f>
        <v>-8.0000000000002292E-4</v>
      </c>
    </row>
    <row r="1067" spans="1:41" x14ac:dyDescent="0.3">
      <c r="A1067" t="s">
        <v>1140</v>
      </c>
      <c r="B1067" t="s">
        <v>49</v>
      </c>
      <c r="C1067">
        <v>0</v>
      </c>
      <c r="D1067" t="s">
        <v>50</v>
      </c>
      <c r="E1067">
        <v>9.8699999999999992</v>
      </c>
      <c r="F1067">
        <v>49.7</v>
      </c>
      <c r="G1067">
        <v>0.66800000000000004</v>
      </c>
      <c r="H1067">
        <v>0.48799999999999999</v>
      </c>
      <c r="I1067">
        <f>Data[[#This Row],[nucleus_area_pct]]/Data[[#This Row],[cytoplasm_ratio]]</f>
        <v>101.84426229508198</v>
      </c>
      <c r="J1067">
        <v>0.76</v>
      </c>
      <c r="K1067">
        <v>0.48</v>
      </c>
      <c r="L1067">
        <v>3.42</v>
      </c>
      <c r="M1067">
        <v>3.6</v>
      </c>
      <c r="N1067">
        <v>0.83099999999999996</v>
      </c>
      <c r="O1067">
        <v>443</v>
      </c>
      <c r="P1067">
        <v>76</v>
      </c>
      <c r="Q1067">
        <v>242</v>
      </c>
      <c r="R1067">
        <v>157</v>
      </c>
      <c r="S1067">
        <v>182</v>
      </c>
      <c r="T1067">
        <f>(Data[[#This Row],[mean_r]]/256)*100</f>
        <v>94.53125</v>
      </c>
      <c r="U1067">
        <f>(Data[[#This Row],[mean_g]]/256)*100</f>
        <v>61.328125</v>
      </c>
      <c r="V1067">
        <f>(Data[[#This Row],[mean_b]]/256)*100</f>
        <v>71.09375</v>
      </c>
      <c r="W1067">
        <v>0.56299999999999994</v>
      </c>
      <c r="X1067" t="s">
        <v>51</v>
      </c>
      <c r="Y1067" t="s">
        <v>40</v>
      </c>
      <c r="Z1067">
        <v>6870</v>
      </c>
      <c r="AA1067">
        <v>3.42</v>
      </c>
      <c r="AB1067">
        <v>12.2</v>
      </c>
      <c r="AC1067">
        <v>37</v>
      </c>
      <c r="AD1067">
        <v>446957</v>
      </c>
      <c r="AE1067">
        <v>96.5</v>
      </c>
      <c r="AF1067">
        <v>32.9</v>
      </c>
      <c r="AG1067" t="s">
        <v>41</v>
      </c>
      <c r="AH1067" t="s">
        <v>68</v>
      </c>
      <c r="AI1067" t="s">
        <v>43</v>
      </c>
      <c r="AJ1067">
        <v>40</v>
      </c>
      <c r="AK1067">
        <v>224</v>
      </c>
      <c r="AL1067">
        <v>8.5699999999999998E-2</v>
      </c>
      <c r="AM1067">
        <v>0.83379999999999999</v>
      </c>
      <c r="AN1067">
        <v>0.89280000000000004</v>
      </c>
      <c r="AO1067">
        <f>Data[[#This Row],[labeller_confidence_score]]-Data[[#This Row],[cytodiffusion_classification_confidence]]</f>
        <v>5.9000000000000052E-2</v>
      </c>
    </row>
    <row r="1068" spans="1:41" x14ac:dyDescent="0.3">
      <c r="A1068" t="s">
        <v>1141</v>
      </c>
      <c r="B1068" t="s">
        <v>62</v>
      </c>
      <c r="C1068">
        <v>0</v>
      </c>
      <c r="D1068" t="s">
        <v>50</v>
      </c>
      <c r="E1068">
        <v>10.8</v>
      </c>
      <c r="F1068">
        <v>71.8</v>
      </c>
      <c r="G1068">
        <v>0.80500000000000005</v>
      </c>
      <c r="H1068">
        <v>0.126</v>
      </c>
      <c r="I1068">
        <f>Data[[#This Row],[nucleus_area_pct]]/Data[[#This Row],[cytoplasm_ratio]]</f>
        <v>569.84126984126976</v>
      </c>
      <c r="J1068">
        <v>0.84499999999999997</v>
      </c>
      <c r="K1068">
        <v>0.17100000000000001</v>
      </c>
      <c r="L1068">
        <v>1.02</v>
      </c>
      <c r="M1068">
        <v>1</v>
      </c>
      <c r="N1068">
        <v>0.90700000000000003</v>
      </c>
      <c r="O1068">
        <v>298</v>
      </c>
      <c r="P1068">
        <v>47</v>
      </c>
      <c r="Q1068">
        <v>192</v>
      </c>
      <c r="R1068">
        <v>185</v>
      </c>
      <c r="S1068">
        <v>198</v>
      </c>
      <c r="T1068">
        <f>(Data[[#This Row],[mean_r]]/256)*100</f>
        <v>75</v>
      </c>
      <c r="U1068">
        <f>(Data[[#This Row],[mean_g]]/256)*100</f>
        <v>72.265625</v>
      </c>
      <c r="V1068">
        <f>(Data[[#This Row],[mean_b]]/256)*100</f>
        <v>77.34375</v>
      </c>
      <c r="W1068">
        <v>0.61099999999999999</v>
      </c>
      <c r="X1068" t="s">
        <v>51</v>
      </c>
      <c r="Y1068" t="s">
        <v>40</v>
      </c>
      <c r="Z1068">
        <v>3498</v>
      </c>
      <c r="AA1068">
        <v>5.58</v>
      </c>
      <c r="AB1068">
        <v>15.7</v>
      </c>
      <c r="AC1068">
        <v>43.6</v>
      </c>
      <c r="AD1068">
        <v>253004</v>
      </c>
      <c r="AE1068">
        <v>84.2</v>
      </c>
      <c r="AF1068">
        <v>33.799999999999997</v>
      </c>
      <c r="AG1068" t="s">
        <v>46</v>
      </c>
      <c r="AH1068" t="s">
        <v>42</v>
      </c>
      <c r="AI1068" t="s">
        <v>56</v>
      </c>
      <c r="AJ1068">
        <v>60</v>
      </c>
      <c r="AK1068">
        <v>256</v>
      </c>
      <c r="AL1068">
        <v>5.4199999999999998E-2</v>
      </c>
      <c r="AM1068">
        <v>0.86150000000000004</v>
      </c>
      <c r="AN1068">
        <v>0.78200000000000003</v>
      </c>
      <c r="AO1068">
        <f>Data[[#This Row],[labeller_confidence_score]]-Data[[#This Row],[cytodiffusion_classification_confidence]]</f>
        <v>-7.9500000000000015E-2</v>
      </c>
    </row>
    <row r="1069" spans="1:41" x14ac:dyDescent="0.3">
      <c r="A1069" t="s">
        <v>1142</v>
      </c>
      <c r="B1069" t="s">
        <v>62</v>
      </c>
      <c r="C1069">
        <v>0</v>
      </c>
      <c r="D1069" t="s">
        <v>50</v>
      </c>
      <c r="E1069">
        <v>9.27</v>
      </c>
      <c r="F1069">
        <v>75.900000000000006</v>
      </c>
      <c r="G1069">
        <v>0.72699999999999998</v>
      </c>
      <c r="H1069">
        <v>0.192</v>
      </c>
      <c r="I1069">
        <f>Data[[#This Row],[nucleus_area_pct]]/Data[[#This Row],[cytoplasm_ratio]]</f>
        <v>395.3125</v>
      </c>
      <c r="J1069">
        <v>0.77900000000000003</v>
      </c>
      <c r="K1069">
        <v>0.27500000000000002</v>
      </c>
      <c r="L1069">
        <v>0.89</v>
      </c>
      <c r="M1069">
        <v>1</v>
      </c>
      <c r="N1069">
        <v>0.92700000000000005</v>
      </c>
      <c r="O1069">
        <v>271</v>
      </c>
      <c r="P1069">
        <v>49</v>
      </c>
      <c r="Q1069">
        <v>218</v>
      </c>
      <c r="R1069">
        <v>136</v>
      </c>
      <c r="S1069">
        <v>168</v>
      </c>
      <c r="T1069">
        <f>(Data[[#This Row],[mean_r]]/256)*100</f>
        <v>85.15625</v>
      </c>
      <c r="U1069">
        <f>(Data[[#This Row],[mean_g]]/256)*100</f>
        <v>53.125</v>
      </c>
      <c r="V1069">
        <f>(Data[[#This Row],[mean_b]]/256)*100</f>
        <v>65.625</v>
      </c>
      <c r="W1069">
        <v>0.77200000000000002</v>
      </c>
      <c r="X1069" t="s">
        <v>51</v>
      </c>
      <c r="Y1069" t="s">
        <v>40</v>
      </c>
      <c r="Z1069">
        <v>3351</v>
      </c>
      <c r="AA1069">
        <v>4.0199999999999996</v>
      </c>
      <c r="AB1069">
        <v>16.399999999999999</v>
      </c>
      <c r="AC1069">
        <v>43.1</v>
      </c>
      <c r="AD1069">
        <v>387508</v>
      </c>
      <c r="AE1069">
        <v>100.8</v>
      </c>
      <c r="AF1069">
        <v>30.6</v>
      </c>
      <c r="AG1069" t="s">
        <v>64</v>
      </c>
      <c r="AH1069" t="s">
        <v>68</v>
      </c>
      <c r="AI1069" t="s">
        <v>56</v>
      </c>
      <c r="AJ1069">
        <v>40</v>
      </c>
      <c r="AK1069">
        <v>224</v>
      </c>
      <c r="AL1069">
        <v>0.1055</v>
      </c>
      <c r="AM1069">
        <v>0.93459999999999999</v>
      </c>
      <c r="AN1069">
        <v>0.86539999999999995</v>
      </c>
      <c r="AO1069">
        <f>Data[[#This Row],[labeller_confidence_score]]-Data[[#This Row],[cytodiffusion_classification_confidence]]</f>
        <v>-6.9200000000000039E-2</v>
      </c>
    </row>
    <row r="1070" spans="1:41" x14ac:dyDescent="0.3">
      <c r="A1070" t="s">
        <v>1143</v>
      </c>
      <c r="B1070" t="s">
        <v>49</v>
      </c>
      <c r="C1070">
        <v>0</v>
      </c>
      <c r="D1070" t="s">
        <v>50</v>
      </c>
      <c r="E1070">
        <v>11.77</v>
      </c>
      <c r="F1070">
        <v>60.3</v>
      </c>
      <c r="G1070">
        <v>0.501</v>
      </c>
      <c r="H1070">
        <v>0.498</v>
      </c>
      <c r="I1070">
        <f>Data[[#This Row],[nucleus_area_pct]]/Data[[#This Row],[cytoplasm_ratio]]</f>
        <v>121.08433734939759</v>
      </c>
      <c r="J1070">
        <v>0.78</v>
      </c>
      <c r="K1070">
        <v>0.36599999999999999</v>
      </c>
      <c r="L1070">
        <v>3.32</v>
      </c>
      <c r="M1070">
        <v>3.3</v>
      </c>
      <c r="N1070">
        <v>0.79900000000000004</v>
      </c>
      <c r="O1070">
        <v>334</v>
      </c>
      <c r="P1070">
        <v>70</v>
      </c>
      <c r="Q1070">
        <v>202</v>
      </c>
      <c r="R1070">
        <v>152</v>
      </c>
      <c r="S1070">
        <v>191</v>
      </c>
      <c r="T1070">
        <f>(Data[[#This Row],[mean_r]]/256)*100</f>
        <v>78.90625</v>
      </c>
      <c r="U1070">
        <f>(Data[[#This Row],[mean_g]]/256)*100</f>
        <v>59.375</v>
      </c>
      <c r="V1070">
        <f>(Data[[#This Row],[mean_b]]/256)*100</f>
        <v>74.609375</v>
      </c>
      <c r="W1070">
        <v>0.69599999999999995</v>
      </c>
      <c r="X1070" t="s">
        <v>51</v>
      </c>
      <c r="Y1070" t="s">
        <v>40</v>
      </c>
      <c r="Z1070">
        <v>7580</v>
      </c>
      <c r="AA1070">
        <v>5.98</v>
      </c>
      <c r="AB1070">
        <v>5.4</v>
      </c>
      <c r="AC1070">
        <v>40.799999999999997</v>
      </c>
      <c r="AD1070">
        <v>240661</v>
      </c>
      <c r="AE1070">
        <v>89.7</v>
      </c>
      <c r="AF1070">
        <v>36.1</v>
      </c>
      <c r="AG1070" t="s">
        <v>46</v>
      </c>
      <c r="AH1070" t="s">
        <v>47</v>
      </c>
      <c r="AI1070" t="s">
        <v>43</v>
      </c>
      <c r="AJ1070">
        <v>40</v>
      </c>
      <c r="AK1070">
        <v>360</v>
      </c>
      <c r="AL1070">
        <v>0.104</v>
      </c>
      <c r="AM1070">
        <v>0.95189999999999997</v>
      </c>
      <c r="AN1070">
        <v>0.92920000000000003</v>
      </c>
      <c r="AO1070">
        <f>Data[[#This Row],[labeller_confidence_score]]-Data[[#This Row],[cytodiffusion_classification_confidence]]</f>
        <v>-2.2699999999999942E-2</v>
      </c>
    </row>
    <row r="1071" spans="1:41" x14ac:dyDescent="0.3">
      <c r="A1071" t="s">
        <v>1144</v>
      </c>
      <c r="B1071" t="s">
        <v>81</v>
      </c>
      <c r="C1071">
        <v>1</v>
      </c>
      <c r="D1071" t="s">
        <v>82</v>
      </c>
      <c r="E1071">
        <v>15.4</v>
      </c>
      <c r="F1071">
        <v>84.8</v>
      </c>
      <c r="G1071">
        <v>0.36</v>
      </c>
      <c r="H1071">
        <v>0.128</v>
      </c>
      <c r="I1071">
        <f>Data[[#This Row],[nucleus_area_pct]]/Data[[#This Row],[cytoplasm_ratio]]</f>
        <v>662.5</v>
      </c>
      <c r="J1071">
        <v>0.91100000000000003</v>
      </c>
      <c r="K1071">
        <v>0.17499999999999999</v>
      </c>
      <c r="L1071">
        <v>0.86</v>
      </c>
      <c r="M1071">
        <v>1</v>
      </c>
      <c r="N1071">
        <v>0.85</v>
      </c>
      <c r="O1071">
        <v>715</v>
      </c>
      <c r="P1071">
        <v>94</v>
      </c>
      <c r="Q1071">
        <v>162</v>
      </c>
      <c r="R1071">
        <v>147</v>
      </c>
      <c r="S1071">
        <v>190</v>
      </c>
      <c r="T1071">
        <f>(Data[[#This Row],[mean_r]]/256)*100</f>
        <v>63.28125</v>
      </c>
      <c r="U1071">
        <f>(Data[[#This Row],[mean_g]]/256)*100</f>
        <v>57.421875</v>
      </c>
      <c r="V1071">
        <f>(Data[[#This Row],[mean_b]]/256)*100</f>
        <v>74.21875</v>
      </c>
      <c r="W1071">
        <v>0.624</v>
      </c>
      <c r="X1071" t="s">
        <v>51</v>
      </c>
      <c r="Y1071" t="s">
        <v>40</v>
      </c>
      <c r="Z1071">
        <v>10475</v>
      </c>
      <c r="AA1071">
        <v>5.41</v>
      </c>
      <c r="AB1071">
        <v>10.199999999999999</v>
      </c>
      <c r="AC1071">
        <v>33.200000000000003</v>
      </c>
      <c r="AD1071">
        <v>319051</v>
      </c>
      <c r="AE1071">
        <v>99.5</v>
      </c>
      <c r="AF1071">
        <v>33.9</v>
      </c>
      <c r="AG1071" t="s">
        <v>64</v>
      </c>
      <c r="AH1071" t="s">
        <v>42</v>
      </c>
      <c r="AI1071" t="s">
        <v>43</v>
      </c>
      <c r="AJ1071">
        <v>100</v>
      </c>
      <c r="AK1071">
        <v>360</v>
      </c>
      <c r="AL1071">
        <v>0.76910000000000001</v>
      </c>
      <c r="AM1071">
        <v>0.66639999999999999</v>
      </c>
      <c r="AN1071">
        <v>0.77569999999999995</v>
      </c>
      <c r="AO1071">
        <f>Data[[#This Row],[labeller_confidence_score]]-Data[[#This Row],[cytodiffusion_classification_confidence]]</f>
        <v>0.10929999999999995</v>
      </c>
    </row>
    <row r="1072" spans="1:41" x14ac:dyDescent="0.3">
      <c r="A1072" t="s">
        <v>1145</v>
      </c>
      <c r="B1072" t="s">
        <v>60</v>
      </c>
      <c r="C1072">
        <v>0</v>
      </c>
      <c r="D1072" t="s">
        <v>50</v>
      </c>
      <c r="E1072">
        <v>17.25</v>
      </c>
      <c r="F1072">
        <v>55.7</v>
      </c>
      <c r="G1072">
        <v>0.28599999999999998</v>
      </c>
      <c r="H1072">
        <v>0.39600000000000002</v>
      </c>
      <c r="I1072">
        <f>Data[[#This Row],[nucleus_area_pct]]/Data[[#This Row],[cytoplasm_ratio]]</f>
        <v>140.65656565656565</v>
      </c>
      <c r="J1072">
        <v>0.66300000000000003</v>
      </c>
      <c r="K1072">
        <v>0.56599999999999995</v>
      </c>
      <c r="L1072">
        <v>1.89</v>
      </c>
      <c r="M1072">
        <v>1.4</v>
      </c>
      <c r="N1072">
        <v>0.73199999999999998</v>
      </c>
      <c r="O1072">
        <v>529</v>
      </c>
      <c r="P1072">
        <v>88</v>
      </c>
      <c r="Q1072">
        <v>202</v>
      </c>
      <c r="R1072">
        <v>170</v>
      </c>
      <c r="S1072">
        <v>177</v>
      </c>
      <c r="T1072">
        <f>(Data[[#This Row],[mean_r]]/256)*100</f>
        <v>78.90625</v>
      </c>
      <c r="U1072">
        <f>(Data[[#This Row],[mean_g]]/256)*100</f>
        <v>66.40625</v>
      </c>
      <c r="V1072">
        <f>(Data[[#This Row],[mean_b]]/256)*100</f>
        <v>69.140625</v>
      </c>
      <c r="W1072">
        <v>0.505</v>
      </c>
      <c r="X1072" t="s">
        <v>39</v>
      </c>
      <c r="Y1072" t="s">
        <v>45</v>
      </c>
      <c r="Z1072">
        <v>11161</v>
      </c>
      <c r="AA1072">
        <v>5.37</v>
      </c>
      <c r="AB1072">
        <v>15.2</v>
      </c>
      <c r="AC1072">
        <v>40.700000000000003</v>
      </c>
      <c r="AD1072">
        <v>117793</v>
      </c>
      <c r="AE1072">
        <v>94</v>
      </c>
      <c r="AF1072">
        <v>34.1</v>
      </c>
      <c r="AG1072" t="s">
        <v>64</v>
      </c>
      <c r="AH1072" t="s">
        <v>47</v>
      </c>
      <c r="AI1072" t="s">
        <v>56</v>
      </c>
      <c r="AJ1072">
        <v>100</v>
      </c>
      <c r="AK1072">
        <v>256</v>
      </c>
      <c r="AL1072">
        <v>7.5800000000000006E-2</v>
      </c>
      <c r="AM1072">
        <v>0.94979999999999998</v>
      </c>
      <c r="AN1072">
        <v>0.90510000000000002</v>
      </c>
      <c r="AO1072">
        <f>Data[[#This Row],[labeller_confidence_score]]-Data[[#This Row],[cytodiffusion_classification_confidence]]</f>
        <v>-4.4699999999999962E-2</v>
      </c>
    </row>
    <row r="1073" spans="1:41" x14ac:dyDescent="0.3">
      <c r="A1073" t="s">
        <v>1146</v>
      </c>
      <c r="B1073" t="s">
        <v>54</v>
      </c>
      <c r="C1073">
        <v>0</v>
      </c>
      <c r="D1073" t="s">
        <v>54</v>
      </c>
      <c r="E1073">
        <v>6.47</v>
      </c>
      <c r="F1073">
        <v>0</v>
      </c>
      <c r="G1073">
        <v>0</v>
      </c>
      <c r="H1073">
        <v>1</v>
      </c>
      <c r="I1073">
        <f>Data[[#This Row],[nucleus_area_pct]]/Data[[#This Row],[cytoplasm_ratio]]</f>
        <v>0</v>
      </c>
      <c r="J1073">
        <v>0.93400000000000005</v>
      </c>
      <c r="K1073">
        <v>0.222</v>
      </c>
      <c r="L1073">
        <v>0.49</v>
      </c>
      <c r="M1073">
        <v>1</v>
      </c>
      <c r="N1073">
        <v>0.999</v>
      </c>
      <c r="O1073">
        <v>179</v>
      </c>
      <c r="P1073">
        <v>43</v>
      </c>
      <c r="Q1073">
        <v>236</v>
      </c>
      <c r="R1073">
        <v>124</v>
      </c>
      <c r="S1073">
        <v>119</v>
      </c>
      <c r="T1073">
        <f>(Data[[#This Row],[mean_r]]/256)*100</f>
        <v>92.1875</v>
      </c>
      <c r="U1073">
        <f>(Data[[#This Row],[mean_g]]/256)*100</f>
        <v>48.4375</v>
      </c>
      <c r="V1073">
        <f>(Data[[#This Row],[mean_b]]/256)*100</f>
        <v>46.484375</v>
      </c>
      <c r="W1073">
        <v>0.48799999999999999</v>
      </c>
      <c r="X1073" t="s">
        <v>51</v>
      </c>
      <c r="Y1073" t="s">
        <v>45</v>
      </c>
      <c r="Z1073">
        <v>7984</v>
      </c>
      <c r="AA1073">
        <v>4.59</v>
      </c>
      <c r="AB1073">
        <v>15.5</v>
      </c>
      <c r="AC1073">
        <v>45.4</v>
      </c>
      <c r="AD1073">
        <v>270669</v>
      </c>
      <c r="AE1073">
        <v>79.5</v>
      </c>
      <c r="AF1073">
        <v>33.6</v>
      </c>
      <c r="AG1073" t="s">
        <v>64</v>
      </c>
      <c r="AH1073" t="s">
        <v>47</v>
      </c>
      <c r="AI1073" t="s">
        <v>56</v>
      </c>
      <c r="AJ1073">
        <v>100</v>
      </c>
      <c r="AK1073">
        <v>360</v>
      </c>
      <c r="AL1073">
        <v>5.7700000000000001E-2</v>
      </c>
      <c r="AM1073">
        <v>0.87470000000000003</v>
      </c>
      <c r="AN1073">
        <v>0.96830000000000005</v>
      </c>
      <c r="AO1073">
        <f>Data[[#This Row],[labeller_confidence_score]]-Data[[#This Row],[cytodiffusion_classification_confidence]]</f>
        <v>9.3600000000000017E-2</v>
      </c>
    </row>
    <row r="1074" spans="1:41" x14ac:dyDescent="0.3">
      <c r="A1074" t="s">
        <v>1147</v>
      </c>
      <c r="B1074" t="s">
        <v>110</v>
      </c>
      <c r="C1074">
        <v>1</v>
      </c>
      <c r="D1074" t="s">
        <v>104</v>
      </c>
      <c r="E1074">
        <v>8.1199999999999992</v>
      </c>
      <c r="F1074">
        <v>0</v>
      </c>
      <c r="G1074">
        <v>0</v>
      </c>
      <c r="H1074">
        <v>1</v>
      </c>
      <c r="I1074">
        <f>Data[[#This Row],[nucleus_area_pct]]/Data[[#This Row],[cytoplasm_ratio]]</f>
        <v>0</v>
      </c>
      <c r="J1074">
        <v>0.86699999999999999</v>
      </c>
      <c r="K1074">
        <v>0.19600000000000001</v>
      </c>
      <c r="L1074">
        <v>0.67</v>
      </c>
      <c r="M1074">
        <v>1</v>
      </c>
      <c r="N1074">
        <v>0.95199999999999996</v>
      </c>
      <c r="O1074">
        <v>179</v>
      </c>
      <c r="P1074">
        <v>42</v>
      </c>
      <c r="Q1074">
        <v>220</v>
      </c>
      <c r="R1074">
        <v>131</v>
      </c>
      <c r="S1074">
        <v>115</v>
      </c>
      <c r="T1074">
        <f>(Data[[#This Row],[mean_r]]/256)*100</f>
        <v>85.9375</v>
      </c>
      <c r="U1074">
        <f>(Data[[#This Row],[mean_g]]/256)*100</f>
        <v>51.171875</v>
      </c>
      <c r="V1074">
        <f>(Data[[#This Row],[mean_b]]/256)*100</f>
        <v>44.921875</v>
      </c>
      <c r="W1074">
        <v>0.42099999999999999</v>
      </c>
      <c r="X1074" t="s">
        <v>39</v>
      </c>
      <c r="Y1074" t="s">
        <v>40</v>
      </c>
      <c r="Z1074">
        <v>4317</v>
      </c>
      <c r="AA1074">
        <v>3.86</v>
      </c>
      <c r="AB1074">
        <v>16.100000000000001</v>
      </c>
      <c r="AC1074">
        <v>40.6</v>
      </c>
      <c r="AD1074">
        <v>208420</v>
      </c>
      <c r="AE1074">
        <v>73.400000000000006</v>
      </c>
      <c r="AF1074">
        <v>35.200000000000003</v>
      </c>
      <c r="AG1074" t="s">
        <v>46</v>
      </c>
      <c r="AH1074" t="s">
        <v>42</v>
      </c>
      <c r="AI1074" t="s">
        <v>52</v>
      </c>
      <c r="AJ1074">
        <v>40</v>
      </c>
      <c r="AK1074">
        <v>224</v>
      </c>
      <c r="AL1074">
        <v>0.81469999999999998</v>
      </c>
      <c r="AM1074">
        <v>0.80110000000000003</v>
      </c>
      <c r="AN1074">
        <v>0.82140000000000002</v>
      </c>
      <c r="AO1074">
        <f>Data[[#This Row],[labeller_confidence_score]]-Data[[#This Row],[cytodiffusion_classification_confidence]]</f>
        <v>2.0299999999999985E-2</v>
      </c>
    </row>
    <row r="1075" spans="1:41" x14ac:dyDescent="0.3">
      <c r="A1075" t="s">
        <v>1148</v>
      </c>
      <c r="B1075" t="s">
        <v>180</v>
      </c>
      <c r="C1075">
        <v>1</v>
      </c>
      <c r="D1075" t="s">
        <v>181</v>
      </c>
      <c r="E1075">
        <v>7.08</v>
      </c>
      <c r="F1075">
        <v>0</v>
      </c>
      <c r="G1075">
        <v>0</v>
      </c>
      <c r="H1075">
        <v>1</v>
      </c>
      <c r="I1075">
        <f>Data[[#This Row],[nucleus_area_pct]]/Data[[#This Row],[cytoplasm_ratio]]</f>
        <v>0</v>
      </c>
      <c r="J1075">
        <v>0.186</v>
      </c>
      <c r="K1075">
        <v>0.94699999999999995</v>
      </c>
      <c r="L1075">
        <v>0.2</v>
      </c>
      <c r="M1075">
        <v>1</v>
      </c>
      <c r="N1075">
        <v>0.76600000000000001</v>
      </c>
      <c r="O1075">
        <v>159</v>
      </c>
      <c r="P1075">
        <v>61</v>
      </c>
      <c r="Q1075">
        <v>235</v>
      </c>
      <c r="R1075">
        <v>123</v>
      </c>
      <c r="S1075">
        <v>120</v>
      </c>
      <c r="T1075">
        <f>(Data[[#This Row],[mean_r]]/256)*100</f>
        <v>91.796875</v>
      </c>
      <c r="U1075">
        <f>(Data[[#This Row],[mean_g]]/256)*100</f>
        <v>48.046875</v>
      </c>
      <c r="V1075">
        <f>(Data[[#This Row],[mean_b]]/256)*100</f>
        <v>46.875</v>
      </c>
      <c r="W1075">
        <v>0.59799999999999998</v>
      </c>
      <c r="X1075" t="s">
        <v>39</v>
      </c>
      <c r="Y1075" t="s">
        <v>40</v>
      </c>
      <c r="Z1075">
        <v>3152</v>
      </c>
      <c r="AA1075">
        <v>5.46</v>
      </c>
      <c r="AB1075">
        <v>14.7</v>
      </c>
      <c r="AC1075">
        <v>46.5</v>
      </c>
      <c r="AD1075">
        <v>281166</v>
      </c>
      <c r="AE1075">
        <v>73.7</v>
      </c>
      <c r="AF1075">
        <v>31.8</v>
      </c>
      <c r="AG1075" t="s">
        <v>46</v>
      </c>
      <c r="AH1075" t="s">
        <v>68</v>
      </c>
      <c r="AI1075" t="s">
        <v>52</v>
      </c>
      <c r="AJ1075">
        <v>100</v>
      </c>
      <c r="AK1075">
        <v>224</v>
      </c>
      <c r="AL1075">
        <v>0.85419999999999996</v>
      </c>
      <c r="AM1075">
        <v>0.69910000000000005</v>
      </c>
      <c r="AN1075">
        <v>0.92379999999999995</v>
      </c>
      <c r="AO1075">
        <f>Data[[#This Row],[labeller_confidence_score]]-Data[[#This Row],[cytodiffusion_classification_confidence]]</f>
        <v>0.2246999999999999</v>
      </c>
    </row>
    <row r="1076" spans="1:41" x14ac:dyDescent="0.3">
      <c r="A1076" t="s">
        <v>1149</v>
      </c>
      <c r="B1076" t="s">
        <v>62</v>
      </c>
      <c r="C1076">
        <v>0</v>
      </c>
      <c r="D1076" t="s">
        <v>50</v>
      </c>
      <c r="E1076">
        <v>10.53</v>
      </c>
      <c r="F1076">
        <v>70.400000000000006</v>
      </c>
      <c r="G1076">
        <v>0.79200000000000004</v>
      </c>
      <c r="H1076">
        <v>0.25700000000000001</v>
      </c>
      <c r="I1076">
        <f>Data[[#This Row],[nucleus_area_pct]]/Data[[#This Row],[cytoplasm_ratio]]</f>
        <v>273.92996108949416</v>
      </c>
      <c r="J1076">
        <v>0.91800000000000004</v>
      </c>
      <c r="K1076">
        <v>0.193</v>
      </c>
      <c r="L1076">
        <v>0.83</v>
      </c>
      <c r="M1076">
        <v>1.1000000000000001</v>
      </c>
      <c r="N1076">
        <v>0.88900000000000001</v>
      </c>
      <c r="O1076">
        <v>246</v>
      </c>
      <c r="P1076">
        <v>65</v>
      </c>
      <c r="Q1076">
        <v>203</v>
      </c>
      <c r="R1076">
        <v>150</v>
      </c>
      <c r="S1076">
        <v>198</v>
      </c>
      <c r="T1076">
        <f>(Data[[#This Row],[mean_r]]/256)*100</f>
        <v>79.296875</v>
      </c>
      <c r="U1076">
        <f>(Data[[#This Row],[mean_g]]/256)*100</f>
        <v>58.59375</v>
      </c>
      <c r="V1076">
        <f>(Data[[#This Row],[mean_b]]/256)*100</f>
        <v>77.34375</v>
      </c>
      <c r="W1076">
        <v>0.747</v>
      </c>
      <c r="X1076" t="s">
        <v>51</v>
      </c>
      <c r="Y1076" t="s">
        <v>40</v>
      </c>
      <c r="Z1076">
        <v>6865</v>
      </c>
      <c r="AA1076">
        <v>3.24</v>
      </c>
      <c r="AB1076">
        <v>14.4</v>
      </c>
      <c r="AC1076">
        <v>42.3</v>
      </c>
      <c r="AD1076">
        <v>225270</v>
      </c>
      <c r="AE1076">
        <v>89.4</v>
      </c>
      <c r="AF1076">
        <v>33.5</v>
      </c>
      <c r="AG1076" t="s">
        <v>64</v>
      </c>
      <c r="AH1076" t="s">
        <v>47</v>
      </c>
      <c r="AI1076" t="s">
        <v>56</v>
      </c>
      <c r="AJ1076">
        <v>100</v>
      </c>
      <c r="AK1076">
        <v>256</v>
      </c>
      <c r="AL1076">
        <v>0.1857</v>
      </c>
      <c r="AM1076">
        <v>0.96609999999999996</v>
      </c>
      <c r="AN1076">
        <v>0.96789999999999998</v>
      </c>
      <c r="AO1076">
        <f>Data[[#This Row],[labeller_confidence_score]]-Data[[#This Row],[cytodiffusion_classification_confidence]]</f>
        <v>1.8000000000000238E-3</v>
      </c>
    </row>
    <row r="1077" spans="1:41" x14ac:dyDescent="0.3">
      <c r="A1077" t="s">
        <v>1150</v>
      </c>
      <c r="B1077" t="s">
        <v>49</v>
      </c>
      <c r="C1077">
        <v>0</v>
      </c>
      <c r="D1077" t="s">
        <v>50</v>
      </c>
      <c r="E1077">
        <v>13.09</v>
      </c>
      <c r="F1077">
        <v>59.7</v>
      </c>
      <c r="G1077">
        <v>0.54300000000000004</v>
      </c>
      <c r="H1077">
        <v>0.44700000000000001</v>
      </c>
      <c r="I1077">
        <f>Data[[#This Row],[nucleus_area_pct]]/Data[[#This Row],[cytoplasm_ratio]]</f>
        <v>133.55704697986579</v>
      </c>
      <c r="J1077">
        <v>0.79600000000000004</v>
      </c>
      <c r="K1077">
        <v>0.48899999999999999</v>
      </c>
      <c r="L1077">
        <v>3.73</v>
      </c>
      <c r="M1077">
        <v>3.9</v>
      </c>
      <c r="N1077">
        <v>0.76600000000000001</v>
      </c>
      <c r="O1077">
        <v>406</v>
      </c>
      <c r="P1077">
        <v>70</v>
      </c>
      <c r="Q1077">
        <v>231</v>
      </c>
      <c r="R1077">
        <v>156</v>
      </c>
      <c r="S1077">
        <v>203</v>
      </c>
      <c r="T1077">
        <f>(Data[[#This Row],[mean_r]]/256)*100</f>
        <v>90.234375</v>
      </c>
      <c r="U1077">
        <f>(Data[[#This Row],[mean_g]]/256)*100</f>
        <v>60.9375</v>
      </c>
      <c r="V1077">
        <f>(Data[[#This Row],[mean_b]]/256)*100</f>
        <v>79.296875</v>
      </c>
      <c r="W1077">
        <v>0.61</v>
      </c>
      <c r="X1077" t="s">
        <v>51</v>
      </c>
      <c r="Y1077" t="s">
        <v>45</v>
      </c>
      <c r="Z1077">
        <v>5772</v>
      </c>
      <c r="AA1077">
        <v>3.62</v>
      </c>
      <c r="AB1077">
        <v>13.4</v>
      </c>
      <c r="AC1077">
        <v>33.4</v>
      </c>
      <c r="AD1077">
        <v>346495</v>
      </c>
      <c r="AE1077">
        <v>78</v>
      </c>
      <c r="AF1077">
        <v>33.5</v>
      </c>
      <c r="AG1077" t="s">
        <v>64</v>
      </c>
      <c r="AH1077" t="s">
        <v>42</v>
      </c>
      <c r="AI1077" t="s">
        <v>56</v>
      </c>
      <c r="AJ1077">
        <v>40</v>
      </c>
      <c r="AK1077">
        <v>224</v>
      </c>
      <c r="AL1077">
        <v>6.2700000000000006E-2</v>
      </c>
      <c r="AM1077">
        <v>0.98529999999999995</v>
      </c>
      <c r="AN1077">
        <v>0.92200000000000004</v>
      </c>
      <c r="AO1077">
        <f>Data[[#This Row],[labeller_confidence_score]]-Data[[#This Row],[cytodiffusion_classification_confidence]]</f>
        <v>-6.3299999999999912E-2</v>
      </c>
    </row>
    <row r="1078" spans="1:41" x14ac:dyDescent="0.3">
      <c r="A1078" t="s">
        <v>1151</v>
      </c>
      <c r="B1078" t="s">
        <v>49</v>
      </c>
      <c r="C1078">
        <v>0</v>
      </c>
      <c r="D1078" t="s">
        <v>50</v>
      </c>
      <c r="E1078">
        <v>10.27</v>
      </c>
      <c r="F1078">
        <v>55.6</v>
      </c>
      <c r="G1078">
        <v>0.503</v>
      </c>
      <c r="H1078">
        <v>0.54800000000000004</v>
      </c>
      <c r="I1078">
        <f>Data[[#This Row],[nucleus_area_pct]]/Data[[#This Row],[cytoplasm_ratio]]</f>
        <v>101.45985401459853</v>
      </c>
      <c r="J1078">
        <v>0.746</v>
      </c>
      <c r="K1078">
        <v>0.502</v>
      </c>
      <c r="L1078">
        <v>2.9</v>
      </c>
      <c r="M1078">
        <v>4</v>
      </c>
      <c r="N1078">
        <v>0.83299999999999996</v>
      </c>
      <c r="O1078">
        <v>413</v>
      </c>
      <c r="P1078">
        <v>65</v>
      </c>
      <c r="Q1078">
        <v>214</v>
      </c>
      <c r="R1078">
        <v>153</v>
      </c>
      <c r="S1078">
        <v>174</v>
      </c>
      <c r="T1078">
        <f>(Data[[#This Row],[mean_r]]/256)*100</f>
        <v>83.59375</v>
      </c>
      <c r="U1078">
        <f>(Data[[#This Row],[mean_g]]/256)*100</f>
        <v>59.765625</v>
      </c>
      <c r="V1078">
        <f>(Data[[#This Row],[mean_b]]/256)*100</f>
        <v>67.96875</v>
      </c>
      <c r="W1078">
        <v>0.753</v>
      </c>
      <c r="X1078" t="s">
        <v>51</v>
      </c>
      <c r="Y1078" t="s">
        <v>45</v>
      </c>
      <c r="Z1078">
        <v>8368</v>
      </c>
      <c r="AA1078">
        <v>4.95</v>
      </c>
      <c r="AB1078">
        <v>11.1</v>
      </c>
      <c r="AC1078">
        <v>46.5</v>
      </c>
      <c r="AD1078">
        <v>292667</v>
      </c>
      <c r="AE1078">
        <v>96.4</v>
      </c>
      <c r="AF1078">
        <v>33.4</v>
      </c>
      <c r="AG1078" t="s">
        <v>64</v>
      </c>
      <c r="AH1078" t="s">
        <v>42</v>
      </c>
      <c r="AI1078" t="s">
        <v>52</v>
      </c>
      <c r="AJ1078">
        <v>100</v>
      </c>
      <c r="AK1078">
        <v>256</v>
      </c>
      <c r="AL1078">
        <v>0.1618</v>
      </c>
      <c r="AM1078">
        <v>0.97940000000000005</v>
      </c>
      <c r="AN1078">
        <v>0.94879999999999998</v>
      </c>
      <c r="AO1078">
        <f>Data[[#This Row],[labeller_confidence_score]]-Data[[#This Row],[cytodiffusion_classification_confidence]]</f>
        <v>-3.0600000000000072E-2</v>
      </c>
    </row>
    <row r="1079" spans="1:41" x14ac:dyDescent="0.3">
      <c r="A1079" t="s">
        <v>1152</v>
      </c>
      <c r="B1079" t="s">
        <v>54</v>
      </c>
      <c r="C1079">
        <v>0</v>
      </c>
      <c r="D1079" t="s">
        <v>54</v>
      </c>
      <c r="E1079">
        <v>8.33</v>
      </c>
      <c r="F1079">
        <v>0</v>
      </c>
      <c r="G1079">
        <v>0</v>
      </c>
      <c r="H1079">
        <v>1</v>
      </c>
      <c r="I1079">
        <f>Data[[#This Row],[nucleus_area_pct]]/Data[[#This Row],[cytoplasm_ratio]]</f>
        <v>0</v>
      </c>
      <c r="J1079">
        <v>0.90100000000000002</v>
      </c>
      <c r="K1079">
        <v>0.107</v>
      </c>
      <c r="L1079">
        <v>0.56000000000000005</v>
      </c>
      <c r="M1079">
        <v>1</v>
      </c>
      <c r="N1079">
        <v>0.96899999999999997</v>
      </c>
      <c r="O1079">
        <v>192</v>
      </c>
      <c r="P1079">
        <v>46</v>
      </c>
      <c r="Q1079">
        <v>222</v>
      </c>
      <c r="R1079">
        <v>163</v>
      </c>
      <c r="S1079">
        <v>137</v>
      </c>
      <c r="T1079">
        <f>(Data[[#This Row],[mean_r]]/256)*100</f>
        <v>86.71875</v>
      </c>
      <c r="U1079">
        <f>(Data[[#This Row],[mean_g]]/256)*100</f>
        <v>63.671875</v>
      </c>
      <c r="V1079">
        <f>(Data[[#This Row],[mean_b]]/256)*100</f>
        <v>53.515625</v>
      </c>
      <c r="W1079">
        <v>0.502</v>
      </c>
      <c r="X1079" t="s">
        <v>51</v>
      </c>
      <c r="Y1079" t="s">
        <v>45</v>
      </c>
      <c r="Z1079">
        <v>6447</v>
      </c>
      <c r="AA1079">
        <v>3.78</v>
      </c>
      <c r="AB1079">
        <v>9.9</v>
      </c>
      <c r="AC1079">
        <v>43.5</v>
      </c>
      <c r="AD1079">
        <v>92792</v>
      </c>
      <c r="AE1079">
        <v>106.7</v>
      </c>
      <c r="AF1079">
        <v>34.9</v>
      </c>
      <c r="AG1079" t="s">
        <v>46</v>
      </c>
      <c r="AH1079" t="s">
        <v>42</v>
      </c>
      <c r="AI1079" t="s">
        <v>43</v>
      </c>
      <c r="AJ1079">
        <v>100</v>
      </c>
      <c r="AK1079">
        <v>224</v>
      </c>
      <c r="AL1079">
        <v>2.9899999999999999E-2</v>
      </c>
      <c r="AM1079">
        <v>0.91449999999999998</v>
      </c>
      <c r="AN1079">
        <v>1</v>
      </c>
      <c r="AO1079">
        <f>Data[[#This Row],[labeller_confidence_score]]-Data[[#This Row],[cytodiffusion_classification_confidence]]</f>
        <v>8.550000000000002E-2</v>
      </c>
    </row>
    <row r="1080" spans="1:41" x14ac:dyDescent="0.3">
      <c r="A1080" t="s">
        <v>1153</v>
      </c>
      <c r="B1080" t="s">
        <v>49</v>
      </c>
      <c r="C1080">
        <v>0</v>
      </c>
      <c r="D1080" t="s">
        <v>50</v>
      </c>
      <c r="E1080">
        <v>11.53</v>
      </c>
      <c r="F1080">
        <v>56.5</v>
      </c>
      <c r="G1080">
        <v>0.66400000000000003</v>
      </c>
      <c r="H1080">
        <v>0.53500000000000003</v>
      </c>
      <c r="I1080">
        <f>Data[[#This Row],[nucleus_area_pct]]/Data[[#This Row],[cytoplasm_ratio]]</f>
        <v>105.60747663551402</v>
      </c>
      <c r="J1080">
        <v>0.77800000000000002</v>
      </c>
      <c r="K1080">
        <v>0.39100000000000001</v>
      </c>
      <c r="L1080">
        <v>3.76</v>
      </c>
      <c r="M1080">
        <v>2.6</v>
      </c>
      <c r="N1080">
        <v>0.80400000000000005</v>
      </c>
      <c r="O1080">
        <v>486</v>
      </c>
      <c r="P1080">
        <v>79</v>
      </c>
      <c r="Q1080">
        <v>215</v>
      </c>
      <c r="R1080">
        <v>137</v>
      </c>
      <c r="S1080">
        <v>184</v>
      </c>
      <c r="T1080">
        <f>(Data[[#This Row],[mean_r]]/256)*100</f>
        <v>83.984375</v>
      </c>
      <c r="U1080">
        <f>(Data[[#This Row],[mean_g]]/256)*100</f>
        <v>53.515625</v>
      </c>
      <c r="V1080">
        <f>(Data[[#This Row],[mean_b]]/256)*100</f>
        <v>71.875</v>
      </c>
      <c r="W1080">
        <v>0.60899999999999999</v>
      </c>
      <c r="X1080" t="s">
        <v>51</v>
      </c>
      <c r="Y1080" t="s">
        <v>40</v>
      </c>
      <c r="Z1080">
        <v>7827</v>
      </c>
      <c r="AA1080">
        <v>6.4</v>
      </c>
      <c r="AB1080">
        <v>11.9</v>
      </c>
      <c r="AC1080">
        <v>31.7</v>
      </c>
      <c r="AD1080">
        <v>339520</v>
      </c>
      <c r="AE1080">
        <v>81.900000000000006</v>
      </c>
      <c r="AF1080">
        <v>33.4</v>
      </c>
      <c r="AG1080" t="s">
        <v>46</v>
      </c>
      <c r="AH1080" t="s">
        <v>68</v>
      </c>
      <c r="AI1080" t="s">
        <v>56</v>
      </c>
      <c r="AJ1080">
        <v>40</v>
      </c>
      <c r="AK1080">
        <v>224</v>
      </c>
      <c r="AL1080">
        <v>5.1200000000000002E-2</v>
      </c>
      <c r="AM1080">
        <v>0.86890000000000001</v>
      </c>
      <c r="AN1080">
        <v>0.9899</v>
      </c>
      <c r="AO1080">
        <f>Data[[#This Row],[labeller_confidence_score]]-Data[[#This Row],[cytodiffusion_classification_confidence]]</f>
        <v>0.121</v>
      </c>
    </row>
    <row r="1081" spans="1:41" x14ac:dyDescent="0.3">
      <c r="A1081" t="s">
        <v>1154</v>
      </c>
      <c r="B1081" t="s">
        <v>87</v>
      </c>
      <c r="C1081">
        <v>0</v>
      </c>
      <c r="D1081" t="s">
        <v>50</v>
      </c>
      <c r="E1081">
        <v>13.55</v>
      </c>
      <c r="F1081">
        <v>52.2</v>
      </c>
      <c r="G1081">
        <v>0.52400000000000002</v>
      </c>
      <c r="H1081">
        <v>0.49199999999999999</v>
      </c>
      <c r="I1081">
        <f>Data[[#This Row],[nucleus_area_pct]]/Data[[#This Row],[cytoplasm_ratio]]</f>
        <v>106.09756097560977</v>
      </c>
      <c r="J1081">
        <v>0.84299999999999997</v>
      </c>
      <c r="K1081">
        <v>0.37</v>
      </c>
      <c r="L1081">
        <v>4.37</v>
      </c>
      <c r="M1081">
        <v>2.7</v>
      </c>
      <c r="N1081">
        <v>0.80900000000000005</v>
      </c>
      <c r="O1081">
        <v>509</v>
      </c>
      <c r="P1081">
        <v>81</v>
      </c>
      <c r="Q1081">
        <v>242</v>
      </c>
      <c r="R1081">
        <v>134</v>
      </c>
      <c r="S1081">
        <v>140</v>
      </c>
      <c r="T1081">
        <f>(Data[[#This Row],[mean_r]]/256)*100</f>
        <v>94.53125</v>
      </c>
      <c r="U1081">
        <f>(Data[[#This Row],[mean_g]]/256)*100</f>
        <v>52.34375</v>
      </c>
      <c r="V1081">
        <f>(Data[[#This Row],[mean_b]]/256)*100</f>
        <v>54.6875</v>
      </c>
      <c r="W1081">
        <v>0.66700000000000004</v>
      </c>
      <c r="X1081" t="s">
        <v>51</v>
      </c>
      <c r="Y1081" t="s">
        <v>45</v>
      </c>
      <c r="Z1081">
        <v>8308</v>
      </c>
      <c r="AA1081">
        <v>4.04</v>
      </c>
      <c r="AB1081">
        <v>12.4</v>
      </c>
      <c r="AC1081">
        <v>45.6</v>
      </c>
      <c r="AD1081">
        <v>131630</v>
      </c>
      <c r="AE1081">
        <v>88.9</v>
      </c>
      <c r="AF1081">
        <v>34.5</v>
      </c>
      <c r="AG1081" t="s">
        <v>41</v>
      </c>
      <c r="AH1081" t="s">
        <v>47</v>
      </c>
      <c r="AI1081" t="s">
        <v>52</v>
      </c>
      <c r="AJ1081">
        <v>100</v>
      </c>
      <c r="AK1081">
        <v>360</v>
      </c>
      <c r="AL1081">
        <v>4.7500000000000001E-2</v>
      </c>
      <c r="AM1081">
        <v>0.96279999999999999</v>
      </c>
      <c r="AN1081">
        <v>0.96120000000000005</v>
      </c>
      <c r="AO1081">
        <f>Data[[#This Row],[labeller_confidence_score]]-Data[[#This Row],[cytodiffusion_classification_confidence]]</f>
        <v>-1.5999999999999348E-3</v>
      </c>
    </row>
    <row r="1082" spans="1:41" x14ac:dyDescent="0.3">
      <c r="A1082" t="s">
        <v>1155</v>
      </c>
      <c r="B1082" t="s">
        <v>103</v>
      </c>
      <c r="C1082">
        <v>1</v>
      </c>
      <c r="D1082" t="s">
        <v>104</v>
      </c>
      <c r="E1082">
        <v>5.35</v>
      </c>
      <c r="F1082">
        <v>0</v>
      </c>
      <c r="G1082">
        <v>0</v>
      </c>
      <c r="H1082">
        <v>1</v>
      </c>
      <c r="I1082">
        <f>Data[[#This Row],[nucleus_area_pct]]/Data[[#This Row],[cytoplasm_ratio]]</f>
        <v>0</v>
      </c>
      <c r="J1082">
        <v>0.45800000000000002</v>
      </c>
      <c r="K1082">
        <v>0.84799999999999998</v>
      </c>
      <c r="L1082">
        <v>0.46</v>
      </c>
      <c r="M1082">
        <v>1</v>
      </c>
      <c r="N1082">
        <v>0.81599999999999995</v>
      </c>
      <c r="O1082">
        <v>97</v>
      </c>
      <c r="P1082">
        <v>23</v>
      </c>
      <c r="Q1082">
        <v>217</v>
      </c>
      <c r="R1082">
        <v>126</v>
      </c>
      <c r="S1082">
        <v>125</v>
      </c>
      <c r="T1082">
        <f>(Data[[#This Row],[mean_r]]/256)*100</f>
        <v>84.765625</v>
      </c>
      <c r="U1082">
        <f>(Data[[#This Row],[mean_g]]/256)*100</f>
        <v>49.21875</v>
      </c>
      <c r="V1082">
        <f>(Data[[#This Row],[mean_b]]/256)*100</f>
        <v>48.828125</v>
      </c>
      <c r="W1082">
        <v>0.57299999999999995</v>
      </c>
      <c r="X1082" t="s">
        <v>51</v>
      </c>
      <c r="Y1082" t="s">
        <v>45</v>
      </c>
      <c r="Z1082">
        <v>10637</v>
      </c>
      <c r="AA1082">
        <v>4.6500000000000004</v>
      </c>
      <c r="AB1082">
        <v>12</v>
      </c>
      <c r="AC1082">
        <v>50.3</v>
      </c>
      <c r="AD1082">
        <v>126247</v>
      </c>
      <c r="AE1082">
        <v>86.8</v>
      </c>
      <c r="AF1082">
        <v>33.200000000000003</v>
      </c>
      <c r="AG1082" t="s">
        <v>64</v>
      </c>
      <c r="AH1082" t="s">
        <v>68</v>
      </c>
      <c r="AI1082" t="s">
        <v>56</v>
      </c>
      <c r="AJ1082">
        <v>60</v>
      </c>
      <c r="AK1082">
        <v>360</v>
      </c>
      <c r="AL1082">
        <v>0.77959999999999996</v>
      </c>
      <c r="AM1082">
        <v>0.83660000000000001</v>
      </c>
      <c r="AN1082">
        <v>0.89149999999999996</v>
      </c>
      <c r="AO1082">
        <f>Data[[#This Row],[labeller_confidence_score]]-Data[[#This Row],[cytodiffusion_classification_confidence]]</f>
        <v>5.4899999999999949E-2</v>
      </c>
    </row>
    <row r="1083" spans="1:41" x14ac:dyDescent="0.3">
      <c r="A1083" t="s">
        <v>1156</v>
      </c>
      <c r="B1083" t="s">
        <v>120</v>
      </c>
      <c r="C1083">
        <v>1</v>
      </c>
      <c r="D1083" t="s">
        <v>104</v>
      </c>
      <c r="E1083">
        <v>7.04</v>
      </c>
      <c r="F1083">
        <v>0</v>
      </c>
      <c r="G1083">
        <v>0</v>
      </c>
      <c r="H1083">
        <v>1</v>
      </c>
      <c r="I1083">
        <f>Data[[#This Row],[nucleus_area_pct]]/Data[[#This Row],[cytoplasm_ratio]]</f>
        <v>0</v>
      </c>
      <c r="J1083">
        <v>0.91900000000000004</v>
      </c>
      <c r="K1083">
        <v>0.08</v>
      </c>
      <c r="L1083">
        <v>0.1</v>
      </c>
      <c r="M1083">
        <v>1</v>
      </c>
      <c r="N1083">
        <v>0.96399999999999997</v>
      </c>
      <c r="O1083">
        <v>145</v>
      </c>
      <c r="P1083">
        <v>47</v>
      </c>
      <c r="Q1083">
        <v>243</v>
      </c>
      <c r="R1083">
        <v>141</v>
      </c>
      <c r="S1083">
        <v>141</v>
      </c>
      <c r="T1083">
        <f>(Data[[#This Row],[mean_r]]/256)*100</f>
        <v>94.921875</v>
      </c>
      <c r="U1083">
        <f>(Data[[#This Row],[mean_g]]/256)*100</f>
        <v>55.078125</v>
      </c>
      <c r="V1083">
        <f>(Data[[#This Row],[mean_b]]/256)*100</f>
        <v>55.078125</v>
      </c>
      <c r="W1083">
        <v>0.54800000000000004</v>
      </c>
      <c r="X1083" t="s">
        <v>51</v>
      </c>
      <c r="Y1083" t="s">
        <v>45</v>
      </c>
      <c r="Z1083">
        <v>6753</v>
      </c>
      <c r="AA1083">
        <v>3.92</v>
      </c>
      <c r="AB1083">
        <v>12.3</v>
      </c>
      <c r="AC1083">
        <v>40.5</v>
      </c>
      <c r="AD1083">
        <v>239617</v>
      </c>
      <c r="AE1083">
        <v>92</v>
      </c>
      <c r="AF1083">
        <v>32.4</v>
      </c>
      <c r="AG1083" t="s">
        <v>46</v>
      </c>
      <c r="AH1083" t="s">
        <v>42</v>
      </c>
      <c r="AI1083" t="s">
        <v>43</v>
      </c>
      <c r="AJ1083">
        <v>60</v>
      </c>
      <c r="AK1083">
        <v>256</v>
      </c>
      <c r="AL1083">
        <v>0.73740000000000006</v>
      </c>
      <c r="AM1083">
        <v>0.67359999999999998</v>
      </c>
      <c r="AN1083">
        <v>0.70099999999999996</v>
      </c>
      <c r="AO1083">
        <f>Data[[#This Row],[labeller_confidence_score]]-Data[[#This Row],[cytodiffusion_classification_confidence]]</f>
        <v>2.739999999999998E-2</v>
      </c>
    </row>
    <row r="1084" spans="1:41" x14ac:dyDescent="0.3">
      <c r="A1084" t="s">
        <v>1157</v>
      </c>
      <c r="B1084" t="s">
        <v>85</v>
      </c>
      <c r="C1084">
        <v>0</v>
      </c>
      <c r="D1084" t="s">
        <v>50</v>
      </c>
      <c r="E1084">
        <v>11.31</v>
      </c>
      <c r="F1084">
        <v>57</v>
      </c>
      <c r="G1084">
        <v>0.68899999999999995</v>
      </c>
      <c r="H1084">
        <v>0.41299999999999998</v>
      </c>
      <c r="I1084">
        <f>Data[[#This Row],[nucleus_area_pct]]/Data[[#This Row],[cytoplasm_ratio]]</f>
        <v>138.01452784503633</v>
      </c>
      <c r="J1084">
        <v>0.74299999999999999</v>
      </c>
      <c r="K1084">
        <v>0.35299999999999998</v>
      </c>
      <c r="L1084">
        <v>3.23</v>
      </c>
      <c r="M1084">
        <v>2</v>
      </c>
      <c r="N1084">
        <v>0.70399999999999996</v>
      </c>
      <c r="O1084">
        <v>401</v>
      </c>
      <c r="P1084">
        <v>76</v>
      </c>
      <c r="Q1084">
        <v>192</v>
      </c>
      <c r="R1084">
        <v>123</v>
      </c>
      <c r="S1084">
        <v>188</v>
      </c>
      <c r="T1084">
        <f>(Data[[#This Row],[mean_r]]/256)*100</f>
        <v>75</v>
      </c>
      <c r="U1084">
        <f>(Data[[#This Row],[mean_g]]/256)*100</f>
        <v>48.046875</v>
      </c>
      <c r="V1084">
        <f>(Data[[#This Row],[mean_b]]/256)*100</f>
        <v>73.4375</v>
      </c>
      <c r="W1084">
        <v>0.745</v>
      </c>
      <c r="X1084" t="s">
        <v>51</v>
      </c>
      <c r="Y1084" t="s">
        <v>45</v>
      </c>
      <c r="Z1084">
        <v>9133</v>
      </c>
      <c r="AA1084">
        <v>4.76</v>
      </c>
      <c r="AB1084">
        <v>11.8</v>
      </c>
      <c r="AC1084">
        <v>35</v>
      </c>
      <c r="AD1084">
        <v>269675</v>
      </c>
      <c r="AE1084">
        <v>77.099999999999994</v>
      </c>
      <c r="AF1084">
        <v>30.1</v>
      </c>
      <c r="AG1084" t="s">
        <v>41</v>
      </c>
      <c r="AH1084" t="s">
        <v>42</v>
      </c>
      <c r="AI1084" t="s">
        <v>43</v>
      </c>
      <c r="AJ1084">
        <v>100</v>
      </c>
      <c r="AK1084">
        <v>512</v>
      </c>
      <c r="AL1084">
        <v>7.8600000000000003E-2</v>
      </c>
      <c r="AM1084">
        <v>0.89470000000000005</v>
      </c>
      <c r="AN1084">
        <v>0.93679999999999997</v>
      </c>
      <c r="AO1084">
        <f>Data[[#This Row],[labeller_confidence_score]]-Data[[#This Row],[cytodiffusion_classification_confidence]]</f>
        <v>4.2099999999999915E-2</v>
      </c>
    </row>
    <row r="1085" spans="1:41" x14ac:dyDescent="0.3">
      <c r="A1085" t="s">
        <v>1158</v>
      </c>
      <c r="B1085" t="s">
        <v>62</v>
      </c>
      <c r="C1085">
        <v>0</v>
      </c>
      <c r="D1085" t="s">
        <v>50</v>
      </c>
      <c r="E1085">
        <v>9.67</v>
      </c>
      <c r="F1085">
        <v>91.6</v>
      </c>
      <c r="G1085">
        <v>0.86199999999999999</v>
      </c>
      <c r="H1085">
        <v>0.215</v>
      </c>
      <c r="I1085">
        <f>Data[[#This Row],[nucleus_area_pct]]/Data[[#This Row],[cytoplasm_ratio]]</f>
        <v>426.04651162790697</v>
      </c>
      <c r="J1085">
        <v>0.81899999999999995</v>
      </c>
      <c r="K1085">
        <v>0.23200000000000001</v>
      </c>
      <c r="L1085">
        <v>1.33</v>
      </c>
      <c r="M1085">
        <v>1</v>
      </c>
      <c r="N1085">
        <v>0.88900000000000001</v>
      </c>
      <c r="O1085">
        <v>302</v>
      </c>
      <c r="P1085">
        <v>51</v>
      </c>
      <c r="Q1085">
        <v>210</v>
      </c>
      <c r="R1085">
        <v>149</v>
      </c>
      <c r="S1085">
        <v>169</v>
      </c>
      <c r="T1085">
        <f>(Data[[#This Row],[mean_r]]/256)*100</f>
        <v>82.03125</v>
      </c>
      <c r="U1085">
        <f>(Data[[#This Row],[mean_g]]/256)*100</f>
        <v>58.203125</v>
      </c>
      <c r="V1085">
        <f>(Data[[#This Row],[mean_b]]/256)*100</f>
        <v>66.015625</v>
      </c>
      <c r="W1085">
        <v>0.69299999999999995</v>
      </c>
      <c r="X1085" t="s">
        <v>39</v>
      </c>
      <c r="Y1085" t="s">
        <v>40</v>
      </c>
      <c r="Z1085">
        <v>6857</v>
      </c>
      <c r="AA1085">
        <v>4.45</v>
      </c>
      <c r="AB1085">
        <v>11.7</v>
      </c>
      <c r="AC1085">
        <v>36.6</v>
      </c>
      <c r="AD1085">
        <v>62317</v>
      </c>
      <c r="AE1085">
        <v>80.599999999999994</v>
      </c>
      <c r="AF1085">
        <v>35.299999999999997</v>
      </c>
      <c r="AG1085" t="s">
        <v>64</v>
      </c>
      <c r="AH1085" t="s">
        <v>47</v>
      </c>
      <c r="AI1085" t="s">
        <v>56</v>
      </c>
      <c r="AJ1085">
        <v>100</v>
      </c>
      <c r="AK1085">
        <v>224</v>
      </c>
      <c r="AL1085">
        <v>1.4200000000000001E-2</v>
      </c>
      <c r="AM1085">
        <v>0.92659999999999998</v>
      </c>
      <c r="AN1085">
        <v>1</v>
      </c>
      <c r="AO1085">
        <f>Data[[#This Row],[labeller_confidence_score]]-Data[[#This Row],[cytodiffusion_classification_confidence]]</f>
        <v>7.3400000000000021E-2</v>
      </c>
    </row>
    <row r="1086" spans="1:41" x14ac:dyDescent="0.3">
      <c r="A1086" t="s">
        <v>1159</v>
      </c>
      <c r="B1086" t="s">
        <v>54</v>
      </c>
      <c r="C1086">
        <v>0</v>
      </c>
      <c r="D1086" t="s">
        <v>54</v>
      </c>
      <c r="E1086">
        <v>7.27</v>
      </c>
      <c r="F1086">
        <v>0</v>
      </c>
      <c r="G1086">
        <v>0</v>
      </c>
      <c r="H1086">
        <v>1</v>
      </c>
      <c r="I1086">
        <f>Data[[#This Row],[nucleus_area_pct]]/Data[[#This Row],[cytoplasm_ratio]]</f>
        <v>0</v>
      </c>
      <c r="J1086">
        <v>0.877</v>
      </c>
      <c r="K1086">
        <v>0.193</v>
      </c>
      <c r="L1086">
        <v>0.72</v>
      </c>
      <c r="M1086">
        <v>1</v>
      </c>
      <c r="N1086">
        <v>0.95099999999999996</v>
      </c>
      <c r="O1086">
        <v>196</v>
      </c>
      <c r="P1086">
        <v>48</v>
      </c>
      <c r="Q1086">
        <v>229</v>
      </c>
      <c r="R1086">
        <v>148</v>
      </c>
      <c r="S1086">
        <v>126</v>
      </c>
      <c r="T1086">
        <f>(Data[[#This Row],[mean_r]]/256)*100</f>
        <v>89.453125</v>
      </c>
      <c r="U1086">
        <f>(Data[[#This Row],[mean_g]]/256)*100</f>
        <v>57.8125</v>
      </c>
      <c r="V1086">
        <f>(Data[[#This Row],[mean_b]]/256)*100</f>
        <v>49.21875</v>
      </c>
      <c r="W1086">
        <v>0.497</v>
      </c>
      <c r="X1086" t="s">
        <v>51</v>
      </c>
      <c r="Y1086" t="s">
        <v>40</v>
      </c>
      <c r="Z1086">
        <v>5958</v>
      </c>
      <c r="AA1086">
        <v>4.25</v>
      </c>
      <c r="AB1086">
        <v>11.9</v>
      </c>
      <c r="AC1086">
        <v>39.799999999999997</v>
      </c>
      <c r="AD1086">
        <v>313089</v>
      </c>
      <c r="AE1086">
        <v>84.8</v>
      </c>
      <c r="AF1086">
        <v>35.200000000000003</v>
      </c>
      <c r="AG1086" t="s">
        <v>41</v>
      </c>
      <c r="AH1086" t="s">
        <v>47</v>
      </c>
      <c r="AI1086" t="s">
        <v>56</v>
      </c>
      <c r="AJ1086">
        <v>60</v>
      </c>
      <c r="AK1086">
        <v>224</v>
      </c>
      <c r="AL1086">
        <v>0.15329999999999999</v>
      </c>
      <c r="AM1086">
        <v>0.84379999999999999</v>
      </c>
      <c r="AN1086">
        <v>0.97250000000000003</v>
      </c>
      <c r="AO1086">
        <f>Data[[#This Row],[labeller_confidence_score]]-Data[[#This Row],[cytodiffusion_classification_confidence]]</f>
        <v>0.12870000000000004</v>
      </c>
    </row>
    <row r="1087" spans="1:41" x14ac:dyDescent="0.3">
      <c r="A1087" t="s">
        <v>1160</v>
      </c>
      <c r="B1087" t="s">
        <v>66</v>
      </c>
      <c r="C1087">
        <v>1</v>
      </c>
      <c r="D1087" t="s">
        <v>67</v>
      </c>
      <c r="E1087">
        <v>11.48</v>
      </c>
      <c r="F1087">
        <v>96.5</v>
      </c>
      <c r="G1087">
        <v>0.89600000000000002</v>
      </c>
      <c r="H1087">
        <v>9.0999999999999998E-2</v>
      </c>
      <c r="I1087">
        <f>Data[[#This Row],[nucleus_area_pct]]/Data[[#This Row],[cytoplasm_ratio]]</f>
        <v>1060.4395604395604</v>
      </c>
      <c r="J1087">
        <v>0.505</v>
      </c>
      <c r="K1087">
        <v>0.63400000000000001</v>
      </c>
      <c r="L1087">
        <v>1.31</v>
      </c>
      <c r="M1087">
        <v>1</v>
      </c>
      <c r="N1087">
        <v>0.56399999999999995</v>
      </c>
      <c r="O1087">
        <v>290</v>
      </c>
      <c r="P1087">
        <v>91</v>
      </c>
      <c r="Q1087">
        <v>212</v>
      </c>
      <c r="R1087">
        <v>112</v>
      </c>
      <c r="S1087">
        <v>172</v>
      </c>
      <c r="T1087">
        <f>(Data[[#This Row],[mean_r]]/256)*100</f>
        <v>82.8125</v>
      </c>
      <c r="U1087">
        <f>(Data[[#This Row],[mean_g]]/256)*100</f>
        <v>43.75</v>
      </c>
      <c r="V1087">
        <f>(Data[[#This Row],[mean_b]]/256)*100</f>
        <v>67.1875</v>
      </c>
      <c r="W1087">
        <v>0.84899999999999998</v>
      </c>
      <c r="X1087" t="s">
        <v>51</v>
      </c>
      <c r="Y1087" t="s">
        <v>45</v>
      </c>
      <c r="Z1087">
        <v>5372</v>
      </c>
      <c r="AA1087">
        <v>5.82</v>
      </c>
      <c r="AB1087">
        <v>15.3</v>
      </c>
      <c r="AC1087">
        <v>41.2</v>
      </c>
      <c r="AD1087">
        <v>162382</v>
      </c>
      <c r="AE1087">
        <v>107.4</v>
      </c>
      <c r="AF1087">
        <v>38</v>
      </c>
      <c r="AG1087" t="s">
        <v>46</v>
      </c>
      <c r="AH1087" t="s">
        <v>42</v>
      </c>
      <c r="AI1087" t="s">
        <v>43</v>
      </c>
      <c r="AJ1087">
        <v>100</v>
      </c>
      <c r="AK1087">
        <v>224</v>
      </c>
      <c r="AL1087">
        <v>1</v>
      </c>
      <c r="AM1087">
        <v>0.81140000000000001</v>
      </c>
      <c r="AN1087">
        <v>0.58720000000000006</v>
      </c>
      <c r="AO1087">
        <f>Data[[#This Row],[labeller_confidence_score]]-Data[[#This Row],[cytodiffusion_classification_confidence]]</f>
        <v>-0.22419999999999995</v>
      </c>
    </row>
    <row r="1088" spans="1:41" x14ac:dyDescent="0.3">
      <c r="A1088" t="s">
        <v>1161</v>
      </c>
      <c r="B1088" t="s">
        <v>81</v>
      </c>
      <c r="C1088">
        <v>1</v>
      </c>
      <c r="D1088" t="s">
        <v>82</v>
      </c>
      <c r="E1088">
        <v>13.81</v>
      </c>
      <c r="F1088">
        <v>83</v>
      </c>
      <c r="G1088">
        <v>0.20799999999999999</v>
      </c>
      <c r="H1088">
        <v>0.114</v>
      </c>
      <c r="I1088">
        <f>Data[[#This Row],[nucleus_area_pct]]/Data[[#This Row],[cytoplasm_ratio]]</f>
        <v>728.07017543859649</v>
      </c>
      <c r="J1088">
        <v>0.78200000000000003</v>
      </c>
      <c r="K1088">
        <v>0.221</v>
      </c>
      <c r="L1088">
        <v>0.69</v>
      </c>
      <c r="M1088">
        <v>1.1000000000000001</v>
      </c>
      <c r="N1088">
        <v>0.92600000000000005</v>
      </c>
      <c r="O1088">
        <v>672</v>
      </c>
      <c r="P1088">
        <v>111</v>
      </c>
      <c r="Q1088">
        <v>195</v>
      </c>
      <c r="R1088">
        <v>168</v>
      </c>
      <c r="S1088">
        <v>205</v>
      </c>
      <c r="T1088">
        <f>(Data[[#This Row],[mean_r]]/256)*100</f>
        <v>76.171875</v>
      </c>
      <c r="U1088">
        <f>(Data[[#This Row],[mean_g]]/256)*100</f>
        <v>65.625</v>
      </c>
      <c r="V1088">
        <f>(Data[[#This Row],[mean_b]]/256)*100</f>
        <v>80.078125</v>
      </c>
      <c r="W1088">
        <v>0.626</v>
      </c>
      <c r="X1088" t="s">
        <v>39</v>
      </c>
      <c r="Y1088" t="s">
        <v>45</v>
      </c>
      <c r="Z1088">
        <v>5417</v>
      </c>
      <c r="AA1088">
        <v>5.26</v>
      </c>
      <c r="AB1088">
        <v>15.2</v>
      </c>
      <c r="AC1088">
        <v>40.6</v>
      </c>
      <c r="AD1088">
        <v>373041</v>
      </c>
      <c r="AE1088">
        <v>82.2</v>
      </c>
      <c r="AF1088">
        <v>30.9</v>
      </c>
      <c r="AG1088" t="s">
        <v>64</v>
      </c>
      <c r="AH1088" t="s">
        <v>42</v>
      </c>
      <c r="AI1088" t="s">
        <v>56</v>
      </c>
      <c r="AJ1088">
        <v>100</v>
      </c>
      <c r="AK1088">
        <v>360</v>
      </c>
      <c r="AL1088">
        <v>0.75990000000000002</v>
      </c>
      <c r="AM1088">
        <v>0.69199999999999995</v>
      </c>
      <c r="AN1088">
        <v>0.74019999999999997</v>
      </c>
      <c r="AO1088">
        <f>Data[[#This Row],[labeller_confidence_score]]-Data[[#This Row],[cytodiffusion_classification_confidence]]</f>
        <v>4.8200000000000021E-2</v>
      </c>
    </row>
    <row r="1089" spans="1:41" x14ac:dyDescent="0.3">
      <c r="A1089" t="s">
        <v>1162</v>
      </c>
      <c r="B1089" t="s">
        <v>54</v>
      </c>
      <c r="C1089">
        <v>0</v>
      </c>
      <c r="D1089" t="s">
        <v>54</v>
      </c>
      <c r="E1089">
        <v>7.14</v>
      </c>
      <c r="F1089">
        <v>0</v>
      </c>
      <c r="G1089">
        <v>0</v>
      </c>
      <c r="H1089">
        <v>1</v>
      </c>
      <c r="I1089">
        <f>Data[[#This Row],[nucleus_area_pct]]/Data[[#This Row],[cytoplasm_ratio]]</f>
        <v>0</v>
      </c>
      <c r="J1089">
        <v>0.878</v>
      </c>
      <c r="K1089">
        <v>0.151</v>
      </c>
      <c r="L1089">
        <v>0.76</v>
      </c>
      <c r="M1089">
        <v>1</v>
      </c>
      <c r="N1089">
        <v>0.99</v>
      </c>
      <c r="O1089">
        <v>182</v>
      </c>
      <c r="P1089">
        <v>53</v>
      </c>
      <c r="Q1089">
        <v>235</v>
      </c>
      <c r="R1089">
        <v>110</v>
      </c>
      <c r="S1089">
        <v>136</v>
      </c>
      <c r="T1089">
        <f>(Data[[#This Row],[mean_r]]/256)*100</f>
        <v>91.796875</v>
      </c>
      <c r="U1089">
        <f>(Data[[#This Row],[mean_g]]/256)*100</f>
        <v>42.96875</v>
      </c>
      <c r="V1089">
        <f>(Data[[#This Row],[mean_b]]/256)*100</f>
        <v>53.125</v>
      </c>
      <c r="W1089">
        <v>0.44600000000000001</v>
      </c>
      <c r="X1089" t="s">
        <v>51</v>
      </c>
      <c r="Y1089" t="s">
        <v>45</v>
      </c>
      <c r="Z1089">
        <v>6388</v>
      </c>
      <c r="AA1089">
        <v>3.35</v>
      </c>
      <c r="AB1089">
        <v>15.9</v>
      </c>
      <c r="AC1089">
        <v>28.5</v>
      </c>
      <c r="AD1089">
        <v>243754</v>
      </c>
      <c r="AE1089">
        <v>72.5</v>
      </c>
      <c r="AF1089">
        <v>33.5</v>
      </c>
      <c r="AG1089" t="s">
        <v>64</v>
      </c>
      <c r="AH1089" t="s">
        <v>68</v>
      </c>
      <c r="AI1089" t="s">
        <v>52</v>
      </c>
      <c r="AJ1089">
        <v>100</v>
      </c>
      <c r="AK1089">
        <v>256</v>
      </c>
      <c r="AL1089">
        <v>7.8100000000000003E-2</v>
      </c>
      <c r="AM1089">
        <v>0.92469999999999997</v>
      </c>
      <c r="AN1089">
        <v>1</v>
      </c>
      <c r="AO1089">
        <f>Data[[#This Row],[labeller_confidence_score]]-Data[[#This Row],[cytodiffusion_classification_confidence]]</f>
        <v>7.5300000000000034E-2</v>
      </c>
    </row>
    <row r="1090" spans="1:41" x14ac:dyDescent="0.3">
      <c r="A1090" t="s">
        <v>1163</v>
      </c>
      <c r="B1090" t="s">
        <v>37</v>
      </c>
      <c r="C1090">
        <v>1</v>
      </c>
      <c r="D1090" t="s">
        <v>38</v>
      </c>
      <c r="E1090">
        <v>14.53</v>
      </c>
      <c r="F1090">
        <v>59.7</v>
      </c>
      <c r="G1090">
        <v>0.47799999999999998</v>
      </c>
      <c r="H1090">
        <v>0.40500000000000003</v>
      </c>
      <c r="I1090">
        <f>Data[[#This Row],[nucleus_area_pct]]/Data[[#This Row],[cytoplasm_ratio]]</f>
        <v>147.40740740740739</v>
      </c>
      <c r="J1090">
        <v>0.66300000000000003</v>
      </c>
      <c r="K1090">
        <v>0.56399999999999995</v>
      </c>
      <c r="L1090">
        <v>1.84</v>
      </c>
      <c r="M1090">
        <v>6.2</v>
      </c>
      <c r="N1090">
        <v>0.90900000000000003</v>
      </c>
      <c r="O1090">
        <v>624</v>
      </c>
      <c r="P1090">
        <v>86</v>
      </c>
      <c r="Q1090">
        <v>225</v>
      </c>
      <c r="R1090">
        <v>154</v>
      </c>
      <c r="S1090">
        <v>176</v>
      </c>
      <c r="T1090">
        <f>(Data[[#This Row],[mean_r]]/256)*100</f>
        <v>87.890625</v>
      </c>
      <c r="U1090">
        <f>(Data[[#This Row],[mean_g]]/256)*100</f>
        <v>60.15625</v>
      </c>
      <c r="V1090">
        <f>(Data[[#This Row],[mean_b]]/256)*100</f>
        <v>68.75</v>
      </c>
      <c r="W1090">
        <v>0.63</v>
      </c>
      <c r="X1090" t="s">
        <v>51</v>
      </c>
      <c r="Y1090" t="s">
        <v>40</v>
      </c>
      <c r="Z1090">
        <v>4978</v>
      </c>
      <c r="AA1090">
        <v>5.61</v>
      </c>
      <c r="AB1090">
        <v>13.1</v>
      </c>
      <c r="AC1090">
        <v>36.1</v>
      </c>
      <c r="AD1090">
        <v>345082</v>
      </c>
      <c r="AE1090">
        <v>83.4</v>
      </c>
      <c r="AF1090">
        <v>32.299999999999997</v>
      </c>
      <c r="AG1090" t="s">
        <v>46</v>
      </c>
      <c r="AH1090" t="s">
        <v>47</v>
      </c>
      <c r="AI1090" t="s">
        <v>56</v>
      </c>
      <c r="AJ1090">
        <v>100</v>
      </c>
      <c r="AK1090">
        <v>360</v>
      </c>
      <c r="AL1090">
        <v>0.73170000000000002</v>
      </c>
      <c r="AM1090">
        <v>0.48809999999999998</v>
      </c>
      <c r="AN1090">
        <v>0.59950000000000003</v>
      </c>
      <c r="AO1090">
        <f>Data[[#This Row],[labeller_confidence_score]]-Data[[#This Row],[cytodiffusion_classification_confidence]]</f>
        <v>0.11140000000000005</v>
      </c>
    </row>
    <row r="1091" spans="1:41" x14ac:dyDescent="0.3">
      <c r="A1091" t="s">
        <v>1164</v>
      </c>
      <c r="B1091" t="s">
        <v>54</v>
      </c>
      <c r="C1091">
        <v>0</v>
      </c>
      <c r="D1091" t="s">
        <v>54</v>
      </c>
      <c r="E1091">
        <v>8.31</v>
      </c>
      <c r="F1091">
        <v>0</v>
      </c>
      <c r="G1091">
        <v>0</v>
      </c>
      <c r="H1091">
        <v>1</v>
      </c>
      <c r="I1091">
        <f>Data[[#This Row],[nucleus_area_pct]]/Data[[#This Row],[cytoplasm_ratio]]</f>
        <v>0</v>
      </c>
      <c r="J1091">
        <v>0.84299999999999997</v>
      </c>
      <c r="K1091">
        <v>0.10100000000000001</v>
      </c>
      <c r="L1091">
        <v>0.74</v>
      </c>
      <c r="M1091">
        <v>1</v>
      </c>
      <c r="N1091">
        <v>0.96899999999999997</v>
      </c>
      <c r="O1091">
        <v>175</v>
      </c>
      <c r="P1091">
        <v>44</v>
      </c>
      <c r="Q1091">
        <v>224</v>
      </c>
      <c r="R1091">
        <v>109</v>
      </c>
      <c r="S1091">
        <v>126</v>
      </c>
      <c r="T1091">
        <f>(Data[[#This Row],[mean_r]]/256)*100</f>
        <v>87.5</v>
      </c>
      <c r="U1091">
        <f>(Data[[#This Row],[mean_g]]/256)*100</f>
        <v>42.578125</v>
      </c>
      <c r="V1091">
        <f>(Data[[#This Row],[mean_b]]/256)*100</f>
        <v>49.21875</v>
      </c>
      <c r="W1091">
        <v>0.495</v>
      </c>
      <c r="X1091" t="s">
        <v>51</v>
      </c>
      <c r="Y1091" t="s">
        <v>45</v>
      </c>
      <c r="Z1091">
        <v>6608</v>
      </c>
      <c r="AA1091">
        <v>3.88</v>
      </c>
      <c r="AB1091">
        <v>14.1</v>
      </c>
      <c r="AC1091">
        <v>48.5</v>
      </c>
      <c r="AD1091">
        <v>251368</v>
      </c>
      <c r="AE1091">
        <v>78.2</v>
      </c>
      <c r="AF1091">
        <v>34.799999999999997</v>
      </c>
      <c r="AG1091" t="s">
        <v>46</v>
      </c>
      <c r="AH1091" t="s">
        <v>68</v>
      </c>
      <c r="AI1091" t="s">
        <v>56</v>
      </c>
      <c r="AJ1091">
        <v>100</v>
      </c>
      <c r="AK1091">
        <v>224</v>
      </c>
      <c r="AL1091">
        <v>5.7000000000000002E-2</v>
      </c>
      <c r="AM1091">
        <v>0.97219999999999995</v>
      </c>
      <c r="AN1091">
        <v>0.86729999999999996</v>
      </c>
      <c r="AO1091">
        <f>Data[[#This Row],[labeller_confidence_score]]-Data[[#This Row],[cytodiffusion_classification_confidence]]</f>
        <v>-0.10489999999999999</v>
      </c>
    </row>
    <row r="1092" spans="1:41" x14ac:dyDescent="0.3">
      <c r="A1092" t="s">
        <v>1165</v>
      </c>
      <c r="B1092" t="s">
        <v>62</v>
      </c>
      <c r="C1092">
        <v>0</v>
      </c>
      <c r="D1092" t="s">
        <v>50</v>
      </c>
      <c r="E1092">
        <v>7.92</v>
      </c>
      <c r="F1092">
        <v>84.6</v>
      </c>
      <c r="G1092">
        <v>0.83899999999999997</v>
      </c>
      <c r="H1092">
        <v>0.115</v>
      </c>
      <c r="I1092">
        <f>Data[[#This Row],[nucleus_area_pct]]/Data[[#This Row],[cytoplasm_ratio]]</f>
        <v>735.65217391304338</v>
      </c>
      <c r="J1092">
        <v>0.85399999999999998</v>
      </c>
      <c r="K1092">
        <v>0.13900000000000001</v>
      </c>
      <c r="L1092">
        <v>1.36</v>
      </c>
      <c r="M1092">
        <v>1</v>
      </c>
      <c r="N1092">
        <v>0.84799999999999998</v>
      </c>
      <c r="O1092">
        <v>286</v>
      </c>
      <c r="P1092">
        <v>62</v>
      </c>
      <c r="Q1092">
        <v>188</v>
      </c>
      <c r="R1092">
        <v>151</v>
      </c>
      <c r="S1092">
        <v>184</v>
      </c>
      <c r="T1092">
        <f>(Data[[#This Row],[mean_r]]/256)*100</f>
        <v>73.4375</v>
      </c>
      <c r="U1092">
        <f>(Data[[#This Row],[mean_g]]/256)*100</f>
        <v>58.984375</v>
      </c>
      <c r="V1092">
        <f>(Data[[#This Row],[mean_b]]/256)*100</f>
        <v>71.875</v>
      </c>
      <c r="W1092">
        <v>0.79500000000000004</v>
      </c>
      <c r="X1092" t="s">
        <v>51</v>
      </c>
      <c r="Y1092" t="s">
        <v>45</v>
      </c>
      <c r="Z1092">
        <v>5921</v>
      </c>
      <c r="AA1092">
        <v>5.25</v>
      </c>
      <c r="AB1092">
        <v>14.5</v>
      </c>
      <c r="AC1092">
        <v>46</v>
      </c>
      <c r="AD1092">
        <v>191358</v>
      </c>
      <c r="AE1092">
        <v>107.4</v>
      </c>
      <c r="AF1092">
        <v>32.299999999999997</v>
      </c>
      <c r="AG1092" t="s">
        <v>46</v>
      </c>
      <c r="AH1092" t="s">
        <v>68</v>
      </c>
      <c r="AI1092" t="s">
        <v>52</v>
      </c>
      <c r="AJ1092">
        <v>40</v>
      </c>
      <c r="AK1092">
        <v>224</v>
      </c>
      <c r="AL1092">
        <v>1.2E-2</v>
      </c>
      <c r="AM1092">
        <v>0.86319999999999997</v>
      </c>
      <c r="AN1092">
        <v>0.90869999999999995</v>
      </c>
      <c r="AO1092">
        <f>Data[[#This Row],[labeller_confidence_score]]-Data[[#This Row],[cytodiffusion_classification_confidence]]</f>
        <v>4.5499999999999985E-2</v>
      </c>
    </row>
    <row r="1093" spans="1:41" x14ac:dyDescent="0.3">
      <c r="A1093" t="s">
        <v>1166</v>
      </c>
      <c r="B1093" t="s">
        <v>62</v>
      </c>
      <c r="C1093">
        <v>0</v>
      </c>
      <c r="D1093" t="s">
        <v>50</v>
      </c>
      <c r="E1093">
        <v>10.7</v>
      </c>
      <c r="F1093">
        <v>82.7</v>
      </c>
      <c r="G1093">
        <v>0.84799999999999998</v>
      </c>
      <c r="H1093">
        <v>0.23300000000000001</v>
      </c>
      <c r="I1093">
        <f>Data[[#This Row],[nucleus_area_pct]]/Data[[#This Row],[cytoplasm_ratio]]</f>
        <v>354.93562231759654</v>
      </c>
      <c r="J1093">
        <v>0.85799999999999998</v>
      </c>
      <c r="K1093">
        <v>0.27900000000000003</v>
      </c>
      <c r="L1093">
        <v>1.48</v>
      </c>
      <c r="M1093">
        <v>1</v>
      </c>
      <c r="N1093">
        <v>0.876</v>
      </c>
      <c r="O1093">
        <v>257</v>
      </c>
      <c r="P1093">
        <v>67</v>
      </c>
      <c r="Q1093">
        <v>197</v>
      </c>
      <c r="R1093">
        <v>141</v>
      </c>
      <c r="S1093">
        <v>182</v>
      </c>
      <c r="T1093">
        <f>(Data[[#This Row],[mean_r]]/256)*100</f>
        <v>76.953125</v>
      </c>
      <c r="U1093">
        <f>(Data[[#This Row],[mean_g]]/256)*100</f>
        <v>55.078125</v>
      </c>
      <c r="V1093">
        <f>(Data[[#This Row],[mean_b]]/256)*100</f>
        <v>71.09375</v>
      </c>
      <c r="W1093">
        <v>0.66600000000000004</v>
      </c>
      <c r="X1093" t="s">
        <v>51</v>
      </c>
      <c r="Y1093" t="s">
        <v>40</v>
      </c>
      <c r="Z1093">
        <v>5217</v>
      </c>
      <c r="AA1093">
        <v>5.1100000000000003</v>
      </c>
      <c r="AB1093">
        <v>15.1</v>
      </c>
      <c r="AC1093">
        <v>42</v>
      </c>
      <c r="AD1093">
        <v>233956</v>
      </c>
      <c r="AE1093">
        <v>90.9</v>
      </c>
      <c r="AF1093">
        <v>35.700000000000003</v>
      </c>
      <c r="AG1093" t="s">
        <v>64</v>
      </c>
      <c r="AH1093" t="s">
        <v>42</v>
      </c>
      <c r="AI1093" t="s">
        <v>52</v>
      </c>
      <c r="AJ1093">
        <v>100</v>
      </c>
      <c r="AK1093">
        <v>360</v>
      </c>
      <c r="AL1093">
        <v>9.0700000000000003E-2</v>
      </c>
      <c r="AM1093">
        <v>0.84079999999999999</v>
      </c>
      <c r="AN1093">
        <v>0.87839999999999996</v>
      </c>
      <c r="AO1093">
        <f>Data[[#This Row],[labeller_confidence_score]]-Data[[#This Row],[cytodiffusion_classification_confidence]]</f>
        <v>3.7599999999999967E-2</v>
      </c>
    </row>
    <row r="1094" spans="1:41" x14ac:dyDescent="0.3">
      <c r="A1094" t="s">
        <v>1167</v>
      </c>
      <c r="B1094" t="s">
        <v>89</v>
      </c>
      <c r="C1094">
        <v>1</v>
      </c>
      <c r="D1094" t="s">
        <v>38</v>
      </c>
      <c r="E1094">
        <v>12.86</v>
      </c>
      <c r="F1094">
        <v>57.9</v>
      </c>
      <c r="G1094">
        <v>0.48599999999999999</v>
      </c>
      <c r="H1094">
        <v>0.55200000000000005</v>
      </c>
      <c r="I1094">
        <f>Data[[#This Row],[nucleus_area_pct]]/Data[[#This Row],[cytoplasm_ratio]]</f>
        <v>104.89130434782608</v>
      </c>
      <c r="J1094">
        <v>0.77300000000000002</v>
      </c>
      <c r="K1094">
        <v>0.42899999999999999</v>
      </c>
      <c r="L1094">
        <v>4.75</v>
      </c>
      <c r="M1094">
        <v>4.3</v>
      </c>
      <c r="N1094">
        <v>0.83899999999999997</v>
      </c>
      <c r="O1094">
        <v>472</v>
      </c>
      <c r="P1094">
        <v>65</v>
      </c>
      <c r="Q1094">
        <v>218</v>
      </c>
      <c r="R1094">
        <v>138</v>
      </c>
      <c r="S1094">
        <v>192</v>
      </c>
      <c r="T1094">
        <f>(Data[[#This Row],[mean_r]]/256)*100</f>
        <v>85.15625</v>
      </c>
      <c r="U1094">
        <f>(Data[[#This Row],[mean_g]]/256)*100</f>
        <v>53.90625</v>
      </c>
      <c r="V1094">
        <f>(Data[[#This Row],[mean_b]]/256)*100</f>
        <v>75</v>
      </c>
      <c r="W1094">
        <v>0.66300000000000003</v>
      </c>
      <c r="X1094" t="s">
        <v>51</v>
      </c>
      <c r="Y1094" t="s">
        <v>45</v>
      </c>
      <c r="Z1094">
        <v>6827</v>
      </c>
      <c r="AA1094">
        <v>5.38</v>
      </c>
      <c r="AB1094">
        <v>12.3</v>
      </c>
      <c r="AC1094">
        <v>43.3</v>
      </c>
      <c r="AD1094">
        <v>236636</v>
      </c>
      <c r="AE1094">
        <v>91.3</v>
      </c>
      <c r="AF1094">
        <v>32.299999999999997</v>
      </c>
      <c r="AG1094" t="s">
        <v>46</v>
      </c>
      <c r="AH1094" t="s">
        <v>68</v>
      </c>
      <c r="AI1094" t="s">
        <v>52</v>
      </c>
      <c r="AJ1094">
        <v>60</v>
      </c>
      <c r="AK1094">
        <v>360</v>
      </c>
      <c r="AL1094">
        <v>0.83350000000000002</v>
      </c>
      <c r="AM1094">
        <v>0.70230000000000004</v>
      </c>
      <c r="AN1094">
        <v>0.6401</v>
      </c>
      <c r="AO1094">
        <f>Data[[#This Row],[labeller_confidence_score]]-Data[[#This Row],[cytodiffusion_classification_confidence]]</f>
        <v>-6.2200000000000033E-2</v>
      </c>
    </row>
    <row r="1095" spans="1:41" x14ac:dyDescent="0.3">
      <c r="A1095" t="s">
        <v>1168</v>
      </c>
      <c r="B1095" t="s">
        <v>74</v>
      </c>
      <c r="C1095">
        <v>0</v>
      </c>
      <c r="D1095" t="s">
        <v>75</v>
      </c>
      <c r="E1095">
        <v>3.35</v>
      </c>
      <c r="F1095">
        <v>0</v>
      </c>
      <c r="G1095">
        <v>0</v>
      </c>
      <c r="H1095">
        <v>1</v>
      </c>
      <c r="I1095">
        <f>Data[[#This Row],[nucleus_area_pct]]/Data[[#This Row],[cytoplasm_ratio]]</f>
        <v>0</v>
      </c>
      <c r="J1095">
        <v>0.66800000000000004</v>
      </c>
      <c r="K1095">
        <v>0.254</v>
      </c>
      <c r="L1095">
        <v>2.65</v>
      </c>
      <c r="M1095">
        <v>1</v>
      </c>
      <c r="N1095">
        <v>0.78800000000000003</v>
      </c>
      <c r="O1095">
        <v>33</v>
      </c>
      <c r="P1095">
        <v>17</v>
      </c>
      <c r="Q1095">
        <v>209</v>
      </c>
      <c r="R1095">
        <v>146</v>
      </c>
      <c r="S1095">
        <v>170</v>
      </c>
      <c r="T1095">
        <f>(Data[[#This Row],[mean_r]]/256)*100</f>
        <v>81.640625</v>
      </c>
      <c r="U1095">
        <f>(Data[[#This Row],[mean_g]]/256)*100</f>
        <v>57.03125</v>
      </c>
      <c r="V1095">
        <f>(Data[[#This Row],[mean_b]]/256)*100</f>
        <v>66.40625</v>
      </c>
      <c r="W1095">
        <v>0.52300000000000002</v>
      </c>
      <c r="X1095" t="s">
        <v>51</v>
      </c>
      <c r="Y1095" t="s">
        <v>40</v>
      </c>
      <c r="Z1095">
        <v>5671</v>
      </c>
      <c r="AA1095">
        <v>5.0199999999999996</v>
      </c>
      <c r="AB1095">
        <v>13.6</v>
      </c>
      <c r="AC1095">
        <v>36.700000000000003</v>
      </c>
      <c r="AD1095">
        <v>354320</v>
      </c>
      <c r="AE1095">
        <v>81.8</v>
      </c>
      <c r="AF1095">
        <v>33.4</v>
      </c>
      <c r="AG1095" t="s">
        <v>46</v>
      </c>
      <c r="AH1095" t="s">
        <v>42</v>
      </c>
      <c r="AI1095" t="s">
        <v>43</v>
      </c>
      <c r="AJ1095">
        <v>60</v>
      </c>
      <c r="AK1095">
        <v>256</v>
      </c>
      <c r="AL1095">
        <v>4.3E-3</v>
      </c>
      <c r="AM1095">
        <v>0.85760000000000003</v>
      </c>
      <c r="AN1095">
        <v>0.96130000000000004</v>
      </c>
      <c r="AO1095">
        <f>Data[[#This Row],[labeller_confidence_score]]-Data[[#This Row],[cytodiffusion_classification_confidence]]</f>
        <v>0.10370000000000001</v>
      </c>
    </row>
    <row r="1096" spans="1:41" x14ac:dyDescent="0.3">
      <c r="A1096" t="s">
        <v>1169</v>
      </c>
      <c r="B1096" t="s">
        <v>49</v>
      </c>
      <c r="C1096">
        <v>0</v>
      </c>
      <c r="D1096" t="s">
        <v>50</v>
      </c>
      <c r="E1096">
        <v>12.98</v>
      </c>
      <c r="F1096">
        <v>64.599999999999994</v>
      </c>
      <c r="G1096">
        <v>0.43099999999999999</v>
      </c>
      <c r="H1096">
        <v>0.371</v>
      </c>
      <c r="I1096">
        <f>Data[[#This Row],[nucleus_area_pct]]/Data[[#This Row],[cytoplasm_ratio]]</f>
        <v>174.12398921832883</v>
      </c>
      <c r="J1096">
        <v>0.84599999999999997</v>
      </c>
      <c r="K1096">
        <v>0.496</v>
      </c>
      <c r="L1096">
        <v>3.22</v>
      </c>
      <c r="M1096">
        <v>1</v>
      </c>
      <c r="N1096">
        <v>0.78300000000000003</v>
      </c>
      <c r="O1096">
        <v>436</v>
      </c>
      <c r="P1096">
        <v>64</v>
      </c>
      <c r="Q1096">
        <v>212</v>
      </c>
      <c r="R1096">
        <v>188</v>
      </c>
      <c r="S1096">
        <v>206</v>
      </c>
      <c r="T1096">
        <f>(Data[[#This Row],[mean_r]]/256)*100</f>
        <v>82.8125</v>
      </c>
      <c r="U1096">
        <f>(Data[[#This Row],[mean_g]]/256)*100</f>
        <v>73.4375</v>
      </c>
      <c r="V1096">
        <f>(Data[[#This Row],[mean_b]]/256)*100</f>
        <v>80.46875</v>
      </c>
      <c r="W1096">
        <v>0.70699999999999996</v>
      </c>
      <c r="X1096" t="s">
        <v>39</v>
      </c>
      <c r="Y1096" t="s">
        <v>40</v>
      </c>
      <c r="Z1096">
        <v>6838</v>
      </c>
      <c r="AA1096">
        <v>5.62</v>
      </c>
      <c r="AB1096">
        <v>12.3</v>
      </c>
      <c r="AC1096">
        <v>40.5</v>
      </c>
      <c r="AD1096">
        <v>175343</v>
      </c>
      <c r="AE1096">
        <v>95.1</v>
      </c>
      <c r="AF1096">
        <v>33.700000000000003</v>
      </c>
      <c r="AG1096" t="s">
        <v>46</v>
      </c>
      <c r="AH1096" t="s">
        <v>42</v>
      </c>
      <c r="AI1096" t="s">
        <v>43</v>
      </c>
      <c r="AJ1096">
        <v>100</v>
      </c>
      <c r="AK1096">
        <v>224</v>
      </c>
      <c r="AL1096">
        <v>0.1147</v>
      </c>
      <c r="AM1096">
        <v>1</v>
      </c>
      <c r="AN1096">
        <v>0.96109999999999995</v>
      </c>
      <c r="AO1096">
        <f>Data[[#This Row],[labeller_confidence_score]]-Data[[#This Row],[cytodiffusion_classification_confidence]]</f>
        <v>-3.8900000000000046E-2</v>
      </c>
    </row>
    <row r="1097" spans="1:41" x14ac:dyDescent="0.3">
      <c r="A1097" t="s">
        <v>1170</v>
      </c>
      <c r="B1097" t="s">
        <v>62</v>
      </c>
      <c r="C1097">
        <v>0</v>
      </c>
      <c r="D1097" t="s">
        <v>50</v>
      </c>
      <c r="E1097">
        <v>10.73</v>
      </c>
      <c r="F1097">
        <v>72.8</v>
      </c>
      <c r="G1097">
        <v>0.80200000000000005</v>
      </c>
      <c r="H1097">
        <v>0.23200000000000001</v>
      </c>
      <c r="I1097">
        <f>Data[[#This Row],[nucleus_area_pct]]/Data[[#This Row],[cytoplasm_ratio]]</f>
        <v>313.79310344827582</v>
      </c>
      <c r="J1097">
        <v>0.84899999999999998</v>
      </c>
      <c r="K1097">
        <v>0.28699999999999998</v>
      </c>
      <c r="L1097">
        <v>0.94</v>
      </c>
      <c r="M1097">
        <v>1</v>
      </c>
      <c r="N1097">
        <v>0.90500000000000003</v>
      </c>
      <c r="O1097">
        <v>286</v>
      </c>
      <c r="P1097">
        <v>58</v>
      </c>
      <c r="Q1097">
        <v>199</v>
      </c>
      <c r="R1097">
        <v>149</v>
      </c>
      <c r="S1097">
        <v>187</v>
      </c>
      <c r="T1097">
        <f>(Data[[#This Row],[mean_r]]/256)*100</f>
        <v>77.734375</v>
      </c>
      <c r="U1097">
        <f>(Data[[#This Row],[mean_g]]/256)*100</f>
        <v>58.203125</v>
      </c>
      <c r="V1097">
        <f>(Data[[#This Row],[mean_b]]/256)*100</f>
        <v>73.046875</v>
      </c>
      <c r="W1097">
        <v>0.73899999999999999</v>
      </c>
      <c r="X1097" t="s">
        <v>51</v>
      </c>
      <c r="Y1097" t="s">
        <v>45</v>
      </c>
      <c r="Z1097">
        <v>7131</v>
      </c>
      <c r="AA1097">
        <v>3.75</v>
      </c>
      <c r="AB1097">
        <v>8.8000000000000007</v>
      </c>
      <c r="AC1097">
        <v>44.8</v>
      </c>
      <c r="AD1097">
        <v>218518</v>
      </c>
      <c r="AE1097">
        <v>102.9</v>
      </c>
      <c r="AF1097">
        <v>31.4</v>
      </c>
      <c r="AG1097" t="s">
        <v>64</v>
      </c>
      <c r="AH1097" t="s">
        <v>68</v>
      </c>
      <c r="AI1097" t="s">
        <v>43</v>
      </c>
      <c r="AJ1097">
        <v>60</v>
      </c>
      <c r="AK1097">
        <v>256</v>
      </c>
      <c r="AL1097">
        <v>0</v>
      </c>
      <c r="AM1097">
        <v>0.95509999999999995</v>
      </c>
      <c r="AN1097">
        <v>0.86399999999999999</v>
      </c>
      <c r="AO1097">
        <f>Data[[#This Row],[labeller_confidence_score]]-Data[[#This Row],[cytodiffusion_classification_confidence]]</f>
        <v>-9.1099999999999959E-2</v>
      </c>
    </row>
    <row r="1098" spans="1:41" x14ac:dyDescent="0.3">
      <c r="A1098" t="s">
        <v>1171</v>
      </c>
      <c r="B1098" t="s">
        <v>81</v>
      </c>
      <c r="C1098">
        <v>1</v>
      </c>
      <c r="D1098" t="s">
        <v>82</v>
      </c>
      <c r="E1098">
        <v>9.83</v>
      </c>
      <c r="F1098">
        <v>80.3</v>
      </c>
      <c r="G1098">
        <v>0.31</v>
      </c>
      <c r="H1098">
        <v>0.129</v>
      </c>
      <c r="I1098">
        <f>Data[[#This Row],[nucleus_area_pct]]/Data[[#This Row],[cytoplasm_ratio]]</f>
        <v>622.48062015503876</v>
      </c>
      <c r="J1098">
        <v>0.79100000000000004</v>
      </c>
      <c r="K1098">
        <v>0.27</v>
      </c>
      <c r="L1098">
        <v>1.31</v>
      </c>
      <c r="M1098">
        <v>1</v>
      </c>
      <c r="N1098">
        <v>0.95399999999999996</v>
      </c>
      <c r="O1098">
        <v>800</v>
      </c>
      <c r="P1098">
        <v>94</v>
      </c>
      <c r="Q1098">
        <v>171</v>
      </c>
      <c r="R1098">
        <v>154</v>
      </c>
      <c r="S1098">
        <v>226</v>
      </c>
      <c r="T1098">
        <f>(Data[[#This Row],[mean_r]]/256)*100</f>
        <v>66.796875</v>
      </c>
      <c r="U1098">
        <f>(Data[[#This Row],[mean_g]]/256)*100</f>
        <v>60.15625</v>
      </c>
      <c r="V1098">
        <f>(Data[[#This Row],[mean_b]]/256)*100</f>
        <v>88.28125</v>
      </c>
      <c r="W1098">
        <v>0.47399999999999998</v>
      </c>
      <c r="X1098" t="s">
        <v>39</v>
      </c>
      <c r="Y1098" t="s">
        <v>45</v>
      </c>
      <c r="Z1098">
        <v>6337</v>
      </c>
      <c r="AA1098">
        <v>4.34</v>
      </c>
      <c r="AB1098">
        <v>13.2</v>
      </c>
      <c r="AC1098">
        <v>34.9</v>
      </c>
      <c r="AD1098">
        <v>164983</v>
      </c>
      <c r="AE1098">
        <v>78.400000000000006</v>
      </c>
      <c r="AF1098">
        <v>32.700000000000003</v>
      </c>
      <c r="AG1098" t="s">
        <v>64</v>
      </c>
      <c r="AH1098" t="s">
        <v>42</v>
      </c>
      <c r="AI1098" t="s">
        <v>52</v>
      </c>
      <c r="AJ1098">
        <v>100</v>
      </c>
      <c r="AK1098">
        <v>360</v>
      </c>
      <c r="AL1098">
        <v>0.73960000000000004</v>
      </c>
      <c r="AM1098">
        <v>0.65890000000000004</v>
      </c>
      <c r="AN1098">
        <v>0.83040000000000003</v>
      </c>
      <c r="AO1098">
        <f>Data[[#This Row],[labeller_confidence_score]]-Data[[#This Row],[cytodiffusion_classification_confidence]]</f>
        <v>0.17149999999999999</v>
      </c>
    </row>
    <row r="1099" spans="1:41" x14ac:dyDescent="0.3">
      <c r="A1099" t="s">
        <v>1172</v>
      </c>
      <c r="B1099" t="s">
        <v>49</v>
      </c>
      <c r="C1099">
        <v>0</v>
      </c>
      <c r="D1099" t="s">
        <v>50</v>
      </c>
      <c r="E1099">
        <v>12.95</v>
      </c>
      <c r="F1099">
        <v>59.1</v>
      </c>
      <c r="G1099">
        <v>0.53600000000000003</v>
      </c>
      <c r="H1099">
        <v>0.42399999999999999</v>
      </c>
      <c r="I1099">
        <f>Data[[#This Row],[nucleus_area_pct]]/Data[[#This Row],[cytoplasm_ratio]]</f>
        <v>139.38679245283021</v>
      </c>
      <c r="J1099">
        <v>0.85</v>
      </c>
      <c r="K1099">
        <v>0.35099999999999998</v>
      </c>
      <c r="L1099">
        <v>3.57</v>
      </c>
      <c r="M1099">
        <v>3.4</v>
      </c>
      <c r="N1099">
        <v>0.76800000000000002</v>
      </c>
      <c r="O1099">
        <v>500</v>
      </c>
      <c r="P1099">
        <v>72</v>
      </c>
      <c r="Q1099">
        <v>199</v>
      </c>
      <c r="R1099">
        <v>139</v>
      </c>
      <c r="S1099">
        <v>165</v>
      </c>
      <c r="T1099">
        <f>(Data[[#This Row],[mean_r]]/256)*100</f>
        <v>77.734375</v>
      </c>
      <c r="U1099">
        <f>(Data[[#This Row],[mean_g]]/256)*100</f>
        <v>54.296875</v>
      </c>
      <c r="V1099">
        <f>(Data[[#This Row],[mean_b]]/256)*100</f>
        <v>64.453125</v>
      </c>
      <c r="W1099">
        <v>0.624</v>
      </c>
      <c r="X1099" t="s">
        <v>39</v>
      </c>
      <c r="Y1099" t="s">
        <v>45</v>
      </c>
      <c r="Z1099">
        <v>11812</v>
      </c>
      <c r="AA1099">
        <v>5.47</v>
      </c>
      <c r="AB1099">
        <v>12.5</v>
      </c>
      <c r="AC1099">
        <v>44.8</v>
      </c>
      <c r="AD1099">
        <v>409309</v>
      </c>
      <c r="AE1099">
        <v>84.5</v>
      </c>
      <c r="AF1099">
        <v>33.200000000000003</v>
      </c>
      <c r="AG1099" t="s">
        <v>46</v>
      </c>
      <c r="AH1099" t="s">
        <v>42</v>
      </c>
      <c r="AI1099" t="s">
        <v>56</v>
      </c>
      <c r="AJ1099">
        <v>100</v>
      </c>
      <c r="AK1099">
        <v>224</v>
      </c>
      <c r="AL1099">
        <v>4.9000000000000002E-2</v>
      </c>
      <c r="AM1099">
        <v>0.7883</v>
      </c>
      <c r="AN1099">
        <v>0.81930000000000003</v>
      </c>
      <c r="AO1099">
        <f>Data[[#This Row],[labeller_confidence_score]]-Data[[#This Row],[cytodiffusion_classification_confidence]]</f>
        <v>3.1000000000000028E-2</v>
      </c>
    </row>
    <row r="1100" spans="1:41" x14ac:dyDescent="0.3">
      <c r="A1100" t="s">
        <v>1173</v>
      </c>
      <c r="B1100" t="s">
        <v>180</v>
      </c>
      <c r="C1100">
        <v>1</v>
      </c>
      <c r="D1100" t="s">
        <v>181</v>
      </c>
      <c r="E1100">
        <v>6.91</v>
      </c>
      <c r="F1100">
        <v>0</v>
      </c>
      <c r="G1100">
        <v>0</v>
      </c>
      <c r="H1100">
        <v>1</v>
      </c>
      <c r="I1100">
        <f>Data[[#This Row],[nucleus_area_pct]]/Data[[#This Row],[cytoplasm_ratio]]</f>
        <v>0</v>
      </c>
      <c r="J1100">
        <v>0.44800000000000001</v>
      </c>
      <c r="K1100">
        <v>0.84099999999999997</v>
      </c>
      <c r="L1100">
        <v>0.67</v>
      </c>
      <c r="M1100">
        <v>1</v>
      </c>
      <c r="N1100">
        <v>0.73399999999999999</v>
      </c>
      <c r="O1100">
        <v>162</v>
      </c>
      <c r="P1100">
        <v>64</v>
      </c>
      <c r="Q1100">
        <v>217</v>
      </c>
      <c r="R1100">
        <v>140</v>
      </c>
      <c r="S1100">
        <v>129</v>
      </c>
      <c r="T1100">
        <f>(Data[[#This Row],[mean_r]]/256)*100</f>
        <v>84.765625</v>
      </c>
      <c r="U1100">
        <f>(Data[[#This Row],[mean_g]]/256)*100</f>
        <v>54.6875</v>
      </c>
      <c r="V1100">
        <f>(Data[[#This Row],[mean_b]]/256)*100</f>
        <v>50.390625</v>
      </c>
      <c r="W1100">
        <v>0.52</v>
      </c>
      <c r="X1100" t="s">
        <v>63</v>
      </c>
      <c r="Y1100" t="s">
        <v>40</v>
      </c>
      <c r="Z1100">
        <v>3067</v>
      </c>
      <c r="AA1100">
        <v>5.63</v>
      </c>
      <c r="AB1100">
        <v>13.8</v>
      </c>
      <c r="AC1100">
        <v>38.1</v>
      </c>
      <c r="AD1100">
        <v>277761</v>
      </c>
      <c r="AE1100">
        <v>97.4</v>
      </c>
      <c r="AF1100">
        <v>33.700000000000003</v>
      </c>
      <c r="AG1100" t="s">
        <v>64</v>
      </c>
      <c r="AH1100" t="s">
        <v>42</v>
      </c>
      <c r="AI1100" t="s">
        <v>56</v>
      </c>
      <c r="AJ1100">
        <v>100</v>
      </c>
      <c r="AK1100">
        <v>512</v>
      </c>
      <c r="AL1100">
        <v>0.79849999999999999</v>
      </c>
      <c r="AM1100">
        <v>0.74960000000000004</v>
      </c>
      <c r="AN1100">
        <v>0.70330000000000004</v>
      </c>
      <c r="AO1100">
        <f>Data[[#This Row],[labeller_confidence_score]]-Data[[#This Row],[cytodiffusion_classification_confidence]]</f>
        <v>-4.6300000000000008E-2</v>
      </c>
    </row>
    <row r="1101" spans="1:41" x14ac:dyDescent="0.3">
      <c r="A1101" t="s">
        <v>1174</v>
      </c>
      <c r="B1101" t="s">
        <v>62</v>
      </c>
      <c r="C1101">
        <v>0</v>
      </c>
      <c r="D1101" t="s">
        <v>50</v>
      </c>
      <c r="E1101">
        <v>8.5399999999999991</v>
      </c>
      <c r="F1101">
        <v>88.2</v>
      </c>
      <c r="G1101">
        <v>0.79600000000000004</v>
      </c>
      <c r="H1101">
        <v>0.19500000000000001</v>
      </c>
      <c r="I1101">
        <f>Data[[#This Row],[nucleus_area_pct]]/Data[[#This Row],[cytoplasm_ratio]]</f>
        <v>452.30769230769232</v>
      </c>
      <c r="J1101">
        <v>0.96</v>
      </c>
      <c r="K1101">
        <v>0.185</v>
      </c>
      <c r="L1101">
        <v>0.98</v>
      </c>
      <c r="M1101">
        <v>1</v>
      </c>
      <c r="N1101">
        <v>0.91800000000000004</v>
      </c>
      <c r="O1101">
        <v>250</v>
      </c>
      <c r="P1101">
        <v>63</v>
      </c>
      <c r="Q1101">
        <v>199</v>
      </c>
      <c r="R1101">
        <v>165</v>
      </c>
      <c r="S1101">
        <v>203</v>
      </c>
      <c r="T1101">
        <f>(Data[[#This Row],[mean_r]]/256)*100</f>
        <v>77.734375</v>
      </c>
      <c r="U1101">
        <f>(Data[[#This Row],[mean_g]]/256)*100</f>
        <v>64.453125</v>
      </c>
      <c r="V1101">
        <f>(Data[[#This Row],[mean_b]]/256)*100</f>
        <v>79.296875</v>
      </c>
      <c r="W1101">
        <v>0.68899999999999995</v>
      </c>
      <c r="X1101" t="s">
        <v>51</v>
      </c>
      <c r="Y1101" t="s">
        <v>40</v>
      </c>
      <c r="Z1101">
        <v>5157</v>
      </c>
      <c r="AA1101">
        <v>4.8</v>
      </c>
      <c r="AB1101">
        <v>11.9</v>
      </c>
      <c r="AC1101">
        <v>45.7</v>
      </c>
      <c r="AD1101">
        <v>398332</v>
      </c>
      <c r="AE1101">
        <v>92.7</v>
      </c>
      <c r="AF1101">
        <v>29.4</v>
      </c>
      <c r="AG1101" t="s">
        <v>41</v>
      </c>
      <c r="AH1101" t="s">
        <v>68</v>
      </c>
      <c r="AI1101" t="s">
        <v>43</v>
      </c>
      <c r="AJ1101">
        <v>100</v>
      </c>
      <c r="AK1101">
        <v>360</v>
      </c>
      <c r="AL1101">
        <v>6.1800000000000001E-2</v>
      </c>
      <c r="AM1101">
        <v>0.96409999999999996</v>
      </c>
      <c r="AN1101">
        <v>0.82920000000000005</v>
      </c>
      <c r="AO1101">
        <f>Data[[#This Row],[labeller_confidence_score]]-Data[[#This Row],[cytodiffusion_classification_confidence]]</f>
        <v>-0.13489999999999991</v>
      </c>
    </row>
    <row r="1102" spans="1:41" x14ac:dyDescent="0.3">
      <c r="A1102" t="s">
        <v>1175</v>
      </c>
      <c r="B1102" t="s">
        <v>66</v>
      </c>
      <c r="C1102">
        <v>1</v>
      </c>
      <c r="D1102" t="s">
        <v>67</v>
      </c>
      <c r="E1102">
        <v>8.64</v>
      </c>
      <c r="F1102">
        <v>93.1</v>
      </c>
      <c r="G1102">
        <v>0.88900000000000001</v>
      </c>
      <c r="H1102">
        <v>0.06</v>
      </c>
      <c r="I1102">
        <f>Data[[#This Row],[nucleus_area_pct]]/Data[[#This Row],[cytoplasm_ratio]]</f>
        <v>1551.6666666666667</v>
      </c>
      <c r="J1102">
        <v>0.379</v>
      </c>
      <c r="K1102">
        <v>0.68600000000000005</v>
      </c>
      <c r="L1102">
        <v>1.06</v>
      </c>
      <c r="M1102">
        <v>1.1000000000000001</v>
      </c>
      <c r="N1102">
        <v>0.60499999999999998</v>
      </c>
      <c r="O1102">
        <v>370</v>
      </c>
      <c r="P1102">
        <v>87</v>
      </c>
      <c r="Q1102">
        <v>204</v>
      </c>
      <c r="R1102">
        <v>141</v>
      </c>
      <c r="S1102">
        <v>225</v>
      </c>
      <c r="T1102">
        <f>(Data[[#This Row],[mean_r]]/256)*100</f>
        <v>79.6875</v>
      </c>
      <c r="U1102">
        <f>(Data[[#This Row],[mean_g]]/256)*100</f>
        <v>55.078125</v>
      </c>
      <c r="V1102">
        <f>(Data[[#This Row],[mean_b]]/256)*100</f>
        <v>87.890625</v>
      </c>
      <c r="W1102">
        <v>0.66200000000000003</v>
      </c>
      <c r="X1102" t="s">
        <v>39</v>
      </c>
      <c r="Y1102" t="s">
        <v>45</v>
      </c>
      <c r="Z1102">
        <v>9701</v>
      </c>
      <c r="AA1102">
        <v>5.58</v>
      </c>
      <c r="AB1102">
        <v>16.600000000000001</v>
      </c>
      <c r="AC1102">
        <v>39</v>
      </c>
      <c r="AD1102">
        <v>241853</v>
      </c>
      <c r="AE1102">
        <v>94.7</v>
      </c>
      <c r="AF1102">
        <v>31.6</v>
      </c>
      <c r="AG1102" t="s">
        <v>64</v>
      </c>
      <c r="AH1102" t="s">
        <v>42</v>
      </c>
      <c r="AI1102" t="s">
        <v>43</v>
      </c>
      <c r="AJ1102">
        <v>60</v>
      </c>
      <c r="AK1102">
        <v>224</v>
      </c>
      <c r="AL1102">
        <v>0.72419999999999995</v>
      </c>
      <c r="AM1102">
        <v>0.51049999999999995</v>
      </c>
      <c r="AN1102">
        <v>0.70699999999999996</v>
      </c>
      <c r="AO1102">
        <f>Data[[#This Row],[labeller_confidence_score]]-Data[[#This Row],[cytodiffusion_classification_confidence]]</f>
        <v>0.19650000000000001</v>
      </c>
    </row>
    <row r="1103" spans="1:41" x14ac:dyDescent="0.3">
      <c r="A1103" t="s">
        <v>1176</v>
      </c>
      <c r="B1103" t="s">
        <v>133</v>
      </c>
      <c r="C1103">
        <v>1</v>
      </c>
      <c r="D1103" t="s">
        <v>104</v>
      </c>
      <c r="E1103">
        <v>9.44</v>
      </c>
      <c r="F1103">
        <v>0</v>
      </c>
      <c r="G1103">
        <v>0</v>
      </c>
      <c r="H1103">
        <v>1</v>
      </c>
      <c r="I1103">
        <f>Data[[#This Row],[nucleus_area_pct]]/Data[[#This Row],[cytoplasm_ratio]]</f>
        <v>0</v>
      </c>
      <c r="J1103">
        <v>0.52900000000000003</v>
      </c>
      <c r="K1103">
        <v>0.78700000000000003</v>
      </c>
      <c r="L1103">
        <v>0.47</v>
      </c>
      <c r="M1103">
        <v>1</v>
      </c>
      <c r="N1103">
        <v>0.95699999999999996</v>
      </c>
      <c r="O1103">
        <v>188</v>
      </c>
      <c r="P1103">
        <v>46</v>
      </c>
      <c r="Q1103">
        <v>225</v>
      </c>
      <c r="R1103">
        <v>129</v>
      </c>
      <c r="S1103">
        <v>131</v>
      </c>
      <c r="T1103">
        <f>(Data[[#This Row],[mean_r]]/256)*100</f>
        <v>87.890625</v>
      </c>
      <c r="U1103">
        <f>(Data[[#This Row],[mean_g]]/256)*100</f>
        <v>50.390625</v>
      </c>
      <c r="V1103">
        <f>(Data[[#This Row],[mean_b]]/256)*100</f>
        <v>51.171875</v>
      </c>
      <c r="W1103">
        <v>0.50900000000000001</v>
      </c>
      <c r="X1103" t="s">
        <v>51</v>
      </c>
      <c r="Y1103" t="s">
        <v>45</v>
      </c>
      <c r="Z1103">
        <v>4954</v>
      </c>
      <c r="AA1103">
        <v>5.48</v>
      </c>
      <c r="AB1103">
        <v>15.1</v>
      </c>
      <c r="AC1103">
        <v>33.4</v>
      </c>
      <c r="AD1103">
        <v>222236</v>
      </c>
      <c r="AE1103">
        <v>83.7</v>
      </c>
      <c r="AF1103">
        <v>34.700000000000003</v>
      </c>
      <c r="AG1103" t="s">
        <v>64</v>
      </c>
      <c r="AH1103" t="s">
        <v>42</v>
      </c>
      <c r="AI1103" t="s">
        <v>43</v>
      </c>
      <c r="AJ1103">
        <v>60</v>
      </c>
      <c r="AK1103">
        <v>224</v>
      </c>
      <c r="AL1103">
        <v>0.78149999999999997</v>
      </c>
      <c r="AM1103">
        <v>0.43030000000000002</v>
      </c>
      <c r="AN1103">
        <v>0.84699999999999998</v>
      </c>
      <c r="AO1103">
        <f>Data[[#This Row],[labeller_confidence_score]]-Data[[#This Row],[cytodiffusion_classification_confidence]]</f>
        <v>0.41669999999999996</v>
      </c>
    </row>
    <row r="1104" spans="1:41" x14ac:dyDescent="0.3">
      <c r="A1104" t="s">
        <v>1177</v>
      </c>
      <c r="B1104" t="s">
        <v>81</v>
      </c>
      <c r="C1104">
        <v>1</v>
      </c>
      <c r="D1104" t="s">
        <v>82</v>
      </c>
      <c r="E1104">
        <v>16.8</v>
      </c>
      <c r="F1104">
        <v>84.8</v>
      </c>
      <c r="G1104">
        <v>0.38100000000000001</v>
      </c>
      <c r="H1104">
        <v>9.0999999999999998E-2</v>
      </c>
      <c r="I1104">
        <f>Data[[#This Row],[nucleus_area_pct]]/Data[[#This Row],[cytoplasm_ratio]]</f>
        <v>931.86813186813185</v>
      </c>
      <c r="J1104">
        <v>0.77500000000000002</v>
      </c>
      <c r="K1104">
        <v>0.30299999999999999</v>
      </c>
      <c r="L1104">
        <v>1.43</v>
      </c>
      <c r="M1104">
        <v>1.1000000000000001</v>
      </c>
      <c r="N1104">
        <v>0.96499999999999997</v>
      </c>
      <c r="O1104">
        <v>844</v>
      </c>
      <c r="P1104">
        <v>96</v>
      </c>
      <c r="Q1104">
        <v>218</v>
      </c>
      <c r="R1104">
        <v>148</v>
      </c>
      <c r="S1104">
        <v>185</v>
      </c>
      <c r="T1104">
        <f>(Data[[#This Row],[mean_r]]/256)*100</f>
        <v>85.15625</v>
      </c>
      <c r="U1104">
        <f>(Data[[#This Row],[mean_g]]/256)*100</f>
        <v>57.8125</v>
      </c>
      <c r="V1104">
        <f>(Data[[#This Row],[mean_b]]/256)*100</f>
        <v>72.265625</v>
      </c>
      <c r="W1104">
        <v>0.78300000000000003</v>
      </c>
      <c r="X1104" t="s">
        <v>39</v>
      </c>
      <c r="Y1104" t="s">
        <v>40</v>
      </c>
      <c r="Z1104">
        <v>6992</v>
      </c>
      <c r="AA1104">
        <v>5.25</v>
      </c>
      <c r="AB1104">
        <v>13.8</v>
      </c>
      <c r="AC1104">
        <v>46.9</v>
      </c>
      <c r="AD1104">
        <v>218926</v>
      </c>
      <c r="AE1104">
        <v>85.9</v>
      </c>
      <c r="AF1104">
        <v>34.4</v>
      </c>
      <c r="AG1104" t="s">
        <v>41</v>
      </c>
      <c r="AH1104" t="s">
        <v>47</v>
      </c>
      <c r="AI1104" t="s">
        <v>52</v>
      </c>
      <c r="AJ1104">
        <v>100</v>
      </c>
      <c r="AK1104">
        <v>512</v>
      </c>
      <c r="AL1104">
        <v>0.88119999999999998</v>
      </c>
      <c r="AM1104">
        <v>0.74009999999999998</v>
      </c>
      <c r="AN1104">
        <v>0.80479999999999996</v>
      </c>
      <c r="AO1104">
        <f>Data[[#This Row],[labeller_confidence_score]]-Data[[#This Row],[cytodiffusion_classification_confidence]]</f>
        <v>6.469999999999998E-2</v>
      </c>
    </row>
    <row r="1105" spans="1:41" x14ac:dyDescent="0.3">
      <c r="A1105" t="s">
        <v>1178</v>
      </c>
      <c r="B1105" t="s">
        <v>133</v>
      </c>
      <c r="C1105">
        <v>1</v>
      </c>
      <c r="D1105" t="s">
        <v>104</v>
      </c>
      <c r="E1105">
        <v>6.78</v>
      </c>
      <c r="F1105">
        <v>0</v>
      </c>
      <c r="G1105">
        <v>0</v>
      </c>
      <c r="H1105">
        <v>1</v>
      </c>
      <c r="I1105">
        <f>Data[[#This Row],[nucleus_area_pct]]/Data[[#This Row],[cytoplasm_ratio]]</f>
        <v>0</v>
      </c>
      <c r="J1105">
        <v>0.504</v>
      </c>
      <c r="K1105">
        <v>0.88</v>
      </c>
      <c r="L1105">
        <v>0.14000000000000001</v>
      </c>
      <c r="M1105">
        <v>1</v>
      </c>
      <c r="N1105">
        <v>0.83299999999999996</v>
      </c>
      <c r="O1105">
        <v>165</v>
      </c>
      <c r="P1105">
        <v>54</v>
      </c>
      <c r="Q1105">
        <v>235</v>
      </c>
      <c r="R1105">
        <v>127</v>
      </c>
      <c r="S1105">
        <v>117</v>
      </c>
      <c r="T1105">
        <f>(Data[[#This Row],[mean_r]]/256)*100</f>
        <v>91.796875</v>
      </c>
      <c r="U1105">
        <f>(Data[[#This Row],[mean_g]]/256)*100</f>
        <v>49.609375</v>
      </c>
      <c r="V1105">
        <f>(Data[[#This Row],[mean_b]]/256)*100</f>
        <v>45.703125</v>
      </c>
      <c r="W1105">
        <v>0.52800000000000002</v>
      </c>
      <c r="X1105" t="s">
        <v>39</v>
      </c>
      <c r="Y1105" t="s">
        <v>40</v>
      </c>
      <c r="Z1105">
        <v>11038</v>
      </c>
      <c r="AA1105">
        <v>3.57</v>
      </c>
      <c r="AB1105">
        <v>13.9</v>
      </c>
      <c r="AC1105">
        <v>44.8</v>
      </c>
      <c r="AD1105">
        <v>265104</v>
      </c>
      <c r="AE1105">
        <v>84.5</v>
      </c>
      <c r="AF1105">
        <v>31.5</v>
      </c>
      <c r="AG1105" t="s">
        <v>64</v>
      </c>
      <c r="AH1105" t="s">
        <v>42</v>
      </c>
      <c r="AI1105" t="s">
        <v>52</v>
      </c>
      <c r="AJ1105">
        <v>100</v>
      </c>
      <c r="AK1105">
        <v>360</v>
      </c>
      <c r="AL1105">
        <v>0.74960000000000004</v>
      </c>
      <c r="AM1105">
        <v>0.91139999999999999</v>
      </c>
      <c r="AN1105">
        <v>0.77949999999999997</v>
      </c>
      <c r="AO1105">
        <f>Data[[#This Row],[labeller_confidence_score]]-Data[[#This Row],[cytodiffusion_classification_confidence]]</f>
        <v>-0.13190000000000002</v>
      </c>
    </row>
    <row r="1106" spans="1:41" x14ac:dyDescent="0.3">
      <c r="A1106" t="s">
        <v>1179</v>
      </c>
      <c r="B1106" t="s">
        <v>89</v>
      </c>
      <c r="C1106">
        <v>1</v>
      </c>
      <c r="D1106" t="s">
        <v>38</v>
      </c>
      <c r="E1106">
        <v>13.2</v>
      </c>
      <c r="F1106">
        <v>52.7</v>
      </c>
      <c r="G1106">
        <v>0.60899999999999999</v>
      </c>
      <c r="H1106">
        <v>0.35299999999999998</v>
      </c>
      <c r="I1106">
        <f>Data[[#This Row],[nucleus_area_pct]]/Data[[#This Row],[cytoplasm_ratio]]</f>
        <v>149.29178470254959</v>
      </c>
      <c r="J1106">
        <v>0.70299999999999996</v>
      </c>
      <c r="K1106">
        <v>0.4</v>
      </c>
      <c r="L1106">
        <v>5.08</v>
      </c>
      <c r="M1106">
        <v>3.5</v>
      </c>
      <c r="N1106">
        <v>0.71799999999999997</v>
      </c>
      <c r="O1106">
        <v>490</v>
      </c>
      <c r="P1106">
        <v>79</v>
      </c>
      <c r="Q1106">
        <v>192</v>
      </c>
      <c r="R1106">
        <v>159</v>
      </c>
      <c r="S1106">
        <v>169</v>
      </c>
      <c r="T1106">
        <f>(Data[[#This Row],[mean_r]]/256)*100</f>
        <v>75</v>
      </c>
      <c r="U1106">
        <f>(Data[[#This Row],[mean_g]]/256)*100</f>
        <v>62.109375</v>
      </c>
      <c r="V1106">
        <f>(Data[[#This Row],[mean_b]]/256)*100</f>
        <v>66.015625</v>
      </c>
      <c r="W1106">
        <v>0.48899999999999999</v>
      </c>
      <c r="X1106" t="s">
        <v>39</v>
      </c>
      <c r="Y1106" t="s">
        <v>45</v>
      </c>
      <c r="Z1106">
        <v>7400</v>
      </c>
      <c r="AA1106">
        <v>4.55</v>
      </c>
      <c r="AB1106">
        <v>14.5</v>
      </c>
      <c r="AC1106">
        <v>35.799999999999997</v>
      </c>
      <c r="AD1106">
        <v>83462</v>
      </c>
      <c r="AE1106">
        <v>90.3</v>
      </c>
      <c r="AF1106">
        <v>31.8</v>
      </c>
      <c r="AG1106" t="s">
        <v>64</v>
      </c>
      <c r="AH1106" t="s">
        <v>47</v>
      </c>
      <c r="AI1106" t="s">
        <v>52</v>
      </c>
      <c r="AJ1106">
        <v>100</v>
      </c>
      <c r="AK1106">
        <v>512</v>
      </c>
      <c r="AL1106">
        <v>0.8498</v>
      </c>
      <c r="AM1106">
        <v>0.69650000000000001</v>
      </c>
      <c r="AN1106">
        <v>0.80110000000000003</v>
      </c>
      <c r="AO1106">
        <f>Data[[#This Row],[labeller_confidence_score]]-Data[[#This Row],[cytodiffusion_classification_confidence]]</f>
        <v>0.10460000000000003</v>
      </c>
    </row>
    <row r="1107" spans="1:41" x14ac:dyDescent="0.3">
      <c r="A1107" t="s">
        <v>1180</v>
      </c>
      <c r="B1107" t="s">
        <v>74</v>
      </c>
      <c r="C1107">
        <v>0</v>
      </c>
      <c r="D1107" t="s">
        <v>75</v>
      </c>
      <c r="E1107">
        <v>2.2200000000000002</v>
      </c>
      <c r="F1107">
        <v>0</v>
      </c>
      <c r="G1107">
        <v>0</v>
      </c>
      <c r="H1107">
        <v>1</v>
      </c>
      <c r="I1107">
        <f>Data[[#This Row],[nucleus_area_pct]]/Data[[#This Row],[cytoplasm_ratio]]</f>
        <v>0</v>
      </c>
      <c r="J1107">
        <v>0.76600000000000001</v>
      </c>
      <c r="K1107">
        <v>0.42899999999999999</v>
      </c>
      <c r="L1107">
        <v>3.11</v>
      </c>
      <c r="M1107">
        <v>1</v>
      </c>
      <c r="N1107">
        <v>0.82599999999999996</v>
      </c>
      <c r="O1107">
        <v>30</v>
      </c>
      <c r="P1107">
        <v>14</v>
      </c>
      <c r="Q1107">
        <v>213</v>
      </c>
      <c r="R1107">
        <v>120</v>
      </c>
      <c r="S1107">
        <v>159</v>
      </c>
      <c r="T1107">
        <f>(Data[[#This Row],[mean_r]]/256)*100</f>
        <v>83.203125</v>
      </c>
      <c r="U1107">
        <f>(Data[[#This Row],[mean_g]]/256)*100</f>
        <v>46.875</v>
      </c>
      <c r="V1107">
        <f>(Data[[#This Row],[mean_b]]/256)*100</f>
        <v>62.109375</v>
      </c>
      <c r="W1107">
        <v>0.57999999999999996</v>
      </c>
      <c r="X1107" t="s">
        <v>63</v>
      </c>
      <c r="Y1107" t="s">
        <v>45</v>
      </c>
      <c r="Z1107">
        <v>11010</v>
      </c>
      <c r="AA1107">
        <v>5.73</v>
      </c>
      <c r="AB1107">
        <v>12</v>
      </c>
      <c r="AC1107">
        <v>39.200000000000003</v>
      </c>
      <c r="AD1107">
        <v>297575</v>
      </c>
      <c r="AE1107">
        <v>109.4</v>
      </c>
      <c r="AF1107">
        <v>34.200000000000003</v>
      </c>
      <c r="AG1107" t="s">
        <v>64</v>
      </c>
      <c r="AH1107" t="s">
        <v>47</v>
      </c>
      <c r="AI1107" t="s">
        <v>52</v>
      </c>
      <c r="AJ1107">
        <v>60</v>
      </c>
      <c r="AK1107">
        <v>512</v>
      </c>
      <c r="AL1107">
        <v>7.0499999999999993E-2</v>
      </c>
      <c r="AM1107">
        <v>0.90969999999999995</v>
      </c>
      <c r="AN1107">
        <v>0.89810000000000001</v>
      </c>
      <c r="AO1107">
        <f>Data[[#This Row],[labeller_confidence_score]]-Data[[#This Row],[cytodiffusion_classification_confidence]]</f>
        <v>-1.1599999999999944E-2</v>
      </c>
    </row>
    <row r="1108" spans="1:41" x14ac:dyDescent="0.3">
      <c r="A1108" t="s">
        <v>1181</v>
      </c>
      <c r="B1108" t="s">
        <v>74</v>
      </c>
      <c r="C1108">
        <v>0</v>
      </c>
      <c r="D1108" t="s">
        <v>75</v>
      </c>
      <c r="E1108">
        <v>2.37</v>
      </c>
      <c r="F1108">
        <v>0</v>
      </c>
      <c r="G1108">
        <v>0</v>
      </c>
      <c r="H1108">
        <v>1</v>
      </c>
      <c r="I1108">
        <f>Data[[#This Row],[nucleus_area_pct]]/Data[[#This Row],[cytoplasm_ratio]]</f>
        <v>0</v>
      </c>
      <c r="J1108">
        <v>0.64800000000000002</v>
      </c>
      <c r="K1108">
        <v>0.77100000000000002</v>
      </c>
      <c r="L1108">
        <v>2.99</v>
      </c>
      <c r="M1108">
        <v>1</v>
      </c>
      <c r="N1108">
        <v>0.81699999999999995</v>
      </c>
      <c r="O1108">
        <v>25</v>
      </c>
      <c r="P1108">
        <v>17</v>
      </c>
      <c r="Q1108">
        <v>235</v>
      </c>
      <c r="R1108">
        <v>152</v>
      </c>
      <c r="S1108">
        <v>152</v>
      </c>
      <c r="T1108">
        <f>(Data[[#This Row],[mean_r]]/256)*100</f>
        <v>91.796875</v>
      </c>
      <c r="U1108">
        <f>(Data[[#This Row],[mean_g]]/256)*100</f>
        <v>59.375</v>
      </c>
      <c r="V1108">
        <f>(Data[[#This Row],[mean_b]]/256)*100</f>
        <v>59.375</v>
      </c>
      <c r="W1108">
        <v>0.56499999999999995</v>
      </c>
      <c r="X1108" t="s">
        <v>51</v>
      </c>
      <c r="Y1108" t="s">
        <v>45</v>
      </c>
      <c r="Z1108">
        <v>7264</v>
      </c>
      <c r="AA1108">
        <v>4.38</v>
      </c>
      <c r="AB1108">
        <v>11.9</v>
      </c>
      <c r="AC1108">
        <v>35.799999999999997</v>
      </c>
      <c r="AD1108">
        <v>235300</v>
      </c>
      <c r="AE1108">
        <v>93.7</v>
      </c>
      <c r="AF1108">
        <v>36</v>
      </c>
      <c r="AG1108" t="s">
        <v>64</v>
      </c>
      <c r="AH1108" t="s">
        <v>42</v>
      </c>
      <c r="AI1108" t="s">
        <v>52</v>
      </c>
      <c r="AJ1108">
        <v>100</v>
      </c>
      <c r="AK1108">
        <v>360</v>
      </c>
      <c r="AL1108">
        <v>0.111</v>
      </c>
      <c r="AM1108">
        <v>0.86060000000000003</v>
      </c>
      <c r="AN1108">
        <v>0.88690000000000002</v>
      </c>
      <c r="AO1108">
        <f>Data[[#This Row],[labeller_confidence_score]]-Data[[#This Row],[cytodiffusion_classification_confidence]]</f>
        <v>2.629999999999999E-2</v>
      </c>
    </row>
    <row r="1109" spans="1:41" x14ac:dyDescent="0.3">
      <c r="A1109" t="s">
        <v>1182</v>
      </c>
      <c r="B1109" t="s">
        <v>180</v>
      </c>
      <c r="C1109">
        <v>1</v>
      </c>
      <c r="D1109" t="s">
        <v>181</v>
      </c>
      <c r="E1109">
        <v>7.66</v>
      </c>
      <c r="F1109">
        <v>0</v>
      </c>
      <c r="G1109">
        <v>0</v>
      </c>
      <c r="H1109">
        <v>1</v>
      </c>
      <c r="I1109">
        <f>Data[[#This Row],[nucleus_area_pct]]/Data[[#This Row],[cytoplasm_ratio]]</f>
        <v>0</v>
      </c>
      <c r="J1109">
        <v>0.38</v>
      </c>
      <c r="K1109">
        <v>0.96799999999999997</v>
      </c>
      <c r="L1109">
        <v>0.51</v>
      </c>
      <c r="M1109">
        <v>1</v>
      </c>
      <c r="N1109">
        <v>0.79</v>
      </c>
      <c r="O1109">
        <v>216</v>
      </c>
      <c r="P1109">
        <v>45</v>
      </c>
      <c r="Q1109">
        <v>238</v>
      </c>
      <c r="R1109">
        <v>120</v>
      </c>
      <c r="S1109">
        <v>95</v>
      </c>
      <c r="T1109">
        <f>(Data[[#This Row],[mean_r]]/256)*100</f>
        <v>92.96875</v>
      </c>
      <c r="U1109">
        <f>(Data[[#This Row],[mean_g]]/256)*100</f>
        <v>46.875</v>
      </c>
      <c r="V1109">
        <f>(Data[[#This Row],[mean_b]]/256)*100</f>
        <v>37.109375</v>
      </c>
      <c r="W1109">
        <v>0.40799999999999997</v>
      </c>
      <c r="X1109" t="s">
        <v>63</v>
      </c>
      <c r="Y1109" t="s">
        <v>40</v>
      </c>
      <c r="Z1109">
        <v>4497</v>
      </c>
      <c r="AA1109">
        <v>5.26</v>
      </c>
      <c r="AB1109">
        <v>9.8000000000000007</v>
      </c>
      <c r="AC1109">
        <v>45.3</v>
      </c>
      <c r="AD1109">
        <v>224411</v>
      </c>
      <c r="AE1109">
        <v>93</v>
      </c>
      <c r="AF1109">
        <v>31.5</v>
      </c>
      <c r="AG1109" t="s">
        <v>46</v>
      </c>
      <c r="AH1109" t="s">
        <v>42</v>
      </c>
      <c r="AI1109" t="s">
        <v>52</v>
      </c>
      <c r="AJ1109">
        <v>40</v>
      </c>
      <c r="AK1109">
        <v>224</v>
      </c>
      <c r="AL1109">
        <v>0.89880000000000004</v>
      </c>
      <c r="AM1109">
        <v>0.78949999999999998</v>
      </c>
      <c r="AN1109">
        <v>0.80740000000000001</v>
      </c>
      <c r="AO1109">
        <f>Data[[#This Row],[labeller_confidence_score]]-Data[[#This Row],[cytodiffusion_classification_confidence]]</f>
        <v>1.7900000000000027E-2</v>
      </c>
    </row>
    <row r="1110" spans="1:41" x14ac:dyDescent="0.3">
      <c r="A1110" t="s">
        <v>1183</v>
      </c>
      <c r="B1110" t="s">
        <v>54</v>
      </c>
      <c r="C1110">
        <v>0</v>
      </c>
      <c r="D1110" t="s">
        <v>54</v>
      </c>
      <c r="E1110">
        <v>7.22</v>
      </c>
      <c r="F1110">
        <v>0</v>
      </c>
      <c r="G1110">
        <v>0</v>
      </c>
      <c r="H1110">
        <v>1</v>
      </c>
      <c r="I1110">
        <f>Data[[#This Row],[nucleus_area_pct]]/Data[[#This Row],[cytoplasm_ratio]]</f>
        <v>0</v>
      </c>
      <c r="J1110">
        <v>0.98499999999999999</v>
      </c>
      <c r="K1110">
        <v>0.2</v>
      </c>
      <c r="L1110">
        <v>0.67</v>
      </c>
      <c r="M1110">
        <v>1</v>
      </c>
      <c r="N1110">
        <v>0.872</v>
      </c>
      <c r="O1110">
        <v>187</v>
      </c>
      <c r="P1110">
        <v>45</v>
      </c>
      <c r="Q1110">
        <v>214</v>
      </c>
      <c r="R1110">
        <v>134</v>
      </c>
      <c r="S1110">
        <v>111</v>
      </c>
      <c r="T1110">
        <f>(Data[[#This Row],[mean_r]]/256)*100</f>
        <v>83.59375</v>
      </c>
      <c r="U1110">
        <f>(Data[[#This Row],[mean_g]]/256)*100</f>
        <v>52.34375</v>
      </c>
      <c r="V1110">
        <f>(Data[[#This Row],[mean_b]]/256)*100</f>
        <v>43.359375</v>
      </c>
      <c r="W1110">
        <v>0.499</v>
      </c>
      <c r="X1110" t="s">
        <v>51</v>
      </c>
      <c r="Y1110" t="s">
        <v>45</v>
      </c>
      <c r="Z1110">
        <v>6242</v>
      </c>
      <c r="AA1110">
        <v>4.72</v>
      </c>
      <c r="AB1110">
        <v>10.9</v>
      </c>
      <c r="AC1110">
        <v>37.4</v>
      </c>
      <c r="AD1110">
        <v>94878</v>
      </c>
      <c r="AE1110">
        <v>69</v>
      </c>
      <c r="AF1110">
        <v>34</v>
      </c>
      <c r="AG1110" t="s">
        <v>46</v>
      </c>
      <c r="AH1110" t="s">
        <v>47</v>
      </c>
      <c r="AI1110" t="s">
        <v>56</v>
      </c>
      <c r="AJ1110">
        <v>100</v>
      </c>
      <c r="AK1110">
        <v>256</v>
      </c>
      <c r="AL1110">
        <v>7.2700000000000001E-2</v>
      </c>
      <c r="AM1110">
        <v>0.91400000000000003</v>
      </c>
      <c r="AN1110">
        <v>0.92279999999999995</v>
      </c>
      <c r="AO1110">
        <f>Data[[#This Row],[labeller_confidence_score]]-Data[[#This Row],[cytodiffusion_classification_confidence]]</f>
        <v>8.799999999999919E-3</v>
      </c>
    </row>
    <row r="1111" spans="1:41" x14ac:dyDescent="0.3">
      <c r="A1111" t="s">
        <v>1184</v>
      </c>
      <c r="B1111" t="s">
        <v>89</v>
      </c>
      <c r="C1111">
        <v>1</v>
      </c>
      <c r="D1111" t="s">
        <v>38</v>
      </c>
      <c r="E1111">
        <v>13.58</v>
      </c>
      <c r="F1111">
        <v>60.3</v>
      </c>
      <c r="G1111">
        <v>0.64400000000000002</v>
      </c>
      <c r="H1111">
        <v>0.50900000000000001</v>
      </c>
      <c r="I1111">
        <f>Data[[#This Row],[nucleus_area_pct]]/Data[[#This Row],[cytoplasm_ratio]]</f>
        <v>118.46758349705304</v>
      </c>
      <c r="J1111">
        <v>0.76700000000000002</v>
      </c>
      <c r="K1111">
        <v>0.34899999999999998</v>
      </c>
      <c r="L1111">
        <v>4.88</v>
      </c>
      <c r="M1111">
        <v>2.2999999999999998</v>
      </c>
      <c r="N1111">
        <v>0.86099999999999999</v>
      </c>
      <c r="O1111">
        <v>456</v>
      </c>
      <c r="P1111">
        <v>85</v>
      </c>
      <c r="Q1111">
        <v>209</v>
      </c>
      <c r="R1111">
        <v>174</v>
      </c>
      <c r="S1111">
        <v>181</v>
      </c>
      <c r="T1111">
        <f>(Data[[#This Row],[mean_r]]/256)*100</f>
        <v>81.640625</v>
      </c>
      <c r="U1111">
        <f>(Data[[#This Row],[mean_g]]/256)*100</f>
        <v>67.96875</v>
      </c>
      <c r="V1111">
        <f>(Data[[#This Row],[mean_b]]/256)*100</f>
        <v>70.703125</v>
      </c>
      <c r="W1111">
        <v>0.67800000000000005</v>
      </c>
      <c r="X1111" t="s">
        <v>63</v>
      </c>
      <c r="Y1111" t="s">
        <v>40</v>
      </c>
      <c r="Z1111">
        <v>6741</v>
      </c>
      <c r="AA1111">
        <v>5.43</v>
      </c>
      <c r="AB1111">
        <v>13.8</v>
      </c>
      <c r="AC1111">
        <v>36.200000000000003</v>
      </c>
      <c r="AD1111">
        <v>380329</v>
      </c>
      <c r="AE1111">
        <v>79.8</v>
      </c>
      <c r="AF1111">
        <v>34.799999999999997</v>
      </c>
      <c r="AG1111" t="s">
        <v>64</v>
      </c>
      <c r="AH1111" t="s">
        <v>42</v>
      </c>
      <c r="AI1111" t="s">
        <v>52</v>
      </c>
      <c r="AJ1111">
        <v>100</v>
      </c>
      <c r="AK1111">
        <v>512</v>
      </c>
      <c r="AL1111">
        <v>0.78949999999999998</v>
      </c>
      <c r="AM1111">
        <v>0.79630000000000001</v>
      </c>
      <c r="AN1111">
        <v>0.63470000000000004</v>
      </c>
      <c r="AO1111">
        <f>Data[[#This Row],[labeller_confidence_score]]-Data[[#This Row],[cytodiffusion_classification_confidence]]</f>
        <v>-0.16159999999999997</v>
      </c>
    </row>
    <row r="1112" spans="1:41" x14ac:dyDescent="0.3">
      <c r="A1112" t="s">
        <v>1185</v>
      </c>
      <c r="B1112" t="s">
        <v>54</v>
      </c>
      <c r="C1112">
        <v>0</v>
      </c>
      <c r="D1112" t="s">
        <v>54</v>
      </c>
      <c r="E1112">
        <v>8.07</v>
      </c>
      <c r="F1112">
        <v>0</v>
      </c>
      <c r="G1112">
        <v>0</v>
      </c>
      <c r="H1112">
        <v>1</v>
      </c>
      <c r="I1112">
        <f>Data[[#This Row],[nucleus_area_pct]]/Data[[#This Row],[cytoplasm_ratio]]</f>
        <v>0</v>
      </c>
      <c r="J1112">
        <v>0.98199999999999998</v>
      </c>
      <c r="K1112">
        <v>0.125</v>
      </c>
      <c r="L1112">
        <v>0.27</v>
      </c>
      <c r="M1112">
        <v>1</v>
      </c>
      <c r="N1112">
        <v>0.95799999999999996</v>
      </c>
      <c r="O1112">
        <v>197</v>
      </c>
      <c r="P1112">
        <v>45</v>
      </c>
      <c r="Q1112">
        <v>240</v>
      </c>
      <c r="R1112">
        <v>125</v>
      </c>
      <c r="S1112">
        <v>138</v>
      </c>
      <c r="T1112">
        <f>(Data[[#This Row],[mean_r]]/256)*100</f>
        <v>93.75</v>
      </c>
      <c r="U1112">
        <f>(Data[[#This Row],[mean_g]]/256)*100</f>
        <v>48.828125</v>
      </c>
      <c r="V1112">
        <f>(Data[[#This Row],[mean_b]]/256)*100</f>
        <v>53.90625</v>
      </c>
      <c r="W1112">
        <v>0.43</v>
      </c>
      <c r="X1112" t="s">
        <v>51</v>
      </c>
      <c r="Y1112" t="s">
        <v>45</v>
      </c>
      <c r="Z1112">
        <v>4588</v>
      </c>
      <c r="AA1112">
        <v>5.46</v>
      </c>
      <c r="AB1112">
        <v>13.8</v>
      </c>
      <c r="AC1112">
        <v>47.5</v>
      </c>
      <c r="AD1112">
        <v>134278</v>
      </c>
      <c r="AE1112">
        <v>96.5</v>
      </c>
      <c r="AF1112">
        <v>32.200000000000003</v>
      </c>
      <c r="AG1112" t="s">
        <v>41</v>
      </c>
      <c r="AH1112" t="s">
        <v>42</v>
      </c>
      <c r="AI1112" t="s">
        <v>52</v>
      </c>
      <c r="AJ1112">
        <v>40</v>
      </c>
      <c r="AK1112">
        <v>512</v>
      </c>
      <c r="AL1112">
        <v>7.7799999999999994E-2</v>
      </c>
      <c r="AM1112">
        <v>0.98140000000000005</v>
      </c>
      <c r="AN1112">
        <v>0.7984</v>
      </c>
      <c r="AO1112">
        <f>Data[[#This Row],[labeller_confidence_score]]-Data[[#This Row],[cytodiffusion_classification_confidence]]</f>
        <v>-0.18300000000000005</v>
      </c>
    </row>
    <row r="1113" spans="1:41" x14ac:dyDescent="0.3">
      <c r="A1113" t="s">
        <v>1186</v>
      </c>
      <c r="B1113" t="s">
        <v>62</v>
      </c>
      <c r="C1113">
        <v>0</v>
      </c>
      <c r="D1113" t="s">
        <v>50</v>
      </c>
      <c r="E1113">
        <v>9.65</v>
      </c>
      <c r="F1113">
        <v>81.7</v>
      </c>
      <c r="G1113">
        <v>1</v>
      </c>
      <c r="H1113">
        <v>0.155</v>
      </c>
      <c r="I1113">
        <f>Data[[#This Row],[nucleus_area_pct]]/Data[[#This Row],[cytoplasm_ratio]]</f>
        <v>527.09677419354841</v>
      </c>
      <c r="J1113">
        <v>0.94699999999999995</v>
      </c>
      <c r="K1113">
        <v>0.16</v>
      </c>
      <c r="L1113">
        <v>1.26</v>
      </c>
      <c r="M1113">
        <v>1</v>
      </c>
      <c r="N1113">
        <v>0.89</v>
      </c>
      <c r="O1113">
        <v>298</v>
      </c>
      <c r="P1113">
        <v>59</v>
      </c>
      <c r="Q1113">
        <v>175</v>
      </c>
      <c r="R1113">
        <v>150</v>
      </c>
      <c r="S1113">
        <v>212</v>
      </c>
      <c r="T1113">
        <f>(Data[[#This Row],[mean_r]]/256)*100</f>
        <v>68.359375</v>
      </c>
      <c r="U1113">
        <f>(Data[[#This Row],[mean_g]]/256)*100</f>
        <v>58.59375</v>
      </c>
      <c r="V1113">
        <f>(Data[[#This Row],[mean_b]]/256)*100</f>
        <v>82.8125</v>
      </c>
      <c r="W1113">
        <v>0.78200000000000003</v>
      </c>
      <c r="X1113" t="s">
        <v>51</v>
      </c>
      <c r="Y1113" t="s">
        <v>40</v>
      </c>
      <c r="Z1113">
        <v>9401</v>
      </c>
      <c r="AA1113">
        <v>6.34</v>
      </c>
      <c r="AB1113">
        <v>15.3</v>
      </c>
      <c r="AC1113">
        <v>43.5</v>
      </c>
      <c r="AD1113">
        <v>422905</v>
      </c>
      <c r="AE1113">
        <v>76</v>
      </c>
      <c r="AF1113">
        <v>36.6</v>
      </c>
      <c r="AG1113" t="s">
        <v>64</v>
      </c>
      <c r="AH1113" t="s">
        <v>47</v>
      </c>
      <c r="AI1113" t="s">
        <v>52</v>
      </c>
      <c r="AJ1113">
        <v>100</v>
      </c>
      <c r="AK1113">
        <v>512</v>
      </c>
      <c r="AL1113">
        <v>4.3200000000000002E-2</v>
      </c>
      <c r="AM1113">
        <v>0.84430000000000005</v>
      </c>
      <c r="AN1113">
        <v>0.84340000000000004</v>
      </c>
      <c r="AO1113">
        <f>Data[[#This Row],[labeller_confidence_score]]-Data[[#This Row],[cytodiffusion_classification_confidence]]</f>
        <v>-9.000000000000119E-4</v>
      </c>
    </row>
    <row r="1114" spans="1:41" x14ac:dyDescent="0.3">
      <c r="A1114" t="s">
        <v>1187</v>
      </c>
      <c r="B1114" t="s">
        <v>62</v>
      </c>
      <c r="C1114">
        <v>0</v>
      </c>
      <c r="D1114" t="s">
        <v>50</v>
      </c>
      <c r="E1114">
        <v>8.3699999999999992</v>
      </c>
      <c r="F1114">
        <v>78.5</v>
      </c>
      <c r="G1114">
        <v>0.77200000000000002</v>
      </c>
      <c r="H1114">
        <v>0.27</v>
      </c>
      <c r="I1114">
        <f>Data[[#This Row],[nucleus_area_pct]]/Data[[#This Row],[cytoplasm_ratio]]</f>
        <v>290.7407407407407</v>
      </c>
      <c r="J1114">
        <v>0.94599999999999995</v>
      </c>
      <c r="K1114">
        <v>0.311</v>
      </c>
      <c r="L1114">
        <v>0.71</v>
      </c>
      <c r="M1114">
        <v>1</v>
      </c>
      <c r="N1114">
        <v>0.84799999999999998</v>
      </c>
      <c r="O1114">
        <v>320</v>
      </c>
      <c r="P1114">
        <v>54</v>
      </c>
      <c r="Q1114">
        <v>206</v>
      </c>
      <c r="R1114">
        <v>148</v>
      </c>
      <c r="S1114">
        <v>173</v>
      </c>
      <c r="T1114">
        <f>(Data[[#This Row],[mean_r]]/256)*100</f>
        <v>80.46875</v>
      </c>
      <c r="U1114">
        <f>(Data[[#This Row],[mean_g]]/256)*100</f>
        <v>57.8125</v>
      </c>
      <c r="V1114">
        <f>(Data[[#This Row],[mean_b]]/256)*100</f>
        <v>67.578125</v>
      </c>
      <c r="W1114">
        <v>0.77300000000000002</v>
      </c>
      <c r="X1114" t="s">
        <v>51</v>
      </c>
      <c r="Y1114" t="s">
        <v>40</v>
      </c>
      <c r="Z1114">
        <v>9405</v>
      </c>
      <c r="AA1114">
        <v>5.45</v>
      </c>
      <c r="AB1114">
        <v>12.3</v>
      </c>
      <c r="AC1114">
        <v>45.3</v>
      </c>
      <c r="AD1114">
        <v>181990</v>
      </c>
      <c r="AE1114">
        <v>76.400000000000006</v>
      </c>
      <c r="AF1114">
        <v>35.1</v>
      </c>
      <c r="AG1114" t="s">
        <v>64</v>
      </c>
      <c r="AH1114" t="s">
        <v>42</v>
      </c>
      <c r="AI1114" t="s">
        <v>43</v>
      </c>
      <c r="AJ1114">
        <v>100</v>
      </c>
      <c r="AK1114">
        <v>360</v>
      </c>
      <c r="AL1114">
        <v>0.11749999999999999</v>
      </c>
      <c r="AM1114">
        <v>0.96060000000000001</v>
      </c>
      <c r="AN1114">
        <v>0.88119999999999998</v>
      </c>
      <c r="AO1114">
        <f>Data[[#This Row],[labeller_confidence_score]]-Data[[#This Row],[cytodiffusion_classification_confidence]]</f>
        <v>-7.9400000000000026E-2</v>
      </c>
    </row>
    <row r="1115" spans="1:41" x14ac:dyDescent="0.3">
      <c r="A1115" t="s">
        <v>1188</v>
      </c>
      <c r="B1115" t="s">
        <v>89</v>
      </c>
      <c r="C1115">
        <v>1</v>
      </c>
      <c r="D1115" t="s">
        <v>38</v>
      </c>
      <c r="E1115">
        <v>13.7</v>
      </c>
      <c r="F1115">
        <v>47.8</v>
      </c>
      <c r="G1115">
        <v>0.56200000000000006</v>
      </c>
      <c r="H1115">
        <v>0.40100000000000002</v>
      </c>
      <c r="I1115">
        <f>Data[[#This Row],[nucleus_area_pct]]/Data[[#This Row],[cytoplasm_ratio]]</f>
        <v>119.20199501246881</v>
      </c>
      <c r="J1115">
        <v>0.746</v>
      </c>
      <c r="K1115">
        <v>0.40799999999999997</v>
      </c>
      <c r="L1115">
        <v>5.62</v>
      </c>
      <c r="M1115">
        <v>3.2</v>
      </c>
      <c r="N1115">
        <v>0.81499999999999995</v>
      </c>
      <c r="O1115">
        <v>495</v>
      </c>
      <c r="P1115">
        <v>63</v>
      </c>
      <c r="Q1115">
        <v>213</v>
      </c>
      <c r="R1115">
        <v>168</v>
      </c>
      <c r="S1115">
        <v>164</v>
      </c>
      <c r="T1115">
        <f>(Data[[#This Row],[mean_r]]/256)*100</f>
        <v>83.203125</v>
      </c>
      <c r="U1115">
        <f>(Data[[#This Row],[mean_g]]/256)*100</f>
        <v>65.625</v>
      </c>
      <c r="V1115">
        <f>(Data[[#This Row],[mean_b]]/256)*100</f>
        <v>64.0625</v>
      </c>
      <c r="W1115">
        <v>0.74399999999999999</v>
      </c>
      <c r="X1115" t="s">
        <v>51</v>
      </c>
      <c r="Y1115" t="s">
        <v>45</v>
      </c>
      <c r="Z1115">
        <v>7785</v>
      </c>
      <c r="AA1115">
        <v>5</v>
      </c>
      <c r="AB1115">
        <v>11.3</v>
      </c>
      <c r="AC1115">
        <v>31.8</v>
      </c>
      <c r="AD1115">
        <v>202325</v>
      </c>
      <c r="AE1115">
        <v>95</v>
      </c>
      <c r="AF1115">
        <v>31.8</v>
      </c>
      <c r="AG1115" t="s">
        <v>64</v>
      </c>
      <c r="AH1115" t="s">
        <v>42</v>
      </c>
      <c r="AI1115" t="s">
        <v>56</v>
      </c>
      <c r="AJ1115">
        <v>100</v>
      </c>
      <c r="AK1115">
        <v>256</v>
      </c>
      <c r="AL1115">
        <v>0.76080000000000003</v>
      </c>
      <c r="AM1115">
        <v>0.78269999999999995</v>
      </c>
      <c r="AN1115">
        <v>0.92859999999999998</v>
      </c>
      <c r="AO1115">
        <f>Data[[#This Row],[labeller_confidence_score]]-Data[[#This Row],[cytodiffusion_classification_confidence]]</f>
        <v>0.14590000000000003</v>
      </c>
    </row>
    <row r="1116" spans="1:41" x14ac:dyDescent="0.3">
      <c r="A1116" t="s">
        <v>1189</v>
      </c>
      <c r="B1116" t="s">
        <v>81</v>
      </c>
      <c r="C1116">
        <v>1</v>
      </c>
      <c r="D1116" t="s">
        <v>82</v>
      </c>
      <c r="E1116">
        <v>16.22</v>
      </c>
      <c r="F1116">
        <v>89.5</v>
      </c>
      <c r="G1116">
        <v>0.39200000000000002</v>
      </c>
      <c r="H1116">
        <v>0.05</v>
      </c>
      <c r="I1116">
        <f>Data[[#This Row],[nucleus_area_pct]]/Data[[#This Row],[cytoplasm_ratio]]</f>
        <v>1790</v>
      </c>
      <c r="J1116">
        <v>0.76800000000000002</v>
      </c>
      <c r="K1116">
        <v>0.16500000000000001</v>
      </c>
      <c r="L1116">
        <v>0.78</v>
      </c>
      <c r="M1116">
        <v>1</v>
      </c>
      <c r="N1116">
        <v>0.92400000000000004</v>
      </c>
      <c r="O1116">
        <v>495</v>
      </c>
      <c r="P1116">
        <v>82</v>
      </c>
      <c r="Q1116">
        <v>185</v>
      </c>
      <c r="R1116">
        <v>156</v>
      </c>
      <c r="S1116">
        <v>190</v>
      </c>
      <c r="T1116">
        <f>(Data[[#This Row],[mean_r]]/256)*100</f>
        <v>72.265625</v>
      </c>
      <c r="U1116">
        <f>(Data[[#This Row],[mean_g]]/256)*100</f>
        <v>60.9375</v>
      </c>
      <c r="V1116">
        <f>(Data[[#This Row],[mean_b]]/256)*100</f>
        <v>74.21875</v>
      </c>
      <c r="W1116">
        <v>0.73</v>
      </c>
      <c r="X1116" t="s">
        <v>39</v>
      </c>
      <c r="Y1116" t="s">
        <v>40</v>
      </c>
      <c r="Z1116">
        <v>6526</v>
      </c>
      <c r="AA1116">
        <v>6.22</v>
      </c>
      <c r="AB1116">
        <v>13.7</v>
      </c>
      <c r="AC1116">
        <v>37.700000000000003</v>
      </c>
      <c r="AD1116">
        <v>241052</v>
      </c>
      <c r="AE1116">
        <v>84.6</v>
      </c>
      <c r="AF1116">
        <v>32.4</v>
      </c>
      <c r="AG1116" t="s">
        <v>41</v>
      </c>
      <c r="AH1116" t="s">
        <v>47</v>
      </c>
      <c r="AI1116" t="s">
        <v>56</v>
      </c>
      <c r="AJ1116">
        <v>60</v>
      </c>
      <c r="AK1116">
        <v>360</v>
      </c>
      <c r="AL1116">
        <v>0.83169999999999999</v>
      </c>
      <c r="AM1116">
        <v>0.95009999999999994</v>
      </c>
      <c r="AN1116">
        <v>0.78800000000000003</v>
      </c>
      <c r="AO1116">
        <f>Data[[#This Row],[labeller_confidence_score]]-Data[[#This Row],[cytodiffusion_classification_confidence]]</f>
        <v>-0.16209999999999991</v>
      </c>
    </row>
    <row r="1117" spans="1:41" x14ac:dyDescent="0.3">
      <c r="A1117" t="s">
        <v>1190</v>
      </c>
      <c r="B1117" t="s">
        <v>110</v>
      </c>
      <c r="C1117">
        <v>1</v>
      </c>
      <c r="D1117" t="s">
        <v>104</v>
      </c>
      <c r="E1117">
        <v>9.5299999999999994</v>
      </c>
      <c r="F1117">
        <v>0</v>
      </c>
      <c r="G1117">
        <v>0</v>
      </c>
      <c r="H1117">
        <v>1</v>
      </c>
      <c r="I1117">
        <f>Data[[#This Row],[nucleus_area_pct]]/Data[[#This Row],[cytoplasm_ratio]]</f>
        <v>0</v>
      </c>
      <c r="J1117">
        <v>0.91200000000000003</v>
      </c>
      <c r="K1117">
        <v>0.193</v>
      </c>
      <c r="L1117">
        <v>0.95</v>
      </c>
      <c r="M1117">
        <v>1</v>
      </c>
      <c r="N1117">
        <v>0.96</v>
      </c>
      <c r="O1117">
        <v>204</v>
      </c>
      <c r="P1117">
        <v>46</v>
      </c>
      <c r="Q1117">
        <v>242</v>
      </c>
      <c r="R1117">
        <v>122</v>
      </c>
      <c r="S1117">
        <v>119</v>
      </c>
      <c r="T1117">
        <f>(Data[[#This Row],[mean_r]]/256)*100</f>
        <v>94.53125</v>
      </c>
      <c r="U1117">
        <f>(Data[[#This Row],[mean_g]]/256)*100</f>
        <v>47.65625</v>
      </c>
      <c r="V1117">
        <f>(Data[[#This Row],[mean_b]]/256)*100</f>
        <v>46.484375</v>
      </c>
      <c r="W1117">
        <v>0.50600000000000001</v>
      </c>
      <c r="X1117" t="s">
        <v>51</v>
      </c>
      <c r="Y1117" t="s">
        <v>40</v>
      </c>
      <c r="Z1117">
        <v>4861</v>
      </c>
      <c r="AA1117">
        <v>4.1399999999999997</v>
      </c>
      <c r="AB1117">
        <v>17.399999999999999</v>
      </c>
      <c r="AC1117">
        <v>38.9</v>
      </c>
      <c r="AD1117">
        <v>277354</v>
      </c>
      <c r="AE1117">
        <v>86.5</v>
      </c>
      <c r="AF1117">
        <v>36.799999999999997</v>
      </c>
      <c r="AG1117" t="s">
        <v>46</v>
      </c>
      <c r="AH1117" t="s">
        <v>47</v>
      </c>
      <c r="AI1117" t="s">
        <v>56</v>
      </c>
      <c r="AJ1117">
        <v>60</v>
      </c>
      <c r="AK1117">
        <v>256</v>
      </c>
      <c r="AL1117">
        <v>0.87119999999999997</v>
      </c>
      <c r="AM1117">
        <v>0.66669999999999996</v>
      </c>
      <c r="AN1117">
        <v>0.6976</v>
      </c>
      <c r="AO1117">
        <f>Data[[#This Row],[labeller_confidence_score]]-Data[[#This Row],[cytodiffusion_classification_confidence]]</f>
        <v>3.0900000000000039E-2</v>
      </c>
    </row>
    <row r="1118" spans="1:41" x14ac:dyDescent="0.3">
      <c r="A1118" t="s">
        <v>1191</v>
      </c>
      <c r="B1118" t="s">
        <v>106</v>
      </c>
      <c r="C1118">
        <v>1</v>
      </c>
      <c r="D1118" t="s">
        <v>82</v>
      </c>
      <c r="E1118">
        <v>14.16</v>
      </c>
      <c r="F1118">
        <v>87</v>
      </c>
      <c r="G1118">
        <v>0.34899999999999998</v>
      </c>
      <c r="H1118">
        <v>0.26800000000000002</v>
      </c>
      <c r="I1118">
        <f>Data[[#This Row],[nucleus_area_pct]]/Data[[#This Row],[cytoplasm_ratio]]</f>
        <v>324.62686567164178</v>
      </c>
      <c r="J1118">
        <v>0.83899999999999997</v>
      </c>
      <c r="K1118">
        <v>0.28699999999999998</v>
      </c>
      <c r="L1118">
        <v>1.35</v>
      </c>
      <c r="M1118">
        <v>1</v>
      </c>
      <c r="N1118">
        <v>0.84799999999999998</v>
      </c>
      <c r="O1118">
        <v>668</v>
      </c>
      <c r="P1118">
        <v>98</v>
      </c>
      <c r="Q1118">
        <v>205</v>
      </c>
      <c r="R1118">
        <v>149</v>
      </c>
      <c r="S1118">
        <v>186</v>
      </c>
      <c r="T1118">
        <f>(Data[[#This Row],[mean_r]]/256)*100</f>
        <v>80.078125</v>
      </c>
      <c r="U1118">
        <f>(Data[[#This Row],[mean_g]]/256)*100</f>
        <v>58.203125</v>
      </c>
      <c r="V1118">
        <f>(Data[[#This Row],[mean_b]]/256)*100</f>
        <v>72.65625</v>
      </c>
      <c r="W1118">
        <v>0.61499999999999999</v>
      </c>
      <c r="X1118" t="s">
        <v>51</v>
      </c>
      <c r="Y1118" t="s">
        <v>45</v>
      </c>
      <c r="Z1118">
        <v>8950</v>
      </c>
      <c r="AA1118">
        <v>4.92</v>
      </c>
      <c r="AB1118">
        <v>14.6</v>
      </c>
      <c r="AC1118">
        <v>41.6</v>
      </c>
      <c r="AD1118">
        <v>228585</v>
      </c>
      <c r="AE1118">
        <v>93.7</v>
      </c>
      <c r="AF1118">
        <v>34.9</v>
      </c>
      <c r="AG1118" t="s">
        <v>64</v>
      </c>
      <c r="AH1118" t="s">
        <v>68</v>
      </c>
      <c r="AI1118" t="s">
        <v>56</v>
      </c>
      <c r="AJ1118">
        <v>60</v>
      </c>
      <c r="AK1118">
        <v>256</v>
      </c>
      <c r="AL1118">
        <v>0.86709999999999998</v>
      </c>
      <c r="AM1118">
        <v>0.59289999999999998</v>
      </c>
      <c r="AN1118">
        <v>0.77939999999999998</v>
      </c>
      <c r="AO1118">
        <f>Data[[#This Row],[labeller_confidence_score]]-Data[[#This Row],[cytodiffusion_classification_confidence]]</f>
        <v>0.1865</v>
      </c>
    </row>
    <row r="1119" spans="1:41" x14ac:dyDescent="0.3">
      <c r="A1119" t="s">
        <v>1192</v>
      </c>
      <c r="B1119" t="s">
        <v>60</v>
      </c>
      <c r="C1119">
        <v>0</v>
      </c>
      <c r="D1119" t="s">
        <v>50</v>
      </c>
      <c r="E1119">
        <v>19.489999999999998</v>
      </c>
      <c r="F1119">
        <v>55.1</v>
      </c>
      <c r="G1119">
        <v>0.58699999999999997</v>
      </c>
      <c r="H1119">
        <v>0.36599999999999999</v>
      </c>
      <c r="I1119">
        <f>Data[[#This Row],[nucleus_area_pct]]/Data[[#This Row],[cytoplasm_ratio]]</f>
        <v>150.54644808743171</v>
      </c>
      <c r="J1119">
        <v>0.64</v>
      </c>
      <c r="K1119">
        <v>0.505</v>
      </c>
      <c r="L1119">
        <v>1.86</v>
      </c>
      <c r="M1119">
        <v>1.7</v>
      </c>
      <c r="N1119">
        <v>0.73899999999999999</v>
      </c>
      <c r="O1119">
        <v>628</v>
      </c>
      <c r="P1119">
        <v>86</v>
      </c>
      <c r="Q1119">
        <v>209</v>
      </c>
      <c r="R1119">
        <v>156</v>
      </c>
      <c r="S1119">
        <v>160</v>
      </c>
      <c r="T1119">
        <f>(Data[[#This Row],[mean_r]]/256)*100</f>
        <v>81.640625</v>
      </c>
      <c r="U1119">
        <f>(Data[[#This Row],[mean_g]]/256)*100</f>
        <v>60.9375</v>
      </c>
      <c r="V1119">
        <f>(Data[[#This Row],[mean_b]]/256)*100</f>
        <v>62.5</v>
      </c>
      <c r="W1119">
        <v>0.67200000000000004</v>
      </c>
      <c r="X1119" t="s">
        <v>51</v>
      </c>
      <c r="Y1119" t="s">
        <v>45</v>
      </c>
      <c r="Z1119">
        <v>7870</v>
      </c>
      <c r="AA1119">
        <v>5.5</v>
      </c>
      <c r="AB1119">
        <v>13.2</v>
      </c>
      <c r="AC1119">
        <v>44.6</v>
      </c>
      <c r="AD1119">
        <v>321725</v>
      </c>
      <c r="AE1119">
        <v>103.3</v>
      </c>
      <c r="AF1119">
        <v>34</v>
      </c>
      <c r="AG1119" t="s">
        <v>41</v>
      </c>
      <c r="AH1119" t="s">
        <v>68</v>
      </c>
      <c r="AI1119" t="s">
        <v>56</v>
      </c>
      <c r="AJ1119">
        <v>100</v>
      </c>
      <c r="AK1119">
        <v>224</v>
      </c>
      <c r="AL1119">
        <v>6.3E-2</v>
      </c>
      <c r="AM1119">
        <v>1</v>
      </c>
      <c r="AN1119">
        <v>0.81730000000000003</v>
      </c>
      <c r="AO1119">
        <f>Data[[#This Row],[labeller_confidence_score]]-Data[[#This Row],[cytodiffusion_classification_confidence]]</f>
        <v>-0.18269999999999997</v>
      </c>
    </row>
    <row r="1120" spans="1:41" x14ac:dyDescent="0.3">
      <c r="A1120" t="s">
        <v>1193</v>
      </c>
      <c r="B1120" t="s">
        <v>67</v>
      </c>
      <c r="C1120">
        <v>1</v>
      </c>
      <c r="D1120" t="s">
        <v>67</v>
      </c>
      <c r="E1120">
        <v>8.56</v>
      </c>
      <c r="F1120">
        <v>37.299999999999997</v>
      </c>
      <c r="G1120">
        <v>0.34300000000000003</v>
      </c>
      <c r="H1120">
        <v>0.89</v>
      </c>
      <c r="I1120">
        <f>Data[[#This Row],[nucleus_area_pct]]/Data[[#This Row],[cytoplasm_ratio]]</f>
        <v>41.91011235955056</v>
      </c>
      <c r="J1120">
        <v>0.42399999999999999</v>
      </c>
      <c r="K1120">
        <v>0.40799999999999997</v>
      </c>
      <c r="L1120">
        <v>1.7</v>
      </c>
      <c r="M1120">
        <v>1</v>
      </c>
      <c r="N1120">
        <v>0.57599999999999996</v>
      </c>
      <c r="O1120">
        <v>79</v>
      </c>
      <c r="P1120">
        <v>36</v>
      </c>
      <c r="Q1120">
        <v>155</v>
      </c>
      <c r="R1120">
        <v>193</v>
      </c>
      <c r="S1120">
        <v>191</v>
      </c>
      <c r="T1120">
        <f>(Data[[#This Row],[mean_r]]/256)*100</f>
        <v>60.546875</v>
      </c>
      <c r="U1120">
        <f>(Data[[#This Row],[mean_g]]/256)*100</f>
        <v>75.390625</v>
      </c>
      <c r="V1120">
        <f>(Data[[#This Row],[mean_b]]/256)*100</f>
        <v>74.609375</v>
      </c>
      <c r="W1120">
        <v>0.73799999999999999</v>
      </c>
      <c r="X1120" t="s">
        <v>51</v>
      </c>
      <c r="Y1120" t="s">
        <v>45</v>
      </c>
      <c r="Z1120">
        <v>9143</v>
      </c>
      <c r="AA1120">
        <v>7</v>
      </c>
      <c r="AB1120">
        <v>13.6</v>
      </c>
      <c r="AC1120">
        <v>40.4</v>
      </c>
      <c r="AD1120">
        <v>240968</v>
      </c>
      <c r="AE1120">
        <v>94.5</v>
      </c>
      <c r="AF1120">
        <v>35.4</v>
      </c>
      <c r="AG1120" t="s">
        <v>41</v>
      </c>
      <c r="AH1120" t="s">
        <v>47</v>
      </c>
      <c r="AI1120" t="s">
        <v>52</v>
      </c>
      <c r="AJ1120">
        <v>100</v>
      </c>
      <c r="AK1120">
        <v>224</v>
      </c>
      <c r="AL1120">
        <v>0.99309999999999998</v>
      </c>
      <c r="AM1120">
        <v>0.72709999999999997</v>
      </c>
      <c r="AN1120">
        <v>0.92220000000000002</v>
      </c>
      <c r="AO1120">
        <f>Data[[#This Row],[labeller_confidence_score]]-Data[[#This Row],[cytodiffusion_classification_confidence]]</f>
        <v>0.19510000000000005</v>
      </c>
    </row>
    <row r="1121" spans="1:41" x14ac:dyDescent="0.3">
      <c r="A1121" t="s">
        <v>1194</v>
      </c>
      <c r="B1121" t="s">
        <v>54</v>
      </c>
      <c r="C1121">
        <v>0</v>
      </c>
      <c r="D1121" t="s">
        <v>54</v>
      </c>
      <c r="E1121">
        <v>7.48</v>
      </c>
      <c r="F1121">
        <v>0</v>
      </c>
      <c r="G1121">
        <v>0</v>
      </c>
      <c r="H1121">
        <v>1</v>
      </c>
      <c r="I1121">
        <f>Data[[#This Row],[nucleus_area_pct]]/Data[[#This Row],[cytoplasm_ratio]]</f>
        <v>0</v>
      </c>
      <c r="J1121">
        <v>0.88900000000000001</v>
      </c>
      <c r="K1121">
        <v>0.16800000000000001</v>
      </c>
      <c r="L1121">
        <v>0.6</v>
      </c>
      <c r="M1121">
        <v>1</v>
      </c>
      <c r="N1121">
        <v>0.94399999999999995</v>
      </c>
      <c r="O1121">
        <v>152</v>
      </c>
      <c r="P1121">
        <v>54</v>
      </c>
      <c r="Q1121">
        <v>240</v>
      </c>
      <c r="R1121">
        <v>117</v>
      </c>
      <c r="S1121">
        <v>102</v>
      </c>
      <c r="T1121">
        <f>(Data[[#This Row],[mean_r]]/256)*100</f>
        <v>93.75</v>
      </c>
      <c r="U1121">
        <f>(Data[[#This Row],[mean_g]]/256)*100</f>
        <v>45.703125</v>
      </c>
      <c r="V1121">
        <f>(Data[[#This Row],[mean_b]]/256)*100</f>
        <v>39.84375</v>
      </c>
      <c r="W1121">
        <v>0.63600000000000001</v>
      </c>
      <c r="X1121" t="s">
        <v>51</v>
      </c>
      <c r="Y1121" t="s">
        <v>40</v>
      </c>
      <c r="Z1121">
        <v>5184</v>
      </c>
      <c r="AA1121">
        <v>3.57</v>
      </c>
      <c r="AB1121">
        <v>9.4</v>
      </c>
      <c r="AC1121">
        <v>43.1</v>
      </c>
      <c r="AD1121">
        <v>186530</v>
      </c>
      <c r="AE1121">
        <v>107.5</v>
      </c>
      <c r="AF1121">
        <v>31</v>
      </c>
      <c r="AG1121" t="s">
        <v>46</v>
      </c>
      <c r="AH1121" t="s">
        <v>42</v>
      </c>
      <c r="AI1121" t="s">
        <v>52</v>
      </c>
      <c r="AJ1121">
        <v>40</v>
      </c>
      <c r="AK1121">
        <v>256</v>
      </c>
      <c r="AL1121">
        <v>0.1416</v>
      </c>
      <c r="AM1121">
        <v>0.85060000000000002</v>
      </c>
      <c r="AN1121">
        <v>1</v>
      </c>
      <c r="AO1121">
        <f>Data[[#This Row],[labeller_confidence_score]]-Data[[#This Row],[cytodiffusion_classification_confidence]]</f>
        <v>0.14939999999999998</v>
      </c>
    </row>
    <row r="1122" spans="1:41" x14ac:dyDescent="0.3">
      <c r="A1122" t="s">
        <v>1195</v>
      </c>
      <c r="B1122" t="s">
        <v>49</v>
      </c>
      <c r="C1122">
        <v>0</v>
      </c>
      <c r="D1122" t="s">
        <v>50</v>
      </c>
      <c r="E1122">
        <v>13.19</v>
      </c>
      <c r="F1122">
        <v>61.4</v>
      </c>
      <c r="G1122">
        <v>0.60099999999999998</v>
      </c>
      <c r="H1122">
        <v>0.40100000000000002</v>
      </c>
      <c r="I1122">
        <f>Data[[#This Row],[nucleus_area_pct]]/Data[[#This Row],[cytoplasm_ratio]]</f>
        <v>153.11720698254362</v>
      </c>
      <c r="J1122">
        <v>0.70499999999999996</v>
      </c>
      <c r="K1122">
        <v>0.26500000000000001</v>
      </c>
      <c r="L1122">
        <v>3.75</v>
      </c>
      <c r="M1122">
        <v>3.4</v>
      </c>
      <c r="N1122">
        <v>0.79</v>
      </c>
      <c r="O1122">
        <v>413</v>
      </c>
      <c r="P1122">
        <v>80</v>
      </c>
      <c r="Q1122">
        <v>221</v>
      </c>
      <c r="R1122">
        <v>166</v>
      </c>
      <c r="S1122">
        <v>194</v>
      </c>
      <c r="T1122">
        <f>(Data[[#This Row],[mean_r]]/256)*100</f>
        <v>86.328125</v>
      </c>
      <c r="U1122">
        <f>(Data[[#This Row],[mean_g]]/256)*100</f>
        <v>64.84375</v>
      </c>
      <c r="V1122">
        <f>(Data[[#This Row],[mean_b]]/256)*100</f>
        <v>75.78125</v>
      </c>
      <c r="W1122">
        <v>0.66300000000000003</v>
      </c>
      <c r="X1122" t="s">
        <v>39</v>
      </c>
      <c r="Y1122" t="s">
        <v>40</v>
      </c>
      <c r="Z1122">
        <v>7755</v>
      </c>
      <c r="AA1122">
        <v>5.25</v>
      </c>
      <c r="AB1122">
        <v>13.7</v>
      </c>
      <c r="AC1122">
        <v>34.700000000000003</v>
      </c>
      <c r="AD1122">
        <v>253025</v>
      </c>
      <c r="AE1122">
        <v>105</v>
      </c>
      <c r="AF1122">
        <v>31.4</v>
      </c>
      <c r="AG1122" t="s">
        <v>64</v>
      </c>
      <c r="AH1122" t="s">
        <v>42</v>
      </c>
      <c r="AI1122" t="s">
        <v>52</v>
      </c>
      <c r="AJ1122">
        <v>40</v>
      </c>
      <c r="AK1122">
        <v>360</v>
      </c>
      <c r="AL1122">
        <v>6.0100000000000001E-2</v>
      </c>
      <c r="AM1122">
        <v>0.83740000000000003</v>
      </c>
      <c r="AN1122">
        <v>0.82809999999999995</v>
      </c>
      <c r="AO1122">
        <f>Data[[#This Row],[labeller_confidence_score]]-Data[[#This Row],[cytodiffusion_classification_confidence]]</f>
        <v>-9.300000000000086E-3</v>
      </c>
    </row>
    <row r="1123" spans="1:41" x14ac:dyDescent="0.3">
      <c r="A1123" t="s">
        <v>1196</v>
      </c>
      <c r="B1123" t="s">
        <v>62</v>
      </c>
      <c r="C1123">
        <v>0</v>
      </c>
      <c r="D1123" t="s">
        <v>50</v>
      </c>
      <c r="E1123">
        <v>7.67</v>
      </c>
      <c r="F1123">
        <v>89.4</v>
      </c>
      <c r="G1123">
        <v>0.74099999999999999</v>
      </c>
      <c r="H1123">
        <v>0.158</v>
      </c>
      <c r="I1123">
        <f>Data[[#This Row],[nucleus_area_pct]]/Data[[#This Row],[cytoplasm_ratio]]</f>
        <v>565.82278481012656</v>
      </c>
      <c r="J1123">
        <v>0.86</v>
      </c>
      <c r="K1123">
        <v>0.189</v>
      </c>
      <c r="L1123">
        <v>0.92</v>
      </c>
      <c r="M1123">
        <v>1</v>
      </c>
      <c r="N1123">
        <v>0.91400000000000003</v>
      </c>
      <c r="O1123">
        <v>244</v>
      </c>
      <c r="P1123">
        <v>63</v>
      </c>
      <c r="Q1123">
        <v>216</v>
      </c>
      <c r="R1123">
        <v>131</v>
      </c>
      <c r="S1123">
        <v>217</v>
      </c>
      <c r="T1123">
        <f>(Data[[#This Row],[mean_r]]/256)*100</f>
        <v>84.375</v>
      </c>
      <c r="U1123">
        <f>(Data[[#This Row],[mean_g]]/256)*100</f>
        <v>51.171875</v>
      </c>
      <c r="V1123">
        <f>(Data[[#This Row],[mean_b]]/256)*100</f>
        <v>84.765625</v>
      </c>
      <c r="W1123">
        <v>0.76600000000000001</v>
      </c>
      <c r="X1123" t="s">
        <v>51</v>
      </c>
      <c r="Y1123" t="s">
        <v>40</v>
      </c>
      <c r="Z1123">
        <v>7643</v>
      </c>
      <c r="AA1123">
        <v>4.51</v>
      </c>
      <c r="AB1123">
        <v>12.7</v>
      </c>
      <c r="AC1123">
        <v>31.3</v>
      </c>
      <c r="AD1123">
        <v>280971</v>
      </c>
      <c r="AE1123">
        <v>89.7</v>
      </c>
      <c r="AF1123">
        <v>31.3</v>
      </c>
      <c r="AG1123" t="s">
        <v>41</v>
      </c>
      <c r="AH1123" t="s">
        <v>47</v>
      </c>
      <c r="AI1123" t="s">
        <v>43</v>
      </c>
      <c r="AJ1123">
        <v>100</v>
      </c>
      <c r="AK1123">
        <v>224</v>
      </c>
      <c r="AL1123">
        <v>9.0800000000000006E-2</v>
      </c>
      <c r="AM1123">
        <v>0.95540000000000003</v>
      </c>
      <c r="AN1123">
        <v>0.93030000000000002</v>
      </c>
      <c r="AO1123">
        <f>Data[[#This Row],[labeller_confidence_score]]-Data[[#This Row],[cytodiffusion_classification_confidence]]</f>
        <v>-2.5100000000000011E-2</v>
      </c>
    </row>
    <row r="1124" spans="1:41" x14ac:dyDescent="0.3">
      <c r="A1124" t="s">
        <v>1197</v>
      </c>
      <c r="B1124" t="s">
        <v>49</v>
      </c>
      <c r="C1124">
        <v>0</v>
      </c>
      <c r="D1124" t="s">
        <v>50</v>
      </c>
      <c r="E1124">
        <v>13.16</v>
      </c>
      <c r="F1124">
        <v>55.2</v>
      </c>
      <c r="G1124">
        <v>0.623</v>
      </c>
      <c r="H1124">
        <v>0.42699999999999999</v>
      </c>
      <c r="I1124">
        <f>Data[[#This Row],[nucleus_area_pct]]/Data[[#This Row],[cytoplasm_ratio]]</f>
        <v>129.27400468384076</v>
      </c>
      <c r="J1124">
        <v>0.76600000000000001</v>
      </c>
      <c r="K1124">
        <v>0.437</v>
      </c>
      <c r="L1124">
        <v>3.57</v>
      </c>
      <c r="M1124">
        <v>4</v>
      </c>
      <c r="N1124">
        <v>0.80500000000000005</v>
      </c>
      <c r="O1124">
        <v>450</v>
      </c>
      <c r="P1124">
        <v>80</v>
      </c>
      <c r="Q1124">
        <v>208</v>
      </c>
      <c r="R1124">
        <v>152</v>
      </c>
      <c r="S1124">
        <v>205</v>
      </c>
      <c r="T1124">
        <f>(Data[[#This Row],[mean_r]]/256)*100</f>
        <v>81.25</v>
      </c>
      <c r="U1124">
        <f>(Data[[#This Row],[mean_g]]/256)*100</f>
        <v>59.375</v>
      </c>
      <c r="V1124">
        <f>(Data[[#This Row],[mean_b]]/256)*100</f>
        <v>80.078125</v>
      </c>
      <c r="W1124">
        <v>0.60399999999999998</v>
      </c>
      <c r="X1124" t="s">
        <v>51</v>
      </c>
      <c r="Y1124" t="s">
        <v>40</v>
      </c>
      <c r="Z1124">
        <v>8573</v>
      </c>
      <c r="AA1124">
        <v>5</v>
      </c>
      <c r="AB1124">
        <v>13.8</v>
      </c>
      <c r="AC1124">
        <v>51.7</v>
      </c>
      <c r="AD1124">
        <v>214863</v>
      </c>
      <c r="AE1124">
        <v>90.7</v>
      </c>
      <c r="AF1124">
        <v>33.6</v>
      </c>
      <c r="AG1124" t="s">
        <v>64</v>
      </c>
      <c r="AH1124" t="s">
        <v>42</v>
      </c>
      <c r="AI1124" t="s">
        <v>43</v>
      </c>
      <c r="AJ1124">
        <v>100</v>
      </c>
      <c r="AK1124">
        <v>224</v>
      </c>
      <c r="AL1124">
        <v>0.15989999999999999</v>
      </c>
      <c r="AM1124">
        <v>0.97250000000000003</v>
      </c>
      <c r="AN1124">
        <v>0.82509999999999994</v>
      </c>
      <c r="AO1124">
        <f>Data[[#This Row],[labeller_confidence_score]]-Data[[#This Row],[cytodiffusion_classification_confidence]]</f>
        <v>-0.14740000000000009</v>
      </c>
    </row>
    <row r="1125" spans="1:41" x14ac:dyDescent="0.3">
      <c r="A1125" t="s">
        <v>1198</v>
      </c>
      <c r="B1125" t="s">
        <v>58</v>
      </c>
      <c r="C1125">
        <v>1</v>
      </c>
      <c r="D1125" t="s">
        <v>38</v>
      </c>
      <c r="E1125">
        <v>16.11</v>
      </c>
      <c r="F1125">
        <v>73.900000000000006</v>
      </c>
      <c r="G1125">
        <v>0.64900000000000002</v>
      </c>
      <c r="H1125">
        <v>0.29499999999999998</v>
      </c>
      <c r="I1125">
        <f>Data[[#This Row],[nucleus_area_pct]]/Data[[#This Row],[cytoplasm_ratio]]</f>
        <v>250.50847457627123</v>
      </c>
      <c r="J1125">
        <v>0.79800000000000004</v>
      </c>
      <c r="K1125">
        <v>0.33300000000000002</v>
      </c>
      <c r="L1125">
        <v>1.85</v>
      </c>
      <c r="M1125">
        <v>1</v>
      </c>
      <c r="N1125">
        <v>0.85799999999999998</v>
      </c>
      <c r="O1125">
        <v>569</v>
      </c>
      <c r="P1125">
        <v>99</v>
      </c>
      <c r="Q1125">
        <v>188</v>
      </c>
      <c r="R1125">
        <v>130</v>
      </c>
      <c r="S1125">
        <v>208</v>
      </c>
      <c r="T1125">
        <f>(Data[[#This Row],[mean_r]]/256)*100</f>
        <v>73.4375</v>
      </c>
      <c r="U1125">
        <f>(Data[[#This Row],[mean_g]]/256)*100</f>
        <v>50.78125</v>
      </c>
      <c r="V1125">
        <f>(Data[[#This Row],[mean_b]]/256)*100</f>
        <v>81.25</v>
      </c>
      <c r="W1125">
        <v>0.75800000000000001</v>
      </c>
      <c r="X1125" t="s">
        <v>51</v>
      </c>
      <c r="Y1125" t="s">
        <v>40</v>
      </c>
      <c r="Z1125">
        <v>5106</v>
      </c>
      <c r="AA1125">
        <v>5.3</v>
      </c>
      <c r="AB1125">
        <v>15.2</v>
      </c>
      <c r="AC1125">
        <v>43.9</v>
      </c>
      <c r="AD1125">
        <v>300475</v>
      </c>
      <c r="AE1125">
        <v>86.9</v>
      </c>
      <c r="AF1125">
        <v>34.200000000000003</v>
      </c>
      <c r="AG1125" t="s">
        <v>64</v>
      </c>
      <c r="AH1125" t="s">
        <v>68</v>
      </c>
      <c r="AI1125" t="s">
        <v>56</v>
      </c>
      <c r="AJ1125">
        <v>60</v>
      </c>
      <c r="AK1125">
        <v>512</v>
      </c>
      <c r="AL1125">
        <v>0.85509999999999997</v>
      </c>
      <c r="AM1125">
        <v>0.77849999999999997</v>
      </c>
      <c r="AN1125">
        <v>0.79769999999999996</v>
      </c>
      <c r="AO1125">
        <f>Data[[#This Row],[labeller_confidence_score]]-Data[[#This Row],[cytodiffusion_classification_confidence]]</f>
        <v>1.9199999999999995E-2</v>
      </c>
    </row>
    <row r="1126" spans="1:41" x14ac:dyDescent="0.3">
      <c r="A1126" t="s">
        <v>1199</v>
      </c>
      <c r="B1126" t="s">
        <v>120</v>
      </c>
      <c r="C1126">
        <v>1</v>
      </c>
      <c r="D1126" t="s">
        <v>104</v>
      </c>
      <c r="E1126">
        <v>6.48</v>
      </c>
      <c r="F1126">
        <v>0</v>
      </c>
      <c r="G1126">
        <v>0</v>
      </c>
      <c r="H1126">
        <v>1</v>
      </c>
      <c r="I1126">
        <f>Data[[#This Row],[nucleus_area_pct]]/Data[[#This Row],[cytoplasm_ratio]]</f>
        <v>0</v>
      </c>
      <c r="J1126">
        <v>0.94399999999999995</v>
      </c>
      <c r="K1126">
        <v>9.0999999999999998E-2</v>
      </c>
      <c r="L1126">
        <v>0.4</v>
      </c>
      <c r="M1126">
        <v>1</v>
      </c>
      <c r="N1126">
        <v>0.96899999999999997</v>
      </c>
      <c r="O1126">
        <v>108</v>
      </c>
      <c r="P1126">
        <v>38</v>
      </c>
      <c r="Q1126">
        <v>226</v>
      </c>
      <c r="R1126">
        <v>135</v>
      </c>
      <c r="S1126">
        <v>132</v>
      </c>
      <c r="T1126">
        <f>(Data[[#This Row],[mean_r]]/256)*100</f>
        <v>88.28125</v>
      </c>
      <c r="U1126">
        <f>(Data[[#This Row],[mean_g]]/256)*100</f>
        <v>52.734375</v>
      </c>
      <c r="V1126">
        <f>(Data[[#This Row],[mean_b]]/256)*100</f>
        <v>51.5625</v>
      </c>
      <c r="W1126">
        <v>0.50800000000000001</v>
      </c>
      <c r="X1126" t="s">
        <v>39</v>
      </c>
      <c r="Y1126" t="s">
        <v>40</v>
      </c>
      <c r="Z1126">
        <v>6711</v>
      </c>
      <c r="AA1126">
        <v>3.73</v>
      </c>
      <c r="AB1126">
        <v>11</v>
      </c>
      <c r="AC1126">
        <v>39.799999999999997</v>
      </c>
      <c r="AD1126">
        <v>258976</v>
      </c>
      <c r="AE1126">
        <v>106.1</v>
      </c>
      <c r="AF1126">
        <v>35</v>
      </c>
      <c r="AG1126" t="s">
        <v>41</v>
      </c>
      <c r="AH1126" t="s">
        <v>47</v>
      </c>
      <c r="AI1126" t="s">
        <v>52</v>
      </c>
      <c r="AJ1126">
        <v>60</v>
      </c>
      <c r="AK1126">
        <v>224</v>
      </c>
      <c r="AL1126">
        <v>0.77780000000000005</v>
      </c>
      <c r="AM1126">
        <v>0.80900000000000005</v>
      </c>
      <c r="AN1126">
        <v>0.90210000000000001</v>
      </c>
      <c r="AO1126">
        <f>Data[[#This Row],[labeller_confidence_score]]-Data[[#This Row],[cytodiffusion_classification_confidence]]</f>
        <v>9.3099999999999961E-2</v>
      </c>
    </row>
    <row r="1127" spans="1:41" x14ac:dyDescent="0.3">
      <c r="A1127" t="s">
        <v>1200</v>
      </c>
      <c r="B1127" t="s">
        <v>62</v>
      </c>
      <c r="C1127">
        <v>0</v>
      </c>
      <c r="D1127" t="s">
        <v>50</v>
      </c>
      <c r="E1127">
        <v>9.02</v>
      </c>
      <c r="F1127">
        <v>75.8</v>
      </c>
      <c r="G1127">
        <v>0.69799999999999995</v>
      </c>
      <c r="H1127">
        <v>0.27400000000000002</v>
      </c>
      <c r="I1127">
        <f>Data[[#This Row],[nucleus_area_pct]]/Data[[#This Row],[cytoplasm_ratio]]</f>
        <v>276.64233576642334</v>
      </c>
      <c r="J1127">
        <v>0.83699999999999997</v>
      </c>
      <c r="K1127">
        <v>0.224</v>
      </c>
      <c r="L1127">
        <v>0.81</v>
      </c>
      <c r="M1127">
        <v>1.2</v>
      </c>
      <c r="N1127">
        <v>0.91400000000000003</v>
      </c>
      <c r="O1127">
        <v>226</v>
      </c>
      <c r="P1127">
        <v>54</v>
      </c>
      <c r="Q1127">
        <v>216</v>
      </c>
      <c r="R1127">
        <v>143</v>
      </c>
      <c r="S1127">
        <v>190</v>
      </c>
      <c r="T1127">
        <f>(Data[[#This Row],[mean_r]]/256)*100</f>
        <v>84.375</v>
      </c>
      <c r="U1127">
        <f>(Data[[#This Row],[mean_g]]/256)*100</f>
        <v>55.859375</v>
      </c>
      <c r="V1127">
        <f>(Data[[#This Row],[mean_b]]/256)*100</f>
        <v>74.21875</v>
      </c>
      <c r="W1127">
        <v>0.79100000000000004</v>
      </c>
      <c r="X1127" t="s">
        <v>51</v>
      </c>
      <c r="Y1127" t="s">
        <v>45</v>
      </c>
      <c r="Z1127">
        <v>7855</v>
      </c>
      <c r="AA1127">
        <v>4.21</v>
      </c>
      <c r="AB1127">
        <v>13.6</v>
      </c>
      <c r="AC1127">
        <v>40.4</v>
      </c>
      <c r="AD1127">
        <v>261619</v>
      </c>
      <c r="AE1127">
        <v>97.8</v>
      </c>
      <c r="AF1127">
        <v>32.700000000000003</v>
      </c>
      <c r="AG1127" t="s">
        <v>41</v>
      </c>
      <c r="AH1127" t="s">
        <v>68</v>
      </c>
      <c r="AI1127" t="s">
        <v>52</v>
      </c>
      <c r="AJ1127">
        <v>100</v>
      </c>
      <c r="AK1127">
        <v>224</v>
      </c>
      <c r="AL1127">
        <v>4.0500000000000001E-2</v>
      </c>
      <c r="AM1127">
        <v>0.94059999999999999</v>
      </c>
      <c r="AN1127">
        <v>0.94089999999999996</v>
      </c>
      <c r="AO1127">
        <f>Data[[#This Row],[labeller_confidence_score]]-Data[[#This Row],[cytodiffusion_classification_confidence]]</f>
        <v>2.9999999999996696E-4</v>
      </c>
    </row>
    <row r="1128" spans="1:41" x14ac:dyDescent="0.3">
      <c r="A1128" t="s">
        <v>1201</v>
      </c>
      <c r="B1128" t="s">
        <v>49</v>
      </c>
      <c r="C1128">
        <v>0</v>
      </c>
      <c r="D1128" t="s">
        <v>50</v>
      </c>
      <c r="E1128">
        <v>13.43</v>
      </c>
      <c r="F1128">
        <v>53.4</v>
      </c>
      <c r="G1128">
        <v>0.45</v>
      </c>
      <c r="H1128">
        <v>0.437</v>
      </c>
      <c r="I1128">
        <f>Data[[#This Row],[nucleus_area_pct]]/Data[[#This Row],[cytoplasm_ratio]]</f>
        <v>122.19679633867277</v>
      </c>
      <c r="J1128">
        <v>0.746</v>
      </c>
      <c r="K1128">
        <v>0.42399999999999999</v>
      </c>
      <c r="L1128">
        <v>3.03</v>
      </c>
      <c r="M1128">
        <v>1.9</v>
      </c>
      <c r="N1128">
        <v>1</v>
      </c>
      <c r="O1128">
        <v>427</v>
      </c>
      <c r="P1128">
        <v>72</v>
      </c>
      <c r="Q1128">
        <v>186</v>
      </c>
      <c r="R1128">
        <v>138</v>
      </c>
      <c r="S1128">
        <v>183</v>
      </c>
      <c r="T1128">
        <f>(Data[[#This Row],[mean_r]]/256)*100</f>
        <v>72.65625</v>
      </c>
      <c r="U1128">
        <f>(Data[[#This Row],[mean_g]]/256)*100</f>
        <v>53.90625</v>
      </c>
      <c r="V1128">
        <f>(Data[[#This Row],[mean_b]]/256)*100</f>
        <v>71.484375</v>
      </c>
      <c r="W1128">
        <v>0.67400000000000004</v>
      </c>
      <c r="X1128" t="s">
        <v>63</v>
      </c>
      <c r="Y1128" t="s">
        <v>45</v>
      </c>
      <c r="Z1128">
        <v>8755</v>
      </c>
      <c r="AA1128">
        <v>6.06</v>
      </c>
      <c r="AB1128">
        <v>13.5</v>
      </c>
      <c r="AC1128">
        <v>39.6</v>
      </c>
      <c r="AD1128">
        <v>173149</v>
      </c>
      <c r="AE1128">
        <v>87.4</v>
      </c>
      <c r="AF1128">
        <v>32.9</v>
      </c>
      <c r="AG1128" t="s">
        <v>46</v>
      </c>
      <c r="AH1128" t="s">
        <v>42</v>
      </c>
      <c r="AI1128" t="s">
        <v>52</v>
      </c>
      <c r="AJ1128">
        <v>100</v>
      </c>
      <c r="AK1128">
        <v>224</v>
      </c>
      <c r="AL1128">
        <v>4.7399999999999998E-2</v>
      </c>
      <c r="AM1128">
        <v>0.87350000000000005</v>
      </c>
      <c r="AN1128">
        <v>0.85209999999999997</v>
      </c>
      <c r="AO1128">
        <f>Data[[#This Row],[labeller_confidence_score]]-Data[[#This Row],[cytodiffusion_classification_confidence]]</f>
        <v>-2.1400000000000086E-2</v>
      </c>
    </row>
    <row r="1129" spans="1:41" x14ac:dyDescent="0.3">
      <c r="A1129" t="s">
        <v>1202</v>
      </c>
      <c r="B1129" t="s">
        <v>54</v>
      </c>
      <c r="C1129">
        <v>0</v>
      </c>
      <c r="D1129" t="s">
        <v>54</v>
      </c>
      <c r="E1129">
        <v>8.2899999999999991</v>
      </c>
      <c r="F1129">
        <v>0</v>
      </c>
      <c r="G1129">
        <v>0</v>
      </c>
      <c r="H1129">
        <v>1</v>
      </c>
      <c r="I1129">
        <f>Data[[#This Row],[nucleus_area_pct]]/Data[[#This Row],[cytoplasm_ratio]]</f>
        <v>0</v>
      </c>
      <c r="J1129">
        <v>0.94699999999999995</v>
      </c>
      <c r="K1129">
        <v>0.22700000000000001</v>
      </c>
      <c r="L1129">
        <v>0.43</v>
      </c>
      <c r="M1129">
        <v>1</v>
      </c>
      <c r="N1129">
        <v>0.94799999999999995</v>
      </c>
      <c r="O1129">
        <v>191</v>
      </c>
      <c r="P1129">
        <v>51</v>
      </c>
      <c r="Q1129">
        <v>229</v>
      </c>
      <c r="R1129">
        <v>124</v>
      </c>
      <c r="S1129">
        <v>138</v>
      </c>
      <c r="T1129">
        <f>(Data[[#This Row],[mean_r]]/256)*100</f>
        <v>89.453125</v>
      </c>
      <c r="U1129">
        <f>(Data[[#This Row],[mean_g]]/256)*100</f>
        <v>48.4375</v>
      </c>
      <c r="V1129">
        <f>(Data[[#This Row],[mean_b]]/256)*100</f>
        <v>53.90625</v>
      </c>
      <c r="W1129">
        <v>0.50800000000000001</v>
      </c>
      <c r="X1129" t="s">
        <v>39</v>
      </c>
      <c r="Y1129" t="s">
        <v>45</v>
      </c>
      <c r="Z1129">
        <v>6968</v>
      </c>
      <c r="AA1129">
        <v>5.7</v>
      </c>
      <c r="AB1129">
        <v>15.7</v>
      </c>
      <c r="AC1129">
        <v>46</v>
      </c>
      <c r="AD1129">
        <v>427884</v>
      </c>
      <c r="AE1129">
        <v>92.4</v>
      </c>
      <c r="AF1129">
        <v>34.700000000000003</v>
      </c>
      <c r="AG1129" t="s">
        <v>64</v>
      </c>
      <c r="AH1129" t="s">
        <v>68</v>
      </c>
      <c r="AI1129" t="s">
        <v>56</v>
      </c>
      <c r="AJ1129">
        <v>40</v>
      </c>
      <c r="AK1129">
        <v>512</v>
      </c>
      <c r="AL1129">
        <v>0.12759999999999999</v>
      </c>
      <c r="AM1129">
        <v>0.84199999999999997</v>
      </c>
      <c r="AN1129">
        <v>0.91620000000000001</v>
      </c>
      <c r="AO1129">
        <f>Data[[#This Row],[labeller_confidence_score]]-Data[[#This Row],[cytodiffusion_classification_confidence]]</f>
        <v>7.4200000000000044E-2</v>
      </c>
    </row>
    <row r="1130" spans="1:41" x14ac:dyDescent="0.3">
      <c r="A1130" t="s">
        <v>1203</v>
      </c>
      <c r="B1130" t="s">
        <v>120</v>
      </c>
      <c r="C1130">
        <v>1</v>
      </c>
      <c r="D1130" t="s">
        <v>104</v>
      </c>
      <c r="E1130">
        <v>5.77</v>
      </c>
      <c r="F1130">
        <v>0</v>
      </c>
      <c r="G1130">
        <v>0</v>
      </c>
      <c r="H1130">
        <v>1</v>
      </c>
      <c r="I1130">
        <f>Data[[#This Row],[nucleus_area_pct]]/Data[[#This Row],[cytoplasm_ratio]]</f>
        <v>0</v>
      </c>
      <c r="J1130">
        <v>0.995</v>
      </c>
      <c r="K1130">
        <v>0.115</v>
      </c>
      <c r="L1130">
        <v>0.63</v>
      </c>
      <c r="M1130">
        <v>1</v>
      </c>
      <c r="N1130">
        <v>0.95199999999999996</v>
      </c>
      <c r="O1130">
        <v>160</v>
      </c>
      <c r="P1130">
        <v>45</v>
      </c>
      <c r="Q1130">
        <v>217</v>
      </c>
      <c r="R1130">
        <v>125</v>
      </c>
      <c r="S1130">
        <v>144</v>
      </c>
      <c r="T1130">
        <f>(Data[[#This Row],[mean_r]]/256)*100</f>
        <v>84.765625</v>
      </c>
      <c r="U1130">
        <f>(Data[[#This Row],[mean_g]]/256)*100</f>
        <v>48.828125</v>
      </c>
      <c r="V1130">
        <f>(Data[[#This Row],[mean_b]]/256)*100</f>
        <v>56.25</v>
      </c>
      <c r="W1130">
        <v>0.58399999999999996</v>
      </c>
      <c r="X1130" t="s">
        <v>63</v>
      </c>
      <c r="Y1130" t="s">
        <v>40</v>
      </c>
      <c r="Z1130">
        <v>6409</v>
      </c>
      <c r="AA1130">
        <v>4.82</v>
      </c>
      <c r="AB1130">
        <v>15</v>
      </c>
      <c r="AC1130">
        <v>31.1</v>
      </c>
      <c r="AD1130">
        <v>420917</v>
      </c>
      <c r="AE1130">
        <v>111.1</v>
      </c>
      <c r="AF1130">
        <v>31.7</v>
      </c>
      <c r="AG1130" t="s">
        <v>41</v>
      </c>
      <c r="AH1130" t="s">
        <v>42</v>
      </c>
      <c r="AI1130" t="s">
        <v>56</v>
      </c>
      <c r="AJ1130">
        <v>60</v>
      </c>
      <c r="AK1130">
        <v>512</v>
      </c>
      <c r="AL1130">
        <v>0.87309999999999999</v>
      </c>
      <c r="AM1130">
        <v>0.8831</v>
      </c>
      <c r="AN1130">
        <v>0.75629999999999997</v>
      </c>
      <c r="AO1130">
        <f>Data[[#This Row],[labeller_confidence_score]]-Data[[#This Row],[cytodiffusion_classification_confidence]]</f>
        <v>-0.12680000000000002</v>
      </c>
    </row>
    <row r="1131" spans="1:41" x14ac:dyDescent="0.3">
      <c r="A1131" t="s">
        <v>1204</v>
      </c>
      <c r="B1131" t="s">
        <v>87</v>
      </c>
      <c r="C1131">
        <v>0</v>
      </c>
      <c r="D1131" t="s">
        <v>50</v>
      </c>
      <c r="E1131">
        <v>14.24</v>
      </c>
      <c r="F1131">
        <v>43.7</v>
      </c>
      <c r="G1131">
        <v>0.67900000000000005</v>
      </c>
      <c r="H1131">
        <v>0.439</v>
      </c>
      <c r="I1131">
        <f>Data[[#This Row],[nucleus_area_pct]]/Data[[#This Row],[cytoplasm_ratio]]</f>
        <v>99.544419134396364</v>
      </c>
      <c r="J1131">
        <v>0.78300000000000003</v>
      </c>
      <c r="K1131">
        <v>0.35499999999999998</v>
      </c>
      <c r="L1131">
        <v>4.58</v>
      </c>
      <c r="M1131">
        <v>2.1</v>
      </c>
      <c r="N1131">
        <v>0.90200000000000002</v>
      </c>
      <c r="O1131">
        <v>370</v>
      </c>
      <c r="P1131">
        <v>69</v>
      </c>
      <c r="Q1131">
        <v>228</v>
      </c>
      <c r="R1131">
        <v>149</v>
      </c>
      <c r="S1131">
        <v>150</v>
      </c>
      <c r="T1131">
        <f>(Data[[#This Row],[mean_r]]/256)*100</f>
        <v>89.0625</v>
      </c>
      <c r="U1131">
        <f>(Data[[#This Row],[mean_g]]/256)*100</f>
        <v>58.203125</v>
      </c>
      <c r="V1131">
        <f>(Data[[#This Row],[mean_b]]/256)*100</f>
        <v>58.59375</v>
      </c>
      <c r="W1131">
        <v>0.46600000000000003</v>
      </c>
      <c r="X1131" t="s">
        <v>39</v>
      </c>
      <c r="Y1131" t="s">
        <v>40</v>
      </c>
      <c r="Z1131">
        <v>8842</v>
      </c>
      <c r="AA1131">
        <v>3.8</v>
      </c>
      <c r="AB1131">
        <v>14</v>
      </c>
      <c r="AC1131">
        <v>50.7</v>
      </c>
      <c r="AD1131">
        <v>301298</v>
      </c>
      <c r="AE1131">
        <v>83.4</v>
      </c>
      <c r="AF1131">
        <v>34.700000000000003</v>
      </c>
      <c r="AG1131" t="s">
        <v>46</v>
      </c>
      <c r="AH1131" t="s">
        <v>47</v>
      </c>
      <c r="AI1131" t="s">
        <v>56</v>
      </c>
      <c r="AJ1131">
        <v>40</v>
      </c>
      <c r="AK1131">
        <v>256</v>
      </c>
      <c r="AL1131">
        <v>6.1499999999999999E-2</v>
      </c>
      <c r="AM1131">
        <v>0.77739999999999998</v>
      </c>
      <c r="AN1131">
        <v>0.89200000000000002</v>
      </c>
      <c r="AO1131">
        <f>Data[[#This Row],[labeller_confidence_score]]-Data[[#This Row],[cytodiffusion_classification_confidence]]</f>
        <v>0.11460000000000004</v>
      </c>
    </row>
    <row r="1132" spans="1:41" x14ac:dyDescent="0.3">
      <c r="A1132" t="s">
        <v>1205</v>
      </c>
      <c r="B1132" t="s">
        <v>133</v>
      </c>
      <c r="C1132">
        <v>1</v>
      </c>
      <c r="D1132" t="s">
        <v>104</v>
      </c>
      <c r="E1132">
        <v>8.19</v>
      </c>
      <c r="F1132">
        <v>0</v>
      </c>
      <c r="G1132">
        <v>0</v>
      </c>
      <c r="H1132">
        <v>1</v>
      </c>
      <c r="I1132">
        <f>Data[[#This Row],[nucleus_area_pct]]/Data[[#This Row],[cytoplasm_ratio]]</f>
        <v>0</v>
      </c>
      <c r="J1132">
        <v>0.50800000000000001</v>
      </c>
      <c r="K1132">
        <v>0.83499999999999996</v>
      </c>
      <c r="L1132">
        <v>0.78</v>
      </c>
      <c r="M1132">
        <v>1</v>
      </c>
      <c r="N1132">
        <v>0.96499999999999997</v>
      </c>
      <c r="O1132">
        <v>175</v>
      </c>
      <c r="P1132">
        <v>56</v>
      </c>
      <c r="Q1132">
        <v>228</v>
      </c>
      <c r="R1132">
        <v>106</v>
      </c>
      <c r="S1132">
        <v>121</v>
      </c>
      <c r="T1132">
        <f>(Data[[#This Row],[mean_r]]/256)*100</f>
        <v>89.0625</v>
      </c>
      <c r="U1132">
        <f>(Data[[#This Row],[mean_g]]/256)*100</f>
        <v>41.40625</v>
      </c>
      <c r="V1132">
        <f>(Data[[#This Row],[mean_b]]/256)*100</f>
        <v>47.265625</v>
      </c>
      <c r="W1132">
        <v>0.50800000000000001</v>
      </c>
      <c r="X1132" t="s">
        <v>39</v>
      </c>
      <c r="Y1132" t="s">
        <v>40</v>
      </c>
      <c r="Z1132">
        <v>1000</v>
      </c>
      <c r="AA1132">
        <v>4.47</v>
      </c>
      <c r="AB1132">
        <v>11.1</v>
      </c>
      <c r="AC1132">
        <v>38.1</v>
      </c>
      <c r="AD1132">
        <v>256835</v>
      </c>
      <c r="AE1132">
        <v>96.7</v>
      </c>
      <c r="AF1132">
        <v>32.6</v>
      </c>
      <c r="AG1132" t="s">
        <v>64</v>
      </c>
      <c r="AH1132" t="s">
        <v>42</v>
      </c>
      <c r="AI1132" t="s">
        <v>43</v>
      </c>
      <c r="AJ1132">
        <v>100</v>
      </c>
      <c r="AK1132">
        <v>512</v>
      </c>
      <c r="AL1132">
        <v>0.59419999999999995</v>
      </c>
      <c r="AM1132">
        <v>0.72340000000000004</v>
      </c>
      <c r="AN1132">
        <v>0.95720000000000005</v>
      </c>
      <c r="AO1132">
        <f>Data[[#This Row],[labeller_confidence_score]]-Data[[#This Row],[cytodiffusion_classification_confidence]]</f>
        <v>0.23380000000000001</v>
      </c>
    </row>
    <row r="1133" spans="1:41" x14ac:dyDescent="0.3">
      <c r="A1133" t="s">
        <v>1206</v>
      </c>
      <c r="B1133" t="s">
        <v>54</v>
      </c>
      <c r="C1133">
        <v>0</v>
      </c>
      <c r="D1133" t="s">
        <v>54</v>
      </c>
      <c r="E1133">
        <v>7.48</v>
      </c>
      <c r="F1133">
        <v>0</v>
      </c>
      <c r="G1133">
        <v>0</v>
      </c>
      <c r="H1133">
        <v>1</v>
      </c>
      <c r="I1133">
        <f>Data[[#This Row],[nucleus_area_pct]]/Data[[#This Row],[cytoplasm_ratio]]</f>
        <v>0</v>
      </c>
      <c r="J1133">
        <v>0.9</v>
      </c>
      <c r="K1133">
        <v>0.2</v>
      </c>
      <c r="L1133">
        <v>0.47</v>
      </c>
      <c r="M1133">
        <v>1</v>
      </c>
      <c r="N1133">
        <v>0.92600000000000005</v>
      </c>
      <c r="O1133">
        <v>161</v>
      </c>
      <c r="P1133">
        <v>57</v>
      </c>
      <c r="Q1133">
        <v>223</v>
      </c>
      <c r="R1133">
        <v>118</v>
      </c>
      <c r="S1133">
        <v>134</v>
      </c>
      <c r="T1133">
        <f>(Data[[#This Row],[mean_r]]/256)*100</f>
        <v>87.109375</v>
      </c>
      <c r="U1133">
        <f>(Data[[#This Row],[mean_g]]/256)*100</f>
        <v>46.09375</v>
      </c>
      <c r="V1133">
        <f>(Data[[#This Row],[mean_b]]/256)*100</f>
        <v>52.34375</v>
      </c>
      <c r="W1133">
        <v>0.503</v>
      </c>
      <c r="X1133" t="s">
        <v>63</v>
      </c>
      <c r="Y1133" t="s">
        <v>45</v>
      </c>
      <c r="Z1133">
        <v>4310</v>
      </c>
      <c r="AA1133">
        <v>3.81</v>
      </c>
      <c r="AB1133">
        <v>13.5</v>
      </c>
      <c r="AC1133">
        <v>39</v>
      </c>
      <c r="AD1133">
        <v>62326</v>
      </c>
      <c r="AE1133">
        <v>69.5</v>
      </c>
      <c r="AF1133">
        <v>36.700000000000003</v>
      </c>
      <c r="AG1133" t="s">
        <v>64</v>
      </c>
      <c r="AH1133" t="s">
        <v>68</v>
      </c>
      <c r="AI1133" t="s">
        <v>56</v>
      </c>
      <c r="AJ1133">
        <v>60</v>
      </c>
      <c r="AK1133">
        <v>512</v>
      </c>
      <c r="AL1133">
        <v>0.1033</v>
      </c>
      <c r="AM1133">
        <v>0.83020000000000005</v>
      </c>
      <c r="AN1133">
        <v>0.89</v>
      </c>
      <c r="AO1133">
        <f>Data[[#This Row],[labeller_confidence_score]]-Data[[#This Row],[cytodiffusion_classification_confidence]]</f>
        <v>5.9799999999999964E-2</v>
      </c>
    </row>
    <row r="1134" spans="1:41" x14ac:dyDescent="0.3">
      <c r="A1134" t="s">
        <v>1207</v>
      </c>
      <c r="B1134" t="s">
        <v>54</v>
      </c>
      <c r="C1134">
        <v>0</v>
      </c>
      <c r="D1134" t="s">
        <v>54</v>
      </c>
      <c r="E1134">
        <v>6.67</v>
      </c>
      <c r="F1134">
        <v>0</v>
      </c>
      <c r="G1134">
        <v>0</v>
      </c>
      <c r="H1134">
        <v>1</v>
      </c>
      <c r="I1134">
        <f>Data[[#This Row],[nucleus_area_pct]]/Data[[#This Row],[cytoplasm_ratio]]</f>
        <v>0</v>
      </c>
      <c r="J1134">
        <v>0.93700000000000006</v>
      </c>
      <c r="K1134">
        <v>0.112</v>
      </c>
      <c r="L1134">
        <v>0.57999999999999996</v>
      </c>
      <c r="M1134">
        <v>1</v>
      </c>
      <c r="N1134">
        <v>0.874</v>
      </c>
      <c r="O1134">
        <v>187</v>
      </c>
      <c r="P1134">
        <v>48</v>
      </c>
      <c r="Q1134">
        <v>228</v>
      </c>
      <c r="R1134">
        <v>119</v>
      </c>
      <c r="S1134">
        <v>132</v>
      </c>
      <c r="T1134">
        <f>(Data[[#This Row],[mean_r]]/256)*100</f>
        <v>89.0625</v>
      </c>
      <c r="U1134">
        <f>(Data[[#This Row],[mean_g]]/256)*100</f>
        <v>46.484375</v>
      </c>
      <c r="V1134">
        <f>(Data[[#This Row],[mean_b]]/256)*100</f>
        <v>51.5625</v>
      </c>
      <c r="W1134">
        <v>0.48</v>
      </c>
      <c r="X1134" t="s">
        <v>51</v>
      </c>
      <c r="Y1134" t="s">
        <v>45</v>
      </c>
      <c r="Z1134">
        <v>7610</v>
      </c>
      <c r="AA1134">
        <v>4.42</v>
      </c>
      <c r="AB1134">
        <v>13</v>
      </c>
      <c r="AC1134">
        <v>40.700000000000003</v>
      </c>
      <c r="AD1134">
        <v>428082</v>
      </c>
      <c r="AE1134">
        <v>86</v>
      </c>
      <c r="AF1134">
        <v>33.799999999999997</v>
      </c>
      <c r="AG1134" t="s">
        <v>64</v>
      </c>
      <c r="AH1134" t="s">
        <v>42</v>
      </c>
      <c r="AI1134" t="s">
        <v>56</v>
      </c>
      <c r="AJ1134">
        <v>100</v>
      </c>
      <c r="AK1134">
        <v>512</v>
      </c>
      <c r="AL1134">
        <v>6.9000000000000006E-2</v>
      </c>
      <c r="AM1134">
        <v>0.90720000000000001</v>
      </c>
      <c r="AN1134">
        <v>0.90229999999999999</v>
      </c>
      <c r="AO1134">
        <f>Data[[#This Row],[labeller_confidence_score]]-Data[[#This Row],[cytodiffusion_classification_confidence]]</f>
        <v>-4.9000000000000155E-3</v>
      </c>
    </row>
    <row r="1135" spans="1:41" x14ac:dyDescent="0.3">
      <c r="A1135" t="s">
        <v>1208</v>
      </c>
      <c r="B1135" t="s">
        <v>103</v>
      </c>
      <c r="C1135">
        <v>1</v>
      </c>
      <c r="D1135" t="s">
        <v>104</v>
      </c>
      <c r="E1135">
        <v>4.4400000000000004</v>
      </c>
      <c r="F1135">
        <v>0</v>
      </c>
      <c r="G1135">
        <v>0</v>
      </c>
      <c r="H1135">
        <v>1</v>
      </c>
      <c r="I1135">
        <f>Data[[#This Row],[nucleus_area_pct]]/Data[[#This Row],[cytoplasm_ratio]]</f>
        <v>0</v>
      </c>
      <c r="J1135">
        <v>0.33500000000000002</v>
      </c>
      <c r="K1135">
        <v>0.81899999999999995</v>
      </c>
      <c r="L1135">
        <v>1.1000000000000001</v>
      </c>
      <c r="M1135">
        <v>1</v>
      </c>
      <c r="N1135">
        <v>0.72</v>
      </c>
      <c r="O1135">
        <v>57</v>
      </c>
      <c r="P1135">
        <v>39</v>
      </c>
      <c r="Q1135">
        <v>226</v>
      </c>
      <c r="R1135">
        <v>133</v>
      </c>
      <c r="S1135">
        <v>126</v>
      </c>
      <c r="T1135">
        <f>(Data[[#This Row],[mean_r]]/256)*100</f>
        <v>88.28125</v>
      </c>
      <c r="U1135">
        <f>(Data[[#This Row],[mean_g]]/256)*100</f>
        <v>51.953125</v>
      </c>
      <c r="V1135">
        <f>(Data[[#This Row],[mean_b]]/256)*100</f>
        <v>49.21875</v>
      </c>
      <c r="W1135">
        <v>0.51700000000000002</v>
      </c>
      <c r="X1135" t="s">
        <v>39</v>
      </c>
      <c r="Y1135" t="s">
        <v>40</v>
      </c>
      <c r="Z1135">
        <v>6872</v>
      </c>
      <c r="AA1135">
        <v>4.21</v>
      </c>
      <c r="AB1135">
        <v>12.1</v>
      </c>
      <c r="AC1135">
        <v>31.4</v>
      </c>
      <c r="AD1135">
        <v>143899</v>
      </c>
      <c r="AE1135">
        <v>106.7</v>
      </c>
      <c r="AF1135">
        <v>31.2</v>
      </c>
      <c r="AG1135" t="s">
        <v>64</v>
      </c>
      <c r="AH1135" t="s">
        <v>47</v>
      </c>
      <c r="AI1135" t="s">
        <v>52</v>
      </c>
      <c r="AJ1135">
        <v>100</v>
      </c>
      <c r="AK1135">
        <v>360</v>
      </c>
      <c r="AL1135">
        <v>0.83099999999999996</v>
      </c>
      <c r="AM1135">
        <v>0.65810000000000002</v>
      </c>
      <c r="AN1135">
        <v>0.71850000000000003</v>
      </c>
      <c r="AO1135">
        <f>Data[[#This Row],[labeller_confidence_score]]-Data[[#This Row],[cytodiffusion_classification_confidence]]</f>
        <v>6.0400000000000009E-2</v>
      </c>
    </row>
    <row r="1136" spans="1:41" x14ac:dyDescent="0.3">
      <c r="A1136" t="s">
        <v>1209</v>
      </c>
      <c r="B1136" t="s">
        <v>49</v>
      </c>
      <c r="C1136">
        <v>0</v>
      </c>
      <c r="D1136" t="s">
        <v>50</v>
      </c>
      <c r="E1136">
        <v>12.71</v>
      </c>
      <c r="F1136">
        <v>57.8</v>
      </c>
      <c r="G1136">
        <v>0.81799999999999995</v>
      </c>
      <c r="H1136">
        <v>0.38500000000000001</v>
      </c>
      <c r="I1136">
        <f>Data[[#This Row],[nucleus_area_pct]]/Data[[#This Row],[cytoplasm_ratio]]</f>
        <v>150.12987012987011</v>
      </c>
      <c r="J1136">
        <v>0.74199999999999999</v>
      </c>
      <c r="K1136">
        <v>0.44500000000000001</v>
      </c>
      <c r="L1136">
        <v>3.1</v>
      </c>
      <c r="M1136">
        <v>3.2</v>
      </c>
      <c r="N1136">
        <v>0.86799999999999999</v>
      </c>
      <c r="O1136">
        <v>406</v>
      </c>
      <c r="P1136">
        <v>64</v>
      </c>
      <c r="Q1136">
        <v>220</v>
      </c>
      <c r="R1136">
        <v>165</v>
      </c>
      <c r="S1136">
        <v>180</v>
      </c>
      <c r="T1136">
        <f>(Data[[#This Row],[mean_r]]/256)*100</f>
        <v>85.9375</v>
      </c>
      <c r="U1136">
        <f>(Data[[#This Row],[mean_g]]/256)*100</f>
        <v>64.453125</v>
      </c>
      <c r="V1136">
        <f>(Data[[#This Row],[mean_b]]/256)*100</f>
        <v>70.3125</v>
      </c>
      <c r="W1136">
        <v>0.625</v>
      </c>
      <c r="X1136" t="s">
        <v>51</v>
      </c>
      <c r="Y1136" t="s">
        <v>45</v>
      </c>
      <c r="Z1136">
        <v>4712</v>
      </c>
      <c r="AA1136">
        <v>5.29</v>
      </c>
      <c r="AB1136">
        <v>12.8</v>
      </c>
      <c r="AC1136">
        <v>44.1</v>
      </c>
      <c r="AD1136">
        <v>181132</v>
      </c>
      <c r="AE1136">
        <v>91.9</v>
      </c>
      <c r="AF1136">
        <v>36.200000000000003</v>
      </c>
      <c r="AG1136" t="s">
        <v>46</v>
      </c>
      <c r="AH1136" t="s">
        <v>68</v>
      </c>
      <c r="AI1136" t="s">
        <v>56</v>
      </c>
      <c r="AJ1136">
        <v>60</v>
      </c>
      <c r="AK1136">
        <v>256</v>
      </c>
      <c r="AL1136">
        <v>0.1052</v>
      </c>
      <c r="AM1136">
        <v>0.97540000000000004</v>
      </c>
      <c r="AN1136">
        <v>0.92569999999999997</v>
      </c>
      <c r="AO1136">
        <f>Data[[#This Row],[labeller_confidence_score]]-Data[[#This Row],[cytodiffusion_classification_confidence]]</f>
        <v>-4.9700000000000077E-2</v>
      </c>
    </row>
    <row r="1137" spans="1:41" x14ac:dyDescent="0.3">
      <c r="A1137" t="s">
        <v>1210</v>
      </c>
      <c r="B1137" t="s">
        <v>103</v>
      </c>
      <c r="C1137">
        <v>1</v>
      </c>
      <c r="D1137" t="s">
        <v>104</v>
      </c>
      <c r="E1137">
        <v>4.87</v>
      </c>
      <c r="F1137">
        <v>0</v>
      </c>
      <c r="G1137">
        <v>0</v>
      </c>
      <c r="H1137">
        <v>1</v>
      </c>
      <c r="I1137">
        <f>Data[[#This Row],[nucleus_area_pct]]/Data[[#This Row],[cytoplasm_ratio]]</f>
        <v>0</v>
      </c>
      <c r="J1137">
        <v>0.39800000000000002</v>
      </c>
      <c r="K1137">
        <v>0.80700000000000005</v>
      </c>
      <c r="L1137">
        <v>0.57999999999999996</v>
      </c>
      <c r="M1137">
        <v>1</v>
      </c>
      <c r="N1137">
        <v>0.748</v>
      </c>
      <c r="O1137">
        <v>92</v>
      </c>
      <c r="P1137">
        <v>43</v>
      </c>
      <c r="Q1137">
        <v>206</v>
      </c>
      <c r="R1137">
        <v>120</v>
      </c>
      <c r="S1137">
        <v>137</v>
      </c>
      <c r="T1137">
        <f>(Data[[#This Row],[mean_r]]/256)*100</f>
        <v>80.46875</v>
      </c>
      <c r="U1137">
        <f>(Data[[#This Row],[mean_g]]/256)*100</f>
        <v>46.875</v>
      </c>
      <c r="V1137">
        <f>(Data[[#This Row],[mean_b]]/256)*100</f>
        <v>53.515625</v>
      </c>
      <c r="W1137">
        <v>0.45800000000000002</v>
      </c>
      <c r="X1137" t="s">
        <v>51</v>
      </c>
      <c r="Y1137" t="s">
        <v>45</v>
      </c>
      <c r="Z1137">
        <v>3259</v>
      </c>
      <c r="AA1137">
        <v>4.45</v>
      </c>
      <c r="AB1137">
        <v>15.6</v>
      </c>
      <c r="AC1137">
        <v>38.299999999999997</v>
      </c>
      <c r="AD1137">
        <v>221889</v>
      </c>
      <c r="AE1137">
        <v>99.4</v>
      </c>
      <c r="AF1137">
        <v>34.200000000000003</v>
      </c>
      <c r="AG1137" t="s">
        <v>41</v>
      </c>
      <c r="AH1137" t="s">
        <v>42</v>
      </c>
      <c r="AI1137" t="s">
        <v>43</v>
      </c>
      <c r="AJ1137">
        <v>40</v>
      </c>
      <c r="AK1137">
        <v>360</v>
      </c>
      <c r="AL1137">
        <v>0.8135</v>
      </c>
      <c r="AM1137">
        <v>0.70889999999999997</v>
      </c>
      <c r="AN1137">
        <v>0.78210000000000002</v>
      </c>
      <c r="AO1137">
        <f>Data[[#This Row],[labeller_confidence_score]]-Data[[#This Row],[cytodiffusion_classification_confidence]]</f>
        <v>7.3200000000000043E-2</v>
      </c>
    </row>
    <row r="1138" spans="1:41" x14ac:dyDescent="0.3">
      <c r="A1138" t="s">
        <v>1211</v>
      </c>
      <c r="B1138" t="s">
        <v>106</v>
      </c>
      <c r="C1138">
        <v>1</v>
      </c>
      <c r="D1138" t="s">
        <v>82</v>
      </c>
      <c r="E1138">
        <v>13.95</v>
      </c>
      <c r="F1138">
        <v>85.4</v>
      </c>
      <c r="G1138">
        <v>0.436</v>
      </c>
      <c r="H1138">
        <v>0.128</v>
      </c>
      <c r="I1138">
        <f>Data[[#This Row],[nucleus_area_pct]]/Data[[#This Row],[cytoplasm_ratio]]</f>
        <v>667.1875</v>
      </c>
      <c r="J1138">
        <v>0.79400000000000004</v>
      </c>
      <c r="K1138">
        <v>0.29699999999999999</v>
      </c>
      <c r="L1138">
        <v>0.93</v>
      </c>
      <c r="M1138">
        <v>1.1000000000000001</v>
      </c>
      <c r="N1138">
        <v>0.879</v>
      </c>
      <c r="O1138">
        <v>576</v>
      </c>
      <c r="P1138">
        <v>95</v>
      </c>
      <c r="Q1138">
        <v>218</v>
      </c>
      <c r="R1138">
        <v>162</v>
      </c>
      <c r="S1138">
        <v>183</v>
      </c>
      <c r="T1138">
        <f>(Data[[#This Row],[mean_r]]/256)*100</f>
        <v>85.15625</v>
      </c>
      <c r="U1138">
        <f>(Data[[#This Row],[mean_g]]/256)*100</f>
        <v>63.28125</v>
      </c>
      <c r="V1138">
        <f>(Data[[#This Row],[mean_b]]/256)*100</f>
        <v>71.484375</v>
      </c>
      <c r="W1138">
        <v>0.70899999999999996</v>
      </c>
      <c r="X1138" t="s">
        <v>51</v>
      </c>
      <c r="Y1138" t="s">
        <v>40</v>
      </c>
      <c r="Z1138">
        <v>8834</v>
      </c>
      <c r="AA1138">
        <v>4.91</v>
      </c>
      <c r="AB1138">
        <v>14.6</v>
      </c>
      <c r="AC1138">
        <v>44.7</v>
      </c>
      <c r="AD1138">
        <v>351020</v>
      </c>
      <c r="AE1138">
        <v>87</v>
      </c>
      <c r="AF1138">
        <v>33.700000000000003</v>
      </c>
      <c r="AG1138" t="s">
        <v>64</v>
      </c>
      <c r="AH1138" t="s">
        <v>68</v>
      </c>
      <c r="AI1138" t="s">
        <v>52</v>
      </c>
      <c r="AJ1138">
        <v>100</v>
      </c>
      <c r="AK1138">
        <v>360</v>
      </c>
      <c r="AL1138">
        <v>0.73880000000000001</v>
      </c>
      <c r="AM1138">
        <v>0.73</v>
      </c>
      <c r="AN1138">
        <v>0.63649999999999995</v>
      </c>
      <c r="AO1138">
        <f>Data[[#This Row],[labeller_confidence_score]]-Data[[#This Row],[cytodiffusion_classification_confidence]]</f>
        <v>-9.3500000000000028E-2</v>
      </c>
    </row>
    <row r="1139" spans="1:41" x14ac:dyDescent="0.3">
      <c r="A1139" t="s">
        <v>1212</v>
      </c>
      <c r="B1139" t="s">
        <v>49</v>
      </c>
      <c r="C1139">
        <v>0</v>
      </c>
      <c r="D1139" t="s">
        <v>50</v>
      </c>
      <c r="E1139">
        <v>13.26</v>
      </c>
      <c r="F1139">
        <v>56.6</v>
      </c>
      <c r="G1139">
        <v>0.56100000000000005</v>
      </c>
      <c r="H1139">
        <v>0.34599999999999997</v>
      </c>
      <c r="I1139">
        <f>Data[[#This Row],[nucleus_area_pct]]/Data[[#This Row],[cytoplasm_ratio]]</f>
        <v>163.58381502890174</v>
      </c>
      <c r="J1139">
        <v>0.76400000000000001</v>
      </c>
      <c r="K1139">
        <v>0.378</v>
      </c>
      <c r="L1139">
        <v>4.18</v>
      </c>
      <c r="M1139">
        <v>3.9</v>
      </c>
      <c r="N1139">
        <v>0.89700000000000002</v>
      </c>
      <c r="O1139">
        <v>449</v>
      </c>
      <c r="P1139">
        <v>66</v>
      </c>
      <c r="Q1139">
        <v>211</v>
      </c>
      <c r="R1139">
        <v>163</v>
      </c>
      <c r="S1139">
        <v>170</v>
      </c>
      <c r="T1139">
        <f>(Data[[#This Row],[mean_r]]/256)*100</f>
        <v>82.421875</v>
      </c>
      <c r="U1139">
        <f>(Data[[#This Row],[mean_g]]/256)*100</f>
        <v>63.671875</v>
      </c>
      <c r="V1139">
        <f>(Data[[#This Row],[mean_b]]/256)*100</f>
        <v>66.40625</v>
      </c>
      <c r="W1139">
        <v>0.623</v>
      </c>
      <c r="X1139" t="s">
        <v>51</v>
      </c>
      <c r="Y1139" t="s">
        <v>45</v>
      </c>
      <c r="Z1139">
        <v>6485</v>
      </c>
      <c r="AA1139">
        <v>5.62</v>
      </c>
      <c r="AB1139">
        <v>16.2</v>
      </c>
      <c r="AC1139">
        <v>35.5</v>
      </c>
      <c r="AD1139">
        <v>367679</v>
      </c>
      <c r="AE1139">
        <v>97.7</v>
      </c>
      <c r="AF1139">
        <v>32.299999999999997</v>
      </c>
      <c r="AG1139" t="s">
        <v>41</v>
      </c>
      <c r="AH1139" t="s">
        <v>42</v>
      </c>
      <c r="AI1139" t="s">
        <v>56</v>
      </c>
      <c r="AJ1139">
        <v>100</v>
      </c>
      <c r="AK1139">
        <v>512</v>
      </c>
      <c r="AL1139">
        <v>7.0599999999999996E-2</v>
      </c>
      <c r="AM1139">
        <v>0.87609999999999999</v>
      </c>
      <c r="AN1139">
        <v>0.84940000000000004</v>
      </c>
      <c r="AO1139">
        <f>Data[[#This Row],[labeller_confidence_score]]-Data[[#This Row],[cytodiffusion_classification_confidence]]</f>
        <v>-2.6699999999999946E-2</v>
      </c>
    </row>
    <row r="1140" spans="1:41" x14ac:dyDescent="0.3">
      <c r="A1140" t="s">
        <v>1213</v>
      </c>
      <c r="B1140" t="s">
        <v>62</v>
      </c>
      <c r="C1140">
        <v>0</v>
      </c>
      <c r="D1140" t="s">
        <v>50</v>
      </c>
      <c r="E1140">
        <v>7.92</v>
      </c>
      <c r="F1140">
        <v>86</v>
      </c>
      <c r="G1140">
        <v>0.86399999999999999</v>
      </c>
      <c r="H1140">
        <v>0.223</v>
      </c>
      <c r="I1140">
        <f>Data[[#This Row],[nucleus_area_pct]]/Data[[#This Row],[cytoplasm_ratio]]</f>
        <v>385.65022421524662</v>
      </c>
      <c r="J1140">
        <v>0.89700000000000002</v>
      </c>
      <c r="K1140">
        <v>0.24099999999999999</v>
      </c>
      <c r="L1140">
        <v>0.94</v>
      </c>
      <c r="M1140">
        <v>1.3</v>
      </c>
      <c r="N1140">
        <v>0.89900000000000002</v>
      </c>
      <c r="O1140">
        <v>262</v>
      </c>
      <c r="P1140">
        <v>65</v>
      </c>
      <c r="Q1140">
        <v>199</v>
      </c>
      <c r="R1140">
        <v>154</v>
      </c>
      <c r="S1140">
        <v>211</v>
      </c>
      <c r="T1140">
        <f>(Data[[#This Row],[mean_r]]/256)*100</f>
        <v>77.734375</v>
      </c>
      <c r="U1140">
        <f>(Data[[#This Row],[mean_g]]/256)*100</f>
        <v>60.15625</v>
      </c>
      <c r="V1140">
        <f>(Data[[#This Row],[mean_b]]/256)*100</f>
        <v>82.421875</v>
      </c>
      <c r="W1140">
        <v>0.76100000000000001</v>
      </c>
      <c r="X1140" t="s">
        <v>51</v>
      </c>
      <c r="Y1140" t="s">
        <v>45</v>
      </c>
      <c r="Z1140">
        <v>8823</v>
      </c>
      <c r="AA1140">
        <v>4.32</v>
      </c>
      <c r="AB1140">
        <v>14.5</v>
      </c>
      <c r="AC1140">
        <v>44</v>
      </c>
      <c r="AD1140">
        <v>187173</v>
      </c>
      <c r="AE1140">
        <v>103.7</v>
      </c>
      <c r="AF1140">
        <v>33</v>
      </c>
      <c r="AG1140" t="s">
        <v>64</v>
      </c>
      <c r="AH1140" t="s">
        <v>68</v>
      </c>
      <c r="AI1140" t="s">
        <v>52</v>
      </c>
      <c r="AJ1140">
        <v>100</v>
      </c>
      <c r="AK1140">
        <v>224</v>
      </c>
      <c r="AL1140">
        <v>5.7099999999999998E-2</v>
      </c>
      <c r="AM1140">
        <v>0.93459999999999999</v>
      </c>
      <c r="AN1140">
        <v>0.85609999999999997</v>
      </c>
      <c r="AO1140">
        <f>Data[[#This Row],[labeller_confidence_score]]-Data[[#This Row],[cytodiffusion_classification_confidence]]</f>
        <v>-7.8500000000000014E-2</v>
      </c>
    </row>
    <row r="1141" spans="1:41" x14ac:dyDescent="0.3">
      <c r="A1141" t="s">
        <v>1214</v>
      </c>
      <c r="B1141" t="s">
        <v>133</v>
      </c>
      <c r="C1141">
        <v>1</v>
      </c>
      <c r="D1141" t="s">
        <v>104</v>
      </c>
      <c r="E1141">
        <v>8.9600000000000009</v>
      </c>
      <c r="F1141">
        <v>0</v>
      </c>
      <c r="G1141">
        <v>0</v>
      </c>
      <c r="H1141">
        <v>1</v>
      </c>
      <c r="I1141">
        <f>Data[[#This Row],[nucleus_area_pct]]/Data[[#This Row],[cytoplasm_ratio]]</f>
        <v>0</v>
      </c>
      <c r="J1141">
        <v>0.498</v>
      </c>
      <c r="K1141">
        <v>0.63800000000000001</v>
      </c>
      <c r="L1141">
        <v>0.48</v>
      </c>
      <c r="M1141">
        <v>1</v>
      </c>
      <c r="N1141">
        <v>0.95299999999999996</v>
      </c>
      <c r="O1141">
        <v>168</v>
      </c>
      <c r="P1141">
        <v>63</v>
      </c>
      <c r="Q1141">
        <v>244</v>
      </c>
      <c r="R1141">
        <v>98</v>
      </c>
      <c r="S1141">
        <v>143</v>
      </c>
      <c r="T1141">
        <f>(Data[[#This Row],[mean_r]]/256)*100</f>
        <v>95.3125</v>
      </c>
      <c r="U1141">
        <f>(Data[[#This Row],[mean_g]]/256)*100</f>
        <v>38.28125</v>
      </c>
      <c r="V1141">
        <f>(Data[[#This Row],[mean_b]]/256)*100</f>
        <v>55.859375</v>
      </c>
      <c r="W1141">
        <v>0.51400000000000001</v>
      </c>
      <c r="X1141" t="s">
        <v>63</v>
      </c>
      <c r="Y1141" t="s">
        <v>40</v>
      </c>
      <c r="Z1141">
        <v>3886</v>
      </c>
      <c r="AA1141">
        <v>5.08</v>
      </c>
      <c r="AB1141">
        <v>12.9</v>
      </c>
      <c r="AC1141">
        <v>40.299999999999997</v>
      </c>
      <c r="AD1141">
        <v>255297</v>
      </c>
      <c r="AE1141">
        <v>99.9</v>
      </c>
      <c r="AF1141">
        <v>33.200000000000003</v>
      </c>
      <c r="AG1141" t="s">
        <v>46</v>
      </c>
      <c r="AH1141" t="s">
        <v>42</v>
      </c>
      <c r="AI1141" t="s">
        <v>43</v>
      </c>
      <c r="AJ1141">
        <v>100</v>
      </c>
      <c r="AK1141">
        <v>360</v>
      </c>
      <c r="AL1141">
        <v>0.79769999999999996</v>
      </c>
      <c r="AM1141">
        <v>0.74470000000000003</v>
      </c>
      <c r="AN1141">
        <v>0.77480000000000004</v>
      </c>
      <c r="AO1141">
        <f>Data[[#This Row],[labeller_confidence_score]]-Data[[#This Row],[cytodiffusion_classification_confidence]]</f>
        <v>3.0100000000000016E-2</v>
      </c>
    </row>
    <row r="1142" spans="1:41" x14ac:dyDescent="0.3">
      <c r="A1142" t="s">
        <v>1215</v>
      </c>
      <c r="B1142" t="s">
        <v>49</v>
      </c>
      <c r="C1142">
        <v>0</v>
      </c>
      <c r="D1142" t="s">
        <v>50</v>
      </c>
      <c r="E1142">
        <v>11.9</v>
      </c>
      <c r="F1142">
        <v>54.8</v>
      </c>
      <c r="G1142">
        <v>0.54700000000000004</v>
      </c>
      <c r="H1142">
        <v>0.52800000000000002</v>
      </c>
      <c r="I1142">
        <f>Data[[#This Row],[nucleus_area_pct]]/Data[[#This Row],[cytoplasm_ratio]]</f>
        <v>103.78787878787878</v>
      </c>
      <c r="J1142">
        <v>0.71399999999999997</v>
      </c>
      <c r="K1142">
        <v>0.52200000000000002</v>
      </c>
      <c r="L1142">
        <v>2.61</v>
      </c>
      <c r="M1142">
        <v>3.1</v>
      </c>
      <c r="N1142">
        <v>0.85699999999999998</v>
      </c>
      <c r="O1142">
        <v>471</v>
      </c>
      <c r="P1142">
        <v>60</v>
      </c>
      <c r="Q1142">
        <v>193</v>
      </c>
      <c r="R1142">
        <v>164</v>
      </c>
      <c r="S1142">
        <v>220</v>
      </c>
      <c r="T1142">
        <f>(Data[[#This Row],[mean_r]]/256)*100</f>
        <v>75.390625</v>
      </c>
      <c r="U1142">
        <f>(Data[[#This Row],[mean_g]]/256)*100</f>
        <v>64.0625</v>
      </c>
      <c r="V1142">
        <f>(Data[[#This Row],[mean_b]]/256)*100</f>
        <v>85.9375</v>
      </c>
      <c r="W1142">
        <v>0.73699999999999999</v>
      </c>
      <c r="X1142" t="s">
        <v>51</v>
      </c>
      <c r="Y1142" t="s">
        <v>40</v>
      </c>
      <c r="Z1142">
        <v>6379</v>
      </c>
      <c r="AA1142">
        <v>4.92</v>
      </c>
      <c r="AB1142">
        <v>14.9</v>
      </c>
      <c r="AC1142">
        <v>51.3</v>
      </c>
      <c r="AD1142">
        <v>297022</v>
      </c>
      <c r="AE1142">
        <v>85.3</v>
      </c>
      <c r="AF1142">
        <v>36.299999999999997</v>
      </c>
      <c r="AG1142" t="s">
        <v>46</v>
      </c>
      <c r="AH1142" t="s">
        <v>47</v>
      </c>
      <c r="AI1142" t="s">
        <v>43</v>
      </c>
      <c r="AJ1142">
        <v>40</v>
      </c>
      <c r="AK1142">
        <v>360</v>
      </c>
      <c r="AL1142">
        <v>9.8000000000000004E-2</v>
      </c>
      <c r="AM1142">
        <v>0.97609999999999997</v>
      </c>
      <c r="AN1142">
        <v>1</v>
      </c>
      <c r="AO1142">
        <f>Data[[#This Row],[labeller_confidence_score]]-Data[[#This Row],[cytodiffusion_classification_confidence]]</f>
        <v>2.3900000000000032E-2</v>
      </c>
    </row>
    <row r="1143" spans="1:41" x14ac:dyDescent="0.3">
      <c r="A1143" t="s">
        <v>1216</v>
      </c>
      <c r="B1143" t="s">
        <v>54</v>
      </c>
      <c r="C1143">
        <v>0</v>
      </c>
      <c r="D1143" t="s">
        <v>54</v>
      </c>
      <c r="E1143">
        <v>7.34</v>
      </c>
      <c r="F1143">
        <v>0</v>
      </c>
      <c r="G1143">
        <v>0</v>
      </c>
      <c r="H1143">
        <v>1</v>
      </c>
      <c r="I1143">
        <f>Data[[#This Row],[nucleus_area_pct]]/Data[[#This Row],[cytoplasm_ratio]]</f>
        <v>0</v>
      </c>
      <c r="J1143">
        <v>0.86199999999999999</v>
      </c>
      <c r="K1143">
        <v>0.14899999999999999</v>
      </c>
      <c r="L1143">
        <v>0.17</v>
      </c>
      <c r="M1143">
        <v>1</v>
      </c>
      <c r="N1143">
        <v>0.91100000000000003</v>
      </c>
      <c r="O1143">
        <v>223</v>
      </c>
      <c r="P1143">
        <v>47</v>
      </c>
      <c r="Q1143">
        <v>225</v>
      </c>
      <c r="R1143">
        <v>137</v>
      </c>
      <c r="S1143">
        <v>125</v>
      </c>
      <c r="T1143">
        <f>(Data[[#This Row],[mean_r]]/256)*100</f>
        <v>87.890625</v>
      </c>
      <c r="U1143">
        <f>(Data[[#This Row],[mean_g]]/256)*100</f>
        <v>53.515625</v>
      </c>
      <c r="V1143">
        <f>(Data[[#This Row],[mean_b]]/256)*100</f>
        <v>48.828125</v>
      </c>
      <c r="W1143">
        <v>0.51500000000000001</v>
      </c>
      <c r="X1143" t="s">
        <v>51</v>
      </c>
      <c r="Y1143" t="s">
        <v>40</v>
      </c>
      <c r="Z1143">
        <v>8646</v>
      </c>
      <c r="AA1143">
        <v>5.37</v>
      </c>
      <c r="AB1143">
        <v>12.9</v>
      </c>
      <c r="AC1143">
        <v>38.4</v>
      </c>
      <c r="AD1143">
        <v>153437</v>
      </c>
      <c r="AE1143">
        <v>92.3</v>
      </c>
      <c r="AF1143">
        <v>33.4</v>
      </c>
      <c r="AG1143" t="s">
        <v>64</v>
      </c>
      <c r="AH1143" t="s">
        <v>42</v>
      </c>
      <c r="AI1143" t="s">
        <v>56</v>
      </c>
      <c r="AJ1143">
        <v>40</v>
      </c>
      <c r="AK1143">
        <v>360</v>
      </c>
      <c r="AL1143">
        <v>4.9500000000000002E-2</v>
      </c>
      <c r="AM1143">
        <v>0.92779999999999996</v>
      </c>
      <c r="AN1143">
        <v>0.84440000000000004</v>
      </c>
      <c r="AO1143">
        <f>Data[[#This Row],[labeller_confidence_score]]-Data[[#This Row],[cytodiffusion_classification_confidence]]</f>
        <v>-8.3399999999999919E-2</v>
      </c>
    </row>
    <row r="1144" spans="1:41" x14ac:dyDescent="0.3">
      <c r="A1144" t="s">
        <v>1217</v>
      </c>
      <c r="B1144" t="s">
        <v>62</v>
      </c>
      <c r="C1144">
        <v>0</v>
      </c>
      <c r="D1144" t="s">
        <v>50</v>
      </c>
      <c r="E1144">
        <v>9.2200000000000006</v>
      </c>
      <c r="F1144">
        <v>79.900000000000006</v>
      </c>
      <c r="G1144">
        <v>0.84699999999999998</v>
      </c>
      <c r="H1144">
        <v>0.13900000000000001</v>
      </c>
      <c r="I1144">
        <f>Data[[#This Row],[nucleus_area_pct]]/Data[[#This Row],[cytoplasm_ratio]]</f>
        <v>574.8201438848921</v>
      </c>
      <c r="J1144">
        <v>0.89500000000000002</v>
      </c>
      <c r="K1144">
        <v>0.23699999999999999</v>
      </c>
      <c r="L1144">
        <v>0.81</v>
      </c>
      <c r="M1144">
        <v>1</v>
      </c>
      <c r="N1144">
        <v>0.93799999999999994</v>
      </c>
      <c r="O1144">
        <v>234</v>
      </c>
      <c r="P1144">
        <v>75</v>
      </c>
      <c r="Q1144">
        <v>206</v>
      </c>
      <c r="R1144">
        <v>154</v>
      </c>
      <c r="S1144">
        <v>191</v>
      </c>
      <c r="T1144">
        <f>(Data[[#This Row],[mean_r]]/256)*100</f>
        <v>80.46875</v>
      </c>
      <c r="U1144">
        <f>(Data[[#This Row],[mean_g]]/256)*100</f>
        <v>60.15625</v>
      </c>
      <c r="V1144">
        <f>(Data[[#This Row],[mean_b]]/256)*100</f>
        <v>74.609375</v>
      </c>
      <c r="W1144">
        <v>0.76700000000000002</v>
      </c>
      <c r="X1144" t="s">
        <v>39</v>
      </c>
      <c r="Y1144" t="s">
        <v>45</v>
      </c>
      <c r="Z1144">
        <v>5971</v>
      </c>
      <c r="AA1144">
        <v>5.69</v>
      </c>
      <c r="AB1144">
        <v>14.6</v>
      </c>
      <c r="AC1144">
        <v>43.4</v>
      </c>
      <c r="AD1144">
        <v>432891</v>
      </c>
      <c r="AE1144">
        <v>82.8</v>
      </c>
      <c r="AF1144">
        <v>35</v>
      </c>
      <c r="AG1144" t="s">
        <v>64</v>
      </c>
      <c r="AH1144" t="s">
        <v>42</v>
      </c>
      <c r="AI1144" t="s">
        <v>43</v>
      </c>
      <c r="AJ1144">
        <v>60</v>
      </c>
      <c r="AK1144">
        <v>512</v>
      </c>
      <c r="AL1144">
        <v>0.10290000000000001</v>
      </c>
      <c r="AM1144">
        <v>0.84909999999999997</v>
      </c>
      <c r="AN1144">
        <v>0.89690000000000003</v>
      </c>
      <c r="AO1144">
        <f>Data[[#This Row],[labeller_confidence_score]]-Data[[#This Row],[cytodiffusion_classification_confidence]]</f>
        <v>4.7800000000000065E-2</v>
      </c>
    </row>
    <row r="1145" spans="1:41" x14ac:dyDescent="0.3">
      <c r="A1145" t="s">
        <v>1218</v>
      </c>
      <c r="B1145" t="s">
        <v>103</v>
      </c>
      <c r="C1145">
        <v>1</v>
      </c>
      <c r="D1145" t="s">
        <v>104</v>
      </c>
      <c r="E1145">
        <v>3.99</v>
      </c>
      <c r="F1145">
        <v>0</v>
      </c>
      <c r="G1145">
        <v>0</v>
      </c>
      <c r="H1145">
        <v>1</v>
      </c>
      <c r="I1145">
        <f>Data[[#This Row],[nucleus_area_pct]]/Data[[#This Row],[cytoplasm_ratio]]</f>
        <v>0</v>
      </c>
      <c r="J1145">
        <v>0.47399999999999998</v>
      </c>
      <c r="K1145">
        <v>0.83499999999999996</v>
      </c>
      <c r="L1145">
        <v>0.17</v>
      </c>
      <c r="M1145">
        <v>1</v>
      </c>
      <c r="N1145">
        <v>0.70699999999999996</v>
      </c>
      <c r="O1145">
        <v>72</v>
      </c>
      <c r="P1145">
        <v>36</v>
      </c>
      <c r="Q1145">
        <v>221</v>
      </c>
      <c r="R1145">
        <v>128</v>
      </c>
      <c r="S1145">
        <v>126</v>
      </c>
      <c r="T1145">
        <f>(Data[[#This Row],[mean_r]]/256)*100</f>
        <v>86.328125</v>
      </c>
      <c r="U1145">
        <f>(Data[[#This Row],[mean_g]]/256)*100</f>
        <v>50</v>
      </c>
      <c r="V1145">
        <f>(Data[[#This Row],[mean_b]]/256)*100</f>
        <v>49.21875</v>
      </c>
      <c r="W1145">
        <v>0.53400000000000003</v>
      </c>
      <c r="X1145" t="s">
        <v>51</v>
      </c>
      <c r="Y1145" t="s">
        <v>40</v>
      </c>
      <c r="Z1145">
        <v>7762</v>
      </c>
      <c r="AA1145">
        <v>5.49</v>
      </c>
      <c r="AB1145">
        <v>11.2</v>
      </c>
      <c r="AC1145">
        <v>43.7</v>
      </c>
      <c r="AD1145">
        <v>330963</v>
      </c>
      <c r="AE1145">
        <v>79.7</v>
      </c>
      <c r="AF1145">
        <v>33</v>
      </c>
      <c r="AG1145" t="s">
        <v>46</v>
      </c>
      <c r="AH1145" t="s">
        <v>42</v>
      </c>
      <c r="AI1145" t="s">
        <v>52</v>
      </c>
      <c r="AJ1145">
        <v>100</v>
      </c>
      <c r="AK1145">
        <v>224</v>
      </c>
      <c r="AL1145">
        <v>0.77729999999999999</v>
      </c>
      <c r="AM1145">
        <v>0.75370000000000004</v>
      </c>
      <c r="AN1145">
        <v>0.74519999999999997</v>
      </c>
      <c r="AO1145">
        <f>Data[[#This Row],[labeller_confidence_score]]-Data[[#This Row],[cytodiffusion_classification_confidence]]</f>
        <v>-8.5000000000000631E-3</v>
      </c>
    </row>
    <row r="1146" spans="1:41" x14ac:dyDescent="0.3">
      <c r="A1146" t="s">
        <v>1219</v>
      </c>
      <c r="B1146" t="s">
        <v>74</v>
      </c>
      <c r="C1146">
        <v>0</v>
      </c>
      <c r="D1146" t="s">
        <v>75</v>
      </c>
      <c r="E1146">
        <v>3.42</v>
      </c>
      <c r="F1146">
        <v>0</v>
      </c>
      <c r="G1146">
        <v>0</v>
      </c>
      <c r="H1146">
        <v>1</v>
      </c>
      <c r="I1146">
        <f>Data[[#This Row],[nucleus_area_pct]]/Data[[#This Row],[cytoplasm_ratio]]</f>
        <v>0</v>
      </c>
      <c r="J1146">
        <v>0.60599999999999998</v>
      </c>
      <c r="K1146">
        <v>0.313</v>
      </c>
      <c r="L1146">
        <v>2.83</v>
      </c>
      <c r="M1146">
        <v>1</v>
      </c>
      <c r="N1146">
        <v>0.89500000000000002</v>
      </c>
      <c r="O1146">
        <v>28</v>
      </c>
      <c r="P1146">
        <v>22</v>
      </c>
      <c r="Q1146">
        <v>215</v>
      </c>
      <c r="R1146">
        <v>147</v>
      </c>
      <c r="S1146">
        <v>158</v>
      </c>
      <c r="T1146">
        <f>(Data[[#This Row],[mean_r]]/256)*100</f>
        <v>83.984375</v>
      </c>
      <c r="U1146">
        <f>(Data[[#This Row],[mean_g]]/256)*100</f>
        <v>57.421875</v>
      </c>
      <c r="V1146">
        <f>(Data[[#This Row],[mean_b]]/256)*100</f>
        <v>61.71875</v>
      </c>
      <c r="W1146">
        <v>0.52100000000000002</v>
      </c>
      <c r="X1146" t="s">
        <v>63</v>
      </c>
      <c r="Y1146" t="s">
        <v>45</v>
      </c>
      <c r="Z1146">
        <v>7682</v>
      </c>
      <c r="AA1146">
        <v>5.03</v>
      </c>
      <c r="AB1146">
        <v>14.4</v>
      </c>
      <c r="AC1146">
        <v>49.2</v>
      </c>
      <c r="AD1146">
        <v>301056</v>
      </c>
      <c r="AE1146">
        <v>89.2</v>
      </c>
      <c r="AF1146">
        <v>32.5</v>
      </c>
      <c r="AG1146" t="s">
        <v>41</v>
      </c>
      <c r="AH1146" t="s">
        <v>42</v>
      </c>
      <c r="AI1146" t="s">
        <v>52</v>
      </c>
      <c r="AJ1146">
        <v>100</v>
      </c>
      <c r="AK1146">
        <v>256</v>
      </c>
      <c r="AL1146">
        <v>8.7099999999999997E-2</v>
      </c>
      <c r="AM1146">
        <v>0.92610000000000003</v>
      </c>
      <c r="AN1146">
        <v>0.82940000000000003</v>
      </c>
      <c r="AO1146">
        <f>Data[[#This Row],[labeller_confidence_score]]-Data[[#This Row],[cytodiffusion_classification_confidence]]</f>
        <v>-9.6700000000000008E-2</v>
      </c>
    </row>
    <row r="1147" spans="1:41" x14ac:dyDescent="0.3">
      <c r="A1147" t="s">
        <v>1220</v>
      </c>
      <c r="B1147" t="s">
        <v>66</v>
      </c>
      <c r="C1147">
        <v>1</v>
      </c>
      <c r="D1147" t="s">
        <v>67</v>
      </c>
      <c r="E1147">
        <v>6.04</v>
      </c>
      <c r="F1147">
        <v>96.3</v>
      </c>
      <c r="G1147">
        <v>0.70099999999999996</v>
      </c>
      <c r="H1147">
        <v>0.124</v>
      </c>
      <c r="I1147">
        <f>Data[[#This Row],[nucleus_area_pct]]/Data[[#This Row],[cytoplasm_ratio]]</f>
        <v>776.61290322580646</v>
      </c>
      <c r="J1147">
        <v>0.47399999999999998</v>
      </c>
      <c r="K1147">
        <v>0.61199999999999999</v>
      </c>
      <c r="L1147">
        <v>0.72</v>
      </c>
      <c r="M1147">
        <v>1.1000000000000001</v>
      </c>
      <c r="N1147">
        <v>0.56999999999999995</v>
      </c>
      <c r="O1147">
        <v>429</v>
      </c>
      <c r="P1147">
        <v>72</v>
      </c>
      <c r="Q1147">
        <v>206</v>
      </c>
      <c r="R1147">
        <v>141</v>
      </c>
      <c r="S1147">
        <v>189</v>
      </c>
      <c r="T1147">
        <f>(Data[[#This Row],[mean_r]]/256)*100</f>
        <v>80.46875</v>
      </c>
      <c r="U1147">
        <f>(Data[[#This Row],[mean_g]]/256)*100</f>
        <v>55.078125</v>
      </c>
      <c r="V1147">
        <f>(Data[[#This Row],[mean_b]]/256)*100</f>
        <v>73.828125</v>
      </c>
      <c r="W1147">
        <v>0.67300000000000004</v>
      </c>
      <c r="X1147" t="s">
        <v>51</v>
      </c>
      <c r="Y1147" t="s">
        <v>40</v>
      </c>
      <c r="Z1147">
        <v>4886</v>
      </c>
      <c r="AA1147">
        <v>4.8099999999999996</v>
      </c>
      <c r="AB1147">
        <v>12.5</v>
      </c>
      <c r="AC1147">
        <v>41.5</v>
      </c>
      <c r="AD1147">
        <v>307292</v>
      </c>
      <c r="AE1147">
        <v>62.9</v>
      </c>
      <c r="AF1147">
        <v>33</v>
      </c>
      <c r="AG1147" t="s">
        <v>41</v>
      </c>
      <c r="AH1147" t="s">
        <v>47</v>
      </c>
      <c r="AI1147" t="s">
        <v>43</v>
      </c>
      <c r="AJ1147">
        <v>60</v>
      </c>
      <c r="AK1147">
        <v>256</v>
      </c>
      <c r="AL1147">
        <v>0.70920000000000005</v>
      </c>
      <c r="AM1147">
        <v>0.89</v>
      </c>
      <c r="AN1147">
        <v>0.91739999999999999</v>
      </c>
      <c r="AO1147">
        <f>Data[[#This Row],[labeller_confidence_score]]-Data[[#This Row],[cytodiffusion_classification_confidence]]</f>
        <v>2.739999999999998E-2</v>
      </c>
    </row>
    <row r="1148" spans="1:41" x14ac:dyDescent="0.3">
      <c r="A1148" t="s">
        <v>1221</v>
      </c>
      <c r="B1148" t="s">
        <v>37</v>
      </c>
      <c r="C1148">
        <v>1</v>
      </c>
      <c r="D1148" t="s">
        <v>38</v>
      </c>
      <c r="E1148">
        <v>14.17</v>
      </c>
      <c r="F1148">
        <v>61.9</v>
      </c>
      <c r="G1148">
        <v>0.66600000000000004</v>
      </c>
      <c r="H1148">
        <v>0.42699999999999999</v>
      </c>
      <c r="I1148">
        <f>Data[[#This Row],[nucleus_area_pct]]/Data[[#This Row],[cytoplasm_ratio]]</f>
        <v>144.96487119437938</v>
      </c>
      <c r="J1148">
        <v>0.67500000000000004</v>
      </c>
      <c r="K1148">
        <v>0.51200000000000001</v>
      </c>
      <c r="L1148">
        <v>3.48</v>
      </c>
      <c r="M1148">
        <v>5.6</v>
      </c>
      <c r="N1148">
        <v>0.86599999999999999</v>
      </c>
      <c r="O1148">
        <v>580</v>
      </c>
      <c r="P1148">
        <v>74</v>
      </c>
      <c r="Q1148">
        <v>206</v>
      </c>
      <c r="R1148">
        <v>172</v>
      </c>
      <c r="S1148">
        <v>192</v>
      </c>
      <c r="T1148">
        <f>(Data[[#This Row],[mean_r]]/256)*100</f>
        <v>80.46875</v>
      </c>
      <c r="U1148">
        <f>(Data[[#This Row],[mean_g]]/256)*100</f>
        <v>67.1875</v>
      </c>
      <c r="V1148">
        <f>(Data[[#This Row],[mean_b]]/256)*100</f>
        <v>75</v>
      </c>
      <c r="W1148">
        <v>0.69299999999999995</v>
      </c>
      <c r="X1148" t="s">
        <v>51</v>
      </c>
      <c r="Y1148" t="s">
        <v>45</v>
      </c>
      <c r="Z1148">
        <v>8516</v>
      </c>
      <c r="AA1148">
        <v>4.92</v>
      </c>
      <c r="AB1148">
        <v>11.3</v>
      </c>
      <c r="AC1148">
        <v>40.9</v>
      </c>
      <c r="AD1148">
        <v>328980</v>
      </c>
      <c r="AE1148">
        <v>107.1</v>
      </c>
      <c r="AF1148">
        <v>35.4</v>
      </c>
      <c r="AG1148" t="s">
        <v>64</v>
      </c>
      <c r="AH1148" t="s">
        <v>47</v>
      </c>
      <c r="AI1148" t="s">
        <v>56</v>
      </c>
      <c r="AJ1148">
        <v>60</v>
      </c>
      <c r="AK1148">
        <v>512</v>
      </c>
      <c r="AL1148">
        <v>0.76639999999999997</v>
      </c>
      <c r="AM1148">
        <v>0.70299999999999996</v>
      </c>
      <c r="AN1148">
        <v>0.79169999999999996</v>
      </c>
      <c r="AO1148">
        <f>Data[[#This Row],[labeller_confidence_score]]-Data[[#This Row],[cytodiffusion_classification_confidence]]</f>
        <v>8.8700000000000001E-2</v>
      </c>
    </row>
    <row r="1149" spans="1:41" x14ac:dyDescent="0.3">
      <c r="A1149" t="s">
        <v>1222</v>
      </c>
      <c r="B1149" t="s">
        <v>62</v>
      </c>
      <c r="C1149">
        <v>0</v>
      </c>
      <c r="D1149" t="s">
        <v>50</v>
      </c>
      <c r="E1149">
        <v>8.2100000000000009</v>
      </c>
      <c r="F1149">
        <v>76.099999999999994</v>
      </c>
      <c r="G1149">
        <v>0.59</v>
      </c>
      <c r="H1149">
        <v>0.22800000000000001</v>
      </c>
      <c r="I1149">
        <f>Data[[#This Row],[nucleus_area_pct]]/Data[[#This Row],[cytoplasm_ratio]]</f>
        <v>333.77192982456137</v>
      </c>
      <c r="J1149">
        <v>0.92700000000000005</v>
      </c>
      <c r="K1149">
        <v>0.28399999999999997</v>
      </c>
      <c r="L1149">
        <v>1.67</v>
      </c>
      <c r="M1149">
        <v>1.2</v>
      </c>
      <c r="N1149">
        <v>0.89700000000000002</v>
      </c>
      <c r="O1149">
        <v>324</v>
      </c>
      <c r="P1149">
        <v>57</v>
      </c>
      <c r="Q1149">
        <v>194</v>
      </c>
      <c r="R1149">
        <v>145</v>
      </c>
      <c r="S1149">
        <v>191</v>
      </c>
      <c r="T1149">
        <f>(Data[[#This Row],[mean_r]]/256)*100</f>
        <v>75.78125</v>
      </c>
      <c r="U1149">
        <f>(Data[[#This Row],[mean_g]]/256)*100</f>
        <v>56.640625</v>
      </c>
      <c r="V1149">
        <f>(Data[[#This Row],[mean_b]]/256)*100</f>
        <v>74.609375</v>
      </c>
      <c r="W1149">
        <v>0.74</v>
      </c>
      <c r="X1149" t="s">
        <v>51</v>
      </c>
      <c r="Y1149" t="s">
        <v>45</v>
      </c>
      <c r="Z1149">
        <v>10952</v>
      </c>
      <c r="AA1149">
        <v>5.83</v>
      </c>
      <c r="AB1149">
        <v>10.4</v>
      </c>
      <c r="AC1149">
        <v>35.200000000000003</v>
      </c>
      <c r="AD1149">
        <v>238179</v>
      </c>
      <c r="AE1149">
        <v>83.2</v>
      </c>
      <c r="AF1149">
        <v>34.799999999999997</v>
      </c>
      <c r="AG1149" t="s">
        <v>46</v>
      </c>
      <c r="AH1149" t="s">
        <v>47</v>
      </c>
      <c r="AI1149" t="s">
        <v>56</v>
      </c>
      <c r="AJ1149">
        <v>60</v>
      </c>
      <c r="AK1149">
        <v>360</v>
      </c>
      <c r="AL1149">
        <v>4.7E-2</v>
      </c>
      <c r="AM1149">
        <v>0.85850000000000004</v>
      </c>
      <c r="AN1149">
        <v>0.80720000000000003</v>
      </c>
      <c r="AO1149">
        <f>Data[[#This Row],[labeller_confidence_score]]-Data[[#This Row],[cytodiffusion_classification_confidence]]</f>
        <v>-5.1300000000000012E-2</v>
      </c>
    </row>
    <row r="1150" spans="1:41" x14ac:dyDescent="0.3">
      <c r="A1150" t="s">
        <v>1223</v>
      </c>
      <c r="B1150" t="s">
        <v>87</v>
      </c>
      <c r="C1150">
        <v>0</v>
      </c>
      <c r="D1150" t="s">
        <v>50</v>
      </c>
      <c r="E1150">
        <v>13.46</v>
      </c>
      <c r="F1150">
        <v>46.9</v>
      </c>
      <c r="G1150">
        <v>0.57099999999999995</v>
      </c>
      <c r="H1150">
        <v>0.40100000000000002</v>
      </c>
      <c r="I1150">
        <f>Data[[#This Row],[nucleus_area_pct]]/Data[[#This Row],[cytoplasm_ratio]]</f>
        <v>116.95760598503739</v>
      </c>
      <c r="J1150">
        <v>0.74</v>
      </c>
      <c r="K1150">
        <v>0.315</v>
      </c>
      <c r="L1150">
        <v>4.8</v>
      </c>
      <c r="M1150">
        <v>2</v>
      </c>
      <c r="N1150">
        <v>0.77500000000000002</v>
      </c>
      <c r="O1150">
        <v>437</v>
      </c>
      <c r="P1150">
        <v>83</v>
      </c>
      <c r="Q1150">
        <v>221</v>
      </c>
      <c r="R1150">
        <v>130</v>
      </c>
      <c r="S1150">
        <v>160</v>
      </c>
      <c r="T1150">
        <f>(Data[[#This Row],[mean_r]]/256)*100</f>
        <v>86.328125</v>
      </c>
      <c r="U1150">
        <f>(Data[[#This Row],[mean_g]]/256)*100</f>
        <v>50.78125</v>
      </c>
      <c r="V1150">
        <f>(Data[[#This Row],[mean_b]]/256)*100</f>
        <v>62.5</v>
      </c>
      <c r="W1150">
        <v>0.69599999999999995</v>
      </c>
      <c r="X1150" t="s">
        <v>51</v>
      </c>
      <c r="Y1150" t="s">
        <v>40</v>
      </c>
      <c r="Z1150">
        <v>7828</v>
      </c>
      <c r="AA1150">
        <v>2.92</v>
      </c>
      <c r="AB1150">
        <v>13.9</v>
      </c>
      <c r="AC1150">
        <v>47</v>
      </c>
      <c r="AD1150">
        <v>171275</v>
      </c>
      <c r="AE1150">
        <v>82.1</v>
      </c>
      <c r="AF1150">
        <v>32.1</v>
      </c>
      <c r="AG1150" t="s">
        <v>46</v>
      </c>
      <c r="AH1150" t="s">
        <v>47</v>
      </c>
      <c r="AI1150" t="s">
        <v>56</v>
      </c>
      <c r="AJ1150">
        <v>60</v>
      </c>
      <c r="AK1150">
        <v>224</v>
      </c>
      <c r="AL1150">
        <v>0.1033</v>
      </c>
      <c r="AM1150">
        <v>0.92349999999999999</v>
      </c>
      <c r="AN1150">
        <v>0.86260000000000003</v>
      </c>
      <c r="AO1150">
        <f>Data[[#This Row],[labeller_confidence_score]]-Data[[#This Row],[cytodiffusion_classification_confidence]]</f>
        <v>-6.0899999999999954E-2</v>
      </c>
    </row>
    <row r="1151" spans="1:41" x14ac:dyDescent="0.3">
      <c r="A1151" t="s">
        <v>1224</v>
      </c>
      <c r="B1151" t="s">
        <v>180</v>
      </c>
      <c r="C1151">
        <v>1</v>
      </c>
      <c r="D1151" t="s">
        <v>181</v>
      </c>
      <c r="E1151">
        <v>6.25</v>
      </c>
      <c r="F1151">
        <v>0</v>
      </c>
      <c r="G1151">
        <v>0</v>
      </c>
      <c r="H1151">
        <v>1</v>
      </c>
      <c r="I1151">
        <f>Data[[#This Row],[nucleus_area_pct]]/Data[[#This Row],[cytoplasm_ratio]]</f>
        <v>0</v>
      </c>
      <c r="J1151">
        <v>0.26500000000000001</v>
      </c>
      <c r="K1151">
        <v>0.91400000000000003</v>
      </c>
      <c r="L1151">
        <v>0.44</v>
      </c>
      <c r="M1151">
        <v>1</v>
      </c>
      <c r="N1151">
        <v>0.82799999999999996</v>
      </c>
      <c r="O1151">
        <v>160</v>
      </c>
      <c r="P1151">
        <v>61</v>
      </c>
      <c r="Q1151">
        <v>222</v>
      </c>
      <c r="R1151">
        <v>124</v>
      </c>
      <c r="S1151">
        <v>120</v>
      </c>
      <c r="T1151">
        <f>(Data[[#This Row],[mean_r]]/256)*100</f>
        <v>86.71875</v>
      </c>
      <c r="U1151">
        <f>(Data[[#This Row],[mean_g]]/256)*100</f>
        <v>48.4375</v>
      </c>
      <c r="V1151">
        <f>(Data[[#This Row],[mean_b]]/256)*100</f>
        <v>46.875</v>
      </c>
      <c r="W1151">
        <v>0.51800000000000002</v>
      </c>
      <c r="X1151" t="s">
        <v>51</v>
      </c>
      <c r="Y1151" t="s">
        <v>40</v>
      </c>
      <c r="Z1151">
        <v>1000</v>
      </c>
      <c r="AA1151">
        <v>4.38</v>
      </c>
      <c r="AB1151">
        <v>11</v>
      </c>
      <c r="AC1151">
        <v>39.9</v>
      </c>
      <c r="AD1151">
        <v>237291</v>
      </c>
      <c r="AE1151">
        <v>85.3</v>
      </c>
      <c r="AF1151">
        <v>36.9</v>
      </c>
      <c r="AG1151" t="s">
        <v>41</v>
      </c>
      <c r="AH1151" t="s">
        <v>47</v>
      </c>
      <c r="AI1151" t="s">
        <v>56</v>
      </c>
      <c r="AJ1151">
        <v>100</v>
      </c>
      <c r="AK1151">
        <v>256</v>
      </c>
      <c r="AL1151">
        <v>0.8498</v>
      </c>
      <c r="AM1151">
        <v>0.91910000000000003</v>
      </c>
      <c r="AN1151">
        <v>0.66439999999999999</v>
      </c>
      <c r="AO1151">
        <f>Data[[#This Row],[labeller_confidence_score]]-Data[[#This Row],[cytodiffusion_classification_confidence]]</f>
        <v>-0.25470000000000004</v>
      </c>
    </row>
    <row r="1152" spans="1:41" x14ac:dyDescent="0.3">
      <c r="A1152" t="s">
        <v>1225</v>
      </c>
      <c r="B1152" t="s">
        <v>180</v>
      </c>
      <c r="C1152">
        <v>1</v>
      </c>
      <c r="D1152" t="s">
        <v>181</v>
      </c>
      <c r="E1152">
        <v>7.97</v>
      </c>
      <c r="F1152">
        <v>0</v>
      </c>
      <c r="G1152">
        <v>0</v>
      </c>
      <c r="H1152">
        <v>1</v>
      </c>
      <c r="I1152">
        <f>Data[[#This Row],[nucleus_area_pct]]/Data[[#This Row],[cytoplasm_ratio]]</f>
        <v>0</v>
      </c>
      <c r="J1152">
        <v>0.40100000000000002</v>
      </c>
      <c r="K1152">
        <v>0.85599999999999998</v>
      </c>
      <c r="L1152">
        <v>0.74</v>
      </c>
      <c r="M1152">
        <v>1</v>
      </c>
      <c r="N1152">
        <v>0.90600000000000003</v>
      </c>
      <c r="O1152">
        <v>150</v>
      </c>
      <c r="P1152">
        <v>65</v>
      </c>
      <c r="Q1152">
        <v>226</v>
      </c>
      <c r="R1152">
        <v>122</v>
      </c>
      <c r="S1152">
        <v>127</v>
      </c>
      <c r="T1152">
        <f>(Data[[#This Row],[mean_r]]/256)*100</f>
        <v>88.28125</v>
      </c>
      <c r="U1152">
        <f>(Data[[#This Row],[mean_g]]/256)*100</f>
        <v>47.65625</v>
      </c>
      <c r="V1152">
        <f>(Data[[#This Row],[mean_b]]/256)*100</f>
        <v>49.609375</v>
      </c>
      <c r="W1152">
        <v>0.61199999999999999</v>
      </c>
      <c r="X1152" t="s">
        <v>51</v>
      </c>
      <c r="Y1152" t="s">
        <v>45</v>
      </c>
      <c r="Z1152">
        <v>6199</v>
      </c>
      <c r="AA1152">
        <v>3.87</v>
      </c>
      <c r="AB1152">
        <v>11.3</v>
      </c>
      <c r="AC1152">
        <v>40</v>
      </c>
      <c r="AD1152">
        <v>206120</v>
      </c>
      <c r="AE1152">
        <v>101.4</v>
      </c>
      <c r="AF1152">
        <v>35.4</v>
      </c>
      <c r="AG1152" t="s">
        <v>46</v>
      </c>
      <c r="AH1152" t="s">
        <v>42</v>
      </c>
      <c r="AI1152" t="s">
        <v>43</v>
      </c>
      <c r="AJ1152">
        <v>100</v>
      </c>
      <c r="AK1152">
        <v>224</v>
      </c>
      <c r="AL1152">
        <v>0.93</v>
      </c>
      <c r="AM1152">
        <v>0.72960000000000003</v>
      </c>
      <c r="AN1152">
        <v>0.67079999999999995</v>
      </c>
      <c r="AO1152">
        <f>Data[[#This Row],[labeller_confidence_score]]-Data[[#This Row],[cytodiffusion_classification_confidence]]</f>
        <v>-5.8800000000000074E-2</v>
      </c>
    </row>
    <row r="1153" spans="1:41" x14ac:dyDescent="0.3">
      <c r="A1153" t="s">
        <v>1226</v>
      </c>
      <c r="B1153" t="s">
        <v>49</v>
      </c>
      <c r="C1153">
        <v>0</v>
      </c>
      <c r="D1153" t="s">
        <v>50</v>
      </c>
      <c r="E1153">
        <v>11.07</v>
      </c>
      <c r="F1153">
        <v>53.2</v>
      </c>
      <c r="G1153">
        <v>0.42899999999999999</v>
      </c>
      <c r="H1153">
        <v>0.46500000000000002</v>
      </c>
      <c r="I1153">
        <f>Data[[#This Row],[nucleus_area_pct]]/Data[[#This Row],[cytoplasm_ratio]]</f>
        <v>114.40860215053763</v>
      </c>
      <c r="J1153">
        <v>0.78300000000000003</v>
      </c>
      <c r="K1153">
        <v>0.30499999999999999</v>
      </c>
      <c r="L1153">
        <v>3.98</v>
      </c>
      <c r="M1153">
        <v>3.9</v>
      </c>
      <c r="N1153">
        <v>0.85499999999999998</v>
      </c>
      <c r="O1153">
        <v>395</v>
      </c>
      <c r="P1153">
        <v>71</v>
      </c>
      <c r="Q1153">
        <v>219</v>
      </c>
      <c r="R1153">
        <v>162</v>
      </c>
      <c r="S1153">
        <v>209</v>
      </c>
      <c r="T1153">
        <f>(Data[[#This Row],[mean_r]]/256)*100</f>
        <v>85.546875</v>
      </c>
      <c r="U1153">
        <f>(Data[[#This Row],[mean_g]]/256)*100</f>
        <v>63.28125</v>
      </c>
      <c r="V1153">
        <f>(Data[[#This Row],[mean_b]]/256)*100</f>
        <v>81.640625</v>
      </c>
      <c r="W1153">
        <v>0.63600000000000001</v>
      </c>
      <c r="X1153" t="s">
        <v>63</v>
      </c>
      <c r="Y1153" t="s">
        <v>40</v>
      </c>
      <c r="Z1153">
        <v>5738</v>
      </c>
      <c r="AA1153">
        <v>5.51</v>
      </c>
      <c r="AB1153">
        <v>17.3</v>
      </c>
      <c r="AC1153">
        <v>55.1</v>
      </c>
      <c r="AD1153">
        <v>363626</v>
      </c>
      <c r="AE1153">
        <v>90.7</v>
      </c>
      <c r="AF1153">
        <v>32.1</v>
      </c>
      <c r="AG1153" t="s">
        <v>64</v>
      </c>
      <c r="AH1153" t="s">
        <v>42</v>
      </c>
      <c r="AI1153" t="s">
        <v>43</v>
      </c>
      <c r="AJ1153">
        <v>40</v>
      </c>
      <c r="AK1153">
        <v>512</v>
      </c>
      <c r="AL1153">
        <v>2.63E-2</v>
      </c>
      <c r="AM1153">
        <v>0.82520000000000004</v>
      </c>
      <c r="AN1153">
        <v>0.84430000000000005</v>
      </c>
      <c r="AO1153">
        <f>Data[[#This Row],[labeller_confidence_score]]-Data[[#This Row],[cytodiffusion_classification_confidence]]</f>
        <v>1.9100000000000006E-2</v>
      </c>
    </row>
    <row r="1154" spans="1:41" x14ac:dyDescent="0.3">
      <c r="A1154" t="s">
        <v>1227</v>
      </c>
      <c r="B1154" t="s">
        <v>49</v>
      </c>
      <c r="C1154">
        <v>0</v>
      </c>
      <c r="D1154" t="s">
        <v>50</v>
      </c>
      <c r="E1154">
        <v>11.27</v>
      </c>
      <c r="F1154">
        <v>58</v>
      </c>
      <c r="G1154">
        <v>0.746</v>
      </c>
      <c r="H1154">
        <v>0.43</v>
      </c>
      <c r="I1154">
        <f>Data[[#This Row],[nucleus_area_pct]]/Data[[#This Row],[cytoplasm_ratio]]</f>
        <v>134.88372093023256</v>
      </c>
      <c r="J1154">
        <v>0.80700000000000005</v>
      </c>
      <c r="K1154">
        <v>0.33600000000000002</v>
      </c>
      <c r="L1154">
        <v>2.71</v>
      </c>
      <c r="M1154">
        <v>3.1</v>
      </c>
      <c r="N1154">
        <v>0.71599999999999997</v>
      </c>
      <c r="O1154">
        <v>487</v>
      </c>
      <c r="P1154">
        <v>54</v>
      </c>
      <c r="Q1154">
        <v>206</v>
      </c>
      <c r="R1154">
        <v>142</v>
      </c>
      <c r="S1154">
        <v>171</v>
      </c>
      <c r="T1154">
        <f>(Data[[#This Row],[mean_r]]/256)*100</f>
        <v>80.46875</v>
      </c>
      <c r="U1154">
        <f>(Data[[#This Row],[mean_g]]/256)*100</f>
        <v>55.46875</v>
      </c>
      <c r="V1154">
        <f>(Data[[#This Row],[mean_b]]/256)*100</f>
        <v>66.796875</v>
      </c>
      <c r="W1154">
        <v>0.746</v>
      </c>
      <c r="X1154" t="s">
        <v>51</v>
      </c>
      <c r="Y1154" t="s">
        <v>40</v>
      </c>
      <c r="Z1154">
        <v>7502</v>
      </c>
      <c r="AA1154">
        <v>4.49</v>
      </c>
      <c r="AB1154">
        <v>14.3</v>
      </c>
      <c r="AC1154">
        <v>46</v>
      </c>
      <c r="AD1154">
        <v>263955</v>
      </c>
      <c r="AE1154">
        <v>82.7</v>
      </c>
      <c r="AF1154">
        <v>31.6</v>
      </c>
      <c r="AG1154" t="s">
        <v>46</v>
      </c>
      <c r="AH1154" t="s">
        <v>47</v>
      </c>
      <c r="AI1154" t="s">
        <v>56</v>
      </c>
      <c r="AJ1154">
        <v>100</v>
      </c>
      <c r="AK1154">
        <v>256</v>
      </c>
      <c r="AL1154">
        <v>5.7299999999999997E-2</v>
      </c>
      <c r="AM1154">
        <v>0.92379999999999995</v>
      </c>
      <c r="AN1154">
        <v>0.9022</v>
      </c>
      <c r="AO1154">
        <f>Data[[#This Row],[labeller_confidence_score]]-Data[[#This Row],[cytodiffusion_classification_confidence]]</f>
        <v>-2.1599999999999953E-2</v>
      </c>
    </row>
    <row r="1155" spans="1:41" x14ac:dyDescent="0.3">
      <c r="A1155" t="s">
        <v>1228</v>
      </c>
      <c r="B1155" t="s">
        <v>54</v>
      </c>
      <c r="C1155">
        <v>0</v>
      </c>
      <c r="D1155" t="s">
        <v>54</v>
      </c>
      <c r="E1155">
        <v>7.46</v>
      </c>
      <c r="F1155">
        <v>0</v>
      </c>
      <c r="G1155">
        <v>0</v>
      </c>
      <c r="H1155">
        <v>1</v>
      </c>
      <c r="I1155">
        <f>Data[[#This Row],[nucleus_area_pct]]/Data[[#This Row],[cytoplasm_ratio]]</f>
        <v>0</v>
      </c>
      <c r="J1155">
        <v>0.93899999999999995</v>
      </c>
      <c r="K1155">
        <v>0.216</v>
      </c>
      <c r="L1155">
        <v>0.44</v>
      </c>
      <c r="M1155">
        <v>1</v>
      </c>
      <c r="N1155">
        <v>0.90200000000000002</v>
      </c>
      <c r="O1155">
        <v>199</v>
      </c>
      <c r="P1155">
        <v>59</v>
      </c>
      <c r="Q1155">
        <v>232</v>
      </c>
      <c r="R1155">
        <v>143</v>
      </c>
      <c r="S1155">
        <v>138</v>
      </c>
      <c r="T1155">
        <f>(Data[[#This Row],[mean_r]]/256)*100</f>
        <v>90.625</v>
      </c>
      <c r="U1155">
        <f>(Data[[#This Row],[mean_g]]/256)*100</f>
        <v>55.859375</v>
      </c>
      <c r="V1155">
        <f>(Data[[#This Row],[mean_b]]/256)*100</f>
        <v>53.90625</v>
      </c>
      <c r="W1155">
        <v>0.47299999999999998</v>
      </c>
      <c r="X1155" t="s">
        <v>51</v>
      </c>
      <c r="Y1155" t="s">
        <v>40</v>
      </c>
      <c r="Z1155">
        <v>4787</v>
      </c>
      <c r="AA1155">
        <v>5.19</v>
      </c>
      <c r="AB1155">
        <v>13.3</v>
      </c>
      <c r="AC1155">
        <v>46.7</v>
      </c>
      <c r="AD1155">
        <v>254664</v>
      </c>
      <c r="AE1155">
        <v>84.5</v>
      </c>
      <c r="AF1155">
        <v>34.4</v>
      </c>
      <c r="AG1155" t="s">
        <v>46</v>
      </c>
      <c r="AH1155" t="s">
        <v>68</v>
      </c>
      <c r="AI1155" t="s">
        <v>43</v>
      </c>
      <c r="AJ1155">
        <v>100</v>
      </c>
      <c r="AK1155">
        <v>256</v>
      </c>
      <c r="AL1155">
        <v>0.1356</v>
      </c>
      <c r="AM1155">
        <v>0.96819999999999995</v>
      </c>
      <c r="AN1155">
        <v>0.88929999999999998</v>
      </c>
      <c r="AO1155">
        <f>Data[[#This Row],[labeller_confidence_score]]-Data[[#This Row],[cytodiffusion_classification_confidence]]</f>
        <v>-7.889999999999997E-2</v>
      </c>
    </row>
    <row r="1156" spans="1:41" x14ac:dyDescent="0.3">
      <c r="A1156" t="s">
        <v>1229</v>
      </c>
      <c r="B1156" t="s">
        <v>85</v>
      </c>
      <c r="C1156">
        <v>0</v>
      </c>
      <c r="D1156" t="s">
        <v>50</v>
      </c>
      <c r="E1156">
        <v>13.1</v>
      </c>
      <c r="F1156">
        <v>61.4</v>
      </c>
      <c r="G1156">
        <v>0.72699999999999998</v>
      </c>
      <c r="H1156">
        <v>0.435</v>
      </c>
      <c r="I1156">
        <f>Data[[#This Row],[nucleus_area_pct]]/Data[[#This Row],[cytoplasm_ratio]]</f>
        <v>141.14942528735631</v>
      </c>
      <c r="J1156">
        <v>0.75700000000000001</v>
      </c>
      <c r="K1156">
        <v>0.27300000000000002</v>
      </c>
      <c r="L1156">
        <v>5.51</v>
      </c>
      <c r="M1156">
        <v>2.1</v>
      </c>
      <c r="N1156">
        <v>0.79800000000000004</v>
      </c>
      <c r="O1156">
        <v>425</v>
      </c>
      <c r="P1156">
        <v>75</v>
      </c>
      <c r="Q1156">
        <v>202</v>
      </c>
      <c r="R1156">
        <v>146</v>
      </c>
      <c r="S1156">
        <v>187</v>
      </c>
      <c r="T1156">
        <f>(Data[[#This Row],[mean_r]]/256)*100</f>
        <v>78.90625</v>
      </c>
      <c r="U1156">
        <f>(Data[[#This Row],[mean_g]]/256)*100</f>
        <v>57.03125</v>
      </c>
      <c r="V1156">
        <f>(Data[[#This Row],[mean_b]]/256)*100</f>
        <v>73.046875</v>
      </c>
      <c r="W1156">
        <v>0.77900000000000003</v>
      </c>
      <c r="X1156" t="s">
        <v>51</v>
      </c>
      <c r="Y1156" t="s">
        <v>45</v>
      </c>
      <c r="Z1156">
        <v>6937</v>
      </c>
      <c r="AA1156">
        <v>4.08</v>
      </c>
      <c r="AB1156">
        <v>11.4</v>
      </c>
      <c r="AC1156">
        <v>37.1</v>
      </c>
      <c r="AD1156">
        <v>259613</v>
      </c>
      <c r="AE1156">
        <v>100.5</v>
      </c>
      <c r="AF1156">
        <v>35.299999999999997</v>
      </c>
      <c r="AG1156" t="s">
        <v>41</v>
      </c>
      <c r="AH1156" t="s">
        <v>68</v>
      </c>
      <c r="AI1156" t="s">
        <v>56</v>
      </c>
      <c r="AJ1156">
        <v>60</v>
      </c>
      <c r="AK1156">
        <v>360</v>
      </c>
      <c r="AL1156">
        <v>1.9800000000000002E-2</v>
      </c>
      <c r="AM1156">
        <v>0.91849999999999998</v>
      </c>
      <c r="AN1156">
        <v>0.91490000000000005</v>
      </c>
      <c r="AO1156">
        <f>Data[[#This Row],[labeller_confidence_score]]-Data[[#This Row],[cytodiffusion_classification_confidence]]</f>
        <v>-3.5999999999999366E-3</v>
      </c>
    </row>
    <row r="1157" spans="1:41" x14ac:dyDescent="0.3">
      <c r="A1157" t="s">
        <v>1230</v>
      </c>
      <c r="B1157" t="s">
        <v>58</v>
      </c>
      <c r="C1157">
        <v>1</v>
      </c>
      <c r="D1157" t="s">
        <v>38</v>
      </c>
      <c r="E1157">
        <v>12.77</v>
      </c>
      <c r="F1157">
        <v>68.599999999999994</v>
      </c>
      <c r="G1157">
        <v>0.755</v>
      </c>
      <c r="H1157">
        <v>0.26600000000000001</v>
      </c>
      <c r="I1157">
        <f>Data[[#This Row],[nucleus_area_pct]]/Data[[#This Row],[cytoplasm_ratio]]</f>
        <v>257.8947368421052</v>
      </c>
      <c r="J1157">
        <v>0.71199999999999997</v>
      </c>
      <c r="K1157">
        <v>0.33500000000000002</v>
      </c>
      <c r="L1157">
        <v>1.36</v>
      </c>
      <c r="M1157">
        <v>1.2</v>
      </c>
      <c r="N1157">
        <v>0.88300000000000001</v>
      </c>
      <c r="O1157">
        <v>438</v>
      </c>
      <c r="P1157">
        <v>82</v>
      </c>
      <c r="Q1157">
        <v>191</v>
      </c>
      <c r="R1157">
        <v>135</v>
      </c>
      <c r="S1157">
        <v>181</v>
      </c>
      <c r="T1157">
        <f>(Data[[#This Row],[mean_r]]/256)*100</f>
        <v>74.609375</v>
      </c>
      <c r="U1157">
        <f>(Data[[#This Row],[mean_g]]/256)*100</f>
        <v>52.734375</v>
      </c>
      <c r="V1157">
        <f>(Data[[#This Row],[mean_b]]/256)*100</f>
        <v>70.703125</v>
      </c>
      <c r="W1157">
        <v>0.79200000000000004</v>
      </c>
      <c r="X1157" t="s">
        <v>51</v>
      </c>
      <c r="Y1157" t="s">
        <v>45</v>
      </c>
      <c r="Z1157">
        <v>8002</v>
      </c>
      <c r="AA1157">
        <v>6.55</v>
      </c>
      <c r="AB1157">
        <v>13.4</v>
      </c>
      <c r="AC1157">
        <v>48.8</v>
      </c>
      <c r="AD1157">
        <v>214955</v>
      </c>
      <c r="AE1157">
        <v>92.2</v>
      </c>
      <c r="AF1157">
        <v>34</v>
      </c>
      <c r="AG1157" t="s">
        <v>64</v>
      </c>
      <c r="AH1157" t="s">
        <v>47</v>
      </c>
      <c r="AI1157" t="s">
        <v>52</v>
      </c>
      <c r="AJ1157">
        <v>40</v>
      </c>
      <c r="AK1157">
        <v>360</v>
      </c>
      <c r="AL1157">
        <v>0.73399999999999999</v>
      </c>
      <c r="AM1157">
        <v>0.56130000000000002</v>
      </c>
      <c r="AN1157">
        <v>0.78449999999999998</v>
      </c>
      <c r="AO1157">
        <f>Data[[#This Row],[labeller_confidence_score]]-Data[[#This Row],[cytodiffusion_classification_confidence]]</f>
        <v>0.22319999999999995</v>
      </c>
    </row>
    <row r="1158" spans="1:41" x14ac:dyDescent="0.3">
      <c r="A1158" t="s">
        <v>1231</v>
      </c>
      <c r="B1158" t="s">
        <v>180</v>
      </c>
      <c r="C1158">
        <v>1</v>
      </c>
      <c r="D1158" t="s">
        <v>181</v>
      </c>
      <c r="E1158">
        <v>7.43</v>
      </c>
      <c r="F1158">
        <v>0</v>
      </c>
      <c r="G1158">
        <v>0</v>
      </c>
      <c r="H1158">
        <v>1</v>
      </c>
      <c r="I1158">
        <f>Data[[#This Row],[nucleus_area_pct]]/Data[[#This Row],[cytoplasm_ratio]]</f>
        <v>0</v>
      </c>
      <c r="J1158">
        <v>0.313</v>
      </c>
      <c r="K1158">
        <v>0.89300000000000002</v>
      </c>
      <c r="L1158">
        <v>0.56000000000000005</v>
      </c>
      <c r="M1158">
        <v>1</v>
      </c>
      <c r="N1158">
        <v>0.82199999999999995</v>
      </c>
      <c r="O1158">
        <v>166</v>
      </c>
      <c r="P1158">
        <v>48</v>
      </c>
      <c r="Q1158">
        <v>228</v>
      </c>
      <c r="R1158">
        <v>125</v>
      </c>
      <c r="S1158">
        <v>127</v>
      </c>
      <c r="T1158">
        <f>(Data[[#This Row],[mean_r]]/256)*100</f>
        <v>89.0625</v>
      </c>
      <c r="U1158">
        <f>(Data[[#This Row],[mean_g]]/256)*100</f>
        <v>48.828125</v>
      </c>
      <c r="V1158">
        <f>(Data[[#This Row],[mean_b]]/256)*100</f>
        <v>49.609375</v>
      </c>
      <c r="W1158">
        <v>0.48499999999999999</v>
      </c>
      <c r="X1158" t="s">
        <v>51</v>
      </c>
      <c r="Y1158" t="s">
        <v>45</v>
      </c>
      <c r="Z1158">
        <v>6843</v>
      </c>
      <c r="AA1158">
        <v>4.82</v>
      </c>
      <c r="AB1158">
        <v>10.6</v>
      </c>
      <c r="AC1158">
        <v>37.700000000000003</v>
      </c>
      <c r="AD1158">
        <v>237774</v>
      </c>
      <c r="AE1158">
        <v>93.7</v>
      </c>
      <c r="AF1158">
        <v>33.5</v>
      </c>
      <c r="AG1158" t="s">
        <v>41</v>
      </c>
      <c r="AH1158" t="s">
        <v>47</v>
      </c>
      <c r="AI1158" t="s">
        <v>52</v>
      </c>
      <c r="AJ1158">
        <v>100</v>
      </c>
      <c r="AK1158">
        <v>256</v>
      </c>
      <c r="AL1158">
        <v>0.93700000000000006</v>
      </c>
      <c r="AM1158">
        <v>0.75519999999999998</v>
      </c>
      <c r="AN1158">
        <v>0.94510000000000005</v>
      </c>
      <c r="AO1158">
        <f>Data[[#This Row],[labeller_confidence_score]]-Data[[#This Row],[cytodiffusion_classification_confidence]]</f>
        <v>0.18990000000000007</v>
      </c>
    </row>
    <row r="1159" spans="1:41" x14ac:dyDescent="0.3">
      <c r="A1159" t="s">
        <v>1232</v>
      </c>
      <c r="B1159" t="s">
        <v>74</v>
      </c>
      <c r="C1159">
        <v>0</v>
      </c>
      <c r="D1159" t="s">
        <v>75</v>
      </c>
      <c r="E1159">
        <v>2.84</v>
      </c>
      <c r="F1159">
        <v>0</v>
      </c>
      <c r="G1159">
        <v>0</v>
      </c>
      <c r="H1159">
        <v>1</v>
      </c>
      <c r="I1159">
        <f>Data[[#This Row],[nucleus_area_pct]]/Data[[#This Row],[cytoplasm_ratio]]</f>
        <v>0</v>
      </c>
      <c r="J1159">
        <v>0.73499999999999999</v>
      </c>
      <c r="K1159">
        <v>0.191</v>
      </c>
      <c r="L1159">
        <v>2.19</v>
      </c>
      <c r="M1159">
        <v>1</v>
      </c>
      <c r="N1159">
        <v>0.73599999999999999</v>
      </c>
      <c r="O1159">
        <v>20</v>
      </c>
      <c r="P1159">
        <v>20</v>
      </c>
      <c r="Q1159">
        <v>206</v>
      </c>
      <c r="R1159">
        <v>158</v>
      </c>
      <c r="S1159">
        <v>150</v>
      </c>
      <c r="T1159">
        <f>(Data[[#This Row],[mean_r]]/256)*100</f>
        <v>80.46875</v>
      </c>
      <c r="U1159">
        <f>(Data[[#This Row],[mean_g]]/256)*100</f>
        <v>61.71875</v>
      </c>
      <c r="V1159">
        <f>(Data[[#This Row],[mean_b]]/256)*100</f>
        <v>58.59375</v>
      </c>
      <c r="W1159">
        <v>0.59799999999999998</v>
      </c>
      <c r="X1159" t="s">
        <v>51</v>
      </c>
      <c r="Y1159" t="s">
        <v>45</v>
      </c>
      <c r="Z1159">
        <v>9841</v>
      </c>
      <c r="AA1159">
        <v>5.25</v>
      </c>
      <c r="AB1159">
        <v>15.7</v>
      </c>
      <c r="AC1159">
        <v>33.4</v>
      </c>
      <c r="AD1159">
        <v>216498</v>
      </c>
      <c r="AE1159">
        <v>92.5</v>
      </c>
      <c r="AF1159">
        <v>31.7</v>
      </c>
      <c r="AG1159" t="s">
        <v>41</v>
      </c>
      <c r="AH1159" t="s">
        <v>42</v>
      </c>
      <c r="AI1159" t="s">
        <v>52</v>
      </c>
      <c r="AJ1159">
        <v>40</v>
      </c>
      <c r="AK1159">
        <v>512</v>
      </c>
      <c r="AL1159">
        <v>6.1699999999999998E-2</v>
      </c>
      <c r="AM1159">
        <v>0.90569999999999995</v>
      </c>
      <c r="AN1159">
        <v>0.94879999999999998</v>
      </c>
      <c r="AO1159">
        <f>Data[[#This Row],[labeller_confidence_score]]-Data[[#This Row],[cytodiffusion_classification_confidence]]</f>
        <v>4.3100000000000027E-2</v>
      </c>
    </row>
    <row r="1160" spans="1:41" x14ac:dyDescent="0.3">
      <c r="A1160" t="s">
        <v>1233</v>
      </c>
      <c r="B1160" t="s">
        <v>62</v>
      </c>
      <c r="C1160">
        <v>0</v>
      </c>
      <c r="D1160" t="s">
        <v>50</v>
      </c>
      <c r="E1160">
        <v>8.42</v>
      </c>
      <c r="F1160">
        <v>89.9</v>
      </c>
      <c r="G1160">
        <v>0.76200000000000001</v>
      </c>
      <c r="H1160">
        <v>0.23300000000000001</v>
      </c>
      <c r="I1160">
        <f>Data[[#This Row],[nucleus_area_pct]]/Data[[#This Row],[cytoplasm_ratio]]</f>
        <v>385.83690987124464</v>
      </c>
      <c r="J1160">
        <v>0.9</v>
      </c>
      <c r="K1160">
        <v>0.113</v>
      </c>
      <c r="L1160">
        <v>0.9</v>
      </c>
      <c r="M1160">
        <v>1.1000000000000001</v>
      </c>
      <c r="N1160">
        <v>0.90500000000000003</v>
      </c>
      <c r="O1160">
        <v>221</v>
      </c>
      <c r="P1160">
        <v>60</v>
      </c>
      <c r="Q1160">
        <v>193</v>
      </c>
      <c r="R1160">
        <v>160</v>
      </c>
      <c r="S1160">
        <v>227</v>
      </c>
      <c r="T1160">
        <f>(Data[[#This Row],[mean_r]]/256)*100</f>
        <v>75.390625</v>
      </c>
      <c r="U1160">
        <f>(Data[[#This Row],[mean_g]]/256)*100</f>
        <v>62.5</v>
      </c>
      <c r="V1160">
        <f>(Data[[#This Row],[mean_b]]/256)*100</f>
        <v>88.671875</v>
      </c>
      <c r="W1160">
        <v>0.74299999999999999</v>
      </c>
      <c r="X1160" t="s">
        <v>63</v>
      </c>
      <c r="Y1160" t="s">
        <v>45</v>
      </c>
      <c r="Z1160">
        <v>8530</v>
      </c>
      <c r="AA1160">
        <v>5.2</v>
      </c>
      <c r="AB1160">
        <v>13.4</v>
      </c>
      <c r="AC1160">
        <v>42.3</v>
      </c>
      <c r="AD1160">
        <v>415143</v>
      </c>
      <c r="AE1160">
        <v>79.900000000000006</v>
      </c>
      <c r="AF1160">
        <v>33.799999999999997</v>
      </c>
      <c r="AG1160" t="s">
        <v>64</v>
      </c>
      <c r="AH1160" t="s">
        <v>42</v>
      </c>
      <c r="AI1160" t="s">
        <v>52</v>
      </c>
      <c r="AJ1160">
        <v>100</v>
      </c>
      <c r="AK1160">
        <v>256</v>
      </c>
      <c r="AL1160">
        <v>5.4399999999999997E-2</v>
      </c>
      <c r="AM1160">
        <v>0.91690000000000005</v>
      </c>
      <c r="AN1160">
        <v>0.89400000000000002</v>
      </c>
      <c r="AO1160">
        <f>Data[[#This Row],[labeller_confidence_score]]-Data[[#This Row],[cytodiffusion_classification_confidence]]</f>
        <v>-2.2900000000000031E-2</v>
      </c>
    </row>
    <row r="1161" spans="1:41" x14ac:dyDescent="0.3">
      <c r="A1161" t="s">
        <v>1234</v>
      </c>
      <c r="B1161" t="s">
        <v>49</v>
      </c>
      <c r="C1161">
        <v>0</v>
      </c>
      <c r="D1161" t="s">
        <v>50</v>
      </c>
      <c r="E1161">
        <v>9</v>
      </c>
      <c r="F1161">
        <v>52.8</v>
      </c>
      <c r="G1161">
        <v>0.45600000000000002</v>
      </c>
      <c r="H1161">
        <v>0.48</v>
      </c>
      <c r="I1161">
        <f>Data[[#This Row],[nucleus_area_pct]]/Data[[#This Row],[cytoplasm_ratio]]</f>
        <v>110</v>
      </c>
      <c r="J1161">
        <v>0.76900000000000002</v>
      </c>
      <c r="K1161">
        <v>0.33</v>
      </c>
      <c r="L1161">
        <v>4.5199999999999996</v>
      </c>
      <c r="M1161">
        <v>4.0999999999999996</v>
      </c>
      <c r="N1161">
        <v>0.873</v>
      </c>
      <c r="O1161">
        <v>530</v>
      </c>
      <c r="P1161">
        <v>78</v>
      </c>
      <c r="Q1161">
        <v>198</v>
      </c>
      <c r="R1161">
        <v>146</v>
      </c>
      <c r="S1161">
        <v>199</v>
      </c>
      <c r="T1161">
        <f>(Data[[#This Row],[mean_r]]/256)*100</f>
        <v>77.34375</v>
      </c>
      <c r="U1161">
        <f>(Data[[#This Row],[mean_g]]/256)*100</f>
        <v>57.03125</v>
      </c>
      <c r="V1161">
        <f>(Data[[#This Row],[mean_b]]/256)*100</f>
        <v>77.734375</v>
      </c>
      <c r="W1161">
        <v>0.50600000000000001</v>
      </c>
      <c r="X1161" t="s">
        <v>51</v>
      </c>
      <c r="Y1161" t="s">
        <v>45</v>
      </c>
      <c r="Z1161">
        <v>6805</v>
      </c>
      <c r="AA1161">
        <v>4.95</v>
      </c>
      <c r="AB1161">
        <v>15.6</v>
      </c>
      <c r="AC1161">
        <v>45.3</v>
      </c>
      <c r="AD1161">
        <v>87684</v>
      </c>
      <c r="AE1161">
        <v>101.4</v>
      </c>
      <c r="AF1161">
        <v>35.5</v>
      </c>
      <c r="AG1161" t="s">
        <v>64</v>
      </c>
      <c r="AH1161" t="s">
        <v>47</v>
      </c>
      <c r="AI1161" t="s">
        <v>56</v>
      </c>
      <c r="AJ1161">
        <v>100</v>
      </c>
      <c r="AK1161">
        <v>360</v>
      </c>
      <c r="AL1161">
        <v>5.3699999999999998E-2</v>
      </c>
      <c r="AM1161">
        <v>1</v>
      </c>
      <c r="AN1161">
        <v>0.91269999999999996</v>
      </c>
      <c r="AO1161">
        <f>Data[[#This Row],[labeller_confidence_score]]-Data[[#This Row],[cytodiffusion_classification_confidence]]</f>
        <v>-8.7300000000000044E-2</v>
      </c>
    </row>
    <row r="1162" spans="1:41" x14ac:dyDescent="0.3">
      <c r="A1162" t="s">
        <v>1235</v>
      </c>
      <c r="B1162" t="s">
        <v>49</v>
      </c>
      <c r="C1162">
        <v>0</v>
      </c>
      <c r="D1162" t="s">
        <v>50</v>
      </c>
      <c r="E1162">
        <v>11.93</v>
      </c>
      <c r="F1162">
        <v>59.9</v>
      </c>
      <c r="G1162">
        <v>0.76100000000000001</v>
      </c>
      <c r="H1162">
        <v>0.56399999999999995</v>
      </c>
      <c r="I1162">
        <f>Data[[#This Row],[nucleus_area_pct]]/Data[[#This Row],[cytoplasm_ratio]]</f>
        <v>106.20567375886526</v>
      </c>
      <c r="J1162">
        <v>0.72699999999999998</v>
      </c>
      <c r="K1162">
        <v>0.34</v>
      </c>
      <c r="L1162">
        <v>2.46</v>
      </c>
      <c r="M1162">
        <v>3</v>
      </c>
      <c r="N1162">
        <v>0.80900000000000005</v>
      </c>
      <c r="O1162">
        <v>401</v>
      </c>
      <c r="P1162">
        <v>88</v>
      </c>
      <c r="Q1162">
        <v>190</v>
      </c>
      <c r="R1162">
        <v>159</v>
      </c>
      <c r="S1162">
        <v>154</v>
      </c>
      <c r="T1162">
        <f>(Data[[#This Row],[mean_r]]/256)*100</f>
        <v>74.21875</v>
      </c>
      <c r="U1162">
        <f>(Data[[#This Row],[mean_g]]/256)*100</f>
        <v>62.109375</v>
      </c>
      <c r="V1162">
        <f>(Data[[#This Row],[mean_b]]/256)*100</f>
        <v>60.15625</v>
      </c>
      <c r="W1162">
        <v>0.67300000000000004</v>
      </c>
      <c r="X1162" t="s">
        <v>51</v>
      </c>
      <c r="Y1162" t="s">
        <v>45</v>
      </c>
      <c r="Z1162">
        <v>3645</v>
      </c>
      <c r="AA1162">
        <v>5.46</v>
      </c>
      <c r="AB1162">
        <v>14.5</v>
      </c>
      <c r="AC1162">
        <v>41.6</v>
      </c>
      <c r="AD1162">
        <v>222257</v>
      </c>
      <c r="AE1162">
        <v>86.4</v>
      </c>
      <c r="AF1162">
        <v>32.200000000000003</v>
      </c>
      <c r="AG1162" t="s">
        <v>46</v>
      </c>
      <c r="AH1162" t="s">
        <v>47</v>
      </c>
      <c r="AI1162" t="s">
        <v>43</v>
      </c>
      <c r="AJ1162">
        <v>40</v>
      </c>
      <c r="AK1162">
        <v>224</v>
      </c>
      <c r="AL1162">
        <v>4.6399999999999997E-2</v>
      </c>
      <c r="AM1162">
        <v>0.91949999999999998</v>
      </c>
      <c r="AN1162">
        <v>0.94930000000000003</v>
      </c>
      <c r="AO1162">
        <f>Data[[#This Row],[labeller_confidence_score]]-Data[[#This Row],[cytodiffusion_classification_confidence]]</f>
        <v>2.9800000000000049E-2</v>
      </c>
    </row>
    <row r="1163" spans="1:41" x14ac:dyDescent="0.3">
      <c r="A1163" t="s">
        <v>1236</v>
      </c>
      <c r="B1163" t="s">
        <v>62</v>
      </c>
      <c r="C1163">
        <v>0</v>
      </c>
      <c r="D1163" t="s">
        <v>50</v>
      </c>
      <c r="E1163">
        <v>9.1300000000000008</v>
      </c>
      <c r="F1163">
        <v>87.8</v>
      </c>
      <c r="G1163">
        <v>0.82799999999999996</v>
      </c>
      <c r="H1163">
        <v>0.19600000000000001</v>
      </c>
      <c r="I1163">
        <f>Data[[#This Row],[nucleus_area_pct]]/Data[[#This Row],[cytoplasm_ratio]]</f>
        <v>447.95918367346934</v>
      </c>
      <c r="J1163">
        <v>0.95299999999999996</v>
      </c>
      <c r="K1163">
        <v>0.187</v>
      </c>
      <c r="L1163">
        <v>0.59</v>
      </c>
      <c r="M1163">
        <v>1</v>
      </c>
      <c r="N1163">
        <v>0.95499999999999996</v>
      </c>
      <c r="O1163">
        <v>300</v>
      </c>
      <c r="P1163">
        <v>58</v>
      </c>
      <c r="Q1163">
        <v>212</v>
      </c>
      <c r="R1163">
        <v>157</v>
      </c>
      <c r="S1163">
        <v>192</v>
      </c>
      <c r="T1163">
        <f>(Data[[#This Row],[mean_r]]/256)*100</f>
        <v>82.8125</v>
      </c>
      <c r="U1163">
        <f>(Data[[#This Row],[mean_g]]/256)*100</f>
        <v>61.328125</v>
      </c>
      <c r="V1163">
        <f>(Data[[#This Row],[mean_b]]/256)*100</f>
        <v>75</v>
      </c>
      <c r="W1163">
        <v>0.77</v>
      </c>
      <c r="X1163" t="s">
        <v>63</v>
      </c>
      <c r="Y1163" t="s">
        <v>40</v>
      </c>
      <c r="Z1163">
        <v>6044</v>
      </c>
      <c r="AA1163">
        <v>5.44</v>
      </c>
      <c r="AB1163">
        <v>10.8</v>
      </c>
      <c r="AC1163">
        <v>45.4</v>
      </c>
      <c r="AD1163">
        <v>258203</v>
      </c>
      <c r="AE1163">
        <v>81.599999999999994</v>
      </c>
      <c r="AF1163">
        <v>35.5</v>
      </c>
      <c r="AG1163" t="s">
        <v>41</v>
      </c>
      <c r="AH1163" t="s">
        <v>68</v>
      </c>
      <c r="AI1163" t="s">
        <v>52</v>
      </c>
      <c r="AJ1163">
        <v>100</v>
      </c>
      <c r="AK1163">
        <v>360</v>
      </c>
      <c r="AL1163">
        <v>0</v>
      </c>
      <c r="AM1163">
        <v>0.96330000000000005</v>
      </c>
      <c r="AN1163">
        <v>0.91290000000000004</v>
      </c>
      <c r="AO1163">
        <f>Data[[#This Row],[labeller_confidence_score]]-Data[[#This Row],[cytodiffusion_classification_confidence]]</f>
        <v>-5.04E-2</v>
      </c>
    </row>
    <row r="1164" spans="1:41" x14ac:dyDescent="0.3">
      <c r="A1164" t="s">
        <v>1237</v>
      </c>
      <c r="B1164" t="s">
        <v>106</v>
      </c>
      <c r="C1164">
        <v>1</v>
      </c>
      <c r="D1164" t="s">
        <v>82</v>
      </c>
      <c r="E1164">
        <v>16.309999999999999</v>
      </c>
      <c r="F1164">
        <v>83.2</v>
      </c>
      <c r="G1164">
        <v>0.318</v>
      </c>
      <c r="H1164">
        <v>0.20399999999999999</v>
      </c>
      <c r="I1164">
        <f>Data[[#This Row],[nucleus_area_pct]]/Data[[#This Row],[cytoplasm_ratio]]</f>
        <v>407.84313725490199</v>
      </c>
      <c r="J1164">
        <v>0.82499999999999996</v>
      </c>
      <c r="K1164">
        <v>0.192</v>
      </c>
      <c r="L1164">
        <v>1.19</v>
      </c>
      <c r="M1164">
        <v>1</v>
      </c>
      <c r="N1164">
        <v>0.90600000000000003</v>
      </c>
      <c r="O1164">
        <v>520</v>
      </c>
      <c r="P1164">
        <v>89</v>
      </c>
      <c r="Q1164">
        <v>184</v>
      </c>
      <c r="R1164">
        <v>174</v>
      </c>
      <c r="S1164">
        <v>184</v>
      </c>
      <c r="T1164">
        <f>(Data[[#This Row],[mean_r]]/256)*100</f>
        <v>71.875</v>
      </c>
      <c r="U1164">
        <f>(Data[[#This Row],[mean_g]]/256)*100</f>
        <v>67.96875</v>
      </c>
      <c r="V1164">
        <f>(Data[[#This Row],[mean_b]]/256)*100</f>
        <v>71.875</v>
      </c>
      <c r="W1164">
        <v>0.72</v>
      </c>
      <c r="X1164" t="s">
        <v>39</v>
      </c>
      <c r="Y1164" t="s">
        <v>45</v>
      </c>
      <c r="Z1164">
        <v>9031</v>
      </c>
      <c r="AA1164">
        <v>3.96</v>
      </c>
      <c r="AB1164">
        <v>9.6999999999999993</v>
      </c>
      <c r="AC1164">
        <v>42.7</v>
      </c>
      <c r="AD1164">
        <v>215968</v>
      </c>
      <c r="AE1164">
        <v>86.8</v>
      </c>
      <c r="AF1164">
        <v>34.9</v>
      </c>
      <c r="AG1164" t="s">
        <v>41</v>
      </c>
      <c r="AH1164" t="s">
        <v>68</v>
      </c>
      <c r="AI1164" t="s">
        <v>52</v>
      </c>
      <c r="AJ1164">
        <v>100</v>
      </c>
      <c r="AK1164">
        <v>512</v>
      </c>
      <c r="AL1164">
        <v>0.85340000000000005</v>
      </c>
      <c r="AM1164">
        <v>0.6552</v>
      </c>
      <c r="AN1164">
        <v>0.63739999999999997</v>
      </c>
      <c r="AO1164">
        <f>Data[[#This Row],[labeller_confidence_score]]-Data[[#This Row],[cytodiffusion_classification_confidence]]</f>
        <v>-1.7800000000000038E-2</v>
      </c>
    </row>
    <row r="1165" spans="1:41" x14ac:dyDescent="0.3">
      <c r="A1165" t="s">
        <v>1238</v>
      </c>
      <c r="B1165" t="s">
        <v>62</v>
      </c>
      <c r="C1165">
        <v>0</v>
      </c>
      <c r="D1165" t="s">
        <v>50</v>
      </c>
      <c r="E1165">
        <v>8.9700000000000006</v>
      </c>
      <c r="F1165">
        <v>75.900000000000006</v>
      </c>
      <c r="G1165">
        <v>0.84699999999999998</v>
      </c>
      <c r="H1165">
        <v>0.21099999999999999</v>
      </c>
      <c r="I1165">
        <f>Data[[#This Row],[nucleus_area_pct]]/Data[[#This Row],[cytoplasm_ratio]]</f>
        <v>359.71563981042658</v>
      </c>
      <c r="J1165">
        <v>0.88900000000000001</v>
      </c>
      <c r="K1165">
        <v>9.0999999999999998E-2</v>
      </c>
      <c r="L1165">
        <v>1.1100000000000001</v>
      </c>
      <c r="M1165">
        <v>1</v>
      </c>
      <c r="N1165">
        <v>0.997</v>
      </c>
      <c r="O1165">
        <v>228</v>
      </c>
      <c r="P1165">
        <v>56</v>
      </c>
      <c r="Q1165">
        <v>204</v>
      </c>
      <c r="R1165">
        <v>143</v>
      </c>
      <c r="S1165">
        <v>218</v>
      </c>
      <c r="T1165">
        <f>(Data[[#This Row],[mean_r]]/256)*100</f>
        <v>79.6875</v>
      </c>
      <c r="U1165">
        <f>(Data[[#This Row],[mean_g]]/256)*100</f>
        <v>55.859375</v>
      </c>
      <c r="V1165">
        <f>(Data[[#This Row],[mean_b]]/256)*100</f>
        <v>85.15625</v>
      </c>
      <c r="W1165">
        <v>0.83699999999999997</v>
      </c>
      <c r="X1165" t="s">
        <v>39</v>
      </c>
      <c r="Y1165" t="s">
        <v>45</v>
      </c>
      <c r="Z1165">
        <v>4853</v>
      </c>
      <c r="AA1165">
        <v>5.05</v>
      </c>
      <c r="AB1165">
        <v>15.2</v>
      </c>
      <c r="AC1165">
        <v>39.5</v>
      </c>
      <c r="AD1165">
        <v>407763</v>
      </c>
      <c r="AE1165">
        <v>87.4</v>
      </c>
      <c r="AF1165">
        <v>34.299999999999997</v>
      </c>
      <c r="AG1165" t="s">
        <v>46</v>
      </c>
      <c r="AH1165" t="s">
        <v>42</v>
      </c>
      <c r="AI1165" t="s">
        <v>56</v>
      </c>
      <c r="AJ1165">
        <v>100</v>
      </c>
      <c r="AK1165">
        <v>360</v>
      </c>
      <c r="AL1165">
        <v>0.16220000000000001</v>
      </c>
      <c r="AM1165">
        <v>0.99509999999999998</v>
      </c>
      <c r="AN1165">
        <v>0.92020000000000002</v>
      </c>
      <c r="AO1165">
        <f>Data[[#This Row],[labeller_confidence_score]]-Data[[#This Row],[cytodiffusion_classification_confidence]]</f>
        <v>-7.4899999999999967E-2</v>
      </c>
    </row>
    <row r="1166" spans="1:41" x14ac:dyDescent="0.3">
      <c r="A1166" t="s">
        <v>1239</v>
      </c>
      <c r="B1166" t="s">
        <v>81</v>
      </c>
      <c r="C1166">
        <v>1</v>
      </c>
      <c r="D1166" t="s">
        <v>82</v>
      </c>
      <c r="E1166">
        <v>15.43</v>
      </c>
      <c r="F1166">
        <v>79.5</v>
      </c>
      <c r="G1166">
        <v>0.34200000000000003</v>
      </c>
      <c r="H1166">
        <v>0.20300000000000001</v>
      </c>
      <c r="I1166">
        <f>Data[[#This Row],[nucleus_area_pct]]/Data[[#This Row],[cytoplasm_ratio]]</f>
        <v>391.62561576354676</v>
      </c>
      <c r="J1166">
        <v>0.95499999999999996</v>
      </c>
      <c r="K1166">
        <v>0.373</v>
      </c>
      <c r="L1166">
        <v>1.1499999999999999</v>
      </c>
      <c r="M1166">
        <v>1.1000000000000001</v>
      </c>
      <c r="N1166">
        <v>0.77</v>
      </c>
      <c r="O1166">
        <v>659</v>
      </c>
      <c r="P1166">
        <v>80</v>
      </c>
      <c r="Q1166">
        <v>175</v>
      </c>
      <c r="R1166">
        <v>144</v>
      </c>
      <c r="S1166">
        <v>225</v>
      </c>
      <c r="T1166">
        <f>(Data[[#This Row],[mean_r]]/256)*100</f>
        <v>68.359375</v>
      </c>
      <c r="U1166">
        <f>(Data[[#This Row],[mean_g]]/256)*100</f>
        <v>56.25</v>
      </c>
      <c r="V1166">
        <f>(Data[[#This Row],[mean_b]]/256)*100</f>
        <v>87.890625</v>
      </c>
      <c r="W1166">
        <v>0.65500000000000003</v>
      </c>
      <c r="X1166" t="s">
        <v>63</v>
      </c>
      <c r="Y1166" t="s">
        <v>40</v>
      </c>
      <c r="Z1166">
        <v>5574</v>
      </c>
      <c r="AA1166">
        <v>2.78</v>
      </c>
      <c r="AB1166">
        <v>16.100000000000001</v>
      </c>
      <c r="AC1166">
        <v>36.6</v>
      </c>
      <c r="AD1166">
        <v>322016</v>
      </c>
      <c r="AE1166">
        <v>91.8</v>
      </c>
      <c r="AF1166">
        <v>32.1</v>
      </c>
      <c r="AG1166" t="s">
        <v>46</v>
      </c>
      <c r="AH1166" t="s">
        <v>47</v>
      </c>
      <c r="AI1166" t="s">
        <v>56</v>
      </c>
      <c r="AJ1166">
        <v>60</v>
      </c>
      <c r="AK1166">
        <v>512</v>
      </c>
      <c r="AL1166">
        <v>0.85609999999999997</v>
      </c>
      <c r="AM1166">
        <v>0.65749999999999997</v>
      </c>
      <c r="AN1166">
        <v>0.54510000000000003</v>
      </c>
      <c r="AO1166">
        <f>Data[[#This Row],[labeller_confidence_score]]-Data[[#This Row],[cytodiffusion_classification_confidence]]</f>
        <v>-0.11239999999999994</v>
      </c>
    </row>
    <row r="1167" spans="1:41" x14ac:dyDescent="0.3">
      <c r="A1167" t="s">
        <v>1240</v>
      </c>
      <c r="B1167" t="s">
        <v>49</v>
      </c>
      <c r="C1167">
        <v>0</v>
      </c>
      <c r="D1167" t="s">
        <v>50</v>
      </c>
      <c r="E1167">
        <v>10.66</v>
      </c>
      <c r="F1167">
        <v>53.4</v>
      </c>
      <c r="G1167">
        <v>0.80300000000000005</v>
      </c>
      <c r="H1167">
        <v>0.434</v>
      </c>
      <c r="I1167">
        <f>Data[[#This Row],[nucleus_area_pct]]/Data[[#This Row],[cytoplasm_ratio]]</f>
        <v>123.04147465437788</v>
      </c>
      <c r="J1167">
        <v>0.77300000000000002</v>
      </c>
      <c r="K1167">
        <v>0.42899999999999999</v>
      </c>
      <c r="L1167">
        <v>3.69</v>
      </c>
      <c r="M1167">
        <v>3.6</v>
      </c>
      <c r="N1167">
        <v>0.878</v>
      </c>
      <c r="O1167">
        <v>360</v>
      </c>
      <c r="P1167">
        <v>65</v>
      </c>
      <c r="Q1167">
        <v>227</v>
      </c>
      <c r="R1167">
        <v>160</v>
      </c>
      <c r="S1167">
        <v>166</v>
      </c>
      <c r="T1167">
        <f>(Data[[#This Row],[mean_r]]/256)*100</f>
        <v>88.671875</v>
      </c>
      <c r="U1167">
        <f>(Data[[#This Row],[mean_g]]/256)*100</f>
        <v>62.5</v>
      </c>
      <c r="V1167">
        <f>(Data[[#This Row],[mean_b]]/256)*100</f>
        <v>64.84375</v>
      </c>
      <c r="W1167">
        <v>0.55700000000000005</v>
      </c>
      <c r="X1167" t="s">
        <v>39</v>
      </c>
      <c r="Y1167" t="s">
        <v>45</v>
      </c>
      <c r="Z1167">
        <v>4972</v>
      </c>
      <c r="AA1167">
        <v>4.21</v>
      </c>
      <c r="AB1167">
        <v>12.6</v>
      </c>
      <c r="AC1167">
        <v>40.9</v>
      </c>
      <c r="AD1167">
        <v>182357</v>
      </c>
      <c r="AE1167">
        <v>93.1</v>
      </c>
      <c r="AF1167">
        <v>33</v>
      </c>
      <c r="AG1167" t="s">
        <v>46</v>
      </c>
      <c r="AH1167" t="s">
        <v>47</v>
      </c>
      <c r="AI1167" t="s">
        <v>52</v>
      </c>
      <c r="AJ1167">
        <v>100</v>
      </c>
      <c r="AK1167">
        <v>224</v>
      </c>
      <c r="AL1167">
        <v>4.1399999999999999E-2</v>
      </c>
      <c r="AM1167">
        <v>0.91120000000000001</v>
      </c>
      <c r="AN1167">
        <v>1</v>
      </c>
      <c r="AO1167">
        <f>Data[[#This Row],[labeller_confidence_score]]-Data[[#This Row],[cytodiffusion_classification_confidence]]</f>
        <v>8.879999999999999E-2</v>
      </c>
    </row>
    <row r="1168" spans="1:41" x14ac:dyDescent="0.3">
      <c r="A1168" t="s">
        <v>1241</v>
      </c>
      <c r="B1168" t="s">
        <v>74</v>
      </c>
      <c r="C1168">
        <v>0</v>
      </c>
      <c r="D1168" t="s">
        <v>75</v>
      </c>
      <c r="E1168">
        <v>3.1</v>
      </c>
      <c r="F1168">
        <v>0</v>
      </c>
      <c r="G1168">
        <v>0</v>
      </c>
      <c r="H1168">
        <v>1</v>
      </c>
      <c r="I1168">
        <f>Data[[#This Row],[nucleus_area_pct]]/Data[[#This Row],[cytoplasm_ratio]]</f>
        <v>0</v>
      </c>
      <c r="J1168">
        <v>0.621</v>
      </c>
      <c r="K1168">
        <v>0.46</v>
      </c>
      <c r="L1168">
        <v>1.51</v>
      </c>
      <c r="M1168">
        <v>1</v>
      </c>
      <c r="N1168">
        <v>0.76900000000000002</v>
      </c>
      <c r="O1168">
        <v>26</v>
      </c>
      <c r="P1168">
        <v>16</v>
      </c>
      <c r="Q1168">
        <v>226</v>
      </c>
      <c r="R1168">
        <v>152</v>
      </c>
      <c r="S1168">
        <v>159</v>
      </c>
      <c r="T1168">
        <f>(Data[[#This Row],[mean_r]]/256)*100</f>
        <v>88.28125</v>
      </c>
      <c r="U1168">
        <f>(Data[[#This Row],[mean_g]]/256)*100</f>
        <v>59.375</v>
      </c>
      <c r="V1168">
        <f>(Data[[#This Row],[mean_b]]/256)*100</f>
        <v>62.109375</v>
      </c>
      <c r="W1168">
        <v>0.53700000000000003</v>
      </c>
      <c r="X1168" t="s">
        <v>51</v>
      </c>
      <c r="Y1168" t="s">
        <v>45</v>
      </c>
      <c r="Z1168">
        <v>8605</v>
      </c>
      <c r="AA1168">
        <v>3.99</v>
      </c>
      <c r="AB1168">
        <v>13.6</v>
      </c>
      <c r="AC1168">
        <v>32.299999999999997</v>
      </c>
      <c r="AD1168">
        <v>348207</v>
      </c>
      <c r="AE1168">
        <v>94</v>
      </c>
      <c r="AF1168">
        <v>33</v>
      </c>
      <c r="AG1168" t="s">
        <v>41</v>
      </c>
      <c r="AH1168" t="s">
        <v>47</v>
      </c>
      <c r="AI1168" t="s">
        <v>56</v>
      </c>
      <c r="AJ1168">
        <v>60</v>
      </c>
      <c r="AK1168">
        <v>360</v>
      </c>
      <c r="AL1168">
        <v>2.5700000000000001E-2</v>
      </c>
      <c r="AM1168">
        <v>0.89970000000000006</v>
      </c>
      <c r="AN1168">
        <v>0.85109999999999997</v>
      </c>
      <c r="AO1168">
        <f>Data[[#This Row],[labeller_confidence_score]]-Data[[#This Row],[cytodiffusion_classification_confidence]]</f>
        <v>-4.8600000000000088E-2</v>
      </c>
    </row>
    <row r="1169" spans="1:41" x14ac:dyDescent="0.3">
      <c r="A1169" t="s">
        <v>1242</v>
      </c>
      <c r="B1169" t="s">
        <v>60</v>
      </c>
      <c r="C1169">
        <v>0</v>
      </c>
      <c r="D1169" t="s">
        <v>50</v>
      </c>
      <c r="E1169">
        <v>15.02</v>
      </c>
      <c r="F1169">
        <v>63.5</v>
      </c>
      <c r="G1169">
        <v>0.39800000000000002</v>
      </c>
      <c r="H1169">
        <v>0.35299999999999998</v>
      </c>
      <c r="I1169">
        <f>Data[[#This Row],[nucleus_area_pct]]/Data[[#This Row],[cytoplasm_ratio]]</f>
        <v>179.88668555240795</v>
      </c>
      <c r="J1169">
        <v>0.66700000000000004</v>
      </c>
      <c r="K1169">
        <v>0.56899999999999995</v>
      </c>
      <c r="L1169">
        <v>1.94</v>
      </c>
      <c r="M1169">
        <v>1</v>
      </c>
      <c r="N1169">
        <v>0.72099999999999997</v>
      </c>
      <c r="O1169">
        <v>500</v>
      </c>
      <c r="P1169">
        <v>86</v>
      </c>
      <c r="Q1169">
        <v>191</v>
      </c>
      <c r="R1169">
        <v>191</v>
      </c>
      <c r="S1169">
        <v>175</v>
      </c>
      <c r="T1169">
        <f>(Data[[#This Row],[mean_r]]/256)*100</f>
        <v>74.609375</v>
      </c>
      <c r="U1169">
        <f>(Data[[#This Row],[mean_g]]/256)*100</f>
        <v>74.609375</v>
      </c>
      <c r="V1169">
        <f>(Data[[#This Row],[mean_b]]/256)*100</f>
        <v>68.359375</v>
      </c>
      <c r="W1169">
        <v>0.63</v>
      </c>
      <c r="X1169" t="s">
        <v>63</v>
      </c>
      <c r="Y1169" t="s">
        <v>40</v>
      </c>
      <c r="Z1169">
        <v>6234</v>
      </c>
      <c r="AA1169">
        <v>5.99</v>
      </c>
      <c r="AB1169">
        <v>14.9</v>
      </c>
      <c r="AC1169">
        <v>36.9</v>
      </c>
      <c r="AD1169">
        <v>135280</v>
      </c>
      <c r="AE1169">
        <v>108.6</v>
      </c>
      <c r="AF1169">
        <v>32.200000000000003</v>
      </c>
      <c r="AG1169" t="s">
        <v>46</v>
      </c>
      <c r="AH1169" t="s">
        <v>42</v>
      </c>
      <c r="AI1169" t="s">
        <v>52</v>
      </c>
      <c r="AJ1169">
        <v>100</v>
      </c>
      <c r="AK1169">
        <v>256</v>
      </c>
      <c r="AL1169">
        <v>9.6199999999999994E-2</v>
      </c>
      <c r="AM1169">
        <v>0.94799999999999995</v>
      </c>
      <c r="AN1169">
        <v>0.89229999999999998</v>
      </c>
      <c r="AO1169">
        <f>Data[[#This Row],[labeller_confidence_score]]-Data[[#This Row],[cytodiffusion_classification_confidence]]</f>
        <v>-5.5699999999999972E-2</v>
      </c>
    </row>
    <row r="1170" spans="1:41" x14ac:dyDescent="0.3">
      <c r="A1170" t="s">
        <v>1243</v>
      </c>
      <c r="B1170" t="s">
        <v>60</v>
      </c>
      <c r="C1170">
        <v>0</v>
      </c>
      <c r="D1170" t="s">
        <v>50</v>
      </c>
      <c r="E1170">
        <v>17.07</v>
      </c>
      <c r="F1170">
        <v>64.2</v>
      </c>
      <c r="G1170">
        <v>0.48799999999999999</v>
      </c>
      <c r="H1170">
        <v>0.36299999999999999</v>
      </c>
      <c r="I1170">
        <f>Data[[#This Row],[nucleus_area_pct]]/Data[[#This Row],[cytoplasm_ratio]]</f>
        <v>176.85950413223142</v>
      </c>
      <c r="J1170">
        <v>0.81399999999999995</v>
      </c>
      <c r="K1170">
        <v>0.57999999999999996</v>
      </c>
      <c r="L1170">
        <v>1.97</v>
      </c>
      <c r="M1170">
        <v>1</v>
      </c>
      <c r="N1170">
        <v>0.69599999999999995</v>
      </c>
      <c r="O1170">
        <v>584</v>
      </c>
      <c r="P1170">
        <v>90</v>
      </c>
      <c r="Q1170">
        <v>220</v>
      </c>
      <c r="R1170">
        <v>158</v>
      </c>
      <c r="S1170">
        <v>191</v>
      </c>
      <c r="T1170">
        <f>(Data[[#This Row],[mean_r]]/256)*100</f>
        <v>85.9375</v>
      </c>
      <c r="U1170">
        <f>(Data[[#This Row],[mean_g]]/256)*100</f>
        <v>61.71875</v>
      </c>
      <c r="V1170">
        <f>(Data[[#This Row],[mean_b]]/256)*100</f>
        <v>74.609375</v>
      </c>
      <c r="W1170">
        <v>0.47699999999999998</v>
      </c>
      <c r="X1170" t="s">
        <v>51</v>
      </c>
      <c r="Y1170" t="s">
        <v>45</v>
      </c>
      <c r="Z1170">
        <v>5688</v>
      </c>
      <c r="AA1170">
        <v>5.8</v>
      </c>
      <c r="AB1170">
        <v>18.600000000000001</v>
      </c>
      <c r="AC1170">
        <v>48.1</v>
      </c>
      <c r="AD1170">
        <v>295201</v>
      </c>
      <c r="AE1170">
        <v>81.3</v>
      </c>
      <c r="AF1170">
        <v>35.799999999999997</v>
      </c>
      <c r="AG1170" t="s">
        <v>46</v>
      </c>
      <c r="AH1170" t="s">
        <v>42</v>
      </c>
      <c r="AI1170" t="s">
        <v>56</v>
      </c>
      <c r="AJ1170">
        <v>100</v>
      </c>
      <c r="AK1170">
        <v>360</v>
      </c>
      <c r="AL1170">
        <v>3.95E-2</v>
      </c>
      <c r="AM1170">
        <v>0.83140000000000003</v>
      </c>
      <c r="AN1170">
        <v>0.89559999999999995</v>
      </c>
      <c r="AO1170">
        <f>Data[[#This Row],[labeller_confidence_score]]-Data[[#This Row],[cytodiffusion_classification_confidence]]</f>
        <v>6.4199999999999924E-2</v>
      </c>
    </row>
    <row r="1171" spans="1:41" x14ac:dyDescent="0.3">
      <c r="A1171" t="s">
        <v>1244</v>
      </c>
      <c r="B1171" t="s">
        <v>60</v>
      </c>
      <c r="C1171">
        <v>0</v>
      </c>
      <c r="D1171" t="s">
        <v>50</v>
      </c>
      <c r="E1171">
        <v>16.22</v>
      </c>
      <c r="F1171">
        <v>63.5</v>
      </c>
      <c r="G1171">
        <v>0.36099999999999999</v>
      </c>
      <c r="H1171">
        <v>0.375</v>
      </c>
      <c r="I1171">
        <f>Data[[#This Row],[nucleus_area_pct]]/Data[[#This Row],[cytoplasm_ratio]]</f>
        <v>169.33333333333334</v>
      </c>
      <c r="J1171">
        <v>0.72099999999999997</v>
      </c>
      <c r="K1171">
        <v>0.53</v>
      </c>
      <c r="L1171">
        <v>2.12</v>
      </c>
      <c r="M1171">
        <v>1.3</v>
      </c>
      <c r="N1171">
        <v>0.75</v>
      </c>
      <c r="O1171">
        <v>604</v>
      </c>
      <c r="P1171">
        <v>97</v>
      </c>
      <c r="Q1171">
        <v>196</v>
      </c>
      <c r="R1171">
        <v>144</v>
      </c>
      <c r="S1171">
        <v>184</v>
      </c>
      <c r="T1171">
        <f>(Data[[#This Row],[mean_r]]/256)*100</f>
        <v>76.5625</v>
      </c>
      <c r="U1171">
        <f>(Data[[#This Row],[mean_g]]/256)*100</f>
        <v>56.25</v>
      </c>
      <c r="V1171">
        <f>(Data[[#This Row],[mean_b]]/256)*100</f>
        <v>71.875</v>
      </c>
      <c r="W1171">
        <v>0.59099999999999997</v>
      </c>
      <c r="X1171" t="s">
        <v>51</v>
      </c>
      <c r="Y1171" t="s">
        <v>40</v>
      </c>
      <c r="Z1171">
        <v>8132</v>
      </c>
      <c r="AA1171">
        <v>4.29</v>
      </c>
      <c r="AB1171">
        <v>16.3</v>
      </c>
      <c r="AC1171">
        <v>34.200000000000003</v>
      </c>
      <c r="AD1171">
        <v>210831</v>
      </c>
      <c r="AE1171">
        <v>87</v>
      </c>
      <c r="AF1171">
        <v>32.6</v>
      </c>
      <c r="AG1171" t="s">
        <v>41</v>
      </c>
      <c r="AH1171" t="s">
        <v>42</v>
      </c>
      <c r="AI1171" t="s">
        <v>56</v>
      </c>
      <c r="AJ1171">
        <v>100</v>
      </c>
      <c r="AK1171">
        <v>224</v>
      </c>
      <c r="AL1171">
        <v>9.0899999999999995E-2</v>
      </c>
      <c r="AM1171">
        <v>0.93899999999999995</v>
      </c>
      <c r="AN1171">
        <v>0.91449999999999998</v>
      </c>
      <c r="AO1171">
        <f>Data[[#This Row],[labeller_confidence_score]]-Data[[#This Row],[cytodiffusion_classification_confidence]]</f>
        <v>-2.4499999999999966E-2</v>
      </c>
    </row>
    <row r="1172" spans="1:41" x14ac:dyDescent="0.3">
      <c r="A1172" t="s">
        <v>1245</v>
      </c>
      <c r="B1172" t="s">
        <v>54</v>
      </c>
      <c r="C1172">
        <v>0</v>
      </c>
      <c r="D1172" t="s">
        <v>54</v>
      </c>
      <c r="E1172">
        <v>7.85</v>
      </c>
      <c r="F1172">
        <v>0</v>
      </c>
      <c r="G1172">
        <v>0</v>
      </c>
      <c r="H1172">
        <v>1</v>
      </c>
      <c r="I1172">
        <f>Data[[#This Row],[nucleus_area_pct]]/Data[[#This Row],[cytoplasm_ratio]]</f>
        <v>0</v>
      </c>
      <c r="J1172">
        <v>0.89100000000000001</v>
      </c>
      <c r="K1172">
        <v>0.13400000000000001</v>
      </c>
      <c r="L1172">
        <v>0.48</v>
      </c>
      <c r="M1172">
        <v>1</v>
      </c>
      <c r="N1172">
        <v>0.98599999999999999</v>
      </c>
      <c r="O1172">
        <v>217</v>
      </c>
      <c r="P1172">
        <v>44</v>
      </c>
      <c r="Q1172">
        <v>255</v>
      </c>
      <c r="R1172">
        <v>141</v>
      </c>
      <c r="S1172">
        <v>140</v>
      </c>
      <c r="T1172">
        <f>(Data[[#This Row],[mean_r]]/256)*100</f>
        <v>99.609375</v>
      </c>
      <c r="U1172">
        <f>(Data[[#This Row],[mean_g]]/256)*100</f>
        <v>55.078125</v>
      </c>
      <c r="V1172">
        <f>(Data[[#This Row],[mean_b]]/256)*100</f>
        <v>54.6875</v>
      </c>
      <c r="W1172">
        <v>0.51200000000000001</v>
      </c>
      <c r="X1172" t="s">
        <v>51</v>
      </c>
      <c r="Y1172" t="s">
        <v>40</v>
      </c>
      <c r="Z1172">
        <v>3094</v>
      </c>
      <c r="AA1172">
        <v>5.29</v>
      </c>
      <c r="AB1172">
        <v>12.3</v>
      </c>
      <c r="AC1172">
        <v>36.200000000000003</v>
      </c>
      <c r="AD1172">
        <v>195918</v>
      </c>
      <c r="AE1172">
        <v>82.7</v>
      </c>
      <c r="AF1172">
        <v>33.9</v>
      </c>
      <c r="AG1172" t="s">
        <v>64</v>
      </c>
      <c r="AH1172" t="s">
        <v>42</v>
      </c>
      <c r="AI1172" t="s">
        <v>52</v>
      </c>
      <c r="AJ1172">
        <v>100</v>
      </c>
      <c r="AK1172">
        <v>360</v>
      </c>
      <c r="AL1172">
        <v>0.1149</v>
      </c>
      <c r="AM1172">
        <v>0.9224</v>
      </c>
      <c r="AN1172">
        <v>0.9</v>
      </c>
      <c r="AO1172">
        <f>Data[[#This Row],[labeller_confidence_score]]-Data[[#This Row],[cytodiffusion_classification_confidence]]</f>
        <v>-2.2399999999999975E-2</v>
      </c>
    </row>
    <row r="1173" spans="1:41" x14ac:dyDescent="0.3">
      <c r="A1173" t="s">
        <v>1246</v>
      </c>
      <c r="B1173" t="s">
        <v>81</v>
      </c>
      <c r="C1173">
        <v>1</v>
      </c>
      <c r="D1173" t="s">
        <v>82</v>
      </c>
      <c r="E1173">
        <v>11.63</v>
      </c>
      <c r="F1173">
        <v>87.4</v>
      </c>
      <c r="G1173">
        <v>0.375</v>
      </c>
      <c r="H1173">
        <v>0.20599999999999999</v>
      </c>
      <c r="I1173">
        <f>Data[[#This Row],[nucleus_area_pct]]/Data[[#This Row],[cytoplasm_ratio]]</f>
        <v>424.27184466019423</v>
      </c>
      <c r="J1173">
        <v>0.84499999999999997</v>
      </c>
      <c r="K1173">
        <v>0.29499999999999998</v>
      </c>
      <c r="L1173">
        <v>0.6</v>
      </c>
      <c r="M1173">
        <v>1</v>
      </c>
      <c r="N1173">
        <v>0.91</v>
      </c>
      <c r="O1173">
        <v>789</v>
      </c>
      <c r="P1173">
        <v>81</v>
      </c>
      <c r="Q1173">
        <v>207</v>
      </c>
      <c r="R1173">
        <v>146</v>
      </c>
      <c r="S1173">
        <v>180</v>
      </c>
      <c r="T1173">
        <f>(Data[[#This Row],[mean_r]]/256)*100</f>
        <v>80.859375</v>
      </c>
      <c r="U1173">
        <f>(Data[[#This Row],[mean_g]]/256)*100</f>
        <v>57.03125</v>
      </c>
      <c r="V1173">
        <f>(Data[[#This Row],[mean_b]]/256)*100</f>
        <v>70.3125</v>
      </c>
      <c r="W1173">
        <v>0.80100000000000005</v>
      </c>
      <c r="X1173" t="s">
        <v>63</v>
      </c>
      <c r="Y1173" t="s">
        <v>45</v>
      </c>
      <c r="Z1173">
        <v>7750</v>
      </c>
      <c r="AA1173">
        <v>3.52</v>
      </c>
      <c r="AB1173">
        <v>15.7</v>
      </c>
      <c r="AC1173">
        <v>42.1</v>
      </c>
      <c r="AD1173">
        <v>173667</v>
      </c>
      <c r="AE1173">
        <v>82.1</v>
      </c>
      <c r="AF1173">
        <v>34.1</v>
      </c>
      <c r="AG1173" t="s">
        <v>64</v>
      </c>
      <c r="AH1173" t="s">
        <v>47</v>
      </c>
      <c r="AI1173" t="s">
        <v>52</v>
      </c>
      <c r="AJ1173">
        <v>100</v>
      </c>
      <c r="AK1173">
        <v>512</v>
      </c>
      <c r="AL1173">
        <v>0.745</v>
      </c>
      <c r="AM1173">
        <v>0.7056</v>
      </c>
      <c r="AN1173">
        <v>0.87180000000000002</v>
      </c>
      <c r="AO1173">
        <f>Data[[#This Row],[labeller_confidence_score]]-Data[[#This Row],[cytodiffusion_classification_confidence]]</f>
        <v>0.16620000000000001</v>
      </c>
    </row>
    <row r="1174" spans="1:41" x14ac:dyDescent="0.3">
      <c r="A1174" t="s">
        <v>1247</v>
      </c>
      <c r="B1174" t="s">
        <v>49</v>
      </c>
      <c r="C1174">
        <v>0</v>
      </c>
      <c r="D1174" t="s">
        <v>50</v>
      </c>
      <c r="E1174">
        <v>12.66</v>
      </c>
      <c r="F1174">
        <v>54.6</v>
      </c>
      <c r="G1174">
        <v>0.505</v>
      </c>
      <c r="H1174">
        <v>0.44400000000000001</v>
      </c>
      <c r="I1174">
        <f>Data[[#This Row],[nucleus_area_pct]]/Data[[#This Row],[cytoplasm_ratio]]</f>
        <v>122.97297297297297</v>
      </c>
      <c r="J1174">
        <v>0.84499999999999997</v>
      </c>
      <c r="K1174">
        <v>0.28499999999999998</v>
      </c>
      <c r="L1174">
        <v>2.99</v>
      </c>
      <c r="M1174">
        <v>3</v>
      </c>
      <c r="N1174">
        <v>0.81799999999999995</v>
      </c>
      <c r="O1174">
        <v>385</v>
      </c>
      <c r="P1174">
        <v>57</v>
      </c>
      <c r="Q1174">
        <v>194</v>
      </c>
      <c r="R1174">
        <v>184</v>
      </c>
      <c r="S1174">
        <v>188</v>
      </c>
      <c r="T1174">
        <f>(Data[[#This Row],[mean_r]]/256)*100</f>
        <v>75.78125</v>
      </c>
      <c r="U1174">
        <f>(Data[[#This Row],[mean_g]]/256)*100</f>
        <v>71.875</v>
      </c>
      <c r="V1174">
        <f>(Data[[#This Row],[mean_b]]/256)*100</f>
        <v>73.4375</v>
      </c>
      <c r="W1174">
        <v>0.66500000000000004</v>
      </c>
      <c r="X1174" t="s">
        <v>63</v>
      </c>
      <c r="Y1174" t="s">
        <v>40</v>
      </c>
      <c r="Z1174">
        <v>6293</v>
      </c>
      <c r="AA1174">
        <v>4.29</v>
      </c>
      <c r="AB1174">
        <v>18</v>
      </c>
      <c r="AC1174">
        <v>49.4</v>
      </c>
      <c r="AD1174">
        <v>312009</v>
      </c>
      <c r="AE1174">
        <v>84.7</v>
      </c>
      <c r="AF1174">
        <v>32.799999999999997</v>
      </c>
      <c r="AG1174" t="s">
        <v>46</v>
      </c>
      <c r="AH1174" t="s">
        <v>47</v>
      </c>
      <c r="AI1174" t="s">
        <v>52</v>
      </c>
      <c r="AJ1174">
        <v>40</v>
      </c>
      <c r="AK1174">
        <v>360</v>
      </c>
      <c r="AL1174">
        <v>3.9100000000000003E-2</v>
      </c>
      <c r="AM1174">
        <v>1</v>
      </c>
      <c r="AN1174">
        <v>0.95760000000000001</v>
      </c>
      <c r="AO1174">
        <f>Data[[#This Row],[labeller_confidence_score]]-Data[[#This Row],[cytodiffusion_classification_confidence]]</f>
        <v>-4.2399999999999993E-2</v>
      </c>
    </row>
    <row r="1175" spans="1:41" x14ac:dyDescent="0.3">
      <c r="A1175" t="s">
        <v>1248</v>
      </c>
      <c r="B1175" t="s">
        <v>37</v>
      </c>
      <c r="C1175">
        <v>1</v>
      </c>
      <c r="D1175" t="s">
        <v>38</v>
      </c>
      <c r="E1175">
        <v>14.22</v>
      </c>
      <c r="F1175">
        <v>53.7</v>
      </c>
      <c r="G1175">
        <v>0.56100000000000005</v>
      </c>
      <c r="H1175">
        <v>0.378</v>
      </c>
      <c r="I1175">
        <f>Data[[#This Row],[nucleus_area_pct]]/Data[[#This Row],[cytoplasm_ratio]]</f>
        <v>142.06349206349208</v>
      </c>
      <c r="J1175">
        <v>0.72199999999999998</v>
      </c>
      <c r="K1175">
        <v>0.38900000000000001</v>
      </c>
      <c r="L1175">
        <v>2.57</v>
      </c>
      <c r="M1175">
        <v>6.6</v>
      </c>
      <c r="N1175">
        <v>0.81699999999999995</v>
      </c>
      <c r="O1175">
        <v>574</v>
      </c>
      <c r="P1175">
        <v>71</v>
      </c>
      <c r="Q1175">
        <v>214</v>
      </c>
      <c r="R1175">
        <v>156</v>
      </c>
      <c r="S1175">
        <v>167</v>
      </c>
      <c r="T1175">
        <f>(Data[[#This Row],[mean_r]]/256)*100</f>
        <v>83.59375</v>
      </c>
      <c r="U1175">
        <f>(Data[[#This Row],[mean_g]]/256)*100</f>
        <v>60.9375</v>
      </c>
      <c r="V1175">
        <f>(Data[[#This Row],[mean_b]]/256)*100</f>
        <v>65.234375</v>
      </c>
      <c r="W1175">
        <v>0.62</v>
      </c>
      <c r="X1175" t="s">
        <v>39</v>
      </c>
      <c r="Y1175" t="s">
        <v>45</v>
      </c>
      <c r="Z1175">
        <v>3609</v>
      </c>
      <c r="AA1175">
        <v>6.24</v>
      </c>
      <c r="AB1175">
        <v>13.6</v>
      </c>
      <c r="AC1175">
        <v>39.9</v>
      </c>
      <c r="AD1175">
        <v>238065</v>
      </c>
      <c r="AE1175">
        <v>87.5</v>
      </c>
      <c r="AF1175">
        <v>33.4</v>
      </c>
      <c r="AG1175" t="s">
        <v>46</v>
      </c>
      <c r="AH1175" t="s">
        <v>68</v>
      </c>
      <c r="AI1175" t="s">
        <v>52</v>
      </c>
      <c r="AJ1175">
        <v>60</v>
      </c>
      <c r="AK1175">
        <v>256</v>
      </c>
      <c r="AL1175">
        <v>1</v>
      </c>
      <c r="AM1175">
        <v>0.75639999999999996</v>
      </c>
      <c r="AN1175">
        <v>0.6583</v>
      </c>
      <c r="AO1175">
        <f>Data[[#This Row],[labeller_confidence_score]]-Data[[#This Row],[cytodiffusion_classification_confidence]]</f>
        <v>-9.8099999999999965E-2</v>
      </c>
    </row>
    <row r="1176" spans="1:41" x14ac:dyDescent="0.3">
      <c r="A1176" t="s">
        <v>1249</v>
      </c>
      <c r="B1176" t="s">
        <v>120</v>
      </c>
      <c r="C1176">
        <v>1</v>
      </c>
      <c r="D1176" t="s">
        <v>104</v>
      </c>
      <c r="E1176">
        <v>7.1</v>
      </c>
      <c r="F1176">
        <v>0</v>
      </c>
      <c r="G1176">
        <v>0</v>
      </c>
      <c r="H1176">
        <v>1</v>
      </c>
      <c r="I1176">
        <f>Data[[#This Row],[nucleus_area_pct]]/Data[[#This Row],[cytoplasm_ratio]]</f>
        <v>0</v>
      </c>
      <c r="J1176">
        <v>0.95499999999999996</v>
      </c>
      <c r="K1176">
        <v>0.121</v>
      </c>
      <c r="L1176">
        <v>0.37</v>
      </c>
      <c r="M1176">
        <v>1</v>
      </c>
      <c r="N1176">
        <v>0.92900000000000005</v>
      </c>
      <c r="O1176">
        <v>143</v>
      </c>
      <c r="P1176">
        <v>37</v>
      </c>
      <c r="Q1176">
        <v>229</v>
      </c>
      <c r="R1176">
        <v>143</v>
      </c>
      <c r="S1176">
        <v>147</v>
      </c>
      <c r="T1176">
        <f>(Data[[#This Row],[mean_r]]/256)*100</f>
        <v>89.453125</v>
      </c>
      <c r="U1176">
        <f>(Data[[#This Row],[mean_g]]/256)*100</f>
        <v>55.859375</v>
      </c>
      <c r="V1176">
        <f>(Data[[#This Row],[mean_b]]/256)*100</f>
        <v>57.421875</v>
      </c>
      <c r="W1176">
        <v>0.443</v>
      </c>
      <c r="X1176" t="s">
        <v>51</v>
      </c>
      <c r="Y1176" t="s">
        <v>40</v>
      </c>
      <c r="Z1176">
        <v>4235</v>
      </c>
      <c r="AA1176">
        <v>4.29</v>
      </c>
      <c r="AB1176">
        <v>16.100000000000001</v>
      </c>
      <c r="AC1176">
        <v>30.8</v>
      </c>
      <c r="AD1176">
        <v>288587</v>
      </c>
      <c r="AE1176">
        <v>97.9</v>
      </c>
      <c r="AF1176">
        <v>33.799999999999997</v>
      </c>
      <c r="AG1176" t="s">
        <v>46</v>
      </c>
      <c r="AH1176" t="s">
        <v>42</v>
      </c>
      <c r="AI1176" t="s">
        <v>56</v>
      </c>
      <c r="AJ1176">
        <v>100</v>
      </c>
      <c r="AK1176">
        <v>256</v>
      </c>
      <c r="AL1176">
        <v>0.7883</v>
      </c>
      <c r="AM1176">
        <v>0.68700000000000006</v>
      </c>
      <c r="AN1176">
        <v>0.7046</v>
      </c>
      <c r="AO1176">
        <f>Data[[#This Row],[labeller_confidence_score]]-Data[[#This Row],[cytodiffusion_classification_confidence]]</f>
        <v>1.7599999999999949E-2</v>
      </c>
    </row>
    <row r="1177" spans="1:41" x14ac:dyDescent="0.3">
      <c r="A1177" t="s">
        <v>1250</v>
      </c>
      <c r="B1177" t="s">
        <v>49</v>
      </c>
      <c r="C1177">
        <v>0</v>
      </c>
      <c r="D1177" t="s">
        <v>50</v>
      </c>
      <c r="E1177">
        <v>12.47</v>
      </c>
      <c r="F1177">
        <v>60.6</v>
      </c>
      <c r="G1177">
        <v>0.46300000000000002</v>
      </c>
      <c r="H1177">
        <v>0.51200000000000001</v>
      </c>
      <c r="I1177">
        <f>Data[[#This Row],[nucleus_area_pct]]/Data[[#This Row],[cytoplasm_ratio]]</f>
        <v>118.359375</v>
      </c>
      <c r="J1177">
        <v>0.90600000000000003</v>
      </c>
      <c r="K1177">
        <v>0.441</v>
      </c>
      <c r="L1177">
        <v>3.6</v>
      </c>
      <c r="M1177">
        <v>3.6</v>
      </c>
      <c r="N1177">
        <v>0.79400000000000004</v>
      </c>
      <c r="O1177">
        <v>458</v>
      </c>
      <c r="P1177">
        <v>59</v>
      </c>
      <c r="Q1177">
        <v>203</v>
      </c>
      <c r="R1177">
        <v>133</v>
      </c>
      <c r="S1177">
        <v>174</v>
      </c>
      <c r="T1177">
        <f>(Data[[#This Row],[mean_r]]/256)*100</f>
        <v>79.296875</v>
      </c>
      <c r="U1177">
        <f>(Data[[#This Row],[mean_g]]/256)*100</f>
        <v>51.953125</v>
      </c>
      <c r="V1177">
        <f>(Data[[#This Row],[mean_b]]/256)*100</f>
        <v>67.96875</v>
      </c>
      <c r="W1177">
        <v>0.69499999999999995</v>
      </c>
      <c r="X1177" t="s">
        <v>39</v>
      </c>
      <c r="Y1177" t="s">
        <v>40</v>
      </c>
      <c r="Z1177">
        <v>8263</v>
      </c>
      <c r="AA1177">
        <v>3.94</v>
      </c>
      <c r="AB1177">
        <v>14.9</v>
      </c>
      <c r="AC1177">
        <v>35.700000000000003</v>
      </c>
      <c r="AD1177">
        <v>200615</v>
      </c>
      <c r="AE1177">
        <v>80.2</v>
      </c>
      <c r="AF1177">
        <v>31.7</v>
      </c>
      <c r="AG1177" t="s">
        <v>64</v>
      </c>
      <c r="AH1177" t="s">
        <v>42</v>
      </c>
      <c r="AI1177" t="s">
        <v>43</v>
      </c>
      <c r="AJ1177">
        <v>100</v>
      </c>
      <c r="AK1177">
        <v>512</v>
      </c>
      <c r="AL1177">
        <v>7.2900000000000006E-2</v>
      </c>
      <c r="AM1177">
        <v>1</v>
      </c>
      <c r="AN1177">
        <v>0.90869999999999995</v>
      </c>
      <c r="AO1177">
        <f>Data[[#This Row],[labeller_confidence_score]]-Data[[#This Row],[cytodiffusion_classification_confidence]]</f>
        <v>-9.1300000000000048E-2</v>
      </c>
    </row>
    <row r="1178" spans="1:41" x14ac:dyDescent="0.3">
      <c r="A1178" t="s">
        <v>1251</v>
      </c>
      <c r="B1178" t="s">
        <v>54</v>
      </c>
      <c r="C1178">
        <v>0</v>
      </c>
      <c r="D1178" t="s">
        <v>54</v>
      </c>
      <c r="E1178">
        <v>7.3</v>
      </c>
      <c r="F1178">
        <v>0</v>
      </c>
      <c r="G1178">
        <v>0</v>
      </c>
      <c r="H1178">
        <v>1</v>
      </c>
      <c r="I1178">
        <f>Data[[#This Row],[nucleus_area_pct]]/Data[[#This Row],[cytoplasm_ratio]]</f>
        <v>0</v>
      </c>
      <c r="J1178">
        <v>0.92400000000000004</v>
      </c>
      <c r="K1178">
        <v>0.14499999999999999</v>
      </c>
      <c r="L1178">
        <v>0.18</v>
      </c>
      <c r="M1178">
        <v>1</v>
      </c>
      <c r="N1178">
        <v>0.93600000000000005</v>
      </c>
      <c r="O1178">
        <v>191</v>
      </c>
      <c r="P1178">
        <v>54</v>
      </c>
      <c r="Q1178">
        <v>212</v>
      </c>
      <c r="R1178">
        <v>140</v>
      </c>
      <c r="S1178">
        <v>125</v>
      </c>
      <c r="T1178">
        <f>(Data[[#This Row],[mean_r]]/256)*100</f>
        <v>82.8125</v>
      </c>
      <c r="U1178">
        <f>(Data[[#This Row],[mean_g]]/256)*100</f>
        <v>54.6875</v>
      </c>
      <c r="V1178">
        <f>(Data[[#This Row],[mean_b]]/256)*100</f>
        <v>48.828125</v>
      </c>
      <c r="W1178">
        <v>0.497</v>
      </c>
      <c r="X1178" t="s">
        <v>51</v>
      </c>
      <c r="Y1178" t="s">
        <v>40</v>
      </c>
      <c r="Z1178">
        <v>7014</v>
      </c>
      <c r="AA1178">
        <v>4.6900000000000004</v>
      </c>
      <c r="AB1178">
        <v>15.9</v>
      </c>
      <c r="AC1178">
        <v>42.4</v>
      </c>
      <c r="AD1178">
        <v>322389</v>
      </c>
      <c r="AE1178">
        <v>92.7</v>
      </c>
      <c r="AF1178">
        <v>32.200000000000003</v>
      </c>
      <c r="AG1178" t="s">
        <v>64</v>
      </c>
      <c r="AH1178" t="s">
        <v>42</v>
      </c>
      <c r="AI1178" t="s">
        <v>52</v>
      </c>
      <c r="AJ1178">
        <v>40</v>
      </c>
      <c r="AK1178">
        <v>360</v>
      </c>
      <c r="AL1178">
        <v>0.1017</v>
      </c>
      <c r="AM1178">
        <v>0.86439999999999995</v>
      </c>
      <c r="AN1178">
        <v>0.96819999999999995</v>
      </c>
      <c r="AO1178">
        <f>Data[[#This Row],[labeller_confidence_score]]-Data[[#This Row],[cytodiffusion_classification_confidence]]</f>
        <v>0.1038</v>
      </c>
    </row>
    <row r="1179" spans="1:41" x14ac:dyDescent="0.3">
      <c r="A1179" t="s">
        <v>1252</v>
      </c>
      <c r="B1179" t="s">
        <v>54</v>
      </c>
      <c r="C1179">
        <v>0</v>
      </c>
      <c r="D1179" t="s">
        <v>54</v>
      </c>
      <c r="E1179">
        <v>7.63</v>
      </c>
      <c r="F1179">
        <v>0</v>
      </c>
      <c r="G1179">
        <v>0</v>
      </c>
      <c r="H1179">
        <v>1</v>
      </c>
      <c r="I1179">
        <f>Data[[#This Row],[nucleus_area_pct]]/Data[[#This Row],[cytoplasm_ratio]]</f>
        <v>0</v>
      </c>
      <c r="J1179">
        <v>0.94099999999999995</v>
      </c>
      <c r="K1179">
        <v>0.113</v>
      </c>
      <c r="L1179">
        <v>0.56999999999999995</v>
      </c>
      <c r="M1179">
        <v>1</v>
      </c>
      <c r="N1179">
        <v>0.94</v>
      </c>
      <c r="O1179">
        <v>180</v>
      </c>
      <c r="P1179">
        <v>42</v>
      </c>
      <c r="Q1179">
        <v>222</v>
      </c>
      <c r="R1179">
        <v>125</v>
      </c>
      <c r="S1179">
        <v>147</v>
      </c>
      <c r="T1179">
        <f>(Data[[#This Row],[mean_r]]/256)*100</f>
        <v>86.71875</v>
      </c>
      <c r="U1179">
        <f>(Data[[#This Row],[mean_g]]/256)*100</f>
        <v>48.828125</v>
      </c>
      <c r="V1179">
        <f>(Data[[#This Row],[mean_b]]/256)*100</f>
        <v>57.421875</v>
      </c>
      <c r="W1179">
        <v>0.47299999999999998</v>
      </c>
      <c r="X1179" t="s">
        <v>51</v>
      </c>
      <c r="Y1179" t="s">
        <v>45</v>
      </c>
      <c r="Z1179">
        <v>2259</v>
      </c>
      <c r="AA1179">
        <v>4.38</v>
      </c>
      <c r="AB1179">
        <v>13.1</v>
      </c>
      <c r="AC1179">
        <v>42.9</v>
      </c>
      <c r="AD1179">
        <v>287737</v>
      </c>
      <c r="AE1179">
        <v>80.5</v>
      </c>
      <c r="AF1179">
        <v>33.5</v>
      </c>
      <c r="AG1179" t="s">
        <v>64</v>
      </c>
      <c r="AH1179" t="s">
        <v>47</v>
      </c>
      <c r="AI1179" t="s">
        <v>56</v>
      </c>
      <c r="AJ1179">
        <v>60</v>
      </c>
      <c r="AK1179">
        <v>512</v>
      </c>
      <c r="AL1179">
        <v>0.1366</v>
      </c>
      <c r="AM1179">
        <v>0.84570000000000001</v>
      </c>
      <c r="AN1179">
        <v>0.85529999999999995</v>
      </c>
      <c r="AO1179">
        <f>Data[[#This Row],[labeller_confidence_score]]-Data[[#This Row],[cytodiffusion_classification_confidence]]</f>
        <v>9.5999999999999419E-3</v>
      </c>
    </row>
    <row r="1180" spans="1:41" x14ac:dyDescent="0.3">
      <c r="A1180" t="s">
        <v>1253</v>
      </c>
      <c r="B1180" t="s">
        <v>74</v>
      </c>
      <c r="C1180">
        <v>0</v>
      </c>
      <c r="D1180" t="s">
        <v>75</v>
      </c>
      <c r="E1180">
        <v>2.62</v>
      </c>
      <c r="F1180">
        <v>0</v>
      </c>
      <c r="G1180">
        <v>0</v>
      </c>
      <c r="H1180">
        <v>1</v>
      </c>
      <c r="I1180">
        <f>Data[[#This Row],[nucleus_area_pct]]/Data[[#This Row],[cytoplasm_ratio]]</f>
        <v>0</v>
      </c>
      <c r="J1180">
        <v>0.57299999999999995</v>
      </c>
      <c r="K1180">
        <v>0.39200000000000002</v>
      </c>
      <c r="L1180">
        <v>1.21</v>
      </c>
      <c r="M1180">
        <v>1</v>
      </c>
      <c r="N1180">
        <v>0.69199999999999995</v>
      </c>
      <c r="O1180">
        <v>30</v>
      </c>
      <c r="P1180">
        <v>18</v>
      </c>
      <c r="Q1180">
        <v>221</v>
      </c>
      <c r="R1180">
        <v>160</v>
      </c>
      <c r="S1180">
        <v>173</v>
      </c>
      <c r="T1180">
        <f>(Data[[#This Row],[mean_r]]/256)*100</f>
        <v>86.328125</v>
      </c>
      <c r="U1180">
        <f>(Data[[#This Row],[mean_g]]/256)*100</f>
        <v>62.5</v>
      </c>
      <c r="V1180">
        <f>(Data[[#This Row],[mean_b]]/256)*100</f>
        <v>67.578125</v>
      </c>
      <c r="W1180">
        <v>0.58799999999999997</v>
      </c>
      <c r="X1180" t="s">
        <v>51</v>
      </c>
      <c r="Y1180" t="s">
        <v>40</v>
      </c>
      <c r="Z1180">
        <v>8934</v>
      </c>
      <c r="AA1180">
        <v>6.4</v>
      </c>
      <c r="AB1180">
        <v>13.8</v>
      </c>
      <c r="AC1180">
        <v>27.9</v>
      </c>
      <c r="AD1180">
        <v>161571</v>
      </c>
      <c r="AE1180">
        <v>81.5</v>
      </c>
      <c r="AF1180">
        <v>32.299999999999997</v>
      </c>
      <c r="AG1180" t="s">
        <v>41</v>
      </c>
      <c r="AH1180" t="s">
        <v>42</v>
      </c>
      <c r="AI1180" t="s">
        <v>52</v>
      </c>
      <c r="AJ1180">
        <v>100</v>
      </c>
      <c r="AK1180">
        <v>224</v>
      </c>
      <c r="AL1180">
        <v>6.2100000000000002E-2</v>
      </c>
      <c r="AM1180">
        <v>0.85109999999999997</v>
      </c>
      <c r="AN1180">
        <v>0.87409999999999999</v>
      </c>
      <c r="AO1180">
        <f>Data[[#This Row],[labeller_confidence_score]]-Data[[#This Row],[cytodiffusion_classification_confidence]]</f>
        <v>2.300000000000002E-2</v>
      </c>
    </row>
    <row r="1181" spans="1:41" x14ac:dyDescent="0.3">
      <c r="A1181" t="s">
        <v>1254</v>
      </c>
      <c r="B1181" t="s">
        <v>120</v>
      </c>
      <c r="C1181">
        <v>1</v>
      </c>
      <c r="D1181" t="s">
        <v>104</v>
      </c>
      <c r="E1181">
        <v>6.08</v>
      </c>
      <c r="F1181">
        <v>0</v>
      </c>
      <c r="G1181">
        <v>0</v>
      </c>
      <c r="H1181">
        <v>1</v>
      </c>
      <c r="I1181">
        <f>Data[[#This Row],[nucleus_area_pct]]/Data[[#This Row],[cytoplasm_ratio]]</f>
        <v>0</v>
      </c>
      <c r="J1181">
        <v>0.95499999999999996</v>
      </c>
      <c r="K1181">
        <v>0.10299999999999999</v>
      </c>
      <c r="L1181">
        <v>0.28000000000000003</v>
      </c>
      <c r="M1181">
        <v>1</v>
      </c>
      <c r="N1181">
        <v>0.96499999999999997</v>
      </c>
      <c r="O1181">
        <v>153</v>
      </c>
      <c r="P1181">
        <v>36</v>
      </c>
      <c r="Q1181">
        <v>220</v>
      </c>
      <c r="R1181">
        <v>123</v>
      </c>
      <c r="S1181">
        <v>140</v>
      </c>
      <c r="T1181">
        <f>(Data[[#This Row],[mean_r]]/256)*100</f>
        <v>85.9375</v>
      </c>
      <c r="U1181">
        <f>(Data[[#This Row],[mean_g]]/256)*100</f>
        <v>48.046875</v>
      </c>
      <c r="V1181">
        <f>(Data[[#This Row],[mean_b]]/256)*100</f>
        <v>54.6875</v>
      </c>
      <c r="W1181">
        <v>0.49099999999999999</v>
      </c>
      <c r="X1181" t="s">
        <v>51</v>
      </c>
      <c r="Y1181" t="s">
        <v>40</v>
      </c>
      <c r="Z1181">
        <v>9238</v>
      </c>
      <c r="AA1181">
        <v>5.04</v>
      </c>
      <c r="AB1181">
        <v>15.7</v>
      </c>
      <c r="AC1181">
        <v>47.9</v>
      </c>
      <c r="AD1181">
        <v>133443</v>
      </c>
      <c r="AE1181">
        <v>100.2</v>
      </c>
      <c r="AF1181">
        <v>33.9</v>
      </c>
      <c r="AG1181" t="s">
        <v>41</v>
      </c>
      <c r="AH1181" t="s">
        <v>68</v>
      </c>
      <c r="AI1181" t="s">
        <v>43</v>
      </c>
      <c r="AJ1181">
        <v>100</v>
      </c>
      <c r="AK1181">
        <v>360</v>
      </c>
      <c r="AL1181">
        <v>0.77900000000000003</v>
      </c>
      <c r="AM1181">
        <v>0.71789999999999998</v>
      </c>
      <c r="AN1181">
        <v>0.68259999999999998</v>
      </c>
      <c r="AO1181">
        <f>Data[[#This Row],[labeller_confidence_score]]-Data[[#This Row],[cytodiffusion_classification_confidence]]</f>
        <v>-3.5299999999999998E-2</v>
      </c>
    </row>
    <row r="1182" spans="1:41" x14ac:dyDescent="0.3">
      <c r="A1182" t="s">
        <v>1255</v>
      </c>
      <c r="B1182" t="s">
        <v>54</v>
      </c>
      <c r="C1182">
        <v>0</v>
      </c>
      <c r="D1182" t="s">
        <v>54</v>
      </c>
      <c r="E1182">
        <v>7.73</v>
      </c>
      <c r="F1182">
        <v>0</v>
      </c>
      <c r="G1182">
        <v>0</v>
      </c>
      <c r="H1182">
        <v>1</v>
      </c>
      <c r="I1182">
        <f>Data[[#This Row],[nucleus_area_pct]]/Data[[#This Row],[cytoplasm_ratio]]</f>
        <v>0</v>
      </c>
      <c r="J1182">
        <v>0.89400000000000002</v>
      </c>
      <c r="K1182">
        <v>0.26500000000000001</v>
      </c>
      <c r="L1182">
        <v>0.4</v>
      </c>
      <c r="M1182">
        <v>1</v>
      </c>
      <c r="N1182">
        <v>0.96299999999999997</v>
      </c>
      <c r="O1182">
        <v>173</v>
      </c>
      <c r="P1182">
        <v>43</v>
      </c>
      <c r="Q1182">
        <v>223</v>
      </c>
      <c r="R1182">
        <v>139</v>
      </c>
      <c r="S1182">
        <v>128</v>
      </c>
      <c r="T1182">
        <f>(Data[[#This Row],[mean_r]]/256)*100</f>
        <v>87.109375</v>
      </c>
      <c r="U1182">
        <f>(Data[[#This Row],[mean_g]]/256)*100</f>
        <v>54.296875</v>
      </c>
      <c r="V1182">
        <f>(Data[[#This Row],[mean_b]]/256)*100</f>
        <v>50</v>
      </c>
      <c r="W1182">
        <v>0.54100000000000004</v>
      </c>
      <c r="X1182" t="s">
        <v>39</v>
      </c>
      <c r="Y1182" t="s">
        <v>40</v>
      </c>
      <c r="Z1182">
        <v>9955</v>
      </c>
      <c r="AA1182">
        <v>5.28</v>
      </c>
      <c r="AB1182">
        <v>12.1</v>
      </c>
      <c r="AC1182">
        <v>27.1</v>
      </c>
      <c r="AD1182">
        <v>274224</v>
      </c>
      <c r="AE1182">
        <v>96.5</v>
      </c>
      <c r="AF1182">
        <v>33.799999999999997</v>
      </c>
      <c r="AG1182" t="s">
        <v>64</v>
      </c>
      <c r="AH1182" t="s">
        <v>42</v>
      </c>
      <c r="AI1182" t="s">
        <v>56</v>
      </c>
      <c r="AJ1182">
        <v>100</v>
      </c>
      <c r="AK1182">
        <v>512</v>
      </c>
      <c r="AL1182">
        <v>0.15759999999999999</v>
      </c>
      <c r="AM1182">
        <v>0.97819999999999996</v>
      </c>
      <c r="AN1182">
        <v>0.92630000000000001</v>
      </c>
      <c r="AO1182">
        <f>Data[[#This Row],[labeller_confidence_score]]-Data[[#This Row],[cytodiffusion_classification_confidence]]</f>
        <v>-5.1899999999999946E-2</v>
      </c>
    </row>
    <row r="1183" spans="1:41" x14ac:dyDescent="0.3">
      <c r="A1183" t="s">
        <v>1256</v>
      </c>
      <c r="B1183" t="s">
        <v>60</v>
      </c>
      <c r="C1183">
        <v>0</v>
      </c>
      <c r="D1183" t="s">
        <v>50</v>
      </c>
      <c r="E1183">
        <v>15.93</v>
      </c>
      <c r="F1183">
        <v>65.599999999999994</v>
      </c>
      <c r="G1183">
        <v>0.46700000000000003</v>
      </c>
      <c r="H1183">
        <v>0.28799999999999998</v>
      </c>
      <c r="I1183">
        <f>Data[[#This Row],[nucleus_area_pct]]/Data[[#This Row],[cytoplasm_ratio]]</f>
        <v>227.77777777777777</v>
      </c>
      <c r="J1183">
        <v>0.62</v>
      </c>
      <c r="K1183">
        <v>0.46800000000000003</v>
      </c>
      <c r="L1183">
        <v>2.15</v>
      </c>
      <c r="M1183">
        <v>1.2</v>
      </c>
      <c r="N1183">
        <v>0.752</v>
      </c>
      <c r="O1183">
        <v>563</v>
      </c>
      <c r="P1183">
        <v>83</v>
      </c>
      <c r="Q1183">
        <v>200</v>
      </c>
      <c r="R1183">
        <v>150</v>
      </c>
      <c r="S1183">
        <v>137</v>
      </c>
      <c r="T1183">
        <f>(Data[[#This Row],[mean_r]]/256)*100</f>
        <v>78.125</v>
      </c>
      <c r="U1183">
        <f>(Data[[#This Row],[mean_g]]/256)*100</f>
        <v>58.59375</v>
      </c>
      <c r="V1183">
        <f>(Data[[#This Row],[mean_b]]/256)*100</f>
        <v>53.515625</v>
      </c>
      <c r="W1183">
        <v>0.57899999999999996</v>
      </c>
      <c r="X1183" t="s">
        <v>51</v>
      </c>
      <c r="Y1183" t="s">
        <v>45</v>
      </c>
      <c r="Z1183">
        <v>6349</v>
      </c>
      <c r="AA1183">
        <v>4.93</v>
      </c>
      <c r="AB1183">
        <v>14.5</v>
      </c>
      <c r="AC1183">
        <v>30.2</v>
      </c>
      <c r="AD1183">
        <v>379219</v>
      </c>
      <c r="AE1183">
        <v>71.2</v>
      </c>
      <c r="AF1183">
        <v>32.700000000000003</v>
      </c>
      <c r="AG1183" t="s">
        <v>64</v>
      </c>
      <c r="AH1183" t="s">
        <v>47</v>
      </c>
      <c r="AI1183" t="s">
        <v>52</v>
      </c>
      <c r="AJ1183">
        <v>100</v>
      </c>
      <c r="AK1183">
        <v>256</v>
      </c>
      <c r="AL1183">
        <v>0.17760000000000001</v>
      </c>
      <c r="AM1183">
        <v>0.93340000000000001</v>
      </c>
      <c r="AN1183">
        <v>0.89829999999999999</v>
      </c>
      <c r="AO1183">
        <f>Data[[#This Row],[labeller_confidence_score]]-Data[[#This Row],[cytodiffusion_classification_confidence]]</f>
        <v>-3.510000000000002E-2</v>
      </c>
    </row>
    <row r="1184" spans="1:41" x14ac:dyDescent="0.3">
      <c r="A1184" t="s">
        <v>1257</v>
      </c>
      <c r="B1184" t="s">
        <v>87</v>
      </c>
      <c r="C1184">
        <v>0</v>
      </c>
      <c r="D1184" t="s">
        <v>50</v>
      </c>
      <c r="E1184">
        <v>14.98</v>
      </c>
      <c r="F1184">
        <v>48.4</v>
      </c>
      <c r="G1184">
        <v>0.47299999999999998</v>
      </c>
      <c r="H1184">
        <v>0.48199999999999998</v>
      </c>
      <c r="I1184">
        <f>Data[[#This Row],[nucleus_area_pct]]/Data[[#This Row],[cytoplasm_ratio]]</f>
        <v>100.4149377593361</v>
      </c>
      <c r="J1184">
        <v>0.80400000000000005</v>
      </c>
      <c r="K1184">
        <v>0.375</v>
      </c>
      <c r="L1184">
        <v>4.8</v>
      </c>
      <c r="M1184">
        <v>2.2000000000000002</v>
      </c>
      <c r="N1184">
        <v>0.77600000000000002</v>
      </c>
      <c r="O1184">
        <v>502</v>
      </c>
      <c r="P1184">
        <v>85</v>
      </c>
      <c r="Q1184">
        <v>237</v>
      </c>
      <c r="R1184">
        <v>153</v>
      </c>
      <c r="S1184">
        <v>133</v>
      </c>
      <c r="T1184">
        <f>(Data[[#This Row],[mean_r]]/256)*100</f>
        <v>92.578125</v>
      </c>
      <c r="U1184">
        <f>(Data[[#This Row],[mean_g]]/256)*100</f>
        <v>59.765625</v>
      </c>
      <c r="V1184">
        <f>(Data[[#This Row],[mean_b]]/256)*100</f>
        <v>51.953125</v>
      </c>
      <c r="W1184">
        <v>0.71699999999999997</v>
      </c>
      <c r="X1184" t="s">
        <v>63</v>
      </c>
      <c r="Y1184" t="s">
        <v>45</v>
      </c>
      <c r="Z1184">
        <v>5667</v>
      </c>
      <c r="AA1184">
        <v>3.91</v>
      </c>
      <c r="AB1184">
        <v>17.100000000000001</v>
      </c>
      <c r="AC1184">
        <v>39.6</v>
      </c>
      <c r="AD1184">
        <v>224045</v>
      </c>
      <c r="AE1184">
        <v>91.1</v>
      </c>
      <c r="AF1184">
        <v>33.200000000000003</v>
      </c>
      <c r="AG1184" t="s">
        <v>46</v>
      </c>
      <c r="AH1184" t="s">
        <v>42</v>
      </c>
      <c r="AI1184" t="s">
        <v>56</v>
      </c>
      <c r="AJ1184">
        <v>60</v>
      </c>
      <c r="AK1184">
        <v>224</v>
      </c>
      <c r="AL1184">
        <v>5.8900000000000001E-2</v>
      </c>
      <c r="AM1184">
        <v>1</v>
      </c>
      <c r="AN1184">
        <v>0.91349999999999998</v>
      </c>
      <c r="AO1184">
        <f>Data[[#This Row],[labeller_confidence_score]]-Data[[#This Row],[cytodiffusion_classification_confidence]]</f>
        <v>-8.6500000000000021E-2</v>
      </c>
    </row>
    <row r="1185" spans="1:41" x14ac:dyDescent="0.3">
      <c r="A1185" t="s">
        <v>1258</v>
      </c>
      <c r="B1185" t="s">
        <v>120</v>
      </c>
      <c r="C1185">
        <v>1</v>
      </c>
      <c r="D1185" t="s">
        <v>104</v>
      </c>
      <c r="E1185">
        <v>6.47</v>
      </c>
      <c r="F1185">
        <v>0</v>
      </c>
      <c r="G1185">
        <v>0</v>
      </c>
      <c r="H1185">
        <v>1</v>
      </c>
      <c r="I1185">
        <f>Data[[#This Row],[nucleus_area_pct]]/Data[[#This Row],[cytoplasm_ratio]]</f>
        <v>0</v>
      </c>
      <c r="J1185">
        <v>0.94799999999999995</v>
      </c>
      <c r="K1185">
        <v>0.11700000000000001</v>
      </c>
      <c r="L1185">
        <v>0.2</v>
      </c>
      <c r="M1185">
        <v>1</v>
      </c>
      <c r="N1185">
        <v>0.99399999999999999</v>
      </c>
      <c r="O1185">
        <v>128</v>
      </c>
      <c r="P1185">
        <v>42</v>
      </c>
      <c r="Q1185">
        <v>222</v>
      </c>
      <c r="R1185">
        <v>150</v>
      </c>
      <c r="S1185">
        <v>147</v>
      </c>
      <c r="T1185">
        <f>(Data[[#This Row],[mean_r]]/256)*100</f>
        <v>86.71875</v>
      </c>
      <c r="U1185">
        <f>(Data[[#This Row],[mean_g]]/256)*100</f>
        <v>58.59375</v>
      </c>
      <c r="V1185">
        <f>(Data[[#This Row],[mean_b]]/256)*100</f>
        <v>57.421875</v>
      </c>
      <c r="W1185">
        <v>0.52300000000000002</v>
      </c>
      <c r="X1185" t="s">
        <v>39</v>
      </c>
      <c r="Y1185" t="s">
        <v>45</v>
      </c>
      <c r="Z1185">
        <v>9269</v>
      </c>
      <c r="AA1185">
        <v>4.6100000000000003</v>
      </c>
      <c r="AB1185">
        <v>13.3</v>
      </c>
      <c r="AC1185">
        <v>37.799999999999997</v>
      </c>
      <c r="AD1185">
        <v>256561</v>
      </c>
      <c r="AE1185">
        <v>90.7</v>
      </c>
      <c r="AF1185">
        <v>32.5</v>
      </c>
      <c r="AG1185" t="s">
        <v>46</v>
      </c>
      <c r="AH1185" t="s">
        <v>68</v>
      </c>
      <c r="AI1185" t="s">
        <v>56</v>
      </c>
      <c r="AJ1185">
        <v>100</v>
      </c>
      <c r="AK1185">
        <v>360</v>
      </c>
      <c r="AL1185">
        <v>0.78580000000000005</v>
      </c>
      <c r="AM1185">
        <v>0.73209999999999997</v>
      </c>
      <c r="AN1185">
        <v>0.77429999999999999</v>
      </c>
      <c r="AO1185">
        <f>Data[[#This Row],[labeller_confidence_score]]-Data[[#This Row],[cytodiffusion_classification_confidence]]</f>
        <v>4.2200000000000015E-2</v>
      </c>
    </row>
    <row r="1186" spans="1:41" x14ac:dyDescent="0.3">
      <c r="A1186" t="s">
        <v>1259</v>
      </c>
      <c r="B1186" t="s">
        <v>103</v>
      </c>
      <c r="C1186">
        <v>1</v>
      </c>
      <c r="D1186" t="s">
        <v>104</v>
      </c>
      <c r="E1186">
        <v>5.19</v>
      </c>
      <c r="F1186">
        <v>0</v>
      </c>
      <c r="G1186">
        <v>0</v>
      </c>
      <c r="H1186">
        <v>1</v>
      </c>
      <c r="I1186">
        <f>Data[[#This Row],[nucleus_area_pct]]/Data[[#This Row],[cytoplasm_ratio]]</f>
        <v>0</v>
      </c>
      <c r="J1186">
        <v>0.434</v>
      </c>
      <c r="K1186">
        <v>0.92400000000000004</v>
      </c>
      <c r="L1186">
        <v>0.14000000000000001</v>
      </c>
      <c r="M1186">
        <v>1</v>
      </c>
      <c r="N1186">
        <v>0.64600000000000002</v>
      </c>
      <c r="O1186">
        <v>97</v>
      </c>
      <c r="P1186">
        <v>37</v>
      </c>
      <c r="Q1186">
        <v>217</v>
      </c>
      <c r="R1186">
        <v>144</v>
      </c>
      <c r="S1186">
        <v>124</v>
      </c>
      <c r="T1186">
        <f>(Data[[#This Row],[mean_r]]/256)*100</f>
        <v>84.765625</v>
      </c>
      <c r="U1186">
        <f>(Data[[#This Row],[mean_g]]/256)*100</f>
        <v>56.25</v>
      </c>
      <c r="V1186">
        <f>(Data[[#This Row],[mean_b]]/256)*100</f>
        <v>48.4375</v>
      </c>
      <c r="W1186">
        <v>0.54</v>
      </c>
      <c r="X1186" t="s">
        <v>63</v>
      </c>
      <c r="Y1186" t="s">
        <v>40</v>
      </c>
      <c r="Z1186">
        <v>10509</v>
      </c>
      <c r="AA1186">
        <v>5.17</v>
      </c>
      <c r="AB1186">
        <v>12.4</v>
      </c>
      <c r="AC1186">
        <v>46.8</v>
      </c>
      <c r="AD1186">
        <v>319242</v>
      </c>
      <c r="AE1186">
        <v>91.3</v>
      </c>
      <c r="AF1186">
        <v>35.9</v>
      </c>
      <c r="AG1186" t="s">
        <v>41</v>
      </c>
      <c r="AH1186" t="s">
        <v>47</v>
      </c>
      <c r="AI1186" t="s">
        <v>52</v>
      </c>
      <c r="AJ1186">
        <v>60</v>
      </c>
      <c r="AK1186">
        <v>360</v>
      </c>
      <c r="AL1186">
        <v>0.77010000000000001</v>
      </c>
      <c r="AM1186">
        <v>0.70109999999999995</v>
      </c>
      <c r="AN1186">
        <v>0.77690000000000003</v>
      </c>
      <c r="AO1186">
        <f>Data[[#This Row],[labeller_confidence_score]]-Data[[#This Row],[cytodiffusion_classification_confidence]]</f>
        <v>7.580000000000009E-2</v>
      </c>
    </row>
    <row r="1187" spans="1:41" x14ac:dyDescent="0.3">
      <c r="A1187" t="s">
        <v>1260</v>
      </c>
      <c r="B1187" t="s">
        <v>54</v>
      </c>
      <c r="C1187">
        <v>0</v>
      </c>
      <c r="D1187" t="s">
        <v>54</v>
      </c>
      <c r="E1187">
        <v>7.15</v>
      </c>
      <c r="F1187">
        <v>0</v>
      </c>
      <c r="G1187">
        <v>0</v>
      </c>
      <c r="H1187">
        <v>1</v>
      </c>
      <c r="I1187">
        <f>Data[[#This Row],[nucleus_area_pct]]/Data[[#This Row],[cytoplasm_ratio]]</f>
        <v>0</v>
      </c>
      <c r="J1187">
        <v>0.90400000000000003</v>
      </c>
      <c r="K1187">
        <v>0.23499999999999999</v>
      </c>
      <c r="L1187">
        <v>0.15</v>
      </c>
      <c r="M1187">
        <v>1</v>
      </c>
      <c r="N1187">
        <v>0.99199999999999999</v>
      </c>
      <c r="O1187">
        <v>187</v>
      </c>
      <c r="P1187">
        <v>52</v>
      </c>
      <c r="Q1187">
        <v>253</v>
      </c>
      <c r="R1187">
        <v>143</v>
      </c>
      <c r="S1187">
        <v>115</v>
      </c>
      <c r="T1187">
        <f>(Data[[#This Row],[mean_r]]/256)*100</f>
        <v>98.828125</v>
      </c>
      <c r="U1187">
        <f>(Data[[#This Row],[mean_g]]/256)*100</f>
        <v>55.859375</v>
      </c>
      <c r="V1187">
        <f>(Data[[#This Row],[mean_b]]/256)*100</f>
        <v>44.921875</v>
      </c>
      <c r="W1187">
        <v>0.48399999999999999</v>
      </c>
      <c r="X1187" t="s">
        <v>39</v>
      </c>
      <c r="Y1187" t="s">
        <v>45</v>
      </c>
      <c r="Z1187">
        <v>7900</v>
      </c>
      <c r="AA1187">
        <v>4.1900000000000004</v>
      </c>
      <c r="AB1187">
        <v>14</v>
      </c>
      <c r="AC1187">
        <v>42.8</v>
      </c>
      <c r="AD1187">
        <v>327452</v>
      </c>
      <c r="AE1187">
        <v>91.7</v>
      </c>
      <c r="AF1187">
        <v>33.9</v>
      </c>
      <c r="AG1187" t="s">
        <v>64</v>
      </c>
      <c r="AH1187" t="s">
        <v>47</v>
      </c>
      <c r="AI1187" t="s">
        <v>43</v>
      </c>
      <c r="AJ1187">
        <v>100</v>
      </c>
      <c r="AK1187">
        <v>224</v>
      </c>
      <c r="AL1187">
        <v>0.1052</v>
      </c>
      <c r="AM1187">
        <v>0.84989999999999999</v>
      </c>
      <c r="AN1187">
        <v>0.95189999999999997</v>
      </c>
      <c r="AO1187">
        <f>Data[[#This Row],[labeller_confidence_score]]-Data[[#This Row],[cytodiffusion_classification_confidence]]</f>
        <v>0.10199999999999998</v>
      </c>
    </row>
    <row r="1188" spans="1:41" x14ac:dyDescent="0.3">
      <c r="A1188" t="s">
        <v>1261</v>
      </c>
      <c r="B1188" t="s">
        <v>49</v>
      </c>
      <c r="C1188">
        <v>0</v>
      </c>
      <c r="D1188" t="s">
        <v>50</v>
      </c>
      <c r="E1188">
        <v>11.4</v>
      </c>
      <c r="F1188">
        <v>57.7</v>
      </c>
      <c r="G1188">
        <v>0.46800000000000003</v>
      </c>
      <c r="H1188">
        <v>0.59699999999999998</v>
      </c>
      <c r="I1188">
        <f>Data[[#This Row],[nucleus_area_pct]]/Data[[#This Row],[cytoplasm_ratio]]</f>
        <v>96.649916247906205</v>
      </c>
      <c r="J1188">
        <v>0.83599999999999997</v>
      </c>
      <c r="K1188">
        <v>0.36499999999999999</v>
      </c>
      <c r="L1188">
        <v>2.81</v>
      </c>
      <c r="M1188">
        <v>3.4</v>
      </c>
      <c r="N1188">
        <v>0.80300000000000005</v>
      </c>
      <c r="O1188">
        <v>517</v>
      </c>
      <c r="P1188">
        <v>62</v>
      </c>
      <c r="Q1188">
        <v>212</v>
      </c>
      <c r="R1188">
        <v>159</v>
      </c>
      <c r="S1188">
        <v>183</v>
      </c>
      <c r="T1188">
        <f>(Data[[#This Row],[mean_r]]/256)*100</f>
        <v>82.8125</v>
      </c>
      <c r="U1188">
        <f>(Data[[#This Row],[mean_g]]/256)*100</f>
        <v>62.109375</v>
      </c>
      <c r="V1188">
        <f>(Data[[#This Row],[mean_b]]/256)*100</f>
        <v>71.484375</v>
      </c>
      <c r="W1188">
        <v>0.64200000000000002</v>
      </c>
      <c r="X1188" t="s">
        <v>63</v>
      </c>
      <c r="Y1188" t="s">
        <v>45</v>
      </c>
      <c r="Z1188">
        <v>6709</v>
      </c>
      <c r="AA1188">
        <v>4.6399999999999997</v>
      </c>
      <c r="AB1188">
        <v>13.6</v>
      </c>
      <c r="AC1188">
        <v>43.2</v>
      </c>
      <c r="AD1188">
        <v>105531</v>
      </c>
      <c r="AE1188">
        <v>93</v>
      </c>
      <c r="AF1188">
        <v>30.9</v>
      </c>
      <c r="AG1188" t="s">
        <v>64</v>
      </c>
      <c r="AH1188" t="s">
        <v>42</v>
      </c>
      <c r="AI1188" t="s">
        <v>52</v>
      </c>
      <c r="AJ1188">
        <v>60</v>
      </c>
      <c r="AK1188">
        <v>256</v>
      </c>
      <c r="AL1188">
        <v>0</v>
      </c>
      <c r="AM1188">
        <v>0.95030000000000003</v>
      </c>
      <c r="AN1188">
        <v>0.92069999999999996</v>
      </c>
      <c r="AO1188">
        <f>Data[[#This Row],[labeller_confidence_score]]-Data[[#This Row],[cytodiffusion_classification_confidence]]</f>
        <v>-2.9600000000000071E-2</v>
      </c>
    </row>
    <row r="1189" spans="1:41" x14ac:dyDescent="0.3">
      <c r="A1189" t="s">
        <v>1262</v>
      </c>
      <c r="B1189" t="s">
        <v>37</v>
      </c>
      <c r="C1189">
        <v>1</v>
      </c>
      <c r="D1189" t="s">
        <v>38</v>
      </c>
      <c r="E1189">
        <v>15.77</v>
      </c>
      <c r="F1189">
        <v>65</v>
      </c>
      <c r="G1189">
        <v>0.58399999999999996</v>
      </c>
      <c r="H1189">
        <v>0.39200000000000002</v>
      </c>
      <c r="I1189">
        <f>Data[[#This Row],[nucleus_area_pct]]/Data[[#This Row],[cytoplasm_ratio]]</f>
        <v>165.81632653061223</v>
      </c>
      <c r="J1189">
        <v>0.71199999999999997</v>
      </c>
      <c r="K1189">
        <v>0.44800000000000001</v>
      </c>
      <c r="L1189">
        <v>2.44</v>
      </c>
      <c r="M1189">
        <v>6.1</v>
      </c>
      <c r="N1189">
        <v>0.83599999999999997</v>
      </c>
      <c r="O1189">
        <v>529</v>
      </c>
      <c r="P1189">
        <v>79</v>
      </c>
      <c r="Q1189">
        <v>204</v>
      </c>
      <c r="R1189">
        <v>148</v>
      </c>
      <c r="S1189">
        <v>168</v>
      </c>
      <c r="T1189">
        <f>(Data[[#This Row],[mean_r]]/256)*100</f>
        <v>79.6875</v>
      </c>
      <c r="U1189">
        <f>(Data[[#This Row],[mean_g]]/256)*100</f>
        <v>57.8125</v>
      </c>
      <c r="V1189">
        <f>(Data[[#This Row],[mean_b]]/256)*100</f>
        <v>65.625</v>
      </c>
      <c r="W1189">
        <v>0.68600000000000005</v>
      </c>
      <c r="X1189" t="s">
        <v>39</v>
      </c>
      <c r="Y1189" t="s">
        <v>45</v>
      </c>
      <c r="Z1189">
        <v>7631</v>
      </c>
      <c r="AA1189">
        <v>5.6</v>
      </c>
      <c r="AB1189">
        <v>14.4</v>
      </c>
      <c r="AC1189">
        <v>40.700000000000003</v>
      </c>
      <c r="AD1189">
        <v>185486</v>
      </c>
      <c r="AE1189">
        <v>86.8</v>
      </c>
      <c r="AF1189">
        <v>31.4</v>
      </c>
      <c r="AG1189" t="s">
        <v>46</v>
      </c>
      <c r="AH1189" t="s">
        <v>47</v>
      </c>
      <c r="AI1189" t="s">
        <v>43</v>
      </c>
      <c r="AJ1189">
        <v>40</v>
      </c>
      <c r="AK1189">
        <v>256</v>
      </c>
      <c r="AL1189">
        <v>0.82569999999999999</v>
      </c>
      <c r="AM1189">
        <v>0.87649999999999995</v>
      </c>
      <c r="AN1189">
        <v>0.82440000000000002</v>
      </c>
      <c r="AO1189">
        <f>Data[[#This Row],[labeller_confidence_score]]-Data[[#This Row],[cytodiffusion_classification_confidence]]</f>
        <v>-5.2099999999999924E-2</v>
      </c>
    </row>
    <row r="1190" spans="1:41" x14ac:dyDescent="0.3">
      <c r="A1190" t="s">
        <v>1263</v>
      </c>
      <c r="B1190" t="s">
        <v>133</v>
      </c>
      <c r="C1190">
        <v>1</v>
      </c>
      <c r="D1190" t="s">
        <v>104</v>
      </c>
      <c r="E1190">
        <v>6.23</v>
      </c>
      <c r="F1190">
        <v>0</v>
      </c>
      <c r="G1190">
        <v>0</v>
      </c>
      <c r="H1190">
        <v>1</v>
      </c>
      <c r="I1190">
        <f>Data[[#This Row],[nucleus_area_pct]]/Data[[#This Row],[cytoplasm_ratio]]</f>
        <v>0</v>
      </c>
      <c r="J1190">
        <v>0.56100000000000005</v>
      </c>
      <c r="K1190">
        <v>0.79400000000000004</v>
      </c>
      <c r="L1190">
        <v>0.09</v>
      </c>
      <c r="M1190">
        <v>1</v>
      </c>
      <c r="N1190">
        <v>0.82499999999999996</v>
      </c>
      <c r="O1190">
        <v>182</v>
      </c>
      <c r="P1190">
        <v>67</v>
      </c>
      <c r="Q1190">
        <v>217</v>
      </c>
      <c r="R1190">
        <v>121</v>
      </c>
      <c r="S1190">
        <v>131</v>
      </c>
      <c r="T1190">
        <f>(Data[[#This Row],[mean_r]]/256)*100</f>
        <v>84.765625</v>
      </c>
      <c r="U1190">
        <f>(Data[[#This Row],[mean_g]]/256)*100</f>
        <v>47.265625</v>
      </c>
      <c r="V1190">
        <f>(Data[[#This Row],[mean_b]]/256)*100</f>
        <v>51.171875</v>
      </c>
      <c r="W1190">
        <v>0.47799999999999998</v>
      </c>
      <c r="X1190" t="s">
        <v>51</v>
      </c>
      <c r="Y1190" t="s">
        <v>40</v>
      </c>
      <c r="Z1190">
        <v>8783</v>
      </c>
      <c r="AA1190">
        <v>4.9000000000000004</v>
      </c>
      <c r="AB1190">
        <v>12.7</v>
      </c>
      <c r="AC1190">
        <v>51.4</v>
      </c>
      <c r="AD1190">
        <v>157181</v>
      </c>
      <c r="AE1190">
        <v>88.1</v>
      </c>
      <c r="AF1190">
        <v>32.299999999999997</v>
      </c>
      <c r="AG1190" t="s">
        <v>41</v>
      </c>
      <c r="AH1190" t="s">
        <v>42</v>
      </c>
      <c r="AI1190" t="s">
        <v>56</v>
      </c>
      <c r="AJ1190">
        <v>60</v>
      </c>
      <c r="AK1190">
        <v>512</v>
      </c>
      <c r="AL1190">
        <v>0.87980000000000003</v>
      </c>
      <c r="AM1190">
        <v>0.87209999999999999</v>
      </c>
      <c r="AN1190">
        <v>0.7782</v>
      </c>
      <c r="AO1190">
        <f>Data[[#This Row],[labeller_confidence_score]]-Data[[#This Row],[cytodiffusion_classification_confidence]]</f>
        <v>-9.3899999999999983E-2</v>
      </c>
    </row>
    <row r="1191" spans="1:41" x14ac:dyDescent="0.3">
      <c r="A1191" t="s">
        <v>1264</v>
      </c>
      <c r="B1191" t="s">
        <v>62</v>
      </c>
      <c r="C1191">
        <v>0</v>
      </c>
      <c r="D1191" t="s">
        <v>50</v>
      </c>
      <c r="E1191">
        <v>7.42</v>
      </c>
      <c r="F1191">
        <v>75.400000000000006</v>
      </c>
      <c r="G1191">
        <v>0.84199999999999997</v>
      </c>
      <c r="H1191">
        <v>0.20100000000000001</v>
      </c>
      <c r="I1191">
        <f>Data[[#This Row],[nucleus_area_pct]]/Data[[#This Row],[cytoplasm_ratio]]</f>
        <v>375.12437810945272</v>
      </c>
      <c r="J1191">
        <v>0.88400000000000001</v>
      </c>
      <c r="K1191">
        <v>0.20799999999999999</v>
      </c>
      <c r="L1191">
        <v>1.26</v>
      </c>
      <c r="M1191">
        <v>1.1000000000000001</v>
      </c>
      <c r="N1191">
        <v>0.94199999999999995</v>
      </c>
      <c r="O1191">
        <v>285</v>
      </c>
      <c r="P1191">
        <v>55</v>
      </c>
      <c r="Q1191">
        <v>193</v>
      </c>
      <c r="R1191">
        <v>142</v>
      </c>
      <c r="S1191">
        <v>190</v>
      </c>
      <c r="T1191">
        <f>(Data[[#This Row],[mean_r]]/256)*100</f>
        <v>75.390625</v>
      </c>
      <c r="U1191">
        <f>(Data[[#This Row],[mean_g]]/256)*100</f>
        <v>55.46875</v>
      </c>
      <c r="V1191">
        <f>(Data[[#This Row],[mean_b]]/256)*100</f>
        <v>74.21875</v>
      </c>
      <c r="W1191">
        <v>0.68400000000000005</v>
      </c>
      <c r="X1191" t="s">
        <v>51</v>
      </c>
      <c r="Y1191" t="s">
        <v>40</v>
      </c>
      <c r="Z1191">
        <v>11003</v>
      </c>
      <c r="AA1191">
        <v>3.92</v>
      </c>
      <c r="AB1191">
        <v>16.100000000000001</v>
      </c>
      <c r="AC1191">
        <v>33.700000000000003</v>
      </c>
      <c r="AD1191">
        <v>247883</v>
      </c>
      <c r="AE1191">
        <v>90.3</v>
      </c>
      <c r="AF1191">
        <v>31.5</v>
      </c>
      <c r="AG1191" t="s">
        <v>64</v>
      </c>
      <c r="AH1191" t="s">
        <v>42</v>
      </c>
      <c r="AI1191" t="s">
        <v>52</v>
      </c>
      <c r="AJ1191">
        <v>60</v>
      </c>
      <c r="AK1191">
        <v>512</v>
      </c>
      <c r="AL1191">
        <v>9.2200000000000004E-2</v>
      </c>
      <c r="AM1191">
        <v>0.9889</v>
      </c>
      <c r="AN1191">
        <v>0.83660000000000001</v>
      </c>
      <c r="AO1191">
        <f>Data[[#This Row],[labeller_confidence_score]]-Data[[#This Row],[cytodiffusion_classification_confidence]]</f>
        <v>-0.15229999999999999</v>
      </c>
    </row>
    <row r="1192" spans="1:41" x14ac:dyDescent="0.3">
      <c r="A1192" t="s">
        <v>1265</v>
      </c>
      <c r="B1192" t="s">
        <v>49</v>
      </c>
      <c r="C1192">
        <v>0</v>
      </c>
      <c r="D1192" t="s">
        <v>50</v>
      </c>
      <c r="E1192">
        <v>15.01</v>
      </c>
      <c r="F1192">
        <v>52.7</v>
      </c>
      <c r="G1192">
        <v>0.70199999999999996</v>
      </c>
      <c r="H1192">
        <v>0.434</v>
      </c>
      <c r="I1192">
        <f>Data[[#This Row],[nucleus_area_pct]]/Data[[#This Row],[cytoplasm_ratio]]</f>
        <v>121.42857142857143</v>
      </c>
      <c r="J1192">
        <v>0.69799999999999995</v>
      </c>
      <c r="K1192">
        <v>0.35599999999999998</v>
      </c>
      <c r="L1192">
        <v>3.72</v>
      </c>
      <c r="M1192">
        <v>3</v>
      </c>
      <c r="N1192">
        <v>0.79</v>
      </c>
      <c r="O1192">
        <v>449</v>
      </c>
      <c r="P1192">
        <v>72</v>
      </c>
      <c r="Q1192">
        <v>218</v>
      </c>
      <c r="R1192">
        <v>163</v>
      </c>
      <c r="S1192">
        <v>192</v>
      </c>
      <c r="T1192">
        <f>(Data[[#This Row],[mean_r]]/256)*100</f>
        <v>85.15625</v>
      </c>
      <c r="U1192">
        <f>(Data[[#This Row],[mean_g]]/256)*100</f>
        <v>63.671875</v>
      </c>
      <c r="V1192">
        <f>(Data[[#This Row],[mean_b]]/256)*100</f>
        <v>75</v>
      </c>
      <c r="W1192">
        <v>0.62</v>
      </c>
      <c r="X1192" t="s">
        <v>51</v>
      </c>
      <c r="Y1192" t="s">
        <v>40</v>
      </c>
      <c r="Z1192">
        <v>7579</v>
      </c>
      <c r="AA1192">
        <v>2.56</v>
      </c>
      <c r="AB1192">
        <v>14.3</v>
      </c>
      <c r="AC1192">
        <v>49.1</v>
      </c>
      <c r="AD1192">
        <v>180201</v>
      </c>
      <c r="AE1192">
        <v>78.599999999999994</v>
      </c>
      <c r="AF1192">
        <v>34.4</v>
      </c>
      <c r="AG1192" t="s">
        <v>41</v>
      </c>
      <c r="AH1192" t="s">
        <v>42</v>
      </c>
      <c r="AI1192" t="s">
        <v>52</v>
      </c>
      <c r="AJ1192">
        <v>100</v>
      </c>
      <c r="AK1192">
        <v>256</v>
      </c>
      <c r="AL1192">
        <v>0.1608</v>
      </c>
      <c r="AM1192">
        <v>0.93200000000000005</v>
      </c>
      <c r="AN1192">
        <v>0.92879999999999996</v>
      </c>
      <c r="AO1192">
        <f>Data[[#This Row],[labeller_confidence_score]]-Data[[#This Row],[cytodiffusion_classification_confidence]]</f>
        <v>-3.2000000000000917E-3</v>
      </c>
    </row>
    <row r="1193" spans="1:41" x14ac:dyDescent="0.3">
      <c r="A1193" t="s">
        <v>1266</v>
      </c>
      <c r="B1193" t="s">
        <v>54</v>
      </c>
      <c r="C1193">
        <v>0</v>
      </c>
      <c r="D1193" t="s">
        <v>54</v>
      </c>
      <c r="E1193">
        <v>6.75</v>
      </c>
      <c r="F1193">
        <v>0</v>
      </c>
      <c r="G1193">
        <v>0</v>
      </c>
      <c r="H1193">
        <v>1</v>
      </c>
      <c r="I1193">
        <f>Data[[#This Row],[nucleus_area_pct]]/Data[[#This Row],[cytoplasm_ratio]]</f>
        <v>0</v>
      </c>
      <c r="J1193">
        <v>0.90200000000000002</v>
      </c>
      <c r="K1193">
        <v>0.13200000000000001</v>
      </c>
      <c r="L1193">
        <v>0.6</v>
      </c>
      <c r="M1193">
        <v>1</v>
      </c>
      <c r="N1193">
        <v>0.94699999999999995</v>
      </c>
      <c r="O1193">
        <v>173</v>
      </c>
      <c r="P1193">
        <v>50</v>
      </c>
      <c r="Q1193">
        <v>241</v>
      </c>
      <c r="R1193">
        <v>138</v>
      </c>
      <c r="S1193">
        <v>118</v>
      </c>
      <c r="T1193">
        <f>(Data[[#This Row],[mean_r]]/256)*100</f>
        <v>94.140625</v>
      </c>
      <c r="U1193">
        <f>(Data[[#This Row],[mean_g]]/256)*100</f>
        <v>53.90625</v>
      </c>
      <c r="V1193">
        <f>(Data[[#This Row],[mean_b]]/256)*100</f>
        <v>46.09375</v>
      </c>
      <c r="W1193">
        <v>0.45200000000000001</v>
      </c>
      <c r="X1193" t="s">
        <v>51</v>
      </c>
      <c r="Y1193" t="s">
        <v>45</v>
      </c>
      <c r="Z1193">
        <v>8862</v>
      </c>
      <c r="AA1193">
        <v>6.34</v>
      </c>
      <c r="AB1193">
        <v>12.6</v>
      </c>
      <c r="AC1193">
        <v>41.6</v>
      </c>
      <c r="AD1193">
        <v>267223</v>
      </c>
      <c r="AE1193">
        <v>98.2</v>
      </c>
      <c r="AF1193">
        <v>33.700000000000003</v>
      </c>
      <c r="AG1193" t="s">
        <v>46</v>
      </c>
      <c r="AH1193" t="s">
        <v>47</v>
      </c>
      <c r="AI1193" t="s">
        <v>43</v>
      </c>
      <c r="AJ1193">
        <v>100</v>
      </c>
      <c r="AK1193">
        <v>512</v>
      </c>
      <c r="AL1193">
        <v>0.13439999999999999</v>
      </c>
      <c r="AM1193">
        <v>0.82310000000000005</v>
      </c>
      <c r="AN1193">
        <v>0.94</v>
      </c>
      <c r="AO1193">
        <f>Data[[#This Row],[labeller_confidence_score]]-Data[[#This Row],[cytodiffusion_classification_confidence]]</f>
        <v>0.11689999999999989</v>
      </c>
    </row>
    <row r="1194" spans="1:41" x14ac:dyDescent="0.3">
      <c r="A1194" t="s">
        <v>1267</v>
      </c>
      <c r="B1194" t="s">
        <v>87</v>
      </c>
      <c r="C1194">
        <v>0</v>
      </c>
      <c r="D1194" t="s">
        <v>50</v>
      </c>
      <c r="E1194">
        <v>12.99</v>
      </c>
      <c r="F1194">
        <v>45.9</v>
      </c>
      <c r="G1194">
        <v>0.60099999999999998</v>
      </c>
      <c r="H1194">
        <v>0.39</v>
      </c>
      <c r="I1194">
        <f>Data[[#This Row],[nucleus_area_pct]]/Data[[#This Row],[cytoplasm_ratio]]</f>
        <v>117.69230769230768</v>
      </c>
      <c r="J1194">
        <v>0.85299999999999998</v>
      </c>
      <c r="K1194">
        <v>0.39100000000000001</v>
      </c>
      <c r="L1194">
        <v>4.75</v>
      </c>
      <c r="M1194">
        <v>1.9</v>
      </c>
      <c r="N1194">
        <v>0.873</v>
      </c>
      <c r="O1194">
        <v>384</v>
      </c>
      <c r="P1194">
        <v>54</v>
      </c>
      <c r="Q1194">
        <v>255</v>
      </c>
      <c r="R1194">
        <v>127</v>
      </c>
      <c r="S1194">
        <v>153</v>
      </c>
      <c r="T1194">
        <f>(Data[[#This Row],[mean_r]]/256)*100</f>
        <v>99.609375</v>
      </c>
      <c r="U1194">
        <f>(Data[[#This Row],[mean_g]]/256)*100</f>
        <v>49.609375</v>
      </c>
      <c r="V1194">
        <f>(Data[[#This Row],[mean_b]]/256)*100</f>
        <v>59.765625</v>
      </c>
      <c r="W1194">
        <v>0.72899999999999998</v>
      </c>
      <c r="X1194" t="s">
        <v>39</v>
      </c>
      <c r="Y1194" t="s">
        <v>40</v>
      </c>
      <c r="Z1194">
        <v>5986</v>
      </c>
      <c r="AA1194">
        <v>5.62</v>
      </c>
      <c r="AB1194">
        <v>11.5</v>
      </c>
      <c r="AC1194">
        <v>32.6</v>
      </c>
      <c r="AD1194">
        <v>311451</v>
      </c>
      <c r="AE1194">
        <v>101.3</v>
      </c>
      <c r="AF1194">
        <v>33.700000000000003</v>
      </c>
      <c r="AG1194" t="s">
        <v>46</v>
      </c>
      <c r="AH1194" t="s">
        <v>47</v>
      </c>
      <c r="AI1194" t="s">
        <v>56</v>
      </c>
      <c r="AJ1194">
        <v>100</v>
      </c>
      <c r="AK1194">
        <v>512</v>
      </c>
      <c r="AL1194">
        <v>4.2599999999999999E-2</v>
      </c>
      <c r="AM1194">
        <v>0.91769999999999996</v>
      </c>
      <c r="AN1194">
        <v>0.89090000000000003</v>
      </c>
      <c r="AO1194">
        <f>Data[[#This Row],[labeller_confidence_score]]-Data[[#This Row],[cytodiffusion_classification_confidence]]</f>
        <v>-2.6799999999999935E-2</v>
      </c>
    </row>
    <row r="1195" spans="1:41" x14ac:dyDescent="0.3">
      <c r="A1195" t="s">
        <v>1268</v>
      </c>
      <c r="B1195" t="s">
        <v>103</v>
      </c>
      <c r="C1195">
        <v>1</v>
      </c>
      <c r="D1195" t="s">
        <v>104</v>
      </c>
      <c r="E1195">
        <v>5.62</v>
      </c>
      <c r="F1195">
        <v>0</v>
      </c>
      <c r="G1195">
        <v>0</v>
      </c>
      <c r="H1195">
        <v>1</v>
      </c>
      <c r="I1195">
        <f>Data[[#This Row],[nucleus_area_pct]]/Data[[#This Row],[cytoplasm_ratio]]</f>
        <v>0</v>
      </c>
      <c r="J1195">
        <v>0.495</v>
      </c>
      <c r="K1195">
        <v>0.748</v>
      </c>
      <c r="L1195">
        <v>0.49</v>
      </c>
      <c r="M1195">
        <v>1</v>
      </c>
      <c r="N1195">
        <v>0.67200000000000004</v>
      </c>
      <c r="O1195">
        <v>103</v>
      </c>
      <c r="P1195">
        <v>38</v>
      </c>
      <c r="Q1195">
        <v>230</v>
      </c>
      <c r="R1195">
        <v>109</v>
      </c>
      <c r="S1195">
        <v>132</v>
      </c>
      <c r="T1195">
        <f>(Data[[#This Row],[mean_r]]/256)*100</f>
        <v>89.84375</v>
      </c>
      <c r="U1195">
        <f>(Data[[#This Row],[mean_g]]/256)*100</f>
        <v>42.578125</v>
      </c>
      <c r="V1195">
        <f>(Data[[#This Row],[mean_b]]/256)*100</f>
        <v>51.5625</v>
      </c>
      <c r="W1195">
        <v>0.47499999999999998</v>
      </c>
      <c r="X1195" t="s">
        <v>39</v>
      </c>
      <c r="Y1195" t="s">
        <v>45</v>
      </c>
      <c r="Z1195">
        <v>8026</v>
      </c>
      <c r="AA1195">
        <v>5.07</v>
      </c>
      <c r="AB1195">
        <v>16.399999999999999</v>
      </c>
      <c r="AC1195">
        <v>37</v>
      </c>
      <c r="AD1195">
        <v>221335</v>
      </c>
      <c r="AE1195">
        <v>77.3</v>
      </c>
      <c r="AF1195">
        <v>34.299999999999997</v>
      </c>
      <c r="AG1195" t="s">
        <v>46</v>
      </c>
      <c r="AH1195" t="s">
        <v>68</v>
      </c>
      <c r="AI1195" t="s">
        <v>56</v>
      </c>
      <c r="AJ1195">
        <v>100</v>
      </c>
      <c r="AK1195">
        <v>224</v>
      </c>
      <c r="AL1195">
        <v>0.7712</v>
      </c>
      <c r="AM1195">
        <v>0.75780000000000003</v>
      </c>
      <c r="AN1195">
        <v>0.68379999999999996</v>
      </c>
      <c r="AO1195">
        <f>Data[[#This Row],[labeller_confidence_score]]-Data[[#This Row],[cytodiffusion_classification_confidence]]</f>
        <v>-7.4000000000000066E-2</v>
      </c>
    </row>
    <row r="1196" spans="1:41" x14ac:dyDescent="0.3">
      <c r="A1196" t="s">
        <v>1269</v>
      </c>
      <c r="B1196" t="s">
        <v>87</v>
      </c>
      <c r="C1196">
        <v>0</v>
      </c>
      <c r="D1196" t="s">
        <v>50</v>
      </c>
      <c r="E1196">
        <v>12.84</v>
      </c>
      <c r="F1196">
        <v>46.3</v>
      </c>
      <c r="G1196">
        <v>0.45700000000000002</v>
      </c>
      <c r="H1196">
        <v>0.54400000000000004</v>
      </c>
      <c r="I1196">
        <f>Data[[#This Row],[nucleus_area_pct]]/Data[[#This Row],[cytoplasm_ratio]]</f>
        <v>85.110294117647044</v>
      </c>
      <c r="J1196">
        <v>0.70799999999999996</v>
      </c>
      <c r="K1196">
        <v>0.33900000000000002</v>
      </c>
      <c r="L1196">
        <v>4.09</v>
      </c>
      <c r="M1196">
        <v>1.7</v>
      </c>
      <c r="N1196">
        <v>0.82299999999999995</v>
      </c>
      <c r="O1196">
        <v>488</v>
      </c>
      <c r="P1196">
        <v>77</v>
      </c>
      <c r="Q1196">
        <v>245</v>
      </c>
      <c r="R1196">
        <v>151</v>
      </c>
      <c r="S1196">
        <v>163</v>
      </c>
      <c r="T1196">
        <f>(Data[[#This Row],[mean_r]]/256)*100</f>
        <v>95.703125</v>
      </c>
      <c r="U1196">
        <f>(Data[[#This Row],[mean_g]]/256)*100</f>
        <v>58.984375</v>
      </c>
      <c r="V1196">
        <f>(Data[[#This Row],[mean_b]]/256)*100</f>
        <v>63.671875</v>
      </c>
      <c r="W1196">
        <v>0.748</v>
      </c>
      <c r="X1196" t="s">
        <v>39</v>
      </c>
      <c r="Y1196" t="s">
        <v>45</v>
      </c>
      <c r="Z1196">
        <v>9454</v>
      </c>
      <c r="AA1196">
        <v>4.92</v>
      </c>
      <c r="AB1196">
        <v>10.5</v>
      </c>
      <c r="AC1196">
        <v>48.1</v>
      </c>
      <c r="AD1196">
        <v>195495</v>
      </c>
      <c r="AE1196">
        <v>85.9</v>
      </c>
      <c r="AF1196">
        <v>36.799999999999997</v>
      </c>
      <c r="AG1196" t="s">
        <v>41</v>
      </c>
      <c r="AH1196" t="s">
        <v>42</v>
      </c>
      <c r="AI1196" t="s">
        <v>56</v>
      </c>
      <c r="AJ1196">
        <v>40</v>
      </c>
      <c r="AK1196">
        <v>224</v>
      </c>
      <c r="AL1196">
        <v>3.0000000000000001E-3</v>
      </c>
      <c r="AM1196">
        <v>0.74199999999999999</v>
      </c>
      <c r="AN1196">
        <v>0.92820000000000003</v>
      </c>
      <c r="AO1196">
        <f>Data[[#This Row],[labeller_confidence_score]]-Data[[#This Row],[cytodiffusion_classification_confidence]]</f>
        <v>0.18620000000000003</v>
      </c>
    </row>
    <row r="1197" spans="1:41" x14ac:dyDescent="0.3">
      <c r="A1197" t="s">
        <v>1270</v>
      </c>
      <c r="B1197" t="s">
        <v>60</v>
      </c>
      <c r="C1197">
        <v>0</v>
      </c>
      <c r="D1197" t="s">
        <v>50</v>
      </c>
      <c r="E1197">
        <v>17.57</v>
      </c>
      <c r="F1197">
        <v>68.099999999999994</v>
      </c>
      <c r="G1197">
        <v>0.33100000000000002</v>
      </c>
      <c r="H1197">
        <v>0.26</v>
      </c>
      <c r="I1197">
        <f>Data[[#This Row],[nucleus_area_pct]]/Data[[#This Row],[cytoplasm_ratio]]</f>
        <v>261.92307692307691</v>
      </c>
      <c r="J1197">
        <v>0.66900000000000004</v>
      </c>
      <c r="K1197">
        <v>0.55400000000000005</v>
      </c>
      <c r="L1197">
        <v>1.91</v>
      </c>
      <c r="M1197">
        <v>1</v>
      </c>
      <c r="N1197">
        <v>0.68100000000000005</v>
      </c>
      <c r="O1197">
        <v>643</v>
      </c>
      <c r="P1197">
        <v>92</v>
      </c>
      <c r="Q1197">
        <v>228</v>
      </c>
      <c r="R1197">
        <v>143</v>
      </c>
      <c r="S1197">
        <v>189</v>
      </c>
      <c r="T1197">
        <f>(Data[[#This Row],[mean_r]]/256)*100</f>
        <v>89.0625</v>
      </c>
      <c r="U1197">
        <f>(Data[[#This Row],[mean_g]]/256)*100</f>
        <v>55.859375</v>
      </c>
      <c r="V1197">
        <f>(Data[[#This Row],[mean_b]]/256)*100</f>
        <v>73.828125</v>
      </c>
      <c r="W1197">
        <v>0.61799999999999999</v>
      </c>
      <c r="X1197" t="s">
        <v>51</v>
      </c>
      <c r="Y1197" t="s">
        <v>45</v>
      </c>
      <c r="Z1197">
        <v>9117</v>
      </c>
      <c r="AA1197">
        <v>4.28</v>
      </c>
      <c r="AB1197">
        <v>13.3</v>
      </c>
      <c r="AC1197">
        <v>45.5</v>
      </c>
      <c r="AD1197">
        <v>221933</v>
      </c>
      <c r="AE1197">
        <v>72.7</v>
      </c>
      <c r="AF1197">
        <v>33.200000000000003</v>
      </c>
      <c r="AG1197" t="s">
        <v>46</v>
      </c>
      <c r="AH1197" t="s">
        <v>42</v>
      </c>
      <c r="AI1197" t="s">
        <v>56</v>
      </c>
      <c r="AJ1197">
        <v>100</v>
      </c>
      <c r="AK1197">
        <v>360</v>
      </c>
      <c r="AL1197">
        <v>4.7899999999999998E-2</v>
      </c>
      <c r="AM1197">
        <v>0.84589999999999999</v>
      </c>
      <c r="AN1197">
        <v>0.85909999999999997</v>
      </c>
      <c r="AO1197">
        <f>Data[[#This Row],[labeller_confidence_score]]-Data[[#This Row],[cytodiffusion_classification_confidence]]</f>
        <v>1.319999999999999E-2</v>
      </c>
    </row>
    <row r="1198" spans="1:41" x14ac:dyDescent="0.3">
      <c r="A1198" t="s">
        <v>1271</v>
      </c>
      <c r="B1198" t="s">
        <v>62</v>
      </c>
      <c r="C1198">
        <v>0</v>
      </c>
      <c r="D1198" t="s">
        <v>50</v>
      </c>
      <c r="E1198">
        <v>9.0399999999999991</v>
      </c>
      <c r="F1198">
        <v>85.3</v>
      </c>
      <c r="G1198">
        <v>0.85499999999999998</v>
      </c>
      <c r="H1198">
        <v>0.19900000000000001</v>
      </c>
      <c r="I1198">
        <f>Data[[#This Row],[nucleus_area_pct]]/Data[[#This Row],[cytoplasm_ratio]]</f>
        <v>428.643216080402</v>
      </c>
      <c r="J1198">
        <v>0.78700000000000003</v>
      </c>
      <c r="K1198">
        <v>0.05</v>
      </c>
      <c r="L1198">
        <v>1.17</v>
      </c>
      <c r="M1198">
        <v>1</v>
      </c>
      <c r="N1198">
        <v>0.88900000000000001</v>
      </c>
      <c r="O1198">
        <v>270</v>
      </c>
      <c r="P1198">
        <v>72</v>
      </c>
      <c r="Q1198">
        <v>201</v>
      </c>
      <c r="R1198">
        <v>163</v>
      </c>
      <c r="S1198">
        <v>201</v>
      </c>
      <c r="T1198">
        <f>(Data[[#This Row],[mean_r]]/256)*100</f>
        <v>78.515625</v>
      </c>
      <c r="U1198">
        <f>(Data[[#This Row],[mean_g]]/256)*100</f>
        <v>63.671875</v>
      </c>
      <c r="V1198">
        <f>(Data[[#This Row],[mean_b]]/256)*100</f>
        <v>78.515625</v>
      </c>
      <c r="W1198">
        <v>0.57499999999999996</v>
      </c>
      <c r="X1198" t="s">
        <v>51</v>
      </c>
      <c r="Y1198" t="s">
        <v>40</v>
      </c>
      <c r="Z1198">
        <v>6001</v>
      </c>
      <c r="AA1198">
        <v>5.7</v>
      </c>
      <c r="AB1198">
        <v>14.6</v>
      </c>
      <c r="AC1198">
        <v>43.2</v>
      </c>
      <c r="AD1198">
        <v>57363</v>
      </c>
      <c r="AE1198">
        <v>101.1</v>
      </c>
      <c r="AF1198">
        <v>34.200000000000003</v>
      </c>
      <c r="AG1198" t="s">
        <v>46</v>
      </c>
      <c r="AH1198" t="s">
        <v>68</v>
      </c>
      <c r="AI1198" t="s">
        <v>56</v>
      </c>
      <c r="AJ1198">
        <v>100</v>
      </c>
      <c r="AK1198">
        <v>224</v>
      </c>
      <c r="AL1198">
        <v>7.9399999999999998E-2</v>
      </c>
      <c r="AM1198">
        <v>0.81310000000000004</v>
      </c>
      <c r="AN1198">
        <v>0.84630000000000005</v>
      </c>
      <c r="AO1198">
        <f>Data[[#This Row],[labeller_confidence_score]]-Data[[#This Row],[cytodiffusion_classification_confidence]]</f>
        <v>3.3200000000000007E-2</v>
      </c>
    </row>
    <row r="1199" spans="1:41" x14ac:dyDescent="0.3">
      <c r="A1199" t="s">
        <v>1272</v>
      </c>
      <c r="B1199" t="s">
        <v>106</v>
      </c>
      <c r="C1199">
        <v>1</v>
      </c>
      <c r="D1199" t="s">
        <v>82</v>
      </c>
      <c r="E1199">
        <v>14.94</v>
      </c>
      <c r="F1199">
        <v>76</v>
      </c>
      <c r="G1199">
        <v>0.31900000000000001</v>
      </c>
      <c r="H1199">
        <v>0.158</v>
      </c>
      <c r="I1199">
        <f>Data[[#This Row],[nucleus_area_pct]]/Data[[#This Row],[cytoplasm_ratio]]</f>
        <v>481.01265822784808</v>
      </c>
      <c r="J1199">
        <v>0.87</v>
      </c>
      <c r="K1199">
        <v>0.32100000000000001</v>
      </c>
      <c r="L1199">
        <v>0.85</v>
      </c>
      <c r="M1199">
        <v>1</v>
      </c>
      <c r="N1199">
        <v>0.95199999999999996</v>
      </c>
      <c r="O1199">
        <v>559</v>
      </c>
      <c r="P1199">
        <v>90</v>
      </c>
      <c r="Q1199">
        <v>212</v>
      </c>
      <c r="R1199">
        <v>159</v>
      </c>
      <c r="S1199">
        <v>207</v>
      </c>
      <c r="T1199">
        <f>(Data[[#This Row],[mean_r]]/256)*100</f>
        <v>82.8125</v>
      </c>
      <c r="U1199">
        <f>(Data[[#This Row],[mean_g]]/256)*100</f>
        <v>62.109375</v>
      </c>
      <c r="V1199">
        <f>(Data[[#This Row],[mean_b]]/256)*100</f>
        <v>80.859375</v>
      </c>
      <c r="W1199">
        <v>0.76800000000000002</v>
      </c>
      <c r="X1199" t="s">
        <v>63</v>
      </c>
      <c r="Y1199" t="s">
        <v>45</v>
      </c>
      <c r="Z1199">
        <v>4292</v>
      </c>
      <c r="AA1199">
        <v>5.36</v>
      </c>
      <c r="AB1199">
        <v>15.3</v>
      </c>
      <c r="AC1199">
        <v>47.8</v>
      </c>
      <c r="AD1199">
        <v>308831</v>
      </c>
      <c r="AE1199">
        <v>67.900000000000006</v>
      </c>
      <c r="AF1199">
        <v>36.5</v>
      </c>
      <c r="AG1199" t="s">
        <v>46</v>
      </c>
      <c r="AH1199" t="s">
        <v>47</v>
      </c>
      <c r="AI1199" t="s">
        <v>56</v>
      </c>
      <c r="AJ1199">
        <v>60</v>
      </c>
      <c r="AK1199">
        <v>224</v>
      </c>
      <c r="AL1199">
        <v>0.74009999999999998</v>
      </c>
      <c r="AM1199">
        <v>0.81079999999999997</v>
      </c>
      <c r="AN1199">
        <v>0.76529999999999998</v>
      </c>
      <c r="AO1199">
        <f>Data[[#This Row],[labeller_confidence_score]]-Data[[#This Row],[cytodiffusion_classification_confidence]]</f>
        <v>-4.5499999999999985E-2</v>
      </c>
    </row>
    <row r="1200" spans="1:41" x14ac:dyDescent="0.3">
      <c r="A1200" t="s">
        <v>1273</v>
      </c>
      <c r="B1200" t="s">
        <v>89</v>
      </c>
      <c r="C1200">
        <v>1</v>
      </c>
      <c r="D1200" t="s">
        <v>38</v>
      </c>
      <c r="E1200">
        <v>13.34</v>
      </c>
      <c r="F1200">
        <v>57.5</v>
      </c>
      <c r="G1200">
        <v>0.48899999999999999</v>
      </c>
      <c r="H1200">
        <v>0.48799999999999999</v>
      </c>
      <c r="I1200">
        <f>Data[[#This Row],[nucleus_area_pct]]/Data[[#This Row],[cytoplasm_ratio]]</f>
        <v>117.82786885245902</v>
      </c>
      <c r="J1200">
        <v>0.81599999999999995</v>
      </c>
      <c r="K1200">
        <v>0.61899999999999999</v>
      </c>
      <c r="L1200">
        <v>5.04</v>
      </c>
      <c r="M1200">
        <v>2.9</v>
      </c>
      <c r="N1200">
        <v>0.72499999999999998</v>
      </c>
      <c r="O1200">
        <v>427</v>
      </c>
      <c r="P1200">
        <v>64</v>
      </c>
      <c r="Q1200">
        <v>196</v>
      </c>
      <c r="R1200">
        <v>138</v>
      </c>
      <c r="S1200">
        <v>177</v>
      </c>
      <c r="T1200">
        <f>(Data[[#This Row],[mean_r]]/256)*100</f>
        <v>76.5625</v>
      </c>
      <c r="U1200">
        <f>(Data[[#This Row],[mean_g]]/256)*100</f>
        <v>53.90625</v>
      </c>
      <c r="V1200">
        <f>(Data[[#This Row],[mean_b]]/256)*100</f>
        <v>69.140625</v>
      </c>
      <c r="W1200">
        <v>0.64900000000000002</v>
      </c>
      <c r="X1200" t="s">
        <v>39</v>
      </c>
      <c r="Y1200" t="s">
        <v>40</v>
      </c>
      <c r="Z1200">
        <v>13482</v>
      </c>
      <c r="AA1200">
        <v>4.75</v>
      </c>
      <c r="AB1200">
        <v>15.1</v>
      </c>
      <c r="AC1200">
        <v>47.3</v>
      </c>
      <c r="AD1200">
        <v>481143</v>
      </c>
      <c r="AE1200">
        <v>104.5</v>
      </c>
      <c r="AF1200">
        <v>35.6</v>
      </c>
      <c r="AG1200" t="s">
        <v>64</v>
      </c>
      <c r="AH1200" t="s">
        <v>47</v>
      </c>
      <c r="AI1200" t="s">
        <v>52</v>
      </c>
      <c r="AJ1200">
        <v>100</v>
      </c>
      <c r="AK1200">
        <v>360</v>
      </c>
      <c r="AL1200">
        <v>0.85960000000000003</v>
      </c>
      <c r="AM1200">
        <v>0.78190000000000004</v>
      </c>
      <c r="AN1200">
        <v>0.8589</v>
      </c>
      <c r="AO1200">
        <f>Data[[#This Row],[labeller_confidence_score]]-Data[[#This Row],[cytodiffusion_classification_confidence]]</f>
        <v>7.6999999999999957E-2</v>
      </c>
    </row>
    <row r="1201" spans="1:41" x14ac:dyDescent="0.3">
      <c r="A1201" t="s">
        <v>1274</v>
      </c>
      <c r="B1201" t="s">
        <v>54</v>
      </c>
      <c r="C1201">
        <v>0</v>
      </c>
      <c r="D1201" t="s">
        <v>54</v>
      </c>
      <c r="E1201">
        <v>7.61</v>
      </c>
      <c r="F1201">
        <v>0</v>
      </c>
      <c r="G1201">
        <v>0</v>
      </c>
      <c r="H1201">
        <v>1</v>
      </c>
      <c r="I1201">
        <f>Data[[#This Row],[nucleus_area_pct]]/Data[[#This Row],[cytoplasm_ratio]]</f>
        <v>0</v>
      </c>
      <c r="J1201">
        <v>0.81299999999999994</v>
      </c>
      <c r="K1201">
        <v>0.19800000000000001</v>
      </c>
      <c r="L1201">
        <v>0.68</v>
      </c>
      <c r="M1201">
        <v>1</v>
      </c>
      <c r="N1201">
        <v>0.98399999999999999</v>
      </c>
      <c r="O1201">
        <v>200</v>
      </c>
      <c r="P1201">
        <v>39</v>
      </c>
      <c r="Q1201">
        <v>242</v>
      </c>
      <c r="R1201">
        <v>121</v>
      </c>
      <c r="S1201">
        <v>125</v>
      </c>
      <c r="T1201">
        <f>(Data[[#This Row],[mean_r]]/256)*100</f>
        <v>94.53125</v>
      </c>
      <c r="U1201">
        <f>(Data[[#This Row],[mean_g]]/256)*100</f>
        <v>47.265625</v>
      </c>
      <c r="V1201">
        <f>(Data[[#This Row],[mean_b]]/256)*100</f>
        <v>48.828125</v>
      </c>
      <c r="W1201">
        <v>0.53600000000000003</v>
      </c>
      <c r="X1201" t="s">
        <v>39</v>
      </c>
      <c r="Y1201" t="s">
        <v>40</v>
      </c>
      <c r="Z1201">
        <v>7853</v>
      </c>
      <c r="AA1201">
        <v>4.95</v>
      </c>
      <c r="AB1201">
        <v>11.6</v>
      </c>
      <c r="AC1201">
        <v>41.5</v>
      </c>
      <c r="AD1201">
        <v>106591</v>
      </c>
      <c r="AE1201">
        <v>82.3</v>
      </c>
      <c r="AF1201">
        <v>34.299999999999997</v>
      </c>
      <c r="AG1201" t="s">
        <v>64</v>
      </c>
      <c r="AH1201" t="s">
        <v>47</v>
      </c>
      <c r="AI1201" t="s">
        <v>52</v>
      </c>
      <c r="AJ1201">
        <v>100</v>
      </c>
      <c r="AK1201">
        <v>360</v>
      </c>
      <c r="AL1201">
        <v>0.1429</v>
      </c>
      <c r="AM1201">
        <v>0.95740000000000003</v>
      </c>
      <c r="AN1201">
        <v>0.85440000000000005</v>
      </c>
      <c r="AO1201">
        <f>Data[[#This Row],[labeller_confidence_score]]-Data[[#This Row],[cytodiffusion_classification_confidence]]</f>
        <v>-0.10299999999999998</v>
      </c>
    </row>
    <row r="1202" spans="1:41" x14ac:dyDescent="0.3">
      <c r="A1202" t="s">
        <v>1275</v>
      </c>
      <c r="B1202" t="s">
        <v>54</v>
      </c>
      <c r="C1202">
        <v>0</v>
      </c>
      <c r="D1202" t="s">
        <v>54</v>
      </c>
      <c r="E1202">
        <v>7.68</v>
      </c>
      <c r="F1202">
        <v>0</v>
      </c>
      <c r="G1202">
        <v>0</v>
      </c>
      <c r="H1202">
        <v>1</v>
      </c>
      <c r="I1202">
        <f>Data[[#This Row],[nucleus_area_pct]]/Data[[#This Row],[cytoplasm_ratio]]</f>
        <v>0</v>
      </c>
      <c r="J1202">
        <v>0.96899999999999997</v>
      </c>
      <c r="K1202">
        <v>0.21299999999999999</v>
      </c>
      <c r="L1202">
        <v>0.35</v>
      </c>
      <c r="M1202">
        <v>1</v>
      </c>
      <c r="N1202">
        <v>0.95599999999999996</v>
      </c>
      <c r="O1202">
        <v>200</v>
      </c>
      <c r="P1202">
        <v>45</v>
      </c>
      <c r="Q1202">
        <v>210</v>
      </c>
      <c r="R1202">
        <v>144</v>
      </c>
      <c r="S1202">
        <v>129</v>
      </c>
      <c r="T1202">
        <f>(Data[[#This Row],[mean_r]]/256)*100</f>
        <v>82.03125</v>
      </c>
      <c r="U1202">
        <f>(Data[[#This Row],[mean_g]]/256)*100</f>
        <v>56.25</v>
      </c>
      <c r="V1202">
        <f>(Data[[#This Row],[mean_b]]/256)*100</f>
        <v>50.390625</v>
      </c>
      <c r="W1202">
        <v>0.39500000000000002</v>
      </c>
      <c r="X1202" t="s">
        <v>51</v>
      </c>
      <c r="Y1202" t="s">
        <v>40</v>
      </c>
      <c r="Z1202">
        <v>6310</v>
      </c>
      <c r="AA1202">
        <v>6.65</v>
      </c>
      <c r="AB1202">
        <v>16</v>
      </c>
      <c r="AC1202">
        <v>34.200000000000003</v>
      </c>
      <c r="AD1202">
        <v>263546</v>
      </c>
      <c r="AE1202">
        <v>75</v>
      </c>
      <c r="AF1202">
        <v>32.700000000000003</v>
      </c>
      <c r="AG1202" t="s">
        <v>64</v>
      </c>
      <c r="AH1202" t="s">
        <v>42</v>
      </c>
      <c r="AI1202" t="s">
        <v>43</v>
      </c>
      <c r="AJ1202">
        <v>100</v>
      </c>
      <c r="AK1202">
        <v>360</v>
      </c>
      <c r="AL1202">
        <v>6.3200000000000006E-2</v>
      </c>
      <c r="AM1202">
        <v>0.98560000000000003</v>
      </c>
      <c r="AN1202">
        <v>0.99309999999999998</v>
      </c>
      <c r="AO1202">
        <f>Data[[#This Row],[labeller_confidence_score]]-Data[[#This Row],[cytodiffusion_classification_confidence]]</f>
        <v>7.4999999999999512E-3</v>
      </c>
    </row>
    <row r="1203" spans="1:41" x14ac:dyDescent="0.3">
      <c r="A1203" t="s">
        <v>1276</v>
      </c>
      <c r="B1203" t="s">
        <v>66</v>
      </c>
      <c r="C1203">
        <v>1</v>
      </c>
      <c r="D1203" t="s">
        <v>67</v>
      </c>
      <c r="E1203">
        <v>12.51</v>
      </c>
      <c r="F1203">
        <v>88.4</v>
      </c>
      <c r="G1203">
        <v>0.68799999999999994</v>
      </c>
      <c r="H1203">
        <v>8.8999999999999996E-2</v>
      </c>
      <c r="I1203">
        <f>Data[[#This Row],[nucleus_area_pct]]/Data[[#This Row],[cytoplasm_ratio]]</f>
        <v>993.25842696629229</v>
      </c>
      <c r="J1203">
        <v>0.48799999999999999</v>
      </c>
      <c r="K1203">
        <v>0.59599999999999997</v>
      </c>
      <c r="L1203">
        <v>0.99</v>
      </c>
      <c r="M1203">
        <v>1</v>
      </c>
      <c r="N1203">
        <v>0.53200000000000003</v>
      </c>
      <c r="O1203">
        <v>334</v>
      </c>
      <c r="P1203">
        <v>91</v>
      </c>
      <c r="Q1203">
        <v>190</v>
      </c>
      <c r="R1203">
        <v>187</v>
      </c>
      <c r="S1203">
        <v>186</v>
      </c>
      <c r="T1203">
        <f>(Data[[#This Row],[mean_r]]/256)*100</f>
        <v>74.21875</v>
      </c>
      <c r="U1203">
        <f>(Data[[#This Row],[mean_g]]/256)*100</f>
        <v>73.046875</v>
      </c>
      <c r="V1203">
        <f>(Data[[#This Row],[mean_b]]/256)*100</f>
        <v>72.65625</v>
      </c>
      <c r="W1203">
        <v>0.61699999999999999</v>
      </c>
      <c r="X1203" t="s">
        <v>51</v>
      </c>
      <c r="Y1203" t="s">
        <v>45</v>
      </c>
      <c r="Z1203">
        <v>7934</v>
      </c>
      <c r="AA1203">
        <v>4.53</v>
      </c>
      <c r="AB1203">
        <v>15.1</v>
      </c>
      <c r="AC1203">
        <v>37.200000000000003</v>
      </c>
      <c r="AD1203">
        <v>191514</v>
      </c>
      <c r="AE1203">
        <v>79.599999999999994</v>
      </c>
      <c r="AF1203">
        <v>35.799999999999997</v>
      </c>
      <c r="AG1203" t="s">
        <v>41</v>
      </c>
      <c r="AH1203" t="s">
        <v>42</v>
      </c>
      <c r="AI1203" t="s">
        <v>52</v>
      </c>
      <c r="AJ1203">
        <v>40</v>
      </c>
      <c r="AK1203">
        <v>256</v>
      </c>
      <c r="AL1203">
        <v>0.79179999999999995</v>
      </c>
      <c r="AM1203">
        <v>0.71550000000000002</v>
      </c>
      <c r="AN1203">
        <v>0.72499999999999998</v>
      </c>
      <c r="AO1203">
        <f>Data[[#This Row],[labeller_confidence_score]]-Data[[#This Row],[cytodiffusion_classification_confidence]]</f>
        <v>9.4999999999999529E-3</v>
      </c>
    </row>
    <row r="1204" spans="1:41" x14ac:dyDescent="0.3">
      <c r="A1204" t="s">
        <v>1277</v>
      </c>
      <c r="B1204" t="s">
        <v>54</v>
      </c>
      <c r="C1204">
        <v>0</v>
      </c>
      <c r="D1204" t="s">
        <v>54</v>
      </c>
      <c r="E1204">
        <v>7.78</v>
      </c>
      <c r="F1204">
        <v>0</v>
      </c>
      <c r="G1204">
        <v>0</v>
      </c>
      <c r="H1204">
        <v>1</v>
      </c>
      <c r="I1204">
        <f>Data[[#This Row],[nucleus_area_pct]]/Data[[#This Row],[cytoplasm_ratio]]</f>
        <v>0</v>
      </c>
      <c r="J1204">
        <v>0.91300000000000003</v>
      </c>
      <c r="K1204">
        <v>0.19500000000000001</v>
      </c>
      <c r="L1204">
        <v>0.78</v>
      </c>
      <c r="M1204">
        <v>1</v>
      </c>
      <c r="N1204">
        <v>0.94199999999999995</v>
      </c>
      <c r="O1204">
        <v>202</v>
      </c>
      <c r="P1204">
        <v>52</v>
      </c>
      <c r="Q1204">
        <v>230</v>
      </c>
      <c r="R1204">
        <v>143</v>
      </c>
      <c r="S1204">
        <v>131</v>
      </c>
      <c r="T1204">
        <f>(Data[[#This Row],[mean_r]]/256)*100</f>
        <v>89.84375</v>
      </c>
      <c r="U1204">
        <f>(Data[[#This Row],[mean_g]]/256)*100</f>
        <v>55.859375</v>
      </c>
      <c r="V1204">
        <f>(Data[[#This Row],[mean_b]]/256)*100</f>
        <v>51.171875</v>
      </c>
      <c r="W1204">
        <v>0.47499999999999998</v>
      </c>
      <c r="X1204" t="s">
        <v>39</v>
      </c>
      <c r="Y1204" t="s">
        <v>40</v>
      </c>
      <c r="Z1204">
        <v>9328</v>
      </c>
      <c r="AA1204">
        <v>3.87</v>
      </c>
      <c r="AB1204">
        <v>11.9</v>
      </c>
      <c r="AC1204">
        <v>48.1</v>
      </c>
      <c r="AD1204">
        <v>197970</v>
      </c>
      <c r="AE1204">
        <v>106.6</v>
      </c>
      <c r="AF1204">
        <v>32.4</v>
      </c>
      <c r="AG1204" t="s">
        <v>64</v>
      </c>
      <c r="AH1204" t="s">
        <v>42</v>
      </c>
      <c r="AI1204" t="s">
        <v>56</v>
      </c>
      <c r="AJ1204">
        <v>100</v>
      </c>
      <c r="AK1204">
        <v>360</v>
      </c>
      <c r="AL1204">
        <v>0.10639999999999999</v>
      </c>
      <c r="AM1204">
        <v>0.92679999999999996</v>
      </c>
      <c r="AN1204">
        <v>0.89219999999999999</v>
      </c>
      <c r="AO1204">
        <f>Data[[#This Row],[labeller_confidence_score]]-Data[[#This Row],[cytodiffusion_classification_confidence]]</f>
        <v>-3.4599999999999964E-2</v>
      </c>
    </row>
    <row r="1205" spans="1:41" x14ac:dyDescent="0.3">
      <c r="A1205" t="s">
        <v>1278</v>
      </c>
      <c r="B1205" t="s">
        <v>49</v>
      </c>
      <c r="C1205">
        <v>0</v>
      </c>
      <c r="D1205" t="s">
        <v>50</v>
      </c>
      <c r="E1205">
        <v>11.54</v>
      </c>
      <c r="F1205">
        <v>58.7</v>
      </c>
      <c r="G1205">
        <v>0.53600000000000003</v>
      </c>
      <c r="H1205">
        <v>0.47499999999999998</v>
      </c>
      <c r="I1205">
        <f>Data[[#This Row],[nucleus_area_pct]]/Data[[#This Row],[cytoplasm_ratio]]</f>
        <v>123.57894736842107</v>
      </c>
      <c r="J1205">
        <v>0.74199999999999999</v>
      </c>
      <c r="K1205">
        <v>0.39800000000000002</v>
      </c>
      <c r="L1205">
        <v>3.59</v>
      </c>
      <c r="M1205">
        <v>3.1</v>
      </c>
      <c r="N1205">
        <v>0.85899999999999999</v>
      </c>
      <c r="O1205">
        <v>422</v>
      </c>
      <c r="P1205">
        <v>80</v>
      </c>
      <c r="Q1205">
        <v>206</v>
      </c>
      <c r="R1205">
        <v>165</v>
      </c>
      <c r="S1205">
        <v>184</v>
      </c>
      <c r="T1205">
        <f>(Data[[#This Row],[mean_r]]/256)*100</f>
        <v>80.46875</v>
      </c>
      <c r="U1205">
        <f>(Data[[#This Row],[mean_g]]/256)*100</f>
        <v>64.453125</v>
      </c>
      <c r="V1205">
        <f>(Data[[#This Row],[mean_b]]/256)*100</f>
        <v>71.875</v>
      </c>
      <c r="W1205">
        <v>0.64300000000000002</v>
      </c>
      <c r="X1205" t="s">
        <v>39</v>
      </c>
      <c r="Y1205" t="s">
        <v>40</v>
      </c>
      <c r="Z1205">
        <v>7647</v>
      </c>
      <c r="AA1205">
        <v>4.5</v>
      </c>
      <c r="AB1205">
        <v>14.7</v>
      </c>
      <c r="AC1205">
        <v>37.4</v>
      </c>
      <c r="AD1205">
        <v>183727</v>
      </c>
      <c r="AE1205">
        <v>101.2</v>
      </c>
      <c r="AF1205">
        <v>32</v>
      </c>
      <c r="AG1205" t="s">
        <v>41</v>
      </c>
      <c r="AH1205" t="s">
        <v>47</v>
      </c>
      <c r="AI1205" t="s">
        <v>52</v>
      </c>
      <c r="AJ1205">
        <v>60</v>
      </c>
      <c r="AK1205">
        <v>512</v>
      </c>
      <c r="AL1205">
        <v>0.1133</v>
      </c>
      <c r="AM1205">
        <v>0.94550000000000001</v>
      </c>
      <c r="AN1205">
        <v>0.83240000000000003</v>
      </c>
      <c r="AO1205">
        <f>Data[[#This Row],[labeller_confidence_score]]-Data[[#This Row],[cytodiffusion_classification_confidence]]</f>
        <v>-0.11309999999999998</v>
      </c>
    </row>
    <row r="1206" spans="1:41" x14ac:dyDescent="0.3">
      <c r="A1206" t="s">
        <v>1279</v>
      </c>
      <c r="B1206" t="s">
        <v>180</v>
      </c>
      <c r="C1206">
        <v>1</v>
      </c>
      <c r="D1206" t="s">
        <v>181</v>
      </c>
      <c r="E1206">
        <v>7.54</v>
      </c>
      <c r="F1206">
        <v>0</v>
      </c>
      <c r="G1206">
        <v>0</v>
      </c>
      <c r="H1206">
        <v>1</v>
      </c>
      <c r="I1206">
        <f>Data[[#This Row],[nucleus_area_pct]]/Data[[#This Row],[cytoplasm_ratio]]</f>
        <v>0</v>
      </c>
      <c r="J1206">
        <v>0.23799999999999999</v>
      </c>
      <c r="K1206">
        <v>0.83899999999999997</v>
      </c>
      <c r="L1206">
        <v>0.45</v>
      </c>
      <c r="M1206">
        <v>1</v>
      </c>
      <c r="N1206">
        <v>0.85699999999999998</v>
      </c>
      <c r="O1206">
        <v>145</v>
      </c>
      <c r="P1206">
        <v>48</v>
      </c>
      <c r="Q1206">
        <v>209</v>
      </c>
      <c r="R1206">
        <v>125</v>
      </c>
      <c r="S1206">
        <v>115</v>
      </c>
      <c r="T1206">
        <f>(Data[[#This Row],[mean_r]]/256)*100</f>
        <v>81.640625</v>
      </c>
      <c r="U1206">
        <f>(Data[[#This Row],[mean_g]]/256)*100</f>
        <v>48.828125</v>
      </c>
      <c r="V1206">
        <f>(Data[[#This Row],[mean_b]]/256)*100</f>
        <v>44.921875</v>
      </c>
      <c r="W1206">
        <v>0.436</v>
      </c>
      <c r="X1206" t="s">
        <v>39</v>
      </c>
      <c r="Y1206" t="s">
        <v>45</v>
      </c>
      <c r="Z1206">
        <v>6263</v>
      </c>
      <c r="AA1206">
        <v>4.0599999999999996</v>
      </c>
      <c r="AB1206">
        <v>13.5</v>
      </c>
      <c r="AC1206">
        <v>44</v>
      </c>
      <c r="AD1206">
        <v>237104</v>
      </c>
      <c r="AE1206">
        <v>87.6</v>
      </c>
      <c r="AF1206">
        <v>35.9</v>
      </c>
      <c r="AG1206" t="s">
        <v>46</v>
      </c>
      <c r="AH1206" t="s">
        <v>47</v>
      </c>
      <c r="AI1206" t="s">
        <v>56</v>
      </c>
      <c r="AJ1206">
        <v>60</v>
      </c>
      <c r="AK1206">
        <v>224</v>
      </c>
      <c r="AL1206">
        <v>0.75160000000000005</v>
      </c>
      <c r="AM1206">
        <v>0.87590000000000001</v>
      </c>
      <c r="AN1206">
        <v>0.71089999999999998</v>
      </c>
      <c r="AO1206">
        <f>Data[[#This Row],[labeller_confidence_score]]-Data[[#This Row],[cytodiffusion_classification_confidence]]</f>
        <v>-0.16500000000000004</v>
      </c>
    </row>
    <row r="1207" spans="1:41" x14ac:dyDescent="0.3">
      <c r="A1207" t="s">
        <v>1280</v>
      </c>
      <c r="B1207" t="s">
        <v>60</v>
      </c>
      <c r="C1207">
        <v>0</v>
      </c>
      <c r="D1207" t="s">
        <v>50</v>
      </c>
      <c r="E1207">
        <v>15.22</v>
      </c>
      <c r="F1207">
        <v>64.2</v>
      </c>
      <c r="G1207">
        <v>0.58699999999999997</v>
      </c>
      <c r="H1207">
        <v>0.42499999999999999</v>
      </c>
      <c r="I1207">
        <f>Data[[#This Row],[nucleus_area_pct]]/Data[[#This Row],[cytoplasm_ratio]]</f>
        <v>151.05882352941177</v>
      </c>
      <c r="J1207">
        <v>0.59799999999999998</v>
      </c>
      <c r="K1207">
        <v>0.61799999999999999</v>
      </c>
      <c r="L1207">
        <v>1.43</v>
      </c>
      <c r="M1207">
        <v>1</v>
      </c>
      <c r="N1207">
        <v>0.72</v>
      </c>
      <c r="O1207">
        <v>600</v>
      </c>
      <c r="P1207">
        <v>89</v>
      </c>
      <c r="Q1207">
        <v>211</v>
      </c>
      <c r="R1207">
        <v>156</v>
      </c>
      <c r="S1207">
        <v>151</v>
      </c>
      <c r="T1207">
        <f>(Data[[#This Row],[mean_r]]/256)*100</f>
        <v>82.421875</v>
      </c>
      <c r="U1207">
        <f>(Data[[#This Row],[mean_g]]/256)*100</f>
        <v>60.9375</v>
      </c>
      <c r="V1207">
        <f>(Data[[#This Row],[mean_b]]/256)*100</f>
        <v>58.984375</v>
      </c>
      <c r="W1207">
        <v>0.56699999999999995</v>
      </c>
      <c r="X1207" t="s">
        <v>63</v>
      </c>
      <c r="Y1207" t="s">
        <v>40</v>
      </c>
      <c r="Z1207">
        <v>3198</v>
      </c>
      <c r="AA1207">
        <v>4.32</v>
      </c>
      <c r="AB1207">
        <v>15.7</v>
      </c>
      <c r="AC1207">
        <v>44.7</v>
      </c>
      <c r="AD1207">
        <v>402357</v>
      </c>
      <c r="AE1207">
        <v>91.9</v>
      </c>
      <c r="AF1207">
        <v>37.299999999999997</v>
      </c>
      <c r="AG1207" t="s">
        <v>46</v>
      </c>
      <c r="AH1207" t="s">
        <v>68</v>
      </c>
      <c r="AI1207" t="s">
        <v>52</v>
      </c>
      <c r="AJ1207">
        <v>40</v>
      </c>
      <c r="AK1207">
        <v>256</v>
      </c>
      <c r="AL1207">
        <v>4.6199999999999998E-2</v>
      </c>
      <c r="AM1207">
        <v>0.88580000000000003</v>
      </c>
      <c r="AN1207">
        <v>0.84460000000000002</v>
      </c>
      <c r="AO1207">
        <f>Data[[#This Row],[labeller_confidence_score]]-Data[[#This Row],[cytodiffusion_classification_confidence]]</f>
        <v>-4.1200000000000014E-2</v>
      </c>
    </row>
    <row r="1208" spans="1:41" x14ac:dyDescent="0.3">
      <c r="A1208" t="s">
        <v>1281</v>
      </c>
      <c r="B1208" t="s">
        <v>60</v>
      </c>
      <c r="C1208">
        <v>0</v>
      </c>
      <c r="D1208" t="s">
        <v>50</v>
      </c>
      <c r="E1208">
        <v>17.02</v>
      </c>
      <c r="F1208">
        <v>59.2</v>
      </c>
      <c r="G1208">
        <v>0.45100000000000001</v>
      </c>
      <c r="H1208">
        <v>0.36699999999999999</v>
      </c>
      <c r="I1208">
        <f>Data[[#This Row],[nucleus_area_pct]]/Data[[#This Row],[cytoplasm_ratio]]</f>
        <v>161.30790190735695</v>
      </c>
      <c r="J1208">
        <v>0.60299999999999998</v>
      </c>
      <c r="K1208">
        <v>0.54300000000000004</v>
      </c>
      <c r="L1208">
        <v>1.23</v>
      </c>
      <c r="M1208">
        <v>1.4</v>
      </c>
      <c r="N1208">
        <v>0.73099999999999998</v>
      </c>
      <c r="O1208">
        <v>628</v>
      </c>
      <c r="P1208">
        <v>101</v>
      </c>
      <c r="Q1208">
        <v>224</v>
      </c>
      <c r="R1208">
        <v>165</v>
      </c>
      <c r="S1208">
        <v>155</v>
      </c>
      <c r="T1208">
        <f>(Data[[#This Row],[mean_r]]/256)*100</f>
        <v>87.5</v>
      </c>
      <c r="U1208">
        <f>(Data[[#This Row],[mean_g]]/256)*100</f>
        <v>64.453125</v>
      </c>
      <c r="V1208">
        <f>(Data[[#This Row],[mean_b]]/256)*100</f>
        <v>60.546875</v>
      </c>
      <c r="W1208">
        <v>0.45700000000000002</v>
      </c>
      <c r="X1208" t="s">
        <v>39</v>
      </c>
      <c r="Y1208" t="s">
        <v>40</v>
      </c>
      <c r="Z1208">
        <v>3838</v>
      </c>
      <c r="AA1208">
        <v>4.46</v>
      </c>
      <c r="AB1208">
        <v>14.8</v>
      </c>
      <c r="AC1208">
        <v>45.5</v>
      </c>
      <c r="AD1208">
        <v>354349</v>
      </c>
      <c r="AE1208">
        <v>80</v>
      </c>
      <c r="AF1208">
        <v>37.200000000000003</v>
      </c>
      <c r="AG1208" t="s">
        <v>41</v>
      </c>
      <c r="AH1208" t="s">
        <v>42</v>
      </c>
      <c r="AI1208" t="s">
        <v>43</v>
      </c>
      <c r="AJ1208">
        <v>60</v>
      </c>
      <c r="AK1208">
        <v>256</v>
      </c>
      <c r="AL1208">
        <v>3.1199999999999999E-2</v>
      </c>
      <c r="AM1208">
        <v>0.99739999999999995</v>
      </c>
      <c r="AN1208">
        <v>0.96389999999999998</v>
      </c>
      <c r="AO1208">
        <f>Data[[#This Row],[labeller_confidence_score]]-Data[[#This Row],[cytodiffusion_classification_confidence]]</f>
        <v>-3.3499999999999974E-2</v>
      </c>
    </row>
    <row r="1209" spans="1:41" x14ac:dyDescent="0.3">
      <c r="A1209" t="s">
        <v>1282</v>
      </c>
      <c r="B1209" t="s">
        <v>54</v>
      </c>
      <c r="C1209">
        <v>0</v>
      </c>
      <c r="D1209" t="s">
        <v>54</v>
      </c>
      <c r="E1209">
        <v>7.24</v>
      </c>
      <c r="F1209">
        <v>0</v>
      </c>
      <c r="G1209">
        <v>0</v>
      </c>
      <c r="H1209">
        <v>1</v>
      </c>
      <c r="I1209">
        <f>Data[[#This Row],[nucleus_area_pct]]/Data[[#This Row],[cytoplasm_ratio]]</f>
        <v>0</v>
      </c>
      <c r="J1209">
        <v>1</v>
      </c>
      <c r="K1209">
        <v>0.214</v>
      </c>
      <c r="L1209">
        <v>0.59</v>
      </c>
      <c r="M1209">
        <v>1</v>
      </c>
      <c r="N1209">
        <v>0.95599999999999996</v>
      </c>
      <c r="O1209">
        <v>153</v>
      </c>
      <c r="P1209">
        <v>47</v>
      </c>
      <c r="Q1209">
        <v>240</v>
      </c>
      <c r="R1209">
        <v>115</v>
      </c>
      <c r="S1209">
        <v>136</v>
      </c>
      <c r="T1209">
        <f>(Data[[#This Row],[mean_r]]/256)*100</f>
        <v>93.75</v>
      </c>
      <c r="U1209">
        <f>(Data[[#This Row],[mean_g]]/256)*100</f>
        <v>44.921875</v>
      </c>
      <c r="V1209">
        <f>(Data[[#This Row],[mean_b]]/256)*100</f>
        <v>53.125</v>
      </c>
      <c r="W1209">
        <v>0.48199999999999998</v>
      </c>
      <c r="X1209" t="s">
        <v>51</v>
      </c>
      <c r="Y1209" t="s">
        <v>40</v>
      </c>
      <c r="Z1209">
        <v>8410</v>
      </c>
      <c r="AA1209">
        <v>5.25</v>
      </c>
      <c r="AB1209">
        <v>16.5</v>
      </c>
      <c r="AC1209">
        <v>41.8</v>
      </c>
      <c r="AD1209">
        <v>220158</v>
      </c>
      <c r="AE1209">
        <v>87.4</v>
      </c>
      <c r="AF1209">
        <v>34.4</v>
      </c>
      <c r="AG1209" t="s">
        <v>46</v>
      </c>
      <c r="AH1209" t="s">
        <v>42</v>
      </c>
      <c r="AI1209" t="s">
        <v>52</v>
      </c>
      <c r="AJ1209">
        <v>60</v>
      </c>
      <c r="AK1209">
        <v>224</v>
      </c>
      <c r="AL1209">
        <v>1.3100000000000001E-2</v>
      </c>
      <c r="AM1209">
        <v>0.80220000000000002</v>
      </c>
      <c r="AN1209">
        <v>0.99</v>
      </c>
      <c r="AO1209">
        <f>Data[[#This Row],[labeller_confidence_score]]-Data[[#This Row],[cytodiffusion_classification_confidence]]</f>
        <v>0.18779999999999997</v>
      </c>
    </row>
    <row r="1210" spans="1:41" x14ac:dyDescent="0.3">
      <c r="A1210" t="s">
        <v>1283</v>
      </c>
      <c r="B1210" t="s">
        <v>120</v>
      </c>
      <c r="C1210">
        <v>1</v>
      </c>
      <c r="D1210" t="s">
        <v>104</v>
      </c>
      <c r="E1210">
        <v>5.87</v>
      </c>
      <c r="F1210">
        <v>0</v>
      </c>
      <c r="G1210">
        <v>0</v>
      </c>
      <c r="H1210">
        <v>1</v>
      </c>
      <c r="I1210">
        <f>Data[[#This Row],[nucleus_area_pct]]/Data[[#This Row],[cytoplasm_ratio]]</f>
        <v>0</v>
      </c>
      <c r="J1210">
        <v>0.98599999999999999</v>
      </c>
      <c r="K1210">
        <v>0.129</v>
      </c>
      <c r="L1210">
        <v>0.24</v>
      </c>
      <c r="M1210">
        <v>1</v>
      </c>
      <c r="N1210">
        <v>0.96599999999999997</v>
      </c>
      <c r="O1210">
        <v>128</v>
      </c>
      <c r="P1210">
        <v>37</v>
      </c>
      <c r="Q1210">
        <v>221</v>
      </c>
      <c r="R1210">
        <v>131</v>
      </c>
      <c r="S1210">
        <v>134</v>
      </c>
      <c r="T1210">
        <f>(Data[[#This Row],[mean_r]]/256)*100</f>
        <v>86.328125</v>
      </c>
      <c r="U1210">
        <f>(Data[[#This Row],[mean_g]]/256)*100</f>
        <v>51.171875</v>
      </c>
      <c r="V1210">
        <f>(Data[[#This Row],[mean_b]]/256)*100</f>
        <v>52.34375</v>
      </c>
      <c r="W1210">
        <v>0.497</v>
      </c>
      <c r="X1210" t="s">
        <v>63</v>
      </c>
      <c r="Y1210" t="s">
        <v>40</v>
      </c>
      <c r="Z1210">
        <v>6197</v>
      </c>
      <c r="AA1210">
        <v>6.11</v>
      </c>
      <c r="AB1210">
        <v>20</v>
      </c>
      <c r="AC1210">
        <v>30.9</v>
      </c>
      <c r="AD1210">
        <v>221275</v>
      </c>
      <c r="AE1210">
        <v>73.2</v>
      </c>
      <c r="AF1210">
        <v>33.5</v>
      </c>
      <c r="AG1210" t="s">
        <v>64</v>
      </c>
      <c r="AH1210" t="s">
        <v>42</v>
      </c>
      <c r="AI1210" t="s">
        <v>52</v>
      </c>
      <c r="AJ1210">
        <v>60</v>
      </c>
      <c r="AK1210">
        <v>256</v>
      </c>
      <c r="AL1210">
        <v>0.9274</v>
      </c>
      <c r="AM1210">
        <v>0.64729999999999999</v>
      </c>
      <c r="AN1210">
        <v>0.82509999999999994</v>
      </c>
      <c r="AO1210">
        <f>Data[[#This Row],[labeller_confidence_score]]-Data[[#This Row],[cytodiffusion_classification_confidence]]</f>
        <v>0.17779999999999996</v>
      </c>
    </row>
    <row r="1211" spans="1:41" x14ac:dyDescent="0.3">
      <c r="A1211" t="s">
        <v>1284</v>
      </c>
      <c r="B1211" t="s">
        <v>54</v>
      </c>
      <c r="C1211">
        <v>0</v>
      </c>
      <c r="D1211" t="s">
        <v>54</v>
      </c>
      <c r="E1211">
        <v>6.73</v>
      </c>
      <c r="F1211">
        <v>0</v>
      </c>
      <c r="G1211">
        <v>0</v>
      </c>
      <c r="H1211">
        <v>1</v>
      </c>
      <c r="I1211">
        <f>Data[[#This Row],[nucleus_area_pct]]/Data[[#This Row],[cytoplasm_ratio]]</f>
        <v>0</v>
      </c>
      <c r="J1211">
        <v>0.85299999999999998</v>
      </c>
      <c r="K1211">
        <v>0.13200000000000001</v>
      </c>
      <c r="L1211">
        <v>0.72</v>
      </c>
      <c r="M1211">
        <v>1</v>
      </c>
      <c r="N1211">
        <v>0.94799999999999995</v>
      </c>
      <c r="O1211">
        <v>197</v>
      </c>
      <c r="P1211">
        <v>42</v>
      </c>
      <c r="Q1211">
        <v>233</v>
      </c>
      <c r="R1211">
        <v>123</v>
      </c>
      <c r="S1211">
        <v>142</v>
      </c>
      <c r="T1211">
        <f>(Data[[#This Row],[mean_r]]/256)*100</f>
        <v>91.015625</v>
      </c>
      <c r="U1211">
        <f>(Data[[#This Row],[mean_g]]/256)*100</f>
        <v>48.046875</v>
      </c>
      <c r="V1211">
        <f>(Data[[#This Row],[mean_b]]/256)*100</f>
        <v>55.46875</v>
      </c>
      <c r="W1211">
        <v>0.52400000000000002</v>
      </c>
      <c r="X1211" t="s">
        <v>51</v>
      </c>
      <c r="Y1211" t="s">
        <v>45</v>
      </c>
      <c r="Z1211">
        <v>3130</v>
      </c>
      <c r="AA1211">
        <v>4.74</v>
      </c>
      <c r="AB1211">
        <v>11.1</v>
      </c>
      <c r="AC1211">
        <v>45.5</v>
      </c>
      <c r="AD1211">
        <v>300064</v>
      </c>
      <c r="AE1211">
        <v>81.8</v>
      </c>
      <c r="AF1211">
        <v>34.200000000000003</v>
      </c>
      <c r="AG1211" t="s">
        <v>41</v>
      </c>
      <c r="AH1211" t="s">
        <v>47</v>
      </c>
      <c r="AI1211" t="s">
        <v>43</v>
      </c>
      <c r="AJ1211">
        <v>100</v>
      </c>
      <c r="AK1211">
        <v>512</v>
      </c>
      <c r="AL1211">
        <v>5.6300000000000003E-2</v>
      </c>
      <c r="AM1211">
        <v>0.98550000000000004</v>
      </c>
      <c r="AN1211">
        <v>0.86109999999999998</v>
      </c>
      <c r="AO1211">
        <f>Data[[#This Row],[labeller_confidence_score]]-Data[[#This Row],[cytodiffusion_classification_confidence]]</f>
        <v>-0.12440000000000007</v>
      </c>
    </row>
    <row r="1212" spans="1:41" x14ac:dyDescent="0.3">
      <c r="A1212" t="s">
        <v>1285</v>
      </c>
      <c r="B1212" t="s">
        <v>62</v>
      </c>
      <c r="C1212">
        <v>0</v>
      </c>
      <c r="D1212" t="s">
        <v>50</v>
      </c>
      <c r="E1212">
        <v>10.199999999999999</v>
      </c>
      <c r="F1212">
        <v>70.8</v>
      </c>
      <c r="G1212">
        <v>0.76200000000000001</v>
      </c>
      <c r="H1212">
        <v>0.13900000000000001</v>
      </c>
      <c r="I1212">
        <f>Data[[#This Row],[nucleus_area_pct]]/Data[[#This Row],[cytoplasm_ratio]]</f>
        <v>509.35251798561143</v>
      </c>
      <c r="J1212">
        <v>0.86499999999999999</v>
      </c>
      <c r="K1212">
        <v>0.247</v>
      </c>
      <c r="L1212">
        <v>0.9</v>
      </c>
      <c r="M1212">
        <v>1</v>
      </c>
      <c r="N1212">
        <v>0.93899999999999995</v>
      </c>
      <c r="O1212">
        <v>385</v>
      </c>
      <c r="P1212">
        <v>61</v>
      </c>
      <c r="Q1212">
        <v>189</v>
      </c>
      <c r="R1212">
        <v>165</v>
      </c>
      <c r="S1212">
        <v>215</v>
      </c>
      <c r="T1212">
        <f>(Data[[#This Row],[mean_r]]/256)*100</f>
        <v>73.828125</v>
      </c>
      <c r="U1212">
        <f>(Data[[#This Row],[mean_g]]/256)*100</f>
        <v>64.453125</v>
      </c>
      <c r="V1212">
        <f>(Data[[#This Row],[mean_b]]/256)*100</f>
        <v>83.984375</v>
      </c>
      <c r="W1212">
        <v>0.78400000000000003</v>
      </c>
      <c r="X1212" t="s">
        <v>51</v>
      </c>
      <c r="Y1212" t="s">
        <v>40</v>
      </c>
      <c r="Z1212">
        <v>3140</v>
      </c>
      <c r="AA1212">
        <v>5.91</v>
      </c>
      <c r="AB1212">
        <v>12.1</v>
      </c>
      <c r="AC1212">
        <v>44.3</v>
      </c>
      <c r="AD1212">
        <v>236381</v>
      </c>
      <c r="AE1212">
        <v>102.3</v>
      </c>
      <c r="AF1212">
        <v>32.6</v>
      </c>
      <c r="AG1212" t="s">
        <v>41</v>
      </c>
      <c r="AH1212" t="s">
        <v>47</v>
      </c>
      <c r="AI1212" t="s">
        <v>52</v>
      </c>
      <c r="AJ1212">
        <v>60</v>
      </c>
      <c r="AK1212">
        <v>360</v>
      </c>
      <c r="AL1212">
        <v>0.1376</v>
      </c>
      <c r="AM1212">
        <v>0.78390000000000004</v>
      </c>
      <c r="AN1212">
        <v>0.91920000000000002</v>
      </c>
      <c r="AO1212">
        <f>Data[[#This Row],[labeller_confidence_score]]-Data[[#This Row],[cytodiffusion_classification_confidence]]</f>
        <v>0.13529999999999998</v>
      </c>
    </row>
    <row r="1213" spans="1:41" x14ac:dyDescent="0.3">
      <c r="A1213" t="s">
        <v>1286</v>
      </c>
      <c r="B1213" t="s">
        <v>74</v>
      </c>
      <c r="C1213">
        <v>0</v>
      </c>
      <c r="D1213" t="s">
        <v>75</v>
      </c>
      <c r="E1213">
        <v>2.94</v>
      </c>
      <c r="F1213">
        <v>0</v>
      </c>
      <c r="G1213">
        <v>0</v>
      </c>
      <c r="H1213">
        <v>1</v>
      </c>
      <c r="I1213">
        <f>Data[[#This Row],[nucleus_area_pct]]/Data[[#This Row],[cytoplasm_ratio]]</f>
        <v>0</v>
      </c>
      <c r="J1213">
        <v>0.59699999999999998</v>
      </c>
      <c r="K1213">
        <v>0.254</v>
      </c>
      <c r="L1213">
        <v>2.4300000000000002</v>
      </c>
      <c r="M1213">
        <v>1</v>
      </c>
      <c r="N1213">
        <v>0.70799999999999996</v>
      </c>
      <c r="O1213">
        <v>20</v>
      </c>
      <c r="P1213">
        <v>17</v>
      </c>
      <c r="Q1213">
        <v>233</v>
      </c>
      <c r="R1213">
        <v>158</v>
      </c>
      <c r="S1213">
        <v>183</v>
      </c>
      <c r="T1213">
        <f>(Data[[#This Row],[mean_r]]/256)*100</f>
        <v>91.015625</v>
      </c>
      <c r="U1213">
        <f>(Data[[#This Row],[mean_g]]/256)*100</f>
        <v>61.71875</v>
      </c>
      <c r="V1213">
        <f>(Data[[#This Row],[mean_b]]/256)*100</f>
        <v>71.484375</v>
      </c>
      <c r="W1213">
        <v>0.6</v>
      </c>
      <c r="X1213" t="s">
        <v>51</v>
      </c>
      <c r="Y1213" t="s">
        <v>40</v>
      </c>
      <c r="Z1213">
        <v>9539</v>
      </c>
      <c r="AA1213">
        <v>3.91</v>
      </c>
      <c r="AB1213">
        <v>13.5</v>
      </c>
      <c r="AC1213">
        <v>42.7</v>
      </c>
      <c r="AD1213">
        <v>253351</v>
      </c>
      <c r="AE1213">
        <v>83.7</v>
      </c>
      <c r="AF1213">
        <v>32.700000000000003</v>
      </c>
      <c r="AG1213" t="s">
        <v>41</v>
      </c>
      <c r="AH1213" t="s">
        <v>42</v>
      </c>
      <c r="AI1213" t="s">
        <v>52</v>
      </c>
      <c r="AJ1213">
        <v>100</v>
      </c>
      <c r="AK1213">
        <v>360</v>
      </c>
      <c r="AL1213">
        <v>5.7500000000000002E-2</v>
      </c>
      <c r="AM1213">
        <v>0.87729999999999997</v>
      </c>
      <c r="AN1213">
        <v>0.98550000000000004</v>
      </c>
      <c r="AO1213">
        <f>Data[[#This Row],[labeller_confidence_score]]-Data[[#This Row],[cytodiffusion_classification_confidence]]</f>
        <v>0.10820000000000007</v>
      </c>
    </row>
    <row r="1214" spans="1:41" x14ac:dyDescent="0.3">
      <c r="A1214" t="s">
        <v>1287</v>
      </c>
      <c r="B1214" t="s">
        <v>87</v>
      </c>
      <c r="C1214">
        <v>0</v>
      </c>
      <c r="D1214" t="s">
        <v>50</v>
      </c>
      <c r="E1214">
        <v>12.18</v>
      </c>
      <c r="F1214">
        <v>53.7</v>
      </c>
      <c r="G1214">
        <v>0.60599999999999998</v>
      </c>
      <c r="H1214">
        <v>0.442</v>
      </c>
      <c r="I1214">
        <f>Data[[#This Row],[nucleus_area_pct]]/Data[[#This Row],[cytoplasm_ratio]]</f>
        <v>121.49321266968326</v>
      </c>
      <c r="J1214">
        <v>0.83299999999999996</v>
      </c>
      <c r="K1214">
        <v>0.57399999999999995</v>
      </c>
      <c r="L1214">
        <v>4.13</v>
      </c>
      <c r="M1214">
        <v>1.9</v>
      </c>
      <c r="N1214">
        <v>0.79300000000000004</v>
      </c>
      <c r="O1214">
        <v>507</v>
      </c>
      <c r="P1214">
        <v>85</v>
      </c>
      <c r="Q1214">
        <v>229</v>
      </c>
      <c r="R1214">
        <v>147</v>
      </c>
      <c r="S1214">
        <v>149</v>
      </c>
      <c r="T1214">
        <f>(Data[[#This Row],[mean_r]]/256)*100</f>
        <v>89.453125</v>
      </c>
      <c r="U1214">
        <f>(Data[[#This Row],[mean_g]]/256)*100</f>
        <v>57.421875</v>
      </c>
      <c r="V1214">
        <f>(Data[[#This Row],[mean_b]]/256)*100</f>
        <v>58.203125</v>
      </c>
      <c r="W1214">
        <v>0.59099999999999997</v>
      </c>
      <c r="X1214" t="s">
        <v>51</v>
      </c>
      <c r="Y1214" t="s">
        <v>40</v>
      </c>
      <c r="Z1214">
        <v>5670</v>
      </c>
      <c r="AA1214">
        <v>6.38</v>
      </c>
      <c r="AB1214">
        <v>15.6</v>
      </c>
      <c r="AC1214">
        <v>42.6</v>
      </c>
      <c r="AD1214">
        <v>226470</v>
      </c>
      <c r="AE1214">
        <v>103.8</v>
      </c>
      <c r="AF1214">
        <v>37.4</v>
      </c>
      <c r="AG1214" t="s">
        <v>64</v>
      </c>
      <c r="AH1214" t="s">
        <v>42</v>
      </c>
      <c r="AI1214" t="s">
        <v>56</v>
      </c>
      <c r="AJ1214">
        <v>100</v>
      </c>
      <c r="AK1214">
        <v>256</v>
      </c>
      <c r="AL1214">
        <v>0.1056</v>
      </c>
      <c r="AM1214">
        <v>0.85570000000000002</v>
      </c>
      <c r="AN1214">
        <v>0.95720000000000005</v>
      </c>
      <c r="AO1214">
        <f>Data[[#This Row],[labeller_confidence_score]]-Data[[#This Row],[cytodiffusion_classification_confidence]]</f>
        <v>0.10150000000000003</v>
      </c>
    </row>
    <row r="1215" spans="1:41" x14ac:dyDescent="0.3">
      <c r="A1215" t="s">
        <v>1288</v>
      </c>
      <c r="B1215" t="s">
        <v>54</v>
      </c>
      <c r="C1215">
        <v>0</v>
      </c>
      <c r="D1215" t="s">
        <v>54</v>
      </c>
      <c r="E1215">
        <v>7.62</v>
      </c>
      <c r="F1215">
        <v>0</v>
      </c>
      <c r="G1215">
        <v>0</v>
      </c>
      <c r="H1215">
        <v>1</v>
      </c>
      <c r="I1215">
        <f>Data[[#This Row],[nucleus_area_pct]]/Data[[#This Row],[cytoplasm_ratio]]</f>
        <v>0</v>
      </c>
      <c r="J1215">
        <v>0.89400000000000002</v>
      </c>
      <c r="K1215">
        <v>0.14699999999999999</v>
      </c>
      <c r="L1215">
        <v>0.4</v>
      </c>
      <c r="M1215">
        <v>1</v>
      </c>
      <c r="N1215">
        <v>0.90100000000000002</v>
      </c>
      <c r="O1215">
        <v>191</v>
      </c>
      <c r="P1215">
        <v>42</v>
      </c>
      <c r="Q1215">
        <v>235</v>
      </c>
      <c r="R1215">
        <v>143</v>
      </c>
      <c r="S1215">
        <v>121</v>
      </c>
      <c r="T1215">
        <f>(Data[[#This Row],[mean_r]]/256)*100</f>
        <v>91.796875</v>
      </c>
      <c r="U1215">
        <f>(Data[[#This Row],[mean_g]]/256)*100</f>
        <v>55.859375</v>
      </c>
      <c r="V1215">
        <f>(Data[[#This Row],[mean_b]]/256)*100</f>
        <v>47.265625</v>
      </c>
      <c r="W1215">
        <v>0.45600000000000002</v>
      </c>
      <c r="X1215" t="s">
        <v>51</v>
      </c>
      <c r="Y1215" t="s">
        <v>40</v>
      </c>
      <c r="Z1215">
        <v>11903</v>
      </c>
      <c r="AA1215">
        <v>6.08</v>
      </c>
      <c r="AB1215">
        <v>13.6</v>
      </c>
      <c r="AC1215">
        <v>34.6</v>
      </c>
      <c r="AD1215">
        <v>308345</v>
      </c>
      <c r="AE1215">
        <v>72.3</v>
      </c>
      <c r="AF1215">
        <v>34.4</v>
      </c>
      <c r="AG1215" t="s">
        <v>46</v>
      </c>
      <c r="AH1215" t="s">
        <v>68</v>
      </c>
      <c r="AI1215" t="s">
        <v>52</v>
      </c>
      <c r="AJ1215">
        <v>100</v>
      </c>
      <c r="AK1215">
        <v>256</v>
      </c>
      <c r="AL1215">
        <v>2.8000000000000001E-2</v>
      </c>
      <c r="AM1215">
        <v>1</v>
      </c>
      <c r="AN1215">
        <v>0.89439999999999997</v>
      </c>
      <c r="AO1215">
        <f>Data[[#This Row],[labeller_confidence_score]]-Data[[#This Row],[cytodiffusion_classification_confidence]]</f>
        <v>-0.10560000000000003</v>
      </c>
    </row>
    <row r="1216" spans="1:41" x14ac:dyDescent="0.3">
      <c r="A1216" t="s">
        <v>1289</v>
      </c>
      <c r="B1216" t="s">
        <v>81</v>
      </c>
      <c r="C1216">
        <v>1</v>
      </c>
      <c r="D1216" t="s">
        <v>82</v>
      </c>
      <c r="E1216">
        <v>16.28</v>
      </c>
      <c r="F1216">
        <v>80</v>
      </c>
      <c r="G1216">
        <v>0.48099999999999998</v>
      </c>
      <c r="H1216">
        <v>0.122</v>
      </c>
      <c r="I1216">
        <f>Data[[#This Row],[nucleus_area_pct]]/Data[[#This Row],[cytoplasm_ratio]]</f>
        <v>655.73770491803282</v>
      </c>
      <c r="J1216">
        <v>0.82199999999999995</v>
      </c>
      <c r="K1216">
        <v>0.27500000000000002</v>
      </c>
      <c r="L1216">
        <v>1.03</v>
      </c>
      <c r="M1216">
        <v>1.3</v>
      </c>
      <c r="N1216">
        <v>0.83599999999999997</v>
      </c>
      <c r="O1216">
        <v>683</v>
      </c>
      <c r="P1216">
        <v>113</v>
      </c>
      <c r="Q1216">
        <v>176</v>
      </c>
      <c r="R1216">
        <v>141</v>
      </c>
      <c r="S1216">
        <v>214</v>
      </c>
      <c r="T1216">
        <f>(Data[[#This Row],[mean_r]]/256)*100</f>
        <v>68.75</v>
      </c>
      <c r="U1216">
        <f>(Data[[#This Row],[mean_g]]/256)*100</f>
        <v>55.078125</v>
      </c>
      <c r="V1216">
        <f>(Data[[#This Row],[mean_b]]/256)*100</f>
        <v>83.59375</v>
      </c>
      <c r="W1216">
        <v>0.628</v>
      </c>
      <c r="X1216" t="s">
        <v>51</v>
      </c>
      <c r="Y1216" t="s">
        <v>40</v>
      </c>
      <c r="Z1216">
        <v>5762</v>
      </c>
      <c r="AA1216">
        <v>4.78</v>
      </c>
      <c r="AB1216">
        <v>11.1</v>
      </c>
      <c r="AC1216">
        <v>44.3</v>
      </c>
      <c r="AD1216">
        <v>191163</v>
      </c>
      <c r="AE1216">
        <v>69.900000000000006</v>
      </c>
      <c r="AF1216">
        <v>31.2</v>
      </c>
      <c r="AG1216" t="s">
        <v>64</v>
      </c>
      <c r="AH1216" t="s">
        <v>68</v>
      </c>
      <c r="AI1216" t="s">
        <v>43</v>
      </c>
      <c r="AJ1216">
        <v>40</v>
      </c>
      <c r="AK1216">
        <v>256</v>
      </c>
      <c r="AL1216">
        <v>0.78710000000000002</v>
      </c>
      <c r="AM1216">
        <v>0.5454</v>
      </c>
      <c r="AN1216">
        <v>0.64359999999999995</v>
      </c>
      <c r="AO1216">
        <f>Data[[#This Row],[labeller_confidence_score]]-Data[[#This Row],[cytodiffusion_classification_confidence]]</f>
        <v>9.8199999999999954E-2</v>
      </c>
    </row>
    <row r="1217" spans="1:41" x14ac:dyDescent="0.3">
      <c r="A1217" t="s">
        <v>1290</v>
      </c>
      <c r="B1217" t="s">
        <v>60</v>
      </c>
      <c r="C1217">
        <v>0</v>
      </c>
      <c r="D1217" t="s">
        <v>50</v>
      </c>
      <c r="E1217">
        <v>16.64</v>
      </c>
      <c r="F1217">
        <v>60.4</v>
      </c>
      <c r="G1217">
        <v>0.41899999999999998</v>
      </c>
      <c r="H1217">
        <v>0.33100000000000002</v>
      </c>
      <c r="I1217">
        <f>Data[[#This Row],[nucleus_area_pct]]/Data[[#This Row],[cytoplasm_ratio]]</f>
        <v>182.47734138972808</v>
      </c>
      <c r="J1217">
        <v>0.74</v>
      </c>
      <c r="K1217">
        <v>0.53500000000000003</v>
      </c>
      <c r="L1217">
        <v>1.46</v>
      </c>
      <c r="M1217">
        <v>1.8</v>
      </c>
      <c r="N1217">
        <v>0.76300000000000001</v>
      </c>
      <c r="O1217">
        <v>550</v>
      </c>
      <c r="P1217">
        <v>90</v>
      </c>
      <c r="Q1217">
        <v>201</v>
      </c>
      <c r="R1217">
        <v>156</v>
      </c>
      <c r="S1217">
        <v>196</v>
      </c>
      <c r="T1217">
        <f>(Data[[#This Row],[mean_r]]/256)*100</f>
        <v>78.515625</v>
      </c>
      <c r="U1217">
        <f>(Data[[#This Row],[mean_g]]/256)*100</f>
        <v>60.9375</v>
      </c>
      <c r="V1217">
        <f>(Data[[#This Row],[mean_b]]/256)*100</f>
        <v>76.5625</v>
      </c>
      <c r="W1217">
        <v>0.746</v>
      </c>
      <c r="X1217" t="s">
        <v>51</v>
      </c>
      <c r="Y1217" t="s">
        <v>40</v>
      </c>
      <c r="Z1217">
        <v>5717</v>
      </c>
      <c r="AA1217">
        <v>4.91</v>
      </c>
      <c r="AB1217">
        <v>13.6</v>
      </c>
      <c r="AC1217">
        <v>40.9</v>
      </c>
      <c r="AD1217">
        <v>198574</v>
      </c>
      <c r="AE1217">
        <v>91.6</v>
      </c>
      <c r="AF1217">
        <v>36.1</v>
      </c>
      <c r="AG1217" t="s">
        <v>46</v>
      </c>
      <c r="AH1217" t="s">
        <v>68</v>
      </c>
      <c r="AI1217" t="s">
        <v>52</v>
      </c>
      <c r="AJ1217">
        <v>40</v>
      </c>
      <c r="AK1217">
        <v>360</v>
      </c>
      <c r="AL1217">
        <v>5.2400000000000002E-2</v>
      </c>
      <c r="AM1217">
        <v>0.89959999999999996</v>
      </c>
      <c r="AN1217">
        <v>0.84699999999999998</v>
      </c>
      <c r="AO1217">
        <f>Data[[#This Row],[labeller_confidence_score]]-Data[[#This Row],[cytodiffusion_classification_confidence]]</f>
        <v>-5.259999999999998E-2</v>
      </c>
    </row>
    <row r="1218" spans="1:41" x14ac:dyDescent="0.3">
      <c r="A1218" t="s">
        <v>1291</v>
      </c>
      <c r="B1218" t="s">
        <v>103</v>
      </c>
      <c r="C1218">
        <v>1</v>
      </c>
      <c r="D1218" t="s">
        <v>104</v>
      </c>
      <c r="E1218">
        <v>3.73</v>
      </c>
      <c r="F1218">
        <v>0</v>
      </c>
      <c r="G1218">
        <v>0</v>
      </c>
      <c r="H1218">
        <v>1</v>
      </c>
      <c r="I1218">
        <f>Data[[#This Row],[nucleus_area_pct]]/Data[[#This Row],[cytoplasm_ratio]]</f>
        <v>0</v>
      </c>
      <c r="J1218">
        <v>0.60099999999999998</v>
      </c>
      <c r="K1218">
        <v>0.77</v>
      </c>
      <c r="L1218">
        <v>0.21</v>
      </c>
      <c r="M1218">
        <v>1</v>
      </c>
      <c r="N1218">
        <v>0.74</v>
      </c>
      <c r="O1218">
        <v>81</v>
      </c>
      <c r="P1218">
        <v>38</v>
      </c>
      <c r="Q1218">
        <v>219</v>
      </c>
      <c r="R1218">
        <v>96</v>
      </c>
      <c r="S1218">
        <v>127</v>
      </c>
      <c r="T1218">
        <f>(Data[[#This Row],[mean_r]]/256)*100</f>
        <v>85.546875</v>
      </c>
      <c r="U1218">
        <f>(Data[[#This Row],[mean_g]]/256)*100</f>
        <v>37.5</v>
      </c>
      <c r="V1218">
        <f>(Data[[#This Row],[mean_b]]/256)*100</f>
        <v>49.609375</v>
      </c>
      <c r="W1218">
        <v>0.51800000000000002</v>
      </c>
      <c r="X1218" t="s">
        <v>51</v>
      </c>
      <c r="Y1218" t="s">
        <v>40</v>
      </c>
      <c r="Z1218">
        <v>7843</v>
      </c>
      <c r="AA1218">
        <v>4.8</v>
      </c>
      <c r="AB1218">
        <v>14.6</v>
      </c>
      <c r="AC1218">
        <v>49.8</v>
      </c>
      <c r="AD1218">
        <v>272739</v>
      </c>
      <c r="AE1218">
        <v>72.099999999999994</v>
      </c>
      <c r="AF1218">
        <v>33.700000000000003</v>
      </c>
      <c r="AG1218" t="s">
        <v>46</v>
      </c>
      <c r="AH1218" t="s">
        <v>47</v>
      </c>
      <c r="AI1218" t="s">
        <v>56</v>
      </c>
      <c r="AJ1218">
        <v>100</v>
      </c>
      <c r="AK1218">
        <v>360</v>
      </c>
      <c r="AL1218">
        <v>0.79169999999999996</v>
      </c>
      <c r="AM1218">
        <v>0.74939999999999996</v>
      </c>
      <c r="AN1218">
        <v>0.7379</v>
      </c>
      <c r="AO1218">
        <f>Data[[#This Row],[labeller_confidence_score]]-Data[[#This Row],[cytodiffusion_classification_confidence]]</f>
        <v>-1.1499999999999955E-2</v>
      </c>
    </row>
    <row r="1219" spans="1:41" x14ac:dyDescent="0.3">
      <c r="A1219" t="s">
        <v>1292</v>
      </c>
      <c r="B1219" t="s">
        <v>54</v>
      </c>
      <c r="C1219">
        <v>0</v>
      </c>
      <c r="D1219" t="s">
        <v>54</v>
      </c>
      <c r="E1219">
        <v>7.45</v>
      </c>
      <c r="F1219">
        <v>0</v>
      </c>
      <c r="G1219">
        <v>0</v>
      </c>
      <c r="H1219">
        <v>1</v>
      </c>
      <c r="I1219">
        <f>Data[[#This Row],[nucleus_area_pct]]/Data[[#This Row],[cytoplasm_ratio]]</f>
        <v>0</v>
      </c>
      <c r="J1219">
        <v>0.85699999999999998</v>
      </c>
      <c r="K1219">
        <v>0.223</v>
      </c>
      <c r="L1219">
        <v>0.39</v>
      </c>
      <c r="M1219">
        <v>1</v>
      </c>
      <c r="N1219">
        <v>0.96199999999999997</v>
      </c>
      <c r="O1219">
        <v>199</v>
      </c>
      <c r="P1219">
        <v>43</v>
      </c>
      <c r="Q1219">
        <v>234</v>
      </c>
      <c r="R1219">
        <v>134</v>
      </c>
      <c r="S1219">
        <v>126</v>
      </c>
      <c r="T1219">
        <f>(Data[[#This Row],[mean_r]]/256)*100</f>
        <v>91.40625</v>
      </c>
      <c r="U1219">
        <f>(Data[[#This Row],[mean_g]]/256)*100</f>
        <v>52.34375</v>
      </c>
      <c r="V1219">
        <f>(Data[[#This Row],[mean_b]]/256)*100</f>
        <v>49.21875</v>
      </c>
      <c r="W1219">
        <v>0.52900000000000003</v>
      </c>
      <c r="X1219" t="s">
        <v>39</v>
      </c>
      <c r="Y1219" t="s">
        <v>45</v>
      </c>
      <c r="Z1219">
        <v>2262</v>
      </c>
      <c r="AA1219">
        <v>6.22</v>
      </c>
      <c r="AB1219">
        <v>11.5</v>
      </c>
      <c r="AC1219">
        <v>44</v>
      </c>
      <c r="AD1219">
        <v>478270</v>
      </c>
      <c r="AE1219">
        <v>92.4</v>
      </c>
      <c r="AF1219">
        <v>33.700000000000003</v>
      </c>
      <c r="AG1219" t="s">
        <v>46</v>
      </c>
      <c r="AH1219" t="s">
        <v>42</v>
      </c>
      <c r="AI1219" t="s">
        <v>43</v>
      </c>
      <c r="AJ1219">
        <v>40</v>
      </c>
      <c r="AK1219">
        <v>512</v>
      </c>
      <c r="AL1219">
        <v>4.3499999999999997E-2</v>
      </c>
      <c r="AM1219">
        <v>0.93589999999999995</v>
      </c>
      <c r="AN1219">
        <v>0.96530000000000005</v>
      </c>
      <c r="AO1219">
        <f>Data[[#This Row],[labeller_confidence_score]]-Data[[#This Row],[cytodiffusion_classification_confidence]]</f>
        <v>2.9400000000000093E-2</v>
      </c>
    </row>
    <row r="1220" spans="1:41" x14ac:dyDescent="0.3">
      <c r="A1220" t="s">
        <v>1293</v>
      </c>
      <c r="B1220" t="s">
        <v>49</v>
      </c>
      <c r="C1220">
        <v>0</v>
      </c>
      <c r="D1220" t="s">
        <v>50</v>
      </c>
      <c r="E1220">
        <v>11.86</v>
      </c>
      <c r="F1220">
        <v>47.8</v>
      </c>
      <c r="G1220">
        <v>0.70499999999999996</v>
      </c>
      <c r="H1220">
        <v>0.39400000000000002</v>
      </c>
      <c r="I1220">
        <f>Data[[#This Row],[nucleus_area_pct]]/Data[[#This Row],[cytoplasm_ratio]]</f>
        <v>121.31979695431471</v>
      </c>
      <c r="J1220">
        <v>0.69799999999999995</v>
      </c>
      <c r="K1220">
        <v>0.36299999999999999</v>
      </c>
      <c r="L1220">
        <v>2.72</v>
      </c>
      <c r="M1220">
        <v>3.5</v>
      </c>
      <c r="N1220">
        <v>0.85399999999999998</v>
      </c>
      <c r="O1220">
        <v>469</v>
      </c>
      <c r="P1220">
        <v>78</v>
      </c>
      <c r="Q1220">
        <v>205</v>
      </c>
      <c r="R1220">
        <v>160</v>
      </c>
      <c r="S1220">
        <v>191</v>
      </c>
      <c r="T1220">
        <f>(Data[[#This Row],[mean_r]]/256)*100</f>
        <v>80.078125</v>
      </c>
      <c r="U1220">
        <f>(Data[[#This Row],[mean_g]]/256)*100</f>
        <v>62.5</v>
      </c>
      <c r="V1220">
        <f>(Data[[#This Row],[mean_b]]/256)*100</f>
        <v>74.609375</v>
      </c>
      <c r="W1220">
        <v>0.52700000000000002</v>
      </c>
      <c r="X1220" t="s">
        <v>51</v>
      </c>
      <c r="Y1220" t="s">
        <v>45</v>
      </c>
      <c r="Z1220">
        <v>8426</v>
      </c>
      <c r="AA1220">
        <v>4.33</v>
      </c>
      <c r="AB1220">
        <v>13.2</v>
      </c>
      <c r="AC1220">
        <v>49</v>
      </c>
      <c r="AD1220">
        <v>221837</v>
      </c>
      <c r="AE1220">
        <v>109.2</v>
      </c>
      <c r="AF1220">
        <v>34.6</v>
      </c>
      <c r="AG1220" t="s">
        <v>41</v>
      </c>
      <c r="AH1220" t="s">
        <v>42</v>
      </c>
      <c r="AI1220" t="s">
        <v>52</v>
      </c>
      <c r="AJ1220">
        <v>100</v>
      </c>
      <c r="AK1220">
        <v>360</v>
      </c>
      <c r="AL1220">
        <v>7.6899999999999996E-2</v>
      </c>
      <c r="AM1220">
        <v>0.80489999999999995</v>
      </c>
      <c r="AN1220">
        <v>0.87270000000000003</v>
      </c>
      <c r="AO1220">
        <f>Data[[#This Row],[labeller_confidence_score]]-Data[[#This Row],[cytodiffusion_classification_confidence]]</f>
        <v>6.7800000000000082E-2</v>
      </c>
    </row>
    <row r="1221" spans="1:41" x14ac:dyDescent="0.3">
      <c r="A1221" t="s">
        <v>1294</v>
      </c>
      <c r="B1221" t="s">
        <v>49</v>
      </c>
      <c r="C1221">
        <v>0</v>
      </c>
      <c r="D1221" t="s">
        <v>50</v>
      </c>
      <c r="E1221">
        <v>12.67</v>
      </c>
      <c r="F1221">
        <v>63.7</v>
      </c>
      <c r="G1221">
        <v>0.47</v>
      </c>
      <c r="H1221">
        <v>0.52300000000000002</v>
      </c>
      <c r="I1221">
        <f>Data[[#This Row],[nucleus_area_pct]]/Data[[#This Row],[cytoplasm_ratio]]</f>
        <v>121.79732313575526</v>
      </c>
      <c r="J1221">
        <v>0.78300000000000003</v>
      </c>
      <c r="K1221">
        <v>0.27300000000000002</v>
      </c>
      <c r="L1221">
        <v>2.63</v>
      </c>
      <c r="M1221">
        <v>3.5</v>
      </c>
      <c r="N1221">
        <v>0.8</v>
      </c>
      <c r="O1221">
        <v>354</v>
      </c>
      <c r="P1221">
        <v>58</v>
      </c>
      <c r="Q1221">
        <v>197</v>
      </c>
      <c r="R1221">
        <v>162</v>
      </c>
      <c r="S1221">
        <v>184</v>
      </c>
      <c r="T1221">
        <f>(Data[[#This Row],[mean_r]]/256)*100</f>
        <v>76.953125</v>
      </c>
      <c r="U1221">
        <f>(Data[[#This Row],[mean_g]]/256)*100</f>
        <v>63.28125</v>
      </c>
      <c r="V1221">
        <f>(Data[[#This Row],[mean_b]]/256)*100</f>
        <v>71.875</v>
      </c>
      <c r="W1221">
        <v>0.61499999999999999</v>
      </c>
      <c r="X1221" t="s">
        <v>63</v>
      </c>
      <c r="Y1221" t="s">
        <v>45</v>
      </c>
      <c r="Z1221">
        <v>7504</v>
      </c>
      <c r="AA1221">
        <v>4.8600000000000003</v>
      </c>
      <c r="AB1221">
        <v>17.8</v>
      </c>
      <c r="AC1221">
        <v>42.2</v>
      </c>
      <c r="AD1221">
        <v>421452</v>
      </c>
      <c r="AE1221">
        <v>97.8</v>
      </c>
      <c r="AF1221">
        <v>31.6</v>
      </c>
      <c r="AG1221" t="s">
        <v>64</v>
      </c>
      <c r="AH1221" t="s">
        <v>47</v>
      </c>
      <c r="AI1221" t="s">
        <v>56</v>
      </c>
      <c r="AJ1221">
        <v>100</v>
      </c>
      <c r="AK1221">
        <v>360</v>
      </c>
      <c r="AL1221">
        <v>0.1094</v>
      </c>
      <c r="AM1221">
        <v>1</v>
      </c>
      <c r="AN1221">
        <v>0.9073</v>
      </c>
      <c r="AO1221">
        <f>Data[[#This Row],[labeller_confidence_score]]-Data[[#This Row],[cytodiffusion_classification_confidence]]</f>
        <v>-9.2700000000000005E-2</v>
      </c>
    </row>
    <row r="1222" spans="1:41" x14ac:dyDescent="0.3">
      <c r="A1222" t="s">
        <v>1295</v>
      </c>
      <c r="B1222" t="s">
        <v>74</v>
      </c>
      <c r="C1222">
        <v>0</v>
      </c>
      <c r="D1222" t="s">
        <v>75</v>
      </c>
      <c r="E1222">
        <v>2.35</v>
      </c>
      <c r="F1222">
        <v>0</v>
      </c>
      <c r="G1222">
        <v>0</v>
      </c>
      <c r="H1222">
        <v>1</v>
      </c>
      <c r="I1222">
        <f>Data[[#This Row],[nucleus_area_pct]]/Data[[#This Row],[cytoplasm_ratio]]</f>
        <v>0</v>
      </c>
      <c r="J1222">
        <v>0.872</v>
      </c>
      <c r="K1222">
        <v>0.40699999999999997</v>
      </c>
      <c r="L1222">
        <v>2.3199999999999998</v>
      </c>
      <c r="M1222">
        <v>1</v>
      </c>
      <c r="N1222">
        <v>0.74099999999999999</v>
      </c>
      <c r="O1222">
        <v>37</v>
      </c>
      <c r="P1222">
        <v>13</v>
      </c>
      <c r="Q1222">
        <v>189</v>
      </c>
      <c r="R1222">
        <v>139</v>
      </c>
      <c r="S1222">
        <v>140</v>
      </c>
      <c r="T1222">
        <f>(Data[[#This Row],[mean_r]]/256)*100</f>
        <v>73.828125</v>
      </c>
      <c r="U1222">
        <f>(Data[[#This Row],[mean_g]]/256)*100</f>
        <v>54.296875</v>
      </c>
      <c r="V1222">
        <f>(Data[[#This Row],[mean_b]]/256)*100</f>
        <v>54.6875</v>
      </c>
      <c r="W1222">
        <v>0.56999999999999995</v>
      </c>
      <c r="X1222" t="s">
        <v>51</v>
      </c>
      <c r="Y1222" t="s">
        <v>40</v>
      </c>
      <c r="Z1222">
        <v>3834</v>
      </c>
      <c r="AA1222">
        <v>4.37</v>
      </c>
      <c r="AB1222">
        <v>14.2</v>
      </c>
      <c r="AC1222">
        <v>46.4</v>
      </c>
      <c r="AD1222">
        <v>345919</v>
      </c>
      <c r="AE1222">
        <v>76.8</v>
      </c>
      <c r="AF1222">
        <v>34.1</v>
      </c>
      <c r="AG1222" t="s">
        <v>46</v>
      </c>
      <c r="AH1222" t="s">
        <v>42</v>
      </c>
      <c r="AI1222" t="s">
        <v>56</v>
      </c>
      <c r="AJ1222">
        <v>100</v>
      </c>
      <c r="AK1222">
        <v>224</v>
      </c>
      <c r="AL1222">
        <v>1.8800000000000001E-2</v>
      </c>
      <c r="AM1222">
        <v>0.9254</v>
      </c>
      <c r="AN1222">
        <v>0.92559999999999998</v>
      </c>
      <c r="AO1222">
        <f>Data[[#This Row],[labeller_confidence_score]]-Data[[#This Row],[cytodiffusion_classification_confidence]]</f>
        <v>1.9999999999997797E-4</v>
      </c>
    </row>
    <row r="1223" spans="1:41" x14ac:dyDescent="0.3">
      <c r="A1223" t="s">
        <v>1296</v>
      </c>
      <c r="B1223" t="s">
        <v>87</v>
      </c>
      <c r="C1223">
        <v>0</v>
      </c>
      <c r="D1223" t="s">
        <v>50</v>
      </c>
      <c r="E1223">
        <v>13.56</v>
      </c>
      <c r="F1223">
        <v>48.9</v>
      </c>
      <c r="G1223">
        <v>0.60699999999999998</v>
      </c>
      <c r="H1223">
        <v>0.371</v>
      </c>
      <c r="I1223">
        <f>Data[[#This Row],[nucleus_area_pct]]/Data[[#This Row],[cytoplasm_ratio]]</f>
        <v>131.80592991913747</v>
      </c>
      <c r="J1223">
        <v>0.78400000000000003</v>
      </c>
      <c r="K1223">
        <v>0.55300000000000005</v>
      </c>
      <c r="L1223">
        <v>4.8899999999999997</v>
      </c>
      <c r="M1223">
        <v>2.2999999999999998</v>
      </c>
      <c r="N1223">
        <v>0.82899999999999996</v>
      </c>
      <c r="O1223">
        <v>526</v>
      </c>
      <c r="P1223">
        <v>74</v>
      </c>
      <c r="Q1223">
        <v>249</v>
      </c>
      <c r="R1223">
        <v>151</v>
      </c>
      <c r="S1223">
        <v>155</v>
      </c>
      <c r="T1223">
        <f>(Data[[#This Row],[mean_r]]/256)*100</f>
        <v>97.265625</v>
      </c>
      <c r="U1223">
        <f>(Data[[#This Row],[mean_g]]/256)*100</f>
        <v>58.984375</v>
      </c>
      <c r="V1223">
        <f>(Data[[#This Row],[mean_b]]/256)*100</f>
        <v>60.546875</v>
      </c>
      <c r="W1223">
        <v>0.71499999999999997</v>
      </c>
      <c r="X1223" t="s">
        <v>51</v>
      </c>
      <c r="Y1223" t="s">
        <v>40</v>
      </c>
      <c r="Z1223">
        <v>5280</v>
      </c>
      <c r="AA1223">
        <v>4.51</v>
      </c>
      <c r="AB1223">
        <v>12.5</v>
      </c>
      <c r="AC1223">
        <v>47.9</v>
      </c>
      <c r="AD1223">
        <v>258477</v>
      </c>
      <c r="AE1223">
        <v>85.1</v>
      </c>
      <c r="AF1223">
        <v>33</v>
      </c>
      <c r="AG1223" t="s">
        <v>64</v>
      </c>
      <c r="AH1223" t="s">
        <v>42</v>
      </c>
      <c r="AI1223" t="s">
        <v>52</v>
      </c>
      <c r="AJ1223">
        <v>60</v>
      </c>
      <c r="AK1223">
        <v>256</v>
      </c>
      <c r="AL1223">
        <v>0.1067</v>
      </c>
      <c r="AM1223">
        <v>0.9556</v>
      </c>
      <c r="AN1223">
        <v>0.995</v>
      </c>
      <c r="AO1223">
        <f>Data[[#This Row],[labeller_confidence_score]]-Data[[#This Row],[cytodiffusion_classification_confidence]]</f>
        <v>3.9399999999999991E-2</v>
      </c>
    </row>
    <row r="1224" spans="1:41" x14ac:dyDescent="0.3">
      <c r="A1224" t="s">
        <v>1297</v>
      </c>
      <c r="B1224" t="s">
        <v>49</v>
      </c>
      <c r="C1224">
        <v>0</v>
      </c>
      <c r="D1224" t="s">
        <v>50</v>
      </c>
      <c r="E1224">
        <v>12.09</v>
      </c>
      <c r="F1224">
        <v>58.5</v>
      </c>
      <c r="G1224">
        <v>0.60099999999999998</v>
      </c>
      <c r="H1224">
        <v>0.46</v>
      </c>
      <c r="I1224">
        <f>Data[[#This Row],[nucleus_area_pct]]/Data[[#This Row],[cytoplasm_ratio]]</f>
        <v>127.17391304347825</v>
      </c>
      <c r="J1224">
        <v>0.78700000000000003</v>
      </c>
      <c r="K1224">
        <v>0.438</v>
      </c>
      <c r="L1224">
        <v>2.77</v>
      </c>
      <c r="M1224">
        <v>4.5</v>
      </c>
      <c r="N1224">
        <v>0.71799999999999997</v>
      </c>
      <c r="O1224">
        <v>492</v>
      </c>
      <c r="P1224">
        <v>71</v>
      </c>
      <c r="Q1224">
        <v>225</v>
      </c>
      <c r="R1224">
        <v>165</v>
      </c>
      <c r="S1224">
        <v>190</v>
      </c>
      <c r="T1224">
        <f>(Data[[#This Row],[mean_r]]/256)*100</f>
        <v>87.890625</v>
      </c>
      <c r="U1224">
        <f>(Data[[#This Row],[mean_g]]/256)*100</f>
        <v>64.453125</v>
      </c>
      <c r="V1224">
        <f>(Data[[#This Row],[mean_b]]/256)*100</f>
        <v>74.21875</v>
      </c>
      <c r="W1224">
        <v>0.68899999999999995</v>
      </c>
      <c r="X1224" t="s">
        <v>39</v>
      </c>
      <c r="Y1224" t="s">
        <v>45</v>
      </c>
      <c r="Z1224">
        <v>9022</v>
      </c>
      <c r="AA1224">
        <v>4.71</v>
      </c>
      <c r="AB1224">
        <v>13.5</v>
      </c>
      <c r="AC1224">
        <v>42.8</v>
      </c>
      <c r="AD1224">
        <v>234369</v>
      </c>
      <c r="AE1224">
        <v>100.1</v>
      </c>
      <c r="AF1224">
        <v>34.799999999999997</v>
      </c>
      <c r="AG1224" t="s">
        <v>64</v>
      </c>
      <c r="AH1224" t="s">
        <v>42</v>
      </c>
      <c r="AI1224" t="s">
        <v>43</v>
      </c>
      <c r="AJ1224">
        <v>60</v>
      </c>
      <c r="AK1224">
        <v>360</v>
      </c>
      <c r="AL1224">
        <v>8.0699999999999994E-2</v>
      </c>
      <c r="AM1224">
        <v>0.82269999999999999</v>
      </c>
      <c r="AN1224">
        <v>0.92030000000000001</v>
      </c>
      <c r="AO1224">
        <f>Data[[#This Row],[labeller_confidence_score]]-Data[[#This Row],[cytodiffusion_classification_confidence]]</f>
        <v>9.760000000000002E-2</v>
      </c>
    </row>
    <row r="1225" spans="1:41" x14ac:dyDescent="0.3">
      <c r="A1225" t="s">
        <v>1298</v>
      </c>
      <c r="B1225" t="s">
        <v>74</v>
      </c>
      <c r="C1225">
        <v>0</v>
      </c>
      <c r="D1225" t="s">
        <v>75</v>
      </c>
      <c r="E1225">
        <v>2.44</v>
      </c>
      <c r="F1225">
        <v>0</v>
      </c>
      <c r="G1225">
        <v>0</v>
      </c>
      <c r="H1225">
        <v>1</v>
      </c>
      <c r="I1225">
        <f>Data[[#This Row],[nucleus_area_pct]]/Data[[#This Row],[cytoplasm_ratio]]</f>
        <v>0</v>
      </c>
      <c r="J1225">
        <v>0.73699999999999999</v>
      </c>
      <c r="K1225">
        <v>0.439</v>
      </c>
      <c r="L1225">
        <v>2.4700000000000002</v>
      </c>
      <c r="M1225">
        <v>1</v>
      </c>
      <c r="N1225">
        <v>0.79</v>
      </c>
      <c r="O1225">
        <v>17</v>
      </c>
      <c r="P1225">
        <v>19</v>
      </c>
      <c r="Q1225">
        <v>221</v>
      </c>
      <c r="R1225">
        <v>140</v>
      </c>
      <c r="S1225">
        <v>175</v>
      </c>
      <c r="T1225">
        <f>(Data[[#This Row],[mean_r]]/256)*100</f>
        <v>86.328125</v>
      </c>
      <c r="U1225">
        <f>(Data[[#This Row],[mean_g]]/256)*100</f>
        <v>54.6875</v>
      </c>
      <c r="V1225">
        <f>(Data[[#This Row],[mean_b]]/256)*100</f>
        <v>68.359375</v>
      </c>
      <c r="W1225">
        <v>0.50600000000000001</v>
      </c>
      <c r="X1225" t="s">
        <v>51</v>
      </c>
      <c r="Y1225" t="s">
        <v>45</v>
      </c>
      <c r="Z1225">
        <v>7532</v>
      </c>
      <c r="AA1225">
        <v>4.45</v>
      </c>
      <c r="AB1225">
        <v>10.5</v>
      </c>
      <c r="AC1225">
        <v>41.3</v>
      </c>
      <c r="AD1225">
        <v>258666</v>
      </c>
      <c r="AE1225">
        <v>99.8</v>
      </c>
      <c r="AF1225">
        <v>31.6</v>
      </c>
      <c r="AG1225" t="s">
        <v>46</v>
      </c>
      <c r="AH1225" t="s">
        <v>47</v>
      </c>
      <c r="AI1225" t="s">
        <v>56</v>
      </c>
      <c r="AJ1225">
        <v>60</v>
      </c>
      <c r="AK1225">
        <v>512</v>
      </c>
      <c r="AL1225">
        <v>5.8999999999999999E-3</v>
      </c>
      <c r="AM1225">
        <v>0.87490000000000001</v>
      </c>
      <c r="AN1225">
        <v>0.85319999999999996</v>
      </c>
      <c r="AO1225">
        <f>Data[[#This Row],[labeller_confidence_score]]-Data[[#This Row],[cytodiffusion_classification_confidence]]</f>
        <v>-2.1700000000000053E-2</v>
      </c>
    </row>
    <row r="1226" spans="1:41" x14ac:dyDescent="0.3">
      <c r="A1226" t="s">
        <v>1299</v>
      </c>
      <c r="B1226" t="s">
        <v>49</v>
      </c>
      <c r="C1226">
        <v>0</v>
      </c>
      <c r="D1226" t="s">
        <v>50</v>
      </c>
      <c r="E1226">
        <v>12.35</v>
      </c>
      <c r="F1226">
        <v>53.2</v>
      </c>
      <c r="G1226">
        <v>0.53100000000000003</v>
      </c>
      <c r="H1226">
        <v>0.39200000000000002</v>
      </c>
      <c r="I1226">
        <f>Data[[#This Row],[nucleus_area_pct]]/Data[[#This Row],[cytoplasm_ratio]]</f>
        <v>135.71428571428572</v>
      </c>
      <c r="J1226">
        <v>0.83099999999999996</v>
      </c>
      <c r="K1226">
        <v>0.24099999999999999</v>
      </c>
      <c r="L1226">
        <v>3.69</v>
      </c>
      <c r="M1226">
        <v>2.7</v>
      </c>
      <c r="N1226">
        <v>0.86799999999999999</v>
      </c>
      <c r="O1226">
        <v>402</v>
      </c>
      <c r="P1226">
        <v>62</v>
      </c>
      <c r="Q1226">
        <v>218</v>
      </c>
      <c r="R1226">
        <v>173</v>
      </c>
      <c r="S1226">
        <v>178</v>
      </c>
      <c r="T1226">
        <f>(Data[[#This Row],[mean_r]]/256)*100</f>
        <v>85.15625</v>
      </c>
      <c r="U1226">
        <f>(Data[[#This Row],[mean_g]]/256)*100</f>
        <v>67.578125</v>
      </c>
      <c r="V1226">
        <f>(Data[[#This Row],[mean_b]]/256)*100</f>
        <v>69.53125</v>
      </c>
      <c r="W1226">
        <v>0.7</v>
      </c>
      <c r="X1226" t="s">
        <v>51</v>
      </c>
      <c r="Y1226" t="s">
        <v>45</v>
      </c>
      <c r="Z1226">
        <v>1287</v>
      </c>
      <c r="AA1226">
        <v>5.26</v>
      </c>
      <c r="AB1226">
        <v>12.7</v>
      </c>
      <c r="AC1226">
        <v>39.4</v>
      </c>
      <c r="AD1226">
        <v>235613</v>
      </c>
      <c r="AE1226">
        <v>94.4</v>
      </c>
      <c r="AF1226">
        <v>34.5</v>
      </c>
      <c r="AG1226" t="s">
        <v>64</v>
      </c>
      <c r="AH1226" t="s">
        <v>47</v>
      </c>
      <c r="AI1226" t="s">
        <v>52</v>
      </c>
      <c r="AJ1226">
        <v>100</v>
      </c>
      <c r="AK1226">
        <v>224</v>
      </c>
      <c r="AL1226">
        <v>9.7600000000000006E-2</v>
      </c>
      <c r="AM1226">
        <v>0.85699999999999998</v>
      </c>
      <c r="AN1226">
        <v>0.8599</v>
      </c>
      <c r="AO1226">
        <f>Data[[#This Row],[labeller_confidence_score]]-Data[[#This Row],[cytodiffusion_classification_confidence]]</f>
        <v>2.9000000000000137E-3</v>
      </c>
    </row>
    <row r="1227" spans="1:41" x14ac:dyDescent="0.3">
      <c r="A1227" t="s">
        <v>1300</v>
      </c>
      <c r="B1227" t="s">
        <v>62</v>
      </c>
      <c r="C1227">
        <v>0</v>
      </c>
      <c r="D1227" t="s">
        <v>50</v>
      </c>
      <c r="E1227">
        <v>9.66</v>
      </c>
      <c r="F1227">
        <v>78.5</v>
      </c>
      <c r="G1227">
        <v>0.73399999999999999</v>
      </c>
      <c r="H1227">
        <v>0.224</v>
      </c>
      <c r="I1227">
        <f>Data[[#This Row],[nucleus_area_pct]]/Data[[#This Row],[cytoplasm_ratio]]</f>
        <v>350.44642857142856</v>
      </c>
      <c r="J1227">
        <v>0.873</v>
      </c>
      <c r="K1227">
        <v>0.189</v>
      </c>
      <c r="L1227">
        <v>1.26</v>
      </c>
      <c r="M1227">
        <v>1.1000000000000001</v>
      </c>
      <c r="N1227">
        <v>0.90400000000000003</v>
      </c>
      <c r="O1227">
        <v>280</v>
      </c>
      <c r="P1227">
        <v>49</v>
      </c>
      <c r="Q1227">
        <v>197</v>
      </c>
      <c r="R1227">
        <v>157</v>
      </c>
      <c r="S1227">
        <v>194</v>
      </c>
      <c r="T1227">
        <f>(Data[[#This Row],[mean_r]]/256)*100</f>
        <v>76.953125</v>
      </c>
      <c r="U1227">
        <f>(Data[[#This Row],[mean_g]]/256)*100</f>
        <v>61.328125</v>
      </c>
      <c r="V1227">
        <f>(Data[[#This Row],[mean_b]]/256)*100</f>
        <v>75.78125</v>
      </c>
      <c r="W1227">
        <v>0.69799999999999995</v>
      </c>
      <c r="X1227" t="s">
        <v>51</v>
      </c>
      <c r="Y1227" t="s">
        <v>45</v>
      </c>
      <c r="Z1227">
        <v>8814</v>
      </c>
      <c r="AA1227">
        <v>6.79</v>
      </c>
      <c r="AB1227">
        <v>11.4</v>
      </c>
      <c r="AC1227">
        <v>42.1</v>
      </c>
      <c r="AD1227">
        <v>396754</v>
      </c>
      <c r="AE1227">
        <v>86.3</v>
      </c>
      <c r="AF1227">
        <v>32.4</v>
      </c>
      <c r="AG1227" t="s">
        <v>64</v>
      </c>
      <c r="AH1227" t="s">
        <v>47</v>
      </c>
      <c r="AI1227" t="s">
        <v>43</v>
      </c>
      <c r="AJ1227">
        <v>100</v>
      </c>
      <c r="AK1227">
        <v>224</v>
      </c>
      <c r="AL1227">
        <v>0.15429999999999999</v>
      </c>
      <c r="AM1227">
        <v>0.95889999999999997</v>
      </c>
      <c r="AN1227">
        <v>0.88100000000000001</v>
      </c>
      <c r="AO1227">
        <f>Data[[#This Row],[labeller_confidence_score]]-Data[[#This Row],[cytodiffusion_classification_confidence]]</f>
        <v>-7.7899999999999969E-2</v>
      </c>
    </row>
    <row r="1228" spans="1:41" x14ac:dyDescent="0.3">
      <c r="A1228" t="s">
        <v>1301</v>
      </c>
      <c r="B1228" t="s">
        <v>49</v>
      </c>
      <c r="C1228">
        <v>0</v>
      </c>
      <c r="D1228" t="s">
        <v>50</v>
      </c>
      <c r="E1228">
        <v>11.72</v>
      </c>
      <c r="F1228">
        <v>64.8</v>
      </c>
      <c r="G1228">
        <v>0.48399999999999999</v>
      </c>
      <c r="H1228">
        <v>0.52</v>
      </c>
      <c r="I1228">
        <f>Data[[#This Row],[nucleus_area_pct]]/Data[[#This Row],[cytoplasm_ratio]]</f>
        <v>124.6153846153846</v>
      </c>
      <c r="J1228">
        <v>0.875</v>
      </c>
      <c r="K1228">
        <v>0.38400000000000001</v>
      </c>
      <c r="L1228">
        <v>2.86</v>
      </c>
      <c r="M1228">
        <v>3.8</v>
      </c>
      <c r="N1228">
        <v>0.83</v>
      </c>
      <c r="O1228">
        <v>377</v>
      </c>
      <c r="P1228">
        <v>66</v>
      </c>
      <c r="Q1228">
        <v>216</v>
      </c>
      <c r="R1228">
        <v>174</v>
      </c>
      <c r="S1228">
        <v>180</v>
      </c>
      <c r="T1228">
        <f>(Data[[#This Row],[mean_r]]/256)*100</f>
        <v>84.375</v>
      </c>
      <c r="U1228">
        <f>(Data[[#This Row],[mean_g]]/256)*100</f>
        <v>67.96875</v>
      </c>
      <c r="V1228">
        <f>(Data[[#This Row],[mean_b]]/256)*100</f>
        <v>70.3125</v>
      </c>
      <c r="W1228">
        <v>0.64500000000000002</v>
      </c>
      <c r="X1228" t="s">
        <v>63</v>
      </c>
      <c r="Y1228" t="s">
        <v>40</v>
      </c>
      <c r="Z1228">
        <v>8671</v>
      </c>
      <c r="AA1228">
        <v>4.57</v>
      </c>
      <c r="AB1228">
        <v>15.5</v>
      </c>
      <c r="AC1228">
        <v>34.5</v>
      </c>
      <c r="AD1228">
        <v>382471</v>
      </c>
      <c r="AE1228">
        <v>92.3</v>
      </c>
      <c r="AF1228">
        <v>34.700000000000003</v>
      </c>
      <c r="AG1228" t="s">
        <v>64</v>
      </c>
      <c r="AH1228" t="s">
        <v>42</v>
      </c>
      <c r="AI1228" t="s">
        <v>56</v>
      </c>
      <c r="AJ1228">
        <v>60</v>
      </c>
      <c r="AK1228">
        <v>360</v>
      </c>
      <c r="AL1228">
        <v>1.7899999999999999E-2</v>
      </c>
      <c r="AM1228">
        <v>0.9123</v>
      </c>
      <c r="AN1228">
        <v>0.90210000000000001</v>
      </c>
      <c r="AO1228">
        <f>Data[[#This Row],[labeller_confidence_score]]-Data[[#This Row],[cytodiffusion_classification_confidence]]</f>
        <v>-1.0199999999999987E-2</v>
      </c>
    </row>
    <row r="1229" spans="1:41" x14ac:dyDescent="0.3">
      <c r="A1229" t="s">
        <v>1302</v>
      </c>
      <c r="B1229" t="s">
        <v>133</v>
      </c>
      <c r="C1229">
        <v>1</v>
      </c>
      <c r="D1229" t="s">
        <v>104</v>
      </c>
      <c r="E1229">
        <v>8.59</v>
      </c>
      <c r="F1229">
        <v>0</v>
      </c>
      <c r="G1229">
        <v>0</v>
      </c>
      <c r="H1229">
        <v>1</v>
      </c>
      <c r="I1229">
        <f>Data[[#This Row],[nucleus_area_pct]]/Data[[#This Row],[cytoplasm_ratio]]</f>
        <v>0</v>
      </c>
      <c r="J1229">
        <v>0.46300000000000002</v>
      </c>
      <c r="K1229">
        <v>0.79200000000000004</v>
      </c>
      <c r="L1229">
        <v>0.59</v>
      </c>
      <c r="M1229">
        <v>1</v>
      </c>
      <c r="N1229">
        <v>0.93400000000000005</v>
      </c>
      <c r="O1229">
        <v>192</v>
      </c>
      <c r="P1229">
        <v>50</v>
      </c>
      <c r="Q1229">
        <v>224</v>
      </c>
      <c r="R1229">
        <v>126</v>
      </c>
      <c r="S1229">
        <v>144</v>
      </c>
      <c r="T1229">
        <f>(Data[[#This Row],[mean_r]]/256)*100</f>
        <v>87.5</v>
      </c>
      <c r="U1229">
        <f>(Data[[#This Row],[mean_g]]/256)*100</f>
        <v>49.21875</v>
      </c>
      <c r="V1229">
        <f>(Data[[#This Row],[mean_b]]/256)*100</f>
        <v>56.25</v>
      </c>
      <c r="W1229">
        <v>0.496</v>
      </c>
      <c r="X1229" t="s">
        <v>51</v>
      </c>
      <c r="Y1229" t="s">
        <v>45</v>
      </c>
      <c r="Z1229">
        <v>9332</v>
      </c>
      <c r="AA1229">
        <v>5.43</v>
      </c>
      <c r="AB1229">
        <v>14.1</v>
      </c>
      <c r="AC1229">
        <v>44.8</v>
      </c>
      <c r="AD1229">
        <v>207864</v>
      </c>
      <c r="AE1229">
        <v>74.900000000000006</v>
      </c>
      <c r="AF1229">
        <v>33.4</v>
      </c>
      <c r="AG1229" t="s">
        <v>46</v>
      </c>
      <c r="AH1229" t="s">
        <v>68</v>
      </c>
      <c r="AI1229" t="s">
        <v>56</v>
      </c>
      <c r="AJ1229">
        <v>100</v>
      </c>
      <c r="AK1229">
        <v>360</v>
      </c>
      <c r="AL1229">
        <v>0.72960000000000003</v>
      </c>
      <c r="AM1229">
        <v>0.8901</v>
      </c>
      <c r="AN1229">
        <v>0.7893</v>
      </c>
      <c r="AO1229">
        <f>Data[[#This Row],[labeller_confidence_score]]-Data[[#This Row],[cytodiffusion_classification_confidence]]</f>
        <v>-0.1008</v>
      </c>
    </row>
    <row r="1230" spans="1:41" x14ac:dyDescent="0.3">
      <c r="A1230" t="s">
        <v>1303</v>
      </c>
      <c r="B1230" t="s">
        <v>54</v>
      </c>
      <c r="C1230">
        <v>0</v>
      </c>
      <c r="D1230" t="s">
        <v>54</v>
      </c>
      <c r="E1230">
        <v>7.33</v>
      </c>
      <c r="F1230">
        <v>0</v>
      </c>
      <c r="G1230">
        <v>0</v>
      </c>
      <c r="H1230">
        <v>1</v>
      </c>
      <c r="I1230">
        <f>Data[[#This Row],[nucleus_area_pct]]/Data[[#This Row],[cytoplasm_ratio]]</f>
        <v>0</v>
      </c>
      <c r="J1230">
        <v>0.89700000000000002</v>
      </c>
      <c r="K1230">
        <v>0.19500000000000001</v>
      </c>
      <c r="L1230">
        <v>0.51</v>
      </c>
      <c r="M1230">
        <v>1</v>
      </c>
      <c r="N1230">
        <v>0.93200000000000005</v>
      </c>
      <c r="O1230">
        <v>186</v>
      </c>
      <c r="P1230">
        <v>45</v>
      </c>
      <c r="Q1230">
        <v>232</v>
      </c>
      <c r="R1230">
        <v>124</v>
      </c>
      <c r="S1230">
        <v>131</v>
      </c>
      <c r="T1230">
        <f>(Data[[#This Row],[mean_r]]/256)*100</f>
        <v>90.625</v>
      </c>
      <c r="U1230">
        <f>(Data[[#This Row],[mean_g]]/256)*100</f>
        <v>48.4375</v>
      </c>
      <c r="V1230">
        <f>(Data[[#This Row],[mean_b]]/256)*100</f>
        <v>51.171875</v>
      </c>
      <c r="W1230">
        <v>0.53400000000000003</v>
      </c>
      <c r="X1230" t="s">
        <v>39</v>
      </c>
      <c r="Y1230" t="s">
        <v>45</v>
      </c>
      <c r="Z1230">
        <v>6123</v>
      </c>
      <c r="AA1230">
        <v>5.67</v>
      </c>
      <c r="AB1230">
        <v>13.8</v>
      </c>
      <c r="AC1230">
        <v>38.700000000000003</v>
      </c>
      <c r="AD1230">
        <v>257762</v>
      </c>
      <c r="AE1230">
        <v>83.1</v>
      </c>
      <c r="AF1230">
        <v>35.4</v>
      </c>
      <c r="AG1230" t="s">
        <v>46</v>
      </c>
      <c r="AH1230" t="s">
        <v>47</v>
      </c>
      <c r="AI1230" t="s">
        <v>52</v>
      </c>
      <c r="AJ1230">
        <v>100</v>
      </c>
      <c r="AK1230">
        <v>360</v>
      </c>
      <c r="AL1230">
        <v>2.75E-2</v>
      </c>
      <c r="AM1230">
        <v>0.86339999999999995</v>
      </c>
      <c r="AN1230">
        <v>0.85570000000000002</v>
      </c>
      <c r="AO1230">
        <f>Data[[#This Row],[labeller_confidence_score]]-Data[[#This Row],[cytodiffusion_classification_confidence]]</f>
        <v>-7.6999999999999291E-3</v>
      </c>
    </row>
    <row r="1231" spans="1:41" x14ac:dyDescent="0.3">
      <c r="A1231" t="s">
        <v>1304</v>
      </c>
      <c r="B1231" t="s">
        <v>49</v>
      </c>
      <c r="C1231">
        <v>0</v>
      </c>
      <c r="D1231" t="s">
        <v>50</v>
      </c>
      <c r="E1231">
        <v>13.12</v>
      </c>
      <c r="F1231">
        <v>57</v>
      </c>
      <c r="G1231">
        <v>0.52500000000000002</v>
      </c>
      <c r="H1231">
        <v>0.40200000000000002</v>
      </c>
      <c r="I1231">
        <f>Data[[#This Row],[nucleus_area_pct]]/Data[[#This Row],[cytoplasm_ratio]]</f>
        <v>141.79104477611941</v>
      </c>
      <c r="J1231">
        <v>0.76500000000000001</v>
      </c>
      <c r="K1231">
        <v>0.40500000000000003</v>
      </c>
      <c r="L1231">
        <v>3.04</v>
      </c>
      <c r="M1231">
        <v>3.7</v>
      </c>
      <c r="N1231">
        <v>0.84199999999999997</v>
      </c>
      <c r="O1231">
        <v>461</v>
      </c>
      <c r="P1231">
        <v>82</v>
      </c>
      <c r="Q1231">
        <v>211</v>
      </c>
      <c r="R1231">
        <v>140</v>
      </c>
      <c r="S1231">
        <v>179</v>
      </c>
      <c r="T1231">
        <f>(Data[[#This Row],[mean_r]]/256)*100</f>
        <v>82.421875</v>
      </c>
      <c r="U1231">
        <f>(Data[[#This Row],[mean_g]]/256)*100</f>
        <v>54.6875</v>
      </c>
      <c r="V1231">
        <f>(Data[[#This Row],[mean_b]]/256)*100</f>
        <v>69.921875</v>
      </c>
      <c r="W1231">
        <v>0.65300000000000002</v>
      </c>
      <c r="X1231" t="s">
        <v>51</v>
      </c>
      <c r="Y1231" t="s">
        <v>40</v>
      </c>
      <c r="Z1231">
        <v>2410</v>
      </c>
      <c r="AA1231">
        <v>5.3</v>
      </c>
      <c r="AB1231">
        <v>10.7</v>
      </c>
      <c r="AC1231">
        <v>52.3</v>
      </c>
      <c r="AD1231">
        <v>179800</v>
      </c>
      <c r="AE1231">
        <v>88.6</v>
      </c>
      <c r="AF1231">
        <v>35.799999999999997</v>
      </c>
      <c r="AG1231" t="s">
        <v>46</v>
      </c>
      <c r="AH1231" t="s">
        <v>42</v>
      </c>
      <c r="AI1231" t="s">
        <v>56</v>
      </c>
      <c r="AJ1231">
        <v>100</v>
      </c>
      <c r="AK1231">
        <v>512</v>
      </c>
      <c r="AL1231">
        <v>0.1011</v>
      </c>
      <c r="AM1231">
        <v>0.90369999999999995</v>
      </c>
      <c r="AN1231">
        <v>0.89900000000000002</v>
      </c>
      <c r="AO1231">
        <f>Data[[#This Row],[labeller_confidence_score]]-Data[[#This Row],[cytodiffusion_classification_confidence]]</f>
        <v>-4.6999999999999265E-3</v>
      </c>
    </row>
    <row r="1232" spans="1:41" x14ac:dyDescent="0.3">
      <c r="A1232" t="s">
        <v>1305</v>
      </c>
      <c r="B1232" t="s">
        <v>103</v>
      </c>
      <c r="C1232">
        <v>1</v>
      </c>
      <c r="D1232" t="s">
        <v>104</v>
      </c>
      <c r="E1232">
        <v>4.6100000000000003</v>
      </c>
      <c r="F1232">
        <v>0</v>
      </c>
      <c r="G1232">
        <v>0</v>
      </c>
      <c r="H1232">
        <v>1</v>
      </c>
      <c r="I1232">
        <f>Data[[#This Row],[nucleus_area_pct]]/Data[[#This Row],[cytoplasm_ratio]]</f>
        <v>0</v>
      </c>
      <c r="J1232">
        <v>0.31</v>
      </c>
      <c r="K1232">
        <v>0.85499999999999998</v>
      </c>
      <c r="L1232">
        <v>0.66</v>
      </c>
      <c r="M1232">
        <v>1</v>
      </c>
      <c r="N1232">
        <v>0.70099999999999996</v>
      </c>
      <c r="O1232">
        <v>86</v>
      </c>
      <c r="P1232">
        <v>43</v>
      </c>
      <c r="Q1232">
        <v>237</v>
      </c>
      <c r="R1232">
        <v>119</v>
      </c>
      <c r="S1232">
        <v>125</v>
      </c>
      <c r="T1232">
        <f>(Data[[#This Row],[mean_r]]/256)*100</f>
        <v>92.578125</v>
      </c>
      <c r="U1232">
        <f>(Data[[#This Row],[mean_g]]/256)*100</f>
        <v>46.484375</v>
      </c>
      <c r="V1232">
        <f>(Data[[#This Row],[mean_b]]/256)*100</f>
        <v>48.828125</v>
      </c>
      <c r="W1232">
        <v>0.59</v>
      </c>
      <c r="X1232" t="s">
        <v>51</v>
      </c>
      <c r="Y1232" t="s">
        <v>45</v>
      </c>
      <c r="Z1232">
        <v>1281</v>
      </c>
      <c r="AA1232">
        <v>4.1900000000000004</v>
      </c>
      <c r="AB1232">
        <v>14.8</v>
      </c>
      <c r="AC1232">
        <v>43.2</v>
      </c>
      <c r="AD1232">
        <v>330426</v>
      </c>
      <c r="AE1232">
        <v>87.8</v>
      </c>
      <c r="AF1232">
        <v>36.799999999999997</v>
      </c>
      <c r="AG1232" t="s">
        <v>64</v>
      </c>
      <c r="AH1232" t="s">
        <v>68</v>
      </c>
      <c r="AI1232" t="s">
        <v>52</v>
      </c>
      <c r="AJ1232">
        <v>100</v>
      </c>
      <c r="AK1232">
        <v>360</v>
      </c>
      <c r="AL1232">
        <v>0.78690000000000004</v>
      </c>
      <c r="AM1232">
        <v>0.81359999999999999</v>
      </c>
      <c r="AN1232">
        <v>0.70520000000000005</v>
      </c>
      <c r="AO1232">
        <f>Data[[#This Row],[labeller_confidence_score]]-Data[[#This Row],[cytodiffusion_classification_confidence]]</f>
        <v>-0.10839999999999994</v>
      </c>
    </row>
    <row r="1233" spans="1:41" x14ac:dyDescent="0.3">
      <c r="A1233" t="s">
        <v>1306</v>
      </c>
      <c r="B1233" t="s">
        <v>74</v>
      </c>
      <c r="C1233">
        <v>0</v>
      </c>
      <c r="D1233" t="s">
        <v>75</v>
      </c>
      <c r="E1233">
        <v>2.25</v>
      </c>
      <c r="F1233">
        <v>0</v>
      </c>
      <c r="G1233">
        <v>0</v>
      </c>
      <c r="H1233">
        <v>1</v>
      </c>
      <c r="I1233">
        <f>Data[[#This Row],[nucleus_area_pct]]/Data[[#This Row],[cytoplasm_ratio]]</f>
        <v>0</v>
      </c>
      <c r="J1233">
        <v>0.56499999999999995</v>
      </c>
      <c r="K1233">
        <v>0.26600000000000001</v>
      </c>
      <c r="L1233">
        <v>2.86</v>
      </c>
      <c r="M1233">
        <v>1</v>
      </c>
      <c r="N1233">
        <v>0.8</v>
      </c>
      <c r="O1233">
        <v>24</v>
      </c>
      <c r="P1233">
        <v>13</v>
      </c>
      <c r="Q1233">
        <v>200</v>
      </c>
      <c r="R1233">
        <v>156</v>
      </c>
      <c r="S1233">
        <v>172</v>
      </c>
      <c r="T1233">
        <f>(Data[[#This Row],[mean_r]]/256)*100</f>
        <v>78.125</v>
      </c>
      <c r="U1233">
        <f>(Data[[#This Row],[mean_g]]/256)*100</f>
        <v>60.9375</v>
      </c>
      <c r="V1233">
        <f>(Data[[#This Row],[mean_b]]/256)*100</f>
        <v>67.1875</v>
      </c>
      <c r="W1233">
        <v>0.621</v>
      </c>
      <c r="X1233" t="s">
        <v>51</v>
      </c>
      <c r="Y1233" t="s">
        <v>40</v>
      </c>
      <c r="Z1233">
        <v>6577</v>
      </c>
      <c r="AA1233">
        <v>5.41</v>
      </c>
      <c r="AB1233">
        <v>11.4</v>
      </c>
      <c r="AC1233">
        <v>54.6</v>
      </c>
      <c r="AD1233">
        <v>153363</v>
      </c>
      <c r="AE1233">
        <v>102.5</v>
      </c>
      <c r="AF1233">
        <v>35.1</v>
      </c>
      <c r="AG1233" t="s">
        <v>46</v>
      </c>
      <c r="AH1233" t="s">
        <v>47</v>
      </c>
      <c r="AI1233" t="s">
        <v>43</v>
      </c>
      <c r="AJ1233">
        <v>100</v>
      </c>
      <c r="AK1233">
        <v>256</v>
      </c>
      <c r="AL1233">
        <v>0.1283</v>
      </c>
      <c r="AM1233">
        <v>0.87849999999999995</v>
      </c>
      <c r="AN1233">
        <v>0.86529999999999996</v>
      </c>
      <c r="AO1233">
        <f>Data[[#This Row],[labeller_confidence_score]]-Data[[#This Row],[cytodiffusion_classification_confidence]]</f>
        <v>-1.319999999999999E-2</v>
      </c>
    </row>
    <row r="1234" spans="1:41" x14ac:dyDescent="0.3">
      <c r="A1234" t="s">
        <v>1307</v>
      </c>
      <c r="B1234" t="s">
        <v>54</v>
      </c>
      <c r="C1234">
        <v>0</v>
      </c>
      <c r="D1234" t="s">
        <v>54</v>
      </c>
      <c r="E1234">
        <v>7.55</v>
      </c>
      <c r="F1234">
        <v>0</v>
      </c>
      <c r="G1234">
        <v>0</v>
      </c>
      <c r="H1234">
        <v>1</v>
      </c>
      <c r="I1234">
        <f>Data[[#This Row],[nucleus_area_pct]]/Data[[#This Row],[cytoplasm_ratio]]</f>
        <v>0</v>
      </c>
      <c r="J1234">
        <v>0.91700000000000004</v>
      </c>
      <c r="K1234">
        <v>0.182</v>
      </c>
      <c r="L1234">
        <v>0.72</v>
      </c>
      <c r="M1234">
        <v>1</v>
      </c>
      <c r="N1234">
        <v>0.90100000000000002</v>
      </c>
      <c r="O1234">
        <v>186</v>
      </c>
      <c r="P1234">
        <v>46</v>
      </c>
      <c r="Q1234">
        <v>233</v>
      </c>
      <c r="R1234">
        <v>113</v>
      </c>
      <c r="S1234">
        <v>141</v>
      </c>
      <c r="T1234">
        <f>(Data[[#This Row],[mean_r]]/256)*100</f>
        <v>91.015625</v>
      </c>
      <c r="U1234">
        <f>(Data[[#This Row],[mean_g]]/256)*100</f>
        <v>44.140625</v>
      </c>
      <c r="V1234">
        <f>(Data[[#This Row],[mean_b]]/256)*100</f>
        <v>55.078125</v>
      </c>
      <c r="W1234">
        <v>0.50900000000000001</v>
      </c>
      <c r="X1234" t="s">
        <v>63</v>
      </c>
      <c r="Y1234" t="s">
        <v>45</v>
      </c>
      <c r="Z1234">
        <v>7451</v>
      </c>
      <c r="AA1234">
        <v>5.48</v>
      </c>
      <c r="AB1234">
        <v>11.6</v>
      </c>
      <c r="AC1234">
        <v>46.1</v>
      </c>
      <c r="AD1234">
        <v>164978</v>
      </c>
      <c r="AE1234">
        <v>98.8</v>
      </c>
      <c r="AF1234">
        <v>32.700000000000003</v>
      </c>
      <c r="AG1234" t="s">
        <v>46</v>
      </c>
      <c r="AH1234" t="s">
        <v>42</v>
      </c>
      <c r="AI1234" t="s">
        <v>56</v>
      </c>
      <c r="AJ1234">
        <v>40</v>
      </c>
      <c r="AK1234">
        <v>256</v>
      </c>
      <c r="AL1234">
        <v>6.2700000000000006E-2</v>
      </c>
      <c r="AM1234">
        <v>0.7893</v>
      </c>
      <c r="AN1234">
        <v>0.96260000000000001</v>
      </c>
      <c r="AO1234">
        <f>Data[[#This Row],[labeller_confidence_score]]-Data[[#This Row],[cytodiffusion_classification_confidence]]</f>
        <v>0.17330000000000001</v>
      </c>
    </row>
    <row r="1235" spans="1:41" x14ac:dyDescent="0.3">
      <c r="A1235" t="s">
        <v>1308</v>
      </c>
      <c r="B1235" t="s">
        <v>87</v>
      </c>
      <c r="C1235">
        <v>0</v>
      </c>
      <c r="D1235" t="s">
        <v>50</v>
      </c>
      <c r="E1235">
        <v>12.68</v>
      </c>
      <c r="F1235">
        <v>52.9</v>
      </c>
      <c r="G1235">
        <v>0.59799999999999998</v>
      </c>
      <c r="H1235">
        <v>0.48899999999999999</v>
      </c>
      <c r="I1235">
        <f>Data[[#This Row],[nucleus_area_pct]]/Data[[#This Row],[cytoplasm_ratio]]</f>
        <v>108.1799591002045</v>
      </c>
      <c r="J1235">
        <v>0.80400000000000005</v>
      </c>
      <c r="K1235">
        <v>0.5</v>
      </c>
      <c r="L1235">
        <v>3.47</v>
      </c>
      <c r="M1235">
        <v>2.6</v>
      </c>
      <c r="N1235">
        <v>0.72899999999999998</v>
      </c>
      <c r="O1235">
        <v>492</v>
      </c>
      <c r="P1235">
        <v>73</v>
      </c>
      <c r="Q1235">
        <v>253</v>
      </c>
      <c r="R1235">
        <v>155</v>
      </c>
      <c r="S1235">
        <v>163</v>
      </c>
      <c r="T1235">
        <f>(Data[[#This Row],[mean_r]]/256)*100</f>
        <v>98.828125</v>
      </c>
      <c r="U1235">
        <f>(Data[[#This Row],[mean_g]]/256)*100</f>
        <v>60.546875</v>
      </c>
      <c r="V1235">
        <f>(Data[[#This Row],[mean_b]]/256)*100</f>
        <v>63.671875</v>
      </c>
      <c r="W1235">
        <v>0.63600000000000001</v>
      </c>
      <c r="X1235" t="s">
        <v>51</v>
      </c>
      <c r="Y1235" t="s">
        <v>40</v>
      </c>
      <c r="Z1235">
        <v>5656</v>
      </c>
      <c r="AA1235">
        <v>5.15</v>
      </c>
      <c r="AB1235">
        <v>14.1</v>
      </c>
      <c r="AC1235">
        <v>43.3</v>
      </c>
      <c r="AD1235">
        <v>193502</v>
      </c>
      <c r="AE1235">
        <v>92.3</v>
      </c>
      <c r="AF1235">
        <v>34.4</v>
      </c>
      <c r="AG1235" t="s">
        <v>64</v>
      </c>
      <c r="AH1235" t="s">
        <v>47</v>
      </c>
      <c r="AI1235" t="s">
        <v>43</v>
      </c>
      <c r="AJ1235">
        <v>100</v>
      </c>
      <c r="AK1235">
        <v>224</v>
      </c>
      <c r="AL1235">
        <v>2.2000000000000001E-3</v>
      </c>
      <c r="AM1235">
        <v>0.82699999999999996</v>
      </c>
      <c r="AN1235">
        <v>0.81130000000000002</v>
      </c>
      <c r="AO1235">
        <f>Data[[#This Row],[labeller_confidence_score]]-Data[[#This Row],[cytodiffusion_classification_confidence]]</f>
        <v>-1.5699999999999936E-2</v>
      </c>
    </row>
    <row r="1236" spans="1:41" x14ac:dyDescent="0.3">
      <c r="A1236" t="s">
        <v>1309</v>
      </c>
      <c r="B1236" t="s">
        <v>62</v>
      </c>
      <c r="C1236">
        <v>0</v>
      </c>
      <c r="D1236" t="s">
        <v>50</v>
      </c>
      <c r="E1236">
        <v>9.3800000000000008</v>
      </c>
      <c r="F1236">
        <v>83.9</v>
      </c>
      <c r="G1236">
        <v>0.78</v>
      </c>
      <c r="H1236">
        <v>0.16</v>
      </c>
      <c r="I1236">
        <f>Data[[#This Row],[nucleus_area_pct]]/Data[[#This Row],[cytoplasm_ratio]]</f>
        <v>524.375</v>
      </c>
      <c r="J1236">
        <v>0.88600000000000001</v>
      </c>
      <c r="K1236">
        <v>0.20599999999999999</v>
      </c>
      <c r="L1236">
        <v>0.66</v>
      </c>
      <c r="M1236">
        <v>1</v>
      </c>
      <c r="N1236">
        <v>0.88600000000000001</v>
      </c>
      <c r="O1236">
        <v>280</v>
      </c>
      <c r="P1236">
        <v>52</v>
      </c>
      <c r="Q1236">
        <v>193</v>
      </c>
      <c r="R1236">
        <v>152</v>
      </c>
      <c r="S1236">
        <v>202</v>
      </c>
      <c r="T1236">
        <f>(Data[[#This Row],[mean_r]]/256)*100</f>
        <v>75.390625</v>
      </c>
      <c r="U1236">
        <f>(Data[[#This Row],[mean_g]]/256)*100</f>
        <v>59.375</v>
      </c>
      <c r="V1236">
        <f>(Data[[#This Row],[mean_b]]/256)*100</f>
        <v>78.90625</v>
      </c>
      <c r="W1236">
        <v>0.72599999999999998</v>
      </c>
      <c r="X1236" t="s">
        <v>51</v>
      </c>
      <c r="Y1236" t="s">
        <v>40</v>
      </c>
      <c r="Z1236">
        <v>13662</v>
      </c>
      <c r="AA1236">
        <v>6.21</v>
      </c>
      <c r="AB1236">
        <v>13.7</v>
      </c>
      <c r="AC1236">
        <v>34.6</v>
      </c>
      <c r="AD1236">
        <v>251934</v>
      </c>
      <c r="AE1236">
        <v>90.9</v>
      </c>
      <c r="AF1236">
        <v>37.200000000000003</v>
      </c>
      <c r="AG1236" t="s">
        <v>46</v>
      </c>
      <c r="AH1236" t="s">
        <v>42</v>
      </c>
      <c r="AI1236" t="s">
        <v>43</v>
      </c>
      <c r="AJ1236">
        <v>100</v>
      </c>
      <c r="AK1236">
        <v>224</v>
      </c>
      <c r="AL1236">
        <v>8.6E-3</v>
      </c>
      <c r="AM1236">
        <v>0.91210000000000002</v>
      </c>
      <c r="AN1236">
        <v>0.82809999999999995</v>
      </c>
      <c r="AO1236">
        <f>Data[[#This Row],[labeller_confidence_score]]-Data[[#This Row],[cytodiffusion_classification_confidence]]</f>
        <v>-8.4000000000000075E-2</v>
      </c>
    </row>
    <row r="1237" spans="1:41" x14ac:dyDescent="0.3">
      <c r="A1237" t="s">
        <v>1310</v>
      </c>
      <c r="B1237" t="s">
        <v>87</v>
      </c>
      <c r="C1237">
        <v>0</v>
      </c>
      <c r="D1237" t="s">
        <v>50</v>
      </c>
      <c r="E1237">
        <v>13.25</v>
      </c>
      <c r="F1237">
        <v>51.4</v>
      </c>
      <c r="G1237">
        <v>0.56999999999999995</v>
      </c>
      <c r="H1237">
        <v>0.50700000000000001</v>
      </c>
      <c r="I1237">
        <f>Data[[#This Row],[nucleus_area_pct]]/Data[[#This Row],[cytoplasm_ratio]]</f>
        <v>101.38067061143984</v>
      </c>
      <c r="J1237">
        <v>0.80700000000000005</v>
      </c>
      <c r="K1237">
        <v>0.48</v>
      </c>
      <c r="L1237">
        <v>4.46</v>
      </c>
      <c r="M1237">
        <v>1.8</v>
      </c>
      <c r="N1237">
        <v>0.77900000000000003</v>
      </c>
      <c r="O1237">
        <v>414</v>
      </c>
      <c r="P1237">
        <v>66</v>
      </c>
      <c r="Q1237">
        <v>244</v>
      </c>
      <c r="R1237">
        <v>150</v>
      </c>
      <c r="S1237">
        <v>141</v>
      </c>
      <c r="T1237">
        <f>(Data[[#This Row],[mean_r]]/256)*100</f>
        <v>95.3125</v>
      </c>
      <c r="U1237">
        <f>(Data[[#This Row],[mean_g]]/256)*100</f>
        <v>58.59375</v>
      </c>
      <c r="V1237">
        <f>(Data[[#This Row],[mean_b]]/256)*100</f>
        <v>55.078125</v>
      </c>
      <c r="W1237">
        <v>0.59699999999999998</v>
      </c>
      <c r="X1237" t="s">
        <v>39</v>
      </c>
      <c r="Y1237" t="s">
        <v>40</v>
      </c>
      <c r="Z1237">
        <v>7766</v>
      </c>
      <c r="AA1237">
        <v>4.7300000000000004</v>
      </c>
      <c r="AB1237">
        <v>11.1</v>
      </c>
      <c r="AC1237">
        <v>36</v>
      </c>
      <c r="AD1237">
        <v>252012</v>
      </c>
      <c r="AE1237">
        <v>100.7</v>
      </c>
      <c r="AF1237">
        <v>32.200000000000003</v>
      </c>
      <c r="AG1237" t="s">
        <v>46</v>
      </c>
      <c r="AH1237" t="s">
        <v>68</v>
      </c>
      <c r="AI1237" t="s">
        <v>52</v>
      </c>
      <c r="AJ1237">
        <v>60</v>
      </c>
      <c r="AK1237">
        <v>512</v>
      </c>
      <c r="AL1237">
        <v>4.5499999999999999E-2</v>
      </c>
      <c r="AM1237">
        <v>0.91539999999999999</v>
      </c>
      <c r="AN1237">
        <v>0.92810000000000004</v>
      </c>
      <c r="AO1237">
        <f>Data[[#This Row],[labeller_confidence_score]]-Data[[#This Row],[cytodiffusion_classification_confidence]]</f>
        <v>1.2700000000000045E-2</v>
      </c>
    </row>
    <row r="1238" spans="1:41" x14ac:dyDescent="0.3">
      <c r="A1238" t="s">
        <v>1311</v>
      </c>
      <c r="B1238" t="s">
        <v>62</v>
      </c>
      <c r="C1238">
        <v>0</v>
      </c>
      <c r="D1238" t="s">
        <v>50</v>
      </c>
      <c r="E1238">
        <v>9.56</v>
      </c>
      <c r="F1238">
        <v>82.9</v>
      </c>
      <c r="G1238">
        <v>0.90600000000000003</v>
      </c>
      <c r="H1238">
        <v>0.22800000000000001</v>
      </c>
      <c r="I1238">
        <f>Data[[#This Row],[nucleus_area_pct]]/Data[[#This Row],[cytoplasm_ratio]]</f>
        <v>363.59649122807019</v>
      </c>
      <c r="J1238">
        <v>0.89200000000000002</v>
      </c>
      <c r="K1238">
        <v>0.39</v>
      </c>
      <c r="L1238">
        <v>0.46</v>
      </c>
      <c r="M1238">
        <v>1.2</v>
      </c>
      <c r="N1238">
        <v>0.98</v>
      </c>
      <c r="O1238">
        <v>274</v>
      </c>
      <c r="P1238">
        <v>53</v>
      </c>
      <c r="Q1238">
        <v>192</v>
      </c>
      <c r="R1238">
        <v>151</v>
      </c>
      <c r="S1238">
        <v>209</v>
      </c>
      <c r="T1238">
        <f>(Data[[#This Row],[mean_r]]/256)*100</f>
        <v>75</v>
      </c>
      <c r="U1238">
        <f>(Data[[#This Row],[mean_g]]/256)*100</f>
        <v>58.984375</v>
      </c>
      <c r="V1238">
        <f>(Data[[#This Row],[mean_b]]/256)*100</f>
        <v>81.640625</v>
      </c>
      <c r="W1238">
        <v>0.57199999999999995</v>
      </c>
      <c r="X1238" t="s">
        <v>39</v>
      </c>
      <c r="Y1238" t="s">
        <v>40</v>
      </c>
      <c r="Z1238">
        <v>12024</v>
      </c>
      <c r="AA1238">
        <v>5.79</v>
      </c>
      <c r="AB1238">
        <v>10.9</v>
      </c>
      <c r="AC1238">
        <v>34.700000000000003</v>
      </c>
      <c r="AD1238">
        <v>282410</v>
      </c>
      <c r="AE1238">
        <v>97.7</v>
      </c>
      <c r="AF1238">
        <v>34.700000000000003</v>
      </c>
      <c r="AG1238" t="s">
        <v>64</v>
      </c>
      <c r="AH1238" t="s">
        <v>47</v>
      </c>
      <c r="AI1238" t="s">
        <v>56</v>
      </c>
      <c r="AJ1238">
        <v>100</v>
      </c>
      <c r="AK1238">
        <v>360</v>
      </c>
      <c r="AL1238">
        <v>4.19E-2</v>
      </c>
      <c r="AM1238">
        <v>0.8145</v>
      </c>
      <c r="AN1238">
        <v>0.86709999999999998</v>
      </c>
      <c r="AO1238">
        <f>Data[[#This Row],[labeller_confidence_score]]-Data[[#This Row],[cytodiffusion_classification_confidence]]</f>
        <v>5.259999999999998E-2</v>
      </c>
    </row>
    <row r="1239" spans="1:41" x14ac:dyDescent="0.3">
      <c r="A1239" t="s">
        <v>1312</v>
      </c>
      <c r="B1239" t="s">
        <v>62</v>
      </c>
      <c r="C1239">
        <v>0</v>
      </c>
      <c r="D1239" t="s">
        <v>50</v>
      </c>
      <c r="E1239">
        <v>8.15</v>
      </c>
      <c r="F1239">
        <v>78.099999999999994</v>
      </c>
      <c r="G1239">
        <v>0.81499999999999995</v>
      </c>
      <c r="H1239">
        <v>0.23699999999999999</v>
      </c>
      <c r="I1239">
        <f>Data[[#This Row],[nucleus_area_pct]]/Data[[#This Row],[cytoplasm_ratio]]</f>
        <v>329.53586497890296</v>
      </c>
      <c r="J1239">
        <v>0.89900000000000002</v>
      </c>
      <c r="K1239">
        <v>0.27400000000000002</v>
      </c>
      <c r="L1239">
        <v>1.1000000000000001</v>
      </c>
      <c r="M1239">
        <v>1</v>
      </c>
      <c r="N1239">
        <v>0.83899999999999997</v>
      </c>
      <c r="O1239">
        <v>321</v>
      </c>
      <c r="P1239">
        <v>55</v>
      </c>
      <c r="Q1239">
        <v>194</v>
      </c>
      <c r="R1239">
        <v>178</v>
      </c>
      <c r="S1239">
        <v>162</v>
      </c>
      <c r="T1239">
        <f>(Data[[#This Row],[mean_r]]/256)*100</f>
        <v>75.78125</v>
      </c>
      <c r="U1239">
        <f>(Data[[#This Row],[mean_g]]/256)*100</f>
        <v>69.53125</v>
      </c>
      <c r="V1239">
        <f>(Data[[#This Row],[mean_b]]/256)*100</f>
        <v>63.28125</v>
      </c>
      <c r="W1239">
        <v>0.72599999999999998</v>
      </c>
      <c r="X1239" t="s">
        <v>63</v>
      </c>
      <c r="Y1239" t="s">
        <v>45</v>
      </c>
      <c r="Z1239">
        <v>1400</v>
      </c>
      <c r="AA1239">
        <v>4.51</v>
      </c>
      <c r="AB1239">
        <v>14.7</v>
      </c>
      <c r="AC1239">
        <v>42.2</v>
      </c>
      <c r="AD1239">
        <v>304950</v>
      </c>
      <c r="AE1239">
        <v>92.3</v>
      </c>
      <c r="AF1239">
        <v>35.6</v>
      </c>
      <c r="AG1239" t="s">
        <v>64</v>
      </c>
      <c r="AH1239" t="s">
        <v>42</v>
      </c>
      <c r="AI1239" t="s">
        <v>56</v>
      </c>
      <c r="AJ1239">
        <v>40</v>
      </c>
      <c r="AK1239">
        <v>512</v>
      </c>
      <c r="AL1239">
        <v>2.41E-2</v>
      </c>
      <c r="AM1239">
        <v>0.78380000000000005</v>
      </c>
      <c r="AN1239">
        <v>0.85470000000000002</v>
      </c>
      <c r="AO1239">
        <f>Data[[#This Row],[labeller_confidence_score]]-Data[[#This Row],[cytodiffusion_classification_confidence]]</f>
        <v>7.0899999999999963E-2</v>
      </c>
    </row>
    <row r="1240" spans="1:41" x14ac:dyDescent="0.3">
      <c r="A1240" t="s">
        <v>1313</v>
      </c>
      <c r="B1240" t="s">
        <v>58</v>
      </c>
      <c r="C1240">
        <v>1</v>
      </c>
      <c r="D1240" t="s">
        <v>38</v>
      </c>
      <c r="E1240">
        <v>15.02</v>
      </c>
      <c r="F1240">
        <v>69.900000000000006</v>
      </c>
      <c r="G1240">
        <v>0.65</v>
      </c>
      <c r="H1240">
        <v>0.34499999999999997</v>
      </c>
      <c r="I1240">
        <f>Data[[#This Row],[nucleus_area_pct]]/Data[[#This Row],[cytoplasm_ratio]]</f>
        <v>202.60869565217394</v>
      </c>
      <c r="J1240">
        <v>0.77800000000000002</v>
      </c>
      <c r="K1240">
        <v>0.25700000000000001</v>
      </c>
      <c r="L1240">
        <v>1.47</v>
      </c>
      <c r="M1240">
        <v>1.1000000000000001</v>
      </c>
      <c r="N1240">
        <v>0.86099999999999999</v>
      </c>
      <c r="O1240">
        <v>640</v>
      </c>
      <c r="P1240">
        <v>76</v>
      </c>
      <c r="Q1240">
        <v>197</v>
      </c>
      <c r="R1240">
        <v>145</v>
      </c>
      <c r="S1240">
        <v>200</v>
      </c>
      <c r="T1240">
        <f>(Data[[#This Row],[mean_r]]/256)*100</f>
        <v>76.953125</v>
      </c>
      <c r="U1240">
        <f>(Data[[#This Row],[mean_g]]/256)*100</f>
        <v>56.640625</v>
      </c>
      <c r="V1240">
        <f>(Data[[#This Row],[mean_b]]/256)*100</f>
        <v>78.125</v>
      </c>
      <c r="W1240">
        <v>0.77</v>
      </c>
      <c r="X1240" t="s">
        <v>51</v>
      </c>
      <c r="Y1240" t="s">
        <v>40</v>
      </c>
      <c r="Z1240">
        <v>6345</v>
      </c>
      <c r="AA1240">
        <v>4.75</v>
      </c>
      <c r="AB1240">
        <v>12</v>
      </c>
      <c r="AC1240">
        <v>39</v>
      </c>
      <c r="AD1240">
        <v>298780</v>
      </c>
      <c r="AE1240">
        <v>81.099999999999994</v>
      </c>
      <c r="AF1240">
        <v>32.1</v>
      </c>
      <c r="AG1240" t="s">
        <v>64</v>
      </c>
      <c r="AH1240" t="s">
        <v>42</v>
      </c>
      <c r="AI1240" t="s">
        <v>43</v>
      </c>
      <c r="AJ1240">
        <v>100</v>
      </c>
      <c r="AK1240">
        <v>256</v>
      </c>
      <c r="AL1240">
        <v>0.99209999999999998</v>
      </c>
      <c r="AM1240">
        <v>0.7208</v>
      </c>
      <c r="AN1240">
        <v>0.81679999999999997</v>
      </c>
      <c r="AO1240">
        <f>Data[[#This Row],[labeller_confidence_score]]-Data[[#This Row],[cytodiffusion_classification_confidence]]</f>
        <v>9.5999999999999974E-2</v>
      </c>
    </row>
    <row r="1241" spans="1:41" x14ac:dyDescent="0.3">
      <c r="A1241" t="s">
        <v>1314</v>
      </c>
      <c r="B1241" t="s">
        <v>180</v>
      </c>
      <c r="C1241">
        <v>1</v>
      </c>
      <c r="D1241" t="s">
        <v>181</v>
      </c>
      <c r="E1241">
        <v>6.43</v>
      </c>
      <c r="F1241">
        <v>0</v>
      </c>
      <c r="G1241">
        <v>0</v>
      </c>
      <c r="H1241">
        <v>1</v>
      </c>
      <c r="I1241">
        <f>Data[[#This Row],[nucleus_area_pct]]/Data[[#This Row],[cytoplasm_ratio]]</f>
        <v>0</v>
      </c>
      <c r="J1241">
        <v>0.247</v>
      </c>
      <c r="K1241">
        <v>0.83899999999999997</v>
      </c>
      <c r="L1241">
        <v>0.46</v>
      </c>
      <c r="M1241">
        <v>1</v>
      </c>
      <c r="N1241">
        <v>0.80800000000000005</v>
      </c>
      <c r="O1241">
        <v>168</v>
      </c>
      <c r="P1241">
        <v>60</v>
      </c>
      <c r="Q1241">
        <v>217</v>
      </c>
      <c r="R1241">
        <v>147</v>
      </c>
      <c r="S1241">
        <v>120</v>
      </c>
      <c r="T1241">
        <f>(Data[[#This Row],[mean_r]]/256)*100</f>
        <v>84.765625</v>
      </c>
      <c r="U1241">
        <f>(Data[[#This Row],[mean_g]]/256)*100</f>
        <v>57.421875</v>
      </c>
      <c r="V1241">
        <f>(Data[[#This Row],[mean_b]]/256)*100</f>
        <v>46.875</v>
      </c>
      <c r="W1241">
        <v>0.505</v>
      </c>
      <c r="X1241" t="s">
        <v>51</v>
      </c>
      <c r="Y1241" t="s">
        <v>40</v>
      </c>
      <c r="Z1241">
        <v>6927</v>
      </c>
      <c r="AA1241">
        <v>5.67</v>
      </c>
      <c r="AB1241">
        <v>15.4</v>
      </c>
      <c r="AC1241">
        <v>42.8</v>
      </c>
      <c r="AD1241">
        <v>359662</v>
      </c>
      <c r="AE1241">
        <v>89.4</v>
      </c>
      <c r="AF1241">
        <v>33.799999999999997</v>
      </c>
      <c r="AG1241" t="s">
        <v>64</v>
      </c>
      <c r="AH1241" t="s">
        <v>42</v>
      </c>
      <c r="AI1241" t="s">
        <v>56</v>
      </c>
      <c r="AJ1241">
        <v>100</v>
      </c>
      <c r="AK1241">
        <v>512</v>
      </c>
      <c r="AL1241">
        <v>0.59630000000000005</v>
      </c>
      <c r="AM1241">
        <v>0.54249999999999998</v>
      </c>
      <c r="AN1241">
        <v>0.72670000000000001</v>
      </c>
      <c r="AO1241">
        <f>Data[[#This Row],[labeller_confidence_score]]-Data[[#This Row],[cytodiffusion_classification_confidence]]</f>
        <v>0.18420000000000003</v>
      </c>
    </row>
    <row r="1242" spans="1:41" x14ac:dyDescent="0.3">
      <c r="A1242" t="s">
        <v>1315</v>
      </c>
      <c r="B1242" t="s">
        <v>54</v>
      </c>
      <c r="C1242">
        <v>0</v>
      </c>
      <c r="D1242" t="s">
        <v>54</v>
      </c>
      <c r="E1242">
        <v>6.78</v>
      </c>
      <c r="F1242">
        <v>0</v>
      </c>
      <c r="G1242">
        <v>0</v>
      </c>
      <c r="H1242">
        <v>1</v>
      </c>
      <c r="I1242">
        <f>Data[[#This Row],[nucleus_area_pct]]/Data[[#This Row],[cytoplasm_ratio]]</f>
        <v>0</v>
      </c>
      <c r="J1242">
        <v>0.85699999999999998</v>
      </c>
      <c r="K1242">
        <v>0.219</v>
      </c>
      <c r="L1242">
        <v>0.65</v>
      </c>
      <c r="M1242">
        <v>1</v>
      </c>
      <c r="N1242">
        <v>0.93200000000000005</v>
      </c>
      <c r="O1242">
        <v>150</v>
      </c>
      <c r="P1242">
        <v>45</v>
      </c>
      <c r="Q1242">
        <v>226</v>
      </c>
      <c r="R1242">
        <v>131</v>
      </c>
      <c r="S1242">
        <v>136</v>
      </c>
      <c r="T1242">
        <f>(Data[[#This Row],[mean_r]]/256)*100</f>
        <v>88.28125</v>
      </c>
      <c r="U1242">
        <f>(Data[[#This Row],[mean_g]]/256)*100</f>
        <v>51.171875</v>
      </c>
      <c r="V1242">
        <f>(Data[[#This Row],[mean_b]]/256)*100</f>
        <v>53.125</v>
      </c>
      <c r="W1242">
        <v>0.47299999999999998</v>
      </c>
      <c r="X1242" t="s">
        <v>51</v>
      </c>
      <c r="Y1242" t="s">
        <v>40</v>
      </c>
      <c r="Z1242">
        <v>9644</v>
      </c>
      <c r="AA1242">
        <v>5.8</v>
      </c>
      <c r="AB1242">
        <v>12.8</v>
      </c>
      <c r="AC1242">
        <v>37.1</v>
      </c>
      <c r="AD1242">
        <v>269960</v>
      </c>
      <c r="AE1242">
        <v>91.9</v>
      </c>
      <c r="AF1242">
        <v>33.5</v>
      </c>
      <c r="AG1242" t="s">
        <v>46</v>
      </c>
      <c r="AH1242" t="s">
        <v>47</v>
      </c>
      <c r="AI1242" t="s">
        <v>52</v>
      </c>
      <c r="AJ1242">
        <v>100</v>
      </c>
      <c r="AK1242">
        <v>512</v>
      </c>
      <c r="AL1242">
        <v>4.8099999999999997E-2</v>
      </c>
      <c r="AM1242">
        <v>0.92469999999999997</v>
      </c>
      <c r="AN1242">
        <v>0.92410000000000003</v>
      </c>
      <c r="AO1242">
        <f>Data[[#This Row],[labeller_confidence_score]]-Data[[#This Row],[cytodiffusion_classification_confidence]]</f>
        <v>-5.9999999999993392E-4</v>
      </c>
    </row>
    <row r="1243" spans="1:41" x14ac:dyDescent="0.3">
      <c r="A1243" t="s">
        <v>1316</v>
      </c>
      <c r="B1243" t="s">
        <v>62</v>
      </c>
      <c r="C1243">
        <v>0</v>
      </c>
      <c r="D1243" t="s">
        <v>50</v>
      </c>
      <c r="E1243">
        <v>9.1199999999999992</v>
      </c>
      <c r="F1243">
        <v>76.900000000000006</v>
      </c>
      <c r="G1243">
        <v>0.752</v>
      </c>
      <c r="H1243">
        <v>0.11</v>
      </c>
      <c r="I1243">
        <f>Data[[#This Row],[nucleus_area_pct]]/Data[[#This Row],[cytoplasm_ratio]]</f>
        <v>699.09090909090912</v>
      </c>
      <c r="J1243">
        <v>0.86199999999999999</v>
      </c>
      <c r="K1243">
        <v>0.307</v>
      </c>
      <c r="L1243">
        <v>0.97</v>
      </c>
      <c r="M1243">
        <v>1</v>
      </c>
      <c r="N1243">
        <v>0.88200000000000001</v>
      </c>
      <c r="O1243">
        <v>228</v>
      </c>
      <c r="P1243">
        <v>51</v>
      </c>
      <c r="Q1243">
        <v>202</v>
      </c>
      <c r="R1243">
        <v>184</v>
      </c>
      <c r="S1243">
        <v>206</v>
      </c>
      <c r="T1243">
        <f>(Data[[#This Row],[mean_r]]/256)*100</f>
        <v>78.90625</v>
      </c>
      <c r="U1243">
        <f>(Data[[#This Row],[mean_g]]/256)*100</f>
        <v>71.875</v>
      </c>
      <c r="V1243">
        <f>(Data[[#This Row],[mean_b]]/256)*100</f>
        <v>80.46875</v>
      </c>
      <c r="W1243">
        <v>0.75700000000000001</v>
      </c>
      <c r="X1243" t="s">
        <v>39</v>
      </c>
      <c r="Y1243" t="s">
        <v>45</v>
      </c>
      <c r="Z1243">
        <v>11978</v>
      </c>
      <c r="AA1243">
        <v>3.95</v>
      </c>
      <c r="AB1243">
        <v>12.3</v>
      </c>
      <c r="AC1243">
        <v>40.1</v>
      </c>
      <c r="AD1243">
        <v>139198</v>
      </c>
      <c r="AE1243">
        <v>92.9</v>
      </c>
      <c r="AF1243">
        <v>35.700000000000003</v>
      </c>
      <c r="AG1243" t="s">
        <v>64</v>
      </c>
      <c r="AH1243" t="s">
        <v>47</v>
      </c>
      <c r="AI1243" t="s">
        <v>52</v>
      </c>
      <c r="AJ1243">
        <v>60</v>
      </c>
      <c r="AK1243">
        <v>360</v>
      </c>
      <c r="AL1243">
        <v>7.9399999999999998E-2</v>
      </c>
      <c r="AM1243">
        <v>0.86660000000000004</v>
      </c>
      <c r="AN1243">
        <v>0.84860000000000002</v>
      </c>
      <c r="AO1243">
        <f>Data[[#This Row],[labeller_confidence_score]]-Data[[#This Row],[cytodiffusion_classification_confidence]]</f>
        <v>-1.8000000000000016E-2</v>
      </c>
    </row>
    <row r="1244" spans="1:41" x14ac:dyDescent="0.3">
      <c r="A1244" t="s">
        <v>1317</v>
      </c>
      <c r="B1244" t="s">
        <v>54</v>
      </c>
      <c r="C1244">
        <v>0</v>
      </c>
      <c r="D1244" t="s">
        <v>54</v>
      </c>
      <c r="E1244">
        <v>7.54</v>
      </c>
      <c r="F1244">
        <v>0</v>
      </c>
      <c r="G1244">
        <v>0</v>
      </c>
      <c r="H1244">
        <v>1</v>
      </c>
      <c r="I1244">
        <f>Data[[#This Row],[nucleus_area_pct]]/Data[[#This Row],[cytoplasm_ratio]]</f>
        <v>0</v>
      </c>
      <c r="J1244">
        <v>0.92200000000000004</v>
      </c>
      <c r="K1244">
        <v>0.189</v>
      </c>
      <c r="L1244">
        <v>0.62</v>
      </c>
      <c r="M1244">
        <v>1</v>
      </c>
      <c r="N1244">
        <v>0.95499999999999996</v>
      </c>
      <c r="O1244">
        <v>195</v>
      </c>
      <c r="P1244">
        <v>40</v>
      </c>
      <c r="Q1244">
        <v>226</v>
      </c>
      <c r="R1244">
        <v>128</v>
      </c>
      <c r="S1244">
        <v>126</v>
      </c>
      <c r="T1244">
        <f>(Data[[#This Row],[mean_r]]/256)*100</f>
        <v>88.28125</v>
      </c>
      <c r="U1244">
        <f>(Data[[#This Row],[mean_g]]/256)*100</f>
        <v>50</v>
      </c>
      <c r="V1244">
        <f>(Data[[#This Row],[mean_b]]/256)*100</f>
        <v>49.21875</v>
      </c>
      <c r="W1244">
        <v>0.44900000000000001</v>
      </c>
      <c r="X1244" t="s">
        <v>51</v>
      </c>
      <c r="Y1244" t="s">
        <v>45</v>
      </c>
      <c r="Z1244">
        <v>1000</v>
      </c>
      <c r="AA1244">
        <v>4.22</v>
      </c>
      <c r="AB1244">
        <v>14.6</v>
      </c>
      <c r="AC1244">
        <v>40.299999999999997</v>
      </c>
      <c r="AD1244">
        <v>313658</v>
      </c>
      <c r="AE1244">
        <v>103.1</v>
      </c>
      <c r="AF1244">
        <v>32.5</v>
      </c>
      <c r="AG1244" t="s">
        <v>64</v>
      </c>
      <c r="AH1244" t="s">
        <v>47</v>
      </c>
      <c r="AI1244" t="s">
        <v>56</v>
      </c>
      <c r="AJ1244">
        <v>40</v>
      </c>
      <c r="AK1244">
        <v>360</v>
      </c>
      <c r="AL1244">
        <v>4.7500000000000001E-2</v>
      </c>
      <c r="AM1244">
        <v>0.95850000000000002</v>
      </c>
      <c r="AN1244">
        <v>0.91920000000000002</v>
      </c>
      <c r="AO1244">
        <f>Data[[#This Row],[labeller_confidence_score]]-Data[[#This Row],[cytodiffusion_classification_confidence]]</f>
        <v>-3.9300000000000002E-2</v>
      </c>
    </row>
    <row r="1245" spans="1:41" x14ac:dyDescent="0.3">
      <c r="A1245" t="s">
        <v>1318</v>
      </c>
      <c r="B1245" t="s">
        <v>120</v>
      </c>
      <c r="C1245">
        <v>1</v>
      </c>
      <c r="D1245" t="s">
        <v>104</v>
      </c>
      <c r="E1245">
        <v>6.88</v>
      </c>
      <c r="F1245">
        <v>0</v>
      </c>
      <c r="G1245">
        <v>0</v>
      </c>
      <c r="H1245">
        <v>1</v>
      </c>
      <c r="I1245">
        <f>Data[[#This Row],[nucleus_area_pct]]/Data[[#This Row],[cytoplasm_ratio]]</f>
        <v>0</v>
      </c>
      <c r="J1245">
        <v>0.92800000000000005</v>
      </c>
      <c r="K1245">
        <v>0.19600000000000001</v>
      </c>
      <c r="L1245">
        <v>0.39</v>
      </c>
      <c r="M1245">
        <v>1</v>
      </c>
      <c r="N1245">
        <v>0.95699999999999996</v>
      </c>
      <c r="O1245">
        <v>144</v>
      </c>
      <c r="P1245">
        <v>39</v>
      </c>
      <c r="Q1245">
        <v>223</v>
      </c>
      <c r="R1245">
        <v>140</v>
      </c>
      <c r="S1245">
        <v>145</v>
      </c>
      <c r="T1245">
        <f>(Data[[#This Row],[mean_r]]/256)*100</f>
        <v>87.109375</v>
      </c>
      <c r="U1245">
        <f>(Data[[#This Row],[mean_g]]/256)*100</f>
        <v>54.6875</v>
      </c>
      <c r="V1245">
        <f>(Data[[#This Row],[mean_b]]/256)*100</f>
        <v>56.640625</v>
      </c>
      <c r="W1245">
        <v>0.46</v>
      </c>
      <c r="X1245" t="s">
        <v>63</v>
      </c>
      <c r="Y1245" t="s">
        <v>45</v>
      </c>
      <c r="Z1245">
        <v>10127</v>
      </c>
      <c r="AA1245">
        <v>4.04</v>
      </c>
      <c r="AB1245">
        <v>9.6999999999999993</v>
      </c>
      <c r="AC1245">
        <v>32.9</v>
      </c>
      <c r="AD1245">
        <v>307690</v>
      </c>
      <c r="AE1245">
        <v>80.3</v>
      </c>
      <c r="AF1245">
        <v>32.5</v>
      </c>
      <c r="AG1245" t="s">
        <v>46</v>
      </c>
      <c r="AH1245" t="s">
        <v>68</v>
      </c>
      <c r="AI1245" t="s">
        <v>43</v>
      </c>
      <c r="AJ1245">
        <v>60</v>
      </c>
      <c r="AK1245">
        <v>360</v>
      </c>
      <c r="AL1245">
        <v>0.70679999999999998</v>
      </c>
      <c r="AM1245">
        <v>0.75629999999999997</v>
      </c>
      <c r="AN1245">
        <v>0.81930000000000003</v>
      </c>
      <c r="AO1245">
        <f>Data[[#This Row],[labeller_confidence_score]]-Data[[#This Row],[cytodiffusion_classification_confidence]]</f>
        <v>6.3000000000000056E-2</v>
      </c>
    </row>
    <row r="1246" spans="1:41" x14ac:dyDescent="0.3">
      <c r="A1246" t="s">
        <v>1319</v>
      </c>
      <c r="B1246" t="s">
        <v>49</v>
      </c>
      <c r="C1246">
        <v>0</v>
      </c>
      <c r="D1246" t="s">
        <v>50</v>
      </c>
      <c r="E1246">
        <v>11.9</v>
      </c>
      <c r="F1246">
        <v>51.7</v>
      </c>
      <c r="G1246">
        <v>0.50600000000000001</v>
      </c>
      <c r="H1246">
        <v>0.42799999999999999</v>
      </c>
      <c r="I1246">
        <f>Data[[#This Row],[nucleus_area_pct]]/Data[[#This Row],[cytoplasm_ratio]]</f>
        <v>120.79439252336449</v>
      </c>
      <c r="J1246">
        <v>0.71</v>
      </c>
      <c r="K1246">
        <v>0.434</v>
      </c>
      <c r="L1246">
        <v>3.17</v>
      </c>
      <c r="M1246">
        <v>3.3</v>
      </c>
      <c r="N1246">
        <v>0.76400000000000001</v>
      </c>
      <c r="O1246">
        <v>361</v>
      </c>
      <c r="P1246">
        <v>87</v>
      </c>
      <c r="Q1246">
        <v>200</v>
      </c>
      <c r="R1246">
        <v>169</v>
      </c>
      <c r="S1246">
        <v>187</v>
      </c>
      <c r="T1246">
        <f>(Data[[#This Row],[mean_r]]/256)*100</f>
        <v>78.125</v>
      </c>
      <c r="U1246">
        <f>(Data[[#This Row],[mean_g]]/256)*100</f>
        <v>66.015625</v>
      </c>
      <c r="V1246">
        <f>(Data[[#This Row],[mean_b]]/256)*100</f>
        <v>73.046875</v>
      </c>
      <c r="W1246">
        <v>0.45600000000000002</v>
      </c>
      <c r="X1246" t="s">
        <v>51</v>
      </c>
      <c r="Y1246" t="s">
        <v>45</v>
      </c>
      <c r="Z1246">
        <v>11481</v>
      </c>
      <c r="AA1246">
        <v>5.62</v>
      </c>
      <c r="AB1246">
        <v>12.7</v>
      </c>
      <c r="AC1246">
        <v>33.799999999999997</v>
      </c>
      <c r="AD1246">
        <v>294743</v>
      </c>
      <c r="AE1246">
        <v>94.5</v>
      </c>
      <c r="AF1246">
        <v>32.9</v>
      </c>
      <c r="AG1246" t="s">
        <v>46</v>
      </c>
      <c r="AH1246" t="s">
        <v>42</v>
      </c>
      <c r="AI1246" t="s">
        <v>56</v>
      </c>
      <c r="AJ1246">
        <v>60</v>
      </c>
      <c r="AK1246">
        <v>256</v>
      </c>
      <c r="AL1246">
        <v>8.0799999999999997E-2</v>
      </c>
      <c r="AM1246">
        <v>0.91339999999999999</v>
      </c>
      <c r="AN1246">
        <v>0.89170000000000005</v>
      </c>
      <c r="AO1246">
        <f>Data[[#This Row],[labeller_confidence_score]]-Data[[#This Row],[cytodiffusion_classification_confidence]]</f>
        <v>-2.1699999999999942E-2</v>
      </c>
    </row>
    <row r="1247" spans="1:41" x14ac:dyDescent="0.3">
      <c r="A1247" t="s">
        <v>1320</v>
      </c>
      <c r="B1247" t="s">
        <v>89</v>
      </c>
      <c r="C1247">
        <v>1</v>
      </c>
      <c r="D1247" t="s">
        <v>38</v>
      </c>
      <c r="E1247">
        <v>11.45</v>
      </c>
      <c r="F1247">
        <v>51.3</v>
      </c>
      <c r="G1247">
        <v>0.61</v>
      </c>
      <c r="H1247">
        <v>0.44900000000000001</v>
      </c>
      <c r="I1247">
        <f>Data[[#This Row],[nucleus_area_pct]]/Data[[#This Row],[cytoplasm_ratio]]</f>
        <v>114.25389755011135</v>
      </c>
      <c r="J1247">
        <v>0.748</v>
      </c>
      <c r="K1247">
        <v>0.498</v>
      </c>
      <c r="L1247">
        <v>4.5599999999999996</v>
      </c>
      <c r="M1247">
        <v>3.5</v>
      </c>
      <c r="N1247">
        <v>0.88400000000000001</v>
      </c>
      <c r="O1247">
        <v>445</v>
      </c>
      <c r="P1247">
        <v>67</v>
      </c>
      <c r="Q1247">
        <v>191</v>
      </c>
      <c r="R1247">
        <v>145</v>
      </c>
      <c r="S1247">
        <v>191</v>
      </c>
      <c r="T1247">
        <f>(Data[[#This Row],[mean_r]]/256)*100</f>
        <v>74.609375</v>
      </c>
      <c r="U1247">
        <f>(Data[[#This Row],[mean_g]]/256)*100</f>
        <v>56.640625</v>
      </c>
      <c r="V1247">
        <f>(Data[[#This Row],[mean_b]]/256)*100</f>
        <v>74.609375</v>
      </c>
      <c r="W1247">
        <v>0.621</v>
      </c>
      <c r="X1247" t="s">
        <v>51</v>
      </c>
      <c r="Y1247" t="s">
        <v>45</v>
      </c>
      <c r="Z1247">
        <v>5263</v>
      </c>
      <c r="AA1247">
        <v>5.27</v>
      </c>
      <c r="AB1247">
        <v>11.2</v>
      </c>
      <c r="AC1247">
        <v>37.6</v>
      </c>
      <c r="AD1247">
        <v>258680</v>
      </c>
      <c r="AE1247">
        <v>101.4</v>
      </c>
      <c r="AF1247">
        <v>34.299999999999997</v>
      </c>
      <c r="AG1247" t="s">
        <v>46</v>
      </c>
      <c r="AH1247" t="s">
        <v>42</v>
      </c>
      <c r="AI1247" t="s">
        <v>56</v>
      </c>
      <c r="AJ1247">
        <v>100</v>
      </c>
      <c r="AK1247">
        <v>224</v>
      </c>
      <c r="AL1247">
        <v>0.9325</v>
      </c>
      <c r="AM1247">
        <v>0.8659</v>
      </c>
      <c r="AN1247">
        <v>0.68289999999999995</v>
      </c>
      <c r="AO1247">
        <f>Data[[#This Row],[labeller_confidence_score]]-Data[[#This Row],[cytodiffusion_classification_confidence]]</f>
        <v>-0.18300000000000005</v>
      </c>
    </row>
    <row r="1248" spans="1:41" x14ac:dyDescent="0.3">
      <c r="A1248" t="s">
        <v>1321</v>
      </c>
      <c r="B1248" t="s">
        <v>133</v>
      </c>
      <c r="C1248">
        <v>1</v>
      </c>
      <c r="D1248" t="s">
        <v>104</v>
      </c>
      <c r="E1248">
        <v>8.7100000000000009</v>
      </c>
      <c r="F1248">
        <v>0</v>
      </c>
      <c r="G1248">
        <v>0</v>
      </c>
      <c r="H1248">
        <v>1</v>
      </c>
      <c r="I1248">
        <f>Data[[#This Row],[nucleus_area_pct]]/Data[[#This Row],[cytoplasm_ratio]]</f>
        <v>0</v>
      </c>
      <c r="J1248">
        <v>0.626</v>
      </c>
      <c r="K1248">
        <v>0.85199999999999998</v>
      </c>
      <c r="L1248">
        <v>0.91</v>
      </c>
      <c r="M1248">
        <v>1</v>
      </c>
      <c r="N1248">
        <v>0.91800000000000004</v>
      </c>
      <c r="O1248">
        <v>191</v>
      </c>
      <c r="P1248">
        <v>57</v>
      </c>
      <c r="Q1248">
        <v>209</v>
      </c>
      <c r="R1248">
        <v>138</v>
      </c>
      <c r="S1248">
        <v>101</v>
      </c>
      <c r="T1248">
        <f>(Data[[#This Row],[mean_r]]/256)*100</f>
        <v>81.640625</v>
      </c>
      <c r="U1248">
        <f>(Data[[#This Row],[mean_g]]/256)*100</f>
        <v>53.90625</v>
      </c>
      <c r="V1248">
        <f>(Data[[#This Row],[mean_b]]/256)*100</f>
        <v>39.453125</v>
      </c>
      <c r="W1248">
        <v>0.47799999999999998</v>
      </c>
      <c r="X1248" t="s">
        <v>51</v>
      </c>
      <c r="Y1248" t="s">
        <v>40</v>
      </c>
      <c r="Z1248">
        <v>7156</v>
      </c>
      <c r="AA1248">
        <v>2.68</v>
      </c>
      <c r="AB1248">
        <v>13</v>
      </c>
      <c r="AC1248">
        <v>44.5</v>
      </c>
      <c r="AD1248">
        <v>356750</v>
      </c>
      <c r="AE1248">
        <v>77.8</v>
      </c>
      <c r="AF1248">
        <v>33.6</v>
      </c>
      <c r="AG1248" t="s">
        <v>46</v>
      </c>
      <c r="AH1248" t="s">
        <v>42</v>
      </c>
      <c r="AI1248" t="s">
        <v>52</v>
      </c>
      <c r="AJ1248">
        <v>40</v>
      </c>
      <c r="AK1248">
        <v>512</v>
      </c>
      <c r="AL1248">
        <v>0.70089999999999997</v>
      </c>
      <c r="AM1248">
        <v>0.64400000000000002</v>
      </c>
      <c r="AN1248">
        <v>0.70150000000000001</v>
      </c>
      <c r="AO1248">
        <f>Data[[#This Row],[labeller_confidence_score]]-Data[[#This Row],[cytodiffusion_classification_confidence]]</f>
        <v>5.7499999999999996E-2</v>
      </c>
    </row>
    <row r="1249" spans="1:41" x14ac:dyDescent="0.3">
      <c r="A1249" t="s">
        <v>1322</v>
      </c>
      <c r="B1249" t="s">
        <v>54</v>
      </c>
      <c r="C1249">
        <v>0</v>
      </c>
      <c r="D1249" t="s">
        <v>54</v>
      </c>
      <c r="E1249">
        <v>7.42</v>
      </c>
      <c r="F1249">
        <v>0</v>
      </c>
      <c r="G1249">
        <v>0</v>
      </c>
      <c r="H1249">
        <v>1</v>
      </c>
      <c r="I1249">
        <f>Data[[#This Row],[nucleus_area_pct]]/Data[[#This Row],[cytoplasm_ratio]]</f>
        <v>0</v>
      </c>
      <c r="J1249">
        <v>0.871</v>
      </c>
      <c r="K1249">
        <v>1.7999999999999999E-2</v>
      </c>
      <c r="L1249">
        <v>0.28000000000000003</v>
      </c>
      <c r="M1249">
        <v>1</v>
      </c>
      <c r="N1249">
        <v>0.96699999999999997</v>
      </c>
      <c r="O1249">
        <v>212</v>
      </c>
      <c r="P1249">
        <v>48</v>
      </c>
      <c r="Q1249">
        <v>225</v>
      </c>
      <c r="R1249">
        <v>124</v>
      </c>
      <c r="S1249">
        <v>133</v>
      </c>
      <c r="T1249">
        <f>(Data[[#This Row],[mean_r]]/256)*100</f>
        <v>87.890625</v>
      </c>
      <c r="U1249">
        <f>(Data[[#This Row],[mean_g]]/256)*100</f>
        <v>48.4375</v>
      </c>
      <c r="V1249">
        <f>(Data[[#This Row],[mean_b]]/256)*100</f>
        <v>51.953125</v>
      </c>
      <c r="W1249">
        <v>0.46100000000000002</v>
      </c>
      <c r="X1249" t="s">
        <v>51</v>
      </c>
      <c r="Y1249" t="s">
        <v>40</v>
      </c>
      <c r="Z1249">
        <v>9151</v>
      </c>
      <c r="AA1249">
        <v>5.25</v>
      </c>
      <c r="AB1249">
        <v>14.7</v>
      </c>
      <c r="AC1249">
        <v>46.2</v>
      </c>
      <c r="AD1249">
        <v>244848</v>
      </c>
      <c r="AE1249">
        <v>99</v>
      </c>
      <c r="AF1249">
        <v>37</v>
      </c>
      <c r="AG1249" t="s">
        <v>46</v>
      </c>
      <c r="AH1249" t="s">
        <v>42</v>
      </c>
      <c r="AI1249" t="s">
        <v>52</v>
      </c>
      <c r="AJ1249">
        <v>40</v>
      </c>
      <c r="AK1249">
        <v>256</v>
      </c>
      <c r="AL1249">
        <v>0.1137</v>
      </c>
      <c r="AM1249">
        <v>0.95299999999999996</v>
      </c>
      <c r="AN1249">
        <v>0.93379999999999996</v>
      </c>
      <c r="AO1249">
        <f>Data[[#This Row],[labeller_confidence_score]]-Data[[#This Row],[cytodiffusion_classification_confidence]]</f>
        <v>-1.9199999999999995E-2</v>
      </c>
    </row>
    <row r="1250" spans="1:41" x14ac:dyDescent="0.3">
      <c r="A1250" t="s">
        <v>1323</v>
      </c>
      <c r="B1250" t="s">
        <v>62</v>
      </c>
      <c r="C1250">
        <v>0</v>
      </c>
      <c r="D1250" t="s">
        <v>50</v>
      </c>
      <c r="E1250">
        <v>10.07</v>
      </c>
      <c r="F1250">
        <v>82.7</v>
      </c>
      <c r="G1250">
        <v>0.66</v>
      </c>
      <c r="H1250">
        <v>0.182</v>
      </c>
      <c r="I1250">
        <f>Data[[#This Row],[nucleus_area_pct]]/Data[[#This Row],[cytoplasm_ratio]]</f>
        <v>454.39560439560444</v>
      </c>
      <c r="J1250">
        <v>0.93</v>
      </c>
      <c r="K1250">
        <v>0.10199999999999999</v>
      </c>
      <c r="L1250">
        <v>0.94</v>
      </c>
      <c r="M1250">
        <v>1</v>
      </c>
      <c r="N1250">
        <v>0.86399999999999999</v>
      </c>
      <c r="O1250">
        <v>332</v>
      </c>
      <c r="P1250">
        <v>65</v>
      </c>
      <c r="Q1250">
        <v>202</v>
      </c>
      <c r="R1250">
        <v>160</v>
      </c>
      <c r="S1250">
        <v>188</v>
      </c>
      <c r="T1250">
        <f>(Data[[#This Row],[mean_r]]/256)*100</f>
        <v>78.90625</v>
      </c>
      <c r="U1250">
        <f>(Data[[#This Row],[mean_g]]/256)*100</f>
        <v>62.5</v>
      </c>
      <c r="V1250">
        <f>(Data[[#This Row],[mean_b]]/256)*100</f>
        <v>73.4375</v>
      </c>
      <c r="W1250">
        <v>0.755</v>
      </c>
      <c r="X1250" t="s">
        <v>63</v>
      </c>
      <c r="Y1250" t="s">
        <v>45</v>
      </c>
      <c r="Z1250">
        <v>5505</v>
      </c>
      <c r="AA1250">
        <v>5.09</v>
      </c>
      <c r="AB1250">
        <v>12.7</v>
      </c>
      <c r="AC1250">
        <v>40.1</v>
      </c>
      <c r="AD1250">
        <v>290566</v>
      </c>
      <c r="AE1250">
        <v>91.8</v>
      </c>
      <c r="AF1250">
        <v>33.700000000000003</v>
      </c>
      <c r="AG1250" t="s">
        <v>46</v>
      </c>
      <c r="AH1250" t="s">
        <v>42</v>
      </c>
      <c r="AI1250" t="s">
        <v>52</v>
      </c>
      <c r="AJ1250">
        <v>60</v>
      </c>
      <c r="AK1250">
        <v>256</v>
      </c>
      <c r="AL1250">
        <v>0.11899999999999999</v>
      </c>
      <c r="AM1250">
        <v>0.8831</v>
      </c>
      <c r="AN1250">
        <v>0.89500000000000002</v>
      </c>
      <c r="AO1250">
        <f>Data[[#This Row],[labeller_confidence_score]]-Data[[#This Row],[cytodiffusion_classification_confidence]]</f>
        <v>1.1900000000000022E-2</v>
      </c>
    </row>
    <row r="1251" spans="1:41" x14ac:dyDescent="0.3">
      <c r="A1251" t="s">
        <v>1324</v>
      </c>
      <c r="B1251" t="s">
        <v>54</v>
      </c>
      <c r="C1251">
        <v>0</v>
      </c>
      <c r="D1251" t="s">
        <v>54</v>
      </c>
      <c r="E1251">
        <v>7.76</v>
      </c>
      <c r="F1251">
        <v>0</v>
      </c>
      <c r="G1251">
        <v>0</v>
      </c>
      <c r="H1251">
        <v>1</v>
      </c>
      <c r="I1251">
        <f>Data[[#This Row],[nucleus_area_pct]]/Data[[#This Row],[cytoplasm_ratio]]</f>
        <v>0</v>
      </c>
      <c r="J1251">
        <v>0.84</v>
      </c>
      <c r="K1251">
        <v>4.2999999999999997E-2</v>
      </c>
      <c r="L1251">
        <v>0.64</v>
      </c>
      <c r="M1251">
        <v>1</v>
      </c>
      <c r="N1251">
        <v>0.92300000000000004</v>
      </c>
      <c r="O1251">
        <v>205</v>
      </c>
      <c r="P1251">
        <v>48</v>
      </c>
      <c r="Q1251">
        <v>225</v>
      </c>
      <c r="R1251">
        <v>138</v>
      </c>
      <c r="S1251">
        <v>137</v>
      </c>
      <c r="T1251">
        <f>(Data[[#This Row],[mean_r]]/256)*100</f>
        <v>87.890625</v>
      </c>
      <c r="U1251">
        <f>(Data[[#This Row],[mean_g]]/256)*100</f>
        <v>53.90625</v>
      </c>
      <c r="V1251">
        <f>(Data[[#This Row],[mean_b]]/256)*100</f>
        <v>53.515625</v>
      </c>
      <c r="W1251">
        <v>0.53300000000000003</v>
      </c>
      <c r="X1251" t="s">
        <v>51</v>
      </c>
      <c r="Y1251" t="s">
        <v>40</v>
      </c>
      <c r="Z1251">
        <v>3819</v>
      </c>
      <c r="AA1251">
        <v>4.7699999999999996</v>
      </c>
      <c r="AB1251">
        <v>15.7</v>
      </c>
      <c r="AC1251">
        <v>37.299999999999997</v>
      </c>
      <c r="AD1251">
        <v>301857</v>
      </c>
      <c r="AE1251">
        <v>95.2</v>
      </c>
      <c r="AF1251">
        <v>34</v>
      </c>
      <c r="AG1251" t="s">
        <v>41</v>
      </c>
      <c r="AH1251" t="s">
        <v>42</v>
      </c>
      <c r="AI1251" t="s">
        <v>56</v>
      </c>
      <c r="AJ1251">
        <v>100</v>
      </c>
      <c r="AK1251">
        <v>512</v>
      </c>
      <c r="AL1251">
        <v>3.6999999999999998E-2</v>
      </c>
      <c r="AM1251">
        <v>1</v>
      </c>
      <c r="AN1251">
        <v>0.82240000000000002</v>
      </c>
      <c r="AO1251">
        <f>Data[[#This Row],[labeller_confidence_score]]-Data[[#This Row],[cytodiffusion_classification_confidence]]</f>
        <v>-0.17759999999999998</v>
      </c>
    </row>
    <row r="1252" spans="1:41" x14ac:dyDescent="0.3">
      <c r="A1252" t="s">
        <v>1325</v>
      </c>
      <c r="B1252" t="s">
        <v>103</v>
      </c>
      <c r="C1252">
        <v>1</v>
      </c>
      <c r="D1252" t="s">
        <v>104</v>
      </c>
      <c r="E1252">
        <v>3.15</v>
      </c>
      <c r="F1252">
        <v>0</v>
      </c>
      <c r="G1252">
        <v>0</v>
      </c>
      <c r="H1252">
        <v>1</v>
      </c>
      <c r="I1252">
        <f>Data[[#This Row],[nucleus_area_pct]]/Data[[#This Row],[cytoplasm_ratio]]</f>
        <v>0</v>
      </c>
      <c r="J1252">
        <v>0.53</v>
      </c>
      <c r="K1252">
        <v>0.67900000000000005</v>
      </c>
      <c r="L1252">
        <v>0.59</v>
      </c>
      <c r="M1252">
        <v>1</v>
      </c>
      <c r="N1252">
        <v>0.68500000000000005</v>
      </c>
      <c r="O1252">
        <v>74</v>
      </c>
      <c r="P1252">
        <v>33</v>
      </c>
      <c r="Q1252">
        <v>215</v>
      </c>
      <c r="R1252">
        <v>129</v>
      </c>
      <c r="S1252">
        <v>115</v>
      </c>
      <c r="T1252">
        <f>(Data[[#This Row],[mean_r]]/256)*100</f>
        <v>83.984375</v>
      </c>
      <c r="U1252">
        <f>(Data[[#This Row],[mean_g]]/256)*100</f>
        <v>50.390625</v>
      </c>
      <c r="V1252">
        <f>(Data[[#This Row],[mean_b]]/256)*100</f>
        <v>44.921875</v>
      </c>
      <c r="W1252">
        <v>0.48299999999999998</v>
      </c>
      <c r="X1252" t="s">
        <v>51</v>
      </c>
      <c r="Y1252" t="s">
        <v>45</v>
      </c>
      <c r="Z1252">
        <v>5836</v>
      </c>
      <c r="AA1252">
        <v>4.4000000000000004</v>
      </c>
      <c r="AB1252">
        <v>16.8</v>
      </c>
      <c r="AC1252">
        <v>44</v>
      </c>
      <c r="AD1252">
        <v>222892</v>
      </c>
      <c r="AE1252">
        <v>112.3</v>
      </c>
      <c r="AF1252">
        <v>34.4</v>
      </c>
      <c r="AG1252" t="s">
        <v>64</v>
      </c>
      <c r="AH1252" t="s">
        <v>42</v>
      </c>
      <c r="AI1252" t="s">
        <v>43</v>
      </c>
      <c r="AJ1252">
        <v>100</v>
      </c>
      <c r="AK1252">
        <v>512</v>
      </c>
      <c r="AL1252">
        <v>0.57809999999999995</v>
      </c>
      <c r="AM1252">
        <v>0.71440000000000003</v>
      </c>
      <c r="AN1252">
        <v>0.8286</v>
      </c>
      <c r="AO1252">
        <f>Data[[#This Row],[labeller_confidence_score]]-Data[[#This Row],[cytodiffusion_classification_confidence]]</f>
        <v>0.11419999999999997</v>
      </c>
    </row>
    <row r="1253" spans="1:41" x14ac:dyDescent="0.3">
      <c r="A1253" t="s">
        <v>1326</v>
      </c>
      <c r="B1253" t="s">
        <v>66</v>
      </c>
      <c r="C1253">
        <v>1</v>
      </c>
      <c r="D1253" t="s">
        <v>67</v>
      </c>
      <c r="E1253">
        <v>10.38</v>
      </c>
      <c r="F1253">
        <v>85.5</v>
      </c>
      <c r="G1253">
        <v>0.69199999999999995</v>
      </c>
      <c r="H1253">
        <v>9.9000000000000005E-2</v>
      </c>
      <c r="I1253">
        <f>Data[[#This Row],[nucleus_area_pct]]/Data[[#This Row],[cytoplasm_ratio]]</f>
        <v>863.63636363636363</v>
      </c>
      <c r="J1253">
        <v>0.52100000000000002</v>
      </c>
      <c r="K1253">
        <v>0.69599999999999995</v>
      </c>
      <c r="L1253">
        <v>0.71</v>
      </c>
      <c r="M1253">
        <v>1.2</v>
      </c>
      <c r="N1253">
        <v>0.56000000000000005</v>
      </c>
      <c r="O1253">
        <v>556</v>
      </c>
      <c r="P1253">
        <v>105</v>
      </c>
      <c r="Q1253">
        <v>195</v>
      </c>
      <c r="R1253">
        <v>150</v>
      </c>
      <c r="S1253">
        <v>219</v>
      </c>
      <c r="T1253">
        <f>(Data[[#This Row],[mean_r]]/256)*100</f>
        <v>76.171875</v>
      </c>
      <c r="U1253">
        <f>(Data[[#This Row],[mean_g]]/256)*100</f>
        <v>58.59375</v>
      </c>
      <c r="V1253">
        <f>(Data[[#This Row],[mean_b]]/256)*100</f>
        <v>85.546875</v>
      </c>
      <c r="W1253">
        <v>0.73299999999999998</v>
      </c>
      <c r="X1253" t="s">
        <v>63</v>
      </c>
      <c r="Y1253" t="s">
        <v>40</v>
      </c>
      <c r="Z1253">
        <v>9866</v>
      </c>
      <c r="AA1253">
        <v>4.96</v>
      </c>
      <c r="AB1253">
        <v>15.2</v>
      </c>
      <c r="AC1253">
        <v>36.1</v>
      </c>
      <c r="AD1253">
        <v>302289</v>
      </c>
      <c r="AE1253">
        <v>111.2</v>
      </c>
      <c r="AF1253">
        <v>34.299999999999997</v>
      </c>
      <c r="AG1253" t="s">
        <v>64</v>
      </c>
      <c r="AH1253" t="s">
        <v>42</v>
      </c>
      <c r="AI1253" t="s">
        <v>56</v>
      </c>
      <c r="AJ1253">
        <v>100</v>
      </c>
      <c r="AK1253">
        <v>360</v>
      </c>
      <c r="AL1253">
        <v>0.88170000000000004</v>
      </c>
      <c r="AM1253">
        <v>0.88080000000000003</v>
      </c>
      <c r="AN1253">
        <v>0.77390000000000003</v>
      </c>
      <c r="AO1253">
        <f>Data[[#This Row],[labeller_confidence_score]]-Data[[#This Row],[cytodiffusion_classification_confidence]]</f>
        <v>-0.1069</v>
      </c>
    </row>
    <row r="1254" spans="1:41" x14ac:dyDescent="0.3">
      <c r="A1254" t="s">
        <v>1327</v>
      </c>
      <c r="B1254" t="s">
        <v>54</v>
      </c>
      <c r="C1254">
        <v>0</v>
      </c>
      <c r="D1254" t="s">
        <v>54</v>
      </c>
      <c r="E1254">
        <v>7.22</v>
      </c>
      <c r="F1254">
        <v>0</v>
      </c>
      <c r="G1254">
        <v>0</v>
      </c>
      <c r="H1254">
        <v>1</v>
      </c>
      <c r="I1254">
        <f>Data[[#This Row],[nucleus_area_pct]]/Data[[#This Row],[cytoplasm_ratio]]</f>
        <v>0</v>
      </c>
      <c r="J1254">
        <v>0.875</v>
      </c>
      <c r="K1254">
        <v>0.29499999999999998</v>
      </c>
      <c r="L1254">
        <v>0.91</v>
      </c>
      <c r="M1254">
        <v>1</v>
      </c>
      <c r="N1254">
        <v>0.91300000000000003</v>
      </c>
      <c r="O1254">
        <v>183</v>
      </c>
      <c r="P1254">
        <v>49</v>
      </c>
      <c r="Q1254">
        <v>208</v>
      </c>
      <c r="R1254">
        <v>129</v>
      </c>
      <c r="S1254">
        <v>116</v>
      </c>
      <c r="T1254">
        <f>(Data[[#This Row],[mean_r]]/256)*100</f>
        <v>81.25</v>
      </c>
      <c r="U1254">
        <f>(Data[[#This Row],[mean_g]]/256)*100</f>
        <v>50.390625</v>
      </c>
      <c r="V1254">
        <f>(Data[[#This Row],[mean_b]]/256)*100</f>
        <v>45.3125</v>
      </c>
      <c r="W1254">
        <v>0.48299999999999998</v>
      </c>
      <c r="X1254" t="s">
        <v>39</v>
      </c>
      <c r="Y1254" t="s">
        <v>40</v>
      </c>
      <c r="Z1254">
        <v>4858</v>
      </c>
      <c r="AA1254">
        <v>4.01</v>
      </c>
      <c r="AB1254">
        <v>12.3</v>
      </c>
      <c r="AC1254">
        <v>38.5</v>
      </c>
      <c r="AD1254">
        <v>249766</v>
      </c>
      <c r="AE1254">
        <v>88.3</v>
      </c>
      <c r="AF1254">
        <v>33.6</v>
      </c>
      <c r="AG1254" t="s">
        <v>64</v>
      </c>
      <c r="AH1254" t="s">
        <v>47</v>
      </c>
      <c r="AI1254" t="s">
        <v>43</v>
      </c>
      <c r="AJ1254">
        <v>60</v>
      </c>
      <c r="AK1254">
        <v>512</v>
      </c>
      <c r="AL1254">
        <v>5.9700000000000003E-2</v>
      </c>
      <c r="AM1254">
        <v>0.95599999999999996</v>
      </c>
      <c r="AN1254">
        <v>0.94610000000000005</v>
      </c>
      <c r="AO1254">
        <f>Data[[#This Row],[labeller_confidence_score]]-Data[[#This Row],[cytodiffusion_classification_confidence]]</f>
        <v>-9.8999999999999089E-3</v>
      </c>
    </row>
    <row r="1255" spans="1:41" x14ac:dyDescent="0.3">
      <c r="A1255" t="s">
        <v>1328</v>
      </c>
      <c r="B1255" t="s">
        <v>49</v>
      </c>
      <c r="C1255">
        <v>0</v>
      </c>
      <c r="D1255" t="s">
        <v>50</v>
      </c>
      <c r="E1255">
        <v>11.5</v>
      </c>
      <c r="F1255">
        <v>55.1</v>
      </c>
      <c r="G1255">
        <v>0.503</v>
      </c>
      <c r="H1255">
        <v>0.47</v>
      </c>
      <c r="I1255">
        <f>Data[[#This Row],[nucleus_area_pct]]/Data[[#This Row],[cytoplasm_ratio]]</f>
        <v>117.2340425531915</v>
      </c>
      <c r="J1255">
        <v>0.748</v>
      </c>
      <c r="K1255">
        <v>0.41699999999999998</v>
      </c>
      <c r="L1255">
        <v>3.81</v>
      </c>
      <c r="M1255">
        <v>3.1</v>
      </c>
      <c r="N1255">
        <v>0.81299999999999994</v>
      </c>
      <c r="O1255">
        <v>443</v>
      </c>
      <c r="P1255">
        <v>68</v>
      </c>
      <c r="Q1255">
        <v>216</v>
      </c>
      <c r="R1255">
        <v>168</v>
      </c>
      <c r="S1255">
        <v>201</v>
      </c>
      <c r="T1255">
        <f>(Data[[#This Row],[mean_r]]/256)*100</f>
        <v>84.375</v>
      </c>
      <c r="U1255">
        <f>(Data[[#This Row],[mean_g]]/256)*100</f>
        <v>65.625</v>
      </c>
      <c r="V1255">
        <f>(Data[[#This Row],[mean_b]]/256)*100</f>
        <v>78.515625</v>
      </c>
      <c r="W1255">
        <v>0.60799999999999998</v>
      </c>
      <c r="X1255" t="s">
        <v>63</v>
      </c>
      <c r="Y1255" t="s">
        <v>45</v>
      </c>
      <c r="Z1255">
        <v>4643</v>
      </c>
      <c r="AA1255">
        <v>5.0199999999999996</v>
      </c>
      <c r="AB1255">
        <v>11</v>
      </c>
      <c r="AC1255">
        <v>31</v>
      </c>
      <c r="AD1255">
        <v>343971</v>
      </c>
      <c r="AE1255">
        <v>102.5</v>
      </c>
      <c r="AF1255">
        <v>31.7</v>
      </c>
      <c r="AG1255" t="s">
        <v>41</v>
      </c>
      <c r="AH1255" t="s">
        <v>47</v>
      </c>
      <c r="AI1255" t="s">
        <v>56</v>
      </c>
      <c r="AJ1255">
        <v>40</v>
      </c>
      <c r="AK1255">
        <v>224</v>
      </c>
      <c r="AL1255">
        <v>0.1191</v>
      </c>
      <c r="AM1255">
        <v>0.85119999999999996</v>
      </c>
      <c r="AN1255">
        <v>0.91439999999999999</v>
      </c>
      <c r="AO1255">
        <f>Data[[#This Row],[labeller_confidence_score]]-Data[[#This Row],[cytodiffusion_classification_confidence]]</f>
        <v>6.3200000000000034E-2</v>
      </c>
    </row>
    <row r="1256" spans="1:41" x14ac:dyDescent="0.3">
      <c r="A1256" t="s">
        <v>1329</v>
      </c>
      <c r="B1256" t="s">
        <v>49</v>
      </c>
      <c r="C1256">
        <v>0</v>
      </c>
      <c r="D1256" t="s">
        <v>50</v>
      </c>
      <c r="E1256">
        <v>13.45</v>
      </c>
      <c r="F1256">
        <v>49.8</v>
      </c>
      <c r="G1256">
        <v>0.54</v>
      </c>
      <c r="H1256">
        <v>0.42099999999999999</v>
      </c>
      <c r="I1256">
        <f>Data[[#This Row],[nucleus_area_pct]]/Data[[#This Row],[cytoplasm_ratio]]</f>
        <v>118.2897862232779</v>
      </c>
      <c r="J1256">
        <v>0.84299999999999997</v>
      </c>
      <c r="K1256">
        <v>0.33800000000000002</v>
      </c>
      <c r="L1256">
        <v>3.18</v>
      </c>
      <c r="M1256">
        <v>3.8</v>
      </c>
      <c r="N1256">
        <v>0.84699999999999998</v>
      </c>
      <c r="O1256">
        <v>464</v>
      </c>
      <c r="P1256">
        <v>73</v>
      </c>
      <c r="Q1256">
        <v>203</v>
      </c>
      <c r="R1256">
        <v>154</v>
      </c>
      <c r="S1256">
        <v>185</v>
      </c>
      <c r="T1256">
        <f>(Data[[#This Row],[mean_r]]/256)*100</f>
        <v>79.296875</v>
      </c>
      <c r="U1256">
        <f>(Data[[#This Row],[mean_g]]/256)*100</f>
        <v>60.15625</v>
      </c>
      <c r="V1256">
        <f>(Data[[#This Row],[mean_b]]/256)*100</f>
        <v>72.265625</v>
      </c>
      <c r="W1256">
        <v>0.66700000000000004</v>
      </c>
      <c r="X1256" t="s">
        <v>39</v>
      </c>
      <c r="Y1256" t="s">
        <v>40</v>
      </c>
      <c r="Z1256">
        <v>6632</v>
      </c>
      <c r="AA1256">
        <v>5.37</v>
      </c>
      <c r="AB1256">
        <v>15.1</v>
      </c>
      <c r="AC1256">
        <v>47.6</v>
      </c>
      <c r="AD1256">
        <v>272489</v>
      </c>
      <c r="AE1256">
        <v>84.4</v>
      </c>
      <c r="AF1256">
        <v>32.9</v>
      </c>
      <c r="AG1256" t="s">
        <v>46</v>
      </c>
      <c r="AH1256" t="s">
        <v>47</v>
      </c>
      <c r="AI1256" t="s">
        <v>43</v>
      </c>
      <c r="AJ1256">
        <v>60</v>
      </c>
      <c r="AK1256">
        <v>224</v>
      </c>
      <c r="AL1256">
        <v>0.14630000000000001</v>
      </c>
      <c r="AM1256">
        <v>0.93679999999999997</v>
      </c>
      <c r="AN1256">
        <v>0.93520000000000003</v>
      </c>
      <c r="AO1256">
        <f>Data[[#This Row],[labeller_confidence_score]]-Data[[#This Row],[cytodiffusion_classification_confidence]]</f>
        <v>-1.5999999999999348E-3</v>
      </c>
    </row>
    <row r="1257" spans="1:41" x14ac:dyDescent="0.3">
      <c r="A1257" t="s">
        <v>1330</v>
      </c>
      <c r="B1257" t="s">
        <v>49</v>
      </c>
      <c r="C1257">
        <v>0</v>
      </c>
      <c r="D1257" t="s">
        <v>50</v>
      </c>
      <c r="E1257">
        <v>11.27</v>
      </c>
      <c r="F1257">
        <v>53.6</v>
      </c>
      <c r="G1257">
        <v>0.70899999999999996</v>
      </c>
      <c r="H1257">
        <v>0.377</v>
      </c>
      <c r="I1257">
        <f>Data[[#This Row],[nucleus_area_pct]]/Data[[#This Row],[cytoplasm_ratio]]</f>
        <v>142.17506631299736</v>
      </c>
      <c r="J1257">
        <v>0.79800000000000004</v>
      </c>
      <c r="K1257">
        <v>0.31</v>
      </c>
      <c r="L1257">
        <v>3.05</v>
      </c>
      <c r="M1257">
        <v>3.9</v>
      </c>
      <c r="N1257">
        <v>0.83599999999999997</v>
      </c>
      <c r="O1257">
        <v>408</v>
      </c>
      <c r="P1257">
        <v>66</v>
      </c>
      <c r="Q1257">
        <v>214</v>
      </c>
      <c r="R1257">
        <v>185</v>
      </c>
      <c r="S1257">
        <v>171</v>
      </c>
      <c r="T1257">
        <f>(Data[[#This Row],[mean_r]]/256)*100</f>
        <v>83.59375</v>
      </c>
      <c r="U1257">
        <f>(Data[[#This Row],[mean_g]]/256)*100</f>
        <v>72.265625</v>
      </c>
      <c r="V1257">
        <f>(Data[[#This Row],[mean_b]]/256)*100</f>
        <v>66.796875</v>
      </c>
      <c r="W1257">
        <v>0.78400000000000003</v>
      </c>
      <c r="X1257" t="s">
        <v>51</v>
      </c>
      <c r="Y1257" t="s">
        <v>45</v>
      </c>
      <c r="Z1257">
        <v>9998</v>
      </c>
      <c r="AA1257">
        <v>4.33</v>
      </c>
      <c r="AB1257">
        <v>12.7</v>
      </c>
      <c r="AC1257">
        <v>41.2</v>
      </c>
      <c r="AD1257">
        <v>323266</v>
      </c>
      <c r="AE1257">
        <v>76.3</v>
      </c>
      <c r="AF1257">
        <v>34.6</v>
      </c>
      <c r="AG1257" t="s">
        <v>46</v>
      </c>
      <c r="AH1257" t="s">
        <v>68</v>
      </c>
      <c r="AI1257" t="s">
        <v>43</v>
      </c>
      <c r="AJ1257">
        <v>60</v>
      </c>
      <c r="AK1257">
        <v>256</v>
      </c>
      <c r="AL1257">
        <v>0.13589999999999999</v>
      </c>
      <c r="AM1257">
        <v>0.99550000000000005</v>
      </c>
      <c r="AN1257">
        <v>0.8821</v>
      </c>
      <c r="AO1257">
        <f>Data[[#This Row],[labeller_confidence_score]]-Data[[#This Row],[cytodiffusion_classification_confidence]]</f>
        <v>-0.11340000000000006</v>
      </c>
    </row>
    <row r="1258" spans="1:41" x14ac:dyDescent="0.3">
      <c r="A1258" t="s">
        <v>1331</v>
      </c>
      <c r="B1258" t="s">
        <v>81</v>
      </c>
      <c r="C1258">
        <v>1</v>
      </c>
      <c r="D1258" t="s">
        <v>82</v>
      </c>
      <c r="E1258">
        <v>12.64</v>
      </c>
      <c r="F1258">
        <v>87.7</v>
      </c>
      <c r="G1258">
        <v>0.45</v>
      </c>
      <c r="H1258">
        <v>0.152</v>
      </c>
      <c r="I1258">
        <f>Data[[#This Row],[nucleus_area_pct]]/Data[[#This Row],[cytoplasm_ratio]]</f>
        <v>576.97368421052636</v>
      </c>
      <c r="J1258">
        <v>0.82699999999999996</v>
      </c>
      <c r="K1258">
        <v>0.29799999999999999</v>
      </c>
      <c r="L1258">
        <v>0.36</v>
      </c>
      <c r="M1258">
        <v>1</v>
      </c>
      <c r="N1258">
        <v>0.93700000000000006</v>
      </c>
      <c r="O1258">
        <v>577</v>
      </c>
      <c r="P1258">
        <v>94</v>
      </c>
      <c r="Q1258">
        <v>172</v>
      </c>
      <c r="R1258">
        <v>134</v>
      </c>
      <c r="S1258">
        <v>208</v>
      </c>
      <c r="T1258">
        <f>(Data[[#This Row],[mean_r]]/256)*100</f>
        <v>67.1875</v>
      </c>
      <c r="U1258">
        <f>(Data[[#This Row],[mean_g]]/256)*100</f>
        <v>52.34375</v>
      </c>
      <c r="V1258">
        <f>(Data[[#This Row],[mean_b]]/256)*100</f>
        <v>81.25</v>
      </c>
      <c r="W1258">
        <v>0.56999999999999995</v>
      </c>
      <c r="X1258" t="s">
        <v>51</v>
      </c>
      <c r="Y1258" t="s">
        <v>40</v>
      </c>
      <c r="Z1258">
        <v>2550</v>
      </c>
      <c r="AA1258">
        <v>5.18</v>
      </c>
      <c r="AB1258">
        <v>18</v>
      </c>
      <c r="AC1258">
        <v>46.7</v>
      </c>
      <c r="AD1258">
        <v>263208</v>
      </c>
      <c r="AE1258">
        <v>83.4</v>
      </c>
      <c r="AF1258">
        <v>35.299999999999997</v>
      </c>
      <c r="AG1258" t="s">
        <v>41</v>
      </c>
      <c r="AH1258" t="s">
        <v>42</v>
      </c>
      <c r="AI1258" t="s">
        <v>52</v>
      </c>
      <c r="AJ1258">
        <v>100</v>
      </c>
      <c r="AK1258">
        <v>256</v>
      </c>
      <c r="AL1258">
        <v>0.79900000000000004</v>
      </c>
      <c r="AM1258">
        <v>0.83809999999999996</v>
      </c>
      <c r="AN1258">
        <v>0.66600000000000004</v>
      </c>
      <c r="AO1258">
        <f>Data[[#This Row],[labeller_confidence_score]]-Data[[#This Row],[cytodiffusion_classification_confidence]]</f>
        <v>-0.17209999999999992</v>
      </c>
    </row>
    <row r="1259" spans="1:41" x14ac:dyDescent="0.3">
      <c r="A1259" t="s">
        <v>1332</v>
      </c>
      <c r="B1259" t="s">
        <v>49</v>
      </c>
      <c r="C1259">
        <v>0</v>
      </c>
      <c r="D1259" t="s">
        <v>50</v>
      </c>
      <c r="E1259">
        <v>12.67</v>
      </c>
      <c r="F1259">
        <v>55.7</v>
      </c>
      <c r="G1259">
        <v>0.63700000000000001</v>
      </c>
      <c r="H1259">
        <v>0.49</v>
      </c>
      <c r="I1259">
        <f>Data[[#This Row],[nucleus_area_pct]]/Data[[#This Row],[cytoplasm_ratio]]</f>
        <v>113.67346938775511</v>
      </c>
      <c r="J1259">
        <v>0.69699999999999995</v>
      </c>
      <c r="K1259">
        <v>0.315</v>
      </c>
      <c r="L1259">
        <v>3.88</v>
      </c>
      <c r="M1259">
        <v>3.4</v>
      </c>
      <c r="N1259">
        <v>0.879</v>
      </c>
      <c r="O1259">
        <v>412</v>
      </c>
      <c r="P1259">
        <v>64</v>
      </c>
      <c r="Q1259">
        <v>205</v>
      </c>
      <c r="R1259">
        <v>145</v>
      </c>
      <c r="S1259">
        <v>176</v>
      </c>
      <c r="T1259">
        <f>(Data[[#This Row],[mean_r]]/256)*100</f>
        <v>80.078125</v>
      </c>
      <c r="U1259">
        <f>(Data[[#This Row],[mean_g]]/256)*100</f>
        <v>56.640625</v>
      </c>
      <c r="V1259">
        <f>(Data[[#This Row],[mean_b]]/256)*100</f>
        <v>68.75</v>
      </c>
      <c r="W1259">
        <v>0.66400000000000003</v>
      </c>
      <c r="X1259" t="s">
        <v>39</v>
      </c>
      <c r="Y1259" t="s">
        <v>40</v>
      </c>
      <c r="Z1259">
        <v>8279</v>
      </c>
      <c r="AA1259">
        <v>5.57</v>
      </c>
      <c r="AB1259">
        <v>12.8</v>
      </c>
      <c r="AC1259">
        <v>42.7</v>
      </c>
      <c r="AD1259">
        <v>96142</v>
      </c>
      <c r="AE1259">
        <v>91.6</v>
      </c>
      <c r="AF1259">
        <v>33.1</v>
      </c>
      <c r="AG1259" t="s">
        <v>46</v>
      </c>
      <c r="AH1259" t="s">
        <v>47</v>
      </c>
      <c r="AI1259" t="s">
        <v>52</v>
      </c>
      <c r="AJ1259">
        <v>60</v>
      </c>
      <c r="AK1259">
        <v>224</v>
      </c>
      <c r="AL1259">
        <v>0.1052</v>
      </c>
      <c r="AM1259">
        <v>0.94589999999999996</v>
      </c>
      <c r="AN1259">
        <v>0.89829999999999999</v>
      </c>
      <c r="AO1259">
        <f>Data[[#This Row],[labeller_confidence_score]]-Data[[#This Row],[cytodiffusion_classification_confidence]]</f>
        <v>-4.7599999999999976E-2</v>
      </c>
    </row>
    <row r="1260" spans="1:41" x14ac:dyDescent="0.3">
      <c r="A1260" t="s">
        <v>1333</v>
      </c>
      <c r="B1260" t="s">
        <v>106</v>
      </c>
      <c r="C1260">
        <v>1</v>
      </c>
      <c r="D1260" t="s">
        <v>82</v>
      </c>
      <c r="E1260">
        <v>13.24</v>
      </c>
      <c r="F1260">
        <v>76.400000000000006</v>
      </c>
      <c r="G1260">
        <v>0.41</v>
      </c>
      <c r="H1260">
        <v>0.22700000000000001</v>
      </c>
      <c r="I1260">
        <f>Data[[#This Row],[nucleus_area_pct]]/Data[[#This Row],[cytoplasm_ratio]]</f>
        <v>336.56387665198241</v>
      </c>
      <c r="J1260">
        <v>0.82299999999999995</v>
      </c>
      <c r="K1260">
        <v>0.30199999999999999</v>
      </c>
      <c r="L1260">
        <v>0.97</v>
      </c>
      <c r="M1260">
        <v>1</v>
      </c>
      <c r="N1260">
        <v>0.85099999999999998</v>
      </c>
      <c r="O1260">
        <v>682</v>
      </c>
      <c r="P1260">
        <v>90</v>
      </c>
      <c r="Q1260">
        <v>190</v>
      </c>
      <c r="R1260">
        <v>163</v>
      </c>
      <c r="S1260">
        <v>197</v>
      </c>
      <c r="T1260">
        <f>(Data[[#This Row],[mean_r]]/256)*100</f>
        <v>74.21875</v>
      </c>
      <c r="U1260">
        <f>(Data[[#This Row],[mean_g]]/256)*100</f>
        <v>63.671875</v>
      </c>
      <c r="V1260">
        <f>(Data[[#This Row],[mean_b]]/256)*100</f>
        <v>76.953125</v>
      </c>
      <c r="W1260">
        <v>0.68700000000000006</v>
      </c>
      <c r="X1260" t="s">
        <v>63</v>
      </c>
      <c r="Y1260" t="s">
        <v>40</v>
      </c>
      <c r="Z1260">
        <v>9746</v>
      </c>
      <c r="AA1260">
        <v>5.34</v>
      </c>
      <c r="AB1260">
        <v>13.1</v>
      </c>
      <c r="AC1260">
        <v>38.299999999999997</v>
      </c>
      <c r="AD1260">
        <v>273215</v>
      </c>
      <c r="AE1260">
        <v>82.7</v>
      </c>
      <c r="AF1260">
        <v>34</v>
      </c>
      <c r="AG1260" t="s">
        <v>46</v>
      </c>
      <c r="AH1260" t="s">
        <v>47</v>
      </c>
      <c r="AI1260" t="s">
        <v>56</v>
      </c>
      <c r="AJ1260">
        <v>100</v>
      </c>
      <c r="AK1260">
        <v>256</v>
      </c>
      <c r="AL1260">
        <v>0.83819999999999995</v>
      </c>
      <c r="AM1260">
        <v>0.75619999999999998</v>
      </c>
      <c r="AN1260">
        <v>0.86770000000000003</v>
      </c>
      <c r="AO1260">
        <f>Data[[#This Row],[labeller_confidence_score]]-Data[[#This Row],[cytodiffusion_classification_confidence]]</f>
        <v>0.11150000000000004</v>
      </c>
    </row>
    <row r="1261" spans="1:41" x14ac:dyDescent="0.3">
      <c r="A1261" t="s">
        <v>1334</v>
      </c>
      <c r="B1261" t="s">
        <v>106</v>
      </c>
      <c r="C1261">
        <v>1</v>
      </c>
      <c r="D1261" t="s">
        <v>82</v>
      </c>
      <c r="E1261">
        <v>13.31</v>
      </c>
      <c r="F1261">
        <v>95.8</v>
      </c>
      <c r="G1261">
        <v>0.43099999999999999</v>
      </c>
      <c r="H1261">
        <v>0.219</v>
      </c>
      <c r="I1261">
        <f>Data[[#This Row],[nucleus_area_pct]]/Data[[#This Row],[cytoplasm_ratio]]</f>
        <v>437.4429223744292</v>
      </c>
      <c r="J1261">
        <v>0.79200000000000004</v>
      </c>
      <c r="K1261">
        <v>0.33500000000000002</v>
      </c>
      <c r="L1261">
        <v>1.1299999999999999</v>
      </c>
      <c r="M1261">
        <v>1</v>
      </c>
      <c r="N1261">
        <v>0.88200000000000001</v>
      </c>
      <c r="O1261">
        <v>595</v>
      </c>
      <c r="P1261">
        <v>72</v>
      </c>
      <c r="Q1261">
        <v>197</v>
      </c>
      <c r="R1261">
        <v>136</v>
      </c>
      <c r="S1261">
        <v>200</v>
      </c>
      <c r="T1261">
        <f>(Data[[#This Row],[mean_r]]/256)*100</f>
        <v>76.953125</v>
      </c>
      <c r="U1261">
        <f>(Data[[#This Row],[mean_g]]/256)*100</f>
        <v>53.125</v>
      </c>
      <c r="V1261">
        <f>(Data[[#This Row],[mean_b]]/256)*100</f>
        <v>78.125</v>
      </c>
      <c r="W1261">
        <v>0.70199999999999996</v>
      </c>
      <c r="X1261" t="s">
        <v>51</v>
      </c>
      <c r="Y1261" t="s">
        <v>45</v>
      </c>
      <c r="Z1261">
        <v>10249</v>
      </c>
      <c r="AA1261">
        <v>5.6</v>
      </c>
      <c r="AB1261">
        <v>15.4</v>
      </c>
      <c r="AC1261">
        <v>42.5</v>
      </c>
      <c r="AD1261">
        <v>120763</v>
      </c>
      <c r="AE1261">
        <v>83.2</v>
      </c>
      <c r="AF1261">
        <v>36</v>
      </c>
      <c r="AG1261" t="s">
        <v>46</v>
      </c>
      <c r="AH1261" t="s">
        <v>47</v>
      </c>
      <c r="AI1261" t="s">
        <v>52</v>
      </c>
      <c r="AJ1261">
        <v>40</v>
      </c>
      <c r="AK1261">
        <v>360</v>
      </c>
      <c r="AL1261">
        <v>0.751</v>
      </c>
      <c r="AM1261">
        <v>0.49959999999999999</v>
      </c>
      <c r="AN1261">
        <v>0.67449999999999999</v>
      </c>
      <c r="AO1261">
        <f>Data[[#This Row],[labeller_confidence_score]]-Data[[#This Row],[cytodiffusion_classification_confidence]]</f>
        <v>0.1749</v>
      </c>
    </row>
    <row r="1262" spans="1:41" x14ac:dyDescent="0.3">
      <c r="A1262" t="s">
        <v>1335</v>
      </c>
      <c r="B1262" t="s">
        <v>87</v>
      </c>
      <c r="C1262">
        <v>0</v>
      </c>
      <c r="D1262" t="s">
        <v>50</v>
      </c>
      <c r="E1262">
        <v>11.76</v>
      </c>
      <c r="F1262">
        <v>43</v>
      </c>
      <c r="G1262">
        <v>0.73399999999999999</v>
      </c>
      <c r="H1262">
        <v>0.57199999999999995</v>
      </c>
      <c r="I1262">
        <f>Data[[#This Row],[nucleus_area_pct]]/Data[[#This Row],[cytoplasm_ratio]]</f>
        <v>75.174825174825187</v>
      </c>
      <c r="J1262">
        <v>0.8</v>
      </c>
      <c r="K1262">
        <v>0.26600000000000001</v>
      </c>
      <c r="L1262">
        <v>3.79</v>
      </c>
      <c r="M1262">
        <v>2.2999999999999998</v>
      </c>
      <c r="N1262">
        <v>0.81</v>
      </c>
      <c r="O1262">
        <v>445</v>
      </c>
      <c r="P1262">
        <v>65</v>
      </c>
      <c r="Q1262">
        <v>250</v>
      </c>
      <c r="R1262">
        <v>171</v>
      </c>
      <c r="S1262">
        <v>161</v>
      </c>
      <c r="T1262">
        <f>(Data[[#This Row],[mean_r]]/256)*100</f>
        <v>97.65625</v>
      </c>
      <c r="U1262">
        <f>(Data[[#This Row],[mean_g]]/256)*100</f>
        <v>66.796875</v>
      </c>
      <c r="V1262">
        <f>(Data[[#This Row],[mean_b]]/256)*100</f>
        <v>62.890625</v>
      </c>
      <c r="W1262">
        <v>0.56699999999999995</v>
      </c>
      <c r="X1262" t="s">
        <v>39</v>
      </c>
      <c r="Y1262" t="s">
        <v>40</v>
      </c>
      <c r="Z1262">
        <v>10810</v>
      </c>
      <c r="AA1262">
        <v>5.62</v>
      </c>
      <c r="AB1262">
        <v>12.1</v>
      </c>
      <c r="AC1262">
        <v>44.2</v>
      </c>
      <c r="AD1262">
        <v>161031</v>
      </c>
      <c r="AE1262">
        <v>94.4</v>
      </c>
      <c r="AF1262">
        <v>33.799999999999997</v>
      </c>
      <c r="AG1262" t="s">
        <v>41</v>
      </c>
      <c r="AH1262" t="s">
        <v>47</v>
      </c>
      <c r="AI1262" t="s">
        <v>43</v>
      </c>
      <c r="AJ1262">
        <v>60</v>
      </c>
      <c r="AK1262">
        <v>512</v>
      </c>
      <c r="AL1262">
        <v>9.4100000000000003E-2</v>
      </c>
      <c r="AM1262">
        <v>0.88360000000000005</v>
      </c>
      <c r="AN1262">
        <v>0.86870000000000003</v>
      </c>
      <c r="AO1262">
        <f>Data[[#This Row],[labeller_confidence_score]]-Data[[#This Row],[cytodiffusion_classification_confidence]]</f>
        <v>-1.4900000000000024E-2</v>
      </c>
    </row>
    <row r="1263" spans="1:41" x14ac:dyDescent="0.3">
      <c r="A1263" t="s">
        <v>1336</v>
      </c>
      <c r="B1263" t="s">
        <v>87</v>
      </c>
      <c r="C1263">
        <v>0</v>
      </c>
      <c r="D1263" t="s">
        <v>50</v>
      </c>
      <c r="E1263">
        <v>11.54</v>
      </c>
      <c r="F1263">
        <v>51.6</v>
      </c>
      <c r="G1263">
        <v>0.58699999999999997</v>
      </c>
      <c r="H1263">
        <v>0.53</v>
      </c>
      <c r="I1263">
        <f>Data[[#This Row],[nucleus_area_pct]]/Data[[#This Row],[cytoplasm_ratio]]</f>
        <v>97.35849056603773</v>
      </c>
      <c r="J1263">
        <v>0.79500000000000004</v>
      </c>
      <c r="K1263">
        <v>0.38100000000000001</v>
      </c>
      <c r="L1263">
        <v>5.05</v>
      </c>
      <c r="M1263">
        <v>1.8</v>
      </c>
      <c r="N1263">
        <v>0.73699999999999999</v>
      </c>
      <c r="O1263">
        <v>481</v>
      </c>
      <c r="P1263">
        <v>77</v>
      </c>
      <c r="Q1263">
        <v>222</v>
      </c>
      <c r="R1263">
        <v>132</v>
      </c>
      <c r="S1263">
        <v>160</v>
      </c>
      <c r="T1263">
        <f>(Data[[#This Row],[mean_r]]/256)*100</f>
        <v>86.71875</v>
      </c>
      <c r="U1263">
        <f>(Data[[#This Row],[mean_g]]/256)*100</f>
        <v>51.5625</v>
      </c>
      <c r="V1263">
        <f>(Data[[#This Row],[mean_b]]/256)*100</f>
        <v>62.5</v>
      </c>
      <c r="W1263">
        <v>0.63800000000000001</v>
      </c>
      <c r="X1263" t="s">
        <v>51</v>
      </c>
      <c r="Y1263" t="s">
        <v>45</v>
      </c>
      <c r="Z1263">
        <v>4404</v>
      </c>
      <c r="AA1263">
        <v>4.93</v>
      </c>
      <c r="AB1263">
        <v>12.1</v>
      </c>
      <c r="AC1263">
        <v>37.4</v>
      </c>
      <c r="AD1263">
        <v>279933</v>
      </c>
      <c r="AE1263">
        <v>70.2</v>
      </c>
      <c r="AF1263">
        <v>33.799999999999997</v>
      </c>
      <c r="AG1263" t="s">
        <v>64</v>
      </c>
      <c r="AH1263" t="s">
        <v>47</v>
      </c>
      <c r="AI1263" t="s">
        <v>52</v>
      </c>
      <c r="AJ1263">
        <v>100</v>
      </c>
      <c r="AK1263">
        <v>512</v>
      </c>
      <c r="AL1263">
        <v>6.4799999999999996E-2</v>
      </c>
      <c r="AM1263">
        <v>0.95699999999999996</v>
      </c>
      <c r="AN1263">
        <v>0.98619999999999997</v>
      </c>
      <c r="AO1263">
        <f>Data[[#This Row],[labeller_confidence_score]]-Data[[#This Row],[cytodiffusion_classification_confidence]]</f>
        <v>2.9200000000000004E-2</v>
      </c>
    </row>
    <row r="1264" spans="1:41" x14ac:dyDescent="0.3">
      <c r="A1264" t="s">
        <v>1337</v>
      </c>
      <c r="B1264" t="s">
        <v>81</v>
      </c>
      <c r="C1264">
        <v>1</v>
      </c>
      <c r="D1264" t="s">
        <v>82</v>
      </c>
      <c r="E1264">
        <v>16.14</v>
      </c>
      <c r="F1264">
        <v>87.1</v>
      </c>
      <c r="G1264">
        <v>0.34699999999999998</v>
      </c>
      <c r="H1264">
        <v>0.153</v>
      </c>
      <c r="I1264">
        <f>Data[[#This Row],[nucleus_area_pct]]/Data[[#This Row],[cytoplasm_ratio]]</f>
        <v>569.281045751634</v>
      </c>
      <c r="J1264">
        <v>0.83299999999999996</v>
      </c>
      <c r="K1264">
        <v>0.17399999999999999</v>
      </c>
      <c r="L1264">
        <v>0.68</v>
      </c>
      <c r="M1264">
        <v>1</v>
      </c>
      <c r="N1264">
        <v>0.85299999999999998</v>
      </c>
      <c r="O1264">
        <v>706</v>
      </c>
      <c r="P1264">
        <v>117</v>
      </c>
      <c r="Q1264">
        <v>190</v>
      </c>
      <c r="R1264">
        <v>153</v>
      </c>
      <c r="S1264">
        <v>199</v>
      </c>
      <c r="T1264">
        <f>(Data[[#This Row],[mean_r]]/256)*100</f>
        <v>74.21875</v>
      </c>
      <c r="U1264">
        <f>(Data[[#This Row],[mean_g]]/256)*100</f>
        <v>59.765625</v>
      </c>
      <c r="V1264">
        <f>(Data[[#This Row],[mean_b]]/256)*100</f>
        <v>77.734375</v>
      </c>
      <c r="W1264">
        <v>0.70499999999999996</v>
      </c>
      <c r="X1264" t="s">
        <v>39</v>
      </c>
      <c r="Y1264" t="s">
        <v>40</v>
      </c>
      <c r="Z1264">
        <v>7784</v>
      </c>
      <c r="AA1264">
        <v>5.38</v>
      </c>
      <c r="AB1264">
        <v>12.7</v>
      </c>
      <c r="AC1264">
        <v>38.299999999999997</v>
      </c>
      <c r="AD1264">
        <v>261958</v>
      </c>
      <c r="AE1264">
        <v>120</v>
      </c>
      <c r="AF1264">
        <v>30.9</v>
      </c>
      <c r="AG1264" t="s">
        <v>41</v>
      </c>
      <c r="AH1264" t="s">
        <v>47</v>
      </c>
      <c r="AI1264" t="s">
        <v>52</v>
      </c>
      <c r="AJ1264">
        <v>100</v>
      </c>
      <c r="AK1264">
        <v>256</v>
      </c>
      <c r="AL1264">
        <v>0.75690000000000002</v>
      </c>
      <c r="AM1264">
        <v>0.77010000000000001</v>
      </c>
      <c r="AN1264">
        <v>0.72040000000000004</v>
      </c>
      <c r="AO1264">
        <f>Data[[#This Row],[labeller_confidence_score]]-Data[[#This Row],[cytodiffusion_classification_confidence]]</f>
        <v>-4.9699999999999966E-2</v>
      </c>
    </row>
    <row r="1265" spans="1:41" x14ac:dyDescent="0.3">
      <c r="A1265" t="s">
        <v>1338</v>
      </c>
      <c r="B1265" t="s">
        <v>106</v>
      </c>
      <c r="C1265">
        <v>1</v>
      </c>
      <c r="D1265" t="s">
        <v>82</v>
      </c>
      <c r="E1265">
        <v>12.86</v>
      </c>
      <c r="F1265">
        <v>80.599999999999994</v>
      </c>
      <c r="G1265">
        <v>0.46200000000000002</v>
      </c>
      <c r="H1265">
        <v>0.309</v>
      </c>
      <c r="I1265">
        <f>Data[[#This Row],[nucleus_area_pct]]/Data[[#This Row],[cytoplasm_ratio]]</f>
        <v>260.84142394822004</v>
      </c>
      <c r="J1265">
        <v>0.74299999999999999</v>
      </c>
      <c r="K1265">
        <v>0.34300000000000003</v>
      </c>
      <c r="L1265">
        <v>1.24</v>
      </c>
      <c r="M1265">
        <v>1</v>
      </c>
      <c r="N1265">
        <v>0.88</v>
      </c>
      <c r="O1265">
        <v>521</v>
      </c>
      <c r="P1265">
        <v>102</v>
      </c>
      <c r="Q1265">
        <v>208</v>
      </c>
      <c r="R1265">
        <v>127</v>
      </c>
      <c r="S1265">
        <v>221</v>
      </c>
      <c r="T1265">
        <f>(Data[[#This Row],[mean_r]]/256)*100</f>
        <v>81.25</v>
      </c>
      <c r="U1265">
        <f>(Data[[#This Row],[mean_g]]/256)*100</f>
        <v>49.609375</v>
      </c>
      <c r="V1265">
        <f>(Data[[#This Row],[mean_b]]/256)*100</f>
        <v>86.328125</v>
      </c>
      <c r="W1265">
        <v>0.69699999999999995</v>
      </c>
      <c r="X1265" t="s">
        <v>51</v>
      </c>
      <c r="Y1265" t="s">
        <v>40</v>
      </c>
      <c r="Z1265">
        <v>2665</v>
      </c>
      <c r="AA1265">
        <v>5.14</v>
      </c>
      <c r="AB1265">
        <v>14.8</v>
      </c>
      <c r="AC1265">
        <v>42.8</v>
      </c>
      <c r="AD1265">
        <v>143883</v>
      </c>
      <c r="AE1265">
        <v>83.8</v>
      </c>
      <c r="AF1265">
        <v>32.5</v>
      </c>
      <c r="AG1265" t="s">
        <v>46</v>
      </c>
      <c r="AH1265" t="s">
        <v>47</v>
      </c>
      <c r="AI1265" t="s">
        <v>52</v>
      </c>
      <c r="AJ1265">
        <v>40</v>
      </c>
      <c r="AK1265">
        <v>512</v>
      </c>
      <c r="AL1265">
        <v>0.80079999999999996</v>
      </c>
      <c r="AM1265">
        <v>0.73829999999999996</v>
      </c>
      <c r="AN1265">
        <v>0.6996</v>
      </c>
      <c r="AO1265">
        <f>Data[[#This Row],[labeller_confidence_score]]-Data[[#This Row],[cytodiffusion_classification_confidence]]</f>
        <v>-3.8699999999999957E-2</v>
      </c>
    </row>
    <row r="1266" spans="1:41" x14ac:dyDescent="0.3">
      <c r="A1266" t="s">
        <v>1339</v>
      </c>
      <c r="B1266" t="s">
        <v>54</v>
      </c>
      <c r="C1266">
        <v>0</v>
      </c>
      <c r="D1266" t="s">
        <v>54</v>
      </c>
      <c r="E1266">
        <v>7.25</v>
      </c>
      <c r="F1266">
        <v>0</v>
      </c>
      <c r="G1266">
        <v>0</v>
      </c>
      <c r="H1266">
        <v>1</v>
      </c>
      <c r="I1266">
        <f>Data[[#This Row],[nucleus_area_pct]]/Data[[#This Row],[cytoplasm_ratio]]</f>
        <v>0</v>
      </c>
      <c r="J1266">
        <v>0.873</v>
      </c>
      <c r="K1266">
        <v>0.13700000000000001</v>
      </c>
      <c r="L1266">
        <v>0.21</v>
      </c>
      <c r="M1266">
        <v>1</v>
      </c>
      <c r="N1266">
        <v>0.89500000000000002</v>
      </c>
      <c r="O1266">
        <v>183</v>
      </c>
      <c r="P1266">
        <v>48</v>
      </c>
      <c r="Q1266">
        <v>233</v>
      </c>
      <c r="R1266">
        <v>129</v>
      </c>
      <c r="S1266">
        <v>115</v>
      </c>
      <c r="T1266">
        <f>(Data[[#This Row],[mean_r]]/256)*100</f>
        <v>91.015625</v>
      </c>
      <c r="U1266">
        <f>(Data[[#This Row],[mean_g]]/256)*100</f>
        <v>50.390625</v>
      </c>
      <c r="V1266">
        <f>(Data[[#This Row],[mean_b]]/256)*100</f>
        <v>44.921875</v>
      </c>
      <c r="W1266">
        <v>0.46</v>
      </c>
      <c r="X1266" t="s">
        <v>63</v>
      </c>
      <c r="Y1266" t="s">
        <v>45</v>
      </c>
      <c r="Z1266">
        <v>6864</v>
      </c>
      <c r="AA1266">
        <v>4.9400000000000004</v>
      </c>
      <c r="AB1266">
        <v>14.9</v>
      </c>
      <c r="AC1266">
        <v>44.2</v>
      </c>
      <c r="AD1266">
        <v>315928</v>
      </c>
      <c r="AE1266">
        <v>95</v>
      </c>
      <c r="AF1266">
        <v>37.700000000000003</v>
      </c>
      <c r="AG1266" t="s">
        <v>46</v>
      </c>
      <c r="AH1266" t="s">
        <v>47</v>
      </c>
      <c r="AI1266" t="s">
        <v>52</v>
      </c>
      <c r="AJ1266">
        <v>100</v>
      </c>
      <c r="AK1266">
        <v>256</v>
      </c>
      <c r="AL1266">
        <v>9.2899999999999996E-2</v>
      </c>
      <c r="AM1266">
        <v>0.89600000000000002</v>
      </c>
      <c r="AN1266">
        <v>0.9768</v>
      </c>
      <c r="AO1266">
        <f>Data[[#This Row],[labeller_confidence_score]]-Data[[#This Row],[cytodiffusion_classification_confidence]]</f>
        <v>8.0799999999999983E-2</v>
      </c>
    </row>
    <row r="1267" spans="1:41" x14ac:dyDescent="0.3">
      <c r="A1267" t="s">
        <v>1340</v>
      </c>
      <c r="B1267" t="s">
        <v>106</v>
      </c>
      <c r="C1267">
        <v>1</v>
      </c>
      <c r="D1267" t="s">
        <v>82</v>
      </c>
      <c r="E1267">
        <v>15.97</v>
      </c>
      <c r="F1267">
        <v>77.5</v>
      </c>
      <c r="G1267">
        <v>0.53600000000000003</v>
      </c>
      <c r="H1267">
        <v>0.21</v>
      </c>
      <c r="I1267">
        <f>Data[[#This Row],[nucleus_area_pct]]/Data[[#This Row],[cytoplasm_ratio]]</f>
        <v>369.04761904761904</v>
      </c>
      <c r="J1267">
        <v>0.86599999999999999</v>
      </c>
      <c r="K1267">
        <v>0.34799999999999998</v>
      </c>
      <c r="L1267">
        <v>0.87</v>
      </c>
      <c r="M1267">
        <v>1</v>
      </c>
      <c r="N1267">
        <v>0.83</v>
      </c>
      <c r="O1267">
        <v>464</v>
      </c>
      <c r="P1267">
        <v>77</v>
      </c>
      <c r="Q1267">
        <v>217</v>
      </c>
      <c r="R1267">
        <v>135</v>
      </c>
      <c r="S1267">
        <v>186</v>
      </c>
      <c r="T1267">
        <f>(Data[[#This Row],[mean_r]]/256)*100</f>
        <v>84.765625</v>
      </c>
      <c r="U1267">
        <f>(Data[[#This Row],[mean_g]]/256)*100</f>
        <v>52.734375</v>
      </c>
      <c r="V1267">
        <f>(Data[[#This Row],[mean_b]]/256)*100</f>
        <v>72.65625</v>
      </c>
      <c r="W1267">
        <v>0.79200000000000004</v>
      </c>
      <c r="X1267" t="s">
        <v>51</v>
      </c>
      <c r="Y1267" t="s">
        <v>40</v>
      </c>
      <c r="Z1267">
        <v>4618</v>
      </c>
      <c r="AA1267">
        <v>5.04</v>
      </c>
      <c r="AB1267">
        <v>8</v>
      </c>
      <c r="AC1267">
        <v>49</v>
      </c>
      <c r="AD1267">
        <v>295099</v>
      </c>
      <c r="AE1267">
        <v>67.2</v>
      </c>
      <c r="AF1267">
        <v>34.1</v>
      </c>
      <c r="AG1267" t="s">
        <v>64</v>
      </c>
      <c r="AH1267" t="s">
        <v>42</v>
      </c>
      <c r="AI1267" t="s">
        <v>52</v>
      </c>
      <c r="AJ1267">
        <v>100</v>
      </c>
      <c r="AK1267">
        <v>256</v>
      </c>
      <c r="AL1267">
        <v>0.83320000000000005</v>
      </c>
      <c r="AM1267">
        <v>0.78290000000000004</v>
      </c>
      <c r="AN1267">
        <v>0.72670000000000001</v>
      </c>
      <c r="AO1267">
        <f>Data[[#This Row],[labeller_confidence_score]]-Data[[#This Row],[cytodiffusion_classification_confidence]]</f>
        <v>-5.6200000000000028E-2</v>
      </c>
    </row>
    <row r="1268" spans="1:41" x14ac:dyDescent="0.3">
      <c r="A1268" t="s">
        <v>1341</v>
      </c>
      <c r="B1268" t="s">
        <v>89</v>
      </c>
      <c r="C1268">
        <v>1</v>
      </c>
      <c r="D1268" t="s">
        <v>38</v>
      </c>
      <c r="E1268">
        <v>14.4</v>
      </c>
      <c r="F1268">
        <v>43</v>
      </c>
      <c r="G1268">
        <v>0.54600000000000004</v>
      </c>
      <c r="H1268">
        <v>0.44500000000000001</v>
      </c>
      <c r="I1268">
        <f>Data[[#This Row],[nucleus_area_pct]]/Data[[#This Row],[cytoplasm_ratio]]</f>
        <v>96.62921348314606</v>
      </c>
      <c r="J1268">
        <v>0.79100000000000004</v>
      </c>
      <c r="K1268">
        <v>0.53900000000000003</v>
      </c>
      <c r="L1268">
        <v>4.87</v>
      </c>
      <c r="M1268">
        <v>3.7</v>
      </c>
      <c r="N1268">
        <v>0.755</v>
      </c>
      <c r="O1268">
        <v>505</v>
      </c>
      <c r="P1268">
        <v>73</v>
      </c>
      <c r="Q1268">
        <v>200</v>
      </c>
      <c r="R1268">
        <v>160</v>
      </c>
      <c r="S1268">
        <v>183</v>
      </c>
      <c r="T1268">
        <f>(Data[[#This Row],[mean_r]]/256)*100</f>
        <v>78.125</v>
      </c>
      <c r="U1268">
        <f>(Data[[#This Row],[mean_g]]/256)*100</f>
        <v>62.5</v>
      </c>
      <c r="V1268">
        <f>(Data[[#This Row],[mean_b]]/256)*100</f>
        <v>71.484375</v>
      </c>
      <c r="W1268">
        <v>0.73</v>
      </c>
      <c r="X1268" t="s">
        <v>51</v>
      </c>
      <c r="Y1268" t="s">
        <v>45</v>
      </c>
      <c r="Z1268">
        <v>12273</v>
      </c>
      <c r="AA1268">
        <v>4.71</v>
      </c>
      <c r="AB1268">
        <v>12.1</v>
      </c>
      <c r="AC1268">
        <v>38.1</v>
      </c>
      <c r="AD1268">
        <v>319483</v>
      </c>
      <c r="AE1268">
        <v>108.5</v>
      </c>
      <c r="AF1268">
        <v>33.1</v>
      </c>
      <c r="AG1268" t="s">
        <v>46</v>
      </c>
      <c r="AH1268" t="s">
        <v>42</v>
      </c>
      <c r="AI1268" t="s">
        <v>52</v>
      </c>
      <c r="AJ1268">
        <v>100</v>
      </c>
      <c r="AK1268">
        <v>224</v>
      </c>
      <c r="AL1268">
        <v>0.8901</v>
      </c>
      <c r="AM1268">
        <v>0.71760000000000002</v>
      </c>
      <c r="AN1268">
        <v>1</v>
      </c>
      <c r="AO1268">
        <f>Data[[#This Row],[labeller_confidence_score]]-Data[[#This Row],[cytodiffusion_classification_confidence]]</f>
        <v>0.28239999999999998</v>
      </c>
    </row>
    <row r="1269" spans="1:41" x14ac:dyDescent="0.3">
      <c r="A1269" t="s">
        <v>1342</v>
      </c>
      <c r="B1269" t="s">
        <v>103</v>
      </c>
      <c r="C1269">
        <v>1</v>
      </c>
      <c r="D1269" t="s">
        <v>104</v>
      </c>
      <c r="E1269">
        <v>2.65</v>
      </c>
      <c r="F1269">
        <v>0</v>
      </c>
      <c r="G1269">
        <v>0</v>
      </c>
      <c r="H1269">
        <v>1</v>
      </c>
      <c r="I1269">
        <f>Data[[#This Row],[nucleus_area_pct]]/Data[[#This Row],[cytoplasm_ratio]]</f>
        <v>0</v>
      </c>
      <c r="J1269">
        <v>0.42099999999999999</v>
      </c>
      <c r="K1269">
        <v>0.73099999999999998</v>
      </c>
      <c r="L1269">
        <v>0.62</v>
      </c>
      <c r="M1269">
        <v>1</v>
      </c>
      <c r="N1269">
        <v>0.65500000000000003</v>
      </c>
      <c r="O1269">
        <v>65</v>
      </c>
      <c r="P1269">
        <v>40</v>
      </c>
      <c r="Q1269">
        <v>217</v>
      </c>
      <c r="R1269">
        <v>109</v>
      </c>
      <c r="S1269">
        <v>128</v>
      </c>
      <c r="T1269">
        <f>(Data[[#This Row],[mean_r]]/256)*100</f>
        <v>84.765625</v>
      </c>
      <c r="U1269">
        <f>(Data[[#This Row],[mean_g]]/256)*100</f>
        <v>42.578125</v>
      </c>
      <c r="V1269">
        <f>(Data[[#This Row],[mean_b]]/256)*100</f>
        <v>50</v>
      </c>
      <c r="W1269">
        <v>0.48299999999999998</v>
      </c>
      <c r="X1269" t="s">
        <v>39</v>
      </c>
      <c r="Y1269" t="s">
        <v>40</v>
      </c>
      <c r="Z1269">
        <v>6199</v>
      </c>
      <c r="AA1269">
        <v>5.31</v>
      </c>
      <c r="AB1269">
        <v>15.5</v>
      </c>
      <c r="AC1269">
        <v>43.6</v>
      </c>
      <c r="AD1269">
        <v>160939</v>
      </c>
      <c r="AE1269">
        <v>92.4</v>
      </c>
      <c r="AF1269">
        <v>30.7</v>
      </c>
      <c r="AG1269" t="s">
        <v>46</v>
      </c>
      <c r="AH1269" t="s">
        <v>42</v>
      </c>
      <c r="AI1269" t="s">
        <v>43</v>
      </c>
      <c r="AJ1269">
        <v>40</v>
      </c>
      <c r="AK1269">
        <v>224</v>
      </c>
      <c r="AL1269">
        <v>0.83679999999999999</v>
      </c>
      <c r="AM1269">
        <v>0.63839999999999997</v>
      </c>
      <c r="AN1269">
        <v>0.68959999999999999</v>
      </c>
      <c r="AO1269">
        <f>Data[[#This Row],[labeller_confidence_score]]-Data[[#This Row],[cytodiffusion_classification_confidence]]</f>
        <v>5.1200000000000023E-2</v>
      </c>
    </row>
    <row r="1270" spans="1:41" x14ac:dyDescent="0.3">
      <c r="A1270" t="s">
        <v>1343</v>
      </c>
      <c r="B1270" t="s">
        <v>87</v>
      </c>
      <c r="C1270">
        <v>0</v>
      </c>
      <c r="D1270" t="s">
        <v>50</v>
      </c>
      <c r="E1270">
        <v>13.92</v>
      </c>
      <c r="F1270">
        <v>41.4</v>
      </c>
      <c r="G1270">
        <v>0.48899999999999999</v>
      </c>
      <c r="H1270">
        <v>0.54800000000000004</v>
      </c>
      <c r="I1270">
        <f>Data[[#This Row],[nucleus_area_pct]]/Data[[#This Row],[cytoplasm_ratio]]</f>
        <v>75.547445255474443</v>
      </c>
      <c r="J1270">
        <v>0.69099999999999995</v>
      </c>
      <c r="K1270">
        <v>0.4</v>
      </c>
      <c r="L1270">
        <v>4.5999999999999996</v>
      </c>
      <c r="M1270">
        <v>2.4</v>
      </c>
      <c r="N1270">
        <v>0.77500000000000002</v>
      </c>
      <c r="O1270">
        <v>487</v>
      </c>
      <c r="P1270">
        <v>66</v>
      </c>
      <c r="Q1270">
        <v>243</v>
      </c>
      <c r="R1270">
        <v>131</v>
      </c>
      <c r="S1270">
        <v>134</v>
      </c>
      <c r="T1270">
        <f>(Data[[#This Row],[mean_r]]/256)*100</f>
        <v>94.921875</v>
      </c>
      <c r="U1270">
        <f>(Data[[#This Row],[mean_g]]/256)*100</f>
        <v>51.171875</v>
      </c>
      <c r="V1270">
        <f>(Data[[#This Row],[mean_b]]/256)*100</f>
        <v>52.34375</v>
      </c>
      <c r="W1270">
        <v>0.76500000000000001</v>
      </c>
      <c r="X1270" t="s">
        <v>51</v>
      </c>
      <c r="Y1270" t="s">
        <v>45</v>
      </c>
      <c r="Z1270">
        <v>11574</v>
      </c>
      <c r="AA1270">
        <v>3.95</v>
      </c>
      <c r="AB1270">
        <v>14.3</v>
      </c>
      <c r="AC1270">
        <v>41.2</v>
      </c>
      <c r="AD1270">
        <v>224357</v>
      </c>
      <c r="AE1270">
        <v>90.5</v>
      </c>
      <c r="AF1270">
        <v>32</v>
      </c>
      <c r="AG1270" t="s">
        <v>64</v>
      </c>
      <c r="AH1270" t="s">
        <v>68</v>
      </c>
      <c r="AI1270" t="s">
        <v>56</v>
      </c>
      <c r="AJ1270">
        <v>60</v>
      </c>
      <c r="AK1270">
        <v>224</v>
      </c>
      <c r="AL1270">
        <v>0.1527</v>
      </c>
      <c r="AM1270">
        <v>0.97270000000000001</v>
      </c>
      <c r="AN1270">
        <v>0.9516</v>
      </c>
      <c r="AO1270">
        <f>Data[[#This Row],[labeller_confidence_score]]-Data[[#This Row],[cytodiffusion_classification_confidence]]</f>
        <v>-2.1100000000000008E-2</v>
      </c>
    </row>
    <row r="1271" spans="1:41" x14ac:dyDescent="0.3">
      <c r="A1271" t="s">
        <v>1344</v>
      </c>
      <c r="B1271" t="s">
        <v>54</v>
      </c>
      <c r="C1271">
        <v>0</v>
      </c>
      <c r="D1271" t="s">
        <v>54</v>
      </c>
      <c r="E1271">
        <v>7.12</v>
      </c>
      <c r="F1271">
        <v>0</v>
      </c>
      <c r="G1271">
        <v>0</v>
      </c>
      <c r="H1271">
        <v>1</v>
      </c>
      <c r="I1271">
        <f>Data[[#This Row],[nucleus_area_pct]]/Data[[#This Row],[cytoplasm_ratio]]</f>
        <v>0</v>
      </c>
      <c r="J1271">
        <v>0.89200000000000002</v>
      </c>
      <c r="K1271">
        <v>0.13400000000000001</v>
      </c>
      <c r="L1271">
        <v>0.76</v>
      </c>
      <c r="M1271">
        <v>1</v>
      </c>
      <c r="N1271">
        <v>0.91600000000000004</v>
      </c>
      <c r="O1271">
        <v>193</v>
      </c>
      <c r="P1271">
        <v>52</v>
      </c>
      <c r="Q1271">
        <v>219</v>
      </c>
      <c r="R1271">
        <v>124</v>
      </c>
      <c r="S1271">
        <v>124</v>
      </c>
      <c r="T1271">
        <f>(Data[[#This Row],[mean_r]]/256)*100</f>
        <v>85.546875</v>
      </c>
      <c r="U1271">
        <f>(Data[[#This Row],[mean_g]]/256)*100</f>
        <v>48.4375</v>
      </c>
      <c r="V1271">
        <f>(Data[[#This Row],[mean_b]]/256)*100</f>
        <v>48.4375</v>
      </c>
      <c r="W1271">
        <v>0.55900000000000005</v>
      </c>
      <c r="X1271" t="s">
        <v>51</v>
      </c>
      <c r="Y1271" t="s">
        <v>45</v>
      </c>
      <c r="Z1271">
        <v>9274</v>
      </c>
      <c r="AA1271">
        <v>4.2699999999999996</v>
      </c>
      <c r="AB1271">
        <v>13.1</v>
      </c>
      <c r="AC1271">
        <v>32.5</v>
      </c>
      <c r="AD1271">
        <v>245807</v>
      </c>
      <c r="AE1271">
        <v>92.9</v>
      </c>
      <c r="AF1271">
        <v>34.4</v>
      </c>
      <c r="AG1271" t="s">
        <v>46</v>
      </c>
      <c r="AH1271" t="s">
        <v>68</v>
      </c>
      <c r="AI1271" t="s">
        <v>56</v>
      </c>
      <c r="AJ1271">
        <v>40</v>
      </c>
      <c r="AK1271">
        <v>224</v>
      </c>
      <c r="AL1271">
        <v>0.1278</v>
      </c>
      <c r="AM1271">
        <v>0.97289999999999999</v>
      </c>
      <c r="AN1271">
        <v>0.86229999999999996</v>
      </c>
      <c r="AO1271">
        <f>Data[[#This Row],[labeller_confidence_score]]-Data[[#This Row],[cytodiffusion_classification_confidence]]</f>
        <v>-0.11060000000000003</v>
      </c>
    </row>
    <row r="1272" spans="1:41" x14ac:dyDescent="0.3">
      <c r="A1272" t="s">
        <v>1345</v>
      </c>
      <c r="B1272" t="s">
        <v>49</v>
      </c>
      <c r="C1272">
        <v>0</v>
      </c>
      <c r="D1272" t="s">
        <v>50</v>
      </c>
      <c r="E1272">
        <v>12.08</v>
      </c>
      <c r="F1272">
        <v>55.5</v>
      </c>
      <c r="G1272">
        <v>0.46899999999999997</v>
      </c>
      <c r="H1272">
        <v>0.41799999999999998</v>
      </c>
      <c r="I1272">
        <f>Data[[#This Row],[nucleus_area_pct]]/Data[[#This Row],[cytoplasm_ratio]]</f>
        <v>132.77511961722487</v>
      </c>
      <c r="J1272">
        <v>0.72399999999999998</v>
      </c>
      <c r="K1272">
        <v>0.28199999999999997</v>
      </c>
      <c r="L1272">
        <v>2.9</v>
      </c>
      <c r="M1272">
        <v>3.5</v>
      </c>
      <c r="N1272">
        <v>0.79100000000000004</v>
      </c>
      <c r="O1272">
        <v>403</v>
      </c>
      <c r="P1272">
        <v>77</v>
      </c>
      <c r="Q1272">
        <v>202</v>
      </c>
      <c r="R1272">
        <v>139</v>
      </c>
      <c r="S1272">
        <v>193</v>
      </c>
      <c r="T1272">
        <f>(Data[[#This Row],[mean_r]]/256)*100</f>
        <v>78.90625</v>
      </c>
      <c r="U1272">
        <f>(Data[[#This Row],[mean_g]]/256)*100</f>
        <v>54.296875</v>
      </c>
      <c r="V1272">
        <f>(Data[[#This Row],[mean_b]]/256)*100</f>
        <v>75.390625</v>
      </c>
      <c r="W1272">
        <v>0.66900000000000004</v>
      </c>
      <c r="X1272" t="s">
        <v>39</v>
      </c>
      <c r="Y1272" t="s">
        <v>40</v>
      </c>
      <c r="Z1272">
        <v>7821</v>
      </c>
      <c r="AA1272">
        <v>4.72</v>
      </c>
      <c r="AB1272">
        <v>14.6</v>
      </c>
      <c r="AC1272">
        <v>44.3</v>
      </c>
      <c r="AD1272">
        <v>149438</v>
      </c>
      <c r="AE1272">
        <v>73.5</v>
      </c>
      <c r="AF1272">
        <v>32.799999999999997</v>
      </c>
      <c r="AG1272" t="s">
        <v>46</v>
      </c>
      <c r="AH1272" t="s">
        <v>42</v>
      </c>
      <c r="AI1272" t="s">
        <v>56</v>
      </c>
      <c r="AJ1272">
        <v>100</v>
      </c>
      <c r="AK1272">
        <v>224</v>
      </c>
      <c r="AL1272">
        <v>0.1012</v>
      </c>
      <c r="AM1272">
        <v>0.86670000000000003</v>
      </c>
      <c r="AN1272">
        <v>0.92459999999999998</v>
      </c>
      <c r="AO1272">
        <f>Data[[#This Row],[labeller_confidence_score]]-Data[[#This Row],[cytodiffusion_classification_confidence]]</f>
        <v>5.7899999999999952E-2</v>
      </c>
    </row>
    <row r="1273" spans="1:41" x14ac:dyDescent="0.3">
      <c r="A1273" t="s">
        <v>1346</v>
      </c>
      <c r="B1273" t="s">
        <v>62</v>
      </c>
      <c r="C1273">
        <v>0</v>
      </c>
      <c r="D1273" t="s">
        <v>50</v>
      </c>
      <c r="E1273">
        <v>9.7200000000000006</v>
      </c>
      <c r="F1273">
        <v>72.400000000000006</v>
      </c>
      <c r="G1273">
        <v>0.70599999999999996</v>
      </c>
      <c r="H1273">
        <v>0.17</v>
      </c>
      <c r="I1273">
        <f>Data[[#This Row],[nucleus_area_pct]]/Data[[#This Row],[cytoplasm_ratio]]</f>
        <v>425.88235294117646</v>
      </c>
      <c r="J1273">
        <v>0.88400000000000001</v>
      </c>
      <c r="K1273">
        <v>0.28100000000000003</v>
      </c>
      <c r="L1273">
        <v>1.28</v>
      </c>
      <c r="M1273">
        <v>1</v>
      </c>
      <c r="N1273">
        <v>0.93500000000000005</v>
      </c>
      <c r="O1273">
        <v>309</v>
      </c>
      <c r="P1273">
        <v>61</v>
      </c>
      <c r="Q1273">
        <v>229</v>
      </c>
      <c r="R1273">
        <v>163</v>
      </c>
      <c r="S1273">
        <v>206</v>
      </c>
      <c r="T1273">
        <f>(Data[[#This Row],[mean_r]]/256)*100</f>
        <v>89.453125</v>
      </c>
      <c r="U1273">
        <f>(Data[[#This Row],[mean_g]]/256)*100</f>
        <v>63.671875</v>
      </c>
      <c r="V1273">
        <f>(Data[[#This Row],[mean_b]]/256)*100</f>
        <v>80.46875</v>
      </c>
      <c r="W1273">
        <v>0.83299999999999996</v>
      </c>
      <c r="X1273" t="s">
        <v>63</v>
      </c>
      <c r="Y1273" t="s">
        <v>45</v>
      </c>
      <c r="Z1273">
        <v>9125</v>
      </c>
      <c r="AA1273">
        <v>4.37</v>
      </c>
      <c r="AB1273">
        <v>12.5</v>
      </c>
      <c r="AC1273">
        <v>45.8</v>
      </c>
      <c r="AD1273">
        <v>237962</v>
      </c>
      <c r="AE1273">
        <v>92.7</v>
      </c>
      <c r="AF1273">
        <v>33.799999999999997</v>
      </c>
      <c r="AG1273" t="s">
        <v>64</v>
      </c>
      <c r="AH1273" t="s">
        <v>47</v>
      </c>
      <c r="AI1273" t="s">
        <v>56</v>
      </c>
      <c r="AJ1273">
        <v>60</v>
      </c>
      <c r="AK1273">
        <v>360</v>
      </c>
      <c r="AL1273">
        <v>0.1265</v>
      </c>
      <c r="AM1273">
        <v>0.88200000000000001</v>
      </c>
      <c r="AN1273">
        <v>0.95550000000000002</v>
      </c>
      <c r="AO1273">
        <f>Data[[#This Row],[labeller_confidence_score]]-Data[[#This Row],[cytodiffusion_classification_confidence]]</f>
        <v>7.350000000000001E-2</v>
      </c>
    </row>
    <row r="1274" spans="1:41" x14ac:dyDescent="0.3">
      <c r="A1274" t="s">
        <v>1347</v>
      </c>
      <c r="B1274" t="s">
        <v>54</v>
      </c>
      <c r="C1274">
        <v>0</v>
      </c>
      <c r="D1274" t="s">
        <v>54</v>
      </c>
      <c r="E1274">
        <v>8.06</v>
      </c>
      <c r="F1274">
        <v>0</v>
      </c>
      <c r="G1274">
        <v>0</v>
      </c>
      <c r="H1274">
        <v>1</v>
      </c>
      <c r="I1274">
        <f>Data[[#This Row],[nucleus_area_pct]]/Data[[#This Row],[cytoplasm_ratio]]</f>
        <v>0</v>
      </c>
      <c r="J1274">
        <v>0.90100000000000002</v>
      </c>
      <c r="K1274">
        <v>0.152</v>
      </c>
      <c r="L1274">
        <v>0.56000000000000005</v>
      </c>
      <c r="M1274">
        <v>1</v>
      </c>
      <c r="N1274">
        <v>0.99299999999999999</v>
      </c>
      <c r="O1274">
        <v>192</v>
      </c>
      <c r="P1274">
        <v>53</v>
      </c>
      <c r="Q1274">
        <v>241</v>
      </c>
      <c r="R1274">
        <v>137</v>
      </c>
      <c r="S1274">
        <v>119</v>
      </c>
      <c r="T1274">
        <f>(Data[[#This Row],[mean_r]]/256)*100</f>
        <v>94.140625</v>
      </c>
      <c r="U1274">
        <f>(Data[[#This Row],[mean_g]]/256)*100</f>
        <v>53.515625</v>
      </c>
      <c r="V1274">
        <f>(Data[[#This Row],[mean_b]]/256)*100</f>
        <v>46.484375</v>
      </c>
      <c r="W1274">
        <v>0.33200000000000002</v>
      </c>
      <c r="X1274" t="s">
        <v>63</v>
      </c>
      <c r="Y1274" t="s">
        <v>40</v>
      </c>
      <c r="Z1274">
        <v>12457</v>
      </c>
      <c r="AA1274">
        <v>4.93</v>
      </c>
      <c r="AB1274">
        <v>17</v>
      </c>
      <c r="AC1274">
        <v>46.8</v>
      </c>
      <c r="AD1274">
        <v>248335</v>
      </c>
      <c r="AE1274">
        <v>92</v>
      </c>
      <c r="AF1274">
        <v>34.9</v>
      </c>
      <c r="AG1274" t="s">
        <v>41</v>
      </c>
      <c r="AH1274" t="s">
        <v>68</v>
      </c>
      <c r="AI1274" t="s">
        <v>56</v>
      </c>
      <c r="AJ1274">
        <v>60</v>
      </c>
      <c r="AK1274">
        <v>360</v>
      </c>
      <c r="AL1274">
        <v>0.16850000000000001</v>
      </c>
      <c r="AM1274">
        <v>0.91269999999999996</v>
      </c>
      <c r="AN1274">
        <v>0.84450000000000003</v>
      </c>
      <c r="AO1274">
        <f>Data[[#This Row],[labeller_confidence_score]]-Data[[#This Row],[cytodiffusion_classification_confidence]]</f>
        <v>-6.8199999999999927E-2</v>
      </c>
    </row>
    <row r="1275" spans="1:41" x14ac:dyDescent="0.3">
      <c r="A1275" t="s">
        <v>1348</v>
      </c>
      <c r="B1275" t="s">
        <v>54</v>
      </c>
      <c r="C1275">
        <v>0</v>
      </c>
      <c r="D1275" t="s">
        <v>54</v>
      </c>
      <c r="E1275">
        <v>8.18</v>
      </c>
      <c r="F1275">
        <v>0</v>
      </c>
      <c r="G1275">
        <v>0</v>
      </c>
      <c r="H1275">
        <v>1</v>
      </c>
      <c r="I1275">
        <f>Data[[#This Row],[nucleus_area_pct]]/Data[[#This Row],[cytoplasm_ratio]]</f>
        <v>0</v>
      </c>
      <c r="J1275">
        <v>0.92700000000000005</v>
      </c>
      <c r="K1275">
        <v>0.23599999999999999</v>
      </c>
      <c r="L1275">
        <v>0.95</v>
      </c>
      <c r="M1275">
        <v>1</v>
      </c>
      <c r="N1275">
        <v>0.97399999999999998</v>
      </c>
      <c r="O1275">
        <v>164</v>
      </c>
      <c r="P1275">
        <v>44</v>
      </c>
      <c r="Q1275">
        <v>230</v>
      </c>
      <c r="R1275">
        <v>155</v>
      </c>
      <c r="S1275">
        <v>130</v>
      </c>
      <c r="T1275">
        <f>(Data[[#This Row],[mean_r]]/256)*100</f>
        <v>89.84375</v>
      </c>
      <c r="U1275">
        <f>(Data[[#This Row],[mean_g]]/256)*100</f>
        <v>60.546875</v>
      </c>
      <c r="V1275">
        <f>(Data[[#This Row],[mean_b]]/256)*100</f>
        <v>50.78125</v>
      </c>
      <c r="W1275">
        <v>0.57199999999999995</v>
      </c>
      <c r="X1275" t="s">
        <v>63</v>
      </c>
      <c r="Y1275" t="s">
        <v>45</v>
      </c>
      <c r="Z1275">
        <v>5952</v>
      </c>
      <c r="AA1275">
        <v>5.62</v>
      </c>
      <c r="AB1275">
        <v>10.4</v>
      </c>
      <c r="AC1275">
        <v>47.6</v>
      </c>
      <c r="AD1275">
        <v>202921</v>
      </c>
      <c r="AE1275">
        <v>88.3</v>
      </c>
      <c r="AF1275">
        <v>35.700000000000003</v>
      </c>
      <c r="AG1275" t="s">
        <v>41</v>
      </c>
      <c r="AH1275" t="s">
        <v>47</v>
      </c>
      <c r="AI1275" t="s">
        <v>56</v>
      </c>
      <c r="AJ1275">
        <v>60</v>
      </c>
      <c r="AK1275">
        <v>360</v>
      </c>
      <c r="AL1275">
        <v>0.12939999999999999</v>
      </c>
      <c r="AM1275">
        <v>0.79920000000000002</v>
      </c>
      <c r="AN1275">
        <v>0.92630000000000001</v>
      </c>
      <c r="AO1275">
        <f>Data[[#This Row],[labeller_confidence_score]]-Data[[#This Row],[cytodiffusion_classification_confidence]]</f>
        <v>0.12709999999999999</v>
      </c>
    </row>
    <row r="1276" spans="1:41" x14ac:dyDescent="0.3">
      <c r="A1276" t="s">
        <v>1349</v>
      </c>
      <c r="B1276" t="s">
        <v>49</v>
      </c>
      <c r="C1276">
        <v>0</v>
      </c>
      <c r="D1276" t="s">
        <v>50</v>
      </c>
      <c r="E1276">
        <v>11.74</v>
      </c>
      <c r="F1276">
        <v>48.3</v>
      </c>
      <c r="G1276">
        <v>0.41799999999999998</v>
      </c>
      <c r="H1276">
        <v>0.50800000000000001</v>
      </c>
      <c r="I1276">
        <f>Data[[#This Row],[nucleus_area_pct]]/Data[[#This Row],[cytoplasm_ratio]]</f>
        <v>95.078740157480311</v>
      </c>
      <c r="J1276">
        <v>0.81299999999999994</v>
      </c>
      <c r="K1276">
        <v>0.41599999999999998</v>
      </c>
      <c r="L1276">
        <v>3.66</v>
      </c>
      <c r="M1276">
        <v>3.2</v>
      </c>
      <c r="N1276">
        <v>0.79800000000000004</v>
      </c>
      <c r="O1276">
        <v>529</v>
      </c>
      <c r="P1276">
        <v>70</v>
      </c>
      <c r="Q1276">
        <v>221</v>
      </c>
      <c r="R1276">
        <v>160</v>
      </c>
      <c r="S1276">
        <v>157</v>
      </c>
      <c r="T1276">
        <f>(Data[[#This Row],[mean_r]]/256)*100</f>
        <v>86.328125</v>
      </c>
      <c r="U1276">
        <f>(Data[[#This Row],[mean_g]]/256)*100</f>
        <v>62.5</v>
      </c>
      <c r="V1276">
        <f>(Data[[#This Row],[mean_b]]/256)*100</f>
        <v>61.328125</v>
      </c>
      <c r="W1276">
        <v>0.50700000000000001</v>
      </c>
      <c r="X1276" t="s">
        <v>51</v>
      </c>
      <c r="Y1276" t="s">
        <v>40</v>
      </c>
      <c r="Z1276">
        <v>5552</v>
      </c>
      <c r="AA1276">
        <v>3.6</v>
      </c>
      <c r="AB1276">
        <v>15.9</v>
      </c>
      <c r="AC1276">
        <v>38.4</v>
      </c>
      <c r="AD1276">
        <v>194029</v>
      </c>
      <c r="AE1276">
        <v>95.6</v>
      </c>
      <c r="AF1276">
        <v>31.4</v>
      </c>
      <c r="AG1276" t="s">
        <v>46</v>
      </c>
      <c r="AH1276" t="s">
        <v>42</v>
      </c>
      <c r="AI1276" t="s">
        <v>52</v>
      </c>
      <c r="AJ1276">
        <v>60</v>
      </c>
      <c r="AK1276">
        <v>256</v>
      </c>
      <c r="AL1276">
        <v>0.12189999999999999</v>
      </c>
      <c r="AM1276">
        <v>0.89859999999999995</v>
      </c>
      <c r="AN1276">
        <v>0.8357</v>
      </c>
      <c r="AO1276">
        <f>Data[[#This Row],[labeller_confidence_score]]-Data[[#This Row],[cytodiffusion_classification_confidence]]</f>
        <v>-6.2899999999999956E-2</v>
      </c>
    </row>
    <row r="1277" spans="1:41" x14ac:dyDescent="0.3">
      <c r="A1277" t="s">
        <v>1350</v>
      </c>
      <c r="B1277" t="s">
        <v>62</v>
      </c>
      <c r="C1277">
        <v>0</v>
      </c>
      <c r="D1277" t="s">
        <v>50</v>
      </c>
      <c r="E1277">
        <v>8.92</v>
      </c>
      <c r="F1277">
        <v>70.7</v>
      </c>
      <c r="G1277">
        <v>0.76400000000000001</v>
      </c>
      <c r="H1277">
        <v>0.188</v>
      </c>
      <c r="I1277">
        <f>Data[[#This Row],[nucleus_area_pct]]/Data[[#This Row],[cytoplasm_ratio]]</f>
        <v>376.06382978723406</v>
      </c>
      <c r="J1277">
        <v>0.91100000000000003</v>
      </c>
      <c r="K1277">
        <v>0.25600000000000001</v>
      </c>
      <c r="L1277">
        <v>0.87</v>
      </c>
      <c r="M1277">
        <v>1</v>
      </c>
      <c r="N1277">
        <v>0.96199999999999997</v>
      </c>
      <c r="O1277">
        <v>268</v>
      </c>
      <c r="P1277">
        <v>58</v>
      </c>
      <c r="Q1277">
        <v>209</v>
      </c>
      <c r="R1277">
        <v>154</v>
      </c>
      <c r="S1277">
        <v>193</v>
      </c>
      <c r="T1277">
        <f>(Data[[#This Row],[mean_r]]/256)*100</f>
        <v>81.640625</v>
      </c>
      <c r="U1277">
        <f>(Data[[#This Row],[mean_g]]/256)*100</f>
        <v>60.15625</v>
      </c>
      <c r="V1277">
        <f>(Data[[#This Row],[mean_b]]/256)*100</f>
        <v>75.390625</v>
      </c>
      <c r="W1277">
        <v>0.70099999999999996</v>
      </c>
      <c r="X1277" t="s">
        <v>39</v>
      </c>
      <c r="Y1277" t="s">
        <v>45</v>
      </c>
      <c r="Z1277">
        <v>5727</v>
      </c>
      <c r="AA1277">
        <v>4.54</v>
      </c>
      <c r="AB1277">
        <v>10.9</v>
      </c>
      <c r="AC1277">
        <v>46.8</v>
      </c>
      <c r="AD1277">
        <v>110065</v>
      </c>
      <c r="AE1277">
        <v>87.6</v>
      </c>
      <c r="AF1277">
        <v>30.3</v>
      </c>
      <c r="AG1277" t="s">
        <v>46</v>
      </c>
      <c r="AH1277" t="s">
        <v>42</v>
      </c>
      <c r="AI1277" t="s">
        <v>56</v>
      </c>
      <c r="AJ1277">
        <v>100</v>
      </c>
      <c r="AK1277">
        <v>256</v>
      </c>
      <c r="AL1277">
        <v>0.1138</v>
      </c>
      <c r="AM1277">
        <v>0.91739999999999999</v>
      </c>
      <c r="AN1277">
        <v>1</v>
      </c>
      <c r="AO1277">
        <f>Data[[#This Row],[labeller_confidence_score]]-Data[[#This Row],[cytodiffusion_classification_confidence]]</f>
        <v>8.2600000000000007E-2</v>
      </c>
    </row>
    <row r="1278" spans="1:41" x14ac:dyDescent="0.3">
      <c r="A1278" t="s">
        <v>1351</v>
      </c>
      <c r="B1278" t="s">
        <v>120</v>
      </c>
      <c r="C1278">
        <v>1</v>
      </c>
      <c r="D1278" t="s">
        <v>104</v>
      </c>
      <c r="E1278">
        <v>6.71</v>
      </c>
      <c r="F1278">
        <v>0</v>
      </c>
      <c r="G1278">
        <v>0</v>
      </c>
      <c r="H1278">
        <v>1</v>
      </c>
      <c r="I1278">
        <f>Data[[#This Row],[nucleus_area_pct]]/Data[[#This Row],[cytoplasm_ratio]]</f>
        <v>0</v>
      </c>
      <c r="J1278">
        <v>0.92900000000000005</v>
      </c>
      <c r="K1278">
        <v>0.115</v>
      </c>
      <c r="L1278">
        <v>0.37</v>
      </c>
      <c r="M1278">
        <v>1</v>
      </c>
      <c r="N1278">
        <v>0.95099999999999996</v>
      </c>
      <c r="O1278">
        <v>149</v>
      </c>
      <c r="P1278">
        <v>46</v>
      </c>
      <c r="Q1278">
        <v>218</v>
      </c>
      <c r="R1278">
        <v>163</v>
      </c>
      <c r="S1278">
        <v>131</v>
      </c>
      <c r="T1278">
        <f>(Data[[#This Row],[mean_r]]/256)*100</f>
        <v>85.15625</v>
      </c>
      <c r="U1278">
        <f>(Data[[#This Row],[mean_g]]/256)*100</f>
        <v>63.671875</v>
      </c>
      <c r="V1278">
        <f>(Data[[#This Row],[mean_b]]/256)*100</f>
        <v>51.171875</v>
      </c>
      <c r="W1278">
        <v>0.54600000000000004</v>
      </c>
      <c r="X1278" t="s">
        <v>51</v>
      </c>
      <c r="Y1278" t="s">
        <v>40</v>
      </c>
      <c r="Z1278">
        <v>5552</v>
      </c>
      <c r="AA1278">
        <v>5.0999999999999996</v>
      </c>
      <c r="AB1278">
        <v>11.6</v>
      </c>
      <c r="AC1278">
        <v>30.5</v>
      </c>
      <c r="AD1278">
        <v>186970</v>
      </c>
      <c r="AE1278">
        <v>93.8</v>
      </c>
      <c r="AF1278">
        <v>33.1</v>
      </c>
      <c r="AG1278" t="s">
        <v>46</v>
      </c>
      <c r="AH1278" t="s">
        <v>68</v>
      </c>
      <c r="AI1278" t="s">
        <v>56</v>
      </c>
      <c r="AJ1278">
        <v>60</v>
      </c>
      <c r="AK1278">
        <v>512</v>
      </c>
      <c r="AL1278">
        <v>0.95430000000000004</v>
      </c>
      <c r="AM1278">
        <v>0.67149999999999999</v>
      </c>
      <c r="AN1278">
        <v>0.78510000000000002</v>
      </c>
      <c r="AO1278">
        <f>Data[[#This Row],[labeller_confidence_score]]-Data[[#This Row],[cytodiffusion_classification_confidence]]</f>
        <v>0.11360000000000003</v>
      </c>
    </row>
    <row r="1279" spans="1:41" x14ac:dyDescent="0.3">
      <c r="A1279" t="s">
        <v>1352</v>
      </c>
      <c r="B1279" t="s">
        <v>54</v>
      </c>
      <c r="C1279">
        <v>0</v>
      </c>
      <c r="D1279" t="s">
        <v>54</v>
      </c>
      <c r="E1279">
        <v>7.92</v>
      </c>
      <c r="F1279">
        <v>0</v>
      </c>
      <c r="G1279">
        <v>0</v>
      </c>
      <c r="H1279">
        <v>1</v>
      </c>
      <c r="I1279">
        <f>Data[[#This Row],[nucleus_area_pct]]/Data[[#This Row],[cytoplasm_ratio]]</f>
        <v>0</v>
      </c>
      <c r="J1279">
        <v>0.96399999999999997</v>
      </c>
      <c r="K1279">
        <v>0.187</v>
      </c>
      <c r="L1279">
        <v>0.59</v>
      </c>
      <c r="M1279">
        <v>1</v>
      </c>
      <c r="N1279">
        <v>0.95399999999999996</v>
      </c>
      <c r="O1279">
        <v>182</v>
      </c>
      <c r="P1279">
        <v>46</v>
      </c>
      <c r="Q1279">
        <v>224</v>
      </c>
      <c r="R1279">
        <v>132</v>
      </c>
      <c r="S1279">
        <v>128</v>
      </c>
      <c r="T1279">
        <f>(Data[[#This Row],[mean_r]]/256)*100</f>
        <v>87.5</v>
      </c>
      <c r="U1279">
        <f>(Data[[#This Row],[mean_g]]/256)*100</f>
        <v>51.5625</v>
      </c>
      <c r="V1279">
        <f>(Data[[#This Row],[mean_b]]/256)*100</f>
        <v>50</v>
      </c>
      <c r="W1279">
        <v>0.45200000000000001</v>
      </c>
      <c r="X1279" t="s">
        <v>51</v>
      </c>
      <c r="Y1279" t="s">
        <v>45</v>
      </c>
      <c r="Z1279">
        <v>4725</v>
      </c>
      <c r="AA1279">
        <v>6.52</v>
      </c>
      <c r="AB1279">
        <v>10.9</v>
      </c>
      <c r="AC1279">
        <v>46.6</v>
      </c>
      <c r="AD1279">
        <v>368914</v>
      </c>
      <c r="AE1279">
        <v>93</v>
      </c>
      <c r="AF1279">
        <v>31.4</v>
      </c>
      <c r="AG1279" t="s">
        <v>64</v>
      </c>
      <c r="AH1279" t="s">
        <v>42</v>
      </c>
      <c r="AI1279" t="s">
        <v>52</v>
      </c>
      <c r="AJ1279">
        <v>60</v>
      </c>
      <c r="AK1279">
        <v>256</v>
      </c>
      <c r="AL1279">
        <v>0.16259999999999999</v>
      </c>
      <c r="AM1279">
        <v>0.86370000000000002</v>
      </c>
      <c r="AN1279">
        <v>0.89359999999999995</v>
      </c>
      <c r="AO1279">
        <f>Data[[#This Row],[labeller_confidence_score]]-Data[[#This Row],[cytodiffusion_classification_confidence]]</f>
        <v>2.9899999999999927E-2</v>
      </c>
    </row>
    <row r="1280" spans="1:41" x14ac:dyDescent="0.3">
      <c r="A1280" t="s">
        <v>1353</v>
      </c>
      <c r="B1280" t="s">
        <v>49</v>
      </c>
      <c r="C1280">
        <v>0</v>
      </c>
      <c r="D1280" t="s">
        <v>50</v>
      </c>
      <c r="E1280">
        <v>10.44</v>
      </c>
      <c r="F1280">
        <v>50.2</v>
      </c>
      <c r="G1280">
        <v>0.56200000000000006</v>
      </c>
      <c r="H1280">
        <v>0.42</v>
      </c>
      <c r="I1280">
        <f>Data[[#This Row],[nucleus_area_pct]]/Data[[#This Row],[cytoplasm_ratio]]</f>
        <v>119.52380952380953</v>
      </c>
      <c r="J1280">
        <v>0.71699999999999997</v>
      </c>
      <c r="K1280">
        <v>0.41899999999999998</v>
      </c>
      <c r="L1280">
        <v>3.16</v>
      </c>
      <c r="M1280">
        <v>2.6</v>
      </c>
      <c r="N1280">
        <v>0.71599999999999997</v>
      </c>
      <c r="O1280">
        <v>391</v>
      </c>
      <c r="P1280">
        <v>59</v>
      </c>
      <c r="Q1280">
        <v>181</v>
      </c>
      <c r="R1280">
        <v>176</v>
      </c>
      <c r="S1280">
        <v>183</v>
      </c>
      <c r="T1280">
        <f>(Data[[#This Row],[mean_r]]/256)*100</f>
        <v>70.703125</v>
      </c>
      <c r="U1280">
        <f>(Data[[#This Row],[mean_g]]/256)*100</f>
        <v>68.75</v>
      </c>
      <c r="V1280">
        <f>(Data[[#This Row],[mean_b]]/256)*100</f>
        <v>71.484375</v>
      </c>
      <c r="W1280">
        <v>0.63100000000000001</v>
      </c>
      <c r="X1280" t="s">
        <v>51</v>
      </c>
      <c r="Y1280" t="s">
        <v>40</v>
      </c>
      <c r="Z1280">
        <v>6528</v>
      </c>
      <c r="AA1280">
        <v>4.04</v>
      </c>
      <c r="AB1280">
        <v>11.2</v>
      </c>
      <c r="AC1280">
        <v>33.200000000000003</v>
      </c>
      <c r="AD1280">
        <v>448275</v>
      </c>
      <c r="AE1280">
        <v>98.1</v>
      </c>
      <c r="AF1280">
        <v>35.9</v>
      </c>
      <c r="AG1280" t="s">
        <v>46</v>
      </c>
      <c r="AH1280" t="s">
        <v>42</v>
      </c>
      <c r="AI1280" t="s">
        <v>56</v>
      </c>
      <c r="AJ1280">
        <v>100</v>
      </c>
      <c r="AK1280">
        <v>360</v>
      </c>
      <c r="AL1280">
        <v>8.3099999999999993E-2</v>
      </c>
      <c r="AM1280">
        <v>0.89990000000000003</v>
      </c>
      <c r="AN1280">
        <v>0.9556</v>
      </c>
      <c r="AO1280">
        <f>Data[[#This Row],[labeller_confidence_score]]-Data[[#This Row],[cytodiffusion_classification_confidence]]</f>
        <v>5.5699999999999972E-2</v>
      </c>
    </row>
    <row r="1281" spans="1:41" x14ac:dyDescent="0.3">
      <c r="A1281" t="s">
        <v>1354</v>
      </c>
      <c r="B1281" t="s">
        <v>60</v>
      </c>
      <c r="C1281">
        <v>0</v>
      </c>
      <c r="D1281" t="s">
        <v>50</v>
      </c>
      <c r="E1281">
        <v>15.59</v>
      </c>
      <c r="F1281">
        <v>69.900000000000006</v>
      </c>
      <c r="G1281">
        <v>0.39900000000000002</v>
      </c>
      <c r="H1281">
        <v>0.45400000000000001</v>
      </c>
      <c r="I1281">
        <f>Data[[#This Row],[nucleus_area_pct]]/Data[[#This Row],[cytoplasm_ratio]]</f>
        <v>153.9647577092511</v>
      </c>
      <c r="J1281">
        <v>0.51500000000000001</v>
      </c>
      <c r="K1281">
        <v>0.56000000000000005</v>
      </c>
      <c r="L1281">
        <v>2.33</v>
      </c>
      <c r="M1281">
        <v>1.4</v>
      </c>
      <c r="N1281">
        <v>0.80600000000000005</v>
      </c>
      <c r="O1281">
        <v>565</v>
      </c>
      <c r="P1281">
        <v>104</v>
      </c>
      <c r="Q1281">
        <v>195</v>
      </c>
      <c r="R1281">
        <v>153</v>
      </c>
      <c r="S1281">
        <v>208</v>
      </c>
      <c r="T1281">
        <f>(Data[[#This Row],[mean_r]]/256)*100</f>
        <v>76.171875</v>
      </c>
      <c r="U1281">
        <f>(Data[[#This Row],[mean_g]]/256)*100</f>
        <v>59.765625</v>
      </c>
      <c r="V1281">
        <f>(Data[[#This Row],[mean_b]]/256)*100</f>
        <v>81.25</v>
      </c>
      <c r="W1281">
        <v>0.59199999999999997</v>
      </c>
      <c r="X1281" t="s">
        <v>39</v>
      </c>
      <c r="Y1281" t="s">
        <v>40</v>
      </c>
      <c r="Z1281">
        <v>9379</v>
      </c>
      <c r="AA1281">
        <v>5.63</v>
      </c>
      <c r="AB1281">
        <v>11</v>
      </c>
      <c r="AC1281">
        <v>37.200000000000003</v>
      </c>
      <c r="AD1281">
        <v>215777</v>
      </c>
      <c r="AE1281">
        <v>87.9</v>
      </c>
      <c r="AF1281">
        <v>36.1</v>
      </c>
      <c r="AG1281" t="s">
        <v>64</v>
      </c>
      <c r="AH1281" t="s">
        <v>42</v>
      </c>
      <c r="AI1281" t="s">
        <v>52</v>
      </c>
      <c r="AJ1281">
        <v>60</v>
      </c>
      <c r="AK1281">
        <v>360</v>
      </c>
      <c r="AL1281">
        <v>3.5700000000000003E-2</v>
      </c>
      <c r="AM1281">
        <v>0.83509999999999995</v>
      </c>
      <c r="AN1281">
        <v>0.88019999999999998</v>
      </c>
      <c r="AO1281">
        <f>Data[[#This Row],[labeller_confidence_score]]-Data[[#This Row],[cytodiffusion_classification_confidence]]</f>
        <v>4.5100000000000029E-2</v>
      </c>
    </row>
    <row r="1282" spans="1:41" x14ac:dyDescent="0.3">
      <c r="A1282" t="s">
        <v>1355</v>
      </c>
      <c r="B1282" t="s">
        <v>66</v>
      </c>
      <c r="C1282">
        <v>1</v>
      </c>
      <c r="D1282" t="s">
        <v>67</v>
      </c>
      <c r="E1282">
        <v>4.8499999999999996</v>
      </c>
      <c r="F1282">
        <v>85.9</v>
      </c>
      <c r="G1282">
        <v>0.65400000000000003</v>
      </c>
      <c r="H1282">
        <v>0.05</v>
      </c>
      <c r="I1282">
        <f>Data[[#This Row],[nucleus_area_pct]]/Data[[#This Row],[cytoplasm_ratio]]</f>
        <v>1718</v>
      </c>
      <c r="J1282">
        <v>0.26</v>
      </c>
      <c r="K1282">
        <v>0.81299999999999994</v>
      </c>
      <c r="L1282">
        <v>1</v>
      </c>
      <c r="M1282">
        <v>1</v>
      </c>
      <c r="N1282">
        <v>0.57999999999999996</v>
      </c>
      <c r="O1282">
        <v>479</v>
      </c>
      <c r="P1282">
        <v>84</v>
      </c>
      <c r="Q1282">
        <v>190</v>
      </c>
      <c r="R1282">
        <v>136</v>
      </c>
      <c r="S1282">
        <v>197</v>
      </c>
      <c r="T1282">
        <f>(Data[[#This Row],[mean_r]]/256)*100</f>
        <v>74.21875</v>
      </c>
      <c r="U1282">
        <f>(Data[[#This Row],[mean_g]]/256)*100</f>
        <v>53.125</v>
      </c>
      <c r="V1282">
        <f>(Data[[#This Row],[mean_b]]/256)*100</f>
        <v>76.953125</v>
      </c>
      <c r="W1282">
        <v>0.74399999999999999</v>
      </c>
      <c r="X1282" t="s">
        <v>63</v>
      </c>
      <c r="Y1282" t="s">
        <v>40</v>
      </c>
      <c r="Z1282">
        <v>7576</v>
      </c>
      <c r="AA1282">
        <v>4.67</v>
      </c>
      <c r="AB1282">
        <v>12.2</v>
      </c>
      <c r="AC1282">
        <v>43.1</v>
      </c>
      <c r="AD1282">
        <v>319795</v>
      </c>
      <c r="AE1282">
        <v>94.5</v>
      </c>
      <c r="AF1282">
        <v>34</v>
      </c>
      <c r="AG1282" t="s">
        <v>64</v>
      </c>
      <c r="AH1282" t="s">
        <v>47</v>
      </c>
      <c r="AI1282" t="s">
        <v>43</v>
      </c>
      <c r="AJ1282">
        <v>100</v>
      </c>
      <c r="AK1282">
        <v>224</v>
      </c>
      <c r="AL1282">
        <v>0.73040000000000005</v>
      </c>
      <c r="AM1282">
        <v>0.84430000000000005</v>
      </c>
      <c r="AN1282">
        <v>0.75570000000000004</v>
      </c>
      <c r="AO1282">
        <f>Data[[#This Row],[labeller_confidence_score]]-Data[[#This Row],[cytodiffusion_classification_confidence]]</f>
        <v>-8.8600000000000012E-2</v>
      </c>
    </row>
    <row r="1283" spans="1:41" x14ac:dyDescent="0.3">
      <c r="A1283" t="s">
        <v>1356</v>
      </c>
      <c r="B1283" t="s">
        <v>37</v>
      </c>
      <c r="C1283">
        <v>1</v>
      </c>
      <c r="D1283" t="s">
        <v>38</v>
      </c>
      <c r="E1283">
        <v>14.14</v>
      </c>
      <c r="F1283">
        <v>57.4</v>
      </c>
      <c r="G1283">
        <v>0.54200000000000004</v>
      </c>
      <c r="H1283">
        <v>0.41499999999999998</v>
      </c>
      <c r="I1283">
        <f>Data[[#This Row],[nucleus_area_pct]]/Data[[#This Row],[cytoplasm_ratio]]</f>
        <v>138.31325301204819</v>
      </c>
      <c r="J1283">
        <v>0.77</v>
      </c>
      <c r="K1283">
        <v>0.35199999999999998</v>
      </c>
      <c r="L1283">
        <v>3.08</v>
      </c>
      <c r="M1283">
        <v>6.4</v>
      </c>
      <c r="N1283">
        <v>0.72699999999999998</v>
      </c>
      <c r="O1283">
        <v>502</v>
      </c>
      <c r="P1283">
        <v>75</v>
      </c>
      <c r="Q1283">
        <v>204</v>
      </c>
      <c r="R1283">
        <v>167</v>
      </c>
      <c r="S1283">
        <v>167</v>
      </c>
      <c r="T1283">
        <f>(Data[[#This Row],[mean_r]]/256)*100</f>
        <v>79.6875</v>
      </c>
      <c r="U1283">
        <f>(Data[[#This Row],[mean_g]]/256)*100</f>
        <v>65.234375</v>
      </c>
      <c r="V1283">
        <f>(Data[[#This Row],[mean_b]]/256)*100</f>
        <v>65.234375</v>
      </c>
      <c r="W1283">
        <v>0.57299999999999995</v>
      </c>
      <c r="X1283" t="s">
        <v>51</v>
      </c>
      <c r="Y1283" t="s">
        <v>45</v>
      </c>
      <c r="Z1283">
        <v>7172</v>
      </c>
      <c r="AA1283">
        <v>3.63</v>
      </c>
      <c r="AB1283">
        <v>10.3</v>
      </c>
      <c r="AC1283">
        <v>38.9</v>
      </c>
      <c r="AD1283">
        <v>377398</v>
      </c>
      <c r="AE1283">
        <v>89.7</v>
      </c>
      <c r="AF1283">
        <v>34.5</v>
      </c>
      <c r="AG1283" t="s">
        <v>41</v>
      </c>
      <c r="AH1283" t="s">
        <v>47</v>
      </c>
      <c r="AI1283" t="s">
        <v>52</v>
      </c>
      <c r="AJ1283">
        <v>100</v>
      </c>
      <c r="AK1283">
        <v>256</v>
      </c>
      <c r="AL1283">
        <v>0.78769999999999996</v>
      </c>
      <c r="AM1283">
        <v>0.76390000000000002</v>
      </c>
      <c r="AN1283">
        <v>0.69230000000000003</v>
      </c>
      <c r="AO1283">
        <f>Data[[#This Row],[labeller_confidence_score]]-Data[[#This Row],[cytodiffusion_classification_confidence]]</f>
        <v>-7.1599999999999997E-2</v>
      </c>
    </row>
    <row r="1284" spans="1:41" x14ac:dyDescent="0.3">
      <c r="A1284" t="s">
        <v>1357</v>
      </c>
      <c r="B1284" t="s">
        <v>54</v>
      </c>
      <c r="C1284">
        <v>0</v>
      </c>
      <c r="D1284" t="s">
        <v>54</v>
      </c>
      <c r="E1284">
        <v>7.2</v>
      </c>
      <c r="F1284">
        <v>0</v>
      </c>
      <c r="G1284">
        <v>0</v>
      </c>
      <c r="H1284">
        <v>1</v>
      </c>
      <c r="I1284">
        <f>Data[[#This Row],[nucleus_area_pct]]/Data[[#This Row],[cytoplasm_ratio]]</f>
        <v>0</v>
      </c>
      <c r="J1284">
        <v>0.88</v>
      </c>
      <c r="K1284">
        <v>0.157</v>
      </c>
      <c r="L1284">
        <v>0.35</v>
      </c>
      <c r="M1284">
        <v>1</v>
      </c>
      <c r="N1284">
        <v>0.98199999999999998</v>
      </c>
      <c r="O1284">
        <v>198</v>
      </c>
      <c r="P1284">
        <v>45</v>
      </c>
      <c r="Q1284">
        <v>223</v>
      </c>
      <c r="R1284">
        <v>144</v>
      </c>
      <c r="S1284">
        <v>135</v>
      </c>
      <c r="T1284">
        <f>(Data[[#This Row],[mean_r]]/256)*100</f>
        <v>87.109375</v>
      </c>
      <c r="U1284">
        <f>(Data[[#This Row],[mean_g]]/256)*100</f>
        <v>56.25</v>
      </c>
      <c r="V1284">
        <f>(Data[[#This Row],[mean_b]]/256)*100</f>
        <v>52.734375</v>
      </c>
      <c r="W1284">
        <v>0.47899999999999998</v>
      </c>
      <c r="X1284" t="s">
        <v>51</v>
      </c>
      <c r="Y1284" t="s">
        <v>40</v>
      </c>
      <c r="Z1284">
        <v>9905</v>
      </c>
      <c r="AA1284">
        <v>3.33</v>
      </c>
      <c r="AB1284">
        <v>17.5</v>
      </c>
      <c r="AC1284">
        <v>42.7</v>
      </c>
      <c r="AD1284">
        <v>264589</v>
      </c>
      <c r="AE1284">
        <v>95.8</v>
      </c>
      <c r="AF1284">
        <v>34.5</v>
      </c>
      <c r="AG1284" t="s">
        <v>64</v>
      </c>
      <c r="AH1284" t="s">
        <v>47</v>
      </c>
      <c r="AI1284" t="s">
        <v>52</v>
      </c>
      <c r="AJ1284">
        <v>100</v>
      </c>
      <c r="AK1284">
        <v>256</v>
      </c>
      <c r="AL1284">
        <v>0.17449999999999999</v>
      </c>
      <c r="AM1284">
        <v>0.97370000000000001</v>
      </c>
      <c r="AN1284">
        <v>0.89029999999999998</v>
      </c>
      <c r="AO1284">
        <f>Data[[#This Row],[labeller_confidence_score]]-Data[[#This Row],[cytodiffusion_classification_confidence]]</f>
        <v>-8.340000000000003E-2</v>
      </c>
    </row>
    <row r="1285" spans="1:41" x14ac:dyDescent="0.3">
      <c r="A1285" t="s">
        <v>1358</v>
      </c>
      <c r="B1285" t="s">
        <v>103</v>
      </c>
      <c r="C1285">
        <v>1</v>
      </c>
      <c r="D1285" t="s">
        <v>104</v>
      </c>
      <c r="E1285">
        <v>3.8</v>
      </c>
      <c r="F1285">
        <v>0</v>
      </c>
      <c r="G1285">
        <v>0</v>
      </c>
      <c r="H1285">
        <v>1</v>
      </c>
      <c r="I1285">
        <f>Data[[#This Row],[nucleus_area_pct]]/Data[[#This Row],[cytoplasm_ratio]]</f>
        <v>0</v>
      </c>
      <c r="J1285">
        <v>0.52200000000000002</v>
      </c>
      <c r="K1285">
        <v>0.81599999999999995</v>
      </c>
      <c r="L1285">
        <v>0.26</v>
      </c>
      <c r="M1285">
        <v>1</v>
      </c>
      <c r="N1285">
        <v>0.70299999999999996</v>
      </c>
      <c r="O1285">
        <v>95</v>
      </c>
      <c r="P1285">
        <v>38</v>
      </c>
      <c r="Q1285">
        <v>217</v>
      </c>
      <c r="R1285">
        <v>127</v>
      </c>
      <c r="S1285">
        <v>143</v>
      </c>
      <c r="T1285">
        <f>(Data[[#This Row],[mean_r]]/256)*100</f>
        <v>84.765625</v>
      </c>
      <c r="U1285">
        <f>(Data[[#This Row],[mean_g]]/256)*100</f>
        <v>49.609375</v>
      </c>
      <c r="V1285">
        <f>(Data[[#This Row],[mean_b]]/256)*100</f>
        <v>55.859375</v>
      </c>
      <c r="W1285">
        <v>0.41</v>
      </c>
      <c r="X1285" t="s">
        <v>63</v>
      </c>
      <c r="Y1285" t="s">
        <v>45</v>
      </c>
      <c r="Z1285">
        <v>8545</v>
      </c>
      <c r="AA1285">
        <v>6.36</v>
      </c>
      <c r="AB1285">
        <v>14.4</v>
      </c>
      <c r="AC1285">
        <v>44.1</v>
      </c>
      <c r="AD1285">
        <v>258019</v>
      </c>
      <c r="AE1285">
        <v>88.7</v>
      </c>
      <c r="AF1285">
        <v>34.5</v>
      </c>
      <c r="AG1285" t="s">
        <v>41</v>
      </c>
      <c r="AH1285" t="s">
        <v>42</v>
      </c>
      <c r="AI1285" t="s">
        <v>52</v>
      </c>
      <c r="AJ1285">
        <v>100</v>
      </c>
      <c r="AK1285">
        <v>360</v>
      </c>
      <c r="AL1285">
        <v>0.66090000000000004</v>
      </c>
      <c r="AM1285">
        <v>0.84760000000000002</v>
      </c>
      <c r="AN1285">
        <v>0.82140000000000002</v>
      </c>
      <c r="AO1285">
        <f>Data[[#This Row],[labeller_confidence_score]]-Data[[#This Row],[cytodiffusion_classification_confidence]]</f>
        <v>-2.6200000000000001E-2</v>
      </c>
    </row>
    <row r="1286" spans="1:41" x14ac:dyDescent="0.3">
      <c r="A1286" t="s">
        <v>1359</v>
      </c>
      <c r="B1286" t="s">
        <v>54</v>
      </c>
      <c r="C1286">
        <v>0</v>
      </c>
      <c r="D1286" t="s">
        <v>54</v>
      </c>
      <c r="E1286">
        <v>8.3800000000000008</v>
      </c>
      <c r="F1286">
        <v>0</v>
      </c>
      <c r="G1286">
        <v>0</v>
      </c>
      <c r="H1286">
        <v>1</v>
      </c>
      <c r="I1286">
        <f>Data[[#This Row],[nucleus_area_pct]]/Data[[#This Row],[cytoplasm_ratio]]</f>
        <v>0</v>
      </c>
      <c r="J1286">
        <v>0.88</v>
      </c>
      <c r="K1286">
        <v>0.13200000000000001</v>
      </c>
      <c r="L1286">
        <v>0.48</v>
      </c>
      <c r="M1286">
        <v>1</v>
      </c>
      <c r="N1286">
        <v>0.93300000000000005</v>
      </c>
      <c r="O1286">
        <v>189</v>
      </c>
      <c r="P1286">
        <v>41</v>
      </c>
      <c r="Q1286">
        <v>232</v>
      </c>
      <c r="R1286">
        <v>137</v>
      </c>
      <c r="S1286">
        <v>132</v>
      </c>
      <c r="T1286">
        <f>(Data[[#This Row],[mean_r]]/256)*100</f>
        <v>90.625</v>
      </c>
      <c r="U1286">
        <f>(Data[[#This Row],[mean_g]]/256)*100</f>
        <v>53.515625</v>
      </c>
      <c r="V1286">
        <f>(Data[[#This Row],[mean_b]]/256)*100</f>
        <v>51.5625</v>
      </c>
      <c r="W1286">
        <v>0.46100000000000002</v>
      </c>
      <c r="X1286" t="s">
        <v>63</v>
      </c>
      <c r="Y1286" t="s">
        <v>40</v>
      </c>
      <c r="Z1286">
        <v>2967</v>
      </c>
      <c r="AA1286">
        <v>6.05</v>
      </c>
      <c r="AB1286">
        <v>16.100000000000001</v>
      </c>
      <c r="AC1286">
        <v>35.299999999999997</v>
      </c>
      <c r="AD1286">
        <v>173103</v>
      </c>
      <c r="AE1286">
        <v>97.8</v>
      </c>
      <c r="AF1286">
        <v>31</v>
      </c>
      <c r="AG1286" t="s">
        <v>64</v>
      </c>
      <c r="AH1286" t="s">
        <v>42</v>
      </c>
      <c r="AI1286" t="s">
        <v>56</v>
      </c>
      <c r="AJ1286">
        <v>100</v>
      </c>
      <c r="AK1286">
        <v>224</v>
      </c>
      <c r="AL1286">
        <v>4.5699999999999998E-2</v>
      </c>
      <c r="AM1286">
        <v>0.74750000000000005</v>
      </c>
      <c r="AN1286">
        <v>0.99029999999999996</v>
      </c>
      <c r="AO1286">
        <f>Data[[#This Row],[labeller_confidence_score]]-Data[[#This Row],[cytodiffusion_classification_confidence]]</f>
        <v>0.2427999999999999</v>
      </c>
    </row>
    <row r="1287" spans="1:41" x14ac:dyDescent="0.3">
      <c r="A1287" t="s">
        <v>1360</v>
      </c>
      <c r="B1287" t="s">
        <v>133</v>
      </c>
      <c r="C1287">
        <v>1</v>
      </c>
      <c r="D1287" t="s">
        <v>104</v>
      </c>
      <c r="E1287">
        <v>7.6</v>
      </c>
      <c r="F1287">
        <v>0</v>
      </c>
      <c r="G1287">
        <v>0</v>
      </c>
      <c r="H1287">
        <v>1</v>
      </c>
      <c r="I1287">
        <f>Data[[#This Row],[nucleus_area_pct]]/Data[[#This Row],[cytoplasm_ratio]]</f>
        <v>0</v>
      </c>
      <c r="J1287">
        <v>0.5</v>
      </c>
      <c r="K1287">
        <v>0.83</v>
      </c>
      <c r="L1287">
        <v>0.76</v>
      </c>
      <c r="M1287">
        <v>1</v>
      </c>
      <c r="N1287">
        <v>0.95099999999999996</v>
      </c>
      <c r="O1287">
        <v>216</v>
      </c>
      <c r="P1287">
        <v>53</v>
      </c>
      <c r="Q1287">
        <v>238</v>
      </c>
      <c r="R1287">
        <v>113</v>
      </c>
      <c r="S1287">
        <v>137</v>
      </c>
      <c r="T1287">
        <f>(Data[[#This Row],[mean_r]]/256)*100</f>
        <v>92.96875</v>
      </c>
      <c r="U1287">
        <f>(Data[[#This Row],[mean_g]]/256)*100</f>
        <v>44.140625</v>
      </c>
      <c r="V1287">
        <f>(Data[[#This Row],[mean_b]]/256)*100</f>
        <v>53.515625</v>
      </c>
      <c r="W1287">
        <v>0.443</v>
      </c>
      <c r="X1287" t="s">
        <v>51</v>
      </c>
      <c r="Y1287" t="s">
        <v>45</v>
      </c>
      <c r="Z1287">
        <v>11252</v>
      </c>
      <c r="AA1287">
        <v>6.01</v>
      </c>
      <c r="AB1287">
        <v>15.1</v>
      </c>
      <c r="AC1287">
        <v>37.299999999999997</v>
      </c>
      <c r="AD1287">
        <v>311928</v>
      </c>
      <c r="AE1287">
        <v>79.2</v>
      </c>
      <c r="AF1287">
        <v>30.8</v>
      </c>
      <c r="AG1287" t="s">
        <v>64</v>
      </c>
      <c r="AH1287" t="s">
        <v>47</v>
      </c>
      <c r="AI1287" t="s">
        <v>43</v>
      </c>
      <c r="AJ1287">
        <v>100</v>
      </c>
      <c r="AK1287">
        <v>256</v>
      </c>
      <c r="AL1287">
        <v>0.78600000000000003</v>
      </c>
      <c r="AM1287">
        <v>0.77170000000000005</v>
      </c>
      <c r="AN1287">
        <v>0.85070000000000001</v>
      </c>
      <c r="AO1287">
        <f>Data[[#This Row],[labeller_confidence_score]]-Data[[#This Row],[cytodiffusion_classification_confidence]]</f>
        <v>7.8999999999999959E-2</v>
      </c>
    </row>
    <row r="1288" spans="1:41" x14ac:dyDescent="0.3">
      <c r="A1288" t="s">
        <v>1361</v>
      </c>
      <c r="B1288" t="s">
        <v>133</v>
      </c>
      <c r="C1288">
        <v>1</v>
      </c>
      <c r="D1288" t="s">
        <v>104</v>
      </c>
      <c r="E1288">
        <v>8.92</v>
      </c>
      <c r="F1288">
        <v>0</v>
      </c>
      <c r="G1288">
        <v>0</v>
      </c>
      <c r="H1288">
        <v>1</v>
      </c>
      <c r="I1288">
        <f>Data[[#This Row],[nucleus_area_pct]]/Data[[#This Row],[cytoplasm_ratio]]</f>
        <v>0</v>
      </c>
      <c r="J1288">
        <v>0.67100000000000004</v>
      </c>
      <c r="K1288">
        <v>0.873</v>
      </c>
      <c r="L1288">
        <v>0.25</v>
      </c>
      <c r="M1288">
        <v>1</v>
      </c>
      <c r="N1288">
        <v>0.89300000000000002</v>
      </c>
      <c r="O1288">
        <v>166</v>
      </c>
      <c r="P1288">
        <v>62</v>
      </c>
      <c r="Q1288">
        <v>242</v>
      </c>
      <c r="R1288">
        <v>112</v>
      </c>
      <c r="S1288">
        <v>134</v>
      </c>
      <c r="T1288">
        <f>(Data[[#This Row],[mean_r]]/256)*100</f>
        <v>94.53125</v>
      </c>
      <c r="U1288">
        <f>(Data[[#This Row],[mean_g]]/256)*100</f>
        <v>43.75</v>
      </c>
      <c r="V1288">
        <f>(Data[[#This Row],[mean_b]]/256)*100</f>
        <v>52.34375</v>
      </c>
      <c r="W1288">
        <v>0.46700000000000003</v>
      </c>
      <c r="X1288" t="s">
        <v>39</v>
      </c>
      <c r="Y1288" t="s">
        <v>40</v>
      </c>
      <c r="Z1288">
        <v>6288</v>
      </c>
      <c r="AA1288">
        <v>6.92</v>
      </c>
      <c r="AB1288">
        <v>12.6</v>
      </c>
      <c r="AC1288">
        <v>43.9</v>
      </c>
      <c r="AD1288">
        <v>341576</v>
      </c>
      <c r="AE1288">
        <v>86.7</v>
      </c>
      <c r="AF1288">
        <v>32.299999999999997</v>
      </c>
      <c r="AG1288" t="s">
        <v>46</v>
      </c>
      <c r="AH1288" t="s">
        <v>68</v>
      </c>
      <c r="AI1288" t="s">
        <v>56</v>
      </c>
      <c r="AJ1288">
        <v>60</v>
      </c>
      <c r="AK1288">
        <v>256</v>
      </c>
      <c r="AL1288">
        <v>0.77049999999999996</v>
      </c>
      <c r="AM1288">
        <v>0.56830000000000003</v>
      </c>
      <c r="AN1288">
        <v>0.85909999999999997</v>
      </c>
      <c r="AO1288">
        <f>Data[[#This Row],[labeller_confidence_score]]-Data[[#This Row],[cytodiffusion_classification_confidence]]</f>
        <v>0.29079999999999995</v>
      </c>
    </row>
    <row r="1289" spans="1:41" x14ac:dyDescent="0.3">
      <c r="A1289" t="s">
        <v>1362</v>
      </c>
      <c r="B1289" t="s">
        <v>74</v>
      </c>
      <c r="C1289">
        <v>0</v>
      </c>
      <c r="D1289" t="s">
        <v>75</v>
      </c>
      <c r="E1289">
        <v>2</v>
      </c>
      <c r="F1289">
        <v>0</v>
      </c>
      <c r="G1289">
        <v>0</v>
      </c>
      <c r="H1289">
        <v>1</v>
      </c>
      <c r="I1289">
        <f>Data[[#This Row],[nucleus_area_pct]]/Data[[#This Row],[cytoplasm_ratio]]</f>
        <v>0</v>
      </c>
      <c r="J1289">
        <v>0.79600000000000004</v>
      </c>
      <c r="K1289">
        <v>0.52300000000000002</v>
      </c>
      <c r="L1289">
        <v>2.4900000000000002</v>
      </c>
      <c r="M1289">
        <v>1</v>
      </c>
      <c r="N1289">
        <v>0.89500000000000002</v>
      </c>
      <c r="O1289">
        <v>20</v>
      </c>
      <c r="P1289">
        <v>19</v>
      </c>
      <c r="Q1289">
        <v>221</v>
      </c>
      <c r="R1289">
        <v>160</v>
      </c>
      <c r="S1289">
        <v>171</v>
      </c>
      <c r="T1289">
        <f>(Data[[#This Row],[mean_r]]/256)*100</f>
        <v>86.328125</v>
      </c>
      <c r="U1289">
        <f>(Data[[#This Row],[mean_g]]/256)*100</f>
        <v>62.5</v>
      </c>
      <c r="V1289">
        <f>(Data[[#This Row],[mean_b]]/256)*100</f>
        <v>66.796875</v>
      </c>
      <c r="W1289">
        <v>0.60699999999999998</v>
      </c>
      <c r="X1289" t="s">
        <v>51</v>
      </c>
      <c r="Y1289" t="s">
        <v>40</v>
      </c>
      <c r="Z1289">
        <v>7859</v>
      </c>
      <c r="AA1289">
        <v>5.14</v>
      </c>
      <c r="AB1289">
        <v>11.7</v>
      </c>
      <c r="AC1289">
        <v>43.1</v>
      </c>
      <c r="AD1289">
        <v>137836</v>
      </c>
      <c r="AE1289">
        <v>85.7</v>
      </c>
      <c r="AF1289">
        <v>35</v>
      </c>
      <c r="AG1289" t="s">
        <v>41</v>
      </c>
      <c r="AH1289" t="s">
        <v>47</v>
      </c>
      <c r="AI1289" t="s">
        <v>56</v>
      </c>
      <c r="AJ1289">
        <v>60</v>
      </c>
      <c r="AK1289">
        <v>256</v>
      </c>
      <c r="AL1289">
        <v>8.5400000000000004E-2</v>
      </c>
      <c r="AM1289">
        <v>0.877</v>
      </c>
      <c r="AN1289">
        <v>0.90349999999999997</v>
      </c>
      <c r="AO1289">
        <f>Data[[#This Row],[labeller_confidence_score]]-Data[[#This Row],[cytodiffusion_classification_confidence]]</f>
        <v>2.6499999999999968E-2</v>
      </c>
    </row>
    <row r="1290" spans="1:41" x14ac:dyDescent="0.3">
      <c r="A1290" t="s">
        <v>1363</v>
      </c>
      <c r="B1290" t="s">
        <v>89</v>
      </c>
      <c r="C1290">
        <v>1</v>
      </c>
      <c r="D1290" t="s">
        <v>38</v>
      </c>
      <c r="E1290">
        <v>13.13</v>
      </c>
      <c r="F1290">
        <v>49.1</v>
      </c>
      <c r="G1290">
        <v>0.75700000000000001</v>
      </c>
      <c r="H1290">
        <v>0.53</v>
      </c>
      <c r="I1290">
        <f>Data[[#This Row],[nucleus_area_pct]]/Data[[#This Row],[cytoplasm_ratio]]</f>
        <v>92.641509433962256</v>
      </c>
      <c r="J1290">
        <v>0.84</v>
      </c>
      <c r="K1290">
        <v>0.39800000000000002</v>
      </c>
      <c r="L1290">
        <v>4.4000000000000004</v>
      </c>
      <c r="M1290">
        <v>2.5</v>
      </c>
      <c r="N1290">
        <v>0.72399999999999998</v>
      </c>
      <c r="O1290">
        <v>492</v>
      </c>
      <c r="P1290">
        <v>85</v>
      </c>
      <c r="Q1290">
        <v>189</v>
      </c>
      <c r="R1290">
        <v>168</v>
      </c>
      <c r="S1290">
        <v>222</v>
      </c>
      <c r="T1290">
        <f>(Data[[#This Row],[mean_r]]/256)*100</f>
        <v>73.828125</v>
      </c>
      <c r="U1290">
        <f>(Data[[#This Row],[mean_g]]/256)*100</f>
        <v>65.625</v>
      </c>
      <c r="V1290">
        <f>(Data[[#This Row],[mean_b]]/256)*100</f>
        <v>86.71875</v>
      </c>
      <c r="W1290">
        <v>0.67600000000000005</v>
      </c>
      <c r="X1290" t="s">
        <v>39</v>
      </c>
      <c r="Y1290" t="s">
        <v>40</v>
      </c>
      <c r="Z1290">
        <v>5674</v>
      </c>
      <c r="AA1290">
        <v>5.59</v>
      </c>
      <c r="AB1290">
        <v>9.9</v>
      </c>
      <c r="AC1290">
        <v>33.700000000000003</v>
      </c>
      <c r="AD1290">
        <v>188080</v>
      </c>
      <c r="AE1290">
        <v>102.6</v>
      </c>
      <c r="AF1290">
        <v>31.6</v>
      </c>
      <c r="AG1290" t="s">
        <v>64</v>
      </c>
      <c r="AH1290" t="s">
        <v>42</v>
      </c>
      <c r="AI1290" t="s">
        <v>52</v>
      </c>
      <c r="AJ1290">
        <v>100</v>
      </c>
      <c r="AK1290">
        <v>256</v>
      </c>
      <c r="AL1290">
        <v>0.84850000000000003</v>
      </c>
      <c r="AM1290">
        <v>0.56610000000000005</v>
      </c>
      <c r="AN1290">
        <v>0.75819999999999999</v>
      </c>
      <c r="AO1290">
        <f>Data[[#This Row],[labeller_confidence_score]]-Data[[#This Row],[cytodiffusion_classification_confidence]]</f>
        <v>0.19209999999999994</v>
      </c>
    </row>
    <row r="1291" spans="1:41" x14ac:dyDescent="0.3">
      <c r="A1291" t="s">
        <v>1364</v>
      </c>
      <c r="B1291" t="s">
        <v>85</v>
      </c>
      <c r="C1291">
        <v>0</v>
      </c>
      <c r="D1291" t="s">
        <v>50</v>
      </c>
      <c r="E1291">
        <v>11.35</v>
      </c>
      <c r="F1291">
        <v>62.7</v>
      </c>
      <c r="G1291">
        <v>0.68400000000000005</v>
      </c>
      <c r="H1291">
        <v>0.36099999999999999</v>
      </c>
      <c r="I1291">
        <f>Data[[#This Row],[nucleus_area_pct]]/Data[[#This Row],[cytoplasm_ratio]]</f>
        <v>173.68421052631581</v>
      </c>
      <c r="J1291">
        <v>0.75</v>
      </c>
      <c r="K1291">
        <v>0.2</v>
      </c>
      <c r="L1291">
        <v>5.01</v>
      </c>
      <c r="M1291">
        <v>2.2999999999999998</v>
      </c>
      <c r="N1291">
        <v>0.80100000000000005</v>
      </c>
      <c r="O1291">
        <v>352</v>
      </c>
      <c r="P1291">
        <v>51</v>
      </c>
      <c r="Q1291">
        <v>194</v>
      </c>
      <c r="R1291">
        <v>128</v>
      </c>
      <c r="S1291">
        <v>181</v>
      </c>
      <c r="T1291">
        <f>(Data[[#This Row],[mean_r]]/256)*100</f>
        <v>75.78125</v>
      </c>
      <c r="U1291">
        <f>(Data[[#This Row],[mean_g]]/256)*100</f>
        <v>50</v>
      </c>
      <c r="V1291">
        <f>(Data[[#This Row],[mean_b]]/256)*100</f>
        <v>70.703125</v>
      </c>
      <c r="W1291">
        <v>0.81599999999999995</v>
      </c>
      <c r="X1291" t="s">
        <v>51</v>
      </c>
      <c r="Y1291" t="s">
        <v>45</v>
      </c>
      <c r="Z1291">
        <v>3611</v>
      </c>
      <c r="AA1291">
        <v>3.25</v>
      </c>
      <c r="AB1291">
        <v>11.6</v>
      </c>
      <c r="AC1291">
        <v>43.6</v>
      </c>
      <c r="AD1291">
        <v>73724</v>
      </c>
      <c r="AE1291">
        <v>69.099999999999994</v>
      </c>
      <c r="AF1291">
        <v>34.1</v>
      </c>
      <c r="AG1291" t="s">
        <v>46</v>
      </c>
      <c r="AH1291" t="s">
        <v>42</v>
      </c>
      <c r="AI1291" t="s">
        <v>43</v>
      </c>
      <c r="AJ1291">
        <v>40</v>
      </c>
      <c r="AK1291">
        <v>256</v>
      </c>
      <c r="AL1291">
        <v>0.17050000000000001</v>
      </c>
      <c r="AM1291">
        <v>0.88619999999999999</v>
      </c>
      <c r="AN1291">
        <v>0.92190000000000005</v>
      </c>
      <c r="AO1291">
        <f>Data[[#This Row],[labeller_confidence_score]]-Data[[#This Row],[cytodiffusion_classification_confidence]]</f>
        <v>3.5700000000000065E-2</v>
      </c>
    </row>
    <row r="1292" spans="1:41" x14ac:dyDescent="0.3">
      <c r="A1292" t="s">
        <v>1365</v>
      </c>
      <c r="B1292" t="s">
        <v>49</v>
      </c>
      <c r="C1292">
        <v>0</v>
      </c>
      <c r="D1292" t="s">
        <v>50</v>
      </c>
      <c r="E1292">
        <v>13.71</v>
      </c>
      <c r="F1292">
        <v>64.3</v>
      </c>
      <c r="G1292">
        <v>0.47599999999999998</v>
      </c>
      <c r="H1292">
        <v>0.41</v>
      </c>
      <c r="I1292">
        <f>Data[[#This Row],[nucleus_area_pct]]/Data[[#This Row],[cytoplasm_ratio]]</f>
        <v>156.82926829268294</v>
      </c>
      <c r="J1292">
        <v>0.84899999999999998</v>
      </c>
      <c r="K1292">
        <v>0.42299999999999999</v>
      </c>
      <c r="L1292">
        <v>3.54</v>
      </c>
      <c r="M1292">
        <v>4</v>
      </c>
      <c r="N1292">
        <v>0.80800000000000005</v>
      </c>
      <c r="O1292">
        <v>436</v>
      </c>
      <c r="P1292">
        <v>74</v>
      </c>
      <c r="Q1292">
        <v>197</v>
      </c>
      <c r="R1292">
        <v>164</v>
      </c>
      <c r="S1292">
        <v>203</v>
      </c>
      <c r="T1292">
        <f>(Data[[#This Row],[mean_r]]/256)*100</f>
        <v>76.953125</v>
      </c>
      <c r="U1292">
        <f>(Data[[#This Row],[mean_g]]/256)*100</f>
        <v>64.0625</v>
      </c>
      <c r="V1292">
        <f>(Data[[#This Row],[mean_b]]/256)*100</f>
        <v>79.296875</v>
      </c>
      <c r="W1292">
        <v>0.627</v>
      </c>
      <c r="X1292" t="s">
        <v>63</v>
      </c>
      <c r="Y1292" t="s">
        <v>45</v>
      </c>
      <c r="Z1292">
        <v>7381</v>
      </c>
      <c r="AA1292">
        <v>5.41</v>
      </c>
      <c r="AB1292">
        <v>12.9</v>
      </c>
      <c r="AC1292">
        <v>36.799999999999997</v>
      </c>
      <c r="AD1292">
        <v>222476</v>
      </c>
      <c r="AE1292">
        <v>80.900000000000006</v>
      </c>
      <c r="AF1292">
        <v>36.799999999999997</v>
      </c>
      <c r="AG1292" t="s">
        <v>64</v>
      </c>
      <c r="AH1292" t="s">
        <v>47</v>
      </c>
      <c r="AI1292" t="s">
        <v>52</v>
      </c>
      <c r="AJ1292">
        <v>100</v>
      </c>
      <c r="AK1292">
        <v>512</v>
      </c>
      <c r="AL1292">
        <v>0.1341</v>
      </c>
      <c r="AM1292">
        <v>0.99019999999999997</v>
      </c>
      <c r="AN1292">
        <v>0.87239999999999995</v>
      </c>
      <c r="AO1292">
        <f>Data[[#This Row],[labeller_confidence_score]]-Data[[#This Row],[cytodiffusion_classification_confidence]]</f>
        <v>-0.11780000000000002</v>
      </c>
    </row>
    <row r="1293" spans="1:41" x14ac:dyDescent="0.3">
      <c r="A1293" t="s">
        <v>1366</v>
      </c>
      <c r="B1293" t="s">
        <v>54</v>
      </c>
      <c r="C1293">
        <v>0</v>
      </c>
      <c r="D1293" t="s">
        <v>54</v>
      </c>
      <c r="E1293">
        <v>7.91</v>
      </c>
      <c r="F1293">
        <v>0</v>
      </c>
      <c r="G1293">
        <v>0</v>
      </c>
      <c r="H1293">
        <v>1</v>
      </c>
      <c r="I1293">
        <f>Data[[#This Row],[nucleus_area_pct]]/Data[[#This Row],[cytoplasm_ratio]]</f>
        <v>0</v>
      </c>
      <c r="J1293">
        <v>0.88400000000000001</v>
      </c>
      <c r="K1293">
        <v>0.14299999999999999</v>
      </c>
      <c r="L1293">
        <v>0.31</v>
      </c>
      <c r="M1293">
        <v>1</v>
      </c>
      <c r="N1293">
        <v>0.94799999999999995</v>
      </c>
      <c r="O1293">
        <v>178</v>
      </c>
      <c r="P1293">
        <v>47</v>
      </c>
      <c r="Q1293">
        <v>215</v>
      </c>
      <c r="R1293">
        <v>152</v>
      </c>
      <c r="S1293">
        <v>146</v>
      </c>
      <c r="T1293">
        <f>(Data[[#This Row],[mean_r]]/256)*100</f>
        <v>83.984375</v>
      </c>
      <c r="U1293">
        <f>(Data[[#This Row],[mean_g]]/256)*100</f>
        <v>59.375</v>
      </c>
      <c r="V1293">
        <f>(Data[[#This Row],[mean_b]]/256)*100</f>
        <v>57.03125</v>
      </c>
      <c r="W1293">
        <v>0.49099999999999999</v>
      </c>
      <c r="X1293" t="s">
        <v>51</v>
      </c>
      <c r="Y1293" t="s">
        <v>45</v>
      </c>
      <c r="Z1293">
        <v>7722</v>
      </c>
      <c r="AA1293">
        <v>5.66</v>
      </c>
      <c r="AB1293">
        <v>8.6999999999999993</v>
      </c>
      <c r="AC1293">
        <v>41.4</v>
      </c>
      <c r="AD1293">
        <v>312630</v>
      </c>
      <c r="AE1293">
        <v>80.900000000000006</v>
      </c>
      <c r="AF1293">
        <v>33.1</v>
      </c>
      <c r="AG1293" t="s">
        <v>41</v>
      </c>
      <c r="AH1293" t="s">
        <v>47</v>
      </c>
      <c r="AI1293" t="s">
        <v>56</v>
      </c>
      <c r="AJ1293">
        <v>60</v>
      </c>
      <c r="AK1293">
        <v>224</v>
      </c>
      <c r="AL1293">
        <v>0.13489999999999999</v>
      </c>
      <c r="AM1293">
        <v>0.8256</v>
      </c>
      <c r="AN1293">
        <v>1</v>
      </c>
      <c r="AO1293">
        <f>Data[[#This Row],[labeller_confidence_score]]-Data[[#This Row],[cytodiffusion_classification_confidence]]</f>
        <v>0.1744</v>
      </c>
    </row>
    <row r="1294" spans="1:41" x14ac:dyDescent="0.3">
      <c r="A1294" t="s">
        <v>1367</v>
      </c>
      <c r="B1294" t="s">
        <v>133</v>
      </c>
      <c r="C1294">
        <v>1</v>
      </c>
      <c r="D1294" t="s">
        <v>104</v>
      </c>
      <c r="E1294">
        <v>7.12</v>
      </c>
      <c r="F1294">
        <v>0</v>
      </c>
      <c r="G1294">
        <v>0</v>
      </c>
      <c r="H1294">
        <v>1</v>
      </c>
      <c r="I1294">
        <f>Data[[#This Row],[nucleus_area_pct]]/Data[[#This Row],[cytoplasm_ratio]]</f>
        <v>0</v>
      </c>
      <c r="J1294">
        <v>0.434</v>
      </c>
      <c r="K1294">
        <v>0.89800000000000002</v>
      </c>
      <c r="L1294">
        <v>0.78</v>
      </c>
      <c r="M1294">
        <v>1</v>
      </c>
      <c r="N1294">
        <v>0.91200000000000003</v>
      </c>
      <c r="O1294">
        <v>192</v>
      </c>
      <c r="P1294">
        <v>37</v>
      </c>
      <c r="Q1294">
        <v>254</v>
      </c>
      <c r="R1294">
        <v>125</v>
      </c>
      <c r="S1294">
        <v>139</v>
      </c>
      <c r="T1294">
        <f>(Data[[#This Row],[mean_r]]/256)*100</f>
        <v>99.21875</v>
      </c>
      <c r="U1294">
        <f>(Data[[#This Row],[mean_g]]/256)*100</f>
        <v>48.828125</v>
      </c>
      <c r="V1294">
        <f>(Data[[#This Row],[mean_b]]/256)*100</f>
        <v>54.296875</v>
      </c>
      <c r="W1294">
        <v>0.59599999999999997</v>
      </c>
      <c r="X1294" t="s">
        <v>51</v>
      </c>
      <c r="Y1294" t="s">
        <v>40</v>
      </c>
      <c r="Z1294">
        <v>7439</v>
      </c>
      <c r="AA1294">
        <v>5.32</v>
      </c>
      <c r="AB1294">
        <v>14.5</v>
      </c>
      <c r="AC1294">
        <v>35.4</v>
      </c>
      <c r="AD1294">
        <v>359106</v>
      </c>
      <c r="AE1294">
        <v>88.6</v>
      </c>
      <c r="AF1294">
        <v>34.5</v>
      </c>
      <c r="AG1294" t="s">
        <v>41</v>
      </c>
      <c r="AH1294" t="s">
        <v>68</v>
      </c>
      <c r="AI1294" t="s">
        <v>43</v>
      </c>
      <c r="AJ1294">
        <v>60</v>
      </c>
      <c r="AK1294">
        <v>256</v>
      </c>
      <c r="AL1294">
        <v>0.64370000000000005</v>
      </c>
      <c r="AM1294">
        <v>0.72040000000000004</v>
      </c>
      <c r="AN1294">
        <v>0.74590000000000001</v>
      </c>
      <c r="AO1294">
        <f>Data[[#This Row],[labeller_confidence_score]]-Data[[#This Row],[cytodiffusion_classification_confidence]]</f>
        <v>2.5499999999999967E-2</v>
      </c>
    </row>
    <row r="1295" spans="1:41" x14ac:dyDescent="0.3">
      <c r="A1295" t="s">
        <v>1368</v>
      </c>
      <c r="B1295" t="s">
        <v>62</v>
      </c>
      <c r="C1295">
        <v>0</v>
      </c>
      <c r="D1295" t="s">
        <v>50</v>
      </c>
      <c r="E1295">
        <v>8.74</v>
      </c>
      <c r="F1295">
        <v>79.5</v>
      </c>
      <c r="G1295">
        <v>0.80200000000000005</v>
      </c>
      <c r="H1295">
        <v>0.20599999999999999</v>
      </c>
      <c r="I1295">
        <f>Data[[#This Row],[nucleus_area_pct]]/Data[[#This Row],[cytoplasm_ratio]]</f>
        <v>385.92233009708741</v>
      </c>
      <c r="J1295">
        <v>0.877</v>
      </c>
      <c r="K1295">
        <v>0.111</v>
      </c>
      <c r="L1295">
        <v>1.26</v>
      </c>
      <c r="M1295">
        <v>1</v>
      </c>
      <c r="N1295">
        <v>0.77700000000000002</v>
      </c>
      <c r="O1295">
        <v>216</v>
      </c>
      <c r="P1295">
        <v>54</v>
      </c>
      <c r="Q1295">
        <v>215</v>
      </c>
      <c r="R1295">
        <v>162</v>
      </c>
      <c r="S1295">
        <v>186</v>
      </c>
      <c r="T1295">
        <f>(Data[[#This Row],[mean_r]]/256)*100</f>
        <v>83.984375</v>
      </c>
      <c r="U1295">
        <f>(Data[[#This Row],[mean_g]]/256)*100</f>
        <v>63.28125</v>
      </c>
      <c r="V1295">
        <f>(Data[[#This Row],[mean_b]]/256)*100</f>
        <v>72.65625</v>
      </c>
      <c r="W1295">
        <v>0.70899999999999996</v>
      </c>
      <c r="X1295" t="s">
        <v>51</v>
      </c>
      <c r="Y1295" t="s">
        <v>45</v>
      </c>
      <c r="Z1295">
        <v>9761</v>
      </c>
      <c r="AA1295">
        <v>4.42</v>
      </c>
      <c r="AB1295">
        <v>14.6</v>
      </c>
      <c r="AC1295">
        <v>34.700000000000003</v>
      </c>
      <c r="AD1295">
        <v>78615</v>
      </c>
      <c r="AE1295">
        <v>81.5</v>
      </c>
      <c r="AF1295">
        <v>33.700000000000003</v>
      </c>
      <c r="AG1295" t="s">
        <v>41</v>
      </c>
      <c r="AH1295" t="s">
        <v>47</v>
      </c>
      <c r="AI1295" t="s">
        <v>56</v>
      </c>
      <c r="AJ1295">
        <v>100</v>
      </c>
      <c r="AK1295">
        <v>512</v>
      </c>
      <c r="AL1295">
        <v>6.3100000000000003E-2</v>
      </c>
      <c r="AM1295">
        <v>0.95289999999999997</v>
      </c>
      <c r="AN1295">
        <v>0.94010000000000005</v>
      </c>
      <c r="AO1295">
        <f>Data[[#This Row],[labeller_confidence_score]]-Data[[#This Row],[cytodiffusion_classification_confidence]]</f>
        <v>-1.2799999999999923E-2</v>
      </c>
    </row>
    <row r="1296" spans="1:41" x14ac:dyDescent="0.3">
      <c r="A1296" t="s">
        <v>1369</v>
      </c>
      <c r="B1296" t="s">
        <v>180</v>
      </c>
      <c r="C1296">
        <v>1</v>
      </c>
      <c r="D1296" t="s">
        <v>181</v>
      </c>
      <c r="E1296">
        <v>6.61</v>
      </c>
      <c r="F1296">
        <v>0</v>
      </c>
      <c r="G1296">
        <v>0</v>
      </c>
      <c r="H1296">
        <v>1</v>
      </c>
      <c r="I1296">
        <f>Data[[#This Row],[nucleus_area_pct]]/Data[[#This Row],[cytoplasm_ratio]]</f>
        <v>0</v>
      </c>
      <c r="J1296">
        <v>0.33200000000000002</v>
      </c>
      <c r="K1296">
        <v>0.92800000000000005</v>
      </c>
      <c r="L1296">
        <v>0.37</v>
      </c>
      <c r="M1296">
        <v>1</v>
      </c>
      <c r="N1296">
        <v>0.88800000000000001</v>
      </c>
      <c r="O1296">
        <v>177</v>
      </c>
      <c r="P1296">
        <v>55</v>
      </c>
      <c r="Q1296">
        <v>204</v>
      </c>
      <c r="R1296">
        <v>124</v>
      </c>
      <c r="S1296">
        <v>115</v>
      </c>
      <c r="T1296">
        <f>(Data[[#This Row],[mean_r]]/256)*100</f>
        <v>79.6875</v>
      </c>
      <c r="U1296">
        <f>(Data[[#This Row],[mean_g]]/256)*100</f>
        <v>48.4375</v>
      </c>
      <c r="V1296">
        <f>(Data[[#This Row],[mean_b]]/256)*100</f>
        <v>44.921875</v>
      </c>
      <c r="W1296">
        <v>0.58199999999999996</v>
      </c>
      <c r="X1296" t="s">
        <v>51</v>
      </c>
      <c r="Y1296" t="s">
        <v>40</v>
      </c>
      <c r="Z1296">
        <v>6026</v>
      </c>
      <c r="AA1296">
        <v>3.76</v>
      </c>
      <c r="AB1296">
        <v>11.7</v>
      </c>
      <c r="AC1296">
        <v>34.1</v>
      </c>
      <c r="AD1296">
        <v>188148</v>
      </c>
      <c r="AE1296">
        <v>88.8</v>
      </c>
      <c r="AF1296">
        <v>35.5</v>
      </c>
      <c r="AG1296" t="s">
        <v>64</v>
      </c>
      <c r="AH1296" t="s">
        <v>47</v>
      </c>
      <c r="AI1296" t="s">
        <v>56</v>
      </c>
      <c r="AJ1296">
        <v>40</v>
      </c>
      <c r="AK1296">
        <v>224</v>
      </c>
      <c r="AL1296">
        <v>0.97499999999999998</v>
      </c>
      <c r="AM1296">
        <v>0.748</v>
      </c>
      <c r="AN1296">
        <v>0.72299999999999998</v>
      </c>
      <c r="AO1296">
        <f>Data[[#This Row],[labeller_confidence_score]]-Data[[#This Row],[cytodiffusion_classification_confidence]]</f>
        <v>-2.5000000000000022E-2</v>
      </c>
    </row>
    <row r="1297" spans="1:41" x14ac:dyDescent="0.3">
      <c r="A1297" t="s">
        <v>1370</v>
      </c>
      <c r="B1297" t="s">
        <v>103</v>
      </c>
      <c r="C1297">
        <v>1</v>
      </c>
      <c r="D1297" t="s">
        <v>104</v>
      </c>
      <c r="E1297">
        <v>4.8899999999999997</v>
      </c>
      <c r="F1297">
        <v>0</v>
      </c>
      <c r="G1297">
        <v>0</v>
      </c>
      <c r="H1297">
        <v>1</v>
      </c>
      <c r="I1297">
        <f>Data[[#This Row],[nucleus_area_pct]]/Data[[#This Row],[cytoplasm_ratio]]</f>
        <v>0</v>
      </c>
      <c r="J1297">
        <v>0.40400000000000003</v>
      </c>
      <c r="K1297">
        <v>0.88</v>
      </c>
      <c r="L1297">
        <v>0.96</v>
      </c>
      <c r="M1297">
        <v>1</v>
      </c>
      <c r="N1297">
        <v>0.78800000000000003</v>
      </c>
      <c r="O1297">
        <v>99</v>
      </c>
      <c r="P1297">
        <v>41</v>
      </c>
      <c r="Q1297">
        <v>213</v>
      </c>
      <c r="R1297">
        <v>129</v>
      </c>
      <c r="S1297">
        <v>179</v>
      </c>
      <c r="T1297">
        <f>(Data[[#This Row],[mean_r]]/256)*100</f>
        <v>83.203125</v>
      </c>
      <c r="U1297">
        <f>(Data[[#This Row],[mean_g]]/256)*100</f>
        <v>50.390625</v>
      </c>
      <c r="V1297">
        <f>(Data[[#This Row],[mean_b]]/256)*100</f>
        <v>69.921875</v>
      </c>
      <c r="W1297">
        <v>0.55200000000000005</v>
      </c>
      <c r="X1297" t="s">
        <v>51</v>
      </c>
      <c r="Y1297" t="s">
        <v>45</v>
      </c>
      <c r="Z1297">
        <v>4500</v>
      </c>
      <c r="AA1297">
        <v>4.9800000000000004</v>
      </c>
      <c r="AB1297">
        <v>15.3</v>
      </c>
      <c r="AC1297">
        <v>47</v>
      </c>
      <c r="AD1297">
        <v>55664</v>
      </c>
      <c r="AE1297">
        <v>90.6</v>
      </c>
      <c r="AF1297">
        <v>36.299999999999997</v>
      </c>
      <c r="AG1297" t="s">
        <v>46</v>
      </c>
      <c r="AH1297" t="s">
        <v>68</v>
      </c>
      <c r="AI1297" t="s">
        <v>43</v>
      </c>
      <c r="AJ1297">
        <v>40</v>
      </c>
      <c r="AK1297">
        <v>256</v>
      </c>
      <c r="AL1297">
        <v>0.77859999999999996</v>
      </c>
      <c r="AM1297">
        <v>0.71120000000000005</v>
      </c>
      <c r="AN1297">
        <v>0.76480000000000004</v>
      </c>
      <c r="AO1297">
        <f>Data[[#This Row],[labeller_confidence_score]]-Data[[#This Row],[cytodiffusion_classification_confidence]]</f>
        <v>5.3599999999999981E-2</v>
      </c>
    </row>
    <row r="1298" spans="1:41" x14ac:dyDescent="0.3">
      <c r="A1298" t="s">
        <v>1371</v>
      </c>
      <c r="B1298" t="s">
        <v>110</v>
      </c>
      <c r="C1298">
        <v>1</v>
      </c>
      <c r="D1298" t="s">
        <v>104</v>
      </c>
      <c r="E1298">
        <v>8.1199999999999992</v>
      </c>
      <c r="F1298">
        <v>0</v>
      </c>
      <c r="G1298">
        <v>0</v>
      </c>
      <c r="H1298">
        <v>1</v>
      </c>
      <c r="I1298">
        <f>Data[[#This Row],[nucleus_area_pct]]/Data[[#This Row],[cytoplasm_ratio]]</f>
        <v>0</v>
      </c>
      <c r="J1298">
        <v>0.89900000000000002</v>
      </c>
      <c r="K1298">
        <v>0.13200000000000001</v>
      </c>
      <c r="L1298">
        <v>0.82</v>
      </c>
      <c r="M1298">
        <v>1</v>
      </c>
      <c r="N1298">
        <v>0.90800000000000003</v>
      </c>
      <c r="O1298">
        <v>199</v>
      </c>
      <c r="P1298">
        <v>52</v>
      </c>
      <c r="Q1298">
        <v>240</v>
      </c>
      <c r="R1298">
        <v>138</v>
      </c>
      <c r="S1298">
        <v>117</v>
      </c>
      <c r="T1298">
        <f>(Data[[#This Row],[mean_r]]/256)*100</f>
        <v>93.75</v>
      </c>
      <c r="U1298">
        <f>(Data[[#This Row],[mean_g]]/256)*100</f>
        <v>53.90625</v>
      </c>
      <c r="V1298">
        <f>(Data[[#This Row],[mean_b]]/256)*100</f>
        <v>45.703125</v>
      </c>
      <c r="W1298">
        <v>0.52300000000000002</v>
      </c>
      <c r="X1298" t="s">
        <v>51</v>
      </c>
      <c r="Y1298" t="s">
        <v>45</v>
      </c>
      <c r="Z1298">
        <v>10437</v>
      </c>
      <c r="AA1298">
        <v>5.04</v>
      </c>
      <c r="AB1298">
        <v>14.4</v>
      </c>
      <c r="AC1298">
        <v>46.7</v>
      </c>
      <c r="AD1298">
        <v>239884</v>
      </c>
      <c r="AE1298">
        <v>67.8</v>
      </c>
      <c r="AF1298">
        <v>34.1</v>
      </c>
      <c r="AG1298" t="s">
        <v>64</v>
      </c>
      <c r="AH1298" t="s">
        <v>42</v>
      </c>
      <c r="AI1298" t="s">
        <v>43</v>
      </c>
      <c r="AJ1298">
        <v>100</v>
      </c>
      <c r="AK1298">
        <v>512</v>
      </c>
      <c r="AL1298">
        <v>0.84750000000000003</v>
      </c>
      <c r="AM1298">
        <v>0.72460000000000002</v>
      </c>
      <c r="AN1298">
        <v>0.72070000000000001</v>
      </c>
      <c r="AO1298">
        <f>Data[[#This Row],[labeller_confidence_score]]-Data[[#This Row],[cytodiffusion_classification_confidence]]</f>
        <v>-3.9000000000000146E-3</v>
      </c>
    </row>
    <row r="1299" spans="1:41" x14ac:dyDescent="0.3">
      <c r="A1299" t="s">
        <v>1372</v>
      </c>
      <c r="B1299" t="s">
        <v>49</v>
      </c>
      <c r="C1299">
        <v>0</v>
      </c>
      <c r="D1299" t="s">
        <v>50</v>
      </c>
      <c r="E1299">
        <v>13.9</v>
      </c>
      <c r="F1299">
        <v>60.3</v>
      </c>
      <c r="G1299">
        <v>0.52400000000000002</v>
      </c>
      <c r="H1299">
        <v>0.35799999999999998</v>
      </c>
      <c r="I1299">
        <f>Data[[#This Row],[nucleus_area_pct]]/Data[[#This Row],[cytoplasm_ratio]]</f>
        <v>168.43575418994413</v>
      </c>
      <c r="J1299">
        <v>0.86399999999999999</v>
      </c>
      <c r="K1299">
        <v>0.49</v>
      </c>
      <c r="L1299">
        <v>2.86</v>
      </c>
      <c r="M1299">
        <v>4.0999999999999996</v>
      </c>
      <c r="N1299">
        <v>0.80300000000000005</v>
      </c>
      <c r="O1299">
        <v>495</v>
      </c>
      <c r="P1299">
        <v>67</v>
      </c>
      <c r="Q1299">
        <v>239</v>
      </c>
      <c r="R1299">
        <v>171</v>
      </c>
      <c r="S1299">
        <v>211</v>
      </c>
      <c r="T1299">
        <f>(Data[[#This Row],[mean_r]]/256)*100</f>
        <v>93.359375</v>
      </c>
      <c r="U1299">
        <f>(Data[[#This Row],[mean_g]]/256)*100</f>
        <v>66.796875</v>
      </c>
      <c r="V1299">
        <f>(Data[[#This Row],[mean_b]]/256)*100</f>
        <v>82.421875</v>
      </c>
      <c r="W1299">
        <v>0.61799999999999999</v>
      </c>
      <c r="X1299" t="s">
        <v>63</v>
      </c>
      <c r="Y1299" t="s">
        <v>40</v>
      </c>
      <c r="Z1299">
        <v>8012</v>
      </c>
      <c r="AA1299">
        <v>5.67</v>
      </c>
      <c r="AB1299">
        <v>13.7</v>
      </c>
      <c r="AC1299">
        <v>44.8</v>
      </c>
      <c r="AD1299">
        <v>300561</v>
      </c>
      <c r="AE1299">
        <v>69.8</v>
      </c>
      <c r="AF1299">
        <v>32.700000000000003</v>
      </c>
      <c r="AG1299" t="s">
        <v>46</v>
      </c>
      <c r="AH1299" t="s">
        <v>47</v>
      </c>
      <c r="AI1299" t="s">
        <v>56</v>
      </c>
      <c r="AJ1299">
        <v>60</v>
      </c>
      <c r="AK1299">
        <v>360</v>
      </c>
      <c r="AL1299">
        <v>8.3400000000000002E-2</v>
      </c>
      <c r="AM1299">
        <v>0.88849999999999996</v>
      </c>
      <c r="AN1299">
        <v>0.93159999999999998</v>
      </c>
      <c r="AO1299">
        <f>Data[[#This Row],[labeller_confidence_score]]-Data[[#This Row],[cytodiffusion_classification_confidence]]</f>
        <v>4.3100000000000027E-2</v>
      </c>
    </row>
    <row r="1300" spans="1:41" x14ac:dyDescent="0.3">
      <c r="A1300" t="s">
        <v>1373</v>
      </c>
      <c r="B1300" t="s">
        <v>74</v>
      </c>
      <c r="C1300">
        <v>0</v>
      </c>
      <c r="D1300" t="s">
        <v>75</v>
      </c>
      <c r="E1300">
        <v>2.2599999999999998</v>
      </c>
      <c r="F1300">
        <v>0</v>
      </c>
      <c r="G1300">
        <v>0</v>
      </c>
      <c r="H1300">
        <v>1</v>
      </c>
      <c r="I1300">
        <f>Data[[#This Row],[nucleus_area_pct]]/Data[[#This Row],[cytoplasm_ratio]]</f>
        <v>0</v>
      </c>
      <c r="J1300">
        <v>0.64900000000000002</v>
      </c>
      <c r="K1300">
        <v>0.36</v>
      </c>
      <c r="L1300">
        <v>2.8</v>
      </c>
      <c r="M1300">
        <v>1</v>
      </c>
      <c r="N1300">
        <v>0.77900000000000003</v>
      </c>
      <c r="O1300">
        <v>14</v>
      </c>
      <c r="P1300">
        <v>18</v>
      </c>
      <c r="Q1300">
        <v>226</v>
      </c>
      <c r="R1300">
        <v>146</v>
      </c>
      <c r="S1300">
        <v>149</v>
      </c>
      <c r="T1300">
        <f>(Data[[#This Row],[mean_r]]/256)*100</f>
        <v>88.28125</v>
      </c>
      <c r="U1300">
        <f>(Data[[#This Row],[mean_g]]/256)*100</f>
        <v>57.03125</v>
      </c>
      <c r="V1300">
        <f>(Data[[#This Row],[mean_b]]/256)*100</f>
        <v>58.203125</v>
      </c>
      <c r="W1300">
        <v>0.56399999999999995</v>
      </c>
      <c r="X1300" t="s">
        <v>39</v>
      </c>
      <c r="Y1300" t="s">
        <v>45</v>
      </c>
      <c r="Z1300">
        <v>11699</v>
      </c>
      <c r="AA1300">
        <v>4.13</v>
      </c>
      <c r="AB1300">
        <v>12.8</v>
      </c>
      <c r="AC1300">
        <v>42.3</v>
      </c>
      <c r="AD1300">
        <v>251583</v>
      </c>
      <c r="AE1300">
        <v>100.8</v>
      </c>
      <c r="AF1300">
        <v>34.4</v>
      </c>
      <c r="AG1300" t="s">
        <v>41</v>
      </c>
      <c r="AH1300" t="s">
        <v>42</v>
      </c>
      <c r="AI1300" t="s">
        <v>56</v>
      </c>
      <c r="AJ1300">
        <v>100</v>
      </c>
      <c r="AK1300">
        <v>512</v>
      </c>
      <c r="AL1300">
        <v>0.1517</v>
      </c>
      <c r="AM1300">
        <v>0.94359999999999999</v>
      </c>
      <c r="AN1300">
        <v>0.88049999999999995</v>
      </c>
      <c r="AO1300">
        <f>Data[[#This Row],[labeller_confidence_score]]-Data[[#This Row],[cytodiffusion_classification_confidence]]</f>
        <v>-6.3100000000000045E-2</v>
      </c>
    </row>
    <row r="1301" spans="1:41" x14ac:dyDescent="0.3">
      <c r="A1301" t="s">
        <v>1374</v>
      </c>
      <c r="B1301" t="s">
        <v>85</v>
      </c>
      <c r="C1301">
        <v>0</v>
      </c>
      <c r="D1301" t="s">
        <v>50</v>
      </c>
      <c r="E1301">
        <v>9.41</v>
      </c>
      <c r="F1301">
        <v>66.7</v>
      </c>
      <c r="G1301">
        <v>0.80400000000000005</v>
      </c>
      <c r="H1301">
        <v>0.33400000000000002</v>
      </c>
      <c r="I1301">
        <f>Data[[#This Row],[nucleus_area_pct]]/Data[[#This Row],[cytoplasm_ratio]]</f>
        <v>199.70059880239521</v>
      </c>
      <c r="J1301">
        <v>0.69199999999999995</v>
      </c>
      <c r="K1301">
        <v>0.38500000000000001</v>
      </c>
      <c r="L1301">
        <v>4.18</v>
      </c>
      <c r="M1301">
        <v>1.8</v>
      </c>
      <c r="N1301">
        <v>0.78200000000000003</v>
      </c>
      <c r="O1301">
        <v>349</v>
      </c>
      <c r="P1301">
        <v>66</v>
      </c>
      <c r="Q1301">
        <v>172</v>
      </c>
      <c r="R1301">
        <v>126</v>
      </c>
      <c r="S1301">
        <v>206</v>
      </c>
      <c r="T1301">
        <f>(Data[[#This Row],[mean_r]]/256)*100</f>
        <v>67.1875</v>
      </c>
      <c r="U1301">
        <f>(Data[[#This Row],[mean_g]]/256)*100</f>
        <v>49.21875</v>
      </c>
      <c r="V1301">
        <f>(Data[[#This Row],[mean_b]]/256)*100</f>
        <v>80.46875</v>
      </c>
      <c r="W1301">
        <v>0.74299999999999999</v>
      </c>
      <c r="X1301" t="s">
        <v>51</v>
      </c>
      <c r="Y1301" t="s">
        <v>45</v>
      </c>
      <c r="Z1301">
        <v>7308</v>
      </c>
      <c r="AA1301">
        <v>5.82</v>
      </c>
      <c r="AB1301">
        <v>10</v>
      </c>
      <c r="AC1301">
        <v>46.1</v>
      </c>
      <c r="AD1301">
        <v>325453</v>
      </c>
      <c r="AE1301">
        <v>87.4</v>
      </c>
      <c r="AF1301">
        <v>32.700000000000003</v>
      </c>
      <c r="AG1301" t="s">
        <v>46</v>
      </c>
      <c r="AH1301" t="s">
        <v>68</v>
      </c>
      <c r="AI1301" t="s">
        <v>56</v>
      </c>
      <c r="AJ1301">
        <v>100</v>
      </c>
      <c r="AK1301">
        <v>224</v>
      </c>
      <c r="AL1301">
        <v>1.8499999999999999E-2</v>
      </c>
      <c r="AM1301">
        <v>0.79900000000000004</v>
      </c>
      <c r="AN1301">
        <v>0.94479999999999997</v>
      </c>
      <c r="AO1301">
        <f>Data[[#This Row],[labeller_confidence_score]]-Data[[#This Row],[cytodiffusion_classification_confidence]]</f>
        <v>0.14579999999999993</v>
      </c>
    </row>
    <row r="1302" spans="1:41" x14ac:dyDescent="0.3">
      <c r="A1302" t="s">
        <v>1375</v>
      </c>
      <c r="B1302" t="s">
        <v>110</v>
      </c>
      <c r="C1302">
        <v>1</v>
      </c>
      <c r="D1302" t="s">
        <v>104</v>
      </c>
      <c r="E1302">
        <v>7.8</v>
      </c>
      <c r="F1302">
        <v>0</v>
      </c>
      <c r="G1302">
        <v>0</v>
      </c>
      <c r="H1302">
        <v>1</v>
      </c>
      <c r="I1302">
        <f>Data[[#This Row],[nucleus_area_pct]]/Data[[#This Row],[cytoplasm_ratio]]</f>
        <v>0</v>
      </c>
      <c r="J1302">
        <v>0.92400000000000004</v>
      </c>
      <c r="K1302">
        <v>0.254</v>
      </c>
      <c r="L1302">
        <v>0.79</v>
      </c>
      <c r="M1302">
        <v>1</v>
      </c>
      <c r="N1302">
        <v>0.90900000000000003</v>
      </c>
      <c r="O1302">
        <v>209</v>
      </c>
      <c r="P1302">
        <v>52</v>
      </c>
      <c r="Q1302">
        <v>238</v>
      </c>
      <c r="R1302">
        <v>145</v>
      </c>
      <c r="S1302">
        <v>123</v>
      </c>
      <c r="T1302">
        <f>(Data[[#This Row],[mean_r]]/256)*100</f>
        <v>92.96875</v>
      </c>
      <c r="U1302">
        <f>(Data[[#This Row],[mean_g]]/256)*100</f>
        <v>56.640625</v>
      </c>
      <c r="V1302">
        <f>(Data[[#This Row],[mean_b]]/256)*100</f>
        <v>48.046875</v>
      </c>
      <c r="W1302">
        <v>0.49299999999999999</v>
      </c>
      <c r="X1302" t="s">
        <v>51</v>
      </c>
      <c r="Y1302" t="s">
        <v>40</v>
      </c>
      <c r="Z1302">
        <v>11844</v>
      </c>
      <c r="AA1302">
        <v>4.99</v>
      </c>
      <c r="AB1302">
        <v>10</v>
      </c>
      <c r="AC1302">
        <v>32.6</v>
      </c>
      <c r="AD1302">
        <v>317471</v>
      </c>
      <c r="AE1302">
        <v>113.6</v>
      </c>
      <c r="AF1302">
        <v>34.5</v>
      </c>
      <c r="AG1302" t="s">
        <v>46</v>
      </c>
      <c r="AH1302" t="s">
        <v>68</v>
      </c>
      <c r="AI1302" t="s">
        <v>43</v>
      </c>
      <c r="AJ1302">
        <v>100</v>
      </c>
      <c r="AK1302">
        <v>360</v>
      </c>
      <c r="AL1302">
        <v>0.8377</v>
      </c>
      <c r="AM1302">
        <v>0.65300000000000002</v>
      </c>
      <c r="AN1302">
        <v>0.83150000000000002</v>
      </c>
      <c r="AO1302">
        <f>Data[[#This Row],[labeller_confidence_score]]-Data[[#This Row],[cytodiffusion_classification_confidence]]</f>
        <v>0.17849999999999999</v>
      </c>
    </row>
    <row r="1303" spans="1:41" x14ac:dyDescent="0.3">
      <c r="A1303" t="s">
        <v>1376</v>
      </c>
      <c r="B1303" t="s">
        <v>180</v>
      </c>
      <c r="C1303">
        <v>1</v>
      </c>
      <c r="D1303" t="s">
        <v>181</v>
      </c>
      <c r="E1303">
        <v>7.75</v>
      </c>
      <c r="F1303">
        <v>0</v>
      </c>
      <c r="G1303">
        <v>0</v>
      </c>
      <c r="H1303">
        <v>1</v>
      </c>
      <c r="I1303">
        <f>Data[[#This Row],[nucleus_area_pct]]/Data[[#This Row],[cytoplasm_ratio]]</f>
        <v>0</v>
      </c>
      <c r="J1303">
        <v>0.151</v>
      </c>
      <c r="K1303">
        <v>0.92400000000000004</v>
      </c>
      <c r="L1303">
        <v>0.47</v>
      </c>
      <c r="M1303">
        <v>1</v>
      </c>
      <c r="N1303">
        <v>0.77</v>
      </c>
      <c r="O1303">
        <v>160</v>
      </c>
      <c r="P1303">
        <v>59</v>
      </c>
      <c r="Q1303">
        <v>215</v>
      </c>
      <c r="R1303">
        <v>140</v>
      </c>
      <c r="S1303">
        <v>144</v>
      </c>
      <c r="T1303">
        <f>(Data[[#This Row],[mean_r]]/256)*100</f>
        <v>83.984375</v>
      </c>
      <c r="U1303">
        <f>(Data[[#This Row],[mean_g]]/256)*100</f>
        <v>54.6875</v>
      </c>
      <c r="V1303">
        <f>(Data[[#This Row],[mean_b]]/256)*100</f>
        <v>56.25</v>
      </c>
      <c r="W1303">
        <v>0.46200000000000002</v>
      </c>
      <c r="X1303" t="s">
        <v>63</v>
      </c>
      <c r="Y1303" t="s">
        <v>45</v>
      </c>
      <c r="Z1303">
        <v>5477</v>
      </c>
      <c r="AA1303">
        <v>5.0199999999999996</v>
      </c>
      <c r="AB1303">
        <v>15.2</v>
      </c>
      <c r="AC1303">
        <v>43.6</v>
      </c>
      <c r="AD1303">
        <v>270828</v>
      </c>
      <c r="AE1303">
        <v>78.8</v>
      </c>
      <c r="AF1303">
        <v>33.799999999999997</v>
      </c>
      <c r="AG1303" t="s">
        <v>41</v>
      </c>
      <c r="AH1303" t="s">
        <v>47</v>
      </c>
      <c r="AI1303" t="s">
        <v>56</v>
      </c>
      <c r="AJ1303">
        <v>100</v>
      </c>
      <c r="AK1303">
        <v>256</v>
      </c>
      <c r="AL1303">
        <v>0.79520000000000002</v>
      </c>
      <c r="AM1303">
        <v>0.91610000000000003</v>
      </c>
      <c r="AN1303">
        <v>0.93379999999999996</v>
      </c>
      <c r="AO1303">
        <f>Data[[#This Row],[labeller_confidence_score]]-Data[[#This Row],[cytodiffusion_classification_confidence]]</f>
        <v>1.7699999999999938E-2</v>
      </c>
    </row>
    <row r="1304" spans="1:41" x14ac:dyDescent="0.3">
      <c r="A1304" t="s">
        <v>1377</v>
      </c>
      <c r="B1304" t="s">
        <v>54</v>
      </c>
      <c r="C1304">
        <v>0</v>
      </c>
      <c r="D1304" t="s">
        <v>54</v>
      </c>
      <c r="E1304">
        <v>7.99</v>
      </c>
      <c r="F1304">
        <v>0</v>
      </c>
      <c r="G1304">
        <v>0</v>
      </c>
      <c r="H1304">
        <v>1</v>
      </c>
      <c r="I1304">
        <f>Data[[#This Row],[nucleus_area_pct]]/Data[[#This Row],[cytoplasm_ratio]]</f>
        <v>0</v>
      </c>
      <c r="J1304">
        <v>0.88600000000000001</v>
      </c>
      <c r="K1304">
        <v>0.183</v>
      </c>
      <c r="L1304">
        <v>0.55000000000000004</v>
      </c>
      <c r="M1304">
        <v>1</v>
      </c>
      <c r="N1304">
        <v>0.92</v>
      </c>
      <c r="O1304">
        <v>159</v>
      </c>
      <c r="P1304">
        <v>41</v>
      </c>
      <c r="Q1304">
        <v>215</v>
      </c>
      <c r="R1304">
        <v>131</v>
      </c>
      <c r="S1304">
        <v>135</v>
      </c>
      <c r="T1304">
        <f>(Data[[#This Row],[mean_r]]/256)*100</f>
        <v>83.984375</v>
      </c>
      <c r="U1304">
        <f>(Data[[#This Row],[mean_g]]/256)*100</f>
        <v>51.171875</v>
      </c>
      <c r="V1304">
        <f>(Data[[#This Row],[mean_b]]/256)*100</f>
        <v>52.734375</v>
      </c>
      <c r="W1304">
        <v>0.443</v>
      </c>
      <c r="X1304" t="s">
        <v>39</v>
      </c>
      <c r="Y1304" t="s">
        <v>45</v>
      </c>
      <c r="Z1304">
        <v>4290</v>
      </c>
      <c r="AA1304">
        <v>6.57</v>
      </c>
      <c r="AB1304">
        <v>15.6</v>
      </c>
      <c r="AC1304">
        <v>45.4</v>
      </c>
      <c r="AD1304">
        <v>302512</v>
      </c>
      <c r="AE1304">
        <v>85</v>
      </c>
      <c r="AF1304">
        <v>31.9</v>
      </c>
      <c r="AG1304" t="s">
        <v>46</v>
      </c>
      <c r="AH1304" t="s">
        <v>68</v>
      </c>
      <c r="AI1304" t="s">
        <v>52</v>
      </c>
      <c r="AJ1304">
        <v>40</v>
      </c>
      <c r="AK1304">
        <v>224</v>
      </c>
      <c r="AL1304">
        <v>3.8300000000000001E-2</v>
      </c>
      <c r="AM1304">
        <v>0.92390000000000005</v>
      </c>
      <c r="AN1304">
        <v>0.90159999999999996</v>
      </c>
      <c r="AO1304">
        <f>Data[[#This Row],[labeller_confidence_score]]-Data[[#This Row],[cytodiffusion_classification_confidence]]</f>
        <v>-2.2300000000000098E-2</v>
      </c>
    </row>
    <row r="1305" spans="1:41" x14ac:dyDescent="0.3">
      <c r="A1305" t="s">
        <v>1378</v>
      </c>
      <c r="B1305" t="s">
        <v>120</v>
      </c>
      <c r="C1305">
        <v>1</v>
      </c>
      <c r="D1305" t="s">
        <v>104</v>
      </c>
      <c r="E1305">
        <v>6.68</v>
      </c>
      <c r="F1305">
        <v>0</v>
      </c>
      <c r="G1305">
        <v>0</v>
      </c>
      <c r="H1305">
        <v>1</v>
      </c>
      <c r="I1305">
        <f>Data[[#This Row],[nucleus_area_pct]]/Data[[#This Row],[cytoplasm_ratio]]</f>
        <v>0</v>
      </c>
      <c r="J1305">
        <v>0.95899999999999996</v>
      </c>
      <c r="K1305">
        <v>0.16800000000000001</v>
      </c>
      <c r="L1305">
        <v>0.49</v>
      </c>
      <c r="M1305">
        <v>1</v>
      </c>
      <c r="N1305">
        <v>0.95699999999999996</v>
      </c>
      <c r="O1305">
        <v>170</v>
      </c>
      <c r="P1305">
        <v>34</v>
      </c>
      <c r="Q1305">
        <v>240</v>
      </c>
      <c r="R1305">
        <v>117</v>
      </c>
      <c r="S1305">
        <v>135</v>
      </c>
      <c r="T1305">
        <f>(Data[[#This Row],[mean_r]]/256)*100</f>
        <v>93.75</v>
      </c>
      <c r="U1305">
        <f>(Data[[#This Row],[mean_g]]/256)*100</f>
        <v>45.703125</v>
      </c>
      <c r="V1305">
        <f>(Data[[#This Row],[mean_b]]/256)*100</f>
        <v>52.734375</v>
      </c>
      <c r="W1305">
        <v>0.52800000000000002</v>
      </c>
      <c r="X1305" t="s">
        <v>51</v>
      </c>
      <c r="Y1305" t="s">
        <v>45</v>
      </c>
      <c r="Z1305">
        <v>3834</v>
      </c>
      <c r="AA1305">
        <v>4.46</v>
      </c>
      <c r="AB1305">
        <v>14.1</v>
      </c>
      <c r="AC1305">
        <v>46</v>
      </c>
      <c r="AD1305">
        <v>386336</v>
      </c>
      <c r="AE1305">
        <v>97</v>
      </c>
      <c r="AF1305">
        <v>32.700000000000003</v>
      </c>
      <c r="AG1305" t="s">
        <v>46</v>
      </c>
      <c r="AH1305" t="s">
        <v>42</v>
      </c>
      <c r="AI1305" t="s">
        <v>56</v>
      </c>
      <c r="AJ1305">
        <v>60</v>
      </c>
      <c r="AK1305">
        <v>256</v>
      </c>
      <c r="AL1305">
        <v>0.69059999999999999</v>
      </c>
      <c r="AM1305">
        <v>0.60450000000000004</v>
      </c>
      <c r="AN1305">
        <v>0.88949999999999996</v>
      </c>
      <c r="AO1305">
        <f>Data[[#This Row],[labeller_confidence_score]]-Data[[#This Row],[cytodiffusion_classification_confidence]]</f>
        <v>0.28499999999999992</v>
      </c>
    </row>
    <row r="1306" spans="1:41" x14ac:dyDescent="0.3">
      <c r="A1306" t="s">
        <v>1379</v>
      </c>
      <c r="B1306" t="s">
        <v>49</v>
      </c>
      <c r="C1306">
        <v>0</v>
      </c>
      <c r="D1306" t="s">
        <v>50</v>
      </c>
      <c r="E1306">
        <v>9.41</v>
      </c>
      <c r="F1306">
        <v>57.1</v>
      </c>
      <c r="G1306">
        <v>0.56299999999999994</v>
      </c>
      <c r="H1306">
        <v>0.42599999999999999</v>
      </c>
      <c r="I1306">
        <f>Data[[#This Row],[nucleus_area_pct]]/Data[[#This Row],[cytoplasm_ratio]]</f>
        <v>134.03755868544602</v>
      </c>
      <c r="J1306">
        <v>0.77200000000000002</v>
      </c>
      <c r="K1306">
        <v>0.375</v>
      </c>
      <c r="L1306">
        <v>3.11</v>
      </c>
      <c r="M1306">
        <v>4.8</v>
      </c>
      <c r="N1306">
        <v>0.80100000000000005</v>
      </c>
      <c r="O1306">
        <v>428</v>
      </c>
      <c r="P1306">
        <v>68</v>
      </c>
      <c r="Q1306">
        <v>221</v>
      </c>
      <c r="R1306">
        <v>162</v>
      </c>
      <c r="S1306">
        <v>180</v>
      </c>
      <c r="T1306">
        <f>(Data[[#This Row],[mean_r]]/256)*100</f>
        <v>86.328125</v>
      </c>
      <c r="U1306">
        <f>(Data[[#This Row],[mean_g]]/256)*100</f>
        <v>63.28125</v>
      </c>
      <c r="V1306">
        <f>(Data[[#This Row],[mean_b]]/256)*100</f>
        <v>70.3125</v>
      </c>
      <c r="W1306">
        <v>0.51500000000000001</v>
      </c>
      <c r="X1306" t="s">
        <v>51</v>
      </c>
      <c r="Y1306" t="s">
        <v>45</v>
      </c>
      <c r="Z1306">
        <v>7608</v>
      </c>
      <c r="AA1306">
        <v>3.2</v>
      </c>
      <c r="AB1306">
        <v>13.4</v>
      </c>
      <c r="AC1306">
        <v>37.1</v>
      </c>
      <c r="AD1306">
        <v>174205</v>
      </c>
      <c r="AE1306">
        <v>86.9</v>
      </c>
      <c r="AF1306">
        <v>35</v>
      </c>
      <c r="AG1306" t="s">
        <v>64</v>
      </c>
      <c r="AH1306" t="s">
        <v>42</v>
      </c>
      <c r="AI1306" t="s">
        <v>52</v>
      </c>
      <c r="AJ1306">
        <v>40</v>
      </c>
      <c r="AK1306">
        <v>512</v>
      </c>
      <c r="AL1306">
        <v>0.11700000000000001</v>
      </c>
      <c r="AM1306">
        <v>0.94699999999999995</v>
      </c>
      <c r="AN1306">
        <v>0.90390000000000004</v>
      </c>
      <c r="AO1306">
        <f>Data[[#This Row],[labeller_confidence_score]]-Data[[#This Row],[cytodiffusion_classification_confidence]]</f>
        <v>-4.3099999999999916E-2</v>
      </c>
    </row>
    <row r="1307" spans="1:41" x14ac:dyDescent="0.3">
      <c r="A1307" t="s">
        <v>1380</v>
      </c>
      <c r="B1307" t="s">
        <v>49</v>
      </c>
      <c r="C1307">
        <v>0</v>
      </c>
      <c r="D1307" t="s">
        <v>50</v>
      </c>
      <c r="E1307">
        <v>15.06</v>
      </c>
      <c r="F1307">
        <v>53</v>
      </c>
      <c r="G1307">
        <v>0.58799999999999997</v>
      </c>
      <c r="H1307">
        <v>0.47399999999999998</v>
      </c>
      <c r="I1307">
        <f>Data[[#This Row],[nucleus_area_pct]]/Data[[#This Row],[cytoplasm_ratio]]</f>
        <v>111.81434599156118</v>
      </c>
      <c r="J1307">
        <v>0.78800000000000003</v>
      </c>
      <c r="K1307">
        <v>0.432</v>
      </c>
      <c r="L1307">
        <v>3.44</v>
      </c>
      <c r="M1307">
        <v>3.2</v>
      </c>
      <c r="N1307">
        <v>0.88600000000000001</v>
      </c>
      <c r="O1307">
        <v>430</v>
      </c>
      <c r="P1307">
        <v>68</v>
      </c>
      <c r="Q1307">
        <v>246</v>
      </c>
      <c r="R1307">
        <v>158</v>
      </c>
      <c r="S1307">
        <v>188</v>
      </c>
      <c r="T1307">
        <f>(Data[[#This Row],[mean_r]]/256)*100</f>
        <v>96.09375</v>
      </c>
      <c r="U1307">
        <f>(Data[[#This Row],[mean_g]]/256)*100</f>
        <v>61.71875</v>
      </c>
      <c r="V1307">
        <f>(Data[[#This Row],[mean_b]]/256)*100</f>
        <v>73.4375</v>
      </c>
      <c r="W1307">
        <v>0.66200000000000003</v>
      </c>
      <c r="X1307" t="s">
        <v>63</v>
      </c>
      <c r="Y1307" t="s">
        <v>40</v>
      </c>
      <c r="Z1307">
        <v>6675</v>
      </c>
      <c r="AA1307">
        <v>4.4400000000000004</v>
      </c>
      <c r="AB1307">
        <v>12.4</v>
      </c>
      <c r="AC1307">
        <v>41.9</v>
      </c>
      <c r="AD1307">
        <v>377650</v>
      </c>
      <c r="AE1307">
        <v>86.4</v>
      </c>
      <c r="AF1307">
        <v>30.7</v>
      </c>
      <c r="AG1307" t="s">
        <v>64</v>
      </c>
      <c r="AH1307" t="s">
        <v>42</v>
      </c>
      <c r="AI1307" t="s">
        <v>56</v>
      </c>
      <c r="AJ1307">
        <v>100</v>
      </c>
      <c r="AK1307">
        <v>512</v>
      </c>
      <c r="AL1307">
        <v>0</v>
      </c>
      <c r="AM1307">
        <v>0.8619</v>
      </c>
      <c r="AN1307">
        <v>0.88590000000000002</v>
      </c>
      <c r="AO1307">
        <f>Data[[#This Row],[labeller_confidence_score]]-Data[[#This Row],[cytodiffusion_classification_confidence]]</f>
        <v>2.4000000000000021E-2</v>
      </c>
    </row>
    <row r="1308" spans="1:41" x14ac:dyDescent="0.3">
      <c r="A1308" t="s">
        <v>1381</v>
      </c>
      <c r="B1308" t="s">
        <v>62</v>
      </c>
      <c r="C1308">
        <v>0</v>
      </c>
      <c r="D1308" t="s">
        <v>50</v>
      </c>
      <c r="E1308">
        <v>8.1</v>
      </c>
      <c r="F1308">
        <v>85.7</v>
      </c>
      <c r="G1308">
        <v>0.85599999999999998</v>
      </c>
      <c r="H1308">
        <v>0.14699999999999999</v>
      </c>
      <c r="I1308">
        <f>Data[[#This Row],[nucleus_area_pct]]/Data[[#This Row],[cytoplasm_ratio]]</f>
        <v>582.99319727891157</v>
      </c>
      <c r="J1308">
        <v>1</v>
      </c>
      <c r="K1308">
        <v>0.182</v>
      </c>
      <c r="L1308">
        <v>1.34</v>
      </c>
      <c r="M1308">
        <v>1.2</v>
      </c>
      <c r="N1308">
        <v>0.94599999999999995</v>
      </c>
      <c r="O1308">
        <v>290</v>
      </c>
      <c r="P1308">
        <v>47</v>
      </c>
      <c r="Q1308">
        <v>224</v>
      </c>
      <c r="R1308">
        <v>165</v>
      </c>
      <c r="S1308">
        <v>178</v>
      </c>
      <c r="T1308">
        <f>(Data[[#This Row],[mean_r]]/256)*100</f>
        <v>87.5</v>
      </c>
      <c r="U1308">
        <f>(Data[[#This Row],[mean_g]]/256)*100</f>
        <v>64.453125</v>
      </c>
      <c r="V1308">
        <f>(Data[[#This Row],[mean_b]]/256)*100</f>
        <v>69.53125</v>
      </c>
      <c r="W1308">
        <v>0.81299999999999994</v>
      </c>
      <c r="X1308" t="s">
        <v>63</v>
      </c>
      <c r="Y1308" t="s">
        <v>45</v>
      </c>
      <c r="Z1308">
        <v>7152</v>
      </c>
      <c r="AA1308">
        <v>3.65</v>
      </c>
      <c r="AB1308">
        <v>13.4</v>
      </c>
      <c r="AC1308">
        <v>36.700000000000003</v>
      </c>
      <c r="AD1308">
        <v>217910</v>
      </c>
      <c r="AE1308">
        <v>76.2</v>
      </c>
      <c r="AF1308">
        <v>32.299999999999997</v>
      </c>
      <c r="AG1308" t="s">
        <v>41</v>
      </c>
      <c r="AH1308" t="s">
        <v>68</v>
      </c>
      <c r="AI1308" t="s">
        <v>52</v>
      </c>
      <c r="AJ1308">
        <v>100</v>
      </c>
      <c r="AK1308">
        <v>360</v>
      </c>
      <c r="AL1308">
        <v>4.7800000000000002E-2</v>
      </c>
      <c r="AM1308">
        <v>0.90780000000000005</v>
      </c>
      <c r="AN1308">
        <v>0.9264</v>
      </c>
      <c r="AO1308">
        <f>Data[[#This Row],[labeller_confidence_score]]-Data[[#This Row],[cytodiffusion_classification_confidence]]</f>
        <v>1.859999999999995E-2</v>
      </c>
    </row>
    <row r="1309" spans="1:41" x14ac:dyDescent="0.3">
      <c r="A1309" t="s">
        <v>1382</v>
      </c>
      <c r="B1309" t="s">
        <v>67</v>
      </c>
      <c r="C1309">
        <v>1</v>
      </c>
      <c r="D1309" t="s">
        <v>67</v>
      </c>
      <c r="E1309">
        <v>8.3699999999999992</v>
      </c>
      <c r="F1309">
        <v>28</v>
      </c>
      <c r="G1309">
        <v>4.3999999999999997E-2</v>
      </c>
      <c r="H1309">
        <v>0.54900000000000004</v>
      </c>
      <c r="I1309">
        <f>Data[[#This Row],[nucleus_area_pct]]/Data[[#This Row],[cytoplasm_ratio]]</f>
        <v>51.001821493624767</v>
      </c>
      <c r="J1309">
        <v>0.6</v>
      </c>
      <c r="K1309">
        <v>0.54400000000000004</v>
      </c>
      <c r="L1309">
        <v>3.24</v>
      </c>
      <c r="M1309">
        <v>1</v>
      </c>
      <c r="N1309">
        <v>0.54400000000000004</v>
      </c>
      <c r="O1309">
        <v>245</v>
      </c>
      <c r="P1309">
        <v>44</v>
      </c>
      <c r="Q1309">
        <v>162</v>
      </c>
      <c r="R1309">
        <v>136</v>
      </c>
      <c r="S1309">
        <v>150</v>
      </c>
      <c r="T1309">
        <f>(Data[[#This Row],[mean_r]]/256)*100</f>
        <v>63.28125</v>
      </c>
      <c r="U1309">
        <f>(Data[[#This Row],[mean_g]]/256)*100</f>
        <v>53.125</v>
      </c>
      <c r="V1309">
        <f>(Data[[#This Row],[mean_b]]/256)*100</f>
        <v>58.59375</v>
      </c>
      <c r="W1309">
        <v>0.56699999999999995</v>
      </c>
      <c r="X1309" t="s">
        <v>39</v>
      </c>
      <c r="Y1309" t="s">
        <v>40</v>
      </c>
      <c r="Z1309">
        <v>8222</v>
      </c>
      <c r="AA1309">
        <v>5.21</v>
      </c>
      <c r="AB1309">
        <v>17.3</v>
      </c>
      <c r="AC1309">
        <v>42.3</v>
      </c>
      <c r="AD1309">
        <v>264620</v>
      </c>
      <c r="AE1309">
        <v>97.3</v>
      </c>
      <c r="AF1309">
        <v>33.1</v>
      </c>
      <c r="AG1309" t="s">
        <v>41</v>
      </c>
      <c r="AH1309" t="s">
        <v>42</v>
      </c>
      <c r="AI1309" t="s">
        <v>43</v>
      </c>
      <c r="AJ1309">
        <v>40</v>
      </c>
      <c r="AK1309">
        <v>512</v>
      </c>
      <c r="AL1309">
        <v>0.76349999999999996</v>
      </c>
      <c r="AM1309">
        <v>0.69430000000000003</v>
      </c>
      <c r="AN1309">
        <v>0.56100000000000005</v>
      </c>
      <c r="AO1309">
        <f>Data[[#This Row],[labeller_confidence_score]]-Data[[#This Row],[cytodiffusion_classification_confidence]]</f>
        <v>-0.13329999999999997</v>
      </c>
    </row>
    <row r="1310" spans="1:41" x14ac:dyDescent="0.3">
      <c r="A1310" t="s">
        <v>1383</v>
      </c>
      <c r="B1310" t="s">
        <v>87</v>
      </c>
      <c r="C1310">
        <v>0</v>
      </c>
      <c r="D1310" t="s">
        <v>50</v>
      </c>
      <c r="E1310">
        <v>12.83</v>
      </c>
      <c r="F1310">
        <v>49.9</v>
      </c>
      <c r="G1310">
        <v>0.58399999999999996</v>
      </c>
      <c r="H1310">
        <v>0.58499999999999996</v>
      </c>
      <c r="I1310">
        <f>Data[[#This Row],[nucleus_area_pct]]/Data[[#This Row],[cytoplasm_ratio]]</f>
        <v>85.299145299145309</v>
      </c>
      <c r="J1310">
        <v>0.63800000000000001</v>
      </c>
      <c r="K1310">
        <v>0.38600000000000001</v>
      </c>
      <c r="L1310">
        <v>4.5999999999999996</v>
      </c>
      <c r="M1310">
        <v>1.9</v>
      </c>
      <c r="N1310">
        <v>0.77600000000000002</v>
      </c>
      <c r="O1310">
        <v>435</v>
      </c>
      <c r="P1310">
        <v>86</v>
      </c>
      <c r="Q1310">
        <v>228</v>
      </c>
      <c r="R1310">
        <v>134</v>
      </c>
      <c r="S1310">
        <v>166</v>
      </c>
      <c r="T1310">
        <f>(Data[[#This Row],[mean_r]]/256)*100</f>
        <v>89.0625</v>
      </c>
      <c r="U1310">
        <f>(Data[[#This Row],[mean_g]]/256)*100</f>
        <v>52.34375</v>
      </c>
      <c r="V1310">
        <f>(Data[[#This Row],[mean_b]]/256)*100</f>
        <v>64.84375</v>
      </c>
      <c r="W1310">
        <v>0.58299999999999996</v>
      </c>
      <c r="X1310" t="s">
        <v>51</v>
      </c>
      <c r="Y1310" t="s">
        <v>45</v>
      </c>
      <c r="Z1310">
        <v>6579</v>
      </c>
      <c r="AA1310">
        <v>4.01</v>
      </c>
      <c r="AB1310">
        <v>14</v>
      </c>
      <c r="AC1310">
        <v>35</v>
      </c>
      <c r="AD1310">
        <v>187905</v>
      </c>
      <c r="AE1310">
        <v>103.9</v>
      </c>
      <c r="AF1310">
        <v>33.5</v>
      </c>
      <c r="AG1310" t="s">
        <v>64</v>
      </c>
      <c r="AH1310" t="s">
        <v>47</v>
      </c>
      <c r="AI1310" t="s">
        <v>56</v>
      </c>
      <c r="AJ1310">
        <v>60</v>
      </c>
      <c r="AK1310">
        <v>224</v>
      </c>
      <c r="AL1310">
        <v>0</v>
      </c>
      <c r="AM1310">
        <v>0.89980000000000004</v>
      </c>
      <c r="AN1310">
        <v>0.96809999999999996</v>
      </c>
      <c r="AO1310">
        <f>Data[[#This Row],[labeller_confidence_score]]-Data[[#This Row],[cytodiffusion_classification_confidence]]</f>
        <v>6.8299999999999916E-2</v>
      </c>
    </row>
    <row r="1311" spans="1:41" x14ac:dyDescent="0.3">
      <c r="A1311" t="s">
        <v>1384</v>
      </c>
      <c r="B1311" t="s">
        <v>133</v>
      </c>
      <c r="C1311">
        <v>1</v>
      </c>
      <c r="D1311" t="s">
        <v>104</v>
      </c>
      <c r="E1311">
        <v>8.0500000000000007</v>
      </c>
      <c r="F1311">
        <v>0</v>
      </c>
      <c r="G1311">
        <v>0</v>
      </c>
      <c r="H1311">
        <v>1</v>
      </c>
      <c r="I1311">
        <f>Data[[#This Row],[nucleus_area_pct]]/Data[[#This Row],[cytoplasm_ratio]]</f>
        <v>0</v>
      </c>
      <c r="J1311">
        <v>0.433</v>
      </c>
      <c r="K1311">
        <v>0.72799999999999998</v>
      </c>
      <c r="L1311">
        <v>0.32</v>
      </c>
      <c r="M1311">
        <v>1</v>
      </c>
      <c r="N1311">
        <v>0.874</v>
      </c>
      <c r="O1311">
        <v>169</v>
      </c>
      <c r="P1311">
        <v>46</v>
      </c>
      <c r="Q1311">
        <v>224</v>
      </c>
      <c r="R1311">
        <v>136</v>
      </c>
      <c r="S1311">
        <v>137</v>
      </c>
      <c r="T1311">
        <f>(Data[[#This Row],[mean_r]]/256)*100</f>
        <v>87.5</v>
      </c>
      <c r="U1311">
        <f>(Data[[#This Row],[mean_g]]/256)*100</f>
        <v>53.125</v>
      </c>
      <c r="V1311">
        <f>(Data[[#This Row],[mean_b]]/256)*100</f>
        <v>53.515625</v>
      </c>
      <c r="W1311">
        <v>0.624</v>
      </c>
      <c r="X1311" t="s">
        <v>51</v>
      </c>
      <c r="Y1311" t="s">
        <v>45</v>
      </c>
      <c r="Z1311">
        <v>4396</v>
      </c>
      <c r="AA1311">
        <v>4.93</v>
      </c>
      <c r="AB1311">
        <v>15.2</v>
      </c>
      <c r="AC1311">
        <v>27.4</v>
      </c>
      <c r="AD1311">
        <v>265723</v>
      </c>
      <c r="AE1311">
        <v>93.1</v>
      </c>
      <c r="AF1311">
        <v>35.200000000000003</v>
      </c>
      <c r="AG1311" t="s">
        <v>46</v>
      </c>
      <c r="AH1311" t="s">
        <v>47</v>
      </c>
      <c r="AI1311" t="s">
        <v>56</v>
      </c>
      <c r="AJ1311">
        <v>60</v>
      </c>
      <c r="AK1311">
        <v>224</v>
      </c>
      <c r="AL1311">
        <v>0.76659999999999995</v>
      </c>
      <c r="AM1311">
        <v>0.74909999999999999</v>
      </c>
      <c r="AN1311">
        <v>0.8528</v>
      </c>
      <c r="AO1311">
        <f>Data[[#This Row],[labeller_confidence_score]]-Data[[#This Row],[cytodiffusion_classification_confidence]]</f>
        <v>0.10370000000000001</v>
      </c>
    </row>
    <row r="1312" spans="1:41" x14ac:dyDescent="0.3">
      <c r="A1312" t="s">
        <v>1385</v>
      </c>
      <c r="B1312" t="s">
        <v>62</v>
      </c>
      <c r="C1312">
        <v>0</v>
      </c>
      <c r="D1312" t="s">
        <v>50</v>
      </c>
      <c r="E1312">
        <v>10.15</v>
      </c>
      <c r="F1312">
        <v>80.900000000000006</v>
      </c>
      <c r="G1312">
        <v>0.80600000000000005</v>
      </c>
      <c r="H1312">
        <v>0.183</v>
      </c>
      <c r="I1312">
        <f>Data[[#This Row],[nucleus_area_pct]]/Data[[#This Row],[cytoplasm_ratio]]</f>
        <v>442.0765027322405</v>
      </c>
      <c r="J1312">
        <v>0.879</v>
      </c>
      <c r="K1312">
        <v>0.30499999999999999</v>
      </c>
      <c r="L1312">
        <v>1</v>
      </c>
      <c r="M1312">
        <v>1.1000000000000001</v>
      </c>
      <c r="N1312">
        <v>0.88900000000000001</v>
      </c>
      <c r="O1312">
        <v>320</v>
      </c>
      <c r="P1312">
        <v>62</v>
      </c>
      <c r="Q1312">
        <v>211</v>
      </c>
      <c r="R1312">
        <v>177</v>
      </c>
      <c r="S1312">
        <v>164</v>
      </c>
      <c r="T1312">
        <f>(Data[[#This Row],[mean_r]]/256)*100</f>
        <v>82.421875</v>
      </c>
      <c r="U1312">
        <f>(Data[[#This Row],[mean_g]]/256)*100</f>
        <v>69.140625</v>
      </c>
      <c r="V1312">
        <f>(Data[[#This Row],[mean_b]]/256)*100</f>
        <v>64.0625</v>
      </c>
      <c r="W1312">
        <v>0.76500000000000001</v>
      </c>
      <c r="X1312" t="s">
        <v>51</v>
      </c>
      <c r="Y1312" t="s">
        <v>40</v>
      </c>
      <c r="Z1312">
        <v>8172</v>
      </c>
      <c r="AA1312">
        <v>4.78</v>
      </c>
      <c r="AB1312">
        <v>16.399999999999999</v>
      </c>
      <c r="AC1312">
        <v>52.4</v>
      </c>
      <c r="AD1312">
        <v>240540</v>
      </c>
      <c r="AE1312">
        <v>93.4</v>
      </c>
      <c r="AF1312">
        <v>32.799999999999997</v>
      </c>
      <c r="AG1312" t="s">
        <v>64</v>
      </c>
      <c r="AH1312" t="s">
        <v>68</v>
      </c>
      <c r="AI1312" t="s">
        <v>52</v>
      </c>
      <c r="AJ1312">
        <v>100</v>
      </c>
      <c r="AK1312">
        <v>512</v>
      </c>
      <c r="AL1312">
        <v>0.1018</v>
      </c>
      <c r="AM1312">
        <v>0.89680000000000004</v>
      </c>
      <c r="AN1312">
        <v>0.91830000000000001</v>
      </c>
      <c r="AO1312">
        <f>Data[[#This Row],[labeller_confidence_score]]-Data[[#This Row],[cytodiffusion_classification_confidence]]</f>
        <v>2.1499999999999964E-2</v>
      </c>
    </row>
    <row r="1313" spans="1:41" x14ac:dyDescent="0.3">
      <c r="A1313" t="s">
        <v>1386</v>
      </c>
      <c r="B1313" t="s">
        <v>49</v>
      </c>
      <c r="C1313">
        <v>0</v>
      </c>
      <c r="D1313" t="s">
        <v>50</v>
      </c>
      <c r="E1313">
        <v>12.95</v>
      </c>
      <c r="F1313">
        <v>52.1</v>
      </c>
      <c r="G1313">
        <v>0.499</v>
      </c>
      <c r="H1313">
        <v>0.55000000000000004</v>
      </c>
      <c r="I1313">
        <f>Data[[#This Row],[nucleus_area_pct]]/Data[[#This Row],[cytoplasm_ratio]]</f>
        <v>94.72727272727272</v>
      </c>
      <c r="J1313">
        <v>0.83899999999999997</v>
      </c>
      <c r="K1313">
        <v>0.443</v>
      </c>
      <c r="L1313">
        <v>3.59</v>
      </c>
      <c r="M1313">
        <v>3.8</v>
      </c>
      <c r="N1313">
        <v>0.92100000000000004</v>
      </c>
      <c r="O1313">
        <v>422</v>
      </c>
      <c r="P1313">
        <v>76</v>
      </c>
      <c r="Q1313">
        <v>188</v>
      </c>
      <c r="R1313">
        <v>147</v>
      </c>
      <c r="S1313">
        <v>166</v>
      </c>
      <c r="T1313">
        <f>(Data[[#This Row],[mean_r]]/256)*100</f>
        <v>73.4375</v>
      </c>
      <c r="U1313">
        <f>(Data[[#This Row],[mean_g]]/256)*100</f>
        <v>57.421875</v>
      </c>
      <c r="V1313">
        <f>(Data[[#This Row],[mean_b]]/256)*100</f>
        <v>64.84375</v>
      </c>
      <c r="W1313">
        <v>0.73899999999999999</v>
      </c>
      <c r="X1313" t="s">
        <v>51</v>
      </c>
      <c r="Y1313" t="s">
        <v>40</v>
      </c>
      <c r="Z1313">
        <v>1000</v>
      </c>
      <c r="AA1313">
        <v>4.74</v>
      </c>
      <c r="AB1313">
        <v>11.4</v>
      </c>
      <c r="AC1313">
        <v>37.299999999999997</v>
      </c>
      <c r="AD1313">
        <v>359772</v>
      </c>
      <c r="AE1313">
        <v>86</v>
      </c>
      <c r="AF1313">
        <v>35</v>
      </c>
      <c r="AG1313" t="s">
        <v>41</v>
      </c>
      <c r="AH1313" t="s">
        <v>42</v>
      </c>
      <c r="AI1313" t="s">
        <v>56</v>
      </c>
      <c r="AJ1313">
        <v>60</v>
      </c>
      <c r="AK1313">
        <v>360</v>
      </c>
      <c r="AL1313">
        <v>0.06</v>
      </c>
      <c r="AM1313">
        <v>0.95289999999999997</v>
      </c>
      <c r="AN1313">
        <v>0.96040000000000003</v>
      </c>
      <c r="AO1313">
        <f>Data[[#This Row],[labeller_confidence_score]]-Data[[#This Row],[cytodiffusion_classification_confidence]]</f>
        <v>7.5000000000000622E-3</v>
      </c>
    </row>
    <row r="1314" spans="1:41" x14ac:dyDescent="0.3">
      <c r="A1314" t="s">
        <v>1387</v>
      </c>
      <c r="B1314" t="s">
        <v>62</v>
      </c>
      <c r="C1314">
        <v>0</v>
      </c>
      <c r="D1314" t="s">
        <v>50</v>
      </c>
      <c r="E1314">
        <v>9.74</v>
      </c>
      <c r="F1314">
        <v>84.9</v>
      </c>
      <c r="G1314">
        <v>0.85899999999999999</v>
      </c>
      <c r="H1314">
        <v>0.254</v>
      </c>
      <c r="I1314">
        <f>Data[[#This Row],[nucleus_area_pct]]/Data[[#This Row],[cytoplasm_ratio]]</f>
        <v>334.25196850393701</v>
      </c>
      <c r="J1314">
        <v>0.9</v>
      </c>
      <c r="K1314">
        <v>0.34599999999999997</v>
      </c>
      <c r="L1314">
        <v>1.19</v>
      </c>
      <c r="M1314">
        <v>1.2</v>
      </c>
      <c r="N1314">
        <v>0.88500000000000001</v>
      </c>
      <c r="O1314">
        <v>253</v>
      </c>
      <c r="P1314">
        <v>56</v>
      </c>
      <c r="Q1314">
        <v>199</v>
      </c>
      <c r="R1314">
        <v>151</v>
      </c>
      <c r="S1314">
        <v>201</v>
      </c>
      <c r="T1314">
        <f>(Data[[#This Row],[mean_r]]/256)*100</f>
        <v>77.734375</v>
      </c>
      <c r="U1314">
        <f>(Data[[#This Row],[mean_g]]/256)*100</f>
        <v>58.984375</v>
      </c>
      <c r="V1314">
        <f>(Data[[#This Row],[mean_b]]/256)*100</f>
        <v>78.515625</v>
      </c>
      <c r="W1314">
        <v>0.71399999999999997</v>
      </c>
      <c r="X1314" t="s">
        <v>39</v>
      </c>
      <c r="Y1314" t="s">
        <v>45</v>
      </c>
      <c r="Z1314">
        <v>5482</v>
      </c>
      <c r="AA1314">
        <v>4.3099999999999996</v>
      </c>
      <c r="AB1314">
        <v>15.8</v>
      </c>
      <c r="AC1314">
        <v>39.700000000000003</v>
      </c>
      <c r="AD1314">
        <v>156943</v>
      </c>
      <c r="AE1314">
        <v>107.2</v>
      </c>
      <c r="AF1314">
        <v>31.1</v>
      </c>
      <c r="AG1314" t="s">
        <v>41</v>
      </c>
      <c r="AH1314" t="s">
        <v>47</v>
      </c>
      <c r="AI1314" t="s">
        <v>56</v>
      </c>
      <c r="AJ1314">
        <v>40</v>
      </c>
      <c r="AK1314">
        <v>224</v>
      </c>
      <c r="AL1314">
        <v>0.15640000000000001</v>
      </c>
      <c r="AM1314">
        <v>0.88870000000000005</v>
      </c>
      <c r="AN1314">
        <v>0.95720000000000005</v>
      </c>
      <c r="AO1314">
        <f>Data[[#This Row],[labeller_confidence_score]]-Data[[#This Row],[cytodiffusion_classification_confidence]]</f>
        <v>6.8500000000000005E-2</v>
      </c>
    </row>
    <row r="1315" spans="1:41" x14ac:dyDescent="0.3">
      <c r="A1315" t="s">
        <v>1388</v>
      </c>
      <c r="B1315" t="s">
        <v>62</v>
      </c>
      <c r="C1315">
        <v>0</v>
      </c>
      <c r="D1315" t="s">
        <v>50</v>
      </c>
      <c r="E1315">
        <v>8.19</v>
      </c>
      <c r="F1315">
        <v>93.5</v>
      </c>
      <c r="G1315">
        <v>0.78600000000000003</v>
      </c>
      <c r="H1315">
        <v>0.193</v>
      </c>
      <c r="I1315">
        <f>Data[[#This Row],[nucleus_area_pct]]/Data[[#This Row],[cytoplasm_ratio]]</f>
        <v>484.45595854922277</v>
      </c>
      <c r="J1315">
        <v>0.97699999999999998</v>
      </c>
      <c r="K1315">
        <v>9.1999999999999998E-2</v>
      </c>
      <c r="L1315">
        <v>1.68</v>
      </c>
      <c r="M1315">
        <v>1</v>
      </c>
      <c r="N1315">
        <v>0.88900000000000001</v>
      </c>
      <c r="O1315">
        <v>235</v>
      </c>
      <c r="P1315">
        <v>49</v>
      </c>
      <c r="Q1315">
        <v>195</v>
      </c>
      <c r="R1315">
        <v>158</v>
      </c>
      <c r="S1315">
        <v>202</v>
      </c>
      <c r="T1315">
        <f>(Data[[#This Row],[mean_r]]/256)*100</f>
        <v>76.171875</v>
      </c>
      <c r="U1315">
        <f>(Data[[#This Row],[mean_g]]/256)*100</f>
        <v>61.71875</v>
      </c>
      <c r="V1315">
        <f>(Data[[#This Row],[mean_b]]/256)*100</f>
        <v>78.90625</v>
      </c>
      <c r="W1315">
        <v>0.73599999999999999</v>
      </c>
      <c r="X1315" t="s">
        <v>51</v>
      </c>
      <c r="Y1315" t="s">
        <v>45</v>
      </c>
      <c r="Z1315">
        <v>5724</v>
      </c>
      <c r="AA1315">
        <v>5.8</v>
      </c>
      <c r="AB1315">
        <v>15.6</v>
      </c>
      <c r="AC1315">
        <v>38.5</v>
      </c>
      <c r="AD1315">
        <v>175893</v>
      </c>
      <c r="AE1315">
        <v>90.5</v>
      </c>
      <c r="AF1315">
        <v>32.799999999999997</v>
      </c>
      <c r="AG1315" t="s">
        <v>46</v>
      </c>
      <c r="AH1315" t="s">
        <v>47</v>
      </c>
      <c r="AI1315" t="s">
        <v>56</v>
      </c>
      <c r="AJ1315">
        <v>100</v>
      </c>
      <c r="AK1315">
        <v>256</v>
      </c>
      <c r="AL1315">
        <v>3.5099999999999999E-2</v>
      </c>
      <c r="AM1315">
        <v>0.85089999999999999</v>
      </c>
      <c r="AN1315">
        <v>0.92459999999999998</v>
      </c>
      <c r="AO1315">
        <f>Data[[#This Row],[labeller_confidence_score]]-Data[[#This Row],[cytodiffusion_classification_confidence]]</f>
        <v>7.3699999999999988E-2</v>
      </c>
    </row>
    <row r="1316" spans="1:41" x14ac:dyDescent="0.3">
      <c r="A1316" t="s">
        <v>1389</v>
      </c>
      <c r="B1316" t="s">
        <v>62</v>
      </c>
      <c r="C1316">
        <v>0</v>
      </c>
      <c r="D1316" t="s">
        <v>50</v>
      </c>
      <c r="E1316">
        <v>8.36</v>
      </c>
      <c r="F1316">
        <v>77.099999999999994</v>
      </c>
      <c r="G1316">
        <v>0.71299999999999997</v>
      </c>
      <c r="H1316">
        <v>0.17599999999999999</v>
      </c>
      <c r="I1316">
        <f>Data[[#This Row],[nucleus_area_pct]]/Data[[#This Row],[cytoplasm_ratio]]</f>
        <v>438.06818181818181</v>
      </c>
      <c r="J1316">
        <v>0.89</v>
      </c>
      <c r="K1316">
        <v>0.247</v>
      </c>
      <c r="L1316">
        <v>0.79</v>
      </c>
      <c r="M1316">
        <v>1.1000000000000001</v>
      </c>
      <c r="N1316">
        <v>0.86199999999999999</v>
      </c>
      <c r="O1316">
        <v>297</v>
      </c>
      <c r="P1316">
        <v>60</v>
      </c>
      <c r="Q1316">
        <v>188</v>
      </c>
      <c r="R1316">
        <v>142</v>
      </c>
      <c r="S1316">
        <v>199</v>
      </c>
      <c r="T1316">
        <f>(Data[[#This Row],[mean_r]]/256)*100</f>
        <v>73.4375</v>
      </c>
      <c r="U1316">
        <f>(Data[[#This Row],[mean_g]]/256)*100</f>
        <v>55.46875</v>
      </c>
      <c r="V1316">
        <f>(Data[[#This Row],[mean_b]]/256)*100</f>
        <v>77.734375</v>
      </c>
      <c r="W1316">
        <v>0.68600000000000005</v>
      </c>
      <c r="X1316" t="s">
        <v>51</v>
      </c>
      <c r="Y1316" t="s">
        <v>40</v>
      </c>
      <c r="Z1316">
        <v>6523</v>
      </c>
      <c r="AA1316">
        <v>4.38</v>
      </c>
      <c r="AB1316">
        <v>14.2</v>
      </c>
      <c r="AC1316">
        <v>46.5</v>
      </c>
      <c r="AD1316">
        <v>174848</v>
      </c>
      <c r="AE1316">
        <v>93.5</v>
      </c>
      <c r="AF1316">
        <v>31.5</v>
      </c>
      <c r="AG1316" t="s">
        <v>46</v>
      </c>
      <c r="AH1316" t="s">
        <v>42</v>
      </c>
      <c r="AI1316" t="s">
        <v>52</v>
      </c>
      <c r="AJ1316">
        <v>40</v>
      </c>
      <c r="AK1316">
        <v>512</v>
      </c>
      <c r="AL1316">
        <v>0.1207</v>
      </c>
      <c r="AM1316">
        <v>0.84989999999999999</v>
      </c>
      <c r="AN1316">
        <v>0.93640000000000001</v>
      </c>
      <c r="AO1316">
        <f>Data[[#This Row],[labeller_confidence_score]]-Data[[#This Row],[cytodiffusion_classification_confidence]]</f>
        <v>8.6500000000000021E-2</v>
      </c>
    </row>
    <row r="1317" spans="1:41" x14ac:dyDescent="0.3">
      <c r="A1317" t="s">
        <v>1390</v>
      </c>
      <c r="B1317" t="s">
        <v>49</v>
      </c>
      <c r="C1317">
        <v>0</v>
      </c>
      <c r="D1317" t="s">
        <v>50</v>
      </c>
      <c r="E1317">
        <v>12.62</v>
      </c>
      <c r="F1317">
        <v>62.6</v>
      </c>
      <c r="G1317">
        <v>0.51</v>
      </c>
      <c r="H1317">
        <v>0.38900000000000001</v>
      </c>
      <c r="I1317">
        <f>Data[[#This Row],[nucleus_area_pct]]/Data[[#This Row],[cytoplasm_ratio]]</f>
        <v>160.9254498714653</v>
      </c>
      <c r="J1317">
        <v>0.71199999999999997</v>
      </c>
      <c r="K1317">
        <v>0.311</v>
      </c>
      <c r="L1317">
        <v>3.3</v>
      </c>
      <c r="M1317">
        <v>2.2000000000000002</v>
      </c>
      <c r="N1317">
        <v>0.84199999999999997</v>
      </c>
      <c r="O1317">
        <v>452</v>
      </c>
      <c r="P1317">
        <v>57</v>
      </c>
      <c r="Q1317">
        <v>195</v>
      </c>
      <c r="R1317">
        <v>161</v>
      </c>
      <c r="S1317">
        <v>182</v>
      </c>
      <c r="T1317">
        <f>(Data[[#This Row],[mean_r]]/256)*100</f>
        <v>76.171875</v>
      </c>
      <c r="U1317">
        <f>(Data[[#This Row],[mean_g]]/256)*100</f>
        <v>62.890625</v>
      </c>
      <c r="V1317">
        <f>(Data[[#This Row],[mean_b]]/256)*100</f>
        <v>71.09375</v>
      </c>
      <c r="W1317">
        <v>0.68600000000000005</v>
      </c>
      <c r="X1317" t="s">
        <v>51</v>
      </c>
      <c r="Y1317" t="s">
        <v>40</v>
      </c>
      <c r="Z1317">
        <v>6647</v>
      </c>
      <c r="AA1317">
        <v>3.35</v>
      </c>
      <c r="AB1317">
        <v>16.100000000000001</v>
      </c>
      <c r="AC1317">
        <v>42.2</v>
      </c>
      <c r="AD1317">
        <v>326350</v>
      </c>
      <c r="AE1317">
        <v>84.5</v>
      </c>
      <c r="AF1317">
        <v>33.6</v>
      </c>
      <c r="AG1317" t="s">
        <v>64</v>
      </c>
      <c r="AH1317" t="s">
        <v>47</v>
      </c>
      <c r="AI1317" t="s">
        <v>43</v>
      </c>
      <c r="AJ1317">
        <v>100</v>
      </c>
      <c r="AK1317">
        <v>224</v>
      </c>
      <c r="AL1317">
        <v>3.6499999999999998E-2</v>
      </c>
      <c r="AM1317">
        <v>0.88680000000000003</v>
      </c>
      <c r="AN1317">
        <v>0.8488</v>
      </c>
      <c r="AO1317">
        <f>Data[[#This Row],[labeller_confidence_score]]-Data[[#This Row],[cytodiffusion_classification_confidence]]</f>
        <v>-3.8000000000000034E-2</v>
      </c>
    </row>
    <row r="1318" spans="1:41" x14ac:dyDescent="0.3">
      <c r="A1318" t="s">
        <v>1391</v>
      </c>
      <c r="B1318" t="s">
        <v>54</v>
      </c>
      <c r="C1318">
        <v>0</v>
      </c>
      <c r="D1318" t="s">
        <v>54</v>
      </c>
      <c r="E1318">
        <v>7.22</v>
      </c>
      <c r="F1318">
        <v>0</v>
      </c>
      <c r="G1318">
        <v>0</v>
      </c>
      <c r="H1318">
        <v>1</v>
      </c>
      <c r="I1318">
        <f>Data[[#This Row],[nucleus_area_pct]]/Data[[#This Row],[cytoplasm_ratio]]</f>
        <v>0</v>
      </c>
      <c r="J1318">
        <v>0.90500000000000003</v>
      </c>
      <c r="K1318">
        <v>0.126</v>
      </c>
      <c r="L1318">
        <v>0.53</v>
      </c>
      <c r="M1318">
        <v>1</v>
      </c>
      <c r="N1318">
        <v>0.90300000000000002</v>
      </c>
      <c r="O1318">
        <v>186</v>
      </c>
      <c r="P1318">
        <v>49</v>
      </c>
      <c r="Q1318">
        <v>230</v>
      </c>
      <c r="R1318">
        <v>129</v>
      </c>
      <c r="S1318">
        <v>130</v>
      </c>
      <c r="T1318">
        <f>(Data[[#This Row],[mean_r]]/256)*100</f>
        <v>89.84375</v>
      </c>
      <c r="U1318">
        <f>(Data[[#This Row],[mean_g]]/256)*100</f>
        <v>50.390625</v>
      </c>
      <c r="V1318">
        <f>(Data[[#This Row],[mean_b]]/256)*100</f>
        <v>50.78125</v>
      </c>
      <c r="W1318">
        <v>0.47899999999999998</v>
      </c>
      <c r="X1318" t="s">
        <v>63</v>
      </c>
      <c r="Y1318" t="s">
        <v>40</v>
      </c>
      <c r="Z1318">
        <v>11199</v>
      </c>
      <c r="AA1318">
        <v>5.91</v>
      </c>
      <c r="AB1318">
        <v>14.4</v>
      </c>
      <c r="AC1318">
        <v>37.200000000000003</v>
      </c>
      <c r="AD1318">
        <v>266153</v>
      </c>
      <c r="AE1318">
        <v>97.2</v>
      </c>
      <c r="AF1318">
        <v>34.200000000000003</v>
      </c>
      <c r="AG1318" t="s">
        <v>41</v>
      </c>
      <c r="AH1318" t="s">
        <v>42</v>
      </c>
      <c r="AI1318" t="s">
        <v>56</v>
      </c>
      <c r="AJ1318">
        <v>100</v>
      </c>
      <c r="AK1318">
        <v>512</v>
      </c>
      <c r="AL1318">
        <v>8.6999999999999994E-3</v>
      </c>
      <c r="AM1318">
        <v>0.90269999999999995</v>
      </c>
      <c r="AN1318">
        <v>0.79549999999999998</v>
      </c>
      <c r="AO1318">
        <f>Data[[#This Row],[labeller_confidence_score]]-Data[[#This Row],[cytodiffusion_classification_confidence]]</f>
        <v>-0.10719999999999996</v>
      </c>
    </row>
    <row r="1319" spans="1:41" x14ac:dyDescent="0.3">
      <c r="A1319" t="s">
        <v>1392</v>
      </c>
      <c r="B1319" t="s">
        <v>49</v>
      </c>
      <c r="C1319">
        <v>0</v>
      </c>
      <c r="D1319" t="s">
        <v>50</v>
      </c>
      <c r="E1319">
        <v>12.09</v>
      </c>
      <c r="F1319">
        <v>61</v>
      </c>
      <c r="G1319">
        <v>0.443</v>
      </c>
      <c r="H1319">
        <v>0.43099999999999999</v>
      </c>
      <c r="I1319">
        <f>Data[[#This Row],[nucleus_area_pct]]/Data[[#This Row],[cytoplasm_ratio]]</f>
        <v>141.53132250580046</v>
      </c>
      <c r="J1319">
        <v>0.78900000000000003</v>
      </c>
      <c r="K1319">
        <v>0.23300000000000001</v>
      </c>
      <c r="L1319">
        <v>2.78</v>
      </c>
      <c r="M1319">
        <v>3.1</v>
      </c>
      <c r="N1319">
        <v>0.78</v>
      </c>
      <c r="O1319">
        <v>429</v>
      </c>
      <c r="P1319">
        <v>70</v>
      </c>
      <c r="Q1319">
        <v>201</v>
      </c>
      <c r="R1319">
        <v>166</v>
      </c>
      <c r="S1319">
        <v>210</v>
      </c>
      <c r="T1319">
        <f>(Data[[#This Row],[mean_r]]/256)*100</f>
        <v>78.515625</v>
      </c>
      <c r="U1319">
        <f>(Data[[#This Row],[mean_g]]/256)*100</f>
        <v>64.84375</v>
      </c>
      <c r="V1319">
        <f>(Data[[#This Row],[mean_b]]/256)*100</f>
        <v>82.03125</v>
      </c>
      <c r="W1319">
        <v>0.76500000000000001</v>
      </c>
      <c r="X1319" t="s">
        <v>51</v>
      </c>
      <c r="Y1319" t="s">
        <v>45</v>
      </c>
      <c r="Z1319">
        <v>2193</v>
      </c>
      <c r="AA1319">
        <v>5.37</v>
      </c>
      <c r="AB1319">
        <v>11.6</v>
      </c>
      <c r="AC1319">
        <v>33.299999999999997</v>
      </c>
      <c r="AD1319">
        <v>183700</v>
      </c>
      <c r="AE1319">
        <v>91.1</v>
      </c>
      <c r="AF1319">
        <v>31.5</v>
      </c>
      <c r="AG1319" t="s">
        <v>41</v>
      </c>
      <c r="AH1319" t="s">
        <v>47</v>
      </c>
      <c r="AI1319" t="s">
        <v>43</v>
      </c>
      <c r="AJ1319">
        <v>40</v>
      </c>
      <c r="AK1319">
        <v>512</v>
      </c>
      <c r="AL1319">
        <v>6.4500000000000002E-2</v>
      </c>
      <c r="AM1319">
        <v>0.88449999999999995</v>
      </c>
      <c r="AN1319">
        <v>0.9385</v>
      </c>
      <c r="AO1319">
        <f>Data[[#This Row],[labeller_confidence_score]]-Data[[#This Row],[cytodiffusion_classification_confidence]]</f>
        <v>5.4000000000000048E-2</v>
      </c>
    </row>
    <row r="1320" spans="1:41" x14ac:dyDescent="0.3">
      <c r="A1320" t="s">
        <v>1393</v>
      </c>
      <c r="B1320" t="s">
        <v>54</v>
      </c>
      <c r="C1320">
        <v>0</v>
      </c>
      <c r="D1320" t="s">
        <v>54</v>
      </c>
      <c r="E1320">
        <v>7.69</v>
      </c>
      <c r="F1320">
        <v>0</v>
      </c>
      <c r="G1320">
        <v>0</v>
      </c>
      <c r="H1320">
        <v>1</v>
      </c>
      <c r="I1320">
        <f>Data[[#This Row],[nucleus_area_pct]]/Data[[#This Row],[cytoplasm_ratio]]</f>
        <v>0</v>
      </c>
      <c r="J1320">
        <v>0.95399999999999996</v>
      </c>
      <c r="K1320">
        <v>0.159</v>
      </c>
      <c r="L1320">
        <v>0.13</v>
      </c>
      <c r="M1320">
        <v>1</v>
      </c>
      <c r="N1320">
        <v>0.94199999999999995</v>
      </c>
      <c r="O1320">
        <v>153</v>
      </c>
      <c r="P1320">
        <v>45</v>
      </c>
      <c r="Q1320">
        <v>230</v>
      </c>
      <c r="R1320">
        <v>136</v>
      </c>
      <c r="S1320">
        <v>139</v>
      </c>
      <c r="T1320">
        <f>(Data[[#This Row],[mean_r]]/256)*100</f>
        <v>89.84375</v>
      </c>
      <c r="U1320">
        <f>(Data[[#This Row],[mean_g]]/256)*100</f>
        <v>53.125</v>
      </c>
      <c r="V1320">
        <f>(Data[[#This Row],[mean_b]]/256)*100</f>
        <v>54.296875</v>
      </c>
      <c r="W1320">
        <v>0.51800000000000002</v>
      </c>
      <c r="X1320" t="s">
        <v>39</v>
      </c>
      <c r="Y1320" t="s">
        <v>45</v>
      </c>
      <c r="Z1320">
        <v>6572</v>
      </c>
      <c r="AA1320">
        <v>3.96</v>
      </c>
      <c r="AB1320">
        <v>12.4</v>
      </c>
      <c r="AC1320">
        <v>43.7</v>
      </c>
      <c r="AD1320">
        <v>243397</v>
      </c>
      <c r="AE1320">
        <v>66</v>
      </c>
      <c r="AF1320">
        <v>33.200000000000003</v>
      </c>
      <c r="AG1320" t="s">
        <v>46</v>
      </c>
      <c r="AH1320" t="s">
        <v>42</v>
      </c>
      <c r="AI1320" t="s">
        <v>56</v>
      </c>
      <c r="AJ1320">
        <v>100</v>
      </c>
      <c r="AK1320">
        <v>224</v>
      </c>
      <c r="AL1320">
        <v>0</v>
      </c>
      <c r="AM1320">
        <v>0.89500000000000002</v>
      </c>
      <c r="AN1320">
        <v>0.94479999999999997</v>
      </c>
      <c r="AO1320">
        <f>Data[[#This Row],[labeller_confidence_score]]-Data[[#This Row],[cytodiffusion_classification_confidence]]</f>
        <v>4.9799999999999955E-2</v>
      </c>
    </row>
    <row r="1321" spans="1:41" x14ac:dyDescent="0.3">
      <c r="A1321" t="s">
        <v>1394</v>
      </c>
      <c r="B1321" t="s">
        <v>133</v>
      </c>
      <c r="C1321">
        <v>1</v>
      </c>
      <c r="D1321" t="s">
        <v>104</v>
      </c>
      <c r="E1321">
        <v>8.0399999999999991</v>
      </c>
      <c r="F1321">
        <v>0</v>
      </c>
      <c r="G1321">
        <v>0</v>
      </c>
      <c r="H1321">
        <v>1</v>
      </c>
      <c r="I1321">
        <f>Data[[#This Row],[nucleus_area_pct]]/Data[[#This Row],[cytoplasm_ratio]]</f>
        <v>0</v>
      </c>
      <c r="J1321">
        <v>0.57099999999999995</v>
      </c>
      <c r="K1321">
        <v>0.752</v>
      </c>
      <c r="L1321">
        <v>0.61</v>
      </c>
      <c r="M1321">
        <v>1</v>
      </c>
      <c r="N1321">
        <v>0.94799999999999995</v>
      </c>
      <c r="O1321">
        <v>235</v>
      </c>
      <c r="P1321">
        <v>46</v>
      </c>
      <c r="Q1321">
        <v>244</v>
      </c>
      <c r="R1321">
        <v>144</v>
      </c>
      <c r="S1321">
        <v>136</v>
      </c>
      <c r="T1321">
        <f>(Data[[#This Row],[mean_r]]/256)*100</f>
        <v>95.3125</v>
      </c>
      <c r="U1321">
        <f>(Data[[#This Row],[mean_g]]/256)*100</f>
        <v>56.25</v>
      </c>
      <c r="V1321">
        <f>(Data[[#This Row],[mean_b]]/256)*100</f>
        <v>53.125</v>
      </c>
      <c r="W1321">
        <v>0.36699999999999999</v>
      </c>
      <c r="X1321" t="s">
        <v>63</v>
      </c>
      <c r="Y1321" t="s">
        <v>40</v>
      </c>
      <c r="Z1321">
        <v>10005</v>
      </c>
      <c r="AA1321">
        <v>4.45</v>
      </c>
      <c r="AB1321">
        <v>11.3</v>
      </c>
      <c r="AC1321">
        <v>30.5</v>
      </c>
      <c r="AD1321">
        <v>182455</v>
      </c>
      <c r="AE1321">
        <v>81.400000000000006</v>
      </c>
      <c r="AF1321">
        <v>34.299999999999997</v>
      </c>
      <c r="AG1321" t="s">
        <v>64</v>
      </c>
      <c r="AH1321" t="s">
        <v>68</v>
      </c>
      <c r="AI1321" t="s">
        <v>52</v>
      </c>
      <c r="AJ1321">
        <v>40</v>
      </c>
      <c r="AK1321">
        <v>224</v>
      </c>
      <c r="AL1321">
        <v>0.68189999999999995</v>
      </c>
      <c r="AM1321">
        <v>0.77390000000000003</v>
      </c>
      <c r="AN1321">
        <v>0.8407</v>
      </c>
      <c r="AO1321">
        <f>Data[[#This Row],[labeller_confidence_score]]-Data[[#This Row],[cytodiffusion_classification_confidence]]</f>
        <v>6.6799999999999971E-2</v>
      </c>
    </row>
    <row r="1322" spans="1:41" x14ac:dyDescent="0.3">
      <c r="A1322" t="s">
        <v>1395</v>
      </c>
      <c r="B1322" t="s">
        <v>54</v>
      </c>
      <c r="C1322">
        <v>0</v>
      </c>
      <c r="D1322" t="s">
        <v>54</v>
      </c>
      <c r="E1322">
        <v>6.67</v>
      </c>
      <c r="F1322">
        <v>0</v>
      </c>
      <c r="G1322">
        <v>0</v>
      </c>
      <c r="H1322">
        <v>1</v>
      </c>
      <c r="I1322">
        <f>Data[[#This Row],[nucleus_area_pct]]/Data[[#This Row],[cytoplasm_ratio]]</f>
        <v>0</v>
      </c>
      <c r="J1322">
        <v>0.997</v>
      </c>
      <c r="K1322">
        <v>0.17299999999999999</v>
      </c>
      <c r="L1322">
        <v>0.33</v>
      </c>
      <c r="M1322">
        <v>1</v>
      </c>
      <c r="N1322">
        <v>0.93500000000000005</v>
      </c>
      <c r="O1322">
        <v>188</v>
      </c>
      <c r="P1322">
        <v>54</v>
      </c>
      <c r="Q1322">
        <v>230</v>
      </c>
      <c r="R1322">
        <v>142</v>
      </c>
      <c r="S1322">
        <v>141</v>
      </c>
      <c r="T1322">
        <f>(Data[[#This Row],[mean_r]]/256)*100</f>
        <v>89.84375</v>
      </c>
      <c r="U1322">
        <f>(Data[[#This Row],[mean_g]]/256)*100</f>
        <v>55.46875</v>
      </c>
      <c r="V1322">
        <f>(Data[[#This Row],[mean_b]]/256)*100</f>
        <v>55.078125</v>
      </c>
      <c r="W1322">
        <v>0.50700000000000001</v>
      </c>
      <c r="X1322" t="s">
        <v>63</v>
      </c>
      <c r="Y1322" t="s">
        <v>40</v>
      </c>
      <c r="Z1322">
        <v>3101</v>
      </c>
      <c r="AA1322">
        <v>5.21</v>
      </c>
      <c r="AB1322">
        <v>15.4</v>
      </c>
      <c r="AC1322">
        <v>43</v>
      </c>
      <c r="AD1322">
        <v>210265</v>
      </c>
      <c r="AE1322">
        <v>94</v>
      </c>
      <c r="AF1322">
        <v>34</v>
      </c>
      <c r="AG1322" t="s">
        <v>41</v>
      </c>
      <c r="AH1322" t="s">
        <v>47</v>
      </c>
      <c r="AI1322" t="s">
        <v>43</v>
      </c>
      <c r="AJ1322">
        <v>100</v>
      </c>
      <c r="AK1322">
        <v>224</v>
      </c>
      <c r="AL1322">
        <v>3.3599999999999998E-2</v>
      </c>
      <c r="AM1322">
        <v>0.88790000000000002</v>
      </c>
      <c r="AN1322">
        <v>0.89590000000000003</v>
      </c>
      <c r="AO1322">
        <f>Data[[#This Row],[labeller_confidence_score]]-Data[[#This Row],[cytodiffusion_classification_confidence]]</f>
        <v>8.0000000000000071E-3</v>
      </c>
    </row>
    <row r="1323" spans="1:41" x14ac:dyDescent="0.3">
      <c r="A1323" t="s">
        <v>1396</v>
      </c>
      <c r="B1323" t="s">
        <v>37</v>
      </c>
      <c r="C1323">
        <v>1</v>
      </c>
      <c r="D1323" t="s">
        <v>38</v>
      </c>
      <c r="E1323">
        <v>13.95</v>
      </c>
      <c r="F1323">
        <v>55.7</v>
      </c>
      <c r="G1323">
        <v>0.58899999999999997</v>
      </c>
      <c r="H1323">
        <v>0.35799999999999998</v>
      </c>
      <c r="I1323">
        <f>Data[[#This Row],[nucleus_area_pct]]/Data[[#This Row],[cytoplasm_ratio]]</f>
        <v>155.58659217877096</v>
      </c>
      <c r="J1323">
        <v>0.67600000000000005</v>
      </c>
      <c r="K1323">
        <v>0.35399999999999998</v>
      </c>
      <c r="L1323">
        <v>3.89</v>
      </c>
      <c r="M1323">
        <v>6</v>
      </c>
      <c r="N1323">
        <v>0.79700000000000004</v>
      </c>
      <c r="O1323">
        <v>454</v>
      </c>
      <c r="P1323">
        <v>68</v>
      </c>
      <c r="Q1323">
        <v>187</v>
      </c>
      <c r="R1323">
        <v>152</v>
      </c>
      <c r="S1323">
        <v>191</v>
      </c>
      <c r="T1323">
        <f>(Data[[#This Row],[mean_r]]/256)*100</f>
        <v>73.046875</v>
      </c>
      <c r="U1323">
        <f>(Data[[#This Row],[mean_g]]/256)*100</f>
        <v>59.375</v>
      </c>
      <c r="V1323">
        <f>(Data[[#This Row],[mean_b]]/256)*100</f>
        <v>74.609375</v>
      </c>
      <c r="W1323">
        <v>0.70199999999999996</v>
      </c>
      <c r="X1323" t="s">
        <v>63</v>
      </c>
      <c r="Y1323" t="s">
        <v>40</v>
      </c>
      <c r="Z1323">
        <v>4599</v>
      </c>
      <c r="AA1323">
        <v>5.42</v>
      </c>
      <c r="AB1323">
        <v>9.1999999999999993</v>
      </c>
      <c r="AC1323">
        <v>45.9</v>
      </c>
      <c r="AD1323">
        <v>339494</v>
      </c>
      <c r="AE1323">
        <v>77.2</v>
      </c>
      <c r="AF1323">
        <v>33</v>
      </c>
      <c r="AG1323" t="s">
        <v>64</v>
      </c>
      <c r="AH1323" t="s">
        <v>47</v>
      </c>
      <c r="AI1323" t="s">
        <v>56</v>
      </c>
      <c r="AJ1323">
        <v>100</v>
      </c>
      <c r="AK1323">
        <v>256</v>
      </c>
      <c r="AL1323">
        <v>0.76449999999999996</v>
      </c>
      <c r="AM1323">
        <v>0.61009999999999998</v>
      </c>
      <c r="AN1323">
        <v>0.94850000000000001</v>
      </c>
      <c r="AO1323">
        <f>Data[[#This Row],[labeller_confidence_score]]-Data[[#This Row],[cytodiffusion_classification_confidence]]</f>
        <v>0.33840000000000003</v>
      </c>
    </row>
    <row r="1324" spans="1:41" x14ac:dyDescent="0.3">
      <c r="A1324" t="s">
        <v>1397</v>
      </c>
      <c r="B1324" t="s">
        <v>110</v>
      </c>
      <c r="C1324">
        <v>1</v>
      </c>
      <c r="D1324" t="s">
        <v>104</v>
      </c>
      <c r="E1324">
        <v>8.0500000000000007</v>
      </c>
      <c r="F1324">
        <v>0</v>
      </c>
      <c r="G1324">
        <v>0</v>
      </c>
      <c r="H1324">
        <v>1</v>
      </c>
      <c r="I1324">
        <f>Data[[#This Row],[nucleus_area_pct]]/Data[[#This Row],[cytoplasm_ratio]]</f>
        <v>0</v>
      </c>
      <c r="J1324">
        <v>0.89</v>
      </c>
      <c r="K1324">
        <v>0.214</v>
      </c>
      <c r="L1324">
        <v>0.64</v>
      </c>
      <c r="M1324">
        <v>1</v>
      </c>
      <c r="N1324">
        <v>0.89300000000000002</v>
      </c>
      <c r="O1324">
        <v>179</v>
      </c>
      <c r="P1324">
        <v>54</v>
      </c>
      <c r="Q1324">
        <v>230</v>
      </c>
      <c r="R1324">
        <v>125</v>
      </c>
      <c r="S1324">
        <v>133</v>
      </c>
      <c r="T1324">
        <f>(Data[[#This Row],[mean_r]]/256)*100</f>
        <v>89.84375</v>
      </c>
      <c r="U1324">
        <f>(Data[[#This Row],[mean_g]]/256)*100</f>
        <v>48.828125</v>
      </c>
      <c r="V1324">
        <f>(Data[[#This Row],[mean_b]]/256)*100</f>
        <v>51.953125</v>
      </c>
      <c r="W1324">
        <v>0.47599999999999998</v>
      </c>
      <c r="X1324" t="s">
        <v>51</v>
      </c>
      <c r="Y1324" t="s">
        <v>45</v>
      </c>
      <c r="Z1324">
        <v>8805</v>
      </c>
      <c r="AA1324">
        <v>4.01</v>
      </c>
      <c r="AB1324">
        <v>9.4</v>
      </c>
      <c r="AC1324">
        <v>42.4</v>
      </c>
      <c r="AD1324">
        <v>194977</v>
      </c>
      <c r="AE1324">
        <v>96.2</v>
      </c>
      <c r="AF1324">
        <v>32.700000000000003</v>
      </c>
      <c r="AG1324" t="s">
        <v>46</v>
      </c>
      <c r="AH1324" t="s">
        <v>68</v>
      </c>
      <c r="AI1324" t="s">
        <v>43</v>
      </c>
      <c r="AJ1324">
        <v>100</v>
      </c>
      <c r="AK1324">
        <v>224</v>
      </c>
      <c r="AL1324">
        <v>0.76090000000000002</v>
      </c>
      <c r="AM1324">
        <v>0.70569999999999999</v>
      </c>
      <c r="AN1324">
        <v>0.74150000000000005</v>
      </c>
      <c r="AO1324">
        <f>Data[[#This Row],[labeller_confidence_score]]-Data[[#This Row],[cytodiffusion_classification_confidence]]</f>
        <v>3.5800000000000054E-2</v>
      </c>
    </row>
    <row r="1325" spans="1:41" x14ac:dyDescent="0.3">
      <c r="A1325" t="s">
        <v>1398</v>
      </c>
      <c r="B1325" t="s">
        <v>62</v>
      </c>
      <c r="C1325">
        <v>0</v>
      </c>
      <c r="D1325" t="s">
        <v>50</v>
      </c>
      <c r="E1325">
        <v>8.6199999999999992</v>
      </c>
      <c r="F1325">
        <v>75.5</v>
      </c>
      <c r="G1325">
        <v>0.89200000000000002</v>
      </c>
      <c r="H1325">
        <v>0.17100000000000001</v>
      </c>
      <c r="I1325">
        <f>Data[[#This Row],[nucleus_area_pct]]/Data[[#This Row],[cytoplasm_ratio]]</f>
        <v>441.5204678362573</v>
      </c>
      <c r="J1325">
        <v>0.76100000000000001</v>
      </c>
      <c r="K1325">
        <v>0.19700000000000001</v>
      </c>
      <c r="L1325">
        <v>1.34</v>
      </c>
      <c r="M1325">
        <v>1.2</v>
      </c>
      <c r="N1325">
        <v>0.90100000000000002</v>
      </c>
      <c r="O1325">
        <v>259</v>
      </c>
      <c r="P1325">
        <v>57</v>
      </c>
      <c r="Q1325">
        <v>204</v>
      </c>
      <c r="R1325">
        <v>141</v>
      </c>
      <c r="S1325">
        <v>192</v>
      </c>
      <c r="T1325">
        <f>(Data[[#This Row],[mean_r]]/256)*100</f>
        <v>79.6875</v>
      </c>
      <c r="U1325">
        <f>(Data[[#This Row],[mean_g]]/256)*100</f>
        <v>55.078125</v>
      </c>
      <c r="V1325">
        <f>(Data[[#This Row],[mean_b]]/256)*100</f>
        <v>75</v>
      </c>
      <c r="W1325">
        <v>0.71699999999999997</v>
      </c>
      <c r="X1325" t="s">
        <v>63</v>
      </c>
      <c r="Y1325" t="s">
        <v>45</v>
      </c>
      <c r="Z1325">
        <v>7114</v>
      </c>
      <c r="AA1325">
        <v>4.24</v>
      </c>
      <c r="AB1325">
        <v>14</v>
      </c>
      <c r="AC1325">
        <v>48.6</v>
      </c>
      <c r="AD1325">
        <v>248140</v>
      </c>
      <c r="AE1325">
        <v>90.1</v>
      </c>
      <c r="AF1325">
        <v>34.6</v>
      </c>
      <c r="AG1325" t="s">
        <v>41</v>
      </c>
      <c r="AH1325" t="s">
        <v>42</v>
      </c>
      <c r="AI1325" t="s">
        <v>52</v>
      </c>
      <c r="AJ1325">
        <v>60</v>
      </c>
      <c r="AK1325">
        <v>360</v>
      </c>
      <c r="AL1325">
        <v>0.1303</v>
      </c>
      <c r="AM1325">
        <v>0.9264</v>
      </c>
      <c r="AN1325">
        <v>0.89580000000000004</v>
      </c>
      <c r="AO1325">
        <f>Data[[#This Row],[labeller_confidence_score]]-Data[[#This Row],[cytodiffusion_classification_confidence]]</f>
        <v>-3.0599999999999961E-2</v>
      </c>
    </row>
    <row r="1326" spans="1:41" x14ac:dyDescent="0.3">
      <c r="A1326" t="s">
        <v>1399</v>
      </c>
      <c r="B1326" t="s">
        <v>85</v>
      </c>
      <c r="C1326">
        <v>0</v>
      </c>
      <c r="D1326" t="s">
        <v>50</v>
      </c>
      <c r="E1326">
        <v>10.08</v>
      </c>
      <c r="F1326">
        <v>54.5</v>
      </c>
      <c r="G1326">
        <v>0.78400000000000003</v>
      </c>
      <c r="H1326">
        <v>0.45100000000000001</v>
      </c>
      <c r="I1326">
        <f>Data[[#This Row],[nucleus_area_pct]]/Data[[#This Row],[cytoplasm_ratio]]</f>
        <v>120.84257206208426</v>
      </c>
      <c r="J1326">
        <v>0.72</v>
      </c>
      <c r="K1326">
        <v>0.48299999999999998</v>
      </c>
      <c r="L1326">
        <v>4.5199999999999996</v>
      </c>
      <c r="M1326">
        <v>2.2000000000000002</v>
      </c>
      <c r="N1326">
        <v>0.69099999999999995</v>
      </c>
      <c r="O1326">
        <v>334</v>
      </c>
      <c r="P1326">
        <v>76</v>
      </c>
      <c r="Q1326">
        <v>204</v>
      </c>
      <c r="R1326">
        <v>137</v>
      </c>
      <c r="S1326">
        <v>231</v>
      </c>
      <c r="T1326">
        <f>(Data[[#This Row],[mean_r]]/256)*100</f>
        <v>79.6875</v>
      </c>
      <c r="U1326">
        <f>(Data[[#This Row],[mean_g]]/256)*100</f>
        <v>53.515625</v>
      </c>
      <c r="V1326">
        <f>(Data[[#This Row],[mean_b]]/256)*100</f>
        <v>90.234375</v>
      </c>
      <c r="W1326">
        <v>0.84199999999999997</v>
      </c>
      <c r="X1326" t="s">
        <v>51</v>
      </c>
      <c r="Y1326" t="s">
        <v>40</v>
      </c>
      <c r="Z1326">
        <v>5259</v>
      </c>
      <c r="AA1326">
        <v>5.37</v>
      </c>
      <c r="AB1326">
        <v>13.9</v>
      </c>
      <c r="AC1326">
        <v>47.1</v>
      </c>
      <c r="AD1326">
        <v>356527</v>
      </c>
      <c r="AE1326">
        <v>111.9</v>
      </c>
      <c r="AF1326">
        <v>34.4</v>
      </c>
      <c r="AG1326" t="s">
        <v>46</v>
      </c>
      <c r="AH1326" t="s">
        <v>47</v>
      </c>
      <c r="AI1326" t="s">
        <v>56</v>
      </c>
      <c r="AJ1326">
        <v>100</v>
      </c>
      <c r="AK1326">
        <v>224</v>
      </c>
      <c r="AL1326">
        <v>1.35E-2</v>
      </c>
      <c r="AM1326">
        <v>0.94989999999999997</v>
      </c>
      <c r="AN1326">
        <v>0.87290000000000001</v>
      </c>
      <c r="AO1326">
        <f>Data[[#This Row],[labeller_confidence_score]]-Data[[#This Row],[cytodiffusion_classification_confidence]]</f>
        <v>-7.6999999999999957E-2</v>
      </c>
    </row>
    <row r="1327" spans="1:41" x14ac:dyDescent="0.3">
      <c r="A1327" t="s">
        <v>1400</v>
      </c>
      <c r="B1327" t="s">
        <v>49</v>
      </c>
      <c r="C1327">
        <v>0</v>
      </c>
      <c r="D1327" t="s">
        <v>50</v>
      </c>
      <c r="E1327">
        <v>12.54</v>
      </c>
      <c r="F1327">
        <v>55.7</v>
      </c>
      <c r="G1327">
        <v>0.52600000000000002</v>
      </c>
      <c r="H1327">
        <v>0.377</v>
      </c>
      <c r="I1327">
        <f>Data[[#This Row],[nucleus_area_pct]]/Data[[#This Row],[cytoplasm_ratio]]</f>
        <v>147.74535809018568</v>
      </c>
      <c r="J1327">
        <v>0.69399999999999995</v>
      </c>
      <c r="K1327">
        <v>0.55500000000000005</v>
      </c>
      <c r="L1327">
        <v>2.52</v>
      </c>
      <c r="M1327">
        <v>4.5</v>
      </c>
      <c r="N1327">
        <v>0.77800000000000002</v>
      </c>
      <c r="O1327">
        <v>459</v>
      </c>
      <c r="P1327">
        <v>75</v>
      </c>
      <c r="Q1327">
        <v>219</v>
      </c>
      <c r="R1327">
        <v>170</v>
      </c>
      <c r="S1327">
        <v>160</v>
      </c>
      <c r="T1327">
        <f>(Data[[#This Row],[mean_r]]/256)*100</f>
        <v>85.546875</v>
      </c>
      <c r="U1327">
        <f>(Data[[#This Row],[mean_g]]/256)*100</f>
        <v>66.40625</v>
      </c>
      <c r="V1327">
        <f>(Data[[#This Row],[mean_b]]/256)*100</f>
        <v>62.5</v>
      </c>
      <c r="W1327">
        <v>0.60299999999999998</v>
      </c>
      <c r="X1327" t="s">
        <v>63</v>
      </c>
      <c r="Y1327" t="s">
        <v>40</v>
      </c>
      <c r="Z1327">
        <v>3579</v>
      </c>
      <c r="AA1327">
        <v>6.01</v>
      </c>
      <c r="AB1327">
        <v>12.6</v>
      </c>
      <c r="AC1327">
        <v>51.3</v>
      </c>
      <c r="AD1327">
        <v>191818</v>
      </c>
      <c r="AE1327">
        <v>87.7</v>
      </c>
      <c r="AF1327">
        <v>31.3</v>
      </c>
      <c r="AG1327" t="s">
        <v>46</v>
      </c>
      <c r="AH1327" t="s">
        <v>42</v>
      </c>
      <c r="AI1327" t="s">
        <v>56</v>
      </c>
      <c r="AJ1327">
        <v>60</v>
      </c>
      <c r="AK1327">
        <v>512</v>
      </c>
      <c r="AL1327">
        <v>0.14799999999999999</v>
      </c>
      <c r="AM1327">
        <v>0.82050000000000001</v>
      </c>
      <c r="AN1327">
        <v>0.87409999999999999</v>
      </c>
      <c r="AO1327">
        <f>Data[[#This Row],[labeller_confidence_score]]-Data[[#This Row],[cytodiffusion_classification_confidence]]</f>
        <v>5.3599999999999981E-2</v>
      </c>
    </row>
    <row r="1328" spans="1:41" x14ac:dyDescent="0.3">
      <c r="A1328" t="s">
        <v>1401</v>
      </c>
      <c r="B1328" t="s">
        <v>49</v>
      </c>
      <c r="C1328">
        <v>0</v>
      </c>
      <c r="D1328" t="s">
        <v>50</v>
      </c>
      <c r="E1328">
        <v>13.33</v>
      </c>
      <c r="F1328">
        <v>52.3</v>
      </c>
      <c r="G1328">
        <v>0.621</v>
      </c>
      <c r="H1328">
        <v>0.51600000000000001</v>
      </c>
      <c r="I1328">
        <f>Data[[#This Row],[nucleus_area_pct]]/Data[[#This Row],[cytoplasm_ratio]]</f>
        <v>101.35658914728681</v>
      </c>
      <c r="J1328">
        <v>0.81399999999999995</v>
      </c>
      <c r="K1328">
        <v>0.28000000000000003</v>
      </c>
      <c r="L1328">
        <v>3.21</v>
      </c>
      <c r="M1328">
        <v>3.4</v>
      </c>
      <c r="N1328">
        <v>0.79500000000000004</v>
      </c>
      <c r="O1328">
        <v>427</v>
      </c>
      <c r="P1328">
        <v>78</v>
      </c>
      <c r="Q1328">
        <v>203</v>
      </c>
      <c r="R1328">
        <v>157</v>
      </c>
      <c r="S1328">
        <v>181</v>
      </c>
      <c r="T1328">
        <f>(Data[[#This Row],[mean_r]]/256)*100</f>
        <v>79.296875</v>
      </c>
      <c r="U1328">
        <f>(Data[[#This Row],[mean_g]]/256)*100</f>
        <v>61.328125</v>
      </c>
      <c r="V1328">
        <f>(Data[[#This Row],[mean_b]]/256)*100</f>
        <v>70.703125</v>
      </c>
      <c r="W1328">
        <v>0.73099999999999998</v>
      </c>
      <c r="X1328" t="s">
        <v>51</v>
      </c>
      <c r="Y1328" t="s">
        <v>45</v>
      </c>
      <c r="Z1328">
        <v>6357</v>
      </c>
      <c r="AA1328">
        <v>4.21</v>
      </c>
      <c r="AB1328">
        <v>16.7</v>
      </c>
      <c r="AC1328">
        <v>39.9</v>
      </c>
      <c r="AD1328">
        <v>285162</v>
      </c>
      <c r="AE1328">
        <v>93.7</v>
      </c>
      <c r="AF1328">
        <v>34.799999999999997</v>
      </c>
      <c r="AG1328" t="s">
        <v>46</v>
      </c>
      <c r="AH1328" t="s">
        <v>47</v>
      </c>
      <c r="AI1328" t="s">
        <v>52</v>
      </c>
      <c r="AJ1328">
        <v>60</v>
      </c>
      <c r="AK1328">
        <v>224</v>
      </c>
      <c r="AL1328">
        <v>0.15870000000000001</v>
      </c>
      <c r="AM1328">
        <v>0.79349999999999998</v>
      </c>
      <c r="AN1328">
        <v>0.93369999999999997</v>
      </c>
      <c r="AO1328">
        <f>Data[[#This Row],[labeller_confidence_score]]-Data[[#This Row],[cytodiffusion_classification_confidence]]</f>
        <v>0.14019999999999999</v>
      </c>
    </row>
    <row r="1329" spans="1:41" x14ac:dyDescent="0.3">
      <c r="A1329" t="s">
        <v>1402</v>
      </c>
      <c r="B1329" t="s">
        <v>81</v>
      </c>
      <c r="C1329">
        <v>1</v>
      </c>
      <c r="D1329" t="s">
        <v>82</v>
      </c>
      <c r="E1329">
        <v>17.93</v>
      </c>
      <c r="F1329">
        <v>83</v>
      </c>
      <c r="G1329">
        <v>0.32100000000000001</v>
      </c>
      <c r="H1329">
        <v>0.16800000000000001</v>
      </c>
      <c r="I1329">
        <f>Data[[#This Row],[nucleus_area_pct]]/Data[[#This Row],[cytoplasm_ratio]]</f>
        <v>494.04761904761904</v>
      </c>
      <c r="J1329">
        <v>0.74099999999999999</v>
      </c>
      <c r="K1329">
        <v>0.246</v>
      </c>
      <c r="L1329">
        <v>1.03</v>
      </c>
      <c r="M1329">
        <v>1</v>
      </c>
      <c r="N1329">
        <v>0.93300000000000005</v>
      </c>
      <c r="O1329">
        <v>603</v>
      </c>
      <c r="P1329">
        <v>115</v>
      </c>
      <c r="Q1329">
        <v>195</v>
      </c>
      <c r="R1329">
        <v>145</v>
      </c>
      <c r="S1329">
        <v>214</v>
      </c>
      <c r="T1329">
        <f>(Data[[#This Row],[mean_r]]/256)*100</f>
        <v>76.171875</v>
      </c>
      <c r="U1329">
        <f>(Data[[#This Row],[mean_g]]/256)*100</f>
        <v>56.640625</v>
      </c>
      <c r="V1329">
        <f>(Data[[#This Row],[mean_b]]/256)*100</f>
        <v>83.59375</v>
      </c>
      <c r="W1329">
        <v>0.57499999999999996</v>
      </c>
      <c r="X1329" t="s">
        <v>39</v>
      </c>
      <c r="Y1329" t="s">
        <v>40</v>
      </c>
      <c r="Z1329">
        <v>5801</v>
      </c>
      <c r="AA1329">
        <v>3.92</v>
      </c>
      <c r="AB1329">
        <v>14.7</v>
      </c>
      <c r="AC1329">
        <v>36.200000000000003</v>
      </c>
      <c r="AD1329">
        <v>170012</v>
      </c>
      <c r="AE1329">
        <v>69.7</v>
      </c>
      <c r="AF1329">
        <v>34.299999999999997</v>
      </c>
      <c r="AG1329" t="s">
        <v>41</v>
      </c>
      <c r="AH1329" t="s">
        <v>68</v>
      </c>
      <c r="AI1329" t="s">
        <v>56</v>
      </c>
      <c r="AJ1329">
        <v>60</v>
      </c>
      <c r="AK1329">
        <v>224</v>
      </c>
      <c r="AL1329">
        <v>0.80910000000000004</v>
      </c>
      <c r="AM1329">
        <v>0.72909999999999997</v>
      </c>
      <c r="AN1329">
        <v>0.9123</v>
      </c>
      <c r="AO1329">
        <f>Data[[#This Row],[labeller_confidence_score]]-Data[[#This Row],[cytodiffusion_classification_confidence]]</f>
        <v>0.18320000000000003</v>
      </c>
    </row>
    <row r="1330" spans="1:41" x14ac:dyDescent="0.3">
      <c r="A1330" t="s">
        <v>1403</v>
      </c>
      <c r="B1330" t="s">
        <v>106</v>
      </c>
      <c r="C1330">
        <v>1</v>
      </c>
      <c r="D1330" t="s">
        <v>82</v>
      </c>
      <c r="E1330">
        <v>12.23</v>
      </c>
      <c r="F1330">
        <v>82</v>
      </c>
      <c r="G1330">
        <v>0.52400000000000002</v>
      </c>
      <c r="H1330">
        <v>0.16400000000000001</v>
      </c>
      <c r="I1330">
        <f>Data[[#This Row],[nucleus_area_pct]]/Data[[#This Row],[cytoplasm_ratio]]</f>
        <v>500</v>
      </c>
      <c r="J1330">
        <v>0.83</v>
      </c>
      <c r="K1330">
        <v>0.247</v>
      </c>
      <c r="L1330">
        <v>1.1599999999999999</v>
      </c>
      <c r="M1330">
        <v>1</v>
      </c>
      <c r="N1330">
        <v>0.94499999999999995</v>
      </c>
      <c r="O1330">
        <v>665</v>
      </c>
      <c r="P1330">
        <v>107</v>
      </c>
      <c r="Q1330">
        <v>170</v>
      </c>
      <c r="R1330">
        <v>168</v>
      </c>
      <c r="S1330">
        <v>198</v>
      </c>
      <c r="T1330">
        <f>(Data[[#This Row],[mean_r]]/256)*100</f>
        <v>66.40625</v>
      </c>
      <c r="U1330">
        <f>(Data[[#This Row],[mean_g]]/256)*100</f>
        <v>65.625</v>
      </c>
      <c r="V1330">
        <f>(Data[[#This Row],[mean_b]]/256)*100</f>
        <v>77.34375</v>
      </c>
      <c r="W1330">
        <v>0.68100000000000005</v>
      </c>
      <c r="X1330" t="s">
        <v>39</v>
      </c>
      <c r="Y1330" t="s">
        <v>40</v>
      </c>
      <c r="Z1330">
        <v>6180</v>
      </c>
      <c r="AA1330">
        <v>5.75</v>
      </c>
      <c r="AB1330">
        <v>13.4</v>
      </c>
      <c r="AC1330">
        <v>39.9</v>
      </c>
      <c r="AD1330">
        <v>260635</v>
      </c>
      <c r="AE1330">
        <v>80.099999999999994</v>
      </c>
      <c r="AF1330">
        <v>31.5</v>
      </c>
      <c r="AG1330" t="s">
        <v>64</v>
      </c>
      <c r="AH1330" t="s">
        <v>42</v>
      </c>
      <c r="AI1330" t="s">
        <v>56</v>
      </c>
      <c r="AJ1330">
        <v>100</v>
      </c>
      <c r="AK1330">
        <v>224</v>
      </c>
      <c r="AL1330">
        <v>0.90639999999999998</v>
      </c>
      <c r="AM1330">
        <v>0.79220000000000002</v>
      </c>
      <c r="AN1330">
        <v>0.92020000000000002</v>
      </c>
      <c r="AO1330">
        <f>Data[[#This Row],[labeller_confidence_score]]-Data[[#This Row],[cytodiffusion_classification_confidence]]</f>
        <v>0.128</v>
      </c>
    </row>
    <row r="1331" spans="1:41" x14ac:dyDescent="0.3">
      <c r="A1331" t="s">
        <v>1404</v>
      </c>
      <c r="B1331" t="s">
        <v>49</v>
      </c>
      <c r="C1331">
        <v>0</v>
      </c>
      <c r="D1331" t="s">
        <v>50</v>
      </c>
      <c r="E1331">
        <v>12.66</v>
      </c>
      <c r="F1331">
        <v>49.5</v>
      </c>
      <c r="G1331">
        <v>0.57899999999999996</v>
      </c>
      <c r="H1331">
        <v>0.45200000000000001</v>
      </c>
      <c r="I1331">
        <f>Data[[#This Row],[nucleus_area_pct]]/Data[[#This Row],[cytoplasm_ratio]]</f>
        <v>109.51327433628319</v>
      </c>
      <c r="J1331">
        <v>0.76200000000000001</v>
      </c>
      <c r="K1331">
        <v>0.47399999999999998</v>
      </c>
      <c r="L1331">
        <v>2.75</v>
      </c>
      <c r="M1331">
        <v>3.7</v>
      </c>
      <c r="N1331">
        <v>0.89300000000000002</v>
      </c>
      <c r="O1331">
        <v>384</v>
      </c>
      <c r="P1331">
        <v>69</v>
      </c>
      <c r="Q1331">
        <v>245</v>
      </c>
      <c r="R1331">
        <v>167</v>
      </c>
      <c r="S1331">
        <v>177</v>
      </c>
      <c r="T1331">
        <f>(Data[[#This Row],[mean_r]]/256)*100</f>
        <v>95.703125</v>
      </c>
      <c r="U1331">
        <f>(Data[[#This Row],[mean_g]]/256)*100</f>
        <v>65.234375</v>
      </c>
      <c r="V1331">
        <f>(Data[[#This Row],[mean_b]]/256)*100</f>
        <v>69.140625</v>
      </c>
      <c r="W1331">
        <v>0.70599999999999996</v>
      </c>
      <c r="X1331" t="s">
        <v>51</v>
      </c>
      <c r="Y1331" t="s">
        <v>45</v>
      </c>
      <c r="Z1331">
        <v>5579</v>
      </c>
      <c r="AA1331">
        <v>6.24</v>
      </c>
      <c r="AB1331">
        <v>11.2</v>
      </c>
      <c r="AC1331">
        <v>44.8</v>
      </c>
      <c r="AD1331">
        <v>152435</v>
      </c>
      <c r="AE1331">
        <v>80.5</v>
      </c>
      <c r="AF1331">
        <v>33.9</v>
      </c>
      <c r="AG1331" t="s">
        <v>46</v>
      </c>
      <c r="AH1331" t="s">
        <v>47</v>
      </c>
      <c r="AI1331" t="s">
        <v>43</v>
      </c>
      <c r="AJ1331">
        <v>100</v>
      </c>
      <c r="AK1331">
        <v>360</v>
      </c>
      <c r="AL1331">
        <v>0.11749999999999999</v>
      </c>
      <c r="AM1331">
        <v>0.90139999999999998</v>
      </c>
      <c r="AN1331">
        <v>0.93289999999999995</v>
      </c>
      <c r="AO1331">
        <f>Data[[#This Row],[labeller_confidence_score]]-Data[[#This Row],[cytodiffusion_classification_confidence]]</f>
        <v>3.1499999999999972E-2</v>
      </c>
    </row>
    <row r="1332" spans="1:41" x14ac:dyDescent="0.3">
      <c r="A1332" t="s">
        <v>1405</v>
      </c>
      <c r="B1332" t="s">
        <v>106</v>
      </c>
      <c r="C1332">
        <v>1</v>
      </c>
      <c r="D1332" t="s">
        <v>82</v>
      </c>
      <c r="E1332">
        <v>12.08</v>
      </c>
      <c r="F1332">
        <v>82.3</v>
      </c>
      <c r="G1332">
        <v>0.56200000000000006</v>
      </c>
      <c r="H1332">
        <v>0.21199999999999999</v>
      </c>
      <c r="I1332">
        <f>Data[[#This Row],[nucleus_area_pct]]/Data[[#This Row],[cytoplasm_ratio]]</f>
        <v>388.20754716981133</v>
      </c>
      <c r="J1332">
        <v>0.75800000000000001</v>
      </c>
      <c r="K1332">
        <v>0.20799999999999999</v>
      </c>
      <c r="L1332">
        <v>0.37</v>
      </c>
      <c r="M1332">
        <v>1.1000000000000001</v>
      </c>
      <c r="N1332">
        <v>0.89</v>
      </c>
      <c r="O1332">
        <v>635</v>
      </c>
      <c r="P1332">
        <v>96</v>
      </c>
      <c r="Q1332">
        <v>187</v>
      </c>
      <c r="R1332">
        <v>173</v>
      </c>
      <c r="S1332">
        <v>178</v>
      </c>
      <c r="T1332">
        <f>(Data[[#This Row],[mean_r]]/256)*100</f>
        <v>73.046875</v>
      </c>
      <c r="U1332">
        <f>(Data[[#This Row],[mean_g]]/256)*100</f>
        <v>67.578125</v>
      </c>
      <c r="V1332">
        <f>(Data[[#This Row],[mean_b]]/256)*100</f>
        <v>69.53125</v>
      </c>
      <c r="W1332">
        <v>0.58499999999999996</v>
      </c>
      <c r="X1332" t="s">
        <v>51</v>
      </c>
      <c r="Y1332" t="s">
        <v>45</v>
      </c>
      <c r="Z1332">
        <v>9187</v>
      </c>
      <c r="AA1332">
        <v>3.92</v>
      </c>
      <c r="AB1332">
        <v>15.6</v>
      </c>
      <c r="AC1332">
        <v>35.299999999999997</v>
      </c>
      <c r="AD1332">
        <v>170367</v>
      </c>
      <c r="AE1332">
        <v>87.4</v>
      </c>
      <c r="AF1332">
        <v>33.700000000000003</v>
      </c>
      <c r="AG1332" t="s">
        <v>46</v>
      </c>
      <c r="AH1332" t="s">
        <v>47</v>
      </c>
      <c r="AI1332" t="s">
        <v>43</v>
      </c>
      <c r="AJ1332">
        <v>100</v>
      </c>
      <c r="AK1332">
        <v>256</v>
      </c>
      <c r="AL1332">
        <v>0.67400000000000004</v>
      </c>
      <c r="AM1332">
        <v>0.63590000000000002</v>
      </c>
      <c r="AN1332">
        <v>0.81850000000000001</v>
      </c>
      <c r="AO1332">
        <f>Data[[#This Row],[labeller_confidence_score]]-Data[[#This Row],[cytodiffusion_classification_confidence]]</f>
        <v>0.18259999999999998</v>
      </c>
    </row>
    <row r="1333" spans="1:41" x14ac:dyDescent="0.3">
      <c r="A1333" t="s">
        <v>1406</v>
      </c>
      <c r="B1333" t="s">
        <v>54</v>
      </c>
      <c r="C1333">
        <v>0</v>
      </c>
      <c r="D1333" t="s">
        <v>54</v>
      </c>
      <c r="E1333">
        <v>7.56</v>
      </c>
      <c r="F1333">
        <v>0</v>
      </c>
      <c r="G1333">
        <v>0</v>
      </c>
      <c r="H1333">
        <v>1</v>
      </c>
      <c r="I1333">
        <f>Data[[#This Row],[nucleus_area_pct]]/Data[[#This Row],[cytoplasm_ratio]]</f>
        <v>0</v>
      </c>
      <c r="J1333">
        <v>0.91900000000000004</v>
      </c>
      <c r="K1333">
        <v>9.5000000000000001E-2</v>
      </c>
      <c r="L1333">
        <v>0.42</v>
      </c>
      <c r="M1333">
        <v>1</v>
      </c>
      <c r="N1333">
        <v>0.94199999999999995</v>
      </c>
      <c r="O1333">
        <v>183</v>
      </c>
      <c r="P1333">
        <v>49</v>
      </c>
      <c r="Q1333">
        <v>216</v>
      </c>
      <c r="R1333">
        <v>130</v>
      </c>
      <c r="S1333">
        <v>121</v>
      </c>
      <c r="T1333">
        <f>(Data[[#This Row],[mean_r]]/256)*100</f>
        <v>84.375</v>
      </c>
      <c r="U1333">
        <f>(Data[[#This Row],[mean_g]]/256)*100</f>
        <v>50.78125</v>
      </c>
      <c r="V1333">
        <f>(Data[[#This Row],[mean_b]]/256)*100</f>
        <v>47.265625</v>
      </c>
      <c r="W1333">
        <v>0.51600000000000001</v>
      </c>
      <c r="X1333" t="s">
        <v>39</v>
      </c>
      <c r="Y1333" t="s">
        <v>40</v>
      </c>
      <c r="Z1333">
        <v>11412</v>
      </c>
      <c r="AA1333">
        <v>5.44</v>
      </c>
      <c r="AB1333">
        <v>11</v>
      </c>
      <c r="AC1333">
        <v>38</v>
      </c>
      <c r="AD1333">
        <v>298210</v>
      </c>
      <c r="AE1333">
        <v>90.7</v>
      </c>
      <c r="AF1333">
        <v>32.5</v>
      </c>
      <c r="AG1333" t="s">
        <v>64</v>
      </c>
      <c r="AH1333" t="s">
        <v>47</v>
      </c>
      <c r="AI1333" t="s">
        <v>52</v>
      </c>
      <c r="AJ1333">
        <v>60</v>
      </c>
      <c r="AK1333">
        <v>256</v>
      </c>
      <c r="AL1333">
        <v>7.1199999999999999E-2</v>
      </c>
      <c r="AM1333">
        <v>0.85780000000000001</v>
      </c>
      <c r="AN1333">
        <v>0.85780000000000001</v>
      </c>
      <c r="AO1333">
        <f>Data[[#This Row],[labeller_confidence_score]]-Data[[#This Row],[cytodiffusion_classification_confidence]]</f>
        <v>0</v>
      </c>
    </row>
    <row r="1334" spans="1:41" x14ac:dyDescent="0.3">
      <c r="A1334" t="s">
        <v>1407</v>
      </c>
      <c r="B1334" t="s">
        <v>54</v>
      </c>
      <c r="C1334">
        <v>0</v>
      </c>
      <c r="D1334" t="s">
        <v>54</v>
      </c>
      <c r="E1334">
        <v>7.29</v>
      </c>
      <c r="F1334">
        <v>0</v>
      </c>
      <c r="G1334">
        <v>0</v>
      </c>
      <c r="H1334">
        <v>1</v>
      </c>
      <c r="I1334">
        <f>Data[[#This Row],[nucleus_area_pct]]/Data[[#This Row],[cytoplasm_ratio]]</f>
        <v>0</v>
      </c>
      <c r="J1334">
        <v>0.83699999999999997</v>
      </c>
      <c r="K1334">
        <v>0.13900000000000001</v>
      </c>
      <c r="L1334">
        <v>0.48</v>
      </c>
      <c r="M1334">
        <v>1</v>
      </c>
      <c r="N1334">
        <v>0.96</v>
      </c>
      <c r="O1334">
        <v>174</v>
      </c>
      <c r="P1334">
        <v>62</v>
      </c>
      <c r="Q1334">
        <v>225</v>
      </c>
      <c r="R1334">
        <v>121</v>
      </c>
      <c r="S1334">
        <v>140</v>
      </c>
      <c r="T1334">
        <f>(Data[[#This Row],[mean_r]]/256)*100</f>
        <v>87.890625</v>
      </c>
      <c r="U1334">
        <f>(Data[[#This Row],[mean_g]]/256)*100</f>
        <v>47.265625</v>
      </c>
      <c r="V1334">
        <f>(Data[[#This Row],[mean_b]]/256)*100</f>
        <v>54.6875</v>
      </c>
      <c r="W1334">
        <v>0.48799999999999999</v>
      </c>
      <c r="X1334" t="s">
        <v>63</v>
      </c>
      <c r="Y1334" t="s">
        <v>40</v>
      </c>
      <c r="Z1334">
        <v>9248</v>
      </c>
      <c r="AA1334">
        <v>4.05</v>
      </c>
      <c r="AB1334">
        <v>11.8</v>
      </c>
      <c r="AC1334">
        <v>35.6</v>
      </c>
      <c r="AD1334">
        <v>235162</v>
      </c>
      <c r="AE1334">
        <v>99.8</v>
      </c>
      <c r="AF1334">
        <v>32.4</v>
      </c>
      <c r="AG1334" t="s">
        <v>41</v>
      </c>
      <c r="AH1334" t="s">
        <v>47</v>
      </c>
      <c r="AI1334" t="s">
        <v>52</v>
      </c>
      <c r="AJ1334">
        <v>100</v>
      </c>
      <c r="AK1334">
        <v>360</v>
      </c>
      <c r="AL1334">
        <v>7.6799999999999993E-2</v>
      </c>
      <c r="AM1334">
        <v>0.91979999999999995</v>
      </c>
      <c r="AN1334">
        <v>0.9345</v>
      </c>
      <c r="AO1334">
        <f>Data[[#This Row],[labeller_confidence_score]]-Data[[#This Row],[cytodiffusion_classification_confidence]]</f>
        <v>1.4700000000000046E-2</v>
      </c>
    </row>
    <row r="1335" spans="1:41" x14ac:dyDescent="0.3">
      <c r="A1335" t="s">
        <v>1408</v>
      </c>
      <c r="B1335" t="s">
        <v>103</v>
      </c>
      <c r="C1335">
        <v>1</v>
      </c>
      <c r="D1335" t="s">
        <v>104</v>
      </c>
      <c r="E1335">
        <v>3.42</v>
      </c>
      <c r="F1335">
        <v>0</v>
      </c>
      <c r="G1335">
        <v>0</v>
      </c>
      <c r="H1335">
        <v>1</v>
      </c>
      <c r="I1335">
        <f>Data[[#This Row],[nucleus_area_pct]]/Data[[#This Row],[cytoplasm_ratio]]</f>
        <v>0</v>
      </c>
      <c r="J1335">
        <v>0.48899999999999999</v>
      </c>
      <c r="K1335">
        <v>0.83299999999999996</v>
      </c>
      <c r="L1335">
        <v>0.68</v>
      </c>
      <c r="M1335">
        <v>1</v>
      </c>
      <c r="N1335">
        <v>0.83799999999999997</v>
      </c>
      <c r="O1335">
        <v>80</v>
      </c>
      <c r="P1335">
        <v>42</v>
      </c>
      <c r="Q1335">
        <v>234</v>
      </c>
      <c r="R1335">
        <v>119</v>
      </c>
      <c r="S1335">
        <v>113</v>
      </c>
      <c r="T1335">
        <f>(Data[[#This Row],[mean_r]]/256)*100</f>
        <v>91.40625</v>
      </c>
      <c r="U1335">
        <f>(Data[[#This Row],[mean_g]]/256)*100</f>
        <v>46.484375</v>
      </c>
      <c r="V1335">
        <f>(Data[[#This Row],[mean_b]]/256)*100</f>
        <v>44.140625</v>
      </c>
      <c r="W1335">
        <v>0.48399999999999999</v>
      </c>
      <c r="X1335" t="s">
        <v>51</v>
      </c>
      <c r="Y1335" t="s">
        <v>45</v>
      </c>
      <c r="Z1335">
        <v>6735</v>
      </c>
      <c r="AA1335">
        <v>5.33</v>
      </c>
      <c r="AB1335">
        <v>10.8</v>
      </c>
      <c r="AC1335">
        <v>39.200000000000003</v>
      </c>
      <c r="AD1335">
        <v>137511</v>
      </c>
      <c r="AE1335">
        <v>72.400000000000006</v>
      </c>
      <c r="AF1335">
        <v>33.9</v>
      </c>
      <c r="AG1335" t="s">
        <v>41</v>
      </c>
      <c r="AH1335" t="s">
        <v>68</v>
      </c>
      <c r="AI1335" t="s">
        <v>52</v>
      </c>
      <c r="AJ1335">
        <v>60</v>
      </c>
      <c r="AK1335">
        <v>512</v>
      </c>
      <c r="AL1335">
        <v>0.92810000000000004</v>
      </c>
      <c r="AM1335">
        <v>0.83650000000000002</v>
      </c>
      <c r="AN1335">
        <v>0.62229999999999996</v>
      </c>
      <c r="AO1335">
        <f>Data[[#This Row],[labeller_confidence_score]]-Data[[#This Row],[cytodiffusion_classification_confidence]]</f>
        <v>-0.21420000000000006</v>
      </c>
    </row>
    <row r="1336" spans="1:41" x14ac:dyDescent="0.3">
      <c r="A1336" t="s">
        <v>1409</v>
      </c>
      <c r="B1336" t="s">
        <v>85</v>
      </c>
      <c r="C1336">
        <v>0</v>
      </c>
      <c r="D1336" t="s">
        <v>50</v>
      </c>
      <c r="E1336">
        <v>11.74</v>
      </c>
      <c r="F1336">
        <v>64.599999999999994</v>
      </c>
      <c r="G1336">
        <v>0.70799999999999996</v>
      </c>
      <c r="H1336">
        <v>0.41699999999999998</v>
      </c>
      <c r="I1336">
        <f>Data[[#This Row],[nucleus_area_pct]]/Data[[#This Row],[cytoplasm_ratio]]</f>
        <v>154.91606714628296</v>
      </c>
      <c r="J1336">
        <v>0.72399999999999998</v>
      </c>
      <c r="K1336">
        <v>0.32700000000000001</v>
      </c>
      <c r="L1336">
        <v>4.3099999999999996</v>
      </c>
      <c r="M1336">
        <v>2.2000000000000002</v>
      </c>
      <c r="N1336">
        <v>0.68</v>
      </c>
      <c r="O1336">
        <v>321</v>
      </c>
      <c r="P1336">
        <v>82</v>
      </c>
      <c r="Q1336">
        <v>183</v>
      </c>
      <c r="R1336">
        <v>141</v>
      </c>
      <c r="S1336">
        <v>183</v>
      </c>
      <c r="T1336">
        <f>(Data[[#This Row],[mean_r]]/256)*100</f>
        <v>71.484375</v>
      </c>
      <c r="U1336">
        <f>(Data[[#This Row],[mean_g]]/256)*100</f>
        <v>55.078125</v>
      </c>
      <c r="V1336">
        <f>(Data[[#This Row],[mean_b]]/256)*100</f>
        <v>71.484375</v>
      </c>
      <c r="W1336">
        <v>0.78400000000000003</v>
      </c>
      <c r="X1336" t="s">
        <v>51</v>
      </c>
      <c r="Y1336" t="s">
        <v>45</v>
      </c>
      <c r="Z1336">
        <v>10436</v>
      </c>
      <c r="AA1336">
        <v>3.86</v>
      </c>
      <c r="AB1336">
        <v>12.5</v>
      </c>
      <c r="AC1336">
        <v>48.2</v>
      </c>
      <c r="AD1336">
        <v>543084</v>
      </c>
      <c r="AE1336">
        <v>84.5</v>
      </c>
      <c r="AF1336">
        <v>36.1</v>
      </c>
      <c r="AG1336" t="s">
        <v>64</v>
      </c>
      <c r="AH1336" t="s">
        <v>47</v>
      </c>
      <c r="AI1336" t="s">
        <v>43</v>
      </c>
      <c r="AJ1336">
        <v>60</v>
      </c>
      <c r="AK1336">
        <v>224</v>
      </c>
      <c r="AL1336">
        <v>6.7199999999999996E-2</v>
      </c>
      <c r="AM1336">
        <v>1</v>
      </c>
      <c r="AN1336">
        <v>0.84909999999999997</v>
      </c>
      <c r="AO1336">
        <f>Data[[#This Row],[labeller_confidence_score]]-Data[[#This Row],[cytodiffusion_classification_confidence]]</f>
        <v>-0.15090000000000003</v>
      </c>
    </row>
    <row r="1337" spans="1:41" x14ac:dyDescent="0.3">
      <c r="A1337" t="s">
        <v>1410</v>
      </c>
      <c r="B1337" t="s">
        <v>49</v>
      </c>
      <c r="C1337">
        <v>0</v>
      </c>
      <c r="D1337" t="s">
        <v>50</v>
      </c>
      <c r="E1337">
        <v>12.23</v>
      </c>
      <c r="F1337">
        <v>50.4</v>
      </c>
      <c r="G1337">
        <v>0.58299999999999996</v>
      </c>
      <c r="H1337">
        <v>0.5</v>
      </c>
      <c r="I1337">
        <f>Data[[#This Row],[nucleus_area_pct]]/Data[[#This Row],[cytoplasm_ratio]]</f>
        <v>100.8</v>
      </c>
      <c r="J1337">
        <v>0.78800000000000003</v>
      </c>
      <c r="K1337">
        <v>0.33900000000000002</v>
      </c>
      <c r="L1337">
        <v>2.98</v>
      </c>
      <c r="M1337">
        <v>3.6</v>
      </c>
      <c r="N1337">
        <v>0.82199999999999995</v>
      </c>
      <c r="O1337">
        <v>465</v>
      </c>
      <c r="P1337">
        <v>68</v>
      </c>
      <c r="Q1337">
        <v>191</v>
      </c>
      <c r="R1337">
        <v>165</v>
      </c>
      <c r="S1337">
        <v>177</v>
      </c>
      <c r="T1337">
        <f>(Data[[#This Row],[mean_r]]/256)*100</f>
        <v>74.609375</v>
      </c>
      <c r="U1337">
        <f>(Data[[#This Row],[mean_g]]/256)*100</f>
        <v>64.453125</v>
      </c>
      <c r="V1337">
        <f>(Data[[#This Row],[mean_b]]/256)*100</f>
        <v>69.140625</v>
      </c>
      <c r="W1337">
        <v>0.70499999999999996</v>
      </c>
      <c r="X1337" t="s">
        <v>51</v>
      </c>
      <c r="Y1337" t="s">
        <v>40</v>
      </c>
      <c r="Z1337">
        <v>7018</v>
      </c>
      <c r="AA1337">
        <v>3.96</v>
      </c>
      <c r="AB1337">
        <v>18.899999999999999</v>
      </c>
      <c r="AC1337">
        <v>34.799999999999997</v>
      </c>
      <c r="AD1337">
        <v>181152</v>
      </c>
      <c r="AE1337">
        <v>105</v>
      </c>
      <c r="AF1337">
        <v>33.299999999999997</v>
      </c>
      <c r="AG1337" t="s">
        <v>41</v>
      </c>
      <c r="AH1337" t="s">
        <v>42</v>
      </c>
      <c r="AI1337" t="s">
        <v>56</v>
      </c>
      <c r="AJ1337">
        <v>60</v>
      </c>
      <c r="AK1337">
        <v>512</v>
      </c>
      <c r="AL1337">
        <v>8.6199999999999999E-2</v>
      </c>
      <c r="AM1337">
        <v>0.98729999999999996</v>
      </c>
      <c r="AN1337">
        <v>0.9234</v>
      </c>
      <c r="AO1337">
        <f>Data[[#This Row],[labeller_confidence_score]]-Data[[#This Row],[cytodiffusion_classification_confidence]]</f>
        <v>-6.3899999999999957E-2</v>
      </c>
    </row>
    <row r="1338" spans="1:41" x14ac:dyDescent="0.3">
      <c r="A1338" t="s">
        <v>1411</v>
      </c>
      <c r="B1338" t="s">
        <v>62</v>
      </c>
      <c r="C1338">
        <v>0</v>
      </c>
      <c r="D1338" t="s">
        <v>50</v>
      </c>
      <c r="E1338">
        <v>10.17</v>
      </c>
      <c r="F1338">
        <v>84.4</v>
      </c>
      <c r="G1338">
        <v>0.68899999999999995</v>
      </c>
      <c r="H1338">
        <v>0.26</v>
      </c>
      <c r="I1338">
        <f>Data[[#This Row],[nucleus_area_pct]]/Data[[#This Row],[cytoplasm_ratio]]</f>
        <v>324.61538461538464</v>
      </c>
      <c r="J1338">
        <v>0.89800000000000002</v>
      </c>
      <c r="K1338">
        <v>0.157</v>
      </c>
      <c r="L1338">
        <v>0.9</v>
      </c>
      <c r="M1338">
        <v>1.1000000000000001</v>
      </c>
      <c r="N1338">
        <v>0.81</v>
      </c>
      <c r="O1338">
        <v>274</v>
      </c>
      <c r="P1338">
        <v>53</v>
      </c>
      <c r="Q1338">
        <v>190</v>
      </c>
      <c r="R1338">
        <v>149</v>
      </c>
      <c r="S1338">
        <v>177</v>
      </c>
      <c r="T1338">
        <f>(Data[[#This Row],[mean_r]]/256)*100</f>
        <v>74.21875</v>
      </c>
      <c r="U1338">
        <f>(Data[[#This Row],[mean_g]]/256)*100</f>
        <v>58.203125</v>
      </c>
      <c r="V1338">
        <f>(Data[[#This Row],[mean_b]]/256)*100</f>
        <v>69.140625</v>
      </c>
      <c r="W1338">
        <v>0.78300000000000003</v>
      </c>
      <c r="X1338" t="s">
        <v>63</v>
      </c>
      <c r="Y1338" t="s">
        <v>45</v>
      </c>
      <c r="Z1338">
        <v>1680</v>
      </c>
      <c r="AA1338">
        <v>3.12</v>
      </c>
      <c r="AB1338">
        <v>13.1</v>
      </c>
      <c r="AC1338">
        <v>40.5</v>
      </c>
      <c r="AD1338">
        <v>277085</v>
      </c>
      <c r="AE1338">
        <v>91.3</v>
      </c>
      <c r="AF1338">
        <v>34.299999999999997</v>
      </c>
      <c r="AG1338" t="s">
        <v>64</v>
      </c>
      <c r="AH1338" t="s">
        <v>42</v>
      </c>
      <c r="AI1338" t="s">
        <v>43</v>
      </c>
      <c r="AJ1338">
        <v>60</v>
      </c>
      <c r="AK1338">
        <v>224</v>
      </c>
      <c r="AL1338">
        <v>0.1197</v>
      </c>
      <c r="AM1338">
        <v>0.92649999999999999</v>
      </c>
      <c r="AN1338">
        <v>0.91769999999999996</v>
      </c>
      <c r="AO1338">
        <f>Data[[#This Row],[labeller_confidence_score]]-Data[[#This Row],[cytodiffusion_classification_confidence]]</f>
        <v>-8.80000000000003E-3</v>
      </c>
    </row>
    <row r="1339" spans="1:41" x14ac:dyDescent="0.3">
      <c r="A1339" t="s">
        <v>1412</v>
      </c>
      <c r="B1339" t="s">
        <v>49</v>
      </c>
      <c r="C1339">
        <v>0</v>
      </c>
      <c r="D1339" t="s">
        <v>50</v>
      </c>
      <c r="E1339">
        <v>10.76</v>
      </c>
      <c r="F1339">
        <v>59.4</v>
      </c>
      <c r="G1339">
        <v>0.55400000000000005</v>
      </c>
      <c r="H1339">
        <v>0.49199999999999999</v>
      </c>
      <c r="I1339">
        <f>Data[[#This Row],[nucleus_area_pct]]/Data[[#This Row],[cytoplasm_ratio]]</f>
        <v>120.73170731707317</v>
      </c>
      <c r="J1339">
        <v>0.754</v>
      </c>
      <c r="K1339">
        <v>0.46600000000000003</v>
      </c>
      <c r="L1339">
        <v>3.35</v>
      </c>
      <c r="M1339">
        <v>3.1</v>
      </c>
      <c r="N1339">
        <v>0.81899999999999995</v>
      </c>
      <c r="O1339">
        <v>408</v>
      </c>
      <c r="P1339">
        <v>75</v>
      </c>
      <c r="Q1339">
        <v>192</v>
      </c>
      <c r="R1339">
        <v>159</v>
      </c>
      <c r="S1339">
        <v>190</v>
      </c>
      <c r="T1339">
        <f>(Data[[#This Row],[mean_r]]/256)*100</f>
        <v>75</v>
      </c>
      <c r="U1339">
        <f>(Data[[#This Row],[mean_g]]/256)*100</f>
        <v>62.109375</v>
      </c>
      <c r="V1339">
        <f>(Data[[#This Row],[mean_b]]/256)*100</f>
        <v>74.21875</v>
      </c>
      <c r="W1339">
        <v>0.65200000000000002</v>
      </c>
      <c r="X1339" t="s">
        <v>51</v>
      </c>
      <c r="Y1339" t="s">
        <v>40</v>
      </c>
      <c r="Z1339">
        <v>10367</v>
      </c>
      <c r="AA1339">
        <v>5.35</v>
      </c>
      <c r="AB1339">
        <v>12.9</v>
      </c>
      <c r="AC1339">
        <v>45.6</v>
      </c>
      <c r="AD1339">
        <v>415474</v>
      </c>
      <c r="AE1339">
        <v>82.3</v>
      </c>
      <c r="AF1339">
        <v>36</v>
      </c>
      <c r="AG1339" t="s">
        <v>64</v>
      </c>
      <c r="AH1339" t="s">
        <v>68</v>
      </c>
      <c r="AI1339" t="s">
        <v>56</v>
      </c>
      <c r="AJ1339">
        <v>100</v>
      </c>
      <c r="AK1339">
        <v>512</v>
      </c>
      <c r="AL1339">
        <v>0.1633</v>
      </c>
      <c r="AM1339">
        <v>0.9052</v>
      </c>
      <c r="AN1339">
        <v>0.97450000000000003</v>
      </c>
      <c r="AO1339">
        <f>Data[[#This Row],[labeller_confidence_score]]-Data[[#This Row],[cytodiffusion_classification_confidence]]</f>
        <v>6.9300000000000028E-2</v>
      </c>
    </row>
    <row r="1340" spans="1:41" x14ac:dyDescent="0.3">
      <c r="A1340" t="s">
        <v>1413</v>
      </c>
      <c r="B1340" t="s">
        <v>60</v>
      </c>
      <c r="C1340">
        <v>0</v>
      </c>
      <c r="D1340" t="s">
        <v>50</v>
      </c>
      <c r="E1340">
        <v>12.96</v>
      </c>
      <c r="F1340">
        <v>82.8</v>
      </c>
      <c r="G1340">
        <v>0.38200000000000001</v>
      </c>
      <c r="H1340">
        <v>0.40300000000000002</v>
      </c>
      <c r="I1340">
        <f>Data[[#This Row],[nucleus_area_pct]]/Data[[#This Row],[cytoplasm_ratio]]</f>
        <v>205.45905707196027</v>
      </c>
      <c r="J1340">
        <v>0.73799999999999999</v>
      </c>
      <c r="K1340">
        <v>0.40899999999999997</v>
      </c>
      <c r="L1340">
        <v>2.31</v>
      </c>
      <c r="M1340">
        <v>1</v>
      </c>
      <c r="N1340">
        <v>0.69099999999999995</v>
      </c>
      <c r="O1340">
        <v>470</v>
      </c>
      <c r="P1340">
        <v>98</v>
      </c>
      <c r="Q1340">
        <v>177</v>
      </c>
      <c r="R1340">
        <v>167</v>
      </c>
      <c r="S1340">
        <v>178</v>
      </c>
      <c r="T1340">
        <f>(Data[[#This Row],[mean_r]]/256)*100</f>
        <v>69.140625</v>
      </c>
      <c r="U1340">
        <f>(Data[[#This Row],[mean_g]]/256)*100</f>
        <v>65.234375</v>
      </c>
      <c r="V1340">
        <f>(Data[[#This Row],[mean_b]]/256)*100</f>
        <v>69.53125</v>
      </c>
      <c r="W1340">
        <v>0.70199999999999996</v>
      </c>
      <c r="X1340" t="s">
        <v>51</v>
      </c>
      <c r="Y1340" t="s">
        <v>40</v>
      </c>
      <c r="Z1340">
        <v>7081</v>
      </c>
      <c r="AA1340">
        <v>4.43</v>
      </c>
      <c r="AB1340">
        <v>13.7</v>
      </c>
      <c r="AC1340">
        <v>44.6</v>
      </c>
      <c r="AD1340">
        <v>143952</v>
      </c>
      <c r="AE1340">
        <v>93.1</v>
      </c>
      <c r="AF1340">
        <v>31.5</v>
      </c>
      <c r="AG1340" t="s">
        <v>46</v>
      </c>
      <c r="AH1340" t="s">
        <v>47</v>
      </c>
      <c r="AI1340" t="s">
        <v>56</v>
      </c>
      <c r="AJ1340">
        <v>100</v>
      </c>
      <c r="AK1340">
        <v>224</v>
      </c>
      <c r="AL1340">
        <v>6.54E-2</v>
      </c>
      <c r="AM1340">
        <v>0.91720000000000002</v>
      </c>
      <c r="AN1340">
        <v>1</v>
      </c>
      <c r="AO1340">
        <f>Data[[#This Row],[labeller_confidence_score]]-Data[[#This Row],[cytodiffusion_classification_confidence]]</f>
        <v>8.2799999999999985E-2</v>
      </c>
    </row>
    <row r="1341" spans="1:41" x14ac:dyDescent="0.3">
      <c r="A1341" t="s">
        <v>1414</v>
      </c>
      <c r="B1341" t="s">
        <v>60</v>
      </c>
      <c r="C1341">
        <v>0</v>
      </c>
      <c r="D1341" t="s">
        <v>50</v>
      </c>
      <c r="E1341">
        <v>15.94</v>
      </c>
      <c r="F1341">
        <v>63.7</v>
      </c>
      <c r="G1341">
        <v>0.51200000000000001</v>
      </c>
      <c r="H1341">
        <v>0.19600000000000001</v>
      </c>
      <c r="I1341">
        <f>Data[[#This Row],[nucleus_area_pct]]/Data[[#This Row],[cytoplasm_ratio]]</f>
        <v>325</v>
      </c>
      <c r="J1341">
        <v>0.66500000000000004</v>
      </c>
      <c r="K1341">
        <v>0.41199999999999998</v>
      </c>
      <c r="L1341">
        <v>2.5099999999999998</v>
      </c>
      <c r="M1341">
        <v>1.3</v>
      </c>
      <c r="N1341">
        <v>0.71</v>
      </c>
      <c r="O1341">
        <v>679</v>
      </c>
      <c r="P1341">
        <v>87</v>
      </c>
      <c r="Q1341">
        <v>203</v>
      </c>
      <c r="R1341">
        <v>165</v>
      </c>
      <c r="S1341">
        <v>192</v>
      </c>
      <c r="T1341">
        <f>(Data[[#This Row],[mean_r]]/256)*100</f>
        <v>79.296875</v>
      </c>
      <c r="U1341">
        <f>(Data[[#This Row],[mean_g]]/256)*100</f>
        <v>64.453125</v>
      </c>
      <c r="V1341">
        <f>(Data[[#This Row],[mean_b]]/256)*100</f>
        <v>75</v>
      </c>
      <c r="W1341">
        <v>0.58099999999999996</v>
      </c>
      <c r="X1341" t="s">
        <v>63</v>
      </c>
      <c r="Y1341" t="s">
        <v>45</v>
      </c>
      <c r="Z1341">
        <v>10550</v>
      </c>
      <c r="AA1341">
        <v>4.29</v>
      </c>
      <c r="AB1341">
        <v>11.3</v>
      </c>
      <c r="AC1341">
        <v>44.1</v>
      </c>
      <c r="AD1341">
        <v>330629</v>
      </c>
      <c r="AE1341">
        <v>82.4</v>
      </c>
      <c r="AF1341">
        <v>31.1</v>
      </c>
      <c r="AG1341" t="s">
        <v>64</v>
      </c>
      <c r="AH1341" t="s">
        <v>68</v>
      </c>
      <c r="AI1341" t="s">
        <v>43</v>
      </c>
      <c r="AJ1341">
        <v>100</v>
      </c>
      <c r="AK1341">
        <v>224</v>
      </c>
      <c r="AL1341">
        <v>3.8100000000000002E-2</v>
      </c>
      <c r="AM1341">
        <v>0.84489999999999998</v>
      </c>
      <c r="AN1341">
        <v>0.97840000000000005</v>
      </c>
      <c r="AO1341">
        <f>Data[[#This Row],[labeller_confidence_score]]-Data[[#This Row],[cytodiffusion_classification_confidence]]</f>
        <v>0.13350000000000006</v>
      </c>
    </row>
    <row r="1342" spans="1:41" x14ac:dyDescent="0.3">
      <c r="A1342" t="s">
        <v>1415</v>
      </c>
      <c r="B1342" t="s">
        <v>49</v>
      </c>
      <c r="C1342">
        <v>0</v>
      </c>
      <c r="D1342" t="s">
        <v>50</v>
      </c>
      <c r="E1342">
        <v>12.63</v>
      </c>
      <c r="F1342">
        <v>54.2</v>
      </c>
      <c r="G1342">
        <v>0.63700000000000001</v>
      </c>
      <c r="H1342">
        <v>0.35099999999999998</v>
      </c>
      <c r="I1342">
        <f>Data[[#This Row],[nucleus_area_pct]]/Data[[#This Row],[cytoplasm_ratio]]</f>
        <v>154.41595441595445</v>
      </c>
      <c r="J1342">
        <v>0.80200000000000005</v>
      </c>
      <c r="K1342">
        <v>0.39800000000000002</v>
      </c>
      <c r="L1342">
        <v>2.2000000000000002</v>
      </c>
      <c r="M1342">
        <v>3</v>
      </c>
      <c r="N1342">
        <v>0.72799999999999998</v>
      </c>
      <c r="O1342">
        <v>383</v>
      </c>
      <c r="P1342">
        <v>76</v>
      </c>
      <c r="Q1342">
        <v>212</v>
      </c>
      <c r="R1342">
        <v>162</v>
      </c>
      <c r="S1342">
        <v>169</v>
      </c>
      <c r="T1342">
        <f>(Data[[#This Row],[mean_r]]/256)*100</f>
        <v>82.8125</v>
      </c>
      <c r="U1342">
        <f>(Data[[#This Row],[mean_g]]/256)*100</f>
        <v>63.28125</v>
      </c>
      <c r="V1342">
        <f>(Data[[#This Row],[mean_b]]/256)*100</f>
        <v>66.015625</v>
      </c>
      <c r="W1342">
        <v>0.72799999999999998</v>
      </c>
      <c r="X1342" t="s">
        <v>39</v>
      </c>
      <c r="Y1342" t="s">
        <v>45</v>
      </c>
      <c r="Z1342">
        <v>6952</v>
      </c>
      <c r="AA1342">
        <v>3.52</v>
      </c>
      <c r="AB1342">
        <v>13</v>
      </c>
      <c r="AC1342">
        <v>56.5</v>
      </c>
      <c r="AD1342">
        <v>393149</v>
      </c>
      <c r="AE1342">
        <v>91.5</v>
      </c>
      <c r="AF1342">
        <v>35.9</v>
      </c>
      <c r="AG1342" t="s">
        <v>46</v>
      </c>
      <c r="AH1342" t="s">
        <v>47</v>
      </c>
      <c r="AI1342" t="s">
        <v>56</v>
      </c>
      <c r="AJ1342">
        <v>40</v>
      </c>
      <c r="AK1342">
        <v>512</v>
      </c>
      <c r="AL1342">
        <v>4.4499999999999998E-2</v>
      </c>
      <c r="AM1342">
        <v>0.91869999999999996</v>
      </c>
      <c r="AN1342">
        <v>0.88539999999999996</v>
      </c>
      <c r="AO1342">
        <f>Data[[#This Row],[labeller_confidence_score]]-Data[[#This Row],[cytodiffusion_classification_confidence]]</f>
        <v>-3.3299999999999996E-2</v>
      </c>
    </row>
    <row r="1343" spans="1:41" x14ac:dyDescent="0.3">
      <c r="A1343" t="s">
        <v>1416</v>
      </c>
      <c r="B1343" t="s">
        <v>54</v>
      </c>
      <c r="C1343">
        <v>0</v>
      </c>
      <c r="D1343" t="s">
        <v>54</v>
      </c>
      <c r="E1343">
        <v>6.85</v>
      </c>
      <c r="F1343">
        <v>0</v>
      </c>
      <c r="G1343">
        <v>0</v>
      </c>
      <c r="H1343">
        <v>1</v>
      </c>
      <c r="I1343">
        <f>Data[[#This Row],[nucleus_area_pct]]/Data[[#This Row],[cytoplasm_ratio]]</f>
        <v>0</v>
      </c>
      <c r="J1343">
        <v>0.94599999999999995</v>
      </c>
      <c r="K1343">
        <v>9.9000000000000005E-2</v>
      </c>
      <c r="L1343">
        <v>0.45</v>
      </c>
      <c r="M1343">
        <v>1</v>
      </c>
      <c r="N1343">
        <v>0.94799999999999995</v>
      </c>
      <c r="O1343">
        <v>166</v>
      </c>
      <c r="P1343">
        <v>48</v>
      </c>
      <c r="Q1343">
        <v>227</v>
      </c>
      <c r="R1343">
        <v>121</v>
      </c>
      <c r="S1343">
        <v>125</v>
      </c>
      <c r="T1343">
        <f>(Data[[#This Row],[mean_r]]/256)*100</f>
        <v>88.671875</v>
      </c>
      <c r="U1343">
        <f>(Data[[#This Row],[mean_g]]/256)*100</f>
        <v>47.265625</v>
      </c>
      <c r="V1343">
        <f>(Data[[#This Row],[mean_b]]/256)*100</f>
        <v>48.828125</v>
      </c>
      <c r="W1343">
        <v>0.47599999999999998</v>
      </c>
      <c r="X1343" t="s">
        <v>63</v>
      </c>
      <c r="Y1343" t="s">
        <v>40</v>
      </c>
      <c r="Z1343">
        <v>11605</v>
      </c>
      <c r="AA1343">
        <v>5.05</v>
      </c>
      <c r="AB1343">
        <v>15</v>
      </c>
      <c r="AC1343">
        <v>34.5</v>
      </c>
      <c r="AD1343">
        <v>151053</v>
      </c>
      <c r="AE1343">
        <v>79.7</v>
      </c>
      <c r="AF1343">
        <v>32</v>
      </c>
      <c r="AG1343" t="s">
        <v>64</v>
      </c>
      <c r="AH1343" t="s">
        <v>42</v>
      </c>
      <c r="AI1343" t="s">
        <v>52</v>
      </c>
      <c r="AJ1343">
        <v>100</v>
      </c>
      <c r="AK1343">
        <v>224</v>
      </c>
      <c r="AL1343">
        <v>9.7299999999999998E-2</v>
      </c>
      <c r="AM1343">
        <v>0.84530000000000005</v>
      </c>
      <c r="AN1343">
        <v>0.89080000000000004</v>
      </c>
      <c r="AO1343">
        <f>Data[[#This Row],[labeller_confidence_score]]-Data[[#This Row],[cytodiffusion_classification_confidence]]</f>
        <v>4.5499999999999985E-2</v>
      </c>
    </row>
    <row r="1344" spans="1:41" x14ac:dyDescent="0.3">
      <c r="A1344" t="s">
        <v>1417</v>
      </c>
      <c r="B1344" t="s">
        <v>87</v>
      </c>
      <c r="C1344">
        <v>0</v>
      </c>
      <c r="D1344" t="s">
        <v>50</v>
      </c>
      <c r="E1344">
        <v>14.17</v>
      </c>
      <c r="F1344">
        <v>49.3</v>
      </c>
      <c r="G1344">
        <v>0.66500000000000004</v>
      </c>
      <c r="H1344">
        <v>0.43</v>
      </c>
      <c r="I1344">
        <f>Data[[#This Row],[nucleus_area_pct]]/Data[[#This Row],[cytoplasm_ratio]]</f>
        <v>114.65116279069767</v>
      </c>
      <c r="J1344">
        <v>0.69499999999999995</v>
      </c>
      <c r="K1344">
        <v>0.33100000000000002</v>
      </c>
      <c r="L1344">
        <v>4.76</v>
      </c>
      <c r="M1344">
        <v>2.6</v>
      </c>
      <c r="N1344">
        <v>0.77500000000000002</v>
      </c>
      <c r="O1344">
        <v>332</v>
      </c>
      <c r="P1344">
        <v>79</v>
      </c>
      <c r="Q1344">
        <v>244</v>
      </c>
      <c r="R1344">
        <v>129</v>
      </c>
      <c r="S1344">
        <v>163</v>
      </c>
      <c r="T1344">
        <f>(Data[[#This Row],[mean_r]]/256)*100</f>
        <v>95.3125</v>
      </c>
      <c r="U1344">
        <f>(Data[[#This Row],[mean_g]]/256)*100</f>
        <v>50.390625</v>
      </c>
      <c r="V1344">
        <f>(Data[[#This Row],[mean_b]]/256)*100</f>
        <v>63.671875</v>
      </c>
      <c r="W1344">
        <v>0.67700000000000005</v>
      </c>
      <c r="X1344" t="s">
        <v>63</v>
      </c>
      <c r="Y1344" t="s">
        <v>45</v>
      </c>
      <c r="Z1344">
        <v>1876</v>
      </c>
      <c r="AA1344">
        <v>4.71</v>
      </c>
      <c r="AB1344">
        <v>13.5</v>
      </c>
      <c r="AC1344">
        <v>43.5</v>
      </c>
      <c r="AD1344">
        <v>163743</v>
      </c>
      <c r="AE1344">
        <v>93</v>
      </c>
      <c r="AF1344">
        <v>35</v>
      </c>
      <c r="AG1344" t="s">
        <v>41</v>
      </c>
      <c r="AH1344" t="s">
        <v>47</v>
      </c>
      <c r="AI1344" t="s">
        <v>43</v>
      </c>
      <c r="AJ1344">
        <v>60</v>
      </c>
      <c r="AK1344">
        <v>512</v>
      </c>
      <c r="AL1344">
        <v>0.18029999999999999</v>
      </c>
      <c r="AM1344">
        <v>0.94710000000000005</v>
      </c>
      <c r="AN1344">
        <v>0.9284</v>
      </c>
      <c r="AO1344">
        <f>Data[[#This Row],[labeller_confidence_score]]-Data[[#This Row],[cytodiffusion_classification_confidence]]</f>
        <v>-1.870000000000005E-2</v>
      </c>
    </row>
    <row r="1345" spans="1:41" x14ac:dyDescent="0.3">
      <c r="A1345" t="s">
        <v>1418</v>
      </c>
      <c r="B1345" t="s">
        <v>120</v>
      </c>
      <c r="C1345">
        <v>1</v>
      </c>
      <c r="D1345" t="s">
        <v>104</v>
      </c>
      <c r="E1345">
        <v>7.48</v>
      </c>
      <c r="F1345">
        <v>0</v>
      </c>
      <c r="G1345">
        <v>0</v>
      </c>
      <c r="H1345">
        <v>1</v>
      </c>
      <c r="I1345">
        <f>Data[[#This Row],[nucleus_area_pct]]/Data[[#This Row],[cytoplasm_ratio]]</f>
        <v>0</v>
      </c>
      <c r="J1345">
        <v>1</v>
      </c>
      <c r="K1345">
        <v>0</v>
      </c>
      <c r="L1345">
        <v>0.75</v>
      </c>
      <c r="M1345">
        <v>1</v>
      </c>
      <c r="N1345">
        <v>0.98399999999999999</v>
      </c>
      <c r="O1345">
        <v>124</v>
      </c>
      <c r="P1345">
        <v>43</v>
      </c>
      <c r="Q1345">
        <v>219</v>
      </c>
      <c r="R1345">
        <v>132</v>
      </c>
      <c r="S1345">
        <v>132</v>
      </c>
      <c r="T1345">
        <f>(Data[[#This Row],[mean_r]]/256)*100</f>
        <v>85.546875</v>
      </c>
      <c r="U1345">
        <f>(Data[[#This Row],[mean_g]]/256)*100</f>
        <v>51.5625</v>
      </c>
      <c r="V1345">
        <f>(Data[[#This Row],[mean_b]]/256)*100</f>
        <v>51.5625</v>
      </c>
      <c r="W1345">
        <v>0.57499999999999996</v>
      </c>
      <c r="X1345" t="s">
        <v>39</v>
      </c>
      <c r="Y1345" t="s">
        <v>45</v>
      </c>
      <c r="Z1345">
        <v>6289</v>
      </c>
      <c r="AA1345">
        <v>3.92</v>
      </c>
      <c r="AB1345">
        <v>11.7</v>
      </c>
      <c r="AC1345">
        <v>37.6</v>
      </c>
      <c r="AD1345">
        <v>179006</v>
      </c>
      <c r="AE1345">
        <v>109</v>
      </c>
      <c r="AF1345">
        <v>36.1</v>
      </c>
      <c r="AG1345" t="s">
        <v>41</v>
      </c>
      <c r="AH1345" t="s">
        <v>42</v>
      </c>
      <c r="AI1345" t="s">
        <v>52</v>
      </c>
      <c r="AJ1345">
        <v>40</v>
      </c>
      <c r="AK1345">
        <v>360</v>
      </c>
      <c r="AL1345">
        <v>0.85909999999999997</v>
      </c>
      <c r="AM1345">
        <v>0.74670000000000003</v>
      </c>
      <c r="AN1345">
        <v>0.9335</v>
      </c>
      <c r="AO1345">
        <f>Data[[#This Row],[labeller_confidence_score]]-Data[[#This Row],[cytodiffusion_classification_confidence]]</f>
        <v>0.18679999999999997</v>
      </c>
    </row>
    <row r="1346" spans="1:41" x14ac:dyDescent="0.3">
      <c r="A1346" t="s">
        <v>1419</v>
      </c>
      <c r="B1346" t="s">
        <v>87</v>
      </c>
      <c r="C1346">
        <v>0</v>
      </c>
      <c r="D1346" t="s">
        <v>50</v>
      </c>
      <c r="E1346">
        <v>11.76</v>
      </c>
      <c r="F1346">
        <v>57.9</v>
      </c>
      <c r="G1346">
        <v>0.5</v>
      </c>
      <c r="H1346">
        <v>0.6</v>
      </c>
      <c r="I1346">
        <f>Data[[#This Row],[nucleus_area_pct]]/Data[[#This Row],[cytoplasm_ratio]]</f>
        <v>96.5</v>
      </c>
      <c r="J1346">
        <v>0.747</v>
      </c>
      <c r="K1346">
        <v>0.38800000000000001</v>
      </c>
      <c r="L1346">
        <v>5.24</v>
      </c>
      <c r="M1346">
        <v>2.1</v>
      </c>
      <c r="N1346">
        <v>0.84499999999999997</v>
      </c>
      <c r="O1346">
        <v>388</v>
      </c>
      <c r="P1346">
        <v>76</v>
      </c>
      <c r="Q1346">
        <v>242</v>
      </c>
      <c r="R1346">
        <v>162</v>
      </c>
      <c r="S1346">
        <v>165</v>
      </c>
      <c r="T1346">
        <f>(Data[[#This Row],[mean_r]]/256)*100</f>
        <v>94.53125</v>
      </c>
      <c r="U1346">
        <f>(Data[[#This Row],[mean_g]]/256)*100</f>
        <v>63.28125</v>
      </c>
      <c r="V1346">
        <f>(Data[[#This Row],[mean_b]]/256)*100</f>
        <v>64.453125</v>
      </c>
      <c r="W1346">
        <v>0.623</v>
      </c>
      <c r="X1346" t="s">
        <v>39</v>
      </c>
      <c r="Y1346" t="s">
        <v>40</v>
      </c>
      <c r="Z1346">
        <v>8184</v>
      </c>
      <c r="AA1346">
        <v>5.67</v>
      </c>
      <c r="AB1346">
        <v>10.1</v>
      </c>
      <c r="AC1346">
        <v>40.4</v>
      </c>
      <c r="AD1346">
        <v>270219</v>
      </c>
      <c r="AE1346">
        <v>82.5</v>
      </c>
      <c r="AF1346">
        <v>34</v>
      </c>
      <c r="AG1346" t="s">
        <v>41</v>
      </c>
      <c r="AH1346" t="s">
        <v>47</v>
      </c>
      <c r="AI1346" t="s">
        <v>56</v>
      </c>
      <c r="AJ1346">
        <v>40</v>
      </c>
      <c r="AK1346">
        <v>360</v>
      </c>
      <c r="AL1346">
        <v>0.106</v>
      </c>
      <c r="AM1346">
        <v>0.93530000000000002</v>
      </c>
      <c r="AN1346">
        <v>0.79630000000000001</v>
      </c>
      <c r="AO1346">
        <f>Data[[#This Row],[labeller_confidence_score]]-Data[[#This Row],[cytodiffusion_classification_confidence]]</f>
        <v>-0.13900000000000001</v>
      </c>
    </row>
    <row r="1347" spans="1:41" x14ac:dyDescent="0.3">
      <c r="A1347" t="s">
        <v>1420</v>
      </c>
      <c r="B1347" t="s">
        <v>103</v>
      </c>
      <c r="C1347">
        <v>1</v>
      </c>
      <c r="D1347" t="s">
        <v>104</v>
      </c>
      <c r="E1347">
        <v>4.53</v>
      </c>
      <c r="F1347">
        <v>0</v>
      </c>
      <c r="G1347">
        <v>0</v>
      </c>
      <c r="H1347">
        <v>1</v>
      </c>
      <c r="I1347">
        <f>Data[[#This Row],[nucleus_area_pct]]/Data[[#This Row],[cytoplasm_ratio]]</f>
        <v>0</v>
      </c>
      <c r="J1347">
        <v>0.42099999999999999</v>
      </c>
      <c r="K1347">
        <v>0.89800000000000002</v>
      </c>
      <c r="L1347">
        <v>0.65</v>
      </c>
      <c r="M1347">
        <v>1</v>
      </c>
      <c r="N1347">
        <v>0.60799999999999998</v>
      </c>
      <c r="O1347">
        <v>106</v>
      </c>
      <c r="P1347">
        <v>26</v>
      </c>
      <c r="Q1347">
        <v>217</v>
      </c>
      <c r="R1347">
        <v>141</v>
      </c>
      <c r="S1347">
        <v>118</v>
      </c>
      <c r="T1347">
        <f>(Data[[#This Row],[mean_r]]/256)*100</f>
        <v>84.765625</v>
      </c>
      <c r="U1347">
        <f>(Data[[#This Row],[mean_g]]/256)*100</f>
        <v>55.078125</v>
      </c>
      <c r="V1347">
        <f>(Data[[#This Row],[mean_b]]/256)*100</f>
        <v>46.09375</v>
      </c>
      <c r="W1347">
        <v>0.47699999999999998</v>
      </c>
      <c r="X1347" t="s">
        <v>63</v>
      </c>
      <c r="Y1347" t="s">
        <v>45</v>
      </c>
      <c r="Z1347">
        <v>6388</v>
      </c>
      <c r="AA1347">
        <v>5.22</v>
      </c>
      <c r="AB1347">
        <v>17</v>
      </c>
      <c r="AC1347">
        <v>26.7</v>
      </c>
      <c r="AD1347">
        <v>261919</v>
      </c>
      <c r="AE1347">
        <v>86.6</v>
      </c>
      <c r="AF1347">
        <v>33.5</v>
      </c>
      <c r="AG1347" t="s">
        <v>41</v>
      </c>
      <c r="AH1347" t="s">
        <v>42</v>
      </c>
      <c r="AI1347" t="s">
        <v>56</v>
      </c>
      <c r="AJ1347">
        <v>100</v>
      </c>
      <c r="AK1347">
        <v>256</v>
      </c>
      <c r="AL1347">
        <v>0.85529999999999995</v>
      </c>
      <c r="AM1347">
        <v>0.58350000000000002</v>
      </c>
      <c r="AN1347">
        <v>1</v>
      </c>
      <c r="AO1347">
        <f>Data[[#This Row],[labeller_confidence_score]]-Data[[#This Row],[cytodiffusion_classification_confidence]]</f>
        <v>0.41649999999999998</v>
      </c>
    </row>
    <row r="1348" spans="1:41" x14ac:dyDescent="0.3">
      <c r="A1348" t="s">
        <v>1421</v>
      </c>
      <c r="B1348" t="s">
        <v>54</v>
      </c>
      <c r="C1348">
        <v>0</v>
      </c>
      <c r="D1348" t="s">
        <v>54</v>
      </c>
      <c r="E1348">
        <v>7.34</v>
      </c>
      <c r="F1348">
        <v>0</v>
      </c>
      <c r="G1348">
        <v>0</v>
      </c>
      <c r="H1348">
        <v>1</v>
      </c>
      <c r="I1348">
        <f>Data[[#This Row],[nucleus_area_pct]]/Data[[#This Row],[cytoplasm_ratio]]</f>
        <v>0</v>
      </c>
      <c r="J1348">
        <v>0.91100000000000003</v>
      </c>
      <c r="K1348">
        <v>0.182</v>
      </c>
      <c r="L1348">
        <v>0.89</v>
      </c>
      <c r="M1348">
        <v>1</v>
      </c>
      <c r="N1348">
        <v>0.97299999999999998</v>
      </c>
      <c r="O1348">
        <v>202</v>
      </c>
      <c r="P1348">
        <v>49</v>
      </c>
      <c r="Q1348">
        <v>244</v>
      </c>
      <c r="R1348">
        <v>122</v>
      </c>
      <c r="S1348">
        <v>138</v>
      </c>
      <c r="T1348">
        <f>(Data[[#This Row],[mean_r]]/256)*100</f>
        <v>95.3125</v>
      </c>
      <c r="U1348">
        <f>(Data[[#This Row],[mean_g]]/256)*100</f>
        <v>47.65625</v>
      </c>
      <c r="V1348">
        <f>(Data[[#This Row],[mean_b]]/256)*100</f>
        <v>53.90625</v>
      </c>
      <c r="W1348">
        <v>0.434</v>
      </c>
      <c r="X1348" t="s">
        <v>51</v>
      </c>
      <c r="Y1348" t="s">
        <v>40</v>
      </c>
      <c r="Z1348">
        <v>7164</v>
      </c>
      <c r="AA1348">
        <v>3.53</v>
      </c>
      <c r="AB1348">
        <v>13.9</v>
      </c>
      <c r="AC1348">
        <v>49.8</v>
      </c>
      <c r="AD1348">
        <v>42651</v>
      </c>
      <c r="AE1348">
        <v>90.5</v>
      </c>
      <c r="AF1348">
        <v>31.8</v>
      </c>
      <c r="AG1348" t="s">
        <v>46</v>
      </c>
      <c r="AH1348" t="s">
        <v>42</v>
      </c>
      <c r="AI1348" t="s">
        <v>52</v>
      </c>
      <c r="AJ1348">
        <v>100</v>
      </c>
      <c r="AK1348">
        <v>224</v>
      </c>
      <c r="AL1348">
        <v>7.6300000000000007E-2</v>
      </c>
      <c r="AM1348">
        <v>0.93569999999999998</v>
      </c>
      <c r="AN1348">
        <v>0.94430000000000003</v>
      </c>
      <c r="AO1348">
        <f>Data[[#This Row],[labeller_confidence_score]]-Data[[#This Row],[cytodiffusion_classification_confidence]]</f>
        <v>8.600000000000052E-3</v>
      </c>
    </row>
    <row r="1349" spans="1:41" x14ac:dyDescent="0.3">
      <c r="A1349" t="s">
        <v>1422</v>
      </c>
      <c r="B1349" t="s">
        <v>133</v>
      </c>
      <c r="C1349">
        <v>1</v>
      </c>
      <c r="D1349" t="s">
        <v>104</v>
      </c>
      <c r="E1349">
        <v>8.4</v>
      </c>
      <c r="F1349">
        <v>0</v>
      </c>
      <c r="G1349">
        <v>0</v>
      </c>
      <c r="H1349">
        <v>1</v>
      </c>
      <c r="I1349">
        <f>Data[[#This Row],[nucleus_area_pct]]/Data[[#This Row],[cytoplasm_ratio]]</f>
        <v>0</v>
      </c>
      <c r="J1349">
        <v>0.46</v>
      </c>
      <c r="K1349">
        <v>0.81200000000000006</v>
      </c>
      <c r="L1349">
        <v>0.59</v>
      </c>
      <c r="M1349">
        <v>1</v>
      </c>
      <c r="N1349">
        <v>0.85899999999999999</v>
      </c>
      <c r="O1349">
        <v>175</v>
      </c>
      <c r="P1349">
        <v>65</v>
      </c>
      <c r="Q1349">
        <v>238</v>
      </c>
      <c r="R1349">
        <v>110</v>
      </c>
      <c r="S1349">
        <v>114</v>
      </c>
      <c r="T1349">
        <f>(Data[[#This Row],[mean_r]]/256)*100</f>
        <v>92.96875</v>
      </c>
      <c r="U1349">
        <f>(Data[[#This Row],[mean_g]]/256)*100</f>
        <v>42.96875</v>
      </c>
      <c r="V1349">
        <f>(Data[[#This Row],[mean_b]]/256)*100</f>
        <v>44.53125</v>
      </c>
      <c r="W1349">
        <v>0.45600000000000002</v>
      </c>
      <c r="X1349" t="s">
        <v>63</v>
      </c>
      <c r="Y1349" t="s">
        <v>45</v>
      </c>
      <c r="Z1349">
        <v>9870</v>
      </c>
      <c r="AA1349">
        <v>4.9800000000000004</v>
      </c>
      <c r="AB1349">
        <v>13.3</v>
      </c>
      <c r="AC1349">
        <v>38.299999999999997</v>
      </c>
      <c r="AD1349">
        <v>171056</v>
      </c>
      <c r="AE1349">
        <v>93.5</v>
      </c>
      <c r="AF1349">
        <v>34.299999999999997</v>
      </c>
      <c r="AG1349" t="s">
        <v>64</v>
      </c>
      <c r="AH1349" t="s">
        <v>42</v>
      </c>
      <c r="AI1349" t="s">
        <v>52</v>
      </c>
      <c r="AJ1349">
        <v>60</v>
      </c>
      <c r="AK1349">
        <v>224</v>
      </c>
      <c r="AL1349">
        <v>0.90359999999999996</v>
      </c>
      <c r="AM1349">
        <v>0.87929999999999997</v>
      </c>
      <c r="AN1349">
        <v>0.86990000000000001</v>
      </c>
      <c r="AO1349">
        <f>Data[[#This Row],[labeller_confidence_score]]-Data[[#This Row],[cytodiffusion_classification_confidence]]</f>
        <v>-9.3999999999999639E-3</v>
      </c>
    </row>
    <row r="1350" spans="1:41" x14ac:dyDescent="0.3">
      <c r="A1350" t="s">
        <v>1423</v>
      </c>
      <c r="B1350" t="s">
        <v>49</v>
      </c>
      <c r="C1350">
        <v>0</v>
      </c>
      <c r="D1350" t="s">
        <v>50</v>
      </c>
      <c r="E1350">
        <v>11.26</v>
      </c>
      <c r="F1350">
        <v>53.3</v>
      </c>
      <c r="G1350">
        <v>0.66600000000000004</v>
      </c>
      <c r="H1350">
        <v>0.38300000000000001</v>
      </c>
      <c r="I1350">
        <f>Data[[#This Row],[nucleus_area_pct]]/Data[[#This Row],[cytoplasm_ratio]]</f>
        <v>139.16449086161879</v>
      </c>
      <c r="J1350">
        <v>0.73599999999999999</v>
      </c>
      <c r="K1350">
        <v>0.318</v>
      </c>
      <c r="L1350">
        <v>4.01</v>
      </c>
      <c r="M1350">
        <v>4.7</v>
      </c>
      <c r="N1350">
        <v>0.85799999999999998</v>
      </c>
      <c r="O1350">
        <v>459</v>
      </c>
      <c r="P1350">
        <v>67</v>
      </c>
      <c r="Q1350">
        <v>239</v>
      </c>
      <c r="R1350">
        <v>164</v>
      </c>
      <c r="S1350">
        <v>197</v>
      </c>
      <c r="T1350">
        <f>(Data[[#This Row],[mean_r]]/256)*100</f>
        <v>93.359375</v>
      </c>
      <c r="U1350">
        <f>(Data[[#This Row],[mean_g]]/256)*100</f>
        <v>64.0625</v>
      </c>
      <c r="V1350">
        <f>(Data[[#This Row],[mean_b]]/256)*100</f>
        <v>76.953125</v>
      </c>
      <c r="W1350">
        <v>0.64300000000000002</v>
      </c>
      <c r="X1350" t="s">
        <v>51</v>
      </c>
      <c r="Y1350" t="s">
        <v>40</v>
      </c>
      <c r="Z1350">
        <v>6329</v>
      </c>
      <c r="AA1350">
        <v>4.3899999999999997</v>
      </c>
      <c r="AB1350">
        <v>11.2</v>
      </c>
      <c r="AC1350">
        <v>41.6</v>
      </c>
      <c r="AD1350">
        <v>130731</v>
      </c>
      <c r="AE1350">
        <v>99.7</v>
      </c>
      <c r="AF1350">
        <v>34.4</v>
      </c>
      <c r="AG1350" t="s">
        <v>64</v>
      </c>
      <c r="AH1350" t="s">
        <v>42</v>
      </c>
      <c r="AI1350" t="s">
        <v>56</v>
      </c>
      <c r="AJ1350">
        <v>60</v>
      </c>
      <c r="AK1350">
        <v>512</v>
      </c>
      <c r="AL1350">
        <v>2.6800000000000001E-2</v>
      </c>
      <c r="AM1350">
        <v>0.96179999999999999</v>
      </c>
      <c r="AN1350">
        <v>0.91049999999999998</v>
      </c>
      <c r="AO1350">
        <f>Data[[#This Row],[labeller_confidence_score]]-Data[[#This Row],[cytodiffusion_classification_confidence]]</f>
        <v>-5.1300000000000012E-2</v>
      </c>
    </row>
    <row r="1351" spans="1:41" x14ac:dyDescent="0.3">
      <c r="A1351" t="s">
        <v>1424</v>
      </c>
      <c r="B1351" t="s">
        <v>37</v>
      </c>
      <c r="C1351">
        <v>1</v>
      </c>
      <c r="D1351" t="s">
        <v>38</v>
      </c>
      <c r="E1351">
        <v>13.83</v>
      </c>
      <c r="F1351">
        <v>62.6</v>
      </c>
      <c r="G1351">
        <v>0.67400000000000004</v>
      </c>
      <c r="H1351">
        <v>0.40500000000000003</v>
      </c>
      <c r="I1351">
        <f>Data[[#This Row],[nucleus_area_pct]]/Data[[#This Row],[cytoplasm_ratio]]</f>
        <v>154.5679012345679</v>
      </c>
      <c r="J1351">
        <v>0.68899999999999995</v>
      </c>
      <c r="K1351">
        <v>0.35499999999999998</v>
      </c>
      <c r="L1351">
        <v>2.76</v>
      </c>
      <c r="M1351">
        <v>5.2</v>
      </c>
      <c r="N1351">
        <v>0.74099999999999999</v>
      </c>
      <c r="O1351">
        <v>532</v>
      </c>
      <c r="P1351">
        <v>83</v>
      </c>
      <c r="Q1351">
        <v>234</v>
      </c>
      <c r="R1351">
        <v>152</v>
      </c>
      <c r="S1351">
        <v>183</v>
      </c>
      <c r="T1351">
        <f>(Data[[#This Row],[mean_r]]/256)*100</f>
        <v>91.40625</v>
      </c>
      <c r="U1351">
        <f>(Data[[#This Row],[mean_g]]/256)*100</f>
        <v>59.375</v>
      </c>
      <c r="V1351">
        <f>(Data[[#This Row],[mean_b]]/256)*100</f>
        <v>71.484375</v>
      </c>
      <c r="W1351">
        <v>0.64600000000000002</v>
      </c>
      <c r="X1351" t="s">
        <v>51</v>
      </c>
      <c r="Y1351" t="s">
        <v>40</v>
      </c>
      <c r="Z1351">
        <v>6842</v>
      </c>
      <c r="AA1351">
        <v>5.48</v>
      </c>
      <c r="AB1351">
        <v>11.9</v>
      </c>
      <c r="AC1351">
        <v>42.6</v>
      </c>
      <c r="AD1351">
        <v>365714</v>
      </c>
      <c r="AE1351">
        <v>94.5</v>
      </c>
      <c r="AF1351">
        <v>36.4</v>
      </c>
      <c r="AG1351" t="s">
        <v>46</v>
      </c>
      <c r="AH1351" t="s">
        <v>42</v>
      </c>
      <c r="AI1351" t="s">
        <v>56</v>
      </c>
      <c r="AJ1351">
        <v>60</v>
      </c>
      <c r="AK1351">
        <v>256</v>
      </c>
      <c r="AL1351">
        <v>0.76219999999999999</v>
      </c>
      <c r="AM1351">
        <v>0.79679999999999995</v>
      </c>
      <c r="AN1351">
        <v>0.73829999999999996</v>
      </c>
      <c r="AO1351">
        <f>Data[[#This Row],[labeller_confidence_score]]-Data[[#This Row],[cytodiffusion_classification_confidence]]</f>
        <v>-5.8499999999999996E-2</v>
      </c>
    </row>
    <row r="1352" spans="1:41" x14ac:dyDescent="0.3">
      <c r="A1352" t="s">
        <v>1425</v>
      </c>
      <c r="B1352" t="s">
        <v>60</v>
      </c>
      <c r="C1352">
        <v>0</v>
      </c>
      <c r="D1352" t="s">
        <v>50</v>
      </c>
      <c r="E1352">
        <v>15.91</v>
      </c>
      <c r="F1352">
        <v>79</v>
      </c>
      <c r="G1352">
        <v>0.53200000000000003</v>
      </c>
      <c r="H1352">
        <v>0.29099999999999998</v>
      </c>
      <c r="I1352">
        <f>Data[[#This Row],[nucleus_area_pct]]/Data[[#This Row],[cytoplasm_ratio]]</f>
        <v>271.47766323024058</v>
      </c>
      <c r="J1352">
        <v>0.76500000000000001</v>
      </c>
      <c r="K1352">
        <v>0.50600000000000001</v>
      </c>
      <c r="L1352">
        <v>1.73</v>
      </c>
      <c r="M1352">
        <v>1.5</v>
      </c>
      <c r="N1352">
        <v>0.82899999999999996</v>
      </c>
      <c r="O1352">
        <v>595</v>
      </c>
      <c r="P1352">
        <v>82</v>
      </c>
      <c r="Q1352">
        <v>206</v>
      </c>
      <c r="R1352">
        <v>148</v>
      </c>
      <c r="S1352">
        <v>183</v>
      </c>
      <c r="T1352">
        <f>(Data[[#This Row],[mean_r]]/256)*100</f>
        <v>80.46875</v>
      </c>
      <c r="U1352">
        <f>(Data[[#This Row],[mean_g]]/256)*100</f>
        <v>57.8125</v>
      </c>
      <c r="V1352">
        <f>(Data[[#This Row],[mean_b]]/256)*100</f>
        <v>71.484375</v>
      </c>
      <c r="W1352">
        <v>0.63300000000000001</v>
      </c>
      <c r="X1352" t="s">
        <v>39</v>
      </c>
      <c r="Y1352" t="s">
        <v>45</v>
      </c>
      <c r="Z1352">
        <v>2058</v>
      </c>
      <c r="AA1352">
        <v>4.2300000000000004</v>
      </c>
      <c r="AB1352">
        <v>9.1999999999999993</v>
      </c>
      <c r="AC1352">
        <v>36.9</v>
      </c>
      <c r="AD1352">
        <v>286423</v>
      </c>
      <c r="AE1352">
        <v>89.9</v>
      </c>
      <c r="AF1352">
        <v>33.6</v>
      </c>
      <c r="AG1352" t="s">
        <v>46</v>
      </c>
      <c r="AH1352" t="s">
        <v>42</v>
      </c>
      <c r="AI1352" t="s">
        <v>56</v>
      </c>
      <c r="AJ1352">
        <v>40</v>
      </c>
      <c r="AK1352">
        <v>360</v>
      </c>
      <c r="AL1352">
        <v>0.15090000000000001</v>
      </c>
      <c r="AM1352">
        <v>0.9839</v>
      </c>
      <c r="AN1352">
        <v>0.94140000000000001</v>
      </c>
      <c r="AO1352">
        <f>Data[[#This Row],[labeller_confidence_score]]-Data[[#This Row],[cytodiffusion_classification_confidence]]</f>
        <v>-4.2499999999999982E-2</v>
      </c>
    </row>
    <row r="1353" spans="1:41" x14ac:dyDescent="0.3">
      <c r="A1353" t="s">
        <v>1426</v>
      </c>
      <c r="B1353" t="s">
        <v>54</v>
      </c>
      <c r="C1353">
        <v>0</v>
      </c>
      <c r="D1353" t="s">
        <v>54</v>
      </c>
      <c r="E1353">
        <v>7.82</v>
      </c>
      <c r="F1353">
        <v>0</v>
      </c>
      <c r="G1353">
        <v>0</v>
      </c>
      <c r="H1353">
        <v>1</v>
      </c>
      <c r="I1353">
        <f>Data[[#This Row],[nucleus_area_pct]]/Data[[#This Row],[cytoplasm_ratio]]</f>
        <v>0</v>
      </c>
      <c r="J1353">
        <v>0.877</v>
      </c>
      <c r="K1353">
        <v>0.188</v>
      </c>
      <c r="L1353">
        <v>0.57999999999999996</v>
      </c>
      <c r="M1353">
        <v>1</v>
      </c>
      <c r="N1353">
        <v>0.99299999999999999</v>
      </c>
      <c r="O1353">
        <v>197</v>
      </c>
      <c r="P1353">
        <v>51</v>
      </c>
      <c r="Q1353">
        <v>219</v>
      </c>
      <c r="R1353">
        <v>156</v>
      </c>
      <c r="S1353">
        <v>117</v>
      </c>
      <c r="T1353">
        <f>(Data[[#This Row],[mean_r]]/256)*100</f>
        <v>85.546875</v>
      </c>
      <c r="U1353">
        <f>(Data[[#This Row],[mean_g]]/256)*100</f>
        <v>60.9375</v>
      </c>
      <c r="V1353">
        <f>(Data[[#This Row],[mean_b]]/256)*100</f>
        <v>45.703125</v>
      </c>
      <c r="W1353">
        <v>0.47199999999999998</v>
      </c>
      <c r="X1353" t="s">
        <v>51</v>
      </c>
      <c r="Y1353" t="s">
        <v>45</v>
      </c>
      <c r="Z1353">
        <v>5725</v>
      </c>
      <c r="AA1353">
        <v>5.13</v>
      </c>
      <c r="AB1353">
        <v>13.3</v>
      </c>
      <c r="AC1353">
        <v>49</v>
      </c>
      <c r="AD1353">
        <v>184104</v>
      </c>
      <c r="AE1353">
        <v>75.099999999999994</v>
      </c>
      <c r="AF1353">
        <v>31.9</v>
      </c>
      <c r="AG1353" t="s">
        <v>46</v>
      </c>
      <c r="AH1353" t="s">
        <v>47</v>
      </c>
      <c r="AI1353" t="s">
        <v>43</v>
      </c>
      <c r="AJ1353">
        <v>40</v>
      </c>
      <c r="AK1353">
        <v>360</v>
      </c>
      <c r="AL1353">
        <v>0</v>
      </c>
      <c r="AM1353">
        <v>0.8982</v>
      </c>
      <c r="AN1353">
        <v>0.93779999999999997</v>
      </c>
      <c r="AO1353">
        <f>Data[[#This Row],[labeller_confidence_score]]-Data[[#This Row],[cytodiffusion_classification_confidence]]</f>
        <v>3.9599999999999969E-2</v>
      </c>
    </row>
    <row r="1354" spans="1:41" x14ac:dyDescent="0.3">
      <c r="A1354" t="s">
        <v>1427</v>
      </c>
      <c r="B1354" t="s">
        <v>49</v>
      </c>
      <c r="C1354">
        <v>0</v>
      </c>
      <c r="D1354" t="s">
        <v>50</v>
      </c>
      <c r="E1354">
        <v>12.26</v>
      </c>
      <c r="F1354">
        <v>50.4</v>
      </c>
      <c r="G1354">
        <v>0.58599999999999997</v>
      </c>
      <c r="H1354">
        <v>0.46100000000000002</v>
      </c>
      <c r="I1354">
        <f>Data[[#This Row],[nucleus_area_pct]]/Data[[#This Row],[cytoplasm_ratio]]</f>
        <v>109.32754880694142</v>
      </c>
      <c r="J1354">
        <v>0.81699999999999995</v>
      </c>
      <c r="K1354">
        <v>0.47699999999999998</v>
      </c>
      <c r="L1354">
        <v>3.06</v>
      </c>
      <c r="M1354">
        <v>3</v>
      </c>
      <c r="N1354">
        <v>0.86099999999999999</v>
      </c>
      <c r="O1354">
        <v>460</v>
      </c>
      <c r="P1354">
        <v>72</v>
      </c>
      <c r="Q1354">
        <v>242</v>
      </c>
      <c r="R1354">
        <v>153</v>
      </c>
      <c r="S1354">
        <v>171</v>
      </c>
      <c r="T1354">
        <f>(Data[[#This Row],[mean_r]]/256)*100</f>
        <v>94.53125</v>
      </c>
      <c r="U1354">
        <f>(Data[[#This Row],[mean_g]]/256)*100</f>
        <v>59.765625</v>
      </c>
      <c r="V1354">
        <f>(Data[[#This Row],[mean_b]]/256)*100</f>
        <v>66.796875</v>
      </c>
      <c r="W1354">
        <v>0.67900000000000005</v>
      </c>
      <c r="X1354" t="s">
        <v>63</v>
      </c>
      <c r="Y1354" t="s">
        <v>45</v>
      </c>
      <c r="Z1354">
        <v>5312</v>
      </c>
      <c r="AA1354">
        <v>6.91</v>
      </c>
      <c r="AB1354">
        <v>13.6</v>
      </c>
      <c r="AC1354">
        <v>48.8</v>
      </c>
      <c r="AD1354">
        <v>318307</v>
      </c>
      <c r="AE1354">
        <v>98.5</v>
      </c>
      <c r="AF1354">
        <v>34.1</v>
      </c>
      <c r="AG1354" t="s">
        <v>46</v>
      </c>
      <c r="AH1354" t="s">
        <v>42</v>
      </c>
      <c r="AI1354" t="s">
        <v>52</v>
      </c>
      <c r="AJ1354">
        <v>40</v>
      </c>
      <c r="AK1354">
        <v>224</v>
      </c>
      <c r="AL1354">
        <v>5.5199999999999999E-2</v>
      </c>
      <c r="AM1354">
        <v>0.89070000000000005</v>
      </c>
      <c r="AN1354">
        <v>0.91210000000000002</v>
      </c>
      <c r="AO1354">
        <f>Data[[#This Row],[labeller_confidence_score]]-Data[[#This Row],[cytodiffusion_classification_confidence]]</f>
        <v>2.1399999999999975E-2</v>
      </c>
    </row>
    <row r="1355" spans="1:41" x14ac:dyDescent="0.3">
      <c r="A1355" t="s">
        <v>1428</v>
      </c>
      <c r="B1355" t="s">
        <v>54</v>
      </c>
      <c r="C1355">
        <v>0</v>
      </c>
      <c r="D1355" t="s">
        <v>54</v>
      </c>
      <c r="E1355">
        <v>7.66</v>
      </c>
      <c r="F1355">
        <v>0</v>
      </c>
      <c r="G1355">
        <v>0</v>
      </c>
      <c r="H1355">
        <v>1</v>
      </c>
      <c r="I1355">
        <f>Data[[#This Row],[nucleus_area_pct]]/Data[[#This Row],[cytoplasm_ratio]]</f>
        <v>0</v>
      </c>
      <c r="J1355">
        <v>0.96899999999999997</v>
      </c>
      <c r="K1355">
        <v>0.157</v>
      </c>
      <c r="L1355">
        <v>0.6</v>
      </c>
      <c r="M1355">
        <v>1</v>
      </c>
      <c r="N1355">
        <v>0.96799999999999997</v>
      </c>
      <c r="O1355">
        <v>155</v>
      </c>
      <c r="P1355">
        <v>53</v>
      </c>
      <c r="Q1355">
        <v>229</v>
      </c>
      <c r="R1355">
        <v>128</v>
      </c>
      <c r="S1355">
        <v>136</v>
      </c>
      <c r="T1355">
        <f>(Data[[#This Row],[mean_r]]/256)*100</f>
        <v>89.453125</v>
      </c>
      <c r="U1355">
        <f>(Data[[#This Row],[mean_g]]/256)*100</f>
        <v>50</v>
      </c>
      <c r="V1355">
        <f>(Data[[#This Row],[mean_b]]/256)*100</f>
        <v>53.125</v>
      </c>
      <c r="W1355">
        <v>0.56699999999999995</v>
      </c>
      <c r="X1355" t="s">
        <v>51</v>
      </c>
      <c r="Y1355" t="s">
        <v>40</v>
      </c>
      <c r="Z1355">
        <v>3099</v>
      </c>
      <c r="AA1355">
        <v>4.95</v>
      </c>
      <c r="AB1355">
        <v>11.2</v>
      </c>
      <c r="AC1355">
        <v>35.9</v>
      </c>
      <c r="AD1355">
        <v>175595</v>
      </c>
      <c r="AE1355">
        <v>87.2</v>
      </c>
      <c r="AF1355">
        <v>33.200000000000003</v>
      </c>
      <c r="AG1355" t="s">
        <v>64</v>
      </c>
      <c r="AH1355" t="s">
        <v>47</v>
      </c>
      <c r="AI1355" t="s">
        <v>52</v>
      </c>
      <c r="AJ1355">
        <v>60</v>
      </c>
      <c r="AK1355">
        <v>256</v>
      </c>
      <c r="AL1355">
        <v>7.7000000000000002E-3</v>
      </c>
      <c r="AM1355">
        <v>0.86739999999999995</v>
      </c>
      <c r="AN1355">
        <v>0.89419999999999999</v>
      </c>
      <c r="AO1355">
        <f>Data[[#This Row],[labeller_confidence_score]]-Data[[#This Row],[cytodiffusion_classification_confidence]]</f>
        <v>2.6800000000000046E-2</v>
      </c>
    </row>
    <row r="1356" spans="1:41" x14ac:dyDescent="0.3">
      <c r="A1356" t="s">
        <v>1429</v>
      </c>
      <c r="B1356" t="s">
        <v>49</v>
      </c>
      <c r="C1356">
        <v>0</v>
      </c>
      <c r="D1356" t="s">
        <v>50</v>
      </c>
      <c r="E1356">
        <v>10.75</v>
      </c>
      <c r="F1356">
        <v>62.4</v>
      </c>
      <c r="G1356">
        <v>0.5</v>
      </c>
      <c r="H1356">
        <v>0.54200000000000004</v>
      </c>
      <c r="I1356">
        <f>Data[[#This Row],[nucleus_area_pct]]/Data[[#This Row],[cytoplasm_ratio]]</f>
        <v>115.1291512915129</v>
      </c>
      <c r="J1356">
        <v>0.85799999999999998</v>
      </c>
      <c r="K1356">
        <v>0.42899999999999999</v>
      </c>
      <c r="L1356">
        <v>4.1100000000000003</v>
      </c>
      <c r="M1356">
        <v>4.8</v>
      </c>
      <c r="N1356">
        <v>0.81100000000000005</v>
      </c>
      <c r="O1356">
        <v>379</v>
      </c>
      <c r="P1356">
        <v>57</v>
      </c>
      <c r="Q1356">
        <v>243</v>
      </c>
      <c r="R1356">
        <v>153</v>
      </c>
      <c r="S1356">
        <v>202</v>
      </c>
      <c r="T1356">
        <f>(Data[[#This Row],[mean_r]]/256)*100</f>
        <v>94.921875</v>
      </c>
      <c r="U1356">
        <f>(Data[[#This Row],[mean_g]]/256)*100</f>
        <v>59.765625</v>
      </c>
      <c r="V1356">
        <f>(Data[[#This Row],[mean_b]]/256)*100</f>
        <v>78.90625</v>
      </c>
      <c r="W1356">
        <v>0.59799999999999998</v>
      </c>
      <c r="X1356" t="s">
        <v>51</v>
      </c>
      <c r="Y1356" t="s">
        <v>45</v>
      </c>
      <c r="Z1356">
        <v>10845</v>
      </c>
      <c r="AA1356">
        <v>5.33</v>
      </c>
      <c r="AB1356">
        <v>14.4</v>
      </c>
      <c r="AC1356">
        <v>53.8</v>
      </c>
      <c r="AD1356">
        <v>171656</v>
      </c>
      <c r="AE1356">
        <v>92.6</v>
      </c>
      <c r="AF1356">
        <v>34.1</v>
      </c>
      <c r="AG1356" t="s">
        <v>46</v>
      </c>
      <c r="AH1356" t="s">
        <v>47</v>
      </c>
      <c r="AI1356" t="s">
        <v>56</v>
      </c>
      <c r="AJ1356">
        <v>60</v>
      </c>
      <c r="AK1356">
        <v>360</v>
      </c>
      <c r="AL1356">
        <v>0.11219999999999999</v>
      </c>
      <c r="AM1356">
        <v>0.8972</v>
      </c>
      <c r="AN1356">
        <v>0.85640000000000005</v>
      </c>
      <c r="AO1356">
        <f>Data[[#This Row],[labeller_confidence_score]]-Data[[#This Row],[cytodiffusion_classification_confidence]]</f>
        <v>-4.0799999999999947E-2</v>
      </c>
    </row>
    <row r="1357" spans="1:41" x14ac:dyDescent="0.3">
      <c r="A1357" t="s">
        <v>1430</v>
      </c>
      <c r="B1357" t="s">
        <v>49</v>
      </c>
      <c r="C1357">
        <v>0</v>
      </c>
      <c r="D1357" t="s">
        <v>50</v>
      </c>
      <c r="E1357">
        <v>10.119999999999999</v>
      </c>
      <c r="F1357">
        <v>57.6</v>
      </c>
      <c r="G1357">
        <v>0.57999999999999996</v>
      </c>
      <c r="H1357">
        <v>0.47599999999999998</v>
      </c>
      <c r="I1357">
        <f>Data[[#This Row],[nucleus_area_pct]]/Data[[#This Row],[cytoplasm_ratio]]</f>
        <v>121.00840336134455</v>
      </c>
      <c r="J1357">
        <v>0.79700000000000004</v>
      </c>
      <c r="K1357">
        <v>0.31900000000000001</v>
      </c>
      <c r="L1357">
        <v>3.68</v>
      </c>
      <c r="M1357">
        <v>4.0999999999999996</v>
      </c>
      <c r="N1357">
        <v>0.78100000000000003</v>
      </c>
      <c r="O1357">
        <v>446</v>
      </c>
      <c r="P1357">
        <v>78</v>
      </c>
      <c r="Q1357">
        <v>202</v>
      </c>
      <c r="R1357">
        <v>155</v>
      </c>
      <c r="S1357">
        <v>193</v>
      </c>
      <c r="T1357">
        <f>(Data[[#This Row],[mean_r]]/256)*100</f>
        <v>78.90625</v>
      </c>
      <c r="U1357">
        <f>(Data[[#This Row],[mean_g]]/256)*100</f>
        <v>60.546875</v>
      </c>
      <c r="V1357">
        <f>(Data[[#This Row],[mean_b]]/256)*100</f>
        <v>75.390625</v>
      </c>
      <c r="W1357">
        <v>0.54400000000000004</v>
      </c>
      <c r="X1357" t="s">
        <v>51</v>
      </c>
      <c r="Y1357" t="s">
        <v>40</v>
      </c>
      <c r="Z1357">
        <v>4278</v>
      </c>
      <c r="AA1357">
        <v>5.92</v>
      </c>
      <c r="AB1357">
        <v>18.3</v>
      </c>
      <c r="AC1357">
        <v>46.7</v>
      </c>
      <c r="AD1357">
        <v>212000</v>
      </c>
      <c r="AE1357">
        <v>73.599999999999994</v>
      </c>
      <c r="AF1357">
        <v>33.799999999999997</v>
      </c>
      <c r="AG1357" t="s">
        <v>46</v>
      </c>
      <c r="AH1357" t="s">
        <v>47</v>
      </c>
      <c r="AI1357" t="s">
        <v>56</v>
      </c>
      <c r="AJ1357">
        <v>100</v>
      </c>
      <c r="AK1357">
        <v>512</v>
      </c>
      <c r="AL1357">
        <v>8.0299999999999996E-2</v>
      </c>
      <c r="AM1357">
        <v>0.89449999999999996</v>
      </c>
      <c r="AN1357">
        <v>0.81410000000000005</v>
      </c>
      <c r="AO1357">
        <f>Data[[#This Row],[labeller_confidence_score]]-Data[[#This Row],[cytodiffusion_classification_confidence]]</f>
        <v>-8.0399999999999916E-2</v>
      </c>
    </row>
    <row r="1358" spans="1:41" x14ac:dyDescent="0.3">
      <c r="A1358" t="s">
        <v>1431</v>
      </c>
      <c r="B1358" t="s">
        <v>87</v>
      </c>
      <c r="C1358">
        <v>0</v>
      </c>
      <c r="D1358" t="s">
        <v>50</v>
      </c>
      <c r="E1358">
        <v>14.81</v>
      </c>
      <c r="F1358">
        <v>52.2</v>
      </c>
      <c r="G1358">
        <v>0.51100000000000001</v>
      </c>
      <c r="H1358">
        <v>0.59899999999999998</v>
      </c>
      <c r="I1358">
        <f>Data[[#This Row],[nucleus_area_pct]]/Data[[#This Row],[cytoplasm_ratio]]</f>
        <v>87.145242070116865</v>
      </c>
      <c r="J1358">
        <v>0.85699999999999998</v>
      </c>
      <c r="K1358">
        <v>0.33500000000000002</v>
      </c>
      <c r="L1358">
        <v>4.66</v>
      </c>
      <c r="M1358">
        <v>1.5</v>
      </c>
      <c r="N1358">
        <v>0.77</v>
      </c>
      <c r="O1358">
        <v>438</v>
      </c>
      <c r="P1358">
        <v>72</v>
      </c>
      <c r="Q1358">
        <v>255</v>
      </c>
      <c r="R1358">
        <v>124</v>
      </c>
      <c r="S1358">
        <v>151</v>
      </c>
      <c r="T1358">
        <f>(Data[[#This Row],[mean_r]]/256)*100</f>
        <v>99.609375</v>
      </c>
      <c r="U1358">
        <f>(Data[[#This Row],[mean_g]]/256)*100</f>
        <v>48.4375</v>
      </c>
      <c r="V1358">
        <f>(Data[[#This Row],[mean_b]]/256)*100</f>
        <v>58.984375</v>
      </c>
      <c r="W1358">
        <v>0.67300000000000004</v>
      </c>
      <c r="X1358" t="s">
        <v>39</v>
      </c>
      <c r="Y1358" t="s">
        <v>40</v>
      </c>
      <c r="Z1358">
        <v>3711</v>
      </c>
      <c r="AA1358">
        <v>4.9400000000000004</v>
      </c>
      <c r="AB1358">
        <v>12.1</v>
      </c>
      <c r="AC1358">
        <v>53.6</v>
      </c>
      <c r="AD1358">
        <v>225075</v>
      </c>
      <c r="AE1358">
        <v>82.9</v>
      </c>
      <c r="AF1358">
        <v>28.1</v>
      </c>
      <c r="AG1358" t="s">
        <v>41</v>
      </c>
      <c r="AH1358" t="s">
        <v>47</v>
      </c>
      <c r="AI1358" t="s">
        <v>43</v>
      </c>
      <c r="AJ1358">
        <v>100</v>
      </c>
      <c r="AK1358">
        <v>360</v>
      </c>
      <c r="AL1358">
        <v>0.11840000000000001</v>
      </c>
      <c r="AM1358">
        <v>0.9274</v>
      </c>
      <c r="AN1358">
        <v>0.99760000000000004</v>
      </c>
      <c r="AO1358">
        <f>Data[[#This Row],[labeller_confidence_score]]-Data[[#This Row],[cytodiffusion_classification_confidence]]</f>
        <v>7.020000000000004E-2</v>
      </c>
    </row>
    <row r="1359" spans="1:41" x14ac:dyDescent="0.3">
      <c r="A1359" t="s">
        <v>1432</v>
      </c>
      <c r="B1359" t="s">
        <v>60</v>
      </c>
      <c r="C1359">
        <v>0</v>
      </c>
      <c r="D1359" t="s">
        <v>50</v>
      </c>
      <c r="E1359">
        <v>16.34</v>
      </c>
      <c r="F1359">
        <v>63.5</v>
      </c>
      <c r="G1359">
        <v>0.53700000000000003</v>
      </c>
      <c r="H1359">
        <v>0.32500000000000001</v>
      </c>
      <c r="I1359">
        <f>Data[[#This Row],[nucleus_area_pct]]/Data[[#This Row],[cytoplasm_ratio]]</f>
        <v>195.38461538461539</v>
      </c>
      <c r="J1359">
        <v>0.56299999999999994</v>
      </c>
      <c r="K1359">
        <v>0.35799999999999998</v>
      </c>
      <c r="L1359">
        <v>1.7</v>
      </c>
      <c r="M1359">
        <v>1.4</v>
      </c>
      <c r="N1359">
        <v>0.70899999999999996</v>
      </c>
      <c r="O1359">
        <v>600</v>
      </c>
      <c r="P1359">
        <v>75</v>
      </c>
      <c r="Q1359">
        <v>207</v>
      </c>
      <c r="R1359">
        <v>162</v>
      </c>
      <c r="S1359">
        <v>196</v>
      </c>
      <c r="T1359">
        <f>(Data[[#This Row],[mean_r]]/256)*100</f>
        <v>80.859375</v>
      </c>
      <c r="U1359">
        <f>(Data[[#This Row],[mean_g]]/256)*100</f>
        <v>63.28125</v>
      </c>
      <c r="V1359">
        <f>(Data[[#This Row],[mean_b]]/256)*100</f>
        <v>76.5625</v>
      </c>
      <c r="W1359">
        <v>0.59099999999999997</v>
      </c>
      <c r="X1359" t="s">
        <v>51</v>
      </c>
      <c r="Y1359" t="s">
        <v>40</v>
      </c>
      <c r="Z1359">
        <v>8907</v>
      </c>
      <c r="AA1359">
        <v>5.96</v>
      </c>
      <c r="AB1359">
        <v>12</v>
      </c>
      <c r="AC1359">
        <v>49.3</v>
      </c>
      <c r="AD1359">
        <v>323799</v>
      </c>
      <c r="AE1359">
        <v>91.2</v>
      </c>
      <c r="AF1359">
        <v>31.4</v>
      </c>
      <c r="AG1359" t="s">
        <v>64</v>
      </c>
      <c r="AH1359" t="s">
        <v>42</v>
      </c>
      <c r="AI1359" t="s">
        <v>43</v>
      </c>
      <c r="AJ1359">
        <v>100</v>
      </c>
      <c r="AK1359">
        <v>512</v>
      </c>
      <c r="AL1359">
        <v>6.3500000000000001E-2</v>
      </c>
      <c r="AM1359">
        <v>0.78090000000000004</v>
      </c>
      <c r="AN1359">
        <v>0.92230000000000001</v>
      </c>
      <c r="AO1359">
        <f>Data[[#This Row],[labeller_confidence_score]]-Data[[#This Row],[cytodiffusion_classification_confidence]]</f>
        <v>0.14139999999999997</v>
      </c>
    </row>
    <row r="1360" spans="1:41" x14ac:dyDescent="0.3">
      <c r="A1360" t="s">
        <v>1433</v>
      </c>
      <c r="B1360" t="s">
        <v>60</v>
      </c>
      <c r="C1360">
        <v>0</v>
      </c>
      <c r="D1360" t="s">
        <v>50</v>
      </c>
      <c r="E1360">
        <v>13.86</v>
      </c>
      <c r="F1360">
        <v>61.5</v>
      </c>
      <c r="G1360">
        <v>0.47399999999999998</v>
      </c>
      <c r="H1360">
        <v>0.28199999999999997</v>
      </c>
      <c r="I1360">
        <f>Data[[#This Row],[nucleus_area_pct]]/Data[[#This Row],[cytoplasm_ratio]]</f>
        <v>218.08510638297875</v>
      </c>
      <c r="J1360">
        <v>0.69099999999999995</v>
      </c>
      <c r="K1360">
        <v>0.47199999999999998</v>
      </c>
      <c r="L1360">
        <v>2.19</v>
      </c>
      <c r="M1360">
        <v>1.3</v>
      </c>
      <c r="N1360">
        <v>0.629</v>
      </c>
      <c r="O1360">
        <v>683</v>
      </c>
      <c r="P1360">
        <v>70</v>
      </c>
      <c r="Q1360">
        <v>183</v>
      </c>
      <c r="R1360">
        <v>160</v>
      </c>
      <c r="S1360">
        <v>184</v>
      </c>
      <c r="T1360">
        <f>(Data[[#This Row],[mean_r]]/256)*100</f>
        <v>71.484375</v>
      </c>
      <c r="U1360">
        <f>(Data[[#This Row],[mean_g]]/256)*100</f>
        <v>62.5</v>
      </c>
      <c r="V1360">
        <f>(Data[[#This Row],[mean_b]]/256)*100</f>
        <v>71.875</v>
      </c>
      <c r="W1360">
        <v>0.56000000000000005</v>
      </c>
      <c r="X1360" t="s">
        <v>39</v>
      </c>
      <c r="Y1360" t="s">
        <v>45</v>
      </c>
      <c r="Z1360">
        <v>5645</v>
      </c>
      <c r="AA1360">
        <v>4.0599999999999996</v>
      </c>
      <c r="AB1360">
        <v>13.8</v>
      </c>
      <c r="AC1360">
        <v>41.1</v>
      </c>
      <c r="AD1360">
        <v>405738</v>
      </c>
      <c r="AE1360">
        <v>85.6</v>
      </c>
      <c r="AF1360">
        <v>33.700000000000003</v>
      </c>
      <c r="AG1360" t="s">
        <v>64</v>
      </c>
      <c r="AH1360" t="s">
        <v>68</v>
      </c>
      <c r="AI1360" t="s">
        <v>43</v>
      </c>
      <c r="AJ1360">
        <v>100</v>
      </c>
      <c r="AK1360">
        <v>224</v>
      </c>
      <c r="AL1360">
        <v>5.7000000000000002E-2</v>
      </c>
      <c r="AM1360">
        <v>0.91700000000000004</v>
      </c>
      <c r="AN1360">
        <v>0.83520000000000005</v>
      </c>
      <c r="AO1360">
        <f>Data[[#This Row],[labeller_confidence_score]]-Data[[#This Row],[cytodiffusion_classification_confidence]]</f>
        <v>-8.1799999999999984E-2</v>
      </c>
    </row>
    <row r="1361" spans="1:41" x14ac:dyDescent="0.3">
      <c r="A1361" t="s">
        <v>1434</v>
      </c>
      <c r="B1361" t="s">
        <v>133</v>
      </c>
      <c r="C1361">
        <v>1</v>
      </c>
      <c r="D1361" t="s">
        <v>104</v>
      </c>
      <c r="E1361">
        <v>8.86</v>
      </c>
      <c r="F1361">
        <v>0</v>
      </c>
      <c r="G1361">
        <v>0</v>
      </c>
      <c r="H1361">
        <v>1</v>
      </c>
      <c r="I1361">
        <f>Data[[#This Row],[nucleus_area_pct]]/Data[[#This Row],[cytoplasm_ratio]]</f>
        <v>0</v>
      </c>
      <c r="J1361">
        <v>0.42099999999999999</v>
      </c>
      <c r="K1361">
        <v>0.745</v>
      </c>
      <c r="L1361">
        <v>0.38</v>
      </c>
      <c r="M1361">
        <v>1</v>
      </c>
      <c r="N1361">
        <v>0.84499999999999997</v>
      </c>
      <c r="O1361">
        <v>241</v>
      </c>
      <c r="P1361">
        <v>48</v>
      </c>
      <c r="Q1361">
        <v>222</v>
      </c>
      <c r="R1361">
        <v>123</v>
      </c>
      <c r="S1361">
        <v>115</v>
      </c>
      <c r="T1361">
        <f>(Data[[#This Row],[mean_r]]/256)*100</f>
        <v>86.71875</v>
      </c>
      <c r="U1361">
        <f>(Data[[#This Row],[mean_g]]/256)*100</f>
        <v>48.046875</v>
      </c>
      <c r="V1361">
        <f>(Data[[#This Row],[mean_b]]/256)*100</f>
        <v>44.921875</v>
      </c>
      <c r="W1361">
        <v>0.47099999999999997</v>
      </c>
      <c r="X1361" t="s">
        <v>51</v>
      </c>
      <c r="Y1361" t="s">
        <v>40</v>
      </c>
      <c r="Z1361">
        <v>6088</v>
      </c>
      <c r="AA1361">
        <v>4.5</v>
      </c>
      <c r="AB1361">
        <v>12.7</v>
      </c>
      <c r="AC1361">
        <v>38.4</v>
      </c>
      <c r="AD1361">
        <v>219080</v>
      </c>
      <c r="AE1361">
        <v>76.7</v>
      </c>
      <c r="AF1361">
        <v>32.6</v>
      </c>
      <c r="AG1361" t="s">
        <v>64</v>
      </c>
      <c r="AH1361" t="s">
        <v>42</v>
      </c>
      <c r="AI1361" t="s">
        <v>52</v>
      </c>
      <c r="AJ1361">
        <v>100</v>
      </c>
      <c r="AK1361">
        <v>224</v>
      </c>
      <c r="AL1361">
        <v>0.70330000000000004</v>
      </c>
      <c r="AM1361">
        <v>0.82979999999999998</v>
      </c>
      <c r="AN1361">
        <v>0.75749999999999995</v>
      </c>
      <c r="AO1361">
        <f>Data[[#This Row],[labeller_confidence_score]]-Data[[#This Row],[cytodiffusion_classification_confidence]]</f>
        <v>-7.2300000000000031E-2</v>
      </c>
    </row>
    <row r="1362" spans="1:41" x14ac:dyDescent="0.3">
      <c r="A1362" t="s">
        <v>1435</v>
      </c>
      <c r="B1362" t="s">
        <v>60</v>
      </c>
      <c r="C1362">
        <v>0</v>
      </c>
      <c r="D1362" t="s">
        <v>50</v>
      </c>
      <c r="E1362">
        <v>13.93</v>
      </c>
      <c r="F1362">
        <v>70.599999999999994</v>
      </c>
      <c r="G1362">
        <v>0.51100000000000001</v>
      </c>
      <c r="H1362">
        <v>0.378</v>
      </c>
      <c r="I1362">
        <f>Data[[#This Row],[nucleus_area_pct]]/Data[[#This Row],[cytoplasm_ratio]]</f>
        <v>186.77248677248676</v>
      </c>
      <c r="J1362">
        <v>0.64300000000000002</v>
      </c>
      <c r="K1362">
        <v>0.35399999999999998</v>
      </c>
      <c r="L1362">
        <v>2.2000000000000002</v>
      </c>
      <c r="M1362">
        <v>1.5</v>
      </c>
      <c r="N1362">
        <v>0.77</v>
      </c>
      <c r="O1362">
        <v>569</v>
      </c>
      <c r="P1362">
        <v>80</v>
      </c>
      <c r="Q1362">
        <v>196</v>
      </c>
      <c r="R1362">
        <v>168</v>
      </c>
      <c r="S1362">
        <v>168</v>
      </c>
      <c r="T1362">
        <f>(Data[[#This Row],[mean_r]]/256)*100</f>
        <v>76.5625</v>
      </c>
      <c r="U1362">
        <f>(Data[[#This Row],[mean_g]]/256)*100</f>
        <v>65.625</v>
      </c>
      <c r="V1362">
        <f>(Data[[#This Row],[mean_b]]/256)*100</f>
        <v>65.625</v>
      </c>
      <c r="W1362">
        <v>0.51300000000000001</v>
      </c>
      <c r="X1362" t="s">
        <v>39</v>
      </c>
      <c r="Y1362" t="s">
        <v>40</v>
      </c>
      <c r="Z1362">
        <v>3383</v>
      </c>
      <c r="AA1362">
        <v>5.31</v>
      </c>
      <c r="AB1362">
        <v>12.8</v>
      </c>
      <c r="AC1362">
        <v>32</v>
      </c>
      <c r="AD1362">
        <v>311952</v>
      </c>
      <c r="AE1362">
        <v>89.8</v>
      </c>
      <c r="AF1362">
        <v>33.700000000000003</v>
      </c>
      <c r="AG1362" t="s">
        <v>46</v>
      </c>
      <c r="AH1362" t="s">
        <v>42</v>
      </c>
      <c r="AI1362" t="s">
        <v>52</v>
      </c>
      <c r="AJ1362">
        <v>60</v>
      </c>
      <c r="AK1362">
        <v>256</v>
      </c>
      <c r="AL1362">
        <v>6.2E-2</v>
      </c>
      <c r="AM1362">
        <v>0.81759999999999999</v>
      </c>
      <c r="AN1362">
        <v>0.88600000000000001</v>
      </c>
      <c r="AO1362">
        <f>Data[[#This Row],[labeller_confidence_score]]-Data[[#This Row],[cytodiffusion_classification_confidence]]</f>
        <v>6.8400000000000016E-2</v>
      </c>
    </row>
    <row r="1363" spans="1:41" x14ac:dyDescent="0.3">
      <c r="A1363" t="s">
        <v>1436</v>
      </c>
      <c r="B1363" t="s">
        <v>49</v>
      </c>
      <c r="C1363">
        <v>0</v>
      </c>
      <c r="D1363" t="s">
        <v>50</v>
      </c>
      <c r="E1363">
        <v>12.83</v>
      </c>
      <c r="F1363">
        <v>60.4</v>
      </c>
      <c r="G1363">
        <v>0.56999999999999995</v>
      </c>
      <c r="H1363">
        <v>0.44900000000000001</v>
      </c>
      <c r="I1363">
        <f>Data[[#This Row],[nucleus_area_pct]]/Data[[#This Row],[cytoplasm_ratio]]</f>
        <v>134.52115812917594</v>
      </c>
      <c r="J1363">
        <v>0.72599999999999998</v>
      </c>
      <c r="K1363">
        <v>0.36299999999999999</v>
      </c>
      <c r="L1363">
        <v>2.94</v>
      </c>
      <c r="M1363">
        <v>3.8</v>
      </c>
      <c r="N1363">
        <v>0.77800000000000002</v>
      </c>
      <c r="O1363">
        <v>448</v>
      </c>
      <c r="P1363">
        <v>65</v>
      </c>
      <c r="Q1363">
        <v>206</v>
      </c>
      <c r="R1363">
        <v>169</v>
      </c>
      <c r="S1363">
        <v>174</v>
      </c>
      <c r="T1363">
        <f>(Data[[#This Row],[mean_r]]/256)*100</f>
        <v>80.46875</v>
      </c>
      <c r="U1363">
        <f>(Data[[#This Row],[mean_g]]/256)*100</f>
        <v>66.015625</v>
      </c>
      <c r="V1363">
        <f>(Data[[#This Row],[mean_b]]/256)*100</f>
        <v>67.96875</v>
      </c>
      <c r="W1363">
        <v>0.69599999999999995</v>
      </c>
      <c r="X1363" t="s">
        <v>39</v>
      </c>
      <c r="Y1363" t="s">
        <v>40</v>
      </c>
      <c r="Z1363">
        <v>8382</v>
      </c>
      <c r="AA1363">
        <v>3.03</v>
      </c>
      <c r="AB1363">
        <v>15.2</v>
      </c>
      <c r="AC1363">
        <v>47.6</v>
      </c>
      <c r="AD1363">
        <v>231807</v>
      </c>
      <c r="AE1363">
        <v>68.8</v>
      </c>
      <c r="AF1363">
        <v>35.1</v>
      </c>
      <c r="AG1363" t="s">
        <v>41</v>
      </c>
      <c r="AH1363" t="s">
        <v>47</v>
      </c>
      <c r="AI1363" t="s">
        <v>52</v>
      </c>
      <c r="AJ1363">
        <v>60</v>
      </c>
      <c r="AK1363">
        <v>512</v>
      </c>
      <c r="AL1363">
        <v>0.1077</v>
      </c>
      <c r="AM1363">
        <v>0.94030000000000002</v>
      </c>
      <c r="AN1363">
        <v>0.8518</v>
      </c>
      <c r="AO1363">
        <f>Data[[#This Row],[labeller_confidence_score]]-Data[[#This Row],[cytodiffusion_classification_confidence]]</f>
        <v>-8.8500000000000023E-2</v>
      </c>
    </row>
    <row r="1364" spans="1:41" x14ac:dyDescent="0.3">
      <c r="A1364" t="s">
        <v>1437</v>
      </c>
      <c r="B1364" t="s">
        <v>37</v>
      </c>
      <c r="C1364">
        <v>1</v>
      </c>
      <c r="D1364" t="s">
        <v>38</v>
      </c>
      <c r="E1364">
        <v>13.94</v>
      </c>
      <c r="F1364">
        <v>71.7</v>
      </c>
      <c r="G1364">
        <v>0.68</v>
      </c>
      <c r="H1364">
        <v>0.38100000000000001</v>
      </c>
      <c r="I1364">
        <f>Data[[#This Row],[nucleus_area_pct]]/Data[[#This Row],[cytoplasm_ratio]]</f>
        <v>188.18897637795277</v>
      </c>
      <c r="J1364">
        <v>0.69099999999999995</v>
      </c>
      <c r="K1364">
        <v>0.63500000000000001</v>
      </c>
      <c r="L1364">
        <v>2.52</v>
      </c>
      <c r="M1364">
        <v>6.2</v>
      </c>
      <c r="N1364">
        <v>0.69699999999999995</v>
      </c>
      <c r="O1364">
        <v>385</v>
      </c>
      <c r="P1364">
        <v>71</v>
      </c>
      <c r="Q1364">
        <v>199</v>
      </c>
      <c r="R1364">
        <v>159</v>
      </c>
      <c r="S1364">
        <v>192</v>
      </c>
      <c r="T1364">
        <f>(Data[[#This Row],[mean_r]]/256)*100</f>
        <v>77.734375</v>
      </c>
      <c r="U1364">
        <f>(Data[[#This Row],[mean_g]]/256)*100</f>
        <v>62.109375</v>
      </c>
      <c r="V1364">
        <f>(Data[[#This Row],[mean_b]]/256)*100</f>
        <v>75</v>
      </c>
      <c r="W1364">
        <v>0.57199999999999995</v>
      </c>
      <c r="X1364" t="s">
        <v>51</v>
      </c>
      <c r="Y1364" t="s">
        <v>45</v>
      </c>
      <c r="Z1364">
        <v>8344</v>
      </c>
      <c r="AA1364">
        <v>3.49</v>
      </c>
      <c r="AB1364">
        <v>15.5</v>
      </c>
      <c r="AC1364">
        <v>45.7</v>
      </c>
      <c r="AD1364">
        <v>216500</v>
      </c>
      <c r="AE1364">
        <v>89.3</v>
      </c>
      <c r="AF1364">
        <v>32.1</v>
      </c>
      <c r="AG1364" t="s">
        <v>41</v>
      </c>
      <c r="AH1364" t="s">
        <v>42</v>
      </c>
      <c r="AI1364" t="s">
        <v>52</v>
      </c>
      <c r="AJ1364">
        <v>60</v>
      </c>
      <c r="AK1364">
        <v>512</v>
      </c>
      <c r="AL1364">
        <v>0.7006</v>
      </c>
      <c r="AM1364">
        <v>0.75739999999999996</v>
      </c>
      <c r="AN1364">
        <v>0.70140000000000002</v>
      </c>
      <c r="AO1364">
        <f>Data[[#This Row],[labeller_confidence_score]]-Data[[#This Row],[cytodiffusion_classification_confidence]]</f>
        <v>-5.5999999999999939E-2</v>
      </c>
    </row>
    <row r="1365" spans="1:41" x14ac:dyDescent="0.3">
      <c r="A1365" t="s">
        <v>1438</v>
      </c>
      <c r="B1365" t="s">
        <v>49</v>
      </c>
      <c r="C1365">
        <v>0</v>
      </c>
      <c r="D1365" t="s">
        <v>50</v>
      </c>
      <c r="E1365">
        <v>14.01</v>
      </c>
      <c r="F1365">
        <v>55.5</v>
      </c>
      <c r="G1365">
        <v>0.52700000000000002</v>
      </c>
      <c r="H1365">
        <v>0.42599999999999999</v>
      </c>
      <c r="I1365">
        <f>Data[[#This Row],[nucleus_area_pct]]/Data[[#This Row],[cytoplasm_ratio]]</f>
        <v>130.28169014084509</v>
      </c>
      <c r="J1365">
        <v>0.68899999999999995</v>
      </c>
      <c r="K1365">
        <v>0.27600000000000002</v>
      </c>
      <c r="L1365">
        <v>3.84</v>
      </c>
      <c r="M1365">
        <v>3.2</v>
      </c>
      <c r="N1365">
        <v>0.82099999999999995</v>
      </c>
      <c r="O1365">
        <v>317</v>
      </c>
      <c r="P1365">
        <v>61</v>
      </c>
      <c r="Q1365">
        <v>219</v>
      </c>
      <c r="R1365">
        <v>165</v>
      </c>
      <c r="S1365">
        <v>211</v>
      </c>
      <c r="T1365">
        <f>(Data[[#This Row],[mean_r]]/256)*100</f>
        <v>85.546875</v>
      </c>
      <c r="U1365">
        <f>(Data[[#This Row],[mean_g]]/256)*100</f>
        <v>64.453125</v>
      </c>
      <c r="V1365">
        <f>(Data[[#This Row],[mean_b]]/256)*100</f>
        <v>82.421875</v>
      </c>
      <c r="W1365">
        <v>0.74399999999999999</v>
      </c>
      <c r="X1365" t="s">
        <v>51</v>
      </c>
      <c r="Y1365" t="s">
        <v>40</v>
      </c>
      <c r="Z1365">
        <v>6423</v>
      </c>
      <c r="AA1365">
        <v>5.01</v>
      </c>
      <c r="AB1365">
        <v>10.7</v>
      </c>
      <c r="AC1365">
        <v>39.700000000000003</v>
      </c>
      <c r="AD1365">
        <v>266511</v>
      </c>
      <c r="AE1365">
        <v>85.1</v>
      </c>
      <c r="AF1365">
        <v>30.1</v>
      </c>
      <c r="AG1365" t="s">
        <v>46</v>
      </c>
      <c r="AH1365" t="s">
        <v>42</v>
      </c>
      <c r="AI1365" t="s">
        <v>56</v>
      </c>
      <c r="AJ1365">
        <v>40</v>
      </c>
      <c r="AK1365">
        <v>512</v>
      </c>
      <c r="AL1365">
        <v>1.2500000000000001E-2</v>
      </c>
      <c r="AM1365">
        <v>0.82750000000000001</v>
      </c>
      <c r="AN1365">
        <v>0.95940000000000003</v>
      </c>
      <c r="AO1365">
        <f>Data[[#This Row],[labeller_confidence_score]]-Data[[#This Row],[cytodiffusion_classification_confidence]]</f>
        <v>0.13190000000000002</v>
      </c>
    </row>
    <row r="1366" spans="1:41" x14ac:dyDescent="0.3">
      <c r="A1366" t="s">
        <v>1439</v>
      </c>
      <c r="B1366" t="s">
        <v>49</v>
      </c>
      <c r="C1366">
        <v>0</v>
      </c>
      <c r="D1366" t="s">
        <v>50</v>
      </c>
      <c r="E1366">
        <v>13.31</v>
      </c>
      <c r="F1366">
        <v>59.9</v>
      </c>
      <c r="G1366">
        <v>0.58299999999999996</v>
      </c>
      <c r="H1366">
        <v>0.45300000000000001</v>
      </c>
      <c r="I1366">
        <f>Data[[#This Row],[nucleus_area_pct]]/Data[[#This Row],[cytoplasm_ratio]]</f>
        <v>132.22958057395144</v>
      </c>
      <c r="J1366">
        <v>0.81899999999999995</v>
      </c>
      <c r="K1366">
        <v>0.40500000000000003</v>
      </c>
      <c r="L1366">
        <v>3.73</v>
      </c>
      <c r="M1366">
        <v>4</v>
      </c>
      <c r="N1366">
        <v>0.76900000000000002</v>
      </c>
      <c r="O1366">
        <v>365</v>
      </c>
      <c r="P1366">
        <v>66</v>
      </c>
      <c r="Q1366">
        <v>224</v>
      </c>
      <c r="R1366">
        <v>136</v>
      </c>
      <c r="S1366">
        <v>190</v>
      </c>
      <c r="T1366">
        <f>(Data[[#This Row],[mean_r]]/256)*100</f>
        <v>87.5</v>
      </c>
      <c r="U1366">
        <f>(Data[[#This Row],[mean_g]]/256)*100</f>
        <v>53.125</v>
      </c>
      <c r="V1366">
        <f>(Data[[#This Row],[mean_b]]/256)*100</f>
        <v>74.21875</v>
      </c>
      <c r="W1366">
        <v>0.67500000000000004</v>
      </c>
      <c r="X1366" t="s">
        <v>63</v>
      </c>
      <c r="Y1366" t="s">
        <v>40</v>
      </c>
      <c r="Z1366">
        <v>9906</v>
      </c>
      <c r="AA1366">
        <v>4.68</v>
      </c>
      <c r="AB1366">
        <v>13.7</v>
      </c>
      <c r="AC1366">
        <v>33.799999999999997</v>
      </c>
      <c r="AD1366">
        <v>239518</v>
      </c>
      <c r="AE1366">
        <v>98.5</v>
      </c>
      <c r="AF1366">
        <v>29.2</v>
      </c>
      <c r="AG1366" t="s">
        <v>46</v>
      </c>
      <c r="AH1366" t="s">
        <v>42</v>
      </c>
      <c r="AI1366" t="s">
        <v>56</v>
      </c>
      <c r="AJ1366">
        <v>100</v>
      </c>
      <c r="AK1366">
        <v>512</v>
      </c>
      <c r="AL1366">
        <v>5.1000000000000004E-3</v>
      </c>
      <c r="AM1366">
        <v>0.77659999999999996</v>
      </c>
      <c r="AN1366">
        <v>0.91039999999999999</v>
      </c>
      <c r="AO1366">
        <f>Data[[#This Row],[labeller_confidence_score]]-Data[[#This Row],[cytodiffusion_classification_confidence]]</f>
        <v>0.13380000000000003</v>
      </c>
    </row>
    <row r="1367" spans="1:41" x14ac:dyDescent="0.3">
      <c r="A1367" t="s">
        <v>1440</v>
      </c>
      <c r="B1367" t="s">
        <v>54</v>
      </c>
      <c r="C1367">
        <v>0</v>
      </c>
      <c r="D1367" t="s">
        <v>54</v>
      </c>
      <c r="E1367">
        <v>8.0399999999999991</v>
      </c>
      <c r="F1367">
        <v>0</v>
      </c>
      <c r="G1367">
        <v>0</v>
      </c>
      <c r="H1367">
        <v>1</v>
      </c>
      <c r="I1367">
        <f>Data[[#This Row],[nucleus_area_pct]]/Data[[#This Row],[cytoplasm_ratio]]</f>
        <v>0</v>
      </c>
      <c r="J1367">
        <v>0.93600000000000005</v>
      </c>
      <c r="K1367">
        <v>0.13200000000000001</v>
      </c>
      <c r="L1367">
        <v>0.5</v>
      </c>
      <c r="M1367">
        <v>1</v>
      </c>
      <c r="N1367">
        <v>0.97599999999999998</v>
      </c>
      <c r="O1367">
        <v>166</v>
      </c>
      <c r="P1367">
        <v>53</v>
      </c>
      <c r="Q1367">
        <v>230</v>
      </c>
      <c r="R1367">
        <v>121</v>
      </c>
      <c r="S1367">
        <v>136</v>
      </c>
      <c r="T1367">
        <f>(Data[[#This Row],[mean_r]]/256)*100</f>
        <v>89.84375</v>
      </c>
      <c r="U1367">
        <f>(Data[[#This Row],[mean_g]]/256)*100</f>
        <v>47.265625</v>
      </c>
      <c r="V1367">
        <f>(Data[[#This Row],[mean_b]]/256)*100</f>
        <v>53.125</v>
      </c>
      <c r="W1367">
        <v>0.53800000000000003</v>
      </c>
      <c r="X1367" t="s">
        <v>51</v>
      </c>
      <c r="Y1367" t="s">
        <v>40</v>
      </c>
      <c r="Z1367">
        <v>11266</v>
      </c>
      <c r="AA1367">
        <v>4.25</v>
      </c>
      <c r="AB1367">
        <v>14.9</v>
      </c>
      <c r="AC1367">
        <v>34.200000000000003</v>
      </c>
      <c r="AD1367">
        <v>300202</v>
      </c>
      <c r="AE1367">
        <v>80.5</v>
      </c>
      <c r="AF1367">
        <v>37.5</v>
      </c>
      <c r="AG1367" t="s">
        <v>64</v>
      </c>
      <c r="AH1367" t="s">
        <v>47</v>
      </c>
      <c r="AI1367" t="s">
        <v>56</v>
      </c>
      <c r="AJ1367">
        <v>40</v>
      </c>
      <c r="AK1367">
        <v>512</v>
      </c>
      <c r="AL1367">
        <v>6.1499999999999999E-2</v>
      </c>
      <c r="AM1367">
        <v>0.90410000000000001</v>
      </c>
      <c r="AN1367">
        <v>0.81559999999999999</v>
      </c>
      <c r="AO1367">
        <f>Data[[#This Row],[labeller_confidence_score]]-Data[[#This Row],[cytodiffusion_classification_confidence]]</f>
        <v>-8.8500000000000023E-2</v>
      </c>
    </row>
    <row r="1368" spans="1:41" x14ac:dyDescent="0.3">
      <c r="A1368" t="s">
        <v>1441</v>
      </c>
      <c r="B1368" t="s">
        <v>54</v>
      </c>
      <c r="C1368">
        <v>0</v>
      </c>
      <c r="D1368" t="s">
        <v>54</v>
      </c>
      <c r="E1368">
        <v>7.49</v>
      </c>
      <c r="F1368">
        <v>0</v>
      </c>
      <c r="G1368">
        <v>0</v>
      </c>
      <c r="H1368">
        <v>1</v>
      </c>
      <c r="I1368">
        <f>Data[[#This Row],[nucleus_area_pct]]/Data[[#This Row],[cytoplasm_ratio]]</f>
        <v>0</v>
      </c>
      <c r="J1368">
        <v>0.90900000000000003</v>
      </c>
      <c r="K1368">
        <v>0.128</v>
      </c>
      <c r="L1368">
        <v>0.41</v>
      </c>
      <c r="M1368">
        <v>1</v>
      </c>
      <c r="N1368">
        <v>0.94499999999999995</v>
      </c>
      <c r="O1368">
        <v>178</v>
      </c>
      <c r="P1368">
        <v>38</v>
      </c>
      <c r="Q1368">
        <v>223</v>
      </c>
      <c r="R1368">
        <v>115</v>
      </c>
      <c r="S1368">
        <v>129</v>
      </c>
      <c r="T1368">
        <f>(Data[[#This Row],[mean_r]]/256)*100</f>
        <v>87.109375</v>
      </c>
      <c r="U1368">
        <f>(Data[[#This Row],[mean_g]]/256)*100</f>
        <v>44.921875</v>
      </c>
      <c r="V1368">
        <f>(Data[[#This Row],[mean_b]]/256)*100</f>
        <v>50.390625</v>
      </c>
      <c r="W1368">
        <v>0.498</v>
      </c>
      <c r="X1368" t="s">
        <v>51</v>
      </c>
      <c r="Y1368" t="s">
        <v>40</v>
      </c>
      <c r="Z1368">
        <v>6683</v>
      </c>
      <c r="AA1368">
        <v>5.98</v>
      </c>
      <c r="AB1368">
        <v>14.2</v>
      </c>
      <c r="AC1368">
        <v>42</v>
      </c>
      <c r="AD1368">
        <v>324430</v>
      </c>
      <c r="AE1368">
        <v>94.1</v>
      </c>
      <c r="AF1368">
        <v>34.6</v>
      </c>
      <c r="AG1368" t="s">
        <v>64</v>
      </c>
      <c r="AH1368" t="s">
        <v>47</v>
      </c>
      <c r="AI1368" t="s">
        <v>52</v>
      </c>
      <c r="AJ1368">
        <v>100</v>
      </c>
      <c r="AK1368">
        <v>224</v>
      </c>
      <c r="AL1368">
        <v>0.10249999999999999</v>
      </c>
      <c r="AM1368">
        <v>0.88219999999999998</v>
      </c>
      <c r="AN1368">
        <v>0.9052</v>
      </c>
      <c r="AO1368">
        <f>Data[[#This Row],[labeller_confidence_score]]-Data[[#This Row],[cytodiffusion_classification_confidence]]</f>
        <v>2.300000000000002E-2</v>
      </c>
    </row>
    <row r="1369" spans="1:41" x14ac:dyDescent="0.3">
      <c r="A1369" t="s">
        <v>1442</v>
      </c>
      <c r="B1369" t="s">
        <v>54</v>
      </c>
      <c r="C1369">
        <v>0</v>
      </c>
      <c r="D1369" t="s">
        <v>54</v>
      </c>
      <c r="E1369">
        <v>8.02</v>
      </c>
      <c r="F1369">
        <v>0</v>
      </c>
      <c r="G1369">
        <v>0</v>
      </c>
      <c r="H1369">
        <v>1</v>
      </c>
      <c r="I1369">
        <f>Data[[#This Row],[nucleus_area_pct]]/Data[[#This Row],[cytoplasm_ratio]]</f>
        <v>0</v>
      </c>
      <c r="J1369">
        <v>0.92800000000000005</v>
      </c>
      <c r="K1369">
        <v>0.20100000000000001</v>
      </c>
      <c r="L1369">
        <v>0.27</v>
      </c>
      <c r="M1369">
        <v>1</v>
      </c>
      <c r="N1369">
        <v>0.94699999999999995</v>
      </c>
      <c r="O1369">
        <v>201</v>
      </c>
      <c r="P1369">
        <v>49</v>
      </c>
      <c r="Q1369">
        <v>235</v>
      </c>
      <c r="R1369">
        <v>128</v>
      </c>
      <c r="S1369">
        <v>136</v>
      </c>
      <c r="T1369">
        <f>(Data[[#This Row],[mean_r]]/256)*100</f>
        <v>91.796875</v>
      </c>
      <c r="U1369">
        <f>(Data[[#This Row],[mean_g]]/256)*100</f>
        <v>50</v>
      </c>
      <c r="V1369">
        <f>(Data[[#This Row],[mean_b]]/256)*100</f>
        <v>53.125</v>
      </c>
      <c r="W1369">
        <v>0.53400000000000003</v>
      </c>
      <c r="X1369" t="s">
        <v>51</v>
      </c>
      <c r="Y1369" t="s">
        <v>40</v>
      </c>
      <c r="Z1369">
        <v>9131</v>
      </c>
      <c r="AA1369">
        <v>4.09</v>
      </c>
      <c r="AB1369">
        <v>11.2</v>
      </c>
      <c r="AC1369">
        <v>50</v>
      </c>
      <c r="AD1369">
        <v>312983</v>
      </c>
      <c r="AE1369">
        <v>83.5</v>
      </c>
      <c r="AF1369">
        <v>34.700000000000003</v>
      </c>
      <c r="AG1369" t="s">
        <v>64</v>
      </c>
      <c r="AH1369" t="s">
        <v>47</v>
      </c>
      <c r="AI1369" t="s">
        <v>43</v>
      </c>
      <c r="AJ1369">
        <v>100</v>
      </c>
      <c r="AK1369">
        <v>360</v>
      </c>
      <c r="AL1369">
        <v>0</v>
      </c>
      <c r="AM1369">
        <v>0.92130000000000001</v>
      </c>
      <c r="AN1369">
        <v>0.83299999999999996</v>
      </c>
      <c r="AO1369">
        <f>Data[[#This Row],[labeller_confidence_score]]-Data[[#This Row],[cytodiffusion_classification_confidence]]</f>
        <v>-8.8300000000000045E-2</v>
      </c>
    </row>
    <row r="1370" spans="1:41" x14ac:dyDescent="0.3">
      <c r="A1370" t="s">
        <v>1443</v>
      </c>
      <c r="B1370" t="s">
        <v>49</v>
      </c>
      <c r="C1370">
        <v>0</v>
      </c>
      <c r="D1370" t="s">
        <v>50</v>
      </c>
      <c r="E1370">
        <v>12.17</v>
      </c>
      <c r="F1370">
        <v>56.7</v>
      </c>
      <c r="G1370">
        <v>0.64200000000000002</v>
      </c>
      <c r="H1370">
        <v>0.443</v>
      </c>
      <c r="I1370">
        <f>Data[[#This Row],[nucleus_area_pct]]/Data[[#This Row],[cytoplasm_ratio]]</f>
        <v>127.99097065462755</v>
      </c>
      <c r="J1370">
        <v>0.90400000000000003</v>
      </c>
      <c r="K1370">
        <v>0.34399999999999997</v>
      </c>
      <c r="L1370">
        <v>4.2</v>
      </c>
      <c r="M1370">
        <v>2.9</v>
      </c>
      <c r="N1370">
        <v>0.84599999999999997</v>
      </c>
      <c r="O1370">
        <v>387</v>
      </c>
      <c r="P1370">
        <v>80</v>
      </c>
      <c r="Q1370">
        <v>202</v>
      </c>
      <c r="R1370">
        <v>164</v>
      </c>
      <c r="S1370">
        <v>175</v>
      </c>
      <c r="T1370">
        <f>(Data[[#This Row],[mean_r]]/256)*100</f>
        <v>78.90625</v>
      </c>
      <c r="U1370">
        <f>(Data[[#This Row],[mean_g]]/256)*100</f>
        <v>64.0625</v>
      </c>
      <c r="V1370">
        <f>(Data[[#This Row],[mean_b]]/256)*100</f>
        <v>68.359375</v>
      </c>
      <c r="W1370">
        <v>0.71599999999999997</v>
      </c>
      <c r="X1370" t="s">
        <v>51</v>
      </c>
      <c r="Y1370" t="s">
        <v>45</v>
      </c>
      <c r="Z1370">
        <v>5360</v>
      </c>
      <c r="AA1370">
        <v>4.74</v>
      </c>
      <c r="AB1370">
        <v>14.4</v>
      </c>
      <c r="AC1370">
        <v>34.799999999999997</v>
      </c>
      <c r="AD1370">
        <v>321921</v>
      </c>
      <c r="AE1370">
        <v>93.4</v>
      </c>
      <c r="AF1370">
        <v>32.6</v>
      </c>
      <c r="AG1370" t="s">
        <v>64</v>
      </c>
      <c r="AH1370" t="s">
        <v>47</v>
      </c>
      <c r="AI1370" t="s">
        <v>43</v>
      </c>
      <c r="AJ1370">
        <v>60</v>
      </c>
      <c r="AK1370">
        <v>512</v>
      </c>
      <c r="AL1370">
        <v>9.01E-2</v>
      </c>
      <c r="AM1370">
        <v>1</v>
      </c>
      <c r="AN1370">
        <v>0.9456</v>
      </c>
      <c r="AO1370">
        <f>Data[[#This Row],[labeller_confidence_score]]-Data[[#This Row],[cytodiffusion_classification_confidence]]</f>
        <v>-5.4400000000000004E-2</v>
      </c>
    </row>
    <row r="1371" spans="1:41" x14ac:dyDescent="0.3">
      <c r="A1371" t="s">
        <v>1444</v>
      </c>
      <c r="B1371" t="s">
        <v>85</v>
      </c>
      <c r="C1371">
        <v>0</v>
      </c>
      <c r="D1371" t="s">
        <v>50</v>
      </c>
      <c r="E1371">
        <v>13.06</v>
      </c>
      <c r="F1371">
        <v>62.9</v>
      </c>
      <c r="G1371">
        <v>0.64200000000000002</v>
      </c>
      <c r="H1371">
        <v>0.38</v>
      </c>
      <c r="I1371">
        <f>Data[[#This Row],[nucleus_area_pct]]/Data[[#This Row],[cytoplasm_ratio]]</f>
        <v>165.52631578947367</v>
      </c>
      <c r="J1371">
        <v>0.624</v>
      </c>
      <c r="K1371">
        <v>0.27400000000000002</v>
      </c>
      <c r="L1371">
        <v>5.64</v>
      </c>
      <c r="M1371">
        <v>2.2999999999999998</v>
      </c>
      <c r="N1371">
        <v>0.79300000000000004</v>
      </c>
      <c r="O1371">
        <v>397</v>
      </c>
      <c r="P1371">
        <v>79</v>
      </c>
      <c r="Q1371">
        <v>189</v>
      </c>
      <c r="R1371">
        <v>136</v>
      </c>
      <c r="S1371">
        <v>198</v>
      </c>
      <c r="T1371">
        <f>(Data[[#This Row],[mean_r]]/256)*100</f>
        <v>73.828125</v>
      </c>
      <c r="U1371">
        <f>(Data[[#This Row],[mean_g]]/256)*100</f>
        <v>53.125</v>
      </c>
      <c r="V1371">
        <f>(Data[[#This Row],[mean_b]]/256)*100</f>
        <v>77.34375</v>
      </c>
      <c r="W1371">
        <v>0.73199999999999998</v>
      </c>
      <c r="X1371" t="s">
        <v>39</v>
      </c>
      <c r="Y1371" t="s">
        <v>40</v>
      </c>
      <c r="Z1371">
        <v>6312</v>
      </c>
      <c r="AA1371">
        <v>4.33</v>
      </c>
      <c r="AB1371">
        <v>9.6</v>
      </c>
      <c r="AC1371">
        <v>49.2</v>
      </c>
      <c r="AD1371">
        <v>347305</v>
      </c>
      <c r="AE1371">
        <v>77.400000000000006</v>
      </c>
      <c r="AF1371">
        <v>33.299999999999997</v>
      </c>
      <c r="AG1371" t="s">
        <v>41</v>
      </c>
      <c r="AH1371" t="s">
        <v>47</v>
      </c>
      <c r="AI1371" t="s">
        <v>43</v>
      </c>
      <c r="AJ1371">
        <v>60</v>
      </c>
      <c r="AK1371">
        <v>360</v>
      </c>
      <c r="AL1371">
        <v>0.1016</v>
      </c>
      <c r="AM1371">
        <v>0.93479999999999996</v>
      </c>
      <c r="AN1371">
        <v>0.97709999999999997</v>
      </c>
      <c r="AO1371">
        <f>Data[[#This Row],[labeller_confidence_score]]-Data[[#This Row],[cytodiffusion_classification_confidence]]</f>
        <v>4.2300000000000004E-2</v>
      </c>
    </row>
    <row r="1372" spans="1:41" x14ac:dyDescent="0.3">
      <c r="A1372" t="s">
        <v>1445</v>
      </c>
      <c r="B1372" t="s">
        <v>62</v>
      </c>
      <c r="C1372">
        <v>0</v>
      </c>
      <c r="D1372" t="s">
        <v>50</v>
      </c>
      <c r="E1372">
        <v>7.22</v>
      </c>
      <c r="F1372">
        <v>73.599999999999994</v>
      </c>
      <c r="G1372">
        <v>0.78900000000000003</v>
      </c>
      <c r="H1372">
        <v>0.158</v>
      </c>
      <c r="I1372">
        <f>Data[[#This Row],[nucleus_area_pct]]/Data[[#This Row],[cytoplasm_ratio]]</f>
        <v>465.82278481012656</v>
      </c>
      <c r="J1372">
        <v>0.85699999999999998</v>
      </c>
      <c r="K1372">
        <v>0.219</v>
      </c>
      <c r="L1372">
        <v>0.83</v>
      </c>
      <c r="M1372">
        <v>1</v>
      </c>
      <c r="N1372">
        <v>0.92200000000000004</v>
      </c>
      <c r="O1372">
        <v>311</v>
      </c>
      <c r="P1372">
        <v>49</v>
      </c>
      <c r="Q1372">
        <v>192</v>
      </c>
      <c r="R1372">
        <v>162</v>
      </c>
      <c r="S1372">
        <v>177</v>
      </c>
      <c r="T1372">
        <f>(Data[[#This Row],[mean_r]]/256)*100</f>
        <v>75</v>
      </c>
      <c r="U1372">
        <f>(Data[[#This Row],[mean_g]]/256)*100</f>
        <v>63.28125</v>
      </c>
      <c r="V1372">
        <f>(Data[[#This Row],[mean_b]]/256)*100</f>
        <v>69.140625</v>
      </c>
      <c r="W1372">
        <v>0.72599999999999998</v>
      </c>
      <c r="X1372" t="s">
        <v>51</v>
      </c>
      <c r="Y1372" t="s">
        <v>45</v>
      </c>
      <c r="Z1372">
        <v>7070</v>
      </c>
      <c r="AA1372">
        <v>5.15</v>
      </c>
      <c r="AB1372">
        <v>11.3</v>
      </c>
      <c r="AC1372">
        <v>38.299999999999997</v>
      </c>
      <c r="AD1372">
        <v>227877</v>
      </c>
      <c r="AE1372">
        <v>86.8</v>
      </c>
      <c r="AF1372">
        <v>35</v>
      </c>
      <c r="AG1372" t="s">
        <v>46</v>
      </c>
      <c r="AH1372" t="s">
        <v>42</v>
      </c>
      <c r="AI1372" t="s">
        <v>43</v>
      </c>
      <c r="AJ1372">
        <v>60</v>
      </c>
      <c r="AK1372">
        <v>224</v>
      </c>
      <c r="AL1372">
        <v>1.15E-2</v>
      </c>
      <c r="AM1372">
        <v>0.83509999999999995</v>
      </c>
      <c r="AN1372">
        <v>0.86150000000000004</v>
      </c>
      <c r="AO1372">
        <f>Data[[#This Row],[labeller_confidence_score]]-Data[[#This Row],[cytodiffusion_classification_confidence]]</f>
        <v>2.640000000000009E-2</v>
      </c>
    </row>
    <row r="1373" spans="1:41" x14ac:dyDescent="0.3">
      <c r="A1373" t="s">
        <v>1446</v>
      </c>
      <c r="B1373" t="s">
        <v>85</v>
      </c>
      <c r="C1373">
        <v>0</v>
      </c>
      <c r="D1373" t="s">
        <v>50</v>
      </c>
      <c r="E1373">
        <v>10.59</v>
      </c>
      <c r="F1373">
        <v>62</v>
      </c>
      <c r="G1373">
        <v>0.70399999999999996</v>
      </c>
      <c r="H1373">
        <v>0.27800000000000002</v>
      </c>
      <c r="I1373">
        <f>Data[[#This Row],[nucleus_area_pct]]/Data[[#This Row],[cytoplasm_ratio]]</f>
        <v>223.02158273381292</v>
      </c>
      <c r="J1373">
        <v>0.747</v>
      </c>
      <c r="K1373">
        <v>0.376</v>
      </c>
      <c r="L1373">
        <v>4.78</v>
      </c>
      <c r="M1373">
        <v>2.5</v>
      </c>
      <c r="N1373">
        <v>0.78700000000000003</v>
      </c>
      <c r="O1373">
        <v>381</v>
      </c>
      <c r="P1373">
        <v>75</v>
      </c>
      <c r="Q1373">
        <v>216</v>
      </c>
      <c r="R1373">
        <v>137</v>
      </c>
      <c r="S1373">
        <v>214</v>
      </c>
      <c r="T1373">
        <f>(Data[[#This Row],[mean_r]]/256)*100</f>
        <v>84.375</v>
      </c>
      <c r="U1373">
        <f>(Data[[#This Row],[mean_g]]/256)*100</f>
        <v>53.515625</v>
      </c>
      <c r="V1373">
        <f>(Data[[#This Row],[mean_b]]/256)*100</f>
        <v>83.59375</v>
      </c>
      <c r="W1373">
        <v>0.879</v>
      </c>
      <c r="X1373" t="s">
        <v>63</v>
      </c>
      <c r="Y1373" t="s">
        <v>40</v>
      </c>
      <c r="Z1373">
        <v>6423</v>
      </c>
      <c r="AA1373">
        <v>5.46</v>
      </c>
      <c r="AB1373">
        <v>13.9</v>
      </c>
      <c r="AC1373">
        <v>35.9</v>
      </c>
      <c r="AD1373">
        <v>276378</v>
      </c>
      <c r="AE1373">
        <v>77.7</v>
      </c>
      <c r="AF1373">
        <v>35.4</v>
      </c>
      <c r="AG1373" t="s">
        <v>41</v>
      </c>
      <c r="AH1373" t="s">
        <v>42</v>
      </c>
      <c r="AI1373" t="s">
        <v>52</v>
      </c>
      <c r="AJ1373">
        <v>60</v>
      </c>
      <c r="AK1373">
        <v>256</v>
      </c>
      <c r="AL1373">
        <v>6.2300000000000001E-2</v>
      </c>
      <c r="AM1373">
        <v>0.79510000000000003</v>
      </c>
      <c r="AN1373">
        <v>0.94179999999999997</v>
      </c>
      <c r="AO1373">
        <f>Data[[#This Row],[labeller_confidence_score]]-Data[[#This Row],[cytodiffusion_classification_confidence]]</f>
        <v>0.14669999999999994</v>
      </c>
    </row>
    <row r="1374" spans="1:41" x14ac:dyDescent="0.3">
      <c r="A1374" t="s">
        <v>1447</v>
      </c>
      <c r="B1374" t="s">
        <v>81</v>
      </c>
      <c r="C1374">
        <v>1</v>
      </c>
      <c r="D1374" t="s">
        <v>82</v>
      </c>
      <c r="E1374">
        <v>18.309999999999999</v>
      </c>
      <c r="F1374">
        <v>88.3</v>
      </c>
      <c r="G1374">
        <v>0.377</v>
      </c>
      <c r="H1374">
        <v>0.22800000000000001</v>
      </c>
      <c r="I1374">
        <f>Data[[#This Row],[nucleus_area_pct]]/Data[[#This Row],[cytoplasm_ratio]]</f>
        <v>387.28070175438592</v>
      </c>
      <c r="J1374">
        <v>0.79500000000000004</v>
      </c>
      <c r="K1374">
        <v>0.23</v>
      </c>
      <c r="L1374">
        <v>0.82</v>
      </c>
      <c r="M1374">
        <v>1</v>
      </c>
      <c r="N1374">
        <v>0.84199999999999997</v>
      </c>
      <c r="O1374">
        <v>690</v>
      </c>
      <c r="P1374">
        <v>98</v>
      </c>
      <c r="Q1374">
        <v>184</v>
      </c>
      <c r="R1374">
        <v>149</v>
      </c>
      <c r="S1374">
        <v>204</v>
      </c>
      <c r="T1374">
        <f>(Data[[#This Row],[mean_r]]/256)*100</f>
        <v>71.875</v>
      </c>
      <c r="U1374">
        <f>(Data[[#This Row],[mean_g]]/256)*100</f>
        <v>58.203125</v>
      </c>
      <c r="V1374">
        <f>(Data[[#This Row],[mean_b]]/256)*100</f>
        <v>79.6875</v>
      </c>
      <c r="W1374">
        <v>0.63800000000000001</v>
      </c>
      <c r="X1374" t="s">
        <v>39</v>
      </c>
      <c r="Y1374" t="s">
        <v>40</v>
      </c>
      <c r="Z1374">
        <v>8388</v>
      </c>
      <c r="AA1374">
        <v>4.37</v>
      </c>
      <c r="AB1374">
        <v>12.8</v>
      </c>
      <c r="AC1374">
        <v>37.200000000000003</v>
      </c>
      <c r="AD1374">
        <v>282661</v>
      </c>
      <c r="AE1374">
        <v>97.7</v>
      </c>
      <c r="AF1374">
        <v>33.9</v>
      </c>
      <c r="AG1374" t="s">
        <v>41</v>
      </c>
      <c r="AH1374" t="s">
        <v>42</v>
      </c>
      <c r="AI1374" t="s">
        <v>56</v>
      </c>
      <c r="AJ1374">
        <v>40</v>
      </c>
      <c r="AK1374">
        <v>256</v>
      </c>
      <c r="AL1374">
        <v>0.77270000000000005</v>
      </c>
      <c r="AM1374">
        <v>0.8458</v>
      </c>
      <c r="AN1374">
        <v>0.67969999999999997</v>
      </c>
      <c r="AO1374">
        <f>Data[[#This Row],[labeller_confidence_score]]-Data[[#This Row],[cytodiffusion_classification_confidence]]</f>
        <v>-0.16610000000000003</v>
      </c>
    </row>
    <row r="1375" spans="1:41" x14ac:dyDescent="0.3">
      <c r="A1375" t="s">
        <v>1448</v>
      </c>
      <c r="B1375" t="s">
        <v>49</v>
      </c>
      <c r="C1375">
        <v>0</v>
      </c>
      <c r="D1375" t="s">
        <v>50</v>
      </c>
      <c r="E1375">
        <v>11.44</v>
      </c>
      <c r="F1375">
        <v>58</v>
      </c>
      <c r="G1375">
        <v>0.62</v>
      </c>
      <c r="H1375">
        <v>0.438</v>
      </c>
      <c r="I1375">
        <f>Data[[#This Row],[nucleus_area_pct]]/Data[[#This Row],[cytoplasm_ratio]]</f>
        <v>132.42009132420091</v>
      </c>
      <c r="J1375">
        <v>0.755</v>
      </c>
      <c r="K1375">
        <v>0.27400000000000002</v>
      </c>
      <c r="L1375">
        <v>3.46</v>
      </c>
      <c r="M1375">
        <v>4.3</v>
      </c>
      <c r="N1375">
        <v>0.94799999999999995</v>
      </c>
      <c r="O1375">
        <v>439</v>
      </c>
      <c r="P1375">
        <v>71</v>
      </c>
      <c r="Q1375">
        <v>196</v>
      </c>
      <c r="R1375">
        <v>131</v>
      </c>
      <c r="S1375">
        <v>187</v>
      </c>
      <c r="T1375">
        <f>(Data[[#This Row],[mean_r]]/256)*100</f>
        <v>76.5625</v>
      </c>
      <c r="U1375">
        <f>(Data[[#This Row],[mean_g]]/256)*100</f>
        <v>51.171875</v>
      </c>
      <c r="V1375">
        <f>(Data[[#This Row],[mean_b]]/256)*100</f>
        <v>73.046875</v>
      </c>
      <c r="W1375">
        <v>0.81499999999999995</v>
      </c>
      <c r="X1375" t="s">
        <v>51</v>
      </c>
      <c r="Y1375" t="s">
        <v>40</v>
      </c>
      <c r="Z1375">
        <v>10177</v>
      </c>
      <c r="AA1375">
        <v>4.79</v>
      </c>
      <c r="AB1375">
        <v>14.9</v>
      </c>
      <c r="AC1375">
        <v>46.6</v>
      </c>
      <c r="AD1375">
        <v>262055</v>
      </c>
      <c r="AE1375">
        <v>89.7</v>
      </c>
      <c r="AF1375">
        <v>35</v>
      </c>
      <c r="AG1375" t="s">
        <v>46</v>
      </c>
      <c r="AH1375" t="s">
        <v>47</v>
      </c>
      <c r="AI1375" t="s">
        <v>56</v>
      </c>
      <c r="AJ1375">
        <v>60</v>
      </c>
      <c r="AK1375">
        <v>224</v>
      </c>
      <c r="AL1375">
        <v>0.12790000000000001</v>
      </c>
      <c r="AM1375">
        <v>0.91669999999999996</v>
      </c>
      <c r="AN1375">
        <v>1</v>
      </c>
      <c r="AO1375">
        <f>Data[[#This Row],[labeller_confidence_score]]-Data[[#This Row],[cytodiffusion_classification_confidence]]</f>
        <v>8.3300000000000041E-2</v>
      </c>
    </row>
    <row r="1376" spans="1:41" x14ac:dyDescent="0.3">
      <c r="A1376" t="s">
        <v>1449</v>
      </c>
      <c r="B1376" t="s">
        <v>62</v>
      </c>
      <c r="C1376">
        <v>0</v>
      </c>
      <c r="D1376" t="s">
        <v>50</v>
      </c>
      <c r="E1376">
        <v>8.52</v>
      </c>
      <c r="F1376">
        <v>80.400000000000006</v>
      </c>
      <c r="G1376">
        <v>0.76900000000000002</v>
      </c>
      <c r="H1376">
        <v>0.111</v>
      </c>
      <c r="I1376">
        <f>Data[[#This Row],[nucleus_area_pct]]/Data[[#This Row],[cytoplasm_ratio]]</f>
        <v>724.32432432432438</v>
      </c>
      <c r="J1376">
        <v>0.84699999999999998</v>
      </c>
      <c r="K1376">
        <v>0.26300000000000001</v>
      </c>
      <c r="L1376">
        <v>1.29</v>
      </c>
      <c r="M1376">
        <v>1.1000000000000001</v>
      </c>
      <c r="N1376">
        <v>0.96</v>
      </c>
      <c r="O1376">
        <v>243</v>
      </c>
      <c r="P1376">
        <v>52</v>
      </c>
      <c r="Q1376">
        <v>191</v>
      </c>
      <c r="R1376">
        <v>153</v>
      </c>
      <c r="S1376">
        <v>187</v>
      </c>
      <c r="T1376">
        <f>(Data[[#This Row],[mean_r]]/256)*100</f>
        <v>74.609375</v>
      </c>
      <c r="U1376">
        <f>(Data[[#This Row],[mean_g]]/256)*100</f>
        <v>59.765625</v>
      </c>
      <c r="V1376">
        <f>(Data[[#This Row],[mean_b]]/256)*100</f>
        <v>73.046875</v>
      </c>
      <c r="W1376">
        <v>0.71</v>
      </c>
      <c r="X1376" t="s">
        <v>63</v>
      </c>
      <c r="Y1376" t="s">
        <v>45</v>
      </c>
      <c r="Z1376">
        <v>4819</v>
      </c>
      <c r="AA1376">
        <v>7</v>
      </c>
      <c r="AB1376">
        <v>14.8</v>
      </c>
      <c r="AC1376">
        <v>53.1</v>
      </c>
      <c r="AD1376">
        <v>146384</v>
      </c>
      <c r="AE1376">
        <v>82</v>
      </c>
      <c r="AF1376">
        <v>32.5</v>
      </c>
      <c r="AG1376" t="s">
        <v>64</v>
      </c>
      <c r="AH1376" t="s">
        <v>42</v>
      </c>
      <c r="AI1376" t="s">
        <v>56</v>
      </c>
      <c r="AJ1376">
        <v>100</v>
      </c>
      <c r="AK1376">
        <v>256</v>
      </c>
      <c r="AL1376">
        <v>0.1381</v>
      </c>
      <c r="AM1376">
        <v>0.91410000000000002</v>
      </c>
      <c r="AN1376">
        <v>0.86990000000000001</v>
      </c>
      <c r="AO1376">
        <f>Data[[#This Row],[labeller_confidence_score]]-Data[[#This Row],[cytodiffusion_classification_confidence]]</f>
        <v>-4.4200000000000017E-2</v>
      </c>
    </row>
    <row r="1377" spans="1:41" x14ac:dyDescent="0.3">
      <c r="A1377" t="s">
        <v>1450</v>
      </c>
      <c r="B1377" t="s">
        <v>87</v>
      </c>
      <c r="C1377">
        <v>0</v>
      </c>
      <c r="D1377" t="s">
        <v>50</v>
      </c>
      <c r="E1377">
        <v>12.62</v>
      </c>
      <c r="F1377">
        <v>42.9</v>
      </c>
      <c r="G1377">
        <v>0.60799999999999998</v>
      </c>
      <c r="H1377">
        <v>0.443</v>
      </c>
      <c r="I1377">
        <f>Data[[#This Row],[nucleus_area_pct]]/Data[[#This Row],[cytoplasm_ratio]]</f>
        <v>96.839729119638818</v>
      </c>
      <c r="J1377">
        <v>0.82799999999999996</v>
      </c>
      <c r="K1377">
        <v>0.439</v>
      </c>
      <c r="L1377">
        <v>5.26</v>
      </c>
      <c r="M1377">
        <v>2.1</v>
      </c>
      <c r="N1377">
        <v>0.84799999999999998</v>
      </c>
      <c r="O1377">
        <v>400</v>
      </c>
      <c r="P1377">
        <v>83</v>
      </c>
      <c r="Q1377">
        <v>232</v>
      </c>
      <c r="R1377">
        <v>148</v>
      </c>
      <c r="S1377">
        <v>168</v>
      </c>
      <c r="T1377">
        <f>(Data[[#This Row],[mean_r]]/256)*100</f>
        <v>90.625</v>
      </c>
      <c r="U1377">
        <f>(Data[[#This Row],[mean_g]]/256)*100</f>
        <v>57.8125</v>
      </c>
      <c r="V1377">
        <f>(Data[[#This Row],[mean_b]]/256)*100</f>
        <v>65.625</v>
      </c>
      <c r="W1377">
        <v>0.64700000000000002</v>
      </c>
      <c r="X1377" t="s">
        <v>63</v>
      </c>
      <c r="Y1377" t="s">
        <v>40</v>
      </c>
      <c r="Z1377">
        <v>5023</v>
      </c>
      <c r="AA1377">
        <v>3.29</v>
      </c>
      <c r="AB1377">
        <v>14.6</v>
      </c>
      <c r="AC1377">
        <v>47.8</v>
      </c>
      <c r="AD1377">
        <v>248472</v>
      </c>
      <c r="AE1377">
        <v>81.3</v>
      </c>
      <c r="AF1377">
        <v>31.3</v>
      </c>
      <c r="AG1377" t="s">
        <v>46</v>
      </c>
      <c r="AH1377" t="s">
        <v>42</v>
      </c>
      <c r="AI1377" t="s">
        <v>43</v>
      </c>
      <c r="AJ1377">
        <v>100</v>
      </c>
      <c r="AK1377">
        <v>224</v>
      </c>
      <c r="AL1377">
        <v>1.26E-2</v>
      </c>
      <c r="AM1377">
        <v>0.87129999999999996</v>
      </c>
      <c r="AN1377">
        <v>0.93840000000000001</v>
      </c>
      <c r="AO1377">
        <f>Data[[#This Row],[labeller_confidence_score]]-Data[[#This Row],[cytodiffusion_classification_confidence]]</f>
        <v>6.7100000000000048E-2</v>
      </c>
    </row>
    <row r="1378" spans="1:41" x14ac:dyDescent="0.3">
      <c r="A1378" t="s">
        <v>1451</v>
      </c>
      <c r="B1378" t="s">
        <v>74</v>
      </c>
      <c r="C1378">
        <v>0</v>
      </c>
      <c r="D1378" t="s">
        <v>75</v>
      </c>
      <c r="E1378">
        <v>2.4500000000000002</v>
      </c>
      <c r="F1378">
        <v>0</v>
      </c>
      <c r="G1378">
        <v>0</v>
      </c>
      <c r="H1378">
        <v>1</v>
      </c>
      <c r="I1378">
        <f>Data[[#This Row],[nucleus_area_pct]]/Data[[#This Row],[cytoplasm_ratio]]</f>
        <v>0</v>
      </c>
      <c r="J1378">
        <v>0.74199999999999999</v>
      </c>
      <c r="K1378">
        <v>0.24399999999999999</v>
      </c>
      <c r="L1378">
        <v>3.18</v>
      </c>
      <c r="M1378">
        <v>1</v>
      </c>
      <c r="N1378">
        <v>0.80500000000000005</v>
      </c>
      <c r="O1378">
        <v>29</v>
      </c>
      <c r="P1378">
        <v>20</v>
      </c>
      <c r="Q1378">
        <v>201</v>
      </c>
      <c r="R1378">
        <v>126</v>
      </c>
      <c r="S1378">
        <v>185</v>
      </c>
      <c r="T1378">
        <f>(Data[[#This Row],[mean_r]]/256)*100</f>
        <v>78.515625</v>
      </c>
      <c r="U1378">
        <f>(Data[[#This Row],[mean_g]]/256)*100</f>
        <v>49.21875</v>
      </c>
      <c r="V1378">
        <f>(Data[[#This Row],[mean_b]]/256)*100</f>
        <v>72.265625</v>
      </c>
      <c r="W1378">
        <v>0.61899999999999999</v>
      </c>
      <c r="X1378" t="s">
        <v>39</v>
      </c>
      <c r="Y1378" t="s">
        <v>40</v>
      </c>
      <c r="Z1378">
        <v>11213</v>
      </c>
      <c r="AA1378">
        <v>4.95</v>
      </c>
      <c r="AB1378">
        <v>11.1</v>
      </c>
      <c r="AC1378">
        <v>38.1</v>
      </c>
      <c r="AD1378">
        <v>167533</v>
      </c>
      <c r="AE1378">
        <v>99.1</v>
      </c>
      <c r="AF1378">
        <v>34.6</v>
      </c>
      <c r="AG1378" t="s">
        <v>64</v>
      </c>
      <c r="AH1378" t="s">
        <v>47</v>
      </c>
      <c r="AI1378" t="s">
        <v>43</v>
      </c>
      <c r="AJ1378">
        <v>100</v>
      </c>
      <c r="AK1378">
        <v>224</v>
      </c>
      <c r="AL1378">
        <v>0.1268</v>
      </c>
      <c r="AM1378">
        <v>0.91400000000000003</v>
      </c>
      <c r="AN1378">
        <v>0.86750000000000005</v>
      </c>
      <c r="AO1378">
        <f>Data[[#This Row],[labeller_confidence_score]]-Data[[#This Row],[cytodiffusion_classification_confidence]]</f>
        <v>-4.6499999999999986E-2</v>
      </c>
    </row>
    <row r="1379" spans="1:41" x14ac:dyDescent="0.3">
      <c r="A1379" t="s">
        <v>1452</v>
      </c>
      <c r="B1379" t="s">
        <v>133</v>
      </c>
      <c r="C1379">
        <v>1</v>
      </c>
      <c r="D1379" t="s">
        <v>104</v>
      </c>
      <c r="E1379">
        <v>7.85</v>
      </c>
      <c r="F1379">
        <v>0</v>
      </c>
      <c r="G1379">
        <v>0</v>
      </c>
      <c r="H1379">
        <v>1</v>
      </c>
      <c r="I1379">
        <f>Data[[#This Row],[nucleus_area_pct]]/Data[[#This Row],[cytoplasm_ratio]]</f>
        <v>0</v>
      </c>
      <c r="J1379">
        <v>0.55200000000000005</v>
      </c>
      <c r="K1379">
        <v>0.93600000000000005</v>
      </c>
      <c r="L1379">
        <v>0.54</v>
      </c>
      <c r="M1379">
        <v>1</v>
      </c>
      <c r="N1379">
        <v>0.85399999999999998</v>
      </c>
      <c r="O1379">
        <v>184</v>
      </c>
      <c r="P1379">
        <v>45</v>
      </c>
      <c r="Q1379">
        <v>227</v>
      </c>
      <c r="R1379">
        <v>121</v>
      </c>
      <c r="S1379">
        <v>124</v>
      </c>
      <c r="T1379">
        <f>(Data[[#This Row],[mean_r]]/256)*100</f>
        <v>88.671875</v>
      </c>
      <c r="U1379">
        <f>(Data[[#This Row],[mean_g]]/256)*100</f>
        <v>47.265625</v>
      </c>
      <c r="V1379">
        <f>(Data[[#This Row],[mean_b]]/256)*100</f>
        <v>48.4375</v>
      </c>
      <c r="W1379">
        <v>0.53200000000000003</v>
      </c>
      <c r="X1379" t="s">
        <v>51</v>
      </c>
      <c r="Y1379" t="s">
        <v>45</v>
      </c>
      <c r="Z1379">
        <v>7578</v>
      </c>
      <c r="AA1379">
        <v>5.2</v>
      </c>
      <c r="AB1379">
        <v>16.3</v>
      </c>
      <c r="AC1379">
        <v>47.2</v>
      </c>
      <c r="AD1379">
        <v>490200</v>
      </c>
      <c r="AE1379">
        <v>92.6</v>
      </c>
      <c r="AF1379">
        <v>33.700000000000003</v>
      </c>
      <c r="AG1379" t="s">
        <v>46</v>
      </c>
      <c r="AH1379" t="s">
        <v>47</v>
      </c>
      <c r="AI1379" t="s">
        <v>52</v>
      </c>
      <c r="AJ1379">
        <v>100</v>
      </c>
      <c r="AK1379">
        <v>512</v>
      </c>
      <c r="AL1379">
        <v>0.81520000000000004</v>
      </c>
      <c r="AM1379">
        <v>0.68440000000000001</v>
      </c>
      <c r="AN1379">
        <v>0.84130000000000005</v>
      </c>
      <c r="AO1379">
        <f>Data[[#This Row],[labeller_confidence_score]]-Data[[#This Row],[cytodiffusion_classification_confidence]]</f>
        <v>0.15690000000000004</v>
      </c>
    </row>
    <row r="1380" spans="1:41" x14ac:dyDescent="0.3">
      <c r="A1380" t="s">
        <v>1453</v>
      </c>
      <c r="B1380" t="s">
        <v>85</v>
      </c>
      <c r="C1380">
        <v>0</v>
      </c>
      <c r="D1380" t="s">
        <v>50</v>
      </c>
      <c r="E1380">
        <v>12.49</v>
      </c>
      <c r="F1380">
        <v>59.2</v>
      </c>
      <c r="G1380">
        <v>0.79400000000000004</v>
      </c>
      <c r="H1380">
        <v>0.44500000000000001</v>
      </c>
      <c r="I1380">
        <f>Data[[#This Row],[nucleus_area_pct]]/Data[[#This Row],[cytoplasm_ratio]]</f>
        <v>133.03370786516854</v>
      </c>
      <c r="J1380">
        <v>0.76</v>
      </c>
      <c r="K1380">
        <v>0.34899999999999998</v>
      </c>
      <c r="L1380">
        <v>4.53</v>
      </c>
      <c r="M1380">
        <v>2.4</v>
      </c>
      <c r="N1380">
        <v>0.82</v>
      </c>
      <c r="O1380">
        <v>332</v>
      </c>
      <c r="P1380">
        <v>68</v>
      </c>
      <c r="Q1380">
        <v>173</v>
      </c>
      <c r="R1380">
        <v>146</v>
      </c>
      <c r="S1380">
        <v>210</v>
      </c>
      <c r="T1380">
        <f>(Data[[#This Row],[mean_r]]/256)*100</f>
        <v>67.578125</v>
      </c>
      <c r="U1380">
        <f>(Data[[#This Row],[mean_g]]/256)*100</f>
        <v>57.03125</v>
      </c>
      <c r="V1380">
        <f>(Data[[#This Row],[mean_b]]/256)*100</f>
        <v>82.03125</v>
      </c>
      <c r="W1380">
        <v>0.64100000000000001</v>
      </c>
      <c r="X1380" t="s">
        <v>51</v>
      </c>
      <c r="Y1380" t="s">
        <v>45</v>
      </c>
      <c r="Z1380">
        <v>6791</v>
      </c>
      <c r="AA1380">
        <v>5.47</v>
      </c>
      <c r="AB1380">
        <v>13.2</v>
      </c>
      <c r="AC1380">
        <v>37.4</v>
      </c>
      <c r="AD1380">
        <v>318646</v>
      </c>
      <c r="AE1380">
        <v>91.9</v>
      </c>
      <c r="AF1380">
        <v>33.200000000000003</v>
      </c>
      <c r="AG1380" t="s">
        <v>41</v>
      </c>
      <c r="AH1380" t="s">
        <v>47</v>
      </c>
      <c r="AI1380" t="s">
        <v>43</v>
      </c>
      <c r="AJ1380">
        <v>100</v>
      </c>
      <c r="AK1380">
        <v>256</v>
      </c>
      <c r="AL1380">
        <v>4.5699999999999998E-2</v>
      </c>
      <c r="AM1380">
        <v>0.8881</v>
      </c>
      <c r="AN1380">
        <v>0.92979999999999996</v>
      </c>
      <c r="AO1380">
        <f>Data[[#This Row],[labeller_confidence_score]]-Data[[#This Row],[cytodiffusion_classification_confidence]]</f>
        <v>4.1699999999999959E-2</v>
      </c>
    </row>
    <row r="1381" spans="1:41" x14ac:dyDescent="0.3">
      <c r="A1381" t="s">
        <v>1454</v>
      </c>
      <c r="B1381" t="s">
        <v>49</v>
      </c>
      <c r="C1381">
        <v>0</v>
      </c>
      <c r="D1381" t="s">
        <v>50</v>
      </c>
      <c r="E1381">
        <v>11.35</v>
      </c>
      <c r="F1381">
        <v>61.2</v>
      </c>
      <c r="G1381">
        <v>0.504</v>
      </c>
      <c r="H1381">
        <v>0.374</v>
      </c>
      <c r="I1381">
        <f>Data[[#This Row],[nucleus_area_pct]]/Data[[#This Row],[cytoplasm_ratio]]</f>
        <v>163.63636363636365</v>
      </c>
      <c r="J1381">
        <v>0.78800000000000003</v>
      </c>
      <c r="K1381">
        <v>0.38200000000000001</v>
      </c>
      <c r="L1381">
        <v>2.95</v>
      </c>
      <c r="M1381">
        <v>3.4</v>
      </c>
      <c r="N1381">
        <v>0.86899999999999999</v>
      </c>
      <c r="O1381">
        <v>453</v>
      </c>
      <c r="P1381">
        <v>76</v>
      </c>
      <c r="Q1381">
        <v>192</v>
      </c>
      <c r="R1381">
        <v>203</v>
      </c>
      <c r="S1381">
        <v>200</v>
      </c>
      <c r="T1381">
        <f>(Data[[#This Row],[mean_r]]/256)*100</f>
        <v>75</v>
      </c>
      <c r="U1381">
        <f>(Data[[#This Row],[mean_g]]/256)*100</f>
        <v>79.296875</v>
      </c>
      <c r="V1381">
        <f>(Data[[#This Row],[mean_b]]/256)*100</f>
        <v>78.125</v>
      </c>
      <c r="W1381">
        <v>0.68600000000000005</v>
      </c>
      <c r="X1381" t="s">
        <v>63</v>
      </c>
      <c r="Y1381" t="s">
        <v>40</v>
      </c>
      <c r="Z1381">
        <v>4089</v>
      </c>
      <c r="AA1381">
        <v>5.37</v>
      </c>
      <c r="AB1381">
        <v>16.2</v>
      </c>
      <c r="AC1381">
        <v>44.3</v>
      </c>
      <c r="AD1381">
        <v>334941</v>
      </c>
      <c r="AE1381">
        <v>93.7</v>
      </c>
      <c r="AF1381">
        <v>30.6</v>
      </c>
      <c r="AG1381" t="s">
        <v>46</v>
      </c>
      <c r="AH1381" t="s">
        <v>42</v>
      </c>
      <c r="AI1381" t="s">
        <v>56</v>
      </c>
      <c r="AJ1381">
        <v>60</v>
      </c>
      <c r="AK1381">
        <v>256</v>
      </c>
      <c r="AL1381">
        <v>0.15579999999999999</v>
      </c>
      <c r="AM1381">
        <v>0.90200000000000002</v>
      </c>
      <c r="AN1381">
        <v>0.80549999999999999</v>
      </c>
      <c r="AO1381">
        <f>Data[[#This Row],[labeller_confidence_score]]-Data[[#This Row],[cytodiffusion_classification_confidence]]</f>
        <v>-9.650000000000003E-2</v>
      </c>
    </row>
    <row r="1382" spans="1:41" x14ac:dyDescent="0.3">
      <c r="A1382" t="s">
        <v>1455</v>
      </c>
      <c r="B1382" t="s">
        <v>49</v>
      </c>
      <c r="C1382">
        <v>0</v>
      </c>
      <c r="D1382" t="s">
        <v>50</v>
      </c>
      <c r="E1382">
        <v>12.4</v>
      </c>
      <c r="F1382">
        <v>56.6</v>
      </c>
      <c r="G1382">
        <v>0.52700000000000002</v>
      </c>
      <c r="H1382">
        <v>0.46600000000000003</v>
      </c>
      <c r="I1382">
        <f>Data[[#This Row],[nucleus_area_pct]]/Data[[#This Row],[cytoplasm_ratio]]</f>
        <v>121.45922746781116</v>
      </c>
      <c r="J1382">
        <v>0.80800000000000005</v>
      </c>
      <c r="K1382">
        <v>0.439</v>
      </c>
      <c r="L1382">
        <v>4.07</v>
      </c>
      <c r="M1382">
        <v>3.6</v>
      </c>
      <c r="N1382">
        <v>0.82299999999999995</v>
      </c>
      <c r="O1382">
        <v>374</v>
      </c>
      <c r="P1382">
        <v>75</v>
      </c>
      <c r="Q1382">
        <v>220</v>
      </c>
      <c r="R1382">
        <v>157</v>
      </c>
      <c r="S1382">
        <v>193</v>
      </c>
      <c r="T1382">
        <f>(Data[[#This Row],[mean_r]]/256)*100</f>
        <v>85.9375</v>
      </c>
      <c r="U1382">
        <f>(Data[[#This Row],[mean_g]]/256)*100</f>
        <v>61.328125</v>
      </c>
      <c r="V1382">
        <f>(Data[[#This Row],[mean_b]]/256)*100</f>
        <v>75.390625</v>
      </c>
      <c r="W1382">
        <v>0.63</v>
      </c>
      <c r="X1382" t="s">
        <v>51</v>
      </c>
      <c r="Y1382" t="s">
        <v>40</v>
      </c>
      <c r="Z1382">
        <v>8677</v>
      </c>
      <c r="AA1382">
        <v>5.44</v>
      </c>
      <c r="AB1382">
        <v>15.3</v>
      </c>
      <c r="AC1382">
        <v>35.6</v>
      </c>
      <c r="AD1382">
        <v>222759</v>
      </c>
      <c r="AE1382">
        <v>95.8</v>
      </c>
      <c r="AF1382">
        <v>32.299999999999997</v>
      </c>
      <c r="AG1382" t="s">
        <v>46</v>
      </c>
      <c r="AH1382" t="s">
        <v>68</v>
      </c>
      <c r="AI1382" t="s">
        <v>52</v>
      </c>
      <c r="AJ1382">
        <v>40</v>
      </c>
      <c r="AK1382">
        <v>224</v>
      </c>
      <c r="AL1382">
        <v>5.8799999999999998E-2</v>
      </c>
      <c r="AM1382">
        <v>0.87470000000000003</v>
      </c>
      <c r="AN1382">
        <v>0.87660000000000005</v>
      </c>
      <c r="AO1382">
        <f>Data[[#This Row],[labeller_confidence_score]]-Data[[#This Row],[cytodiffusion_classification_confidence]]</f>
        <v>1.9000000000000128E-3</v>
      </c>
    </row>
    <row r="1383" spans="1:41" x14ac:dyDescent="0.3">
      <c r="A1383" t="s">
        <v>1456</v>
      </c>
      <c r="B1383" t="s">
        <v>81</v>
      </c>
      <c r="C1383">
        <v>1</v>
      </c>
      <c r="D1383" t="s">
        <v>82</v>
      </c>
      <c r="E1383">
        <v>15.14</v>
      </c>
      <c r="F1383">
        <v>84.7</v>
      </c>
      <c r="G1383">
        <v>0.309</v>
      </c>
      <c r="H1383">
        <v>0.17100000000000001</v>
      </c>
      <c r="I1383">
        <f>Data[[#This Row],[nucleus_area_pct]]/Data[[#This Row],[cytoplasm_ratio]]</f>
        <v>495.32163742690057</v>
      </c>
      <c r="J1383">
        <v>0.77200000000000002</v>
      </c>
      <c r="K1383">
        <v>0.308</v>
      </c>
      <c r="L1383">
        <v>1.2</v>
      </c>
      <c r="M1383">
        <v>1</v>
      </c>
      <c r="N1383">
        <v>0.88700000000000001</v>
      </c>
      <c r="O1383">
        <v>673</v>
      </c>
      <c r="P1383">
        <v>107</v>
      </c>
      <c r="Q1383">
        <v>182</v>
      </c>
      <c r="R1383">
        <v>119</v>
      </c>
      <c r="S1383">
        <v>233</v>
      </c>
      <c r="T1383">
        <f>(Data[[#This Row],[mean_r]]/256)*100</f>
        <v>71.09375</v>
      </c>
      <c r="U1383">
        <f>(Data[[#This Row],[mean_g]]/256)*100</f>
        <v>46.484375</v>
      </c>
      <c r="V1383">
        <f>(Data[[#This Row],[mean_b]]/256)*100</f>
        <v>91.015625</v>
      </c>
      <c r="W1383">
        <v>0.73699999999999999</v>
      </c>
      <c r="X1383" t="s">
        <v>51</v>
      </c>
      <c r="Y1383" t="s">
        <v>40</v>
      </c>
      <c r="Z1383">
        <v>4883</v>
      </c>
      <c r="AA1383">
        <v>6.17</v>
      </c>
      <c r="AB1383">
        <v>11.2</v>
      </c>
      <c r="AC1383">
        <v>33.5</v>
      </c>
      <c r="AD1383">
        <v>327053</v>
      </c>
      <c r="AE1383">
        <v>83.8</v>
      </c>
      <c r="AF1383">
        <v>35.9</v>
      </c>
      <c r="AG1383" t="s">
        <v>46</v>
      </c>
      <c r="AH1383" t="s">
        <v>68</v>
      </c>
      <c r="AI1383" t="s">
        <v>52</v>
      </c>
      <c r="AJ1383">
        <v>60</v>
      </c>
      <c r="AK1383">
        <v>512</v>
      </c>
      <c r="AL1383">
        <v>0.78159999999999996</v>
      </c>
      <c r="AM1383">
        <v>0.71179999999999999</v>
      </c>
      <c r="AN1383">
        <v>0.71330000000000005</v>
      </c>
      <c r="AO1383">
        <f>Data[[#This Row],[labeller_confidence_score]]-Data[[#This Row],[cytodiffusion_classification_confidence]]</f>
        <v>1.5000000000000568E-3</v>
      </c>
    </row>
    <row r="1384" spans="1:41" x14ac:dyDescent="0.3">
      <c r="A1384" t="s">
        <v>1457</v>
      </c>
      <c r="B1384" t="s">
        <v>62</v>
      </c>
      <c r="C1384">
        <v>0</v>
      </c>
      <c r="D1384" t="s">
        <v>50</v>
      </c>
      <c r="E1384">
        <v>8.8800000000000008</v>
      </c>
      <c r="F1384">
        <v>78.8</v>
      </c>
      <c r="G1384">
        <v>0.79200000000000004</v>
      </c>
      <c r="H1384">
        <v>0.26200000000000001</v>
      </c>
      <c r="I1384">
        <f>Data[[#This Row],[nucleus_area_pct]]/Data[[#This Row],[cytoplasm_ratio]]</f>
        <v>300.76335877862596</v>
      </c>
      <c r="J1384">
        <v>0.94199999999999995</v>
      </c>
      <c r="K1384">
        <v>0.253</v>
      </c>
      <c r="L1384">
        <v>1.18</v>
      </c>
      <c r="M1384">
        <v>1</v>
      </c>
      <c r="N1384">
        <v>1</v>
      </c>
      <c r="O1384">
        <v>252</v>
      </c>
      <c r="P1384">
        <v>54</v>
      </c>
      <c r="Q1384">
        <v>203</v>
      </c>
      <c r="R1384">
        <v>144</v>
      </c>
      <c r="S1384">
        <v>207</v>
      </c>
      <c r="T1384">
        <f>(Data[[#This Row],[mean_r]]/256)*100</f>
        <v>79.296875</v>
      </c>
      <c r="U1384">
        <f>(Data[[#This Row],[mean_g]]/256)*100</f>
        <v>56.25</v>
      </c>
      <c r="V1384">
        <f>(Data[[#This Row],[mean_b]]/256)*100</f>
        <v>80.859375</v>
      </c>
      <c r="W1384">
        <v>0.63200000000000001</v>
      </c>
      <c r="X1384" t="s">
        <v>63</v>
      </c>
      <c r="Y1384" t="s">
        <v>40</v>
      </c>
      <c r="Z1384">
        <v>5215</v>
      </c>
      <c r="AA1384">
        <v>5.88</v>
      </c>
      <c r="AB1384">
        <v>11.3</v>
      </c>
      <c r="AC1384">
        <v>39</v>
      </c>
      <c r="AD1384">
        <v>287779</v>
      </c>
      <c r="AE1384">
        <v>67.900000000000006</v>
      </c>
      <c r="AF1384">
        <v>32.1</v>
      </c>
      <c r="AG1384" t="s">
        <v>46</v>
      </c>
      <c r="AH1384" t="s">
        <v>47</v>
      </c>
      <c r="AI1384" t="s">
        <v>52</v>
      </c>
      <c r="AJ1384">
        <v>100</v>
      </c>
      <c r="AK1384">
        <v>360</v>
      </c>
      <c r="AL1384">
        <v>7.9799999999999996E-2</v>
      </c>
      <c r="AM1384">
        <v>0.86419999999999997</v>
      </c>
      <c r="AN1384">
        <v>0.99880000000000002</v>
      </c>
      <c r="AO1384">
        <f>Data[[#This Row],[labeller_confidence_score]]-Data[[#This Row],[cytodiffusion_classification_confidence]]</f>
        <v>0.13460000000000005</v>
      </c>
    </row>
    <row r="1385" spans="1:41" x14ac:dyDescent="0.3">
      <c r="A1385" t="s">
        <v>1458</v>
      </c>
      <c r="B1385" t="s">
        <v>103</v>
      </c>
      <c r="C1385">
        <v>1</v>
      </c>
      <c r="D1385" t="s">
        <v>104</v>
      </c>
      <c r="E1385">
        <v>5.65</v>
      </c>
      <c r="F1385">
        <v>0</v>
      </c>
      <c r="G1385">
        <v>0</v>
      </c>
      <c r="H1385">
        <v>1</v>
      </c>
      <c r="I1385">
        <f>Data[[#This Row],[nucleus_area_pct]]/Data[[#This Row],[cytoplasm_ratio]]</f>
        <v>0</v>
      </c>
      <c r="J1385">
        <v>0.42099999999999999</v>
      </c>
      <c r="K1385">
        <v>0.90800000000000003</v>
      </c>
      <c r="L1385">
        <v>0.59</v>
      </c>
      <c r="M1385">
        <v>1</v>
      </c>
      <c r="N1385">
        <v>0.77900000000000003</v>
      </c>
      <c r="O1385">
        <v>114</v>
      </c>
      <c r="P1385">
        <v>26</v>
      </c>
      <c r="Q1385">
        <v>235</v>
      </c>
      <c r="R1385">
        <v>123</v>
      </c>
      <c r="S1385">
        <v>124</v>
      </c>
      <c r="T1385">
        <f>(Data[[#This Row],[mean_r]]/256)*100</f>
        <v>91.796875</v>
      </c>
      <c r="U1385">
        <f>(Data[[#This Row],[mean_g]]/256)*100</f>
        <v>48.046875</v>
      </c>
      <c r="V1385">
        <f>(Data[[#This Row],[mean_b]]/256)*100</f>
        <v>48.4375</v>
      </c>
      <c r="W1385">
        <v>0.48099999999999998</v>
      </c>
      <c r="X1385" t="s">
        <v>51</v>
      </c>
      <c r="Y1385" t="s">
        <v>40</v>
      </c>
      <c r="Z1385">
        <v>3439</v>
      </c>
      <c r="AA1385">
        <v>5.0999999999999996</v>
      </c>
      <c r="AB1385">
        <v>16.899999999999999</v>
      </c>
      <c r="AC1385">
        <v>42.4</v>
      </c>
      <c r="AD1385">
        <v>289360</v>
      </c>
      <c r="AE1385">
        <v>90.3</v>
      </c>
      <c r="AF1385">
        <v>34.200000000000003</v>
      </c>
      <c r="AG1385" t="s">
        <v>64</v>
      </c>
      <c r="AH1385" t="s">
        <v>47</v>
      </c>
      <c r="AI1385" t="s">
        <v>52</v>
      </c>
      <c r="AJ1385">
        <v>60</v>
      </c>
      <c r="AK1385">
        <v>360</v>
      </c>
      <c r="AL1385">
        <v>0.99019999999999997</v>
      </c>
      <c r="AM1385">
        <v>0.76559999999999995</v>
      </c>
      <c r="AN1385">
        <v>0.75209999999999999</v>
      </c>
      <c r="AO1385">
        <f>Data[[#This Row],[labeller_confidence_score]]-Data[[#This Row],[cytodiffusion_classification_confidence]]</f>
        <v>-1.3499999999999956E-2</v>
      </c>
    </row>
    <row r="1386" spans="1:41" x14ac:dyDescent="0.3">
      <c r="A1386" t="s">
        <v>1459</v>
      </c>
      <c r="B1386" t="s">
        <v>37</v>
      </c>
      <c r="C1386">
        <v>1</v>
      </c>
      <c r="D1386" t="s">
        <v>38</v>
      </c>
      <c r="E1386">
        <v>13.1</v>
      </c>
      <c r="F1386">
        <v>64.7</v>
      </c>
      <c r="G1386">
        <v>0.58199999999999996</v>
      </c>
      <c r="H1386">
        <v>0.372</v>
      </c>
      <c r="I1386">
        <f>Data[[#This Row],[nucleus_area_pct]]/Data[[#This Row],[cytoplasm_ratio]]</f>
        <v>173.92473118279571</v>
      </c>
      <c r="J1386">
        <v>0.59899999999999998</v>
      </c>
      <c r="K1386">
        <v>0.55000000000000004</v>
      </c>
      <c r="L1386">
        <v>2.2999999999999998</v>
      </c>
      <c r="M1386">
        <v>5.6</v>
      </c>
      <c r="N1386">
        <v>0.74399999999999999</v>
      </c>
      <c r="O1386">
        <v>405</v>
      </c>
      <c r="P1386">
        <v>103</v>
      </c>
      <c r="Q1386">
        <v>202</v>
      </c>
      <c r="R1386">
        <v>157</v>
      </c>
      <c r="S1386">
        <v>208</v>
      </c>
      <c r="T1386">
        <f>(Data[[#This Row],[mean_r]]/256)*100</f>
        <v>78.90625</v>
      </c>
      <c r="U1386">
        <f>(Data[[#This Row],[mean_g]]/256)*100</f>
        <v>61.328125</v>
      </c>
      <c r="V1386">
        <f>(Data[[#This Row],[mean_b]]/256)*100</f>
        <v>81.25</v>
      </c>
      <c r="W1386">
        <v>0.66700000000000004</v>
      </c>
      <c r="X1386" t="s">
        <v>63</v>
      </c>
      <c r="Y1386" t="s">
        <v>40</v>
      </c>
      <c r="Z1386">
        <v>6688</v>
      </c>
      <c r="AA1386">
        <v>4.75</v>
      </c>
      <c r="AB1386">
        <v>13.9</v>
      </c>
      <c r="AC1386">
        <v>38.700000000000003</v>
      </c>
      <c r="AD1386">
        <v>248069</v>
      </c>
      <c r="AE1386">
        <v>77.5</v>
      </c>
      <c r="AF1386">
        <v>34.1</v>
      </c>
      <c r="AG1386" t="s">
        <v>46</v>
      </c>
      <c r="AH1386" t="s">
        <v>68</v>
      </c>
      <c r="AI1386" t="s">
        <v>56</v>
      </c>
      <c r="AJ1386">
        <v>40</v>
      </c>
      <c r="AK1386">
        <v>224</v>
      </c>
      <c r="AL1386">
        <v>0.97640000000000005</v>
      </c>
      <c r="AM1386">
        <v>0.64910000000000001</v>
      </c>
      <c r="AN1386">
        <v>0.86080000000000001</v>
      </c>
      <c r="AO1386">
        <f>Data[[#This Row],[labeller_confidence_score]]-Data[[#This Row],[cytodiffusion_classification_confidence]]</f>
        <v>0.2117</v>
      </c>
    </row>
    <row r="1387" spans="1:41" x14ac:dyDescent="0.3">
      <c r="A1387" t="s">
        <v>1460</v>
      </c>
      <c r="B1387" t="s">
        <v>62</v>
      </c>
      <c r="C1387">
        <v>0</v>
      </c>
      <c r="D1387" t="s">
        <v>50</v>
      </c>
      <c r="E1387">
        <v>9.49</v>
      </c>
      <c r="F1387">
        <v>70.900000000000006</v>
      </c>
      <c r="G1387">
        <v>0.81</v>
      </c>
      <c r="H1387">
        <v>0.20399999999999999</v>
      </c>
      <c r="I1387">
        <f>Data[[#This Row],[nucleus_area_pct]]/Data[[#This Row],[cytoplasm_ratio]]</f>
        <v>347.54901960784321</v>
      </c>
      <c r="J1387">
        <v>0.83499999999999996</v>
      </c>
      <c r="K1387">
        <v>0.20599999999999999</v>
      </c>
      <c r="L1387">
        <v>0.89</v>
      </c>
      <c r="M1387">
        <v>1</v>
      </c>
      <c r="N1387">
        <v>0.93700000000000006</v>
      </c>
      <c r="O1387">
        <v>321</v>
      </c>
      <c r="P1387">
        <v>61</v>
      </c>
      <c r="Q1387">
        <v>194</v>
      </c>
      <c r="R1387">
        <v>147</v>
      </c>
      <c r="S1387">
        <v>190</v>
      </c>
      <c r="T1387">
        <f>(Data[[#This Row],[mean_r]]/256)*100</f>
        <v>75.78125</v>
      </c>
      <c r="U1387">
        <f>(Data[[#This Row],[mean_g]]/256)*100</f>
        <v>57.421875</v>
      </c>
      <c r="V1387">
        <f>(Data[[#This Row],[mean_b]]/256)*100</f>
        <v>74.21875</v>
      </c>
      <c r="W1387">
        <v>0.70699999999999996</v>
      </c>
      <c r="X1387" t="s">
        <v>51</v>
      </c>
      <c r="Y1387" t="s">
        <v>45</v>
      </c>
      <c r="Z1387">
        <v>4819</v>
      </c>
      <c r="AA1387">
        <v>5.0999999999999996</v>
      </c>
      <c r="AB1387">
        <v>12.4</v>
      </c>
      <c r="AC1387">
        <v>36.799999999999997</v>
      </c>
      <c r="AD1387">
        <v>291778</v>
      </c>
      <c r="AE1387">
        <v>96.9</v>
      </c>
      <c r="AF1387">
        <v>35.200000000000003</v>
      </c>
      <c r="AG1387" t="s">
        <v>64</v>
      </c>
      <c r="AH1387" t="s">
        <v>68</v>
      </c>
      <c r="AI1387" t="s">
        <v>43</v>
      </c>
      <c r="AJ1387">
        <v>100</v>
      </c>
      <c r="AK1387">
        <v>224</v>
      </c>
      <c r="AL1387">
        <v>4.1399999999999999E-2</v>
      </c>
      <c r="AM1387">
        <v>0.86160000000000003</v>
      </c>
      <c r="AN1387">
        <v>0.91800000000000004</v>
      </c>
      <c r="AO1387">
        <f>Data[[#This Row],[labeller_confidence_score]]-Data[[#This Row],[cytodiffusion_classification_confidence]]</f>
        <v>5.6400000000000006E-2</v>
      </c>
    </row>
    <row r="1388" spans="1:41" x14ac:dyDescent="0.3">
      <c r="A1388" t="s">
        <v>1461</v>
      </c>
      <c r="B1388" t="s">
        <v>54</v>
      </c>
      <c r="C1388">
        <v>0</v>
      </c>
      <c r="D1388" t="s">
        <v>54</v>
      </c>
      <c r="E1388">
        <v>7.42</v>
      </c>
      <c r="F1388">
        <v>0</v>
      </c>
      <c r="G1388">
        <v>0</v>
      </c>
      <c r="H1388">
        <v>1</v>
      </c>
      <c r="I1388">
        <f>Data[[#This Row],[nucleus_area_pct]]/Data[[#This Row],[cytoplasm_ratio]]</f>
        <v>0</v>
      </c>
      <c r="J1388">
        <v>0.89900000000000002</v>
      </c>
      <c r="K1388">
        <v>9.8000000000000004E-2</v>
      </c>
      <c r="L1388">
        <v>0.53</v>
      </c>
      <c r="M1388">
        <v>1</v>
      </c>
      <c r="N1388">
        <v>0.92800000000000005</v>
      </c>
      <c r="O1388">
        <v>193</v>
      </c>
      <c r="P1388">
        <v>44</v>
      </c>
      <c r="Q1388">
        <v>232</v>
      </c>
      <c r="R1388">
        <v>148</v>
      </c>
      <c r="S1388">
        <v>125</v>
      </c>
      <c r="T1388">
        <f>(Data[[#This Row],[mean_r]]/256)*100</f>
        <v>90.625</v>
      </c>
      <c r="U1388">
        <f>(Data[[#This Row],[mean_g]]/256)*100</f>
        <v>57.8125</v>
      </c>
      <c r="V1388">
        <f>(Data[[#This Row],[mean_b]]/256)*100</f>
        <v>48.828125</v>
      </c>
      <c r="W1388">
        <v>0.441</v>
      </c>
      <c r="X1388" t="s">
        <v>63</v>
      </c>
      <c r="Y1388" t="s">
        <v>45</v>
      </c>
      <c r="Z1388">
        <v>8781</v>
      </c>
      <c r="AA1388">
        <v>3.19</v>
      </c>
      <c r="AB1388">
        <v>15</v>
      </c>
      <c r="AC1388">
        <v>35</v>
      </c>
      <c r="AD1388">
        <v>344286</v>
      </c>
      <c r="AE1388">
        <v>75.400000000000006</v>
      </c>
      <c r="AF1388">
        <v>34.700000000000003</v>
      </c>
      <c r="AG1388" t="s">
        <v>46</v>
      </c>
      <c r="AH1388" t="s">
        <v>42</v>
      </c>
      <c r="AI1388" t="s">
        <v>52</v>
      </c>
      <c r="AJ1388">
        <v>100</v>
      </c>
      <c r="AK1388">
        <v>224</v>
      </c>
      <c r="AL1388">
        <v>9.1999999999999998E-3</v>
      </c>
      <c r="AM1388">
        <v>0.87429999999999997</v>
      </c>
      <c r="AN1388">
        <v>0.83340000000000003</v>
      </c>
      <c r="AO1388">
        <f>Data[[#This Row],[labeller_confidence_score]]-Data[[#This Row],[cytodiffusion_classification_confidence]]</f>
        <v>-4.0899999999999936E-2</v>
      </c>
    </row>
    <row r="1389" spans="1:41" x14ac:dyDescent="0.3">
      <c r="A1389" t="s">
        <v>1462</v>
      </c>
      <c r="B1389" t="s">
        <v>89</v>
      </c>
      <c r="C1389">
        <v>1</v>
      </c>
      <c r="D1389" t="s">
        <v>38</v>
      </c>
      <c r="E1389">
        <v>12.43</v>
      </c>
      <c r="F1389">
        <v>66.8</v>
      </c>
      <c r="G1389">
        <v>0.57999999999999996</v>
      </c>
      <c r="H1389">
        <v>0.47199999999999998</v>
      </c>
      <c r="I1389">
        <f>Data[[#This Row],[nucleus_area_pct]]/Data[[#This Row],[cytoplasm_ratio]]</f>
        <v>141.52542372881356</v>
      </c>
      <c r="J1389">
        <v>0.80600000000000005</v>
      </c>
      <c r="K1389">
        <v>0.47799999999999998</v>
      </c>
      <c r="L1389">
        <v>4.71</v>
      </c>
      <c r="M1389">
        <v>3.6</v>
      </c>
      <c r="N1389">
        <v>0.748</v>
      </c>
      <c r="O1389">
        <v>401</v>
      </c>
      <c r="P1389">
        <v>69</v>
      </c>
      <c r="Q1389">
        <v>208</v>
      </c>
      <c r="R1389">
        <v>159</v>
      </c>
      <c r="S1389">
        <v>193</v>
      </c>
      <c r="T1389">
        <f>(Data[[#This Row],[mean_r]]/256)*100</f>
        <v>81.25</v>
      </c>
      <c r="U1389">
        <f>(Data[[#This Row],[mean_g]]/256)*100</f>
        <v>62.109375</v>
      </c>
      <c r="V1389">
        <f>(Data[[#This Row],[mean_b]]/256)*100</f>
        <v>75.390625</v>
      </c>
      <c r="W1389">
        <v>0.75</v>
      </c>
      <c r="X1389" t="s">
        <v>51</v>
      </c>
      <c r="Y1389" t="s">
        <v>40</v>
      </c>
      <c r="Z1389">
        <v>7839</v>
      </c>
      <c r="AA1389">
        <v>5.32</v>
      </c>
      <c r="AB1389">
        <v>12.8</v>
      </c>
      <c r="AC1389">
        <v>45</v>
      </c>
      <c r="AD1389">
        <v>183351</v>
      </c>
      <c r="AE1389">
        <v>75.900000000000006</v>
      </c>
      <c r="AF1389">
        <v>33.1</v>
      </c>
      <c r="AG1389" t="s">
        <v>64</v>
      </c>
      <c r="AH1389" t="s">
        <v>42</v>
      </c>
      <c r="AI1389" t="s">
        <v>52</v>
      </c>
      <c r="AJ1389">
        <v>60</v>
      </c>
      <c r="AK1389">
        <v>512</v>
      </c>
      <c r="AL1389">
        <v>0.88639999999999997</v>
      </c>
      <c r="AM1389">
        <v>0.66210000000000002</v>
      </c>
      <c r="AN1389">
        <v>0.7611</v>
      </c>
      <c r="AO1389">
        <f>Data[[#This Row],[labeller_confidence_score]]-Data[[#This Row],[cytodiffusion_classification_confidence]]</f>
        <v>9.8999999999999977E-2</v>
      </c>
    </row>
    <row r="1390" spans="1:41" x14ac:dyDescent="0.3">
      <c r="A1390" t="s">
        <v>1463</v>
      </c>
      <c r="B1390" t="s">
        <v>54</v>
      </c>
      <c r="C1390">
        <v>0</v>
      </c>
      <c r="D1390" t="s">
        <v>54</v>
      </c>
      <c r="E1390">
        <v>8.6999999999999993</v>
      </c>
      <c r="F1390">
        <v>0</v>
      </c>
      <c r="G1390">
        <v>0</v>
      </c>
      <c r="H1390">
        <v>1</v>
      </c>
      <c r="I1390">
        <f>Data[[#This Row],[nucleus_area_pct]]/Data[[#This Row],[cytoplasm_ratio]]</f>
        <v>0</v>
      </c>
      <c r="J1390">
        <v>0.83399999999999996</v>
      </c>
      <c r="K1390">
        <v>0.19</v>
      </c>
      <c r="L1390">
        <v>0.44</v>
      </c>
      <c r="M1390">
        <v>1</v>
      </c>
      <c r="N1390">
        <v>0.97</v>
      </c>
      <c r="O1390">
        <v>180</v>
      </c>
      <c r="P1390">
        <v>55</v>
      </c>
      <c r="Q1390">
        <v>217</v>
      </c>
      <c r="R1390">
        <v>118</v>
      </c>
      <c r="S1390">
        <v>126</v>
      </c>
      <c r="T1390">
        <f>(Data[[#This Row],[mean_r]]/256)*100</f>
        <v>84.765625</v>
      </c>
      <c r="U1390">
        <f>(Data[[#This Row],[mean_g]]/256)*100</f>
        <v>46.09375</v>
      </c>
      <c r="V1390">
        <f>(Data[[#This Row],[mean_b]]/256)*100</f>
        <v>49.21875</v>
      </c>
      <c r="W1390">
        <v>0.46899999999999997</v>
      </c>
      <c r="X1390" t="s">
        <v>63</v>
      </c>
      <c r="Y1390" t="s">
        <v>45</v>
      </c>
      <c r="Z1390">
        <v>4933</v>
      </c>
      <c r="AA1390">
        <v>4.05</v>
      </c>
      <c r="AB1390">
        <v>14.3</v>
      </c>
      <c r="AC1390">
        <v>27.5</v>
      </c>
      <c r="AD1390">
        <v>396532</v>
      </c>
      <c r="AE1390">
        <v>73.3</v>
      </c>
      <c r="AF1390">
        <v>34.299999999999997</v>
      </c>
      <c r="AG1390" t="s">
        <v>46</v>
      </c>
      <c r="AH1390" t="s">
        <v>47</v>
      </c>
      <c r="AI1390" t="s">
        <v>52</v>
      </c>
      <c r="AJ1390">
        <v>60</v>
      </c>
      <c r="AK1390">
        <v>512</v>
      </c>
      <c r="AL1390">
        <v>0.14649999999999999</v>
      </c>
      <c r="AM1390">
        <v>0.86160000000000003</v>
      </c>
      <c r="AN1390">
        <v>0.9032</v>
      </c>
      <c r="AO1390">
        <f>Data[[#This Row],[labeller_confidence_score]]-Data[[#This Row],[cytodiffusion_classification_confidence]]</f>
        <v>4.159999999999997E-2</v>
      </c>
    </row>
    <row r="1391" spans="1:41" x14ac:dyDescent="0.3">
      <c r="A1391" t="s">
        <v>1464</v>
      </c>
      <c r="B1391" t="s">
        <v>66</v>
      </c>
      <c r="C1391">
        <v>1</v>
      </c>
      <c r="D1391" t="s">
        <v>67</v>
      </c>
      <c r="E1391">
        <v>11.67</v>
      </c>
      <c r="F1391">
        <v>87.7</v>
      </c>
      <c r="G1391">
        <v>0.78700000000000003</v>
      </c>
      <c r="H1391">
        <v>0.05</v>
      </c>
      <c r="I1391">
        <f>Data[[#This Row],[nucleus_area_pct]]/Data[[#This Row],[cytoplasm_ratio]]</f>
        <v>1754</v>
      </c>
      <c r="J1391">
        <v>0.45900000000000002</v>
      </c>
      <c r="K1391">
        <v>0.379</v>
      </c>
      <c r="L1391">
        <v>0.68</v>
      </c>
      <c r="M1391">
        <v>1</v>
      </c>
      <c r="N1391">
        <v>0.58899999999999997</v>
      </c>
      <c r="O1391">
        <v>241</v>
      </c>
      <c r="P1391">
        <v>115</v>
      </c>
      <c r="Q1391">
        <v>195</v>
      </c>
      <c r="R1391">
        <v>143</v>
      </c>
      <c r="S1391">
        <v>187</v>
      </c>
      <c r="T1391">
        <f>(Data[[#This Row],[mean_r]]/256)*100</f>
        <v>76.171875</v>
      </c>
      <c r="U1391">
        <f>(Data[[#This Row],[mean_g]]/256)*100</f>
        <v>55.859375</v>
      </c>
      <c r="V1391">
        <f>(Data[[#This Row],[mean_b]]/256)*100</f>
        <v>73.046875</v>
      </c>
      <c r="W1391">
        <v>0.65600000000000003</v>
      </c>
      <c r="X1391" t="s">
        <v>63</v>
      </c>
      <c r="Y1391" t="s">
        <v>45</v>
      </c>
      <c r="Z1391">
        <v>7149</v>
      </c>
      <c r="AA1391">
        <v>5.45</v>
      </c>
      <c r="AB1391">
        <v>15.4</v>
      </c>
      <c r="AC1391">
        <v>41.5</v>
      </c>
      <c r="AD1391">
        <v>221935</v>
      </c>
      <c r="AE1391">
        <v>98.4</v>
      </c>
      <c r="AF1391">
        <v>30.7</v>
      </c>
      <c r="AG1391" t="s">
        <v>46</v>
      </c>
      <c r="AH1391" t="s">
        <v>42</v>
      </c>
      <c r="AI1391" t="s">
        <v>43</v>
      </c>
      <c r="AJ1391">
        <v>40</v>
      </c>
      <c r="AK1391">
        <v>224</v>
      </c>
      <c r="AL1391">
        <v>0.92149999999999999</v>
      </c>
      <c r="AM1391">
        <v>0.85450000000000004</v>
      </c>
      <c r="AN1391">
        <v>0.76139999999999997</v>
      </c>
      <c r="AO1391">
        <f>Data[[#This Row],[labeller_confidence_score]]-Data[[#This Row],[cytodiffusion_classification_confidence]]</f>
        <v>-9.3100000000000072E-2</v>
      </c>
    </row>
    <row r="1392" spans="1:41" x14ac:dyDescent="0.3">
      <c r="A1392" t="s">
        <v>1465</v>
      </c>
      <c r="B1392" t="s">
        <v>62</v>
      </c>
      <c r="C1392">
        <v>0</v>
      </c>
      <c r="D1392" t="s">
        <v>50</v>
      </c>
      <c r="E1392">
        <v>9.89</v>
      </c>
      <c r="F1392">
        <v>88.6</v>
      </c>
      <c r="G1392">
        <v>0.79800000000000004</v>
      </c>
      <c r="H1392">
        <v>0.216</v>
      </c>
      <c r="I1392">
        <f>Data[[#This Row],[nucleus_area_pct]]/Data[[#This Row],[cytoplasm_ratio]]</f>
        <v>410.18518518518516</v>
      </c>
      <c r="J1392">
        <v>0.77400000000000002</v>
      </c>
      <c r="K1392">
        <v>0.19</v>
      </c>
      <c r="L1392">
        <v>0.89</v>
      </c>
      <c r="M1392">
        <v>1</v>
      </c>
      <c r="N1392">
        <v>0.88400000000000001</v>
      </c>
      <c r="O1392">
        <v>257</v>
      </c>
      <c r="P1392">
        <v>47</v>
      </c>
      <c r="Q1392">
        <v>194</v>
      </c>
      <c r="R1392">
        <v>142</v>
      </c>
      <c r="S1392">
        <v>204</v>
      </c>
      <c r="T1392">
        <f>(Data[[#This Row],[mean_r]]/256)*100</f>
        <v>75.78125</v>
      </c>
      <c r="U1392">
        <f>(Data[[#This Row],[mean_g]]/256)*100</f>
        <v>55.46875</v>
      </c>
      <c r="V1392">
        <f>(Data[[#This Row],[mean_b]]/256)*100</f>
        <v>79.6875</v>
      </c>
      <c r="W1392">
        <v>0.74</v>
      </c>
      <c r="X1392" t="s">
        <v>51</v>
      </c>
      <c r="Y1392" t="s">
        <v>45</v>
      </c>
      <c r="Z1392">
        <v>7829</v>
      </c>
      <c r="AA1392">
        <v>4.29</v>
      </c>
      <c r="AB1392">
        <v>12.7</v>
      </c>
      <c r="AC1392">
        <v>46.7</v>
      </c>
      <c r="AD1392">
        <v>256918</v>
      </c>
      <c r="AE1392">
        <v>105.6</v>
      </c>
      <c r="AF1392">
        <v>35.6</v>
      </c>
      <c r="AG1392" t="s">
        <v>41</v>
      </c>
      <c r="AH1392" t="s">
        <v>42</v>
      </c>
      <c r="AI1392" t="s">
        <v>43</v>
      </c>
      <c r="AJ1392">
        <v>60</v>
      </c>
      <c r="AK1392">
        <v>360</v>
      </c>
      <c r="AL1392">
        <v>2.1000000000000001E-2</v>
      </c>
      <c r="AM1392">
        <v>0.88759999999999994</v>
      </c>
      <c r="AN1392">
        <v>0.87970000000000004</v>
      </c>
      <c r="AO1392">
        <f>Data[[#This Row],[labeller_confidence_score]]-Data[[#This Row],[cytodiffusion_classification_confidence]]</f>
        <v>-7.8999999999999071E-3</v>
      </c>
    </row>
    <row r="1393" spans="1:41" x14ac:dyDescent="0.3">
      <c r="A1393" t="s">
        <v>1466</v>
      </c>
      <c r="B1393" t="s">
        <v>58</v>
      </c>
      <c r="C1393">
        <v>1</v>
      </c>
      <c r="D1393" t="s">
        <v>38</v>
      </c>
      <c r="E1393">
        <v>12.72</v>
      </c>
      <c r="F1393">
        <v>66.900000000000006</v>
      </c>
      <c r="G1393">
        <v>0.68899999999999995</v>
      </c>
      <c r="H1393">
        <v>0.214</v>
      </c>
      <c r="I1393">
        <f>Data[[#This Row],[nucleus_area_pct]]/Data[[#This Row],[cytoplasm_ratio]]</f>
        <v>312.61682242990656</v>
      </c>
      <c r="J1393">
        <v>0.93400000000000005</v>
      </c>
      <c r="K1393">
        <v>0.30099999999999999</v>
      </c>
      <c r="L1393">
        <v>1.52</v>
      </c>
      <c r="M1393">
        <v>1</v>
      </c>
      <c r="N1393">
        <v>0.8</v>
      </c>
      <c r="O1393">
        <v>580</v>
      </c>
      <c r="P1393">
        <v>96</v>
      </c>
      <c r="Q1393">
        <v>213</v>
      </c>
      <c r="R1393">
        <v>138</v>
      </c>
      <c r="S1393">
        <v>194</v>
      </c>
      <c r="T1393">
        <f>(Data[[#This Row],[mean_r]]/256)*100</f>
        <v>83.203125</v>
      </c>
      <c r="U1393">
        <f>(Data[[#This Row],[mean_g]]/256)*100</f>
        <v>53.90625</v>
      </c>
      <c r="V1393">
        <f>(Data[[#This Row],[mean_b]]/256)*100</f>
        <v>75.78125</v>
      </c>
      <c r="W1393">
        <v>0.754</v>
      </c>
      <c r="X1393" t="s">
        <v>39</v>
      </c>
      <c r="Y1393" t="s">
        <v>40</v>
      </c>
      <c r="Z1393">
        <v>8483</v>
      </c>
      <c r="AA1393">
        <v>4.54</v>
      </c>
      <c r="AB1393">
        <v>11.7</v>
      </c>
      <c r="AC1393">
        <v>36.299999999999997</v>
      </c>
      <c r="AD1393">
        <v>301470</v>
      </c>
      <c r="AE1393">
        <v>88.7</v>
      </c>
      <c r="AF1393">
        <v>35.9</v>
      </c>
      <c r="AG1393" t="s">
        <v>46</v>
      </c>
      <c r="AH1393" t="s">
        <v>42</v>
      </c>
      <c r="AI1393" t="s">
        <v>43</v>
      </c>
      <c r="AJ1393">
        <v>40</v>
      </c>
      <c r="AK1393">
        <v>256</v>
      </c>
      <c r="AL1393">
        <v>0.87580000000000002</v>
      </c>
      <c r="AM1393">
        <v>0.80979999999999996</v>
      </c>
      <c r="AN1393">
        <v>0.68530000000000002</v>
      </c>
      <c r="AO1393">
        <f>Data[[#This Row],[labeller_confidence_score]]-Data[[#This Row],[cytodiffusion_classification_confidence]]</f>
        <v>-0.12449999999999994</v>
      </c>
    </row>
    <row r="1394" spans="1:41" x14ac:dyDescent="0.3">
      <c r="A1394" t="s">
        <v>1467</v>
      </c>
      <c r="B1394" t="s">
        <v>54</v>
      </c>
      <c r="C1394">
        <v>0</v>
      </c>
      <c r="D1394" t="s">
        <v>54</v>
      </c>
      <c r="E1394">
        <v>7.87</v>
      </c>
      <c r="F1394">
        <v>0</v>
      </c>
      <c r="G1394">
        <v>0</v>
      </c>
      <c r="H1394">
        <v>1</v>
      </c>
      <c r="I1394">
        <f>Data[[#This Row],[nucleus_area_pct]]/Data[[#This Row],[cytoplasm_ratio]]</f>
        <v>0</v>
      </c>
      <c r="J1394">
        <v>0.90300000000000002</v>
      </c>
      <c r="K1394">
        <v>0.14699999999999999</v>
      </c>
      <c r="L1394">
        <v>1.07</v>
      </c>
      <c r="M1394">
        <v>1</v>
      </c>
      <c r="N1394">
        <v>0.93</v>
      </c>
      <c r="O1394">
        <v>171</v>
      </c>
      <c r="P1394">
        <v>52</v>
      </c>
      <c r="Q1394">
        <v>242</v>
      </c>
      <c r="R1394">
        <v>128</v>
      </c>
      <c r="S1394">
        <v>103</v>
      </c>
      <c r="T1394">
        <f>(Data[[#This Row],[mean_r]]/256)*100</f>
        <v>94.53125</v>
      </c>
      <c r="U1394">
        <f>(Data[[#This Row],[mean_g]]/256)*100</f>
        <v>50</v>
      </c>
      <c r="V1394">
        <f>(Data[[#This Row],[mean_b]]/256)*100</f>
        <v>40.234375</v>
      </c>
      <c r="W1394">
        <v>0.59599999999999997</v>
      </c>
      <c r="X1394" t="s">
        <v>51</v>
      </c>
      <c r="Y1394" t="s">
        <v>40</v>
      </c>
      <c r="Z1394">
        <v>9493</v>
      </c>
      <c r="AA1394">
        <v>4.4800000000000004</v>
      </c>
      <c r="AB1394">
        <v>14.9</v>
      </c>
      <c r="AC1394">
        <v>33.4</v>
      </c>
      <c r="AD1394">
        <v>337803</v>
      </c>
      <c r="AE1394">
        <v>88</v>
      </c>
      <c r="AF1394">
        <v>34.299999999999997</v>
      </c>
      <c r="AG1394" t="s">
        <v>46</v>
      </c>
      <c r="AH1394" t="s">
        <v>47</v>
      </c>
      <c r="AI1394" t="s">
        <v>52</v>
      </c>
      <c r="AJ1394">
        <v>100</v>
      </c>
      <c r="AK1394">
        <v>224</v>
      </c>
      <c r="AL1394">
        <v>0.12180000000000001</v>
      </c>
      <c r="AM1394">
        <v>0.92869999999999997</v>
      </c>
      <c r="AN1394">
        <v>0.88160000000000005</v>
      </c>
      <c r="AO1394">
        <f>Data[[#This Row],[labeller_confidence_score]]-Data[[#This Row],[cytodiffusion_classification_confidence]]</f>
        <v>-4.709999999999992E-2</v>
      </c>
    </row>
    <row r="1395" spans="1:41" x14ac:dyDescent="0.3">
      <c r="A1395" t="s">
        <v>1468</v>
      </c>
      <c r="B1395" t="s">
        <v>81</v>
      </c>
      <c r="C1395">
        <v>1</v>
      </c>
      <c r="D1395" t="s">
        <v>82</v>
      </c>
      <c r="E1395">
        <v>17.36</v>
      </c>
      <c r="F1395">
        <v>82.6</v>
      </c>
      <c r="G1395">
        <v>0.317</v>
      </c>
      <c r="H1395">
        <v>0.17</v>
      </c>
      <c r="I1395">
        <f>Data[[#This Row],[nucleus_area_pct]]/Data[[#This Row],[cytoplasm_ratio]]</f>
        <v>485.88235294117641</v>
      </c>
      <c r="J1395">
        <v>0.84699999999999998</v>
      </c>
      <c r="K1395">
        <v>0.33300000000000002</v>
      </c>
      <c r="L1395">
        <v>1.1100000000000001</v>
      </c>
      <c r="M1395">
        <v>1.1000000000000001</v>
      </c>
      <c r="N1395">
        <v>0.96</v>
      </c>
      <c r="O1395">
        <v>813</v>
      </c>
      <c r="P1395">
        <v>96</v>
      </c>
      <c r="Q1395">
        <v>198</v>
      </c>
      <c r="R1395">
        <v>153</v>
      </c>
      <c r="S1395">
        <v>216</v>
      </c>
      <c r="T1395">
        <f>(Data[[#This Row],[mean_r]]/256)*100</f>
        <v>77.34375</v>
      </c>
      <c r="U1395">
        <f>(Data[[#This Row],[mean_g]]/256)*100</f>
        <v>59.765625</v>
      </c>
      <c r="V1395">
        <f>(Data[[#This Row],[mean_b]]/256)*100</f>
        <v>84.375</v>
      </c>
      <c r="W1395">
        <v>0.68500000000000005</v>
      </c>
      <c r="X1395" t="s">
        <v>39</v>
      </c>
      <c r="Y1395" t="s">
        <v>40</v>
      </c>
      <c r="Z1395">
        <v>4942</v>
      </c>
      <c r="AA1395">
        <v>5.5</v>
      </c>
      <c r="AB1395">
        <v>12.5</v>
      </c>
      <c r="AC1395">
        <v>40.299999999999997</v>
      </c>
      <c r="AD1395">
        <v>158135</v>
      </c>
      <c r="AE1395">
        <v>74.8</v>
      </c>
      <c r="AF1395">
        <v>30.1</v>
      </c>
      <c r="AG1395" t="s">
        <v>64</v>
      </c>
      <c r="AH1395" t="s">
        <v>42</v>
      </c>
      <c r="AI1395" t="s">
        <v>56</v>
      </c>
      <c r="AJ1395">
        <v>40</v>
      </c>
      <c r="AK1395">
        <v>512</v>
      </c>
      <c r="AL1395">
        <v>0.96399999999999997</v>
      </c>
      <c r="AM1395">
        <v>0.60019999999999996</v>
      </c>
      <c r="AN1395">
        <v>0.61819999999999997</v>
      </c>
      <c r="AO1395">
        <f>Data[[#This Row],[labeller_confidence_score]]-Data[[#This Row],[cytodiffusion_classification_confidence]]</f>
        <v>1.8000000000000016E-2</v>
      </c>
    </row>
    <row r="1396" spans="1:41" x14ac:dyDescent="0.3">
      <c r="A1396" t="s">
        <v>1469</v>
      </c>
      <c r="B1396" t="s">
        <v>87</v>
      </c>
      <c r="C1396">
        <v>0</v>
      </c>
      <c r="D1396" t="s">
        <v>50</v>
      </c>
      <c r="E1396">
        <v>12.57</v>
      </c>
      <c r="F1396">
        <v>46.5</v>
      </c>
      <c r="G1396">
        <v>0.53800000000000003</v>
      </c>
      <c r="H1396">
        <v>0.49399999999999999</v>
      </c>
      <c r="I1396">
        <f>Data[[#This Row],[nucleus_area_pct]]/Data[[#This Row],[cytoplasm_ratio]]</f>
        <v>94.12955465587045</v>
      </c>
      <c r="J1396">
        <v>0.754</v>
      </c>
      <c r="K1396">
        <v>0.215</v>
      </c>
      <c r="L1396">
        <v>4.55</v>
      </c>
      <c r="M1396">
        <v>2</v>
      </c>
      <c r="N1396">
        <v>0.80100000000000005</v>
      </c>
      <c r="O1396">
        <v>424</v>
      </c>
      <c r="P1396">
        <v>70</v>
      </c>
      <c r="Q1396">
        <v>229</v>
      </c>
      <c r="R1396">
        <v>161</v>
      </c>
      <c r="S1396">
        <v>148</v>
      </c>
      <c r="T1396">
        <f>(Data[[#This Row],[mean_r]]/256)*100</f>
        <v>89.453125</v>
      </c>
      <c r="U1396">
        <f>(Data[[#This Row],[mean_g]]/256)*100</f>
        <v>62.890625</v>
      </c>
      <c r="V1396">
        <f>(Data[[#This Row],[mean_b]]/256)*100</f>
        <v>57.8125</v>
      </c>
      <c r="W1396">
        <v>0.69799999999999995</v>
      </c>
      <c r="X1396" t="s">
        <v>63</v>
      </c>
      <c r="Y1396" t="s">
        <v>45</v>
      </c>
      <c r="Z1396">
        <v>9442</v>
      </c>
      <c r="AA1396">
        <v>4.45</v>
      </c>
      <c r="AB1396">
        <v>13.2</v>
      </c>
      <c r="AC1396">
        <v>42.9</v>
      </c>
      <c r="AD1396">
        <v>301895</v>
      </c>
      <c r="AE1396">
        <v>88.4</v>
      </c>
      <c r="AF1396">
        <v>33.299999999999997</v>
      </c>
      <c r="AG1396" t="s">
        <v>46</v>
      </c>
      <c r="AH1396" t="s">
        <v>42</v>
      </c>
      <c r="AI1396" t="s">
        <v>56</v>
      </c>
      <c r="AJ1396">
        <v>60</v>
      </c>
      <c r="AK1396">
        <v>512</v>
      </c>
      <c r="AL1396">
        <v>9.9699999999999997E-2</v>
      </c>
      <c r="AM1396">
        <v>0.86699999999999999</v>
      </c>
      <c r="AN1396">
        <v>0.88170000000000004</v>
      </c>
      <c r="AO1396">
        <f>Data[[#This Row],[labeller_confidence_score]]-Data[[#This Row],[cytodiffusion_classification_confidence]]</f>
        <v>1.4700000000000046E-2</v>
      </c>
    </row>
    <row r="1397" spans="1:41" x14ac:dyDescent="0.3">
      <c r="A1397" t="s">
        <v>1470</v>
      </c>
      <c r="B1397" t="s">
        <v>60</v>
      </c>
      <c r="C1397">
        <v>0</v>
      </c>
      <c r="D1397" t="s">
        <v>50</v>
      </c>
      <c r="E1397">
        <v>15.07</v>
      </c>
      <c r="F1397">
        <v>71.599999999999994</v>
      </c>
      <c r="G1397">
        <v>0.45500000000000002</v>
      </c>
      <c r="H1397">
        <v>0.30099999999999999</v>
      </c>
      <c r="I1397">
        <f>Data[[#This Row],[nucleus_area_pct]]/Data[[#This Row],[cytoplasm_ratio]]</f>
        <v>237.87375415282392</v>
      </c>
      <c r="J1397">
        <v>0.73</v>
      </c>
      <c r="K1397">
        <v>0.64100000000000001</v>
      </c>
      <c r="L1397">
        <v>1.76</v>
      </c>
      <c r="M1397">
        <v>1.3</v>
      </c>
      <c r="N1397">
        <v>0.76700000000000002</v>
      </c>
      <c r="O1397">
        <v>513</v>
      </c>
      <c r="P1397">
        <v>77</v>
      </c>
      <c r="Q1397">
        <v>185</v>
      </c>
      <c r="R1397">
        <v>179</v>
      </c>
      <c r="S1397">
        <v>173</v>
      </c>
      <c r="T1397">
        <f>(Data[[#This Row],[mean_r]]/256)*100</f>
        <v>72.265625</v>
      </c>
      <c r="U1397">
        <f>(Data[[#This Row],[mean_g]]/256)*100</f>
        <v>69.921875</v>
      </c>
      <c r="V1397">
        <f>(Data[[#This Row],[mean_b]]/256)*100</f>
        <v>67.578125</v>
      </c>
      <c r="W1397">
        <v>0.53600000000000003</v>
      </c>
      <c r="X1397" t="s">
        <v>51</v>
      </c>
      <c r="Y1397" t="s">
        <v>45</v>
      </c>
      <c r="Z1397">
        <v>7796</v>
      </c>
      <c r="AA1397">
        <v>4.3899999999999997</v>
      </c>
      <c r="AB1397">
        <v>9</v>
      </c>
      <c r="AC1397">
        <v>39.700000000000003</v>
      </c>
      <c r="AD1397">
        <v>420218</v>
      </c>
      <c r="AE1397">
        <v>93.9</v>
      </c>
      <c r="AF1397">
        <v>33.299999999999997</v>
      </c>
      <c r="AG1397" t="s">
        <v>46</v>
      </c>
      <c r="AH1397" t="s">
        <v>42</v>
      </c>
      <c r="AI1397" t="s">
        <v>43</v>
      </c>
      <c r="AJ1397">
        <v>60</v>
      </c>
      <c r="AK1397">
        <v>360</v>
      </c>
      <c r="AL1397">
        <v>5.6300000000000003E-2</v>
      </c>
      <c r="AM1397">
        <v>0.88229999999999997</v>
      </c>
      <c r="AN1397">
        <v>0.97309999999999997</v>
      </c>
      <c r="AO1397">
        <f>Data[[#This Row],[labeller_confidence_score]]-Data[[#This Row],[cytodiffusion_classification_confidence]]</f>
        <v>9.0799999999999992E-2</v>
      </c>
    </row>
    <row r="1398" spans="1:41" x14ac:dyDescent="0.3">
      <c r="A1398" t="s">
        <v>1471</v>
      </c>
      <c r="B1398" t="s">
        <v>60</v>
      </c>
      <c r="C1398">
        <v>0</v>
      </c>
      <c r="D1398" t="s">
        <v>50</v>
      </c>
      <c r="E1398">
        <v>16.38</v>
      </c>
      <c r="F1398">
        <v>60.9</v>
      </c>
      <c r="G1398">
        <v>0.56799999999999995</v>
      </c>
      <c r="H1398">
        <v>0.33700000000000002</v>
      </c>
      <c r="I1398">
        <f>Data[[#This Row],[nucleus_area_pct]]/Data[[#This Row],[cytoplasm_ratio]]</f>
        <v>180.71216617210681</v>
      </c>
      <c r="J1398">
        <v>0.72299999999999998</v>
      </c>
      <c r="K1398">
        <v>0.65100000000000002</v>
      </c>
      <c r="L1398">
        <v>1.26</v>
      </c>
      <c r="M1398">
        <v>1</v>
      </c>
      <c r="N1398">
        <v>0.73</v>
      </c>
      <c r="O1398">
        <v>588</v>
      </c>
      <c r="P1398">
        <v>98</v>
      </c>
      <c r="Q1398">
        <v>222</v>
      </c>
      <c r="R1398">
        <v>151</v>
      </c>
      <c r="S1398">
        <v>177</v>
      </c>
      <c r="T1398">
        <f>(Data[[#This Row],[mean_r]]/256)*100</f>
        <v>86.71875</v>
      </c>
      <c r="U1398">
        <f>(Data[[#This Row],[mean_g]]/256)*100</f>
        <v>58.984375</v>
      </c>
      <c r="V1398">
        <f>(Data[[#This Row],[mean_b]]/256)*100</f>
        <v>69.140625</v>
      </c>
      <c r="W1398">
        <v>0.65900000000000003</v>
      </c>
      <c r="X1398" t="s">
        <v>51</v>
      </c>
      <c r="Y1398" t="s">
        <v>40</v>
      </c>
      <c r="Z1398">
        <v>7845</v>
      </c>
      <c r="AA1398">
        <v>4.72</v>
      </c>
      <c r="AB1398">
        <v>14.5</v>
      </c>
      <c r="AC1398">
        <v>39.200000000000003</v>
      </c>
      <c r="AD1398">
        <v>259228</v>
      </c>
      <c r="AE1398">
        <v>92.4</v>
      </c>
      <c r="AF1398">
        <v>34.1</v>
      </c>
      <c r="AG1398" t="s">
        <v>64</v>
      </c>
      <c r="AH1398" t="s">
        <v>42</v>
      </c>
      <c r="AI1398" t="s">
        <v>52</v>
      </c>
      <c r="AJ1398">
        <v>100</v>
      </c>
      <c r="AK1398">
        <v>224</v>
      </c>
      <c r="AL1398">
        <v>0.12180000000000001</v>
      </c>
      <c r="AM1398">
        <v>0.94820000000000004</v>
      </c>
      <c r="AN1398">
        <v>0.88360000000000005</v>
      </c>
      <c r="AO1398">
        <f>Data[[#This Row],[labeller_confidence_score]]-Data[[#This Row],[cytodiffusion_classification_confidence]]</f>
        <v>-6.4599999999999991E-2</v>
      </c>
    </row>
    <row r="1399" spans="1:41" x14ac:dyDescent="0.3">
      <c r="A1399" t="s">
        <v>1472</v>
      </c>
      <c r="B1399" t="s">
        <v>62</v>
      </c>
      <c r="C1399">
        <v>0</v>
      </c>
      <c r="D1399" t="s">
        <v>50</v>
      </c>
      <c r="E1399">
        <v>8.5299999999999994</v>
      </c>
      <c r="F1399">
        <v>65.3</v>
      </c>
      <c r="G1399">
        <v>0.82499999999999996</v>
      </c>
      <c r="H1399">
        <v>0.219</v>
      </c>
      <c r="I1399">
        <f>Data[[#This Row],[nucleus_area_pct]]/Data[[#This Row],[cytoplasm_ratio]]</f>
        <v>298.17351598173514</v>
      </c>
      <c r="J1399">
        <v>0.92700000000000005</v>
      </c>
      <c r="K1399">
        <v>0.249</v>
      </c>
      <c r="L1399">
        <v>1.1399999999999999</v>
      </c>
      <c r="M1399">
        <v>1</v>
      </c>
      <c r="N1399">
        <v>0.89100000000000001</v>
      </c>
      <c r="O1399">
        <v>307</v>
      </c>
      <c r="P1399">
        <v>56</v>
      </c>
      <c r="Q1399">
        <v>182</v>
      </c>
      <c r="R1399">
        <v>150</v>
      </c>
      <c r="S1399">
        <v>194</v>
      </c>
      <c r="T1399">
        <f>(Data[[#This Row],[mean_r]]/256)*100</f>
        <v>71.09375</v>
      </c>
      <c r="U1399">
        <f>(Data[[#This Row],[mean_g]]/256)*100</f>
        <v>58.59375</v>
      </c>
      <c r="V1399">
        <f>(Data[[#This Row],[mean_b]]/256)*100</f>
        <v>75.78125</v>
      </c>
      <c r="W1399">
        <v>0.60099999999999998</v>
      </c>
      <c r="X1399" t="s">
        <v>63</v>
      </c>
      <c r="Y1399" t="s">
        <v>45</v>
      </c>
      <c r="Z1399">
        <v>8866</v>
      </c>
      <c r="AA1399">
        <v>4.8099999999999996</v>
      </c>
      <c r="AB1399">
        <v>14.9</v>
      </c>
      <c r="AC1399">
        <v>41.9</v>
      </c>
      <c r="AD1399">
        <v>280300</v>
      </c>
      <c r="AE1399">
        <v>82.5</v>
      </c>
      <c r="AF1399">
        <v>34.299999999999997</v>
      </c>
      <c r="AG1399" t="s">
        <v>64</v>
      </c>
      <c r="AH1399" t="s">
        <v>42</v>
      </c>
      <c r="AI1399" t="s">
        <v>56</v>
      </c>
      <c r="AJ1399">
        <v>100</v>
      </c>
      <c r="AK1399">
        <v>512</v>
      </c>
      <c r="AL1399">
        <v>1.5299999999999999E-2</v>
      </c>
      <c r="AM1399">
        <v>0.99760000000000004</v>
      </c>
      <c r="AN1399">
        <v>0.8841</v>
      </c>
      <c r="AO1399">
        <f>Data[[#This Row],[labeller_confidence_score]]-Data[[#This Row],[cytodiffusion_classification_confidence]]</f>
        <v>-0.11350000000000005</v>
      </c>
    </row>
    <row r="1400" spans="1:41" x14ac:dyDescent="0.3">
      <c r="A1400" t="s">
        <v>1473</v>
      </c>
      <c r="B1400" t="s">
        <v>37</v>
      </c>
      <c r="C1400">
        <v>1</v>
      </c>
      <c r="D1400" t="s">
        <v>38</v>
      </c>
      <c r="E1400">
        <v>12.08</v>
      </c>
      <c r="F1400">
        <v>60.4</v>
      </c>
      <c r="G1400">
        <v>0.67300000000000004</v>
      </c>
      <c r="H1400">
        <v>0.30599999999999999</v>
      </c>
      <c r="I1400">
        <f>Data[[#This Row],[nucleus_area_pct]]/Data[[#This Row],[cytoplasm_ratio]]</f>
        <v>197.38562091503269</v>
      </c>
      <c r="J1400">
        <v>0.84399999999999997</v>
      </c>
      <c r="K1400">
        <v>0.48299999999999998</v>
      </c>
      <c r="L1400">
        <v>2.09</v>
      </c>
      <c r="M1400">
        <v>5.4</v>
      </c>
      <c r="N1400">
        <v>0.80500000000000005</v>
      </c>
      <c r="O1400">
        <v>526</v>
      </c>
      <c r="P1400">
        <v>61</v>
      </c>
      <c r="Q1400">
        <v>231</v>
      </c>
      <c r="R1400">
        <v>166</v>
      </c>
      <c r="S1400">
        <v>187</v>
      </c>
      <c r="T1400">
        <f>(Data[[#This Row],[mean_r]]/256)*100</f>
        <v>90.234375</v>
      </c>
      <c r="U1400">
        <f>(Data[[#This Row],[mean_g]]/256)*100</f>
        <v>64.84375</v>
      </c>
      <c r="V1400">
        <f>(Data[[#This Row],[mean_b]]/256)*100</f>
        <v>73.046875</v>
      </c>
      <c r="W1400">
        <v>0.82699999999999996</v>
      </c>
      <c r="X1400" t="s">
        <v>51</v>
      </c>
      <c r="Y1400" t="s">
        <v>40</v>
      </c>
      <c r="Z1400">
        <v>5589</v>
      </c>
      <c r="AA1400">
        <v>6.02</v>
      </c>
      <c r="AB1400">
        <v>15.2</v>
      </c>
      <c r="AC1400">
        <v>38.6</v>
      </c>
      <c r="AD1400">
        <v>277597</v>
      </c>
      <c r="AE1400">
        <v>79.400000000000006</v>
      </c>
      <c r="AF1400">
        <v>33.799999999999997</v>
      </c>
      <c r="AG1400" t="s">
        <v>46</v>
      </c>
      <c r="AH1400" t="s">
        <v>68</v>
      </c>
      <c r="AI1400" t="s">
        <v>52</v>
      </c>
      <c r="AJ1400">
        <v>100</v>
      </c>
      <c r="AK1400">
        <v>360</v>
      </c>
      <c r="AL1400">
        <v>0.86150000000000004</v>
      </c>
      <c r="AM1400">
        <v>0.77969999999999995</v>
      </c>
      <c r="AN1400">
        <v>0.84279999999999999</v>
      </c>
      <c r="AO1400">
        <f>Data[[#This Row],[labeller_confidence_score]]-Data[[#This Row],[cytodiffusion_classification_confidence]]</f>
        <v>6.3100000000000045E-2</v>
      </c>
    </row>
    <row r="1401" spans="1:41" x14ac:dyDescent="0.3">
      <c r="A1401" t="s">
        <v>1474</v>
      </c>
      <c r="B1401" t="s">
        <v>120</v>
      </c>
      <c r="C1401">
        <v>1</v>
      </c>
      <c r="D1401" t="s">
        <v>104</v>
      </c>
      <c r="E1401">
        <v>5.58</v>
      </c>
      <c r="F1401">
        <v>0</v>
      </c>
      <c r="G1401">
        <v>0</v>
      </c>
      <c r="H1401">
        <v>1</v>
      </c>
      <c r="I1401">
        <f>Data[[#This Row],[nucleus_area_pct]]/Data[[#This Row],[cytoplasm_ratio]]</f>
        <v>0</v>
      </c>
      <c r="J1401">
        <v>0.97</v>
      </c>
      <c r="K1401">
        <v>0.13100000000000001</v>
      </c>
      <c r="L1401">
        <v>0.67</v>
      </c>
      <c r="M1401">
        <v>1</v>
      </c>
      <c r="N1401">
        <v>0.94699999999999995</v>
      </c>
      <c r="O1401">
        <v>136</v>
      </c>
      <c r="P1401">
        <v>37</v>
      </c>
      <c r="Q1401">
        <v>223</v>
      </c>
      <c r="R1401">
        <v>123</v>
      </c>
      <c r="S1401">
        <v>125</v>
      </c>
      <c r="T1401">
        <f>(Data[[#This Row],[mean_r]]/256)*100</f>
        <v>87.109375</v>
      </c>
      <c r="U1401">
        <f>(Data[[#This Row],[mean_g]]/256)*100</f>
        <v>48.046875</v>
      </c>
      <c r="V1401">
        <f>(Data[[#This Row],[mean_b]]/256)*100</f>
        <v>48.828125</v>
      </c>
      <c r="W1401">
        <v>0.55000000000000004</v>
      </c>
      <c r="X1401" t="s">
        <v>51</v>
      </c>
      <c r="Y1401" t="s">
        <v>40</v>
      </c>
      <c r="Z1401">
        <v>9054</v>
      </c>
      <c r="AA1401">
        <v>5.99</v>
      </c>
      <c r="AB1401">
        <v>12.5</v>
      </c>
      <c r="AC1401">
        <v>40.700000000000003</v>
      </c>
      <c r="AD1401">
        <v>170216</v>
      </c>
      <c r="AE1401">
        <v>87.8</v>
      </c>
      <c r="AF1401">
        <v>32</v>
      </c>
      <c r="AG1401" t="s">
        <v>41</v>
      </c>
      <c r="AH1401" t="s">
        <v>68</v>
      </c>
      <c r="AI1401" t="s">
        <v>52</v>
      </c>
      <c r="AJ1401">
        <v>60</v>
      </c>
      <c r="AK1401">
        <v>360</v>
      </c>
      <c r="AL1401">
        <v>0.9778</v>
      </c>
      <c r="AM1401">
        <v>0.77380000000000004</v>
      </c>
      <c r="AN1401">
        <v>0.81040000000000001</v>
      </c>
      <c r="AO1401">
        <f>Data[[#This Row],[labeller_confidence_score]]-Data[[#This Row],[cytodiffusion_classification_confidence]]</f>
        <v>3.6599999999999966E-2</v>
      </c>
    </row>
    <row r="1402" spans="1:41" x14ac:dyDescent="0.3">
      <c r="A1402" t="s">
        <v>1475</v>
      </c>
      <c r="B1402" t="s">
        <v>87</v>
      </c>
      <c r="C1402">
        <v>0</v>
      </c>
      <c r="D1402" t="s">
        <v>50</v>
      </c>
      <c r="E1402">
        <v>11.88</v>
      </c>
      <c r="F1402">
        <v>48.6</v>
      </c>
      <c r="G1402">
        <v>0.48699999999999999</v>
      </c>
      <c r="H1402">
        <v>0.39100000000000001</v>
      </c>
      <c r="I1402">
        <f>Data[[#This Row],[nucleus_area_pct]]/Data[[#This Row],[cytoplasm_ratio]]</f>
        <v>124.29667519181585</v>
      </c>
      <c r="J1402">
        <v>0.69799999999999995</v>
      </c>
      <c r="K1402">
        <v>0.45100000000000001</v>
      </c>
      <c r="L1402">
        <v>4.55</v>
      </c>
      <c r="M1402">
        <v>2</v>
      </c>
      <c r="N1402">
        <v>0.74299999999999999</v>
      </c>
      <c r="O1402">
        <v>480</v>
      </c>
      <c r="P1402">
        <v>78</v>
      </c>
      <c r="Q1402">
        <v>253</v>
      </c>
      <c r="R1402">
        <v>107</v>
      </c>
      <c r="S1402">
        <v>128</v>
      </c>
      <c r="T1402">
        <f>(Data[[#This Row],[mean_r]]/256)*100</f>
        <v>98.828125</v>
      </c>
      <c r="U1402">
        <f>(Data[[#This Row],[mean_g]]/256)*100</f>
        <v>41.796875</v>
      </c>
      <c r="V1402">
        <f>(Data[[#This Row],[mean_b]]/256)*100</f>
        <v>50</v>
      </c>
      <c r="W1402">
        <v>0.68600000000000005</v>
      </c>
      <c r="X1402" t="s">
        <v>63</v>
      </c>
      <c r="Y1402" t="s">
        <v>40</v>
      </c>
      <c r="Z1402">
        <v>8183</v>
      </c>
      <c r="AA1402">
        <v>2.17</v>
      </c>
      <c r="AB1402">
        <v>16.100000000000001</v>
      </c>
      <c r="AC1402">
        <v>49.7</v>
      </c>
      <c r="AD1402">
        <v>362684</v>
      </c>
      <c r="AE1402">
        <v>87.8</v>
      </c>
      <c r="AF1402">
        <v>32</v>
      </c>
      <c r="AG1402" t="s">
        <v>64</v>
      </c>
      <c r="AH1402" t="s">
        <v>42</v>
      </c>
      <c r="AI1402" t="s">
        <v>43</v>
      </c>
      <c r="AJ1402">
        <v>60</v>
      </c>
      <c r="AK1402">
        <v>224</v>
      </c>
      <c r="AL1402">
        <v>9.06E-2</v>
      </c>
      <c r="AM1402">
        <v>1</v>
      </c>
      <c r="AN1402">
        <v>0.83379999999999999</v>
      </c>
      <c r="AO1402">
        <f>Data[[#This Row],[labeller_confidence_score]]-Data[[#This Row],[cytodiffusion_classification_confidence]]</f>
        <v>-0.16620000000000001</v>
      </c>
    </row>
    <row r="1403" spans="1:41" x14ac:dyDescent="0.3">
      <c r="A1403" t="s">
        <v>1476</v>
      </c>
      <c r="B1403" t="s">
        <v>89</v>
      </c>
      <c r="C1403">
        <v>1</v>
      </c>
      <c r="D1403" t="s">
        <v>38</v>
      </c>
      <c r="E1403">
        <v>14.44</v>
      </c>
      <c r="F1403">
        <v>53.3</v>
      </c>
      <c r="G1403">
        <v>0.61</v>
      </c>
      <c r="H1403">
        <v>0.53400000000000003</v>
      </c>
      <c r="I1403">
        <f>Data[[#This Row],[nucleus_area_pct]]/Data[[#This Row],[cytoplasm_ratio]]</f>
        <v>99.812734082396986</v>
      </c>
      <c r="J1403">
        <v>0.75700000000000001</v>
      </c>
      <c r="K1403">
        <v>0.49099999999999999</v>
      </c>
      <c r="L1403">
        <v>5.24</v>
      </c>
      <c r="M1403">
        <v>3</v>
      </c>
      <c r="N1403">
        <v>0.751</v>
      </c>
      <c r="O1403">
        <v>521</v>
      </c>
      <c r="P1403">
        <v>79</v>
      </c>
      <c r="Q1403">
        <v>200</v>
      </c>
      <c r="R1403">
        <v>154</v>
      </c>
      <c r="S1403">
        <v>167</v>
      </c>
      <c r="T1403">
        <f>(Data[[#This Row],[mean_r]]/256)*100</f>
        <v>78.125</v>
      </c>
      <c r="U1403">
        <f>(Data[[#This Row],[mean_g]]/256)*100</f>
        <v>60.15625</v>
      </c>
      <c r="V1403">
        <f>(Data[[#This Row],[mean_b]]/256)*100</f>
        <v>65.234375</v>
      </c>
      <c r="W1403">
        <v>0.53300000000000003</v>
      </c>
      <c r="X1403" t="s">
        <v>63</v>
      </c>
      <c r="Y1403" t="s">
        <v>40</v>
      </c>
      <c r="Z1403">
        <v>8053</v>
      </c>
      <c r="AA1403">
        <v>4.7</v>
      </c>
      <c r="AB1403">
        <v>12.2</v>
      </c>
      <c r="AC1403">
        <v>45.9</v>
      </c>
      <c r="AD1403">
        <v>212148</v>
      </c>
      <c r="AE1403">
        <v>92.4</v>
      </c>
      <c r="AF1403">
        <v>34.299999999999997</v>
      </c>
      <c r="AG1403" t="s">
        <v>64</v>
      </c>
      <c r="AH1403" t="s">
        <v>42</v>
      </c>
      <c r="AI1403" t="s">
        <v>43</v>
      </c>
      <c r="AJ1403">
        <v>100</v>
      </c>
      <c r="AK1403">
        <v>512</v>
      </c>
      <c r="AL1403">
        <v>0.89490000000000003</v>
      </c>
      <c r="AM1403">
        <v>0.79010000000000002</v>
      </c>
      <c r="AN1403">
        <v>0.78159999999999996</v>
      </c>
      <c r="AO1403">
        <f>Data[[#This Row],[labeller_confidence_score]]-Data[[#This Row],[cytodiffusion_classification_confidence]]</f>
        <v>-8.5000000000000631E-3</v>
      </c>
    </row>
    <row r="1404" spans="1:41" x14ac:dyDescent="0.3">
      <c r="A1404" t="s">
        <v>1477</v>
      </c>
      <c r="B1404" t="s">
        <v>103</v>
      </c>
      <c r="C1404">
        <v>1</v>
      </c>
      <c r="D1404" t="s">
        <v>104</v>
      </c>
      <c r="E1404">
        <v>4.7</v>
      </c>
      <c r="F1404">
        <v>0</v>
      </c>
      <c r="G1404">
        <v>0</v>
      </c>
      <c r="H1404">
        <v>1</v>
      </c>
      <c r="I1404">
        <f>Data[[#This Row],[nucleus_area_pct]]/Data[[#This Row],[cytoplasm_ratio]]</f>
        <v>0</v>
      </c>
      <c r="J1404">
        <v>0.49199999999999999</v>
      </c>
      <c r="K1404">
        <v>0.84499999999999997</v>
      </c>
      <c r="L1404">
        <v>0.92</v>
      </c>
      <c r="M1404">
        <v>1</v>
      </c>
      <c r="N1404">
        <v>0.67800000000000005</v>
      </c>
      <c r="O1404">
        <v>72</v>
      </c>
      <c r="P1404">
        <v>38</v>
      </c>
      <c r="Q1404">
        <v>213</v>
      </c>
      <c r="R1404">
        <v>132</v>
      </c>
      <c r="S1404">
        <v>117</v>
      </c>
      <c r="T1404">
        <f>(Data[[#This Row],[mean_r]]/256)*100</f>
        <v>83.203125</v>
      </c>
      <c r="U1404">
        <f>(Data[[#This Row],[mean_g]]/256)*100</f>
        <v>51.5625</v>
      </c>
      <c r="V1404">
        <f>(Data[[#This Row],[mean_b]]/256)*100</f>
        <v>45.703125</v>
      </c>
      <c r="W1404">
        <v>0.53</v>
      </c>
      <c r="X1404" t="s">
        <v>51</v>
      </c>
      <c r="Y1404" t="s">
        <v>40</v>
      </c>
      <c r="Z1404">
        <v>6782</v>
      </c>
      <c r="AA1404">
        <v>5.75</v>
      </c>
      <c r="AB1404">
        <v>17.100000000000001</v>
      </c>
      <c r="AC1404">
        <v>45.3</v>
      </c>
      <c r="AD1404">
        <v>254245</v>
      </c>
      <c r="AE1404">
        <v>100.4</v>
      </c>
      <c r="AF1404">
        <v>32.700000000000003</v>
      </c>
      <c r="AG1404" t="s">
        <v>46</v>
      </c>
      <c r="AH1404" t="s">
        <v>68</v>
      </c>
      <c r="AI1404" t="s">
        <v>52</v>
      </c>
      <c r="AJ1404">
        <v>40</v>
      </c>
      <c r="AK1404">
        <v>256</v>
      </c>
      <c r="AL1404">
        <v>0.80800000000000005</v>
      </c>
      <c r="AM1404">
        <v>0.71040000000000003</v>
      </c>
      <c r="AN1404">
        <v>0.90629999999999999</v>
      </c>
      <c r="AO1404">
        <f>Data[[#This Row],[labeller_confidence_score]]-Data[[#This Row],[cytodiffusion_classification_confidence]]</f>
        <v>0.19589999999999996</v>
      </c>
    </row>
    <row r="1405" spans="1:41" x14ac:dyDescent="0.3">
      <c r="A1405" t="s">
        <v>1478</v>
      </c>
      <c r="B1405" t="s">
        <v>133</v>
      </c>
      <c r="C1405">
        <v>1</v>
      </c>
      <c r="D1405" t="s">
        <v>104</v>
      </c>
      <c r="E1405">
        <v>6.91</v>
      </c>
      <c r="F1405">
        <v>0</v>
      </c>
      <c r="G1405">
        <v>0</v>
      </c>
      <c r="H1405">
        <v>1</v>
      </c>
      <c r="I1405">
        <f>Data[[#This Row],[nucleus_area_pct]]/Data[[#This Row],[cytoplasm_ratio]]</f>
        <v>0</v>
      </c>
      <c r="J1405">
        <v>0.49099999999999999</v>
      </c>
      <c r="K1405">
        <v>0.78500000000000003</v>
      </c>
      <c r="L1405">
        <v>0.83</v>
      </c>
      <c r="M1405">
        <v>1</v>
      </c>
      <c r="N1405">
        <v>0.90700000000000003</v>
      </c>
      <c r="O1405">
        <v>190</v>
      </c>
      <c r="P1405">
        <v>47</v>
      </c>
      <c r="Q1405">
        <v>227</v>
      </c>
      <c r="R1405">
        <v>155</v>
      </c>
      <c r="S1405">
        <v>130</v>
      </c>
      <c r="T1405">
        <f>(Data[[#This Row],[mean_r]]/256)*100</f>
        <v>88.671875</v>
      </c>
      <c r="U1405">
        <f>(Data[[#This Row],[mean_g]]/256)*100</f>
        <v>60.546875</v>
      </c>
      <c r="V1405">
        <f>(Data[[#This Row],[mean_b]]/256)*100</f>
        <v>50.78125</v>
      </c>
      <c r="W1405">
        <v>0.57199999999999995</v>
      </c>
      <c r="X1405" t="s">
        <v>39</v>
      </c>
      <c r="Y1405" t="s">
        <v>40</v>
      </c>
      <c r="Z1405">
        <v>8727</v>
      </c>
      <c r="AA1405">
        <v>4.18</v>
      </c>
      <c r="AB1405">
        <v>11.4</v>
      </c>
      <c r="AC1405">
        <v>45.3</v>
      </c>
      <c r="AD1405">
        <v>73057</v>
      </c>
      <c r="AE1405">
        <v>67.7</v>
      </c>
      <c r="AF1405">
        <v>34.200000000000003</v>
      </c>
      <c r="AG1405" t="s">
        <v>64</v>
      </c>
      <c r="AH1405" t="s">
        <v>42</v>
      </c>
      <c r="AI1405" t="s">
        <v>52</v>
      </c>
      <c r="AJ1405">
        <v>40</v>
      </c>
      <c r="AK1405">
        <v>360</v>
      </c>
      <c r="AL1405">
        <v>0.8911</v>
      </c>
      <c r="AM1405">
        <v>0.67579999999999996</v>
      </c>
      <c r="AN1405">
        <v>0.72809999999999997</v>
      </c>
      <c r="AO1405">
        <f>Data[[#This Row],[labeller_confidence_score]]-Data[[#This Row],[cytodiffusion_classification_confidence]]</f>
        <v>5.2300000000000013E-2</v>
      </c>
    </row>
    <row r="1406" spans="1:41" x14ac:dyDescent="0.3">
      <c r="A1406" t="s">
        <v>1479</v>
      </c>
      <c r="B1406" t="s">
        <v>67</v>
      </c>
      <c r="C1406">
        <v>1</v>
      </c>
      <c r="D1406" t="s">
        <v>67</v>
      </c>
      <c r="E1406">
        <v>2.13</v>
      </c>
      <c r="F1406">
        <v>0.1</v>
      </c>
      <c r="G1406">
        <v>0.443</v>
      </c>
      <c r="H1406">
        <v>0.78700000000000003</v>
      </c>
      <c r="I1406">
        <f>Data[[#This Row],[nucleus_area_pct]]/Data[[#This Row],[cytoplasm_ratio]]</f>
        <v>0.12706480304955528</v>
      </c>
      <c r="J1406">
        <v>0.53100000000000003</v>
      </c>
      <c r="K1406">
        <v>0.93799999999999994</v>
      </c>
      <c r="L1406">
        <v>2.1800000000000002</v>
      </c>
      <c r="M1406">
        <v>1.7</v>
      </c>
      <c r="N1406">
        <v>0.56599999999999995</v>
      </c>
      <c r="O1406">
        <v>341</v>
      </c>
      <c r="P1406">
        <v>38</v>
      </c>
      <c r="Q1406">
        <v>203</v>
      </c>
      <c r="R1406">
        <v>133</v>
      </c>
      <c r="S1406">
        <v>184</v>
      </c>
      <c r="T1406">
        <f>(Data[[#This Row],[mean_r]]/256)*100</f>
        <v>79.296875</v>
      </c>
      <c r="U1406">
        <f>(Data[[#This Row],[mean_g]]/256)*100</f>
        <v>51.953125</v>
      </c>
      <c r="V1406">
        <f>(Data[[#This Row],[mean_b]]/256)*100</f>
        <v>71.875</v>
      </c>
      <c r="W1406">
        <v>0.40500000000000003</v>
      </c>
      <c r="X1406" t="s">
        <v>51</v>
      </c>
      <c r="Y1406" t="s">
        <v>40</v>
      </c>
      <c r="Z1406">
        <v>4740</v>
      </c>
      <c r="AA1406">
        <v>4.21</v>
      </c>
      <c r="AB1406">
        <v>15.5</v>
      </c>
      <c r="AC1406">
        <v>40.4</v>
      </c>
      <c r="AD1406">
        <v>291809</v>
      </c>
      <c r="AE1406">
        <v>108.3</v>
      </c>
      <c r="AF1406">
        <v>34.4</v>
      </c>
      <c r="AG1406" t="s">
        <v>46</v>
      </c>
      <c r="AH1406" t="s">
        <v>47</v>
      </c>
      <c r="AI1406" t="s">
        <v>56</v>
      </c>
      <c r="AJ1406">
        <v>100</v>
      </c>
      <c r="AK1406">
        <v>360</v>
      </c>
      <c r="AL1406">
        <v>0.84750000000000003</v>
      </c>
      <c r="AM1406">
        <v>0.70709999999999995</v>
      </c>
      <c r="AN1406">
        <v>0.9627</v>
      </c>
      <c r="AO1406">
        <f>Data[[#This Row],[labeller_confidence_score]]-Data[[#This Row],[cytodiffusion_classification_confidence]]</f>
        <v>0.25560000000000005</v>
      </c>
    </row>
    <row r="1407" spans="1:41" x14ac:dyDescent="0.3">
      <c r="A1407" t="s">
        <v>1480</v>
      </c>
      <c r="B1407" t="s">
        <v>58</v>
      </c>
      <c r="C1407">
        <v>1</v>
      </c>
      <c r="D1407" t="s">
        <v>38</v>
      </c>
      <c r="E1407">
        <v>13.23</v>
      </c>
      <c r="F1407">
        <v>77.099999999999994</v>
      </c>
      <c r="G1407">
        <v>0.65500000000000003</v>
      </c>
      <c r="H1407">
        <v>0.312</v>
      </c>
      <c r="I1407">
        <f>Data[[#This Row],[nucleus_area_pct]]/Data[[#This Row],[cytoplasm_ratio]]</f>
        <v>247.11538461538458</v>
      </c>
      <c r="J1407">
        <v>0.68200000000000005</v>
      </c>
      <c r="K1407">
        <v>0.42099999999999999</v>
      </c>
      <c r="L1407">
        <v>1.52</v>
      </c>
      <c r="M1407">
        <v>1.1000000000000001</v>
      </c>
      <c r="N1407">
        <v>0.83699999999999997</v>
      </c>
      <c r="O1407">
        <v>470</v>
      </c>
      <c r="P1407">
        <v>101</v>
      </c>
      <c r="Q1407">
        <v>196</v>
      </c>
      <c r="R1407">
        <v>142</v>
      </c>
      <c r="S1407">
        <v>186</v>
      </c>
      <c r="T1407">
        <f>(Data[[#This Row],[mean_r]]/256)*100</f>
        <v>76.5625</v>
      </c>
      <c r="U1407">
        <f>(Data[[#This Row],[mean_g]]/256)*100</f>
        <v>55.46875</v>
      </c>
      <c r="V1407">
        <f>(Data[[#This Row],[mean_b]]/256)*100</f>
        <v>72.65625</v>
      </c>
      <c r="W1407">
        <v>0.78500000000000003</v>
      </c>
      <c r="X1407" t="s">
        <v>51</v>
      </c>
      <c r="Y1407" t="s">
        <v>40</v>
      </c>
      <c r="Z1407">
        <v>11416</v>
      </c>
      <c r="AA1407">
        <v>5.71</v>
      </c>
      <c r="AB1407">
        <v>10.7</v>
      </c>
      <c r="AC1407">
        <v>44.8</v>
      </c>
      <c r="AD1407">
        <v>105732</v>
      </c>
      <c r="AE1407">
        <v>79.599999999999994</v>
      </c>
      <c r="AF1407">
        <v>33.200000000000003</v>
      </c>
      <c r="AG1407" t="s">
        <v>41</v>
      </c>
      <c r="AH1407" t="s">
        <v>42</v>
      </c>
      <c r="AI1407" t="s">
        <v>43</v>
      </c>
      <c r="AJ1407">
        <v>60</v>
      </c>
      <c r="AK1407">
        <v>224</v>
      </c>
      <c r="AL1407">
        <v>0.99329999999999996</v>
      </c>
      <c r="AM1407">
        <v>0.64400000000000002</v>
      </c>
      <c r="AN1407">
        <v>0.93810000000000004</v>
      </c>
      <c r="AO1407">
        <f>Data[[#This Row],[labeller_confidence_score]]-Data[[#This Row],[cytodiffusion_classification_confidence]]</f>
        <v>0.29410000000000003</v>
      </c>
    </row>
    <row r="1408" spans="1:41" x14ac:dyDescent="0.3">
      <c r="A1408" t="s">
        <v>1481</v>
      </c>
      <c r="B1408" t="s">
        <v>106</v>
      </c>
      <c r="C1408">
        <v>1</v>
      </c>
      <c r="D1408" t="s">
        <v>82</v>
      </c>
      <c r="E1408">
        <v>14.08</v>
      </c>
      <c r="F1408">
        <v>82.6</v>
      </c>
      <c r="G1408">
        <v>0.32200000000000001</v>
      </c>
      <c r="H1408">
        <v>0.20899999999999999</v>
      </c>
      <c r="I1408">
        <f>Data[[#This Row],[nucleus_area_pct]]/Data[[#This Row],[cytoplasm_ratio]]</f>
        <v>395.21531100478467</v>
      </c>
      <c r="J1408">
        <v>0.90300000000000002</v>
      </c>
      <c r="K1408">
        <v>0.22600000000000001</v>
      </c>
      <c r="L1408">
        <v>0.94</v>
      </c>
      <c r="M1408">
        <v>1</v>
      </c>
      <c r="N1408">
        <v>0.74199999999999999</v>
      </c>
      <c r="O1408">
        <v>572</v>
      </c>
      <c r="P1408">
        <v>90</v>
      </c>
      <c r="Q1408">
        <v>187</v>
      </c>
      <c r="R1408">
        <v>119</v>
      </c>
      <c r="S1408">
        <v>190</v>
      </c>
      <c r="T1408">
        <f>(Data[[#This Row],[mean_r]]/256)*100</f>
        <v>73.046875</v>
      </c>
      <c r="U1408">
        <f>(Data[[#This Row],[mean_g]]/256)*100</f>
        <v>46.484375</v>
      </c>
      <c r="V1408">
        <f>(Data[[#This Row],[mean_b]]/256)*100</f>
        <v>74.21875</v>
      </c>
      <c r="W1408">
        <v>0.65300000000000002</v>
      </c>
      <c r="X1408" t="s">
        <v>51</v>
      </c>
      <c r="Y1408" t="s">
        <v>45</v>
      </c>
      <c r="Z1408">
        <v>8572</v>
      </c>
      <c r="AA1408">
        <v>4.3099999999999996</v>
      </c>
      <c r="AB1408">
        <v>12.7</v>
      </c>
      <c r="AC1408">
        <v>40.700000000000003</v>
      </c>
      <c r="AD1408">
        <v>279921</v>
      </c>
      <c r="AE1408">
        <v>92.4</v>
      </c>
      <c r="AF1408">
        <v>32.4</v>
      </c>
      <c r="AG1408" t="s">
        <v>64</v>
      </c>
      <c r="AH1408" t="s">
        <v>42</v>
      </c>
      <c r="AI1408" t="s">
        <v>52</v>
      </c>
      <c r="AJ1408">
        <v>100</v>
      </c>
      <c r="AK1408">
        <v>256</v>
      </c>
      <c r="AL1408">
        <v>0.83660000000000001</v>
      </c>
      <c r="AM1408">
        <v>0.65029999999999999</v>
      </c>
      <c r="AN1408">
        <v>0.73089999999999999</v>
      </c>
      <c r="AO1408">
        <f>Data[[#This Row],[labeller_confidence_score]]-Data[[#This Row],[cytodiffusion_classification_confidence]]</f>
        <v>8.0600000000000005E-2</v>
      </c>
    </row>
    <row r="1409" spans="1:41" x14ac:dyDescent="0.3">
      <c r="A1409" t="s">
        <v>1482</v>
      </c>
      <c r="B1409" t="s">
        <v>62</v>
      </c>
      <c r="C1409">
        <v>0</v>
      </c>
      <c r="D1409" t="s">
        <v>50</v>
      </c>
      <c r="E1409">
        <v>8.93</v>
      </c>
      <c r="F1409">
        <v>77.900000000000006</v>
      </c>
      <c r="G1409">
        <v>0.81100000000000005</v>
      </c>
      <c r="H1409">
        <v>0.14000000000000001</v>
      </c>
      <c r="I1409">
        <f>Data[[#This Row],[nucleus_area_pct]]/Data[[#This Row],[cytoplasm_ratio]]</f>
        <v>556.42857142857144</v>
      </c>
      <c r="J1409">
        <v>0.879</v>
      </c>
      <c r="K1409">
        <v>0.20300000000000001</v>
      </c>
      <c r="L1409">
        <v>0.82</v>
      </c>
      <c r="M1409">
        <v>1</v>
      </c>
      <c r="N1409">
        <v>0.95599999999999996</v>
      </c>
      <c r="O1409">
        <v>272</v>
      </c>
      <c r="P1409">
        <v>51</v>
      </c>
      <c r="Q1409">
        <v>205</v>
      </c>
      <c r="R1409">
        <v>164</v>
      </c>
      <c r="S1409">
        <v>194</v>
      </c>
      <c r="T1409">
        <f>(Data[[#This Row],[mean_r]]/256)*100</f>
        <v>80.078125</v>
      </c>
      <c r="U1409">
        <f>(Data[[#This Row],[mean_g]]/256)*100</f>
        <v>64.0625</v>
      </c>
      <c r="V1409">
        <f>(Data[[#This Row],[mean_b]]/256)*100</f>
        <v>75.78125</v>
      </c>
      <c r="W1409">
        <v>0.64600000000000002</v>
      </c>
      <c r="X1409" t="s">
        <v>39</v>
      </c>
      <c r="Y1409" t="s">
        <v>45</v>
      </c>
      <c r="Z1409">
        <v>1000</v>
      </c>
      <c r="AA1409">
        <v>4.3099999999999996</v>
      </c>
      <c r="AB1409">
        <v>14.4</v>
      </c>
      <c r="AC1409">
        <v>35.1</v>
      </c>
      <c r="AD1409">
        <v>231780</v>
      </c>
      <c r="AE1409">
        <v>81.2</v>
      </c>
      <c r="AF1409">
        <v>32.1</v>
      </c>
      <c r="AG1409" t="s">
        <v>41</v>
      </c>
      <c r="AH1409" t="s">
        <v>42</v>
      </c>
      <c r="AI1409" t="s">
        <v>43</v>
      </c>
      <c r="AJ1409">
        <v>60</v>
      </c>
      <c r="AK1409">
        <v>256</v>
      </c>
      <c r="AL1409">
        <v>9.9900000000000003E-2</v>
      </c>
      <c r="AM1409">
        <v>0.874</v>
      </c>
      <c r="AN1409">
        <v>1</v>
      </c>
      <c r="AO1409">
        <f>Data[[#This Row],[labeller_confidence_score]]-Data[[#This Row],[cytodiffusion_classification_confidence]]</f>
        <v>0.126</v>
      </c>
    </row>
    <row r="1410" spans="1:41" x14ac:dyDescent="0.3">
      <c r="A1410" t="s">
        <v>1483</v>
      </c>
      <c r="B1410" t="s">
        <v>62</v>
      </c>
      <c r="C1410">
        <v>0</v>
      </c>
      <c r="D1410" t="s">
        <v>50</v>
      </c>
      <c r="E1410">
        <v>8.39</v>
      </c>
      <c r="F1410">
        <v>75.099999999999994</v>
      </c>
      <c r="G1410">
        <v>0.82</v>
      </c>
      <c r="H1410">
        <v>0.26100000000000001</v>
      </c>
      <c r="I1410">
        <f>Data[[#This Row],[nucleus_area_pct]]/Data[[#This Row],[cytoplasm_ratio]]</f>
        <v>287.73946360153252</v>
      </c>
      <c r="J1410">
        <v>0.89</v>
      </c>
      <c r="K1410">
        <v>0.156</v>
      </c>
      <c r="L1410">
        <v>1.36</v>
      </c>
      <c r="M1410">
        <v>1</v>
      </c>
      <c r="N1410">
        <v>0.93</v>
      </c>
      <c r="O1410">
        <v>259</v>
      </c>
      <c r="P1410">
        <v>65</v>
      </c>
      <c r="Q1410">
        <v>213</v>
      </c>
      <c r="R1410">
        <v>152</v>
      </c>
      <c r="S1410">
        <v>203</v>
      </c>
      <c r="T1410">
        <f>(Data[[#This Row],[mean_r]]/256)*100</f>
        <v>83.203125</v>
      </c>
      <c r="U1410">
        <f>(Data[[#This Row],[mean_g]]/256)*100</f>
        <v>59.375</v>
      </c>
      <c r="V1410">
        <f>(Data[[#This Row],[mean_b]]/256)*100</f>
        <v>79.296875</v>
      </c>
      <c r="W1410">
        <v>0.78600000000000003</v>
      </c>
      <c r="X1410" t="s">
        <v>39</v>
      </c>
      <c r="Y1410" t="s">
        <v>45</v>
      </c>
      <c r="Z1410">
        <v>5836</v>
      </c>
      <c r="AA1410">
        <v>4.49</v>
      </c>
      <c r="AB1410">
        <v>15.1</v>
      </c>
      <c r="AC1410">
        <v>45.8</v>
      </c>
      <c r="AD1410">
        <v>346920</v>
      </c>
      <c r="AE1410">
        <v>85.8</v>
      </c>
      <c r="AF1410">
        <v>33.1</v>
      </c>
      <c r="AG1410" t="s">
        <v>46</v>
      </c>
      <c r="AH1410" t="s">
        <v>47</v>
      </c>
      <c r="AI1410" t="s">
        <v>56</v>
      </c>
      <c r="AJ1410">
        <v>100</v>
      </c>
      <c r="AK1410">
        <v>512</v>
      </c>
      <c r="AL1410">
        <v>0.13980000000000001</v>
      </c>
      <c r="AM1410">
        <v>0.88580000000000003</v>
      </c>
      <c r="AN1410">
        <v>0.91410000000000002</v>
      </c>
      <c r="AO1410">
        <f>Data[[#This Row],[labeller_confidence_score]]-Data[[#This Row],[cytodiffusion_classification_confidence]]</f>
        <v>2.8299999999999992E-2</v>
      </c>
    </row>
    <row r="1411" spans="1:41" x14ac:dyDescent="0.3">
      <c r="A1411" t="s">
        <v>1484</v>
      </c>
      <c r="B1411" t="s">
        <v>60</v>
      </c>
      <c r="C1411">
        <v>0</v>
      </c>
      <c r="D1411" t="s">
        <v>50</v>
      </c>
      <c r="E1411">
        <v>15.11</v>
      </c>
      <c r="F1411">
        <v>57.4</v>
      </c>
      <c r="G1411">
        <v>0.50700000000000001</v>
      </c>
      <c r="H1411">
        <v>0.48599999999999999</v>
      </c>
      <c r="I1411">
        <f>Data[[#This Row],[nucleus_area_pct]]/Data[[#This Row],[cytoplasm_ratio]]</f>
        <v>118.10699588477367</v>
      </c>
      <c r="J1411">
        <v>0.81699999999999995</v>
      </c>
      <c r="K1411">
        <v>0.53</v>
      </c>
      <c r="L1411">
        <v>1.83</v>
      </c>
      <c r="M1411">
        <v>1.3</v>
      </c>
      <c r="N1411">
        <v>0.72099999999999997</v>
      </c>
      <c r="O1411">
        <v>535</v>
      </c>
      <c r="P1411">
        <v>93</v>
      </c>
      <c r="Q1411">
        <v>222</v>
      </c>
      <c r="R1411">
        <v>159</v>
      </c>
      <c r="S1411">
        <v>177</v>
      </c>
      <c r="T1411">
        <f>(Data[[#This Row],[mean_r]]/256)*100</f>
        <v>86.71875</v>
      </c>
      <c r="U1411">
        <f>(Data[[#This Row],[mean_g]]/256)*100</f>
        <v>62.109375</v>
      </c>
      <c r="V1411">
        <f>(Data[[#This Row],[mean_b]]/256)*100</f>
        <v>69.140625</v>
      </c>
      <c r="W1411">
        <v>0.56100000000000005</v>
      </c>
      <c r="X1411" t="s">
        <v>51</v>
      </c>
      <c r="Y1411" t="s">
        <v>40</v>
      </c>
      <c r="Z1411">
        <v>8981</v>
      </c>
      <c r="AA1411">
        <v>4.62</v>
      </c>
      <c r="AB1411">
        <v>14.3</v>
      </c>
      <c r="AC1411">
        <v>35.5</v>
      </c>
      <c r="AD1411">
        <v>368285</v>
      </c>
      <c r="AE1411">
        <v>76.8</v>
      </c>
      <c r="AF1411">
        <v>32.6</v>
      </c>
      <c r="AG1411" t="s">
        <v>41</v>
      </c>
      <c r="AH1411" t="s">
        <v>68</v>
      </c>
      <c r="AI1411" t="s">
        <v>43</v>
      </c>
      <c r="AJ1411">
        <v>100</v>
      </c>
      <c r="AK1411">
        <v>256</v>
      </c>
      <c r="AL1411">
        <v>0.15590000000000001</v>
      </c>
      <c r="AM1411">
        <v>0.91100000000000003</v>
      </c>
      <c r="AN1411">
        <v>0.80030000000000001</v>
      </c>
      <c r="AO1411">
        <f>Data[[#This Row],[labeller_confidence_score]]-Data[[#This Row],[cytodiffusion_classification_confidence]]</f>
        <v>-0.11070000000000002</v>
      </c>
    </row>
    <row r="1412" spans="1:41" x14ac:dyDescent="0.3">
      <c r="A1412" t="s">
        <v>1485</v>
      </c>
      <c r="B1412" t="s">
        <v>62</v>
      </c>
      <c r="C1412">
        <v>0</v>
      </c>
      <c r="D1412" t="s">
        <v>50</v>
      </c>
      <c r="E1412">
        <v>10.15</v>
      </c>
      <c r="F1412">
        <v>78.8</v>
      </c>
      <c r="G1412">
        <v>0.78900000000000003</v>
      </c>
      <c r="H1412">
        <v>0.19600000000000001</v>
      </c>
      <c r="I1412">
        <f>Data[[#This Row],[nucleus_area_pct]]/Data[[#This Row],[cytoplasm_ratio]]</f>
        <v>402.0408163265306</v>
      </c>
      <c r="J1412">
        <v>0.78900000000000003</v>
      </c>
      <c r="K1412">
        <v>0.26600000000000001</v>
      </c>
      <c r="L1412">
        <v>1.29</v>
      </c>
      <c r="M1412">
        <v>1.1000000000000001</v>
      </c>
      <c r="N1412">
        <v>1</v>
      </c>
      <c r="O1412">
        <v>228</v>
      </c>
      <c r="P1412">
        <v>47</v>
      </c>
      <c r="Q1412">
        <v>208</v>
      </c>
      <c r="R1412">
        <v>150</v>
      </c>
      <c r="S1412">
        <v>183</v>
      </c>
      <c r="T1412">
        <f>(Data[[#This Row],[mean_r]]/256)*100</f>
        <v>81.25</v>
      </c>
      <c r="U1412">
        <f>(Data[[#This Row],[mean_g]]/256)*100</f>
        <v>58.59375</v>
      </c>
      <c r="V1412">
        <f>(Data[[#This Row],[mean_b]]/256)*100</f>
        <v>71.484375</v>
      </c>
      <c r="W1412">
        <v>0.70299999999999996</v>
      </c>
      <c r="X1412" t="s">
        <v>51</v>
      </c>
      <c r="Y1412" t="s">
        <v>40</v>
      </c>
      <c r="Z1412">
        <v>5454</v>
      </c>
      <c r="AA1412">
        <v>2.11</v>
      </c>
      <c r="AB1412">
        <v>13</v>
      </c>
      <c r="AC1412">
        <v>28.2</v>
      </c>
      <c r="AD1412">
        <v>211815</v>
      </c>
      <c r="AE1412">
        <v>89.5</v>
      </c>
      <c r="AF1412">
        <v>35</v>
      </c>
      <c r="AG1412" t="s">
        <v>46</v>
      </c>
      <c r="AH1412" t="s">
        <v>47</v>
      </c>
      <c r="AI1412" t="s">
        <v>52</v>
      </c>
      <c r="AJ1412">
        <v>100</v>
      </c>
      <c r="AK1412">
        <v>512</v>
      </c>
      <c r="AL1412">
        <v>9.9000000000000005E-2</v>
      </c>
      <c r="AM1412">
        <v>0.80679999999999996</v>
      </c>
      <c r="AN1412">
        <v>0.9022</v>
      </c>
      <c r="AO1412">
        <f>Data[[#This Row],[labeller_confidence_score]]-Data[[#This Row],[cytodiffusion_classification_confidence]]</f>
        <v>9.540000000000004E-2</v>
      </c>
    </row>
    <row r="1413" spans="1:41" x14ac:dyDescent="0.3">
      <c r="A1413" t="s">
        <v>1486</v>
      </c>
      <c r="B1413" t="s">
        <v>85</v>
      </c>
      <c r="C1413">
        <v>0</v>
      </c>
      <c r="D1413" t="s">
        <v>50</v>
      </c>
      <c r="E1413">
        <v>10.98</v>
      </c>
      <c r="F1413">
        <v>55.3</v>
      </c>
      <c r="G1413">
        <v>0.78100000000000003</v>
      </c>
      <c r="H1413">
        <v>0.50700000000000001</v>
      </c>
      <c r="I1413">
        <f>Data[[#This Row],[nucleus_area_pct]]/Data[[#This Row],[cytoplasm_ratio]]</f>
        <v>109.07297830374753</v>
      </c>
      <c r="J1413">
        <v>0.78200000000000003</v>
      </c>
      <c r="K1413">
        <v>0.32</v>
      </c>
      <c r="L1413">
        <v>5</v>
      </c>
      <c r="M1413">
        <v>1.8</v>
      </c>
      <c r="N1413">
        <v>0.80300000000000005</v>
      </c>
      <c r="O1413">
        <v>412</v>
      </c>
      <c r="P1413">
        <v>74</v>
      </c>
      <c r="Q1413">
        <v>179</v>
      </c>
      <c r="R1413">
        <v>149</v>
      </c>
      <c r="S1413">
        <v>206</v>
      </c>
      <c r="T1413">
        <f>(Data[[#This Row],[mean_r]]/256)*100</f>
        <v>69.921875</v>
      </c>
      <c r="U1413">
        <f>(Data[[#This Row],[mean_g]]/256)*100</f>
        <v>58.203125</v>
      </c>
      <c r="V1413">
        <f>(Data[[#This Row],[mean_b]]/256)*100</f>
        <v>80.46875</v>
      </c>
      <c r="W1413">
        <v>0.76800000000000002</v>
      </c>
      <c r="X1413" t="s">
        <v>51</v>
      </c>
      <c r="Y1413" t="s">
        <v>45</v>
      </c>
      <c r="Z1413">
        <v>7224</v>
      </c>
      <c r="AA1413">
        <v>4.8899999999999997</v>
      </c>
      <c r="AB1413">
        <v>13.8</v>
      </c>
      <c r="AC1413">
        <v>38.5</v>
      </c>
      <c r="AD1413">
        <v>389825</v>
      </c>
      <c r="AE1413">
        <v>105.3</v>
      </c>
      <c r="AF1413">
        <v>31.9</v>
      </c>
      <c r="AG1413" t="s">
        <v>64</v>
      </c>
      <c r="AH1413" t="s">
        <v>42</v>
      </c>
      <c r="AI1413" t="s">
        <v>52</v>
      </c>
      <c r="AJ1413">
        <v>100</v>
      </c>
      <c r="AK1413">
        <v>256</v>
      </c>
      <c r="AL1413">
        <v>3.3000000000000002E-2</v>
      </c>
      <c r="AM1413">
        <v>0.99870000000000003</v>
      </c>
      <c r="AN1413">
        <v>0.94530000000000003</v>
      </c>
      <c r="AO1413">
        <f>Data[[#This Row],[labeller_confidence_score]]-Data[[#This Row],[cytodiffusion_classification_confidence]]</f>
        <v>-5.3400000000000003E-2</v>
      </c>
    </row>
    <row r="1414" spans="1:41" x14ac:dyDescent="0.3">
      <c r="A1414" t="s">
        <v>1487</v>
      </c>
      <c r="B1414" t="s">
        <v>81</v>
      </c>
      <c r="C1414">
        <v>1</v>
      </c>
      <c r="D1414" t="s">
        <v>82</v>
      </c>
      <c r="E1414">
        <v>14.89</v>
      </c>
      <c r="F1414">
        <v>84.2</v>
      </c>
      <c r="G1414">
        <v>0.27700000000000002</v>
      </c>
      <c r="H1414">
        <v>0.112</v>
      </c>
      <c r="I1414">
        <f>Data[[#This Row],[nucleus_area_pct]]/Data[[#This Row],[cytoplasm_ratio]]</f>
        <v>751.78571428571433</v>
      </c>
      <c r="J1414">
        <v>0.91500000000000004</v>
      </c>
      <c r="K1414">
        <v>0.20799999999999999</v>
      </c>
      <c r="L1414">
        <v>0.56999999999999995</v>
      </c>
      <c r="M1414">
        <v>1.1000000000000001</v>
      </c>
      <c r="N1414">
        <v>0.80200000000000005</v>
      </c>
      <c r="O1414">
        <v>741</v>
      </c>
      <c r="P1414">
        <v>106</v>
      </c>
      <c r="Q1414">
        <v>192</v>
      </c>
      <c r="R1414">
        <v>154</v>
      </c>
      <c r="S1414">
        <v>226</v>
      </c>
      <c r="T1414">
        <f>(Data[[#This Row],[mean_r]]/256)*100</f>
        <v>75</v>
      </c>
      <c r="U1414">
        <f>(Data[[#This Row],[mean_g]]/256)*100</f>
        <v>60.15625</v>
      </c>
      <c r="V1414">
        <f>(Data[[#This Row],[mean_b]]/256)*100</f>
        <v>88.28125</v>
      </c>
      <c r="W1414">
        <v>0.74399999999999999</v>
      </c>
      <c r="X1414" t="s">
        <v>51</v>
      </c>
      <c r="Y1414" t="s">
        <v>45</v>
      </c>
      <c r="Z1414">
        <v>9210</v>
      </c>
      <c r="AA1414">
        <v>4.49</v>
      </c>
      <c r="AB1414">
        <v>14.8</v>
      </c>
      <c r="AC1414">
        <v>43.1</v>
      </c>
      <c r="AD1414">
        <v>265659</v>
      </c>
      <c r="AE1414">
        <v>82.8</v>
      </c>
      <c r="AF1414">
        <v>36.299999999999997</v>
      </c>
      <c r="AG1414" t="s">
        <v>46</v>
      </c>
      <c r="AH1414" t="s">
        <v>47</v>
      </c>
      <c r="AI1414" t="s">
        <v>56</v>
      </c>
      <c r="AJ1414">
        <v>60</v>
      </c>
      <c r="AK1414">
        <v>360</v>
      </c>
      <c r="AL1414">
        <v>0.68959999999999999</v>
      </c>
      <c r="AM1414">
        <v>0.73140000000000005</v>
      </c>
      <c r="AN1414">
        <v>0.93569999999999998</v>
      </c>
      <c r="AO1414">
        <f>Data[[#This Row],[labeller_confidence_score]]-Data[[#This Row],[cytodiffusion_classification_confidence]]</f>
        <v>0.20429999999999993</v>
      </c>
    </row>
    <row r="1415" spans="1:41" x14ac:dyDescent="0.3">
      <c r="A1415" t="s">
        <v>1488</v>
      </c>
      <c r="B1415" t="s">
        <v>62</v>
      </c>
      <c r="C1415">
        <v>0</v>
      </c>
      <c r="D1415" t="s">
        <v>50</v>
      </c>
      <c r="E1415">
        <v>9.84</v>
      </c>
      <c r="F1415">
        <v>81.7</v>
      </c>
      <c r="G1415">
        <v>0.93700000000000006</v>
      </c>
      <c r="H1415">
        <v>0.2</v>
      </c>
      <c r="I1415">
        <f>Data[[#This Row],[nucleus_area_pct]]/Data[[#This Row],[cytoplasm_ratio]]</f>
        <v>408.5</v>
      </c>
      <c r="J1415">
        <v>0.82499999999999996</v>
      </c>
      <c r="K1415">
        <v>4.5999999999999999E-2</v>
      </c>
      <c r="L1415">
        <v>0.82</v>
      </c>
      <c r="M1415">
        <v>1</v>
      </c>
      <c r="N1415">
        <v>0.93500000000000005</v>
      </c>
      <c r="O1415">
        <v>255</v>
      </c>
      <c r="P1415">
        <v>54</v>
      </c>
      <c r="Q1415">
        <v>200</v>
      </c>
      <c r="R1415">
        <v>159</v>
      </c>
      <c r="S1415">
        <v>207</v>
      </c>
      <c r="T1415">
        <f>(Data[[#This Row],[mean_r]]/256)*100</f>
        <v>78.125</v>
      </c>
      <c r="U1415">
        <f>(Data[[#This Row],[mean_g]]/256)*100</f>
        <v>62.109375</v>
      </c>
      <c r="V1415">
        <f>(Data[[#This Row],[mean_b]]/256)*100</f>
        <v>80.859375</v>
      </c>
      <c r="W1415">
        <v>0.68500000000000005</v>
      </c>
      <c r="X1415" t="s">
        <v>51</v>
      </c>
      <c r="Y1415" t="s">
        <v>40</v>
      </c>
      <c r="Z1415">
        <v>5143</v>
      </c>
      <c r="AA1415">
        <v>4.13</v>
      </c>
      <c r="AB1415">
        <v>13.3</v>
      </c>
      <c r="AC1415">
        <v>40.799999999999997</v>
      </c>
      <c r="AD1415">
        <v>302680</v>
      </c>
      <c r="AE1415">
        <v>87.9</v>
      </c>
      <c r="AF1415">
        <v>34.700000000000003</v>
      </c>
      <c r="AG1415" t="s">
        <v>46</v>
      </c>
      <c r="AH1415" t="s">
        <v>42</v>
      </c>
      <c r="AI1415" t="s">
        <v>52</v>
      </c>
      <c r="AJ1415">
        <v>100</v>
      </c>
      <c r="AK1415">
        <v>256</v>
      </c>
      <c r="AL1415">
        <v>9.5699999999999993E-2</v>
      </c>
      <c r="AM1415">
        <v>0.96299999999999997</v>
      </c>
      <c r="AN1415">
        <v>0.82699999999999996</v>
      </c>
      <c r="AO1415">
        <f>Data[[#This Row],[labeller_confidence_score]]-Data[[#This Row],[cytodiffusion_classification_confidence]]</f>
        <v>-0.13600000000000001</v>
      </c>
    </row>
    <row r="1416" spans="1:41" x14ac:dyDescent="0.3">
      <c r="A1416" t="s">
        <v>1489</v>
      </c>
      <c r="B1416" t="s">
        <v>62</v>
      </c>
      <c r="C1416">
        <v>0</v>
      </c>
      <c r="D1416" t="s">
        <v>50</v>
      </c>
      <c r="E1416">
        <v>8.98</v>
      </c>
      <c r="F1416">
        <v>83.7</v>
      </c>
      <c r="G1416">
        <v>0.82599999999999996</v>
      </c>
      <c r="H1416">
        <v>0.27100000000000002</v>
      </c>
      <c r="I1416">
        <f>Data[[#This Row],[nucleus_area_pct]]/Data[[#This Row],[cytoplasm_ratio]]</f>
        <v>308.85608856088561</v>
      </c>
      <c r="J1416">
        <v>0.873</v>
      </c>
      <c r="K1416">
        <v>0.28999999999999998</v>
      </c>
      <c r="L1416">
        <v>1</v>
      </c>
      <c r="M1416">
        <v>1.2</v>
      </c>
      <c r="N1416">
        <v>0.90400000000000003</v>
      </c>
      <c r="O1416">
        <v>215</v>
      </c>
      <c r="P1416">
        <v>58</v>
      </c>
      <c r="Q1416">
        <v>209</v>
      </c>
      <c r="R1416">
        <v>174</v>
      </c>
      <c r="S1416">
        <v>183</v>
      </c>
      <c r="T1416">
        <f>(Data[[#This Row],[mean_r]]/256)*100</f>
        <v>81.640625</v>
      </c>
      <c r="U1416">
        <f>(Data[[#This Row],[mean_g]]/256)*100</f>
        <v>67.96875</v>
      </c>
      <c r="V1416">
        <f>(Data[[#This Row],[mean_b]]/256)*100</f>
        <v>71.484375</v>
      </c>
      <c r="W1416">
        <v>0.61499999999999999</v>
      </c>
      <c r="X1416" t="s">
        <v>51</v>
      </c>
      <c r="Y1416" t="s">
        <v>45</v>
      </c>
      <c r="Z1416">
        <v>8241</v>
      </c>
      <c r="AA1416">
        <v>4.32</v>
      </c>
      <c r="AB1416">
        <v>12.5</v>
      </c>
      <c r="AC1416">
        <v>38.200000000000003</v>
      </c>
      <c r="AD1416">
        <v>193073</v>
      </c>
      <c r="AE1416">
        <v>107.5</v>
      </c>
      <c r="AF1416">
        <v>33.9</v>
      </c>
      <c r="AG1416" t="s">
        <v>46</v>
      </c>
      <c r="AH1416" t="s">
        <v>47</v>
      </c>
      <c r="AI1416" t="s">
        <v>52</v>
      </c>
      <c r="AJ1416">
        <v>100</v>
      </c>
      <c r="AK1416">
        <v>512</v>
      </c>
      <c r="AL1416">
        <v>0.2039</v>
      </c>
      <c r="AM1416">
        <v>0.90410000000000001</v>
      </c>
      <c r="AN1416">
        <v>0.9345</v>
      </c>
      <c r="AO1416">
        <f>Data[[#This Row],[labeller_confidence_score]]-Data[[#This Row],[cytodiffusion_classification_confidence]]</f>
        <v>3.0399999999999983E-2</v>
      </c>
    </row>
    <row r="1417" spans="1:41" x14ac:dyDescent="0.3">
      <c r="A1417" t="s">
        <v>1490</v>
      </c>
      <c r="B1417" t="s">
        <v>49</v>
      </c>
      <c r="C1417">
        <v>0</v>
      </c>
      <c r="D1417" t="s">
        <v>50</v>
      </c>
      <c r="E1417">
        <v>12.34</v>
      </c>
      <c r="F1417">
        <v>59.7</v>
      </c>
      <c r="G1417">
        <v>0.502</v>
      </c>
      <c r="H1417">
        <v>0.39800000000000002</v>
      </c>
      <c r="I1417">
        <f>Data[[#This Row],[nucleus_area_pct]]/Data[[#This Row],[cytoplasm_ratio]]</f>
        <v>150</v>
      </c>
      <c r="J1417">
        <v>0.81699999999999995</v>
      </c>
      <c r="K1417">
        <v>0.377</v>
      </c>
      <c r="L1417">
        <v>3.62</v>
      </c>
      <c r="M1417">
        <v>3</v>
      </c>
      <c r="N1417">
        <v>0.73099999999999998</v>
      </c>
      <c r="O1417">
        <v>393</v>
      </c>
      <c r="P1417">
        <v>65</v>
      </c>
      <c r="Q1417">
        <v>208</v>
      </c>
      <c r="R1417">
        <v>150</v>
      </c>
      <c r="S1417">
        <v>196</v>
      </c>
      <c r="T1417">
        <f>(Data[[#This Row],[mean_r]]/256)*100</f>
        <v>81.25</v>
      </c>
      <c r="U1417">
        <f>(Data[[#This Row],[mean_g]]/256)*100</f>
        <v>58.59375</v>
      </c>
      <c r="V1417">
        <f>(Data[[#This Row],[mean_b]]/256)*100</f>
        <v>76.5625</v>
      </c>
      <c r="W1417">
        <v>0.63</v>
      </c>
      <c r="X1417" t="s">
        <v>39</v>
      </c>
      <c r="Y1417" t="s">
        <v>40</v>
      </c>
      <c r="Z1417">
        <v>7376</v>
      </c>
      <c r="AA1417">
        <v>4.9800000000000004</v>
      </c>
      <c r="AB1417">
        <v>13.9</v>
      </c>
      <c r="AC1417">
        <v>37.700000000000003</v>
      </c>
      <c r="AD1417">
        <v>281538</v>
      </c>
      <c r="AE1417">
        <v>87.2</v>
      </c>
      <c r="AF1417">
        <v>32.6</v>
      </c>
      <c r="AG1417" t="s">
        <v>41</v>
      </c>
      <c r="AH1417" t="s">
        <v>47</v>
      </c>
      <c r="AI1417" t="s">
        <v>56</v>
      </c>
      <c r="AJ1417">
        <v>60</v>
      </c>
      <c r="AK1417">
        <v>360</v>
      </c>
      <c r="AL1417">
        <v>6.8699999999999997E-2</v>
      </c>
      <c r="AM1417">
        <v>0.91120000000000001</v>
      </c>
      <c r="AN1417">
        <v>0.96279999999999999</v>
      </c>
      <c r="AO1417">
        <f>Data[[#This Row],[labeller_confidence_score]]-Data[[#This Row],[cytodiffusion_classification_confidence]]</f>
        <v>5.1599999999999979E-2</v>
      </c>
    </row>
    <row r="1418" spans="1:41" x14ac:dyDescent="0.3">
      <c r="A1418" t="s">
        <v>1491</v>
      </c>
      <c r="B1418" t="s">
        <v>62</v>
      </c>
      <c r="C1418">
        <v>0</v>
      </c>
      <c r="D1418" t="s">
        <v>50</v>
      </c>
      <c r="E1418">
        <v>8.56</v>
      </c>
      <c r="F1418">
        <v>81.599999999999994</v>
      </c>
      <c r="G1418">
        <v>0.83299999999999996</v>
      </c>
      <c r="H1418">
        <v>0.182</v>
      </c>
      <c r="I1418">
        <f>Data[[#This Row],[nucleus_area_pct]]/Data[[#This Row],[cytoplasm_ratio]]</f>
        <v>448.35164835164835</v>
      </c>
      <c r="J1418">
        <v>0.85799999999999998</v>
      </c>
      <c r="K1418">
        <v>0.16400000000000001</v>
      </c>
      <c r="L1418">
        <v>1.08</v>
      </c>
      <c r="M1418">
        <v>1</v>
      </c>
      <c r="N1418">
        <v>0.92200000000000004</v>
      </c>
      <c r="O1418">
        <v>248</v>
      </c>
      <c r="P1418">
        <v>57</v>
      </c>
      <c r="Q1418">
        <v>188</v>
      </c>
      <c r="R1418">
        <v>168</v>
      </c>
      <c r="S1418">
        <v>195</v>
      </c>
      <c r="T1418">
        <f>(Data[[#This Row],[mean_r]]/256)*100</f>
        <v>73.4375</v>
      </c>
      <c r="U1418">
        <f>(Data[[#This Row],[mean_g]]/256)*100</f>
        <v>65.625</v>
      </c>
      <c r="V1418">
        <f>(Data[[#This Row],[mean_b]]/256)*100</f>
        <v>76.171875</v>
      </c>
      <c r="W1418">
        <v>0.72099999999999997</v>
      </c>
      <c r="X1418" t="s">
        <v>51</v>
      </c>
      <c r="Y1418" t="s">
        <v>45</v>
      </c>
      <c r="Z1418">
        <v>8488</v>
      </c>
      <c r="AA1418">
        <v>4.87</v>
      </c>
      <c r="AB1418">
        <v>13.1</v>
      </c>
      <c r="AC1418">
        <v>43.9</v>
      </c>
      <c r="AD1418">
        <v>269735</v>
      </c>
      <c r="AE1418">
        <v>91.4</v>
      </c>
      <c r="AF1418">
        <v>31.7</v>
      </c>
      <c r="AG1418" t="s">
        <v>64</v>
      </c>
      <c r="AH1418" t="s">
        <v>42</v>
      </c>
      <c r="AI1418" t="s">
        <v>52</v>
      </c>
      <c r="AJ1418">
        <v>60</v>
      </c>
      <c r="AK1418">
        <v>360</v>
      </c>
      <c r="AL1418">
        <v>0.1193</v>
      </c>
      <c r="AM1418">
        <v>0.96289999999999998</v>
      </c>
      <c r="AN1418">
        <v>0.86060000000000003</v>
      </c>
      <c r="AO1418">
        <f>Data[[#This Row],[labeller_confidence_score]]-Data[[#This Row],[cytodiffusion_classification_confidence]]</f>
        <v>-0.10229999999999995</v>
      </c>
    </row>
    <row r="1419" spans="1:41" x14ac:dyDescent="0.3">
      <c r="A1419" t="s">
        <v>1492</v>
      </c>
      <c r="B1419" t="s">
        <v>62</v>
      </c>
      <c r="C1419">
        <v>0</v>
      </c>
      <c r="D1419" t="s">
        <v>50</v>
      </c>
      <c r="E1419">
        <v>9.0299999999999994</v>
      </c>
      <c r="F1419">
        <v>83.1</v>
      </c>
      <c r="G1419">
        <v>0.753</v>
      </c>
      <c r="H1419">
        <v>0.11600000000000001</v>
      </c>
      <c r="I1419">
        <f>Data[[#This Row],[nucleus_area_pct]]/Data[[#This Row],[cytoplasm_ratio]]</f>
        <v>716.37931034482745</v>
      </c>
      <c r="J1419">
        <v>0.82399999999999995</v>
      </c>
      <c r="K1419">
        <v>0.33500000000000002</v>
      </c>
      <c r="L1419">
        <v>1.25</v>
      </c>
      <c r="M1419">
        <v>1.1000000000000001</v>
      </c>
      <c r="N1419">
        <v>0.95699999999999996</v>
      </c>
      <c r="O1419">
        <v>254</v>
      </c>
      <c r="P1419">
        <v>55</v>
      </c>
      <c r="Q1419">
        <v>197</v>
      </c>
      <c r="R1419">
        <v>160</v>
      </c>
      <c r="S1419">
        <v>208</v>
      </c>
      <c r="T1419">
        <f>(Data[[#This Row],[mean_r]]/256)*100</f>
        <v>76.953125</v>
      </c>
      <c r="U1419">
        <f>(Data[[#This Row],[mean_g]]/256)*100</f>
        <v>62.5</v>
      </c>
      <c r="V1419">
        <f>(Data[[#This Row],[mean_b]]/256)*100</f>
        <v>81.25</v>
      </c>
      <c r="W1419">
        <v>0.83199999999999996</v>
      </c>
      <c r="X1419" t="s">
        <v>51</v>
      </c>
      <c r="Y1419" t="s">
        <v>40</v>
      </c>
      <c r="Z1419">
        <v>9035</v>
      </c>
      <c r="AA1419">
        <v>4.2699999999999996</v>
      </c>
      <c r="AB1419">
        <v>10.8</v>
      </c>
      <c r="AC1419">
        <v>40.299999999999997</v>
      </c>
      <c r="AD1419">
        <v>342176</v>
      </c>
      <c r="AE1419">
        <v>84.7</v>
      </c>
      <c r="AF1419">
        <v>32.6</v>
      </c>
      <c r="AG1419" t="s">
        <v>41</v>
      </c>
      <c r="AH1419" t="s">
        <v>68</v>
      </c>
      <c r="AI1419" t="s">
        <v>56</v>
      </c>
      <c r="AJ1419">
        <v>60</v>
      </c>
      <c r="AK1419">
        <v>224</v>
      </c>
      <c r="AL1419">
        <v>6.3799999999999996E-2</v>
      </c>
      <c r="AM1419">
        <v>0.96089999999999998</v>
      </c>
      <c r="AN1419">
        <v>0.87929999999999997</v>
      </c>
      <c r="AO1419">
        <f>Data[[#This Row],[labeller_confidence_score]]-Data[[#This Row],[cytodiffusion_classification_confidence]]</f>
        <v>-8.1600000000000006E-2</v>
      </c>
    </row>
    <row r="1420" spans="1:41" x14ac:dyDescent="0.3">
      <c r="A1420" t="s">
        <v>1493</v>
      </c>
      <c r="B1420" t="s">
        <v>85</v>
      </c>
      <c r="C1420">
        <v>0</v>
      </c>
      <c r="D1420" t="s">
        <v>50</v>
      </c>
      <c r="E1420">
        <v>11.63</v>
      </c>
      <c r="F1420">
        <v>62.6</v>
      </c>
      <c r="G1420">
        <v>0.76600000000000001</v>
      </c>
      <c r="H1420">
        <v>0.41399999999999998</v>
      </c>
      <c r="I1420">
        <f>Data[[#This Row],[nucleus_area_pct]]/Data[[#This Row],[cytoplasm_ratio]]</f>
        <v>151.20772946859904</v>
      </c>
      <c r="J1420">
        <v>0.71599999999999997</v>
      </c>
      <c r="K1420">
        <v>0.35299999999999998</v>
      </c>
      <c r="L1420">
        <v>4.1900000000000004</v>
      </c>
      <c r="M1420">
        <v>2</v>
      </c>
      <c r="N1420">
        <v>0.86</v>
      </c>
      <c r="O1420">
        <v>413</v>
      </c>
      <c r="P1420">
        <v>67</v>
      </c>
      <c r="Q1420">
        <v>213</v>
      </c>
      <c r="R1420">
        <v>131</v>
      </c>
      <c r="S1420">
        <v>204</v>
      </c>
      <c r="T1420">
        <f>(Data[[#This Row],[mean_r]]/256)*100</f>
        <v>83.203125</v>
      </c>
      <c r="U1420">
        <f>(Data[[#This Row],[mean_g]]/256)*100</f>
        <v>51.171875</v>
      </c>
      <c r="V1420">
        <f>(Data[[#This Row],[mean_b]]/256)*100</f>
        <v>79.6875</v>
      </c>
      <c r="W1420">
        <v>0.72899999999999998</v>
      </c>
      <c r="X1420" t="s">
        <v>39</v>
      </c>
      <c r="Y1420" t="s">
        <v>40</v>
      </c>
      <c r="Z1420">
        <v>6488</v>
      </c>
      <c r="AA1420">
        <v>5.75</v>
      </c>
      <c r="AB1420">
        <v>10.7</v>
      </c>
      <c r="AC1420">
        <v>44.4</v>
      </c>
      <c r="AD1420">
        <v>298655</v>
      </c>
      <c r="AE1420">
        <v>80.5</v>
      </c>
      <c r="AF1420">
        <v>36.1</v>
      </c>
      <c r="AG1420" t="s">
        <v>64</v>
      </c>
      <c r="AH1420" t="s">
        <v>68</v>
      </c>
      <c r="AI1420" t="s">
        <v>52</v>
      </c>
      <c r="AJ1420">
        <v>100</v>
      </c>
      <c r="AK1420">
        <v>512</v>
      </c>
      <c r="AL1420">
        <v>8.7599999999999997E-2</v>
      </c>
      <c r="AM1420">
        <v>0.79879999999999995</v>
      </c>
      <c r="AN1420">
        <v>0.83799999999999997</v>
      </c>
      <c r="AO1420">
        <f>Data[[#This Row],[labeller_confidence_score]]-Data[[#This Row],[cytodiffusion_classification_confidence]]</f>
        <v>3.9200000000000013E-2</v>
      </c>
    </row>
    <row r="1421" spans="1:41" x14ac:dyDescent="0.3">
      <c r="A1421" t="s">
        <v>1494</v>
      </c>
      <c r="B1421" t="s">
        <v>106</v>
      </c>
      <c r="C1421">
        <v>1</v>
      </c>
      <c r="D1421" t="s">
        <v>82</v>
      </c>
      <c r="E1421">
        <v>12.33</v>
      </c>
      <c r="F1421">
        <v>81.900000000000006</v>
      </c>
      <c r="G1421">
        <v>0.32600000000000001</v>
      </c>
      <c r="H1421">
        <v>0.11899999999999999</v>
      </c>
      <c r="I1421">
        <f>Data[[#This Row],[nucleus_area_pct]]/Data[[#This Row],[cytoplasm_ratio]]</f>
        <v>688.23529411764719</v>
      </c>
      <c r="J1421">
        <v>0.88700000000000001</v>
      </c>
      <c r="K1421">
        <v>0.28599999999999998</v>
      </c>
      <c r="L1421">
        <v>0.73</v>
      </c>
      <c r="M1421">
        <v>1.1000000000000001</v>
      </c>
      <c r="N1421">
        <v>0.94</v>
      </c>
      <c r="O1421">
        <v>420</v>
      </c>
      <c r="P1421">
        <v>101</v>
      </c>
      <c r="Q1421">
        <v>197</v>
      </c>
      <c r="R1421">
        <v>166</v>
      </c>
      <c r="S1421">
        <v>212</v>
      </c>
      <c r="T1421">
        <f>(Data[[#This Row],[mean_r]]/256)*100</f>
        <v>76.953125</v>
      </c>
      <c r="U1421">
        <f>(Data[[#This Row],[mean_g]]/256)*100</f>
        <v>64.84375</v>
      </c>
      <c r="V1421">
        <f>(Data[[#This Row],[mean_b]]/256)*100</f>
        <v>82.8125</v>
      </c>
      <c r="W1421">
        <v>0.70499999999999996</v>
      </c>
      <c r="X1421" t="s">
        <v>51</v>
      </c>
      <c r="Y1421" t="s">
        <v>45</v>
      </c>
      <c r="Z1421">
        <v>7993</v>
      </c>
      <c r="AA1421">
        <v>5.15</v>
      </c>
      <c r="AB1421">
        <v>17</v>
      </c>
      <c r="AC1421">
        <v>51.5</v>
      </c>
      <c r="AD1421">
        <v>294832</v>
      </c>
      <c r="AE1421">
        <v>103.2</v>
      </c>
      <c r="AF1421">
        <v>32.6</v>
      </c>
      <c r="AG1421" t="s">
        <v>46</v>
      </c>
      <c r="AH1421" t="s">
        <v>68</v>
      </c>
      <c r="AI1421" t="s">
        <v>43</v>
      </c>
      <c r="AJ1421">
        <v>100</v>
      </c>
      <c r="AK1421">
        <v>360</v>
      </c>
      <c r="AL1421">
        <v>0.80100000000000005</v>
      </c>
      <c r="AM1421">
        <v>0.58309999999999995</v>
      </c>
      <c r="AN1421">
        <v>0.95989999999999998</v>
      </c>
      <c r="AO1421">
        <f>Data[[#This Row],[labeller_confidence_score]]-Data[[#This Row],[cytodiffusion_classification_confidence]]</f>
        <v>0.37680000000000002</v>
      </c>
    </row>
    <row r="1422" spans="1:41" x14ac:dyDescent="0.3">
      <c r="A1422" t="s">
        <v>1495</v>
      </c>
      <c r="B1422" t="s">
        <v>60</v>
      </c>
      <c r="C1422">
        <v>0</v>
      </c>
      <c r="D1422" t="s">
        <v>50</v>
      </c>
      <c r="E1422">
        <v>12.9</v>
      </c>
      <c r="F1422">
        <v>65.2</v>
      </c>
      <c r="G1422">
        <v>0.59299999999999997</v>
      </c>
      <c r="H1422">
        <v>0.45500000000000002</v>
      </c>
      <c r="I1422">
        <f>Data[[#This Row],[nucleus_area_pct]]/Data[[#This Row],[cytoplasm_ratio]]</f>
        <v>143.2967032967033</v>
      </c>
      <c r="J1422">
        <v>0.73499999999999999</v>
      </c>
      <c r="K1422">
        <v>0.627</v>
      </c>
      <c r="L1422">
        <v>1.94</v>
      </c>
      <c r="M1422">
        <v>1.4</v>
      </c>
      <c r="N1422">
        <v>0.75</v>
      </c>
      <c r="O1422">
        <v>626</v>
      </c>
      <c r="P1422">
        <v>110</v>
      </c>
      <c r="Q1422">
        <v>219</v>
      </c>
      <c r="R1422">
        <v>157</v>
      </c>
      <c r="S1422">
        <v>202</v>
      </c>
      <c r="T1422">
        <f>(Data[[#This Row],[mean_r]]/256)*100</f>
        <v>85.546875</v>
      </c>
      <c r="U1422">
        <f>(Data[[#This Row],[mean_g]]/256)*100</f>
        <v>61.328125</v>
      </c>
      <c r="V1422">
        <f>(Data[[#This Row],[mean_b]]/256)*100</f>
        <v>78.90625</v>
      </c>
      <c r="W1422">
        <v>0.59699999999999998</v>
      </c>
      <c r="X1422" t="s">
        <v>39</v>
      </c>
      <c r="Y1422" t="s">
        <v>45</v>
      </c>
      <c r="Z1422">
        <v>8629</v>
      </c>
      <c r="AA1422">
        <v>5.7</v>
      </c>
      <c r="AB1422">
        <v>9</v>
      </c>
      <c r="AC1422">
        <v>36.799999999999997</v>
      </c>
      <c r="AD1422">
        <v>161875</v>
      </c>
      <c r="AE1422">
        <v>86.4</v>
      </c>
      <c r="AF1422">
        <v>34.799999999999997</v>
      </c>
      <c r="AG1422" t="s">
        <v>46</v>
      </c>
      <c r="AH1422" t="s">
        <v>47</v>
      </c>
      <c r="AI1422" t="s">
        <v>56</v>
      </c>
      <c r="AJ1422">
        <v>100</v>
      </c>
      <c r="AK1422">
        <v>512</v>
      </c>
      <c r="AL1422">
        <v>0.1283</v>
      </c>
      <c r="AM1422">
        <v>1</v>
      </c>
      <c r="AN1422">
        <v>0.87980000000000003</v>
      </c>
      <c r="AO1422">
        <f>Data[[#This Row],[labeller_confidence_score]]-Data[[#This Row],[cytodiffusion_classification_confidence]]</f>
        <v>-0.12019999999999997</v>
      </c>
    </row>
    <row r="1423" spans="1:41" x14ac:dyDescent="0.3">
      <c r="A1423" t="s">
        <v>1496</v>
      </c>
      <c r="B1423" t="s">
        <v>62</v>
      </c>
      <c r="C1423">
        <v>0</v>
      </c>
      <c r="D1423" t="s">
        <v>50</v>
      </c>
      <c r="E1423">
        <v>9.58</v>
      </c>
      <c r="F1423">
        <v>72.7</v>
      </c>
      <c r="G1423">
        <v>0.80300000000000005</v>
      </c>
      <c r="H1423">
        <v>0.255</v>
      </c>
      <c r="I1423">
        <f>Data[[#This Row],[nucleus_area_pct]]/Data[[#This Row],[cytoplasm_ratio]]</f>
        <v>285.0980392156863</v>
      </c>
      <c r="J1423">
        <v>0.95299999999999996</v>
      </c>
      <c r="K1423">
        <v>0.13200000000000001</v>
      </c>
      <c r="L1423">
        <v>0.99</v>
      </c>
      <c r="M1423">
        <v>1</v>
      </c>
      <c r="N1423">
        <v>0.88500000000000001</v>
      </c>
      <c r="O1423">
        <v>316</v>
      </c>
      <c r="P1423">
        <v>78</v>
      </c>
      <c r="Q1423">
        <v>186</v>
      </c>
      <c r="R1423">
        <v>160</v>
      </c>
      <c r="S1423">
        <v>198</v>
      </c>
      <c r="T1423">
        <f>(Data[[#This Row],[mean_r]]/256)*100</f>
        <v>72.65625</v>
      </c>
      <c r="U1423">
        <f>(Data[[#This Row],[mean_g]]/256)*100</f>
        <v>62.5</v>
      </c>
      <c r="V1423">
        <f>(Data[[#This Row],[mean_b]]/256)*100</f>
        <v>77.34375</v>
      </c>
      <c r="W1423">
        <v>0.73899999999999999</v>
      </c>
      <c r="X1423" t="s">
        <v>51</v>
      </c>
      <c r="Y1423" t="s">
        <v>40</v>
      </c>
      <c r="Z1423">
        <v>10332</v>
      </c>
      <c r="AA1423">
        <v>4.63</v>
      </c>
      <c r="AB1423">
        <v>14.4</v>
      </c>
      <c r="AC1423">
        <v>30.5</v>
      </c>
      <c r="AD1423">
        <v>228643</v>
      </c>
      <c r="AE1423">
        <v>81.099999999999994</v>
      </c>
      <c r="AF1423">
        <v>34.5</v>
      </c>
      <c r="AG1423" t="s">
        <v>64</v>
      </c>
      <c r="AH1423" t="s">
        <v>42</v>
      </c>
      <c r="AI1423" t="s">
        <v>56</v>
      </c>
      <c r="AJ1423">
        <v>100</v>
      </c>
      <c r="AK1423">
        <v>360</v>
      </c>
      <c r="AL1423">
        <v>5.0200000000000002E-2</v>
      </c>
      <c r="AM1423">
        <v>0.8921</v>
      </c>
      <c r="AN1423">
        <v>0.90959999999999996</v>
      </c>
      <c r="AO1423">
        <f>Data[[#This Row],[labeller_confidence_score]]-Data[[#This Row],[cytodiffusion_classification_confidence]]</f>
        <v>1.749999999999996E-2</v>
      </c>
    </row>
    <row r="1424" spans="1:41" x14ac:dyDescent="0.3">
      <c r="A1424" t="s">
        <v>1497</v>
      </c>
      <c r="B1424" t="s">
        <v>81</v>
      </c>
      <c r="C1424">
        <v>1</v>
      </c>
      <c r="D1424" t="s">
        <v>82</v>
      </c>
      <c r="E1424">
        <v>14.64</v>
      </c>
      <c r="F1424">
        <v>81.3</v>
      </c>
      <c r="G1424">
        <v>0.44</v>
      </c>
      <c r="H1424">
        <v>0.16500000000000001</v>
      </c>
      <c r="I1424">
        <f>Data[[#This Row],[nucleus_area_pct]]/Data[[#This Row],[cytoplasm_ratio]]</f>
        <v>492.72727272727269</v>
      </c>
      <c r="J1424">
        <v>0.91800000000000004</v>
      </c>
      <c r="K1424">
        <v>0.29799999999999999</v>
      </c>
      <c r="L1424">
        <v>0.37</v>
      </c>
      <c r="M1424">
        <v>1.1000000000000001</v>
      </c>
      <c r="N1424">
        <v>0.93600000000000005</v>
      </c>
      <c r="O1424">
        <v>621</v>
      </c>
      <c r="P1424">
        <v>85</v>
      </c>
      <c r="Q1424">
        <v>228</v>
      </c>
      <c r="R1424">
        <v>151</v>
      </c>
      <c r="S1424">
        <v>217</v>
      </c>
      <c r="T1424">
        <f>(Data[[#This Row],[mean_r]]/256)*100</f>
        <v>89.0625</v>
      </c>
      <c r="U1424">
        <f>(Data[[#This Row],[mean_g]]/256)*100</f>
        <v>58.984375</v>
      </c>
      <c r="V1424">
        <f>(Data[[#This Row],[mean_b]]/256)*100</f>
        <v>84.765625</v>
      </c>
      <c r="W1424">
        <v>0.63100000000000001</v>
      </c>
      <c r="X1424" t="s">
        <v>39</v>
      </c>
      <c r="Y1424" t="s">
        <v>40</v>
      </c>
      <c r="Z1424">
        <v>7753</v>
      </c>
      <c r="AA1424">
        <v>5.22</v>
      </c>
      <c r="AB1424">
        <v>14.5</v>
      </c>
      <c r="AC1424">
        <v>49.5</v>
      </c>
      <c r="AD1424">
        <v>179815</v>
      </c>
      <c r="AE1424">
        <v>95.3</v>
      </c>
      <c r="AF1424">
        <v>33.9</v>
      </c>
      <c r="AG1424" t="s">
        <v>46</v>
      </c>
      <c r="AH1424" t="s">
        <v>47</v>
      </c>
      <c r="AI1424" t="s">
        <v>56</v>
      </c>
      <c r="AJ1424">
        <v>100</v>
      </c>
      <c r="AK1424">
        <v>512</v>
      </c>
      <c r="AL1424">
        <v>0.70860000000000001</v>
      </c>
      <c r="AM1424">
        <v>0.75429999999999997</v>
      </c>
      <c r="AN1424">
        <v>0.75219999999999998</v>
      </c>
      <c r="AO1424">
        <f>Data[[#This Row],[labeller_confidence_score]]-Data[[#This Row],[cytodiffusion_classification_confidence]]</f>
        <v>-2.0999999999999908E-3</v>
      </c>
    </row>
    <row r="1425" spans="1:41" x14ac:dyDescent="0.3">
      <c r="A1425" t="s">
        <v>1498</v>
      </c>
      <c r="B1425" t="s">
        <v>49</v>
      </c>
      <c r="C1425">
        <v>0</v>
      </c>
      <c r="D1425" t="s">
        <v>50</v>
      </c>
      <c r="E1425">
        <v>14.63</v>
      </c>
      <c r="F1425">
        <v>63.9</v>
      </c>
      <c r="G1425">
        <v>0.64100000000000001</v>
      </c>
      <c r="H1425">
        <v>0.51700000000000002</v>
      </c>
      <c r="I1425">
        <f>Data[[#This Row],[nucleus_area_pct]]/Data[[#This Row],[cytoplasm_ratio]]</f>
        <v>123.59767891682785</v>
      </c>
      <c r="J1425">
        <v>0.83</v>
      </c>
      <c r="K1425">
        <v>0.376</v>
      </c>
      <c r="L1425">
        <v>2.83</v>
      </c>
      <c r="M1425">
        <v>3.5</v>
      </c>
      <c r="N1425">
        <v>0.84099999999999997</v>
      </c>
      <c r="O1425">
        <v>347</v>
      </c>
      <c r="P1425">
        <v>70</v>
      </c>
      <c r="Q1425">
        <v>197</v>
      </c>
      <c r="R1425">
        <v>175</v>
      </c>
      <c r="S1425">
        <v>176</v>
      </c>
      <c r="T1425">
        <f>(Data[[#This Row],[mean_r]]/256)*100</f>
        <v>76.953125</v>
      </c>
      <c r="U1425">
        <f>(Data[[#This Row],[mean_g]]/256)*100</f>
        <v>68.359375</v>
      </c>
      <c r="V1425">
        <f>(Data[[#This Row],[mean_b]]/256)*100</f>
        <v>68.75</v>
      </c>
      <c r="W1425">
        <v>0.67300000000000004</v>
      </c>
      <c r="X1425" t="s">
        <v>51</v>
      </c>
      <c r="Y1425" t="s">
        <v>45</v>
      </c>
      <c r="Z1425">
        <v>5249</v>
      </c>
      <c r="AA1425">
        <v>4.76</v>
      </c>
      <c r="AB1425">
        <v>14.6</v>
      </c>
      <c r="AC1425">
        <v>34.5</v>
      </c>
      <c r="AD1425">
        <v>167438</v>
      </c>
      <c r="AE1425">
        <v>89.9</v>
      </c>
      <c r="AF1425">
        <v>33.200000000000003</v>
      </c>
      <c r="AG1425" t="s">
        <v>64</v>
      </c>
      <c r="AH1425" t="s">
        <v>47</v>
      </c>
      <c r="AI1425" t="s">
        <v>52</v>
      </c>
      <c r="AJ1425">
        <v>60</v>
      </c>
      <c r="AK1425">
        <v>360</v>
      </c>
      <c r="AL1425">
        <v>8.4599999999999995E-2</v>
      </c>
      <c r="AM1425">
        <v>0.82779999999999998</v>
      </c>
      <c r="AN1425">
        <v>0.95220000000000005</v>
      </c>
      <c r="AO1425">
        <f>Data[[#This Row],[labeller_confidence_score]]-Data[[#This Row],[cytodiffusion_classification_confidence]]</f>
        <v>0.12440000000000007</v>
      </c>
    </row>
    <row r="1426" spans="1:41" x14ac:dyDescent="0.3">
      <c r="A1426" t="s">
        <v>1499</v>
      </c>
      <c r="B1426" t="s">
        <v>62</v>
      </c>
      <c r="C1426">
        <v>0</v>
      </c>
      <c r="D1426" t="s">
        <v>50</v>
      </c>
      <c r="E1426">
        <v>8.43</v>
      </c>
      <c r="F1426">
        <v>78.2</v>
      </c>
      <c r="G1426">
        <v>0.79300000000000004</v>
      </c>
      <c r="H1426">
        <v>0.11799999999999999</v>
      </c>
      <c r="I1426">
        <f>Data[[#This Row],[nucleus_area_pct]]/Data[[#This Row],[cytoplasm_ratio]]</f>
        <v>662.71186440677968</v>
      </c>
      <c r="J1426">
        <v>0.91500000000000004</v>
      </c>
      <c r="K1426">
        <v>0.18099999999999999</v>
      </c>
      <c r="L1426">
        <v>1.79</v>
      </c>
      <c r="M1426">
        <v>1</v>
      </c>
      <c r="N1426">
        <v>0.89400000000000002</v>
      </c>
      <c r="O1426">
        <v>225</v>
      </c>
      <c r="P1426">
        <v>46</v>
      </c>
      <c r="Q1426">
        <v>210</v>
      </c>
      <c r="R1426">
        <v>167</v>
      </c>
      <c r="S1426">
        <v>188</v>
      </c>
      <c r="T1426">
        <f>(Data[[#This Row],[mean_r]]/256)*100</f>
        <v>82.03125</v>
      </c>
      <c r="U1426">
        <f>(Data[[#This Row],[mean_g]]/256)*100</f>
        <v>65.234375</v>
      </c>
      <c r="V1426">
        <f>(Data[[#This Row],[mean_b]]/256)*100</f>
        <v>73.4375</v>
      </c>
      <c r="W1426">
        <v>0.72699999999999998</v>
      </c>
      <c r="X1426" t="s">
        <v>39</v>
      </c>
      <c r="Y1426" t="s">
        <v>45</v>
      </c>
      <c r="Z1426">
        <v>10104</v>
      </c>
      <c r="AA1426">
        <v>4.0199999999999996</v>
      </c>
      <c r="AB1426">
        <v>14.9</v>
      </c>
      <c r="AC1426">
        <v>38.4</v>
      </c>
      <c r="AD1426">
        <v>152434</v>
      </c>
      <c r="AE1426">
        <v>88.7</v>
      </c>
      <c r="AF1426">
        <v>32.299999999999997</v>
      </c>
      <c r="AG1426" t="s">
        <v>64</v>
      </c>
      <c r="AH1426" t="s">
        <v>68</v>
      </c>
      <c r="AI1426" t="s">
        <v>56</v>
      </c>
      <c r="AJ1426">
        <v>100</v>
      </c>
      <c r="AK1426">
        <v>360</v>
      </c>
      <c r="AL1426">
        <v>0.1066</v>
      </c>
      <c r="AM1426">
        <v>0.94030000000000002</v>
      </c>
      <c r="AN1426">
        <v>1</v>
      </c>
      <c r="AO1426">
        <f>Data[[#This Row],[labeller_confidence_score]]-Data[[#This Row],[cytodiffusion_classification_confidence]]</f>
        <v>5.9699999999999975E-2</v>
      </c>
    </row>
    <row r="1427" spans="1:41" x14ac:dyDescent="0.3">
      <c r="A1427" t="s">
        <v>1500</v>
      </c>
      <c r="B1427" t="s">
        <v>106</v>
      </c>
      <c r="C1427">
        <v>1</v>
      </c>
      <c r="D1427" t="s">
        <v>82</v>
      </c>
      <c r="E1427">
        <v>12.76</v>
      </c>
      <c r="F1427">
        <v>72.3</v>
      </c>
      <c r="G1427">
        <v>0.39</v>
      </c>
      <c r="H1427">
        <v>0.219</v>
      </c>
      <c r="I1427">
        <f>Data[[#This Row],[nucleus_area_pct]]/Data[[#This Row],[cytoplasm_ratio]]</f>
        <v>330.13698630136986</v>
      </c>
      <c r="J1427">
        <v>0.79500000000000004</v>
      </c>
      <c r="K1427">
        <v>0.182</v>
      </c>
      <c r="L1427">
        <v>0.51</v>
      </c>
      <c r="M1427">
        <v>1.2</v>
      </c>
      <c r="N1427">
        <v>0.94899999999999995</v>
      </c>
      <c r="O1427">
        <v>544</v>
      </c>
      <c r="P1427">
        <v>120</v>
      </c>
      <c r="Q1427">
        <v>217</v>
      </c>
      <c r="R1427">
        <v>166</v>
      </c>
      <c r="S1427">
        <v>194</v>
      </c>
      <c r="T1427">
        <f>(Data[[#This Row],[mean_r]]/256)*100</f>
        <v>84.765625</v>
      </c>
      <c r="U1427">
        <f>(Data[[#This Row],[mean_g]]/256)*100</f>
        <v>64.84375</v>
      </c>
      <c r="V1427">
        <f>(Data[[#This Row],[mean_b]]/256)*100</f>
        <v>75.78125</v>
      </c>
      <c r="W1427">
        <v>0.751</v>
      </c>
      <c r="X1427" t="s">
        <v>39</v>
      </c>
      <c r="Y1427" t="s">
        <v>45</v>
      </c>
      <c r="Z1427">
        <v>9022</v>
      </c>
      <c r="AA1427">
        <v>5.79</v>
      </c>
      <c r="AB1427">
        <v>10.7</v>
      </c>
      <c r="AC1427">
        <v>31.5</v>
      </c>
      <c r="AD1427">
        <v>185106</v>
      </c>
      <c r="AE1427">
        <v>68.400000000000006</v>
      </c>
      <c r="AF1427">
        <v>32.799999999999997</v>
      </c>
      <c r="AG1427" t="s">
        <v>46</v>
      </c>
      <c r="AH1427" t="s">
        <v>42</v>
      </c>
      <c r="AI1427" t="s">
        <v>56</v>
      </c>
      <c r="AJ1427">
        <v>40</v>
      </c>
      <c r="AK1427">
        <v>512</v>
      </c>
      <c r="AL1427">
        <v>1</v>
      </c>
      <c r="AM1427">
        <v>0.88290000000000002</v>
      </c>
      <c r="AN1427">
        <v>0.83069999999999999</v>
      </c>
      <c r="AO1427">
        <f>Data[[#This Row],[labeller_confidence_score]]-Data[[#This Row],[cytodiffusion_classification_confidence]]</f>
        <v>-5.2200000000000024E-2</v>
      </c>
    </row>
    <row r="1428" spans="1:41" x14ac:dyDescent="0.3">
      <c r="A1428" t="s">
        <v>1501</v>
      </c>
      <c r="B1428" t="s">
        <v>37</v>
      </c>
      <c r="C1428">
        <v>1</v>
      </c>
      <c r="D1428" t="s">
        <v>38</v>
      </c>
      <c r="E1428">
        <v>13.69</v>
      </c>
      <c r="F1428">
        <v>58.1</v>
      </c>
      <c r="G1428">
        <v>0.63700000000000001</v>
      </c>
      <c r="H1428">
        <v>0.41</v>
      </c>
      <c r="I1428">
        <f>Data[[#This Row],[nucleus_area_pct]]/Data[[#This Row],[cytoplasm_ratio]]</f>
        <v>141.70731707317074</v>
      </c>
      <c r="J1428">
        <v>0.76</v>
      </c>
      <c r="K1428">
        <v>0.45500000000000002</v>
      </c>
      <c r="L1428">
        <v>2.61</v>
      </c>
      <c r="M1428">
        <v>5.4</v>
      </c>
      <c r="N1428">
        <v>0.81</v>
      </c>
      <c r="O1428">
        <v>405</v>
      </c>
      <c r="P1428">
        <v>76</v>
      </c>
      <c r="Q1428">
        <v>212</v>
      </c>
      <c r="R1428">
        <v>145</v>
      </c>
      <c r="S1428">
        <v>179</v>
      </c>
      <c r="T1428">
        <f>(Data[[#This Row],[mean_r]]/256)*100</f>
        <v>82.8125</v>
      </c>
      <c r="U1428">
        <f>(Data[[#This Row],[mean_g]]/256)*100</f>
        <v>56.640625</v>
      </c>
      <c r="V1428">
        <f>(Data[[#This Row],[mean_b]]/256)*100</f>
        <v>69.921875</v>
      </c>
      <c r="W1428">
        <v>0.56499999999999995</v>
      </c>
      <c r="X1428" t="s">
        <v>51</v>
      </c>
      <c r="Y1428" t="s">
        <v>40</v>
      </c>
      <c r="Z1428">
        <v>5696</v>
      </c>
      <c r="AA1428">
        <v>5.05</v>
      </c>
      <c r="AB1428">
        <v>16.399999999999999</v>
      </c>
      <c r="AC1428">
        <v>40.6</v>
      </c>
      <c r="AD1428">
        <v>259460</v>
      </c>
      <c r="AE1428">
        <v>96.4</v>
      </c>
      <c r="AF1428">
        <v>35.700000000000003</v>
      </c>
      <c r="AG1428" t="s">
        <v>46</v>
      </c>
      <c r="AH1428" t="s">
        <v>42</v>
      </c>
      <c r="AI1428" t="s">
        <v>52</v>
      </c>
      <c r="AJ1428">
        <v>100</v>
      </c>
      <c r="AK1428">
        <v>224</v>
      </c>
      <c r="AL1428">
        <v>0.88260000000000005</v>
      </c>
      <c r="AM1428">
        <v>0.61599999999999999</v>
      </c>
      <c r="AN1428">
        <v>0.79079999999999995</v>
      </c>
      <c r="AO1428">
        <f>Data[[#This Row],[labeller_confidence_score]]-Data[[#This Row],[cytodiffusion_classification_confidence]]</f>
        <v>0.17479999999999996</v>
      </c>
    </row>
    <row r="1429" spans="1:41" x14ac:dyDescent="0.3">
      <c r="A1429" t="s">
        <v>1502</v>
      </c>
      <c r="B1429" t="s">
        <v>49</v>
      </c>
      <c r="C1429">
        <v>0</v>
      </c>
      <c r="D1429" t="s">
        <v>50</v>
      </c>
      <c r="E1429">
        <v>14.14</v>
      </c>
      <c r="F1429">
        <v>54.2</v>
      </c>
      <c r="G1429">
        <v>0.44400000000000001</v>
      </c>
      <c r="H1429">
        <v>0.42</v>
      </c>
      <c r="I1429">
        <f>Data[[#This Row],[nucleus_area_pct]]/Data[[#This Row],[cytoplasm_ratio]]</f>
        <v>129.04761904761907</v>
      </c>
      <c r="J1429">
        <v>0.82499999999999996</v>
      </c>
      <c r="K1429">
        <v>0.435</v>
      </c>
      <c r="L1429">
        <v>3.1</v>
      </c>
      <c r="M1429">
        <v>3.9</v>
      </c>
      <c r="N1429">
        <v>0.70599999999999996</v>
      </c>
      <c r="O1429">
        <v>425</v>
      </c>
      <c r="P1429">
        <v>78</v>
      </c>
      <c r="Q1429">
        <v>197</v>
      </c>
      <c r="R1429">
        <v>147</v>
      </c>
      <c r="S1429">
        <v>157</v>
      </c>
      <c r="T1429">
        <f>(Data[[#This Row],[mean_r]]/256)*100</f>
        <v>76.953125</v>
      </c>
      <c r="U1429">
        <f>(Data[[#This Row],[mean_g]]/256)*100</f>
        <v>57.421875</v>
      </c>
      <c r="V1429">
        <f>(Data[[#This Row],[mean_b]]/256)*100</f>
        <v>61.328125</v>
      </c>
      <c r="W1429">
        <v>0.76100000000000001</v>
      </c>
      <c r="X1429" t="s">
        <v>39</v>
      </c>
      <c r="Y1429" t="s">
        <v>40</v>
      </c>
      <c r="Z1429">
        <v>5199</v>
      </c>
      <c r="AA1429">
        <v>5.59</v>
      </c>
      <c r="AB1429">
        <v>16.600000000000001</v>
      </c>
      <c r="AC1429">
        <v>42.2</v>
      </c>
      <c r="AD1429">
        <v>232300</v>
      </c>
      <c r="AE1429">
        <v>74.7</v>
      </c>
      <c r="AF1429">
        <v>32.9</v>
      </c>
      <c r="AG1429" t="s">
        <v>64</v>
      </c>
      <c r="AH1429" t="s">
        <v>42</v>
      </c>
      <c r="AI1429" t="s">
        <v>52</v>
      </c>
      <c r="AJ1429">
        <v>100</v>
      </c>
      <c r="AK1429">
        <v>224</v>
      </c>
      <c r="AL1429">
        <v>0.1178</v>
      </c>
      <c r="AM1429">
        <v>0.94030000000000002</v>
      </c>
      <c r="AN1429">
        <v>0.82379999999999998</v>
      </c>
      <c r="AO1429">
        <f>Data[[#This Row],[labeller_confidence_score]]-Data[[#This Row],[cytodiffusion_classification_confidence]]</f>
        <v>-0.11650000000000005</v>
      </c>
    </row>
    <row r="1430" spans="1:41" x14ac:dyDescent="0.3">
      <c r="A1430" t="s">
        <v>1503</v>
      </c>
      <c r="B1430" t="s">
        <v>49</v>
      </c>
      <c r="C1430">
        <v>0</v>
      </c>
      <c r="D1430" t="s">
        <v>50</v>
      </c>
      <c r="E1430">
        <v>12.29</v>
      </c>
      <c r="F1430">
        <v>48.9</v>
      </c>
      <c r="G1430">
        <v>0.47499999999999998</v>
      </c>
      <c r="H1430">
        <v>0.41699999999999998</v>
      </c>
      <c r="I1430">
        <f>Data[[#This Row],[nucleus_area_pct]]/Data[[#This Row],[cytoplasm_ratio]]</f>
        <v>117.26618705035972</v>
      </c>
      <c r="J1430">
        <v>0.76300000000000001</v>
      </c>
      <c r="K1430">
        <v>0.46400000000000002</v>
      </c>
      <c r="L1430">
        <v>2.62</v>
      </c>
      <c r="M1430">
        <v>3.3</v>
      </c>
      <c r="N1430">
        <v>0.86799999999999999</v>
      </c>
      <c r="O1430">
        <v>405</v>
      </c>
      <c r="P1430">
        <v>75</v>
      </c>
      <c r="Q1430">
        <v>207</v>
      </c>
      <c r="R1430">
        <v>163</v>
      </c>
      <c r="S1430">
        <v>181</v>
      </c>
      <c r="T1430">
        <f>(Data[[#This Row],[mean_r]]/256)*100</f>
        <v>80.859375</v>
      </c>
      <c r="U1430">
        <f>(Data[[#This Row],[mean_g]]/256)*100</f>
        <v>63.671875</v>
      </c>
      <c r="V1430">
        <f>(Data[[#This Row],[mean_b]]/256)*100</f>
        <v>70.703125</v>
      </c>
      <c r="W1430">
        <v>0.69699999999999995</v>
      </c>
      <c r="X1430" t="s">
        <v>39</v>
      </c>
      <c r="Y1430" t="s">
        <v>40</v>
      </c>
      <c r="Z1430">
        <v>3137</v>
      </c>
      <c r="AA1430">
        <v>5.05</v>
      </c>
      <c r="AB1430">
        <v>12.7</v>
      </c>
      <c r="AC1430">
        <v>40.4</v>
      </c>
      <c r="AD1430">
        <v>221741</v>
      </c>
      <c r="AE1430">
        <v>90.2</v>
      </c>
      <c r="AF1430">
        <v>32.200000000000003</v>
      </c>
      <c r="AG1430" t="s">
        <v>41</v>
      </c>
      <c r="AH1430" t="s">
        <v>42</v>
      </c>
      <c r="AI1430" t="s">
        <v>56</v>
      </c>
      <c r="AJ1430">
        <v>100</v>
      </c>
      <c r="AK1430">
        <v>224</v>
      </c>
      <c r="AL1430">
        <v>0.1159</v>
      </c>
      <c r="AM1430">
        <v>0.91639999999999999</v>
      </c>
      <c r="AN1430">
        <v>0.96750000000000003</v>
      </c>
      <c r="AO1430">
        <f>Data[[#This Row],[labeller_confidence_score]]-Data[[#This Row],[cytodiffusion_classification_confidence]]</f>
        <v>5.1100000000000034E-2</v>
      </c>
    </row>
    <row r="1431" spans="1:41" x14ac:dyDescent="0.3">
      <c r="A1431" t="s">
        <v>1504</v>
      </c>
      <c r="B1431" t="s">
        <v>60</v>
      </c>
      <c r="C1431">
        <v>0</v>
      </c>
      <c r="D1431" t="s">
        <v>50</v>
      </c>
      <c r="E1431">
        <v>17.100000000000001</v>
      </c>
      <c r="F1431">
        <v>69</v>
      </c>
      <c r="G1431">
        <v>0.51300000000000001</v>
      </c>
      <c r="H1431">
        <v>0.30299999999999999</v>
      </c>
      <c r="I1431">
        <f>Data[[#This Row],[nucleus_area_pct]]/Data[[#This Row],[cytoplasm_ratio]]</f>
        <v>227.72277227722773</v>
      </c>
      <c r="J1431">
        <v>0.72499999999999998</v>
      </c>
      <c r="K1431">
        <v>0.501</v>
      </c>
      <c r="L1431">
        <v>2.16</v>
      </c>
      <c r="M1431">
        <v>1.6</v>
      </c>
      <c r="N1431">
        <v>0.66800000000000004</v>
      </c>
      <c r="O1431">
        <v>606</v>
      </c>
      <c r="P1431">
        <v>93</v>
      </c>
      <c r="Q1431">
        <v>218</v>
      </c>
      <c r="R1431">
        <v>186</v>
      </c>
      <c r="S1431">
        <v>204</v>
      </c>
      <c r="T1431">
        <f>(Data[[#This Row],[mean_r]]/256)*100</f>
        <v>85.15625</v>
      </c>
      <c r="U1431">
        <f>(Data[[#This Row],[mean_g]]/256)*100</f>
        <v>72.65625</v>
      </c>
      <c r="V1431">
        <f>(Data[[#This Row],[mean_b]]/256)*100</f>
        <v>79.6875</v>
      </c>
      <c r="W1431">
        <v>0.63800000000000001</v>
      </c>
      <c r="X1431" t="s">
        <v>39</v>
      </c>
      <c r="Y1431" t="s">
        <v>45</v>
      </c>
      <c r="Z1431">
        <v>5503</v>
      </c>
      <c r="AA1431">
        <v>4.9000000000000004</v>
      </c>
      <c r="AB1431">
        <v>13.2</v>
      </c>
      <c r="AC1431">
        <v>40.5</v>
      </c>
      <c r="AD1431">
        <v>240798</v>
      </c>
      <c r="AE1431">
        <v>97.1</v>
      </c>
      <c r="AF1431">
        <v>32.6</v>
      </c>
      <c r="AG1431" t="s">
        <v>64</v>
      </c>
      <c r="AH1431" t="s">
        <v>42</v>
      </c>
      <c r="AI1431" t="s">
        <v>56</v>
      </c>
      <c r="AJ1431">
        <v>60</v>
      </c>
      <c r="AK1431">
        <v>256</v>
      </c>
      <c r="AL1431">
        <v>8.0799999999999997E-2</v>
      </c>
      <c r="AM1431">
        <v>0.94720000000000004</v>
      </c>
      <c r="AN1431">
        <v>0.89370000000000005</v>
      </c>
      <c r="AO1431">
        <f>Data[[#This Row],[labeller_confidence_score]]-Data[[#This Row],[cytodiffusion_classification_confidence]]</f>
        <v>-5.3499999999999992E-2</v>
      </c>
    </row>
    <row r="1432" spans="1:41" x14ac:dyDescent="0.3">
      <c r="A1432" t="s">
        <v>1505</v>
      </c>
      <c r="B1432" t="s">
        <v>87</v>
      </c>
      <c r="C1432">
        <v>0</v>
      </c>
      <c r="D1432" t="s">
        <v>50</v>
      </c>
      <c r="E1432">
        <v>14.14</v>
      </c>
      <c r="F1432">
        <v>55</v>
      </c>
      <c r="G1432">
        <v>0.55600000000000005</v>
      </c>
      <c r="H1432">
        <v>0.53800000000000003</v>
      </c>
      <c r="I1432">
        <f>Data[[#This Row],[nucleus_area_pct]]/Data[[#This Row],[cytoplasm_ratio]]</f>
        <v>102.23048327137546</v>
      </c>
      <c r="J1432">
        <v>0.74399999999999999</v>
      </c>
      <c r="K1432">
        <v>0.313</v>
      </c>
      <c r="L1432">
        <v>5.42</v>
      </c>
      <c r="M1432">
        <v>1.9</v>
      </c>
      <c r="N1432">
        <v>0.84499999999999997</v>
      </c>
      <c r="O1432">
        <v>489</v>
      </c>
      <c r="P1432">
        <v>68</v>
      </c>
      <c r="Q1432">
        <v>223</v>
      </c>
      <c r="R1432">
        <v>150</v>
      </c>
      <c r="S1432">
        <v>160</v>
      </c>
      <c r="T1432">
        <f>(Data[[#This Row],[mean_r]]/256)*100</f>
        <v>87.109375</v>
      </c>
      <c r="U1432">
        <f>(Data[[#This Row],[mean_g]]/256)*100</f>
        <v>58.59375</v>
      </c>
      <c r="V1432">
        <f>(Data[[#This Row],[mean_b]]/256)*100</f>
        <v>62.5</v>
      </c>
      <c r="W1432">
        <v>0.59399999999999997</v>
      </c>
      <c r="X1432" t="s">
        <v>51</v>
      </c>
      <c r="Y1432" t="s">
        <v>45</v>
      </c>
      <c r="Z1432">
        <v>3045</v>
      </c>
      <c r="AA1432">
        <v>4.12</v>
      </c>
      <c r="AB1432">
        <v>13.8</v>
      </c>
      <c r="AC1432">
        <v>34.4</v>
      </c>
      <c r="AD1432">
        <v>95347</v>
      </c>
      <c r="AE1432">
        <v>60</v>
      </c>
      <c r="AF1432">
        <v>33.9</v>
      </c>
      <c r="AG1432" t="s">
        <v>46</v>
      </c>
      <c r="AH1432" t="s">
        <v>47</v>
      </c>
      <c r="AI1432" t="s">
        <v>52</v>
      </c>
      <c r="AJ1432">
        <v>60</v>
      </c>
      <c r="AK1432">
        <v>256</v>
      </c>
      <c r="AL1432">
        <v>6.7000000000000004E-2</v>
      </c>
      <c r="AM1432">
        <v>0.92779999999999996</v>
      </c>
      <c r="AN1432">
        <v>0.97899999999999998</v>
      </c>
      <c r="AO1432">
        <f>Data[[#This Row],[labeller_confidence_score]]-Data[[#This Row],[cytodiffusion_classification_confidence]]</f>
        <v>5.1200000000000023E-2</v>
      </c>
    </row>
    <row r="1433" spans="1:41" x14ac:dyDescent="0.3">
      <c r="A1433" t="s">
        <v>1506</v>
      </c>
      <c r="B1433" t="s">
        <v>54</v>
      </c>
      <c r="C1433">
        <v>0</v>
      </c>
      <c r="D1433" t="s">
        <v>54</v>
      </c>
      <c r="E1433">
        <v>7.07</v>
      </c>
      <c r="F1433">
        <v>0</v>
      </c>
      <c r="G1433">
        <v>0</v>
      </c>
      <c r="H1433">
        <v>1</v>
      </c>
      <c r="I1433">
        <f>Data[[#This Row],[nucleus_area_pct]]/Data[[#This Row],[cytoplasm_ratio]]</f>
        <v>0</v>
      </c>
      <c r="J1433">
        <v>0.879</v>
      </c>
      <c r="K1433">
        <v>0.28999999999999998</v>
      </c>
      <c r="L1433">
        <v>0.46</v>
      </c>
      <c r="M1433">
        <v>1</v>
      </c>
      <c r="N1433">
        <v>0.92200000000000004</v>
      </c>
      <c r="O1433">
        <v>204</v>
      </c>
      <c r="P1433">
        <v>49</v>
      </c>
      <c r="Q1433">
        <v>236</v>
      </c>
      <c r="R1433">
        <v>148</v>
      </c>
      <c r="S1433">
        <v>129</v>
      </c>
      <c r="T1433">
        <f>(Data[[#This Row],[mean_r]]/256)*100</f>
        <v>92.1875</v>
      </c>
      <c r="U1433">
        <f>(Data[[#This Row],[mean_g]]/256)*100</f>
        <v>57.8125</v>
      </c>
      <c r="V1433">
        <f>(Data[[#This Row],[mean_b]]/256)*100</f>
        <v>50.390625</v>
      </c>
      <c r="W1433">
        <v>0.57499999999999996</v>
      </c>
      <c r="X1433" t="s">
        <v>39</v>
      </c>
      <c r="Y1433" t="s">
        <v>45</v>
      </c>
      <c r="Z1433">
        <v>8697</v>
      </c>
      <c r="AA1433">
        <v>4.8499999999999996</v>
      </c>
      <c r="AB1433">
        <v>11.8</v>
      </c>
      <c r="AC1433">
        <v>42.5</v>
      </c>
      <c r="AD1433">
        <v>348640</v>
      </c>
      <c r="AE1433">
        <v>98</v>
      </c>
      <c r="AF1433">
        <v>32.799999999999997</v>
      </c>
      <c r="AG1433" t="s">
        <v>64</v>
      </c>
      <c r="AH1433" t="s">
        <v>42</v>
      </c>
      <c r="AI1433" t="s">
        <v>43</v>
      </c>
      <c r="AJ1433">
        <v>100</v>
      </c>
      <c r="AK1433">
        <v>256</v>
      </c>
      <c r="AL1433">
        <v>5.8900000000000001E-2</v>
      </c>
      <c r="AM1433">
        <v>0.95420000000000005</v>
      </c>
      <c r="AN1433">
        <v>0.87209999999999999</v>
      </c>
      <c r="AO1433">
        <f>Data[[#This Row],[labeller_confidence_score]]-Data[[#This Row],[cytodiffusion_classification_confidence]]</f>
        <v>-8.2100000000000062E-2</v>
      </c>
    </row>
    <row r="1434" spans="1:41" x14ac:dyDescent="0.3">
      <c r="A1434" t="s">
        <v>1507</v>
      </c>
      <c r="B1434" t="s">
        <v>37</v>
      </c>
      <c r="C1434">
        <v>1</v>
      </c>
      <c r="D1434" t="s">
        <v>38</v>
      </c>
      <c r="E1434">
        <v>13.14</v>
      </c>
      <c r="F1434">
        <v>56.7</v>
      </c>
      <c r="G1434">
        <v>0.50600000000000001</v>
      </c>
      <c r="H1434">
        <v>0.436</v>
      </c>
      <c r="I1434">
        <f>Data[[#This Row],[nucleus_area_pct]]/Data[[#This Row],[cytoplasm_ratio]]</f>
        <v>130.04587155963304</v>
      </c>
      <c r="J1434">
        <v>0.67</v>
      </c>
      <c r="K1434">
        <v>0.38300000000000001</v>
      </c>
      <c r="L1434">
        <v>2.08</v>
      </c>
      <c r="M1434">
        <v>6.7</v>
      </c>
      <c r="N1434">
        <v>0.74399999999999999</v>
      </c>
      <c r="O1434">
        <v>508</v>
      </c>
      <c r="P1434">
        <v>89</v>
      </c>
      <c r="Q1434">
        <v>202</v>
      </c>
      <c r="R1434">
        <v>143</v>
      </c>
      <c r="S1434">
        <v>162</v>
      </c>
      <c r="T1434">
        <f>(Data[[#This Row],[mean_r]]/256)*100</f>
        <v>78.90625</v>
      </c>
      <c r="U1434">
        <f>(Data[[#This Row],[mean_g]]/256)*100</f>
        <v>55.859375</v>
      </c>
      <c r="V1434">
        <f>(Data[[#This Row],[mean_b]]/256)*100</f>
        <v>63.28125</v>
      </c>
      <c r="W1434">
        <v>0.66700000000000004</v>
      </c>
      <c r="X1434" t="s">
        <v>51</v>
      </c>
      <c r="Y1434" t="s">
        <v>45</v>
      </c>
      <c r="Z1434">
        <v>9443</v>
      </c>
      <c r="AA1434">
        <v>5.78</v>
      </c>
      <c r="AB1434">
        <v>12</v>
      </c>
      <c r="AC1434">
        <v>40.799999999999997</v>
      </c>
      <c r="AD1434">
        <v>215625</v>
      </c>
      <c r="AE1434">
        <v>87.2</v>
      </c>
      <c r="AF1434">
        <v>33.4</v>
      </c>
      <c r="AG1434" t="s">
        <v>46</v>
      </c>
      <c r="AH1434" t="s">
        <v>47</v>
      </c>
      <c r="AI1434" t="s">
        <v>56</v>
      </c>
      <c r="AJ1434">
        <v>100</v>
      </c>
      <c r="AK1434">
        <v>224</v>
      </c>
      <c r="AL1434">
        <v>0.70120000000000005</v>
      </c>
      <c r="AM1434">
        <v>0.64570000000000005</v>
      </c>
      <c r="AN1434">
        <v>0.90820000000000001</v>
      </c>
      <c r="AO1434">
        <f>Data[[#This Row],[labeller_confidence_score]]-Data[[#This Row],[cytodiffusion_classification_confidence]]</f>
        <v>0.26249999999999996</v>
      </c>
    </row>
    <row r="1435" spans="1:41" x14ac:dyDescent="0.3">
      <c r="A1435" t="s">
        <v>1508</v>
      </c>
      <c r="B1435" t="s">
        <v>54</v>
      </c>
      <c r="C1435">
        <v>0</v>
      </c>
      <c r="D1435" t="s">
        <v>54</v>
      </c>
      <c r="E1435">
        <v>8</v>
      </c>
      <c r="F1435">
        <v>0</v>
      </c>
      <c r="G1435">
        <v>0</v>
      </c>
      <c r="H1435">
        <v>1</v>
      </c>
      <c r="I1435">
        <f>Data[[#This Row],[nucleus_area_pct]]/Data[[#This Row],[cytoplasm_ratio]]</f>
        <v>0</v>
      </c>
      <c r="J1435">
        <v>0.92200000000000004</v>
      </c>
      <c r="K1435">
        <v>0.14299999999999999</v>
      </c>
      <c r="L1435">
        <v>0.55000000000000004</v>
      </c>
      <c r="M1435">
        <v>1</v>
      </c>
      <c r="N1435">
        <v>0.92900000000000005</v>
      </c>
      <c r="O1435">
        <v>169</v>
      </c>
      <c r="P1435">
        <v>59</v>
      </c>
      <c r="Q1435">
        <v>227</v>
      </c>
      <c r="R1435">
        <v>106</v>
      </c>
      <c r="S1435">
        <v>123</v>
      </c>
      <c r="T1435">
        <f>(Data[[#This Row],[mean_r]]/256)*100</f>
        <v>88.671875</v>
      </c>
      <c r="U1435">
        <f>(Data[[#This Row],[mean_g]]/256)*100</f>
        <v>41.40625</v>
      </c>
      <c r="V1435">
        <f>(Data[[#This Row],[mean_b]]/256)*100</f>
        <v>48.046875</v>
      </c>
      <c r="W1435">
        <v>0.46200000000000002</v>
      </c>
      <c r="X1435" t="s">
        <v>51</v>
      </c>
      <c r="Y1435" t="s">
        <v>45</v>
      </c>
      <c r="Z1435">
        <v>6379</v>
      </c>
      <c r="AA1435">
        <v>4.38</v>
      </c>
      <c r="AB1435">
        <v>13</v>
      </c>
      <c r="AC1435">
        <v>31.8</v>
      </c>
      <c r="AD1435">
        <v>147335</v>
      </c>
      <c r="AE1435">
        <v>92.1</v>
      </c>
      <c r="AF1435">
        <v>34.700000000000003</v>
      </c>
      <c r="AG1435" t="s">
        <v>64</v>
      </c>
      <c r="AH1435" t="s">
        <v>68</v>
      </c>
      <c r="AI1435" t="s">
        <v>52</v>
      </c>
      <c r="AJ1435">
        <v>60</v>
      </c>
      <c r="AK1435">
        <v>224</v>
      </c>
      <c r="AL1435">
        <v>9.3799999999999994E-2</v>
      </c>
      <c r="AM1435">
        <v>0.95150000000000001</v>
      </c>
      <c r="AN1435">
        <v>0.91300000000000003</v>
      </c>
      <c r="AO1435">
        <f>Data[[#This Row],[labeller_confidence_score]]-Data[[#This Row],[cytodiffusion_classification_confidence]]</f>
        <v>-3.8499999999999979E-2</v>
      </c>
    </row>
    <row r="1436" spans="1:41" x14ac:dyDescent="0.3">
      <c r="A1436" t="s">
        <v>1509</v>
      </c>
      <c r="B1436" t="s">
        <v>54</v>
      </c>
      <c r="C1436">
        <v>0</v>
      </c>
      <c r="D1436" t="s">
        <v>54</v>
      </c>
      <c r="E1436">
        <v>7.52</v>
      </c>
      <c r="F1436">
        <v>0</v>
      </c>
      <c r="G1436">
        <v>0</v>
      </c>
      <c r="H1436">
        <v>1</v>
      </c>
      <c r="I1436">
        <f>Data[[#This Row],[nucleus_area_pct]]/Data[[#This Row],[cytoplasm_ratio]]</f>
        <v>0</v>
      </c>
      <c r="J1436">
        <v>0.89400000000000002</v>
      </c>
      <c r="K1436">
        <v>6.8000000000000005E-2</v>
      </c>
      <c r="L1436">
        <v>0.42</v>
      </c>
      <c r="M1436">
        <v>1</v>
      </c>
      <c r="N1436">
        <v>0.94499999999999995</v>
      </c>
      <c r="O1436">
        <v>171</v>
      </c>
      <c r="P1436">
        <v>40</v>
      </c>
      <c r="Q1436">
        <v>237</v>
      </c>
      <c r="R1436">
        <v>126</v>
      </c>
      <c r="S1436">
        <v>129</v>
      </c>
      <c r="T1436">
        <f>(Data[[#This Row],[mean_r]]/256)*100</f>
        <v>92.578125</v>
      </c>
      <c r="U1436">
        <f>(Data[[#This Row],[mean_g]]/256)*100</f>
        <v>49.21875</v>
      </c>
      <c r="V1436">
        <f>(Data[[#This Row],[mean_b]]/256)*100</f>
        <v>50.390625</v>
      </c>
      <c r="W1436">
        <v>0.41299999999999998</v>
      </c>
      <c r="X1436" t="s">
        <v>51</v>
      </c>
      <c r="Y1436" t="s">
        <v>45</v>
      </c>
      <c r="Z1436">
        <v>6401</v>
      </c>
      <c r="AA1436">
        <v>3.92</v>
      </c>
      <c r="AB1436">
        <v>11.7</v>
      </c>
      <c r="AC1436">
        <v>38.6</v>
      </c>
      <c r="AD1436">
        <v>166374</v>
      </c>
      <c r="AE1436">
        <v>80.599999999999994</v>
      </c>
      <c r="AF1436">
        <v>31.9</v>
      </c>
      <c r="AG1436" t="s">
        <v>64</v>
      </c>
      <c r="AH1436" t="s">
        <v>42</v>
      </c>
      <c r="AI1436" t="s">
        <v>52</v>
      </c>
      <c r="AJ1436">
        <v>100</v>
      </c>
      <c r="AK1436">
        <v>512</v>
      </c>
      <c r="AL1436">
        <v>0.111</v>
      </c>
      <c r="AM1436">
        <v>0.9879</v>
      </c>
      <c r="AN1436">
        <v>0.98</v>
      </c>
      <c r="AO1436">
        <f>Data[[#This Row],[labeller_confidence_score]]-Data[[#This Row],[cytodiffusion_classification_confidence]]</f>
        <v>-7.9000000000000181E-3</v>
      </c>
    </row>
    <row r="1437" spans="1:41" x14ac:dyDescent="0.3">
      <c r="A1437" t="s">
        <v>1510</v>
      </c>
      <c r="B1437" t="s">
        <v>49</v>
      </c>
      <c r="C1437">
        <v>0</v>
      </c>
      <c r="D1437" t="s">
        <v>50</v>
      </c>
      <c r="E1437">
        <v>10.17</v>
      </c>
      <c r="F1437">
        <v>51.5</v>
      </c>
      <c r="G1437">
        <v>0.59599999999999997</v>
      </c>
      <c r="H1437">
        <v>0.45900000000000002</v>
      </c>
      <c r="I1437">
        <f>Data[[#This Row],[nucleus_area_pct]]/Data[[#This Row],[cytoplasm_ratio]]</f>
        <v>112.20043572984748</v>
      </c>
      <c r="J1437">
        <v>0.79800000000000004</v>
      </c>
      <c r="K1437">
        <v>0.35099999999999998</v>
      </c>
      <c r="L1437">
        <v>3.98</v>
      </c>
      <c r="M1437">
        <v>5.0999999999999996</v>
      </c>
      <c r="N1437">
        <v>0.82499999999999996</v>
      </c>
      <c r="O1437">
        <v>442</v>
      </c>
      <c r="P1437">
        <v>72</v>
      </c>
      <c r="Q1437">
        <v>229</v>
      </c>
      <c r="R1437">
        <v>172</v>
      </c>
      <c r="S1437">
        <v>169</v>
      </c>
      <c r="T1437">
        <f>(Data[[#This Row],[mean_r]]/256)*100</f>
        <v>89.453125</v>
      </c>
      <c r="U1437">
        <f>(Data[[#This Row],[mean_g]]/256)*100</f>
        <v>67.1875</v>
      </c>
      <c r="V1437">
        <f>(Data[[#This Row],[mean_b]]/256)*100</f>
        <v>66.015625</v>
      </c>
      <c r="W1437">
        <v>0.60699999999999998</v>
      </c>
      <c r="X1437" t="s">
        <v>51</v>
      </c>
      <c r="Y1437" t="s">
        <v>45</v>
      </c>
      <c r="Z1437">
        <v>4476</v>
      </c>
      <c r="AA1437">
        <v>4.1399999999999997</v>
      </c>
      <c r="AB1437">
        <v>13.9</v>
      </c>
      <c r="AC1437">
        <v>33.5</v>
      </c>
      <c r="AD1437">
        <v>104996</v>
      </c>
      <c r="AE1437">
        <v>88.1</v>
      </c>
      <c r="AF1437">
        <v>32.4</v>
      </c>
      <c r="AG1437" t="s">
        <v>64</v>
      </c>
      <c r="AH1437" t="s">
        <v>47</v>
      </c>
      <c r="AI1437" t="s">
        <v>52</v>
      </c>
      <c r="AJ1437">
        <v>100</v>
      </c>
      <c r="AK1437">
        <v>360</v>
      </c>
      <c r="AL1437">
        <v>6.13E-2</v>
      </c>
      <c r="AM1437">
        <v>0.91749999999999998</v>
      </c>
      <c r="AN1437">
        <v>0.94269999999999998</v>
      </c>
      <c r="AO1437">
        <f>Data[[#This Row],[labeller_confidence_score]]-Data[[#This Row],[cytodiffusion_classification_confidence]]</f>
        <v>2.52E-2</v>
      </c>
    </row>
    <row r="1438" spans="1:41" x14ac:dyDescent="0.3">
      <c r="A1438" t="s">
        <v>1511</v>
      </c>
      <c r="B1438" t="s">
        <v>106</v>
      </c>
      <c r="C1438">
        <v>1</v>
      </c>
      <c r="D1438" t="s">
        <v>82</v>
      </c>
      <c r="E1438">
        <v>13.4</v>
      </c>
      <c r="F1438">
        <v>75.099999999999994</v>
      </c>
      <c r="G1438">
        <v>0.36099999999999999</v>
      </c>
      <c r="H1438">
        <v>0.30099999999999999</v>
      </c>
      <c r="I1438">
        <f>Data[[#This Row],[nucleus_area_pct]]/Data[[#This Row],[cytoplasm_ratio]]</f>
        <v>249.50166112956811</v>
      </c>
      <c r="J1438">
        <v>0.89500000000000002</v>
      </c>
      <c r="K1438">
        <v>0.19800000000000001</v>
      </c>
      <c r="L1438">
        <v>0.59</v>
      </c>
      <c r="M1438">
        <v>1</v>
      </c>
      <c r="N1438">
        <v>0.92300000000000004</v>
      </c>
      <c r="O1438">
        <v>558</v>
      </c>
      <c r="P1438">
        <v>86</v>
      </c>
      <c r="Q1438">
        <v>200</v>
      </c>
      <c r="R1438">
        <v>162</v>
      </c>
      <c r="S1438">
        <v>179</v>
      </c>
      <c r="T1438">
        <f>(Data[[#This Row],[mean_r]]/256)*100</f>
        <v>78.125</v>
      </c>
      <c r="U1438">
        <f>(Data[[#This Row],[mean_g]]/256)*100</f>
        <v>63.28125</v>
      </c>
      <c r="V1438">
        <f>(Data[[#This Row],[mean_b]]/256)*100</f>
        <v>69.921875</v>
      </c>
      <c r="W1438">
        <v>0.92400000000000004</v>
      </c>
      <c r="X1438" t="s">
        <v>63</v>
      </c>
      <c r="Y1438" t="s">
        <v>40</v>
      </c>
      <c r="Z1438">
        <v>4035</v>
      </c>
      <c r="AA1438">
        <v>5.19</v>
      </c>
      <c r="AB1438">
        <v>17.7</v>
      </c>
      <c r="AC1438">
        <v>31.8</v>
      </c>
      <c r="AD1438">
        <v>224379</v>
      </c>
      <c r="AE1438">
        <v>93.8</v>
      </c>
      <c r="AF1438">
        <v>33</v>
      </c>
      <c r="AG1438" t="s">
        <v>46</v>
      </c>
      <c r="AH1438" t="s">
        <v>42</v>
      </c>
      <c r="AI1438" t="s">
        <v>52</v>
      </c>
      <c r="AJ1438">
        <v>100</v>
      </c>
      <c r="AK1438">
        <v>512</v>
      </c>
      <c r="AL1438">
        <v>0.70720000000000005</v>
      </c>
      <c r="AM1438">
        <v>0.68989999999999996</v>
      </c>
      <c r="AN1438">
        <v>0.73729999999999996</v>
      </c>
      <c r="AO1438">
        <f>Data[[#This Row],[labeller_confidence_score]]-Data[[#This Row],[cytodiffusion_classification_confidence]]</f>
        <v>4.7399999999999998E-2</v>
      </c>
    </row>
    <row r="1439" spans="1:41" x14ac:dyDescent="0.3">
      <c r="A1439" t="s">
        <v>1512</v>
      </c>
      <c r="B1439" t="s">
        <v>133</v>
      </c>
      <c r="C1439">
        <v>1</v>
      </c>
      <c r="D1439" t="s">
        <v>104</v>
      </c>
      <c r="E1439">
        <v>7.59</v>
      </c>
      <c r="F1439">
        <v>0</v>
      </c>
      <c r="G1439">
        <v>0</v>
      </c>
      <c r="H1439">
        <v>1</v>
      </c>
      <c r="I1439">
        <f>Data[[#This Row],[nucleus_area_pct]]/Data[[#This Row],[cytoplasm_ratio]]</f>
        <v>0</v>
      </c>
      <c r="J1439">
        <v>0.46600000000000003</v>
      </c>
      <c r="K1439">
        <v>0.621</v>
      </c>
      <c r="L1439">
        <v>0.42</v>
      </c>
      <c r="M1439">
        <v>1</v>
      </c>
      <c r="N1439">
        <v>0.88500000000000001</v>
      </c>
      <c r="O1439">
        <v>186</v>
      </c>
      <c r="P1439">
        <v>62</v>
      </c>
      <c r="Q1439">
        <v>240</v>
      </c>
      <c r="R1439">
        <v>125</v>
      </c>
      <c r="S1439">
        <v>129</v>
      </c>
      <c r="T1439">
        <f>(Data[[#This Row],[mean_r]]/256)*100</f>
        <v>93.75</v>
      </c>
      <c r="U1439">
        <f>(Data[[#This Row],[mean_g]]/256)*100</f>
        <v>48.828125</v>
      </c>
      <c r="V1439">
        <f>(Data[[#This Row],[mean_b]]/256)*100</f>
        <v>50.390625</v>
      </c>
      <c r="W1439">
        <v>0.50900000000000001</v>
      </c>
      <c r="X1439" t="s">
        <v>63</v>
      </c>
      <c r="Y1439" t="s">
        <v>40</v>
      </c>
      <c r="Z1439">
        <v>4114</v>
      </c>
      <c r="AA1439">
        <v>4.2</v>
      </c>
      <c r="AB1439">
        <v>12.4</v>
      </c>
      <c r="AC1439">
        <v>39.5</v>
      </c>
      <c r="AD1439">
        <v>329175</v>
      </c>
      <c r="AE1439">
        <v>88</v>
      </c>
      <c r="AF1439">
        <v>33.1</v>
      </c>
      <c r="AG1439" t="s">
        <v>64</v>
      </c>
      <c r="AH1439" t="s">
        <v>42</v>
      </c>
      <c r="AI1439" t="s">
        <v>52</v>
      </c>
      <c r="AJ1439">
        <v>60</v>
      </c>
      <c r="AK1439">
        <v>256</v>
      </c>
      <c r="AL1439">
        <v>0.79520000000000002</v>
      </c>
      <c r="AM1439">
        <v>0.91080000000000005</v>
      </c>
      <c r="AN1439">
        <v>0.68989999999999996</v>
      </c>
      <c r="AO1439">
        <f>Data[[#This Row],[labeller_confidence_score]]-Data[[#This Row],[cytodiffusion_classification_confidence]]</f>
        <v>-0.2209000000000001</v>
      </c>
    </row>
    <row r="1440" spans="1:41" x14ac:dyDescent="0.3">
      <c r="A1440" t="s">
        <v>1513</v>
      </c>
      <c r="B1440" t="s">
        <v>110</v>
      </c>
      <c r="C1440">
        <v>1</v>
      </c>
      <c r="D1440" t="s">
        <v>104</v>
      </c>
      <c r="E1440">
        <v>8.84</v>
      </c>
      <c r="F1440">
        <v>0</v>
      </c>
      <c r="G1440">
        <v>0</v>
      </c>
      <c r="H1440">
        <v>1</v>
      </c>
      <c r="I1440">
        <f>Data[[#This Row],[nucleus_area_pct]]/Data[[#This Row],[cytoplasm_ratio]]</f>
        <v>0</v>
      </c>
      <c r="J1440">
        <v>0.92100000000000004</v>
      </c>
      <c r="K1440">
        <v>0.23499999999999999</v>
      </c>
      <c r="L1440">
        <v>0.69</v>
      </c>
      <c r="M1440">
        <v>1</v>
      </c>
      <c r="N1440">
        <v>0.83799999999999997</v>
      </c>
      <c r="O1440">
        <v>211</v>
      </c>
      <c r="P1440">
        <v>54</v>
      </c>
      <c r="Q1440">
        <v>223</v>
      </c>
      <c r="R1440">
        <v>149</v>
      </c>
      <c r="S1440">
        <v>132</v>
      </c>
      <c r="T1440">
        <f>(Data[[#This Row],[mean_r]]/256)*100</f>
        <v>87.109375</v>
      </c>
      <c r="U1440">
        <f>(Data[[#This Row],[mean_g]]/256)*100</f>
        <v>58.203125</v>
      </c>
      <c r="V1440">
        <f>(Data[[#This Row],[mean_b]]/256)*100</f>
        <v>51.5625</v>
      </c>
      <c r="W1440">
        <v>0.49399999999999999</v>
      </c>
      <c r="X1440" t="s">
        <v>51</v>
      </c>
      <c r="Y1440" t="s">
        <v>40</v>
      </c>
      <c r="Z1440">
        <v>10389</v>
      </c>
      <c r="AA1440">
        <v>3.6</v>
      </c>
      <c r="AB1440">
        <v>15.7</v>
      </c>
      <c r="AC1440">
        <v>50.8</v>
      </c>
      <c r="AD1440">
        <v>225999</v>
      </c>
      <c r="AE1440">
        <v>83.6</v>
      </c>
      <c r="AF1440">
        <v>33</v>
      </c>
      <c r="AG1440" t="s">
        <v>46</v>
      </c>
      <c r="AH1440" t="s">
        <v>42</v>
      </c>
      <c r="AI1440" t="s">
        <v>52</v>
      </c>
      <c r="AJ1440">
        <v>40</v>
      </c>
      <c r="AK1440">
        <v>512</v>
      </c>
      <c r="AL1440">
        <v>0.72689999999999999</v>
      </c>
      <c r="AM1440">
        <v>0.73939999999999995</v>
      </c>
      <c r="AN1440">
        <v>0.65239999999999998</v>
      </c>
      <c r="AO1440">
        <f>Data[[#This Row],[labeller_confidence_score]]-Data[[#This Row],[cytodiffusion_classification_confidence]]</f>
        <v>-8.6999999999999966E-2</v>
      </c>
    </row>
    <row r="1441" spans="1:41" x14ac:dyDescent="0.3">
      <c r="A1441" t="s">
        <v>1514</v>
      </c>
      <c r="B1441" t="s">
        <v>103</v>
      </c>
      <c r="C1441">
        <v>1</v>
      </c>
      <c r="D1441" t="s">
        <v>104</v>
      </c>
      <c r="E1441">
        <v>3.88</v>
      </c>
      <c r="F1441">
        <v>0</v>
      </c>
      <c r="G1441">
        <v>0</v>
      </c>
      <c r="H1441">
        <v>1</v>
      </c>
      <c r="I1441">
        <f>Data[[#This Row],[nucleus_area_pct]]/Data[[#This Row],[cytoplasm_ratio]]</f>
        <v>0</v>
      </c>
      <c r="J1441">
        <v>0.54500000000000004</v>
      </c>
      <c r="K1441">
        <v>0.81499999999999995</v>
      </c>
      <c r="L1441">
        <v>0.56999999999999995</v>
      </c>
      <c r="M1441">
        <v>1</v>
      </c>
      <c r="N1441">
        <v>0.76900000000000002</v>
      </c>
      <c r="O1441">
        <v>53</v>
      </c>
      <c r="P1441">
        <v>40</v>
      </c>
      <c r="Q1441">
        <v>227</v>
      </c>
      <c r="R1441">
        <v>106</v>
      </c>
      <c r="S1441">
        <v>131</v>
      </c>
      <c r="T1441">
        <f>(Data[[#This Row],[mean_r]]/256)*100</f>
        <v>88.671875</v>
      </c>
      <c r="U1441">
        <f>(Data[[#This Row],[mean_g]]/256)*100</f>
        <v>41.40625</v>
      </c>
      <c r="V1441">
        <f>(Data[[#This Row],[mean_b]]/256)*100</f>
        <v>51.171875</v>
      </c>
      <c r="W1441">
        <v>0.55300000000000005</v>
      </c>
      <c r="X1441" t="s">
        <v>39</v>
      </c>
      <c r="Y1441" t="s">
        <v>40</v>
      </c>
      <c r="Z1441">
        <v>6877</v>
      </c>
      <c r="AA1441">
        <v>5.45</v>
      </c>
      <c r="AB1441">
        <v>11.5</v>
      </c>
      <c r="AC1441">
        <v>40.9</v>
      </c>
      <c r="AD1441">
        <v>178028</v>
      </c>
      <c r="AE1441">
        <v>71.5</v>
      </c>
      <c r="AF1441">
        <v>33.799999999999997</v>
      </c>
      <c r="AG1441" t="s">
        <v>46</v>
      </c>
      <c r="AH1441" t="s">
        <v>42</v>
      </c>
      <c r="AI1441" t="s">
        <v>52</v>
      </c>
      <c r="AJ1441">
        <v>40</v>
      </c>
      <c r="AK1441">
        <v>256</v>
      </c>
      <c r="AL1441">
        <v>0.76480000000000004</v>
      </c>
      <c r="AM1441">
        <v>0.54520000000000002</v>
      </c>
      <c r="AN1441">
        <v>0.69279999999999997</v>
      </c>
      <c r="AO1441">
        <f>Data[[#This Row],[labeller_confidence_score]]-Data[[#This Row],[cytodiffusion_classification_confidence]]</f>
        <v>0.14759999999999995</v>
      </c>
    </row>
    <row r="1442" spans="1:41" x14ac:dyDescent="0.3">
      <c r="A1442" t="s">
        <v>1515</v>
      </c>
      <c r="B1442" t="s">
        <v>49</v>
      </c>
      <c r="C1442">
        <v>0</v>
      </c>
      <c r="D1442" t="s">
        <v>50</v>
      </c>
      <c r="E1442">
        <v>10.73</v>
      </c>
      <c r="F1442">
        <v>57.1</v>
      </c>
      <c r="G1442">
        <v>0.74399999999999999</v>
      </c>
      <c r="H1442">
        <v>0.52300000000000002</v>
      </c>
      <c r="I1442">
        <f>Data[[#This Row],[nucleus_area_pct]]/Data[[#This Row],[cytoplasm_ratio]]</f>
        <v>109.17782026768643</v>
      </c>
      <c r="J1442">
        <v>0.875</v>
      </c>
      <c r="K1442">
        <v>0.40699999999999997</v>
      </c>
      <c r="L1442">
        <v>3.37</v>
      </c>
      <c r="M1442">
        <v>2.9</v>
      </c>
      <c r="N1442">
        <v>0.86799999999999999</v>
      </c>
      <c r="O1442">
        <v>416</v>
      </c>
      <c r="P1442">
        <v>77</v>
      </c>
      <c r="Q1442">
        <v>210</v>
      </c>
      <c r="R1442">
        <v>164</v>
      </c>
      <c r="S1442">
        <v>183</v>
      </c>
      <c r="T1442">
        <f>(Data[[#This Row],[mean_r]]/256)*100</f>
        <v>82.03125</v>
      </c>
      <c r="U1442">
        <f>(Data[[#This Row],[mean_g]]/256)*100</f>
        <v>64.0625</v>
      </c>
      <c r="V1442">
        <f>(Data[[#This Row],[mean_b]]/256)*100</f>
        <v>71.484375</v>
      </c>
      <c r="W1442">
        <v>0.66600000000000004</v>
      </c>
      <c r="X1442" t="s">
        <v>51</v>
      </c>
      <c r="Y1442" t="s">
        <v>45</v>
      </c>
      <c r="Z1442">
        <v>9500</v>
      </c>
      <c r="AA1442">
        <v>4.66</v>
      </c>
      <c r="AB1442">
        <v>14.5</v>
      </c>
      <c r="AC1442">
        <v>36.700000000000003</v>
      </c>
      <c r="AD1442">
        <v>337334</v>
      </c>
      <c r="AE1442">
        <v>95.1</v>
      </c>
      <c r="AF1442">
        <v>34.6</v>
      </c>
      <c r="AG1442" t="s">
        <v>46</v>
      </c>
      <c r="AH1442" t="s">
        <v>42</v>
      </c>
      <c r="AI1442" t="s">
        <v>56</v>
      </c>
      <c r="AJ1442">
        <v>60</v>
      </c>
      <c r="AK1442">
        <v>512</v>
      </c>
      <c r="AL1442">
        <v>7.4499999999999997E-2</v>
      </c>
      <c r="AM1442">
        <v>0.93640000000000001</v>
      </c>
      <c r="AN1442">
        <v>0.88100000000000001</v>
      </c>
      <c r="AO1442">
        <f>Data[[#This Row],[labeller_confidence_score]]-Data[[#This Row],[cytodiffusion_classification_confidence]]</f>
        <v>-5.5400000000000005E-2</v>
      </c>
    </row>
    <row r="1443" spans="1:41" x14ac:dyDescent="0.3">
      <c r="A1443" t="s">
        <v>1516</v>
      </c>
      <c r="B1443" t="s">
        <v>54</v>
      </c>
      <c r="C1443">
        <v>0</v>
      </c>
      <c r="D1443" t="s">
        <v>54</v>
      </c>
      <c r="E1443">
        <v>7.6</v>
      </c>
      <c r="F1443">
        <v>0</v>
      </c>
      <c r="G1443">
        <v>0</v>
      </c>
      <c r="H1443">
        <v>1</v>
      </c>
      <c r="I1443">
        <f>Data[[#This Row],[nucleus_area_pct]]/Data[[#This Row],[cytoplasm_ratio]]</f>
        <v>0</v>
      </c>
      <c r="J1443">
        <v>0.88700000000000001</v>
      </c>
      <c r="K1443">
        <v>0.115</v>
      </c>
      <c r="L1443">
        <v>0.66</v>
      </c>
      <c r="M1443">
        <v>1</v>
      </c>
      <c r="N1443">
        <v>0.94599999999999995</v>
      </c>
      <c r="O1443">
        <v>167</v>
      </c>
      <c r="P1443">
        <v>47</v>
      </c>
      <c r="Q1443">
        <v>227</v>
      </c>
      <c r="R1443">
        <v>124</v>
      </c>
      <c r="S1443">
        <v>130</v>
      </c>
      <c r="T1443">
        <f>(Data[[#This Row],[mean_r]]/256)*100</f>
        <v>88.671875</v>
      </c>
      <c r="U1443">
        <f>(Data[[#This Row],[mean_g]]/256)*100</f>
        <v>48.4375</v>
      </c>
      <c r="V1443">
        <f>(Data[[#This Row],[mean_b]]/256)*100</f>
        <v>50.78125</v>
      </c>
      <c r="W1443">
        <v>0.48599999999999999</v>
      </c>
      <c r="X1443" t="s">
        <v>51</v>
      </c>
      <c r="Y1443" t="s">
        <v>45</v>
      </c>
      <c r="Z1443">
        <v>9837</v>
      </c>
      <c r="AA1443">
        <v>4.97</v>
      </c>
      <c r="AB1443">
        <v>11.8</v>
      </c>
      <c r="AC1443">
        <v>51.9</v>
      </c>
      <c r="AD1443">
        <v>355886</v>
      </c>
      <c r="AE1443">
        <v>95.7</v>
      </c>
      <c r="AF1443">
        <v>33.5</v>
      </c>
      <c r="AG1443" t="s">
        <v>41</v>
      </c>
      <c r="AH1443" t="s">
        <v>47</v>
      </c>
      <c r="AI1443" t="s">
        <v>52</v>
      </c>
      <c r="AJ1443">
        <v>40</v>
      </c>
      <c r="AK1443">
        <v>224</v>
      </c>
      <c r="AL1443">
        <v>0.1439</v>
      </c>
      <c r="AM1443">
        <v>0.89990000000000003</v>
      </c>
      <c r="AN1443">
        <v>0.88</v>
      </c>
      <c r="AO1443">
        <f>Data[[#This Row],[labeller_confidence_score]]-Data[[#This Row],[cytodiffusion_classification_confidence]]</f>
        <v>-1.9900000000000029E-2</v>
      </c>
    </row>
    <row r="1444" spans="1:41" x14ac:dyDescent="0.3">
      <c r="A1444" t="s">
        <v>1517</v>
      </c>
      <c r="B1444" t="s">
        <v>81</v>
      </c>
      <c r="C1444">
        <v>1</v>
      </c>
      <c r="D1444" t="s">
        <v>82</v>
      </c>
      <c r="E1444">
        <v>13.8</v>
      </c>
      <c r="F1444">
        <v>84.7</v>
      </c>
      <c r="G1444">
        <v>0.307</v>
      </c>
      <c r="H1444">
        <v>0.14199999999999999</v>
      </c>
      <c r="I1444">
        <f>Data[[#This Row],[nucleus_area_pct]]/Data[[#This Row],[cytoplasm_ratio]]</f>
        <v>596.47887323943667</v>
      </c>
      <c r="J1444">
        <v>0.81799999999999995</v>
      </c>
      <c r="K1444">
        <v>0.34499999999999997</v>
      </c>
      <c r="L1444">
        <v>0.66</v>
      </c>
      <c r="M1444">
        <v>1</v>
      </c>
      <c r="N1444">
        <v>0.91400000000000003</v>
      </c>
      <c r="O1444">
        <v>654</v>
      </c>
      <c r="P1444">
        <v>89</v>
      </c>
      <c r="Q1444">
        <v>177</v>
      </c>
      <c r="R1444">
        <v>149</v>
      </c>
      <c r="S1444">
        <v>189</v>
      </c>
      <c r="T1444">
        <f>(Data[[#This Row],[mean_r]]/256)*100</f>
        <v>69.140625</v>
      </c>
      <c r="U1444">
        <f>(Data[[#This Row],[mean_g]]/256)*100</f>
        <v>58.203125</v>
      </c>
      <c r="V1444">
        <f>(Data[[#This Row],[mean_b]]/256)*100</f>
        <v>73.828125</v>
      </c>
      <c r="W1444">
        <v>0.83</v>
      </c>
      <c r="X1444" t="s">
        <v>39</v>
      </c>
      <c r="Y1444" t="s">
        <v>40</v>
      </c>
      <c r="Z1444">
        <v>9207</v>
      </c>
      <c r="AA1444">
        <v>5.58</v>
      </c>
      <c r="AB1444">
        <v>12.2</v>
      </c>
      <c r="AC1444">
        <v>42.6</v>
      </c>
      <c r="AD1444">
        <v>202673</v>
      </c>
      <c r="AE1444">
        <v>82.1</v>
      </c>
      <c r="AF1444">
        <v>34</v>
      </c>
      <c r="AG1444" t="s">
        <v>46</v>
      </c>
      <c r="AH1444" t="s">
        <v>42</v>
      </c>
      <c r="AI1444" t="s">
        <v>43</v>
      </c>
      <c r="AJ1444">
        <v>100</v>
      </c>
      <c r="AK1444">
        <v>224</v>
      </c>
      <c r="AL1444">
        <v>0.87639999999999996</v>
      </c>
      <c r="AM1444">
        <v>0.8236</v>
      </c>
      <c r="AN1444">
        <v>0.64680000000000004</v>
      </c>
      <c r="AO1444">
        <f>Data[[#This Row],[labeller_confidence_score]]-Data[[#This Row],[cytodiffusion_classification_confidence]]</f>
        <v>-0.17679999999999996</v>
      </c>
    </row>
    <row r="1445" spans="1:41" x14ac:dyDescent="0.3">
      <c r="A1445" t="s">
        <v>1518</v>
      </c>
      <c r="B1445" t="s">
        <v>62</v>
      </c>
      <c r="C1445">
        <v>0</v>
      </c>
      <c r="D1445" t="s">
        <v>50</v>
      </c>
      <c r="E1445">
        <v>8.31</v>
      </c>
      <c r="F1445">
        <v>72.2</v>
      </c>
      <c r="G1445">
        <v>0.74199999999999999</v>
      </c>
      <c r="H1445">
        <v>0.21099999999999999</v>
      </c>
      <c r="I1445">
        <f>Data[[#This Row],[nucleus_area_pct]]/Data[[#This Row],[cytoplasm_ratio]]</f>
        <v>342.18009478672991</v>
      </c>
      <c r="J1445">
        <v>0.85599999999999998</v>
      </c>
      <c r="K1445">
        <v>0.28999999999999998</v>
      </c>
      <c r="L1445">
        <v>0.65</v>
      </c>
      <c r="M1445">
        <v>1</v>
      </c>
      <c r="N1445">
        <v>0.879</v>
      </c>
      <c r="O1445">
        <v>319</v>
      </c>
      <c r="P1445">
        <v>61</v>
      </c>
      <c r="Q1445">
        <v>190</v>
      </c>
      <c r="R1445">
        <v>165</v>
      </c>
      <c r="S1445">
        <v>175</v>
      </c>
      <c r="T1445">
        <f>(Data[[#This Row],[mean_r]]/256)*100</f>
        <v>74.21875</v>
      </c>
      <c r="U1445">
        <f>(Data[[#This Row],[mean_g]]/256)*100</f>
        <v>64.453125</v>
      </c>
      <c r="V1445">
        <f>(Data[[#This Row],[mean_b]]/256)*100</f>
        <v>68.359375</v>
      </c>
      <c r="W1445">
        <v>0.61299999999999999</v>
      </c>
      <c r="X1445" t="s">
        <v>51</v>
      </c>
      <c r="Y1445" t="s">
        <v>40</v>
      </c>
      <c r="Z1445">
        <v>4787</v>
      </c>
      <c r="AA1445">
        <v>5.07</v>
      </c>
      <c r="AB1445">
        <v>17.8</v>
      </c>
      <c r="AC1445">
        <v>41</v>
      </c>
      <c r="AD1445">
        <v>199933</v>
      </c>
      <c r="AE1445">
        <v>87.3</v>
      </c>
      <c r="AF1445">
        <v>36.1</v>
      </c>
      <c r="AG1445" t="s">
        <v>46</v>
      </c>
      <c r="AH1445" t="s">
        <v>47</v>
      </c>
      <c r="AI1445" t="s">
        <v>56</v>
      </c>
      <c r="AJ1445">
        <v>100</v>
      </c>
      <c r="AK1445">
        <v>256</v>
      </c>
      <c r="AL1445">
        <v>6.3E-2</v>
      </c>
      <c r="AM1445">
        <v>0.89700000000000002</v>
      </c>
      <c r="AN1445">
        <v>0.93779999999999997</v>
      </c>
      <c r="AO1445">
        <f>Data[[#This Row],[labeller_confidence_score]]-Data[[#This Row],[cytodiffusion_classification_confidence]]</f>
        <v>4.0799999999999947E-2</v>
      </c>
    </row>
    <row r="1446" spans="1:41" x14ac:dyDescent="0.3">
      <c r="A1446" t="s">
        <v>1519</v>
      </c>
      <c r="B1446" t="s">
        <v>62</v>
      </c>
      <c r="C1446">
        <v>0</v>
      </c>
      <c r="D1446" t="s">
        <v>50</v>
      </c>
      <c r="E1446">
        <v>8.27</v>
      </c>
      <c r="F1446">
        <v>80.599999999999994</v>
      </c>
      <c r="G1446">
        <v>0.89100000000000001</v>
      </c>
      <c r="H1446">
        <v>0.20599999999999999</v>
      </c>
      <c r="I1446">
        <f>Data[[#This Row],[nucleus_area_pct]]/Data[[#This Row],[cytoplasm_ratio]]</f>
        <v>391.26213592233012</v>
      </c>
      <c r="J1446">
        <v>0.77</v>
      </c>
      <c r="K1446">
        <v>0.26700000000000002</v>
      </c>
      <c r="L1446">
        <v>1.1000000000000001</v>
      </c>
      <c r="M1446">
        <v>1</v>
      </c>
      <c r="N1446">
        <v>0.88500000000000001</v>
      </c>
      <c r="O1446">
        <v>210</v>
      </c>
      <c r="P1446">
        <v>55</v>
      </c>
      <c r="Q1446">
        <v>193</v>
      </c>
      <c r="R1446">
        <v>136</v>
      </c>
      <c r="S1446">
        <v>198</v>
      </c>
      <c r="T1446">
        <f>(Data[[#This Row],[mean_r]]/256)*100</f>
        <v>75.390625</v>
      </c>
      <c r="U1446">
        <f>(Data[[#This Row],[mean_g]]/256)*100</f>
        <v>53.125</v>
      </c>
      <c r="V1446">
        <f>(Data[[#This Row],[mean_b]]/256)*100</f>
        <v>77.34375</v>
      </c>
      <c r="W1446">
        <v>0.65500000000000003</v>
      </c>
      <c r="X1446" t="s">
        <v>63</v>
      </c>
      <c r="Y1446" t="s">
        <v>40</v>
      </c>
      <c r="Z1446">
        <v>10310</v>
      </c>
      <c r="AA1446">
        <v>3.81</v>
      </c>
      <c r="AB1446">
        <v>14.1</v>
      </c>
      <c r="AC1446">
        <v>43.1</v>
      </c>
      <c r="AD1446">
        <v>361461</v>
      </c>
      <c r="AE1446">
        <v>89.5</v>
      </c>
      <c r="AF1446">
        <v>35.4</v>
      </c>
      <c r="AG1446" t="s">
        <v>41</v>
      </c>
      <c r="AH1446" t="s">
        <v>68</v>
      </c>
      <c r="AI1446" t="s">
        <v>56</v>
      </c>
      <c r="AJ1446">
        <v>100</v>
      </c>
      <c r="AK1446">
        <v>224</v>
      </c>
      <c r="AL1446">
        <v>3.8699999999999998E-2</v>
      </c>
      <c r="AM1446">
        <v>0.871</v>
      </c>
      <c r="AN1446">
        <v>0.92159999999999997</v>
      </c>
      <c r="AO1446">
        <f>Data[[#This Row],[labeller_confidence_score]]-Data[[#This Row],[cytodiffusion_classification_confidence]]</f>
        <v>5.0599999999999978E-2</v>
      </c>
    </row>
    <row r="1447" spans="1:41" x14ac:dyDescent="0.3">
      <c r="A1447" t="s">
        <v>1520</v>
      </c>
      <c r="B1447" t="s">
        <v>49</v>
      </c>
      <c r="C1447">
        <v>0</v>
      </c>
      <c r="D1447" t="s">
        <v>50</v>
      </c>
      <c r="E1447">
        <v>12.18</v>
      </c>
      <c r="F1447">
        <v>51.5</v>
      </c>
      <c r="G1447">
        <v>0.53500000000000003</v>
      </c>
      <c r="H1447">
        <v>0.47499999999999998</v>
      </c>
      <c r="I1447">
        <f>Data[[#This Row],[nucleus_area_pct]]/Data[[#This Row],[cytoplasm_ratio]]</f>
        <v>108.42105263157896</v>
      </c>
      <c r="J1447">
        <v>0.84099999999999997</v>
      </c>
      <c r="K1447">
        <v>0.26300000000000001</v>
      </c>
      <c r="L1447">
        <v>3.2</v>
      </c>
      <c r="M1447">
        <v>4.5</v>
      </c>
      <c r="N1447">
        <v>0.80800000000000005</v>
      </c>
      <c r="O1447">
        <v>466</v>
      </c>
      <c r="P1447">
        <v>75</v>
      </c>
      <c r="Q1447">
        <v>224</v>
      </c>
      <c r="R1447">
        <v>147</v>
      </c>
      <c r="S1447">
        <v>172</v>
      </c>
      <c r="T1447">
        <f>(Data[[#This Row],[mean_r]]/256)*100</f>
        <v>87.5</v>
      </c>
      <c r="U1447">
        <f>(Data[[#This Row],[mean_g]]/256)*100</f>
        <v>57.421875</v>
      </c>
      <c r="V1447">
        <f>(Data[[#This Row],[mean_b]]/256)*100</f>
        <v>67.1875</v>
      </c>
      <c r="W1447">
        <v>0.65100000000000002</v>
      </c>
      <c r="X1447" t="s">
        <v>39</v>
      </c>
      <c r="Y1447" t="s">
        <v>40</v>
      </c>
      <c r="Z1447">
        <v>3169</v>
      </c>
      <c r="AA1447">
        <v>5.56</v>
      </c>
      <c r="AB1447">
        <v>12.1</v>
      </c>
      <c r="AC1447">
        <v>42.5</v>
      </c>
      <c r="AD1447">
        <v>321005</v>
      </c>
      <c r="AE1447">
        <v>104.5</v>
      </c>
      <c r="AF1447">
        <v>31.9</v>
      </c>
      <c r="AG1447" t="s">
        <v>41</v>
      </c>
      <c r="AH1447" t="s">
        <v>47</v>
      </c>
      <c r="AI1447" t="s">
        <v>56</v>
      </c>
      <c r="AJ1447">
        <v>100</v>
      </c>
      <c r="AK1447">
        <v>360</v>
      </c>
      <c r="AL1447">
        <v>7.2599999999999998E-2</v>
      </c>
      <c r="AM1447">
        <v>0.91800000000000004</v>
      </c>
      <c r="AN1447">
        <v>0.85660000000000003</v>
      </c>
      <c r="AO1447">
        <f>Data[[#This Row],[labeller_confidence_score]]-Data[[#This Row],[cytodiffusion_classification_confidence]]</f>
        <v>-6.140000000000001E-2</v>
      </c>
    </row>
    <row r="1448" spans="1:41" x14ac:dyDescent="0.3">
      <c r="A1448" t="s">
        <v>1521</v>
      </c>
      <c r="B1448" t="s">
        <v>60</v>
      </c>
      <c r="C1448">
        <v>0</v>
      </c>
      <c r="D1448" t="s">
        <v>50</v>
      </c>
      <c r="E1448">
        <v>14.22</v>
      </c>
      <c r="F1448">
        <v>70.5</v>
      </c>
      <c r="G1448">
        <v>0.436</v>
      </c>
      <c r="H1448">
        <v>0.38900000000000001</v>
      </c>
      <c r="I1448">
        <f>Data[[#This Row],[nucleus_area_pct]]/Data[[#This Row],[cytoplasm_ratio]]</f>
        <v>181.23393316195373</v>
      </c>
      <c r="J1448">
        <v>0.78100000000000003</v>
      </c>
      <c r="K1448">
        <v>0.436</v>
      </c>
      <c r="L1448">
        <v>1.41</v>
      </c>
      <c r="M1448">
        <v>1.1000000000000001</v>
      </c>
      <c r="N1448">
        <v>0.71699999999999997</v>
      </c>
      <c r="O1448">
        <v>490</v>
      </c>
      <c r="P1448">
        <v>71</v>
      </c>
      <c r="Q1448">
        <v>222</v>
      </c>
      <c r="R1448">
        <v>182</v>
      </c>
      <c r="S1448">
        <v>171</v>
      </c>
      <c r="T1448">
        <f>(Data[[#This Row],[mean_r]]/256)*100</f>
        <v>86.71875</v>
      </c>
      <c r="U1448">
        <f>(Data[[#This Row],[mean_g]]/256)*100</f>
        <v>71.09375</v>
      </c>
      <c r="V1448">
        <f>(Data[[#This Row],[mean_b]]/256)*100</f>
        <v>66.796875</v>
      </c>
      <c r="W1448">
        <v>0.56000000000000005</v>
      </c>
      <c r="X1448" t="s">
        <v>51</v>
      </c>
      <c r="Y1448" t="s">
        <v>45</v>
      </c>
      <c r="Z1448">
        <v>9019</v>
      </c>
      <c r="AA1448">
        <v>6.14</v>
      </c>
      <c r="AB1448">
        <v>15.4</v>
      </c>
      <c r="AC1448">
        <v>46.2</v>
      </c>
      <c r="AD1448">
        <v>343875</v>
      </c>
      <c r="AE1448">
        <v>89.2</v>
      </c>
      <c r="AF1448">
        <v>31.4</v>
      </c>
      <c r="AG1448" t="s">
        <v>46</v>
      </c>
      <c r="AH1448" t="s">
        <v>47</v>
      </c>
      <c r="AI1448" t="s">
        <v>56</v>
      </c>
      <c r="AJ1448">
        <v>40</v>
      </c>
      <c r="AK1448">
        <v>512</v>
      </c>
      <c r="AL1448">
        <v>9.4E-2</v>
      </c>
      <c r="AM1448">
        <v>0.89529999999999998</v>
      </c>
      <c r="AN1448">
        <v>0.90739999999999998</v>
      </c>
      <c r="AO1448">
        <f>Data[[#This Row],[labeller_confidence_score]]-Data[[#This Row],[cytodiffusion_classification_confidence]]</f>
        <v>1.21E-2</v>
      </c>
    </row>
    <row r="1449" spans="1:41" x14ac:dyDescent="0.3">
      <c r="A1449" t="s">
        <v>1522</v>
      </c>
      <c r="B1449" t="s">
        <v>54</v>
      </c>
      <c r="C1449">
        <v>0</v>
      </c>
      <c r="D1449" t="s">
        <v>54</v>
      </c>
      <c r="E1449">
        <v>7.87</v>
      </c>
      <c r="F1449">
        <v>0</v>
      </c>
      <c r="G1449">
        <v>0</v>
      </c>
      <c r="H1449">
        <v>1</v>
      </c>
      <c r="I1449">
        <f>Data[[#This Row],[nucleus_area_pct]]/Data[[#This Row],[cytoplasm_ratio]]</f>
        <v>0</v>
      </c>
      <c r="J1449">
        <v>0.84499999999999997</v>
      </c>
      <c r="K1449">
        <v>0.129</v>
      </c>
      <c r="L1449">
        <v>0.56000000000000005</v>
      </c>
      <c r="M1449">
        <v>1</v>
      </c>
      <c r="N1449">
        <v>0.93600000000000005</v>
      </c>
      <c r="O1449">
        <v>198</v>
      </c>
      <c r="P1449">
        <v>43</v>
      </c>
      <c r="Q1449">
        <v>223</v>
      </c>
      <c r="R1449">
        <v>134</v>
      </c>
      <c r="S1449">
        <v>130</v>
      </c>
      <c r="T1449">
        <f>(Data[[#This Row],[mean_r]]/256)*100</f>
        <v>87.109375</v>
      </c>
      <c r="U1449">
        <f>(Data[[#This Row],[mean_g]]/256)*100</f>
        <v>52.34375</v>
      </c>
      <c r="V1449">
        <f>(Data[[#This Row],[mean_b]]/256)*100</f>
        <v>50.78125</v>
      </c>
      <c r="W1449">
        <v>0.48099999999999998</v>
      </c>
      <c r="X1449" t="s">
        <v>51</v>
      </c>
      <c r="Y1449" t="s">
        <v>45</v>
      </c>
      <c r="Z1449">
        <v>5667</v>
      </c>
      <c r="AA1449">
        <v>4.92</v>
      </c>
      <c r="AB1449">
        <v>10.6</v>
      </c>
      <c r="AC1449">
        <v>44.1</v>
      </c>
      <c r="AD1449">
        <v>110471</v>
      </c>
      <c r="AE1449">
        <v>85.9</v>
      </c>
      <c r="AF1449">
        <v>35.6</v>
      </c>
      <c r="AG1449" t="s">
        <v>41</v>
      </c>
      <c r="AH1449" t="s">
        <v>47</v>
      </c>
      <c r="AI1449" t="s">
        <v>52</v>
      </c>
      <c r="AJ1449">
        <v>100</v>
      </c>
      <c r="AK1449">
        <v>224</v>
      </c>
      <c r="AL1449">
        <v>1.32E-2</v>
      </c>
      <c r="AM1449">
        <v>0.99170000000000003</v>
      </c>
      <c r="AN1449">
        <v>0.92430000000000001</v>
      </c>
      <c r="AO1449">
        <f>Data[[#This Row],[labeller_confidence_score]]-Data[[#This Row],[cytodiffusion_classification_confidence]]</f>
        <v>-6.7400000000000015E-2</v>
      </c>
    </row>
    <row r="1450" spans="1:41" x14ac:dyDescent="0.3">
      <c r="A1450" t="s">
        <v>1523</v>
      </c>
      <c r="B1450" t="s">
        <v>58</v>
      </c>
      <c r="C1450">
        <v>1</v>
      </c>
      <c r="D1450" t="s">
        <v>38</v>
      </c>
      <c r="E1450">
        <v>13.67</v>
      </c>
      <c r="F1450">
        <v>63.6</v>
      </c>
      <c r="G1450">
        <v>0.85399999999999998</v>
      </c>
      <c r="H1450">
        <v>0.32500000000000001</v>
      </c>
      <c r="I1450">
        <f>Data[[#This Row],[nucleus_area_pct]]/Data[[#This Row],[cytoplasm_ratio]]</f>
        <v>195.69230769230768</v>
      </c>
      <c r="J1450">
        <v>0.90400000000000003</v>
      </c>
      <c r="K1450">
        <v>0.42299999999999999</v>
      </c>
      <c r="L1450">
        <v>1.57</v>
      </c>
      <c r="M1450">
        <v>1</v>
      </c>
      <c r="N1450">
        <v>0.81</v>
      </c>
      <c r="O1450">
        <v>412</v>
      </c>
      <c r="P1450">
        <v>75</v>
      </c>
      <c r="Q1450">
        <v>200</v>
      </c>
      <c r="R1450">
        <v>124</v>
      </c>
      <c r="S1450">
        <v>177</v>
      </c>
      <c r="T1450">
        <f>(Data[[#This Row],[mean_r]]/256)*100</f>
        <v>78.125</v>
      </c>
      <c r="U1450">
        <f>(Data[[#This Row],[mean_g]]/256)*100</f>
        <v>48.4375</v>
      </c>
      <c r="V1450">
        <f>(Data[[#This Row],[mean_b]]/256)*100</f>
        <v>69.140625</v>
      </c>
      <c r="W1450">
        <v>0.68600000000000005</v>
      </c>
      <c r="X1450" t="s">
        <v>63</v>
      </c>
      <c r="Y1450" t="s">
        <v>40</v>
      </c>
      <c r="Z1450">
        <v>6527</v>
      </c>
      <c r="AA1450">
        <v>5</v>
      </c>
      <c r="AB1450">
        <v>11.8</v>
      </c>
      <c r="AC1450">
        <v>30.4</v>
      </c>
      <c r="AD1450">
        <v>224334</v>
      </c>
      <c r="AE1450">
        <v>89.9</v>
      </c>
      <c r="AF1450">
        <v>34.1</v>
      </c>
      <c r="AG1450" t="s">
        <v>64</v>
      </c>
      <c r="AH1450" t="s">
        <v>47</v>
      </c>
      <c r="AI1450" t="s">
        <v>52</v>
      </c>
      <c r="AJ1450">
        <v>100</v>
      </c>
      <c r="AK1450">
        <v>512</v>
      </c>
      <c r="AL1450">
        <v>0.73750000000000004</v>
      </c>
      <c r="AM1450">
        <v>0.64759999999999995</v>
      </c>
      <c r="AN1450">
        <v>0.73419999999999996</v>
      </c>
      <c r="AO1450">
        <f>Data[[#This Row],[labeller_confidence_score]]-Data[[#This Row],[cytodiffusion_classification_confidence]]</f>
        <v>8.660000000000001E-2</v>
      </c>
    </row>
    <row r="1451" spans="1:41" x14ac:dyDescent="0.3">
      <c r="A1451" t="s">
        <v>1524</v>
      </c>
      <c r="B1451" t="s">
        <v>81</v>
      </c>
      <c r="C1451">
        <v>1</v>
      </c>
      <c r="D1451" t="s">
        <v>82</v>
      </c>
      <c r="E1451">
        <v>16.670000000000002</v>
      </c>
      <c r="F1451">
        <v>90.4</v>
      </c>
      <c r="G1451">
        <v>0.44</v>
      </c>
      <c r="H1451">
        <v>7.8E-2</v>
      </c>
      <c r="I1451">
        <f>Data[[#This Row],[nucleus_area_pct]]/Data[[#This Row],[cytoplasm_ratio]]</f>
        <v>1158.9743589743591</v>
      </c>
      <c r="J1451">
        <v>0.84</v>
      </c>
      <c r="K1451">
        <v>0.30499999999999999</v>
      </c>
      <c r="L1451">
        <v>0.62</v>
      </c>
      <c r="M1451">
        <v>1.1000000000000001</v>
      </c>
      <c r="N1451">
        <v>0.98899999999999999</v>
      </c>
      <c r="O1451">
        <v>624</v>
      </c>
      <c r="P1451">
        <v>117</v>
      </c>
      <c r="Q1451">
        <v>174</v>
      </c>
      <c r="R1451">
        <v>144</v>
      </c>
      <c r="S1451">
        <v>200</v>
      </c>
      <c r="T1451">
        <f>(Data[[#This Row],[mean_r]]/256)*100</f>
        <v>67.96875</v>
      </c>
      <c r="U1451">
        <f>(Data[[#This Row],[mean_g]]/256)*100</f>
        <v>56.25</v>
      </c>
      <c r="V1451">
        <f>(Data[[#This Row],[mean_b]]/256)*100</f>
        <v>78.125</v>
      </c>
      <c r="W1451">
        <v>0.81299999999999994</v>
      </c>
      <c r="X1451" t="s">
        <v>51</v>
      </c>
      <c r="Y1451" t="s">
        <v>45</v>
      </c>
      <c r="Z1451">
        <v>3552</v>
      </c>
      <c r="AA1451">
        <v>4.93</v>
      </c>
      <c r="AB1451">
        <v>11.9</v>
      </c>
      <c r="AC1451">
        <v>33.5</v>
      </c>
      <c r="AD1451">
        <v>193475</v>
      </c>
      <c r="AE1451">
        <v>91.8</v>
      </c>
      <c r="AF1451">
        <v>35</v>
      </c>
      <c r="AG1451" t="s">
        <v>41</v>
      </c>
      <c r="AH1451" t="s">
        <v>47</v>
      </c>
      <c r="AI1451" t="s">
        <v>52</v>
      </c>
      <c r="AJ1451">
        <v>60</v>
      </c>
      <c r="AK1451">
        <v>224</v>
      </c>
      <c r="AL1451">
        <v>0.85550000000000004</v>
      </c>
      <c r="AM1451">
        <v>0.73950000000000005</v>
      </c>
      <c r="AN1451">
        <v>0.75690000000000002</v>
      </c>
      <c r="AO1451">
        <f>Data[[#This Row],[labeller_confidence_score]]-Data[[#This Row],[cytodiffusion_classification_confidence]]</f>
        <v>1.7399999999999971E-2</v>
      </c>
    </row>
    <row r="1452" spans="1:41" x14ac:dyDescent="0.3">
      <c r="A1452" t="s">
        <v>1525</v>
      </c>
      <c r="B1452" t="s">
        <v>60</v>
      </c>
      <c r="C1452">
        <v>0</v>
      </c>
      <c r="D1452" t="s">
        <v>50</v>
      </c>
      <c r="E1452">
        <v>16.75</v>
      </c>
      <c r="F1452">
        <v>61.2</v>
      </c>
      <c r="G1452">
        <v>0.56399999999999995</v>
      </c>
      <c r="H1452">
        <v>0.31</v>
      </c>
      <c r="I1452">
        <f>Data[[#This Row],[nucleus_area_pct]]/Data[[#This Row],[cytoplasm_ratio]]</f>
        <v>197.41935483870969</v>
      </c>
      <c r="J1452">
        <v>0.76900000000000002</v>
      </c>
      <c r="K1452">
        <v>0.57899999999999996</v>
      </c>
      <c r="L1452">
        <v>1.1200000000000001</v>
      </c>
      <c r="M1452">
        <v>1.4</v>
      </c>
      <c r="N1452">
        <v>0.754</v>
      </c>
      <c r="O1452">
        <v>673</v>
      </c>
      <c r="P1452">
        <v>109</v>
      </c>
      <c r="Q1452">
        <v>206</v>
      </c>
      <c r="R1452">
        <v>166</v>
      </c>
      <c r="S1452">
        <v>162</v>
      </c>
      <c r="T1452">
        <f>(Data[[#This Row],[mean_r]]/256)*100</f>
        <v>80.46875</v>
      </c>
      <c r="U1452">
        <f>(Data[[#This Row],[mean_g]]/256)*100</f>
        <v>64.84375</v>
      </c>
      <c r="V1452">
        <f>(Data[[#This Row],[mean_b]]/256)*100</f>
        <v>63.28125</v>
      </c>
      <c r="W1452">
        <v>0.56799999999999995</v>
      </c>
      <c r="X1452" t="s">
        <v>39</v>
      </c>
      <c r="Y1452" t="s">
        <v>45</v>
      </c>
      <c r="Z1452">
        <v>11139</v>
      </c>
      <c r="AA1452">
        <v>4.91</v>
      </c>
      <c r="AB1452">
        <v>11.2</v>
      </c>
      <c r="AC1452">
        <v>29.6</v>
      </c>
      <c r="AD1452">
        <v>159983</v>
      </c>
      <c r="AE1452">
        <v>87.4</v>
      </c>
      <c r="AF1452">
        <v>34.5</v>
      </c>
      <c r="AG1452" t="s">
        <v>64</v>
      </c>
      <c r="AH1452" t="s">
        <v>42</v>
      </c>
      <c r="AI1452" t="s">
        <v>52</v>
      </c>
      <c r="AJ1452">
        <v>100</v>
      </c>
      <c r="AK1452">
        <v>512</v>
      </c>
      <c r="AL1452">
        <v>4.4999999999999998E-2</v>
      </c>
      <c r="AM1452">
        <v>0.90210000000000001</v>
      </c>
      <c r="AN1452">
        <v>0.83550000000000002</v>
      </c>
      <c r="AO1452">
        <f>Data[[#This Row],[labeller_confidence_score]]-Data[[#This Row],[cytodiffusion_classification_confidence]]</f>
        <v>-6.6599999999999993E-2</v>
      </c>
    </row>
    <row r="1453" spans="1:41" x14ac:dyDescent="0.3">
      <c r="A1453" t="s">
        <v>1526</v>
      </c>
      <c r="B1453" t="s">
        <v>133</v>
      </c>
      <c r="C1453">
        <v>1</v>
      </c>
      <c r="D1453" t="s">
        <v>104</v>
      </c>
      <c r="E1453">
        <v>8.68</v>
      </c>
      <c r="F1453">
        <v>0</v>
      </c>
      <c r="G1453">
        <v>0</v>
      </c>
      <c r="H1453">
        <v>1</v>
      </c>
      <c r="I1453">
        <f>Data[[#This Row],[nucleus_area_pct]]/Data[[#This Row],[cytoplasm_ratio]]</f>
        <v>0</v>
      </c>
      <c r="J1453">
        <v>0.42199999999999999</v>
      </c>
      <c r="K1453">
        <v>0.77800000000000002</v>
      </c>
      <c r="L1453">
        <v>0.72</v>
      </c>
      <c r="M1453">
        <v>1</v>
      </c>
      <c r="N1453">
        <v>0.83899999999999997</v>
      </c>
      <c r="O1453">
        <v>178</v>
      </c>
      <c r="P1453">
        <v>49</v>
      </c>
      <c r="Q1453">
        <v>234</v>
      </c>
      <c r="R1453">
        <v>129</v>
      </c>
      <c r="S1453">
        <v>145</v>
      </c>
      <c r="T1453">
        <f>(Data[[#This Row],[mean_r]]/256)*100</f>
        <v>91.40625</v>
      </c>
      <c r="U1453">
        <f>(Data[[#This Row],[mean_g]]/256)*100</f>
        <v>50.390625</v>
      </c>
      <c r="V1453">
        <f>(Data[[#This Row],[mean_b]]/256)*100</f>
        <v>56.640625</v>
      </c>
      <c r="W1453">
        <v>0.495</v>
      </c>
      <c r="X1453" t="s">
        <v>39</v>
      </c>
      <c r="Y1453" t="s">
        <v>45</v>
      </c>
      <c r="Z1453">
        <v>6241</v>
      </c>
      <c r="AA1453">
        <v>5.25</v>
      </c>
      <c r="AB1453">
        <v>12.4</v>
      </c>
      <c r="AC1453">
        <v>39.5</v>
      </c>
      <c r="AD1453">
        <v>264831</v>
      </c>
      <c r="AE1453">
        <v>101</v>
      </c>
      <c r="AF1453">
        <v>33</v>
      </c>
      <c r="AG1453" t="s">
        <v>41</v>
      </c>
      <c r="AH1453" t="s">
        <v>42</v>
      </c>
      <c r="AI1453" t="s">
        <v>52</v>
      </c>
      <c r="AJ1453">
        <v>100</v>
      </c>
      <c r="AK1453">
        <v>360</v>
      </c>
      <c r="AL1453">
        <v>0.83899999999999997</v>
      </c>
      <c r="AM1453">
        <v>0.82689999999999997</v>
      </c>
      <c r="AN1453">
        <v>0.78129999999999999</v>
      </c>
      <c r="AO1453">
        <f>Data[[#This Row],[labeller_confidence_score]]-Data[[#This Row],[cytodiffusion_classification_confidence]]</f>
        <v>-4.5599999999999974E-2</v>
      </c>
    </row>
    <row r="1454" spans="1:41" x14ac:dyDescent="0.3">
      <c r="A1454" t="s">
        <v>1527</v>
      </c>
      <c r="B1454" t="s">
        <v>54</v>
      </c>
      <c r="C1454">
        <v>0</v>
      </c>
      <c r="D1454" t="s">
        <v>54</v>
      </c>
      <c r="E1454">
        <v>7.26</v>
      </c>
      <c r="F1454">
        <v>0</v>
      </c>
      <c r="G1454">
        <v>0</v>
      </c>
      <c r="H1454">
        <v>1</v>
      </c>
      <c r="I1454">
        <f>Data[[#This Row],[nucleus_area_pct]]/Data[[#This Row],[cytoplasm_ratio]]</f>
        <v>0</v>
      </c>
      <c r="J1454">
        <v>0.82199999999999995</v>
      </c>
      <c r="K1454">
        <v>0.21199999999999999</v>
      </c>
      <c r="L1454">
        <v>0.65</v>
      </c>
      <c r="M1454">
        <v>1</v>
      </c>
      <c r="N1454">
        <v>0.96599999999999997</v>
      </c>
      <c r="O1454">
        <v>182</v>
      </c>
      <c r="P1454">
        <v>37</v>
      </c>
      <c r="Q1454">
        <v>232</v>
      </c>
      <c r="R1454">
        <v>121</v>
      </c>
      <c r="S1454">
        <v>139</v>
      </c>
      <c r="T1454">
        <f>(Data[[#This Row],[mean_r]]/256)*100</f>
        <v>90.625</v>
      </c>
      <c r="U1454">
        <f>(Data[[#This Row],[mean_g]]/256)*100</f>
        <v>47.265625</v>
      </c>
      <c r="V1454">
        <f>(Data[[#This Row],[mean_b]]/256)*100</f>
        <v>54.296875</v>
      </c>
      <c r="W1454">
        <v>0.56599999999999995</v>
      </c>
      <c r="X1454" t="s">
        <v>51</v>
      </c>
      <c r="Y1454" t="s">
        <v>40</v>
      </c>
      <c r="Z1454">
        <v>5968</v>
      </c>
      <c r="AA1454">
        <v>4.21</v>
      </c>
      <c r="AB1454">
        <v>16.399999999999999</v>
      </c>
      <c r="AC1454">
        <v>40.200000000000003</v>
      </c>
      <c r="AD1454">
        <v>219700</v>
      </c>
      <c r="AE1454">
        <v>73.099999999999994</v>
      </c>
      <c r="AF1454">
        <v>34.799999999999997</v>
      </c>
      <c r="AG1454" t="s">
        <v>46</v>
      </c>
      <c r="AH1454" t="s">
        <v>47</v>
      </c>
      <c r="AI1454" t="s">
        <v>43</v>
      </c>
      <c r="AJ1454">
        <v>60</v>
      </c>
      <c r="AK1454">
        <v>360</v>
      </c>
      <c r="AL1454">
        <v>0.1144</v>
      </c>
      <c r="AM1454">
        <v>0.8458</v>
      </c>
      <c r="AN1454">
        <v>0.90580000000000005</v>
      </c>
      <c r="AO1454">
        <f>Data[[#This Row],[labeller_confidence_score]]-Data[[#This Row],[cytodiffusion_classification_confidence]]</f>
        <v>6.0000000000000053E-2</v>
      </c>
    </row>
    <row r="1455" spans="1:41" x14ac:dyDescent="0.3">
      <c r="A1455" t="s">
        <v>1528</v>
      </c>
      <c r="B1455" t="s">
        <v>49</v>
      </c>
      <c r="C1455">
        <v>0</v>
      </c>
      <c r="D1455" t="s">
        <v>50</v>
      </c>
      <c r="E1455">
        <v>14.63</v>
      </c>
      <c r="F1455">
        <v>56.5</v>
      </c>
      <c r="G1455">
        <v>0.505</v>
      </c>
      <c r="H1455">
        <v>0.40400000000000003</v>
      </c>
      <c r="I1455">
        <f>Data[[#This Row],[nucleus_area_pct]]/Data[[#This Row],[cytoplasm_ratio]]</f>
        <v>139.85148514851485</v>
      </c>
      <c r="J1455">
        <v>0.75900000000000001</v>
      </c>
      <c r="K1455">
        <v>0.33400000000000002</v>
      </c>
      <c r="L1455">
        <v>3.84</v>
      </c>
      <c r="M1455">
        <v>3.5</v>
      </c>
      <c r="N1455">
        <v>0.73899999999999999</v>
      </c>
      <c r="O1455">
        <v>430</v>
      </c>
      <c r="P1455">
        <v>73</v>
      </c>
      <c r="Q1455">
        <v>202</v>
      </c>
      <c r="R1455">
        <v>164</v>
      </c>
      <c r="S1455">
        <v>184</v>
      </c>
      <c r="T1455">
        <f>(Data[[#This Row],[mean_r]]/256)*100</f>
        <v>78.90625</v>
      </c>
      <c r="U1455">
        <f>(Data[[#This Row],[mean_g]]/256)*100</f>
        <v>64.0625</v>
      </c>
      <c r="V1455">
        <f>(Data[[#This Row],[mean_b]]/256)*100</f>
        <v>71.875</v>
      </c>
      <c r="W1455">
        <v>0.69399999999999995</v>
      </c>
      <c r="X1455" t="s">
        <v>63</v>
      </c>
      <c r="Y1455" t="s">
        <v>40</v>
      </c>
      <c r="Z1455">
        <v>8437</v>
      </c>
      <c r="AA1455">
        <v>3.23</v>
      </c>
      <c r="AB1455">
        <v>10.9</v>
      </c>
      <c r="AC1455">
        <v>38.799999999999997</v>
      </c>
      <c r="AD1455">
        <v>179477</v>
      </c>
      <c r="AE1455">
        <v>101.9</v>
      </c>
      <c r="AF1455">
        <v>33</v>
      </c>
      <c r="AG1455" t="s">
        <v>46</v>
      </c>
      <c r="AH1455" t="s">
        <v>47</v>
      </c>
      <c r="AI1455" t="s">
        <v>56</v>
      </c>
      <c r="AJ1455">
        <v>60</v>
      </c>
      <c r="AK1455">
        <v>512</v>
      </c>
      <c r="AL1455">
        <v>1.6500000000000001E-2</v>
      </c>
      <c r="AM1455">
        <v>0.88519999999999999</v>
      </c>
      <c r="AN1455">
        <v>0.95140000000000002</v>
      </c>
      <c r="AO1455">
        <f>Data[[#This Row],[labeller_confidence_score]]-Data[[#This Row],[cytodiffusion_classification_confidence]]</f>
        <v>6.6200000000000037E-2</v>
      </c>
    </row>
    <row r="1456" spans="1:41" x14ac:dyDescent="0.3">
      <c r="A1456" t="s">
        <v>1529</v>
      </c>
      <c r="B1456" t="s">
        <v>87</v>
      </c>
      <c r="C1456">
        <v>0</v>
      </c>
      <c r="D1456" t="s">
        <v>50</v>
      </c>
      <c r="E1456">
        <v>13.54</v>
      </c>
      <c r="F1456">
        <v>44.5</v>
      </c>
      <c r="G1456">
        <v>0.61099999999999999</v>
      </c>
      <c r="H1456">
        <v>0.44700000000000001</v>
      </c>
      <c r="I1456">
        <f>Data[[#This Row],[nucleus_area_pct]]/Data[[#This Row],[cytoplasm_ratio]]</f>
        <v>99.552572706935123</v>
      </c>
      <c r="J1456">
        <v>0.72399999999999998</v>
      </c>
      <c r="K1456">
        <v>0.49399999999999999</v>
      </c>
      <c r="L1456">
        <v>4.25</v>
      </c>
      <c r="M1456">
        <v>1.9</v>
      </c>
      <c r="N1456">
        <v>0.8</v>
      </c>
      <c r="O1456">
        <v>534</v>
      </c>
      <c r="P1456">
        <v>95</v>
      </c>
      <c r="Q1456">
        <v>252</v>
      </c>
      <c r="R1456">
        <v>161</v>
      </c>
      <c r="S1456">
        <v>154</v>
      </c>
      <c r="T1456">
        <f>(Data[[#This Row],[mean_r]]/256)*100</f>
        <v>98.4375</v>
      </c>
      <c r="U1456">
        <f>(Data[[#This Row],[mean_g]]/256)*100</f>
        <v>62.890625</v>
      </c>
      <c r="V1456">
        <f>(Data[[#This Row],[mean_b]]/256)*100</f>
        <v>60.15625</v>
      </c>
      <c r="W1456">
        <v>0.79900000000000004</v>
      </c>
      <c r="X1456" t="s">
        <v>39</v>
      </c>
      <c r="Y1456" t="s">
        <v>45</v>
      </c>
      <c r="Z1456">
        <v>7496</v>
      </c>
      <c r="AA1456">
        <v>4.95</v>
      </c>
      <c r="AB1456">
        <v>15.1</v>
      </c>
      <c r="AC1456">
        <v>50.8</v>
      </c>
      <c r="AD1456">
        <v>403391</v>
      </c>
      <c r="AE1456">
        <v>96.8</v>
      </c>
      <c r="AF1456">
        <v>34.9</v>
      </c>
      <c r="AG1456" t="s">
        <v>46</v>
      </c>
      <c r="AH1456" t="s">
        <v>42</v>
      </c>
      <c r="AI1456" t="s">
        <v>56</v>
      </c>
      <c r="AJ1456">
        <v>100</v>
      </c>
      <c r="AK1456">
        <v>224</v>
      </c>
      <c r="AL1456">
        <v>8.3500000000000005E-2</v>
      </c>
      <c r="AM1456">
        <v>0.91920000000000002</v>
      </c>
      <c r="AN1456">
        <v>0.89949999999999997</v>
      </c>
      <c r="AO1456">
        <f>Data[[#This Row],[labeller_confidence_score]]-Data[[#This Row],[cytodiffusion_classification_confidence]]</f>
        <v>-1.9700000000000051E-2</v>
      </c>
    </row>
    <row r="1457" spans="1:41" x14ac:dyDescent="0.3">
      <c r="A1457" t="s">
        <v>1530</v>
      </c>
      <c r="B1457" t="s">
        <v>62</v>
      </c>
      <c r="C1457">
        <v>0</v>
      </c>
      <c r="D1457" t="s">
        <v>50</v>
      </c>
      <c r="E1457">
        <v>10.210000000000001</v>
      </c>
      <c r="F1457">
        <v>82.8</v>
      </c>
      <c r="G1457">
        <v>0.75700000000000001</v>
      </c>
      <c r="H1457">
        <v>0.182</v>
      </c>
      <c r="I1457">
        <f>Data[[#This Row],[nucleus_area_pct]]/Data[[#This Row],[cytoplasm_ratio]]</f>
        <v>454.94505494505495</v>
      </c>
      <c r="J1457">
        <v>0.94099999999999995</v>
      </c>
      <c r="K1457">
        <v>0.23100000000000001</v>
      </c>
      <c r="L1457">
        <v>1.04</v>
      </c>
      <c r="M1457">
        <v>1</v>
      </c>
      <c r="N1457">
        <v>0.85899999999999999</v>
      </c>
      <c r="O1457">
        <v>270</v>
      </c>
      <c r="P1457">
        <v>57</v>
      </c>
      <c r="Q1457">
        <v>198</v>
      </c>
      <c r="R1457">
        <v>150</v>
      </c>
      <c r="S1457">
        <v>191</v>
      </c>
      <c r="T1457">
        <f>(Data[[#This Row],[mean_r]]/256)*100</f>
        <v>77.34375</v>
      </c>
      <c r="U1457">
        <f>(Data[[#This Row],[mean_g]]/256)*100</f>
        <v>58.59375</v>
      </c>
      <c r="V1457">
        <f>(Data[[#This Row],[mean_b]]/256)*100</f>
        <v>74.609375</v>
      </c>
      <c r="W1457">
        <v>0.71299999999999997</v>
      </c>
      <c r="X1457" t="s">
        <v>51</v>
      </c>
      <c r="Y1457" t="s">
        <v>45</v>
      </c>
      <c r="Z1457">
        <v>10650</v>
      </c>
      <c r="AA1457">
        <v>4.6399999999999997</v>
      </c>
      <c r="AB1457">
        <v>12.3</v>
      </c>
      <c r="AC1457">
        <v>37</v>
      </c>
      <c r="AD1457">
        <v>86713</v>
      </c>
      <c r="AE1457">
        <v>100.2</v>
      </c>
      <c r="AF1457">
        <v>33.799999999999997</v>
      </c>
      <c r="AG1457" t="s">
        <v>46</v>
      </c>
      <c r="AH1457" t="s">
        <v>68</v>
      </c>
      <c r="AI1457" t="s">
        <v>56</v>
      </c>
      <c r="AJ1457">
        <v>100</v>
      </c>
      <c r="AK1457">
        <v>256</v>
      </c>
      <c r="AL1457">
        <v>8.4400000000000003E-2</v>
      </c>
      <c r="AM1457">
        <v>0.93959999999999999</v>
      </c>
      <c r="AN1457">
        <v>0.90859999999999996</v>
      </c>
      <c r="AO1457">
        <f>Data[[#This Row],[labeller_confidence_score]]-Data[[#This Row],[cytodiffusion_classification_confidence]]</f>
        <v>-3.1000000000000028E-2</v>
      </c>
    </row>
    <row r="1458" spans="1:41" x14ac:dyDescent="0.3">
      <c r="A1458" t="s">
        <v>1531</v>
      </c>
      <c r="B1458" t="s">
        <v>49</v>
      </c>
      <c r="C1458">
        <v>0</v>
      </c>
      <c r="D1458" t="s">
        <v>50</v>
      </c>
      <c r="E1458">
        <v>12.2</v>
      </c>
      <c r="F1458">
        <v>54</v>
      </c>
      <c r="G1458">
        <v>0.51800000000000002</v>
      </c>
      <c r="H1458">
        <v>0.52</v>
      </c>
      <c r="I1458">
        <f>Data[[#This Row],[nucleus_area_pct]]/Data[[#This Row],[cytoplasm_ratio]]</f>
        <v>103.84615384615384</v>
      </c>
      <c r="J1458">
        <v>0.63200000000000001</v>
      </c>
      <c r="K1458">
        <v>0.34899999999999998</v>
      </c>
      <c r="L1458">
        <v>2.02</v>
      </c>
      <c r="M1458">
        <v>3.6</v>
      </c>
      <c r="N1458">
        <v>0.85799999999999998</v>
      </c>
      <c r="O1458">
        <v>352</v>
      </c>
      <c r="P1458">
        <v>62</v>
      </c>
      <c r="Q1458">
        <v>184</v>
      </c>
      <c r="R1458">
        <v>160</v>
      </c>
      <c r="S1458">
        <v>179</v>
      </c>
      <c r="T1458">
        <f>(Data[[#This Row],[mean_r]]/256)*100</f>
        <v>71.875</v>
      </c>
      <c r="U1458">
        <f>(Data[[#This Row],[mean_g]]/256)*100</f>
        <v>62.5</v>
      </c>
      <c r="V1458">
        <f>(Data[[#This Row],[mean_b]]/256)*100</f>
        <v>69.921875</v>
      </c>
      <c r="W1458">
        <v>0.63</v>
      </c>
      <c r="X1458" t="s">
        <v>51</v>
      </c>
      <c r="Y1458" t="s">
        <v>40</v>
      </c>
      <c r="Z1458">
        <v>6080</v>
      </c>
      <c r="AA1458">
        <v>4.8099999999999996</v>
      </c>
      <c r="AB1458">
        <v>10.5</v>
      </c>
      <c r="AC1458">
        <v>37.299999999999997</v>
      </c>
      <c r="AD1458">
        <v>97932</v>
      </c>
      <c r="AE1458">
        <v>87.8</v>
      </c>
      <c r="AF1458">
        <v>33.200000000000003</v>
      </c>
      <c r="AG1458" t="s">
        <v>41</v>
      </c>
      <c r="AH1458" t="s">
        <v>47</v>
      </c>
      <c r="AI1458" t="s">
        <v>43</v>
      </c>
      <c r="AJ1458">
        <v>100</v>
      </c>
      <c r="AK1458">
        <v>256</v>
      </c>
      <c r="AL1458">
        <v>1.09E-2</v>
      </c>
      <c r="AM1458">
        <v>0.93530000000000002</v>
      </c>
      <c r="AN1458">
        <v>0.93089999999999995</v>
      </c>
      <c r="AO1458">
        <f>Data[[#This Row],[labeller_confidence_score]]-Data[[#This Row],[cytodiffusion_classification_confidence]]</f>
        <v>-4.4000000000000705E-3</v>
      </c>
    </row>
    <row r="1459" spans="1:41" x14ac:dyDescent="0.3">
      <c r="A1459" t="s">
        <v>1532</v>
      </c>
      <c r="B1459" t="s">
        <v>37</v>
      </c>
      <c r="C1459">
        <v>1</v>
      </c>
      <c r="D1459" t="s">
        <v>38</v>
      </c>
      <c r="E1459">
        <v>13.81</v>
      </c>
      <c r="F1459">
        <v>62.6</v>
      </c>
      <c r="G1459">
        <v>0.44800000000000001</v>
      </c>
      <c r="H1459">
        <v>0.50900000000000001</v>
      </c>
      <c r="I1459">
        <f>Data[[#This Row],[nucleus_area_pct]]/Data[[#This Row],[cytoplasm_ratio]]</f>
        <v>122.98624754420432</v>
      </c>
      <c r="J1459">
        <v>0.72399999999999998</v>
      </c>
      <c r="K1459">
        <v>0.56399999999999995</v>
      </c>
      <c r="L1459">
        <v>2.6</v>
      </c>
      <c r="M1459">
        <v>5.8</v>
      </c>
      <c r="N1459">
        <v>0.77200000000000002</v>
      </c>
      <c r="O1459">
        <v>390</v>
      </c>
      <c r="P1459">
        <v>82</v>
      </c>
      <c r="Q1459">
        <v>216</v>
      </c>
      <c r="R1459">
        <v>174</v>
      </c>
      <c r="S1459">
        <v>191</v>
      </c>
      <c r="T1459">
        <f>(Data[[#This Row],[mean_r]]/256)*100</f>
        <v>84.375</v>
      </c>
      <c r="U1459">
        <f>(Data[[#This Row],[mean_g]]/256)*100</f>
        <v>67.96875</v>
      </c>
      <c r="V1459">
        <f>(Data[[#This Row],[mean_b]]/256)*100</f>
        <v>74.609375</v>
      </c>
      <c r="W1459">
        <v>0.66200000000000003</v>
      </c>
      <c r="X1459" t="s">
        <v>39</v>
      </c>
      <c r="Y1459" t="s">
        <v>45</v>
      </c>
      <c r="Z1459">
        <v>5565</v>
      </c>
      <c r="AA1459">
        <v>4.5</v>
      </c>
      <c r="AB1459">
        <v>15.9</v>
      </c>
      <c r="AC1459">
        <v>33.5</v>
      </c>
      <c r="AD1459">
        <v>195989</v>
      </c>
      <c r="AE1459">
        <v>98.6</v>
      </c>
      <c r="AF1459">
        <v>34.4</v>
      </c>
      <c r="AG1459" t="s">
        <v>46</v>
      </c>
      <c r="AH1459" t="s">
        <v>47</v>
      </c>
      <c r="AI1459" t="s">
        <v>56</v>
      </c>
      <c r="AJ1459">
        <v>60</v>
      </c>
      <c r="AK1459">
        <v>360</v>
      </c>
      <c r="AL1459">
        <v>0.86509999999999998</v>
      </c>
      <c r="AM1459">
        <v>0.69550000000000001</v>
      </c>
      <c r="AN1459">
        <v>0.98419999999999996</v>
      </c>
      <c r="AO1459">
        <f>Data[[#This Row],[labeller_confidence_score]]-Data[[#This Row],[cytodiffusion_classification_confidence]]</f>
        <v>0.28869999999999996</v>
      </c>
    </row>
    <row r="1460" spans="1:41" x14ac:dyDescent="0.3">
      <c r="A1460" t="s">
        <v>1533</v>
      </c>
      <c r="B1460" t="s">
        <v>54</v>
      </c>
      <c r="C1460">
        <v>0</v>
      </c>
      <c r="D1460" t="s">
        <v>54</v>
      </c>
      <c r="E1460">
        <v>7.75</v>
      </c>
      <c r="F1460">
        <v>0</v>
      </c>
      <c r="G1460">
        <v>0</v>
      </c>
      <c r="H1460">
        <v>1</v>
      </c>
      <c r="I1460">
        <f>Data[[#This Row],[nucleus_area_pct]]/Data[[#This Row],[cytoplasm_ratio]]</f>
        <v>0</v>
      </c>
      <c r="J1460">
        <v>0.83199999999999996</v>
      </c>
      <c r="K1460">
        <v>0.114</v>
      </c>
      <c r="L1460">
        <v>0.5</v>
      </c>
      <c r="M1460">
        <v>1</v>
      </c>
      <c r="N1460">
        <v>0.94099999999999995</v>
      </c>
      <c r="O1460">
        <v>174</v>
      </c>
      <c r="P1460">
        <v>51</v>
      </c>
      <c r="Q1460">
        <v>226</v>
      </c>
      <c r="R1460">
        <v>140</v>
      </c>
      <c r="S1460">
        <v>125</v>
      </c>
      <c r="T1460">
        <f>(Data[[#This Row],[mean_r]]/256)*100</f>
        <v>88.28125</v>
      </c>
      <c r="U1460">
        <f>(Data[[#This Row],[mean_g]]/256)*100</f>
        <v>54.6875</v>
      </c>
      <c r="V1460">
        <f>(Data[[#This Row],[mean_b]]/256)*100</f>
        <v>48.828125</v>
      </c>
      <c r="W1460">
        <v>0.52900000000000003</v>
      </c>
      <c r="X1460" t="s">
        <v>51</v>
      </c>
      <c r="Y1460" t="s">
        <v>45</v>
      </c>
      <c r="Z1460">
        <v>6815</v>
      </c>
      <c r="AA1460">
        <v>4.71</v>
      </c>
      <c r="AB1460">
        <v>14.2</v>
      </c>
      <c r="AC1460">
        <v>43.1</v>
      </c>
      <c r="AD1460">
        <v>202985</v>
      </c>
      <c r="AE1460">
        <v>100.2</v>
      </c>
      <c r="AF1460">
        <v>29.5</v>
      </c>
      <c r="AG1460" t="s">
        <v>41</v>
      </c>
      <c r="AH1460" t="s">
        <v>42</v>
      </c>
      <c r="AI1460" t="s">
        <v>43</v>
      </c>
      <c r="AJ1460">
        <v>100</v>
      </c>
      <c r="AK1460">
        <v>256</v>
      </c>
      <c r="AL1460">
        <v>0.14549999999999999</v>
      </c>
      <c r="AM1460">
        <v>0.88160000000000005</v>
      </c>
      <c r="AN1460">
        <v>0.78810000000000002</v>
      </c>
      <c r="AO1460">
        <f>Data[[#This Row],[labeller_confidence_score]]-Data[[#This Row],[cytodiffusion_classification_confidence]]</f>
        <v>-9.3500000000000028E-2</v>
      </c>
    </row>
    <row r="1461" spans="1:41" x14ac:dyDescent="0.3">
      <c r="A1461" t="s">
        <v>1534</v>
      </c>
      <c r="B1461" t="s">
        <v>49</v>
      </c>
      <c r="C1461">
        <v>0</v>
      </c>
      <c r="D1461" t="s">
        <v>50</v>
      </c>
      <c r="E1461">
        <v>13.6</v>
      </c>
      <c r="F1461">
        <v>56.8</v>
      </c>
      <c r="G1461">
        <v>0.73799999999999999</v>
      </c>
      <c r="H1461">
        <v>0.48699999999999999</v>
      </c>
      <c r="I1461">
        <f>Data[[#This Row],[nucleus_area_pct]]/Data[[#This Row],[cytoplasm_ratio]]</f>
        <v>116.63244353182752</v>
      </c>
      <c r="J1461">
        <v>0.84299999999999997</v>
      </c>
      <c r="K1461">
        <v>0.38400000000000001</v>
      </c>
      <c r="L1461">
        <v>2.81</v>
      </c>
      <c r="M1461">
        <v>3</v>
      </c>
      <c r="N1461">
        <v>0.82899999999999996</v>
      </c>
      <c r="O1461">
        <v>409</v>
      </c>
      <c r="P1461">
        <v>57</v>
      </c>
      <c r="Q1461">
        <v>194</v>
      </c>
      <c r="R1461">
        <v>155</v>
      </c>
      <c r="S1461">
        <v>195</v>
      </c>
      <c r="T1461">
        <f>(Data[[#This Row],[mean_r]]/256)*100</f>
        <v>75.78125</v>
      </c>
      <c r="U1461">
        <f>(Data[[#This Row],[mean_g]]/256)*100</f>
        <v>60.546875</v>
      </c>
      <c r="V1461">
        <f>(Data[[#This Row],[mean_b]]/256)*100</f>
        <v>76.171875</v>
      </c>
      <c r="W1461">
        <v>0.64900000000000002</v>
      </c>
      <c r="X1461" t="s">
        <v>51</v>
      </c>
      <c r="Y1461" t="s">
        <v>45</v>
      </c>
      <c r="Z1461">
        <v>6819</v>
      </c>
      <c r="AA1461">
        <v>4.04</v>
      </c>
      <c r="AB1461">
        <v>12.8</v>
      </c>
      <c r="AC1461">
        <v>52.8</v>
      </c>
      <c r="AD1461">
        <v>157323</v>
      </c>
      <c r="AE1461">
        <v>97</v>
      </c>
      <c r="AF1461">
        <v>34.299999999999997</v>
      </c>
      <c r="AG1461" t="s">
        <v>64</v>
      </c>
      <c r="AH1461" t="s">
        <v>42</v>
      </c>
      <c r="AI1461" t="s">
        <v>56</v>
      </c>
      <c r="AJ1461">
        <v>60</v>
      </c>
      <c r="AK1461">
        <v>512</v>
      </c>
      <c r="AL1461">
        <v>0.12139999999999999</v>
      </c>
      <c r="AM1461">
        <v>0.96870000000000001</v>
      </c>
      <c r="AN1461">
        <v>0.92459999999999998</v>
      </c>
      <c r="AO1461">
        <f>Data[[#This Row],[labeller_confidence_score]]-Data[[#This Row],[cytodiffusion_classification_confidence]]</f>
        <v>-4.4100000000000028E-2</v>
      </c>
    </row>
    <row r="1462" spans="1:41" x14ac:dyDescent="0.3">
      <c r="A1462" t="s">
        <v>1535</v>
      </c>
      <c r="B1462" t="s">
        <v>62</v>
      </c>
      <c r="C1462">
        <v>0</v>
      </c>
      <c r="D1462" t="s">
        <v>50</v>
      </c>
      <c r="E1462">
        <v>9.1</v>
      </c>
      <c r="F1462">
        <v>76</v>
      </c>
      <c r="G1462">
        <v>0.95299999999999996</v>
      </c>
      <c r="H1462">
        <v>0.20300000000000001</v>
      </c>
      <c r="I1462">
        <f>Data[[#This Row],[nucleus_area_pct]]/Data[[#This Row],[cytoplasm_ratio]]</f>
        <v>374.38423645320194</v>
      </c>
      <c r="J1462">
        <v>0.92100000000000004</v>
      </c>
      <c r="K1462">
        <v>0.26600000000000001</v>
      </c>
      <c r="L1462">
        <v>1.08</v>
      </c>
      <c r="M1462">
        <v>1.1000000000000001</v>
      </c>
      <c r="N1462">
        <v>0.91100000000000003</v>
      </c>
      <c r="O1462">
        <v>299</v>
      </c>
      <c r="P1462">
        <v>74</v>
      </c>
      <c r="Q1462">
        <v>202</v>
      </c>
      <c r="R1462">
        <v>148</v>
      </c>
      <c r="S1462">
        <v>186</v>
      </c>
      <c r="T1462">
        <f>(Data[[#This Row],[mean_r]]/256)*100</f>
        <v>78.90625</v>
      </c>
      <c r="U1462">
        <f>(Data[[#This Row],[mean_g]]/256)*100</f>
        <v>57.8125</v>
      </c>
      <c r="V1462">
        <f>(Data[[#This Row],[mean_b]]/256)*100</f>
        <v>72.65625</v>
      </c>
      <c r="W1462">
        <v>0.71499999999999997</v>
      </c>
      <c r="X1462" t="s">
        <v>51</v>
      </c>
      <c r="Y1462" t="s">
        <v>45</v>
      </c>
      <c r="Z1462">
        <v>7292</v>
      </c>
      <c r="AA1462">
        <v>4.9400000000000004</v>
      </c>
      <c r="AB1462">
        <v>13.6</v>
      </c>
      <c r="AC1462">
        <v>41.9</v>
      </c>
      <c r="AD1462">
        <v>308852</v>
      </c>
      <c r="AE1462">
        <v>84.6</v>
      </c>
      <c r="AF1462">
        <v>32.1</v>
      </c>
      <c r="AG1462" t="s">
        <v>46</v>
      </c>
      <c r="AH1462" t="s">
        <v>47</v>
      </c>
      <c r="AI1462" t="s">
        <v>56</v>
      </c>
      <c r="AJ1462">
        <v>100</v>
      </c>
      <c r="AK1462">
        <v>512</v>
      </c>
      <c r="AL1462">
        <v>3.15E-2</v>
      </c>
      <c r="AM1462">
        <v>0.95720000000000005</v>
      </c>
      <c r="AN1462">
        <v>0.88119999999999998</v>
      </c>
      <c r="AO1462">
        <f>Data[[#This Row],[labeller_confidence_score]]-Data[[#This Row],[cytodiffusion_classification_confidence]]</f>
        <v>-7.6000000000000068E-2</v>
      </c>
    </row>
    <row r="1463" spans="1:41" x14ac:dyDescent="0.3">
      <c r="A1463" t="s">
        <v>1536</v>
      </c>
      <c r="B1463" t="s">
        <v>49</v>
      </c>
      <c r="C1463">
        <v>0</v>
      </c>
      <c r="D1463" t="s">
        <v>50</v>
      </c>
      <c r="E1463">
        <v>13.05</v>
      </c>
      <c r="F1463">
        <v>58.7</v>
      </c>
      <c r="G1463">
        <v>0.38900000000000001</v>
      </c>
      <c r="H1463">
        <v>0.50600000000000001</v>
      </c>
      <c r="I1463">
        <f>Data[[#This Row],[nucleus_area_pct]]/Data[[#This Row],[cytoplasm_ratio]]</f>
        <v>116.00790513833992</v>
      </c>
      <c r="J1463">
        <v>0.77200000000000002</v>
      </c>
      <c r="K1463">
        <v>0.34399999999999997</v>
      </c>
      <c r="L1463">
        <v>2.46</v>
      </c>
      <c r="M1463">
        <v>3.5</v>
      </c>
      <c r="N1463">
        <v>0.82199999999999995</v>
      </c>
      <c r="O1463">
        <v>354</v>
      </c>
      <c r="P1463">
        <v>60</v>
      </c>
      <c r="Q1463">
        <v>217</v>
      </c>
      <c r="R1463">
        <v>173</v>
      </c>
      <c r="S1463">
        <v>187</v>
      </c>
      <c r="T1463">
        <f>(Data[[#This Row],[mean_r]]/256)*100</f>
        <v>84.765625</v>
      </c>
      <c r="U1463">
        <f>(Data[[#This Row],[mean_g]]/256)*100</f>
        <v>67.578125</v>
      </c>
      <c r="V1463">
        <f>(Data[[#This Row],[mean_b]]/256)*100</f>
        <v>73.046875</v>
      </c>
      <c r="W1463">
        <v>0.73099999999999998</v>
      </c>
      <c r="X1463" t="s">
        <v>39</v>
      </c>
      <c r="Y1463" t="s">
        <v>45</v>
      </c>
      <c r="Z1463">
        <v>6784</v>
      </c>
      <c r="AA1463">
        <v>5.24</v>
      </c>
      <c r="AB1463">
        <v>17.8</v>
      </c>
      <c r="AC1463">
        <v>44.8</v>
      </c>
      <c r="AD1463">
        <v>271028</v>
      </c>
      <c r="AE1463">
        <v>92.7</v>
      </c>
      <c r="AF1463">
        <v>33.200000000000003</v>
      </c>
      <c r="AG1463" t="s">
        <v>41</v>
      </c>
      <c r="AH1463" t="s">
        <v>42</v>
      </c>
      <c r="AI1463" t="s">
        <v>43</v>
      </c>
      <c r="AJ1463">
        <v>40</v>
      </c>
      <c r="AK1463">
        <v>360</v>
      </c>
      <c r="AL1463">
        <v>2.1100000000000001E-2</v>
      </c>
      <c r="AM1463">
        <v>0.85699999999999998</v>
      </c>
      <c r="AN1463">
        <v>0.88619999999999999</v>
      </c>
      <c r="AO1463">
        <f>Data[[#This Row],[labeller_confidence_score]]-Data[[#This Row],[cytodiffusion_classification_confidence]]</f>
        <v>2.9200000000000004E-2</v>
      </c>
    </row>
    <row r="1464" spans="1:41" x14ac:dyDescent="0.3">
      <c r="A1464" t="s">
        <v>1537</v>
      </c>
      <c r="B1464" t="s">
        <v>180</v>
      </c>
      <c r="C1464">
        <v>1</v>
      </c>
      <c r="D1464" t="s">
        <v>181</v>
      </c>
      <c r="E1464">
        <v>6.99</v>
      </c>
      <c r="F1464">
        <v>0</v>
      </c>
      <c r="G1464">
        <v>0</v>
      </c>
      <c r="H1464">
        <v>1</v>
      </c>
      <c r="I1464">
        <f>Data[[#This Row],[nucleus_area_pct]]/Data[[#This Row],[cytoplasm_ratio]]</f>
        <v>0</v>
      </c>
      <c r="J1464">
        <v>0.22900000000000001</v>
      </c>
      <c r="K1464">
        <v>0.94599999999999995</v>
      </c>
      <c r="L1464">
        <v>0.44</v>
      </c>
      <c r="M1464">
        <v>1</v>
      </c>
      <c r="N1464">
        <v>0.71699999999999997</v>
      </c>
      <c r="O1464">
        <v>197</v>
      </c>
      <c r="P1464">
        <v>56</v>
      </c>
      <c r="Q1464">
        <v>227</v>
      </c>
      <c r="R1464">
        <v>148</v>
      </c>
      <c r="S1464">
        <v>119</v>
      </c>
      <c r="T1464">
        <f>(Data[[#This Row],[mean_r]]/256)*100</f>
        <v>88.671875</v>
      </c>
      <c r="U1464">
        <f>(Data[[#This Row],[mean_g]]/256)*100</f>
        <v>57.8125</v>
      </c>
      <c r="V1464">
        <f>(Data[[#This Row],[mean_b]]/256)*100</f>
        <v>46.484375</v>
      </c>
      <c r="W1464">
        <v>0.48199999999999998</v>
      </c>
      <c r="X1464" t="s">
        <v>63</v>
      </c>
      <c r="Y1464" t="s">
        <v>45</v>
      </c>
      <c r="Z1464">
        <v>5019</v>
      </c>
      <c r="AA1464">
        <v>5.88</v>
      </c>
      <c r="AB1464">
        <v>15.8</v>
      </c>
      <c r="AC1464">
        <v>37.1</v>
      </c>
      <c r="AD1464">
        <v>303011</v>
      </c>
      <c r="AE1464">
        <v>92.8</v>
      </c>
      <c r="AF1464">
        <v>34.4</v>
      </c>
      <c r="AG1464" t="s">
        <v>46</v>
      </c>
      <c r="AH1464" t="s">
        <v>42</v>
      </c>
      <c r="AI1464" t="s">
        <v>52</v>
      </c>
      <c r="AJ1464">
        <v>60</v>
      </c>
      <c r="AK1464">
        <v>224</v>
      </c>
      <c r="AL1464">
        <v>0.79310000000000003</v>
      </c>
      <c r="AM1464">
        <v>0.73809999999999998</v>
      </c>
      <c r="AN1464">
        <v>0.88170000000000004</v>
      </c>
      <c r="AO1464">
        <f>Data[[#This Row],[labeller_confidence_score]]-Data[[#This Row],[cytodiffusion_classification_confidence]]</f>
        <v>0.14360000000000006</v>
      </c>
    </row>
    <row r="1465" spans="1:41" x14ac:dyDescent="0.3">
      <c r="A1465" t="s">
        <v>1538</v>
      </c>
      <c r="B1465" t="s">
        <v>49</v>
      </c>
      <c r="C1465">
        <v>0</v>
      </c>
      <c r="D1465" t="s">
        <v>50</v>
      </c>
      <c r="E1465">
        <v>11.25</v>
      </c>
      <c r="F1465">
        <v>50.3</v>
      </c>
      <c r="G1465">
        <v>0.66800000000000004</v>
      </c>
      <c r="H1465">
        <v>0.51100000000000001</v>
      </c>
      <c r="I1465">
        <f>Data[[#This Row],[nucleus_area_pct]]/Data[[#This Row],[cytoplasm_ratio]]</f>
        <v>98.434442270058696</v>
      </c>
      <c r="J1465">
        <v>0.85599999999999998</v>
      </c>
      <c r="K1465">
        <v>0.30399999999999999</v>
      </c>
      <c r="L1465">
        <v>2.44</v>
      </c>
      <c r="M1465">
        <v>3.6</v>
      </c>
      <c r="N1465">
        <v>0.83699999999999997</v>
      </c>
      <c r="O1465">
        <v>438</v>
      </c>
      <c r="P1465">
        <v>83</v>
      </c>
      <c r="Q1465">
        <v>183</v>
      </c>
      <c r="R1465">
        <v>172</v>
      </c>
      <c r="S1465">
        <v>168</v>
      </c>
      <c r="T1465">
        <f>(Data[[#This Row],[mean_r]]/256)*100</f>
        <v>71.484375</v>
      </c>
      <c r="U1465">
        <f>(Data[[#This Row],[mean_g]]/256)*100</f>
        <v>67.1875</v>
      </c>
      <c r="V1465">
        <f>(Data[[#This Row],[mean_b]]/256)*100</f>
        <v>65.625</v>
      </c>
      <c r="W1465">
        <v>0.71</v>
      </c>
      <c r="X1465" t="s">
        <v>51</v>
      </c>
      <c r="Y1465" t="s">
        <v>45</v>
      </c>
      <c r="Z1465">
        <v>5812</v>
      </c>
      <c r="AA1465">
        <v>4.2699999999999996</v>
      </c>
      <c r="AB1465">
        <v>15.8</v>
      </c>
      <c r="AC1465">
        <v>36.700000000000003</v>
      </c>
      <c r="AD1465">
        <v>275852</v>
      </c>
      <c r="AE1465">
        <v>88.9</v>
      </c>
      <c r="AF1465">
        <v>33.9</v>
      </c>
      <c r="AG1465" t="s">
        <v>64</v>
      </c>
      <c r="AH1465" t="s">
        <v>42</v>
      </c>
      <c r="AI1465" t="s">
        <v>56</v>
      </c>
      <c r="AJ1465">
        <v>60</v>
      </c>
      <c r="AK1465">
        <v>512</v>
      </c>
      <c r="AL1465">
        <v>8.3500000000000005E-2</v>
      </c>
      <c r="AM1465">
        <v>0.81710000000000005</v>
      </c>
      <c r="AN1465">
        <v>0.90029999999999999</v>
      </c>
      <c r="AO1465">
        <f>Data[[#This Row],[labeller_confidence_score]]-Data[[#This Row],[cytodiffusion_classification_confidence]]</f>
        <v>8.3199999999999941E-2</v>
      </c>
    </row>
    <row r="1466" spans="1:41" x14ac:dyDescent="0.3">
      <c r="A1466" t="s">
        <v>1539</v>
      </c>
      <c r="B1466" t="s">
        <v>54</v>
      </c>
      <c r="C1466">
        <v>0</v>
      </c>
      <c r="D1466" t="s">
        <v>54</v>
      </c>
      <c r="E1466">
        <v>6.87</v>
      </c>
      <c r="F1466">
        <v>0</v>
      </c>
      <c r="G1466">
        <v>0</v>
      </c>
      <c r="H1466">
        <v>1</v>
      </c>
      <c r="I1466">
        <f>Data[[#This Row],[nucleus_area_pct]]/Data[[#This Row],[cytoplasm_ratio]]</f>
        <v>0</v>
      </c>
      <c r="J1466">
        <v>0.93799999999999994</v>
      </c>
      <c r="K1466">
        <v>0.13300000000000001</v>
      </c>
      <c r="L1466">
        <v>0.62</v>
      </c>
      <c r="M1466">
        <v>1</v>
      </c>
      <c r="N1466">
        <v>0.94399999999999995</v>
      </c>
      <c r="O1466">
        <v>147</v>
      </c>
      <c r="P1466">
        <v>53</v>
      </c>
      <c r="Q1466">
        <v>220</v>
      </c>
      <c r="R1466">
        <v>133</v>
      </c>
      <c r="S1466">
        <v>143</v>
      </c>
      <c r="T1466">
        <f>(Data[[#This Row],[mean_r]]/256)*100</f>
        <v>85.9375</v>
      </c>
      <c r="U1466">
        <f>(Data[[#This Row],[mean_g]]/256)*100</f>
        <v>51.953125</v>
      </c>
      <c r="V1466">
        <f>(Data[[#This Row],[mean_b]]/256)*100</f>
        <v>55.859375</v>
      </c>
      <c r="W1466">
        <v>0.61</v>
      </c>
      <c r="X1466" t="s">
        <v>39</v>
      </c>
      <c r="Y1466" t="s">
        <v>45</v>
      </c>
      <c r="Z1466">
        <v>8930</v>
      </c>
      <c r="AA1466">
        <v>4.92</v>
      </c>
      <c r="AB1466">
        <v>10.8</v>
      </c>
      <c r="AC1466">
        <v>37.1</v>
      </c>
      <c r="AD1466">
        <v>364505</v>
      </c>
      <c r="AE1466">
        <v>94.4</v>
      </c>
      <c r="AF1466">
        <v>32.1</v>
      </c>
      <c r="AG1466" t="s">
        <v>46</v>
      </c>
      <c r="AH1466" t="s">
        <v>47</v>
      </c>
      <c r="AI1466" t="s">
        <v>43</v>
      </c>
      <c r="AJ1466">
        <v>60</v>
      </c>
      <c r="AK1466">
        <v>360</v>
      </c>
      <c r="AL1466">
        <v>6.3799999999999996E-2</v>
      </c>
      <c r="AM1466">
        <v>0.92410000000000003</v>
      </c>
      <c r="AN1466">
        <v>0.95809999999999995</v>
      </c>
      <c r="AO1466">
        <f>Data[[#This Row],[labeller_confidence_score]]-Data[[#This Row],[cytodiffusion_classification_confidence]]</f>
        <v>3.3999999999999919E-2</v>
      </c>
    </row>
    <row r="1467" spans="1:41" x14ac:dyDescent="0.3">
      <c r="A1467" t="s">
        <v>1540</v>
      </c>
      <c r="B1467" t="s">
        <v>54</v>
      </c>
      <c r="C1467">
        <v>0</v>
      </c>
      <c r="D1467" t="s">
        <v>54</v>
      </c>
      <c r="E1467">
        <v>7.21</v>
      </c>
      <c r="F1467">
        <v>0</v>
      </c>
      <c r="G1467">
        <v>0</v>
      </c>
      <c r="H1467">
        <v>1</v>
      </c>
      <c r="I1467">
        <f>Data[[#This Row],[nucleus_area_pct]]/Data[[#This Row],[cytoplasm_ratio]]</f>
        <v>0</v>
      </c>
      <c r="J1467">
        <v>0.92900000000000005</v>
      </c>
      <c r="K1467">
        <v>0.124</v>
      </c>
      <c r="L1467">
        <v>0.75</v>
      </c>
      <c r="M1467">
        <v>1</v>
      </c>
      <c r="N1467">
        <v>1</v>
      </c>
      <c r="O1467">
        <v>170</v>
      </c>
      <c r="P1467">
        <v>54</v>
      </c>
      <c r="Q1467">
        <v>244</v>
      </c>
      <c r="R1467">
        <v>125</v>
      </c>
      <c r="S1467">
        <v>116</v>
      </c>
      <c r="T1467">
        <f>(Data[[#This Row],[mean_r]]/256)*100</f>
        <v>95.3125</v>
      </c>
      <c r="U1467">
        <f>(Data[[#This Row],[mean_g]]/256)*100</f>
        <v>48.828125</v>
      </c>
      <c r="V1467">
        <f>(Data[[#This Row],[mean_b]]/256)*100</f>
        <v>45.3125</v>
      </c>
      <c r="W1467">
        <v>0.53800000000000003</v>
      </c>
      <c r="X1467" t="s">
        <v>39</v>
      </c>
      <c r="Y1467" t="s">
        <v>40</v>
      </c>
      <c r="Z1467">
        <v>4514</v>
      </c>
      <c r="AA1467">
        <v>4.3099999999999996</v>
      </c>
      <c r="AB1467">
        <v>15</v>
      </c>
      <c r="AC1467">
        <v>47.1</v>
      </c>
      <c r="AD1467">
        <v>194607</v>
      </c>
      <c r="AE1467">
        <v>98.2</v>
      </c>
      <c r="AF1467">
        <v>32.299999999999997</v>
      </c>
      <c r="AG1467" t="s">
        <v>41</v>
      </c>
      <c r="AH1467" t="s">
        <v>68</v>
      </c>
      <c r="AI1467" t="s">
        <v>56</v>
      </c>
      <c r="AJ1467">
        <v>100</v>
      </c>
      <c r="AK1467">
        <v>224</v>
      </c>
      <c r="AL1467">
        <v>0.128</v>
      </c>
      <c r="AM1467">
        <v>0.95699999999999996</v>
      </c>
      <c r="AN1467">
        <v>0.98899999999999999</v>
      </c>
      <c r="AO1467">
        <f>Data[[#This Row],[labeller_confidence_score]]-Data[[#This Row],[cytodiffusion_classification_confidence]]</f>
        <v>3.2000000000000028E-2</v>
      </c>
    </row>
    <row r="1468" spans="1:41" x14ac:dyDescent="0.3">
      <c r="A1468" t="s">
        <v>1541</v>
      </c>
      <c r="B1468" t="s">
        <v>85</v>
      </c>
      <c r="C1468">
        <v>0</v>
      </c>
      <c r="D1468" t="s">
        <v>50</v>
      </c>
      <c r="E1468">
        <v>10.71</v>
      </c>
      <c r="F1468">
        <v>61.6</v>
      </c>
      <c r="G1468">
        <v>0.74399999999999999</v>
      </c>
      <c r="H1468">
        <v>0.32700000000000001</v>
      </c>
      <c r="I1468">
        <f>Data[[#This Row],[nucleus_area_pct]]/Data[[#This Row],[cytoplasm_ratio]]</f>
        <v>188.37920489296636</v>
      </c>
      <c r="J1468">
        <v>0.77400000000000002</v>
      </c>
      <c r="K1468">
        <v>0.41399999999999998</v>
      </c>
      <c r="L1468">
        <v>5.3</v>
      </c>
      <c r="M1468">
        <v>2</v>
      </c>
      <c r="N1468">
        <v>0.81699999999999995</v>
      </c>
      <c r="O1468">
        <v>402</v>
      </c>
      <c r="P1468">
        <v>68</v>
      </c>
      <c r="Q1468">
        <v>197</v>
      </c>
      <c r="R1468">
        <v>164</v>
      </c>
      <c r="S1468">
        <v>212</v>
      </c>
      <c r="T1468">
        <f>(Data[[#This Row],[mean_r]]/256)*100</f>
        <v>76.953125</v>
      </c>
      <c r="U1468">
        <f>(Data[[#This Row],[mean_g]]/256)*100</f>
        <v>64.0625</v>
      </c>
      <c r="V1468">
        <f>(Data[[#This Row],[mean_b]]/256)*100</f>
        <v>82.8125</v>
      </c>
      <c r="W1468">
        <v>0.745</v>
      </c>
      <c r="X1468" t="s">
        <v>39</v>
      </c>
      <c r="Y1468" t="s">
        <v>45</v>
      </c>
      <c r="Z1468">
        <v>5779</v>
      </c>
      <c r="AA1468">
        <v>4.34</v>
      </c>
      <c r="AB1468">
        <v>12.9</v>
      </c>
      <c r="AC1468">
        <v>27.8</v>
      </c>
      <c r="AD1468">
        <v>251895</v>
      </c>
      <c r="AE1468">
        <v>83.4</v>
      </c>
      <c r="AF1468">
        <v>32.9</v>
      </c>
      <c r="AG1468" t="s">
        <v>46</v>
      </c>
      <c r="AH1468" t="s">
        <v>47</v>
      </c>
      <c r="AI1468" t="s">
        <v>56</v>
      </c>
      <c r="AJ1468">
        <v>100</v>
      </c>
      <c r="AK1468">
        <v>512</v>
      </c>
      <c r="AL1468">
        <v>0.10050000000000001</v>
      </c>
      <c r="AM1468">
        <v>0.88600000000000001</v>
      </c>
      <c r="AN1468">
        <v>0.94650000000000001</v>
      </c>
      <c r="AO1468">
        <f>Data[[#This Row],[labeller_confidence_score]]-Data[[#This Row],[cytodiffusion_classification_confidence]]</f>
        <v>6.0499999999999998E-2</v>
      </c>
    </row>
    <row r="1469" spans="1:41" x14ac:dyDescent="0.3">
      <c r="A1469" t="s">
        <v>1542</v>
      </c>
      <c r="B1469" t="s">
        <v>62</v>
      </c>
      <c r="C1469">
        <v>0</v>
      </c>
      <c r="D1469" t="s">
        <v>50</v>
      </c>
      <c r="E1469">
        <v>9.34</v>
      </c>
      <c r="F1469">
        <v>87.6</v>
      </c>
      <c r="G1469">
        <v>0.74</v>
      </c>
      <c r="H1469">
        <v>0.221</v>
      </c>
      <c r="I1469">
        <f>Data[[#This Row],[nucleus_area_pct]]/Data[[#This Row],[cytoplasm_ratio]]</f>
        <v>396.38009049773751</v>
      </c>
      <c r="J1469">
        <v>0.85</v>
      </c>
      <c r="K1469">
        <v>0.27400000000000002</v>
      </c>
      <c r="L1469">
        <v>1.35</v>
      </c>
      <c r="M1469">
        <v>1.2</v>
      </c>
      <c r="N1469">
        <v>0.89300000000000002</v>
      </c>
      <c r="O1469">
        <v>285</v>
      </c>
      <c r="P1469">
        <v>63</v>
      </c>
      <c r="Q1469">
        <v>207</v>
      </c>
      <c r="R1469">
        <v>125</v>
      </c>
      <c r="S1469">
        <v>186</v>
      </c>
      <c r="T1469">
        <f>(Data[[#This Row],[mean_r]]/256)*100</f>
        <v>80.859375</v>
      </c>
      <c r="U1469">
        <f>(Data[[#This Row],[mean_g]]/256)*100</f>
        <v>48.828125</v>
      </c>
      <c r="V1469">
        <f>(Data[[#This Row],[mean_b]]/256)*100</f>
        <v>72.65625</v>
      </c>
      <c r="W1469">
        <v>0.754</v>
      </c>
      <c r="X1469" t="s">
        <v>39</v>
      </c>
      <c r="Y1469" t="s">
        <v>40</v>
      </c>
      <c r="Z1469">
        <v>6475</v>
      </c>
      <c r="AA1469">
        <v>4.0599999999999996</v>
      </c>
      <c r="AB1469">
        <v>12.4</v>
      </c>
      <c r="AC1469">
        <v>36.299999999999997</v>
      </c>
      <c r="AD1469">
        <v>302863</v>
      </c>
      <c r="AE1469">
        <v>87.9</v>
      </c>
      <c r="AF1469">
        <v>32.4</v>
      </c>
      <c r="AG1469" t="s">
        <v>41</v>
      </c>
      <c r="AH1469" t="s">
        <v>42</v>
      </c>
      <c r="AI1469" t="s">
        <v>43</v>
      </c>
      <c r="AJ1469">
        <v>100</v>
      </c>
      <c r="AK1469">
        <v>256</v>
      </c>
      <c r="AL1469">
        <v>9.4799999999999995E-2</v>
      </c>
      <c r="AM1469">
        <v>0.92049999999999998</v>
      </c>
      <c r="AN1469">
        <v>0.95389999999999997</v>
      </c>
      <c r="AO1469">
        <f>Data[[#This Row],[labeller_confidence_score]]-Data[[#This Row],[cytodiffusion_classification_confidence]]</f>
        <v>3.3399999999999985E-2</v>
      </c>
    </row>
    <row r="1470" spans="1:41" x14ac:dyDescent="0.3">
      <c r="A1470" t="s">
        <v>1543</v>
      </c>
      <c r="B1470" t="s">
        <v>66</v>
      </c>
      <c r="C1470">
        <v>1</v>
      </c>
      <c r="D1470" t="s">
        <v>67</v>
      </c>
      <c r="E1470">
        <v>13.21</v>
      </c>
      <c r="F1470">
        <v>82.3</v>
      </c>
      <c r="G1470">
        <v>0.77700000000000002</v>
      </c>
      <c r="H1470">
        <v>9.5000000000000001E-2</v>
      </c>
      <c r="I1470">
        <f>Data[[#This Row],[nucleus_area_pct]]/Data[[#This Row],[cytoplasm_ratio]]</f>
        <v>866.31578947368416</v>
      </c>
      <c r="J1470">
        <v>0.222</v>
      </c>
      <c r="K1470">
        <v>0.48399999999999999</v>
      </c>
      <c r="L1470">
        <v>0.79</v>
      </c>
      <c r="M1470">
        <v>1.6</v>
      </c>
      <c r="N1470">
        <v>0.56299999999999994</v>
      </c>
      <c r="O1470">
        <v>439</v>
      </c>
      <c r="P1470">
        <v>95</v>
      </c>
      <c r="Q1470">
        <v>180</v>
      </c>
      <c r="R1470">
        <v>124</v>
      </c>
      <c r="S1470">
        <v>184</v>
      </c>
      <c r="T1470">
        <f>(Data[[#This Row],[mean_r]]/256)*100</f>
        <v>70.3125</v>
      </c>
      <c r="U1470">
        <f>(Data[[#This Row],[mean_g]]/256)*100</f>
        <v>48.4375</v>
      </c>
      <c r="V1470">
        <f>(Data[[#This Row],[mean_b]]/256)*100</f>
        <v>71.875</v>
      </c>
      <c r="W1470">
        <v>0.80400000000000005</v>
      </c>
      <c r="X1470" t="s">
        <v>51</v>
      </c>
      <c r="Y1470" t="s">
        <v>45</v>
      </c>
      <c r="Z1470">
        <v>6216</v>
      </c>
      <c r="AA1470">
        <v>5.09</v>
      </c>
      <c r="AB1470">
        <v>14</v>
      </c>
      <c r="AC1470">
        <v>45.4</v>
      </c>
      <c r="AD1470">
        <v>360312</v>
      </c>
      <c r="AE1470">
        <v>96.6</v>
      </c>
      <c r="AF1470">
        <v>34.9</v>
      </c>
      <c r="AG1470" t="s">
        <v>64</v>
      </c>
      <c r="AH1470" t="s">
        <v>68</v>
      </c>
      <c r="AI1470" t="s">
        <v>43</v>
      </c>
      <c r="AJ1470">
        <v>100</v>
      </c>
      <c r="AK1470">
        <v>256</v>
      </c>
      <c r="AL1470">
        <v>0.8407</v>
      </c>
      <c r="AM1470">
        <v>0.89319999999999999</v>
      </c>
      <c r="AN1470">
        <v>0.68100000000000005</v>
      </c>
      <c r="AO1470">
        <f>Data[[#This Row],[labeller_confidence_score]]-Data[[#This Row],[cytodiffusion_classification_confidence]]</f>
        <v>-0.21219999999999994</v>
      </c>
    </row>
    <row r="1471" spans="1:41" x14ac:dyDescent="0.3">
      <c r="A1471" t="s">
        <v>1544</v>
      </c>
      <c r="B1471" t="s">
        <v>49</v>
      </c>
      <c r="C1471">
        <v>0</v>
      </c>
      <c r="D1471" t="s">
        <v>50</v>
      </c>
      <c r="E1471">
        <v>9.86</v>
      </c>
      <c r="F1471">
        <v>55.4</v>
      </c>
      <c r="G1471">
        <v>0.64500000000000002</v>
      </c>
      <c r="H1471">
        <v>0.54500000000000004</v>
      </c>
      <c r="I1471">
        <f>Data[[#This Row],[nucleus_area_pct]]/Data[[#This Row],[cytoplasm_ratio]]</f>
        <v>101.65137614678898</v>
      </c>
      <c r="J1471">
        <v>0.77400000000000002</v>
      </c>
      <c r="K1471">
        <v>0.38300000000000001</v>
      </c>
      <c r="L1471">
        <v>3.46</v>
      </c>
      <c r="M1471">
        <v>3.3</v>
      </c>
      <c r="N1471">
        <v>0.84599999999999997</v>
      </c>
      <c r="O1471">
        <v>415</v>
      </c>
      <c r="P1471">
        <v>80</v>
      </c>
      <c r="Q1471">
        <v>220</v>
      </c>
      <c r="R1471">
        <v>172</v>
      </c>
      <c r="S1471">
        <v>181</v>
      </c>
      <c r="T1471">
        <f>(Data[[#This Row],[mean_r]]/256)*100</f>
        <v>85.9375</v>
      </c>
      <c r="U1471">
        <f>(Data[[#This Row],[mean_g]]/256)*100</f>
        <v>67.1875</v>
      </c>
      <c r="V1471">
        <f>(Data[[#This Row],[mean_b]]/256)*100</f>
        <v>70.703125</v>
      </c>
      <c r="W1471">
        <v>0.78500000000000003</v>
      </c>
      <c r="X1471" t="s">
        <v>63</v>
      </c>
      <c r="Y1471" t="s">
        <v>40</v>
      </c>
      <c r="Z1471">
        <v>8209</v>
      </c>
      <c r="AA1471">
        <v>7</v>
      </c>
      <c r="AB1471">
        <v>12.7</v>
      </c>
      <c r="AC1471">
        <v>42.9</v>
      </c>
      <c r="AD1471">
        <v>277952</v>
      </c>
      <c r="AE1471">
        <v>90.8</v>
      </c>
      <c r="AF1471">
        <v>31.7</v>
      </c>
      <c r="AG1471" t="s">
        <v>64</v>
      </c>
      <c r="AH1471" t="s">
        <v>47</v>
      </c>
      <c r="AI1471" t="s">
        <v>43</v>
      </c>
      <c r="AJ1471">
        <v>40</v>
      </c>
      <c r="AK1471">
        <v>360</v>
      </c>
      <c r="AL1471">
        <v>0</v>
      </c>
      <c r="AM1471">
        <v>0.88200000000000001</v>
      </c>
      <c r="AN1471">
        <v>0.91049999999999998</v>
      </c>
      <c r="AO1471">
        <f>Data[[#This Row],[labeller_confidence_score]]-Data[[#This Row],[cytodiffusion_classification_confidence]]</f>
        <v>2.849999999999997E-2</v>
      </c>
    </row>
    <row r="1472" spans="1:41" x14ac:dyDescent="0.3">
      <c r="A1472" t="s">
        <v>1545</v>
      </c>
      <c r="B1472" t="s">
        <v>62</v>
      </c>
      <c r="C1472">
        <v>0</v>
      </c>
      <c r="D1472" t="s">
        <v>50</v>
      </c>
      <c r="E1472">
        <v>8.2200000000000006</v>
      </c>
      <c r="F1472">
        <v>79</v>
      </c>
      <c r="G1472">
        <v>0.72699999999999998</v>
      </c>
      <c r="H1472">
        <v>0.126</v>
      </c>
      <c r="I1472">
        <f>Data[[#This Row],[nucleus_area_pct]]/Data[[#This Row],[cytoplasm_ratio]]</f>
        <v>626.98412698412699</v>
      </c>
      <c r="J1472">
        <v>0.85799999999999998</v>
      </c>
      <c r="K1472">
        <v>0.20100000000000001</v>
      </c>
      <c r="L1472">
        <v>1.43</v>
      </c>
      <c r="M1472">
        <v>1</v>
      </c>
      <c r="N1472">
        <v>0.86299999999999999</v>
      </c>
      <c r="O1472">
        <v>250</v>
      </c>
      <c r="P1472">
        <v>62</v>
      </c>
      <c r="Q1472">
        <v>194</v>
      </c>
      <c r="R1472">
        <v>141</v>
      </c>
      <c r="S1472">
        <v>195</v>
      </c>
      <c r="T1472">
        <f>(Data[[#This Row],[mean_r]]/256)*100</f>
        <v>75.78125</v>
      </c>
      <c r="U1472">
        <f>(Data[[#This Row],[mean_g]]/256)*100</f>
        <v>55.078125</v>
      </c>
      <c r="V1472">
        <f>(Data[[#This Row],[mean_b]]/256)*100</f>
        <v>76.171875</v>
      </c>
      <c r="W1472">
        <v>0.67300000000000004</v>
      </c>
      <c r="X1472" t="s">
        <v>63</v>
      </c>
      <c r="Y1472" t="s">
        <v>40</v>
      </c>
      <c r="Z1472">
        <v>8195</v>
      </c>
      <c r="AA1472">
        <v>3.47</v>
      </c>
      <c r="AB1472">
        <v>12.9</v>
      </c>
      <c r="AC1472">
        <v>38</v>
      </c>
      <c r="AD1472">
        <v>264111</v>
      </c>
      <c r="AE1472">
        <v>90.5</v>
      </c>
      <c r="AF1472">
        <v>34.200000000000003</v>
      </c>
      <c r="AG1472" t="s">
        <v>46</v>
      </c>
      <c r="AH1472" t="s">
        <v>42</v>
      </c>
      <c r="AI1472" t="s">
        <v>56</v>
      </c>
      <c r="AJ1472">
        <v>60</v>
      </c>
      <c r="AK1472">
        <v>224</v>
      </c>
      <c r="AL1472">
        <v>0</v>
      </c>
      <c r="AM1472">
        <v>0.8871</v>
      </c>
      <c r="AN1472">
        <v>0.95809999999999995</v>
      </c>
      <c r="AO1472">
        <f>Data[[#This Row],[labeller_confidence_score]]-Data[[#This Row],[cytodiffusion_classification_confidence]]</f>
        <v>7.0999999999999952E-2</v>
      </c>
    </row>
    <row r="1473" spans="1:41" x14ac:dyDescent="0.3">
      <c r="A1473" t="s">
        <v>1546</v>
      </c>
      <c r="B1473" t="s">
        <v>49</v>
      </c>
      <c r="C1473">
        <v>0</v>
      </c>
      <c r="D1473" t="s">
        <v>50</v>
      </c>
      <c r="E1473">
        <v>11.48</v>
      </c>
      <c r="F1473">
        <v>57.4</v>
      </c>
      <c r="G1473">
        <v>0.54100000000000004</v>
      </c>
      <c r="H1473">
        <v>0.44600000000000001</v>
      </c>
      <c r="I1473">
        <f>Data[[#This Row],[nucleus_area_pct]]/Data[[#This Row],[cytoplasm_ratio]]</f>
        <v>128.69955156950672</v>
      </c>
      <c r="J1473">
        <v>0.80400000000000005</v>
      </c>
      <c r="K1473">
        <v>0.29699999999999999</v>
      </c>
      <c r="L1473">
        <v>3.91</v>
      </c>
      <c r="M1473">
        <v>3.4</v>
      </c>
      <c r="N1473">
        <v>0.82599999999999996</v>
      </c>
      <c r="O1473">
        <v>417</v>
      </c>
      <c r="P1473">
        <v>77</v>
      </c>
      <c r="Q1473">
        <v>215</v>
      </c>
      <c r="R1473">
        <v>159</v>
      </c>
      <c r="S1473">
        <v>206</v>
      </c>
      <c r="T1473">
        <f>(Data[[#This Row],[mean_r]]/256)*100</f>
        <v>83.984375</v>
      </c>
      <c r="U1473">
        <f>(Data[[#This Row],[mean_g]]/256)*100</f>
        <v>62.109375</v>
      </c>
      <c r="V1473">
        <f>(Data[[#This Row],[mean_b]]/256)*100</f>
        <v>80.46875</v>
      </c>
      <c r="W1473">
        <v>0.42599999999999999</v>
      </c>
      <c r="X1473" t="s">
        <v>51</v>
      </c>
      <c r="Y1473" t="s">
        <v>40</v>
      </c>
      <c r="Z1473">
        <v>10106</v>
      </c>
      <c r="AA1473">
        <v>5.29</v>
      </c>
      <c r="AB1473">
        <v>12.4</v>
      </c>
      <c r="AC1473">
        <v>33.6</v>
      </c>
      <c r="AD1473">
        <v>335920</v>
      </c>
      <c r="AE1473">
        <v>89</v>
      </c>
      <c r="AF1473">
        <v>30.8</v>
      </c>
      <c r="AG1473" t="s">
        <v>41</v>
      </c>
      <c r="AH1473" t="s">
        <v>47</v>
      </c>
      <c r="AI1473" t="s">
        <v>52</v>
      </c>
      <c r="AJ1473">
        <v>40</v>
      </c>
      <c r="AK1473">
        <v>224</v>
      </c>
      <c r="AL1473">
        <v>8.4699999999999998E-2</v>
      </c>
      <c r="AM1473">
        <v>0.92710000000000004</v>
      </c>
      <c r="AN1473">
        <v>0.85389999999999999</v>
      </c>
      <c r="AO1473">
        <f>Data[[#This Row],[labeller_confidence_score]]-Data[[#This Row],[cytodiffusion_classification_confidence]]</f>
        <v>-7.3200000000000043E-2</v>
      </c>
    </row>
    <row r="1474" spans="1:41" x14ac:dyDescent="0.3">
      <c r="A1474" t="s">
        <v>1547</v>
      </c>
      <c r="B1474" t="s">
        <v>58</v>
      </c>
      <c r="C1474">
        <v>1</v>
      </c>
      <c r="D1474" t="s">
        <v>38</v>
      </c>
      <c r="E1474">
        <v>14.5</v>
      </c>
      <c r="F1474">
        <v>64.8</v>
      </c>
      <c r="G1474">
        <v>0.57099999999999995</v>
      </c>
      <c r="H1474">
        <v>0.30099999999999999</v>
      </c>
      <c r="I1474">
        <f>Data[[#This Row],[nucleus_area_pct]]/Data[[#This Row],[cytoplasm_ratio]]</f>
        <v>215.28239202657807</v>
      </c>
      <c r="J1474">
        <v>0.72699999999999998</v>
      </c>
      <c r="K1474">
        <v>0.38100000000000001</v>
      </c>
      <c r="L1474">
        <v>0.76</v>
      </c>
      <c r="M1474">
        <v>1</v>
      </c>
      <c r="N1474">
        <v>0.84599999999999997</v>
      </c>
      <c r="O1474">
        <v>436</v>
      </c>
      <c r="P1474">
        <v>84</v>
      </c>
      <c r="Q1474">
        <v>198</v>
      </c>
      <c r="R1474">
        <v>156</v>
      </c>
      <c r="S1474">
        <v>193</v>
      </c>
      <c r="T1474">
        <f>(Data[[#This Row],[mean_r]]/256)*100</f>
        <v>77.34375</v>
      </c>
      <c r="U1474">
        <f>(Data[[#This Row],[mean_g]]/256)*100</f>
        <v>60.9375</v>
      </c>
      <c r="V1474">
        <f>(Data[[#This Row],[mean_b]]/256)*100</f>
        <v>75.390625</v>
      </c>
      <c r="W1474">
        <v>0.73599999999999999</v>
      </c>
      <c r="X1474" t="s">
        <v>51</v>
      </c>
      <c r="Y1474" t="s">
        <v>40</v>
      </c>
      <c r="Z1474">
        <v>8320</v>
      </c>
      <c r="AA1474">
        <v>5.68</v>
      </c>
      <c r="AB1474">
        <v>10.199999999999999</v>
      </c>
      <c r="AC1474">
        <v>38.700000000000003</v>
      </c>
      <c r="AD1474">
        <v>133620</v>
      </c>
      <c r="AE1474">
        <v>112</v>
      </c>
      <c r="AF1474">
        <v>34</v>
      </c>
      <c r="AG1474" t="s">
        <v>41</v>
      </c>
      <c r="AH1474" t="s">
        <v>47</v>
      </c>
      <c r="AI1474" t="s">
        <v>56</v>
      </c>
      <c r="AJ1474">
        <v>40</v>
      </c>
      <c r="AK1474">
        <v>512</v>
      </c>
      <c r="AL1474">
        <v>0.80630000000000002</v>
      </c>
      <c r="AM1474">
        <v>0.7228</v>
      </c>
      <c r="AN1474">
        <v>0.87390000000000001</v>
      </c>
      <c r="AO1474">
        <f>Data[[#This Row],[labeller_confidence_score]]-Data[[#This Row],[cytodiffusion_classification_confidence]]</f>
        <v>0.15110000000000001</v>
      </c>
    </row>
    <row r="1475" spans="1:41" x14ac:dyDescent="0.3">
      <c r="A1475" t="s">
        <v>1548</v>
      </c>
      <c r="B1475" t="s">
        <v>54</v>
      </c>
      <c r="C1475">
        <v>0</v>
      </c>
      <c r="D1475" t="s">
        <v>54</v>
      </c>
      <c r="E1475">
        <v>7.57</v>
      </c>
      <c r="F1475">
        <v>0</v>
      </c>
      <c r="G1475">
        <v>0</v>
      </c>
      <c r="H1475">
        <v>1</v>
      </c>
      <c r="I1475">
        <f>Data[[#This Row],[nucleus_area_pct]]/Data[[#This Row],[cytoplasm_ratio]]</f>
        <v>0</v>
      </c>
      <c r="J1475">
        <v>0.92</v>
      </c>
      <c r="K1475">
        <v>0.22600000000000001</v>
      </c>
      <c r="L1475">
        <v>0.63</v>
      </c>
      <c r="M1475">
        <v>1</v>
      </c>
      <c r="N1475">
        <v>0.95</v>
      </c>
      <c r="O1475">
        <v>197</v>
      </c>
      <c r="P1475">
        <v>56</v>
      </c>
      <c r="Q1475">
        <v>216</v>
      </c>
      <c r="R1475">
        <v>140</v>
      </c>
      <c r="S1475">
        <v>145</v>
      </c>
      <c r="T1475">
        <f>(Data[[#This Row],[mean_r]]/256)*100</f>
        <v>84.375</v>
      </c>
      <c r="U1475">
        <f>(Data[[#This Row],[mean_g]]/256)*100</f>
        <v>54.6875</v>
      </c>
      <c r="V1475">
        <f>(Data[[#This Row],[mean_b]]/256)*100</f>
        <v>56.640625</v>
      </c>
      <c r="W1475">
        <v>0.44500000000000001</v>
      </c>
      <c r="X1475" t="s">
        <v>51</v>
      </c>
      <c r="Y1475" t="s">
        <v>45</v>
      </c>
      <c r="Z1475">
        <v>8625</v>
      </c>
      <c r="AA1475">
        <v>6.7</v>
      </c>
      <c r="AB1475">
        <v>13.1</v>
      </c>
      <c r="AC1475">
        <v>44.9</v>
      </c>
      <c r="AD1475">
        <v>141666</v>
      </c>
      <c r="AE1475">
        <v>83.1</v>
      </c>
      <c r="AF1475">
        <v>32.9</v>
      </c>
      <c r="AG1475" t="s">
        <v>64</v>
      </c>
      <c r="AH1475" t="s">
        <v>47</v>
      </c>
      <c r="AI1475" t="s">
        <v>52</v>
      </c>
      <c r="AJ1475">
        <v>60</v>
      </c>
      <c r="AK1475">
        <v>512</v>
      </c>
      <c r="AL1475">
        <v>9.2200000000000004E-2</v>
      </c>
      <c r="AM1475">
        <v>0.88190000000000002</v>
      </c>
      <c r="AN1475">
        <v>0.82199999999999995</v>
      </c>
      <c r="AO1475">
        <f>Data[[#This Row],[labeller_confidence_score]]-Data[[#This Row],[cytodiffusion_classification_confidence]]</f>
        <v>-5.9900000000000064E-2</v>
      </c>
    </row>
    <row r="1476" spans="1:41" x14ac:dyDescent="0.3">
      <c r="A1476" t="s">
        <v>1549</v>
      </c>
      <c r="B1476" t="s">
        <v>54</v>
      </c>
      <c r="C1476">
        <v>0</v>
      </c>
      <c r="D1476" t="s">
        <v>54</v>
      </c>
      <c r="E1476">
        <v>7.29</v>
      </c>
      <c r="F1476">
        <v>0</v>
      </c>
      <c r="G1476">
        <v>0</v>
      </c>
      <c r="H1476">
        <v>1</v>
      </c>
      <c r="I1476">
        <f>Data[[#This Row],[nucleus_area_pct]]/Data[[#This Row],[cytoplasm_ratio]]</f>
        <v>0</v>
      </c>
      <c r="J1476">
        <v>0.86699999999999999</v>
      </c>
      <c r="K1476">
        <v>0.253</v>
      </c>
      <c r="L1476">
        <v>0.47</v>
      </c>
      <c r="M1476">
        <v>1</v>
      </c>
      <c r="N1476">
        <v>0.92300000000000004</v>
      </c>
      <c r="O1476">
        <v>190</v>
      </c>
      <c r="P1476">
        <v>58</v>
      </c>
      <c r="Q1476">
        <v>241</v>
      </c>
      <c r="R1476">
        <v>116</v>
      </c>
      <c r="S1476">
        <v>142</v>
      </c>
      <c r="T1476">
        <f>(Data[[#This Row],[mean_r]]/256)*100</f>
        <v>94.140625</v>
      </c>
      <c r="U1476">
        <f>(Data[[#This Row],[mean_g]]/256)*100</f>
        <v>45.3125</v>
      </c>
      <c r="V1476">
        <f>(Data[[#This Row],[mean_b]]/256)*100</f>
        <v>55.46875</v>
      </c>
      <c r="W1476">
        <v>0.45800000000000002</v>
      </c>
      <c r="X1476" t="s">
        <v>63</v>
      </c>
      <c r="Y1476" t="s">
        <v>40</v>
      </c>
      <c r="Z1476">
        <v>5380</v>
      </c>
      <c r="AA1476">
        <v>4.7699999999999996</v>
      </c>
      <c r="AB1476">
        <v>15.8</v>
      </c>
      <c r="AC1476">
        <v>40.700000000000003</v>
      </c>
      <c r="AD1476">
        <v>412276</v>
      </c>
      <c r="AE1476">
        <v>88.3</v>
      </c>
      <c r="AF1476">
        <v>34.200000000000003</v>
      </c>
      <c r="AG1476" t="s">
        <v>41</v>
      </c>
      <c r="AH1476" t="s">
        <v>68</v>
      </c>
      <c r="AI1476" t="s">
        <v>56</v>
      </c>
      <c r="AJ1476">
        <v>100</v>
      </c>
      <c r="AK1476">
        <v>256</v>
      </c>
      <c r="AL1476">
        <v>9.8799999999999999E-2</v>
      </c>
      <c r="AM1476">
        <v>0.96179999999999999</v>
      </c>
      <c r="AN1476">
        <v>0.94140000000000001</v>
      </c>
      <c r="AO1476">
        <f>Data[[#This Row],[labeller_confidence_score]]-Data[[#This Row],[cytodiffusion_classification_confidence]]</f>
        <v>-2.0399999999999974E-2</v>
      </c>
    </row>
    <row r="1477" spans="1:41" x14ac:dyDescent="0.3">
      <c r="A1477" t="s">
        <v>1550</v>
      </c>
      <c r="B1477" t="s">
        <v>74</v>
      </c>
      <c r="C1477">
        <v>0</v>
      </c>
      <c r="D1477" t="s">
        <v>75</v>
      </c>
      <c r="E1477">
        <v>2.38</v>
      </c>
      <c r="F1477">
        <v>0</v>
      </c>
      <c r="G1477">
        <v>0</v>
      </c>
      <c r="H1477">
        <v>1</v>
      </c>
      <c r="I1477">
        <f>Data[[#This Row],[nucleus_area_pct]]/Data[[#This Row],[cytoplasm_ratio]]</f>
        <v>0</v>
      </c>
      <c r="J1477">
        <v>0.7</v>
      </c>
      <c r="K1477">
        <v>0.29899999999999999</v>
      </c>
      <c r="L1477">
        <v>3.36</v>
      </c>
      <c r="M1477">
        <v>1</v>
      </c>
      <c r="N1477">
        <v>0.82399999999999995</v>
      </c>
      <c r="O1477">
        <v>30</v>
      </c>
      <c r="P1477">
        <v>20</v>
      </c>
      <c r="Q1477">
        <v>221</v>
      </c>
      <c r="R1477">
        <v>135</v>
      </c>
      <c r="S1477">
        <v>144</v>
      </c>
      <c r="T1477">
        <f>(Data[[#This Row],[mean_r]]/256)*100</f>
        <v>86.328125</v>
      </c>
      <c r="U1477">
        <f>(Data[[#This Row],[mean_g]]/256)*100</f>
        <v>52.734375</v>
      </c>
      <c r="V1477">
        <f>(Data[[#This Row],[mean_b]]/256)*100</f>
        <v>56.25</v>
      </c>
      <c r="W1477">
        <v>0.439</v>
      </c>
      <c r="X1477" t="s">
        <v>51</v>
      </c>
      <c r="Y1477" t="s">
        <v>40</v>
      </c>
      <c r="Z1477">
        <v>4479</v>
      </c>
      <c r="AA1477">
        <v>3.74</v>
      </c>
      <c r="AB1477">
        <v>13.2</v>
      </c>
      <c r="AC1477">
        <v>35.1</v>
      </c>
      <c r="AD1477">
        <v>148698</v>
      </c>
      <c r="AE1477">
        <v>101.8</v>
      </c>
      <c r="AF1477">
        <v>33.1</v>
      </c>
      <c r="AG1477" t="s">
        <v>46</v>
      </c>
      <c r="AH1477" t="s">
        <v>47</v>
      </c>
      <c r="AI1477" t="s">
        <v>52</v>
      </c>
      <c r="AJ1477">
        <v>100</v>
      </c>
      <c r="AK1477">
        <v>512</v>
      </c>
      <c r="AL1477">
        <v>0.12280000000000001</v>
      </c>
      <c r="AM1477">
        <v>0.90639999999999998</v>
      </c>
      <c r="AN1477">
        <v>0.94169999999999998</v>
      </c>
      <c r="AO1477">
        <f>Data[[#This Row],[labeller_confidence_score]]-Data[[#This Row],[cytodiffusion_classification_confidence]]</f>
        <v>3.5299999999999998E-2</v>
      </c>
    </row>
    <row r="1478" spans="1:41" x14ac:dyDescent="0.3">
      <c r="A1478" t="s">
        <v>1551</v>
      </c>
      <c r="B1478" t="s">
        <v>49</v>
      </c>
      <c r="C1478">
        <v>0</v>
      </c>
      <c r="D1478" t="s">
        <v>50</v>
      </c>
      <c r="E1478">
        <v>13.12</v>
      </c>
      <c r="F1478">
        <v>52.3</v>
      </c>
      <c r="G1478">
        <v>0.53100000000000003</v>
      </c>
      <c r="H1478">
        <v>0.41599999999999998</v>
      </c>
      <c r="I1478">
        <f>Data[[#This Row],[nucleus_area_pct]]/Data[[#This Row],[cytoplasm_ratio]]</f>
        <v>125.72115384615384</v>
      </c>
      <c r="J1478">
        <v>0.7</v>
      </c>
      <c r="K1478">
        <v>0.36199999999999999</v>
      </c>
      <c r="L1478">
        <v>3.05</v>
      </c>
      <c r="M1478">
        <v>2.7</v>
      </c>
      <c r="N1478">
        <v>0.85199999999999998</v>
      </c>
      <c r="O1478">
        <v>444</v>
      </c>
      <c r="P1478">
        <v>77</v>
      </c>
      <c r="Q1478">
        <v>198</v>
      </c>
      <c r="R1478">
        <v>130</v>
      </c>
      <c r="S1478">
        <v>192</v>
      </c>
      <c r="T1478">
        <f>(Data[[#This Row],[mean_r]]/256)*100</f>
        <v>77.34375</v>
      </c>
      <c r="U1478">
        <f>(Data[[#This Row],[mean_g]]/256)*100</f>
        <v>50.78125</v>
      </c>
      <c r="V1478">
        <f>(Data[[#This Row],[mean_b]]/256)*100</f>
        <v>75</v>
      </c>
      <c r="W1478">
        <v>0.60399999999999998</v>
      </c>
      <c r="X1478" t="s">
        <v>51</v>
      </c>
      <c r="Y1478" t="s">
        <v>40</v>
      </c>
      <c r="Z1478">
        <v>4773</v>
      </c>
      <c r="AA1478">
        <v>4.5199999999999996</v>
      </c>
      <c r="AB1478">
        <v>13.6</v>
      </c>
      <c r="AC1478">
        <v>42</v>
      </c>
      <c r="AD1478">
        <v>220160</v>
      </c>
      <c r="AE1478">
        <v>69.2</v>
      </c>
      <c r="AF1478">
        <v>34.200000000000003</v>
      </c>
      <c r="AG1478" t="s">
        <v>64</v>
      </c>
      <c r="AH1478" t="s">
        <v>42</v>
      </c>
      <c r="AI1478" t="s">
        <v>56</v>
      </c>
      <c r="AJ1478">
        <v>40</v>
      </c>
      <c r="AK1478">
        <v>360</v>
      </c>
      <c r="AL1478">
        <v>4.1700000000000001E-2</v>
      </c>
      <c r="AM1478">
        <v>0.96799999999999997</v>
      </c>
      <c r="AN1478">
        <v>0.83860000000000001</v>
      </c>
      <c r="AO1478">
        <f>Data[[#This Row],[labeller_confidence_score]]-Data[[#This Row],[cytodiffusion_classification_confidence]]</f>
        <v>-0.12939999999999996</v>
      </c>
    </row>
    <row r="1479" spans="1:41" x14ac:dyDescent="0.3">
      <c r="A1479" t="s">
        <v>1552</v>
      </c>
      <c r="B1479" t="s">
        <v>60</v>
      </c>
      <c r="C1479">
        <v>0</v>
      </c>
      <c r="D1479" t="s">
        <v>50</v>
      </c>
      <c r="E1479">
        <v>16.239999999999998</v>
      </c>
      <c r="F1479">
        <v>67.400000000000006</v>
      </c>
      <c r="G1479">
        <v>0.47499999999999998</v>
      </c>
      <c r="H1479">
        <v>0.28199999999999997</v>
      </c>
      <c r="I1479">
        <f>Data[[#This Row],[nucleus_area_pct]]/Data[[#This Row],[cytoplasm_ratio]]</f>
        <v>239.0070921985816</v>
      </c>
      <c r="J1479">
        <v>0.66800000000000004</v>
      </c>
      <c r="K1479">
        <v>0.495</v>
      </c>
      <c r="L1479">
        <v>1.53</v>
      </c>
      <c r="M1479">
        <v>1.2</v>
      </c>
      <c r="N1479">
        <v>0.73599999999999999</v>
      </c>
      <c r="O1479">
        <v>543</v>
      </c>
      <c r="P1479">
        <v>95</v>
      </c>
      <c r="Q1479">
        <v>213</v>
      </c>
      <c r="R1479">
        <v>152</v>
      </c>
      <c r="S1479">
        <v>182</v>
      </c>
      <c r="T1479">
        <f>(Data[[#This Row],[mean_r]]/256)*100</f>
        <v>83.203125</v>
      </c>
      <c r="U1479">
        <f>(Data[[#This Row],[mean_g]]/256)*100</f>
        <v>59.375</v>
      </c>
      <c r="V1479">
        <f>(Data[[#This Row],[mean_b]]/256)*100</f>
        <v>71.09375</v>
      </c>
      <c r="W1479">
        <v>0.64400000000000002</v>
      </c>
      <c r="X1479" t="s">
        <v>51</v>
      </c>
      <c r="Y1479" t="s">
        <v>40</v>
      </c>
      <c r="Z1479">
        <v>4474</v>
      </c>
      <c r="AA1479">
        <v>4.5</v>
      </c>
      <c r="AB1479">
        <v>16.7</v>
      </c>
      <c r="AC1479">
        <v>51.7</v>
      </c>
      <c r="AD1479">
        <v>373183</v>
      </c>
      <c r="AE1479">
        <v>92.6</v>
      </c>
      <c r="AF1479">
        <v>32.799999999999997</v>
      </c>
      <c r="AG1479" t="s">
        <v>64</v>
      </c>
      <c r="AH1479" t="s">
        <v>47</v>
      </c>
      <c r="AI1479" t="s">
        <v>52</v>
      </c>
      <c r="AJ1479">
        <v>100</v>
      </c>
      <c r="AK1479">
        <v>256</v>
      </c>
      <c r="AL1479">
        <v>0.14069999999999999</v>
      </c>
      <c r="AM1479">
        <v>0.7974</v>
      </c>
      <c r="AN1479">
        <v>0.86950000000000005</v>
      </c>
      <c r="AO1479">
        <f>Data[[#This Row],[labeller_confidence_score]]-Data[[#This Row],[cytodiffusion_classification_confidence]]</f>
        <v>7.2100000000000053E-2</v>
      </c>
    </row>
    <row r="1480" spans="1:41" x14ac:dyDescent="0.3">
      <c r="A1480" t="s">
        <v>1553</v>
      </c>
      <c r="B1480" t="s">
        <v>62</v>
      </c>
      <c r="C1480">
        <v>0</v>
      </c>
      <c r="D1480" t="s">
        <v>50</v>
      </c>
      <c r="E1480">
        <v>8.8800000000000008</v>
      </c>
      <c r="F1480">
        <v>76.900000000000006</v>
      </c>
      <c r="G1480">
        <v>0.82299999999999995</v>
      </c>
      <c r="H1480">
        <v>0.17199999999999999</v>
      </c>
      <c r="I1480">
        <f>Data[[#This Row],[nucleus_area_pct]]/Data[[#This Row],[cytoplasm_ratio]]</f>
        <v>447.09302325581405</v>
      </c>
      <c r="J1480">
        <v>0.91</v>
      </c>
      <c r="K1480">
        <v>0.191</v>
      </c>
      <c r="L1480">
        <v>1.61</v>
      </c>
      <c r="M1480">
        <v>1.2</v>
      </c>
      <c r="N1480">
        <v>0.85199999999999998</v>
      </c>
      <c r="O1480">
        <v>292</v>
      </c>
      <c r="P1480">
        <v>54</v>
      </c>
      <c r="Q1480">
        <v>203</v>
      </c>
      <c r="R1480">
        <v>162</v>
      </c>
      <c r="S1480">
        <v>179</v>
      </c>
      <c r="T1480">
        <f>(Data[[#This Row],[mean_r]]/256)*100</f>
        <v>79.296875</v>
      </c>
      <c r="U1480">
        <f>(Data[[#This Row],[mean_g]]/256)*100</f>
        <v>63.28125</v>
      </c>
      <c r="V1480">
        <f>(Data[[#This Row],[mean_b]]/256)*100</f>
        <v>69.921875</v>
      </c>
      <c r="W1480">
        <v>0.66200000000000003</v>
      </c>
      <c r="X1480" t="s">
        <v>51</v>
      </c>
      <c r="Y1480" t="s">
        <v>40</v>
      </c>
      <c r="Z1480">
        <v>4877</v>
      </c>
      <c r="AA1480">
        <v>3.91</v>
      </c>
      <c r="AB1480">
        <v>14.6</v>
      </c>
      <c r="AC1480">
        <v>31.3</v>
      </c>
      <c r="AD1480">
        <v>153863</v>
      </c>
      <c r="AE1480">
        <v>91.8</v>
      </c>
      <c r="AF1480">
        <v>35.200000000000003</v>
      </c>
      <c r="AG1480" t="s">
        <v>46</v>
      </c>
      <c r="AH1480" t="s">
        <v>47</v>
      </c>
      <c r="AI1480" t="s">
        <v>56</v>
      </c>
      <c r="AJ1480">
        <v>100</v>
      </c>
      <c r="AK1480">
        <v>256</v>
      </c>
      <c r="AL1480">
        <v>0.17780000000000001</v>
      </c>
      <c r="AM1480">
        <v>0.89500000000000002</v>
      </c>
      <c r="AN1480">
        <v>0.88790000000000002</v>
      </c>
      <c r="AO1480">
        <f>Data[[#This Row],[labeller_confidence_score]]-Data[[#This Row],[cytodiffusion_classification_confidence]]</f>
        <v>-7.0999999999999952E-3</v>
      </c>
    </row>
    <row r="1481" spans="1:41" x14ac:dyDescent="0.3">
      <c r="A1481" t="s">
        <v>1554</v>
      </c>
      <c r="B1481" t="s">
        <v>49</v>
      </c>
      <c r="C1481">
        <v>0</v>
      </c>
      <c r="D1481" t="s">
        <v>50</v>
      </c>
      <c r="E1481">
        <v>12.02</v>
      </c>
      <c r="F1481">
        <v>55.1</v>
      </c>
      <c r="G1481">
        <v>0.53900000000000003</v>
      </c>
      <c r="H1481">
        <v>0.41299999999999998</v>
      </c>
      <c r="I1481">
        <f>Data[[#This Row],[nucleus_area_pct]]/Data[[#This Row],[cytoplasm_ratio]]</f>
        <v>133.41404358353512</v>
      </c>
      <c r="J1481">
        <v>0.80500000000000005</v>
      </c>
      <c r="K1481">
        <v>0.35699999999999998</v>
      </c>
      <c r="L1481">
        <v>3.51</v>
      </c>
      <c r="M1481">
        <v>3.6</v>
      </c>
      <c r="N1481">
        <v>0.80100000000000005</v>
      </c>
      <c r="O1481">
        <v>498</v>
      </c>
      <c r="P1481">
        <v>71</v>
      </c>
      <c r="Q1481">
        <v>219</v>
      </c>
      <c r="R1481">
        <v>149</v>
      </c>
      <c r="S1481">
        <v>154</v>
      </c>
      <c r="T1481">
        <f>(Data[[#This Row],[mean_r]]/256)*100</f>
        <v>85.546875</v>
      </c>
      <c r="U1481">
        <f>(Data[[#This Row],[mean_g]]/256)*100</f>
        <v>58.203125</v>
      </c>
      <c r="V1481">
        <f>(Data[[#This Row],[mean_b]]/256)*100</f>
        <v>60.15625</v>
      </c>
      <c r="W1481">
        <v>0.61</v>
      </c>
      <c r="X1481" t="s">
        <v>39</v>
      </c>
      <c r="Y1481" t="s">
        <v>40</v>
      </c>
      <c r="Z1481">
        <v>1656</v>
      </c>
      <c r="AA1481">
        <v>4.3</v>
      </c>
      <c r="AB1481">
        <v>14.5</v>
      </c>
      <c r="AC1481">
        <v>53.4</v>
      </c>
      <c r="AD1481">
        <v>288782</v>
      </c>
      <c r="AE1481">
        <v>76.599999999999994</v>
      </c>
      <c r="AF1481">
        <v>32.799999999999997</v>
      </c>
      <c r="AG1481" t="s">
        <v>46</v>
      </c>
      <c r="AH1481" t="s">
        <v>47</v>
      </c>
      <c r="AI1481" t="s">
        <v>52</v>
      </c>
      <c r="AJ1481">
        <v>40</v>
      </c>
      <c r="AK1481">
        <v>512</v>
      </c>
      <c r="AL1481">
        <v>0.1193</v>
      </c>
      <c r="AM1481">
        <v>0.80740000000000001</v>
      </c>
      <c r="AN1481">
        <v>0.84760000000000002</v>
      </c>
      <c r="AO1481">
        <f>Data[[#This Row],[labeller_confidence_score]]-Data[[#This Row],[cytodiffusion_classification_confidence]]</f>
        <v>4.0200000000000014E-2</v>
      </c>
    </row>
    <row r="1482" spans="1:41" x14ac:dyDescent="0.3">
      <c r="A1482" t="s">
        <v>1555</v>
      </c>
      <c r="B1482" t="s">
        <v>133</v>
      </c>
      <c r="C1482">
        <v>1</v>
      </c>
      <c r="D1482" t="s">
        <v>104</v>
      </c>
      <c r="E1482">
        <v>9.26</v>
      </c>
      <c r="F1482">
        <v>0</v>
      </c>
      <c r="G1482">
        <v>0</v>
      </c>
      <c r="H1482">
        <v>1</v>
      </c>
      <c r="I1482">
        <f>Data[[#This Row],[nucleus_area_pct]]/Data[[#This Row],[cytoplasm_ratio]]</f>
        <v>0</v>
      </c>
      <c r="J1482">
        <v>0.42399999999999999</v>
      </c>
      <c r="K1482">
        <v>0.77800000000000002</v>
      </c>
      <c r="L1482">
        <v>0.94</v>
      </c>
      <c r="M1482">
        <v>1</v>
      </c>
      <c r="N1482">
        <v>0.89900000000000002</v>
      </c>
      <c r="O1482">
        <v>167</v>
      </c>
      <c r="P1482">
        <v>54</v>
      </c>
      <c r="Q1482">
        <v>229</v>
      </c>
      <c r="R1482">
        <v>126</v>
      </c>
      <c r="S1482">
        <v>122</v>
      </c>
      <c r="T1482">
        <f>(Data[[#This Row],[mean_r]]/256)*100</f>
        <v>89.453125</v>
      </c>
      <c r="U1482">
        <f>(Data[[#This Row],[mean_g]]/256)*100</f>
        <v>49.21875</v>
      </c>
      <c r="V1482">
        <f>(Data[[#This Row],[mean_b]]/256)*100</f>
        <v>47.65625</v>
      </c>
      <c r="W1482">
        <v>0.57399999999999995</v>
      </c>
      <c r="X1482" t="s">
        <v>39</v>
      </c>
      <c r="Y1482" t="s">
        <v>40</v>
      </c>
      <c r="Z1482">
        <v>6306</v>
      </c>
      <c r="AA1482">
        <v>4.6100000000000003</v>
      </c>
      <c r="AB1482">
        <v>14.5</v>
      </c>
      <c r="AC1482">
        <v>42.2</v>
      </c>
      <c r="AD1482">
        <v>286111</v>
      </c>
      <c r="AE1482">
        <v>93.6</v>
      </c>
      <c r="AF1482">
        <v>35.200000000000003</v>
      </c>
      <c r="AG1482" t="s">
        <v>64</v>
      </c>
      <c r="AH1482" t="s">
        <v>47</v>
      </c>
      <c r="AI1482" t="s">
        <v>43</v>
      </c>
      <c r="AJ1482">
        <v>40</v>
      </c>
      <c r="AK1482">
        <v>256</v>
      </c>
      <c r="AL1482">
        <v>0.75139999999999996</v>
      </c>
      <c r="AM1482">
        <v>0.74819999999999998</v>
      </c>
      <c r="AN1482">
        <v>0.9153</v>
      </c>
      <c r="AO1482">
        <f>Data[[#This Row],[labeller_confidence_score]]-Data[[#This Row],[cytodiffusion_classification_confidence]]</f>
        <v>0.16710000000000003</v>
      </c>
    </row>
    <row r="1483" spans="1:41" x14ac:dyDescent="0.3">
      <c r="A1483" t="s">
        <v>1556</v>
      </c>
      <c r="B1483" t="s">
        <v>120</v>
      </c>
      <c r="C1483">
        <v>1</v>
      </c>
      <c r="D1483" t="s">
        <v>104</v>
      </c>
      <c r="E1483">
        <v>7.07</v>
      </c>
      <c r="F1483">
        <v>0</v>
      </c>
      <c r="G1483">
        <v>0</v>
      </c>
      <c r="H1483">
        <v>1</v>
      </c>
      <c r="I1483">
        <f>Data[[#This Row],[nucleus_area_pct]]/Data[[#This Row],[cytoplasm_ratio]]</f>
        <v>0</v>
      </c>
      <c r="J1483">
        <v>0.98</v>
      </c>
      <c r="K1483">
        <v>7.9000000000000001E-2</v>
      </c>
      <c r="L1483">
        <v>0.31</v>
      </c>
      <c r="M1483">
        <v>1</v>
      </c>
      <c r="N1483">
        <v>0.97699999999999998</v>
      </c>
      <c r="O1483">
        <v>111</v>
      </c>
      <c r="P1483">
        <v>38</v>
      </c>
      <c r="Q1483">
        <v>247</v>
      </c>
      <c r="R1483">
        <v>136</v>
      </c>
      <c r="S1483">
        <v>148</v>
      </c>
      <c r="T1483">
        <f>(Data[[#This Row],[mean_r]]/256)*100</f>
        <v>96.484375</v>
      </c>
      <c r="U1483">
        <f>(Data[[#This Row],[mean_g]]/256)*100</f>
        <v>53.125</v>
      </c>
      <c r="V1483">
        <f>(Data[[#This Row],[mean_b]]/256)*100</f>
        <v>57.8125</v>
      </c>
      <c r="W1483">
        <v>0.58099999999999996</v>
      </c>
      <c r="X1483" t="s">
        <v>51</v>
      </c>
      <c r="Y1483" t="s">
        <v>40</v>
      </c>
      <c r="Z1483">
        <v>9083</v>
      </c>
      <c r="AA1483">
        <v>5.03</v>
      </c>
      <c r="AB1483">
        <v>16</v>
      </c>
      <c r="AC1483">
        <v>38.6</v>
      </c>
      <c r="AD1483">
        <v>225273</v>
      </c>
      <c r="AE1483">
        <v>95.3</v>
      </c>
      <c r="AF1483">
        <v>30.1</v>
      </c>
      <c r="AG1483" t="s">
        <v>46</v>
      </c>
      <c r="AH1483" t="s">
        <v>42</v>
      </c>
      <c r="AI1483" t="s">
        <v>56</v>
      </c>
      <c r="AJ1483">
        <v>40</v>
      </c>
      <c r="AK1483">
        <v>512</v>
      </c>
      <c r="AL1483">
        <v>0.76829999999999998</v>
      </c>
      <c r="AM1483">
        <v>0.74050000000000005</v>
      </c>
      <c r="AN1483">
        <v>0.92190000000000005</v>
      </c>
      <c r="AO1483">
        <f>Data[[#This Row],[labeller_confidence_score]]-Data[[#This Row],[cytodiffusion_classification_confidence]]</f>
        <v>0.18140000000000001</v>
      </c>
    </row>
    <row r="1484" spans="1:41" x14ac:dyDescent="0.3">
      <c r="A1484" t="s">
        <v>1557</v>
      </c>
      <c r="B1484" t="s">
        <v>74</v>
      </c>
      <c r="C1484">
        <v>0</v>
      </c>
      <c r="D1484" t="s">
        <v>75</v>
      </c>
      <c r="E1484">
        <v>2.33</v>
      </c>
      <c r="F1484">
        <v>0</v>
      </c>
      <c r="G1484">
        <v>0</v>
      </c>
      <c r="H1484">
        <v>1</v>
      </c>
      <c r="I1484">
        <f>Data[[#This Row],[nucleus_area_pct]]/Data[[#This Row],[cytoplasm_ratio]]</f>
        <v>0</v>
      </c>
      <c r="J1484">
        <v>0.76500000000000001</v>
      </c>
      <c r="K1484">
        <v>0.55400000000000005</v>
      </c>
      <c r="L1484">
        <v>2.19</v>
      </c>
      <c r="M1484">
        <v>1</v>
      </c>
      <c r="N1484">
        <v>0.85099999999999998</v>
      </c>
      <c r="O1484">
        <v>34</v>
      </c>
      <c r="P1484">
        <v>17</v>
      </c>
      <c r="Q1484">
        <v>214</v>
      </c>
      <c r="R1484">
        <v>127</v>
      </c>
      <c r="S1484">
        <v>187</v>
      </c>
      <c r="T1484">
        <f>(Data[[#This Row],[mean_r]]/256)*100</f>
        <v>83.59375</v>
      </c>
      <c r="U1484">
        <f>(Data[[#This Row],[mean_g]]/256)*100</f>
        <v>49.609375</v>
      </c>
      <c r="V1484">
        <f>(Data[[#This Row],[mean_b]]/256)*100</f>
        <v>73.046875</v>
      </c>
      <c r="W1484">
        <v>0.61799999999999999</v>
      </c>
      <c r="X1484" t="s">
        <v>51</v>
      </c>
      <c r="Y1484" t="s">
        <v>45</v>
      </c>
      <c r="Z1484">
        <v>4584</v>
      </c>
      <c r="AA1484">
        <v>3.46</v>
      </c>
      <c r="AB1484">
        <v>15.2</v>
      </c>
      <c r="AC1484">
        <v>38.4</v>
      </c>
      <c r="AD1484">
        <v>309887</v>
      </c>
      <c r="AE1484">
        <v>84.4</v>
      </c>
      <c r="AF1484">
        <v>34.799999999999997</v>
      </c>
      <c r="AG1484" t="s">
        <v>41</v>
      </c>
      <c r="AH1484" t="s">
        <v>42</v>
      </c>
      <c r="AI1484" t="s">
        <v>56</v>
      </c>
      <c r="AJ1484">
        <v>100</v>
      </c>
      <c r="AK1484">
        <v>512</v>
      </c>
      <c r="AL1484">
        <v>0.15820000000000001</v>
      </c>
      <c r="AM1484">
        <v>0.91769999999999996</v>
      </c>
      <c r="AN1484">
        <v>0.82650000000000001</v>
      </c>
      <c r="AO1484">
        <f>Data[[#This Row],[labeller_confidence_score]]-Data[[#This Row],[cytodiffusion_classification_confidence]]</f>
        <v>-9.1199999999999948E-2</v>
      </c>
    </row>
    <row r="1485" spans="1:41" x14ac:dyDescent="0.3">
      <c r="A1485" t="s">
        <v>1558</v>
      </c>
      <c r="B1485" t="s">
        <v>49</v>
      </c>
      <c r="C1485">
        <v>0</v>
      </c>
      <c r="D1485" t="s">
        <v>50</v>
      </c>
      <c r="E1485">
        <v>11.66</v>
      </c>
      <c r="F1485">
        <v>55</v>
      </c>
      <c r="G1485">
        <v>0.48</v>
      </c>
      <c r="H1485">
        <v>0.54300000000000004</v>
      </c>
      <c r="I1485">
        <f>Data[[#This Row],[nucleus_area_pct]]/Data[[#This Row],[cytoplasm_ratio]]</f>
        <v>101.28913443830571</v>
      </c>
      <c r="J1485">
        <v>0.85799999999999998</v>
      </c>
      <c r="K1485">
        <v>0.50900000000000001</v>
      </c>
      <c r="L1485">
        <v>3.54</v>
      </c>
      <c r="M1485">
        <v>3.5</v>
      </c>
      <c r="N1485">
        <v>0.90100000000000002</v>
      </c>
      <c r="O1485">
        <v>385</v>
      </c>
      <c r="P1485">
        <v>65</v>
      </c>
      <c r="Q1485">
        <v>200</v>
      </c>
      <c r="R1485">
        <v>167</v>
      </c>
      <c r="S1485">
        <v>173</v>
      </c>
      <c r="T1485">
        <f>(Data[[#This Row],[mean_r]]/256)*100</f>
        <v>78.125</v>
      </c>
      <c r="U1485">
        <f>(Data[[#This Row],[mean_g]]/256)*100</f>
        <v>65.234375</v>
      </c>
      <c r="V1485">
        <f>(Data[[#This Row],[mean_b]]/256)*100</f>
        <v>67.578125</v>
      </c>
      <c r="W1485">
        <v>0.63900000000000001</v>
      </c>
      <c r="X1485" t="s">
        <v>51</v>
      </c>
      <c r="Y1485" t="s">
        <v>45</v>
      </c>
      <c r="Z1485">
        <v>2995</v>
      </c>
      <c r="AA1485">
        <v>4.63</v>
      </c>
      <c r="AB1485">
        <v>13.5</v>
      </c>
      <c r="AC1485">
        <v>37.4</v>
      </c>
      <c r="AD1485">
        <v>202726</v>
      </c>
      <c r="AE1485">
        <v>87.5</v>
      </c>
      <c r="AF1485">
        <v>36</v>
      </c>
      <c r="AG1485" t="s">
        <v>64</v>
      </c>
      <c r="AH1485" t="s">
        <v>42</v>
      </c>
      <c r="AI1485" t="s">
        <v>56</v>
      </c>
      <c r="AJ1485">
        <v>100</v>
      </c>
      <c r="AK1485">
        <v>256</v>
      </c>
      <c r="AL1485">
        <v>0.2268</v>
      </c>
      <c r="AM1485">
        <v>0.88049999999999995</v>
      </c>
      <c r="AN1485">
        <v>0.92849999999999999</v>
      </c>
      <c r="AO1485">
        <f>Data[[#This Row],[labeller_confidence_score]]-Data[[#This Row],[cytodiffusion_classification_confidence]]</f>
        <v>4.8000000000000043E-2</v>
      </c>
    </row>
    <row r="1486" spans="1:41" x14ac:dyDescent="0.3">
      <c r="A1486" t="s">
        <v>1559</v>
      </c>
      <c r="B1486" t="s">
        <v>133</v>
      </c>
      <c r="C1486">
        <v>1</v>
      </c>
      <c r="D1486" t="s">
        <v>104</v>
      </c>
      <c r="E1486">
        <v>7.41</v>
      </c>
      <c r="F1486">
        <v>0</v>
      </c>
      <c r="G1486">
        <v>0</v>
      </c>
      <c r="H1486">
        <v>1</v>
      </c>
      <c r="I1486">
        <f>Data[[#This Row],[nucleus_area_pct]]/Data[[#This Row],[cytoplasm_ratio]]</f>
        <v>0</v>
      </c>
      <c r="J1486">
        <v>0.54500000000000004</v>
      </c>
      <c r="K1486">
        <v>0.71499999999999997</v>
      </c>
      <c r="L1486">
        <v>0.56999999999999995</v>
      </c>
      <c r="M1486">
        <v>1</v>
      </c>
      <c r="N1486">
        <v>0.92200000000000004</v>
      </c>
      <c r="O1486">
        <v>190</v>
      </c>
      <c r="P1486">
        <v>50</v>
      </c>
      <c r="Q1486">
        <v>222</v>
      </c>
      <c r="R1486">
        <v>136</v>
      </c>
      <c r="S1486">
        <v>108</v>
      </c>
      <c r="T1486">
        <f>(Data[[#This Row],[mean_r]]/256)*100</f>
        <v>86.71875</v>
      </c>
      <c r="U1486">
        <f>(Data[[#This Row],[mean_g]]/256)*100</f>
        <v>53.125</v>
      </c>
      <c r="V1486">
        <f>(Data[[#This Row],[mean_b]]/256)*100</f>
        <v>42.1875</v>
      </c>
      <c r="W1486">
        <v>0.48599999999999999</v>
      </c>
      <c r="X1486" t="s">
        <v>51</v>
      </c>
      <c r="Y1486" t="s">
        <v>45</v>
      </c>
      <c r="Z1486">
        <v>10741</v>
      </c>
      <c r="AA1486">
        <v>2.9</v>
      </c>
      <c r="AB1486">
        <v>15.8</v>
      </c>
      <c r="AC1486">
        <v>36.299999999999997</v>
      </c>
      <c r="AD1486">
        <v>115230</v>
      </c>
      <c r="AE1486">
        <v>95.8</v>
      </c>
      <c r="AF1486">
        <v>33.5</v>
      </c>
      <c r="AG1486" t="s">
        <v>46</v>
      </c>
      <c r="AH1486" t="s">
        <v>42</v>
      </c>
      <c r="AI1486" t="s">
        <v>43</v>
      </c>
      <c r="AJ1486">
        <v>60</v>
      </c>
      <c r="AK1486">
        <v>224</v>
      </c>
      <c r="AL1486">
        <v>0.87250000000000005</v>
      </c>
      <c r="AM1486">
        <v>0.80620000000000003</v>
      </c>
      <c r="AN1486">
        <v>0.8135</v>
      </c>
      <c r="AO1486">
        <f>Data[[#This Row],[labeller_confidence_score]]-Data[[#This Row],[cytodiffusion_classification_confidence]]</f>
        <v>7.2999999999999732E-3</v>
      </c>
    </row>
    <row r="1487" spans="1:41" x14ac:dyDescent="0.3">
      <c r="A1487" t="s">
        <v>1560</v>
      </c>
      <c r="B1487" t="s">
        <v>103</v>
      </c>
      <c r="C1487">
        <v>1</v>
      </c>
      <c r="D1487" t="s">
        <v>104</v>
      </c>
      <c r="E1487">
        <v>4.87</v>
      </c>
      <c r="F1487">
        <v>0</v>
      </c>
      <c r="G1487">
        <v>0</v>
      </c>
      <c r="H1487">
        <v>1</v>
      </c>
      <c r="I1487">
        <f>Data[[#This Row],[nucleus_area_pct]]/Data[[#This Row],[cytoplasm_ratio]]</f>
        <v>0</v>
      </c>
      <c r="J1487">
        <v>0.38200000000000001</v>
      </c>
      <c r="K1487">
        <v>0.66700000000000004</v>
      </c>
      <c r="L1487">
        <v>0.86</v>
      </c>
      <c r="M1487">
        <v>1</v>
      </c>
      <c r="N1487">
        <v>0.73</v>
      </c>
      <c r="O1487">
        <v>89</v>
      </c>
      <c r="P1487">
        <v>33</v>
      </c>
      <c r="Q1487">
        <v>250</v>
      </c>
      <c r="R1487">
        <v>126</v>
      </c>
      <c r="S1487">
        <v>131</v>
      </c>
      <c r="T1487">
        <f>(Data[[#This Row],[mean_r]]/256)*100</f>
        <v>97.65625</v>
      </c>
      <c r="U1487">
        <f>(Data[[#This Row],[mean_g]]/256)*100</f>
        <v>49.21875</v>
      </c>
      <c r="V1487">
        <f>(Data[[#This Row],[mean_b]]/256)*100</f>
        <v>51.171875</v>
      </c>
      <c r="W1487">
        <v>0.48099999999999998</v>
      </c>
      <c r="X1487" t="s">
        <v>51</v>
      </c>
      <c r="Y1487" t="s">
        <v>45</v>
      </c>
      <c r="Z1487">
        <v>7910</v>
      </c>
      <c r="AA1487">
        <v>4.5599999999999996</v>
      </c>
      <c r="AB1487">
        <v>14.7</v>
      </c>
      <c r="AC1487">
        <v>46.2</v>
      </c>
      <c r="AD1487">
        <v>330149</v>
      </c>
      <c r="AE1487">
        <v>78.5</v>
      </c>
      <c r="AF1487">
        <v>33.9</v>
      </c>
      <c r="AG1487" t="s">
        <v>46</v>
      </c>
      <c r="AH1487" t="s">
        <v>68</v>
      </c>
      <c r="AI1487" t="s">
        <v>56</v>
      </c>
      <c r="AJ1487">
        <v>40</v>
      </c>
      <c r="AK1487">
        <v>224</v>
      </c>
      <c r="AL1487">
        <v>0.73970000000000002</v>
      </c>
      <c r="AM1487">
        <v>0.64980000000000004</v>
      </c>
      <c r="AN1487">
        <v>0.64670000000000005</v>
      </c>
      <c r="AO1487">
        <f>Data[[#This Row],[labeller_confidence_score]]-Data[[#This Row],[cytodiffusion_classification_confidence]]</f>
        <v>-3.0999999999999917E-3</v>
      </c>
    </row>
    <row r="1488" spans="1:41" x14ac:dyDescent="0.3">
      <c r="A1488" t="s">
        <v>1561</v>
      </c>
      <c r="B1488" t="s">
        <v>58</v>
      </c>
      <c r="C1488">
        <v>1</v>
      </c>
      <c r="D1488" t="s">
        <v>38</v>
      </c>
      <c r="E1488">
        <v>14.59</v>
      </c>
      <c r="F1488">
        <v>69.7</v>
      </c>
      <c r="G1488">
        <v>0.56899999999999995</v>
      </c>
      <c r="H1488">
        <v>0.27600000000000002</v>
      </c>
      <c r="I1488">
        <f>Data[[#This Row],[nucleus_area_pct]]/Data[[#This Row],[cytoplasm_ratio]]</f>
        <v>252.53623188405797</v>
      </c>
      <c r="J1488">
        <v>0.78200000000000003</v>
      </c>
      <c r="K1488">
        <v>0.41099999999999998</v>
      </c>
      <c r="L1488">
        <v>1.64</v>
      </c>
      <c r="M1488">
        <v>1.3</v>
      </c>
      <c r="N1488">
        <v>0.89200000000000002</v>
      </c>
      <c r="O1488">
        <v>474</v>
      </c>
      <c r="P1488">
        <v>95</v>
      </c>
      <c r="Q1488">
        <v>197</v>
      </c>
      <c r="R1488">
        <v>166</v>
      </c>
      <c r="S1488">
        <v>184</v>
      </c>
      <c r="T1488">
        <f>(Data[[#This Row],[mean_r]]/256)*100</f>
        <v>76.953125</v>
      </c>
      <c r="U1488">
        <f>(Data[[#This Row],[mean_g]]/256)*100</f>
        <v>64.84375</v>
      </c>
      <c r="V1488">
        <f>(Data[[#This Row],[mean_b]]/256)*100</f>
        <v>71.875</v>
      </c>
      <c r="W1488">
        <v>0.68500000000000005</v>
      </c>
      <c r="X1488" t="s">
        <v>51</v>
      </c>
      <c r="Y1488" t="s">
        <v>40</v>
      </c>
      <c r="Z1488">
        <v>3988</v>
      </c>
      <c r="AA1488">
        <v>5.34</v>
      </c>
      <c r="AB1488">
        <v>11.9</v>
      </c>
      <c r="AC1488">
        <v>40</v>
      </c>
      <c r="AD1488">
        <v>254703</v>
      </c>
      <c r="AE1488">
        <v>92.8</v>
      </c>
      <c r="AF1488">
        <v>33.1</v>
      </c>
      <c r="AG1488" t="s">
        <v>46</v>
      </c>
      <c r="AH1488" t="s">
        <v>47</v>
      </c>
      <c r="AI1488" t="s">
        <v>56</v>
      </c>
      <c r="AJ1488">
        <v>100</v>
      </c>
      <c r="AK1488">
        <v>360</v>
      </c>
      <c r="AL1488">
        <v>0.89400000000000002</v>
      </c>
      <c r="AM1488">
        <v>0.75219999999999998</v>
      </c>
      <c r="AN1488">
        <v>0.66120000000000001</v>
      </c>
      <c r="AO1488">
        <f>Data[[#This Row],[labeller_confidence_score]]-Data[[#This Row],[cytodiffusion_classification_confidence]]</f>
        <v>-9.099999999999997E-2</v>
      </c>
    </row>
    <row r="1489" spans="1:41" x14ac:dyDescent="0.3">
      <c r="A1489" t="s">
        <v>1562</v>
      </c>
      <c r="B1489" t="s">
        <v>54</v>
      </c>
      <c r="C1489">
        <v>0</v>
      </c>
      <c r="D1489" t="s">
        <v>54</v>
      </c>
      <c r="E1489">
        <v>7.94</v>
      </c>
      <c r="F1489">
        <v>0</v>
      </c>
      <c r="G1489">
        <v>0</v>
      </c>
      <c r="H1489">
        <v>1</v>
      </c>
      <c r="I1489">
        <f>Data[[#This Row],[nucleus_area_pct]]/Data[[#This Row],[cytoplasm_ratio]]</f>
        <v>0</v>
      </c>
      <c r="J1489">
        <v>0.92400000000000004</v>
      </c>
      <c r="K1489">
        <v>0.27600000000000002</v>
      </c>
      <c r="L1489">
        <v>0.62</v>
      </c>
      <c r="M1489">
        <v>1</v>
      </c>
      <c r="N1489">
        <v>0.91200000000000003</v>
      </c>
      <c r="O1489">
        <v>208</v>
      </c>
      <c r="P1489">
        <v>44</v>
      </c>
      <c r="Q1489">
        <v>239</v>
      </c>
      <c r="R1489">
        <v>129</v>
      </c>
      <c r="S1489">
        <v>132</v>
      </c>
      <c r="T1489">
        <f>(Data[[#This Row],[mean_r]]/256)*100</f>
        <v>93.359375</v>
      </c>
      <c r="U1489">
        <f>(Data[[#This Row],[mean_g]]/256)*100</f>
        <v>50.390625</v>
      </c>
      <c r="V1489">
        <f>(Data[[#This Row],[mean_b]]/256)*100</f>
        <v>51.5625</v>
      </c>
      <c r="W1489">
        <v>0.499</v>
      </c>
      <c r="X1489" t="s">
        <v>39</v>
      </c>
      <c r="Y1489" t="s">
        <v>40</v>
      </c>
      <c r="Z1489">
        <v>6229</v>
      </c>
      <c r="AA1489">
        <v>4.47</v>
      </c>
      <c r="AB1489">
        <v>11</v>
      </c>
      <c r="AC1489">
        <v>42.2</v>
      </c>
      <c r="AD1489">
        <v>212561</v>
      </c>
      <c r="AE1489">
        <v>74.400000000000006</v>
      </c>
      <c r="AF1489">
        <v>33.799999999999997</v>
      </c>
      <c r="AG1489" t="s">
        <v>46</v>
      </c>
      <c r="AH1489" t="s">
        <v>42</v>
      </c>
      <c r="AI1489" t="s">
        <v>56</v>
      </c>
      <c r="AJ1489">
        <v>100</v>
      </c>
      <c r="AK1489">
        <v>512</v>
      </c>
      <c r="AL1489">
        <v>7.0999999999999994E-2</v>
      </c>
      <c r="AM1489">
        <v>0.84109999999999996</v>
      </c>
      <c r="AN1489">
        <v>0.93279999999999996</v>
      </c>
      <c r="AO1489">
        <f>Data[[#This Row],[labeller_confidence_score]]-Data[[#This Row],[cytodiffusion_classification_confidence]]</f>
        <v>9.1700000000000004E-2</v>
      </c>
    </row>
    <row r="1490" spans="1:41" x14ac:dyDescent="0.3">
      <c r="A1490" t="s">
        <v>1563</v>
      </c>
      <c r="B1490" t="s">
        <v>62</v>
      </c>
      <c r="C1490">
        <v>0</v>
      </c>
      <c r="D1490" t="s">
        <v>50</v>
      </c>
      <c r="E1490">
        <v>8.1199999999999992</v>
      </c>
      <c r="F1490">
        <v>83</v>
      </c>
      <c r="G1490">
        <v>0.83299999999999996</v>
      </c>
      <c r="H1490">
        <v>0.32100000000000001</v>
      </c>
      <c r="I1490">
        <f>Data[[#This Row],[nucleus_area_pct]]/Data[[#This Row],[cytoplasm_ratio]]</f>
        <v>258.56697819314638</v>
      </c>
      <c r="J1490">
        <v>0.88400000000000001</v>
      </c>
      <c r="K1490">
        <v>0.33900000000000002</v>
      </c>
      <c r="L1490">
        <v>1.52</v>
      </c>
      <c r="M1490">
        <v>1</v>
      </c>
      <c r="N1490">
        <v>0.95899999999999996</v>
      </c>
      <c r="O1490">
        <v>248</v>
      </c>
      <c r="P1490">
        <v>56</v>
      </c>
      <c r="Q1490">
        <v>193</v>
      </c>
      <c r="R1490">
        <v>153</v>
      </c>
      <c r="S1490">
        <v>170</v>
      </c>
      <c r="T1490">
        <f>(Data[[#This Row],[mean_r]]/256)*100</f>
        <v>75.390625</v>
      </c>
      <c r="U1490">
        <f>(Data[[#This Row],[mean_g]]/256)*100</f>
        <v>59.765625</v>
      </c>
      <c r="V1490">
        <f>(Data[[#This Row],[mean_b]]/256)*100</f>
        <v>66.40625</v>
      </c>
      <c r="W1490">
        <v>0.82799999999999996</v>
      </c>
      <c r="X1490" t="s">
        <v>51</v>
      </c>
      <c r="Y1490" t="s">
        <v>40</v>
      </c>
      <c r="Z1490">
        <v>6238</v>
      </c>
      <c r="AA1490">
        <v>4.4800000000000004</v>
      </c>
      <c r="AB1490">
        <v>12.8</v>
      </c>
      <c r="AC1490">
        <v>44</v>
      </c>
      <c r="AD1490">
        <v>358602</v>
      </c>
      <c r="AE1490">
        <v>107.3</v>
      </c>
      <c r="AF1490">
        <v>34.6</v>
      </c>
      <c r="AG1490" t="s">
        <v>46</v>
      </c>
      <c r="AH1490" t="s">
        <v>47</v>
      </c>
      <c r="AI1490" t="s">
        <v>52</v>
      </c>
      <c r="AJ1490">
        <v>60</v>
      </c>
      <c r="AK1490">
        <v>360</v>
      </c>
      <c r="AL1490">
        <v>0.12570000000000001</v>
      </c>
      <c r="AM1490">
        <v>0.89629999999999999</v>
      </c>
      <c r="AN1490">
        <v>0.90110000000000001</v>
      </c>
      <c r="AO1490">
        <f>Data[[#This Row],[labeller_confidence_score]]-Data[[#This Row],[cytodiffusion_classification_confidence]]</f>
        <v>4.8000000000000265E-3</v>
      </c>
    </row>
    <row r="1491" spans="1:41" x14ac:dyDescent="0.3">
      <c r="A1491" t="s">
        <v>1564</v>
      </c>
      <c r="B1491" t="s">
        <v>85</v>
      </c>
      <c r="C1491">
        <v>0</v>
      </c>
      <c r="D1491" t="s">
        <v>50</v>
      </c>
      <c r="E1491">
        <v>11.16</v>
      </c>
      <c r="F1491">
        <v>65.5</v>
      </c>
      <c r="G1491">
        <v>0.65600000000000003</v>
      </c>
      <c r="H1491">
        <v>0.44500000000000001</v>
      </c>
      <c r="I1491">
        <f>Data[[#This Row],[nucleus_area_pct]]/Data[[#This Row],[cytoplasm_ratio]]</f>
        <v>147.19101123595505</v>
      </c>
      <c r="J1491">
        <v>0.71499999999999997</v>
      </c>
      <c r="K1491">
        <v>0.35599999999999998</v>
      </c>
      <c r="L1491">
        <v>4.1900000000000004</v>
      </c>
      <c r="M1491">
        <v>1.6</v>
      </c>
      <c r="N1491">
        <v>0.76600000000000001</v>
      </c>
      <c r="O1491">
        <v>428</v>
      </c>
      <c r="P1491">
        <v>66</v>
      </c>
      <c r="Q1491">
        <v>208</v>
      </c>
      <c r="R1491">
        <v>145</v>
      </c>
      <c r="S1491">
        <v>197</v>
      </c>
      <c r="T1491">
        <f>(Data[[#This Row],[mean_r]]/256)*100</f>
        <v>81.25</v>
      </c>
      <c r="U1491">
        <f>(Data[[#This Row],[mean_g]]/256)*100</f>
        <v>56.640625</v>
      </c>
      <c r="V1491">
        <f>(Data[[#This Row],[mean_b]]/256)*100</f>
        <v>76.953125</v>
      </c>
      <c r="W1491">
        <v>0.85399999999999998</v>
      </c>
      <c r="X1491" t="s">
        <v>51</v>
      </c>
      <c r="Y1491" t="s">
        <v>45</v>
      </c>
      <c r="Z1491">
        <v>10272</v>
      </c>
      <c r="AA1491">
        <v>6.07</v>
      </c>
      <c r="AB1491">
        <v>13.3</v>
      </c>
      <c r="AC1491">
        <v>40.4</v>
      </c>
      <c r="AD1491">
        <v>309183</v>
      </c>
      <c r="AE1491">
        <v>87.3</v>
      </c>
      <c r="AF1491">
        <v>35.4</v>
      </c>
      <c r="AG1491" t="s">
        <v>64</v>
      </c>
      <c r="AH1491" t="s">
        <v>47</v>
      </c>
      <c r="AI1491" t="s">
        <v>52</v>
      </c>
      <c r="AJ1491">
        <v>100</v>
      </c>
      <c r="AK1491">
        <v>256</v>
      </c>
      <c r="AL1491">
        <v>0.12820000000000001</v>
      </c>
      <c r="AM1491">
        <v>0.87360000000000004</v>
      </c>
      <c r="AN1491">
        <v>0.92320000000000002</v>
      </c>
      <c r="AO1491">
        <f>Data[[#This Row],[labeller_confidence_score]]-Data[[#This Row],[cytodiffusion_classification_confidence]]</f>
        <v>4.9599999999999977E-2</v>
      </c>
    </row>
    <row r="1492" spans="1:41" x14ac:dyDescent="0.3">
      <c r="A1492" t="s">
        <v>1565</v>
      </c>
      <c r="B1492" t="s">
        <v>62</v>
      </c>
      <c r="C1492">
        <v>0</v>
      </c>
      <c r="D1492" t="s">
        <v>50</v>
      </c>
      <c r="E1492">
        <v>9.27</v>
      </c>
      <c r="F1492">
        <v>80.400000000000006</v>
      </c>
      <c r="G1492">
        <v>0.69199999999999995</v>
      </c>
      <c r="H1492">
        <v>0.23799999999999999</v>
      </c>
      <c r="I1492">
        <f>Data[[#This Row],[nucleus_area_pct]]/Data[[#This Row],[cytoplasm_ratio]]</f>
        <v>337.81512605042019</v>
      </c>
      <c r="J1492">
        <v>0.89300000000000002</v>
      </c>
      <c r="K1492">
        <v>0.28100000000000003</v>
      </c>
      <c r="L1492">
        <v>1.44</v>
      </c>
      <c r="M1492">
        <v>1</v>
      </c>
      <c r="N1492">
        <v>0.88800000000000001</v>
      </c>
      <c r="O1492">
        <v>223</v>
      </c>
      <c r="P1492">
        <v>53</v>
      </c>
      <c r="Q1492">
        <v>200</v>
      </c>
      <c r="R1492">
        <v>143</v>
      </c>
      <c r="S1492">
        <v>202</v>
      </c>
      <c r="T1492">
        <f>(Data[[#This Row],[mean_r]]/256)*100</f>
        <v>78.125</v>
      </c>
      <c r="U1492">
        <f>(Data[[#This Row],[mean_g]]/256)*100</f>
        <v>55.859375</v>
      </c>
      <c r="V1492">
        <f>(Data[[#This Row],[mean_b]]/256)*100</f>
        <v>78.90625</v>
      </c>
      <c r="W1492">
        <v>0.66600000000000004</v>
      </c>
      <c r="X1492" t="s">
        <v>51</v>
      </c>
      <c r="Y1492" t="s">
        <v>40</v>
      </c>
      <c r="Z1492">
        <v>2592</v>
      </c>
      <c r="AA1492">
        <v>5.12</v>
      </c>
      <c r="AB1492">
        <v>14.1</v>
      </c>
      <c r="AC1492">
        <v>39.9</v>
      </c>
      <c r="AD1492">
        <v>307386</v>
      </c>
      <c r="AE1492">
        <v>82.8</v>
      </c>
      <c r="AF1492">
        <v>33.4</v>
      </c>
      <c r="AG1492" t="s">
        <v>46</v>
      </c>
      <c r="AH1492" t="s">
        <v>47</v>
      </c>
      <c r="AI1492" t="s">
        <v>52</v>
      </c>
      <c r="AJ1492">
        <v>100</v>
      </c>
      <c r="AK1492">
        <v>360</v>
      </c>
      <c r="AL1492">
        <v>0.11459999999999999</v>
      </c>
      <c r="AM1492">
        <v>0.92420000000000002</v>
      </c>
      <c r="AN1492">
        <v>0.96</v>
      </c>
      <c r="AO1492">
        <f>Data[[#This Row],[labeller_confidence_score]]-Data[[#This Row],[cytodiffusion_classification_confidence]]</f>
        <v>3.5799999999999943E-2</v>
      </c>
    </row>
    <row r="1493" spans="1:41" x14ac:dyDescent="0.3">
      <c r="A1493" t="s">
        <v>1566</v>
      </c>
      <c r="B1493" t="s">
        <v>58</v>
      </c>
      <c r="C1493">
        <v>1</v>
      </c>
      <c r="D1493" t="s">
        <v>38</v>
      </c>
      <c r="E1493">
        <v>14.85</v>
      </c>
      <c r="F1493">
        <v>75.099999999999994</v>
      </c>
      <c r="G1493">
        <v>0.53900000000000003</v>
      </c>
      <c r="H1493">
        <v>0.27100000000000002</v>
      </c>
      <c r="I1493">
        <f>Data[[#This Row],[nucleus_area_pct]]/Data[[#This Row],[cytoplasm_ratio]]</f>
        <v>277.12177121771214</v>
      </c>
      <c r="J1493">
        <v>0.93300000000000005</v>
      </c>
      <c r="K1493">
        <v>0.34599999999999997</v>
      </c>
      <c r="L1493">
        <v>1.27</v>
      </c>
      <c r="M1493">
        <v>1</v>
      </c>
      <c r="N1493">
        <v>0.71699999999999997</v>
      </c>
      <c r="O1493">
        <v>504</v>
      </c>
      <c r="P1493">
        <v>87</v>
      </c>
      <c r="Q1493">
        <v>209</v>
      </c>
      <c r="R1493">
        <v>121</v>
      </c>
      <c r="S1493">
        <v>210</v>
      </c>
      <c r="T1493">
        <f>(Data[[#This Row],[mean_r]]/256)*100</f>
        <v>81.640625</v>
      </c>
      <c r="U1493">
        <f>(Data[[#This Row],[mean_g]]/256)*100</f>
        <v>47.265625</v>
      </c>
      <c r="V1493">
        <f>(Data[[#This Row],[mean_b]]/256)*100</f>
        <v>82.03125</v>
      </c>
      <c r="W1493">
        <v>0.73699999999999999</v>
      </c>
      <c r="X1493" t="s">
        <v>39</v>
      </c>
      <c r="Y1493" t="s">
        <v>45</v>
      </c>
      <c r="Z1493">
        <v>5347</v>
      </c>
      <c r="AA1493">
        <v>3.96</v>
      </c>
      <c r="AB1493">
        <v>14.1</v>
      </c>
      <c r="AC1493">
        <v>40.9</v>
      </c>
      <c r="AD1493">
        <v>253907</v>
      </c>
      <c r="AE1493">
        <v>80.7</v>
      </c>
      <c r="AF1493">
        <v>34.700000000000003</v>
      </c>
      <c r="AG1493" t="s">
        <v>46</v>
      </c>
      <c r="AH1493" t="s">
        <v>47</v>
      </c>
      <c r="AI1493" t="s">
        <v>52</v>
      </c>
      <c r="AJ1493">
        <v>40</v>
      </c>
      <c r="AK1493">
        <v>224</v>
      </c>
      <c r="AL1493">
        <v>0.85970000000000002</v>
      </c>
      <c r="AM1493">
        <v>0.85140000000000005</v>
      </c>
      <c r="AN1493">
        <v>0.57709999999999995</v>
      </c>
      <c r="AO1493">
        <f>Data[[#This Row],[labeller_confidence_score]]-Data[[#This Row],[cytodiffusion_classification_confidence]]</f>
        <v>-0.2743000000000001</v>
      </c>
    </row>
    <row r="1494" spans="1:41" x14ac:dyDescent="0.3">
      <c r="A1494" t="s">
        <v>1567</v>
      </c>
      <c r="B1494" t="s">
        <v>49</v>
      </c>
      <c r="C1494">
        <v>0</v>
      </c>
      <c r="D1494" t="s">
        <v>50</v>
      </c>
      <c r="E1494">
        <v>12.1</v>
      </c>
      <c r="F1494">
        <v>60.9</v>
      </c>
      <c r="G1494">
        <v>0.51500000000000001</v>
      </c>
      <c r="H1494">
        <v>0.43099999999999999</v>
      </c>
      <c r="I1494">
        <f>Data[[#This Row],[nucleus_area_pct]]/Data[[#This Row],[cytoplasm_ratio]]</f>
        <v>141.29930394431554</v>
      </c>
      <c r="J1494">
        <v>0.7</v>
      </c>
      <c r="K1494">
        <v>0.32100000000000001</v>
      </c>
      <c r="L1494">
        <v>3.46</v>
      </c>
      <c r="M1494">
        <v>3.5</v>
      </c>
      <c r="N1494">
        <v>0.86699999999999999</v>
      </c>
      <c r="O1494">
        <v>429</v>
      </c>
      <c r="P1494">
        <v>69</v>
      </c>
      <c r="Q1494">
        <v>242</v>
      </c>
      <c r="R1494">
        <v>158</v>
      </c>
      <c r="S1494">
        <v>202</v>
      </c>
      <c r="T1494">
        <f>(Data[[#This Row],[mean_r]]/256)*100</f>
        <v>94.53125</v>
      </c>
      <c r="U1494">
        <f>(Data[[#This Row],[mean_g]]/256)*100</f>
        <v>61.71875</v>
      </c>
      <c r="V1494">
        <f>(Data[[#This Row],[mean_b]]/256)*100</f>
        <v>78.90625</v>
      </c>
      <c r="W1494">
        <v>0.622</v>
      </c>
      <c r="X1494" t="s">
        <v>63</v>
      </c>
      <c r="Y1494" t="s">
        <v>40</v>
      </c>
      <c r="Z1494">
        <v>8773</v>
      </c>
      <c r="AA1494">
        <v>5.1100000000000003</v>
      </c>
      <c r="AB1494">
        <v>11.9</v>
      </c>
      <c r="AC1494">
        <v>40.700000000000003</v>
      </c>
      <c r="AD1494">
        <v>398107</v>
      </c>
      <c r="AE1494">
        <v>71.3</v>
      </c>
      <c r="AF1494">
        <v>32.9</v>
      </c>
      <c r="AG1494" t="s">
        <v>64</v>
      </c>
      <c r="AH1494" t="s">
        <v>47</v>
      </c>
      <c r="AI1494" t="s">
        <v>52</v>
      </c>
      <c r="AJ1494">
        <v>100</v>
      </c>
      <c r="AK1494">
        <v>224</v>
      </c>
      <c r="AL1494">
        <v>7.8299999999999995E-2</v>
      </c>
      <c r="AM1494">
        <v>0.92210000000000003</v>
      </c>
      <c r="AN1494">
        <v>0.998</v>
      </c>
      <c r="AO1494">
        <f>Data[[#This Row],[labeller_confidence_score]]-Data[[#This Row],[cytodiffusion_classification_confidence]]</f>
        <v>7.5899999999999967E-2</v>
      </c>
    </row>
    <row r="1495" spans="1:41" x14ac:dyDescent="0.3">
      <c r="A1495" t="s">
        <v>1568</v>
      </c>
      <c r="B1495" t="s">
        <v>133</v>
      </c>
      <c r="C1495">
        <v>1</v>
      </c>
      <c r="D1495" t="s">
        <v>104</v>
      </c>
      <c r="E1495">
        <v>7.96</v>
      </c>
      <c r="F1495">
        <v>0</v>
      </c>
      <c r="G1495">
        <v>0</v>
      </c>
      <c r="H1495">
        <v>1</v>
      </c>
      <c r="I1495">
        <f>Data[[#This Row],[nucleus_area_pct]]/Data[[#This Row],[cytoplasm_ratio]]</f>
        <v>0</v>
      </c>
      <c r="J1495">
        <v>0.32600000000000001</v>
      </c>
      <c r="K1495">
        <v>0.75600000000000001</v>
      </c>
      <c r="L1495">
        <v>0.49</v>
      </c>
      <c r="M1495">
        <v>1</v>
      </c>
      <c r="N1495">
        <v>0.91100000000000003</v>
      </c>
      <c r="O1495">
        <v>131</v>
      </c>
      <c r="P1495">
        <v>68</v>
      </c>
      <c r="Q1495">
        <v>232</v>
      </c>
      <c r="R1495">
        <v>114</v>
      </c>
      <c r="S1495">
        <v>116</v>
      </c>
      <c r="T1495">
        <f>(Data[[#This Row],[mean_r]]/256)*100</f>
        <v>90.625</v>
      </c>
      <c r="U1495">
        <f>(Data[[#This Row],[mean_g]]/256)*100</f>
        <v>44.53125</v>
      </c>
      <c r="V1495">
        <f>(Data[[#This Row],[mean_b]]/256)*100</f>
        <v>45.3125</v>
      </c>
      <c r="W1495">
        <v>0.49399999999999999</v>
      </c>
      <c r="X1495" t="s">
        <v>39</v>
      </c>
      <c r="Y1495" t="s">
        <v>40</v>
      </c>
      <c r="Z1495">
        <v>6064</v>
      </c>
      <c r="AA1495">
        <v>5.63</v>
      </c>
      <c r="AB1495">
        <v>12.9</v>
      </c>
      <c r="AC1495">
        <v>34.6</v>
      </c>
      <c r="AD1495">
        <v>312273</v>
      </c>
      <c r="AE1495">
        <v>77.5</v>
      </c>
      <c r="AF1495">
        <v>35.299999999999997</v>
      </c>
      <c r="AG1495" t="s">
        <v>46</v>
      </c>
      <c r="AH1495" t="s">
        <v>47</v>
      </c>
      <c r="AI1495" t="s">
        <v>56</v>
      </c>
      <c r="AJ1495">
        <v>100</v>
      </c>
      <c r="AK1495">
        <v>512</v>
      </c>
      <c r="AL1495">
        <v>0.78890000000000005</v>
      </c>
      <c r="AM1495">
        <v>0.65780000000000005</v>
      </c>
      <c r="AN1495">
        <v>0.88329999999999997</v>
      </c>
      <c r="AO1495">
        <f>Data[[#This Row],[labeller_confidence_score]]-Data[[#This Row],[cytodiffusion_classification_confidence]]</f>
        <v>0.22549999999999992</v>
      </c>
    </row>
    <row r="1496" spans="1:41" x14ac:dyDescent="0.3">
      <c r="A1496" t="s">
        <v>1569</v>
      </c>
      <c r="B1496" t="s">
        <v>54</v>
      </c>
      <c r="C1496">
        <v>0</v>
      </c>
      <c r="D1496" t="s">
        <v>54</v>
      </c>
      <c r="E1496">
        <v>7.16</v>
      </c>
      <c r="F1496">
        <v>0</v>
      </c>
      <c r="G1496">
        <v>0</v>
      </c>
      <c r="H1496">
        <v>1</v>
      </c>
      <c r="I1496">
        <f>Data[[#This Row],[nucleus_area_pct]]/Data[[#This Row],[cytoplasm_ratio]]</f>
        <v>0</v>
      </c>
      <c r="J1496">
        <v>0.90400000000000003</v>
      </c>
      <c r="K1496">
        <v>0.19500000000000001</v>
      </c>
      <c r="L1496">
        <v>0.71</v>
      </c>
      <c r="M1496">
        <v>1</v>
      </c>
      <c r="N1496">
        <v>0.90300000000000002</v>
      </c>
      <c r="O1496">
        <v>184</v>
      </c>
      <c r="P1496">
        <v>42</v>
      </c>
      <c r="Q1496">
        <v>221</v>
      </c>
      <c r="R1496">
        <v>132</v>
      </c>
      <c r="S1496">
        <v>135</v>
      </c>
      <c r="T1496">
        <f>(Data[[#This Row],[mean_r]]/256)*100</f>
        <v>86.328125</v>
      </c>
      <c r="U1496">
        <f>(Data[[#This Row],[mean_g]]/256)*100</f>
        <v>51.5625</v>
      </c>
      <c r="V1496">
        <f>(Data[[#This Row],[mean_b]]/256)*100</f>
        <v>52.734375</v>
      </c>
      <c r="W1496">
        <v>0.42099999999999999</v>
      </c>
      <c r="X1496" t="s">
        <v>63</v>
      </c>
      <c r="Y1496" t="s">
        <v>40</v>
      </c>
      <c r="Z1496">
        <v>7808</v>
      </c>
      <c r="AA1496">
        <v>5.74</v>
      </c>
      <c r="AB1496">
        <v>13.5</v>
      </c>
      <c r="AC1496">
        <v>49</v>
      </c>
      <c r="AD1496">
        <v>20206</v>
      </c>
      <c r="AE1496">
        <v>81.099999999999994</v>
      </c>
      <c r="AF1496">
        <v>31.9</v>
      </c>
      <c r="AG1496" t="s">
        <v>64</v>
      </c>
      <c r="AH1496" t="s">
        <v>47</v>
      </c>
      <c r="AI1496" t="s">
        <v>52</v>
      </c>
      <c r="AJ1496">
        <v>40</v>
      </c>
      <c r="AK1496">
        <v>512</v>
      </c>
      <c r="AL1496">
        <v>6.7799999999999999E-2</v>
      </c>
      <c r="AM1496">
        <v>0.80389999999999995</v>
      </c>
      <c r="AN1496">
        <v>0.94610000000000005</v>
      </c>
      <c r="AO1496">
        <f>Data[[#This Row],[labeller_confidence_score]]-Data[[#This Row],[cytodiffusion_classification_confidence]]</f>
        <v>0.1422000000000001</v>
      </c>
    </row>
    <row r="1497" spans="1:41" x14ac:dyDescent="0.3">
      <c r="A1497" t="s">
        <v>1570</v>
      </c>
      <c r="B1497" t="s">
        <v>54</v>
      </c>
      <c r="C1497">
        <v>0</v>
      </c>
      <c r="D1497" t="s">
        <v>54</v>
      </c>
      <c r="E1497">
        <v>7.91</v>
      </c>
      <c r="F1497">
        <v>0</v>
      </c>
      <c r="G1497">
        <v>0</v>
      </c>
      <c r="H1497">
        <v>1</v>
      </c>
      <c r="I1497">
        <f>Data[[#This Row],[nucleus_area_pct]]/Data[[#This Row],[cytoplasm_ratio]]</f>
        <v>0</v>
      </c>
      <c r="J1497">
        <v>0.93899999999999995</v>
      </c>
      <c r="K1497">
        <v>0.20200000000000001</v>
      </c>
      <c r="L1497">
        <v>0.33</v>
      </c>
      <c r="M1497">
        <v>1</v>
      </c>
      <c r="N1497">
        <v>0.93700000000000006</v>
      </c>
      <c r="O1497">
        <v>138</v>
      </c>
      <c r="P1497">
        <v>48</v>
      </c>
      <c r="Q1497">
        <v>218</v>
      </c>
      <c r="R1497">
        <v>119</v>
      </c>
      <c r="S1497">
        <v>131</v>
      </c>
      <c r="T1497">
        <f>(Data[[#This Row],[mean_r]]/256)*100</f>
        <v>85.15625</v>
      </c>
      <c r="U1497">
        <f>(Data[[#This Row],[mean_g]]/256)*100</f>
        <v>46.484375</v>
      </c>
      <c r="V1497">
        <f>(Data[[#This Row],[mean_b]]/256)*100</f>
        <v>51.171875</v>
      </c>
      <c r="W1497">
        <v>0.48299999999999998</v>
      </c>
      <c r="X1497" t="s">
        <v>63</v>
      </c>
      <c r="Y1497" t="s">
        <v>45</v>
      </c>
      <c r="Z1497">
        <v>4500</v>
      </c>
      <c r="AA1497">
        <v>4.43</v>
      </c>
      <c r="AB1497">
        <v>11.7</v>
      </c>
      <c r="AC1497">
        <v>32.4</v>
      </c>
      <c r="AD1497">
        <v>275929</v>
      </c>
      <c r="AE1497">
        <v>88.9</v>
      </c>
      <c r="AF1497">
        <v>34.200000000000003</v>
      </c>
      <c r="AG1497" t="s">
        <v>46</v>
      </c>
      <c r="AH1497" t="s">
        <v>42</v>
      </c>
      <c r="AI1497" t="s">
        <v>43</v>
      </c>
      <c r="AJ1497">
        <v>100</v>
      </c>
      <c r="AK1497">
        <v>512</v>
      </c>
      <c r="AL1497">
        <v>0.1113</v>
      </c>
      <c r="AM1497">
        <v>0.94810000000000005</v>
      </c>
      <c r="AN1497">
        <v>0.83189999999999997</v>
      </c>
      <c r="AO1497">
        <f>Data[[#This Row],[labeller_confidence_score]]-Data[[#This Row],[cytodiffusion_classification_confidence]]</f>
        <v>-0.11620000000000008</v>
      </c>
    </row>
    <row r="1498" spans="1:41" x14ac:dyDescent="0.3">
      <c r="A1498" t="s">
        <v>1571</v>
      </c>
      <c r="B1498" t="s">
        <v>120</v>
      </c>
      <c r="C1498">
        <v>1</v>
      </c>
      <c r="D1498" t="s">
        <v>104</v>
      </c>
      <c r="E1498">
        <v>8.2799999999999994</v>
      </c>
      <c r="F1498">
        <v>0</v>
      </c>
      <c r="G1498">
        <v>0</v>
      </c>
      <c r="H1498">
        <v>1</v>
      </c>
      <c r="I1498">
        <f>Data[[#This Row],[nucleus_area_pct]]/Data[[#This Row],[cytoplasm_ratio]]</f>
        <v>0</v>
      </c>
      <c r="J1498">
        <v>0.97</v>
      </c>
      <c r="K1498">
        <v>0.111</v>
      </c>
      <c r="L1498">
        <v>0.66</v>
      </c>
      <c r="M1498">
        <v>1</v>
      </c>
      <c r="N1498">
        <v>0.95</v>
      </c>
      <c r="O1498">
        <v>161</v>
      </c>
      <c r="P1498">
        <v>29</v>
      </c>
      <c r="Q1498">
        <v>222</v>
      </c>
      <c r="R1498">
        <v>143</v>
      </c>
      <c r="S1498">
        <v>118</v>
      </c>
      <c r="T1498">
        <f>(Data[[#This Row],[mean_r]]/256)*100</f>
        <v>86.71875</v>
      </c>
      <c r="U1498">
        <f>(Data[[#This Row],[mean_g]]/256)*100</f>
        <v>55.859375</v>
      </c>
      <c r="V1498">
        <f>(Data[[#This Row],[mean_b]]/256)*100</f>
        <v>46.09375</v>
      </c>
      <c r="W1498">
        <v>0.56299999999999994</v>
      </c>
      <c r="X1498" t="s">
        <v>51</v>
      </c>
      <c r="Y1498" t="s">
        <v>45</v>
      </c>
      <c r="Z1498">
        <v>3639</v>
      </c>
      <c r="AA1498">
        <v>5.85</v>
      </c>
      <c r="AB1498">
        <v>14.4</v>
      </c>
      <c r="AC1498">
        <v>48.5</v>
      </c>
      <c r="AD1498">
        <v>196791</v>
      </c>
      <c r="AE1498">
        <v>86.7</v>
      </c>
      <c r="AF1498">
        <v>32.1</v>
      </c>
      <c r="AG1498" t="s">
        <v>41</v>
      </c>
      <c r="AH1498" t="s">
        <v>42</v>
      </c>
      <c r="AI1498" t="s">
        <v>56</v>
      </c>
      <c r="AJ1498">
        <v>60</v>
      </c>
      <c r="AK1498">
        <v>512</v>
      </c>
      <c r="AL1498">
        <v>0.754</v>
      </c>
      <c r="AM1498">
        <v>0.64639999999999997</v>
      </c>
      <c r="AN1498">
        <v>0.72170000000000001</v>
      </c>
      <c r="AO1498">
        <f>Data[[#This Row],[labeller_confidence_score]]-Data[[#This Row],[cytodiffusion_classification_confidence]]</f>
        <v>7.5300000000000034E-2</v>
      </c>
    </row>
    <row r="1499" spans="1:41" x14ac:dyDescent="0.3">
      <c r="A1499" t="s">
        <v>1572</v>
      </c>
      <c r="B1499" t="s">
        <v>67</v>
      </c>
      <c r="C1499">
        <v>1</v>
      </c>
      <c r="D1499" t="s">
        <v>67</v>
      </c>
      <c r="E1499">
        <v>5.17</v>
      </c>
      <c r="F1499">
        <v>31.8</v>
      </c>
      <c r="G1499">
        <v>0.35499999999999998</v>
      </c>
      <c r="H1499">
        <v>0.84</v>
      </c>
      <c r="I1499">
        <f>Data[[#This Row],[nucleus_area_pct]]/Data[[#This Row],[cytoplasm_ratio]]</f>
        <v>37.857142857142861</v>
      </c>
      <c r="J1499">
        <v>0.77500000000000002</v>
      </c>
      <c r="K1499">
        <v>0.72699999999999998</v>
      </c>
      <c r="L1499">
        <v>2.91</v>
      </c>
      <c r="M1499">
        <v>1.6</v>
      </c>
      <c r="N1499">
        <v>0.36099999999999999</v>
      </c>
      <c r="O1499">
        <v>167</v>
      </c>
      <c r="P1499">
        <v>58</v>
      </c>
      <c r="Q1499">
        <v>187</v>
      </c>
      <c r="R1499">
        <v>155</v>
      </c>
      <c r="S1499">
        <v>203</v>
      </c>
      <c r="T1499">
        <f>(Data[[#This Row],[mean_r]]/256)*100</f>
        <v>73.046875</v>
      </c>
      <c r="U1499">
        <f>(Data[[#This Row],[mean_g]]/256)*100</f>
        <v>60.546875</v>
      </c>
      <c r="V1499">
        <f>(Data[[#This Row],[mean_b]]/256)*100</f>
        <v>79.296875</v>
      </c>
      <c r="W1499">
        <v>0.58699999999999997</v>
      </c>
      <c r="X1499" t="s">
        <v>51</v>
      </c>
      <c r="Y1499" t="s">
        <v>45</v>
      </c>
      <c r="Z1499">
        <v>8463</v>
      </c>
      <c r="AA1499">
        <v>4.74</v>
      </c>
      <c r="AB1499">
        <v>13.4</v>
      </c>
      <c r="AC1499">
        <v>40.6</v>
      </c>
      <c r="AD1499">
        <v>213774</v>
      </c>
      <c r="AE1499">
        <v>102.3</v>
      </c>
      <c r="AF1499">
        <v>33.200000000000003</v>
      </c>
      <c r="AG1499" t="s">
        <v>41</v>
      </c>
      <c r="AH1499" t="s">
        <v>47</v>
      </c>
      <c r="AI1499" t="s">
        <v>56</v>
      </c>
      <c r="AJ1499">
        <v>40</v>
      </c>
      <c r="AK1499">
        <v>224</v>
      </c>
      <c r="AL1499">
        <v>0.80310000000000004</v>
      </c>
      <c r="AM1499">
        <v>0.53210000000000002</v>
      </c>
      <c r="AN1499">
        <v>0.69799999999999995</v>
      </c>
      <c r="AO1499">
        <f>Data[[#This Row],[labeller_confidence_score]]-Data[[#This Row],[cytodiffusion_classification_confidence]]</f>
        <v>0.16589999999999994</v>
      </c>
    </row>
    <row r="1500" spans="1:41" x14ac:dyDescent="0.3">
      <c r="A1500" t="s">
        <v>1573</v>
      </c>
      <c r="B1500" t="s">
        <v>87</v>
      </c>
      <c r="C1500">
        <v>0</v>
      </c>
      <c r="D1500" t="s">
        <v>50</v>
      </c>
      <c r="E1500">
        <v>12.63</v>
      </c>
      <c r="F1500">
        <v>45.6</v>
      </c>
      <c r="G1500">
        <v>0.63400000000000001</v>
      </c>
      <c r="H1500">
        <v>0.54700000000000004</v>
      </c>
      <c r="I1500">
        <f>Data[[#This Row],[nucleus_area_pct]]/Data[[#This Row],[cytoplasm_ratio]]</f>
        <v>83.363802559414992</v>
      </c>
      <c r="J1500">
        <v>0.754</v>
      </c>
      <c r="K1500">
        <v>0.33700000000000002</v>
      </c>
      <c r="L1500">
        <v>4.6500000000000004</v>
      </c>
      <c r="M1500">
        <v>2.2000000000000002</v>
      </c>
      <c r="N1500">
        <v>0.72199999999999998</v>
      </c>
      <c r="O1500">
        <v>480</v>
      </c>
      <c r="P1500">
        <v>85</v>
      </c>
      <c r="Q1500">
        <v>215</v>
      </c>
      <c r="R1500">
        <v>152</v>
      </c>
      <c r="S1500">
        <v>174</v>
      </c>
      <c r="T1500">
        <f>(Data[[#This Row],[mean_r]]/256)*100</f>
        <v>83.984375</v>
      </c>
      <c r="U1500">
        <f>(Data[[#This Row],[mean_g]]/256)*100</f>
        <v>59.375</v>
      </c>
      <c r="V1500">
        <f>(Data[[#This Row],[mean_b]]/256)*100</f>
        <v>67.96875</v>
      </c>
      <c r="W1500">
        <v>0.71599999999999997</v>
      </c>
      <c r="X1500" t="s">
        <v>63</v>
      </c>
      <c r="Y1500" t="s">
        <v>40</v>
      </c>
      <c r="Z1500">
        <v>2313</v>
      </c>
      <c r="AA1500">
        <v>4.7</v>
      </c>
      <c r="AB1500">
        <v>15.9</v>
      </c>
      <c r="AC1500">
        <v>38.700000000000003</v>
      </c>
      <c r="AD1500">
        <v>273931</v>
      </c>
      <c r="AE1500">
        <v>85</v>
      </c>
      <c r="AF1500">
        <v>32.5</v>
      </c>
      <c r="AG1500" t="s">
        <v>41</v>
      </c>
      <c r="AH1500" t="s">
        <v>42</v>
      </c>
      <c r="AI1500" t="s">
        <v>52</v>
      </c>
      <c r="AJ1500">
        <v>60</v>
      </c>
      <c r="AK1500">
        <v>256</v>
      </c>
      <c r="AL1500">
        <v>2.2200000000000001E-2</v>
      </c>
      <c r="AM1500">
        <v>0.9698</v>
      </c>
      <c r="AN1500">
        <v>0.93359999999999999</v>
      </c>
      <c r="AO1500">
        <f>Data[[#This Row],[labeller_confidence_score]]-Data[[#This Row],[cytodiffusion_classification_confidence]]</f>
        <v>-3.620000000000001E-2</v>
      </c>
    </row>
    <row r="1501" spans="1:41" x14ac:dyDescent="0.3">
      <c r="A1501" t="s">
        <v>1574</v>
      </c>
      <c r="B1501" t="s">
        <v>85</v>
      </c>
      <c r="C1501">
        <v>0</v>
      </c>
      <c r="D1501" t="s">
        <v>50</v>
      </c>
      <c r="E1501">
        <v>9.56</v>
      </c>
      <c r="F1501">
        <v>59.3</v>
      </c>
      <c r="G1501">
        <v>0.67200000000000004</v>
      </c>
      <c r="H1501">
        <v>0.34300000000000003</v>
      </c>
      <c r="I1501">
        <f>Data[[#This Row],[nucleus_area_pct]]/Data[[#This Row],[cytoplasm_ratio]]</f>
        <v>172.88629737609327</v>
      </c>
      <c r="J1501">
        <v>0.71599999999999997</v>
      </c>
      <c r="K1501">
        <v>0.214</v>
      </c>
      <c r="L1501">
        <v>5.89</v>
      </c>
      <c r="M1501">
        <v>1</v>
      </c>
      <c r="N1501">
        <v>0.76300000000000001</v>
      </c>
      <c r="O1501">
        <v>372</v>
      </c>
      <c r="P1501">
        <v>63</v>
      </c>
      <c r="Q1501">
        <v>181</v>
      </c>
      <c r="R1501">
        <v>148</v>
      </c>
      <c r="S1501">
        <v>182</v>
      </c>
      <c r="T1501">
        <f>(Data[[#This Row],[mean_r]]/256)*100</f>
        <v>70.703125</v>
      </c>
      <c r="U1501">
        <f>(Data[[#This Row],[mean_g]]/256)*100</f>
        <v>57.8125</v>
      </c>
      <c r="V1501">
        <f>(Data[[#This Row],[mean_b]]/256)*100</f>
        <v>71.09375</v>
      </c>
      <c r="W1501">
        <v>0.626</v>
      </c>
      <c r="X1501" t="s">
        <v>51</v>
      </c>
      <c r="Y1501" t="s">
        <v>45</v>
      </c>
      <c r="Z1501">
        <v>5667</v>
      </c>
      <c r="AA1501">
        <v>4.8</v>
      </c>
      <c r="AB1501">
        <v>15.1</v>
      </c>
      <c r="AC1501">
        <v>31.4</v>
      </c>
      <c r="AD1501">
        <v>232636</v>
      </c>
      <c r="AE1501">
        <v>96.2</v>
      </c>
      <c r="AF1501">
        <v>33.200000000000003</v>
      </c>
      <c r="AG1501" t="s">
        <v>64</v>
      </c>
      <c r="AH1501" t="s">
        <v>68</v>
      </c>
      <c r="AI1501" t="s">
        <v>56</v>
      </c>
      <c r="AJ1501">
        <v>100</v>
      </c>
      <c r="AK1501">
        <v>360</v>
      </c>
      <c r="AL1501">
        <v>0</v>
      </c>
      <c r="AM1501">
        <v>0.95850000000000002</v>
      </c>
      <c r="AN1501">
        <v>0.84319999999999995</v>
      </c>
      <c r="AO1501">
        <f>Data[[#This Row],[labeller_confidence_score]]-Data[[#This Row],[cytodiffusion_classification_confidence]]</f>
        <v>-0.11530000000000007</v>
      </c>
    </row>
    <row r="1502" spans="1:41" x14ac:dyDescent="0.3">
      <c r="A1502" t="s">
        <v>1575</v>
      </c>
      <c r="B1502" t="s">
        <v>89</v>
      </c>
      <c r="C1502">
        <v>1</v>
      </c>
      <c r="D1502" t="s">
        <v>38</v>
      </c>
      <c r="E1502">
        <v>12.82</v>
      </c>
      <c r="F1502">
        <v>55.4</v>
      </c>
      <c r="G1502">
        <v>0.57499999999999996</v>
      </c>
      <c r="H1502">
        <v>0.47</v>
      </c>
      <c r="I1502">
        <f>Data[[#This Row],[nucleus_area_pct]]/Data[[#This Row],[cytoplasm_ratio]]</f>
        <v>117.87234042553192</v>
      </c>
      <c r="J1502">
        <v>0.72199999999999998</v>
      </c>
      <c r="K1502">
        <v>0.40500000000000003</v>
      </c>
      <c r="L1502">
        <v>5.2</v>
      </c>
      <c r="M1502">
        <v>2.9</v>
      </c>
      <c r="N1502">
        <v>0.79300000000000004</v>
      </c>
      <c r="O1502">
        <v>411</v>
      </c>
      <c r="P1502">
        <v>89</v>
      </c>
      <c r="Q1502">
        <v>208</v>
      </c>
      <c r="R1502">
        <v>154</v>
      </c>
      <c r="S1502">
        <v>199</v>
      </c>
      <c r="T1502">
        <f>(Data[[#This Row],[mean_r]]/256)*100</f>
        <v>81.25</v>
      </c>
      <c r="U1502">
        <f>(Data[[#This Row],[mean_g]]/256)*100</f>
        <v>60.15625</v>
      </c>
      <c r="V1502">
        <f>(Data[[#This Row],[mean_b]]/256)*100</f>
        <v>77.734375</v>
      </c>
      <c r="W1502">
        <v>0.59199999999999997</v>
      </c>
      <c r="X1502" t="s">
        <v>39</v>
      </c>
      <c r="Y1502" t="s">
        <v>40</v>
      </c>
      <c r="Z1502">
        <v>8615</v>
      </c>
      <c r="AA1502">
        <v>5.2</v>
      </c>
      <c r="AB1502">
        <v>13.2</v>
      </c>
      <c r="AC1502">
        <v>46.9</v>
      </c>
      <c r="AD1502">
        <v>212316</v>
      </c>
      <c r="AE1502">
        <v>98.5</v>
      </c>
      <c r="AF1502">
        <v>35.4</v>
      </c>
      <c r="AG1502" t="s">
        <v>41</v>
      </c>
      <c r="AH1502" t="s">
        <v>68</v>
      </c>
      <c r="AI1502" t="s">
        <v>56</v>
      </c>
      <c r="AJ1502">
        <v>60</v>
      </c>
      <c r="AK1502">
        <v>224</v>
      </c>
      <c r="AL1502">
        <v>0.9284</v>
      </c>
      <c r="AM1502">
        <v>0.91320000000000001</v>
      </c>
      <c r="AN1502">
        <v>0.78569999999999995</v>
      </c>
      <c r="AO1502">
        <f>Data[[#This Row],[labeller_confidence_score]]-Data[[#This Row],[cytodiffusion_classification_confidence]]</f>
        <v>-0.12750000000000006</v>
      </c>
    </row>
    <row r="1503" spans="1:41" x14ac:dyDescent="0.3">
      <c r="A1503" t="s">
        <v>1576</v>
      </c>
      <c r="B1503" t="s">
        <v>87</v>
      </c>
      <c r="C1503">
        <v>0</v>
      </c>
      <c r="D1503" t="s">
        <v>50</v>
      </c>
      <c r="E1503">
        <v>14.29</v>
      </c>
      <c r="F1503">
        <v>51.4</v>
      </c>
      <c r="G1503">
        <v>0.54400000000000004</v>
      </c>
      <c r="H1503">
        <v>0.53400000000000003</v>
      </c>
      <c r="I1503">
        <f>Data[[#This Row],[nucleus_area_pct]]/Data[[#This Row],[cytoplasm_ratio]]</f>
        <v>96.25468164794006</v>
      </c>
      <c r="J1503">
        <v>0.749</v>
      </c>
      <c r="K1503">
        <v>0.436</v>
      </c>
      <c r="L1503">
        <v>4.8499999999999996</v>
      </c>
      <c r="M1503">
        <v>3.2</v>
      </c>
      <c r="N1503">
        <v>0.879</v>
      </c>
      <c r="O1503">
        <v>468</v>
      </c>
      <c r="P1503">
        <v>68</v>
      </c>
      <c r="Q1503">
        <v>201</v>
      </c>
      <c r="R1503">
        <v>164</v>
      </c>
      <c r="S1503">
        <v>171</v>
      </c>
      <c r="T1503">
        <f>(Data[[#This Row],[mean_r]]/256)*100</f>
        <v>78.515625</v>
      </c>
      <c r="U1503">
        <f>(Data[[#This Row],[mean_g]]/256)*100</f>
        <v>64.0625</v>
      </c>
      <c r="V1503">
        <f>(Data[[#This Row],[mean_b]]/256)*100</f>
        <v>66.796875</v>
      </c>
      <c r="W1503">
        <v>0.57599999999999996</v>
      </c>
      <c r="X1503" t="s">
        <v>51</v>
      </c>
      <c r="Y1503" t="s">
        <v>45</v>
      </c>
      <c r="Z1503">
        <v>6781</v>
      </c>
      <c r="AA1503">
        <v>3.33</v>
      </c>
      <c r="AB1503">
        <v>12.7</v>
      </c>
      <c r="AC1503">
        <v>41.4</v>
      </c>
      <c r="AD1503">
        <v>425450</v>
      </c>
      <c r="AE1503">
        <v>77.3</v>
      </c>
      <c r="AF1503">
        <v>34</v>
      </c>
      <c r="AG1503" t="s">
        <v>46</v>
      </c>
      <c r="AH1503" t="s">
        <v>42</v>
      </c>
      <c r="AI1503" t="s">
        <v>43</v>
      </c>
      <c r="AJ1503">
        <v>40</v>
      </c>
      <c r="AK1503">
        <v>512</v>
      </c>
      <c r="AL1503">
        <v>2.4400000000000002E-2</v>
      </c>
      <c r="AM1503">
        <v>0.90610000000000002</v>
      </c>
      <c r="AN1503">
        <v>0.89539999999999997</v>
      </c>
      <c r="AO1503">
        <f>Data[[#This Row],[labeller_confidence_score]]-Data[[#This Row],[cytodiffusion_classification_confidence]]</f>
        <v>-1.0700000000000043E-2</v>
      </c>
    </row>
    <row r="1504" spans="1:41" x14ac:dyDescent="0.3">
      <c r="A1504" t="s">
        <v>1577</v>
      </c>
      <c r="B1504" t="s">
        <v>62</v>
      </c>
      <c r="C1504">
        <v>0</v>
      </c>
      <c r="D1504" t="s">
        <v>50</v>
      </c>
      <c r="E1504">
        <v>10.37</v>
      </c>
      <c r="F1504">
        <v>79.099999999999994</v>
      </c>
      <c r="G1504">
        <v>0.76400000000000001</v>
      </c>
      <c r="H1504">
        <v>0.24299999999999999</v>
      </c>
      <c r="I1504">
        <f>Data[[#This Row],[nucleus_area_pct]]/Data[[#This Row],[cytoplasm_ratio]]</f>
        <v>325.51440329218104</v>
      </c>
      <c r="J1504">
        <v>0.90700000000000003</v>
      </c>
      <c r="K1504">
        <v>0.22700000000000001</v>
      </c>
      <c r="L1504">
        <v>1.38</v>
      </c>
      <c r="M1504">
        <v>1</v>
      </c>
      <c r="N1504">
        <v>0.88700000000000001</v>
      </c>
      <c r="O1504">
        <v>359</v>
      </c>
      <c r="P1504">
        <v>36</v>
      </c>
      <c r="Q1504">
        <v>191</v>
      </c>
      <c r="R1504">
        <v>140</v>
      </c>
      <c r="S1504">
        <v>195</v>
      </c>
      <c r="T1504">
        <f>(Data[[#This Row],[mean_r]]/256)*100</f>
        <v>74.609375</v>
      </c>
      <c r="U1504">
        <f>(Data[[#This Row],[mean_g]]/256)*100</f>
        <v>54.6875</v>
      </c>
      <c r="V1504">
        <f>(Data[[#This Row],[mean_b]]/256)*100</f>
        <v>76.171875</v>
      </c>
      <c r="W1504">
        <v>0.75600000000000001</v>
      </c>
      <c r="X1504" t="s">
        <v>39</v>
      </c>
      <c r="Y1504" t="s">
        <v>40</v>
      </c>
      <c r="Z1504">
        <v>9767</v>
      </c>
      <c r="AA1504">
        <v>5.44</v>
      </c>
      <c r="AB1504">
        <v>14</v>
      </c>
      <c r="AC1504">
        <v>42.2</v>
      </c>
      <c r="AD1504">
        <v>187170</v>
      </c>
      <c r="AE1504">
        <v>96.5</v>
      </c>
      <c r="AF1504">
        <v>31.2</v>
      </c>
      <c r="AG1504" t="s">
        <v>46</v>
      </c>
      <c r="AH1504" t="s">
        <v>68</v>
      </c>
      <c r="AI1504" t="s">
        <v>52</v>
      </c>
      <c r="AJ1504">
        <v>60</v>
      </c>
      <c r="AK1504">
        <v>224</v>
      </c>
      <c r="AL1504">
        <v>5.5399999999999998E-2</v>
      </c>
      <c r="AM1504">
        <v>0.80169999999999997</v>
      </c>
      <c r="AN1504">
        <v>0.9778</v>
      </c>
      <c r="AO1504">
        <f>Data[[#This Row],[labeller_confidence_score]]-Data[[#This Row],[cytodiffusion_classification_confidence]]</f>
        <v>0.17610000000000003</v>
      </c>
    </row>
    <row r="1505" spans="1:41" x14ac:dyDescent="0.3">
      <c r="A1505" t="s">
        <v>1578</v>
      </c>
      <c r="B1505" t="s">
        <v>49</v>
      </c>
      <c r="C1505">
        <v>0</v>
      </c>
      <c r="D1505" t="s">
        <v>50</v>
      </c>
      <c r="E1505">
        <v>13.52</v>
      </c>
      <c r="F1505">
        <v>54</v>
      </c>
      <c r="G1505">
        <v>0.51700000000000002</v>
      </c>
      <c r="H1505">
        <v>0.36799999999999999</v>
      </c>
      <c r="I1505">
        <f>Data[[#This Row],[nucleus_area_pct]]/Data[[#This Row],[cytoplasm_ratio]]</f>
        <v>146.73913043478262</v>
      </c>
      <c r="J1505">
        <v>0.81299999999999994</v>
      </c>
      <c r="K1505">
        <v>0.64800000000000002</v>
      </c>
      <c r="L1505">
        <v>3.09</v>
      </c>
      <c r="M1505">
        <v>3.8</v>
      </c>
      <c r="N1505">
        <v>0.79300000000000004</v>
      </c>
      <c r="O1505">
        <v>355</v>
      </c>
      <c r="P1505">
        <v>75</v>
      </c>
      <c r="Q1505">
        <v>210</v>
      </c>
      <c r="R1505">
        <v>124</v>
      </c>
      <c r="S1505">
        <v>209</v>
      </c>
      <c r="T1505">
        <f>(Data[[#This Row],[mean_r]]/256)*100</f>
        <v>82.03125</v>
      </c>
      <c r="U1505">
        <f>(Data[[#This Row],[mean_g]]/256)*100</f>
        <v>48.4375</v>
      </c>
      <c r="V1505">
        <f>(Data[[#This Row],[mean_b]]/256)*100</f>
        <v>81.640625</v>
      </c>
      <c r="W1505">
        <v>0.67900000000000005</v>
      </c>
      <c r="X1505" t="s">
        <v>39</v>
      </c>
      <c r="Y1505" t="s">
        <v>40</v>
      </c>
      <c r="Z1505">
        <v>7184</v>
      </c>
      <c r="AA1505">
        <v>3.88</v>
      </c>
      <c r="AB1505">
        <v>12.5</v>
      </c>
      <c r="AC1505">
        <v>38.700000000000003</v>
      </c>
      <c r="AD1505">
        <v>338663</v>
      </c>
      <c r="AE1505">
        <v>77.2</v>
      </c>
      <c r="AF1505">
        <v>35.799999999999997</v>
      </c>
      <c r="AG1505" t="s">
        <v>46</v>
      </c>
      <c r="AH1505" t="s">
        <v>42</v>
      </c>
      <c r="AI1505" t="s">
        <v>56</v>
      </c>
      <c r="AJ1505">
        <v>60</v>
      </c>
      <c r="AK1505">
        <v>512</v>
      </c>
      <c r="AL1505">
        <v>0.16220000000000001</v>
      </c>
      <c r="AM1505">
        <v>0.95289999999999997</v>
      </c>
      <c r="AN1505">
        <v>0.85929999999999995</v>
      </c>
      <c r="AO1505">
        <f>Data[[#This Row],[labeller_confidence_score]]-Data[[#This Row],[cytodiffusion_classification_confidence]]</f>
        <v>-9.3600000000000017E-2</v>
      </c>
    </row>
    <row r="1506" spans="1:41" x14ac:dyDescent="0.3">
      <c r="A1506" t="s">
        <v>1579</v>
      </c>
      <c r="B1506" t="s">
        <v>49</v>
      </c>
      <c r="C1506">
        <v>0</v>
      </c>
      <c r="D1506" t="s">
        <v>50</v>
      </c>
      <c r="E1506">
        <v>12.48</v>
      </c>
      <c r="F1506">
        <v>50.3</v>
      </c>
      <c r="G1506">
        <v>0.54700000000000004</v>
      </c>
      <c r="H1506">
        <v>0.439</v>
      </c>
      <c r="I1506">
        <f>Data[[#This Row],[nucleus_area_pct]]/Data[[#This Row],[cytoplasm_ratio]]</f>
        <v>114.57858769931663</v>
      </c>
      <c r="J1506">
        <v>0.72399999999999998</v>
      </c>
      <c r="K1506">
        <v>0.25800000000000001</v>
      </c>
      <c r="L1506">
        <v>4.47</v>
      </c>
      <c r="M1506">
        <v>3.5</v>
      </c>
      <c r="N1506">
        <v>0.91100000000000003</v>
      </c>
      <c r="O1506">
        <v>478</v>
      </c>
      <c r="P1506">
        <v>69</v>
      </c>
      <c r="Q1506">
        <v>212</v>
      </c>
      <c r="R1506">
        <v>162</v>
      </c>
      <c r="S1506">
        <v>212</v>
      </c>
      <c r="T1506">
        <f>(Data[[#This Row],[mean_r]]/256)*100</f>
        <v>82.8125</v>
      </c>
      <c r="U1506">
        <f>(Data[[#This Row],[mean_g]]/256)*100</f>
        <v>63.28125</v>
      </c>
      <c r="V1506">
        <f>(Data[[#This Row],[mean_b]]/256)*100</f>
        <v>82.8125</v>
      </c>
      <c r="W1506">
        <v>0.70799999999999996</v>
      </c>
      <c r="X1506" t="s">
        <v>39</v>
      </c>
      <c r="Y1506" t="s">
        <v>45</v>
      </c>
      <c r="Z1506">
        <v>4981</v>
      </c>
      <c r="AA1506">
        <v>7</v>
      </c>
      <c r="AB1506">
        <v>10.6</v>
      </c>
      <c r="AC1506">
        <v>40.200000000000003</v>
      </c>
      <c r="AD1506">
        <v>297930</v>
      </c>
      <c r="AE1506">
        <v>81.400000000000006</v>
      </c>
      <c r="AF1506">
        <v>35.299999999999997</v>
      </c>
      <c r="AG1506" t="s">
        <v>41</v>
      </c>
      <c r="AH1506" t="s">
        <v>42</v>
      </c>
      <c r="AI1506" t="s">
        <v>56</v>
      </c>
      <c r="AJ1506">
        <v>100</v>
      </c>
      <c r="AK1506">
        <v>224</v>
      </c>
      <c r="AL1506">
        <v>7.4800000000000005E-2</v>
      </c>
      <c r="AM1506">
        <v>0.9012</v>
      </c>
      <c r="AN1506">
        <v>0.82879999999999998</v>
      </c>
      <c r="AO1506">
        <f>Data[[#This Row],[labeller_confidence_score]]-Data[[#This Row],[cytodiffusion_classification_confidence]]</f>
        <v>-7.240000000000002E-2</v>
      </c>
    </row>
    <row r="1507" spans="1:41" x14ac:dyDescent="0.3">
      <c r="A1507" t="s">
        <v>1580</v>
      </c>
      <c r="B1507" t="s">
        <v>60</v>
      </c>
      <c r="C1507">
        <v>0</v>
      </c>
      <c r="D1507" t="s">
        <v>50</v>
      </c>
      <c r="E1507">
        <v>15.4</v>
      </c>
      <c r="F1507">
        <v>59.5</v>
      </c>
      <c r="G1507">
        <v>0.27900000000000003</v>
      </c>
      <c r="H1507">
        <v>0.36599999999999999</v>
      </c>
      <c r="I1507">
        <f>Data[[#This Row],[nucleus_area_pct]]/Data[[#This Row],[cytoplasm_ratio]]</f>
        <v>162.56830601092898</v>
      </c>
      <c r="J1507">
        <v>0.68300000000000005</v>
      </c>
      <c r="K1507">
        <v>0.69099999999999995</v>
      </c>
      <c r="L1507">
        <v>2.74</v>
      </c>
      <c r="M1507">
        <v>1.4</v>
      </c>
      <c r="N1507">
        <v>0.77400000000000002</v>
      </c>
      <c r="O1507">
        <v>521</v>
      </c>
      <c r="P1507">
        <v>93</v>
      </c>
      <c r="Q1507">
        <v>203</v>
      </c>
      <c r="R1507">
        <v>164</v>
      </c>
      <c r="S1507">
        <v>169</v>
      </c>
      <c r="T1507">
        <f>(Data[[#This Row],[mean_r]]/256)*100</f>
        <v>79.296875</v>
      </c>
      <c r="U1507">
        <f>(Data[[#This Row],[mean_g]]/256)*100</f>
        <v>64.0625</v>
      </c>
      <c r="V1507">
        <f>(Data[[#This Row],[mean_b]]/256)*100</f>
        <v>66.015625</v>
      </c>
      <c r="W1507">
        <v>0.60899999999999999</v>
      </c>
      <c r="X1507" t="s">
        <v>39</v>
      </c>
      <c r="Y1507" t="s">
        <v>40</v>
      </c>
      <c r="Z1507">
        <v>3576</v>
      </c>
      <c r="AA1507">
        <v>4.54</v>
      </c>
      <c r="AB1507">
        <v>17.399999999999999</v>
      </c>
      <c r="AC1507">
        <v>48.5</v>
      </c>
      <c r="AD1507">
        <v>227236</v>
      </c>
      <c r="AE1507">
        <v>88</v>
      </c>
      <c r="AF1507">
        <v>29</v>
      </c>
      <c r="AG1507" t="s">
        <v>41</v>
      </c>
      <c r="AH1507" t="s">
        <v>47</v>
      </c>
      <c r="AI1507" t="s">
        <v>56</v>
      </c>
      <c r="AJ1507">
        <v>100</v>
      </c>
      <c r="AK1507">
        <v>256</v>
      </c>
      <c r="AL1507">
        <v>0.1037</v>
      </c>
      <c r="AM1507">
        <v>0.90510000000000002</v>
      </c>
      <c r="AN1507">
        <v>0.8306</v>
      </c>
      <c r="AO1507">
        <f>Data[[#This Row],[labeller_confidence_score]]-Data[[#This Row],[cytodiffusion_classification_confidence]]</f>
        <v>-7.4500000000000011E-2</v>
      </c>
    </row>
    <row r="1508" spans="1:41" x14ac:dyDescent="0.3">
      <c r="A1508" t="s">
        <v>1581</v>
      </c>
      <c r="B1508" t="s">
        <v>49</v>
      </c>
      <c r="C1508">
        <v>0</v>
      </c>
      <c r="D1508" t="s">
        <v>50</v>
      </c>
      <c r="E1508">
        <v>9.5</v>
      </c>
      <c r="F1508">
        <v>57.8</v>
      </c>
      <c r="G1508">
        <v>0.47899999999999998</v>
      </c>
      <c r="H1508">
        <v>0.42799999999999999</v>
      </c>
      <c r="I1508">
        <f>Data[[#This Row],[nucleus_area_pct]]/Data[[#This Row],[cytoplasm_ratio]]</f>
        <v>135.04672897196261</v>
      </c>
      <c r="J1508">
        <v>0.873</v>
      </c>
      <c r="K1508">
        <v>0.52200000000000002</v>
      </c>
      <c r="L1508">
        <v>2.91</v>
      </c>
      <c r="M1508">
        <v>3.8</v>
      </c>
      <c r="N1508">
        <v>0.79200000000000004</v>
      </c>
      <c r="O1508">
        <v>405</v>
      </c>
      <c r="P1508">
        <v>67</v>
      </c>
      <c r="Q1508">
        <v>184</v>
      </c>
      <c r="R1508">
        <v>161</v>
      </c>
      <c r="S1508">
        <v>189</v>
      </c>
      <c r="T1508">
        <f>(Data[[#This Row],[mean_r]]/256)*100</f>
        <v>71.875</v>
      </c>
      <c r="U1508">
        <f>(Data[[#This Row],[mean_g]]/256)*100</f>
        <v>62.890625</v>
      </c>
      <c r="V1508">
        <f>(Data[[#This Row],[mean_b]]/256)*100</f>
        <v>73.828125</v>
      </c>
      <c r="W1508">
        <v>0.60299999999999998</v>
      </c>
      <c r="X1508" t="s">
        <v>63</v>
      </c>
      <c r="Y1508" t="s">
        <v>45</v>
      </c>
      <c r="Z1508">
        <v>9719</v>
      </c>
      <c r="AA1508">
        <v>5.68</v>
      </c>
      <c r="AB1508">
        <v>12.3</v>
      </c>
      <c r="AC1508">
        <v>55.1</v>
      </c>
      <c r="AD1508">
        <v>319213</v>
      </c>
      <c r="AE1508">
        <v>68.400000000000006</v>
      </c>
      <c r="AF1508">
        <v>35.4</v>
      </c>
      <c r="AG1508" t="s">
        <v>64</v>
      </c>
      <c r="AH1508" t="s">
        <v>47</v>
      </c>
      <c r="AI1508" t="s">
        <v>52</v>
      </c>
      <c r="AJ1508">
        <v>60</v>
      </c>
      <c r="AK1508">
        <v>224</v>
      </c>
      <c r="AL1508">
        <v>2.06E-2</v>
      </c>
      <c r="AM1508">
        <v>0.98360000000000003</v>
      </c>
      <c r="AN1508">
        <v>0.88460000000000005</v>
      </c>
      <c r="AO1508">
        <f>Data[[#This Row],[labeller_confidence_score]]-Data[[#This Row],[cytodiffusion_classification_confidence]]</f>
        <v>-9.8999999999999977E-2</v>
      </c>
    </row>
    <row r="1509" spans="1:41" x14ac:dyDescent="0.3">
      <c r="A1509" t="s">
        <v>1582</v>
      </c>
      <c r="B1509" t="s">
        <v>103</v>
      </c>
      <c r="C1509">
        <v>1</v>
      </c>
      <c r="D1509" t="s">
        <v>104</v>
      </c>
      <c r="E1509">
        <v>4.47</v>
      </c>
      <c r="F1509">
        <v>0</v>
      </c>
      <c r="G1509">
        <v>0</v>
      </c>
      <c r="H1509">
        <v>1</v>
      </c>
      <c r="I1509">
        <f>Data[[#This Row],[nucleus_area_pct]]/Data[[#This Row],[cytoplasm_ratio]]</f>
        <v>0</v>
      </c>
      <c r="J1509">
        <v>0.46100000000000002</v>
      </c>
      <c r="K1509">
        <v>0.80700000000000005</v>
      </c>
      <c r="L1509">
        <v>0.7</v>
      </c>
      <c r="M1509">
        <v>1</v>
      </c>
      <c r="N1509">
        <v>0.77400000000000002</v>
      </c>
      <c r="O1509">
        <v>83</v>
      </c>
      <c r="P1509">
        <v>40</v>
      </c>
      <c r="Q1509">
        <v>234</v>
      </c>
      <c r="R1509">
        <v>136</v>
      </c>
      <c r="S1509">
        <v>101</v>
      </c>
      <c r="T1509">
        <f>(Data[[#This Row],[mean_r]]/256)*100</f>
        <v>91.40625</v>
      </c>
      <c r="U1509">
        <f>(Data[[#This Row],[mean_g]]/256)*100</f>
        <v>53.125</v>
      </c>
      <c r="V1509">
        <f>(Data[[#This Row],[mean_b]]/256)*100</f>
        <v>39.453125</v>
      </c>
      <c r="W1509">
        <v>0.47099999999999997</v>
      </c>
      <c r="X1509" t="s">
        <v>51</v>
      </c>
      <c r="Y1509" t="s">
        <v>40</v>
      </c>
      <c r="Z1509">
        <v>9285</v>
      </c>
      <c r="AA1509">
        <v>4.88</v>
      </c>
      <c r="AB1509">
        <v>15</v>
      </c>
      <c r="AC1509">
        <v>29.4</v>
      </c>
      <c r="AD1509">
        <v>169570</v>
      </c>
      <c r="AE1509">
        <v>91.8</v>
      </c>
      <c r="AF1509">
        <v>33.799999999999997</v>
      </c>
      <c r="AG1509" t="s">
        <v>46</v>
      </c>
      <c r="AH1509" t="s">
        <v>47</v>
      </c>
      <c r="AI1509" t="s">
        <v>56</v>
      </c>
      <c r="AJ1509">
        <v>100</v>
      </c>
      <c r="AK1509">
        <v>360</v>
      </c>
      <c r="AL1509">
        <v>0.88390000000000002</v>
      </c>
      <c r="AM1509">
        <v>0.82289999999999996</v>
      </c>
      <c r="AN1509">
        <v>0.83720000000000006</v>
      </c>
      <c r="AO1509">
        <f>Data[[#This Row],[labeller_confidence_score]]-Data[[#This Row],[cytodiffusion_classification_confidence]]</f>
        <v>1.430000000000009E-2</v>
      </c>
    </row>
    <row r="1510" spans="1:41" x14ac:dyDescent="0.3">
      <c r="A1510" t="s">
        <v>1583</v>
      </c>
      <c r="B1510" t="s">
        <v>87</v>
      </c>
      <c r="C1510">
        <v>0</v>
      </c>
      <c r="D1510" t="s">
        <v>50</v>
      </c>
      <c r="E1510">
        <v>13.27</v>
      </c>
      <c r="F1510">
        <v>57.2</v>
      </c>
      <c r="G1510">
        <v>0.59599999999999997</v>
      </c>
      <c r="H1510">
        <v>0.41699999999999998</v>
      </c>
      <c r="I1510">
        <f>Data[[#This Row],[nucleus_area_pct]]/Data[[#This Row],[cytoplasm_ratio]]</f>
        <v>137.17026378896884</v>
      </c>
      <c r="J1510">
        <v>0.77800000000000002</v>
      </c>
      <c r="K1510">
        <v>0.39300000000000002</v>
      </c>
      <c r="L1510">
        <v>4.74</v>
      </c>
      <c r="M1510">
        <v>2.6</v>
      </c>
      <c r="N1510">
        <v>0.76500000000000001</v>
      </c>
      <c r="O1510">
        <v>481</v>
      </c>
      <c r="P1510">
        <v>82</v>
      </c>
      <c r="Q1510">
        <v>255</v>
      </c>
      <c r="R1510">
        <v>159</v>
      </c>
      <c r="S1510">
        <v>138</v>
      </c>
      <c r="T1510">
        <f>(Data[[#This Row],[mean_r]]/256)*100</f>
        <v>99.609375</v>
      </c>
      <c r="U1510">
        <f>(Data[[#This Row],[mean_g]]/256)*100</f>
        <v>62.109375</v>
      </c>
      <c r="V1510">
        <f>(Data[[#This Row],[mean_b]]/256)*100</f>
        <v>53.90625</v>
      </c>
      <c r="W1510">
        <v>0.54200000000000004</v>
      </c>
      <c r="X1510" t="s">
        <v>63</v>
      </c>
      <c r="Y1510" t="s">
        <v>40</v>
      </c>
      <c r="Z1510">
        <v>8912</v>
      </c>
      <c r="AA1510">
        <v>4.38</v>
      </c>
      <c r="AB1510">
        <v>12.6</v>
      </c>
      <c r="AC1510">
        <v>35.799999999999997</v>
      </c>
      <c r="AD1510">
        <v>319337</v>
      </c>
      <c r="AE1510">
        <v>97.2</v>
      </c>
      <c r="AF1510">
        <v>36.200000000000003</v>
      </c>
      <c r="AG1510" t="s">
        <v>64</v>
      </c>
      <c r="AH1510" t="s">
        <v>68</v>
      </c>
      <c r="AI1510" t="s">
        <v>52</v>
      </c>
      <c r="AJ1510">
        <v>100</v>
      </c>
      <c r="AK1510">
        <v>224</v>
      </c>
      <c r="AL1510">
        <v>6.0999999999999999E-2</v>
      </c>
      <c r="AM1510">
        <v>0.93510000000000004</v>
      </c>
      <c r="AN1510">
        <v>1</v>
      </c>
      <c r="AO1510">
        <f>Data[[#This Row],[labeller_confidence_score]]-Data[[#This Row],[cytodiffusion_classification_confidence]]</f>
        <v>6.4899999999999958E-2</v>
      </c>
    </row>
    <row r="1511" spans="1:41" x14ac:dyDescent="0.3">
      <c r="A1511" t="s">
        <v>1584</v>
      </c>
      <c r="B1511" t="s">
        <v>49</v>
      </c>
      <c r="C1511">
        <v>0</v>
      </c>
      <c r="D1511" t="s">
        <v>50</v>
      </c>
      <c r="E1511">
        <v>12.51</v>
      </c>
      <c r="F1511">
        <v>49.4</v>
      </c>
      <c r="G1511">
        <v>0.54400000000000004</v>
      </c>
      <c r="H1511">
        <v>0.43</v>
      </c>
      <c r="I1511">
        <f>Data[[#This Row],[nucleus_area_pct]]/Data[[#This Row],[cytoplasm_ratio]]</f>
        <v>114.88372093023256</v>
      </c>
      <c r="J1511">
        <v>0.67500000000000004</v>
      </c>
      <c r="K1511">
        <v>0.32500000000000001</v>
      </c>
      <c r="L1511">
        <v>3.11</v>
      </c>
      <c r="M1511">
        <v>3.4</v>
      </c>
      <c r="N1511">
        <v>0.746</v>
      </c>
      <c r="O1511">
        <v>477</v>
      </c>
      <c r="P1511">
        <v>71</v>
      </c>
      <c r="Q1511">
        <v>210</v>
      </c>
      <c r="R1511">
        <v>166</v>
      </c>
      <c r="S1511">
        <v>173</v>
      </c>
      <c r="T1511">
        <f>(Data[[#This Row],[mean_r]]/256)*100</f>
        <v>82.03125</v>
      </c>
      <c r="U1511">
        <f>(Data[[#This Row],[mean_g]]/256)*100</f>
        <v>64.84375</v>
      </c>
      <c r="V1511">
        <f>(Data[[#This Row],[mean_b]]/256)*100</f>
        <v>67.578125</v>
      </c>
      <c r="W1511">
        <v>0.68200000000000005</v>
      </c>
      <c r="X1511" t="s">
        <v>63</v>
      </c>
      <c r="Y1511" t="s">
        <v>45</v>
      </c>
      <c r="Z1511">
        <v>6082</v>
      </c>
      <c r="AA1511">
        <v>5.0599999999999996</v>
      </c>
      <c r="AB1511">
        <v>12.8</v>
      </c>
      <c r="AC1511">
        <v>32.700000000000003</v>
      </c>
      <c r="AD1511">
        <v>267539</v>
      </c>
      <c r="AE1511">
        <v>90.6</v>
      </c>
      <c r="AF1511">
        <v>33.5</v>
      </c>
      <c r="AG1511" t="s">
        <v>64</v>
      </c>
      <c r="AH1511" t="s">
        <v>68</v>
      </c>
      <c r="AI1511" t="s">
        <v>56</v>
      </c>
      <c r="AJ1511">
        <v>100</v>
      </c>
      <c r="AK1511">
        <v>512</v>
      </c>
      <c r="AL1511">
        <v>3.7199999999999997E-2</v>
      </c>
      <c r="AM1511">
        <v>0.92230000000000001</v>
      </c>
      <c r="AN1511">
        <v>0.92349999999999999</v>
      </c>
      <c r="AO1511">
        <f>Data[[#This Row],[labeller_confidence_score]]-Data[[#This Row],[cytodiffusion_classification_confidence]]</f>
        <v>1.1999999999999789E-3</v>
      </c>
    </row>
    <row r="1512" spans="1:41" x14ac:dyDescent="0.3">
      <c r="A1512" t="s">
        <v>1585</v>
      </c>
      <c r="B1512" t="s">
        <v>54</v>
      </c>
      <c r="C1512">
        <v>0</v>
      </c>
      <c r="D1512" t="s">
        <v>54</v>
      </c>
      <c r="E1512">
        <v>7.2</v>
      </c>
      <c r="F1512">
        <v>0</v>
      </c>
      <c r="G1512">
        <v>0</v>
      </c>
      <c r="H1512">
        <v>1</v>
      </c>
      <c r="I1512">
        <f>Data[[#This Row],[nucleus_area_pct]]/Data[[#This Row],[cytoplasm_ratio]]</f>
        <v>0</v>
      </c>
      <c r="J1512">
        <v>0.88500000000000001</v>
      </c>
      <c r="K1512">
        <v>0.187</v>
      </c>
      <c r="L1512">
        <v>0.76</v>
      </c>
      <c r="M1512">
        <v>1</v>
      </c>
      <c r="N1512">
        <v>0.89800000000000002</v>
      </c>
      <c r="O1512">
        <v>155</v>
      </c>
      <c r="P1512">
        <v>41</v>
      </c>
      <c r="Q1512">
        <v>218</v>
      </c>
      <c r="R1512">
        <v>124</v>
      </c>
      <c r="S1512">
        <v>124</v>
      </c>
      <c r="T1512">
        <f>(Data[[#This Row],[mean_r]]/256)*100</f>
        <v>85.15625</v>
      </c>
      <c r="U1512">
        <f>(Data[[#This Row],[mean_g]]/256)*100</f>
        <v>48.4375</v>
      </c>
      <c r="V1512">
        <f>(Data[[#This Row],[mean_b]]/256)*100</f>
        <v>48.4375</v>
      </c>
      <c r="W1512">
        <v>0.52500000000000002</v>
      </c>
      <c r="X1512" t="s">
        <v>51</v>
      </c>
      <c r="Y1512" t="s">
        <v>40</v>
      </c>
      <c r="Z1512">
        <v>10152</v>
      </c>
      <c r="AA1512">
        <v>6.01</v>
      </c>
      <c r="AB1512">
        <v>19.7</v>
      </c>
      <c r="AC1512">
        <v>48.7</v>
      </c>
      <c r="AD1512">
        <v>141687</v>
      </c>
      <c r="AE1512">
        <v>109</v>
      </c>
      <c r="AF1512">
        <v>34.5</v>
      </c>
      <c r="AG1512" t="s">
        <v>64</v>
      </c>
      <c r="AH1512" t="s">
        <v>42</v>
      </c>
      <c r="AI1512" t="s">
        <v>43</v>
      </c>
      <c r="AJ1512">
        <v>60</v>
      </c>
      <c r="AK1512">
        <v>224</v>
      </c>
      <c r="AL1512">
        <v>4.6600000000000003E-2</v>
      </c>
      <c r="AM1512">
        <v>0.98650000000000004</v>
      </c>
      <c r="AN1512">
        <v>0.99460000000000004</v>
      </c>
      <c r="AO1512">
        <f>Data[[#This Row],[labeller_confidence_score]]-Data[[#This Row],[cytodiffusion_classification_confidence]]</f>
        <v>8.0999999999999961E-3</v>
      </c>
    </row>
    <row r="1513" spans="1:41" x14ac:dyDescent="0.3">
      <c r="A1513" t="s">
        <v>1586</v>
      </c>
      <c r="B1513" t="s">
        <v>133</v>
      </c>
      <c r="C1513">
        <v>1</v>
      </c>
      <c r="D1513" t="s">
        <v>104</v>
      </c>
      <c r="E1513">
        <v>8.81</v>
      </c>
      <c r="F1513">
        <v>0</v>
      </c>
      <c r="G1513">
        <v>0</v>
      </c>
      <c r="H1513">
        <v>1</v>
      </c>
      <c r="I1513">
        <f>Data[[#This Row],[nucleus_area_pct]]/Data[[#This Row],[cytoplasm_ratio]]</f>
        <v>0</v>
      </c>
      <c r="J1513">
        <v>0.72</v>
      </c>
      <c r="K1513">
        <v>0.60399999999999998</v>
      </c>
      <c r="L1513">
        <v>0.6</v>
      </c>
      <c r="M1513">
        <v>1</v>
      </c>
      <c r="N1513">
        <v>0.85499999999999998</v>
      </c>
      <c r="O1513">
        <v>207</v>
      </c>
      <c r="P1513">
        <v>52</v>
      </c>
      <c r="Q1513">
        <v>248</v>
      </c>
      <c r="R1513">
        <v>128</v>
      </c>
      <c r="S1513">
        <v>134</v>
      </c>
      <c r="T1513">
        <f>(Data[[#This Row],[mean_r]]/256)*100</f>
        <v>96.875</v>
      </c>
      <c r="U1513">
        <f>(Data[[#This Row],[mean_g]]/256)*100</f>
        <v>50</v>
      </c>
      <c r="V1513">
        <f>(Data[[#This Row],[mean_b]]/256)*100</f>
        <v>52.34375</v>
      </c>
      <c r="W1513">
        <v>0.49</v>
      </c>
      <c r="X1513" t="s">
        <v>51</v>
      </c>
      <c r="Y1513" t="s">
        <v>40</v>
      </c>
      <c r="Z1513">
        <v>12009</v>
      </c>
      <c r="AA1513">
        <v>4.34</v>
      </c>
      <c r="AB1513">
        <v>13.8</v>
      </c>
      <c r="AC1513">
        <v>49</v>
      </c>
      <c r="AD1513">
        <v>100941</v>
      </c>
      <c r="AE1513">
        <v>65.400000000000006</v>
      </c>
      <c r="AF1513">
        <v>33.700000000000003</v>
      </c>
      <c r="AG1513" t="s">
        <v>64</v>
      </c>
      <c r="AH1513" t="s">
        <v>42</v>
      </c>
      <c r="AI1513" t="s">
        <v>52</v>
      </c>
      <c r="AJ1513">
        <v>60</v>
      </c>
      <c r="AK1513">
        <v>360</v>
      </c>
      <c r="AL1513">
        <v>0.77259999999999995</v>
      </c>
      <c r="AM1513">
        <v>0.66159999999999997</v>
      </c>
      <c r="AN1513">
        <v>0.72040000000000004</v>
      </c>
      <c r="AO1513">
        <f>Data[[#This Row],[labeller_confidence_score]]-Data[[#This Row],[cytodiffusion_classification_confidence]]</f>
        <v>5.8800000000000074E-2</v>
      </c>
    </row>
    <row r="1514" spans="1:41" x14ac:dyDescent="0.3">
      <c r="A1514" t="s">
        <v>1587</v>
      </c>
      <c r="B1514" t="s">
        <v>103</v>
      </c>
      <c r="C1514">
        <v>1</v>
      </c>
      <c r="D1514" t="s">
        <v>104</v>
      </c>
      <c r="E1514">
        <v>2.92</v>
      </c>
      <c r="F1514">
        <v>0</v>
      </c>
      <c r="G1514">
        <v>0</v>
      </c>
      <c r="H1514">
        <v>1</v>
      </c>
      <c r="I1514">
        <f>Data[[#This Row],[nucleus_area_pct]]/Data[[#This Row],[cytoplasm_ratio]]</f>
        <v>0</v>
      </c>
      <c r="J1514">
        <v>0.38300000000000001</v>
      </c>
      <c r="K1514">
        <v>0.90300000000000002</v>
      </c>
      <c r="L1514">
        <v>0.56999999999999995</v>
      </c>
      <c r="M1514">
        <v>1</v>
      </c>
      <c r="N1514">
        <v>0.75700000000000001</v>
      </c>
      <c r="O1514">
        <v>84</v>
      </c>
      <c r="P1514">
        <v>30</v>
      </c>
      <c r="Q1514">
        <v>231</v>
      </c>
      <c r="R1514">
        <v>100</v>
      </c>
      <c r="S1514">
        <v>124</v>
      </c>
      <c r="T1514">
        <f>(Data[[#This Row],[mean_r]]/256)*100</f>
        <v>90.234375</v>
      </c>
      <c r="U1514">
        <f>(Data[[#This Row],[mean_g]]/256)*100</f>
        <v>39.0625</v>
      </c>
      <c r="V1514">
        <f>(Data[[#This Row],[mean_b]]/256)*100</f>
        <v>48.4375</v>
      </c>
      <c r="W1514">
        <v>0.47799999999999998</v>
      </c>
      <c r="X1514" t="s">
        <v>51</v>
      </c>
      <c r="Y1514" t="s">
        <v>45</v>
      </c>
      <c r="Z1514">
        <v>5021</v>
      </c>
      <c r="AA1514">
        <v>4</v>
      </c>
      <c r="AB1514">
        <v>14.8</v>
      </c>
      <c r="AC1514">
        <v>40.5</v>
      </c>
      <c r="AD1514">
        <v>352938</v>
      </c>
      <c r="AE1514">
        <v>72.5</v>
      </c>
      <c r="AF1514">
        <v>35.1</v>
      </c>
      <c r="AG1514" t="s">
        <v>41</v>
      </c>
      <c r="AH1514" t="s">
        <v>68</v>
      </c>
      <c r="AI1514" t="s">
        <v>52</v>
      </c>
      <c r="AJ1514">
        <v>60</v>
      </c>
      <c r="AK1514">
        <v>360</v>
      </c>
      <c r="AL1514">
        <v>0.84209999999999996</v>
      </c>
      <c r="AM1514">
        <v>0.84199999999999997</v>
      </c>
      <c r="AN1514">
        <v>0.73009999999999997</v>
      </c>
      <c r="AO1514">
        <f>Data[[#This Row],[labeller_confidence_score]]-Data[[#This Row],[cytodiffusion_classification_confidence]]</f>
        <v>-0.1119</v>
      </c>
    </row>
    <row r="1515" spans="1:41" x14ac:dyDescent="0.3">
      <c r="A1515" t="s">
        <v>1588</v>
      </c>
      <c r="B1515" t="s">
        <v>74</v>
      </c>
      <c r="C1515">
        <v>0</v>
      </c>
      <c r="D1515" t="s">
        <v>75</v>
      </c>
      <c r="E1515">
        <v>2.2000000000000002</v>
      </c>
      <c r="F1515">
        <v>0</v>
      </c>
      <c r="G1515">
        <v>0</v>
      </c>
      <c r="H1515">
        <v>1</v>
      </c>
      <c r="I1515">
        <f>Data[[#This Row],[nucleus_area_pct]]/Data[[#This Row],[cytoplasm_ratio]]</f>
        <v>0</v>
      </c>
      <c r="J1515">
        <v>0.76</v>
      </c>
      <c r="K1515">
        <v>0.48699999999999999</v>
      </c>
      <c r="L1515">
        <v>2.87</v>
      </c>
      <c r="M1515">
        <v>1</v>
      </c>
      <c r="N1515">
        <v>0.67</v>
      </c>
      <c r="O1515">
        <v>29</v>
      </c>
      <c r="P1515">
        <v>13</v>
      </c>
      <c r="Q1515">
        <v>202</v>
      </c>
      <c r="R1515">
        <v>136</v>
      </c>
      <c r="S1515">
        <v>167</v>
      </c>
      <c r="T1515">
        <f>(Data[[#This Row],[mean_r]]/256)*100</f>
        <v>78.90625</v>
      </c>
      <c r="U1515">
        <f>(Data[[#This Row],[mean_g]]/256)*100</f>
        <v>53.125</v>
      </c>
      <c r="V1515">
        <f>(Data[[#This Row],[mean_b]]/256)*100</f>
        <v>65.234375</v>
      </c>
      <c r="W1515">
        <v>0.59099999999999997</v>
      </c>
      <c r="X1515" t="s">
        <v>51</v>
      </c>
      <c r="Y1515" t="s">
        <v>45</v>
      </c>
      <c r="Z1515">
        <v>6247</v>
      </c>
      <c r="AA1515">
        <v>4.5999999999999996</v>
      </c>
      <c r="AB1515">
        <v>14</v>
      </c>
      <c r="AC1515">
        <v>37.5</v>
      </c>
      <c r="AD1515">
        <v>295492</v>
      </c>
      <c r="AE1515">
        <v>113.1</v>
      </c>
      <c r="AF1515">
        <v>35</v>
      </c>
      <c r="AG1515" t="s">
        <v>46</v>
      </c>
      <c r="AH1515" t="s">
        <v>47</v>
      </c>
      <c r="AI1515" t="s">
        <v>56</v>
      </c>
      <c r="AJ1515">
        <v>60</v>
      </c>
      <c r="AK1515">
        <v>360</v>
      </c>
      <c r="AL1515">
        <v>0</v>
      </c>
      <c r="AM1515">
        <v>0.90810000000000002</v>
      </c>
      <c r="AN1515">
        <v>0.8448</v>
      </c>
      <c r="AO1515">
        <f>Data[[#This Row],[labeller_confidence_score]]-Data[[#This Row],[cytodiffusion_classification_confidence]]</f>
        <v>-6.3300000000000023E-2</v>
      </c>
    </row>
    <row r="1516" spans="1:41" x14ac:dyDescent="0.3">
      <c r="A1516" t="s">
        <v>1589</v>
      </c>
      <c r="B1516" t="s">
        <v>62</v>
      </c>
      <c r="C1516">
        <v>0</v>
      </c>
      <c r="D1516" t="s">
        <v>50</v>
      </c>
      <c r="E1516">
        <v>11.38</v>
      </c>
      <c r="F1516">
        <v>80.7</v>
      </c>
      <c r="G1516">
        <v>0.871</v>
      </c>
      <c r="H1516">
        <v>0.248</v>
      </c>
      <c r="I1516">
        <f>Data[[#This Row],[nucleus_area_pct]]/Data[[#This Row],[cytoplasm_ratio]]</f>
        <v>325.40322580645164</v>
      </c>
      <c r="J1516">
        <v>0.96899999999999997</v>
      </c>
      <c r="K1516">
        <v>0.25900000000000001</v>
      </c>
      <c r="L1516">
        <v>0.85</v>
      </c>
      <c r="M1516">
        <v>1</v>
      </c>
      <c r="N1516">
        <v>0.92</v>
      </c>
      <c r="O1516">
        <v>312</v>
      </c>
      <c r="P1516">
        <v>51</v>
      </c>
      <c r="Q1516">
        <v>215</v>
      </c>
      <c r="R1516">
        <v>155</v>
      </c>
      <c r="S1516">
        <v>205</v>
      </c>
      <c r="T1516">
        <f>(Data[[#This Row],[mean_r]]/256)*100</f>
        <v>83.984375</v>
      </c>
      <c r="U1516">
        <f>(Data[[#This Row],[mean_g]]/256)*100</f>
        <v>60.546875</v>
      </c>
      <c r="V1516">
        <f>(Data[[#This Row],[mean_b]]/256)*100</f>
        <v>80.078125</v>
      </c>
      <c r="W1516">
        <v>0.73899999999999999</v>
      </c>
      <c r="X1516" t="s">
        <v>39</v>
      </c>
      <c r="Y1516" t="s">
        <v>45</v>
      </c>
      <c r="Z1516">
        <v>7306</v>
      </c>
      <c r="AA1516">
        <v>4.54</v>
      </c>
      <c r="AB1516">
        <v>12</v>
      </c>
      <c r="AC1516">
        <v>48.3</v>
      </c>
      <c r="AD1516">
        <v>262342</v>
      </c>
      <c r="AE1516">
        <v>88.2</v>
      </c>
      <c r="AF1516">
        <v>33.4</v>
      </c>
      <c r="AG1516" t="s">
        <v>41</v>
      </c>
      <c r="AH1516" t="s">
        <v>42</v>
      </c>
      <c r="AI1516" t="s">
        <v>43</v>
      </c>
      <c r="AJ1516">
        <v>100</v>
      </c>
      <c r="AK1516">
        <v>224</v>
      </c>
      <c r="AL1516">
        <v>6.6100000000000006E-2</v>
      </c>
      <c r="AM1516">
        <v>0.93069999999999997</v>
      </c>
      <c r="AN1516">
        <v>0.99819999999999998</v>
      </c>
      <c r="AO1516">
        <f>Data[[#This Row],[labeller_confidence_score]]-Data[[#This Row],[cytodiffusion_classification_confidence]]</f>
        <v>6.7500000000000004E-2</v>
      </c>
    </row>
    <row r="1517" spans="1:41" x14ac:dyDescent="0.3">
      <c r="A1517" t="s">
        <v>1590</v>
      </c>
      <c r="B1517" t="s">
        <v>49</v>
      </c>
      <c r="C1517">
        <v>0</v>
      </c>
      <c r="D1517" t="s">
        <v>50</v>
      </c>
      <c r="E1517">
        <v>11.82</v>
      </c>
      <c r="F1517">
        <v>58.4</v>
      </c>
      <c r="G1517">
        <v>0.45900000000000002</v>
      </c>
      <c r="H1517">
        <v>0.43099999999999999</v>
      </c>
      <c r="I1517">
        <f>Data[[#This Row],[nucleus_area_pct]]/Data[[#This Row],[cytoplasm_ratio]]</f>
        <v>135.49883990719258</v>
      </c>
      <c r="J1517">
        <v>0.84899999999999998</v>
      </c>
      <c r="K1517">
        <v>0.32300000000000001</v>
      </c>
      <c r="L1517">
        <v>3.14</v>
      </c>
      <c r="M1517">
        <v>2.6</v>
      </c>
      <c r="N1517">
        <v>0.92</v>
      </c>
      <c r="O1517">
        <v>483</v>
      </c>
      <c r="P1517">
        <v>73</v>
      </c>
      <c r="Q1517">
        <v>217</v>
      </c>
      <c r="R1517">
        <v>165</v>
      </c>
      <c r="S1517">
        <v>205</v>
      </c>
      <c r="T1517">
        <f>(Data[[#This Row],[mean_r]]/256)*100</f>
        <v>84.765625</v>
      </c>
      <c r="U1517">
        <f>(Data[[#This Row],[mean_g]]/256)*100</f>
        <v>64.453125</v>
      </c>
      <c r="V1517">
        <f>(Data[[#This Row],[mean_b]]/256)*100</f>
        <v>80.078125</v>
      </c>
      <c r="W1517">
        <v>0.61399999999999999</v>
      </c>
      <c r="X1517" t="s">
        <v>51</v>
      </c>
      <c r="Y1517" t="s">
        <v>40</v>
      </c>
      <c r="Z1517">
        <v>8830</v>
      </c>
      <c r="AA1517">
        <v>5.79</v>
      </c>
      <c r="AB1517">
        <v>10.7</v>
      </c>
      <c r="AC1517">
        <v>36.6</v>
      </c>
      <c r="AD1517">
        <v>188751</v>
      </c>
      <c r="AE1517">
        <v>95.9</v>
      </c>
      <c r="AF1517">
        <v>31.1</v>
      </c>
      <c r="AG1517" t="s">
        <v>46</v>
      </c>
      <c r="AH1517" t="s">
        <v>42</v>
      </c>
      <c r="AI1517" t="s">
        <v>56</v>
      </c>
      <c r="AJ1517">
        <v>60</v>
      </c>
      <c r="AK1517">
        <v>224</v>
      </c>
      <c r="AL1517">
        <v>5.04E-2</v>
      </c>
      <c r="AM1517">
        <v>0.93620000000000003</v>
      </c>
      <c r="AN1517">
        <v>0.92330000000000001</v>
      </c>
      <c r="AO1517">
        <f>Data[[#This Row],[labeller_confidence_score]]-Data[[#This Row],[cytodiffusion_classification_confidence]]</f>
        <v>-1.2900000000000023E-2</v>
      </c>
    </row>
    <row r="1518" spans="1:41" x14ac:dyDescent="0.3">
      <c r="A1518" t="s">
        <v>1591</v>
      </c>
      <c r="B1518" t="s">
        <v>62</v>
      </c>
      <c r="C1518">
        <v>0</v>
      </c>
      <c r="D1518" t="s">
        <v>50</v>
      </c>
      <c r="E1518">
        <v>7.56</v>
      </c>
      <c r="F1518">
        <v>85.5</v>
      </c>
      <c r="G1518">
        <v>0.77200000000000002</v>
      </c>
      <c r="H1518">
        <v>0.245</v>
      </c>
      <c r="I1518">
        <f>Data[[#This Row],[nucleus_area_pct]]/Data[[#This Row],[cytoplasm_ratio]]</f>
        <v>348.9795918367347</v>
      </c>
      <c r="J1518">
        <v>0.876</v>
      </c>
      <c r="K1518">
        <v>9.0999999999999998E-2</v>
      </c>
      <c r="L1518">
        <v>0.95</v>
      </c>
      <c r="M1518">
        <v>1</v>
      </c>
      <c r="N1518">
        <v>0.90900000000000003</v>
      </c>
      <c r="O1518">
        <v>340</v>
      </c>
      <c r="P1518">
        <v>69</v>
      </c>
      <c r="Q1518">
        <v>197</v>
      </c>
      <c r="R1518">
        <v>139</v>
      </c>
      <c r="S1518">
        <v>186</v>
      </c>
      <c r="T1518">
        <f>(Data[[#This Row],[mean_r]]/256)*100</f>
        <v>76.953125</v>
      </c>
      <c r="U1518">
        <f>(Data[[#This Row],[mean_g]]/256)*100</f>
        <v>54.296875</v>
      </c>
      <c r="V1518">
        <f>(Data[[#This Row],[mean_b]]/256)*100</f>
        <v>72.65625</v>
      </c>
      <c r="W1518">
        <v>0.749</v>
      </c>
      <c r="X1518" t="s">
        <v>51</v>
      </c>
      <c r="Y1518" t="s">
        <v>45</v>
      </c>
      <c r="Z1518">
        <v>6729</v>
      </c>
      <c r="AA1518">
        <v>4.43</v>
      </c>
      <c r="AB1518">
        <v>10.9</v>
      </c>
      <c r="AC1518">
        <v>47.3</v>
      </c>
      <c r="AD1518">
        <v>178504</v>
      </c>
      <c r="AE1518">
        <v>83.1</v>
      </c>
      <c r="AF1518">
        <v>36.4</v>
      </c>
      <c r="AG1518" t="s">
        <v>64</v>
      </c>
      <c r="AH1518" t="s">
        <v>42</v>
      </c>
      <c r="AI1518" t="s">
        <v>43</v>
      </c>
      <c r="AJ1518">
        <v>60</v>
      </c>
      <c r="AK1518">
        <v>224</v>
      </c>
      <c r="AL1518">
        <v>6.4500000000000002E-2</v>
      </c>
      <c r="AM1518">
        <v>0.88190000000000002</v>
      </c>
      <c r="AN1518">
        <v>0.91810000000000003</v>
      </c>
      <c r="AO1518">
        <f>Data[[#This Row],[labeller_confidence_score]]-Data[[#This Row],[cytodiffusion_classification_confidence]]</f>
        <v>3.620000000000001E-2</v>
      </c>
    </row>
    <row r="1519" spans="1:41" x14ac:dyDescent="0.3">
      <c r="A1519" t="s">
        <v>1592</v>
      </c>
      <c r="B1519" t="s">
        <v>49</v>
      </c>
      <c r="C1519">
        <v>0</v>
      </c>
      <c r="D1519" t="s">
        <v>50</v>
      </c>
      <c r="E1519">
        <v>12.33</v>
      </c>
      <c r="F1519">
        <v>52.1</v>
      </c>
      <c r="G1519">
        <v>0.318</v>
      </c>
      <c r="H1519">
        <v>0.52200000000000002</v>
      </c>
      <c r="I1519">
        <f>Data[[#This Row],[nucleus_area_pct]]/Data[[#This Row],[cytoplasm_ratio]]</f>
        <v>99.808429118773944</v>
      </c>
      <c r="J1519">
        <v>0.88800000000000001</v>
      </c>
      <c r="K1519">
        <v>0.33100000000000002</v>
      </c>
      <c r="L1519">
        <v>2.67</v>
      </c>
      <c r="M1519">
        <v>3.4</v>
      </c>
      <c r="N1519">
        <v>0.81100000000000005</v>
      </c>
      <c r="O1519">
        <v>469</v>
      </c>
      <c r="P1519">
        <v>72</v>
      </c>
      <c r="Q1519">
        <v>198</v>
      </c>
      <c r="R1519">
        <v>140</v>
      </c>
      <c r="S1519">
        <v>197</v>
      </c>
      <c r="T1519">
        <f>(Data[[#This Row],[mean_r]]/256)*100</f>
        <v>77.34375</v>
      </c>
      <c r="U1519">
        <f>(Data[[#This Row],[mean_g]]/256)*100</f>
        <v>54.6875</v>
      </c>
      <c r="V1519">
        <f>(Data[[#This Row],[mean_b]]/256)*100</f>
        <v>76.953125</v>
      </c>
      <c r="W1519">
        <v>0.69199999999999995</v>
      </c>
      <c r="X1519" t="s">
        <v>51</v>
      </c>
      <c r="Y1519" t="s">
        <v>40</v>
      </c>
      <c r="Z1519">
        <v>9651</v>
      </c>
      <c r="AA1519">
        <v>4.7</v>
      </c>
      <c r="AB1519">
        <v>13</v>
      </c>
      <c r="AC1519">
        <v>43.4</v>
      </c>
      <c r="AD1519">
        <v>211149</v>
      </c>
      <c r="AE1519">
        <v>104.4</v>
      </c>
      <c r="AF1519">
        <v>32</v>
      </c>
      <c r="AG1519" t="s">
        <v>46</v>
      </c>
      <c r="AH1519" t="s">
        <v>42</v>
      </c>
      <c r="AI1519" t="s">
        <v>52</v>
      </c>
      <c r="AJ1519">
        <v>60</v>
      </c>
      <c r="AK1519">
        <v>360</v>
      </c>
      <c r="AL1519">
        <v>4.5400000000000003E-2</v>
      </c>
      <c r="AM1519">
        <v>0.86460000000000004</v>
      </c>
      <c r="AN1519">
        <v>0.90869999999999995</v>
      </c>
      <c r="AO1519">
        <f>Data[[#This Row],[labeller_confidence_score]]-Data[[#This Row],[cytodiffusion_classification_confidence]]</f>
        <v>4.4099999999999917E-2</v>
      </c>
    </row>
    <row r="1520" spans="1:41" x14ac:dyDescent="0.3">
      <c r="A1520" t="s">
        <v>1593</v>
      </c>
      <c r="B1520" t="s">
        <v>49</v>
      </c>
      <c r="C1520">
        <v>0</v>
      </c>
      <c r="D1520" t="s">
        <v>50</v>
      </c>
      <c r="E1520">
        <v>12.94</v>
      </c>
      <c r="F1520">
        <v>53.6</v>
      </c>
      <c r="G1520">
        <v>0.56000000000000005</v>
      </c>
      <c r="H1520">
        <v>0.41299999999999998</v>
      </c>
      <c r="I1520">
        <f>Data[[#This Row],[nucleus_area_pct]]/Data[[#This Row],[cytoplasm_ratio]]</f>
        <v>129.78208232445522</v>
      </c>
      <c r="J1520">
        <v>0.69699999999999995</v>
      </c>
      <c r="K1520">
        <v>0.25600000000000001</v>
      </c>
      <c r="L1520">
        <v>2.4300000000000002</v>
      </c>
      <c r="M1520">
        <v>3.9</v>
      </c>
      <c r="N1520">
        <v>0.69499999999999995</v>
      </c>
      <c r="O1520">
        <v>386</v>
      </c>
      <c r="P1520">
        <v>65</v>
      </c>
      <c r="Q1520">
        <v>205</v>
      </c>
      <c r="R1520">
        <v>132</v>
      </c>
      <c r="S1520">
        <v>191</v>
      </c>
      <c r="T1520">
        <f>(Data[[#This Row],[mean_r]]/256)*100</f>
        <v>80.078125</v>
      </c>
      <c r="U1520">
        <f>(Data[[#This Row],[mean_g]]/256)*100</f>
        <v>51.5625</v>
      </c>
      <c r="V1520">
        <f>(Data[[#This Row],[mean_b]]/256)*100</f>
        <v>74.609375</v>
      </c>
      <c r="W1520">
        <v>0.56100000000000005</v>
      </c>
      <c r="X1520" t="s">
        <v>51</v>
      </c>
      <c r="Y1520" t="s">
        <v>40</v>
      </c>
      <c r="Z1520">
        <v>9831</v>
      </c>
      <c r="AA1520">
        <v>6.3</v>
      </c>
      <c r="AB1520">
        <v>12.8</v>
      </c>
      <c r="AC1520">
        <v>46.9</v>
      </c>
      <c r="AD1520">
        <v>210586</v>
      </c>
      <c r="AE1520">
        <v>76.3</v>
      </c>
      <c r="AF1520">
        <v>31.6</v>
      </c>
      <c r="AG1520" t="s">
        <v>64</v>
      </c>
      <c r="AH1520" t="s">
        <v>47</v>
      </c>
      <c r="AI1520" t="s">
        <v>56</v>
      </c>
      <c r="AJ1520">
        <v>60</v>
      </c>
      <c r="AK1520">
        <v>512</v>
      </c>
      <c r="AL1520">
        <v>0.106</v>
      </c>
      <c r="AM1520">
        <v>0.8115</v>
      </c>
      <c r="AN1520">
        <v>0.87529999999999997</v>
      </c>
      <c r="AO1520">
        <f>Data[[#This Row],[labeller_confidence_score]]-Data[[#This Row],[cytodiffusion_classification_confidence]]</f>
        <v>6.3799999999999968E-2</v>
      </c>
    </row>
    <row r="1521" spans="1:41" x14ac:dyDescent="0.3">
      <c r="A1521" t="s">
        <v>1594</v>
      </c>
      <c r="B1521" t="s">
        <v>62</v>
      </c>
      <c r="C1521">
        <v>0</v>
      </c>
      <c r="D1521" t="s">
        <v>50</v>
      </c>
      <c r="E1521">
        <v>9.4700000000000006</v>
      </c>
      <c r="F1521">
        <v>73.8</v>
      </c>
      <c r="G1521">
        <v>0.76300000000000001</v>
      </c>
      <c r="H1521">
        <v>0.17699999999999999</v>
      </c>
      <c r="I1521">
        <f>Data[[#This Row],[nucleus_area_pct]]/Data[[#This Row],[cytoplasm_ratio]]</f>
        <v>416.94915254237287</v>
      </c>
      <c r="J1521">
        <v>0.94399999999999995</v>
      </c>
      <c r="K1521">
        <v>0.185</v>
      </c>
      <c r="L1521">
        <v>1.08</v>
      </c>
      <c r="M1521">
        <v>1</v>
      </c>
      <c r="N1521">
        <v>0.871</v>
      </c>
      <c r="O1521">
        <v>238</v>
      </c>
      <c r="P1521">
        <v>60</v>
      </c>
      <c r="Q1521">
        <v>199</v>
      </c>
      <c r="R1521">
        <v>164</v>
      </c>
      <c r="S1521">
        <v>192</v>
      </c>
      <c r="T1521">
        <f>(Data[[#This Row],[mean_r]]/256)*100</f>
        <v>77.734375</v>
      </c>
      <c r="U1521">
        <f>(Data[[#This Row],[mean_g]]/256)*100</f>
        <v>64.0625</v>
      </c>
      <c r="V1521">
        <f>(Data[[#This Row],[mean_b]]/256)*100</f>
        <v>75</v>
      </c>
      <c r="W1521">
        <v>0.70699999999999996</v>
      </c>
      <c r="X1521" t="s">
        <v>51</v>
      </c>
      <c r="Y1521" t="s">
        <v>45</v>
      </c>
      <c r="Z1521">
        <v>8914</v>
      </c>
      <c r="AA1521">
        <v>3.99</v>
      </c>
      <c r="AB1521">
        <v>11.1</v>
      </c>
      <c r="AC1521">
        <v>37.9</v>
      </c>
      <c r="AD1521">
        <v>182379</v>
      </c>
      <c r="AE1521">
        <v>79.3</v>
      </c>
      <c r="AF1521">
        <v>33.700000000000003</v>
      </c>
      <c r="AG1521" t="s">
        <v>41</v>
      </c>
      <c r="AH1521" t="s">
        <v>47</v>
      </c>
      <c r="AI1521" t="s">
        <v>52</v>
      </c>
      <c r="AJ1521">
        <v>60</v>
      </c>
      <c r="AK1521">
        <v>256</v>
      </c>
      <c r="AL1521">
        <v>0.15079999999999999</v>
      </c>
      <c r="AM1521">
        <v>0.95730000000000004</v>
      </c>
      <c r="AN1521">
        <v>0.90529999999999999</v>
      </c>
      <c r="AO1521">
        <f>Data[[#This Row],[labeller_confidence_score]]-Data[[#This Row],[cytodiffusion_classification_confidence]]</f>
        <v>-5.2000000000000046E-2</v>
      </c>
    </row>
    <row r="1522" spans="1:41" x14ac:dyDescent="0.3">
      <c r="A1522" t="s">
        <v>1595</v>
      </c>
      <c r="B1522" t="s">
        <v>62</v>
      </c>
      <c r="C1522">
        <v>0</v>
      </c>
      <c r="D1522" t="s">
        <v>50</v>
      </c>
      <c r="E1522">
        <v>11.71</v>
      </c>
      <c r="F1522">
        <v>75.400000000000006</v>
      </c>
      <c r="G1522">
        <v>0.82599999999999996</v>
      </c>
      <c r="H1522">
        <v>0.19600000000000001</v>
      </c>
      <c r="I1522">
        <f>Data[[#This Row],[nucleus_area_pct]]/Data[[#This Row],[cytoplasm_ratio]]</f>
        <v>384.69387755102042</v>
      </c>
      <c r="J1522">
        <v>0.91100000000000003</v>
      </c>
      <c r="K1522">
        <v>0.246</v>
      </c>
      <c r="L1522">
        <v>0.94</v>
      </c>
      <c r="M1522">
        <v>1</v>
      </c>
      <c r="N1522">
        <v>0.91300000000000003</v>
      </c>
      <c r="O1522">
        <v>285</v>
      </c>
      <c r="P1522">
        <v>65</v>
      </c>
      <c r="Q1522">
        <v>229</v>
      </c>
      <c r="R1522">
        <v>132</v>
      </c>
      <c r="S1522">
        <v>210</v>
      </c>
      <c r="T1522">
        <f>(Data[[#This Row],[mean_r]]/256)*100</f>
        <v>89.453125</v>
      </c>
      <c r="U1522">
        <f>(Data[[#This Row],[mean_g]]/256)*100</f>
        <v>51.5625</v>
      </c>
      <c r="V1522">
        <f>(Data[[#This Row],[mean_b]]/256)*100</f>
        <v>82.03125</v>
      </c>
      <c r="W1522">
        <v>0.75900000000000001</v>
      </c>
      <c r="X1522" t="s">
        <v>39</v>
      </c>
      <c r="Y1522" t="s">
        <v>40</v>
      </c>
      <c r="Z1522">
        <v>5145</v>
      </c>
      <c r="AA1522">
        <v>4.9400000000000004</v>
      </c>
      <c r="AB1522">
        <v>12.6</v>
      </c>
      <c r="AC1522">
        <v>36.9</v>
      </c>
      <c r="AD1522">
        <v>286829</v>
      </c>
      <c r="AE1522">
        <v>85.1</v>
      </c>
      <c r="AF1522">
        <v>37.200000000000003</v>
      </c>
      <c r="AG1522" t="s">
        <v>64</v>
      </c>
      <c r="AH1522" t="s">
        <v>42</v>
      </c>
      <c r="AI1522" t="s">
        <v>43</v>
      </c>
      <c r="AJ1522">
        <v>100</v>
      </c>
      <c r="AK1522">
        <v>360</v>
      </c>
      <c r="AL1522">
        <v>7.4700000000000003E-2</v>
      </c>
      <c r="AM1522">
        <v>0.87260000000000004</v>
      </c>
      <c r="AN1522">
        <v>0.88690000000000002</v>
      </c>
      <c r="AO1522">
        <f>Data[[#This Row],[labeller_confidence_score]]-Data[[#This Row],[cytodiffusion_classification_confidence]]</f>
        <v>1.4299999999999979E-2</v>
      </c>
    </row>
    <row r="1523" spans="1:41" x14ac:dyDescent="0.3">
      <c r="A1523" t="s">
        <v>1596</v>
      </c>
      <c r="B1523" t="s">
        <v>49</v>
      </c>
      <c r="C1523">
        <v>0</v>
      </c>
      <c r="D1523" t="s">
        <v>50</v>
      </c>
      <c r="E1523">
        <v>12.29</v>
      </c>
      <c r="F1523">
        <v>50.8</v>
      </c>
      <c r="G1523">
        <v>0.56799999999999995</v>
      </c>
      <c r="H1523">
        <v>0.42899999999999999</v>
      </c>
      <c r="I1523">
        <f>Data[[#This Row],[nucleus_area_pct]]/Data[[#This Row],[cytoplasm_ratio]]</f>
        <v>118.4149184149184</v>
      </c>
      <c r="J1523">
        <v>0.79900000000000004</v>
      </c>
      <c r="K1523">
        <v>0.42599999999999999</v>
      </c>
      <c r="L1523">
        <v>3.8</v>
      </c>
      <c r="M1523">
        <v>3.5</v>
      </c>
      <c r="N1523">
        <v>0.90200000000000002</v>
      </c>
      <c r="O1523">
        <v>465</v>
      </c>
      <c r="P1523">
        <v>66</v>
      </c>
      <c r="Q1523">
        <v>243</v>
      </c>
      <c r="R1523">
        <v>164</v>
      </c>
      <c r="S1523">
        <v>172</v>
      </c>
      <c r="T1523">
        <f>(Data[[#This Row],[mean_r]]/256)*100</f>
        <v>94.921875</v>
      </c>
      <c r="U1523">
        <f>(Data[[#This Row],[mean_g]]/256)*100</f>
        <v>64.0625</v>
      </c>
      <c r="V1523">
        <f>(Data[[#This Row],[mean_b]]/256)*100</f>
        <v>67.1875</v>
      </c>
      <c r="W1523">
        <v>0.76600000000000001</v>
      </c>
      <c r="X1523" t="s">
        <v>63</v>
      </c>
      <c r="Y1523" t="s">
        <v>40</v>
      </c>
      <c r="Z1523">
        <v>12194</v>
      </c>
      <c r="AA1523">
        <v>4.29</v>
      </c>
      <c r="AB1523">
        <v>13.1</v>
      </c>
      <c r="AC1523">
        <v>41.8</v>
      </c>
      <c r="AD1523">
        <v>261612</v>
      </c>
      <c r="AE1523">
        <v>75.8</v>
      </c>
      <c r="AF1523">
        <v>33.4</v>
      </c>
      <c r="AG1523" t="s">
        <v>41</v>
      </c>
      <c r="AH1523" t="s">
        <v>68</v>
      </c>
      <c r="AI1523" t="s">
        <v>43</v>
      </c>
      <c r="AJ1523">
        <v>60</v>
      </c>
      <c r="AK1523">
        <v>224</v>
      </c>
      <c r="AL1523">
        <v>0.1186</v>
      </c>
      <c r="AM1523">
        <v>0.87380000000000002</v>
      </c>
      <c r="AN1523">
        <v>1</v>
      </c>
      <c r="AO1523">
        <f>Data[[#This Row],[labeller_confidence_score]]-Data[[#This Row],[cytodiffusion_classification_confidence]]</f>
        <v>0.12619999999999998</v>
      </c>
    </row>
    <row r="1524" spans="1:41" x14ac:dyDescent="0.3">
      <c r="A1524" t="s">
        <v>1597</v>
      </c>
      <c r="B1524" t="s">
        <v>120</v>
      </c>
      <c r="C1524">
        <v>1</v>
      </c>
      <c r="D1524" t="s">
        <v>104</v>
      </c>
      <c r="E1524">
        <v>7.67</v>
      </c>
      <c r="F1524">
        <v>0</v>
      </c>
      <c r="G1524">
        <v>0</v>
      </c>
      <c r="H1524">
        <v>1</v>
      </c>
      <c r="I1524">
        <f>Data[[#This Row],[nucleus_area_pct]]/Data[[#This Row],[cytoplasm_ratio]]</f>
        <v>0</v>
      </c>
      <c r="J1524">
        <v>0.95</v>
      </c>
      <c r="K1524">
        <v>0.126</v>
      </c>
      <c r="L1524">
        <v>0.64</v>
      </c>
      <c r="M1524">
        <v>1</v>
      </c>
      <c r="N1524">
        <v>0.99399999999999999</v>
      </c>
      <c r="O1524">
        <v>144</v>
      </c>
      <c r="P1524">
        <v>45</v>
      </c>
      <c r="Q1524">
        <v>229</v>
      </c>
      <c r="R1524">
        <v>131</v>
      </c>
      <c r="S1524">
        <v>121</v>
      </c>
      <c r="T1524">
        <f>(Data[[#This Row],[mean_r]]/256)*100</f>
        <v>89.453125</v>
      </c>
      <c r="U1524">
        <f>(Data[[#This Row],[mean_g]]/256)*100</f>
        <v>51.171875</v>
      </c>
      <c r="V1524">
        <f>(Data[[#This Row],[mean_b]]/256)*100</f>
        <v>47.265625</v>
      </c>
      <c r="W1524">
        <v>0.56000000000000005</v>
      </c>
      <c r="X1524" t="s">
        <v>51</v>
      </c>
      <c r="Y1524" t="s">
        <v>40</v>
      </c>
      <c r="Z1524">
        <v>9369</v>
      </c>
      <c r="AA1524">
        <v>5.08</v>
      </c>
      <c r="AB1524">
        <v>13.9</v>
      </c>
      <c r="AC1524">
        <v>38.299999999999997</v>
      </c>
      <c r="AD1524">
        <v>185778</v>
      </c>
      <c r="AE1524">
        <v>86.8</v>
      </c>
      <c r="AF1524">
        <v>32.799999999999997</v>
      </c>
      <c r="AG1524" t="s">
        <v>41</v>
      </c>
      <c r="AH1524" t="s">
        <v>42</v>
      </c>
      <c r="AI1524" t="s">
        <v>43</v>
      </c>
      <c r="AJ1524">
        <v>60</v>
      </c>
      <c r="AK1524">
        <v>512</v>
      </c>
      <c r="AL1524">
        <v>0.7752</v>
      </c>
      <c r="AM1524">
        <v>0.8226</v>
      </c>
      <c r="AN1524">
        <v>0.88719999999999999</v>
      </c>
      <c r="AO1524">
        <f>Data[[#This Row],[labeller_confidence_score]]-Data[[#This Row],[cytodiffusion_classification_confidence]]</f>
        <v>6.4599999999999991E-2</v>
      </c>
    </row>
    <row r="1525" spans="1:41" x14ac:dyDescent="0.3">
      <c r="A1525" t="s">
        <v>1598</v>
      </c>
      <c r="B1525" t="s">
        <v>62</v>
      </c>
      <c r="C1525">
        <v>0</v>
      </c>
      <c r="D1525" t="s">
        <v>50</v>
      </c>
      <c r="E1525">
        <v>7.92</v>
      </c>
      <c r="F1525">
        <v>83.7</v>
      </c>
      <c r="G1525">
        <v>0.78600000000000003</v>
      </c>
      <c r="H1525">
        <v>0.218</v>
      </c>
      <c r="I1525">
        <f>Data[[#This Row],[nucleus_area_pct]]/Data[[#This Row],[cytoplasm_ratio]]</f>
        <v>383.94495412844037</v>
      </c>
      <c r="J1525">
        <v>0.90400000000000003</v>
      </c>
      <c r="K1525">
        <v>0.14199999999999999</v>
      </c>
      <c r="L1525">
        <v>1.28</v>
      </c>
      <c r="M1525">
        <v>1</v>
      </c>
      <c r="N1525">
        <v>0.86</v>
      </c>
      <c r="O1525">
        <v>274</v>
      </c>
      <c r="P1525">
        <v>58</v>
      </c>
      <c r="Q1525">
        <v>207</v>
      </c>
      <c r="R1525">
        <v>126</v>
      </c>
      <c r="S1525">
        <v>199</v>
      </c>
      <c r="T1525">
        <f>(Data[[#This Row],[mean_r]]/256)*100</f>
        <v>80.859375</v>
      </c>
      <c r="U1525">
        <f>(Data[[#This Row],[mean_g]]/256)*100</f>
        <v>49.21875</v>
      </c>
      <c r="V1525">
        <f>(Data[[#This Row],[mean_b]]/256)*100</f>
        <v>77.734375</v>
      </c>
      <c r="W1525">
        <v>0.68899999999999995</v>
      </c>
      <c r="X1525" t="s">
        <v>63</v>
      </c>
      <c r="Y1525" t="s">
        <v>45</v>
      </c>
      <c r="Z1525">
        <v>9024</v>
      </c>
      <c r="AA1525">
        <v>6.43</v>
      </c>
      <c r="AB1525">
        <v>14.3</v>
      </c>
      <c r="AC1525">
        <v>44.2</v>
      </c>
      <c r="AD1525">
        <v>334316</v>
      </c>
      <c r="AE1525">
        <v>91.7</v>
      </c>
      <c r="AF1525">
        <v>34.200000000000003</v>
      </c>
      <c r="AG1525" t="s">
        <v>64</v>
      </c>
      <c r="AH1525" t="s">
        <v>68</v>
      </c>
      <c r="AI1525" t="s">
        <v>56</v>
      </c>
      <c r="AJ1525">
        <v>40</v>
      </c>
      <c r="AK1525">
        <v>224</v>
      </c>
      <c r="AL1525">
        <v>9.1399999999999995E-2</v>
      </c>
      <c r="AM1525">
        <v>0.92600000000000005</v>
      </c>
      <c r="AN1525">
        <v>0.93169999999999997</v>
      </c>
      <c r="AO1525">
        <f>Data[[#This Row],[labeller_confidence_score]]-Data[[#This Row],[cytodiffusion_classification_confidence]]</f>
        <v>5.6999999999999273E-3</v>
      </c>
    </row>
    <row r="1526" spans="1:41" x14ac:dyDescent="0.3">
      <c r="A1526" t="s">
        <v>1599</v>
      </c>
      <c r="B1526" t="s">
        <v>74</v>
      </c>
      <c r="C1526">
        <v>0</v>
      </c>
      <c r="D1526" t="s">
        <v>75</v>
      </c>
      <c r="E1526">
        <v>2.19</v>
      </c>
      <c r="F1526">
        <v>0</v>
      </c>
      <c r="G1526">
        <v>0</v>
      </c>
      <c r="H1526">
        <v>1</v>
      </c>
      <c r="I1526">
        <f>Data[[#This Row],[nucleus_area_pct]]/Data[[#This Row],[cytoplasm_ratio]]</f>
        <v>0</v>
      </c>
      <c r="J1526">
        <v>0.80100000000000005</v>
      </c>
      <c r="K1526">
        <v>0.316</v>
      </c>
      <c r="L1526">
        <v>2.23</v>
      </c>
      <c r="M1526">
        <v>1</v>
      </c>
      <c r="N1526">
        <v>0.79800000000000004</v>
      </c>
      <c r="O1526">
        <v>27</v>
      </c>
      <c r="P1526">
        <v>13</v>
      </c>
      <c r="Q1526">
        <v>232</v>
      </c>
      <c r="R1526">
        <v>138</v>
      </c>
      <c r="S1526">
        <v>170</v>
      </c>
      <c r="T1526">
        <f>(Data[[#This Row],[mean_r]]/256)*100</f>
        <v>90.625</v>
      </c>
      <c r="U1526">
        <f>(Data[[#This Row],[mean_g]]/256)*100</f>
        <v>53.90625</v>
      </c>
      <c r="V1526">
        <f>(Data[[#This Row],[mean_b]]/256)*100</f>
        <v>66.40625</v>
      </c>
      <c r="W1526">
        <v>0.47299999999999998</v>
      </c>
      <c r="X1526" t="s">
        <v>63</v>
      </c>
      <c r="Y1526" t="s">
        <v>45</v>
      </c>
      <c r="Z1526">
        <v>8384</v>
      </c>
      <c r="AA1526">
        <v>5.19</v>
      </c>
      <c r="AB1526">
        <v>11.7</v>
      </c>
      <c r="AC1526">
        <v>42</v>
      </c>
      <c r="AD1526">
        <v>306608</v>
      </c>
      <c r="AE1526">
        <v>92.1</v>
      </c>
      <c r="AF1526">
        <v>33.799999999999997</v>
      </c>
      <c r="AG1526" t="s">
        <v>64</v>
      </c>
      <c r="AH1526" t="s">
        <v>42</v>
      </c>
      <c r="AI1526" t="s">
        <v>56</v>
      </c>
      <c r="AJ1526">
        <v>100</v>
      </c>
      <c r="AK1526">
        <v>224</v>
      </c>
      <c r="AL1526">
        <v>3.8399999999999997E-2</v>
      </c>
      <c r="AM1526">
        <v>0.91190000000000004</v>
      </c>
      <c r="AN1526">
        <v>0.88070000000000004</v>
      </c>
      <c r="AO1526">
        <f>Data[[#This Row],[labeller_confidence_score]]-Data[[#This Row],[cytodiffusion_classification_confidence]]</f>
        <v>-3.1200000000000006E-2</v>
      </c>
    </row>
    <row r="1527" spans="1:41" x14ac:dyDescent="0.3">
      <c r="A1527" t="s">
        <v>1600</v>
      </c>
      <c r="B1527" t="s">
        <v>49</v>
      </c>
      <c r="C1527">
        <v>0</v>
      </c>
      <c r="D1527" t="s">
        <v>50</v>
      </c>
      <c r="E1527">
        <v>10.33</v>
      </c>
      <c r="F1527">
        <v>52</v>
      </c>
      <c r="G1527">
        <v>0.54600000000000004</v>
      </c>
      <c r="H1527">
        <v>0.35699999999999998</v>
      </c>
      <c r="I1527">
        <f>Data[[#This Row],[nucleus_area_pct]]/Data[[#This Row],[cytoplasm_ratio]]</f>
        <v>145.65826330532212</v>
      </c>
      <c r="J1527">
        <v>0.81</v>
      </c>
      <c r="K1527">
        <v>0.30299999999999999</v>
      </c>
      <c r="L1527">
        <v>2.4700000000000002</v>
      </c>
      <c r="M1527">
        <v>2.9</v>
      </c>
      <c r="N1527">
        <v>0.92900000000000005</v>
      </c>
      <c r="O1527">
        <v>321</v>
      </c>
      <c r="P1527">
        <v>75</v>
      </c>
      <c r="Q1527">
        <v>198</v>
      </c>
      <c r="R1527">
        <v>154</v>
      </c>
      <c r="S1527">
        <v>194</v>
      </c>
      <c r="T1527">
        <f>(Data[[#This Row],[mean_r]]/256)*100</f>
        <v>77.34375</v>
      </c>
      <c r="U1527">
        <f>(Data[[#This Row],[mean_g]]/256)*100</f>
        <v>60.15625</v>
      </c>
      <c r="V1527">
        <f>(Data[[#This Row],[mean_b]]/256)*100</f>
        <v>75.78125</v>
      </c>
      <c r="W1527">
        <v>0.68899999999999995</v>
      </c>
      <c r="X1527" t="s">
        <v>63</v>
      </c>
      <c r="Y1527" t="s">
        <v>45</v>
      </c>
      <c r="Z1527">
        <v>5298</v>
      </c>
      <c r="AA1527">
        <v>5.95</v>
      </c>
      <c r="AB1527">
        <v>12</v>
      </c>
      <c r="AC1527">
        <v>43.7</v>
      </c>
      <c r="AD1527">
        <v>283393</v>
      </c>
      <c r="AE1527">
        <v>89.7</v>
      </c>
      <c r="AF1527">
        <v>34.4</v>
      </c>
      <c r="AG1527" t="s">
        <v>41</v>
      </c>
      <c r="AH1527" t="s">
        <v>42</v>
      </c>
      <c r="AI1527" t="s">
        <v>56</v>
      </c>
      <c r="AJ1527">
        <v>60</v>
      </c>
      <c r="AK1527">
        <v>512</v>
      </c>
      <c r="AL1527">
        <v>6.9000000000000006E-2</v>
      </c>
      <c r="AM1527">
        <v>0.99860000000000004</v>
      </c>
      <c r="AN1527">
        <v>0.88109999999999999</v>
      </c>
      <c r="AO1527">
        <f>Data[[#This Row],[labeller_confidence_score]]-Data[[#This Row],[cytodiffusion_classification_confidence]]</f>
        <v>-0.11750000000000005</v>
      </c>
    </row>
    <row r="1528" spans="1:41" x14ac:dyDescent="0.3">
      <c r="A1528" t="s">
        <v>1601</v>
      </c>
      <c r="B1528" t="s">
        <v>81</v>
      </c>
      <c r="C1528">
        <v>1</v>
      </c>
      <c r="D1528" t="s">
        <v>82</v>
      </c>
      <c r="E1528">
        <v>12.1</v>
      </c>
      <c r="F1528">
        <v>86.4</v>
      </c>
      <c r="G1528">
        <v>0.33</v>
      </c>
      <c r="H1528">
        <v>0.13400000000000001</v>
      </c>
      <c r="I1528">
        <f>Data[[#This Row],[nucleus_area_pct]]/Data[[#This Row],[cytoplasm_ratio]]</f>
        <v>644.77611940298505</v>
      </c>
      <c r="J1528">
        <v>0.92600000000000005</v>
      </c>
      <c r="K1528">
        <v>0.28999999999999998</v>
      </c>
      <c r="L1528">
        <v>1.08</v>
      </c>
      <c r="M1528">
        <v>1.1000000000000001</v>
      </c>
      <c r="N1528">
        <v>0.86899999999999999</v>
      </c>
      <c r="O1528">
        <v>670</v>
      </c>
      <c r="P1528">
        <v>79</v>
      </c>
      <c r="Q1528">
        <v>186</v>
      </c>
      <c r="R1528">
        <v>146</v>
      </c>
      <c r="S1528">
        <v>195</v>
      </c>
      <c r="T1528">
        <f>(Data[[#This Row],[mean_r]]/256)*100</f>
        <v>72.65625</v>
      </c>
      <c r="U1528">
        <f>(Data[[#This Row],[mean_g]]/256)*100</f>
        <v>57.03125</v>
      </c>
      <c r="V1528">
        <f>(Data[[#This Row],[mean_b]]/256)*100</f>
        <v>76.171875</v>
      </c>
      <c r="W1528">
        <v>0.66600000000000004</v>
      </c>
      <c r="X1528" t="s">
        <v>51</v>
      </c>
      <c r="Y1528" t="s">
        <v>45</v>
      </c>
      <c r="Z1528">
        <v>5359</v>
      </c>
      <c r="AA1528">
        <v>5.21</v>
      </c>
      <c r="AB1528">
        <v>14</v>
      </c>
      <c r="AC1528">
        <v>39.299999999999997</v>
      </c>
      <c r="AD1528">
        <v>234087</v>
      </c>
      <c r="AE1528">
        <v>97.5</v>
      </c>
      <c r="AF1528">
        <v>34.200000000000003</v>
      </c>
      <c r="AG1528" t="s">
        <v>41</v>
      </c>
      <c r="AH1528" t="s">
        <v>68</v>
      </c>
      <c r="AI1528" t="s">
        <v>52</v>
      </c>
      <c r="AJ1528">
        <v>100</v>
      </c>
      <c r="AK1528">
        <v>256</v>
      </c>
      <c r="AL1528">
        <v>0.84309999999999996</v>
      </c>
      <c r="AM1528">
        <v>0.70579999999999998</v>
      </c>
      <c r="AN1528">
        <v>0.88380000000000003</v>
      </c>
      <c r="AO1528">
        <f>Data[[#This Row],[labeller_confidence_score]]-Data[[#This Row],[cytodiffusion_classification_confidence]]</f>
        <v>0.17800000000000005</v>
      </c>
    </row>
    <row r="1529" spans="1:41" x14ac:dyDescent="0.3">
      <c r="A1529" t="s">
        <v>1602</v>
      </c>
      <c r="B1529" t="s">
        <v>54</v>
      </c>
      <c r="C1529">
        <v>0</v>
      </c>
      <c r="D1529" t="s">
        <v>54</v>
      </c>
      <c r="E1529">
        <v>7.81</v>
      </c>
      <c r="F1529">
        <v>0</v>
      </c>
      <c r="G1529">
        <v>0</v>
      </c>
      <c r="H1529">
        <v>1</v>
      </c>
      <c r="I1529">
        <f>Data[[#This Row],[nucleus_area_pct]]/Data[[#This Row],[cytoplasm_ratio]]</f>
        <v>0</v>
      </c>
      <c r="J1529">
        <v>0.95499999999999996</v>
      </c>
      <c r="K1529">
        <v>0.17199999999999999</v>
      </c>
      <c r="L1529">
        <v>0.26</v>
      </c>
      <c r="M1529">
        <v>1</v>
      </c>
      <c r="N1529">
        <v>0.93400000000000005</v>
      </c>
      <c r="O1529">
        <v>169</v>
      </c>
      <c r="P1529">
        <v>53</v>
      </c>
      <c r="Q1529">
        <v>240</v>
      </c>
      <c r="R1529">
        <v>105</v>
      </c>
      <c r="S1529">
        <v>142</v>
      </c>
      <c r="T1529">
        <f>(Data[[#This Row],[mean_r]]/256)*100</f>
        <v>93.75</v>
      </c>
      <c r="U1529">
        <f>(Data[[#This Row],[mean_g]]/256)*100</f>
        <v>41.015625</v>
      </c>
      <c r="V1529">
        <f>(Data[[#This Row],[mean_b]]/256)*100</f>
        <v>55.46875</v>
      </c>
      <c r="W1529">
        <v>0.51500000000000001</v>
      </c>
      <c r="X1529" t="s">
        <v>51</v>
      </c>
      <c r="Y1529" t="s">
        <v>45</v>
      </c>
      <c r="Z1529">
        <v>7263</v>
      </c>
      <c r="AA1529">
        <v>4.1500000000000004</v>
      </c>
      <c r="AB1529">
        <v>12</v>
      </c>
      <c r="AC1529">
        <v>40.1</v>
      </c>
      <c r="AD1529">
        <v>150970</v>
      </c>
      <c r="AE1529">
        <v>84</v>
      </c>
      <c r="AF1529">
        <v>34.1</v>
      </c>
      <c r="AG1529" t="s">
        <v>41</v>
      </c>
      <c r="AH1529" t="s">
        <v>47</v>
      </c>
      <c r="AI1529" t="s">
        <v>43</v>
      </c>
      <c r="AJ1529">
        <v>100</v>
      </c>
      <c r="AK1529">
        <v>224</v>
      </c>
      <c r="AL1529">
        <v>0.10150000000000001</v>
      </c>
      <c r="AM1529">
        <v>0.85670000000000002</v>
      </c>
      <c r="AN1529">
        <v>0.94430000000000003</v>
      </c>
      <c r="AO1529">
        <f>Data[[#This Row],[labeller_confidence_score]]-Data[[#This Row],[cytodiffusion_classification_confidence]]</f>
        <v>8.7600000000000011E-2</v>
      </c>
    </row>
    <row r="1530" spans="1:41" x14ac:dyDescent="0.3">
      <c r="A1530" t="s">
        <v>1603</v>
      </c>
      <c r="B1530" t="s">
        <v>62</v>
      </c>
      <c r="C1530">
        <v>0</v>
      </c>
      <c r="D1530" t="s">
        <v>50</v>
      </c>
      <c r="E1530">
        <v>8.19</v>
      </c>
      <c r="F1530">
        <v>82.7</v>
      </c>
      <c r="G1530">
        <v>0.76800000000000002</v>
      </c>
      <c r="H1530">
        <v>0.28000000000000003</v>
      </c>
      <c r="I1530">
        <f>Data[[#This Row],[nucleus_area_pct]]/Data[[#This Row],[cytoplasm_ratio]]</f>
        <v>295.35714285714283</v>
      </c>
      <c r="J1530">
        <v>0.81</v>
      </c>
      <c r="K1530">
        <v>0.25900000000000001</v>
      </c>
      <c r="L1530">
        <v>1.02</v>
      </c>
      <c r="M1530">
        <v>1</v>
      </c>
      <c r="N1530">
        <v>0.93100000000000005</v>
      </c>
      <c r="O1530">
        <v>210</v>
      </c>
      <c r="P1530">
        <v>59</v>
      </c>
      <c r="Q1530">
        <v>213</v>
      </c>
      <c r="R1530">
        <v>160</v>
      </c>
      <c r="S1530">
        <v>190</v>
      </c>
      <c r="T1530">
        <f>(Data[[#This Row],[mean_r]]/256)*100</f>
        <v>83.203125</v>
      </c>
      <c r="U1530">
        <f>(Data[[#This Row],[mean_g]]/256)*100</f>
        <v>62.5</v>
      </c>
      <c r="V1530">
        <f>(Data[[#This Row],[mean_b]]/256)*100</f>
        <v>74.21875</v>
      </c>
      <c r="W1530">
        <v>0.63500000000000001</v>
      </c>
      <c r="X1530" t="s">
        <v>51</v>
      </c>
      <c r="Y1530" t="s">
        <v>45</v>
      </c>
      <c r="Z1530">
        <v>8269</v>
      </c>
      <c r="AA1530">
        <v>5.57</v>
      </c>
      <c r="AB1530">
        <v>14.1</v>
      </c>
      <c r="AC1530">
        <v>34.700000000000003</v>
      </c>
      <c r="AD1530">
        <v>359515</v>
      </c>
      <c r="AE1530">
        <v>98.9</v>
      </c>
      <c r="AF1530">
        <v>33.299999999999997</v>
      </c>
      <c r="AG1530" t="s">
        <v>46</v>
      </c>
      <c r="AH1530" t="s">
        <v>42</v>
      </c>
      <c r="AI1530" t="s">
        <v>43</v>
      </c>
      <c r="AJ1530">
        <v>100</v>
      </c>
      <c r="AK1530">
        <v>512</v>
      </c>
      <c r="AL1530">
        <v>0.13450000000000001</v>
      </c>
      <c r="AM1530">
        <v>0.82579999999999998</v>
      </c>
      <c r="AN1530">
        <v>0.98729999999999996</v>
      </c>
      <c r="AO1530">
        <f>Data[[#This Row],[labeller_confidence_score]]-Data[[#This Row],[cytodiffusion_classification_confidence]]</f>
        <v>0.16149999999999998</v>
      </c>
    </row>
    <row r="1531" spans="1:41" x14ac:dyDescent="0.3">
      <c r="A1531" t="s">
        <v>1604</v>
      </c>
      <c r="B1531" t="s">
        <v>74</v>
      </c>
      <c r="C1531">
        <v>0</v>
      </c>
      <c r="D1531" t="s">
        <v>75</v>
      </c>
      <c r="E1531">
        <v>2.87</v>
      </c>
      <c r="F1531">
        <v>0</v>
      </c>
      <c r="G1531">
        <v>0</v>
      </c>
      <c r="H1531">
        <v>1</v>
      </c>
      <c r="I1531">
        <f>Data[[#This Row],[nucleus_area_pct]]/Data[[#This Row],[cytoplasm_ratio]]</f>
        <v>0</v>
      </c>
      <c r="J1531">
        <v>0.747</v>
      </c>
      <c r="K1531">
        <v>0.379</v>
      </c>
      <c r="L1531">
        <v>2.29</v>
      </c>
      <c r="M1531">
        <v>1</v>
      </c>
      <c r="N1531">
        <v>0.79200000000000004</v>
      </c>
      <c r="O1531">
        <v>28</v>
      </c>
      <c r="P1531">
        <v>13</v>
      </c>
      <c r="Q1531">
        <v>212</v>
      </c>
      <c r="R1531">
        <v>150</v>
      </c>
      <c r="S1531">
        <v>164</v>
      </c>
      <c r="T1531">
        <f>(Data[[#This Row],[mean_r]]/256)*100</f>
        <v>82.8125</v>
      </c>
      <c r="U1531">
        <f>(Data[[#This Row],[mean_g]]/256)*100</f>
        <v>58.59375</v>
      </c>
      <c r="V1531">
        <f>(Data[[#This Row],[mean_b]]/256)*100</f>
        <v>64.0625</v>
      </c>
      <c r="W1531">
        <v>0.437</v>
      </c>
      <c r="X1531" t="s">
        <v>63</v>
      </c>
      <c r="Y1531" t="s">
        <v>45</v>
      </c>
      <c r="Z1531">
        <v>6639</v>
      </c>
      <c r="AA1531">
        <v>5.61</v>
      </c>
      <c r="AB1531">
        <v>11.9</v>
      </c>
      <c r="AC1531">
        <v>37.799999999999997</v>
      </c>
      <c r="AD1531">
        <v>60982</v>
      </c>
      <c r="AE1531">
        <v>94.4</v>
      </c>
      <c r="AF1531">
        <v>34.200000000000003</v>
      </c>
      <c r="AG1531" t="s">
        <v>64</v>
      </c>
      <c r="AH1531" t="s">
        <v>47</v>
      </c>
      <c r="AI1531" t="s">
        <v>52</v>
      </c>
      <c r="AJ1531">
        <v>100</v>
      </c>
      <c r="AK1531">
        <v>360</v>
      </c>
      <c r="AL1531">
        <v>6.6000000000000003E-2</v>
      </c>
      <c r="AM1531">
        <v>0.89690000000000003</v>
      </c>
      <c r="AN1531">
        <v>0.99780000000000002</v>
      </c>
      <c r="AO1531">
        <f>Data[[#This Row],[labeller_confidence_score]]-Data[[#This Row],[cytodiffusion_classification_confidence]]</f>
        <v>0.10089999999999999</v>
      </c>
    </row>
    <row r="1532" spans="1:41" x14ac:dyDescent="0.3">
      <c r="A1532" t="s">
        <v>1605</v>
      </c>
      <c r="B1532" t="s">
        <v>49</v>
      </c>
      <c r="C1532">
        <v>0</v>
      </c>
      <c r="D1532" t="s">
        <v>50</v>
      </c>
      <c r="E1532">
        <v>11.76</v>
      </c>
      <c r="F1532">
        <v>54.2</v>
      </c>
      <c r="G1532">
        <v>0.61799999999999999</v>
      </c>
      <c r="H1532">
        <v>0.495</v>
      </c>
      <c r="I1532">
        <f>Data[[#This Row],[nucleus_area_pct]]/Data[[#This Row],[cytoplasm_ratio]]</f>
        <v>109.49494949494949</v>
      </c>
      <c r="J1532">
        <v>0.81599999999999995</v>
      </c>
      <c r="K1532">
        <v>0.35799999999999998</v>
      </c>
      <c r="L1532">
        <v>2.5099999999999998</v>
      </c>
      <c r="M1532">
        <v>3.7</v>
      </c>
      <c r="N1532">
        <v>0.84599999999999997</v>
      </c>
      <c r="O1532">
        <v>300</v>
      </c>
      <c r="P1532">
        <v>65</v>
      </c>
      <c r="Q1532">
        <v>199</v>
      </c>
      <c r="R1532">
        <v>161</v>
      </c>
      <c r="S1532">
        <v>172</v>
      </c>
      <c r="T1532">
        <f>(Data[[#This Row],[mean_r]]/256)*100</f>
        <v>77.734375</v>
      </c>
      <c r="U1532">
        <f>(Data[[#This Row],[mean_g]]/256)*100</f>
        <v>62.890625</v>
      </c>
      <c r="V1532">
        <f>(Data[[#This Row],[mean_b]]/256)*100</f>
        <v>67.1875</v>
      </c>
      <c r="W1532">
        <v>0.64700000000000002</v>
      </c>
      <c r="X1532" t="s">
        <v>63</v>
      </c>
      <c r="Y1532" t="s">
        <v>45</v>
      </c>
      <c r="Z1532">
        <v>6473</v>
      </c>
      <c r="AA1532">
        <v>5</v>
      </c>
      <c r="AB1532">
        <v>14.4</v>
      </c>
      <c r="AC1532">
        <v>39.6</v>
      </c>
      <c r="AD1532">
        <v>218511</v>
      </c>
      <c r="AE1532">
        <v>83.9</v>
      </c>
      <c r="AF1532">
        <v>31.8</v>
      </c>
      <c r="AG1532" t="s">
        <v>46</v>
      </c>
      <c r="AH1532" t="s">
        <v>42</v>
      </c>
      <c r="AI1532" t="s">
        <v>56</v>
      </c>
      <c r="AJ1532">
        <v>60</v>
      </c>
      <c r="AK1532">
        <v>256</v>
      </c>
      <c r="AL1532">
        <v>6.7400000000000002E-2</v>
      </c>
      <c r="AM1532">
        <v>0.86809999999999998</v>
      </c>
      <c r="AN1532">
        <v>0.94540000000000002</v>
      </c>
      <c r="AO1532">
        <f>Data[[#This Row],[labeller_confidence_score]]-Data[[#This Row],[cytodiffusion_classification_confidence]]</f>
        <v>7.7300000000000035E-2</v>
      </c>
    </row>
    <row r="1533" spans="1:41" x14ac:dyDescent="0.3">
      <c r="A1533" t="s">
        <v>1606</v>
      </c>
      <c r="B1533" t="s">
        <v>62</v>
      </c>
      <c r="C1533">
        <v>0</v>
      </c>
      <c r="D1533" t="s">
        <v>50</v>
      </c>
      <c r="E1533">
        <v>8.2100000000000009</v>
      </c>
      <c r="F1533">
        <v>75.3</v>
      </c>
      <c r="G1533">
        <v>0.90800000000000003</v>
      </c>
      <c r="H1533">
        <v>0.11</v>
      </c>
      <c r="I1533">
        <f>Data[[#This Row],[nucleus_area_pct]]/Data[[#This Row],[cytoplasm_ratio]]</f>
        <v>684.5454545454545</v>
      </c>
      <c r="J1533">
        <v>0.90500000000000003</v>
      </c>
      <c r="K1533">
        <v>0.24399999999999999</v>
      </c>
      <c r="L1533">
        <v>0.76</v>
      </c>
      <c r="M1533">
        <v>1</v>
      </c>
      <c r="N1533">
        <v>0.89600000000000002</v>
      </c>
      <c r="O1533">
        <v>288</v>
      </c>
      <c r="P1533">
        <v>60</v>
      </c>
      <c r="Q1533">
        <v>199</v>
      </c>
      <c r="R1533">
        <v>157</v>
      </c>
      <c r="S1533">
        <v>202</v>
      </c>
      <c r="T1533">
        <f>(Data[[#This Row],[mean_r]]/256)*100</f>
        <v>77.734375</v>
      </c>
      <c r="U1533">
        <f>(Data[[#This Row],[mean_g]]/256)*100</f>
        <v>61.328125</v>
      </c>
      <c r="V1533">
        <f>(Data[[#This Row],[mean_b]]/256)*100</f>
        <v>78.90625</v>
      </c>
      <c r="W1533">
        <v>0.75700000000000001</v>
      </c>
      <c r="X1533" t="s">
        <v>51</v>
      </c>
      <c r="Y1533" t="s">
        <v>40</v>
      </c>
      <c r="Z1533">
        <v>10835</v>
      </c>
      <c r="AA1533">
        <v>5.81</v>
      </c>
      <c r="AB1533">
        <v>12.1</v>
      </c>
      <c r="AC1533">
        <v>42.3</v>
      </c>
      <c r="AD1533">
        <v>324481</v>
      </c>
      <c r="AE1533">
        <v>83.9</v>
      </c>
      <c r="AF1533">
        <v>33.4</v>
      </c>
      <c r="AG1533" t="s">
        <v>64</v>
      </c>
      <c r="AH1533" t="s">
        <v>42</v>
      </c>
      <c r="AI1533" t="s">
        <v>56</v>
      </c>
      <c r="AJ1533">
        <v>100</v>
      </c>
      <c r="AK1533">
        <v>224</v>
      </c>
      <c r="AL1533">
        <v>1.4500000000000001E-2</v>
      </c>
      <c r="AM1533">
        <v>0.92210000000000003</v>
      </c>
      <c r="AN1533">
        <v>0.9496</v>
      </c>
      <c r="AO1533">
        <f>Data[[#This Row],[labeller_confidence_score]]-Data[[#This Row],[cytodiffusion_classification_confidence]]</f>
        <v>2.7499999999999969E-2</v>
      </c>
    </row>
    <row r="1534" spans="1:41" x14ac:dyDescent="0.3">
      <c r="A1534" t="s">
        <v>1607</v>
      </c>
      <c r="B1534" t="s">
        <v>67</v>
      </c>
      <c r="C1534">
        <v>1</v>
      </c>
      <c r="D1534" t="s">
        <v>67</v>
      </c>
      <c r="E1534">
        <v>5.07</v>
      </c>
      <c r="F1534">
        <v>0</v>
      </c>
      <c r="G1534">
        <v>0.13900000000000001</v>
      </c>
      <c r="H1534">
        <v>0.84499999999999997</v>
      </c>
      <c r="I1534">
        <f>Data[[#This Row],[nucleus_area_pct]]/Data[[#This Row],[cytoplasm_ratio]]</f>
        <v>0</v>
      </c>
      <c r="J1534">
        <v>0.68</v>
      </c>
      <c r="K1534">
        <v>0.373</v>
      </c>
      <c r="L1534">
        <v>0.11</v>
      </c>
      <c r="M1534">
        <v>1</v>
      </c>
      <c r="N1534">
        <v>0.628</v>
      </c>
      <c r="O1534">
        <v>130</v>
      </c>
      <c r="P1534">
        <v>8</v>
      </c>
      <c r="Q1534">
        <v>244</v>
      </c>
      <c r="R1534">
        <v>179</v>
      </c>
      <c r="S1534">
        <v>213</v>
      </c>
      <c r="T1534">
        <f>(Data[[#This Row],[mean_r]]/256)*100</f>
        <v>95.3125</v>
      </c>
      <c r="U1534">
        <f>(Data[[#This Row],[mean_g]]/256)*100</f>
        <v>69.921875</v>
      </c>
      <c r="V1534">
        <f>(Data[[#This Row],[mean_b]]/256)*100</f>
        <v>83.203125</v>
      </c>
      <c r="W1534">
        <v>0.67</v>
      </c>
      <c r="X1534" t="s">
        <v>63</v>
      </c>
      <c r="Y1534" t="s">
        <v>40</v>
      </c>
      <c r="Z1534">
        <v>8722</v>
      </c>
      <c r="AA1534">
        <v>4.34</v>
      </c>
      <c r="AB1534">
        <v>13.5</v>
      </c>
      <c r="AC1534">
        <v>45.8</v>
      </c>
      <c r="AD1534">
        <v>349864</v>
      </c>
      <c r="AE1534">
        <v>89.6</v>
      </c>
      <c r="AF1534">
        <v>35.200000000000003</v>
      </c>
      <c r="AG1534" t="s">
        <v>46</v>
      </c>
      <c r="AH1534" t="s">
        <v>47</v>
      </c>
      <c r="AI1534" t="s">
        <v>56</v>
      </c>
      <c r="AJ1534">
        <v>60</v>
      </c>
      <c r="AK1534">
        <v>512</v>
      </c>
      <c r="AL1534">
        <v>0.6976</v>
      </c>
      <c r="AM1534">
        <v>0.74250000000000005</v>
      </c>
      <c r="AN1534">
        <v>0.77549999999999997</v>
      </c>
      <c r="AO1534">
        <f>Data[[#This Row],[labeller_confidence_score]]-Data[[#This Row],[cytodiffusion_classification_confidence]]</f>
        <v>3.2999999999999918E-2</v>
      </c>
    </row>
    <row r="1535" spans="1:41" x14ac:dyDescent="0.3">
      <c r="A1535" t="s">
        <v>1608</v>
      </c>
      <c r="B1535" t="s">
        <v>133</v>
      </c>
      <c r="C1535">
        <v>1</v>
      </c>
      <c r="D1535" t="s">
        <v>104</v>
      </c>
      <c r="E1535">
        <v>8.7899999999999991</v>
      </c>
      <c r="F1535">
        <v>0</v>
      </c>
      <c r="G1535">
        <v>0</v>
      </c>
      <c r="H1535">
        <v>1</v>
      </c>
      <c r="I1535">
        <f>Data[[#This Row],[nucleus_area_pct]]/Data[[#This Row],[cytoplasm_ratio]]</f>
        <v>0</v>
      </c>
      <c r="J1535">
        <v>0.56100000000000005</v>
      </c>
      <c r="K1535">
        <v>0.88800000000000001</v>
      </c>
      <c r="L1535">
        <v>0.14000000000000001</v>
      </c>
      <c r="M1535">
        <v>1</v>
      </c>
      <c r="N1535">
        <v>0.86699999999999999</v>
      </c>
      <c r="O1535">
        <v>187</v>
      </c>
      <c r="P1535">
        <v>56</v>
      </c>
      <c r="Q1535">
        <v>231</v>
      </c>
      <c r="R1535">
        <v>132</v>
      </c>
      <c r="S1535">
        <v>124</v>
      </c>
      <c r="T1535">
        <f>(Data[[#This Row],[mean_r]]/256)*100</f>
        <v>90.234375</v>
      </c>
      <c r="U1535">
        <f>(Data[[#This Row],[mean_g]]/256)*100</f>
        <v>51.5625</v>
      </c>
      <c r="V1535">
        <f>(Data[[#This Row],[mean_b]]/256)*100</f>
        <v>48.4375</v>
      </c>
      <c r="W1535">
        <v>0.48299999999999998</v>
      </c>
      <c r="X1535" t="s">
        <v>51</v>
      </c>
      <c r="Y1535" t="s">
        <v>45</v>
      </c>
      <c r="Z1535">
        <v>7309</v>
      </c>
      <c r="AA1535">
        <v>5.25</v>
      </c>
      <c r="AB1535">
        <v>11.8</v>
      </c>
      <c r="AC1535">
        <v>33.299999999999997</v>
      </c>
      <c r="AD1535">
        <v>140313</v>
      </c>
      <c r="AE1535">
        <v>71.3</v>
      </c>
      <c r="AF1535">
        <v>28.8</v>
      </c>
      <c r="AG1535" t="s">
        <v>64</v>
      </c>
      <c r="AH1535" t="s">
        <v>68</v>
      </c>
      <c r="AI1535" t="s">
        <v>52</v>
      </c>
      <c r="AJ1535">
        <v>60</v>
      </c>
      <c r="AK1535">
        <v>256</v>
      </c>
      <c r="AL1535">
        <v>0.81469999999999998</v>
      </c>
      <c r="AM1535">
        <v>0.86399999999999999</v>
      </c>
      <c r="AN1535">
        <v>0.64490000000000003</v>
      </c>
      <c r="AO1535">
        <f>Data[[#This Row],[labeller_confidence_score]]-Data[[#This Row],[cytodiffusion_classification_confidence]]</f>
        <v>-0.21909999999999996</v>
      </c>
    </row>
    <row r="1536" spans="1:41" x14ac:dyDescent="0.3">
      <c r="A1536" t="s">
        <v>1609</v>
      </c>
      <c r="B1536" t="s">
        <v>49</v>
      </c>
      <c r="C1536">
        <v>0</v>
      </c>
      <c r="D1536" t="s">
        <v>50</v>
      </c>
      <c r="E1536">
        <v>13.62</v>
      </c>
      <c r="F1536">
        <v>54.5</v>
      </c>
      <c r="G1536">
        <v>0.47899999999999998</v>
      </c>
      <c r="H1536">
        <v>0.47699999999999998</v>
      </c>
      <c r="I1536">
        <f>Data[[#This Row],[nucleus_area_pct]]/Data[[#This Row],[cytoplasm_ratio]]</f>
        <v>114.25576519916143</v>
      </c>
      <c r="J1536">
        <v>0.73499999999999999</v>
      </c>
      <c r="K1536">
        <v>0.30399999999999999</v>
      </c>
      <c r="L1536">
        <v>3.01</v>
      </c>
      <c r="M1536">
        <v>3.1</v>
      </c>
      <c r="N1536">
        <v>0.77400000000000002</v>
      </c>
      <c r="O1536">
        <v>460</v>
      </c>
      <c r="P1536">
        <v>71</v>
      </c>
      <c r="Q1536">
        <v>228</v>
      </c>
      <c r="R1536">
        <v>147</v>
      </c>
      <c r="S1536">
        <v>159</v>
      </c>
      <c r="T1536">
        <f>(Data[[#This Row],[mean_r]]/256)*100</f>
        <v>89.0625</v>
      </c>
      <c r="U1536">
        <f>(Data[[#This Row],[mean_g]]/256)*100</f>
        <v>57.421875</v>
      </c>
      <c r="V1536">
        <f>(Data[[#This Row],[mean_b]]/256)*100</f>
        <v>62.109375</v>
      </c>
      <c r="W1536">
        <v>0.66</v>
      </c>
      <c r="X1536" t="s">
        <v>63</v>
      </c>
      <c r="Y1536" t="s">
        <v>45</v>
      </c>
      <c r="Z1536">
        <v>11639</v>
      </c>
      <c r="AA1536">
        <v>5.03</v>
      </c>
      <c r="AB1536">
        <v>11.1</v>
      </c>
      <c r="AC1536">
        <v>44.2</v>
      </c>
      <c r="AD1536">
        <v>404836</v>
      </c>
      <c r="AE1536">
        <v>84.7</v>
      </c>
      <c r="AF1536">
        <v>34.700000000000003</v>
      </c>
      <c r="AG1536" t="s">
        <v>64</v>
      </c>
      <c r="AH1536" t="s">
        <v>47</v>
      </c>
      <c r="AI1536" t="s">
        <v>56</v>
      </c>
      <c r="AJ1536">
        <v>100</v>
      </c>
      <c r="AK1536">
        <v>256</v>
      </c>
      <c r="AL1536">
        <v>0.1016</v>
      </c>
      <c r="AM1536">
        <v>0.80020000000000002</v>
      </c>
      <c r="AN1536">
        <v>0.78869999999999996</v>
      </c>
      <c r="AO1536">
        <f>Data[[#This Row],[labeller_confidence_score]]-Data[[#This Row],[cytodiffusion_classification_confidence]]</f>
        <v>-1.1500000000000066E-2</v>
      </c>
    </row>
    <row r="1537" spans="1:41" x14ac:dyDescent="0.3">
      <c r="A1537" t="s">
        <v>1610</v>
      </c>
      <c r="B1537" t="s">
        <v>81</v>
      </c>
      <c r="C1537">
        <v>1</v>
      </c>
      <c r="D1537" t="s">
        <v>82</v>
      </c>
      <c r="E1537">
        <v>16.47</v>
      </c>
      <c r="F1537">
        <v>84.3</v>
      </c>
      <c r="G1537">
        <v>0.315</v>
      </c>
      <c r="H1537">
        <v>0.156</v>
      </c>
      <c r="I1537">
        <f>Data[[#This Row],[nucleus_area_pct]]/Data[[#This Row],[cytoplasm_ratio]]</f>
        <v>540.38461538461536</v>
      </c>
      <c r="J1537">
        <v>0.84</v>
      </c>
      <c r="K1537">
        <v>0.35499999999999998</v>
      </c>
      <c r="L1537">
        <v>0.49</v>
      </c>
      <c r="M1537">
        <v>1</v>
      </c>
      <c r="N1537">
        <v>0.87</v>
      </c>
      <c r="O1537">
        <v>630</v>
      </c>
      <c r="P1537">
        <v>96</v>
      </c>
      <c r="Q1537">
        <v>231</v>
      </c>
      <c r="R1537">
        <v>176</v>
      </c>
      <c r="S1537">
        <v>209</v>
      </c>
      <c r="T1537">
        <f>(Data[[#This Row],[mean_r]]/256)*100</f>
        <v>90.234375</v>
      </c>
      <c r="U1537">
        <f>(Data[[#This Row],[mean_g]]/256)*100</f>
        <v>68.75</v>
      </c>
      <c r="V1537">
        <f>(Data[[#This Row],[mean_b]]/256)*100</f>
        <v>81.640625</v>
      </c>
      <c r="W1537">
        <v>0.63300000000000001</v>
      </c>
      <c r="X1537" t="s">
        <v>39</v>
      </c>
      <c r="Y1537" t="s">
        <v>45</v>
      </c>
      <c r="Z1537">
        <v>8711</v>
      </c>
      <c r="AA1537">
        <v>3.47</v>
      </c>
      <c r="AB1537">
        <v>11.8</v>
      </c>
      <c r="AC1537">
        <v>46.1</v>
      </c>
      <c r="AD1537">
        <v>290150</v>
      </c>
      <c r="AE1537">
        <v>80.3</v>
      </c>
      <c r="AF1537">
        <v>35.700000000000003</v>
      </c>
      <c r="AG1537" t="s">
        <v>46</v>
      </c>
      <c r="AH1537" t="s">
        <v>47</v>
      </c>
      <c r="AI1537" t="s">
        <v>56</v>
      </c>
      <c r="AJ1537">
        <v>100</v>
      </c>
      <c r="AK1537">
        <v>256</v>
      </c>
      <c r="AL1537">
        <v>0.91390000000000005</v>
      </c>
      <c r="AM1537">
        <v>0.68669999999999998</v>
      </c>
      <c r="AN1537">
        <v>0.53190000000000004</v>
      </c>
      <c r="AO1537">
        <f>Data[[#This Row],[labeller_confidence_score]]-Data[[#This Row],[cytodiffusion_classification_confidence]]</f>
        <v>-0.15479999999999994</v>
      </c>
    </row>
    <row r="1538" spans="1:41" x14ac:dyDescent="0.3">
      <c r="A1538" t="s">
        <v>1611</v>
      </c>
      <c r="B1538" t="s">
        <v>49</v>
      </c>
      <c r="C1538">
        <v>0</v>
      </c>
      <c r="D1538" t="s">
        <v>50</v>
      </c>
      <c r="E1538">
        <v>11.49</v>
      </c>
      <c r="F1538">
        <v>56.6</v>
      </c>
      <c r="G1538">
        <v>0.59099999999999997</v>
      </c>
      <c r="H1538">
        <v>0.48499999999999999</v>
      </c>
      <c r="I1538">
        <f>Data[[#This Row],[nucleus_area_pct]]/Data[[#This Row],[cytoplasm_ratio]]</f>
        <v>116.70103092783506</v>
      </c>
      <c r="J1538">
        <v>0.80400000000000005</v>
      </c>
      <c r="K1538">
        <v>0.42599999999999999</v>
      </c>
      <c r="L1538">
        <v>3.22</v>
      </c>
      <c r="M1538">
        <v>2.9</v>
      </c>
      <c r="N1538">
        <v>0.72699999999999998</v>
      </c>
      <c r="O1538">
        <v>392</v>
      </c>
      <c r="P1538">
        <v>70</v>
      </c>
      <c r="Q1538">
        <v>228</v>
      </c>
      <c r="R1538">
        <v>158</v>
      </c>
      <c r="S1538">
        <v>182</v>
      </c>
      <c r="T1538">
        <f>(Data[[#This Row],[mean_r]]/256)*100</f>
        <v>89.0625</v>
      </c>
      <c r="U1538">
        <f>(Data[[#This Row],[mean_g]]/256)*100</f>
        <v>61.71875</v>
      </c>
      <c r="V1538">
        <f>(Data[[#This Row],[mean_b]]/256)*100</f>
        <v>71.09375</v>
      </c>
      <c r="W1538">
        <v>0.67700000000000005</v>
      </c>
      <c r="X1538" t="s">
        <v>51</v>
      </c>
      <c r="Y1538" t="s">
        <v>40</v>
      </c>
      <c r="Z1538">
        <v>6324</v>
      </c>
      <c r="AA1538">
        <v>4.49</v>
      </c>
      <c r="AB1538">
        <v>13</v>
      </c>
      <c r="AC1538">
        <v>48.6</v>
      </c>
      <c r="AD1538">
        <v>249935</v>
      </c>
      <c r="AE1538">
        <v>101.5</v>
      </c>
      <c r="AF1538">
        <v>35.6</v>
      </c>
      <c r="AG1538" t="s">
        <v>46</v>
      </c>
      <c r="AH1538" t="s">
        <v>42</v>
      </c>
      <c r="AI1538" t="s">
        <v>43</v>
      </c>
      <c r="AJ1538">
        <v>100</v>
      </c>
      <c r="AK1538">
        <v>512</v>
      </c>
      <c r="AL1538">
        <v>0.10780000000000001</v>
      </c>
      <c r="AM1538">
        <v>0.94030000000000002</v>
      </c>
      <c r="AN1538">
        <v>0.9032</v>
      </c>
      <c r="AO1538">
        <f>Data[[#This Row],[labeller_confidence_score]]-Data[[#This Row],[cytodiffusion_classification_confidence]]</f>
        <v>-3.7100000000000022E-2</v>
      </c>
    </row>
    <row r="1539" spans="1:41" x14ac:dyDescent="0.3">
      <c r="A1539" t="s">
        <v>1612</v>
      </c>
      <c r="B1539" t="s">
        <v>62</v>
      </c>
      <c r="C1539">
        <v>0</v>
      </c>
      <c r="D1539" t="s">
        <v>50</v>
      </c>
      <c r="E1539">
        <v>8.5500000000000007</v>
      </c>
      <c r="F1539">
        <v>73.2</v>
      </c>
      <c r="G1539">
        <v>0.72799999999999998</v>
      </c>
      <c r="H1539">
        <v>0.27700000000000002</v>
      </c>
      <c r="I1539">
        <f>Data[[#This Row],[nucleus_area_pct]]/Data[[#This Row],[cytoplasm_ratio]]</f>
        <v>264.25992779783394</v>
      </c>
      <c r="J1539">
        <v>0.86199999999999999</v>
      </c>
      <c r="K1539">
        <v>0.191</v>
      </c>
      <c r="L1539">
        <v>0.64</v>
      </c>
      <c r="M1539">
        <v>1</v>
      </c>
      <c r="N1539">
        <v>0.94799999999999995</v>
      </c>
      <c r="O1539">
        <v>303</v>
      </c>
      <c r="P1539">
        <v>63</v>
      </c>
      <c r="Q1539">
        <v>185</v>
      </c>
      <c r="R1539">
        <v>140</v>
      </c>
      <c r="S1539">
        <v>208</v>
      </c>
      <c r="T1539">
        <f>(Data[[#This Row],[mean_r]]/256)*100</f>
        <v>72.265625</v>
      </c>
      <c r="U1539">
        <f>(Data[[#This Row],[mean_g]]/256)*100</f>
        <v>54.6875</v>
      </c>
      <c r="V1539">
        <f>(Data[[#This Row],[mean_b]]/256)*100</f>
        <v>81.25</v>
      </c>
      <c r="W1539">
        <v>0.77</v>
      </c>
      <c r="X1539" t="s">
        <v>51</v>
      </c>
      <c r="Y1539" t="s">
        <v>45</v>
      </c>
      <c r="Z1539">
        <v>6353</v>
      </c>
      <c r="AA1539">
        <v>4.07</v>
      </c>
      <c r="AB1539">
        <v>13.3</v>
      </c>
      <c r="AC1539">
        <v>37.4</v>
      </c>
      <c r="AD1539">
        <v>274514</v>
      </c>
      <c r="AE1539">
        <v>86.6</v>
      </c>
      <c r="AF1539">
        <v>32.4</v>
      </c>
      <c r="AG1539" t="s">
        <v>41</v>
      </c>
      <c r="AH1539" t="s">
        <v>47</v>
      </c>
      <c r="AI1539" t="s">
        <v>52</v>
      </c>
      <c r="AJ1539">
        <v>40</v>
      </c>
      <c r="AK1539">
        <v>256</v>
      </c>
      <c r="AL1539">
        <v>6.5600000000000006E-2</v>
      </c>
      <c r="AM1539">
        <v>0.92349999999999999</v>
      </c>
      <c r="AN1539">
        <v>0.85629999999999995</v>
      </c>
      <c r="AO1539">
        <f>Data[[#This Row],[labeller_confidence_score]]-Data[[#This Row],[cytodiffusion_classification_confidence]]</f>
        <v>-6.7200000000000037E-2</v>
      </c>
    </row>
    <row r="1540" spans="1:41" x14ac:dyDescent="0.3">
      <c r="A1540" t="s">
        <v>1613</v>
      </c>
      <c r="B1540" t="s">
        <v>89</v>
      </c>
      <c r="C1540">
        <v>1</v>
      </c>
      <c r="D1540" t="s">
        <v>38</v>
      </c>
      <c r="E1540">
        <v>14.54</v>
      </c>
      <c r="F1540">
        <v>54.7</v>
      </c>
      <c r="G1540">
        <v>0.58399999999999996</v>
      </c>
      <c r="H1540">
        <v>0.47499999999999998</v>
      </c>
      <c r="I1540">
        <f>Data[[#This Row],[nucleus_area_pct]]/Data[[#This Row],[cytoplasm_ratio]]</f>
        <v>115.15789473684211</v>
      </c>
      <c r="J1540">
        <v>0.73899999999999999</v>
      </c>
      <c r="K1540">
        <v>0.435</v>
      </c>
      <c r="L1540">
        <v>4.28</v>
      </c>
      <c r="M1540">
        <v>2.9</v>
      </c>
      <c r="N1540">
        <v>0.88200000000000001</v>
      </c>
      <c r="O1540">
        <v>433</v>
      </c>
      <c r="P1540">
        <v>90</v>
      </c>
      <c r="Q1540">
        <v>210</v>
      </c>
      <c r="R1540">
        <v>147</v>
      </c>
      <c r="S1540">
        <v>162</v>
      </c>
      <c r="T1540">
        <f>(Data[[#This Row],[mean_r]]/256)*100</f>
        <v>82.03125</v>
      </c>
      <c r="U1540">
        <f>(Data[[#This Row],[mean_g]]/256)*100</f>
        <v>57.421875</v>
      </c>
      <c r="V1540">
        <f>(Data[[#This Row],[mean_b]]/256)*100</f>
        <v>63.28125</v>
      </c>
      <c r="W1540">
        <v>0.748</v>
      </c>
      <c r="X1540" t="s">
        <v>39</v>
      </c>
      <c r="Y1540" t="s">
        <v>40</v>
      </c>
      <c r="Z1540">
        <v>7580</v>
      </c>
      <c r="AA1540">
        <v>4.4800000000000004</v>
      </c>
      <c r="AB1540">
        <v>13.3</v>
      </c>
      <c r="AC1540">
        <v>41.4</v>
      </c>
      <c r="AD1540">
        <v>190756</v>
      </c>
      <c r="AE1540">
        <v>92.7</v>
      </c>
      <c r="AF1540">
        <v>33.5</v>
      </c>
      <c r="AG1540" t="s">
        <v>46</v>
      </c>
      <c r="AH1540" t="s">
        <v>47</v>
      </c>
      <c r="AI1540" t="s">
        <v>56</v>
      </c>
      <c r="AJ1540">
        <v>40</v>
      </c>
      <c r="AK1540">
        <v>224</v>
      </c>
      <c r="AL1540">
        <v>0.78320000000000001</v>
      </c>
      <c r="AM1540">
        <v>0.69950000000000001</v>
      </c>
      <c r="AN1540">
        <v>0.65080000000000005</v>
      </c>
      <c r="AO1540">
        <f>Data[[#This Row],[labeller_confidence_score]]-Data[[#This Row],[cytodiffusion_classification_confidence]]</f>
        <v>-4.8699999999999966E-2</v>
      </c>
    </row>
    <row r="1541" spans="1:41" x14ac:dyDescent="0.3">
      <c r="A1541" t="s">
        <v>1614</v>
      </c>
      <c r="B1541" t="s">
        <v>54</v>
      </c>
      <c r="C1541">
        <v>0</v>
      </c>
      <c r="D1541" t="s">
        <v>54</v>
      </c>
      <c r="E1541">
        <v>6.93</v>
      </c>
      <c r="F1541">
        <v>0</v>
      </c>
      <c r="G1541">
        <v>0</v>
      </c>
      <c r="H1541">
        <v>1</v>
      </c>
      <c r="I1541">
        <f>Data[[#This Row],[nucleus_area_pct]]/Data[[#This Row],[cytoplasm_ratio]]</f>
        <v>0</v>
      </c>
      <c r="J1541">
        <v>0.93</v>
      </c>
      <c r="K1541">
        <v>0.17299999999999999</v>
      </c>
      <c r="L1541">
        <v>0.8</v>
      </c>
      <c r="M1541">
        <v>1</v>
      </c>
      <c r="N1541">
        <v>0.94399999999999995</v>
      </c>
      <c r="O1541">
        <v>192</v>
      </c>
      <c r="P1541">
        <v>39</v>
      </c>
      <c r="Q1541">
        <v>232</v>
      </c>
      <c r="R1541">
        <v>131</v>
      </c>
      <c r="S1541">
        <v>129</v>
      </c>
      <c r="T1541">
        <f>(Data[[#This Row],[mean_r]]/256)*100</f>
        <v>90.625</v>
      </c>
      <c r="U1541">
        <f>(Data[[#This Row],[mean_g]]/256)*100</f>
        <v>51.171875</v>
      </c>
      <c r="V1541">
        <f>(Data[[#This Row],[mean_b]]/256)*100</f>
        <v>50.390625</v>
      </c>
      <c r="W1541">
        <v>0.52300000000000002</v>
      </c>
      <c r="X1541" t="s">
        <v>39</v>
      </c>
      <c r="Y1541" t="s">
        <v>45</v>
      </c>
      <c r="Z1541">
        <v>4688</v>
      </c>
      <c r="AA1541">
        <v>2.91</v>
      </c>
      <c r="AB1541">
        <v>15.2</v>
      </c>
      <c r="AC1541">
        <v>29.3</v>
      </c>
      <c r="AD1541">
        <v>122491</v>
      </c>
      <c r="AE1541">
        <v>86.6</v>
      </c>
      <c r="AF1541">
        <v>34.200000000000003</v>
      </c>
      <c r="AG1541" t="s">
        <v>41</v>
      </c>
      <c r="AH1541" t="s">
        <v>42</v>
      </c>
      <c r="AI1541" t="s">
        <v>52</v>
      </c>
      <c r="AJ1541">
        <v>100</v>
      </c>
      <c r="AK1541">
        <v>256</v>
      </c>
      <c r="AL1541">
        <v>0.19389999999999999</v>
      </c>
      <c r="AM1541">
        <v>0.96679999999999999</v>
      </c>
      <c r="AN1541">
        <v>0.9052</v>
      </c>
      <c r="AO1541">
        <f>Data[[#This Row],[labeller_confidence_score]]-Data[[#This Row],[cytodiffusion_classification_confidence]]</f>
        <v>-6.1599999999999988E-2</v>
      </c>
    </row>
    <row r="1542" spans="1:41" x14ac:dyDescent="0.3">
      <c r="A1542" t="s">
        <v>1615</v>
      </c>
      <c r="B1542" t="s">
        <v>74</v>
      </c>
      <c r="C1542">
        <v>0</v>
      </c>
      <c r="D1542" t="s">
        <v>75</v>
      </c>
      <c r="E1542">
        <v>2.46</v>
      </c>
      <c r="F1542">
        <v>0</v>
      </c>
      <c r="G1542">
        <v>0</v>
      </c>
      <c r="H1542">
        <v>1</v>
      </c>
      <c r="I1542">
        <f>Data[[#This Row],[nucleus_area_pct]]/Data[[#This Row],[cytoplasm_ratio]]</f>
        <v>0</v>
      </c>
      <c r="J1542">
        <v>0.55200000000000005</v>
      </c>
      <c r="K1542">
        <v>0.56000000000000005</v>
      </c>
      <c r="L1542">
        <v>2.76</v>
      </c>
      <c r="M1542">
        <v>1</v>
      </c>
      <c r="N1542">
        <v>0.81</v>
      </c>
      <c r="O1542">
        <v>23</v>
      </c>
      <c r="P1542">
        <v>21</v>
      </c>
      <c r="Q1542">
        <v>251</v>
      </c>
      <c r="R1542">
        <v>139</v>
      </c>
      <c r="S1542">
        <v>160</v>
      </c>
      <c r="T1542">
        <f>(Data[[#This Row],[mean_r]]/256)*100</f>
        <v>98.046875</v>
      </c>
      <c r="U1542">
        <f>(Data[[#This Row],[mean_g]]/256)*100</f>
        <v>54.296875</v>
      </c>
      <c r="V1542">
        <f>(Data[[#This Row],[mean_b]]/256)*100</f>
        <v>62.5</v>
      </c>
      <c r="W1542">
        <v>0.47899999999999998</v>
      </c>
      <c r="X1542" t="s">
        <v>63</v>
      </c>
      <c r="Y1542" t="s">
        <v>45</v>
      </c>
      <c r="Z1542">
        <v>9612</v>
      </c>
      <c r="AA1542">
        <v>5.68</v>
      </c>
      <c r="AB1542">
        <v>14.2</v>
      </c>
      <c r="AC1542">
        <v>36.4</v>
      </c>
      <c r="AD1542">
        <v>305184</v>
      </c>
      <c r="AE1542">
        <v>88.6</v>
      </c>
      <c r="AF1542">
        <v>35.5</v>
      </c>
      <c r="AG1542" t="s">
        <v>41</v>
      </c>
      <c r="AH1542" t="s">
        <v>42</v>
      </c>
      <c r="AI1542" t="s">
        <v>56</v>
      </c>
      <c r="AJ1542">
        <v>100</v>
      </c>
      <c r="AK1542">
        <v>360</v>
      </c>
      <c r="AL1542">
        <v>0.1167</v>
      </c>
      <c r="AM1542">
        <v>0.90569999999999995</v>
      </c>
      <c r="AN1542">
        <v>0.91359999999999997</v>
      </c>
      <c r="AO1542">
        <f>Data[[#This Row],[labeller_confidence_score]]-Data[[#This Row],[cytodiffusion_classification_confidence]]</f>
        <v>7.9000000000000181E-3</v>
      </c>
    </row>
    <row r="1543" spans="1:41" x14ac:dyDescent="0.3">
      <c r="A1543" t="s">
        <v>1616</v>
      </c>
      <c r="B1543" t="s">
        <v>120</v>
      </c>
      <c r="C1543">
        <v>1</v>
      </c>
      <c r="D1543" t="s">
        <v>104</v>
      </c>
      <c r="E1543">
        <v>6.74</v>
      </c>
      <c r="F1543">
        <v>0</v>
      </c>
      <c r="G1543">
        <v>0</v>
      </c>
      <c r="H1543">
        <v>1</v>
      </c>
      <c r="I1543">
        <f>Data[[#This Row],[nucleus_area_pct]]/Data[[#This Row],[cytoplasm_ratio]]</f>
        <v>0</v>
      </c>
      <c r="J1543">
        <v>0.999</v>
      </c>
      <c r="K1543">
        <v>0.105</v>
      </c>
      <c r="L1543">
        <v>0.48</v>
      </c>
      <c r="M1543">
        <v>1</v>
      </c>
      <c r="N1543">
        <v>1</v>
      </c>
      <c r="O1543">
        <v>137</v>
      </c>
      <c r="P1543">
        <v>45</v>
      </c>
      <c r="Q1543">
        <v>237</v>
      </c>
      <c r="R1543">
        <v>134</v>
      </c>
      <c r="S1543">
        <v>134</v>
      </c>
      <c r="T1543">
        <f>(Data[[#This Row],[mean_r]]/256)*100</f>
        <v>92.578125</v>
      </c>
      <c r="U1543">
        <f>(Data[[#This Row],[mean_g]]/256)*100</f>
        <v>52.34375</v>
      </c>
      <c r="V1543">
        <f>(Data[[#This Row],[mean_b]]/256)*100</f>
        <v>52.34375</v>
      </c>
      <c r="W1543">
        <v>0.55300000000000005</v>
      </c>
      <c r="X1543" t="s">
        <v>39</v>
      </c>
      <c r="Y1543" t="s">
        <v>40</v>
      </c>
      <c r="Z1543">
        <v>10659</v>
      </c>
      <c r="AA1543">
        <v>4.6399999999999997</v>
      </c>
      <c r="AB1543">
        <v>13.7</v>
      </c>
      <c r="AC1543">
        <v>48.6</v>
      </c>
      <c r="AD1543">
        <v>125746</v>
      </c>
      <c r="AE1543">
        <v>89.6</v>
      </c>
      <c r="AF1543">
        <v>32.5</v>
      </c>
      <c r="AG1543" t="s">
        <v>46</v>
      </c>
      <c r="AH1543" t="s">
        <v>47</v>
      </c>
      <c r="AI1543" t="s">
        <v>43</v>
      </c>
      <c r="AJ1543">
        <v>40</v>
      </c>
      <c r="AK1543">
        <v>512</v>
      </c>
      <c r="AL1543">
        <v>0.97850000000000004</v>
      </c>
      <c r="AM1543">
        <v>0.6</v>
      </c>
      <c r="AN1543">
        <v>0.70779999999999998</v>
      </c>
      <c r="AO1543">
        <f>Data[[#This Row],[labeller_confidence_score]]-Data[[#This Row],[cytodiffusion_classification_confidence]]</f>
        <v>0.10780000000000001</v>
      </c>
    </row>
    <row r="1544" spans="1:41" x14ac:dyDescent="0.3">
      <c r="A1544" t="s">
        <v>1617</v>
      </c>
      <c r="B1544" t="s">
        <v>103</v>
      </c>
      <c r="C1544">
        <v>1</v>
      </c>
      <c r="D1544" t="s">
        <v>104</v>
      </c>
      <c r="E1544">
        <v>2.5299999999999998</v>
      </c>
      <c r="F1544">
        <v>0</v>
      </c>
      <c r="G1544">
        <v>0</v>
      </c>
      <c r="H1544">
        <v>1</v>
      </c>
      <c r="I1544">
        <f>Data[[#This Row],[nucleus_area_pct]]/Data[[#This Row],[cytoplasm_ratio]]</f>
        <v>0</v>
      </c>
      <c r="J1544">
        <v>0.30199999999999999</v>
      </c>
      <c r="K1544">
        <v>0.748</v>
      </c>
      <c r="L1544">
        <v>0.3</v>
      </c>
      <c r="M1544">
        <v>1</v>
      </c>
      <c r="N1544">
        <v>0.72499999999999998</v>
      </c>
      <c r="O1544">
        <v>74</v>
      </c>
      <c r="P1544">
        <v>38</v>
      </c>
      <c r="Q1544">
        <v>224</v>
      </c>
      <c r="R1544">
        <v>118</v>
      </c>
      <c r="S1544">
        <v>123</v>
      </c>
      <c r="T1544">
        <f>(Data[[#This Row],[mean_r]]/256)*100</f>
        <v>87.5</v>
      </c>
      <c r="U1544">
        <f>(Data[[#This Row],[mean_g]]/256)*100</f>
        <v>46.09375</v>
      </c>
      <c r="V1544">
        <f>(Data[[#This Row],[mean_b]]/256)*100</f>
        <v>48.046875</v>
      </c>
      <c r="W1544">
        <v>0.441</v>
      </c>
      <c r="X1544" t="s">
        <v>51</v>
      </c>
      <c r="Y1544" t="s">
        <v>40</v>
      </c>
      <c r="Z1544">
        <v>6396</v>
      </c>
      <c r="AA1544">
        <v>5.38</v>
      </c>
      <c r="AB1544">
        <v>12.8</v>
      </c>
      <c r="AC1544">
        <v>41.8</v>
      </c>
      <c r="AD1544">
        <v>138913</v>
      </c>
      <c r="AE1544">
        <v>75.5</v>
      </c>
      <c r="AF1544">
        <v>36.1</v>
      </c>
      <c r="AG1544" t="s">
        <v>41</v>
      </c>
      <c r="AH1544" t="s">
        <v>42</v>
      </c>
      <c r="AI1544" t="s">
        <v>52</v>
      </c>
      <c r="AJ1544">
        <v>40</v>
      </c>
      <c r="AK1544">
        <v>224</v>
      </c>
      <c r="AL1544">
        <v>0.88919999999999999</v>
      </c>
      <c r="AM1544">
        <v>0.73580000000000001</v>
      </c>
      <c r="AN1544">
        <v>0.76219999999999999</v>
      </c>
      <c r="AO1544">
        <f>Data[[#This Row],[labeller_confidence_score]]-Data[[#This Row],[cytodiffusion_classification_confidence]]</f>
        <v>2.6399999999999979E-2</v>
      </c>
    </row>
    <row r="1545" spans="1:41" x14ac:dyDescent="0.3">
      <c r="A1545" t="s">
        <v>1618</v>
      </c>
      <c r="B1545" t="s">
        <v>49</v>
      </c>
      <c r="C1545">
        <v>0</v>
      </c>
      <c r="D1545" t="s">
        <v>50</v>
      </c>
      <c r="E1545">
        <v>13.87</v>
      </c>
      <c r="F1545">
        <v>54.2</v>
      </c>
      <c r="G1545">
        <v>0.56899999999999995</v>
      </c>
      <c r="H1545">
        <v>0.46600000000000003</v>
      </c>
      <c r="I1545">
        <f>Data[[#This Row],[nucleus_area_pct]]/Data[[#This Row],[cytoplasm_ratio]]</f>
        <v>116.30901287553648</v>
      </c>
      <c r="J1545">
        <v>0.875</v>
      </c>
      <c r="K1545">
        <v>0.33400000000000002</v>
      </c>
      <c r="L1545">
        <v>3.09</v>
      </c>
      <c r="M1545">
        <v>3.4</v>
      </c>
      <c r="N1545">
        <v>0.877</v>
      </c>
      <c r="O1545">
        <v>487</v>
      </c>
      <c r="P1545">
        <v>75</v>
      </c>
      <c r="Q1545">
        <v>228</v>
      </c>
      <c r="R1545">
        <v>162</v>
      </c>
      <c r="S1545">
        <v>182</v>
      </c>
      <c r="T1545">
        <f>(Data[[#This Row],[mean_r]]/256)*100</f>
        <v>89.0625</v>
      </c>
      <c r="U1545">
        <f>(Data[[#This Row],[mean_g]]/256)*100</f>
        <v>63.28125</v>
      </c>
      <c r="V1545">
        <f>(Data[[#This Row],[mean_b]]/256)*100</f>
        <v>71.09375</v>
      </c>
      <c r="W1545">
        <v>0.73299999999999998</v>
      </c>
      <c r="X1545" t="s">
        <v>39</v>
      </c>
      <c r="Y1545" t="s">
        <v>40</v>
      </c>
      <c r="Z1545">
        <v>8219</v>
      </c>
      <c r="AA1545">
        <v>5.2</v>
      </c>
      <c r="AB1545">
        <v>14.1</v>
      </c>
      <c r="AC1545">
        <v>41.9</v>
      </c>
      <c r="AD1545">
        <v>374361</v>
      </c>
      <c r="AE1545">
        <v>105.6</v>
      </c>
      <c r="AF1545">
        <v>35.5</v>
      </c>
      <c r="AG1545" t="s">
        <v>46</v>
      </c>
      <c r="AH1545" t="s">
        <v>42</v>
      </c>
      <c r="AI1545" t="s">
        <v>52</v>
      </c>
      <c r="AJ1545">
        <v>40</v>
      </c>
      <c r="AK1545">
        <v>256</v>
      </c>
      <c r="AL1545">
        <v>9.4500000000000001E-2</v>
      </c>
      <c r="AM1545">
        <v>1</v>
      </c>
      <c r="AN1545">
        <v>0.89539999999999997</v>
      </c>
      <c r="AO1545">
        <f>Data[[#This Row],[labeller_confidence_score]]-Data[[#This Row],[cytodiffusion_classification_confidence]]</f>
        <v>-0.10460000000000003</v>
      </c>
    </row>
    <row r="1546" spans="1:41" x14ac:dyDescent="0.3">
      <c r="A1546" t="s">
        <v>1619</v>
      </c>
      <c r="B1546" t="s">
        <v>54</v>
      </c>
      <c r="C1546">
        <v>0</v>
      </c>
      <c r="D1546" t="s">
        <v>54</v>
      </c>
      <c r="E1546">
        <v>7.42</v>
      </c>
      <c r="F1546">
        <v>0</v>
      </c>
      <c r="G1546">
        <v>0</v>
      </c>
      <c r="H1546">
        <v>1</v>
      </c>
      <c r="I1546">
        <f>Data[[#This Row],[nucleus_area_pct]]/Data[[#This Row],[cytoplasm_ratio]]</f>
        <v>0</v>
      </c>
      <c r="J1546">
        <v>0.93799999999999994</v>
      </c>
      <c r="K1546">
        <v>0.214</v>
      </c>
      <c r="L1546">
        <v>0.41</v>
      </c>
      <c r="M1546">
        <v>1</v>
      </c>
      <c r="N1546">
        <v>1</v>
      </c>
      <c r="O1546">
        <v>177</v>
      </c>
      <c r="P1546">
        <v>55</v>
      </c>
      <c r="Q1546">
        <v>226</v>
      </c>
      <c r="R1546">
        <v>126</v>
      </c>
      <c r="S1546">
        <v>134</v>
      </c>
      <c r="T1546">
        <f>(Data[[#This Row],[mean_r]]/256)*100</f>
        <v>88.28125</v>
      </c>
      <c r="U1546">
        <f>(Data[[#This Row],[mean_g]]/256)*100</f>
        <v>49.21875</v>
      </c>
      <c r="V1546">
        <f>(Data[[#This Row],[mean_b]]/256)*100</f>
        <v>52.34375</v>
      </c>
      <c r="W1546">
        <v>0.57599999999999996</v>
      </c>
      <c r="X1546" t="s">
        <v>51</v>
      </c>
      <c r="Y1546" t="s">
        <v>40</v>
      </c>
      <c r="Z1546">
        <v>7967</v>
      </c>
      <c r="AA1546">
        <v>4.54</v>
      </c>
      <c r="AB1546">
        <v>15.6</v>
      </c>
      <c r="AC1546">
        <v>41.5</v>
      </c>
      <c r="AD1546">
        <v>242739</v>
      </c>
      <c r="AE1546">
        <v>89.6</v>
      </c>
      <c r="AF1546">
        <v>32.9</v>
      </c>
      <c r="AG1546" t="s">
        <v>41</v>
      </c>
      <c r="AH1546" t="s">
        <v>68</v>
      </c>
      <c r="AI1546" t="s">
        <v>43</v>
      </c>
      <c r="AJ1546">
        <v>60</v>
      </c>
      <c r="AK1546">
        <v>256</v>
      </c>
      <c r="AL1546">
        <v>7.2099999999999997E-2</v>
      </c>
      <c r="AM1546">
        <v>0.97050000000000003</v>
      </c>
      <c r="AN1546">
        <v>1</v>
      </c>
      <c r="AO1546">
        <f>Data[[#This Row],[labeller_confidence_score]]-Data[[#This Row],[cytodiffusion_classification_confidence]]</f>
        <v>2.9499999999999971E-2</v>
      </c>
    </row>
    <row r="1547" spans="1:41" x14ac:dyDescent="0.3">
      <c r="A1547" t="s">
        <v>1620</v>
      </c>
      <c r="B1547" t="s">
        <v>106</v>
      </c>
      <c r="C1547">
        <v>1</v>
      </c>
      <c r="D1547" t="s">
        <v>82</v>
      </c>
      <c r="E1547">
        <v>14.73</v>
      </c>
      <c r="F1547">
        <v>88.5</v>
      </c>
      <c r="G1547">
        <v>0.3</v>
      </c>
      <c r="H1547">
        <v>0.20699999999999999</v>
      </c>
      <c r="I1547">
        <f>Data[[#This Row],[nucleus_area_pct]]/Data[[#This Row],[cytoplasm_ratio]]</f>
        <v>427.536231884058</v>
      </c>
      <c r="J1547">
        <v>0.88</v>
      </c>
      <c r="K1547">
        <v>0.214</v>
      </c>
      <c r="L1547">
        <v>0.82</v>
      </c>
      <c r="M1547">
        <v>1</v>
      </c>
      <c r="N1547">
        <v>0.91400000000000003</v>
      </c>
      <c r="O1547">
        <v>508</v>
      </c>
      <c r="P1547">
        <v>100</v>
      </c>
      <c r="Q1547">
        <v>202</v>
      </c>
      <c r="R1547">
        <v>128</v>
      </c>
      <c r="S1547">
        <v>187</v>
      </c>
      <c r="T1547">
        <f>(Data[[#This Row],[mean_r]]/256)*100</f>
        <v>78.90625</v>
      </c>
      <c r="U1547">
        <f>(Data[[#This Row],[mean_g]]/256)*100</f>
        <v>50</v>
      </c>
      <c r="V1547">
        <f>(Data[[#This Row],[mean_b]]/256)*100</f>
        <v>73.046875</v>
      </c>
      <c r="W1547">
        <v>0.79900000000000004</v>
      </c>
      <c r="X1547" t="s">
        <v>63</v>
      </c>
      <c r="Y1547" t="s">
        <v>40</v>
      </c>
      <c r="Z1547">
        <v>4566</v>
      </c>
      <c r="AA1547">
        <v>4.63</v>
      </c>
      <c r="AB1547">
        <v>14.3</v>
      </c>
      <c r="AC1547">
        <v>41.6</v>
      </c>
      <c r="AD1547">
        <v>268688</v>
      </c>
      <c r="AE1547">
        <v>72</v>
      </c>
      <c r="AF1547">
        <v>35.5</v>
      </c>
      <c r="AG1547" t="s">
        <v>64</v>
      </c>
      <c r="AH1547" t="s">
        <v>47</v>
      </c>
      <c r="AI1547" t="s">
        <v>56</v>
      </c>
      <c r="AJ1547">
        <v>60</v>
      </c>
      <c r="AK1547">
        <v>224</v>
      </c>
      <c r="AL1547">
        <v>0.82669999999999999</v>
      </c>
      <c r="AM1547">
        <v>0.72199999999999998</v>
      </c>
      <c r="AN1547">
        <v>0.90129999999999999</v>
      </c>
      <c r="AO1547">
        <f>Data[[#This Row],[labeller_confidence_score]]-Data[[#This Row],[cytodiffusion_classification_confidence]]</f>
        <v>0.17930000000000001</v>
      </c>
    </row>
    <row r="1548" spans="1:41" x14ac:dyDescent="0.3">
      <c r="A1548" t="s">
        <v>1621</v>
      </c>
      <c r="B1548" t="s">
        <v>54</v>
      </c>
      <c r="C1548">
        <v>0</v>
      </c>
      <c r="D1548" t="s">
        <v>54</v>
      </c>
      <c r="E1548">
        <v>7.39</v>
      </c>
      <c r="F1548">
        <v>0</v>
      </c>
      <c r="G1548">
        <v>0</v>
      </c>
      <c r="H1548">
        <v>1</v>
      </c>
      <c r="I1548">
        <f>Data[[#This Row],[nucleus_area_pct]]/Data[[#This Row],[cytoplasm_ratio]]</f>
        <v>0</v>
      </c>
      <c r="J1548">
        <v>0.877</v>
      </c>
      <c r="K1548">
        <v>0.2</v>
      </c>
      <c r="L1548">
        <v>0.46</v>
      </c>
      <c r="M1548">
        <v>1</v>
      </c>
      <c r="N1548">
        <v>0.97099999999999997</v>
      </c>
      <c r="O1548">
        <v>161</v>
      </c>
      <c r="P1548">
        <v>50</v>
      </c>
      <c r="Q1548">
        <v>223</v>
      </c>
      <c r="R1548">
        <v>126</v>
      </c>
      <c r="S1548">
        <v>130</v>
      </c>
      <c r="T1548">
        <f>(Data[[#This Row],[mean_r]]/256)*100</f>
        <v>87.109375</v>
      </c>
      <c r="U1548">
        <f>(Data[[#This Row],[mean_g]]/256)*100</f>
        <v>49.21875</v>
      </c>
      <c r="V1548">
        <f>(Data[[#This Row],[mean_b]]/256)*100</f>
        <v>50.78125</v>
      </c>
      <c r="W1548">
        <v>0.49399999999999999</v>
      </c>
      <c r="X1548" t="s">
        <v>51</v>
      </c>
      <c r="Y1548" t="s">
        <v>40</v>
      </c>
      <c r="Z1548">
        <v>2809</v>
      </c>
      <c r="AA1548">
        <v>5.0199999999999996</v>
      </c>
      <c r="AB1548">
        <v>10</v>
      </c>
      <c r="AC1548">
        <v>32.5</v>
      </c>
      <c r="AD1548">
        <v>273427</v>
      </c>
      <c r="AE1548">
        <v>107.1</v>
      </c>
      <c r="AF1548">
        <v>36.1</v>
      </c>
      <c r="AG1548" t="s">
        <v>64</v>
      </c>
      <c r="AH1548" t="s">
        <v>68</v>
      </c>
      <c r="AI1548" t="s">
        <v>43</v>
      </c>
      <c r="AJ1548">
        <v>60</v>
      </c>
      <c r="AK1548">
        <v>256</v>
      </c>
      <c r="AL1548">
        <v>0.10100000000000001</v>
      </c>
      <c r="AM1548">
        <v>0.86819999999999997</v>
      </c>
      <c r="AN1548">
        <v>0.94869999999999999</v>
      </c>
      <c r="AO1548">
        <f>Data[[#This Row],[labeller_confidence_score]]-Data[[#This Row],[cytodiffusion_classification_confidence]]</f>
        <v>8.0500000000000016E-2</v>
      </c>
    </row>
    <row r="1549" spans="1:41" x14ac:dyDescent="0.3">
      <c r="A1549" t="s">
        <v>1622</v>
      </c>
      <c r="B1549" t="s">
        <v>60</v>
      </c>
      <c r="C1549">
        <v>0</v>
      </c>
      <c r="D1549" t="s">
        <v>50</v>
      </c>
      <c r="E1549">
        <v>14.98</v>
      </c>
      <c r="F1549">
        <v>68.099999999999994</v>
      </c>
      <c r="G1549">
        <v>0.38100000000000001</v>
      </c>
      <c r="H1549">
        <v>0.33900000000000002</v>
      </c>
      <c r="I1549">
        <f>Data[[#This Row],[nucleus_area_pct]]/Data[[#This Row],[cytoplasm_ratio]]</f>
        <v>200.88495575221236</v>
      </c>
      <c r="J1549">
        <v>0.78200000000000003</v>
      </c>
      <c r="K1549">
        <v>0.56200000000000006</v>
      </c>
      <c r="L1549">
        <v>2.21</v>
      </c>
      <c r="M1549">
        <v>1.4</v>
      </c>
      <c r="N1549">
        <v>0.75900000000000001</v>
      </c>
      <c r="O1549">
        <v>556</v>
      </c>
      <c r="P1549">
        <v>101</v>
      </c>
      <c r="Q1549">
        <v>198</v>
      </c>
      <c r="R1549">
        <v>159</v>
      </c>
      <c r="S1549">
        <v>156</v>
      </c>
      <c r="T1549">
        <f>(Data[[#This Row],[mean_r]]/256)*100</f>
        <v>77.34375</v>
      </c>
      <c r="U1549">
        <f>(Data[[#This Row],[mean_g]]/256)*100</f>
        <v>62.109375</v>
      </c>
      <c r="V1549">
        <f>(Data[[#This Row],[mean_b]]/256)*100</f>
        <v>60.9375</v>
      </c>
      <c r="W1549">
        <v>0.54700000000000004</v>
      </c>
      <c r="X1549" t="s">
        <v>39</v>
      </c>
      <c r="Y1549" t="s">
        <v>40</v>
      </c>
      <c r="Z1549">
        <v>7196</v>
      </c>
      <c r="AA1549">
        <v>5.55</v>
      </c>
      <c r="AB1549">
        <v>14.4</v>
      </c>
      <c r="AC1549">
        <v>34.6</v>
      </c>
      <c r="AD1549">
        <v>111094</v>
      </c>
      <c r="AE1549">
        <v>97.3</v>
      </c>
      <c r="AF1549">
        <v>34.4</v>
      </c>
      <c r="AG1549" t="s">
        <v>46</v>
      </c>
      <c r="AH1549" t="s">
        <v>42</v>
      </c>
      <c r="AI1549" t="s">
        <v>52</v>
      </c>
      <c r="AJ1549">
        <v>40</v>
      </c>
      <c r="AK1549">
        <v>256</v>
      </c>
      <c r="AL1549">
        <v>9.6500000000000002E-2</v>
      </c>
      <c r="AM1549">
        <v>0.86409999999999998</v>
      </c>
      <c r="AN1549">
        <v>0.97189999999999999</v>
      </c>
      <c r="AO1549">
        <f>Data[[#This Row],[labeller_confidence_score]]-Data[[#This Row],[cytodiffusion_classification_confidence]]</f>
        <v>0.10780000000000001</v>
      </c>
    </row>
    <row r="1550" spans="1:41" x14ac:dyDescent="0.3">
      <c r="A1550" t="s">
        <v>1623</v>
      </c>
      <c r="B1550" t="s">
        <v>74</v>
      </c>
      <c r="C1550">
        <v>0</v>
      </c>
      <c r="D1550" t="s">
        <v>75</v>
      </c>
      <c r="E1550">
        <v>2.2799999999999998</v>
      </c>
      <c r="F1550">
        <v>0</v>
      </c>
      <c r="G1550">
        <v>0</v>
      </c>
      <c r="H1550">
        <v>1</v>
      </c>
      <c r="I1550">
        <f>Data[[#This Row],[nucleus_area_pct]]/Data[[#This Row],[cytoplasm_ratio]]</f>
        <v>0</v>
      </c>
      <c r="J1550">
        <v>0.64300000000000002</v>
      </c>
      <c r="K1550">
        <v>0.47399999999999998</v>
      </c>
      <c r="L1550">
        <v>1.51</v>
      </c>
      <c r="M1550">
        <v>1</v>
      </c>
      <c r="N1550">
        <v>0.84</v>
      </c>
      <c r="O1550">
        <v>15</v>
      </c>
      <c r="P1550">
        <v>19</v>
      </c>
      <c r="Q1550">
        <v>224</v>
      </c>
      <c r="R1550">
        <v>146</v>
      </c>
      <c r="S1550">
        <v>175</v>
      </c>
      <c r="T1550">
        <f>(Data[[#This Row],[mean_r]]/256)*100</f>
        <v>87.5</v>
      </c>
      <c r="U1550">
        <f>(Data[[#This Row],[mean_g]]/256)*100</f>
        <v>57.03125</v>
      </c>
      <c r="V1550">
        <f>(Data[[#This Row],[mean_b]]/256)*100</f>
        <v>68.359375</v>
      </c>
      <c r="W1550">
        <v>0.50800000000000001</v>
      </c>
      <c r="X1550" t="s">
        <v>39</v>
      </c>
      <c r="Y1550" t="s">
        <v>40</v>
      </c>
      <c r="Z1550">
        <v>7717</v>
      </c>
      <c r="AA1550">
        <v>4.83</v>
      </c>
      <c r="AB1550">
        <v>15.8</v>
      </c>
      <c r="AC1550">
        <v>37.6</v>
      </c>
      <c r="AD1550">
        <v>103594</v>
      </c>
      <c r="AE1550">
        <v>78.900000000000006</v>
      </c>
      <c r="AF1550">
        <v>35.4</v>
      </c>
      <c r="AG1550" t="s">
        <v>64</v>
      </c>
      <c r="AH1550" t="s">
        <v>42</v>
      </c>
      <c r="AI1550" t="s">
        <v>52</v>
      </c>
      <c r="AJ1550">
        <v>100</v>
      </c>
      <c r="AK1550">
        <v>512</v>
      </c>
      <c r="AL1550">
        <v>0.18140000000000001</v>
      </c>
      <c r="AM1550">
        <v>0.89239999999999997</v>
      </c>
      <c r="AN1550">
        <v>0.8619</v>
      </c>
      <c r="AO1550">
        <f>Data[[#This Row],[labeller_confidence_score]]-Data[[#This Row],[cytodiffusion_classification_confidence]]</f>
        <v>-3.0499999999999972E-2</v>
      </c>
    </row>
    <row r="1551" spans="1:41" x14ac:dyDescent="0.3">
      <c r="A1551" t="s">
        <v>1624</v>
      </c>
      <c r="B1551" t="s">
        <v>49</v>
      </c>
      <c r="C1551">
        <v>0</v>
      </c>
      <c r="D1551" t="s">
        <v>50</v>
      </c>
      <c r="E1551">
        <v>12.22</v>
      </c>
      <c r="F1551">
        <v>59.5</v>
      </c>
      <c r="G1551">
        <v>0.45200000000000001</v>
      </c>
      <c r="H1551">
        <v>0.40899999999999997</v>
      </c>
      <c r="I1551">
        <f>Data[[#This Row],[nucleus_area_pct]]/Data[[#This Row],[cytoplasm_ratio]]</f>
        <v>145.47677261613694</v>
      </c>
      <c r="J1551">
        <v>0.79100000000000004</v>
      </c>
      <c r="K1551">
        <v>0.57199999999999995</v>
      </c>
      <c r="L1551">
        <v>2.77</v>
      </c>
      <c r="M1551">
        <v>4.7</v>
      </c>
      <c r="N1551">
        <v>0.92</v>
      </c>
      <c r="O1551">
        <v>415</v>
      </c>
      <c r="P1551">
        <v>69</v>
      </c>
      <c r="Q1551">
        <v>199</v>
      </c>
      <c r="R1551">
        <v>158</v>
      </c>
      <c r="S1551">
        <v>163</v>
      </c>
      <c r="T1551">
        <f>(Data[[#This Row],[mean_r]]/256)*100</f>
        <v>77.734375</v>
      </c>
      <c r="U1551">
        <f>(Data[[#This Row],[mean_g]]/256)*100</f>
        <v>61.71875</v>
      </c>
      <c r="V1551">
        <f>(Data[[#This Row],[mean_b]]/256)*100</f>
        <v>63.671875</v>
      </c>
      <c r="W1551">
        <v>0.64500000000000002</v>
      </c>
      <c r="X1551" t="s">
        <v>51</v>
      </c>
      <c r="Y1551" t="s">
        <v>45</v>
      </c>
      <c r="Z1551">
        <v>10742</v>
      </c>
      <c r="AA1551">
        <v>5.33</v>
      </c>
      <c r="AB1551">
        <v>12.6</v>
      </c>
      <c r="AC1551">
        <v>34.200000000000003</v>
      </c>
      <c r="AD1551">
        <v>197273</v>
      </c>
      <c r="AE1551">
        <v>83.7</v>
      </c>
      <c r="AF1551">
        <v>32.1</v>
      </c>
      <c r="AG1551" t="s">
        <v>41</v>
      </c>
      <c r="AH1551" t="s">
        <v>68</v>
      </c>
      <c r="AI1551" t="s">
        <v>43</v>
      </c>
      <c r="AJ1551">
        <v>100</v>
      </c>
      <c r="AK1551">
        <v>224</v>
      </c>
      <c r="AL1551">
        <v>0.12759999999999999</v>
      </c>
      <c r="AM1551">
        <v>0.92779999999999996</v>
      </c>
      <c r="AN1551">
        <v>1</v>
      </c>
      <c r="AO1551">
        <f>Data[[#This Row],[labeller_confidence_score]]-Data[[#This Row],[cytodiffusion_classification_confidence]]</f>
        <v>7.2200000000000042E-2</v>
      </c>
    </row>
    <row r="1552" spans="1:41" x14ac:dyDescent="0.3">
      <c r="A1552" t="s">
        <v>1625</v>
      </c>
      <c r="B1552" t="s">
        <v>54</v>
      </c>
      <c r="C1552">
        <v>0</v>
      </c>
      <c r="D1552" t="s">
        <v>54</v>
      </c>
      <c r="E1552">
        <v>7.19</v>
      </c>
      <c r="F1552">
        <v>0</v>
      </c>
      <c r="G1552">
        <v>0</v>
      </c>
      <c r="H1552">
        <v>1</v>
      </c>
      <c r="I1552">
        <f>Data[[#This Row],[nucleus_area_pct]]/Data[[#This Row],[cytoplasm_ratio]]</f>
        <v>0</v>
      </c>
      <c r="J1552">
        <v>0.84099999999999997</v>
      </c>
      <c r="K1552">
        <v>7.3999999999999996E-2</v>
      </c>
      <c r="L1552">
        <v>0.36</v>
      </c>
      <c r="M1552">
        <v>1</v>
      </c>
      <c r="N1552">
        <v>0.95399999999999996</v>
      </c>
      <c r="O1552">
        <v>184</v>
      </c>
      <c r="P1552">
        <v>47</v>
      </c>
      <c r="Q1552">
        <v>238</v>
      </c>
      <c r="R1552">
        <v>108</v>
      </c>
      <c r="S1552">
        <v>123</v>
      </c>
      <c r="T1552">
        <f>(Data[[#This Row],[mean_r]]/256)*100</f>
        <v>92.96875</v>
      </c>
      <c r="U1552">
        <f>(Data[[#This Row],[mean_g]]/256)*100</f>
        <v>42.1875</v>
      </c>
      <c r="V1552">
        <f>(Data[[#This Row],[mean_b]]/256)*100</f>
        <v>48.046875</v>
      </c>
      <c r="W1552">
        <v>0.49399999999999999</v>
      </c>
      <c r="X1552" t="s">
        <v>63</v>
      </c>
      <c r="Y1552" t="s">
        <v>45</v>
      </c>
      <c r="Z1552">
        <v>9580</v>
      </c>
      <c r="AA1552">
        <v>3.65</v>
      </c>
      <c r="AB1552">
        <v>13.5</v>
      </c>
      <c r="AC1552">
        <v>43</v>
      </c>
      <c r="AD1552">
        <v>272826</v>
      </c>
      <c r="AE1552">
        <v>86.8</v>
      </c>
      <c r="AF1552">
        <v>31.7</v>
      </c>
      <c r="AG1552" t="s">
        <v>64</v>
      </c>
      <c r="AH1552" t="s">
        <v>68</v>
      </c>
      <c r="AI1552" t="s">
        <v>56</v>
      </c>
      <c r="AJ1552">
        <v>60</v>
      </c>
      <c r="AK1552">
        <v>224</v>
      </c>
      <c r="AL1552">
        <v>0.18060000000000001</v>
      </c>
      <c r="AM1552">
        <v>0.9264</v>
      </c>
      <c r="AN1552">
        <v>1</v>
      </c>
      <c r="AO1552">
        <f>Data[[#This Row],[labeller_confidence_score]]-Data[[#This Row],[cytodiffusion_classification_confidence]]</f>
        <v>7.3599999999999999E-2</v>
      </c>
    </row>
    <row r="1553" spans="1:41" x14ac:dyDescent="0.3">
      <c r="A1553" t="s">
        <v>1626</v>
      </c>
      <c r="B1553" t="s">
        <v>74</v>
      </c>
      <c r="C1553">
        <v>0</v>
      </c>
      <c r="D1553" t="s">
        <v>75</v>
      </c>
      <c r="E1553">
        <v>2.42</v>
      </c>
      <c r="F1553">
        <v>0</v>
      </c>
      <c r="G1553">
        <v>0</v>
      </c>
      <c r="H1553">
        <v>1</v>
      </c>
      <c r="I1553">
        <f>Data[[#This Row],[nucleus_area_pct]]/Data[[#This Row],[cytoplasm_ratio]]</f>
        <v>0</v>
      </c>
      <c r="J1553">
        <v>0.65800000000000003</v>
      </c>
      <c r="K1553">
        <v>0.49399999999999999</v>
      </c>
      <c r="L1553">
        <v>2.13</v>
      </c>
      <c r="M1553">
        <v>1</v>
      </c>
      <c r="N1553">
        <v>0.70099999999999996</v>
      </c>
      <c r="O1553">
        <v>29</v>
      </c>
      <c r="P1553">
        <v>18</v>
      </c>
      <c r="Q1553">
        <v>224</v>
      </c>
      <c r="R1553">
        <v>145</v>
      </c>
      <c r="S1553">
        <v>183</v>
      </c>
      <c r="T1553">
        <f>(Data[[#This Row],[mean_r]]/256)*100</f>
        <v>87.5</v>
      </c>
      <c r="U1553">
        <f>(Data[[#This Row],[mean_g]]/256)*100</f>
        <v>56.640625</v>
      </c>
      <c r="V1553">
        <f>(Data[[#This Row],[mean_b]]/256)*100</f>
        <v>71.484375</v>
      </c>
      <c r="W1553">
        <v>0.53</v>
      </c>
      <c r="X1553" t="s">
        <v>51</v>
      </c>
      <c r="Y1553" t="s">
        <v>40</v>
      </c>
      <c r="Z1553">
        <v>9609</v>
      </c>
      <c r="AA1553">
        <v>4.54</v>
      </c>
      <c r="AB1553">
        <v>12.9</v>
      </c>
      <c r="AC1553">
        <v>37.200000000000003</v>
      </c>
      <c r="AD1553">
        <v>183672</v>
      </c>
      <c r="AE1553">
        <v>88.4</v>
      </c>
      <c r="AF1553">
        <v>32.200000000000003</v>
      </c>
      <c r="AG1553" t="s">
        <v>64</v>
      </c>
      <c r="AH1553" t="s">
        <v>68</v>
      </c>
      <c r="AI1553" t="s">
        <v>52</v>
      </c>
      <c r="AJ1553">
        <v>100</v>
      </c>
      <c r="AK1553">
        <v>512</v>
      </c>
      <c r="AL1553">
        <v>0.1258</v>
      </c>
      <c r="AM1553">
        <v>0.91749999999999998</v>
      </c>
      <c r="AN1553">
        <v>0.90500000000000003</v>
      </c>
      <c r="AO1553">
        <f>Data[[#This Row],[labeller_confidence_score]]-Data[[#This Row],[cytodiffusion_classification_confidence]]</f>
        <v>-1.2499999999999956E-2</v>
      </c>
    </row>
    <row r="1554" spans="1:41" x14ac:dyDescent="0.3">
      <c r="A1554" t="s">
        <v>1627</v>
      </c>
      <c r="B1554" t="s">
        <v>81</v>
      </c>
      <c r="C1554">
        <v>1</v>
      </c>
      <c r="D1554" t="s">
        <v>82</v>
      </c>
      <c r="E1554">
        <v>13.46</v>
      </c>
      <c r="F1554">
        <v>78.2</v>
      </c>
      <c r="G1554">
        <v>0.26900000000000002</v>
      </c>
      <c r="H1554">
        <v>0.188</v>
      </c>
      <c r="I1554">
        <f>Data[[#This Row],[nucleus_area_pct]]/Data[[#This Row],[cytoplasm_ratio]]</f>
        <v>415.95744680851067</v>
      </c>
      <c r="J1554">
        <v>0.78300000000000003</v>
      </c>
      <c r="K1554">
        <v>0.27900000000000003</v>
      </c>
      <c r="L1554">
        <v>0.78</v>
      </c>
      <c r="M1554">
        <v>1.2</v>
      </c>
      <c r="N1554">
        <v>0.80400000000000005</v>
      </c>
      <c r="O1554">
        <v>633</v>
      </c>
      <c r="P1554">
        <v>105</v>
      </c>
      <c r="Q1554">
        <v>200</v>
      </c>
      <c r="R1554">
        <v>142</v>
      </c>
      <c r="S1554">
        <v>187</v>
      </c>
      <c r="T1554">
        <f>(Data[[#This Row],[mean_r]]/256)*100</f>
        <v>78.125</v>
      </c>
      <c r="U1554">
        <f>(Data[[#This Row],[mean_g]]/256)*100</f>
        <v>55.46875</v>
      </c>
      <c r="V1554">
        <f>(Data[[#This Row],[mean_b]]/256)*100</f>
        <v>73.046875</v>
      </c>
      <c r="W1554">
        <v>0.75800000000000001</v>
      </c>
      <c r="X1554" t="s">
        <v>63</v>
      </c>
      <c r="Y1554" t="s">
        <v>45</v>
      </c>
      <c r="Z1554">
        <v>4107</v>
      </c>
      <c r="AA1554">
        <v>3.11</v>
      </c>
      <c r="AB1554">
        <v>16</v>
      </c>
      <c r="AC1554">
        <v>39.299999999999997</v>
      </c>
      <c r="AD1554">
        <v>201590</v>
      </c>
      <c r="AE1554">
        <v>87.2</v>
      </c>
      <c r="AF1554">
        <v>34.200000000000003</v>
      </c>
      <c r="AG1554" t="s">
        <v>41</v>
      </c>
      <c r="AH1554" t="s">
        <v>42</v>
      </c>
      <c r="AI1554" t="s">
        <v>56</v>
      </c>
      <c r="AJ1554">
        <v>100</v>
      </c>
      <c r="AK1554">
        <v>360</v>
      </c>
      <c r="AL1554">
        <v>0.99390000000000001</v>
      </c>
      <c r="AM1554">
        <v>0.94779999999999998</v>
      </c>
      <c r="AN1554">
        <v>0.63539999999999996</v>
      </c>
      <c r="AO1554">
        <f>Data[[#This Row],[labeller_confidence_score]]-Data[[#This Row],[cytodiffusion_classification_confidence]]</f>
        <v>-0.31240000000000001</v>
      </c>
    </row>
    <row r="1555" spans="1:41" x14ac:dyDescent="0.3">
      <c r="A1555" t="s">
        <v>1628</v>
      </c>
      <c r="B1555" t="s">
        <v>103</v>
      </c>
      <c r="C1555">
        <v>1</v>
      </c>
      <c r="D1555" t="s">
        <v>104</v>
      </c>
      <c r="E1555">
        <v>3.47</v>
      </c>
      <c r="F1555">
        <v>0</v>
      </c>
      <c r="G1555">
        <v>0</v>
      </c>
      <c r="H1555">
        <v>1</v>
      </c>
      <c r="I1555">
        <f>Data[[#This Row],[nucleus_area_pct]]/Data[[#This Row],[cytoplasm_ratio]]</f>
        <v>0</v>
      </c>
      <c r="J1555">
        <v>0.18099999999999999</v>
      </c>
      <c r="K1555">
        <v>0.78800000000000003</v>
      </c>
      <c r="L1555">
        <v>0.55000000000000004</v>
      </c>
      <c r="M1555">
        <v>1</v>
      </c>
      <c r="N1555">
        <v>0.67700000000000005</v>
      </c>
      <c r="O1555">
        <v>112</v>
      </c>
      <c r="P1555">
        <v>30</v>
      </c>
      <c r="Q1555">
        <v>220</v>
      </c>
      <c r="R1555">
        <v>140</v>
      </c>
      <c r="S1555">
        <v>117</v>
      </c>
      <c r="T1555">
        <f>(Data[[#This Row],[mean_r]]/256)*100</f>
        <v>85.9375</v>
      </c>
      <c r="U1555">
        <f>(Data[[#This Row],[mean_g]]/256)*100</f>
        <v>54.6875</v>
      </c>
      <c r="V1555">
        <f>(Data[[#This Row],[mean_b]]/256)*100</f>
        <v>45.703125</v>
      </c>
      <c r="W1555">
        <v>0.48499999999999999</v>
      </c>
      <c r="X1555" t="s">
        <v>51</v>
      </c>
      <c r="Y1555" t="s">
        <v>40</v>
      </c>
      <c r="Z1555">
        <v>1000</v>
      </c>
      <c r="AA1555">
        <v>3.72</v>
      </c>
      <c r="AB1555">
        <v>13.5</v>
      </c>
      <c r="AC1555">
        <v>56.9</v>
      </c>
      <c r="AD1555">
        <v>280024</v>
      </c>
      <c r="AE1555">
        <v>95.4</v>
      </c>
      <c r="AF1555">
        <v>32.9</v>
      </c>
      <c r="AG1555" t="s">
        <v>46</v>
      </c>
      <c r="AH1555" t="s">
        <v>47</v>
      </c>
      <c r="AI1555" t="s">
        <v>43</v>
      </c>
      <c r="AJ1555">
        <v>60</v>
      </c>
      <c r="AK1555">
        <v>224</v>
      </c>
      <c r="AL1555">
        <v>0.93230000000000002</v>
      </c>
      <c r="AM1555">
        <v>0.86760000000000004</v>
      </c>
      <c r="AN1555">
        <v>0.61580000000000001</v>
      </c>
      <c r="AO1555">
        <f>Data[[#This Row],[labeller_confidence_score]]-Data[[#This Row],[cytodiffusion_classification_confidence]]</f>
        <v>-0.25180000000000002</v>
      </c>
    </row>
    <row r="1556" spans="1:41" x14ac:dyDescent="0.3">
      <c r="A1556" t="s">
        <v>1629</v>
      </c>
      <c r="B1556" t="s">
        <v>54</v>
      </c>
      <c r="C1556">
        <v>0</v>
      </c>
      <c r="D1556" t="s">
        <v>54</v>
      </c>
      <c r="E1556">
        <v>8.34</v>
      </c>
      <c r="F1556">
        <v>0</v>
      </c>
      <c r="G1556">
        <v>0</v>
      </c>
      <c r="H1556">
        <v>1</v>
      </c>
      <c r="I1556">
        <f>Data[[#This Row],[nucleus_area_pct]]/Data[[#This Row],[cytoplasm_ratio]]</f>
        <v>0</v>
      </c>
      <c r="J1556">
        <v>0.84699999999999998</v>
      </c>
      <c r="K1556">
        <v>0.14199999999999999</v>
      </c>
      <c r="L1556">
        <v>0.36</v>
      </c>
      <c r="M1556">
        <v>1</v>
      </c>
      <c r="N1556">
        <v>0.89900000000000002</v>
      </c>
      <c r="O1556">
        <v>171</v>
      </c>
      <c r="P1556">
        <v>49</v>
      </c>
      <c r="Q1556">
        <v>238</v>
      </c>
      <c r="R1556">
        <v>130</v>
      </c>
      <c r="S1556">
        <v>119</v>
      </c>
      <c r="T1556">
        <f>(Data[[#This Row],[mean_r]]/256)*100</f>
        <v>92.96875</v>
      </c>
      <c r="U1556">
        <f>(Data[[#This Row],[mean_g]]/256)*100</f>
        <v>50.78125</v>
      </c>
      <c r="V1556">
        <f>(Data[[#This Row],[mean_b]]/256)*100</f>
        <v>46.484375</v>
      </c>
      <c r="W1556">
        <v>0.48599999999999999</v>
      </c>
      <c r="X1556" t="s">
        <v>51</v>
      </c>
      <c r="Y1556" t="s">
        <v>40</v>
      </c>
      <c r="Z1556">
        <v>7506</v>
      </c>
      <c r="AA1556">
        <v>5.12</v>
      </c>
      <c r="AB1556">
        <v>14.6</v>
      </c>
      <c r="AC1556">
        <v>48.4</v>
      </c>
      <c r="AD1556">
        <v>229813</v>
      </c>
      <c r="AE1556">
        <v>92.4</v>
      </c>
      <c r="AF1556">
        <v>34.5</v>
      </c>
      <c r="AG1556" t="s">
        <v>64</v>
      </c>
      <c r="AH1556" t="s">
        <v>47</v>
      </c>
      <c r="AI1556" t="s">
        <v>52</v>
      </c>
      <c r="AJ1556">
        <v>100</v>
      </c>
      <c r="AK1556">
        <v>224</v>
      </c>
      <c r="AL1556">
        <v>0.16059999999999999</v>
      </c>
      <c r="AM1556">
        <v>0.9778</v>
      </c>
      <c r="AN1556">
        <v>0.85950000000000004</v>
      </c>
      <c r="AO1556">
        <f>Data[[#This Row],[labeller_confidence_score]]-Data[[#This Row],[cytodiffusion_classification_confidence]]</f>
        <v>-0.11829999999999996</v>
      </c>
    </row>
    <row r="1557" spans="1:41" x14ac:dyDescent="0.3">
      <c r="A1557" t="s">
        <v>1630</v>
      </c>
      <c r="B1557" t="s">
        <v>62</v>
      </c>
      <c r="C1557">
        <v>0</v>
      </c>
      <c r="D1557" t="s">
        <v>50</v>
      </c>
      <c r="E1557">
        <v>7.83</v>
      </c>
      <c r="F1557">
        <v>82</v>
      </c>
      <c r="G1557">
        <v>0.90100000000000002</v>
      </c>
      <c r="H1557">
        <v>0.253</v>
      </c>
      <c r="I1557">
        <f>Data[[#This Row],[nucleus_area_pct]]/Data[[#This Row],[cytoplasm_ratio]]</f>
        <v>324.11067193675888</v>
      </c>
      <c r="J1557">
        <v>0.84199999999999997</v>
      </c>
      <c r="K1557">
        <v>0.14199999999999999</v>
      </c>
      <c r="L1557">
        <v>1.53</v>
      </c>
      <c r="M1557">
        <v>1</v>
      </c>
      <c r="N1557">
        <v>0.92500000000000004</v>
      </c>
      <c r="O1557">
        <v>257</v>
      </c>
      <c r="P1557">
        <v>67</v>
      </c>
      <c r="Q1557">
        <v>187</v>
      </c>
      <c r="R1557">
        <v>145</v>
      </c>
      <c r="S1557">
        <v>202</v>
      </c>
      <c r="T1557">
        <f>(Data[[#This Row],[mean_r]]/256)*100</f>
        <v>73.046875</v>
      </c>
      <c r="U1557">
        <f>(Data[[#This Row],[mean_g]]/256)*100</f>
        <v>56.640625</v>
      </c>
      <c r="V1557">
        <f>(Data[[#This Row],[mean_b]]/256)*100</f>
        <v>78.90625</v>
      </c>
      <c r="W1557">
        <v>0.76800000000000002</v>
      </c>
      <c r="X1557" t="s">
        <v>39</v>
      </c>
      <c r="Y1557" t="s">
        <v>40</v>
      </c>
      <c r="Z1557">
        <v>10398</v>
      </c>
      <c r="AA1557">
        <v>3.9</v>
      </c>
      <c r="AB1557">
        <v>13.6</v>
      </c>
      <c r="AC1557">
        <v>38.200000000000003</v>
      </c>
      <c r="AD1557">
        <v>275025</v>
      </c>
      <c r="AE1557">
        <v>94.7</v>
      </c>
      <c r="AF1557">
        <v>34.299999999999997</v>
      </c>
      <c r="AG1557" t="s">
        <v>46</v>
      </c>
      <c r="AH1557" t="s">
        <v>42</v>
      </c>
      <c r="AI1557" t="s">
        <v>52</v>
      </c>
      <c r="AJ1557">
        <v>100</v>
      </c>
      <c r="AK1557">
        <v>360</v>
      </c>
      <c r="AL1557">
        <v>1.3100000000000001E-2</v>
      </c>
      <c r="AM1557">
        <v>0.83779999999999999</v>
      </c>
      <c r="AN1557">
        <v>0.92620000000000002</v>
      </c>
      <c r="AO1557">
        <f>Data[[#This Row],[labeller_confidence_score]]-Data[[#This Row],[cytodiffusion_classification_confidence]]</f>
        <v>8.8400000000000034E-2</v>
      </c>
    </row>
    <row r="1558" spans="1:41" x14ac:dyDescent="0.3">
      <c r="A1558" t="s">
        <v>1631</v>
      </c>
      <c r="B1558" t="s">
        <v>85</v>
      </c>
      <c r="C1558">
        <v>0</v>
      </c>
      <c r="D1558" t="s">
        <v>50</v>
      </c>
      <c r="E1558">
        <v>10.94</v>
      </c>
      <c r="F1558">
        <v>63.6</v>
      </c>
      <c r="G1558">
        <v>0.71199999999999997</v>
      </c>
      <c r="H1558">
        <v>0.42699999999999999</v>
      </c>
      <c r="I1558">
        <f>Data[[#This Row],[nucleus_area_pct]]/Data[[#This Row],[cytoplasm_ratio]]</f>
        <v>148.94613583138175</v>
      </c>
      <c r="J1558">
        <v>0.70399999999999996</v>
      </c>
      <c r="K1558">
        <v>0.46899999999999997</v>
      </c>
      <c r="L1558">
        <v>4.66</v>
      </c>
      <c r="M1558">
        <v>2.1</v>
      </c>
      <c r="N1558">
        <v>0.77600000000000002</v>
      </c>
      <c r="O1558">
        <v>400</v>
      </c>
      <c r="P1558">
        <v>77</v>
      </c>
      <c r="Q1558">
        <v>173</v>
      </c>
      <c r="R1558">
        <v>151</v>
      </c>
      <c r="S1558">
        <v>210</v>
      </c>
      <c r="T1558">
        <f>(Data[[#This Row],[mean_r]]/256)*100</f>
        <v>67.578125</v>
      </c>
      <c r="U1558">
        <f>(Data[[#This Row],[mean_g]]/256)*100</f>
        <v>58.984375</v>
      </c>
      <c r="V1558">
        <f>(Data[[#This Row],[mean_b]]/256)*100</f>
        <v>82.03125</v>
      </c>
      <c r="W1558">
        <v>0.76200000000000001</v>
      </c>
      <c r="X1558" t="s">
        <v>51</v>
      </c>
      <c r="Y1558" t="s">
        <v>45</v>
      </c>
      <c r="Z1558">
        <v>7566</v>
      </c>
      <c r="AA1558">
        <v>3.81</v>
      </c>
      <c r="AB1558">
        <v>18.899999999999999</v>
      </c>
      <c r="AC1558">
        <v>28.8</v>
      </c>
      <c r="AD1558">
        <v>394238</v>
      </c>
      <c r="AE1558">
        <v>90.5</v>
      </c>
      <c r="AF1558">
        <v>33.1</v>
      </c>
      <c r="AG1558" t="s">
        <v>46</v>
      </c>
      <c r="AH1558" t="s">
        <v>47</v>
      </c>
      <c r="AI1558" t="s">
        <v>52</v>
      </c>
      <c r="AJ1558">
        <v>40</v>
      </c>
      <c r="AK1558">
        <v>512</v>
      </c>
      <c r="AL1558">
        <v>7.3899999999999993E-2</v>
      </c>
      <c r="AM1558">
        <v>0.92400000000000004</v>
      </c>
      <c r="AN1558">
        <v>0.96279999999999999</v>
      </c>
      <c r="AO1558">
        <f>Data[[#This Row],[labeller_confidence_score]]-Data[[#This Row],[cytodiffusion_classification_confidence]]</f>
        <v>3.8799999999999946E-2</v>
      </c>
    </row>
    <row r="1559" spans="1:41" x14ac:dyDescent="0.3">
      <c r="A1559" t="s">
        <v>1632</v>
      </c>
      <c r="B1559" t="s">
        <v>54</v>
      </c>
      <c r="C1559">
        <v>0</v>
      </c>
      <c r="D1559" t="s">
        <v>54</v>
      </c>
      <c r="E1559">
        <v>7.81</v>
      </c>
      <c r="F1559">
        <v>0</v>
      </c>
      <c r="G1559">
        <v>0</v>
      </c>
      <c r="H1559">
        <v>1</v>
      </c>
      <c r="I1559">
        <f>Data[[#This Row],[nucleus_area_pct]]/Data[[#This Row],[cytoplasm_ratio]]</f>
        <v>0</v>
      </c>
      <c r="J1559">
        <v>0.90800000000000003</v>
      </c>
      <c r="K1559">
        <v>0.19</v>
      </c>
      <c r="L1559">
        <v>0.62</v>
      </c>
      <c r="M1559">
        <v>1</v>
      </c>
      <c r="N1559">
        <v>0.85799999999999998</v>
      </c>
      <c r="O1559">
        <v>202</v>
      </c>
      <c r="P1559">
        <v>54</v>
      </c>
      <c r="Q1559">
        <v>231</v>
      </c>
      <c r="R1559">
        <v>111</v>
      </c>
      <c r="S1559">
        <v>122</v>
      </c>
      <c r="T1559">
        <f>(Data[[#This Row],[mean_r]]/256)*100</f>
        <v>90.234375</v>
      </c>
      <c r="U1559">
        <f>(Data[[#This Row],[mean_g]]/256)*100</f>
        <v>43.359375</v>
      </c>
      <c r="V1559">
        <f>(Data[[#This Row],[mean_b]]/256)*100</f>
        <v>47.65625</v>
      </c>
      <c r="W1559">
        <v>0.442</v>
      </c>
      <c r="X1559" t="s">
        <v>63</v>
      </c>
      <c r="Y1559" t="s">
        <v>40</v>
      </c>
      <c r="Z1559">
        <v>7136</v>
      </c>
      <c r="AA1559">
        <v>4.29</v>
      </c>
      <c r="AB1559">
        <v>9.5</v>
      </c>
      <c r="AC1559">
        <v>48.5</v>
      </c>
      <c r="AD1559">
        <v>169981</v>
      </c>
      <c r="AE1559">
        <v>108</v>
      </c>
      <c r="AF1559">
        <v>33</v>
      </c>
      <c r="AG1559" t="s">
        <v>41</v>
      </c>
      <c r="AH1559" t="s">
        <v>42</v>
      </c>
      <c r="AI1559" t="s">
        <v>52</v>
      </c>
      <c r="AJ1559">
        <v>40</v>
      </c>
      <c r="AK1559">
        <v>256</v>
      </c>
      <c r="AL1559">
        <v>4.07E-2</v>
      </c>
      <c r="AM1559">
        <v>0.94579999999999997</v>
      </c>
      <c r="AN1559">
        <v>0.85540000000000005</v>
      </c>
      <c r="AO1559">
        <f>Data[[#This Row],[labeller_confidence_score]]-Data[[#This Row],[cytodiffusion_classification_confidence]]</f>
        <v>-9.0399999999999925E-2</v>
      </c>
    </row>
    <row r="1560" spans="1:41" x14ac:dyDescent="0.3">
      <c r="A1560" t="s">
        <v>1633</v>
      </c>
      <c r="B1560" t="s">
        <v>54</v>
      </c>
      <c r="C1560">
        <v>0</v>
      </c>
      <c r="D1560" t="s">
        <v>54</v>
      </c>
      <c r="E1560">
        <v>7.87</v>
      </c>
      <c r="F1560">
        <v>0</v>
      </c>
      <c r="G1560">
        <v>0</v>
      </c>
      <c r="H1560">
        <v>1</v>
      </c>
      <c r="I1560">
        <f>Data[[#This Row],[nucleus_area_pct]]/Data[[#This Row],[cytoplasm_ratio]]</f>
        <v>0</v>
      </c>
      <c r="J1560">
        <v>0.94299999999999995</v>
      </c>
      <c r="K1560">
        <v>0.22700000000000001</v>
      </c>
      <c r="L1560">
        <v>0.16</v>
      </c>
      <c r="M1560">
        <v>1</v>
      </c>
      <c r="N1560">
        <v>0.90500000000000003</v>
      </c>
      <c r="O1560">
        <v>164</v>
      </c>
      <c r="P1560">
        <v>44</v>
      </c>
      <c r="Q1560">
        <v>227</v>
      </c>
      <c r="R1560">
        <v>124</v>
      </c>
      <c r="S1560">
        <v>103</v>
      </c>
      <c r="T1560">
        <f>(Data[[#This Row],[mean_r]]/256)*100</f>
        <v>88.671875</v>
      </c>
      <c r="U1560">
        <f>(Data[[#This Row],[mean_g]]/256)*100</f>
        <v>48.4375</v>
      </c>
      <c r="V1560">
        <f>(Data[[#This Row],[mean_b]]/256)*100</f>
        <v>40.234375</v>
      </c>
      <c r="W1560">
        <v>0.51300000000000001</v>
      </c>
      <c r="X1560" t="s">
        <v>51</v>
      </c>
      <c r="Y1560" t="s">
        <v>40</v>
      </c>
      <c r="Z1560">
        <v>6768</v>
      </c>
      <c r="AA1560">
        <v>4.9000000000000004</v>
      </c>
      <c r="AB1560">
        <v>11.5</v>
      </c>
      <c r="AC1560">
        <v>43.3</v>
      </c>
      <c r="AD1560">
        <v>207582</v>
      </c>
      <c r="AE1560">
        <v>93.1</v>
      </c>
      <c r="AF1560">
        <v>33.700000000000003</v>
      </c>
      <c r="AG1560" t="s">
        <v>64</v>
      </c>
      <c r="AH1560" t="s">
        <v>47</v>
      </c>
      <c r="AI1560" t="s">
        <v>56</v>
      </c>
      <c r="AJ1560">
        <v>60</v>
      </c>
      <c r="AK1560">
        <v>512</v>
      </c>
      <c r="AL1560">
        <v>5.91E-2</v>
      </c>
      <c r="AM1560">
        <v>0.91720000000000002</v>
      </c>
      <c r="AN1560">
        <v>0.93769999999999998</v>
      </c>
      <c r="AO1560">
        <f>Data[[#This Row],[labeller_confidence_score]]-Data[[#This Row],[cytodiffusion_classification_confidence]]</f>
        <v>2.0499999999999963E-2</v>
      </c>
    </row>
    <row r="1561" spans="1:41" x14ac:dyDescent="0.3">
      <c r="A1561" t="s">
        <v>1634</v>
      </c>
      <c r="B1561" t="s">
        <v>54</v>
      </c>
      <c r="C1561">
        <v>0</v>
      </c>
      <c r="D1561" t="s">
        <v>54</v>
      </c>
      <c r="E1561">
        <v>7.28</v>
      </c>
      <c r="F1561">
        <v>0</v>
      </c>
      <c r="G1561">
        <v>0</v>
      </c>
      <c r="H1561">
        <v>1</v>
      </c>
      <c r="I1561">
        <f>Data[[#This Row],[nucleus_area_pct]]/Data[[#This Row],[cytoplasm_ratio]]</f>
        <v>0</v>
      </c>
      <c r="J1561">
        <v>0.95299999999999996</v>
      </c>
      <c r="K1561">
        <v>0.12</v>
      </c>
      <c r="L1561">
        <v>0.62</v>
      </c>
      <c r="M1561">
        <v>1</v>
      </c>
      <c r="N1561">
        <v>0.94299999999999995</v>
      </c>
      <c r="O1561">
        <v>186</v>
      </c>
      <c r="P1561">
        <v>41</v>
      </c>
      <c r="Q1561">
        <v>245</v>
      </c>
      <c r="R1561">
        <v>119</v>
      </c>
      <c r="S1561">
        <v>126</v>
      </c>
      <c r="T1561">
        <f>(Data[[#This Row],[mean_r]]/256)*100</f>
        <v>95.703125</v>
      </c>
      <c r="U1561">
        <f>(Data[[#This Row],[mean_g]]/256)*100</f>
        <v>46.484375</v>
      </c>
      <c r="V1561">
        <f>(Data[[#This Row],[mean_b]]/256)*100</f>
        <v>49.21875</v>
      </c>
      <c r="W1561">
        <v>0.55900000000000005</v>
      </c>
      <c r="X1561" t="s">
        <v>63</v>
      </c>
      <c r="Y1561" t="s">
        <v>40</v>
      </c>
      <c r="Z1561">
        <v>7564</v>
      </c>
      <c r="AA1561">
        <v>5.0599999999999996</v>
      </c>
      <c r="AB1561">
        <v>12.4</v>
      </c>
      <c r="AC1561">
        <v>47.2</v>
      </c>
      <c r="AD1561">
        <v>260846</v>
      </c>
      <c r="AE1561">
        <v>98.4</v>
      </c>
      <c r="AF1561">
        <v>33</v>
      </c>
      <c r="AG1561" t="s">
        <v>41</v>
      </c>
      <c r="AH1561" t="s">
        <v>47</v>
      </c>
      <c r="AI1561" t="s">
        <v>56</v>
      </c>
      <c r="AJ1561">
        <v>100</v>
      </c>
      <c r="AK1561">
        <v>256</v>
      </c>
      <c r="AL1561">
        <v>8.6900000000000005E-2</v>
      </c>
      <c r="AM1561">
        <v>0.87680000000000002</v>
      </c>
      <c r="AN1561">
        <v>0.95179999999999998</v>
      </c>
      <c r="AO1561">
        <f>Data[[#This Row],[labeller_confidence_score]]-Data[[#This Row],[cytodiffusion_classification_confidence]]</f>
        <v>7.4999999999999956E-2</v>
      </c>
    </row>
    <row r="1562" spans="1:41" x14ac:dyDescent="0.3">
      <c r="A1562" t="s">
        <v>1635</v>
      </c>
      <c r="B1562" t="s">
        <v>49</v>
      </c>
      <c r="C1562">
        <v>0</v>
      </c>
      <c r="D1562" t="s">
        <v>50</v>
      </c>
      <c r="E1562">
        <v>12.47</v>
      </c>
      <c r="F1562">
        <v>49.8</v>
      </c>
      <c r="G1562">
        <v>0.60199999999999998</v>
      </c>
      <c r="H1562">
        <v>0.47599999999999998</v>
      </c>
      <c r="I1562">
        <f>Data[[#This Row],[nucleus_area_pct]]/Data[[#This Row],[cytoplasm_ratio]]</f>
        <v>104.6218487394958</v>
      </c>
      <c r="J1562">
        <v>0.71599999999999997</v>
      </c>
      <c r="K1562">
        <v>0.317</v>
      </c>
      <c r="L1562">
        <v>3.54</v>
      </c>
      <c r="M1562">
        <v>3.4</v>
      </c>
      <c r="N1562">
        <v>0.89900000000000002</v>
      </c>
      <c r="O1562">
        <v>445</v>
      </c>
      <c r="P1562">
        <v>68</v>
      </c>
      <c r="Q1562">
        <v>209</v>
      </c>
      <c r="R1562">
        <v>160</v>
      </c>
      <c r="S1562">
        <v>174</v>
      </c>
      <c r="T1562">
        <f>(Data[[#This Row],[mean_r]]/256)*100</f>
        <v>81.640625</v>
      </c>
      <c r="U1562">
        <f>(Data[[#This Row],[mean_g]]/256)*100</f>
        <v>62.5</v>
      </c>
      <c r="V1562">
        <f>(Data[[#This Row],[mean_b]]/256)*100</f>
        <v>67.96875</v>
      </c>
      <c r="W1562">
        <v>0.58599999999999997</v>
      </c>
      <c r="X1562" t="s">
        <v>51</v>
      </c>
      <c r="Y1562" t="s">
        <v>45</v>
      </c>
      <c r="Z1562">
        <v>8753</v>
      </c>
      <c r="AA1562">
        <v>5.6</v>
      </c>
      <c r="AB1562">
        <v>11.5</v>
      </c>
      <c r="AC1562">
        <v>43.1</v>
      </c>
      <c r="AD1562">
        <v>254333</v>
      </c>
      <c r="AE1562">
        <v>81.599999999999994</v>
      </c>
      <c r="AF1562">
        <v>32.799999999999997</v>
      </c>
      <c r="AG1562" t="s">
        <v>41</v>
      </c>
      <c r="AH1562" t="s">
        <v>47</v>
      </c>
      <c r="AI1562" t="s">
        <v>56</v>
      </c>
      <c r="AJ1562">
        <v>100</v>
      </c>
      <c r="AK1562">
        <v>256</v>
      </c>
      <c r="AL1562">
        <v>0.15029999999999999</v>
      </c>
      <c r="AM1562">
        <v>0.77170000000000005</v>
      </c>
      <c r="AN1562">
        <v>0.86319999999999997</v>
      </c>
      <c r="AO1562">
        <f>Data[[#This Row],[labeller_confidence_score]]-Data[[#This Row],[cytodiffusion_classification_confidence]]</f>
        <v>9.1499999999999915E-2</v>
      </c>
    </row>
    <row r="1563" spans="1:41" x14ac:dyDescent="0.3">
      <c r="A1563" t="s">
        <v>1636</v>
      </c>
      <c r="B1563" t="s">
        <v>37</v>
      </c>
      <c r="C1563">
        <v>1</v>
      </c>
      <c r="D1563" t="s">
        <v>38</v>
      </c>
      <c r="E1563">
        <v>14.65</v>
      </c>
      <c r="F1563">
        <v>57</v>
      </c>
      <c r="G1563">
        <v>0.58499999999999996</v>
      </c>
      <c r="H1563">
        <v>0.38500000000000001</v>
      </c>
      <c r="I1563">
        <f>Data[[#This Row],[nucleus_area_pct]]/Data[[#This Row],[cytoplasm_ratio]]</f>
        <v>148.05194805194805</v>
      </c>
      <c r="J1563">
        <v>0.69699999999999995</v>
      </c>
      <c r="K1563">
        <v>0.30399999999999999</v>
      </c>
      <c r="L1563">
        <v>3.61</v>
      </c>
      <c r="M1563">
        <v>4.8</v>
      </c>
      <c r="N1563">
        <v>0.78400000000000003</v>
      </c>
      <c r="O1563">
        <v>482</v>
      </c>
      <c r="P1563">
        <v>64</v>
      </c>
      <c r="Q1563">
        <v>224</v>
      </c>
      <c r="R1563">
        <v>148</v>
      </c>
      <c r="S1563">
        <v>191</v>
      </c>
      <c r="T1563">
        <f>(Data[[#This Row],[mean_r]]/256)*100</f>
        <v>87.5</v>
      </c>
      <c r="U1563">
        <f>(Data[[#This Row],[mean_g]]/256)*100</f>
        <v>57.8125</v>
      </c>
      <c r="V1563">
        <f>(Data[[#This Row],[mean_b]]/256)*100</f>
        <v>74.609375</v>
      </c>
      <c r="W1563">
        <v>0.66600000000000004</v>
      </c>
      <c r="X1563" t="s">
        <v>51</v>
      </c>
      <c r="Y1563" t="s">
        <v>45</v>
      </c>
      <c r="Z1563">
        <v>5700</v>
      </c>
      <c r="AA1563">
        <v>6.6</v>
      </c>
      <c r="AB1563">
        <v>13.4</v>
      </c>
      <c r="AC1563">
        <v>37.299999999999997</v>
      </c>
      <c r="AD1563">
        <v>168971</v>
      </c>
      <c r="AE1563">
        <v>84</v>
      </c>
      <c r="AF1563">
        <v>33.4</v>
      </c>
      <c r="AG1563" t="s">
        <v>41</v>
      </c>
      <c r="AH1563" t="s">
        <v>42</v>
      </c>
      <c r="AI1563" t="s">
        <v>56</v>
      </c>
      <c r="AJ1563">
        <v>100</v>
      </c>
      <c r="AK1563">
        <v>256</v>
      </c>
      <c r="AL1563">
        <v>0.67820000000000003</v>
      </c>
      <c r="AM1563">
        <v>0.63119999999999998</v>
      </c>
      <c r="AN1563">
        <v>0.71160000000000001</v>
      </c>
      <c r="AO1563">
        <f>Data[[#This Row],[labeller_confidence_score]]-Data[[#This Row],[cytodiffusion_classification_confidence]]</f>
        <v>8.0400000000000027E-2</v>
      </c>
    </row>
    <row r="1564" spans="1:41" x14ac:dyDescent="0.3">
      <c r="A1564" t="s">
        <v>1637</v>
      </c>
      <c r="B1564" t="s">
        <v>74</v>
      </c>
      <c r="C1564">
        <v>0</v>
      </c>
      <c r="D1564" t="s">
        <v>75</v>
      </c>
      <c r="E1564">
        <v>2.25</v>
      </c>
      <c r="F1564">
        <v>0</v>
      </c>
      <c r="G1564">
        <v>0</v>
      </c>
      <c r="H1564">
        <v>1</v>
      </c>
      <c r="I1564">
        <f>Data[[#This Row],[nucleus_area_pct]]/Data[[#This Row],[cytoplasm_ratio]]</f>
        <v>0</v>
      </c>
      <c r="J1564">
        <v>0.88300000000000001</v>
      </c>
      <c r="K1564">
        <v>0.48</v>
      </c>
      <c r="L1564">
        <v>1.56</v>
      </c>
      <c r="M1564">
        <v>1</v>
      </c>
      <c r="N1564">
        <v>0.84199999999999997</v>
      </c>
      <c r="O1564">
        <v>21</v>
      </c>
      <c r="P1564">
        <v>20</v>
      </c>
      <c r="Q1564">
        <v>197</v>
      </c>
      <c r="R1564">
        <v>126</v>
      </c>
      <c r="S1564">
        <v>165</v>
      </c>
      <c r="T1564">
        <f>(Data[[#This Row],[mean_r]]/256)*100</f>
        <v>76.953125</v>
      </c>
      <c r="U1564">
        <f>(Data[[#This Row],[mean_g]]/256)*100</f>
        <v>49.21875</v>
      </c>
      <c r="V1564">
        <f>(Data[[#This Row],[mean_b]]/256)*100</f>
        <v>64.453125</v>
      </c>
      <c r="W1564">
        <v>0.42</v>
      </c>
      <c r="X1564" t="s">
        <v>51</v>
      </c>
      <c r="Y1564" t="s">
        <v>40</v>
      </c>
      <c r="Z1564">
        <v>10035</v>
      </c>
      <c r="AA1564">
        <v>6.04</v>
      </c>
      <c r="AB1564">
        <v>14.5</v>
      </c>
      <c r="AC1564">
        <v>47.7</v>
      </c>
      <c r="AD1564">
        <v>201234</v>
      </c>
      <c r="AE1564">
        <v>102</v>
      </c>
      <c r="AF1564">
        <v>36.5</v>
      </c>
      <c r="AG1564" t="s">
        <v>41</v>
      </c>
      <c r="AH1564" t="s">
        <v>47</v>
      </c>
      <c r="AI1564" t="s">
        <v>43</v>
      </c>
      <c r="AJ1564">
        <v>100</v>
      </c>
      <c r="AK1564">
        <v>512</v>
      </c>
      <c r="AL1564">
        <v>0.13739999999999999</v>
      </c>
      <c r="AM1564">
        <v>0.88790000000000002</v>
      </c>
      <c r="AN1564">
        <v>0.87549999999999994</v>
      </c>
      <c r="AO1564">
        <f>Data[[#This Row],[labeller_confidence_score]]-Data[[#This Row],[cytodiffusion_classification_confidence]]</f>
        <v>-1.2400000000000078E-2</v>
      </c>
    </row>
    <row r="1565" spans="1:41" x14ac:dyDescent="0.3">
      <c r="A1565" t="s">
        <v>1638</v>
      </c>
      <c r="B1565" t="s">
        <v>54</v>
      </c>
      <c r="C1565">
        <v>0</v>
      </c>
      <c r="D1565" t="s">
        <v>54</v>
      </c>
      <c r="E1565">
        <v>7.46</v>
      </c>
      <c r="F1565">
        <v>0</v>
      </c>
      <c r="G1565">
        <v>0</v>
      </c>
      <c r="H1565">
        <v>1</v>
      </c>
      <c r="I1565">
        <f>Data[[#This Row],[nucleus_area_pct]]/Data[[#This Row],[cytoplasm_ratio]]</f>
        <v>0</v>
      </c>
      <c r="J1565">
        <v>0.89100000000000001</v>
      </c>
      <c r="K1565">
        <v>0.19</v>
      </c>
      <c r="L1565">
        <v>0.49</v>
      </c>
      <c r="M1565">
        <v>1</v>
      </c>
      <c r="N1565">
        <v>0.92500000000000004</v>
      </c>
      <c r="O1565">
        <v>185</v>
      </c>
      <c r="P1565">
        <v>52</v>
      </c>
      <c r="Q1565">
        <v>215</v>
      </c>
      <c r="R1565">
        <v>120</v>
      </c>
      <c r="S1565">
        <v>149</v>
      </c>
      <c r="T1565">
        <f>(Data[[#This Row],[mean_r]]/256)*100</f>
        <v>83.984375</v>
      </c>
      <c r="U1565">
        <f>(Data[[#This Row],[mean_g]]/256)*100</f>
        <v>46.875</v>
      </c>
      <c r="V1565">
        <f>(Data[[#This Row],[mean_b]]/256)*100</f>
        <v>58.203125</v>
      </c>
      <c r="W1565">
        <v>0.48099999999999998</v>
      </c>
      <c r="X1565" t="s">
        <v>63</v>
      </c>
      <c r="Y1565" t="s">
        <v>45</v>
      </c>
      <c r="Z1565">
        <v>9089</v>
      </c>
      <c r="AA1565">
        <v>5.78</v>
      </c>
      <c r="AB1565">
        <v>15.3</v>
      </c>
      <c r="AC1565">
        <v>37.1</v>
      </c>
      <c r="AD1565">
        <v>172978</v>
      </c>
      <c r="AE1565">
        <v>94.5</v>
      </c>
      <c r="AF1565">
        <v>34.299999999999997</v>
      </c>
      <c r="AG1565" t="s">
        <v>41</v>
      </c>
      <c r="AH1565" t="s">
        <v>68</v>
      </c>
      <c r="AI1565" t="s">
        <v>52</v>
      </c>
      <c r="AJ1565">
        <v>60</v>
      </c>
      <c r="AK1565">
        <v>256</v>
      </c>
      <c r="AL1565">
        <v>5.0700000000000002E-2</v>
      </c>
      <c r="AM1565">
        <v>0.85950000000000004</v>
      </c>
      <c r="AN1565">
        <v>0.90769999999999995</v>
      </c>
      <c r="AO1565">
        <f>Data[[#This Row],[labeller_confidence_score]]-Data[[#This Row],[cytodiffusion_classification_confidence]]</f>
        <v>4.819999999999991E-2</v>
      </c>
    </row>
    <row r="1566" spans="1:41" x14ac:dyDescent="0.3">
      <c r="A1566" t="s">
        <v>1639</v>
      </c>
      <c r="B1566" t="s">
        <v>120</v>
      </c>
      <c r="C1566">
        <v>1</v>
      </c>
      <c r="D1566" t="s">
        <v>104</v>
      </c>
      <c r="E1566">
        <v>6.82</v>
      </c>
      <c r="F1566">
        <v>0</v>
      </c>
      <c r="G1566">
        <v>0</v>
      </c>
      <c r="H1566">
        <v>1</v>
      </c>
      <c r="I1566">
        <f>Data[[#This Row],[nucleus_area_pct]]/Data[[#This Row],[cytoplasm_ratio]]</f>
        <v>0</v>
      </c>
      <c r="J1566">
        <v>0.91400000000000003</v>
      </c>
      <c r="K1566">
        <v>0.11600000000000001</v>
      </c>
      <c r="L1566">
        <v>0.33</v>
      </c>
      <c r="M1566">
        <v>1</v>
      </c>
      <c r="N1566">
        <v>1</v>
      </c>
      <c r="O1566">
        <v>178</v>
      </c>
      <c r="P1566">
        <v>41</v>
      </c>
      <c r="Q1566">
        <v>241</v>
      </c>
      <c r="R1566">
        <v>121</v>
      </c>
      <c r="S1566">
        <v>135</v>
      </c>
      <c r="T1566">
        <f>(Data[[#This Row],[mean_r]]/256)*100</f>
        <v>94.140625</v>
      </c>
      <c r="U1566">
        <f>(Data[[#This Row],[mean_g]]/256)*100</f>
        <v>47.265625</v>
      </c>
      <c r="V1566">
        <f>(Data[[#This Row],[mean_b]]/256)*100</f>
        <v>52.734375</v>
      </c>
      <c r="W1566">
        <v>0.53100000000000003</v>
      </c>
      <c r="X1566" t="s">
        <v>39</v>
      </c>
      <c r="Y1566" t="s">
        <v>45</v>
      </c>
      <c r="Z1566">
        <v>8627</v>
      </c>
      <c r="AA1566">
        <v>5.59</v>
      </c>
      <c r="AB1566">
        <v>16.899999999999999</v>
      </c>
      <c r="AC1566">
        <v>45.4</v>
      </c>
      <c r="AD1566">
        <v>221497</v>
      </c>
      <c r="AE1566">
        <v>109.8</v>
      </c>
      <c r="AF1566">
        <v>34.200000000000003</v>
      </c>
      <c r="AG1566" t="s">
        <v>64</v>
      </c>
      <c r="AH1566" t="s">
        <v>42</v>
      </c>
      <c r="AI1566" t="s">
        <v>56</v>
      </c>
      <c r="AJ1566">
        <v>100</v>
      </c>
      <c r="AK1566">
        <v>224</v>
      </c>
      <c r="AL1566">
        <v>0.54220000000000002</v>
      </c>
      <c r="AM1566">
        <v>0.77390000000000003</v>
      </c>
      <c r="AN1566">
        <v>0.8054</v>
      </c>
      <c r="AO1566">
        <f>Data[[#This Row],[labeller_confidence_score]]-Data[[#This Row],[cytodiffusion_classification_confidence]]</f>
        <v>3.1499999999999972E-2</v>
      </c>
    </row>
    <row r="1567" spans="1:41" x14ac:dyDescent="0.3">
      <c r="A1567" t="s">
        <v>1640</v>
      </c>
      <c r="B1567" t="s">
        <v>60</v>
      </c>
      <c r="C1567">
        <v>0</v>
      </c>
      <c r="D1567" t="s">
        <v>50</v>
      </c>
      <c r="E1567">
        <v>21.18</v>
      </c>
      <c r="F1567">
        <v>65.2</v>
      </c>
      <c r="G1567">
        <v>0.71099999999999997</v>
      </c>
      <c r="H1567">
        <v>0.34100000000000003</v>
      </c>
      <c r="I1567">
        <f>Data[[#This Row],[nucleus_area_pct]]/Data[[#This Row],[cytoplasm_ratio]]</f>
        <v>191.2023460410557</v>
      </c>
      <c r="J1567">
        <v>0.59599999999999997</v>
      </c>
      <c r="K1567">
        <v>0.46800000000000003</v>
      </c>
      <c r="L1567">
        <v>2.44</v>
      </c>
      <c r="M1567">
        <v>1.4</v>
      </c>
      <c r="N1567">
        <v>0.75800000000000001</v>
      </c>
      <c r="O1567">
        <v>575</v>
      </c>
      <c r="P1567">
        <v>93</v>
      </c>
      <c r="Q1567">
        <v>202</v>
      </c>
      <c r="R1567">
        <v>178</v>
      </c>
      <c r="S1567">
        <v>192</v>
      </c>
      <c r="T1567">
        <f>(Data[[#This Row],[mean_r]]/256)*100</f>
        <v>78.90625</v>
      </c>
      <c r="U1567">
        <f>(Data[[#This Row],[mean_g]]/256)*100</f>
        <v>69.53125</v>
      </c>
      <c r="V1567">
        <f>(Data[[#This Row],[mean_b]]/256)*100</f>
        <v>75</v>
      </c>
      <c r="W1567">
        <v>0.51400000000000001</v>
      </c>
      <c r="X1567" t="s">
        <v>51</v>
      </c>
      <c r="Y1567" t="s">
        <v>40</v>
      </c>
      <c r="Z1567">
        <v>3306</v>
      </c>
      <c r="AA1567">
        <v>3.54</v>
      </c>
      <c r="AB1567">
        <v>10.7</v>
      </c>
      <c r="AC1567">
        <v>40.299999999999997</v>
      </c>
      <c r="AD1567">
        <v>290241</v>
      </c>
      <c r="AE1567">
        <v>89.5</v>
      </c>
      <c r="AF1567">
        <v>32.1</v>
      </c>
      <c r="AG1567" t="s">
        <v>46</v>
      </c>
      <c r="AH1567" t="s">
        <v>47</v>
      </c>
      <c r="AI1567" t="s">
        <v>56</v>
      </c>
      <c r="AJ1567">
        <v>100</v>
      </c>
      <c r="AK1567">
        <v>360</v>
      </c>
      <c r="AL1567">
        <v>0</v>
      </c>
      <c r="AM1567">
        <v>0.95599999999999996</v>
      </c>
      <c r="AN1567">
        <v>1</v>
      </c>
      <c r="AO1567">
        <f>Data[[#This Row],[labeller_confidence_score]]-Data[[#This Row],[cytodiffusion_classification_confidence]]</f>
        <v>4.4000000000000039E-2</v>
      </c>
    </row>
    <row r="1568" spans="1:41" x14ac:dyDescent="0.3">
      <c r="A1568" t="s">
        <v>1641</v>
      </c>
      <c r="B1568" t="s">
        <v>89</v>
      </c>
      <c r="C1568">
        <v>1</v>
      </c>
      <c r="D1568" t="s">
        <v>38</v>
      </c>
      <c r="E1568">
        <v>12.21</v>
      </c>
      <c r="F1568">
        <v>51.4</v>
      </c>
      <c r="G1568">
        <v>0.505</v>
      </c>
      <c r="H1568">
        <v>0.46800000000000003</v>
      </c>
      <c r="I1568">
        <f>Data[[#This Row],[nucleus_area_pct]]/Data[[#This Row],[cytoplasm_ratio]]</f>
        <v>109.82905982905982</v>
      </c>
      <c r="J1568">
        <v>0.72199999999999998</v>
      </c>
      <c r="K1568">
        <v>0.307</v>
      </c>
      <c r="L1568">
        <v>6</v>
      </c>
      <c r="M1568">
        <v>2.8</v>
      </c>
      <c r="N1568">
        <v>0.79100000000000004</v>
      </c>
      <c r="O1568">
        <v>391</v>
      </c>
      <c r="P1568">
        <v>96</v>
      </c>
      <c r="Q1568">
        <v>228</v>
      </c>
      <c r="R1568">
        <v>170</v>
      </c>
      <c r="S1568">
        <v>167</v>
      </c>
      <c r="T1568">
        <f>(Data[[#This Row],[mean_r]]/256)*100</f>
        <v>89.0625</v>
      </c>
      <c r="U1568">
        <f>(Data[[#This Row],[mean_g]]/256)*100</f>
        <v>66.40625</v>
      </c>
      <c r="V1568">
        <f>(Data[[#This Row],[mean_b]]/256)*100</f>
        <v>65.234375</v>
      </c>
      <c r="W1568">
        <v>0.76</v>
      </c>
      <c r="X1568" t="s">
        <v>51</v>
      </c>
      <c r="Y1568" t="s">
        <v>40</v>
      </c>
      <c r="Z1568">
        <v>1000</v>
      </c>
      <c r="AA1568">
        <v>4.34</v>
      </c>
      <c r="AB1568">
        <v>12.5</v>
      </c>
      <c r="AC1568">
        <v>36.1</v>
      </c>
      <c r="AD1568">
        <v>245392</v>
      </c>
      <c r="AE1568">
        <v>103.5</v>
      </c>
      <c r="AF1568">
        <v>34.200000000000003</v>
      </c>
      <c r="AG1568" t="s">
        <v>46</v>
      </c>
      <c r="AH1568" t="s">
        <v>42</v>
      </c>
      <c r="AI1568" t="s">
        <v>43</v>
      </c>
      <c r="AJ1568">
        <v>60</v>
      </c>
      <c r="AK1568">
        <v>256</v>
      </c>
      <c r="AL1568">
        <v>0.88639999999999997</v>
      </c>
      <c r="AM1568">
        <v>0.68330000000000002</v>
      </c>
      <c r="AN1568">
        <v>0.77549999999999997</v>
      </c>
      <c r="AO1568">
        <f>Data[[#This Row],[labeller_confidence_score]]-Data[[#This Row],[cytodiffusion_classification_confidence]]</f>
        <v>9.2199999999999949E-2</v>
      </c>
    </row>
    <row r="1569" spans="1:41" x14ac:dyDescent="0.3">
      <c r="A1569" t="s">
        <v>1642</v>
      </c>
      <c r="B1569" t="s">
        <v>49</v>
      </c>
      <c r="C1569">
        <v>0</v>
      </c>
      <c r="D1569" t="s">
        <v>50</v>
      </c>
      <c r="E1569">
        <v>13.84</v>
      </c>
      <c r="F1569">
        <v>59.9</v>
      </c>
      <c r="G1569">
        <v>0.627</v>
      </c>
      <c r="H1569">
        <v>0.432</v>
      </c>
      <c r="I1569">
        <f>Data[[#This Row],[nucleus_area_pct]]/Data[[#This Row],[cytoplasm_ratio]]</f>
        <v>138.65740740740742</v>
      </c>
      <c r="J1569">
        <v>0.73</v>
      </c>
      <c r="K1569">
        <v>0.35199999999999998</v>
      </c>
      <c r="L1569">
        <v>2.37</v>
      </c>
      <c r="M1569">
        <v>4.3</v>
      </c>
      <c r="N1569">
        <v>0.80600000000000005</v>
      </c>
      <c r="O1569">
        <v>484</v>
      </c>
      <c r="P1569">
        <v>62</v>
      </c>
      <c r="Q1569">
        <v>226</v>
      </c>
      <c r="R1569">
        <v>152</v>
      </c>
      <c r="S1569">
        <v>165</v>
      </c>
      <c r="T1569">
        <f>(Data[[#This Row],[mean_r]]/256)*100</f>
        <v>88.28125</v>
      </c>
      <c r="U1569">
        <f>(Data[[#This Row],[mean_g]]/256)*100</f>
        <v>59.375</v>
      </c>
      <c r="V1569">
        <f>(Data[[#This Row],[mean_b]]/256)*100</f>
        <v>64.453125</v>
      </c>
      <c r="W1569">
        <v>0.76400000000000001</v>
      </c>
      <c r="X1569" t="s">
        <v>51</v>
      </c>
      <c r="Y1569" t="s">
        <v>45</v>
      </c>
      <c r="Z1569">
        <v>9768</v>
      </c>
      <c r="AA1569">
        <v>5.68</v>
      </c>
      <c r="AB1569">
        <v>15.9</v>
      </c>
      <c r="AC1569">
        <v>41</v>
      </c>
      <c r="AD1569">
        <v>237991</v>
      </c>
      <c r="AE1569">
        <v>82.9</v>
      </c>
      <c r="AF1569">
        <v>31.9</v>
      </c>
      <c r="AG1569" t="s">
        <v>64</v>
      </c>
      <c r="AH1569" t="s">
        <v>47</v>
      </c>
      <c r="AI1569" t="s">
        <v>52</v>
      </c>
      <c r="AJ1569">
        <v>60</v>
      </c>
      <c r="AK1569">
        <v>256</v>
      </c>
      <c r="AL1569">
        <v>2.6499999999999999E-2</v>
      </c>
      <c r="AM1569">
        <v>1</v>
      </c>
      <c r="AN1569">
        <v>0.84260000000000002</v>
      </c>
      <c r="AO1569">
        <f>Data[[#This Row],[labeller_confidence_score]]-Data[[#This Row],[cytodiffusion_classification_confidence]]</f>
        <v>-0.15739999999999998</v>
      </c>
    </row>
    <row r="1570" spans="1:41" x14ac:dyDescent="0.3">
      <c r="A1570" t="s">
        <v>1643</v>
      </c>
      <c r="B1570" t="s">
        <v>49</v>
      </c>
      <c r="C1570">
        <v>0</v>
      </c>
      <c r="D1570" t="s">
        <v>50</v>
      </c>
      <c r="E1570">
        <v>12.26</v>
      </c>
      <c r="F1570">
        <v>54.9</v>
      </c>
      <c r="G1570">
        <v>0.53600000000000003</v>
      </c>
      <c r="H1570">
        <v>0.53</v>
      </c>
      <c r="I1570">
        <f>Data[[#This Row],[nucleus_area_pct]]/Data[[#This Row],[cytoplasm_ratio]]</f>
        <v>103.58490566037734</v>
      </c>
      <c r="J1570">
        <v>0.73799999999999999</v>
      </c>
      <c r="K1570">
        <v>0.27200000000000002</v>
      </c>
      <c r="L1570">
        <v>3.21</v>
      </c>
      <c r="M1570">
        <v>3.3</v>
      </c>
      <c r="N1570">
        <v>0.98899999999999999</v>
      </c>
      <c r="O1570">
        <v>453</v>
      </c>
      <c r="P1570">
        <v>68</v>
      </c>
      <c r="Q1570">
        <v>194</v>
      </c>
      <c r="R1570">
        <v>131</v>
      </c>
      <c r="S1570">
        <v>169</v>
      </c>
      <c r="T1570">
        <f>(Data[[#This Row],[mean_r]]/256)*100</f>
        <v>75.78125</v>
      </c>
      <c r="U1570">
        <f>(Data[[#This Row],[mean_g]]/256)*100</f>
        <v>51.171875</v>
      </c>
      <c r="V1570">
        <f>(Data[[#This Row],[mean_b]]/256)*100</f>
        <v>66.015625</v>
      </c>
      <c r="W1570">
        <v>0.65800000000000003</v>
      </c>
      <c r="X1570" t="s">
        <v>51</v>
      </c>
      <c r="Y1570" t="s">
        <v>45</v>
      </c>
      <c r="Z1570">
        <v>10568</v>
      </c>
      <c r="AA1570">
        <v>5.18</v>
      </c>
      <c r="AB1570">
        <v>15.3</v>
      </c>
      <c r="AC1570">
        <v>40</v>
      </c>
      <c r="AD1570">
        <v>134444</v>
      </c>
      <c r="AE1570">
        <v>86.4</v>
      </c>
      <c r="AF1570">
        <v>34.4</v>
      </c>
      <c r="AG1570" t="s">
        <v>41</v>
      </c>
      <c r="AH1570" t="s">
        <v>42</v>
      </c>
      <c r="AI1570" t="s">
        <v>43</v>
      </c>
      <c r="AJ1570">
        <v>100</v>
      </c>
      <c r="AK1570">
        <v>360</v>
      </c>
      <c r="AL1570">
        <v>4.5999999999999999E-2</v>
      </c>
      <c r="AM1570">
        <v>0.87560000000000004</v>
      </c>
      <c r="AN1570">
        <v>1</v>
      </c>
      <c r="AO1570">
        <f>Data[[#This Row],[labeller_confidence_score]]-Data[[#This Row],[cytodiffusion_classification_confidence]]</f>
        <v>0.12439999999999996</v>
      </c>
    </row>
    <row r="1571" spans="1:41" x14ac:dyDescent="0.3">
      <c r="A1571" t="s">
        <v>1644</v>
      </c>
      <c r="B1571" t="s">
        <v>62</v>
      </c>
      <c r="C1571">
        <v>0</v>
      </c>
      <c r="D1571" t="s">
        <v>50</v>
      </c>
      <c r="E1571">
        <v>8.5299999999999994</v>
      </c>
      <c r="F1571">
        <v>75.7</v>
      </c>
      <c r="G1571">
        <v>0.78100000000000003</v>
      </c>
      <c r="H1571">
        <v>0.23200000000000001</v>
      </c>
      <c r="I1571">
        <f>Data[[#This Row],[nucleus_area_pct]]/Data[[#This Row],[cytoplasm_ratio]]</f>
        <v>326.29310344827587</v>
      </c>
      <c r="J1571">
        <v>0.84199999999999997</v>
      </c>
      <c r="K1571">
        <v>0.11700000000000001</v>
      </c>
      <c r="L1571">
        <v>1.29</v>
      </c>
      <c r="M1571">
        <v>1</v>
      </c>
      <c r="N1571">
        <v>0.98299999999999998</v>
      </c>
      <c r="O1571">
        <v>263</v>
      </c>
      <c r="P1571">
        <v>57</v>
      </c>
      <c r="Q1571">
        <v>172</v>
      </c>
      <c r="R1571">
        <v>141</v>
      </c>
      <c r="S1571">
        <v>167</v>
      </c>
      <c r="T1571">
        <f>(Data[[#This Row],[mean_r]]/256)*100</f>
        <v>67.1875</v>
      </c>
      <c r="U1571">
        <f>(Data[[#This Row],[mean_g]]/256)*100</f>
        <v>55.078125</v>
      </c>
      <c r="V1571">
        <f>(Data[[#This Row],[mean_b]]/256)*100</f>
        <v>65.234375</v>
      </c>
      <c r="W1571">
        <v>0.73799999999999999</v>
      </c>
      <c r="X1571" t="s">
        <v>39</v>
      </c>
      <c r="Y1571" t="s">
        <v>45</v>
      </c>
      <c r="Z1571">
        <v>6795</v>
      </c>
      <c r="AA1571">
        <v>4.01</v>
      </c>
      <c r="AB1571">
        <v>14.5</v>
      </c>
      <c r="AC1571">
        <v>39.1</v>
      </c>
      <c r="AD1571">
        <v>379300</v>
      </c>
      <c r="AE1571">
        <v>86</v>
      </c>
      <c r="AF1571">
        <v>34.700000000000003</v>
      </c>
      <c r="AG1571" t="s">
        <v>64</v>
      </c>
      <c r="AH1571" t="s">
        <v>47</v>
      </c>
      <c r="AI1571" t="s">
        <v>52</v>
      </c>
      <c r="AJ1571">
        <v>40</v>
      </c>
      <c r="AK1571">
        <v>224</v>
      </c>
      <c r="AL1571">
        <v>6.7599999999999993E-2</v>
      </c>
      <c r="AM1571">
        <v>0.97299999999999998</v>
      </c>
      <c r="AN1571">
        <v>0.9496</v>
      </c>
      <c r="AO1571">
        <f>Data[[#This Row],[labeller_confidence_score]]-Data[[#This Row],[cytodiffusion_classification_confidence]]</f>
        <v>-2.3399999999999976E-2</v>
      </c>
    </row>
    <row r="1572" spans="1:41" x14ac:dyDescent="0.3">
      <c r="A1572" t="s">
        <v>1645</v>
      </c>
      <c r="B1572" t="s">
        <v>66</v>
      </c>
      <c r="C1572">
        <v>1</v>
      </c>
      <c r="D1572" t="s">
        <v>67</v>
      </c>
      <c r="E1572">
        <v>10.58</v>
      </c>
      <c r="F1572">
        <v>88.3</v>
      </c>
      <c r="G1572">
        <v>0.754</v>
      </c>
      <c r="H1572">
        <v>8.8999999999999996E-2</v>
      </c>
      <c r="I1572">
        <f>Data[[#This Row],[nucleus_area_pct]]/Data[[#This Row],[cytoplasm_ratio]]</f>
        <v>992.13483146067415</v>
      </c>
      <c r="J1572">
        <v>0.54900000000000004</v>
      </c>
      <c r="K1572">
        <v>0.54500000000000004</v>
      </c>
      <c r="L1572">
        <v>1.23</v>
      </c>
      <c r="M1572">
        <v>1</v>
      </c>
      <c r="N1572">
        <v>0.67900000000000005</v>
      </c>
      <c r="O1572">
        <v>420</v>
      </c>
      <c r="P1572">
        <v>97</v>
      </c>
      <c r="Q1572">
        <v>200</v>
      </c>
      <c r="R1572">
        <v>135</v>
      </c>
      <c r="S1572">
        <v>202</v>
      </c>
      <c r="T1572">
        <f>(Data[[#This Row],[mean_r]]/256)*100</f>
        <v>78.125</v>
      </c>
      <c r="U1572">
        <f>(Data[[#This Row],[mean_g]]/256)*100</f>
        <v>52.734375</v>
      </c>
      <c r="V1572">
        <f>(Data[[#This Row],[mean_b]]/256)*100</f>
        <v>78.90625</v>
      </c>
      <c r="W1572">
        <v>0.73899999999999999</v>
      </c>
      <c r="X1572" t="s">
        <v>63</v>
      </c>
      <c r="Y1572" t="s">
        <v>45</v>
      </c>
      <c r="Z1572">
        <v>5309</v>
      </c>
      <c r="AA1572">
        <v>4.21</v>
      </c>
      <c r="AB1572">
        <v>17.600000000000001</v>
      </c>
      <c r="AC1572">
        <v>41.6</v>
      </c>
      <c r="AD1572">
        <v>242857</v>
      </c>
      <c r="AE1572">
        <v>95.3</v>
      </c>
      <c r="AF1572">
        <v>31.6</v>
      </c>
      <c r="AG1572" t="s">
        <v>46</v>
      </c>
      <c r="AH1572" t="s">
        <v>47</v>
      </c>
      <c r="AI1572" t="s">
        <v>56</v>
      </c>
      <c r="AJ1572">
        <v>100</v>
      </c>
      <c r="AK1572">
        <v>360</v>
      </c>
      <c r="AL1572">
        <v>0.87660000000000005</v>
      </c>
      <c r="AM1572">
        <v>0.59689999999999999</v>
      </c>
      <c r="AN1572">
        <v>0.64390000000000003</v>
      </c>
      <c r="AO1572">
        <f>Data[[#This Row],[labeller_confidence_score]]-Data[[#This Row],[cytodiffusion_classification_confidence]]</f>
        <v>4.7000000000000042E-2</v>
      </c>
    </row>
    <row r="1573" spans="1:41" x14ac:dyDescent="0.3">
      <c r="A1573" t="s">
        <v>1646</v>
      </c>
      <c r="B1573" t="s">
        <v>180</v>
      </c>
      <c r="C1573">
        <v>1</v>
      </c>
      <c r="D1573" t="s">
        <v>181</v>
      </c>
      <c r="E1573">
        <v>7.67</v>
      </c>
      <c r="F1573">
        <v>0</v>
      </c>
      <c r="G1573">
        <v>0</v>
      </c>
      <c r="H1573">
        <v>1</v>
      </c>
      <c r="I1573">
        <f>Data[[#This Row],[nucleus_area_pct]]/Data[[#This Row],[cytoplasm_ratio]]</f>
        <v>0</v>
      </c>
      <c r="J1573">
        <v>0.32400000000000001</v>
      </c>
      <c r="K1573">
        <v>0.875</v>
      </c>
      <c r="L1573">
        <v>0.71</v>
      </c>
      <c r="M1573">
        <v>1</v>
      </c>
      <c r="N1573">
        <v>0.90400000000000003</v>
      </c>
      <c r="O1573">
        <v>156</v>
      </c>
      <c r="P1573">
        <v>57</v>
      </c>
      <c r="Q1573">
        <v>236</v>
      </c>
      <c r="R1573">
        <v>132</v>
      </c>
      <c r="S1573">
        <v>114</v>
      </c>
      <c r="T1573">
        <f>(Data[[#This Row],[mean_r]]/256)*100</f>
        <v>92.1875</v>
      </c>
      <c r="U1573">
        <f>(Data[[#This Row],[mean_g]]/256)*100</f>
        <v>51.5625</v>
      </c>
      <c r="V1573">
        <f>(Data[[#This Row],[mean_b]]/256)*100</f>
        <v>44.53125</v>
      </c>
      <c r="W1573">
        <v>0.497</v>
      </c>
      <c r="X1573" t="s">
        <v>39</v>
      </c>
      <c r="Y1573" t="s">
        <v>40</v>
      </c>
      <c r="Z1573">
        <v>8206</v>
      </c>
      <c r="AA1573">
        <v>4.33</v>
      </c>
      <c r="AB1573">
        <v>12.9</v>
      </c>
      <c r="AC1573">
        <v>36.799999999999997</v>
      </c>
      <c r="AD1573">
        <v>146184</v>
      </c>
      <c r="AE1573">
        <v>96.3</v>
      </c>
      <c r="AF1573">
        <v>33.700000000000003</v>
      </c>
      <c r="AG1573" t="s">
        <v>46</v>
      </c>
      <c r="AH1573" t="s">
        <v>42</v>
      </c>
      <c r="AI1573" t="s">
        <v>56</v>
      </c>
      <c r="AJ1573">
        <v>100</v>
      </c>
      <c r="AK1573">
        <v>256</v>
      </c>
      <c r="AL1573">
        <v>0.86199999999999999</v>
      </c>
      <c r="AM1573">
        <v>0.64449999999999996</v>
      </c>
      <c r="AN1573">
        <v>0.80049999999999999</v>
      </c>
      <c r="AO1573">
        <f>Data[[#This Row],[labeller_confidence_score]]-Data[[#This Row],[cytodiffusion_classification_confidence]]</f>
        <v>0.15600000000000003</v>
      </c>
    </row>
    <row r="1574" spans="1:41" x14ac:dyDescent="0.3">
      <c r="A1574" t="s">
        <v>1647</v>
      </c>
      <c r="B1574" t="s">
        <v>74</v>
      </c>
      <c r="C1574">
        <v>0</v>
      </c>
      <c r="D1574" t="s">
        <v>75</v>
      </c>
      <c r="E1574">
        <v>1.55</v>
      </c>
      <c r="F1574">
        <v>0</v>
      </c>
      <c r="G1574">
        <v>0</v>
      </c>
      <c r="H1574">
        <v>1</v>
      </c>
      <c r="I1574">
        <f>Data[[#This Row],[nucleus_area_pct]]/Data[[#This Row],[cytoplasm_ratio]]</f>
        <v>0</v>
      </c>
      <c r="J1574">
        <v>0.64300000000000002</v>
      </c>
      <c r="K1574">
        <v>0.60299999999999998</v>
      </c>
      <c r="L1574">
        <v>2.8</v>
      </c>
      <c r="M1574">
        <v>1</v>
      </c>
      <c r="N1574">
        <v>0.71399999999999997</v>
      </c>
      <c r="O1574">
        <v>23</v>
      </c>
      <c r="P1574">
        <v>13</v>
      </c>
      <c r="Q1574">
        <v>195</v>
      </c>
      <c r="R1574">
        <v>164</v>
      </c>
      <c r="S1574">
        <v>141</v>
      </c>
      <c r="T1574">
        <f>(Data[[#This Row],[mean_r]]/256)*100</f>
        <v>76.171875</v>
      </c>
      <c r="U1574">
        <f>(Data[[#This Row],[mean_g]]/256)*100</f>
        <v>64.0625</v>
      </c>
      <c r="V1574">
        <f>(Data[[#This Row],[mean_b]]/256)*100</f>
        <v>55.078125</v>
      </c>
      <c r="W1574">
        <v>0.64700000000000002</v>
      </c>
      <c r="X1574" t="s">
        <v>51</v>
      </c>
      <c r="Y1574" t="s">
        <v>40</v>
      </c>
      <c r="Z1574">
        <v>5937</v>
      </c>
      <c r="AA1574">
        <v>6.91</v>
      </c>
      <c r="AB1574">
        <v>15.3</v>
      </c>
      <c r="AC1574">
        <v>35.799999999999997</v>
      </c>
      <c r="AD1574">
        <v>272291</v>
      </c>
      <c r="AE1574">
        <v>87.6</v>
      </c>
      <c r="AF1574">
        <v>33.200000000000003</v>
      </c>
      <c r="AG1574" t="s">
        <v>46</v>
      </c>
      <c r="AH1574" t="s">
        <v>68</v>
      </c>
      <c r="AI1574" t="s">
        <v>56</v>
      </c>
      <c r="AJ1574">
        <v>100</v>
      </c>
      <c r="AK1574">
        <v>512</v>
      </c>
      <c r="AL1574">
        <v>8.6999999999999994E-2</v>
      </c>
      <c r="AM1574">
        <v>0.91890000000000005</v>
      </c>
      <c r="AN1574">
        <v>0.81420000000000003</v>
      </c>
      <c r="AO1574">
        <f>Data[[#This Row],[labeller_confidence_score]]-Data[[#This Row],[cytodiffusion_classification_confidence]]</f>
        <v>-0.10470000000000002</v>
      </c>
    </row>
    <row r="1575" spans="1:41" x14ac:dyDescent="0.3">
      <c r="A1575" t="s">
        <v>1648</v>
      </c>
      <c r="B1575" t="s">
        <v>103</v>
      </c>
      <c r="C1575">
        <v>1</v>
      </c>
      <c r="D1575" t="s">
        <v>104</v>
      </c>
      <c r="E1575">
        <v>4.62</v>
      </c>
      <c r="F1575">
        <v>0</v>
      </c>
      <c r="G1575">
        <v>0</v>
      </c>
      <c r="H1575">
        <v>1</v>
      </c>
      <c r="I1575">
        <f>Data[[#This Row],[nucleus_area_pct]]/Data[[#This Row],[cytoplasm_ratio]]</f>
        <v>0</v>
      </c>
      <c r="J1575">
        <v>0.29699999999999999</v>
      </c>
      <c r="K1575">
        <v>0.70099999999999996</v>
      </c>
      <c r="L1575">
        <v>0.67</v>
      </c>
      <c r="M1575">
        <v>1</v>
      </c>
      <c r="N1575">
        <v>0.67200000000000004</v>
      </c>
      <c r="O1575">
        <v>99</v>
      </c>
      <c r="P1575">
        <v>46</v>
      </c>
      <c r="Q1575">
        <v>227</v>
      </c>
      <c r="R1575">
        <v>137</v>
      </c>
      <c r="S1575">
        <v>140</v>
      </c>
      <c r="T1575">
        <f>(Data[[#This Row],[mean_r]]/256)*100</f>
        <v>88.671875</v>
      </c>
      <c r="U1575">
        <f>(Data[[#This Row],[mean_g]]/256)*100</f>
        <v>53.515625</v>
      </c>
      <c r="V1575">
        <f>(Data[[#This Row],[mean_b]]/256)*100</f>
        <v>54.6875</v>
      </c>
      <c r="W1575">
        <v>0.41899999999999998</v>
      </c>
      <c r="X1575" t="s">
        <v>51</v>
      </c>
      <c r="Y1575" t="s">
        <v>45</v>
      </c>
      <c r="Z1575">
        <v>7937</v>
      </c>
      <c r="AA1575">
        <v>5.37</v>
      </c>
      <c r="AB1575">
        <v>14.8</v>
      </c>
      <c r="AC1575">
        <v>27.2</v>
      </c>
      <c r="AD1575">
        <v>287290</v>
      </c>
      <c r="AE1575">
        <v>91</v>
      </c>
      <c r="AF1575">
        <v>34.4</v>
      </c>
      <c r="AG1575" t="s">
        <v>64</v>
      </c>
      <c r="AH1575" t="s">
        <v>42</v>
      </c>
      <c r="AI1575" t="s">
        <v>56</v>
      </c>
      <c r="AJ1575">
        <v>60</v>
      </c>
      <c r="AK1575">
        <v>256</v>
      </c>
      <c r="AL1575">
        <v>0.65669999999999995</v>
      </c>
      <c r="AM1575">
        <v>0.89859999999999995</v>
      </c>
      <c r="AN1575">
        <v>0.74229999999999996</v>
      </c>
      <c r="AO1575">
        <f>Data[[#This Row],[labeller_confidence_score]]-Data[[#This Row],[cytodiffusion_classification_confidence]]</f>
        <v>-0.15629999999999999</v>
      </c>
    </row>
    <row r="1576" spans="1:41" x14ac:dyDescent="0.3">
      <c r="A1576" t="s">
        <v>1649</v>
      </c>
      <c r="B1576" t="s">
        <v>60</v>
      </c>
      <c r="C1576">
        <v>0</v>
      </c>
      <c r="D1576" t="s">
        <v>50</v>
      </c>
      <c r="E1576">
        <v>17.38</v>
      </c>
      <c r="F1576">
        <v>68.900000000000006</v>
      </c>
      <c r="G1576">
        <v>0.64600000000000002</v>
      </c>
      <c r="H1576">
        <v>0.42</v>
      </c>
      <c r="I1576">
        <f>Data[[#This Row],[nucleus_area_pct]]/Data[[#This Row],[cytoplasm_ratio]]</f>
        <v>164.04761904761907</v>
      </c>
      <c r="J1576">
        <v>0.76200000000000001</v>
      </c>
      <c r="K1576">
        <v>0.61299999999999999</v>
      </c>
      <c r="L1576">
        <v>2.29</v>
      </c>
      <c r="M1576">
        <v>1.3</v>
      </c>
      <c r="N1576">
        <v>0.69899999999999995</v>
      </c>
      <c r="O1576">
        <v>533</v>
      </c>
      <c r="P1576">
        <v>96</v>
      </c>
      <c r="Q1576">
        <v>213</v>
      </c>
      <c r="R1576">
        <v>162</v>
      </c>
      <c r="S1576">
        <v>173</v>
      </c>
      <c r="T1576">
        <f>(Data[[#This Row],[mean_r]]/256)*100</f>
        <v>83.203125</v>
      </c>
      <c r="U1576">
        <f>(Data[[#This Row],[mean_g]]/256)*100</f>
        <v>63.28125</v>
      </c>
      <c r="V1576">
        <f>(Data[[#This Row],[mean_b]]/256)*100</f>
        <v>67.578125</v>
      </c>
      <c r="W1576">
        <v>0.56999999999999995</v>
      </c>
      <c r="X1576" t="s">
        <v>63</v>
      </c>
      <c r="Y1576" t="s">
        <v>40</v>
      </c>
      <c r="Z1576">
        <v>6867</v>
      </c>
      <c r="AA1576">
        <v>4.7</v>
      </c>
      <c r="AB1576">
        <v>14.2</v>
      </c>
      <c r="AC1576">
        <v>32.1</v>
      </c>
      <c r="AD1576">
        <v>204645</v>
      </c>
      <c r="AE1576">
        <v>90.7</v>
      </c>
      <c r="AF1576">
        <v>33.4</v>
      </c>
      <c r="AG1576" t="s">
        <v>64</v>
      </c>
      <c r="AH1576" t="s">
        <v>47</v>
      </c>
      <c r="AI1576" t="s">
        <v>56</v>
      </c>
      <c r="AJ1576">
        <v>100</v>
      </c>
      <c r="AK1576">
        <v>224</v>
      </c>
      <c r="AL1576">
        <v>0</v>
      </c>
      <c r="AM1576">
        <v>0.8911</v>
      </c>
      <c r="AN1576">
        <v>0.93820000000000003</v>
      </c>
      <c r="AO1576">
        <f>Data[[#This Row],[labeller_confidence_score]]-Data[[#This Row],[cytodiffusion_classification_confidence]]</f>
        <v>4.7100000000000031E-2</v>
      </c>
    </row>
    <row r="1577" spans="1:41" x14ac:dyDescent="0.3">
      <c r="A1577" t="s">
        <v>1650</v>
      </c>
      <c r="B1577" t="s">
        <v>54</v>
      </c>
      <c r="C1577">
        <v>0</v>
      </c>
      <c r="D1577" t="s">
        <v>54</v>
      </c>
      <c r="E1577">
        <v>8.36</v>
      </c>
      <c r="F1577">
        <v>0</v>
      </c>
      <c r="G1577">
        <v>0</v>
      </c>
      <c r="H1577">
        <v>1</v>
      </c>
      <c r="I1577">
        <f>Data[[#This Row],[nucleus_area_pct]]/Data[[#This Row],[cytoplasm_ratio]]</f>
        <v>0</v>
      </c>
      <c r="J1577">
        <v>0.84499999999999997</v>
      </c>
      <c r="K1577">
        <v>0.129</v>
      </c>
      <c r="L1577">
        <v>0.71</v>
      </c>
      <c r="M1577">
        <v>1</v>
      </c>
      <c r="N1577">
        <v>0.94399999999999995</v>
      </c>
      <c r="O1577">
        <v>170</v>
      </c>
      <c r="P1577">
        <v>51</v>
      </c>
      <c r="Q1577">
        <v>244</v>
      </c>
      <c r="R1577">
        <v>152</v>
      </c>
      <c r="S1577">
        <v>136</v>
      </c>
      <c r="T1577">
        <f>(Data[[#This Row],[mean_r]]/256)*100</f>
        <v>95.3125</v>
      </c>
      <c r="U1577">
        <f>(Data[[#This Row],[mean_g]]/256)*100</f>
        <v>59.375</v>
      </c>
      <c r="V1577">
        <f>(Data[[#This Row],[mean_b]]/256)*100</f>
        <v>53.125</v>
      </c>
      <c r="W1577">
        <v>0.45200000000000001</v>
      </c>
      <c r="X1577" t="s">
        <v>51</v>
      </c>
      <c r="Y1577" t="s">
        <v>45</v>
      </c>
      <c r="Z1577">
        <v>2310</v>
      </c>
      <c r="AA1577">
        <v>4.5</v>
      </c>
      <c r="AB1577">
        <v>12.6</v>
      </c>
      <c r="AC1577">
        <v>44.5</v>
      </c>
      <c r="AD1577">
        <v>447375</v>
      </c>
      <c r="AE1577">
        <v>95.3</v>
      </c>
      <c r="AF1577">
        <v>35</v>
      </c>
      <c r="AG1577" t="s">
        <v>64</v>
      </c>
      <c r="AH1577" t="s">
        <v>42</v>
      </c>
      <c r="AI1577" t="s">
        <v>43</v>
      </c>
      <c r="AJ1577">
        <v>100</v>
      </c>
      <c r="AK1577">
        <v>512</v>
      </c>
      <c r="AL1577">
        <v>6.6100000000000006E-2</v>
      </c>
      <c r="AM1577">
        <v>0.94030000000000002</v>
      </c>
      <c r="AN1577">
        <v>0.90069999999999995</v>
      </c>
      <c r="AO1577">
        <f>Data[[#This Row],[labeller_confidence_score]]-Data[[#This Row],[cytodiffusion_classification_confidence]]</f>
        <v>-3.960000000000008E-2</v>
      </c>
    </row>
    <row r="1578" spans="1:41" x14ac:dyDescent="0.3">
      <c r="A1578" t="s">
        <v>1651</v>
      </c>
      <c r="B1578" t="s">
        <v>62</v>
      </c>
      <c r="C1578">
        <v>0</v>
      </c>
      <c r="D1578" t="s">
        <v>50</v>
      </c>
      <c r="E1578">
        <v>8.23</v>
      </c>
      <c r="F1578">
        <v>85.6</v>
      </c>
      <c r="G1578">
        <v>0.83899999999999997</v>
      </c>
      <c r="H1578">
        <v>0.30499999999999999</v>
      </c>
      <c r="I1578">
        <f>Data[[#This Row],[nucleus_area_pct]]/Data[[#This Row],[cytoplasm_ratio]]</f>
        <v>280.65573770491801</v>
      </c>
      <c r="J1578">
        <v>0.90600000000000003</v>
      </c>
      <c r="K1578">
        <v>0.26300000000000001</v>
      </c>
      <c r="L1578">
        <v>0.66</v>
      </c>
      <c r="M1578">
        <v>1</v>
      </c>
      <c r="N1578">
        <v>0.89700000000000002</v>
      </c>
      <c r="O1578">
        <v>313</v>
      </c>
      <c r="P1578">
        <v>60</v>
      </c>
      <c r="Q1578">
        <v>211</v>
      </c>
      <c r="R1578">
        <v>180</v>
      </c>
      <c r="S1578">
        <v>185</v>
      </c>
      <c r="T1578">
        <f>(Data[[#This Row],[mean_r]]/256)*100</f>
        <v>82.421875</v>
      </c>
      <c r="U1578">
        <f>(Data[[#This Row],[mean_g]]/256)*100</f>
        <v>70.3125</v>
      </c>
      <c r="V1578">
        <f>(Data[[#This Row],[mean_b]]/256)*100</f>
        <v>72.265625</v>
      </c>
      <c r="W1578">
        <v>0.77700000000000002</v>
      </c>
      <c r="X1578" t="s">
        <v>51</v>
      </c>
      <c r="Y1578" t="s">
        <v>40</v>
      </c>
      <c r="Z1578">
        <v>8708</v>
      </c>
      <c r="AA1578">
        <v>5.12</v>
      </c>
      <c r="AB1578">
        <v>14.4</v>
      </c>
      <c r="AC1578">
        <v>45.5</v>
      </c>
      <c r="AD1578">
        <v>258848</v>
      </c>
      <c r="AE1578">
        <v>99.1</v>
      </c>
      <c r="AF1578">
        <v>34.200000000000003</v>
      </c>
      <c r="AG1578" t="s">
        <v>46</v>
      </c>
      <c r="AH1578" t="s">
        <v>42</v>
      </c>
      <c r="AI1578" t="s">
        <v>56</v>
      </c>
      <c r="AJ1578">
        <v>100</v>
      </c>
      <c r="AK1578">
        <v>512</v>
      </c>
      <c r="AL1578">
        <v>0.13930000000000001</v>
      </c>
      <c r="AM1578">
        <v>0.94010000000000005</v>
      </c>
      <c r="AN1578">
        <v>1</v>
      </c>
      <c r="AO1578">
        <f>Data[[#This Row],[labeller_confidence_score]]-Data[[#This Row],[cytodiffusion_classification_confidence]]</f>
        <v>5.9899999999999953E-2</v>
      </c>
    </row>
    <row r="1579" spans="1:41" x14ac:dyDescent="0.3">
      <c r="A1579" t="s">
        <v>1652</v>
      </c>
      <c r="B1579" t="s">
        <v>49</v>
      </c>
      <c r="C1579">
        <v>0</v>
      </c>
      <c r="D1579" t="s">
        <v>50</v>
      </c>
      <c r="E1579">
        <v>12.22</v>
      </c>
      <c r="F1579">
        <v>56.9</v>
      </c>
      <c r="G1579">
        <v>0.46800000000000003</v>
      </c>
      <c r="H1579">
        <v>0.35399999999999998</v>
      </c>
      <c r="I1579">
        <f>Data[[#This Row],[nucleus_area_pct]]/Data[[#This Row],[cytoplasm_ratio]]</f>
        <v>160.73446327683615</v>
      </c>
      <c r="J1579">
        <v>0.81799999999999995</v>
      </c>
      <c r="K1579">
        <v>0.499</v>
      </c>
      <c r="L1579">
        <v>2.69</v>
      </c>
      <c r="M1579">
        <v>4.5</v>
      </c>
      <c r="N1579">
        <v>0.83399999999999996</v>
      </c>
      <c r="O1579">
        <v>419</v>
      </c>
      <c r="P1579">
        <v>68</v>
      </c>
      <c r="Q1579">
        <v>189</v>
      </c>
      <c r="R1579">
        <v>174</v>
      </c>
      <c r="S1579">
        <v>173</v>
      </c>
      <c r="T1579">
        <f>(Data[[#This Row],[mean_r]]/256)*100</f>
        <v>73.828125</v>
      </c>
      <c r="U1579">
        <f>(Data[[#This Row],[mean_g]]/256)*100</f>
        <v>67.96875</v>
      </c>
      <c r="V1579">
        <f>(Data[[#This Row],[mean_b]]/256)*100</f>
        <v>67.578125</v>
      </c>
      <c r="W1579">
        <v>0.59499999999999997</v>
      </c>
      <c r="X1579" t="s">
        <v>63</v>
      </c>
      <c r="Y1579" t="s">
        <v>45</v>
      </c>
      <c r="Z1579">
        <v>9479</v>
      </c>
      <c r="AA1579">
        <v>4.62</v>
      </c>
      <c r="AB1579">
        <v>15.3</v>
      </c>
      <c r="AC1579">
        <v>45.7</v>
      </c>
      <c r="AD1579">
        <v>271919</v>
      </c>
      <c r="AE1579">
        <v>88.6</v>
      </c>
      <c r="AF1579">
        <v>36.4</v>
      </c>
      <c r="AG1579" t="s">
        <v>46</v>
      </c>
      <c r="AH1579" t="s">
        <v>42</v>
      </c>
      <c r="AI1579" t="s">
        <v>52</v>
      </c>
      <c r="AJ1579">
        <v>100</v>
      </c>
      <c r="AK1579">
        <v>360</v>
      </c>
      <c r="AL1579">
        <v>7.0499999999999993E-2</v>
      </c>
      <c r="AM1579">
        <v>0.89290000000000003</v>
      </c>
      <c r="AN1579">
        <v>0.98560000000000003</v>
      </c>
      <c r="AO1579">
        <f>Data[[#This Row],[labeller_confidence_score]]-Data[[#This Row],[cytodiffusion_classification_confidence]]</f>
        <v>9.2700000000000005E-2</v>
      </c>
    </row>
    <row r="1580" spans="1:41" x14ac:dyDescent="0.3">
      <c r="A1580" t="s">
        <v>1653</v>
      </c>
      <c r="B1580" t="s">
        <v>54</v>
      </c>
      <c r="C1580">
        <v>0</v>
      </c>
      <c r="D1580" t="s">
        <v>54</v>
      </c>
      <c r="E1580">
        <v>7.95</v>
      </c>
      <c r="F1580">
        <v>0</v>
      </c>
      <c r="G1580">
        <v>0</v>
      </c>
      <c r="H1580">
        <v>1</v>
      </c>
      <c r="I1580">
        <f>Data[[#This Row],[nucleus_area_pct]]/Data[[#This Row],[cytoplasm_ratio]]</f>
        <v>0</v>
      </c>
      <c r="J1580">
        <v>0.93700000000000006</v>
      </c>
      <c r="K1580">
        <v>0.13200000000000001</v>
      </c>
      <c r="L1580">
        <v>0.63</v>
      </c>
      <c r="M1580">
        <v>1</v>
      </c>
      <c r="N1580">
        <v>0.95899999999999996</v>
      </c>
      <c r="O1580">
        <v>187</v>
      </c>
      <c r="P1580">
        <v>52</v>
      </c>
      <c r="Q1580">
        <v>229</v>
      </c>
      <c r="R1580">
        <v>140</v>
      </c>
      <c r="S1580">
        <v>125</v>
      </c>
      <c r="T1580">
        <f>(Data[[#This Row],[mean_r]]/256)*100</f>
        <v>89.453125</v>
      </c>
      <c r="U1580">
        <f>(Data[[#This Row],[mean_g]]/256)*100</f>
        <v>54.6875</v>
      </c>
      <c r="V1580">
        <f>(Data[[#This Row],[mean_b]]/256)*100</f>
        <v>48.828125</v>
      </c>
      <c r="W1580">
        <v>0.56200000000000006</v>
      </c>
      <c r="X1580" t="s">
        <v>39</v>
      </c>
      <c r="Y1580" t="s">
        <v>45</v>
      </c>
      <c r="Z1580">
        <v>7599</v>
      </c>
      <c r="AA1580">
        <v>4.33</v>
      </c>
      <c r="AB1580">
        <v>17.100000000000001</v>
      </c>
      <c r="AC1580">
        <v>39.299999999999997</v>
      </c>
      <c r="AD1580">
        <v>287922</v>
      </c>
      <c r="AE1580">
        <v>101.9</v>
      </c>
      <c r="AF1580">
        <v>32.200000000000003</v>
      </c>
      <c r="AG1580" t="s">
        <v>41</v>
      </c>
      <c r="AH1580" t="s">
        <v>42</v>
      </c>
      <c r="AI1580" t="s">
        <v>43</v>
      </c>
      <c r="AJ1580">
        <v>100</v>
      </c>
      <c r="AK1580">
        <v>512</v>
      </c>
      <c r="AL1580">
        <v>0.2366</v>
      </c>
      <c r="AM1580">
        <v>0.9284</v>
      </c>
      <c r="AN1580">
        <v>0.99570000000000003</v>
      </c>
      <c r="AO1580">
        <f>Data[[#This Row],[labeller_confidence_score]]-Data[[#This Row],[cytodiffusion_classification_confidence]]</f>
        <v>6.7300000000000026E-2</v>
      </c>
    </row>
    <row r="1581" spans="1:41" x14ac:dyDescent="0.3">
      <c r="A1581" t="s">
        <v>1654</v>
      </c>
      <c r="B1581" t="s">
        <v>74</v>
      </c>
      <c r="C1581">
        <v>0</v>
      </c>
      <c r="D1581" t="s">
        <v>75</v>
      </c>
      <c r="E1581">
        <v>3</v>
      </c>
      <c r="F1581">
        <v>0</v>
      </c>
      <c r="G1581">
        <v>0</v>
      </c>
      <c r="H1581">
        <v>1</v>
      </c>
      <c r="I1581">
        <f>Data[[#This Row],[nucleus_area_pct]]/Data[[#This Row],[cytoplasm_ratio]]</f>
        <v>0</v>
      </c>
      <c r="J1581">
        <v>0.71399999999999997</v>
      </c>
      <c r="K1581">
        <v>0.52700000000000002</v>
      </c>
      <c r="L1581">
        <v>2.36</v>
      </c>
      <c r="M1581">
        <v>1</v>
      </c>
      <c r="N1581">
        <v>0.71599999999999997</v>
      </c>
      <c r="O1581">
        <v>28</v>
      </c>
      <c r="P1581">
        <v>20</v>
      </c>
      <c r="Q1581">
        <v>208</v>
      </c>
      <c r="R1581">
        <v>151</v>
      </c>
      <c r="S1581">
        <v>168</v>
      </c>
      <c r="T1581">
        <f>(Data[[#This Row],[mean_r]]/256)*100</f>
        <v>81.25</v>
      </c>
      <c r="U1581">
        <f>(Data[[#This Row],[mean_g]]/256)*100</f>
        <v>58.984375</v>
      </c>
      <c r="V1581">
        <f>(Data[[#This Row],[mean_b]]/256)*100</f>
        <v>65.625</v>
      </c>
      <c r="W1581">
        <v>0.53500000000000003</v>
      </c>
      <c r="X1581" t="s">
        <v>51</v>
      </c>
      <c r="Y1581" t="s">
        <v>40</v>
      </c>
      <c r="Z1581">
        <v>5516</v>
      </c>
      <c r="AA1581">
        <v>5.6</v>
      </c>
      <c r="AB1581">
        <v>11.7</v>
      </c>
      <c r="AC1581">
        <v>43.2</v>
      </c>
      <c r="AD1581">
        <v>293297</v>
      </c>
      <c r="AE1581">
        <v>82.6</v>
      </c>
      <c r="AF1581">
        <v>32.1</v>
      </c>
      <c r="AG1581" t="s">
        <v>41</v>
      </c>
      <c r="AH1581" t="s">
        <v>47</v>
      </c>
      <c r="AI1581" t="s">
        <v>56</v>
      </c>
      <c r="AJ1581">
        <v>40</v>
      </c>
      <c r="AK1581">
        <v>360</v>
      </c>
      <c r="AL1581">
        <v>0.1041</v>
      </c>
      <c r="AM1581">
        <v>0.95220000000000005</v>
      </c>
      <c r="AN1581">
        <v>0.9859</v>
      </c>
      <c r="AO1581">
        <f>Data[[#This Row],[labeller_confidence_score]]-Data[[#This Row],[cytodiffusion_classification_confidence]]</f>
        <v>3.3699999999999952E-2</v>
      </c>
    </row>
    <row r="1582" spans="1:41" x14ac:dyDescent="0.3">
      <c r="A1582" t="s">
        <v>1655</v>
      </c>
      <c r="B1582" t="s">
        <v>54</v>
      </c>
      <c r="C1582">
        <v>0</v>
      </c>
      <c r="D1582" t="s">
        <v>54</v>
      </c>
      <c r="E1582">
        <v>6.89</v>
      </c>
      <c r="F1582">
        <v>0</v>
      </c>
      <c r="G1582">
        <v>0</v>
      </c>
      <c r="H1582">
        <v>1</v>
      </c>
      <c r="I1582">
        <f>Data[[#This Row],[nucleus_area_pct]]/Data[[#This Row],[cytoplasm_ratio]]</f>
        <v>0</v>
      </c>
      <c r="J1582">
        <v>0.89200000000000002</v>
      </c>
      <c r="K1582">
        <v>0.16400000000000001</v>
      </c>
      <c r="L1582">
        <v>0.17</v>
      </c>
      <c r="M1582">
        <v>1</v>
      </c>
      <c r="N1582">
        <v>0.92500000000000004</v>
      </c>
      <c r="O1582">
        <v>207</v>
      </c>
      <c r="P1582">
        <v>44</v>
      </c>
      <c r="Q1582">
        <v>228</v>
      </c>
      <c r="R1582">
        <v>124</v>
      </c>
      <c r="S1582">
        <v>126</v>
      </c>
      <c r="T1582">
        <f>(Data[[#This Row],[mean_r]]/256)*100</f>
        <v>89.0625</v>
      </c>
      <c r="U1582">
        <f>(Data[[#This Row],[mean_g]]/256)*100</f>
        <v>48.4375</v>
      </c>
      <c r="V1582">
        <f>(Data[[#This Row],[mean_b]]/256)*100</f>
        <v>49.21875</v>
      </c>
      <c r="W1582">
        <v>0.53500000000000003</v>
      </c>
      <c r="X1582" t="s">
        <v>51</v>
      </c>
      <c r="Y1582" t="s">
        <v>45</v>
      </c>
      <c r="Z1582">
        <v>4035</v>
      </c>
      <c r="AA1582">
        <v>5.35</v>
      </c>
      <c r="AB1582">
        <v>14.6</v>
      </c>
      <c r="AC1582">
        <v>49.1</v>
      </c>
      <c r="AD1582">
        <v>231123</v>
      </c>
      <c r="AE1582">
        <v>74.5</v>
      </c>
      <c r="AF1582">
        <v>32.700000000000003</v>
      </c>
      <c r="AG1582" t="s">
        <v>41</v>
      </c>
      <c r="AH1582" t="s">
        <v>47</v>
      </c>
      <c r="AI1582" t="s">
        <v>52</v>
      </c>
      <c r="AJ1582">
        <v>100</v>
      </c>
      <c r="AK1582">
        <v>224</v>
      </c>
      <c r="AL1582">
        <v>6.1100000000000002E-2</v>
      </c>
      <c r="AM1582">
        <v>0.96489999999999998</v>
      </c>
      <c r="AN1582">
        <v>0.95679999999999998</v>
      </c>
      <c r="AO1582">
        <f>Data[[#This Row],[labeller_confidence_score]]-Data[[#This Row],[cytodiffusion_classification_confidence]]</f>
        <v>-8.0999999999999961E-3</v>
      </c>
    </row>
    <row r="1583" spans="1:41" x14ac:dyDescent="0.3">
      <c r="A1583" t="s">
        <v>1656</v>
      </c>
      <c r="B1583" t="s">
        <v>54</v>
      </c>
      <c r="C1583">
        <v>0</v>
      </c>
      <c r="D1583" t="s">
        <v>54</v>
      </c>
      <c r="E1583">
        <v>7.83</v>
      </c>
      <c r="F1583">
        <v>0</v>
      </c>
      <c r="G1583">
        <v>0</v>
      </c>
      <c r="H1583">
        <v>1</v>
      </c>
      <c r="I1583">
        <f>Data[[#This Row],[nucleus_area_pct]]/Data[[#This Row],[cytoplasm_ratio]]</f>
        <v>0</v>
      </c>
      <c r="J1583">
        <v>0.86399999999999999</v>
      </c>
      <c r="K1583">
        <v>0.12</v>
      </c>
      <c r="L1583">
        <v>0.69</v>
      </c>
      <c r="M1583">
        <v>1</v>
      </c>
      <c r="N1583">
        <v>0.88200000000000001</v>
      </c>
      <c r="O1583">
        <v>200</v>
      </c>
      <c r="P1583">
        <v>46</v>
      </c>
      <c r="Q1583">
        <v>227</v>
      </c>
      <c r="R1583">
        <v>139</v>
      </c>
      <c r="S1583">
        <v>120</v>
      </c>
      <c r="T1583">
        <f>(Data[[#This Row],[mean_r]]/256)*100</f>
        <v>88.671875</v>
      </c>
      <c r="U1583">
        <f>(Data[[#This Row],[mean_g]]/256)*100</f>
        <v>54.296875</v>
      </c>
      <c r="V1583">
        <f>(Data[[#This Row],[mean_b]]/256)*100</f>
        <v>46.875</v>
      </c>
      <c r="W1583">
        <v>0.503</v>
      </c>
      <c r="X1583" t="s">
        <v>63</v>
      </c>
      <c r="Y1583" t="s">
        <v>45</v>
      </c>
      <c r="Z1583">
        <v>10579</v>
      </c>
      <c r="AA1583">
        <v>3.73</v>
      </c>
      <c r="AB1583">
        <v>11.8</v>
      </c>
      <c r="AC1583">
        <v>44.4</v>
      </c>
      <c r="AD1583">
        <v>233318</v>
      </c>
      <c r="AE1583">
        <v>73.2</v>
      </c>
      <c r="AF1583">
        <v>36.4</v>
      </c>
      <c r="AG1583" t="s">
        <v>64</v>
      </c>
      <c r="AH1583" t="s">
        <v>47</v>
      </c>
      <c r="AI1583" t="s">
        <v>52</v>
      </c>
      <c r="AJ1583">
        <v>100</v>
      </c>
      <c r="AK1583">
        <v>224</v>
      </c>
      <c r="AL1583">
        <v>6.2399999999999997E-2</v>
      </c>
      <c r="AM1583">
        <v>0.92290000000000005</v>
      </c>
      <c r="AN1583">
        <v>0.89570000000000005</v>
      </c>
      <c r="AO1583">
        <f>Data[[#This Row],[labeller_confidence_score]]-Data[[#This Row],[cytodiffusion_classification_confidence]]</f>
        <v>-2.7200000000000002E-2</v>
      </c>
    </row>
    <row r="1584" spans="1:41" x14ac:dyDescent="0.3">
      <c r="A1584" t="s">
        <v>1657</v>
      </c>
      <c r="B1584" t="s">
        <v>62</v>
      </c>
      <c r="C1584">
        <v>0</v>
      </c>
      <c r="D1584" t="s">
        <v>50</v>
      </c>
      <c r="E1584">
        <v>10.44</v>
      </c>
      <c r="F1584">
        <v>89.8</v>
      </c>
      <c r="G1584">
        <v>0.873</v>
      </c>
      <c r="H1584">
        <v>0.28199999999999997</v>
      </c>
      <c r="I1584">
        <f>Data[[#This Row],[nucleus_area_pct]]/Data[[#This Row],[cytoplasm_ratio]]</f>
        <v>318.43971631205676</v>
      </c>
      <c r="J1584">
        <v>0.92</v>
      </c>
      <c r="K1584">
        <v>0.161</v>
      </c>
      <c r="L1584">
        <v>1.25</v>
      </c>
      <c r="M1584">
        <v>1</v>
      </c>
      <c r="N1584">
        <v>0.88600000000000001</v>
      </c>
      <c r="O1584">
        <v>292</v>
      </c>
      <c r="P1584">
        <v>59</v>
      </c>
      <c r="Q1584">
        <v>205</v>
      </c>
      <c r="R1584">
        <v>133</v>
      </c>
      <c r="S1584">
        <v>193</v>
      </c>
      <c r="T1584">
        <f>(Data[[#This Row],[mean_r]]/256)*100</f>
        <v>80.078125</v>
      </c>
      <c r="U1584">
        <f>(Data[[#This Row],[mean_g]]/256)*100</f>
        <v>51.953125</v>
      </c>
      <c r="V1584">
        <f>(Data[[#This Row],[mean_b]]/256)*100</f>
        <v>75.390625</v>
      </c>
      <c r="W1584">
        <v>0.753</v>
      </c>
      <c r="X1584" t="s">
        <v>51</v>
      </c>
      <c r="Y1584" t="s">
        <v>40</v>
      </c>
      <c r="Z1584">
        <v>8870</v>
      </c>
      <c r="AA1584">
        <v>4.45</v>
      </c>
      <c r="AB1584">
        <v>14.9</v>
      </c>
      <c r="AC1584">
        <v>38.9</v>
      </c>
      <c r="AD1584">
        <v>202031</v>
      </c>
      <c r="AE1584">
        <v>68.3</v>
      </c>
      <c r="AF1584">
        <v>32.4</v>
      </c>
      <c r="AG1584" t="s">
        <v>41</v>
      </c>
      <c r="AH1584" t="s">
        <v>68</v>
      </c>
      <c r="AI1584" t="s">
        <v>56</v>
      </c>
      <c r="AJ1584">
        <v>100</v>
      </c>
      <c r="AK1584">
        <v>512</v>
      </c>
      <c r="AL1584">
        <v>4.3499999999999997E-2</v>
      </c>
      <c r="AM1584">
        <v>0.93159999999999998</v>
      </c>
      <c r="AN1584">
        <v>0.96689999999999998</v>
      </c>
      <c r="AO1584">
        <f>Data[[#This Row],[labeller_confidence_score]]-Data[[#This Row],[cytodiffusion_classification_confidence]]</f>
        <v>3.5299999999999998E-2</v>
      </c>
    </row>
    <row r="1585" spans="1:41" x14ac:dyDescent="0.3">
      <c r="A1585" t="s">
        <v>1658</v>
      </c>
      <c r="B1585" t="s">
        <v>49</v>
      </c>
      <c r="C1585">
        <v>0</v>
      </c>
      <c r="D1585" t="s">
        <v>50</v>
      </c>
      <c r="E1585">
        <v>9.7100000000000009</v>
      </c>
      <c r="F1585">
        <v>51</v>
      </c>
      <c r="G1585">
        <v>0.67500000000000004</v>
      </c>
      <c r="H1585">
        <v>0.5</v>
      </c>
      <c r="I1585">
        <f>Data[[#This Row],[nucleus_area_pct]]/Data[[#This Row],[cytoplasm_ratio]]</f>
        <v>102</v>
      </c>
      <c r="J1585">
        <v>0.747</v>
      </c>
      <c r="K1585">
        <v>0.33800000000000002</v>
      </c>
      <c r="L1585">
        <v>3.25</v>
      </c>
      <c r="M1585">
        <v>3.8</v>
      </c>
      <c r="N1585">
        <v>0.88300000000000001</v>
      </c>
      <c r="O1585">
        <v>397</v>
      </c>
      <c r="P1585">
        <v>59</v>
      </c>
      <c r="Q1585">
        <v>212</v>
      </c>
      <c r="R1585">
        <v>153</v>
      </c>
      <c r="S1585">
        <v>165</v>
      </c>
      <c r="T1585">
        <f>(Data[[#This Row],[mean_r]]/256)*100</f>
        <v>82.8125</v>
      </c>
      <c r="U1585">
        <f>(Data[[#This Row],[mean_g]]/256)*100</f>
        <v>59.765625</v>
      </c>
      <c r="V1585">
        <f>(Data[[#This Row],[mean_b]]/256)*100</f>
        <v>64.453125</v>
      </c>
      <c r="W1585">
        <v>0.67100000000000004</v>
      </c>
      <c r="X1585" t="s">
        <v>63</v>
      </c>
      <c r="Y1585" t="s">
        <v>45</v>
      </c>
      <c r="Z1585">
        <v>6467</v>
      </c>
      <c r="AA1585">
        <v>6</v>
      </c>
      <c r="AB1585">
        <v>12.1</v>
      </c>
      <c r="AC1585">
        <v>44.4</v>
      </c>
      <c r="AD1585">
        <v>283213</v>
      </c>
      <c r="AE1585">
        <v>75.099999999999994</v>
      </c>
      <c r="AF1585">
        <v>35.299999999999997</v>
      </c>
      <c r="AG1585" t="s">
        <v>64</v>
      </c>
      <c r="AH1585" t="s">
        <v>68</v>
      </c>
      <c r="AI1585" t="s">
        <v>56</v>
      </c>
      <c r="AJ1585">
        <v>100</v>
      </c>
      <c r="AK1585">
        <v>224</v>
      </c>
      <c r="AL1585">
        <v>4.7E-2</v>
      </c>
      <c r="AM1585">
        <v>0.93159999999999998</v>
      </c>
      <c r="AN1585">
        <v>0.86870000000000003</v>
      </c>
      <c r="AO1585">
        <f>Data[[#This Row],[labeller_confidence_score]]-Data[[#This Row],[cytodiffusion_classification_confidence]]</f>
        <v>-6.2899999999999956E-2</v>
      </c>
    </row>
    <row r="1586" spans="1:41" x14ac:dyDescent="0.3">
      <c r="A1586" t="s">
        <v>1659</v>
      </c>
      <c r="B1586" t="s">
        <v>60</v>
      </c>
      <c r="C1586">
        <v>0</v>
      </c>
      <c r="D1586" t="s">
        <v>50</v>
      </c>
      <c r="E1586">
        <v>16</v>
      </c>
      <c r="F1586">
        <v>60.8</v>
      </c>
      <c r="G1586">
        <v>0.48599999999999999</v>
      </c>
      <c r="H1586">
        <v>0.33100000000000002</v>
      </c>
      <c r="I1586">
        <f>Data[[#This Row],[nucleus_area_pct]]/Data[[#This Row],[cytoplasm_ratio]]</f>
        <v>183.6858006042296</v>
      </c>
      <c r="J1586">
        <v>0.51500000000000001</v>
      </c>
      <c r="K1586">
        <v>0.6</v>
      </c>
      <c r="L1586">
        <v>2.1</v>
      </c>
      <c r="M1586">
        <v>1.2</v>
      </c>
      <c r="N1586">
        <v>0.77100000000000002</v>
      </c>
      <c r="O1586">
        <v>527</v>
      </c>
      <c r="P1586">
        <v>105</v>
      </c>
      <c r="Q1586">
        <v>221</v>
      </c>
      <c r="R1586">
        <v>145</v>
      </c>
      <c r="S1586">
        <v>171</v>
      </c>
      <c r="T1586">
        <f>(Data[[#This Row],[mean_r]]/256)*100</f>
        <v>86.328125</v>
      </c>
      <c r="U1586">
        <f>(Data[[#This Row],[mean_g]]/256)*100</f>
        <v>56.640625</v>
      </c>
      <c r="V1586">
        <f>(Data[[#This Row],[mean_b]]/256)*100</f>
        <v>66.796875</v>
      </c>
      <c r="W1586">
        <v>0.627</v>
      </c>
      <c r="X1586" t="s">
        <v>39</v>
      </c>
      <c r="Y1586" t="s">
        <v>40</v>
      </c>
      <c r="Z1586">
        <v>7616</v>
      </c>
      <c r="AA1586">
        <v>4.59</v>
      </c>
      <c r="AB1586">
        <v>17.600000000000001</v>
      </c>
      <c r="AC1586">
        <v>49.7</v>
      </c>
      <c r="AD1586">
        <v>365773</v>
      </c>
      <c r="AE1586">
        <v>90.9</v>
      </c>
      <c r="AF1586">
        <v>35.200000000000003</v>
      </c>
      <c r="AG1586" t="s">
        <v>46</v>
      </c>
      <c r="AH1586" t="s">
        <v>42</v>
      </c>
      <c r="AI1586" t="s">
        <v>52</v>
      </c>
      <c r="AJ1586">
        <v>40</v>
      </c>
      <c r="AK1586">
        <v>224</v>
      </c>
      <c r="AL1586">
        <v>0.1182</v>
      </c>
      <c r="AM1586">
        <v>0.92959999999999998</v>
      </c>
      <c r="AN1586">
        <v>0.94359999999999999</v>
      </c>
      <c r="AO1586">
        <f>Data[[#This Row],[labeller_confidence_score]]-Data[[#This Row],[cytodiffusion_classification_confidence]]</f>
        <v>1.4000000000000012E-2</v>
      </c>
    </row>
    <row r="1587" spans="1:41" x14ac:dyDescent="0.3">
      <c r="A1587" t="s">
        <v>1660</v>
      </c>
      <c r="B1587" t="s">
        <v>49</v>
      </c>
      <c r="C1587">
        <v>0</v>
      </c>
      <c r="D1587" t="s">
        <v>50</v>
      </c>
      <c r="E1587">
        <v>12.12</v>
      </c>
      <c r="F1587">
        <v>51.4</v>
      </c>
      <c r="G1587">
        <v>0.24099999999999999</v>
      </c>
      <c r="H1587">
        <v>0.51400000000000001</v>
      </c>
      <c r="I1587">
        <f>Data[[#This Row],[nucleus_area_pct]]/Data[[#This Row],[cytoplasm_ratio]]</f>
        <v>100</v>
      </c>
      <c r="J1587">
        <v>0.67900000000000005</v>
      </c>
      <c r="K1587">
        <v>0.42699999999999999</v>
      </c>
      <c r="L1587">
        <v>3.22</v>
      </c>
      <c r="M1587">
        <v>4.8</v>
      </c>
      <c r="N1587">
        <v>0.87</v>
      </c>
      <c r="O1587">
        <v>394</v>
      </c>
      <c r="P1587">
        <v>66</v>
      </c>
      <c r="Q1587">
        <v>232</v>
      </c>
      <c r="R1587">
        <v>137</v>
      </c>
      <c r="S1587">
        <v>187</v>
      </c>
      <c r="T1587">
        <f>(Data[[#This Row],[mean_r]]/256)*100</f>
        <v>90.625</v>
      </c>
      <c r="U1587">
        <f>(Data[[#This Row],[mean_g]]/256)*100</f>
        <v>53.515625</v>
      </c>
      <c r="V1587">
        <f>(Data[[#This Row],[mean_b]]/256)*100</f>
        <v>73.046875</v>
      </c>
      <c r="W1587">
        <v>0.64100000000000001</v>
      </c>
      <c r="X1587" t="s">
        <v>51</v>
      </c>
      <c r="Y1587" t="s">
        <v>45</v>
      </c>
      <c r="Z1587">
        <v>6141</v>
      </c>
      <c r="AA1587">
        <v>5.13</v>
      </c>
      <c r="AB1587">
        <v>11</v>
      </c>
      <c r="AC1587">
        <v>38.200000000000003</v>
      </c>
      <c r="AD1587">
        <v>210624</v>
      </c>
      <c r="AE1587">
        <v>97.9</v>
      </c>
      <c r="AF1587">
        <v>33.700000000000003</v>
      </c>
      <c r="AG1587" t="s">
        <v>64</v>
      </c>
      <c r="AH1587" t="s">
        <v>47</v>
      </c>
      <c r="AI1587" t="s">
        <v>43</v>
      </c>
      <c r="AJ1587">
        <v>100</v>
      </c>
      <c r="AK1587">
        <v>512</v>
      </c>
      <c r="AL1587">
        <v>1.0999999999999999E-2</v>
      </c>
      <c r="AM1587">
        <v>0.98199999999999998</v>
      </c>
      <c r="AN1587">
        <v>1</v>
      </c>
      <c r="AO1587">
        <f>Data[[#This Row],[labeller_confidence_score]]-Data[[#This Row],[cytodiffusion_classification_confidence]]</f>
        <v>1.8000000000000016E-2</v>
      </c>
    </row>
    <row r="1588" spans="1:41" x14ac:dyDescent="0.3">
      <c r="A1588" t="s">
        <v>1661</v>
      </c>
      <c r="B1588" t="s">
        <v>49</v>
      </c>
      <c r="C1588">
        <v>0</v>
      </c>
      <c r="D1588" t="s">
        <v>50</v>
      </c>
      <c r="E1588">
        <v>11.46</v>
      </c>
      <c r="F1588">
        <v>60.5</v>
      </c>
      <c r="G1588">
        <v>0.59499999999999997</v>
      </c>
      <c r="H1588">
        <v>0.39</v>
      </c>
      <c r="I1588">
        <f>Data[[#This Row],[nucleus_area_pct]]/Data[[#This Row],[cytoplasm_ratio]]</f>
        <v>155.12820512820511</v>
      </c>
      <c r="J1588">
        <v>0.77200000000000002</v>
      </c>
      <c r="K1588">
        <v>0.318</v>
      </c>
      <c r="L1588">
        <v>3.29</v>
      </c>
      <c r="M1588">
        <v>3</v>
      </c>
      <c r="N1588">
        <v>0.82399999999999995</v>
      </c>
      <c r="O1588">
        <v>406</v>
      </c>
      <c r="P1588">
        <v>70</v>
      </c>
      <c r="Q1588">
        <v>240</v>
      </c>
      <c r="R1588">
        <v>154</v>
      </c>
      <c r="S1588">
        <v>155</v>
      </c>
      <c r="T1588">
        <f>(Data[[#This Row],[mean_r]]/256)*100</f>
        <v>93.75</v>
      </c>
      <c r="U1588">
        <f>(Data[[#This Row],[mean_g]]/256)*100</f>
        <v>60.15625</v>
      </c>
      <c r="V1588">
        <f>(Data[[#This Row],[mean_b]]/256)*100</f>
        <v>60.546875</v>
      </c>
      <c r="W1588">
        <v>0.72099999999999997</v>
      </c>
      <c r="X1588" t="s">
        <v>51</v>
      </c>
      <c r="Y1588" t="s">
        <v>40</v>
      </c>
      <c r="Z1588">
        <v>9519</v>
      </c>
      <c r="AA1588">
        <v>5.27</v>
      </c>
      <c r="AB1588">
        <v>10.5</v>
      </c>
      <c r="AC1588">
        <v>44.8</v>
      </c>
      <c r="AD1588">
        <v>273184</v>
      </c>
      <c r="AE1588">
        <v>110.6</v>
      </c>
      <c r="AF1588">
        <v>36</v>
      </c>
      <c r="AG1588" t="s">
        <v>64</v>
      </c>
      <c r="AH1588" t="s">
        <v>47</v>
      </c>
      <c r="AI1588" t="s">
        <v>52</v>
      </c>
      <c r="AJ1588">
        <v>100</v>
      </c>
      <c r="AK1588">
        <v>512</v>
      </c>
      <c r="AL1588">
        <v>7.7100000000000002E-2</v>
      </c>
      <c r="AM1588">
        <v>0.85289999999999999</v>
      </c>
      <c r="AN1588">
        <v>0.81030000000000002</v>
      </c>
      <c r="AO1588">
        <f>Data[[#This Row],[labeller_confidence_score]]-Data[[#This Row],[cytodiffusion_classification_confidence]]</f>
        <v>-4.2599999999999971E-2</v>
      </c>
    </row>
    <row r="1589" spans="1:41" x14ac:dyDescent="0.3">
      <c r="A1589" t="s">
        <v>1662</v>
      </c>
      <c r="B1589" t="s">
        <v>106</v>
      </c>
      <c r="C1589">
        <v>1</v>
      </c>
      <c r="D1589" t="s">
        <v>82</v>
      </c>
      <c r="E1589">
        <v>10.62</v>
      </c>
      <c r="F1589">
        <v>75.3</v>
      </c>
      <c r="G1589">
        <v>0.4</v>
      </c>
      <c r="H1589">
        <v>0.19500000000000001</v>
      </c>
      <c r="I1589">
        <f>Data[[#This Row],[nucleus_area_pct]]/Data[[#This Row],[cytoplasm_ratio]]</f>
        <v>386.15384615384613</v>
      </c>
      <c r="J1589">
        <v>0.81200000000000006</v>
      </c>
      <c r="K1589">
        <v>0.32800000000000001</v>
      </c>
      <c r="L1589">
        <v>1.1499999999999999</v>
      </c>
      <c r="M1589">
        <v>1</v>
      </c>
      <c r="N1589">
        <v>0.92600000000000005</v>
      </c>
      <c r="O1589">
        <v>672</v>
      </c>
      <c r="P1589">
        <v>87</v>
      </c>
      <c r="Q1589">
        <v>198</v>
      </c>
      <c r="R1589">
        <v>131</v>
      </c>
      <c r="S1589">
        <v>232</v>
      </c>
      <c r="T1589">
        <f>(Data[[#This Row],[mean_r]]/256)*100</f>
        <v>77.34375</v>
      </c>
      <c r="U1589">
        <f>(Data[[#This Row],[mean_g]]/256)*100</f>
        <v>51.171875</v>
      </c>
      <c r="V1589">
        <f>(Data[[#This Row],[mean_b]]/256)*100</f>
        <v>90.625</v>
      </c>
      <c r="W1589">
        <v>0.66400000000000003</v>
      </c>
      <c r="X1589" t="s">
        <v>63</v>
      </c>
      <c r="Y1589" t="s">
        <v>45</v>
      </c>
      <c r="Z1589">
        <v>1994</v>
      </c>
      <c r="AA1589">
        <v>4.33</v>
      </c>
      <c r="AB1589">
        <v>15.5</v>
      </c>
      <c r="AC1589">
        <v>37</v>
      </c>
      <c r="AD1589">
        <v>274254</v>
      </c>
      <c r="AE1589">
        <v>91.8</v>
      </c>
      <c r="AF1589">
        <v>34</v>
      </c>
      <c r="AG1589" t="s">
        <v>41</v>
      </c>
      <c r="AH1589" t="s">
        <v>47</v>
      </c>
      <c r="AI1589" t="s">
        <v>56</v>
      </c>
      <c r="AJ1589">
        <v>100</v>
      </c>
      <c r="AK1589">
        <v>360</v>
      </c>
      <c r="AL1589">
        <v>0.65129999999999999</v>
      </c>
      <c r="AM1589">
        <v>0.75849999999999995</v>
      </c>
      <c r="AN1589">
        <v>0.64119999999999999</v>
      </c>
      <c r="AO1589">
        <f>Data[[#This Row],[labeller_confidence_score]]-Data[[#This Row],[cytodiffusion_classification_confidence]]</f>
        <v>-0.11729999999999996</v>
      </c>
    </row>
    <row r="1590" spans="1:41" x14ac:dyDescent="0.3">
      <c r="A1590" t="s">
        <v>1663</v>
      </c>
      <c r="B1590" t="s">
        <v>62</v>
      </c>
      <c r="C1590">
        <v>0</v>
      </c>
      <c r="D1590" t="s">
        <v>50</v>
      </c>
      <c r="E1590">
        <v>7.81</v>
      </c>
      <c r="F1590">
        <v>75.099999999999994</v>
      </c>
      <c r="G1590">
        <v>0.8</v>
      </c>
      <c r="H1590">
        <v>0.16800000000000001</v>
      </c>
      <c r="I1590">
        <f>Data[[#This Row],[nucleus_area_pct]]/Data[[#This Row],[cytoplasm_ratio]]</f>
        <v>447.02380952380946</v>
      </c>
      <c r="J1590">
        <v>0.77200000000000002</v>
      </c>
      <c r="K1590">
        <v>0.16800000000000001</v>
      </c>
      <c r="L1590">
        <v>1.02</v>
      </c>
      <c r="M1590">
        <v>1</v>
      </c>
      <c r="N1590">
        <v>0.93899999999999995</v>
      </c>
      <c r="O1590">
        <v>190</v>
      </c>
      <c r="P1590">
        <v>52</v>
      </c>
      <c r="Q1590">
        <v>209</v>
      </c>
      <c r="R1590">
        <v>146</v>
      </c>
      <c r="S1590">
        <v>180</v>
      </c>
      <c r="T1590">
        <f>(Data[[#This Row],[mean_r]]/256)*100</f>
        <v>81.640625</v>
      </c>
      <c r="U1590">
        <f>(Data[[#This Row],[mean_g]]/256)*100</f>
        <v>57.03125</v>
      </c>
      <c r="V1590">
        <f>(Data[[#This Row],[mean_b]]/256)*100</f>
        <v>70.3125</v>
      </c>
      <c r="W1590">
        <v>0.67900000000000005</v>
      </c>
      <c r="X1590" t="s">
        <v>63</v>
      </c>
      <c r="Y1590" t="s">
        <v>45</v>
      </c>
      <c r="Z1590">
        <v>8115</v>
      </c>
      <c r="AA1590">
        <v>5.0999999999999996</v>
      </c>
      <c r="AB1590">
        <v>13.3</v>
      </c>
      <c r="AC1590">
        <v>37.200000000000003</v>
      </c>
      <c r="AD1590">
        <v>273609</v>
      </c>
      <c r="AE1590">
        <v>107</v>
      </c>
      <c r="AF1590">
        <v>34</v>
      </c>
      <c r="AG1590" t="s">
        <v>41</v>
      </c>
      <c r="AH1590" t="s">
        <v>47</v>
      </c>
      <c r="AI1590" t="s">
        <v>52</v>
      </c>
      <c r="AJ1590">
        <v>100</v>
      </c>
      <c r="AK1590">
        <v>256</v>
      </c>
      <c r="AL1590">
        <v>1.15E-2</v>
      </c>
      <c r="AM1590">
        <v>0.87350000000000005</v>
      </c>
      <c r="AN1590">
        <v>0.93830000000000002</v>
      </c>
      <c r="AO1590">
        <f>Data[[#This Row],[labeller_confidence_score]]-Data[[#This Row],[cytodiffusion_classification_confidence]]</f>
        <v>6.4799999999999969E-2</v>
      </c>
    </row>
    <row r="1591" spans="1:41" x14ac:dyDescent="0.3">
      <c r="A1591" t="s">
        <v>1664</v>
      </c>
      <c r="B1591" t="s">
        <v>106</v>
      </c>
      <c r="C1591">
        <v>1</v>
      </c>
      <c r="D1591" t="s">
        <v>82</v>
      </c>
      <c r="E1591">
        <v>15.73</v>
      </c>
      <c r="F1591">
        <v>75.5</v>
      </c>
      <c r="G1591">
        <v>0.44400000000000001</v>
      </c>
      <c r="H1591">
        <v>0.157</v>
      </c>
      <c r="I1591">
        <f>Data[[#This Row],[nucleus_area_pct]]/Data[[#This Row],[cytoplasm_ratio]]</f>
        <v>480.89171974522293</v>
      </c>
      <c r="J1591">
        <v>0.88100000000000001</v>
      </c>
      <c r="K1591">
        <v>0.27500000000000002</v>
      </c>
      <c r="L1591">
        <v>0</v>
      </c>
      <c r="M1591">
        <v>1.1000000000000001</v>
      </c>
      <c r="N1591">
        <v>0.90700000000000003</v>
      </c>
      <c r="O1591">
        <v>700</v>
      </c>
      <c r="P1591">
        <v>82</v>
      </c>
      <c r="Q1591">
        <v>194</v>
      </c>
      <c r="R1591">
        <v>162</v>
      </c>
      <c r="S1591">
        <v>194</v>
      </c>
      <c r="T1591">
        <f>(Data[[#This Row],[mean_r]]/256)*100</f>
        <v>75.78125</v>
      </c>
      <c r="U1591">
        <f>(Data[[#This Row],[mean_g]]/256)*100</f>
        <v>63.28125</v>
      </c>
      <c r="V1591">
        <f>(Data[[#This Row],[mean_b]]/256)*100</f>
        <v>75.78125</v>
      </c>
      <c r="W1591">
        <v>0.69599999999999995</v>
      </c>
      <c r="X1591" t="s">
        <v>63</v>
      </c>
      <c r="Y1591" t="s">
        <v>40</v>
      </c>
      <c r="Z1591">
        <v>1000</v>
      </c>
      <c r="AA1591">
        <v>4.46</v>
      </c>
      <c r="AB1591">
        <v>13.6</v>
      </c>
      <c r="AC1591">
        <v>43.1</v>
      </c>
      <c r="AD1591">
        <v>104872</v>
      </c>
      <c r="AE1591">
        <v>95.1</v>
      </c>
      <c r="AF1591">
        <v>31.7</v>
      </c>
      <c r="AG1591" t="s">
        <v>46</v>
      </c>
      <c r="AH1591" t="s">
        <v>47</v>
      </c>
      <c r="AI1591" t="s">
        <v>56</v>
      </c>
      <c r="AJ1591">
        <v>100</v>
      </c>
      <c r="AK1591">
        <v>256</v>
      </c>
      <c r="AL1591">
        <v>0.71560000000000001</v>
      </c>
      <c r="AM1591">
        <v>0.78739999999999999</v>
      </c>
      <c r="AN1591">
        <v>1</v>
      </c>
      <c r="AO1591">
        <f>Data[[#This Row],[labeller_confidence_score]]-Data[[#This Row],[cytodiffusion_classification_confidence]]</f>
        <v>0.21260000000000001</v>
      </c>
    </row>
    <row r="1592" spans="1:41" x14ac:dyDescent="0.3">
      <c r="A1592" t="s">
        <v>1665</v>
      </c>
      <c r="B1592" t="s">
        <v>66</v>
      </c>
      <c r="C1592">
        <v>1</v>
      </c>
      <c r="D1592" t="s">
        <v>67</v>
      </c>
      <c r="E1592">
        <v>7.87</v>
      </c>
      <c r="F1592">
        <v>81.599999999999994</v>
      </c>
      <c r="G1592">
        <v>0.69499999999999995</v>
      </c>
      <c r="H1592">
        <v>0.27500000000000002</v>
      </c>
      <c r="I1592">
        <f>Data[[#This Row],[nucleus_area_pct]]/Data[[#This Row],[cytoplasm_ratio]]</f>
        <v>296.72727272727269</v>
      </c>
      <c r="J1592">
        <v>0.48399999999999999</v>
      </c>
      <c r="K1592">
        <v>0.505</v>
      </c>
      <c r="L1592">
        <v>1.41</v>
      </c>
      <c r="M1592">
        <v>1</v>
      </c>
      <c r="N1592">
        <v>0.44600000000000001</v>
      </c>
      <c r="O1592">
        <v>355</v>
      </c>
      <c r="P1592">
        <v>87</v>
      </c>
      <c r="Q1592">
        <v>194</v>
      </c>
      <c r="R1592">
        <v>158</v>
      </c>
      <c r="S1592">
        <v>182</v>
      </c>
      <c r="T1592">
        <f>(Data[[#This Row],[mean_r]]/256)*100</f>
        <v>75.78125</v>
      </c>
      <c r="U1592">
        <f>(Data[[#This Row],[mean_g]]/256)*100</f>
        <v>61.71875</v>
      </c>
      <c r="V1592">
        <f>(Data[[#This Row],[mean_b]]/256)*100</f>
        <v>71.09375</v>
      </c>
      <c r="W1592">
        <v>0.78500000000000003</v>
      </c>
      <c r="X1592" t="s">
        <v>51</v>
      </c>
      <c r="Y1592" t="s">
        <v>40</v>
      </c>
      <c r="Z1592">
        <v>5537</v>
      </c>
      <c r="AA1592">
        <v>4.51</v>
      </c>
      <c r="AB1592">
        <v>15.7</v>
      </c>
      <c r="AC1592">
        <v>39.700000000000003</v>
      </c>
      <c r="AD1592">
        <v>157480</v>
      </c>
      <c r="AE1592">
        <v>102.7</v>
      </c>
      <c r="AF1592">
        <v>31.8</v>
      </c>
      <c r="AG1592" t="s">
        <v>64</v>
      </c>
      <c r="AH1592" t="s">
        <v>42</v>
      </c>
      <c r="AI1592" t="s">
        <v>52</v>
      </c>
      <c r="AJ1592">
        <v>100</v>
      </c>
      <c r="AK1592">
        <v>360</v>
      </c>
      <c r="AL1592">
        <v>0.72709999999999997</v>
      </c>
      <c r="AM1592">
        <v>0.67649999999999999</v>
      </c>
      <c r="AN1592">
        <v>0.85360000000000003</v>
      </c>
      <c r="AO1592">
        <f>Data[[#This Row],[labeller_confidence_score]]-Data[[#This Row],[cytodiffusion_classification_confidence]]</f>
        <v>0.17710000000000004</v>
      </c>
    </row>
    <row r="1593" spans="1:41" x14ac:dyDescent="0.3">
      <c r="A1593" t="s">
        <v>1666</v>
      </c>
      <c r="B1593" t="s">
        <v>62</v>
      </c>
      <c r="C1593">
        <v>0</v>
      </c>
      <c r="D1593" t="s">
        <v>50</v>
      </c>
      <c r="E1593">
        <v>9.4600000000000009</v>
      </c>
      <c r="F1593">
        <v>80.599999999999994</v>
      </c>
      <c r="G1593">
        <v>0.56699999999999995</v>
      </c>
      <c r="H1593">
        <v>0.19700000000000001</v>
      </c>
      <c r="I1593">
        <f>Data[[#This Row],[nucleus_area_pct]]/Data[[#This Row],[cytoplasm_ratio]]</f>
        <v>409.13705583756342</v>
      </c>
      <c r="J1593">
        <v>0.85399999999999998</v>
      </c>
      <c r="K1593">
        <v>0.222</v>
      </c>
      <c r="L1593">
        <v>1.42</v>
      </c>
      <c r="M1593">
        <v>1</v>
      </c>
      <c r="N1593">
        <v>0.91300000000000003</v>
      </c>
      <c r="O1593">
        <v>299</v>
      </c>
      <c r="P1593">
        <v>55</v>
      </c>
      <c r="Q1593">
        <v>184</v>
      </c>
      <c r="R1593">
        <v>140</v>
      </c>
      <c r="S1593">
        <v>194</v>
      </c>
      <c r="T1593">
        <f>(Data[[#This Row],[mean_r]]/256)*100</f>
        <v>71.875</v>
      </c>
      <c r="U1593">
        <f>(Data[[#This Row],[mean_g]]/256)*100</f>
        <v>54.6875</v>
      </c>
      <c r="V1593">
        <f>(Data[[#This Row],[mean_b]]/256)*100</f>
        <v>75.78125</v>
      </c>
      <c r="W1593">
        <v>0.68300000000000005</v>
      </c>
      <c r="X1593" t="s">
        <v>51</v>
      </c>
      <c r="Y1593" t="s">
        <v>45</v>
      </c>
      <c r="Z1593">
        <v>2180</v>
      </c>
      <c r="AA1593">
        <v>3.32</v>
      </c>
      <c r="AB1593">
        <v>9.8000000000000007</v>
      </c>
      <c r="AC1593">
        <v>35.6</v>
      </c>
      <c r="AD1593">
        <v>233842</v>
      </c>
      <c r="AE1593">
        <v>105.1</v>
      </c>
      <c r="AF1593">
        <v>33.4</v>
      </c>
      <c r="AG1593" t="s">
        <v>46</v>
      </c>
      <c r="AH1593" t="s">
        <v>68</v>
      </c>
      <c r="AI1593" t="s">
        <v>43</v>
      </c>
      <c r="AJ1593">
        <v>100</v>
      </c>
      <c r="AK1593">
        <v>224</v>
      </c>
      <c r="AL1593">
        <v>3.7699999999999997E-2</v>
      </c>
      <c r="AM1593">
        <v>0.83130000000000004</v>
      </c>
      <c r="AN1593">
        <v>0.98360000000000003</v>
      </c>
      <c r="AO1593">
        <f>Data[[#This Row],[labeller_confidence_score]]-Data[[#This Row],[cytodiffusion_classification_confidence]]</f>
        <v>0.15229999999999999</v>
      </c>
    </row>
    <row r="1594" spans="1:41" x14ac:dyDescent="0.3">
      <c r="A1594" t="s">
        <v>1667</v>
      </c>
      <c r="B1594" t="s">
        <v>74</v>
      </c>
      <c r="C1594">
        <v>0</v>
      </c>
      <c r="D1594" t="s">
        <v>75</v>
      </c>
      <c r="E1594">
        <v>2.72</v>
      </c>
      <c r="F1594">
        <v>0</v>
      </c>
      <c r="G1594">
        <v>0</v>
      </c>
      <c r="H1594">
        <v>1</v>
      </c>
      <c r="I1594">
        <f>Data[[#This Row],[nucleus_area_pct]]/Data[[#This Row],[cytoplasm_ratio]]</f>
        <v>0</v>
      </c>
      <c r="J1594">
        <v>0.65800000000000003</v>
      </c>
      <c r="K1594">
        <v>0.33800000000000002</v>
      </c>
      <c r="L1594">
        <v>2.5</v>
      </c>
      <c r="M1594">
        <v>1</v>
      </c>
      <c r="N1594">
        <v>0.83</v>
      </c>
      <c r="O1594">
        <v>27</v>
      </c>
      <c r="P1594">
        <v>13</v>
      </c>
      <c r="Q1594">
        <v>216</v>
      </c>
      <c r="R1594">
        <v>154</v>
      </c>
      <c r="S1594">
        <v>136</v>
      </c>
      <c r="T1594">
        <f>(Data[[#This Row],[mean_r]]/256)*100</f>
        <v>84.375</v>
      </c>
      <c r="U1594">
        <f>(Data[[#This Row],[mean_g]]/256)*100</f>
        <v>60.15625</v>
      </c>
      <c r="V1594">
        <f>(Data[[#This Row],[mean_b]]/256)*100</f>
        <v>53.125</v>
      </c>
      <c r="W1594">
        <v>0.56200000000000006</v>
      </c>
      <c r="X1594" t="s">
        <v>51</v>
      </c>
      <c r="Y1594" t="s">
        <v>40</v>
      </c>
      <c r="Z1594">
        <v>6974</v>
      </c>
      <c r="AA1594">
        <v>3.82</v>
      </c>
      <c r="AB1594">
        <v>14.8</v>
      </c>
      <c r="AC1594">
        <v>46.2</v>
      </c>
      <c r="AD1594">
        <v>255279</v>
      </c>
      <c r="AE1594">
        <v>84.9</v>
      </c>
      <c r="AF1594">
        <v>34.1</v>
      </c>
      <c r="AG1594" t="s">
        <v>41</v>
      </c>
      <c r="AH1594" t="s">
        <v>47</v>
      </c>
      <c r="AI1594" t="s">
        <v>52</v>
      </c>
      <c r="AJ1594">
        <v>100</v>
      </c>
      <c r="AK1594">
        <v>224</v>
      </c>
      <c r="AL1594">
        <v>0.12809999999999999</v>
      </c>
      <c r="AM1594">
        <v>1</v>
      </c>
      <c r="AN1594">
        <v>1</v>
      </c>
      <c r="AO1594">
        <f>Data[[#This Row],[labeller_confidence_score]]-Data[[#This Row],[cytodiffusion_classification_confidence]]</f>
        <v>0</v>
      </c>
    </row>
    <row r="1595" spans="1:41" x14ac:dyDescent="0.3">
      <c r="A1595" t="s">
        <v>1668</v>
      </c>
      <c r="B1595" t="s">
        <v>49</v>
      </c>
      <c r="C1595">
        <v>0</v>
      </c>
      <c r="D1595" t="s">
        <v>50</v>
      </c>
      <c r="E1595">
        <v>13.37</v>
      </c>
      <c r="F1595">
        <v>52.8</v>
      </c>
      <c r="G1595">
        <v>0.44900000000000001</v>
      </c>
      <c r="H1595">
        <v>0.50900000000000001</v>
      </c>
      <c r="I1595">
        <f>Data[[#This Row],[nucleus_area_pct]]/Data[[#This Row],[cytoplasm_ratio]]</f>
        <v>103.7328094302554</v>
      </c>
      <c r="J1595">
        <v>0.77500000000000002</v>
      </c>
      <c r="K1595">
        <v>0.42799999999999999</v>
      </c>
      <c r="L1595">
        <v>4.1100000000000003</v>
      </c>
      <c r="M1595">
        <v>3.1</v>
      </c>
      <c r="N1595">
        <v>0.81299999999999994</v>
      </c>
      <c r="O1595">
        <v>498</v>
      </c>
      <c r="P1595">
        <v>77</v>
      </c>
      <c r="Q1595">
        <v>199</v>
      </c>
      <c r="R1595">
        <v>145</v>
      </c>
      <c r="S1595">
        <v>177</v>
      </c>
      <c r="T1595">
        <f>(Data[[#This Row],[mean_r]]/256)*100</f>
        <v>77.734375</v>
      </c>
      <c r="U1595">
        <f>(Data[[#This Row],[mean_g]]/256)*100</f>
        <v>56.640625</v>
      </c>
      <c r="V1595">
        <f>(Data[[#This Row],[mean_b]]/256)*100</f>
        <v>69.140625</v>
      </c>
      <c r="W1595">
        <v>0.59799999999999998</v>
      </c>
      <c r="X1595" t="s">
        <v>39</v>
      </c>
      <c r="Y1595" t="s">
        <v>45</v>
      </c>
      <c r="Z1595">
        <v>7593</v>
      </c>
      <c r="AA1595">
        <v>4.05</v>
      </c>
      <c r="AB1595">
        <v>12.6</v>
      </c>
      <c r="AC1595">
        <v>43</v>
      </c>
      <c r="AD1595">
        <v>259884</v>
      </c>
      <c r="AE1595">
        <v>95.2</v>
      </c>
      <c r="AF1595">
        <v>34.5</v>
      </c>
      <c r="AG1595" t="s">
        <v>41</v>
      </c>
      <c r="AH1595" t="s">
        <v>42</v>
      </c>
      <c r="AI1595" t="s">
        <v>56</v>
      </c>
      <c r="AJ1595">
        <v>60</v>
      </c>
      <c r="AK1595">
        <v>256</v>
      </c>
      <c r="AL1595">
        <v>5.1999999999999998E-3</v>
      </c>
      <c r="AM1595">
        <v>0.81459999999999999</v>
      </c>
      <c r="AN1595">
        <v>0.98699999999999999</v>
      </c>
      <c r="AO1595">
        <f>Data[[#This Row],[labeller_confidence_score]]-Data[[#This Row],[cytodiffusion_classification_confidence]]</f>
        <v>0.1724</v>
      </c>
    </row>
    <row r="1596" spans="1:41" x14ac:dyDescent="0.3">
      <c r="A1596" t="s">
        <v>1669</v>
      </c>
      <c r="B1596" t="s">
        <v>54</v>
      </c>
      <c r="C1596">
        <v>0</v>
      </c>
      <c r="D1596" t="s">
        <v>54</v>
      </c>
      <c r="E1596">
        <v>7.47</v>
      </c>
      <c r="F1596">
        <v>0</v>
      </c>
      <c r="G1596">
        <v>0</v>
      </c>
      <c r="H1596">
        <v>1</v>
      </c>
      <c r="I1596">
        <f>Data[[#This Row],[nucleus_area_pct]]/Data[[#This Row],[cytoplasm_ratio]]</f>
        <v>0</v>
      </c>
      <c r="J1596">
        <v>0.91500000000000004</v>
      </c>
      <c r="K1596">
        <v>0.27600000000000002</v>
      </c>
      <c r="L1596">
        <v>0.3</v>
      </c>
      <c r="M1596">
        <v>1</v>
      </c>
      <c r="N1596">
        <v>0.95</v>
      </c>
      <c r="O1596">
        <v>183</v>
      </c>
      <c r="P1596">
        <v>43</v>
      </c>
      <c r="Q1596">
        <v>224</v>
      </c>
      <c r="R1596">
        <v>131</v>
      </c>
      <c r="S1596">
        <v>119</v>
      </c>
      <c r="T1596">
        <f>(Data[[#This Row],[mean_r]]/256)*100</f>
        <v>87.5</v>
      </c>
      <c r="U1596">
        <f>(Data[[#This Row],[mean_g]]/256)*100</f>
        <v>51.171875</v>
      </c>
      <c r="V1596">
        <f>(Data[[#This Row],[mean_b]]/256)*100</f>
        <v>46.484375</v>
      </c>
      <c r="W1596">
        <v>0.495</v>
      </c>
      <c r="X1596" t="s">
        <v>39</v>
      </c>
      <c r="Y1596" t="s">
        <v>40</v>
      </c>
      <c r="Z1596">
        <v>11687</v>
      </c>
      <c r="AA1596">
        <v>4.5</v>
      </c>
      <c r="AB1596">
        <v>10.8</v>
      </c>
      <c r="AC1596">
        <v>35.9</v>
      </c>
      <c r="AD1596">
        <v>263409</v>
      </c>
      <c r="AE1596">
        <v>86.4</v>
      </c>
      <c r="AF1596">
        <v>37.6</v>
      </c>
      <c r="AG1596" t="s">
        <v>46</v>
      </c>
      <c r="AH1596" t="s">
        <v>42</v>
      </c>
      <c r="AI1596" t="s">
        <v>43</v>
      </c>
      <c r="AJ1596">
        <v>60</v>
      </c>
      <c r="AK1596">
        <v>224</v>
      </c>
      <c r="AL1596">
        <v>4.3499999999999997E-2</v>
      </c>
      <c r="AM1596">
        <v>0.7913</v>
      </c>
      <c r="AN1596">
        <v>0.87029999999999996</v>
      </c>
      <c r="AO1596">
        <f>Data[[#This Row],[labeller_confidence_score]]-Data[[#This Row],[cytodiffusion_classification_confidence]]</f>
        <v>7.8999999999999959E-2</v>
      </c>
    </row>
    <row r="1597" spans="1:41" x14ac:dyDescent="0.3">
      <c r="A1597" t="s">
        <v>1670</v>
      </c>
      <c r="B1597" t="s">
        <v>133</v>
      </c>
      <c r="C1597">
        <v>1</v>
      </c>
      <c r="D1597" t="s">
        <v>104</v>
      </c>
      <c r="E1597">
        <v>8.43</v>
      </c>
      <c r="F1597">
        <v>0</v>
      </c>
      <c r="G1597">
        <v>0</v>
      </c>
      <c r="H1597">
        <v>1</v>
      </c>
      <c r="I1597">
        <f>Data[[#This Row],[nucleus_area_pct]]/Data[[#This Row],[cytoplasm_ratio]]</f>
        <v>0</v>
      </c>
      <c r="J1597">
        <v>0.46899999999999997</v>
      </c>
      <c r="K1597">
        <v>0.74099999999999999</v>
      </c>
      <c r="L1597">
        <v>0.59</v>
      </c>
      <c r="M1597">
        <v>1</v>
      </c>
      <c r="N1597">
        <v>0.876</v>
      </c>
      <c r="O1597">
        <v>186</v>
      </c>
      <c r="P1597">
        <v>53</v>
      </c>
      <c r="Q1597">
        <v>228</v>
      </c>
      <c r="R1597">
        <v>117</v>
      </c>
      <c r="S1597">
        <v>116</v>
      </c>
      <c r="T1597">
        <f>(Data[[#This Row],[mean_r]]/256)*100</f>
        <v>89.0625</v>
      </c>
      <c r="U1597">
        <f>(Data[[#This Row],[mean_g]]/256)*100</f>
        <v>45.703125</v>
      </c>
      <c r="V1597">
        <f>(Data[[#This Row],[mean_b]]/256)*100</f>
        <v>45.3125</v>
      </c>
      <c r="W1597">
        <v>0.50600000000000001</v>
      </c>
      <c r="X1597" t="s">
        <v>51</v>
      </c>
      <c r="Y1597" t="s">
        <v>45</v>
      </c>
      <c r="Z1597">
        <v>6532</v>
      </c>
      <c r="AA1597">
        <v>5.18</v>
      </c>
      <c r="AB1597">
        <v>15.4</v>
      </c>
      <c r="AC1597">
        <v>45.1</v>
      </c>
      <c r="AD1597">
        <v>136863</v>
      </c>
      <c r="AE1597">
        <v>95.9</v>
      </c>
      <c r="AF1597">
        <v>33.200000000000003</v>
      </c>
      <c r="AG1597" t="s">
        <v>46</v>
      </c>
      <c r="AH1597" t="s">
        <v>42</v>
      </c>
      <c r="AI1597" t="s">
        <v>52</v>
      </c>
      <c r="AJ1597">
        <v>100</v>
      </c>
      <c r="AK1597">
        <v>224</v>
      </c>
      <c r="AL1597">
        <v>0.80589999999999995</v>
      </c>
      <c r="AM1597">
        <v>0.86299999999999999</v>
      </c>
      <c r="AN1597">
        <v>0.77800000000000002</v>
      </c>
      <c r="AO1597">
        <f>Data[[#This Row],[labeller_confidence_score]]-Data[[#This Row],[cytodiffusion_classification_confidence]]</f>
        <v>-8.4999999999999964E-2</v>
      </c>
    </row>
    <row r="1598" spans="1:41" x14ac:dyDescent="0.3">
      <c r="A1598" t="s">
        <v>1671</v>
      </c>
      <c r="B1598" t="s">
        <v>49</v>
      </c>
      <c r="C1598">
        <v>0</v>
      </c>
      <c r="D1598" t="s">
        <v>50</v>
      </c>
      <c r="E1598">
        <v>12.45</v>
      </c>
      <c r="F1598">
        <v>51.4</v>
      </c>
      <c r="G1598">
        <v>0.59799999999999998</v>
      </c>
      <c r="H1598">
        <v>0.44</v>
      </c>
      <c r="I1598">
        <f>Data[[#This Row],[nucleus_area_pct]]/Data[[#This Row],[cytoplasm_ratio]]</f>
        <v>116.81818181818181</v>
      </c>
      <c r="J1598">
        <v>0.72699999999999998</v>
      </c>
      <c r="K1598">
        <v>0.32300000000000001</v>
      </c>
      <c r="L1598">
        <v>3.42</v>
      </c>
      <c r="M1598">
        <v>4.0999999999999996</v>
      </c>
      <c r="N1598">
        <v>0.79600000000000004</v>
      </c>
      <c r="O1598">
        <v>447</v>
      </c>
      <c r="P1598">
        <v>84</v>
      </c>
      <c r="Q1598">
        <v>191</v>
      </c>
      <c r="R1598">
        <v>165</v>
      </c>
      <c r="S1598">
        <v>197</v>
      </c>
      <c r="T1598">
        <f>(Data[[#This Row],[mean_r]]/256)*100</f>
        <v>74.609375</v>
      </c>
      <c r="U1598">
        <f>(Data[[#This Row],[mean_g]]/256)*100</f>
        <v>64.453125</v>
      </c>
      <c r="V1598">
        <f>(Data[[#This Row],[mean_b]]/256)*100</f>
        <v>76.953125</v>
      </c>
      <c r="W1598">
        <v>0.64300000000000002</v>
      </c>
      <c r="X1598" t="s">
        <v>51</v>
      </c>
      <c r="Y1598" t="s">
        <v>45</v>
      </c>
      <c r="Z1598">
        <v>10095</v>
      </c>
      <c r="AA1598">
        <v>4.1500000000000004</v>
      </c>
      <c r="AB1598">
        <v>10.1</v>
      </c>
      <c r="AC1598">
        <v>33.700000000000003</v>
      </c>
      <c r="AD1598">
        <v>184852</v>
      </c>
      <c r="AE1598">
        <v>96.7</v>
      </c>
      <c r="AF1598">
        <v>36</v>
      </c>
      <c r="AG1598" t="s">
        <v>46</v>
      </c>
      <c r="AH1598" t="s">
        <v>42</v>
      </c>
      <c r="AI1598" t="s">
        <v>56</v>
      </c>
      <c r="AJ1598">
        <v>40</v>
      </c>
      <c r="AK1598">
        <v>256</v>
      </c>
      <c r="AL1598">
        <v>9.3600000000000003E-2</v>
      </c>
      <c r="AM1598">
        <v>0.87919999999999998</v>
      </c>
      <c r="AN1598">
        <v>0.89390000000000003</v>
      </c>
      <c r="AO1598">
        <f>Data[[#This Row],[labeller_confidence_score]]-Data[[#This Row],[cytodiffusion_classification_confidence]]</f>
        <v>1.4700000000000046E-2</v>
      </c>
    </row>
    <row r="1599" spans="1:41" x14ac:dyDescent="0.3">
      <c r="A1599" t="s">
        <v>1672</v>
      </c>
      <c r="B1599" t="s">
        <v>49</v>
      </c>
      <c r="C1599">
        <v>0</v>
      </c>
      <c r="D1599" t="s">
        <v>50</v>
      </c>
      <c r="E1599">
        <v>12.92</v>
      </c>
      <c r="F1599">
        <v>58.4</v>
      </c>
      <c r="G1599">
        <v>0.47599999999999998</v>
      </c>
      <c r="H1599">
        <v>0.45</v>
      </c>
      <c r="I1599">
        <f>Data[[#This Row],[nucleus_area_pct]]/Data[[#This Row],[cytoplasm_ratio]]</f>
        <v>129.77777777777777</v>
      </c>
      <c r="J1599">
        <v>0.81799999999999995</v>
      </c>
      <c r="K1599">
        <v>0.36599999999999999</v>
      </c>
      <c r="L1599">
        <v>2.84</v>
      </c>
      <c r="M1599">
        <v>2.8</v>
      </c>
      <c r="N1599">
        <v>0.86299999999999999</v>
      </c>
      <c r="O1599">
        <v>465</v>
      </c>
      <c r="P1599">
        <v>70</v>
      </c>
      <c r="Q1599">
        <v>221</v>
      </c>
      <c r="R1599">
        <v>115</v>
      </c>
      <c r="S1599">
        <v>204</v>
      </c>
      <c r="T1599">
        <f>(Data[[#This Row],[mean_r]]/256)*100</f>
        <v>86.328125</v>
      </c>
      <c r="U1599">
        <f>(Data[[#This Row],[mean_g]]/256)*100</f>
        <v>44.921875</v>
      </c>
      <c r="V1599">
        <f>(Data[[#This Row],[mean_b]]/256)*100</f>
        <v>79.6875</v>
      </c>
      <c r="W1599">
        <v>0.63900000000000001</v>
      </c>
      <c r="X1599" t="s">
        <v>39</v>
      </c>
      <c r="Y1599" t="s">
        <v>40</v>
      </c>
      <c r="Z1599">
        <v>7354</v>
      </c>
      <c r="AA1599">
        <v>4.68</v>
      </c>
      <c r="AB1599">
        <v>10.8</v>
      </c>
      <c r="AC1599">
        <v>45.8</v>
      </c>
      <c r="AD1599">
        <v>275318</v>
      </c>
      <c r="AE1599">
        <v>92</v>
      </c>
      <c r="AF1599">
        <v>33.799999999999997</v>
      </c>
      <c r="AG1599" t="s">
        <v>46</v>
      </c>
      <c r="AH1599" t="s">
        <v>42</v>
      </c>
      <c r="AI1599" t="s">
        <v>43</v>
      </c>
      <c r="AJ1599">
        <v>100</v>
      </c>
      <c r="AK1599">
        <v>360</v>
      </c>
      <c r="AL1599">
        <v>0.1075</v>
      </c>
      <c r="AM1599">
        <v>0.88580000000000003</v>
      </c>
      <c r="AN1599">
        <v>0.88319999999999999</v>
      </c>
      <c r="AO1599">
        <f>Data[[#This Row],[labeller_confidence_score]]-Data[[#This Row],[cytodiffusion_classification_confidence]]</f>
        <v>-2.6000000000000467E-3</v>
      </c>
    </row>
    <row r="1600" spans="1:41" x14ac:dyDescent="0.3">
      <c r="A1600" t="s">
        <v>1673</v>
      </c>
      <c r="B1600" t="s">
        <v>62</v>
      </c>
      <c r="C1600">
        <v>0</v>
      </c>
      <c r="D1600" t="s">
        <v>50</v>
      </c>
      <c r="E1600">
        <v>7.9</v>
      </c>
      <c r="F1600">
        <v>78.099999999999994</v>
      </c>
      <c r="G1600">
        <v>0.84799999999999998</v>
      </c>
      <c r="H1600">
        <v>0.314</v>
      </c>
      <c r="I1600">
        <f>Data[[#This Row],[nucleus_area_pct]]/Data[[#This Row],[cytoplasm_ratio]]</f>
        <v>248.72611464968151</v>
      </c>
      <c r="J1600">
        <v>0.97099999999999997</v>
      </c>
      <c r="K1600">
        <v>0.187</v>
      </c>
      <c r="L1600">
        <v>0.9</v>
      </c>
      <c r="M1600">
        <v>1.2</v>
      </c>
      <c r="N1600">
        <v>0.93400000000000005</v>
      </c>
      <c r="O1600">
        <v>261</v>
      </c>
      <c r="P1600">
        <v>58</v>
      </c>
      <c r="Q1600">
        <v>185</v>
      </c>
      <c r="R1600">
        <v>167</v>
      </c>
      <c r="S1600">
        <v>211</v>
      </c>
      <c r="T1600">
        <f>(Data[[#This Row],[mean_r]]/256)*100</f>
        <v>72.265625</v>
      </c>
      <c r="U1600">
        <f>(Data[[#This Row],[mean_g]]/256)*100</f>
        <v>65.234375</v>
      </c>
      <c r="V1600">
        <f>(Data[[#This Row],[mean_b]]/256)*100</f>
        <v>82.421875</v>
      </c>
      <c r="W1600">
        <v>0.81200000000000006</v>
      </c>
      <c r="X1600" t="s">
        <v>39</v>
      </c>
      <c r="Y1600" t="s">
        <v>45</v>
      </c>
      <c r="Z1600">
        <v>9814</v>
      </c>
      <c r="AA1600">
        <v>4.13</v>
      </c>
      <c r="AB1600">
        <v>16.600000000000001</v>
      </c>
      <c r="AC1600">
        <v>48</v>
      </c>
      <c r="AD1600">
        <v>210854</v>
      </c>
      <c r="AE1600">
        <v>116.3</v>
      </c>
      <c r="AF1600">
        <v>35.6</v>
      </c>
      <c r="AG1600" t="s">
        <v>64</v>
      </c>
      <c r="AH1600" t="s">
        <v>42</v>
      </c>
      <c r="AI1600" t="s">
        <v>43</v>
      </c>
      <c r="AJ1600">
        <v>40</v>
      </c>
      <c r="AK1600">
        <v>512</v>
      </c>
      <c r="AL1600">
        <v>9.2600000000000002E-2</v>
      </c>
      <c r="AM1600">
        <v>0.95809999999999995</v>
      </c>
      <c r="AN1600">
        <v>0.87949999999999995</v>
      </c>
      <c r="AO1600">
        <f>Data[[#This Row],[labeller_confidence_score]]-Data[[#This Row],[cytodiffusion_classification_confidence]]</f>
        <v>-7.8600000000000003E-2</v>
      </c>
    </row>
    <row r="1601" spans="1:41" x14ac:dyDescent="0.3">
      <c r="A1601" t="s">
        <v>1674</v>
      </c>
      <c r="B1601" t="s">
        <v>87</v>
      </c>
      <c r="C1601">
        <v>0</v>
      </c>
      <c r="D1601" t="s">
        <v>50</v>
      </c>
      <c r="E1601">
        <v>11.52</v>
      </c>
      <c r="F1601">
        <v>49.2</v>
      </c>
      <c r="G1601">
        <v>0.63800000000000001</v>
      </c>
      <c r="H1601">
        <v>0.48499999999999999</v>
      </c>
      <c r="I1601">
        <f>Data[[#This Row],[nucleus_area_pct]]/Data[[#This Row],[cytoplasm_ratio]]</f>
        <v>101.44329896907217</v>
      </c>
      <c r="J1601">
        <v>0.878</v>
      </c>
      <c r="K1601">
        <v>0.35199999999999998</v>
      </c>
      <c r="L1601">
        <v>4.6100000000000003</v>
      </c>
      <c r="M1601">
        <v>2.5</v>
      </c>
      <c r="N1601">
        <v>0.84</v>
      </c>
      <c r="O1601">
        <v>605</v>
      </c>
      <c r="P1601">
        <v>78</v>
      </c>
      <c r="Q1601">
        <v>221</v>
      </c>
      <c r="R1601">
        <v>146</v>
      </c>
      <c r="S1601">
        <v>142</v>
      </c>
      <c r="T1601">
        <f>(Data[[#This Row],[mean_r]]/256)*100</f>
        <v>86.328125</v>
      </c>
      <c r="U1601">
        <f>(Data[[#This Row],[mean_g]]/256)*100</f>
        <v>57.03125</v>
      </c>
      <c r="V1601">
        <f>(Data[[#This Row],[mean_b]]/256)*100</f>
        <v>55.46875</v>
      </c>
      <c r="W1601">
        <v>0.628</v>
      </c>
      <c r="X1601" t="s">
        <v>51</v>
      </c>
      <c r="Y1601" t="s">
        <v>45</v>
      </c>
      <c r="Z1601">
        <v>10083</v>
      </c>
      <c r="AA1601">
        <v>6.11</v>
      </c>
      <c r="AB1601">
        <v>17.3</v>
      </c>
      <c r="AC1601">
        <v>48.2</v>
      </c>
      <c r="AD1601">
        <v>272791</v>
      </c>
      <c r="AE1601">
        <v>88.8</v>
      </c>
      <c r="AF1601">
        <v>34.6</v>
      </c>
      <c r="AG1601" t="s">
        <v>64</v>
      </c>
      <c r="AH1601" t="s">
        <v>68</v>
      </c>
      <c r="AI1601" t="s">
        <v>52</v>
      </c>
      <c r="AJ1601">
        <v>60</v>
      </c>
      <c r="AK1601">
        <v>224</v>
      </c>
      <c r="AL1601">
        <v>7.22E-2</v>
      </c>
      <c r="AM1601">
        <v>0.90820000000000001</v>
      </c>
      <c r="AN1601">
        <v>0.98819999999999997</v>
      </c>
      <c r="AO1601">
        <f>Data[[#This Row],[labeller_confidence_score]]-Data[[#This Row],[cytodiffusion_classification_confidence]]</f>
        <v>7.999999999999996E-2</v>
      </c>
    </row>
    <row r="1602" spans="1:41" x14ac:dyDescent="0.3">
      <c r="A1602" t="s">
        <v>1675</v>
      </c>
      <c r="B1602" t="s">
        <v>89</v>
      </c>
      <c r="C1602">
        <v>1</v>
      </c>
      <c r="D1602" t="s">
        <v>38</v>
      </c>
      <c r="E1602">
        <v>12.89</v>
      </c>
      <c r="F1602">
        <v>51.5</v>
      </c>
      <c r="G1602">
        <v>0.57699999999999996</v>
      </c>
      <c r="H1602">
        <v>0.46200000000000002</v>
      </c>
      <c r="I1602">
        <f>Data[[#This Row],[nucleus_area_pct]]/Data[[#This Row],[cytoplasm_ratio]]</f>
        <v>111.47186147186147</v>
      </c>
      <c r="J1602">
        <v>0.61199999999999999</v>
      </c>
      <c r="K1602">
        <v>0.45</v>
      </c>
      <c r="L1602">
        <v>3.76</v>
      </c>
      <c r="M1602">
        <v>3.7</v>
      </c>
      <c r="N1602">
        <v>0.748</v>
      </c>
      <c r="O1602">
        <v>413</v>
      </c>
      <c r="P1602">
        <v>78</v>
      </c>
      <c r="Q1602">
        <v>201</v>
      </c>
      <c r="R1602">
        <v>172</v>
      </c>
      <c r="S1602">
        <v>179</v>
      </c>
      <c r="T1602">
        <f>(Data[[#This Row],[mean_r]]/256)*100</f>
        <v>78.515625</v>
      </c>
      <c r="U1602">
        <f>(Data[[#This Row],[mean_g]]/256)*100</f>
        <v>67.1875</v>
      </c>
      <c r="V1602">
        <f>(Data[[#This Row],[mean_b]]/256)*100</f>
        <v>69.921875</v>
      </c>
      <c r="W1602">
        <v>0.72199999999999998</v>
      </c>
      <c r="X1602" t="s">
        <v>63</v>
      </c>
      <c r="Y1602" t="s">
        <v>40</v>
      </c>
      <c r="Z1602">
        <v>5196</v>
      </c>
      <c r="AA1602">
        <v>6.43</v>
      </c>
      <c r="AB1602">
        <v>16.5</v>
      </c>
      <c r="AC1602">
        <v>46.2</v>
      </c>
      <c r="AD1602">
        <v>277263</v>
      </c>
      <c r="AE1602">
        <v>84.4</v>
      </c>
      <c r="AF1602">
        <v>32.299999999999997</v>
      </c>
      <c r="AG1602" t="s">
        <v>46</v>
      </c>
      <c r="AH1602" t="s">
        <v>42</v>
      </c>
      <c r="AI1602" t="s">
        <v>43</v>
      </c>
      <c r="AJ1602">
        <v>60</v>
      </c>
      <c r="AK1602">
        <v>224</v>
      </c>
      <c r="AL1602">
        <v>0.82950000000000002</v>
      </c>
      <c r="AM1602">
        <v>0.62529999999999997</v>
      </c>
      <c r="AN1602">
        <v>0.98519999999999996</v>
      </c>
      <c r="AO1602">
        <f>Data[[#This Row],[labeller_confidence_score]]-Data[[#This Row],[cytodiffusion_classification_confidence]]</f>
        <v>0.3599</v>
      </c>
    </row>
    <row r="1603" spans="1:41" x14ac:dyDescent="0.3">
      <c r="A1603" t="s">
        <v>1676</v>
      </c>
      <c r="B1603" t="s">
        <v>62</v>
      </c>
      <c r="C1603">
        <v>0</v>
      </c>
      <c r="D1603" t="s">
        <v>50</v>
      </c>
      <c r="E1603">
        <v>9.07</v>
      </c>
      <c r="F1603">
        <v>74.3</v>
      </c>
      <c r="G1603">
        <v>0.78700000000000003</v>
      </c>
      <c r="H1603">
        <v>0.21</v>
      </c>
      <c r="I1603">
        <f>Data[[#This Row],[nucleus_area_pct]]/Data[[#This Row],[cytoplasm_ratio]]</f>
        <v>353.8095238095238</v>
      </c>
      <c r="J1603">
        <v>0.93500000000000005</v>
      </c>
      <c r="K1603">
        <v>0.29599999999999999</v>
      </c>
      <c r="L1603">
        <v>0.77</v>
      </c>
      <c r="M1603">
        <v>1</v>
      </c>
      <c r="N1603">
        <v>0.92600000000000005</v>
      </c>
      <c r="O1603">
        <v>255</v>
      </c>
      <c r="P1603">
        <v>61</v>
      </c>
      <c r="Q1603">
        <v>183</v>
      </c>
      <c r="R1603">
        <v>158</v>
      </c>
      <c r="S1603">
        <v>207</v>
      </c>
      <c r="T1603">
        <f>(Data[[#This Row],[mean_r]]/256)*100</f>
        <v>71.484375</v>
      </c>
      <c r="U1603">
        <f>(Data[[#This Row],[mean_g]]/256)*100</f>
        <v>61.71875</v>
      </c>
      <c r="V1603">
        <f>(Data[[#This Row],[mean_b]]/256)*100</f>
        <v>80.859375</v>
      </c>
      <c r="W1603">
        <v>0.72299999999999998</v>
      </c>
      <c r="X1603" t="s">
        <v>51</v>
      </c>
      <c r="Y1603" t="s">
        <v>45</v>
      </c>
      <c r="Z1603">
        <v>7439</v>
      </c>
      <c r="AA1603">
        <v>4.1500000000000004</v>
      </c>
      <c r="AB1603">
        <v>13.4</v>
      </c>
      <c r="AC1603">
        <v>40.4</v>
      </c>
      <c r="AD1603">
        <v>265054</v>
      </c>
      <c r="AE1603">
        <v>79.599999999999994</v>
      </c>
      <c r="AF1603">
        <v>34.799999999999997</v>
      </c>
      <c r="AG1603" t="s">
        <v>41</v>
      </c>
      <c r="AH1603" t="s">
        <v>68</v>
      </c>
      <c r="AI1603" t="s">
        <v>43</v>
      </c>
      <c r="AJ1603">
        <v>60</v>
      </c>
      <c r="AK1603">
        <v>512</v>
      </c>
      <c r="AL1603">
        <v>0.1201</v>
      </c>
      <c r="AM1603">
        <v>0.87690000000000001</v>
      </c>
      <c r="AN1603">
        <v>0.97099999999999997</v>
      </c>
      <c r="AO1603">
        <f>Data[[#This Row],[labeller_confidence_score]]-Data[[#This Row],[cytodiffusion_classification_confidence]]</f>
        <v>9.4099999999999961E-2</v>
      </c>
    </row>
    <row r="1604" spans="1:41" x14ac:dyDescent="0.3">
      <c r="A1604" t="s">
        <v>1677</v>
      </c>
      <c r="B1604" t="s">
        <v>60</v>
      </c>
      <c r="C1604">
        <v>0</v>
      </c>
      <c r="D1604" t="s">
        <v>50</v>
      </c>
      <c r="E1604">
        <v>16.32</v>
      </c>
      <c r="F1604">
        <v>62</v>
      </c>
      <c r="G1604">
        <v>0.50900000000000001</v>
      </c>
      <c r="H1604">
        <v>0.375</v>
      </c>
      <c r="I1604">
        <f>Data[[#This Row],[nucleus_area_pct]]/Data[[#This Row],[cytoplasm_ratio]]</f>
        <v>165.33333333333334</v>
      </c>
      <c r="J1604">
        <v>0.58099999999999996</v>
      </c>
      <c r="K1604">
        <v>0.57699999999999996</v>
      </c>
      <c r="L1604">
        <v>2.89</v>
      </c>
      <c r="M1604">
        <v>1.4</v>
      </c>
      <c r="N1604">
        <v>0.61799999999999999</v>
      </c>
      <c r="O1604">
        <v>550</v>
      </c>
      <c r="P1604">
        <v>79</v>
      </c>
      <c r="Q1604">
        <v>200</v>
      </c>
      <c r="R1604">
        <v>171</v>
      </c>
      <c r="S1604">
        <v>169</v>
      </c>
      <c r="T1604">
        <f>(Data[[#This Row],[mean_r]]/256)*100</f>
        <v>78.125</v>
      </c>
      <c r="U1604">
        <f>(Data[[#This Row],[mean_g]]/256)*100</f>
        <v>66.796875</v>
      </c>
      <c r="V1604">
        <f>(Data[[#This Row],[mean_b]]/256)*100</f>
        <v>66.015625</v>
      </c>
      <c r="W1604">
        <v>0.71199999999999997</v>
      </c>
      <c r="X1604" t="s">
        <v>39</v>
      </c>
      <c r="Y1604" t="s">
        <v>45</v>
      </c>
      <c r="Z1604">
        <v>1000</v>
      </c>
      <c r="AA1604">
        <v>6.3</v>
      </c>
      <c r="AB1604">
        <v>13.2</v>
      </c>
      <c r="AC1604">
        <v>47</v>
      </c>
      <c r="AD1604">
        <v>261174</v>
      </c>
      <c r="AE1604">
        <v>95.3</v>
      </c>
      <c r="AF1604">
        <v>32.9</v>
      </c>
      <c r="AG1604" t="s">
        <v>46</v>
      </c>
      <c r="AH1604" t="s">
        <v>42</v>
      </c>
      <c r="AI1604" t="s">
        <v>43</v>
      </c>
      <c r="AJ1604">
        <v>60</v>
      </c>
      <c r="AK1604">
        <v>256</v>
      </c>
      <c r="AL1604">
        <v>0.1376</v>
      </c>
      <c r="AM1604">
        <v>0.82650000000000001</v>
      </c>
      <c r="AN1604">
        <v>0.96189999999999998</v>
      </c>
      <c r="AO1604">
        <f>Data[[#This Row],[labeller_confidence_score]]-Data[[#This Row],[cytodiffusion_classification_confidence]]</f>
        <v>0.13539999999999996</v>
      </c>
    </row>
    <row r="1605" spans="1:41" x14ac:dyDescent="0.3">
      <c r="A1605" t="s">
        <v>1678</v>
      </c>
      <c r="B1605" t="s">
        <v>133</v>
      </c>
      <c r="C1605">
        <v>1</v>
      </c>
      <c r="D1605" t="s">
        <v>104</v>
      </c>
      <c r="E1605">
        <v>7.06</v>
      </c>
      <c r="F1605">
        <v>0</v>
      </c>
      <c r="G1605">
        <v>0</v>
      </c>
      <c r="H1605">
        <v>1</v>
      </c>
      <c r="I1605">
        <f>Data[[#This Row],[nucleus_area_pct]]/Data[[#This Row],[cytoplasm_ratio]]</f>
        <v>0</v>
      </c>
      <c r="J1605">
        <v>0.44900000000000001</v>
      </c>
      <c r="K1605">
        <v>0.71</v>
      </c>
      <c r="L1605">
        <v>0.33</v>
      </c>
      <c r="M1605">
        <v>1</v>
      </c>
      <c r="N1605">
        <v>0.80900000000000005</v>
      </c>
      <c r="O1605">
        <v>198</v>
      </c>
      <c r="P1605">
        <v>62</v>
      </c>
      <c r="Q1605">
        <v>223</v>
      </c>
      <c r="R1605">
        <v>137</v>
      </c>
      <c r="S1605">
        <v>131</v>
      </c>
      <c r="T1605">
        <f>(Data[[#This Row],[mean_r]]/256)*100</f>
        <v>87.109375</v>
      </c>
      <c r="U1605">
        <f>(Data[[#This Row],[mean_g]]/256)*100</f>
        <v>53.515625</v>
      </c>
      <c r="V1605">
        <f>(Data[[#This Row],[mean_b]]/256)*100</f>
        <v>51.171875</v>
      </c>
      <c r="W1605">
        <v>0.55800000000000005</v>
      </c>
      <c r="X1605" t="s">
        <v>63</v>
      </c>
      <c r="Y1605" t="s">
        <v>40</v>
      </c>
      <c r="Z1605">
        <v>12506</v>
      </c>
      <c r="AA1605">
        <v>4.3099999999999996</v>
      </c>
      <c r="AB1605">
        <v>11.3</v>
      </c>
      <c r="AC1605">
        <v>42.1</v>
      </c>
      <c r="AD1605">
        <v>282327</v>
      </c>
      <c r="AE1605">
        <v>92.3</v>
      </c>
      <c r="AF1605">
        <v>32.700000000000003</v>
      </c>
      <c r="AG1605" t="s">
        <v>41</v>
      </c>
      <c r="AH1605" t="s">
        <v>42</v>
      </c>
      <c r="AI1605" t="s">
        <v>43</v>
      </c>
      <c r="AJ1605">
        <v>100</v>
      </c>
      <c r="AK1605">
        <v>224</v>
      </c>
      <c r="AL1605">
        <v>0.96489999999999998</v>
      </c>
      <c r="AM1605">
        <v>0.80940000000000001</v>
      </c>
      <c r="AN1605">
        <v>0.89029999999999998</v>
      </c>
      <c r="AO1605">
        <f>Data[[#This Row],[labeller_confidence_score]]-Data[[#This Row],[cytodiffusion_classification_confidence]]</f>
        <v>8.0899999999999972E-2</v>
      </c>
    </row>
    <row r="1606" spans="1:41" x14ac:dyDescent="0.3">
      <c r="A1606" t="s">
        <v>1679</v>
      </c>
      <c r="B1606" t="s">
        <v>49</v>
      </c>
      <c r="C1606">
        <v>0</v>
      </c>
      <c r="D1606" t="s">
        <v>50</v>
      </c>
      <c r="E1606">
        <v>12.73</v>
      </c>
      <c r="F1606">
        <v>49.6</v>
      </c>
      <c r="G1606">
        <v>0.60899999999999999</v>
      </c>
      <c r="H1606">
        <v>0.46700000000000003</v>
      </c>
      <c r="I1606">
        <f>Data[[#This Row],[nucleus_area_pct]]/Data[[#This Row],[cytoplasm_ratio]]</f>
        <v>106.20985010706637</v>
      </c>
      <c r="J1606">
        <v>0.68500000000000005</v>
      </c>
      <c r="K1606">
        <v>0.49399999999999999</v>
      </c>
      <c r="L1606">
        <v>3.28</v>
      </c>
      <c r="M1606">
        <v>3.3</v>
      </c>
      <c r="N1606">
        <v>0.80100000000000005</v>
      </c>
      <c r="O1606">
        <v>319</v>
      </c>
      <c r="P1606">
        <v>76</v>
      </c>
      <c r="Q1606">
        <v>213</v>
      </c>
      <c r="R1606">
        <v>157</v>
      </c>
      <c r="S1606">
        <v>204</v>
      </c>
      <c r="T1606">
        <f>(Data[[#This Row],[mean_r]]/256)*100</f>
        <v>83.203125</v>
      </c>
      <c r="U1606">
        <f>(Data[[#This Row],[mean_g]]/256)*100</f>
        <v>61.328125</v>
      </c>
      <c r="V1606">
        <f>(Data[[#This Row],[mean_b]]/256)*100</f>
        <v>79.6875</v>
      </c>
      <c r="W1606">
        <v>0.55300000000000005</v>
      </c>
      <c r="X1606" t="s">
        <v>51</v>
      </c>
      <c r="Y1606" t="s">
        <v>40</v>
      </c>
      <c r="Z1606">
        <v>5508</v>
      </c>
      <c r="AA1606">
        <v>5.66</v>
      </c>
      <c r="AB1606">
        <v>12.8</v>
      </c>
      <c r="AC1606">
        <v>37.700000000000003</v>
      </c>
      <c r="AD1606">
        <v>28841</v>
      </c>
      <c r="AE1606">
        <v>78.2</v>
      </c>
      <c r="AF1606">
        <v>31.8</v>
      </c>
      <c r="AG1606" t="s">
        <v>46</v>
      </c>
      <c r="AH1606" t="s">
        <v>47</v>
      </c>
      <c r="AI1606" t="s">
        <v>52</v>
      </c>
      <c r="AJ1606">
        <v>100</v>
      </c>
      <c r="AK1606">
        <v>224</v>
      </c>
      <c r="AL1606">
        <v>3.8899999999999997E-2</v>
      </c>
      <c r="AM1606">
        <v>0.94230000000000003</v>
      </c>
      <c r="AN1606">
        <v>0.94520000000000004</v>
      </c>
      <c r="AO1606">
        <f>Data[[#This Row],[labeller_confidence_score]]-Data[[#This Row],[cytodiffusion_classification_confidence]]</f>
        <v>2.9000000000000137E-3</v>
      </c>
    </row>
    <row r="1607" spans="1:41" x14ac:dyDescent="0.3">
      <c r="A1607" t="s">
        <v>1680</v>
      </c>
      <c r="B1607" t="s">
        <v>62</v>
      </c>
      <c r="C1607">
        <v>0</v>
      </c>
      <c r="D1607" t="s">
        <v>50</v>
      </c>
      <c r="E1607">
        <v>10.28</v>
      </c>
      <c r="F1607">
        <v>83</v>
      </c>
      <c r="G1607">
        <v>0.84499999999999997</v>
      </c>
      <c r="H1607">
        <v>0.13600000000000001</v>
      </c>
      <c r="I1607">
        <f>Data[[#This Row],[nucleus_area_pct]]/Data[[#This Row],[cytoplasm_ratio]]</f>
        <v>610.29411764705878</v>
      </c>
      <c r="J1607">
        <v>0.95</v>
      </c>
      <c r="K1607">
        <v>0.308</v>
      </c>
      <c r="L1607">
        <v>0.69</v>
      </c>
      <c r="M1607">
        <v>1</v>
      </c>
      <c r="N1607">
        <v>0.88800000000000001</v>
      </c>
      <c r="O1607">
        <v>353</v>
      </c>
      <c r="P1607">
        <v>51</v>
      </c>
      <c r="Q1607">
        <v>201</v>
      </c>
      <c r="R1607">
        <v>157</v>
      </c>
      <c r="S1607">
        <v>194</v>
      </c>
      <c r="T1607">
        <f>(Data[[#This Row],[mean_r]]/256)*100</f>
        <v>78.515625</v>
      </c>
      <c r="U1607">
        <f>(Data[[#This Row],[mean_g]]/256)*100</f>
        <v>61.328125</v>
      </c>
      <c r="V1607">
        <f>(Data[[#This Row],[mean_b]]/256)*100</f>
        <v>75.78125</v>
      </c>
      <c r="W1607">
        <v>0.84899999999999998</v>
      </c>
      <c r="X1607" t="s">
        <v>39</v>
      </c>
      <c r="Y1607" t="s">
        <v>45</v>
      </c>
      <c r="Z1607">
        <v>11227</v>
      </c>
      <c r="AA1607">
        <v>4.33</v>
      </c>
      <c r="AB1607">
        <v>12.9</v>
      </c>
      <c r="AC1607">
        <v>46.1</v>
      </c>
      <c r="AD1607">
        <v>269826</v>
      </c>
      <c r="AE1607">
        <v>92.8</v>
      </c>
      <c r="AF1607">
        <v>32.6</v>
      </c>
      <c r="AG1607" t="s">
        <v>64</v>
      </c>
      <c r="AH1607" t="s">
        <v>68</v>
      </c>
      <c r="AI1607" t="s">
        <v>52</v>
      </c>
      <c r="AJ1607">
        <v>100</v>
      </c>
      <c r="AK1607">
        <v>256</v>
      </c>
      <c r="AL1607">
        <v>0.1145</v>
      </c>
      <c r="AM1607">
        <v>0.83560000000000001</v>
      </c>
      <c r="AN1607">
        <v>0.82040000000000002</v>
      </c>
      <c r="AO1607">
        <f>Data[[#This Row],[labeller_confidence_score]]-Data[[#This Row],[cytodiffusion_classification_confidence]]</f>
        <v>-1.5199999999999991E-2</v>
      </c>
    </row>
    <row r="1608" spans="1:41" x14ac:dyDescent="0.3">
      <c r="A1608" t="s">
        <v>1681</v>
      </c>
      <c r="B1608" t="s">
        <v>54</v>
      </c>
      <c r="C1608">
        <v>0</v>
      </c>
      <c r="D1608" t="s">
        <v>54</v>
      </c>
      <c r="E1608">
        <v>6.16</v>
      </c>
      <c r="F1608">
        <v>0</v>
      </c>
      <c r="G1608">
        <v>0</v>
      </c>
      <c r="H1608">
        <v>1</v>
      </c>
      <c r="I1608">
        <f>Data[[#This Row],[nucleus_area_pct]]/Data[[#This Row],[cytoplasm_ratio]]</f>
        <v>0</v>
      </c>
      <c r="J1608">
        <v>0.93600000000000005</v>
      </c>
      <c r="K1608">
        <v>0.157</v>
      </c>
      <c r="L1608">
        <v>0.55000000000000004</v>
      </c>
      <c r="M1608">
        <v>1</v>
      </c>
      <c r="N1608">
        <v>0.95199999999999996</v>
      </c>
      <c r="O1608">
        <v>159</v>
      </c>
      <c r="P1608">
        <v>51</v>
      </c>
      <c r="Q1608">
        <v>239</v>
      </c>
      <c r="R1608">
        <v>115</v>
      </c>
      <c r="S1608">
        <v>149</v>
      </c>
      <c r="T1608">
        <f>(Data[[#This Row],[mean_r]]/256)*100</f>
        <v>93.359375</v>
      </c>
      <c r="U1608">
        <f>(Data[[#This Row],[mean_g]]/256)*100</f>
        <v>44.921875</v>
      </c>
      <c r="V1608">
        <f>(Data[[#This Row],[mean_b]]/256)*100</f>
        <v>58.203125</v>
      </c>
      <c r="W1608">
        <v>0.47699999999999998</v>
      </c>
      <c r="X1608" t="s">
        <v>51</v>
      </c>
      <c r="Y1608" t="s">
        <v>40</v>
      </c>
      <c r="Z1608">
        <v>7905</v>
      </c>
      <c r="AA1608">
        <v>5.33</v>
      </c>
      <c r="AB1608">
        <v>16.7</v>
      </c>
      <c r="AC1608">
        <v>39.799999999999997</v>
      </c>
      <c r="AD1608">
        <v>269196</v>
      </c>
      <c r="AE1608">
        <v>67.2</v>
      </c>
      <c r="AF1608">
        <v>34.4</v>
      </c>
      <c r="AG1608" t="s">
        <v>46</v>
      </c>
      <c r="AH1608" t="s">
        <v>42</v>
      </c>
      <c r="AI1608" t="s">
        <v>56</v>
      </c>
      <c r="AJ1608">
        <v>40</v>
      </c>
      <c r="AK1608">
        <v>224</v>
      </c>
      <c r="AL1608">
        <v>6.5799999999999997E-2</v>
      </c>
      <c r="AM1608">
        <v>0.98599999999999999</v>
      </c>
      <c r="AN1608">
        <v>0.92190000000000005</v>
      </c>
      <c r="AO1608">
        <f>Data[[#This Row],[labeller_confidence_score]]-Data[[#This Row],[cytodiffusion_classification_confidence]]</f>
        <v>-6.4099999999999935E-2</v>
      </c>
    </row>
    <row r="1609" spans="1:41" x14ac:dyDescent="0.3">
      <c r="A1609" t="s">
        <v>1682</v>
      </c>
      <c r="B1609" t="s">
        <v>49</v>
      </c>
      <c r="C1609">
        <v>0</v>
      </c>
      <c r="D1609" t="s">
        <v>50</v>
      </c>
      <c r="E1609">
        <v>15.15</v>
      </c>
      <c r="F1609">
        <v>54.2</v>
      </c>
      <c r="G1609">
        <v>0.65400000000000003</v>
      </c>
      <c r="H1609">
        <v>0.35599999999999998</v>
      </c>
      <c r="I1609">
        <f>Data[[#This Row],[nucleus_area_pct]]/Data[[#This Row],[cytoplasm_ratio]]</f>
        <v>152.24719101123597</v>
      </c>
      <c r="J1609">
        <v>0.748</v>
      </c>
      <c r="K1609">
        <v>0.38800000000000001</v>
      </c>
      <c r="L1609">
        <v>2.75</v>
      </c>
      <c r="M1609">
        <v>3.2</v>
      </c>
      <c r="N1609">
        <v>0.80900000000000005</v>
      </c>
      <c r="O1609">
        <v>408</v>
      </c>
      <c r="P1609">
        <v>86</v>
      </c>
      <c r="Q1609">
        <v>215</v>
      </c>
      <c r="R1609">
        <v>167</v>
      </c>
      <c r="S1609">
        <v>193</v>
      </c>
      <c r="T1609">
        <f>(Data[[#This Row],[mean_r]]/256)*100</f>
        <v>83.984375</v>
      </c>
      <c r="U1609">
        <f>(Data[[#This Row],[mean_g]]/256)*100</f>
        <v>65.234375</v>
      </c>
      <c r="V1609">
        <f>(Data[[#This Row],[mean_b]]/256)*100</f>
        <v>75.390625</v>
      </c>
      <c r="W1609">
        <v>0.69299999999999995</v>
      </c>
      <c r="X1609" t="s">
        <v>51</v>
      </c>
      <c r="Y1609" t="s">
        <v>40</v>
      </c>
      <c r="Z1609">
        <v>6792</v>
      </c>
      <c r="AA1609">
        <v>4.82</v>
      </c>
      <c r="AB1609">
        <v>14.9</v>
      </c>
      <c r="AC1609">
        <v>43.8</v>
      </c>
      <c r="AD1609">
        <v>302894</v>
      </c>
      <c r="AE1609">
        <v>110.9</v>
      </c>
      <c r="AF1609">
        <v>33.9</v>
      </c>
      <c r="AG1609" t="s">
        <v>64</v>
      </c>
      <c r="AH1609" t="s">
        <v>42</v>
      </c>
      <c r="AI1609" t="s">
        <v>52</v>
      </c>
      <c r="AJ1609">
        <v>100</v>
      </c>
      <c r="AK1609">
        <v>360</v>
      </c>
      <c r="AL1609">
        <v>0</v>
      </c>
      <c r="AM1609">
        <v>0.87390000000000001</v>
      </c>
      <c r="AN1609">
        <v>0.77939999999999998</v>
      </c>
      <c r="AO1609">
        <f>Data[[#This Row],[labeller_confidence_score]]-Data[[#This Row],[cytodiffusion_classification_confidence]]</f>
        <v>-9.4500000000000028E-2</v>
      </c>
    </row>
    <row r="1610" spans="1:41" x14ac:dyDescent="0.3">
      <c r="A1610" t="s">
        <v>1683</v>
      </c>
      <c r="B1610" t="s">
        <v>180</v>
      </c>
      <c r="C1610">
        <v>1</v>
      </c>
      <c r="D1610" t="s">
        <v>181</v>
      </c>
      <c r="E1610">
        <v>7.2</v>
      </c>
      <c r="F1610">
        <v>0</v>
      </c>
      <c r="G1610">
        <v>0</v>
      </c>
      <c r="H1610">
        <v>1</v>
      </c>
      <c r="I1610">
        <f>Data[[#This Row],[nucleus_area_pct]]/Data[[#This Row],[cytoplasm_ratio]]</f>
        <v>0</v>
      </c>
      <c r="J1610">
        <v>0.23200000000000001</v>
      </c>
      <c r="K1610">
        <v>0.94199999999999995</v>
      </c>
      <c r="L1610">
        <v>0.93</v>
      </c>
      <c r="M1610">
        <v>1</v>
      </c>
      <c r="N1610">
        <v>0.81299999999999994</v>
      </c>
      <c r="O1610">
        <v>183</v>
      </c>
      <c r="P1610">
        <v>73</v>
      </c>
      <c r="Q1610">
        <v>208</v>
      </c>
      <c r="R1610">
        <v>116</v>
      </c>
      <c r="S1610">
        <v>124</v>
      </c>
      <c r="T1610">
        <f>(Data[[#This Row],[mean_r]]/256)*100</f>
        <v>81.25</v>
      </c>
      <c r="U1610">
        <f>(Data[[#This Row],[mean_g]]/256)*100</f>
        <v>45.3125</v>
      </c>
      <c r="V1610">
        <f>(Data[[#This Row],[mean_b]]/256)*100</f>
        <v>48.4375</v>
      </c>
      <c r="W1610">
        <v>0.56399999999999995</v>
      </c>
      <c r="X1610" t="s">
        <v>51</v>
      </c>
      <c r="Y1610" t="s">
        <v>45</v>
      </c>
      <c r="Z1610">
        <v>4720</v>
      </c>
      <c r="AA1610">
        <v>3.65</v>
      </c>
      <c r="AB1610">
        <v>9.8000000000000007</v>
      </c>
      <c r="AC1610">
        <v>49.4</v>
      </c>
      <c r="AD1610">
        <v>236219</v>
      </c>
      <c r="AE1610">
        <v>98.5</v>
      </c>
      <c r="AF1610">
        <v>29.9</v>
      </c>
      <c r="AG1610" t="s">
        <v>46</v>
      </c>
      <c r="AH1610" t="s">
        <v>42</v>
      </c>
      <c r="AI1610" t="s">
        <v>52</v>
      </c>
      <c r="AJ1610">
        <v>40</v>
      </c>
      <c r="AK1610">
        <v>224</v>
      </c>
      <c r="AL1610">
        <v>0.64929999999999999</v>
      </c>
      <c r="AM1610">
        <v>0.81440000000000001</v>
      </c>
      <c r="AN1610">
        <v>0.73560000000000003</v>
      </c>
      <c r="AO1610">
        <f>Data[[#This Row],[labeller_confidence_score]]-Data[[#This Row],[cytodiffusion_classification_confidence]]</f>
        <v>-7.8799999999999981E-2</v>
      </c>
    </row>
    <row r="1611" spans="1:41" x14ac:dyDescent="0.3">
      <c r="A1611" t="s">
        <v>1684</v>
      </c>
      <c r="B1611" t="s">
        <v>66</v>
      </c>
      <c r="C1611">
        <v>1</v>
      </c>
      <c r="D1611" t="s">
        <v>67</v>
      </c>
      <c r="E1611">
        <v>8.99</v>
      </c>
      <c r="F1611">
        <v>94.5</v>
      </c>
      <c r="G1611">
        <v>0.754</v>
      </c>
      <c r="H1611">
        <v>0.16600000000000001</v>
      </c>
      <c r="I1611">
        <f>Data[[#This Row],[nucleus_area_pct]]/Data[[#This Row],[cytoplasm_ratio]]</f>
        <v>569.27710843373495</v>
      </c>
      <c r="J1611">
        <v>0.316</v>
      </c>
      <c r="K1611">
        <v>0.64200000000000002</v>
      </c>
      <c r="L1611">
        <v>0.53</v>
      </c>
      <c r="M1611">
        <v>1</v>
      </c>
      <c r="N1611">
        <v>0.51</v>
      </c>
      <c r="O1611">
        <v>438</v>
      </c>
      <c r="P1611">
        <v>77</v>
      </c>
      <c r="Q1611">
        <v>159</v>
      </c>
      <c r="R1611">
        <v>137</v>
      </c>
      <c r="S1611">
        <v>191</v>
      </c>
      <c r="T1611">
        <f>(Data[[#This Row],[mean_r]]/256)*100</f>
        <v>62.109375</v>
      </c>
      <c r="U1611">
        <f>(Data[[#This Row],[mean_g]]/256)*100</f>
        <v>53.515625</v>
      </c>
      <c r="V1611">
        <f>(Data[[#This Row],[mean_b]]/256)*100</f>
        <v>74.609375</v>
      </c>
      <c r="W1611">
        <v>0.81100000000000005</v>
      </c>
      <c r="X1611" t="s">
        <v>39</v>
      </c>
      <c r="Y1611" t="s">
        <v>40</v>
      </c>
      <c r="Z1611">
        <v>7250</v>
      </c>
      <c r="AA1611">
        <v>6.07</v>
      </c>
      <c r="AB1611">
        <v>12.9</v>
      </c>
      <c r="AC1611">
        <v>45.8</v>
      </c>
      <c r="AD1611">
        <v>286953</v>
      </c>
      <c r="AE1611">
        <v>104.6</v>
      </c>
      <c r="AF1611">
        <v>35.5</v>
      </c>
      <c r="AG1611" t="s">
        <v>64</v>
      </c>
      <c r="AH1611" t="s">
        <v>68</v>
      </c>
      <c r="AI1611" t="s">
        <v>43</v>
      </c>
      <c r="AJ1611">
        <v>100</v>
      </c>
      <c r="AK1611">
        <v>360</v>
      </c>
      <c r="AL1611">
        <v>0.83499999999999996</v>
      </c>
      <c r="AM1611">
        <v>0.73799999999999999</v>
      </c>
      <c r="AN1611">
        <v>0.87749999999999995</v>
      </c>
      <c r="AO1611">
        <f>Data[[#This Row],[labeller_confidence_score]]-Data[[#This Row],[cytodiffusion_classification_confidence]]</f>
        <v>0.13949999999999996</v>
      </c>
    </row>
    <row r="1612" spans="1:41" x14ac:dyDescent="0.3">
      <c r="A1612" t="s">
        <v>1685</v>
      </c>
      <c r="B1612" t="s">
        <v>62</v>
      </c>
      <c r="C1612">
        <v>0</v>
      </c>
      <c r="D1612" t="s">
        <v>50</v>
      </c>
      <c r="E1612">
        <v>9.7100000000000009</v>
      </c>
      <c r="F1612">
        <v>87.9</v>
      </c>
      <c r="G1612">
        <v>0.79</v>
      </c>
      <c r="H1612">
        <v>0.17799999999999999</v>
      </c>
      <c r="I1612">
        <f>Data[[#This Row],[nucleus_area_pct]]/Data[[#This Row],[cytoplasm_ratio]]</f>
        <v>493.82022471910119</v>
      </c>
      <c r="J1612">
        <v>0.93700000000000006</v>
      </c>
      <c r="K1612">
        <v>0.151</v>
      </c>
      <c r="L1612">
        <v>1.67</v>
      </c>
      <c r="M1612">
        <v>1.1000000000000001</v>
      </c>
      <c r="N1612">
        <v>0.91400000000000003</v>
      </c>
      <c r="O1612">
        <v>328</v>
      </c>
      <c r="P1612">
        <v>62</v>
      </c>
      <c r="Q1612">
        <v>184</v>
      </c>
      <c r="R1612">
        <v>145</v>
      </c>
      <c r="S1612">
        <v>198</v>
      </c>
      <c r="T1612">
        <f>(Data[[#This Row],[mean_r]]/256)*100</f>
        <v>71.875</v>
      </c>
      <c r="U1612">
        <f>(Data[[#This Row],[mean_g]]/256)*100</f>
        <v>56.640625</v>
      </c>
      <c r="V1612">
        <f>(Data[[#This Row],[mean_b]]/256)*100</f>
        <v>77.34375</v>
      </c>
      <c r="W1612">
        <v>0.73</v>
      </c>
      <c r="X1612" t="s">
        <v>63</v>
      </c>
      <c r="Y1612" t="s">
        <v>45</v>
      </c>
      <c r="Z1612">
        <v>10270</v>
      </c>
      <c r="AA1612">
        <v>4.01</v>
      </c>
      <c r="AB1612">
        <v>13.7</v>
      </c>
      <c r="AC1612">
        <v>41.6</v>
      </c>
      <c r="AD1612">
        <v>268886</v>
      </c>
      <c r="AE1612">
        <v>75.099999999999994</v>
      </c>
      <c r="AF1612">
        <v>31.1</v>
      </c>
      <c r="AG1612" t="s">
        <v>64</v>
      </c>
      <c r="AH1612" t="s">
        <v>47</v>
      </c>
      <c r="AI1612" t="s">
        <v>52</v>
      </c>
      <c r="AJ1612">
        <v>40</v>
      </c>
      <c r="AK1612">
        <v>256</v>
      </c>
      <c r="AL1612">
        <v>2.3300000000000001E-2</v>
      </c>
      <c r="AM1612">
        <v>0.92500000000000004</v>
      </c>
      <c r="AN1612">
        <v>0.93559999999999999</v>
      </c>
      <c r="AO1612">
        <f>Data[[#This Row],[labeller_confidence_score]]-Data[[#This Row],[cytodiffusion_classification_confidence]]</f>
        <v>1.0599999999999943E-2</v>
      </c>
    </row>
    <row r="1613" spans="1:41" x14ac:dyDescent="0.3">
      <c r="A1613" t="s">
        <v>1686</v>
      </c>
      <c r="B1613" t="s">
        <v>62</v>
      </c>
      <c r="C1613">
        <v>0</v>
      </c>
      <c r="D1613" t="s">
        <v>50</v>
      </c>
      <c r="E1613">
        <v>9.8000000000000007</v>
      </c>
      <c r="F1613">
        <v>81.900000000000006</v>
      </c>
      <c r="G1613">
        <v>0.89900000000000002</v>
      </c>
      <c r="H1613">
        <v>0.23499999999999999</v>
      </c>
      <c r="I1613">
        <f>Data[[#This Row],[nucleus_area_pct]]/Data[[#This Row],[cytoplasm_ratio]]</f>
        <v>348.51063829787239</v>
      </c>
      <c r="J1613">
        <v>0.85499999999999998</v>
      </c>
      <c r="K1613">
        <v>0.318</v>
      </c>
      <c r="L1613">
        <v>1.24</v>
      </c>
      <c r="M1613">
        <v>1</v>
      </c>
      <c r="N1613">
        <v>0.85599999999999998</v>
      </c>
      <c r="O1613">
        <v>289</v>
      </c>
      <c r="P1613">
        <v>70</v>
      </c>
      <c r="Q1613">
        <v>167</v>
      </c>
      <c r="R1613">
        <v>122</v>
      </c>
      <c r="S1613">
        <v>204</v>
      </c>
      <c r="T1613">
        <f>(Data[[#This Row],[mean_r]]/256)*100</f>
        <v>65.234375</v>
      </c>
      <c r="U1613">
        <f>(Data[[#This Row],[mean_g]]/256)*100</f>
        <v>47.65625</v>
      </c>
      <c r="V1613">
        <f>(Data[[#This Row],[mean_b]]/256)*100</f>
        <v>79.6875</v>
      </c>
      <c r="W1613">
        <v>0.73399999999999999</v>
      </c>
      <c r="X1613" t="s">
        <v>51</v>
      </c>
      <c r="Y1613" t="s">
        <v>45</v>
      </c>
      <c r="Z1613">
        <v>8680</v>
      </c>
      <c r="AA1613">
        <v>6.71</v>
      </c>
      <c r="AB1613">
        <v>18.100000000000001</v>
      </c>
      <c r="AC1613">
        <v>36.6</v>
      </c>
      <c r="AD1613">
        <v>505907</v>
      </c>
      <c r="AE1613">
        <v>104.2</v>
      </c>
      <c r="AF1613">
        <v>33.200000000000003</v>
      </c>
      <c r="AG1613" t="s">
        <v>41</v>
      </c>
      <c r="AH1613" t="s">
        <v>42</v>
      </c>
      <c r="AI1613" t="s">
        <v>43</v>
      </c>
      <c r="AJ1613">
        <v>100</v>
      </c>
      <c r="AK1613">
        <v>224</v>
      </c>
      <c r="AL1613">
        <v>3.5999999999999999E-3</v>
      </c>
      <c r="AM1613">
        <v>0.86680000000000001</v>
      </c>
      <c r="AN1613">
        <v>0.87060000000000004</v>
      </c>
      <c r="AO1613">
        <f>Data[[#This Row],[labeller_confidence_score]]-Data[[#This Row],[cytodiffusion_classification_confidence]]</f>
        <v>3.8000000000000256E-3</v>
      </c>
    </row>
    <row r="1614" spans="1:41" x14ac:dyDescent="0.3">
      <c r="A1614" t="s">
        <v>1687</v>
      </c>
      <c r="B1614" t="s">
        <v>60</v>
      </c>
      <c r="C1614">
        <v>0</v>
      </c>
      <c r="D1614" t="s">
        <v>50</v>
      </c>
      <c r="E1614">
        <v>15.11</v>
      </c>
      <c r="F1614">
        <v>67.7</v>
      </c>
      <c r="G1614">
        <v>0.51400000000000001</v>
      </c>
      <c r="H1614">
        <v>0.38200000000000001</v>
      </c>
      <c r="I1614">
        <f>Data[[#This Row],[nucleus_area_pct]]/Data[[#This Row],[cytoplasm_ratio]]</f>
        <v>177.22513089005236</v>
      </c>
      <c r="J1614">
        <v>0.73299999999999998</v>
      </c>
      <c r="K1614">
        <v>0.49399999999999999</v>
      </c>
      <c r="L1614">
        <v>1.42</v>
      </c>
      <c r="M1614">
        <v>1.8</v>
      </c>
      <c r="N1614">
        <v>0.71699999999999997</v>
      </c>
      <c r="O1614">
        <v>530</v>
      </c>
      <c r="P1614">
        <v>79</v>
      </c>
      <c r="Q1614">
        <v>207</v>
      </c>
      <c r="R1614">
        <v>162</v>
      </c>
      <c r="S1614">
        <v>178</v>
      </c>
      <c r="T1614">
        <f>(Data[[#This Row],[mean_r]]/256)*100</f>
        <v>80.859375</v>
      </c>
      <c r="U1614">
        <f>(Data[[#This Row],[mean_g]]/256)*100</f>
        <v>63.28125</v>
      </c>
      <c r="V1614">
        <f>(Data[[#This Row],[mean_b]]/256)*100</f>
        <v>69.53125</v>
      </c>
      <c r="W1614">
        <v>0.68500000000000005</v>
      </c>
      <c r="X1614" t="s">
        <v>51</v>
      </c>
      <c r="Y1614" t="s">
        <v>45</v>
      </c>
      <c r="Z1614">
        <v>8646</v>
      </c>
      <c r="AA1614">
        <v>3.24</v>
      </c>
      <c r="AB1614">
        <v>13.8</v>
      </c>
      <c r="AC1614">
        <v>45</v>
      </c>
      <c r="AD1614">
        <v>198339</v>
      </c>
      <c r="AE1614">
        <v>91.6</v>
      </c>
      <c r="AF1614">
        <v>35.5</v>
      </c>
      <c r="AG1614" t="s">
        <v>64</v>
      </c>
      <c r="AH1614" t="s">
        <v>47</v>
      </c>
      <c r="AI1614" t="s">
        <v>52</v>
      </c>
      <c r="AJ1614">
        <v>40</v>
      </c>
      <c r="AK1614">
        <v>360</v>
      </c>
      <c r="AL1614">
        <v>9.7100000000000006E-2</v>
      </c>
      <c r="AM1614">
        <v>0.95840000000000003</v>
      </c>
      <c r="AN1614">
        <v>0.82299999999999995</v>
      </c>
      <c r="AO1614">
        <f>Data[[#This Row],[labeller_confidence_score]]-Data[[#This Row],[cytodiffusion_classification_confidence]]</f>
        <v>-0.13540000000000008</v>
      </c>
    </row>
    <row r="1615" spans="1:41" x14ac:dyDescent="0.3">
      <c r="A1615" t="s">
        <v>1688</v>
      </c>
      <c r="B1615" t="s">
        <v>62</v>
      </c>
      <c r="C1615">
        <v>0</v>
      </c>
      <c r="D1615" t="s">
        <v>50</v>
      </c>
      <c r="E1615">
        <v>8.67</v>
      </c>
      <c r="F1615">
        <v>74.900000000000006</v>
      </c>
      <c r="G1615">
        <v>0.77400000000000002</v>
      </c>
      <c r="H1615">
        <v>0.26800000000000002</v>
      </c>
      <c r="I1615">
        <f>Data[[#This Row],[nucleus_area_pct]]/Data[[#This Row],[cytoplasm_ratio]]</f>
        <v>279.47761194029852</v>
      </c>
      <c r="J1615">
        <v>0.89900000000000002</v>
      </c>
      <c r="K1615">
        <v>0.114</v>
      </c>
      <c r="L1615">
        <v>1.1399999999999999</v>
      </c>
      <c r="M1615">
        <v>1.1000000000000001</v>
      </c>
      <c r="N1615">
        <v>0.94</v>
      </c>
      <c r="O1615">
        <v>331</v>
      </c>
      <c r="P1615">
        <v>47</v>
      </c>
      <c r="Q1615">
        <v>201</v>
      </c>
      <c r="R1615">
        <v>150</v>
      </c>
      <c r="S1615">
        <v>202</v>
      </c>
      <c r="T1615">
        <f>(Data[[#This Row],[mean_r]]/256)*100</f>
        <v>78.515625</v>
      </c>
      <c r="U1615">
        <f>(Data[[#This Row],[mean_g]]/256)*100</f>
        <v>58.59375</v>
      </c>
      <c r="V1615">
        <f>(Data[[#This Row],[mean_b]]/256)*100</f>
        <v>78.90625</v>
      </c>
      <c r="W1615">
        <v>0.66900000000000004</v>
      </c>
      <c r="X1615" t="s">
        <v>63</v>
      </c>
      <c r="Y1615" t="s">
        <v>45</v>
      </c>
      <c r="Z1615">
        <v>4833</v>
      </c>
      <c r="AA1615">
        <v>4.2300000000000004</v>
      </c>
      <c r="AB1615">
        <v>13.3</v>
      </c>
      <c r="AC1615">
        <v>43.9</v>
      </c>
      <c r="AD1615">
        <v>149680</v>
      </c>
      <c r="AE1615">
        <v>98.5</v>
      </c>
      <c r="AF1615">
        <v>33.6</v>
      </c>
      <c r="AG1615" t="s">
        <v>64</v>
      </c>
      <c r="AH1615" t="s">
        <v>68</v>
      </c>
      <c r="AI1615" t="s">
        <v>56</v>
      </c>
      <c r="AJ1615">
        <v>60</v>
      </c>
      <c r="AK1615">
        <v>224</v>
      </c>
      <c r="AL1615">
        <v>4.0099999999999997E-2</v>
      </c>
      <c r="AM1615">
        <v>0.92449999999999999</v>
      </c>
      <c r="AN1615">
        <v>0.91459999999999997</v>
      </c>
      <c r="AO1615">
        <f>Data[[#This Row],[labeller_confidence_score]]-Data[[#This Row],[cytodiffusion_classification_confidence]]</f>
        <v>-9.9000000000000199E-3</v>
      </c>
    </row>
    <row r="1616" spans="1:41" x14ac:dyDescent="0.3">
      <c r="A1616" t="s">
        <v>1689</v>
      </c>
      <c r="B1616" t="s">
        <v>81</v>
      </c>
      <c r="C1616">
        <v>1</v>
      </c>
      <c r="D1616" t="s">
        <v>82</v>
      </c>
      <c r="E1616">
        <v>13.81</v>
      </c>
      <c r="F1616">
        <v>77.400000000000006</v>
      </c>
      <c r="G1616">
        <v>0.24299999999999999</v>
      </c>
      <c r="H1616">
        <v>0.14199999999999999</v>
      </c>
      <c r="I1616">
        <f>Data[[#This Row],[nucleus_area_pct]]/Data[[#This Row],[cytoplasm_ratio]]</f>
        <v>545.07042253521138</v>
      </c>
      <c r="J1616">
        <v>0.84099999999999997</v>
      </c>
      <c r="K1616">
        <v>0.29599999999999999</v>
      </c>
      <c r="L1616">
        <v>0.6</v>
      </c>
      <c r="M1616">
        <v>1</v>
      </c>
      <c r="N1616">
        <v>0.85199999999999998</v>
      </c>
      <c r="O1616">
        <v>534</v>
      </c>
      <c r="P1616">
        <v>76</v>
      </c>
      <c r="Q1616">
        <v>188</v>
      </c>
      <c r="R1616">
        <v>161</v>
      </c>
      <c r="S1616">
        <v>196</v>
      </c>
      <c r="T1616">
        <f>(Data[[#This Row],[mean_r]]/256)*100</f>
        <v>73.4375</v>
      </c>
      <c r="U1616">
        <f>(Data[[#This Row],[mean_g]]/256)*100</f>
        <v>62.890625</v>
      </c>
      <c r="V1616">
        <f>(Data[[#This Row],[mean_b]]/256)*100</f>
        <v>76.5625</v>
      </c>
      <c r="W1616">
        <v>0.56200000000000006</v>
      </c>
      <c r="X1616" t="s">
        <v>63</v>
      </c>
      <c r="Y1616" t="s">
        <v>45</v>
      </c>
      <c r="Z1616">
        <v>9663</v>
      </c>
      <c r="AA1616">
        <v>4.4000000000000004</v>
      </c>
      <c r="AB1616">
        <v>12.9</v>
      </c>
      <c r="AC1616">
        <v>43.5</v>
      </c>
      <c r="AD1616">
        <v>270053</v>
      </c>
      <c r="AE1616">
        <v>93.1</v>
      </c>
      <c r="AF1616">
        <v>34</v>
      </c>
      <c r="AG1616" t="s">
        <v>41</v>
      </c>
      <c r="AH1616" t="s">
        <v>68</v>
      </c>
      <c r="AI1616" t="s">
        <v>43</v>
      </c>
      <c r="AJ1616">
        <v>60</v>
      </c>
      <c r="AK1616">
        <v>360</v>
      </c>
      <c r="AL1616">
        <v>0.73309999999999997</v>
      </c>
      <c r="AM1616">
        <v>0.74950000000000006</v>
      </c>
      <c r="AN1616">
        <v>0.66349999999999998</v>
      </c>
      <c r="AO1616">
        <f>Data[[#This Row],[labeller_confidence_score]]-Data[[#This Row],[cytodiffusion_classification_confidence]]</f>
        <v>-8.6000000000000076E-2</v>
      </c>
    </row>
    <row r="1617" spans="1:41" x14ac:dyDescent="0.3">
      <c r="A1617" t="s">
        <v>1690</v>
      </c>
      <c r="B1617" t="s">
        <v>60</v>
      </c>
      <c r="C1617">
        <v>0</v>
      </c>
      <c r="D1617" t="s">
        <v>50</v>
      </c>
      <c r="E1617">
        <v>17.52</v>
      </c>
      <c r="F1617">
        <v>56.5</v>
      </c>
      <c r="G1617">
        <v>0.55100000000000005</v>
      </c>
      <c r="H1617">
        <v>0.44700000000000001</v>
      </c>
      <c r="I1617">
        <f>Data[[#This Row],[nucleus_area_pct]]/Data[[#This Row],[cytoplasm_ratio]]</f>
        <v>126.39821029082773</v>
      </c>
      <c r="J1617">
        <v>0.61399999999999999</v>
      </c>
      <c r="K1617">
        <v>0.59499999999999997</v>
      </c>
      <c r="L1617">
        <v>3.2</v>
      </c>
      <c r="M1617">
        <v>1.3</v>
      </c>
      <c r="N1617">
        <v>0.72599999999999998</v>
      </c>
      <c r="O1617">
        <v>572</v>
      </c>
      <c r="P1617">
        <v>93</v>
      </c>
      <c r="Q1617">
        <v>182</v>
      </c>
      <c r="R1617">
        <v>139</v>
      </c>
      <c r="S1617">
        <v>183</v>
      </c>
      <c r="T1617">
        <f>(Data[[#This Row],[mean_r]]/256)*100</f>
        <v>71.09375</v>
      </c>
      <c r="U1617">
        <f>(Data[[#This Row],[mean_g]]/256)*100</f>
        <v>54.296875</v>
      </c>
      <c r="V1617">
        <f>(Data[[#This Row],[mean_b]]/256)*100</f>
        <v>71.484375</v>
      </c>
      <c r="W1617">
        <v>0.57699999999999996</v>
      </c>
      <c r="X1617" t="s">
        <v>51</v>
      </c>
      <c r="Y1617" t="s">
        <v>40</v>
      </c>
      <c r="Z1617">
        <v>8657</v>
      </c>
      <c r="AA1617">
        <v>3.76</v>
      </c>
      <c r="AB1617">
        <v>15.6</v>
      </c>
      <c r="AC1617">
        <v>48.1</v>
      </c>
      <c r="AD1617">
        <v>307267</v>
      </c>
      <c r="AE1617">
        <v>85.9</v>
      </c>
      <c r="AF1617">
        <v>32.1</v>
      </c>
      <c r="AG1617" t="s">
        <v>64</v>
      </c>
      <c r="AH1617" t="s">
        <v>47</v>
      </c>
      <c r="AI1617" t="s">
        <v>43</v>
      </c>
      <c r="AJ1617">
        <v>60</v>
      </c>
      <c r="AK1617">
        <v>512</v>
      </c>
      <c r="AL1617">
        <v>0.14249999999999999</v>
      </c>
      <c r="AM1617">
        <v>0.83889999999999998</v>
      </c>
      <c r="AN1617">
        <v>0.94440000000000002</v>
      </c>
      <c r="AO1617">
        <f>Data[[#This Row],[labeller_confidence_score]]-Data[[#This Row],[cytodiffusion_classification_confidence]]</f>
        <v>0.10550000000000004</v>
      </c>
    </row>
    <row r="1618" spans="1:41" x14ac:dyDescent="0.3">
      <c r="A1618" t="s">
        <v>1691</v>
      </c>
      <c r="B1618" t="s">
        <v>58</v>
      </c>
      <c r="C1618">
        <v>1</v>
      </c>
      <c r="D1618" t="s">
        <v>38</v>
      </c>
      <c r="E1618">
        <v>13.07</v>
      </c>
      <c r="F1618">
        <v>76.900000000000006</v>
      </c>
      <c r="G1618">
        <v>0.71899999999999997</v>
      </c>
      <c r="H1618">
        <v>0.33500000000000002</v>
      </c>
      <c r="I1618">
        <f>Data[[#This Row],[nucleus_area_pct]]/Data[[#This Row],[cytoplasm_ratio]]</f>
        <v>229.55223880597015</v>
      </c>
      <c r="J1618">
        <v>0.84299999999999997</v>
      </c>
      <c r="K1618">
        <v>0.21099999999999999</v>
      </c>
      <c r="L1618">
        <v>1.33</v>
      </c>
      <c r="M1618">
        <v>1.1000000000000001</v>
      </c>
      <c r="N1618">
        <v>0.84699999999999998</v>
      </c>
      <c r="O1618">
        <v>473</v>
      </c>
      <c r="P1618">
        <v>90</v>
      </c>
      <c r="Q1618">
        <v>209</v>
      </c>
      <c r="R1618">
        <v>162</v>
      </c>
      <c r="S1618">
        <v>185</v>
      </c>
      <c r="T1618">
        <f>(Data[[#This Row],[mean_r]]/256)*100</f>
        <v>81.640625</v>
      </c>
      <c r="U1618">
        <f>(Data[[#This Row],[mean_g]]/256)*100</f>
        <v>63.28125</v>
      </c>
      <c r="V1618">
        <f>(Data[[#This Row],[mean_b]]/256)*100</f>
        <v>72.265625</v>
      </c>
      <c r="W1618">
        <v>0.67100000000000004</v>
      </c>
      <c r="X1618" t="s">
        <v>39</v>
      </c>
      <c r="Y1618" t="s">
        <v>45</v>
      </c>
      <c r="Z1618">
        <v>6914</v>
      </c>
      <c r="AA1618">
        <v>6.13</v>
      </c>
      <c r="AB1618">
        <v>14.8</v>
      </c>
      <c r="AC1618">
        <v>32.700000000000003</v>
      </c>
      <c r="AD1618">
        <v>280132</v>
      </c>
      <c r="AE1618">
        <v>89.3</v>
      </c>
      <c r="AF1618">
        <v>34</v>
      </c>
      <c r="AG1618" t="s">
        <v>64</v>
      </c>
      <c r="AH1618" t="s">
        <v>42</v>
      </c>
      <c r="AI1618" t="s">
        <v>56</v>
      </c>
      <c r="AJ1618">
        <v>100</v>
      </c>
      <c r="AK1618">
        <v>256</v>
      </c>
      <c r="AL1618">
        <v>0.81110000000000004</v>
      </c>
      <c r="AM1618">
        <v>0.73580000000000001</v>
      </c>
      <c r="AN1618">
        <v>0.87280000000000002</v>
      </c>
      <c r="AO1618">
        <f>Data[[#This Row],[labeller_confidence_score]]-Data[[#This Row],[cytodiffusion_classification_confidence]]</f>
        <v>0.13700000000000001</v>
      </c>
    </row>
    <row r="1619" spans="1:41" x14ac:dyDescent="0.3">
      <c r="A1619" t="s">
        <v>1692</v>
      </c>
      <c r="B1619" t="s">
        <v>54</v>
      </c>
      <c r="C1619">
        <v>0</v>
      </c>
      <c r="D1619" t="s">
        <v>54</v>
      </c>
      <c r="E1619">
        <v>7.21</v>
      </c>
      <c r="F1619">
        <v>0</v>
      </c>
      <c r="G1619">
        <v>0</v>
      </c>
      <c r="H1619">
        <v>1</v>
      </c>
      <c r="I1619">
        <f>Data[[#This Row],[nucleus_area_pct]]/Data[[#This Row],[cytoplasm_ratio]]</f>
        <v>0</v>
      </c>
      <c r="J1619">
        <v>0.85499999999999998</v>
      </c>
      <c r="K1619">
        <v>0.14799999999999999</v>
      </c>
      <c r="L1619">
        <v>0.45</v>
      </c>
      <c r="M1619">
        <v>1</v>
      </c>
      <c r="N1619">
        <v>0.93700000000000006</v>
      </c>
      <c r="O1619">
        <v>193</v>
      </c>
      <c r="P1619">
        <v>47</v>
      </c>
      <c r="Q1619">
        <v>237</v>
      </c>
      <c r="R1619">
        <v>137</v>
      </c>
      <c r="S1619">
        <v>139</v>
      </c>
      <c r="T1619">
        <f>(Data[[#This Row],[mean_r]]/256)*100</f>
        <v>92.578125</v>
      </c>
      <c r="U1619">
        <f>(Data[[#This Row],[mean_g]]/256)*100</f>
        <v>53.515625</v>
      </c>
      <c r="V1619">
        <f>(Data[[#This Row],[mean_b]]/256)*100</f>
        <v>54.296875</v>
      </c>
      <c r="W1619">
        <v>0.49399999999999999</v>
      </c>
      <c r="X1619" t="s">
        <v>63</v>
      </c>
      <c r="Y1619" t="s">
        <v>45</v>
      </c>
      <c r="Z1619">
        <v>3900</v>
      </c>
      <c r="AA1619">
        <v>4.82</v>
      </c>
      <c r="AB1619">
        <v>11.7</v>
      </c>
      <c r="AC1619">
        <v>42.5</v>
      </c>
      <c r="AD1619">
        <v>351894</v>
      </c>
      <c r="AE1619">
        <v>85.9</v>
      </c>
      <c r="AF1619">
        <v>33.1</v>
      </c>
      <c r="AG1619" t="s">
        <v>64</v>
      </c>
      <c r="AH1619" t="s">
        <v>42</v>
      </c>
      <c r="AI1619" t="s">
        <v>43</v>
      </c>
      <c r="AJ1619">
        <v>60</v>
      </c>
      <c r="AK1619">
        <v>256</v>
      </c>
      <c r="AL1619">
        <v>6.6500000000000004E-2</v>
      </c>
      <c r="AM1619">
        <v>0.8175</v>
      </c>
      <c r="AN1619">
        <v>0.96750000000000003</v>
      </c>
      <c r="AO1619">
        <f>Data[[#This Row],[labeller_confidence_score]]-Data[[#This Row],[cytodiffusion_classification_confidence]]</f>
        <v>0.15000000000000002</v>
      </c>
    </row>
    <row r="1620" spans="1:41" x14ac:dyDescent="0.3">
      <c r="A1620" t="s">
        <v>1693</v>
      </c>
      <c r="B1620" t="s">
        <v>62</v>
      </c>
      <c r="C1620">
        <v>0</v>
      </c>
      <c r="D1620" t="s">
        <v>50</v>
      </c>
      <c r="E1620">
        <v>8.07</v>
      </c>
      <c r="F1620">
        <v>77.2</v>
      </c>
      <c r="G1620">
        <v>0.755</v>
      </c>
      <c r="H1620">
        <v>0.16700000000000001</v>
      </c>
      <c r="I1620">
        <f>Data[[#This Row],[nucleus_area_pct]]/Data[[#This Row],[cytoplasm_ratio]]</f>
        <v>462.27544910179643</v>
      </c>
      <c r="J1620">
        <v>0.83199999999999996</v>
      </c>
      <c r="K1620">
        <v>0.22</v>
      </c>
      <c r="L1620">
        <v>0.87</v>
      </c>
      <c r="M1620">
        <v>1.1000000000000001</v>
      </c>
      <c r="N1620">
        <v>0.95499999999999996</v>
      </c>
      <c r="O1620">
        <v>304</v>
      </c>
      <c r="P1620">
        <v>61</v>
      </c>
      <c r="Q1620">
        <v>181</v>
      </c>
      <c r="R1620">
        <v>182</v>
      </c>
      <c r="S1620">
        <v>191</v>
      </c>
      <c r="T1620">
        <f>(Data[[#This Row],[mean_r]]/256)*100</f>
        <v>70.703125</v>
      </c>
      <c r="U1620">
        <f>(Data[[#This Row],[mean_g]]/256)*100</f>
        <v>71.09375</v>
      </c>
      <c r="V1620">
        <f>(Data[[#This Row],[mean_b]]/256)*100</f>
        <v>74.609375</v>
      </c>
      <c r="W1620">
        <v>0.76800000000000002</v>
      </c>
      <c r="X1620" t="s">
        <v>51</v>
      </c>
      <c r="Y1620" t="s">
        <v>40</v>
      </c>
      <c r="Z1620">
        <v>9082</v>
      </c>
      <c r="AA1620">
        <v>4.29</v>
      </c>
      <c r="AB1620">
        <v>13.4</v>
      </c>
      <c r="AC1620">
        <v>48.8</v>
      </c>
      <c r="AD1620">
        <v>312710</v>
      </c>
      <c r="AE1620">
        <v>93.9</v>
      </c>
      <c r="AF1620">
        <v>28.9</v>
      </c>
      <c r="AG1620" t="s">
        <v>64</v>
      </c>
      <c r="AH1620" t="s">
        <v>42</v>
      </c>
      <c r="AI1620" t="s">
        <v>56</v>
      </c>
      <c r="AJ1620">
        <v>100</v>
      </c>
      <c r="AK1620">
        <v>256</v>
      </c>
      <c r="AL1620">
        <v>4.5699999999999998E-2</v>
      </c>
      <c r="AM1620">
        <v>1</v>
      </c>
      <c r="AN1620">
        <v>0.997</v>
      </c>
      <c r="AO1620">
        <f>Data[[#This Row],[labeller_confidence_score]]-Data[[#This Row],[cytodiffusion_classification_confidence]]</f>
        <v>-3.0000000000000027E-3</v>
      </c>
    </row>
    <row r="1621" spans="1:41" x14ac:dyDescent="0.3">
      <c r="A1621" t="s">
        <v>1694</v>
      </c>
      <c r="B1621" t="s">
        <v>49</v>
      </c>
      <c r="C1621">
        <v>0</v>
      </c>
      <c r="D1621" t="s">
        <v>50</v>
      </c>
      <c r="E1621">
        <v>11.72</v>
      </c>
      <c r="F1621">
        <v>54</v>
      </c>
      <c r="G1621">
        <v>0.53100000000000003</v>
      </c>
      <c r="H1621">
        <v>0.42699999999999999</v>
      </c>
      <c r="I1621">
        <f>Data[[#This Row],[nucleus_area_pct]]/Data[[#This Row],[cytoplasm_ratio]]</f>
        <v>126.46370023419205</v>
      </c>
      <c r="J1621">
        <v>0.69099999999999995</v>
      </c>
      <c r="K1621">
        <v>0.31</v>
      </c>
      <c r="L1621">
        <v>3.79</v>
      </c>
      <c r="M1621">
        <v>4.0999999999999996</v>
      </c>
      <c r="N1621">
        <v>0.84899999999999998</v>
      </c>
      <c r="O1621">
        <v>444</v>
      </c>
      <c r="P1621">
        <v>79</v>
      </c>
      <c r="Q1621">
        <v>193</v>
      </c>
      <c r="R1621">
        <v>160</v>
      </c>
      <c r="S1621">
        <v>168</v>
      </c>
      <c r="T1621">
        <f>(Data[[#This Row],[mean_r]]/256)*100</f>
        <v>75.390625</v>
      </c>
      <c r="U1621">
        <f>(Data[[#This Row],[mean_g]]/256)*100</f>
        <v>62.5</v>
      </c>
      <c r="V1621">
        <f>(Data[[#This Row],[mean_b]]/256)*100</f>
        <v>65.625</v>
      </c>
      <c r="W1621">
        <v>0.57299999999999995</v>
      </c>
      <c r="X1621" t="s">
        <v>63</v>
      </c>
      <c r="Y1621" t="s">
        <v>45</v>
      </c>
      <c r="Z1621">
        <v>7920</v>
      </c>
      <c r="AA1621">
        <v>4.92</v>
      </c>
      <c r="AB1621">
        <v>15.7</v>
      </c>
      <c r="AC1621">
        <v>44.2</v>
      </c>
      <c r="AD1621">
        <v>234178</v>
      </c>
      <c r="AE1621">
        <v>88.1</v>
      </c>
      <c r="AF1621">
        <v>33.9</v>
      </c>
      <c r="AG1621" t="s">
        <v>46</v>
      </c>
      <c r="AH1621" t="s">
        <v>47</v>
      </c>
      <c r="AI1621" t="s">
        <v>56</v>
      </c>
      <c r="AJ1621">
        <v>100</v>
      </c>
      <c r="AK1621">
        <v>256</v>
      </c>
      <c r="AL1621">
        <v>0.1113</v>
      </c>
      <c r="AM1621">
        <v>1</v>
      </c>
      <c r="AN1621">
        <v>0.79300000000000004</v>
      </c>
      <c r="AO1621">
        <f>Data[[#This Row],[labeller_confidence_score]]-Data[[#This Row],[cytodiffusion_classification_confidence]]</f>
        <v>-0.20699999999999996</v>
      </c>
    </row>
    <row r="1622" spans="1:41" x14ac:dyDescent="0.3">
      <c r="A1622" t="s">
        <v>1695</v>
      </c>
      <c r="B1622" t="s">
        <v>133</v>
      </c>
      <c r="C1622">
        <v>1</v>
      </c>
      <c r="D1622" t="s">
        <v>104</v>
      </c>
      <c r="E1622">
        <v>9.74</v>
      </c>
      <c r="F1622">
        <v>0</v>
      </c>
      <c r="G1622">
        <v>0</v>
      </c>
      <c r="H1622">
        <v>1</v>
      </c>
      <c r="I1622">
        <f>Data[[#This Row],[nucleus_area_pct]]/Data[[#This Row],[cytoplasm_ratio]]</f>
        <v>0</v>
      </c>
      <c r="J1622">
        <v>0.44800000000000001</v>
      </c>
      <c r="K1622">
        <v>0.78200000000000003</v>
      </c>
      <c r="L1622">
        <v>0.55000000000000004</v>
      </c>
      <c r="M1622">
        <v>1</v>
      </c>
      <c r="N1622">
        <v>0.93500000000000005</v>
      </c>
      <c r="O1622">
        <v>191</v>
      </c>
      <c r="P1622">
        <v>64</v>
      </c>
      <c r="Q1622">
        <v>219</v>
      </c>
      <c r="R1622">
        <v>118</v>
      </c>
      <c r="S1622">
        <v>121</v>
      </c>
      <c r="T1622">
        <f>(Data[[#This Row],[mean_r]]/256)*100</f>
        <v>85.546875</v>
      </c>
      <c r="U1622">
        <f>(Data[[#This Row],[mean_g]]/256)*100</f>
        <v>46.09375</v>
      </c>
      <c r="V1622">
        <f>(Data[[#This Row],[mean_b]]/256)*100</f>
        <v>47.265625</v>
      </c>
      <c r="W1622">
        <v>0.46</v>
      </c>
      <c r="X1622" t="s">
        <v>39</v>
      </c>
      <c r="Y1622" t="s">
        <v>45</v>
      </c>
      <c r="Z1622">
        <v>10150</v>
      </c>
      <c r="AA1622">
        <v>4.6500000000000004</v>
      </c>
      <c r="AB1622">
        <v>12.8</v>
      </c>
      <c r="AC1622">
        <v>41.4</v>
      </c>
      <c r="AD1622">
        <v>276221</v>
      </c>
      <c r="AE1622">
        <v>105.9</v>
      </c>
      <c r="AF1622">
        <v>35.1</v>
      </c>
      <c r="AG1622" t="s">
        <v>64</v>
      </c>
      <c r="AH1622" t="s">
        <v>42</v>
      </c>
      <c r="AI1622" t="s">
        <v>56</v>
      </c>
      <c r="AJ1622">
        <v>60</v>
      </c>
      <c r="AK1622">
        <v>360</v>
      </c>
      <c r="AL1622">
        <v>0.81820000000000004</v>
      </c>
      <c r="AM1622">
        <v>0.85860000000000003</v>
      </c>
      <c r="AN1622">
        <v>0.91849999999999998</v>
      </c>
      <c r="AO1622">
        <f>Data[[#This Row],[labeller_confidence_score]]-Data[[#This Row],[cytodiffusion_classification_confidence]]</f>
        <v>5.9899999999999953E-2</v>
      </c>
    </row>
    <row r="1623" spans="1:41" x14ac:dyDescent="0.3">
      <c r="A1623" t="s">
        <v>1696</v>
      </c>
      <c r="B1623" t="s">
        <v>58</v>
      </c>
      <c r="C1623">
        <v>1</v>
      </c>
      <c r="D1623" t="s">
        <v>38</v>
      </c>
      <c r="E1623">
        <v>12.56</v>
      </c>
      <c r="F1623">
        <v>68.7</v>
      </c>
      <c r="G1623">
        <v>0.64400000000000002</v>
      </c>
      <c r="H1623">
        <v>0.32100000000000001</v>
      </c>
      <c r="I1623">
        <f>Data[[#This Row],[nucleus_area_pct]]/Data[[#This Row],[cytoplasm_ratio]]</f>
        <v>214.01869158878506</v>
      </c>
      <c r="J1623">
        <v>0.73599999999999999</v>
      </c>
      <c r="K1623">
        <v>0.42</v>
      </c>
      <c r="L1623">
        <v>1.1299999999999999</v>
      </c>
      <c r="M1623">
        <v>1.2</v>
      </c>
      <c r="N1623">
        <v>0.78</v>
      </c>
      <c r="O1623">
        <v>636</v>
      </c>
      <c r="P1623">
        <v>74</v>
      </c>
      <c r="Q1623">
        <v>204</v>
      </c>
      <c r="R1623">
        <v>145</v>
      </c>
      <c r="S1623">
        <v>183</v>
      </c>
      <c r="T1623">
        <f>(Data[[#This Row],[mean_r]]/256)*100</f>
        <v>79.6875</v>
      </c>
      <c r="U1623">
        <f>(Data[[#This Row],[mean_g]]/256)*100</f>
        <v>56.640625</v>
      </c>
      <c r="V1623">
        <f>(Data[[#This Row],[mean_b]]/256)*100</f>
        <v>71.484375</v>
      </c>
      <c r="W1623">
        <v>0.80100000000000005</v>
      </c>
      <c r="X1623" t="s">
        <v>39</v>
      </c>
      <c r="Y1623" t="s">
        <v>40</v>
      </c>
      <c r="Z1623">
        <v>8418</v>
      </c>
      <c r="AA1623">
        <v>4.82</v>
      </c>
      <c r="AB1623">
        <v>15.8</v>
      </c>
      <c r="AC1623">
        <v>45</v>
      </c>
      <c r="AD1623">
        <v>305567</v>
      </c>
      <c r="AE1623">
        <v>93.8</v>
      </c>
      <c r="AF1623">
        <v>33</v>
      </c>
      <c r="AG1623" t="s">
        <v>64</v>
      </c>
      <c r="AH1623" t="s">
        <v>68</v>
      </c>
      <c r="AI1623" t="s">
        <v>52</v>
      </c>
      <c r="AJ1623">
        <v>100</v>
      </c>
      <c r="AK1623">
        <v>224</v>
      </c>
      <c r="AL1623">
        <v>0.85329999999999995</v>
      </c>
      <c r="AM1623">
        <v>0.65110000000000001</v>
      </c>
      <c r="AN1623">
        <v>0.80830000000000002</v>
      </c>
      <c r="AO1623">
        <f>Data[[#This Row],[labeller_confidence_score]]-Data[[#This Row],[cytodiffusion_classification_confidence]]</f>
        <v>0.15720000000000001</v>
      </c>
    </row>
    <row r="1624" spans="1:41" x14ac:dyDescent="0.3">
      <c r="A1624" t="s">
        <v>1697</v>
      </c>
      <c r="B1624" t="s">
        <v>49</v>
      </c>
      <c r="C1624">
        <v>0</v>
      </c>
      <c r="D1624" t="s">
        <v>50</v>
      </c>
      <c r="E1624">
        <v>13.23</v>
      </c>
      <c r="F1624">
        <v>59.1</v>
      </c>
      <c r="G1624">
        <v>0.60599999999999998</v>
      </c>
      <c r="H1624">
        <v>0.51700000000000002</v>
      </c>
      <c r="I1624">
        <f>Data[[#This Row],[nucleus_area_pct]]/Data[[#This Row],[cytoplasm_ratio]]</f>
        <v>114.31334622823985</v>
      </c>
      <c r="J1624">
        <v>0.77400000000000002</v>
      </c>
      <c r="K1624">
        <v>0.23</v>
      </c>
      <c r="L1624">
        <v>3.16</v>
      </c>
      <c r="M1624">
        <v>2.9</v>
      </c>
      <c r="N1624">
        <v>0.78300000000000003</v>
      </c>
      <c r="O1624">
        <v>357</v>
      </c>
      <c r="P1624">
        <v>68</v>
      </c>
      <c r="Q1624">
        <v>201</v>
      </c>
      <c r="R1624">
        <v>124</v>
      </c>
      <c r="S1624">
        <v>195</v>
      </c>
      <c r="T1624">
        <f>(Data[[#This Row],[mean_r]]/256)*100</f>
        <v>78.515625</v>
      </c>
      <c r="U1624">
        <f>(Data[[#This Row],[mean_g]]/256)*100</f>
        <v>48.4375</v>
      </c>
      <c r="V1624">
        <f>(Data[[#This Row],[mean_b]]/256)*100</f>
        <v>76.171875</v>
      </c>
      <c r="W1624">
        <v>0.80500000000000005</v>
      </c>
      <c r="X1624" t="s">
        <v>39</v>
      </c>
      <c r="Y1624" t="s">
        <v>40</v>
      </c>
      <c r="Z1624">
        <v>8515</v>
      </c>
      <c r="AA1624">
        <v>4.08</v>
      </c>
      <c r="AB1624">
        <v>15.8</v>
      </c>
      <c r="AC1624">
        <v>34.799999999999997</v>
      </c>
      <c r="AD1624">
        <v>251131</v>
      </c>
      <c r="AE1624">
        <v>85.1</v>
      </c>
      <c r="AF1624">
        <v>33.799999999999997</v>
      </c>
      <c r="AG1624" t="s">
        <v>64</v>
      </c>
      <c r="AH1624" t="s">
        <v>68</v>
      </c>
      <c r="AI1624" t="s">
        <v>52</v>
      </c>
      <c r="AJ1624">
        <v>100</v>
      </c>
      <c r="AK1624">
        <v>360</v>
      </c>
      <c r="AL1624">
        <v>7.8200000000000006E-2</v>
      </c>
      <c r="AM1624">
        <v>0.98340000000000005</v>
      </c>
      <c r="AN1624">
        <v>0.98819999999999997</v>
      </c>
      <c r="AO1624">
        <f>Data[[#This Row],[labeller_confidence_score]]-Data[[#This Row],[cytodiffusion_classification_confidence]]</f>
        <v>4.7999999999999154E-3</v>
      </c>
    </row>
    <row r="1625" spans="1:41" x14ac:dyDescent="0.3">
      <c r="A1625" t="s">
        <v>1698</v>
      </c>
      <c r="B1625" t="s">
        <v>54</v>
      </c>
      <c r="C1625">
        <v>0</v>
      </c>
      <c r="D1625" t="s">
        <v>54</v>
      </c>
      <c r="E1625">
        <v>7.24</v>
      </c>
      <c r="F1625">
        <v>0</v>
      </c>
      <c r="G1625">
        <v>0</v>
      </c>
      <c r="H1625">
        <v>1</v>
      </c>
      <c r="I1625">
        <f>Data[[#This Row],[nucleus_area_pct]]/Data[[#This Row],[cytoplasm_ratio]]</f>
        <v>0</v>
      </c>
      <c r="J1625">
        <v>0.89500000000000002</v>
      </c>
      <c r="K1625">
        <v>0.16400000000000001</v>
      </c>
      <c r="L1625">
        <v>0.59</v>
      </c>
      <c r="M1625">
        <v>1</v>
      </c>
      <c r="N1625">
        <v>0.94499999999999995</v>
      </c>
      <c r="O1625">
        <v>184</v>
      </c>
      <c r="P1625">
        <v>48</v>
      </c>
      <c r="Q1625">
        <v>219</v>
      </c>
      <c r="R1625">
        <v>120</v>
      </c>
      <c r="S1625">
        <v>141</v>
      </c>
      <c r="T1625">
        <f>(Data[[#This Row],[mean_r]]/256)*100</f>
        <v>85.546875</v>
      </c>
      <c r="U1625">
        <f>(Data[[#This Row],[mean_g]]/256)*100</f>
        <v>46.875</v>
      </c>
      <c r="V1625">
        <f>(Data[[#This Row],[mean_b]]/256)*100</f>
        <v>55.078125</v>
      </c>
      <c r="W1625">
        <v>0.51700000000000002</v>
      </c>
      <c r="X1625" t="s">
        <v>51</v>
      </c>
      <c r="Y1625" t="s">
        <v>40</v>
      </c>
      <c r="Z1625">
        <v>4416</v>
      </c>
      <c r="AA1625">
        <v>5.34</v>
      </c>
      <c r="AB1625">
        <v>15.6</v>
      </c>
      <c r="AC1625">
        <v>35.700000000000003</v>
      </c>
      <c r="AD1625">
        <v>464820</v>
      </c>
      <c r="AE1625">
        <v>89.4</v>
      </c>
      <c r="AF1625">
        <v>33.5</v>
      </c>
      <c r="AG1625" t="s">
        <v>46</v>
      </c>
      <c r="AH1625" t="s">
        <v>47</v>
      </c>
      <c r="AI1625" t="s">
        <v>52</v>
      </c>
      <c r="AJ1625">
        <v>60</v>
      </c>
      <c r="AK1625">
        <v>224</v>
      </c>
      <c r="AL1625">
        <v>0.10879999999999999</v>
      </c>
      <c r="AM1625">
        <v>0.84360000000000002</v>
      </c>
      <c r="AN1625">
        <v>0.76400000000000001</v>
      </c>
      <c r="AO1625">
        <f>Data[[#This Row],[labeller_confidence_score]]-Data[[#This Row],[cytodiffusion_classification_confidence]]</f>
        <v>-7.9600000000000004E-2</v>
      </c>
    </row>
    <row r="1626" spans="1:41" x14ac:dyDescent="0.3">
      <c r="A1626" t="s">
        <v>1699</v>
      </c>
      <c r="B1626" t="s">
        <v>66</v>
      </c>
      <c r="C1626">
        <v>1</v>
      </c>
      <c r="D1626" t="s">
        <v>67</v>
      </c>
      <c r="E1626">
        <v>9.74</v>
      </c>
      <c r="F1626">
        <v>95.8</v>
      </c>
      <c r="G1626">
        <v>0.73099999999999998</v>
      </c>
      <c r="H1626">
        <v>0.189</v>
      </c>
      <c r="I1626">
        <f>Data[[#This Row],[nucleus_area_pct]]/Data[[#This Row],[cytoplasm_ratio]]</f>
        <v>506.87830687830689</v>
      </c>
      <c r="J1626">
        <v>0.33800000000000002</v>
      </c>
      <c r="K1626">
        <v>0.58499999999999996</v>
      </c>
      <c r="L1626">
        <v>1.4</v>
      </c>
      <c r="M1626">
        <v>1</v>
      </c>
      <c r="N1626">
        <v>0.61299999999999999</v>
      </c>
      <c r="O1626">
        <v>347</v>
      </c>
      <c r="P1626">
        <v>80</v>
      </c>
      <c r="Q1626">
        <v>222</v>
      </c>
      <c r="R1626">
        <v>137</v>
      </c>
      <c r="S1626">
        <v>205</v>
      </c>
      <c r="T1626">
        <f>(Data[[#This Row],[mean_r]]/256)*100</f>
        <v>86.71875</v>
      </c>
      <c r="U1626">
        <f>(Data[[#This Row],[mean_g]]/256)*100</f>
        <v>53.515625</v>
      </c>
      <c r="V1626">
        <f>(Data[[#This Row],[mean_b]]/256)*100</f>
        <v>80.078125</v>
      </c>
      <c r="W1626">
        <v>0.85399999999999998</v>
      </c>
      <c r="X1626" t="s">
        <v>39</v>
      </c>
      <c r="Y1626" t="s">
        <v>45</v>
      </c>
      <c r="Z1626">
        <v>4776</v>
      </c>
      <c r="AA1626">
        <v>4.7</v>
      </c>
      <c r="AB1626">
        <v>13.7</v>
      </c>
      <c r="AC1626">
        <v>35.4</v>
      </c>
      <c r="AD1626">
        <v>238893</v>
      </c>
      <c r="AE1626">
        <v>103.3</v>
      </c>
      <c r="AF1626">
        <v>33.4</v>
      </c>
      <c r="AG1626" t="s">
        <v>46</v>
      </c>
      <c r="AH1626" t="s">
        <v>42</v>
      </c>
      <c r="AI1626" t="s">
        <v>56</v>
      </c>
      <c r="AJ1626">
        <v>40</v>
      </c>
      <c r="AK1626">
        <v>224</v>
      </c>
      <c r="AL1626">
        <v>0.75629999999999997</v>
      </c>
      <c r="AM1626">
        <v>0.78049999999999997</v>
      </c>
      <c r="AN1626">
        <v>0.85340000000000005</v>
      </c>
      <c r="AO1626">
        <f>Data[[#This Row],[labeller_confidence_score]]-Data[[#This Row],[cytodiffusion_classification_confidence]]</f>
        <v>7.2900000000000076E-2</v>
      </c>
    </row>
    <row r="1627" spans="1:41" x14ac:dyDescent="0.3">
      <c r="A1627" t="s">
        <v>1700</v>
      </c>
      <c r="B1627" t="s">
        <v>49</v>
      </c>
      <c r="C1627">
        <v>0</v>
      </c>
      <c r="D1627" t="s">
        <v>50</v>
      </c>
      <c r="E1627">
        <v>12.9</v>
      </c>
      <c r="F1627">
        <v>54.8</v>
      </c>
      <c r="G1627">
        <v>0.48599999999999999</v>
      </c>
      <c r="H1627">
        <v>0.39500000000000002</v>
      </c>
      <c r="I1627">
        <f>Data[[#This Row],[nucleus_area_pct]]/Data[[#This Row],[cytoplasm_ratio]]</f>
        <v>138.73417721518987</v>
      </c>
      <c r="J1627">
        <v>0.875</v>
      </c>
      <c r="K1627">
        <v>0.45600000000000002</v>
      </c>
      <c r="L1627">
        <v>4.17</v>
      </c>
      <c r="M1627">
        <v>3.5</v>
      </c>
      <c r="N1627">
        <v>0.83399999999999996</v>
      </c>
      <c r="O1627">
        <v>406</v>
      </c>
      <c r="P1627">
        <v>69</v>
      </c>
      <c r="Q1627">
        <v>194</v>
      </c>
      <c r="R1627">
        <v>161</v>
      </c>
      <c r="S1627">
        <v>173</v>
      </c>
      <c r="T1627">
        <f>(Data[[#This Row],[mean_r]]/256)*100</f>
        <v>75.78125</v>
      </c>
      <c r="U1627">
        <f>(Data[[#This Row],[mean_g]]/256)*100</f>
        <v>62.890625</v>
      </c>
      <c r="V1627">
        <f>(Data[[#This Row],[mean_b]]/256)*100</f>
        <v>67.578125</v>
      </c>
      <c r="W1627">
        <v>0.68100000000000005</v>
      </c>
      <c r="X1627" t="s">
        <v>51</v>
      </c>
      <c r="Y1627" t="s">
        <v>45</v>
      </c>
      <c r="Z1627">
        <v>7425</v>
      </c>
      <c r="AA1627">
        <v>6.06</v>
      </c>
      <c r="AB1627">
        <v>11.8</v>
      </c>
      <c r="AC1627">
        <v>40.299999999999997</v>
      </c>
      <c r="AD1627">
        <v>220667</v>
      </c>
      <c r="AE1627">
        <v>98.9</v>
      </c>
      <c r="AF1627">
        <v>34.5</v>
      </c>
      <c r="AG1627" t="s">
        <v>64</v>
      </c>
      <c r="AH1627" t="s">
        <v>47</v>
      </c>
      <c r="AI1627" t="s">
        <v>43</v>
      </c>
      <c r="AJ1627">
        <v>60</v>
      </c>
      <c r="AK1627">
        <v>360</v>
      </c>
      <c r="AL1627">
        <v>0.23380000000000001</v>
      </c>
      <c r="AM1627">
        <v>0.96850000000000003</v>
      </c>
      <c r="AN1627">
        <v>0.97009999999999996</v>
      </c>
      <c r="AO1627">
        <f>Data[[#This Row],[labeller_confidence_score]]-Data[[#This Row],[cytodiffusion_classification_confidence]]</f>
        <v>1.5999999999999348E-3</v>
      </c>
    </row>
    <row r="1628" spans="1:41" x14ac:dyDescent="0.3">
      <c r="A1628" t="s">
        <v>1701</v>
      </c>
      <c r="B1628" t="s">
        <v>49</v>
      </c>
      <c r="C1628">
        <v>0</v>
      </c>
      <c r="D1628" t="s">
        <v>50</v>
      </c>
      <c r="E1628">
        <v>11.78</v>
      </c>
      <c r="F1628">
        <v>54</v>
      </c>
      <c r="G1628">
        <v>0.441</v>
      </c>
      <c r="H1628">
        <v>0.39400000000000002</v>
      </c>
      <c r="I1628">
        <f>Data[[#This Row],[nucleus_area_pct]]/Data[[#This Row],[cytoplasm_ratio]]</f>
        <v>137.05583756345177</v>
      </c>
      <c r="J1628">
        <v>0.82899999999999996</v>
      </c>
      <c r="K1628">
        <v>0.39800000000000002</v>
      </c>
      <c r="L1628">
        <v>3.25</v>
      </c>
      <c r="M1628">
        <v>3.7</v>
      </c>
      <c r="N1628">
        <v>0.82499999999999996</v>
      </c>
      <c r="O1628">
        <v>482</v>
      </c>
      <c r="P1628">
        <v>72</v>
      </c>
      <c r="Q1628">
        <v>188</v>
      </c>
      <c r="R1628">
        <v>184</v>
      </c>
      <c r="S1628">
        <v>190</v>
      </c>
      <c r="T1628">
        <f>(Data[[#This Row],[mean_r]]/256)*100</f>
        <v>73.4375</v>
      </c>
      <c r="U1628">
        <f>(Data[[#This Row],[mean_g]]/256)*100</f>
        <v>71.875</v>
      </c>
      <c r="V1628">
        <f>(Data[[#This Row],[mean_b]]/256)*100</f>
        <v>74.21875</v>
      </c>
      <c r="W1628">
        <v>0.60899999999999999</v>
      </c>
      <c r="X1628" t="s">
        <v>51</v>
      </c>
      <c r="Y1628" t="s">
        <v>40</v>
      </c>
      <c r="Z1628">
        <v>3866</v>
      </c>
      <c r="AA1628">
        <v>5.14</v>
      </c>
      <c r="AB1628">
        <v>13.9</v>
      </c>
      <c r="AC1628">
        <v>46.2</v>
      </c>
      <c r="AD1628">
        <v>312478</v>
      </c>
      <c r="AE1628">
        <v>86.1</v>
      </c>
      <c r="AF1628">
        <v>31.7</v>
      </c>
      <c r="AG1628" t="s">
        <v>46</v>
      </c>
      <c r="AH1628" t="s">
        <v>42</v>
      </c>
      <c r="AI1628" t="s">
        <v>56</v>
      </c>
      <c r="AJ1628">
        <v>40</v>
      </c>
      <c r="AK1628">
        <v>224</v>
      </c>
      <c r="AL1628">
        <v>0.1207</v>
      </c>
      <c r="AM1628">
        <v>0.93030000000000002</v>
      </c>
      <c r="AN1628">
        <v>0.92989999999999995</v>
      </c>
      <c r="AO1628">
        <f>Data[[#This Row],[labeller_confidence_score]]-Data[[#This Row],[cytodiffusion_classification_confidence]]</f>
        <v>-4.0000000000006697E-4</v>
      </c>
    </row>
    <row r="1629" spans="1:41" x14ac:dyDescent="0.3">
      <c r="A1629" t="s">
        <v>1702</v>
      </c>
      <c r="B1629" t="s">
        <v>106</v>
      </c>
      <c r="C1629">
        <v>1</v>
      </c>
      <c r="D1629" t="s">
        <v>82</v>
      </c>
      <c r="E1629">
        <v>11.67</v>
      </c>
      <c r="F1629">
        <v>90.2</v>
      </c>
      <c r="G1629">
        <v>0.48299999999999998</v>
      </c>
      <c r="H1629">
        <v>0.17499999999999999</v>
      </c>
      <c r="I1629">
        <f>Data[[#This Row],[nucleus_area_pct]]/Data[[#This Row],[cytoplasm_ratio]]</f>
        <v>515.42857142857144</v>
      </c>
      <c r="J1629">
        <v>0.78900000000000003</v>
      </c>
      <c r="K1629">
        <v>0.248</v>
      </c>
      <c r="L1629">
        <v>1.1000000000000001</v>
      </c>
      <c r="M1629">
        <v>1</v>
      </c>
      <c r="N1629">
        <v>0.88200000000000001</v>
      </c>
      <c r="O1629">
        <v>637</v>
      </c>
      <c r="P1629">
        <v>99</v>
      </c>
      <c r="Q1629">
        <v>210</v>
      </c>
      <c r="R1629">
        <v>154</v>
      </c>
      <c r="S1629">
        <v>203</v>
      </c>
      <c r="T1629">
        <f>(Data[[#This Row],[mean_r]]/256)*100</f>
        <v>82.03125</v>
      </c>
      <c r="U1629">
        <f>(Data[[#This Row],[mean_g]]/256)*100</f>
        <v>60.15625</v>
      </c>
      <c r="V1629">
        <f>(Data[[#This Row],[mean_b]]/256)*100</f>
        <v>79.296875</v>
      </c>
      <c r="W1629">
        <v>0.68100000000000005</v>
      </c>
      <c r="X1629" t="s">
        <v>51</v>
      </c>
      <c r="Y1629" t="s">
        <v>45</v>
      </c>
      <c r="Z1629">
        <v>9820</v>
      </c>
      <c r="AA1629">
        <v>4.87</v>
      </c>
      <c r="AB1629">
        <v>14.9</v>
      </c>
      <c r="AC1629">
        <v>35.6</v>
      </c>
      <c r="AD1629">
        <v>303308</v>
      </c>
      <c r="AE1629">
        <v>97.2</v>
      </c>
      <c r="AF1629">
        <v>34.5</v>
      </c>
      <c r="AG1629" t="s">
        <v>64</v>
      </c>
      <c r="AH1629" t="s">
        <v>42</v>
      </c>
      <c r="AI1629" t="s">
        <v>56</v>
      </c>
      <c r="AJ1629">
        <v>100</v>
      </c>
      <c r="AK1629">
        <v>360</v>
      </c>
      <c r="AL1629">
        <v>0.93810000000000004</v>
      </c>
      <c r="AM1629">
        <v>0.73250000000000004</v>
      </c>
      <c r="AN1629">
        <v>0.80940000000000001</v>
      </c>
      <c r="AO1629">
        <f>Data[[#This Row],[labeller_confidence_score]]-Data[[#This Row],[cytodiffusion_classification_confidence]]</f>
        <v>7.6899999999999968E-2</v>
      </c>
    </row>
    <row r="1630" spans="1:41" x14ac:dyDescent="0.3">
      <c r="A1630" t="s">
        <v>1703</v>
      </c>
      <c r="B1630" t="s">
        <v>49</v>
      </c>
      <c r="C1630">
        <v>0</v>
      </c>
      <c r="D1630" t="s">
        <v>50</v>
      </c>
      <c r="E1630">
        <v>11.36</v>
      </c>
      <c r="F1630">
        <v>57.1</v>
      </c>
      <c r="G1630">
        <v>0.53200000000000003</v>
      </c>
      <c r="H1630">
        <v>0.42099999999999999</v>
      </c>
      <c r="I1630">
        <f>Data[[#This Row],[nucleus_area_pct]]/Data[[#This Row],[cytoplasm_ratio]]</f>
        <v>135.62945368171023</v>
      </c>
      <c r="J1630">
        <v>0.86499999999999999</v>
      </c>
      <c r="K1630">
        <v>0.501</v>
      </c>
      <c r="L1630">
        <v>2.99</v>
      </c>
      <c r="M1630">
        <v>2.5</v>
      </c>
      <c r="N1630">
        <v>0.71199999999999997</v>
      </c>
      <c r="O1630">
        <v>431</v>
      </c>
      <c r="P1630">
        <v>77</v>
      </c>
      <c r="Q1630">
        <v>210</v>
      </c>
      <c r="R1630">
        <v>158</v>
      </c>
      <c r="S1630">
        <v>172</v>
      </c>
      <c r="T1630">
        <f>(Data[[#This Row],[mean_r]]/256)*100</f>
        <v>82.03125</v>
      </c>
      <c r="U1630">
        <f>(Data[[#This Row],[mean_g]]/256)*100</f>
        <v>61.71875</v>
      </c>
      <c r="V1630">
        <f>(Data[[#This Row],[mean_b]]/256)*100</f>
        <v>67.1875</v>
      </c>
      <c r="W1630">
        <v>0.69599999999999995</v>
      </c>
      <c r="X1630" t="s">
        <v>51</v>
      </c>
      <c r="Y1630" t="s">
        <v>45</v>
      </c>
      <c r="Z1630">
        <v>11195</v>
      </c>
      <c r="AA1630">
        <v>5.59</v>
      </c>
      <c r="AB1630">
        <v>13.5</v>
      </c>
      <c r="AC1630">
        <v>37.9</v>
      </c>
      <c r="AD1630">
        <v>308525</v>
      </c>
      <c r="AE1630">
        <v>88.6</v>
      </c>
      <c r="AF1630">
        <v>34.799999999999997</v>
      </c>
      <c r="AG1630" t="s">
        <v>46</v>
      </c>
      <c r="AH1630" t="s">
        <v>42</v>
      </c>
      <c r="AI1630" t="s">
        <v>43</v>
      </c>
      <c r="AJ1630">
        <v>100</v>
      </c>
      <c r="AK1630">
        <v>224</v>
      </c>
      <c r="AL1630">
        <v>4.2099999999999999E-2</v>
      </c>
      <c r="AM1630">
        <v>0.88370000000000004</v>
      </c>
      <c r="AN1630">
        <v>0.85860000000000003</v>
      </c>
      <c r="AO1630">
        <f>Data[[#This Row],[labeller_confidence_score]]-Data[[#This Row],[cytodiffusion_classification_confidence]]</f>
        <v>-2.5100000000000011E-2</v>
      </c>
    </row>
    <row r="1631" spans="1:41" x14ac:dyDescent="0.3">
      <c r="A1631" t="s">
        <v>1704</v>
      </c>
      <c r="B1631" t="s">
        <v>60</v>
      </c>
      <c r="C1631">
        <v>0</v>
      </c>
      <c r="D1631" t="s">
        <v>50</v>
      </c>
      <c r="E1631">
        <v>16.260000000000002</v>
      </c>
      <c r="F1631">
        <v>61</v>
      </c>
      <c r="G1631">
        <v>0.51400000000000001</v>
      </c>
      <c r="H1631">
        <v>0.376</v>
      </c>
      <c r="I1631">
        <f>Data[[#This Row],[nucleus_area_pct]]/Data[[#This Row],[cytoplasm_ratio]]</f>
        <v>162.2340425531915</v>
      </c>
      <c r="J1631">
        <v>0.80500000000000005</v>
      </c>
      <c r="K1631">
        <v>0.52100000000000002</v>
      </c>
      <c r="L1631">
        <v>2.1800000000000002</v>
      </c>
      <c r="M1631">
        <v>1</v>
      </c>
      <c r="N1631">
        <v>0.65400000000000003</v>
      </c>
      <c r="O1631">
        <v>655</v>
      </c>
      <c r="P1631">
        <v>104</v>
      </c>
      <c r="Q1631">
        <v>200</v>
      </c>
      <c r="R1631">
        <v>134</v>
      </c>
      <c r="S1631">
        <v>199</v>
      </c>
      <c r="T1631">
        <f>(Data[[#This Row],[mean_r]]/256)*100</f>
        <v>78.125</v>
      </c>
      <c r="U1631">
        <f>(Data[[#This Row],[mean_g]]/256)*100</f>
        <v>52.34375</v>
      </c>
      <c r="V1631">
        <f>(Data[[#This Row],[mean_b]]/256)*100</f>
        <v>77.734375</v>
      </c>
      <c r="W1631">
        <v>0.66300000000000003</v>
      </c>
      <c r="X1631" t="s">
        <v>51</v>
      </c>
      <c r="Y1631" t="s">
        <v>45</v>
      </c>
      <c r="Z1631">
        <v>6708</v>
      </c>
      <c r="AA1631">
        <v>5.5</v>
      </c>
      <c r="AB1631">
        <v>12.9</v>
      </c>
      <c r="AC1631">
        <v>46</v>
      </c>
      <c r="AD1631">
        <v>174354</v>
      </c>
      <c r="AE1631">
        <v>90.3</v>
      </c>
      <c r="AF1631">
        <v>34.1</v>
      </c>
      <c r="AG1631" t="s">
        <v>64</v>
      </c>
      <c r="AH1631" t="s">
        <v>42</v>
      </c>
      <c r="AI1631" t="s">
        <v>52</v>
      </c>
      <c r="AJ1631">
        <v>100</v>
      </c>
      <c r="AK1631">
        <v>224</v>
      </c>
      <c r="AL1631">
        <v>0.13220000000000001</v>
      </c>
      <c r="AM1631">
        <v>0.91759999999999997</v>
      </c>
      <c r="AN1631">
        <v>0.95399999999999996</v>
      </c>
      <c r="AO1631">
        <f>Data[[#This Row],[labeller_confidence_score]]-Data[[#This Row],[cytodiffusion_classification_confidence]]</f>
        <v>3.6399999999999988E-2</v>
      </c>
    </row>
    <row r="1632" spans="1:41" x14ac:dyDescent="0.3">
      <c r="A1632" t="s">
        <v>1705</v>
      </c>
      <c r="B1632" t="s">
        <v>60</v>
      </c>
      <c r="C1632">
        <v>0</v>
      </c>
      <c r="D1632" t="s">
        <v>50</v>
      </c>
      <c r="E1632">
        <v>14.56</v>
      </c>
      <c r="F1632">
        <v>68.900000000000006</v>
      </c>
      <c r="G1632">
        <v>0.47</v>
      </c>
      <c r="H1632">
        <v>0.34</v>
      </c>
      <c r="I1632">
        <f>Data[[#This Row],[nucleus_area_pct]]/Data[[#This Row],[cytoplasm_ratio]]</f>
        <v>202.64705882352942</v>
      </c>
      <c r="J1632">
        <v>0.56999999999999995</v>
      </c>
      <c r="K1632">
        <v>0.54800000000000004</v>
      </c>
      <c r="L1632">
        <v>2.41</v>
      </c>
      <c r="M1632">
        <v>1.1000000000000001</v>
      </c>
      <c r="N1632">
        <v>0.76500000000000001</v>
      </c>
      <c r="O1632">
        <v>551</v>
      </c>
      <c r="P1632">
        <v>97</v>
      </c>
      <c r="Q1632">
        <v>211</v>
      </c>
      <c r="R1632">
        <v>156</v>
      </c>
      <c r="S1632">
        <v>150</v>
      </c>
      <c r="T1632">
        <f>(Data[[#This Row],[mean_r]]/256)*100</f>
        <v>82.421875</v>
      </c>
      <c r="U1632">
        <f>(Data[[#This Row],[mean_g]]/256)*100</f>
        <v>60.9375</v>
      </c>
      <c r="V1632">
        <f>(Data[[#This Row],[mean_b]]/256)*100</f>
        <v>58.59375</v>
      </c>
      <c r="W1632">
        <v>0.52400000000000002</v>
      </c>
      <c r="X1632" t="s">
        <v>51</v>
      </c>
      <c r="Y1632" t="s">
        <v>45</v>
      </c>
      <c r="Z1632">
        <v>7861</v>
      </c>
      <c r="AA1632">
        <v>4.95</v>
      </c>
      <c r="AB1632">
        <v>12.4</v>
      </c>
      <c r="AC1632">
        <v>50.7</v>
      </c>
      <c r="AD1632">
        <v>247175</v>
      </c>
      <c r="AE1632">
        <v>96</v>
      </c>
      <c r="AF1632">
        <v>35.1</v>
      </c>
      <c r="AG1632" t="s">
        <v>41</v>
      </c>
      <c r="AH1632" t="s">
        <v>47</v>
      </c>
      <c r="AI1632" t="s">
        <v>43</v>
      </c>
      <c r="AJ1632">
        <v>60</v>
      </c>
      <c r="AK1632">
        <v>360</v>
      </c>
      <c r="AL1632">
        <v>0.1081</v>
      </c>
      <c r="AM1632">
        <v>1</v>
      </c>
      <c r="AN1632">
        <v>0.89690000000000003</v>
      </c>
      <c r="AO1632">
        <f>Data[[#This Row],[labeller_confidence_score]]-Data[[#This Row],[cytodiffusion_classification_confidence]]</f>
        <v>-0.10309999999999997</v>
      </c>
    </row>
    <row r="1633" spans="1:41" x14ac:dyDescent="0.3">
      <c r="A1633" t="s">
        <v>1706</v>
      </c>
      <c r="B1633" t="s">
        <v>74</v>
      </c>
      <c r="C1633">
        <v>0</v>
      </c>
      <c r="D1633" t="s">
        <v>75</v>
      </c>
      <c r="E1633">
        <v>2.27</v>
      </c>
      <c r="F1633">
        <v>0</v>
      </c>
      <c r="G1633">
        <v>0</v>
      </c>
      <c r="H1633">
        <v>1</v>
      </c>
      <c r="I1633">
        <f>Data[[#This Row],[nucleus_area_pct]]/Data[[#This Row],[cytoplasm_ratio]]</f>
        <v>0</v>
      </c>
      <c r="J1633">
        <v>0.72299999999999998</v>
      </c>
      <c r="K1633">
        <v>0.55900000000000005</v>
      </c>
      <c r="L1633">
        <v>2.19</v>
      </c>
      <c r="M1633">
        <v>1</v>
      </c>
      <c r="N1633">
        <v>0.84699999999999998</v>
      </c>
      <c r="O1633">
        <v>19</v>
      </c>
      <c r="P1633">
        <v>19</v>
      </c>
      <c r="Q1633">
        <v>220</v>
      </c>
      <c r="R1633">
        <v>155</v>
      </c>
      <c r="S1633">
        <v>162</v>
      </c>
      <c r="T1633">
        <f>(Data[[#This Row],[mean_r]]/256)*100</f>
        <v>85.9375</v>
      </c>
      <c r="U1633">
        <f>(Data[[#This Row],[mean_g]]/256)*100</f>
        <v>60.546875</v>
      </c>
      <c r="V1633">
        <f>(Data[[#This Row],[mean_b]]/256)*100</f>
        <v>63.28125</v>
      </c>
      <c r="W1633">
        <v>0.58899999999999997</v>
      </c>
      <c r="X1633" t="s">
        <v>51</v>
      </c>
      <c r="Y1633" t="s">
        <v>45</v>
      </c>
      <c r="Z1633">
        <v>10559</v>
      </c>
      <c r="AA1633">
        <v>4.74</v>
      </c>
      <c r="AB1633">
        <v>17.899999999999999</v>
      </c>
      <c r="AC1633">
        <v>51.3</v>
      </c>
      <c r="AD1633">
        <v>118224</v>
      </c>
      <c r="AE1633">
        <v>69.7</v>
      </c>
      <c r="AF1633">
        <v>34.1</v>
      </c>
      <c r="AG1633" t="s">
        <v>64</v>
      </c>
      <c r="AH1633" t="s">
        <v>47</v>
      </c>
      <c r="AI1633" t="s">
        <v>43</v>
      </c>
      <c r="AJ1633">
        <v>100</v>
      </c>
      <c r="AK1633">
        <v>224</v>
      </c>
      <c r="AL1633">
        <v>0.1012</v>
      </c>
      <c r="AM1633">
        <v>0.84099999999999997</v>
      </c>
      <c r="AN1633">
        <v>0.9657</v>
      </c>
      <c r="AO1633">
        <f>Data[[#This Row],[labeller_confidence_score]]-Data[[#This Row],[cytodiffusion_classification_confidence]]</f>
        <v>0.12470000000000003</v>
      </c>
    </row>
    <row r="1634" spans="1:41" x14ac:dyDescent="0.3">
      <c r="A1634" t="s">
        <v>1707</v>
      </c>
      <c r="B1634" t="s">
        <v>54</v>
      </c>
      <c r="C1634">
        <v>0</v>
      </c>
      <c r="D1634" t="s">
        <v>54</v>
      </c>
      <c r="E1634">
        <v>7.77</v>
      </c>
      <c r="F1634">
        <v>0</v>
      </c>
      <c r="G1634">
        <v>0</v>
      </c>
      <c r="H1634">
        <v>1</v>
      </c>
      <c r="I1634">
        <f>Data[[#This Row],[nucleus_area_pct]]/Data[[#This Row],[cytoplasm_ratio]]</f>
        <v>0</v>
      </c>
      <c r="J1634">
        <v>0.93799999999999994</v>
      </c>
      <c r="K1634">
        <v>0.128</v>
      </c>
      <c r="L1634">
        <v>0.63</v>
      </c>
      <c r="M1634">
        <v>1</v>
      </c>
      <c r="N1634">
        <v>0.96299999999999997</v>
      </c>
      <c r="O1634">
        <v>206</v>
      </c>
      <c r="P1634">
        <v>50</v>
      </c>
      <c r="Q1634">
        <v>241</v>
      </c>
      <c r="R1634">
        <v>135</v>
      </c>
      <c r="S1634">
        <v>125</v>
      </c>
      <c r="T1634">
        <f>(Data[[#This Row],[mean_r]]/256)*100</f>
        <v>94.140625</v>
      </c>
      <c r="U1634">
        <f>(Data[[#This Row],[mean_g]]/256)*100</f>
        <v>52.734375</v>
      </c>
      <c r="V1634">
        <f>(Data[[#This Row],[mean_b]]/256)*100</f>
        <v>48.828125</v>
      </c>
      <c r="W1634">
        <v>0.39500000000000002</v>
      </c>
      <c r="X1634" t="s">
        <v>51</v>
      </c>
      <c r="Y1634" t="s">
        <v>45</v>
      </c>
      <c r="Z1634">
        <v>4109</v>
      </c>
      <c r="AA1634">
        <v>4.1900000000000004</v>
      </c>
      <c r="AB1634">
        <v>19.600000000000001</v>
      </c>
      <c r="AC1634">
        <v>45.4</v>
      </c>
      <c r="AD1634">
        <v>113625</v>
      </c>
      <c r="AE1634">
        <v>75.900000000000006</v>
      </c>
      <c r="AF1634">
        <v>34.700000000000003</v>
      </c>
      <c r="AG1634" t="s">
        <v>64</v>
      </c>
      <c r="AH1634" t="s">
        <v>68</v>
      </c>
      <c r="AI1634" t="s">
        <v>43</v>
      </c>
      <c r="AJ1634">
        <v>40</v>
      </c>
      <c r="AK1634">
        <v>256</v>
      </c>
      <c r="AL1634">
        <v>0.1134</v>
      </c>
      <c r="AM1634">
        <v>0.90780000000000005</v>
      </c>
      <c r="AN1634">
        <v>0.95079999999999998</v>
      </c>
      <c r="AO1634">
        <f>Data[[#This Row],[labeller_confidence_score]]-Data[[#This Row],[cytodiffusion_classification_confidence]]</f>
        <v>4.2999999999999927E-2</v>
      </c>
    </row>
    <row r="1635" spans="1:41" x14ac:dyDescent="0.3">
      <c r="A1635" t="s">
        <v>1708</v>
      </c>
      <c r="B1635" t="s">
        <v>87</v>
      </c>
      <c r="C1635">
        <v>0</v>
      </c>
      <c r="D1635" t="s">
        <v>50</v>
      </c>
      <c r="E1635">
        <v>10.96</v>
      </c>
      <c r="F1635">
        <v>53.9</v>
      </c>
      <c r="G1635">
        <v>0.52600000000000002</v>
      </c>
      <c r="H1635">
        <v>0.4</v>
      </c>
      <c r="I1635">
        <f>Data[[#This Row],[nucleus_area_pct]]/Data[[#This Row],[cytoplasm_ratio]]</f>
        <v>134.75</v>
      </c>
      <c r="J1635">
        <v>0.77900000000000003</v>
      </c>
      <c r="K1635">
        <v>0.44500000000000001</v>
      </c>
      <c r="L1635">
        <v>4.92</v>
      </c>
      <c r="M1635">
        <v>2.6</v>
      </c>
      <c r="N1635">
        <v>0.79200000000000004</v>
      </c>
      <c r="O1635">
        <v>443</v>
      </c>
      <c r="P1635">
        <v>72</v>
      </c>
      <c r="Q1635">
        <v>230</v>
      </c>
      <c r="R1635">
        <v>133</v>
      </c>
      <c r="S1635">
        <v>148</v>
      </c>
      <c r="T1635">
        <f>(Data[[#This Row],[mean_r]]/256)*100</f>
        <v>89.84375</v>
      </c>
      <c r="U1635">
        <f>(Data[[#This Row],[mean_g]]/256)*100</f>
        <v>51.953125</v>
      </c>
      <c r="V1635">
        <f>(Data[[#This Row],[mean_b]]/256)*100</f>
        <v>57.8125</v>
      </c>
      <c r="W1635">
        <v>0.56999999999999995</v>
      </c>
      <c r="X1635" t="s">
        <v>51</v>
      </c>
      <c r="Y1635" t="s">
        <v>40</v>
      </c>
      <c r="Z1635">
        <v>4402</v>
      </c>
      <c r="AA1635">
        <v>3.6</v>
      </c>
      <c r="AB1635">
        <v>13.8</v>
      </c>
      <c r="AC1635">
        <v>35.5</v>
      </c>
      <c r="AD1635">
        <v>348296</v>
      </c>
      <c r="AE1635">
        <v>82.7</v>
      </c>
      <c r="AF1635">
        <v>33.799999999999997</v>
      </c>
      <c r="AG1635" t="s">
        <v>64</v>
      </c>
      <c r="AH1635" t="s">
        <v>47</v>
      </c>
      <c r="AI1635" t="s">
        <v>52</v>
      </c>
      <c r="AJ1635">
        <v>60</v>
      </c>
      <c r="AK1635">
        <v>360</v>
      </c>
      <c r="AL1635">
        <v>0.17949999999999999</v>
      </c>
      <c r="AM1635">
        <v>0.93</v>
      </c>
      <c r="AN1635">
        <v>0.90869999999999995</v>
      </c>
      <c r="AO1635">
        <f>Data[[#This Row],[labeller_confidence_score]]-Data[[#This Row],[cytodiffusion_classification_confidence]]</f>
        <v>-2.1300000000000097E-2</v>
      </c>
    </row>
    <row r="1636" spans="1:41" x14ac:dyDescent="0.3">
      <c r="A1636" t="s">
        <v>1709</v>
      </c>
      <c r="B1636" t="s">
        <v>87</v>
      </c>
      <c r="C1636">
        <v>0</v>
      </c>
      <c r="D1636" t="s">
        <v>50</v>
      </c>
      <c r="E1636">
        <v>12.7</v>
      </c>
      <c r="F1636">
        <v>45.4</v>
      </c>
      <c r="G1636">
        <v>0.58399999999999996</v>
      </c>
      <c r="H1636">
        <v>0.371</v>
      </c>
      <c r="I1636">
        <f>Data[[#This Row],[nucleus_area_pct]]/Data[[#This Row],[cytoplasm_ratio]]</f>
        <v>122.37196765498652</v>
      </c>
      <c r="J1636">
        <v>0.77500000000000002</v>
      </c>
      <c r="K1636">
        <v>0.53300000000000003</v>
      </c>
      <c r="L1636">
        <v>4.33</v>
      </c>
      <c r="M1636">
        <v>2.7</v>
      </c>
      <c r="N1636">
        <v>0.82</v>
      </c>
      <c r="O1636">
        <v>540</v>
      </c>
      <c r="P1636">
        <v>79</v>
      </c>
      <c r="Q1636">
        <v>243</v>
      </c>
      <c r="R1636">
        <v>147</v>
      </c>
      <c r="S1636">
        <v>131</v>
      </c>
      <c r="T1636">
        <f>(Data[[#This Row],[mean_r]]/256)*100</f>
        <v>94.921875</v>
      </c>
      <c r="U1636">
        <f>(Data[[#This Row],[mean_g]]/256)*100</f>
        <v>57.421875</v>
      </c>
      <c r="V1636">
        <f>(Data[[#This Row],[mean_b]]/256)*100</f>
        <v>51.171875</v>
      </c>
      <c r="W1636">
        <v>0.48199999999999998</v>
      </c>
      <c r="X1636" t="s">
        <v>51</v>
      </c>
      <c r="Y1636" t="s">
        <v>40</v>
      </c>
      <c r="Z1636">
        <v>6396</v>
      </c>
      <c r="AA1636">
        <v>5.52</v>
      </c>
      <c r="AB1636">
        <v>16</v>
      </c>
      <c r="AC1636">
        <v>39.6</v>
      </c>
      <c r="AD1636">
        <v>121122</v>
      </c>
      <c r="AE1636">
        <v>113.7</v>
      </c>
      <c r="AF1636">
        <v>32.200000000000003</v>
      </c>
      <c r="AG1636" t="s">
        <v>41</v>
      </c>
      <c r="AH1636" t="s">
        <v>42</v>
      </c>
      <c r="AI1636" t="s">
        <v>43</v>
      </c>
      <c r="AJ1636">
        <v>60</v>
      </c>
      <c r="AK1636">
        <v>224</v>
      </c>
      <c r="AL1636">
        <v>0.1389</v>
      </c>
      <c r="AM1636">
        <v>0.83320000000000005</v>
      </c>
      <c r="AN1636">
        <v>0.82620000000000005</v>
      </c>
      <c r="AO1636">
        <f>Data[[#This Row],[labeller_confidence_score]]-Data[[#This Row],[cytodiffusion_classification_confidence]]</f>
        <v>-7.0000000000000062E-3</v>
      </c>
    </row>
    <row r="1637" spans="1:41" x14ac:dyDescent="0.3">
      <c r="A1637" t="s">
        <v>1710</v>
      </c>
      <c r="B1637" t="s">
        <v>49</v>
      </c>
      <c r="C1637">
        <v>0</v>
      </c>
      <c r="D1637" t="s">
        <v>50</v>
      </c>
      <c r="E1637">
        <v>14.27</v>
      </c>
      <c r="F1637">
        <v>54.2</v>
      </c>
      <c r="G1637">
        <v>0.56599999999999995</v>
      </c>
      <c r="H1637">
        <v>0.44600000000000001</v>
      </c>
      <c r="I1637">
        <f>Data[[#This Row],[nucleus_area_pct]]/Data[[#This Row],[cytoplasm_ratio]]</f>
        <v>121.52466367713005</v>
      </c>
      <c r="J1637">
        <v>0.73099999999999998</v>
      </c>
      <c r="K1637">
        <v>0.51</v>
      </c>
      <c r="L1637">
        <v>2.94</v>
      </c>
      <c r="M1637">
        <v>2.8</v>
      </c>
      <c r="N1637">
        <v>0.79700000000000004</v>
      </c>
      <c r="O1637">
        <v>319</v>
      </c>
      <c r="P1637">
        <v>66</v>
      </c>
      <c r="Q1637">
        <v>195</v>
      </c>
      <c r="R1637">
        <v>169</v>
      </c>
      <c r="S1637">
        <v>174</v>
      </c>
      <c r="T1637">
        <f>(Data[[#This Row],[mean_r]]/256)*100</f>
        <v>76.171875</v>
      </c>
      <c r="U1637">
        <f>(Data[[#This Row],[mean_g]]/256)*100</f>
        <v>66.015625</v>
      </c>
      <c r="V1637">
        <f>(Data[[#This Row],[mean_b]]/256)*100</f>
        <v>67.96875</v>
      </c>
      <c r="W1637">
        <v>0.71199999999999997</v>
      </c>
      <c r="X1637" t="s">
        <v>51</v>
      </c>
      <c r="Y1637" t="s">
        <v>45</v>
      </c>
      <c r="Z1637">
        <v>10496</v>
      </c>
      <c r="AA1637">
        <v>4.2699999999999996</v>
      </c>
      <c r="AB1637">
        <v>13</v>
      </c>
      <c r="AC1637">
        <v>50.7</v>
      </c>
      <c r="AD1637">
        <v>237263</v>
      </c>
      <c r="AE1637">
        <v>75.5</v>
      </c>
      <c r="AF1637">
        <v>33.9</v>
      </c>
      <c r="AG1637" t="s">
        <v>41</v>
      </c>
      <c r="AH1637" t="s">
        <v>47</v>
      </c>
      <c r="AI1637" t="s">
        <v>52</v>
      </c>
      <c r="AJ1637">
        <v>60</v>
      </c>
      <c r="AK1637">
        <v>256</v>
      </c>
      <c r="AL1637">
        <v>8.1299999999999997E-2</v>
      </c>
      <c r="AM1637">
        <v>0.84309999999999996</v>
      </c>
      <c r="AN1637">
        <v>0.7913</v>
      </c>
      <c r="AO1637">
        <f>Data[[#This Row],[labeller_confidence_score]]-Data[[#This Row],[cytodiffusion_classification_confidence]]</f>
        <v>-5.1799999999999957E-2</v>
      </c>
    </row>
    <row r="1638" spans="1:41" x14ac:dyDescent="0.3">
      <c r="A1638" t="s">
        <v>1711</v>
      </c>
      <c r="B1638" t="s">
        <v>49</v>
      </c>
      <c r="C1638">
        <v>0</v>
      </c>
      <c r="D1638" t="s">
        <v>50</v>
      </c>
      <c r="E1638">
        <v>11.54</v>
      </c>
      <c r="F1638">
        <v>57.1</v>
      </c>
      <c r="G1638">
        <v>0.54600000000000004</v>
      </c>
      <c r="H1638">
        <v>0.46200000000000002</v>
      </c>
      <c r="I1638">
        <f>Data[[#This Row],[nucleus_area_pct]]/Data[[#This Row],[cytoplasm_ratio]]</f>
        <v>123.59307359307358</v>
      </c>
      <c r="J1638">
        <v>0.73799999999999999</v>
      </c>
      <c r="K1638">
        <v>0.39500000000000002</v>
      </c>
      <c r="L1638">
        <v>3.75</v>
      </c>
      <c r="M1638">
        <v>3.2</v>
      </c>
      <c r="N1638">
        <v>0.86599999999999999</v>
      </c>
      <c r="O1638">
        <v>417</v>
      </c>
      <c r="P1638">
        <v>77</v>
      </c>
      <c r="Q1638">
        <v>211</v>
      </c>
      <c r="R1638">
        <v>159</v>
      </c>
      <c r="S1638">
        <v>190</v>
      </c>
      <c r="T1638">
        <f>(Data[[#This Row],[mean_r]]/256)*100</f>
        <v>82.421875</v>
      </c>
      <c r="U1638">
        <f>(Data[[#This Row],[mean_g]]/256)*100</f>
        <v>62.109375</v>
      </c>
      <c r="V1638">
        <f>(Data[[#This Row],[mean_b]]/256)*100</f>
        <v>74.21875</v>
      </c>
      <c r="W1638">
        <v>0.73499999999999999</v>
      </c>
      <c r="X1638" t="s">
        <v>51</v>
      </c>
      <c r="Y1638" t="s">
        <v>40</v>
      </c>
      <c r="Z1638">
        <v>7590</v>
      </c>
      <c r="AA1638">
        <v>4.38</v>
      </c>
      <c r="AB1638">
        <v>16.3</v>
      </c>
      <c r="AC1638">
        <v>40.9</v>
      </c>
      <c r="AD1638">
        <v>351209</v>
      </c>
      <c r="AE1638">
        <v>87.4</v>
      </c>
      <c r="AF1638">
        <v>33.200000000000003</v>
      </c>
      <c r="AG1638" t="s">
        <v>64</v>
      </c>
      <c r="AH1638" t="s">
        <v>47</v>
      </c>
      <c r="AI1638" t="s">
        <v>52</v>
      </c>
      <c r="AJ1638">
        <v>100</v>
      </c>
      <c r="AK1638">
        <v>224</v>
      </c>
      <c r="AL1638">
        <v>0.1038</v>
      </c>
      <c r="AM1638">
        <v>0.99119999999999997</v>
      </c>
      <c r="AN1638">
        <v>0.92659999999999998</v>
      </c>
      <c r="AO1638">
        <f>Data[[#This Row],[labeller_confidence_score]]-Data[[#This Row],[cytodiffusion_classification_confidence]]</f>
        <v>-6.4599999999999991E-2</v>
      </c>
    </row>
    <row r="1639" spans="1:41" x14ac:dyDescent="0.3">
      <c r="A1639" t="s">
        <v>1712</v>
      </c>
      <c r="B1639" t="s">
        <v>62</v>
      </c>
      <c r="C1639">
        <v>0</v>
      </c>
      <c r="D1639" t="s">
        <v>50</v>
      </c>
      <c r="E1639">
        <v>11.21</v>
      </c>
      <c r="F1639">
        <v>75.599999999999994</v>
      </c>
      <c r="G1639">
        <v>0.65900000000000003</v>
      </c>
      <c r="H1639">
        <v>0.26800000000000002</v>
      </c>
      <c r="I1639">
        <f>Data[[#This Row],[nucleus_area_pct]]/Data[[#This Row],[cytoplasm_ratio]]</f>
        <v>282.08955223880594</v>
      </c>
      <c r="J1639">
        <v>0.81</v>
      </c>
      <c r="K1639">
        <v>0.16300000000000001</v>
      </c>
      <c r="L1639">
        <v>1.32</v>
      </c>
      <c r="M1639">
        <v>1.1000000000000001</v>
      </c>
      <c r="N1639">
        <v>0.81499999999999995</v>
      </c>
      <c r="O1639">
        <v>266</v>
      </c>
      <c r="P1639">
        <v>63</v>
      </c>
      <c r="Q1639">
        <v>224</v>
      </c>
      <c r="R1639">
        <v>140</v>
      </c>
      <c r="S1639">
        <v>207</v>
      </c>
      <c r="T1639">
        <f>(Data[[#This Row],[mean_r]]/256)*100</f>
        <v>87.5</v>
      </c>
      <c r="U1639">
        <f>(Data[[#This Row],[mean_g]]/256)*100</f>
        <v>54.6875</v>
      </c>
      <c r="V1639">
        <f>(Data[[#This Row],[mean_b]]/256)*100</f>
        <v>80.859375</v>
      </c>
      <c r="W1639">
        <v>0.68</v>
      </c>
      <c r="X1639" t="s">
        <v>51</v>
      </c>
      <c r="Y1639" t="s">
        <v>45</v>
      </c>
      <c r="Z1639">
        <v>9604</v>
      </c>
      <c r="AA1639">
        <v>3.39</v>
      </c>
      <c r="AB1639">
        <v>9.1</v>
      </c>
      <c r="AC1639">
        <v>40.4</v>
      </c>
      <c r="AD1639">
        <v>236145</v>
      </c>
      <c r="AE1639">
        <v>93.9</v>
      </c>
      <c r="AF1639">
        <v>33.1</v>
      </c>
      <c r="AG1639" t="s">
        <v>46</v>
      </c>
      <c r="AH1639" t="s">
        <v>47</v>
      </c>
      <c r="AI1639" t="s">
        <v>52</v>
      </c>
      <c r="AJ1639">
        <v>60</v>
      </c>
      <c r="AK1639">
        <v>360</v>
      </c>
      <c r="AL1639">
        <v>6.3399999999999998E-2</v>
      </c>
      <c r="AM1639">
        <v>0.91590000000000005</v>
      </c>
      <c r="AN1639">
        <v>0.98329999999999995</v>
      </c>
      <c r="AO1639">
        <f>Data[[#This Row],[labeller_confidence_score]]-Data[[#This Row],[cytodiffusion_classification_confidence]]</f>
        <v>6.7399999999999904E-2</v>
      </c>
    </row>
    <row r="1640" spans="1:41" x14ac:dyDescent="0.3">
      <c r="A1640" t="s">
        <v>1713</v>
      </c>
      <c r="B1640" t="s">
        <v>74</v>
      </c>
      <c r="C1640">
        <v>0</v>
      </c>
      <c r="D1640" t="s">
        <v>75</v>
      </c>
      <c r="E1640">
        <v>1.93</v>
      </c>
      <c r="F1640">
        <v>0</v>
      </c>
      <c r="G1640">
        <v>0</v>
      </c>
      <c r="H1640">
        <v>1</v>
      </c>
      <c r="I1640">
        <f>Data[[#This Row],[nucleus_area_pct]]/Data[[#This Row],[cytoplasm_ratio]]</f>
        <v>0</v>
      </c>
      <c r="J1640">
        <v>0.59</v>
      </c>
      <c r="K1640">
        <v>0.56000000000000005</v>
      </c>
      <c r="L1640">
        <v>3.18</v>
      </c>
      <c r="M1640">
        <v>1</v>
      </c>
      <c r="N1640">
        <v>0.82399999999999995</v>
      </c>
      <c r="O1640">
        <v>31</v>
      </c>
      <c r="P1640">
        <v>17</v>
      </c>
      <c r="Q1640">
        <v>197</v>
      </c>
      <c r="R1640">
        <v>136</v>
      </c>
      <c r="S1640">
        <v>158</v>
      </c>
      <c r="T1640">
        <f>(Data[[#This Row],[mean_r]]/256)*100</f>
        <v>76.953125</v>
      </c>
      <c r="U1640">
        <f>(Data[[#This Row],[mean_g]]/256)*100</f>
        <v>53.125</v>
      </c>
      <c r="V1640">
        <f>(Data[[#This Row],[mean_b]]/256)*100</f>
        <v>61.71875</v>
      </c>
      <c r="W1640">
        <v>0.58499999999999996</v>
      </c>
      <c r="X1640" t="s">
        <v>51</v>
      </c>
      <c r="Y1640" t="s">
        <v>45</v>
      </c>
      <c r="Z1640">
        <v>5869</v>
      </c>
      <c r="AA1640">
        <v>3.05</v>
      </c>
      <c r="AB1640">
        <v>14.6</v>
      </c>
      <c r="AC1640">
        <v>36.6</v>
      </c>
      <c r="AD1640">
        <v>180388</v>
      </c>
      <c r="AE1640">
        <v>94.3</v>
      </c>
      <c r="AF1640">
        <v>34.5</v>
      </c>
      <c r="AG1640" t="s">
        <v>41</v>
      </c>
      <c r="AH1640" t="s">
        <v>47</v>
      </c>
      <c r="AI1640" t="s">
        <v>52</v>
      </c>
      <c r="AJ1640">
        <v>100</v>
      </c>
      <c r="AK1640">
        <v>360</v>
      </c>
      <c r="AL1640">
        <v>9.6699999999999994E-2</v>
      </c>
      <c r="AM1640">
        <v>0.83720000000000006</v>
      </c>
      <c r="AN1640">
        <v>0.90690000000000004</v>
      </c>
      <c r="AO1640">
        <f>Data[[#This Row],[labeller_confidence_score]]-Data[[#This Row],[cytodiffusion_classification_confidence]]</f>
        <v>6.9699999999999984E-2</v>
      </c>
    </row>
    <row r="1641" spans="1:41" x14ac:dyDescent="0.3">
      <c r="A1641" t="s">
        <v>1714</v>
      </c>
      <c r="B1641" t="s">
        <v>37</v>
      </c>
      <c r="C1641">
        <v>1</v>
      </c>
      <c r="D1641" t="s">
        <v>38</v>
      </c>
      <c r="E1641">
        <v>12.55</v>
      </c>
      <c r="F1641">
        <v>63</v>
      </c>
      <c r="G1641">
        <v>0.57099999999999995</v>
      </c>
      <c r="H1641">
        <v>0.30399999999999999</v>
      </c>
      <c r="I1641">
        <f>Data[[#This Row],[nucleus_area_pct]]/Data[[#This Row],[cytoplasm_ratio]]</f>
        <v>207.23684210526315</v>
      </c>
      <c r="J1641">
        <v>0.753</v>
      </c>
      <c r="K1641">
        <v>0.39400000000000002</v>
      </c>
      <c r="L1641">
        <v>2.74</v>
      </c>
      <c r="M1641">
        <v>6.5</v>
      </c>
      <c r="N1641">
        <v>0.78200000000000003</v>
      </c>
      <c r="O1641">
        <v>533</v>
      </c>
      <c r="P1641">
        <v>83</v>
      </c>
      <c r="Q1641">
        <v>228</v>
      </c>
      <c r="R1641">
        <v>134</v>
      </c>
      <c r="S1641">
        <v>198</v>
      </c>
      <c r="T1641">
        <f>(Data[[#This Row],[mean_r]]/256)*100</f>
        <v>89.0625</v>
      </c>
      <c r="U1641">
        <f>(Data[[#This Row],[mean_g]]/256)*100</f>
        <v>52.34375</v>
      </c>
      <c r="V1641">
        <f>(Data[[#This Row],[mean_b]]/256)*100</f>
        <v>77.34375</v>
      </c>
      <c r="W1641">
        <v>0.7</v>
      </c>
      <c r="X1641" t="s">
        <v>51</v>
      </c>
      <c r="Y1641" t="s">
        <v>45</v>
      </c>
      <c r="Z1641">
        <v>7127</v>
      </c>
      <c r="AA1641">
        <v>3.91</v>
      </c>
      <c r="AB1641">
        <v>13.8</v>
      </c>
      <c r="AC1641">
        <v>31.3</v>
      </c>
      <c r="AD1641">
        <v>294582</v>
      </c>
      <c r="AE1641">
        <v>86.5</v>
      </c>
      <c r="AF1641">
        <v>33.700000000000003</v>
      </c>
      <c r="AG1641" t="s">
        <v>46</v>
      </c>
      <c r="AH1641" t="s">
        <v>42</v>
      </c>
      <c r="AI1641" t="s">
        <v>52</v>
      </c>
      <c r="AJ1641">
        <v>100</v>
      </c>
      <c r="AK1641">
        <v>224</v>
      </c>
      <c r="AL1641">
        <v>0.82199999999999995</v>
      </c>
      <c r="AM1641">
        <v>0.85580000000000001</v>
      </c>
      <c r="AN1641">
        <v>0.67520000000000002</v>
      </c>
      <c r="AO1641">
        <f>Data[[#This Row],[labeller_confidence_score]]-Data[[#This Row],[cytodiffusion_classification_confidence]]</f>
        <v>-0.18059999999999998</v>
      </c>
    </row>
    <row r="1642" spans="1:41" x14ac:dyDescent="0.3">
      <c r="A1642" t="s">
        <v>1715</v>
      </c>
      <c r="B1642" t="s">
        <v>120</v>
      </c>
      <c r="C1642">
        <v>1</v>
      </c>
      <c r="D1642" t="s">
        <v>104</v>
      </c>
      <c r="E1642">
        <v>5.57</v>
      </c>
      <c r="F1642">
        <v>0</v>
      </c>
      <c r="G1642">
        <v>0</v>
      </c>
      <c r="H1642">
        <v>1</v>
      </c>
      <c r="I1642">
        <f>Data[[#This Row],[nucleus_area_pct]]/Data[[#This Row],[cytoplasm_ratio]]</f>
        <v>0</v>
      </c>
      <c r="J1642">
        <v>0.95399999999999996</v>
      </c>
      <c r="K1642">
        <v>9.7000000000000003E-2</v>
      </c>
      <c r="L1642">
        <v>0.28999999999999998</v>
      </c>
      <c r="M1642">
        <v>1</v>
      </c>
      <c r="N1642">
        <v>0.97499999999999998</v>
      </c>
      <c r="O1642">
        <v>181</v>
      </c>
      <c r="P1642">
        <v>46</v>
      </c>
      <c r="Q1642">
        <v>227</v>
      </c>
      <c r="R1642">
        <v>119</v>
      </c>
      <c r="S1642">
        <v>137</v>
      </c>
      <c r="T1642">
        <f>(Data[[#This Row],[mean_r]]/256)*100</f>
        <v>88.671875</v>
      </c>
      <c r="U1642">
        <f>(Data[[#This Row],[mean_g]]/256)*100</f>
        <v>46.484375</v>
      </c>
      <c r="V1642">
        <f>(Data[[#This Row],[mean_b]]/256)*100</f>
        <v>53.515625</v>
      </c>
      <c r="W1642">
        <v>0.57199999999999995</v>
      </c>
      <c r="X1642" t="s">
        <v>63</v>
      </c>
      <c r="Y1642" t="s">
        <v>45</v>
      </c>
      <c r="Z1642">
        <v>4396</v>
      </c>
      <c r="AA1642">
        <v>4.71</v>
      </c>
      <c r="AB1642">
        <v>12.9</v>
      </c>
      <c r="AC1642">
        <v>40.4</v>
      </c>
      <c r="AD1642">
        <v>288137</v>
      </c>
      <c r="AE1642">
        <v>90.8</v>
      </c>
      <c r="AF1642">
        <v>33.5</v>
      </c>
      <c r="AG1642" t="s">
        <v>41</v>
      </c>
      <c r="AH1642" t="s">
        <v>42</v>
      </c>
      <c r="AI1642" t="s">
        <v>43</v>
      </c>
      <c r="AJ1642">
        <v>100</v>
      </c>
      <c r="AK1642">
        <v>224</v>
      </c>
      <c r="AL1642">
        <v>0.89119999999999999</v>
      </c>
      <c r="AM1642">
        <v>0.75470000000000004</v>
      </c>
      <c r="AN1642">
        <v>0.72160000000000002</v>
      </c>
      <c r="AO1642">
        <f>Data[[#This Row],[labeller_confidence_score]]-Data[[#This Row],[cytodiffusion_classification_confidence]]</f>
        <v>-3.3100000000000018E-2</v>
      </c>
    </row>
    <row r="1643" spans="1:41" x14ac:dyDescent="0.3">
      <c r="A1643" t="s">
        <v>1716</v>
      </c>
      <c r="B1643" t="s">
        <v>49</v>
      </c>
      <c r="C1643">
        <v>0</v>
      </c>
      <c r="D1643" t="s">
        <v>50</v>
      </c>
      <c r="E1643">
        <v>12.47</v>
      </c>
      <c r="F1643">
        <v>55.4</v>
      </c>
      <c r="G1643">
        <v>0.45</v>
      </c>
      <c r="H1643">
        <v>0.35199999999999998</v>
      </c>
      <c r="I1643">
        <f>Data[[#This Row],[nucleus_area_pct]]/Data[[#This Row],[cytoplasm_ratio]]</f>
        <v>157.38636363636365</v>
      </c>
      <c r="J1643">
        <v>0.73599999999999999</v>
      </c>
      <c r="K1643">
        <v>0.44500000000000001</v>
      </c>
      <c r="L1643">
        <v>3.99</v>
      </c>
      <c r="M1643">
        <v>4</v>
      </c>
      <c r="N1643">
        <v>0.873</v>
      </c>
      <c r="O1643">
        <v>415</v>
      </c>
      <c r="P1643">
        <v>58</v>
      </c>
      <c r="Q1643">
        <v>203</v>
      </c>
      <c r="R1643">
        <v>156</v>
      </c>
      <c r="S1643">
        <v>177</v>
      </c>
      <c r="T1643">
        <f>(Data[[#This Row],[mean_r]]/256)*100</f>
        <v>79.296875</v>
      </c>
      <c r="U1643">
        <f>(Data[[#This Row],[mean_g]]/256)*100</f>
        <v>60.9375</v>
      </c>
      <c r="V1643">
        <f>(Data[[#This Row],[mean_b]]/256)*100</f>
        <v>69.140625</v>
      </c>
      <c r="W1643">
        <v>0.65400000000000003</v>
      </c>
      <c r="X1643" t="s">
        <v>51</v>
      </c>
      <c r="Y1643" t="s">
        <v>45</v>
      </c>
      <c r="Z1643">
        <v>8103</v>
      </c>
      <c r="AA1643">
        <v>6.33</v>
      </c>
      <c r="AB1643">
        <v>13.1</v>
      </c>
      <c r="AC1643">
        <v>41.3</v>
      </c>
      <c r="AD1643">
        <v>197707</v>
      </c>
      <c r="AE1643">
        <v>78.3</v>
      </c>
      <c r="AF1643">
        <v>32</v>
      </c>
      <c r="AG1643" t="s">
        <v>64</v>
      </c>
      <c r="AH1643" t="s">
        <v>42</v>
      </c>
      <c r="AI1643" t="s">
        <v>52</v>
      </c>
      <c r="AJ1643">
        <v>40</v>
      </c>
      <c r="AK1643">
        <v>256</v>
      </c>
      <c r="AL1643">
        <v>0.1048</v>
      </c>
      <c r="AM1643">
        <v>0.83819999999999995</v>
      </c>
      <c r="AN1643">
        <v>0.89900000000000002</v>
      </c>
      <c r="AO1643">
        <f>Data[[#This Row],[labeller_confidence_score]]-Data[[#This Row],[cytodiffusion_classification_confidence]]</f>
        <v>6.0800000000000076E-2</v>
      </c>
    </row>
    <row r="1644" spans="1:41" x14ac:dyDescent="0.3">
      <c r="A1644" t="s">
        <v>1717</v>
      </c>
      <c r="B1644" t="s">
        <v>66</v>
      </c>
      <c r="C1644">
        <v>1</v>
      </c>
      <c r="D1644" t="s">
        <v>67</v>
      </c>
      <c r="E1644">
        <v>5.55</v>
      </c>
      <c r="F1644">
        <v>83.3</v>
      </c>
      <c r="G1644">
        <v>0.89400000000000002</v>
      </c>
      <c r="H1644">
        <v>0.05</v>
      </c>
      <c r="I1644">
        <f>Data[[#This Row],[nucleus_area_pct]]/Data[[#This Row],[cytoplasm_ratio]]</f>
        <v>1665.9999999999998</v>
      </c>
      <c r="J1644">
        <v>0.41599999999999998</v>
      </c>
      <c r="K1644">
        <v>0.66300000000000003</v>
      </c>
      <c r="L1644">
        <v>1.1000000000000001</v>
      </c>
      <c r="M1644">
        <v>1.5</v>
      </c>
      <c r="N1644">
        <v>0.46400000000000002</v>
      </c>
      <c r="O1644">
        <v>425</v>
      </c>
      <c r="P1644">
        <v>60</v>
      </c>
      <c r="Q1644">
        <v>212</v>
      </c>
      <c r="R1644">
        <v>173</v>
      </c>
      <c r="S1644">
        <v>202</v>
      </c>
      <c r="T1644">
        <f>(Data[[#This Row],[mean_r]]/256)*100</f>
        <v>82.8125</v>
      </c>
      <c r="U1644">
        <f>(Data[[#This Row],[mean_g]]/256)*100</f>
        <v>67.578125</v>
      </c>
      <c r="V1644">
        <f>(Data[[#This Row],[mean_b]]/256)*100</f>
        <v>78.90625</v>
      </c>
      <c r="W1644">
        <v>0.85699999999999998</v>
      </c>
      <c r="X1644" t="s">
        <v>51</v>
      </c>
      <c r="Y1644" t="s">
        <v>40</v>
      </c>
      <c r="Z1644">
        <v>7318</v>
      </c>
      <c r="AA1644">
        <v>4.5199999999999996</v>
      </c>
      <c r="AB1644">
        <v>15.3</v>
      </c>
      <c r="AC1644">
        <v>47</v>
      </c>
      <c r="AD1644">
        <v>295934</v>
      </c>
      <c r="AE1644">
        <v>89.4</v>
      </c>
      <c r="AF1644">
        <v>34.6</v>
      </c>
      <c r="AG1644" t="s">
        <v>46</v>
      </c>
      <c r="AH1644" t="s">
        <v>42</v>
      </c>
      <c r="AI1644" t="s">
        <v>52</v>
      </c>
      <c r="AJ1644">
        <v>100</v>
      </c>
      <c r="AK1644">
        <v>360</v>
      </c>
      <c r="AL1644">
        <v>0.82279999999999998</v>
      </c>
      <c r="AM1644">
        <v>0.86129999999999995</v>
      </c>
      <c r="AN1644">
        <v>0.77810000000000001</v>
      </c>
      <c r="AO1644">
        <f>Data[[#This Row],[labeller_confidence_score]]-Data[[#This Row],[cytodiffusion_classification_confidence]]</f>
        <v>-8.3199999999999941E-2</v>
      </c>
    </row>
    <row r="1645" spans="1:41" x14ac:dyDescent="0.3">
      <c r="A1645" t="s">
        <v>1718</v>
      </c>
      <c r="B1645" t="s">
        <v>49</v>
      </c>
      <c r="C1645">
        <v>0</v>
      </c>
      <c r="D1645" t="s">
        <v>50</v>
      </c>
      <c r="E1645">
        <v>10.97</v>
      </c>
      <c r="F1645">
        <v>49.2</v>
      </c>
      <c r="G1645">
        <v>0.56599999999999995</v>
      </c>
      <c r="H1645">
        <v>0.47899999999999998</v>
      </c>
      <c r="I1645">
        <f>Data[[#This Row],[nucleus_area_pct]]/Data[[#This Row],[cytoplasm_ratio]]</f>
        <v>102.71398747390397</v>
      </c>
      <c r="J1645">
        <v>0.747</v>
      </c>
      <c r="K1645">
        <v>0.442</v>
      </c>
      <c r="L1645">
        <v>3.43</v>
      </c>
      <c r="M1645">
        <v>3.5</v>
      </c>
      <c r="N1645">
        <v>0.77500000000000002</v>
      </c>
      <c r="O1645">
        <v>395</v>
      </c>
      <c r="P1645">
        <v>52</v>
      </c>
      <c r="Q1645">
        <v>213</v>
      </c>
      <c r="R1645">
        <v>160</v>
      </c>
      <c r="S1645">
        <v>187</v>
      </c>
      <c r="T1645">
        <f>(Data[[#This Row],[mean_r]]/256)*100</f>
        <v>83.203125</v>
      </c>
      <c r="U1645">
        <f>(Data[[#This Row],[mean_g]]/256)*100</f>
        <v>62.5</v>
      </c>
      <c r="V1645">
        <f>(Data[[#This Row],[mean_b]]/256)*100</f>
        <v>73.046875</v>
      </c>
      <c r="W1645">
        <v>0.68500000000000005</v>
      </c>
      <c r="X1645" t="s">
        <v>51</v>
      </c>
      <c r="Y1645" t="s">
        <v>45</v>
      </c>
      <c r="Z1645">
        <v>7964</v>
      </c>
      <c r="AA1645">
        <v>3.65</v>
      </c>
      <c r="AB1645">
        <v>17.5</v>
      </c>
      <c r="AC1645">
        <v>40.200000000000003</v>
      </c>
      <c r="AD1645">
        <v>287190</v>
      </c>
      <c r="AE1645">
        <v>93.8</v>
      </c>
      <c r="AF1645">
        <v>35.700000000000003</v>
      </c>
      <c r="AG1645" t="s">
        <v>41</v>
      </c>
      <c r="AH1645" t="s">
        <v>68</v>
      </c>
      <c r="AI1645" t="s">
        <v>43</v>
      </c>
      <c r="AJ1645">
        <v>40</v>
      </c>
      <c r="AK1645">
        <v>224</v>
      </c>
      <c r="AL1645">
        <v>6.0699999999999997E-2</v>
      </c>
      <c r="AM1645">
        <v>0.82930000000000004</v>
      </c>
      <c r="AN1645">
        <v>0.90100000000000002</v>
      </c>
      <c r="AO1645">
        <f>Data[[#This Row],[labeller_confidence_score]]-Data[[#This Row],[cytodiffusion_classification_confidence]]</f>
        <v>7.1699999999999986E-2</v>
      </c>
    </row>
    <row r="1646" spans="1:41" x14ac:dyDescent="0.3">
      <c r="A1646" t="s">
        <v>1719</v>
      </c>
      <c r="B1646" t="s">
        <v>62</v>
      </c>
      <c r="C1646">
        <v>0</v>
      </c>
      <c r="D1646" t="s">
        <v>50</v>
      </c>
      <c r="E1646">
        <v>8.09</v>
      </c>
      <c r="F1646">
        <v>85</v>
      </c>
      <c r="G1646">
        <v>0.85599999999999998</v>
      </c>
      <c r="H1646">
        <v>0.21099999999999999</v>
      </c>
      <c r="I1646">
        <f>Data[[#This Row],[nucleus_area_pct]]/Data[[#This Row],[cytoplasm_ratio]]</f>
        <v>402.84360189573459</v>
      </c>
      <c r="J1646">
        <v>0.96199999999999997</v>
      </c>
      <c r="K1646">
        <v>0.10199999999999999</v>
      </c>
      <c r="L1646">
        <v>1.04</v>
      </c>
      <c r="M1646">
        <v>1.1000000000000001</v>
      </c>
      <c r="N1646">
        <v>0.94199999999999995</v>
      </c>
      <c r="O1646">
        <v>312</v>
      </c>
      <c r="P1646">
        <v>63</v>
      </c>
      <c r="Q1646">
        <v>215</v>
      </c>
      <c r="R1646">
        <v>164</v>
      </c>
      <c r="S1646">
        <v>181</v>
      </c>
      <c r="T1646">
        <f>(Data[[#This Row],[mean_r]]/256)*100</f>
        <v>83.984375</v>
      </c>
      <c r="U1646">
        <f>(Data[[#This Row],[mean_g]]/256)*100</f>
        <v>64.0625</v>
      </c>
      <c r="V1646">
        <f>(Data[[#This Row],[mean_b]]/256)*100</f>
        <v>70.703125</v>
      </c>
      <c r="W1646">
        <v>0.69299999999999995</v>
      </c>
      <c r="X1646" t="s">
        <v>51</v>
      </c>
      <c r="Y1646" t="s">
        <v>40</v>
      </c>
      <c r="Z1646">
        <v>2761</v>
      </c>
      <c r="AA1646">
        <v>6.16</v>
      </c>
      <c r="AB1646">
        <v>14.4</v>
      </c>
      <c r="AC1646">
        <v>32.799999999999997</v>
      </c>
      <c r="AD1646">
        <v>263614</v>
      </c>
      <c r="AE1646">
        <v>69</v>
      </c>
      <c r="AF1646">
        <v>35</v>
      </c>
      <c r="AG1646" t="s">
        <v>41</v>
      </c>
      <c r="AH1646" t="s">
        <v>47</v>
      </c>
      <c r="AI1646" t="s">
        <v>56</v>
      </c>
      <c r="AJ1646">
        <v>40</v>
      </c>
      <c r="AK1646">
        <v>224</v>
      </c>
      <c r="AL1646">
        <v>7.6799999999999993E-2</v>
      </c>
      <c r="AM1646">
        <v>0.93799999999999994</v>
      </c>
      <c r="AN1646">
        <v>0.88149999999999995</v>
      </c>
      <c r="AO1646">
        <f>Data[[#This Row],[labeller_confidence_score]]-Data[[#This Row],[cytodiffusion_classification_confidence]]</f>
        <v>-5.6499999999999995E-2</v>
      </c>
    </row>
    <row r="1647" spans="1:41" x14ac:dyDescent="0.3">
      <c r="A1647" t="s">
        <v>1720</v>
      </c>
      <c r="B1647" t="s">
        <v>49</v>
      </c>
      <c r="C1647">
        <v>0</v>
      </c>
      <c r="D1647" t="s">
        <v>50</v>
      </c>
      <c r="E1647">
        <v>11.8</v>
      </c>
      <c r="F1647">
        <v>53.9</v>
      </c>
      <c r="G1647">
        <v>0.54400000000000004</v>
      </c>
      <c r="H1647">
        <v>0.35</v>
      </c>
      <c r="I1647">
        <f>Data[[#This Row],[nucleus_area_pct]]/Data[[#This Row],[cytoplasm_ratio]]</f>
        <v>154</v>
      </c>
      <c r="J1647">
        <v>0.76300000000000001</v>
      </c>
      <c r="K1647">
        <v>0.51700000000000002</v>
      </c>
      <c r="L1647">
        <v>3.12</v>
      </c>
      <c r="M1647">
        <v>2.9</v>
      </c>
      <c r="N1647">
        <v>0.84499999999999997</v>
      </c>
      <c r="O1647">
        <v>386</v>
      </c>
      <c r="P1647">
        <v>71</v>
      </c>
      <c r="Q1647">
        <v>190</v>
      </c>
      <c r="R1647">
        <v>144</v>
      </c>
      <c r="S1647">
        <v>196</v>
      </c>
      <c r="T1647">
        <f>(Data[[#This Row],[mean_r]]/256)*100</f>
        <v>74.21875</v>
      </c>
      <c r="U1647">
        <f>(Data[[#This Row],[mean_g]]/256)*100</f>
        <v>56.25</v>
      </c>
      <c r="V1647">
        <f>(Data[[#This Row],[mean_b]]/256)*100</f>
        <v>76.5625</v>
      </c>
      <c r="W1647">
        <v>0.65800000000000003</v>
      </c>
      <c r="X1647" t="s">
        <v>63</v>
      </c>
      <c r="Y1647" t="s">
        <v>45</v>
      </c>
      <c r="Z1647">
        <v>5059</v>
      </c>
      <c r="AA1647">
        <v>5.15</v>
      </c>
      <c r="AB1647">
        <v>14.6</v>
      </c>
      <c r="AC1647">
        <v>38.6</v>
      </c>
      <c r="AD1647">
        <v>218644</v>
      </c>
      <c r="AE1647">
        <v>83.8</v>
      </c>
      <c r="AF1647">
        <v>35.5</v>
      </c>
      <c r="AG1647" t="s">
        <v>46</v>
      </c>
      <c r="AH1647" t="s">
        <v>47</v>
      </c>
      <c r="AI1647" t="s">
        <v>43</v>
      </c>
      <c r="AJ1647">
        <v>100</v>
      </c>
      <c r="AK1647">
        <v>360</v>
      </c>
      <c r="AL1647">
        <v>4.9099999999999998E-2</v>
      </c>
      <c r="AM1647">
        <v>0.93759999999999999</v>
      </c>
      <c r="AN1647">
        <v>0.84079999999999999</v>
      </c>
      <c r="AO1647">
        <f>Data[[#This Row],[labeller_confidence_score]]-Data[[#This Row],[cytodiffusion_classification_confidence]]</f>
        <v>-9.6799999999999997E-2</v>
      </c>
    </row>
    <row r="1648" spans="1:41" x14ac:dyDescent="0.3">
      <c r="A1648" t="s">
        <v>1721</v>
      </c>
      <c r="B1648" t="s">
        <v>54</v>
      </c>
      <c r="C1648">
        <v>0</v>
      </c>
      <c r="D1648" t="s">
        <v>54</v>
      </c>
      <c r="E1648">
        <v>7.83</v>
      </c>
      <c r="F1648">
        <v>0</v>
      </c>
      <c r="G1648">
        <v>0</v>
      </c>
      <c r="H1648">
        <v>1</v>
      </c>
      <c r="I1648">
        <f>Data[[#This Row],[nucleus_area_pct]]/Data[[#This Row],[cytoplasm_ratio]]</f>
        <v>0</v>
      </c>
      <c r="J1648">
        <v>0.85699999999999998</v>
      </c>
      <c r="K1648">
        <v>0.121</v>
      </c>
      <c r="L1648">
        <v>0.72</v>
      </c>
      <c r="M1648">
        <v>1</v>
      </c>
      <c r="N1648">
        <v>0.97599999999999998</v>
      </c>
      <c r="O1648">
        <v>198</v>
      </c>
      <c r="P1648">
        <v>49</v>
      </c>
      <c r="Q1648">
        <v>227</v>
      </c>
      <c r="R1648">
        <v>127</v>
      </c>
      <c r="S1648">
        <v>149</v>
      </c>
      <c r="T1648">
        <f>(Data[[#This Row],[mean_r]]/256)*100</f>
        <v>88.671875</v>
      </c>
      <c r="U1648">
        <f>(Data[[#This Row],[mean_g]]/256)*100</f>
        <v>49.609375</v>
      </c>
      <c r="V1648">
        <f>(Data[[#This Row],[mean_b]]/256)*100</f>
        <v>58.203125</v>
      </c>
      <c r="W1648">
        <v>0.46899999999999997</v>
      </c>
      <c r="X1648" t="s">
        <v>51</v>
      </c>
      <c r="Y1648" t="s">
        <v>45</v>
      </c>
      <c r="Z1648">
        <v>9601</v>
      </c>
      <c r="AA1648">
        <v>4.1399999999999997</v>
      </c>
      <c r="AB1648">
        <v>15.6</v>
      </c>
      <c r="AC1648">
        <v>31.9</v>
      </c>
      <c r="AD1648">
        <v>351418</v>
      </c>
      <c r="AE1648">
        <v>105.6</v>
      </c>
      <c r="AF1648">
        <v>35.6</v>
      </c>
      <c r="AG1648" t="s">
        <v>41</v>
      </c>
      <c r="AH1648" t="s">
        <v>47</v>
      </c>
      <c r="AI1648" t="s">
        <v>56</v>
      </c>
      <c r="AJ1648">
        <v>40</v>
      </c>
      <c r="AK1648">
        <v>512</v>
      </c>
      <c r="AL1648">
        <v>8.5900000000000004E-2</v>
      </c>
      <c r="AM1648">
        <v>0.96360000000000001</v>
      </c>
      <c r="AN1648">
        <v>0.93989999999999996</v>
      </c>
      <c r="AO1648">
        <f>Data[[#This Row],[labeller_confidence_score]]-Data[[#This Row],[cytodiffusion_classification_confidence]]</f>
        <v>-2.3700000000000054E-2</v>
      </c>
    </row>
    <row r="1649" spans="1:41" x14ac:dyDescent="0.3">
      <c r="A1649" t="s">
        <v>1722</v>
      </c>
      <c r="B1649" t="s">
        <v>74</v>
      </c>
      <c r="C1649">
        <v>0</v>
      </c>
      <c r="D1649" t="s">
        <v>75</v>
      </c>
      <c r="E1649">
        <v>2.04</v>
      </c>
      <c r="F1649">
        <v>0</v>
      </c>
      <c r="G1649">
        <v>0</v>
      </c>
      <c r="H1649">
        <v>1</v>
      </c>
      <c r="I1649">
        <f>Data[[#This Row],[nucleus_area_pct]]/Data[[#This Row],[cytoplasm_ratio]]</f>
        <v>0</v>
      </c>
      <c r="J1649">
        <v>0.627</v>
      </c>
      <c r="K1649">
        <v>0.32</v>
      </c>
      <c r="L1649">
        <v>2.84</v>
      </c>
      <c r="M1649">
        <v>1</v>
      </c>
      <c r="N1649">
        <v>0.75700000000000001</v>
      </c>
      <c r="O1649">
        <v>35</v>
      </c>
      <c r="P1649">
        <v>13</v>
      </c>
      <c r="Q1649">
        <v>214</v>
      </c>
      <c r="R1649">
        <v>173</v>
      </c>
      <c r="S1649">
        <v>179</v>
      </c>
      <c r="T1649">
        <f>(Data[[#This Row],[mean_r]]/256)*100</f>
        <v>83.59375</v>
      </c>
      <c r="U1649">
        <f>(Data[[#This Row],[mean_g]]/256)*100</f>
        <v>67.578125</v>
      </c>
      <c r="V1649">
        <f>(Data[[#This Row],[mean_b]]/256)*100</f>
        <v>69.921875</v>
      </c>
      <c r="W1649">
        <v>0.52500000000000002</v>
      </c>
      <c r="X1649" t="s">
        <v>51</v>
      </c>
      <c r="Y1649" t="s">
        <v>45</v>
      </c>
      <c r="Z1649">
        <v>4956</v>
      </c>
      <c r="AA1649">
        <v>4.3499999999999996</v>
      </c>
      <c r="AB1649">
        <v>15</v>
      </c>
      <c r="AC1649">
        <v>41.6</v>
      </c>
      <c r="AD1649">
        <v>226932</v>
      </c>
      <c r="AE1649">
        <v>87.4</v>
      </c>
      <c r="AF1649">
        <v>31.8</v>
      </c>
      <c r="AG1649" t="s">
        <v>46</v>
      </c>
      <c r="AH1649" t="s">
        <v>47</v>
      </c>
      <c r="AI1649" t="s">
        <v>52</v>
      </c>
      <c r="AJ1649">
        <v>40</v>
      </c>
      <c r="AK1649">
        <v>512</v>
      </c>
      <c r="AL1649">
        <v>4.4999999999999997E-3</v>
      </c>
      <c r="AM1649">
        <v>0.87209999999999999</v>
      </c>
      <c r="AN1649">
        <v>0.88629999999999998</v>
      </c>
      <c r="AO1649">
        <f>Data[[#This Row],[labeller_confidence_score]]-Data[[#This Row],[cytodiffusion_classification_confidence]]</f>
        <v>1.419999999999999E-2</v>
      </c>
    </row>
    <row r="1650" spans="1:41" x14ac:dyDescent="0.3">
      <c r="A1650" t="s">
        <v>1723</v>
      </c>
      <c r="B1650" t="s">
        <v>37</v>
      </c>
      <c r="C1650">
        <v>1</v>
      </c>
      <c r="D1650" t="s">
        <v>38</v>
      </c>
      <c r="E1650">
        <v>14.01</v>
      </c>
      <c r="F1650">
        <v>64.900000000000006</v>
      </c>
      <c r="G1650">
        <v>0.45600000000000002</v>
      </c>
      <c r="H1650">
        <v>0.40899999999999997</v>
      </c>
      <c r="I1650">
        <f>Data[[#This Row],[nucleus_area_pct]]/Data[[#This Row],[cytoplasm_ratio]]</f>
        <v>158.67970660146702</v>
      </c>
      <c r="J1650">
        <v>0.73399999999999999</v>
      </c>
      <c r="K1650">
        <v>0.5</v>
      </c>
      <c r="L1650">
        <v>3.37</v>
      </c>
      <c r="M1650">
        <v>5.5</v>
      </c>
      <c r="N1650">
        <v>0.752</v>
      </c>
      <c r="O1650">
        <v>429</v>
      </c>
      <c r="P1650">
        <v>69</v>
      </c>
      <c r="Q1650">
        <v>225</v>
      </c>
      <c r="R1650">
        <v>158</v>
      </c>
      <c r="S1650">
        <v>205</v>
      </c>
      <c r="T1650">
        <f>(Data[[#This Row],[mean_r]]/256)*100</f>
        <v>87.890625</v>
      </c>
      <c r="U1650">
        <f>(Data[[#This Row],[mean_g]]/256)*100</f>
        <v>61.71875</v>
      </c>
      <c r="V1650">
        <f>(Data[[#This Row],[mean_b]]/256)*100</f>
        <v>80.078125</v>
      </c>
      <c r="W1650">
        <v>0.60399999999999998</v>
      </c>
      <c r="X1650" t="s">
        <v>51</v>
      </c>
      <c r="Y1650" t="s">
        <v>40</v>
      </c>
      <c r="Z1650">
        <v>4808</v>
      </c>
      <c r="AA1650">
        <v>4.41</v>
      </c>
      <c r="AB1650">
        <v>14.2</v>
      </c>
      <c r="AC1650">
        <v>33.299999999999997</v>
      </c>
      <c r="AD1650">
        <v>158403</v>
      </c>
      <c r="AE1650">
        <v>106.6</v>
      </c>
      <c r="AF1650">
        <v>32</v>
      </c>
      <c r="AG1650" t="s">
        <v>64</v>
      </c>
      <c r="AH1650" t="s">
        <v>68</v>
      </c>
      <c r="AI1650" t="s">
        <v>52</v>
      </c>
      <c r="AJ1650">
        <v>60</v>
      </c>
      <c r="AK1650">
        <v>512</v>
      </c>
      <c r="AL1650">
        <v>0.86539999999999995</v>
      </c>
      <c r="AM1650">
        <v>0.86219999999999997</v>
      </c>
      <c r="AN1650">
        <v>0.57599999999999996</v>
      </c>
      <c r="AO1650">
        <f>Data[[#This Row],[labeller_confidence_score]]-Data[[#This Row],[cytodiffusion_classification_confidence]]</f>
        <v>-0.28620000000000001</v>
      </c>
    </row>
    <row r="1651" spans="1:41" x14ac:dyDescent="0.3">
      <c r="A1651" t="s">
        <v>1724</v>
      </c>
      <c r="B1651" t="s">
        <v>49</v>
      </c>
      <c r="C1651">
        <v>0</v>
      </c>
      <c r="D1651" t="s">
        <v>50</v>
      </c>
      <c r="E1651">
        <v>12.82</v>
      </c>
      <c r="F1651">
        <v>66.900000000000006</v>
      </c>
      <c r="G1651">
        <v>0.64</v>
      </c>
      <c r="H1651">
        <v>0.46500000000000002</v>
      </c>
      <c r="I1651">
        <f>Data[[#This Row],[nucleus_area_pct]]/Data[[#This Row],[cytoplasm_ratio]]</f>
        <v>143.87096774193549</v>
      </c>
      <c r="J1651">
        <v>0.74299999999999999</v>
      </c>
      <c r="K1651">
        <v>0.40300000000000002</v>
      </c>
      <c r="L1651">
        <v>3.36</v>
      </c>
      <c r="M1651">
        <v>3.2</v>
      </c>
      <c r="N1651">
        <v>0.85899999999999999</v>
      </c>
      <c r="O1651">
        <v>350</v>
      </c>
      <c r="P1651">
        <v>70</v>
      </c>
      <c r="Q1651">
        <v>218</v>
      </c>
      <c r="R1651">
        <v>155</v>
      </c>
      <c r="S1651">
        <v>181</v>
      </c>
      <c r="T1651">
        <f>(Data[[#This Row],[mean_r]]/256)*100</f>
        <v>85.15625</v>
      </c>
      <c r="U1651">
        <f>(Data[[#This Row],[mean_g]]/256)*100</f>
        <v>60.546875</v>
      </c>
      <c r="V1651">
        <f>(Data[[#This Row],[mean_b]]/256)*100</f>
        <v>70.703125</v>
      </c>
      <c r="W1651">
        <v>0.64</v>
      </c>
      <c r="X1651" t="s">
        <v>51</v>
      </c>
      <c r="Y1651" t="s">
        <v>45</v>
      </c>
      <c r="Z1651">
        <v>4910</v>
      </c>
      <c r="AA1651">
        <v>4.4000000000000004</v>
      </c>
      <c r="AB1651">
        <v>12.5</v>
      </c>
      <c r="AC1651">
        <v>39.700000000000003</v>
      </c>
      <c r="AD1651">
        <v>217815</v>
      </c>
      <c r="AE1651">
        <v>86.7</v>
      </c>
      <c r="AF1651">
        <v>32.9</v>
      </c>
      <c r="AG1651" t="s">
        <v>41</v>
      </c>
      <c r="AH1651" t="s">
        <v>47</v>
      </c>
      <c r="AI1651" t="s">
        <v>56</v>
      </c>
      <c r="AJ1651">
        <v>100</v>
      </c>
      <c r="AK1651">
        <v>224</v>
      </c>
      <c r="AL1651">
        <v>9.1999999999999998E-2</v>
      </c>
      <c r="AM1651">
        <v>0.99260000000000004</v>
      </c>
      <c r="AN1651">
        <v>0.87849999999999995</v>
      </c>
      <c r="AO1651">
        <f>Data[[#This Row],[labeller_confidence_score]]-Data[[#This Row],[cytodiffusion_classification_confidence]]</f>
        <v>-0.11410000000000009</v>
      </c>
    </row>
    <row r="1652" spans="1:41" x14ac:dyDescent="0.3">
      <c r="A1652" t="s">
        <v>1725</v>
      </c>
      <c r="B1652" t="s">
        <v>67</v>
      </c>
      <c r="C1652">
        <v>1</v>
      </c>
      <c r="D1652" t="s">
        <v>67</v>
      </c>
      <c r="E1652">
        <v>5.45</v>
      </c>
      <c r="F1652">
        <v>18.2</v>
      </c>
      <c r="G1652">
        <v>0.23899999999999999</v>
      </c>
      <c r="H1652">
        <v>0.877</v>
      </c>
      <c r="I1652">
        <f>Data[[#This Row],[nucleus_area_pct]]/Data[[#This Row],[cytoplasm_ratio]]</f>
        <v>20.752565564424174</v>
      </c>
      <c r="J1652">
        <v>0.65100000000000002</v>
      </c>
      <c r="K1652">
        <v>0.42199999999999999</v>
      </c>
      <c r="L1652">
        <v>2.78</v>
      </c>
      <c r="M1652">
        <v>1.7</v>
      </c>
      <c r="N1652">
        <v>0.72599999999999998</v>
      </c>
      <c r="O1652">
        <v>180</v>
      </c>
      <c r="P1652">
        <v>59</v>
      </c>
      <c r="Q1652">
        <v>222</v>
      </c>
      <c r="R1652">
        <v>135</v>
      </c>
      <c r="S1652">
        <v>171</v>
      </c>
      <c r="T1652">
        <f>(Data[[#This Row],[mean_r]]/256)*100</f>
        <v>86.71875</v>
      </c>
      <c r="U1652">
        <f>(Data[[#This Row],[mean_g]]/256)*100</f>
        <v>52.734375</v>
      </c>
      <c r="V1652">
        <f>(Data[[#This Row],[mean_b]]/256)*100</f>
        <v>66.796875</v>
      </c>
      <c r="W1652">
        <v>0.39800000000000002</v>
      </c>
      <c r="X1652" t="s">
        <v>51</v>
      </c>
      <c r="Y1652" t="s">
        <v>45</v>
      </c>
      <c r="Z1652">
        <v>3448</v>
      </c>
      <c r="AA1652">
        <v>5.22</v>
      </c>
      <c r="AB1652">
        <v>9.1</v>
      </c>
      <c r="AC1652">
        <v>43.1</v>
      </c>
      <c r="AD1652">
        <v>237280</v>
      </c>
      <c r="AE1652">
        <v>73.599999999999994</v>
      </c>
      <c r="AF1652">
        <v>36</v>
      </c>
      <c r="AG1652" t="s">
        <v>64</v>
      </c>
      <c r="AH1652" t="s">
        <v>42</v>
      </c>
      <c r="AI1652" t="s">
        <v>43</v>
      </c>
      <c r="AJ1652">
        <v>40</v>
      </c>
      <c r="AK1652">
        <v>224</v>
      </c>
      <c r="AL1652">
        <v>0.95050000000000001</v>
      </c>
      <c r="AM1652">
        <v>0.80349999999999999</v>
      </c>
      <c r="AN1652">
        <v>0.74750000000000005</v>
      </c>
      <c r="AO1652">
        <f>Data[[#This Row],[labeller_confidence_score]]-Data[[#This Row],[cytodiffusion_classification_confidence]]</f>
        <v>-5.5999999999999939E-2</v>
      </c>
    </row>
    <row r="1653" spans="1:41" x14ac:dyDescent="0.3">
      <c r="A1653" t="s">
        <v>1726</v>
      </c>
      <c r="B1653" t="s">
        <v>60</v>
      </c>
      <c r="C1653">
        <v>0</v>
      </c>
      <c r="D1653" t="s">
        <v>50</v>
      </c>
      <c r="E1653">
        <v>14.43</v>
      </c>
      <c r="F1653">
        <v>56.5</v>
      </c>
      <c r="G1653">
        <v>0.499</v>
      </c>
      <c r="H1653">
        <v>0.42099999999999999</v>
      </c>
      <c r="I1653">
        <f>Data[[#This Row],[nucleus_area_pct]]/Data[[#This Row],[cytoplasm_ratio]]</f>
        <v>134.20427553444182</v>
      </c>
      <c r="J1653">
        <v>0.77200000000000002</v>
      </c>
      <c r="K1653">
        <v>0.47399999999999998</v>
      </c>
      <c r="L1653">
        <v>2.02</v>
      </c>
      <c r="M1653">
        <v>1.6</v>
      </c>
      <c r="N1653">
        <v>0.69399999999999995</v>
      </c>
      <c r="O1653">
        <v>406</v>
      </c>
      <c r="P1653">
        <v>103</v>
      </c>
      <c r="Q1653">
        <v>188</v>
      </c>
      <c r="R1653">
        <v>157</v>
      </c>
      <c r="S1653">
        <v>186</v>
      </c>
      <c r="T1653">
        <f>(Data[[#This Row],[mean_r]]/256)*100</f>
        <v>73.4375</v>
      </c>
      <c r="U1653">
        <f>(Data[[#This Row],[mean_g]]/256)*100</f>
        <v>61.328125</v>
      </c>
      <c r="V1653">
        <f>(Data[[#This Row],[mean_b]]/256)*100</f>
        <v>72.65625</v>
      </c>
      <c r="W1653">
        <v>0.54800000000000004</v>
      </c>
      <c r="X1653" t="s">
        <v>63</v>
      </c>
      <c r="Y1653" t="s">
        <v>45</v>
      </c>
      <c r="Z1653">
        <v>9700</v>
      </c>
      <c r="AA1653">
        <v>3.93</v>
      </c>
      <c r="AB1653">
        <v>15.2</v>
      </c>
      <c r="AC1653">
        <v>47.7</v>
      </c>
      <c r="AD1653">
        <v>376774</v>
      </c>
      <c r="AE1653">
        <v>97.7</v>
      </c>
      <c r="AF1653">
        <v>37.1</v>
      </c>
      <c r="AG1653" t="s">
        <v>64</v>
      </c>
      <c r="AH1653" t="s">
        <v>42</v>
      </c>
      <c r="AI1653" t="s">
        <v>56</v>
      </c>
      <c r="AJ1653">
        <v>40</v>
      </c>
      <c r="AK1653">
        <v>224</v>
      </c>
      <c r="AL1653">
        <v>0.1225</v>
      </c>
      <c r="AM1653">
        <v>1</v>
      </c>
      <c r="AN1653">
        <v>0.89259999999999995</v>
      </c>
      <c r="AO1653">
        <f>Data[[#This Row],[labeller_confidence_score]]-Data[[#This Row],[cytodiffusion_classification_confidence]]</f>
        <v>-0.10740000000000005</v>
      </c>
    </row>
    <row r="1654" spans="1:41" x14ac:dyDescent="0.3">
      <c r="A1654" t="s">
        <v>1727</v>
      </c>
      <c r="B1654" t="s">
        <v>62</v>
      </c>
      <c r="C1654">
        <v>0</v>
      </c>
      <c r="D1654" t="s">
        <v>50</v>
      </c>
      <c r="E1654">
        <v>8.9</v>
      </c>
      <c r="F1654">
        <v>77.2</v>
      </c>
      <c r="G1654">
        <v>0.90400000000000003</v>
      </c>
      <c r="H1654">
        <v>8.2000000000000003E-2</v>
      </c>
      <c r="I1654">
        <f>Data[[#This Row],[nucleus_area_pct]]/Data[[#This Row],[cytoplasm_ratio]]</f>
        <v>941.46341463414637</v>
      </c>
      <c r="J1654">
        <v>0.90600000000000003</v>
      </c>
      <c r="K1654">
        <v>0.219</v>
      </c>
      <c r="L1654">
        <v>1.04</v>
      </c>
      <c r="M1654">
        <v>1</v>
      </c>
      <c r="N1654">
        <v>0.90800000000000003</v>
      </c>
      <c r="O1654">
        <v>299</v>
      </c>
      <c r="P1654">
        <v>52</v>
      </c>
      <c r="Q1654">
        <v>201</v>
      </c>
      <c r="R1654">
        <v>159</v>
      </c>
      <c r="S1654">
        <v>183</v>
      </c>
      <c r="T1654">
        <f>(Data[[#This Row],[mean_r]]/256)*100</f>
        <v>78.515625</v>
      </c>
      <c r="U1654">
        <f>(Data[[#This Row],[mean_g]]/256)*100</f>
        <v>62.109375</v>
      </c>
      <c r="V1654">
        <f>(Data[[#This Row],[mean_b]]/256)*100</f>
        <v>71.484375</v>
      </c>
      <c r="W1654">
        <v>0.75</v>
      </c>
      <c r="X1654" t="s">
        <v>51</v>
      </c>
      <c r="Y1654" t="s">
        <v>45</v>
      </c>
      <c r="Z1654">
        <v>7897</v>
      </c>
      <c r="AA1654">
        <v>6.28</v>
      </c>
      <c r="AB1654">
        <v>17.7</v>
      </c>
      <c r="AC1654">
        <v>39</v>
      </c>
      <c r="AD1654">
        <v>247556</v>
      </c>
      <c r="AE1654">
        <v>91.8</v>
      </c>
      <c r="AF1654">
        <v>32.299999999999997</v>
      </c>
      <c r="AG1654" t="s">
        <v>46</v>
      </c>
      <c r="AH1654" t="s">
        <v>42</v>
      </c>
      <c r="AI1654" t="s">
        <v>43</v>
      </c>
      <c r="AJ1654">
        <v>40</v>
      </c>
      <c r="AK1654">
        <v>256</v>
      </c>
      <c r="AL1654">
        <v>0.12939999999999999</v>
      </c>
      <c r="AM1654">
        <v>0.93759999999999999</v>
      </c>
      <c r="AN1654">
        <v>0.80930000000000002</v>
      </c>
      <c r="AO1654">
        <f>Data[[#This Row],[labeller_confidence_score]]-Data[[#This Row],[cytodiffusion_classification_confidence]]</f>
        <v>-0.12829999999999997</v>
      </c>
    </row>
    <row r="1655" spans="1:41" x14ac:dyDescent="0.3">
      <c r="A1655" t="s">
        <v>1728</v>
      </c>
      <c r="B1655" t="s">
        <v>54</v>
      </c>
      <c r="C1655">
        <v>0</v>
      </c>
      <c r="D1655" t="s">
        <v>54</v>
      </c>
      <c r="E1655">
        <v>7.55</v>
      </c>
      <c r="F1655">
        <v>0</v>
      </c>
      <c r="G1655">
        <v>0</v>
      </c>
      <c r="H1655">
        <v>1</v>
      </c>
      <c r="I1655">
        <f>Data[[#This Row],[nucleus_area_pct]]/Data[[#This Row],[cytoplasm_ratio]]</f>
        <v>0</v>
      </c>
      <c r="J1655">
        <v>0.872</v>
      </c>
      <c r="K1655">
        <v>0.214</v>
      </c>
      <c r="L1655">
        <v>0.88</v>
      </c>
      <c r="M1655">
        <v>1</v>
      </c>
      <c r="N1655">
        <v>0.98299999999999998</v>
      </c>
      <c r="O1655">
        <v>194</v>
      </c>
      <c r="P1655">
        <v>53</v>
      </c>
      <c r="Q1655">
        <v>227</v>
      </c>
      <c r="R1655">
        <v>121</v>
      </c>
      <c r="S1655">
        <v>125</v>
      </c>
      <c r="T1655">
        <f>(Data[[#This Row],[mean_r]]/256)*100</f>
        <v>88.671875</v>
      </c>
      <c r="U1655">
        <f>(Data[[#This Row],[mean_g]]/256)*100</f>
        <v>47.265625</v>
      </c>
      <c r="V1655">
        <f>(Data[[#This Row],[mean_b]]/256)*100</f>
        <v>48.828125</v>
      </c>
      <c r="W1655">
        <v>0.48199999999999998</v>
      </c>
      <c r="X1655" t="s">
        <v>51</v>
      </c>
      <c r="Y1655" t="s">
        <v>45</v>
      </c>
      <c r="Z1655">
        <v>7673</v>
      </c>
      <c r="AA1655">
        <v>5.17</v>
      </c>
      <c r="AB1655">
        <v>12.2</v>
      </c>
      <c r="AC1655">
        <v>45.6</v>
      </c>
      <c r="AD1655">
        <v>270606</v>
      </c>
      <c r="AE1655">
        <v>83.4</v>
      </c>
      <c r="AF1655">
        <v>35.5</v>
      </c>
      <c r="AG1655" t="s">
        <v>64</v>
      </c>
      <c r="AH1655" t="s">
        <v>47</v>
      </c>
      <c r="AI1655" t="s">
        <v>56</v>
      </c>
      <c r="AJ1655">
        <v>60</v>
      </c>
      <c r="AK1655">
        <v>224</v>
      </c>
      <c r="AL1655">
        <v>7.7299999999999994E-2</v>
      </c>
      <c r="AM1655">
        <v>0.84619999999999995</v>
      </c>
      <c r="AN1655">
        <v>0.85609999999999997</v>
      </c>
      <c r="AO1655">
        <f>Data[[#This Row],[labeller_confidence_score]]-Data[[#This Row],[cytodiffusion_classification_confidence]]</f>
        <v>9.9000000000000199E-3</v>
      </c>
    </row>
    <row r="1656" spans="1:41" x14ac:dyDescent="0.3">
      <c r="A1656" t="s">
        <v>1729</v>
      </c>
      <c r="B1656" t="s">
        <v>62</v>
      </c>
      <c r="C1656">
        <v>0</v>
      </c>
      <c r="D1656" t="s">
        <v>50</v>
      </c>
      <c r="E1656">
        <v>8.2899999999999991</v>
      </c>
      <c r="F1656">
        <v>76.599999999999994</v>
      </c>
      <c r="G1656">
        <v>0.79400000000000004</v>
      </c>
      <c r="H1656">
        <v>0.23300000000000001</v>
      </c>
      <c r="I1656">
        <f>Data[[#This Row],[nucleus_area_pct]]/Data[[#This Row],[cytoplasm_ratio]]</f>
        <v>328.75536480686691</v>
      </c>
      <c r="J1656">
        <v>0.84899999999999998</v>
      </c>
      <c r="K1656">
        <v>0.28299999999999997</v>
      </c>
      <c r="L1656">
        <v>1.1100000000000001</v>
      </c>
      <c r="M1656">
        <v>1</v>
      </c>
      <c r="N1656">
        <v>0.98499999999999999</v>
      </c>
      <c r="O1656">
        <v>287</v>
      </c>
      <c r="P1656">
        <v>57</v>
      </c>
      <c r="Q1656">
        <v>206</v>
      </c>
      <c r="R1656">
        <v>176</v>
      </c>
      <c r="S1656">
        <v>194</v>
      </c>
      <c r="T1656">
        <f>(Data[[#This Row],[mean_r]]/256)*100</f>
        <v>80.46875</v>
      </c>
      <c r="U1656">
        <f>(Data[[#This Row],[mean_g]]/256)*100</f>
        <v>68.75</v>
      </c>
      <c r="V1656">
        <f>(Data[[#This Row],[mean_b]]/256)*100</f>
        <v>75.78125</v>
      </c>
      <c r="W1656">
        <v>0.746</v>
      </c>
      <c r="X1656" t="s">
        <v>63</v>
      </c>
      <c r="Y1656" t="s">
        <v>45</v>
      </c>
      <c r="Z1656">
        <v>6729</v>
      </c>
      <c r="AA1656">
        <v>3.99</v>
      </c>
      <c r="AB1656">
        <v>16.100000000000001</v>
      </c>
      <c r="AC1656">
        <v>40.4</v>
      </c>
      <c r="AD1656">
        <v>225213</v>
      </c>
      <c r="AE1656">
        <v>100.8</v>
      </c>
      <c r="AF1656">
        <v>34.6</v>
      </c>
      <c r="AG1656" t="s">
        <v>64</v>
      </c>
      <c r="AH1656" t="s">
        <v>47</v>
      </c>
      <c r="AI1656" t="s">
        <v>43</v>
      </c>
      <c r="AJ1656">
        <v>100</v>
      </c>
      <c r="AK1656">
        <v>224</v>
      </c>
      <c r="AL1656">
        <v>0.127</v>
      </c>
      <c r="AM1656">
        <v>0.83130000000000004</v>
      </c>
      <c r="AN1656">
        <v>0.90449999999999997</v>
      </c>
      <c r="AO1656">
        <f>Data[[#This Row],[labeller_confidence_score]]-Data[[#This Row],[cytodiffusion_classification_confidence]]</f>
        <v>7.3199999999999932E-2</v>
      </c>
    </row>
    <row r="1657" spans="1:41" x14ac:dyDescent="0.3">
      <c r="A1657" t="s">
        <v>1730</v>
      </c>
      <c r="B1657" t="s">
        <v>87</v>
      </c>
      <c r="C1657">
        <v>0</v>
      </c>
      <c r="D1657" t="s">
        <v>50</v>
      </c>
      <c r="E1657">
        <v>13.19</v>
      </c>
      <c r="F1657">
        <v>59.5</v>
      </c>
      <c r="G1657">
        <v>0.53700000000000003</v>
      </c>
      <c r="H1657">
        <v>0.49</v>
      </c>
      <c r="I1657">
        <f>Data[[#This Row],[nucleus_area_pct]]/Data[[#This Row],[cytoplasm_ratio]]</f>
        <v>121.42857142857143</v>
      </c>
      <c r="J1657">
        <v>0.746</v>
      </c>
      <c r="K1657">
        <v>0.55500000000000005</v>
      </c>
      <c r="L1657">
        <v>4.21</v>
      </c>
      <c r="M1657">
        <v>2.2000000000000002</v>
      </c>
      <c r="N1657">
        <v>0.77500000000000002</v>
      </c>
      <c r="O1657">
        <v>451</v>
      </c>
      <c r="P1657">
        <v>76</v>
      </c>
      <c r="Q1657">
        <v>251</v>
      </c>
      <c r="R1657">
        <v>166</v>
      </c>
      <c r="S1657">
        <v>134</v>
      </c>
      <c r="T1657">
        <f>(Data[[#This Row],[mean_r]]/256)*100</f>
        <v>98.046875</v>
      </c>
      <c r="U1657">
        <f>(Data[[#This Row],[mean_g]]/256)*100</f>
        <v>64.84375</v>
      </c>
      <c r="V1657">
        <f>(Data[[#This Row],[mean_b]]/256)*100</f>
        <v>52.34375</v>
      </c>
      <c r="W1657">
        <v>0.67500000000000004</v>
      </c>
      <c r="X1657" t="s">
        <v>39</v>
      </c>
      <c r="Y1657" t="s">
        <v>45</v>
      </c>
      <c r="Z1657">
        <v>10137</v>
      </c>
      <c r="AA1657">
        <v>5.38</v>
      </c>
      <c r="AB1657">
        <v>13.5</v>
      </c>
      <c r="AC1657">
        <v>43.5</v>
      </c>
      <c r="AD1657">
        <v>310974</v>
      </c>
      <c r="AE1657">
        <v>83.8</v>
      </c>
      <c r="AF1657">
        <v>30.8</v>
      </c>
      <c r="AG1657" t="s">
        <v>64</v>
      </c>
      <c r="AH1657" t="s">
        <v>47</v>
      </c>
      <c r="AI1657" t="s">
        <v>56</v>
      </c>
      <c r="AJ1657">
        <v>100</v>
      </c>
      <c r="AK1657">
        <v>256</v>
      </c>
      <c r="AL1657">
        <v>6.8900000000000003E-2</v>
      </c>
      <c r="AM1657">
        <v>0.94359999999999999</v>
      </c>
      <c r="AN1657">
        <v>0.84179999999999999</v>
      </c>
      <c r="AO1657">
        <f>Data[[#This Row],[labeller_confidence_score]]-Data[[#This Row],[cytodiffusion_classification_confidence]]</f>
        <v>-0.1018</v>
      </c>
    </row>
    <row r="1658" spans="1:41" x14ac:dyDescent="0.3">
      <c r="A1658" t="s">
        <v>1731</v>
      </c>
      <c r="B1658" t="s">
        <v>81</v>
      </c>
      <c r="C1658">
        <v>1</v>
      </c>
      <c r="D1658" t="s">
        <v>82</v>
      </c>
      <c r="E1658">
        <v>16.739999999999998</v>
      </c>
      <c r="F1658">
        <v>80.5</v>
      </c>
      <c r="G1658">
        <v>0.17499999999999999</v>
      </c>
      <c r="H1658">
        <v>0.05</v>
      </c>
      <c r="I1658">
        <f>Data[[#This Row],[nucleus_area_pct]]/Data[[#This Row],[cytoplasm_ratio]]</f>
        <v>1610</v>
      </c>
      <c r="J1658">
        <v>0.85599999999999998</v>
      </c>
      <c r="K1658">
        <v>0.221</v>
      </c>
      <c r="L1658">
        <v>0.73</v>
      </c>
      <c r="M1658">
        <v>1.1000000000000001</v>
      </c>
      <c r="N1658">
        <v>0.85799999999999998</v>
      </c>
      <c r="O1658">
        <v>618</v>
      </c>
      <c r="P1658">
        <v>94</v>
      </c>
      <c r="Q1658">
        <v>180</v>
      </c>
      <c r="R1658">
        <v>139</v>
      </c>
      <c r="S1658">
        <v>219</v>
      </c>
      <c r="T1658">
        <f>(Data[[#This Row],[mean_r]]/256)*100</f>
        <v>70.3125</v>
      </c>
      <c r="U1658">
        <f>(Data[[#This Row],[mean_g]]/256)*100</f>
        <v>54.296875</v>
      </c>
      <c r="V1658">
        <f>(Data[[#This Row],[mean_b]]/256)*100</f>
        <v>85.546875</v>
      </c>
      <c r="W1658">
        <v>0.60499999999999998</v>
      </c>
      <c r="X1658" t="s">
        <v>39</v>
      </c>
      <c r="Y1658" t="s">
        <v>45</v>
      </c>
      <c r="Z1658">
        <v>7871</v>
      </c>
      <c r="AA1658">
        <v>4.3600000000000003</v>
      </c>
      <c r="AB1658">
        <v>15.3</v>
      </c>
      <c r="AC1658">
        <v>44.4</v>
      </c>
      <c r="AD1658">
        <v>332616</v>
      </c>
      <c r="AE1658">
        <v>79.400000000000006</v>
      </c>
      <c r="AF1658">
        <v>33.4</v>
      </c>
      <c r="AG1658" t="s">
        <v>64</v>
      </c>
      <c r="AH1658" t="s">
        <v>42</v>
      </c>
      <c r="AI1658" t="s">
        <v>56</v>
      </c>
      <c r="AJ1658">
        <v>40</v>
      </c>
      <c r="AK1658">
        <v>256</v>
      </c>
      <c r="AL1658">
        <v>0.72719999999999996</v>
      </c>
      <c r="AM1658">
        <v>0.5363</v>
      </c>
      <c r="AN1658">
        <v>0.80300000000000005</v>
      </c>
      <c r="AO1658">
        <f>Data[[#This Row],[labeller_confidence_score]]-Data[[#This Row],[cytodiffusion_classification_confidence]]</f>
        <v>0.26670000000000005</v>
      </c>
    </row>
    <row r="1659" spans="1:41" x14ac:dyDescent="0.3">
      <c r="A1659" t="s">
        <v>1732</v>
      </c>
      <c r="B1659" t="s">
        <v>54</v>
      </c>
      <c r="C1659">
        <v>0</v>
      </c>
      <c r="D1659" t="s">
        <v>54</v>
      </c>
      <c r="E1659">
        <v>7.78</v>
      </c>
      <c r="F1659">
        <v>0</v>
      </c>
      <c r="G1659">
        <v>0</v>
      </c>
      <c r="H1659">
        <v>1</v>
      </c>
      <c r="I1659">
        <f>Data[[#This Row],[nucleus_area_pct]]/Data[[#This Row],[cytoplasm_ratio]]</f>
        <v>0</v>
      </c>
      <c r="J1659">
        <v>0.91400000000000003</v>
      </c>
      <c r="K1659">
        <v>0.254</v>
      </c>
      <c r="L1659">
        <v>0.89</v>
      </c>
      <c r="M1659">
        <v>1</v>
      </c>
      <c r="N1659">
        <v>0.92600000000000005</v>
      </c>
      <c r="O1659">
        <v>169</v>
      </c>
      <c r="P1659">
        <v>46</v>
      </c>
      <c r="Q1659">
        <v>224</v>
      </c>
      <c r="R1659">
        <v>150</v>
      </c>
      <c r="S1659">
        <v>139</v>
      </c>
      <c r="T1659">
        <f>(Data[[#This Row],[mean_r]]/256)*100</f>
        <v>87.5</v>
      </c>
      <c r="U1659">
        <f>(Data[[#This Row],[mean_g]]/256)*100</f>
        <v>58.59375</v>
      </c>
      <c r="V1659">
        <f>(Data[[#This Row],[mean_b]]/256)*100</f>
        <v>54.296875</v>
      </c>
      <c r="W1659">
        <v>0.53100000000000003</v>
      </c>
      <c r="X1659" t="s">
        <v>51</v>
      </c>
      <c r="Y1659" t="s">
        <v>40</v>
      </c>
      <c r="Z1659">
        <v>9008</v>
      </c>
      <c r="AA1659">
        <v>5.23</v>
      </c>
      <c r="AB1659">
        <v>14.9</v>
      </c>
      <c r="AC1659">
        <v>40.799999999999997</v>
      </c>
      <c r="AD1659">
        <v>311111</v>
      </c>
      <c r="AE1659">
        <v>82.8</v>
      </c>
      <c r="AF1659">
        <v>33.700000000000003</v>
      </c>
      <c r="AG1659" t="s">
        <v>41</v>
      </c>
      <c r="AH1659" t="s">
        <v>42</v>
      </c>
      <c r="AI1659" t="s">
        <v>52</v>
      </c>
      <c r="AJ1659">
        <v>100</v>
      </c>
      <c r="AK1659">
        <v>256</v>
      </c>
      <c r="AL1659">
        <v>0.12540000000000001</v>
      </c>
      <c r="AM1659">
        <v>0.83530000000000004</v>
      </c>
      <c r="AN1659">
        <v>0.93049999999999999</v>
      </c>
      <c r="AO1659">
        <f>Data[[#This Row],[labeller_confidence_score]]-Data[[#This Row],[cytodiffusion_classification_confidence]]</f>
        <v>9.5199999999999951E-2</v>
      </c>
    </row>
    <row r="1660" spans="1:41" x14ac:dyDescent="0.3">
      <c r="A1660" t="s">
        <v>1733</v>
      </c>
      <c r="B1660" t="s">
        <v>62</v>
      </c>
      <c r="C1660">
        <v>0</v>
      </c>
      <c r="D1660" t="s">
        <v>50</v>
      </c>
      <c r="E1660">
        <v>12.23</v>
      </c>
      <c r="F1660">
        <v>78.900000000000006</v>
      </c>
      <c r="G1660">
        <v>0.83</v>
      </c>
      <c r="H1660">
        <v>0.23200000000000001</v>
      </c>
      <c r="I1660">
        <f>Data[[#This Row],[nucleus_area_pct]]/Data[[#This Row],[cytoplasm_ratio]]</f>
        <v>340.08620689655174</v>
      </c>
      <c r="J1660">
        <v>0.876</v>
      </c>
      <c r="K1660">
        <v>0.251</v>
      </c>
      <c r="L1660">
        <v>1.78</v>
      </c>
      <c r="M1660">
        <v>1</v>
      </c>
      <c r="N1660">
        <v>0.82</v>
      </c>
      <c r="O1660">
        <v>227</v>
      </c>
      <c r="P1660">
        <v>64</v>
      </c>
      <c r="Q1660">
        <v>194</v>
      </c>
      <c r="R1660">
        <v>182</v>
      </c>
      <c r="S1660">
        <v>203</v>
      </c>
      <c r="T1660">
        <f>(Data[[#This Row],[mean_r]]/256)*100</f>
        <v>75.78125</v>
      </c>
      <c r="U1660">
        <f>(Data[[#This Row],[mean_g]]/256)*100</f>
        <v>71.09375</v>
      </c>
      <c r="V1660">
        <f>(Data[[#This Row],[mean_b]]/256)*100</f>
        <v>79.296875</v>
      </c>
      <c r="W1660">
        <v>0.68100000000000005</v>
      </c>
      <c r="X1660" t="s">
        <v>51</v>
      </c>
      <c r="Y1660" t="s">
        <v>45</v>
      </c>
      <c r="Z1660">
        <v>5053</v>
      </c>
      <c r="AA1660">
        <v>5.37</v>
      </c>
      <c r="AB1660">
        <v>14.2</v>
      </c>
      <c r="AC1660">
        <v>41.9</v>
      </c>
      <c r="AD1660">
        <v>166188</v>
      </c>
      <c r="AE1660">
        <v>68.900000000000006</v>
      </c>
      <c r="AF1660">
        <v>34.1</v>
      </c>
      <c r="AG1660" t="s">
        <v>41</v>
      </c>
      <c r="AH1660" t="s">
        <v>68</v>
      </c>
      <c r="AI1660" t="s">
        <v>52</v>
      </c>
      <c r="AJ1660">
        <v>40</v>
      </c>
      <c r="AK1660">
        <v>224</v>
      </c>
      <c r="AL1660">
        <v>7.9000000000000001E-2</v>
      </c>
      <c r="AM1660">
        <v>0.90139999999999998</v>
      </c>
      <c r="AN1660">
        <v>0.91049999999999998</v>
      </c>
      <c r="AO1660">
        <f>Data[[#This Row],[labeller_confidence_score]]-Data[[#This Row],[cytodiffusion_classification_confidence]]</f>
        <v>9.099999999999997E-3</v>
      </c>
    </row>
    <row r="1661" spans="1:41" x14ac:dyDescent="0.3">
      <c r="A1661" t="s">
        <v>1734</v>
      </c>
      <c r="B1661" t="s">
        <v>54</v>
      </c>
      <c r="C1661">
        <v>0</v>
      </c>
      <c r="D1661" t="s">
        <v>54</v>
      </c>
      <c r="E1661">
        <v>6.97</v>
      </c>
      <c r="F1661">
        <v>0</v>
      </c>
      <c r="G1661">
        <v>0</v>
      </c>
      <c r="H1661">
        <v>1</v>
      </c>
      <c r="I1661">
        <f>Data[[#This Row],[nucleus_area_pct]]/Data[[#This Row],[cytoplasm_ratio]]</f>
        <v>0</v>
      </c>
      <c r="J1661">
        <v>0.93700000000000006</v>
      </c>
      <c r="K1661">
        <v>0.2</v>
      </c>
      <c r="L1661">
        <v>0.67</v>
      </c>
      <c r="M1661">
        <v>1</v>
      </c>
      <c r="N1661">
        <v>0.88300000000000001</v>
      </c>
      <c r="O1661">
        <v>190</v>
      </c>
      <c r="P1661">
        <v>47</v>
      </c>
      <c r="Q1661">
        <v>230</v>
      </c>
      <c r="R1661">
        <v>109</v>
      </c>
      <c r="S1661">
        <v>132</v>
      </c>
      <c r="T1661">
        <f>(Data[[#This Row],[mean_r]]/256)*100</f>
        <v>89.84375</v>
      </c>
      <c r="U1661">
        <f>(Data[[#This Row],[mean_g]]/256)*100</f>
        <v>42.578125</v>
      </c>
      <c r="V1661">
        <f>(Data[[#This Row],[mean_b]]/256)*100</f>
        <v>51.5625</v>
      </c>
      <c r="W1661">
        <v>0.47499999999999998</v>
      </c>
      <c r="X1661" t="s">
        <v>51</v>
      </c>
      <c r="Y1661" t="s">
        <v>45</v>
      </c>
      <c r="Z1661">
        <v>8760</v>
      </c>
      <c r="AA1661">
        <v>4.68</v>
      </c>
      <c r="AB1661">
        <v>13.8</v>
      </c>
      <c r="AC1661">
        <v>38.799999999999997</v>
      </c>
      <c r="AD1661">
        <v>183691</v>
      </c>
      <c r="AE1661">
        <v>100.7</v>
      </c>
      <c r="AF1661">
        <v>31.9</v>
      </c>
      <c r="AG1661" t="s">
        <v>46</v>
      </c>
      <c r="AH1661" t="s">
        <v>47</v>
      </c>
      <c r="AI1661" t="s">
        <v>52</v>
      </c>
      <c r="AJ1661">
        <v>100</v>
      </c>
      <c r="AK1661">
        <v>360</v>
      </c>
      <c r="AL1661">
        <v>8.2100000000000006E-2</v>
      </c>
      <c r="AM1661">
        <v>0.89539999999999997</v>
      </c>
      <c r="AN1661">
        <v>0.86429999999999996</v>
      </c>
      <c r="AO1661">
        <f>Data[[#This Row],[labeller_confidence_score]]-Data[[#This Row],[cytodiffusion_classification_confidence]]</f>
        <v>-3.1100000000000017E-2</v>
      </c>
    </row>
    <row r="1662" spans="1:41" x14ac:dyDescent="0.3">
      <c r="A1662" t="s">
        <v>1735</v>
      </c>
      <c r="B1662" t="s">
        <v>133</v>
      </c>
      <c r="C1662">
        <v>1</v>
      </c>
      <c r="D1662" t="s">
        <v>104</v>
      </c>
      <c r="E1662">
        <v>6.25</v>
      </c>
      <c r="F1662">
        <v>0</v>
      </c>
      <c r="G1662">
        <v>0</v>
      </c>
      <c r="H1662">
        <v>1</v>
      </c>
      <c r="I1662">
        <f>Data[[#This Row],[nucleus_area_pct]]/Data[[#This Row],[cytoplasm_ratio]]</f>
        <v>0</v>
      </c>
      <c r="J1662">
        <v>0.49099999999999999</v>
      </c>
      <c r="K1662">
        <v>0.82199999999999995</v>
      </c>
      <c r="L1662">
        <v>0.34</v>
      </c>
      <c r="M1662">
        <v>1</v>
      </c>
      <c r="N1662">
        <v>0.88100000000000001</v>
      </c>
      <c r="O1662">
        <v>138</v>
      </c>
      <c r="P1662">
        <v>44</v>
      </c>
      <c r="Q1662">
        <v>243</v>
      </c>
      <c r="R1662">
        <v>124</v>
      </c>
      <c r="S1662">
        <v>126</v>
      </c>
      <c r="T1662">
        <f>(Data[[#This Row],[mean_r]]/256)*100</f>
        <v>94.921875</v>
      </c>
      <c r="U1662">
        <f>(Data[[#This Row],[mean_g]]/256)*100</f>
        <v>48.4375</v>
      </c>
      <c r="V1662">
        <f>(Data[[#This Row],[mean_b]]/256)*100</f>
        <v>49.21875</v>
      </c>
      <c r="W1662">
        <v>0.495</v>
      </c>
      <c r="X1662" t="s">
        <v>39</v>
      </c>
      <c r="Y1662" t="s">
        <v>45</v>
      </c>
      <c r="Z1662">
        <v>3419</v>
      </c>
      <c r="AA1662">
        <v>4.28</v>
      </c>
      <c r="AB1662">
        <v>14.1</v>
      </c>
      <c r="AC1662">
        <v>32.200000000000003</v>
      </c>
      <c r="AD1662">
        <v>325003</v>
      </c>
      <c r="AE1662">
        <v>87.3</v>
      </c>
      <c r="AF1662">
        <v>31.8</v>
      </c>
      <c r="AG1662" t="s">
        <v>64</v>
      </c>
      <c r="AH1662" t="s">
        <v>42</v>
      </c>
      <c r="AI1662" t="s">
        <v>56</v>
      </c>
      <c r="AJ1662">
        <v>60</v>
      </c>
      <c r="AK1662">
        <v>360</v>
      </c>
      <c r="AL1662">
        <v>0.83809999999999996</v>
      </c>
      <c r="AM1662">
        <v>0.73450000000000004</v>
      </c>
      <c r="AN1662">
        <v>0.68820000000000003</v>
      </c>
      <c r="AO1662">
        <f>Data[[#This Row],[labeller_confidence_score]]-Data[[#This Row],[cytodiffusion_classification_confidence]]</f>
        <v>-4.6300000000000008E-2</v>
      </c>
    </row>
    <row r="1663" spans="1:41" x14ac:dyDescent="0.3">
      <c r="A1663" t="s">
        <v>1736</v>
      </c>
      <c r="B1663" t="s">
        <v>54</v>
      </c>
      <c r="C1663">
        <v>0</v>
      </c>
      <c r="D1663" t="s">
        <v>54</v>
      </c>
      <c r="E1663">
        <v>6.46</v>
      </c>
      <c r="F1663">
        <v>0</v>
      </c>
      <c r="G1663">
        <v>0</v>
      </c>
      <c r="H1663">
        <v>1</v>
      </c>
      <c r="I1663">
        <f>Data[[#This Row],[nucleus_area_pct]]/Data[[#This Row],[cytoplasm_ratio]]</f>
        <v>0</v>
      </c>
      <c r="J1663">
        <v>0.88500000000000001</v>
      </c>
      <c r="K1663">
        <v>0.21199999999999999</v>
      </c>
      <c r="L1663">
        <v>0.18</v>
      </c>
      <c r="M1663">
        <v>1</v>
      </c>
      <c r="N1663">
        <v>0.89600000000000002</v>
      </c>
      <c r="O1663">
        <v>175</v>
      </c>
      <c r="P1663">
        <v>52</v>
      </c>
      <c r="Q1663">
        <v>226</v>
      </c>
      <c r="R1663">
        <v>119</v>
      </c>
      <c r="S1663">
        <v>142</v>
      </c>
      <c r="T1663">
        <f>(Data[[#This Row],[mean_r]]/256)*100</f>
        <v>88.28125</v>
      </c>
      <c r="U1663">
        <f>(Data[[#This Row],[mean_g]]/256)*100</f>
        <v>46.484375</v>
      </c>
      <c r="V1663">
        <f>(Data[[#This Row],[mean_b]]/256)*100</f>
        <v>55.46875</v>
      </c>
      <c r="W1663">
        <v>0.54500000000000004</v>
      </c>
      <c r="X1663" t="s">
        <v>51</v>
      </c>
      <c r="Y1663" t="s">
        <v>40</v>
      </c>
      <c r="Z1663">
        <v>10636</v>
      </c>
      <c r="AA1663">
        <v>4.0599999999999996</v>
      </c>
      <c r="AB1663">
        <v>14.9</v>
      </c>
      <c r="AC1663">
        <v>35.700000000000003</v>
      </c>
      <c r="AD1663">
        <v>320202</v>
      </c>
      <c r="AE1663">
        <v>80</v>
      </c>
      <c r="AF1663">
        <v>33.9</v>
      </c>
      <c r="AG1663" t="s">
        <v>64</v>
      </c>
      <c r="AH1663" t="s">
        <v>47</v>
      </c>
      <c r="AI1663" t="s">
        <v>52</v>
      </c>
      <c r="AJ1663">
        <v>40</v>
      </c>
      <c r="AK1663">
        <v>256</v>
      </c>
      <c r="AL1663">
        <v>8.8800000000000004E-2</v>
      </c>
      <c r="AM1663">
        <v>0.90390000000000004</v>
      </c>
      <c r="AN1663">
        <v>0.95309999999999995</v>
      </c>
      <c r="AO1663">
        <f>Data[[#This Row],[labeller_confidence_score]]-Data[[#This Row],[cytodiffusion_classification_confidence]]</f>
        <v>4.919999999999991E-2</v>
      </c>
    </row>
    <row r="1664" spans="1:41" x14ac:dyDescent="0.3">
      <c r="A1664" t="s">
        <v>1737</v>
      </c>
      <c r="B1664" t="s">
        <v>49</v>
      </c>
      <c r="C1664">
        <v>0</v>
      </c>
      <c r="D1664" t="s">
        <v>50</v>
      </c>
      <c r="E1664">
        <v>12.57</v>
      </c>
      <c r="F1664">
        <v>57.5</v>
      </c>
      <c r="G1664">
        <v>0.65200000000000002</v>
      </c>
      <c r="H1664">
        <v>0.378</v>
      </c>
      <c r="I1664">
        <f>Data[[#This Row],[nucleus_area_pct]]/Data[[#This Row],[cytoplasm_ratio]]</f>
        <v>152.11640211640213</v>
      </c>
      <c r="J1664">
        <v>0.83499999999999996</v>
      </c>
      <c r="K1664">
        <v>0.38100000000000001</v>
      </c>
      <c r="L1664">
        <v>3.01</v>
      </c>
      <c r="M1664">
        <v>2.8</v>
      </c>
      <c r="N1664">
        <v>0.85</v>
      </c>
      <c r="O1664">
        <v>373</v>
      </c>
      <c r="P1664">
        <v>76</v>
      </c>
      <c r="Q1664">
        <v>238</v>
      </c>
      <c r="R1664">
        <v>174</v>
      </c>
      <c r="S1664">
        <v>205</v>
      </c>
      <c r="T1664">
        <f>(Data[[#This Row],[mean_r]]/256)*100</f>
        <v>92.96875</v>
      </c>
      <c r="U1664">
        <f>(Data[[#This Row],[mean_g]]/256)*100</f>
        <v>67.96875</v>
      </c>
      <c r="V1664">
        <f>(Data[[#This Row],[mean_b]]/256)*100</f>
        <v>80.078125</v>
      </c>
      <c r="W1664">
        <v>0.6</v>
      </c>
      <c r="X1664" t="s">
        <v>51</v>
      </c>
      <c r="Y1664" t="s">
        <v>40</v>
      </c>
      <c r="Z1664">
        <v>8906</v>
      </c>
      <c r="AA1664">
        <v>4.22</v>
      </c>
      <c r="AB1664">
        <v>12.6</v>
      </c>
      <c r="AC1664">
        <v>48.2</v>
      </c>
      <c r="AD1664">
        <v>303259</v>
      </c>
      <c r="AE1664">
        <v>86.5</v>
      </c>
      <c r="AF1664">
        <v>33.1</v>
      </c>
      <c r="AG1664" t="s">
        <v>64</v>
      </c>
      <c r="AH1664" t="s">
        <v>42</v>
      </c>
      <c r="AI1664" t="s">
        <v>43</v>
      </c>
      <c r="AJ1664">
        <v>40</v>
      </c>
      <c r="AK1664">
        <v>512</v>
      </c>
      <c r="AL1664">
        <v>0.12379999999999999</v>
      </c>
      <c r="AM1664">
        <v>0.89159999999999995</v>
      </c>
      <c r="AN1664">
        <v>0.93300000000000005</v>
      </c>
      <c r="AO1664">
        <f>Data[[#This Row],[labeller_confidence_score]]-Data[[#This Row],[cytodiffusion_classification_confidence]]</f>
        <v>4.1400000000000103E-2</v>
      </c>
    </row>
    <row r="1665" spans="1:41" x14ac:dyDescent="0.3">
      <c r="A1665" t="s">
        <v>1738</v>
      </c>
      <c r="B1665" t="s">
        <v>74</v>
      </c>
      <c r="C1665">
        <v>0</v>
      </c>
      <c r="D1665" t="s">
        <v>75</v>
      </c>
      <c r="E1665">
        <v>2.15</v>
      </c>
      <c r="F1665">
        <v>0</v>
      </c>
      <c r="G1665">
        <v>0</v>
      </c>
      <c r="H1665">
        <v>1</v>
      </c>
      <c r="I1665">
        <f>Data[[#This Row],[nucleus_area_pct]]/Data[[#This Row],[cytoplasm_ratio]]</f>
        <v>0</v>
      </c>
      <c r="J1665">
        <v>0.61699999999999999</v>
      </c>
      <c r="K1665">
        <v>0.23799999999999999</v>
      </c>
      <c r="L1665">
        <v>2.84</v>
      </c>
      <c r="M1665">
        <v>1</v>
      </c>
      <c r="N1665">
        <v>0.77900000000000003</v>
      </c>
      <c r="O1665">
        <v>10</v>
      </c>
      <c r="P1665">
        <v>15</v>
      </c>
      <c r="Q1665">
        <v>206</v>
      </c>
      <c r="R1665">
        <v>143</v>
      </c>
      <c r="S1665">
        <v>180</v>
      </c>
      <c r="T1665">
        <f>(Data[[#This Row],[mean_r]]/256)*100</f>
        <v>80.46875</v>
      </c>
      <c r="U1665">
        <f>(Data[[#This Row],[mean_g]]/256)*100</f>
        <v>55.859375</v>
      </c>
      <c r="V1665">
        <f>(Data[[#This Row],[mean_b]]/256)*100</f>
        <v>70.3125</v>
      </c>
      <c r="W1665">
        <v>0.59</v>
      </c>
      <c r="X1665" t="s">
        <v>51</v>
      </c>
      <c r="Y1665" t="s">
        <v>40</v>
      </c>
      <c r="Z1665">
        <v>8982</v>
      </c>
      <c r="AA1665">
        <v>5.77</v>
      </c>
      <c r="AB1665">
        <v>16.3</v>
      </c>
      <c r="AC1665">
        <v>46.4</v>
      </c>
      <c r="AD1665">
        <v>214637</v>
      </c>
      <c r="AE1665">
        <v>100.3</v>
      </c>
      <c r="AF1665">
        <v>32.4</v>
      </c>
      <c r="AG1665" t="s">
        <v>46</v>
      </c>
      <c r="AH1665" t="s">
        <v>47</v>
      </c>
      <c r="AI1665" t="s">
        <v>56</v>
      </c>
      <c r="AJ1665">
        <v>60</v>
      </c>
      <c r="AK1665">
        <v>224</v>
      </c>
      <c r="AL1665">
        <v>9.4399999999999998E-2</v>
      </c>
      <c r="AM1665">
        <v>1</v>
      </c>
      <c r="AN1665">
        <v>0.95240000000000002</v>
      </c>
      <c r="AO1665">
        <f>Data[[#This Row],[labeller_confidence_score]]-Data[[#This Row],[cytodiffusion_classification_confidence]]</f>
        <v>-4.7599999999999976E-2</v>
      </c>
    </row>
    <row r="1666" spans="1:41" x14ac:dyDescent="0.3">
      <c r="A1666" t="s">
        <v>1739</v>
      </c>
      <c r="B1666" t="s">
        <v>62</v>
      </c>
      <c r="C1666">
        <v>0</v>
      </c>
      <c r="D1666" t="s">
        <v>50</v>
      </c>
      <c r="E1666">
        <v>8.6</v>
      </c>
      <c r="F1666">
        <v>79.900000000000006</v>
      </c>
      <c r="G1666">
        <v>0.89100000000000001</v>
      </c>
      <c r="H1666">
        <v>0.13</v>
      </c>
      <c r="I1666">
        <f>Data[[#This Row],[nucleus_area_pct]]/Data[[#This Row],[cytoplasm_ratio]]</f>
        <v>614.61538461538464</v>
      </c>
      <c r="J1666">
        <v>0.91200000000000003</v>
      </c>
      <c r="K1666">
        <v>0.20599999999999999</v>
      </c>
      <c r="L1666">
        <v>1.51</v>
      </c>
      <c r="M1666">
        <v>1.1000000000000001</v>
      </c>
      <c r="N1666">
        <v>0.89400000000000002</v>
      </c>
      <c r="O1666">
        <v>275</v>
      </c>
      <c r="P1666">
        <v>64</v>
      </c>
      <c r="Q1666">
        <v>211</v>
      </c>
      <c r="R1666">
        <v>125</v>
      </c>
      <c r="S1666">
        <v>205</v>
      </c>
      <c r="T1666">
        <f>(Data[[#This Row],[mean_r]]/256)*100</f>
        <v>82.421875</v>
      </c>
      <c r="U1666">
        <f>(Data[[#This Row],[mean_g]]/256)*100</f>
        <v>48.828125</v>
      </c>
      <c r="V1666">
        <f>(Data[[#This Row],[mean_b]]/256)*100</f>
        <v>80.078125</v>
      </c>
      <c r="W1666">
        <v>0.81899999999999995</v>
      </c>
      <c r="X1666" t="s">
        <v>51</v>
      </c>
      <c r="Y1666" t="s">
        <v>45</v>
      </c>
      <c r="Z1666">
        <v>7639</v>
      </c>
      <c r="AA1666">
        <v>4.26</v>
      </c>
      <c r="AB1666">
        <v>17.5</v>
      </c>
      <c r="AC1666">
        <v>44</v>
      </c>
      <c r="AD1666">
        <v>233001</v>
      </c>
      <c r="AE1666">
        <v>82.1</v>
      </c>
      <c r="AF1666">
        <v>34.5</v>
      </c>
      <c r="AG1666" t="s">
        <v>46</v>
      </c>
      <c r="AH1666" t="s">
        <v>42</v>
      </c>
      <c r="AI1666" t="s">
        <v>52</v>
      </c>
      <c r="AJ1666">
        <v>100</v>
      </c>
      <c r="AK1666">
        <v>360</v>
      </c>
      <c r="AL1666">
        <v>7.7100000000000002E-2</v>
      </c>
      <c r="AM1666">
        <v>0.88819999999999999</v>
      </c>
      <c r="AN1666">
        <v>0.8498</v>
      </c>
      <c r="AO1666">
        <f>Data[[#This Row],[labeller_confidence_score]]-Data[[#This Row],[cytodiffusion_classification_confidence]]</f>
        <v>-3.839999999999999E-2</v>
      </c>
    </row>
    <row r="1667" spans="1:41" x14ac:dyDescent="0.3">
      <c r="A1667" t="s">
        <v>1740</v>
      </c>
      <c r="B1667" t="s">
        <v>49</v>
      </c>
      <c r="C1667">
        <v>0</v>
      </c>
      <c r="D1667" t="s">
        <v>50</v>
      </c>
      <c r="E1667">
        <v>13.95</v>
      </c>
      <c r="F1667">
        <v>48.2</v>
      </c>
      <c r="G1667">
        <v>0.68500000000000005</v>
      </c>
      <c r="H1667">
        <v>0.434</v>
      </c>
      <c r="I1667">
        <f>Data[[#This Row],[nucleus_area_pct]]/Data[[#This Row],[cytoplasm_ratio]]</f>
        <v>111.05990783410139</v>
      </c>
      <c r="J1667">
        <v>0.78200000000000003</v>
      </c>
      <c r="K1667">
        <v>0.29299999999999998</v>
      </c>
      <c r="L1667">
        <v>2.81</v>
      </c>
      <c r="M1667">
        <v>3.2</v>
      </c>
      <c r="N1667">
        <v>0.76800000000000002</v>
      </c>
      <c r="O1667">
        <v>409</v>
      </c>
      <c r="P1667">
        <v>68</v>
      </c>
      <c r="Q1667">
        <v>237</v>
      </c>
      <c r="R1667">
        <v>142</v>
      </c>
      <c r="S1667">
        <v>186</v>
      </c>
      <c r="T1667">
        <f>(Data[[#This Row],[mean_r]]/256)*100</f>
        <v>92.578125</v>
      </c>
      <c r="U1667">
        <f>(Data[[#This Row],[mean_g]]/256)*100</f>
        <v>55.46875</v>
      </c>
      <c r="V1667">
        <f>(Data[[#This Row],[mean_b]]/256)*100</f>
        <v>72.65625</v>
      </c>
      <c r="W1667">
        <v>0.66700000000000004</v>
      </c>
      <c r="X1667" t="s">
        <v>39</v>
      </c>
      <c r="Y1667" t="s">
        <v>45</v>
      </c>
      <c r="Z1667">
        <v>4324</v>
      </c>
      <c r="AA1667">
        <v>3.9</v>
      </c>
      <c r="AB1667">
        <v>14.2</v>
      </c>
      <c r="AC1667">
        <v>37.200000000000003</v>
      </c>
      <c r="AD1667">
        <v>177199</v>
      </c>
      <c r="AE1667">
        <v>117.3</v>
      </c>
      <c r="AF1667">
        <v>37.200000000000003</v>
      </c>
      <c r="AG1667" t="s">
        <v>46</v>
      </c>
      <c r="AH1667" t="s">
        <v>42</v>
      </c>
      <c r="AI1667" t="s">
        <v>56</v>
      </c>
      <c r="AJ1667">
        <v>100</v>
      </c>
      <c r="AK1667">
        <v>360</v>
      </c>
      <c r="AL1667">
        <v>2.5700000000000001E-2</v>
      </c>
      <c r="AM1667">
        <v>0.85029999999999994</v>
      </c>
      <c r="AN1667">
        <v>0.92279999999999995</v>
      </c>
      <c r="AO1667">
        <f>Data[[#This Row],[labeller_confidence_score]]-Data[[#This Row],[cytodiffusion_classification_confidence]]</f>
        <v>7.2500000000000009E-2</v>
      </c>
    </row>
    <row r="1668" spans="1:41" x14ac:dyDescent="0.3">
      <c r="A1668" t="s">
        <v>1741</v>
      </c>
      <c r="B1668" t="s">
        <v>89</v>
      </c>
      <c r="C1668">
        <v>1</v>
      </c>
      <c r="D1668" t="s">
        <v>38</v>
      </c>
      <c r="E1668">
        <v>12.59</v>
      </c>
      <c r="F1668">
        <v>48.5</v>
      </c>
      <c r="G1668">
        <v>0.57299999999999995</v>
      </c>
      <c r="H1668">
        <v>0.48099999999999998</v>
      </c>
      <c r="I1668">
        <f>Data[[#This Row],[nucleus_area_pct]]/Data[[#This Row],[cytoplasm_ratio]]</f>
        <v>100.83160083160084</v>
      </c>
      <c r="J1668">
        <v>0.75900000000000001</v>
      </c>
      <c r="K1668">
        <v>0.36299999999999999</v>
      </c>
      <c r="L1668">
        <v>4.28</v>
      </c>
      <c r="M1668">
        <v>3.3</v>
      </c>
      <c r="N1668">
        <v>0.78800000000000003</v>
      </c>
      <c r="O1668">
        <v>398</v>
      </c>
      <c r="P1668">
        <v>83</v>
      </c>
      <c r="Q1668">
        <v>212</v>
      </c>
      <c r="R1668">
        <v>125</v>
      </c>
      <c r="S1668">
        <v>155</v>
      </c>
      <c r="T1668">
        <f>(Data[[#This Row],[mean_r]]/256)*100</f>
        <v>82.8125</v>
      </c>
      <c r="U1668">
        <f>(Data[[#This Row],[mean_g]]/256)*100</f>
        <v>48.828125</v>
      </c>
      <c r="V1668">
        <f>(Data[[#This Row],[mean_b]]/256)*100</f>
        <v>60.546875</v>
      </c>
      <c r="W1668">
        <v>0.77600000000000002</v>
      </c>
      <c r="X1668" t="s">
        <v>39</v>
      </c>
      <c r="Y1668" t="s">
        <v>40</v>
      </c>
      <c r="Z1668">
        <v>6692</v>
      </c>
      <c r="AA1668">
        <v>4.37</v>
      </c>
      <c r="AB1668">
        <v>15</v>
      </c>
      <c r="AC1668">
        <v>38.9</v>
      </c>
      <c r="AD1668">
        <v>238972</v>
      </c>
      <c r="AE1668">
        <v>93.7</v>
      </c>
      <c r="AF1668">
        <v>32.799999999999997</v>
      </c>
      <c r="AG1668" t="s">
        <v>41</v>
      </c>
      <c r="AH1668" t="s">
        <v>47</v>
      </c>
      <c r="AI1668" t="s">
        <v>56</v>
      </c>
      <c r="AJ1668">
        <v>60</v>
      </c>
      <c r="AK1668">
        <v>360</v>
      </c>
      <c r="AL1668">
        <v>0.83530000000000004</v>
      </c>
      <c r="AM1668">
        <v>0.59619999999999995</v>
      </c>
      <c r="AN1668">
        <v>0.8286</v>
      </c>
      <c r="AO1668">
        <f>Data[[#This Row],[labeller_confidence_score]]-Data[[#This Row],[cytodiffusion_classification_confidence]]</f>
        <v>0.23240000000000005</v>
      </c>
    </row>
    <row r="1669" spans="1:41" x14ac:dyDescent="0.3">
      <c r="A1669" t="s">
        <v>1742</v>
      </c>
      <c r="B1669" t="s">
        <v>49</v>
      </c>
      <c r="C1669">
        <v>0</v>
      </c>
      <c r="D1669" t="s">
        <v>50</v>
      </c>
      <c r="E1669">
        <v>12.55</v>
      </c>
      <c r="F1669">
        <v>53.3</v>
      </c>
      <c r="G1669">
        <v>0.47299999999999998</v>
      </c>
      <c r="H1669">
        <v>0.40100000000000002</v>
      </c>
      <c r="I1669">
        <f>Data[[#This Row],[nucleus_area_pct]]/Data[[#This Row],[cytoplasm_ratio]]</f>
        <v>132.91770573566083</v>
      </c>
      <c r="J1669">
        <v>0.73299999999999998</v>
      </c>
      <c r="K1669">
        <v>0.38</v>
      </c>
      <c r="L1669">
        <v>2.42</v>
      </c>
      <c r="M1669">
        <v>2.8</v>
      </c>
      <c r="N1669">
        <v>0.82699999999999996</v>
      </c>
      <c r="O1669">
        <v>413</v>
      </c>
      <c r="P1669">
        <v>73</v>
      </c>
      <c r="Q1669">
        <v>209</v>
      </c>
      <c r="R1669">
        <v>197</v>
      </c>
      <c r="S1669">
        <v>186</v>
      </c>
      <c r="T1669">
        <f>(Data[[#This Row],[mean_r]]/256)*100</f>
        <v>81.640625</v>
      </c>
      <c r="U1669">
        <f>(Data[[#This Row],[mean_g]]/256)*100</f>
        <v>76.953125</v>
      </c>
      <c r="V1669">
        <f>(Data[[#This Row],[mean_b]]/256)*100</f>
        <v>72.65625</v>
      </c>
      <c r="W1669">
        <v>0.623</v>
      </c>
      <c r="X1669" t="s">
        <v>51</v>
      </c>
      <c r="Y1669" t="s">
        <v>40</v>
      </c>
      <c r="Z1669">
        <v>7252</v>
      </c>
      <c r="AA1669">
        <v>4.5</v>
      </c>
      <c r="AB1669">
        <v>13.3</v>
      </c>
      <c r="AC1669">
        <v>46.7</v>
      </c>
      <c r="AD1669">
        <v>230539</v>
      </c>
      <c r="AE1669">
        <v>81.7</v>
      </c>
      <c r="AF1669">
        <v>34.799999999999997</v>
      </c>
      <c r="AG1669" t="s">
        <v>64</v>
      </c>
      <c r="AH1669" t="s">
        <v>68</v>
      </c>
      <c r="AI1669" t="s">
        <v>56</v>
      </c>
      <c r="AJ1669">
        <v>100</v>
      </c>
      <c r="AK1669">
        <v>360</v>
      </c>
      <c r="AL1669">
        <v>0.16</v>
      </c>
      <c r="AM1669">
        <v>1</v>
      </c>
      <c r="AN1669">
        <v>0.96660000000000001</v>
      </c>
      <c r="AO1669">
        <f>Data[[#This Row],[labeller_confidence_score]]-Data[[#This Row],[cytodiffusion_classification_confidence]]</f>
        <v>-3.3399999999999985E-2</v>
      </c>
    </row>
    <row r="1670" spans="1:41" x14ac:dyDescent="0.3">
      <c r="A1670" t="s">
        <v>1743</v>
      </c>
      <c r="B1670" t="s">
        <v>54</v>
      </c>
      <c r="C1670">
        <v>0</v>
      </c>
      <c r="D1670" t="s">
        <v>54</v>
      </c>
      <c r="E1670">
        <v>7.04</v>
      </c>
      <c r="F1670">
        <v>0</v>
      </c>
      <c r="G1670">
        <v>0</v>
      </c>
      <c r="H1670">
        <v>1</v>
      </c>
      <c r="I1670">
        <f>Data[[#This Row],[nucleus_area_pct]]/Data[[#This Row],[cytoplasm_ratio]]</f>
        <v>0</v>
      </c>
      <c r="J1670">
        <v>0.878</v>
      </c>
      <c r="K1670">
        <v>0.153</v>
      </c>
      <c r="L1670">
        <v>0.41</v>
      </c>
      <c r="M1670">
        <v>1</v>
      </c>
      <c r="N1670">
        <v>0.95799999999999996</v>
      </c>
      <c r="O1670">
        <v>210</v>
      </c>
      <c r="P1670">
        <v>48</v>
      </c>
      <c r="Q1670">
        <v>220</v>
      </c>
      <c r="R1670">
        <v>142</v>
      </c>
      <c r="S1670">
        <v>126</v>
      </c>
      <c r="T1670">
        <f>(Data[[#This Row],[mean_r]]/256)*100</f>
        <v>85.9375</v>
      </c>
      <c r="U1670">
        <f>(Data[[#This Row],[mean_g]]/256)*100</f>
        <v>55.46875</v>
      </c>
      <c r="V1670">
        <f>(Data[[#This Row],[mean_b]]/256)*100</f>
        <v>49.21875</v>
      </c>
      <c r="W1670">
        <v>0.44400000000000001</v>
      </c>
      <c r="X1670" t="s">
        <v>51</v>
      </c>
      <c r="Y1670" t="s">
        <v>45</v>
      </c>
      <c r="Z1670">
        <v>4583</v>
      </c>
      <c r="AA1670">
        <v>4.2300000000000004</v>
      </c>
      <c r="AB1670">
        <v>13.4</v>
      </c>
      <c r="AC1670">
        <v>40.5</v>
      </c>
      <c r="AD1670">
        <v>216365</v>
      </c>
      <c r="AE1670">
        <v>96.9</v>
      </c>
      <c r="AF1670">
        <v>33.200000000000003</v>
      </c>
      <c r="AG1670" t="s">
        <v>41</v>
      </c>
      <c r="AH1670" t="s">
        <v>42</v>
      </c>
      <c r="AI1670" t="s">
        <v>52</v>
      </c>
      <c r="AJ1670">
        <v>40</v>
      </c>
      <c r="AK1670">
        <v>512</v>
      </c>
      <c r="AL1670">
        <v>0.1191</v>
      </c>
      <c r="AM1670">
        <v>0.93879999999999997</v>
      </c>
      <c r="AN1670">
        <v>0.92100000000000004</v>
      </c>
      <c r="AO1670">
        <f>Data[[#This Row],[labeller_confidence_score]]-Data[[#This Row],[cytodiffusion_classification_confidence]]</f>
        <v>-1.7799999999999927E-2</v>
      </c>
    </row>
    <row r="1671" spans="1:41" x14ac:dyDescent="0.3">
      <c r="A1671" t="s">
        <v>1744</v>
      </c>
      <c r="B1671" t="s">
        <v>49</v>
      </c>
      <c r="C1671">
        <v>0</v>
      </c>
      <c r="D1671" t="s">
        <v>50</v>
      </c>
      <c r="E1671">
        <v>13.91</v>
      </c>
      <c r="F1671">
        <v>62.3</v>
      </c>
      <c r="G1671">
        <v>0.47899999999999998</v>
      </c>
      <c r="H1671">
        <v>0.45400000000000001</v>
      </c>
      <c r="I1671">
        <f>Data[[#This Row],[nucleus_area_pct]]/Data[[#This Row],[cytoplasm_ratio]]</f>
        <v>137.22466960352421</v>
      </c>
      <c r="J1671">
        <v>0.74099999999999999</v>
      </c>
      <c r="K1671">
        <v>0.35399999999999998</v>
      </c>
      <c r="L1671">
        <v>4.2</v>
      </c>
      <c r="M1671">
        <v>3.3</v>
      </c>
      <c r="N1671">
        <v>0.83799999999999997</v>
      </c>
      <c r="O1671">
        <v>447</v>
      </c>
      <c r="P1671">
        <v>63</v>
      </c>
      <c r="Q1671">
        <v>197</v>
      </c>
      <c r="R1671">
        <v>141</v>
      </c>
      <c r="S1671">
        <v>171</v>
      </c>
      <c r="T1671">
        <f>(Data[[#This Row],[mean_r]]/256)*100</f>
        <v>76.953125</v>
      </c>
      <c r="U1671">
        <f>(Data[[#This Row],[mean_g]]/256)*100</f>
        <v>55.078125</v>
      </c>
      <c r="V1671">
        <f>(Data[[#This Row],[mean_b]]/256)*100</f>
        <v>66.796875</v>
      </c>
      <c r="W1671">
        <v>0.45</v>
      </c>
      <c r="X1671" t="s">
        <v>51</v>
      </c>
      <c r="Y1671" t="s">
        <v>40</v>
      </c>
      <c r="Z1671">
        <v>8361</v>
      </c>
      <c r="AA1671">
        <v>3.08</v>
      </c>
      <c r="AB1671">
        <v>14.4</v>
      </c>
      <c r="AC1671">
        <v>39.5</v>
      </c>
      <c r="AD1671">
        <v>361344</v>
      </c>
      <c r="AE1671">
        <v>100.5</v>
      </c>
      <c r="AF1671">
        <v>32.1</v>
      </c>
      <c r="AG1671" t="s">
        <v>64</v>
      </c>
      <c r="AH1671" t="s">
        <v>68</v>
      </c>
      <c r="AI1671" t="s">
        <v>52</v>
      </c>
      <c r="AJ1671">
        <v>100</v>
      </c>
      <c r="AK1671">
        <v>360</v>
      </c>
      <c r="AL1671">
        <v>0</v>
      </c>
      <c r="AM1671">
        <v>0.89429999999999998</v>
      </c>
      <c r="AN1671">
        <v>0.9355</v>
      </c>
      <c r="AO1671">
        <f>Data[[#This Row],[labeller_confidence_score]]-Data[[#This Row],[cytodiffusion_classification_confidence]]</f>
        <v>4.1200000000000014E-2</v>
      </c>
    </row>
    <row r="1672" spans="1:41" x14ac:dyDescent="0.3">
      <c r="A1672" t="s">
        <v>1745</v>
      </c>
      <c r="B1672" t="s">
        <v>62</v>
      </c>
      <c r="C1672">
        <v>0</v>
      </c>
      <c r="D1672" t="s">
        <v>50</v>
      </c>
      <c r="E1672">
        <v>8.6</v>
      </c>
      <c r="F1672">
        <v>73.3</v>
      </c>
      <c r="G1672">
        <v>0.73099999999999998</v>
      </c>
      <c r="H1672">
        <v>0.221</v>
      </c>
      <c r="I1672">
        <f>Data[[#This Row],[nucleus_area_pct]]/Data[[#This Row],[cytoplasm_ratio]]</f>
        <v>331.67420814479635</v>
      </c>
      <c r="J1672">
        <v>0.88200000000000001</v>
      </c>
      <c r="K1672">
        <v>0.223</v>
      </c>
      <c r="L1672">
        <v>1.62</v>
      </c>
      <c r="M1672">
        <v>1</v>
      </c>
      <c r="N1672">
        <v>1</v>
      </c>
      <c r="O1672">
        <v>327</v>
      </c>
      <c r="P1672">
        <v>55</v>
      </c>
      <c r="Q1672">
        <v>204</v>
      </c>
      <c r="R1672">
        <v>146</v>
      </c>
      <c r="S1672">
        <v>198</v>
      </c>
      <c r="T1672">
        <f>(Data[[#This Row],[mean_r]]/256)*100</f>
        <v>79.6875</v>
      </c>
      <c r="U1672">
        <f>(Data[[#This Row],[mean_g]]/256)*100</f>
        <v>57.03125</v>
      </c>
      <c r="V1672">
        <f>(Data[[#This Row],[mean_b]]/256)*100</f>
        <v>77.34375</v>
      </c>
      <c r="W1672">
        <v>0.84899999999999998</v>
      </c>
      <c r="X1672" t="s">
        <v>63</v>
      </c>
      <c r="Y1672" t="s">
        <v>45</v>
      </c>
      <c r="Z1672">
        <v>5384</v>
      </c>
      <c r="AA1672">
        <v>3.41</v>
      </c>
      <c r="AB1672">
        <v>9.6999999999999993</v>
      </c>
      <c r="AC1672">
        <v>42.7</v>
      </c>
      <c r="AD1672">
        <v>249519</v>
      </c>
      <c r="AE1672">
        <v>106.1</v>
      </c>
      <c r="AF1672">
        <v>34.1</v>
      </c>
      <c r="AG1672" t="s">
        <v>41</v>
      </c>
      <c r="AH1672" t="s">
        <v>42</v>
      </c>
      <c r="AI1672" t="s">
        <v>56</v>
      </c>
      <c r="AJ1672">
        <v>40</v>
      </c>
      <c r="AK1672">
        <v>224</v>
      </c>
      <c r="AL1672">
        <v>3.9399999999999998E-2</v>
      </c>
      <c r="AM1672">
        <v>0.88490000000000002</v>
      </c>
      <c r="AN1672">
        <v>0.82579999999999998</v>
      </c>
      <c r="AO1672">
        <f>Data[[#This Row],[labeller_confidence_score]]-Data[[#This Row],[cytodiffusion_classification_confidence]]</f>
        <v>-5.9100000000000041E-2</v>
      </c>
    </row>
    <row r="1673" spans="1:41" x14ac:dyDescent="0.3">
      <c r="A1673" t="s">
        <v>1746</v>
      </c>
      <c r="B1673" t="s">
        <v>49</v>
      </c>
      <c r="C1673">
        <v>0</v>
      </c>
      <c r="D1673" t="s">
        <v>50</v>
      </c>
      <c r="E1673">
        <v>9.9</v>
      </c>
      <c r="F1673">
        <v>52.4</v>
      </c>
      <c r="G1673">
        <v>0.59099999999999997</v>
      </c>
      <c r="H1673">
        <v>0.34</v>
      </c>
      <c r="I1673">
        <f>Data[[#This Row],[nucleus_area_pct]]/Data[[#This Row],[cytoplasm_ratio]]</f>
        <v>154.11764705882351</v>
      </c>
      <c r="J1673">
        <v>0.83699999999999997</v>
      </c>
      <c r="K1673">
        <v>0.26500000000000001</v>
      </c>
      <c r="L1673">
        <v>3</v>
      </c>
      <c r="M1673">
        <v>3.3</v>
      </c>
      <c r="N1673">
        <v>0.79200000000000004</v>
      </c>
      <c r="O1673">
        <v>416</v>
      </c>
      <c r="P1673">
        <v>78</v>
      </c>
      <c r="Q1673">
        <v>209</v>
      </c>
      <c r="R1673">
        <v>150</v>
      </c>
      <c r="S1673">
        <v>191</v>
      </c>
      <c r="T1673">
        <f>(Data[[#This Row],[mean_r]]/256)*100</f>
        <v>81.640625</v>
      </c>
      <c r="U1673">
        <f>(Data[[#This Row],[mean_g]]/256)*100</f>
        <v>58.59375</v>
      </c>
      <c r="V1673">
        <f>(Data[[#This Row],[mean_b]]/256)*100</f>
        <v>74.609375</v>
      </c>
      <c r="W1673">
        <v>0.66500000000000004</v>
      </c>
      <c r="X1673" t="s">
        <v>63</v>
      </c>
      <c r="Y1673" t="s">
        <v>45</v>
      </c>
      <c r="Z1673">
        <v>5326</v>
      </c>
      <c r="AA1673">
        <v>5.64</v>
      </c>
      <c r="AB1673">
        <v>15.7</v>
      </c>
      <c r="AC1673">
        <v>48.8</v>
      </c>
      <c r="AD1673">
        <v>172489</v>
      </c>
      <c r="AE1673">
        <v>87.6</v>
      </c>
      <c r="AF1673">
        <v>33.1</v>
      </c>
      <c r="AG1673" t="s">
        <v>46</v>
      </c>
      <c r="AH1673" t="s">
        <v>47</v>
      </c>
      <c r="AI1673" t="s">
        <v>52</v>
      </c>
      <c r="AJ1673">
        <v>60</v>
      </c>
      <c r="AK1673">
        <v>512</v>
      </c>
      <c r="AL1673">
        <v>0</v>
      </c>
      <c r="AM1673">
        <v>1</v>
      </c>
      <c r="AN1673">
        <v>0.99709999999999999</v>
      </c>
      <c r="AO1673">
        <f>Data[[#This Row],[labeller_confidence_score]]-Data[[#This Row],[cytodiffusion_classification_confidence]]</f>
        <v>-2.9000000000000137E-3</v>
      </c>
    </row>
    <row r="1674" spans="1:41" x14ac:dyDescent="0.3">
      <c r="A1674" t="s">
        <v>1747</v>
      </c>
      <c r="B1674" t="s">
        <v>74</v>
      </c>
      <c r="C1674">
        <v>0</v>
      </c>
      <c r="D1674" t="s">
        <v>75</v>
      </c>
      <c r="E1674">
        <v>2.2999999999999998</v>
      </c>
      <c r="F1674">
        <v>0</v>
      </c>
      <c r="G1674">
        <v>0</v>
      </c>
      <c r="H1674">
        <v>1</v>
      </c>
      <c r="I1674">
        <f>Data[[#This Row],[nucleus_area_pct]]/Data[[#This Row],[cytoplasm_ratio]]</f>
        <v>0</v>
      </c>
      <c r="J1674">
        <v>0.83199999999999996</v>
      </c>
      <c r="K1674">
        <v>0.28299999999999997</v>
      </c>
      <c r="L1674">
        <v>2.0699999999999998</v>
      </c>
      <c r="M1674">
        <v>1</v>
      </c>
      <c r="N1674">
        <v>0.79400000000000004</v>
      </c>
      <c r="O1674">
        <v>17</v>
      </c>
      <c r="P1674">
        <v>21</v>
      </c>
      <c r="Q1674">
        <v>199</v>
      </c>
      <c r="R1674">
        <v>159</v>
      </c>
      <c r="S1674">
        <v>171</v>
      </c>
      <c r="T1674">
        <f>(Data[[#This Row],[mean_r]]/256)*100</f>
        <v>77.734375</v>
      </c>
      <c r="U1674">
        <f>(Data[[#This Row],[mean_g]]/256)*100</f>
        <v>62.109375</v>
      </c>
      <c r="V1674">
        <f>(Data[[#This Row],[mean_b]]/256)*100</f>
        <v>66.796875</v>
      </c>
      <c r="W1674">
        <v>0.47299999999999998</v>
      </c>
      <c r="X1674" t="s">
        <v>63</v>
      </c>
      <c r="Y1674" t="s">
        <v>40</v>
      </c>
      <c r="Z1674">
        <v>6750</v>
      </c>
      <c r="AA1674">
        <v>5.26</v>
      </c>
      <c r="AB1674">
        <v>13</v>
      </c>
      <c r="AC1674">
        <v>52.5</v>
      </c>
      <c r="AD1674">
        <v>179127</v>
      </c>
      <c r="AE1674">
        <v>78.599999999999994</v>
      </c>
      <c r="AF1674">
        <v>33.1</v>
      </c>
      <c r="AG1674" t="s">
        <v>46</v>
      </c>
      <c r="AH1674" t="s">
        <v>42</v>
      </c>
      <c r="AI1674" t="s">
        <v>56</v>
      </c>
      <c r="AJ1674">
        <v>100</v>
      </c>
      <c r="AK1674">
        <v>512</v>
      </c>
      <c r="AL1674">
        <v>9.7600000000000006E-2</v>
      </c>
      <c r="AM1674">
        <v>0.97009999999999996</v>
      </c>
      <c r="AN1674">
        <v>0.96870000000000001</v>
      </c>
      <c r="AO1674">
        <f>Data[[#This Row],[labeller_confidence_score]]-Data[[#This Row],[cytodiffusion_classification_confidence]]</f>
        <v>-1.3999999999999568E-3</v>
      </c>
    </row>
    <row r="1675" spans="1:41" x14ac:dyDescent="0.3">
      <c r="A1675" t="s">
        <v>1748</v>
      </c>
      <c r="B1675" t="s">
        <v>37</v>
      </c>
      <c r="C1675">
        <v>1</v>
      </c>
      <c r="D1675" t="s">
        <v>38</v>
      </c>
      <c r="E1675">
        <v>14.65</v>
      </c>
      <c r="F1675">
        <v>68</v>
      </c>
      <c r="G1675">
        <v>0.50800000000000001</v>
      </c>
      <c r="H1675">
        <v>0.33900000000000002</v>
      </c>
      <c r="I1675">
        <f>Data[[#This Row],[nucleus_area_pct]]/Data[[#This Row],[cytoplasm_ratio]]</f>
        <v>200.58997050147491</v>
      </c>
      <c r="J1675">
        <v>0.78600000000000003</v>
      </c>
      <c r="K1675">
        <v>0.52300000000000002</v>
      </c>
      <c r="L1675">
        <v>3.05</v>
      </c>
      <c r="M1675">
        <v>7.2</v>
      </c>
      <c r="N1675">
        <v>0.78800000000000003</v>
      </c>
      <c r="O1675">
        <v>457</v>
      </c>
      <c r="P1675">
        <v>63</v>
      </c>
      <c r="Q1675">
        <v>160</v>
      </c>
      <c r="R1675">
        <v>181</v>
      </c>
      <c r="S1675">
        <v>156</v>
      </c>
      <c r="T1675">
        <f>(Data[[#This Row],[mean_r]]/256)*100</f>
        <v>62.5</v>
      </c>
      <c r="U1675">
        <f>(Data[[#This Row],[mean_g]]/256)*100</f>
        <v>70.703125</v>
      </c>
      <c r="V1675">
        <f>(Data[[#This Row],[mean_b]]/256)*100</f>
        <v>60.9375</v>
      </c>
      <c r="W1675">
        <v>0.61399999999999999</v>
      </c>
      <c r="X1675" t="s">
        <v>51</v>
      </c>
      <c r="Y1675" t="s">
        <v>40</v>
      </c>
      <c r="Z1675">
        <v>4490</v>
      </c>
      <c r="AA1675">
        <v>4.1100000000000003</v>
      </c>
      <c r="AB1675">
        <v>12.7</v>
      </c>
      <c r="AC1675">
        <v>44.1</v>
      </c>
      <c r="AD1675">
        <v>110371</v>
      </c>
      <c r="AE1675">
        <v>87.6</v>
      </c>
      <c r="AF1675">
        <v>33.799999999999997</v>
      </c>
      <c r="AG1675" t="s">
        <v>46</v>
      </c>
      <c r="AH1675" t="s">
        <v>42</v>
      </c>
      <c r="AI1675" t="s">
        <v>56</v>
      </c>
      <c r="AJ1675">
        <v>100</v>
      </c>
      <c r="AK1675">
        <v>224</v>
      </c>
      <c r="AL1675">
        <v>0.621</v>
      </c>
      <c r="AM1675">
        <v>0.8085</v>
      </c>
      <c r="AN1675">
        <v>0.67420000000000002</v>
      </c>
      <c r="AO1675">
        <f>Data[[#This Row],[labeller_confidence_score]]-Data[[#This Row],[cytodiffusion_classification_confidence]]</f>
        <v>-0.13429999999999997</v>
      </c>
    </row>
    <row r="1676" spans="1:41" x14ac:dyDescent="0.3">
      <c r="A1676" t="s">
        <v>1749</v>
      </c>
      <c r="B1676" t="s">
        <v>60</v>
      </c>
      <c r="C1676">
        <v>0</v>
      </c>
      <c r="D1676" t="s">
        <v>50</v>
      </c>
      <c r="E1676">
        <v>15.84</v>
      </c>
      <c r="F1676">
        <v>70.400000000000006</v>
      </c>
      <c r="G1676">
        <v>0.48</v>
      </c>
      <c r="H1676">
        <v>0.39200000000000002</v>
      </c>
      <c r="I1676">
        <f>Data[[#This Row],[nucleus_area_pct]]/Data[[#This Row],[cytoplasm_ratio]]</f>
        <v>179.59183673469389</v>
      </c>
      <c r="J1676">
        <v>0.56899999999999995</v>
      </c>
      <c r="K1676">
        <v>0.39400000000000002</v>
      </c>
      <c r="L1676">
        <v>1.45</v>
      </c>
      <c r="M1676">
        <v>1.1000000000000001</v>
      </c>
      <c r="N1676">
        <v>0.74299999999999999</v>
      </c>
      <c r="O1676">
        <v>696</v>
      </c>
      <c r="P1676">
        <v>83</v>
      </c>
      <c r="Q1676">
        <v>216</v>
      </c>
      <c r="R1676">
        <v>150</v>
      </c>
      <c r="S1676">
        <v>180</v>
      </c>
      <c r="T1676">
        <f>(Data[[#This Row],[mean_r]]/256)*100</f>
        <v>84.375</v>
      </c>
      <c r="U1676">
        <f>(Data[[#This Row],[mean_g]]/256)*100</f>
        <v>58.59375</v>
      </c>
      <c r="V1676">
        <f>(Data[[#This Row],[mean_b]]/256)*100</f>
        <v>70.3125</v>
      </c>
      <c r="W1676">
        <v>0.56899999999999995</v>
      </c>
      <c r="X1676" t="s">
        <v>51</v>
      </c>
      <c r="Y1676" t="s">
        <v>45</v>
      </c>
      <c r="Z1676">
        <v>4690</v>
      </c>
      <c r="AA1676">
        <v>4.42</v>
      </c>
      <c r="AB1676">
        <v>11</v>
      </c>
      <c r="AC1676">
        <v>48.7</v>
      </c>
      <c r="AD1676">
        <v>264857</v>
      </c>
      <c r="AE1676">
        <v>87</v>
      </c>
      <c r="AF1676">
        <v>31.4</v>
      </c>
      <c r="AG1676" t="s">
        <v>46</v>
      </c>
      <c r="AH1676" t="s">
        <v>42</v>
      </c>
      <c r="AI1676" t="s">
        <v>56</v>
      </c>
      <c r="AJ1676">
        <v>100</v>
      </c>
      <c r="AK1676">
        <v>256</v>
      </c>
      <c r="AL1676">
        <v>2.1000000000000001E-2</v>
      </c>
      <c r="AM1676">
        <v>0.80379999999999996</v>
      </c>
      <c r="AN1676">
        <v>0.83079999999999998</v>
      </c>
      <c r="AO1676">
        <f>Data[[#This Row],[labeller_confidence_score]]-Data[[#This Row],[cytodiffusion_classification_confidence]]</f>
        <v>2.7000000000000024E-2</v>
      </c>
    </row>
    <row r="1677" spans="1:41" x14ac:dyDescent="0.3">
      <c r="A1677" t="s">
        <v>1750</v>
      </c>
      <c r="B1677" t="s">
        <v>180</v>
      </c>
      <c r="C1677">
        <v>1</v>
      </c>
      <c r="D1677" t="s">
        <v>181</v>
      </c>
      <c r="E1677">
        <v>6.55</v>
      </c>
      <c r="F1677">
        <v>0</v>
      </c>
      <c r="G1677">
        <v>0</v>
      </c>
      <c r="H1677">
        <v>1</v>
      </c>
      <c r="I1677">
        <f>Data[[#This Row],[nucleus_area_pct]]/Data[[#This Row],[cytoplasm_ratio]]</f>
        <v>0</v>
      </c>
      <c r="J1677">
        <v>0.28899999999999998</v>
      </c>
      <c r="K1677">
        <v>0.92700000000000005</v>
      </c>
      <c r="L1677">
        <v>0.57999999999999996</v>
      </c>
      <c r="M1677">
        <v>1</v>
      </c>
      <c r="N1677">
        <v>0.69899999999999995</v>
      </c>
      <c r="O1677">
        <v>165</v>
      </c>
      <c r="P1677">
        <v>58</v>
      </c>
      <c r="Q1677">
        <v>232</v>
      </c>
      <c r="R1677">
        <v>130</v>
      </c>
      <c r="S1677">
        <v>124</v>
      </c>
      <c r="T1677">
        <f>(Data[[#This Row],[mean_r]]/256)*100</f>
        <v>90.625</v>
      </c>
      <c r="U1677">
        <f>(Data[[#This Row],[mean_g]]/256)*100</f>
        <v>50.78125</v>
      </c>
      <c r="V1677">
        <f>(Data[[#This Row],[mean_b]]/256)*100</f>
        <v>48.4375</v>
      </c>
      <c r="W1677">
        <v>0.52200000000000002</v>
      </c>
      <c r="X1677" t="s">
        <v>51</v>
      </c>
      <c r="Y1677" t="s">
        <v>40</v>
      </c>
      <c r="Z1677">
        <v>6861</v>
      </c>
      <c r="AA1677">
        <v>3.5</v>
      </c>
      <c r="AB1677">
        <v>18.100000000000001</v>
      </c>
      <c r="AC1677">
        <v>41</v>
      </c>
      <c r="AD1677">
        <v>372837</v>
      </c>
      <c r="AE1677">
        <v>87.9</v>
      </c>
      <c r="AF1677">
        <v>32.6</v>
      </c>
      <c r="AG1677" t="s">
        <v>64</v>
      </c>
      <c r="AH1677" t="s">
        <v>68</v>
      </c>
      <c r="AI1677" t="s">
        <v>56</v>
      </c>
      <c r="AJ1677">
        <v>100</v>
      </c>
      <c r="AK1677">
        <v>256</v>
      </c>
      <c r="AL1677">
        <v>0.85099999999999998</v>
      </c>
      <c r="AM1677">
        <v>0.71850000000000003</v>
      </c>
      <c r="AN1677">
        <v>0.80740000000000001</v>
      </c>
      <c r="AO1677">
        <f>Data[[#This Row],[labeller_confidence_score]]-Data[[#This Row],[cytodiffusion_classification_confidence]]</f>
        <v>8.8899999999999979E-2</v>
      </c>
    </row>
    <row r="1678" spans="1:41" x14ac:dyDescent="0.3">
      <c r="A1678" t="s">
        <v>1751</v>
      </c>
      <c r="B1678" t="s">
        <v>133</v>
      </c>
      <c r="C1678">
        <v>1</v>
      </c>
      <c r="D1678" t="s">
        <v>104</v>
      </c>
      <c r="E1678">
        <v>7.53</v>
      </c>
      <c r="F1678">
        <v>0</v>
      </c>
      <c r="G1678">
        <v>0</v>
      </c>
      <c r="H1678">
        <v>1</v>
      </c>
      <c r="I1678">
        <f>Data[[#This Row],[nucleus_area_pct]]/Data[[#This Row],[cytoplasm_ratio]]</f>
        <v>0</v>
      </c>
      <c r="J1678">
        <v>0.38</v>
      </c>
      <c r="K1678">
        <v>0.73499999999999999</v>
      </c>
      <c r="L1678">
        <v>0.06</v>
      </c>
      <c r="M1678">
        <v>1</v>
      </c>
      <c r="N1678">
        <v>0.84899999999999998</v>
      </c>
      <c r="O1678">
        <v>151</v>
      </c>
      <c r="P1678">
        <v>56</v>
      </c>
      <c r="Q1678">
        <v>229</v>
      </c>
      <c r="R1678">
        <v>125</v>
      </c>
      <c r="S1678">
        <v>140</v>
      </c>
      <c r="T1678">
        <f>(Data[[#This Row],[mean_r]]/256)*100</f>
        <v>89.453125</v>
      </c>
      <c r="U1678">
        <f>(Data[[#This Row],[mean_g]]/256)*100</f>
        <v>48.828125</v>
      </c>
      <c r="V1678">
        <f>(Data[[#This Row],[mean_b]]/256)*100</f>
        <v>54.6875</v>
      </c>
      <c r="W1678">
        <v>0.51200000000000001</v>
      </c>
      <c r="X1678" t="s">
        <v>63</v>
      </c>
      <c r="Y1678" t="s">
        <v>40</v>
      </c>
      <c r="Z1678">
        <v>7431</v>
      </c>
      <c r="AA1678">
        <v>5.67</v>
      </c>
      <c r="AB1678">
        <v>14.4</v>
      </c>
      <c r="AC1678">
        <v>36.5</v>
      </c>
      <c r="AD1678">
        <v>318993</v>
      </c>
      <c r="AE1678">
        <v>79.2</v>
      </c>
      <c r="AF1678">
        <v>31.9</v>
      </c>
      <c r="AG1678" t="s">
        <v>46</v>
      </c>
      <c r="AH1678" t="s">
        <v>68</v>
      </c>
      <c r="AI1678" t="s">
        <v>52</v>
      </c>
      <c r="AJ1678">
        <v>60</v>
      </c>
      <c r="AK1678">
        <v>224</v>
      </c>
      <c r="AL1678">
        <v>0.91090000000000004</v>
      </c>
      <c r="AM1678">
        <v>0.64480000000000004</v>
      </c>
      <c r="AN1678">
        <v>0.74490000000000001</v>
      </c>
      <c r="AO1678">
        <f>Data[[#This Row],[labeller_confidence_score]]-Data[[#This Row],[cytodiffusion_classification_confidence]]</f>
        <v>0.10009999999999997</v>
      </c>
    </row>
    <row r="1679" spans="1:41" x14ac:dyDescent="0.3">
      <c r="A1679" t="s">
        <v>1752</v>
      </c>
      <c r="B1679" t="s">
        <v>49</v>
      </c>
      <c r="C1679">
        <v>0</v>
      </c>
      <c r="D1679" t="s">
        <v>50</v>
      </c>
      <c r="E1679">
        <v>11.14</v>
      </c>
      <c r="F1679">
        <v>60.8</v>
      </c>
      <c r="G1679">
        <v>0.52200000000000002</v>
      </c>
      <c r="H1679">
        <v>0.39100000000000001</v>
      </c>
      <c r="I1679">
        <f>Data[[#This Row],[nucleus_area_pct]]/Data[[#This Row],[cytoplasm_ratio]]</f>
        <v>155.49872122762147</v>
      </c>
      <c r="J1679">
        <v>0.83299999999999996</v>
      </c>
      <c r="K1679">
        <v>0.42599999999999999</v>
      </c>
      <c r="L1679">
        <v>3.25</v>
      </c>
      <c r="M1679">
        <v>4.2</v>
      </c>
      <c r="N1679">
        <v>0.88</v>
      </c>
      <c r="O1679">
        <v>415</v>
      </c>
      <c r="P1679">
        <v>87</v>
      </c>
      <c r="Q1679">
        <v>233</v>
      </c>
      <c r="R1679">
        <v>130</v>
      </c>
      <c r="S1679">
        <v>169</v>
      </c>
      <c r="T1679">
        <f>(Data[[#This Row],[mean_r]]/256)*100</f>
        <v>91.015625</v>
      </c>
      <c r="U1679">
        <f>(Data[[#This Row],[mean_g]]/256)*100</f>
        <v>50.78125</v>
      </c>
      <c r="V1679">
        <f>(Data[[#This Row],[mean_b]]/256)*100</f>
        <v>66.015625</v>
      </c>
      <c r="W1679">
        <v>0.49199999999999999</v>
      </c>
      <c r="X1679" t="s">
        <v>51</v>
      </c>
      <c r="Y1679" t="s">
        <v>45</v>
      </c>
      <c r="Z1679">
        <v>6188</v>
      </c>
      <c r="AA1679">
        <v>3.61</v>
      </c>
      <c r="AB1679">
        <v>11.7</v>
      </c>
      <c r="AC1679">
        <v>40.4</v>
      </c>
      <c r="AD1679">
        <v>236381</v>
      </c>
      <c r="AE1679">
        <v>79.7</v>
      </c>
      <c r="AF1679">
        <v>31.6</v>
      </c>
      <c r="AG1679" t="s">
        <v>46</v>
      </c>
      <c r="AH1679" t="s">
        <v>42</v>
      </c>
      <c r="AI1679" t="s">
        <v>52</v>
      </c>
      <c r="AJ1679">
        <v>60</v>
      </c>
      <c r="AK1679">
        <v>360</v>
      </c>
      <c r="AL1679">
        <v>6.93E-2</v>
      </c>
      <c r="AM1679">
        <v>0.77680000000000005</v>
      </c>
      <c r="AN1679">
        <v>0.81499999999999995</v>
      </c>
      <c r="AO1679">
        <f>Data[[#This Row],[labeller_confidence_score]]-Data[[#This Row],[cytodiffusion_classification_confidence]]</f>
        <v>3.8199999999999901E-2</v>
      </c>
    </row>
    <row r="1680" spans="1:41" x14ac:dyDescent="0.3">
      <c r="A1680" t="s">
        <v>1753</v>
      </c>
      <c r="B1680" t="s">
        <v>54</v>
      </c>
      <c r="C1680">
        <v>0</v>
      </c>
      <c r="D1680" t="s">
        <v>54</v>
      </c>
      <c r="E1680">
        <v>6.77</v>
      </c>
      <c r="F1680">
        <v>0</v>
      </c>
      <c r="G1680">
        <v>0</v>
      </c>
      <c r="H1680">
        <v>1</v>
      </c>
      <c r="I1680">
        <f>Data[[#This Row],[nucleus_area_pct]]/Data[[#This Row],[cytoplasm_ratio]]</f>
        <v>0</v>
      </c>
      <c r="J1680">
        <v>0.90100000000000002</v>
      </c>
      <c r="K1680">
        <v>0.14899999999999999</v>
      </c>
      <c r="L1680">
        <v>0.13</v>
      </c>
      <c r="M1680">
        <v>1</v>
      </c>
      <c r="N1680">
        <v>0.91900000000000004</v>
      </c>
      <c r="O1680">
        <v>195</v>
      </c>
      <c r="P1680">
        <v>42</v>
      </c>
      <c r="Q1680">
        <v>213</v>
      </c>
      <c r="R1680">
        <v>125</v>
      </c>
      <c r="S1680">
        <v>135</v>
      </c>
      <c r="T1680">
        <f>(Data[[#This Row],[mean_r]]/256)*100</f>
        <v>83.203125</v>
      </c>
      <c r="U1680">
        <f>(Data[[#This Row],[mean_g]]/256)*100</f>
        <v>48.828125</v>
      </c>
      <c r="V1680">
        <f>(Data[[#This Row],[mean_b]]/256)*100</f>
        <v>52.734375</v>
      </c>
      <c r="W1680">
        <v>0.41499999999999998</v>
      </c>
      <c r="X1680" t="s">
        <v>63</v>
      </c>
      <c r="Y1680" t="s">
        <v>45</v>
      </c>
      <c r="Z1680">
        <v>6208</v>
      </c>
      <c r="AA1680">
        <v>5.01</v>
      </c>
      <c r="AB1680">
        <v>17</v>
      </c>
      <c r="AC1680">
        <v>44.9</v>
      </c>
      <c r="AD1680">
        <v>125799</v>
      </c>
      <c r="AE1680">
        <v>92</v>
      </c>
      <c r="AF1680">
        <v>33.700000000000003</v>
      </c>
      <c r="AG1680" t="s">
        <v>46</v>
      </c>
      <c r="AH1680" t="s">
        <v>47</v>
      </c>
      <c r="AI1680" t="s">
        <v>56</v>
      </c>
      <c r="AJ1680">
        <v>100</v>
      </c>
      <c r="AK1680">
        <v>512</v>
      </c>
      <c r="AL1680">
        <v>0.12659999999999999</v>
      </c>
      <c r="AM1680">
        <v>0.82369999999999999</v>
      </c>
      <c r="AN1680">
        <v>0.94189999999999996</v>
      </c>
      <c r="AO1680">
        <f>Data[[#This Row],[labeller_confidence_score]]-Data[[#This Row],[cytodiffusion_classification_confidence]]</f>
        <v>0.11819999999999997</v>
      </c>
    </row>
    <row r="1681" spans="1:41" x14ac:dyDescent="0.3">
      <c r="A1681" t="s">
        <v>1754</v>
      </c>
      <c r="B1681" t="s">
        <v>49</v>
      </c>
      <c r="C1681">
        <v>0</v>
      </c>
      <c r="D1681" t="s">
        <v>50</v>
      </c>
      <c r="E1681">
        <v>11.82</v>
      </c>
      <c r="F1681">
        <v>56.3</v>
      </c>
      <c r="G1681">
        <v>0.47099999999999997</v>
      </c>
      <c r="H1681">
        <v>0.42499999999999999</v>
      </c>
      <c r="I1681">
        <f>Data[[#This Row],[nucleus_area_pct]]/Data[[#This Row],[cytoplasm_ratio]]</f>
        <v>132.47058823529412</v>
      </c>
      <c r="J1681">
        <v>0.78700000000000003</v>
      </c>
      <c r="K1681">
        <v>0.38400000000000001</v>
      </c>
      <c r="L1681">
        <v>3.84</v>
      </c>
      <c r="M1681">
        <v>4.4000000000000004</v>
      </c>
      <c r="N1681">
        <v>0.77700000000000002</v>
      </c>
      <c r="O1681">
        <v>425</v>
      </c>
      <c r="P1681">
        <v>77</v>
      </c>
      <c r="Q1681">
        <v>232</v>
      </c>
      <c r="R1681">
        <v>170</v>
      </c>
      <c r="S1681">
        <v>189</v>
      </c>
      <c r="T1681">
        <f>(Data[[#This Row],[mean_r]]/256)*100</f>
        <v>90.625</v>
      </c>
      <c r="U1681">
        <f>(Data[[#This Row],[mean_g]]/256)*100</f>
        <v>66.40625</v>
      </c>
      <c r="V1681">
        <f>(Data[[#This Row],[mean_b]]/256)*100</f>
        <v>73.828125</v>
      </c>
      <c r="W1681">
        <v>0.69699999999999995</v>
      </c>
      <c r="X1681" t="s">
        <v>39</v>
      </c>
      <c r="Y1681" t="s">
        <v>40</v>
      </c>
      <c r="Z1681">
        <v>8684</v>
      </c>
      <c r="AA1681">
        <v>4.91</v>
      </c>
      <c r="AB1681">
        <v>12.4</v>
      </c>
      <c r="AC1681">
        <v>36</v>
      </c>
      <c r="AD1681">
        <v>240675</v>
      </c>
      <c r="AE1681">
        <v>74</v>
      </c>
      <c r="AF1681">
        <v>34.1</v>
      </c>
      <c r="AG1681" t="s">
        <v>46</v>
      </c>
      <c r="AH1681" t="s">
        <v>42</v>
      </c>
      <c r="AI1681" t="s">
        <v>43</v>
      </c>
      <c r="AJ1681">
        <v>40</v>
      </c>
      <c r="AK1681">
        <v>256</v>
      </c>
      <c r="AL1681">
        <v>1.78E-2</v>
      </c>
      <c r="AM1681">
        <v>0.95120000000000005</v>
      </c>
      <c r="AN1681">
        <v>0.86309999999999998</v>
      </c>
      <c r="AO1681">
        <f>Data[[#This Row],[labeller_confidence_score]]-Data[[#This Row],[cytodiffusion_classification_confidence]]</f>
        <v>-8.8100000000000067E-2</v>
      </c>
    </row>
    <row r="1682" spans="1:41" x14ac:dyDescent="0.3">
      <c r="A1682" t="s">
        <v>1755</v>
      </c>
      <c r="B1682" t="s">
        <v>54</v>
      </c>
      <c r="C1682">
        <v>0</v>
      </c>
      <c r="D1682" t="s">
        <v>54</v>
      </c>
      <c r="E1682">
        <v>7.57</v>
      </c>
      <c r="F1682">
        <v>0</v>
      </c>
      <c r="G1682">
        <v>0</v>
      </c>
      <c r="H1682">
        <v>1</v>
      </c>
      <c r="I1682">
        <f>Data[[#This Row],[nucleus_area_pct]]/Data[[#This Row],[cytoplasm_ratio]]</f>
        <v>0</v>
      </c>
      <c r="J1682">
        <v>0.94799999999999995</v>
      </c>
      <c r="K1682">
        <v>9.8000000000000004E-2</v>
      </c>
      <c r="L1682">
        <v>0.4</v>
      </c>
      <c r="M1682">
        <v>1</v>
      </c>
      <c r="N1682">
        <v>0.96899999999999997</v>
      </c>
      <c r="O1682">
        <v>185</v>
      </c>
      <c r="P1682">
        <v>58</v>
      </c>
      <c r="Q1682">
        <v>219</v>
      </c>
      <c r="R1682">
        <v>135</v>
      </c>
      <c r="S1682">
        <v>128</v>
      </c>
      <c r="T1682">
        <f>(Data[[#This Row],[mean_r]]/256)*100</f>
        <v>85.546875</v>
      </c>
      <c r="U1682">
        <f>(Data[[#This Row],[mean_g]]/256)*100</f>
        <v>52.734375</v>
      </c>
      <c r="V1682">
        <f>(Data[[#This Row],[mean_b]]/256)*100</f>
        <v>50</v>
      </c>
      <c r="W1682">
        <v>0.501</v>
      </c>
      <c r="X1682" t="s">
        <v>51</v>
      </c>
      <c r="Y1682" t="s">
        <v>45</v>
      </c>
      <c r="Z1682">
        <v>8883</v>
      </c>
      <c r="AA1682">
        <v>5.47</v>
      </c>
      <c r="AB1682">
        <v>15.4</v>
      </c>
      <c r="AC1682">
        <v>44.3</v>
      </c>
      <c r="AD1682">
        <v>247059</v>
      </c>
      <c r="AE1682">
        <v>86.7</v>
      </c>
      <c r="AF1682">
        <v>37</v>
      </c>
      <c r="AG1682" t="s">
        <v>46</v>
      </c>
      <c r="AH1682" t="s">
        <v>68</v>
      </c>
      <c r="AI1682" t="s">
        <v>52</v>
      </c>
      <c r="AJ1682">
        <v>100</v>
      </c>
      <c r="AK1682">
        <v>256</v>
      </c>
      <c r="AL1682">
        <v>6.1600000000000002E-2</v>
      </c>
      <c r="AM1682">
        <v>0.99690000000000001</v>
      </c>
      <c r="AN1682">
        <v>0.81389999999999996</v>
      </c>
      <c r="AO1682">
        <f>Data[[#This Row],[labeller_confidence_score]]-Data[[#This Row],[cytodiffusion_classification_confidence]]</f>
        <v>-0.18300000000000005</v>
      </c>
    </row>
    <row r="1683" spans="1:41" x14ac:dyDescent="0.3">
      <c r="A1683" t="s">
        <v>1756</v>
      </c>
      <c r="B1683" t="s">
        <v>62</v>
      </c>
      <c r="C1683">
        <v>0</v>
      </c>
      <c r="D1683" t="s">
        <v>50</v>
      </c>
      <c r="E1683">
        <v>7.85</v>
      </c>
      <c r="F1683">
        <v>71.599999999999994</v>
      </c>
      <c r="G1683">
        <v>0.79300000000000004</v>
      </c>
      <c r="H1683">
        <v>0.125</v>
      </c>
      <c r="I1683">
        <f>Data[[#This Row],[nucleus_area_pct]]/Data[[#This Row],[cytoplasm_ratio]]</f>
        <v>572.79999999999995</v>
      </c>
      <c r="J1683">
        <v>0.82199999999999995</v>
      </c>
      <c r="K1683">
        <v>0.29499999999999998</v>
      </c>
      <c r="L1683">
        <v>1.37</v>
      </c>
      <c r="M1683">
        <v>1.1000000000000001</v>
      </c>
      <c r="N1683">
        <v>0.85099999999999998</v>
      </c>
      <c r="O1683">
        <v>239</v>
      </c>
      <c r="P1683">
        <v>53</v>
      </c>
      <c r="Q1683">
        <v>219</v>
      </c>
      <c r="R1683">
        <v>155</v>
      </c>
      <c r="S1683">
        <v>216</v>
      </c>
      <c r="T1683">
        <f>(Data[[#This Row],[mean_r]]/256)*100</f>
        <v>85.546875</v>
      </c>
      <c r="U1683">
        <f>(Data[[#This Row],[mean_g]]/256)*100</f>
        <v>60.546875</v>
      </c>
      <c r="V1683">
        <f>(Data[[#This Row],[mean_b]]/256)*100</f>
        <v>84.375</v>
      </c>
      <c r="W1683">
        <v>0.75800000000000001</v>
      </c>
      <c r="X1683" t="s">
        <v>51</v>
      </c>
      <c r="Y1683" t="s">
        <v>40</v>
      </c>
      <c r="Z1683">
        <v>6718</v>
      </c>
      <c r="AA1683">
        <v>5.13</v>
      </c>
      <c r="AB1683">
        <v>13.5</v>
      </c>
      <c r="AC1683">
        <v>37.5</v>
      </c>
      <c r="AD1683">
        <v>199424</v>
      </c>
      <c r="AE1683">
        <v>78.7</v>
      </c>
      <c r="AF1683">
        <v>35.200000000000003</v>
      </c>
      <c r="AG1683" t="s">
        <v>46</v>
      </c>
      <c r="AH1683" t="s">
        <v>47</v>
      </c>
      <c r="AI1683" t="s">
        <v>43</v>
      </c>
      <c r="AJ1683">
        <v>100</v>
      </c>
      <c r="AK1683">
        <v>256</v>
      </c>
      <c r="AL1683">
        <v>9.7100000000000006E-2</v>
      </c>
      <c r="AM1683">
        <v>0.86439999999999995</v>
      </c>
      <c r="AN1683">
        <v>0.98829999999999996</v>
      </c>
      <c r="AO1683">
        <f>Data[[#This Row],[labeller_confidence_score]]-Data[[#This Row],[cytodiffusion_classification_confidence]]</f>
        <v>0.12390000000000001</v>
      </c>
    </row>
    <row r="1684" spans="1:41" x14ac:dyDescent="0.3">
      <c r="A1684" t="s">
        <v>1757</v>
      </c>
      <c r="B1684" t="s">
        <v>49</v>
      </c>
      <c r="C1684">
        <v>0</v>
      </c>
      <c r="D1684" t="s">
        <v>50</v>
      </c>
      <c r="E1684">
        <v>12.84</v>
      </c>
      <c r="F1684">
        <v>50.4</v>
      </c>
      <c r="G1684">
        <v>0.56100000000000005</v>
      </c>
      <c r="H1684">
        <v>0.40100000000000002</v>
      </c>
      <c r="I1684">
        <f>Data[[#This Row],[nucleus_area_pct]]/Data[[#This Row],[cytoplasm_ratio]]</f>
        <v>125.68578553615959</v>
      </c>
      <c r="J1684">
        <v>0.82899999999999996</v>
      </c>
      <c r="K1684">
        <v>0.39100000000000001</v>
      </c>
      <c r="L1684">
        <v>2.64</v>
      </c>
      <c r="M1684">
        <v>3.5</v>
      </c>
      <c r="N1684">
        <v>0.77800000000000002</v>
      </c>
      <c r="O1684">
        <v>427</v>
      </c>
      <c r="P1684">
        <v>65</v>
      </c>
      <c r="Q1684">
        <v>210</v>
      </c>
      <c r="R1684">
        <v>171</v>
      </c>
      <c r="S1684">
        <v>184</v>
      </c>
      <c r="T1684">
        <f>(Data[[#This Row],[mean_r]]/256)*100</f>
        <v>82.03125</v>
      </c>
      <c r="U1684">
        <f>(Data[[#This Row],[mean_g]]/256)*100</f>
        <v>66.796875</v>
      </c>
      <c r="V1684">
        <f>(Data[[#This Row],[mean_b]]/256)*100</f>
        <v>71.875</v>
      </c>
      <c r="W1684">
        <v>0.623</v>
      </c>
      <c r="X1684" t="s">
        <v>51</v>
      </c>
      <c r="Y1684" t="s">
        <v>45</v>
      </c>
      <c r="Z1684">
        <v>7508</v>
      </c>
      <c r="AA1684">
        <v>4.4800000000000004</v>
      </c>
      <c r="AB1684">
        <v>13.4</v>
      </c>
      <c r="AC1684">
        <v>43.8</v>
      </c>
      <c r="AD1684">
        <v>256807</v>
      </c>
      <c r="AE1684">
        <v>81.099999999999994</v>
      </c>
      <c r="AF1684">
        <v>32.200000000000003</v>
      </c>
      <c r="AG1684" t="s">
        <v>46</v>
      </c>
      <c r="AH1684" t="s">
        <v>42</v>
      </c>
      <c r="AI1684" t="s">
        <v>56</v>
      </c>
      <c r="AJ1684">
        <v>100</v>
      </c>
      <c r="AK1684">
        <v>224</v>
      </c>
      <c r="AL1684">
        <v>0.19719999999999999</v>
      </c>
      <c r="AM1684">
        <v>0.96150000000000002</v>
      </c>
      <c r="AN1684">
        <v>0.79190000000000005</v>
      </c>
      <c r="AO1684">
        <f>Data[[#This Row],[labeller_confidence_score]]-Data[[#This Row],[cytodiffusion_classification_confidence]]</f>
        <v>-0.16959999999999997</v>
      </c>
    </row>
    <row r="1685" spans="1:41" x14ac:dyDescent="0.3">
      <c r="A1685" t="s">
        <v>1758</v>
      </c>
      <c r="B1685" t="s">
        <v>54</v>
      </c>
      <c r="C1685">
        <v>0</v>
      </c>
      <c r="D1685" t="s">
        <v>54</v>
      </c>
      <c r="E1685">
        <v>8.25</v>
      </c>
      <c r="F1685">
        <v>0</v>
      </c>
      <c r="G1685">
        <v>0</v>
      </c>
      <c r="H1685">
        <v>1</v>
      </c>
      <c r="I1685">
        <f>Data[[#This Row],[nucleus_area_pct]]/Data[[#This Row],[cytoplasm_ratio]]</f>
        <v>0</v>
      </c>
      <c r="J1685">
        <v>0.92900000000000005</v>
      </c>
      <c r="K1685">
        <v>0.23</v>
      </c>
      <c r="L1685">
        <v>0.52</v>
      </c>
      <c r="M1685">
        <v>1</v>
      </c>
      <c r="N1685">
        <v>0.97799999999999998</v>
      </c>
      <c r="O1685">
        <v>193</v>
      </c>
      <c r="P1685">
        <v>50</v>
      </c>
      <c r="Q1685">
        <v>206</v>
      </c>
      <c r="R1685">
        <v>144</v>
      </c>
      <c r="S1685">
        <v>128</v>
      </c>
      <c r="T1685">
        <f>(Data[[#This Row],[mean_r]]/256)*100</f>
        <v>80.46875</v>
      </c>
      <c r="U1685">
        <f>(Data[[#This Row],[mean_g]]/256)*100</f>
        <v>56.25</v>
      </c>
      <c r="V1685">
        <f>(Data[[#This Row],[mean_b]]/256)*100</f>
        <v>50</v>
      </c>
      <c r="W1685">
        <v>0.56100000000000005</v>
      </c>
      <c r="X1685" t="s">
        <v>39</v>
      </c>
      <c r="Y1685" t="s">
        <v>45</v>
      </c>
      <c r="Z1685">
        <v>9002</v>
      </c>
      <c r="AA1685">
        <v>4.3899999999999997</v>
      </c>
      <c r="AB1685">
        <v>12.6</v>
      </c>
      <c r="AC1685">
        <v>43.8</v>
      </c>
      <c r="AD1685">
        <v>206180</v>
      </c>
      <c r="AE1685">
        <v>88.4</v>
      </c>
      <c r="AF1685">
        <v>32.700000000000003</v>
      </c>
      <c r="AG1685" t="s">
        <v>46</v>
      </c>
      <c r="AH1685" t="s">
        <v>42</v>
      </c>
      <c r="AI1685" t="s">
        <v>52</v>
      </c>
      <c r="AJ1685">
        <v>100</v>
      </c>
      <c r="AK1685">
        <v>224</v>
      </c>
      <c r="AL1685">
        <v>6.3399999999999998E-2</v>
      </c>
      <c r="AM1685">
        <v>0.80579999999999996</v>
      </c>
      <c r="AN1685">
        <v>0.8518</v>
      </c>
      <c r="AO1685">
        <f>Data[[#This Row],[labeller_confidence_score]]-Data[[#This Row],[cytodiffusion_classification_confidence]]</f>
        <v>4.6000000000000041E-2</v>
      </c>
    </row>
    <row r="1686" spans="1:41" x14ac:dyDescent="0.3">
      <c r="A1686" t="s">
        <v>1759</v>
      </c>
      <c r="B1686" t="s">
        <v>37</v>
      </c>
      <c r="C1686">
        <v>1</v>
      </c>
      <c r="D1686" t="s">
        <v>38</v>
      </c>
      <c r="E1686">
        <v>13.39</v>
      </c>
      <c r="F1686">
        <v>57.6</v>
      </c>
      <c r="G1686">
        <v>0.66700000000000004</v>
      </c>
      <c r="H1686">
        <v>0.29899999999999999</v>
      </c>
      <c r="I1686">
        <f>Data[[#This Row],[nucleus_area_pct]]/Data[[#This Row],[cytoplasm_ratio]]</f>
        <v>192.64214046822744</v>
      </c>
      <c r="J1686">
        <v>0.64900000000000002</v>
      </c>
      <c r="K1686">
        <v>0.55200000000000005</v>
      </c>
      <c r="L1686">
        <v>2.4300000000000002</v>
      </c>
      <c r="M1686">
        <v>5.7</v>
      </c>
      <c r="N1686">
        <v>0.85799999999999998</v>
      </c>
      <c r="O1686">
        <v>451</v>
      </c>
      <c r="P1686">
        <v>73</v>
      </c>
      <c r="Q1686">
        <v>186</v>
      </c>
      <c r="R1686">
        <v>151</v>
      </c>
      <c r="S1686">
        <v>191</v>
      </c>
      <c r="T1686">
        <f>(Data[[#This Row],[mean_r]]/256)*100</f>
        <v>72.65625</v>
      </c>
      <c r="U1686">
        <f>(Data[[#This Row],[mean_g]]/256)*100</f>
        <v>58.984375</v>
      </c>
      <c r="V1686">
        <f>(Data[[#This Row],[mean_b]]/256)*100</f>
        <v>74.609375</v>
      </c>
      <c r="W1686">
        <v>0.60299999999999998</v>
      </c>
      <c r="X1686" t="s">
        <v>39</v>
      </c>
      <c r="Y1686" t="s">
        <v>40</v>
      </c>
      <c r="Z1686">
        <v>7065</v>
      </c>
      <c r="AA1686">
        <v>4.91</v>
      </c>
      <c r="AB1686">
        <v>11.3</v>
      </c>
      <c r="AC1686">
        <v>40.200000000000003</v>
      </c>
      <c r="AD1686">
        <v>260633</v>
      </c>
      <c r="AE1686">
        <v>68.8</v>
      </c>
      <c r="AF1686">
        <v>32.1</v>
      </c>
      <c r="AG1686" t="s">
        <v>64</v>
      </c>
      <c r="AH1686" t="s">
        <v>42</v>
      </c>
      <c r="AI1686" t="s">
        <v>43</v>
      </c>
      <c r="AJ1686">
        <v>60</v>
      </c>
      <c r="AK1686">
        <v>256</v>
      </c>
      <c r="AL1686">
        <v>0.65249999999999997</v>
      </c>
      <c r="AM1686">
        <v>0.69310000000000005</v>
      </c>
      <c r="AN1686">
        <v>0.93779999999999997</v>
      </c>
      <c r="AO1686">
        <f>Data[[#This Row],[labeller_confidence_score]]-Data[[#This Row],[cytodiffusion_classification_confidence]]</f>
        <v>0.24469999999999992</v>
      </c>
    </row>
    <row r="1687" spans="1:41" x14ac:dyDescent="0.3">
      <c r="A1687" t="s">
        <v>1760</v>
      </c>
      <c r="B1687" t="s">
        <v>103</v>
      </c>
      <c r="C1687">
        <v>1</v>
      </c>
      <c r="D1687" t="s">
        <v>104</v>
      </c>
      <c r="E1687">
        <v>4.6500000000000004</v>
      </c>
      <c r="F1687">
        <v>0</v>
      </c>
      <c r="G1687">
        <v>0</v>
      </c>
      <c r="H1687">
        <v>1</v>
      </c>
      <c r="I1687">
        <f>Data[[#This Row],[nucleus_area_pct]]/Data[[#This Row],[cytoplasm_ratio]]</f>
        <v>0</v>
      </c>
      <c r="J1687">
        <v>0.60499999999999998</v>
      </c>
      <c r="K1687">
        <v>0.78300000000000003</v>
      </c>
      <c r="L1687">
        <v>0.65</v>
      </c>
      <c r="M1687">
        <v>1</v>
      </c>
      <c r="N1687">
        <v>0.71499999999999997</v>
      </c>
      <c r="O1687">
        <v>76</v>
      </c>
      <c r="P1687">
        <v>27</v>
      </c>
      <c r="Q1687">
        <v>235</v>
      </c>
      <c r="R1687">
        <v>114</v>
      </c>
      <c r="S1687">
        <v>132</v>
      </c>
      <c r="T1687">
        <f>(Data[[#This Row],[mean_r]]/256)*100</f>
        <v>91.796875</v>
      </c>
      <c r="U1687">
        <f>(Data[[#This Row],[mean_g]]/256)*100</f>
        <v>44.53125</v>
      </c>
      <c r="V1687">
        <f>(Data[[#This Row],[mean_b]]/256)*100</f>
        <v>51.5625</v>
      </c>
      <c r="W1687">
        <v>0.52500000000000002</v>
      </c>
      <c r="X1687" t="s">
        <v>39</v>
      </c>
      <c r="Y1687" t="s">
        <v>40</v>
      </c>
      <c r="Z1687">
        <v>6317</v>
      </c>
      <c r="AA1687">
        <v>5.07</v>
      </c>
      <c r="AB1687">
        <v>16.600000000000001</v>
      </c>
      <c r="AC1687">
        <v>38.200000000000003</v>
      </c>
      <c r="AD1687">
        <v>257024</v>
      </c>
      <c r="AE1687">
        <v>78.8</v>
      </c>
      <c r="AF1687">
        <v>36.9</v>
      </c>
      <c r="AG1687" t="s">
        <v>46</v>
      </c>
      <c r="AH1687" t="s">
        <v>47</v>
      </c>
      <c r="AI1687" t="s">
        <v>52</v>
      </c>
      <c r="AJ1687">
        <v>100</v>
      </c>
      <c r="AK1687">
        <v>224</v>
      </c>
      <c r="AL1687">
        <v>0.58750000000000002</v>
      </c>
      <c r="AM1687">
        <v>0.72729999999999995</v>
      </c>
      <c r="AN1687">
        <v>0.71279999999999999</v>
      </c>
      <c r="AO1687">
        <f>Data[[#This Row],[labeller_confidence_score]]-Data[[#This Row],[cytodiffusion_classification_confidence]]</f>
        <v>-1.4499999999999957E-2</v>
      </c>
    </row>
    <row r="1688" spans="1:41" x14ac:dyDescent="0.3">
      <c r="A1688" t="s">
        <v>1761</v>
      </c>
      <c r="B1688" t="s">
        <v>74</v>
      </c>
      <c r="C1688">
        <v>0</v>
      </c>
      <c r="D1688" t="s">
        <v>75</v>
      </c>
      <c r="E1688">
        <v>2.79</v>
      </c>
      <c r="F1688">
        <v>0</v>
      </c>
      <c r="G1688">
        <v>0</v>
      </c>
      <c r="H1688">
        <v>1</v>
      </c>
      <c r="I1688">
        <f>Data[[#This Row],[nucleus_area_pct]]/Data[[#This Row],[cytoplasm_ratio]]</f>
        <v>0</v>
      </c>
      <c r="J1688">
        <v>0.66500000000000004</v>
      </c>
      <c r="K1688">
        <v>0.48299999999999998</v>
      </c>
      <c r="L1688">
        <v>1.35</v>
      </c>
      <c r="M1688">
        <v>1</v>
      </c>
      <c r="N1688">
        <v>0.69499999999999995</v>
      </c>
      <c r="O1688">
        <v>24</v>
      </c>
      <c r="P1688">
        <v>14</v>
      </c>
      <c r="Q1688">
        <v>235</v>
      </c>
      <c r="R1688">
        <v>136</v>
      </c>
      <c r="S1688">
        <v>160</v>
      </c>
      <c r="T1688">
        <f>(Data[[#This Row],[mean_r]]/256)*100</f>
        <v>91.796875</v>
      </c>
      <c r="U1688">
        <f>(Data[[#This Row],[mean_g]]/256)*100</f>
        <v>53.125</v>
      </c>
      <c r="V1688">
        <f>(Data[[#This Row],[mean_b]]/256)*100</f>
        <v>62.5</v>
      </c>
      <c r="W1688">
        <v>0.64200000000000002</v>
      </c>
      <c r="X1688" t="s">
        <v>63</v>
      </c>
      <c r="Y1688" t="s">
        <v>40</v>
      </c>
      <c r="Z1688">
        <v>9876</v>
      </c>
      <c r="AA1688">
        <v>6.05</v>
      </c>
      <c r="AB1688">
        <v>12.6</v>
      </c>
      <c r="AC1688">
        <v>45.5</v>
      </c>
      <c r="AD1688">
        <v>393800</v>
      </c>
      <c r="AE1688">
        <v>75.2</v>
      </c>
      <c r="AF1688">
        <v>33</v>
      </c>
      <c r="AG1688" t="s">
        <v>46</v>
      </c>
      <c r="AH1688" t="s">
        <v>47</v>
      </c>
      <c r="AI1688" t="s">
        <v>56</v>
      </c>
      <c r="AJ1688">
        <v>60</v>
      </c>
      <c r="AK1688">
        <v>512</v>
      </c>
      <c r="AL1688">
        <v>7.4300000000000005E-2</v>
      </c>
      <c r="AM1688">
        <v>0.93110000000000004</v>
      </c>
      <c r="AN1688">
        <v>0.86439999999999995</v>
      </c>
      <c r="AO1688">
        <f>Data[[#This Row],[labeller_confidence_score]]-Data[[#This Row],[cytodiffusion_classification_confidence]]</f>
        <v>-6.6700000000000093E-2</v>
      </c>
    </row>
    <row r="1689" spans="1:41" x14ac:dyDescent="0.3">
      <c r="A1689" t="s">
        <v>1762</v>
      </c>
      <c r="B1689" t="s">
        <v>87</v>
      </c>
      <c r="C1689">
        <v>0</v>
      </c>
      <c r="D1689" t="s">
        <v>50</v>
      </c>
      <c r="E1689">
        <v>12.72</v>
      </c>
      <c r="F1689">
        <v>52.4</v>
      </c>
      <c r="G1689">
        <v>0.495</v>
      </c>
      <c r="H1689">
        <v>0.57099999999999995</v>
      </c>
      <c r="I1689">
        <f>Data[[#This Row],[nucleus_area_pct]]/Data[[#This Row],[cytoplasm_ratio]]</f>
        <v>91.768826619964983</v>
      </c>
      <c r="J1689">
        <v>0.82899999999999996</v>
      </c>
      <c r="K1689">
        <v>0.44400000000000001</v>
      </c>
      <c r="L1689">
        <v>4.1900000000000004</v>
      </c>
      <c r="M1689">
        <v>1.7</v>
      </c>
      <c r="N1689">
        <v>0.90400000000000003</v>
      </c>
      <c r="O1689">
        <v>437</v>
      </c>
      <c r="P1689">
        <v>64</v>
      </c>
      <c r="Q1689">
        <v>226</v>
      </c>
      <c r="R1689">
        <v>150</v>
      </c>
      <c r="S1689">
        <v>136</v>
      </c>
      <c r="T1689">
        <f>(Data[[#This Row],[mean_r]]/256)*100</f>
        <v>88.28125</v>
      </c>
      <c r="U1689">
        <f>(Data[[#This Row],[mean_g]]/256)*100</f>
        <v>58.59375</v>
      </c>
      <c r="V1689">
        <f>(Data[[#This Row],[mean_b]]/256)*100</f>
        <v>53.125</v>
      </c>
      <c r="W1689">
        <v>0.57899999999999996</v>
      </c>
      <c r="X1689" t="s">
        <v>63</v>
      </c>
      <c r="Y1689" t="s">
        <v>40</v>
      </c>
      <c r="Z1689">
        <v>3397</v>
      </c>
      <c r="AA1689">
        <v>5.42</v>
      </c>
      <c r="AB1689">
        <v>10</v>
      </c>
      <c r="AC1689">
        <v>42.1</v>
      </c>
      <c r="AD1689">
        <v>291382</v>
      </c>
      <c r="AE1689">
        <v>83.5</v>
      </c>
      <c r="AF1689">
        <v>33.9</v>
      </c>
      <c r="AG1689" t="s">
        <v>64</v>
      </c>
      <c r="AH1689" t="s">
        <v>42</v>
      </c>
      <c r="AI1689" t="s">
        <v>52</v>
      </c>
      <c r="AJ1689">
        <v>40</v>
      </c>
      <c r="AK1689">
        <v>360</v>
      </c>
      <c r="AL1689">
        <v>4.1200000000000001E-2</v>
      </c>
      <c r="AM1689">
        <v>0.78010000000000002</v>
      </c>
      <c r="AN1689">
        <v>0.94669999999999999</v>
      </c>
      <c r="AO1689">
        <f>Data[[#This Row],[labeller_confidence_score]]-Data[[#This Row],[cytodiffusion_classification_confidence]]</f>
        <v>0.16659999999999997</v>
      </c>
    </row>
    <row r="1690" spans="1:41" x14ac:dyDescent="0.3">
      <c r="A1690" t="s">
        <v>1763</v>
      </c>
      <c r="B1690" t="s">
        <v>87</v>
      </c>
      <c r="C1690">
        <v>0</v>
      </c>
      <c r="D1690" t="s">
        <v>50</v>
      </c>
      <c r="E1690">
        <v>13.71</v>
      </c>
      <c r="F1690">
        <v>46.2</v>
      </c>
      <c r="G1690">
        <v>0.52700000000000002</v>
      </c>
      <c r="H1690">
        <v>0.504</v>
      </c>
      <c r="I1690">
        <f>Data[[#This Row],[nucleus_area_pct]]/Data[[#This Row],[cytoplasm_ratio]]</f>
        <v>91.666666666666671</v>
      </c>
      <c r="J1690">
        <v>0.71299999999999997</v>
      </c>
      <c r="K1690">
        <v>0.25</v>
      </c>
      <c r="L1690">
        <v>4.04</v>
      </c>
      <c r="M1690">
        <v>2</v>
      </c>
      <c r="N1690">
        <v>0.76200000000000001</v>
      </c>
      <c r="O1690">
        <v>498</v>
      </c>
      <c r="P1690">
        <v>76</v>
      </c>
      <c r="Q1690">
        <v>235</v>
      </c>
      <c r="R1690">
        <v>162</v>
      </c>
      <c r="S1690">
        <v>131</v>
      </c>
      <c r="T1690">
        <f>(Data[[#This Row],[mean_r]]/256)*100</f>
        <v>91.796875</v>
      </c>
      <c r="U1690">
        <f>(Data[[#This Row],[mean_g]]/256)*100</f>
        <v>63.28125</v>
      </c>
      <c r="V1690">
        <f>(Data[[#This Row],[mean_b]]/256)*100</f>
        <v>51.171875</v>
      </c>
      <c r="W1690">
        <v>0.73</v>
      </c>
      <c r="X1690" t="s">
        <v>39</v>
      </c>
      <c r="Y1690" t="s">
        <v>45</v>
      </c>
      <c r="Z1690">
        <v>11128</v>
      </c>
      <c r="AA1690">
        <v>4.5599999999999996</v>
      </c>
      <c r="AB1690">
        <v>14.8</v>
      </c>
      <c r="AC1690">
        <v>38.4</v>
      </c>
      <c r="AD1690">
        <v>73651</v>
      </c>
      <c r="AE1690">
        <v>97.7</v>
      </c>
      <c r="AF1690">
        <v>31</v>
      </c>
      <c r="AG1690" t="s">
        <v>41</v>
      </c>
      <c r="AH1690" t="s">
        <v>42</v>
      </c>
      <c r="AI1690" t="s">
        <v>43</v>
      </c>
      <c r="AJ1690">
        <v>100</v>
      </c>
      <c r="AK1690">
        <v>360</v>
      </c>
      <c r="AL1690">
        <v>0.10879999999999999</v>
      </c>
      <c r="AM1690">
        <v>0.96730000000000005</v>
      </c>
      <c r="AN1690">
        <v>0.89959999999999996</v>
      </c>
      <c r="AO1690">
        <f>Data[[#This Row],[labeller_confidence_score]]-Data[[#This Row],[cytodiffusion_classification_confidence]]</f>
        <v>-6.7700000000000093E-2</v>
      </c>
    </row>
    <row r="1691" spans="1:41" x14ac:dyDescent="0.3">
      <c r="A1691" t="s">
        <v>1764</v>
      </c>
      <c r="B1691" t="s">
        <v>60</v>
      </c>
      <c r="C1691">
        <v>0</v>
      </c>
      <c r="D1691" t="s">
        <v>50</v>
      </c>
      <c r="E1691">
        <v>15.84</v>
      </c>
      <c r="F1691">
        <v>71.5</v>
      </c>
      <c r="G1691">
        <v>0.52500000000000002</v>
      </c>
      <c r="H1691">
        <v>0.316</v>
      </c>
      <c r="I1691">
        <f>Data[[#This Row],[nucleus_area_pct]]/Data[[#This Row],[cytoplasm_ratio]]</f>
        <v>226.26582278481013</v>
      </c>
      <c r="J1691">
        <v>0.747</v>
      </c>
      <c r="K1691">
        <v>0.33300000000000002</v>
      </c>
      <c r="L1691">
        <v>2.08</v>
      </c>
      <c r="M1691">
        <v>1.1000000000000001</v>
      </c>
      <c r="N1691">
        <v>0.59799999999999998</v>
      </c>
      <c r="O1691">
        <v>495</v>
      </c>
      <c r="P1691">
        <v>91</v>
      </c>
      <c r="Q1691">
        <v>215</v>
      </c>
      <c r="R1691">
        <v>162</v>
      </c>
      <c r="S1691">
        <v>175</v>
      </c>
      <c r="T1691">
        <f>(Data[[#This Row],[mean_r]]/256)*100</f>
        <v>83.984375</v>
      </c>
      <c r="U1691">
        <f>(Data[[#This Row],[mean_g]]/256)*100</f>
        <v>63.28125</v>
      </c>
      <c r="V1691">
        <f>(Data[[#This Row],[mean_b]]/256)*100</f>
        <v>68.359375</v>
      </c>
      <c r="W1691">
        <v>0.63700000000000001</v>
      </c>
      <c r="X1691" t="s">
        <v>51</v>
      </c>
      <c r="Y1691" t="s">
        <v>45</v>
      </c>
      <c r="Z1691">
        <v>7685</v>
      </c>
      <c r="AA1691">
        <v>4.2</v>
      </c>
      <c r="AB1691">
        <v>15.4</v>
      </c>
      <c r="AC1691">
        <v>41.6</v>
      </c>
      <c r="AD1691">
        <v>287228</v>
      </c>
      <c r="AE1691">
        <v>93.9</v>
      </c>
      <c r="AF1691">
        <v>31.9</v>
      </c>
      <c r="AG1691" t="s">
        <v>41</v>
      </c>
      <c r="AH1691" t="s">
        <v>47</v>
      </c>
      <c r="AI1691" t="s">
        <v>52</v>
      </c>
      <c r="AJ1691">
        <v>40</v>
      </c>
      <c r="AK1691">
        <v>512</v>
      </c>
      <c r="AL1691">
        <v>0.13400000000000001</v>
      </c>
      <c r="AM1691">
        <v>0.86860000000000004</v>
      </c>
      <c r="AN1691">
        <v>0.96830000000000005</v>
      </c>
      <c r="AO1691">
        <f>Data[[#This Row],[labeller_confidence_score]]-Data[[#This Row],[cytodiffusion_classification_confidence]]</f>
        <v>9.9700000000000011E-2</v>
      </c>
    </row>
    <row r="1692" spans="1:41" x14ac:dyDescent="0.3">
      <c r="A1692" t="s">
        <v>1765</v>
      </c>
      <c r="B1692" t="s">
        <v>103</v>
      </c>
      <c r="C1692">
        <v>1</v>
      </c>
      <c r="D1692" t="s">
        <v>104</v>
      </c>
      <c r="E1692">
        <v>3.92</v>
      </c>
      <c r="F1692">
        <v>0</v>
      </c>
      <c r="G1692">
        <v>0</v>
      </c>
      <c r="H1692">
        <v>1</v>
      </c>
      <c r="I1692">
        <f>Data[[#This Row],[nucleus_area_pct]]/Data[[#This Row],[cytoplasm_ratio]]</f>
        <v>0</v>
      </c>
      <c r="J1692">
        <v>0.49199999999999999</v>
      </c>
      <c r="K1692">
        <v>0.872</v>
      </c>
      <c r="L1692">
        <v>0.79</v>
      </c>
      <c r="M1692">
        <v>1</v>
      </c>
      <c r="N1692">
        <v>0.748</v>
      </c>
      <c r="O1692">
        <v>66</v>
      </c>
      <c r="P1692">
        <v>40</v>
      </c>
      <c r="Q1692">
        <v>249</v>
      </c>
      <c r="R1692">
        <v>118</v>
      </c>
      <c r="S1692">
        <v>129</v>
      </c>
      <c r="T1692">
        <f>(Data[[#This Row],[mean_r]]/256)*100</f>
        <v>97.265625</v>
      </c>
      <c r="U1692">
        <f>(Data[[#This Row],[mean_g]]/256)*100</f>
        <v>46.09375</v>
      </c>
      <c r="V1692">
        <f>(Data[[#This Row],[mean_b]]/256)*100</f>
        <v>50.390625</v>
      </c>
      <c r="W1692">
        <v>0.52800000000000002</v>
      </c>
      <c r="X1692" t="s">
        <v>63</v>
      </c>
      <c r="Y1692" t="s">
        <v>45</v>
      </c>
      <c r="Z1692">
        <v>7919</v>
      </c>
      <c r="AA1692">
        <v>5.72</v>
      </c>
      <c r="AB1692">
        <v>14</v>
      </c>
      <c r="AC1692">
        <v>42.2</v>
      </c>
      <c r="AD1692">
        <v>257023</v>
      </c>
      <c r="AE1692">
        <v>95</v>
      </c>
      <c r="AF1692">
        <v>31.7</v>
      </c>
      <c r="AG1692" t="s">
        <v>64</v>
      </c>
      <c r="AH1692" t="s">
        <v>42</v>
      </c>
      <c r="AI1692" t="s">
        <v>52</v>
      </c>
      <c r="AJ1692">
        <v>60</v>
      </c>
      <c r="AK1692">
        <v>360</v>
      </c>
      <c r="AL1692">
        <v>0.84130000000000005</v>
      </c>
      <c r="AM1692">
        <v>0.70950000000000002</v>
      </c>
      <c r="AN1692">
        <v>0.57330000000000003</v>
      </c>
      <c r="AO1692">
        <f>Data[[#This Row],[labeller_confidence_score]]-Data[[#This Row],[cytodiffusion_classification_confidence]]</f>
        <v>-0.13619999999999999</v>
      </c>
    </row>
    <row r="1693" spans="1:41" x14ac:dyDescent="0.3">
      <c r="A1693" t="s">
        <v>1766</v>
      </c>
      <c r="B1693" t="s">
        <v>60</v>
      </c>
      <c r="C1693">
        <v>0</v>
      </c>
      <c r="D1693" t="s">
        <v>50</v>
      </c>
      <c r="E1693">
        <v>17.38</v>
      </c>
      <c r="F1693">
        <v>64.8</v>
      </c>
      <c r="G1693">
        <v>0.42299999999999999</v>
      </c>
      <c r="H1693">
        <v>0.314</v>
      </c>
      <c r="I1693">
        <f>Data[[#This Row],[nucleus_area_pct]]/Data[[#This Row],[cytoplasm_ratio]]</f>
        <v>206.36942675159236</v>
      </c>
      <c r="J1693">
        <v>0.67200000000000004</v>
      </c>
      <c r="K1693">
        <v>0.49</v>
      </c>
      <c r="L1693">
        <v>2.12</v>
      </c>
      <c r="M1693">
        <v>1.5</v>
      </c>
      <c r="N1693">
        <v>0.80300000000000005</v>
      </c>
      <c r="O1693">
        <v>564</v>
      </c>
      <c r="P1693">
        <v>96</v>
      </c>
      <c r="Q1693">
        <v>202</v>
      </c>
      <c r="R1693">
        <v>178</v>
      </c>
      <c r="S1693">
        <v>178</v>
      </c>
      <c r="T1693">
        <f>(Data[[#This Row],[mean_r]]/256)*100</f>
        <v>78.90625</v>
      </c>
      <c r="U1693">
        <f>(Data[[#This Row],[mean_g]]/256)*100</f>
        <v>69.53125</v>
      </c>
      <c r="V1693">
        <f>(Data[[#This Row],[mean_b]]/256)*100</f>
        <v>69.53125</v>
      </c>
      <c r="W1693">
        <v>0.58799999999999997</v>
      </c>
      <c r="X1693" t="s">
        <v>39</v>
      </c>
      <c r="Y1693" t="s">
        <v>40</v>
      </c>
      <c r="Z1693">
        <v>6935</v>
      </c>
      <c r="AA1693">
        <v>5.56</v>
      </c>
      <c r="AB1693">
        <v>13.4</v>
      </c>
      <c r="AC1693">
        <v>47.6</v>
      </c>
      <c r="AD1693">
        <v>407266</v>
      </c>
      <c r="AE1693">
        <v>89.6</v>
      </c>
      <c r="AF1693">
        <v>33.5</v>
      </c>
      <c r="AG1693" t="s">
        <v>46</v>
      </c>
      <c r="AH1693" t="s">
        <v>47</v>
      </c>
      <c r="AI1693" t="s">
        <v>52</v>
      </c>
      <c r="AJ1693">
        <v>60</v>
      </c>
      <c r="AK1693">
        <v>256</v>
      </c>
      <c r="AL1693">
        <v>9.4200000000000006E-2</v>
      </c>
      <c r="AM1693">
        <v>0.86329999999999996</v>
      </c>
      <c r="AN1693">
        <v>0.91010000000000002</v>
      </c>
      <c r="AO1693">
        <f>Data[[#This Row],[labeller_confidence_score]]-Data[[#This Row],[cytodiffusion_classification_confidence]]</f>
        <v>4.6800000000000064E-2</v>
      </c>
    </row>
    <row r="1694" spans="1:41" x14ac:dyDescent="0.3">
      <c r="A1694" t="s">
        <v>1767</v>
      </c>
      <c r="B1694" t="s">
        <v>54</v>
      </c>
      <c r="C1694">
        <v>0</v>
      </c>
      <c r="D1694" t="s">
        <v>54</v>
      </c>
      <c r="E1694">
        <v>7.45</v>
      </c>
      <c r="F1694">
        <v>0</v>
      </c>
      <c r="G1694">
        <v>0</v>
      </c>
      <c r="H1694">
        <v>1</v>
      </c>
      <c r="I1694">
        <f>Data[[#This Row],[nucleus_area_pct]]/Data[[#This Row],[cytoplasm_ratio]]</f>
        <v>0</v>
      </c>
      <c r="J1694">
        <v>0.89500000000000002</v>
      </c>
      <c r="K1694">
        <v>0.193</v>
      </c>
      <c r="L1694">
        <v>0.19</v>
      </c>
      <c r="M1694">
        <v>1</v>
      </c>
      <c r="N1694">
        <v>0.96499999999999997</v>
      </c>
      <c r="O1694">
        <v>213</v>
      </c>
      <c r="P1694">
        <v>47</v>
      </c>
      <c r="Q1694">
        <v>232</v>
      </c>
      <c r="R1694">
        <v>140</v>
      </c>
      <c r="S1694">
        <v>122</v>
      </c>
      <c r="T1694">
        <f>(Data[[#This Row],[mean_r]]/256)*100</f>
        <v>90.625</v>
      </c>
      <c r="U1694">
        <f>(Data[[#This Row],[mean_g]]/256)*100</f>
        <v>54.6875</v>
      </c>
      <c r="V1694">
        <f>(Data[[#This Row],[mean_b]]/256)*100</f>
        <v>47.65625</v>
      </c>
      <c r="W1694">
        <v>0.52500000000000002</v>
      </c>
      <c r="X1694" t="s">
        <v>39</v>
      </c>
      <c r="Y1694" t="s">
        <v>40</v>
      </c>
      <c r="Z1694">
        <v>5158</v>
      </c>
      <c r="AA1694">
        <v>5.43</v>
      </c>
      <c r="AB1694">
        <v>11.9</v>
      </c>
      <c r="AC1694">
        <v>50.3</v>
      </c>
      <c r="AD1694">
        <v>105637</v>
      </c>
      <c r="AE1694">
        <v>87</v>
      </c>
      <c r="AF1694">
        <v>34.4</v>
      </c>
      <c r="AG1694" t="s">
        <v>46</v>
      </c>
      <c r="AH1694" t="s">
        <v>42</v>
      </c>
      <c r="AI1694" t="s">
        <v>56</v>
      </c>
      <c r="AJ1694">
        <v>60</v>
      </c>
      <c r="AK1694">
        <v>256</v>
      </c>
      <c r="AL1694">
        <v>0.10249999999999999</v>
      </c>
      <c r="AM1694">
        <v>0.88239999999999996</v>
      </c>
      <c r="AN1694">
        <v>0.93469999999999998</v>
      </c>
      <c r="AO1694">
        <f>Data[[#This Row],[labeller_confidence_score]]-Data[[#This Row],[cytodiffusion_classification_confidence]]</f>
        <v>5.2300000000000013E-2</v>
      </c>
    </row>
    <row r="1695" spans="1:41" x14ac:dyDescent="0.3">
      <c r="A1695" t="s">
        <v>1768</v>
      </c>
      <c r="B1695" t="s">
        <v>62</v>
      </c>
      <c r="C1695">
        <v>0</v>
      </c>
      <c r="D1695" t="s">
        <v>50</v>
      </c>
      <c r="E1695">
        <v>8.59</v>
      </c>
      <c r="F1695">
        <v>83.4</v>
      </c>
      <c r="G1695">
        <v>0.88700000000000001</v>
      </c>
      <c r="H1695">
        <v>0.29799999999999999</v>
      </c>
      <c r="I1695">
        <f>Data[[#This Row],[nucleus_area_pct]]/Data[[#This Row],[cytoplasm_ratio]]</f>
        <v>279.8657718120806</v>
      </c>
      <c r="J1695">
        <v>0.88</v>
      </c>
      <c r="K1695">
        <v>0.30099999999999999</v>
      </c>
      <c r="L1695">
        <v>1.54</v>
      </c>
      <c r="M1695">
        <v>1</v>
      </c>
      <c r="N1695">
        <v>0.95899999999999996</v>
      </c>
      <c r="O1695">
        <v>192</v>
      </c>
      <c r="P1695">
        <v>60</v>
      </c>
      <c r="Q1695">
        <v>219</v>
      </c>
      <c r="R1695">
        <v>156</v>
      </c>
      <c r="S1695">
        <v>192</v>
      </c>
      <c r="T1695">
        <f>(Data[[#This Row],[mean_r]]/256)*100</f>
        <v>85.546875</v>
      </c>
      <c r="U1695">
        <f>(Data[[#This Row],[mean_g]]/256)*100</f>
        <v>60.9375</v>
      </c>
      <c r="V1695">
        <f>(Data[[#This Row],[mean_b]]/256)*100</f>
        <v>75</v>
      </c>
      <c r="W1695">
        <v>0.70799999999999996</v>
      </c>
      <c r="X1695" t="s">
        <v>51</v>
      </c>
      <c r="Y1695" t="s">
        <v>40</v>
      </c>
      <c r="Z1695">
        <v>10671</v>
      </c>
      <c r="AA1695">
        <v>5.42</v>
      </c>
      <c r="AB1695">
        <v>12</v>
      </c>
      <c r="AC1695">
        <v>38</v>
      </c>
      <c r="AD1695">
        <v>247101</v>
      </c>
      <c r="AE1695">
        <v>85.9</v>
      </c>
      <c r="AF1695">
        <v>33.9</v>
      </c>
      <c r="AG1695" t="s">
        <v>64</v>
      </c>
      <c r="AH1695" t="s">
        <v>42</v>
      </c>
      <c r="AI1695" t="s">
        <v>52</v>
      </c>
      <c r="AJ1695">
        <v>100</v>
      </c>
      <c r="AK1695">
        <v>512</v>
      </c>
      <c r="AL1695">
        <v>5.62E-2</v>
      </c>
      <c r="AM1695">
        <v>0.85940000000000005</v>
      </c>
      <c r="AN1695">
        <v>1</v>
      </c>
      <c r="AO1695">
        <f>Data[[#This Row],[labeller_confidence_score]]-Data[[#This Row],[cytodiffusion_classification_confidence]]</f>
        <v>0.14059999999999995</v>
      </c>
    </row>
    <row r="1696" spans="1:41" x14ac:dyDescent="0.3">
      <c r="A1696" t="s">
        <v>1769</v>
      </c>
      <c r="B1696" t="s">
        <v>54</v>
      </c>
      <c r="C1696">
        <v>0</v>
      </c>
      <c r="D1696" t="s">
        <v>54</v>
      </c>
      <c r="E1696">
        <v>8.4700000000000006</v>
      </c>
      <c r="F1696">
        <v>0</v>
      </c>
      <c r="G1696">
        <v>0</v>
      </c>
      <c r="H1696">
        <v>1</v>
      </c>
      <c r="I1696">
        <f>Data[[#This Row],[nucleus_area_pct]]/Data[[#This Row],[cytoplasm_ratio]]</f>
        <v>0</v>
      </c>
      <c r="J1696">
        <v>0.91900000000000004</v>
      </c>
      <c r="K1696">
        <v>0.15</v>
      </c>
      <c r="L1696">
        <v>0.53</v>
      </c>
      <c r="M1696">
        <v>1</v>
      </c>
      <c r="N1696">
        <v>0.92800000000000005</v>
      </c>
      <c r="O1696">
        <v>178</v>
      </c>
      <c r="P1696">
        <v>46</v>
      </c>
      <c r="Q1696">
        <v>239</v>
      </c>
      <c r="R1696">
        <v>128</v>
      </c>
      <c r="S1696">
        <v>125</v>
      </c>
      <c r="T1696">
        <f>(Data[[#This Row],[mean_r]]/256)*100</f>
        <v>93.359375</v>
      </c>
      <c r="U1696">
        <f>(Data[[#This Row],[mean_g]]/256)*100</f>
        <v>50</v>
      </c>
      <c r="V1696">
        <f>(Data[[#This Row],[mean_b]]/256)*100</f>
        <v>48.828125</v>
      </c>
      <c r="W1696">
        <v>0.50900000000000001</v>
      </c>
      <c r="X1696" t="s">
        <v>51</v>
      </c>
      <c r="Y1696" t="s">
        <v>45</v>
      </c>
      <c r="Z1696">
        <v>9657</v>
      </c>
      <c r="AA1696">
        <v>4.29</v>
      </c>
      <c r="AB1696">
        <v>13.5</v>
      </c>
      <c r="AC1696">
        <v>45.5</v>
      </c>
      <c r="AD1696">
        <v>236701</v>
      </c>
      <c r="AE1696">
        <v>69.400000000000006</v>
      </c>
      <c r="AF1696">
        <v>31.8</v>
      </c>
      <c r="AG1696" t="s">
        <v>41</v>
      </c>
      <c r="AH1696" t="s">
        <v>68</v>
      </c>
      <c r="AI1696" t="s">
        <v>52</v>
      </c>
      <c r="AJ1696">
        <v>100</v>
      </c>
      <c r="AK1696">
        <v>360</v>
      </c>
      <c r="AL1696">
        <v>0.15290000000000001</v>
      </c>
      <c r="AM1696">
        <v>0.9224</v>
      </c>
      <c r="AN1696">
        <v>0.88649999999999995</v>
      </c>
      <c r="AO1696">
        <f>Data[[#This Row],[labeller_confidence_score]]-Data[[#This Row],[cytodiffusion_classification_confidence]]</f>
        <v>-3.5900000000000043E-2</v>
      </c>
    </row>
    <row r="1697" spans="1:41" x14ac:dyDescent="0.3">
      <c r="A1697" t="s">
        <v>1770</v>
      </c>
      <c r="B1697" t="s">
        <v>87</v>
      </c>
      <c r="C1697">
        <v>0</v>
      </c>
      <c r="D1697" t="s">
        <v>50</v>
      </c>
      <c r="E1697">
        <v>15.12</v>
      </c>
      <c r="F1697">
        <v>53.6</v>
      </c>
      <c r="G1697">
        <v>0.54600000000000004</v>
      </c>
      <c r="H1697">
        <v>0.58399999999999996</v>
      </c>
      <c r="I1697">
        <f>Data[[#This Row],[nucleus_area_pct]]/Data[[#This Row],[cytoplasm_ratio]]</f>
        <v>91.780821917808225</v>
      </c>
      <c r="J1697">
        <v>0.77300000000000002</v>
      </c>
      <c r="K1697">
        <v>0.54100000000000004</v>
      </c>
      <c r="L1697">
        <v>4.08</v>
      </c>
      <c r="M1697">
        <v>2</v>
      </c>
      <c r="N1697">
        <v>0.85899999999999999</v>
      </c>
      <c r="O1697">
        <v>423</v>
      </c>
      <c r="P1697">
        <v>73</v>
      </c>
      <c r="Q1697">
        <v>193</v>
      </c>
      <c r="R1697">
        <v>151</v>
      </c>
      <c r="S1697">
        <v>172</v>
      </c>
      <c r="T1697">
        <f>(Data[[#This Row],[mean_r]]/256)*100</f>
        <v>75.390625</v>
      </c>
      <c r="U1697">
        <f>(Data[[#This Row],[mean_g]]/256)*100</f>
        <v>58.984375</v>
      </c>
      <c r="V1697">
        <f>(Data[[#This Row],[mean_b]]/256)*100</f>
        <v>67.1875</v>
      </c>
      <c r="W1697">
        <v>0.55600000000000005</v>
      </c>
      <c r="X1697" t="s">
        <v>51</v>
      </c>
      <c r="Y1697" t="s">
        <v>45</v>
      </c>
      <c r="Z1697">
        <v>8118</v>
      </c>
      <c r="AA1697">
        <v>6.66</v>
      </c>
      <c r="AB1697">
        <v>17.2</v>
      </c>
      <c r="AC1697">
        <v>41.1</v>
      </c>
      <c r="AD1697">
        <v>294856</v>
      </c>
      <c r="AE1697">
        <v>77</v>
      </c>
      <c r="AF1697">
        <v>31.8</v>
      </c>
      <c r="AG1697" t="s">
        <v>41</v>
      </c>
      <c r="AH1697" t="s">
        <v>68</v>
      </c>
      <c r="AI1697" t="s">
        <v>43</v>
      </c>
      <c r="AJ1697">
        <v>100</v>
      </c>
      <c r="AK1697">
        <v>256</v>
      </c>
      <c r="AL1697">
        <v>9.8500000000000004E-2</v>
      </c>
      <c r="AM1697">
        <v>0.99260000000000004</v>
      </c>
      <c r="AN1697">
        <v>0.77449999999999997</v>
      </c>
      <c r="AO1697">
        <f>Data[[#This Row],[labeller_confidence_score]]-Data[[#This Row],[cytodiffusion_classification_confidence]]</f>
        <v>-0.21810000000000007</v>
      </c>
    </row>
    <row r="1698" spans="1:41" x14ac:dyDescent="0.3">
      <c r="A1698" t="s">
        <v>1771</v>
      </c>
      <c r="B1698" t="s">
        <v>110</v>
      </c>
      <c r="C1698">
        <v>1</v>
      </c>
      <c r="D1698" t="s">
        <v>104</v>
      </c>
      <c r="E1698">
        <v>8.5399999999999991</v>
      </c>
      <c r="F1698">
        <v>0</v>
      </c>
      <c r="G1698">
        <v>0</v>
      </c>
      <c r="H1698">
        <v>1</v>
      </c>
      <c r="I1698">
        <f>Data[[#This Row],[nucleus_area_pct]]/Data[[#This Row],[cytoplasm_ratio]]</f>
        <v>0</v>
      </c>
      <c r="J1698">
        <v>0.89300000000000002</v>
      </c>
      <c r="K1698">
        <v>0.222</v>
      </c>
      <c r="L1698">
        <v>0.66</v>
      </c>
      <c r="M1698">
        <v>1</v>
      </c>
      <c r="N1698">
        <v>0.85599999999999998</v>
      </c>
      <c r="O1698">
        <v>217</v>
      </c>
      <c r="P1698">
        <v>54</v>
      </c>
      <c r="Q1698">
        <v>223</v>
      </c>
      <c r="R1698">
        <v>118</v>
      </c>
      <c r="S1698">
        <v>126</v>
      </c>
      <c r="T1698">
        <f>(Data[[#This Row],[mean_r]]/256)*100</f>
        <v>87.109375</v>
      </c>
      <c r="U1698">
        <f>(Data[[#This Row],[mean_g]]/256)*100</f>
        <v>46.09375</v>
      </c>
      <c r="V1698">
        <f>(Data[[#This Row],[mean_b]]/256)*100</f>
        <v>49.21875</v>
      </c>
      <c r="W1698">
        <v>0.45200000000000001</v>
      </c>
      <c r="X1698" t="s">
        <v>51</v>
      </c>
      <c r="Y1698" t="s">
        <v>40</v>
      </c>
      <c r="Z1698">
        <v>8134</v>
      </c>
      <c r="AA1698">
        <v>4.08</v>
      </c>
      <c r="AB1698">
        <v>13.6</v>
      </c>
      <c r="AC1698">
        <v>41.8</v>
      </c>
      <c r="AD1698">
        <v>243067</v>
      </c>
      <c r="AE1698">
        <v>83.9</v>
      </c>
      <c r="AF1698">
        <v>35</v>
      </c>
      <c r="AG1698" t="s">
        <v>41</v>
      </c>
      <c r="AH1698" t="s">
        <v>47</v>
      </c>
      <c r="AI1698" t="s">
        <v>52</v>
      </c>
      <c r="AJ1698">
        <v>60</v>
      </c>
      <c r="AK1698">
        <v>512</v>
      </c>
      <c r="AL1698">
        <v>0.73640000000000005</v>
      </c>
      <c r="AM1698">
        <v>0.76270000000000004</v>
      </c>
      <c r="AN1698">
        <v>0.79379999999999995</v>
      </c>
      <c r="AO1698">
        <f>Data[[#This Row],[labeller_confidence_score]]-Data[[#This Row],[cytodiffusion_classification_confidence]]</f>
        <v>3.1099999999999905E-2</v>
      </c>
    </row>
    <row r="1699" spans="1:41" x14ac:dyDescent="0.3">
      <c r="A1699" t="s">
        <v>1772</v>
      </c>
      <c r="B1699" t="s">
        <v>54</v>
      </c>
      <c r="C1699">
        <v>0</v>
      </c>
      <c r="D1699" t="s">
        <v>54</v>
      </c>
      <c r="E1699">
        <v>6.81</v>
      </c>
      <c r="F1699">
        <v>0</v>
      </c>
      <c r="G1699">
        <v>0</v>
      </c>
      <c r="H1699">
        <v>1</v>
      </c>
      <c r="I1699">
        <f>Data[[#This Row],[nucleus_area_pct]]/Data[[#This Row],[cytoplasm_ratio]]</f>
        <v>0</v>
      </c>
      <c r="J1699">
        <v>0.83699999999999997</v>
      </c>
      <c r="K1699">
        <v>0.24399999999999999</v>
      </c>
      <c r="L1699">
        <v>0.49</v>
      </c>
      <c r="M1699">
        <v>1</v>
      </c>
      <c r="N1699">
        <v>0.89700000000000002</v>
      </c>
      <c r="O1699">
        <v>177</v>
      </c>
      <c r="P1699">
        <v>51</v>
      </c>
      <c r="Q1699">
        <v>230</v>
      </c>
      <c r="R1699">
        <v>128</v>
      </c>
      <c r="S1699">
        <v>126</v>
      </c>
      <c r="T1699">
        <f>(Data[[#This Row],[mean_r]]/256)*100</f>
        <v>89.84375</v>
      </c>
      <c r="U1699">
        <f>(Data[[#This Row],[mean_g]]/256)*100</f>
        <v>50</v>
      </c>
      <c r="V1699">
        <f>(Data[[#This Row],[mean_b]]/256)*100</f>
        <v>49.21875</v>
      </c>
      <c r="W1699">
        <v>0.5</v>
      </c>
      <c r="X1699" t="s">
        <v>51</v>
      </c>
      <c r="Y1699" t="s">
        <v>40</v>
      </c>
      <c r="Z1699">
        <v>7056</v>
      </c>
      <c r="AA1699">
        <v>4.3099999999999996</v>
      </c>
      <c r="AB1699">
        <v>16.5</v>
      </c>
      <c r="AC1699">
        <v>39.4</v>
      </c>
      <c r="AD1699">
        <v>202389</v>
      </c>
      <c r="AE1699">
        <v>82.6</v>
      </c>
      <c r="AF1699">
        <v>31.9</v>
      </c>
      <c r="AG1699" t="s">
        <v>64</v>
      </c>
      <c r="AH1699" t="s">
        <v>42</v>
      </c>
      <c r="AI1699" t="s">
        <v>56</v>
      </c>
      <c r="AJ1699">
        <v>100</v>
      </c>
      <c r="AK1699">
        <v>224</v>
      </c>
      <c r="AL1699">
        <v>0.1525</v>
      </c>
      <c r="AM1699">
        <v>0.96350000000000002</v>
      </c>
      <c r="AN1699">
        <v>0.93810000000000004</v>
      </c>
      <c r="AO1699">
        <f>Data[[#This Row],[labeller_confidence_score]]-Data[[#This Row],[cytodiffusion_classification_confidence]]</f>
        <v>-2.5399999999999978E-2</v>
      </c>
    </row>
    <row r="1700" spans="1:41" x14ac:dyDescent="0.3">
      <c r="A1700" t="s">
        <v>1773</v>
      </c>
      <c r="B1700" t="s">
        <v>87</v>
      </c>
      <c r="C1700">
        <v>0</v>
      </c>
      <c r="D1700" t="s">
        <v>50</v>
      </c>
      <c r="E1700">
        <v>15.98</v>
      </c>
      <c r="F1700">
        <v>49.4</v>
      </c>
      <c r="G1700">
        <v>0.60699999999999998</v>
      </c>
      <c r="H1700">
        <v>0.58299999999999996</v>
      </c>
      <c r="I1700">
        <f>Data[[#This Row],[nucleus_area_pct]]/Data[[#This Row],[cytoplasm_ratio]]</f>
        <v>84.734133790737573</v>
      </c>
      <c r="J1700">
        <v>0.78200000000000003</v>
      </c>
      <c r="K1700">
        <v>0.39900000000000002</v>
      </c>
      <c r="L1700">
        <v>4.6900000000000004</v>
      </c>
      <c r="M1700">
        <v>2.1</v>
      </c>
      <c r="N1700">
        <v>0.68300000000000005</v>
      </c>
      <c r="O1700">
        <v>515</v>
      </c>
      <c r="P1700">
        <v>71</v>
      </c>
      <c r="Q1700">
        <v>217</v>
      </c>
      <c r="R1700">
        <v>163</v>
      </c>
      <c r="S1700">
        <v>160</v>
      </c>
      <c r="T1700">
        <f>(Data[[#This Row],[mean_r]]/256)*100</f>
        <v>84.765625</v>
      </c>
      <c r="U1700">
        <f>(Data[[#This Row],[mean_g]]/256)*100</f>
        <v>63.671875</v>
      </c>
      <c r="V1700">
        <f>(Data[[#This Row],[mean_b]]/256)*100</f>
        <v>62.5</v>
      </c>
      <c r="W1700">
        <v>0.66800000000000004</v>
      </c>
      <c r="X1700" t="s">
        <v>63</v>
      </c>
      <c r="Y1700" t="s">
        <v>40</v>
      </c>
      <c r="Z1700">
        <v>6684</v>
      </c>
      <c r="AA1700">
        <v>4.3600000000000003</v>
      </c>
      <c r="AB1700">
        <v>13.5</v>
      </c>
      <c r="AC1700">
        <v>41.6</v>
      </c>
      <c r="AD1700">
        <v>435408</v>
      </c>
      <c r="AE1700">
        <v>93.4</v>
      </c>
      <c r="AF1700">
        <v>33.6</v>
      </c>
      <c r="AG1700" t="s">
        <v>46</v>
      </c>
      <c r="AH1700" t="s">
        <v>42</v>
      </c>
      <c r="AI1700" t="s">
        <v>43</v>
      </c>
      <c r="AJ1700">
        <v>40</v>
      </c>
      <c r="AK1700">
        <v>224</v>
      </c>
      <c r="AL1700">
        <v>0.1142</v>
      </c>
      <c r="AM1700">
        <v>0.87439999999999996</v>
      </c>
      <c r="AN1700">
        <v>0.77739999999999998</v>
      </c>
      <c r="AO1700">
        <f>Data[[#This Row],[labeller_confidence_score]]-Data[[#This Row],[cytodiffusion_classification_confidence]]</f>
        <v>-9.6999999999999975E-2</v>
      </c>
    </row>
    <row r="1701" spans="1:41" x14ac:dyDescent="0.3">
      <c r="A1701" t="s">
        <v>1774</v>
      </c>
      <c r="B1701" t="s">
        <v>87</v>
      </c>
      <c r="C1701">
        <v>0</v>
      </c>
      <c r="D1701" t="s">
        <v>50</v>
      </c>
      <c r="E1701">
        <v>12.32</v>
      </c>
      <c r="F1701">
        <v>48.6</v>
      </c>
      <c r="G1701">
        <v>0.57999999999999996</v>
      </c>
      <c r="H1701">
        <v>0.497</v>
      </c>
      <c r="I1701">
        <f>Data[[#This Row],[nucleus_area_pct]]/Data[[#This Row],[cytoplasm_ratio]]</f>
        <v>97.786720321931597</v>
      </c>
      <c r="J1701">
        <v>0.70799999999999996</v>
      </c>
      <c r="K1701">
        <v>0.48099999999999998</v>
      </c>
      <c r="L1701">
        <v>5.04</v>
      </c>
      <c r="M1701">
        <v>2.4</v>
      </c>
      <c r="N1701">
        <v>0.82499999999999996</v>
      </c>
      <c r="O1701">
        <v>322</v>
      </c>
      <c r="P1701">
        <v>68</v>
      </c>
      <c r="Q1701">
        <v>212</v>
      </c>
      <c r="R1701">
        <v>118</v>
      </c>
      <c r="S1701">
        <v>172</v>
      </c>
      <c r="T1701">
        <f>(Data[[#This Row],[mean_r]]/256)*100</f>
        <v>82.8125</v>
      </c>
      <c r="U1701">
        <f>(Data[[#This Row],[mean_g]]/256)*100</f>
        <v>46.09375</v>
      </c>
      <c r="V1701">
        <f>(Data[[#This Row],[mean_b]]/256)*100</f>
        <v>67.1875</v>
      </c>
      <c r="W1701">
        <v>0.73899999999999999</v>
      </c>
      <c r="X1701" t="s">
        <v>39</v>
      </c>
      <c r="Y1701" t="s">
        <v>40</v>
      </c>
      <c r="Z1701">
        <v>7018</v>
      </c>
      <c r="AA1701">
        <v>5.21</v>
      </c>
      <c r="AB1701">
        <v>16.2</v>
      </c>
      <c r="AC1701">
        <v>50.9</v>
      </c>
      <c r="AD1701">
        <v>324583</v>
      </c>
      <c r="AE1701">
        <v>76.900000000000006</v>
      </c>
      <c r="AF1701">
        <v>35.5</v>
      </c>
      <c r="AG1701" t="s">
        <v>46</v>
      </c>
      <c r="AH1701" t="s">
        <v>42</v>
      </c>
      <c r="AI1701" t="s">
        <v>52</v>
      </c>
      <c r="AJ1701">
        <v>100</v>
      </c>
      <c r="AK1701">
        <v>512</v>
      </c>
      <c r="AL1701">
        <v>4.4499999999999998E-2</v>
      </c>
      <c r="AM1701">
        <v>0.94330000000000003</v>
      </c>
      <c r="AN1701">
        <v>0.93049999999999999</v>
      </c>
      <c r="AO1701">
        <f>Data[[#This Row],[labeller_confidence_score]]-Data[[#This Row],[cytodiffusion_classification_confidence]]</f>
        <v>-1.2800000000000034E-2</v>
      </c>
    </row>
    <row r="1702" spans="1:41" x14ac:dyDescent="0.3">
      <c r="A1702" t="s">
        <v>1775</v>
      </c>
      <c r="B1702" t="s">
        <v>62</v>
      </c>
      <c r="C1702">
        <v>0</v>
      </c>
      <c r="D1702" t="s">
        <v>50</v>
      </c>
      <c r="E1702">
        <v>9.2799999999999994</v>
      </c>
      <c r="F1702">
        <v>77.599999999999994</v>
      </c>
      <c r="G1702">
        <v>0.83799999999999997</v>
      </c>
      <c r="H1702">
        <v>0.23100000000000001</v>
      </c>
      <c r="I1702">
        <f>Data[[#This Row],[nucleus_area_pct]]/Data[[#This Row],[cytoplasm_ratio]]</f>
        <v>335.93073593073586</v>
      </c>
      <c r="J1702">
        <v>0.81200000000000006</v>
      </c>
      <c r="K1702">
        <v>0.254</v>
      </c>
      <c r="L1702">
        <v>0.65</v>
      </c>
      <c r="M1702">
        <v>1</v>
      </c>
      <c r="N1702">
        <v>0.871</v>
      </c>
      <c r="O1702">
        <v>274</v>
      </c>
      <c r="P1702">
        <v>54</v>
      </c>
      <c r="Q1702">
        <v>197</v>
      </c>
      <c r="R1702">
        <v>132</v>
      </c>
      <c r="S1702">
        <v>194</v>
      </c>
      <c r="T1702">
        <f>(Data[[#This Row],[mean_r]]/256)*100</f>
        <v>76.953125</v>
      </c>
      <c r="U1702">
        <f>(Data[[#This Row],[mean_g]]/256)*100</f>
        <v>51.5625</v>
      </c>
      <c r="V1702">
        <f>(Data[[#This Row],[mean_b]]/256)*100</f>
        <v>75.78125</v>
      </c>
      <c r="W1702">
        <v>0.65400000000000003</v>
      </c>
      <c r="X1702" t="s">
        <v>51</v>
      </c>
      <c r="Y1702" t="s">
        <v>40</v>
      </c>
      <c r="Z1702">
        <v>12708</v>
      </c>
      <c r="AA1702">
        <v>4.24</v>
      </c>
      <c r="AB1702">
        <v>10.7</v>
      </c>
      <c r="AC1702">
        <v>40</v>
      </c>
      <c r="AD1702">
        <v>278335</v>
      </c>
      <c r="AE1702">
        <v>96.1</v>
      </c>
      <c r="AF1702">
        <v>33.799999999999997</v>
      </c>
      <c r="AG1702" t="s">
        <v>41</v>
      </c>
      <c r="AH1702" t="s">
        <v>42</v>
      </c>
      <c r="AI1702" t="s">
        <v>56</v>
      </c>
      <c r="AJ1702">
        <v>100</v>
      </c>
      <c r="AK1702">
        <v>360</v>
      </c>
      <c r="AL1702">
        <v>1.9800000000000002E-2</v>
      </c>
      <c r="AM1702">
        <v>0.81220000000000003</v>
      </c>
      <c r="AN1702">
        <v>0.92759999999999998</v>
      </c>
      <c r="AO1702">
        <f>Data[[#This Row],[labeller_confidence_score]]-Data[[#This Row],[cytodiffusion_classification_confidence]]</f>
        <v>0.11539999999999995</v>
      </c>
    </row>
    <row r="1703" spans="1:41" x14ac:dyDescent="0.3">
      <c r="A1703" t="s">
        <v>1776</v>
      </c>
      <c r="B1703" t="s">
        <v>37</v>
      </c>
      <c r="C1703">
        <v>1</v>
      </c>
      <c r="D1703" t="s">
        <v>38</v>
      </c>
      <c r="E1703">
        <v>13.6</v>
      </c>
      <c r="F1703">
        <v>59.2</v>
      </c>
      <c r="G1703">
        <v>0.67300000000000004</v>
      </c>
      <c r="H1703">
        <v>0.32800000000000001</v>
      </c>
      <c r="I1703">
        <f>Data[[#This Row],[nucleus_area_pct]]/Data[[#This Row],[cytoplasm_ratio]]</f>
        <v>180.48780487804879</v>
      </c>
      <c r="J1703">
        <v>0.83399999999999996</v>
      </c>
      <c r="K1703">
        <v>0.38300000000000001</v>
      </c>
      <c r="L1703">
        <v>2.83</v>
      </c>
      <c r="M1703">
        <v>6.2</v>
      </c>
      <c r="N1703">
        <v>0.85299999999999998</v>
      </c>
      <c r="O1703">
        <v>525</v>
      </c>
      <c r="P1703">
        <v>93</v>
      </c>
      <c r="Q1703">
        <v>219</v>
      </c>
      <c r="R1703">
        <v>148</v>
      </c>
      <c r="S1703">
        <v>199</v>
      </c>
      <c r="T1703">
        <f>(Data[[#This Row],[mean_r]]/256)*100</f>
        <v>85.546875</v>
      </c>
      <c r="U1703">
        <f>(Data[[#This Row],[mean_g]]/256)*100</f>
        <v>57.8125</v>
      </c>
      <c r="V1703">
        <f>(Data[[#This Row],[mean_b]]/256)*100</f>
        <v>77.734375</v>
      </c>
      <c r="W1703">
        <v>0.499</v>
      </c>
      <c r="X1703" t="s">
        <v>39</v>
      </c>
      <c r="Y1703" t="s">
        <v>40</v>
      </c>
      <c r="Z1703">
        <v>8799</v>
      </c>
      <c r="AA1703">
        <v>3.79</v>
      </c>
      <c r="AB1703">
        <v>16.3</v>
      </c>
      <c r="AC1703">
        <v>42</v>
      </c>
      <c r="AD1703">
        <v>290840</v>
      </c>
      <c r="AE1703">
        <v>78.099999999999994</v>
      </c>
      <c r="AF1703">
        <v>30.8</v>
      </c>
      <c r="AG1703" t="s">
        <v>46</v>
      </c>
      <c r="AH1703" t="s">
        <v>42</v>
      </c>
      <c r="AI1703" t="s">
        <v>56</v>
      </c>
      <c r="AJ1703">
        <v>100</v>
      </c>
      <c r="AK1703">
        <v>512</v>
      </c>
      <c r="AL1703">
        <v>0.83250000000000002</v>
      </c>
      <c r="AM1703">
        <v>0.7429</v>
      </c>
      <c r="AN1703">
        <v>0.73899999999999999</v>
      </c>
      <c r="AO1703">
        <f>Data[[#This Row],[labeller_confidence_score]]-Data[[#This Row],[cytodiffusion_classification_confidence]]</f>
        <v>-3.9000000000000146E-3</v>
      </c>
    </row>
    <row r="1704" spans="1:41" x14ac:dyDescent="0.3">
      <c r="A1704" t="s">
        <v>1777</v>
      </c>
      <c r="B1704" t="s">
        <v>49</v>
      </c>
      <c r="C1704">
        <v>0</v>
      </c>
      <c r="D1704" t="s">
        <v>50</v>
      </c>
      <c r="E1704">
        <v>11.81</v>
      </c>
      <c r="F1704">
        <v>61.9</v>
      </c>
      <c r="G1704">
        <v>0.59</v>
      </c>
      <c r="H1704">
        <v>0.38500000000000001</v>
      </c>
      <c r="I1704">
        <f>Data[[#This Row],[nucleus_area_pct]]/Data[[#This Row],[cytoplasm_ratio]]</f>
        <v>160.77922077922076</v>
      </c>
      <c r="J1704">
        <v>0.71899999999999997</v>
      </c>
      <c r="K1704">
        <v>0.33200000000000002</v>
      </c>
      <c r="L1704">
        <v>3.4</v>
      </c>
      <c r="M1704">
        <v>3.7</v>
      </c>
      <c r="N1704">
        <v>0.77800000000000002</v>
      </c>
      <c r="O1704">
        <v>361</v>
      </c>
      <c r="P1704">
        <v>74</v>
      </c>
      <c r="Q1704">
        <v>207</v>
      </c>
      <c r="R1704">
        <v>192</v>
      </c>
      <c r="S1704">
        <v>185</v>
      </c>
      <c r="T1704">
        <f>(Data[[#This Row],[mean_r]]/256)*100</f>
        <v>80.859375</v>
      </c>
      <c r="U1704">
        <f>(Data[[#This Row],[mean_g]]/256)*100</f>
        <v>75</v>
      </c>
      <c r="V1704">
        <f>(Data[[#This Row],[mean_b]]/256)*100</f>
        <v>72.265625</v>
      </c>
      <c r="W1704">
        <v>0.77700000000000002</v>
      </c>
      <c r="X1704" t="s">
        <v>51</v>
      </c>
      <c r="Y1704" t="s">
        <v>45</v>
      </c>
      <c r="Z1704">
        <v>4074</v>
      </c>
      <c r="AA1704">
        <v>4.51</v>
      </c>
      <c r="AB1704">
        <v>13</v>
      </c>
      <c r="AC1704">
        <v>37.700000000000003</v>
      </c>
      <c r="AD1704">
        <v>399007</v>
      </c>
      <c r="AE1704">
        <v>93</v>
      </c>
      <c r="AF1704">
        <v>34</v>
      </c>
      <c r="AG1704" t="s">
        <v>64</v>
      </c>
      <c r="AH1704" t="s">
        <v>42</v>
      </c>
      <c r="AI1704" t="s">
        <v>52</v>
      </c>
      <c r="AJ1704">
        <v>60</v>
      </c>
      <c r="AK1704">
        <v>512</v>
      </c>
      <c r="AL1704">
        <v>2.75E-2</v>
      </c>
      <c r="AM1704">
        <v>0.93420000000000003</v>
      </c>
      <c r="AN1704">
        <v>0.77100000000000002</v>
      </c>
      <c r="AO1704">
        <f>Data[[#This Row],[labeller_confidence_score]]-Data[[#This Row],[cytodiffusion_classification_confidence]]</f>
        <v>-0.16320000000000001</v>
      </c>
    </row>
    <row r="1705" spans="1:41" x14ac:dyDescent="0.3">
      <c r="A1705" t="s">
        <v>1778</v>
      </c>
      <c r="B1705" t="s">
        <v>49</v>
      </c>
      <c r="C1705">
        <v>0</v>
      </c>
      <c r="D1705" t="s">
        <v>50</v>
      </c>
      <c r="E1705">
        <v>11.58</v>
      </c>
      <c r="F1705">
        <v>59.1</v>
      </c>
      <c r="G1705">
        <v>0.503</v>
      </c>
      <c r="H1705">
        <v>0.38700000000000001</v>
      </c>
      <c r="I1705">
        <f>Data[[#This Row],[nucleus_area_pct]]/Data[[#This Row],[cytoplasm_ratio]]</f>
        <v>152.71317829457365</v>
      </c>
      <c r="J1705">
        <v>0.68400000000000005</v>
      </c>
      <c r="K1705">
        <v>0.48499999999999999</v>
      </c>
      <c r="L1705">
        <v>2.63</v>
      </c>
      <c r="M1705">
        <v>3.9</v>
      </c>
      <c r="N1705">
        <v>0.77</v>
      </c>
      <c r="O1705">
        <v>485</v>
      </c>
      <c r="P1705">
        <v>89</v>
      </c>
      <c r="Q1705">
        <v>184</v>
      </c>
      <c r="R1705">
        <v>143</v>
      </c>
      <c r="S1705">
        <v>196</v>
      </c>
      <c r="T1705">
        <f>(Data[[#This Row],[mean_r]]/256)*100</f>
        <v>71.875</v>
      </c>
      <c r="U1705">
        <f>(Data[[#This Row],[mean_g]]/256)*100</f>
        <v>55.859375</v>
      </c>
      <c r="V1705">
        <f>(Data[[#This Row],[mean_b]]/256)*100</f>
        <v>76.5625</v>
      </c>
      <c r="W1705">
        <v>0.68600000000000005</v>
      </c>
      <c r="X1705" t="s">
        <v>51</v>
      </c>
      <c r="Y1705" t="s">
        <v>45</v>
      </c>
      <c r="Z1705">
        <v>8942</v>
      </c>
      <c r="AA1705">
        <v>5.85</v>
      </c>
      <c r="AB1705">
        <v>15.3</v>
      </c>
      <c r="AC1705">
        <v>44.8</v>
      </c>
      <c r="AD1705">
        <v>317946</v>
      </c>
      <c r="AE1705">
        <v>76.900000000000006</v>
      </c>
      <c r="AF1705">
        <v>33.200000000000003</v>
      </c>
      <c r="AG1705" t="s">
        <v>41</v>
      </c>
      <c r="AH1705" t="s">
        <v>68</v>
      </c>
      <c r="AI1705" t="s">
        <v>56</v>
      </c>
      <c r="AJ1705">
        <v>60</v>
      </c>
      <c r="AK1705">
        <v>360</v>
      </c>
      <c r="AL1705">
        <v>0.15390000000000001</v>
      </c>
      <c r="AM1705">
        <v>0.96260000000000001</v>
      </c>
      <c r="AN1705">
        <v>0.84699999999999998</v>
      </c>
      <c r="AO1705">
        <f>Data[[#This Row],[labeller_confidence_score]]-Data[[#This Row],[cytodiffusion_classification_confidence]]</f>
        <v>-0.11560000000000004</v>
      </c>
    </row>
    <row r="1706" spans="1:41" x14ac:dyDescent="0.3">
      <c r="A1706" t="s">
        <v>1779</v>
      </c>
      <c r="B1706" t="s">
        <v>58</v>
      </c>
      <c r="C1706">
        <v>1</v>
      </c>
      <c r="D1706" t="s">
        <v>38</v>
      </c>
      <c r="E1706">
        <v>16.64</v>
      </c>
      <c r="F1706">
        <v>69.7</v>
      </c>
      <c r="G1706">
        <v>0.63800000000000001</v>
      </c>
      <c r="H1706">
        <v>0.24399999999999999</v>
      </c>
      <c r="I1706">
        <f>Data[[#This Row],[nucleus_area_pct]]/Data[[#This Row],[cytoplasm_ratio]]</f>
        <v>285.65573770491807</v>
      </c>
      <c r="J1706">
        <v>0.85599999999999998</v>
      </c>
      <c r="K1706">
        <v>0.36699999999999999</v>
      </c>
      <c r="L1706">
        <v>1.52</v>
      </c>
      <c r="M1706">
        <v>1</v>
      </c>
      <c r="N1706">
        <v>0.8</v>
      </c>
      <c r="O1706">
        <v>504</v>
      </c>
      <c r="P1706">
        <v>91</v>
      </c>
      <c r="Q1706">
        <v>202</v>
      </c>
      <c r="R1706">
        <v>161</v>
      </c>
      <c r="S1706">
        <v>194</v>
      </c>
      <c r="T1706">
        <f>(Data[[#This Row],[mean_r]]/256)*100</f>
        <v>78.90625</v>
      </c>
      <c r="U1706">
        <f>(Data[[#This Row],[mean_g]]/256)*100</f>
        <v>62.890625</v>
      </c>
      <c r="V1706">
        <f>(Data[[#This Row],[mean_b]]/256)*100</f>
        <v>75.78125</v>
      </c>
      <c r="W1706">
        <v>0.66600000000000004</v>
      </c>
      <c r="X1706" t="s">
        <v>39</v>
      </c>
      <c r="Y1706" t="s">
        <v>40</v>
      </c>
      <c r="Z1706">
        <v>7963</v>
      </c>
      <c r="AA1706">
        <v>4.41</v>
      </c>
      <c r="AB1706">
        <v>10.199999999999999</v>
      </c>
      <c r="AC1706">
        <v>46.7</v>
      </c>
      <c r="AD1706">
        <v>266281</v>
      </c>
      <c r="AE1706">
        <v>93.9</v>
      </c>
      <c r="AF1706">
        <v>33.299999999999997</v>
      </c>
      <c r="AG1706" t="s">
        <v>46</v>
      </c>
      <c r="AH1706" t="s">
        <v>68</v>
      </c>
      <c r="AI1706" t="s">
        <v>43</v>
      </c>
      <c r="AJ1706">
        <v>100</v>
      </c>
      <c r="AK1706">
        <v>360</v>
      </c>
      <c r="AL1706">
        <v>0.86990000000000001</v>
      </c>
      <c r="AM1706">
        <v>0.80700000000000005</v>
      </c>
      <c r="AN1706">
        <v>0.68600000000000005</v>
      </c>
      <c r="AO1706">
        <f>Data[[#This Row],[labeller_confidence_score]]-Data[[#This Row],[cytodiffusion_classification_confidence]]</f>
        <v>-0.121</v>
      </c>
    </row>
    <row r="1707" spans="1:41" x14ac:dyDescent="0.3">
      <c r="A1707" t="s">
        <v>1780</v>
      </c>
      <c r="B1707" t="s">
        <v>49</v>
      </c>
      <c r="C1707">
        <v>0</v>
      </c>
      <c r="D1707" t="s">
        <v>50</v>
      </c>
      <c r="E1707">
        <v>12.02</v>
      </c>
      <c r="F1707">
        <v>59.6</v>
      </c>
      <c r="G1707">
        <v>0.67900000000000005</v>
      </c>
      <c r="H1707">
        <v>0.49399999999999999</v>
      </c>
      <c r="I1707">
        <f>Data[[#This Row],[nucleus_area_pct]]/Data[[#This Row],[cytoplasm_ratio]]</f>
        <v>120.64777327935224</v>
      </c>
      <c r="J1707">
        <v>0.77500000000000002</v>
      </c>
      <c r="K1707">
        <v>0.49</v>
      </c>
      <c r="L1707">
        <v>2.1</v>
      </c>
      <c r="M1707">
        <v>2.6</v>
      </c>
      <c r="N1707">
        <v>0.85399999999999998</v>
      </c>
      <c r="O1707">
        <v>420</v>
      </c>
      <c r="P1707">
        <v>76</v>
      </c>
      <c r="Q1707">
        <v>210</v>
      </c>
      <c r="R1707">
        <v>168</v>
      </c>
      <c r="S1707">
        <v>172</v>
      </c>
      <c r="T1707">
        <f>(Data[[#This Row],[mean_r]]/256)*100</f>
        <v>82.03125</v>
      </c>
      <c r="U1707">
        <f>(Data[[#This Row],[mean_g]]/256)*100</f>
        <v>65.625</v>
      </c>
      <c r="V1707">
        <f>(Data[[#This Row],[mean_b]]/256)*100</f>
        <v>67.1875</v>
      </c>
      <c r="W1707">
        <v>0.69</v>
      </c>
      <c r="X1707" t="s">
        <v>51</v>
      </c>
      <c r="Y1707" t="s">
        <v>45</v>
      </c>
      <c r="Z1707">
        <v>9486</v>
      </c>
      <c r="AA1707">
        <v>4.26</v>
      </c>
      <c r="AB1707">
        <v>11.2</v>
      </c>
      <c r="AC1707">
        <v>30</v>
      </c>
      <c r="AD1707">
        <v>241567</v>
      </c>
      <c r="AE1707">
        <v>76.7</v>
      </c>
      <c r="AF1707">
        <v>31.6</v>
      </c>
      <c r="AG1707" t="s">
        <v>46</v>
      </c>
      <c r="AH1707" t="s">
        <v>42</v>
      </c>
      <c r="AI1707" t="s">
        <v>56</v>
      </c>
      <c r="AJ1707">
        <v>100</v>
      </c>
      <c r="AK1707">
        <v>224</v>
      </c>
      <c r="AL1707">
        <v>0</v>
      </c>
      <c r="AM1707">
        <v>0.90010000000000001</v>
      </c>
      <c r="AN1707">
        <v>0.98870000000000002</v>
      </c>
      <c r="AO1707">
        <f>Data[[#This Row],[labeller_confidence_score]]-Data[[#This Row],[cytodiffusion_classification_confidence]]</f>
        <v>8.8600000000000012E-2</v>
      </c>
    </row>
    <row r="1708" spans="1:41" x14ac:dyDescent="0.3">
      <c r="A1708" t="s">
        <v>1781</v>
      </c>
      <c r="B1708" t="s">
        <v>54</v>
      </c>
      <c r="C1708">
        <v>0</v>
      </c>
      <c r="D1708" t="s">
        <v>54</v>
      </c>
      <c r="E1708">
        <v>7.67</v>
      </c>
      <c r="F1708">
        <v>0</v>
      </c>
      <c r="G1708">
        <v>0</v>
      </c>
      <c r="H1708">
        <v>1</v>
      </c>
      <c r="I1708">
        <f>Data[[#This Row],[nucleus_area_pct]]/Data[[#This Row],[cytoplasm_ratio]]</f>
        <v>0</v>
      </c>
      <c r="J1708">
        <v>0.84799999999999998</v>
      </c>
      <c r="K1708">
        <v>0.23300000000000001</v>
      </c>
      <c r="L1708">
        <v>0.47</v>
      </c>
      <c r="M1708">
        <v>1</v>
      </c>
      <c r="N1708">
        <v>0.94199999999999995</v>
      </c>
      <c r="O1708">
        <v>169</v>
      </c>
      <c r="P1708">
        <v>44</v>
      </c>
      <c r="Q1708">
        <v>239</v>
      </c>
      <c r="R1708">
        <v>127</v>
      </c>
      <c r="S1708">
        <v>146</v>
      </c>
      <c r="T1708">
        <f>(Data[[#This Row],[mean_r]]/256)*100</f>
        <v>93.359375</v>
      </c>
      <c r="U1708">
        <f>(Data[[#This Row],[mean_g]]/256)*100</f>
        <v>49.609375</v>
      </c>
      <c r="V1708">
        <f>(Data[[#This Row],[mean_b]]/256)*100</f>
        <v>57.03125</v>
      </c>
      <c r="W1708">
        <v>0.65</v>
      </c>
      <c r="X1708" t="s">
        <v>51</v>
      </c>
      <c r="Y1708" t="s">
        <v>45</v>
      </c>
      <c r="Z1708">
        <v>10434</v>
      </c>
      <c r="AA1708">
        <v>3.9</v>
      </c>
      <c r="AB1708">
        <v>15.9</v>
      </c>
      <c r="AC1708">
        <v>37.9</v>
      </c>
      <c r="AD1708">
        <v>130905</v>
      </c>
      <c r="AE1708">
        <v>74.7</v>
      </c>
      <c r="AF1708">
        <v>34.299999999999997</v>
      </c>
      <c r="AG1708" t="s">
        <v>41</v>
      </c>
      <c r="AH1708" t="s">
        <v>47</v>
      </c>
      <c r="AI1708" t="s">
        <v>43</v>
      </c>
      <c r="AJ1708">
        <v>100</v>
      </c>
      <c r="AK1708">
        <v>360</v>
      </c>
      <c r="AL1708">
        <v>1.3899999999999999E-2</v>
      </c>
      <c r="AM1708">
        <v>0.90969999999999995</v>
      </c>
      <c r="AN1708">
        <v>1</v>
      </c>
      <c r="AO1708">
        <f>Data[[#This Row],[labeller_confidence_score]]-Data[[#This Row],[cytodiffusion_classification_confidence]]</f>
        <v>9.0300000000000047E-2</v>
      </c>
    </row>
    <row r="1709" spans="1:41" x14ac:dyDescent="0.3">
      <c r="A1709" t="s">
        <v>1782</v>
      </c>
      <c r="B1709" t="s">
        <v>49</v>
      </c>
      <c r="C1709">
        <v>0</v>
      </c>
      <c r="D1709" t="s">
        <v>50</v>
      </c>
      <c r="E1709">
        <v>10.9</v>
      </c>
      <c r="F1709">
        <v>60.5</v>
      </c>
      <c r="G1709">
        <v>0.60099999999999998</v>
      </c>
      <c r="H1709">
        <v>0.36</v>
      </c>
      <c r="I1709">
        <f>Data[[#This Row],[nucleus_area_pct]]/Data[[#This Row],[cytoplasm_ratio]]</f>
        <v>168.05555555555557</v>
      </c>
      <c r="J1709">
        <v>0.81200000000000006</v>
      </c>
      <c r="K1709">
        <v>0.33900000000000002</v>
      </c>
      <c r="L1709">
        <v>2.4300000000000002</v>
      </c>
      <c r="M1709">
        <v>3.6</v>
      </c>
      <c r="N1709">
        <v>0.84699999999999998</v>
      </c>
      <c r="O1709">
        <v>427</v>
      </c>
      <c r="P1709">
        <v>71</v>
      </c>
      <c r="Q1709">
        <v>205</v>
      </c>
      <c r="R1709">
        <v>196</v>
      </c>
      <c r="S1709">
        <v>167</v>
      </c>
      <c r="T1709">
        <f>(Data[[#This Row],[mean_r]]/256)*100</f>
        <v>80.078125</v>
      </c>
      <c r="U1709">
        <f>(Data[[#This Row],[mean_g]]/256)*100</f>
        <v>76.5625</v>
      </c>
      <c r="V1709">
        <f>(Data[[#This Row],[mean_b]]/256)*100</f>
        <v>65.234375</v>
      </c>
      <c r="W1709">
        <v>0.71099999999999997</v>
      </c>
      <c r="X1709" t="s">
        <v>39</v>
      </c>
      <c r="Y1709" t="s">
        <v>40</v>
      </c>
      <c r="Z1709">
        <v>7038</v>
      </c>
      <c r="AA1709">
        <v>4.04</v>
      </c>
      <c r="AB1709">
        <v>10.199999999999999</v>
      </c>
      <c r="AC1709">
        <v>44.4</v>
      </c>
      <c r="AD1709">
        <v>265449</v>
      </c>
      <c r="AE1709">
        <v>95.4</v>
      </c>
      <c r="AF1709">
        <v>32</v>
      </c>
      <c r="AG1709" t="s">
        <v>46</v>
      </c>
      <c r="AH1709" t="s">
        <v>68</v>
      </c>
      <c r="AI1709" t="s">
        <v>43</v>
      </c>
      <c r="AJ1709">
        <v>60</v>
      </c>
      <c r="AK1709">
        <v>256</v>
      </c>
      <c r="AL1709">
        <v>4.4999999999999997E-3</v>
      </c>
      <c r="AM1709">
        <v>0.83289999999999997</v>
      </c>
      <c r="AN1709">
        <v>1</v>
      </c>
      <c r="AO1709">
        <f>Data[[#This Row],[labeller_confidence_score]]-Data[[#This Row],[cytodiffusion_classification_confidence]]</f>
        <v>0.16710000000000003</v>
      </c>
    </row>
    <row r="1710" spans="1:41" x14ac:dyDescent="0.3">
      <c r="A1710" t="s">
        <v>1783</v>
      </c>
      <c r="B1710" t="s">
        <v>60</v>
      </c>
      <c r="C1710">
        <v>0</v>
      </c>
      <c r="D1710" t="s">
        <v>50</v>
      </c>
      <c r="E1710">
        <v>14.73</v>
      </c>
      <c r="F1710">
        <v>64.2</v>
      </c>
      <c r="G1710">
        <v>0.49199999999999999</v>
      </c>
      <c r="H1710">
        <v>0.33900000000000002</v>
      </c>
      <c r="I1710">
        <f>Data[[#This Row],[nucleus_area_pct]]/Data[[#This Row],[cytoplasm_ratio]]</f>
        <v>189.38053097345133</v>
      </c>
      <c r="J1710">
        <v>0.60499999999999998</v>
      </c>
      <c r="K1710">
        <v>0.49199999999999999</v>
      </c>
      <c r="L1710">
        <v>1.78</v>
      </c>
      <c r="M1710">
        <v>1.7</v>
      </c>
      <c r="N1710">
        <v>0.753</v>
      </c>
      <c r="O1710">
        <v>759</v>
      </c>
      <c r="P1710">
        <v>78</v>
      </c>
      <c r="Q1710">
        <v>200</v>
      </c>
      <c r="R1710">
        <v>157</v>
      </c>
      <c r="S1710">
        <v>169</v>
      </c>
      <c r="T1710">
        <f>(Data[[#This Row],[mean_r]]/256)*100</f>
        <v>78.125</v>
      </c>
      <c r="U1710">
        <f>(Data[[#This Row],[mean_g]]/256)*100</f>
        <v>61.328125</v>
      </c>
      <c r="V1710">
        <f>(Data[[#This Row],[mean_b]]/256)*100</f>
        <v>66.015625</v>
      </c>
      <c r="W1710">
        <v>0.55500000000000005</v>
      </c>
      <c r="X1710" t="s">
        <v>51</v>
      </c>
      <c r="Y1710" t="s">
        <v>40</v>
      </c>
      <c r="Z1710">
        <v>5800</v>
      </c>
      <c r="AA1710">
        <v>4.5199999999999996</v>
      </c>
      <c r="AB1710">
        <v>10.8</v>
      </c>
      <c r="AC1710">
        <v>39.1</v>
      </c>
      <c r="AD1710">
        <v>306159</v>
      </c>
      <c r="AE1710">
        <v>95.4</v>
      </c>
      <c r="AF1710">
        <v>33.4</v>
      </c>
      <c r="AG1710" t="s">
        <v>41</v>
      </c>
      <c r="AH1710" t="s">
        <v>47</v>
      </c>
      <c r="AI1710" t="s">
        <v>56</v>
      </c>
      <c r="AJ1710">
        <v>100</v>
      </c>
      <c r="AK1710">
        <v>512</v>
      </c>
      <c r="AL1710">
        <v>8.4500000000000006E-2</v>
      </c>
      <c r="AM1710">
        <v>0.92</v>
      </c>
      <c r="AN1710">
        <v>0.96009999999999995</v>
      </c>
      <c r="AO1710">
        <f>Data[[#This Row],[labeller_confidence_score]]-Data[[#This Row],[cytodiffusion_classification_confidence]]</f>
        <v>4.0099999999999913E-2</v>
      </c>
    </row>
    <row r="1711" spans="1:41" x14ac:dyDescent="0.3">
      <c r="A1711" t="s">
        <v>1784</v>
      </c>
      <c r="B1711" t="s">
        <v>89</v>
      </c>
      <c r="C1711">
        <v>1</v>
      </c>
      <c r="D1711" t="s">
        <v>38</v>
      </c>
      <c r="E1711">
        <v>12.9</v>
      </c>
      <c r="F1711">
        <v>50.9</v>
      </c>
      <c r="G1711">
        <v>0.66300000000000003</v>
      </c>
      <c r="H1711">
        <v>0.45600000000000002</v>
      </c>
      <c r="I1711">
        <f>Data[[#This Row],[nucleus_area_pct]]/Data[[#This Row],[cytoplasm_ratio]]</f>
        <v>111.62280701754385</v>
      </c>
      <c r="J1711">
        <v>0.78300000000000003</v>
      </c>
      <c r="K1711">
        <v>0.41499999999999998</v>
      </c>
      <c r="L1711">
        <v>4.75</v>
      </c>
      <c r="M1711">
        <v>3.9</v>
      </c>
      <c r="N1711">
        <v>0.94799999999999995</v>
      </c>
      <c r="O1711">
        <v>451</v>
      </c>
      <c r="P1711">
        <v>68</v>
      </c>
      <c r="Q1711">
        <v>204</v>
      </c>
      <c r="R1711">
        <v>157</v>
      </c>
      <c r="S1711">
        <v>173</v>
      </c>
      <c r="T1711">
        <f>(Data[[#This Row],[mean_r]]/256)*100</f>
        <v>79.6875</v>
      </c>
      <c r="U1711">
        <f>(Data[[#This Row],[mean_g]]/256)*100</f>
        <v>61.328125</v>
      </c>
      <c r="V1711">
        <f>(Data[[#This Row],[mean_b]]/256)*100</f>
        <v>67.578125</v>
      </c>
      <c r="W1711">
        <v>0.73</v>
      </c>
      <c r="X1711" t="s">
        <v>51</v>
      </c>
      <c r="Y1711" t="s">
        <v>40</v>
      </c>
      <c r="Z1711">
        <v>8734</v>
      </c>
      <c r="AA1711">
        <v>5.43</v>
      </c>
      <c r="AB1711">
        <v>13.7</v>
      </c>
      <c r="AC1711">
        <v>47</v>
      </c>
      <c r="AD1711">
        <v>275788</v>
      </c>
      <c r="AE1711">
        <v>98.9</v>
      </c>
      <c r="AF1711">
        <v>35.700000000000003</v>
      </c>
      <c r="AG1711" t="s">
        <v>46</v>
      </c>
      <c r="AH1711" t="s">
        <v>68</v>
      </c>
      <c r="AI1711" t="s">
        <v>43</v>
      </c>
      <c r="AJ1711">
        <v>100</v>
      </c>
      <c r="AK1711">
        <v>256</v>
      </c>
      <c r="AL1711">
        <v>0.85619999999999996</v>
      </c>
      <c r="AM1711">
        <v>0.71689999999999998</v>
      </c>
      <c r="AN1711">
        <v>0.75570000000000004</v>
      </c>
      <c r="AO1711">
        <f>Data[[#This Row],[labeller_confidence_score]]-Data[[#This Row],[cytodiffusion_classification_confidence]]</f>
        <v>3.8800000000000057E-2</v>
      </c>
    </row>
    <row r="1712" spans="1:41" x14ac:dyDescent="0.3">
      <c r="A1712" t="s">
        <v>1785</v>
      </c>
      <c r="B1712" t="s">
        <v>62</v>
      </c>
      <c r="C1712">
        <v>0</v>
      </c>
      <c r="D1712" t="s">
        <v>50</v>
      </c>
      <c r="E1712">
        <v>9.34</v>
      </c>
      <c r="F1712">
        <v>80.400000000000006</v>
      </c>
      <c r="G1712">
        <v>0.81699999999999995</v>
      </c>
      <c r="H1712">
        <v>0.185</v>
      </c>
      <c r="I1712">
        <f>Data[[#This Row],[nucleus_area_pct]]/Data[[#This Row],[cytoplasm_ratio]]</f>
        <v>434.59459459459464</v>
      </c>
      <c r="J1712">
        <v>0.91400000000000003</v>
      </c>
      <c r="K1712">
        <v>0.19</v>
      </c>
      <c r="L1712">
        <v>0.61</v>
      </c>
      <c r="M1712">
        <v>1</v>
      </c>
      <c r="N1712">
        <v>0.94199999999999995</v>
      </c>
      <c r="O1712">
        <v>299</v>
      </c>
      <c r="P1712">
        <v>70</v>
      </c>
      <c r="Q1712">
        <v>196</v>
      </c>
      <c r="R1712">
        <v>153</v>
      </c>
      <c r="S1712">
        <v>192</v>
      </c>
      <c r="T1712">
        <f>(Data[[#This Row],[mean_r]]/256)*100</f>
        <v>76.5625</v>
      </c>
      <c r="U1712">
        <f>(Data[[#This Row],[mean_g]]/256)*100</f>
        <v>59.765625</v>
      </c>
      <c r="V1712">
        <f>(Data[[#This Row],[mean_b]]/256)*100</f>
        <v>75</v>
      </c>
      <c r="W1712">
        <v>0.67300000000000004</v>
      </c>
      <c r="X1712" t="s">
        <v>51</v>
      </c>
      <c r="Y1712" t="s">
        <v>40</v>
      </c>
      <c r="Z1712">
        <v>5817</v>
      </c>
      <c r="AA1712">
        <v>5.25</v>
      </c>
      <c r="AB1712">
        <v>14</v>
      </c>
      <c r="AC1712">
        <v>45.8</v>
      </c>
      <c r="AD1712">
        <v>263210</v>
      </c>
      <c r="AE1712">
        <v>85.7</v>
      </c>
      <c r="AF1712">
        <v>33.299999999999997</v>
      </c>
      <c r="AG1712" t="s">
        <v>46</v>
      </c>
      <c r="AH1712" t="s">
        <v>68</v>
      </c>
      <c r="AI1712" t="s">
        <v>56</v>
      </c>
      <c r="AJ1712">
        <v>100</v>
      </c>
      <c r="AK1712">
        <v>512</v>
      </c>
      <c r="AL1712">
        <v>0</v>
      </c>
      <c r="AM1712">
        <v>0.83750000000000002</v>
      </c>
      <c r="AN1712">
        <v>0.81950000000000001</v>
      </c>
      <c r="AO1712">
        <f>Data[[#This Row],[labeller_confidence_score]]-Data[[#This Row],[cytodiffusion_classification_confidence]]</f>
        <v>-1.8000000000000016E-2</v>
      </c>
    </row>
    <row r="1713" spans="1:41" x14ac:dyDescent="0.3">
      <c r="A1713" t="s">
        <v>1786</v>
      </c>
      <c r="B1713" t="s">
        <v>74</v>
      </c>
      <c r="C1713">
        <v>0</v>
      </c>
      <c r="D1713" t="s">
        <v>75</v>
      </c>
      <c r="E1713">
        <v>3.15</v>
      </c>
      <c r="F1713">
        <v>0</v>
      </c>
      <c r="G1713">
        <v>0</v>
      </c>
      <c r="H1713">
        <v>1</v>
      </c>
      <c r="I1713">
        <f>Data[[#This Row],[nucleus_area_pct]]/Data[[#This Row],[cytoplasm_ratio]]</f>
        <v>0</v>
      </c>
      <c r="J1713">
        <v>0.89200000000000002</v>
      </c>
      <c r="K1713">
        <v>0.27700000000000002</v>
      </c>
      <c r="L1713">
        <v>1.87</v>
      </c>
      <c r="M1713">
        <v>1</v>
      </c>
      <c r="N1713">
        <v>0.72599999999999998</v>
      </c>
      <c r="O1713">
        <v>25</v>
      </c>
      <c r="P1713">
        <v>19</v>
      </c>
      <c r="Q1713">
        <v>219</v>
      </c>
      <c r="R1713">
        <v>144</v>
      </c>
      <c r="S1713">
        <v>158</v>
      </c>
      <c r="T1713">
        <f>(Data[[#This Row],[mean_r]]/256)*100</f>
        <v>85.546875</v>
      </c>
      <c r="U1713">
        <f>(Data[[#This Row],[mean_g]]/256)*100</f>
        <v>56.25</v>
      </c>
      <c r="V1713">
        <f>(Data[[#This Row],[mean_b]]/256)*100</f>
        <v>61.71875</v>
      </c>
      <c r="W1713">
        <v>0.53100000000000003</v>
      </c>
      <c r="X1713" t="s">
        <v>39</v>
      </c>
      <c r="Y1713" t="s">
        <v>40</v>
      </c>
      <c r="Z1713">
        <v>10112</v>
      </c>
      <c r="AA1713">
        <v>5.2</v>
      </c>
      <c r="AB1713">
        <v>11.2</v>
      </c>
      <c r="AC1713">
        <v>26.9</v>
      </c>
      <c r="AD1713">
        <v>287511</v>
      </c>
      <c r="AE1713">
        <v>81.5</v>
      </c>
      <c r="AF1713">
        <v>33.1</v>
      </c>
      <c r="AG1713" t="s">
        <v>46</v>
      </c>
      <c r="AH1713" t="s">
        <v>47</v>
      </c>
      <c r="AI1713" t="s">
        <v>56</v>
      </c>
      <c r="AJ1713">
        <v>60</v>
      </c>
      <c r="AK1713">
        <v>256</v>
      </c>
      <c r="AL1713">
        <v>8.6499999999999994E-2</v>
      </c>
      <c r="AM1713">
        <v>0.84309999999999996</v>
      </c>
      <c r="AN1713">
        <v>0.77600000000000002</v>
      </c>
      <c r="AO1713">
        <f>Data[[#This Row],[labeller_confidence_score]]-Data[[#This Row],[cytodiffusion_classification_confidence]]</f>
        <v>-6.7099999999999937E-2</v>
      </c>
    </row>
    <row r="1714" spans="1:41" x14ac:dyDescent="0.3">
      <c r="A1714" t="s">
        <v>1787</v>
      </c>
      <c r="B1714" t="s">
        <v>120</v>
      </c>
      <c r="C1714">
        <v>1</v>
      </c>
      <c r="D1714" t="s">
        <v>104</v>
      </c>
      <c r="E1714">
        <v>6.64</v>
      </c>
      <c r="F1714">
        <v>0</v>
      </c>
      <c r="G1714">
        <v>0</v>
      </c>
      <c r="H1714">
        <v>1</v>
      </c>
      <c r="I1714">
        <f>Data[[#This Row],[nucleus_area_pct]]/Data[[#This Row],[cytoplasm_ratio]]</f>
        <v>0</v>
      </c>
      <c r="J1714">
        <v>0.98099999999999998</v>
      </c>
      <c r="K1714">
        <v>0.129</v>
      </c>
      <c r="L1714">
        <v>0.63</v>
      </c>
      <c r="M1714">
        <v>1</v>
      </c>
      <c r="N1714">
        <v>0.96399999999999997</v>
      </c>
      <c r="O1714">
        <v>137</v>
      </c>
      <c r="P1714">
        <v>46</v>
      </c>
      <c r="Q1714">
        <v>242</v>
      </c>
      <c r="R1714">
        <v>137</v>
      </c>
      <c r="S1714">
        <v>120</v>
      </c>
      <c r="T1714">
        <f>(Data[[#This Row],[mean_r]]/256)*100</f>
        <v>94.53125</v>
      </c>
      <c r="U1714">
        <f>(Data[[#This Row],[mean_g]]/256)*100</f>
        <v>53.515625</v>
      </c>
      <c r="V1714">
        <f>(Data[[#This Row],[mean_b]]/256)*100</f>
        <v>46.875</v>
      </c>
      <c r="W1714">
        <v>0.54200000000000004</v>
      </c>
      <c r="X1714" t="s">
        <v>39</v>
      </c>
      <c r="Y1714" t="s">
        <v>45</v>
      </c>
      <c r="Z1714">
        <v>4714</v>
      </c>
      <c r="AA1714">
        <v>4.66</v>
      </c>
      <c r="AB1714">
        <v>11.2</v>
      </c>
      <c r="AC1714">
        <v>45.9</v>
      </c>
      <c r="AD1714">
        <v>258184</v>
      </c>
      <c r="AE1714">
        <v>79.5</v>
      </c>
      <c r="AF1714">
        <v>34.200000000000003</v>
      </c>
      <c r="AG1714" t="s">
        <v>64</v>
      </c>
      <c r="AH1714" t="s">
        <v>42</v>
      </c>
      <c r="AI1714" t="s">
        <v>43</v>
      </c>
      <c r="AJ1714">
        <v>40</v>
      </c>
      <c r="AK1714">
        <v>512</v>
      </c>
      <c r="AL1714">
        <v>0.88190000000000002</v>
      </c>
      <c r="AM1714">
        <v>0.72519999999999996</v>
      </c>
      <c r="AN1714">
        <v>0.83450000000000002</v>
      </c>
      <c r="AO1714">
        <f>Data[[#This Row],[labeller_confidence_score]]-Data[[#This Row],[cytodiffusion_classification_confidence]]</f>
        <v>0.10930000000000006</v>
      </c>
    </row>
    <row r="1715" spans="1:41" x14ac:dyDescent="0.3">
      <c r="A1715" t="s">
        <v>1788</v>
      </c>
      <c r="B1715" t="s">
        <v>60</v>
      </c>
      <c r="C1715">
        <v>0</v>
      </c>
      <c r="D1715" t="s">
        <v>50</v>
      </c>
      <c r="E1715">
        <v>14.91</v>
      </c>
      <c r="F1715">
        <v>66.400000000000006</v>
      </c>
      <c r="G1715">
        <v>0.36699999999999999</v>
      </c>
      <c r="H1715">
        <v>0.27500000000000002</v>
      </c>
      <c r="I1715">
        <f>Data[[#This Row],[nucleus_area_pct]]/Data[[#This Row],[cytoplasm_ratio]]</f>
        <v>241.45454545454547</v>
      </c>
      <c r="J1715">
        <v>0.67800000000000005</v>
      </c>
      <c r="K1715">
        <v>0.74399999999999999</v>
      </c>
      <c r="L1715">
        <v>2.1800000000000002</v>
      </c>
      <c r="M1715">
        <v>1.3</v>
      </c>
      <c r="N1715">
        <v>0.67</v>
      </c>
      <c r="O1715">
        <v>514</v>
      </c>
      <c r="P1715">
        <v>105</v>
      </c>
      <c r="Q1715">
        <v>198</v>
      </c>
      <c r="R1715">
        <v>162</v>
      </c>
      <c r="S1715">
        <v>188</v>
      </c>
      <c r="T1715">
        <f>(Data[[#This Row],[mean_r]]/256)*100</f>
        <v>77.34375</v>
      </c>
      <c r="U1715">
        <f>(Data[[#This Row],[mean_g]]/256)*100</f>
        <v>63.28125</v>
      </c>
      <c r="V1715">
        <f>(Data[[#This Row],[mean_b]]/256)*100</f>
        <v>73.4375</v>
      </c>
      <c r="W1715">
        <v>0.55100000000000005</v>
      </c>
      <c r="X1715" t="s">
        <v>51</v>
      </c>
      <c r="Y1715" t="s">
        <v>40</v>
      </c>
      <c r="Z1715">
        <v>5730</v>
      </c>
      <c r="AA1715">
        <v>4.0599999999999996</v>
      </c>
      <c r="AB1715">
        <v>13.2</v>
      </c>
      <c r="AC1715">
        <v>42.4</v>
      </c>
      <c r="AD1715">
        <v>362707</v>
      </c>
      <c r="AE1715">
        <v>93</v>
      </c>
      <c r="AF1715">
        <v>34</v>
      </c>
      <c r="AG1715" t="s">
        <v>64</v>
      </c>
      <c r="AH1715" t="s">
        <v>47</v>
      </c>
      <c r="AI1715" t="s">
        <v>43</v>
      </c>
      <c r="AJ1715">
        <v>100</v>
      </c>
      <c r="AK1715">
        <v>256</v>
      </c>
      <c r="AL1715">
        <v>5.7099999999999998E-2</v>
      </c>
      <c r="AM1715">
        <v>0.80759999999999998</v>
      </c>
      <c r="AN1715">
        <v>0.88070000000000004</v>
      </c>
      <c r="AO1715">
        <f>Data[[#This Row],[labeller_confidence_score]]-Data[[#This Row],[cytodiffusion_classification_confidence]]</f>
        <v>7.3100000000000054E-2</v>
      </c>
    </row>
    <row r="1716" spans="1:41" x14ac:dyDescent="0.3">
      <c r="A1716" t="s">
        <v>1789</v>
      </c>
      <c r="B1716" t="s">
        <v>62</v>
      </c>
      <c r="C1716">
        <v>0</v>
      </c>
      <c r="D1716" t="s">
        <v>50</v>
      </c>
      <c r="E1716">
        <v>10.39</v>
      </c>
      <c r="F1716">
        <v>73.099999999999994</v>
      </c>
      <c r="G1716">
        <v>0.96399999999999997</v>
      </c>
      <c r="H1716">
        <v>0.215</v>
      </c>
      <c r="I1716">
        <f>Data[[#This Row],[nucleus_area_pct]]/Data[[#This Row],[cytoplasm_ratio]]</f>
        <v>340</v>
      </c>
      <c r="J1716">
        <v>0.88300000000000001</v>
      </c>
      <c r="K1716">
        <v>0.182</v>
      </c>
      <c r="L1716">
        <v>1.3</v>
      </c>
      <c r="M1716">
        <v>1</v>
      </c>
      <c r="N1716">
        <v>0.92200000000000004</v>
      </c>
      <c r="O1716">
        <v>313</v>
      </c>
      <c r="P1716">
        <v>62</v>
      </c>
      <c r="Q1716">
        <v>214</v>
      </c>
      <c r="R1716">
        <v>161</v>
      </c>
      <c r="S1716">
        <v>183</v>
      </c>
      <c r="T1716">
        <f>(Data[[#This Row],[mean_r]]/256)*100</f>
        <v>83.59375</v>
      </c>
      <c r="U1716">
        <f>(Data[[#This Row],[mean_g]]/256)*100</f>
        <v>62.890625</v>
      </c>
      <c r="V1716">
        <f>(Data[[#This Row],[mean_b]]/256)*100</f>
        <v>71.484375</v>
      </c>
      <c r="W1716">
        <v>0.59499999999999997</v>
      </c>
      <c r="X1716" t="s">
        <v>51</v>
      </c>
      <c r="Y1716" t="s">
        <v>40</v>
      </c>
      <c r="Z1716">
        <v>7527</v>
      </c>
      <c r="AA1716">
        <v>4.87</v>
      </c>
      <c r="AB1716">
        <v>17.399999999999999</v>
      </c>
      <c r="AC1716">
        <v>27.7</v>
      </c>
      <c r="AD1716">
        <v>328446</v>
      </c>
      <c r="AE1716">
        <v>85.6</v>
      </c>
      <c r="AF1716">
        <v>33</v>
      </c>
      <c r="AG1716" t="s">
        <v>46</v>
      </c>
      <c r="AH1716" t="s">
        <v>42</v>
      </c>
      <c r="AI1716" t="s">
        <v>43</v>
      </c>
      <c r="AJ1716">
        <v>40</v>
      </c>
      <c r="AK1716">
        <v>360</v>
      </c>
      <c r="AL1716">
        <v>0.1084</v>
      </c>
      <c r="AM1716">
        <v>0.96730000000000005</v>
      </c>
      <c r="AN1716">
        <v>0.89659999999999995</v>
      </c>
      <c r="AO1716">
        <f>Data[[#This Row],[labeller_confidence_score]]-Data[[#This Row],[cytodiffusion_classification_confidence]]</f>
        <v>-7.0700000000000096E-2</v>
      </c>
    </row>
    <row r="1717" spans="1:41" x14ac:dyDescent="0.3">
      <c r="A1717" t="s">
        <v>1790</v>
      </c>
      <c r="B1717" t="s">
        <v>106</v>
      </c>
      <c r="C1717">
        <v>1</v>
      </c>
      <c r="D1717" t="s">
        <v>82</v>
      </c>
      <c r="E1717">
        <v>14.66</v>
      </c>
      <c r="F1717">
        <v>94.2</v>
      </c>
      <c r="G1717">
        <v>0.42699999999999999</v>
      </c>
      <c r="H1717">
        <v>0.113</v>
      </c>
      <c r="I1717">
        <f>Data[[#This Row],[nucleus_area_pct]]/Data[[#This Row],[cytoplasm_ratio]]</f>
        <v>833.62831858407083</v>
      </c>
      <c r="J1717">
        <v>0.89200000000000002</v>
      </c>
      <c r="K1717">
        <v>0.186</v>
      </c>
      <c r="L1717">
        <v>0.75</v>
      </c>
      <c r="M1717">
        <v>1.1000000000000001</v>
      </c>
      <c r="N1717">
        <v>0.88400000000000001</v>
      </c>
      <c r="O1717">
        <v>620</v>
      </c>
      <c r="P1717">
        <v>94</v>
      </c>
      <c r="Q1717">
        <v>209</v>
      </c>
      <c r="R1717">
        <v>146</v>
      </c>
      <c r="S1717">
        <v>177</v>
      </c>
      <c r="T1717">
        <f>(Data[[#This Row],[mean_r]]/256)*100</f>
        <v>81.640625</v>
      </c>
      <c r="U1717">
        <f>(Data[[#This Row],[mean_g]]/256)*100</f>
        <v>57.03125</v>
      </c>
      <c r="V1717">
        <f>(Data[[#This Row],[mean_b]]/256)*100</f>
        <v>69.140625</v>
      </c>
      <c r="W1717">
        <v>0.77700000000000002</v>
      </c>
      <c r="X1717" t="s">
        <v>39</v>
      </c>
      <c r="Y1717" t="s">
        <v>40</v>
      </c>
      <c r="Z1717">
        <v>5498</v>
      </c>
      <c r="AA1717">
        <v>4.41</v>
      </c>
      <c r="AB1717">
        <v>12.7</v>
      </c>
      <c r="AC1717">
        <v>40.5</v>
      </c>
      <c r="AD1717">
        <v>132765</v>
      </c>
      <c r="AE1717">
        <v>80</v>
      </c>
      <c r="AF1717">
        <v>34</v>
      </c>
      <c r="AG1717" t="s">
        <v>64</v>
      </c>
      <c r="AH1717" t="s">
        <v>42</v>
      </c>
      <c r="AI1717" t="s">
        <v>43</v>
      </c>
      <c r="AJ1717">
        <v>40</v>
      </c>
      <c r="AK1717">
        <v>360</v>
      </c>
      <c r="AL1717">
        <v>0.68889999999999996</v>
      </c>
      <c r="AM1717">
        <v>0.72340000000000004</v>
      </c>
      <c r="AN1717">
        <v>0.81200000000000006</v>
      </c>
      <c r="AO1717">
        <f>Data[[#This Row],[labeller_confidence_score]]-Data[[#This Row],[cytodiffusion_classification_confidence]]</f>
        <v>8.8600000000000012E-2</v>
      </c>
    </row>
    <row r="1718" spans="1:41" x14ac:dyDescent="0.3">
      <c r="A1718" t="s">
        <v>1791</v>
      </c>
      <c r="B1718" t="s">
        <v>37</v>
      </c>
      <c r="C1718">
        <v>1</v>
      </c>
      <c r="D1718" t="s">
        <v>38</v>
      </c>
      <c r="E1718">
        <v>13.74</v>
      </c>
      <c r="F1718">
        <v>57.5</v>
      </c>
      <c r="G1718">
        <v>0.57399999999999995</v>
      </c>
      <c r="H1718">
        <v>0.33100000000000002</v>
      </c>
      <c r="I1718">
        <f>Data[[#This Row],[nucleus_area_pct]]/Data[[#This Row],[cytoplasm_ratio]]</f>
        <v>173.71601208459214</v>
      </c>
      <c r="J1718">
        <v>0.70799999999999996</v>
      </c>
      <c r="K1718">
        <v>0.50600000000000001</v>
      </c>
      <c r="L1718">
        <v>3</v>
      </c>
      <c r="M1718">
        <v>5.6</v>
      </c>
      <c r="N1718">
        <v>0.77600000000000002</v>
      </c>
      <c r="O1718">
        <v>422</v>
      </c>
      <c r="P1718">
        <v>86</v>
      </c>
      <c r="Q1718">
        <v>205</v>
      </c>
      <c r="R1718">
        <v>177</v>
      </c>
      <c r="S1718">
        <v>210</v>
      </c>
      <c r="T1718">
        <f>(Data[[#This Row],[mean_r]]/256)*100</f>
        <v>80.078125</v>
      </c>
      <c r="U1718">
        <f>(Data[[#This Row],[mean_g]]/256)*100</f>
        <v>69.140625</v>
      </c>
      <c r="V1718">
        <f>(Data[[#This Row],[mean_b]]/256)*100</f>
        <v>82.03125</v>
      </c>
      <c r="W1718">
        <v>0.53</v>
      </c>
      <c r="X1718" t="s">
        <v>51</v>
      </c>
      <c r="Y1718" t="s">
        <v>45</v>
      </c>
      <c r="Z1718">
        <v>8351</v>
      </c>
      <c r="AA1718">
        <v>4.8099999999999996</v>
      </c>
      <c r="AB1718">
        <v>12.3</v>
      </c>
      <c r="AC1718">
        <v>36.5</v>
      </c>
      <c r="AD1718">
        <v>332191</v>
      </c>
      <c r="AE1718">
        <v>90.8</v>
      </c>
      <c r="AF1718">
        <v>33.4</v>
      </c>
      <c r="AG1718" t="s">
        <v>46</v>
      </c>
      <c r="AH1718" t="s">
        <v>42</v>
      </c>
      <c r="AI1718" t="s">
        <v>52</v>
      </c>
      <c r="AJ1718">
        <v>100</v>
      </c>
      <c r="AK1718">
        <v>224</v>
      </c>
      <c r="AL1718">
        <v>0.64539999999999997</v>
      </c>
      <c r="AM1718">
        <v>0.81569999999999998</v>
      </c>
      <c r="AN1718">
        <v>0.59919999999999995</v>
      </c>
      <c r="AO1718">
        <f>Data[[#This Row],[labeller_confidence_score]]-Data[[#This Row],[cytodiffusion_classification_confidence]]</f>
        <v>-0.21650000000000003</v>
      </c>
    </row>
    <row r="1719" spans="1:41" x14ac:dyDescent="0.3">
      <c r="A1719" t="s">
        <v>1792</v>
      </c>
      <c r="B1719" t="s">
        <v>103</v>
      </c>
      <c r="C1719">
        <v>1</v>
      </c>
      <c r="D1719" t="s">
        <v>104</v>
      </c>
      <c r="E1719">
        <v>4.8499999999999996</v>
      </c>
      <c r="F1719">
        <v>0</v>
      </c>
      <c r="G1719">
        <v>0</v>
      </c>
      <c r="H1719">
        <v>1</v>
      </c>
      <c r="I1719">
        <f>Data[[#This Row],[nucleus_area_pct]]/Data[[#This Row],[cytoplasm_ratio]]</f>
        <v>0</v>
      </c>
      <c r="J1719">
        <v>0.48399999999999999</v>
      </c>
      <c r="K1719">
        <v>0.72199999999999998</v>
      </c>
      <c r="L1719">
        <v>0.62</v>
      </c>
      <c r="M1719">
        <v>1</v>
      </c>
      <c r="N1719">
        <v>0.82</v>
      </c>
      <c r="O1719">
        <v>51</v>
      </c>
      <c r="P1719">
        <v>39</v>
      </c>
      <c r="Q1719">
        <v>231</v>
      </c>
      <c r="R1719">
        <v>129</v>
      </c>
      <c r="S1719">
        <v>126</v>
      </c>
      <c r="T1719">
        <f>(Data[[#This Row],[mean_r]]/256)*100</f>
        <v>90.234375</v>
      </c>
      <c r="U1719">
        <f>(Data[[#This Row],[mean_g]]/256)*100</f>
        <v>50.390625</v>
      </c>
      <c r="V1719">
        <f>(Data[[#This Row],[mean_b]]/256)*100</f>
        <v>49.21875</v>
      </c>
      <c r="W1719">
        <v>0.60699999999999998</v>
      </c>
      <c r="X1719" t="s">
        <v>51</v>
      </c>
      <c r="Y1719" t="s">
        <v>45</v>
      </c>
      <c r="Z1719">
        <v>5336</v>
      </c>
      <c r="AA1719">
        <v>4.9000000000000004</v>
      </c>
      <c r="AB1719">
        <v>11.3</v>
      </c>
      <c r="AC1719">
        <v>49.2</v>
      </c>
      <c r="AD1719">
        <v>76755</v>
      </c>
      <c r="AE1719">
        <v>95</v>
      </c>
      <c r="AF1719">
        <v>34.799999999999997</v>
      </c>
      <c r="AG1719" t="s">
        <v>41</v>
      </c>
      <c r="AH1719" t="s">
        <v>68</v>
      </c>
      <c r="AI1719" t="s">
        <v>43</v>
      </c>
      <c r="AJ1719">
        <v>100</v>
      </c>
      <c r="AK1719">
        <v>512</v>
      </c>
      <c r="AL1719">
        <v>0.9113</v>
      </c>
      <c r="AM1719">
        <v>0.78820000000000001</v>
      </c>
      <c r="AN1719">
        <v>0.87619999999999998</v>
      </c>
      <c r="AO1719">
        <f>Data[[#This Row],[labeller_confidence_score]]-Data[[#This Row],[cytodiffusion_classification_confidence]]</f>
        <v>8.7999999999999967E-2</v>
      </c>
    </row>
    <row r="1720" spans="1:41" x14ac:dyDescent="0.3">
      <c r="A1720" t="s">
        <v>1793</v>
      </c>
      <c r="B1720" t="s">
        <v>62</v>
      </c>
      <c r="C1720">
        <v>0</v>
      </c>
      <c r="D1720" t="s">
        <v>50</v>
      </c>
      <c r="E1720">
        <v>9.59</v>
      </c>
      <c r="F1720">
        <v>89</v>
      </c>
      <c r="G1720">
        <v>0.79500000000000004</v>
      </c>
      <c r="H1720">
        <v>0.19700000000000001</v>
      </c>
      <c r="I1720">
        <f>Data[[#This Row],[nucleus_area_pct]]/Data[[#This Row],[cytoplasm_ratio]]</f>
        <v>451.7766497461929</v>
      </c>
      <c r="J1720">
        <v>0.82699999999999996</v>
      </c>
      <c r="K1720">
        <v>0.309</v>
      </c>
      <c r="L1720">
        <v>1.69</v>
      </c>
      <c r="M1720">
        <v>1.1000000000000001</v>
      </c>
      <c r="N1720">
        <v>0.96699999999999997</v>
      </c>
      <c r="O1720">
        <v>170</v>
      </c>
      <c r="P1720">
        <v>74</v>
      </c>
      <c r="Q1720">
        <v>198</v>
      </c>
      <c r="R1720">
        <v>183</v>
      </c>
      <c r="S1720">
        <v>215</v>
      </c>
      <c r="T1720">
        <f>(Data[[#This Row],[mean_r]]/256)*100</f>
        <v>77.34375</v>
      </c>
      <c r="U1720">
        <f>(Data[[#This Row],[mean_g]]/256)*100</f>
        <v>71.484375</v>
      </c>
      <c r="V1720">
        <f>(Data[[#This Row],[mean_b]]/256)*100</f>
        <v>83.984375</v>
      </c>
      <c r="W1720">
        <v>0.76600000000000001</v>
      </c>
      <c r="X1720" t="s">
        <v>51</v>
      </c>
      <c r="Y1720" t="s">
        <v>45</v>
      </c>
      <c r="Z1720">
        <v>6142</v>
      </c>
      <c r="AA1720">
        <v>3.72</v>
      </c>
      <c r="AB1720">
        <v>15.7</v>
      </c>
      <c r="AC1720">
        <v>42.6</v>
      </c>
      <c r="AD1720">
        <v>340182</v>
      </c>
      <c r="AE1720">
        <v>94.1</v>
      </c>
      <c r="AF1720">
        <v>33.4</v>
      </c>
      <c r="AG1720" t="s">
        <v>41</v>
      </c>
      <c r="AH1720" t="s">
        <v>68</v>
      </c>
      <c r="AI1720" t="s">
        <v>56</v>
      </c>
      <c r="AJ1720">
        <v>60</v>
      </c>
      <c r="AK1720">
        <v>224</v>
      </c>
      <c r="AL1720">
        <v>0.19800000000000001</v>
      </c>
      <c r="AM1720">
        <v>0.86050000000000004</v>
      </c>
      <c r="AN1720">
        <v>0.84489999999999998</v>
      </c>
      <c r="AO1720">
        <f>Data[[#This Row],[labeller_confidence_score]]-Data[[#This Row],[cytodiffusion_classification_confidence]]</f>
        <v>-1.5600000000000058E-2</v>
      </c>
    </row>
    <row r="1721" spans="1:41" x14ac:dyDescent="0.3">
      <c r="A1721" t="s">
        <v>1794</v>
      </c>
      <c r="B1721" t="s">
        <v>49</v>
      </c>
      <c r="C1721">
        <v>0</v>
      </c>
      <c r="D1721" t="s">
        <v>50</v>
      </c>
      <c r="E1721">
        <v>10.4</v>
      </c>
      <c r="F1721">
        <v>64.2</v>
      </c>
      <c r="G1721">
        <v>0.57499999999999996</v>
      </c>
      <c r="H1721">
        <v>0.47799999999999998</v>
      </c>
      <c r="I1721">
        <f>Data[[#This Row],[nucleus_area_pct]]/Data[[#This Row],[cytoplasm_ratio]]</f>
        <v>134.30962343096235</v>
      </c>
      <c r="J1721">
        <v>0.77400000000000002</v>
      </c>
      <c r="K1721">
        <v>0.38200000000000001</v>
      </c>
      <c r="L1721">
        <v>3.13</v>
      </c>
      <c r="M1721">
        <v>4.0999999999999996</v>
      </c>
      <c r="N1721">
        <v>0.82</v>
      </c>
      <c r="O1721">
        <v>458</v>
      </c>
      <c r="P1721">
        <v>68</v>
      </c>
      <c r="Q1721">
        <v>212</v>
      </c>
      <c r="R1721">
        <v>147</v>
      </c>
      <c r="S1721">
        <v>203</v>
      </c>
      <c r="T1721">
        <f>(Data[[#This Row],[mean_r]]/256)*100</f>
        <v>82.8125</v>
      </c>
      <c r="U1721">
        <f>(Data[[#This Row],[mean_g]]/256)*100</f>
        <v>57.421875</v>
      </c>
      <c r="V1721">
        <f>(Data[[#This Row],[mean_b]]/256)*100</f>
        <v>79.296875</v>
      </c>
      <c r="W1721">
        <v>0.59199999999999997</v>
      </c>
      <c r="X1721" t="s">
        <v>63</v>
      </c>
      <c r="Y1721" t="s">
        <v>45</v>
      </c>
      <c r="Z1721">
        <v>6187</v>
      </c>
      <c r="AA1721">
        <v>3.43</v>
      </c>
      <c r="AB1721">
        <v>13.2</v>
      </c>
      <c r="AC1721">
        <v>40.799999999999997</v>
      </c>
      <c r="AD1721">
        <v>159549</v>
      </c>
      <c r="AE1721">
        <v>85.7</v>
      </c>
      <c r="AF1721">
        <v>34.1</v>
      </c>
      <c r="AG1721" t="s">
        <v>41</v>
      </c>
      <c r="AH1721" t="s">
        <v>68</v>
      </c>
      <c r="AI1721" t="s">
        <v>56</v>
      </c>
      <c r="AJ1721">
        <v>100</v>
      </c>
      <c r="AK1721">
        <v>512</v>
      </c>
      <c r="AL1721">
        <v>0.12909999999999999</v>
      </c>
      <c r="AM1721">
        <v>0.95920000000000005</v>
      </c>
      <c r="AN1721">
        <v>0.85189999999999999</v>
      </c>
      <c r="AO1721">
        <f>Data[[#This Row],[labeller_confidence_score]]-Data[[#This Row],[cytodiffusion_classification_confidence]]</f>
        <v>-0.10730000000000006</v>
      </c>
    </row>
    <row r="1722" spans="1:41" x14ac:dyDescent="0.3">
      <c r="A1722" t="s">
        <v>1795</v>
      </c>
      <c r="B1722" t="s">
        <v>120</v>
      </c>
      <c r="C1722">
        <v>1</v>
      </c>
      <c r="D1722" t="s">
        <v>104</v>
      </c>
      <c r="E1722">
        <v>7.65</v>
      </c>
      <c r="F1722">
        <v>0</v>
      </c>
      <c r="G1722">
        <v>0</v>
      </c>
      <c r="H1722">
        <v>1</v>
      </c>
      <c r="I1722">
        <f>Data[[#This Row],[nucleus_area_pct]]/Data[[#This Row],[cytoplasm_ratio]]</f>
        <v>0</v>
      </c>
      <c r="J1722">
        <v>0.998</v>
      </c>
      <c r="K1722">
        <v>4.5999999999999999E-2</v>
      </c>
      <c r="L1722">
        <v>0.92</v>
      </c>
      <c r="M1722">
        <v>1</v>
      </c>
      <c r="N1722">
        <v>0.95799999999999996</v>
      </c>
      <c r="O1722">
        <v>152</v>
      </c>
      <c r="P1722">
        <v>37</v>
      </c>
      <c r="Q1722">
        <v>242</v>
      </c>
      <c r="R1722">
        <v>123</v>
      </c>
      <c r="S1722">
        <v>119</v>
      </c>
      <c r="T1722">
        <f>(Data[[#This Row],[mean_r]]/256)*100</f>
        <v>94.53125</v>
      </c>
      <c r="U1722">
        <f>(Data[[#This Row],[mean_g]]/256)*100</f>
        <v>48.046875</v>
      </c>
      <c r="V1722">
        <f>(Data[[#This Row],[mean_b]]/256)*100</f>
        <v>46.484375</v>
      </c>
      <c r="W1722">
        <v>0.48799999999999999</v>
      </c>
      <c r="X1722" t="s">
        <v>39</v>
      </c>
      <c r="Y1722" t="s">
        <v>45</v>
      </c>
      <c r="Z1722">
        <v>8013</v>
      </c>
      <c r="AA1722">
        <v>4.8899999999999997</v>
      </c>
      <c r="AB1722">
        <v>13.3</v>
      </c>
      <c r="AC1722">
        <v>48.1</v>
      </c>
      <c r="AD1722">
        <v>268575</v>
      </c>
      <c r="AE1722">
        <v>82.4</v>
      </c>
      <c r="AF1722">
        <v>35.9</v>
      </c>
      <c r="AG1722" t="s">
        <v>41</v>
      </c>
      <c r="AH1722" t="s">
        <v>47</v>
      </c>
      <c r="AI1722" t="s">
        <v>52</v>
      </c>
      <c r="AJ1722">
        <v>100</v>
      </c>
      <c r="AK1722">
        <v>224</v>
      </c>
      <c r="AL1722">
        <v>0.72519999999999996</v>
      </c>
      <c r="AM1722">
        <v>0.63629999999999998</v>
      </c>
      <c r="AN1722">
        <v>0.81899999999999995</v>
      </c>
      <c r="AO1722">
        <f>Data[[#This Row],[labeller_confidence_score]]-Data[[#This Row],[cytodiffusion_classification_confidence]]</f>
        <v>0.18269999999999997</v>
      </c>
    </row>
    <row r="1723" spans="1:41" x14ac:dyDescent="0.3">
      <c r="A1723" t="s">
        <v>1796</v>
      </c>
      <c r="B1723" t="s">
        <v>54</v>
      </c>
      <c r="C1723">
        <v>0</v>
      </c>
      <c r="D1723" t="s">
        <v>54</v>
      </c>
      <c r="E1723">
        <v>7.48</v>
      </c>
      <c r="F1723">
        <v>0</v>
      </c>
      <c r="G1723">
        <v>0</v>
      </c>
      <c r="H1723">
        <v>1</v>
      </c>
      <c r="I1723">
        <f>Data[[#This Row],[nucleus_area_pct]]/Data[[#This Row],[cytoplasm_ratio]]</f>
        <v>0</v>
      </c>
      <c r="J1723">
        <v>0.82499999999999996</v>
      </c>
      <c r="K1723">
        <v>0.17499999999999999</v>
      </c>
      <c r="L1723">
        <v>0.6</v>
      </c>
      <c r="M1723">
        <v>1</v>
      </c>
      <c r="N1723">
        <v>0.88600000000000001</v>
      </c>
      <c r="O1723">
        <v>147</v>
      </c>
      <c r="P1723">
        <v>46</v>
      </c>
      <c r="Q1723">
        <v>223</v>
      </c>
      <c r="R1723">
        <v>117</v>
      </c>
      <c r="S1723">
        <v>108</v>
      </c>
      <c r="T1723">
        <f>(Data[[#This Row],[mean_r]]/256)*100</f>
        <v>87.109375</v>
      </c>
      <c r="U1723">
        <f>(Data[[#This Row],[mean_g]]/256)*100</f>
        <v>45.703125</v>
      </c>
      <c r="V1723">
        <f>(Data[[#This Row],[mean_b]]/256)*100</f>
        <v>42.1875</v>
      </c>
      <c r="W1723">
        <v>0.45600000000000002</v>
      </c>
      <c r="X1723" t="s">
        <v>63</v>
      </c>
      <c r="Y1723" t="s">
        <v>40</v>
      </c>
      <c r="Z1723">
        <v>6745</v>
      </c>
      <c r="AA1723">
        <v>4.2</v>
      </c>
      <c r="AB1723">
        <v>14.1</v>
      </c>
      <c r="AC1723">
        <v>39.4</v>
      </c>
      <c r="AD1723">
        <v>225210</v>
      </c>
      <c r="AE1723">
        <v>82.2</v>
      </c>
      <c r="AF1723">
        <v>33.6</v>
      </c>
      <c r="AG1723" t="s">
        <v>46</v>
      </c>
      <c r="AH1723" t="s">
        <v>42</v>
      </c>
      <c r="AI1723" t="s">
        <v>43</v>
      </c>
      <c r="AJ1723">
        <v>100</v>
      </c>
      <c r="AK1723">
        <v>360</v>
      </c>
      <c r="AL1723">
        <v>7.4399999999999994E-2</v>
      </c>
      <c r="AM1723">
        <v>0.85680000000000001</v>
      </c>
      <c r="AN1723">
        <v>0.90110000000000001</v>
      </c>
      <c r="AO1723">
        <f>Data[[#This Row],[labeller_confidence_score]]-Data[[#This Row],[cytodiffusion_classification_confidence]]</f>
        <v>4.4300000000000006E-2</v>
      </c>
    </row>
    <row r="1724" spans="1:41" x14ac:dyDescent="0.3">
      <c r="A1724" t="s">
        <v>1797</v>
      </c>
      <c r="B1724" t="s">
        <v>49</v>
      </c>
      <c r="C1724">
        <v>0</v>
      </c>
      <c r="D1724" t="s">
        <v>50</v>
      </c>
      <c r="E1724">
        <v>11.46</v>
      </c>
      <c r="F1724">
        <v>59.3</v>
      </c>
      <c r="G1724">
        <v>0.67500000000000004</v>
      </c>
      <c r="H1724">
        <v>0.4</v>
      </c>
      <c r="I1724">
        <f>Data[[#This Row],[nucleus_area_pct]]/Data[[#This Row],[cytoplasm_ratio]]</f>
        <v>148.24999999999997</v>
      </c>
      <c r="J1724">
        <v>0.80800000000000005</v>
      </c>
      <c r="K1724">
        <v>0.46400000000000002</v>
      </c>
      <c r="L1724">
        <v>3.21</v>
      </c>
      <c r="M1724">
        <v>2.1</v>
      </c>
      <c r="N1724">
        <v>0.83199999999999996</v>
      </c>
      <c r="O1724">
        <v>458</v>
      </c>
      <c r="P1724">
        <v>64</v>
      </c>
      <c r="Q1724">
        <v>206</v>
      </c>
      <c r="R1724">
        <v>142</v>
      </c>
      <c r="S1724">
        <v>146</v>
      </c>
      <c r="T1724">
        <f>(Data[[#This Row],[mean_r]]/256)*100</f>
        <v>80.46875</v>
      </c>
      <c r="U1724">
        <f>(Data[[#This Row],[mean_g]]/256)*100</f>
        <v>55.46875</v>
      </c>
      <c r="V1724">
        <f>(Data[[#This Row],[mean_b]]/256)*100</f>
        <v>57.03125</v>
      </c>
      <c r="W1724">
        <v>0.72199999999999998</v>
      </c>
      <c r="X1724" t="s">
        <v>51</v>
      </c>
      <c r="Y1724" t="s">
        <v>40</v>
      </c>
      <c r="Z1724">
        <v>6990</v>
      </c>
      <c r="AA1724">
        <v>4.6399999999999997</v>
      </c>
      <c r="AB1724">
        <v>12.1</v>
      </c>
      <c r="AC1724">
        <v>39.700000000000003</v>
      </c>
      <c r="AD1724">
        <v>302285</v>
      </c>
      <c r="AE1724">
        <v>83.4</v>
      </c>
      <c r="AF1724">
        <v>33.9</v>
      </c>
      <c r="AG1724" t="s">
        <v>64</v>
      </c>
      <c r="AH1724" t="s">
        <v>42</v>
      </c>
      <c r="AI1724" t="s">
        <v>52</v>
      </c>
      <c r="AJ1724">
        <v>60</v>
      </c>
      <c r="AK1724">
        <v>360</v>
      </c>
      <c r="AL1724">
        <v>6.4000000000000003E-3</v>
      </c>
      <c r="AM1724">
        <v>1</v>
      </c>
      <c r="AN1724">
        <v>0.86560000000000004</v>
      </c>
      <c r="AO1724">
        <f>Data[[#This Row],[labeller_confidence_score]]-Data[[#This Row],[cytodiffusion_classification_confidence]]</f>
        <v>-0.13439999999999996</v>
      </c>
    </row>
    <row r="1725" spans="1:41" x14ac:dyDescent="0.3">
      <c r="A1725" t="s">
        <v>1798</v>
      </c>
      <c r="B1725" t="s">
        <v>133</v>
      </c>
      <c r="C1725">
        <v>1</v>
      </c>
      <c r="D1725" t="s">
        <v>104</v>
      </c>
      <c r="E1725">
        <v>8.23</v>
      </c>
      <c r="F1725">
        <v>0</v>
      </c>
      <c r="G1725">
        <v>0</v>
      </c>
      <c r="H1725">
        <v>1</v>
      </c>
      <c r="I1725">
        <f>Data[[#This Row],[nucleus_area_pct]]/Data[[#This Row],[cytoplasm_ratio]]</f>
        <v>0</v>
      </c>
      <c r="J1725">
        <v>0.56899999999999995</v>
      </c>
      <c r="K1725">
        <v>0.64500000000000002</v>
      </c>
      <c r="L1725">
        <v>0.89</v>
      </c>
      <c r="M1725">
        <v>1</v>
      </c>
      <c r="N1725">
        <v>0.90100000000000002</v>
      </c>
      <c r="O1725">
        <v>178</v>
      </c>
      <c r="P1725">
        <v>70</v>
      </c>
      <c r="Q1725">
        <v>230</v>
      </c>
      <c r="R1725">
        <v>120</v>
      </c>
      <c r="S1725">
        <v>137</v>
      </c>
      <c r="T1725">
        <f>(Data[[#This Row],[mean_r]]/256)*100</f>
        <v>89.84375</v>
      </c>
      <c r="U1725">
        <f>(Data[[#This Row],[mean_g]]/256)*100</f>
        <v>46.875</v>
      </c>
      <c r="V1725">
        <f>(Data[[#This Row],[mean_b]]/256)*100</f>
        <v>53.515625</v>
      </c>
      <c r="W1725">
        <v>0.45500000000000002</v>
      </c>
      <c r="X1725" t="s">
        <v>51</v>
      </c>
      <c r="Y1725" t="s">
        <v>40</v>
      </c>
      <c r="Z1725">
        <v>6164</v>
      </c>
      <c r="AA1725">
        <v>5.51</v>
      </c>
      <c r="AB1725">
        <v>15.9</v>
      </c>
      <c r="AC1725">
        <v>35.200000000000003</v>
      </c>
      <c r="AD1725">
        <v>130384</v>
      </c>
      <c r="AE1725">
        <v>99.3</v>
      </c>
      <c r="AF1725">
        <v>32.9</v>
      </c>
      <c r="AG1725" t="s">
        <v>64</v>
      </c>
      <c r="AH1725" t="s">
        <v>47</v>
      </c>
      <c r="AI1725" t="s">
        <v>43</v>
      </c>
      <c r="AJ1725">
        <v>100</v>
      </c>
      <c r="AK1725">
        <v>512</v>
      </c>
      <c r="AL1725">
        <v>0.74239999999999995</v>
      </c>
      <c r="AM1725">
        <v>0.7228</v>
      </c>
      <c r="AN1725">
        <v>0.66839999999999999</v>
      </c>
      <c r="AO1725">
        <f>Data[[#This Row],[labeller_confidence_score]]-Data[[#This Row],[cytodiffusion_classification_confidence]]</f>
        <v>-5.4400000000000004E-2</v>
      </c>
    </row>
    <row r="1726" spans="1:41" x14ac:dyDescent="0.3">
      <c r="A1726" t="s">
        <v>1799</v>
      </c>
      <c r="B1726" t="s">
        <v>54</v>
      </c>
      <c r="C1726">
        <v>0</v>
      </c>
      <c r="D1726" t="s">
        <v>54</v>
      </c>
      <c r="E1726">
        <v>7.14</v>
      </c>
      <c r="F1726">
        <v>0</v>
      </c>
      <c r="G1726">
        <v>0</v>
      </c>
      <c r="H1726">
        <v>1</v>
      </c>
      <c r="I1726">
        <f>Data[[#This Row],[nucleus_area_pct]]/Data[[#This Row],[cytoplasm_ratio]]</f>
        <v>0</v>
      </c>
      <c r="J1726">
        <v>0.89800000000000002</v>
      </c>
      <c r="K1726">
        <v>0.19600000000000001</v>
      </c>
      <c r="L1726">
        <v>0.85</v>
      </c>
      <c r="M1726">
        <v>1</v>
      </c>
      <c r="N1726">
        <v>0.99299999999999999</v>
      </c>
      <c r="O1726">
        <v>154</v>
      </c>
      <c r="P1726">
        <v>51</v>
      </c>
      <c r="Q1726">
        <v>221</v>
      </c>
      <c r="R1726">
        <v>127</v>
      </c>
      <c r="S1726">
        <v>125</v>
      </c>
      <c r="T1726">
        <f>(Data[[#This Row],[mean_r]]/256)*100</f>
        <v>86.328125</v>
      </c>
      <c r="U1726">
        <f>(Data[[#This Row],[mean_g]]/256)*100</f>
        <v>49.609375</v>
      </c>
      <c r="V1726">
        <f>(Data[[#This Row],[mean_b]]/256)*100</f>
        <v>48.828125</v>
      </c>
      <c r="W1726">
        <v>0.44600000000000001</v>
      </c>
      <c r="X1726" t="s">
        <v>51</v>
      </c>
      <c r="Y1726" t="s">
        <v>45</v>
      </c>
      <c r="Z1726">
        <v>9750</v>
      </c>
      <c r="AA1726">
        <v>4.97</v>
      </c>
      <c r="AB1726">
        <v>9.8000000000000007</v>
      </c>
      <c r="AC1726">
        <v>44.6</v>
      </c>
      <c r="AD1726">
        <v>258988</v>
      </c>
      <c r="AE1726">
        <v>88.9</v>
      </c>
      <c r="AF1726">
        <v>32.9</v>
      </c>
      <c r="AG1726" t="s">
        <v>46</v>
      </c>
      <c r="AH1726" t="s">
        <v>42</v>
      </c>
      <c r="AI1726" t="s">
        <v>56</v>
      </c>
      <c r="AJ1726">
        <v>60</v>
      </c>
      <c r="AK1726">
        <v>512</v>
      </c>
      <c r="AL1726">
        <v>8.43E-2</v>
      </c>
      <c r="AM1726">
        <v>0.90649999999999997</v>
      </c>
      <c r="AN1726">
        <v>0.85489999999999999</v>
      </c>
      <c r="AO1726">
        <f>Data[[#This Row],[labeller_confidence_score]]-Data[[#This Row],[cytodiffusion_classification_confidence]]</f>
        <v>-5.1599999999999979E-2</v>
      </c>
    </row>
    <row r="1727" spans="1:41" x14ac:dyDescent="0.3">
      <c r="A1727" t="s">
        <v>1800</v>
      </c>
      <c r="B1727" t="s">
        <v>49</v>
      </c>
      <c r="C1727">
        <v>0</v>
      </c>
      <c r="D1727" t="s">
        <v>50</v>
      </c>
      <c r="E1727">
        <v>10.4</v>
      </c>
      <c r="F1727">
        <v>58.8</v>
      </c>
      <c r="G1727">
        <v>0.499</v>
      </c>
      <c r="H1727">
        <v>0.48699999999999999</v>
      </c>
      <c r="I1727">
        <f>Data[[#This Row],[nucleus_area_pct]]/Data[[#This Row],[cytoplasm_ratio]]</f>
        <v>120.73921971252567</v>
      </c>
      <c r="J1727">
        <v>0.73</v>
      </c>
      <c r="K1727">
        <v>0.39100000000000001</v>
      </c>
      <c r="L1727">
        <v>4.07</v>
      </c>
      <c r="M1727">
        <v>2.8</v>
      </c>
      <c r="N1727">
        <v>0.871</v>
      </c>
      <c r="O1727">
        <v>453</v>
      </c>
      <c r="P1727">
        <v>60</v>
      </c>
      <c r="Q1727">
        <v>218</v>
      </c>
      <c r="R1727">
        <v>161</v>
      </c>
      <c r="S1727">
        <v>186</v>
      </c>
      <c r="T1727">
        <f>(Data[[#This Row],[mean_r]]/256)*100</f>
        <v>85.15625</v>
      </c>
      <c r="U1727">
        <f>(Data[[#This Row],[mean_g]]/256)*100</f>
        <v>62.890625</v>
      </c>
      <c r="V1727">
        <f>(Data[[#This Row],[mean_b]]/256)*100</f>
        <v>72.65625</v>
      </c>
      <c r="W1727">
        <v>0.67400000000000004</v>
      </c>
      <c r="X1727" t="s">
        <v>39</v>
      </c>
      <c r="Y1727" t="s">
        <v>45</v>
      </c>
      <c r="Z1727">
        <v>6124</v>
      </c>
      <c r="AA1727">
        <v>4.9000000000000004</v>
      </c>
      <c r="AB1727">
        <v>13.1</v>
      </c>
      <c r="AC1727">
        <v>43.5</v>
      </c>
      <c r="AD1727">
        <v>302396</v>
      </c>
      <c r="AE1727">
        <v>104.3</v>
      </c>
      <c r="AF1727">
        <v>33.799999999999997</v>
      </c>
      <c r="AG1727" t="s">
        <v>64</v>
      </c>
      <c r="AH1727" t="s">
        <v>42</v>
      </c>
      <c r="AI1727" t="s">
        <v>52</v>
      </c>
      <c r="AJ1727">
        <v>100</v>
      </c>
      <c r="AK1727">
        <v>512</v>
      </c>
      <c r="AL1727">
        <v>4.6899999999999997E-2</v>
      </c>
      <c r="AM1727">
        <v>0.92159999999999997</v>
      </c>
      <c r="AN1727">
        <v>0.8448</v>
      </c>
      <c r="AO1727">
        <f>Data[[#This Row],[labeller_confidence_score]]-Data[[#This Row],[cytodiffusion_classification_confidence]]</f>
        <v>-7.6799999999999979E-2</v>
      </c>
    </row>
    <row r="1728" spans="1:41" x14ac:dyDescent="0.3">
      <c r="A1728" t="s">
        <v>1801</v>
      </c>
      <c r="B1728" t="s">
        <v>85</v>
      </c>
      <c r="C1728">
        <v>0</v>
      </c>
      <c r="D1728" t="s">
        <v>50</v>
      </c>
      <c r="E1728">
        <v>11.33</v>
      </c>
      <c r="F1728">
        <v>58.5</v>
      </c>
      <c r="G1728">
        <v>0.74</v>
      </c>
      <c r="H1728">
        <v>0.42099999999999999</v>
      </c>
      <c r="I1728">
        <f>Data[[#This Row],[nucleus_area_pct]]/Data[[#This Row],[cytoplasm_ratio]]</f>
        <v>138.95486935866984</v>
      </c>
      <c r="J1728">
        <v>0.73799999999999999</v>
      </c>
      <c r="K1728">
        <v>0.34399999999999997</v>
      </c>
      <c r="L1728">
        <v>4.6900000000000004</v>
      </c>
      <c r="M1728">
        <v>2.2999999999999998</v>
      </c>
      <c r="N1728">
        <v>0.76</v>
      </c>
      <c r="O1728">
        <v>472</v>
      </c>
      <c r="P1728">
        <v>85</v>
      </c>
      <c r="Q1728">
        <v>179</v>
      </c>
      <c r="R1728">
        <v>134</v>
      </c>
      <c r="S1728">
        <v>199</v>
      </c>
      <c r="T1728">
        <f>(Data[[#This Row],[mean_r]]/256)*100</f>
        <v>69.921875</v>
      </c>
      <c r="U1728">
        <f>(Data[[#This Row],[mean_g]]/256)*100</f>
        <v>52.34375</v>
      </c>
      <c r="V1728">
        <f>(Data[[#This Row],[mean_b]]/256)*100</f>
        <v>77.734375</v>
      </c>
      <c r="W1728">
        <v>0.70499999999999996</v>
      </c>
      <c r="X1728" t="s">
        <v>51</v>
      </c>
      <c r="Y1728" t="s">
        <v>45</v>
      </c>
      <c r="Z1728">
        <v>9128</v>
      </c>
      <c r="AA1728">
        <v>3.97</v>
      </c>
      <c r="AB1728">
        <v>16.7</v>
      </c>
      <c r="AC1728">
        <v>36.200000000000003</v>
      </c>
      <c r="AD1728">
        <v>192292</v>
      </c>
      <c r="AE1728">
        <v>93</v>
      </c>
      <c r="AF1728">
        <v>30.6</v>
      </c>
      <c r="AG1728" t="s">
        <v>64</v>
      </c>
      <c r="AH1728" t="s">
        <v>42</v>
      </c>
      <c r="AI1728" t="s">
        <v>56</v>
      </c>
      <c r="AJ1728">
        <v>100</v>
      </c>
      <c r="AK1728">
        <v>256</v>
      </c>
      <c r="AL1728">
        <v>6.7500000000000004E-2</v>
      </c>
      <c r="AM1728">
        <v>0.96299999999999997</v>
      </c>
      <c r="AN1728">
        <v>0.81169999999999998</v>
      </c>
      <c r="AO1728">
        <f>Data[[#This Row],[labeller_confidence_score]]-Data[[#This Row],[cytodiffusion_classification_confidence]]</f>
        <v>-0.15129999999999999</v>
      </c>
    </row>
    <row r="1729" spans="1:41" x14ac:dyDescent="0.3">
      <c r="A1729" t="s">
        <v>1802</v>
      </c>
      <c r="B1729" t="s">
        <v>49</v>
      </c>
      <c r="C1729">
        <v>0</v>
      </c>
      <c r="D1729" t="s">
        <v>50</v>
      </c>
      <c r="E1729">
        <v>10.66</v>
      </c>
      <c r="F1729">
        <v>46.3</v>
      </c>
      <c r="G1729">
        <v>0.63900000000000001</v>
      </c>
      <c r="H1729">
        <v>0.314</v>
      </c>
      <c r="I1729">
        <f>Data[[#This Row],[nucleus_area_pct]]/Data[[#This Row],[cytoplasm_ratio]]</f>
        <v>147.45222929936304</v>
      </c>
      <c r="J1729">
        <v>0.76800000000000002</v>
      </c>
      <c r="K1729">
        <v>0.629</v>
      </c>
      <c r="L1729">
        <v>3.19</v>
      </c>
      <c r="M1729">
        <v>2.8</v>
      </c>
      <c r="N1729">
        <v>0.81699999999999995</v>
      </c>
      <c r="O1729">
        <v>417</v>
      </c>
      <c r="P1729">
        <v>73</v>
      </c>
      <c r="Q1729">
        <v>219</v>
      </c>
      <c r="R1729">
        <v>144</v>
      </c>
      <c r="S1729">
        <v>210</v>
      </c>
      <c r="T1729">
        <f>(Data[[#This Row],[mean_r]]/256)*100</f>
        <v>85.546875</v>
      </c>
      <c r="U1729">
        <f>(Data[[#This Row],[mean_g]]/256)*100</f>
        <v>56.25</v>
      </c>
      <c r="V1729">
        <f>(Data[[#This Row],[mean_b]]/256)*100</f>
        <v>82.03125</v>
      </c>
      <c r="W1729">
        <v>0.66700000000000004</v>
      </c>
      <c r="X1729" t="s">
        <v>39</v>
      </c>
      <c r="Y1729" t="s">
        <v>40</v>
      </c>
      <c r="Z1729">
        <v>8816</v>
      </c>
      <c r="AA1729">
        <v>4.79</v>
      </c>
      <c r="AB1729">
        <v>10.5</v>
      </c>
      <c r="AC1729">
        <v>42.5</v>
      </c>
      <c r="AD1729">
        <v>109026</v>
      </c>
      <c r="AE1729">
        <v>80.2</v>
      </c>
      <c r="AF1729">
        <v>33</v>
      </c>
      <c r="AG1729" t="s">
        <v>46</v>
      </c>
      <c r="AH1729" t="s">
        <v>42</v>
      </c>
      <c r="AI1729" t="s">
        <v>56</v>
      </c>
      <c r="AJ1729">
        <v>100</v>
      </c>
      <c r="AK1729">
        <v>512</v>
      </c>
      <c r="AL1729">
        <v>8.9800000000000005E-2</v>
      </c>
      <c r="AM1729">
        <v>0.80520000000000003</v>
      </c>
      <c r="AN1729">
        <v>0.8972</v>
      </c>
      <c r="AO1729">
        <f>Data[[#This Row],[labeller_confidence_score]]-Data[[#This Row],[cytodiffusion_classification_confidence]]</f>
        <v>9.1999999999999971E-2</v>
      </c>
    </row>
    <row r="1730" spans="1:41" x14ac:dyDescent="0.3">
      <c r="A1730" t="s">
        <v>1803</v>
      </c>
      <c r="B1730" t="s">
        <v>49</v>
      </c>
      <c r="C1730">
        <v>0</v>
      </c>
      <c r="D1730" t="s">
        <v>50</v>
      </c>
      <c r="E1730">
        <v>12.54</v>
      </c>
      <c r="F1730">
        <v>60.4</v>
      </c>
      <c r="G1730">
        <v>0.57099999999999995</v>
      </c>
      <c r="H1730">
        <v>0.498</v>
      </c>
      <c r="I1730">
        <f>Data[[#This Row],[nucleus_area_pct]]/Data[[#This Row],[cytoplasm_ratio]]</f>
        <v>121.285140562249</v>
      </c>
      <c r="J1730">
        <v>0.82199999999999995</v>
      </c>
      <c r="K1730">
        <v>0.42099999999999999</v>
      </c>
      <c r="L1730">
        <v>2.87</v>
      </c>
      <c r="M1730">
        <v>3.6</v>
      </c>
      <c r="N1730">
        <v>0.77800000000000002</v>
      </c>
      <c r="O1730">
        <v>420</v>
      </c>
      <c r="P1730">
        <v>74</v>
      </c>
      <c r="Q1730">
        <v>235</v>
      </c>
      <c r="R1730">
        <v>140</v>
      </c>
      <c r="S1730">
        <v>192</v>
      </c>
      <c r="T1730">
        <f>(Data[[#This Row],[mean_r]]/256)*100</f>
        <v>91.796875</v>
      </c>
      <c r="U1730">
        <f>(Data[[#This Row],[mean_g]]/256)*100</f>
        <v>54.6875</v>
      </c>
      <c r="V1730">
        <f>(Data[[#This Row],[mean_b]]/256)*100</f>
        <v>75</v>
      </c>
      <c r="W1730">
        <v>0.754</v>
      </c>
      <c r="X1730" t="s">
        <v>51</v>
      </c>
      <c r="Y1730" t="s">
        <v>40</v>
      </c>
      <c r="Z1730">
        <v>8897</v>
      </c>
      <c r="AA1730">
        <v>4.37</v>
      </c>
      <c r="AB1730">
        <v>11.5</v>
      </c>
      <c r="AC1730">
        <v>45.5</v>
      </c>
      <c r="AD1730">
        <v>256022</v>
      </c>
      <c r="AE1730">
        <v>107.3</v>
      </c>
      <c r="AF1730">
        <v>34</v>
      </c>
      <c r="AG1730" t="s">
        <v>64</v>
      </c>
      <c r="AH1730" t="s">
        <v>47</v>
      </c>
      <c r="AI1730" t="s">
        <v>43</v>
      </c>
      <c r="AJ1730">
        <v>60</v>
      </c>
      <c r="AK1730">
        <v>360</v>
      </c>
      <c r="AL1730">
        <v>7.7100000000000002E-2</v>
      </c>
      <c r="AM1730">
        <v>0.75870000000000004</v>
      </c>
      <c r="AN1730">
        <v>0.99719999999999998</v>
      </c>
      <c r="AO1730">
        <f>Data[[#This Row],[labeller_confidence_score]]-Data[[#This Row],[cytodiffusion_classification_confidence]]</f>
        <v>0.23849999999999993</v>
      </c>
    </row>
    <row r="1731" spans="1:41" x14ac:dyDescent="0.3">
      <c r="A1731" t="s">
        <v>1804</v>
      </c>
      <c r="B1731" t="s">
        <v>81</v>
      </c>
      <c r="C1731">
        <v>1</v>
      </c>
      <c r="D1731" t="s">
        <v>82</v>
      </c>
      <c r="E1731">
        <v>13.65</v>
      </c>
      <c r="F1731">
        <v>90.5</v>
      </c>
      <c r="G1731">
        <v>0.40600000000000003</v>
      </c>
      <c r="H1731">
        <v>0.16300000000000001</v>
      </c>
      <c r="I1731">
        <f>Data[[#This Row],[nucleus_area_pct]]/Data[[#This Row],[cytoplasm_ratio]]</f>
        <v>555.21472392638032</v>
      </c>
      <c r="J1731">
        <v>0.84799999999999998</v>
      </c>
      <c r="K1731">
        <v>0.247</v>
      </c>
      <c r="L1731">
        <v>0.79</v>
      </c>
      <c r="M1731">
        <v>1</v>
      </c>
      <c r="N1731">
        <v>0.88</v>
      </c>
      <c r="O1731">
        <v>559</v>
      </c>
      <c r="P1731">
        <v>104</v>
      </c>
      <c r="Q1731">
        <v>215</v>
      </c>
      <c r="R1731">
        <v>150</v>
      </c>
      <c r="S1731">
        <v>225</v>
      </c>
      <c r="T1731">
        <f>(Data[[#This Row],[mean_r]]/256)*100</f>
        <v>83.984375</v>
      </c>
      <c r="U1731">
        <f>(Data[[#This Row],[mean_g]]/256)*100</f>
        <v>58.59375</v>
      </c>
      <c r="V1731">
        <f>(Data[[#This Row],[mean_b]]/256)*100</f>
        <v>87.890625</v>
      </c>
      <c r="W1731">
        <v>0.77300000000000002</v>
      </c>
      <c r="X1731" t="s">
        <v>63</v>
      </c>
      <c r="Y1731" t="s">
        <v>45</v>
      </c>
      <c r="Z1731">
        <v>10786</v>
      </c>
      <c r="AA1731">
        <v>4.92</v>
      </c>
      <c r="AB1731">
        <v>14.1</v>
      </c>
      <c r="AC1731">
        <v>43.6</v>
      </c>
      <c r="AD1731">
        <v>283364</v>
      </c>
      <c r="AE1731">
        <v>105.3</v>
      </c>
      <c r="AF1731">
        <v>34</v>
      </c>
      <c r="AG1731" t="s">
        <v>46</v>
      </c>
      <c r="AH1731" t="s">
        <v>42</v>
      </c>
      <c r="AI1731" t="s">
        <v>52</v>
      </c>
      <c r="AJ1731">
        <v>100</v>
      </c>
      <c r="AK1731">
        <v>224</v>
      </c>
      <c r="AL1731">
        <v>0.75619999999999998</v>
      </c>
      <c r="AM1731">
        <v>0.75260000000000005</v>
      </c>
      <c r="AN1731">
        <v>0.64739999999999998</v>
      </c>
      <c r="AO1731">
        <f>Data[[#This Row],[labeller_confidence_score]]-Data[[#This Row],[cytodiffusion_classification_confidence]]</f>
        <v>-0.10520000000000007</v>
      </c>
    </row>
    <row r="1732" spans="1:41" x14ac:dyDescent="0.3">
      <c r="A1732" t="s">
        <v>1805</v>
      </c>
      <c r="B1732" t="s">
        <v>49</v>
      </c>
      <c r="C1732">
        <v>0</v>
      </c>
      <c r="D1732" t="s">
        <v>50</v>
      </c>
      <c r="E1732">
        <v>11.5</v>
      </c>
      <c r="F1732">
        <v>53.5</v>
      </c>
      <c r="G1732">
        <v>0.50900000000000001</v>
      </c>
      <c r="H1732">
        <v>0.42199999999999999</v>
      </c>
      <c r="I1732">
        <f>Data[[#This Row],[nucleus_area_pct]]/Data[[#This Row],[cytoplasm_ratio]]</f>
        <v>126.77725118483413</v>
      </c>
      <c r="J1732">
        <v>0.63300000000000001</v>
      </c>
      <c r="K1732">
        <v>0.372</v>
      </c>
      <c r="L1732">
        <v>3.13</v>
      </c>
      <c r="M1732">
        <v>3.8</v>
      </c>
      <c r="N1732">
        <v>0.79400000000000004</v>
      </c>
      <c r="O1732">
        <v>381</v>
      </c>
      <c r="P1732">
        <v>71</v>
      </c>
      <c r="Q1732">
        <v>185</v>
      </c>
      <c r="R1732">
        <v>162</v>
      </c>
      <c r="S1732">
        <v>157</v>
      </c>
      <c r="T1732">
        <f>(Data[[#This Row],[mean_r]]/256)*100</f>
        <v>72.265625</v>
      </c>
      <c r="U1732">
        <f>(Data[[#This Row],[mean_g]]/256)*100</f>
        <v>63.28125</v>
      </c>
      <c r="V1732">
        <f>(Data[[#This Row],[mean_b]]/256)*100</f>
        <v>61.328125</v>
      </c>
      <c r="W1732">
        <v>0.72799999999999998</v>
      </c>
      <c r="X1732" t="s">
        <v>51</v>
      </c>
      <c r="Y1732" t="s">
        <v>40</v>
      </c>
      <c r="Z1732">
        <v>8710</v>
      </c>
      <c r="AA1732">
        <v>5.0199999999999996</v>
      </c>
      <c r="AB1732">
        <v>14.7</v>
      </c>
      <c r="AC1732">
        <v>39.4</v>
      </c>
      <c r="AD1732">
        <v>226755</v>
      </c>
      <c r="AE1732">
        <v>87.9</v>
      </c>
      <c r="AF1732">
        <v>32.6</v>
      </c>
      <c r="AG1732" t="s">
        <v>46</v>
      </c>
      <c r="AH1732" t="s">
        <v>42</v>
      </c>
      <c r="AI1732" t="s">
        <v>56</v>
      </c>
      <c r="AJ1732">
        <v>100</v>
      </c>
      <c r="AK1732">
        <v>256</v>
      </c>
      <c r="AL1732">
        <v>7.4899999999999994E-2</v>
      </c>
      <c r="AM1732">
        <v>0.85440000000000005</v>
      </c>
      <c r="AN1732">
        <v>0.94710000000000005</v>
      </c>
      <c r="AO1732">
        <f>Data[[#This Row],[labeller_confidence_score]]-Data[[#This Row],[cytodiffusion_classification_confidence]]</f>
        <v>9.2700000000000005E-2</v>
      </c>
    </row>
    <row r="1733" spans="1:41" x14ac:dyDescent="0.3">
      <c r="A1733" t="s">
        <v>1806</v>
      </c>
      <c r="B1733" t="s">
        <v>49</v>
      </c>
      <c r="C1733">
        <v>0</v>
      </c>
      <c r="D1733" t="s">
        <v>50</v>
      </c>
      <c r="E1733">
        <v>12.93</v>
      </c>
      <c r="F1733">
        <v>59.2</v>
      </c>
      <c r="G1733">
        <v>0.59599999999999997</v>
      </c>
      <c r="H1733">
        <v>0.42</v>
      </c>
      <c r="I1733">
        <f>Data[[#This Row],[nucleus_area_pct]]/Data[[#This Row],[cytoplasm_ratio]]</f>
        <v>140.95238095238096</v>
      </c>
      <c r="J1733">
        <v>0.82299999999999995</v>
      </c>
      <c r="K1733">
        <v>0.40500000000000003</v>
      </c>
      <c r="L1733">
        <v>3.27</v>
      </c>
      <c r="M1733">
        <v>3.1</v>
      </c>
      <c r="N1733">
        <v>0.79500000000000004</v>
      </c>
      <c r="O1733">
        <v>423</v>
      </c>
      <c r="P1733">
        <v>91</v>
      </c>
      <c r="Q1733">
        <v>214</v>
      </c>
      <c r="R1733">
        <v>150</v>
      </c>
      <c r="S1733">
        <v>172</v>
      </c>
      <c r="T1733">
        <f>(Data[[#This Row],[mean_r]]/256)*100</f>
        <v>83.59375</v>
      </c>
      <c r="U1733">
        <f>(Data[[#This Row],[mean_g]]/256)*100</f>
        <v>58.59375</v>
      </c>
      <c r="V1733">
        <f>(Data[[#This Row],[mean_b]]/256)*100</f>
        <v>67.1875</v>
      </c>
      <c r="W1733">
        <v>0.61599999999999999</v>
      </c>
      <c r="X1733" t="s">
        <v>39</v>
      </c>
      <c r="Y1733" t="s">
        <v>40</v>
      </c>
      <c r="Z1733">
        <v>12443</v>
      </c>
      <c r="AA1733">
        <v>4.79</v>
      </c>
      <c r="AB1733">
        <v>16.899999999999999</v>
      </c>
      <c r="AC1733">
        <v>48.7</v>
      </c>
      <c r="AD1733">
        <v>148029</v>
      </c>
      <c r="AE1733">
        <v>78.900000000000006</v>
      </c>
      <c r="AF1733">
        <v>36</v>
      </c>
      <c r="AG1733" t="s">
        <v>64</v>
      </c>
      <c r="AH1733" t="s">
        <v>42</v>
      </c>
      <c r="AI1733" t="s">
        <v>56</v>
      </c>
      <c r="AJ1733">
        <v>40</v>
      </c>
      <c r="AK1733">
        <v>360</v>
      </c>
      <c r="AL1733">
        <v>6.6699999999999995E-2</v>
      </c>
      <c r="AM1733">
        <v>0.89629999999999999</v>
      </c>
      <c r="AN1733">
        <v>0.94199999999999995</v>
      </c>
      <c r="AO1733">
        <f>Data[[#This Row],[labeller_confidence_score]]-Data[[#This Row],[cytodiffusion_classification_confidence]]</f>
        <v>4.5699999999999963E-2</v>
      </c>
    </row>
    <row r="1734" spans="1:41" x14ac:dyDescent="0.3">
      <c r="A1734" t="s">
        <v>1807</v>
      </c>
      <c r="B1734" t="s">
        <v>89</v>
      </c>
      <c r="C1734">
        <v>1</v>
      </c>
      <c r="D1734" t="s">
        <v>38</v>
      </c>
      <c r="E1734">
        <v>10.92</v>
      </c>
      <c r="F1734">
        <v>60.2</v>
      </c>
      <c r="G1734">
        <v>0.58599999999999997</v>
      </c>
      <c r="H1734">
        <v>0.44600000000000001</v>
      </c>
      <c r="I1734">
        <f>Data[[#This Row],[nucleus_area_pct]]/Data[[#This Row],[cytoplasm_ratio]]</f>
        <v>134.97757847533632</v>
      </c>
      <c r="J1734">
        <v>0.66800000000000004</v>
      </c>
      <c r="K1734">
        <v>0.34300000000000003</v>
      </c>
      <c r="L1734">
        <v>5.22</v>
      </c>
      <c r="M1734">
        <v>2.8</v>
      </c>
      <c r="N1734">
        <v>0.72899999999999998</v>
      </c>
      <c r="O1734">
        <v>525</v>
      </c>
      <c r="P1734">
        <v>59</v>
      </c>
      <c r="Q1734">
        <v>211</v>
      </c>
      <c r="R1734">
        <v>179</v>
      </c>
      <c r="S1734">
        <v>178</v>
      </c>
      <c r="T1734">
        <f>(Data[[#This Row],[mean_r]]/256)*100</f>
        <v>82.421875</v>
      </c>
      <c r="U1734">
        <f>(Data[[#This Row],[mean_g]]/256)*100</f>
        <v>69.921875</v>
      </c>
      <c r="V1734">
        <f>(Data[[#This Row],[mean_b]]/256)*100</f>
        <v>69.53125</v>
      </c>
      <c r="W1734">
        <v>0.58799999999999997</v>
      </c>
      <c r="X1734" t="s">
        <v>51</v>
      </c>
      <c r="Y1734" t="s">
        <v>40</v>
      </c>
      <c r="Z1734">
        <v>4515</v>
      </c>
      <c r="AA1734">
        <v>4.7300000000000004</v>
      </c>
      <c r="AB1734">
        <v>13.9</v>
      </c>
      <c r="AC1734">
        <v>47.2</v>
      </c>
      <c r="AD1734">
        <v>225099</v>
      </c>
      <c r="AE1734">
        <v>96.9</v>
      </c>
      <c r="AF1734">
        <v>34.6</v>
      </c>
      <c r="AG1734" t="s">
        <v>41</v>
      </c>
      <c r="AH1734" t="s">
        <v>47</v>
      </c>
      <c r="AI1734" t="s">
        <v>56</v>
      </c>
      <c r="AJ1734">
        <v>60</v>
      </c>
      <c r="AK1734">
        <v>360</v>
      </c>
      <c r="AL1734">
        <v>0.73870000000000002</v>
      </c>
      <c r="AM1734">
        <v>0.70699999999999996</v>
      </c>
      <c r="AN1734">
        <v>0.59550000000000003</v>
      </c>
      <c r="AO1734">
        <f>Data[[#This Row],[labeller_confidence_score]]-Data[[#This Row],[cytodiffusion_classification_confidence]]</f>
        <v>-0.11149999999999993</v>
      </c>
    </row>
    <row r="1735" spans="1:41" x14ac:dyDescent="0.3">
      <c r="A1735" t="s">
        <v>1808</v>
      </c>
      <c r="B1735" t="s">
        <v>74</v>
      </c>
      <c r="C1735">
        <v>0</v>
      </c>
      <c r="D1735" t="s">
        <v>75</v>
      </c>
      <c r="E1735">
        <v>2.2000000000000002</v>
      </c>
      <c r="F1735">
        <v>0</v>
      </c>
      <c r="G1735">
        <v>0</v>
      </c>
      <c r="H1735">
        <v>1</v>
      </c>
      <c r="I1735">
        <f>Data[[#This Row],[nucleus_area_pct]]/Data[[#This Row],[cytoplasm_ratio]]</f>
        <v>0</v>
      </c>
      <c r="J1735">
        <v>0.81799999999999995</v>
      </c>
      <c r="K1735">
        <v>0.376</v>
      </c>
      <c r="L1735">
        <v>2.0099999999999998</v>
      </c>
      <c r="M1735">
        <v>1</v>
      </c>
      <c r="N1735">
        <v>0.69399999999999995</v>
      </c>
      <c r="O1735">
        <v>19</v>
      </c>
      <c r="P1735">
        <v>21</v>
      </c>
      <c r="Q1735">
        <v>202</v>
      </c>
      <c r="R1735">
        <v>130</v>
      </c>
      <c r="S1735">
        <v>158</v>
      </c>
      <c r="T1735">
        <f>(Data[[#This Row],[mean_r]]/256)*100</f>
        <v>78.90625</v>
      </c>
      <c r="U1735">
        <f>(Data[[#This Row],[mean_g]]/256)*100</f>
        <v>50.78125</v>
      </c>
      <c r="V1735">
        <f>(Data[[#This Row],[mean_b]]/256)*100</f>
        <v>61.71875</v>
      </c>
      <c r="W1735">
        <v>0.51800000000000002</v>
      </c>
      <c r="X1735" t="s">
        <v>51</v>
      </c>
      <c r="Y1735" t="s">
        <v>40</v>
      </c>
      <c r="Z1735">
        <v>7020</v>
      </c>
      <c r="AA1735">
        <v>3.99</v>
      </c>
      <c r="AB1735">
        <v>14.6</v>
      </c>
      <c r="AC1735">
        <v>38.1</v>
      </c>
      <c r="AD1735">
        <v>372264</v>
      </c>
      <c r="AE1735">
        <v>86.2</v>
      </c>
      <c r="AF1735">
        <v>34.5</v>
      </c>
      <c r="AG1735" t="s">
        <v>41</v>
      </c>
      <c r="AH1735" t="s">
        <v>68</v>
      </c>
      <c r="AI1735" t="s">
        <v>56</v>
      </c>
      <c r="AJ1735">
        <v>40</v>
      </c>
      <c r="AK1735">
        <v>224</v>
      </c>
      <c r="AL1735">
        <v>9.4899999999999998E-2</v>
      </c>
      <c r="AM1735">
        <v>0.8952</v>
      </c>
      <c r="AN1735">
        <v>0.81220000000000003</v>
      </c>
      <c r="AO1735">
        <f>Data[[#This Row],[labeller_confidence_score]]-Data[[#This Row],[cytodiffusion_classification_confidence]]</f>
        <v>-8.2999999999999963E-2</v>
      </c>
    </row>
    <row r="1736" spans="1:41" x14ac:dyDescent="0.3">
      <c r="A1736" t="s">
        <v>1809</v>
      </c>
      <c r="B1736" t="s">
        <v>60</v>
      </c>
      <c r="C1736">
        <v>0</v>
      </c>
      <c r="D1736" t="s">
        <v>50</v>
      </c>
      <c r="E1736">
        <v>15.48</v>
      </c>
      <c r="F1736">
        <v>65.099999999999994</v>
      </c>
      <c r="G1736">
        <v>0.54400000000000004</v>
      </c>
      <c r="H1736">
        <v>0.35099999999999998</v>
      </c>
      <c r="I1736">
        <f>Data[[#This Row],[nucleus_area_pct]]/Data[[#This Row],[cytoplasm_ratio]]</f>
        <v>185.47008547008548</v>
      </c>
      <c r="J1736">
        <v>0.73199999999999998</v>
      </c>
      <c r="K1736">
        <v>0.45500000000000002</v>
      </c>
      <c r="L1736">
        <v>2.14</v>
      </c>
      <c r="M1736">
        <v>1.6</v>
      </c>
      <c r="N1736">
        <v>0.77600000000000002</v>
      </c>
      <c r="O1736">
        <v>449</v>
      </c>
      <c r="P1736">
        <v>97</v>
      </c>
      <c r="Q1736">
        <v>188</v>
      </c>
      <c r="R1736">
        <v>149</v>
      </c>
      <c r="S1736">
        <v>186</v>
      </c>
      <c r="T1736">
        <f>(Data[[#This Row],[mean_r]]/256)*100</f>
        <v>73.4375</v>
      </c>
      <c r="U1736">
        <f>(Data[[#This Row],[mean_g]]/256)*100</f>
        <v>58.203125</v>
      </c>
      <c r="V1736">
        <f>(Data[[#This Row],[mean_b]]/256)*100</f>
        <v>72.65625</v>
      </c>
      <c r="W1736">
        <v>0.51200000000000001</v>
      </c>
      <c r="X1736" t="s">
        <v>63</v>
      </c>
      <c r="Y1736" t="s">
        <v>40</v>
      </c>
      <c r="Z1736">
        <v>4225</v>
      </c>
      <c r="AA1736">
        <v>5.05</v>
      </c>
      <c r="AB1736">
        <v>12.3</v>
      </c>
      <c r="AC1736">
        <v>44.6</v>
      </c>
      <c r="AD1736">
        <v>335853</v>
      </c>
      <c r="AE1736">
        <v>68.8</v>
      </c>
      <c r="AF1736">
        <v>33.6</v>
      </c>
      <c r="AG1736" t="s">
        <v>41</v>
      </c>
      <c r="AH1736" t="s">
        <v>68</v>
      </c>
      <c r="AI1736" t="s">
        <v>43</v>
      </c>
      <c r="AJ1736">
        <v>40</v>
      </c>
      <c r="AK1736">
        <v>512</v>
      </c>
      <c r="AL1736">
        <v>9.0300000000000005E-2</v>
      </c>
      <c r="AM1736">
        <v>0.88600000000000001</v>
      </c>
      <c r="AN1736">
        <v>0.98099999999999998</v>
      </c>
      <c r="AO1736">
        <f>Data[[#This Row],[labeller_confidence_score]]-Data[[#This Row],[cytodiffusion_classification_confidence]]</f>
        <v>9.4999999999999973E-2</v>
      </c>
    </row>
    <row r="1737" spans="1:41" x14ac:dyDescent="0.3">
      <c r="A1737" t="s">
        <v>1810</v>
      </c>
      <c r="B1737" t="s">
        <v>87</v>
      </c>
      <c r="C1737">
        <v>0</v>
      </c>
      <c r="D1737" t="s">
        <v>50</v>
      </c>
      <c r="E1737">
        <v>14.2</v>
      </c>
      <c r="F1737">
        <v>58.2</v>
      </c>
      <c r="G1737">
        <v>0.61199999999999999</v>
      </c>
      <c r="H1737">
        <v>0.47599999999999998</v>
      </c>
      <c r="I1737">
        <f>Data[[#This Row],[nucleus_area_pct]]/Data[[#This Row],[cytoplasm_ratio]]</f>
        <v>122.26890756302522</v>
      </c>
      <c r="J1737">
        <v>0.78100000000000003</v>
      </c>
      <c r="K1737">
        <v>0.42399999999999999</v>
      </c>
      <c r="L1737">
        <v>4.41</v>
      </c>
      <c r="M1737">
        <v>2</v>
      </c>
      <c r="N1737">
        <v>0.81699999999999995</v>
      </c>
      <c r="O1737">
        <v>495</v>
      </c>
      <c r="P1737">
        <v>70</v>
      </c>
      <c r="Q1737">
        <v>239</v>
      </c>
      <c r="R1737">
        <v>169</v>
      </c>
      <c r="S1737">
        <v>143</v>
      </c>
      <c r="T1737">
        <f>(Data[[#This Row],[mean_r]]/256)*100</f>
        <v>93.359375</v>
      </c>
      <c r="U1737">
        <f>(Data[[#This Row],[mean_g]]/256)*100</f>
        <v>66.015625</v>
      </c>
      <c r="V1737">
        <f>(Data[[#This Row],[mean_b]]/256)*100</f>
        <v>55.859375</v>
      </c>
      <c r="W1737">
        <v>0.71599999999999997</v>
      </c>
      <c r="X1737" t="s">
        <v>51</v>
      </c>
      <c r="Y1737" t="s">
        <v>40</v>
      </c>
      <c r="Z1737">
        <v>4813</v>
      </c>
      <c r="AA1737">
        <v>5.92</v>
      </c>
      <c r="AB1737">
        <v>14.1</v>
      </c>
      <c r="AC1737">
        <v>39.4</v>
      </c>
      <c r="AD1737">
        <v>276522</v>
      </c>
      <c r="AE1737">
        <v>88</v>
      </c>
      <c r="AF1737">
        <v>32.5</v>
      </c>
      <c r="AG1737" t="s">
        <v>46</v>
      </c>
      <c r="AH1737" t="s">
        <v>47</v>
      </c>
      <c r="AI1737" t="s">
        <v>52</v>
      </c>
      <c r="AJ1737">
        <v>100</v>
      </c>
      <c r="AK1737">
        <v>256</v>
      </c>
      <c r="AL1737">
        <v>8.7900000000000006E-2</v>
      </c>
      <c r="AM1737">
        <v>0.91459999999999997</v>
      </c>
      <c r="AN1737">
        <v>0.9909</v>
      </c>
      <c r="AO1737">
        <f>Data[[#This Row],[labeller_confidence_score]]-Data[[#This Row],[cytodiffusion_classification_confidence]]</f>
        <v>7.6300000000000034E-2</v>
      </c>
    </row>
    <row r="1738" spans="1:41" x14ac:dyDescent="0.3">
      <c r="A1738" t="s">
        <v>1811</v>
      </c>
      <c r="B1738" t="s">
        <v>106</v>
      </c>
      <c r="C1738">
        <v>1</v>
      </c>
      <c r="D1738" t="s">
        <v>82</v>
      </c>
      <c r="E1738">
        <v>12.32</v>
      </c>
      <c r="F1738">
        <v>76.8</v>
      </c>
      <c r="G1738">
        <v>0.39900000000000002</v>
      </c>
      <c r="H1738">
        <v>0.157</v>
      </c>
      <c r="I1738">
        <f>Data[[#This Row],[nucleus_area_pct]]/Data[[#This Row],[cytoplasm_ratio]]</f>
        <v>489.171974522293</v>
      </c>
      <c r="J1738">
        <v>0.89200000000000002</v>
      </c>
      <c r="K1738">
        <v>0.23699999999999999</v>
      </c>
      <c r="L1738">
        <v>1.1000000000000001</v>
      </c>
      <c r="M1738">
        <v>1</v>
      </c>
      <c r="N1738">
        <v>0.85699999999999998</v>
      </c>
      <c r="O1738">
        <v>609</v>
      </c>
      <c r="P1738">
        <v>76</v>
      </c>
      <c r="Q1738">
        <v>184</v>
      </c>
      <c r="R1738">
        <v>168</v>
      </c>
      <c r="S1738">
        <v>208</v>
      </c>
      <c r="T1738">
        <f>(Data[[#This Row],[mean_r]]/256)*100</f>
        <v>71.875</v>
      </c>
      <c r="U1738">
        <f>(Data[[#This Row],[mean_g]]/256)*100</f>
        <v>65.625</v>
      </c>
      <c r="V1738">
        <f>(Data[[#This Row],[mean_b]]/256)*100</f>
        <v>81.25</v>
      </c>
      <c r="W1738">
        <v>0.59899999999999998</v>
      </c>
      <c r="X1738" t="s">
        <v>51</v>
      </c>
      <c r="Y1738" t="s">
        <v>40</v>
      </c>
      <c r="Z1738">
        <v>6297</v>
      </c>
      <c r="AA1738">
        <v>4.42</v>
      </c>
      <c r="AB1738">
        <v>15.4</v>
      </c>
      <c r="AC1738">
        <v>40.299999999999997</v>
      </c>
      <c r="AD1738">
        <v>216638</v>
      </c>
      <c r="AE1738">
        <v>69.900000000000006</v>
      </c>
      <c r="AF1738">
        <v>31.5</v>
      </c>
      <c r="AG1738" t="s">
        <v>64</v>
      </c>
      <c r="AH1738" t="s">
        <v>68</v>
      </c>
      <c r="AI1738" t="s">
        <v>56</v>
      </c>
      <c r="AJ1738">
        <v>100</v>
      </c>
      <c r="AK1738">
        <v>224</v>
      </c>
      <c r="AL1738">
        <v>0.87580000000000002</v>
      </c>
      <c r="AM1738">
        <v>0.90849999999999997</v>
      </c>
      <c r="AN1738">
        <v>0.83730000000000004</v>
      </c>
      <c r="AO1738">
        <f>Data[[#This Row],[labeller_confidence_score]]-Data[[#This Row],[cytodiffusion_classification_confidence]]</f>
        <v>-7.119999999999993E-2</v>
      </c>
    </row>
    <row r="1739" spans="1:41" x14ac:dyDescent="0.3">
      <c r="A1739" t="s">
        <v>1812</v>
      </c>
      <c r="B1739" t="s">
        <v>49</v>
      </c>
      <c r="C1739">
        <v>0</v>
      </c>
      <c r="D1739" t="s">
        <v>50</v>
      </c>
      <c r="E1739">
        <v>12.98</v>
      </c>
      <c r="F1739">
        <v>49.4</v>
      </c>
      <c r="G1739">
        <v>0.67400000000000004</v>
      </c>
      <c r="H1739">
        <v>0.37</v>
      </c>
      <c r="I1739">
        <f>Data[[#This Row],[nucleus_area_pct]]/Data[[#This Row],[cytoplasm_ratio]]</f>
        <v>133.51351351351352</v>
      </c>
      <c r="J1739">
        <v>0.92</v>
      </c>
      <c r="K1739">
        <v>0.51800000000000002</v>
      </c>
      <c r="L1739">
        <v>3.27</v>
      </c>
      <c r="M1739">
        <v>2.5</v>
      </c>
      <c r="N1739">
        <v>0.81699999999999995</v>
      </c>
      <c r="O1739">
        <v>400</v>
      </c>
      <c r="P1739">
        <v>61</v>
      </c>
      <c r="Q1739">
        <v>214</v>
      </c>
      <c r="R1739">
        <v>147</v>
      </c>
      <c r="S1739">
        <v>174</v>
      </c>
      <c r="T1739">
        <f>(Data[[#This Row],[mean_r]]/256)*100</f>
        <v>83.59375</v>
      </c>
      <c r="U1739">
        <f>(Data[[#This Row],[mean_g]]/256)*100</f>
        <v>57.421875</v>
      </c>
      <c r="V1739">
        <f>(Data[[#This Row],[mean_b]]/256)*100</f>
        <v>67.96875</v>
      </c>
      <c r="W1739">
        <v>0.63600000000000001</v>
      </c>
      <c r="X1739" t="s">
        <v>39</v>
      </c>
      <c r="Y1739" t="s">
        <v>45</v>
      </c>
      <c r="Z1739">
        <v>5562</v>
      </c>
      <c r="AA1739">
        <v>4.8499999999999996</v>
      </c>
      <c r="AB1739">
        <v>12.1</v>
      </c>
      <c r="AC1739">
        <v>35.5</v>
      </c>
      <c r="AD1739">
        <v>220117</v>
      </c>
      <c r="AE1739">
        <v>95.3</v>
      </c>
      <c r="AF1739">
        <v>30.7</v>
      </c>
      <c r="AG1739" t="s">
        <v>46</v>
      </c>
      <c r="AH1739" t="s">
        <v>68</v>
      </c>
      <c r="AI1739" t="s">
        <v>56</v>
      </c>
      <c r="AJ1739">
        <v>100</v>
      </c>
      <c r="AK1739">
        <v>224</v>
      </c>
      <c r="AL1739">
        <v>0.22589999999999999</v>
      </c>
      <c r="AM1739">
        <v>0.82930000000000004</v>
      </c>
      <c r="AN1739">
        <v>0.93689999999999996</v>
      </c>
      <c r="AO1739">
        <f>Data[[#This Row],[labeller_confidence_score]]-Data[[#This Row],[cytodiffusion_classification_confidence]]</f>
        <v>0.10759999999999992</v>
      </c>
    </row>
    <row r="1740" spans="1:41" x14ac:dyDescent="0.3">
      <c r="A1740" t="s">
        <v>1813</v>
      </c>
      <c r="B1740" t="s">
        <v>54</v>
      </c>
      <c r="C1740">
        <v>0</v>
      </c>
      <c r="D1740" t="s">
        <v>54</v>
      </c>
      <c r="E1740">
        <v>6.99</v>
      </c>
      <c r="F1740">
        <v>0</v>
      </c>
      <c r="G1740">
        <v>0</v>
      </c>
      <c r="H1740">
        <v>1</v>
      </c>
      <c r="I1740">
        <f>Data[[#This Row],[nucleus_area_pct]]/Data[[#This Row],[cytoplasm_ratio]]</f>
        <v>0</v>
      </c>
      <c r="J1740">
        <v>0.88800000000000001</v>
      </c>
      <c r="K1740">
        <v>0.151</v>
      </c>
      <c r="L1740">
        <v>0.56000000000000005</v>
      </c>
      <c r="M1740">
        <v>1</v>
      </c>
      <c r="N1740">
        <v>0.95699999999999996</v>
      </c>
      <c r="O1740">
        <v>201</v>
      </c>
      <c r="P1740">
        <v>43</v>
      </c>
      <c r="Q1740">
        <v>233</v>
      </c>
      <c r="R1740">
        <v>143</v>
      </c>
      <c r="S1740">
        <v>127</v>
      </c>
      <c r="T1740">
        <f>(Data[[#This Row],[mean_r]]/256)*100</f>
        <v>91.015625</v>
      </c>
      <c r="U1740">
        <f>(Data[[#This Row],[mean_g]]/256)*100</f>
        <v>55.859375</v>
      </c>
      <c r="V1740">
        <f>(Data[[#This Row],[mean_b]]/256)*100</f>
        <v>49.609375</v>
      </c>
      <c r="W1740">
        <v>0.5</v>
      </c>
      <c r="X1740" t="s">
        <v>51</v>
      </c>
      <c r="Y1740" t="s">
        <v>40</v>
      </c>
      <c r="Z1740">
        <v>8909</v>
      </c>
      <c r="AA1740">
        <v>6.05</v>
      </c>
      <c r="AB1740">
        <v>14.6</v>
      </c>
      <c r="AC1740">
        <v>35.700000000000003</v>
      </c>
      <c r="AD1740">
        <v>315054</v>
      </c>
      <c r="AE1740">
        <v>92.6</v>
      </c>
      <c r="AF1740">
        <v>32.9</v>
      </c>
      <c r="AG1740" t="s">
        <v>46</v>
      </c>
      <c r="AH1740" t="s">
        <v>42</v>
      </c>
      <c r="AI1740" t="s">
        <v>56</v>
      </c>
      <c r="AJ1740">
        <v>100</v>
      </c>
      <c r="AK1740">
        <v>224</v>
      </c>
      <c r="AL1740">
        <v>6.1199999999999997E-2</v>
      </c>
      <c r="AM1740">
        <v>0.93389999999999995</v>
      </c>
      <c r="AN1740">
        <v>0.87460000000000004</v>
      </c>
      <c r="AO1740">
        <f>Data[[#This Row],[labeller_confidence_score]]-Data[[#This Row],[cytodiffusion_classification_confidence]]</f>
        <v>-5.9299999999999908E-2</v>
      </c>
    </row>
    <row r="1741" spans="1:41" x14ac:dyDescent="0.3">
      <c r="A1741" t="s">
        <v>1814</v>
      </c>
      <c r="B1741" t="s">
        <v>62</v>
      </c>
      <c r="C1741">
        <v>0</v>
      </c>
      <c r="D1741" t="s">
        <v>50</v>
      </c>
      <c r="E1741">
        <v>9.39</v>
      </c>
      <c r="F1741">
        <v>78.8</v>
      </c>
      <c r="G1741">
        <v>0.78500000000000003</v>
      </c>
      <c r="H1741">
        <v>0.16</v>
      </c>
      <c r="I1741">
        <f>Data[[#This Row],[nucleus_area_pct]]/Data[[#This Row],[cytoplasm_ratio]]</f>
        <v>492.5</v>
      </c>
      <c r="J1741">
        <v>0.98199999999999998</v>
      </c>
      <c r="K1741">
        <v>0.20200000000000001</v>
      </c>
      <c r="L1741">
        <v>1.31</v>
      </c>
      <c r="M1741">
        <v>1</v>
      </c>
      <c r="N1741">
        <v>0.80800000000000005</v>
      </c>
      <c r="O1741">
        <v>265</v>
      </c>
      <c r="P1741">
        <v>49</v>
      </c>
      <c r="Q1741">
        <v>211</v>
      </c>
      <c r="R1741">
        <v>139</v>
      </c>
      <c r="S1741">
        <v>200</v>
      </c>
      <c r="T1741">
        <f>(Data[[#This Row],[mean_r]]/256)*100</f>
        <v>82.421875</v>
      </c>
      <c r="U1741">
        <f>(Data[[#This Row],[mean_g]]/256)*100</f>
        <v>54.296875</v>
      </c>
      <c r="V1741">
        <f>(Data[[#This Row],[mean_b]]/256)*100</f>
        <v>78.125</v>
      </c>
      <c r="W1741">
        <v>0.78</v>
      </c>
      <c r="X1741" t="s">
        <v>63</v>
      </c>
      <c r="Y1741" t="s">
        <v>45</v>
      </c>
      <c r="Z1741">
        <v>7701</v>
      </c>
      <c r="AA1741">
        <v>3.47</v>
      </c>
      <c r="AB1741">
        <v>13.1</v>
      </c>
      <c r="AC1741">
        <v>43.1</v>
      </c>
      <c r="AD1741">
        <v>209149</v>
      </c>
      <c r="AE1741">
        <v>88.5</v>
      </c>
      <c r="AF1741">
        <v>31.4</v>
      </c>
      <c r="AG1741" t="s">
        <v>41</v>
      </c>
      <c r="AH1741" t="s">
        <v>42</v>
      </c>
      <c r="AI1741" t="s">
        <v>56</v>
      </c>
      <c r="AJ1741">
        <v>100</v>
      </c>
      <c r="AK1741">
        <v>360</v>
      </c>
      <c r="AL1741">
        <v>6.3100000000000003E-2</v>
      </c>
      <c r="AM1741">
        <v>0.9304</v>
      </c>
      <c r="AN1741">
        <v>0.9103</v>
      </c>
      <c r="AO1741">
        <f>Data[[#This Row],[labeller_confidence_score]]-Data[[#This Row],[cytodiffusion_classification_confidence]]</f>
        <v>-2.0100000000000007E-2</v>
      </c>
    </row>
    <row r="1742" spans="1:41" x14ac:dyDescent="0.3">
      <c r="A1742" t="s">
        <v>1815</v>
      </c>
      <c r="B1742" t="s">
        <v>74</v>
      </c>
      <c r="C1742">
        <v>0</v>
      </c>
      <c r="D1742" t="s">
        <v>75</v>
      </c>
      <c r="E1742">
        <v>2.0099999999999998</v>
      </c>
      <c r="F1742">
        <v>0</v>
      </c>
      <c r="G1742">
        <v>0</v>
      </c>
      <c r="H1742">
        <v>1</v>
      </c>
      <c r="I1742">
        <f>Data[[#This Row],[nucleus_area_pct]]/Data[[#This Row],[cytoplasm_ratio]]</f>
        <v>0</v>
      </c>
      <c r="J1742">
        <v>0.72</v>
      </c>
      <c r="K1742">
        <v>0.44700000000000001</v>
      </c>
      <c r="L1742">
        <v>2.42</v>
      </c>
      <c r="M1742">
        <v>1</v>
      </c>
      <c r="N1742">
        <v>0.71799999999999997</v>
      </c>
      <c r="O1742">
        <v>30</v>
      </c>
      <c r="P1742">
        <v>24</v>
      </c>
      <c r="Q1742">
        <v>220</v>
      </c>
      <c r="R1742">
        <v>139</v>
      </c>
      <c r="S1742">
        <v>177</v>
      </c>
      <c r="T1742">
        <f>(Data[[#This Row],[mean_r]]/256)*100</f>
        <v>85.9375</v>
      </c>
      <c r="U1742">
        <f>(Data[[#This Row],[mean_g]]/256)*100</f>
        <v>54.296875</v>
      </c>
      <c r="V1742">
        <f>(Data[[#This Row],[mean_b]]/256)*100</f>
        <v>69.140625</v>
      </c>
      <c r="W1742">
        <v>0.55400000000000005</v>
      </c>
      <c r="X1742" t="s">
        <v>39</v>
      </c>
      <c r="Y1742" t="s">
        <v>45</v>
      </c>
      <c r="Z1742">
        <v>8886</v>
      </c>
      <c r="AA1742">
        <v>5.54</v>
      </c>
      <c r="AB1742">
        <v>13.6</v>
      </c>
      <c r="AC1742">
        <v>49.5</v>
      </c>
      <c r="AD1742">
        <v>242642</v>
      </c>
      <c r="AE1742">
        <v>95.5</v>
      </c>
      <c r="AF1742">
        <v>34.299999999999997</v>
      </c>
      <c r="AG1742" t="s">
        <v>46</v>
      </c>
      <c r="AH1742" t="s">
        <v>47</v>
      </c>
      <c r="AI1742" t="s">
        <v>52</v>
      </c>
      <c r="AJ1742">
        <v>100</v>
      </c>
      <c r="AK1742">
        <v>360</v>
      </c>
      <c r="AL1742">
        <v>5.33E-2</v>
      </c>
      <c r="AM1742">
        <v>0.90190000000000003</v>
      </c>
      <c r="AN1742">
        <v>1</v>
      </c>
      <c r="AO1742">
        <f>Data[[#This Row],[labeller_confidence_score]]-Data[[#This Row],[cytodiffusion_classification_confidence]]</f>
        <v>9.8099999999999965E-2</v>
      </c>
    </row>
    <row r="1743" spans="1:41" x14ac:dyDescent="0.3">
      <c r="A1743" t="s">
        <v>1816</v>
      </c>
      <c r="B1743" t="s">
        <v>106</v>
      </c>
      <c r="C1743">
        <v>1</v>
      </c>
      <c r="D1743" t="s">
        <v>82</v>
      </c>
      <c r="E1743">
        <v>13.85</v>
      </c>
      <c r="F1743">
        <v>86</v>
      </c>
      <c r="G1743">
        <v>0.443</v>
      </c>
      <c r="H1743">
        <v>0.16500000000000001</v>
      </c>
      <c r="I1743">
        <f>Data[[#This Row],[nucleus_area_pct]]/Data[[#This Row],[cytoplasm_ratio]]</f>
        <v>521.21212121212113</v>
      </c>
      <c r="J1743">
        <v>0.97099999999999997</v>
      </c>
      <c r="K1743">
        <v>0.19600000000000001</v>
      </c>
      <c r="L1743">
        <v>0.67</v>
      </c>
      <c r="M1743">
        <v>1</v>
      </c>
      <c r="N1743">
        <v>0.875</v>
      </c>
      <c r="O1743">
        <v>790</v>
      </c>
      <c r="P1743">
        <v>82</v>
      </c>
      <c r="Q1743">
        <v>189</v>
      </c>
      <c r="R1743">
        <v>151</v>
      </c>
      <c r="S1743">
        <v>220</v>
      </c>
      <c r="T1743">
        <f>(Data[[#This Row],[mean_r]]/256)*100</f>
        <v>73.828125</v>
      </c>
      <c r="U1743">
        <f>(Data[[#This Row],[mean_g]]/256)*100</f>
        <v>58.984375</v>
      </c>
      <c r="V1743">
        <f>(Data[[#This Row],[mean_b]]/256)*100</f>
        <v>85.9375</v>
      </c>
      <c r="W1743">
        <v>0.61799999999999999</v>
      </c>
      <c r="X1743" t="s">
        <v>39</v>
      </c>
      <c r="Y1743" t="s">
        <v>40</v>
      </c>
      <c r="Z1743">
        <v>9564</v>
      </c>
      <c r="AA1743">
        <v>5.12</v>
      </c>
      <c r="AB1743">
        <v>14.8</v>
      </c>
      <c r="AC1743">
        <v>38.9</v>
      </c>
      <c r="AD1743">
        <v>305718</v>
      </c>
      <c r="AE1743">
        <v>77.2</v>
      </c>
      <c r="AF1743">
        <v>32.6</v>
      </c>
      <c r="AG1743" t="s">
        <v>41</v>
      </c>
      <c r="AH1743" t="s">
        <v>42</v>
      </c>
      <c r="AI1743" t="s">
        <v>52</v>
      </c>
      <c r="AJ1743">
        <v>40</v>
      </c>
      <c r="AK1743">
        <v>256</v>
      </c>
      <c r="AL1743">
        <v>0.84409999999999996</v>
      </c>
      <c r="AM1743">
        <v>0.76929999999999998</v>
      </c>
      <c r="AN1743">
        <v>0.80700000000000005</v>
      </c>
      <c r="AO1743">
        <f>Data[[#This Row],[labeller_confidence_score]]-Data[[#This Row],[cytodiffusion_classification_confidence]]</f>
        <v>3.7700000000000067E-2</v>
      </c>
    </row>
    <row r="1744" spans="1:41" x14ac:dyDescent="0.3">
      <c r="A1744" t="s">
        <v>1817</v>
      </c>
      <c r="B1744" t="s">
        <v>54</v>
      </c>
      <c r="C1744">
        <v>0</v>
      </c>
      <c r="D1744" t="s">
        <v>54</v>
      </c>
      <c r="E1744">
        <v>6.89</v>
      </c>
      <c r="F1744">
        <v>0</v>
      </c>
      <c r="G1744">
        <v>0</v>
      </c>
      <c r="H1744">
        <v>1</v>
      </c>
      <c r="I1744">
        <f>Data[[#This Row],[nucleus_area_pct]]/Data[[#This Row],[cytoplasm_ratio]]</f>
        <v>0</v>
      </c>
      <c r="J1744">
        <v>1</v>
      </c>
      <c r="K1744">
        <v>0.19400000000000001</v>
      </c>
      <c r="L1744">
        <v>0.89</v>
      </c>
      <c r="M1744">
        <v>1</v>
      </c>
      <c r="N1744">
        <v>0.99</v>
      </c>
      <c r="O1744">
        <v>201</v>
      </c>
      <c r="P1744">
        <v>56</v>
      </c>
      <c r="Q1744">
        <v>246</v>
      </c>
      <c r="R1744">
        <v>125</v>
      </c>
      <c r="S1744">
        <v>125</v>
      </c>
      <c r="T1744">
        <f>(Data[[#This Row],[mean_r]]/256)*100</f>
        <v>96.09375</v>
      </c>
      <c r="U1744">
        <f>(Data[[#This Row],[mean_g]]/256)*100</f>
        <v>48.828125</v>
      </c>
      <c r="V1744">
        <f>(Data[[#This Row],[mean_b]]/256)*100</f>
        <v>48.828125</v>
      </c>
      <c r="W1744">
        <v>0.49</v>
      </c>
      <c r="X1744" t="s">
        <v>39</v>
      </c>
      <c r="Y1744" t="s">
        <v>45</v>
      </c>
      <c r="Z1744">
        <v>5460</v>
      </c>
      <c r="AA1744">
        <v>4.3499999999999996</v>
      </c>
      <c r="AB1744">
        <v>14.7</v>
      </c>
      <c r="AC1744">
        <v>51.2</v>
      </c>
      <c r="AD1744">
        <v>270562</v>
      </c>
      <c r="AE1744">
        <v>73.5</v>
      </c>
      <c r="AF1744">
        <v>32.6</v>
      </c>
      <c r="AG1744" t="s">
        <v>64</v>
      </c>
      <c r="AH1744" t="s">
        <v>42</v>
      </c>
      <c r="AI1744" t="s">
        <v>52</v>
      </c>
      <c r="AJ1744">
        <v>100</v>
      </c>
      <c r="AK1744">
        <v>256</v>
      </c>
      <c r="AL1744">
        <v>0.1343</v>
      </c>
      <c r="AM1744">
        <v>0.9395</v>
      </c>
      <c r="AN1744">
        <v>0.86129999999999995</v>
      </c>
      <c r="AO1744">
        <f>Data[[#This Row],[labeller_confidence_score]]-Data[[#This Row],[cytodiffusion_classification_confidence]]</f>
        <v>-7.8200000000000047E-2</v>
      </c>
    </row>
    <row r="1745" spans="1:41" x14ac:dyDescent="0.3">
      <c r="A1745" t="s">
        <v>1818</v>
      </c>
      <c r="B1745" t="s">
        <v>49</v>
      </c>
      <c r="C1745">
        <v>0</v>
      </c>
      <c r="D1745" t="s">
        <v>50</v>
      </c>
      <c r="E1745">
        <v>11.2</v>
      </c>
      <c r="F1745">
        <v>48</v>
      </c>
      <c r="G1745">
        <v>0.41199999999999998</v>
      </c>
      <c r="H1745">
        <v>0.40799999999999997</v>
      </c>
      <c r="I1745">
        <f>Data[[#This Row],[nucleus_area_pct]]/Data[[#This Row],[cytoplasm_ratio]]</f>
        <v>117.64705882352942</v>
      </c>
      <c r="J1745">
        <v>0.83299999999999996</v>
      </c>
      <c r="K1745">
        <v>0.33500000000000002</v>
      </c>
      <c r="L1745">
        <v>3.4</v>
      </c>
      <c r="M1745">
        <v>3.1</v>
      </c>
      <c r="N1745">
        <v>0.85199999999999998</v>
      </c>
      <c r="O1745">
        <v>402</v>
      </c>
      <c r="P1745">
        <v>62</v>
      </c>
      <c r="Q1745">
        <v>205</v>
      </c>
      <c r="R1745">
        <v>187</v>
      </c>
      <c r="S1745">
        <v>211</v>
      </c>
      <c r="T1745">
        <f>(Data[[#This Row],[mean_r]]/256)*100</f>
        <v>80.078125</v>
      </c>
      <c r="U1745">
        <f>(Data[[#This Row],[mean_g]]/256)*100</f>
        <v>73.046875</v>
      </c>
      <c r="V1745">
        <f>(Data[[#This Row],[mean_b]]/256)*100</f>
        <v>82.421875</v>
      </c>
      <c r="W1745">
        <v>0.68400000000000005</v>
      </c>
      <c r="X1745" t="s">
        <v>39</v>
      </c>
      <c r="Y1745" t="s">
        <v>40</v>
      </c>
      <c r="Z1745">
        <v>6657</v>
      </c>
      <c r="AA1745">
        <v>4.8</v>
      </c>
      <c r="AB1745">
        <v>11.6</v>
      </c>
      <c r="AC1745">
        <v>37.799999999999997</v>
      </c>
      <c r="AD1745">
        <v>202039</v>
      </c>
      <c r="AE1745">
        <v>87.6</v>
      </c>
      <c r="AF1745">
        <v>35.5</v>
      </c>
      <c r="AG1745" t="s">
        <v>64</v>
      </c>
      <c r="AH1745" t="s">
        <v>47</v>
      </c>
      <c r="AI1745" t="s">
        <v>56</v>
      </c>
      <c r="AJ1745">
        <v>60</v>
      </c>
      <c r="AK1745">
        <v>224</v>
      </c>
      <c r="AL1745">
        <v>8.1699999999999995E-2</v>
      </c>
      <c r="AM1745">
        <v>0.93020000000000003</v>
      </c>
      <c r="AN1745">
        <v>0.90649999999999997</v>
      </c>
      <c r="AO1745">
        <f>Data[[#This Row],[labeller_confidence_score]]-Data[[#This Row],[cytodiffusion_classification_confidence]]</f>
        <v>-2.3700000000000054E-2</v>
      </c>
    </row>
    <row r="1746" spans="1:41" x14ac:dyDescent="0.3">
      <c r="A1746" t="s">
        <v>1819</v>
      </c>
      <c r="B1746" t="s">
        <v>60</v>
      </c>
      <c r="C1746">
        <v>0</v>
      </c>
      <c r="D1746" t="s">
        <v>50</v>
      </c>
      <c r="E1746">
        <v>13.98</v>
      </c>
      <c r="F1746">
        <v>67</v>
      </c>
      <c r="G1746">
        <v>0.55700000000000005</v>
      </c>
      <c r="H1746">
        <v>0.34899999999999998</v>
      </c>
      <c r="I1746">
        <f>Data[[#This Row],[nucleus_area_pct]]/Data[[#This Row],[cytoplasm_ratio]]</f>
        <v>191.97707736389685</v>
      </c>
      <c r="J1746">
        <v>0.78800000000000003</v>
      </c>
      <c r="K1746">
        <v>0.42299999999999999</v>
      </c>
      <c r="L1746">
        <v>1.44</v>
      </c>
      <c r="M1746">
        <v>1.4</v>
      </c>
      <c r="N1746">
        <v>0.81</v>
      </c>
      <c r="O1746">
        <v>587</v>
      </c>
      <c r="P1746">
        <v>110</v>
      </c>
      <c r="Q1746">
        <v>212</v>
      </c>
      <c r="R1746">
        <v>167</v>
      </c>
      <c r="S1746">
        <v>173</v>
      </c>
      <c r="T1746">
        <f>(Data[[#This Row],[mean_r]]/256)*100</f>
        <v>82.8125</v>
      </c>
      <c r="U1746">
        <f>(Data[[#This Row],[mean_g]]/256)*100</f>
        <v>65.234375</v>
      </c>
      <c r="V1746">
        <f>(Data[[#This Row],[mean_b]]/256)*100</f>
        <v>67.578125</v>
      </c>
      <c r="W1746">
        <v>0.48899999999999999</v>
      </c>
      <c r="X1746" t="s">
        <v>51</v>
      </c>
      <c r="Y1746" t="s">
        <v>45</v>
      </c>
      <c r="Z1746">
        <v>6333</v>
      </c>
      <c r="AA1746">
        <v>6.07</v>
      </c>
      <c r="AB1746">
        <v>14.3</v>
      </c>
      <c r="AC1746">
        <v>40.700000000000003</v>
      </c>
      <c r="AD1746">
        <v>210926</v>
      </c>
      <c r="AE1746">
        <v>91.8</v>
      </c>
      <c r="AF1746">
        <v>34.299999999999997</v>
      </c>
      <c r="AG1746" t="s">
        <v>41</v>
      </c>
      <c r="AH1746" t="s">
        <v>42</v>
      </c>
      <c r="AI1746" t="s">
        <v>52</v>
      </c>
      <c r="AJ1746">
        <v>60</v>
      </c>
      <c r="AK1746">
        <v>360</v>
      </c>
      <c r="AL1746">
        <v>0.1143</v>
      </c>
      <c r="AM1746">
        <v>0.90900000000000003</v>
      </c>
      <c r="AN1746">
        <v>0.88670000000000004</v>
      </c>
      <c r="AO1746">
        <f>Data[[#This Row],[labeller_confidence_score]]-Data[[#This Row],[cytodiffusion_classification_confidence]]</f>
        <v>-2.2299999999999986E-2</v>
      </c>
    </row>
    <row r="1747" spans="1:41" x14ac:dyDescent="0.3">
      <c r="A1747" t="s">
        <v>1820</v>
      </c>
      <c r="B1747" t="s">
        <v>49</v>
      </c>
      <c r="C1747">
        <v>0</v>
      </c>
      <c r="D1747" t="s">
        <v>50</v>
      </c>
      <c r="E1747">
        <v>11.15</v>
      </c>
      <c r="F1747">
        <v>57.7</v>
      </c>
      <c r="G1747">
        <v>0.66200000000000003</v>
      </c>
      <c r="H1747">
        <v>0.41499999999999998</v>
      </c>
      <c r="I1747">
        <f>Data[[#This Row],[nucleus_area_pct]]/Data[[#This Row],[cytoplasm_ratio]]</f>
        <v>139.03614457831327</v>
      </c>
      <c r="J1747">
        <v>0.85899999999999999</v>
      </c>
      <c r="K1747">
        <v>0.38400000000000001</v>
      </c>
      <c r="L1747">
        <v>3.32</v>
      </c>
      <c r="M1747">
        <v>3.5</v>
      </c>
      <c r="N1747">
        <v>0.81</v>
      </c>
      <c r="O1747">
        <v>441</v>
      </c>
      <c r="P1747">
        <v>77</v>
      </c>
      <c r="Q1747">
        <v>196</v>
      </c>
      <c r="R1747">
        <v>157</v>
      </c>
      <c r="S1747">
        <v>210</v>
      </c>
      <c r="T1747">
        <f>(Data[[#This Row],[mean_r]]/256)*100</f>
        <v>76.5625</v>
      </c>
      <c r="U1747">
        <f>(Data[[#This Row],[mean_g]]/256)*100</f>
        <v>61.328125</v>
      </c>
      <c r="V1747">
        <f>(Data[[#This Row],[mean_b]]/256)*100</f>
        <v>82.03125</v>
      </c>
      <c r="W1747">
        <v>0.66200000000000003</v>
      </c>
      <c r="X1747" t="s">
        <v>51</v>
      </c>
      <c r="Y1747" t="s">
        <v>45</v>
      </c>
      <c r="Z1747">
        <v>7716</v>
      </c>
      <c r="AA1747">
        <v>4.59</v>
      </c>
      <c r="AB1747">
        <v>17.899999999999999</v>
      </c>
      <c r="AC1747">
        <v>47.5</v>
      </c>
      <c r="AD1747">
        <v>382897</v>
      </c>
      <c r="AE1747">
        <v>104.8</v>
      </c>
      <c r="AF1747">
        <v>30.5</v>
      </c>
      <c r="AG1747" t="s">
        <v>41</v>
      </c>
      <c r="AH1747" t="s">
        <v>42</v>
      </c>
      <c r="AI1747" t="s">
        <v>52</v>
      </c>
      <c r="AJ1747">
        <v>60</v>
      </c>
      <c r="AK1747">
        <v>224</v>
      </c>
      <c r="AL1747">
        <v>5.2299999999999999E-2</v>
      </c>
      <c r="AM1747">
        <v>0.93840000000000001</v>
      </c>
      <c r="AN1747">
        <v>0.93369999999999997</v>
      </c>
      <c r="AO1747">
        <f>Data[[#This Row],[labeller_confidence_score]]-Data[[#This Row],[cytodiffusion_classification_confidence]]</f>
        <v>-4.7000000000000375E-3</v>
      </c>
    </row>
    <row r="1748" spans="1:41" x14ac:dyDescent="0.3">
      <c r="A1748" t="s">
        <v>1821</v>
      </c>
      <c r="B1748" t="s">
        <v>62</v>
      </c>
      <c r="C1748">
        <v>0</v>
      </c>
      <c r="D1748" t="s">
        <v>50</v>
      </c>
      <c r="E1748">
        <v>8.8699999999999992</v>
      </c>
      <c r="F1748">
        <v>68.7</v>
      </c>
      <c r="G1748">
        <v>0.80700000000000005</v>
      </c>
      <c r="H1748">
        <v>0.16700000000000001</v>
      </c>
      <c r="I1748">
        <f>Data[[#This Row],[nucleus_area_pct]]/Data[[#This Row],[cytoplasm_ratio]]</f>
        <v>411.37724550898201</v>
      </c>
      <c r="J1748">
        <v>0.91900000000000004</v>
      </c>
      <c r="K1748">
        <v>9.6000000000000002E-2</v>
      </c>
      <c r="L1748">
        <v>1.35</v>
      </c>
      <c r="M1748">
        <v>1</v>
      </c>
      <c r="N1748">
        <v>0.92400000000000004</v>
      </c>
      <c r="O1748">
        <v>304</v>
      </c>
      <c r="P1748">
        <v>57</v>
      </c>
      <c r="Q1748">
        <v>196</v>
      </c>
      <c r="R1748">
        <v>168</v>
      </c>
      <c r="S1748">
        <v>202</v>
      </c>
      <c r="T1748">
        <f>(Data[[#This Row],[mean_r]]/256)*100</f>
        <v>76.5625</v>
      </c>
      <c r="U1748">
        <f>(Data[[#This Row],[mean_g]]/256)*100</f>
        <v>65.625</v>
      </c>
      <c r="V1748">
        <f>(Data[[#This Row],[mean_b]]/256)*100</f>
        <v>78.90625</v>
      </c>
      <c r="W1748">
        <v>0.76100000000000001</v>
      </c>
      <c r="X1748" t="s">
        <v>39</v>
      </c>
      <c r="Y1748" t="s">
        <v>40</v>
      </c>
      <c r="Z1748">
        <v>6793</v>
      </c>
      <c r="AA1748">
        <v>4.7</v>
      </c>
      <c r="AB1748">
        <v>11.8</v>
      </c>
      <c r="AC1748">
        <v>39.4</v>
      </c>
      <c r="AD1748">
        <v>153112</v>
      </c>
      <c r="AE1748">
        <v>105.1</v>
      </c>
      <c r="AF1748">
        <v>35</v>
      </c>
      <c r="AG1748" t="s">
        <v>46</v>
      </c>
      <c r="AH1748" t="s">
        <v>42</v>
      </c>
      <c r="AI1748" t="s">
        <v>56</v>
      </c>
      <c r="AJ1748">
        <v>60</v>
      </c>
      <c r="AK1748">
        <v>256</v>
      </c>
      <c r="AL1748">
        <v>4.5699999999999998E-2</v>
      </c>
      <c r="AM1748">
        <v>0.87790000000000001</v>
      </c>
      <c r="AN1748">
        <v>0.85070000000000001</v>
      </c>
      <c r="AO1748">
        <f>Data[[#This Row],[labeller_confidence_score]]-Data[[#This Row],[cytodiffusion_classification_confidence]]</f>
        <v>-2.7200000000000002E-2</v>
      </c>
    </row>
    <row r="1749" spans="1:41" x14ac:dyDescent="0.3">
      <c r="A1749" t="s">
        <v>1822</v>
      </c>
      <c r="B1749" t="s">
        <v>87</v>
      </c>
      <c r="C1749">
        <v>0</v>
      </c>
      <c r="D1749" t="s">
        <v>50</v>
      </c>
      <c r="E1749">
        <v>11.75</v>
      </c>
      <c r="F1749">
        <v>49.9</v>
      </c>
      <c r="G1749">
        <v>0.66600000000000004</v>
      </c>
      <c r="H1749">
        <v>0.57099999999999995</v>
      </c>
      <c r="I1749">
        <f>Data[[#This Row],[nucleus_area_pct]]/Data[[#This Row],[cytoplasm_ratio]]</f>
        <v>87.390542907180389</v>
      </c>
      <c r="J1749">
        <v>0.68200000000000005</v>
      </c>
      <c r="K1749">
        <v>0.40300000000000002</v>
      </c>
      <c r="L1749">
        <v>4.2</v>
      </c>
      <c r="M1749">
        <v>2.5</v>
      </c>
      <c r="N1749">
        <v>0.78600000000000003</v>
      </c>
      <c r="O1749">
        <v>468</v>
      </c>
      <c r="P1749">
        <v>79</v>
      </c>
      <c r="Q1749">
        <v>216</v>
      </c>
      <c r="R1749">
        <v>149</v>
      </c>
      <c r="S1749">
        <v>139</v>
      </c>
      <c r="T1749">
        <f>(Data[[#This Row],[mean_r]]/256)*100</f>
        <v>84.375</v>
      </c>
      <c r="U1749">
        <f>(Data[[#This Row],[mean_g]]/256)*100</f>
        <v>58.203125</v>
      </c>
      <c r="V1749">
        <f>(Data[[#This Row],[mean_b]]/256)*100</f>
        <v>54.296875</v>
      </c>
      <c r="W1749">
        <v>0.58599999999999997</v>
      </c>
      <c r="X1749" t="s">
        <v>63</v>
      </c>
      <c r="Y1749" t="s">
        <v>40</v>
      </c>
      <c r="Z1749">
        <v>5891</v>
      </c>
      <c r="AA1749">
        <v>4.8600000000000003</v>
      </c>
      <c r="AB1749">
        <v>15.9</v>
      </c>
      <c r="AC1749">
        <v>33.700000000000003</v>
      </c>
      <c r="AD1749">
        <v>92402</v>
      </c>
      <c r="AE1749">
        <v>96.9</v>
      </c>
      <c r="AF1749">
        <v>31.7</v>
      </c>
      <c r="AG1749" t="s">
        <v>46</v>
      </c>
      <c r="AH1749" t="s">
        <v>68</v>
      </c>
      <c r="AI1749" t="s">
        <v>56</v>
      </c>
      <c r="AJ1749">
        <v>100</v>
      </c>
      <c r="AK1749">
        <v>256</v>
      </c>
      <c r="AL1749">
        <v>5.9499999999999997E-2</v>
      </c>
      <c r="AM1749">
        <v>0.85809999999999997</v>
      </c>
      <c r="AN1749">
        <v>0.98960000000000004</v>
      </c>
      <c r="AO1749">
        <f>Data[[#This Row],[labeller_confidence_score]]-Data[[#This Row],[cytodiffusion_classification_confidence]]</f>
        <v>0.13150000000000006</v>
      </c>
    </row>
    <row r="1750" spans="1:41" x14ac:dyDescent="0.3">
      <c r="A1750" t="s">
        <v>1823</v>
      </c>
      <c r="B1750" t="s">
        <v>133</v>
      </c>
      <c r="C1750">
        <v>1</v>
      </c>
      <c r="D1750" t="s">
        <v>104</v>
      </c>
      <c r="E1750">
        <v>8.11</v>
      </c>
      <c r="F1750">
        <v>0</v>
      </c>
      <c r="G1750">
        <v>0</v>
      </c>
      <c r="H1750">
        <v>1</v>
      </c>
      <c r="I1750">
        <f>Data[[#This Row],[nucleus_area_pct]]/Data[[#This Row],[cytoplasm_ratio]]</f>
        <v>0</v>
      </c>
      <c r="J1750">
        <v>0.61899999999999999</v>
      </c>
      <c r="K1750">
        <v>0.81499999999999995</v>
      </c>
      <c r="L1750">
        <v>7.0000000000000007E-2</v>
      </c>
      <c r="M1750">
        <v>1</v>
      </c>
      <c r="N1750">
        <v>0.82199999999999995</v>
      </c>
      <c r="O1750">
        <v>179</v>
      </c>
      <c r="P1750">
        <v>53</v>
      </c>
      <c r="Q1750">
        <v>240</v>
      </c>
      <c r="R1750">
        <v>133</v>
      </c>
      <c r="S1750">
        <v>126</v>
      </c>
      <c r="T1750">
        <f>(Data[[#This Row],[mean_r]]/256)*100</f>
        <v>93.75</v>
      </c>
      <c r="U1750">
        <f>(Data[[#This Row],[mean_g]]/256)*100</f>
        <v>51.953125</v>
      </c>
      <c r="V1750">
        <f>(Data[[#This Row],[mean_b]]/256)*100</f>
        <v>49.21875</v>
      </c>
      <c r="W1750">
        <v>0.48899999999999999</v>
      </c>
      <c r="X1750" t="s">
        <v>39</v>
      </c>
      <c r="Y1750" t="s">
        <v>40</v>
      </c>
      <c r="Z1750">
        <v>4373</v>
      </c>
      <c r="AA1750">
        <v>5.78</v>
      </c>
      <c r="AB1750">
        <v>13.1</v>
      </c>
      <c r="AC1750">
        <v>44.5</v>
      </c>
      <c r="AD1750">
        <v>268158</v>
      </c>
      <c r="AE1750">
        <v>89.2</v>
      </c>
      <c r="AF1750">
        <v>33.799999999999997</v>
      </c>
      <c r="AG1750" t="s">
        <v>64</v>
      </c>
      <c r="AH1750" t="s">
        <v>68</v>
      </c>
      <c r="AI1750" t="s">
        <v>52</v>
      </c>
      <c r="AJ1750">
        <v>60</v>
      </c>
      <c r="AK1750">
        <v>256</v>
      </c>
      <c r="AL1750">
        <v>0.73540000000000005</v>
      </c>
      <c r="AM1750">
        <v>0.84189999999999998</v>
      </c>
      <c r="AN1750">
        <v>0.70609999999999995</v>
      </c>
      <c r="AO1750">
        <f>Data[[#This Row],[labeller_confidence_score]]-Data[[#This Row],[cytodiffusion_classification_confidence]]</f>
        <v>-0.13580000000000003</v>
      </c>
    </row>
    <row r="1751" spans="1:41" x14ac:dyDescent="0.3">
      <c r="A1751" t="s">
        <v>1824</v>
      </c>
      <c r="B1751" t="s">
        <v>67</v>
      </c>
      <c r="C1751">
        <v>1</v>
      </c>
      <c r="D1751" t="s">
        <v>67</v>
      </c>
      <c r="E1751">
        <v>7.37</v>
      </c>
      <c r="F1751">
        <v>23.6</v>
      </c>
      <c r="G1751">
        <v>0.11600000000000001</v>
      </c>
      <c r="H1751">
        <v>1</v>
      </c>
      <c r="I1751">
        <f>Data[[#This Row],[nucleus_area_pct]]/Data[[#This Row],[cytoplasm_ratio]]</f>
        <v>23.6</v>
      </c>
      <c r="J1751">
        <v>0.49299999999999999</v>
      </c>
      <c r="K1751">
        <v>0.61199999999999999</v>
      </c>
      <c r="L1751">
        <v>3.18</v>
      </c>
      <c r="M1751">
        <v>1.2</v>
      </c>
      <c r="N1751">
        <v>0.44</v>
      </c>
      <c r="O1751">
        <v>149</v>
      </c>
      <c r="P1751">
        <v>45</v>
      </c>
      <c r="Q1751">
        <v>214</v>
      </c>
      <c r="R1751">
        <v>144</v>
      </c>
      <c r="S1751">
        <v>126</v>
      </c>
      <c r="T1751">
        <f>(Data[[#This Row],[mean_r]]/256)*100</f>
        <v>83.59375</v>
      </c>
      <c r="U1751">
        <f>(Data[[#This Row],[mean_g]]/256)*100</f>
        <v>56.25</v>
      </c>
      <c r="V1751">
        <f>(Data[[#This Row],[mean_b]]/256)*100</f>
        <v>49.21875</v>
      </c>
      <c r="W1751">
        <v>0.40600000000000003</v>
      </c>
      <c r="X1751" t="s">
        <v>63</v>
      </c>
      <c r="Y1751" t="s">
        <v>40</v>
      </c>
      <c r="Z1751">
        <v>5092</v>
      </c>
      <c r="AA1751">
        <v>5.33</v>
      </c>
      <c r="AB1751">
        <v>17.8</v>
      </c>
      <c r="AC1751">
        <v>42.2</v>
      </c>
      <c r="AD1751">
        <v>383646</v>
      </c>
      <c r="AE1751">
        <v>102.5</v>
      </c>
      <c r="AF1751">
        <v>31.7</v>
      </c>
      <c r="AG1751" t="s">
        <v>64</v>
      </c>
      <c r="AH1751" t="s">
        <v>42</v>
      </c>
      <c r="AI1751" t="s">
        <v>43</v>
      </c>
      <c r="AJ1751">
        <v>100</v>
      </c>
      <c r="AK1751">
        <v>360</v>
      </c>
      <c r="AL1751">
        <v>0.76290000000000002</v>
      </c>
      <c r="AM1751">
        <v>0.63519999999999999</v>
      </c>
      <c r="AN1751">
        <v>0.74660000000000004</v>
      </c>
      <c r="AO1751">
        <f>Data[[#This Row],[labeller_confidence_score]]-Data[[#This Row],[cytodiffusion_classification_confidence]]</f>
        <v>0.11140000000000005</v>
      </c>
    </row>
    <row r="1752" spans="1:41" x14ac:dyDescent="0.3">
      <c r="A1752" t="s">
        <v>1825</v>
      </c>
      <c r="B1752" t="s">
        <v>62</v>
      </c>
      <c r="C1752">
        <v>0</v>
      </c>
      <c r="D1752" t="s">
        <v>50</v>
      </c>
      <c r="E1752">
        <v>9.56</v>
      </c>
      <c r="F1752">
        <v>83.8</v>
      </c>
      <c r="G1752">
        <v>0.77300000000000002</v>
      </c>
      <c r="H1752">
        <v>0.20100000000000001</v>
      </c>
      <c r="I1752">
        <f>Data[[#This Row],[nucleus_area_pct]]/Data[[#This Row],[cytoplasm_ratio]]</f>
        <v>416.91542288557213</v>
      </c>
      <c r="J1752">
        <v>0.85799999999999998</v>
      </c>
      <c r="K1752">
        <v>0.29699999999999999</v>
      </c>
      <c r="L1752">
        <v>1.04</v>
      </c>
      <c r="M1752">
        <v>1</v>
      </c>
      <c r="N1752">
        <v>0.94899999999999995</v>
      </c>
      <c r="O1752">
        <v>249</v>
      </c>
      <c r="P1752">
        <v>59</v>
      </c>
      <c r="Q1752">
        <v>187</v>
      </c>
      <c r="R1752">
        <v>162</v>
      </c>
      <c r="S1752">
        <v>204</v>
      </c>
      <c r="T1752">
        <f>(Data[[#This Row],[mean_r]]/256)*100</f>
        <v>73.046875</v>
      </c>
      <c r="U1752">
        <f>(Data[[#This Row],[mean_g]]/256)*100</f>
        <v>63.28125</v>
      </c>
      <c r="V1752">
        <f>(Data[[#This Row],[mean_b]]/256)*100</f>
        <v>79.6875</v>
      </c>
      <c r="W1752">
        <v>0.64300000000000002</v>
      </c>
      <c r="X1752" t="s">
        <v>63</v>
      </c>
      <c r="Y1752" t="s">
        <v>45</v>
      </c>
      <c r="Z1752">
        <v>3388</v>
      </c>
      <c r="AA1752">
        <v>4.78</v>
      </c>
      <c r="AB1752">
        <v>18</v>
      </c>
      <c r="AC1752">
        <v>39.299999999999997</v>
      </c>
      <c r="AD1752">
        <v>300134</v>
      </c>
      <c r="AE1752">
        <v>86.7</v>
      </c>
      <c r="AF1752">
        <v>33.700000000000003</v>
      </c>
      <c r="AG1752" t="s">
        <v>64</v>
      </c>
      <c r="AH1752" t="s">
        <v>47</v>
      </c>
      <c r="AI1752" t="s">
        <v>56</v>
      </c>
      <c r="AJ1752">
        <v>100</v>
      </c>
      <c r="AK1752">
        <v>224</v>
      </c>
      <c r="AL1752">
        <v>0.1188</v>
      </c>
      <c r="AM1752">
        <v>0.91400000000000003</v>
      </c>
      <c r="AN1752">
        <v>0.8518</v>
      </c>
      <c r="AO1752">
        <f>Data[[#This Row],[labeller_confidence_score]]-Data[[#This Row],[cytodiffusion_classification_confidence]]</f>
        <v>-6.2200000000000033E-2</v>
      </c>
    </row>
    <row r="1753" spans="1:41" x14ac:dyDescent="0.3">
      <c r="A1753" t="s">
        <v>1826</v>
      </c>
      <c r="B1753" t="s">
        <v>54</v>
      </c>
      <c r="C1753">
        <v>0</v>
      </c>
      <c r="D1753" t="s">
        <v>54</v>
      </c>
      <c r="E1753">
        <v>7.56</v>
      </c>
      <c r="F1753">
        <v>0</v>
      </c>
      <c r="G1753">
        <v>0</v>
      </c>
      <c r="H1753">
        <v>1</v>
      </c>
      <c r="I1753">
        <f>Data[[#This Row],[nucleus_area_pct]]/Data[[#This Row],[cytoplasm_ratio]]</f>
        <v>0</v>
      </c>
      <c r="J1753">
        <v>0.85599999999999998</v>
      </c>
      <c r="K1753">
        <v>0.19600000000000001</v>
      </c>
      <c r="L1753">
        <v>0</v>
      </c>
      <c r="M1753">
        <v>1</v>
      </c>
      <c r="N1753">
        <v>0.91900000000000004</v>
      </c>
      <c r="O1753">
        <v>211</v>
      </c>
      <c r="P1753">
        <v>46</v>
      </c>
      <c r="Q1753">
        <v>219</v>
      </c>
      <c r="R1753">
        <v>140</v>
      </c>
      <c r="S1753">
        <v>130</v>
      </c>
      <c r="T1753">
        <f>(Data[[#This Row],[mean_r]]/256)*100</f>
        <v>85.546875</v>
      </c>
      <c r="U1753">
        <f>(Data[[#This Row],[mean_g]]/256)*100</f>
        <v>54.6875</v>
      </c>
      <c r="V1753">
        <f>(Data[[#This Row],[mean_b]]/256)*100</f>
        <v>50.78125</v>
      </c>
      <c r="W1753">
        <v>0.51400000000000001</v>
      </c>
      <c r="X1753" t="s">
        <v>51</v>
      </c>
      <c r="Y1753" t="s">
        <v>45</v>
      </c>
      <c r="Z1753">
        <v>5373</v>
      </c>
      <c r="AA1753">
        <v>5.63</v>
      </c>
      <c r="AB1753">
        <v>15</v>
      </c>
      <c r="AC1753">
        <v>32.9</v>
      </c>
      <c r="AD1753">
        <v>210273</v>
      </c>
      <c r="AE1753">
        <v>83.2</v>
      </c>
      <c r="AF1753">
        <v>35.799999999999997</v>
      </c>
      <c r="AG1753" t="s">
        <v>46</v>
      </c>
      <c r="AH1753" t="s">
        <v>68</v>
      </c>
      <c r="AI1753" t="s">
        <v>52</v>
      </c>
      <c r="AJ1753">
        <v>40</v>
      </c>
      <c r="AK1753">
        <v>360</v>
      </c>
      <c r="AL1753">
        <v>0.1094</v>
      </c>
      <c r="AM1753">
        <v>0.95050000000000001</v>
      </c>
      <c r="AN1753">
        <v>0.92730000000000001</v>
      </c>
      <c r="AO1753">
        <f>Data[[#This Row],[labeller_confidence_score]]-Data[[#This Row],[cytodiffusion_classification_confidence]]</f>
        <v>-2.3199999999999998E-2</v>
      </c>
    </row>
    <row r="1754" spans="1:41" x14ac:dyDescent="0.3">
      <c r="A1754" t="s">
        <v>1827</v>
      </c>
      <c r="B1754" t="s">
        <v>37</v>
      </c>
      <c r="C1754">
        <v>1</v>
      </c>
      <c r="D1754" t="s">
        <v>38</v>
      </c>
      <c r="E1754">
        <v>12.67</v>
      </c>
      <c r="F1754">
        <v>67.900000000000006</v>
      </c>
      <c r="G1754">
        <v>0.51400000000000001</v>
      </c>
      <c r="H1754">
        <v>0.36599999999999999</v>
      </c>
      <c r="I1754">
        <f>Data[[#This Row],[nucleus_area_pct]]/Data[[#This Row],[cytoplasm_ratio]]</f>
        <v>185.51912568306014</v>
      </c>
      <c r="J1754">
        <v>0.69199999999999995</v>
      </c>
      <c r="K1754">
        <v>0.48699999999999999</v>
      </c>
      <c r="L1754">
        <v>3.28</v>
      </c>
      <c r="M1754">
        <v>5.3</v>
      </c>
      <c r="N1754">
        <v>0.86599999999999999</v>
      </c>
      <c r="O1754">
        <v>564</v>
      </c>
      <c r="P1754">
        <v>82</v>
      </c>
      <c r="Q1754">
        <v>207</v>
      </c>
      <c r="R1754">
        <v>145</v>
      </c>
      <c r="S1754">
        <v>182</v>
      </c>
      <c r="T1754">
        <f>(Data[[#This Row],[mean_r]]/256)*100</f>
        <v>80.859375</v>
      </c>
      <c r="U1754">
        <f>(Data[[#This Row],[mean_g]]/256)*100</f>
        <v>56.640625</v>
      </c>
      <c r="V1754">
        <f>(Data[[#This Row],[mean_b]]/256)*100</f>
        <v>71.09375</v>
      </c>
      <c r="W1754">
        <v>0.64</v>
      </c>
      <c r="X1754" t="s">
        <v>51</v>
      </c>
      <c r="Y1754" t="s">
        <v>45</v>
      </c>
      <c r="Z1754">
        <v>2532</v>
      </c>
      <c r="AA1754">
        <v>5.49</v>
      </c>
      <c r="AB1754">
        <v>13.9</v>
      </c>
      <c r="AC1754">
        <v>34.6</v>
      </c>
      <c r="AD1754">
        <v>236993</v>
      </c>
      <c r="AE1754">
        <v>84.5</v>
      </c>
      <c r="AF1754">
        <v>30.4</v>
      </c>
      <c r="AG1754" t="s">
        <v>46</v>
      </c>
      <c r="AH1754" t="s">
        <v>47</v>
      </c>
      <c r="AI1754" t="s">
        <v>56</v>
      </c>
      <c r="AJ1754">
        <v>40</v>
      </c>
      <c r="AK1754">
        <v>224</v>
      </c>
      <c r="AL1754">
        <v>0.8851</v>
      </c>
      <c r="AM1754">
        <v>0.75329999999999997</v>
      </c>
      <c r="AN1754">
        <v>0.74839999999999995</v>
      </c>
      <c r="AO1754">
        <f>Data[[#This Row],[labeller_confidence_score]]-Data[[#This Row],[cytodiffusion_classification_confidence]]</f>
        <v>-4.9000000000000155E-3</v>
      </c>
    </row>
    <row r="1755" spans="1:41" x14ac:dyDescent="0.3">
      <c r="A1755" t="s">
        <v>1828</v>
      </c>
      <c r="B1755" t="s">
        <v>106</v>
      </c>
      <c r="C1755">
        <v>1</v>
      </c>
      <c r="D1755" t="s">
        <v>82</v>
      </c>
      <c r="E1755">
        <v>14.26</v>
      </c>
      <c r="F1755">
        <v>81.400000000000006</v>
      </c>
      <c r="G1755">
        <v>0.45500000000000002</v>
      </c>
      <c r="H1755">
        <v>6.9000000000000006E-2</v>
      </c>
      <c r="I1755">
        <f>Data[[#This Row],[nucleus_area_pct]]/Data[[#This Row],[cytoplasm_ratio]]</f>
        <v>1179.7101449275362</v>
      </c>
      <c r="J1755">
        <v>0.83399999999999996</v>
      </c>
      <c r="K1755">
        <v>0.35399999999999998</v>
      </c>
      <c r="L1755">
        <v>1.39</v>
      </c>
      <c r="M1755">
        <v>1</v>
      </c>
      <c r="N1755">
        <v>0.88600000000000001</v>
      </c>
      <c r="O1755">
        <v>559</v>
      </c>
      <c r="P1755">
        <v>76</v>
      </c>
      <c r="Q1755">
        <v>200</v>
      </c>
      <c r="R1755">
        <v>142</v>
      </c>
      <c r="S1755">
        <v>177</v>
      </c>
      <c r="T1755">
        <f>(Data[[#This Row],[mean_r]]/256)*100</f>
        <v>78.125</v>
      </c>
      <c r="U1755">
        <f>(Data[[#This Row],[mean_g]]/256)*100</f>
        <v>55.46875</v>
      </c>
      <c r="V1755">
        <f>(Data[[#This Row],[mean_b]]/256)*100</f>
        <v>69.140625</v>
      </c>
      <c r="W1755">
        <v>0.58799999999999997</v>
      </c>
      <c r="X1755" t="s">
        <v>39</v>
      </c>
      <c r="Y1755" t="s">
        <v>40</v>
      </c>
      <c r="Z1755">
        <v>9281</v>
      </c>
      <c r="AA1755">
        <v>5.23</v>
      </c>
      <c r="AB1755">
        <v>13.7</v>
      </c>
      <c r="AC1755">
        <v>40.799999999999997</v>
      </c>
      <c r="AD1755">
        <v>327198</v>
      </c>
      <c r="AE1755">
        <v>100.3</v>
      </c>
      <c r="AF1755">
        <v>33.799999999999997</v>
      </c>
      <c r="AG1755" t="s">
        <v>41</v>
      </c>
      <c r="AH1755" t="s">
        <v>42</v>
      </c>
      <c r="AI1755" t="s">
        <v>56</v>
      </c>
      <c r="AJ1755">
        <v>100</v>
      </c>
      <c r="AK1755">
        <v>224</v>
      </c>
      <c r="AL1755">
        <v>0.86529999999999996</v>
      </c>
      <c r="AM1755">
        <v>0.76749999999999996</v>
      </c>
      <c r="AN1755">
        <v>0.72040000000000004</v>
      </c>
      <c r="AO1755">
        <f>Data[[#This Row],[labeller_confidence_score]]-Data[[#This Row],[cytodiffusion_classification_confidence]]</f>
        <v>-4.709999999999992E-2</v>
      </c>
    </row>
    <row r="1756" spans="1:41" x14ac:dyDescent="0.3">
      <c r="A1756" t="s">
        <v>1829</v>
      </c>
      <c r="B1756" t="s">
        <v>81</v>
      </c>
      <c r="C1756">
        <v>1</v>
      </c>
      <c r="D1756" t="s">
        <v>82</v>
      </c>
      <c r="E1756">
        <v>11.46</v>
      </c>
      <c r="F1756">
        <v>87.5</v>
      </c>
      <c r="G1756">
        <v>0.3</v>
      </c>
      <c r="H1756">
        <v>0.107</v>
      </c>
      <c r="I1756">
        <f>Data[[#This Row],[nucleus_area_pct]]/Data[[#This Row],[cytoplasm_ratio]]</f>
        <v>817.75700934579436</v>
      </c>
      <c r="J1756">
        <v>0.72</v>
      </c>
      <c r="K1756">
        <v>0.255</v>
      </c>
      <c r="L1756">
        <v>1.19</v>
      </c>
      <c r="M1756">
        <v>1</v>
      </c>
      <c r="N1756">
        <v>0.874</v>
      </c>
      <c r="O1756">
        <v>623</v>
      </c>
      <c r="P1756">
        <v>116</v>
      </c>
      <c r="Q1756">
        <v>191</v>
      </c>
      <c r="R1756">
        <v>131</v>
      </c>
      <c r="S1756">
        <v>193</v>
      </c>
      <c r="T1756">
        <f>(Data[[#This Row],[mean_r]]/256)*100</f>
        <v>74.609375</v>
      </c>
      <c r="U1756">
        <f>(Data[[#This Row],[mean_g]]/256)*100</f>
        <v>51.171875</v>
      </c>
      <c r="V1756">
        <f>(Data[[#This Row],[mean_b]]/256)*100</f>
        <v>75.390625</v>
      </c>
      <c r="W1756">
        <v>0.69</v>
      </c>
      <c r="X1756" t="s">
        <v>63</v>
      </c>
      <c r="Y1756" t="s">
        <v>45</v>
      </c>
      <c r="Z1756">
        <v>5703</v>
      </c>
      <c r="AA1756">
        <v>4.59</v>
      </c>
      <c r="AB1756">
        <v>15.3</v>
      </c>
      <c r="AC1756">
        <v>36.1</v>
      </c>
      <c r="AD1756">
        <v>228313</v>
      </c>
      <c r="AE1756">
        <v>94.9</v>
      </c>
      <c r="AF1756">
        <v>32.299999999999997</v>
      </c>
      <c r="AG1756" t="s">
        <v>41</v>
      </c>
      <c r="AH1756" t="s">
        <v>42</v>
      </c>
      <c r="AI1756" t="s">
        <v>43</v>
      </c>
      <c r="AJ1756">
        <v>60</v>
      </c>
      <c r="AK1756">
        <v>360</v>
      </c>
      <c r="AL1756">
        <v>0.89059999999999995</v>
      </c>
      <c r="AM1756">
        <v>0.78879999999999995</v>
      </c>
      <c r="AN1756">
        <v>0.80079999999999996</v>
      </c>
      <c r="AO1756">
        <f>Data[[#This Row],[labeller_confidence_score]]-Data[[#This Row],[cytodiffusion_classification_confidence]]</f>
        <v>1.2000000000000011E-2</v>
      </c>
    </row>
    <row r="1757" spans="1:41" x14ac:dyDescent="0.3">
      <c r="A1757" t="s">
        <v>1830</v>
      </c>
      <c r="B1757" t="s">
        <v>106</v>
      </c>
      <c r="C1757">
        <v>1</v>
      </c>
      <c r="D1757" t="s">
        <v>82</v>
      </c>
      <c r="E1757">
        <v>13.42</v>
      </c>
      <c r="F1757">
        <v>81.400000000000006</v>
      </c>
      <c r="G1757">
        <v>0.37</v>
      </c>
      <c r="H1757">
        <v>0.158</v>
      </c>
      <c r="I1757">
        <f>Data[[#This Row],[nucleus_area_pct]]/Data[[#This Row],[cytoplasm_ratio]]</f>
        <v>515.18987341772151</v>
      </c>
      <c r="J1757">
        <v>0.83199999999999996</v>
      </c>
      <c r="K1757">
        <v>0.219</v>
      </c>
      <c r="L1757">
        <v>1.1000000000000001</v>
      </c>
      <c r="M1757">
        <v>1</v>
      </c>
      <c r="N1757">
        <v>0.88300000000000001</v>
      </c>
      <c r="O1757">
        <v>570</v>
      </c>
      <c r="P1757">
        <v>102</v>
      </c>
      <c r="Q1757">
        <v>214</v>
      </c>
      <c r="R1757">
        <v>157</v>
      </c>
      <c r="S1757">
        <v>212</v>
      </c>
      <c r="T1757">
        <f>(Data[[#This Row],[mean_r]]/256)*100</f>
        <v>83.59375</v>
      </c>
      <c r="U1757">
        <f>(Data[[#This Row],[mean_g]]/256)*100</f>
        <v>61.328125</v>
      </c>
      <c r="V1757">
        <f>(Data[[#This Row],[mean_b]]/256)*100</f>
        <v>82.8125</v>
      </c>
      <c r="W1757">
        <v>0.74099999999999999</v>
      </c>
      <c r="X1757" t="s">
        <v>51</v>
      </c>
      <c r="Y1757" t="s">
        <v>40</v>
      </c>
      <c r="Z1757">
        <v>7164</v>
      </c>
      <c r="AA1757">
        <v>6.33</v>
      </c>
      <c r="AB1757">
        <v>14.4</v>
      </c>
      <c r="AC1757">
        <v>41.4</v>
      </c>
      <c r="AD1757">
        <v>266285</v>
      </c>
      <c r="AE1757">
        <v>96.7</v>
      </c>
      <c r="AF1757">
        <v>32.1</v>
      </c>
      <c r="AG1757" t="s">
        <v>41</v>
      </c>
      <c r="AH1757" t="s">
        <v>42</v>
      </c>
      <c r="AI1757" t="s">
        <v>52</v>
      </c>
      <c r="AJ1757">
        <v>40</v>
      </c>
      <c r="AK1757">
        <v>224</v>
      </c>
      <c r="AL1757">
        <v>0.7278</v>
      </c>
      <c r="AM1757">
        <v>0.69469999999999998</v>
      </c>
      <c r="AN1757">
        <v>0.83430000000000004</v>
      </c>
      <c r="AO1757">
        <f>Data[[#This Row],[labeller_confidence_score]]-Data[[#This Row],[cytodiffusion_classification_confidence]]</f>
        <v>0.13960000000000006</v>
      </c>
    </row>
    <row r="1758" spans="1:41" x14ac:dyDescent="0.3">
      <c r="A1758" t="s">
        <v>1831</v>
      </c>
      <c r="B1758" t="s">
        <v>85</v>
      </c>
      <c r="C1758">
        <v>0</v>
      </c>
      <c r="D1758" t="s">
        <v>50</v>
      </c>
      <c r="E1758">
        <v>11.82</v>
      </c>
      <c r="F1758">
        <v>63.7</v>
      </c>
      <c r="G1758">
        <v>0.69199999999999995</v>
      </c>
      <c r="H1758">
        <v>0.41499999999999998</v>
      </c>
      <c r="I1758">
        <f>Data[[#This Row],[nucleus_area_pct]]/Data[[#This Row],[cytoplasm_ratio]]</f>
        <v>153.49397590361448</v>
      </c>
      <c r="J1758">
        <v>0.76300000000000001</v>
      </c>
      <c r="K1758">
        <v>0.248</v>
      </c>
      <c r="L1758">
        <v>4.9000000000000004</v>
      </c>
      <c r="M1758">
        <v>1.9</v>
      </c>
      <c r="N1758">
        <v>0.86199999999999999</v>
      </c>
      <c r="O1758">
        <v>371</v>
      </c>
      <c r="P1758">
        <v>66</v>
      </c>
      <c r="Q1758">
        <v>167</v>
      </c>
      <c r="R1758">
        <v>134</v>
      </c>
      <c r="S1758">
        <v>170</v>
      </c>
      <c r="T1758">
        <f>(Data[[#This Row],[mean_r]]/256)*100</f>
        <v>65.234375</v>
      </c>
      <c r="U1758">
        <f>(Data[[#This Row],[mean_g]]/256)*100</f>
        <v>52.34375</v>
      </c>
      <c r="V1758">
        <f>(Data[[#This Row],[mean_b]]/256)*100</f>
        <v>66.40625</v>
      </c>
      <c r="W1758">
        <v>0.88</v>
      </c>
      <c r="X1758" t="s">
        <v>39</v>
      </c>
      <c r="Y1758" t="s">
        <v>40</v>
      </c>
      <c r="Z1758">
        <v>8459</v>
      </c>
      <c r="AA1758">
        <v>5.07</v>
      </c>
      <c r="AB1758">
        <v>10.1</v>
      </c>
      <c r="AC1758">
        <v>37.200000000000003</v>
      </c>
      <c r="AD1758">
        <v>271145</v>
      </c>
      <c r="AE1758">
        <v>101.3</v>
      </c>
      <c r="AF1758">
        <v>35.700000000000003</v>
      </c>
      <c r="AG1758" t="s">
        <v>41</v>
      </c>
      <c r="AH1758" t="s">
        <v>42</v>
      </c>
      <c r="AI1758" t="s">
        <v>52</v>
      </c>
      <c r="AJ1758">
        <v>100</v>
      </c>
      <c r="AK1758">
        <v>224</v>
      </c>
      <c r="AL1758">
        <v>3.39E-2</v>
      </c>
      <c r="AM1758">
        <v>0.92689999999999995</v>
      </c>
      <c r="AN1758">
        <v>0.87470000000000003</v>
      </c>
      <c r="AO1758">
        <f>Data[[#This Row],[labeller_confidence_score]]-Data[[#This Row],[cytodiffusion_classification_confidence]]</f>
        <v>-5.2199999999999913E-2</v>
      </c>
    </row>
    <row r="1759" spans="1:41" x14ac:dyDescent="0.3">
      <c r="A1759" t="s">
        <v>1832</v>
      </c>
      <c r="B1759" t="s">
        <v>62</v>
      </c>
      <c r="C1759">
        <v>0</v>
      </c>
      <c r="D1759" t="s">
        <v>50</v>
      </c>
      <c r="E1759">
        <v>9.66</v>
      </c>
      <c r="F1759">
        <v>72.3</v>
      </c>
      <c r="G1759">
        <v>0.65900000000000003</v>
      </c>
      <c r="H1759">
        <v>0.26300000000000001</v>
      </c>
      <c r="I1759">
        <f>Data[[#This Row],[nucleus_area_pct]]/Data[[#This Row],[cytoplasm_ratio]]</f>
        <v>274.90494296577947</v>
      </c>
      <c r="J1759">
        <v>0.83</v>
      </c>
      <c r="K1759">
        <v>0.36899999999999999</v>
      </c>
      <c r="L1759">
        <v>0.84</v>
      </c>
      <c r="M1759">
        <v>1</v>
      </c>
      <c r="N1759">
        <v>0.92500000000000004</v>
      </c>
      <c r="O1759">
        <v>194</v>
      </c>
      <c r="P1759">
        <v>78</v>
      </c>
      <c r="Q1759">
        <v>195</v>
      </c>
      <c r="R1759">
        <v>144</v>
      </c>
      <c r="S1759">
        <v>181</v>
      </c>
      <c r="T1759">
        <f>(Data[[#This Row],[mean_r]]/256)*100</f>
        <v>76.171875</v>
      </c>
      <c r="U1759">
        <f>(Data[[#This Row],[mean_g]]/256)*100</f>
        <v>56.25</v>
      </c>
      <c r="V1759">
        <f>(Data[[#This Row],[mean_b]]/256)*100</f>
        <v>70.703125</v>
      </c>
      <c r="W1759">
        <v>0.74199999999999999</v>
      </c>
      <c r="X1759" t="s">
        <v>51</v>
      </c>
      <c r="Y1759" t="s">
        <v>40</v>
      </c>
      <c r="Z1759">
        <v>7727</v>
      </c>
      <c r="AA1759">
        <v>4.2</v>
      </c>
      <c r="AB1759">
        <v>11.6</v>
      </c>
      <c r="AC1759">
        <v>46</v>
      </c>
      <c r="AD1759">
        <v>231760</v>
      </c>
      <c r="AE1759">
        <v>77.3</v>
      </c>
      <c r="AF1759">
        <v>35.6</v>
      </c>
      <c r="AG1759" t="s">
        <v>41</v>
      </c>
      <c r="AH1759" t="s">
        <v>47</v>
      </c>
      <c r="AI1759" t="s">
        <v>52</v>
      </c>
      <c r="AJ1759">
        <v>60</v>
      </c>
      <c r="AK1759">
        <v>360</v>
      </c>
      <c r="AL1759">
        <v>7.8899999999999998E-2</v>
      </c>
      <c r="AM1759">
        <v>0.99109999999999998</v>
      </c>
      <c r="AN1759">
        <v>0.84299999999999997</v>
      </c>
      <c r="AO1759">
        <f>Data[[#This Row],[labeller_confidence_score]]-Data[[#This Row],[cytodiffusion_classification_confidence]]</f>
        <v>-0.14810000000000001</v>
      </c>
    </row>
    <row r="1760" spans="1:41" x14ac:dyDescent="0.3">
      <c r="A1760" t="s">
        <v>1833</v>
      </c>
      <c r="B1760" t="s">
        <v>49</v>
      </c>
      <c r="C1760">
        <v>0</v>
      </c>
      <c r="D1760" t="s">
        <v>50</v>
      </c>
      <c r="E1760">
        <v>11.14</v>
      </c>
      <c r="F1760">
        <v>55.4</v>
      </c>
      <c r="G1760">
        <v>0.52</v>
      </c>
      <c r="H1760">
        <v>0.46</v>
      </c>
      <c r="I1760">
        <f>Data[[#This Row],[nucleus_area_pct]]/Data[[#This Row],[cytoplasm_ratio]]</f>
        <v>120.43478260869564</v>
      </c>
      <c r="J1760">
        <v>0.83299999999999996</v>
      </c>
      <c r="K1760">
        <v>0.44700000000000001</v>
      </c>
      <c r="L1760">
        <v>3.84</v>
      </c>
      <c r="M1760">
        <v>4</v>
      </c>
      <c r="N1760">
        <v>0.83199999999999996</v>
      </c>
      <c r="O1760">
        <v>398</v>
      </c>
      <c r="P1760">
        <v>68</v>
      </c>
      <c r="Q1760">
        <v>196</v>
      </c>
      <c r="R1760">
        <v>160</v>
      </c>
      <c r="S1760">
        <v>195</v>
      </c>
      <c r="T1760">
        <f>(Data[[#This Row],[mean_r]]/256)*100</f>
        <v>76.5625</v>
      </c>
      <c r="U1760">
        <f>(Data[[#This Row],[mean_g]]/256)*100</f>
        <v>62.5</v>
      </c>
      <c r="V1760">
        <f>(Data[[#This Row],[mean_b]]/256)*100</f>
        <v>76.171875</v>
      </c>
      <c r="W1760">
        <v>0.59899999999999998</v>
      </c>
      <c r="X1760" t="s">
        <v>51</v>
      </c>
      <c r="Y1760" t="s">
        <v>45</v>
      </c>
      <c r="Z1760">
        <v>6906</v>
      </c>
      <c r="AA1760">
        <v>5.0999999999999996</v>
      </c>
      <c r="AB1760">
        <v>11.4</v>
      </c>
      <c r="AC1760">
        <v>42</v>
      </c>
      <c r="AD1760">
        <v>204898</v>
      </c>
      <c r="AE1760">
        <v>98</v>
      </c>
      <c r="AF1760">
        <v>33.799999999999997</v>
      </c>
      <c r="AG1760" t="s">
        <v>41</v>
      </c>
      <c r="AH1760" t="s">
        <v>47</v>
      </c>
      <c r="AI1760" t="s">
        <v>43</v>
      </c>
      <c r="AJ1760">
        <v>100</v>
      </c>
      <c r="AK1760">
        <v>512</v>
      </c>
      <c r="AL1760">
        <v>4.4299999999999999E-2</v>
      </c>
      <c r="AM1760">
        <v>0.98670000000000002</v>
      </c>
      <c r="AN1760">
        <v>0.86350000000000005</v>
      </c>
      <c r="AO1760">
        <f>Data[[#This Row],[labeller_confidence_score]]-Data[[#This Row],[cytodiffusion_classification_confidence]]</f>
        <v>-0.12319999999999998</v>
      </c>
    </row>
    <row r="1761" spans="1:41" x14ac:dyDescent="0.3">
      <c r="A1761" t="s">
        <v>1834</v>
      </c>
      <c r="B1761" t="s">
        <v>49</v>
      </c>
      <c r="C1761">
        <v>0</v>
      </c>
      <c r="D1761" t="s">
        <v>50</v>
      </c>
      <c r="E1761">
        <v>11.18</v>
      </c>
      <c r="F1761">
        <v>45.9</v>
      </c>
      <c r="G1761">
        <v>0.63500000000000001</v>
      </c>
      <c r="H1761">
        <v>0.40799999999999997</v>
      </c>
      <c r="I1761">
        <f>Data[[#This Row],[nucleus_area_pct]]/Data[[#This Row],[cytoplasm_ratio]]</f>
        <v>112.5</v>
      </c>
      <c r="J1761">
        <v>0.85199999999999998</v>
      </c>
      <c r="K1761">
        <v>0.45100000000000001</v>
      </c>
      <c r="L1761">
        <v>3.48</v>
      </c>
      <c r="M1761">
        <v>3.9</v>
      </c>
      <c r="N1761">
        <v>0.78900000000000003</v>
      </c>
      <c r="O1761">
        <v>512</v>
      </c>
      <c r="P1761">
        <v>72</v>
      </c>
      <c r="Q1761">
        <v>214</v>
      </c>
      <c r="R1761">
        <v>150</v>
      </c>
      <c r="S1761">
        <v>171</v>
      </c>
      <c r="T1761">
        <f>(Data[[#This Row],[mean_r]]/256)*100</f>
        <v>83.59375</v>
      </c>
      <c r="U1761">
        <f>(Data[[#This Row],[mean_g]]/256)*100</f>
        <v>58.59375</v>
      </c>
      <c r="V1761">
        <f>(Data[[#This Row],[mean_b]]/256)*100</f>
        <v>66.796875</v>
      </c>
      <c r="W1761">
        <v>0.68300000000000005</v>
      </c>
      <c r="X1761" t="s">
        <v>63</v>
      </c>
      <c r="Y1761" t="s">
        <v>40</v>
      </c>
      <c r="Z1761">
        <v>7543</v>
      </c>
      <c r="AA1761">
        <v>3.33</v>
      </c>
      <c r="AB1761">
        <v>17</v>
      </c>
      <c r="AC1761">
        <v>43.8</v>
      </c>
      <c r="AD1761">
        <v>294376</v>
      </c>
      <c r="AE1761">
        <v>85.7</v>
      </c>
      <c r="AF1761">
        <v>33.799999999999997</v>
      </c>
      <c r="AG1761" t="s">
        <v>64</v>
      </c>
      <c r="AH1761" t="s">
        <v>47</v>
      </c>
      <c r="AI1761" t="s">
        <v>56</v>
      </c>
      <c r="AJ1761">
        <v>60</v>
      </c>
      <c r="AK1761">
        <v>224</v>
      </c>
      <c r="AL1761">
        <v>7.3800000000000004E-2</v>
      </c>
      <c r="AM1761">
        <v>0.94110000000000005</v>
      </c>
      <c r="AN1761">
        <v>0.89559999999999995</v>
      </c>
      <c r="AO1761">
        <f>Data[[#This Row],[labeller_confidence_score]]-Data[[#This Row],[cytodiffusion_classification_confidence]]</f>
        <v>-4.5500000000000096E-2</v>
      </c>
    </row>
    <row r="1762" spans="1:41" x14ac:dyDescent="0.3">
      <c r="A1762" t="s">
        <v>1835</v>
      </c>
      <c r="B1762" t="s">
        <v>54</v>
      </c>
      <c r="C1762">
        <v>0</v>
      </c>
      <c r="D1762" t="s">
        <v>54</v>
      </c>
      <c r="E1762">
        <v>8.02</v>
      </c>
      <c r="F1762">
        <v>0</v>
      </c>
      <c r="G1762">
        <v>0</v>
      </c>
      <c r="H1762">
        <v>1</v>
      </c>
      <c r="I1762">
        <f>Data[[#This Row],[nucleus_area_pct]]/Data[[#This Row],[cytoplasm_ratio]]</f>
        <v>0</v>
      </c>
      <c r="J1762">
        <v>0.88800000000000001</v>
      </c>
      <c r="K1762">
        <v>0.20599999999999999</v>
      </c>
      <c r="L1762">
        <v>0.49</v>
      </c>
      <c r="M1762">
        <v>1</v>
      </c>
      <c r="N1762">
        <v>0.94699999999999995</v>
      </c>
      <c r="O1762">
        <v>198</v>
      </c>
      <c r="P1762">
        <v>43</v>
      </c>
      <c r="Q1762">
        <v>217</v>
      </c>
      <c r="R1762">
        <v>144</v>
      </c>
      <c r="S1762">
        <v>140</v>
      </c>
      <c r="T1762">
        <f>(Data[[#This Row],[mean_r]]/256)*100</f>
        <v>84.765625</v>
      </c>
      <c r="U1762">
        <f>(Data[[#This Row],[mean_g]]/256)*100</f>
        <v>56.25</v>
      </c>
      <c r="V1762">
        <f>(Data[[#This Row],[mean_b]]/256)*100</f>
        <v>54.6875</v>
      </c>
      <c r="W1762">
        <v>0.53200000000000003</v>
      </c>
      <c r="X1762" t="s">
        <v>51</v>
      </c>
      <c r="Y1762" t="s">
        <v>40</v>
      </c>
      <c r="Z1762">
        <v>7180</v>
      </c>
      <c r="AA1762">
        <v>3.71</v>
      </c>
      <c r="AB1762">
        <v>12.4</v>
      </c>
      <c r="AC1762">
        <v>42.4</v>
      </c>
      <c r="AD1762">
        <v>267088</v>
      </c>
      <c r="AE1762">
        <v>89.6</v>
      </c>
      <c r="AF1762">
        <v>33.6</v>
      </c>
      <c r="AG1762" t="s">
        <v>46</v>
      </c>
      <c r="AH1762" t="s">
        <v>42</v>
      </c>
      <c r="AI1762" t="s">
        <v>43</v>
      </c>
      <c r="AJ1762">
        <v>60</v>
      </c>
      <c r="AK1762">
        <v>512</v>
      </c>
      <c r="AL1762">
        <v>2.52E-2</v>
      </c>
      <c r="AM1762">
        <v>0.8367</v>
      </c>
      <c r="AN1762">
        <v>0.90710000000000002</v>
      </c>
      <c r="AO1762">
        <f>Data[[#This Row],[labeller_confidence_score]]-Data[[#This Row],[cytodiffusion_classification_confidence]]</f>
        <v>7.0400000000000018E-2</v>
      </c>
    </row>
    <row r="1763" spans="1:41" x14ac:dyDescent="0.3">
      <c r="A1763" t="s">
        <v>1836</v>
      </c>
      <c r="B1763" t="s">
        <v>81</v>
      </c>
      <c r="C1763">
        <v>1</v>
      </c>
      <c r="D1763" t="s">
        <v>82</v>
      </c>
      <c r="E1763">
        <v>14.22</v>
      </c>
      <c r="F1763">
        <v>80.7</v>
      </c>
      <c r="G1763">
        <v>0.38</v>
      </c>
      <c r="H1763">
        <v>0.105</v>
      </c>
      <c r="I1763">
        <f>Data[[#This Row],[nucleus_area_pct]]/Data[[#This Row],[cytoplasm_ratio]]</f>
        <v>768.57142857142867</v>
      </c>
      <c r="J1763">
        <v>0.73499999999999999</v>
      </c>
      <c r="K1763">
        <v>0.18</v>
      </c>
      <c r="L1763">
        <v>0.65</v>
      </c>
      <c r="M1763">
        <v>1.1000000000000001</v>
      </c>
      <c r="N1763">
        <v>0.95199999999999996</v>
      </c>
      <c r="O1763">
        <v>515</v>
      </c>
      <c r="P1763">
        <v>87</v>
      </c>
      <c r="Q1763">
        <v>154</v>
      </c>
      <c r="R1763">
        <v>144</v>
      </c>
      <c r="S1763">
        <v>185</v>
      </c>
      <c r="T1763">
        <f>(Data[[#This Row],[mean_r]]/256)*100</f>
        <v>60.15625</v>
      </c>
      <c r="U1763">
        <f>(Data[[#This Row],[mean_g]]/256)*100</f>
        <v>56.25</v>
      </c>
      <c r="V1763">
        <f>(Data[[#This Row],[mean_b]]/256)*100</f>
        <v>72.265625</v>
      </c>
      <c r="W1763">
        <v>0.70099999999999996</v>
      </c>
      <c r="X1763" t="s">
        <v>51</v>
      </c>
      <c r="Y1763" t="s">
        <v>40</v>
      </c>
      <c r="Z1763">
        <v>4686</v>
      </c>
      <c r="AA1763">
        <v>4.6399999999999997</v>
      </c>
      <c r="AB1763">
        <v>15.6</v>
      </c>
      <c r="AC1763">
        <v>31.5</v>
      </c>
      <c r="AD1763">
        <v>233861</v>
      </c>
      <c r="AE1763">
        <v>82.1</v>
      </c>
      <c r="AF1763">
        <v>29.1</v>
      </c>
      <c r="AG1763" t="s">
        <v>46</v>
      </c>
      <c r="AH1763" t="s">
        <v>47</v>
      </c>
      <c r="AI1763" t="s">
        <v>52</v>
      </c>
      <c r="AJ1763">
        <v>60</v>
      </c>
      <c r="AK1763">
        <v>360</v>
      </c>
      <c r="AL1763">
        <v>0.82310000000000005</v>
      </c>
      <c r="AM1763">
        <v>0.69810000000000005</v>
      </c>
      <c r="AN1763">
        <v>0.63</v>
      </c>
      <c r="AO1763">
        <f>Data[[#This Row],[labeller_confidence_score]]-Data[[#This Row],[cytodiffusion_classification_confidence]]</f>
        <v>-6.8100000000000049E-2</v>
      </c>
    </row>
    <row r="1764" spans="1:41" x14ac:dyDescent="0.3">
      <c r="A1764" t="s">
        <v>1837</v>
      </c>
      <c r="B1764" t="s">
        <v>74</v>
      </c>
      <c r="C1764">
        <v>0</v>
      </c>
      <c r="D1764" t="s">
        <v>75</v>
      </c>
      <c r="E1764">
        <v>2.58</v>
      </c>
      <c r="F1764">
        <v>0</v>
      </c>
      <c r="G1764">
        <v>0</v>
      </c>
      <c r="H1764">
        <v>1</v>
      </c>
      <c r="I1764">
        <f>Data[[#This Row],[nucleus_area_pct]]/Data[[#This Row],[cytoplasm_ratio]]</f>
        <v>0</v>
      </c>
      <c r="J1764">
        <v>0.8</v>
      </c>
      <c r="K1764">
        <v>0.28699999999999998</v>
      </c>
      <c r="L1764">
        <v>1.45</v>
      </c>
      <c r="M1764">
        <v>1</v>
      </c>
      <c r="N1764">
        <v>0.85099999999999998</v>
      </c>
      <c r="O1764">
        <v>35</v>
      </c>
      <c r="P1764">
        <v>19</v>
      </c>
      <c r="Q1764">
        <v>232</v>
      </c>
      <c r="R1764">
        <v>130</v>
      </c>
      <c r="S1764">
        <v>160</v>
      </c>
      <c r="T1764">
        <f>(Data[[#This Row],[mean_r]]/256)*100</f>
        <v>90.625</v>
      </c>
      <c r="U1764">
        <f>(Data[[#This Row],[mean_g]]/256)*100</f>
        <v>50.78125</v>
      </c>
      <c r="V1764">
        <f>(Data[[#This Row],[mean_b]]/256)*100</f>
        <v>62.5</v>
      </c>
      <c r="W1764">
        <v>0.60499999999999998</v>
      </c>
      <c r="X1764" t="s">
        <v>63</v>
      </c>
      <c r="Y1764" t="s">
        <v>40</v>
      </c>
      <c r="Z1764">
        <v>6986</v>
      </c>
      <c r="AA1764">
        <v>4.01</v>
      </c>
      <c r="AB1764">
        <v>15.2</v>
      </c>
      <c r="AC1764">
        <v>36.799999999999997</v>
      </c>
      <c r="AD1764">
        <v>250466</v>
      </c>
      <c r="AE1764">
        <v>68</v>
      </c>
      <c r="AF1764">
        <v>33</v>
      </c>
      <c r="AG1764" t="s">
        <v>41</v>
      </c>
      <c r="AH1764" t="s">
        <v>68</v>
      </c>
      <c r="AI1764" t="s">
        <v>52</v>
      </c>
      <c r="AJ1764">
        <v>60</v>
      </c>
      <c r="AK1764">
        <v>224</v>
      </c>
      <c r="AL1764">
        <v>9.0300000000000005E-2</v>
      </c>
      <c r="AM1764">
        <v>0.91200000000000003</v>
      </c>
      <c r="AN1764">
        <v>0.82530000000000003</v>
      </c>
      <c r="AO1764">
        <f>Data[[#This Row],[labeller_confidence_score]]-Data[[#This Row],[cytodiffusion_classification_confidence]]</f>
        <v>-8.6699999999999999E-2</v>
      </c>
    </row>
    <row r="1765" spans="1:41" x14ac:dyDescent="0.3">
      <c r="A1765" t="s">
        <v>1838</v>
      </c>
      <c r="B1765" t="s">
        <v>54</v>
      </c>
      <c r="C1765">
        <v>0</v>
      </c>
      <c r="D1765" t="s">
        <v>54</v>
      </c>
      <c r="E1765">
        <v>7.93</v>
      </c>
      <c r="F1765">
        <v>0</v>
      </c>
      <c r="G1765">
        <v>0</v>
      </c>
      <c r="H1765">
        <v>1</v>
      </c>
      <c r="I1765">
        <f>Data[[#This Row],[nucleus_area_pct]]/Data[[#This Row],[cytoplasm_ratio]]</f>
        <v>0</v>
      </c>
      <c r="J1765">
        <v>1</v>
      </c>
      <c r="K1765">
        <v>0.214</v>
      </c>
      <c r="L1765">
        <v>0.46</v>
      </c>
      <c r="M1765">
        <v>1</v>
      </c>
      <c r="N1765">
        <v>0.97199999999999998</v>
      </c>
      <c r="O1765">
        <v>168</v>
      </c>
      <c r="P1765">
        <v>46</v>
      </c>
      <c r="Q1765">
        <v>226</v>
      </c>
      <c r="R1765">
        <v>129</v>
      </c>
      <c r="S1765">
        <v>120</v>
      </c>
      <c r="T1765">
        <f>(Data[[#This Row],[mean_r]]/256)*100</f>
        <v>88.28125</v>
      </c>
      <c r="U1765">
        <f>(Data[[#This Row],[mean_g]]/256)*100</f>
        <v>50.390625</v>
      </c>
      <c r="V1765">
        <f>(Data[[#This Row],[mean_b]]/256)*100</f>
        <v>46.875</v>
      </c>
      <c r="W1765">
        <v>0.54800000000000004</v>
      </c>
      <c r="X1765" t="s">
        <v>51</v>
      </c>
      <c r="Y1765" t="s">
        <v>40</v>
      </c>
      <c r="Z1765">
        <v>8094</v>
      </c>
      <c r="AA1765">
        <v>5.57</v>
      </c>
      <c r="AB1765">
        <v>16.2</v>
      </c>
      <c r="AC1765">
        <v>44.7</v>
      </c>
      <c r="AD1765">
        <v>264446</v>
      </c>
      <c r="AE1765">
        <v>91.2</v>
      </c>
      <c r="AF1765">
        <v>34.1</v>
      </c>
      <c r="AG1765" t="s">
        <v>41</v>
      </c>
      <c r="AH1765" t="s">
        <v>47</v>
      </c>
      <c r="AI1765" t="s">
        <v>52</v>
      </c>
      <c r="AJ1765">
        <v>100</v>
      </c>
      <c r="AK1765">
        <v>224</v>
      </c>
      <c r="AL1765">
        <v>0.1129</v>
      </c>
      <c r="AM1765">
        <v>0.95189999999999997</v>
      </c>
      <c r="AN1765">
        <v>0.91579999999999995</v>
      </c>
      <c r="AO1765">
        <f>Data[[#This Row],[labeller_confidence_score]]-Data[[#This Row],[cytodiffusion_classification_confidence]]</f>
        <v>-3.6100000000000021E-2</v>
      </c>
    </row>
    <row r="1766" spans="1:41" x14ac:dyDescent="0.3">
      <c r="A1766" t="s">
        <v>1839</v>
      </c>
      <c r="B1766" t="s">
        <v>49</v>
      </c>
      <c r="C1766">
        <v>0</v>
      </c>
      <c r="D1766" t="s">
        <v>50</v>
      </c>
      <c r="E1766">
        <v>11.54</v>
      </c>
      <c r="F1766">
        <v>53.8</v>
      </c>
      <c r="G1766">
        <v>0.52400000000000002</v>
      </c>
      <c r="H1766">
        <v>0.46700000000000003</v>
      </c>
      <c r="I1766">
        <f>Data[[#This Row],[nucleus_area_pct]]/Data[[#This Row],[cytoplasm_ratio]]</f>
        <v>115.20342612419699</v>
      </c>
      <c r="J1766">
        <v>0.67700000000000005</v>
      </c>
      <c r="K1766">
        <v>0.46300000000000002</v>
      </c>
      <c r="L1766">
        <v>3.52</v>
      </c>
      <c r="M1766">
        <v>2.8</v>
      </c>
      <c r="N1766">
        <v>0.70699999999999996</v>
      </c>
      <c r="O1766">
        <v>371</v>
      </c>
      <c r="P1766">
        <v>70</v>
      </c>
      <c r="Q1766">
        <v>248</v>
      </c>
      <c r="R1766">
        <v>168</v>
      </c>
      <c r="S1766">
        <v>157</v>
      </c>
      <c r="T1766">
        <f>(Data[[#This Row],[mean_r]]/256)*100</f>
        <v>96.875</v>
      </c>
      <c r="U1766">
        <f>(Data[[#This Row],[mean_g]]/256)*100</f>
        <v>65.625</v>
      </c>
      <c r="V1766">
        <f>(Data[[#This Row],[mean_b]]/256)*100</f>
        <v>61.328125</v>
      </c>
      <c r="W1766">
        <v>0.60199999999999998</v>
      </c>
      <c r="X1766" t="s">
        <v>63</v>
      </c>
      <c r="Y1766" t="s">
        <v>40</v>
      </c>
      <c r="Z1766">
        <v>6866</v>
      </c>
      <c r="AA1766">
        <v>4.3499999999999996</v>
      </c>
      <c r="AB1766">
        <v>14.8</v>
      </c>
      <c r="AC1766">
        <v>35.1</v>
      </c>
      <c r="AD1766">
        <v>256082</v>
      </c>
      <c r="AE1766">
        <v>115.3</v>
      </c>
      <c r="AF1766">
        <v>31.8</v>
      </c>
      <c r="AG1766" t="s">
        <v>64</v>
      </c>
      <c r="AH1766" t="s">
        <v>47</v>
      </c>
      <c r="AI1766" t="s">
        <v>56</v>
      </c>
      <c r="AJ1766">
        <v>60</v>
      </c>
      <c r="AK1766">
        <v>360</v>
      </c>
      <c r="AL1766">
        <v>7.1499999999999994E-2</v>
      </c>
      <c r="AM1766">
        <v>0.88900000000000001</v>
      </c>
      <c r="AN1766">
        <v>0.90090000000000003</v>
      </c>
      <c r="AO1766">
        <f>Data[[#This Row],[labeller_confidence_score]]-Data[[#This Row],[cytodiffusion_classification_confidence]]</f>
        <v>1.1900000000000022E-2</v>
      </c>
    </row>
    <row r="1767" spans="1:41" x14ac:dyDescent="0.3">
      <c r="A1767" t="s">
        <v>1840</v>
      </c>
      <c r="B1767" t="s">
        <v>54</v>
      </c>
      <c r="C1767">
        <v>0</v>
      </c>
      <c r="D1767" t="s">
        <v>54</v>
      </c>
      <c r="E1767">
        <v>6.49</v>
      </c>
      <c r="F1767">
        <v>0</v>
      </c>
      <c r="G1767">
        <v>0</v>
      </c>
      <c r="H1767">
        <v>1</v>
      </c>
      <c r="I1767">
        <f>Data[[#This Row],[nucleus_area_pct]]/Data[[#This Row],[cytoplasm_ratio]]</f>
        <v>0</v>
      </c>
      <c r="J1767">
        <v>0.91700000000000004</v>
      </c>
      <c r="K1767">
        <v>8.8999999999999996E-2</v>
      </c>
      <c r="L1767">
        <v>0.16</v>
      </c>
      <c r="M1767">
        <v>1</v>
      </c>
      <c r="N1767">
        <v>0.94599999999999995</v>
      </c>
      <c r="O1767">
        <v>170</v>
      </c>
      <c r="P1767">
        <v>54</v>
      </c>
      <c r="Q1767">
        <v>240</v>
      </c>
      <c r="R1767">
        <v>133</v>
      </c>
      <c r="S1767">
        <v>116</v>
      </c>
      <c r="T1767">
        <f>(Data[[#This Row],[mean_r]]/256)*100</f>
        <v>93.75</v>
      </c>
      <c r="U1767">
        <f>(Data[[#This Row],[mean_g]]/256)*100</f>
        <v>51.953125</v>
      </c>
      <c r="V1767">
        <f>(Data[[#This Row],[mean_b]]/256)*100</f>
        <v>45.3125</v>
      </c>
      <c r="W1767">
        <v>0.56699999999999995</v>
      </c>
      <c r="X1767" t="s">
        <v>51</v>
      </c>
      <c r="Y1767" t="s">
        <v>45</v>
      </c>
      <c r="Z1767">
        <v>2258</v>
      </c>
      <c r="AA1767">
        <v>5.74</v>
      </c>
      <c r="AB1767">
        <v>14.7</v>
      </c>
      <c r="AC1767">
        <v>36.700000000000003</v>
      </c>
      <c r="AD1767">
        <v>318709</v>
      </c>
      <c r="AE1767">
        <v>78.2</v>
      </c>
      <c r="AF1767">
        <v>34.200000000000003</v>
      </c>
      <c r="AG1767" t="s">
        <v>41</v>
      </c>
      <c r="AH1767" t="s">
        <v>47</v>
      </c>
      <c r="AI1767" t="s">
        <v>43</v>
      </c>
      <c r="AJ1767">
        <v>100</v>
      </c>
      <c r="AK1767">
        <v>256</v>
      </c>
      <c r="AL1767">
        <v>9.7999999999999997E-3</v>
      </c>
      <c r="AM1767">
        <v>1</v>
      </c>
      <c r="AN1767">
        <v>0.90700000000000003</v>
      </c>
      <c r="AO1767">
        <f>Data[[#This Row],[labeller_confidence_score]]-Data[[#This Row],[cytodiffusion_classification_confidence]]</f>
        <v>-9.2999999999999972E-2</v>
      </c>
    </row>
    <row r="1768" spans="1:41" x14ac:dyDescent="0.3">
      <c r="A1768" t="s">
        <v>1841</v>
      </c>
      <c r="B1768" t="s">
        <v>58</v>
      </c>
      <c r="C1768">
        <v>1</v>
      </c>
      <c r="D1768" t="s">
        <v>38</v>
      </c>
      <c r="E1768">
        <v>12.13</v>
      </c>
      <c r="F1768">
        <v>74.7</v>
      </c>
      <c r="G1768">
        <v>0.76</v>
      </c>
      <c r="H1768">
        <v>0.255</v>
      </c>
      <c r="I1768">
        <f>Data[[#This Row],[nucleus_area_pct]]/Data[[#This Row],[cytoplasm_ratio]]</f>
        <v>292.94117647058823</v>
      </c>
      <c r="J1768">
        <v>0.77500000000000002</v>
      </c>
      <c r="K1768">
        <v>0.23899999999999999</v>
      </c>
      <c r="L1768">
        <v>1.44</v>
      </c>
      <c r="M1768">
        <v>1</v>
      </c>
      <c r="N1768">
        <v>0.81</v>
      </c>
      <c r="O1768">
        <v>728</v>
      </c>
      <c r="P1768">
        <v>80</v>
      </c>
      <c r="Q1768">
        <v>190</v>
      </c>
      <c r="R1768">
        <v>140</v>
      </c>
      <c r="S1768">
        <v>186</v>
      </c>
      <c r="T1768">
        <f>(Data[[#This Row],[mean_r]]/256)*100</f>
        <v>74.21875</v>
      </c>
      <c r="U1768">
        <f>(Data[[#This Row],[mean_g]]/256)*100</f>
        <v>54.6875</v>
      </c>
      <c r="V1768">
        <f>(Data[[#This Row],[mean_b]]/256)*100</f>
        <v>72.65625</v>
      </c>
      <c r="W1768">
        <v>0.69299999999999995</v>
      </c>
      <c r="X1768" t="s">
        <v>63</v>
      </c>
      <c r="Y1768" t="s">
        <v>45</v>
      </c>
      <c r="Z1768">
        <v>9256</v>
      </c>
      <c r="AA1768">
        <v>4.75</v>
      </c>
      <c r="AB1768">
        <v>12.8</v>
      </c>
      <c r="AC1768">
        <v>41.2</v>
      </c>
      <c r="AD1768">
        <v>338411</v>
      </c>
      <c r="AE1768">
        <v>97.8</v>
      </c>
      <c r="AF1768">
        <v>32.700000000000003</v>
      </c>
      <c r="AG1768" t="s">
        <v>41</v>
      </c>
      <c r="AH1768" t="s">
        <v>42</v>
      </c>
      <c r="AI1768" t="s">
        <v>52</v>
      </c>
      <c r="AJ1768">
        <v>40</v>
      </c>
      <c r="AK1768">
        <v>224</v>
      </c>
      <c r="AL1768">
        <v>0.98550000000000004</v>
      </c>
      <c r="AM1768">
        <v>0.7954</v>
      </c>
      <c r="AN1768">
        <v>0.71970000000000001</v>
      </c>
      <c r="AO1768">
        <f>Data[[#This Row],[labeller_confidence_score]]-Data[[#This Row],[cytodiffusion_classification_confidence]]</f>
        <v>-7.569999999999999E-2</v>
      </c>
    </row>
    <row r="1769" spans="1:41" x14ac:dyDescent="0.3">
      <c r="A1769" t="s">
        <v>1842</v>
      </c>
      <c r="B1769" t="s">
        <v>49</v>
      </c>
      <c r="C1769">
        <v>0</v>
      </c>
      <c r="D1769" t="s">
        <v>50</v>
      </c>
      <c r="E1769">
        <v>12.43</v>
      </c>
      <c r="F1769">
        <v>56.7</v>
      </c>
      <c r="G1769">
        <v>0.58799999999999997</v>
      </c>
      <c r="H1769">
        <v>0.46700000000000003</v>
      </c>
      <c r="I1769">
        <f>Data[[#This Row],[nucleus_area_pct]]/Data[[#This Row],[cytoplasm_ratio]]</f>
        <v>121.41327623126338</v>
      </c>
      <c r="J1769">
        <v>0.74399999999999999</v>
      </c>
      <c r="K1769">
        <v>0.35899999999999999</v>
      </c>
      <c r="L1769">
        <v>3.66</v>
      </c>
      <c r="M1769">
        <v>4.0999999999999996</v>
      </c>
      <c r="N1769">
        <v>0.76300000000000001</v>
      </c>
      <c r="O1769">
        <v>343</v>
      </c>
      <c r="P1769">
        <v>66</v>
      </c>
      <c r="Q1769">
        <v>225</v>
      </c>
      <c r="R1769">
        <v>178</v>
      </c>
      <c r="S1769">
        <v>171</v>
      </c>
      <c r="T1769">
        <f>(Data[[#This Row],[mean_r]]/256)*100</f>
        <v>87.890625</v>
      </c>
      <c r="U1769">
        <f>(Data[[#This Row],[mean_g]]/256)*100</f>
        <v>69.53125</v>
      </c>
      <c r="V1769">
        <f>(Data[[#This Row],[mean_b]]/256)*100</f>
        <v>66.796875</v>
      </c>
      <c r="W1769">
        <v>0.67200000000000004</v>
      </c>
      <c r="X1769" t="s">
        <v>39</v>
      </c>
      <c r="Y1769" t="s">
        <v>45</v>
      </c>
      <c r="Z1769">
        <v>11586</v>
      </c>
      <c r="AA1769">
        <v>4.3</v>
      </c>
      <c r="AB1769">
        <v>14.4</v>
      </c>
      <c r="AC1769">
        <v>42.6</v>
      </c>
      <c r="AD1769">
        <v>360129</v>
      </c>
      <c r="AE1769">
        <v>89.9</v>
      </c>
      <c r="AF1769">
        <v>33.799999999999997</v>
      </c>
      <c r="AG1769" t="s">
        <v>46</v>
      </c>
      <c r="AH1769" t="s">
        <v>42</v>
      </c>
      <c r="AI1769" t="s">
        <v>43</v>
      </c>
      <c r="AJ1769">
        <v>100</v>
      </c>
      <c r="AK1769">
        <v>512</v>
      </c>
      <c r="AL1769">
        <v>0.15670000000000001</v>
      </c>
      <c r="AM1769">
        <v>0.94010000000000005</v>
      </c>
      <c r="AN1769">
        <v>0.97219999999999995</v>
      </c>
      <c r="AO1769">
        <f>Data[[#This Row],[labeller_confidence_score]]-Data[[#This Row],[cytodiffusion_classification_confidence]]</f>
        <v>3.2099999999999906E-2</v>
      </c>
    </row>
    <row r="1770" spans="1:41" x14ac:dyDescent="0.3">
      <c r="A1770" t="s">
        <v>1843</v>
      </c>
      <c r="B1770" t="s">
        <v>106</v>
      </c>
      <c r="C1770">
        <v>1</v>
      </c>
      <c r="D1770" t="s">
        <v>82</v>
      </c>
      <c r="E1770">
        <v>14.13</v>
      </c>
      <c r="F1770">
        <v>81.099999999999994</v>
      </c>
      <c r="G1770">
        <v>0.39700000000000002</v>
      </c>
      <c r="H1770">
        <v>0.186</v>
      </c>
      <c r="I1770">
        <f>Data[[#This Row],[nucleus_area_pct]]/Data[[#This Row],[cytoplasm_ratio]]</f>
        <v>436.02150537634407</v>
      </c>
      <c r="J1770">
        <v>0.89900000000000002</v>
      </c>
      <c r="K1770">
        <v>0.23300000000000001</v>
      </c>
      <c r="L1770">
        <v>0.41</v>
      </c>
      <c r="M1770">
        <v>1</v>
      </c>
      <c r="N1770">
        <v>0.745</v>
      </c>
      <c r="O1770">
        <v>542</v>
      </c>
      <c r="P1770">
        <v>87</v>
      </c>
      <c r="Q1770">
        <v>193</v>
      </c>
      <c r="R1770">
        <v>158</v>
      </c>
      <c r="S1770">
        <v>224</v>
      </c>
      <c r="T1770">
        <f>(Data[[#This Row],[mean_r]]/256)*100</f>
        <v>75.390625</v>
      </c>
      <c r="U1770">
        <f>(Data[[#This Row],[mean_g]]/256)*100</f>
        <v>61.71875</v>
      </c>
      <c r="V1770">
        <f>(Data[[#This Row],[mean_b]]/256)*100</f>
        <v>87.5</v>
      </c>
      <c r="W1770">
        <v>0.64200000000000002</v>
      </c>
      <c r="X1770" t="s">
        <v>63</v>
      </c>
      <c r="Y1770" t="s">
        <v>40</v>
      </c>
      <c r="Z1770">
        <v>8015</v>
      </c>
      <c r="AA1770">
        <v>4.9000000000000004</v>
      </c>
      <c r="AB1770">
        <v>17.600000000000001</v>
      </c>
      <c r="AC1770">
        <v>37</v>
      </c>
      <c r="AD1770">
        <v>169102</v>
      </c>
      <c r="AE1770">
        <v>90</v>
      </c>
      <c r="AF1770">
        <v>31.8</v>
      </c>
      <c r="AG1770" t="s">
        <v>41</v>
      </c>
      <c r="AH1770" t="s">
        <v>42</v>
      </c>
      <c r="AI1770" t="s">
        <v>56</v>
      </c>
      <c r="AJ1770">
        <v>60</v>
      </c>
      <c r="AK1770">
        <v>360</v>
      </c>
      <c r="AL1770">
        <v>0.77410000000000001</v>
      </c>
      <c r="AM1770">
        <v>0.70140000000000002</v>
      </c>
      <c r="AN1770">
        <v>0.72509999999999997</v>
      </c>
      <c r="AO1770">
        <f>Data[[#This Row],[labeller_confidence_score]]-Data[[#This Row],[cytodiffusion_classification_confidence]]</f>
        <v>2.3699999999999943E-2</v>
      </c>
    </row>
    <row r="1771" spans="1:41" x14ac:dyDescent="0.3">
      <c r="A1771" t="s">
        <v>1844</v>
      </c>
      <c r="B1771" t="s">
        <v>120</v>
      </c>
      <c r="C1771">
        <v>1</v>
      </c>
      <c r="D1771" t="s">
        <v>104</v>
      </c>
      <c r="E1771">
        <v>6.19</v>
      </c>
      <c r="F1771">
        <v>0</v>
      </c>
      <c r="G1771">
        <v>0</v>
      </c>
      <c r="H1771">
        <v>1</v>
      </c>
      <c r="I1771">
        <f>Data[[#This Row],[nucleus_area_pct]]/Data[[#This Row],[cytoplasm_ratio]]</f>
        <v>0</v>
      </c>
      <c r="J1771">
        <v>0.93700000000000006</v>
      </c>
      <c r="K1771">
        <v>0.128</v>
      </c>
      <c r="L1771">
        <v>0.75</v>
      </c>
      <c r="M1771">
        <v>1</v>
      </c>
      <c r="N1771">
        <v>0.996</v>
      </c>
      <c r="O1771">
        <v>136</v>
      </c>
      <c r="P1771">
        <v>45</v>
      </c>
      <c r="Q1771">
        <v>238</v>
      </c>
      <c r="R1771">
        <v>141</v>
      </c>
      <c r="S1771">
        <v>145</v>
      </c>
      <c r="T1771">
        <f>(Data[[#This Row],[mean_r]]/256)*100</f>
        <v>92.96875</v>
      </c>
      <c r="U1771">
        <f>(Data[[#This Row],[mean_g]]/256)*100</f>
        <v>55.078125</v>
      </c>
      <c r="V1771">
        <f>(Data[[#This Row],[mean_b]]/256)*100</f>
        <v>56.640625</v>
      </c>
      <c r="W1771">
        <v>0.47699999999999998</v>
      </c>
      <c r="X1771" t="s">
        <v>51</v>
      </c>
      <c r="Y1771" t="s">
        <v>45</v>
      </c>
      <c r="Z1771">
        <v>6864</v>
      </c>
      <c r="AA1771">
        <v>4.95</v>
      </c>
      <c r="AB1771">
        <v>13.6</v>
      </c>
      <c r="AC1771">
        <v>36.299999999999997</v>
      </c>
      <c r="AD1771">
        <v>297366</v>
      </c>
      <c r="AE1771">
        <v>104.5</v>
      </c>
      <c r="AF1771">
        <v>32.1</v>
      </c>
      <c r="AG1771" t="s">
        <v>46</v>
      </c>
      <c r="AH1771" t="s">
        <v>42</v>
      </c>
      <c r="AI1771" t="s">
        <v>56</v>
      </c>
      <c r="AJ1771">
        <v>40</v>
      </c>
      <c r="AK1771">
        <v>512</v>
      </c>
      <c r="AL1771">
        <v>0.81389999999999996</v>
      </c>
      <c r="AM1771">
        <v>0.74760000000000004</v>
      </c>
      <c r="AN1771">
        <v>0.74</v>
      </c>
      <c r="AO1771">
        <f>Data[[#This Row],[labeller_confidence_score]]-Data[[#This Row],[cytodiffusion_classification_confidence]]</f>
        <v>-7.6000000000000512E-3</v>
      </c>
    </row>
    <row r="1772" spans="1:41" x14ac:dyDescent="0.3">
      <c r="A1772" t="s">
        <v>1845</v>
      </c>
      <c r="B1772" t="s">
        <v>81</v>
      </c>
      <c r="C1772">
        <v>1</v>
      </c>
      <c r="D1772" t="s">
        <v>82</v>
      </c>
      <c r="E1772">
        <v>15.72</v>
      </c>
      <c r="F1772">
        <v>84.4</v>
      </c>
      <c r="G1772">
        <v>0.28799999999999998</v>
      </c>
      <c r="H1772">
        <v>0.14799999999999999</v>
      </c>
      <c r="I1772">
        <f>Data[[#This Row],[nucleus_area_pct]]/Data[[#This Row],[cytoplasm_ratio]]</f>
        <v>570.27027027027032</v>
      </c>
      <c r="J1772">
        <v>0.81899999999999995</v>
      </c>
      <c r="K1772">
        <v>0.26500000000000001</v>
      </c>
      <c r="L1772">
        <v>0.73</v>
      </c>
      <c r="M1772">
        <v>1.1000000000000001</v>
      </c>
      <c r="N1772">
        <v>0.82399999999999995</v>
      </c>
      <c r="O1772">
        <v>595</v>
      </c>
      <c r="P1772">
        <v>90</v>
      </c>
      <c r="Q1772">
        <v>214</v>
      </c>
      <c r="R1772">
        <v>169</v>
      </c>
      <c r="S1772">
        <v>195</v>
      </c>
      <c r="T1772">
        <f>(Data[[#This Row],[mean_r]]/256)*100</f>
        <v>83.59375</v>
      </c>
      <c r="U1772">
        <f>(Data[[#This Row],[mean_g]]/256)*100</f>
        <v>66.015625</v>
      </c>
      <c r="V1772">
        <f>(Data[[#This Row],[mean_b]]/256)*100</f>
        <v>76.171875</v>
      </c>
      <c r="W1772">
        <v>0.623</v>
      </c>
      <c r="X1772" t="s">
        <v>51</v>
      </c>
      <c r="Y1772" t="s">
        <v>45</v>
      </c>
      <c r="Z1772">
        <v>6574</v>
      </c>
      <c r="AA1772">
        <v>2.4500000000000002</v>
      </c>
      <c r="AB1772">
        <v>11.8</v>
      </c>
      <c r="AC1772">
        <v>40.9</v>
      </c>
      <c r="AD1772">
        <v>344486</v>
      </c>
      <c r="AE1772">
        <v>106.1</v>
      </c>
      <c r="AF1772">
        <v>33.799999999999997</v>
      </c>
      <c r="AG1772" t="s">
        <v>41</v>
      </c>
      <c r="AH1772" t="s">
        <v>68</v>
      </c>
      <c r="AI1772" t="s">
        <v>43</v>
      </c>
      <c r="AJ1772">
        <v>100</v>
      </c>
      <c r="AK1772">
        <v>512</v>
      </c>
      <c r="AL1772">
        <v>0.86639999999999995</v>
      </c>
      <c r="AM1772">
        <v>0.73009999999999997</v>
      </c>
      <c r="AN1772">
        <v>0.81179999999999997</v>
      </c>
      <c r="AO1772">
        <f>Data[[#This Row],[labeller_confidence_score]]-Data[[#This Row],[cytodiffusion_classification_confidence]]</f>
        <v>8.1699999999999995E-2</v>
      </c>
    </row>
    <row r="1773" spans="1:41" x14ac:dyDescent="0.3">
      <c r="A1773" t="s">
        <v>1846</v>
      </c>
      <c r="B1773" t="s">
        <v>49</v>
      </c>
      <c r="C1773">
        <v>0</v>
      </c>
      <c r="D1773" t="s">
        <v>50</v>
      </c>
      <c r="E1773">
        <v>9.65</v>
      </c>
      <c r="F1773">
        <v>55.5</v>
      </c>
      <c r="G1773">
        <v>0.55900000000000005</v>
      </c>
      <c r="H1773">
        <v>0.503</v>
      </c>
      <c r="I1773">
        <f>Data[[#This Row],[nucleus_area_pct]]/Data[[#This Row],[cytoplasm_ratio]]</f>
        <v>110.33797216699801</v>
      </c>
      <c r="J1773">
        <v>0.76500000000000001</v>
      </c>
      <c r="K1773">
        <v>0.28499999999999998</v>
      </c>
      <c r="L1773">
        <v>2.23</v>
      </c>
      <c r="M1773">
        <v>3</v>
      </c>
      <c r="N1773">
        <v>0.84099999999999997</v>
      </c>
      <c r="O1773">
        <v>492</v>
      </c>
      <c r="P1773">
        <v>72</v>
      </c>
      <c r="Q1773">
        <v>191</v>
      </c>
      <c r="R1773">
        <v>146</v>
      </c>
      <c r="S1773">
        <v>172</v>
      </c>
      <c r="T1773">
        <f>(Data[[#This Row],[mean_r]]/256)*100</f>
        <v>74.609375</v>
      </c>
      <c r="U1773">
        <f>(Data[[#This Row],[mean_g]]/256)*100</f>
        <v>57.03125</v>
      </c>
      <c r="V1773">
        <f>(Data[[#This Row],[mean_b]]/256)*100</f>
        <v>67.1875</v>
      </c>
      <c r="W1773">
        <v>0.622</v>
      </c>
      <c r="X1773" t="s">
        <v>51</v>
      </c>
      <c r="Y1773" t="s">
        <v>45</v>
      </c>
      <c r="Z1773">
        <v>9802</v>
      </c>
      <c r="AA1773">
        <v>4.54</v>
      </c>
      <c r="AB1773">
        <v>14.9</v>
      </c>
      <c r="AC1773">
        <v>35.700000000000003</v>
      </c>
      <c r="AD1773">
        <v>229322</v>
      </c>
      <c r="AE1773">
        <v>84.4</v>
      </c>
      <c r="AF1773">
        <v>34.1</v>
      </c>
      <c r="AG1773" t="s">
        <v>41</v>
      </c>
      <c r="AH1773" t="s">
        <v>47</v>
      </c>
      <c r="AI1773" t="s">
        <v>52</v>
      </c>
      <c r="AJ1773">
        <v>60</v>
      </c>
      <c r="AK1773">
        <v>360</v>
      </c>
      <c r="AL1773">
        <v>0.1658</v>
      </c>
      <c r="AM1773">
        <v>0.88009999999999999</v>
      </c>
      <c r="AN1773">
        <v>0.98080000000000001</v>
      </c>
      <c r="AO1773">
        <f>Data[[#This Row],[labeller_confidence_score]]-Data[[#This Row],[cytodiffusion_classification_confidence]]</f>
        <v>0.10070000000000001</v>
      </c>
    </row>
    <row r="1774" spans="1:41" x14ac:dyDescent="0.3">
      <c r="A1774" t="s">
        <v>1847</v>
      </c>
      <c r="B1774" t="s">
        <v>85</v>
      </c>
      <c r="C1774">
        <v>0</v>
      </c>
      <c r="D1774" t="s">
        <v>50</v>
      </c>
      <c r="E1774">
        <v>10.72</v>
      </c>
      <c r="F1774">
        <v>51.4</v>
      </c>
      <c r="G1774">
        <v>0.53200000000000003</v>
      </c>
      <c r="H1774">
        <v>0.46400000000000002</v>
      </c>
      <c r="I1774">
        <f>Data[[#This Row],[nucleus_area_pct]]/Data[[#This Row],[cytoplasm_ratio]]</f>
        <v>110.77586206896551</v>
      </c>
      <c r="J1774">
        <v>0.67</v>
      </c>
      <c r="K1774">
        <v>0.35299999999999998</v>
      </c>
      <c r="L1774">
        <v>5.44</v>
      </c>
      <c r="M1774">
        <v>1.9</v>
      </c>
      <c r="N1774">
        <v>0.747</v>
      </c>
      <c r="O1774">
        <v>411</v>
      </c>
      <c r="P1774">
        <v>78</v>
      </c>
      <c r="Q1774">
        <v>196</v>
      </c>
      <c r="R1774">
        <v>160</v>
      </c>
      <c r="S1774">
        <v>167</v>
      </c>
      <c r="T1774">
        <f>(Data[[#This Row],[mean_r]]/256)*100</f>
        <v>76.5625</v>
      </c>
      <c r="U1774">
        <f>(Data[[#This Row],[mean_g]]/256)*100</f>
        <v>62.5</v>
      </c>
      <c r="V1774">
        <f>(Data[[#This Row],[mean_b]]/256)*100</f>
        <v>65.234375</v>
      </c>
      <c r="W1774">
        <v>0.77900000000000003</v>
      </c>
      <c r="X1774" t="s">
        <v>51</v>
      </c>
      <c r="Y1774" t="s">
        <v>45</v>
      </c>
      <c r="Z1774">
        <v>10210</v>
      </c>
      <c r="AA1774">
        <v>4.32</v>
      </c>
      <c r="AB1774">
        <v>12.5</v>
      </c>
      <c r="AC1774">
        <v>42.8</v>
      </c>
      <c r="AD1774">
        <v>146279</v>
      </c>
      <c r="AE1774">
        <v>107.3</v>
      </c>
      <c r="AF1774">
        <v>33.200000000000003</v>
      </c>
      <c r="AG1774" t="s">
        <v>46</v>
      </c>
      <c r="AH1774" t="s">
        <v>47</v>
      </c>
      <c r="AI1774" t="s">
        <v>43</v>
      </c>
      <c r="AJ1774">
        <v>60</v>
      </c>
      <c r="AK1774">
        <v>512</v>
      </c>
      <c r="AL1774">
        <v>0</v>
      </c>
      <c r="AM1774">
        <v>0.89939999999999998</v>
      </c>
      <c r="AN1774">
        <v>1</v>
      </c>
      <c r="AO1774">
        <f>Data[[#This Row],[labeller_confidence_score]]-Data[[#This Row],[cytodiffusion_classification_confidence]]</f>
        <v>0.10060000000000002</v>
      </c>
    </row>
    <row r="1775" spans="1:41" x14ac:dyDescent="0.3">
      <c r="A1775" t="s">
        <v>1848</v>
      </c>
      <c r="B1775" t="s">
        <v>49</v>
      </c>
      <c r="C1775">
        <v>0</v>
      </c>
      <c r="D1775" t="s">
        <v>50</v>
      </c>
      <c r="E1775">
        <v>10.199999999999999</v>
      </c>
      <c r="F1775">
        <v>37.5</v>
      </c>
      <c r="G1775">
        <v>0.61199999999999999</v>
      </c>
      <c r="H1775">
        <v>0.505</v>
      </c>
      <c r="I1775">
        <f>Data[[#This Row],[nucleus_area_pct]]/Data[[#This Row],[cytoplasm_ratio]]</f>
        <v>74.257425742574256</v>
      </c>
      <c r="J1775">
        <v>0.80500000000000005</v>
      </c>
      <c r="K1775">
        <v>0.27600000000000002</v>
      </c>
      <c r="L1775">
        <v>3.17</v>
      </c>
      <c r="M1775">
        <v>3.3</v>
      </c>
      <c r="N1775">
        <v>0.79300000000000004</v>
      </c>
      <c r="O1775">
        <v>490</v>
      </c>
      <c r="P1775">
        <v>63</v>
      </c>
      <c r="Q1775">
        <v>214</v>
      </c>
      <c r="R1775">
        <v>177</v>
      </c>
      <c r="S1775">
        <v>190</v>
      </c>
      <c r="T1775">
        <f>(Data[[#This Row],[mean_r]]/256)*100</f>
        <v>83.59375</v>
      </c>
      <c r="U1775">
        <f>(Data[[#This Row],[mean_g]]/256)*100</f>
        <v>69.140625</v>
      </c>
      <c r="V1775">
        <f>(Data[[#This Row],[mean_b]]/256)*100</f>
        <v>74.21875</v>
      </c>
      <c r="W1775">
        <v>0.73699999999999999</v>
      </c>
      <c r="X1775" t="s">
        <v>39</v>
      </c>
      <c r="Y1775" t="s">
        <v>45</v>
      </c>
      <c r="Z1775">
        <v>8409</v>
      </c>
      <c r="AA1775">
        <v>4.07</v>
      </c>
      <c r="AB1775">
        <v>13.4</v>
      </c>
      <c r="AC1775">
        <v>32.4</v>
      </c>
      <c r="AD1775">
        <v>359147</v>
      </c>
      <c r="AE1775">
        <v>89.2</v>
      </c>
      <c r="AF1775">
        <v>34.5</v>
      </c>
      <c r="AG1775" t="s">
        <v>41</v>
      </c>
      <c r="AH1775" t="s">
        <v>47</v>
      </c>
      <c r="AI1775" t="s">
        <v>43</v>
      </c>
      <c r="AJ1775">
        <v>100</v>
      </c>
      <c r="AK1775">
        <v>224</v>
      </c>
      <c r="AL1775">
        <v>6.7299999999999999E-2</v>
      </c>
      <c r="AM1775">
        <v>0.75290000000000001</v>
      </c>
      <c r="AN1775">
        <v>0.99129999999999996</v>
      </c>
      <c r="AO1775">
        <f>Data[[#This Row],[labeller_confidence_score]]-Data[[#This Row],[cytodiffusion_classification_confidence]]</f>
        <v>0.23839999999999995</v>
      </c>
    </row>
    <row r="1776" spans="1:41" x14ac:dyDescent="0.3">
      <c r="A1776" t="s">
        <v>1849</v>
      </c>
      <c r="B1776" t="s">
        <v>133</v>
      </c>
      <c r="C1776">
        <v>1</v>
      </c>
      <c r="D1776" t="s">
        <v>104</v>
      </c>
      <c r="E1776">
        <v>8.25</v>
      </c>
      <c r="F1776">
        <v>0</v>
      </c>
      <c r="G1776">
        <v>0</v>
      </c>
      <c r="H1776">
        <v>1</v>
      </c>
      <c r="I1776">
        <f>Data[[#This Row],[nucleus_area_pct]]/Data[[#This Row],[cytoplasm_ratio]]</f>
        <v>0</v>
      </c>
      <c r="J1776">
        <v>0.48099999999999998</v>
      </c>
      <c r="K1776">
        <v>0.749</v>
      </c>
      <c r="L1776">
        <v>0.45</v>
      </c>
      <c r="M1776">
        <v>1</v>
      </c>
      <c r="N1776">
        <v>0.92600000000000005</v>
      </c>
      <c r="O1776">
        <v>240</v>
      </c>
      <c r="P1776">
        <v>52</v>
      </c>
      <c r="Q1776">
        <v>226</v>
      </c>
      <c r="R1776">
        <v>124</v>
      </c>
      <c r="S1776">
        <v>111</v>
      </c>
      <c r="T1776">
        <f>(Data[[#This Row],[mean_r]]/256)*100</f>
        <v>88.28125</v>
      </c>
      <c r="U1776">
        <f>(Data[[#This Row],[mean_g]]/256)*100</f>
        <v>48.4375</v>
      </c>
      <c r="V1776">
        <f>(Data[[#This Row],[mean_b]]/256)*100</f>
        <v>43.359375</v>
      </c>
      <c r="W1776">
        <v>0.47899999999999998</v>
      </c>
      <c r="X1776" t="s">
        <v>51</v>
      </c>
      <c r="Y1776" t="s">
        <v>40</v>
      </c>
      <c r="Z1776">
        <v>9469</v>
      </c>
      <c r="AA1776">
        <v>6.91</v>
      </c>
      <c r="AB1776">
        <v>19.100000000000001</v>
      </c>
      <c r="AC1776">
        <v>43.5</v>
      </c>
      <c r="AD1776">
        <v>257877</v>
      </c>
      <c r="AE1776">
        <v>95.3</v>
      </c>
      <c r="AF1776">
        <v>34.4</v>
      </c>
      <c r="AG1776" t="s">
        <v>46</v>
      </c>
      <c r="AH1776" t="s">
        <v>68</v>
      </c>
      <c r="AI1776" t="s">
        <v>43</v>
      </c>
      <c r="AJ1776">
        <v>60</v>
      </c>
      <c r="AK1776">
        <v>256</v>
      </c>
      <c r="AL1776">
        <v>0.86299999999999999</v>
      </c>
      <c r="AM1776">
        <v>0.64700000000000002</v>
      </c>
      <c r="AN1776">
        <v>0.79920000000000002</v>
      </c>
      <c r="AO1776">
        <f>Data[[#This Row],[labeller_confidence_score]]-Data[[#This Row],[cytodiffusion_classification_confidence]]</f>
        <v>0.1522</v>
      </c>
    </row>
    <row r="1777" spans="1:41" x14ac:dyDescent="0.3">
      <c r="A1777" t="s">
        <v>1850</v>
      </c>
      <c r="B1777" t="s">
        <v>54</v>
      </c>
      <c r="C1777">
        <v>0</v>
      </c>
      <c r="D1777" t="s">
        <v>54</v>
      </c>
      <c r="E1777">
        <v>7.73</v>
      </c>
      <c r="F1777">
        <v>0</v>
      </c>
      <c r="G1777">
        <v>0</v>
      </c>
      <c r="H1777">
        <v>1</v>
      </c>
      <c r="I1777">
        <f>Data[[#This Row],[nucleus_area_pct]]/Data[[#This Row],[cytoplasm_ratio]]</f>
        <v>0</v>
      </c>
      <c r="J1777">
        <v>0.874</v>
      </c>
      <c r="K1777">
        <v>0.20599999999999999</v>
      </c>
      <c r="L1777">
        <v>0.28000000000000003</v>
      </c>
      <c r="M1777">
        <v>1</v>
      </c>
      <c r="N1777">
        <v>0.97599999999999998</v>
      </c>
      <c r="O1777">
        <v>168</v>
      </c>
      <c r="P1777">
        <v>52</v>
      </c>
      <c r="Q1777">
        <v>215</v>
      </c>
      <c r="R1777">
        <v>131</v>
      </c>
      <c r="S1777">
        <v>130</v>
      </c>
      <c r="T1777">
        <f>(Data[[#This Row],[mean_r]]/256)*100</f>
        <v>83.984375</v>
      </c>
      <c r="U1777">
        <f>(Data[[#This Row],[mean_g]]/256)*100</f>
        <v>51.171875</v>
      </c>
      <c r="V1777">
        <f>(Data[[#This Row],[mean_b]]/256)*100</f>
        <v>50.78125</v>
      </c>
      <c r="W1777">
        <v>0.48199999999999998</v>
      </c>
      <c r="X1777" t="s">
        <v>51</v>
      </c>
      <c r="Y1777" t="s">
        <v>40</v>
      </c>
      <c r="Z1777">
        <v>6061</v>
      </c>
      <c r="AA1777">
        <v>4.78</v>
      </c>
      <c r="AB1777">
        <v>15.3</v>
      </c>
      <c r="AC1777">
        <v>44.8</v>
      </c>
      <c r="AD1777">
        <v>300178</v>
      </c>
      <c r="AE1777">
        <v>111.7</v>
      </c>
      <c r="AF1777">
        <v>35.799999999999997</v>
      </c>
      <c r="AG1777" t="s">
        <v>46</v>
      </c>
      <c r="AH1777" t="s">
        <v>42</v>
      </c>
      <c r="AI1777" t="s">
        <v>43</v>
      </c>
      <c r="AJ1777">
        <v>60</v>
      </c>
      <c r="AK1777">
        <v>360</v>
      </c>
      <c r="AL1777">
        <v>4.5100000000000001E-2</v>
      </c>
      <c r="AM1777">
        <v>0.85119999999999996</v>
      </c>
      <c r="AN1777">
        <v>0.99350000000000005</v>
      </c>
      <c r="AO1777">
        <f>Data[[#This Row],[labeller_confidence_score]]-Data[[#This Row],[cytodiffusion_classification_confidence]]</f>
        <v>0.14230000000000009</v>
      </c>
    </row>
    <row r="1778" spans="1:41" x14ac:dyDescent="0.3">
      <c r="A1778" t="s">
        <v>1851</v>
      </c>
      <c r="B1778" t="s">
        <v>62</v>
      </c>
      <c r="C1778">
        <v>0</v>
      </c>
      <c r="D1778" t="s">
        <v>50</v>
      </c>
      <c r="E1778">
        <v>8.24</v>
      </c>
      <c r="F1778">
        <v>72.7</v>
      </c>
      <c r="G1778">
        <v>0.83599999999999997</v>
      </c>
      <c r="H1778">
        <v>0.14099999999999999</v>
      </c>
      <c r="I1778">
        <f>Data[[#This Row],[nucleus_area_pct]]/Data[[#This Row],[cytoplasm_ratio]]</f>
        <v>515.60283687943274</v>
      </c>
      <c r="J1778">
        <v>0.85399999999999998</v>
      </c>
      <c r="K1778">
        <v>0.23400000000000001</v>
      </c>
      <c r="L1778">
        <v>1.44</v>
      </c>
      <c r="M1778">
        <v>1.1000000000000001</v>
      </c>
      <c r="N1778">
        <v>0.91200000000000003</v>
      </c>
      <c r="O1778">
        <v>259</v>
      </c>
      <c r="P1778">
        <v>49</v>
      </c>
      <c r="Q1778">
        <v>223</v>
      </c>
      <c r="R1778">
        <v>151</v>
      </c>
      <c r="S1778">
        <v>203</v>
      </c>
      <c r="T1778">
        <f>(Data[[#This Row],[mean_r]]/256)*100</f>
        <v>87.109375</v>
      </c>
      <c r="U1778">
        <f>(Data[[#This Row],[mean_g]]/256)*100</f>
        <v>58.984375</v>
      </c>
      <c r="V1778">
        <f>(Data[[#This Row],[mean_b]]/256)*100</f>
        <v>79.296875</v>
      </c>
      <c r="W1778">
        <v>0.73199999999999998</v>
      </c>
      <c r="X1778" t="s">
        <v>51</v>
      </c>
      <c r="Y1778" t="s">
        <v>45</v>
      </c>
      <c r="Z1778">
        <v>5760</v>
      </c>
      <c r="AA1778">
        <v>4.83</v>
      </c>
      <c r="AB1778">
        <v>14.2</v>
      </c>
      <c r="AC1778">
        <v>38</v>
      </c>
      <c r="AD1778">
        <v>290062</v>
      </c>
      <c r="AE1778">
        <v>97.1</v>
      </c>
      <c r="AF1778">
        <v>37.299999999999997</v>
      </c>
      <c r="AG1778" t="s">
        <v>46</v>
      </c>
      <c r="AH1778" t="s">
        <v>42</v>
      </c>
      <c r="AI1778" t="s">
        <v>52</v>
      </c>
      <c r="AJ1778">
        <v>100</v>
      </c>
      <c r="AK1778">
        <v>512</v>
      </c>
      <c r="AL1778">
        <v>6.1800000000000001E-2</v>
      </c>
      <c r="AM1778">
        <v>0.91769999999999996</v>
      </c>
      <c r="AN1778">
        <v>0.95450000000000002</v>
      </c>
      <c r="AO1778">
        <f>Data[[#This Row],[labeller_confidence_score]]-Data[[#This Row],[cytodiffusion_classification_confidence]]</f>
        <v>3.6800000000000055E-2</v>
      </c>
    </row>
    <row r="1779" spans="1:41" x14ac:dyDescent="0.3">
      <c r="A1779" t="s">
        <v>1852</v>
      </c>
      <c r="B1779" t="s">
        <v>62</v>
      </c>
      <c r="C1779">
        <v>0</v>
      </c>
      <c r="D1779" t="s">
        <v>50</v>
      </c>
      <c r="E1779">
        <v>8.99</v>
      </c>
      <c r="F1779">
        <v>80.099999999999994</v>
      </c>
      <c r="G1779">
        <v>0.80900000000000005</v>
      </c>
      <c r="H1779">
        <v>0.16700000000000001</v>
      </c>
      <c r="I1779">
        <f>Data[[#This Row],[nucleus_area_pct]]/Data[[#This Row],[cytoplasm_ratio]]</f>
        <v>479.64071856287421</v>
      </c>
      <c r="J1779">
        <v>0.99099999999999999</v>
      </c>
      <c r="K1779">
        <v>0.32600000000000001</v>
      </c>
      <c r="L1779">
        <v>0.76</v>
      </c>
      <c r="M1779">
        <v>1</v>
      </c>
      <c r="N1779">
        <v>0.91200000000000003</v>
      </c>
      <c r="O1779">
        <v>307</v>
      </c>
      <c r="P1779">
        <v>47</v>
      </c>
      <c r="Q1779">
        <v>179</v>
      </c>
      <c r="R1779">
        <v>140</v>
      </c>
      <c r="S1779">
        <v>213</v>
      </c>
      <c r="T1779">
        <f>(Data[[#This Row],[mean_r]]/256)*100</f>
        <v>69.921875</v>
      </c>
      <c r="U1779">
        <f>(Data[[#This Row],[mean_g]]/256)*100</f>
        <v>54.6875</v>
      </c>
      <c r="V1779">
        <f>(Data[[#This Row],[mean_b]]/256)*100</f>
        <v>83.203125</v>
      </c>
      <c r="W1779">
        <v>0.68100000000000005</v>
      </c>
      <c r="X1779" t="s">
        <v>51</v>
      </c>
      <c r="Y1779" t="s">
        <v>40</v>
      </c>
      <c r="Z1779">
        <v>9021</v>
      </c>
      <c r="AA1779">
        <v>4.1500000000000004</v>
      </c>
      <c r="AB1779">
        <v>10.5</v>
      </c>
      <c r="AC1779">
        <v>41</v>
      </c>
      <c r="AD1779">
        <v>215394</v>
      </c>
      <c r="AE1779">
        <v>81.8</v>
      </c>
      <c r="AF1779">
        <v>35.299999999999997</v>
      </c>
      <c r="AG1779" t="s">
        <v>64</v>
      </c>
      <c r="AH1779" t="s">
        <v>42</v>
      </c>
      <c r="AI1779" t="s">
        <v>56</v>
      </c>
      <c r="AJ1779">
        <v>40</v>
      </c>
      <c r="AK1779">
        <v>224</v>
      </c>
      <c r="AL1779">
        <v>6.7900000000000002E-2</v>
      </c>
      <c r="AM1779">
        <v>0.86209999999999998</v>
      </c>
      <c r="AN1779">
        <v>0.7772</v>
      </c>
      <c r="AO1779">
        <f>Data[[#This Row],[labeller_confidence_score]]-Data[[#This Row],[cytodiffusion_classification_confidence]]</f>
        <v>-8.4899999999999975E-2</v>
      </c>
    </row>
    <row r="1780" spans="1:41" x14ac:dyDescent="0.3">
      <c r="A1780" t="s">
        <v>1853</v>
      </c>
      <c r="B1780" t="s">
        <v>54</v>
      </c>
      <c r="C1780">
        <v>0</v>
      </c>
      <c r="D1780" t="s">
        <v>54</v>
      </c>
      <c r="E1780">
        <v>6.98</v>
      </c>
      <c r="F1780">
        <v>0</v>
      </c>
      <c r="G1780">
        <v>0</v>
      </c>
      <c r="H1780">
        <v>1</v>
      </c>
      <c r="I1780">
        <f>Data[[#This Row],[nucleus_area_pct]]/Data[[#This Row],[cytoplasm_ratio]]</f>
        <v>0</v>
      </c>
      <c r="J1780">
        <v>0.88400000000000001</v>
      </c>
      <c r="K1780">
        <v>0.224</v>
      </c>
      <c r="L1780">
        <v>0.37</v>
      </c>
      <c r="M1780">
        <v>1</v>
      </c>
      <c r="N1780">
        <v>0.97</v>
      </c>
      <c r="O1780">
        <v>211</v>
      </c>
      <c r="P1780">
        <v>45</v>
      </c>
      <c r="Q1780">
        <v>237</v>
      </c>
      <c r="R1780">
        <v>138</v>
      </c>
      <c r="S1780">
        <v>131</v>
      </c>
      <c r="T1780">
        <f>(Data[[#This Row],[mean_r]]/256)*100</f>
        <v>92.578125</v>
      </c>
      <c r="U1780">
        <f>(Data[[#This Row],[mean_g]]/256)*100</f>
        <v>53.90625</v>
      </c>
      <c r="V1780">
        <f>(Data[[#This Row],[mean_b]]/256)*100</f>
        <v>51.171875</v>
      </c>
      <c r="W1780">
        <v>0.49</v>
      </c>
      <c r="X1780" t="s">
        <v>63</v>
      </c>
      <c r="Y1780" t="s">
        <v>40</v>
      </c>
      <c r="Z1780">
        <v>5492</v>
      </c>
      <c r="AA1780">
        <v>4.8600000000000003</v>
      </c>
      <c r="AB1780">
        <v>11.2</v>
      </c>
      <c r="AC1780">
        <v>35.6</v>
      </c>
      <c r="AD1780">
        <v>235820</v>
      </c>
      <c r="AE1780">
        <v>83.6</v>
      </c>
      <c r="AF1780">
        <v>33.5</v>
      </c>
      <c r="AG1780" t="s">
        <v>41</v>
      </c>
      <c r="AH1780" t="s">
        <v>68</v>
      </c>
      <c r="AI1780" t="s">
        <v>52</v>
      </c>
      <c r="AJ1780">
        <v>100</v>
      </c>
      <c r="AK1780">
        <v>256</v>
      </c>
      <c r="AL1780">
        <v>4.6699999999999998E-2</v>
      </c>
      <c r="AM1780">
        <v>0.97799999999999998</v>
      </c>
      <c r="AN1780">
        <v>0.83120000000000005</v>
      </c>
      <c r="AO1780">
        <f>Data[[#This Row],[labeller_confidence_score]]-Data[[#This Row],[cytodiffusion_classification_confidence]]</f>
        <v>-0.14679999999999993</v>
      </c>
    </row>
    <row r="1781" spans="1:41" x14ac:dyDescent="0.3">
      <c r="A1781" t="s">
        <v>1854</v>
      </c>
      <c r="B1781" t="s">
        <v>49</v>
      </c>
      <c r="C1781">
        <v>0</v>
      </c>
      <c r="D1781" t="s">
        <v>50</v>
      </c>
      <c r="E1781">
        <v>13.07</v>
      </c>
      <c r="F1781">
        <v>57.1</v>
      </c>
      <c r="G1781">
        <v>0.56000000000000005</v>
      </c>
      <c r="H1781">
        <v>0.49</v>
      </c>
      <c r="I1781">
        <f>Data[[#This Row],[nucleus_area_pct]]/Data[[#This Row],[cytoplasm_ratio]]</f>
        <v>116.53061224489797</v>
      </c>
      <c r="J1781">
        <v>0.747</v>
      </c>
      <c r="K1781">
        <v>0.26700000000000002</v>
      </c>
      <c r="L1781">
        <v>3.56</v>
      </c>
      <c r="M1781">
        <v>4.2</v>
      </c>
      <c r="N1781">
        <v>0.76400000000000001</v>
      </c>
      <c r="O1781">
        <v>461</v>
      </c>
      <c r="P1781">
        <v>85</v>
      </c>
      <c r="Q1781">
        <v>209</v>
      </c>
      <c r="R1781">
        <v>147</v>
      </c>
      <c r="S1781">
        <v>186</v>
      </c>
      <c r="T1781">
        <f>(Data[[#This Row],[mean_r]]/256)*100</f>
        <v>81.640625</v>
      </c>
      <c r="U1781">
        <f>(Data[[#This Row],[mean_g]]/256)*100</f>
        <v>57.421875</v>
      </c>
      <c r="V1781">
        <f>(Data[[#This Row],[mean_b]]/256)*100</f>
        <v>72.65625</v>
      </c>
      <c r="W1781">
        <v>0.61099999999999999</v>
      </c>
      <c r="X1781" t="s">
        <v>51</v>
      </c>
      <c r="Y1781" t="s">
        <v>45</v>
      </c>
      <c r="Z1781">
        <v>5458</v>
      </c>
      <c r="AA1781">
        <v>5.03</v>
      </c>
      <c r="AB1781">
        <v>13.7</v>
      </c>
      <c r="AC1781">
        <v>43.9</v>
      </c>
      <c r="AD1781">
        <v>360522</v>
      </c>
      <c r="AE1781">
        <v>97.3</v>
      </c>
      <c r="AF1781">
        <v>34.299999999999997</v>
      </c>
      <c r="AG1781" t="s">
        <v>64</v>
      </c>
      <c r="AH1781" t="s">
        <v>47</v>
      </c>
      <c r="AI1781" t="s">
        <v>52</v>
      </c>
      <c r="AJ1781">
        <v>100</v>
      </c>
      <c r="AK1781">
        <v>224</v>
      </c>
      <c r="AL1781">
        <v>0.11650000000000001</v>
      </c>
      <c r="AM1781">
        <v>0.86580000000000001</v>
      </c>
      <c r="AN1781">
        <v>1</v>
      </c>
      <c r="AO1781">
        <f>Data[[#This Row],[labeller_confidence_score]]-Data[[#This Row],[cytodiffusion_classification_confidence]]</f>
        <v>0.13419999999999999</v>
      </c>
    </row>
    <row r="1782" spans="1:41" x14ac:dyDescent="0.3">
      <c r="A1782" t="s">
        <v>1855</v>
      </c>
      <c r="B1782" t="s">
        <v>62</v>
      </c>
      <c r="C1782">
        <v>0</v>
      </c>
      <c r="D1782" t="s">
        <v>50</v>
      </c>
      <c r="E1782">
        <v>10.14</v>
      </c>
      <c r="F1782">
        <v>75.900000000000006</v>
      </c>
      <c r="G1782">
        <v>0.82799999999999996</v>
      </c>
      <c r="H1782">
        <v>0.218</v>
      </c>
      <c r="I1782">
        <f>Data[[#This Row],[nucleus_area_pct]]/Data[[#This Row],[cytoplasm_ratio]]</f>
        <v>348.16513761467894</v>
      </c>
      <c r="J1782">
        <v>0.90900000000000003</v>
      </c>
      <c r="K1782">
        <v>0.22</v>
      </c>
      <c r="L1782">
        <v>1.53</v>
      </c>
      <c r="M1782">
        <v>1.2</v>
      </c>
      <c r="N1782">
        <v>0.93500000000000005</v>
      </c>
      <c r="O1782">
        <v>292</v>
      </c>
      <c r="P1782">
        <v>58</v>
      </c>
      <c r="Q1782">
        <v>184</v>
      </c>
      <c r="R1782">
        <v>137</v>
      </c>
      <c r="S1782">
        <v>181</v>
      </c>
      <c r="T1782">
        <f>(Data[[#This Row],[mean_r]]/256)*100</f>
        <v>71.875</v>
      </c>
      <c r="U1782">
        <f>(Data[[#This Row],[mean_g]]/256)*100</f>
        <v>53.515625</v>
      </c>
      <c r="V1782">
        <f>(Data[[#This Row],[mean_b]]/256)*100</f>
        <v>70.703125</v>
      </c>
      <c r="W1782">
        <v>0.73599999999999999</v>
      </c>
      <c r="X1782" t="s">
        <v>51</v>
      </c>
      <c r="Y1782" t="s">
        <v>40</v>
      </c>
      <c r="Z1782">
        <v>6518</v>
      </c>
      <c r="AA1782">
        <v>5.34</v>
      </c>
      <c r="AB1782">
        <v>13.2</v>
      </c>
      <c r="AC1782">
        <v>37.799999999999997</v>
      </c>
      <c r="AD1782">
        <v>210964</v>
      </c>
      <c r="AE1782">
        <v>85.4</v>
      </c>
      <c r="AF1782">
        <v>32.4</v>
      </c>
      <c r="AG1782" t="s">
        <v>64</v>
      </c>
      <c r="AH1782" t="s">
        <v>42</v>
      </c>
      <c r="AI1782" t="s">
        <v>52</v>
      </c>
      <c r="AJ1782">
        <v>100</v>
      </c>
      <c r="AK1782">
        <v>256</v>
      </c>
      <c r="AL1782">
        <v>4.6800000000000001E-2</v>
      </c>
      <c r="AM1782">
        <v>0.88139999999999996</v>
      </c>
      <c r="AN1782">
        <v>0.80300000000000005</v>
      </c>
      <c r="AO1782">
        <f>Data[[#This Row],[labeller_confidence_score]]-Data[[#This Row],[cytodiffusion_classification_confidence]]</f>
        <v>-7.8399999999999914E-2</v>
      </c>
    </row>
    <row r="1783" spans="1:41" x14ac:dyDescent="0.3">
      <c r="A1783" t="s">
        <v>1856</v>
      </c>
      <c r="B1783" t="s">
        <v>180</v>
      </c>
      <c r="C1783">
        <v>1</v>
      </c>
      <c r="D1783" t="s">
        <v>181</v>
      </c>
      <c r="E1783">
        <v>7.71</v>
      </c>
      <c r="F1783">
        <v>0</v>
      </c>
      <c r="G1783">
        <v>0</v>
      </c>
      <c r="H1783">
        <v>1</v>
      </c>
      <c r="I1783">
        <f>Data[[#This Row],[nucleus_area_pct]]/Data[[#This Row],[cytoplasm_ratio]]</f>
        <v>0</v>
      </c>
      <c r="J1783">
        <v>0.35499999999999998</v>
      </c>
      <c r="K1783">
        <v>0.85699999999999998</v>
      </c>
      <c r="L1783">
        <v>0.31</v>
      </c>
      <c r="M1783">
        <v>1</v>
      </c>
      <c r="N1783">
        <v>0.82399999999999995</v>
      </c>
      <c r="O1783">
        <v>184</v>
      </c>
      <c r="P1783">
        <v>62</v>
      </c>
      <c r="Q1783">
        <v>218</v>
      </c>
      <c r="R1783">
        <v>141</v>
      </c>
      <c r="S1783">
        <v>126</v>
      </c>
      <c r="T1783">
        <f>(Data[[#This Row],[mean_r]]/256)*100</f>
        <v>85.15625</v>
      </c>
      <c r="U1783">
        <f>(Data[[#This Row],[mean_g]]/256)*100</f>
        <v>55.078125</v>
      </c>
      <c r="V1783">
        <f>(Data[[#This Row],[mean_b]]/256)*100</f>
        <v>49.21875</v>
      </c>
      <c r="W1783">
        <v>0.56499999999999995</v>
      </c>
      <c r="X1783" t="s">
        <v>51</v>
      </c>
      <c r="Y1783" t="s">
        <v>45</v>
      </c>
      <c r="Z1783">
        <v>9825</v>
      </c>
      <c r="AA1783">
        <v>4.99</v>
      </c>
      <c r="AB1783">
        <v>14.5</v>
      </c>
      <c r="AC1783">
        <v>42.9</v>
      </c>
      <c r="AD1783">
        <v>374759</v>
      </c>
      <c r="AE1783">
        <v>87.3</v>
      </c>
      <c r="AF1783">
        <v>30.5</v>
      </c>
      <c r="AG1783" t="s">
        <v>46</v>
      </c>
      <c r="AH1783" t="s">
        <v>42</v>
      </c>
      <c r="AI1783" t="s">
        <v>52</v>
      </c>
      <c r="AJ1783">
        <v>100</v>
      </c>
      <c r="AK1783">
        <v>224</v>
      </c>
      <c r="AL1783">
        <v>0.69799999999999995</v>
      </c>
      <c r="AM1783">
        <v>0.82120000000000004</v>
      </c>
      <c r="AN1783">
        <v>0.51080000000000003</v>
      </c>
      <c r="AO1783">
        <f>Data[[#This Row],[labeller_confidence_score]]-Data[[#This Row],[cytodiffusion_classification_confidence]]</f>
        <v>-0.31040000000000001</v>
      </c>
    </row>
    <row r="1784" spans="1:41" x14ac:dyDescent="0.3">
      <c r="A1784" t="s">
        <v>1857</v>
      </c>
      <c r="B1784" t="s">
        <v>62</v>
      </c>
      <c r="C1784">
        <v>0</v>
      </c>
      <c r="D1784" t="s">
        <v>50</v>
      </c>
      <c r="E1784">
        <v>9.1999999999999993</v>
      </c>
      <c r="F1784">
        <v>82.1</v>
      </c>
      <c r="G1784">
        <v>0.752</v>
      </c>
      <c r="H1784">
        <v>0.193</v>
      </c>
      <c r="I1784">
        <f>Data[[#This Row],[nucleus_area_pct]]/Data[[#This Row],[cytoplasm_ratio]]</f>
        <v>425.38860103626939</v>
      </c>
      <c r="J1784">
        <v>0.878</v>
      </c>
      <c r="K1784">
        <v>0.32500000000000001</v>
      </c>
      <c r="L1784">
        <v>0.77</v>
      </c>
      <c r="M1784">
        <v>1</v>
      </c>
      <c r="N1784">
        <v>1</v>
      </c>
      <c r="O1784">
        <v>292</v>
      </c>
      <c r="P1784">
        <v>61</v>
      </c>
      <c r="Q1784">
        <v>207</v>
      </c>
      <c r="R1784">
        <v>164</v>
      </c>
      <c r="S1784">
        <v>205</v>
      </c>
      <c r="T1784">
        <f>(Data[[#This Row],[mean_r]]/256)*100</f>
        <v>80.859375</v>
      </c>
      <c r="U1784">
        <f>(Data[[#This Row],[mean_g]]/256)*100</f>
        <v>64.0625</v>
      </c>
      <c r="V1784">
        <f>(Data[[#This Row],[mean_b]]/256)*100</f>
        <v>80.078125</v>
      </c>
      <c r="W1784">
        <v>0.76700000000000002</v>
      </c>
      <c r="X1784" t="s">
        <v>39</v>
      </c>
      <c r="Y1784" t="s">
        <v>40</v>
      </c>
      <c r="Z1784">
        <v>9817</v>
      </c>
      <c r="AA1784">
        <v>4.87</v>
      </c>
      <c r="AB1784">
        <v>15.3</v>
      </c>
      <c r="AC1784">
        <v>37.6</v>
      </c>
      <c r="AD1784">
        <v>335741</v>
      </c>
      <c r="AE1784">
        <v>98.9</v>
      </c>
      <c r="AF1784">
        <v>33</v>
      </c>
      <c r="AG1784" t="s">
        <v>46</v>
      </c>
      <c r="AH1784" t="s">
        <v>42</v>
      </c>
      <c r="AI1784" t="s">
        <v>43</v>
      </c>
      <c r="AJ1784">
        <v>100</v>
      </c>
      <c r="AK1784">
        <v>224</v>
      </c>
      <c r="AL1784">
        <v>4.53E-2</v>
      </c>
      <c r="AM1784">
        <v>0.98939999999999995</v>
      </c>
      <c r="AN1784">
        <v>0.94340000000000002</v>
      </c>
      <c r="AO1784">
        <f>Data[[#This Row],[labeller_confidence_score]]-Data[[#This Row],[cytodiffusion_classification_confidence]]</f>
        <v>-4.599999999999993E-2</v>
      </c>
    </row>
    <row r="1785" spans="1:41" x14ac:dyDescent="0.3">
      <c r="A1785" t="s">
        <v>1858</v>
      </c>
      <c r="B1785" t="s">
        <v>81</v>
      </c>
      <c r="C1785">
        <v>1</v>
      </c>
      <c r="D1785" t="s">
        <v>82</v>
      </c>
      <c r="E1785">
        <v>14.79</v>
      </c>
      <c r="F1785">
        <v>85.4</v>
      </c>
      <c r="G1785">
        <v>0.34100000000000003</v>
      </c>
      <c r="H1785">
        <v>0.189</v>
      </c>
      <c r="I1785">
        <f>Data[[#This Row],[nucleus_area_pct]]/Data[[#This Row],[cytoplasm_ratio]]</f>
        <v>451.8518518518519</v>
      </c>
      <c r="J1785">
        <v>0.83499999999999996</v>
      </c>
      <c r="K1785">
        <v>0.23899999999999999</v>
      </c>
      <c r="L1785">
        <v>0.63</v>
      </c>
      <c r="M1785">
        <v>1</v>
      </c>
      <c r="N1785">
        <v>0.82</v>
      </c>
      <c r="O1785">
        <v>726</v>
      </c>
      <c r="P1785">
        <v>125</v>
      </c>
      <c r="Q1785">
        <v>198</v>
      </c>
      <c r="R1785">
        <v>121</v>
      </c>
      <c r="S1785">
        <v>195</v>
      </c>
      <c r="T1785">
        <f>(Data[[#This Row],[mean_r]]/256)*100</f>
        <v>77.34375</v>
      </c>
      <c r="U1785">
        <f>(Data[[#This Row],[mean_g]]/256)*100</f>
        <v>47.265625</v>
      </c>
      <c r="V1785">
        <f>(Data[[#This Row],[mean_b]]/256)*100</f>
        <v>76.171875</v>
      </c>
      <c r="W1785">
        <v>0.64300000000000002</v>
      </c>
      <c r="X1785" t="s">
        <v>39</v>
      </c>
      <c r="Y1785" t="s">
        <v>40</v>
      </c>
      <c r="Z1785">
        <v>7263</v>
      </c>
      <c r="AA1785">
        <v>5.71</v>
      </c>
      <c r="AB1785">
        <v>14.9</v>
      </c>
      <c r="AC1785">
        <v>33.799999999999997</v>
      </c>
      <c r="AD1785">
        <v>245548</v>
      </c>
      <c r="AE1785">
        <v>97.5</v>
      </c>
      <c r="AF1785">
        <v>31.6</v>
      </c>
      <c r="AG1785" t="s">
        <v>64</v>
      </c>
      <c r="AH1785" t="s">
        <v>47</v>
      </c>
      <c r="AI1785" t="s">
        <v>52</v>
      </c>
      <c r="AJ1785">
        <v>40</v>
      </c>
      <c r="AK1785">
        <v>512</v>
      </c>
      <c r="AL1785">
        <v>0.67279999999999995</v>
      </c>
      <c r="AM1785">
        <v>0.65780000000000005</v>
      </c>
      <c r="AN1785">
        <v>0.80869999999999997</v>
      </c>
      <c r="AO1785">
        <f>Data[[#This Row],[labeller_confidence_score]]-Data[[#This Row],[cytodiffusion_classification_confidence]]</f>
        <v>0.15089999999999992</v>
      </c>
    </row>
    <row r="1786" spans="1:41" x14ac:dyDescent="0.3">
      <c r="A1786" t="s">
        <v>1859</v>
      </c>
      <c r="B1786" t="s">
        <v>54</v>
      </c>
      <c r="C1786">
        <v>0</v>
      </c>
      <c r="D1786" t="s">
        <v>54</v>
      </c>
      <c r="E1786">
        <v>7.89</v>
      </c>
      <c r="F1786">
        <v>0</v>
      </c>
      <c r="G1786">
        <v>0</v>
      </c>
      <c r="H1786">
        <v>1</v>
      </c>
      <c r="I1786">
        <f>Data[[#This Row],[nucleus_area_pct]]/Data[[#This Row],[cytoplasm_ratio]]</f>
        <v>0</v>
      </c>
      <c r="J1786">
        <v>0.90100000000000002</v>
      </c>
      <c r="K1786">
        <v>0.19</v>
      </c>
      <c r="L1786">
        <v>0.68</v>
      </c>
      <c r="M1786">
        <v>1</v>
      </c>
      <c r="N1786">
        <v>0.94</v>
      </c>
      <c r="O1786">
        <v>171</v>
      </c>
      <c r="P1786">
        <v>41</v>
      </c>
      <c r="Q1786">
        <v>235</v>
      </c>
      <c r="R1786">
        <v>103</v>
      </c>
      <c r="S1786">
        <v>114</v>
      </c>
      <c r="T1786">
        <f>(Data[[#This Row],[mean_r]]/256)*100</f>
        <v>91.796875</v>
      </c>
      <c r="U1786">
        <f>(Data[[#This Row],[mean_g]]/256)*100</f>
        <v>40.234375</v>
      </c>
      <c r="V1786">
        <f>(Data[[#This Row],[mean_b]]/256)*100</f>
        <v>44.53125</v>
      </c>
      <c r="W1786">
        <v>0.53800000000000003</v>
      </c>
      <c r="X1786" t="s">
        <v>51</v>
      </c>
      <c r="Y1786" t="s">
        <v>40</v>
      </c>
      <c r="Z1786">
        <v>3204</v>
      </c>
      <c r="AA1786">
        <v>3.92</v>
      </c>
      <c r="AB1786">
        <v>12.2</v>
      </c>
      <c r="AC1786">
        <v>45.2</v>
      </c>
      <c r="AD1786">
        <v>164592</v>
      </c>
      <c r="AE1786">
        <v>85.8</v>
      </c>
      <c r="AF1786">
        <v>35</v>
      </c>
      <c r="AG1786" t="s">
        <v>64</v>
      </c>
      <c r="AH1786" t="s">
        <v>47</v>
      </c>
      <c r="AI1786" t="s">
        <v>56</v>
      </c>
      <c r="AJ1786">
        <v>100</v>
      </c>
      <c r="AK1786">
        <v>256</v>
      </c>
      <c r="AL1786">
        <v>0.1221</v>
      </c>
      <c r="AM1786">
        <v>0.98699999999999999</v>
      </c>
      <c r="AN1786">
        <v>0.86370000000000002</v>
      </c>
      <c r="AO1786">
        <f>Data[[#This Row],[labeller_confidence_score]]-Data[[#This Row],[cytodiffusion_classification_confidence]]</f>
        <v>-0.12329999999999997</v>
      </c>
    </row>
    <row r="1787" spans="1:41" x14ac:dyDescent="0.3">
      <c r="A1787" t="s">
        <v>1860</v>
      </c>
      <c r="B1787" t="s">
        <v>54</v>
      </c>
      <c r="C1787">
        <v>0</v>
      </c>
      <c r="D1787" t="s">
        <v>54</v>
      </c>
      <c r="E1787">
        <v>7.67</v>
      </c>
      <c r="F1787">
        <v>0</v>
      </c>
      <c r="G1787">
        <v>0</v>
      </c>
      <c r="H1787">
        <v>1</v>
      </c>
      <c r="I1787">
        <f>Data[[#This Row],[nucleus_area_pct]]/Data[[#This Row],[cytoplasm_ratio]]</f>
        <v>0</v>
      </c>
      <c r="J1787">
        <v>0.95</v>
      </c>
      <c r="K1787">
        <v>0.16900000000000001</v>
      </c>
      <c r="L1787">
        <v>0.41</v>
      </c>
      <c r="M1787">
        <v>1</v>
      </c>
      <c r="N1787">
        <v>0.99199999999999999</v>
      </c>
      <c r="O1787">
        <v>183</v>
      </c>
      <c r="P1787">
        <v>48</v>
      </c>
      <c r="Q1787">
        <v>239</v>
      </c>
      <c r="R1787">
        <v>105</v>
      </c>
      <c r="S1787">
        <v>129</v>
      </c>
      <c r="T1787">
        <f>(Data[[#This Row],[mean_r]]/256)*100</f>
        <v>93.359375</v>
      </c>
      <c r="U1787">
        <f>(Data[[#This Row],[mean_g]]/256)*100</f>
        <v>41.015625</v>
      </c>
      <c r="V1787">
        <f>(Data[[#This Row],[mean_b]]/256)*100</f>
        <v>50.390625</v>
      </c>
      <c r="W1787">
        <v>0.48599999999999999</v>
      </c>
      <c r="X1787" t="s">
        <v>39</v>
      </c>
      <c r="Y1787" t="s">
        <v>45</v>
      </c>
      <c r="Z1787">
        <v>7379</v>
      </c>
      <c r="AA1787">
        <v>6.09</v>
      </c>
      <c r="AB1787">
        <v>13.8</v>
      </c>
      <c r="AC1787">
        <v>42.8</v>
      </c>
      <c r="AD1787">
        <v>128481</v>
      </c>
      <c r="AE1787">
        <v>78.5</v>
      </c>
      <c r="AF1787">
        <v>33.700000000000003</v>
      </c>
      <c r="AG1787" t="s">
        <v>46</v>
      </c>
      <c r="AH1787" t="s">
        <v>47</v>
      </c>
      <c r="AI1787" t="s">
        <v>56</v>
      </c>
      <c r="AJ1787">
        <v>100</v>
      </c>
      <c r="AK1787">
        <v>360</v>
      </c>
      <c r="AL1787">
        <v>2.6499999999999999E-2</v>
      </c>
      <c r="AM1787">
        <v>0.85909999999999997</v>
      </c>
      <c r="AN1787">
        <v>0.97409999999999997</v>
      </c>
      <c r="AO1787">
        <f>Data[[#This Row],[labeller_confidence_score]]-Data[[#This Row],[cytodiffusion_classification_confidence]]</f>
        <v>0.11499999999999999</v>
      </c>
    </row>
    <row r="1788" spans="1:41" x14ac:dyDescent="0.3">
      <c r="A1788" t="s">
        <v>1861</v>
      </c>
      <c r="B1788" t="s">
        <v>62</v>
      </c>
      <c r="C1788">
        <v>0</v>
      </c>
      <c r="D1788" t="s">
        <v>50</v>
      </c>
      <c r="E1788">
        <v>8.44</v>
      </c>
      <c r="F1788">
        <v>85.4</v>
      </c>
      <c r="G1788">
        <v>0.79200000000000004</v>
      </c>
      <c r="H1788">
        <v>0.20499999999999999</v>
      </c>
      <c r="I1788">
        <f>Data[[#This Row],[nucleus_area_pct]]/Data[[#This Row],[cytoplasm_ratio]]</f>
        <v>416.58536585365857</v>
      </c>
      <c r="J1788">
        <v>0.88300000000000001</v>
      </c>
      <c r="K1788">
        <v>0.30199999999999999</v>
      </c>
      <c r="L1788">
        <v>1</v>
      </c>
      <c r="M1788">
        <v>1</v>
      </c>
      <c r="N1788">
        <v>0.88200000000000001</v>
      </c>
      <c r="O1788">
        <v>263</v>
      </c>
      <c r="P1788">
        <v>61</v>
      </c>
      <c r="Q1788">
        <v>208</v>
      </c>
      <c r="R1788">
        <v>175</v>
      </c>
      <c r="S1788">
        <v>193</v>
      </c>
      <c r="T1788">
        <f>(Data[[#This Row],[mean_r]]/256)*100</f>
        <v>81.25</v>
      </c>
      <c r="U1788">
        <f>(Data[[#This Row],[mean_g]]/256)*100</f>
        <v>68.359375</v>
      </c>
      <c r="V1788">
        <f>(Data[[#This Row],[mean_b]]/256)*100</f>
        <v>75.390625</v>
      </c>
      <c r="W1788">
        <v>0.70399999999999996</v>
      </c>
      <c r="X1788" t="s">
        <v>63</v>
      </c>
      <c r="Y1788" t="s">
        <v>40</v>
      </c>
      <c r="Z1788">
        <v>7992</v>
      </c>
      <c r="AA1788">
        <v>5.24</v>
      </c>
      <c r="AB1788">
        <v>13.9</v>
      </c>
      <c r="AC1788">
        <v>46.2</v>
      </c>
      <c r="AD1788">
        <v>246885</v>
      </c>
      <c r="AE1788">
        <v>93.2</v>
      </c>
      <c r="AF1788">
        <v>34.200000000000003</v>
      </c>
      <c r="AG1788" t="s">
        <v>64</v>
      </c>
      <c r="AH1788" t="s">
        <v>47</v>
      </c>
      <c r="AI1788" t="s">
        <v>52</v>
      </c>
      <c r="AJ1788">
        <v>40</v>
      </c>
      <c r="AK1788">
        <v>360</v>
      </c>
      <c r="AL1788">
        <v>0.1421</v>
      </c>
      <c r="AM1788">
        <v>1</v>
      </c>
      <c r="AN1788">
        <v>0.9738</v>
      </c>
      <c r="AO1788">
        <f>Data[[#This Row],[labeller_confidence_score]]-Data[[#This Row],[cytodiffusion_classification_confidence]]</f>
        <v>-2.6200000000000001E-2</v>
      </c>
    </row>
    <row r="1789" spans="1:41" x14ac:dyDescent="0.3">
      <c r="A1789" t="s">
        <v>1862</v>
      </c>
      <c r="B1789" t="s">
        <v>62</v>
      </c>
      <c r="C1789">
        <v>0</v>
      </c>
      <c r="D1789" t="s">
        <v>50</v>
      </c>
      <c r="E1789">
        <v>8.82</v>
      </c>
      <c r="F1789">
        <v>77.8</v>
      </c>
      <c r="G1789">
        <v>0.73699999999999999</v>
      </c>
      <c r="H1789">
        <v>0.24199999999999999</v>
      </c>
      <c r="I1789">
        <f>Data[[#This Row],[nucleus_area_pct]]/Data[[#This Row],[cytoplasm_ratio]]</f>
        <v>321.48760330578511</v>
      </c>
      <c r="J1789">
        <v>0.91800000000000004</v>
      </c>
      <c r="K1789">
        <v>0.373</v>
      </c>
      <c r="L1789">
        <v>1.1499999999999999</v>
      </c>
      <c r="M1789">
        <v>1</v>
      </c>
      <c r="N1789">
        <v>0.92900000000000005</v>
      </c>
      <c r="O1789">
        <v>268</v>
      </c>
      <c r="P1789">
        <v>51</v>
      </c>
      <c r="Q1789">
        <v>201</v>
      </c>
      <c r="R1789">
        <v>160</v>
      </c>
      <c r="S1789">
        <v>201</v>
      </c>
      <c r="T1789">
        <f>(Data[[#This Row],[mean_r]]/256)*100</f>
        <v>78.515625</v>
      </c>
      <c r="U1789">
        <f>(Data[[#This Row],[mean_g]]/256)*100</f>
        <v>62.5</v>
      </c>
      <c r="V1789">
        <f>(Data[[#This Row],[mean_b]]/256)*100</f>
        <v>78.515625</v>
      </c>
      <c r="W1789">
        <v>0.747</v>
      </c>
      <c r="X1789" t="s">
        <v>51</v>
      </c>
      <c r="Y1789" t="s">
        <v>45</v>
      </c>
      <c r="Z1789">
        <v>9659</v>
      </c>
      <c r="AA1789">
        <v>6.15</v>
      </c>
      <c r="AB1789">
        <v>15.9</v>
      </c>
      <c r="AC1789">
        <v>34.200000000000003</v>
      </c>
      <c r="AD1789">
        <v>340290</v>
      </c>
      <c r="AE1789">
        <v>92.9</v>
      </c>
      <c r="AF1789">
        <v>35.1</v>
      </c>
      <c r="AG1789" t="s">
        <v>64</v>
      </c>
      <c r="AH1789" t="s">
        <v>42</v>
      </c>
      <c r="AI1789" t="s">
        <v>56</v>
      </c>
      <c r="AJ1789">
        <v>100</v>
      </c>
      <c r="AK1789">
        <v>256</v>
      </c>
      <c r="AL1789">
        <v>3.49E-2</v>
      </c>
      <c r="AM1789">
        <v>0.91639999999999999</v>
      </c>
      <c r="AN1789">
        <v>0.95530000000000004</v>
      </c>
      <c r="AO1789">
        <f>Data[[#This Row],[labeller_confidence_score]]-Data[[#This Row],[cytodiffusion_classification_confidence]]</f>
        <v>3.8900000000000046E-2</v>
      </c>
    </row>
    <row r="1790" spans="1:41" x14ac:dyDescent="0.3">
      <c r="A1790" t="s">
        <v>1863</v>
      </c>
      <c r="B1790" t="s">
        <v>58</v>
      </c>
      <c r="C1790">
        <v>1</v>
      </c>
      <c r="D1790" t="s">
        <v>38</v>
      </c>
      <c r="E1790">
        <v>12.39</v>
      </c>
      <c r="F1790">
        <v>80.900000000000006</v>
      </c>
      <c r="G1790">
        <v>0.56699999999999995</v>
      </c>
      <c r="H1790">
        <v>0.36399999999999999</v>
      </c>
      <c r="I1790">
        <f>Data[[#This Row],[nucleus_area_pct]]/Data[[#This Row],[cytoplasm_ratio]]</f>
        <v>222.25274725274727</v>
      </c>
      <c r="J1790">
        <v>0.88100000000000001</v>
      </c>
      <c r="K1790">
        <v>0.40200000000000002</v>
      </c>
      <c r="L1790">
        <v>1.74</v>
      </c>
      <c r="M1790">
        <v>1.1000000000000001</v>
      </c>
      <c r="N1790">
        <v>0.85699999999999998</v>
      </c>
      <c r="O1790">
        <v>477</v>
      </c>
      <c r="P1790">
        <v>82</v>
      </c>
      <c r="Q1790">
        <v>189</v>
      </c>
      <c r="R1790">
        <v>154</v>
      </c>
      <c r="S1790">
        <v>173</v>
      </c>
      <c r="T1790">
        <f>(Data[[#This Row],[mean_r]]/256)*100</f>
        <v>73.828125</v>
      </c>
      <c r="U1790">
        <f>(Data[[#This Row],[mean_g]]/256)*100</f>
        <v>60.15625</v>
      </c>
      <c r="V1790">
        <f>(Data[[#This Row],[mean_b]]/256)*100</f>
        <v>67.578125</v>
      </c>
      <c r="W1790">
        <v>0.75700000000000001</v>
      </c>
      <c r="X1790" t="s">
        <v>51</v>
      </c>
      <c r="Y1790" t="s">
        <v>45</v>
      </c>
      <c r="Z1790">
        <v>8709</v>
      </c>
      <c r="AA1790">
        <v>3</v>
      </c>
      <c r="AB1790">
        <v>12.5</v>
      </c>
      <c r="AC1790">
        <v>33.1</v>
      </c>
      <c r="AD1790">
        <v>180079</v>
      </c>
      <c r="AE1790">
        <v>92.3</v>
      </c>
      <c r="AF1790">
        <v>33.200000000000003</v>
      </c>
      <c r="AG1790" t="s">
        <v>64</v>
      </c>
      <c r="AH1790" t="s">
        <v>42</v>
      </c>
      <c r="AI1790" t="s">
        <v>52</v>
      </c>
      <c r="AJ1790">
        <v>100</v>
      </c>
      <c r="AK1790">
        <v>224</v>
      </c>
      <c r="AL1790">
        <v>0.93510000000000004</v>
      </c>
      <c r="AM1790">
        <v>0.55100000000000005</v>
      </c>
      <c r="AN1790">
        <v>0.81369999999999998</v>
      </c>
      <c r="AO1790">
        <f>Data[[#This Row],[labeller_confidence_score]]-Data[[#This Row],[cytodiffusion_classification_confidence]]</f>
        <v>0.26269999999999993</v>
      </c>
    </row>
    <row r="1791" spans="1:41" x14ac:dyDescent="0.3">
      <c r="A1791" t="s">
        <v>1864</v>
      </c>
      <c r="B1791" t="s">
        <v>81</v>
      </c>
      <c r="C1791">
        <v>1</v>
      </c>
      <c r="D1791" t="s">
        <v>82</v>
      </c>
      <c r="E1791">
        <v>12.86</v>
      </c>
      <c r="F1791">
        <v>77.3</v>
      </c>
      <c r="G1791">
        <v>0.47199999999999998</v>
      </c>
      <c r="H1791">
        <v>0.12</v>
      </c>
      <c r="I1791">
        <f>Data[[#This Row],[nucleus_area_pct]]/Data[[#This Row],[cytoplasm_ratio]]</f>
        <v>644.16666666666663</v>
      </c>
      <c r="J1791">
        <v>0.84899999999999998</v>
      </c>
      <c r="K1791">
        <v>0.30199999999999999</v>
      </c>
      <c r="L1791">
        <v>0.43</v>
      </c>
      <c r="M1791">
        <v>1</v>
      </c>
      <c r="N1791">
        <v>0.89600000000000002</v>
      </c>
      <c r="O1791">
        <v>662</v>
      </c>
      <c r="P1791">
        <v>99</v>
      </c>
      <c r="Q1791">
        <v>204</v>
      </c>
      <c r="R1791">
        <v>156</v>
      </c>
      <c r="S1791">
        <v>209</v>
      </c>
      <c r="T1791">
        <f>(Data[[#This Row],[mean_r]]/256)*100</f>
        <v>79.6875</v>
      </c>
      <c r="U1791">
        <f>(Data[[#This Row],[mean_g]]/256)*100</f>
        <v>60.9375</v>
      </c>
      <c r="V1791">
        <f>(Data[[#This Row],[mean_b]]/256)*100</f>
        <v>81.640625</v>
      </c>
      <c r="W1791">
        <v>0.58299999999999996</v>
      </c>
      <c r="X1791" t="s">
        <v>51</v>
      </c>
      <c r="Y1791" t="s">
        <v>45</v>
      </c>
      <c r="Z1791">
        <v>2644</v>
      </c>
      <c r="AA1791">
        <v>4.4400000000000004</v>
      </c>
      <c r="AB1791">
        <v>12.1</v>
      </c>
      <c r="AC1791">
        <v>42.2</v>
      </c>
      <c r="AD1791">
        <v>198327</v>
      </c>
      <c r="AE1791">
        <v>76.2</v>
      </c>
      <c r="AF1791">
        <v>33.6</v>
      </c>
      <c r="AG1791" t="s">
        <v>64</v>
      </c>
      <c r="AH1791" t="s">
        <v>47</v>
      </c>
      <c r="AI1791" t="s">
        <v>56</v>
      </c>
      <c r="AJ1791">
        <v>100</v>
      </c>
      <c r="AK1791">
        <v>224</v>
      </c>
      <c r="AL1791">
        <v>0.83799999999999997</v>
      </c>
      <c r="AM1791">
        <v>0.84160000000000001</v>
      </c>
      <c r="AN1791">
        <v>0.76370000000000005</v>
      </c>
      <c r="AO1791">
        <f>Data[[#This Row],[labeller_confidence_score]]-Data[[#This Row],[cytodiffusion_classification_confidence]]</f>
        <v>-7.7899999999999969E-2</v>
      </c>
    </row>
    <row r="1792" spans="1:41" x14ac:dyDescent="0.3">
      <c r="A1792" t="s">
        <v>1865</v>
      </c>
      <c r="B1792" t="s">
        <v>49</v>
      </c>
      <c r="C1792">
        <v>0</v>
      </c>
      <c r="D1792" t="s">
        <v>50</v>
      </c>
      <c r="E1792">
        <v>11.08</v>
      </c>
      <c r="F1792">
        <v>62.6</v>
      </c>
      <c r="G1792">
        <v>0.52500000000000002</v>
      </c>
      <c r="H1792">
        <v>0.54200000000000004</v>
      </c>
      <c r="I1792">
        <f>Data[[#This Row],[nucleus_area_pct]]/Data[[#This Row],[cytoplasm_ratio]]</f>
        <v>115.49815498154982</v>
      </c>
      <c r="J1792">
        <v>0.74099999999999999</v>
      </c>
      <c r="K1792">
        <v>0.218</v>
      </c>
      <c r="L1792">
        <v>3.4</v>
      </c>
      <c r="M1792">
        <v>3.6</v>
      </c>
      <c r="N1792">
        <v>0.82199999999999995</v>
      </c>
      <c r="O1792">
        <v>387</v>
      </c>
      <c r="P1792">
        <v>71</v>
      </c>
      <c r="Q1792">
        <v>202</v>
      </c>
      <c r="R1792">
        <v>155</v>
      </c>
      <c r="S1792">
        <v>197</v>
      </c>
      <c r="T1792">
        <f>(Data[[#This Row],[mean_r]]/256)*100</f>
        <v>78.90625</v>
      </c>
      <c r="U1792">
        <f>(Data[[#This Row],[mean_g]]/256)*100</f>
        <v>60.546875</v>
      </c>
      <c r="V1792">
        <f>(Data[[#This Row],[mean_b]]/256)*100</f>
        <v>76.953125</v>
      </c>
      <c r="W1792">
        <v>0.66300000000000003</v>
      </c>
      <c r="X1792" t="s">
        <v>39</v>
      </c>
      <c r="Y1792" t="s">
        <v>45</v>
      </c>
      <c r="Z1792">
        <v>8524</v>
      </c>
      <c r="AA1792">
        <v>5.6</v>
      </c>
      <c r="AB1792">
        <v>12.8</v>
      </c>
      <c r="AC1792">
        <v>38.1</v>
      </c>
      <c r="AD1792">
        <v>215578</v>
      </c>
      <c r="AE1792">
        <v>79.3</v>
      </c>
      <c r="AF1792">
        <v>31.3</v>
      </c>
      <c r="AG1792" t="s">
        <v>64</v>
      </c>
      <c r="AH1792" t="s">
        <v>42</v>
      </c>
      <c r="AI1792" t="s">
        <v>56</v>
      </c>
      <c r="AJ1792">
        <v>100</v>
      </c>
      <c r="AK1792">
        <v>224</v>
      </c>
      <c r="AL1792">
        <v>0.13150000000000001</v>
      </c>
      <c r="AM1792">
        <v>0.87080000000000002</v>
      </c>
      <c r="AN1792">
        <v>0.90149999999999997</v>
      </c>
      <c r="AO1792">
        <f>Data[[#This Row],[labeller_confidence_score]]-Data[[#This Row],[cytodiffusion_classification_confidence]]</f>
        <v>3.069999999999995E-2</v>
      </c>
    </row>
    <row r="1793" spans="1:41" x14ac:dyDescent="0.3">
      <c r="A1793" t="s">
        <v>1866</v>
      </c>
      <c r="B1793" t="s">
        <v>62</v>
      </c>
      <c r="C1793">
        <v>0</v>
      </c>
      <c r="D1793" t="s">
        <v>50</v>
      </c>
      <c r="E1793">
        <v>9.6</v>
      </c>
      <c r="F1793">
        <v>77.3</v>
      </c>
      <c r="G1793">
        <v>0.752</v>
      </c>
      <c r="H1793">
        <v>0.24299999999999999</v>
      </c>
      <c r="I1793">
        <f>Data[[#This Row],[nucleus_area_pct]]/Data[[#This Row],[cytoplasm_ratio]]</f>
        <v>318.10699588477365</v>
      </c>
      <c r="J1793">
        <v>0.85</v>
      </c>
      <c r="K1793">
        <v>0.32100000000000001</v>
      </c>
      <c r="L1793">
        <v>0.69</v>
      </c>
      <c r="M1793">
        <v>1</v>
      </c>
      <c r="N1793">
        <v>0.96699999999999997</v>
      </c>
      <c r="O1793">
        <v>268</v>
      </c>
      <c r="P1793">
        <v>57</v>
      </c>
      <c r="Q1793">
        <v>207</v>
      </c>
      <c r="R1793">
        <v>168</v>
      </c>
      <c r="S1793">
        <v>202</v>
      </c>
      <c r="T1793">
        <f>(Data[[#This Row],[mean_r]]/256)*100</f>
        <v>80.859375</v>
      </c>
      <c r="U1793">
        <f>(Data[[#This Row],[mean_g]]/256)*100</f>
        <v>65.625</v>
      </c>
      <c r="V1793">
        <f>(Data[[#This Row],[mean_b]]/256)*100</f>
        <v>78.90625</v>
      </c>
      <c r="W1793">
        <v>0.73699999999999999</v>
      </c>
      <c r="X1793" t="s">
        <v>39</v>
      </c>
      <c r="Y1793" t="s">
        <v>45</v>
      </c>
      <c r="Z1793">
        <v>9001</v>
      </c>
      <c r="AA1793">
        <v>6.2</v>
      </c>
      <c r="AB1793">
        <v>15.2</v>
      </c>
      <c r="AC1793">
        <v>47.5</v>
      </c>
      <c r="AD1793">
        <v>261031</v>
      </c>
      <c r="AE1793">
        <v>98.6</v>
      </c>
      <c r="AF1793">
        <v>34.799999999999997</v>
      </c>
      <c r="AG1793" t="s">
        <v>46</v>
      </c>
      <c r="AH1793" t="s">
        <v>68</v>
      </c>
      <c r="AI1793" t="s">
        <v>56</v>
      </c>
      <c r="AJ1793">
        <v>100</v>
      </c>
      <c r="AK1793">
        <v>360</v>
      </c>
      <c r="AL1793">
        <v>8.1199999999999994E-2</v>
      </c>
      <c r="AM1793">
        <v>0.97619999999999996</v>
      </c>
      <c r="AN1793">
        <v>0.95799999999999996</v>
      </c>
      <c r="AO1793">
        <f>Data[[#This Row],[labeller_confidence_score]]-Data[[#This Row],[cytodiffusion_classification_confidence]]</f>
        <v>-1.8199999999999994E-2</v>
      </c>
    </row>
    <row r="1794" spans="1:41" x14ac:dyDescent="0.3">
      <c r="A1794" t="s">
        <v>1867</v>
      </c>
      <c r="B1794" t="s">
        <v>87</v>
      </c>
      <c r="C1794">
        <v>0</v>
      </c>
      <c r="D1794" t="s">
        <v>50</v>
      </c>
      <c r="E1794">
        <v>11.39</v>
      </c>
      <c r="F1794">
        <v>51.4</v>
      </c>
      <c r="G1794">
        <v>0.58299999999999996</v>
      </c>
      <c r="H1794">
        <v>0.50600000000000001</v>
      </c>
      <c r="I1794">
        <f>Data[[#This Row],[nucleus_area_pct]]/Data[[#This Row],[cytoplasm_ratio]]</f>
        <v>101.58102766798419</v>
      </c>
      <c r="J1794">
        <v>0.73799999999999999</v>
      </c>
      <c r="K1794">
        <v>0.373</v>
      </c>
      <c r="L1794">
        <v>4.3499999999999996</v>
      </c>
      <c r="M1794">
        <v>2</v>
      </c>
      <c r="N1794">
        <v>0.79800000000000004</v>
      </c>
      <c r="O1794">
        <v>560</v>
      </c>
      <c r="P1794">
        <v>74</v>
      </c>
      <c r="Q1794">
        <v>226</v>
      </c>
      <c r="R1794">
        <v>141</v>
      </c>
      <c r="S1794">
        <v>147</v>
      </c>
      <c r="T1794">
        <f>(Data[[#This Row],[mean_r]]/256)*100</f>
        <v>88.28125</v>
      </c>
      <c r="U1794">
        <f>(Data[[#This Row],[mean_g]]/256)*100</f>
        <v>55.078125</v>
      </c>
      <c r="V1794">
        <f>(Data[[#This Row],[mean_b]]/256)*100</f>
        <v>57.421875</v>
      </c>
      <c r="W1794">
        <v>0.58499999999999996</v>
      </c>
      <c r="X1794" t="s">
        <v>39</v>
      </c>
      <c r="Y1794" t="s">
        <v>45</v>
      </c>
      <c r="Z1794">
        <v>5539</v>
      </c>
      <c r="AA1794">
        <v>5.24</v>
      </c>
      <c r="AB1794">
        <v>12.8</v>
      </c>
      <c r="AC1794">
        <v>34.9</v>
      </c>
      <c r="AD1794">
        <v>201825</v>
      </c>
      <c r="AE1794">
        <v>74.2</v>
      </c>
      <c r="AF1794">
        <v>32.799999999999997</v>
      </c>
      <c r="AG1794" t="s">
        <v>41</v>
      </c>
      <c r="AH1794" t="s">
        <v>42</v>
      </c>
      <c r="AI1794" t="s">
        <v>43</v>
      </c>
      <c r="AJ1794">
        <v>100</v>
      </c>
      <c r="AK1794">
        <v>256</v>
      </c>
      <c r="AL1794">
        <v>1.5800000000000002E-2</v>
      </c>
      <c r="AM1794">
        <v>0.89600000000000002</v>
      </c>
      <c r="AN1794">
        <v>0.87139999999999995</v>
      </c>
      <c r="AO1794">
        <f>Data[[#This Row],[labeller_confidence_score]]-Data[[#This Row],[cytodiffusion_classification_confidence]]</f>
        <v>-2.4600000000000066E-2</v>
      </c>
    </row>
    <row r="1795" spans="1:41" x14ac:dyDescent="0.3">
      <c r="A1795" t="s">
        <v>1868</v>
      </c>
      <c r="B1795" t="s">
        <v>62</v>
      </c>
      <c r="C1795">
        <v>0</v>
      </c>
      <c r="D1795" t="s">
        <v>50</v>
      </c>
      <c r="E1795">
        <v>8.48</v>
      </c>
      <c r="F1795">
        <v>80.3</v>
      </c>
      <c r="G1795">
        <v>0.78100000000000003</v>
      </c>
      <c r="H1795">
        <v>0.185</v>
      </c>
      <c r="I1795">
        <f>Data[[#This Row],[nucleus_area_pct]]/Data[[#This Row],[cytoplasm_ratio]]</f>
        <v>434.05405405405406</v>
      </c>
      <c r="J1795">
        <v>0.93</v>
      </c>
      <c r="K1795">
        <v>0.35699999999999998</v>
      </c>
      <c r="L1795">
        <v>1.05</v>
      </c>
      <c r="M1795">
        <v>1.1000000000000001</v>
      </c>
      <c r="N1795">
        <v>0.86</v>
      </c>
      <c r="O1795">
        <v>276</v>
      </c>
      <c r="P1795">
        <v>48</v>
      </c>
      <c r="Q1795">
        <v>196</v>
      </c>
      <c r="R1795">
        <v>163</v>
      </c>
      <c r="S1795">
        <v>208</v>
      </c>
      <c r="T1795">
        <f>(Data[[#This Row],[mean_r]]/256)*100</f>
        <v>76.5625</v>
      </c>
      <c r="U1795">
        <f>(Data[[#This Row],[mean_g]]/256)*100</f>
        <v>63.671875</v>
      </c>
      <c r="V1795">
        <f>(Data[[#This Row],[mean_b]]/256)*100</f>
        <v>81.25</v>
      </c>
      <c r="W1795">
        <v>0.67300000000000004</v>
      </c>
      <c r="X1795" t="s">
        <v>51</v>
      </c>
      <c r="Y1795" t="s">
        <v>45</v>
      </c>
      <c r="Z1795">
        <v>8145</v>
      </c>
      <c r="AA1795">
        <v>4.8099999999999996</v>
      </c>
      <c r="AB1795">
        <v>12.7</v>
      </c>
      <c r="AC1795">
        <v>36.4</v>
      </c>
      <c r="AD1795">
        <v>361802</v>
      </c>
      <c r="AE1795">
        <v>97.5</v>
      </c>
      <c r="AF1795">
        <v>34.700000000000003</v>
      </c>
      <c r="AG1795" t="s">
        <v>64</v>
      </c>
      <c r="AH1795" t="s">
        <v>42</v>
      </c>
      <c r="AI1795" t="s">
        <v>52</v>
      </c>
      <c r="AJ1795">
        <v>60</v>
      </c>
      <c r="AK1795">
        <v>512</v>
      </c>
      <c r="AL1795">
        <v>9.2299999999999993E-2</v>
      </c>
      <c r="AM1795">
        <v>0.99329999999999996</v>
      </c>
      <c r="AN1795">
        <v>0.87660000000000005</v>
      </c>
      <c r="AO1795">
        <f>Data[[#This Row],[labeller_confidence_score]]-Data[[#This Row],[cytodiffusion_classification_confidence]]</f>
        <v>-0.11669999999999991</v>
      </c>
    </row>
    <row r="1796" spans="1:41" x14ac:dyDescent="0.3">
      <c r="A1796" t="s">
        <v>1869</v>
      </c>
      <c r="B1796" t="s">
        <v>74</v>
      </c>
      <c r="C1796">
        <v>0</v>
      </c>
      <c r="D1796" t="s">
        <v>75</v>
      </c>
      <c r="E1796">
        <v>2.5099999999999998</v>
      </c>
      <c r="F1796">
        <v>0</v>
      </c>
      <c r="G1796">
        <v>0</v>
      </c>
      <c r="H1796">
        <v>1</v>
      </c>
      <c r="I1796">
        <f>Data[[#This Row],[nucleus_area_pct]]/Data[[#This Row],[cytoplasm_ratio]]</f>
        <v>0</v>
      </c>
      <c r="J1796">
        <v>0.76200000000000001</v>
      </c>
      <c r="K1796">
        <v>0.39900000000000002</v>
      </c>
      <c r="L1796">
        <v>2.4900000000000002</v>
      </c>
      <c r="M1796">
        <v>1</v>
      </c>
      <c r="N1796">
        <v>0.80100000000000005</v>
      </c>
      <c r="O1796">
        <v>30</v>
      </c>
      <c r="P1796">
        <v>17</v>
      </c>
      <c r="Q1796">
        <v>212</v>
      </c>
      <c r="R1796">
        <v>145</v>
      </c>
      <c r="S1796">
        <v>160</v>
      </c>
      <c r="T1796">
        <f>(Data[[#This Row],[mean_r]]/256)*100</f>
        <v>82.8125</v>
      </c>
      <c r="U1796">
        <f>(Data[[#This Row],[mean_g]]/256)*100</f>
        <v>56.640625</v>
      </c>
      <c r="V1796">
        <f>(Data[[#This Row],[mean_b]]/256)*100</f>
        <v>62.5</v>
      </c>
      <c r="W1796">
        <v>0.495</v>
      </c>
      <c r="X1796" t="s">
        <v>51</v>
      </c>
      <c r="Y1796" t="s">
        <v>40</v>
      </c>
      <c r="Z1796">
        <v>10955</v>
      </c>
      <c r="AA1796">
        <v>4.96</v>
      </c>
      <c r="AB1796">
        <v>16.100000000000001</v>
      </c>
      <c r="AC1796">
        <v>44.9</v>
      </c>
      <c r="AD1796">
        <v>426812</v>
      </c>
      <c r="AE1796">
        <v>95.7</v>
      </c>
      <c r="AF1796">
        <v>34.200000000000003</v>
      </c>
      <c r="AG1796" t="s">
        <v>46</v>
      </c>
      <c r="AH1796" t="s">
        <v>42</v>
      </c>
      <c r="AI1796" t="s">
        <v>56</v>
      </c>
      <c r="AJ1796">
        <v>60</v>
      </c>
      <c r="AK1796">
        <v>512</v>
      </c>
      <c r="AL1796">
        <v>6.5199999999999994E-2</v>
      </c>
      <c r="AM1796">
        <v>0.9244</v>
      </c>
      <c r="AN1796">
        <v>1</v>
      </c>
      <c r="AO1796">
        <f>Data[[#This Row],[labeller_confidence_score]]-Data[[#This Row],[cytodiffusion_classification_confidence]]</f>
        <v>7.5600000000000001E-2</v>
      </c>
    </row>
    <row r="1797" spans="1:41" x14ac:dyDescent="0.3">
      <c r="A1797" t="s">
        <v>1870</v>
      </c>
      <c r="B1797" t="s">
        <v>133</v>
      </c>
      <c r="C1797">
        <v>1</v>
      </c>
      <c r="D1797" t="s">
        <v>104</v>
      </c>
      <c r="E1797">
        <v>7.81</v>
      </c>
      <c r="F1797">
        <v>0</v>
      </c>
      <c r="G1797">
        <v>0</v>
      </c>
      <c r="H1797">
        <v>1</v>
      </c>
      <c r="I1797">
        <f>Data[[#This Row],[nucleus_area_pct]]/Data[[#This Row],[cytoplasm_ratio]]</f>
        <v>0</v>
      </c>
      <c r="J1797">
        <v>0.54300000000000004</v>
      </c>
      <c r="K1797">
        <v>0.64700000000000002</v>
      </c>
      <c r="L1797">
        <v>0.28999999999999998</v>
      </c>
      <c r="M1797">
        <v>1</v>
      </c>
      <c r="N1797">
        <v>0.78500000000000003</v>
      </c>
      <c r="O1797">
        <v>217</v>
      </c>
      <c r="P1797">
        <v>48</v>
      </c>
      <c r="Q1797">
        <v>231</v>
      </c>
      <c r="R1797">
        <v>124</v>
      </c>
      <c r="S1797">
        <v>127</v>
      </c>
      <c r="T1797">
        <f>(Data[[#This Row],[mean_r]]/256)*100</f>
        <v>90.234375</v>
      </c>
      <c r="U1797">
        <f>(Data[[#This Row],[mean_g]]/256)*100</f>
        <v>48.4375</v>
      </c>
      <c r="V1797">
        <f>(Data[[#This Row],[mean_b]]/256)*100</f>
        <v>49.609375</v>
      </c>
      <c r="W1797">
        <v>0.48</v>
      </c>
      <c r="X1797" t="s">
        <v>39</v>
      </c>
      <c r="Y1797" t="s">
        <v>40</v>
      </c>
      <c r="Z1797">
        <v>3786</v>
      </c>
      <c r="AA1797">
        <v>4.16</v>
      </c>
      <c r="AB1797">
        <v>13.1</v>
      </c>
      <c r="AC1797">
        <v>48.4</v>
      </c>
      <c r="AD1797">
        <v>215675</v>
      </c>
      <c r="AE1797">
        <v>97.2</v>
      </c>
      <c r="AF1797">
        <v>34.4</v>
      </c>
      <c r="AG1797" t="s">
        <v>46</v>
      </c>
      <c r="AH1797" t="s">
        <v>68</v>
      </c>
      <c r="AI1797" t="s">
        <v>56</v>
      </c>
      <c r="AJ1797">
        <v>60</v>
      </c>
      <c r="AK1797">
        <v>224</v>
      </c>
      <c r="AL1797">
        <v>0.76900000000000002</v>
      </c>
      <c r="AM1797">
        <v>0.74180000000000001</v>
      </c>
      <c r="AN1797">
        <v>0.68569999999999998</v>
      </c>
      <c r="AO1797">
        <f>Data[[#This Row],[labeller_confidence_score]]-Data[[#This Row],[cytodiffusion_classification_confidence]]</f>
        <v>-5.6100000000000039E-2</v>
      </c>
    </row>
    <row r="1798" spans="1:41" x14ac:dyDescent="0.3">
      <c r="A1798" t="s">
        <v>1871</v>
      </c>
      <c r="B1798" t="s">
        <v>49</v>
      </c>
      <c r="C1798">
        <v>0</v>
      </c>
      <c r="D1798" t="s">
        <v>50</v>
      </c>
      <c r="E1798">
        <v>12.82</v>
      </c>
      <c r="F1798">
        <v>51.2</v>
      </c>
      <c r="G1798">
        <v>0.59099999999999997</v>
      </c>
      <c r="H1798">
        <v>0.45700000000000002</v>
      </c>
      <c r="I1798">
        <f>Data[[#This Row],[nucleus_area_pct]]/Data[[#This Row],[cytoplasm_ratio]]</f>
        <v>112.03501094091904</v>
      </c>
      <c r="J1798">
        <v>0.77700000000000002</v>
      </c>
      <c r="K1798">
        <v>0.28100000000000003</v>
      </c>
      <c r="L1798">
        <v>3.28</v>
      </c>
      <c r="M1798">
        <v>3.6</v>
      </c>
      <c r="N1798">
        <v>0.82499999999999996</v>
      </c>
      <c r="O1798">
        <v>440</v>
      </c>
      <c r="P1798">
        <v>77</v>
      </c>
      <c r="Q1798">
        <v>193</v>
      </c>
      <c r="R1798">
        <v>156</v>
      </c>
      <c r="S1798">
        <v>192</v>
      </c>
      <c r="T1798">
        <f>(Data[[#This Row],[mean_r]]/256)*100</f>
        <v>75.390625</v>
      </c>
      <c r="U1798">
        <f>(Data[[#This Row],[mean_g]]/256)*100</f>
        <v>60.9375</v>
      </c>
      <c r="V1798">
        <f>(Data[[#This Row],[mean_b]]/256)*100</f>
        <v>75</v>
      </c>
      <c r="W1798">
        <v>0.63100000000000001</v>
      </c>
      <c r="X1798" t="s">
        <v>51</v>
      </c>
      <c r="Y1798" t="s">
        <v>40</v>
      </c>
      <c r="Z1798">
        <v>9398</v>
      </c>
      <c r="AA1798">
        <v>4.37</v>
      </c>
      <c r="AB1798">
        <v>11.7</v>
      </c>
      <c r="AC1798">
        <v>43.4</v>
      </c>
      <c r="AD1798">
        <v>147832</v>
      </c>
      <c r="AE1798">
        <v>90.4</v>
      </c>
      <c r="AF1798">
        <v>37.700000000000003</v>
      </c>
      <c r="AG1798" t="s">
        <v>41</v>
      </c>
      <c r="AH1798" t="s">
        <v>42</v>
      </c>
      <c r="AI1798" t="s">
        <v>52</v>
      </c>
      <c r="AJ1798">
        <v>60</v>
      </c>
      <c r="AK1798">
        <v>512</v>
      </c>
      <c r="AL1798">
        <v>3.95E-2</v>
      </c>
      <c r="AM1798">
        <v>0.84730000000000005</v>
      </c>
      <c r="AN1798">
        <v>0.90680000000000005</v>
      </c>
      <c r="AO1798">
        <f>Data[[#This Row],[labeller_confidence_score]]-Data[[#This Row],[cytodiffusion_classification_confidence]]</f>
        <v>5.9499999999999997E-2</v>
      </c>
    </row>
    <row r="1799" spans="1:41" x14ac:dyDescent="0.3">
      <c r="A1799" t="s">
        <v>1872</v>
      </c>
      <c r="B1799" t="s">
        <v>81</v>
      </c>
      <c r="C1799">
        <v>1</v>
      </c>
      <c r="D1799" t="s">
        <v>82</v>
      </c>
      <c r="E1799">
        <v>14.97</v>
      </c>
      <c r="F1799">
        <v>83.7</v>
      </c>
      <c r="G1799">
        <v>0.314</v>
      </c>
      <c r="H1799">
        <v>0.154</v>
      </c>
      <c r="I1799">
        <f>Data[[#This Row],[nucleus_area_pct]]/Data[[#This Row],[cytoplasm_ratio]]</f>
        <v>543.50649350649348</v>
      </c>
      <c r="J1799">
        <v>0.80400000000000005</v>
      </c>
      <c r="K1799">
        <v>0.21199999999999999</v>
      </c>
      <c r="L1799">
        <v>0.98</v>
      </c>
      <c r="M1799">
        <v>1</v>
      </c>
      <c r="N1799">
        <v>0.97899999999999998</v>
      </c>
      <c r="O1799">
        <v>570</v>
      </c>
      <c r="P1799">
        <v>104</v>
      </c>
      <c r="Q1799">
        <v>185</v>
      </c>
      <c r="R1799">
        <v>136</v>
      </c>
      <c r="S1799">
        <v>197</v>
      </c>
      <c r="T1799">
        <f>(Data[[#This Row],[mean_r]]/256)*100</f>
        <v>72.265625</v>
      </c>
      <c r="U1799">
        <f>(Data[[#This Row],[mean_g]]/256)*100</f>
        <v>53.125</v>
      </c>
      <c r="V1799">
        <f>(Data[[#This Row],[mean_b]]/256)*100</f>
        <v>76.953125</v>
      </c>
      <c r="W1799">
        <v>0.73199999999999998</v>
      </c>
      <c r="X1799" t="s">
        <v>39</v>
      </c>
      <c r="Y1799" t="s">
        <v>40</v>
      </c>
      <c r="Z1799">
        <v>9003</v>
      </c>
      <c r="AA1799">
        <v>4.71</v>
      </c>
      <c r="AB1799">
        <v>12.8</v>
      </c>
      <c r="AC1799">
        <v>46.4</v>
      </c>
      <c r="AD1799">
        <v>209585</v>
      </c>
      <c r="AE1799">
        <v>76.2</v>
      </c>
      <c r="AF1799">
        <v>33.299999999999997</v>
      </c>
      <c r="AG1799" t="s">
        <v>41</v>
      </c>
      <c r="AH1799" t="s">
        <v>47</v>
      </c>
      <c r="AI1799" t="s">
        <v>56</v>
      </c>
      <c r="AJ1799">
        <v>100</v>
      </c>
      <c r="AK1799">
        <v>512</v>
      </c>
      <c r="AL1799">
        <v>0.81699999999999995</v>
      </c>
      <c r="AM1799">
        <v>0.9516</v>
      </c>
      <c r="AN1799">
        <v>0.73870000000000002</v>
      </c>
      <c r="AO1799">
        <f>Data[[#This Row],[labeller_confidence_score]]-Data[[#This Row],[cytodiffusion_classification_confidence]]</f>
        <v>-0.21289999999999998</v>
      </c>
    </row>
    <row r="1800" spans="1:41" x14ac:dyDescent="0.3">
      <c r="A1800" t="s">
        <v>1873</v>
      </c>
      <c r="B1800" t="s">
        <v>49</v>
      </c>
      <c r="C1800">
        <v>0</v>
      </c>
      <c r="D1800" t="s">
        <v>50</v>
      </c>
      <c r="E1800">
        <v>10.68</v>
      </c>
      <c r="F1800">
        <v>48.5</v>
      </c>
      <c r="G1800">
        <v>0.51700000000000002</v>
      </c>
      <c r="H1800">
        <v>0.35499999999999998</v>
      </c>
      <c r="I1800">
        <f>Data[[#This Row],[nucleus_area_pct]]/Data[[#This Row],[cytoplasm_ratio]]</f>
        <v>136.61971830985917</v>
      </c>
      <c r="J1800">
        <v>0.89700000000000002</v>
      </c>
      <c r="K1800">
        <v>0.189</v>
      </c>
      <c r="L1800">
        <v>2.97</v>
      </c>
      <c r="M1800">
        <v>3.6</v>
      </c>
      <c r="N1800">
        <v>0.78100000000000003</v>
      </c>
      <c r="O1800">
        <v>430</v>
      </c>
      <c r="P1800">
        <v>65</v>
      </c>
      <c r="Q1800">
        <v>232</v>
      </c>
      <c r="R1800">
        <v>143</v>
      </c>
      <c r="S1800">
        <v>149</v>
      </c>
      <c r="T1800">
        <f>(Data[[#This Row],[mean_r]]/256)*100</f>
        <v>90.625</v>
      </c>
      <c r="U1800">
        <f>(Data[[#This Row],[mean_g]]/256)*100</f>
        <v>55.859375</v>
      </c>
      <c r="V1800">
        <f>(Data[[#This Row],[mean_b]]/256)*100</f>
        <v>58.203125</v>
      </c>
      <c r="W1800">
        <v>0.55900000000000005</v>
      </c>
      <c r="X1800" t="s">
        <v>39</v>
      </c>
      <c r="Y1800" t="s">
        <v>45</v>
      </c>
      <c r="Z1800">
        <v>7966</v>
      </c>
      <c r="AA1800">
        <v>4.4400000000000004</v>
      </c>
      <c r="AB1800">
        <v>9.1</v>
      </c>
      <c r="AC1800">
        <v>36.5</v>
      </c>
      <c r="AD1800">
        <v>332084</v>
      </c>
      <c r="AE1800">
        <v>85.6</v>
      </c>
      <c r="AF1800">
        <v>33.1</v>
      </c>
      <c r="AG1800" t="s">
        <v>46</v>
      </c>
      <c r="AH1800" t="s">
        <v>47</v>
      </c>
      <c r="AI1800" t="s">
        <v>56</v>
      </c>
      <c r="AJ1800">
        <v>100</v>
      </c>
      <c r="AK1800">
        <v>360</v>
      </c>
      <c r="AL1800">
        <v>6.9800000000000001E-2</v>
      </c>
      <c r="AM1800">
        <v>0.99409999999999998</v>
      </c>
      <c r="AN1800">
        <v>0.95079999999999998</v>
      </c>
      <c r="AO1800">
        <f>Data[[#This Row],[labeller_confidence_score]]-Data[[#This Row],[cytodiffusion_classification_confidence]]</f>
        <v>-4.3300000000000005E-2</v>
      </c>
    </row>
    <row r="1801" spans="1:41" x14ac:dyDescent="0.3">
      <c r="A1801" t="s">
        <v>1874</v>
      </c>
      <c r="B1801" t="s">
        <v>60</v>
      </c>
      <c r="C1801">
        <v>0</v>
      </c>
      <c r="D1801" t="s">
        <v>50</v>
      </c>
      <c r="E1801">
        <v>16.53</v>
      </c>
      <c r="F1801">
        <v>63</v>
      </c>
      <c r="G1801">
        <v>0.48099999999999998</v>
      </c>
      <c r="H1801">
        <v>0.30399999999999999</v>
      </c>
      <c r="I1801">
        <f>Data[[#This Row],[nucleus_area_pct]]/Data[[#This Row],[cytoplasm_ratio]]</f>
        <v>207.23684210526315</v>
      </c>
      <c r="J1801">
        <v>0.621</v>
      </c>
      <c r="K1801">
        <v>0.36799999999999999</v>
      </c>
      <c r="L1801">
        <v>2.3199999999999998</v>
      </c>
      <c r="M1801">
        <v>1.5</v>
      </c>
      <c r="N1801">
        <v>0.70499999999999996</v>
      </c>
      <c r="O1801">
        <v>574</v>
      </c>
      <c r="P1801">
        <v>107</v>
      </c>
      <c r="Q1801">
        <v>220</v>
      </c>
      <c r="R1801">
        <v>174</v>
      </c>
      <c r="S1801">
        <v>183</v>
      </c>
      <c r="T1801">
        <f>(Data[[#This Row],[mean_r]]/256)*100</f>
        <v>85.9375</v>
      </c>
      <c r="U1801">
        <f>(Data[[#This Row],[mean_g]]/256)*100</f>
        <v>67.96875</v>
      </c>
      <c r="V1801">
        <f>(Data[[#This Row],[mean_b]]/256)*100</f>
        <v>71.484375</v>
      </c>
      <c r="W1801">
        <v>0.53600000000000003</v>
      </c>
      <c r="X1801" t="s">
        <v>39</v>
      </c>
      <c r="Y1801" t="s">
        <v>40</v>
      </c>
      <c r="Z1801">
        <v>5711</v>
      </c>
      <c r="AA1801">
        <v>4.96</v>
      </c>
      <c r="AB1801">
        <v>15.1</v>
      </c>
      <c r="AC1801">
        <v>34.1</v>
      </c>
      <c r="AD1801">
        <v>134262</v>
      </c>
      <c r="AE1801">
        <v>70.7</v>
      </c>
      <c r="AF1801">
        <v>34</v>
      </c>
      <c r="AG1801" t="s">
        <v>46</v>
      </c>
      <c r="AH1801" t="s">
        <v>47</v>
      </c>
      <c r="AI1801" t="s">
        <v>56</v>
      </c>
      <c r="AJ1801">
        <v>60</v>
      </c>
      <c r="AK1801">
        <v>256</v>
      </c>
      <c r="AL1801">
        <v>6.5799999999999997E-2</v>
      </c>
      <c r="AM1801">
        <v>0.87419999999999998</v>
      </c>
      <c r="AN1801">
        <v>0.85840000000000005</v>
      </c>
      <c r="AO1801">
        <f>Data[[#This Row],[labeller_confidence_score]]-Data[[#This Row],[cytodiffusion_classification_confidence]]</f>
        <v>-1.5799999999999925E-2</v>
      </c>
    </row>
    <row r="1802" spans="1:41" x14ac:dyDescent="0.3">
      <c r="A1802" t="s">
        <v>1875</v>
      </c>
      <c r="B1802" t="s">
        <v>81</v>
      </c>
      <c r="C1802">
        <v>1</v>
      </c>
      <c r="D1802" t="s">
        <v>82</v>
      </c>
      <c r="E1802">
        <v>14.6</v>
      </c>
      <c r="F1802">
        <v>83.9</v>
      </c>
      <c r="G1802">
        <v>0.38200000000000001</v>
      </c>
      <c r="H1802">
        <v>0.17199999999999999</v>
      </c>
      <c r="I1802">
        <f>Data[[#This Row],[nucleus_area_pct]]/Data[[#This Row],[cytoplasm_ratio]]</f>
        <v>487.79069767441865</v>
      </c>
      <c r="J1802">
        <v>0.748</v>
      </c>
      <c r="K1802">
        <v>0.251</v>
      </c>
      <c r="L1802">
        <v>0.74</v>
      </c>
      <c r="M1802">
        <v>1</v>
      </c>
      <c r="N1802">
        <v>0.94299999999999995</v>
      </c>
      <c r="O1802">
        <v>705</v>
      </c>
      <c r="P1802">
        <v>85</v>
      </c>
      <c r="Q1802">
        <v>220</v>
      </c>
      <c r="R1802">
        <v>161</v>
      </c>
      <c r="S1802">
        <v>184</v>
      </c>
      <c r="T1802">
        <f>(Data[[#This Row],[mean_r]]/256)*100</f>
        <v>85.9375</v>
      </c>
      <c r="U1802">
        <f>(Data[[#This Row],[mean_g]]/256)*100</f>
        <v>62.890625</v>
      </c>
      <c r="V1802">
        <f>(Data[[#This Row],[mean_b]]/256)*100</f>
        <v>71.875</v>
      </c>
      <c r="W1802">
        <v>0.60199999999999998</v>
      </c>
      <c r="X1802" t="s">
        <v>39</v>
      </c>
      <c r="Y1802" t="s">
        <v>40</v>
      </c>
      <c r="Z1802">
        <v>6523</v>
      </c>
      <c r="AA1802">
        <v>3.38</v>
      </c>
      <c r="AB1802">
        <v>15.4</v>
      </c>
      <c r="AC1802">
        <v>43</v>
      </c>
      <c r="AD1802">
        <v>268281</v>
      </c>
      <c r="AE1802">
        <v>92.9</v>
      </c>
      <c r="AF1802">
        <v>32.5</v>
      </c>
      <c r="AG1802" t="s">
        <v>41</v>
      </c>
      <c r="AH1802" t="s">
        <v>47</v>
      </c>
      <c r="AI1802" t="s">
        <v>56</v>
      </c>
      <c r="AJ1802">
        <v>100</v>
      </c>
      <c r="AK1802">
        <v>512</v>
      </c>
      <c r="AL1802">
        <v>0.81359999999999999</v>
      </c>
      <c r="AM1802">
        <v>0.85929999999999995</v>
      </c>
      <c r="AN1802">
        <v>0.75600000000000001</v>
      </c>
      <c r="AO1802">
        <f>Data[[#This Row],[labeller_confidence_score]]-Data[[#This Row],[cytodiffusion_classification_confidence]]</f>
        <v>-0.10329999999999995</v>
      </c>
    </row>
    <row r="1803" spans="1:41" x14ac:dyDescent="0.3">
      <c r="A1803" t="s">
        <v>1876</v>
      </c>
      <c r="B1803" t="s">
        <v>54</v>
      </c>
      <c r="C1803">
        <v>0</v>
      </c>
      <c r="D1803" t="s">
        <v>54</v>
      </c>
      <c r="E1803">
        <v>7.53</v>
      </c>
      <c r="F1803">
        <v>0</v>
      </c>
      <c r="G1803">
        <v>0</v>
      </c>
      <c r="H1803">
        <v>1</v>
      </c>
      <c r="I1803">
        <f>Data[[#This Row],[nucleus_area_pct]]/Data[[#This Row],[cytoplasm_ratio]]</f>
        <v>0</v>
      </c>
      <c r="J1803">
        <v>0.93</v>
      </c>
      <c r="K1803">
        <v>0.14000000000000001</v>
      </c>
      <c r="L1803">
        <v>0.76</v>
      </c>
      <c r="M1803">
        <v>1</v>
      </c>
      <c r="N1803">
        <v>0.92900000000000005</v>
      </c>
      <c r="O1803">
        <v>144</v>
      </c>
      <c r="P1803">
        <v>31</v>
      </c>
      <c r="Q1803">
        <v>225</v>
      </c>
      <c r="R1803">
        <v>113</v>
      </c>
      <c r="S1803">
        <v>118</v>
      </c>
      <c r="T1803">
        <f>(Data[[#This Row],[mean_r]]/256)*100</f>
        <v>87.890625</v>
      </c>
      <c r="U1803">
        <f>(Data[[#This Row],[mean_g]]/256)*100</f>
        <v>44.140625</v>
      </c>
      <c r="V1803">
        <f>(Data[[#This Row],[mean_b]]/256)*100</f>
        <v>46.09375</v>
      </c>
      <c r="W1803">
        <v>0.48499999999999999</v>
      </c>
      <c r="X1803" t="s">
        <v>63</v>
      </c>
      <c r="Y1803" t="s">
        <v>40</v>
      </c>
      <c r="Z1803">
        <v>9783</v>
      </c>
      <c r="AA1803">
        <v>3.31</v>
      </c>
      <c r="AB1803">
        <v>14.2</v>
      </c>
      <c r="AC1803">
        <v>35.1</v>
      </c>
      <c r="AD1803">
        <v>222357</v>
      </c>
      <c r="AE1803">
        <v>90</v>
      </c>
      <c r="AF1803">
        <v>32.9</v>
      </c>
      <c r="AG1803" t="s">
        <v>46</v>
      </c>
      <c r="AH1803" t="s">
        <v>42</v>
      </c>
      <c r="AI1803" t="s">
        <v>52</v>
      </c>
      <c r="AJ1803">
        <v>100</v>
      </c>
      <c r="AK1803">
        <v>360</v>
      </c>
      <c r="AL1803">
        <v>6.4199999999999993E-2</v>
      </c>
      <c r="AM1803">
        <v>0.9667</v>
      </c>
      <c r="AN1803">
        <v>0.86229999999999996</v>
      </c>
      <c r="AO1803">
        <f>Data[[#This Row],[labeller_confidence_score]]-Data[[#This Row],[cytodiffusion_classification_confidence]]</f>
        <v>-0.10440000000000005</v>
      </c>
    </row>
    <row r="1804" spans="1:41" x14ac:dyDescent="0.3">
      <c r="A1804" t="s">
        <v>1877</v>
      </c>
      <c r="B1804" t="s">
        <v>49</v>
      </c>
      <c r="C1804">
        <v>0</v>
      </c>
      <c r="D1804" t="s">
        <v>50</v>
      </c>
      <c r="E1804">
        <v>16.32</v>
      </c>
      <c r="F1804">
        <v>55.2</v>
      </c>
      <c r="G1804">
        <v>0.66400000000000003</v>
      </c>
      <c r="H1804">
        <v>0.51100000000000001</v>
      </c>
      <c r="I1804">
        <f>Data[[#This Row],[nucleus_area_pct]]/Data[[#This Row],[cytoplasm_ratio]]</f>
        <v>108.02348336594912</v>
      </c>
      <c r="J1804">
        <v>0.84</v>
      </c>
      <c r="K1804">
        <v>0.52200000000000002</v>
      </c>
      <c r="L1804">
        <v>2.99</v>
      </c>
      <c r="M1804">
        <v>3.2</v>
      </c>
      <c r="N1804">
        <v>0.83599999999999997</v>
      </c>
      <c r="O1804">
        <v>410</v>
      </c>
      <c r="P1804">
        <v>74</v>
      </c>
      <c r="Q1804">
        <v>233</v>
      </c>
      <c r="R1804">
        <v>152</v>
      </c>
      <c r="S1804">
        <v>180</v>
      </c>
      <c r="T1804">
        <f>(Data[[#This Row],[mean_r]]/256)*100</f>
        <v>91.015625</v>
      </c>
      <c r="U1804">
        <f>(Data[[#This Row],[mean_g]]/256)*100</f>
        <v>59.375</v>
      </c>
      <c r="V1804">
        <f>(Data[[#This Row],[mean_b]]/256)*100</f>
        <v>70.3125</v>
      </c>
      <c r="W1804">
        <v>0.66200000000000003</v>
      </c>
      <c r="X1804" t="s">
        <v>51</v>
      </c>
      <c r="Y1804" t="s">
        <v>45</v>
      </c>
      <c r="Z1804">
        <v>6429</v>
      </c>
      <c r="AA1804">
        <v>5.59</v>
      </c>
      <c r="AB1804">
        <v>16.8</v>
      </c>
      <c r="AC1804">
        <v>44.9</v>
      </c>
      <c r="AD1804">
        <v>203229</v>
      </c>
      <c r="AE1804">
        <v>92.2</v>
      </c>
      <c r="AF1804">
        <v>33</v>
      </c>
      <c r="AG1804" t="s">
        <v>41</v>
      </c>
      <c r="AH1804" t="s">
        <v>42</v>
      </c>
      <c r="AI1804" t="s">
        <v>52</v>
      </c>
      <c r="AJ1804">
        <v>100</v>
      </c>
      <c r="AK1804">
        <v>256</v>
      </c>
      <c r="AL1804">
        <v>5.1299999999999998E-2</v>
      </c>
      <c r="AM1804">
        <v>0.89700000000000002</v>
      </c>
      <c r="AN1804">
        <v>0.92230000000000001</v>
      </c>
      <c r="AO1804">
        <f>Data[[#This Row],[labeller_confidence_score]]-Data[[#This Row],[cytodiffusion_classification_confidence]]</f>
        <v>2.5299999999999989E-2</v>
      </c>
    </row>
    <row r="1805" spans="1:41" x14ac:dyDescent="0.3">
      <c r="A1805" t="s">
        <v>1878</v>
      </c>
      <c r="B1805" t="s">
        <v>49</v>
      </c>
      <c r="C1805">
        <v>0</v>
      </c>
      <c r="D1805" t="s">
        <v>50</v>
      </c>
      <c r="E1805">
        <v>12.36</v>
      </c>
      <c r="F1805">
        <v>59.7</v>
      </c>
      <c r="G1805">
        <v>0.62</v>
      </c>
      <c r="H1805">
        <v>0.307</v>
      </c>
      <c r="I1805">
        <f>Data[[#This Row],[nucleus_area_pct]]/Data[[#This Row],[cytoplasm_ratio]]</f>
        <v>194.46254071661238</v>
      </c>
      <c r="J1805">
        <v>0.76500000000000001</v>
      </c>
      <c r="K1805">
        <v>0.29199999999999998</v>
      </c>
      <c r="L1805">
        <v>3.27</v>
      </c>
      <c r="M1805">
        <v>3.2</v>
      </c>
      <c r="N1805">
        <v>0.85</v>
      </c>
      <c r="O1805">
        <v>419</v>
      </c>
      <c r="P1805">
        <v>56</v>
      </c>
      <c r="Q1805">
        <v>195</v>
      </c>
      <c r="R1805">
        <v>160</v>
      </c>
      <c r="S1805">
        <v>186</v>
      </c>
      <c r="T1805">
        <f>(Data[[#This Row],[mean_r]]/256)*100</f>
        <v>76.171875</v>
      </c>
      <c r="U1805">
        <f>(Data[[#This Row],[mean_g]]/256)*100</f>
        <v>62.5</v>
      </c>
      <c r="V1805">
        <f>(Data[[#This Row],[mean_b]]/256)*100</f>
        <v>72.65625</v>
      </c>
      <c r="W1805">
        <v>0.55200000000000005</v>
      </c>
      <c r="X1805" t="s">
        <v>63</v>
      </c>
      <c r="Y1805" t="s">
        <v>40</v>
      </c>
      <c r="Z1805">
        <v>3158</v>
      </c>
      <c r="AA1805">
        <v>6.26</v>
      </c>
      <c r="AB1805">
        <v>12</v>
      </c>
      <c r="AC1805">
        <v>41.3</v>
      </c>
      <c r="AD1805">
        <v>357481</v>
      </c>
      <c r="AE1805">
        <v>80.3</v>
      </c>
      <c r="AF1805">
        <v>32.5</v>
      </c>
      <c r="AG1805" t="s">
        <v>46</v>
      </c>
      <c r="AH1805" t="s">
        <v>68</v>
      </c>
      <c r="AI1805" t="s">
        <v>52</v>
      </c>
      <c r="AJ1805">
        <v>60</v>
      </c>
      <c r="AK1805">
        <v>224</v>
      </c>
      <c r="AL1805">
        <v>8.4199999999999997E-2</v>
      </c>
      <c r="AM1805">
        <v>0.90859999999999996</v>
      </c>
      <c r="AN1805">
        <v>1</v>
      </c>
      <c r="AO1805">
        <f>Data[[#This Row],[labeller_confidence_score]]-Data[[#This Row],[cytodiffusion_classification_confidence]]</f>
        <v>9.1400000000000037E-2</v>
      </c>
    </row>
    <row r="1806" spans="1:41" x14ac:dyDescent="0.3">
      <c r="A1806" t="s">
        <v>1879</v>
      </c>
      <c r="B1806" t="s">
        <v>54</v>
      </c>
      <c r="C1806">
        <v>0</v>
      </c>
      <c r="D1806" t="s">
        <v>54</v>
      </c>
      <c r="E1806">
        <v>7.28</v>
      </c>
      <c r="F1806">
        <v>0</v>
      </c>
      <c r="G1806">
        <v>0</v>
      </c>
      <c r="H1806">
        <v>1</v>
      </c>
      <c r="I1806">
        <f>Data[[#This Row],[nucleus_area_pct]]/Data[[#This Row],[cytoplasm_ratio]]</f>
        <v>0</v>
      </c>
      <c r="J1806">
        <v>0.97499999999999998</v>
      </c>
      <c r="K1806">
        <v>0.11600000000000001</v>
      </c>
      <c r="L1806">
        <v>0.33</v>
      </c>
      <c r="M1806">
        <v>1</v>
      </c>
      <c r="N1806">
        <v>0.96799999999999997</v>
      </c>
      <c r="O1806">
        <v>198</v>
      </c>
      <c r="P1806">
        <v>48</v>
      </c>
      <c r="Q1806">
        <v>223</v>
      </c>
      <c r="R1806">
        <v>102</v>
      </c>
      <c r="S1806">
        <v>121</v>
      </c>
      <c r="T1806">
        <f>(Data[[#This Row],[mean_r]]/256)*100</f>
        <v>87.109375</v>
      </c>
      <c r="U1806">
        <f>(Data[[#This Row],[mean_g]]/256)*100</f>
        <v>39.84375</v>
      </c>
      <c r="V1806">
        <f>(Data[[#This Row],[mean_b]]/256)*100</f>
        <v>47.265625</v>
      </c>
      <c r="W1806">
        <v>0.502</v>
      </c>
      <c r="X1806" t="s">
        <v>51</v>
      </c>
      <c r="Y1806" t="s">
        <v>40</v>
      </c>
      <c r="Z1806">
        <v>5971</v>
      </c>
      <c r="AA1806">
        <v>4.2300000000000004</v>
      </c>
      <c r="AB1806">
        <v>13.7</v>
      </c>
      <c r="AC1806">
        <v>39.9</v>
      </c>
      <c r="AD1806">
        <v>297185</v>
      </c>
      <c r="AE1806">
        <v>82.4</v>
      </c>
      <c r="AF1806">
        <v>33.299999999999997</v>
      </c>
      <c r="AG1806" t="s">
        <v>64</v>
      </c>
      <c r="AH1806" t="s">
        <v>47</v>
      </c>
      <c r="AI1806" t="s">
        <v>56</v>
      </c>
      <c r="AJ1806">
        <v>100</v>
      </c>
      <c r="AK1806">
        <v>224</v>
      </c>
      <c r="AL1806">
        <v>1.14E-2</v>
      </c>
      <c r="AM1806">
        <v>0.89049999999999996</v>
      </c>
      <c r="AN1806">
        <v>0.9093</v>
      </c>
      <c r="AO1806">
        <f>Data[[#This Row],[labeller_confidence_score]]-Data[[#This Row],[cytodiffusion_classification_confidence]]</f>
        <v>1.8800000000000039E-2</v>
      </c>
    </row>
    <row r="1807" spans="1:41" x14ac:dyDescent="0.3">
      <c r="A1807" t="s">
        <v>1880</v>
      </c>
      <c r="B1807" t="s">
        <v>66</v>
      </c>
      <c r="C1807">
        <v>1</v>
      </c>
      <c r="D1807" t="s">
        <v>67</v>
      </c>
      <c r="E1807">
        <v>11.27</v>
      </c>
      <c r="F1807">
        <v>94.5</v>
      </c>
      <c r="G1807">
        <v>0.54800000000000004</v>
      </c>
      <c r="H1807">
        <v>6.4000000000000001E-2</v>
      </c>
      <c r="I1807">
        <f>Data[[#This Row],[nucleus_area_pct]]/Data[[#This Row],[cytoplasm_ratio]]</f>
        <v>1476.5625</v>
      </c>
      <c r="J1807">
        <v>0.58299999999999996</v>
      </c>
      <c r="K1807">
        <v>0.79600000000000004</v>
      </c>
      <c r="L1807">
        <v>0.96</v>
      </c>
      <c r="M1807">
        <v>1</v>
      </c>
      <c r="N1807">
        <v>0.72299999999999998</v>
      </c>
      <c r="O1807">
        <v>496</v>
      </c>
      <c r="P1807">
        <v>97</v>
      </c>
      <c r="Q1807">
        <v>169</v>
      </c>
      <c r="R1807">
        <v>152</v>
      </c>
      <c r="S1807">
        <v>196</v>
      </c>
      <c r="T1807">
        <f>(Data[[#This Row],[mean_r]]/256)*100</f>
        <v>66.015625</v>
      </c>
      <c r="U1807">
        <f>(Data[[#This Row],[mean_g]]/256)*100</f>
        <v>59.375</v>
      </c>
      <c r="V1807">
        <f>(Data[[#This Row],[mean_b]]/256)*100</f>
        <v>76.5625</v>
      </c>
      <c r="W1807">
        <v>0.69299999999999995</v>
      </c>
      <c r="X1807" t="s">
        <v>39</v>
      </c>
      <c r="Y1807" t="s">
        <v>40</v>
      </c>
      <c r="Z1807">
        <v>6161</v>
      </c>
      <c r="AA1807">
        <v>4.1900000000000004</v>
      </c>
      <c r="AB1807">
        <v>15.3</v>
      </c>
      <c r="AC1807">
        <v>43.2</v>
      </c>
      <c r="AD1807">
        <v>207975</v>
      </c>
      <c r="AE1807">
        <v>92.6</v>
      </c>
      <c r="AF1807">
        <v>33.6</v>
      </c>
      <c r="AG1807" t="s">
        <v>46</v>
      </c>
      <c r="AH1807" t="s">
        <v>42</v>
      </c>
      <c r="AI1807" t="s">
        <v>52</v>
      </c>
      <c r="AJ1807">
        <v>100</v>
      </c>
      <c r="AK1807">
        <v>256</v>
      </c>
      <c r="AL1807">
        <v>0.9899</v>
      </c>
      <c r="AM1807">
        <v>0.68079999999999996</v>
      </c>
      <c r="AN1807">
        <v>0.75180000000000002</v>
      </c>
      <c r="AO1807">
        <f>Data[[#This Row],[labeller_confidence_score]]-Data[[#This Row],[cytodiffusion_classification_confidence]]</f>
        <v>7.1000000000000063E-2</v>
      </c>
    </row>
    <row r="1808" spans="1:41" x14ac:dyDescent="0.3">
      <c r="A1808" t="s">
        <v>1881</v>
      </c>
      <c r="B1808" t="s">
        <v>87</v>
      </c>
      <c r="C1808">
        <v>0</v>
      </c>
      <c r="D1808" t="s">
        <v>50</v>
      </c>
      <c r="E1808">
        <v>12.35</v>
      </c>
      <c r="F1808">
        <v>57.8</v>
      </c>
      <c r="G1808">
        <v>0.68300000000000005</v>
      </c>
      <c r="H1808">
        <v>0.55100000000000005</v>
      </c>
      <c r="I1808">
        <f>Data[[#This Row],[nucleus_area_pct]]/Data[[#This Row],[cytoplasm_ratio]]</f>
        <v>104.90018148820326</v>
      </c>
      <c r="J1808">
        <v>0.83299999999999996</v>
      </c>
      <c r="K1808">
        <v>0.316</v>
      </c>
      <c r="L1808">
        <v>4.8600000000000003</v>
      </c>
      <c r="M1808">
        <v>2.1</v>
      </c>
      <c r="N1808">
        <v>0.76700000000000002</v>
      </c>
      <c r="O1808">
        <v>444</v>
      </c>
      <c r="P1808">
        <v>73</v>
      </c>
      <c r="Q1808">
        <v>229</v>
      </c>
      <c r="R1808">
        <v>135</v>
      </c>
      <c r="S1808">
        <v>134</v>
      </c>
      <c r="T1808">
        <f>(Data[[#This Row],[mean_r]]/256)*100</f>
        <v>89.453125</v>
      </c>
      <c r="U1808">
        <f>(Data[[#This Row],[mean_g]]/256)*100</f>
        <v>52.734375</v>
      </c>
      <c r="V1808">
        <f>(Data[[#This Row],[mean_b]]/256)*100</f>
        <v>52.34375</v>
      </c>
      <c r="W1808">
        <v>0.51</v>
      </c>
      <c r="X1808" t="s">
        <v>51</v>
      </c>
      <c r="Y1808" t="s">
        <v>40</v>
      </c>
      <c r="Z1808">
        <v>8004</v>
      </c>
      <c r="AA1808">
        <v>5.43</v>
      </c>
      <c r="AB1808">
        <v>13.3</v>
      </c>
      <c r="AC1808">
        <v>46.4</v>
      </c>
      <c r="AD1808">
        <v>239588</v>
      </c>
      <c r="AE1808">
        <v>95.4</v>
      </c>
      <c r="AF1808">
        <v>36.799999999999997</v>
      </c>
      <c r="AG1808" t="s">
        <v>46</v>
      </c>
      <c r="AH1808" t="s">
        <v>47</v>
      </c>
      <c r="AI1808" t="s">
        <v>43</v>
      </c>
      <c r="AJ1808">
        <v>60</v>
      </c>
      <c r="AK1808">
        <v>360</v>
      </c>
      <c r="AL1808">
        <v>0.11119999999999999</v>
      </c>
      <c r="AM1808">
        <v>0.8931</v>
      </c>
      <c r="AN1808">
        <v>0.91820000000000002</v>
      </c>
      <c r="AO1808">
        <f>Data[[#This Row],[labeller_confidence_score]]-Data[[#This Row],[cytodiffusion_classification_confidence]]</f>
        <v>2.5100000000000011E-2</v>
      </c>
    </row>
    <row r="1809" spans="1:41" x14ac:dyDescent="0.3">
      <c r="A1809" t="s">
        <v>1882</v>
      </c>
      <c r="B1809" t="s">
        <v>49</v>
      </c>
      <c r="C1809">
        <v>0</v>
      </c>
      <c r="D1809" t="s">
        <v>50</v>
      </c>
      <c r="E1809">
        <v>13.19</v>
      </c>
      <c r="F1809">
        <v>57.3</v>
      </c>
      <c r="G1809">
        <v>0.623</v>
      </c>
      <c r="H1809">
        <v>0.43099999999999999</v>
      </c>
      <c r="I1809">
        <f>Data[[#This Row],[nucleus_area_pct]]/Data[[#This Row],[cytoplasm_ratio]]</f>
        <v>132.94663573085847</v>
      </c>
      <c r="J1809">
        <v>0.74099999999999999</v>
      </c>
      <c r="K1809">
        <v>0.29399999999999998</v>
      </c>
      <c r="L1809">
        <v>3.38</v>
      </c>
      <c r="M1809">
        <v>2.9</v>
      </c>
      <c r="N1809">
        <v>0.91200000000000003</v>
      </c>
      <c r="O1809">
        <v>354</v>
      </c>
      <c r="P1809">
        <v>74</v>
      </c>
      <c r="Q1809">
        <v>233</v>
      </c>
      <c r="R1809">
        <v>168</v>
      </c>
      <c r="S1809">
        <v>187</v>
      </c>
      <c r="T1809">
        <f>(Data[[#This Row],[mean_r]]/256)*100</f>
        <v>91.015625</v>
      </c>
      <c r="U1809">
        <f>(Data[[#This Row],[mean_g]]/256)*100</f>
        <v>65.625</v>
      </c>
      <c r="V1809">
        <f>(Data[[#This Row],[mean_b]]/256)*100</f>
        <v>73.046875</v>
      </c>
      <c r="W1809">
        <v>0.58199999999999996</v>
      </c>
      <c r="X1809" t="s">
        <v>51</v>
      </c>
      <c r="Y1809" t="s">
        <v>45</v>
      </c>
      <c r="Z1809">
        <v>3545</v>
      </c>
      <c r="AA1809">
        <v>5.74</v>
      </c>
      <c r="AB1809">
        <v>14.3</v>
      </c>
      <c r="AC1809">
        <v>35</v>
      </c>
      <c r="AD1809">
        <v>205408</v>
      </c>
      <c r="AE1809">
        <v>95.4</v>
      </c>
      <c r="AF1809">
        <v>32.299999999999997</v>
      </c>
      <c r="AG1809" t="s">
        <v>41</v>
      </c>
      <c r="AH1809" t="s">
        <v>42</v>
      </c>
      <c r="AI1809" t="s">
        <v>52</v>
      </c>
      <c r="AJ1809">
        <v>100</v>
      </c>
      <c r="AK1809">
        <v>256</v>
      </c>
      <c r="AL1809">
        <v>0.1096</v>
      </c>
      <c r="AM1809">
        <v>0.99650000000000005</v>
      </c>
      <c r="AN1809">
        <v>0.91669999999999996</v>
      </c>
      <c r="AO1809">
        <f>Data[[#This Row],[labeller_confidence_score]]-Data[[#This Row],[cytodiffusion_classification_confidence]]</f>
        <v>-7.9800000000000093E-2</v>
      </c>
    </row>
    <row r="1810" spans="1:41" x14ac:dyDescent="0.3">
      <c r="A1810" t="s">
        <v>1883</v>
      </c>
      <c r="B1810" t="s">
        <v>120</v>
      </c>
      <c r="C1810">
        <v>1</v>
      </c>
      <c r="D1810" t="s">
        <v>104</v>
      </c>
      <c r="E1810">
        <v>5.89</v>
      </c>
      <c r="F1810">
        <v>0</v>
      </c>
      <c r="G1810">
        <v>0</v>
      </c>
      <c r="H1810">
        <v>1</v>
      </c>
      <c r="I1810">
        <f>Data[[#This Row],[nucleus_area_pct]]/Data[[#This Row],[cytoplasm_ratio]]</f>
        <v>0</v>
      </c>
      <c r="J1810">
        <v>0.97499999999999998</v>
      </c>
      <c r="K1810">
        <v>6.2E-2</v>
      </c>
      <c r="L1810">
        <v>0.44</v>
      </c>
      <c r="M1810">
        <v>1</v>
      </c>
      <c r="N1810">
        <v>0.94699999999999995</v>
      </c>
      <c r="O1810">
        <v>139</v>
      </c>
      <c r="P1810">
        <v>40</v>
      </c>
      <c r="Q1810">
        <v>243</v>
      </c>
      <c r="R1810">
        <v>126</v>
      </c>
      <c r="S1810">
        <v>143</v>
      </c>
      <c r="T1810">
        <f>(Data[[#This Row],[mean_r]]/256)*100</f>
        <v>94.921875</v>
      </c>
      <c r="U1810">
        <f>(Data[[#This Row],[mean_g]]/256)*100</f>
        <v>49.21875</v>
      </c>
      <c r="V1810">
        <f>(Data[[#This Row],[mean_b]]/256)*100</f>
        <v>55.859375</v>
      </c>
      <c r="W1810">
        <v>0.53900000000000003</v>
      </c>
      <c r="X1810" t="s">
        <v>63</v>
      </c>
      <c r="Y1810" t="s">
        <v>45</v>
      </c>
      <c r="Z1810">
        <v>6682</v>
      </c>
      <c r="AA1810">
        <v>4.3899999999999997</v>
      </c>
      <c r="AB1810">
        <v>13.3</v>
      </c>
      <c r="AC1810">
        <v>39.799999999999997</v>
      </c>
      <c r="AD1810">
        <v>215819</v>
      </c>
      <c r="AE1810">
        <v>87.6</v>
      </c>
      <c r="AF1810">
        <v>33.4</v>
      </c>
      <c r="AG1810" t="s">
        <v>41</v>
      </c>
      <c r="AH1810" t="s">
        <v>42</v>
      </c>
      <c r="AI1810" t="s">
        <v>56</v>
      </c>
      <c r="AJ1810">
        <v>60</v>
      </c>
      <c r="AK1810">
        <v>360</v>
      </c>
      <c r="AL1810">
        <v>0.89300000000000002</v>
      </c>
      <c r="AM1810">
        <v>0.60509999999999997</v>
      </c>
      <c r="AN1810">
        <v>0.8085</v>
      </c>
      <c r="AO1810">
        <f>Data[[#This Row],[labeller_confidence_score]]-Data[[#This Row],[cytodiffusion_classification_confidence]]</f>
        <v>0.20340000000000003</v>
      </c>
    </row>
    <row r="1811" spans="1:41" x14ac:dyDescent="0.3">
      <c r="A1811" t="s">
        <v>1884</v>
      </c>
      <c r="B1811" t="s">
        <v>74</v>
      </c>
      <c r="C1811">
        <v>0</v>
      </c>
      <c r="D1811" t="s">
        <v>75</v>
      </c>
      <c r="E1811">
        <v>2.17</v>
      </c>
      <c r="F1811">
        <v>0</v>
      </c>
      <c r="G1811">
        <v>0</v>
      </c>
      <c r="H1811">
        <v>1</v>
      </c>
      <c r="I1811">
        <f>Data[[#This Row],[nucleus_area_pct]]/Data[[#This Row],[cytoplasm_ratio]]</f>
        <v>0</v>
      </c>
      <c r="J1811">
        <v>0.55700000000000005</v>
      </c>
      <c r="K1811">
        <v>0.39900000000000002</v>
      </c>
      <c r="L1811">
        <v>2.2400000000000002</v>
      </c>
      <c r="M1811">
        <v>1</v>
      </c>
      <c r="N1811">
        <v>0.83799999999999997</v>
      </c>
      <c r="O1811">
        <v>34</v>
      </c>
      <c r="P1811">
        <v>13</v>
      </c>
      <c r="Q1811">
        <v>209</v>
      </c>
      <c r="R1811">
        <v>142</v>
      </c>
      <c r="S1811">
        <v>150</v>
      </c>
      <c r="T1811">
        <f>(Data[[#This Row],[mean_r]]/256)*100</f>
        <v>81.640625</v>
      </c>
      <c r="U1811">
        <f>(Data[[#This Row],[mean_g]]/256)*100</f>
        <v>55.46875</v>
      </c>
      <c r="V1811">
        <f>(Data[[#This Row],[mean_b]]/256)*100</f>
        <v>58.59375</v>
      </c>
      <c r="W1811">
        <v>0.60299999999999998</v>
      </c>
      <c r="X1811" t="s">
        <v>51</v>
      </c>
      <c r="Y1811" t="s">
        <v>40</v>
      </c>
      <c r="Z1811">
        <v>6768</v>
      </c>
      <c r="AA1811">
        <v>5.47</v>
      </c>
      <c r="AB1811">
        <v>12.9</v>
      </c>
      <c r="AC1811">
        <v>44.1</v>
      </c>
      <c r="AD1811">
        <v>251255</v>
      </c>
      <c r="AE1811">
        <v>82.8</v>
      </c>
      <c r="AF1811">
        <v>35.6</v>
      </c>
      <c r="AG1811" t="s">
        <v>41</v>
      </c>
      <c r="AH1811" t="s">
        <v>68</v>
      </c>
      <c r="AI1811" t="s">
        <v>43</v>
      </c>
      <c r="AJ1811">
        <v>100</v>
      </c>
      <c r="AK1811">
        <v>512</v>
      </c>
      <c r="AL1811">
        <v>5.7000000000000002E-2</v>
      </c>
      <c r="AM1811">
        <v>0.89359999999999995</v>
      </c>
      <c r="AN1811">
        <v>0.9375</v>
      </c>
      <c r="AO1811">
        <f>Data[[#This Row],[labeller_confidence_score]]-Data[[#This Row],[cytodiffusion_classification_confidence]]</f>
        <v>4.390000000000005E-2</v>
      </c>
    </row>
    <row r="1812" spans="1:41" x14ac:dyDescent="0.3">
      <c r="A1812" t="s">
        <v>1885</v>
      </c>
      <c r="B1812" t="s">
        <v>180</v>
      </c>
      <c r="C1812">
        <v>1</v>
      </c>
      <c r="D1812" t="s">
        <v>181</v>
      </c>
      <c r="E1812">
        <v>7.62</v>
      </c>
      <c r="F1812">
        <v>0</v>
      </c>
      <c r="G1812">
        <v>0</v>
      </c>
      <c r="H1812">
        <v>1</v>
      </c>
      <c r="I1812">
        <f>Data[[#This Row],[nucleus_area_pct]]/Data[[#This Row],[cytoplasm_ratio]]</f>
        <v>0</v>
      </c>
      <c r="J1812">
        <v>0.34899999999999998</v>
      </c>
      <c r="K1812">
        <v>0.94799999999999995</v>
      </c>
      <c r="L1812">
        <v>0.35</v>
      </c>
      <c r="M1812">
        <v>1</v>
      </c>
      <c r="N1812">
        <v>0.74</v>
      </c>
      <c r="O1812">
        <v>180</v>
      </c>
      <c r="P1812">
        <v>61</v>
      </c>
      <c r="Q1812">
        <v>233</v>
      </c>
      <c r="R1812">
        <v>108</v>
      </c>
      <c r="S1812">
        <v>126</v>
      </c>
      <c r="T1812">
        <f>(Data[[#This Row],[mean_r]]/256)*100</f>
        <v>91.015625</v>
      </c>
      <c r="U1812">
        <f>(Data[[#This Row],[mean_g]]/256)*100</f>
        <v>42.1875</v>
      </c>
      <c r="V1812">
        <f>(Data[[#This Row],[mean_b]]/256)*100</f>
        <v>49.21875</v>
      </c>
      <c r="W1812">
        <v>0.48899999999999999</v>
      </c>
      <c r="X1812" t="s">
        <v>39</v>
      </c>
      <c r="Y1812" t="s">
        <v>45</v>
      </c>
      <c r="Z1812">
        <v>5966</v>
      </c>
      <c r="AA1812">
        <v>5.94</v>
      </c>
      <c r="AB1812">
        <v>15.8</v>
      </c>
      <c r="AC1812">
        <v>39.9</v>
      </c>
      <c r="AD1812">
        <v>216672</v>
      </c>
      <c r="AE1812">
        <v>73.900000000000006</v>
      </c>
      <c r="AF1812">
        <v>33.4</v>
      </c>
      <c r="AG1812" t="s">
        <v>46</v>
      </c>
      <c r="AH1812" t="s">
        <v>42</v>
      </c>
      <c r="AI1812" t="s">
        <v>56</v>
      </c>
      <c r="AJ1812">
        <v>100</v>
      </c>
      <c r="AK1812">
        <v>512</v>
      </c>
      <c r="AL1812">
        <v>0.75700000000000001</v>
      </c>
      <c r="AM1812">
        <v>0.9093</v>
      </c>
      <c r="AN1812">
        <v>0.83650000000000002</v>
      </c>
      <c r="AO1812">
        <f>Data[[#This Row],[labeller_confidence_score]]-Data[[#This Row],[cytodiffusion_classification_confidence]]</f>
        <v>-7.2799999999999976E-2</v>
      </c>
    </row>
    <row r="1813" spans="1:41" x14ac:dyDescent="0.3">
      <c r="A1813" t="s">
        <v>1886</v>
      </c>
      <c r="B1813" t="s">
        <v>62</v>
      </c>
      <c r="C1813">
        <v>0</v>
      </c>
      <c r="D1813" t="s">
        <v>50</v>
      </c>
      <c r="E1813">
        <v>8.85</v>
      </c>
      <c r="F1813">
        <v>84.2</v>
      </c>
      <c r="G1813">
        <v>0.79800000000000004</v>
      </c>
      <c r="H1813">
        <v>0.20200000000000001</v>
      </c>
      <c r="I1813">
        <f>Data[[#This Row],[nucleus_area_pct]]/Data[[#This Row],[cytoplasm_ratio]]</f>
        <v>416.83168316831683</v>
      </c>
      <c r="J1813">
        <v>0.86</v>
      </c>
      <c r="K1813">
        <v>0.23899999999999999</v>
      </c>
      <c r="L1813">
        <v>1.08</v>
      </c>
      <c r="M1813">
        <v>1</v>
      </c>
      <c r="N1813">
        <v>0.91500000000000004</v>
      </c>
      <c r="O1813">
        <v>286</v>
      </c>
      <c r="P1813">
        <v>74</v>
      </c>
      <c r="Q1813">
        <v>192</v>
      </c>
      <c r="R1813">
        <v>144</v>
      </c>
      <c r="S1813">
        <v>198</v>
      </c>
      <c r="T1813">
        <f>(Data[[#This Row],[mean_r]]/256)*100</f>
        <v>75</v>
      </c>
      <c r="U1813">
        <f>(Data[[#This Row],[mean_g]]/256)*100</f>
        <v>56.25</v>
      </c>
      <c r="V1813">
        <f>(Data[[#This Row],[mean_b]]/256)*100</f>
        <v>77.34375</v>
      </c>
      <c r="W1813">
        <v>0.66</v>
      </c>
      <c r="X1813" t="s">
        <v>51</v>
      </c>
      <c r="Y1813" t="s">
        <v>40</v>
      </c>
      <c r="Z1813">
        <v>4317</v>
      </c>
      <c r="AA1813">
        <v>4.62</v>
      </c>
      <c r="AB1813">
        <v>13.2</v>
      </c>
      <c r="AC1813">
        <v>31.3</v>
      </c>
      <c r="AD1813">
        <v>213094</v>
      </c>
      <c r="AE1813">
        <v>87.4</v>
      </c>
      <c r="AF1813">
        <v>34.6</v>
      </c>
      <c r="AG1813" t="s">
        <v>41</v>
      </c>
      <c r="AH1813" t="s">
        <v>68</v>
      </c>
      <c r="AI1813" t="s">
        <v>43</v>
      </c>
      <c r="AJ1813">
        <v>100</v>
      </c>
      <c r="AK1813">
        <v>256</v>
      </c>
      <c r="AL1813">
        <v>8.14E-2</v>
      </c>
      <c r="AM1813">
        <v>0.81669999999999998</v>
      </c>
      <c r="AN1813">
        <v>0.91210000000000002</v>
      </c>
      <c r="AO1813">
        <f>Data[[#This Row],[labeller_confidence_score]]-Data[[#This Row],[cytodiffusion_classification_confidence]]</f>
        <v>9.540000000000004E-2</v>
      </c>
    </row>
    <row r="1814" spans="1:41" x14ac:dyDescent="0.3">
      <c r="A1814" t="s">
        <v>1887</v>
      </c>
      <c r="B1814" t="s">
        <v>60</v>
      </c>
      <c r="C1814">
        <v>0</v>
      </c>
      <c r="D1814" t="s">
        <v>50</v>
      </c>
      <c r="E1814">
        <v>17.440000000000001</v>
      </c>
      <c r="F1814">
        <v>71.900000000000006</v>
      </c>
      <c r="G1814">
        <v>0.45</v>
      </c>
      <c r="H1814">
        <v>0.40899999999999997</v>
      </c>
      <c r="I1814">
        <f>Data[[#This Row],[nucleus_area_pct]]/Data[[#This Row],[cytoplasm_ratio]]</f>
        <v>175.7946210268949</v>
      </c>
      <c r="J1814">
        <v>0.58799999999999997</v>
      </c>
      <c r="K1814">
        <v>0.44800000000000001</v>
      </c>
      <c r="L1814">
        <v>2.65</v>
      </c>
      <c r="M1814">
        <v>1.3</v>
      </c>
      <c r="N1814">
        <v>0.754</v>
      </c>
      <c r="O1814">
        <v>567</v>
      </c>
      <c r="P1814">
        <v>110</v>
      </c>
      <c r="Q1814">
        <v>212</v>
      </c>
      <c r="R1814">
        <v>182</v>
      </c>
      <c r="S1814">
        <v>171</v>
      </c>
      <c r="T1814">
        <f>(Data[[#This Row],[mean_r]]/256)*100</f>
        <v>82.8125</v>
      </c>
      <c r="U1814">
        <f>(Data[[#This Row],[mean_g]]/256)*100</f>
        <v>71.09375</v>
      </c>
      <c r="V1814">
        <f>(Data[[#This Row],[mean_b]]/256)*100</f>
        <v>66.796875</v>
      </c>
      <c r="W1814">
        <v>0.51200000000000001</v>
      </c>
      <c r="X1814" t="s">
        <v>39</v>
      </c>
      <c r="Y1814" t="s">
        <v>40</v>
      </c>
      <c r="Z1814">
        <v>5087</v>
      </c>
      <c r="AA1814">
        <v>4.0999999999999996</v>
      </c>
      <c r="AB1814">
        <v>11.6</v>
      </c>
      <c r="AC1814">
        <v>44.9</v>
      </c>
      <c r="AD1814">
        <v>128629</v>
      </c>
      <c r="AE1814">
        <v>83.8</v>
      </c>
      <c r="AF1814">
        <v>34.799999999999997</v>
      </c>
      <c r="AG1814" t="s">
        <v>41</v>
      </c>
      <c r="AH1814" t="s">
        <v>68</v>
      </c>
      <c r="AI1814" t="s">
        <v>52</v>
      </c>
      <c r="AJ1814">
        <v>40</v>
      </c>
      <c r="AK1814">
        <v>360</v>
      </c>
      <c r="AL1814">
        <v>6.9800000000000001E-2</v>
      </c>
      <c r="AM1814">
        <v>0.96909999999999996</v>
      </c>
      <c r="AN1814">
        <v>0.8972</v>
      </c>
      <c r="AO1814">
        <f>Data[[#This Row],[labeller_confidence_score]]-Data[[#This Row],[cytodiffusion_classification_confidence]]</f>
        <v>-7.1899999999999964E-2</v>
      </c>
    </row>
    <row r="1815" spans="1:41" x14ac:dyDescent="0.3">
      <c r="A1815" t="s">
        <v>1888</v>
      </c>
      <c r="B1815" t="s">
        <v>87</v>
      </c>
      <c r="C1815">
        <v>0</v>
      </c>
      <c r="D1815" t="s">
        <v>50</v>
      </c>
      <c r="E1815">
        <v>12.32</v>
      </c>
      <c r="F1815">
        <v>49.8</v>
      </c>
      <c r="G1815">
        <v>0.747</v>
      </c>
      <c r="H1815">
        <v>0.53800000000000003</v>
      </c>
      <c r="I1815">
        <f>Data[[#This Row],[nucleus_area_pct]]/Data[[#This Row],[cytoplasm_ratio]]</f>
        <v>92.565055762081769</v>
      </c>
      <c r="J1815">
        <v>0.82599999999999996</v>
      </c>
      <c r="K1815">
        <v>0.41099999999999998</v>
      </c>
      <c r="L1815">
        <v>5.22</v>
      </c>
      <c r="M1815">
        <v>2.2000000000000002</v>
      </c>
      <c r="N1815">
        <v>0.83099999999999996</v>
      </c>
      <c r="O1815">
        <v>469</v>
      </c>
      <c r="P1815">
        <v>80</v>
      </c>
      <c r="Q1815">
        <v>227</v>
      </c>
      <c r="R1815">
        <v>172</v>
      </c>
      <c r="S1815">
        <v>147</v>
      </c>
      <c r="T1815">
        <f>(Data[[#This Row],[mean_r]]/256)*100</f>
        <v>88.671875</v>
      </c>
      <c r="U1815">
        <f>(Data[[#This Row],[mean_g]]/256)*100</f>
        <v>67.1875</v>
      </c>
      <c r="V1815">
        <f>(Data[[#This Row],[mean_b]]/256)*100</f>
        <v>57.421875</v>
      </c>
      <c r="W1815">
        <v>0.55400000000000005</v>
      </c>
      <c r="X1815" t="s">
        <v>51</v>
      </c>
      <c r="Y1815" t="s">
        <v>40</v>
      </c>
      <c r="Z1815">
        <v>7400</v>
      </c>
      <c r="AA1815">
        <v>5</v>
      </c>
      <c r="AB1815">
        <v>12.3</v>
      </c>
      <c r="AC1815">
        <v>48.2</v>
      </c>
      <c r="AD1815">
        <v>311664</v>
      </c>
      <c r="AE1815">
        <v>96.6</v>
      </c>
      <c r="AF1815">
        <v>34</v>
      </c>
      <c r="AG1815" t="s">
        <v>46</v>
      </c>
      <c r="AH1815" t="s">
        <v>47</v>
      </c>
      <c r="AI1815" t="s">
        <v>52</v>
      </c>
      <c r="AJ1815">
        <v>60</v>
      </c>
      <c r="AK1815">
        <v>224</v>
      </c>
      <c r="AL1815">
        <v>0.1011</v>
      </c>
      <c r="AM1815">
        <v>0.8962</v>
      </c>
      <c r="AN1815">
        <v>0.91420000000000001</v>
      </c>
      <c r="AO1815">
        <f>Data[[#This Row],[labeller_confidence_score]]-Data[[#This Row],[cytodiffusion_classification_confidence]]</f>
        <v>1.8000000000000016E-2</v>
      </c>
    </row>
    <row r="1816" spans="1:41" x14ac:dyDescent="0.3">
      <c r="A1816" t="s">
        <v>1889</v>
      </c>
      <c r="B1816" t="s">
        <v>54</v>
      </c>
      <c r="C1816">
        <v>0</v>
      </c>
      <c r="D1816" t="s">
        <v>54</v>
      </c>
      <c r="E1816">
        <v>7.04</v>
      </c>
      <c r="F1816">
        <v>0</v>
      </c>
      <c r="G1816">
        <v>0</v>
      </c>
      <c r="H1816">
        <v>1</v>
      </c>
      <c r="I1816">
        <f>Data[[#This Row],[nucleus_area_pct]]/Data[[#This Row],[cytoplasm_ratio]]</f>
        <v>0</v>
      </c>
      <c r="J1816">
        <v>0.88800000000000001</v>
      </c>
      <c r="K1816">
        <v>0.23200000000000001</v>
      </c>
      <c r="L1816">
        <v>0.37</v>
      </c>
      <c r="M1816">
        <v>1</v>
      </c>
      <c r="N1816">
        <v>0.95499999999999996</v>
      </c>
      <c r="O1816">
        <v>188</v>
      </c>
      <c r="P1816">
        <v>53</v>
      </c>
      <c r="Q1816">
        <v>241</v>
      </c>
      <c r="R1816">
        <v>136</v>
      </c>
      <c r="S1816">
        <v>147</v>
      </c>
      <c r="T1816">
        <f>(Data[[#This Row],[mean_r]]/256)*100</f>
        <v>94.140625</v>
      </c>
      <c r="U1816">
        <f>(Data[[#This Row],[mean_g]]/256)*100</f>
        <v>53.125</v>
      </c>
      <c r="V1816">
        <f>(Data[[#This Row],[mean_b]]/256)*100</f>
        <v>57.421875</v>
      </c>
      <c r="W1816">
        <v>0.48</v>
      </c>
      <c r="X1816" t="s">
        <v>51</v>
      </c>
      <c r="Y1816" t="s">
        <v>45</v>
      </c>
      <c r="Z1816">
        <v>6331</v>
      </c>
      <c r="AA1816">
        <v>3.3</v>
      </c>
      <c r="AB1816">
        <v>10.4</v>
      </c>
      <c r="AC1816">
        <v>40.200000000000003</v>
      </c>
      <c r="AD1816">
        <v>255281</v>
      </c>
      <c r="AE1816">
        <v>95.9</v>
      </c>
      <c r="AF1816">
        <v>33.4</v>
      </c>
      <c r="AG1816" t="s">
        <v>46</v>
      </c>
      <c r="AH1816" t="s">
        <v>42</v>
      </c>
      <c r="AI1816" t="s">
        <v>52</v>
      </c>
      <c r="AJ1816">
        <v>40</v>
      </c>
      <c r="AK1816">
        <v>256</v>
      </c>
      <c r="AL1816">
        <v>9.9599999999999994E-2</v>
      </c>
      <c r="AM1816">
        <v>0.79369999999999996</v>
      </c>
      <c r="AN1816">
        <v>0.91639999999999999</v>
      </c>
      <c r="AO1816">
        <f>Data[[#This Row],[labeller_confidence_score]]-Data[[#This Row],[cytodiffusion_classification_confidence]]</f>
        <v>0.12270000000000003</v>
      </c>
    </row>
    <row r="1817" spans="1:41" x14ac:dyDescent="0.3">
      <c r="A1817" t="s">
        <v>1890</v>
      </c>
      <c r="B1817" t="s">
        <v>49</v>
      </c>
      <c r="C1817">
        <v>0</v>
      </c>
      <c r="D1817" t="s">
        <v>50</v>
      </c>
      <c r="E1817">
        <v>12.26</v>
      </c>
      <c r="F1817">
        <v>54.4</v>
      </c>
      <c r="G1817">
        <v>0.56599999999999995</v>
      </c>
      <c r="H1817">
        <v>0.45400000000000001</v>
      </c>
      <c r="I1817">
        <f>Data[[#This Row],[nucleus_area_pct]]/Data[[#This Row],[cytoplasm_ratio]]</f>
        <v>119.8237885462555</v>
      </c>
      <c r="J1817">
        <v>0.85499999999999998</v>
      </c>
      <c r="K1817">
        <v>0.40500000000000003</v>
      </c>
      <c r="L1817">
        <v>2.93</v>
      </c>
      <c r="M1817">
        <v>4.0999999999999996</v>
      </c>
      <c r="N1817">
        <v>0.88200000000000001</v>
      </c>
      <c r="O1817">
        <v>353</v>
      </c>
      <c r="P1817">
        <v>84</v>
      </c>
      <c r="Q1817">
        <v>215</v>
      </c>
      <c r="R1817">
        <v>164</v>
      </c>
      <c r="S1817">
        <v>200</v>
      </c>
      <c r="T1817">
        <f>(Data[[#This Row],[mean_r]]/256)*100</f>
        <v>83.984375</v>
      </c>
      <c r="U1817">
        <f>(Data[[#This Row],[mean_g]]/256)*100</f>
        <v>64.0625</v>
      </c>
      <c r="V1817">
        <f>(Data[[#This Row],[mean_b]]/256)*100</f>
        <v>78.125</v>
      </c>
      <c r="W1817">
        <v>0.61</v>
      </c>
      <c r="X1817" t="s">
        <v>51</v>
      </c>
      <c r="Y1817" t="s">
        <v>40</v>
      </c>
      <c r="Z1817">
        <v>9385</v>
      </c>
      <c r="AA1817">
        <v>5.0599999999999996</v>
      </c>
      <c r="AB1817">
        <v>16.100000000000001</v>
      </c>
      <c r="AC1817">
        <v>40.700000000000003</v>
      </c>
      <c r="AD1817">
        <v>192673</v>
      </c>
      <c r="AE1817">
        <v>93</v>
      </c>
      <c r="AF1817">
        <v>32.5</v>
      </c>
      <c r="AG1817" t="s">
        <v>64</v>
      </c>
      <c r="AH1817" t="s">
        <v>42</v>
      </c>
      <c r="AI1817" t="s">
        <v>52</v>
      </c>
      <c r="AJ1817">
        <v>60</v>
      </c>
      <c r="AK1817">
        <v>512</v>
      </c>
      <c r="AL1817">
        <v>0.19969999999999999</v>
      </c>
      <c r="AM1817">
        <v>0.84119999999999995</v>
      </c>
      <c r="AN1817">
        <v>0.93330000000000002</v>
      </c>
      <c r="AO1817">
        <f>Data[[#This Row],[labeller_confidence_score]]-Data[[#This Row],[cytodiffusion_classification_confidence]]</f>
        <v>9.2100000000000071E-2</v>
      </c>
    </row>
    <row r="1818" spans="1:41" x14ac:dyDescent="0.3">
      <c r="A1818" t="s">
        <v>1891</v>
      </c>
      <c r="B1818" t="s">
        <v>54</v>
      </c>
      <c r="C1818">
        <v>0</v>
      </c>
      <c r="D1818" t="s">
        <v>54</v>
      </c>
      <c r="E1818">
        <v>6.99</v>
      </c>
      <c r="F1818">
        <v>0</v>
      </c>
      <c r="G1818">
        <v>0</v>
      </c>
      <c r="H1818">
        <v>1</v>
      </c>
      <c r="I1818">
        <f>Data[[#This Row],[nucleus_area_pct]]/Data[[#This Row],[cytoplasm_ratio]]</f>
        <v>0</v>
      </c>
      <c r="J1818">
        <v>0.93899999999999995</v>
      </c>
      <c r="K1818">
        <v>0.104</v>
      </c>
      <c r="L1818">
        <v>0.6</v>
      </c>
      <c r="M1818">
        <v>1</v>
      </c>
      <c r="N1818">
        <v>0.93899999999999995</v>
      </c>
      <c r="O1818">
        <v>184</v>
      </c>
      <c r="P1818">
        <v>49</v>
      </c>
      <c r="Q1818">
        <v>215</v>
      </c>
      <c r="R1818">
        <v>140</v>
      </c>
      <c r="S1818">
        <v>125</v>
      </c>
      <c r="T1818">
        <f>(Data[[#This Row],[mean_r]]/256)*100</f>
        <v>83.984375</v>
      </c>
      <c r="U1818">
        <f>(Data[[#This Row],[mean_g]]/256)*100</f>
        <v>54.6875</v>
      </c>
      <c r="V1818">
        <f>(Data[[#This Row],[mean_b]]/256)*100</f>
        <v>48.828125</v>
      </c>
      <c r="W1818">
        <v>0.45400000000000001</v>
      </c>
      <c r="X1818" t="s">
        <v>39</v>
      </c>
      <c r="Y1818" t="s">
        <v>45</v>
      </c>
      <c r="Z1818">
        <v>8153</v>
      </c>
      <c r="AA1818">
        <v>4.76</v>
      </c>
      <c r="AB1818">
        <v>13.7</v>
      </c>
      <c r="AC1818">
        <v>39.200000000000003</v>
      </c>
      <c r="AD1818">
        <v>223290</v>
      </c>
      <c r="AE1818">
        <v>103</v>
      </c>
      <c r="AF1818">
        <v>30.1</v>
      </c>
      <c r="AG1818" t="s">
        <v>64</v>
      </c>
      <c r="AH1818" t="s">
        <v>47</v>
      </c>
      <c r="AI1818" t="s">
        <v>52</v>
      </c>
      <c r="AJ1818">
        <v>60</v>
      </c>
      <c r="AK1818">
        <v>224</v>
      </c>
      <c r="AL1818">
        <v>0.11749999999999999</v>
      </c>
      <c r="AM1818">
        <v>0.98340000000000005</v>
      </c>
      <c r="AN1818">
        <v>0.92600000000000005</v>
      </c>
      <c r="AO1818">
        <f>Data[[#This Row],[labeller_confidence_score]]-Data[[#This Row],[cytodiffusion_classification_confidence]]</f>
        <v>-5.7400000000000007E-2</v>
      </c>
    </row>
    <row r="1819" spans="1:41" x14ac:dyDescent="0.3">
      <c r="A1819" t="s">
        <v>1892</v>
      </c>
      <c r="B1819" t="s">
        <v>54</v>
      </c>
      <c r="C1819">
        <v>0</v>
      </c>
      <c r="D1819" t="s">
        <v>54</v>
      </c>
      <c r="E1819">
        <v>7.31</v>
      </c>
      <c r="F1819">
        <v>0</v>
      </c>
      <c r="G1819">
        <v>0</v>
      </c>
      <c r="H1819">
        <v>1</v>
      </c>
      <c r="I1819">
        <f>Data[[#This Row],[nucleus_area_pct]]/Data[[#This Row],[cytoplasm_ratio]]</f>
        <v>0</v>
      </c>
      <c r="J1819">
        <v>0.93100000000000005</v>
      </c>
      <c r="K1819">
        <v>0.20200000000000001</v>
      </c>
      <c r="L1819">
        <v>0.64</v>
      </c>
      <c r="M1819">
        <v>1</v>
      </c>
      <c r="N1819">
        <v>0.91400000000000003</v>
      </c>
      <c r="O1819">
        <v>191</v>
      </c>
      <c r="P1819">
        <v>39</v>
      </c>
      <c r="Q1819">
        <v>243</v>
      </c>
      <c r="R1819">
        <v>129</v>
      </c>
      <c r="S1819">
        <v>128</v>
      </c>
      <c r="T1819">
        <f>(Data[[#This Row],[mean_r]]/256)*100</f>
        <v>94.921875</v>
      </c>
      <c r="U1819">
        <f>(Data[[#This Row],[mean_g]]/256)*100</f>
        <v>50.390625</v>
      </c>
      <c r="V1819">
        <f>(Data[[#This Row],[mean_b]]/256)*100</f>
        <v>50</v>
      </c>
      <c r="W1819">
        <v>0.45300000000000001</v>
      </c>
      <c r="X1819" t="s">
        <v>51</v>
      </c>
      <c r="Y1819" t="s">
        <v>45</v>
      </c>
      <c r="Z1819">
        <v>10274</v>
      </c>
      <c r="AA1819">
        <v>4.87</v>
      </c>
      <c r="AB1819">
        <v>12.4</v>
      </c>
      <c r="AC1819">
        <v>37.5</v>
      </c>
      <c r="AD1819">
        <v>245002</v>
      </c>
      <c r="AE1819">
        <v>86.2</v>
      </c>
      <c r="AF1819">
        <v>32.4</v>
      </c>
      <c r="AG1819" t="s">
        <v>64</v>
      </c>
      <c r="AH1819" t="s">
        <v>68</v>
      </c>
      <c r="AI1819" t="s">
        <v>56</v>
      </c>
      <c r="AJ1819">
        <v>40</v>
      </c>
      <c r="AK1819">
        <v>256</v>
      </c>
      <c r="AL1819">
        <v>0</v>
      </c>
      <c r="AM1819">
        <v>0.76919999999999999</v>
      </c>
      <c r="AN1819">
        <v>0.94789999999999996</v>
      </c>
      <c r="AO1819">
        <f>Data[[#This Row],[labeller_confidence_score]]-Data[[#This Row],[cytodiffusion_classification_confidence]]</f>
        <v>0.17869999999999997</v>
      </c>
    </row>
    <row r="1820" spans="1:41" x14ac:dyDescent="0.3">
      <c r="A1820" t="s">
        <v>1893</v>
      </c>
      <c r="B1820" t="s">
        <v>120</v>
      </c>
      <c r="C1820">
        <v>1</v>
      </c>
      <c r="D1820" t="s">
        <v>104</v>
      </c>
      <c r="E1820">
        <v>6.08</v>
      </c>
      <c r="F1820">
        <v>0</v>
      </c>
      <c r="G1820">
        <v>0</v>
      </c>
      <c r="H1820">
        <v>1</v>
      </c>
      <c r="I1820">
        <f>Data[[#This Row],[nucleus_area_pct]]/Data[[#This Row],[cytoplasm_ratio]]</f>
        <v>0</v>
      </c>
      <c r="J1820">
        <v>0.98499999999999999</v>
      </c>
      <c r="K1820">
        <v>0.108</v>
      </c>
      <c r="L1820">
        <v>0.48</v>
      </c>
      <c r="M1820">
        <v>1</v>
      </c>
      <c r="N1820">
        <v>0.96699999999999997</v>
      </c>
      <c r="O1820">
        <v>143</v>
      </c>
      <c r="P1820">
        <v>47</v>
      </c>
      <c r="Q1820">
        <v>235</v>
      </c>
      <c r="R1820">
        <v>135</v>
      </c>
      <c r="S1820">
        <v>135</v>
      </c>
      <c r="T1820">
        <f>(Data[[#This Row],[mean_r]]/256)*100</f>
        <v>91.796875</v>
      </c>
      <c r="U1820">
        <f>(Data[[#This Row],[mean_g]]/256)*100</f>
        <v>52.734375</v>
      </c>
      <c r="V1820">
        <f>(Data[[#This Row],[mean_b]]/256)*100</f>
        <v>52.734375</v>
      </c>
      <c r="W1820">
        <v>0.53400000000000003</v>
      </c>
      <c r="X1820" t="s">
        <v>51</v>
      </c>
      <c r="Y1820" t="s">
        <v>40</v>
      </c>
      <c r="Z1820">
        <v>6899</v>
      </c>
      <c r="AA1820">
        <v>3.78</v>
      </c>
      <c r="AB1820">
        <v>14.1</v>
      </c>
      <c r="AC1820">
        <v>47.9</v>
      </c>
      <c r="AD1820">
        <v>292497</v>
      </c>
      <c r="AE1820">
        <v>91.4</v>
      </c>
      <c r="AF1820">
        <v>32.799999999999997</v>
      </c>
      <c r="AG1820" t="s">
        <v>64</v>
      </c>
      <c r="AH1820" t="s">
        <v>42</v>
      </c>
      <c r="AI1820" t="s">
        <v>52</v>
      </c>
      <c r="AJ1820">
        <v>100</v>
      </c>
      <c r="AK1820">
        <v>512</v>
      </c>
      <c r="AL1820">
        <v>0.79830000000000001</v>
      </c>
      <c r="AM1820">
        <v>0.73519999999999996</v>
      </c>
      <c r="AN1820">
        <v>0.73140000000000005</v>
      </c>
      <c r="AO1820">
        <f>Data[[#This Row],[labeller_confidence_score]]-Data[[#This Row],[cytodiffusion_classification_confidence]]</f>
        <v>-3.7999999999999146E-3</v>
      </c>
    </row>
    <row r="1821" spans="1:41" x14ac:dyDescent="0.3">
      <c r="A1821" t="s">
        <v>1894</v>
      </c>
      <c r="B1821" t="s">
        <v>49</v>
      </c>
      <c r="C1821">
        <v>0</v>
      </c>
      <c r="D1821" t="s">
        <v>50</v>
      </c>
      <c r="E1821">
        <v>13.33</v>
      </c>
      <c r="F1821">
        <v>54.1</v>
      </c>
      <c r="G1821">
        <v>0.62</v>
      </c>
      <c r="H1821">
        <v>0.376</v>
      </c>
      <c r="I1821">
        <f>Data[[#This Row],[nucleus_area_pct]]/Data[[#This Row],[cytoplasm_ratio]]</f>
        <v>143.88297872340425</v>
      </c>
      <c r="J1821">
        <v>0.79500000000000004</v>
      </c>
      <c r="K1821">
        <v>0.30499999999999999</v>
      </c>
      <c r="L1821">
        <v>2.36</v>
      </c>
      <c r="M1821">
        <v>4</v>
      </c>
      <c r="N1821">
        <v>0.86499999999999999</v>
      </c>
      <c r="O1821">
        <v>442</v>
      </c>
      <c r="P1821">
        <v>70</v>
      </c>
      <c r="Q1821">
        <v>191</v>
      </c>
      <c r="R1821">
        <v>142</v>
      </c>
      <c r="S1821">
        <v>170</v>
      </c>
      <c r="T1821">
        <f>(Data[[#This Row],[mean_r]]/256)*100</f>
        <v>74.609375</v>
      </c>
      <c r="U1821">
        <f>(Data[[#This Row],[mean_g]]/256)*100</f>
        <v>55.46875</v>
      </c>
      <c r="V1821">
        <f>(Data[[#This Row],[mean_b]]/256)*100</f>
        <v>66.40625</v>
      </c>
      <c r="W1821">
        <v>0.63400000000000001</v>
      </c>
      <c r="X1821" t="s">
        <v>51</v>
      </c>
      <c r="Y1821" t="s">
        <v>45</v>
      </c>
      <c r="Z1821">
        <v>9690</v>
      </c>
      <c r="AA1821">
        <v>5.0999999999999996</v>
      </c>
      <c r="AB1821">
        <v>17.3</v>
      </c>
      <c r="AC1821">
        <v>37.6</v>
      </c>
      <c r="AD1821">
        <v>352879</v>
      </c>
      <c r="AE1821">
        <v>80</v>
      </c>
      <c r="AF1821">
        <v>33.1</v>
      </c>
      <c r="AG1821" t="s">
        <v>41</v>
      </c>
      <c r="AH1821" t="s">
        <v>42</v>
      </c>
      <c r="AI1821" t="s">
        <v>52</v>
      </c>
      <c r="AJ1821">
        <v>100</v>
      </c>
      <c r="AK1821">
        <v>256</v>
      </c>
      <c r="AL1821">
        <v>5.4800000000000001E-2</v>
      </c>
      <c r="AM1821">
        <v>0.91439999999999999</v>
      </c>
      <c r="AN1821">
        <v>0.9214</v>
      </c>
      <c r="AO1821">
        <f>Data[[#This Row],[labeller_confidence_score]]-Data[[#This Row],[cytodiffusion_classification_confidence]]</f>
        <v>7.0000000000000062E-3</v>
      </c>
    </row>
    <row r="1822" spans="1:41" x14ac:dyDescent="0.3">
      <c r="A1822" t="s">
        <v>1895</v>
      </c>
      <c r="B1822" t="s">
        <v>81</v>
      </c>
      <c r="C1822">
        <v>1</v>
      </c>
      <c r="D1822" t="s">
        <v>82</v>
      </c>
      <c r="E1822">
        <v>16.98</v>
      </c>
      <c r="F1822">
        <v>92.6</v>
      </c>
      <c r="G1822">
        <v>0.40300000000000002</v>
      </c>
      <c r="H1822">
        <v>0.182</v>
      </c>
      <c r="I1822">
        <f>Data[[#This Row],[nucleus_area_pct]]/Data[[#This Row],[cytoplasm_ratio]]</f>
        <v>508.79120879120876</v>
      </c>
      <c r="J1822">
        <v>0.77700000000000002</v>
      </c>
      <c r="K1822">
        <v>0.34</v>
      </c>
      <c r="L1822">
        <v>0.8</v>
      </c>
      <c r="M1822">
        <v>1</v>
      </c>
      <c r="N1822">
        <v>0.92700000000000005</v>
      </c>
      <c r="O1822">
        <v>630</v>
      </c>
      <c r="P1822">
        <v>87</v>
      </c>
      <c r="Q1822">
        <v>215</v>
      </c>
      <c r="R1822">
        <v>152</v>
      </c>
      <c r="S1822">
        <v>185</v>
      </c>
      <c r="T1822">
        <f>(Data[[#This Row],[mean_r]]/256)*100</f>
        <v>83.984375</v>
      </c>
      <c r="U1822">
        <f>(Data[[#This Row],[mean_g]]/256)*100</f>
        <v>59.375</v>
      </c>
      <c r="V1822">
        <f>(Data[[#This Row],[mean_b]]/256)*100</f>
        <v>72.265625</v>
      </c>
      <c r="W1822">
        <v>0.68300000000000005</v>
      </c>
      <c r="X1822" t="s">
        <v>39</v>
      </c>
      <c r="Y1822" t="s">
        <v>45</v>
      </c>
      <c r="Z1822">
        <v>7940</v>
      </c>
      <c r="AA1822">
        <v>4.71</v>
      </c>
      <c r="AB1822">
        <v>14.6</v>
      </c>
      <c r="AC1822">
        <v>39.299999999999997</v>
      </c>
      <c r="AD1822">
        <v>396633</v>
      </c>
      <c r="AE1822">
        <v>81.900000000000006</v>
      </c>
      <c r="AF1822">
        <v>36.6</v>
      </c>
      <c r="AG1822" t="s">
        <v>64</v>
      </c>
      <c r="AH1822" t="s">
        <v>42</v>
      </c>
      <c r="AI1822" t="s">
        <v>56</v>
      </c>
      <c r="AJ1822">
        <v>60</v>
      </c>
      <c r="AK1822">
        <v>360</v>
      </c>
      <c r="AL1822">
        <v>0.90869999999999995</v>
      </c>
      <c r="AM1822">
        <v>0.84809999999999997</v>
      </c>
      <c r="AN1822">
        <v>0.77139999999999997</v>
      </c>
      <c r="AO1822">
        <f>Data[[#This Row],[labeller_confidence_score]]-Data[[#This Row],[cytodiffusion_classification_confidence]]</f>
        <v>-7.669999999999999E-2</v>
      </c>
    </row>
    <row r="1823" spans="1:41" x14ac:dyDescent="0.3">
      <c r="A1823" t="s">
        <v>1896</v>
      </c>
      <c r="B1823" t="s">
        <v>62</v>
      </c>
      <c r="C1823">
        <v>0</v>
      </c>
      <c r="D1823" t="s">
        <v>50</v>
      </c>
      <c r="E1823">
        <v>7.68</v>
      </c>
      <c r="F1823">
        <v>84.3</v>
      </c>
      <c r="G1823">
        <v>0.78800000000000003</v>
      </c>
      <c r="H1823">
        <v>0.158</v>
      </c>
      <c r="I1823">
        <f>Data[[#This Row],[nucleus_area_pct]]/Data[[#This Row],[cytoplasm_ratio]]</f>
        <v>533.54430379746839</v>
      </c>
      <c r="J1823">
        <v>0.86399999999999999</v>
      </c>
      <c r="K1823">
        <v>0.28199999999999997</v>
      </c>
      <c r="L1823">
        <v>1.28</v>
      </c>
      <c r="M1823">
        <v>1</v>
      </c>
      <c r="N1823">
        <v>0.92500000000000004</v>
      </c>
      <c r="O1823">
        <v>234</v>
      </c>
      <c r="P1823">
        <v>61</v>
      </c>
      <c r="Q1823">
        <v>194</v>
      </c>
      <c r="R1823">
        <v>179</v>
      </c>
      <c r="S1823">
        <v>190</v>
      </c>
      <c r="T1823">
        <f>(Data[[#This Row],[mean_r]]/256)*100</f>
        <v>75.78125</v>
      </c>
      <c r="U1823">
        <f>(Data[[#This Row],[mean_g]]/256)*100</f>
        <v>69.921875</v>
      </c>
      <c r="V1823">
        <f>(Data[[#This Row],[mean_b]]/256)*100</f>
        <v>74.21875</v>
      </c>
      <c r="W1823">
        <v>0.85399999999999998</v>
      </c>
      <c r="X1823" t="s">
        <v>63</v>
      </c>
      <c r="Y1823" t="s">
        <v>40</v>
      </c>
      <c r="Z1823">
        <v>6597</v>
      </c>
      <c r="AA1823">
        <v>3.48</v>
      </c>
      <c r="AB1823">
        <v>11.3</v>
      </c>
      <c r="AC1823">
        <v>44.1</v>
      </c>
      <c r="AD1823">
        <v>368802</v>
      </c>
      <c r="AE1823">
        <v>93.2</v>
      </c>
      <c r="AF1823">
        <v>36.6</v>
      </c>
      <c r="AG1823" t="s">
        <v>46</v>
      </c>
      <c r="AH1823" t="s">
        <v>42</v>
      </c>
      <c r="AI1823" t="s">
        <v>56</v>
      </c>
      <c r="AJ1823">
        <v>60</v>
      </c>
      <c r="AK1823">
        <v>360</v>
      </c>
      <c r="AL1823">
        <v>0.14630000000000001</v>
      </c>
      <c r="AM1823">
        <v>0.91290000000000004</v>
      </c>
      <c r="AN1823">
        <v>0.95450000000000002</v>
      </c>
      <c r="AO1823">
        <f>Data[[#This Row],[labeller_confidence_score]]-Data[[#This Row],[cytodiffusion_classification_confidence]]</f>
        <v>4.159999999999997E-2</v>
      </c>
    </row>
    <row r="1824" spans="1:41" x14ac:dyDescent="0.3">
      <c r="A1824" t="s">
        <v>1897</v>
      </c>
      <c r="B1824" t="s">
        <v>58</v>
      </c>
      <c r="C1824">
        <v>1</v>
      </c>
      <c r="D1824" t="s">
        <v>38</v>
      </c>
      <c r="E1824">
        <v>13.12</v>
      </c>
      <c r="F1824">
        <v>64.2</v>
      </c>
      <c r="G1824">
        <v>0.753</v>
      </c>
      <c r="H1824">
        <v>0.30299999999999999</v>
      </c>
      <c r="I1824">
        <f>Data[[#This Row],[nucleus_area_pct]]/Data[[#This Row],[cytoplasm_ratio]]</f>
        <v>211.88118811881191</v>
      </c>
      <c r="J1824">
        <v>0.70199999999999996</v>
      </c>
      <c r="K1824">
        <v>0.48099999999999998</v>
      </c>
      <c r="L1824">
        <v>1.77</v>
      </c>
      <c r="M1824">
        <v>1.7</v>
      </c>
      <c r="N1824">
        <v>0.89900000000000002</v>
      </c>
      <c r="O1824">
        <v>540</v>
      </c>
      <c r="P1824">
        <v>79</v>
      </c>
      <c r="Q1824">
        <v>181</v>
      </c>
      <c r="R1824">
        <v>159</v>
      </c>
      <c r="S1824">
        <v>199</v>
      </c>
      <c r="T1824">
        <f>(Data[[#This Row],[mean_r]]/256)*100</f>
        <v>70.703125</v>
      </c>
      <c r="U1824">
        <f>(Data[[#This Row],[mean_g]]/256)*100</f>
        <v>62.109375</v>
      </c>
      <c r="V1824">
        <f>(Data[[#This Row],[mean_b]]/256)*100</f>
        <v>77.734375</v>
      </c>
      <c r="W1824">
        <v>0.73499999999999999</v>
      </c>
      <c r="X1824" t="s">
        <v>51</v>
      </c>
      <c r="Y1824" t="s">
        <v>40</v>
      </c>
      <c r="Z1824">
        <v>8178</v>
      </c>
      <c r="AA1824">
        <v>5.43</v>
      </c>
      <c r="AB1824">
        <v>12.4</v>
      </c>
      <c r="AC1824">
        <v>40.6</v>
      </c>
      <c r="AD1824">
        <v>287015</v>
      </c>
      <c r="AE1824">
        <v>94.4</v>
      </c>
      <c r="AF1824">
        <v>34.299999999999997</v>
      </c>
      <c r="AG1824" t="s">
        <v>41</v>
      </c>
      <c r="AH1824" t="s">
        <v>68</v>
      </c>
      <c r="AI1824" t="s">
        <v>56</v>
      </c>
      <c r="AJ1824">
        <v>100</v>
      </c>
      <c r="AK1824">
        <v>256</v>
      </c>
      <c r="AL1824">
        <v>0.9335</v>
      </c>
      <c r="AM1824">
        <v>0.87029999999999996</v>
      </c>
      <c r="AN1824">
        <v>0.63</v>
      </c>
      <c r="AO1824">
        <f>Data[[#This Row],[labeller_confidence_score]]-Data[[#This Row],[cytodiffusion_classification_confidence]]</f>
        <v>-0.24029999999999996</v>
      </c>
    </row>
    <row r="1825" spans="1:41" x14ac:dyDescent="0.3">
      <c r="A1825" t="s">
        <v>1898</v>
      </c>
      <c r="B1825" t="s">
        <v>49</v>
      </c>
      <c r="C1825">
        <v>0</v>
      </c>
      <c r="D1825" t="s">
        <v>50</v>
      </c>
      <c r="E1825">
        <v>10.37</v>
      </c>
      <c r="F1825">
        <v>57</v>
      </c>
      <c r="G1825">
        <v>0.58399999999999996</v>
      </c>
      <c r="H1825">
        <v>0.437</v>
      </c>
      <c r="I1825">
        <f>Data[[#This Row],[nucleus_area_pct]]/Data[[#This Row],[cytoplasm_ratio]]</f>
        <v>130.43478260869566</v>
      </c>
      <c r="J1825">
        <v>0.89200000000000002</v>
      </c>
      <c r="K1825">
        <v>0.255</v>
      </c>
      <c r="L1825">
        <v>2.09</v>
      </c>
      <c r="M1825">
        <v>3.1</v>
      </c>
      <c r="N1825">
        <v>0.85599999999999998</v>
      </c>
      <c r="O1825">
        <v>367</v>
      </c>
      <c r="P1825">
        <v>64</v>
      </c>
      <c r="Q1825">
        <v>224</v>
      </c>
      <c r="R1825">
        <v>166</v>
      </c>
      <c r="S1825">
        <v>190</v>
      </c>
      <c r="T1825">
        <f>(Data[[#This Row],[mean_r]]/256)*100</f>
        <v>87.5</v>
      </c>
      <c r="U1825">
        <f>(Data[[#This Row],[mean_g]]/256)*100</f>
        <v>64.84375</v>
      </c>
      <c r="V1825">
        <f>(Data[[#This Row],[mean_b]]/256)*100</f>
        <v>74.21875</v>
      </c>
      <c r="W1825">
        <v>0.70499999999999996</v>
      </c>
      <c r="X1825" t="s">
        <v>63</v>
      </c>
      <c r="Y1825" t="s">
        <v>45</v>
      </c>
      <c r="Z1825">
        <v>5937</v>
      </c>
      <c r="AA1825">
        <v>4.59</v>
      </c>
      <c r="AB1825">
        <v>13.8</v>
      </c>
      <c r="AC1825">
        <v>37</v>
      </c>
      <c r="AD1825">
        <v>232760</v>
      </c>
      <c r="AE1825">
        <v>92.3</v>
      </c>
      <c r="AF1825">
        <v>35</v>
      </c>
      <c r="AG1825" t="s">
        <v>41</v>
      </c>
      <c r="AH1825" t="s">
        <v>68</v>
      </c>
      <c r="AI1825" t="s">
        <v>56</v>
      </c>
      <c r="AJ1825">
        <v>100</v>
      </c>
      <c r="AK1825">
        <v>256</v>
      </c>
      <c r="AL1825">
        <v>7.0699999999999999E-2</v>
      </c>
      <c r="AM1825">
        <v>0.86429999999999996</v>
      </c>
      <c r="AN1825">
        <v>0.88919999999999999</v>
      </c>
      <c r="AO1825">
        <f>Data[[#This Row],[labeller_confidence_score]]-Data[[#This Row],[cytodiffusion_classification_confidence]]</f>
        <v>2.4900000000000033E-2</v>
      </c>
    </row>
    <row r="1826" spans="1:41" x14ac:dyDescent="0.3">
      <c r="A1826" t="s">
        <v>1899</v>
      </c>
      <c r="B1826" t="s">
        <v>87</v>
      </c>
      <c r="C1826">
        <v>0</v>
      </c>
      <c r="D1826" t="s">
        <v>50</v>
      </c>
      <c r="E1826">
        <v>11.5</v>
      </c>
      <c r="F1826">
        <v>58.5</v>
      </c>
      <c r="G1826">
        <v>0.61299999999999999</v>
      </c>
      <c r="H1826">
        <v>0.437</v>
      </c>
      <c r="I1826">
        <f>Data[[#This Row],[nucleus_area_pct]]/Data[[#This Row],[cytoplasm_ratio]]</f>
        <v>133.86727688787187</v>
      </c>
      <c r="J1826">
        <v>0.78</v>
      </c>
      <c r="K1826">
        <v>0.35299999999999998</v>
      </c>
      <c r="L1826">
        <v>3.54</v>
      </c>
      <c r="M1826">
        <v>2</v>
      </c>
      <c r="N1826">
        <v>0.79</v>
      </c>
      <c r="O1826">
        <v>373</v>
      </c>
      <c r="P1826">
        <v>65</v>
      </c>
      <c r="Q1826">
        <v>219</v>
      </c>
      <c r="R1826">
        <v>141</v>
      </c>
      <c r="S1826">
        <v>156</v>
      </c>
      <c r="T1826">
        <f>(Data[[#This Row],[mean_r]]/256)*100</f>
        <v>85.546875</v>
      </c>
      <c r="U1826">
        <f>(Data[[#This Row],[mean_g]]/256)*100</f>
        <v>55.078125</v>
      </c>
      <c r="V1826">
        <f>(Data[[#This Row],[mean_b]]/256)*100</f>
        <v>60.9375</v>
      </c>
      <c r="W1826">
        <v>0.51900000000000002</v>
      </c>
      <c r="X1826" t="s">
        <v>51</v>
      </c>
      <c r="Y1826" t="s">
        <v>45</v>
      </c>
      <c r="Z1826">
        <v>5544</v>
      </c>
      <c r="AA1826">
        <v>3.72</v>
      </c>
      <c r="AB1826">
        <v>14.1</v>
      </c>
      <c r="AC1826">
        <v>41.9</v>
      </c>
      <c r="AD1826">
        <v>156054</v>
      </c>
      <c r="AE1826">
        <v>86.4</v>
      </c>
      <c r="AF1826">
        <v>32.200000000000003</v>
      </c>
      <c r="AG1826" t="s">
        <v>64</v>
      </c>
      <c r="AH1826" t="s">
        <v>68</v>
      </c>
      <c r="AI1826" t="s">
        <v>43</v>
      </c>
      <c r="AJ1826">
        <v>40</v>
      </c>
      <c r="AK1826">
        <v>512</v>
      </c>
      <c r="AL1826">
        <v>5.4699999999999999E-2</v>
      </c>
      <c r="AM1826">
        <v>0.94940000000000002</v>
      </c>
      <c r="AN1826">
        <v>0.94389999999999996</v>
      </c>
      <c r="AO1826">
        <f>Data[[#This Row],[labeller_confidence_score]]-Data[[#This Row],[cytodiffusion_classification_confidence]]</f>
        <v>-5.5000000000000604E-3</v>
      </c>
    </row>
    <row r="1827" spans="1:41" x14ac:dyDescent="0.3">
      <c r="A1827" t="s">
        <v>1900</v>
      </c>
      <c r="B1827" t="s">
        <v>81</v>
      </c>
      <c r="C1827">
        <v>1</v>
      </c>
      <c r="D1827" t="s">
        <v>82</v>
      </c>
      <c r="E1827">
        <v>17.7</v>
      </c>
      <c r="F1827">
        <v>84.1</v>
      </c>
      <c r="G1827">
        <v>0.52100000000000002</v>
      </c>
      <c r="H1827">
        <v>0.124</v>
      </c>
      <c r="I1827">
        <f>Data[[#This Row],[nucleus_area_pct]]/Data[[#This Row],[cytoplasm_ratio]]</f>
        <v>678.22580645161281</v>
      </c>
      <c r="J1827">
        <v>0.85099999999999998</v>
      </c>
      <c r="K1827">
        <v>0.311</v>
      </c>
      <c r="L1827">
        <v>0.6</v>
      </c>
      <c r="M1827">
        <v>1</v>
      </c>
      <c r="N1827">
        <v>0.84199999999999997</v>
      </c>
      <c r="O1827">
        <v>764</v>
      </c>
      <c r="P1827">
        <v>102</v>
      </c>
      <c r="Q1827">
        <v>192</v>
      </c>
      <c r="R1827">
        <v>144</v>
      </c>
      <c r="S1827">
        <v>205</v>
      </c>
      <c r="T1827">
        <f>(Data[[#This Row],[mean_r]]/256)*100</f>
        <v>75</v>
      </c>
      <c r="U1827">
        <f>(Data[[#This Row],[mean_g]]/256)*100</f>
        <v>56.25</v>
      </c>
      <c r="V1827">
        <f>(Data[[#This Row],[mean_b]]/256)*100</f>
        <v>80.078125</v>
      </c>
      <c r="W1827">
        <v>0.51</v>
      </c>
      <c r="X1827" t="s">
        <v>63</v>
      </c>
      <c r="Y1827" t="s">
        <v>45</v>
      </c>
      <c r="Z1827">
        <v>8840</v>
      </c>
      <c r="AA1827">
        <v>4.93</v>
      </c>
      <c r="AB1827">
        <v>14.8</v>
      </c>
      <c r="AC1827">
        <v>44.1</v>
      </c>
      <c r="AD1827">
        <v>197456</v>
      </c>
      <c r="AE1827">
        <v>92.5</v>
      </c>
      <c r="AF1827">
        <v>35.200000000000003</v>
      </c>
      <c r="AG1827" t="s">
        <v>46</v>
      </c>
      <c r="AH1827" t="s">
        <v>68</v>
      </c>
      <c r="AI1827" t="s">
        <v>56</v>
      </c>
      <c r="AJ1827">
        <v>40</v>
      </c>
      <c r="AK1827">
        <v>512</v>
      </c>
      <c r="AL1827">
        <v>0.76119999999999999</v>
      </c>
      <c r="AM1827">
        <v>0.66349999999999998</v>
      </c>
      <c r="AN1827">
        <v>0.81710000000000005</v>
      </c>
      <c r="AO1827">
        <f>Data[[#This Row],[labeller_confidence_score]]-Data[[#This Row],[cytodiffusion_classification_confidence]]</f>
        <v>0.15360000000000007</v>
      </c>
    </row>
    <row r="1828" spans="1:41" x14ac:dyDescent="0.3">
      <c r="A1828" t="s">
        <v>1901</v>
      </c>
      <c r="B1828" t="s">
        <v>49</v>
      </c>
      <c r="C1828">
        <v>0</v>
      </c>
      <c r="D1828" t="s">
        <v>50</v>
      </c>
      <c r="E1828">
        <v>12.31</v>
      </c>
      <c r="F1828">
        <v>52.9</v>
      </c>
      <c r="G1828">
        <v>0.64</v>
      </c>
      <c r="H1828">
        <v>0.39200000000000002</v>
      </c>
      <c r="I1828">
        <f>Data[[#This Row],[nucleus_area_pct]]/Data[[#This Row],[cytoplasm_ratio]]</f>
        <v>134.94897959183672</v>
      </c>
      <c r="J1828">
        <v>0.76900000000000002</v>
      </c>
      <c r="K1828">
        <v>0.26800000000000002</v>
      </c>
      <c r="L1828">
        <v>3.03</v>
      </c>
      <c r="M1828">
        <v>2.5</v>
      </c>
      <c r="N1828">
        <v>0.85699999999999998</v>
      </c>
      <c r="O1828">
        <v>458</v>
      </c>
      <c r="P1828">
        <v>78</v>
      </c>
      <c r="Q1828">
        <v>210</v>
      </c>
      <c r="R1828">
        <v>146</v>
      </c>
      <c r="S1828">
        <v>172</v>
      </c>
      <c r="T1828">
        <f>(Data[[#This Row],[mean_r]]/256)*100</f>
        <v>82.03125</v>
      </c>
      <c r="U1828">
        <f>(Data[[#This Row],[mean_g]]/256)*100</f>
        <v>57.03125</v>
      </c>
      <c r="V1828">
        <f>(Data[[#This Row],[mean_b]]/256)*100</f>
        <v>67.1875</v>
      </c>
      <c r="W1828">
        <v>0.75700000000000001</v>
      </c>
      <c r="X1828" t="s">
        <v>63</v>
      </c>
      <c r="Y1828" t="s">
        <v>40</v>
      </c>
      <c r="Z1828">
        <v>10589</v>
      </c>
      <c r="AA1828">
        <v>3.9</v>
      </c>
      <c r="AB1828">
        <v>15.8</v>
      </c>
      <c r="AC1828">
        <v>31.6</v>
      </c>
      <c r="AD1828">
        <v>286604</v>
      </c>
      <c r="AE1828">
        <v>87.3</v>
      </c>
      <c r="AF1828">
        <v>31.6</v>
      </c>
      <c r="AG1828" t="s">
        <v>41</v>
      </c>
      <c r="AH1828" t="s">
        <v>47</v>
      </c>
      <c r="AI1828" t="s">
        <v>43</v>
      </c>
      <c r="AJ1828">
        <v>100</v>
      </c>
      <c r="AK1828">
        <v>256</v>
      </c>
      <c r="AL1828">
        <v>0</v>
      </c>
      <c r="AM1828">
        <v>0.97499999999999998</v>
      </c>
      <c r="AN1828">
        <v>0.80859999999999999</v>
      </c>
      <c r="AO1828">
        <f>Data[[#This Row],[labeller_confidence_score]]-Data[[#This Row],[cytodiffusion_classification_confidence]]</f>
        <v>-0.16639999999999999</v>
      </c>
    </row>
    <row r="1829" spans="1:41" x14ac:dyDescent="0.3">
      <c r="A1829" t="s">
        <v>1902</v>
      </c>
      <c r="B1829" t="s">
        <v>74</v>
      </c>
      <c r="C1829">
        <v>0</v>
      </c>
      <c r="D1829" t="s">
        <v>75</v>
      </c>
      <c r="E1829">
        <v>2.58</v>
      </c>
      <c r="F1829">
        <v>0</v>
      </c>
      <c r="G1829">
        <v>0</v>
      </c>
      <c r="H1829">
        <v>1</v>
      </c>
      <c r="I1829">
        <f>Data[[#This Row],[nucleus_area_pct]]/Data[[#This Row],[cytoplasm_ratio]]</f>
        <v>0</v>
      </c>
      <c r="J1829">
        <v>0.748</v>
      </c>
      <c r="K1829">
        <v>0.38400000000000001</v>
      </c>
      <c r="L1829">
        <v>1.97</v>
      </c>
      <c r="M1829">
        <v>1</v>
      </c>
      <c r="N1829">
        <v>0.78300000000000003</v>
      </c>
      <c r="O1829">
        <v>32</v>
      </c>
      <c r="P1829">
        <v>23</v>
      </c>
      <c r="Q1829">
        <v>241</v>
      </c>
      <c r="R1829">
        <v>154</v>
      </c>
      <c r="S1829">
        <v>169</v>
      </c>
      <c r="T1829">
        <f>(Data[[#This Row],[mean_r]]/256)*100</f>
        <v>94.140625</v>
      </c>
      <c r="U1829">
        <f>(Data[[#This Row],[mean_g]]/256)*100</f>
        <v>60.15625</v>
      </c>
      <c r="V1829">
        <f>(Data[[#This Row],[mean_b]]/256)*100</f>
        <v>66.015625</v>
      </c>
      <c r="W1829">
        <v>0.56499999999999995</v>
      </c>
      <c r="X1829" t="s">
        <v>39</v>
      </c>
      <c r="Y1829" t="s">
        <v>40</v>
      </c>
      <c r="Z1829">
        <v>4918</v>
      </c>
      <c r="AA1829">
        <v>4.6399999999999997</v>
      </c>
      <c r="AB1829">
        <v>11</v>
      </c>
      <c r="AC1829">
        <v>34.200000000000003</v>
      </c>
      <c r="AD1829">
        <v>210686</v>
      </c>
      <c r="AE1829">
        <v>86.6</v>
      </c>
      <c r="AF1829">
        <v>31.2</v>
      </c>
      <c r="AG1829" t="s">
        <v>46</v>
      </c>
      <c r="AH1829" t="s">
        <v>42</v>
      </c>
      <c r="AI1829" t="s">
        <v>52</v>
      </c>
      <c r="AJ1829">
        <v>40</v>
      </c>
      <c r="AK1829">
        <v>224</v>
      </c>
      <c r="AL1829">
        <v>0.10589999999999999</v>
      </c>
      <c r="AM1829">
        <v>0.87450000000000006</v>
      </c>
      <c r="AN1829">
        <v>0.88560000000000005</v>
      </c>
      <c r="AO1829">
        <f>Data[[#This Row],[labeller_confidence_score]]-Data[[#This Row],[cytodiffusion_classification_confidence]]</f>
        <v>1.1099999999999999E-2</v>
      </c>
    </row>
    <row r="1830" spans="1:41" x14ac:dyDescent="0.3">
      <c r="A1830" t="s">
        <v>1903</v>
      </c>
      <c r="B1830" t="s">
        <v>62</v>
      </c>
      <c r="C1830">
        <v>0</v>
      </c>
      <c r="D1830" t="s">
        <v>50</v>
      </c>
      <c r="E1830">
        <v>8.6999999999999993</v>
      </c>
      <c r="F1830">
        <v>78.7</v>
      </c>
      <c r="G1830">
        <v>0.86399999999999999</v>
      </c>
      <c r="H1830">
        <v>0.25600000000000001</v>
      </c>
      <c r="I1830">
        <f>Data[[#This Row],[nucleus_area_pct]]/Data[[#This Row],[cytoplasm_ratio]]</f>
        <v>307.421875</v>
      </c>
      <c r="J1830">
        <v>0.88500000000000001</v>
      </c>
      <c r="K1830">
        <v>0</v>
      </c>
      <c r="L1830">
        <v>0.83</v>
      </c>
      <c r="M1830">
        <v>1</v>
      </c>
      <c r="N1830">
        <v>0.95599999999999996</v>
      </c>
      <c r="O1830">
        <v>243</v>
      </c>
      <c r="P1830">
        <v>69</v>
      </c>
      <c r="Q1830">
        <v>204</v>
      </c>
      <c r="R1830">
        <v>168</v>
      </c>
      <c r="S1830">
        <v>222</v>
      </c>
      <c r="T1830">
        <f>(Data[[#This Row],[mean_r]]/256)*100</f>
        <v>79.6875</v>
      </c>
      <c r="U1830">
        <f>(Data[[#This Row],[mean_g]]/256)*100</f>
        <v>65.625</v>
      </c>
      <c r="V1830">
        <f>(Data[[#This Row],[mean_b]]/256)*100</f>
        <v>86.71875</v>
      </c>
      <c r="W1830">
        <v>0.66300000000000003</v>
      </c>
      <c r="X1830" t="s">
        <v>39</v>
      </c>
      <c r="Y1830" t="s">
        <v>45</v>
      </c>
      <c r="Z1830">
        <v>2950</v>
      </c>
      <c r="AA1830">
        <v>4.6500000000000004</v>
      </c>
      <c r="AB1830">
        <v>10.9</v>
      </c>
      <c r="AC1830">
        <v>44.4</v>
      </c>
      <c r="AD1830">
        <v>146683</v>
      </c>
      <c r="AE1830">
        <v>86.8</v>
      </c>
      <c r="AF1830">
        <v>34.5</v>
      </c>
      <c r="AG1830" t="s">
        <v>64</v>
      </c>
      <c r="AH1830" t="s">
        <v>42</v>
      </c>
      <c r="AI1830" t="s">
        <v>43</v>
      </c>
      <c r="AJ1830">
        <v>60</v>
      </c>
      <c r="AK1830">
        <v>256</v>
      </c>
      <c r="AL1830">
        <v>3.6499999999999998E-2</v>
      </c>
      <c r="AM1830">
        <v>0.90890000000000004</v>
      </c>
      <c r="AN1830">
        <v>0.97789999999999999</v>
      </c>
      <c r="AO1830">
        <f>Data[[#This Row],[labeller_confidence_score]]-Data[[#This Row],[cytodiffusion_classification_confidence]]</f>
        <v>6.899999999999995E-2</v>
      </c>
    </row>
    <row r="1831" spans="1:41" x14ac:dyDescent="0.3">
      <c r="A1831" t="s">
        <v>1904</v>
      </c>
      <c r="B1831" t="s">
        <v>60</v>
      </c>
      <c r="C1831">
        <v>0</v>
      </c>
      <c r="D1831" t="s">
        <v>50</v>
      </c>
      <c r="E1831">
        <v>16.96</v>
      </c>
      <c r="F1831">
        <v>62.9</v>
      </c>
      <c r="G1831">
        <v>0.45200000000000001</v>
      </c>
      <c r="H1831">
        <v>0.32800000000000001</v>
      </c>
      <c r="I1831">
        <f>Data[[#This Row],[nucleus_area_pct]]/Data[[#This Row],[cytoplasm_ratio]]</f>
        <v>191.76829268292681</v>
      </c>
      <c r="J1831">
        <v>0.61</v>
      </c>
      <c r="K1831">
        <v>0.36199999999999999</v>
      </c>
      <c r="L1831">
        <v>2.86</v>
      </c>
      <c r="M1831">
        <v>1.5</v>
      </c>
      <c r="N1831">
        <v>0.74199999999999999</v>
      </c>
      <c r="O1831">
        <v>477</v>
      </c>
      <c r="P1831">
        <v>97</v>
      </c>
      <c r="Q1831">
        <v>199</v>
      </c>
      <c r="R1831">
        <v>159</v>
      </c>
      <c r="S1831">
        <v>211</v>
      </c>
      <c r="T1831">
        <f>(Data[[#This Row],[mean_r]]/256)*100</f>
        <v>77.734375</v>
      </c>
      <c r="U1831">
        <f>(Data[[#This Row],[mean_g]]/256)*100</f>
        <v>62.109375</v>
      </c>
      <c r="V1831">
        <f>(Data[[#This Row],[mean_b]]/256)*100</f>
        <v>82.421875</v>
      </c>
      <c r="W1831">
        <v>0.71299999999999997</v>
      </c>
      <c r="X1831" t="s">
        <v>51</v>
      </c>
      <c r="Y1831" t="s">
        <v>45</v>
      </c>
      <c r="Z1831">
        <v>1087</v>
      </c>
      <c r="AA1831">
        <v>3.47</v>
      </c>
      <c r="AB1831">
        <v>14</v>
      </c>
      <c r="AC1831">
        <v>45.4</v>
      </c>
      <c r="AD1831">
        <v>284448</v>
      </c>
      <c r="AE1831">
        <v>78.900000000000006</v>
      </c>
      <c r="AF1831">
        <v>34.9</v>
      </c>
      <c r="AG1831" t="s">
        <v>64</v>
      </c>
      <c r="AH1831" t="s">
        <v>68</v>
      </c>
      <c r="AI1831" t="s">
        <v>52</v>
      </c>
      <c r="AJ1831">
        <v>60</v>
      </c>
      <c r="AK1831">
        <v>360</v>
      </c>
      <c r="AL1831">
        <v>0.11119999999999999</v>
      </c>
      <c r="AM1831">
        <v>0.83509999999999995</v>
      </c>
      <c r="AN1831">
        <v>0.95789999999999997</v>
      </c>
      <c r="AO1831">
        <f>Data[[#This Row],[labeller_confidence_score]]-Data[[#This Row],[cytodiffusion_classification_confidence]]</f>
        <v>0.12280000000000002</v>
      </c>
    </row>
    <row r="1832" spans="1:41" x14ac:dyDescent="0.3">
      <c r="A1832" t="s">
        <v>1905</v>
      </c>
      <c r="B1832" t="s">
        <v>60</v>
      </c>
      <c r="C1832">
        <v>0</v>
      </c>
      <c r="D1832" t="s">
        <v>50</v>
      </c>
      <c r="E1832">
        <v>15.09</v>
      </c>
      <c r="F1832">
        <v>60.6</v>
      </c>
      <c r="G1832">
        <v>0.499</v>
      </c>
      <c r="H1832">
        <v>0.42899999999999999</v>
      </c>
      <c r="I1832">
        <f>Data[[#This Row],[nucleus_area_pct]]/Data[[#This Row],[cytoplasm_ratio]]</f>
        <v>141.25874125874125</v>
      </c>
      <c r="J1832">
        <v>0.69</v>
      </c>
      <c r="K1832">
        <v>0.40400000000000003</v>
      </c>
      <c r="L1832">
        <v>2.44</v>
      </c>
      <c r="M1832">
        <v>1</v>
      </c>
      <c r="N1832">
        <v>0.84399999999999997</v>
      </c>
      <c r="O1832">
        <v>568</v>
      </c>
      <c r="P1832">
        <v>83</v>
      </c>
      <c r="Q1832">
        <v>212</v>
      </c>
      <c r="R1832">
        <v>157</v>
      </c>
      <c r="S1832">
        <v>186</v>
      </c>
      <c r="T1832">
        <f>(Data[[#This Row],[mean_r]]/256)*100</f>
        <v>82.8125</v>
      </c>
      <c r="U1832">
        <f>(Data[[#This Row],[mean_g]]/256)*100</f>
        <v>61.328125</v>
      </c>
      <c r="V1832">
        <f>(Data[[#This Row],[mean_b]]/256)*100</f>
        <v>72.65625</v>
      </c>
      <c r="W1832">
        <v>0.58599999999999997</v>
      </c>
      <c r="X1832" t="s">
        <v>39</v>
      </c>
      <c r="Y1832" t="s">
        <v>45</v>
      </c>
      <c r="Z1832">
        <v>3552</v>
      </c>
      <c r="AA1832">
        <v>3.16</v>
      </c>
      <c r="AB1832">
        <v>12.1</v>
      </c>
      <c r="AC1832">
        <v>37.799999999999997</v>
      </c>
      <c r="AD1832">
        <v>114578</v>
      </c>
      <c r="AE1832">
        <v>93.3</v>
      </c>
      <c r="AF1832">
        <v>33.200000000000003</v>
      </c>
      <c r="AG1832" t="s">
        <v>41</v>
      </c>
      <c r="AH1832" t="s">
        <v>68</v>
      </c>
      <c r="AI1832" t="s">
        <v>52</v>
      </c>
      <c r="AJ1832">
        <v>40</v>
      </c>
      <c r="AK1832">
        <v>256</v>
      </c>
      <c r="AL1832">
        <v>0.1048</v>
      </c>
      <c r="AM1832">
        <v>0.91510000000000002</v>
      </c>
      <c r="AN1832">
        <v>0.91449999999999998</v>
      </c>
      <c r="AO1832">
        <f>Data[[#This Row],[labeller_confidence_score]]-Data[[#This Row],[cytodiffusion_classification_confidence]]</f>
        <v>-6.0000000000004494E-4</v>
      </c>
    </row>
    <row r="1833" spans="1:41" x14ac:dyDescent="0.3">
      <c r="A1833" t="s">
        <v>1906</v>
      </c>
      <c r="B1833" t="s">
        <v>87</v>
      </c>
      <c r="C1833">
        <v>0</v>
      </c>
      <c r="D1833" t="s">
        <v>50</v>
      </c>
      <c r="E1833">
        <v>11.66</v>
      </c>
      <c r="F1833">
        <v>49.3</v>
      </c>
      <c r="G1833">
        <v>0.71399999999999997</v>
      </c>
      <c r="H1833">
        <v>0.52900000000000003</v>
      </c>
      <c r="I1833">
        <f>Data[[#This Row],[nucleus_area_pct]]/Data[[#This Row],[cytoplasm_ratio]]</f>
        <v>93.194706994328911</v>
      </c>
      <c r="J1833">
        <v>0.83</v>
      </c>
      <c r="K1833">
        <v>0.58099999999999996</v>
      </c>
      <c r="L1833">
        <v>3.91</v>
      </c>
      <c r="M1833">
        <v>2.9</v>
      </c>
      <c r="N1833">
        <v>0.83899999999999997</v>
      </c>
      <c r="O1833">
        <v>523</v>
      </c>
      <c r="P1833">
        <v>70</v>
      </c>
      <c r="Q1833">
        <v>245</v>
      </c>
      <c r="R1833">
        <v>132</v>
      </c>
      <c r="S1833">
        <v>157</v>
      </c>
      <c r="T1833">
        <f>(Data[[#This Row],[mean_r]]/256)*100</f>
        <v>95.703125</v>
      </c>
      <c r="U1833">
        <f>(Data[[#This Row],[mean_g]]/256)*100</f>
        <v>51.5625</v>
      </c>
      <c r="V1833">
        <f>(Data[[#This Row],[mean_b]]/256)*100</f>
        <v>61.328125</v>
      </c>
      <c r="W1833">
        <v>0.64400000000000002</v>
      </c>
      <c r="X1833" t="s">
        <v>51</v>
      </c>
      <c r="Y1833" t="s">
        <v>45</v>
      </c>
      <c r="Z1833">
        <v>6402</v>
      </c>
      <c r="AA1833">
        <v>4.57</v>
      </c>
      <c r="AB1833">
        <v>13.2</v>
      </c>
      <c r="AC1833">
        <v>33.9</v>
      </c>
      <c r="AD1833">
        <v>230002</v>
      </c>
      <c r="AE1833">
        <v>85.6</v>
      </c>
      <c r="AF1833">
        <v>33.9</v>
      </c>
      <c r="AG1833" t="s">
        <v>46</v>
      </c>
      <c r="AH1833" t="s">
        <v>42</v>
      </c>
      <c r="AI1833" t="s">
        <v>56</v>
      </c>
      <c r="AJ1833">
        <v>100</v>
      </c>
      <c r="AK1833">
        <v>256</v>
      </c>
      <c r="AL1833">
        <v>0</v>
      </c>
      <c r="AM1833">
        <v>0.87760000000000005</v>
      </c>
      <c r="AN1833">
        <v>0.92010000000000003</v>
      </c>
      <c r="AO1833">
        <f>Data[[#This Row],[labeller_confidence_score]]-Data[[#This Row],[cytodiffusion_classification_confidence]]</f>
        <v>4.2499999999999982E-2</v>
      </c>
    </row>
    <row r="1834" spans="1:41" x14ac:dyDescent="0.3">
      <c r="A1834" t="s">
        <v>1907</v>
      </c>
      <c r="B1834" t="s">
        <v>74</v>
      </c>
      <c r="C1834">
        <v>0</v>
      </c>
      <c r="D1834" t="s">
        <v>75</v>
      </c>
      <c r="E1834">
        <v>2.1800000000000002</v>
      </c>
      <c r="F1834">
        <v>0</v>
      </c>
      <c r="G1834">
        <v>0</v>
      </c>
      <c r="H1834">
        <v>1</v>
      </c>
      <c r="I1834">
        <f>Data[[#This Row],[nucleus_area_pct]]/Data[[#This Row],[cytoplasm_ratio]]</f>
        <v>0</v>
      </c>
      <c r="J1834">
        <v>0.86499999999999999</v>
      </c>
      <c r="K1834">
        <v>0.42099999999999999</v>
      </c>
      <c r="L1834">
        <v>2.76</v>
      </c>
      <c r="M1834">
        <v>1</v>
      </c>
      <c r="N1834">
        <v>0.74399999999999999</v>
      </c>
      <c r="O1834">
        <v>29</v>
      </c>
      <c r="P1834">
        <v>15</v>
      </c>
      <c r="Q1834">
        <v>203</v>
      </c>
      <c r="R1834">
        <v>175</v>
      </c>
      <c r="S1834">
        <v>173</v>
      </c>
      <c r="T1834">
        <f>(Data[[#This Row],[mean_r]]/256)*100</f>
        <v>79.296875</v>
      </c>
      <c r="U1834">
        <f>(Data[[#This Row],[mean_g]]/256)*100</f>
        <v>68.359375</v>
      </c>
      <c r="V1834">
        <f>(Data[[#This Row],[mean_b]]/256)*100</f>
        <v>67.578125</v>
      </c>
      <c r="W1834">
        <v>0.51700000000000002</v>
      </c>
      <c r="X1834" t="s">
        <v>51</v>
      </c>
      <c r="Y1834" t="s">
        <v>40</v>
      </c>
      <c r="Z1834">
        <v>9817</v>
      </c>
      <c r="AA1834">
        <v>5.53</v>
      </c>
      <c r="AB1834">
        <v>10.8</v>
      </c>
      <c r="AC1834">
        <v>34.5</v>
      </c>
      <c r="AD1834">
        <v>229457</v>
      </c>
      <c r="AE1834">
        <v>83.8</v>
      </c>
      <c r="AF1834">
        <v>30.7</v>
      </c>
      <c r="AG1834" t="s">
        <v>41</v>
      </c>
      <c r="AH1834" t="s">
        <v>68</v>
      </c>
      <c r="AI1834" t="s">
        <v>52</v>
      </c>
      <c r="AJ1834">
        <v>40</v>
      </c>
      <c r="AK1834">
        <v>224</v>
      </c>
      <c r="AL1834">
        <v>0</v>
      </c>
      <c r="AM1834">
        <v>0.91790000000000005</v>
      </c>
      <c r="AN1834">
        <v>0.89859999999999995</v>
      </c>
      <c r="AO1834">
        <f>Data[[#This Row],[labeller_confidence_score]]-Data[[#This Row],[cytodiffusion_classification_confidence]]</f>
        <v>-1.9300000000000095E-2</v>
      </c>
    </row>
    <row r="1835" spans="1:41" x14ac:dyDescent="0.3">
      <c r="A1835" t="s">
        <v>1908</v>
      </c>
      <c r="B1835" t="s">
        <v>62</v>
      </c>
      <c r="C1835">
        <v>0</v>
      </c>
      <c r="D1835" t="s">
        <v>50</v>
      </c>
      <c r="E1835">
        <v>9.1999999999999993</v>
      </c>
      <c r="F1835">
        <v>75.8</v>
      </c>
      <c r="G1835">
        <v>0.81499999999999995</v>
      </c>
      <c r="H1835">
        <v>0.23400000000000001</v>
      </c>
      <c r="I1835">
        <f>Data[[#This Row],[nucleus_area_pct]]/Data[[#This Row],[cytoplasm_ratio]]</f>
        <v>323.9316239316239</v>
      </c>
      <c r="J1835">
        <v>0.88400000000000001</v>
      </c>
      <c r="K1835">
        <v>0.19</v>
      </c>
      <c r="L1835">
        <v>1.01</v>
      </c>
      <c r="M1835">
        <v>1.1000000000000001</v>
      </c>
      <c r="N1835">
        <v>0.86599999999999999</v>
      </c>
      <c r="O1835">
        <v>247</v>
      </c>
      <c r="P1835">
        <v>46</v>
      </c>
      <c r="Q1835">
        <v>200</v>
      </c>
      <c r="R1835">
        <v>165</v>
      </c>
      <c r="S1835">
        <v>210</v>
      </c>
      <c r="T1835">
        <f>(Data[[#This Row],[mean_r]]/256)*100</f>
        <v>78.125</v>
      </c>
      <c r="U1835">
        <f>(Data[[#This Row],[mean_g]]/256)*100</f>
        <v>64.453125</v>
      </c>
      <c r="V1835">
        <f>(Data[[#This Row],[mean_b]]/256)*100</f>
        <v>82.03125</v>
      </c>
      <c r="W1835">
        <v>0.81299999999999994</v>
      </c>
      <c r="X1835" t="s">
        <v>63</v>
      </c>
      <c r="Y1835" t="s">
        <v>45</v>
      </c>
      <c r="Z1835">
        <v>5273</v>
      </c>
      <c r="AA1835">
        <v>3.61</v>
      </c>
      <c r="AB1835">
        <v>11.4</v>
      </c>
      <c r="AC1835">
        <v>39.5</v>
      </c>
      <c r="AD1835">
        <v>327941</v>
      </c>
      <c r="AE1835">
        <v>91.6</v>
      </c>
      <c r="AF1835">
        <v>32.1</v>
      </c>
      <c r="AG1835" t="s">
        <v>64</v>
      </c>
      <c r="AH1835" t="s">
        <v>68</v>
      </c>
      <c r="AI1835" t="s">
        <v>56</v>
      </c>
      <c r="AJ1835">
        <v>60</v>
      </c>
      <c r="AK1835">
        <v>224</v>
      </c>
      <c r="AL1835">
        <v>0.18820000000000001</v>
      </c>
      <c r="AM1835">
        <v>0.8619</v>
      </c>
      <c r="AN1835">
        <v>0.91449999999999998</v>
      </c>
      <c r="AO1835">
        <f>Data[[#This Row],[labeller_confidence_score]]-Data[[#This Row],[cytodiffusion_classification_confidence]]</f>
        <v>5.259999999999998E-2</v>
      </c>
    </row>
    <row r="1836" spans="1:41" x14ac:dyDescent="0.3">
      <c r="A1836" t="s">
        <v>1909</v>
      </c>
      <c r="B1836" t="s">
        <v>180</v>
      </c>
      <c r="C1836">
        <v>1</v>
      </c>
      <c r="D1836" t="s">
        <v>181</v>
      </c>
      <c r="E1836">
        <v>7.39</v>
      </c>
      <c r="F1836">
        <v>0</v>
      </c>
      <c r="G1836">
        <v>0</v>
      </c>
      <c r="H1836">
        <v>1</v>
      </c>
      <c r="I1836">
        <f>Data[[#This Row],[nucleus_area_pct]]/Data[[#This Row],[cytoplasm_ratio]]</f>
        <v>0</v>
      </c>
      <c r="J1836">
        <v>0.35699999999999998</v>
      </c>
      <c r="K1836">
        <v>0.98</v>
      </c>
      <c r="L1836">
        <v>0.53</v>
      </c>
      <c r="M1836">
        <v>1</v>
      </c>
      <c r="N1836">
        <v>0.747</v>
      </c>
      <c r="O1836">
        <v>139</v>
      </c>
      <c r="P1836">
        <v>53</v>
      </c>
      <c r="Q1836">
        <v>233</v>
      </c>
      <c r="R1836">
        <v>123</v>
      </c>
      <c r="S1836">
        <v>98</v>
      </c>
      <c r="T1836">
        <f>(Data[[#This Row],[mean_r]]/256)*100</f>
        <v>91.015625</v>
      </c>
      <c r="U1836">
        <f>(Data[[#This Row],[mean_g]]/256)*100</f>
        <v>48.046875</v>
      </c>
      <c r="V1836">
        <f>(Data[[#This Row],[mean_b]]/256)*100</f>
        <v>38.28125</v>
      </c>
      <c r="W1836">
        <v>0.52600000000000002</v>
      </c>
      <c r="X1836" t="s">
        <v>39</v>
      </c>
      <c r="Y1836" t="s">
        <v>45</v>
      </c>
      <c r="Z1836">
        <v>1983</v>
      </c>
      <c r="AA1836">
        <v>4.3</v>
      </c>
      <c r="AB1836">
        <v>16</v>
      </c>
      <c r="AC1836">
        <v>44.3</v>
      </c>
      <c r="AD1836">
        <v>287288</v>
      </c>
      <c r="AE1836">
        <v>95.4</v>
      </c>
      <c r="AF1836">
        <v>33.200000000000003</v>
      </c>
      <c r="AG1836" t="s">
        <v>46</v>
      </c>
      <c r="AH1836" t="s">
        <v>47</v>
      </c>
      <c r="AI1836" t="s">
        <v>43</v>
      </c>
      <c r="AJ1836">
        <v>100</v>
      </c>
      <c r="AK1836">
        <v>224</v>
      </c>
      <c r="AL1836">
        <v>0.93859999999999999</v>
      </c>
      <c r="AM1836">
        <v>0.8206</v>
      </c>
      <c r="AN1836">
        <v>0.93049999999999999</v>
      </c>
      <c r="AO1836">
        <f>Data[[#This Row],[labeller_confidence_score]]-Data[[#This Row],[cytodiffusion_classification_confidence]]</f>
        <v>0.1099</v>
      </c>
    </row>
    <row r="1837" spans="1:41" x14ac:dyDescent="0.3">
      <c r="A1837" t="s">
        <v>1910</v>
      </c>
      <c r="B1837" t="s">
        <v>49</v>
      </c>
      <c r="C1837">
        <v>0</v>
      </c>
      <c r="D1837" t="s">
        <v>50</v>
      </c>
      <c r="E1837">
        <v>12.31</v>
      </c>
      <c r="F1837">
        <v>59.3</v>
      </c>
      <c r="G1837">
        <v>0.38900000000000001</v>
      </c>
      <c r="H1837">
        <v>0.46899999999999997</v>
      </c>
      <c r="I1837">
        <f>Data[[#This Row],[nucleus_area_pct]]/Data[[#This Row],[cytoplasm_ratio]]</f>
        <v>126.43923240938166</v>
      </c>
      <c r="J1837">
        <v>0.81899999999999995</v>
      </c>
      <c r="K1837">
        <v>0.27200000000000002</v>
      </c>
      <c r="L1837">
        <v>3.63</v>
      </c>
      <c r="M1837">
        <v>3.4</v>
      </c>
      <c r="N1837">
        <v>0.97399999999999998</v>
      </c>
      <c r="O1837">
        <v>311</v>
      </c>
      <c r="P1837">
        <v>82</v>
      </c>
      <c r="Q1837">
        <v>204</v>
      </c>
      <c r="R1837">
        <v>135</v>
      </c>
      <c r="S1837">
        <v>177</v>
      </c>
      <c r="T1837">
        <f>(Data[[#This Row],[mean_r]]/256)*100</f>
        <v>79.6875</v>
      </c>
      <c r="U1837">
        <f>(Data[[#This Row],[mean_g]]/256)*100</f>
        <v>52.734375</v>
      </c>
      <c r="V1837">
        <f>(Data[[#This Row],[mean_b]]/256)*100</f>
        <v>69.140625</v>
      </c>
      <c r="W1837">
        <v>0.66900000000000004</v>
      </c>
      <c r="X1837" t="s">
        <v>51</v>
      </c>
      <c r="Y1837" t="s">
        <v>45</v>
      </c>
      <c r="Z1837">
        <v>9593</v>
      </c>
      <c r="AA1837">
        <v>5.07</v>
      </c>
      <c r="AB1837">
        <v>14.3</v>
      </c>
      <c r="AC1837">
        <v>42.9</v>
      </c>
      <c r="AD1837">
        <v>127896</v>
      </c>
      <c r="AE1837">
        <v>81.099999999999994</v>
      </c>
      <c r="AF1837">
        <v>30.1</v>
      </c>
      <c r="AG1837" t="s">
        <v>64</v>
      </c>
      <c r="AH1837" t="s">
        <v>47</v>
      </c>
      <c r="AI1837" t="s">
        <v>56</v>
      </c>
      <c r="AJ1837">
        <v>100</v>
      </c>
      <c r="AK1837">
        <v>360</v>
      </c>
      <c r="AL1837">
        <v>0</v>
      </c>
      <c r="AM1837">
        <v>0.92259999999999998</v>
      </c>
      <c r="AN1837">
        <v>0.81330000000000002</v>
      </c>
      <c r="AO1837">
        <f>Data[[#This Row],[labeller_confidence_score]]-Data[[#This Row],[cytodiffusion_classification_confidence]]</f>
        <v>-0.10929999999999995</v>
      </c>
    </row>
    <row r="1838" spans="1:41" x14ac:dyDescent="0.3">
      <c r="A1838" t="s">
        <v>1911</v>
      </c>
      <c r="B1838" t="s">
        <v>120</v>
      </c>
      <c r="C1838">
        <v>1</v>
      </c>
      <c r="D1838" t="s">
        <v>104</v>
      </c>
      <c r="E1838">
        <v>7.47</v>
      </c>
      <c r="F1838">
        <v>0</v>
      </c>
      <c r="G1838">
        <v>0</v>
      </c>
      <c r="H1838">
        <v>1</v>
      </c>
      <c r="I1838">
        <f>Data[[#This Row],[nucleus_area_pct]]/Data[[#This Row],[cytoplasm_ratio]]</f>
        <v>0</v>
      </c>
      <c r="J1838">
        <v>0.96</v>
      </c>
      <c r="K1838">
        <v>0.191</v>
      </c>
      <c r="L1838">
        <v>0.72</v>
      </c>
      <c r="M1838">
        <v>1</v>
      </c>
      <c r="N1838">
        <v>0.96499999999999997</v>
      </c>
      <c r="O1838">
        <v>127</v>
      </c>
      <c r="P1838">
        <v>33</v>
      </c>
      <c r="Q1838">
        <v>253</v>
      </c>
      <c r="R1838">
        <v>130</v>
      </c>
      <c r="S1838">
        <v>126</v>
      </c>
      <c r="T1838">
        <f>(Data[[#This Row],[mean_r]]/256)*100</f>
        <v>98.828125</v>
      </c>
      <c r="U1838">
        <f>(Data[[#This Row],[mean_g]]/256)*100</f>
        <v>50.78125</v>
      </c>
      <c r="V1838">
        <f>(Data[[#This Row],[mean_b]]/256)*100</f>
        <v>49.21875</v>
      </c>
      <c r="W1838">
        <v>0.65200000000000002</v>
      </c>
      <c r="X1838" t="s">
        <v>39</v>
      </c>
      <c r="Y1838" t="s">
        <v>40</v>
      </c>
      <c r="Z1838">
        <v>8322</v>
      </c>
      <c r="AA1838">
        <v>3.8</v>
      </c>
      <c r="AB1838">
        <v>12.5</v>
      </c>
      <c r="AC1838">
        <v>43.7</v>
      </c>
      <c r="AD1838">
        <v>175462</v>
      </c>
      <c r="AE1838">
        <v>79.2</v>
      </c>
      <c r="AF1838">
        <v>31.7</v>
      </c>
      <c r="AG1838" t="s">
        <v>41</v>
      </c>
      <c r="AH1838" t="s">
        <v>42</v>
      </c>
      <c r="AI1838" t="s">
        <v>52</v>
      </c>
      <c r="AJ1838">
        <v>60</v>
      </c>
      <c r="AK1838">
        <v>360</v>
      </c>
      <c r="AL1838">
        <v>0.89929999999999999</v>
      </c>
      <c r="AM1838">
        <v>0.81140000000000001</v>
      </c>
      <c r="AN1838">
        <v>0.88919999999999999</v>
      </c>
      <c r="AO1838">
        <f>Data[[#This Row],[labeller_confidence_score]]-Data[[#This Row],[cytodiffusion_classification_confidence]]</f>
        <v>7.779999999999998E-2</v>
      </c>
    </row>
    <row r="1839" spans="1:41" x14ac:dyDescent="0.3">
      <c r="A1839" t="s">
        <v>1912</v>
      </c>
      <c r="B1839" t="s">
        <v>54</v>
      </c>
      <c r="C1839">
        <v>0</v>
      </c>
      <c r="D1839" t="s">
        <v>54</v>
      </c>
      <c r="E1839">
        <v>7.08</v>
      </c>
      <c r="F1839">
        <v>0</v>
      </c>
      <c r="G1839">
        <v>0</v>
      </c>
      <c r="H1839">
        <v>1</v>
      </c>
      <c r="I1839">
        <f>Data[[#This Row],[nucleus_area_pct]]/Data[[#This Row],[cytoplasm_ratio]]</f>
        <v>0</v>
      </c>
      <c r="J1839">
        <v>0.96499999999999997</v>
      </c>
      <c r="K1839">
        <v>0.107</v>
      </c>
      <c r="L1839">
        <v>0.72</v>
      </c>
      <c r="M1839">
        <v>1</v>
      </c>
      <c r="N1839">
        <v>0.96299999999999997</v>
      </c>
      <c r="O1839">
        <v>193</v>
      </c>
      <c r="P1839">
        <v>46</v>
      </c>
      <c r="Q1839">
        <v>221</v>
      </c>
      <c r="R1839">
        <v>127</v>
      </c>
      <c r="S1839">
        <v>125</v>
      </c>
      <c r="T1839">
        <f>(Data[[#This Row],[mean_r]]/256)*100</f>
        <v>86.328125</v>
      </c>
      <c r="U1839">
        <f>(Data[[#This Row],[mean_g]]/256)*100</f>
        <v>49.609375</v>
      </c>
      <c r="V1839">
        <f>(Data[[#This Row],[mean_b]]/256)*100</f>
        <v>48.828125</v>
      </c>
      <c r="W1839">
        <v>0.51800000000000002</v>
      </c>
      <c r="X1839" t="s">
        <v>51</v>
      </c>
      <c r="Y1839" t="s">
        <v>40</v>
      </c>
      <c r="Z1839">
        <v>7214</v>
      </c>
      <c r="AA1839">
        <v>6.4</v>
      </c>
      <c r="AB1839">
        <v>12</v>
      </c>
      <c r="AC1839">
        <v>45.5</v>
      </c>
      <c r="AD1839">
        <v>209942</v>
      </c>
      <c r="AE1839">
        <v>79.3</v>
      </c>
      <c r="AF1839">
        <v>33.299999999999997</v>
      </c>
      <c r="AG1839" t="s">
        <v>64</v>
      </c>
      <c r="AH1839" t="s">
        <v>42</v>
      </c>
      <c r="AI1839" t="s">
        <v>52</v>
      </c>
      <c r="AJ1839">
        <v>100</v>
      </c>
      <c r="AK1839">
        <v>256</v>
      </c>
      <c r="AL1839">
        <v>7.8299999999999995E-2</v>
      </c>
      <c r="AM1839">
        <v>0.95189999999999997</v>
      </c>
      <c r="AN1839">
        <v>0.77400000000000002</v>
      </c>
      <c r="AO1839">
        <f>Data[[#This Row],[labeller_confidence_score]]-Data[[#This Row],[cytodiffusion_classification_confidence]]</f>
        <v>-0.17789999999999995</v>
      </c>
    </row>
    <row r="1840" spans="1:41" x14ac:dyDescent="0.3">
      <c r="A1840" t="s">
        <v>1913</v>
      </c>
      <c r="B1840" t="s">
        <v>133</v>
      </c>
      <c r="C1840">
        <v>1</v>
      </c>
      <c r="D1840" t="s">
        <v>104</v>
      </c>
      <c r="E1840">
        <v>9.0299999999999994</v>
      </c>
      <c r="F1840">
        <v>0</v>
      </c>
      <c r="G1840">
        <v>0</v>
      </c>
      <c r="H1840">
        <v>1</v>
      </c>
      <c r="I1840">
        <f>Data[[#This Row],[nucleus_area_pct]]/Data[[#This Row],[cytoplasm_ratio]]</f>
        <v>0</v>
      </c>
      <c r="J1840">
        <v>0.58499999999999996</v>
      </c>
      <c r="K1840">
        <v>0.629</v>
      </c>
      <c r="L1840">
        <v>0.48</v>
      </c>
      <c r="M1840">
        <v>1</v>
      </c>
      <c r="N1840">
        <v>0.86199999999999999</v>
      </c>
      <c r="O1840">
        <v>189</v>
      </c>
      <c r="P1840">
        <v>62</v>
      </c>
      <c r="Q1840">
        <v>221</v>
      </c>
      <c r="R1840">
        <v>144</v>
      </c>
      <c r="S1840">
        <v>145</v>
      </c>
      <c r="T1840">
        <f>(Data[[#This Row],[mean_r]]/256)*100</f>
        <v>86.328125</v>
      </c>
      <c r="U1840">
        <f>(Data[[#This Row],[mean_g]]/256)*100</f>
        <v>56.25</v>
      </c>
      <c r="V1840">
        <f>(Data[[#This Row],[mean_b]]/256)*100</f>
        <v>56.640625</v>
      </c>
      <c r="W1840">
        <v>0.45800000000000002</v>
      </c>
      <c r="X1840" t="s">
        <v>51</v>
      </c>
      <c r="Y1840" t="s">
        <v>45</v>
      </c>
      <c r="Z1840">
        <v>10916</v>
      </c>
      <c r="AA1840">
        <v>4.2</v>
      </c>
      <c r="AB1840">
        <v>12.4</v>
      </c>
      <c r="AC1840">
        <v>43.2</v>
      </c>
      <c r="AD1840">
        <v>153941</v>
      </c>
      <c r="AE1840">
        <v>71.400000000000006</v>
      </c>
      <c r="AF1840">
        <v>35.4</v>
      </c>
      <c r="AG1840" t="s">
        <v>46</v>
      </c>
      <c r="AH1840" t="s">
        <v>42</v>
      </c>
      <c r="AI1840" t="s">
        <v>52</v>
      </c>
      <c r="AJ1840">
        <v>100</v>
      </c>
      <c r="AK1840">
        <v>224</v>
      </c>
      <c r="AL1840">
        <v>0.81320000000000003</v>
      </c>
      <c r="AM1840">
        <v>0.70909999999999995</v>
      </c>
      <c r="AN1840">
        <v>0.72509999999999997</v>
      </c>
      <c r="AO1840">
        <f>Data[[#This Row],[labeller_confidence_score]]-Data[[#This Row],[cytodiffusion_classification_confidence]]</f>
        <v>1.6000000000000014E-2</v>
      </c>
    </row>
    <row r="1841" spans="1:41" x14ac:dyDescent="0.3">
      <c r="A1841" t="s">
        <v>1914</v>
      </c>
      <c r="B1841" t="s">
        <v>103</v>
      </c>
      <c r="C1841">
        <v>1</v>
      </c>
      <c r="D1841" t="s">
        <v>104</v>
      </c>
      <c r="E1841">
        <v>4.83</v>
      </c>
      <c r="F1841">
        <v>0</v>
      </c>
      <c r="G1841">
        <v>0</v>
      </c>
      <c r="H1841">
        <v>1</v>
      </c>
      <c r="I1841">
        <f>Data[[#This Row],[nucleus_area_pct]]/Data[[#This Row],[cytoplasm_ratio]]</f>
        <v>0</v>
      </c>
      <c r="J1841">
        <v>0.32400000000000001</v>
      </c>
      <c r="K1841">
        <v>0.77800000000000002</v>
      </c>
      <c r="L1841">
        <v>0.66</v>
      </c>
      <c r="M1841">
        <v>1</v>
      </c>
      <c r="N1841">
        <v>0.73799999999999999</v>
      </c>
      <c r="O1841">
        <v>73</v>
      </c>
      <c r="P1841">
        <v>32</v>
      </c>
      <c r="Q1841">
        <v>211</v>
      </c>
      <c r="R1841">
        <v>126</v>
      </c>
      <c r="S1841">
        <v>123</v>
      </c>
      <c r="T1841">
        <f>(Data[[#This Row],[mean_r]]/256)*100</f>
        <v>82.421875</v>
      </c>
      <c r="U1841">
        <f>(Data[[#This Row],[mean_g]]/256)*100</f>
        <v>49.21875</v>
      </c>
      <c r="V1841">
        <f>(Data[[#This Row],[mean_b]]/256)*100</f>
        <v>48.046875</v>
      </c>
      <c r="W1841">
        <v>0.47299999999999998</v>
      </c>
      <c r="X1841" t="s">
        <v>51</v>
      </c>
      <c r="Y1841" t="s">
        <v>45</v>
      </c>
      <c r="Z1841">
        <v>9784</v>
      </c>
      <c r="AA1841">
        <v>5.5</v>
      </c>
      <c r="AB1841">
        <v>15.8</v>
      </c>
      <c r="AC1841">
        <v>30.6</v>
      </c>
      <c r="AD1841">
        <v>226924</v>
      </c>
      <c r="AE1841">
        <v>75.900000000000006</v>
      </c>
      <c r="AF1841">
        <v>34.200000000000003</v>
      </c>
      <c r="AG1841" t="s">
        <v>41</v>
      </c>
      <c r="AH1841" t="s">
        <v>42</v>
      </c>
      <c r="AI1841" t="s">
        <v>56</v>
      </c>
      <c r="AJ1841">
        <v>100</v>
      </c>
      <c r="AK1841">
        <v>360</v>
      </c>
      <c r="AL1841">
        <v>0.78879999999999995</v>
      </c>
      <c r="AM1841">
        <v>0.72809999999999997</v>
      </c>
      <c r="AN1841">
        <v>0.63190000000000002</v>
      </c>
      <c r="AO1841">
        <f>Data[[#This Row],[labeller_confidence_score]]-Data[[#This Row],[cytodiffusion_classification_confidence]]</f>
        <v>-9.6199999999999952E-2</v>
      </c>
    </row>
    <row r="1842" spans="1:41" x14ac:dyDescent="0.3">
      <c r="A1842" t="s">
        <v>1915</v>
      </c>
      <c r="B1842" t="s">
        <v>62</v>
      </c>
      <c r="C1842">
        <v>0</v>
      </c>
      <c r="D1842" t="s">
        <v>50</v>
      </c>
      <c r="E1842">
        <v>10.220000000000001</v>
      </c>
      <c r="F1842">
        <v>79.3</v>
      </c>
      <c r="G1842">
        <v>0.82899999999999996</v>
      </c>
      <c r="H1842">
        <v>0.20499999999999999</v>
      </c>
      <c r="I1842">
        <f>Data[[#This Row],[nucleus_area_pct]]/Data[[#This Row],[cytoplasm_ratio]]</f>
        <v>386.82926829268291</v>
      </c>
      <c r="J1842">
        <v>0.85899999999999999</v>
      </c>
      <c r="K1842">
        <v>0.28399999999999997</v>
      </c>
      <c r="L1842">
        <v>1.1200000000000001</v>
      </c>
      <c r="M1842">
        <v>1</v>
      </c>
      <c r="N1842">
        <v>0.81</v>
      </c>
      <c r="O1842">
        <v>312</v>
      </c>
      <c r="P1842">
        <v>56</v>
      </c>
      <c r="Q1842">
        <v>209</v>
      </c>
      <c r="R1842">
        <v>174</v>
      </c>
      <c r="S1842">
        <v>204</v>
      </c>
      <c r="T1842">
        <f>(Data[[#This Row],[mean_r]]/256)*100</f>
        <v>81.640625</v>
      </c>
      <c r="U1842">
        <f>(Data[[#This Row],[mean_g]]/256)*100</f>
        <v>67.96875</v>
      </c>
      <c r="V1842">
        <f>(Data[[#This Row],[mean_b]]/256)*100</f>
        <v>79.6875</v>
      </c>
      <c r="W1842">
        <v>0.72299999999999998</v>
      </c>
      <c r="X1842" t="s">
        <v>51</v>
      </c>
      <c r="Y1842" t="s">
        <v>45</v>
      </c>
      <c r="Z1842">
        <v>6283</v>
      </c>
      <c r="AA1842">
        <v>4.75</v>
      </c>
      <c r="AB1842">
        <v>13</v>
      </c>
      <c r="AC1842">
        <v>43.1</v>
      </c>
      <c r="AD1842">
        <v>146833</v>
      </c>
      <c r="AE1842">
        <v>93.4</v>
      </c>
      <c r="AF1842">
        <v>34.4</v>
      </c>
      <c r="AG1842" t="s">
        <v>46</v>
      </c>
      <c r="AH1842" t="s">
        <v>42</v>
      </c>
      <c r="AI1842" t="s">
        <v>52</v>
      </c>
      <c r="AJ1842">
        <v>40</v>
      </c>
      <c r="AK1842">
        <v>256</v>
      </c>
      <c r="AL1842">
        <v>0.1313</v>
      </c>
      <c r="AM1842">
        <v>0.81499999999999995</v>
      </c>
      <c r="AN1842">
        <v>0.91410000000000002</v>
      </c>
      <c r="AO1842">
        <f>Data[[#This Row],[labeller_confidence_score]]-Data[[#This Row],[cytodiffusion_classification_confidence]]</f>
        <v>9.9100000000000077E-2</v>
      </c>
    </row>
    <row r="1843" spans="1:41" x14ac:dyDescent="0.3">
      <c r="A1843" t="s">
        <v>1916</v>
      </c>
      <c r="B1843" t="s">
        <v>74</v>
      </c>
      <c r="C1843">
        <v>0</v>
      </c>
      <c r="D1843" t="s">
        <v>75</v>
      </c>
      <c r="E1843">
        <v>2.2999999999999998</v>
      </c>
      <c r="F1843">
        <v>0</v>
      </c>
      <c r="G1843">
        <v>0</v>
      </c>
      <c r="H1843">
        <v>1</v>
      </c>
      <c r="I1843">
        <f>Data[[#This Row],[nucleus_area_pct]]/Data[[#This Row],[cytoplasm_ratio]]</f>
        <v>0</v>
      </c>
      <c r="J1843">
        <v>0.90700000000000003</v>
      </c>
      <c r="K1843">
        <v>0.41799999999999998</v>
      </c>
      <c r="L1843">
        <v>2.61</v>
      </c>
      <c r="M1843">
        <v>1</v>
      </c>
      <c r="N1843">
        <v>0.81200000000000006</v>
      </c>
      <c r="O1843">
        <v>19</v>
      </c>
      <c r="P1843">
        <v>25</v>
      </c>
      <c r="Q1843">
        <v>228</v>
      </c>
      <c r="R1843">
        <v>158</v>
      </c>
      <c r="S1843">
        <v>179</v>
      </c>
      <c r="T1843">
        <f>(Data[[#This Row],[mean_r]]/256)*100</f>
        <v>89.0625</v>
      </c>
      <c r="U1843">
        <f>(Data[[#This Row],[mean_g]]/256)*100</f>
        <v>61.71875</v>
      </c>
      <c r="V1843">
        <f>(Data[[#This Row],[mean_b]]/256)*100</f>
        <v>69.921875</v>
      </c>
      <c r="W1843">
        <v>0.54800000000000004</v>
      </c>
      <c r="X1843" t="s">
        <v>39</v>
      </c>
      <c r="Y1843" t="s">
        <v>40</v>
      </c>
      <c r="Z1843">
        <v>5340</v>
      </c>
      <c r="AA1843">
        <v>4.4400000000000004</v>
      </c>
      <c r="AB1843">
        <v>14.7</v>
      </c>
      <c r="AC1843">
        <v>37.9</v>
      </c>
      <c r="AD1843">
        <v>196162</v>
      </c>
      <c r="AE1843">
        <v>90</v>
      </c>
      <c r="AF1843">
        <v>31.1</v>
      </c>
      <c r="AG1843" t="s">
        <v>41</v>
      </c>
      <c r="AH1843" t="s">
        <v>42</v>
      </c>
      <c r="AI1843" t="s">
        <v>52</v>
      </c>
      <c r="AJ1843">
        <v>60</v>
      </c>
      <c r="AK1843">
        <v>224</v>
      </c>
      <c r="AL1843">
        <v>0.11849999999999999</v>
      </c>
      <c r="AM1843">
        <v>0.86129999999999995</v>
      </c>
      <c r="AN1843">
        <v>0.8599</v>
      </c>
      <c r="AO1843">
        <f>Data[[#This Row],[labeller_confidence_score]]-Data[[#This Row],[cytodiffusion_classification_confidence]]</f>
        <v>-1.3999999999999568E-3</v>
      </c>
    </row>
    <row r="1844" spans="1:41" x14ac:dyDescent="0.3">
      <c r="A1844" t="s">
        <v>1917</v>
      </c>
      <c r="B1844" t="s">
        <v>62</v>
      </c>
      <c r="C1844">
        <v>0</v>
      </c>
      <c r="D1844" t="s">
        <v>50</v>
      </c>
      <c r="E1844">
        <v>9.36</v>
      </c>
      <c r="F1844">
        <v>80.900000000000006</v>
      </c>
      <c r="G1844">
        <v>0.83099999999999996</v>
      </c>
      <c r="H1844">
        <v>0.19900000000000001</v>
      </c>
      <c r="I1844">
        <f>Data[[#This Row],[nucleus_area_pct]]/Data[[#This Row],[cytoplasm_ratio]]</f>
        <v>406.5326633165829</v>
      </c>
      <c r="J1844">
        <v>0.98599999999999999</v>
      </c>
      <c r="K1844">
        <v>0.26</v>
      </c>
      <c r="L1844">
        <v>1.1599999999999999</v>
      </c>
      <c r="M1844">
        <v>1</v>
      </c>
      <c r="N1844">
        <v>0.89600000000000002</v>
      </c>
      <c r="O1844">
        <v>340</v>
      </c>
      <c r="P1844">
        <v>40</v>
      </c>
      <c r="Q1844">
        <v>200</v>
      </c>
      <c r="R1844">
        <v>154</v>
      </c>
      <c r="S1844">
        <v>201</v>
      </c>
      <c r="T1844">
        <f>(Data[[#This Row],[mean_r]]/256)*100</f>
        <v>78.125</v>
      </c>
      <c r="U1844">
        <f>(Data[[#This Row],[mean_g]]/256)*100</f>
        <v>60.15625</v>
      </c>
      <c r="V1844">
        <f>(Data[[#This Row],[mean_b]]/256)*100</f>
        <v>78.515625</v>
      </c>
      <c r="W1844">
        <v>0.73599999999999999</v>
      </c>
      <c r="X1844" t="s">
        <v>63</v>
      </c>
      <c r="Y1844" t="s">
        <v>40</v>
      </c>
      <c r="Z1844">
        <v>10789</v>
      </c>
      <c r="AA1844">
        <v>3.98</v>
      </c>
      <c r="AB1844">
        <v>11.2</v>
      </c>
      <c r="AC1844">
        <v>42.7</v>
      </c>
      <c r="AD1844">
        <v>323144</v>
      </c>
      <c r="AE1844">
        <v>90.4</v>
      </c>
      <c r="AF1844">
        <v>34.200000000000003</v>
      </c>
      <c r="AG1844" t="s">
        <v>41</v>
      </c>
      <c r="AH1844" t="s">
        <v>42</v>
      </c>
      <c r="AI1844" t="s">
        <v>52</v>
      </c>
      <c r="AJ1844">
        <v>100</v>
      </c>
      <c r="AK1844">
        <v>256</v>
      </c>
      <c r="AL1844">
        <v>0.1489</v>
      </c>
      <c r="AM1844">
        <v>0.95</v>
      </c>
      <c r="AN1844">
        <v>0.99550000000000005</v>
      </c>
      <c r="AO1844">
        <f>Data[[#This Row],[labeller_confidence_score]]-Data[[#This Row],[cytodiffusion_classification_confidence]]</f>
        <v>4.5500000000000096E-2</v>
      </c>
    </row>
    <row r="1845" spans="1:41" x14ac:dyDescent="0.3">
      <c r="A1845" t="s">
        <v>1918</v>
      </c>
      <c r="B1845" t="s">
        <v>180</v>
      </c>
      <c r="C1845">
        <v>1</v>
      </c>
      <c r="D1845" t="s">
        <v>181</v>
      </c>
      <c r="E1845">
        <v>5.53</v>
      </c>
      <c r="F1845">
        <v>0</v>
      </c>
      <c r="G1845">
        <v>0</v>
      </c>
      <c r="H1845">
        <v>1</v>
      </c>
      <c r="I1845">
        <f>Data[[#This Row],[nucleus_area_pct]]/Data[[#This Row],[cytoplasm_ratio]]</f>
        <v>0</v>
      </c>
      <c r="J1845">
        <v>0.28599999999999998</v>
      </c>
      <c r="K1845">
        <v>0.92700000000000005</v>
      </c>
      <c r="L1845">
        <v>0.15</v>
      </c>
      <c r="M1845">
        <v>1</v>
      </c>
      <c r="N1845">
        <v>0.81100000000000005</v>
      </c>
      <c r="O1845">
        <v>194</v>
      </c>
      <c r="P1845">
        <v>57</v>
      </c>
      <c r="Q1845">
        <v>218</v>
      </c>
      <c r="R1845">
        <v>132</v>
      </c>
      <c r="S1845">
        <v>138</v>
      </c>
      <c r="T1845">
        <f>(Data[[#This Row],[mean_r]]/256)*100</f>
        <v>85.15625</v>
      </c>
      <c r="U1845">
        <f>(Data[[#This Row],[mean_g]]/256)*100</f>
        <v>51.5625</v>
      </c>
      <c r="V1845">
        <f>(Data[[#This Row],[mean_b]]/256)*100</f>
        <v>53.90625</v>
      </c>
      <c r="W1845">
        <v>0.53</v>
      </c>
      <c r="X1845" t="s">
        <v>51</v>
      </c>
      <c r="Y1845" t="s">
        <v>45</v>
      </c>
      <c r="Z1845">
        <v>6474</v>
      </c>
      <c r="AA1845">
        <v>5.86</v>
      </c>
      <c r="AB1845">
        <v>11.3</v>
      </c>
      <c r="AC1845">
        <v>45.5</v>
      </c>
      <c r="AD1845">
        <v>98038</v>
      </c>
      <c r="AE1845">
        <v>80.900000000000006</v>
      </c>
      <c r="AF1845">
        <v>32.299999999999997</v>
      </c>
      <c r="AG1845" t="s">
        <v>64</v>
      </c>
      <c r="AH1845" t="s">
        <v>68</v>
      </c>
      <c r="AI1845" t="s">
        <v>56</v>
      </c>
      <c r="AJ1845">
        <v>100</v>
      </c>
      <c r="AK1845">
        <v>360</v>
      </c>
      <c r="AL1845">
        <v>0.88200000000000001</v>
      </c>
      <c r="AM1845">
        <v>0.78169999999999995</v>
      </c>
      <c r="AN1845">
        <v>0.92059999999999997</v>
      </c>
      <c r="AO1845">
        <f>Data[[#This Row],[labeller_confidence_score]]-Data[[#This Row],[cytodiffusion_classification_confidence]]</f>
        <v>0.13890000000000002</v>
      </c>
    </row>
    <row r="1846" spans="1:41" x14ac:dyDescent="0.3">
      <c r="A1846" t="s">
        <v>1919</v>
      </c>
      <c r="B1846" t="s">
        <v>54</v>
      </c>
      <c r="C1846">
        <v>0</v>
      </c>
      <c r="D1846" t="s">
        <v>54</v>
      </c>
      <c r="E1846">
        <v>8.19</v>
      </c>
      <c r="F1846">
        <v>0</v>
      </c>
      <c r="G1846">
        <v>0</v>
      </c>
      <c r="H1846">
        <v>1</v>
      </c>
      <c r="I1846">
        <f>Data[[#This Row],[nucleus_area_pct]]/Data[[#This Row],[cytoplasm_ratio]]</f>
        <v>0</v>
      </c>
      <c r="J1846">
        <v>0.85299999999999998</v>
      </c>
      <c r="K1846">
        <v>0.14599999999999999</v>
      </c>
      <c r="L1846">
        <v>0.22</v>
      </c>
      <c r="M1846">
        <v>1</v>
      </c>
      <c r="N1846">
        <v>0.93899999999999995</v>
      </c>
      <c r="O1846">
        <v>161</v>
      </c>
      <c r="P1846">
        <v>44</v>
      </c>
      <c r="Q1846">
        <v>232</v>
      </c>
      <c r="R1846">
        <v>121</v>
      </c>
      <c r="S1846">
        <v>130</v>
      </c>
      <c r="T1846">
        <f>(Data[[#This Row],[mean_r]]/256)*100</f>
        <v>90.625</v>
      </c>
      <c r="U1846">
        <f>(Data[[#This Row],[mean_g]]/256)*100</f>
        <v>47.265625</v>
      </c>
      <c r="V1846">
        <f>(Data[[#This Row],[mean_b]]/256)*100</f>
        <v>50.78125</v>
      </c>
      <c r="W1846">
        <v>0.48599999999999999</v>
      </c>
      <c r="X1846" t="s">
        <v>51</v>
      </c>
      <c r="Y1846" t="s">
        <v>40</v>
      </c>
      <c r="Z1846">
        <v>9685</v>
      </c>
      <c r="AA1846">
        <v>4.6500000000000004</v>
      </c>
      <c r="AB1846">
        <v>17.2</v>
      </c>
      <c r="AC1846">
        <v>45.3</v>
      </c>
      <c r="AD1846">
        <v>350401</v>
      </c>
      <c r="AE1846">
        <v>93.4</v>
      </c>
      <c r="AF1846">
        <v>33.700000000000003</v>
      </c>
      <c r="AG1846" t="s">
        <v>46</v>
      </c>
      <c r="AH1846" t="s">
        <v>42</v>
      </c>
      <c r="AI1846" t="s">
        <v>56</v>
      </c>
      <c r="AJ1846">
        <v>100</v>
      </c>
      <c r="AK1846">
        <v>512</v>
      </c>
      <c r="AL1846">
        <v>9.8299999999999998E-2</v>
      </c>
      <c r="AM1846">
        <v>0.88160000000000005</v>
      </c>
      <c r="AN1846">
        <v>0.88519999999999999</v>
      </c>
      <c r="AO1846">
        <f>Data[[#This Row],[labeller_confidence_score]]-Data[[#This Row],[cytodiffusion_classification_confidence]]</f>
        <v>3.5999999999999366E-3</v>
      </c>
    </row>
    <row r="1847" spans="1:41" x14ac:dyDescent="0.3">
      <c r="A1847" t="s">
        <v>1920</v>
      </c>
      <c r="B1847" t="s">
        <v>67</v>
      </c>
      <c r="C1847">
        <v>1</v>
      </c>
      <c r="D1847" t="s">
        <v>67</v>
      </c>
      <c r="E1847">
        <v>11.5</v>
      </c>
      <c r="F1847">
        <v>4</v>
      </c>
      <c r="G1847">
        <v>0.22500000000000001</v>
      </c>
      <c r="H1847">
        <v>0.90700000000000003</v>
      </c>
      <c r="I1847">
        <f>Data[[#This Row],[nucleus_area_pct]]/Data[[#This Row],[cytoplasm_ratio]]</f>
        <v>4.4101433296582133</v>
      </c>
      <c r="J1847">
        <v>0.41399999999999998</v>
      </c>
      <c r="K1847">
        <v>0.73699999999999999</v>
      </c>
      <c r="L1847">
        <v>1.8</v>
      </c>
      <c r="M1847">
        <v>1</v>
      </c>
      <c r="N1847">
        <v>0.80400000000000005</v>
      </c>
      <c r="O1847">
        <v>160</v>
      </c>
      <c r="P1847">
        <v>31</v>
      </c>
      <c r="Q1847">
        <v>209</v>
      </c>
      <c r="R1847">
        <v>142</v>
      </c>
      <c r="S1847">
        <v>180</v>
      </c>
      <c r="T1847">
        <f>(Data[[#This Row],[mean_r]]/256)*100</f>
        <v>81.640625</v>
      </c>
      <c r="U1847">
        <f>(Data[[#This Row],[mean_g]]/256)*100</f>
        <v>55.46875</v>
      </c>
      <c r="V1847">
        <f>(Data[[#This Row],[mean_b]]/256)*100</f>
        <v>70.3125</v>
      </c>
      <c r="W1847">
        <v>0.63800000000000001</v>
      </c>
      <c r="X1847" t="s">
        <v>39</v>
      </c>
      <c r="Y1847" t="s">
        <v>40</v>
      </c>
      <c r="Z1847">
        <v>10401</v>
      </c>
      <c r="AA1847">
        <v>3.42</v>
      </c>
      <c r="AB1847">
        <v>14.5</v>
      </c>
      <c r="AC1847">
        <v>40.4</v>
      </c>
      <c r="AD1847">
        <v>216596</v>
      </c>
      <c r="AE1847">
        <v>76.8</v>
      </c>
      <c r="AF1847">
        <v>35.5</v>
      </c>
      <c r="AG1847" t="s">
        <v>64</v>
      </c>
      <c r="AH1847" t="s">
        <v>42</v>
      </c>
      <c r="AI1847" t="s">
        <v>56</v>
      </c>
      <c r="AJ1847">
        <v>40</v>
      </c>
      <c r="AK1847">
        <v>256</v>
      </c>
      <c r="AL1847">
        <v>0.79020000000000001</v>
      </c>
      <c r="AM1847">
        <v>0.78879999999999995</v>
      </c>
      <c r="AN1847">
        <v>0.7369</v>
      </c>
      <c r="AO1847">
        <f>Data[[#This Row],[labeller_confidence_score]]-Data[[#This Row],[cytodiffusion_classification_confidence]]</f>
        <v>-5.1899999999999946E-2</v>
      </c>
    </row>
    <row r="1848" spans="1:41" x14ac:dyDescent="0.3">
      <c r="A1848" t="s">
        <v>1921</v>
      </c>
      <c r="B1848" t="s">
        <v>62</v>
      </c>
      <c r="C1848">
        <v>0</v>
      </c>
      <c r="D1848" t="s">
        <v>50</v>
      </c>
      <c r="E1848">
        <v>8.76</v>
      </c>
      <c r="F1848">
        <v>83.5</v>
      </c>
      <c r="G1848">
        <v>0.751</v>
      </c>
      <c r="H1848">
        <v>0.11600000000000001</v>
      </c>
      <c r="I1848">
        <f>Data[[#This Row],[nucleus_area_pct]]/Data[[#This Row],[cytoplasm_ratio]]</f>
        <v>719.82758620689651</v>
      </c>
      <c r="J1848">
        <v>0.80700000000000005</v>
      </c>
      <c r="K1848">
        <v>0.185</v>
      </c>
      <c r="L1848">
        <v>0.62</v>
      </c>
      <c r="M1848">
        <v>1.2</v>
      </c>
      <c r="N1848">
        <v>0.90700000000000003</v>
      </c>
      <c r="O1848">
        <v>316</v>
      </c>
      <c r="P1848">
        <v>63</v>
      </c>
      <c r="Q1848">
        <v>200</v>
      </c>
      <c r="R1848">
        <v>197</v>
      </c>
      <c r="S1848">
        <v>230</v>
      </c>
      <c r="T1848">
        <f>(Data[[#This Row],[mean_r]]/256)*100</f>
        <v>78.125</v>
      </c>
      <c r="U1848">
        <f>(Data[[#This Row],[mean_g]]/256)*100</f>
        <v>76.953125</v>
      </c>
      <c r="V1848">
        <f>(Data[[#This Row],[mean_b]]/256)*100</f>
        <v>89.84375</v>
      </c>
      <c r="W1848">
        <v>0.80400000000000005</v>
      </c>
      <c r="X1848" t="s">
        <v>51</v>
      </c>
      <c r="Y1848" t="s">
        <v>40</v>
      </c>
      <c r="Z1848">
        <v>4737</v>
      </c>
      <c r="AA1848">
        <v>4.8499999999999996</v>
      </c>
      <c r="AB1848">
        <v>12.4</v>
      </c>
      <c r="AC1848">
        <v>39.5</v>
      </c>
      <c r="AD1848">
        <v>174917</v>
      </c>
      <c r="AE1848">
        <v>95.6</v>
      </c>
      <c r="AF1848">
        <v>35.700000000000003</v>
      </c>
      <c r="AG1848" t="s">
        <v>41</v>
      </c>
      <c r="AH1848" t="s">
        <v>42</v>
      </c>
      <c r="AI1848" t="s">
        <v>52</v>
      </c>
      <c r="AJ1848">
        <v>100</v>
      </c>
      <c r="AK1848">
        <v>224</v>
      </c>
      <c r="AL1848">
        <v>6.5100000000000005E-2</v>
      </c>
      <c r="AM1848">
        <v>0.95469999999999999</v>
      </c>
      <c r="AN1848">
        <v>0.87809999999999999</v>
      </c>
      <c r="AO1848">
        <f>Data[[#This Row],[labeller_confidence_score]]-Data[[#This Row],[cytodiffusion_classification_confidence]]</f>
        <v>-7.6600000000000001E-2</v>
      </c>
    </row>
    <row r="1849" spans="1:41" x14ac:dyDescent="0.3">
      <c r="A1849" t="s">
        <v>1922</v>
      </c>
      <c r="B1849" t="s">
        <v>66</v>
      </c>
      <c r="C1849">
        <v>1</v>
      </c>
      <c r="D1849" t="s">
        <v>67</v>
      </c>
      <c r="E1849">
        <v>6.86</v>
      </c>
      <c r="F1849">
        <v>91.2</v>
      </c>
      <c r="G1849">
        <v>0.81399999999999995</v>
      </c>
      <c r="H1849">
        <v>0.13200000000000001</v>
      </c>
      <c r="I1849">
        <f>Data[[#This Row],[nucleus_area_pct]]/Data[[#This Row],[cytoplasm_ratio]]</f>
        <v>690.90909090909088</v>
      </c>
      <c r="J1849">
        <v>0.188</v>
      </c>
      <c r="K1849">
        <v>0.55900000000000005</v>
      </c>
      <c r="L1849">
        <v>1.31</v>
      </c>
      <c r="M1849">
        <v>1.4</v>
      </c>
      <c r="N1849">
        <v>0.61</v>
      </c>
      <c r="O1849">
        <v>298</v>
      </c>
      <c r="P1849">
        <v>66</v>
      </c>
      <c r="Q1849">
        <v>187</v>
      </c>
      <c r="R1849">
        <v>129</v>
      </c>
      <c r="S1849">
        <v>234</v>
      </c>
      <c r="T1849">
        <f>(Data[[#This Row],[mean_r]]/256)*100</f>
        <v>73.046875</v>
      </c>
      <c r="U1849">
        <f>(Data[[#This Row],[mean_g]]/256)*100</f>
        <v>50.390625</v>
      </c>
      <c r="V1849">
        <f>(Data[[#This Row],[mean_b]]/256)*100</f>
        <v>91.40625</v>
      </c>
      <c r="W1849">
        <v>0.91200000000000003</v>
      </c>
      <c r="X1849" t="s">
        <v>51</v>
      </c>
      <c r="Y1849" t="s">
        <v>45</v>
      </c>
      <c r="Z1849">
        <v>8321</v>
      </c>
      <c r="AA1849">
        <v>5.6</v>
      </c>
      <c r="AB1849">
        <v>11.8</v>
      </c>
      <c r="AC1849">
        <v>38.9</v>
      </c>
      <c r="AD1849">
        <v>265240</v>
      </c>
      <c r="AE1849">
        <v>101.8</v>
      </c>
      <c r="AF1849">
        <v>34.6</v>
      </c>
      <c r="AG1849" t="s">
        <v>64</v>
      </c>
      <c r="AH1849" t="s">
        <v>42</v>
      </c>
      <c r="AI1849" t="s">
        <v>52</v>
      </c>
      <c r="AJ1849">
        <v>100</v>
      </c>
      <c r="AK1849">
        <v>256</v>
      </c>
      <c r="AL1849">
        <v>0.81489999999999996</v>
      </c>
      <c r="AM1849">
        <v>0.77</v>
      </c>
      <c r="AN1849">
        <v>0.83799999999999997</v>
      </c>
      <c r="AO1849">
        <f>Data[[#This Row],[labeller_confidence_score]]-Data[[#This Row],[cytodiffusion_classification_confidence]]</f>
        <v>6.7999999999999949E-2</v>
      </c>
    </row>
    <row r="1850" spans="1:41" x14ac:dyDescent="0.3">
      <c r="A1850" t="s">
        <v>1923</v>
      </c>
      <c r="B1850" t="s">
        <v>49</v>
      </c>
      <c r="C1850">
        <v>0</v>
      </c>
      <c r="D1850" t="s">
        <v>50</v>
      </c>
      <c r="E1850">
        <v>12.79</v>
      </c>
      <c r="F1850">
        <v>56.4</v>
      </c>
      <c r="G1850">
        <v>0.64300000000000002</v>
      </c>
      <c r="H1850">
        <v>0.43099999999999999</v>
      </c>
      <c r="I1850">
        <f>Data[[#This Row],[nucleus_area_pct]]/Data[[#This Row],[cytoplasm_ratio]]</f>
        <v>130.85846867749419</v>
      </c>
      <c r="J1850">
        <v>0.79500000000000004</v>
      </c>
      <c r="K1850">
        <v>0.40799999999999997</v>
      </c>
      <c r="L1850">
        <v>3.32</v>
      </c>
      <c r="M1850">
        <v>4.3</v>
      </c>
      <c r="N1850">
        <v>0.86</v>
      </c>
      <c r="O1850">
        <v>354</v>
      </c>
      <c r="P1850">
        <v>71</v>
      </c>
      <c r="Q1850">
        <v>209</v>
      </c>
      <c r="R1850">
        <v>192</v>
      </c>
      <c r="S1850">
        <v>180</v>
      </c>
      <c r="T1850">
        <f>(Data[[#This Row],[mean_r]]/256)*100</f>
        <v>81.640625</v>
      </c>
      <c r="U1850">
        <f>(Data[[#This Row],[mean_g]]/256)*100</f>
        <v>75</v>
      </c>
      <c r="V1850">
        <f>(Data[[#This Row],[mean_b]]/256)*100</f>
        <v>70.3125</v>
      </c>
      <c r="W1850">
        <v>0.58099999999999996</v>
      </c>
      <c r="X1850" t="s">
        <v>51</v>
      </c>
      <c r="Y1850" t="s">
        <v>40</v>
      </c>
      <c r="Z1850">
        <v>8095</v>
      </c>
      <c r="AA1850">
        <v>4.05</v>
      </c>
      <c r="AB1850">
        <v>15.4</v>
      </c>
      <c r="AC1850">
        <v>41.4</v>
      </c>
      <c r="AD1850">
        <v>153799</v>
      </c>
      <c r="AE1850">
        <v>100.9</v>
      </c>
      <c r="AF1850">
        <v>33.299999999999997</v>
      </c>
      <c r="AG1850" t="s">
        <v>64</v>
      </c>
      <c r="AH1850" t="s">
        <v>42</v>
      </c>
      <c r="AI1850" t="s">
        <v>56</v>
      </c>
      <c r="AJ1850">
        <v>100</v>
      </c>
      <c r="AK1850">
        <v>360</v>
      </c>
      <c r="AL1850">
        <v>5.33E-2</v>
      </c>
      <c r="AM1850">
        <v>0.87009999999999998</v>
      </c>
      <c r="AN1850">
        <v>0.98699999999999999</v>
      </c>
      <c r="AO1850">
        <f>Data[[#This Row],[labeller_confidence_score]]-Data[[#This Row],[cytodiffusion_classification_confidence]]</f>
        <v>0.1169</v>
      </c>
    </row>
    <row r="1851" spans="1:41" x14ac:dyDescent="0.3">
      <c r="A1851" t="s">
        <v>1924</v>
      </c>
      <c r="B1851" t="s">
        <v>120</v>
      </c>
      <c r="C1851">
        <v>1</v>
      </c>
      <c r="D1851" t="s">
        <v>104</v>
      </c>
      <c r="E1851">
        <v>7.08</v>
      </c>
      <c r="F1851">
        <v>0</v>
      </c>
      <c r="G1851">
        <v>0</v>
      </c>
      <c r="H1851">
        <v>1</v>
      </c>
      <c r="I1851">
        <f>Data[[#This Row],[nucleus_area_pct]]/Data[[#This Row],[cytoplasm_ratio]]</f>
        <v>0</v>
      </c>
      <c r="J1851">
        <v>1</v>
      </c>
      <c r="K1851">
        <v>0.114</v>
      </c>
      <c r="L1851">
        <v>0.83</v>
      </c>
      <c r="M1851">
        <v>1</v>
      </c>
      <c r="N1851">
        <v>0.97499999999999998</v>
      </c>
      <c r="O1851">
        <v>118</v>
      </c>
      <c r="P1851">
        <v>41</v>
      </c>
      <c r="Q1851">
        <v>232</v>
      </c>
      <c r="R1851">
        <v>147</v>
      </c>
      <c r="S1851">
        <v>138</v>
      </c>
      <c r="T1851">
        <f>(Data[[#This Row],[mean_r]]/256)*100</f>
        <v>90.625</v>
      </c>
      <c r="U1851">
        <f>(Data[[#This Row],[mean_g]]/256)*100</f>
        <v>57.421875</v>
      </c>
      <c r="V1851">
        <f>(Data[[#This Row],[mean_b]]/256)*100</f>
        <v>53.90625</v>
      </c>
      <c r="W1851">
        <v>0.501</v>
      </c>
      <c r="X1851" t="s">
        <v>51</v>
      </c>
      <c r="Y1851" t="s">
        <v>45</v>
      </c>
      <c r="Z1851">
        <v>5347</v>
      </c>
      <c r="AA1851">
        <v>5.19</v>
      </c>
      <c r="AB1851">
        <v>13.1</v>
      </c>
      <c r="AC1851">
        <v>35.200000000000003</v>
      </c>
      <c r="AD1851">
        <v>179995</v>
      </c>
      <c r="AE1851">
        <v>69.7</v>
      </c>
      <c r="AF1851">
        <v>33.200000000000003</v>
      </c>
      <c r="AG1851" t="s">
        <v>46</v>
      </c>
      <c r="AH1851" t="s">
        <v>68</v>
      </c>
      <c r="AI1851" t="s">
        <v>52</v>
      </c>
      <c r="AJ1851">
        <v>40</v>
      </c>
      <c r="AK1851">
        <v>256</v>
      </c>
      <c r="AL1851">
        <v>0.6774</v>
      </c>
      <c r="AM1851">
        <v>0.6855</v>
      </c>
      <c r="AN1851">
        <v>0.98029999999999995</v>
      </c>
      <c r="AO1851">
        <f>Data[[#This Row],[labeller_confidence_score]]-Data[[#This Row],[cytodiffusion_classification_confidence]]</f>
        <v>0.29479999999999995</v>
      </c>
    </row>
    <row r="1852" spans="1:41" x14ac:dyDescent="0.3">
      <c r="A1852" t="s">
        <v>1925</v>
      </c>
      <c r="B1852" t="s">
        <v>62</v>
      </c>
      <c r="C1852">
        <v>0</v>
      </c>
      <c r="D1852" t="s">
        <v>50</v>
      </c>
      <c r="E1852">
        <v>9.9600000000000009</v>
      </c>
      <c r="F1852">
        <v>82.7</v>
      </c>
      <c r="G1852">
        <v>0.82199999999999995</v>
      </c>
      <c r="H1852">
        <v>9.2999999999999999E-2</v>
      </c>
      <c r="I1852">
        <f>Data[[#This Row],[nucleus_area_pct]]/Data[[#This Row],[cytoplasm_ratio]]</f>
        <v>889.24731182795699</v>
      </c>
      <c r="J1852">
        <v>0.94</v>
      </c>
      <c r="K1852">
        <v>0.23300000000000001</v>
      </c>
      <c r="L1852">
        <v>1.05</v>
      </c>
      <c r="M1852">
        <v>1</v>
      </c>
      <c r="N1852">
        <v>0.88500000000000001</v>
      </c>
      <c r="O1852">
        <v>244</v>
      </c>
      <c r="P1852">
        <v>44</v>
      </c>
      <c r="Q1852">
        <v>190</v>
      </c>
      <c r="R1852">
        <v>135</v>
      </c>
      <c r="S1852">
        <v>194</v>
      </c>
      <c r="T1852">
        <f>(Data[[#This Row],[mean_r]]/256)*100</f>
        <v>74.21875</v>
      </c>
      <c r="U1852">
        <f>(Data[[#This Row],[mean_g]]/256)*100</f>
        <v>52.734375</v>
      </c>
      <c r="V1852">
        <f>(Data[[#This Row],[mean_b]]/256)*100</f>
        <v>75.78125</v>
      </c>
      <c r="W1852">
        <v>0.65100000000000002</v>
      </c>
      <c r="X1852" t="s">
        <v>51</v>
      </c>
      <c r="Y1852" t="s">
        <v>45</v>
      </c>
      <c r="Z1852">
        <v>8824</v>
      </c>
      <c r="AA1852">
        <v>4.09</v>
      </c>
      <c r="AB1852">
        <v>13.7</v>
      </c>
      <c r="AC1852">
        <v>44.2</v>
      </c>
      <c r="AD1852">
        <v>211203</v>
      </c>
      <c r="AE1852">
        <v>90</v>
      </c>
      <c r="AF1852">
        <v>33.9</v>
      </c>
      <c r="AG1852" t="s">
        <v>46</v>
      </c>
      <c r="AH1852" t="s">
        <v>42</v>
      </c>
      <c r="AI1852" t="s">
        <v>43</v>
      </c>
      <c r="AJ1852">
        <v>100</v>
      </c>
      <c r="AK1852">
        <v>512</v>
      </c>
      <c r="AL1852">
        <v>5.8999999999999997E-2</v>
      </c>
      <c r="AM1852">
        <v>0.83589999999999998</v>
      </c>
      <c r="AN1852">
        <v>0.94099999999999995</v>
      </c>
      <c r="AO1852">
        <f>Data[[#This Row],[labeller_confidence_score]]-Data[[#This Row],[cytodiffusion_classification_confidence]]</f>
        <v>0.10509999999999997</v>
      </c>
    </row>
    <row r="1853" spans="1:41" x14ac:dyDescent="0.3">
      <c r="A1853" t="s">
        <v>1926</v>
      </c>
      <c r="B1853" t="s">
        <v>180</v>
      </c>
      <c r="C1853">
        <v>1</v>
      </c>
      <c r="D1853" t="s">
        <v>181</v>
      </c>
      <c r="E1853">
        <v>7.56</v>
      </c>
      <c r="F1853">
        <v>0</v>
      </c>
      <c r="G1853">
        <v>0</v>
      </c>
      <c r="H1853">
        <v>1</v>
      </c>
      <c r="I1853">
        <f>Data[[#This Row],[nucleus_area_pct]]/Data[[#This Row],[cytoplasm_ratio]]</f>
        <v>0</v>
      </c>
      <c r="J1853">
        <v>0.36699999999999999</v>
      </c>
      <c r="K1853">
        <v>0.93500000000000005</v>
      </c>
      <c r="L1853">
        <v>0.77</v>
      </c>
      <c r="M1853">
        <v>1</v>
      </c>
      <c r="N1853">
        <v>0.73299999999999998</v>
      </c>
      <c r="O1853">
        <v>153</v>
      </c>
      <c r="P1853">
        <v>66</v>
      </c>
      <c r="Q1853">
        <v>234</v>
      </c>
      <c r="R1853">
        <v>124</v>
      </c>
      <c r="S1853">
        <v>126</v>
      </c>
      <c r="T1853">
        <f>(Data[[#This Row],[mean_r]]/256)*100</f>
        <v>91.40625</v>
      </c>
      <c r="U1853">
        <f>(Data[[#This Row],[mean_g]]/256)*100</f>
        <v>48.4375</v>
      </c>
      <c r="V1853">
        <f>(Data[[#This Row],[mean_b]]/256)*100</f>
        <v>49.21875</v>
      </c>
      <c r="W1853">
        <v>0.45200000000000001</v>
      </c>
      <c r="X1853" t="s">
        <v>39</v>
      </c>
      <c r="Y1853" t="s">
        <v>40</v>
      </c>
      <c r="Z1853">
        <v>5121</v>
      </c>
      <c r="AA1853">
        <v>3.89</v>
      </c>
      <c r="AB1853">
        <v>14.2</v>
      </c>
      <c r="AC1853">
        <v>51</v>
      </c>
      <c r="AD1853">
        <v>239471</v>
      </c>
      <c r="AE1853">
        <v>83.8</v>
      </c>
      <c r="AF1853">
        <v>32</v>
      </c>
      <c r="AG1853" t="s">
        <v>64</v>
      </c>
      <c r="AH1853" t="s">
        <v>68</v>
      </c>
      <c r="AI1853" t="s">
        <v>56</v>
      </c>
      <c r="AJ1853">
        <v>60</v>
      </c>
      <c r="AK1853">
        <v>512</v>
      </c>
      <c r="AL1853">
        <v>0.60660000000000003</v>
      </c>
      <c r="AM1853">
        <v>0.73160000000000003</v>
      </c>
      <c r="AN1853">
        <v>0.8397</v>
      </c>
      <c r="AO1853">
        <f>Data[[#This Row],[labeller_confidence_score]]-Data[[#This Row],[cytodiffusion_classification_confidence]]</f>
        <v>0.10809999999999997</v>
      </c>
    </row>
    <row r="1854" spans="1:41" x14ac:dyDescent="0.3">
      <c r="A1854" t="s">
        <v>1927</v>
      </c>
      <c r="B1854" t="s">
        <v>62</v>
      </c>
      <c r="C1854">
        <v>0</v>
      </c>
      <c r="D1854" t="s">
        <v>50</v>
      </c>
      <c r="E1854">
        <v>6.88</v>
      </c>
      <c r="F1854">
        <v>89.2</v>
      </c>
      <c r="G1854">
        <v>0.74199999999999999</v>
      </c>
      <c r="H1854">
        <v>0.13300000000000001</v>
      </c>
      <c r="I1854">
        <f>Data[[#This Row],[nucleus_area_pct]]/Data[[#This Row],[cytoplasm_ratio]]</f>
        <v>670.67669172932324</v>
      </c>
      <c r="J1854">
        <v>0.878</v>
      </c>
      <c r="K1854">
        <v>0.30299999999999999</v>
      </c>
      <c r="L1854">
        <v>1.25</v>
      </c>
      <c r="M1854">
        <v>1</v>
      </c>
      <c r="N1854">
        <v>0.85099999999999998</v>
      </c>
      <c r="O1854">
        <v>192</v>
      </c>
      <c r="P1854">
        <v>55</v>
      </c>
      <c r="Q1854">
        <v>194</v>
      </c>
      <c r="R1854">
        <v>161</v>
      </c>
      <c r="S1854">
        <v>186</v>
      </c>
      <c r="T1854">
        <f>(Data[[#This Row],[mean_r]]/256)*100</f>
        <v>75.78125</v>
      </c>
      <c r="U1854">
        <f>(Data[[#This Row],[mean_g]]/256)*100</f>
        <v>62.890625</v>
      </c>
      <c r="V1854">
        <f>(Data[[#This Row],[mean_b]]/256)*100</f>
        <v>72.65625</v>
      </c>
      <c r="W1854">
        <v>0.77800000000000002</v>
      </c>
      <c r="X1854" t="s">
        <v>51</v>
      </c>
      <c r="Y1854" t="s">
        <v>40</v>
      </c>
      <c r="Z1854">
        <v>8636</v>
      </c>
      <c r="AA1854">
        <v>3.55</v>
      </c>
      <c r="AB1854">
        <v>13.5</v>
      </c>
      <c r="AC1854">
        <v>37.700000000000003</v>
      </c>
      <c r="AD1854">
        <v>180957</v>
      </c>
      <c r="AE1854">
        <v>72.5</v>
      </c>
      <c r="AF1854">
        <v>32.9</v>
      </c>
      <c r="AG1854" t="s">
        <v>46</v>
      </c>
      <c r="AH1854" t="s">
        <v>47</v>
      </c>
      <c r="AI1854" t="s">
        <v>56</v>
      </c>
      <c r="AJ1854">
        <v>100</v>
      </c>
      <c r="AK1854">
        <v>360</v>
      </c>
      <c r="AL1854">
        <v>7.17E-2</v>
      </c>
      <c r="AM1854">
        <v>0.93320000000000003</v>
      </c>
      <c r="AN1854">
        <v>0.9304</v>
      </c>
      <c r="AO1854">
        <f>Data[[#This Row],[labeller_confidence_score]]-Data[[#This Row],[cytodiffusion_classification_confidence]]</f>
        <v>-2.8000000000000247E-3</v>
      </c>
    </row>
    <row r="1855" spans="1:41" x14ac:dyDescent="0.3">
      <c r="A1855" t="s">
        <v>1928</v>
      </c>
      <c r="B1855" t="s">
        <v>49</v>
      </c>
      <c r="C1855">
        <v>0</v>
      </c>
      <c r="D1855" t="s">
        <v>50</v>
      </c>
      <c r="E1855">
        <v>11.92</v>
      </c>
      <c r="F1855">
        <v>51</v>
      </c>
      <c r="G1855">
        <v>0.57999999999999996</v>
      </c>
      <c r="H1855">
        <v>0.49099999999999999</v>
      </c>
      <c r="I1855">
        <f>Data[[#This Row],[nucleus_area_pct]]/Data[[#This Row],[cytoplasm_ratio]]</f>
        <v>103.86965376782078</v>
      </c>
      <c r="J1855">
        <v>0.78900000000000003</v>
      </c>
      <c r="K1855">
        <v>0.50800000000000001</v>
      </c>
      <c r="L1855">
        <v>3.43</v>
      </c>
      <c r="M1855">
        <v>4</v>
      </c>
      <c r="N1855">
        <v>0.82699999999999996</v>
      </c>
      <c r="O1855">
        <v>453</v>
      </c>
      <c r="P1855">
        <v>65</v>
      </c>
      <c r="Q1855">
        <v>203</v>
      </c>
      <c r="R1855">
        <v>165</v>
      </c>
      <c r="S1855">
        <v>190</v>
      </c>
      <c r="T1855">
        <f>(Data[[#This Row],[mean_r]]/256)*100</f>
        <v>79.296875</v>
      </c>
      <c r="U1855">
        <f>(Data[[#This Row],[mean_g]]/256)*100</f>
        <v>64.453125</v>
      </c>
      <c r="V1855">
        <f>(Data[[#This Row],[mean_b]]/256)*100</f>
        <v>74.21875</v>
      </c>
      <c r="W1855">
        <v>0.68600000000000005</v>
      </c>
      <c r="X1855" t="s">
        <v>51</v>
      </c>
      <c r="Y1855" t="s">
        <v>40</v>
      </c>
      <c r="Z1855">
        <v>9750</v>
      </c>
      <c r="AA1855">
        <v>5.32</v>
      </c>
      <c r="AB1855">
        <v>14.7</v>
      </c>
      <c r="AC1855">
        <v>39.9</v>
      </c>
      <c r="AD1855">
        <v>252389</v>
      </c>
      <c r="AE1855">
        <v>85</v>
      </c>
      <c r="AF1855">
        <v>33.9</v>
      </c>
      <c r="AG1855" t="s">
        <v>41</v>
      </c>
      <c r="AH1855" t="s">
        <v>47</v>
      </c>
      <c r="AI1855" t="s">
        <v>52</v>
      </c>
      <c r="AJ1855">
        <v>100</v>
      </c>
      <c r="AK1855">
        <v>512</v>
      </c>
      <c r="AL1855">
        <v>3.0300000000000001E-2</v>
      </c>
      <c r="AM1855">
        <v>0.876</v>
      </c>
      <c r="AN1855">
        <v>0.98160000000000003</v>
      </c>
      <c r="AO1855">
        <f>Data[[#This Row],[labeller_confidence_score]]-Data[[#This Row],[cytodiffusion_classification_confidence]]</f>
        <v>0.10560000000000003</v>
      </c>
    </row>
    <row r="1856" spans="1:41" x14ac:dyDescent="0.3">
      <c r="A1856" t="s">
        <v>1929</v>
      </c>
      <c r="B1856" t="s">
        <v>133</v>
      </c>
      <c r="C1856">
        <v>1</v>
      </c>
      <c r="D1856" t="s">
        <v>104</v>
      </c>
      <c r="E1856">
        <v>7.02</v>
      </c>
      <c r="F1856">
        <v>0</v>
      </c>
      <c r="G1856">
        <v>0</v>
      </c>
      <c r="H1856">
        <v>1</v>
      </c>
      <c r="I1856">
        <f>Data[[#This Row],[nucleus_area_pct]]/Data[[#This Row],[cytoplasm_ratio]]</f>
        <v>0</v>
      </c>
      <c r="J1856">
        <v>0.46700000000000003</v>
      </c>
      <c r="K1856">
        <v>0.67</v>
      </c>
      <c r="L1856">
        <v>0.62</v>
      </c>
      <c r="M1856">
        <v>1</v>
      </c>
      <c r="N1856">
        <v>0.85499999999999998</v>
      </c>
      <c r="O1856">
        <v>204</v>
      </c>
      <c r="P1856">
        <v>53</v>
      </c>
      <c r="Q1856">
        <v>237</v>
      </c>
      <c r="R1856">
        <v>110</v>
      </c>
      <c r="S1856">
        <v>137</v>
      </c>
      <c r="T1856">
        <f>(Data[[#This Row],[mean_r]]/256)*100</f>
        <v>92.578125</v>
      </c>
      <c r="U1856">
        <f>(Data[[#This Row],[mean_g]]/256)*100</f>
        <v>42.96875</v>
      </c>
      <c r="V1856">
        <f>(Data[[#This Row],[mean_b]]/256)*100</f>
        <v>53.515625</v>
      </c>
      <c r="W1856">
        <v>0.53</v>
      </c>
      <c r="X1856" t="s">
        <v>63</v>
      </c>
      <c r="Y1856" t="s">
        <v>40</v>
      </c>
      <c r="Z1856">
        <v>11468</v>
      </c>
      <c r="AA1856">
        <v>5.92</v>
      </c>
      <c r="AB1856">
        <v>15.8</v>
      </c>
      <c r="AC1856">
        <v>33</v>
      </c>
      <c r="AD1856">
        <v>276992</v>
      </c>
      <c r="AE1856">
        <v>85.1</v>
      </c>
      <c r="AF1856">
        <v>34.5</v>
      </c>
      <c r="AG1856" t="s">
        <v>64</v>
      </c>
      <c r="AH1856" t="s">
        <v>42</v>
      </c>
      <c r="AI1856" t="s">
        <v>56</v>
      </c>
      <c r="AJ1856">
        <v>40</v>
      </c>
      <c r="AK1856">
        <v>360</v>
      </c>
      <c r="AL1856">
        <v>0.95409999999999995</v>
      </c>
      <c r="AM1856">
        <v>0.79920000000000002</v>
      </c>
      <c r="AN1856">
        <v>0.72409999999999997</v>
      </c>
      <c r="AO1856">
        <f>Data[[#This Row],[labeller_confidence_score]]-Data[[#This Row],[cytodiffusion_classification_confidence]]</f>
        <v>-7.5100000000000056E-2</v>
      </c>
    </row>
    <row r="1857" spans="1:41" x14ac:dyDescent="0.3">
      <c r="A1857" t="s">
        <v>1930</v>
      </c>
      <c r="B1857" t="s">
        <v>37</v>
      </c>
      <c r="C1857">
        <v>1</v>
      </c>
      <c r="D1857" t="s">
        <v>38</v>
      </c>
      <c r="E1857">
        <v>12.66</v>
      </c>
      <c r="F1857">
        <v>62.6</v>
      </c>
      <c r="G1857">
        <v>0.55600000000000005</v>
      </c>
      <c r="H1857">
        <v>0.39</v>
      </c>
      <c r="I1857">
        <f>Data[[#This Row],[nucleus_area_pct]]/Data[[#This Row],[cytoplasm_ratio]]</f>
        <v>160.5128205128205</v>
      </c>
      <c r="J1857">
        <v>0.67700000000000005</v>
      </c>
      <c r="K1857">
        <v>0.68200000000000005</v>
      </c>
      <c r="L1857">
        <v>3.21</v>
      </c>
      <c r="M1857">
        <v>5.4</v>
      </c>
      <c r="N1857">
        <v>0.76300000000000001</v>
      </c>
      <c r="O1857">
        <v>492</v>
      </c>
      <c r="P1857">
        <v>72</v>
      </c>
      <c r="Q1857">
        <v>202</v>
      </c>
      <c r="R1857">
        <v>136</v>
      </c>
      <c r="S1857">
        <v>174</v>
      </c>
      <c r="T1857">
        <f>(Data[[#This Row],[mean_r]]/256)*100</f>
        <v>78.90625</v>
      </c>
      <c r="U1857">
        <f>(Data[[#This Row],[mean_g]]/256)*100</f>
        <v>53.125</v>
      </c>
      <c r="V1857">
        <f>(Data[[#This Row],[mean_b]]/256)*100</f>
        <v>67.96875</v>
      </c>
      <c r="W1857">
        <v>0.57699999999999996</v>
      </c>
      <c r="X1857" t="s">
        <v>63</v>
      </c>
      <c r="Y1857" t="s">
        <v>40</v>
      </c>
      <c r="Z1857">
        <v>2101</v>
      </c>
      <c r="AA1857">
        <v>4.7</v>
      </c>
      <c r="AB1857">
        <v>13</v>
      </c>
      <c r="AC1857">
        <v>38.6</v>
      </c>
      <c r="AD1857">
        <v>229522</v>
      </c>
      <c r="AE1857">
        <v>85.2</v>
      </c>
      <c r="AF1857">
        <v>34.799999999999997</v>
      </c>
      <c r="AG1857" t="s">
        <v>41</v>
      </c>
      <c r="AH1857" t="s">
        <v>42</v>
      </c>
      <c r="AI1857" t="s">
        <v>52</v>
      </c>
      <c r="AJ1857">
        <v>100</v>
      </c>
      <c r="AK1857">
        <v>224</v>
      </c>
      <c r="AL1857">
        <v>0.76219999999999999</v>
      </c>
      <c r="AM1857">
        <v>0.83160000000000001</v>
      </c>
      <c r="AN1857">
        <v>0.98070000000000002</v>
      </c>
      <c r="AO1857">
        <f>Data[[#This Row],[labeller_confidence_score]]-Data[[#This Row],[cytodiffusion_classification_confidence]]</f>
        <v>0.14910000000000001</v>
      </c>
    </row>
    <row r="1858" spans="1:41" x14ac:dyDescent="0.3">
      <c r="A1858" t="s">
        <v>1931</v>
      </c>
      <c r="B1858" t="s">
        <v>120</v>
      </c>
      <c r="C1858">
        <v>1</v>
      </c>
      <c r="D1858" t="s">
        <v>104</v>
      </c>
      <c r="E1858">
        <v>6.56</v>
      </c>
      <c r="F1858">
        <v>0</v>
      </c>
      <c r="G1858">
        <v>0</v>
      </c>
      <c r="H1858">
        <v>1</v>
      </c>
      <c r="I1858">
        <f>Data[[#This Row],[nucleus_area_pct]]/Data[[#This Row],[cytoplasm_ratio]]</f>
        <v>0</v>
      </c>
      <c r="J1858">
        <v>0.96299999999999997</v>
      </c>
      <c r="K1858">
        <v>0.127</v>
      </c>
      <c r="L1858">
        <v>0.79</v>
      </c>
      <c r="M1858">
        <v>1</v>
      </c>
      <c r="N1858">
        <v>0.95</v>
      </c>
      <c r="O1858">
        <v>167</v>
      </c>
      <c r="P1858">
        <v>39</v>
      </c>
      <c r="Q1858">
        <v>241</v>
      </c>
      <c r="R1858">
        <v>147</v>
      </c>
      <c r="S1858">
        <v>141</v>
      </c>
      <c r="T1858">
        <f>(Data[[#This Row],[mean_r]]/256)*100</f>
        <v>94.140625</v>
      </c>
      <c r="U1858">
        <f>(Data[[#This Row],[mean_g]]/256)*100</f>
        <v>57.421875</v>
      </c>
      <c r="V1858">
        <f>(Data[[#This Row],[mean_b]]/256)*100</f>
        <v>55.078125</v>
      </c>
      <c r="W1858">
        <v>0.54600000000000004</v>
      </c>
      <c r="X1858" t="s">
        <v>51</v>
      </c>
      <c r="Y1858" t="s">
        <v>40</v>
      </c>
      <c r="Z1858">
        <v>5497</v>
      </c>
      <c r="AA1858">
        <v>4.12</v>
      </c>
      <c r="AB1858">
        <v>15</v>
      </c>
      <c r="AC1858">
        <v>44.1</v>
      </c>
      <c r="AD1858">
        <v>305810</v>
      </c>
      <c r="AE1858">
        <v>87.4</v>
      </c>
      <c r="AF1858">
        <v>30</v>
      </c>
      <c r="AG1858" t="s">
        <v>41</v>
      </c>
      <c r="AH1858" t="s">
        <v>68</v>
      </c>
      <c r="AI1858" t="s">
        <v>52</v>
      </c>
      <c r="AJ1858">
        <v>100</v>
      </c>
      <c r="AK1858">
        <v>256</v>
      </c>
      <c r="AL1858">
        <v>0.86760000000000004</v>
      </c>
      <c r="AM1858">
        <v>0.84899999999999998</v>
      </c>
      <c r="AN1858">
        <v>0.70750000000000002</v>
      </c>
      <c r="AO1858">
        <f>Data[[#This Row],[labeller_confidence_score]]-Data[[#This Row],[cytodiffusion_classification_confidence]]</f>
        <v>-0.14149999999999996</v>
      </c>
    </row>
    <row r="1859" spans="1:41" x14ac:dyDescent="0.3">
      <c r="A1859" t="s">
        <v>1932</v>
      </c>
      <c r="B1859" t="s">
        <v>60</v>
      </c>
      <c r="C1859">
        <v>0</v>
      </c>
      <c r="D1859" t="s">
        <v>50</v>
      </c>
      <c r="E1859">
        <v>14.25</v>
      </c>
      <c r="F1859">
        <v>61.5</v>
      </c>
      <c r="G1859">
        <v>0.443</v>
      </c>
      <c r="H1859">
        <v>0.34799999999999998</v>
      </c>
      <c r="I1859">
        <f>Data[[#This Row],[nucleus_area_pct]]/Data[[#This Row],[cytoplasm_ratio]]</f>
        <v>176.72413793103451</v>
      </c>
      <c r="J1859">
        <v>0.68799999999999994</v>
      </c>
      <c r="K1859">
        <v>0.56899999999999995</v>
      </c>
      <c r="L1859">
        <v>1.88</v>
      </c>
      <c r="M1859">
        <v>1</v>
      </c>
      <c r="N1859">
        <v>0.80500000000000005</v>
      </c>
      <c r="O1859">
        <v>551</v>
      </c>
      <c r="P1859">
        <v>90</v>
      </c>
      <c r="Q1859">
        <v>190</v>
      </c>
      <c r="R1859">
        <v>149</v>
      </c>
      <c r="S1859">
        <v>200</v>
      </c>
      <c r="T1859">
        <f>(Data[[#This Row],[mean_r]]/256)*100</f>
        <v>74.21875</v>
      </c>
      <c r="U1859">
        <f>(Data[[#This Row],[mean_g]]/256)*100</f>
        <v>58.203125</v>
      </c>
      <c r="V1859">
        <f>(Data[[#This Row],[mean_b]]/256)*100</f>
        <v>78.125</v>
      </c>
      <c r="W1859">
        <v>0.48399999999999999</v>
      </c>
      <c r="X1859" t="s">
        <v>39</v>
      </c>
      <c r="Y1859" t="s">
        <v>40</v>
      </c>
      <c r="Z1859">
        <v>3931</v>
      </c>
      <c r="AA1859">
        <v>5.37</v>
      </c>
      <c r="AB1859">
        <v>16.7</v>
      </c>
      <c r="AC1859">
        <v>41.9</v>
      </c>
      <c r="AD1859">
        <v>229141</v>
      </c>
      <c r="AE1859">
        <v>77</v>
      </c>
      <c r="AF1859">
        <v>32.6</v>
      </c>
      <c r="AG1859" t="s">
        <v>46</v>
      </c>
      <c r="AH1859" t="s">
        <v>42</v>
      </c>
      <c r="AI1859" t="s">
        <v>52</v>
      </c>
      <c r="AJ1859">
        <v>100</v>
      </c>
      <c r="AK1859">
        <v>256</v>
      </c>
      <c r="AL1859">
        <v>0.12570000000000001</v>
      </c>
      <c r="AM1859">
        <v>0.89549999999999996</v>
      </c>
      <c r="AN1859">
        <v>0.90310000000000001</v>
      </c>
      <c r="AO1859">
        <f>Data[[#This Row],[labeller_confidence_score]]-Data[[#This Row],[cytodiffusion_classification_confidence]]</f>
        <v>7.6000000000000512E-3</v>
      </c>
    </row>
    <row r="1860" spans="1:41" x14ac:dyDescent="0.3">
      <c r="A1860" t="s">
        <v>1933</v>
      </c>
      <c r="B1860" t="s">
        <v>120</v>
      </c>
      <c r="C1860">
        <v>1</v>
      </c>
      <c r="D1860" t="s">
        <v>104</v>
      </c>
      <c r="E1860">
        <v>6.4</v>
      </c>
      <c r="F1860">
        <v>0</v>
      </c>
      <c r="G1860">
        <v>0</v>
      </c>
      <c r="H1860">
        <v>1</v>
      </c>
      <c r="I1860">
        <f>Data[[#This Row],[nucleus_area_pct]]/Data[[#This Row],[cytoplasm_ratio]]</f>
        <v>0</v>
      </c>
      <c r="J1860">
        <v>0.95199999999999996</v>
      </c>
      <c r="K1860">
        <v>8.8999999999999996E-2</v>
      </c>
      <c r="L1860">
        <v>0.62</v>
      </c>
      <c r="M1860">
        <v>1</v>
      </c>
      <c r="N1860">
        <v>0.94299999999999995</v>
      </c>
      <c r="O1860">
        <v>162</v>
      </c>
      <c r="P1860">
        <v>42</v>
      </c>
      <c r="Q1860">
        <v>232</v>
      </c>
      <c r="R1860">
        <v>116</v>
      </c>
      <c r="S1860">
        <v>132</v>
      </c>
      <c r="T1860">
        <f>(Data[[#This Row],[mean_r]]/256)*100</f>
        <v>90.625</v>
      </c>
      <c r="U1860">
        <f>(Data[[#This Row],[mean_g]]/256)*100</f>
        <v>45.3125</v>
      </c>
      <c r="V1860">
        <f>(Data[[#This Row],[mean_b]]/256)*100</f>
        <v>51.5625</v>
      </c>
      <c r="W1860">
        <v>0.53</v>
      </c>
      <c r="X1860" t="s">
        <v>63</v>
      </c>
      <c r="Y1860" t="s">
        <v>45</v>
      </c>
      <c r="Z1860">
        <v>7259</v>
      </c>
      <c r="AA1860">
        <v>3.88</v>
      </c>
      <c r="AB1860">
        <v>16.7</v>
      </c>
      <c r="AC1860">
        <v>37.799999999999997</v>
      </c>
      <c r="AD1860">
        <v>151647</v>
      </c>
      <c r="AE1860">
        <v>96.1</v>
      </c>
      <c r="AF1860">
        <v>34.700000000000003</v>
      </c>
      <c r="AG1860" t="s">
        <v>46</v>
      </c>
      <c r="AH1860" t="s">
        <v>42</v>
      </c>
      <c r="AI1860" t="s">
        <v>43</v>
      </c>
      <c r="AJ1860">
        <v>60</v>
      </c>
      <c r="AK1860">
        <v>512</v>
      </c>
      <c r="AL1860">
        <v>0.83399999999999996</v>
      </c>
      <c r="AM1860">
        <v>0.77259999999999995</v>
      </c>
      <c r="AN1860">
        <v>0.70609999999999995</v>
      </c>
      <c r="AO1860">
        <f>Data[[#This Row],[labeller_confidence_score]]-Data[[#This Row],[cytodiffusion_classification_confidence]]</f>
        <v>-6.6500000000000004E-2</v>
      </c>
    </row>
    <row r="1861" spans="1:41" x14ac:dyDescent="0.3">
      <c r="A1861" t="s">
        <v>1934</v>
      </c>
      <c r="B1861" t="s">
        <v>110</v>
      </c>
      <c r="C1861">
        <v>1</v>
      </c>
      <c r="D1861" t="s">
        <v>104</v>
      </c>
      <c r="E1861">
        <v>9.32</v>
      </c>
      <c r="F1861">
        <v>0</v>
      </c>
      <c r="G1861">
        <v>0</v>
      </c>
      <c r="H1861">
        <v>1</v>
      </c>
      <c r="I1861">
        <f>Data[[#This Row],[nucleus_area_pct]]/Data[[#This Row],[cytoplasm_ratio]]</f>
        <v>0</v>
      </c>
      <c r="J1861">
        <v>0.89900000000000002</v>
      </c>
      <c r="K1861">
        <v>0.19900000000000001</v>
      </c>
      <c r="L1861">
        <v>1.04</v>
      </c>
      <c r="M1861">
        <v>1</v>
      </c>
      <c r="N1861">
        <v>0.93899999999999995</v>
      </c>
      <c r="O1861">
        <v>154</v>
      </c>
      <c r="P1861">
        <v>51</v>
      </c>
      <c r="Q1861">
        <v>216</v>
      </c>
      <c r="R1861">
        <v>121</v>
      </c>
      <c r="S1861">
        <v>127</v>
      </c>
      <c r="T1861">
        <f>(Data[[#This Row],[mean_r]]/256)*100</f>
        <v>84.375</v>
      </c>
      <c r="U1861">
        <f>(Data[[#This Row],[mean_g]]/256)*100</f>
        <v>47.265625</v>
      </c>
      <c r="V1861">
        <f>(Data[[#This Row],[mean_b]]/256)*100</f>
        <v>49.609375</v>
      </c>
      <c r="W1861">
        <v>0.53800000000000003</v>
      </c>
      <c r="X1861" t="s">
        <v>51</v>
      </c>
      <c r="Y1861" t="s">
        <v>40</v>
      </c>
      <c r="Z1861">
        <v>8573</v>
      </c>
      <c r="AA1861">
        <v>4.38</v>
      </c>
      <c r="AB1861">
        <v>12.1</v>
      </c>
      <c r="AC1861">
        <v>52.1</v>
      </c>
      <c r="AD1861">
        <v>166086</v>
      </c>
      <c r="AE1861">
        <v>85.8</v>
      </c>
      <c r="AF1861">
        <v>35.1</v>
      </c>
      <c r="AG1861" t="s">
        <v>64</v>
      </c>
      <c r="AH1861" t="s">
        <v>47</v>
      </c>
      <c r="AI1861" t="s">
        <v>56</v>
      </c>
      <c r="AJ1861">
        <v>100</v>
      </c>
      <c r="AK1861">
        <v>512</v>
      </c>
      <c r="AL1861">
        <v>0.91439999999999999</v>
      </c>
      <c r="AM1861">
        <v>0.66339999999999999</v>
      </c>
      <c r="AN1861">
        <v>0.87829999999999997</v>
      </c>
      <c r="AO1861">
        <f>Data[[#This Row],[labeller_confidence_score]]-Data[[#This Row],[cytodiffusion_classification_confidence]]</f>
        <v>0.21489999999999998</v>
      </c>
    </row>
    <row r="1862" spans="1:41" x14ac:dyDescent="0.3">
      <c r="A1862" t="s">
        <v>1935</v>
      </c>
      <c r="B1862" t="s">
        <v>62</v>
      </c>
      <c r="C1862">
        <v>0</v>
      </c>
      <c r="D1862" t="s">
        <v>50</v>
      </c>
      <c r="E1862">
        <v>9.73</v>
      </c>
      <c r="F1862">
        <v>79.8</v>
      </c>
      <c r="G1862">
        <v>0.77800000000000002</v>
      </c>
      <c r="H1862">
        <v>0.28799999999999998</v>
      </c>
      <c r="I1862">
        <f>Data[[#This Row],[nucleus_area_pct]]/Data[[#This Row],[cytoplasm_ratio]]</f>
        <v>277.08333333333337</v>
      </c>
      <c r="J1862">
        <v>0.84699999999999998</v>
      </c>
      <c r="K1862">
        <v>0.20100000000000001</v>
      </c>
      <c r="L1862">
        <v>0.98</v>
      </c>
      <c r="M1862">
        <v>1</v>
      </c>
      <c r="N1862">
        <v>1</v>
      </c>
      <c r="O1862">
        <v>289</v>
      </c>
      <c r="P1862">
        <v>55</v>
      </c>
      <c r="Q1862">
        <v>202</v>
      </c>
      <c r="R1862">
        <v>139</v>
      </c>
      <c r="S1862">
        <v>192</v>
      </c>
      <c r="T1862">
        <f>(Data[[#This Row],[mean_r]]/256)*100</f>
        <v>78.90625</v>
      </c>
      <c r="U1862">
        <f>(Data[[#This Row],[mean_g]]/256)*100</f>
        <v>54.296875</v>
      </c>
      <c r="V1862">
        <f>(Data[[#This Row],[mean_b]]/256)*100</f>
        <v>75</v>
      </c>
      <c r="W1862">
        <v>0.82199999999999995</v>
      </c>
      <c r="X1862" t="s">
        <v>63</v>
      </c>
      <c r="Y1862" t="s">
        <v>40</v>
      </c>
      <c r="Z1862">
        <v>8654</v>
      </c>
      <c r="AA1862">
        <v>6.8</v>
      </c>
      <c r="AB1862">
        <v>13.8</v>
      </c>
      <c r="AC1862">
        <v>37.4</v>
      </c>
      <c r="AD1862">
        <v>310028</v>
      </c>
      <c r="AE1862">
        <v>79.099999999999994</v>
      </c>
      <c r="AF1862">
        <v>34</v>
      </c>
      <c r="AG1862" t="s">
        <v>64</v>
      </c>
      <c r="AH1862" t="s">
        <v>47</v>
      </c>
      <c r="AI1862" t="s">
        <v>43</v>
      </c>
      <c r="AJ1862">
        <v>100</v>
      </c>
      <c r="AK1862">
        <v>256</v>
      </c>
      <c r="AL1862">
        <v>7.3800000000000004E-2</v>
      </c>
      <c r="AM1862">
        <v>0.88070000000000004</v>
      </c>
      <c r="AN1862">
        <v>0.9526</v>
      </c>
      <c r="AO1862">
        <f>Data[[#This Row],[labeller_confidence_score]]-Data[[#This Row],[cytodiffusion_classification_confidence]]</f>
        <v>7.1899999999999964E-2</v>
      </c>
    </row>
    <row r="1863" spans="1:41" x14ac:dyDescent="0.3">
      <c r="A1863" t="s">
        <v>1936</v>
      </c>
      <c r="B1863" t="s">
        <v>85</v>
      </c>
      <c r="C1863">
        <v>0</v>
      </c>
      <c r="D1863" t="s">
        <v>50</v>
      </c>
      <c r="E1863">
        <v>10.75</v>
      </c>
      <c r="F1863">
        <v>59.5</v>
      </c>
      <c r="G1863">
        <v>0.69</v>
      </c>
      <c r="H1863">
        <v>0.34799999999999998</v>
      </c>
      <c r="I1863">
        <f>Data[[#This Row],[nucleus_area_pct]]/Data[[#This Row],[cytoplasm_ratio]]</f>
        <v>170.97701149425288</v>
      </c>
      <c r="J1863">
        <v>0.72</v>
      </c>
      <c r="K1863">
        <v>0.21199999999999999</v>
      </c>
      <c r="L1863">
        <v>5.15</v>
      </c>
      <c r="M1863">
        <v>2</v>
      </c>
      <c r="N1863">
        <v>0.82699999999999996</v>
      </c>
      <c r="O1863">
        <v>375</v>
      </c>
      <c r="P1863">
        <v>53</v>
      </c>
      <c r="Q1863">
        <v>189</v>
      </c>
      <c r="R1863">
        <v>130</v>
      </c>
      <c r="S1863">
        <v>214</v>
      </c>
      <c r="T1863">
        <f>(Data[[#This Row],[mean_r]]/256)*100</f>
        <v>73.828125</v>
      </c>
      <c r="U1863">
        <f>(Data[[#This Row],[mean_g]]/256)*100</f>
        <v>50.78125</v>
      </c>
      <c r="V1863">
        <f>(Data[[#This Row],[mean_b]]/256)*100</f>
        <v>83.59375</v>
      </c>
      <c r="W1863">
        <v>0.73499999999999999</v>
      </c>
      <c r="X1863" t="s">
        <v>51</v>
      </c>
      <c r="Y1863" t="s">
        <v>45</v>
      </c>
      <c r="Z1863">
        <v>12038</v>
      </c>
      <c r="AA1863">
        <v>5.01</v>
      </c>
      <c r="AB1863">
        <v>13.7</v>
      </c>
      <c r="AC1863">
        <v>37</v>
      </c>
      <c r="AD1863">
        <v>182221</v>
      </c>
      <c r="AE1863">
        <v>70.099999999999994</v>
      </c>
      <c r="AF1863">
        <v>31.6</v>
      </c>
      <c r="AG1863" t="s">
        <v>46</v>
      </c>
      <c r="AH1863" t="s">
        <v>42</v>
      </c>
      <c r="AI1863" t="s">
        <v>52</v>
      </c>
      <c r="AJ1863">
        <v>100</v>
      </c>
      <c r="AK1863">
        <v>512</v>
      </c>
      <c r="AL1863">
        <v>9.0700000000000003E-2</v>
      </c>
      <c r="AM1863">
        <v>0.89249999999999996</v>
      </c>
      <c r="AN1863">
        <v>0.80569999999999997</v>
      </c>
      <c r="AO1863">
        <f>Data[[#This Row],[labeller_confidence_score]]-Data[[#This Row],[cytodiffusion_classification_confidence]]</f>
        <v>-8.6799999999999988E-2</v>
      </c>
    </row>
    <row r="1864" spans="1:41" x14ac:dyDescent="0.3">
      <c r="A1864" t="s">
        <v>1937</v>
      </c>
      <c r="B1864" t="s">
        <v>103</v>
      </c>
      <c r="C1864">
        <v>1</v>
      </c>
      <c r="D1864" t="s">
        <v>104</v>
      </c>
      <c r="E1864">
        <v>5.1100000000000003</v>
      </c>
      <c r="F1864">
        <v>0</v>
      </c>
      <c r="G1864">
        <v>0</v>
      </c>
      <c r="H1864">
        <v>1</v>
      </c>
      <c r="I1864">
        <f>Data[[#This Row],[nucleus_area_pct]]/Data[[#This Row],[cytoplasm_ratio]]</f>
        <v>0</v>
      </c>
      <c r="J1864">
        <v>0.52700000000000002</v>
      </c>
      <c r="K1864">
        <v>0.90500000000000003</v>
      </c>
      <c r="L1864">
        <v>0.84</v>
      </c>
      <c r="M1864">
        <v>1</v>
      </c>
      <c r="N1864">
        <v>0.74</v>
      </c>
      <c r="O1864">
        <v>70</v>
      </c>
      <c r="P1864">
        <v>42</v>
      </c>
      <c r="Q1864">
        <v>228</v>
      </c>
      <c r="R1864">
        <v>143</v>
      </c>
      <c r="S1864">
        <v>110</v>
      </c>
      <c r="T1864">
        <f>(Data[[#This Row],[mean_r]]/256)*100</f>
        <v>89.0625</v>
      </c>
      <c r="U1864">
        <f>(Data[[#This Row],[mean_g]]/256)*100</f>
        <v>55.859375</v>
      </c>
      <c r="V1864">
        <f>(Data[[#This Row],[mean_b]]/256)*100</f>
        <v>42.96875</v>
      </c>
      <c r="W1864">
        <v>0.435</v>
      </c>
      <c r="X1864" t="s">
        <v>51</v>
      </c>
      <c r="Y1864" t="s">
        <v>40</v>
      </c>
      <c r="Z1864">
        <v>8081</v>
      </c>
      <c r="AA1864">
        <v>4.24</v>
      </c>
      <c r="AB1864">
        <v>13.9</v>
      </c>
      <c r="AC1864">
        <v>42.3</v>
      </c>
      <c r="AD1864">
        <v>286438</v>
      </c>
      <c r="AE1864">
        <v>87</v>
      </c>
      <c r="AF1864">
        <v>33.4</v>
      </c>
      <c r="AG1864" t="s">
        <v>64</v>
      </c>
      <c r="AH1864" t="s">
        <v>42</v>
      </c>
      <c r="AI1864" t="s">
        <v>56</v>
      </c>
      <c r="AJ1864">
        <v>40</v>
      </c>
      <c r="AK1864">
        <v>512</v>
      </c>
      <c r="AL1864">
        <v>0.90169999999999995</v>
      </c>
      <c r="AM1864">
        <v>0.57709999999999995</v>
      </c>
      <c r="AN1864">
        <v>0.61619999999999997</v>
      </c>
      <c r="AO1864">
        <f>Data[[#This Row],[labeller_confidence_score]]-Data[[#This Row],[cytodiffusion_classification_confidence]]</f>
        <v>3.9100000000000024E-2</v>
      </c>
    </row>
    <row r="1865" spans="1:41" x14ac:dyDescent="0.3">
      <c r="A1865" t="s">
        <v>1938</v>
      </c>
      <c r="B1865" t="s">
        <v>74</v>
      </c>
      <c r="C1865">
        <v>0</v>
      </c>
      <c r="D1865" t="s">
        <v>75</v>
      </c>
      <c r="E1865">
        <v>2.6</v>
      </c>
      <c r="F1865">
        <v>0</v>
      </c>
      <c r="G1865">
        <v>0</v>
      </c>
      <c r="H1865">
        <v>1</v>
      </c>
      <c r="I1865">
        <f>Data[[#This Row],[nucleus_area_pct]]/Data[[#This Row],[cytoplasm_ratio]]</f>
        <v>0</v>
      </c>
      <c r="J1865">
        <v>0.70299999999999996</v>
      </c>
      <c r="K1865">
        <v>0.254</v>
      </c>
      <c r="L1865">
        <v>2.1800000000000002</v>
      </c>
      <c r="M1865">
        <v>1</v>
      </c>
      <c r="N1865">
        <v>0.76700000000000002</v>
      </c>
      <c r="O1865">
        <v>20</v>
      </c>
      <c r="P1865">
        <v>15</v>
      </c>
      <c r="Q1865">
        <v>180</v>
      </c>
      <c r="R1865">
        <v>149</v>
      </c>
      <c r="S1865">
        <v>169</v>
      </c>
      <c r="T1865">
        <f>(Data[[#This Row],[mean_r]]/256)*100</f>
        <v>70.3125</v>
      </c>
      <c r="U1865">
        <f>(Data[[#This Row],[mean_g]]/256)*100</f>
        <v>58.203125</v>
      </c>
      <c r="V1865">
        <f>(Data[[#This Row],[mean_b]]/256)*100</f>
        <v>66.015625</v>
      </c>
      <c r="W1865">
        <v>0.495</v>
      </c>
      <c r="X1865" t="s">
        <v>51</v>
      </c>
      <c r="Y1865" t="s">
        <v>40</v>
      </c>
      <c r="Z1865">
        <v>7660</v>
      </c>
      <c r="AA1865">
        <v>4.01</v>
      </c>
      <c r="AB1865">
        <v>14.8</v>
      </c>
      <c r="AC1865">
        <v>36.799999999999997</v>
      </c>
      <c r="AD1865">
        <v>76482</v>
      </c>
      <c r="AE1865">
        <v>101.9</v>
      </c>
      <c r="AF1865">
        <v>33.200000000000003</v>
      </c>
      <c r="AG1865" t="s">
        <v>64</v>
      </c>
      <c r="AH1865" t="s">
        <v>68</v>
      </c>
      <c r="AI1865" t="s">
        <v>43</v>
      </c>
      <c r="AJ1865">
        <v>100</v>
      </c>
      <c r="AK1865">
        <v>224</v>
      </c>
      <c r="AL1865">
        <v>3.8399999999999997E-2</v>
      </c>
      <c r="AM1865">
        <v>0.85299999999999998</v>
      </c>
      <c r="AN1865">
        <v>0.9153</v>
      </c>
      <c r="AO1865">
        <f>Data[[#This Row],[labeller_confidence_score]]-Data[[#This Row],[cytodiffusion_classification_confidence]]</f>
        <v>6.2300000000000022E-2</v>
      </c>
    </row>
    <row r="1866" spans="1:41" x14ac:dyDescent="0.3">
      <c r="A1866" t="s">
        <v>1939</v>
      </c>
      <c r="B1866" t="s">
        <v>110</v>
      </c>
      <c r="C1866">
        <v>1</v>
      </c>
      <c r="D1866" t="s">
        <v>104</v>
      </c>
      <c r="E1866">
        <v>9.24</v>
      </c>
      <c r="F1866">
        <v>0</v>
      </c>
      <c r="G1866">
        <v>0</v>
      </c>
      <c r="H1866">
        <v>1</v>
      </c>
      <c r="I1866">
        <f>Data[[#This Row],[nucleus_area_pct]]/Data[[#This Row],[cytoplasm_ratio]]</f>
        <v>0</v>
      </c>
      <c r="J1866">
        <v>0.93200000000000005</v>
      </c>
      <c r="K1866">
        <v>0.27200000000000002</v>
      </c>
      <c r="L1866">
        <v>0.72</v>
      </c>
      <c r="M1866">
        <v>1</v>
      </c>
      <c r="N1866">
        <v>0.88</v>
      </c>
      <c r="O1866">
        <v>212</v>
      </c>
      <c r="P1866">
        <v>46</v>
      </c>
      <c r="Q1866">
        <v>218</v>
      </c>
      <c r="R1866">
        <v>118</v>
      </c>
      <c r="S1866">
        <v>122</v>
      </c>
      <c r="T1866">
        <f>(Data[[#This Row],[mean_r]]/256)*100</f>
        <v>85.15625</v>
      </c>
      <c r="U1866">
        <f>(Data[[#This Row],[mean_g]]/256)*100</f>
        <v>46.09375</v>
      </c>
      <c r="V1866">
        <f>(Data[[#This Row],[mean_b]]/256)*100</f>
        <v>47.65625</v>
      </c>
      <c r="W1866">
        <v>0.48099999999999998</v>
      </c>
      <c r="X1866" t="s">
        <v>51</v>
      </c>
      <c r="Y1866" t="s">
        <v>45</v>
      </c>
      <c r="Z1866">
        <v>7184</v>
      </c>
      <c r="AA1866">
        <v>4.96</v>
      </c>
      <c r="AB1866">
        <v>14.2</v>
      </c>
      <c r="AC1866">
        <v>40.700000000000003</v>
      </c>
      <c r="AD1866">
        <v>213234</v>
      </c>
      <c r="AE1866">
        <v>96.1</v>
      </c>
      <c r="AF1866">
        <v>32.9</v>
      </c>
      <c r="AG1866" t="s">
        <v>46</v>
      </c>
      <c r="AH1866" t="s">
        <v>42</v>
      </c>
      <c r="AI1866" t="s">
        <v>56</v>
      </c>
      <c r="AJ1866">
        <v>60</v>
      </c>
      <c r="AK1866">
        <v>360</v>
      </c>
      <c r="AL1866">
        <v>0.63829999999999998</v>
      </c>
      <c r="AM1866">
        <v>0.55410000000000004</v>
      </c>
      <c r="AN1866">
        <v>0.76939999999999997</v>
      </c>
      <c r="AO1866">
        <f>Data[[#This Row],[labeller_confidence_score]]-Data[[#This Row],[cytodiffusion_classification_confidence]]</f>
        <v>0.21529999999999994</v>
      </c>
    </row>
    <row r="1867" spans="1:41" x14ac:dyDescent="0.3">
      <c r="A1867" t="s">
        <v>1940</v>
      </c>
      <c r="B1867" t="s">
        <v>62</v>
      </c>
      <c r="C1867">
        <v>0</v>
      </c>
      <c r="D1867" t="s">
        <v>50</v>
      </c>
      <c r="E1867">
        <v>8.56</v>
      </c>
      <c r="F1867">
        <v>80.599999999999994</v>
      </c>
      <c r="G1867">
        <v>0.70399999999999996</v>
      </c>
      <c r="H1867">
        <v>0.29499999999999998</v>
      </c>
      <c r="I1867">
        <f>Data[[#This Row],[nucleus_area_pct]]/Data[[#This Row],[cytoplasm_ratio]]</f>
        <v>273.22033898305085</v>
      </c>
      <c r="J1867">
        <v>0.92700000000000005</v>
      </c>
      <c r="K1867">
        <v>0.17100000000000001</v>
      </c>
      <c r="L1867">
        <v>0.76</v>
      </c>
      <c r="M1867">
        <v>1</v>
      </c>
      <c r="N1867">
        <v>0.93300000000000005</v>
      </c>
      <c r="O1867">
        <v>239</v>
      </c>
      <c r="P1867">
        <v>56</v>
      </c>
      <c r="Q1867">
        <v>179</v>
      </c>
      <c r="R1867">
        <v>161</v>
      </c>
      <c r="S1867">
        <v>201</v>
      </c>
      <c r="T1867">
        <f>(Data[[#This Row],[mean_r]]/256)*100</f>
        <v>69.921875</v>
      </c>
      <c r="U1867">
        <f>(Data[[#This Row],[mean_g]]/256)*100</f>
        <v>62.890625</v>
      </c>
      <c r="V1867">
        <f>(Data[[#This Row],[mean_b]]/256)*100</f>
        <v>78.515625</v>
      </c>
      <c r="W1867">
        <v>0.70899999999999996</v>
      </c>
      <c r="X1867" t="s">
        <v>51</v>
      </c>
      <c r="Y1867" t="s">
        <v>45</v>
      </c>
      <c r="Z1867">
        <v>7483</v>
      </c>
      <c r="AA1867">
        <v>4.32</v>
      </c>
      <c r="AB1867">
        <v>13.4</v>
      </c>
      <c r="AC1867">
        <v>37.799999999999997</v>
      </c>
      <c r="AD1867">
        <v>105512</v>
      </c>
      <c r="AE1867">
        <v>88.9</v>
      </c>
      <c r="AF1867">
        <v>33</v>
      </c>
      <c r="AG1867" t="s">
        <v>64</v>
      </c>
      <c r="AH1867" t="s">
        <v>42</v>
      </c>
      <c r="AI1867" t="s">
        <v>52</v>
      </c>
      <c r="AJ1867">
        <v>40</v>
      </c>
      <c r="AK1867">
        <v>256</v>
      </c>
      <c r="AL1867">
        <v>5.7000000000000002E-2</v>
      </c>
      <c r="AM1867">
        <v>0.99080000000000001</v>
      </c>
      <c r="AN1867">
        <v>0.9143</v>
      </c>
      <c r="AO1867">
        <f>Data[[#This Row],[labeller_confidence_score]]-Data[[#This Row],[cytodiffusion_classification_confidence]]</f>
        <v>-7.6500000000000012E-2</v>
      </c>
    </row>
    <row r="1868" spans="1:41" x14ac:dyDescent="0.3">
      <c r="A1868" t="s">
        <v>1941</v>
      </c>
      <c r="B1868" t="s">
        <v>110</v>
      </c>
      <c r="C1868">
        <v>1</v>
      </c>
      <c r="D1868" t="s">
        <v>104</v>
      </c>
      <c r="E1868">
        <v>9.3000000000000007</v>
      </c>
      <c r="F1868">
        <v>0</v>
      </c>
      <c r="G1868">
        <v>0</v>
      </c>
      <c r="H1868">
        <v>1</v>
      </c>
      <c r="I1868">
        <f>Data[[#This Row],[nucleus_area_pct]]/Data[[#This Row],[cytoplasm_ratio]]</f>
        <v>0</v>
      </c>
      <c r="J1868">
        <v>0.83899999999999997</v>
      </c>
      <c r="K1868">
        <v>0.21</v>
      </c>
      <c r="L1868">
        <v>0.79</v>
      </c>
      <c r="M1868">
        <v>1</v>
      </c>
      <c r="N1868">
        <v>0.92600000000000005</v>
      </c>
      <c r="O1868">
        <v>185</v>
      </c>
      <c r="P1868">
        <v>53</v>
      </c>
      <c r="Q1868">
        <v>240</v>
      </c>
      <c r="R1868">
        <v>131</v>
      </c>
      <c r="S1868">
        <v>142</v>
      </c>
      <c r="T1868">
        <f>(Data[[#This Row],[mean_r]]/256)*100</f>
        <v>93.75</v>
      </c>
      <c r="U1868">
        <f>(Data[[#This Row],[mean_g]]/256)*100</f>
        <v>51.171875</v>
      </c>
      <c r="V1868">
        <f>(Data[[#This Row],[mean_b]]/256)*100</f>
        <v>55.46875</v>
      </c>
      <c r="W1868">
        <v>0.52500000000000002</v>
      </c>
      <c r="X1868" t="s">
        <v>51</v>
      </c>
      <c r="Y1868" t="s">
        <v>40</v>
      </c>
      <c r="Z1868">
        <v>6833</v>
      </c>
      <c r="AA1868">
        <v>3.58</v>
      </c>
      <c r="AB1868">
        <v>14.7</v>
      </c>
      <c r="AC1868">
        <v>55.1</v>
      </c>
      <c r="AD1868">
        <v>239317</v>
      </c>
      <c r="AE1868">
        <v>82.8</v>
      </c>
      <c r="AF1868">
        <v>33.700000000000003</v>
      </c>
      <c r="AG1868" t="s">
        <v>64</v>
      </c>
      <c r="AH1868" t="s">
        <v>47</v>
      </c>
      <c r="AI1868" t="s">
        <v>56</v>
      </c>
      <c r="AJ1868">
        <v>100</v>
      </c>
      <c r="AK1868">
        <v>512</v>
      </c>
      <c r="AL1868">
        <v>1</v>
      </c>
      <c r="AM1868">
        <v>0.83689999999999998</v>
      </c>
      <c r="AN1868">
        <v>0.85960000000000003</v>
      </c>
      <c r="AO1868">
        <f>Data[[#This Row],[labeller_confidence_score]]-Data[[#This Row],[cytodiffusion_classification_confidence]]</f>
        <v>2.2700000000000053E-2</v>
      </c>
    </row>
    <row r="1869" spans="1:41" x14ac:dyDescent="0.3">
      <c r="A1869" t="s">
        <v>1942</v>
      </c>
      <c r="B1869" t="s">
        <v>106</v>
      </c>
      <c r="C1869">
        <v>1</v>
      </c>
      <c r="D1869" t="s">
        <v>82</v>
      </c>
      <c r="E1869">
        <v>12.67</v>
      </c>
      <c r="F1869">
        <v>75.099999999999994</v>
      </c>
      <c r="G1869">
        <v>0.33300000000000002</v>
      </c>
      <c r="H1869">
        <v>0.13500000000000001</v>
      </c>
      <c r="I1869">
        <f>Data[[#This Row],[nucleus_area_pct]]/Data[[#This Row],[cytoplasm_ratio]]</f>
        <v>556.29629629629619</v>
      </c>
      <c r="J1869">
        <v>0.83299999999999996</v>
      </c>
      <c r="K1869">
        <v>0.38800000000000001</v>
      </c>
      <c r="L1869">
        <v>0.44</v>
      </c>
      <c r="M1869">
        <v>1.2</v>
      </c>
      <c r="N1869">
        <v>0.91700000000000004</v>
      </c>
      <c r="O1869">
        <v>513</v>
      </c>
      <c r="P1869">
        <v>103</v>
      </c>
      <c r="Q1869">
        <v>163</v>
      </c>
      <c r="R1869">
        <v>122</v>
      </c>
      <c r="S1869">
        <v>176</v>
      </c>
      <c r="T1869">
        <f>(Data[[#This Row],[mean_r]]/256)*100</f>
        <v>63.671875</v>
      </c>
      <c r="U1869">
        <f>(Data[[#This Row],[mean_g]]/256)*100</f>
        <v>47.65625</v>
      </c>
      <c r="V1869">
        <f>(Data[[#This Row],[mean_b]]/256)*100</f>
        <v>68.75</v>
      </c>
      <c r="W1869">
        <v>0.70299999999999996</v>
      </c>
      <c r="X1869" t="s">
        <v>39</v>
      </c>
      <c r="Y1869" t="s">
        <v>40</v>
      </c>
      <c r="Z1869">
        <v>7805</v>
      </c>
      <c r="AA1869">
        <v>3.74</v>
      </c>
      <c r="AB1869">
        <v>12.4</v>
      </c>
      <c r="AC1869">
        <v>38.299999999999997</v>
      </c>
      <c r="AD1869">
        <v>239197</v>
      </c>
      <c r="AE1869">
        <v>78</v>
      </c>
      <c r="AF1869">
        <v>33.299999999999997</v>
      </c>
      <c r="AG1869" t="s">
        <v>64</v>
      </c>
      <c r="AH1869" t="s">
        <v>42</v>
      </c>
      <c r="AI1869" t="s">
        <v>52</v>
      </c>
      <c r="AJ1869">
        <v>100</v>
      </c>
      <c r="AK1869">
        <v>360</v>
      </c>
      <c r="AL1869">
        <v>0.82599999999999996</v>
      </c>
      <c r="AM1869">
        <v>0.91410000000000002</v>
      </c>
      <c r="AN1869">
        <v>0.82579999999999998</v>
      </c>
      <c r="AO1869">
        <f>Data[[#This Row],[labeller_confidence_score]]-Data[[#This Row],[cytodiffusion_classification_confidence]]</f>
        <v>-8.8300000000000045E-2</v>
      </c>
    </row>
    <row r="1870" spans="1:41" x14ac:dyDescent="0.3">
      <c r="A1870" t="s">
        <v>1943</v>
      </c>
      <c r="B1870" t="s">
        <v>120</v>
      </c>
      <c r="C1870">
        <v>1</v>
      </c>
      <c r="D1870" t="s">
        <v>104</v>
      </c>
      <c r="E1870">
        <v>6.09</v>
      </c>
      <c r="F1870">
        <v>0</v>
      </c>
      <c r="G1870">
        <v>0</v>
      </c>
      <c r="H1870">
        <v>1</v>
      </c>
      <c r="I1870">
        <f>Data[[#This Row],[nucleus_area_pct]]/Data[[#This Row],[cytoplasm_ratio]]</f>
        <v>0</v>
      </c>
      <c r="J1870">
        <v>0.98699999999999999</v>
      </c>
      <c r="K1870">
        <v>0.13</v>
      </c>
      <c r="L1870">
        <v>0.44</v>
      </c>
      <c r="M1870">
        <v>1</v>
      </c>
      <c r="N1870">
        <v>0.98099999999999998</v>
      </c>
      <c r="O1870">
        <v>135</v>
      </c>
      <c r="P1870">
        <v>44</v>
      </c>
      <c r="Q1870">
        <v>236</v>
      </c>
      <c r="R1870">
        <v>132</v>
      </c>
      <c r="S1870">
        <v>168</v>
      </c>
      <c r="T1870">
        <f>(Data[[#This Row],[mean_r]]/256)*100</f>
        <v>92.1875</v>
      </c>
      <c r="U1870">
        <f>(Data[[#This Row],[mean_g]]/256)*100</f>
        <v>51.5625</v>
      </c>
      <c r="V1870">
        <f>(Data[[#This Row],[mean_b]]/256)*100</f>
        <v>65.625</v>
      </c>
      <c r="W1870">
        <v>0.55100000000000005</v>
      </c>
      <c r="X1870" t="s">
        <v>51</v>
      </c>
      <c r="Y1870" t="s">
        <v>45</v>
      </c>
      <c r="Z1870">
        <v>11324</v>
      </c>
      <c r="AA1870">
        <v>4.0599999999999996</v>
      </c>
      <c r="AB1870">
        <v>14.6</v>
      </c>
      <c r="AC1870">
        <v>37.700000000000003</v>
      </c>
      <c r="AD1870">
        <v>142689</v>
      </c>
      <c r="AE1870">
        <v>99.1</v>
      </c>
      <c r="AF1870">
        <v>35.5</v>
      </c>
      <c r="AG1870" t="s">
        <v>64</v>
      </c>
      <c r="AH1870" t="s">
        <v>42</v>
      </c>
      <c r="AI1870" t="s">
        <v>56</v>
      </c>
      <c r="AJ1870">
        <v>100</v>
      </c>
      <c r="AK1870">
        <v>224</v>
      </c>
      <c r="AL1870">
        <v>1</v>
      </c>
      <c r="AM1870">
        <v>0.75119999999999998</v>
      </c>
      <c r="AN1870">
        <v>0.70430000000000004</v>
      </c>
      <c r="AO1870">
        <f>Data[[#This Row],[labeller_confidence_score]]-Data[[#This Row],[cytodiffusion_classification_confidence]]</f>
        <v>-4.6899999999999942E-2</v>
      </c>
    </row>
    <row r="1871" spans="1:41" x14ac:dyDescent="0.3">
      <c r="A1871" t="s">
        <v>1944</v>
      </c>
      <c r="B1871" t="s">
        <v>54</v>
      </c>
      <c r="C1871">
        <v>0</v>
      </c>
      <c r="D1871" t="s">
        <v>54</v>
      </c>
      <c r="E1871">
        <v>8.59</v>
      </c>
      <c r="F1871">
        <v>0</v>
      </c>
      <c r="G1871">
        <v>0</v>
      </c>
      <c r="H1871">
        <v>1</v>
      </c>
      <c r="I1871">
        <f>Data[[#This Row],[nucleus_area_pct]]/Data[[#This Row],[cytoplasm_ratio]]</f>
        <v>0</v>
      </c>
      <c r="J1871">
        <v>0.96899999999999997</v>
      </c>
      <c r="K1871">
        <v>0.21299999999999999</v>
      </c>
      <c r="L1871">
        <v>0.36</v>
      </c>
      <c r="M1871">
        <v>1</v>
      </c>
      <c r="N1871">
        <v>0.96899999999999997</v>
      </c>
      <c r="O1871">
        <v>216</v>
      </c>
      <c r="P1871">
        <v>45</v>
      </c>
      <c r="Q1871">
        <v>237</v>
      </c>
      <c r="R1871">
        <v>120</v>
      </c>
      <c r="S1871">
        <v>135</v>
      </c>
      <c r="T1871">
        <f>(Data[[#This Row],[mean_r]]/256)*100</f>
        <v>92.578125</v>
      </c>
      <c r="U1871">
        <f>(Data[[#This Row],[mean_g]]/256)*100</f>
        <v>46.875</v>
      </c>
      <c r="V1871">
        <f>(Data[[#This Row],[mean_b]]/256)*100</f>
        <v>52.734375</v>
      </c>
      <c r="W1871">
        <v>0.502</v>
      </c>
      <c r="X1871" t="s">
        <v>39</v>
      </c>
      <c r="Y1871" t="s">
        <v>45</v>
      </c>
      <c r="Z1871">
        <v>2861</v>
      </c>
      <c r="AA1871">
        <v>5.07</v>
      </c>
      <c r="AB1871">
        <v>15.9</v>
      </c>
      <c r="AC1871">
        <v>44.9</v>
      </c>
      <c r="AD1871">
        <v>393961</v>
      </c>
      <c r="AE1871">
        <v>86.6</v>
      </c>
      <c r="AF1871">
        <v>35.4</v>
      </c>
      <c r="AG1871" t="s">
        <v>41</v>
      </c>
      <c r="AH1871" t="s">
        <v>47</v>
      </c>
      <c r="AI1871" t="s">
        <v>56</v>
      </c>
      <c r="AJ1871">
        <v>100</v>
      </c>
      <c r="AK1871">
        <v>224</v>
      </c>
      <c r="AL1871">
        <v>0.17899999999999999</v>
      </c>
      <c r="AM1871">
        <v>0.98070000000000002</v>
      </c>
      <c r="AN1871">
        <v>0.88680000000000003</v>
      </c>
      <c r="AO1871">
        <f>Data[[#This Row],[labeller_confidence_score]]-Data[[#This Row],[cytodiffusion_classification_confidence]]</f>
        <v>-9.3899999999999983E-2</v>
      </c>
    </row>
    <row r="1872" spans="1:41" x14ac:dyDescent="0.3">
      <c r="A1872" t="s">
        <v>1945</v>
      </c>
      <c r="B1872" t="s">
        <v>89</v>
      </c>
      <c r="C1872">
        <v>1</v>
      </c>
      <c r="D1872" t="s">
        <v>38</v>
      </c>
      <c r="E1872">
        <v>13.95</v>
      </c>
      <c r="F1872">
        <v>55.5</v>
      </c>
      <c r="G1872">
        <v>0.57299999999999995</v>
      </c>
      <c r="H1872">
        <v>0.54500000000000004</v>
      </c>
      <c r="I1872">
        <f>Data[[#This Row],[nucleus_area_pct]]/Data[[#This Row],[cytoplasm_ratio]]</f>
        <v>101.83486238532109</v>
      </c>
      <c r="J1872">
        <v>0.79900000000000004</v>
      </c>
      <c r="K1872">
        <v>0.374</v>
      </c>
      <c r="L1872">
        <v>4.74</v>
      </c>
      <c r="M1872">
        <v>3.7</v>
      </c>
      <c r="N1872">
        <v>0.81599999999999995</v>
      </c>
      <c r="O1872">
        <v>385</v>
      </c>
      <c r="P1872">
        <v>65</v>
      </c>
      <c r="Q1872">
        <v>215</v>
      </c>
      <c r="R1872">
        <v>161</v>
      </c>
      <c r="S1872">
        <v>201</v>
      </c>
      <c r="T1872">
        <f>(Data[[#This Row],[mean_r]]/256)*100</f>
        <v>83.984375</v>
      </c>
      <c r="U1872">
        <f>(Data[[#This Row],[mean_g]]/256)*100</f>
        <v>62.890625</v>
      </c>
      <c r="V1872">
        <f>(Data[[#This Row],[mean_b]]/256)*100</f>
        <v>78.515625</v>
      </c>
      <c r="W1872">
        <v>0.78500000000000003</v>
      </c>
      <c r="X1872" t="s">
        <v>51</v>
      </c>
      <c r="Y1872" t="s">
        <v>45</v>
      </c>
      <c r="Z1872">
        <v>6870</v>
      </c>
      <c r="AA1872">
        <v>3.24</v>
      </c>
      <c r="AB1872">
        <v>9.3000000000000007</v>
      </c>
      <c r="AC1872">
        <v>35.9</v>
      </c>
      <c r="AD1872">
        <v>286266</v>
      </c>
      <c r="AE1872">
        <v>82.1</v>
      </c>
      <c r="AF1872">
        <v>34.4</v>
      </c>
      <c r="AG1872" t="s">
        <v>64</v>
      </c>
      <c r="AH1872" t="s">
        <v>42</v>
      </c>
      <c r="AI1872" t="s">
        <v>56</v>
      </c>
      <c r="AJ1872">
        <v>100</v>
      </c>
      <c r="AK1872">
        <v>360</v>
      </c>
      <c r="AL1872">
        <v>0.70640000000000003</v>
      </c>
      <c r="AM1872">
        <v>0.79969999999999997</v>
      </c>
      <c r="AN1872">
        <v>0.76170000000000004</v>
      </c>
      <c r="AO1872">
        <f>Data[[#This Row],[labeller_confidence_score]]-Data[[#This Row],[cytodiffusion_classification_confidence]]</f>
        <v>-3.7999999999999923E-2</v>
      </c>
    </row>
    <row r="1873" spans="1:41" x14ac:dyDescent="0.3">
      <c r="A1873" t="s">
        <v>1946</v>
      </c>
      <c r="B1873" t="s">
        <v>74</v>
      </c>
      <c r="C1873">
        <v>0</v>
      </c>
      <c r="D1873" t="s">
        <v>75</v>
      </c>
      <c r="E1873">
        <v>2.58</v>
      </c>
      <c r="F1873">
        <v>0</v>
      </c>
      <c r="G1873">
        <v>0</v>
      </c>
      <c r="H1873">
        <v>1</v>
      </c>
      <c r="I1873">
        <f>Data[[#This Row],[nucleus_area_pct]]/Data[[#This Row],[cytoplasm_ratio]]</f>
        <v>0</v>
      </c>
      <c r="J1873">
        <v>0.58299999999999996</v>
      </c>
      <c r="K1873">
        <v>0.41199999999999998</v>
      </c>
      <c r="L1873">
        <v>2.25</v>
      </c>
      <c r="M1873">
        <v>1</v>
      </c>
      <c r="N1873">
        <v>0.751</v>
      </c>
      <c r="O1873">
        <v>28</v>
      </c>
      <c r="P1873">
        <v>22</v>
      </c>
      <c r="Q1873">
        <v>198</v>
      </c>
      <c r="R1873">
        <v>136</v>
      </c>
      <c r="S1873">
        <v>157</v>
      </c>
      <c r="T1873">
        <f>(Data[[#This Row],[mean_r]]/256)*100</f>
        <v>77.34375</v>
      </c>
      <c r="U1873">
        <f>(Data[[#This Row],[mean_g]]/256)*100</f>
        <v>53.125</v>
      </c>
      <c r="V1873">
        <f>(Data[[#This Row],[mean_b]]/256)*100</f>
        <v>61.328125</v>
      </c>
      <c r="W1873">
        <v>0.54500000000000004</v>
      </c>
      <c r="X1873" t="s">
        <v>39</v>
      </c>
      <c r="Y1873" t="s">
        <v>45</v>
      </c>
      <c r="Z1873">
        <v>8718</v>
      </c>
      <c r="AA1873">
        <v>4.57</v>
      </c>
      <c r="AB1873">
        <v>16.3</v>
      </c>
      <c r="AC1873">
        <v>40.799999999999997</v>
      </c>
      <c r="AD1873">
        <v>313836</v>
      </c>
      <c r="AE1873">
        <v>89.7</v>
      </c>
      <c r="AF1873">
        <v>32.299999999999997</v>
      </c>
      <c r="AG1873" t="s">
        <v>46</v>
      </c>
      <c r="AH1873" t="s">
        <v>47</v>
      </c>
      <c r="AI1873" t="s">
        <v>56</v>
      </c>
      <c r="AJ1873">
        <v>60</v>
      </c>
      <c r="AK1873">
        <v>512</v>
      </c>
      <c r="AL1873">
        <v>4.87E-2</v>
      </c>
      <c r="AM1873">
        <v>0.89049999999999996</v>
      </c>
      <c r="AN1873">
        <v>0.88839999999999997</v>
      </c>
      <c r="AO1873">
        <f>Data[[#This Row],[labeller_confidence_score]]-Data[[#This Row],[cytodiffusion_classification_confidence]]</f>
        <v>-2.0999999999999908E-3</v>
      </c>
    </row>
    <row r="1874" spans="1:41" x14ac:dyDescent="0.3">
      <c r="A1874" t="s">
        <v>1947</v>
      </c>
      <c r="B1874" t="s">
        <v>81</v>
      </c>
      <c r="C1874">
        <v>1</v>
      </c>
      <c r="D1874" t="s">
        <v>82</v>
      </c>
      <c r="E1874">
        <v>10.73</v>
      </c>
      <c r="F1874">
        <v>77.099999999999994</v>
      </c>
      <c r="G1874">
        <v>0.371</v>
      </c>
      <c r="H1874">
        <v>0.13500000000000001</v>
      </c>
      <c r="I1874">
        <f>Data[[#This Row],[nucleus_area_pct]]/Data[[#This Row],[cytoplasm_ratio]]</f>
        <v>571.11111111111109</v>
      </c>
      <c r="J1874">
        <v>0.78900000000000003</v>
      </c>
      <c r="K1874">
        <v>0.45</v>
      </c>
      <c r="L1874">
        <v>0.88</v>
      </c>
      <c r="M1874">
        <v>1</v>
      </c>
      <c r="N1874">
        <v>0.91</v>
      </c>
      <c r="O1874">
        <v>599</v>
      </c>
      <c r="P1874">
        <v>104</v>
      </c>
      <c r="Q1874">
        <v>180</v>
      </c>
      <c r="R1874">
        <v>148</v>
      </c>
      <c r="S1874">
        <v>190</v>
      </c>
      <c r="T1874">
        <f>(Data[[#This Row],[mean_r]]/256)*100</f>
        <v>70.3125</v>
      </c>
      <c r="U1874">
        <f>(Data[[#This Row],[mean_g]]/256)*100</f>
        <v>57.8125</v>
      </c>
      <c r="V1874">
        <f>(Data[[#This Row],[mean_b]]/256)*100</f>
        <v>74.21875</v>
      </c>
      <c r="W1874">
        <v>0.57999999999999996</v>
      </c>
      <c r="X1874" t="s">
        <v>63</v>
      </c>
      <c r="Y1874" t="s">
        <v>40</v>
      </c>
      <c r="Z1874">
        <v>6339</v>
      </c>
      <c r="AA1874">
        <v>4.5599999999999996</v>
      </c>
      <c r="AB1874">
        <v>15.3</v>
      </c>
      <c r="AC1874">
        <v>31</v>
      </c>
      <c r="AD1874">
        <v>311630</v>
      </c>
      <c r="AE1874">
        <v>91.1</v>
      </c>
      <c r="AF1874">
        <v>34.4</v>
      </c>
      <c r="AG1874" t="s">
        <v>46</v>
      </c>
      <c r="AH1874" t="s">
        <v>42</v>
      </c>
      <c r="AI1874" t="s">
        <v>52</v>
      </c>
      <c r="AJ1874">
        <v>60</v>
      </c>
      <c r="AK1874">
        <v>224</v>
      </c>
      <c r="AL1874">
        <v>0.79990000000000006</v>
      </c>
      <c r="AM1874">
        <v>0.86499999999999999</v>
      </c>
      <c r="AN1874">
        <v>1</v>
      </c>
      <c r="AO1874">
        <f>Data[[#This Row],[labeller_confidence_score]]-Data[[#This Row],[cytodiffusion_classification_confidence]]</f>
        <v>0.13500000000000001</v>
      </c>
    </row>
    <row r="1875" spans="1:41" x14ac:dyDescent="0.3">
      <c r="A1875" t="s">
        <v>1948</v>
      </c>
      <c r="B1875" t="s">
        <v>49</v>
      </c>
      <c r="C1875">
        <v>0</v>
      </c>
      <c r="D1875" t="s">
        <v>50</v>
      </c>
      <c r="E1875">
        <v>13.12</v>
      </c>
      <c r="F1875">
        <v>60.5</v>
      </c>
      <c r="G1875">
        <v>0.69699999999999995</v>
      </c>
      <c r="H1875">
        <v>0.47499999999999998</v>
      </c>
      <c r="I1875">
        <f>Data[[#This Row],[nucleus_area_pct]]/Data[[#This Row],[cytoplasm_ratio]]</f>
        <v>127.36842105263159</v>
      </c>
      <c r="J1875">
        <v>0.76500000000000001</v>
      </c>
      <c r="K1875">
        <v>0.44700000000000001</v>
      </c>
      <c r="L1875">
        <v>3.62</v>
      </c>
      <c r="M1875">
        <v>4.5</v>
      </c>
      <c r="N1875">
        <v>0.81799999999999995</v>
      </c>
      <c r="O1875">
        <v>411</v>
      </c>
      <c r="P1875">
        <v>66</v>
      </c>
      <c r="Q1875">
        <v>218</v>
      </c>
      <c r="R1875">
        <v>136</v>
      </c>
      <c r="S1875">
        <v>196</v>
      </c>
      <c r="T1875">
        <f>(Data[[#This Row],[mean_r]]/256)*100</f>
        <v>85.15625</v>
      </c>
      <c r="U1875">
        <f>(Data[[#This Row],[mean_g]]/256)*100</f>
        <v>53.125</v>
      </c>
      <c r="V1875">
        <f>(Data[[#This Row],[mean_b]]/256)*100</f>
        <v>76.5625</v>
      </c>
      <c r="W1875">
        <v>0.69099999999999995</v>
      </c>
      <c r="X1875" t="s">
        <v>39</v>
      </c>
      <c r="Y1875" t="s">
        <v>40</v>
      </c>
      <c r="Z1875">
        <v>8462</v>
      </c>
      <c r="AA1875">
        <v>4.29</v>
      </c>
      <c r="AB1875">
        <v>15.3</v>
      </c>
      <c r="AC1875">
        <v>54.7</v>
      </c>
      <c r="AD1875">
        <v>274212</v>
      </c>
      <c r="AE1875">
        <v>75.5</v>
      </c>
      <c r="AF1875">
        <v>33.200000000000003</v>
      </c>
      <c r="AG1875" t="s">
        <v>46</v>
      </c>
      <c r="AH1875" t="s">
        <v>68</v>
      </c>
      <c r="AI1875" t="s">
        <v>43</v>
      </c>
      <c r="AJ1875">
        <v>40</v>
      </c>
      <c r="AK1875">
        <v>256</v>
      </c>
      <c r="AL1875">
        <v>0.1094</v>
      </c>
      <c r="AM1875">
        <v>0.96719999999999995</v>
      </c>
      <c r="AN1875">
        <v>0.87309999999999999</v>
      </c>
      <c r="AO1875">
        <f>Data[[#This Row],[labeller_confidence_score]]-Data[[#This Row],[cytodiffusion_classification_confidence]]</f>
        <v>-9.4099999999999961E-2</v>
      </c>
    </row>
    <row r="1876" spans="1:41" x14ac:dyDescent="0.3">
      <c r="A1876" t="s">
        <v>1949</v>
      </c>
      <c r="B1876" t="s">
        <v>60</v>
      </c>
      <c r="C1876">
        <v>0</v>
      </c>
      <c r="D1876" t="s">
        <v>50</v>
      </c>
      <c r="E1876">
        <v>15.13</v>
      </c>
      <c r="F1876">
        <v>68.3</v>
      </c>
      <c r="G1876">
        <v>0.51100000000000001</v>
      </c>
      <c r="H1876">
        <v>0.32300000000000001</v>
      </c>
      <c r="I1876">
        <f>Data[[#This Row],[nucleus_area_pct]]/Data[[#This Row],[cytoplasm_ratio]]</f>
        <v>211.45510835913311</v>
      </c>
      <c r="J1876">
        <v>0.76900000000000002</v>
      </c>
      <c r="K1876">
        <v>0.51600000000000001</v>
      </c>
      <c r="L1876">
        <v>2.17</v>
      </c>
      <c r="M1876">
        <v>1.5</v>
      </c>
      <c r="N1876">
        <v>0.79</v>
      </c>
      <c r="O1876">
        <v>466</v>
      </c>
      <c r="P1876">
        <v>99</v>
      </c>
      <c r="Q1876">
        <v>205</v>
      </c>
      <c r="R1876">
        <v>155</v>
      </c>
      <c r="S1876">
        <v>180</v>
      </c>
      <c r="T1876">
        <f>(Data[[#This Row],[mean_r]]/256)*100</f>
        <v>80.078125</v>
      </c>
      <c r="U1876">
        <f>(Data[[#This Row],[mean_g]]/256)*100</f>
        <v>60.546875</v>
      </c>
      <c r="V1876">
        <f>(Data[[#This Row],[mean_b]]/256)*100</f>
        <v>70.3125</v>
      </c>
      <c r="W1876">
        <v>0.55900000000000005</v>
      </c>
      <c r="X1876" t="s">
        <v>39</v>
      </c>
      <c r="Y1876" t="s">
        <v>40</v>
      </c>
      <c r="Z1876">
        <v>7316</v>
      </c>
      <c r="AA1876">
        <v>3.91</v>
      </c>
      <c r="AB1876">
        <v>13.6</v>
      </c>
      <c r="AC1876">
        <v>37.6</v>
      </c>
      <c r="AD1876">
        <v>215270</v>
      </c>
      <c r="AE1876">
        <v>81.599999999999994</v>
      </c>
      <c r="AF1876">
        <v>32.200000000000003</v>
      </c>
      <c r="AG1876" t="s">
        <v>64</v>
      </c>
      <c r="AH1876" t="s">
        <v>47</v>
      </c>
      <c r="AI1876" t="s">
        <v>43</v>
      </c>
      <c r="AJ1876">
        <v>100</v>
      </c>
      <c r="AK1876">
        <v>360</v>
      </c>
      <c r="AL1876">
        <v>6.3899999999999998E-2</v>
      </c>
      <c r="AM1876">
        <v>0.8821</v>
      </c>
      <c r="AN1876">
        <v>0.84040000000000004</v>
      </c>
      <c r="AO1876">
        <f>Data[[#This Row],[labeller_confidence_score]]-Data[[#This Row],[cytodiffusion_classification_confidence]]</f>
        <v>-4.1699999999999959E-2</v>
      </c>
    </row>
    <row r="1877" spans="1:41" x14ac:dyDescent="0.3">
      <c r="A1877" t="s">
        <v>1950</v>
      </c>
      <c r="B1877" t="s">
        <v>62</v>
      </c>
      <c r="C1877">
        <v>0</v>
      </c>
      <c r="D1877" t="s">
        <v>50</v>
      </c>
      <c r="E1877">
        <v>8.27</v>
      </c>
      <c r="F1877">
        <v>81.5</v>
      </c>
      <c r="G1877">
        <v>0.83199999999999996</v>
      </c>
      <c r="H1877">
        <v>0.24399999999999999</v>
      </c>
      <c r="I1877">
        <f>Data[[#This Row],[nucleus_area_pct]]/Data[[#This Row],[cytoplasm_ratio]]</f>
        <v>334.01639344262298</v>
      </c>
      <c r="J1877">
        <v>0.97399999999999998</v>
      </c>
      <c r="K1877">
        <v>0.188</v>
      </c>
      <c r="L1877">
        <v>1.1599999999999999</v>
      </c>
      <c r="M1877">
        <v>1</v>
      </c>
      <c r="N1877">
        <v>0.93700000000000006</v>
      </c>
      <c r="O1877">
        <v>287</v>
      </c>
      <c r="P1877">
        <v>56</v>
      </c>
      <c r="Q1877">
        <v>192</v>
      </c>
      <c r="R1877">
        <v>150</v>
      </c>
      <c r="S1877">
        <v>197</v>
      </c>
      <c r="T1877">
        <f>(Data[[#This Row],[mean_r]]/256)*100</f>
        <v>75</v>
      </c>
      <c r="U1877">
        <f>(Data[[#This Row],[mean_g]]/256)*100</f>
        <v>58.59375</v>
      </c>
      <c r="V1877">
        <f>(Data[[#This Row],[mean_b]]/256)*100</f>
        <v>76.953125</v>
      </c>
      <c r="W1877">
        <v>0.66200000000000003</v>
      </c>
      <c r="X1877" t="s">
        <v>51</v>
      </c>
      <c r="Y1877" t="s">
        <v>40</v>
      </c>
      <c r="Z1877">
        <v>6232</v>
      </c>
      <c r="AA1877">
        <v>5.5</v>
      </c>
      <c r="AB1877">
        <v>14.3</v>
      </c>
      <c r="AC1877">
        <v>42.7</v>
      </c>
      <c r="AD1877">
        <v>283121</v>
      </c>
      <c r="AE1877">
        <v>95.5</v>
      </c>
      <c r="AF1877">
        <v>33.5</v>
      </c>
      <c r="AG1877" t="s">
        <v>46</v>
      </c>
      <c r="AH1877" t="s">
        <v>42</v>
      </c>
      <c r="AI1877" t="s">
        <v>56</v>
      </c>
      <c r="AJ1877">
        <v>100</v>
      </c>
      <c r="AK1877">
        <v>224</v>
      </c>
      <c r="AL1877">
        <v>4.7199999999999999E-2</v>
      </c>
      <c r="AM1877">
        <v>0.94</v>
      </c>
      <c r="AN1877">
        <v>0.89200000000000002</v>
      </c>
      <c r="AO1877">
        <f>Data[[#This Row],[labeller_confidence_score]]-Data[[#This Row],[cytodiffusion_classification_confidence]]</f>
        <v>-4.7999999999999932E-2</v>
      </c>
    </row>
    <row r="1878" spans="1:41" x14ac:dyDescent="0.3">
      <c r="A1878" t="s">
        <v>1951</v>
      </c>
      <c r="B1878" t="s">
        <v>120</v>
      </c>
      <c r="C1878">
        <v>1</v>
      </c>
      <c r="D1878" t="s">
        <v>104</v>
      </c>
      <c r="E1878">
        <v>6.72</v>
      </c>
      <c r="F1878">
        <v>0</v>
      </c>
      <c r="G1878">
        <v>0</v>
      </c>
      <c r="H1878">
        <v>1</v>
      </c>
      <c r="I1878">
        <f>Data[[#This Row],[nucleus_area_pct]]/Data[[#This Row],[cytoplasm_ratio]]</f>
        <v>0</v>
      </c>
      <c r="J1878">
        <v>0.96599999999999997</v>
      </c>
      <c r="K1878">
        <v>9.5000000000000001E-2</v>
      </c>
      <c r="L1878">
        <v>0.26</v>
      </c>
      <c r="M1878">
        <v>1</v>
      </c>
      <c r="N1878">
        <v>0.96499999999999997</v>
      </c>
      <c r="O1878">
        <v>140</v>
      </c>
      <c r="P1878">
        <v>44</v>
      </c>
      <c r="Q1878">
        <v>227</v>
      </c>
      <c r="R1878">
        <v>144</v>
      </c>
      <c r="S1878">
        <v>132</v>
      </c>
      <c r="T1878">
        <f>(Data[[#This Row],[mean_r]]/256)*100</f>
        <v>88.671875</v>
      </c>
      <c r="U1878">
        <f>(Data[[#This Row],[mean_g]]/256)*100</f>
        <v>56.25</v>
      </c>
      <c r="V1878">
        <f>(Data[[#This Row],[mean_b]]/256)*100</f>
        <v>51.5625</v>
      </c>
      <c r="W1878">
        <v>0.52200000000000002</v>
      </c>
      <c r="X1878" t="s">
        <v>63</v>
      </c>
      <c r="Y1878" t="s">
        <v>40</v>
      </c>
      <c r="Z1878">
        <v>7176</v>
      </c>
      <c r="AA1878">
        <v>4.05</v>
      </c>
      <c r="AB1878">
        <v>11.9</v>
      </c>
      <c r="AC1878">
        <v>49.5</v>
      </c>
      <c r="AD1878">
        <v>210374</v>
      </c>
      <c r="AE1878">
        <v>84.5</v>
      </c>
      <c r="AF1878">
        <v>34.5</v>
      </c>
      <c r="AG1878" t="s">
        <v>46</v>
      </c>
      <c r="AH1878" t="s">
        <v>68</v>
      </c>
      <c r="AI1878" t="s">
        <v>52</v>
      </c>
      <c r="AJ1878">
        <v>100</v>
      </c>
      <c r="AK1878">
        <v>224</v>
      </c>
      <c r="AL1878">
        <v>0.94920000000000004</v>
      </c>
      <c r="AM1878">
        <v>0.86419999999999997</v>
      </c>
      <c r="AN1878">
        <v>0.69350000000000001</v>
      </c>
      <c r="AO1878">
        <f>Data[[#This Row],[labeller_confidence_score]]-Data[[#This Row],[cytodiffusion_classification_confidence]]</f>
        <v>-0.17069999999999996</v>
      </c>
    </row>
    <row r="1879" spans="1:41" x14ac:dyDescent="0.3">
      <c r="A1879" t="s">
        <v>1952</v>
      </c>
      <c r="B1879" t="s">
        <v>54</v>
      </c>
      <c r="C1879">
        <v>0</v>
      </c>
      <c r="D1879" t="s">
        <v>54</v>
      </c>
      <c r="E1879">
        <v>8.23</v>
      </c>
      <c r="F1879">
        <v>0</v>
      </c>
      <c r="G1879">
        <v>0</v>
      </c>
      <c r="H1879">
        <v>1</v>
      </c>
      <c r="I1879">
        <f>Data[[#This Row],[nucleus_area_pct]]/Data[[#This Row],[cytoplasm_ratio]]</f>
        <v>0</v>
      </c>
      <c r="J1879">
        <v>0.879</v>
      </c>
      <c r="K1879">
        <v>0.193</v>
      </c>
      <c r="L1879">
        <v>0.61</v>
      </c>
      <c r="M1879">
        <v>1</v>
      </c>
      <c r="N1879">
        <v>0.95099999999999996</v>
      </c>
      <c r="O1879">
        <v>198</v>
      </c>
      <c r="P1879">
        <v>44</v>
      </c>
      <c r="Q1879">
        <v>225</v>
      </c>
      <c r="R1879">
        <v>135</v>
      </c>
      <c r="S1879">
        <v>134</v>
      </c>
      <c r="T1879">
        <f>(Data[[#This Row],[mean_r]]/256)*100</f>
        <v>87.890625</v>
      </c>
      <c r="U1879">
        <f>(Data[[#This Row],[mean_g]]/256)*100</f>
        <v>52.734375</v>
      </c>
      <c r="V1879">
        <f>(Data[[#This Row],[mean_b]]/256)*100</f>
        <v>52.34375</v>
      </c>
      <c r="W1879">
        <v>0.434</v>
      </c>
      <c r="X1879" t="s">
        <v>63</v>
      </c>
      <c r="Y1879" t="s">
        <v>40</v>
      </c>
      <c r="Z1879">
        <v>8918</v>
      </c>
      <c r="AA1879">
        <v>4.3899999999999997</v>
      </c>
      <c r="AB1879">
        <v>14.6</v>
      </c>
      <c r="AC1879">
        <v>51.4</v>
      </c>
      <c r="AD1879">
        <v>261766</v>
      </c>
      <c r="AE1879">
        <v>105.6</v>
      </c>
      <c r="AF1879">
        <v>33.700000000000003</v>
      </c>
      <c r="AG1879" t="s">
        <v>46</v>
      </c>
      <c r="AH1879" t="s">
        <v>68</v>
      </c>
      <c r="AI1879" t="s">
        <v>56</v>
      </c>
      <c r="AJ1879">
        <v>100</v>
      </c>
      <c r="AK1879">
        <v>360</v>
      </c>
      <c r="AL1879">
        <v>6.1699999999999998E-2</v>
      </c>
      <c r="AM1879">
        <v>0.9456</v>
      </c>
      <c r="AN1879">
        <v>1</v>
      </c>
      <c r="AO1879">
        <f>Data[[#This Row],[labeller_confidence_score]]-Data[[#This Row],[cytodiffusion_classification_confidence]]</f>
        <v>5.4400000000000004E-2</v>
      </c>
    </row>
    <row r="1880" spans="1:41" x14ac:dyDescent="0.3">
      <c r="A1880" t="s">
        <v>1953</v>
      </c>
      <c r="B1880" t="s">
        <v>85</v>
      </c>
      <c r="C1880">
        <v>0</v>
      </c>
      <c r="D1880" t="s">
        <v>50</v>
      </c>
      <c r="E1880">
        <v>11.09</v>
      </c>
      <c r="F1880">
        <v>48.1</v>
      </c>
      <c r="G1880">
        <v>0.54800000000000004</v>
      </c>
      <c r="H1880">
        <v>0.40699999999999997</v>
      </c>
      <c r="I1880">
        <f>Data[[#This Row],[nucleus_area_pct]]/Data[[#This Row],[cytoplasm_ratio]]</f>
        <v>118.18181818181819</v>
      </c>
      <c r="J1880">
        <v>0.78100000000000003</v>
      </c>
      <c r="K1880">
        <v>0.47399999999999998</v>
      </c>
      <c r="L1880">
        <v>4.5999999999999996</v>
      </c>
      <c r="M1880">
        <v>1.8</v>
      </c>
      <c r="N1880">
        <v>0.70899999999999996</v>
      </c>
      <c r="O1880">
        <v>406</v>
      </c>
      <c r="P1880">
        <v>68</v>
      </c>
      <c r="Q1880">
        <v>178</v>
      </c>
      <c r="R1880">
        <v>140</v>
      </c>
      <c r="S1880">
        <v>198</v>
      </c>
      <c r="T1880">
        <f>(Data[[#This Row],[mean_r]]/256)*100</f>
        <v>69.53125</v>
      </c>
      <c r="U1880">
        <f>(Data[[#This Row],[mean_g]]/256)*100</f>
        <v>54.6875</v>
      </c>
      <c r="V1880">
        <f>(Data[[#This Row],[mean_b]]/256)*100</f>
        <v>77.34375</v>
      </c>
      <c r="W1880">
        <v>0.81799999999999995</v>
      </c>
      <c r="X1880" t="s">
        <v>39</v>
      </c>
      <c r="Y1880" t="s">
        <v>45</v>
      </c>
      <c r="Z1880">
        <v>5933</v>
      </c>
      <c r="AA1880">
        <v>4.87</v>
      </c>
      <c r="AB1880">
        <v>14.1</v>
      </c>
      <c r="AC1880">
        <v>49.5</v>
      </c>
      <c r="AD1880">
        <v>257814</v>
      </c>
      <c r="AE1880">
        <v>94.3</v>
      </c>
      <c r="AF1880">
        <v>35.4</v>
      </c>
      <c r="AG1880" t="s">
        <v>41</v>
      </c>
      <c r="AH1880" t="s">
        <v>47</v>
      </c>
      <c r="AI1880" t="s">
        <v>56</v>
      </c>
      <c r="AJ1880">
        <v>100</v>
      </c>
      <c r="AK1880">
        <v>256</v>
      </c>
      <c r="AL1880">
        <v>4.6600000000000003E-2</v>
      </c>
      <c r="AM1880">
        <v>0.86250000000000004</v>
      </c>
      <c r="AN1880">
        <v>0.91390000000000005</v>
      </c>
      <c r="AO1880">
        <f>Data[[#This Row],[labeller_confidence_score]]-Data[[#This Row],[cytodiffusion_classification_confidence]]</f>
        <v>5.1400000000000001E-2</v>
      </c>
    </row>
    <row r="1881" spans="1:41" x14ac:dyDescent="0.3">
      <c r="A1881" t="s">
        <v>1954</v>
      </c>
      <c r="B1881" t="s">
        <v>110</v>
      </c>
      <c r="C1881">
        <v>1</v>
      </c>
      <c r="D1881" t="s">
        <v>104</v>
      </c>
      <c r="E1881">
        <v>7.04</v>
      </c>
      <c r="F1881">
        <v>0</v>
      </c>
      <c r="G1881">
        <v>0</v>
      </c>
      <c r="H1881">
        <v>1</v>
      </c>
      <c r="I1881">
        <f>Data[[#This Row],[nucleus_area_pct]]/Data[[#This Row],[cytoplasm_ratio]]</f>
        <v>0</v>
      </c>
      <c r="J1881">
        <v>0.88300000000000001</v>
      </c>
      <c r="K1881">
        <v>0.155</v>
      </c>
      <c r="L1881">
        <v>0.6</v>
      </c>
      <c r="M1881">
        <v>1</v>
      </c>
      <c r="N1881">
        <v>0.90100000000000002</v>
      </c>
      <c r="O1881">
        <v>190</v>
      </c>
      <c r="P1881">
        <v>47</v>
      </c>
      <c r="Q1881">
        <v>228</v>
      </c>
      <c r="R1881">
        <v>125</v>
      </c>
      <c r="S1881">
        <v>125</v>
      </c>
      <c r="T1881">
        <f>(Data[[#This Row],[mean_r]]/256)*100</f>
        <v>89.0625</v>
      </c>
      <c r="U1881">
        <f>(Data[[#This Row],[mean_g]]/256)*100</f>
        <v>48.828125</v>
      </c>
      <c r="V1881">
        <f>(Data[[#This Row],[mean_b]]/256)*100</f>
        <v>48.828125</v>
      </c>
      <c r="W1881">
        <v>0.51300000000000001</v>
      </c>
      <c r="X1881" t="s">
        <v>39</v>
      </c>
      <c r="Y1881" t="s">
        <v>40</v>
      </c>
      <c r="Z1881">
        <v>4612</v>
      </c>
      <c r="AA1881">
        <v>4.49</v>
      </c>
      <c r="AB1881">
        <v>10.5</v>
      </c>
      <c r="AC1881">
        <v>40.9</v>
      </c>
      <c r="AD1881">
        <v>287450</v>
      </c>
      <c r="AE1881">
        <v>92.7</v>
      </c>
      <c r="AF1881">
        <v>33.5</v>
      </c>
      <c r="AG1881" t="s">
        <v>64</v>
      </c>
      <c r="AH1881" t="s">
        <v>47</v>
      </c>
      <c r="AI1881" t="s">
        <v>56</v>
      </c>
      <c r="AJ1881">
        <v>100</v>
      </c>
      <c r="AK1881">
        <v>224</v>
      </c>
      <c r="AL1881">
        <v>0.86339999999999995</v>
      </c>
      <c r="AM1881">
        <v>0.7591</v>
      </c>
      <c r="AN1881">
        <v>0.76300000000000001</v>
      </c>
      <c r="AO1881">
        <f>Data[[#This Row],[labeller_confidence_score]]-Data[[#This Row],[cytodiffusion_classification_confidence]]</f>
        <v>3.9000000000000146E-3</v>
      </c>
    </row>
    <row r="1882" spans="1:41" x14ac:dyDescent="0.3">
      <c r="A1882" t="s">
        <v>1955</v>
      </c>
      <c r="B1882" t="s">
        <v>89</v>
      </c>
      <c r="C1882">
        <v>1</v>
      </c>
      <c r="D1882" t="s">
        <v>38</v>
      </c>
      <c r="E1882">
        <v>14.05</v>
      </c>
      <c r="F1882">
        <v>51.3</v>
      </c>
      <c r="G1882">
        <v>0.66100000000000003</v>
      </c>
      <c r="H1882">
        <v>0.443</v>
      </c>
      <c r="I1882">
        <f>Data[[#This Row],[nucleus_area_pct]]/Data[[#This Row],[cytoplasm_ratio]]</f>
        <v>115.80135440180587</v>
      </c>
      <c r="J1882">
        <v>0.77700000000000002</v>
      </c>
      <c r="K1882">
        <v>0.40300000000000002</v>
      </c>
      <c r="L1882">
        <v>5.0199999999999996</v>
      </c>
      <c r="M1882">
        <v>3.1</v>
      </c>
      <c r="N1882">
        <v>0.878</v>
      </c>
      <c r="O1882">
        <v>492</v>
      </c>
      <c r="P1882">
        <v>69</v>
      </c>
      <c r="Q1882">
        <v>206</v>
      </c>
      <c r="R1882">
        <v>164</v>
      </c>
      <c r="S1882">
        <v>176</v>
      </c>
      <c r="T1882">
        <f>(Data[[#This Row],[mean_r]]/256)*100</f>
        <v>80.46875</v>
      </c>
      <c r="U1882">
        <f>(Data[[#This Row],[mean_g]]/256)*100</f>
        <v>64.0625</v>
      </c>
      <c r="V1882">
        <f>(Data[[#This Row],[mean_b]]/256)*100</f>
        <v>68.75</v>
      </c>
      <c r="W1882">
        <v>0.625</v>
      </c>
      <c r="X1882" t="s">
        <v>63</v>
      </c>
      <c r="Y1882" t="s">
        <v>45</v>
      </c>
      <c r="Z1882">
        <v>8491</v>
      </c>
      <c r="AA1882">
        <v>3.6</v>
      </c>
      <c r="AB1882">
        <v>16</v>
      </c>
      <c r="AC1882">
        <v>42</v>
      </c>
      <c r="AD1882">
        <v>252294</v>
      </c>
      <c r="AE1882">
        <v>94.5</v>
      </c>
      <c r="AF1882">
        <v>35.799999999999997</v>
      </c>
      <c r="AG1882" t="s">
        <v>46</v>
      </c>
      <c r="AH1882" t="s">
        <v>42</v>
      </c>
      <c r="AI1882" t="s">
        <v>56</v>
      </c>
      <c r="AJ1882">
        <v>40</v>
      </c>
      <c r="AK1882">
        <v>256</v>
      </c>
      <c r="AL1882">
        <v>0.66690000000000005</v>
      </c>
      <c r="AM1882">
        <v>0.6431</v>
      </c>
      <c r="AN1882">
        <v>0.75060000000000004</v>
      </c>
      <c r="AO1882">
        <f>Data[[#This Row],[labeller_confidence_score]]-Data[[#This Row],[cytodiffusion_classification_confidence]]</f>
        <v>0.10750000000000004</v>
      </c>
    </row>
    <row r="1883" spans="1:41" x14ac:dyDescent="0.3">
      <c r="A1883" t="s">
        <v>1956</v>
      </c>
      <c r="B1883" t="s">
        <v>133</v>
      </c>
      <c r="C1883">
        <v>1</v>
      </c>
      <c r="D1883" t="s">
        <v>104</v>
      </c>
      <c r="E1883">
        <v>7.16</v>
      </c>
      <c r="F1883">
        <v>0</v>
      </c>
      <c r="G1883">
        <v>0</v>
      </c>
      <c r="H1883">
        <v>1</v>
      </c>
      <c r="I1883">
        <f>Data[[#This Row],[nucleus_area_pct]]/Data[[#This Row],[cytoplasm_ratio]]</f>
        <v>0</v>
      </c>
      <c r="J1883">
        <v>0.54200000000000004</v>
      </c>
      <c r="K1883">
        <v>0.81899999999999995</v>
      </c>
      <c r="L1883">
        <v>0.69</v>
      </c>
      <c r="M1883">
        <v>1</v>
      </c>
      <c r="N1883">
        <v>0.879</v>
      </c>
      <c r="O1883">
        <v>197</v>
      </c>
      <c r="P1883">
        <v>51</v>
      </c>
      <c r="Q1883">
        <v>219</v>
      </c>
      <c r="R1883">
        <v>139</v>
      </c>
      <c r="S1883">
        <v>122</v>
      </c>
      <c r="T1883">
        <f>(Data[[#This Row],[mean_r]]/256)*100</f>
        <v>85.546875</v>
      </c>
      <c r="U1883">
        <f>(Data[[#This Row],[mean_g]]/256)*100</f>
        <v>54.296875</v>
      </c>
      <c r="V1883">
        <f>(Data[[#This Row],[mean_b]]/256)*100</f>
        <v>47.65625</v>
      </c>
      <c r="W1883">
        <v>0.52200000000000002</v>
      </c>
      <c r="X1883" t="s">
        <v>51</v>
      </c>
      <c r="Y1883" t="s">
        <v>40</v>
      </c>
      <c r="Z1883">
        <v>2765</v>
      </c>
      <c r="AA1883">
        <v>5.14</v>
      </c>
      <c r="AB1883">
        <v>13</v>
      </c>
      <c r="AC1883">
        <v>37.6</v>
      </c>
      <c r="AD1883">
        <v>281599</v>
      </c>
      <c r="AE1883">
        <v>94.6</v>
      </c>
      <c r="AF1883">
        <v>33.6</v>
      </c>
      <c r="AG1883" t="s">
        <v>46</v>
      </c>
      <c r="AH1883" t="s">
        <v>47</v>
      </c>
      <c r="AI1883" t="s">
        <v>56</v>
      </c>
      <c r="AJ1883">
        <v>60</v>
      </c>
      <c r="AK1883">
        <v>256</v>
      </c>
      <c r="AL1883">
        <v>0.91539999999999999</v>
      </c>
      <c r="AM1883">
        <v>0.84630000000000005</v>
      </c>
      <c r="AN1883">
        <v>0.80149999999999999</v>
      </c>
      <c r="AO1883">
        <f>Data[[#This Row],[labeller_confidence_score]]-Data[[#This Row],[cytodiffusion_classification_confidence]]</f>
        <v>-4.4800000000000062E-2</v>
      </c>
    </row>
    <row r="1884" spans="1:41" x14ac:dyDescent="0.3">
      <c r="A1884" t="s">
        <v>1957</v>
      </c>
      <c r="B1884" t="s">
        <v>62</v>
      </c>
      <c r="C1884">
        <v>0</v>
      </c>
      <c r="D1884" t="s">
        <v>50</v>
      </c>
      <c r="E1884">
        <v>9.8000000000000007</v>
      </c>
      <c r="F1884">
        <v>78.7</v>
      </c>
      <c r="G1884">
        <v>0.79700000000000004</v>
      </c>
      <c r="H1884">
        <v>0.29399999999999998</v>
      </c>
      <c r="I1884">
        <f>Data[[#This Row],[nucleus_area_pct]]/Data[[#This Row],[cytoplasm_ratio]]</f>
        <v>267.68707482993199</v>
      </c>
      <c r="J1884">
        <v>0.94299999999999995</v>
      </c>
      <c r="K1884">
        <v>0.19800000000000001</v>
      </c>
      <c r="L1884">
        <v>1.25</v>
      </c>
      <c r="M1884">
        <v>1</v>
      </c>
      <c r="N1884">
        <v>0.91100000000000003</v>
      </c>
      <c r="O1884">
        <v>310</v>
      </c>
      <c r="P1884">
        <v>65</v>
      </c>
      <c r="Q1884">
        <v>192</v>
      </c>
      <c r="R1884">
        <v>167</v>
      </c>
      <c r="S1884">
        <v>196</v>
      </c>
      <c r="T1884">
        <f>(Data[[#This Row],[mean_r]]/256)*100</f>
        <v>75</v>
      </c>
      <c r="U1884">
        <f>(Data[[#This Row],[mean_g]]/256)*100</f>
        <v>65.234375</v>
      </c>
      <c r="V1884">
        <f>(Data[[#This Row],[mean_b]]/256)*100</f>
        <v>76.5625</v>
      </c>
      <c r="W1884">
        <v>0.70299999999999996</v>
      </c>
      <c r="X1884" t="s">
        <v>63</v>
      </c>
      <c r="Y1884" t="s">
        <v>45</v>
      </c>
      <c r="Z1884">
        <v>11773</v>
      </c>
      <c r="AA1884">
        <v>5.32</v>
      </c>
      <c r="AB1884">
        <v>13.1</v>
      </c>
      <c r="AC1884">
        <v>40.299999999999997</v>
      </c>
      <c r="AD1884">
        <v>222466</v>
      </c>
      <c r="AE1884">
        <v>80.599999999999994</v>
      </c>
      <c r="AF1884">
        <v>33.299999999999997</v>
      </c>
      <c r="AG1884" t="s">
        <v>41</v>
      </c>
      <c r="AH1884" t="s">
        <v>68</v>
      </c>
      <c r="AI1884" t="s">
        <v>52</v>
      </c>
      <c r="AJ1884">
        <v>60</v>
      </c>
      <c r="AK1884">
        <v>224</v>
      </c>
      <c r="AL1884">
        <v>0.18959999999999999</v>
      </c>
      <c r="AM1884">
        <v>0.94669999999999999</v>
      </c>
      <c r="AN1884">
        <v>0.76500000000000001</v>
      </c>
      <c r="AO1884">
        <f>Data[[#This Row],[labeller_confidence_score]]-Data[[#This Row],[cytodiffusion_classification_confidence]]</f>
        <v>-0.18169999999999997</v>
      </c>
    </row>
    <row r="1885" spans="1:41" x14ac:dyDescent="0.3">
      <c r="A1885" t="s">
        <v>1958</v>
      </c>
      <c r="B1885" t="s">
        <v>66</v>
      </c>
      <c r="C1885">
        <v>1</v>
      </c>
      <c r="D1885" t="s">
        <v>67</v>
      </c>
      <c r="E1885">
        <v>12.65</v>
      </c>
      <c r="F1885">
        <v>87.6</v>
      </c>
      <c r="G1885">
        <v>0.78</v>
      </c>
      <c r="H1885">
        <v>0.13100000000000001</v>
      </c>
      <c r="I1885">
        <f>Data[[#This Row],[nucleus_area_pct]]/Data[[#This Row],[cytoplasm_ratio]]</f>
        <v>668.70229007633577</v>
      </c>
      <c r="J1885">
        <v>0.41599999999999998</v>
      </c>
      <c r="K1885">
        <v>0.498</v>
      </c>
      <c r="L1885">
        <v>1.04</v>
      </c>
      <c r="M1885">
        <v>1</v>
      </c>
      <c r="N1885">
        <v>0.35699999999999998</v>
      </c>
      <c r="O1885">
        <v>392</v>
      </c>
      <c r="P1885">
        <v>102</v>
      </c>
      <c r="Q1885">
        <v>207</v>
      </c>
      <c r="R1885">
        <v>156</v>
      </c>
      <c r="S1885">
        <v>191</v>
      </c>
      <c r="T1885">
        <f>(Data[[#This Row],[mean_r]]/256)*100</f>
        <v>80.859375</v>
      </c>
      <c r="U1885">
        <f>(Data[[#This Row],[mean_g]]/256)*100</f>
        <v>60.9375</v>
      </c>
      <c r="V1885">
        <f>(Data[[#This Row],[mean_b]]/256)*100</f>
        <v>74.609375</v>
      </c>
      <c r="W1885">
        <v>0.56399999999999995</v>
      </c>
      <c r="X1885" t="s">
        <v>63</v>
      </c>
      <c r="Y1885" t="s">
        <v>40</v>
      </c>
      <c r="Z1885">
        <v>4302</v>
      </c>
      <c r="AA1885">
        <v>5.53</v>
      </c>
      <c r="AB1885">
        <v>11</v>
      </c>
      <c r="AC1885">
        <v>39.200000000000003</v>
      </c>
      <c r="AD1885">
        <v>151302</v>
      </c>
      <c r="AE1885">
        <v>106.6</v>
      </c>
      <c r="AF1885">
        <v>34.4</v>
      </c>
      <c r="AG1885" t="s">
        <v>46</v>
      </c>
      <c r="AH1885" t="s">
        <v>68</v>
      </c>
      <c r="AI1885" t="s">
        <v>56</v>
      </c>
      <c r="AJ1885">
        <v>60</v>
      </c>
      <c r="AK1885">
        <v>512</v>
      </c>
      <c r="AL1885">
        <v>0.83189999999999997</v>
      </c>
      <c r="AM1885">
        <v>0.81189999999999996</v>
      </c>
      <c r="AN1885">
        <v>0.86819999999999997</v>
      </c>
      <c r="AO1885">
        <f>Data[[#This Row],[labeller_confidence_score]]-Data[[#This Row],[cytodiffusion_classification_confidence]]</f>
        <v>5.6300000000000017E-2</v>
      </c>
    </row>
    <row r="1886" spans="1:41" x14ac:dyDescent="0.3">
      <c r="A1886" t="s">
        <v>1959</v>
      </c>
      <c r="B1886" t="s">
        <v>49</v>
      </c>
      <c r="C1886">
        <v>0</v>
      </c>
      <c r="D1886" t="s">
        <v>50</v>
      </c>
      <c r="E1886">
        <v>9.8699999999999992</v>
      </c>
      <c r="F1886">
        <v>48.9</v>
      </c>
      <c r="G1886">
        <v>0.48599999999999999</v>
      </c>
      <c r="H1886">
        <v>0.42199999999999999</v>
      </c>
      <c r="I1886">
        <f>Data[[#This Row],[nucleus_area_pct]]/Data[[#This Row],[cytoplasm_ratio]]</f>
        <v>115.87677725118483</v>
      </c>
      <c r="J1886">
        <v>0.76200000000000001</v>
      </c>
      <c r="K1886">
        <v>0.34399999999999997</v>
      </c>
      <c r="L1886">
        <v>3.31</v>
      </c>
      <c r="M1886">
        <v>3.5</v>
      </c>
      <c r="N1886">
        <v>0.78400000000000003</v>
      </c>
      <c r="O1886">
        <v>311</v>
      </c>
      <c r="P1886">
        <v>64</v>
      </c>
      <c r="Q1886">
        <v>201</v>
      </c>
      <c r="R1886">
        <v>156</v>
      </c>
      <c r="S1886">
        <v>168</v>
      </c>
      <c r="T1886">
        <f>(Data[[#This Row],[mean_r]]/256)*100</f>
        <v>78.515625</v>
      </c>
      <c r="U1886">
        <f>(Data[[#This Row],[mean_g]]/256)*100</f>
        <v>60.9375</v>
      </c>
      <c r="V1886">
        <f>(Data[[#This Row],[mean_b]]/256)*100</f>
        <v>65.625</v>
      </c>
      <c r="W1886">
        <v>0.61599999999999999</v>
      </c>
      <c r="X1886" t="s">
        <v>63</v>
      </c>
      <c r="Y1886" t="s">
        <v>45</v>
      </c>
      <c r="Z1886">
        <v>4172</v>
      </c>
      <c r="AA1886">
        <v>5.22</v>
      </c>
      <c r="AB1886">
        <v>10.4</v>
      </c>
      <c r="AC1886">
        <v>38.9</v>
      </c>
      <c r="AD1886">
        <v>246342</v>
      </c>
      <c r="AE1886">
        <v>94.3</v>
      </c>
      <c r="AF1886">
        <v>37.1</v>
      </c>
      <c r="AG1886" t="s">
        <v>41</v>
      </c>
      <c r="AH1886" t="s">
        <v>42</v>
      </c>
      <c r="AI1886" t="s">
        <v>56</v>
      </c>
      <c r="AJ1886">
        <v>100</v>
      </c>
      <c r="AK1886">
        <v>256</v>
      </c>
      <c r="AL1886">
        <v>9.9199999999999997E-2</v>
      </c>
      <c r="AM1886">
        <v>0.8024</v>
      </c>
      <c r="AN1886">
        <v>0.92869999999999997</v>
      </c>
      <c r="AO1886">
        <f>Data[[#This Row],[labeller_confidence_score]]-Data[[#This Row],[cytodiffusion_classification_confidence]]</f>
        <v>0.12629999999999997</v>
      </c>
    </row>
    <row r="1887" spans="1:41" x14ac:dyDescent="0.3">
      <c r="A1887" t="s">
        <v>1960</v>
      </c>
      <c r="B1887" t="s">
        <v>60</v>
      </c>
      <c r="C1887">
        <v>0</v>
      </c>
      <c r="D1887" t="s">
        <v>50</v>
      </c>
      <c r="E1887">
        <v>16.559999999999999</v>
      </c>
      <c r="F1887">
        <v>51.5</v>
      </c>
      <c r="G1887">
        <v>0.47299999999999998</v>
      </c>
      <c r="H1887">
        <v>0.29199999999999998</v>
      </c>
      <c r="I1887">
        <f>Data[[#This Row],[nucleus_area_pct]]/Data[[#This Row],[cytoplasm_ratio]]</f>
        <v>176.36986301369865</v>
      </c>
      <c r="J1887">
        <v>0.58799999999999997</v>
      </c>
      <c r="K1887">
        <v>0.64800000000000002</v>
      </c>
      <c r="L1887">
        <v>2.4500000000000002</v>
      </c>
      <c r="M1887">
        <v>1.1000000000000001</v>
      </c>
      <c r="N1887">
        <v>0.88300000000000001</v>
      </c>
      <c r="O1887">
        <v>649</v>
      </c>
      <c r="P1887">
        <v>90</v>
      </c>
      <c r="Q1887">
        <v>178</v>
      </c>
      <c r="R1887">
        <v>160</v>
      </c>
      <c r="S1887">
        <v>171</v>
      </c>
      <c r="T1887">
        <f>(Data[[#This Row],[mean_r]]/256)*100</f>
        <v>69.53125</v>
      </c>
      <c r="U1887">
        <f>(Data[[#This Row],[mean_g]]/256)*100</f>
        <v>62.5</v>
      </c>
      <c r="V1887">
        <f>(Data[[#This Row],[mean_b]]/256)*100</f>
        <v>66.796875</v>
      </c>
      <c r="W1887">
        <v>0.54800000000000004</v>
      </c>
      <c r="X1887" t="s">
        <v>39</v>
      </c>
      <c r="Y1887" t="s">
        <v>40</v>
      </c>
      <c r="Z1887">
        <v>8033</v>
      </c>
      <c r="AA1887">
        <v>4.79</v>
      </c>
      <c r="AB1887">
        <v>16.3</v>
      </c>
      <c r="AC1887">
        <v>38</v>
      </c>
      <c r="AD1887">
        <v>325942</v>
      </c>
      <c r="AE1887">
        <v>89.1</v>
      </c>
      <c r="AF1887">
        <v>32.5</v>
      </c>
      <c r="AG1887" t="s">
        <v>64</v>
      </c>
      <c r="AH1887" t="s">
        <v>68</v>
      </c>
      <c r="AI1887" t="s">
        <v>43</v>
      </c>
      <c r="AJ1887">
        <v>100</v>
      </c>
      <c r="AK1887">
        <v>360</v>
      </c>
      <c r="AL1887">
        <v>3.7699999999999997E-2</v>
      </c>
      <c r="AM1887">
        <v>0.90949999999999998</v>
      </c>
      <c r="AN1887">
        <v>0.84609999999999996</v>
      </c>
      <c r="AO1887">
        <f>Data[[#This Row],[labeller_confidence_score]]-Data[[#This Row],[cytodiffusion_classification_confidence]]</f>
        <v>-6.3400000000000012E-2</v>
      </c>
    </row>
    <row r="1888" spans="1:41" x14ac:dyDescent="0.3">
      <c r="A1888" t="s">
        <v>1961</v>
      </c>
      <c r="B1888" t="s">
        <v>49</v>
      </c>
      <c r="C1888">
        <v>0</v>
      </c>
      <c r="D1888" t="s">
        <v>50</v>
      </c>
      <c r="E1888">
        <v>12.61</v>
      </c>
      <c r="F1888">
        <v>54.1</v>
      </c>
      <c r="G1888">
        <v>0.66100000000000003</v>
      </c>
      <c r="H1888">
        <v>0.437</v>
      </c>
      <c r="I1888">
        <f>Data[[#This Row],[nucleus_area_pct]]/Data[[#This Row],[cytoplasm_ratio]]</f>
        <v>123.79862700228833</v>
      </c>
      <c r="J1888">
        <v>0.78200000000000003</v>
      </c>
      <c r="K1888">
        <v>0.38200000000000001</v>
      </c>
      <c r="L1888">
        <v>2.73</v>
      </c>
      <c r="M1888">
        <v>3.5</v>
      </c>
      <c r="N1888">
        <v>0.89</v>
      </c>
      <c r="O1888">
        <v>442</v>
      </c>
      <c r="P1888">
        <v>72</v>
      </c>
      <c r="Q1888">
        <v>207</v>
      </c>
      <c r="R1888">
        <v>164</v>
      </c>
      <c r="S1888">
        <v>196</v>
      </c>
      <c r="T1888">
        <f>(Data[[#This Row],[mean_r]]/256)*100</f>
        <v>80.859375</v>
      </c>
      <c r="U1888">
        <f>(Data[[#This Row],[mean_g]]/256)*100</f>
        <v>64.0625</v>
      </c>
      <c r="V1888">
        <f>(Data[[#This Row],[mean_b]]/256)*100</f>
        <v>76.5625</v>
      </c>
      <c r="W1888">
        <v>0.69299999999999995</v>
      </c>
      <c r="X1888" t="s">
        <v>39</v>
      </c>
      <c r="Y1888" t="s">
        <v>40</v>
      </c>
      <c r="Z1888">
        <v>6170</v>
      </c>
      <c r="AA1888">
        <v>4.88</v>
      </c>
      <c r="AB1888">
        <v>13.8</v>
      </c>
      <c r="AC1888">
        <v>48.7</v>
      </c>
      <c r="AD1888">
        <v>89632</v>
      </c>
      <c r="AE1888">
        <v>82.3</v>
      </c>
      <c r="AF1888">
        <v>34.799999999999997</v>
      </c>
      <c r="AG1888" t="s">
        <v>46</v>
      </c>
      <c r="AH1888" t="s">
        <v>42</v>
      </c>
      <c r="AI1888" t="s">
        <v>56</v>
      </c>
      <c r="AJ1888">
        <v>60</v>
      </c>
      <c r="AK1888">
        <v>224</v>
      </c>
      <c r="AL1888">
        <v>6.8400000000000002E-2</v>
      </c>
      <c r="AM1888">
        <v>0.83599999999999997</v>
      </c>
      <c r="AN1888">
        <v>1</v>
      </c>
      <c r="AO1888">
        <f>Data[[#This Row],[labeller_confidence_score]]-Data[[#This Row],[cytodiffusion_classification_confidence]]</f>
        <v>0.16400000000000003</v>
      </c>
    </row>
    <row r="1889" spans="1:41" x14ac:dyDescent="0.3">
      <c r="A1889" t="s">
        <v>1962</v>
      </c>
      <c r="B1889" t="s">
        <v>49</v>
      </c>
      <c r="C1889">
        <v>0</v>
      </c>
      <c r="D1889" t="s">
        <v>50</v>
      </c>
      <c r="E1889">
        <v>11.96</v>
      </c>
      <c r="F1889">
        <v>57.6</v>
      </c>
      <c r="G1889">
        <v>0.52300000000000002</v>
      </c>
      <c r="H1889">
        <v>0.46600000000000003</v>
      </c>
      <c r="I1889">
        <f>Data[[#This Row],[nucleus_area_pct]]/Data[[#This Row],[cytoplasm_ratio]]</f>
        <v>123.60515021459227</v>
      </c>
      <c r="J1889">
        <v>0.68899999999999995</v>
      </c>
      <c r="K1889">
        <v>0.32500000000000001</v>
      </c>
      <c r="L1889">
        <v>2.86</v>
      </c>
      <c r="M1889">
        <v>3.3</v>
      </c>
      <c r="N1889">
        <v>0.77400000000000002</v>
      </c>
      <c r="O1889">
        <v>393</v>
      </c>
      <c r="P1889">
        <v>59</v>
      </c>
      <c r="Q1889">
        <v>218</v>
      </c>
      <c r="R1889">
        <v>158</v>
      </c>
      <c r="S1889">
        <v>159</v>
      </c>
      <c r="T1889">
        <f>(Data[[#This Row],[mean_r]]/256)*100</f>
        <v>85.15625</v>
      </c>
      <c r="U1889">
        <f>(Data[[#This Row],[mean_g]]/256)*100</f>
        <v>61.71875</v>
      </c>
      <c r="V1889">
        <f>(Data[[#This Row],[mean_b]]/256)*100</f>
        <v>62.109375</v>
      </c>
      <c r="W1889">
        <v>0.59199999999999997</v>
      </c>
      <c r="X1889" t="s">
        <v>63</v>
      </c>
      <c r="Y1889" t="s">
        <v>45</v>
      </c>
      <c r="Z1889">
        <v>7841</v>
      </c>
      <c r="AA1889">
        <v>5.22</v>
      </c>
      <c r="AB1889">
        <v>13.8</v>
      </c>
      <c r="AC1889">
        <v>34.700000000000003</v>
      </c>
      <c r="AD1889">
        <v>259587</v>
      </c>
      <c r="AE1889">
        <v>116.8</v>
      </c>
      <c r="AF1889">
        <v>34.700000000000003</v>
      </c>
      <c r="AG1889" t="s">
        <v>64</v>
      </c>
      <c r="AH1889" t="s">
        <v>47</v>
      </c>
      <c r="AI1889" t="s">
        <v>52</v>
      </c>
      <c r="AJ1889">
        <v>100</v>
      </c>
      <c r="AK1889">
        <v>256</v>
      </c>
      <c r="AL1889">
        <v>8.6900000000000005E-2</v>
      </c>
      <c r="AM1889">
        <v>1</v>
      </c>
      <c r="AN1889">
        <v>0.92549999999999999</v>
      </c>
      <c r="AO1889">
        <f>Data[[#This Row],[labeller_confidence_score]]-Data[[#This Row],[cytodiffusion_classification_confidence]]</f>
        <v>-7.4500000000000011E-2</v>
      </c>
    </row>
    <row r="1890" spans="1:41" x14ac:dyDescent="0.3">
      <c r="A1890" t="s">
        <v>1963</v>
      </c>
      <c r="B1890" t="s">
        <v>54</v>
      </c>
      <c r="C1890">
        <v>0</v>
      </c>
      <c r="D1890" t="s">
        <v>54</v>
      </c>
      <c r="E1890">
        <v>7.26</v>
      </c>
      <c r="F1890">
        <v>0</v>
      </c>
      <c r="G1890">
        <v>0</v>
      </c>
      <c r="H1890">
        <v>1</v>
      </c>
      <c r="I1890">
        <f>Data[[#This Row],[nucleus_area_pct]]/Data[[#This Row],[cytoplasm_ratio]]</f>
        <v>0</v>
      </c>
      <c r="J1890">
        <v>0.93700000000000006</v>
      </c>
      <c r="K1890">
        <v>0.183</v>
      </c>
      <c r="L1890">
        <v>0.28999999999999998</v>
      </c>
      <c r="M1890">
        <v>1</v>
      </c>
      <c r="N1890">
        <v>0.95499999999999996</v>
      </c>
      <c r="O1890">
        <v>177</v>
      </c>
      <c r="P1890">
        <v>47</v>
      </c>
      <c r="Q1890">
        <v>217</v>
      </c>
      <c r="R1890">
        <v>120</v>
      </c>
      <c r="S1890">
        <v>124</v>
      </c>
      <c r="T1890">
        <f>(Data[[#This Row],[mean_r]]/256)*100</f>
        <v>84.765625</v>
      </c>
      <c r="U1890">
        <f>(Data[[#This Row],[mean_g]]/256)*100</f>
        <v>46.875</v>
      </c>
      <c r="V1890">
        <f>(Data[[#This Row],[mean_b]]/256)*100</f>
        <v>48.4375</v>
      </c>
      <c r="W1890">
        <v>0.55600000000000005</v>
      </c>
      <c r="X1890" t="s">
        <v>51</v>
      </c>
      <c r="Y1890" t="s">
        <v>45</v>
      </c>
      <c r="Z1890">
        <v>7564</v>
      </c>
      <c r="AA1890">
        <v>6</v>
      </c>
      <c r="AB1890">
        <v>12.4</v>
      </c>
      <c r="AC1890">
        <v>46.9</v>
      </c>
      <c r="AD1890">
        <v>309365</v>
      </c>
      <c r="AE1890">
        <v>81.099999999999994</v>
      </c>
      <c r="AF1890">
        <v>33.6</v>
      </c>
      <c r="AG1890" t="s">
        <v>46</v>
      </c>
      <c r="AH1890" t="s">
        <v>47</v>
      </c>
      <c r="AI1890" t="s">
        <v>56</v>
      </c>
      <c r="AJ1890">
        <v>60</v>
      </c>
      <c r="AK1890">
        <v>360</v>
      </c>
      <c r="AL1890">
        <v>0.1124</v>
      </c>
      <c r="AM1890">
        <v>0.86</v>
      </c>
      <c r="AN1890">
        <v>0.85860000000000003</v>
      </c>
      <c r="AO1890">
        <f>Data[[#This Row],[labeller_confidence_score]]-Data[[#This Row],[cytodiffusion_classification_confidence]]</f>
        <v>-1.3999999999999568E-3</v>
      </c>
    </row>
    <row r="1891" spans="1:41" x14ac:dyDescent="0.3">
      <c r="A1891" t="s">
        <v>1964</v>
      </c>
      <c r="B1891" t="s">
        <v>110</v>
      </c>
      <c r="C1891">
        <v>1</v>
      </c>
      <c r="D1891" t="s">
        <v>104</v>
      </c>
      <c r="E1891">
        <v>9.9700000000000006</v>
      </c>
      <c r="F1891">
        <v>0</v>
      </c>
      <c r="G1891">
        <v>0</v>
      </c>
      <c r="H1891">
        <v>1</v>
      </c>
      <c r="I1891">
        <f>Data[[#This Row],[nucleus_area_pct]]/Data[[#This Row],[cytoplasm_ratio]]</f>
        <v>0</v>
      </c>
      <c r="J1891">
        <v>0.86299999999999999</v>
      </c>
      <c r="K1891">
        <v>0.249</v>
      </c>
      <c r="L1891">
        <v>0.73</v>
      </c>
      <c r="M1891">
        <v>1</v>
      </c>
      <c r="N1891">
        <v>0.878</v>
      </c>
      <c r="O1891">
        <v>150</v>
      </c>
      <c r="P1891">
        <v>55</v>
      </c>
      <c r="Q1891">
        <v>216</v>
      </c>
      <c r="R1891">
        <v>134</v>
      </c>
      <c r="S1891">
        <v>121</v>
      </c>
      <c r="T1891">
        <f>(Data[[#This Row],[mean_r]]/256)*100</f>
        <v>84.375</v>
      </c>
      <c r="U1891">
        <f>(Data[[#This Row],[mean_g]]/256)*100</f>
        <v>52.34375</v>
      </c>
      <c r="V1891">
        <f>(Data[[#This Row],[mean_b]]/256)*100</f>
        <v>47.265625</v>
      </c>
      <c r="W1891">
        <v>0.495</v>
      </c>
      <c r="X1891" t="s">
        <v>51</v>
      </c>
      <c r="Y1891" t="s">
        <v>45</v>
      </c>
      <c r="Z1891">
        <v>12576</v>
      </c>
      <c r="AA1891">
        <v>6.19</v>
      </c>
      <c r="AB1891">
        <v>15.3</v>
      </c>
      <c r="AC1891">
        <v>46.2</v>
      </c>
      <c r="AD1891">
        <v>327030</v>
      </c>
      <c r="AE1891">
        <v>91.2</v>
      </c>
      <c r="AF1891">
        <v>33.9</v>
      </c>
      <c r="AG1891" t="s">
        <v>41</v>
      </c>
      <c r="AH1891" t="s">
        <v>47</v>
      </c>
      <c r="AI1891" t="s">
        <v>43</v>
      </c>
      <c r="AJ1891">
        <v>60</v>
      </c>
      <c r="AK1891">
        <v>224</v>
      </c>
      <c r="AL1891">
        <v>0.70920000000000005</v>
      </c>
      <c r="AM1891">
        <v>0.76980000000000004</v>
      </c>
      <c r="AN1891">
        <v>0.83830000000000005</v>
      </c>
      <c r="AO1891">
        <f>Data[[#This Row],[labeller_confidence_score]]-Data[[#This Row],[cytodiffusion_classification_confidence]]</f>
        <v>6.8500000000000005E-2</v>
      </c>
    </row>
    <row r="1892" spans="1:41" x14ac:dyDescent="0.3">
      <c r="A1892" t="s">
        <v>1965</v>
      </c>
      <c r="B1892" t="s">
        <v>62</v>
      </c>
      <c r="C1892">
        <v>0</v>
      </c>
      <c r="D1892" t="s">
        <v>50</v>
      </c>
      <c r="E1892">
        <v>9.3800000000000008</v>
      </c>
      <c r="F1892">
        <v>77.7</v>
      </c>
      <c r="G1892">
        <v>0.85399999999999998</v>
      </c>
      <c r="H1892">
        <v>0.13600000000000001</v>
      </c>
      <c r="I1892">
        <f>Data[[#This Row],[nucleus_area_pct]]/Data[[#This Row],[cytoplasm_ratio]]</f>
        <v>571.32352941176464</v>
      </c>
      <c r="J1892">
        <v>0.81599999999999995</v>
      </c>
      <c r="K1892">
        <v>0.191</v>
      </c>
      <c r="L1892">
        <v>1.67</v>
      </c>
      <c r="M1892">
        <v>1</v>
      </c>
      <c r="N1892">
        <v>0.89500000000000002</v>
      </c>
      <c r="O1892">
        <v>291</v>
      </c>
      <c r="P1892">
        <v>64</v>
      </c>
      <c r="Q1892">
        <v>215</v>
      </c>
      <c r="R1892">
        <v>141</v>
      </c>
      <c r="S1892">
        <v>193</v>
      </c>
      <c r="T1892">
        <f>(Data[[#This Row],[mean_r]]/256)*100</f>
        <v>83.984375</v>
      </c>
      <c r="U1892">
        <f>(Data[[#This Row],[mean_g]]/256)*100</f>
        <v>55.078125</v>
      </c>
      <c r="V1892">
        <f>(Data[[#This Row],[mean_b]]/256)*100</f>
        <v>75.390625</v>
      </c>
      <c r="W1892">
        <v>0.73299999999999998</v>
      </c>
      <c r="X1892" t="s">
        <v>51</v>
      </c>
      <c r="Y1892" t="s">
        <v>45</v>
      </c>
      <c r="Z1892">
        <v>7811</v>
      </c>
      <c r="AA1892">
        <v>4.9400000000000004</v>
      </c>
      <c r="AB1892">
        <v>14.6</v>
      </c>
      <c r="AC1892">
        <v>47.2</v>
      </c>
      <c r="AD1892">
        <v>385984</v>
      </c>
      <c r="AE1892">
        <v>82.9</v>
      </c>
      <c r="AF1892">
        <v>31.2</v>
      </c>
      <c r="AG1892" t="s">
        <v>46</v>
      </c>
      <c r="AH1892" t="s">
        <v>42</v>
      </c>
      <c r="AI1892" t="s">
        <v>52</v>
      </c>
      <c r="AJ1892">
        <v>60</v>
      </c>
      <c r="AK1892">
        <v>360</v>
      </c>
      <c r="AL1892">
        <v>7.2300000000000003E-2</v>
      </c>
      <c r="AM1892">
        <v>0.78769999999999996</v>
      </c>
      <c r="AN1892">
        <v>0.93510000000000004</v>
      </c>
      <c r="AO1892">
        <f>Data[[#This Row],[labeller_confidence_score]]-Data[[#This Row],[cytodiffusion_classification_confidence]]</f>
        <v>0.14740000000000009</v>
      </c>
    </row>
    <row r="1893" spans="1:41" x14ac:dyDescent="0.3">
      <c r="A1893" t="s">
        <v>1966</v>
      </c>
      <c r="B1893" t="s">
        <v>62</v>
      </c>
      <c r="C1893">
        <v>0</v>
      </c>
      <c r="D1893" t="s">
        <v>50</v>
      </c>
      <c r="E1893">
        <v>9.11</v>
      </c>
      <c r="F1893">
        <v>87.6</v>
      </c>
      <c r="G1893">
        <v>0.83699999999999997</v>
      </c>
      <c r="H1893">
        <v>0.251</v>
      </c>
      <c r="I1893">
        <f>Data[[#This Row],[nucleus_area_pct]]/Data[[#This Row],[cytoplasm_ratio]]</f>
        <v>349.00398406374501</v>
      </c>
      <c r="J1893">
        <v>0.91300000000000003</v>
      </c>
      <c r="K1893">
        <v>0.22500000000000001</v>
      </c>
      <c r="L1893">
        <v>1.08</v>
      </c>
      <c r="M1893">
        <v>1</v>
      </c>
      <c r="N1893">
        <v>0.879</v>
      </c>
      <c r="O1893">
        <v>243</v>
      </c>
      <c r="P1893">
        <v>55</v>
      </c>
      <c r="Q1893">
        <v>201</v>
      </c>
      <c r="R1893">
        <v>153</v>
      </c>
      <c r="S1893">
        <v>197</v>
      </c>
      <c r="T1893">
        <f>(Data[[#This Row],[mean_r]]/256)*100</f>
        <v>78.515625</v>
      </c>
      <c r="U1893">
        <f>(Data[[#This Row],[mean_g]]/256)*100</f>
        <v>59.765625</v>
      </c>
      <c r="V1893">
        <f>(Data[[#This Row],[mean_b]]/256)*100</f>
        <v>76.953125</v>
      </c>
      <c r="W1893">
        <v>0.76</v>
      </c>
      <c r="X1893" t="s">
        <v>39</v>
      </c>
      <c r="Y1893" t="s">
        <v>45</v>
      </c>
      <c r="Z1893">
        <v>5961</v>
      </c>
      <c r="AA1893">
        <v>6.14</v>
      </c>
      <c r="AB1893">
        <v>12.3</v>
      </c>
      <c r="AC1893">
        <v>44.1</v>
      </c>
      <c r="AD1893">
        <v>247016</v>
      </c>
      <c r="AE1893">
        <v>99.9</v>
      </c>
      <c r="AF1893">
        <v>31.8</v>
      </c>
      <c r="AG1893" t="s">
        <v>64</v>
      </c>
      <c r="AH1893" t="s">
        <v>42</v>
      </c>
      <c r="AI1893" t="s">
        <v>56</v>
      </c>
      <c r="AJ1893">
        <v>100</v>
      </c>
      <c r="AK1893">
        <v>224</v>
      </c>
      <c r="AL1893">
        <v>0.20680000000000001</v>
      </c>
      <c r="AM1893">
        <v>0.96189999999999998</v>
      </c>
      <c r="AN1893">
        <v>0.87180000000000002</v>
      </c>
      <c r="AO1893">
        <f>Data[[#This Row],[labeller_confidence_score]]-Data[[#This Row],[cytodiffusion_classification_confidence]]</f>
        <v>-9.0099999999999958E-2</v>
      </c>
    </row>
    <row r="1894" spans="1:41" x14ac:dyDescent="0.3">
      <c r="A1894" t="s">
        <v>1967</v>
      </c>
      <c r="B1894" t="s">
        <v>54</v>
      </c>
      <c r="C1894">
        <v>0</v>
      </c>
      <c r="D1894" t="s">
        <v>54</v>
      </c>
      <c r="E1894">
        <v>6.78</v>
      </c>
      <c r="F1894">
        <v>0</v>
      </c>
      <c r="G1894">
        <v>0</v>
      </c>
      <c r="H1894">
        <v>1</v>
      </c>
      <c r="I1894">
        <f>Data[[#This Row],[nucleus_area_pct]]/Data[[#This Row],[cytoplasm_ratio]]</f>
        <v>0</v>
      </c>
      <c r="J1894">
        <v>0.88400000000000001</v>
      </c>
      <c r="K1894">
        <v>0.17599999999999999</v>
      </c>
      <c r="L1894">
        <v>0.64</v>
      </c>
      <c r="M1894">
        <v>1</v>
      </c>
      <c r="N1894">
        <v>0.92600000000000005</v>
      </c>
      <c r="O1894">
        <v>210</v>
      </c>
      <c r="P1894">
        <v>40</v>
      </c>
      <c r="Q1894">
        <v>223</v>
      </c>
      <c r="R1894">
        <v>133</v>
      </c>
      <c r="S1894">
        <v>133</v>
      </c>
      <c r="T1894">
        <f>(Data[[#This Row],[mean_r]]/256)*100</f>
        <v>87.109375</v>
      </c>
      <c r="U1894">
        <f>(Data[[#This Row],[mean_g]]/256)*100</f>
        <v>51.953125</v>
      </c>
      <c r="V1894">
        <f>(Data[[#This Row],[mean_b]]/256)*100</f>
        <v>51.953125</v>
      </c>
      <c r="W1894">
        <v>0.63200000000000001</v>
      </c>
      <c r="X1894" t="s">
        <v>51</v>
      </c>
      <c r="Y1894" t="s">
        <v>45</v>
      </c>
      <c r="Z1894">
        <v>7418</v>
      </c>
      <c r="AA1894">
        <v>4.75</v>
      </c>
      <c r="AB1894">
        <v>13.2</v>
      </c>
      <c r="AC1894">
        <v>40.700000000000003</v>
      </c>
      <c r="AD1894">
        <v>444500</v>
      </c>
      <c r="AE1894">
        <v>108.3</v>
      </c>
      <c r="AF1894">
        <v>32.799999999999997</v>
      </c>
      <c r="AG1894" t="s">
        <v>46</v>
      </c>
      <c r="AH1894" t="s">
        <v>68</v>
      </c>
      <c r="AI1894" t="s">
        <v>43</v>
      </c>
      <c r="AJ1894">
        <v>100</v>
      </c>
      <c r="AK1894">
        <v>512</v>
      </c>
      <c r="AL1894">
        <v>0.1444</v>
      </c>
      <c r="AM1894">
        <v>0.98509999999999998</v>
      </c>
      <c r="AN1894">
        <v>0.85970000000000002</v>
      </c>
      <c r="AO1894">
        <f>Data[[#This Row],[labeller_confidence_score]]-Data[[#This Row],[cytodiffusion_classification_confidence]]</f>
        <v>-0.12539999999999996</v>
      </c>
    </row>
    <row r="1895" spans="1:41" x14ac:dyDescent="0.3">
      <c r="A1895" t="s">
        <v>1968</v>
      </c>
      <c r="B1895" t="s">
        <v>60</v>
      </c>
      <c r="C1895">
        <v>0</v>
      </c>
      <c r="D1895" t="s">
        <v>50</v>
      </c>
      <c r="E1895">
        <v>16.899999999999999</v>
      </c>
      <c r="F1895">
        <v>65.7</v>
      </c>
      <c r="G1895">
        <v>0.45200000000000001</v>
      </c>
      <c r="H1895">
        <v>0.313</v>
      </c>
      <c r="I1895">
        <f>Data[[#This Row],[nucleus_area_pct]]/Data[[#This Row],[cytoplasm_ratio]]</f>
        <v>209.9041533546326</v>
      </c>
      <c r="J1895">
        <v>0.75</v>
      </c>
      <c r="K1895">
        <v>0.44900000000000001</v>
      </c>
      <c r="L1895">
        <v>1.78</v>
      </c>
      <c r="M1895">
        <v>1.3</v>
      </c>
      <c r="N1895">
        <v>0.68100000000000005</v>
      </c>
      <c r="O1895">
        <v>585</v>
      </c>
      <c r="P1895">
        <v>86</v>
      </c>
      <c r="Q1895">
        <v>195</v>
      </c>
      <c r="R1895">
        <v>158</v>
      </c>
      <c r="S1895">
        <v>190</v>
      </c>
      <c r="T1895">
        <f>(Data[[#This Row],[mean_r]]/256)*100</f>
        <v>76.171875</v>
      </c>
      <c r="U1895">
        <f>(Data[[#This Row],[mean_g]]/256)*100</f>
        <v>61.71875</v>
      </c>
      <c r="V1895">
        <f>(Data[[#This Row],[mean_b]]/256)*100</f>
        <v>74.21875</v>
      </c>
      <c r="W1895">
        <v>0.59199999999999997</v>
      </c>
      <c r="X1895" t="s">
        <v>51</v>
      </c>
      <c r="Y1895" t="s">
        <v>45</v>
      </c>
      <c r="Z1895">
        <v>7732</v>
      </c>
      <c r="AA1895">
        <v>5.37</v>
      </c>
      <c r="AB1895">
        <v>10.5</v>
      </c>
      <c r="AC1895">
        <v>42.9</v>
      </c>
      <c r="AD1895">
        <v>279539</v>
      </c>
      <c r="AE1895">
        <v>90.4</v>
      </c>
      <c r="AF1895">
        <v>32.5</v>
      </c>
      <c r="AG1895" t="s">
        <v>46</v>
      </c>
      <c r="AH1895" t="s">
        <v>42</v>
      </c>
      <c r="AI1895" t="s">
        <v>43</v>
      </c>
      <c r="AJ1895">
        <v>40</v>
      </c>
      <c r="AK1895">
        <v>512</v>
      </c>
      <c r="AL1895">
        <v>0.1187</v>
      </c>
      <c r="AM1895">
        <v>0.87609999999999999</v>
      </c>
      <c r="AN1895">
        <v>0.81130000000000002</v>
      </c>
      <c r="AO1895">
        <f>Data[[#This Row],[labeller_confidence_score]]-Data[[#This Row],[cytodiffusion_classification_confidence]]</f>
        <v>-6.4799999999999969E-2</v>
      </c>
    </row>
    <row r="1896" spans="1:41" x14ac:dyDescent="0.3">
      <c r="A1896" t="s">
        <v>1969</v>
      </c>
      <c r="B1896" t="s">
        <v>66</v>
      </c>
      <c r="C1896">
        <v>1</v>
      </c>
      <c r="D1896" t="s">
        <v>67</v>
      </c>
      <c r="E1896">
        <v>13.37</v>
      </c>
      <c r="F1896">
        <v>90.1</v>
      </c>
      <c r="G1896">
        <v>0.73899999999999999</v>
      </c>
      <c r="H1896">
        <v>0.16200000000000001</v>
      </c>
      <c r="I1896">
        <f>Data[[#This Row],[nucleus_area_pct]]/Data[[#This Row],[cytoplasm_ratio]]</f>
        <v>556.17283950617275</v>
      </c>
      <c r="J1896">
        <v>0.47</v>
      </c>
      <c r="K1896">
        <v>0.75</v>
      </c>
      <c r="L1896">
        <v>1.23</v>
      </c>
      <c r="M1896">
        <v>1</v>
      </c>
      <c r="N1896">
        <v>0.65300000000000002</v>
      </c>
      <c r="O1896">
        <v>421</v>
      </c>
      <c r="P1896">
        <v>86</v>
      </c>
      <c r="Q1896">
        <v>181</v>
      </c>
      <c r="R1896">
        <v>140</v>
      </c>
      <c r="S1896">
        <v>220</v>
      </c>
      <c r="T1896">
        <f>(Data[[#This Row],[mean_r]]/256)*100</f>
        <v>70.703125</v>
      </c>
      <c r="U1896">
        <f>(Data[[#This Row],[mean_g]]/256)*100</f>
        <v>54.6875</v>
      </c>
      <c r="V1896">
        <f>(Data[[#This Row],[mean_b]]/256)*100</f>
        <v>85.9375</v>
      </c>
      <c r="W1896">
        <v>0.78500000000000003</v>
      </c>
      <c r="X1896" t="s">
        <v>51</v>
      </c>
      <c r="Y1896" t="s">
        <v>40</v>
      </c>
      <c r="Z1896">
        <v>7488</v>
      </c>
      <c r="AA1896">
        <v>5.38</v>
      </c>
      <c r="AB1896">
        <v>10</v>
      </c>
      <c r="AC1896">
        <v>38.200000000000003</v>
      </c>
      <c r="AD1896">
        <v>231069</v>
      </c>
      <c r="AE1896">
        <v>72.3</v>
      </c>
      <c r="AF1896">
        <v>34</v>
      </c>
      <c r="AG1896" t="s">
        <v>46</v>
      </c>
      <c r="AH1896" t="s">
        <v>47</v>
      </c>
      <c r="AI1896" t="s">
        <v>43</v>
      </c>
      <c r="AJ1896">
        <v>60</v>
      </c>
      <c r="AK1896">
        <v>256</v>
      </c>
      <c r="AL1896">
        <v>0.81969999999999998</v>
      </c>
      <c r="AM1896">
        <v>0.55030000000000001</v>
      </c>
      <c r="AN1896">
        <v>0.82110000000000005</v>
      </c>
      <c r="AO1896">
        <f>Data[[#This Row],[labeller_confidence_score]]-Data[[#This Row],[cytodiffusion_classification_confidence]]</f>
        <v>0.27080000000000004</v>
      </c>
    </row>
    <row r="1897" spans="1:41" x14ac:dyDescent="0.3">
      <c r="A1897" t="s">
        <v>1970</v>
      </c>
      <c r="B1897" t="s">
        <v>66</v>
      </c>
      <c r="C1897">
        <v>1</v>
      </c>
      <c r="D1897" t="s">
        <v>67</v>
      </c>
      <c r="E1897">
        <v>8.86</v>
      </c>
      <c r="F1897">
        <v>92.2</v>
      </c>
      <c r="G1897">
        <v>0.81200000000000006</v>
      </c>
      <c r="H1897">
        <v>0.12</v>
      </c>
      <c r="I1897">
        <f>Data[[#This Row],[nucleus_area_pct]]/Data[[#This Row],[cytoplasm_ratio]]</f>
        <v>768.33333333333337</v>
      </c>
      <c r="J1897">
        <v>0.27200000000000002</v>
      </c>
      <c r="K1897">
        <v>0.57399999999999995</v>
      </c>
      <c r="L1897">
        <v>0.5</v>
      </c>
      <c r="M1897">
        <v>1</v>
      </c>
      <c r="N1897">
        <v>0.72299999999999998</v>
      </c>
      <c r="O1897">
        <v>347</v>
      </c>
      <c r="P1897">
        <v>74</v>
      </c>
      <c r="Q1897">
        <v>193</v>
      </c>
      <c r="R1897">
        <v>144</v>
      </c>
      <c r="S1897">
        <v>213</v>
      </c>
      <c r="T1897">
        <f>(Data[[#This Row],[mean_r]]/256)*100</f>
        <v>75.390625</v>
      </c>
      <c r="U1897">
        <f>(Data[[#This Row],[mean_g]]/256)*100</f>
        <v>56.25</v>
      </c>
      <c r="V1897">
        <f>(Data[[#This Row],[mean_b]]/256)*100</f>
        <v>83.203125</v>
      </c>
      <c r="W1897">
        <v>0.76800000000000002</v>
      </c>
      <c r="X1897" t="s">
        <v>51</v>
      </c>
      <c r="Y1897" t="s">
        <v>45</v>
      </c>
      <c r="Z1897">
        <v>7399</v>
      </c>
      <c r="AA1897">
        <v>5.13</v>
      </c>
      <c r="AB1897">
        <v>8.6</v>
      </c>
      <c r="AC1897">
        <v>29.7</v>
      </c>
      <c r="AD1897">
        <v>141496</v>
      </c>
      <c r="AE1897">
        <v>96</v>
      </c>
      <c r="AF1897">
        <v>32.700000000000003</v>
      </c>
      <c r="AG1897" t="s">
        <v>46</v>
      </c>
      <c r="AH1897" t="s">
        <v>68</v>
      </c>
      <c r="AI1897" t="s">
        <v>56</v>
      </c>
      <c r="AJ1897">
        <v>60</v>
      </c>
      <c r="AK1897">
        <v>360</v>
      </c>
      <c r="AL1897">
        <v>0.67649999999999999</v>
      </c>
      <c r="AM1897">
        <v>0.57689999999999997</v>
      </c>
      <c r="AN1897">
        <v>0.88619999999999999</v>
      </c>
      <c r="AO1897">
        <f>Data[[#This Row],[labeller_confidence_score]]-Data[[#This Row],[cytodiffusion_classification_confidence]]</f>
        <v>0.30930000000000002</v>
      </c>
    </row>
    <row r="1898" spans="1:41" x14ac:dyDescent="0.3">
      <c r="A1898" t="s">
        <v>1971</v>
      </c>
      <c r="B1898" t="s">
        <v>120</v>
      </c>
      <c r="C1898">
        <v>1</v>
      </c>
      <c r="D1898" t="s">
        <v>104</v>
      </c>
      <c r="E1898">
        <v>6.81</v>
      </c>
      <c r="F1898">
        <v>0</v>
      </c>
      <c r="G1898">
        <v>0</v>
      </c>
      <c r="H1898">
        <v>1</v>
      </c>
      <c r="I1898">
        <f>Data[[#This Row],[nucleus_area_pct]]/Data[[#This Row],[cytoplasm_ratio]]</f>
        <v>0</v>
      </c>
      <c r="J1898">
        <v>0.92600000000000005</v>
      </c>
      <c r="K1898">
        <v>5.6000000000000001E-2</v>
      </c>
      <c r="L1898">
        <v>0.91</v>
      </c>
      <c r="M1898">
        <v>1</v>
      </c>
      <c r="N1898">
        <v>0.998</v>
      </c>
      <c r="O1898">
        <v>155</v>
      </c>
      <c r="P1898">
        <v>45</v>
      </c>
      <c r="Q1898">
        <v>253</v>
      </c>
      <c r="R1898">
        <v>128</v>
      </c>
      <c r="S1898">
        <v>144</v>
      </c>
      <c r="T1898">
        <f>(Data[[#This Row],[mean_r]]/256)*100</f>
        <v>98.828125</v>
      </c>
      <c r="U1898">
        <f>(Data[[#This Row],[mean_g]]/256)*100</f>
        <v>50</v>
      </c>
      <c r="V1898">
        <f>(Data[[#This Row],[mean_b]]/256)*100</f>
        <v>56.25</v>
      </c>
      <c r="W1898">
        <v>0.43099999999999999</v>
      </c>
      <c r="X1898" t="s">
        <v>39</v>
      </c>
      <c r="Y1898" t="s">
        <v>45</v>
      </c>
      <c r="Z1898">
        <v>10340</v>
      </c>
      <c r="AA1898">
        <v>3.54</v>
      </c>
      <c r="AB1898">
        <v>10.3</v>
      </c>
      <c r="AC1898">
        <v>33.6</v>
      </c>
      <c r="AD1898">
        <v>108596</v>
      </c>
      <c r="AE1898">
        <v>100.2</v>
      </c>
      <c r="AF1898">
        <v>34.5</v>
      </c>
      <c r="AG1898" t="s">
        <v>64</v>
      </c>
      <c r="AH1898" t="s">
        <v>42</v>
      </c>
      <c r="AI1898" t="s">
        <v>56</v>
      </c>
      <c r="AJ1898">
        <v>40</v>
      </c>
      <c r="AK1898">
        <v>224</v>
      </c>
      <c r="AL1898">
        <v>0.77739999999999998</v>
      </c>
      <c r="AM1898">
        <v>0.80569999999999997</v>
      </c>
      <c r="AN1898">
        <v>0.63329999999999997</v>
      </c>
      <c r="AO1898">
        <f>Data[[#This Row],[labeller_confidence_score]]-Data[[#This Row],[cytodiffusion_classification_confidence]]</f>
        <v>-0.1724</v>
      </c>
    </row>
    <row r="1899" spans="1:41" x14ac:dyDescent="0.3">
      <c r="A1899" t="s">
        <v>1972</v>
      </c>
      <c r="B1899" t="s">
        <v>54</v>
      </c>
      <c r="C1899">
        <v>0</v>
      </c>
      <c r="D1899" t="s">
        <v>54</v>
      </c>
      <c r="E1899">
        <v>7.9</v>
      </c>
      <c r="F1899">
        <v>0</v>
      </c>
      <c r="G1899">
        <v>0</v>
      </c>
      <c r="H1899">
        <v>1</v>
      </c>
      <c r="I1899">
        <f>Data[[#This Row],[nucleus_area_pct]]/Data[[#This Row],[cytoplasm_ratio]]</f>
        <v>0</v>
      </c>
      <c r="J1899">
        <v>0.84099999999999997</v>
      </c>
      <c r="K1899">
        <v>0.17399999999999999</v>
      </c>
      <c r="L1899">
        <v>0.56999999999999995</v>
      </c>
      <c r="M1899">
        <v>1</v>
      </c>
      <c r="N1899">
        <v>0.95</v>
      </c>
      <c r="O1899">
        <v>172</v>
      </c>
      <c r="P1899">
        <v>48</v>
      </c>
      <c r="Q1899">
        <v>232</v>
      </c>
      <c r="R1899">
        <v>127</v>
      </c>
      <c r="S1899">
        <v>129</v>
      </c>
      <c r="T1899">
        <f>(Data[[#This Row],[mean_r]]/256)*100</f>
        <v>90.625</v>
      </c>
      <c r="U1899">
        <f>(Data[[#This Row],[mean_g]]/256)*100</f>
        <v>49.609375</v>
      </c>
      <c r="V1899">
        <f>(Data[[#This Row],[mean_b]]/256)*100</f>
        <v>50.390625</v>
      </c>
      <c r="W1899">
        <v>0.44800000000000001</v>
      </c>
      <c r="X1899" t="s">
        <v>51</v>
      </c>
      <c r="Y1899" t="s">
        <v>40</v>
      </c>
      <c r="Z1899">
        <v>6695</v>
      </c>
      <c r="AA1899">
        <v>4.1900000000000004</v>
      </c>
      <c r="AB1899">
        <v>14.2</v>
      </c>
      <c r="AC1899">
        <v>41.2</v>
      </c>
      <c r="AD1899">
        <v>278887</v>
      </c>
      <c r="AE1899">
        <v>102.1</v>
      </c>
      <c r="AF1899">
        <v>35</v>
      </c>
      <c r="AG1899" t="s">
        <v>46</v>
      </c>
      <c r="AH1899" t="s">
        <v>68</v>
      </c>
      <c r="AI1899" t="s">
        <v>56</v>
      </c>
      <c r="AJ1899">
        <v>100</v>
      </c>
      <c r="AK1899">
        <v>360</v>
      </c>
      <c r="AL1899">
        <v>3.5299999999999998E-2</v>
      </c>
      <c r="AM1899">
        <v>0.94830000000000003</v>
      </c>
      <c r="AN1899">
        <v>0.94110000000000005</v>
      </c>
      <c r="AO1899">
        <f>Data[[#This Row],[labeller_confidence_score]]-Data[[#This Row],[cytodiffusion_classification_confidence]]</f>
        <v>-7.1999999999999842E-3</v>
      </c>
    </row>
    <row r="1900" spans="1:41" x14ac:dyDescent="0.3">
      <c r="A1900" t="s">
        <v>1973</v>
      </c>
      <c r="B1900" t="s">
        <v>62</v>
      </c>
      <c r="C1900">
        <v>0</v>
      </c>
      <c r="D1900" t="s">
        <v>50</v>
      </c>
      <c r="E1900">
        <v>9.33</v>
      </c>
      <c r="F1900">
        <v>73.8</v>
      </c>
      <c r="G1900">
        <v>0.80500000000000005</v>
      </c>
      <c r="H1900">
        <v>0.27200000000000002</v>
      </c>
      <c r="I1900">
        <f>Data[[#This Row],[nucleus_area_pct]]/Data[[#This Row],[cytoplasm_ratio]]</f>
        <v>271.3235294117647</v>
      </c>
      <c r="J1900">
        <v>0.872</v>
      </c>
      <c r="K1900">
        <v>0.255</v>
      </c>
      <c r="L1900">
        <v>1.22</v>
      </c>
      <c r="M1900">
        <v>1.1000000000000001</v>
      </c>
      <c r="N1900">
        <v>0.92100000000000004</v>
      </c>
      <c r="O1900">
        <v>313</v>
      </c>
      <c r="P1900">
        <v>61</v>
      </c>
      <c r="Q1900">
        <v>207</v>
      </c>
      <c r="R1900">
        <v>160</v>
      </c>
      <c r="S1900">
        <v>182</v>
      </c>
      <c r="T1900">
        <f>(Data[[#This Row],[mean_r]]/256)*100</f>
        <v>80.859375</v>
      </c>
      <c r="U1900">
        <f>(Data[[#This Row],[mean_g]]/256)*100</f>
        <v>62.5</v>
      </c>
      <c r="V1900">
        <f>(Data[[#This Row],[mean_b]]/256)*100</f>
        <v>71.09375</v>
      </c>
      <c r="W1900">
        <v>0.65</v>
      </c>
      <c r="X1900" t="s">
        <v>39</v>
      </c>
      <c r="Y1900" t="s">
        <v>40</v>
      </c>
      <c r="Z1900">
        <v>6116</v>
      </c>
      <c r="AA1900">
        <v>3.97</v>
      </c>
      <c r="AB1900">
        <v>14.6</v>
      </c>
      <c r="AC1900">
        <v>39.799999999999997</v>
      </c>
      <c r="AD1900">
        <v>232602</v>
      </c>
      <c r="AE1900">
        <v>92.6</v>
      </c>
      <c r="AF1900">
        <v>34.5</v>
      </c>
      <c r="AG1900" t="s">
        <v>46</v>
      </c>
      <c r="AH1900" t="s">
        <v>47</v>
      </c>
      <c r="AI1900" t="s">
        <v>43</v>
      </c>
      <c r="AJ1900">
        <v>100</v>
      </c>
      <c r="AK1900">
        <v>360</v>
      </c>
      <c r="AL1900">
        <v>7.7499999999999999E-2</v>
      </c>
      <c r="AM1900">
        <v>0.82909999999999995</v>
      </c>
      <c r="AN1900">
        <v>0.98580000000000001</v>
      </c>
      <c r="AO1900">
        <f>Data[[#This Row],[labeller_confidence_score]]-Data[[#This Row],[cytodiffusion_classification_confidence]]</f>
        <v>0.15670000000000006</v>
      </c>
    </row>
    <row r="1901" spans="1:41" x14ac:dyDescent="0.3">
      <c r="A1901" t="s">
        <v>1974</v>
      </c>
      <c r="B1901" t="s">
        <v>74</v>
      </c>
      <c r="C1901">
        <v>0</v>
      </c>
      <c r="D1901" t="s">
        <v>75</v>
      </c>
      <c r="E1901">
        <v>1.51</v>
      </c>
      <c r="F1901">
        <v>0</v>
      </c>
      <c r="G1901">
        <v>0</v>
      </c>
      <c r="H1901">
        <v>1</v>
      </c>
      <c r="I1901">
        <f>Data[[#This Row],[nucleus_area_pct]]/Data[[#This Row],[cytoplasm_ratio]]</f>
        <v>0</v>
      </c>
      <c r="J1901">
        <v>0.59299999999999997</v>
      </c>
      <c r="K1901">
        <v>0.39700000000000002</v>
      </c>
      <c r="L1901">
        <v>2.21</v>
      </c>
      <c r="M1901">
        <v>1</v>
      </c>
      <c r="N1901">
        <v>0.86699999999999999</v>
      </c>
      <c r="O1901">
        <v>10</v>
      </c>
      <c r="P1901">
        <v>18</v>
      </c>
      <c r="Q1901">
        <v>213</v>
      </c>
      <c r="R1901">
        <v>135</v>
      </c>
      <c r="S1901">
        <v>134</v>
      </c>
      <c r="T1901">
        <f>(Data[[#This Row],[mean_r]]/256)*100</f>
        <v>83.203125</v>
      </c>
      <c r="U1901">
        <f>(Data[[#This Row],[mean_g]]/256)*100</f>
        <v>52.734375</v>
      </c>
      <c r="V1901">
        <f>(Data[[#This Row],[mean_b]]/256)*100</f>
        <v>52.34375</v>
      </c>
      <c r="W1901">
        <v>0.495</v>
      </c>
      <c r="X1901" t="s">
        <v>63</v>
      </c>
      <c r="Y1901" t="s">
        <v>40</v>
      </c>
      <c r="Z1901">
        <v>2809</v>
      </c>
      <c r="AA1901">
        <v>4.7300000000000004</v>
      </c>
      <c r="AB1901">
        <v>11.6</v>
      </c>
      <c r="AC1901">
        <v>42.2</v>
      </c>
      <c r="AD1901">
        <v>260698</v>
      </c>
      <c r="AE1901">
        <v>95.3</v>
      </c>
      <c r="AF1901">
        <v>35.700000000000003</v>
      </c>
      <c r="AG1901" t="s">
        <v>64</v>
      </c>
      <c r="AH1901" t="s">
        <v>42</v>
      </c>
      <c r="AI1901" t="s">
        <v>56</v>
      </c>
      <c r="AJ1901">
        <v>60</v>
      </c>
      <c r="AK1901">
        <v>360</v>
      </c>
      <c r="AL1901">
        <v>7.9100000000000004E-2</v>
      </c>
      <c r="AM1901">
        <v>0.94110000000000005</v>
      </c>
      <c r="AN1901">
        <v>0.97609999999999997</v>
      </c>
      <c r="AO1901">
        <f>Data[[#This Row],[labeller_confidence_score]]-Data[[#This Row],[cytodiffusion_classification_confidence]]</f>
        <v>3.499999999999992E-2</v>
      </c>
    </row>
    <row r="1902" spans="1:41" x14ac:dyDescent="0.3">
      <c r="A1902" t="s">
        <v>1975</v>
      </c>
      <c r="B1902" t="s">
        <v>49</v>
      </c>
      <c r="C1902">
        <v>0</v>
      </c>
      <c r="D1902" t="s">
        <v>50</v>
      </c>
      <c r="E1902">
        <v>13.68</v>
      </c>
      <c r="F1902">
        <v>44.6</v>
      </c>
      <c r="G1902">
        <v>0.61399999999999999</v>
      </c>
      <c r="H1902">
        <v>0.35799999999999998</v>
      </c>
      <c r="I1902">
        <f>Data[[#This Row],[nucleus_area_pct]]/Data[[#This Row],[cytoplasm_ratio]]</f>
        <v>124.58100558659218</v>
      </c>
      <c r="J1902">
        <v>0.85399999999999998</v>
      </c>
      <c r="K1902">
        <v>0.32900000000000001</v>
      </c>
      <c r="L1902">
        <v>2.59</v>
      </c>
      <c r="M1902">
        <v>3.9</v>
      </c>
      <c r="N1902">
        <v>0.83799999999999997</v>
      </c>
      <c r="O1902">
        <v>370</v>
      </c>
      <c r="P1902">
        <v>61</v>
      </c>
      <c r="Q1902">
        <v>207</v>
      </c>
      <c r="R1902">
        <v>141</v>
      </c>
      <c r="S1902">
        <v>169</v>
      </c>
      <c r="T1902">
        <f>(Data[[#This Row],[mean_r]]/256)*100</f>
        <v>80.859375</v>
      </c>
      <c r="U1902">
        <f>(Data[[#This Row],[mean_g]]/256)*100</f>
        <v>55.078125</v>
      </c>
      <c r="V1902">
        <f>(Data[[#This Row],[mean_b]]/256)*100</f>
        <v>66.015625</v>
      </c>
      <c r="W1902">
        <v>0.65800000000000003</v>
      </c>
      <c r="X1902" t="s">
        <v>39</v>
      </c>
      <c r="Y1902" t="s">
        <v>40</v>
      </c>
      <c r="Z1902">
        <v>4585</v>
      </c>
      <c r="AA1902">
        <v>5.92</v>
      </c>
      <c r="AB1902">
        <v>11.2</v>
      </c>
      <c r="AC1902">
        <v>47.3</v>
      </c>
      <c r="AD1902">
        <v>268987</v>
      </c>
      <c r="AE1902">
        <v>103.9</v>
      </c>
      <c r="AF1902">
        <v>35.5</v>
      </c>
      <c r="AG1902" t="s">
        <v>46</v>
      </c>
      <c r="AH1902" t="s">
        <v>42</v>
      </c>
      <c r="AI1902" t="s">
        <v>56</v>
      </c>
      <c r="AJ1902">
        <v>100</v>
      </c>
      <c r="AK1902">
        <v>360</v>
      </c>
      <c r="AL1902">
        <v>0.1361</v>
      </c>
      <c r="AM1902">
        <v>0.82130000000000003</v>
      </c>
      <c r="AN1902">
        <v>0.89319999999999999</v>
      </c>
      <c r="AO1902">
        <f>Data[[#This Row],[labeller_confidence_score]]-Data[[#This Row],[cytodiffusion_classification_confidence]]</f>
        <v>7.1899999999999964E-2</v>
      </c>
    </row>
    <row r="1903" spans="1:41" x14ac:dyDescent="0.3">
      <c r="A1903" t="s">
        <v>1976</v>
      </c>
      <c r="B1903" t="s">
        <v>133</v>
      </c>
      <c r="C1903">
        <v>1</v>
      </c>
      <c r="D1903" t="s">
        <v>104</v>
      </c>
      <c r="E1903">
        <v>6.83</v>
      </c>
      <c r="F1903">
        <v>0</v>
      </c>
      <c r="G1903">
        <v>0</v>
      </c>
      <c r="H1903">
        <v>1</v>
      </c>
      <c r="I1903">
        <f>Data[[#This Row],[nucleus_area_pct]]/Data[[#This Row],[cytoplasm_ratio]]</f>
        <v>0</v>
      </c>
      <c r="J1903">
        <v>0.55400000000000005</v>
      </c>
      <c r="K1903">
        <v>0.71199999999999997</v>
      </c>
      <c r="L1903">
        <v>0.63</v>
      </c>
      <c r="M1903">
        <v>1</v>
      </c>
      <c r="N1903">
        <v>0.879</v>
      </c>
      <c r="O1903">
        <v>178</v>
      </c>
      <c r="P1903">
        <v>59</v>
      </c>
      <c r="Q1903">
        <v>226</v>
      </c>
      <c r="R1903">
        <v>137</v>
      </c>
      <c r="S1903">
        <v>125</v>
      </c>
      <c r="T1903">
        <f>(Data[[#This Row],[mean_r]]/256)*100</f>
        <v>88.28125</v>
      </c>
      <c r="U1903">
        <f>(Data[[#This Row],[mean_g]]/256)*100</f>
        <v>53.515625</v>
      </c>
      <c r="V1903">
        <f>(Data[[#This Row],[mean_b]]/256)*100</f>
        <v>48.828125</v>
      </c>
      <c r="W1903">
        <v>0.48599999999999999</v>
      </c>
      <c r="X1903" t="s">
        <v>39</v>
      </c>
      <c r="Y1903" t="s">
        <v>40</v>
      </c>
      <c r="Z1903">
        <v>11091</v>
      </c>
      <c r="AA1903">
        <v>3.89</v>
      </c>
      <c r="AB1903">
        <v>13.3</v>
      </c>
      <c r="AC1903">
        <v>35.6</v>
      </c>
      <c r="AD1903">
        <v>200954</v>
      </c>
      <c r="AE1903">
        <v>92.7</v>
      </c>
      <c r="AF1903">
        <v>32.299999999999997</v>
      </c>
      <c r="AG1903" t="s">
        <v>64</v>
      </c>
      <c r="AH1903" t="s">
        <v>47</v>
      </c>
      <c r="AI1903" t="s">
        <v>56</v>
      </c>
      <c r="AJ1903">
        <v>100</v>
      </c>
      <c r="AK1903">
        <v>256</v>
      </c>
      <c r="AL1903">
        <v>0.85719999999999996</v>
      </c>
      <c r="AM1903">
        <v>0.6925</v>
      </c>
      <c r="AN1903">
        <v>0.73329999999999995</v>
      </c>
      <c r="AO1903">
        <f>Data[[#This Row],[labeller_confidence_score]]-Data[[#This Row],[cytodiffusion_classification_confidence]]</f>
        <v>4.0799999999999947E-2</v>
      </c>
    </row>
    <row r="1904" spans="1:41" x14ac:dyDescent="0.3">
      <c r="A1904" t="s">
        <v>1977</v>
      </c>
      <c r="B1904" t="s">
        <v>106</v>
      </c>
      <c r="C1904">
        <v>1</v>
      </c>
      <c r="D1904" t="s">
        <v>82</v>
      </c>
      <c r="E1904">
        <v>14.42</v>
      </c>
      <c r="F1904">
        <v>88.3</v>
      </c>
      <c r="G1904">
        <v>0.443</v>
      </c>
      <c r="H1904">
        <v>0.16600000000000001</v>
      </c>
      <c r="I1904">
        <f>Data[[#This Row],[nucleus_area_pct]]/Data[[#This Row],[cytoplasm_ratio]]</f>
        <v>531.92771084337346</v>
      </c>
      <c r="J1904">
        <v>0.79500000000000004</v>
      </c>
      <c r="K1904">
        <v>0.16500000000000001</v>
      </c>
      <c r="L1904">
        <v>0.77</v>
      </c>
      <c r="M1904">
        <v>1</v>
      </c>
      <c r="N1904">
        <v>0.77500000000000002</v>
      </c>
      <c r="O1904">
        <v>610</v>
      </c>
      <c r="P1904">
        <v>73</v>
      </c>
      <c r="Q1904">
        <v>175</v>
      </c>
      <c r="R1904">
        <v>141</v>
      </c>
      <c r="S1904">
        <v>199</v>
      </c>
      <c r="T1904">
        <f>(Data[[#This Row],[mean_r]]/256)*100</f>
        <v>68.359375</v>
      </c>
      <c r="U1904">
        <f>(Data[[#This Row],[mean_g]]/256)*100</f>
        <v>55.078125</v>
      </c>
      <c r="V1904">
        <f>(Data[[#This Row],[mean_b]]/256)*100</f>
        <v>77.734375</v>
      </c>
      <c r="W1904">
        <v>0.70699999999999996</v>
      </c>
      <c r="X1904" t="s">
        <v>51</v>
      </c>
      <c r="Y1904" t="s">
        <v>45</v>
      </c>
      <c r="Z1904">
        <v>6889</v>
      </c>
      <c r="AA1904">
        <v>4.96</v>
      </c>
      <c r="AB1904">
        <v>14.6</v>
      </c>
      <c r="AC1904">
        <v>38.700000000000003</v>
      </c>
      <c r="AD1904">
        <v>290795</v>
      </c>
      <c r="AE1904">
        <v>72.5</v>
      </c>
      <c r="AF1904">
        <v>32.4</v>
      </c>
      <c r="AG1904" t="s">
        <v>64</v>
      </c>
      <c r="AH1904" t="s">
        <v>42</v>
      </c>
      <c r="AI1904" t="s">
        <v>56</v>
      </c>
      <c r="AJ1904">
        <v>60</v>
      </c>
      <c r="AK1904">
        <v>512</v>
      </c>
      <c r="AL1904">
        <v>0.82099999999999995</v>
      </c>
      <c r="AM1904">
        <v>0.80889999999999995</v>
      </c>
      <c r="AN1904">
        <v>0.73129999999999995</v>
      </c>
      <c r="AO1904">
        <f>Data[[#This Row],[labeller_confidence_score]]-Data[[#This Row],[cytodiffusion_classification_confidence]]</f>
        <v>-7.7600000000000002E-2</v>
      </c>
    </row>
    <row r="1905" spans="1:41" x14ac:dyDescent="0.3">
      <c r="A1905" t="s">
        <v>1978</v>
      </c>
      <c r="B1905" t="s">
        <v>81</v>
      </c>
      <c r="C1905">
        <v>1</v>
      </c>
      <c r="D1905" t="s">
        <v>82</v>
      </c>
      <c r="E1905">
        <v>17.77</v>
      </c>
      <c r="F1905">
        <v>87.5</v>
      </c>
      <c r="G1905">
        <v>0.27200000000000002</v>
      </c>
      <c r="H1905">
        <v>0.124</v>
      </c>
      <c r="I1905">
        <f>Data[[#This Row],[nucleus_area_pct]]/Data[[#This Row],[cytoplasm_ratio]]</f>
        <v>705.64516129032256</v>
      </c>
      <c r="J1905">
        <v>0.81100000000000005</v>
      </c>
      <c r="K1905">
        <v>0.13700000000000001</v>
      </c>
      <c r="L1905">
        <v>0.88</v>
      </c>
      <c r="M1905">
        <v>1</v>
      </c>
      <c r="N1905">
        <v>0.89800000000000002</v>
      </c>
      <c r="O1905">
        <v>617</v>
      </c>
      <c r="P1905">
        <v>93</v>
      </c>
      <c r="Q1905">
        <v>162</v>
      </c>
      <c r="R1905">
        <v>164</v>
      </c>
      <c r="S1905">
        <v>198</v>
      </c>
      <c r="T1905">
        <f>(Data[[#This Row],[mean_r]]/256)*100</f>
        <v>63.28125</v>
      </c>
      <c r="U1905">
        <f>(Data[[#This Row],[mean_g]]/256)*100</f>
        <v>64.0625</v>
      </c>
      <c r="V1905">
        <f>(Data[[#This Row],[mean_b]]/256)*100</f>
        <v>77.34375</v>
      </c>
      <c r="W1905">
        <v>0.73</v>
      </c>
      <c r="X1905" t="s">
        <v>51</v>
      </c>
      <c r="Y1905" t="s">
        <v>40</v>
      </c>
      <c r="Z1905">
        <v>4106</v>
      </c>
      <c r="AA1905">
        <v>4.32</v>
      </c>
      <c r="AB1905">
        <v>12.6</v>
      </c>
      <c r="AC1905">
        <v>40.6</v>
      </c>
      <c r="AD1905">
        <v>326859</v>
      </c>
      <c r="AE1905">
        <v>93.8</v>
      </c>
      <c r="AF1905">
        <v>35.700000000000003</v>
      </c>
      <c r="AG1905" t="s">
        <v>41</v>
      </c>
      <c r="AH1905" t="s">
        <v>42</v>
      </c>
      <c r="AI1905" t="s">
        <v>43</v>
      </c>
      <c r="AJ1905">
        <v>100</v>
      </c>
      <c r="AK1905">
        <v>512</v>
      </c>
      <c r="AL1905">
        <v>0.89419999999999999</v>
      </c>
      <c r="AM1905">
        <v>0.72450000000000003</v>
      </c>
      <c r="AN1905">
        <v>0.82040000000000002</v>
      </c>
      <c r="AO1905">
        <f>Data[[#This Row],[labeller_confidence_score]]-Data[[#This Row],[cytodiffusion_classification_confidence]]</f>
        <v>9.5899999999999985E-2</v>
      </c>
    </row>
    <row r="1906" spans="1:41" x14ac:dyDescent="0.3">
      <c r="A1906" t="s">
        <v>1979</v>
      </c>
      <c r="B1906" t="s">
        <v>62</v>
      </c>
      <c r="C1906">
        <v>0</v>
      </c>
      <c r="D1906" t="s">
        <v>50</v>
      </c>
      <c r="E1906">
        <v>9.1</v>
      </c>
      <c r="F1906">
        <v>79.7</v>
      </c>
      <c r="G1906">
        <v>0.86699999999999999</v>
      </c>
      <c r="H1906">
        <v>0.27700000000000002</v>
      </c>
      <c r="I1906">
        <f>Data[[#This Row],[nucleus_area_pct]]/Data[[#This Row],[cytoplasm_ratio]]</f>
        <v>287.72563176895306</v>
      </c>
      <c r="J1906">
        <v>0.91400000000000003</v>
      </c>
      <c r="K1906">
        <v>0.29099999999999998</v>
      </c>
      <c r="L1906">
        <v>1.03</v>
      </c>
      <c r="M1906">
        <v>1</v>
      </c>
      <c r="N1906">
        <v>0.96899999999999997</v>
      </c>
      <c r="O1906">
        <v>301</v>
      </c>
      <c r="P1906">
        <v>56</v>
      </c>
      <c r="Q1906">
        <v>200</v>
      </c>
      <c r="R1906">
        <v>167</v>
      </c>
      <c r="S1906">
        <v>208</v>
      </c>
      <c r="T1906">
        <f>(Data[[#This Row],[mean_r]]/256)*100</f>
        <v>78.125</v>
      </c>
      <c r="U1906">
        <f>(Data[[#This Row],[mean_g]]/256)*100</f>
        <v>65.234375</v>
      </c>
      <c r="V1906">
        <f>(Data[[#This Row],[mean_b]]/256)*100</f>
        <v>81.25</v>
      </c>
      <c r="W1906">
        <v>0.66900000000000004</v>
      </c>
      <c r="X1906" t="s">
        <v>63</v>
      </c>
      <c r="Y1906" t="s">
        <v>40</v>
      </c>
      <c r="Z1906">
        <v>7906</v>
      </c>
      <c r="AA1906">
        <v>4.91</v>
      </c>
      <c r="AB1906">
        <v>10.3</v>
      </c>
      <c r="AC1906">
        <v>38.200000000000003</v>
      </c>
      <c r="AD1906">
        <v>385074</v>
      </c>
      <c r="AE1906">
        <v>97</v>
      </c>
      <c r="AF1906">
        <v>33.700000000000003</v>
      </c>
      <c r="AG1906" t="s">
        <v>46</v>
      </c>
      <c r="AH1906" t="s">
        <v>47</v>
      </c>
      <c r="AI1906" t="s">
        <v>56</v>
      </c>
      <c r="AJ1906">
        <v>100</v>
      </c>
      <c r="AK1906">
        <v>256</v>
      </c>
      <c r="AL1906">
        <v>0.1444</v>
      </c>
      <c r="AM1906">
        <v>0.97540000000000004</v>
      </c>
      <c r="AN1906">
        <v>0.96040000000000003</v>
      </c>
      <c r="AO1906">
        <f>Data[[#This Row],[labeller_confidence_score]]-Data[[#This Row],[cytodiffusion_classification_confidence]]</f>
        <v>-1.5000000000000013E-2</v>
      </c>
    </row>
    <row r="1907" spans="1:41" x14ac:dyDescent="0.3">
      <c r="A1907" t="s">
        <v>1980</v>
      </c>
      <c r="B1907" t="s">
        <v>49</v>
      </c>
      <c r="C1907">
        <v>0</v>
      </c>
      <c r="D1907" t="s">
        <v>50</v>
      </c>
      <c r="E1907">
        <v>9.1300000000000008</v>
      </c>
      <c r="F1907">
        <v>56.7</v>
      </c>
      <c r="G1907">
        <v>0.53800000000000003</v>
      </c>
      <c r="H1907">
        <v>0.41599999999999998</v>
      </c>
      <c r="I1907">
        <f>Data[[#This Row],[nucleus_area_pct]]/Data[[#This Row],[cytoplasm_ratio]]</f>
        <v>136.29807692307693</v>
      </c>
      <c r="J1907">
        <v>0.82599999999999996</v>
      </c>
      <c r="K1907">
        <v>0.376</v>
      </c>
      <c r="L1907">
        <v>2.54</v>
      </c>
      <c r="M1907">
        <v>2.2999999999999998</v>
      </c>
      <c r="N1907">
        <v>0.76400000000000001</v>
      </c>
      <c r="O1907">
        <v>539</v>
      </c>
      <c r="P1907">
        <v>77</v>
      </c>
      <c r="Q1907">
        <v>212</v>
      </c>
      <c r="R1907">
        <v>157</v>
      </c>
      <c r="S1907">
        <v>181</v>
      </c>
      <c r="T1907">
        <f>(Data[[#This Row],[mean_r]]/256)*100</f>
        <v>82.8125</v>
      </c>
      <c r="U1907">
        <f>(Data[[#This Row],[mean_g]]/256)*100</f>
        <v>61.328125</v>
      </c>
      <c r="V1907">
        <f>(Data[[#This Row],[mean_b]]/256)*100</f>
        <v>70.703125</v>
      </c>
      <c r="W1907">
        <v>0.73199999999999998</v>
      </c>
      <c r="X1907" t="s">
        <v>51</v>
      </c>
      <c r="Y1907" t="s">
        <v>45</v>
      </c>
      <c r="Z1907">
        <v>5773</v>
      </c>
      <c r="AA1907">
        <v>5.13</v>
      </c>
      <c r="AB1907">
        <v>14.6</v>
      </c>
      <c r="AC1907">
        <v>36.200000000000003</v>
      </c>
      <c r="AD1907">
        <v>156594</v>
      </c>
      <c r="AE1907">
        <v>99.5</v>
      </c>
      <c r="AF1907">
        <v>31.5</v>
      </c>
      <c r="AG1907" t="s">
        <v>46</v>
      </c>
      <c r="AH1907" t="s">
        <v>42</v>
      </c>
      <c r="AI1907" t="s">
        <v>52</v>
      </c>
      <c r="AJ1907">
        <v>60</v>
      </c>
      <c r="AK1907">
        <v>360</v>
      </c>
      <c r="AL1907">
        <v>0.1116</v>
      </c>
      <c r="AM1907">
        <v>1</v>
      </c>
      <c r="AN1907">
        <v>0.93789999999999996</v>
      </c>
      <c r="AO1907">
        <f>Data[[#This Row],[labeller_confidence_score]]-Data[[#This Row],[cytodiffusion_classification_confidence]]</f>
        <v>-6.2100000000000044E-2</v>
      </c>
    </row>
    <row r="1908" spans="1:41" x14ac:dyDescent="0.3">
      <c r="A1908" t="s">
        <v>1981</v>
      </c>
      <c r="B1908" t="s">
        <v>62</v>
      </c>
      <c r="C1908">
        <v>0</v>
      </c>
      <c r="D1908" t="s">
        <v>50</v>
      </c>
      <c r="E1908">
        <v>8.42</v>
      </c>
      <c r="F1908">
        <v>83.3</v>
      </c>
      <c r="G1908">
        <v>0.82</v>
      </c>
      <c r="H1908">
        <v>0.20300000000000001</v>
      </c>
      <c r="I1908">
        <f>Data[[#This Row],[nucleus_area_pct]]/Data[[#This Row],[cytoplasm_ratio]]</f>
        <v>410.34482758620686</v>
      </c>
      <c r="J1908">
        <v>0.86</v>
      </c>
      <c r="K1908">
        <v>0.28999999999999998</v>
      </c>
      <c r="L1908">
        <v>1.38</v>
      </c>
      <c r="M1908">
        <v>1</v>
      </c>
      <c r="N1908">
        <v>0.86099999999999999</v>
      </c>
      <c r="O1908">
        <v>287</v>
      </c>
      <c r="P1908">
        <v>66</v>
      </c>
      <c r="Q1908">
        <v>184</v>
      </c>
      <c r="R1908">
        <v>160</v>
      </c>
      <c r="S1908">
        <v>185</v>
      </c>
      <c r="T1908">
        <f>(Data[[#This Row],[mean_r]]/256)*100</f>
        <v>71.875</v>
      </c>
      <c r="U1908">
        <f>(Data[[#This Row],[mean_g]]/256)*100</f>
        <v>62.5</v>
      </c>
      <c r="V1908">
        <f>(Data[[#This Row],[mean_b]]/256)*100</f>
        <v>72.265625</v>
      </c>
      <c r="W1908">
        <v>0.65900000000000003</v>
      </c>
      <c r="X1908" t="s">
        <v>51</v>
      </c>
      <c r="Y1908" t="s">
        <v>40</v>
      </c>
      <c r="Z1908">
        <v>9327</v>
      </c>
      <c r="AA1908">
        <v>5.48</v>
      </c>
      <c r="AB1908">
        <v>12.3</v>
      </c>
      <c r="AC1908">
        <v>36.1</v>
      </c>
      <c r="AD1908">
        <v>180077</v>
      </c>
      <c r="AE1908">
        <v>97.3</v>
      </c>
      <c r="AF1908">
        <v>33.799999999999997</v>
      </c>
      <c r="AG1908" t="s">
        <v>46</v>
      </c>
      <c r="AH1908" t="s">
        <v>47</v>
      </c>
      <c r="AI1908" t="s">
        <v>56</v>
      </c>
      <c r="AJ1908">
        <v>100</v>
      </c>
      <c r="AK1908">
        <v>512</v>
      </c>
      <c r="AL1908">
        <v>0.12590000000000001</v>
      </c>
      <c r="AM1908">
        <v>0.93300000000000005</v>
      </c>
      <c r="AN1908">
        <v>0.84789999999999999</v>
      </c>
      <c r="AO1908">
        <f>Data[[#This Row],[labeller_confidence_score]]-Data[[#This Row],[cytodiffusion_classification_confidence]]</f>
        <v>-8.5100000000000064E-2</v>
      </c>
    </row>
    <row r="1909" spans="1:41" x14ac:dyDescent="0.3">
      <c r="A1909" t="s">
        <v>1982</v>
      </c>
      <c r="B1909" t="s">
        <v>49</v>
      </c>
      <c r="C1909">
        <v>0</v>
      </c>
      <c r="D1909" t="s">
        <v>50</v>
      </c>
      <c r="E1909">
        <v>13.91</v>
      </c>
      <c r="F1909">
        <v>51.7</v>
      </c>
      <c r="G1909">
        <v>0.58899999999999997</v>
      </c>
      <c r="H1909">
        <v>0.42199999999999999</v>
      </c>
      <c r="I1909">
        <f>Data[[#This Row],[nucleus_area_pct]]/Data[[#This Row],[cytoplasm_ratio]]</f>
        <v>122.51184834123224</v>
      </c>
      <c r="J1909">
        <v>0.74299999999999999</v>
      </c>
      <c r="K1909">
        <v>0.22700000000000001</v>
      </c>
      <c r="L1909">
        <v>3.5</v>
      </c>
      <c r="M1909">
        <v>4.3</v>
      </c>
      <c r="N1909">
        <v>0.77400000000000002</v>
      </c>
      <c r="O1909">
        <v>342</v>
      </c>
      <c r="P1909">
        <v>78</v>
      </c>
      <c r="Q1909">
        <v>185</v>
      </c>
      <c r="R1909">
        <v>178</v>
      </c>
      <c r="S1909">
        <v>171</v>
      </c>
      <c r="T1909">
        <f>(Data[[#This Row],[mean_r]]/256)*100</f>
        <v>72.265625</v>
      </c>
      <c r="U1909">
        <f>(Data[[#This Row],[mean_g]]/256)*100</f>
        <v>69.53125</v>
      </c>
      <c r="V1909">
        <f>(Data[[#This Row],[mean_b]]/256)*100</f>
        <v>66.796875</v>
      </c>
      <c r="W1909">
        <v>0.57299999999999995</v>
      </c>
      <c r="X1909" t="s">
        <v>51</v>
      </c>
      <c r="Y1909" t="s">
        <v>45</v>
      </c>
      <c r="Z1909">
        <v>7621</v>
      </c>
      <c r="AA1909">
        <v>6.77</v>
      </c>
      <c r="AB1909">
        <v>14.7</v>
      </c>
      <c r="AC1909">
        <v>36.299999999999997</v>
      </c>
      <c r="AD1909">
        <v>349154</v>
      </c>
      <c r="AE1909">
        <v>104.5</v>
      </c>
      <c r="AF1909">
        <v>34.4</v>
      </c>
      <c r="AG1909" t="s">
        <v>41</v>
      </c>
      <c r="AH1909" t="s">
        <v>42</v>
      </c>
      <c r="AI1909" t="s">
        <v>56</v>
      </c>
      <c r="AJ1909">
        <v>40</v>
      </c>
      <c r="AK1909">
        <v>512</v>
      </c>
      <c r="AL1909">
        <v>3.0300000000000001E-2</v>
      </c>
      <c r="AM1909">
        <v>0.96779999999999999</v>
      </c>
      <c r="AN1909">
        <v>0.99180000000000001</v>
      </c>
      <c r="AO1909">
        <f>Data[[#This Row],[labeller_confidence_score]]-Data[[#This Row],[cytodiffusion_classification_confidence]]</f>
        <v>2.4000000000000021E-2</v>
      </c>
    </row>
    <row r="1910" spans="1:41" x14ac:dyDescent="0.3">
      <c r="A1910" t="s">
        <v>1983</v>
      </c>
      <c r="B1910" t="s">
        <v>49</v>
      </c>
      <c r="C1910">
        <v>0</v>
      </c>
      <c r="D1910" t="s">
        <v>50</v>
      </c>
      <c r="E1910">
        <v>12.04</v>
      </c>
      <c r="F1910">
        <v>50.5</v>
      </c>
      <c r="G1910">
        <v>0.53500000000000003</v>
      </c>
      <c r="H1910">
        <v>0.41699999999999998</v>
      </c>
      <c r="I1910">
        <f>Data[[#This Row],[nucleus_area_pct]]/Data[[#This Row],[cytoplasm_ratio]]</f>
        <v>121.10311750599521</v>
      </c>
      <c r="J1910">
        <v>0.85</v>
      </c>
      <c r="K1910">
        <v>0.54900000000000004</v>
      </c>
      <c r="L1910">
        <v>2.48</v>
      </c>
      <c r="M1910">
        <v>2.2999999999999998</v>
      </c>
      <c r="N1910">
        <v>0.80800000000000005</v>
      </c>
      <c r="O1910">
        <v>344</v>
      </c>
      <c r="P1910">
        <v>72</v>
      </c>
      <c r="Q1910">
        <v>221</v>
      </c>
      <c r="R1910">
        <v>182</v>
      </c>
      <c r="S1910">
        <v>188</v>
      </c>
      <c r="T1910">
        <f>(Data[[#This Row],[mean_r]]/256)*100</f>
        <v>86.328125</v>
      </c>
      <c r="U1910">
        <f>(Data[[#This Row],[mean_g]]/256)*100</f>
        <v>71.09375</v>
      </c>
      <c r="V1910">
        <f>(Data[[#This Row],[mean_b]]/256)*100</f>
        <v>73.4375</v>
      </c>
      <c r="W1910">
        <v>0.63600000000000001</v>
      </c>
      <c r="X1910" t="s">
        <v>39</v>
      </c>
      <c r="Y1910" t="s">
        <v>40</v>
      </c>
      <c r="Z1910">
        <v>2054</v>
      </c>
      <c r="AA1910">
        <v>5.47</v>
      </c>
      <c r="AB1910">
        <v>14.1</v>
      </c>
      <c r="AC1910">
        <v>49</v>
      </c>
      <c r="AD1910">
        <v>217596</v>
      </c>
      <c r="AE1910">
        <v>88.3</v>
      </c>
      <c r="AF1910">
        <v>33.9</v>
      </c>
      <c r="AG1910" t="s">
        <v>46</v>
      </c>
      <c r="AH1910" t="s">
        <v>42</v>
      </c>
      <c r="AI1910" t="s">
        <v>56</v>
      </c>
      <c r="AJ1910">
        <v>60</v>
      </c>
      <c r="AK1910">
        <v>512</v>
      </c>
      <c r="AL1910">
        <v>1.17E-2</v>
      </c>
      <c r="AM1910">
        <v>0.83630000000000004</v>
      </c>
      <c r="AN1910">
        <v>0.90259999999999996</v>
      </c>
      <c r="AO1910">
        <f>Data[[#This Row],[labeller_confidence_score]]-Data[[#This Row],[cytodiffusion_classification_confidence]]</f>
        <v>6.6299999999999915E-2</v>
      </c>
    </row>
    <row r="1911" spans="1:41" x14ac:dyDescent="0.3">
      <c r="A1911" t="s">
        <v>1984</v>
      </c>
      <c r="B1911" t="s">
        <v>120</v>
      </c>
      <c r="C1911">
        <v>1</v>
      </c>
      <c r="D1911" t="s">
        <v>104</v>
      </c>
      <c r="E1911">
        <v>6.86</v>
      </c>
      <c r="F1911">
        <v>0</v>
      </c>
      <c r="G1911">
        <v>0</v>
      </c>
      <c r="H1911">
        <v>1</v>
      </c>
      <c r="I1911">
        <f>Data[[#This Row],[nucleus_area_pct]]/Data[[#This Row],[cytoplasm_ratio]]</f>
        <v>0</v>
      </c>
      <c r="J1911">
        <v>0.92300000000000004</v>
      </c>
      <c r="K1911">
        <v>0.1</v>
      </c>
      <c r="L1911">
        <v>0.33</v>
      </c>
      <c r="M1911">
        <v>1</v>
      </c>
      <c r="N1911">
        <v>0.94899999999999995</v>
      </c>
      <c r="O1911">
        <v>122</v>
      </c>
      <c r="P1911">
        <v>46</v>
      </c>
      <c r="Q1911">
        <v>233</v>
      </c>
      <c r="R1911">
        <v>130</v>
      </c>
      <c r="S1911">
        <v>141</v>
      </c>
      <c r="T1911">
        <f>(Data[[#This Row],[mean_r]]/256)*100</f>
        <v>91.015625</v>
      </c>
      <c r="U1911">
        <f>(Data[[#This Row],[mean_g]]/256)*100</f>
        <v>50.78125</v>
      </c>
      <c r="V1911">
        <f>(Data[[#This Row],[mean_b]]/256)*100</f>
        <v>55.078125</v>
      </c>
      <c r="W1911">
        <v>0.48499999999999999</v>
      </c>
      <c r="X1911" t="s">
        <v>39</v>
      </c>
      <c r="Y1911" t="s">
        <v>45</v>
      </c>
      <c r="Z1911">
        <v>5681</v>
      </c>
      <c r="AA1911">
        <v>4.82</v>
      </c>
      <c r="AB1911">
        <v>10.1</v>
      </c>
      <c r="AC1911">
        <v>46.6</v>
      </c>
      <c r="AD1911">
        <v>385973</v>
      </c>
      <c r="AE1911">
        <v>107.4</v>
      </c>
      <c r="AF1911">
        <v>32.1</v>
      </c>
      <c r="AG1911" t="s">
        <v>46</v>
      </c>
      <c r="AH1911" t="s">
        <v>68</v>
      </c>
      <c r="AI1911" t="s">
        <v>52</v>
      </c>
      <c r="AJ1911">
        <v>100</v>
      </c>
      <c r="AK1911">
        <v>224</v>
      </c>
      <c r="AL1911">
        <v>0.85240000000000005</v>
      </c>
      <c r="AM1911">
        <v>0.84619999999999995</v>
      </c>
      <c r="AN1911">
        <v>0.82979999999999998</v>
      </c>
      <c r="AO1911">
        <f>Data[[#This Row],[labeller_confidence_score]]-Data[[#This Row],[cytodiffusion_classification_confidence]]</f>
        <v>-1.639999999999997E-2</v>
      </c>
    </row>
    <row r="1912" spans="1:41" x14ac:dyDescent="0.3">
      <c r="A1912" t="s">
        <v>1985</v>
      </c>
      <c r="B1912" t="s">
        <v>180</v>
      </c>
      <c r="C1912">
        <v>1</v>
      </c>
      <c r="D1912" t="s">
        <v>181</v>
      </c>
      <c r="E1912">
        <v>6.59</v>
      </c>
      <c r="F1912">
        <v>0</v>
      </c>
      <c r="G1912">
        <v>0</v>
      </c>
      <c r="H1912">
        <v>1</v>
      </c>
      <c r="I1912">
        <f>Data[[#This Row],[nucleus_area_pct]]/Data[[#This Row],[cytoplasm_ratio]]</f>
        <v>0</v>
      </c>
      <c r="J1912">
        <v>0.23899999999999999</v>
      </c>
      <c r="K1912">
        <v>0.92100000000000004</v>
      </c>
      <c r="L1912">
        <v>0.08</v>
      </c>
      <c r="M1912">
        <v>1</v>
      </c>
      <c r="N1912">
        <v>0.74099999999999999</v>
      </c>
      <c r="O1912">
        <v>178</v>
      </c>
      <c r="P1912">
        <v>70</v>
      </c>
      <c r="Q1912">
        <v>225</v>
      </c>
      <c r="R1912">
        <v>117</v>
      </c>
      <c r="S1912">
        <v>138</v>
      </c>
      <c r="T1912">
        <f>(Data[[#This Row],[mean_r]]/256)*100</f>
        <v>87.890625</v>
      </c>
      <c r="U1912">
        <f>(Data[[#This Row],[mean_g]]/256)*100</f>
        <v>45.703125</v>
      </c>
      <c r="V1912">
        <f>(Data[[#This Row],[mean_b]]/256)*100</f>
        <v>53.90625</v>
      </c>
      <c r="W1912">
        <v>0.505</v>
      </c>
      <c r="X1912" t="s">
        <v>39</v>
      </c>
      <c r="Y1912" t="s">
        <v>40</v>
      </c>
      <c r="Z1912">
        <v>8975</v>
      </c>
      <c r="AA1912">
        <v>4.3099999999999996</v>
      </c>
      <c r="AB1912">
        <v>10.7</v>
      </c>
      <c r="AC1912">
        <v>38.9</v>
      </c>
      <c r="AD1912">
        <v>80809</v>
      </c>
      <c r="AE1912">
        <v>99.5</v>
      </c>
      <c r="AF1912">
        <v>34.4</v>
      </c>
      <c r="AG1912" t="s">
        <v>46</v>
      </c>
      <c r="AH1912" t="s">
        <v>42</v>
      </c>
      <c r="AI1912" t="s">
        <v>43</v>
      </c>
      <c r="AJ1912">
        <v>40</v>
      </c>
      <c r="AK1912">
        <v>512</v>
      </c>
      <c r="AL1912">
        <v>0.84650000000000003</v>
      </c>
      <c r="AM1912">
        <v>0.63200000000000001</v>
      </c>
      <c r="AN1912">
        <v>0.71919999999999995</v>
      </c>
      <c r="AO1912">
        <f>Data[[#This Row],[labeller_confidence_score]]-Data[[#This Row],[cytodiffusion_classification_confidence]]</f>
        <v>8.7199999999999944E-2</v>
      </c>
    </row>
    <row r="1913" spans="1:41" x14ac:dyDescent="0.3">
      <c r="A1913" t="s">
        <v>1986</v>
      </c>
      <c r="B1913" t="s">
        <v>60</v>
      </c>
      <c r="C1913">
        <v>0</v>
      </c>
      <c r="D1913" t="s">
        <v>50</v>
      </c>
      <c r="E1913">
        <v>14.51</v>
      </c>
      <c r="F1913">
        <v>64.7</v>
      </c>
      <c r="G1913">
        <v>0.58899999999999997</v>
      </c>
      <c r="H1913">
        <v>0.36599999999999999</v>
      </c>
      <c r="I1913">
        <f>Data[[#This Row],[nucleus_area_pct]]/Data[[#This Row],[cytoplasm_ratio]]</f>
        <v>176.77595628415301</v>
      </c>
      <c r="J1913">
        <v>0.69699999999999995</v>
      </c>
      <c r="K1913">
        <v>0.61099999999999999</v>
      </c>
      <c r="L1913">
        <v>1.61</v>
      </c>
      <c r="M1913">
        <v>1.6</v>
      </c>
      <c r="N1913">
        <v>0.71699999999999997</v>
      </c>
      <c r="O1913">
        <v>661</v>
      </c>
      <c r="P1913">
        <v>108</v>
      </c>
      <c r="Q1913">
        <v>192</v>
      </c>
      <c r="R1913">
        <v>162</v>
      </c>
      <c r="S1913">
        <v>191</v>
      </c>
      <c r="T1913">
        <f>(Data[[#This Row],[mean_r]]/256)*100</f>
        <v>75</v>
      </c>
      <c r="U1913">
        <f>(Data[[#This Row],[mean_g]]/256)*100</f>
        <v>63.28125</v>
      </c>
      <c r="V1913">
        <f>(Data[[#This Row],[mean_b]]/256)*100</f>
        <v>74.609375</v>
      </c>
      <c r="W1913">
        <v>0.56000000000000005</v>
      </c>
      <c r="X1913" t="s">
        <v>51</v>
      </c>
      <c r="Y1913" t="s">
        <v>40</v>
      </c>
      <c r="Z1913">
        <v>6352</v>
      </c>
      <c r="AA1913">
        <v>6.01</v>
      </c>
      <c r="AB1913">
        <v>11.6</v>
      </c>
      <c r="AC1913">
        <v>40.5</v>
      </c>
      <c r="AD1913">
        <v>437731</v>
      </c>
      <c r="AE1913">
        <v>81.900000000000006</v>
      </c>
      <c r="AF1913">
        <v>33.4</v>
      </c>
      <c r="AG1913" t="s">
        <v>64</v>
      </c>
      <c r="AH1913" t="s">
        <v>47</v>
      </c>
      <c r="AI1913" t="s">
        <v>56</v>
      </c>
      <c r="AJ1913">
        <v>100</v>
      </c>
      <c r="AK1913">
        <v>256</v>
      </c>
      <c r="AL1913">
        <v>0.1138</v>
      </c>
      <c r="AM1913">
        <v>0.75339999999999996</v>
      </c>
      <c r="AN1913">
        <v>0.95279999999999998</v>
      </c>
      <c r="AO1913">
        <f>Data[[#This Row],[labeller_confidence_score]]-Data[[#This Row],[cytodiffusion_classification_confidence]]</f>
        <v>0.19940000000000002</v>
      </c>
    </row>
    <row r="1914" spans="1:41" x14ac:dyDescent="0.3">
      <c r="A1914" t="s">
        <v>1987</v>
      </c>
      <c r="B1914" t="s">
        <v>49</v>
      </c>
      <c r="C1914">
        <v>0</v>
      </c>
      <c r="D1914" t="s">
        <v>50</v>
      </c>
      <c r="E1914">
        <v>11.35</v>
      </c>
      <c r="F1914">
        <v>47.5</v>
      </c>
      <c r="G1914">
        <v>0.51400000000000001</v>
      </c>
      <c r="H1914">
        <v>0.48</v>
      </c>
      <c r="I1914">
        <f>Data[[#This Row],[nucleus_area_pct]]/Data[[#This Row],[cytoplasm_ratio]]</f>
        <v>98.958333333333343</v>
      </c>
      <c r="J1914">
        <v>0.78200000000000003</v>
      </c>
      <c r="K1914">
        <v>0.52500000000000002</v>
      </c>
      <c r="L1914">
        <v>4.51</v>
      </c>
      <c r="M1914">
        <v>3.2</v>
      </c>
      <c r="N1914">
        <v>0.77800000000000002</v>
      </c>
      <c r="O1914">
        <v>476</v>
      </c>
      <c r="P1914">
        <v>74</v>
      </c>
      <c r="Q1914">
        <v>227</v>
      </c>
      <c r="R1914">
        <v>165</v>
      </c>
      <c r="S1914">
        <v>182</v>
      </c>
      <c r="T1914">
        <f>(Data[[#This Row],[mean_r]]/256)*100</f>
        <v>88.671875</v>
      </c>
      <c r="U1914">
        <f>(Data[[#This Row],[mean_g]]/256)*100</f>
        <v>64.453125</v>
      </c>
      <c r="V1914">
        <f>(Data[[#This Row],[mean_b]]/256)*100</f>
        <v>71.09375</v>
      </c>
      <c r="W1914">
        <v>0.63700000000000001</v>
      </c>
      <c r="X1914" t="s">
        <v>39</v>
      </c>
      <c r="Y1914" t="s">
        <v>40</v>
      </c>
      <c r="Z1914">
        <v>8081</v>
      </c>
      <c r="AA1914">
        <v>5.93</v>
      </c>
      <c r="AB1914">
        <v>9.3000000000000007</v>
      </c>
      <c r="AC1914">
        <v>42.6</v>
      </c>
      <c r="AD1914">
        <v>155963</v>
      </c>
      <c r="AE1914">
        <v>73.099999999999994</v>
      </c>
      <c r="AF1914">
        <v>33.299999999999997</v>
      </c>
      <c r="AG1914" t="s">
        <v>41</v>
      </c>
      <c r="AH1914" t="s">
        <v>68</v>
      </c>
      <c r="AI1914" t="s">
        <v>56</v>
      </c>
      <c r="AJ1914">
        <v>100</v>
      </c>
      <c r="AK1914">
        <v>512</v>
      </c>
      <c r="AL1914">
        <v>0.10050000000000001</v>
      </c>
      <c r="AM1914">
        <v>0.9698</v>
      </c>
      <c r="AN1914">
        <v>0.86170000000000002</v>
      </c>
      <c r="AO1914">
        <f>Data[[#This Row],[labeller_confidence_score]]-Data[[#This Row],[cytodiffusion_classification_confidence]]</f>
        <v>-0.10809999999999997</v>
      </c>
    </row>
    <row r="1915" spans="1:41" x14ac:dyDescent="0.3">
      <c r="A1915" t="s">
        <v>1988</v>
      </c>
      <c r="B1915" t="s">
        <v>62</v>
      </c>
      <c r="C1915">
        <v>0</v>
      </c>
      <c r="D1915" t="s">
        <v>50</v>
      </c>
      <c r="E1915">
        <v>8.92</v>
      </c>
      <c r="F1915">
        <v>76.7</v>
      </c>
      <c r="G1915">
        <v>0.75800000000000001</v>
      </c>
      <c r="H1915">
        <v>0.28299999999999997</v>
      </c>
      <c r="I1915">
        <f>Data[[#This Row],[nucleus_area_pct]]/Data[[#This Row],[cytoplasm_ratio]]</f>
        <v>271.02473498233218</v>
      </c>
      <c r="J1915">
        <v>0.91100000000000003</v>
      </c>
      <c r="K1915">
        <v>0.26</v>
      </c>
      <c r="L1915">
        <v>1.42</v>
      </c>
      <c r="M1915">
        <v>1.1000000000000001</v>
      </c>
      <c r="N1915">
        <v>0.98499999999999999</v>
      </c>
      <c r="O1915">
        <v>196</v>
      </c>
      <c r="P1915">
        <v>51</v>
      </c>
      <c r="Q1915">
        <v>191</v>
      </c>
      <c r="R1915">
        <v>138</v>
      </c>
      <c r="S1915">
        <v>196</v>
      </c>
      <c r="T1915">
        <f>(Data[[#This Row],[mean_r]]/256)*100</f>
        <v>74.609375</v>
      </c>
      <c r="U1915">
        <f>(Data[[#This Row],[mean_g]]/256)*100</f>
        <v>53.90625</v>
      </c>
      <c r="V1915">
        <f>(Data[[#This Row],[mean_b]]/256)*100</f>
        <v>76.5625</v>
      </c>
      <c r="W1915">
        <v>0.73</v>
      </c>
      <c r="X1915" t="s">
        <v>63</v>
      </c>
      <c r="Y1915" t="s">
        <v>40</v>
      </c>
      <c r="Z1915">
        <v>11938</v>
      </c>
      <c r="AA1915">
        <v>5.53</v>
      </c>
      <c r="AB1915">
        <v>13.4</v>
      </c>
      <c r="AC1915">
        <v>44.4</v>
      </c>
      <c r="AD1915">
        <v>330156</v>
      </c>
      <c r="AE1915">
        <v>77.099999999999994</v>
      </c>
      <c r="AF1915">
        <v>32.5</v>
      </c>
      <c r="AG1915" t="s">
        <v>41</v>
      </c>
      <c r="AH1915" t="s">
        <v>68</v>
      </c>
      <c r="AI1915" t="s">
        <v>56</v>
      </c>
      <c r="AJ1915">
        <v>40</v>
      </c>
      <c r="AK1915">
        <v>224</v>
      </c>
      <c r="AL1915">
        <v>0.105</v>
      </c>
      <c r="AM1915">
        <v>0.88629999999999998</v>
      </c>
      <c r="AN1915">
        <v>0.9103</v>
      </c>
      <c r="AO1915">
        <f>Data[[#This Row],[labeller_confidence_score]]-Data[[#This Row],[cytodiffusion_classification_confidence]]</f>
        <v>2.4000000000000021E-2</v>
      </c>
    </row>
    <row r="1916" spans="1:41" x14ac:dyDescent="0.3">
      <c r="A1916" t="s">
        <v>1989</v>
      </c>
      <c r="B1916" t="s">
        <v>74</v>
      </c>
      <c r="C1916">
        <v>0</v>
      </c>
      <c r="D1916" t="s">
        <v>75</v>
      </c>
      <c r="E1916">
        <v>2.25</v>
      </c>
      <c r="F1916">
        <v>0</v>
      </c>
      <c r="G1916">
        <v>0</v>
      </c>
      <c r="H1916">
        <v>1</v>
      </c>
      <c r="I1916">
        <f>Data[[#This Row],[nucleus_area_pct]]/Data[[#This Row],[cytoplasm_ratio]]</f>
        <v>0</v>
      </c>
      <c r="J1916">
        <v>0.70499999999999996</v>
      </c>
      <c r="K1916">
        <v>0.624</v>
      </c>
      <c r="L1916">
        <v>2.5299999999999998</v>
      </c>
      <c r="M1916">
        <v>1</v>
      </c>
      <c r="N1916">
        <v>0.88300000000000001</v>
      </c>
      <c r="O1916">
        <v>19</v>
      </c>
      <c r="P1916">
        <v>17</v>
      </c>
      <c r="Q1916">
        <v>210</v>
      </c>
      <c r="R1916">
        <v>185</v>
      </c>
      <c r="S1916">
        <v>157</v>
      </c>
      <c r="T1916">
        <f>(Data[[#This Row],[mean_r]]/256)*100</f>
        <v>82.03125</v>
      </c>
      <c r="U1916">
        <f>(Data[[#This Row],[mean_g]]/256)*100</f>
        <v>72.265625</v>
      </c>
      <c r="V1916">
        <f>(Data[[#This Row],[mean_b]]/256)*100</f>
        <v>61.328125</v>
      </c>
      <c r="W1916">
        <v>0.496</v>
      </c>
      <c r="X1916" t="s">
        <v>51</v>
      </c>
      <c r="Y1916" t="s">
        <v>45</v>
      </c>
      <c r="Z1916">
        <v>10611</v>
      </c>
      <c r="AA1916">
        <v>5.6</v>
      </c>
      <c r="AB1916">
        <v>14</v>
      </c>
      <c r="AC1916">
        <v>35.6</v>
      </c>
      <c r="AD1916">
        <v>373518</v>
      </c>
      <c r="AE1916">
        <v>94.8</v>
      </c>
      <c r="AF1916">
        <v>34.200000000000003</v>
      </c>
      <c r="AG1916" t="s">
        <v>46</v>
      </c>
      <c r="AH1916" t="s">
        <v>47</v>
      </c>
      <c r="AI1916" t="s">
        <v>52</v>
      </c>
      <c r="AJ1916">
        <v>40</v>
      </c>
      <c r="AK1916">
        <v>256</v>
      </c>
      <c r="AL1916">
        <v>4.2999999999999997E-2</v>
      </c>
      <c r="AM1916">
        <v>0.89790000000000003</v>
      </c>
      <c r="AN1916">
        <v>0.89649999999999996</v>
      </c>
      <c r="AO1916">
        <f>Data[[#This Row],[labeller_confidence_score]]-Data[[#This Row],[cytodiffusion_classification_confidence]]</f>
        <v>-1.4000000000000679E-3</v>
      </c>
    </row>
    <row r="1917" spans="1:41" x14ac:dyDescent="0.3">
      <c r="A1917" t="s">
        <v>1990</v>
      </c>
      <c r="B1917" t="s">
        <v>54</v>
      </c>
      <c r="C1917">
        <v>0</v>
      </c>
      <c r="D1917" t="s">
        <v>54</v>
      </c>
      <c r="E1917">
        <v>6.98</v>
      </c>
      <c r="F1917">
        <v>0</v>
      </c>
      <c r="G1917">
        <v>0</v>
      </c>
      <c r="H1917">
        <v>1</v>
      </c>
      <c r="I1917">
        <f>Data[[#This Row],[nucleus_area_pct]]/Data[[#This Row],[cytoplasm_ratio]]</f>
        <v>0</v>
      </c>
      <c r="J1917">
        <v>0.877</v>
      </c>
      <c r="K1917">
        <v>0.123</v>
      </c>
      <c r="L1917">
        <v>0.2</v>
      </c>
      <c r="M1917">
        <v>1</v>
      </c>
      <c r="N1917">
        <v>0.92300000000000004</v>
      </c>
      <c r="O1917">
        <v>142</v>
      </c>
      <c r="P1917">
        <v>43</v>
      </c>
      <c r="Q1917">
        <v>227</v>
      </c>
      <c r="R1917">
        <v>122</v>
      </c>
      <c r="S1917">
        <v>134</v>
      </c>
      <c r="T1917">
        <f>(Data[[#This Row],[mean_r]]/256)*100</f>
        <v>88.671875</v>
      </c>
      <c r="U1917">
        <f>(Data[[#This Row],[mean_g]]/256)*100</f>
        <v>47.65625</v>
      </c>
      <c r="V1917">
        <f>(Data[[#This Row],[mean_b]]/256)*100</f>
        <v>52.34375</v>
      </c>
      <c r="W1917">
        <v>0.47899999999999998</v>
      </c>
      <c r="X1917" t="s">
        <v>51</v>
      </c>
      <c r="Y1917" t="s">
        <v>40</v>
      </c>
      <c r="Z1917">
        <v>9145</v>
      </c>
      <c r="AA1917">
        <v>4.79</v>
      </c>
      <c r="AB1917">
        <v>14.3</v>
      </c>
      <c r="AC1917">
        <v>43.9</v>
      </c>
      <c r="AD1917">
        <v>244770</v>
      </c>
      <c r="AE1917">
        <v>101.5</v>
      </c>
      <c r="AF1917">
        <v>33.200000000000003</v>
      </c>
      <c r="AG1917" t="s">
        <v>41</v>
      </c>
      <c r="AH1917" t="s">
        <v>42</v>
      </c>
      <c r="AI1917" t="s">
        <v>56</v>
      </c>
      <c r="AJ1917">
        <v>100</v>
      </c>
      <c r="AK1917">
        <v>360</v>
      </c>
      <c r="AL1917">
        <v>3.6400000000000002E-2</v>
      </c>
      <c r="AM1917">
        <v>0.94369999999999998</v>
      </c>
      <c r="AN1917">
        <v>0.96950000000000003</v>
      </c>
      <c r="AO1917">
        <f>Data[[#This Row],[labeller_confidence_score]]-Data[[#This Row],[cytodiffusion_classification_confidence]]</f>
        <v>2.5800000000000045E-2</v>
      </c>
    </row>
    <row r="1918" spans="1:41" x14ac:dyDescent="0.3">
      <c r="A1918" t="s">
        <v>1991</v>
      </c>
      <c r="B1918" t="s">
        <v>62</v>
      </c>
      <c r="C1918">
        <v>0</v>
      </c>
      <c r="D1918" t="s">
        <v>50</v>
      </c>
      <c r="E1918">
        <v>10.16</v>
      </c>
      <c r="F1918">
        <v>80.8</v>
      </c>
      <c r="G1918">
        <v>0.80200000000000005</v>
      </c>
      <c r="H1918">
        <v>0.216</v>
      </c>
      <c r="I1918">
        <f>Data[[#This Row],[nucleus_area_pct]]/Data[[#This Row],[cytoplasm_ratio]]</f>
        <v>374.07407407407408</v>
      </c>
      <c r="J1918">
        <v>0.86399999999999999</v>
      </c>
      <c r="K1918">
        <v>0.16</v>
      </c>
      <c r="L1918">
        <v>1.1200000000000001</v>
      </c>
      <c r="M1918">
        <v>1</v>
      </c>
      <c r="N1918">
        <v>0.92400000000000004</v>
      </c>
      <c r="O1918">
        <v>214</v>
      </c>
      <c r="P1918">
        <v>59</v>
      </c>
      <c r="Q1918">
        <v>191</v>
      </c>
      <c r="R1918">
        <v>156</v>
      </c>
      <c r="S1918">
        <v>205</v>
      </c>
      <c r="T1918">
        <f>(Data[[#This Row],[mean_r]]/256)*100</f>
        <v>74.609375</v>
      </c>
      <c r="U1918">
        <f>(Data[[#This Row],[mean_g]]/256)*100</f>
        <v>60.9375</v>
      </c>
      <c r="V1918">
        <f>(Data[[#This Row],[mean_b]]/256)*100</f>
        <v>80.078125</v>
      </c>
      <c r="W1918">
        <v>0.68700000000000006</v>
      </c>
      <c r="X1918" t="s">
        <v>51</v>
      </c>
      <c r="Y1918" t="s">
        <v>40</v>
      </c>
      <c r="Z1918">
        <v>9991</v>
      </c>
      <c r="AA1918">
        <v>4.79</v>
      </c>
      <c r="AB1918">
        <v>10</v>
      </c>
      <c r="AC1918">
        <v>32.700000000000003</v>
      </c>
      <c r="AD1918">
        <v>393786</v>
      </c>
      <c r="AE1918">
        <v>102.8</v>
      </c>
      <c r="AF1918">
        <v>33.1</v>
      </c>
      <c r="AG1918" t="s">
        <v>64</v>
      </c>
      <c r="AH1918" t="s">
        <v>42</v>
      </c>
      <c r="AI1918" t="s">
        <v>43</v>
      </c>
      <c r="AJ1918">
        <v>40</v>
      </c>
      <c r="AK1918">
        <v>512</v>
      </c>
      <c r="AL1918">
        <v>6.3200000000000006E-2</v>
      </c>
      <c r="AM1918">
        <v>0.88180000000000003</v>
      </c>
      <c r="AN1918">
        <v>0.87980000000000003</v>
      </c>
      <c r="AO1918">
        <f>Data[[#This Row],[labeller_confidence_score]]-Data[[#This Row],[cytodiffusion_classification_confidence]]</f>
        <v>-2.0000000000000018E-3</v>
      </c>
    </row>
    <row r="1919" spans="1:41" x14ac:dyDescent="0.3">
      <c r="A1919" t="s">
        <v>1992</v>
      </c>
      <c r="B1919" t="s">
        <v>133</v>
      </c>
      <c r="C1919">
        <v>1</v>
      </c>
      <c r="D1919" t="s">
        <v>104</v>
      </c>
      <c r="E1919">
        <v>7.08</v>
      </c>
      <c r="F1919">
        <v>0</v>
      </c>
      <c r="G1919">
        <v>0</v>
      </c>
      <c r="H1919">
        <v>1</v>
      </c>
      <c r="I1919">
        <f>Data[[#This Row],[nucleus_area_pct]]/Data[[#This Row],[cytoplasm_ratio]]</f>
        <v>0</v>
      </c>
      <c r="J1919">
        <v>0.53</v>
      </c>
      <c r="K1919">
        <v>0.73699999999999999</v>
      </c>
      <c r="L1919">
        <v>0.79</v>
      </c>
      <c r="M1919">
        <v>1</v>
      </c>
      <c r="N1919">
        <v>0.92100000000000004</v>
      </c>
      <c r="O1919">
        <v>197</v>
      </c>
      <c r="P1919">
        <v>55</v>
      </c>
      <c r="Q1919">
        <v>232</v>
      </c>
      <c r="R1919">
        <v>132</v>
      </c>
      <c r="S1919">
        <v>134</v>
      </c>
      <c r="T1919">
        <f>(Data[[#This Row],[mean_r]]/256)*100</f>
        <v>90.625</v>
      </c>
      <c r="U1919">
        <f>(Data[[#This Row],[mean_g]]/256)*100</f>
        <v>51.5625</v>
      </c>
      <c r="V1919">
        <f>(Data[[#This Row],[mean_b]]/256)*100</f>
        <v>52.34375</v>
      </c>
      <c r="W1919">
        <v>0.50800000000000001</v>
      </c>
      <c r="X1919" t="s">
        <v>63</v>
      </c>
      <c r="Y1919" t="s">
        <v>45</v>
      </c>
      <c r="Z1919">
        <v>7516</v>
      </c>
      <c r="AA1919">
        <v>4.3099999999999996</v>
      </c>
      <c r="AB1919">
        <v>12.3</v>
      </c>
      <c r="AC1919">
        <v>37.9</v>
      </c>
      <c r="AD1919">
        <v>288053</v>
      </c>
      <c r="AE1919">
        <v>78.7</v>
      </c>
      <c r="AF1919">
        <v>32.6</v>
      </c>
      <c r="AG1919" t="s">
        <v>41</v>
      </c>
      <c r="AH1919" t="s">
        <v>42</v>
      </c>
      <c r="AI1919" t="s">
        <v>56</v>
      </c>
      <c r="AJ1919">
        <v>60</v>
      </c>
      <c r="AK1919">
        <v>224</v>
      </c>
      <c r="AL1919">
        <v>0.82289999999999996</v>
      </c>
      <c r="AM1919">
        <v>0.84309999999999996</v>
      </c>
      <c r="AN1919">
        <v>0.90249999999999997</v>
      </c>
      <c r="AO1919">
        <f>Data[[#This Row],[labeller_confidence_score]]-Data[[#This Row],[cytodiffusion_classification_confidence]]</f>
        <v>5.9400000000000008E-2</v>
      </c>
    </row>
    <row r="1920" spans="1:41" x14ac:dyDescent="0.3">
      <c r="A1920" t="s">
        <v>1993</v>
      </c>
      <c r="B1920" t="s">
        <v>49</v>
      </c>
      <c r="C1920">
        <v>0</v>
      </c>
      <c r="D1920" t="s">
        <v>50</v>
      </c>
      <c r="E1920">
        <v>13.26</v>
      </c>
      <c r="F1920">
        <v>45.8</v>
      </c>
      <c r="G1920">
        <v>0.56999999999999995</v>
      </c>
      <c r="H1920">
        <v>0.503</v>
      </c>
      <c r="I1920">
        <f>Data[[#This Row],[nucleus_area_pct]]/Data[[#This Row],[cytoplasm_ratio]]</f>
        <v>91.053677932405563</v>
      </c>
      <c r="J1920">
        <v>0.69299999999999995</v>
      </c>
      <c r="K1920">
        <v>0.30599999999999999</v>
      </c>
      <c r="L1920">
        <v>3.81</v>
      </c>
      <c r="M1920">
        <v>3.8</v>
      </c>
      <c r="N1920">
        <v>0.78900000000000003</v>
      </c>
      <c r="O1920">
        <v>480</v>
      </c>
      <c r="P1920">
        <v>81</v>
      </c>
      <c r="Q1920">
        <v>214</v>
      </c>
      <c r="R1920">
        <v>146</v>
      </c>
      <c r="S1920">
        <v>178</v>
      </c>
      <c r="T1920">
        <f>(Data[[#This Row],[mean_r]]/256)*100</f>
        <v>83.59375</v>
      </c>
      <c r="U1920">
        <f>(Data[[#This Row],[mean_g]]/256)*100</f>
        <v>57.03125</v>
      </c>
      <c r="V1920">
        <f>(Data[[#This Row],[mean_b]]/256)*100</f>
        <v>69.53125</v>
      </c>
      <c r="W1920">
        <v>0.67</v>
      </c>
      <c r="X1920" t="s">
        <v>63</v>
      </c>
      <c r="Y1920" t="s">
        <v>40</v>
      </c>
      <c r="Z1920">
        <v>6528</v>
      </c>
      <c r="AA1920">
        <v>3.31</v>
      </c>
      <c r="AB1920">
        <v>15.7</v>
      </c>
      <c r="AC1920">
        <v>44.5</v>
      </c>
      <c r="AD1920">
        <v>188731</v>
      </c>
      <c r="AE1920">
        <v>97.5</v>
      </c>
      <c r="AF1920">
        <v>32.6</v>
      </c>
      <c r="AG1920" t="s">
        <v>64</v>
      </c>
      <c r="AH1920" t="s">
        <v>42</v>
      </c>
      <c r="AI1920" t="s">
        <v>56</v>
      </c>
      <c r="AJ1920">
        <v>60</v>
      </c>
      <c r="AK1920">
        <v>256</v>
      </c>
      <c r="AL1920">
        <v>3.1899999999999998E-2</v>
      </c>
      <c r="AM1920">
        <v>0.83179999999999998</v>
      </c>
      <c r="AN1920">
        <v>0.92720000000000002</v>
      </c>
      <c r="AO1920">
        <f>Data[[#This Row],[labeller_confidence_score]]-Data[[#This Row],[cytodiffusion_classification_confidence]]</f>
        <v>9.540000000000004E-2</v>
      </c>
    </row>
    <row r="1921" spans="1:41" x14ac:dyDescent="0.3">
      <c r="A1921" t="s">
        <v>1994</v>
      </c>
      <c r="B1921" t="s">
        <v>37</v>
      </c>
      <c r="C1921">
        <v>1</v>
      </c>
      <c r="D1921" t="s">
        <v>38</v>
      </c>
      <c r="E1921">
        <v>11.65</v>
      </c>
      <c r="F1921">
        <v>59.1</v>
      </c>
      <c r="G1921">
        <v>0.50700000000000001</v>
      </c>
      <c r="H1921">
        <v>0.44600000000000001</v>
      </c>
      <c r="I1921">
        <f>Data[[#This Row],[nucleus_area_pct]]/Data[[#This Row],[cytoplasm_ratio]]</f>
        <v>132.51121076233184</v>
      </c>
      <c r="J1921">
        <v>0.77800000000000002</v>
      </c>
      <c r="K1921">
        <v>0.35799999999999998</v>
      </c>
      <c r="L1921">
        <v>2.17</v>
      </c>
      <c r="M1921">
        <v>6.9</v>
      </c>
      <c r="N1921">
        <v>0.89300000000000002</v>
      </c>
      <c r="O1921">
        <v>412</v>
      </c>
      <c r="P1921">
        <v>67</v>
      </c>
      <c r="Q1921">
        <v>199</v>
      </c>
      <c r="R1921">
        <v>165</v>
      </c>
      <c r="S1921">
        <v>194</v>
      </c>
      <c r="T1921">
        <f>(Data[[#This Row],[mean_r]]/256)*100</f>
        <v>77.734375</v>
      </c>
      <c r="U1921">
        <f>(Data[[#This Row],[mean_g]]/256)*100</f>
        <v>64.453125</v>
      </c>
      <c r="V1921">
        <f>(Data[[#This Row],[mean_b]]/256)*100</f>
        <v>75.78125</v>
      </c>
      <c r="W1921">
        <v>0.56200000000000006</v>
      </c>
      <c r="X1921" t="s">
        <v>51</v>
      </c>
      <c r="Y1921" t="s">
        <v>45</v>
      </c>
      <c r="Z1921">
        <v>11089</v>
      </c>
      <c r="AA1921">
        <v>4.0599999999999996</v>
      </c>
      <c r="AB1921">
        <v>13.8</v>
      </c>
      <c r="AC1921">
        <v>47.5</v>
      </c>
      <c r="AD1921">
        <v>182919</v>
      </c>
      <c r="AE1921">
        <v>82.2</v>
      </c>
      <c r="AF1921">
        <v>33.299999999999997</v>
      </c>
      <c r="AG1921" t="s">
        <v>64</v>
      </c>
      <c r="AH1921" t="s">
        <v>42</v>
      </c>
      <c r="AI1921" t="s">
        <v>56</v>
      </c>
      <c r="AJ1921">
        <v>40</v>
      </c>
      <c r="AK1921">
        <v>360</v>
      </c>
      <c r="AL1921">
        <v>0.91590000000000005</v>
      </c>
      <c r="AM1921">
        <v>0.82410000000000005</v>
      </c>
      <c r="AN1921">
        <v>0.70289999999999997</v>
      </c>
      <c r="AO1921">
        <f>Data[[#This Row],[labeller_confidence_score]]-Data[[#This Row],[cytodiffusion_classification_confidence]]</f>
        <v>-0.12120000000000009</v>
      </c>
    </row>
    <row r="1922" spans="1:41" x14ac:dyDescent="0.3">
      <c r="A1922" t="s">
        <v>1995</v>
      </c>
      <c r="B1922" t="s">
        <v>60</v>
      </c>
      <c r="C1922">
        <v>0</v>
      </c>
      <c r="D1922" t="s">
        <v>50</v>
      </c>
      <c r="E1922">
        <v>18.73</v>
      </c>
      <c r="F1922">
        <v>66.5</v>
      </c>
      <c r="G1922">
        <v>0.35199999999999998</v>
      </c>
      <c r="H1922">
        <v>0.434</v>
      </c>
      <c r="I1922">
        <f>Data[[#This Row],[nucleus_area_pct]]/Data[[#This Row],[cytoplasm_ratio]]</f>
        <v>153.2258064516129</v>
      </c>
      <c r="J1922">
        <v>0.71699999999999997</v>
      </c>
      <c r="K1922">
        <v>0.623</v>
      </c>
      <c r="L1922">
        <v>2.2400000000000002</v>
      </c>
      <c r="M1922">
        <v>1</v>
      </c>
      <c r="N1922">
        <v>0.78</v>
      </c>
      <c r="O1922">
        <v>471</v>
      </c>
      <c r="P1922">
        <v>84</v>
      </c>
      <c r="Q1922">
        <v>219</v>
      </c>
      <c r="R1922">
        <v>175</v>
      </c>
      <c r="S1922">
        <v>166</v>
      </c>
      <c r="T1922">
        <f>(Data[[#This Row],[mean_r]]/256)*100</f>
        <v>85.546875</v>
      </c>
      <c r="U1922">
        <f>(Data[[#This Row],[mean_g]]/256)*100</f>
        <v>68.359375</v>
      </c>
      <c r="V1922">
        <f>(Data[[#This Row],[mean_b]]/256)*100</f>
        <v>64.84375</v>
      </c>
      <c r="W1922">
        <v>0.5</v>
      </c>
      <c r="X1922" t="s">
        <v>51</v>
      </c>
      <c r="Y1922" t="s">
        <v>40</v>
      </c>
      <c r="Z1922">
        <v>7066</v>
      </c>
      <c r="AA1922">
        <v>6.12</v>
      </c>
      <c r="AB1922">
        <v>14.6</v>
      </c>
      <c r="AC1922">
        <v>48.8</v>
      </c>
      <c r="AD1922">
        <v>258661</v>
      </c>
      <c r="AE1922">
        <v>83.3</v>
      </c>
      <c r="AF1922">
        <v>32.700000000000003</v>
      </c>
      <c r="AG1922" t="s">
        <v>64</v>
      </c>
      <c r="AH1922" t="s">
        <v>42</v>
      </c>
      <c r="AI1922" t="s">
        <v>43</v>
      </c>
      <c r="AJ1922">
        <v>100</v>
      </c>
      <c r="AK1922">
        <v>256</v>
      </c>
      <c r="AL1922">
        <v>2.3E-3</v>
      </c>
      <c r="AM1922">
        <v>0.87229999999999996</v>
      </c>
      <c r="AN1922">
        <v>0.7419</v>
      </c>
      <c r="AO1922">
        <f>Data[[#This Row],[labeller_confidence_score]]-Data[[#This Row],[cytodiffusion_classification_confidence]]</f>
        <v>-0.13039999999999996</v>
      </c>
    </row>
    <row r="1923" spans="1:41" x14ac:dyDescent="0.3">
      <c r="A1923" t="s">
        <v>1996</v>
      </c>
      <c r="B1923" t="s">
        <v>54</v>
      </c>
      <c r="C1923">
        <v>0</v>
      </c>
      <c r="D1923" t="s">
        <v>54</v>
      </c>
      <c r="E1923">
        <v>7.69</v>
      </c>
      <c r="F1923">
        <v>0</v>
      </c>
      <c r="G1923">
        <v>0</v>
      </c>
      <c r="H1923">
        <v>1</v>
      </c>
      <c r="I1923">
        <f>Data[[#This Row],[nucleus_area_pct]]/Data[[#This Row],[cytoplasm_ratio]]</f>
        <v>0</v>
      </c>
      <c r="J1923">
        <v>0.91500000000000004</v>
      </c>
      <c r="K1923">
        <v>0.20100000000000001</v>
      </c>
      <c r="L1923">
        <v>0.34</v>
      </c>
      <c r="M1923">
        <v>1</v>
      </c>
      <c r="N1923">
        <v>0.93100000000000005</v>
      </c>
      <c r="O1923">
        <v>172</v>
      </c>
      <c r="P1923">
        <v>47</v>
      </c>
      <c r="Q1923">
        <v>213</v>
      </c>
      <c r="R1923">
        <v>112</v>
      </c>
      <c r="S1923">
        <v>135</v>
      </c>
      <c r="T1923">
        <f>(Data[[#This Row],[mean_r]]/256)*100</f>
        <v>83.203125</v>
      </c>
      <c r="U1923">
        <f>(Data[[#This Row],[mean_g]]/256)*100</f>
        <v>43.75</v>
      </c>
      <c r="V1923">
        <f>(Data[[#This Row],[mean_b]]/256)*100</f>
        <v>52.734375</v>
      </c>
      <c r="W1923">
        <v>0.46700000000000003</v>
      </c>
      <c r="X1923" t="s">
        <v>51</v>
      </c>
      <c r="Y1923" t="s">
        <v>45</v>
      </c>
      <c r="Z1923">
        <v>3942</v>
      </c>
      <c r="AA1923">
        <v>3.4</v>
      </c>
      <c r="AB1923">
        <v>14.9</v>
      </c>
      <c r="AC1923">
        <v>42.9</v>
      </c>
      <c r="AD1923">
        <v>290390</v>
      </c>
      <c r="AE1923">
        <v>75.5</v>
      </c>
      <c r="AF1923">
        <v>31.9</v>
      </c>
      <c r="AG1923" t="s">
        <v>46</v>
      </c>
      <c r="AH1923" t="s">
        <v>68</v>
      </c>
      <c r="AI1923" t="s">
        <v>52</v>
      </c>
      <c r="AJ1923">
        <v>100</v>
      </c>
      <c r="AK1923">
        <v>256</v>
      </c>
      <c r="AL1923">
        <v>4.6800000000000001E-2</v>
      </c>
      <c r="AM1923">
        <v>0.88519999999999999</v>
      </c>
      <c r="AN1923">
        <v>0.91990000000000005</v>
      </c>
      <c r="AO1923">
        <f>Data[[#This Row],[labeller_confidence_score]]-Data[[#This Row],[cytodiffusion_classification_confidence]]</f>
        <v>3.4700000000000064E-2</v>
      </c>
    </row>
    <row r="1924" spans="1:41" x14ac:dyDescent="0.3">
      <c r="A1924" t="s">
        <v>1997</v>
      </c>
      <c r="B1924" t="s">
        <v>120</v>
      </c>
      <c r="C1924">
        <v>1</v>
      </c>
      <c r="D1924" t="s">
        <v>104</v>
      </c>
      <c r="E1924">
        <v>6.46</v>
      </c>
      <c r="F1924">
        <v>0</v>
      </c>
      <c r="G1924">
        <v>0</v>
      </c>
      <c r="H1924">
        <v>1</v>
      </c>
      <c r="I1924">
        <f>Data[[#This Row],[nucleus_area_pct]]/Data[[#This Row],[cytoplasm_ratio]]</f>
        <v>0</v>
      </c>
      <c r="J1924">
        <v>0.94199999999999995</v>
      </c>
      <c r="K1924">
        <v>0.107</v>
      </c>
      <c r="L1924">
        <v>0.68</v>
      </c>
      <c r="M1924">
        <v>1</v>
      </c>
      <c r="N1924">
        <v>0.93600000000000005</v>
      </c>
      <c r="O1924">
        <v>142</v>
      </c>
      <c r="P1924">
        <v>42</v>
      </c>
      <c r="Q1924">
        <v>222</v>
      </c>
      <c r="R1924">
        <v>126</v>
      </c>
      <c r="S1924">
        <v>146</v>
      </c>
      <c r="T1924">
        <f>(Data[[#This Row],[mean_r]]/256)*100</f>
        <v>86.71875</v>
      </c>
      <c r="U1924">
        <f>(Data[[#This Row],[mean_g]]/256)*100</f>
        <v>49.21875</v>
      </c>
      <c r="V1924">
        <f>(Data[[#This Row],[mean_b]]/256)*100</f>
        <v>57.03125</v>
      </c>
      <c r="W1924">
        <v>0.503</v>
      </c>
      <c r="X1924" t="s">
        <v>51</v>
      </c>
      <c r="Y1924" t="s">
        <v>45</v>
      </c>
      <c r="Z1924">
        <v>3390</v>
      </c>
      <c r="AA1924">
        <v>5.28</v>
      </c>
      <c r="AB1924">
        <v>14.8</v>
      </c>
      <c r="AC1924">
        <v>40.1</v>
      </c>
      <c r="AD1924">
        <v>445158</v>
      </c>
      <c r="AE1924">
        <v>73.7</v>
      </c>
      <c r="AF1924">
        <v>33.6</v>
      </c>
      <c r="AG1924" t="s">
        <v>41</v>
      </c>
      <c r="AH1924" t="s">
        <v>68</v>
      </c>
      <c r="AI1924" t="s">
        <v>56</v>
      </c>
      <c r="AJ1924">
        <v>100</v>
      </c>
      <c r="AK1924">
        <v>512</v>
      </c>
      <c r="AL1924">
        <v>0.85580000000000001</v>
      </c>
      <c r="AM1924">
        <v>0.74329999999999996</v>
      </c>
      <c r="AN1924">
        <v>0.76070000000000004</v>
      </c>
      <c r="AO1924">
        <f>Data[[#This Row],[labeller_confidence_score]]-Data[[#This Row],[cytodiffusion_classification_confidence]]</f>
        <v>1.7400000000000082E-2</v>
      </c>
    </row>
    <row r="1925" spans="1:41" x14ac:dyDescent="0.3">
      <c r="A1925" t="s">
        <v>1998</v>
      </c>
      <c r="B1925" t="s">
        <v>85</v>
      </c>
      <c r="C1925">
        <v>0</v>
      </c>
      <c r="D1925" t="s">
        <v>50</v>
      </c>
      <c r="E1925">
        <v>12.27</v>
      </c>
      <c r="F1925">
        <v>59.3</v>
      </c>
      <c r="G1925">
        <v>0.624</v>
      </c>
      <c r="H1925">
        <v>0.433</v>
      </c>
      <c r="I1925">
        <f>Data[[#This Row],[nucleus_area_pct]]/Data[[#This Row],[cytoplasm_ratio]]</f>
        <v>136.95150115473442</v>
      </c>
      <c r="J1925">
        <v>0.70299999999999996</v>
      </c>
      <c r="K1925">
        <v>0.26800000000000002</v>
      </c>
      <c r="L1925">
        <v>5.78</v>
      </c>
      <c r="M1925">
        <v>2.1</v>
      </c>
      <c r="N1925">
        <v>0.754</v>
      </c>
      <c r="O1925">
        <v>366</v>
      </c>
      <c r="P1925">
        <v>80</v>
      </c>
      <c r="Q1925">
        <v>207</v>
      </c>
      <c r="R1925">
        <v>132</v>
      </c>
      <c r="S1925">
        <v>203</v>
      </c>
      <c r="T1925">
        <f>(Data[[#This Row],[mean_r]]/256)*100</f>
        <v>80.859375</v>
      </c>
      <c r="U1925">
        <f>(Data[[#This Row],[mean_g]]/256)*100</f>
        <v>51.5625</v>
      </c>
      <c r="V1925">
        <f>(Data[[#This Row],[mean_b]]/256)*100</f>
        <v>79.296875</v>
      </c>
      <c r="W1925">
        <v>0.72399999999999998</v>
      </c>
      <c r="X1925" t="s">
        <v>51</v>
      </c>
      <c r="Y1925" t="s">
        <v>45</v>
      </c>
      <c r="Z1925">
        <v>8919</v>
      </c>
      <c r="AA1925">
        <v>7</v>
      </c>
      <c r="AB1925">
        <v>13.5</v>
      </c>
      <c r="AC1925">
        <v>47</v>
      </c>
      <c r="AD1925">
        <v>203512</v>
      </c>
      <c r="AE1925">
        <v>84.9</v>
      </c>
      <c r="AF1925">
        <v>31.2</v>
      </c>
      <c r="AG1925" t="s">
        <v>46</v>
      </c>
      <c r="AH1925" t="s">
        <v>47</v>
      </c>
      <c r="AI1925" t="s">
        <v>43</v>
      </c>
      <c r="AJ1925">
        <v>40</v>
      </c>
      <c r="AK1925">
        <v>256</v>
      </c>
      <c r="AL1925">
        <v>2.2700000000000001E-2</v>
      </c>
      <c r="AM1925">
        <v>0.94130000000000003</v>
      </c>
      <c r="AN1925">
        <v>0.89970000000000006</v>
      </c>
      <c r="AO1925">
        <f>Data[[#This Row],[labeller_confidence_score]]-Data[[#This Row],[cytodiffusion_classification_confidence]]</f>
        <v>-4.159999999999997E-2</v>
      </c>
    </row>
    <row r="1926" spans="1:41" x14ac:dyDescent="0.3">
      <c r="A1926" t="s">
        <v>1999</v>
      </c>
      <c r="B1926" t="s">
        <v>103</v>
      </c>
      <c r="C1926">
        <v>1</v>
      </c>
      <c r="D1926" t="s">
        <v>104</v>
      </c>
      <c r="E1926">
        <v>3.78</v>
      </c>
      <c r="F1926">
        <v>0</v>
      </c>
      <c r="G1926">
        <v>0</v>
      </c>
      <c r="H1926">
        <v>1</v>
      </c>
      <c r="I1926">
        <f>Data[[#This Row],[nucleus_area_pct]]/Data[[#This Row],[cytoplasm_ratio]]</f>
        <v>0</v>
      </c>
      <c r="J1926">
        <v>0.65100000000000002</v>
      </c>
      <c r="K1926">
        <v>0.92200000000000004</v>
      </c>
      <c r="L1926">
        <v>0.94</v>
      </c>
      <c r="M1926">
        <v>1</v>
      </c>
      <c r="N1926">
        <v>0.76</v>
      </c>
      <c r="O1926">
        <v>82</v>
      </c>
      <c r="P1926">
        <v>44</v>
      </c>
      <c r="Q1926">
        <v>210</v>
      </c>
      <c r="R1926">
        <v>148</v>
      </c>
      <c r="S1926">
        <v>130</v>
      </c>
      <c r="T1926">
        <f>(Data[[#This Row],[mean_r]]/256)*100</f>
        <v>82.03125</v>
      </c>
      <c r="U1926">
        <f>(Data[[#This Row],[mean_g]]/256)*100</f>
        <v>57.8125</v>
      </c>
      <c r="V1926">
        <f>(Data[[#This Row],[mean_b]]/256)*100</f>
        <v>50.78125</v>
      </c>
      <c r="W1926">
        <v>0.503</v>
      </c>
      <c r="X1926" t="s">
        <v>51</v>
      </c>
      <c r="Y1926" t="s">
        <v>40</v>
      </c>
      <c r="Z1926">
        <v>5464</v>
      </c>
      <c r="AA1926">
        <v>3.95</v>
      </c>
      <c r="AB1926">
        <v>16</v>
      </c>
      <c r="AC1926">
        <v>41.5</v>
      </c>
      <c r="AD1926">
        <v>243601</v>
      </c>
      <c r="AE1926">
        <v>79.3</v>
      </c>
      <c r="AF1926">
        <v>34.6</v>
      </c>
      <c r="AG1926" t="s">
        <v>46</v>
      </c>
      <c r="AH1926" t="s">
        <v>47</v>
      </c>
      <c r="AI1926" t="s">
        <v>43</v>
      </c>
      <c r="AJ1926">
        <v>60</v>
      </c>
      <c r="AK1926">
        <v>224</v>
      </c>
      <c r="AL1926">
        <v>0.93540000000000001</v>
      </c>
      <c r="AM1926">
        <v>0.95</v>
      </c>
      <c r="AN1926">
        <v>0.70660000000000001</v>
      </c>
      <c r="AO1926">
        <f>Data[[#This Row],[labeller_confidence_score]]-Data[[#This Row],[cytodiffusion_classification_confidence]]</f>
        <v>-0.24339999999999995</v>
      </c>
    </row>
    <row r="1927" spans="1:41" x14ac:dyDescent="0.3">
      <c r="A1927" t="s">
        <v>2000</v>
      </c>
      <c r="B1927" t="s">
        <v>87</v>
      </c>
      <c r="C1927">
        <v>0</v>
      </c>
      <c r="D1927" t="s">
        <v>50</v>
      </c>
      <c r="E1927">
        <v>13.65</v>
      </c>
      <c r="F1927">
        <v>45.8</v>
      </c>
      <c r="G1927">
        <v>0.56100000000000005</v>
      </c>
      <c r="H1927">
        <v>0.497</v>
      </c>
      <c r="I1927">
        <f>Data[[#This Row],[nucleus_area_pct]]/Data[[#This Row],[cytoplasm_ratio]]</f>
        <v>92.152917505030175</v>
      </c>
      <c r="J1927">
        <v>0.69599999999999995</v>
      </c>
      <c r="K1927">
        <v>0.371</v>
      </c>
      <c r="L1927">
        <v>3.68</v>
      </c>
      <c r="M1927">
        <v>2.2000000000000002</v>
      </c>
      <c r="N1927">
        <v>0.83</v>
      </c>
      <c r="O1927">
        <v>383</v>
      </c>
      <c r="P1927">
        <v>66</v>
      </c>
      <c r="Q1927">
        <v>220</v>
      </c>
      <c r="R1927">
        <v>125</v>
      </c>
      <c r="S1927">
        <v>160</v>
      </c>
      <c r="T1927">
        <f>(Data[[#This Row],[mean_r]]/256)*100</f>
        <v>85.9375</v>
      </c>
      <c r="U1927">
        <f>(Data[[#This Row],[mean_g]]/256)*100</f>
        <v>48.828125</v>
      </c>
      <c r="V1927">
        <f>(Data[[#This Row],[mean_b]]/256)*100</f>
        <v>62.5</v>
      </c>
      <c r="W1927">
        <v>0.57199999999999995</v>
      </c>
      <c r="X1927" t="s">
        <v>51</v>
      </c>
      <c r="Y1927" t="s">
        <v>40</v>
      </c>
      <c r="Z1927">
        <v>7625</v>
      </c>
      <c r="AA1927">
        <v>3.75</v>
      </c>
      <c r="AB1927">
        <v>12.9</v>
      </c>
      <c r="AC1927">
        <v>39.1</v>
      </c>
      <c r="AD1927">
        <v>166928</v>
      </c>
      <c r="AE1927">
        <v>80.900000000000006</v>
      </c>
      <c r="AF1927">
        <v>33</v>
      </c>
      <c r="AG1927" t="s">
        <v>64</v>
      </c>
      <c r="AH1927" t="s">
        <v>42</v>
      </c>
      <c r="AI1927" t="s">
        <v>56</v>
      </c>
      <c r="AJ1927">
        <v>40</v>
      </c>
      <c r="AK1927">
        <v>256</v>
      </c>
      <c r="AL1927">
        <v>3.5200000000000002E-2</v>
      </c>
      <c r="AM1927">
        <v>0.95309999999999995</v>
      </c>
      <c r="AN1927">
        <v>0.8286</v>
      </c>
      <c r="AO1927">
        <f>Data[[#This Row],[labeller_confidence_score]]-Data[[#This Row],[cytodiffusion_classification_confidence]]</f>
        <v>-0.12449999999999994</v>
      </c>
    </row>
    <row r="1928" spans="1:41" x14ac:dyDescent="0.3">
      <c r="A1928" t="s">
        <v>2001</v>
      </c>
      <c r="B1928" t="s">
        <v>62</v>
      </c>
      <c r="C1928">
        <v>0</v>
      </c>
      <c r="D1928" t="s">
        <v>50</v>
      </c>
      <c r="E1928">
        <v>8.18</v>
      </c>
      <c r="F1928">
        <v>82.8</v>
      </c>
      <c r="G1928">
        <v>0.90500000000000003</v>
      </c>
      <c r="H1928">
        <v>0.28599999999999998</v>
      </c>
      <c r="I1928">
        <f>Data[[#This Row],[nucleus_area_pct]]/Data[[#This Row],[cytoplasm_ratio]]</f>
        <v>289.51048951048955</v>
      </c>
      <c r="J1928">
        <v>0.88900000000000001</v>
      </c>
      <c r="K1928">
        <v>0.128</v>
      </c>
      <c r="L1928">
        <v>0.56000000000000005</v>
      </c>
      <c r="M1928">
        <v>1.1000000000000001</v>
      </c>
      <c r="N1928">
        <v>0.92400000000000004</v>
      </c>
      <c r="O1928">
        <v>285</v>
      </c>
      <c r="P1928">
        <v>59</v>
      </c>
      <c r="Q1928">
        <v>211</v>
      </c>
      <c r="R1928">
        <v>161</v>
      </c>
      <c r="S1928">
        <v>199</v>
      </c>
      <c r="T1928">
        <f>(Data[[#This Row],[mean_r]]/256)*100</f>
        <v>82.421875</v>
      </c>
      <c r="U1928">
        <f>(Data[[#This Row],[mean_g]]/256)*100</f>
        <v>62.890625</v>
      </c>
      <c r="V1928">
        <f>(Data[[#This Row],[mean_b]]/256)*100</f>
        <v>77.734375</v>
      </c>
      <c r="W1928">
        <v>0.68400000000000005</v>
      </c>
      <c r="X1928" t="s">
        <v>39</v>
      </c>
      <c r="Y1928" t="s">
        <v>45</v>
      </c>
      <c r="Z1928">
        <v>9598</v>
      </c>
      <c r="AA1928">
        <v>6.5</v>
      </c>
      <c r="AB1928">
        <v>15.5</v>
      </c>
      <c r="AC1928">
        <v>39.6</v>
      </c>
      <c r="AD1928">
        <v>315934</v>
      </c>
      <c r="AE1928">
        <v>93.4</v>
      </c>
      <c r="AF1928">
        <v>31.2</v>
      </c>
      <c r="AG1928" t="s">
        <v>46</v>
      </c>
      <c r="AH1928" t="s">
        <v>42</v>
      </c>
      <c r="AI1928" t="s">
        <v>43</v>
      </c>
      <c r="AJ1928">
        <v>100</v>
      </c>
      <c r="AK1928">
        <v>360</v>
      </c>
      <c r="AL1928">
        <v>0.1484</v>
      </c>
      <c r="AM1928">
        <v>0.94299999999999995</v>
      </c>
      <c r="AN1928">
        <v>0.92259999999999998</v>
      </c>
      <c r="AO1928">
        <f>Data[[#This Row],[labeller_confidence_score]]-Data[[#This Row],[cytodiffusion_classification_confidence]]</f>
        <v>-2.0399999999999974E-2</v>
      </c>
    </row>
    <row r="1929" spans="1:41" x14ac:dyDescent="0.3">
      <c r="A1929" t="s">
        <v>2002</v>
      </c>
      <c r="B1929" t="s">
        <v>67</v>
      </c>
      <c r="C1929">
        <v>1</v>
      </c>
      <c r="D1929" t="s">
        <v>67</v>
      </c>
      <c r="E1929">
        <v>9.67</v>
      </c>
      <c r="F1929">
        <v>31</v>
      </c>
      <c r="G1929">
        <v>0.47899999999999998</v>
      </c>
      <c r="H1929">
        <v>0.78200000000000003</v>
      </c>
      <c r="I1929">
        <f>Data[[#This Row],[nucleus_area_pct]]/Data[[#This Row],[cytoplasm_ratio]]</f>
        <v>39.641943734015342</v>
      </c>
      <c r="J1929">
        <v>0.246</v>
      </c>
      <c r="K1929">
        <v>0.371</v>
      </c>
      <c r="L1929">
        <v>3</v>
      </c>
      <c r="M1929">
        <v>2.2000000000000002</v>
      </c>
      <c r="N1929">
        <v>0.76400000000000001</v>
      </c>
      <c r="O1929">
        <v>270</v>
      </c>
      <c r="P1929">
        <v>61</v>
      </c>
      <c r="Q1929">
        <v>235</v>
      </c>
      <c r="R1929">
        <v>162</v>
      </c>
      <c r="S1929">
        <v>158</v>
      </c>
      <c r="T1929">
        <f>(Data[[#This Row],[mean_r]]/256)*100</f>
        <v>91.796875</v>
      </c>
      <c r="U1929">
        <f>(Data[[#This Row],[mean_g]]/256)*100</f>
        <v>63.28125</v>
      </c>
      <c r="V1929">
        <f>(Data[[#This Row],[mean_b]]/256)*100</f>
        <v>61.71875</v>
      </c>
      <c r="W1929">
        <v>0.59699999999999998</v>
      </c>
      <c r="X1929" t="s">
        <v>63</v>
      </c>
      <c r="Y1929" t="s">
        <v>45</v>
      </c>
      <c r="Z1929">
        <v>10755</v>
      </c>
      <c r="AA1929">
        <v>5.09</v>
      </c>
      <c r="AB1929">
        <v>12.1</v>
      </c>
      <c r="AC1929">
        <v>44.6</v>
      </c>
      <c r="AD1929">
        <v>418109</v>
      </c>
      <c r="AE1929">
        <v>84.9</v>
      </c>
      <c r="AF1929">
        <v>33.4</v>
      </c>
      <c r="AG1929" t="s">
        <v>46</v>
      </c>
      <c r="AH1929" t="s">
        <v>68</v>
      </c>
      <c r="AI1929" t="s">
        <v>56</v>
      </c>
      <c r="AJ1929">
        <v>100</v>
      </c>
      <c r="AK1929">
        <v>360</v>
      </c>
      <c r="AL1929">
        <v>0.81569999999999998</v>
      </c>
      <c r="AM1929">
        <v>0.71179999999999999</v>
      </c>
      <c r="AN1929">
        <v>0.72940000000000005</v>
      </c>
      <c r="AO1929">
        <f>Data[[#This Row],[labeller_confidence_score]]-Data[[#This Row],[cytodiffusion_classification_confidence]]</f>
        <v>1.760000000000006E-2</v>
      </c>
    </row>
    <row r="1930" spans="1:41" x14ac:dyDescent="0.3">
      <c r="A1930" t="s">
        <v>2003</v>
      </c>
      <c r="B1930" t="s">
        <v>87</v>
      </c>
      <c r="C1930">
        <v>0</v>
      </c>
      <c r="D1930" t="s">
        <v>50</v>
      </c>
      <c r="E1930">
        <v>13.09</v>
      </c>
      <c r="F1930">
        <v>49.1</v>
      </c>
      <c r="G1930">
        <v>0.52500000000000002</v>
      </c>
      <c r="H1930">
        <v>0.47699999999999998</v>
      </c>
      <c r="I1930">
        <f>Data[[#This Row],[nucleus_area_pct]]/Data[[#This Row],[cytoplasm_ratio]]</f>
        <v>102.9350104821803</v>
      </c>
      <c r="J1930">
        <v>0.76200000000000001</v>
      </c>
      <c r="K1930">
        <v>0.32500000000000001</v>
      </c>
      <c r="L1930">
        <v>5.32</v>
      </c>
      <c r="M1930">
        <v>2.2999999999999998</v>
      </c>
      <c r="N1930">
        <v>0.84499999999999997</v>
      </c>
      <c r="O1930">
        <v>451</v>
      </c>
      <c r="P1930">
        <v>73</v>
      </c>
      <c r="Q1930">
        <v>231</v>
      </c>
      <c r="R1930">
        <v>134</v>
      </c>
      <c r="S1930">
        <v>174</v>
      </c>
      <c r="T1930">
        <f>(Data[[#This Row],[mean_r]]/256)*100</f>
        <v>90.234375</v>
      </c>
      <c r="U1930">
        <f>(Data[[#This Row],[mean_g]]/256)*100</f>
        <v>52.34375</v>
      </c>
      <c r="V1930">
        <f>(Data[[#This Row],[mean_b]]/256)*100</f>
        <v>67.96875</v>
      </c>
      <c r="W1930">
        <v>0.71799999999999997</v>
      </c>
      <c r="X1930" t="s">
        <v>51</v>
      </c>
      <c r="Y1930" t="s">
        <v>45</v>
      </c>
      <c r="Z1930">
        <v>8374</v>
      </c>
      <c r="AA1930">
        <v>6</v>
      </c>
      <c r="AB1930">
        <v>11.8</v>
      </c>
      <c r="AC1930">
        <v>41.5</v>
      </c>
      <c r="AD1930">
        <v>251861</v>
      </c>
      <c r="AE1930">
        <v>85.4</v>
      </c>
      <c r="AF1930">
        <v>30.8</v>
      </c>
      <c r="AG1930" t="s">
        <v>41</v>
      </c>
      <c r="AH1930" t="s">
        <v>47</v>
      </c>
      <c r="AI1930" t="s">
        <v>52</v>
      </c>
      <c r="AJ1930">
        <v>60</v>
      </c>
      <c r="AK1930">
        <v>360</v>
      </c>
      <c r="AL1930">
        <v>4.6199999999999998E-2</v>
      </c>
      <c r="AM1930">
        <v>0.68100000000000005</v>
      </c>
      <c r="AN1930">
        <v>0.91879999999999995</v>
      </c>
      <c r="AO1930">
        <f>Data[[#This Row],[labeller_confidence_score]]-Data[[#This Row],[cytodiffusion_classification_confidence]]</f>
        <v>0.2377999999999999</v>
      </c>
    </row>
    <row r="1931" spans="1:41" x14ac:dyDescent="0.3">
      <c r="A1931" t="s">
        <v>2004</v>
      </c>
      <c r="B1931" t="s">
        <v>87</v>
      </c>
      <c r="C1931">
        <v>0</v>
      </c>
      <c r="D1931" t="s">
        <v>50</v>
      </c>
      <c r="E1931">
        <v>14.24</v>
      </c>
      <c r="F1931">
        <v>39.4</v>
      </c>
      <c r="G1931">
        <v>0.68</v>
      </c>
      <c r="H1931">
        <v>0.44900000000000001</v>
      </c>
      <c r="I1931">
        <f>Data[[#This Row],[nucleus_area_pct]]/Data[[#This Row],[cytoplasm_ratio]]</f>
        <v>87.750556792873041</v>
      </c>
      <c r="J1931">
        <v>0.72299999999999998</v>
      </c>
      <c r="K1931">
        <v>0.57499999999999996</v>
      </c>
      <c r="L1931">
        <v>4.59</v>
      </c>
      <c r="M1931">
        <v>1.9</v>
      </c>
      <c r="N1931">
        <v>0.75900000000000001</v>
      </c>
      <c r="O1931">
        <v>383</v>
      </c>
      <c r="P1931">
        <v>76</v>
      </c>
      <c r="Q1931">
        <v>229</v>
      </c>
      <c r="R1931">
        <v>155</v>
      </c>
      <c r="S1931">
        <v>180</v>
      </c>
      <c r="T1931">
        <f>(Data[[#This Row],[mean_r]]/256)*100</f>
        <v>89.453125</v>
      </c>
      <c r="U1931">
        <f>(Data[[#This Row],[mean_g]]/256)*100</f>
        <v>60.546875</v>
      </c>
      <c r="V1931">
        <f>(Data[[#This Row],[mean_b]]/256)*100</f>
        <v>70.3125</v>
      </c>
      <c r="W1931">
        <v>0.53200000000000003</v>
      </c>
      <c r="X1931" t="s">
        <v>51</v>
      </c>
      <c r="Y1931" t="s">
        <v>45</v>
      </c>
      <c r="Z1931">
        <v>8489</v>
      </c>
      <c r="AA1931">
        <v>3.02</v>
      </c>
      <c r="AB1931">
        <v>14.7</v>
      </c>
      <c r="AC1931">
        <v>46.3</v>
      </c>
      <c r="AD1931">
        <v>220526</v>
      </c>
      <c r="AE1931">
        <v>86.8</v>
      </c>
      <c r="AF1931">
        <v>34.6</v>
      </c>
      <c r="AG1931" t="s">
        <v>46</v>
      </c>
      <c r="AH1931" t="s">
        <v>42</v>
      </c>
      <c r="AI1931" t="s">
        <v>56</v>
      </c>
      <c r="AJ1931">
        <v>60</v>
      </c>
      <c r="AK1931">
        <v>224</v>
      </c>
      <c r="AL1931">
        <v>7.0199999999999999E-2</v>
      </c>
      <c r="AM1931">
        <v>0.84109999999999996</v>
      </c>
      <c r="AN1931">
        <v>0.80449999999999999</v>
      </c>
      <c r="AO1931">
        <f>Data[[#This Row],[labeller_confidence_score]]-Data[[#This Row],[cytodiffusion_classification_confidence]]</f>
        <v>-3.6599999999999966E-2</v>
      </c>
    </row>
    <row r="1932" spans="1:41" x14ac:dyDescent="0.3">
      <c r="A1932" t="s">
        <v>2005</v>
      </c>
      <c r="B1932" t="s">
        <v>74</v>
      </c>
      <c r="C1932">
        <v>0</v>
      </c>
      <c r="D1932" t="s">
        <v>75</v>
      </c>
      <c r="E1932">
        <v>2.33</v>
      </c>
      <c r="F1932">
        <v>0</v>
      </c>
      <c r="G1932">
        <v>0</v>
      </c>
      <c r="H1932">
        <v>1</v>
      </c>
      <c r="I1932">
        <f>Data[[#This Row],[nucleus_area_pct]]/Data[[#This Row],[cytoplasm_ratio]]</f>
        <v>0</v>
      </c>
      <c r="J1932">
        <v>0.76</v>
      </c>
      <c r="K1932">
        <v>0.19900000000000001</v>
      </c>
      <c r="L1932">
        <v>1.94</v>
      </c>
      <c r="M1932">
        <v>1</v>
      </c>
      <c r="N1932">
        <v>0.73099999999999998</v>
      </c>
      <c r="O1932">
        <v>38</v>
      </c>
      <c r="P1932">
        <v>19</v>
      </c>
      <c r="Q1932">
        <v>234</v>
      </c>
      <c r="R1932">
        <v>165</v>
      </c>
      <c r="S1932">
        <v>161</v>
      </c>
      <c r="T1932">
        <f>(Data[[#This Row],[mean_r]]/256)*100</f>
        <v>91.40625</v>
      </c>
      <c r="U1932">
        <f>(Data[[#This Row],[mean_g]]/256)*100</f>
        <v>64.453125</v>
      </c>
      <c r="V1932">
        <f>(Data[[#This Row],[mean_b]]/256)*100</f>
        <v>62.890625</v>
      </c>
      <c r="W1932">
        <v>0.46</v>
      </c>
      <c r="X1932" t="s">
        <v>63</v>
      </c>
      <c r="Y1932" t="s">
        <v>40</v>
      </c>
      <c r="Z1932">
        <v>8126</v>
      </c>
      <c r="AA1932">
        <v>3.72</v>
      </c>
      <c r="AB1932">
        <v>10.5</v>
      </c>
      <c r="AC1932">
        <v>47.5</v>
      </c>
      <c r="AD1932">
        <v>260825</v>
      </c>
      <c r="AE1932">
        <v>89.9</v>
      </c>
      <c r="AF1932">
        <v>35.1</v>
      </c>
      <c r="AG1932" t="s">
        <v>41</v>
      </c>
      <c r="AH1932" t="s">
        <v>47</v>
      </c>
      <c r="AI1932" t="s">
        <v>43</v>
      </c>
      <c r="AJ1932">
        <v>100</v>
      </c>
      <c r="AK1932">
        <v>360</v>
      </c>
      <c r="AL1932">
        <v>0.1457</v>
      </c>
      <c r="AM1932">
        <v>0.81989999999999996</v>
      </c>
      <c r="AN1932">
        <v>0.87209999999999999</v>
      </c>
      <c r="AO1932">
        <f>Data[[#This Row],[labeller_confidence_score]]-Data[[#This Row],[cytodiffusion_classification_confidence]]</f>
        <v>5.2200000000000024E-2</v>
      </c>
    </row>
    <row r="1933" spans="1:41" x14ac:dyDescent="0.3">
      <c r="A1933" t="s">
        <v>2006</v>
      </c>
      <c r="B1933" t="s">
        <v>81</v>
      </c>
      <c r="C1933">
        <v>1</v>
      </c>
      <c r="D1933" t="s">
        <v>82</v>
      </c>
      <c r="E1933">
        <v>14.03</v>
      </c>
      <c r="F1933">
        <v>82.8</v>
      </c>
      <c r="G1933">
        <v>0.41</v>
      </c>
      <c r="H1933">
        <v>7.0999999999999994E-2</v>
      </c>
      <c r="I1933">
        <f>Data[[#This Row],[nucleus_area_pct]]/Data[[#This Row],[cytoplasm_ratio]]</f>
        <v>1166.1971830985917</v>
      </c>
      <c r="J1933">
        <v>0.73099999999999998</v>
      </c>
      <c r="K1933">
        <v>0.18</v>
      </c>
      <c r="L1933">
        <v>0.76</v>
      </c>
      <c r="M1933">
        <v>1</v>
      </c>
      <c r="N1933">
        <v>0.85299999999999998</v>
      </c>
      <c r="O1933">
        <v>765</v>
      </c>
      <c r="P1933">
        <v>101</v>
      </c>
      <c r="Q1933">
        <v>175</v>
      </c>
      <c r="R1933">
        <v>153</v>
      </c>
      <c r="S1933">
        <v>220</v>
      </c>
      <c r="T1933">
        <f>(Data[[#This Row],[mean_r]]/256)*100</f>
        <v>68.359375</v>
      </c>
      <c r="U1933">
        <f>(Data[[#This Row],[mean_g]]/256)*100</f>
        <v>59.765625</v>
      </c>
      <c r="V1933">
        <f>(Data[[#This Row],[mean_b]]/256)*100</f>
        <v>85.9375</v>
      </c>
      <c r="W1933">
        <v>0.68200000000000005</v>
      </c>
      <c r="X1933" t="s">
        <v>51</v>
      </c>
      <c r="Y1933" t="s">
        <v>45</v>
      </c>
      <c r="Z1933">
        <v>5503</v>
      </c>
      <c r="AA1933">
        <v>5.3</v>
      </c>
      <c r="AB1933">
        <v>14.9</v>
      </c>
      <c r="AC1933">
        <v>36</v>
      </c>
      <c r="AD1933">
        <v>166879</v>
      </c>
      <c r="AE1933">
        <v>86.6</v>
      </c>
      <c r="AF1933">
        <v>33.700000000000003</v>
      </c>
      <c r="AG1933" t="s">
        <v>64</v>
      </c>
      <c r="AH1933" t="s">
        <v>42</v>
      </c>
      <c r="AI1933" t="s">
        <v>52</v>
      </c>
      <c r="AJ1933">
        <v>100</v>
      </c>
      <c r="AK1933">
        <v>512</v>
      </c>
      <c r="AL1933">
        <v>0.6391</v>
      </c>
      <c r="AM1933">
        <v>0.76039999999999996</v>
      </c>
      <c r="AN1933">
        <v>0.81100000000000005</v>
      </c>
      <c r="AO1933">
        <f>Data[[#This Row],[labeller_confidence_score]]-Data[[#This Row],[cytodiffusion_classification_confidence]]</f>
        <v>5.0600000000000089E-2</v>
      </c>
    </row>
    <row r="1934" spans="1:41" x14ac:dyDescent="0.3">
      <c r="A1934" t="s">
        <v>2007</v>
      </c>
      <c r="B1934" t="s">
        <v>81</v>
      </c>
      <c r="C1934">
        <v>1</v>
      </c>
      <c r="D1934" t="s">
        <v>82</v>
      </c>
      <c r="E1934">
        <v>17.28</v>
      </c>
      <c r="F1934">
        <v>78.5</v>
      </c>
      <c r="G1934">
        <v>0.38500000000000001</v>
      </c>
      <c r="H1934">
        <v>0.14599999999999999</v>
      </c>
      <c r="I1934">
        <f>Data[[#This Row],[nucleus_area_pct]]/Data[[#This Row],[cytoplasm_ratio]]</f>
        <v>537.67123287671234</v>
      </c>
      <c r="J1934">
        <v>0.73399999999999999</v>
      </c>
      <c r="K1934">
        <v>0.182</v>
      </c>
      <c r="L1934">
        <v>0.79</v>
      </c>
      <c r="M1934">
        <v>1</v>
      </c>
      <c r="N1934">
        <v>0.84199999999999997</v>
      </c>
      <c r="O1934">
        <v>614</v>
      </c>
      <c r="P1934">
        <v>81</v>
      </c>
      <c r="Q1934">
        <v>169</v>
      </c>
      <c r="R1934">
        <v>142</v>
      </c>
      <c r="S1934">
        <v>165</v>
      </c>
      <c r="T1934">
        <f>(Data[[#This Row],[mean_r]]/256)*100</f>
        <v>66.015625</v>
      </c>
      <c r="U1934">
        <f>(Data[[#This Row],[mean_g]]/256)*100</f>
        <v>55.46875</v>
      </c>
      <c r="V1934">
        <f>(Data[[#This Row],[mean_b]]/256)*100</f>
        <v>64.453125</v>
      </c>
      <c r="W1934">
        <v>0.66300000000000003</v>
      </c>
      <c r="X1934" t="s">
        <v>39</v>
      </c>
      <c r="Y1934" t="s">
        <v>45</v>
      </c>
      <c r="Z1934">
        <v>8132</v>
      </c>
      <c r="AA1934">
        <v>5.66</v>
      </c>
      <c r="AB1934">
        <v>11.6</v>
      </c>
      <c r="AC1934">
        <v>37.700000000000003</v>
      </c>
      <c r="AD1934">
        <v>136927</v>
      </c>
      <c r="AE1934">
        <v>96</v>
      </c>
      <c r="AF1934">
        <v>33.200000000000003</v>
      </c>
      <c r="AG1934" t="s">
        <v>41</v>
      </c>
      <c r="AH1934" t="s">
        <v>68</v>
      </c>
      <c r="AI1934" t="s">
        <v>52</v>
      </c>
      <c r="AJ1934">
        <v>60</v>
      </c>
      <c r="AK1934">
        <v>360</v>
      </c>
      <c r="AL1934">
        <v>0.92200000000000004</v>
      </c>
      <c r="AM1934">
        <v>0.62050000000000005</v>
      </c>
      <c r="AN1934">
        <v>0.7319</v>
      </c>
      <c r="AO1934">
        <f>Data[[#This Row],[labeller_confidence_score]]-Data[[#This Row],[cytodiffusion_classification_confidence]]</f>
        <v>0.11139999999999994</v>
      </c>
    </row>
    <row r="1935" spans="1:41" x14ac:dyDescent="0.3">
      <c r="A1935" t="s">
        <v>2008</v>
      </c>
      <c r="B1935" t="s">
        <v>62</v>
      </c>
      <c r="C1935">
        <v>0</v>
      </c>
      <c r="D1935" t="s">
        <v>50</v>
      </c>
      <c r="E1935">
        <v>8.17</v>
      </c>
      <c r="F1935">
        <v>88.7</v>
      </c>
      <c r="G1935">
        <v>0.88</v>
      </c>
      <c r="H1935">
        <v>0.249</v>
      </c>
      <c r="I1935">
        <f>Data[[#This Row],[nucleus_area_pct]]/Data[[#This Row],[cytoplasm_ratio]]</f>
        <v>356.22489959839356</v>
      </c>
      <c r="J1935">
        <v>0.87</v>
      </c>
      <c r="K1935">
        <v>0.33600000000000002</v>
      </c>
      <c r="L1935">
        <v>1.18</v>
      </c>
      <c r="M1935">
        <v>1.1000000000000001</v>
      </c>
      <c r="N1935">
        <v>1</v>
      </c>
      <c r="O1935">
        <v>323</v>
      </c>
      <c r="P1935">
        <v>57</v>
      </c>
      <c r="Q1935">
        <v>206</v>
      </c>
      <c r="R1935">
        <v>171</v>
      </c>
      <c r="S1935">
        <v>202</v>
      </c>
      <c r="T1935">
        <f>(Data[[#This Row],[mean_r]]/256)*100</f>
        <v>80.46875</v>
      </c>
      <c r="U1935">
        <f>(Data[[#This Row],[mean_g]]/256)*100</f>
        <v>66.796875</v>
      </c>
      <c r="V1935">
        <f>(Data[[#This Row],[mean_b]]/256)*100</f>
        <v>78.90625</v>
      </c>
      <c r="W1935">
        <v>0.76700000000000002</v>
      </c>
      <c r="X1935" t="s">
        <v>51</v>
      </c>
      <c r="Y1935" t="s">
        <v>40</v>
      </c>
      <c r="Z1935">
        <v>10219</v>
      </c>
      <c r="AA1935">
        <v>4.82</v>
      </c>
      <c r="AB1935">
        <v>14.1</v>
      </c>
      <c r="AC1935">
        <v>42.8</v>
      </c>
      <c r="AD1935">
        <v>241274</v>
      </c>
      <c r="AE1935">
        <v>75.3</v>
      </c>
      <c r="AF1935">
        <v>32.700000000000003</v>
      </c>
      <c r="AG1935" t="s">
        <v>46</v>
      </c>
      <c r="AH1935" t="s">
        <v>42</v>
      </c>
      <c r="AI1935" t="s">
        <v>52</v>
      </c>
      <c r="AJ1935">
        <v>100</v>
      </c>
      <c r="AK1935">
        <v>224</v>
      </c>
      <c r="AL1935">
        <v>2.2800000000000001E-2</v>
      </c>
      <c r="AM1935">
        <v>0.92330000000000001</v>
      </c>
      <c r="AN1935">
        <v>0.97260000000000002</v>
      </c>
      <c r="AO1935">
        <f>Data[[#This Row],[labeller_confidence_score]]-Data[[#This Row],[cytodiffusion_classification_confidence]]</f>
        <v>4.930000000000001E-2</v>
      </c>
    </row>
    <row r="1936" spans="1:41" x14ac:dyDescent="0.3">
      <c r="A1936" t="s">
        <v>2009</v>
      </c>
      <c r="B1936" t="s">
        <v>49</v>
      </c>
      <c r="C1936">
        <v>0</v>
      </c>
      <c r="D1936" t="s">
        <v>50</v>
      </c>
      <c r="E1936">
        <v>14.82</v>
      </c>
      <c r="F1936">
        <v>59.7</v>
      </c>
      <c r="G1936">
        <v>0.47599999999999998</v>
      </c>
      <c r="H1936">
        <v>0.45600000000000002</v>
      </c>
      <c r="I1936">
        <f>Data[[#This Row],[nucleus_area_pct]]/Data[[#This Row],[cytoplasm_ratio]]</f>
        <v>130.92105263157896</v>
      </c>
      <c r="J1936">
        <v>0.76</v>
      </c>
      <c r="K1936">
        <v>0.36899999999999999</v>
      </c>
      <c r="L1936">
        <v>2.59</v>
      </c>
      <c r="M1936">
        <v>3.3</v>
      </c>
      <c r="N1936">
        <v>0.91100000000000003</v>
      </c>
      <c r="O1936">
        <v>448</v>
      </c>
      <c r="P1936">
        <v>52</v>
      </c>
      <c r="Q1936">
        <v>228</v>
      </c>
      <c r="R1936">
        <v>176</v>
      </c>
      <c r="S1936">
        <v>179</v>
      </c>
      <c r="T1936">
        <f>(Data[[#This Row],[mean_r]]/256)*100</f>
        <v>89.0625</v>
      </c>
      <c r="U1936">
        <f>(Data[[#This Row],[mean_g]]/256)*100</f>
        <v>68.75</v>
      </c>
      <c r="V1936">
        <f>(Data[[#This Row],[mean_b]]/256)*100</f>
        <v>69.921875</v>
      </c>
      <c r="W1936">
        <v>0.7</v>
      </c>
      <c r="X1936" t="s">
        <v>39</v>
      </c>
      <c r="Y1936" t="s">
        <v>45</v>
      </c>
      <c r="Z1936">
        <v>4851</v>
      </c>
      <c r="AA1936">
        <v>5.23</v>
      </c>
      <c r="AB1936">
        <v>13.6</v>
      </c>
      <c r="AC1936">
        <v>38.1</v>
      </c>
      <c r="AD1936">
        <v>162539</v>
      </c>
      <c r="AE1936">
        <v>99.5</v>
      </c>
      <c r="AF1936">
        <v>33.799999999999997</v>
      </c>
      <c r="AG1936" t="s">
        <v>46</v>
      </c>
      <c r="AH1936" t="s">
        <v>42</v>
      </c>
      <c r="AI1936" t="s">
        <v>52</v>
      </c>
      <c r="AJ1936">
        <v>100</v>
      </c>
      <c r="AK1936">
        <v>224</v>
      </c>
      <c r="AL1936">
        <v>7.5999999999999998E-2</v>
      </c>
      <c r="AM1936">
        <v>0.87419999999999998</v>
      </c>
      <c r="AN1936">
        <v>1</v>
      </c>
      <c r="AO1936">
        <f>Data[[#This Row],[labeller_confidence_score]]-Data[[#This Row],[cytodiffusion_classification_confidence]]</f>
        <v>0.12580000000000002</v>
      </c>
    </row>
    <row r="1937" spans="1:41" x14ac:dyDescent="0.3">
      <c r="A1937" t="s">
        <v>2010</v>
      </c>
      <c r="B1937" t="s">
        <v>87</v>
      </c>
      <c r="C1937">
        <v>0</v>
      </c>
      <c r="D1937" t="s">
        <v>50</v>
      </c>
      <c r="E1937">
        <v>13.2</v>
      </c>
      <c r="F1937">
        <v>44.3</v>
      </c>
      <c r="G1937">
        <v>0.5</v>
      </c>
      <c r="H1937">
        <v>0.58799999999999997</v>
      </c>
      <c r="I1937">
        <f>Data[[#This Row],[nucleus_area_pct]]/Data[[#This Row],[cytoplasm_ratio]]</f>
        <v>75.340136054421762</v>
      </c>
      <c r="J1937">
        <v>0.83899999999999997</v>
      </c>
      <c r="K1937">
        <v>0.50800000000000001</v>
      </c>
      <c r="L1937">
        <v>4.2300000000000004</v>
      </c>
      <c r="M1937">
        <v>2</v>
      </c>
      <c r="N1937">
        <v>0.71099999999999997</v>
      </c>
      <c r="O1937">
        <v>443</v>
      </c>
      <c r="P1937">
        <v>77</v>
      </c>
      <c r="Q1937">
        <v>255</v>
      </c>
      <c r="R1937">
        <v>140</v>
      </c>
      <c r="S1937">
        <v>149</v>
      </c>
      <c r="T1937">
        <f>(Data[[#This Row],[mean_r]]/256)*100</f>
        <v>99.609375</v>
      </c>
      <c r="U1937">
        <f>(Data[[#This Row],[mean_g]]/256)*100</f>
        <v>54.6875</v>
      </c>
      <c r="V1937">
        <f>(Data[[#This Row],[mean_b]]/256)*100</f>
        <v>58.203125</v>
      </c>
      <c r="W1937">
        <v>0.64</v>
      </c>
      <c r="X1937" t="s">
        <v>51</v>
      </c>
      <c r="Y1937" t="s">
        <v>40</v>
      </c>
      <c r="Z1937">
        <v>9126</v>
      </c>
      <c r="AA1937">
        <v>5.97</v>
      </c>
      <c r="AB1937">
        <v>12.3</v>
      </c>
      <c r="AC1937">
        <v>43.4</v>
      </c>
      <c r="AD1937">
        <v>282095</v>
      </c>
      <c r="AE1937">
        <v>83.9</v>
      </c>
      <c r="AF1937">
        <v>33.4</v>
      </c>
      <c r="AG1937" t="s">
        <v>46</v>
      </c>
      <c r="AH1937" t="s">
        <v>47</v>
      </c>
      <c r="AI1937" t="s">
        <v>52</v>
      </c>
      <c r="AJ1937">
        <v>100</v>
      </c>
      <c r="AK1937">
        <v>256</v>
      </c>
      <c r="AL1937">
        <v>0.1915</v>
      </c>
      <c r="AM1937">
        <v>0.85429999999999995</v>
      </c>
      <c r="AN1937">
        <v>0.84530000000000005</v>
      </c>
      <c r="AO1937">
        <f>Data[[#This Row],[labeller_confidence_score]]-Data[[#This Row],[cytodiffusion_classification_confidence]]</f>
        <v>-8.999999999999897E-3</v>
      </c>
    </row>
    <row r="1938" spans="1:41" x14ac:dyDescent="0.3">
      <c r="A1938" t="s">
        <v>2011</v>
      </c>
      <c r="B1938" t="s">
        <v>54</v>
      </c>
      <c r="C1938">
        <v>0</v>
      </c>
      <c r="D1938" t="s">
        <v>54</v>
      </c>
      <c r="E1938">
        <v>7.74</v>
      </c>
      <c r="F1938">
        <v>0</v>
      </c>
      <c r="G1938">
        <v>0</v>
      </c>
      <c r="H1938">
        <v>1</v>
      </c>
      <c r="I1938">
        <f>Data[[#This Row],[nucleus_area_pct]]/Data[[#This Row],[cytoplasm_ratio]]</f>
        <v>0</v>
      </c>
      <c r="J1938">
        <v>0.92800000000000005</v>
      </c>
      <c r="K1938">
        <v>0.219</v>
      </c>
      <c r="L1938">
        <v>0.43</v>
      </c>
      <c r="M1938">
        <v>1</v>
      </c>
      <c r="N1938">
        <v>0.92900000000000005</v>
      </c>
      <c r="O1938">
        <v>184</v>
      </c>
      <c r="P1938">
        <v>47</v>
      </c>
      <c r="Q1938">
        <v>231</v>
      </c>
      <c r="R1938">
        <v>143</v>
      </c>
      <c r="S1938">
        <v>154</v>
      </c>
      <c r="T1938">
        <f>(Data[[#This Row],[mean_r]]/256)*100</f>
        <v>90.234375</v>
      </c>
      <c r="U1938">
        <f>(Data[[#This Row],[mean_g]]/256)*100</f>
        <v>55.859375</v>
      </c>
      <c r="V1938">
        <f>(Data[[#This Row],[mean_b]]/256)*100</f>
        <v>60.15625</v>
      </c>
      <c r="W1938">
        <v>0.432</v>
      </c>
      <c r="X1938" t="s">
        <v>51</v>
      </c>
      <c r="Y1938" t="s">
        <v>45</v>
      </c>
      <c r="Z1938">
        <v>5582</v>
      </c>
      <c r="AA1938">
        <v>3.88</v>
      </c>
      <c r="AB1938">
        <v>14.3</v>
      </c>
      <c r="AC1938">
        <v>34.700000000000003</v>
      </c>
      <c r="AD1938">
        <v>153333</v>
      </c>
      <c r="AE1938">
        <v>107.5</v>
      </c>
      <c r="AF1938">
        <v>31.3</v>
      </c>
      <c r="AG1938" t="s">
        <v>46</v>
      </c>
      <c r="AH1938" t="s">
        <v>47</v>
      </c>
      <c r="AI1938" t="s">
        <v>43</v>
      </c>
      <c r="AJ1938">
        <v>100</v>
      </c>
      <c r="AK1938">
        <v>224</v>
      </c>
      <c r="AL1938">
        <v>0.1208</v>
      </c>
      <c r="AM1938">
        <v>0.92569999999999997</v>
      </c>
      <c r="AN1938">
        <v>0.91759999999999997</v>
      </c>
      <c r="AO1938">
        <f>Data[[#This Row],[labeller_confidence_score]]-Data[[#This Row],[cytodiffusion_classification_confidence]]</f>
        <v>-8.0999999999999961E-3</v>
      </c>
    </row>
    <row r="1939" spans="1:41" x14ac:dyDescent="0.3">
      <c r="A1939" t="s">
        <v>2012</v>
      </c>
      <c r="B1939" t="s">
        <v>62</v>
      </c>
      <c r="C1939">
        <v>0</v>
      </c>
      <c r="D1939" t="s">
        <v>50</v>
      </c>
      <c r="E1939">
        <v>7.74</v>
      </c>
      <c r="F1939">
        <v>77.3</v>
      </c>
      <c r="G1939">
        <v>0.76900000000000002</v>
      </c>
      <c r="H1939">
        <v>0.186</v>
      </c>
      <c r="I1939">
        <f>Data[[#This Row],[nucleus_area_pct]]/Data[[#This Row],[cytoplasm_ratio]]</f>
        <v>415.59139784946234</v>
      </c>
      <c r="J1939">
        <v>0.82</v>
      </c>
      <c r="K1939">
        <v>9.2999999999999999E-2</v>
      </c>
      <c r="L1939">
        <v>1.1399999999999999</v>
      </c>
      <c r="M1939">
        <v>1</v>
      </c>
      <c r="N1939">
        <v>0.93500000000000005</v>
      </c>
      <c r="O1939">
        <v>312</v>
      </c>
      <c r="P1939">
        <v>60</v>
      </c>
      <c r="Q1939">
        <v>201</v>
      </c>
      <c r="R1939">
        <v>165</v>
      </c>
      <c r="S1939">
        <v>212</v>
      </c>
      <c r="T1939">
        <f>(Data[[#This Row],[mean_r]]/256)*100</f>
        <v>78.515625</v>
      </c>
      <c r="U1939">
        <f>(Data[[#This Row],[mean_g]]/256)*100</f>
        <v>64.453125</v>
      </c>
      <c r="V1939">
        <f>(Data[[#This Row],[mean_b]]/256)*100</f>
        <v>82.8125</v>
      </c>
      <c r="W1939">
        <v>0.67900000000000005</v>
      </c>
      <c r="X1939" t="s">
        <v>39</v>
      </c>
      <c r="Y1939" t="s">
        <v>40</v>
      </c>
      <c r="Z1939">
        <v>8925</v>
      </c>
      <c r="AA1939">
        <v>3.54</v>
      </c>
      <c r="AB1939">
        <v>9.4</v>
      </c>
      <c r="AC1939">
        <v>48</v>
      </c>
      <c r="AD1939">
        <v>209167</v>
      </c>
      <c r="AE1939">
        <v>80.8</v>
      </c>
      <c r="AF1939">
        <v>34.1</v>
      </c>
      <c r="AG1939" t="s">
        <v>64</v>
      </c>
      <c r="AH1939" t="s">
        <v>47</v>
      </c>
      <c r="AI1939" t="s">
        <v>56</v>
      </c>
      <c r="AJ1939">
        <v>100</v>
      </c>
      <c r="AK1939">
        <v>360</v>
      </c>
      <c r="AL1939">
        <v>0.19239999999999999</v>
      </c>
      <c r="AM1939">
        <v>0.93469999999999998</v>
      </c>
      <c r="AN1939">
        <v>0.84140000000000004</v>
      </c>
      <c r="AO1939">
        <f>Data[[#This Row],[labeller_confidence_score]]-Data[[#This Row],[cytodiffusion_classification_confidence]]</f>
        <v>-9.3299999999999939E-2</v>
      </c>
    </row>
    <row r="1940" spans="1:41" x14ac:dyDescent="0.3">
      <c r="A1940" t="s">
        <v>2013</v>
      </c>
      <c r="B1940" t="s">
        <v>62</v>
      </c>
      <c r="C1940">
        <v>0</v>
      </c>
      <c r="D1940" t="s">
        <v>50</v>
      </c>
      <c r="E1940">
        <v>9.41</v>
      </c>
      <c r="F1940">
        <v>93</v>
      </c>
      <c r="G1940">
        <v>0.86599999999999999</v>
      </c>
      <c r="H1940">
        <v>0.245</v>
      </c>
      <c r="I1940">
        <f>Data[[#This Row],[nucleus_area_pct]]/Data[[#This Row],[cytoplasm_ratio]]</f>
        <v>379.59183673469386</v>
      </c>
      <c r="J1940">
        <v>0.876</v>
      </c>
      <c r="K1940">
        <v>0.19900000000000001</v>
      </c>
      <c r="L1940">
        <v>1.48</v>
      </c>
      <c r="M1940">
        <v>1</v>
      </c>
      <c r="N1940">
        <v>0.91100000000000003</v>
      </c>
      <c r="O1940">
        <v>273</v>
      </c>
      <c r="P1940">
        <v>61</v>
      </c>
      <c r="Q1940">
        <v>210</v>
      </c>
      <c r="R1940">
        <v>167</v>
      </c>
      <c r="S1940">
        <v>191</v>
      </c>
      <c r="T1940">
        <f>(Data[[#This Row],[mean_r]]/256)*100</f>
        <v>82.03125</v>
      </c>
      <c r="U1940">
        <f>(Data[[#This Row],[mean_g]]/256)*100</f>
        <v>65.234375</v>
      </c>
      <c r="V1940">
        <f>(Data[[#This Row],[mean_b]]/256)*100</f>
        <v>74.609375</v>
      </c>
      <c r="W1940">
        <v>0.73099999999999998</v>
      </c>
      <c r="X1940" t="s">
        <v>51</v>
      </c>
      <c r="Y1940" t="s">
        <v>45</v>
      </c>
      <c r="Z1940">
        <v>7828</v>
      </c>
      <c r="AA1940">
        <v>4.3899999999999997</v>
      </c>
      <c r="AB1940">
        <v>14.6</v>
      </c>
      <c r="AC1940">
        <v>37.5</v>
      </c>
      <c r="AD1940">
        <v>226350</v>
      </c>
      <c r="AE1940">
        <v>85.2</v>
      </c>
      <c r="AF1940">
        <v>33.5</v>
      </c>
      <c r="AG1940" t="s">
        <v>41</v>
      </c>
      <c r="AH1940" t="s">
        <v>47</v>
      </c>
      <c r="AI1940" t="s">
        <v>43</v>
      </c>
      <c r="AJ1940">
        <v>100</v>
      </c>
      <c r="AK1940">
        <v>512</v>
      </c>
      <c r="AL1940">
        <v>5.0500000000000003E-2</v>
      </c>
      <c r="AM1940">
        <v>0.93159999999999998</v>
      </c>
      <c r="AN1940">
        <v>0.89749999999999996</v>
      </c>
      <c r="AO1940">
        <f>Data[[#This Row],[labeller_confidence_score]]-Data[[#This Row],[cytodiffusion_classification_confidence]]</f>
        <v>-3.4100000000000019E-2</v>
      </c>
    </row>
    <row r="1941" spans="1:41" x14ac:dyDescent="0.3">
      <c r="A1941" t="s">
        <v>2014</v>
      </c>
      <c r="B1941" t="s">
        <v>89</v>
      </c>
      <c r="C1941">
        <v>1</v>
      </c>
      <c r="D1941" t="s">
        <v>38</v>
      </c>
      <c r="E1941">
        <v>12.49</v>
      </c>
      <c r="F1941">
        <v>50.4</v>
      </c>
      <c r="G1941">
        <v>0.55100000000000005</v>
      </c>
      <c r="H1941">
        <v>0.502</v>
      </c>
      <c r="I1941">
        <f>Data[[#This Row],[nucleus_area_pct]]/Data[[#This Row],[cytoplasm_ratio]]</f>
        <v>100.39840637450199</v>
      </c>
      <c r="J1941">
        <v>0.79900000000000004</v>
      </c>
      <c r="K1941">
        <v>0.379</v>
      </c>
      <c r="L1941">
        <v>5.07</v>
      </c>
      <c r="M1941">
        <v>3.9</v>
      </c>
      <c r="N1941">
        <v>0.77100000000000002</v>
      </c>
      <c r="O1941">
        <v>447</v>
      </c>
      <c r="P1941">
        <v>65</v>
      </c>
      <c r="Q1941">
        <v>211</v>
      </c>
      <c r="R1941">
        <v>169</v>
      </c>
      <c r="S1941">
        <v>165</v>
      </c>
      <c r="T1941">
        <f>(Data[[#This Row],[mean_r]]/256)*100</f>
        <v>82.421875</v>
      </c>
      <c r="U1941">
        <f>(Data[[#This Row],[mean_g]]/256)*100</f>
        <v>66.015625</v>
      </c>
      <c r="V1941">
        <f>(Data[[#This Row],[mean_b]]/256)*100</f>
        <v>64.453125</v>
      </c>
      <c r="W1941">
        <v>0.628</v>
      </c>
      <c r="X1941" t="s">
        <v>51</v>
      </c>
      <c r="Y1941" t="s">
        <v>40</v>
      </c>
      <c r="Z1941">
        <v>4199</v>
      </c>
      <c r="AA1941">
        <v>6.15</v>
      </c>
      <c r="AB1941">
        <v>14.1</v>
      </c>
      <c r="AC1941">
        <v>39.799999999999997</v>
      </c>
      <c r="AD1941">
        <v>261197</v>
      </c>
      <c r="AE1941">
        <v>69.400000000000006</v>
      </c>
      <c r="AF1941">
        <v>33.700000000000003</v>
      </c>
      <c r="AG1941" t="s">
        <v>64</v>
      </c>
      <c r="AH1941" t="s">
        <v>47</v>
      </c>
      <c r="AI1941" t="s">
        <v>56</v>
      </c>
      <c r="AJ1941">
        <v>40</v>
      </c>
      <c r="AK1941">
        <v>360</v>
      </c>
      <c r="AL1941">
        <v>0.69420000000000004</v>
      </c>
      <c r="AM1941">
        <v>0.73219999999999996</v>
      </c>
      <c r="AN1941">
        <v>0.77969999999999995</v>
      </c>
      <c r="AO1941">
        <f>Data[[#This Row],[labeller_confidence_score]]-Data[[#This Row],[cytodiffusion_classification_confidence]]</f>
        <v>4.7499999999999987E-2</v>
      </c>
    </row>
    <row r="1942" spans="1:41" x14ac:dyDescent="0.3">
      <c r="A1942" t="s">
        <v>2015</v>
      </c>
      <c r="B1942" t="s">
        <v>74</v>
      </c>
      <c r="C1942">
        <v>0</v>
      </c>
      <c r="D1942" t="s">
        <v>75</v>
      </c>
      <c r="E1942">
        <v>2.52</v>
      </c>
      <c r="F1942">
        <v>0</v>
      </c>
      <c r="G1942">
        <v>0</v>
      </c>
      <c r="H1942">
        <v>1</v>
      </c>
      <c r="I1942">
        <f>Data[[#This Row],[nucleus_area_pct]]/Data[[#This Row],[cytoplasm_ratio]]</f>
        <v>0</v>
      </c>
      <c r="J1942">
        <v>0.83</v>
      </c>
      <c r="K1942">
        <v>0.84899999999999998</v>
      </c>
      <c r="L1942">
        <v>2.4500000000000002</v>
      </c>
      <c r="M1942">
        <v>1</v>
      </c>
      <c r="N1942">
        <v>0.76900000000000002</v>
      </c>
      <c r="O1942">
        <v>20</v>
      </c>
      <c r="P1942">
        <v>20</v>
      </c>
      <c r="Q1942">
        <v>211</v>
      </c>
      <c r="R1942">
        <v>167</v>
      </c>
      <c r="S1942">
        <v>165</v>
      </c>
      <c r="T1942">
        <f>(Data[[#This Row],[mean_r]]/256)*100</f>
        <v>82.421875</v>
      </c>
      <c r="U1942">
        <f>(Data[[#This Row],[mean_g]]/256)*100</f>
        <v>65.234375</v>
      </c>
      <c r="V1942">
        <f>(Data[[#This Row],[mean_b]]/256)*100</f>
        <v>64.453125</v>
      </c>
      <c r="W1942">
        <v>0.58499999999999996</v>
      </c>
      <c r="X1942" t="s">
        <v>63</v>
      </c>
      <c r="Y1942" t="s">
        <v>40</v>
      </c>
      <c r="Z1942">
        <v>8108</v>
      </c>
      <c r="AA1942">
        <v>4.91</v>
      </c>
      <c r="AB1942">
        <v>7</v>
      </c>
      <c r="AC1942">
        <v>43.2</v>
      </c>
      <c r="AD1942">
        <v>223023</v>
      </c>
      <c r="AE1942">
        <v>83.3</v>
      </c>
      <c r="AF1942">
        <v>32.299999999999997</v>
      </c>
      <c r="AG1942" t="s">
        <v>41</v>
      </c>
      <c r="AH1942" t="s">
        <v>68</v>
      </c>
      <c r="AI1942" t="s">
        <v>56</v>
      </c>
      <c r="AJ1942">
        <v>60</v>
      </c>
      <c r="AK1942">
        <v>256</v>
      </c>
      <c r="AL1942">
        <v>1.15E-2</v>
      </c>
      <c r="AM1942">
        <v>0.9496</v>
      </c>
      <c r="AN1942">
        <v>0.94069999999999998</v>
      </c>
      <c r="AO1942">
        <f>Data[[#This Row],[labeller_confidence_score]]-Data[[#This Row],[cytodiffusion_classification_confidence]]</f>
        <v>-8.900000000000019E-3</v>
      </c>
    </row>
    <row r="1943" spans="1:41" x14ac:dyDescent="0.3">
      <c r="A1943" t="s">
        <v>2016</v>
      </c>
      <c r="B1943" t="s">
        <v>49</v>
      </c>
      <c r="C1943">
        <v>0</v>
      </c>
      <c r="D1943" t="s">
        <v>50</v>
      </c>
      <c r="E1943">
        <v>9.33</v>
      </c>
      <c r="F1943">
        <v>54.7</v>
      </c>
      <c r="G1943">
        <v>0.40899999999999997</v>
      </c>
      <c r="H1943">
        <v>0.39500000000000002</v>
      </c>
      <c r="I1943">
        <f>Data[[#This Row],[nucleus_area_pct]]/Data[[#This Row],[cytoplasm_ratio]]</f>
        <v>138.48101265822785</v>
      </c>
      <c r="J1943">
        <v>0.81100000000000005</v>
      </c>
      <c r="K1943">
        <v>0.27800000000000002</v>
      </c>
      <c r="L1943">
        <v>2.4900000000000002</v>
      </c>
      <c r="M1943">
        <v>4.9000000000000004</v>
      </c>
      <c r="N1943">
        <v>0.752</v>
      </c>
      <c r="O1943">
        <v>502</v>
      </c>
      <c r="P1943">
        <v>70</v>
      </c>
      <c r="Q1943">
        <v>202</v>
      </c>
      <c r="R1943">
        <v>168</v>
      </c>
      <c r="S1943">
        <v>205</v>
      </c>
      <c r="T1943">
        <f>(Data[[#This Row],[mean_r]]/256)*100</f>
        <v>78.90625</v>
      </c>
      <c r="U1943">
        <f>(Data[[#This Row],[mean_g]]/256)*100</f>
        <v>65.625</v>
      </c>
      <c r="V1943">
        <f>(Data[[#This Row],[mean_b]]/256)*100</f>
        <v>80.078125</v>
      </c>
      <c r="W1943">
        <v>0.56999999999999995</v>
      </c>
      <c r="X1943" t="s">
        <v>51</v>
      </c>
      <c r="Y1943" t="s">
        <v>45</v>
      </c>
      <c r="Z1943">
        <v>5724</v>
      </c>
      <c r="AA1943">
        <v>6.6</v>
      </c>
      <c r="AB1943">
        <v>10.9</v>
      </c>
      <c r="AC1943">
        <v>36</v>
      </c>
      <c r="AD1943">
        <v>355019</v>
      </c>
      <c r="AE1943">
        <v>86.1</v>
      </c>
      <c r="AF1943">
        <v>35.6</v>
      </c>
      <c r="AG1943" t="s">
        <v>41</v>
      </c>
      <c r="AH1943" t="s">
        <v>47</v>
      </c>
      <c r="AI1943" t="s">
        <v>43</v>
      </c>
      <c r="AJ1943">
        <v>100</v>
      </c>
      <c r="AK1943">
        <v>512</v>
      </c>
      <c r="AL1943">
        <v>0.1179</v>
      </c>
      <c r="AM1943">
        <v>0.83289999999999997</v>
      </c>
      <c r="AN1943">
        <v>0.81610000000000005</v>
      </c>
      <c r="AO1943">
        <f>Data[[#This Row],[labeller_confidence_score]]-Data[[#This Row],[cytodiffusion_classification_confidence]]</f>
        <v>-1.6799999999999926E-2</v>
      </c>
    </row>
    <row r="1944" spans="1:41" x14ac:dyDescent="0.3">
      <c r="A1944" t="s">
        <v>2017</v>
      </c>
      <c r="B1944" t="s">
        <v>60</v>
      </c>
      <c r="C1944">
        <v>0</v>
      </c>
      <c r="D1944" t="s">
        <v>50</v>
      </c>
      <c r="E1944">
        <v>16.02</v>
      </c>
      <c r="F1944">
        <v>78.099999999999994</v>
      </c>
      <c r="G1944">
        <v>0.51400000000000001</v>
      </c>
      <c r="H1944">
        <v>0.33100000000000002</v>
      </c>
      <c r="I1944">
        <f>Data[[#This Row],[nucleus_area_pct]]/Data[[#This Row],[cytoplasm_ratio]]</f>
        <v>235.95166163141991</v>
      </c>
      <c r="J1944">
        <v>0.72899999999999998</v>
      </c>
      <c r="K1944">
        <v>0.36899999999999999</v>
      </c>
      <c r="L1944">
        <v>2.4</v>
      </c>
      <c r="M1944">
        <v>1</v>
      </c>
      <c r="N1944">
        <v>0.80600000000000005</v>
      </c>
      <c r="O1944">
        <v>608</v>
      </c>
      <c r="P1944">
        <v>98</v>
      </c>
      <c r="Q1944">
        <v>197</v>
      </c>
      <c r="R1944">
        <v>145</v>
      </c>
      <c r="S1944">
        <v>163</v>
      </c>
      <c r="T1944">
        <f>(Data[[#This Row],[mean_r]]/256)*100</f>
        <v>76.953125</v>
      </c>
      <c r="U1944">
        <f>(Data[[#This Row],[mean_g]]/256)*100</f>
        <v>56.640625</v>
      </c>
      <c r="V1944">
        <f>(Data[[#This Row],[mean_b]]/256)*100</f>
        <v>63.671875</v>
      </c>
      <c r="W1944">
        <v>0.46</v>
      </c>
      <c r="X1944" t="s">
        <v>39</v>
      </c>
      <c r="Y1944" t="s">
        <v>45</v>
      </c>
      <c r="Z1944">
        <v>6041</v>
      </c>
      <c r="AA1944">
        <v>5.79</v>
      </c>
      <c r="AB1944">
        <v>12.4</v>
      </c>
      <c r="AC1944">
        <v>34.9</v>
      </c>
      <c r="AD1944">
        <v>196721</v>
      </c>
      <c r="AE1944">
        <v>91.6</v>
      </c>
      <c r="AF1944">
        <v>34.5</v>
      </c>
      <c r="AG1944" t="s">
        <v>41</v>
      </c>
      <c r="AH1944" t="s">
        <v>47</v>
      </c>
      <c r="AI1944" t="s">
        <v>56</v>
      </c>
      <c r="AJ1944">
        <v>100</v>
      </c>
      <c r="AK1944">
        <v>512</v>
      </c>
      <c r="AL1944">
        <v>9.6199999999999994E-2</v>
      </c>
      <c r="AM1944">
        <v>0.89019999999999999</v>
      </c>
      <c r="AN1944">
        <v>0.93479999999999996</v>
      </c>
      <c r="AO1944">
        <f>Data[[#This Row],[labeller_confidence_score]]-Data[[#This Row],[cytodiffusion_classification_confidence]]</f>
        <v>4.4599999999999973E-2</v>
      </c>
    </row>
    <row r="1945" spans="1:41" x14ac:dyDescent="0.3">
      <c r="A1945" t="s">
        <v>2018</v>
      </c>
      <c r="B1945" t="s">
        <v>62</v>
      </c>
      <c r="C1945">
        <v>0</v>
      </c>
      <c r="D1945" t="s">
        <v>50</v>
      </c>
      <c r="E1945">
        <v>9.8800000000000008</v>
      </c>
      <c r="F1945">
        <v>77.8</v>
      </c>
      <c r="G1945">
        <v>0.85099999999999998</v>
      </c>
      <c r="H1945">
        <v>0.19900000000000001</v>
      </c>
      <c r="I1945">
        <f>Data[[#This Row],[nucleus_area_pct]]/Data[[#This Row],[cytoplasm_ratio]]</f>
        <v>390.9547738693467</v>
      </c>
      <c r="J1945">
        <v>0.78900000000000003</v>
      </c>
      <c r="K1945">
        <v>0.16800000000000001</v>
      </c>
      <c r="L1945">
        <v>1.35</v>
      </c>
      <c r="M1945">
        <v>1</v>
      </c>
      <c r="N1945">
        <v>0.95899999999999996</v>
      </c>
      <c r="O1945">
        <v>231</v>
      </c>
      <c r="P1945">
        <v>62</v>
      </c>
      <c r="Q1945">
        <v>199</v>
      </c>
      <c r="R1945">
        <v>152</v>
      </c>
      <c r="S1945">
        <v>180</v>
      </c>
      <c r="T1945">
        <f>(Data[[#This Row],[mean_r]]/256)*100</f>
        <v>77.734375</v>
      </c>
      <c r="U1945">
        <f>(Data[[#This Row],[mean_g]]/256)*100</f>
        <v>59.375</v>
      </c>
      <c r="V1945">
        <f>(Data[[#This Row],[mean_b]]/256)*100</f>
        <v>70.3125</v>
      </c>
      <c r="W1945">
        <v>0.73299999999999998</v>
      </c>
      <c r="X1945" t="s">
        <v>51</v>
      </c>
      <c r="Y1945" t="s">
        <v>45</v>
      </c>
      <c r="Z1945">
        <v>4477</v>
      </c>
      <c r="AA1945">
        <v>4.57</v>
      </c>
      <c r="AB1945">
        <v>14.5</v>
      </c>
      <c r="AC1945">
        <v>41.1</v>
      </c>
      <c r="AD1945">
        <v>275727</v>
      </c>
      <c r="AE1945">
        <v>87.5</v>
      </c>
      <c r="AF1945">
        <v>34</v>
      </c>
      <c r="AG1945" t="s">
        <v>64</v>
      </c>
      <c r="AH1945" t="s">
        <v>42</v>
      </c>
      <c r="AI1945" t="s">
        <v>43</v>
      </c>
      <c r="AJ1945">
        <v>60</v>
      </c>
      <c r="AK1945">
        <v>256</v>
      </c>
      <c r="AL1945">
        <v>7.7600000000000002E-2</v>
      </c>
      <c r="AM1945">
        <v>0.86839999999999995</v>
      </c>
      <c r="AN1945">
        <v>0.74990000000000001</v>
      </c>
      <c r="AO1945">
        <f>Data[[#This Row],[labeller_confidence_score]]-Data[[#This Row],[cytodiffusion_classification_confidence]]</f>
        <v>-0.11849999999999994</v>
      </c>
    </row>
    <row r="1946" spans="1:41" x14ac:dyDescent="0.3">
      <c r="A1946" t="s">
        <v>2019</v>
      </c>
      <c r="B1946" t="s">
        <v>54</v>
      </c>
      <c r="C1946">
        <v>0</v>
      </c>
      <c r="D1946" t="s">
        <v>54</v>
      </c>
      <c r="E1946">
        <v>7.37</v>
      </c>
      <c r="F1946">
        <v>0</v>
      </c>
      <c r="G1946">
        <v>0</v>
      </c>
      <c r="H1946">
        <v>1</v>
      </c>
      <c r="I1946">
        <f>Data[[#This Row],[nucleus_area_pct]]/Data[[#This Row],[cytoplasm_ratio]]</f>
        <v>0</v>
      </c>
      <c r="J1946">
        <v>0.90800000000000003</v>
      </c>
      <c r="K1946">
        <v>0.124</v>
      </c>
      <c r="L1946">
        <v>0.48</v>
      </c>
      <c r="M1946">
        <v>1</v>
      </c>
      <c r="N1946">
        <v>0.93400000000000005</v>
      </c>
      <c r="O1946">
        <v>172</v>
      </c>
      <c r="P1946">
        <v>48</v>
      </c>
      <c r="Q1946">
        <v>199</v>
      </c>
      <c r="R1946">
        <v>126</v>
      </c>
      <c r="S1946">
        <v>129</v>
      </c>
      <c r="T1946">
        <f>(Data[[#This Row],[mean_r]]/256)*100</f>
        <v>77.734375</v>
      </c>
      <c r="U1946">
        <f>(Data[[#This Row],[mean_g]]/256)*100</f>
        <v>49.21875</v>
      </c>
      <c r="V1946">
        <f>(Data[[#This Row],[mean_b]]/256)*100</f>
        <v>50.390625</v>
      </c>
      <c r="W1946">
        <v>0.51</v>
      </c>
      <c r="X1946" t="s">
        <v>63</v>
      </c>
      <c r="Y1946" t="s">
        <v>45</v>
      </c>
      <c r="Z1946">
        <v>9650</v>
      </c>
      <c r="AA1946">
        <v>5.07</v>
      </c>
      <c r="AB1946">
        <v>11.6</v>
      </c>
      <c r="AC1946">
        <v>39.1</v>
      </c>
      <c r="AD1946">
        <v>188504</v>
      </c>
      <c r="AE1946">
        <v>94.2</v>
      </c>
      <c r="AF1946">
        <v>31.6</v>
      </c>
      <c r="AG1946" t="s">
        <v>46</v>
      </c>
      <c r="AH1946" t="s">
        <v>47</v>
      </c>
      <c r="AI1946" t="s">
        <v>56</v>
      </c>
      <c r="AJ1946">
        <v>60</v>
      </c>
      <c r="AK1946">
        <v>360</v>
      </c>
      <c r="AL1946">
        <v>5.57E-2</v>
      </c>
      <c r="AM1946">
        <v>0.97770000000000001</v>
      </c>
      <c r="AN1946">
        <v>0.96299999999999997</v>
      </c>
      <c r="AO1946">
        <f>Data[[#This Row],[labeller_confidence_score]]-Data[[#This Row],[cytodiffusion_classification_confidence]]</f>
        <v>-1.4700000000000046E-2</v>
      </c>
    </row>
    <row r="1947" spans="1:41" x14ac:dyDescent="0.3">
      <c r="A1947" t="s">
        <v>2020</v>
      </c>
      <c r="B1947" t="s">
        <v>54</v>
      </c>
      <c r="C1947">
        <v>0</v>
      </c>
      <c r="D1947" t="s">
        <v>54</v>
      </c>
      <c r="E1947">
        <v>7.41</v>
      </c>
      <c r="F1947">
        <v>0</v>
      </c>
      <c r="G1947">
        <v>0</v>
      </c>
      <c r="H1947">
        <v>1</v>
      </c>
      <c r="I1947">
        <f>Data[[#This Row],[nucleus_area_pct]]/Data[[#This Row],[cytoplasm_ratio]]</f>
        <v>0</v>
      </c>
      <c r="J1947">
        <v>0.91</v>
      </c>
      <c r="K1947">
        <v>9.2999999999999999E-2</v>
      </c>
      <c r="L1947">
        <v>0.59</v>
      </c>
      <c r="M1947">
        <v>1</v>
      </c>
      <c r="N1947">
        <v>0.92300000000000004</v>
      </c>
      <c r="O1947">
        <v>199</v>
      </c>
      <c r="P1947">
        <v>45</v>
      </c>
      <c r="Q1947">
        <v>243</v>
      </c>
      <c r="R1947">
        <v>129</v>
      </c>
      <c r="S1947">
        <v>135</v>
      </c>
      <c r="T1947">
        <f>(Data[[#This Row],[mean_r]]/256)*100</f>
        <v>94.921875</v>
      </c>
      <c r="U1947">
        <f>(Data[[#This Row],[mean_g]]/256)*100</f>
        <v>50.390625</v>
      </c>
      <c r="V1947">
        <f>(Data[[#This Row],[mean_b]]/256)*100</f>
        <v>52.734375</v>
      </c>
      <c r="W1947">
        <v>0.51500000000000001</v>
      </c>
      <c r="X1947" t="s">
        <v>39</v>
      </c>
      <c r="Y1947" t="s">
        <v>40</v>
      </c>
      <c r="Z1947">
        <v>8807</v>
      </c>
      <c r="AA1947">
        <v>4.57</v>
      </c>
      <c r="AB1947">
        <v>15.3</v>
      </c>
      <c r="AC1947">
        <v>40.299999999999997</v>
      </c>
      <c r="AD1947">
        <v>268265</v>
      </c>
      <c r="AE1947">
        <v>104.7</v>
      </c>
      <c r="AF1947">
        <v>33.4</v>
      </c>
      <c r="AG1947" t="s">
        <v>64</v>
      </c>
      <c r="AH1947" t="s">
        <v>42</v>
      </c>
      <c r="AI1947" t="s">
        <v>43</v>
      </c>
      <c r="AJ1947">
        <v>100</v>
      </c>
      <c r="AK1947">
        <v>224</v>
      </c>
      <c r="AL1947">
        <v>3.5799999999999998E-2</v>
      </c>
      <c r="AM1947">
        <v>1</v>
      </c>
      <c r="AN1947">
        <v>0.94510000000000005</v>
      </c>
      <c r="AO1947">
        <f>Data[[#This Row],[labeller_confidence_score]]-Data[[#This Row],[cytodiffusion_classification_confidence]]</f>
        <v>-5.4899999999999949E-2</v>
      </c>
    </row>
    <row r="1948" spans="1:41" x14ac:dyDescent="0.3">
      <c r="A1948" t="s">
        <v>2021</v>
      </c>
      <c r="B1948" t="s">
        <v>74</v>
      </c>
      <c r="C1948">
        <v>0</v>
      </c>
      <c r="D1948" t="s">
        <v>75</v>
      </c>
      <c r="E1948">
        <v>2.72</v>
      </c>
      <c r="F1948">
        <v>0</v>
      </c>
      <c r="G1948">
        <v>0</v>
      </c>
      <c r="H1948">
        <v>1</v>
      </c>
      <c r="I1948">
        <f>Data[[#This Row],[nucleus_area_pct]]/Data[[#This Row],[cytoplasm_ratio]]</f>
        <v>0</v>
      </c>
      <c r="J1948">
        <v>0.76400000000000001</v>
      </c>
      <c r="K1948">
        <v>0.40600000000000003</v>
      </c>
      <c r="L1948">
        <v>2.57</v>
      </c>
      <c r="M1948">
        <v>1</v>
      </c>
      <c r="N1948">
        <v>0.80900000000000005</v>
      </c>
      <c r="O1948">
        <v>32</v>
      </c>
      <c r="P1948">
        <v>20</v>
      </c>
      <c r="Q1948">
        <v>197</v>
      </c>
      <c r="R1948">
        <v>139</v>
      </c>
      <c r="S1948">
        <v>169</v>
      </c>
      <c r="T1948">
        <f>(Data[[#This Row],[mean_r]]/256)*100</f>
        <v>76.953125</v>
      </c>
      <c r="U1948">
        <f>(Data[[#This Row],[mean_g]]/256)*100</f>
        <v>54.296875</v>
      </c>
      <c r="V1948">
        <f>(Data[[#This Row],[mean_b]]/256)*100</f>
        <v>66.015625</v>
      </c>
      <c r="W1948">
        <v>0.50800000000000001</v>
      </c>
      <c r="X1948" t="s">
        <v>63</v>
      </c>
      <c r="Y1948" t="s">
        <v>40</v>
      </c>
      <c r="Z1948">
        <v>9617</v>
      </c>
      <c r="AA1948">
        <v>5.16</v>
      </c>
      <c r="AB1948">
        <v>12.9</v>
      </c>
      <c r="AC1948">
        <v>49.1</v>
      </c>
      <c r="AD1948">
        <v>282963</v>
      </c>
      <c r="AE1948">
        <v>84.9</v>
      </c>
      <c r="AF1948">
        <v>33</v>
      </c>
      <c r="AG1948" t="s">
        <v>64</v>
      </c>
      <c r="AH1948" t="s">
        <v>42</v>
      </c>
      <c r="AI1948" t="s">
        <v>56</v>
      </c>
      <c r="AJ1948">
        <v>60</v>
      </c>
      <c r="AK1948">
        <v>360</v>
      </c>
      <c r="AL1948">
        <v>8.6099999999999996E-2</v>
      </c>
      <c r="AM1948">
        <v>0.87509999999999999</v>
      </c>
      <c r="AN1948">
        <v>0.9194</v>
      </c>
      <c r="AO1948">
        <f>Data[[#This Row],[labeller_confidence_score]]-Data[[#This Row],[cytodiffusion_classification_confidence]]</f>
        <v>4.4300000000000006E-2</v>
      </c>
    </row>
    <row r="1949" spans="1:41" x14ac:dyDescent="0.3">
      <c r="A1949" t="s">
        <v>2022</v>
      </c>
      <c r="B1949" t="s">
        <v>87</v>
      </c>
      <c r="C1949">
        <v>0</v>
      </c>
      <c r="D1949" t="s">
        <v>50</v>
      </c>
      <c r="E1949">
        <v>13.11</v>
      </c>
      <c r="F1949">
        <v>52.3</v>
      </c>
      <c r="G1949">
        <v>0.437</v>
      </c>
      <c r="H1949">
        <v>0.47099999999999997</v>
      </c>
      <c r="I1949">
        <f>Data[[#This Row],[nucleus_area_pct]]/Data[[#This Row],[cytoplasm_ratio]]</f>
        <v>111.04033970276008</v>
      </c>
      <c r="J1949">
        <v>0.63700000000000001</v>
      </c>
      <c r="K1949">
        <v>0.379</v>
      </c>
      <c r="L1949">
        <v>4.28</v>
      </c>
      <c r="M1949">
        <v>2.2999999999999998</v>
      </c>
      <c r="N1949">
        <v>0.83899999999999997</v>
      </c>
      <c r="O1949">
        <v>403</v>
      </c>
      <c r="P1949">
        <v>78</v>
      </c>
      <c r="Q1949">
        <v>244</v>
      </c>
      <c r="R1949">
        <v>133</v>
      </c>
      <c r="S1949">
        <v>166</v>
      </c>
      <c r="T1949">
        <f>(Data[[#This Row],[mean_r]]/256)*100</f>
        <v>95.3125</v>
      </c>
      <c r="U1949">
        <f>(Data[[#This Row],[mean_g]]/256)*100</f>
        <v>51.953125</v>
      </c>
      <c r="V1949">
        <f>(Data[[#This Row],[mean_b]]/256)*100</f>
        <v>64.84375</v>
      </c>
      <c r="W1949">
        <v>0.63</v>
      </c>
      <c r="X1949" t="s">
        <v>51</v>
      </c>
      <c r="Y1949" t="s">
        <v>45</v>
      </c>
      <c r="Z1949">
        <v>6316</v>
      </c>
      <c r="AA1949">
        <v>4.7699999999999996</v>
      </c>
      <c r="AB1949">
        <v>17.600000000000001</v>
      </c>
      <c r="AC1949">
        <v>48</v>
      </c>
      <c r="AD1949">
        <v>259879</v>
      </c>
      <c r="AE1949">
        <v>83.8</v>
      </c>
      <c r="AF1949">
        <v>32.4</v>
      </c>
      <c r="AG1949" t="s">
        <v>64</v>
      </c>
      <c r="AH1949" t="s">
        <v>47</v>
      </c>
      <c r="AI1949" t="s">
        <v>56</v>
      </c>
      <c r="AJ1949">
        <v>100</v>
      </c>
      <c r="AK1949">
        <v>256</v>
      </c>
      <c r="AL1949">
        <v>7.4700000000000003E-2</v>
      </c>
      <c r="AM1949">
        <v>0.97289999999999999</v>
      </c>
      <c r="AN1949">
        <v>0.90839999999999999</v>
      </c>
      <c r="AO1949">
        <f>Data[[#This Row],[labeller_confidence_score]]-Data[[#This Row],[cytodiffusion_classification_confidence]]</f>
        <v>-6.4500000000000002E-2</v>
      </c>
    </row>
    <row r="1950" spans="1:41" x14ac:dyDescent="0.3">
      <c r="A1950" t="s">
        <v>2023</v>
      </c>
      <c r="B1950" t="s">
        <v>58</v>
      </c>
      <c r="C1950">
        <v>1</v>
      </c>
      <c r="D1950" t="s">
        <v>38</v>
      </c>
      <c r="E1950">
        <v>13.25</v>
      </c>
      <c r="F1950">
        <v>74.400000000000006</v>
      </c>
      <c r="G1950">
        <v>0.78200000000000003</v>
      </c>
      <c r="H1950">
        <v>0.185</v>
      </c>
      <c r="I1950">
        <f>Data[[#This Row],[nucleus_area_pct]]/Data[[#This Row],[cytoplasm_ratio]]</f>
        <v>402.16216216216219</v>
      </c>
      <c r="J1950">
        <v>0.747</v>
      </c>
      <c r="K1950">
        <v>0.46200000000000002</v>
      </c>
      <c r="L1950">
        <v>2.1</v>
      </c>
      <c r="M1950">
        <v>1.3</v>
      </c>
      <c r="N1950">
        <v>0.83899999999999997</v>
      </c>
      <c r="O1950">
        <v>597</v>
      </c>
      <c r="P1950">
        <v>78</v>
      </c>
      <c r="Q1950">
        <v>203</v>
      </c>
      <c r="R1950">
        <v>133</v>
      </c>
      <c r="S1950">
        <v>190</v>
      </c>
      <c r="T1950">
        <f>(Data[[#This Row],[mean_r]]/256)*100</f>
        <v>79.296875</v>
      </c>
      <c r="U1950">
        <f>(Data[[#This Row],[mean_g]]/256)*100</f>
        <v>51.953125</v>
      </c>
      <c r="V1950">
        <f>(Data[[#This Row],[mean_b]]/256)*100</f>
        <v>74.21875</v>
      </c>
      <c r="W1950">
        <v>0.64300000000000002</v>
      </c>
      <c r="X1950" t="s">
        <v>39</v>
      </c>
      <c r="Y1950" t="s">
        <v>40</v>
      </c>
      <c r="Z1950">
        <v>12170</v>
      </c>
      <c r="AA1950">
        <v>4.49</v>
      </c>
      <c r="AB1950">
        <v>14.1</v>
      </c>
      <c r="AC1950">
        <v>50.7</v>
      </c>
      <c r="AD1950">
        <v>197550</v>
      </c>
      <c r="AE1950">
        <v>77.8</v>
      </c>
      <c r="AF1950">
        <v>35.9</v>
      </c>
      <c r="AG1950" t="s">
        <v>46</v>
      </c>
      <c r="AH1950" t="s">
        <v>68</v>
      </c>
      <c r="AI1950" t="s">
        <v>56</v>
      </c>
      <c r="AJ1950">
        <v>40</v>
      </c>
      <c r="AK1950">
        <v>224</v>
      </c>
      <c r="AL1950">
        <v>0.8044</v>
      </c>
      <c r="AM1950">
        <v>0.76129999999999998</v>
      </c>
      <c r="AN1950">
        <v>0.89970000000000006</v>
      </c>
      <c r="AO1950">
        <f>Data[[#This Row],[labeller_confidence_score]]-Data[[#This Row],[cytodiffusion_classification_confidence]]</f>
        <v>0.13840000000000008</v>
      </c>
    </row>
    <row r="1951" spans="1:41" x14ac:dyDescent="0.3">
      <c r="A1951" t="s">
        <v>2024</v>
      </c>
      <c r="B1951" t="s">
        <v>54</v>
      </c>
      <c r="C1951">
        <v>0</v>
      </c>
      <c r="D1951" t="s">
        <v>54</v>
      </c>
      <c r="E1951">
        <v>7.89</v>
      </c>
      <c r="F1951">
        <v>0</v>
      </c>
      <c r="G1951">
        <v>0</v>
      </c>
      <c r="H1951">
        <v>1</v>
      </c>
      <c r="I1951">
        <f>Data[[#This Row],[nucleus_area_pct]]/Data[[#This Row],[cytoplasm_ratio]]</f>
        <v>0</v>
      </c>
      <c r="J1951">
        <v>0.84499999999999997</v>
      </c>
      <c r="K1951">
        <v>0.16600000000000001</v>
      </c>
      <c r="L1951">
        <v>0.5</v>
      </c>
      <c r="M1951">
        <v>1</v>
      </c>
      <c r="N1951">
        <v>0.90700000000000003</v>
      </c>
      <c r="O1951">
        <v>231</v>
      </c>
      <c r="P1951">
        <v>56</v>
      </c>
      <c r="Q1951">
        <v>222</v>
      </c>
      <c r="R1951">
        <v>122</v>
      </c>
      <c r="S1951">
        <v>135</v>
      </c>
      <c r="T1951">
        <f>(Data[[#This Row],[mean_r]]/256)*100</f>
        <v>86.71875</v>
      </c>
      <c r="U1951">
        <f>(Data[[#This Row],[mean_g]]/256)*100</f>
        <v>47.65625</v>
      </c>
      <c r="V1951">
        <f>(Data[[#This Row],[mean_b]]/256)*100</f>
        <v>52.734375</v>
      </c>
      <c r="W1951">
        <v>0.47899999999999998</v>
      </c>
      <c r="X1951" t="s">
        <v>63</v>
      </c>
      <c r="Y1951" t="s">
        <v>40</v>
      </c>
      <c r="Z1951">
        <v>7215</v>
      </c>
      <c r="AA1951">
        <v>4.7</v>
      </c>
      <c r="AB1951">
        <v>16.3</v>
      </c>
      <c r="AC1951">
        <v>45</v>
      </c>
      <c r="AD1951">
        <v>241732</v>
      </c>
      <c r="AE1951">
        <v>93.3</v>
      </c>
      <c r="AF1951">
        <v>32</v>
      </c>
      <c r="AG1951" t="s">
        <v>46</v>
      </c>
      <c r="AH1951" t="s">
        <v>42</v>
      </c>
      <c r="AI1951" t="s">
        <v>56</v>
      </c>
      <c r="AJ1951">
        <v>60</v>
      </c>
      <c r="AK1951">
        <v>224</v>
      </c>
      <c r="AL1951">
        <v>0.17829999999999999</v>
      </c>
      <c r="AM1951">
        <v>1</v>
      </c>
      <c r="AN1951">
        <v>0.84130000000000005</v>
      </c>
      <c r="AO1951">
        <f>Data[[#This Row],[labeller_confidence_score]]-Data[[#This Row],[cytodiffusion_classification_confidence]]</f>
        <v>-0.15869999999999995</v>
      </c>
    </row>
    <row r="1952" spans="1:41" x14ac:dyDescent="0.3">
      <c r="A1952" t="s">
        <v>2025</v>
      </c>
      <c r="B1952" t="s">
        <v>87</v>
      </c>
      <c r="C1952">
        <v>0</v>
      </c>
      <c r="D1952" t="s">
        <v>50</v>
      </c>
      <c r="E1952">
        <v>14.03</v>
      </c>
      <c r="F1952">
        <v>50</v>
      </c>
      <c r="G1952">
        <v>0.501</v>
      </c>
      <c r="H1952">
        <v>0.498</v>
      </c>
      <c r="I1952">
        <f>Data[[#This Row],[nucleus_area_pct]]/Data[[#This Row],[cytoplasm_ratio]]</f>
        <v>100.40160642570281</v>
      </c>
      <c r="J1952">
        <v>0.73199999999999998</v>
      </c>
      <c r="K1952">
        <v>0.46899999999999997</v>
      </c>
      <c r="L1952">
        <v>3.84</v>
      </c>
      <c r="M1952">
        <v>2.7</v>
      </c>
      <c r="N1952">
        <v>0.79600000000000004</v>
      </c>
      <c r="O1952">
        <v>392</v>
      </c>
      <c r="P1952">
        <v>74</v>
      </c>
      <c r="Q1952">
        <v>227</v>
      </c>
      <c r="R1952">
        <v>133</v>
      </c>
      <c r="S1952">
        <v>161</v>
      </c>
      <c r="T1952">
        <f>(Data[[#This Row],[mean_r]]/256)*100</f>
        <v>88.671875</v>
      </c>
      <c r="U1952">
        <f>(Data[[#This Row],[mean_g]]/256)*100</f>
        <v>51.953125</v>
      </c>
      <c r="V1952">
        <f>(Data[[#This Row],[mean_b]]/256)*100</f>
        <v>62.890625</v>
      </c>
      <c r="W1952">
        <v>0.77600000000000002</v>
      </c>
      <c r="X1952" t="s">
        <v>63</v>
      </c>
      <c r="Y1952" t="s">
        <v>45</v>
      </c>
      <c r="Z1952">
        <v>11673</v>
      </c>
      <c r="AA1952">
        <v>5.07</v>
      </c>
      <c r="AB1952">
        <v>14.8</v>
      </c>
      <c r="AC1952">
        <v>43</v>
      </c>
      <c r="AD1952">
        <v>195453</v>
      </c>
      <c r="AE1952">
        <v>72.7</v>
      </c>
      <c r="AF1952">
        <v>35.4</v>
      </c>
      <c r="AG1952" t="s">
        <v>64</v>
      </c>
      <c r="AH1952" t="s">
        <v>47</v>
      </c>
      <c r="AI1952" t="s">
        <v>52</v>
      </c>
      <c r="AJ1952">
        <v>100</v>
      </c>
      <c r="AK1952">
        <v>512</v>
      </c>
      <c r="AL1952">
        <v>4.3400000000000001E-2</v>
      </c>
      <c r="AM1952">
        <v>0.86070000000000002</v>
      </c>
      <c r="AN1952">
        <v>0.90790000000000004</v>
      </c>
      <c r="AO1952">
        <f>Data[[#This Row],[labeller_confidence_score]]-Data[[#This Row],[cytodiffusion_classification_confidence]]</f>
        <v>4.720000000000002E-2</v>
      </c>
    </row>
    <row r="1953" spans="1:41" x14ac:dyDescent="0.3">
      <c r="A1953" t="s">
        <v>2026</v>
      </c>
      <c r="B1953" t="s">
        <v>49</v>
      </c>
      <c r="C1953">
        <v>0</v>
      </c>
      <c r="D1953" t="s">
        <v>50</v>
      </c>
      <c r="E1953">
        <v>14.07</v>
      </c>
      <c r="F1953">
        <v>55.6</v>
      </c>
      <c r="G1953">
        <v>0.61</v>
      </c>
      <c r="H1953">
        <v>0.45600000000000002</v>
      </c>
      <c r="I1953">
        <f>Data[[#This Row],[nucleus_area_pct]]/Data[[#This Row],[cytoplasm_ratio]]</f>
        <v>121.92982456140351</v>
      </c>
      <c r="J1953">
        <v>0.74</v>
      </c>
      <c r="K1953">
        <v>0.20100000000000001</v>
      </c>
      <c r="L1953">
        <v>3.3</v>
      </c>
      <c r="M1953">
        <v>3</v>
      </c>
      <c r="N1953">
        <v>0.78</v>
      </c>
      <c r="O1953">
        <v>395</v>
      </c>
      <c r="P1953">
        <v>85</v>
      </c>
      <c r="Q1953">
        <v>246</v>
      </c>
      <c r="R1953">
        <v>163</v>
      </c>
      <c r="S1953">
        <v>178</v>
      </c>
      <c r="T1953">
        <f>(Data[[#This Row],[mean_r]]/256)*100</f>
        <v>96.09375</v>
      </c>
      <c r="U1953">
        <f>(Data[[#This Row],[mean_g]]/256)*100</f>
        <v>63.671875</v>
      </c>
      <c r="V1953">
        <f>(Data[[#This Row],[mean_b]]/256)*100</f>
        <v>69.53125</v>
      </c>
      <c r="W1953">
        <v>0.56799999999999995</v>
      </c>
      <c r="X1953" t="s">
        <v>51</v>
      </c>
      <c r="Y1953" t="s">
        <v>40</v>
      </c>
      <c r="Z1953">
        <v>8171</v>
      </c>
      <c r="AA1953">
        <v>4.08</v>
      </c>
      <c r="AB1953">
        <v>12.1</v>
      </c>
      <c r="AC1953">
        <v>40.6</v>
      </c>
      <c r="AD1953">
        <v>115347</v>
      </c>
      <c r="AE1953">
        <v>80.2</v>
      </c>
      <c r="AF1953">
        <v>31.4</v>
      </c>
      <c r="AG1953" t="s">
        <v>46</v>
      </c>
      <c r="AH1953" t="s">
        <v>47</v>
      </c>
      <c r="AI1953" t="s">
        <v>56</v>
      </c>
      <c r="AJ1953">
        <v>100</v>
      </c>
      <c r="AK1953">
        <v>224</v>
      </c>
      <c r="AL1953">
        <v>0.14560000000000001</v>
      </c>
      <c r="AM1953">
        <v>0.87380000000000002</v>
      </c>
      <c r="AN1953">
        <v>0.91310000000000002</v>
      </c>
      <c r="AO1953">
        <f>Data[[#This Row],[labeller_confidence_score]]-Data[[#This Row],[cytodiffusion_classification_confidence]]</f>
        <v>3.9300000000000002E-2</v>
      </c>
    </row>
    <row r="1954" spans="1:41" x14ac:dyDescent="0.3">
      <c r="A1954" t="s">
        <v>2027</v>
      </c>
      <c r="B1954" t="s">
        <v>62</v>
      </c>
      <c r="C1954">
        <v>0</v>
      </c>
      <c r="D1954" t="s">
        <v>50</v>
      </c>
      <c r="E1954">
        <v>10.62</v>
      </c>
      <c r="F1954">
        <v>74.099999999999994</v>
      </c>
      <c r="G1954">
        <v>0.85299999999999998</v>
      </c>
      <c r="H1954">
        <v>0.105</v>
      </c>
      <c r="I1954">
        <f>Data[[#This Row],[nucleus_area_pct]]/Data[[#This Row],[cytoplasm_ratio]]</f>
        <v>705.71428571428567</v>
      </c>
      <c r="J1954">
        <v>0.76700000000000002</v>
      </c>
      <c r="K1954">
        <v>0.18099999999999999</v>
      </c>
      <c r="L1954">
        <v>0.42</v>
      </c>
      <c r="M1954">
        <v>1.1000000000000001</v>
      </c>
      <c r="N1954">
        <v>0.90900000000000003</v>
      </c>
      <c r="O1954">
        <v>336</v>
      </c>
      <c r="P1954">
        <v>56</v>
      </c>
      <c r="Q1954">
        <v>202</v>
      </c>
      <c r="R1954">
        <v>151</v>
      </c>
      <c r="S1954">
        <v>184</v>
      </c>
      <c r="T1954">
        <f>(Data[[#This Row],[mean_r]]/256)*100</f>
        <v>78.90625</v>
      </c>
      <c r="U1954">
        <f>(Data[[#This Row],[mean_g]]/256)*100</f>
        <v>58.984375</v>
      </c>
      <c r="V1954">
        <f>(Data[[#This Row],[mean_b]]/256)*100</f>
        <v>71.875</v>
      </c>
      <c r="W1954">
        <v>0.69599999999999995</v>
      </c>
      <c r="X1954" t="s">
        <v>51</v>
      </c>
      <c r="Y1954" t="s">
        <v>45</v>
      </c>
      <c r="Z1954">
        <v>3990</v>
      </c>
      <c r="AA1954">
        <v>6.08</v>
      </c>
      <c r="AB1954">
        <v>12</v>
      </c>
      <c r="AC1954">
        <v>48.2</v>
      </c>
      <c r="AD1954">
        <v>298215</v>
      </c>
      <c r="AE1954">
        <v>99.8</v>
      </c>
      <c r="AF1954">
        <v>31.5</v>
      </c>
      <c r="AG1954" t="s">
        <v>46</v>
      </c>
      <c r="AH1954" t="s">
        <v>42</v>
      </c>
      <c r="AI1954" t="s">
        <v>56</v>
      </c>
      <c r="AJ1954">
        <v>100</v>
      </c>
      <c r="AK1954">
        <v>256</v>
      </c>
      <c r="AL1954">
        <v>8.5599999999999996E-2</v>
      </c>
      <c r="AM1954">
        <v>0.87009999999999998</v>
      </c>
      <c r="AN1954">
        <v>0.82279999999999998</v>
      </c>
      <c r="AO1954">
        <f>Data[[#This Row],[labeller_confidence_score]]-Data[[#This Row],[cytodiffusion_classification_confidence]]</f>
        <v>-4.7300000000000009E-2</v>
      </c>
    </row>
    <row r="1955" spans="1:41" x14ac:dyDescent="0.3">
      <c r="A1955" t="s">
        <v>2028</v>
      </c>
      <c r="B1955" t="s">
        <v>49</v>
      </c>
      <c r="C1955">
        <v>0</v>
      </c>
      <c r="D1955" t="s">
        <v>50</v>
      </c>
      <c r="E1955">
        <v>12.91</v>
      </c>
      <c r="F1955">
        <v>55</v>
      </c>
      <c r="G1955">
        <v>0.504</v>
      </c>
      <c r="H1955">
        <v>0.377</v>
      </c>
      <c r="I1955">
        <f>Data[[#This Row],[nucleus_area_pct]]/Data[[#This Row],[cytoplasm_ratio]]</f>
        <v>145.88859416445624</v>
      </c>
      <c r="J1955">
        <v>0.71099999999999997</v>
      </c>
      <c r="K1955">
        <v>0.32100000000000001</v>
      </c>
      <c r="L1955">
        <v>3.12</v>
      </c>
      <c r="M1955">
        <v>3.9</v>
      </c>
      <c r="N1955">
        <v>0.80500000000000005</v>
      </c>
      <c r="O1955">
        <v>408</v>
      </c>
      <c r="P1955">
        <v>71</v>
      </c>
      <c r="Q1955">
        <v>217</v>
      </c>
      <c r="R1955">
        <v>169</v>
      </c>
      <c r="S1955">
        <v>164</v>
      </c>
      <c r="T1955">
        <f>(Data[[#This Row],[mean_r]]/256)*100</f>
        <v>84.765625</v>
      </c>
      <c r="U1955">
        <f>(Data[[#This Row],[mean_g]]/256)*100</f>
        <v>66.015625</v>
      </c>
      <c r="V1955">
        <f>(Data[[#This Row],[mean_b]]/256)*100</f>
        <v>64.0625</v>
      </c>
      <c r="W1955">
        <v>0.63</v>
      </c>
      <c r="X1955" t="s">
        <v>51</v>
      </c>
      <c r="Y1955" t="s">
        <v>40</v>
      </c>
      <c r="Z1955">
        <v>10068</v>
      </c>
      <c r="AA1955">
        <v>4.91</v>
      </c>
      <c r="AB1955">
        <v>15.8</v>
      </c>
      <c r="AC1955">
        <v>40.4</v>
      </c>
      <c r="AD1955">
        <v>198011</v>
      </c>
      <c r="AE1955">
        <v>90.7</v>
      </c>
      <c r="AF1955">
        <v>34.1</v>
      </c>
      <c r="AG1955" t="s">
        <v>41</v>
      </c>
      <c r="AH1955" t="s">
        <v>42</v>
      </c>
      <c r="AI1955" t="s">
        <v>52</v>
      </c>
      <c r="AJ1955">
        <v>100</v>
      </c>
      <c r="AK1955">
        <v>512</v>
      </c>
      <c r="AL1955">
        <v>7.2900000000000006E-2</v>
      </c>
      <c r="AM1955">
        <v>0.92220000000000002</v>
      </c>
      <c r="AN1955">
        <v>0.96260000000000001</v>
      </c>
      <c r="AO1955">
        <f>Data[[#This Row],[labeller_confidence_score]]-Data[[#This Row],[cytodiffusion_classification_confidence]]</f>
        <v>4.0399999999999991E-2</v>
      </c>
    </row>
    <row r="1956" spans="1:41" x14ac:dyDescent="0.3">
      <c r="A1956" t="s">
        <v>2029</v>
      </c>
      <c r="B1956" t="s">
        <v>62</v>
      </c>
      <c r="C1956">
        <v>0</v>
      </c>
      <c r="D1956" t="s">
        <v>50</v>
      </c>
      <c r="E1956">
        <v>6.98</v>
      </c>
      <c r="F1956">
        <v>77.7</v>
      </c>
      <c r="G1956">
        <v>0.83099999999999996</v>
      </c>
      <c r="H1956">
        <v>0.17699999999999999</v>
      </c>
      <c r="I1956">
        <f>Data[[#This Row],[nucleus_area_pct]]/Data[[#This Row],[cytoplasm_ratio]]</f>
        <v>438.98305084745766</v>
      </c>
      <c r="J1956">
        <v>0.95799999999999996</v>
      </c>
      <c r="K1956">
        <v>0.26400000000000001</v>
      </c>
      <c r="L1956">
        <v>0.82</v>
      </c>
      <c r="M1956">
        <v>1</v>
      </c>
      <c r="N1956">
        <v>0.94499999999999995</v>
      </c>
      <c r="O1956">
        <v>313</v>
      </c>
      <c r="P1956">
        <v>63</v>
      </c>
      <c r="Q1956">
        <v>220</v>
      </c>
      <c r="R1956">
        <v>160</v>
      </c>
      <c r="S1956">
        <v>196</v>
      </c>
      <c r="T1956">
        <f>(Data[[#This Row],[mean_r]]/256)*100</f>
        <v>85.9375</v>
      </c>
      <c r="U1956">
        <f>(Data[[#This Row],[mean_g]]/256)*100</f>
        <v>62.5</v>
      </c>
      <c r="V1956">
        <f>(Data[[#This Row],[mean_b]]/256)*100</f>
        <v>76.5625</v>
      </c>
      <c r="W1956">
        <v>0.76600000000000001</v>
      </c>
      <c r="X1956" t="s">
        <v>63</v>
      </c>
      <c r="Y1956" t="s">
        <v>40</v>
      </c>
      <c r="Z1956">
        <v>10086</v>
      </c>
      <c r="AA1956">
        <v>4.54</v>
      </c>
      <c r="AB1956">
        <v>18.899999999999999</v>
      </c>
      <c r="AC1956">
        <v>38.5</v>
      </c>
      <c r="AD1956">
        <v>155842</v>
      </c>
      <c r="AE1956">
        <v>105.5</v>
      </c>
      <c r="AF1956">
        <v>35.6</v>
      </c>
      <c r="AG1956" t="s">
        <v>64</v>
      </c>
      <c r="AH1956" t="s">
        <v>47</v>
      </c>
      <c r="AI1956" t="s">
        <v>56</v>
      </c>
      <c r="AJ1956">
        <v>40</v>
      </c>
      <c r="AK1956">
        <v>512</v>
      </c>
      <c r="AL1956">
        <v>0.17030000000000001</v>
      </c>
      <c r="AM1956">
        <v>0.95379999999999998</v>
      </c>
      <c r="AN1956">
        <v>0.94599999999999995</v>
      </c>
      <c r="AO1956">
        <f>Data[[#This Row],[labeller_confidence_score]]-Data[[#This Row],[cytodiffusion_classification_confidence]]</f>
        <v>-7.8000000000000291E-3</v>
      </c>
    </row>
    <row r="1957" spans="1:41" x14ac:dyDescent="0.3">
      <c r="A1957" t="s">
        <v>2030</v>
      </c>
      <c r="B1957" t="s">
        <v>54</v>
      </c>
      <c r="C1957">
        <v>0</v>
      </c>
      <c r="D1957" t="s">
        <v>54</v>
      </c>
      <c r="E1957">
        <v>6.61</v>
      </c>
      <c r="F1957">
        <v>0</v>
      </c>
      <c r="G1957">
        <v>0</v>
      </c>
      <c r="H1957">
        <v>1</v>
      </c>
      <c r="I1957">
        <f>Data[[#This Row],[nucleus_area_pct]]/Data[[#This Row],[cytoplasm_ratio]]</f>
        <v>0</v>
      </c>
      <c r="J1957">
        <v>0.93100000000000005</v>
      </c>
      <c r="K1957">
        <v>0.28100000000000003</v>
      </c>
      <c r="L1957">
        <v>0.27</v>
      </c>
      <c r="M1957">
        <v>1</v>
      </c>
      <c r="N1957">
        <v>0.93899999999999995</v>
      </c>
      <c r="O1957">
        <v>190</v>
      </c>
      <c r="P1957">
        <v>51</v>
      </c>
      <c r="Q1957">
        <v>220</v>
      </c>
      <c r="R1957">
        <v>123</v>
      </c>
      <c r="S1957">
        <v>143</v>
      </c>
      <c r="T1957">
        <f>(Data[[#This Row],[mean_r]]/256)*100</f>
        <v>85.9375</v>
      </c>
      <c r="U1957">
        <f>(Data[[#This Row],[mean_g]]/256)*100</f>
        <v>48.046875</v>
      </c>
      <c r="V1957">
        <f>(Data[[#This Row],[mean_b]]/256)*100</f>
        <v>55.859375</v>
      </c>
      <c r="W1957">
        <v>0.52</v>
      </c>
      <c r="X1957" t="s">
        <v>39</v>
      </c>
      <c r="Y1957" t="s">
        <v>45</v>
      </c>
      <c r="Z1957">
        <v>7785</v>
      </c>
      <c r="AA1957">
        <v>4.62</v>
      </c>
      <c r="AB1957">
        <v>9.5</v>
      </c>
      <c r="AC1957">
        <v>40.4</v>
      </c>
      <c r="AD1957">
        <v>272411</v>
      </c>
      <c r="AE1957">
        <v>113.7</v>
      </c>
      <c r="AF1957">
        <v>35.5</v>
      </c>
      <c r="AG1957" t="s">
        <v>64</v>
      </c>
      <c r="AH1957" t="s">
        <v>42</v>
      </c>
      <c r="AI1957" t="s">
        <v>56</v>
      </c>
      <c r="AJ1957">
        <v>60</v>
      </c>
      <c r="AK1957">
        <v>256</v>
      </c>
      <c r="AL1957">
        <v>0.1094</v>
      </c>
      <c r="AM1957">
        <v>0.92010000000000003</v>
      </c>
      <c r="AN1957">
        <v>0.97009999999999996</v>
      </c>
      <c r="AO1957">
        <f>Data[[#This Row],[labeller_confidence_score]]-Data[[#This Row],[cytodiffusion_classification_confidence]]</f>
        <v>4.9999999999999933E-2</v>
      </c>
    </row>
    <row r="1958" spans="1:41" x14ac:dyDescent="0.3">
      <c r="A1958" t="s">
        <v>2031</v>
      </c>
      <c r="B1958" t="s">
        <v>133</v>
      </c>
      <c r="C1958">
        <v>1</v>
      </c>
      <c r="D1958" t="s">
        <v>104</v>
      </c>
      <c r="E1958">
        <v>8.43</v>
      </c>
      <c r="F1958">
        <v>0</v>
      </c>
      <c r="G1958">
        <v>0</v>
      </c>
      <c r="H1958">
        <v>1</v>
      </c>
      <c r="I1958">
        <f>Data[[#This Row],[nucleus_area_pct]]/Data[[#This Row],[cytoplasm_ratio]]</f>
        <v>0</v>
      </c>
      <c r="J1958">
        <v>0.52</v>
      </c>
      <c r="K1958">
        <v>0.74299999999999999</v>
      </c>
      <c r="L1958">
        <v>0.56999999999999995</v>
      </c>
      <c r="M1958">
        <v>1</v>
      </c>
      <c r="N1958">
        <v>0.90400000000000003</v>
      </c>
      <c r="O1958">
        <v>183</v>
      </c>
      <c r="P1958">
        <v>56</v>
      </c>
      <c r="Q1958">
        <v>221</v>
      </c>
      <c r="R1958">
        <v>144</v>
      </c>
      <c r="S1958">
        <v>124</v>
      </c>
      <c r="T1958">
        <f>(Data[[#This Row],[mean_r]]/256)*100</f>
        <v>86.328125</v>
      </c>
      <c r="U1958">
        <f>(Data[[#This Row],[mean_g]]/256)*100</f>
        <v>56.25</v>
      </c>
      <c r="V1958">
        <f>(Data[[#This Row],[mean_b]]/256)*100</f>
        <v>48.4375</v>
      </c>
      <c r="W1958">
        <v>0.53100000000000003</v>
      </c>
      <c r="X1958" t="s">
        <v>63</v>
      </c>
      <c r="Y1958" t="s">
        <v>40</v>
      </c>
      <c r="Z1958">
        <v>3352</v>
      </c>
      <c r="AA1958">
        <v>4.76</v>
      </c>
      <c r="AB1958">
        <v>12.9</v>
      </c>
      <c r="AC1958">
        <v>40.299999999999997</v>
      </c>
      <c r="AD1958">
        <v>294607</v>
      </c>
      <c r="AE1958">
        <v>98.1</v>
      </c>
      <c r="AF1958">
        <v>33.4</v>
      </c>
      <c r="AG1958" t="s">
        <v>41</v>
      </c>
      <c r="AH1958" t="s">
        <v>42</v>
      </c>
      <c r="AI1958" t="s">
        <v>56</v>
      </c>
      <c r="AJ1958">
        <v>40</v>
      </c>
      <c r="AK1958">
        <v>512</v>
      </c>
      <c r="AL1958">
        <v>0.8619</v>
      </c>
      <c r="AM1958">
        <v>0.57609999999999995</v>
      </c>
      <c r="AN1958">
        <v>0.8952</v>
      </c>
      <c r="AO1958">
        <f>Data[[#This Row],[labeller_confidence_score]]-Data[[#This Row],[cytodiffusion_classification_confidence]]</f>
        <v>0.31910000000000005</v>
      </c>
    </row>
    <row r="1959" spans="1:41" x14ac:dyDescent="0.3">
      <c r="A1959" t="s">
        <v>2032</v>
      </c>
      <c r="B1959" t="s">
        <v>49</v>
      </c>
      <c r="C1959">
        <v>0</v>
      </c>
      <c r="D1959" t="s">
        <v>50</v>
      </c>
      <c r="E1959">
        <v>13.46</v>
      </c>
      <c r="F1959">
        <v>52</v>
      </c>
      <c r="G1959">
        <v>0.61299999999999999</v>
      </c>
      <c r="H1959">
        <v>0.38600000000000001</v>
      </c>
      <c r="I1959">
        <f>Data[[#This Row],[nucleus_area_pct]]/Data[[#This Row],[cytoplasm_ratio]]</f>
        <v>134.71502590673575</v>
      </c>
      <c r="J1959">
        <v>0.76300000000000001</v>
      </c>
      <c r="K1959">
        <v>0.36499999999999999</v>
      </c>
      <c r="L1959">
        <v>2.91</v>
      </c>
      <c r="M1959">
        <v>3.3</v>
      </c>
      <c r="N1959">
        <v>0.79500000000000004</v>
      </c>
      <c r="O1959">
        <v>370</v>
      </c>
      <c r="P1959">
        <v>78</v>
      </c>
      <c r="Q1959">
        <v>207</v>
      </c>
      <c r="R1959">
        <v>163</v>
      </c>
      <c r="S1959">
        <v>187</v>
      </c>
      <c r="T1959">
        <f>(Data[[#This Row],[mean_r]]/256)*100</f>
        <v>80.859375</v>
      </c>
      <c r="U1959">
        <f>(Data[[#This Row],[mean_g]]/256)*100</f>
        <v>63.671875</v>
      </c>
      <c r="V1959">
        <f>(Data[[#This Row],[mean_b]]/256)*100</f>
        <v>73.046875</v>
      </c>
      <c r="W1959">
        <v>0.65400000000000003</v>
      </c>
      <c r="X1959" t="s">
        <v>39</v>
      </c>
      <c r="Y1959" t="s">
        <v>40</v>
      </c>
      <c r="Z1959">
        <v>7232</v>
      </c>
      <c r="AA1959">
        <v>4.3899999999999997</v>
      </c>
      <c r="AB1959">
        <v>13.2</v>
      </c>
      <c r="AC1959">
        <v>43.3</v>
      </c>
      <c r="AD1959">
        <v>331034</v>
      </c>
      <c r="AE1959">
        <v>75.5</v>
      </c>
      <c r="AF1959">
        <v>31.8</v>
      </c>
      <c r="AG1959" t="s">
        <v>64</v>
      </c>
      <c r="AH1959" t="s">
        <v>68</v>
      </c>
      <c r="AI1959" t="s">
        <v>52</v>
      </c>
      <c r="AJ1959">
        <v>100</v>
      </c>
      <c r="AK1959">
        <v>224</v>
      </c>
      <c r="AL1959">
        <v>8.9899999999999994E-2</v>
      </c>
      <c r="AM1959">
        <v>0.877</v>
      </c>
      <c r="AN1959">
        <v>0.8276</v>
      </c>
      <c r="AO1959">
        <f>Data[[#This Row],[labeller_confidence_score]]-Data[[#This Row],[cytodiffusion_classification_confidence]]</f>
        <v>-4.9399999999999999E-2</v>
      </c>
    </row>
    <row r="1960" spans="1:41" x14ac:dyDescent="0.3">
      <c r="A1960" t="s">
        <v>2033</v>
      </c>
      <c r="B1960" t="s">
        <v>60</v>
      </c>
      <c r="C1960">
        <v>0</v>
      </c>
      <c r="D1960" t="s">
        <v>50</v>
      </c>
      <c r="E1960">
        <v>16.940000000000001</v>
      </c>
      <c r="F1960">
        <v>66.8</v>
      </c>
      <c r="G1960">
        <v>0.58499999999999996</v>
      </c>
      <c r="H1960">
        <v>0.36099999999999999</v>
      </c>
      <c r="I1960">
        <f>Data[[#This Row],[nucleus_area_pct]]/Data[[#This Row],[cytoplasm_ratio]]</f>
        <v>185.04155124653738</v>
      </c>
      <c r="J1960">
        <v>0.67400000000000004</v>
      </c>
      <c r="K1960">
        <v>0.495</v>
      </c>
      <c r="L1960">
        <v>1.54</v>
      </c>
      <c r="M1960">
        <v>1.5</v>
      </c>
      <c r="N1960">
        <v>0.7</v>
      </c>
      <c r="O1960">
        <v>594</v>
      </c>
      <c r="P1960">
        <v>92</v>
      </c>
      <c r="Q1960">
        <v>213</v>
      </c>
      <c r="R1960">
        <v>161</v>
      </c>
      <c r="S1960">
        <v>176</v>
      </c>
      <c r="T1960">
        <f>(Data[[#This Row],[mean_r]]/256)*100</f>
        <v>83.203125</v>
      </c>
      <c r="U1960">
        <f>(Data[[#This Row],[mean_g]]/256)*100</f>
        <v>62.890625</v>
      </c>
      <c r="V1960">
        <f>(Data[[#This Row],[mean_b]]/256)*100</f>
        <v>68.75</v>
      </c>
      <c r="W1960">
        <v>0.60899999999999999</v>
      </c>
      <c r="X1960" t="s">
        <v>51</v>
      </c>
      <c r="Y1960" t="s">
        <v>45</v>
      </c>
      <c r="Z1960">
        <v>7822</v>
      </c>
      <c r="AA1960">
        <v>3.7</v>
      </c>
      <c r="AB1960">
        <v>16.3</v>
      </c>
      <c r="AC1960">
        <v>45</v>
      </c>
      <c r="AD1960">
        <v>183954</v>
      </c>
      <c r="AE1960">
        <v>96.3</v>
      </c>
      <c r="AF1960">
        <v>33.9</v>
      </c>
      <c r="AG1960" t="s">
        <v>64</v>
      </c>
      <c r="AH1960" t="s">
        <v>42</v>
      </c>
      <c r="AI1960" t="s">
        <v>56</v>
      </c>
      <c r="AJ1960">
        <v>60</v>
      </c>
      <c r="AK1960">
        <v>360</v>
      </c>
      <c r="AL1960">
        <v>0.14380000000000001</v>
      </c>
      <c r="AM1960">
        <v>0.88429999999999997</v>
      </c>
      <c r="AN1960">
        <v>0.9133</v>
      </c>
      <c r="AO1960">
        <f>Data[[#This Row],[labeller_confidence_score]]-Data[[#This Row],[cytodiffusion_classification_confidence]]</f>
        <v>2.9000000000000026E-2</v>
      </c>
    </row>
    <row r="1961" spans="1:41" x14ac:dyDescent="0.3">
      <c r="A1961" t="s">
        <v>2034</v>
      </c>
      <c r="B1961" t="s">
        <v>49</v>
      </c>
      <c r="C1961">
        <v>0</v>
      </c>
      <c r="D1961" t="s">
        <v>50</v>
      </c>
      <c r="E1961">
        <v>10.81</v>
      </c>
      <c r="F1961">
        <v>50.4</v>
      </c>
      <c r="G1961">
        <v>0.54100000000000004</v>
      </c>
      <c r="H1961">
        <v>0.437</v>
      </c>
      <c r="I1961">
        <f>Data[[#This Row],[nucleus_area_pct]]/Data[[#This Row],[cytoplasm_ratio]]</f>
        <v>115.33180778032036</v>
      </c>
      <c r="J1961">
        <v>0.72299999999999998</v>
      </c>
      <c r="K1961">
        <v>0.40200000000000002</v>
      </c>
      <c r="L1961">
        <v>4.33</v>
      </c>
      <c r="M1961">
        <v>3.2</v>
      </c>
      <c r="N1961">
        <v>0.79800000000000004</v>
      </c>
      <c r="O1961">
        <v>447</v>
      </c>
      <c r="P1961">
        <v>67</v>
      </c>
      <c r="Q1961">
        <v>220</v>
      </c>
      <c r="R1961">
        <v>149</v>
      </c>
      <c r="S1961">
        <v>212</v>
      </c>
      <c r="T1961">
        <f>(Data[[#This Row],[mean_r]]/256)*100</f>
        <v>85.9375</v>
      </c>
      <c r="U1961">
        <f>(Data[[#This Row],[mean_g]]/256)*100</f>
        <v>58.203125</v>
      </c>
      <c r="V1961">
        <f>(Data[[#This Row],[mean_b]]/256)*100</f>
        <v>82.8125</v>
      </c>
      <c r="W1961">
        <v>0.67400000000000004</v>
      </c>
      <c r="X1961" t="s">
        <v>51</v>
      </c>
      <c r="Y1961" t="s">
        <v>45</v>
      </c>
      <c r="Z1961">
        <v>5449</v>
      </c>
      <c r="AA1961">
        <v>4.6900000000000004</v>
      </c>
      <c r="AB1961">
        <v>14.4</v>
      </c>
      <c r="AC1961">
        <v>48.6</v>
      </c>
      <c r="AD1961">
        <v>193539</v>
      </c>
      <c r="AE1961">
        <v>84.3</v>
      </c>
      <c r="AF1961">
        <v>33.4</v>
      </c>
      <c r="AG1961" t="s">
        <v>46</v>
      </c>
      <c r="AH1961" t="s">
        <v>68</v>
      </c>
      <c r="AI1961" t="s">
        <v>43</v>
      </c>
      <c r="AJ1961">
        <v>100</v>
      </c>
      <c r="AK1961">
        <v>256</v>
      </c>
      <c r="AL1961">
        <v>0.1487</v>
      </c>
      <c r="AM1961">
        <v>1</v>
      </c>
      <c r="AN1961">
        <v>0.89039999999999997</v>
      </c>
      <c r="AO1961">
        <f>Data[[#This Row],[labeller_confidence_score]]-Data[[#This Row],[cytodiffusion_classification_confidence]]</f>
        <v>-0.10960000000000003</v>
      </c>
    </row>
    <row r="1962" spans="1:41" x14ac:dyDescent="0.3">
      <c r="A1962" t="s">
        <v>2035</v>
      </c>
      <c r="B1962" t="s">
        <v>54</v>
      </c>
      <c r="C1962">
        <v>0</v>
      </c>
      <c r="D1962" t="s">
        <v>54</v>
      </c>
      <c r="E1962">
        <v>7.02</v>
      </c>
      <c r="F1962">
        <v>0</v>
      </c>
      <c r="G1962">
        <v>0</v>
      </c>
      <c r="H1962">
        <v>1</v>
      </c>
      <c r="I1962">
        <f>Data[[#This Row],[nucleus_area_pct]]/Data[[#This Row],[cytoplasm_ratio]]</f>
        <v>0</v>
      </c>
      <c r="J1962">
        <v>0.91</v>
      </c>
      <c r="K1962">
        <v>0.182</v>
      </c>
      <c r="L1962">
        <v>0.62</v>
      </c>
      <c r="M1962">
        <v>1</v>
      </c>
      <c r="N1962">
        <v>0.98699999999999999</v>
      </c>
      <c r="O1962">
        <v>157</v>
      </c>
      <c r="P1962">
        <v>40</v>
      </c>
      <c r="Q1962">
        <v>208</v>
      </c>
      <c r="R1962">
        <v>111</v>
      </c>
      <c r="S1962">
        <v>125</v>
      </c>
      <c r="T1962">
        <f>(Data[[#This Row],[mean_r]]/256)*100</f>
        <v>81.25</v>
      </c>
      <c r="U1962">
        <f>(Data[[#This Row],[mean_g]]/256)*100</f>
        <v>43.359375</v>
      </c>
      <c r="V1962">
        <f>(Data[[#This Row],[mean_b]]/256)*100</f>
        <v>48.828125</v>
      </c>
      <c r="W1962">
        <v>0.48699999999999999</v>
      </c>
      <c r="X1962" t="s">
        <v>39</v>
      </c>
      <c r="Y1962" t="s">
        <v>45</v>
      </c>
      <c r="Z1962">
        <v>9391</v>
      </c>
      <c r="AA1962">
        <v>3.47</v>
      </c>
      <c r="AB1962">
        <v>10.4</v>
      </c>
      <c r="AC1962">
        <v>36</v>
      </c>
      <c r="AD1962">
        <v>346464</v>
      </c>
      <c r="AE1962">
        <v>80.400000000000006</v>
      </c>
      <c r="AF1962">
        <v>30.5</v>
      </c>
      <c r="AG1962" t="s">
        <v>64</v>
      </c>
      <c r="AH1962" t="s">
        <v>47</v>
      </c>
      <c r="AI1962" t="s">
        <v>52</v>
      </c>
      <c r="AJ1962">
        <v>100</v>
      </c>
      <c r="AK1962">
        <v>224</v>
      </c>
      <c r="AL1962">
        <v>8.6199999999999999E-2</v>
      </c>
      <c r="AM1962">
        <v>0.95530000000000004</v>
      </c>
      <c r="AN1962">
        <v>1</v>
      </c>
      <c r="AO1962">
        <f>Data[[#This Row],[labeller_confidence_score]]-Data[[#This Row],[cytodiffusion_classification_confidence]]</f>
        <v>4.4699999999999962E-2</v>
      </c>
    </row>
    <row r="1963" spans="1:41" x14ac:dyDescent="0.3">
      <c r="A1963" t="s">
        <v>2036</v>
      </c>
      <c r="B1963" t="s">
        <v>60</v>
      </c>
      <c r="C1963">
        <v>0</v>
      </c>
      <c r="D1963" t="s">
        <v>50</v>
      </c>
      <c r="E1963">
        <v>14.34</v>
      </c>
      <c r="F1963">
        <v>49.8</v>
      </c>
      <c r="G1963">
        <v>0.48199999999999998</v>
      </c>
      <c r="H1963">
        <v>0.34599999999999997</v>
      </c>
      <c r="I1963">
        <f>Data[[#This Row],[nucleus_area_pct]]/Data[[#This Row],[cytoplasm_ratio]]</f>
        <v>143.93063583815029</v>
      </c>
      <c r="J1963">
        <v>0.78200000000000003</v>
      </c>
      <c r="K1963">
        <v>0.41299999999999998</v>
      </c>
      <c r="L1963">
        <v>2.2999999999999998</v>
      </c>
      <c r="M1963">
        <v>1</v>
      </c>
      <c r="N1963">
        <v>0.66200000000000003</v>
      </c>
      <c r="O1963">
        <v>606</v>
      </c>
      <c r="P1963">
        <v>98</v>
      </c>
      <c r="Q1963">
        <v>181</v>
      </c>
      <c r="R1963">
        <v>150</v>
      </c>
      <c r="S1963">
        <v>180</v>
      </c>
      <c r="T1963">
        <f>(Data[[#This Row],[mean_r]]/256)*100</f>
        <v>70.703125</v>
      </c>
      <c r="U1963">
        <f>(Data[[#This Row],[mean_g]]/256)*100</f>
        <v>58.59375</v>
      </c>
      <c r="V1963">
        <f>(Data[[#This Row],[mean_b]]/256)*100</f>
        <v>70.3125</v>
      </c>
      <c r="W1963">
        <v>0.57299999999999995</v>
      </c>
      <c r="X1963" t="s">
        <v>63</v>
      </c>
      <c r="Y1963" t="s">
        <v>45</v>
      </c>
      <c r="Z1963">
        <v>8368</v>
      </c>
      <c r="AA1963">
        <v>6.06</v>
      </c>
      <c r="AB1963">
        <v>14.8</v>
      </c>
      <c r="AC1963">
        <v>36</v>
      </c>
      <c r="AD1963">
        <v>263198</v>
      </c>
      <c r="AE1963">
        <v>105.5</v>
      </c>
      <c r="AF1963">
        <v>35.700000000000003</v>
      </c>
      <c r="AG1963" t="s">
        <v>41</v>
      </c>
      <c r="AH1963" t="s">
        <v>47</v>
      </c>
      <c r="AI1963" t="s">
        <v>56</v>
      </c>
      <c r="AJ1963">
        <v>100</v>
      </c>
      <c r="AK1963">
        <v>224</v>
      </c>
      <c r="AL1963">
        <v>2.64E-2</v>
      </c>
      <c r="AM1963">
        <v>0.95850000000000002</v>
      </c>
      <c r="AN1963">
        <v>0.93340000000000001</v>
      </c>
      <c r="AO1963">
        <f>Data[[#This Row],[labeller_confidence_score]]-Data[[#This Row],[cytodiffusion_classification_confidence]]</f>
        <v>-2.5100000000000011E-2</v>
      </c>
    </row>
    <row r="1964" spans="1:41" x14ac:dyDescent="0.3">
      <c r="A1964" t="s">
        <v>2037</v>
      </c>
      <c r="B1964" t="s">
        <v>49</v>
      </c>
      <c r="C1964">
        <v>0</v>
      </c>
      <c r="D1964" t="s">
        <v>50</v>
      </c>
      <c r="E1964">
        <v>11.44</v>
      </c>
      <c r="F1964">
        <v>56.6</v>
      </c>
      <c r="G1964">
        <v>0.40400000000000003</v>
      </c>
      <c r="H1964">
        <v>0.436</v>
      </c>
      <c r="I1964">
        <f>Data[[#This Row],[nucleus_area_pct]]/Data[[#This Row],[cytoplasm_ratio]]</f>
        <v>129.81651376146789</v>
      </c>
      <c r="J1964">
        <v>0.91900000000000004</v>
      </c>
      <c r="K1964">
        <v>0.29299999999999998</v>
      </c>
      <c r="L1964">
        <v>3.84</v>
      </c>
      <c r="M1964">
        <v>3.5</v>
      </c>
      <c r="N1964">
        <v>0.79</v>
      </c>
      <c r="O1964">
        <v>353</v>
      </c>
      <c r="P1964">
        <v>73</v>
      </c>
      <c r="Q1964">
        <v>231</v>
      </c>
      <c r="R1964">
        <v>154</v>
      </c>
      <c r="S1964">
        <v>183</v>
      </c>
      <c r="T1964">
        <f>(Data[[#This Row],[mean_r]]/256)*100</f>
        <v>90.234375</v>
      </c>
      <c r="U1964">
        <f>(Data[[#This Row],[mean_g]]/256)*100</f>
        <v>60.15625</v>
      </c>
      <c r="V1964">
        <f>(Data[[#This Row],[mean_b]]/256)*100</f>
        <v>71.484375</v>
      </c>
      <c r="W1964">
        <v>0.72099999999999997</v>
      </c>
      <c r="X1964" t="s">
        <v>51</v>
      </c>
      <c r="Y1964" t="s">
        <v>40</v>
      </c>
      <c r="Z1964">
        <v>7852</v>
      </c>
      <c r="AA1964">
        <v>4.51</v>
      </c>
      <c r="AB1964">
        <v>16.2</v>
      </c>
      <c r="AC1964">
        <v>48.5</v>
      </c>
      <c r="AD1964">
        <v>195368</v>
      </c>
      <c r="AE1964">
        <v>89.9</v>
      </c>
      <c r="AF1964">
        <v>31.1</v>
      </c>
      <c r="AG1964" t="s">
        <v>41</v>
      </c>
      <c r="AH1964" t="s">
        <v>42</v>
      </c>
      <c r="AI1964" t="s">
        <v>56</v>
      </c>
      <c r="AJ1964">
        <v>100</v>
      </c>
      <c r="AK1964">
        <v>512</v>
      </c>
      <c r="AL1964">
        <v>8.5000000000000006E-2</v>
      </c>
      <c r="AM1964">
        <v>0.89419999999999999</v>
      </c>
      <c r="AN1964">
        <v>0.92149999999999999</v>
      </c>
      <c r="AO1964">
        <f>Data[[#This Row],[labeller_confidence_score]]-Data[[#This Row],[cytodiffusion_classification_confidence]]</f>
        <v>2.7299999999999991E-2</v>
      </c>
    </row>
    <row r="1965" spans="1:41" x14ac:dyDescent="0.3">
      <c r="A1965" t="s">
        <v>2038</v>
      </c>
      <c r="B1965" t="s">
        <v>58</v>
      </c>
      <c r="C1965">
        <v>1</v>
      </c>
      <c r="D1965" t="s">
        <v>38</v>
      </c>
      <c r="E1965">
        <v>15.43</v>
      </c>
      <c r="F1965">
        <v>80.900000000000006</v>
      </c>
      <c r="G1965">
        <v>0.61599999999999999</v>
      </c>
      <c r="H1965">
        <v>0.161</v>
      </c>
      <c r="I1965">
        <f>Data[[#This Row],[nucleus_area_pct]]/Data[[#This Row],[cytoplasm_ratio]]</f>
        <v>502.48447204968949</v>
      </c>
      <c r="J1965">
        <v>0.79600000000000004</v>
      </c>
      <c r="K1965">
        <v>0.497</v>
      </c>
      <c r="L1965">
        <v>1.68</v>
      </c>
      <c r="M1965">
        <v>1.2</v>
      </c>
      <c r="N1965">
        <v>0.82799999999999996</v>
      </c>
      <c r="O1965">
        <v>433</v>
      </c>
      <c r="P1965">
        <v>78</v>
      </c>
      <c r="Q1965">
        <v>181</v>
      </c>
      <c r="R1965">
        <v>151</v>
      </c>
      <c r="S1965">
        <v>203</v>
      </c>
      <c r="T1965">
        <f>(Data[[#This Row],[mean_r]]/256)*100</f>
        <v>70.703125</v>
      </c>
      <c r="U1965">
        <f>(Data[[#This Row],[mean_g]]/256)*100</f>
        <v>58.984375</v>
      </c>
      <c r="V1965">
        <f>(Data[[#This Row],[mean_b]]/256)*100</f>
        <v>79.296875</v>
      </c>
      <c r="W1965">
        <v>0.75900000000000001</v>
      </c>
      <c r="X1965" t="s">
        <v>51</v>
      </c>
      <c r="Y1965" t="s">
        <v>40</v>
      </c>
      <c r="Z1965">
        <v>3187</v>
      </c>
      <c r="AA1965">
        <v>5.35</v>
      </c>
      <c r="AB1965">
        <v>13.9</v>
      </c>
      <c r="AC1965">
        <v>31.4</v>
      </c>
      <c r="AD1965">
        <v>273208</v>
      </c>
      <c r="AE1965">
        <v>72.3</v>
      </c>
      <c r="AF1965">
        <v>33.799999999999997</v>
      </c>
      <c r="AG1965" t="s">
        <v>41</v>
      </c>
      <c r="AH1965" t="s">
        <v>42</v>
      </c>
      <c r="AI1965" t="s">
        <v>56</v>
      </c>
      <c r="AJ1965">
        <v>60</v>
      </c>
      <c r="AK1965">
        <v>224</v>
      </c>
      <c r="AL1965">
        <v>0.91320000000000001</v>
      </c>
      <c r="AM1965">
        <v>0.88170000000000004</v>
      </c>
      <c r="AN1965">
        <v>0.82750000000000001</v>
      </c>
      <c r="AO1965">
        <f>Data[[#This Row],[labeller_confidence_score]]-Data[[#This Row],[cytodiffusion_classification_confidence]]</f>
        <v>-5.4200000000000026E-2</v>
      </c>
    </row>
    <row r="1966" spans="1:41" x14ac:dyDescent="0.3">
      <c r="A1966" t="s">
        <v>2039</v>
      </c>
      <c r="B1966" t="s">
        <v>54</v>
      </c>
      <c r="C1966">
        <v>0</v>
      </c>
      <c r="D1966" t="s">
        <v>54</v>
      </c>
      <c r="E1966">
        <v>7.78</v>
      </c>
      <c r="F1966">
        <v>0</v>
      </c>
      <c r="G1966">
        <v>0</v>
      </c>
      <c r="H1966">
        <v>1</v>
      </c>
      <c r="I1966">
        <f>Data[[#This Row],[nucleus_area_pct]]/Data[[#This Row],[cytoplasm_ratio]]</f>
        <v>0</v>
      </c>
      <c r="J1966">
        <v>0.83099999999999996</v>
      </c>
      <c r="K1966">
        <v>0.157</v>
      </c>
      <c r="L1966">
        <v>0.4</v>
      </c>
      <c r="M1966">
        <v>1</v>
      </c>
      <c r="N1966">
        <v>0.95199999999999996</v>
      </c>
      <c r="O1966">
        <v>202</v>
      </c>
      <c r="P1966">
        <v>44</v>
      </c>
      <c r="Q1966">
        <v>232</v>
      </c>
      <c r="R1966">
        <v>107</v>
      </c>
      <c r="S1966">
        <v>125</v>
      </c>
      <c r="T1966">
        <f>(Data[[#This Row],[mean_r]]/256)*100</f>
        <v>90.625</v>
      </c>
      <c r="U1966">
        <f>(Data[[#This Row],[mean_g]]/256)*100</f>
        <v>41.796875</v>
      </c>
      <c r="V1966">
        <f>(Data[[#This Row],[mean_b]]/256)*100</f>
        <v>48.828125</v>
      </c>
      <c r="W1966">
        <v>0.42599999999999999</v>
      </c>
      <c r="X1966" t="s">
        <v>39</v>
      </c>
      <c r="Y1966" t="s">
        <v>40</v>
      </c>
      <c r="Z1966">
        <v>11347</v>
      </c>
      <c r="AA1966">
        <v>4.1900000000000004</v>
      </c>
      <c r="AB1966">
        <v>15.6</v>
      </c>
      <c r="AC1966">
        <v>35.6</v>
      </c>
      <c r="AD1966">
        <v>166177</v>
      </c>
      <c r="AE1966">
        <v>97</v>
      </c>
      <c r="AF1966">
        <v>35.200000000000003</v>
      </c>
      <c r="AG1966" t="s">
        <v>41</v>
      </c>
      <c r="AH1966" t="s">
        <v>42</v>
      </c>
      <c r="AI1966" t="s">
        <v>52</v>
      </c>
      <c r="AJ1966">
        <v>100</v>
      </c>
      <c r="AK1966">
        <v>512</v>
      </c>
      <c r="AL1966">
        <v>0.13009999999999999</v>
      </c>
      <c r="AM1966">
        <v>0.88029999999999997</v>
      </c>
      <c r="AN1966">
        <v>0.93459999999999999</v>
      </c>
      <c r="AO1966">
        <f>Data[[#This Row],[labeller_confidence_score]]-Data[[#This Row],[cytodiffusion_classification_confidence]]</f>
        <v>5.4300000000000015E-2</v>
      </c>
    </row>
    <row r="1967" spans="1:41" x14ac:dyDescent="0.3">
      <c r="A1967" t="s">
        <v>2040</v>
      </c>
      <c r="B1967" t="s">
        <v>74</v>
      </c>
      <c r="C1967">
        <v>0</v>
      </c>
      <c r="D1967" t="s">
        <v>75</v>
      </c>
      <c r="E1967">
        <v>2.8</v>
      </c>
      <c r="F1967">
        <v>0</v>
      </c>
      <c r="G1967">
        <v>0</v>
      </c>
      <c r="H1967">
        <v>1</v>
      </c>
      <c r="I1967">
        <f>Data[[#This Row],[nucleus_area_pct]]/Data[[#This Row],[cytoplasm_ratio]]</f>
        <v>0</v>
      </c>
      <c r="J1967">
        <v>0.78200000000000003</v>
      </c>
      <c r="K1967">
        <v>0.42799999999999999</v>
      </c>
      <c r="L1967">
        <v>3.34</v>
      </c>
      <c r="M1967">
        <v>1</v>
      </c>
      <c r="N1967">
        <v>0.76700000000000002</v>
      </c>
      <c r="O1967">
        <v>17</v>
      </c>
      <c r="P1967">
        <v>18</v>
      </c>
      <c r="Q1967">
        <v>217</v>
      </c>
      <c r="R1967">
        <v>154</v>
      </c>
      <c r="S1967">
        <v>178</v>
      </c>
      <c r="T1967">
        <f>(Data[[#This Row],[mean_r]]/256)*100</f>
        <v>84.765625</v>
      </c>
      <c r="U1967">
        <f>(Data[[#This Row],[mean_g]]/256)*100</f>
        <v>60.15625</v>
      </c>
      <c r="V1967">
        <f>(Data[[#This Row],[mean_b]]/256)*100</f>
        <v>69.53125</v>
      </c>
      <c r="W1967">
        <v>0.66</v>
      </c>
      <c r="X1967" t="s">
        <v>51</v>
      </c>
      <c r="Y1967" t="s">
        <v>40</v>
      </c>
      <c r="Z1967">
        <v>6098</v>
      </c>
      <c r="AA1967">
        <v>4.96</v>
      </c>
      <c r="AB1967">
        <v>14.6</v>
      </c>
      <c r="AC1967">
        <v>36.299999999999997</v>
      </c>
      <c r="AD1967">
        <v>202625</v>
      </c>
      <c r="AE1967">
        <v>79.8</v>
      </c>
      <c r="AF1967">
        <v>32</v>
      </c>
      <c r="AG1967" t="s">
        <v>64</v>
      </c>
      <c r="AH1967" t="s">
        <v>47</v>
      </c>
      <c r="AI1967" t="s">
        <v>56</v>
      </c>
      <c r="AJ1967">
        <v>60</v>
      </c>
      <c r="AK1967">
        <v>360</v>
      </c>
      <c r="AL1967">
        <v>9.4600000000000004E-2</v>
      </c>
      <c r="AM1967">
        <v>0.98870000000000002</v>
      </c>
      <c r="AN1967">
        <v>0.96350000000000002</v>
      </c>
      <c r="AO1967">
        <f>Data[[#This Row],[labeller_confidence_score]]-Data[[#This Row],[cytodiffusion_classification_confidence]]</f>
        <v>-2.52E-2</v>
      </c>
    </row>
    <row r="1968" spans="1:41" x14ac:dyDescent="0.3">
      <c r="A1968" t="s">
        <v>2041</v>
      </c>
      <c r="B1968" t="s">
        <v>74</v>
      </c>
      <c r="C1968">
        <v>0</v>
      </c>
      <c r="D1968" t="s">
        <v>75</v>
      </c>
      <c r="E1968">
        <v>2.4</v>
      </c>
      <c r="F1968">
        <v>0</v>
      </c>
      <c r="G1968">
        <v>0</v>
      </c>
      <c r="H1968">
        <v>1</v>
      </c>
      <c r="I1968">
        <f>Data[[#This Row],[nucleus_area_pct]]/Data[[#This Row],[cytoplasm_ratio]]</f>
        <v>0</v>
      </c>
      <c r="J1968">
        <v>0.77800000000000002</v>
      </c>
      <c r="K1968">
        <v>0.39800000000000002</v>
      </c>
      <c r="L1968">
        <v>2.98</v>
      </c>
      <c r="M1968">
        <v>1</v>
      </c>
      <c r="N1968">
        <v>0.72</v>
      </c>
      <c r="O1968">
        <v>32</v>
      </c>
      <c r="P1968">
        <v>24</v>
      </c>
      <c r="Q1968">
        <v>205</v>
      </c>
      <c r="R1968">
        <v>158</v>
      </c>
      <c r="S1968">
        <v>151</v>
      </c>
      <c r="T1968">
        <f>(Data[[#This Row],[mean_r]]/256)*100</f>
        <v>80.078125</v>
      </c>
      <c r="U1968">
        <f>(Data[[#This Row],[mean_g]]/256)*100</f>
        <v>61.71875</v>
      </c>
      <c r="V1968">
        <f>(Data[[#This Row],[mean_b]]/256)*100</f>
        <v>58.984375</v>
      </c>
      <c r="W1968">
        <v>0.437</v>
      </c>
      <c r="X1968" t="s">
        <v>51</v>
      </c>
      <c r="Y1968" t="s">
        <v>40</v>
      </c>
      <c r="Z1968">
        <v>9018</v>
      </c>
      <c r="AA1968">
        <v>4.33</v>
      </c>
      <c r="AB1968">
        <v>15</v>
      </c>
      <c r="AC1968">
        <v>56.3</v>
      </c>
      <c r="AD1968">
        <v>300337</v>
      </c>
      <c r="AE1968">
        <v>82.8</v>
      </c>
      <c r="AF1968">
        <v>32.799999999999997</v>
      </c>
      <c r="AG1968" t="s">
        <v>64</v>
      </c>
      <c r="AH1968" t="s">
        <v>47</v>
      </c>
      <c r="AI1968" t="s">
        <v>43</v>
      </c>
      <c r="AJ1968">
        <v>60</v>
      </c>
      <c r="AK1968">
        <v>256</v>
      </c>
      <c r="AL1968">
        <v>0.16159999999999999</v>
      </c>
      <c r="AM1968">
        <v>0.96460000000000001</v>
      </c>
      <c r="AN1968">
        <v>0.8508</v>
      </c>
      <c r="AO1968">
        <f>Data[[#This Row],[labeller_confidence_score]]-Data[[#This Row],[cytodiffusion_classification_confidence]]</f>
        <v>-0.11380000000000001</v>
      </c>
    </row>
    <row r="1969" spans="1:41" x14ac:dyDescent="0.3">
      <c r="A1969" t="s">
        <v>2042</v>
      </c>
      <c r="B1969" t="s">
        <v>103</v>
      </c>
      <c r="C1969">
        <v>1</v>
      </c>
      <c r="D1969" t="s">
        <v>104</v>
      </c>
      <c r="E1969">
        <v>4.84</v>
      </c>
      <c r="F1969">
        <v>0</v>
      </c>
      <c r="G1969">
        <v>0</v>
      </c>
      <c r="H1969">
        <v>1</v>
      </c>
      <c r="I1969">
        <f>Data[[#This Row],[nucleus_area_pct]]/Data[[#This Row],[cytoplasm_ratio]]</f>
        <v>0</v>
      </c>
      <c r="J1969">
        <v>0.34100000000000003</v>
      </c>
      <c r="K1969">
        <v>0.74</v>
      </c>
      <c r="L1969">
        <v>0.8</v>
      </c>
      <c r="M1969">
        <v>1</v>
      </c>
      <c r="N1969">
        <v>0.73899999999999999</v>
      </c>
      <c r="O1969">
        <v>108</v>
      </c>
      <c r="P1969">
        <v>40</v>
      </c>
      <c r="Q1969">
        <v>220</v>
      </c>
      <c r="R1969">
        <v>160</v>
      </c>
      <c r="S1969">
        <v>124</v>
      </c>
      <c r="T1969">
        <f>(Data[[#This Row],[mean_r]]/256)*100</f>
        <v>85.9375</v>
      </c>
      <c r="U1969">
        <f>(Data[[#This Row],[mean_g]]/256)*100</f>
        <v>62.5</v>
      </c>
      <c r="V1969">
        <f>(Data[[#This Row],[mean_b]]/256)*100</f>
        <v>48.4375</v>
      </c>
      <c r="W1969">
        <v>0.499</v>
      </c>
      <c r="X1969" t="s">
        <v>63</v>
      </c>
      <c r="Y1969" t="s">
        <v>45</v>
      </c>
      <c r="Z1969">
        <v>11151</v>
      </c>
      <c r="AA1969">
        <v>4.34</v>
      </c>
      <c r="AB1969">
        <v>12.3</v>
      </c>
      <c r="AC1969">
        <v>42.8</v>
      </c>
      <c r="AD1969">
        <v>259738</v>
      </c>
      <c r="AE1969">
        <v>84.1</v>
      </c>
      <c r="AF1969">
        <v>32.9</v>
      </c>
      <c r="AG1969" t="s">
        <v>46</v>
      </c>
      <c r="AH1969" t="s">
        <v>42</v>
      </c>
      <c r="AI1969" t="s">
        <v>56</v>
      </c>
      <c r="AJ1969">
        <v>100</v>
      </c>
      <c r="AK1969">
        <v>224</v>
      </c>
      <c r="AL1969">
        <v>0.71860000000000002</v>
      </c>
      <c r="AM1969">
        <v>0.92869999999999997</v>
      </c>
      <c r="AN1969">
        <v>0.60270000000000001</v>
      </c>
      <c r="AO1969">
        <f>Data[[#This Row],[labeller_confidence_score]]-Data[[#This Row],[cytodiffusion_classification_confidence]]</f>
        <v>-0.32599999999999996</v>
      </c>
    </row>
    <row r="1970" spans="1:41" x14ac:dyDescent="0.3">
      <c r="A1970" t="s">
        <v>2043</v>
      </c>
      <c r="B1970" t="s">
        <v>58</v>
      </c>
      <c r="C1970">
        <v>1</v>
      </c>
      <c r="D1970" t="s">
        <v>38</v>
      </c>
      <c r="E1970">
        <v>12.46</v>
      </c>
      <c r="F1970">
        <v>74.8</v>
      </c>
      <c r="G1970">
        <v>0.69599999999999995</v>
      </c>
      <c r="H1970">
        <v>0.25700000000000001</v>
      </c>
      <c r="I1970">
        <f>Data[[#This Row],[nucleus_area_pct]]/Data[[#This Row],[cytoplasm_ratio]]</f>
        <v>291.05058365758754</v>
      </c>
      <c r="J1970">
        <v>0.85299999999999998</v>
      </c>
      <c r="K1970">
        <v>0.38700000000000001</v>
      </c>
      <c r="L1970">
        <v>2.17</v>
      </c>
      <c r="M1970">
        <v>1</v>
      </c>
      <c r="N1970">
        <v>0.79800000000000004</v>
      </c>
      <c r="O1970">
        <v>505</v>
      </c>
      <c r="P1970">
        <v>74</v>
      </c>
      <c r="Q1970">
        <v>202</v>
      </c>
      <c r="R1970">
        <v>159</v>
      </c>
      <c r="S1970">
        <v>177</v>
      </c>
      <c r="T1970">
        <f>(Data[[#This Row],[mean_r]]/256)*100</f>
        <v>78.90625</v>
      </c>
      <c r="U1970">
        <f>(Data[[#This Row],[mean_g]]/256)*100</f>
        <v>62.109375</v>
      </c>
      <c r="V1970">
        <f>(Data[[#This Row],[mean_b]]/256)*100</f>
        <v>69.140625</v>
      </c>
      <c r="W1970">
        <v>0.82399999999999995</v>
      </c>
      <c r="X1970" t="s">
        <v>39</v>
      </c>
      <c r="Y1970" t="s">
        <v>40</v>
      </c>
      <c r="Z1970">
        <v>8664</v>
      </c>
      <c r="AA1970">
        <v>3</v>
      </c>
      <c r="AB1970">
        <v>11</v>
      </c>
      <c r="AC1970">
        <v>41.1</v>
      </c>
      <c r="AD1970">
        <v>173233</v>
      </c>
      <c r="AE1970">
        <v>98.3</v>
      </c>
      <c r="AF1970">
        <v>30.8</v>
      </c>
      <c r="AG1970" t="s">
        <v>41</v>
      </c>
      <c r="AH1970" t="s">
        <v>42</v>
      </c>
      <c r="AI1970" t="s">
        <v>52</v>
      </c>
      <c r="AJ1970">
        <v>60</v>
      </c>
      <c r="AK1970">
        <v>224</v>
      </c>
      <c r="AL1970">
        <v>0.91610000000000003</v>
      </c>
      <c r="AM1970">
        <v>0.78959999999999997</v>
      </c>
      <c r="AN1970">
        <v>0.83030000000000004</v>
      </c>
      <c r="AO1970">
        <f>Data[[#This Row],[labeller_confidence_score]]-Data[[#This Row],[cytodiffusion_classification_confidence]]</f>
        <v>4.0700000000000069E-2</v>
      </c>
    </row>
    <row r="1971" spans="1:41" x14ac:dyDescent="0.3">
      <c r="A1971" t="s">
        <v>2044</v>
      </c>
      <c r="B1971" t="s">
        <v>49</v>
      </c>
      <c r="C1971">
        <v>0</v>
      </c>
      <c r="D1971" t="s">
        <v>50</v>
      </c>
      <c r="E1971">
        <v>14.06</v>
      </c>
      <c r="F1971">
        <v>58.2</v>
      </c>
      <c r="G1971">
        <v>0.77800000000000002</v>
      </c>
      <c r="H1971">
        <v>0.42199999999999999</v>
      </c>
      <c r="I1971">
        <f>Data[[#This Row],[nucleus_area_pct]]/Data[[#This Row],[cytoplasm_ratio]]</f>
        <v>137.91469194312796</v>
      </c>
      <c r="J1971">
        <v>0.73699999999999999</v>
      </c>
      <c r="K1971">
        <v>0.36899999999999999</v>
      </c>
      <c r="L1971">
        <v>3.89</v>
      </c>
      <c r="M1971">
        <v>3.3</v>
      </c>
      <c r="N1971">
        <v>0.82599999999999996</v>
      </c>
      <c r="O1971">
        <v>424</v>
      </c>
      <c r="P1971">
        <v>72</v>
      </c>
      <c r="Q1971">
        <v>200</v>
      </c>
      <c r="R1971">
        <v>157</v>
      </c>
      <c r="S1971">
        <v>182</v>
      </c>
      <c r="T1971">
        <f>(Data[[#This Row],[mean_r]]/256)*100</f>
        <v>78.125</v>
      </c>
      <c r="U1971">
        <f>(Data[[#This Row],[mean_g]]/256)*100</f>
        <v>61.328125</v>
      </c>
      <c r="V1971">
        <f>(Data[[#This Row],[mean_b]]/256)*100</f>
        <v>71.09375</v>
      </c>
      <c r="W1971">
        <v>0.64900000000000002</v>
      </c>
      <c r="X1971" t="s">
        <v>39</v>
      </c>
      <c r="Y1971" t="s">
        <v>40</v>
      </c>
      <c r="Z1971">
        <v>9358</v>
      </c>
      <c r="AA1971">
        <v>3.39</v>
      </c>
      <c r="AB1971">
        <v>11.8</v>
      </c>
      <c r="AC1971">
        <v>47.7</v>
      </c>
      <c r="AD1971">
        <v>279852</v>
      </c>
      <c r="AE1971">
        <v>106.1</v>
      </c>
      <c r="AF1971">
        <v>33.200000000000003</v>
      </c>
      <c r="AG1971" t="s">
        <v>46</v>
      </c>
      <c r="AH1971" t="s">
        <v>47</v>
      </c>
      <c r="AI1971" t="s">
        <v>52</v>
      </c>
      <c r="AJ1971">
        <v>100</v>
      </c>
      <c r="AK1971">
        <v>512</v>
      </c>
      <c r="AL1971">
        <v>0.16039999999999999</v>
      </c>
      <c r="AM1971">
        <v>0.90080000000000005</v>
      </c>
      <c r="AN1971">
        <v>0.79659999999999997</v>
      </c>
      <c r="AO1971">
        <f>Data[[#This Row],[labeller_confidence_score]]-Data[[#This Row],[cytodiffusion_classification_confidence]]</f>
        <v>-0.10420000000000007</v>
      </c>
    </row>
    <row r="1972" spans="1:41" x14ac:dyDescent="0.3">
      <c r="A1972" t="s">
        <v>2045</v>
      </c>
      <c r="B1972" t="s">
        <v>62</v>
      </c>
      <c r="C1972">
        <v>0</v>
      </c>
      <c r="D1972" t="s">
        <v>50</v>
      </c>
      <c r="E1972">
        <v>9.76</v>
      </c>
      <c r="F1972">
        <v>88.3</v>
      </c>
      <c r="G1972">
        <v>0.76500000000000001</v>
      </c>
      <c r="H1972">
        <v>0.17899999999999999</v>
      </c>
      <c r="I1972">
        <f>Data[[#This Row],[nucleus_area_pct]]/Data[[#This Row],[cytoplasm_ratio]]</f>
        <v>493.29608938547489</v>
      </c>
      <c r="J1972">
        <v>0.81299999999999994</v>
      </c>
      <c r="K1972">
        <v>0.25600000000000001</v>
      </c>
      <c r="L1972">
        <v>0.91</v>
      </c>
      <c r="M1972">
        <v>1</v>
      </c>
      <c r="N1972">
        <v>0.95699999999999996</v>
      </c>
      <c r="O1972">
        <v>252</v>
      </c>
      <c r="P1972">
        <v>54</v>
      </c>
      <c r="Q1972">
        <v>212</v>
      </c>
      <c r="R1972">
        <v>163</v>
      </c>
      <c r="S1972">
        <v>202</v>
      </c>
      <c r="T1972">
        <f>(Data[[#This Row],[mean_r]]/256)*100</f>
        <v>82.8125</v>
      </c>
      <c r="U1972">
        <f>(Data[[#This Row],[mean_g]]/256)*100</f>
        <v>63.671875</v>
      </c>
      <c r="V1972">
        <f>(Data[[#This Row],[mean_b]]/256)*100</f>
        <v>78.90625</v>
      </c>
      <c r="W1972">
        <v>0.69699999999999995</v>
      </c>
      <c r="X1972" t="s">
        <v>63</v>
      </c>
      <c r="Y1972" t="s">
        <v>45</v>
      </c>
      <c r="Z1972">
        <v>3409</v>
      </c>
      <c r="AA1972">
        <v>5.33</v>
      </c>
      <c r="AB1972">
        <v>14.5</v>
      </c>
      <c r="AC1972">
        <v>44.2</v>
      </c>
      <c r="AD1972">
        <v>156307</v>
      </c>
      <c r="AE1972">
        <v>93.1</v>
      </c>
      <c r="AF1972">
        <v>31.4</v>
      </c>
      <c r="AG1972" t="s">
        <v>41</v>
      </c>
      <c r="AH1972" t="s">
        <v>47</v>
      </c>
      <c r="AI1972" t="s">
        <v>56</v>
      </c>
      <c r="AJ1972">
        <v>40</v>
      </c>
      <c r="AK1972">
        <v>360</v>
      </c>
      <c r="AL1972">
        <v>0.1032</v>
      </c>
      <c r="AM1972">
        <v>0.92600000000000005</v>
      </c>
      <c r="AN1972">
        <v>0.88529999999999998</v>
      </c>
      <c r="AO1972">
        <f>Data[[#This Row],[labeller_confidence_score]]-Data[[#This Row],[cytodiffusion_classification_confidence]]</f>
        <v>-4.0700000000000069E-2</v>
      </c>
    </row>
    <row r="1973" spans="1:41" x14ac:dyDescent="0.3">
      <c r="A1973" t="s">
        <v>2046</v>
      </c>
      <c r="B1973" t="s">
        <v>81</v>
      </c>
      <c r="C1973">
        <v>1</v>
      </c>
      <c r="D1973" t="s">
        <v>82</v>
      </c>
      <c r="E1973">
        <v>16.309999999999999</v>
      </c>
      <c r="F1973">
        <v>82.4</v>
      </c>
      <c r="G1973">
        <v>0.308</v>
      </c>
      <c r="H1973">
        <v>0.193</v>
      </c>
      <c r="I1973">
        <f>Data[[#This Row],[nucleus_area_pct]]/Data[[#This Row],[cytoplasm_ratio]]</f>
        <v>426.94300518134719</v>
      </c>
      <c r="J1973">
        <v>0.86499999999999999</v>
      </c>
      <c r="K1973">
        <v>0.254</v>
      </c>
      <c r="L1973">
        <v>0.66</v>
      </c>
      <c r="M1973">
        <v>1</v>
      </c>
      <c r="N1973">
        <v>0.89</v>
      </c>
      <c r="O1973">
        <v>618</v>
      </c>
      <c r="P1973">
        <v>120</v>
      </c>
      <c r="Q1973">
        <v>206</v>
      </c>
      <c r="R1973">
        <v>168</v>
      </c>
      <c r="S1973">
        <v>181</v>
      </c>
      <c r="T1973">
        <f>(Data[[#This Row],[mean_r]]/256)*100</f>
        <v>80.46875</v>
      </c>
      <c r="U1973">
        <f>(Data[[#This Row],[mean_g]]/256)*100</f>
        <v>65.625</v>
      </c>
      <c r="V1973">
        <f>(Data[[#This Row],[mean_b]]/256)*100</f>
        <v>70.703125</v>
      </c>
      <c r="W1973">
        <v>0.71099999999999997</v>
      </c>
      <c r="X1973" t="s">
        <v>63</v>
      </c>
      <c r="Y1973" t="s">
        <v>40</v>
      </c>
      <c r="Z1973">
        <v>7116</v>
      </c>
      <c r="AA1973">
        <v>4.5599999999999996</v>
      </c>
      <c r="AB1973">
        <v>14.3</v>
      </c>
      <c r="AC1973">
        <v>40.1</v>
      </c>
      <c r="AD1973">
        <v>318696</v>
      </c>
      <c r="AE1973">
        <v>99.7</v>
      </c>
      <c r="AF1973">
        <v>31.8</v>
      </c>
      <c r="AG1973" t="s">
        <v>46</v>
      </c>
      <c r="AH1973" t="s">
        <v>47</v>
      </c>
      <c r="AI1973" t="s">
        <v>56</v>
      </c>
      <c r="AJ1973">
        <v>100</v>
      </c>
      <c r="AK1973">
        <v>360</v>
      </c>
      <c r="AL1973">
        <v>0.75960000000000005</v>
      </c>
      <c r="AM1973">
        <v>0.81200000000000006</v>
      </c>
      <c r="AN1973">
        <v>0.79279999999999995</v>
      </c>
      <c r="AO1973">
        <f>Data[[#This Row],[labeller_confidence_score]]-Data[[#This Row],[cytodiffusion_classification_confidence]]</f>
        <v>-1.9200000000000106E-2</v>
      </c>
    </row>
    <row r="1974" spans="1:41" x14ac:dyDescent="0.3">
      <c r="A1974" t="s">
        <v>2047</v>
      </c>
      <c r="B1974" t="s">
        <v>49</v>
      </c>
      <c r="C1974">
        <v>0</v>
      </c>
      <c r="D1974" t="s">
        <v>50</v>
      </c>
      <c r="E1974">
        <v>11.58</v>
      </c>
      <c r="F1974">
        <v>59.5</v>
      </c>
      <c r="G1974">
        <v>0.56699999999999995</v>
      </c>
      <c r="H1974">
        <v>0.504</v>
      </c>
      <c r="I1974">
        <f>Data[[#This Row],[nucleus_area_pct]]/Data[[#This Row],[cytoplasm_ratio]]</f>
        <v>118.05555555555556</v>
      </c>
      <c r="J1974">
        <v>0.76100000000000001</v>
      </c>
      <c r="K1974">
        <v>0.48599999999999999</v>
      </c>
      <c r="L1974">
        <v>3.12</v>
      </c>
      <c r="M1974">
        <v>2.9</v>
      </c>
      <c r="N1974">
        <v>0.92900000000000005</v>
      </c>
      <c r="O1974">
        <v>328</v>
      </c>
      <c r="P1974">
        <v>66</v>
      </c>
      <c r="Q1974">
        <v>200</v>
      </c>
      <c r="R1974">
        <v>197</v>
      </c>
      <c r="S1974">
        <v>212</v>
      </c>
      <c r="T1974">
        <f>(Data[[#This Row],[mean_r]]/256)*100</f>
        <v>78.125</v>
      </c>
      <c r="U1974">
        <f>(Data[[#This Row],[mean_g]]/256)*100</f>
        <v>76.953125</v>
      </c>
      <c r="V1974">
        <f>(Data[[#This Row],[mean_b]]/256)*100</f>
        <v>82.8125</v>
      </c>
      <c r="W1974">
        <v>0.755</v>
      </c>
      <c r="X1974" t="s">
        <v>51</v>
      </c>
      <c r="Y1974" t="s">
        <v>40</v>
      </c>
      <c r="Z1974">
        <v>6173</v>
      </c>
      <c r="AA1974">
        <v>4.79</v>
      </c>
      <c r="AB1974">
        <v>16.7</v>
      </c>
      <c r="AC1974">
        <v>46.1</v>
      </c>
      <c r="AD1974">
        <v>156337</v>
      </c>
      <c r="AE1974">
        <v>89.8</v>
      </c>
      <c r="AF1974">
        <v>32.700000000000003</v>
      </c>
      <c r="AG1974" t="s">
        <v>46</v>
      </c>
      <c r="AH1974" t="s">
        <v>68</v>
      </c>
      <c r="AI1974" t="s">
        <v>52</v>
      </c>
      <c r="AJ1974">
        <v>100</v>
      </c>
      <c r="AK1974">
        <v>256</v>
      </c>
      <c r="AL1974">
        <v>0.1401</v>
      </c>
      <c r="AM1974">
        <v>0.93279999999999996</v>
      </c>
      <c r="AN1974">
        <v>0.90100000000000002</v>
      </c>
      <c r="AO1974">
        <f>Data[[#This Row],[labeller_confidence_score]]-Data[[#This Row],[cytodiffusion_classification_confidence]]</f>
        <v>-3.1799999999999939E-2</v>
      </c>
    </row>
    <row r="1975" spans="1:41" x14ac:dyDescent="0.3">
      <c r="A1975" t="s">
        <v>2048</v>
      </c>
      <c r="B1975" t="s">
        <v>67</v>
      </c>
      <c r="C1975">
        <v>1</v>
      </c>
      <c r="D1975" t="s">
        <v>67</v>
      </c>
      <c r="E1975">
        <v>8.0299999999999994</v>
      </c>
      <c r="F1975">
        <v>28.8</v>
      </c>
      <c r="G1975">
        <v>0.20399999999999999</v>
      </c>
      <c r="H1975">
        <v>0.69099999999999995</v>
      </c>
      <c r="I1975">
        <f>Data[[#This Row],[nucleus_area_pct]]/Data[[#This Row],[cytoplasm_ratio]]</f>
        <v>41.678726483357458</v>
      </c>
      <c r="J1975">
        <v>0.16</v>
      </c>
      <c r="K1975">
        <v>0.42299999999999999</v>
      </c>
      <c r="L1975">
        <v>0.82</v>
      </c>
      <c r="M1975">
        <v>1.8</v>
      </c>
      <c r="N1975">
        <v>0.69899999999999995</v>
      </c>
      <c r="O1975">
        <v>258</v>
      </c>
      <c r="P1975">
        <v>40</v>
      </c>
      <c r="Q1975">
        <v>216</v>
      </c>
      <c r="R1975">
        <v>154</v>
      </c>
      <c r="S1975">
        <v>131</v>
      </c>
      <c r="T1975">
        <f>(Data[[#This Row],[mean_r]]/256)*100</f>
        <v>84.375</v>
      </c>
      <c r="U1975">
        <f>(Data[[#This Row],[mean_g]]/256)*100</f>
        <v>60.15625</v>
      </c>
      <c r="V1975">
        <f>(Data[[#This Row],[mean_b]]/256)*100</f>
        <v>51.171875</v>
      </c>
      <c r="W1975">
        <v>0.38500000000000001</v>
      </c>
      <c r="X1975" t="s">
        <v>51</v>
      </c>
      <c r="Y1975" t="s">
        <v>45</v>
      </c>
      <c r="Z1975">
        <v>8195</v>
      </c>
      <c r="AA1975">
        <v>5.16</v>
      </c>
      <c r="AB1975">
        <v>11.5</v>
      </c>
      <c r="AC1975">
        <v>43</v>
      </c>
      <c r="AD1975">
        <v>247987</v>
      </c>
      <c r="AE1975">
        <v>66.599999999999994</v>
      </c>
      <c r="AF1975">
        <v>37.4</v>
      </c>
      <c r="AG1975" t="s">
        <v>64</v>
      </c>
      <c r="AH1975" t="s">
        <v>47</v>
      </c>
      <c r="AI1975" t="s">
        <v>56</v>
      </c>
      <c r="AJ1975">
        <v>100</v>
      </c>
      <c r="AK1975">
        <v>512</v>
      </c>
      <c r="AL1975">
        <v>0.8306</v>
      </c>
      <c r="AM1975">
        <v>0.8206</v>
      </c>
      <c r="AN1975">
        <v>0.75890000000000002</v>
      </c>
      <c r="AO1975">
        <f>Data[[#This Row],[labeller_confidence_score]]-Data[[#This Row],[cytodiffusion_classification_confidence]]</f>
        <v>-6.1699999999999977E-2</v>
      </c>
    </row>
    <row r="1976" spans="1:41" x14ac:dyDescent="0.3">
      <c r="A1976" t="s">
        <v>2049</v>
      </c>
      <c r="B1976" t="s">
        <v>62</v>
      </c>
      <c r="C1976">
        <v>0</v>
      </c>
      <c r="D1976" t="s">
        <v>50</v>
      </c>
      <c r="E1976">
        <v>9.4600000000000009</v>
      </c>
      <c r="F1976">
        <v>90.4</v>
      </c>
      <c r="G1976">
        <v>0.71599999999999997</v>
      </c>
      <c r="H1976">
        <v>0.20899999999999999</v>
      </c>
      <c r="I1976">
        <f>Data[[#This Row],[nucleus_area_pct]]/Data[[#This Row],[cytoplasm_ratio]]</f>
        <v>432.53588516746419</v>
      </c>
      <c r="J1976">
        <v>0.94499999999999995</v>
      </c>
      <c r="K1976">
        <v>0.21299999999999999</v>
      </c>
      <c r="L1976">
        <v>0.67</v>
      </c>
      <c r="M1976">
        <v>1</v>
      </c>
      <c r="N1976">
        <v>0.97</v>
      </c>
      <c r="O1976">
        <v>259</v>
      </c>
      <c r="P1976">
        <v>59</v>
      </c>
      <c r="Q1976">
        <v>187</v>
      </c>
      <c r="R1976">
        <v>153</v>
      </c>
      <c r="S1976">
        <v>199</v>
      </c>
      <c r="T1976">
        <f>(Data[[#This Row],[mean_r]]/256)*100</f>
        <v>73.046875</v>
      </c>
      <c r="U1976">
        <f>(Data[[#This Row],[mean_g]]/256)*100</f>
        <v>59.765625</v>
      </c>
      <c r="V1976">
        <f>(Data[[#This Row],[mean_b]]/256)*100</f>
        <v>77.734375</v>
      </c>
      <c r="W1976">
        <v>0.72799999999999998</v>
      </c>
      <c r="X1976" t="s">
        <v>63</v>
      </c>
      <c r="Y1976" t="s">
        <v>40</v>
      </c>
      <c r="Z1976">
        <v>5921</v>
      </c>
      <c r="AA1976">
        <v>4.7300000000000004</v>
      </c>
      <c r="AB1976">
        <v>14.9</v>
      </c>
      <c r="AC1976">
        <v>48.5</v>
      </c>
      <c r="AD1976">
        <v>262885</v>
      </c>
      <c r="AE1976">
        <v>88.3</v>
      </c>
      <c r="AF1976">
        <v>30.8</v>
      </c>
      <c r="AG1976" t="s">
        <v>41</v>
      </c>
      <c r="AH1976" t="s">
        <v>42</v>
      </c>
      <c r="AI1976" t="s">
        <v>43</v>
      </c>
      <c r="AJ1976">
        <v>100</v>
      </c>
      <c r="AK1976">
        <v>256</v>
      </c>
      <c r="AL1976">
        <v>5.1400000000000001E-2</v>
      </c>
      <c r="AM1976">
        <v>0.89529999999999998</v>
      </c>
      <c r="AN1976">
        <v>0.91879999999999995</v>
      </c>
      <c r="AO1976">
        <f>Data[[#This Row],[labeller_confidence_score]]-Data[[#This Row],[cytodiffusion_classification_confidence]]</f>
        <v>2.3499999999999965E-2</v>
      </c>
    </row>
    <row r="1977" spans="1:41" x14ac:dyDescent="0.3">
      <c r="A1977" t="s">
        <v>2050</v>
      </c>
      <c r="B1977" t="s">
        <v>62</v>
      </c>
      <c r="C1977">
        <v>0</v>
      </c>
      <c r="D1977" t="s">
        <v>50</v>
      </c>
      <c r="E1977">
        <v>6.65</v>
      </c>
      <c r="F1977">
        <v>79.2</v>
      </c>
      <c r="G1977">
        <v>0.80900000000000005</v>
      </c>
      <c r="H1977">
        <v>0.24299999999999999</v>
      </c>
      <c r="I1977">
        <f>Data[[#This Row],[nucleus_area_pct]]/Data[[#This Row],[cytoplasm_ratio]]</f>
        <v>325.92592592592592</v>
      </c>
      <c r="J1977">
        <v>0.90500000000000003</v>
      </c>
      <c r="K1977">
        <v>0.28299999999999997</v>
      </c>
      <c r="L1977">
        <v>1.22</v>
      </c>
      <c r="M1977">
        <v>1</v>
      </c>
      <c r="N1977">
        <v>0.90600000000000003</v>
      </c>
      <c r="O1977">
        <v>245</v>
      </c>
      <c r="P1977">
        <v>59</v>
      </c>
      <c r="Q1977">
        <v>180</v>
      </c>
      <c r="R1977">
        <v>167</v>
      </c>
      <c r="S1977">
        <v>183</v>
      </c>
      <c r="T1977">
        <f>(Data[[#This Row],[mean_r]]/256)*100</f>
        <v>70.3125</v>
      </c>
      <c r="U1977">
        <f>(Data[[#This Row],[mean_g]]/256)*100</f>
        <v>65.234375</v>
      </c>
      <c r="V1977">
        <f>(Data[[#This Row],[mean_b]]/256)*100</f>
        <v>71.484375</v>
      </c>
      <c r="W1977">
        <v>0.72899999999999998</v>
      </c>
      <c r="X1977" t="s">
        <v>51</v>
      </c>
      <c r="Y1977" t="s">
        <v>45</v>
      </c>
      <c r="Z1977">
        <v>7803</v>
      </c>
      <c r="AA1977">
        <v>4.55</v>
      </c>
      <c r="AB1977">
        <v>14.8</v>
      </c>
      <c r="AC1977">
        <v>50.1</v>
      </c>
      <c r="AD1977">
        <v>225718</v>
      </c>
      <c r="AE1977">
        <v>100.4</v>
      </c>
      <c r="AF1977">
        <v>33.799999999999997</v>
      </c>
      <c r="AG1977" t="s">
        <v>64</v>
      </c>
      <c r="AH1977" t="s">
        <v>47</v>
      </c>
      <c r="AI1977" t="s">
        <v>52</v>
      </c>
      <c r="AJ1977">
        <v>60</v>
      </c>
      <c r="AK1977">
        <v>224</v>
      </c>
      <c r="AL1977">
        <v>6.3100000000000003E-2</v>
      </c>
      <c r="AM1977">
        <v>0.8216</v>
      </c>
      <c r="AN1977">
        <v>0.95</v>
      </c>
      <c r="AO1977">
        <f>Data[[#This Row],[labeller_confidence_score]]-Data[[#This Row],[cytodiffusion_classification_confidence]]</f>
        <v>0.12839999999999996</v>
      </c>
    </row>
    <row r="1978" spans="1:41" x14ac:dyDescent="0.3">
      <c r="A1978" t="s">
        <v>2051</v>
      </c>
      <c r="B1978" t="s">
        <v>54</v>
      </c>
      <c r="C1978">
        <v>0</v>
      </c>
      <c r="D1978" t="s">
        <v>54</v>
      </c>
      <c r="E1978">
        <v>7.71</v>
      </c>
      <c r="F1978">
        <v>0</v>
      </c>
      <c r="G1978">
        <v>0</v>
      </c>
      <c r="H1978">
        <v>1</v>
      </c>
      <c r="I1978">
        <f>Data[[#This Row],[nucleus_area_pct]]/Data[[#This Row],[cytoplasm_ratio]]</f>
        <v>0</v>
      </c>
      <c r="J1978">
        <v>0.80600000000000005</v>
      </c>
      <c r="K1978">
        <v>0.24199999999999999</v>
      </c>
      <c r="L1978">
        <v>0.56000000000000005</v>
      </c>
      <c r="M1978">
        <v>1</v>
      </c>
      <c r="N1978">
        <v>0.97</v>
      </c>
      <c r="O1978">
        <v>205</v>
      </c>
      <c r="P1978">
        <v>45</v>
      </c>
      <c r="Q1978">
        <v>231</v>
      </c>
      <c r="R1978">
        <v>120</v>
      </c>
      <c r="S1978">
        <v>135</v>
      </c>
      <c r="T1978">
        <f>(Data[[#This Row],[mean_r]]/256)*100</f>
        <v>90.234375</v>
      </c>
      <c r="U1978">
        <f>(Data[[#This Row],[mean_g]]/256)*100</f>
        <v>46.875</v>
      </c>
      <c r="V1978">
        <f>(Data[[#This Row],[mean_b]]/256)*100</f>
        <v>52.734375</v>
      </c>
      <c r="W1978">
        <v>0.50900000000000001</v>
      </c>
      <c r="X1978" t="s">
        <v>39</v>
      </c>
      <c r="Y1978" t="s">
        <v>45</v>
      </c>
      <c r="Z1978">
        <v>8222</v>
      </c>
      <c r="AA1978">
        <v>4.49</v>
      </c>
      <c r="AB1978">
        <v>12.8</v>
      </c>
      <c r="AC1978">
        <v>30.9</v>
      </c>
      <c r="AD1978">
        <v>369563</v>
      </c>
      <c r="AE1978">
        <v>94.5</v>
      </c>
      <c r="AF1978">
        <v>33.4</v>
      </c>
      <c r="AG1978" t="s">
        <v>41</v>
      </c>
      <c r="AH1978" t="s">
        <v>47</v>
      </c>
      <c r="AI1978" t="s">
        <v>56</v>
      </c>
      <c r="AJ1978">
        <v>60</v>
      </c>
      <c r="AK1978">
        <v>224</v>
      </c>
      <c r="AL1978">
        <v>0.14940000000000001</v>
      </c>
      <c r="AM1978">
        <v>0.95479999999999998</v>
      </c>
      <c r="AN1978">
        <v>1</v>
      </c>
      <c r="AO1978">
        <f>Data[[#This Row],[labeller_confidence_score]]-Data[[#This Row],[cytodiffusion_classification_confidence]]</f>
        <v>4.5200000000000018E-2</v>
      </c>
    </row>
    <row r="1979" spans="1:41" x14ac:dyDescent="0.3">
      <c r="A1979" t="s">
        <v>2052</v>
      </c>
      <c r="B1979" t="s">
        <v>49</v>
      </c>
      <c r="C1979">
        <v>0</v>
      </c>
      <c r="D1979" t="s">
        <v>50</v>
      </c>
      <c r="E1979">
        <v>13.33</v>
      </c>
      <c r="F1979">
        <v>49.6</v>
      </c>
      <c r="G1979">
        <v>0.48399999999999999</v>
      </c>
      <c r="H1979">
        <v>0.33400000000000002</v>
      </c>
      <c r="I1979">
        <f>Data[[#This Row],[nucleus_area_pct]]/Data[[#This Row],[cytoplasm_ratio]]</f>
        <v>148.50299401197606</v>
      </c>
      <c r="J1979">
        <v>0.82599999999999996</v>
      </c>
      <c r="K1979">
        <v>0.315</v>
      </c>
      <c r="L1979">
        <v>3.21</v>
      </c>
      <c r="M1979">
        <v>4.0999999999999996</v>
      </c>
      <c r="N1979">
        <v>0.88900000000000001</v>
      </c>
      <c r="O1979">
        <v>418</v>
      </c>
      <c r="P1979">
        <v>75</v>
      </c>
      <c r="Q1979">
        <v>196</v>
      </c>
      <c r="R1979">
        <v>185</v>
      </c>
      <c r="S1979">
        <v>182</v>
      </c>
      <c r="T1979">
        <f>(Data[[#This Row],[mean_r]]/256)*100</f>
        <v>76.5625</v>
      </c>
      <c r="U1979">
        <f>(Data[[#This Row],[mean_g]]/256)*100</f>
        <v>72.265625</v>
      </c>
      <c r="V1979">
        <f>(Data[[#This Row],[mean_b]]/256)*100</f>
        <v>71.09375</v>
      </c>
      <c r="W1979">
        <v>0.65600000000000003</v>
      </c>
      <c r="X1979" t="s">
        <v>51</v>
      </c>
      <c r="Y1979" t="s">
        <v>40</v>
      </c>
      <c r="Z1979">
        <v>5982</v>
      </c>
      <c r="AA1979">
        <v>4.1900000000000004</v>
      </c>
      <c r="AB1979">
        <v>13.1</v>
      </c>
      <c r="AC1979">
        <v>30.9</v>
      </c>
      <c r="AD1979">
        <v>325496</v>
      </c>
      <c r="AE1979">
        <v>85.9</v>
      </c>
      <c r="AF1979">
        <v>34</v>
      </c>
      <c r="AG1979" t="s">
        <v>41</v>
      </c>
      <c r="AH1979" t="s">
        <v>42</v>
      </c>
      <c r="AI1979" t="s">
        <v>56</v>
      </c>
      <c r="AJ1979">
        <v>60</v>
      </c>
      <c r="AK1979">
        <v>224</v>
      </c>
      <c r="AL1979">
        <v>4.99E-2</v>
      </c>
      <c r="AM1979">
        <v>0.92679999999999996</v>
      </c>
      <c r="AN1979">
        <v>0.96650000000000003</v>
      </c>
      <c r="AO1979">
        <f>Data[[#This Row],[labeller_confidence_score]]-Data[[#This Row],[cytodiffusion_classification_confidence]]</f>
        <v>3.9700000000000069E-2</v>
      </c>
    </row>
    <row r="1980" spans="1:41" x14ac:dyDescent="0.3">
      <c r="A1980" t="s">
        <v>2053</v>
      </c>
      <c r="B1980" t="s">
        <v>49</v>
      </c>
      <c r="C1980">
        <v>0</v>
      </c>
      <c r="D1980" t="s">
        <v>50</v>
      </c>
      <c r="E1980">
        <v>11.87</v>
      </c>
      <c r="F1980">
        <v>53.4</v>
      </c>
      <c r="G1980">
        <v>0.58099999999999996</v>
      </c>
      <c r="H1980">
        <v>0.39</v>
      </c>
      <c r="I1980">
        <f>Data[[#This Row],[nucleus_area_pct]]/Data[[#This Row],[cytoplasm_ratio]]</f>
        <v>136.92307692307691</v>
      </c>
      <c r="J1980">
        <v>0.72699999999999998</v>
      </c>
      <c r="K1980">
        <v>0.41499999999999998</v>
      </c>
      <c r="L1980">
        <v>3.87</v>
      </c>
      <c r="M1980">
        <v>3.5</v>
      </c>
      <c r="N1980">
        <v>0.84499999999999997</v>
      </c>
      <c r="O1980">
        <v>457</v>
      </c>
      <c r="P1980">
        <v>78</v>
      </c>
      <c r="Q1980">
        <v>195</v>
      </c>
      <c r="R1980">
        <v>148</v>
      </c>
      <c r="S1980">
        <v>174</v>
      </c>
      <c r="T1980">
        <f>(Data[[#This Row],[mean_r]]/256)*100</f>
        <v>76.171875</v>
      </c>
      <c r="U1980">
        <f>(Data[[#This Row],[mean_g]]/256)*100</f>
        <v>57.8125</v>
      </c>
      <c r="V1980">
        <f>(Data[[#This Row],[mean_b]]/256)*100</f>
        <v>67.96875</v>
      </c>
      <c r="W1980">
        <v>0.78500000000000003</v>
      </c>
      <c r="X1980" t="s">
        <v>63</v>
      </c>
      <c r="Y1980" t="s">
        <v>45</v>
      </c>
      <c r="Z1980">
        <v>8270</v>
      </c>
      <c r="AA1980">
        <v>4.8099999999999996</v>
      </c>
      <c r="AB1980">
        <v>10.199999999999999</v>
      </c>
      <c r="AC1980">
        <v>38.299999999999997</v>
      </c>
      <c r="AD1980">
        <v>172845</v>
      </c>
      <c r="AE1980">
        <v>87.2</v>
      </c>
      <c r="AF1980">
        <v>30.9</v>
      </c>
      <c r="AG1980" t="s">
        <v>46</v>
      </c>
      <c r="AH1980" t="s">
        <v>47</v>
      </c>
      <c r="AI1980" t="s">
        <v>43</v>
      </c>
      <c r="AJ1980">
        <v>100</v>
      </c>
      <c r="AK1980">
        <v>512</v>
      </c>
      <c r="AL1980">
        <v>0.1149</v>
      </c>
      <c r="AM1980">
        <v>0.98650000000000004</v>
      </c>
      <c r="AN1980">
        <v>0.85199999999999998</v>
      </c>
      <c r="AO1980">
        <f>Data[[#This Row],[labeller_confidence_score]]-Data[[#This Row],[cytodiffusion_classification_confidence]]</f>
        <v>-0.13450000000000006</v>
      </c>
    </row>
    <row r="1981" spans="1:41" x14ac:dyDescent="0.3">
      <c r="A1981" t="s">
        <v>2054</v>
      </c>
      <c r="B1981" t="s">
        <v>54</v>
      </c>
      <c r="C1981">
        <v>0</v>
      </c>
      <c r="D1981" t="s">
        <v>54</v>
      </c>
      <c r="E1981">
        <v>7.88</v>
      </c>
      <c r="F1981">
        <v>0</v>
      </c>
      <c r="G1981">
        <v>0</v>
      </c>
      <c r="H1981">
        <v>1</v>
      </c>
      <c r="I1981">
        <f>Data[[#This Row],[nucleus_area_pct]]/Data[[#This Row],[cytoplasm_ratio]]</f>
        <v>0</v>
      </c>
      <c r="J1981">
        <v>0.94799999999999995</v>
      </c>
      <c r="K1981">
        <v>0.16600000000000001</v>
      </c>
      <c r="L1981">
        <v>0.48</v>
      </c>
      <c r="M1981">
        <v>1</v>
      </c>
      <c r="N1981">
        <v>0.93500000000000005</v>
      </c>
      <c r="O1981">
        <v>192</v>
      </c>
      <c r="P1981">
        <v>45</v>
      </c>
      <c r="Q1981">
        <v>207</v>
      </c>
      <c r="R1981">
        <v>124</v>
      </c>
      <c r="S1981">
        <v>144</v>
      </c>
      <c r="T1981">
        <f>(Data[[#This Row],[mean_r]]/256)*100</f>
        <v>80.859375</v>
      </c>
      <c r="U1981">
        <f>(Data[[#This Row],[mean_g]]/256)*100</f>
        <v>48.4375</v>
      </c>
      <c r="V1981">
        <f>(Data[[#This Row],[mean_b]]/256)*100</f>
        <v>56.25</v>
      </c>
      <c r="W1981">
        <v>0.51700000000000002</v>
      </c>
      <c r="X1981" t="s">
        <v>63</v>
      </c>
      <c r="Y1981" t="s">
        <v>45</v>
      </c>
      <c r="Z1981">
        <v>9234</v>
      </c>
      <c r="AA1981">
        <v>5.23</v>
      </c>
      <c r="AB1981">
        <v>12.5</v>
      </c>
      <c r="AC1981">
        <v>38.799999999999997</v>
      </c>
      <c r="AD1981">
        <v>312810</v>
      </c>
      <c r="AE1981">
        <v>69.7</v>
      </c>
      <c r="AF1981">
        <v>33.9</v>
      </c>
      <c r="AG1981" t="s">
        <v>64</v>
      </c>
      <c r="AH1981" t="s">
        <v>42</v>
      </c>
      <c r="AI1981" t="s">
        <v>56</v>
      </c>
      <c r="AJ1981">
        <v>100</v>
      </c>
      <c r="AK1981">
        <v>256</v>
      </c>
      <c r="AL1981">
        <v>0.10979999999999999</v>
      </c>
      <c r="AM1981">
        <v>0.89949999999999997</v>
      </c>
      <c r="AN1981">
        <v>0.93610000000000004</v>
      </c>
      <c r="AO1981">
        <f>Data[[#This Row],[labeller_confidence_score]]-Data[[#This Row],[cytodiffusion_classification_confidence]]</f>
        <v>3.6600000000000077E-2</v>
      </c>
    </row>
    <row r="1982" spans="1:41" x14ac:dyDescent="0.3">
      <c r="A1982" t="s">
        <v>2055</v>
      </c>
      <c r="B1982" t="s">
        <v>49</v>
      </c>
      <c r="C1982">
        <v>0</v>
      </c>
      <c r="D1982" t="s">
        <v>50</v>
      </c>
      <c r="E1982">
        <v>11.62</v>
      </c>
      <c r="F1982">
        <v>56.2</v>
      </c>
      <c r="G1982">
        <v>0.65500000000000003</v>
      </c>
      <c r="H1982">
        <v>0.41599999999999998</v>
      </c>
      <c r="I1982">
        <f>Data[[#This Row],[nucleus_area_pct]]/Data[[#This Row],[cytoplasm_ratio]]</f>
        <v>135.09615384615387</v>
      </c>
      <c r="J1982">
        <v>0.80400000000000005</v>
      </c>
      <c r="K1982">
        <v>0.374</v>
      </c>
      <c r="L1982">
        <v>3.41</v>
      </c>
      <c r="M1982">
        <v>3.1</v>
      </c>
      <c r="N1982">
        <v>0.82599999999999996</v>
      </c>
      <c r="O1982">
        <v>475</v>
      </c>
      <c r="P1982">
        <v>64</v>
      </c>
      <c r="Q1982">
        <v>190</v>
      </c>
      <c r="R1982">
        <v>140</v>
      </c>
      <c r="S1982">
        <v>167</v>
      </c>
      <c r="T1982">
        <f>(Data[[#This Row],[mean_r]]/256)*100</f>
        <v>74.21875</v>
      </c>
      <c r="U1982">
        <f>(Data[[#This Row],[mean_g]]/256)*100</f>
        <v>54.6875</v>
      </c>
      <c r="V1982">
        <f>(Data[[#This Row],[mean_b]]/256)*100</f>
        <v>65.234375</v>
      </c>
      <c r="W1982">
        <v>0.69199999999999995</v>
      </c>
      <c r="X1982" t="s">
        <v>39</v>
      </c>
      <c r="Y1982" t="s">
        <v>45</v>
      </c>
      <c r="Z1982">
        <v>3485</v>
      </c>
      <c r="AA1982">
        <v>4.55</v>
      </c>
      <c r="AB1982">
        <v>16.3</v>
      </c>
      <c r="AC1982">
        <v>38.9</v>
      </c>
      <c r="AD1982">
        <v>181147</v>
      </c>
      <c r="AE1982">
        <v>100.8</v>
      </c>
      <c r="AF1982">
        <v>33.6</v>
      </c>
      <c r="AG1982" t="s">
        <v>41</v>
      </c>
      <c r="AH1982" t="s">
        <v>47</v>
      </c>
      <c r="AI1982" t="s">
        <v>56</v>
      </c>
      <c r="AJ1982">
        <v>40</v>
      </c>
      <c r="AK1982">
        <v>224</v>
      </c>
      <c r="AL1982">
        <v>0.1016</v>
      </c>
      <c r="AM1982">
        <v>0.94740000000000002</v>
      </c>
      <c r="AN1982">
        <v>0.83630000000000004</v>
      </c>
      <c r="AO1982">
        <f>Data[[#This Row],[labeller_confidence_score]]-Data[[#This Row],[cytodiffusion_classification_confidence]]</f>
        <v>-0.11109999999999998</v>
      </c>
    </row>
    <row r="1983" spans="1:41" x14ac:dyDescent="0.3">
      <c r="A1983" t="s">
        <v>2056</v>
      </c>
      <c r="B1983" t="s">
        <v>62</v>
      </c>
      <c r="C1983">
        <v>0</v>
      </c>
      <c r="D1983" t="s">
        <v>50</v>
      </c>
      <c r="E1983">
        <v>8.09</v>
      </c>
      <c r="F1983">
        <v>83.7</v>
      </c>
      <c r="G1983">
        <v>0.94399999999999995</v>
      </c>
      <c r="H1983">
        <v>0.157</v>
      </c>
      <c r="I1983">
        <f>Data[[#This Row],[nucleus_area_pct]]/Data[[#This Row],[cytoplasm_ratio]]</f>
        <v>533.12101910828028</v>
      </c>
      <c r="J1983">
        <v>0.93100000000000005</v>
      </c>
      <c r="K1983">
        <v>0.13900000000000001</v>
      </c>
      <c r="L1983">
        <v>0.98</v>
      </c>
      <c r="M1983">
        <v>1</v>
      </c>
      <c r="N1983">
        <v>0.88200000000000001</v>
      </c>
      <c r="O1983">
        <v>263</v>
      </c>
      <c r="P1983">
        <v>48</v>
      </c>
      <c r="Q1983">
        <v>208</v>
      </c>
      <c r="R1983">
        <v>144</v>
      </c>
      <c r="S1983">
        <v>187</v>
      </c>
      <c r="T1983">
        <f>(Data[[#This Row],[mean_r]]/256)*100</f>
        <v>81.25</v>
      </c>
      <c r="U1983">
        <f>(Data[[#This Row],[mean_g]]/256)*100</f>
        <v>56.25</v>
      </c>
      <c r="V1983">
        <f>(Data[[#This Row],[mean_b]]/256)*100</f>
        <v>73.046875</v>
      </c>
      <c r="W1983">
        <v>0.67300000000000004</v>
      </c>
      <c r="X1983" t="s">
        <v>51</v>
      </c>
      <c r="Y1983" t="s">
        <v>40</v>
      </c>
      <c r="Z1983">
        <v>5178</v>
      </c>
      <c r="AA1983">
        <v>4.9800000000000004</v>
      </c>
      <c r="AB1983">
        <v>14</v>
      </c>
      <c r="AC1983">
        <v>29.3</v>
      </c>
      <c r="AD1983">
        <v>115716</v>
      </c>
      <c r="AE1983">
        <v>91.2</v>
      </c>
      <c r="AF1983">
        <v>34.299999999999997</v>
      </c>
      <c r="AG1983" t="s">
        <v>64</v>
      </c>
      <c r="AH1983" t="s">
        <v>42</v>
      </c>
      <c r="AI1983" t="s">
        <v>43</v>
      </c>
      <c r="AJ1983">
        <v>60</v>
      </c>
      <c r="AK1983">
        <v>512</v>
      </c>
      <c r="AL1983">
        <v>0.1079</v>
      </c>
      <c r="AM1983">
        <v>0.8871</v>
      </c>
      <c r="AN1983">
        <v>0.86029999999999995</v>
      </c>
      <c r="AO1983">
        <f>Data[[#This Row],[labeller_confidence_score]]-Data[[#This Row],[cytodiffusion_classification_confidence]]</f>
        <v>-2.6800000000000046E-2</v>
      </c>
    </row>
    <row r="1984" spans="1:41" x14ac:dyDescent="0.3">
      <c r="A1984" t="s">
        <v>2057</v>
      </c>
      <c r="B1984" t="s">
        <v>87</v>
      </c>
      <c r="C1984">
        <v>0</v>
      </c>
      <c r="D1984" t="s">
        <v>50</v>
      </c>
      <c r="E1984">
        <v>13.75</v>
      </c>
      <c r="F1984">
        <v>55.5</v>
      </c>
      <c r="G1984">
        <v>0.40799999999999997</v>
      </c>
      <c r="H1984">
        <v>0.499</v>
      </c>
      <c r="I1984">
        <f>Data[[#This Row],[nucleus_area_pct]]/Data[[#This Row],[cytoplasm_ratio]]</f>
        <v>111.22244488977955</v>
      </c>
      <c r="J1984">
        <v>0.81100000000000005</v>
      </c>
      <c r="K1984">
        <v>0.622</v>
      </c>
      <c r="L1984">
        <v>4.45</v>
      </c>
      <c r="M1984">
        <v>1.4</v>
      </c>
      <c r="N1984">
        <v>0.86099999999999999</v>
      </c>
      <c r="O1984">
        <v>393</v>
      </c>
      <c r="P1984">
        <v>79</v>
      </c>
      <c r="Q1984">
        <v>243</v>
      </c>
      <c r="R1984">
        <v>146</v>
      </c>
      <c r="S1984">
        <v>122</v>
      </c>
      <c r="T1984">
        <f>(Data[[#This Row],[mean_r]]/256)*100</f>
        <v>94.921875</v>
      </c>
      <c r="U1984">
        <f>(Data[[#This Row],[mean_g]]/256)*100</f>
        <v>57.03125</v>
      </c>
      <c r="V1984">
        <f>(Data[[#This Row],[mean_b]]/256)*100</f>
        <v>47.65625</v>
      </c>
      <c r="W1984">
        <v>0.59499999999999997</v>
      </c>
      <c r="X1984" t="s">
        <v>63</v>
      </c>
      <c r="Y1984" t="s">
        <v>40</v>
      </c>
      <c r="Z1984">
        <v>3076</v>
      </c>
      <c r="AA1984">
        <v>4.8899999999999997</v>
      </c>
      <c r="AB1984">
        <v>15</v>
      </c>
      <c r="AC1984">
        <v>35.9</v>
      </c>
      <c r="AD1984">
        <v>232476</v>
      </c>
      <c r="AE1984">
        <v>60.9</v>
      </c>
      <c r="AF1984">
        <v>34.200000000000003</v>
      </c>
      <c r="AG1984" t="s">
        <v>64</v>
      </c>
      <c r="AH1984" t="s">
        <v>68</v>
      </c>
      <c r="AI1984" t="s">
        <v>52</v>
      </c>
      <c r="AJ1984">
        <v>100</v>
      </c>
      <c r="AK1984">
        <v>360</v>
      </c>
      <c r="AL1984">
        <v>2.87E-2</v>
      </c>
      <c r="AM1984">
        <v>0.81200000000000006</v>
      </c>
      <c r="AN1984">
        <v>0.79239999999999999</v>
      </c>
      <c r="AO1984">
        <f>Data[[#This Row],[labeller_confidence_score]]-Data[[#This Row],[cytodiffusion_classification_confidence]]</f>
        <v>-1.9600000000000062E-2</v>
      </c>
    </row>
    <row r="1985" spans="1:41" x14ac:dyDescent="0.3">
      <c r="A1985" t="s">
        <v>2058</v>
      </c>
      <c r="B1985" t="s">
        <v>110</v>
      </c>
      <c r="C1985">
        <v>1</v>
      </c>
      <c r="D1985" t="s">
        <v>104</v>
      </c>
      <c r="E1985">
        <v>7.72</v>
      </c>
      <c r="F1985">
        <v>0</v>
      </c>
      <c r="G1985">
        <v>0</v>
      </c>
      <c r="H1985">
        <v>1</v>
      </c>
      <c r="I1985">
        <f>Data[[#This Row],[nucleus_area_pct]]/Data[[#This Row],[cytoplasm_ratio]]</f>
        <v>0</v>
      </c>
      <c r="J1985">
        <v>0.84399999999999997</v>
      </c>
      <c r="K1985">
        <v>0.15</v>
      </c>
      <c r="L1985">
        <v>1.23</v>
      </c>
      <c r="M1985">
        <v>1</v>
      </c>
      <c r="N1985">
        <v>0.92800000000000005</v>
      </c>
      <c r="O1985">
        <v>188</v>
      </c>
      <c r="P1985">
        <v>51</v>
      </c>
      <c r="Q1985">
        <v>230</v>
      </c>
      <c r="R1985">
        <v>119</v>
      </c>
      <c r="S1985">
        <v>128</v>
      </c>
      <c r="T1985">
        <f>(Data[[#This Row],[mean_r]]/256)*100</f>
        <v>89.84375</v>
      </c>
      <c r="U1985">
        <f>(Data[[#This Row],[mean_g]]/256)*100</f>
        <v>46.484375</v>
      </c>
      <c r="V1985">
        <f>(Data[[#This Row],[mean_b]]/256)*100</f>
        <v>50</v>
      </c>
      <c r="W1985">
        <v>0.40400000000000003</v>
      </c>
      <c r="X1985" t="s">
        <v>39</v>
      </c>
      <c r="Y1985" t="s">
        <v>40</v>
      </c>
      <c r="Z1985">
        <v>5855</v>
      </c>
      <c r="AA1985">
        <v>5.41</v>
      </c>
      <c r="AB1985">
        <v>12.3</v>
      </c>
      <c r="AC1985">
        <v>33.9</v>
      </c>
      <c r="AD1985">
        <v>251087</v>
      </c>
      <c r="AE1985">
        <v>81.8</v>
      </c>
      <c r="AF1985">
        <v>31.9</v>
      </c>
      <c r="AG1985" t="s">
        <v>41</v>
      </c>
      <c r="AH1985" t="s">
        <v>47</v>
      </c>
      <c r="AI1985" t="s">
        <v>52</v>
      </c>
      <c r="AJ1985">
        <v>40</v>
      </c>
      <c r="AK1985">
        <v>512</v>
      </c>
      <c r="AL1985">
        <v>0.71619999999999995</v>
      </c>
      <c r="AM1985">
        <v>0.73880000000000001</v>
      </c>
      <c r="AN1985">
        <v>0.70209999999999995</v>
      </c>
      <c r="AO1985">
        <f>Data[[#This Row],[labeller_confidence_score]]-Data[[#This Row],[cytodiffusion_classification_confidence]]</f>
        <v>-3.6700000000000066E-2</v>
      </c>
    </row>
    <row r="1986" spans="1:41" x14ac:dyDescent="0.3">
      <c r="A1986" t="s">
        <v>2059</v>
      </c>
      <c r="B1986" t="s">
        <v>62</v>
      </c>
      <c r="C1986">
        <v>0</v>
      </c>
      <c r="D1986" t="s">
        <v>50</v>
      </c>
      <c r="E1986">
        <v>10.25</v>
      </c>
      <c r="F1986">
        <v>70.8</v>
      </c>
      <c r="G1986">
        <v>0.72699999999999998</v>
      </c>
      <c r="H1986">
        <v>0.30099999999999999</v>
      </c>
      <c r="I1986">
        <f>Data[[#This Row],[nucleus_area_pct]]/Data[[#This Row],[cytoplasm_ratio]]</f>
        <v>235.21594684385383</v>
      </c>
      <c r="J1986">
        <v>0.89200000000000002</v>
      </c>
      <c r="K1986">
        <v>0.22</v>
      </c>
      <c r="L1986">
        <v>0.97</v>
      </c>
      <c r="M1986">
        <v>1</v>
      </c>
      <c r="N1986">
        <v>0.90200000000000002</v>
      </c>
      <c r="O1986">
        <v>318</v>
      </c>
      <c r="P1986">
        <v>57</v>
      </c>
      <c r="Q1986">
        <v>207</v>
      </c>
      <c r="R1986">
        <v>176</v>
      </c>
      <c r="S1986">
        <v>188</v>
      </c>
      <c r="T1986">
        <f>(Data[[#This Row],[mean_r]]/256)*100</f>
        <v>80.859375</v>
      </c>
      <c r="U1986">
        <f>(Data[[#This Row],[mean_g]]/256)*100</f>
        <v>68.75</v>
      </c>
      <c r="V1986">
        <f>(Data[[#This Row],[mean_b]]/256)*100</f>
        <v>73.4375</v>
      </c>
      <c r="W1986">
        <v>0.73799999999999999</v>
      </c>
      <c r="X1986" t="s">
        <v>63</v>
      </c>
      <c r="Y1986" t="s">
        <v>45</v>
      </c>
      <c r="Z1986">
        <v>9510</v>
      </c>
      <c r="AA1986">
        <v>5.78</v>
      </c>
      <c r="AB1986">
        <v>11.6</v>
      </c>
      <c r="AC1986">
        <v>41.8</v>
      </c>
      <c r="AD1986">
        <v>301192</v>
      </c>
      <c r="AE1986">
        <v>98.4</v>
      </c>
      <c r="AF1986">
        <v>32.299999999999997</v>
      </c>
      <c r="AG1986" t="s">
        <v>64</v>
      </c>
      <c r="AH1986" t="s">
        <v>42</v>
      </c>
      <c r="AI1986" t="s">
        <v>52</v>
      </c>
      <c r="AJ1986">
        <v>100</v>
      </c>
      <c r="AK1986">
        <v>512</v>
      </c>
      <c r="AL1986">
        <v>0</v>
      </c>
      <c r="AM1986">
        <v>0.94979999999999998</v>
      </c>
      <c r="AN1986">
        <v>0.89049999999999996</v>
      </c>
      <c r="AO1986">
        <f>Data[[#This Row],[labeller_confidence_score]]-Data[[#This Row],[cytodiffusion_classification_confidence]]</f>
        <v>-5.9300000000000019E-2</v>
      </c>
    </row>
    <row r="1987" spans="1:41" x14ac:dyDescent="0.3">
      <c r="A1987" t="s">
        <v>2060</v>
      </c>
      <c r="B1987" t="s">
        <v>133</v>
      </c>
      <c r="C1987">
        <v>1</v>
      </c>
      <c r="D1987" t="s">
        <v>104</v>
      </c>
      <c r="E1987">
        <v>8.4499999999999993</v>
      </c>
      <c r="F1987">
        <v>0</v>
      </c>
      <c r="G1987">
        <v>0</v>
      </c>
      <c r="H1987">
        <v>1</v>
      </c>
      <c r="I1987">
        <f>Data[[#This Row],[nucleus_area_pct]]/Data[[#This Row],[cytoplasm_ratio]]</f>
        <v>0</v>
      </c>
      <c r="J1987">
        <v>0.497</v>
      </c>
      <c r="K1987">
        <v>0.82799999999999996</v>
      </c>
      <c r="L1987">
        <v>0.98</v>
      </c>
      <c r="M1987">
        <v>1</v>
      </c>
      <c r="N1987">
        <v>0.93400000000000005</v>
      </c>
      <c r="O1987">
        <v>163</v>
      </c>
      <c r="P1987">
        <v>57</v>
      </c>
      <c r="Q1987">
        <v>229</v>
      </c>
      <c r="R1987">
        <v>128</v>
      </c>
      <c r="S1987">
        <v>113</v>
      </c>
      <c r="T1987">
        <f>(Data[[#This Row],[mean_r]]/256)*100</f>
        <v>89.453125</v>
      </c>
      <c r="U1987">
        <f>(Data[[#This Row],[mean_g]]/256)*100</f>
        <v>50</v>
      </c>
      <c r="V1987">
        <f>(Data[[#This Row],[mean_b]]/256)*100</f>
        <v>44.140625</v>
      </c>
      <c r="W1987">
        <v>0.57899999999999996</v>
      </c>
      <c r="X1987" t="s">
        <v>63</v>
      </c>
      <c r="Y1987" t="s">
        <v>45</v>
      </c>
      <c r="Z1987">
        <v>8658</v>
      </c>
      <c r="AA1987">
        <v>5.52</v>
      </c>
      <c r="AB1987">
        <v>14.5</v>
      </c>
      <c r="AC1987">
        <v>42.9</v>
      </c>
      <c r="AD1987">
        <v>358452</v>
      </c>
      <c r="AE1987">
        <v>96</v>
      </c>
      <c r="AF1987">
        <v>31.2</v>
      </c>
      <c r="AG1987" t="s">
        <v>64</v>
      </c>
      <c r="AH1987" t="s">
        <v>47</v>
      </c>
      <c r="AI1987" t="s">
        <v>56</v>
      </c>
      <c r="AJ1987">
        <v>100</v>
      </c>
      <c r="AK1987">
        <v>256</v>
      </c>
      <c r="AL1987">
        <v>0.92110000000000003</v>
      </c>
      <c r="AM1987">
        <v>0.75900000000000001</v>
      </c>
      <c r="AN1987">
        <v>0.97230000000000005</v>
      </c>
      <c r="AO1987">
        <f>Data[[#This Row],[labeller_confidence_score]]-Data[[#This Row],[cytodiffusion_classification_confidence]]</f>
        <v>0.21330000000000005</v>
      </c>
    </row>
    <row r="1988" spans="1:41" x14ac:dyDescent="0.3">
      <c r="A1988" t="s">
        <v>2061</v>
      </c>
      <c r="B1988" t="s">
        <v>87</v>
      </c>
      <c r="C1988">
        <v>0</v>
      </c>
      <c r="D1988" t="s">
        <v>50</v>
      </c>
      <c r="E1988">
        <v>12.56</v>
      </c>
      <c r="F1988">
        <v>51.4</v>
      </c>
      <c r="G1988">
        <v>0.56899999999999995</v>
      </c>
      <c r="H1988">
        <v>0.50700000000000001</v>
      </c>
      <c r="I1988">
        <f>Data[[#This Row],[nucleus_area_pct]]/Data[[#This Row],[cytoplasm_ratio]]</f>
        <v>101.38067061143984</v>
      </c>
      <c r="J1988">
        <v>0.747</v>
      </c>
      <c r="K1988">
        <v>0.49</v>
      </c>
      <c r="L1988">
        <v>4.53</v>
      </c>
      <c r="M1988">
        <v>2</v>
      </c>
      <c r="N1988">
        <v>0.80300000000000005</v>
      </c>
      <c r="O1988">
        <v>374</v>
      </c>
      <c r="P1988">
        <v>84</v>
      </c>
      <c r="Q1988">
        <v>212</v>
      </c>
      <c r="R1988">
        <v>135</v>
      </c>
      <c r="S1988">
        <v>148</v>
      </c>
      <c r="T1988">
        <f>(Data[[#This Row],[mean_r]]/256)*100</f>
        <v>82.8125</v>
      </c>
      <c r="U1988">
        <f>(Data[[#This Row],[mean_g]]/256)*100</f>
        <v>52.734375</v>
      </c>
      <c r="V1988">
        <f>(Data[[#This Row],[mean_b]]/256)*100</f>
        <v>57.8125</v>
      </c>
      <c r="W1988">
        <v>0.63700000000000001</v>
      </c>
      <c r="X1988" t="s">
        <v>51</v>
      </c>
      <c r="Y1988" t="s">
        <v>40</v>
      </c>
      <c r="Z1988">
        <v>11050</v>
      </c>
      <c r="AA1988">
        <v>5.0199999999999996</v>
      </c>
      <c r="AB1988">
        <v>13.9</v>
      </c>
      <c r="AC1988">
        <v>46.8</v>
      </c>
      <c r="AD1988">
        <v>277822</v>
      </c>
      <c r="AE1988">
        <v>78.900000000000006</v>
      </c>
      <c r="AF1988">
        <v>33</v>
      </c>
      <c r="AG1988" t="s">
        <v>46</v>
      </c>
      <c r="AH1988" t="s">
        <v>42</v>
      </c>
      <c r="AI1988" t="s">
        <v>56</v>
      </c>
      <c r="AJ1988">
        <v>100</v>
      </c>
      <c r="AK1988">
        <v>360</v>
      </c>
      <c r="AL1988">
        <v>0.12640000000000001</v>
      </c>
      <c r="AM1988">
        <v>0.96940000000000004</v>
      </c>
      <c r="AN1988">
        <v>0.9425</v>
      </c>
      <c r="AO1988">
        <f>Data[[#This Row],[labeller_confidence_score]]-Data[[#This Row],[cytodiffusion_classification_confidence]]</f>
        <v>-2.6900000000000035E-2</v>
      </c>
    </row>
    <row r="1989" spans="1:41" x14ac:dyDescent="0.3">
      <c r="A1989" t="s">
        <v>2062</v>
      </c>
      <c r="B1989" t="s">
        <v>62</v>
      </c>
      <c r="C1989">
        <v>0</v>
      </c>
      <c r="D1989" t="s">
        <v>50</v>
      </c>
      <c r="E1989">
        <v>7.93</v>
      </c>
      <c r="F1989">
        <v>72.900000000000006</v>
      </c>
      <c r="G1989">
        <v>0.76900000000000002</v>
      </c>
      <c r="H1989">
        <v>0.22600000000000001</v>
      </c>
      <c r="I1989">
        <f>Data[[#This Row],[nucleus_area_pct]]/Data[[#This Row],[cytoplasm_ratio]]</f>
        <v>322.56637168141594</v>
      </c>
      <c r="J1989">
        <v>0.874</v>
      </c>
      <c r="K1989">
        <v>0.28799999999999998</v>
      </c>
      <c r="L1989">
        <v>1.1399999999999999</v>
      </c>
      <c r="M1989">
        <v>1</v>
      </c>
      <c r="N1989">
        <v>0.93100000000000005</v>
      </c>
      <c r="O1989">
        <v>284</v>
      </c>
      <c r="P1989">
        <v>64</v>
      </c>
      <c r="Q1989">
        <v>206</v>
      </c>
      <c r="R1989">
        <v>165</v>
      </c>
      <c r="S1989">
        <v>203</v>
      </c>
      <c r="T1989">
        <f>(Data[[#This Row],[mean_r]]/256)*100</f>
        <v>80.46875</v>
      </c>
      <c r="U1989">
        <f>(Data[[#This Row],[mean_g]]/256)*100</f>
        <v>64.453125</v>
      </c>
      <c r="V1989">
        <f>(Data[[#This Row],[mean_b]]/256)*100</f>
        <v>79.296875</v>
      </c>
      <c r="W1989">
        <v>0.80200000000000005</v>
      </c>
      <c r="X1989" t="s">
        <v>51</v>
      </c>
      <c r="Y1989" t="s">
        <v>45</v>
      </c>
      <c r="Z1989">
        <v>9072</v>
      </c>
      <c r="AA1989">
        <v>3.01</v>
      </c>
      <c r="AB1989">
        <v>16.600000000000001</v>
      </c>
      <c r="AC1989">
        <v>42.5</v>
      </c>
      <c r="AD1989">
        <v>96065</v>
      </c>
      <c r="AE1989">
        <v>60</v>
      </c>
      <c r="AF1989">
        <v>33.9</v>
      </c>
      <c r="AG1989" t="s">
        <v>41</v>
      </c>
      <c r="AH1989" t="s">
        <v>68</v>
      </c>
      <c r="AI1989" t="s">
        <v>43</v>
      </c>
      <c r="AJ1989">
        <v>40</v>
      </c>
      <c r="AK1989">
        <v>224</v>
      </c>
      <c r="AL1989">
        <v>0.1067</v>
      </c>
      <c r="AM1989">
        <v>0.86109999999999998</v>
      </c>
      <c r="AN1989">
        <v>0.83699999999999997</v>
      </c>
      <c r="AO1989">
        <f>Data[[#This Row],[labeller_confidence_score]]-Data[[#This Row],[cytodiffusion_classification_confidence]]</f>
        <v>-2.410000000000001E-2</v>
      </c>
    </row>
    <row r="1990" spans="1:41" x14ac:dyDescent="0.3">
      <c r="A1990" t="s">
        <v>2063</v>
      </c>
      <c r="B1990" t="s">
        <v>49</v>
      </c>
      <c r="C1990">
        <v>0</v>
      </c>
      <c r="D1990" t="s">
        <v>50</v>
      </c>
      <c r="E1990">
        <v>11.64</v>
      </c>
      <c r="F1990">
        <v>59.6</v>
      </c>
      <c r="G1990">
        <v>0.53300000000000003</v>
      </c>
      <c r="H1990">
        <v>0.39400000000000002</v>
      </c>
      <c r="I1990">
        <f>Data[[#This Row],[nucleus_area_pct]]/Data[[#This Row],[cytoplasm_ratio]]</f>
        <v>151.26903553299493</v>
      </c>
      <c r="J1990">
        <v>0.754</v>
      </c>
      <c r="K1990">
        <v>0.38700000000000001</v>
      </c>
      <c r="L1990">
        <v>2.31</v>
      </c>
      <c r="M1990">
        <v>3.9</v>
      </c>
      <c r="N1990">
        <v>0.82399999999999995</v>
      </c>
      <c r="O1990">
        <v>470</v>
      </c>
      <c r="P1990">
        <v>76</v>
      </c>
      <c r="Q1990">
        <v>211</v>
      </c>
      <c r="R1990">
        <v>154</v>
      </c>
      <c r="S1990">
        <v>207</v>
      </c>
      <c r="T1990">
        <f>(Data[[#This Row],[mean_r]]/256)*100</f>
        <v>82.421875</v>
      </c>
      <c r="U1990">
        <f>(Data[[#This Row],[mean_g]]/256)*100</f>
        <v>60.15625</v>
      </c>
      <c r="V1990">
        <f>(Data[[#This Row],[mean_b]]/256)*100</f>
        <v>80.859375</v>
      </c>
      <c r="W1990">
        <v>0.80200000000000005</v>
      </c>
      <c r="X1990" t="s">
        <v>51</v>
      </c>
      <c r="Y1990" t="s">
        <v>40</v>
      </c>
      <c r="Z1990">
        <v>6152</v>
      </c>
      <c r="AA1990">
        <v>4.42</v>
      </c>
      <c r="AB1990">
        <v>13.3</v>
      </c>
      <c r="AC1990">
        <v>47.8</v>
      </c>
      <c r="AD1990">
        <v>365777</v>
      </c>
      <c r="AE1990">
        <v>91.4</v>
      </c>
      <c r="AF1990">
        <v>35.700000000000003</v>
      </c>
      <c r="AG1990" t="s">
        <v>41</v>
      </c>
      <c r="AH1990" t="s">
        <v>47</v>
      </c>
      <c r="AI1990" t="s">
        <v>52</v>
      </c>
      <c r="AJ1990">
        <v>100</v>
      </c>
      <c r="AK1990">
        <v>360</v>
      </c>
      <c r="AL1990">
        <v>9.4899999999999998E-2</v>
      </c>
      <c r="AM1990">
        <v>0.86919999999999997</v>
      </c>
      <c r="AN1990">
        <v>0.85729999999999995</v>
      </c>
      <c r="AO1990">
        <f>Data[[#This Row],[labeller_confidence_score]]-Data[[#This Row],[cytodiffusion_classification_confidence]]</f>
        <v>-1.1900000000000022E-2</v>
      </c>
    </row>
    <row r="1991" spans="1:41" x14ac:dyDescent="0.3">
      <c r="A1991" t="s">
        <v>2064</v>
      </c>
      <c r="B1991" t="s">
        <v>49</v>
      </c>
      <c r="C1991">
        <v>0</v>
      </c>
      <c r="D1991" t="s">
        <v>50</v>
      </c>
      <c r="E1991">
        <v>12.78</v>
      </c>
      <c r="F1991">
        <v>57.4</v>
      </c>
      <c r="G1991">
        <v>0.54200000000000004</v>
      </c>
      <c r="H1991">
        <v>0.442</v>
      </c>
      <c r="I1991">
        <f>Data[[#This Row],[nucleus_area_pct]]/Data[[#This Row],[cytoplasm_ratio]]</f>
        <v>129.86425339366517</v>
      </c>
      <c r="J1991">
        <v>0.81100000000000005</v>
      </c>
      <c r="K1991">
        <v>0.443</v>
      </c>
      <c r="L1991">
        <v>3.23</v>
      </c>
      <c r="M1991">
        <v>4.2</v>
      </c>
      <c r="N1991">
        <v>0.85299999999999998</v>
      </c>
      <c r="O1991">
        <v>330</v>
      </c>
      <c r="P1991">
        <v>60</v>
      </c>
      <c r="Q1991">
        <v>227</v>
      </c>
      <c r="R1991">
        <v>156</v>
      </c>
      <c r="S1991">
        <v>187</v>
      </c>
      <c r="T1991">
        <f>(Data[[#This Row],[mean_r]]/256)*100</f>
        <v>88.671875</v>
      </c>
      <c r="U1991">
        <f>(Data[[#This Row],[mean_g]]/256)*100</f>
        <v>60.9375</v>
      </c>
      <c r="V1991">
        <f>(Data[[#This Row],[mean_b]]/256)*100</f>
        <v>73.046875</v>
      </c>
      <c r="W1991">
        <v>0.73</v>
      </c>
      <c r="X1991" t="s">
        <v>63</v>
      </c>
      <c r="Y1991" t="s">
        <v>40</v>
      </c>
      <c r="Z1991">
        <v>6983</v>
      </c>
      <c r="AA1991">
        <v>5.4</v>
      </c>
      <c r="AB1991">
        <v>14.8</v>
      </c>
      <c r="AC1991">
        <v>41.4</v>
      </c>
      <c r="AD1991">
        <v>299134</v>
      </c>
      <c r="AE1991">
        <v>97.2</v>
      </c>
      <c r="AF1991">
        <v>33.6</v>
      </c>
      <c r="AG1991" t="s">
        <v>41</v>
      </c>
      <c r="AH1991" t="s">
        <v>47</v>
      </c>
      <c r="AI1991" t="s">
        <v>52</v>
      </c>
      <c r="AJ1991">
        <v>100</v>
      </c>
      <c r="AK1991">
        <v>256</v>
      </c>
      <c r="AL1991">
        <v>0.11219999999999999</v>
      </c>
      <c r="AM1991">
        <v>0.86780000000000002</v>
      </c>
      <c r="AN1991">
        <v>0.97040000000000004</v>
      </c>
      <c r="AO1991">
        <f>Data[[#This Row],[labeller_confidence_score]]-Data[[#This Row],[cytodiffusion_classification_confidence]]</f>
        <v>0.10260000000000002</v>
      </c>
    </row>
    <row r="1992" spans="1:41" x14ac:dyDescent="0.3">
      <c r="A1992" t="s">
        <v>2065</v>
      </c>
      <c r="B1992" t="s">
        <v>81</v>
      </c>
      <c r="C1992">
        <v>1</v>
      </c>
      <c r="D1992" t="s">
        <v>82</v>
      </c>
      <c r="E1992">
        <v>13.01</v>
      </c>
      <c r="F1992">
        <v>87.8</v>
      </c>
      <c r="G1992">
        <v>0.30499999999999999</v>
      </c>
      <c r="H1992">
        <v>0.105</v>
      </c>
      <c r="I1992">
        <f>Data[[#This Row],[nucleus_area_pct]]/Data[[#This Row],[cytoplasm_ratio]]</f>
        <v>836.19047619047615</v>
      </c>
      <c r="J1992">
        <v>0.85799999999999998</v>
      </c>
      <c r="K1992">
        <v>0.36</v>
      </c>
      <c r="L1992">
        <v>0.85</v>
      </c>
      <c r="M1992">
        <v>1</v>
      </c>
      <c r="N1992">
        <v>0.98899999999999999</v>
      </c>
      <c r="O1992">
        <v>742</v>
      </c>
      <c r="P1992">
        <v>72</v>
      </c>
      <c r="Q1992">
        <v>164</v>
      </c>
      <c r="R1992">
        <v>151</v>
      </c>
      <c r="S1992">
        <v>207</v>
      </c>
      <c r="T1992">
        <f>(Data[[#This Row],[mean_r]]/256)*100</f>
        <v>64.0625</v>
      </c>
      <c r="U1992">
        <f>(Data[[#This Row],[mean_g]]/256)*100</f>
        <v>58.984375</v>
      </c>
      <c r="V1992">
        <f>(Data[[#This Row],[mean_b]]/256)*100</f>
        <v>80.859375</v>
      </c>
      <c r="W1992">
        <v>0.625</v>
      </c>
      <c r="X1992" t="s">
        <v>39</v>
      </c>
      <c r="Y1992" t="s">
        <v>45</v>
      </c>
      <c r="Z1992">
        <v>7338</v>
      </c>
      <c r="AA1992">
        <v>3.22</v>
      </c>
      <c r="AB1992">
        <v>13.9</v>
      </c>
      <c r="AC1992">
        <v>39.299999999999997</v>
      </c>
      <c r="AD1992">
        <v>358531</v>
      </c>
      <c r="AE1992">
        <v>95</v>
      </c>
      <c r="AF1992">
        <v>33.6</v>
      </c>
      <c r="AG1992" t="s">
        <v>64</v>
      </c>
      <c r="AH1992" t="s">
        <v>68</v>
      </c>
      <c r="AI1992" t="s">
        <v>56</v>
      </c>
      <c r="AJ1992">
        <v>60</v>
      </c>
      <c r="AK1992">
        <v>256</v>
      </c>
      <c r="AL1992">
        <v>0.90510000000000002</v>
      </c>
      <c r="AM1992">
        <v>0.67079999999999995</v>
      </c>
      <c r="AN1992">
        <v>0.76229999999999998</v>
      </c>
      <c r="AO1992">
        <f>Data[[#This Row],[labeller_confidence_score]]-Data[[#This Row],[cytodiffusion_classification_confidence]]</f>
        <v>9.1500000000000026E-2</v>
      </c>
    </row>
    <row r="1993" spans="1:41" x14ac:dyDescent="0.3">
      <c r="A1993" t="s">
        <v>2066</v>
      </c>
      <c r="B1993" t="s">
        <v>54</v>
      </c>
      <c r="C1993">
        <v>0</v>
      </c>
      <c r="D1993" t="s">
        <v>54</v>
      </c>
      <c r="E1993">
        <v>7.32</v>
      </c>
      <c r="F1993">
        <v>0</v>
      </c>
      <c r="G1993">
        <v>0</v>
      </c>
      <c r="H1993">
        <v>1</v>
      </c>
      <c r="I1993">
        <f>Data[[#This Row],[nucleus_area_pct]]/Data[[#This Row],[cytoplasm_ratio]]</f>
        <v>0</v>
      </c>
      <c r="J1993">
        <v>0.95399999999999996</v>
      </c>
      <c r="K1993">
        <v>0.14299999999999999</v>
      </c>
      <c r="L1993">
        <v>0.5</v>
      </c>
      <c r="M1993">
        <v>1</v>
      </c>
      <c r="N1993">
        <v>0.95799999999999996</v>
      </c>
      <c r="O1993">
        <v>182</v>
      </c>
      <c r="P1993">
        <v>52</v>
      </c>
      <c r="Q1993">
        <v>231</v>
      </c>
      <c r="R1993">
        <v>131</v>
      </c>
      <c r="S1993">
        <v>121</v>
      </c>
      <c r="T1993">
        <f>(Data[[#This Row],[mean_r]]/256)*100</f>
        <v>90.234375</v>
      </c>
      <c r="U1993">
        <f>(Data[[#This Row],[mean_g]]/256)*100</f>
        <v>51.171875</v>
      </c>
      <c r="V1993">
        <f>(Data[[#This Row],[mean_b]]/256)*100</f>
        <v>47.265625</v>
      </c>
      <c r="W1993">
        <v>0.45800000000000002</v>
      </c>
      <c r="X1993" t="s">
        <v>39</v>
      </c>
      <c r="Y1993" t="s">
        <v>45</v>
      </c>
      <c r="Z1993">
        <v>8149</v>
      </c>
      <c r="AA1993">
        <v>6.67</v>
      </c>
      <c r="AB1993">
        <v>12.6</v>
      </c>
      <c r="AC1993">
        <v>49.6</v>
      </c>
      <c r="AD1993">
        <v>265919</v>
      </c>
      <c r="AE1993">
        <v>89.9</v>
      </c>
      <c r="AF1993">
        <v>35</v>
      </c>
      <c r="AG1993" t="s">
        <v>64</v>
      </c>
      <c r="AH1993" t="s">
        <v>47</v>
      </c>
      <c r="AI1993" t="s">
        <v>56</v>
      </c>
      <c r="AJ1993">
        <v>40</v>
      </c>
      <c r="AK1993">
        <v>512</v>
      </c>
      <c r="AL1993">
        <v>3.2000000000000001E-2</v>
      </c>
      <c r="AM1993">
        <v>0.92969999999999997</v>
      </c>
      <c r="AN1993">
        <v>0.82279999999999998</v>
      </c>
      <c r="AO1993">
        <f>Data[[#This Row],[labeller_confidence_score]]-Data[[#This Row],[cytodiffusion_classification_confidence]]</f>
        <v>-0.1069</v>
      </c>
    </row>
    <row r="1994" spans="1:41" x14ac:dyDescent="0.3">
      <c r="A1994" t="s">
        <v>2067</v>
      </c>
      <c r="B1994" t="s">
        <v>54</v>
      </c>
      <c r="C1994">
        <v>0</v>
      </c>
      <c r="D1994" t="s">
        <v>54</v>
      </c>
      <c r="E1994">
        <v>8.31</v>
      </c>
      <c r="F1994">
        <v>0</v>
      </c>
      <c r="G1994">
        <v>0</v>
      </c>
      <c r="H1994">
        <v>1</v>
      </c>
      <c r="I1994">
        <f>Data[[#This Row],[nucleus_area_pct]]/Data[[#This Row],[cytoplasm_ratio]]</f>
        <v>0</v>
      </c>
      <c r="J1994">
        <v>0.85899999999999999</v>
      </c>
      <c r="K1994">
        <v>0.20799999999999999</v>
      </c>
      <c r="L1994">
        <v>0.57999999999999996</v>
      </c>
      <c r="M1994">
        <v>1</v>
      </c>
      <c r="N1994">
        <v>0.92900000000000005</v>
      </c>
      <c r="O1994">
        <v>170</v>
      </c>
      <c r="P1994">
        <v>57</v>
      </c>
      <c r="Q1994">
        <v>227</v>
      </c>
      <c r="R1994">
        <v>130</v>
      </c>
      <c r="S1994">
        <v>123</v>
      </c>
      <c r="T1994">
        <f>(Data[[#This Row],[mean_r]]/256)*100</f>
        <v>88.671875</v>
      </c>
      <c r="U1994">
        <f>(Data[[#This Row],[mean_g]]/256)*100</f>
        <v>50.78125</v>
      </c>
      <c r="V1994">
        <f>(Data[[#This Row],[mean_b]]/256)*100</f>
        <v>48.046875</v>
      </c>
      <c r="W1994">
        <v>0.51</v>
      </c>
      <c r="X1994" t="s">
        <v>39</v>
      </c>
      <c r="Y1994" t="s">
        <v>45</v>
      </c>
      <c r="Z1994">
        <v>7004</v>
      </c>
      <c r="AA1994">
        <v>5.61</v>
      </c>
      <c r="AB1994">
        <v>13.1</v>
      </c>
      <c r="AC1994">
        <v>38.9</v>
      </c>
      <c r="AD1994">
        <v>170631</v>
      </c>
      <c r="AE1994">
        <v>81.7</v>
      </c>
      <c r="AF1994">
        <v>33.299999999999997</v>
      </c>
      <c r="AG1994" t="s">
        <v>64</v>
      </c>
      <c r="AH1994" t="s">
        <v>68</v>
      </c>
      <c r="AI1994" t="s">
        <v>56</v>
      </c>
      <c r="AJ1994">
        <v>60</v>
      </c>
      <c r="AK1994">
        <v>512</v>
      </c>
      <c r="AL1994">
        <v>8.72E-2</v>
      </c>
      <c r="AM1994">
        <v>0.89600000000000002</v>
      </c>
      <c r="AN1994">
        <v>0.88439999999999996</v>
      </c>
      <c r="AO1994">
        <f>Data[[#This Row],[labeller_confidence_score]]-Data[[#This Row],[cytodiffusion_classification_confidence]]</f>
        <v>-1.1600000000000055E-2</v>
      </c>
    </row>
    <row r="1995" spans="1:41" x14ac:dyDescent="0.3">
      <c r="A1995" t="s">
        <v>2068</v>
      </c>
      <c r="B1995" t="s">
        <v>87</v>
      </c>
      <c r="C1995">
        <v>0</v>
      </c>
      <c r="D1995" t="s">
        <v>50</v>
      </c>
      <c r="E1995">
        <v>12.69</v>
      </c>
      <c r="F1995">
        <v>46.6</v>
      </c>
      <c r="G1995">
        <v>0.61799999999999999</v>
      </c>
      <c r="H1995">
        <v>0.38800000000000001</v>
      </c>
      <c r="I1995">
        <f>Data[[#This Row],[nucleus_area_pct]]/Data[[#This Row],[cytoplasm_ratio]]</f>
        <v>120.10309278350516</v>
      </c>
      <c r="J1995">
        <v>0.73699999999999999</v>
      </c>
      <c r="K1995">
        <v>0.443</v>
      </c>
      <c r="L1995">
        <v>4.1900000000000004</v>
      </c>
      <c r="M1995">
        <v>2</v>
      </c>
      <c r="N1995">
        <v>0.84</v>
      </c>
      <c r="O1995">
        <v>456</v>
      </c>
      <c r="P1995">
        <v>85</v>
      </c>
      <c r="Q1995">
        <v>255</v>
      </c>
      <c r="R1995">
        <v>152</v>
      </c>
      <c r="S1995">
        <v>150</v>
      </c>
      <c r="T1995">
        <f>(Data[[#This Row],[mean_r]]/256)*100</f>
        <v>99.609375</v>
      </c>
      <c r="U1995">
        <f>(Data[[#This Row],[mean_g]]/256)*100</f>
        <v>59.375</v>
      </c>
      <c r="V1995">
        <f>(Data[[#This Row],[mean_b]]/256)*100</f>
        <v>58.59375</v>
      </c>
      <c r="W1995">
        <v>0.73099999999999998</v>
      </c>
      <c r="X1995" t="s">
        <v>51</v>
      </c>
      <c r="Y1995" t="s">
        <v>45</v>
      </c>
      <c r="Z1995">
        <v>1000</v>
      </c>
      <c r="AA1995">
        <v>3.66</v>
      </c>
      <c r="AB1995">
        <v>13.4</v>
      </c>
      <c r="AC1995">
        <v>50.5</v>
      </c>
      <c r="AD1995">
        <v>275612</v>
      </c>
      <c r="AE1995">
        <v>90.1</v>
      </c>
      <c r="AF1995">
        <v>33.5</v>
      </c>
      <c r="AG1995" t="s">
        <v>46</v>
      </c>
      <c r="AH1995" t="s">
        <v>42</v>
      </c>
      <c r="AI1995" t="s">
        <v>52</v>
      </c>
      <c r="AJ1995">
        <v>40</v>
      </c>
      <c r="AK1995">
        <v>360</v>
      </c>
      <c r="AL1995">
        <v>0.11559999999999999</v>
      </c>
      <c r="AM1995">
        <v>0.85880000000000001</v>
      </c>
      <c r="AN1995">
        <v>0.84109999999999996</v>
      </c>
      <c r="AO1995">
        <f>Data[[#This Row],[labeller_confidence_score]]-Data[[#This Row],[cytodiffusion_classification_confidence]]</f>
        <v>-1.7700000000000049E-2</v>
      </c>
    </row>
    <row r="1996" spans="1:41" x14ac:dyDescent="0.3">
      <c r="A1996" t="s">
        <v>2069</v>
      </c>
      <c r="B1996" t="s">
        <v>54</v>
      </c>
      <c r="C1996">
        <v>0</v>
      </c>
      <c r="D1996" t="s">
        <v>54</v>
      </c>
      <c r="E1996">
        <v>7.79</v>
      </c>
      <c r="F1996">
        <v>0</v>
      </c>
      <c r="G1996">
        <v>0</v>
      </c>
      <c r="H1996">
        <v>1</v>
      </c>
      <c r="I1996">
        <f>Data[[#This Row],[nucleus_area_pct]]/Data[[#This Row],[cytoplasm_ratio]]</f>
        <v>0</v>
      </c>
      <c r="J1996">
        <v>0.90400000000000003</v>
      </c>
      <c r="K1996">
        <v>0.24299999999999999</v>
      </c>
      <c r="L1996">
        <v>0.46</v>
      </c>
      <c r="M1996">
        <v>1</v>
      </c>
      <c r="N1996">
        <v>0.88600000000000001</v>
      </c>
      <c r="O1996">
        <v>183</v>
      </c>
      <c r="P1996">
        <v>44</v>
      </c>
      <c r="Q1996">
        <v>226</v>
      </c>
      <c r="R1996">
        <v>127</v>
      </c>
      <c r="S1996">
        <v>130</v>
      </c>
      <c r="T1996">
        <f>(Data[[#This Row],[mean_r]]/256)*100</f>
        <v>88.28125</v>
      </c>
      <c r="U1996">
        <f>(Data[[#This Row],[mean_g]]/256)*100</f>
        <v>49.609375</v>
      </c>
      <c r="V1996">
        <f>(Data[[#This Row],[mean_b]]/256)*100</f>
        <v>50.78125</v>
      </c>
      <c r="W1996">
        <v>0.45400000000000001</v>
      </c>
      <c r="X1996" t="s">
        <v>51</v>
      </c>
      <c r="Y1996" t="s">
        <v>40</v>
      </c>
      <c r="Z1996">
        <v>5284</v>
      </c>
      <c r="AA1996">
        <v>5.03</v>
      </c>
      <c r="AB1996">
        <v>16</v>
      </c>
      <c r="AC1996">
        <v>40.5</v>
      </c>
      <c r="AD1996">
        <v>313116</v>
      </c>
      <c r="AE1996">
        <v>97.9</v>
      </c>
      <c r="AF1996">
        <v>32.200000000000003</v>
      </c>
      <c r="AG1996" t="s">
        <v>64</v>
      </c>
      <c r="AH1996" t="s">
        <v>42</v>
      </c>
      <c r="AI1996" t="s">
        <v>52</v>
      </c>
      <c r="AJ1996">
        <v>40</v>
      </c>
      <c r="AK1996">
        <v>224</v>
      </c>
      <c r="AL1996">
        <v>0.14299999999999999</v>
      </c>
      <c r="AM1996">
        <v>0.91839999999999999</v>
      </c>
      <c r="AN1996">
        <v>0.90780000000000005</v>
      </c>
      <c r="AO1996">
        <f>Data[[#This Row],[labeller_confidence_score]]-Data[[#This Row],[cytodiffusion_classification_confidence]]</f>
        <v>-1.0599999999999943E-2</v>
      </c>
    </row>
    <row r="1997" spans="1:41" x14ac:dyDescent="0.3">
      <c r="A1997" t="s">
        <v>2070</v>
      </c>
      <c r="B1997" t="s">
        <v>62</v>
      </c>
      <c r="C1997">
        <v>0</v>
      </c>
      <c r="D1997" t="s">
        <v>50</v>
      </c>
      <c r="E1997">
        <v>10.47</v>
      </c>
      <c r="F1997">
        <v>73.099999999999994</v>
      </c>
      <c r="G1997">
        <v>0.75900000000000001</v>
      </c>
      <c r="H1997">
        <v>0.19500000000000001</v>
      </c>
      <c r="I1997">
        <f>Data[[#This Row],[nucleus_area_pct]]/Data[[#This Row],[cytoplasm_ratio]]</f>
        <v>374.8717948717948</v>
      </c>
      <c r="J1997">
        <v>0.90300000000000002</v>
      </c>
      <c r="K1997">
        <v>0.34599999999999997</v>
      </c>
      <c r="L1997">
        <v>0.69</v>
      </c>
      <c r="M1997">
        <v>1</v>
      </c>
      <c r="N1997">
        <v>0.85299999999999998</v>
      </c>
      <c r="O1997">
        <v>311</v>
      </c>
      <c r="P1997">
        <v>53</v>
      </c>
      <c r="Q1997">
        <v>198</v>
      </c>
      <c r="R1997">
        <v>152</v>
      </c>
      <c r="S1997">
        <v>196</v>
      </c>
      <c r="T1997">
        <f>(Data[[#This Row],[mean_r]]/256)*100</f>
        <v>77.34375</v>
      </c>
      <c r="U1997">
        <f>(Data[[#This Row],[mean_g]]/256)*100</f>
        <v>59.375</v>
      </c>
      <c r="V1997">
        <f>(Data[[#This Row],[mean_b]]/256)*100</f>
        <v>76.5625</v>
      </c>
      <c r="W1997">
        <v>0.71099999999999997</v>
      </c>
      <c r="X1997" t="s">
        <v>63</v>
      </c>
      <c r="Y1997" t="s">
        <v>45</v>
      </c>
      <c r="Z1997">
        <v>4570</v>
      </c>
      <c r="AA1997">
        <v>5.38</v>
      </c>
      <c r="AB1997">
        <v>13.1</v>
      </c>
      <c r="AC1997">
        <v>43.3</v>
      </c>
      <c r="AD1997">
        <v>100066</v>
      </c>
      <c r="AE1997">
        <v>90.5</v>
      </c>
      <c r="AF1997">
        <v>33</v>
      </c>
      <c r="AG1997" t="s">
        <v>46</v>
      </c>
      <c r="AH1997" t="s">
        <v>42</v>
      </c>
      <c r="AI1997" t="s">
        <v>52</v>
      </c>
      <c r="AJ1997">
        <v>40</v>
      </c>
      <c r="AK1997">
        <v>512</v>
      </c>
      <c r="AL1997">
        <v>5.1999999999999998E-2</v>
      </c>
      <c r="AM1997">
        <v>0.96450000000000002</v>
      </c>
      <c r="AN1997">
        <v>0.93330000000000002</v>
      </c>
      <c r="AO1997">
        <f>Data[[#This Row],[labeller_confidence_score]]-Data[[#This Row],[cytodiffusion_classification_confidence]]</f>
        <v>-3.1200000000000006E-2</v>
      </c>
    </row>
    <row r="1998" spans="1:41" x14ac:dyDescent="0.3">
      <c r="A1998" t="s">
        <v>2071</v>
      </c>
      <c r="B1998" t="s">
        <v>49</v>
      </c>
      <c r="C1998">
        <v>0</v>
      </c>
      <c r="D1998" t="s">
        <v>50</v>
      </c>
      <c r="E1998">
        <v>12.36</v>
      </c>
      <c r="F1998">
        <v>46.7</v>
      </c>
      <c r="G1998">
        <v>0.60199999999999998</v>
      </c>
      <c r="H1998">
        <v>0.53800000000000003</v>
      </c>
      <c r="I1998">
        <f>Data[[#This Row],[nucleus_area_pct]]/Data[[#This Row],[cytoplasm_ratio]]</f>
        <v>86.80297397769516</v>
      </c>
      <c r="J1998">
        <v>0.72399999999999998</v>
      </c>
      <c r="K1998">
        <v>0.35899999999999999</v>
      </c>
      <c r="L1998">
        <v>2.9</v>
      </c>
      <c r="M1998">
        <v>4.2</v>
      </c>
      <c r="N1998">
        <v>0.82499999999999996</v>
      </c>
      <c r="O1998">
        <v>506</v>
      </c>
      <c r="P1998">
        <v>75</v>
      </c>
      <c r="Q1998">
        <v>213</v>
      </c>
      <c r="R1998">
        <v>161</v>
      </c>
      <c r="S1998">
        <v>197</v>
      </c>
      <c r="T1998">
        <f>(Data[[#This Row],[mean_r]]/256)*100</f>
        <v>83.203125</v>
      </c>
      <c r="U1998">
        <f>(Data[[#This Row],[mean_g]]/256)*100</f>
        <v>62.890625</v>
      </c>
      <c r="V1998">
        <f>(Data[[#This Row],[mean_b]]/256)*100</f>
        <v>76.953125</v>
      </c>
      <c r="W1998">
        <v>0.52800000000000002</v>
      </c>
      <c r="X1998" t="s">
        <v>39</v>
      </c>
      <c r="Y1998" t="s">
        <v>40</v>
      </c>
      <c r="Z1998">
        <v>7213</v>
      </c>
      <c r="AA1998">
        <v>4.2</v>
      </c>
      <c r="AB1998">
        <v>11.9</v>
      </c>
      <c r="AC1998">
        <v>54.2</v>
      </c>
      <c r="AD1998">
        <v>333664</v>
      </c>
      <c r="AE1998">
        <v>86.8</v>
      </c>
      <c r="AF1998">
        <v>34.700000000000003</v>
      </c>
      <c r="AG1998" t="s">
        <v>64</v>
      </c>
      <c r="AH1998" t="s">
        <v>68</v>
      </c>
      <c r="AI1998" t="s">
        <v>56</v>
      </c>
      <c r="AJ1998">
        <v>40</v>
      </c>
      <c r="AK1998">
        <v>256</v>
      </c>
      <c r="AL1998">
        <v>3.1099999999999999E-2</v>
      </c>
      <c r="AM1998">
        <v>0.82</v>
      </c>
      <c r="AN1998">
        <v>0.98380000000000001</v>
      </c>
      <c r="AO1998">
        <f>Data[[#This Row],[labeller_confidence_score]]-Data[[#This Row],[cytodiffusion_classification_confidence]]</f>
        <v>0.16380000000000006</v>
      </c>
    </row>
    <row r="1999" spans="1:41" x14ac:dyDescent="0.3">
      <c r="A1999" t="s">
        <v>2072</v>
      </c>
      <c r="B1999" t="s">
        <v>62</v>
      </c>
      <c r="C1999">
        <v>0</v>
      </c>
      <c r="D1999" t="s">
        <v>50</v>
      </c>
      <c r="E1999">
        <v>9.0500000000000007</v>
      </c>
      <c r="F1999">
        <v>80.099999999999994</v>
      </c>
      <c r="G1999">
        <v>0.86299999999999999</v>
      </c>
      <c r="H1999">
        <v>0.22</v>
      </c>
      <c r="I1999">
        <f>Data[[#This Row],[nucleus_area_pct]]/Data[[#This Row],[cytoplasm_ratio]]</f>
        <v>364.09090909090907</v>
      </c>
      <c r="J1999">
        <v>0.877</v>
      </c>
      <c r="K1999">
        <v>0.223</v>
      </c>
      <c r="L1999">
        <v>1.1299999999999999</v>
      </c>
      <c r="M1999">
        <v>1</v>
      </c>
      <c r="N1999">
        <v>0.88300000000000001</v>
      </c>
      <c r="O1999">
        <v>231</v>
      </c>
      <c r="P1999">
        <v>58</v>
      </c>
      <c r="Q1999">
        <v>194</v>
      </c>
      <c r="R1999">
        <v>161</v>
      </c>
      <c r="S1999">
        <v>195</v>
      </c>
      <c r="T1999">
        <f>(Data[[#This Row],[mean_r]]/256)*100</f>
        <v>75.78125</v>
      </c>
      <c r="U1999">
        <f>(Data[[#This Row],[mean_g]]/256)*100</f>
        <v>62.890625</v>
      </c>
      <c r="V1999">
        <f>(Data[[#This Row],[mean_b]]/256)*100</f>
        <v>76.171875</v>
      </c>
      <c r="W1999">
        <v>0.72099999999999997</v>
      </c>
      <c r="X1999" t="s">
        <v>51</v>
      </c>
      <c r="Y1999" t="s">
        <v>40</v>
      </c>
      <c r="Z1999">
        <v>9461</v>
      </c>
      <c r="AA1999">
        <v>4.2</v>
      </c>
      <c r="AB1999">
        <v>8.4</v>
      </c>
      <c r="AC1999">
        <v>41.6</v>
      </c>
      <c r="AD1999">
        <v>236989</v>
      </c>
      <c r="AE1999">
        <v>75.400000000000006</v>
      </c>
      <c r="AF1999">
        <v>32.5</v>
      </c>
      <c r="AG1999" t="s">
        <v>64</v>
      </c>
      <c r="AH1999" t="s">
        <v>68</v>
      </c>
      <c r="AI1999" t="s">
        <v>43</v>
      </c>
      <c r="AJ1999">
        <v>100</v>
      </c>
      <c r="AK1999">
        <v>360</v>
      </c>
      <c r="AL1999">
        <v>6.9500000000000006E-2</v>
      </c>
      <c r="AM1999">
        <v>0.88680000000000003</v>
      </c>
      <c r="AN1999">
        <v>0.94650000000000001</v>
      </c>
      <c r="AO1999">
        <f>Data[[#This Row],[labeller_confidence_score]]-Data[[#This Row],[cytodiffusion_classification_confidence]]</f>
        <v>5.9699999999999975E-2</v>
      </c>
    </row>
    <row r="2000" spans="1:41" x14ac:dyDescent="0.3">
      <c r="A2000" t="s">
        <v>2073</v>
      </c>
      <c r="B2000" t="s">
        <v>62</v>
      </c>
      <c r="C2000">
        <v>0</v>
      </c>
      <c r="D2000" t="s">
        <v>50</v>
      </c>
      <c r="E2000">
        <v>8.6999999999999993</v>
      </c>
      <c r="F2000">
        <v>81.400000000000006</v>
      </c>
      <c r="G2000">
        <v>0.78100000000000003</v>
      </c>
      <c r="H2000">
        <v>0.22800000000000001</v>
      </c>
      <c r="I2000">
        <f>Data[[#This Row],[nucleus_area_pct]]/Data[[#This Row],[cytoplasm_ratio]]</f>
        <v>357.01754385964915</v>
      </c>
      <c r="J2000">
        <v>0.88400000000000001</v>
      </c>
      <c r="K2000">
        <v>0.215</v>
      </c>
      <c r="L2000">
        <v>1.28</v>
      </c>
      <c r="M2000">
        <v>1</v>
      </c>
      <c r="N2000">
        <v>0.92500000000000004</v>
      </c>
      <c r="O2000">
        <v>273</v>
      </c>
      <c r="P2000">
        <v>57</v>
      </c>
      <c r="Q2000">
        <v>190</v>
      </c>
      <c r="R2000">
        <v>152</v>
      </c>
      <c r="S2000">
        <v>188</v>
      </c>
      <c r="T2000">
        <f>(Data[[#This Row],[mean_r]]/256)*100</f>
        <v>74.21875</v>
      </c>
      <c r="U2000">
        <f>(Data[[#This Row],[mean_g]]/256)*100</f>
        <v>59.375</v>
      </c>
      <c r="V2000">
        <f>(Data[[#This Row],[mean_b]]/256)*100</f>
        <v>73.4375</v>
      </c>
      <c r="W2000">
        <v>0.78800000000000003</v>
      </c>
      <c r="X2000" t="s">
        <v>39</v>
      </c>
      <c r="Y2000" t="s">
        <v>40</v>
      </c>
      <c r="Z2000">
        <v>2789</v>
      </c>
      <c r="AA2000">
        <v>5.35</v>
      </c>
      <c r="AB2000">
        <v>11.1</v>
      </c>
      <c r="AC2000">
        <v>43</v>
      </c>
      <c r="AD2000">
        <v>297454</v>
      </c>
      <c r="AE2000">
        <v>93</v>
      </c>
      <c r="AF2000">
        <v>32.200000000000003</v>
      </c>
      <c r="AG2000" t="s">
        <v>64</v>
      </c>
      <c r="AH2000" t="s">
        <v>42</v>
      </c>
      <c r="AI2000" t="s">
        <v>56</v>
      </c>
      <c r="AJ2000">
        <v>100</v>
      </c>
      <c r="AK2000">
        <v>256</v>
      </c>
      <c r="AL2000">
        <v>0.1237</v>
      </c>
      <c r="AM2000">
        <v>0.89329999999999998</v>
      </c>
      <c r="AN2000">
        <v>0.85429999999999995</v>
      </c>
      <c r="AO2000">
        <f>Data[[#This Row],[labeller_confidence_score]]-Data[[#This Row],[cytodiffusion_classification_confidence]]</f>
        <v>-3.9000000000000035E-2</v>
      </c>
    </row>
    <row r="2001" spans="1:41" x14ac:dyDescent="0.3">
      <c r="A2001" t="s">
        <v>2074</v>
      </c>
      <c r="B2001" t="s">
        <v>60</v>
      </c>
      <c r="C2001">
        <v>0</v>
      </c>
      <c r="D2001" t="s">
        <v>50</v>
      </c>
      <c r="E2001">
        <v>17.88</v>
      </c>
      <c r="F2001">
        <v>55.7</v>
      </c>
      <c r="G2001">
        <v>0.53400000000000003</v>
      </c>
      <c r="H2001">
        <v>0.37</v>
      </c>
      <c r="I2001">
        <f>Data[[#This Row],[nucleus_area_pct]]/Data[[#This Row],[cytoplasm_ratio]]</f>
        <v>150.54054054054055</v>
      </c>
      <c r="J2001">
        <v>0.66200000000000003</v>
      </c>
      <c r="K2001">
        <v>0.42399999999999999</v>
      </c>
      <c r="L2001">
        <v>2.0699999999999998</v>
      </c>
      <c r="M2001">
        <v>1.3</v>
      </c>
      <c r="N2001">
        <v>0.76400000000000001</v>
      </c>
      <c r="O2001">
        <v>561</v>
      </c>
      <c r="P2001">
        <v>80</v>
      </c>
      <c r="Q2001">
        <v>217</v>
      </c>
      <c r="R2001">
        <v>161</v>
      </c>
      <c r="S2001">
        <v>171</v>
      </c>
      <c r="T2001">
        <f>(Data[[#This Row],[mean_r]]/256)*100</f>
        <v>84.765625</v>
      </c>
      <c r="U2001">
        <f>(Data[[#This Row],[mean_g]]/256)*100</f>
        <v>62.890625</v>
      </c>
      <c r="V2001">
        <f>(Data[[#This Row],[mean_b]]/256)*100</f>
        <v>66.796875</v>
      </c>
      <c r="W2001">
        <v>0.51</v>
      </c>
      <c r="X2001" t="s">
        <v>63</v>
      </c>
      <c r="Y2001" t="s">
        <v>45</v>
      </c>
      <c r="Z2001">
        <v>9306</v>
      </c>
      <c r="AA2001">
        <v>3.82</v>
      </c>
      <c r="AB2001">
        <v>14.1</v>
      </c>
      <c r="AC2001">
        <v>38</v>
      </c>
      <c r="AD2001">
        <v>248863</v>
      </c>
      <c r="AE2001">
        <v>91.4</v>
      </c>
      <c r="AF2001">
        <v>34</v>
      </c>
      <c r="AG2001" t="s">
        <v>46</v>
      </c>
      <c r="AH2001" t="s">
        <v>47</v>
      </c>
      <c r="AI2001" t="s">
        <v>56</v>
      </c>
      <c r="AJ2001">
        <v>60</v>
      </c>
      <c r="AK2001">
        <v>256</v>
      </c>
      <c r="AL2001">
        <v>0.1691</v>
      </c>
      <c r="AM2001">
        <v>0.85729999999999995</v>
      </c>
      <c r="AN2001">
        <v>0.89239999999999997</v>
      </c>
      <c r="AO2001">
        <f>Data[[#This Row],[labeller_confidence_score]]-Data[[#This Row],[cytodiffusion_classification_confidence]]</f>
        <v>3.510000000000002E-2</v>
      </c>
    </row>
    <row r="2002" spans="1:41" x14ac:dyDescent="0.3">
      <c r="A2002" t="s">
        <v>2075</v>
      </c>
      <c r="B2002" t="s">
        <v>54</v>
      </c>
      <c r="C2002">
        <v>0</v>
      </c>
      <c r="D2002" t="s">
        <v>54</v>
      </c>
      <c r="E2002">
        <v>7.41</v>
      </c>
      <c r="F2002">
        <v>0</v>
      </c>
      <c r="G2002">
        <v>0</v>
      </c>
      <c r="H2002">
        <v>1</v>
      </c>
      <c r="I2002">
        <f>Data[[#This Row],[nucleus_area_pct]]/Data[[#This Row],[cytoplasm_ratio]]</f>
        <v>0</v>
      </c>
      <c r="J2002">
        <v>0.84699999999999998</v>
      </c>
      <c r="K2002">
        <v>0.186</v>
      </c>
      <c r="L2002">
        <v>0.28999999999999998</v>
      </c>
      <c r="M2002">
        <v>1</v>
      </c>
      <c r="N2002">
        <v>0.998</v>
      </c>
      <c r="O2002">
        <v>165</v>
      </c>
      <c r="P2002">
        <v>46</v>
      </c>
      <c r="Q2002">
        <v>219</v>
      </c>
      <c r="R2002">
        <v>144</v>
      </c>
      <c r="S2002">
        <v>132</v>
      </c>
      <c r="T2002">
        <f>(Data[[#This Row],[mean_r]]/256)*100</f>
        <v>85.546875</v>
      </c>
      <c r="U2002">
        <f>(Data[[#This Row],[mean_g]]/256)*100</f>
        <v>56.25</v>
      </c>
      <c r="V2002">
        <f>(Data[[#This Row],[mean_b]]/256)*100</f>
        <v>51.5625</v>
      </c>
      <c r="W2002">
        <v>0.55700000000000005</v>
      </c>
      <c r="X2002" t="s">
        <v>63</v>
      </c>
      <c r="Y2002" t="s">
        <v>45</v>
      </c>
      <c r="Z2002">
        <v>8073</v>
      </c>
      <c r="AA2002">
        <v>5.43</v>
      </c>
      <c r="AB2002">
        <v>13.4</v>
      </c>
      <c r="AC2002">
        <v>43.4</v>
      </c>
      <c r="AD2002">
        <v>196052</v>
      </c>
      <c r="AE2002">
        <v>67.5</v>
      </c>
      <c r="AF2002">
        <v>30.9</v>
      </c>
      <c r="AG2002" t="s">
        <v>64</v>
      </c>
      <c r="AH2002" t="s">
        <v>47</v>
      </c>
      <c r="AI2002" t="s">
        <v>56</v>
      </c>
      <c r="AJ2002">
        <v>100</v>
      </c>
      <c r="AK2002">
        <v>360</v>
      </c>
      <c r="AL2002">
        <v>5.3800000000000001E-2</v>
      </c>
      <c r="AM2002">
        <v>0.76970000000000005</v>
      </c>
      <c r="AN2002">
        <v>0.9637</v>
      </c>
      <c r="AO2002">
        <f>Data[[#This Row],[labeller_confidence_score]]-Data[[#This Row],[cytodiffusion_classification_confidence]]</f>
        <v>0.19399999999999995</v>
      </c>
    </row>
    <row r="2003" spans="1:41" x14ac:dyDescent="0.3">
      <c r="A2003" t="s">
        <v>2076</v>
      </c>
      <c r="B2003" t="s">
        <v>133</v>
      </c>
      <c r="C2003">
        <v>1</v>
      </c>
      <c r="D2003" t="s">
        <v>104</v>
      </c>
      <c r="E2003">
        <v>8.08</v>
      </c>
      <c r="F2003">
        <v>0</v>
      </c>
      <c r="G2003">
        <v>0</v>
      </c>
      <c r="H2003">
        <v>1</v>
      </c>
      <c r="I2003">
        <f>Data[[#This Row],[nucleus_area_pct]]/Data[[#This Row],[cytoplasm_ratio]]</f>
        <v>0</v>
      </c>
      <c r="J2003">
        <v>0.59799999999999998</v>
      </c>
      <c r="K2003">
        <v>0.77600000000000002</v>
      </c>
      <c r="L2003">
        <v>0.39</v>
      </c>
      <c r="M2003">
        <v>1</v>
      </c>
      <c r="N2003">
        <v>0.92200000000000004</v>
      </c>
      <c r="O2003">
        <v>202</v>
      </c>
      <c r="P2003">
        <v>49</v>
      </c>
      <c r="Q2003">
        <v>239</v>
      </c>
      <c r="R2003">
        <v>104</v>
      </c>
      <c r="S2003">
        <v>130</v>
      </c>
      <c r="T2003">
        <f>(Data[[#This Row],[mean_r]]/256)*100</f>
        <v>93.359375</v>
      </c>
      <c r="U2003">
        <f>(Data[[#This Row],[mean_g]]/256)*100</f>
        <v>40.625</v>
      </c>
      <c r="V2003">
        <f>(Data[[#This Row],[mean_b]]/256)*100</f>
        <v>50.78125</v>
      </c>
      <c r="W2003">
        <v>0.61399999999999999</v>
      </c>
      <c r="X2003" t="s">
        <v>63</v>
      </c>
      <c r="Y2003" t="s">
        <v>40</v>
      </c>
      <c r="Z2003">
        <v>5140</v>
      </c>
      <c r="AA2003">
        <v>5.98</v>
      </c>
      <c r="AB2003">
        <v>9.6999999999999993</v>
      </c>
      <c r="AC2003">
        <v>39.299999999999997</v>
      </c>
      <c r="AD2003">
        <v>355879</v>
      </c>
      <c r="AE2003">
        <v>97.3</v>
      </c>
      <c r="AF2003">
        <v>31.7</v>
      </c>
      <c r="AG2003" t="s">
        <v>64</v>
      </c>
      <c r="AH2003" t="s">
        <v>68</v>
      </c>
      <c r="AI2003" t="s">
        <v>52</v>
      </c>
      <c r="AJ2003">
        <v>40</v>
      </c>
      <c r="AK2003">
        <v>360</v>
      </c>
      <c r="AL2003">
        <v>0.748</v>
      </c>
      <c r="AM2003">
        <v>0.68069999999999997</v>
      </c>
      <c r="AN2003">
        <v>0.74729999999999996</v>
      </c>
      <c r="AO2003">
        <f>Data[[#This Row],[labeller_confidence_score]]-Data[[#This Row],[cytodiffusion_classification_confidence]]</f>
        <v>6.6599999999999993E-2</v>
      </c>
    </row>
    <row r="2004" spans="1:41" x14ac:dyDescent="0.3">
      <c r="A2004" t="s">
        <v>2077</v>
      </c>
      <c r="B2004" t="s">
        <v>49</v>
      </c>
      <c r="C2004">
        <v>0</v>
      </c>
      <c r="D2004" t="s">
        <v>50</v>
      </c>
      <c r="E2004">
        <v>12.58</v>
      </c>
      <c r="F2004">
        <v>58.4</v>
      </c>
      <c r="G2004">
        <v>0.61899999999999999</v>
      </c>
      <c r="H2004">
        <v>0.36799999999999999</v>
      </c>
      <c r="I2004">
        <f>Data[[#This Row],[nucleus_area_pct]]/Data[[#This Row],[cytoplasm_ratio]]</f>
        <v>158.69565217391303</v>
      </c>
      <c r="J2004">
        <v>0.749</v>
      </c>
      <c r="K2004">
        <v>0.22800000000000001</v>
      </c>
      <c r="L2004">
        <v>3.57</v>
      </c>
      <c r="M2004">
        <v>3.4</v>
      </c>
      <c r="N2004">
        <v>0.84199999999999997</v>
      </c>
      <c r="O2004">
        <v>346</v>
      </c>
      <c r="P2004">
        <v>83</v>
      </c>
      <c r="Q2004">
        <v>192</v>
      </c>
      <c r="R2004">
        <v>171</v>
      </c>
      <c r="S2004">
        <v>186</v>
      </c>
      <c r="T2004">
        <f>(Data[[#This Row],[mean_r]]/256)*100</f>
        <v>75</v>
      </c>
      <c r="U2004">
        <f>(Data[[#This Row],[mean_g]]/256)*100</f>
        <v>66.796875</v>
      </c>
      <c r="V2004">
        <f>(Data[[#This Row],[mean_b]]/256)*100</f>
        <v>72.65625</v>
      </c>
      <c r="W2004">
        <v>0.63700000000000001</v>
      </c>
      <c r="X2004" t="s">
        <v>39</v>
      </c>
      <c r="Y2004" t="s">
        <v>45</v>
      </c>
      <c r="Z2004">
        <v>6324</v>
      </c>
      <c r="AA2004">
        <v>4.42</v>
      </c>
      <c r="AB2004">
        <v>14.2</v>
      </c>
      <c r="AC2004">
        <v>38.1</v>
      </c>
      <c r="AD2004">
        <v>380660</v>
      </c>
      <c r="AE2004">
        <v>85.5</v>
      </c>
      <c r="AF2004">
        <v>34.700000000000003</v>
      </c>
      <c r="AG2004" t="s">
        <v>41</v>
      </c>
      <c r="AH2004" t="s">
        <v>68</v>
      </c>
      <c r="AI2004" t="s">
        <v>56</v>
      </c>
      <c r="AJ2004">
        <v>60</v>
      </c>
      <c r="AK2004">
        <v>360</v>
      </c>
      <c r="AL2004">
        <v>5.3100000000000001E-2</v>
      </c>
      <c r="AM2004">
        <v>0.84770000000000001</v>
      </c>
      <c r="AN2004">
        <v>0.97770000000000001</v>
      </c>
      <c r="AO2004">
        <f>Data[[#This Row],[labeller_confidence_score]]-Data[[#This Row],[cytodiffusion_classification_confidence]]</f>
        <v>0.13</v>
      </c>
    </row>
    <row r="2005" spans="1:41" x14ac:dyDescent="0.3">
      <c r="A2005" t="s">
        <v>2078</v>
      </c>
      <c r="B2005" t="s">
        <v>133</v>
      </c>
      <c r="C2005">
        <v>1</v>
      </c>
      <c r="D2005" t="s">
        <v>104</v>
      </c>
      <c r="E2005">
        <v>7.36</v>
      </c>
      <c r="F2005">
        <v>0</v>
      </c>
      <c r="G2005">
        <v>0</v>
      </c>
      <c r="H2005">
        <v>1</v>
      </c>
      <c r="I2005">
        <f>Data[[#This Row],[nucleus_area_pct]]/Data[[#This Row],[cytoplasm_ratio]]</f>
        <v>0</v>
      </c>
      <c r="J2005">
        <v>0.68400000000000005</v>
      </c>
      <c r="K2005">
        <v>0.89300000000000002</v>
      </c>
      <c r="L2005">
        <v>0.64</v>
      </c>
      <c r="M2005">
        <v>1</v>
      </c>
      <c r="N2005">
        <v>0.86199999999999999</v>
      </c>
      <c r="O2005">
        <v>185</v>
      </c>
      <c r="P2005">
        <v>47</v>
      </c>
      <c r="Q2005">
        <v>233</v>
      </c>
      <c r="R2005">
        <v>122</v>
      </c>
      <c r="S2005">
        <v>151</v>
      </c>
      <c r="T2005">
        <f>(Data[[#This Row],[mean_r]]/256)*100</f>
        <v>91.015625</v>
      </c>
      <c r="U2005">
        <f>(Data[[#This Row],[mean_g]]/256)*100</f>
        <v>47.65625</v>
      </c>
      <c r="V2005">
        <f>(Data[[#This Row],[mean_b]]/256)*100</f>
        <v>58.984375</v>
      </c>
      <c r="W2005">
        <v>0.45300000000000001</v>
      </c>
      <c r="X2005" t="s">
        <v>39</v>
      </c>
      <c r="Y2005" t="s">
        <v>40</v>
      </c>
      <c r="Z2005">
        <v>11929</v>
      </c>
      <c r="AA2005">
        <v>4.5199999999999996</v>
      </c>
      <c r="AB2005">
        <v>14.9</v>
      </c>
      <c r="AC2005">
        <v>43</v>
      </c>
      <c r="AD2005">
        <v>199299</v>
      </c>
      <c r="AE2005">
        <v>109.3</v>
      </c>
      <c r="AF2005">
        <v>34.700000000000003</v>
      </c>
      <c r="AG2005" t="s">
        <v>46</v>
      </c>
      <c r="AH2005" t="s">
        <v>42</v>
      </c>
      <c r="AI2005" t="s">
        <v>43</v>
      </c>
      <c r="AJ2005">
        <v>100</v>
      </c>
      <c r="AK2005">
        <v>360</v>
      </c>
      <c r="AL2005">
        <v>0.82050000000000001</v>
      </c>
      <c r="AM2005">
        <v>0.94930000000000003</v>
      </c>
      <c r="AN2005">
        <v>0.96940000000000004</v>
      </c>
      <c r="AO2005">
        <f>Data[[#This Row],[labeller_confidence_score]]-Data[[#This Row],[cytodiffusion_classification_confidence]]</f>
        <v>2.0100000000000007E-2</v>
      </c>
    </row>
    <row r="2006" spans="1:41" x14ac:dyDescent="0.3">
      <c r="A2006" t="s">
        <v>2079</v>
      </c>
      <c r="B2006" t="s">
        <v>110</v>
      </c>
      <c r="C2006">
        <v>1</v>
      </c>
      <c r="D2006" t="s">
        <v>104</v>
      </c>
      <c r="E2006">
        <v>9.11</v>
      </c>
      <c r="F2006">
        <v>0</v>
      </c>
      <c r="G2006">
        <v>0</v>
      </c>
      <c r="H2006">
        <v>1</v>
      </c>
      <c r="I2006">
        <f>Data[[#This Row],[nucleus_area_pct]]/Data[[#This Row],[cytoplasm_ratio]]</f>
        <v>0</v>
      </c>
      <c r="J2006">
        <v>0.82099999999999995</v>
      </c>
      <c r="K2006">
        <v>9.5000000000000001E-2</v>
      </c>
      <c r="L2006">
        <v>0.61</v>
      </c>
      <c r="M2006">
        <v>1</v>
      </c>
      <c r="N2006">
        <v>0.93700000000000006</v>
      </c>
      <c r="O2006">
        <v>156</v>
      </c>
      <c r="P2006">
        <v>60</v>
      </c>
      <c r="Q2006">
        <v>254</v>
      </c>
      <c r="R2006">
        <v>138</v>
      </c>
      <c r="S2006">
        <v>134</v>
      </c>
      <c r="T2006">
        <f>(Data[[#This Row],[mean_r]]/256)*100</f>
        <v>99.21875</v>
      </c>
      <c r="U2006">
        <f>(Data[[#This Row],[mean_g]]/256)*100</f>
        <v>53.90625</v>
      </c>
      <c r="V2006">
        <f>(Data[[#This Row],[mean_b]]/256)*100</f>
        <v>52.34375</v>
      </c>
      <c r="W2006">
        <v>0.375</v>
      </c>
      <c r="X2006" t="s">
        <v>51</v>
      </c>
      <c r="Y2006" t="s">
        <v>45</v>
      </c>
      <c r="Z2006">
        <v>9286</v>
      </c>
      <c r="AA2006">
        <v>5.05</v>
      </c>
      <c r="AB2006">
        <v>11.6</v>
      </c>
      <c r="AC2006">
        <v>31.8</v>
      </c>
      <c r="AD2006">
        <v>153463</v>
      </c>
      <c r="AE2006">
        <v>106.7</v>
      </c>
      <c r="AF2006">
        <v>31.4</v>
      </c>
      <c r="AG2006" t="s">
        <v>64</v>
      </c>
      <c r="AH2006" t="s">
        <v>42</v>
      </c>
      <c r="AI2006" t="s">
        <v>56</v>
      </c>
      <c r="AJ2006">
        <v>100</v>
      </c>
      <c r="AK2006">
        <v>224</v>
      </c>
      <c r="AL2006">
        <v>0.88290000000000002</v>
      </c>
      <c r="AM2006">
        <v>0.79169999999999996</v>
      </c>
      <c r="AN2006">
        <v>0.8911</v>
      </c>
      <c r="AO2006">
        <f>Data[[#This Row],[labeller_confidence_score]]-Data[[#This Row],[cytodiffusion_classification_confidence]]</f>
        <v>9.9400000000000044E-2</v>
      </c>
    </row>
    <row r="2007" spans="1:41" x14ac:dyDescent="0.3">
      <c r="A2007" t="s">
        <v>2080</v>
      </c>
      <c r="B2007" t="s">
        <v>87</v>
      </c>
      <c r="C2007">
        <v>0</v>
      </c>
      <c r="D2007" t="s">
        <v>50</v>
      </c>
      <c r="E2007">
        <v>12.69</v>
      </c>
      <c r="F2007">
        <v>45.1</v>
      </c>
      <c r="G2007">
        <v>0.497</v>
      </c>
      <c r="H2007">
        <v>0.42199999999999999</v>
      </c>
      <c r="I2007">
        <f>Data[[#This Row],[nucleus_area_pct]]/Data[[#This Row],[cytoplasm_ratio]]</f>
        <v>106.87203791469194</v>
      </c>
      <c r="J2007">
        <v>0.754</v>
      </c>
      <c r="K2007">
        <v>0.56200000000000006</v>
      </c>
      <c r="L2007">
        <v>3.67</v>
      </c>
      <c r="M2007">
        <v>2.1</v>
      </c>
      <c r="N2007">
        <v>0.77400000000000002</v>
      </c>
      <c r="O2007">
        <v>395</v>
      </c>
      <c r="P2007">
        <v>73</v>
      </c>
      <c r="Q2007">
        <v>254</v>
      </c>
      <c r="R2007">
        <v>148</v>
      </c>
      <c r="S2007">
        <v>164</v>
      </c>
      <c r="T2007">
        <f>(Data[[#This Row],[mean_r]]/256)*100</f>
        <v>99.21875</v>
      </c>
      <c r="U2007">
        <f>(Data[[#This Row],[mean_g]]/256)*100</f>
        <v>57.8125</v>
      </c>
      <c r="V2007">
        <f>(Data[[#This Row],[mean_b]]/256)*100</f>
        <v>64.0625</v>
      </c>
      <c r="W2007">
        <v>0.69499999999999995</v>
      </c>
      <c r="X2007" t="s">
        <v>51</v>
      </c>
      <c r="Y2007" t="s">
        <v>45</v>
      </c>
      <c r="Z2007">
        <v>7966</v>
      </c>
      <c r="AA2007">
        <v>3.69</v>
      </c>
      <c r="AB2007">
        <v>12.8</v>
      </c>
      <c r="AC2007">
        <v>27.4</v>
      </c>
      <c r="AD2007">
        <v>238110</v>
      </c>
      <c r="AE2007">
        <v>101.6</v>
      </c>
      <c r="AF2007">
        <v>33.9</v>
      </c>
      <c r="AG2007" t="s">
        <v>64</v>
      </c>
      <c r="AH2007" t="s">
        <v>47</v>
      </c>
      <c r="AI2007" t="s">
        <v>56</v>
      </c>
      <c r="AJ2007">
        <v>40</v>
      </c>
      <c r="AK2007">
        <v>224</v>
      </c>
      <c r="AL2007">
        <v>5.3400000000000003E-2</v>
      </c>
      <c r="AM2007">
        <v>0.87129999999999996</v>
      </c>
      <c r="AN2007">
        <v>0.97709999999999997</v>
      </c>
      <c r="AO2007">
        <f>Data[[#This Row],[labeller_confidence_score]]-Data[[#This Row],[cytodiffusion_classification_confidence]]</f>
        <v>0.10580000000000001</v>
      </c>
    </row>
    <row r="2008" spans="1:41" x14ac:dyDescent="0.3">
      <c r="A2008" t="s">
        <v>2081</v>
      </c>
      <c r="B2008" t="s">
        <v>74</v>
      </c>
      <c r="C2008">
        <v>0</v>
      </c>
      <c r="D2008" t="s">
        <v>75</v>
      </c>
      <c r="E2008">
        <v>2.4900000000000002</v>
      </c>
      <c r="F2008">
        <v>0</v>
      </c>
      <c r="G2008">
        <v>0</v>
      </c>
      <c r="H2008">
        <v>1</v>
      </c>
      <c r="I2008">
        <f>Data[[#This Row],[nucleus_area_pct]]/Data[[#This Row],[cytoplasm_ratio]]</f>
        <v>0</v>
      </c>
      <c r="J2008">
        <v>0.60499999999999998</v>
      </c>
      <c r="K2008">
        <v>0.373</v>
      </c>
      <c r="L2008">
        <v>2.19</v>
      </c>
      <c r="M2008">
        <v>1</v>
      </c>
      <c r="N2008">
        <v>0.72899999999999998</v>
      </c>
      <c r="O2008">
        <v>23</v>
      </c>
      <c r="P2008">
        <v>18</v>
      </c>
      <c r="Q2008">
        <v>204</v>
      </c>
      <c r="R2008">
        <v>145</v>
      </c>
      <c r="S2008">
        <v>132</v>
      </c>
      <c r="T2008">
        <f>(Data[[#This Row],[mean_r]]/256)*100</f>
        <v>79.6875</v>
      </c>
      <c r="U2008">
        <f>(Data[[#This Row],[mean_g]]/256)*100</f>
        <v>56.640625</v>
      </c>
      <c r="V2008">
        <f>(Data[[#This Row],[mean_b]]/256)*100</f>
        <v>51.5625</v>
      </c>
      <c r="W2008">
        <v>0.61399999999999999</v>
      </c>
      <c r="X2008" t="s">
        <v>51</v>
      </c>
      <c r="Y2008" t="s">
        <v>45</v>
      </c>
      <c r="Z2008">
        <v>7750</v>
      </c>
      <c r="AA2008">
        <v>4.3899999999999997</v>
      </c>
      <c r="AB2008">
        <v>12.6</v>
      </c>
      <c r="AC2008">
        <v>39.799999999999997</v>
      </c>
      <c r="AD2008">
        <v>281305</v>
      </c>
      <c r="AE2008">
        <v>81</v>
      </c>
      <c r="AF2008">
        <v>31.1</v>
      </c>
      <c r="AG2008" t="s">
        <v>46</v>
      </c>
      <c r="AH2008" t="s">
        <v>68</v>
      </c>
      <c r="AI2008" t="s">
        <v>56</v>
      </c>
      <c r="AJ2008">
        <v>100</v>
      </c>
      <c r="AK2008">
        <v>360</v>
      </c>
      <c r="AL2008">
        <v>4.7E-2</v>
      </c>
      <c r="AM2008">
        <v>0.94440000000000002</v>
      </c>
      <c r="AN2008">
        <v>0.86399999999999999</v>
      </c>
      <c r="AO2008">
        <f>Data[[#This Row],[labeller_confidence_score]]-Data[[#This Row],[cytodiffusion_classification_confidence]]</f>
        <v>-8.0400000000000027E-2</v>
      </c>
    </row>
    <row r="2009" spans="1:41" x14ac:dyDescent="0.3">
      <c r="A2009" t="s">
        <v>2082</v>
      </c>
      <c r="B2009" t="s">
        <v>49</v>
      </c>
      <c r="C2009">
        <v>0</v>
      </c>
      <c r="D2009" t="s">
        <v>50</v>
      </c>
      <c r="E2009">
        <v>12.54</v>
      </c>
      <c r="F2009">
        <v>52.4</v>
      </c>
      <c r="G2009">
        <v>0.49</v>
      </c>
      <c r="H2009">
        <v>0.48399999999999999</v>
      </c>
      <c r="I2009">
        <f>Data[[#This Row],[nucleus_area_pct]]/Data[[#This Row],[cytoplasm_ratio]]</f>
        <v>108.26446280991736</v>
      </c>
      <c r="J2009">
        <v>0.67600000000000005</v>
      </c>
      <c r="K2009">
        <v>0.24</v>
      </c>
      <c r="L2009">
        <v>3.52</v>
      </c>
      <c r="M2009">
        <v>3.8</v>
      </c>
      <c r="N2009">
        <v>0.82699999999999996</v>
      </c>
      <c r="O2009">
        <v>376</v>
      </c>
      <c r="P2009">
        <v>77</v>
      </c>
      <c r="Q2009">
        <v>220</v>
      </c>
      <c r="R2009">
        <v>161</v>
      </c>
      <c r="S2009">
        <v>167</v>
      </c>
      <c r="T2009">
        <f>(Data[[#This Row],[mean_r]]/256)*100</f>
        <v>85.9375</v>
      </c>
      <c r="U2009">
        <f>(Data[[#This Row],[mean_g]]/256)*100</f>
        <v>62.890625</v>
      </c>
      <c r="V2009">
        <f>(Data[[#This Row],[mean_b]]/256)*100</f>
        <v>65.234375</v>
      </c>
      <c r="W2009">
        <v>0.62</v>
      </c>
      <c r="X2009" t="s">
        <v>51</v>
      </c>
      <c r="Y2009" t="s">
        <v>40</v>
      </c>
      <c r="Z2009">
        <v>9094</v>
      </c>
      <c r="AA2009">
        <v>4.67</v>
      </c>
      <c r="AB2009">
        <v>13.9</v>
      </c>
      <c r="AC2009">
        <v>48.6</v>
      </c>
      <c r="AD2009">
        <v>404137</v>
      </c>
      <c r="AE2009">
        <v>86.3</v>
      </c>
      <c r="AF2009">
        <v>31.5</v>
      </c>
      <c r="AG2009" t="s">
        <v>64</v>
      </c>
      <c r="AH2009" t="s">
        <v>68</v>
      </c>
      <c r="AI2009" t="s">
        <v>43</v>
      </c>
      <c r="AJ2009">
        <v>60</v>
      </c>
      <c r="AK2009">
        <v>360</v>
      </c>
      <c r="AL2009">
        <v>0.1164</v>
      </c>
      <c r="AM2009">
        <v>0.91320000000000001</v>
      </c>
      <c r="AN2009">
        <v>0.89670000000000005</v>
      </c>
      <c r="AO2009">
        <f>Data[[#This Row],[labeller_confidence_score]]-Data[[#This Row],[cytodiffusion_classification_confidence]]</f>
        <v>-1.6499999999999959E-2</v>
      </c>
    </row>
    <row r="2010" spans="1:41" x14ac:dyDescent="0.3">
      <c r="A2010" t="s">
        <v>2083</v>
      </c>
      <c r="B2010" t="s">
        <v>67</v>
      </c>
      <c r="C2010">
        <v>1</v>
      </c>
      <c r="D2010" t="s">
        <v>67</v>
      </c>
      <c r="E2010">
        <v>11.61</v>
      </c>
      <c r="F2010">
        <v>19.100000000000001</v>
      </c>
      <c r="G2010">
        <v>0.33900000000000002</v>
      </c>
      <c r="H2010">
        <v>1</v>
      </c>
      <c r="I2010">
        <f>Data[[#This Row],[nucleus_area_pct]]/Data[[#This Row],[cytoplasm_ratio]]</f>
        <v>19.100000000000001</v>
      </c>
      <c r="J2010">
        <v>0.64300000000000002</v>
      </c>
      <c r="K2010">
        <v>0.871</v>
      </c>
      <c r="L2010">
        <v>1.85</v>
      </c>
      <c r="M2010">
        <v>2.9</v>
      </c>
      <c r="N2010">
        <v>0.63200000000000001</v>
      </c>
      <c r="O2010">
        <v>145</v>
      </c>
      <c r="P2010">
        <v>39</v>
      </c>
      <c r="Q2010">
        <v>165</v>
      </c>
      <c r="R2010">
        <v>92</v>
      </c>
      <c r="S2010">
        <v>201</v>
      </c>
      <c r="T2010">
        <f>(Data[[#This Row],[mean_r]]/256)*100</f>
        <v>64.453125</v>
      </c>
      <c r="U2010">
        <f>(Data[[#This Row],[mean_g]]/256)*100</f>
        <v>35.9375</v>
      </c>
      <c r="V2010">
        <f>(Data[[#This Row],[mean_b]]/256)*100</f>
        <v>78.515625</v>
      </c>
      <c r="W2010">
        <v>0.56999999999999995</v>
      </c>
      <c r="X2010" t="s">
        <v>63</v>
      </c>
      <c r="Y2010" t="s">
        <v>40</v>
      </c>
      <c r="Z2010">
        <v>12083</v>
      </c>
      <c r="AA2010">
        <v>5</v>
      </c>
      <c r="AB2010">
        <v>13.5</v>
      </c>
      <c r="AC2010">
        <v>43.8</v>
      </c>
      <c r="AD2010">
        <v>224285</v>
      </c>
      <c r="AE2010">
        <v>97.4</v>
      </c>
      <c r="AF2010">
        <v>33.299999999999997</v>
      </c>
      <c r="AG2010" t="s">
        <v>46</v>
      </c>
      <c r="AH2010" t="s">
        <v>42</v>
      </c>
      <c r="AI2010" t="s">
        <v>56</v>
      </c>
      <c r="AJ2010">
        <v>100</v>
      </c>
      <c r="AK2010">
        <v>256</v>
      </c>
      <c r="AL2010">
        <v>0.79169999999999996</v>
      </c>
      <c r="AM2010">
        <v>0.77539999999999998</v>
      </c>
      <c r="AN2010">
        <v>0.71740000000000004</v>
      </c>
      <c r="AO2010">
        <f>Data[[#This Row],[labeller_confidence_score]]-Data[[#This Row],[cytodiffusion_classification_confidence]]</f>
        <v>-5.799999999999994E-2</v>
      </c>
    </row>
    <row r="2011" spans="1:41" x14ac:dyDescent="0.3">
      <c r="A2011" t="s">
        <v>2084</v>
      </c>
      <c r="B2011" t="s">
        <v>81</v>
      </c>
      <c r="C2011">
        <v>1</v>
      </c>
      <c r="D2011" t="s">
        <v>82</v>
      </c>
      <c r="E2011">
        <v>15.34</v>
      </c>
      <c r="F2011">
        <v>78.3</v>
      </c>
      <c r="G2011">
        <v>0.27800000000000002</v>
      </c>
      <c r="H2011">
        <v>0.11</v>
      </c>
      <c r="I2011">
        <f>Data[[#This Row],[nucleus_area_pct]]/Data[[#This Row],[cytoplasm_ratio]]</f>
        <v>711.81818181818176</v>
      </c>
      <c r="J2011">
        <v>0.73799999999999999</v>
      </c>
      <c r="K2011">
        <v>0.30099999999999999</v>
      </c>
      <c r="L2011">
        <v>1.08</v>
      </c>
      <c r="M2011">
        <v>1</v>
      </c>
      <c r="N2011">
        <v>0.90900000000000003</v>
      </c>
      <c r="O2011">
        <v>724</v>
      </c>
      <c r="P2011">
        <v>95</v>
      </c>
      <c r="Q2011">
        <v>187</v>
      </c>
      <c r="R2011">
        <v>169</v>
      </c>
      <c r="S2011">
        <v>175</v>
      </c>
      <c r="T2011">
        <f>(Data[[#This Row],[mean_r]]/256)*100</f>
        <v>73.046875</v>
      </c>
      <c r="U2011">
        <f>(Data[[#This Row],[mean_g]]/256)*100</f>
        <v>66.015625</v>
      </c>
      <c r="V2011">
        <f>(Data[[#This Row],[mean_b]]/256)*100</f>
        <v>68.359375</v>
      </c>
      <c r="W2011">
        <v>0.70499999999999996</v>
      </c>
      <c r="X2011" t="s">
        <v>51</v>
      </c>
      <c r="Y2011" t="s">
        <v>45</v>
      </c>
      <c r="Z2011">
        <v>7548</v>
      </c>
      <c r="AA2011">
        <v>5.88</v>
      </c>
      <c r="AB2011">
        <v>12.3</v>
      </c>
      <c r="AC2011">
        <v>40.5</v>
      </c>
      <c r="AD2011">
        <v>109280</v>
      </c>
      <c r="AE2011">
        <v>96.6</v>
      </c>
      <c r="AF2011">
        <v>31.9</v>
      </c>
      <c r="AG2011" t="s">
        <v>64</v>
      </c>
      <c r="AH2011" t="s">
        <v>47</v>
      </c>
      <c r="AI2011" t="s">
        <v>56</v>
      </c>
      <c r="AJ2011">
        <v>100</v>
      </c>
      <c r="AK2011">
        <v>360</v>
      </c>
      <c r="AL2011">
        <v>0.62239999999999995</v>
      </c>
      <c r="AM2011">
        <v>0.78080000000000005</v>
      </c>
      <c r="AN2011">
        <v>0.71020000000000005</v>
      </c>
      <c r="AO2011">
        <f>Data[[#This Row],[labeller_confidence_score]]-Data[[#This Row],[cytodiffusion_classification_confidence]]</f>
        <v>-7.0599999999999996E-2</v>
      </c>
    </row>
    <row r="2012" spans="1:41" x14ac:dyDescent="0.3">
      <c r="A2012" t="s">
        <v>2085</v>
      </c>
      <c r="B2012" t="s">
        <v>62</v>
      </c>
      <c r="C2012">
        <v>0</v>
      </c>
      <c r="D2012" t="s">
        <v>50</v>
      </c>
      <c r="E2012">
        <v>8.74</v>
      </c>
      <c r="F2012">
        <v>79.3</v>
      </c>
      <c r="G2012">
        <v>0.93200000000000005</v>
      </c>
      <c r="H2012">
        <v>0.17599999999999999</v>
      </c>
      <c r="I2012">
        <f>Data[[#This Row],[nucleus_area_pct]]/Data[[#This Row],[cytoplasm_ratio]]</f>
        <v>450.56818181818181</v>
      </c>
      <c r="J2012">
        <v>0.88100000000000001</v>
      </c>
      <c r="K2012">
        <v>0.25</v>
      </c>
      <c r="L2012">
        <v>1.25</v>
      </c>
      <c r="M2012">
        <v>1</v>
      </c>
      <c r="N2012">
        <v>0.86</v>
      </c>
      <c r="O2012">
        <v>286</v>
      </c>
      <c r="P2012">
        <v>59</v>
      </c>
      <c r="Q2012">
        <v>213</v>
      </c>
      <c r="R2012">
        <v>163</v>
      </c>
      <c r="S2012">
        <v>209</v>
      </c>
      <c r="T2012">
        <f>(Data[[#This Row],[mean_r]]/256)*100</f>
        <v>83.203125</v>
      </c>
      <c r="U2012">
        <f>(Data[[#This Row],[mean_g]]/256)*100</f>
        <v>63.671875</v>
      </c>
      <c r="V2012">
        <f>(Data[[#This Row],[mean_b]]/256)*100</f>
        <v>81.640625</v>
      </c>
      <c r="W2012">
        <v>0.66</v>
      </c>
      <c r="X2012" t="s">
        <v>39</v>
      </c>
      <c r="Y2012" t="s">
        <v>45</v>
      </c>
      <c r="Z2012">
        <v>4509</v>
      </c>
      <c r="AA2012">
        <v>4.6399999999999997</v>
      </c>
      <c r="AB2012">
        <v>13.9</v>
      </c>
      <c r="AC2012">
        <v>43</v>
      </c>
      <c r="AD2012">
        <v>334967</v>
      </c>
      <c r="AE2012">
        <v>84.2</v>
      </c>
      <c r="AF2012">
        <v>33.4</v>
      </c>
      <c r="AG2012" t="s">
        <v>46</v>
      </c>
      <c r="AH2012" t="s">
        <v>47</v>
      </c>
      <c r="AI2012" t="s">
        <v>56</v>
      </c>
      <c r="AJ2012">
        <v>100</v>
      </c>
      <c r="AK2012">
        <v>360</v>
      </c>
      <c r="AL2012">
        <v>1.3299999999999999E-2</v>
      </c>
      <c r="AM2012">
        <v>0.9254</v>
      </c>
      <c r="AN2012">
        <v>0.94899999999999995</v>
      </c>
      <c r="AO2012">
        <f>Data[[#This Row],[labeller_confidence_score]]-Data[[#This Row],[cytodiffusion_classification_confidence]]</f>
        <v>2.3599999999999954E-2</v>
      </c>
    </row>
    <row r="2013" spans="1:41" x14ac:dyDescent="0.3">
      <c r="A2013" t="s">
        <v>2086</v>
      </c>
      <c r="B2013" t="s">
        <v>110</v>
      </c>
      <c r="C2013">
        <v>1</v>
      </c>
      <c r="D2013" t="s">
        <v>104</v>
      </c>
      <c r="E2013">
        <v>7.68</v>
      </c>
      <c r="F2013">
        <v>0</v>
      </c>
      <c r="G2013">
        <v>0</v>
      </c>
      <c r="H2013">
        <v>1</v>
      </c>
      <c r="I2013">
        <f>Data[[#This Row],[nucleus_area_pct]]/Data[[#This Row],[cytoplasm_ratio]]</f>
        <v>0</v>
      </c>
      <c r="J2013">
        <v>0.90500000000000003</v>
      </c>
      <c r="K2013">
        <v>0.17399999999999999</v>
      </c>
      <c r="L2013">
        <v>0.8</v>
      </c>
      <c r="M2013">
        <v>1</v>
      </c>
      <c r="N2013">
        <v>0.96099999999999997</v>
      </c>
      <c r="O2013">
        <v>214</v>
      </c>
      <c r="P2013">
        <v>39</v>
      </c>
      <c r="Q2013">
        <v>225</v>
      </c>
      <c r="R2013">
        <v>136</v>
      </c>
      <c r="S2013">
        <v>132</v>
      </c>
      <c r="T2013">
        <f>(Data[[#This Row],[mean_r]]/256)*100</f>
        <v>87.890625</v>
      </c>
      <c r="U2013">
        <f>(Data[[#This Row],[mean_g]]/256)*100</f>
        <v>53.125</v>
      </c>
      <c r="V2013">
        <f>(Data[[#This Row],[mean_b]]/256)*100</f>
        <v>51.5625</v>
      </c>
      <c r="W2013">
        <v>0.49299999999999999</v>
      </c>
      <c r="X2013" t="s">
        <v>63</v>
      </c>
      <c r="Y2013" t="s">
        <v>40</v>
      </c>
      <c r="Z2013">
        <v>8625</v>
      </c>
      <c r="AA2013">
        <v>4.58</v>
      </c>
      <c r="AB2013">
        <v>14.9</v>
      </c>
      <c r="AC2013">
        <v>43.2</v>
      </c>
      <c r="AD2013">
        <v>246304</v>
      </c>
      <c r="AE2013">
        <v>113.6</v>
      </c>
      <c r="AF2013">
        <v>33.799999999999997</v>
      </c>
      <c r="AG2013" t="s">
        <v>46</v>
      </c>
      <c r="AH2013" t="s">
        <v>47</v>
      </c>
      <c r="AI2013" t="s">
        <v>43</v>
      </c>
      <c r="AJ2013">
        <v>60</v>
      </c>
      <c r="AK2013">
        <v>360</v>
      </c>
      <c r="AL2013">
        <v>0.70730000000000004</v>
      </c>
      <c r="AM2013">
        <v>0.72519999999999996</v>
      </c>
      <c r="AN2013">
        <v>0.92200000000000004</v>
      </c>
      <c r="AO2013">
        <f>Data[[#This Row],[labeller_confidence_score]]-Data[[#This Row],[cytodiffusion_classification_confidence]]</f>
        <v>0.19680000000000009</v>
      </c>
    </row>
    <row r="2014" spans="1:41" x14ac:dyDescent="0.3">
      <c r="A2014" t="s">
        <v>2087</v>
      </c>
      <c r="B2014" t="s">
        <v>49</v>
      </c>
      <c r="C2014">
        <v>0</v>
      </c>
      <c r="D2014" t="s">
        <v>50</v>
      </c>
      <c r="E2014">
        <v>12.61</v>
      </c>
      <c r="F2014">
        <v>52.7</v>
      </c>
      <c r="G2014">
        <v>0.52400000000000002</v>
      </c>
      <c r="H2014">
        <v>0.56999999999999995</v>
      </c>
      <c r="I2014">
        <f>Data[[#This Row],[nucleus_area_pct]]/Data[[#This Row],[cytoplasm_ratio]]</f>
        <v>92.456140350877206</v>
      </c>
      <c r="J2014">
        <v>0.76800000000000002</v>
      </c>
      <c r="K2014">
        <v>0.44</v>
      </c>
      <c r="L2014">
        <v>3.56</v>
      </c>
      <c r="M2014">
        <v>2.8</v>
      </c>
      <c r="N2014">
        <v>0.72799999999999998</v>
      </c>
      <c r="O2014">
        <v>461</v>
      </c>
      <c r="P2014">
        <v>63</v>
      </c>
      <c r="Q2014">
        <v>185</v>
      </c>
      <c r="R2014">
        <v>175</v>
      </c>
      <c r="S2014">
        <v>169</v>
      </c>
      <c r="T2014">
        <f>(Data[[#This Row],[mean_r]]/256)*100</f>
        <v>72.265625</v>
      </c>
      <c r="U2014">
        <f>(Data[[#This Row],[mean_g]]/256)*100</f>
        <v>68.359375</v>
      </c>
      <c r="V2014">
        <f>(Data[[#This Row],[mean_b]]/256)*100</f>
        <v>66.015625</v>
      </c>
      <c r="W2014">
        <v>0.59599999999999997</v>
      </c>
      <c r="X2014" t="s">
        <v>51</v>
      </c>
      <c r="Y2014" t="s">
        <v>45</v>
      </c>
      <c r="Z2014">
        <v>11935</v>
      </c>
      <c r="AA2014">
        <v>5.61</v>
      </c>
      <c r="AB2014">
        <v>8.5</v>
      </c>
      <c r="AC2014">
        <v>46.5</v>
      </c>
      <c r="AD2014">
        <v>282949</v>
      </c>
      <c r="AE2014">
        <v>70.900000000000006</v>
      </c>
      <c r="AF2014">
        <v>31.9</v>
      </c>
      <c r="AG2014" t="s">
        <v>41</v>
      </c>
      <c r="AH2014" t="s">
        <v>42</v>
      </c>
      <c r="AI2014" t="s">
        <v>56</v>
      </c>
      <c r="AJ2014">
        <v>100</v>
      </c>
      <c r="AK2014">
        <v>360</v>
      </c>
      <c r="AL2014">
        <v>5.67E-2</v>
      </c>
      <c r="AM2014">
        <v>0.82879999999999998</v>
      </c>
      <c r="AN2014">
        <v>0.91520000000000001</v>
      </c>
      <c r="AO2014">
        <f>Data[[#This Row],[labeller_confidence_score]]-Data[[#This Row],[cytodiffusion_classification_confidence]]</f>
        <v>8.6400000000000032E-2</v>
      </c>
    </row>
    <row r="2015" spans="1:41" x14ac:dyDescent="0.3">
      <c r="A2015" t="s">
        <v>2088</v>
      </c>
      <c r="B2015" t="s">
        <v>58</v>
      </c>
      <c r="C2015">
        <v>1</v>
      </c>
      <c r="D2015" t="s">
        <v>38</v>
      </c>
      <c r="E2015">
        <v>11.95</v>
      </c>
      <c r="F2015">
        <v>80.099999999999994</v>
      </c>
      <c r="G2015">
        <v>0.75600000000000001</v>
      </c>
      <c r="H2015">
        <v>0.10199999999999999</v>
      </c>
      <c r="I2015">
        <f>Data[[#This Row],[nucleus_area_pct]]/Data[[#This Row],[cytoplasm_ratio]]</f>
        <v>785.29411764705878</v>
      </c>
      <c r="J2015">
        <v>0.67200000000000004</v>
      </c>
      <c r="K2015">
        <v>0.32600000000000001</v>
      </c>
      <c r="L2015">
        <v>1.47</v>
      </c>
      <c r="M2015">
        <v>1</v>
      </c>
      <c r="N2015">
        <v>0.80900000000000005</v>
      </c>
      <c r="O2015">
        <v>619</v>
      </c>
      <c r="P2015">
        <v>67</v>
      </c>
      <c r="Q2015">
        <v>195</v>
      </c>
      <c r="R2015">
        <v>133</v>
      </c>
      <c r="S2015">
        <v>206</v>
      </c>
      <c r="T2015">
        <f>(Data[[#This Row],[mean_r]]/256)*100</f>
        <v>76.171875</v>
      </c>
      <c r="U2015">
        <f>(Data[[#This Row],[mean_g]]/256)*100</f>
        <v>51.953125</v>
      </c>
      <c r="V2015">
        <f>(Data[[#This Row],[mean_b]]/256)*100</f>
        <v>80.46875</v>
      </c>
      <c r="W2015">
        <v>0.69599999999999995</v>
      </c>
      <c r="X2015" t="s">
        <v>39</v>
      </c>
      <c r="Y2015" t="s">
        <v>45</v>
      </c>
      <c r="Z2015">
        <v>4170</v>
      </c>
      <c r="AA2015">
        <v>6.39</v>
      </c>
      <c r="AB2015">
        <v>12.8</v>
      </c>
      <c r="AC2015">
        <v>38.5</v>
      </c>
      <c r="AD2015">
        <v>318123</v>
      </c>
      <c r="AE2015">
        <v>99.6</v>
      </c>
      <c r="AF2015">
        <v>31</v>
      </c>
      <c r="AG2015" t="s">
        <v>46</v>
      </c>
      <c r="AH2015" t="s">
        <v>42</v>
      </c>
      <c r="AI2015" t="s">
        <v>52</v>
      </c>
      <c r="AJ2015">
        <v>40</v>
      </c>
      <c r="AK2015">
        <v>512</v>
      </c>
      <c r="AL2015">
        <v>0.98829999999999996</v>
      </c>
      <c r="AM2015">
        <v>0.64029999999999998</v>
      </c>
      <c r="AN2015">
        <v>0.59109999999999996</v>
      </c>
      <c r="AO2015">
        <f>Data[[#This Row],[labeller_confidence_score]]-Data[[#This Row],[cytodiffusion_classification_confidence]]</f>
        <v>-4.9200000000000021E-2</v>
      </c>
    </row>
    <row r="2016" spans="1:41" x14ac:dyDescent="0.3">
      <c r="A2016" t="s">
        <v>2089</v>
      </c>
      <c r="B2016" t="s">
        <v>49</v>
      </c>
      <c r="C2016">
        <v>0</v>
      </c>
      <c r="D2016" t="s">
        <v>50</v>
      </c>
      <c r="E2016">
        <v>12.26</v>
      </c>
      <c r="F2016">
        <v>47.9</v>
      </c>
      <c r="G2016">
        <v>0.57899999999999996</v>
      </c>
      <c r="H2016">
        <v>0.46500000000000002</v>
      </c>
      <c r="I2016">
        <f>Data[[#This Row],[nucleus_area_pct]]/Data[[#This Row],[cytoplasm_ratio]]</f>
        <v>103.01075268817203</v>
      </c>
      <c r="J2016">
        <v>0.74399999999999999</v>
      </c>
      <c r="K2016">
        <v>0.42599999999999999</v>
      </c>
      <c r="L2016">
        <v>2.37</v>
      </c>
      <c r="M2016">
        <v>4.0999999999999996</v>
      </c>
      <c r="N2016">
        <v>0.77600000000000002</v>
      </c>
      <c r="O2016">
        <v>370</v>
      </c>
      <c r="P2016">
        <v>71</v>
      </c>
      <c r="Q2016">
        <v>216</v>
      </c>
      <c r="R2016">
        <v>162</v>
      </c>
      <c r="S2016">
        <v>173</v>
      </c>
      <c r="T2016">
        <f>(Data[[#This Row],[mean_r]]/256)*100</f>
        <v>84.375</v>
      </c>
      <c r="U2016">
        <f>(Data[[#This Row],[mean_g]]/256)*100</f>
        <v>63.28125</v>
      </c>
      <c r="V2016">
        <f>(Data[[#This Row],[mean_b]]/256)*100</f>
        <v>67.578125</v>
      </c>
      <c r="W2016">
        <v>0.61499999999999999</v>
      </c>
      <c r="X2016" t="s">
        <v>39</v>
      </c>
      <c r="Y2016" t="s">
        <v>40</v>
      </c>
      <c r="Z2016">
        <v>4167</v>
      </c>
      <c r="AA2016">
        <v>4.84</v>
      </c>
      <c r="AB2016">
        <v>12.6</v>
      </c>
      <c r="AC2016">
        <v>37.200000000000003</v>
      </c>
      <c r="AD2016">
        <v>175790</v>
      </c>
      <c r="AE2016">
        <v>89.1</v>
      </c>
      <c r="AF2016">
        <v>34.799999999999997</v>
      </c>
      <c r="AG2016" t="s">
        <v>46</v>
      </c>
      <c r="AH2016" t="s">
        <v>47</v>
      </c>
      <c r="AI2016" t="s">
        <v>43</v>
      </c>
      <c r="AJ2016">
        <v>40</v>
      </c>
      <c r="AK2016">
        <v>360</v>
      </c>
      <c r="AL2016">
        <v>6.8199999999999997E-2</v>
      </c>
      <c r="AM2016">
        <v>0.94669999999999999</v>
      </c>
      <c r="AN2016">
        <v>0.93669999999999998</v>
      </c>
      <c r="AO2016">
        <f>Data[[#This Row],[labeller_confidence_score]]-Data[[#This Row],[cytodiffusion_classification_confidence]]</f>
        <v>-1.0000000000000009E-2</v>
      </c>
    </row>
    <row r="2017" spans="1:41" x14ac:dyDescent="0.3">
      <c r="A2017" t="s">
        <v>2090</v>
      </c>
      <c r="B2017" t="s">
        <v>81</v>
      </c>
      <c r="C2017">
        <v>1</v>
      </c>
      <c r="D2017" t="s">
        <v>82</v>
      </c>
      <c r="E2017">
        <v>14.06</v>
      </c>
      <c r="F2017">
        <v>89.7</v>
      </c>
      <c r="G2017">
        <v>0.39</v>
      </c>
      <c r="H2017">
        <v>0.224</v>
      </c>
      <c r="I2017">
        <f>Data[[#This Row],[nucleus_area_pct]]/Data[[#This Row],[cytoplasm_ratio]]</f>
        <v>400.44642857142856</v>
      </c>
      <c r="J2017">
        <v>0.84899999999999998</v>
      </c>
      <c r="K2017">
        <v>0.26400000000000001</v>
      </c>
      <c r="L2017">
        <v>0.31</v>
      </c>
      <c r="M2017">
        <v>1</v>
      </c>
      <c r="N2017">
        <v>0.91200000000000003</v>
      </c>
      <c r="O2017">
        <v>541</v>
      </c>
      <c r="P2017">
        <v>104</v>
      </c>
      <c r="Q2017">
        <v>197</v>
      </c>
      <c r="R2017">
        <v>145</v>
      </c>
      <c r="S2017">
        <v>195</v>
      </c>
      <c r="T2017">
        <f>(Data[[#This Row],[mean_r]]/256)*100</f>
        <v>76.953125</v>
      </c>
      <c r="U2017">
        <f>(Data[[#This Row],[mean_g]]/256)*100</f>
        <v>56.640625</v>
      </c>
      <c r="V2017">
        <f>(Data[[#This Row],[mean_b]]/256)*100</f>
        <v>76.171875</v>
      </c>
      <c r="W2017">
        <v>0.63900000000000001</v>
      </c>
      <c r="X2017" t="s">
        <v>51</v>
      </c>
      <c r="Y2017" t="s">
        <v>40</v>
      </c>
      <c r="Z2017">
        <v>3717</v>
      </c>
      <c r="AA2017">
        <v>4.6399999999999997</v>
      </c>
      <c r="AB2017">
        <v>13.1</v>
      </c>
      <c r="AC2017">
        <v>48.5</v>
      </c>
      <c r="AD2017">
        <v>282649</v>
      </c>
      <c r="AE2017">
        <v>80.400000000000006</v>
      </c>
      <c r="AF2017">
        <v>34.4</v>
      </c>
      <c r="AG2017" t="s">
        <v>64</v>
      </c>
      <c r="AH2017" t="s">
        <v>68</v>
      </c>
      <c r="AI2017" t="s">
        <v>56</v>
      </c>
      <c r="AJ2017">
        <v>40</v>
      </c>
      <c r="AK2017">
        <v>224</v>
      </c>
      <c r="AL2017">
        <v>0.78420000000000001</v>
      </c>
      <c r="AM2017">
        <v>0.79910000000000003</v>
      </c>
      <c r="AN2017">
        <v>0.98109999999999997</v>
      </c>
      <c r="AO2017">
        <f>Data[[#This Row],[labeller_confidence_score]]-Data[[#This Row],[cytodiffusion_classification_confidence]]</f>
        <v>0.18199999999999994</v>
      </c>
    </row>
    <row r="2018" spans="1:41" x14ac:dyDescent="0.3">
      <c r="A2018" t="s">
        <v>2091</v>
      </c>
      <c r="B2018" t="s">
        <v>60</v>
      </c>
      <c r="C2018">
        <v>0</v>
      </c>
      <c r="D2018" t="s">
        <v>50</v>
      </c>
      <c r="E2018">
        <v>14.4</v>
      </c>
      <c r="F2018">
        <v>62.4</v>
      </c>
      <c r="G2018">
        <v>0.439</v>
      </c>
      <c r="H2018">
        <v>0.435</v>
      </c>
      <c r="I2018">
        <f>Data[[#This Row],[nucleus_area_pct]]/Data[[#This Row],[cytoplasm_ratio]]</f>
        <v>143.44827586206895</v>
      </c>
      <c r="J2018">
        <v>0.66300000000000003</v>
      </c>
      <c r="K2018">
        <v>0.46300000000000002</v>
      </c>
      <c r="L2018">
        <v>2.4500000000000002</v>
      </c>
      <c r="M2018">
        <v>1.6</v>
      </c>
      <c r="N2018">
        <v>0.69</v>
      </c>
      <c r="O2018">
        <v>492</v>
      </c>
      <c r="P2018">
        <v>97</v>
      </c>
      <c r="Q2018">
        <v>202</v>
      </c>
      <c r="R2018">
        <v>154</v>
      </c>
      <c r="S2018">
        <v>194</v>
      </c>
      <c r="T2018">
        <f>(Data[[#This Row],[mean_r]]/256)*100</f>
        <v>78.90625</v>
      </c>
      <c r="U2018">
        <f>(Data[[#This Row],[mean_g]]/256)*100</f>
        <v>60.15625</v>
      </c>
      <c r="V2018">
        <f>(Data[[#This Row],[mean_b]]/256)*100</f>
        <v>75.78125</v>
      </c>
      <c r="W2018">
        <v>0.56200000000000006</v>
      </c>
      <c r="X2018" t="s">
        <v>39</v>
      </c>
      <c r="Y2018" t="s">
        <v>45</v>
      </c>
      <c r="Z2018">
        <v>11795</v>
      </c>
      <c r="AA2018">
        <v>4.3899999999999997</v>
      </c>
      <c r="AB2018">
        <v>16.2</v>
      </c>
      <c r="AC2018">
        <v>44.2</v>
      </c>
      <c r="AD2018">
        <v>196188</v>
      </c>
      <c r="AE2018">
        <v>78.7</v>
      </c>
      <c r="AF2018">
        <v>34.4</v>
      </c>
      <c r="AG2018" t="s">
        <v>46</v>
      </c>
      <c r="AH2018" t="s">
        <v>47</v>
      </c>
      <c r="AI2018" t="s">
        <v>52</v>
      </c>
      <c r="AJ2018">
        <v>60</v>
      </c>
      <c r="AK2018">
        <v>256</v>
      </c>
      <c r="AL2018">
        <v>1.6899999999999998E-2</v>
      </c>
      <c r="AM2018">
        <v>0.97450000000000003</v>
      </c>
      <c r="AN2018">
        <v>0.84689999999999999</v>
      </c>
      <c r="AO2018">
        <f>Data[[#This Row],[labeller_confidence_score]]-Data[[#This Row],[cytodiffusion_classification_confidence]]</f>
        <v>-0.12760000000000005</v>
      </c>
    </row>
    <row r="2019" spans="1:41" x14ac:dyDescent="0.3">
      <c r="A2019" t="s">
        <v>2092</v>
      </c>
      <c r="B2019" t="s">
        <v>54</v>
      </c>
      <c r="C2019">
        <v>0</v>
      </c>
      <c r="D2019" t="s">
        <v>54</v>
      </c>
      <c r="E2019">
        <v>7.58</v>
      </c>
      <c r="F2019">
        <v>0</v>
      </c>
      <c r="G2019">
        <v>0</v>
      </c>
      <c r="H2019">
        <v>1</v>
      </c>
      <c r="I2019">
        <f>Data[[#This Row],[nucleus_area_pct]]/Data[[#This Row],[cytoplasm_ratio]]</f>
        <v>0</v>
      </c>
      <c r="J2019">
        <v>0.92100000000000004</v>
      </c>
      <c r="K2019">
        <v>0.123</v>
      </c>
      <c r="L2019">
        <v>0.59</v>
      </c>
      <c r="M2019">
        <v>1</v>
      </c>
      <c r="N2019">
        <v>0.92500000000000004</v>
      </c>
      <c r="O2019">
        <v>192</v>
      </c>
      <c r="P2019">
        <v>44</v>
      </c>
      <c r="Q2019">
        <v>221</v>
      </c>
      <c r="R2019">
        <v>141</v>
      </c>
      <c r="S2019">
        <v>138</v>
      </c>
      <c r="T2019">
        <f>(Data[[#This Row],[mean_r]]/256)*100</f>
        <v>86.328125</v>
      </c>
      <c r="U2019">
        <f>(Data[[#This Row],[mean_g]]/256)*100</f>
        <v>55.078125</v>
      </c>
      <c r="V2019">
        <f>(Data[[#This Row],[mean_b]]/256)*100</f>
        <v>53.90625</v>
      </c>
      <c r="W2019">
        <v>0.54100000000000004</v>
      </c>
      <c r="X2019" t="s">
        <v>63</v>
      </c>
      <c r="Y2019" t="s">
        <v>40</v>
      </c>
      <c r="Z2019">
        <v>10182</v>
      </c>
      <c r="AA2019">
        <v>4.51</v>
      </c>
      <c r="AB2019">
        <v>11.4</v>
      </c>
      <c r="AC2019">
        <v>44.2</v>
      </c>
      <c r="AD2019">
        <v>194959</v>
      </c>
      <c r="AE2019">
        <v>87.1</v>
      </c>
      <c r="AF2019">
        <v>33.299999999999997</v>
      </c>
      <c r="AG2019" t="s">
        <v>46</v>
      </c>
      <c r="AH2019" t="s">
        <v>47</v>
      </c>
      <c r="AI2019" t="s">
        <v>56</v>
      </c>
      <c r="AJ2019">
        <v>60</v>
      </c>
      <c r="AK2019">
        <v>360</v>
      </c>
      <c r="AL2019">
        <v>9.9299999999999999E-2</v>
      </c>
      <c r="AM2019">
        <v>0.96399999999999997</v>
      </c>
      <c r="AN2019">
        <v>0.89859999999999995</v>
      </c>
      <c r="AO2019">
        <f>Data[[#This Row],[labeller_confidence_score]]-Data[[#This Row],[cytodiffusion_classification_confidence]]</f>
        <v>-6.5400000000000014E-2</v>
      </c>
    </row>
    <row r="2020" spans="1:41" x14ac:dyDescent="0.3">
      <c r="A2020" t="s">
        <v>2093</v>
      </c>
      <c r="B2020" t="s">
        <v>180</v>
      </c>
      <c r="C2020">
        <v>1</v>
      </c>
      <c r="D2020" t="s">
        <v>181</v>
      </c>
      <c r="E2020">
        <v>6.85</v>
      </c>
      <c r="F2020">
        <v>0</v>
      </c>
      <c r="G2020">
        <v>0</v>
      </c>
      <c r="H2020">
        <v>1</v>
      </c>
      <c r="I2020">
        <f>Data[[#This Row],[nucleus_area_pct]]/Data[[#This Row],[cytoplasm_ratio]]</f>
        <v>0</v>
      </c>
      <c r="J2020">
        <v>0.23899999999999999</v>
      </c>
      <c r="K2020">
        <v>0.95</v>
      </c>
      <c r="L2020">
        <v>0.52</v>
      </c>
      <c r="M2020">
        <v>1</v>
      </c>
      <c r="N2020">
        <v>0.67200000000000004</v>
      </c>
      <c r="O2020">
        <v>151</v>
      </c>
      <c r="P2020">
        <v>62</v>
      </c>
      <c r="Q2020">
        <v>230</v>
      </c>
      <c r="R2020">
        <v>114</v>
      </c>
      <c r="S2020">
        <v>130</v>
      </c>
      <c r="T2020">
        <f>(Data[[#This Row],[mean_r]]/256)*100</f>
        <v>89.84375</v>
      </c>
      <c r="U2020">
        <f>(Data[[#This Row],[mean_g]]/256)*100</f>
        <v>44.53125</v>
      </c>
      <c r="V2020">
        <f>(Data[[#This Row],[mean_b]]/256)*100</f>
        <v>50.78125</v>
      </c>
      <c r="W2020">
        <v>0.50900000000000001</v>
      </c>
      <c r="X2020" t="s">
        <v>39</v>
      </c>
      <c r="Y2020" t="s">
        <v>45</v>
      </c>
      <c r="Z2020">
        <v>6704</v>
      </c>
      <c r="AA2020">
        <v>5.0199999999999996</v>
      </c>
      <c r="AB2020">
        <v>13.2</v>
      </c>
      <c r="AC2020">
        <v>42</v>
      </c>
      <c r="AD2020">
        <v>339787</v>
      </c>
      <c r="AE2020">
        <v>70.5</v>
      </c>
      <c r="AF2020">
        <v>34.299999999999997</v>
      </c>
      <c r="AG2020" t="s">
        <v>46</v>
      </c>
      <c r="AH2020" t="s">
        <v>42</v>
      </c>
      <c r="AI2020" t="s">
        <v>52</v>
      </c>
      <c r="AJ2020">
        <v>100</v>
      </c>
      <c r="AK2020">
        <v>512</v>
      </c>
      <c r="AL2020">
        <v>0.84750000000000003</v>
      </c>
      <c r="AM2020">
        <v>0.88390000000000002</v>
      </c>
      <c r="AN2020">
        <v>0.74170000000000003</v>
      </c>
      <c r="AO2020">
        <f>Data[[#This Row],[labeller_confidence_score]]-Data[[#This Row],[cytodiffusion_classification_confidence]]</f>
        <v>-0.14219999999999999</v>
      </c>
    </row>
    <row r="2021" spans="1:41" x14ac:dyDescent="0.3">
      <c r="A2021" t="s">
        <v>2094</v>
      </c>
      <c r="B2021" t="s">
        <v>49</v>
      </c>
      <c r="C2021">
        <v>0</v>
      </c>
      <c r="D2021" t="s">
        <v>50</v>
      </c>
      <c r="E2021">
        <v>11.06</v>
      </c>
      <c r="F2021">
        <v>52.6</v>
      </c>
      <c r="G2021">
        <v>0.38600000000000001</v>
      </c>
      <c r="H2021">
        <v>0.40699999999999997</v>
      </c>
      <c r="I2021">
        <f>Data[[#This Row],[nucleus_area_pct]]/Data[[#This Row],[cytoplasm_ratio]]</f>
        <v>129.23832923832924</v>
      </c>
      <c r="J2021">
        <v>0.746</v>
      </c>
      <c r="K2021">
        <v>0.36599999999999999</v>
      </c>
      <c r="L2021">
        <v>3.27</v>
      </c>
      <c r="M2021">
        <v>3.7</v>
      </c>
      <c r="N2021">
        <v>0.81899999999999995</v>
      </c>
      <c r="O2021">
        <v>390</v>
      </c>
      <c r="P2021">
        <v>56</v>
      </c>
      <c r="Q2021">
        <v>201</v>
      </c>
      <c r="R2021">
        <v>145</v>
      </c>
      <c r="S2021">
        <v>191</v>
      </c>
      <c r="T2021">
        <f>(Data[[#This Row],[mean_r]]/256)*100</f>
        <v>78.515625</v>
      </c>
      <c r="U2021">
        <f>(Data[[#This Row],[mean_g]]/256)*100</f>
        <v>56.640625</v>
      </c>
      <c r="V2021">
        <f>(Data[[#This Row],[mean_b]]/256)*100</f>
        <v>74.609375</v>
      </c>
      <c r="W2021">
        <v>0.71399999999999997</v>
      </c>
      <c r="X2021" t="s">
        <v>51</v>
      </c>
      <c r="Y2021" t="s">
        <v>40</v>
      </c>
      <c r="Z2021">
        <v>9346</v>
      </c>
      <c r="AA2021">
        <v>4.29</v>
      </c>
      <c r="AB2021">
        <v>12.5</v>
      </c>
      <c r="AC2021">
        <v>35.6</v>
      </c>
      <c r="AD2021">
        <v>212761</v>
      </c>
      <c r="AE2021">
        <v>98.8</v>
      </c>
      <c r="AF2021">
        <v>32.200000000000003</v>
      </c>
      <c r="AG2021" t="s">
        <v>64</v>
      </c>
      <c r="AH2021" t="s">
        <v>42</v>
      </c>
      <c r="AI2021" t="s">
        <v>56</v>
      </c>
      <c r="AJ2021">
        <v>100</v>
      </c>
      <c r="AK2021">
        <v>360</v>
      </c>
      <c r="AL2021">
        <v>0</v>
      </c>
      <c r="AM2021">
        <v>0.91820000000000002</v>
      </c>
      <c r="AN2021">
        <v>0.87480000000000002</v>
      </c>
      <c r="AO2021">
        <f>Data[[#This Row],[labeller_confidence_score]]-Data[[#This Row],[cytodiffusion_classification_confidence]]</f>
        <v>-4.3399999999999994E-2</v>
      </c>
    </row>
    <row r="2022" spans="1:41" x14ac:dyDescent="0.3">
      <c r="A2022" t="s">
        <v>2095</v>
      </c>
      <c r="B2022" t="s">
        <v>49</v>
      </c>
      <c r="C2022">
        <v>0</v>
      </c>
      <c r="D2022" t="s">
        <v>50</v>
      </c>
      <c r="E2022">
        <v>12.28</v>
      </c>
      <c r="F2022">
        <v>58</v>
      </c>
      <c r="G2022">
        <v>0.63100000000000001</v>
      </c>
      <c r="H2022">
        <v>0.41099999999999998</v>
      </c>
      <c r="I2022">
        <f>Data[[#This Row],[nucleus_area_pct]]/Data[[#This Row],[cytoplasm_ratio]]</f>
        <v>141.11922141119223</v>
      </c>
      <c r="J2022">
        <v>0.71099999999999997</v>
      </c>
      <c r="K2022">
        <v>0.377</v>
      </c>
      <c r="L2022">
        <v>3.04</v>
      </c>
      <c r="M2022">
        <v>4</v>
      </c>
      <c r="N2022">
        <v>0.76600000000000001</v>
      </c>
      <c r="O2022">
        <v>471</v>
      </c>
      <c r="P2022">
        <v>82</v>
      </c>
      <c r="Q2022">
        <v>210</v>
      </c>
      <c r="R2022">
        <v>160</v>
      </c>
      <c r="S2022">
        <v>173</v>
      </c>
      <c r="T2022">
        <f>(Data[[#This Row],[mean_r]]/256)*100</f>
        <v>82.03125</v>
      </c>
      <c r="U2022">
        <f>(Data[[#This Row],[mean_g]]/256)*100</f>
        <v>62.5</v>
      </c>
      <c r="V2022">
        <f>(Data[[#This Row],[mean_b]]/256)*100</f>
        <v>67.578125</v>
      </c>
      <c r="W2022">
        <v>0.61199999999999999</v>
      </c>
      <c r="X2022" t="s">
        <v>51</v>
      </c>
      <c r="Y2022" t="s">
        <v>45</v>
      </c>
      <c r="Z2022">
        <v>5979</v>
      </c>
      <c r="AA2022">
        <v>4.24</v>
      </c>
      <c r="AB2022">
        <v>12.1</v>
      </c>
      <c r="AC2022">
        <v>33.1</v>
      </c>
      <c r="AD2022">
        <v>169220</v>
      </c>
      <c r="AE2022">
        <v>97.6</v>
      </c>
      <c r="AF2022">
        <v>31.1</v>
      </c>
      <c r="AG2022" t="s">
        <v>64</v>
      </c>
      <c r="AH2022" t="s">
        <v>68</v>
      </c>
      <c r="AI2022" t="s">
        <v>56</v>
      </c>
      <c r="AJ2022">
        <v>100</v>
      </c>
      <c r="AK2022">
        <v>512</v>
      </c>
      <c r="AL2022">
        <v>0.1263</v>
      </c>
      <c r="AM2022">
        <v>0.87490000000000001</v>
      </c>
      <c r="AN2022">
        <v>0.9143</v>
      </c>
      <c r="AO2022">
        <f>Data[[#This Row],[labeller_confidence_score]]-Data[[#This Row],[cytodiffusion_classification_confidence]]</f>
        <v>3.9399999999999991E-2</v>
      </c>
    </row>
    <row r="2023" spans="1:41" x14ac:dyDescent="0.3">
      <c r="A2023" t="s">
        <v>2096</v>
      </c>
      <c r="B2023" t="s">
        <v>180</v>
      </c>
      <c r="C2023">
        <v>1</v>
      </c>
      <c r="D2023" t="s">
        <v>181</v>
      </c>
      <c r="E2023">
        <v>7.48</v>
      </c>
      <c r="F2023">
        <v>0</v>
      </c>
      <c r="G2023">
        <v>0</v>
      </c>
      <c r="H2023">
        <v>1</v>
      </c>
      <c r="I2023">
        <f>Data[[#This Row],[nucleus_area_pct]]/Data[[#This Row],[cytoplasm_ratio]]</f>
        <v>0</v>
      </c>
      <c r="J2023">
        <v>0.40799999999999997</v>
      </c>
      <c r="K2023">
        <v>0.86299999999999999</v>
      </c>
      <c r="L2023">
        <v>0.35</v>
      </c>
      <c r="M2023">
        <v>1</v>
      </c>
      <c r="N2023">
        <v>0.74</v>
      </c>
      <c r="O2023">
        <v>180</v>
      </c>
      <c r="P2023">
        <v>64</v>
      </c>
      <c r="Q2023">
        <v>211</v>
      </c>
      <c r="R2023">
        <v>121</v>
      </c>
      <c r="S2023">
        <v>112</v>
      </c>
      <c r="T2023">
        <f>(Data[[#This Row],[mean_r]]/256)*100</f>
        <v>82.421875</v>
      </c>
      <c r="U2023">
        <f>(Data[[#This Row],[mean_g]]/256)*100</f>
        <v>47.265625</v>
      </c>
      <c r="V2023">
        <f>(Data[[#This Row],[mean_b]]/256)*100</f>
        <v>43.75</v>
      </c>
      <c r="W2023">
        <v>0.50800000000000001</v>
      </c>
      <c r="X2023" t="s">
        <v>51</v>
      </c>
      <c r="Y2023" t="s">
        <v>40</v>
      </c>
      <c r="Z2023">
        <v>5451</v>
      </c>
      <c r="AA2023">
        <v>4.76</v>
      </c>
      <c r="AB2023">
        <v>13.1</v>
      </c>
      <c r="AC2023">
        <v>49.4</v>
      </c>
      <c r="AD2023">
        <v>291793</v>
      </c>
      <c r="AE2023">
        <v>87.9</v>
      </c>
      <c r="AF2023">
        <v>33.9</v>
      </c>
      <c r="AG2023" t="s">
        <v>64</v>
      </c>
      <c r="AH2023" t="s">
        <v>68</v>
      </c>
      <c r="AI2023" t="s">
        <v>56</v>
      </c>
      <c r="AJ2023">
        <v>100</v>
      </c>
      <c r="AK2023">
        <v>360</v>
      </c>
      <c r="AL2023">
        <v>0.98180000000000001</v>
      </c>
      <c r="AM2023">
        <v>0.73219999999999996</v>
      </c>
      <c r="AN2023">
        <v>0.76139999999999997</v>
      </c>
      <c r="AO2023">
        <f>Data[[#This Row],[labeller_confidence_score]]-Data[[#This Row],[cytodiffusion_classification_confidence]]</f>
        <v>2.9200000000000004E-2</v>
      </c>
    </row>
    <row r="2024" spans="1:41" x14ac:dyDescent="0.3">
      <c r="A2024" t="s">
        <v>2097</v>
      </c>
      <c r="B2024" t="s">
        <v>62</v>
      </c>
      <c r="C2024">
        <v>0</v>
      </c>
      <c r="D2024" t="s">
        <v>50</v>
      </c>
      <c r="E2024">
        <v>8.9</v>
      </c>
      <c r="F2024">
        <v>78.599999999999994</v>
      </c>
      <c r="G2024">
        <v>0.76</v>
      </c>
      <c r="H2024">
        <v>0.217</v>
      </c>
      <c r="I2024">
        <f>Data[[#This Row],[nucleus_area_pct]]/Data[[#This Row],[cytoplasm_ratio]]</f>
        <v>362.21198156682027</v>
      </c>
      <c r="J2024">
        <v>0.81200000000000006</v>
      </c>
      <c r="K2024">
        <v>0.27600000000000002</v>
      </c>
      <c r="L2024">
        <v>0.92</v>
      </c>
      <c r="M2024">
        <v>1.2</v>
      </c>
      <c r="N2024">
        <v>0.89700000000000002</v>
      </c>
      <c r="O2024">
        <v>260</v>
      </c>
      <c r="P2024">
        <v>54</v>
      </c>
      <c r="Q2024">
        <v>194</v>
      </c>
      <c r="R2024">
        <v>162</v>
      </c>
      <c r="S2024">
        <v>194</v>
      </c>
      <c r="T2024">
        <f>(Data[[#This Row],[mean_r]]/256)*100</f>
        <v>75.78125</v>
      </c>
      <c r="U2024">
        <f>(Data[[#This Row],[mean_g]]/256)*100</f>
        <v>63.28125</v>
      </c>
      <c r="V2024">
        <f>(Data[[#This Row],[mean_b]]/256)*100</f>
        <v>75.78125</v>
      </c>
      <c r="W2024">
        <v>0.77900000000000003</v>
      </c>
      <c r="X2024" t="s">
        <v>39</v>
      </c>
      <c r="Y2024" t="s">
        <v>45</v>
      </c>
      <c r="Z2024">
        <v>8161</v>
      </c>
      <c r="AA2024">
        <v>6.35</v>
      </c>
      <c r="AB2024">
        <v>14.9</v>
      </c>
      <c r="AC2024">
        <v>44.8</v>
      </c>
      <c r="AD2024">
        <v>234005</v>
      </c>
      <c r="AE2024">
        <v>98.4</v>
      </c>
      <c r="AF2024">
        <v>32.200000000000003</v>
      </c>
      <c r="AG2024" t="s">
        <v>41</v>
      </c>
      <c r="AH2024" t="s">
        <v>42</v>
      </c>
      <c r="AI2024" t="s">
        <v>52</v>
      </c>
      <c r="AJ2024">
        <v>60</v>
      </c>
      <c r="AK2024">
        <v>224</v>
      </c>
      <c r="AL2024">
        <v>0.1019</v>
      </c>
      <c r="AM2024">
        <v>0.995</v>
      </c>
      <c r="AN2024">
        <v>0.90820000000000001</v>
      </c>
      <c r="AO2024">
        <f>Data[[#This Row],[labeller_confidence_score]]-Data[[#This Row],[cytodiffusion_classification_confidence]]</f>
        <v>-8.6799999999999988E-2</v>
      </c>
    </row>
    <row r="2025" spans="1:41" x14ac:dyDescent="0.3">
      <c r="A2025" t="s">
        <v>2098</v>
      </c>
      <c r="B2025" t="s">
        <v>54</v>
      </c>
      <c r="C2025">
        <v>0</v>
      </c>
      <c r="D2025" t="s">
        <v>54</v>
      </c>
      <c r="E2025">
        <v>7.44</v>
      </c>
      <c r="F2025">
        <v>0</v>
      </c>
      <c r="G2025">
        <v>0</v>
      </c>
      <c r="H2025">
        <v>1</v>
      </c>
      <c r="I2025">
        <f>Data[[#This Row],[nucleus_area_pct]]/Data[[#This Row],[cytoplasm_ratio]]</f>
        <v>0</v>
      </c>
      <c r="J2025">
        <v>1</v>
      </c>
      <c r="K2025">
        <v>0.23599999999999999</v>
      </c>
      <c r="L2025">
        <v>0.6</v>
      </c>
      <c r="M2025">
        <v>1</v>
      </c>
      <c r="N2025">
        <v>0.90600000000000003</v>
      </c>
      <c r="O2025">
        <v>154</v>
      </c>
      <c r="P2025">
        <v>47</v>
      </c>
      <c r="Q2025">
        <v>239</v>
      </c>
      <c r="R2025">
        <v>119</v>
      </c>
      <c r="S2025">
        <v>135</v>
      </c>
      <c r="T2025">
        <f>(Data[[#This Row],[mean_r]]/256)*100</f>
        <v>93.359375</v>
      </c>
      <c r="U2025">
        <f>(Data[[#This Row],[mean_g]]/256)*100</f>
        <v>46.484375</v>
      </c>
      <c r="V2025">
        <f>(Data[[#This Row],[mean_b]]/256)*100</f>
        <v>52.734375</v>
      </c>
      <c r="W2025">
        <v>0.51</v>
      </c>
      <c r="X2025" t="s">
        <v>51</v>
      </c>
      <c r="Y2025" t="s">
        <v>40</v>
      </c>
      <c r="Z2025">
        <v>7363</v>
      </c>
      <c r="AA2025">
        <v>4.68</v>
      </c>
      <c r="AB2025">
        <v>11</v>
      </c>
      <c r="AC2025">
        <v>35.1</v>
      </c>
      <c r="AD2025">
        <v>135455</v>
      </c>
      <c r="AE2025">
        <v>96.4</v>
      </c>
      <c r="AF2025">
        <v>33.6</v>
      </c>
      <c r="AG2025" t="s">
        <v>64</v>
      </c>
      <c r="AH2025" t="s">
        <v>47</v>
      </c>
      <c r="AI2025" t="s">
        <v>52</v>
      </c>
      <c r="AJ2025">
        <v>100</v>
      </c>
      <c r="AK2025">
        <v>256</v>
      </c>
      <c r="AL2025">
        <v>8.5000000000000006E-3</v>
      </c>
      <c r="AM2025">
        <v>0.94899999999999995</v>
      </c>
      <c r="AN2025">
        <v>0.89180000000000004</v>
      </c>
      <c r="AO2025">
        <f>Data[[#This Row],[labeller_confidence_score]]-Data[[#This Row],[cytodiffusion_classification_confidence]]</f>
        <v>-5.7199999999999918E-2</v>
      </c>
    </row>
    <row r="2026" spans="1:41" x14ac:dyDescent="0.3">
      <c r="A2026" t="s">
        <v>2099</v>
      </c>
      <c r="B2026" t="s">
        <v>49</v>
      </c>
      <c r="C2026">
        <v>0</v>
      </c>
      <c r="D2026" t="s">
        <v>50</v>
      </c>
      <c r="E2026">
        <v>11.49</v>
      </c>
      <c r="F2026">
        <v>49.5</v>
      </c>
      <c r="G2026">
        <v>0.51500000000000001</v>
      </c>
      <c r="H2026">
        <v>0.59899999999999998</v>
      </c>
      <c r="I2026">
        <f>Data[[#This Row],[nucleus_area_pct]]/Data[[#This Row],[cytoplasm_ratio]]</f>
        <v>82.637729549248746</v>
      </c>
      <c r="J2026">
        <v>0.75700000000000001</v>
      </c>
      <c r="K2026">
        <v>0.35399999999999998</v>
      </c>
      <c r="L2026">
        <v>3.1</v>
      </c>
      <c r="M2026">
        <v>3.4</v>
      </c>
      <c r="N2026">
        <v>0.78100000000000003</v>
      </c>
      <c r="O2026">
        <v>427</v>
      </c>
      <c r="P2026">
        <v>80</v>
      </c>
      <c r="Q2026">
        <v>214</v>
      </c>
      <c r="R2026">
        <v>143</v>
      </c>
      <c r="S2026">
        <v>179</v>
      </c>
      <c r="T2026">
        <f>(Data[[#This Row],[mean_r]]/256)*100</f>
        <v>83.59375</v>
      </c>
      <c r="U2026">
        <f>(Data[[#This Row],[mean_g]]/256)*100</f>
        <v>55.859375</v>
      </c>
      <c r="V2026">
        <f>(Data[[#This Row],[mean_b]]/256)*100</f>
        <v>69.921875</v>
      </c>
      <c r="W2026">
        <v>0.61099999999999999</v>
      </c>
      <c r="X2026" t="s">
        <v>51</v>
      </c>
      <c r="Y2026" t="s">
        <v>45</v>
      </c>
      <c r="Z2026">
        <v>7132</v>
      </c>
      <c r="AA2026">
        <v>3.67</v>
      </c>
      <c r="AB2026">
        <v>14.4</v>
      </c>
      <c r="AC2026">
        <v>47.8</v>
      </c>
      <c r="AD2026">
        <v>277244</v>
      </c>
      <c r="AE2026">
        <v>92.4</v>
      </c>
      <c r="AF2026">
        <v>34.1</v>
      </c>
      <c r="AG2026" t="s">
        <v>64</v>
      </c>
      <c r="AH2026" t="s">
        <v>47</v>
      </c>
      <c r="AI2026" t="s">
        <v>56</v>
      </c>
      <c r="AJ2026">
        <v>60</v>
      </c>
      <c r="AK2026">
        <v>224</v>
      </c>
      <c r="AL2026">
        <v>0.1166</v>
      </c>
      <c r="AM2026">
        <v>0.85629999999999995</v>
      </c>
      <c r="AN2026">
        <v>1</v>
      </c>
      <c r="AO2026">
        <f>Data[[#This Row],[labeller_confidence_score]]-Data[[#This Row],[cytodiffusion_classification_confidence]]</f>
        <v>0.14370000000000005</v>
      </c>
    </row>
    <row r="2027" spans="1:41" x14ac:dyDescent="0.3">
      <c r="A2027" t="s">
        <v>2100</v>
      </c>
      <c r="B2027" t="s">
        <v>180</v>
      </c>
      <c r="C2027">
        <v>1</v>
      </c>
      <c r="D2027" t="s">
        <v>181</v>
      </c>
      <c r="E2027">
        <v>7.32</v>
      </c>
      <c r="F2027">
        <v>0</v>
      </c>
      <c r="G2027">
        <v>0</v>
      </c>
      <c r="H2027">
        <v>1</v>
      </c>
      <c r="I2027">
        <f>Data[[#This Row],[nucleus_area_pct]]/Data[[#This Row],[cytoplasm_ratio]]</f>
        <v>0</v>
      </c>
      <c r="J2027">
        <v>0.33100000000000002</v>
      </c>
      <c r="K2027">
        <v>0.80100000000000005</v>
      </c>
      <c r="L2027">
        <v>0.75</v>
      </c>
      <c r="M2027">
        <v>1</v>
      </c>
      <c r="N2027">
        <v>0.85699999999999998</v>
      </c>
      <c r="O2027">
        <v>156</v>
      </c>
      <c r="P2027">
        <v>59</v>
      </c>
      <c r="Q2027">
        <v>234</v>
      </c>
      <c r="R2027">
        <v>107</v>
      </c>
      <c r="S2027">
        <v>118</v>
      </c>
      <c r="T2027">
        <f>(Data[[#This Row],[mean_r]]/256)*100</f>
        <v>91.40625</v>
      </c>
      <c r="U2027">
        <f>(Data[[#This Row],[mean_g]]/256)*100</f>
        <v>41.796875</v>
      </c>
      <c r="V2027">
        <f>(Data[[#This Row],[mean_b]]/256)*100</f>
        <v>46.09375</v>
      </c>
      <c r="W2027">
        <v>0.42399999999999999</v>
      </c>
      <c r="X2027" t="s">
        <v>63</v>
      </c>
      <c r="Y2027" t="s">
        <v>45</v>
      </c>
      <c r="Z2027">
        <v>4559</v>
      </c>
      <c r="AA2027">
        <v>4.58</v>
      </c>
      <c r="AB2027">
        <v>11.8</v>
      </c>
      <c r="AC2027">
        <v>40.799999999999997</v>
      </c>
      <c r="AD2027">
        <v>267658</v>
      </c>
      <c r="AE2027">
        <v>102.2</v>
      </c>
      <c r="AF2027">
        <v>32.9</v>
      </c>
      <c r="AG2027" t="s">
        <v>41</v>
      </c>
      <c r="AH2027" t="s">
        <v>47</v>
      </c>
      <c r="AI2027" t="s">
        <v>43</v>
      </c>
      <c r="AJ2027">
        <v>60</v>
      </c>
      <c r="AK2027">
        <v>256</v>
      </c>
      <c r="AL2027">
        <v>0.89410000000000001</v>
      </c>
      <c r="AM2027">
        <v>0.94850000000000001</v>
      </c>
      <c r="AN2027">
        <v>0.71550000000000002</v>
      </c>
      <c r="AO2027">
        <f>Data[[#This Row],[labeller_confidence_score]]-Data[[#This Row],[cytodiffusion_classification_confidence]]</f>
        <v>-0.23299999999999998</v>
      </c>
    </row>
    <row r="2028" spans="1:41" x14ac:dyDescent="0.3">
      <c r="A2028" t="s">
        <v>2101</v>
      </c>
      <c r="B2028" t="s">
        <v>49</v>
      </c>
      <c r="C2028">
        <v>0</v>
      </c>
      <c r="D2028" t="s">
        <v>50</v>
      </c>
      <c r="E2028">
        <v>10.119999999999999</v>
      </c>
      <c r="F2028">
        <v>61.2</v>
      </c>
      <c r="G2028">
        <v>0.55300000000000005</v>
      </c>
      <c r="H2028">
        <v>0.42099999999999999</v>
      </c>
      <c r="I2028">
        <f>Data[[#This Row],[nucleus_area_pct]]/Data[[#This Row],[cytoplasm_ratio]]</f>
        <v>145.36817102137769</v>
      </c>
      <c r="J2028">
        <v>0.79</v>
      </c>
      <c r="K2028">
        <v>0.439</v>
      </c>
      <c r="L2028">
        <v>3.88</v>
      </c>
      <c r="M2028">
        <v>3.7</v>
      </c>
      <c r="N2028">
        <v>0.77500000000000002</v>
      </c>
      <c r="O2028">
        <v>422</v>
      </c>
      <c r="P2028">
        <v>86</v>
      </c>
      <c r="Q2028">
        <v>230</v>
      </c>
      <c r="R2028">
        <v>173</v>
      </c>
      <c r="S2028">
        <v>196</v>
      </c>
      <c r="T2028">
        <f>(Data[[#This Row],[mean_r]]/256)*100</f>
        <v>89.84375</v>
      </c>
      <c r="U2028">
        <f>(Data[[#This Row],[mean_g]]/256)*100</f>
        <v>67.578125</v>
      </c>
      <c r="V2028">
        <f>(Data[[#This Row],[mean_b]]/256)*100</f>
        <v>76.5625</v>
      </c>
      <c r="W2028">
        <v>0.69899999999999995</v>
      </c>
      <c r="X2028" t="s">
        <v>51</v>
      </c>
      <c r="Y2028" t="s">
        <v>45</v>
      </c>
      <c r="Z2028">
        <v>9896</v>
      </c>
      <c r="AA2028">
        <v>5.14</v>
      </c>
      <c r="AB2028">
        <v>16.899999999999999</v>
      </c>
      <c r="AC2028">
        <v>31.9</v>
      </c>
      <c r="AD2028">
        <v>263972</v>
      </c>
      <c r="AE2028">
        <v>84.9</v>
      </c>
      <c r="AF2028">
        <v>32.799999999999997</v>
      </c>
      <c r="AG2028" t="s">
        <v>64</v>
      </c>
      <c r="AH2028" t="s">
        <v>47</v>
      </c>
      <c r="AI2028" t="s">
        <v>56</v>
      </c>
      <c r="AJ2028">
        <v>40</v>
      </c>
      <c r="AK2028">
        <v>360</v>
      </c>
      <c r="AL2028">
        <v>3.8699999999999998E-2</v>
      </c>
      <c r="AM2028">
        <v>1</v>
      </c>
      <c r="AN2028">
        <v>0.9093</v>
      </c>
      <c r="AO2028">
        <f>Data[[#This Row],[labeller_confidence_score]]-Data[[#This Row],[cytodiffusion_classification_confidence]]</f>
        <v>-9.0700000000000003E-2</v>
      </c>
    </row>
    <row r="2029" spans="1:41" x14ac:dyDescent="0.3">
      <c r="A2029" t="s">
        <v>2102</v>
      </c>
      <c r="B2029" t="s">
        <v>62</v>
      </c>
      <c r="C2029">
        <v>0</v>
      </c>
      <c r="D2029" t="s">
        <v>50</v>
      </c>
      <c r="E2029">
        <v>9.39</v>
      </c>
      <c r="F2029">
        <v>88.7</v>
      </c>
      <c r="G2029">
        <v>0.85299999999999998</v>
      </c>
      <c r="H2029">
        <v>0.16200000000000001</v>
      </c>
      <c r="I2029">
        <f>Data[[#This Row],[nucleus_area_pct]]/Data[[#This Row],[cytoplasm_ratio]]</f>
        <v>547.53086419753083</v>
      </c>
      <c r="J2029">
        <v>0.88500000000000001</v>
      </c>
      <c r="K2029">
        <v>0.23300000000000001</v>
      </c>
      <c r="L2029">
        <v>1.29</v>
      </c>
      <c r="M2029">
        <v>1</v>
      </c>
      <c r="N2029">
        <v>0.92900000000000005</v>
      </c>
      <c r="O2029">
        <v>320</v>
      </c>
      <c r="P2029">
        <v>50</v>
      </c>
      <c r="Q2029">
        <v>184</v>
      </c>
      <c r="R2029">
        <v>162</v>
      </c>
      <c r="S2029">
        <v>193</v>
      </c>
      <c r="T2029">
        <f>(Data[[#This Row],[mean_r]]/256)*100</f>
        <v>71.875</v>
      </c>
      <c r="U2029">
        <f>(Data[[#This Row],[mean_g]]/256)*100</f>
        <v>63.28125</v>
      </c>
      <c r="V2029">
        <f>(Data[[#This Row],[mean_b]]/256)*100</f>
        <v>75.390625</v>
      </c>
      <c r="W2029">
        <v>0.77200000000000002</v>
      </c>
      <c r="X2029" t="s">
        <v>51</v>
      </c>
      <c r="Y2029" t="s">
        <v>40</v>
      </c>
      <c r="Z2029">
        <v>9719</v>
      </c>
      <c r="AA2029">
        <v>4.1100000000000003</v>
      </c>
      <c r="AB2029">
        <v>13.6</v>
      </c>
      <c r="AC2029">
        <v>27.8</v>
      </c>
      <c r="AD2029">
        <v>266467</v>
      </c>
      <c r="AE2029">
        <v>83.7</v>
      </c>
      <c r="AF2029">
        <v>30.4</v>
      </c>
      <c r="AG2029" t="s">
        <v>46</v>
      </c>
      <c r="AH2029" t="s">
        <v>47</v>
      </c>
      <c r="AI2029" t="s">
        <v>56</v>
      </c>
      <c r="AJ2029">
        <v>100</v>
      </c>
      <c r="AK2029">
        <v>360</v>
      </c>
      <c r="AL2029">
        <v>0.13300000000000001</v>
      </c>
      <c r="AM2029">
        <v>0.88790000000000002</v>
      </c>
      <c r="AN2029">
        <v>0.8982</v>
      </c>
      <c r="AO2029">
        <f>Data[[#This Row],[labeller_confidence_score]]-Data[[#This Row],[cytodiffusion_classification_confidence]]</f>
        <v>1.0299999999999976E-2</v>
      </c>
    </row>
    <row r="2030" spans="1:41" x14ac:dyDescent="0.3">
      <c r="A2030" t="s">
        <v>2103</v>
      </c>
      <c r="B2030" t="s">
        <v>49</v>
      </c>
      <c r="C2030">
        <v>0</v>
      </c>
      <c r="D2030" t="s">
        <v>50</v>
      </c>
      <c r="E2030">
        <v>12.57</v>
      </c>
      <c r="F2030">
        <v>51.4</v>
      </c>
      <c r="G2030">
        <v>0.50900000000000001</v>
      </c>
      <c r="H2030">
        <v>0.44700000000000001</v>
      </c>
      <c r="I2030">
        <f>Data[[#This Row],[nucleus_area_pct]]/Data[[#This Row],[cytoplasm_ratio]]</f>
        <v>114.98881431767337</v>
      </c>
      <c r="J2030">
        <v>0.66200000000000003</v>
      </c>
      <c r="K2030">
        <v>0.34100000000000003</v>
      </c>
      <c r="L2030">
        <v>3.2</v>
      </c>
      <c r="M2030">
        <v>4.3</v>
      </c>
      <c r="N2030">
        <v>0.78900000000000003</v>
      </c>
      <c r="O2030">
        <v>460</v>
      </c>
      <c r="P2030">
        <v>55</v>
      </c>
      <c r="Q2030">
        <v>227</v>
      </c>
      <c r="R2030">
        <v>146</v>
      </c>
      <c r="S2030">
        <v>186</v>
      </c>
      <c r="T2030">
        <f>(Data[[#This Row],[mean_r]]/256)*100</f>
        <v>88.671875</v>
      </c>
      <c r="U2030">
        <f>(Data[[#This Row],[mean_g]]/256)*100</f>
        <v>57.03125</v>
      </c>
      <c r="V2030">
        <f>(Data[[#This Row],[mean_b]]/256)*100</f>
        <v>72.65625</v>
      </c>
      <c r="W2030">
        <v>0.67800000000000005</v>
      </c>
      <c r="X2030" t="s">
        <v>63</v>
      </c>
      <c r="Y2030" t="s">
        <v>45</v>
      </c>
      <c r="Z2030">
        <v>7525</v>
      </c>
      <c r="AA2030">
        <v>4.72</v>
      </c>
      <c r="AB2030">
        <v>12.7</v>
      </c>
      <c r="AC2030">
        <v>47</v>
      </c>
      <c r="AD2030">
        <v>275904</v>
      </c>
      <c r="AE2030">
        <v>94.6</v>
      </c>
      <c r="AF2030">
        <v>34</v>
      </c>
      <c r="AG2030" t="s">
        <v>41</v>
      </c>
      <c r="AH2030" t="s">
        <v>42</v>
      </c>
      <c r="AI2030" t="s">
        <v>56</v>
      </c>
      <c r="AJ2030">
        <v>100</v>
      </c>
      <c r="AK2030">
        <v>224</v>
      </c>
      <c r="AL2030">
        <v>0.10290000000000001</v>
      </c>
      <c r="AM2030">
        <v>0.86060000000000003</v>
      </c>
      <c r="AN2030">
        <v>0.83830000000000005</v>
      </c>
      <c r="AO2030">
        <f>Data[[#This Row],[labeller_confidence_score]]-Data[[#This Row],[cytodiffusion_classification_confidence]]</f>
        <v>-2.2299999999999986E-2</v>
      </c>
    </row>
    <row r="2031" spans="1:41" x14ac:dyDescent="0.3">
      <c r="A2031" t="s">
        <v>2104</v>
      </c>
      <c r="B2031" t="s">
        <v>60</v>
      </c>
      <c r="C2031">
        <v>0</v>
      </c>
      <c r="D2031" t="s">
        <v>50</v>
      </c>
      <c r="E2031">
        <v>15.12</v>
      </c>
      <c r="F2031">
        <v>61.2</v>
      </c>
      <c r="G2031">
        <v>0.54100000000000004</v>
      </c>
      <c r="H2031">
        <v>0.312</v>
      </c>
      <c r="I2031">
        <f>Data[[#This Row],[nucleus_area_pct]]/Data[[#This Row],[cytoplasm_ratio]]</f>
        <v>196.15384615384616</v>
      </c>
      <c r="J2031">
        <v>0.63800000000000001</v>
      </c>
      <c r="K2031">
        <v>0.41399999999999998</v>
      </c>
      <c r="L2031">
        <v>2.0499999999999998</v>
      </c>
      <c r="M2031">
        <v>1.3</v>
      </c>
      <c r="N2031">
        <v>0.72</v>
      </c>
      <c r="O2031">
        <v>698</v>
      </c>
      <c r="P2031">
        <v>97</v>
      </c>
      <c r="Q2031">
        <v>229</v>
      </c>
      <c r="R2031">
        <v>163</v>
      </c>
      <c r="S2031">
        <v>169</v>
      </c>
      <c r="T2031">
        <f>(Data[[#This Row],[mean_r]]/256)*100</f>
        <v>89.453125</v>
      </c>
      <c r="U2031">
        <f>(Data[[#This Row],[mean_g]]/256)*100</f>
        <v>63.671875</v>
      </c>
      <c r="V2031">
        <f>(Data[[#This Row],[mean_b]]/256)*100</f>
        <v>66.015625</v>
      </c>
      <c r="W2031">
        <v>0.51</v>
      </c>
      <c r="X2031" t="s">
        <v>51</v>
      </c>
      <c r="Y2031" t="s">
        <v>40</v>
      </c>
      <c r="Z2031">
        <v>6692</v>
      </c>
      <c r="AA2031">
        <v>6.13</v>
      </c>
      <c r="AB2031">
        <v>12.6</v>
      </c>
      <c r="AC2031">
        <v>48.8</v>
      </c>
      <c r="AD2031">
        <v>148392</v>
      </c>
      <c r="AE2031">
        <v>93.4</v>
      </c>
      <c r="AF2031">
        <v>34</v>
      </c>
      <c r="AG2031" t="s">
        <v>64</v>
      </c>
      <c r="AH2031" t="s">
        <v>42</v>
      </c>
      <c r="AI2031" t="s">
        <v>43</v>
      </c>
      <c r="AJ2031">
        <v>100</v>
      </c>
      <c r="AK2031">
        <v>256</v>
      </c>
      <c r="AL2031">
        <v>0.1341</v>
      </c>
      <c r="AM2031">
        <v>0.78700000000000003</v>
      </c>
      <c r="AN2031">
        <v>0.95509999999999995</v>
      </c>
      <c r="AO2031">
        <f>Data[[#This Row],[labeller_confidence_score]]-Data[[#This Row],[cytodiffusion_classification_confidence]]</f>
        <v>0.16809999999999992</v>
      </c>
    </row>
    <row r="2032" spans="1:41" x14ac:dyDescent="0.3">
      <c r="A2032" t="s">
        <v>2105</v>
      </c>
      <c r="B2032" t="s">
        <v>49</v>
      </c>
      <c r="C2032">
        <v>0</v>
      </c>
      <c r="D2032" t="s">
        <v>50</v>
      </c>
      <c r="E2032">
        <v>12.96</v>
      </c>
      <c r="F2032">
        <v>50</v>
      </c>
      <c r="G2032">
        <v>0.53700000000000003</v>
      </c>
      <c r="H2032">
        <v>0.44600000000000001</v>
      </c>
      <c r="I2032">
        <f>Data[[#This Row],[nucleus_area_pct]]/Data[[#This Row],[cytoplasm_ratio]]</f>
        <v>112.10762331838565</v>
      </c>
      <c r="J2032">
        <v>0.85399999999999998</v>
      </c>
      <c r="K2032">
        <v>0.39700000000000002</v>
      </c>
      <c r="L2032">
        <v>4.07</v>
      </c>
      <c r="M2032">
        <v>2.7</v>
      </c>
      <c r="N2032">
        <v>0.82599999999999996</v>
      </c>
      <c r="O2032">
        <v>428</v>
      </c>
      <c r="P2032">
        <v>76</v>
      </c>
      <c r="Q2032">
        <v>197</v>
      </c>
      <c r="R2032">
        <v>185</v>
      </c>
      <c r="S2032">
        <v>185</v>
      </c>
      <c r="T2032">
        <f>(Data[[#This Row],[mean_r]]/256)*100</f>
        <v>76.953125</v>
      </c>
      <c r="U2032">
        <f>(Data[[#This Row],[mean_g]]/256)*100</f>
        <v>72.265625</v>
      </c>
      <c r="V2032">
        <f>(Data[[#This Row],[mean_b]]/256)*100</f>
        <v>72.265625</v>
      </c>
      <c r="W2032">
        <v>0.57399999999999995</v>
      </c>
      <c r="X2032" t="s">
        <v>51</v>
      </c>
      <c r="Y2032" t="s">
        <v>45</v>
      </c>
      <c r="Z2032">
        <v>6959</v>
      </c>
      <c r="AA2032">
        <v>3.9</v>
      </c>
      <c r="AB2032">
        <v>10.6</v>
      </c>
      <c r="AC2032">
        <v>29.7</v>
      </c>
      <c r="AD2032">
        <v>211273</v>
      </c>
      <c r="AE2032">
        <v>87.3</v>
      </c>
      <c r="AF2032">
        <v>32</v>
      </c>
      <c r="AG2032" t="s">
        <v>41</v>
      </c>
      <c r="AH2032" t="s">
        <v>42</v>
      </c>
      <c r="AI2032" t="s">
        <v>43</v>
      </c>
      <c r="AJ2032">
        <v>60</v>
      </c>
      <c r="AK2032">
        <v>224</v>
      </c>
      <c r="AL2032">
        <v>8.2299999999999998E-2</v>
      </c>
      <c r="AM2032">
        <v>0.91779999999999995</v>
      </c>
      <c r="AN2032">
        <v>0.87219999999999998</v>
      </c>
      <c r="AO2032">
        <f>Data[[#This Row],[labeller_confidence_score]]-Data[[#This Row],[cytodiffusion_classification_confidence]]</f>
        <v>-4.5599999999999974E-2</v>
      </c>
    </row>
    <row r="2033" spans="1:41" x14ac:dyDescent="0.3">
      <c r="A2033" t="s">
        <v>2106</v>
      </c>
      <c r="B2033" t="s">
        <v>62</v>
      </c>
      <c r="C2033">
        <v>0</v>
      </c>
      <c r="D2033" t="s">
        <v>50</v>
      </c>
      <c r="E2033">
        <v>8.83</v>
      </c>
      <c r="F2033">
        <v>75.400000000000006</v>
      </c>
      <c r="G2033">
        <v>0.88100000000000001</v>
      </c>
      <c r="H2033">
        <v>0.13200000000000001</v>
      </c>
      <c r="I2033">
        <f>Data[[#This Row],[nucleus_area_pct]]/Data[[#This Row],[cytoplasm_ratio]]</f>
        <v>571.21212121212125</v>
      </c>
      <c r="J2033">
        <v>0.89300000000000002</v>
      </c>
      <c r="K2033">
        <v>0.24099999999999999</v>
      </c>
      <c r="L2033">
        <v>1.07</v>
      </c>
      <c r="M2033">
        <v>1</v>
      </c>
      <c r="N2033">
        <v>0.84399999999999997</v>
      </c>
      <c r="O2033">
        <v>245</v>
      </c>
      <c r="P2033">
        <v>64</v>
      </c>
      <c r="Q2033">
        <v>175</v>
      </c>
      <c r="R2033">
        <v>153</v>
      </c>
      <c r="S2033">
        <v>191</v>
      </c>
      <c r="T2033">
        <f>(Data[[#This Row],[mean_r]]/256)*100</f>
        <v>68.359375</v>
      </c>
      <c r="U2033">
        <f>(Data[[#This Row],[mean_g]]/256)*100</f>
        <v>59.765625</v>
      </c>
      <c r="V2033">
        <f>(Data[[#This Row],[mean_b]]/256)*100</f>
        <v>74.609375</v>
      </c>
      <c r="W2033">
        <v>0.6</v>
      </c>
      <c r="X2033" t="s">
        <v>51</v>
      </c>
      <c r="Y2033" t="s">
        <v>40</v>
      </c>
      <c r="Z2033">
        <v>11230</v>
      </c>
      <c r="AA2033">
        <v>4.26</v>
      </c>
      <c r="AB2033">
        <v>11.3</v>
      </c>
      <c r="AC2033">
        <v>46.6</v>
      </c>
      <c r="AD2033">
        <v>330640</v>
      </c>
      <c r="AE2033">
        <v>97.7</v>
      </c>
      <c r="AF2033">
        <v>32.799999999999997</v>
      </c>
      <c r="AG2033" t="s">
        <v>41</v>
      </c>
      <c r="AH2033" t="s">
        <v>47</v>
      </c>
      <c r="AI2033" t="s">
        <v>56</v>
      </c>
      <c r="AJ2033">
        <v>100</v>
      </c>
      <c r="AK2033">
        <v>360</v>
      </c>
      <c r="AL2033">
        <v>0.21099999999999999</v>
      </c>
      <c r="AM2033">
        <v>0.93820000000000003</v>
      </c>
      <c r="AN2033">
        <v>0.95599999999999996</v>
      </c>
      <c r="AO2033">
        <f>Data[[#This Row],[labeller_confidence_score]]-Data[[#This Row],[cytodiffusion_classification_confidence]]</f>
        <v>1.7799999999999927E-2</v>
      </c>
    </row>
    <row r="2034" spans="1:41" x14ac:dyDescent="0.3">
      <c r="A2034" t="s">
        <v>2107</v>
      </c>
      <c r="B2034" t="s">
        <v>106</v>
      </c>
      <c r="C2034">
        <v>1</v>
      </c>
      <c r="D2034" t="s">
        <v>82</v>
      </c>
      <c r="E2034">
        <v>11.12</v>
      </c>
      <c r="F2034">
        <v>82.1</v>
      </c>
      <c r="G2034">
        <v>0.35799999999999998</v>
      </c>
      <c r="H2034">
        <v>0.19700000000000001</v>
      </c>
      <c r="I2034">
        <f>Data[[#This Row],[nucleus_area_pct]]/Data[[#This Row],[cytoplasm_ratio]]</f>
        <v>416.75126903553297</v>
      </c>
      <c r="J2034">
        <v>0.77700000000000002</v>
      </c>
      <c r="K2034">
        <v>0.26800000000000002</v>
      </c>
      <c r="L2034">
        <v>0.9</v>
      </c>
      <c r="M2034">
        <v>1.1000000000000001</v>
      </c>
      <c r="N2034">
        <v>0.8</v>
      </c>
      <c r="O2034">
        <v>432</v>
      </c>
      <c r="P2034">
        <v>92</v>
      </c>
      <c r="Q2034">
        <v>179</v>
      </c>
      <c r="R2034">
        <v>141</v>
      </c>
      <c r="S2034">
        <v>219</v>
      </c>
      <c r="T2034">
        <f>(Data[[#This Row],[mean_r]]/256)*100</f>
        <v>69.921875</v>
      </c>
      <c r="U2034">
        <f>(Data[[#This Row],[mean_g]]/256)*100</f>
        <v>55.078125</v>
      </c>
      <c r="V2034">
        <f>(Data[[#This Row],[mean_b]]/256)*100</f>
        <v>85.546875</v>
      </c>
      <c r="W2034">
        <v>0.71399999999999997</v>
      </c>
      <c r="X2034" t="s">
        <v>39</v>
      </c>
      <c r="Y2034" t="s">
        <v>40</v>
      </c>
      <c r="Z2034">
        <v>4562</v>
      </c>
      <c r="AA2034">
        <v>3.3</v>
      </c>
      <c r="AB2034">
        <v>13.6</v>
      </c>
      <c r="AC2034">
        <v>41.8</v>
      </c>
      <c r="AD2034">
        <v>150546</v>
      </c>
      <c r="AE2034">
        <v>81.8</v>
      </c>
      <c r="AF2034">
        <v>35.4</v>
      </c>
      <c r="AG2034" t="s">
        <v>46</v>
      </c>
      <c r="AH2034" t="s">
        <v>42</v>
      </c>
      <c r="AI2034" t="s">
        <v>43</v>
      </c>
      <c r="AJ2034">
        <v>100</v>
      </c>
      <c r="AK2034">
        <v>360</v>
      </c>
      <c r="AL2034">
        <v>0.61299999999999999</v>
      </c>
      <c r="AM2034">
        <v>0.84250000000000003</v>
      </c>
      <c r="AN2034">
        <v>0.872</v>
      </c>
      <c r="AO2034">
        <f>Data[[#This Row],[labeller_confidence_score]]-Data[[#This Row],[cytodiffusion_classification_confidence]]</f>
        <v>2.9499999999999971E-2</v>
      </c>
    </row>
    <row r="2035" spans="1:41" x14ac:dyDescent="0.3">
      <c r="A2035" t="s">
        <v>2108</v>
      </c>
      <c r="B2035" t="s">
        <v>49</v>
      </c>
      <c r="C2035">
        <v>0</v>
      </c>
      <c r="D2035" t="s">
        <v>50</v>
      </c>
      <c r="E2035">
        <v>11.99</v>
      </c>
      <c r="F2035">
        <v>56.4</v>
      </c>
      <c r="G2035">
        <v>0.432</v>
      </c>
      <c r="H2035">
        <v>0.52900000000000003</v>
      </c>
      <c r="I2035">
        <f>Data[[#This Row],[nucleus_area_pct]]/Data[[#This Row],[cytoplasm_ratio]]</f>
        <v>106.61625708884688</v>
      </c>
      <c r="J2035">
        <v>0.79200000000000004</v>
      </c>
      <c r="K2035">
        <v>0.47099999999999997</v>
      </c>
      <c r="L2035">
        <v>3.81</v>
      </c>
      <c r="M2035">
        <v>4.3</v>
      </c>
      <c r="N2035">
        <v>0.78800000000000003</v>
      </c>
      <c r="O2035">
        <v>409</v>
      </c>
      <c r="P2035">
        <v>67</v>
      </c>
      <c r="Q2035">
        <v>223</v>
      </c>
      <c r="R2035">
        <v>164</v>
      </c>
      <c r="S2035">
        <v>201</v>
      </c>
      <c r="T2035">
        <f>(Data[[#This Row],[mean_r]]/256)*100</f>
        <v>87.109375</v>
      </c>
      <c r="U2035">
        <f>(Data[[#This Row],[mean_g]]/256)*100</f>
        <v>64.0625</v>
      </c>
      <c r="V2035">
        <f>(Data[[#This Row],[mean_b]]/256)*100</f>
        <v>78.515625</v>
      </c>
      <c r="W2035">
        <v>0.72799999999999998</v>
      </c>
      <c r="X2035" t="s">
        <v>51</v>
      </c>
      <c r="Y2035" t="s">
        <v>40</v>
      </c>
      <c r="Z2035">
        <v>2681</v>
      </c>
      <c r="AA2035">
        <v>4.29</v>
      </c>
      <c r="AB2035">
        <v>13.2</v>
      </c>
      <c r="AC2035">
        <v>33.700000000000003</v>
      </c>
      <c r="AD2035">
        <v>203882</v>
      </c>
      <c r="AE2035">
        <v>102.9</v>
      </c>
      <c r="AF2035">
        <v>32</v>
      </c>
      <c r="AG2035" t="s">
        <v>64</v>
      </c>
      <c r="AH2035" t="s">
        <v>47</v>
      </c>
      <c r="AI2035" t="s">
        <v>56</v>
      </c>
      <c r="AJ2035">
        <v>100</v>
      </c>
      <c r="AK2035">
        <v>512</v>
      </c>
      <c r="AL2035">
        <v>0.1145</v>
      </c>
      <c r="AM2035">
        <v>0.85460000000000003</v>
      </c>
      <c r="AN2035">
        <v>0.84060000000000001</v>
      </c>
      <c r="AO2035">
        <f>Data[[#This Row],[labeller_confidence_score]]-Data[[#This Row],[cytodiffusion_classification_confidence]]</f>
        <v>-1.4000000000000012E-2</v>
      </c>
    </row>
    <row r="2036" spans="1:41" x14ac:dyDescent="0.3">
      <c r="A2036" t="s">
        <v>2109</v>
      </c>
      <c r="B2036" t="s">
        <v>62</v>
      </c>
      <c r="C2036">
        <v>0</v>
      </c>
      <c r="D2036" t="s">
        <v>50</v>
      </c>
      <c r="E2036">
        <v>9.25</v>
      </c>
      <c r="F2036">
        <v>71.599999999999994</v>
      </c>
      <c r="G2036">
        <v>0.74399999999999999</v>
      </c>
      <c r="H2036">
        <v>0.16</v>
      </c>
      <c r="I2036">
        <f>Data[[#This Row],[nucleus_area_pct]]/Data[[#This Row],[cytoplasm_ratio]]</f>
        <v>447.49999999999994</v>
      </c>
      <c r="J2036">
        <v>0.88300000000000001</v>
      </c>
      <c r="K2036">
        <v>0.32300000000000001</v>
      </c>
      <c r="L2036">
        <v>1.42</v>
      </c>
      <c r="M2036">
        <v>1</v>
      </c>
      <c r="N2036">
        <v>0.877</v>
      </c>
      <c r="O2036">
        <v>217</v>
      </c>
      <c r="P2036">
        <v>55</v>
      </c>
      <c r="Q2036">
        <v>189</v>
      </c>
      <c r="R2036">
        <v>154</v>
      </c>
      <c r="S2036">
        <v>195</v>
      </c>
      <c r="T2036">
        <f>(Data[[#This Row],[mean_r]]/256)*100</f>
        <v>73.828125</v>
      </c>
      <c r="U2036">
        <f>(Data[[#This Row],[mean_g]]/256)*100</f>
        <v>60.15625</v>
      </c>
      <c r="V2036">
        <f>(Data[[#This Row],[mean_b]]/256)*100</f>
        <v>76.171875</v>
      </c>
      <c r="W2036">
        <v>0.69099999999999995</v>
      </c>
      <c r="X2036" t="s">
        <v>51</v>
      </c>
      <c r="Y2036" t="s">
        <v>40</v>
      </c>
      <c r="Z2036">
        <v>5863</v>
      </c>
      <c r="AA2036">
        <v>3.9</v>
      </c>
      <c r="AB2036">
        <v>13.9</v>
      </c>
      <c r="AC2036">
        <v>36</v>
      </c>
      <c r="AD2036">
        <v>286834</v>
      </c>
      <c r="AE2036">
        <v>90.6</v>
      </c>
      <c r="AF2036">
        <v>36</v>
      </c>
      <c r="AG2036" t="s">
        <v>64</v>
      </c>
      <c r="AH2036" t="s">
        <v>42</v>
      </c>
      <c r="AI2036" t="s">
        <v>52</v>
      </c>
      <c r="AJ2036">
        <v>60</v>
      </c>
      <c r="AK2036">
        <v>512</v>
      </c>
      <c r="AL2036">
        <v>0.21659999999999999</v>
      </c>
      <c r="AM2036">
        <v>0.79120000000000001</v>
      </c>
      <c r="AN2036">
        <v>0.92049999999999998</v>
      </c>
      <c r="AO2036">
        <f>Data[[#This Row],[labeller_confidence_score]]-Data[[#This Row],[cytodiffusion_classification_confidence]]</f>
        <v>0.12929999999999997</v>
      </c>
    </row>
    <row r="2037" spans="1:41" x14ac:dyDescent="0.3">
      <c r="A2037" t="s">
        <v>2110</v>
      </c>
      <c r="B2037" t="s">
        <v>49</v>
      </c>
      <c r="C2037">
        <v>0</v>
      </c>
      <c r="D2037" t="s">
        <v>50</v>
      </c>
      <c r="E2037">
        <v>12.77</v>
      </c>
      <c r="F2037">
        <v>53.1</v>
      </c>
      <c r="G2037">
        <v>0.47599999999999998</v>
      </c>
      <c r="H2037">
        <v>0.434</v>
      </c>
      <c r="I2037">
        <f>Data[[#This Row],[nucleus_area_pct]]/Data[[#This Row],[cytoplasm_ratio]]</f>
        <v>122.35023041474655</v>
      </c>
      <c r="J2037">
        <v>0.77500000000000002</v>
      </c>
      <c r="K2037">
        <v>0.247</v>
      </c>
      <c r="L2037">
        <v>3.63</v>
      </c>
      <c r="M2037">
        <v>1.8</v>
      </c>
      <c r="N2037">
        <v>0.95599999999999996</v>
      </c>
      <c r="O2037">
        <v>495</v>
      </c>
      <c r="P2037">
        <v>69</v>
      </c>
      <c r="Q2037">
        <v>210</v>
      </c>
      <c r="R2037">
        <v>164</v>
      </c>
      <c r="S2037">
        <v>176</v>
      </c>
      <c r="T2037">
        <f>(Data[[#This Row],[mean_r]]/256)*100</f>
        <v>82.03125</v>
      </c>
      <c r="U2037">
        <f>(Data[[#This Row],[mean_g]]/256)*100</f>
        <v>64.0625</v>
      </c>
      <c r="V2037">
        <f>(Data[[#This Row],[mean_b]]/256)*100</f>
        <v>68.75</v>
      </c>
      <c r="W2037">
        <v>0.66300000000000003</v>
      </c>
      <c r="X2037" t="s">
        <v>39</v>
      </c>
      <c r="Y2037" t="s">
        <v>45</v>
      </c>
      <c r="Z2037">
        <v>6640</v>
      </c>
      <c r="AA2037">
        <v>3.91</v>
      </c>
      <c r="AB2037">
        <v>14</v>
      </c>
      <c r="AC2037">
        <v>33</v>
      </c>
      <c r="AD2037">
        <v>236488</v>
      </c>
      <c r="AE2037">
        <v>85.4</v>
      </c>
      <c r="AF2037">
        <v>33.200000000000003</v>
      </c>
      <c r="AG2037" t="s">
        <v>64</v>
      </c>
      <c r="AH2037" t="s">
        <v>42</v>
      </c>
      <c r="AI2037" t="s">
        <v>52</v>
      </c>
      <c r="AJ2037">
        <v>40</v>
      </c>
      <c r="AK2037">
        <v>512</v>
      </c>
      <c r="AL2037">
        <v>1.6500000000000001E-2</v>
      </c>
      <c r="AM2037">
        <v>0.98460000000000003</v>
      </c>
      <c r="AN2037">
        <v>0.88839999999999997</v>
      </c>
      <c r="AO2037">
        <f>Data[[#This Row],[labeller_confidence_score]]-Data[[#This Row],[cytodiffusion_classification_confidence]]</f>
        <v>-9.6200000000000063E-2</v>
      </c>
    </row>
    <row r="2038" spans="1:41" x14ac:dyDescent="0.3">
      <c r="A2038" t="s">
        <v>2111</v>
      </c>
      <c r="B2038" t="s">
        <v>66</v>
      </c>
      <c r="C2038">
        <v>1</v>
      </c>
      <c r="D2038" t="s">
        <v>67</v>
      </c>
      <c r="E2038">
        <v>7.96</v>
      </c>
      <c r="F2038">
        <v>94.6</v>
      </c>
      <c r="G2038">
        <v>0.754</v>
      </c>
      <c r="H2038">
        <v>0.05</v>
      </c>
      <c r="I2038">
        <f>Data[[#This Row],[nucleus_area_pct]]/Data[[#This Row],[cytoplasm_ratio]]</f>
        <v>1891.9999999999998</v>
      </c>
      <c r="J2038">
        <v>0.254</v>
      </c>
      <c r="K2038">
        <v>0.68799999999999994</v>
      </c>
      <c r="L2038">
        <v>0.72</v>
      </c>
      <c r="M2038">
        <v>1.1000000000000001</v>
      </c>
      <c r="N2038">
        <v>0.63300000000000001</v>
      </c>
      <c r="O2038">
        <v>478</v>
      </c>
      <c r="P2038">
        <v>70</v>
      </c>
      <c r="Q2038">
        <v>191</v>
      </c>
      <c r="R2038">
        <v>141</v>
      </c>
      <c r="S2038">
        <v>191</v>
      </c>
      <c r="T2038">
        <f>(Data[[#This Row],[mean_r]]/256)*100</f>
        <v>74.609375</v>
      </c>
      <c r="U2038">
        <f>(Data[[#This Row],[mean_g]]/256)*100</f>
        <v>55.078125</v>
      </c>
      <c r="V2038">
        <f>(Data[[#This Row],[mean_b]]/256)*100</f>
        <v>74.609375</v>
      </c>
      <c r="W2038">
        <v>0.97099999999999997</v>
      </c>
      <c r="X2038" t="s">
        <v>63</v>
      </c>
      <c r="Y2038" t="s">
        <v>45</v>
      </c>
      <c r="Z2038">
        <v>5470</v>
      </c>
      <c r="AA2038">
        <v>4.7699999999999996</v>
      </c>
      <c r="AB2038">
        <v>10.7</v>
      </c>
      <c r="AC2038">
        <v>44.1</v>
      </c>
      <c r="AD2038">
        <v>170791</v>
      </c>
      <c r="AE2038">
        <v>87.4</v>
      </c>
      <c r="AF2038">
        <v>33.200000000000003</v>
      </c>
      <c r="AG2038" t="s">
        <v>64</v>
      </c>
      <c r="AH2038" t="s">
        <v>68</v>
      </c>
      <c r="AI2038" t="s">
        <v>56</v>
      </c>
      <c r="AJ2038">
        <v>100</v>
      </c>
      <c r="AK2038">
        <v>360</v>
      </c>
      <c r="AL2038">
        <v>0.98029999999999995</v>
      </c>
      <c r="AM2038">
        <v>0.81110000000000004</v>
      </c>
      <c r="AN2038">
        <v>0.75519999999999998</v>
      </c>
      <c r="AO2038">
        <f>Data[[#This Row],[labeller_confidence_score]]-Data[[#This Row],[cytodiffusion_classification_confidence]]</f>
        <v>-5.5900000000000061E-2</v>
      </c>
    </row>
    <row r="2039" spans="1:41" x14ac:dyDescent="0.3">
      <c r="A2039" t="s">
        <v>2112</v>
      </c>
      <c r="B2039" t="s">
        <v>74</v>
      </c>
      <c r="C2039">
        <v>0</v>
      </c>
      <c r="D2039" t="s">
        <v>75</v>
      </c>
      <c r="E2039">
        <v>2.81</v>
      </c>
      <c r="F2039">
        <v>0</v>
      </c>
      <c r="G2039">
        <v>0</v>
      </c>
      <c r="H2039">
        <v>1</v>
      </c>
      <c r="I2039">
        <f>Data[[#This Row],[nucleus_area_pct]]/Data[[#This Row],[cytoplasm_ratio]]</f>
        <v>0</v>
      </c>
      <c r="J2039">
        <v>0.73399999999999999</v>
      </c>
      <c r="K2039">
        <v>0.18</v>
      </c>
      <c r="L2039">
        <v>2.38</v>
      </c>
      <c r="M2039">
        <v>1</v>
      </c>
      <c r="N2039">
        <v>0.70499999999999996</v>
      </c>
      <c r="O2039">
        <v>22</v>
      </c>
      <c r="P2039">
        <v>23</v>
      </c>
      <c r="Q2039">
        <v>235</v>
      </c>
      <c r="R2039">
        <v>159</v>
      </c>
      <c r="S2039">
        <v>183</v>
      </c>
      <c r="T2039">
        <f>(Data[[#This Row],[mean_r]]/256)*100</f>
        <v>91.796875</v>
      </c>
      <c r="U2039">
        <f>(Data[[#This Row],[mean_g]]/256)*100</f>
        <v>62.109375</v>
      </c>
      <c r="V2039">
        <f>(Data[[#This Row],[mean_b]]/256)*100</f>
        <v>71.484375</v>
      </c>
      <c r="W2039">
        <v>0.62</v>
      </c>
      <c r="X2039" t="s">
        <v>39</v>
      </c>
      <c r="Y2039" t="s">
        <v>40</v>
      </c>
      <c r="Z2039">
        <v>2728</v>
      </c>
      <c r="AA2039">
        <v>5.12</v>
      </c>
      <c r="AB2039">
        <v>13.3</v>
      </c>
      <c r="AC2039">
        <v>35.9</v>
      </c>
      <c r="AD2039">
        <v>231738</v>
      </c>
      <c r="AE2039">
        <v>88</v>
      </c>
      <c r="AF2039">
        <v>32.6</v>
      </c>
      <c r="AG2039" t="s">
        <v>46</v>
      </c>
      <c r="AH2039" t="s">
        <v>42</v>
      </c>
      <c r="AI2039" t="s">
        <v>43</v>
      </c>
      <c r="AJ2039">
        <v>60</v>
      </c>
      <c r="AK2039">
        <v>512</v>
      </c>
      <c r="AL2039">
        <v>5.4899999999999997E-2</v>
      </c>
      <c r="AM2039">
        <v>0.8246</v>
      </c>
      <c r="AN2039">
        <v>0.98070000000000002</v>
      </c>
      <c r="AO2039">
        <f>Data[[#This Row],[labeller_confidence_score]]-Data[[#This Row],[cytodiffusion_classification_confidence]]</f>
        <v>0.15610000000000002</v>
      </c>
    </row>
    <row r="2040" spans="1:41" x14ac:dyDescent="0.3">
      <c r="A2040" t="s">
        <v>2113</v>
      </c>
      <c r="B2040" t="s">
        <v>66</v>
      </c>
      <c r="C2040">
        <v>1</v>
      </c>
      <c r="D2040" t="s">
        <v>67</v>
      </c>
      <c r="E2040">
        <v>11.57</v>
      </c>
      <c r="F2040">
        <v>92.3</v>
      </c>
      <c r="G2040">
        <v>0.79400000000000004</v>
      </c>
      <c r="H2040">
        <v>0.11600000000000001</v>
      </c>
      <c r="I2040">
        <f>Data[[#This Row],[nucleus_area_pct]]/Data[[#This Row],[cytoplasm_ratio]]</f>
        <v>795.68965517241372</v>
      </c>
      <c r="J2040">
        <v>0.36899999999999999</v>
      </c>
      <c r="K2040">
        <v>0.66100000000000003</v>
      </c>
      <c r="L2040">
        <v>1.21</v>
      </c>
      <c r="M2040">
        <v>1</v>
      </c>
      <c r="N2040">
        <v>0.51100000000000001</v>
      </c>
      <c r="O2040">
        <v>439</v>
      </c>
      <c r="P2040">
        <v>96</v>
      </c>
      <c r="Q2040">
        <v>185</v>
      </c>
      <c r="R2040">
        <v>133</v>
      </c>
      <c r="S2040">
        <v>189</v>
      </c>
      <c r="T2040">
        <f>(Data[[#This Row],[mean_r]]/256)*100</f>
        <v>72.265625</v>
      </c>
      <c r="U2040">
        <f>(Data[[#This Row],[mean_g]]/256)*100</f>
        <v>51.953125</v>
      </c>
      <c r="V2040">
        <f>(Data[[#This Row],[mean_b]]/256)*100</f>
        <v>73.828125</v>
      </c>
      <c r="W2040">
        <v>0.69899999999999995</v>
      </c>
      <c r="X2040" t="s">
        <v>39</v>
      </c>
      <c r="Y2040" t="s">
        <v>45</v>
      </c>
      <c r="Z2040">
        <v>6253</v>
      </c>
      <c r="AA2040">
        <v>5.37</v>
      </c>
      <c r="AB2040">
        <v>14.3</v>
      </c>
      <c r="AC2040">
        <v>42.5</v>
      </c>
      <c r="AD2040">
        <v>294181</v>
      </c>
      <c r="AE2040">
        <v>89.4</v>
      </c>
      <c r="AF2040">
        <v>36.299999999999997</v>
      </c>
      <c r="AG2040" t="s">
        <v>46</v>
      </c>
      <c r="AH2040" t="s">
        <v>42</v>
      </c>
      <c r="AI2040" t="s">
        <v>43</v>
      </c>
      <c r="AJ2040">
        <v>100</v>
      </c>
      <c r="AK2040">
        <v>224</v>
      </c>
      <c r="AL2040">
        <v>0.7732</v>
      </c>
      <c r="AM2040">
        <v>0.69450000000000001</v>
      </c>
      <c r="AN2040">
        <v>0.97560000000000002</v>
      </c>
      <c r="AO2040">
        <f>Data[[#This Row],[labeller_confidence_score]]-Data[[#This Row],[cytodiffusion_classification_confidence]]</f>
        <v>0.28110000000000002</v>
      </c>
    </row>
    <row r="2041" spans="1:41" x14ac:dyDescent="0.3">
      <c r="A2041" t="s">
        <v>2114</v>
      </c>
      <c r="B2041" t="s">
        <v>87</v>
      </c>
      <c r="C2041">
        <v>0</v>
      </c>
      <c r="D2041" t="s">
        <v>50</v>
      </c>
      <c r="E2041">
        <v>13.94</v>
      </c>
      <c r="F2041">
        <v>48.9</v>
      </c>
      <c r="G2041">
        <v>0.52500000000000002</v>
      </c>
      <c r="H2041">
        <v>0.58399999999999996</v>
      </c>
      <c r="I2041">
        <f>Data[[#This Row],[nucleus_area_pct]]/Data[[#This Row],[cytoplasm_ratio]]</f>
        <v>83.732876712328775</v>
      </c>
      <c r="J2041">
        <v>0.67400000000000004</v>
      </c>
      <c r="K2041">
        <v>0.42299999999999999</v>
      </c>
      <c r="L2041">
        <v>4.47</v>
      </c>
      <c r="M2041">
        <v>1.9</v>
      </c>
      <c r="N2041">
        <v>0.72399999999999998</v>
      </c>
      <c r="O2041">
        <v>452</v>
      </c>
      <c r="P2041">
        <v>78</v>
      </c>
      <c r="Q2041">
        <v>250</v>
      </c>
      <c r="R2041">
        <v>133</v>
      </c>
      <c r="S2041">
        <v>143</v>
      </c>
      <c r="T2041">
        <f>(Data[[#This Row],[mean_r]]/256)*100</f>
        <v>97.65625</v>
      </c>
      <c r="U2041">
        <f>(Data[[#This Row],[mean_g]]/256)*100</f>
        <v>51.953125</v>
      </c>
      <c r="V2041">
        <f>(Data[[#This Row],[mean_b]]/256)*100</f>
        <v>55.859375</v>
      </c>
      <c r="W2041">
        <v>0.72699999999999998</v>
      </c>
      <c r="X2041" t="s">
        <v>39</v>
      </c>
      <c r="Y2041" t="s">
        <v>40</v>
      </c>
      <c r="Z2041">
        <v>5830</v>
      </c>
      <c r="AA2041">
        <v>4.3099999999999996</v>
      </c>
      <c r="AB2041">
        <v>10.6</v>
      </c>
      <c r="AC2041">
        <v>35.200000000000003</v>
      </c>
      <c r="AD2041">
        <v>99841</v>
      </c>
      <c r="AE2041">
        <v>97.8</v>
      </c>
      <c r="AF2041">
        <v>31.3</v>
      </c>
      <c r="AG2041" t="s">
        <v>41</v>
      </c>
      <c r="AH2041" t="s">
        <v>42</v>
      </c>
      <c r="AI2041" t="s">
        <v>56</v>
      </c>
      <c r="AJ2041">
        <v>100</v>
      </c>
      <c r="AK2041">
        <v>512</v>
      </c>
      <c r="AL2041">
        <v>1.95E-2</v>
      </c>
      <c r="AM2041">
        <v>0.96</v>
      </c>
      <c r="AN2041">
        <v>0.81299999999999994</v>
      </c>
      <c r="AO2041">
        <f>Data[[#This Row],[labeller_confidence_score]]-Data[[#This Row],[cytodiffusion_classification_confidence]]</f>
        <v>-0.14700000000000002</v>
      </c>
    </row>
    <row r="2042" spans="1:41" x14ac:dyDescent="0.3">
      <c r="A2042" t="s">
        <v>2115</v>
      </c>
      <c r="B2042" t="s">
        <v>81</v>
      </c>
      <c r="C2042">
        <v>1</v>
      </c>
      <c r="D2042" t="s">
        <v>82</v>
      </c>
      <c r="E2042">
        <v>15.66</v>
      </c>
      <c r="F2042">
        <v>84.6</v>
      </c>
      <c r="G2042">
        <v>0.34100000000000003</v>
      </c>
      <c r="H2042">
        <v>0.214</v>
      </c>
      <c r="I2042">
        <f>Data[[#This Row],[nucleus_area_pct]]/Data[[#This Row],[cytoplasm_ratio]]</f>
        <v>395.32710280373828</v>
      </c>
      <c r="J2042">
        <v>0.78700000000000003</v>
      </c>
      <c r="K2042">
        <v>0.26900000000000002</v>
      </c>
      <c r="L2042">
        <v>0.51</v>
      </c>
      <c r="M2042">
        <v>1</v>
      </c>
      <c r="N2042">
        <v>0.85799999999999998</v>
      </c>
      <c r="O2042">
        <v>634</v>
      </c>
      <c r="P2042">
        <v>97</v>
      </c>
      <c r="Q2042">
        <v>196</v>
      </c>
      <c r="R2042">
        <v>153</v>
      </c>
      <c r="S2042">
        <v>200</v>
      </c>
      <c r="T2042">
        <f>(Data[[#This Row],[mean_r]]/256)*100</f>
        <v>76.5625</v>
      </c>
      <c r="U2042">
        <f>(Data[[#This Row],[mean_g]]/256)*100</f>
        <v>59.765625</v>
      </c>
      <c r="V2042">
        <f>(Data[[#This Row],[mean_b]]/256)*100</f>
        <v>78.125</v>
      </c>
      <c r="W2042">
        <v>0.8</v>
      </c>
      <c r="X2042" t="s">
        <v>39</v>
      </c>
      <c r="Y2042" t="s">
        <v>45</v>
      </c>
      <c r="Z2042">
        <v>6870</v>
      </c>
      <c r="AA2042">
        <v>4.09</v>
      </c>
      <c r="AB2042">
        <v>15.8</v>
      </c>
      <c r="AC2042">
        <v>45.1</v>
      </c>
      <c r="AD2042">
        <v>187256</v>
      </c>
      <c r="AE2042">
        <v>93.9</v>
      </c>
      <c r="AF2042">
        <v>35.5</v>
      </c>
      <c r="AG2042" t="s">
        <v>64</v>
      </c>
      <c r="AH2042" t="s">
        <v>47</v>
      </c>
      <c r="AI2042" t="s">
        <v>52</v>
      </c>
      <c r="AJ2042">
        <v>60</v>
      </c>
      <c r="AK2042">
        <v>256</v>
      </c>
      <c r="AL2042">
        <v>0.79590000000000005</v>
      </c>
      <c r="AM2042">
        <v>0.89400000000000002</v>
      </c>
      <c r="AN2042">
        <v>0.76539999999999997</v>
      </c>
      <c r="AO2042">
        <f>Data[[#This Row],[labeller_confidence_score]]-Data[[#This Row],[cytodiffusion_classification_confidence]]</f>
        <v>-0.12860000000000005</v>
      </c>
    </row>
    <row r="2043" spans="1:41" x14ac:dyDescent="0.3">
      <c r="A2043" t="s">
        <v>2116</v>
      </c>
      <c r="B2043" t="s">
        <v>49</v>
      </c>
      <c r="C2043">
        <v>0</v>
      </c>
      <c r="D2043" t="s">
        <v>50</v>
      </c>
      <c r="E2043">
        <v>13.38</v>
      </c>
      <c r="F2043">
        <v>53.4</v>
      </c>
      <c r="G2043">
        <v>0.56000000000000005</v>
      </c>
      <c r="H2043">
        <v>0.40500000000000003</v>
      </c>
      <c r="I2043">
        <f>Data[[#This Row],[nucleus_area_pct]]/Data[[#This Row],[cytoplasm_ratio]]</f>
        <v>131.85185185185185</v>
      </c>
      <c r="J2043">
        <v>0.66600000000000004</v>
      </c>
      <c r="K2043">
        <v>0.47899999999999998</v>
      </c>
      <c r="L2043">
        <v>3.87</v>
      </c>
      <c r="M2043">
        <v>3.3</v>
      </c>
      <c r="N2043">
        <v>0.85299999999999998</v>
      </c>
      <c r="O2043">
        <v>400</v>
      </c>
      <c r="P2043">
        <v>74</v>
      </c>
      <c r="Q2043">
        <v>221</v>
      </c>
      <c r="R2043">
        <v>168</v>
      </c>
      <c r="S2043">
        <v>205</v>
      </c>
      <c r="T2043">
        <f>(Data[[#This Row],[mean_r]]/256)*100</f>
        <v>86.328125</v>
      </c>
      <c r="U2043">
        <f>(Data[[#This Row],[mean_g]]/256)*100</f>
        <v>65.625</v>
      </c>
      <c r="V2043">
        <f>(Data[[#This Row],[mean_b]]/256)*100</f>
        <v>80.078125</v>
      </c>
      <c r="W2043">
        <v>0.68600000000000005</v>
      </c>
      <c r="X2043" t="s">
        <v>51</v>
      </c>
      <c r="Y2043" t="s">
        <v>45</v>
      </c>
      <c r="Z2043">
        <v>7070</v>
      </c>
      <c r="AA2043">
        <v>4.37</v>
      </c>
      <c r="AB2043">
        <v>15.1</v>
      </c>
      <c r="AC2043">
        <v>36</v>
      </c>
      <c r="AD2043">
        <v>344561</v>
      </c>
      <c r="AE2043">
        <v>104.2</v>
      </c>
      <c r="AF2043">
        <v>32.6</v>
      </c>
      <c r="AG2043" t="s">
        <v>46</v>
      </c>
      <c r="AH2043" t="s">
        <v>47</v>
      </c>
      <c r="AI2043" t="s">
        <v>43</v>
      </c>
      <c r="AJ2043">
        <v>60</v>
      </c>
      <c r="AK2043">
        <v>512</v>
      </c>
      <c r="AL2043">
        <v>4.1200000000000001E-2</v>
      </c>
      <c r="AM2043">
        <v>0.96440000000000003</v>
      </c>
      <c r="AN2043">
        <v>1</v>
      </c>
      <c r="AO2043">
        <f>Data[[#This Row],[labeller_confidence_score]]-Data[[#This Row],[cytodiffusion_classification_confidence]]</f>
        <v>3.5599999999999965E-2</v>
      </c>
    </row>
    <row r="2044" spans="1:41" x14ac:dyDescent="0.3">
      <c r="A2044" t="s">
        <v>2117</v>
      </c>
      <c r="B2044" t="s">
        <v>103</v>
      </c>
      <c r="C2044">
        <v>1</v>
      </c>
      <c r="D2044" t="s">
        <v>104</v>
      </c>
      <c r="E2044">
        <v>3.66</v>
      </c>
      <c r="F2044">
        <v>0</v>
      </c>
      <c r="G2044">
        <v>0</v>
      </c>
      <c r="H2044">
        <v>1</v>
      </c>
      <c r="I2044">
        <f>Data[[#This Row],[nucleus_area_pct]]/Data[[#This Row],[cytoplasm_ratio]]</f>
        <v>0</v>
      </c>
      <c r="J2044">
        <v>0.52100000000000002</v>
      </c>
      <c r="K2044">
        <v>0.86099999999999999</v>
      </c>
      <c r="L2044">
        <v>0.41</v>
      </c>
      <c r="M2044">
        <v>1</v>
      </c>
      <c r="N2044">
        <v>0.70799999999999996</v>
      </c>
      <c r="O2044">
        <v>54</v>
      </c>
      <c r="P2044">
        <v>23</v>
      </c>
      <c r="Q2044">
        <v>227</v>
      </c>
      <c r="R2044">
        <v>144</v>
      </c>
      <c r="S2044">
        <v>102</v>
      </c>
      <c r="T2044">
        <f>(Data[[#This Row],[mean_r]]/256)*100</f>
        <v>88.671875</v>
      </c>
      <c r="U2044">
        <f>(Data[[#This Row],[mean_g]]/256)*100</f>
        <v>56.25</v>
      </c>
      <c r="V2044">
        <f>(Data[[#This Row],[mean_b]]/256)*100</f>
        <v>39.84375</v>
      </c>
      <c r="W2044">
        <v>0.51800000000000002</v>
      </c>
      <c r="X2044" t="s">
        <v>39</v>
      </c>
      <c r="Y2044" t="s">
        <v>40</v>
      </c>
      <c r="Z2044">
        <v>6752</v>
      </c>
      <c r="AA2044">
        <v>6.54</v>
      </c>
      <c r="AB2044">
        <v>17.7</v>
      </c>
      <c r="AC2044">
        <v>38.799999999999997</v>
      </c>
      <c r="AD2044">
        <v>259672</v>
      </c>
      <c r="AE2044">
        <v>101.2</v>
      </c>
      <c r="AF2044">
        <v>33.299999999999997</v>
      </c>
      <c r="AG2044" t="s">
        <v>46</v>
      </c>
      <c r="AH2044" t="s">
        <v>42</v>
      </c>
      <c r="AI2044" t="s">
        <v>56</v>
      </c>
      <c r="AJ2044">
        <v>100</v>
      </c>
      <c r="AK2044">
        <v>256</v>
      </c>
      <c r="AL2044">
        <v>0.80159999999999998</v>
      </c>
      <c r="AM2044">
        <v>0.74519999999999997</v>
      </c>
      <c r="AN2044">
        <v>0.75180000000000002</v>
      </c>
      <c r="AO2044">
        <f>Data[[#This Row],[labeller_confidence_score]]-Data[[#This Row],[cytodiffusion_classification_confidence]]</f>
        <v>6.6000000000000503E-3</v>
      </c>
    </row>
    <row r="2045" spans="1:41" x14ac:dyDescent="0.3">
      <c r="A2045" t="s">
        <v>2118</v>
      </c>
      <c r="B2045" t="s">
        <v>49</v>
      </c>
      <c r="C2045">
        <v>0</v>
      </c>
      <c r="D2045" t="s">
        <v>50</v>
      </c>
      <c r="E2045">
        <v>10.23</v>
      </c>
      <c r="F2045">
        <v>53.9</v>
      </c>
      <c r="G2045">
        <v>0.56999999999999995</v>
      </c>
      <c r="H2045">
        <v>0.51200000000000001</v>
      </c>
      <c r="I2045">
        <f>Data[[#This Row],[nucleus_area_pct]]/Data[[#This Row],[cytoplasm_ratio]]</f>
        <v>105.2734375</v>
      </c>
      <c r="J2045">
        <v>0.78600000000000003</v>
      </c>
      <c r="K2045">
        <v>0.43099999999999999</v>
      </c>
      <c r="L2045">
        <v>3.19</v>
      </c>
      <c r="M2045">
        <v>3.5</v>
      </c>
      <c r="N2045">
        <v>0.82399999999999995</v>
      </c>
      <c r="O2045">
        <v>410</v>
      </c>
      <c r="P2045">
        <v>58</v>
      </c>
      <c r="Q2045">
        <v>198</v>
      </c>
      <c r="R2045">
        <v>163</v>
      </c>
      <c r="S2045">
        <v>181</v>
      </c>
      <c r="T2045">
        <f>(Data[[#This Row],[mean_r]]/256)*100</f>
        <v>77.34375</v>
      </c>
      <c r="U2045">
        <f>(Data[[#This Row],[mean_g]]/256)*100</f>
        <v>63.671875</v>
      </c>
      <c r="V2045">
        <f>(Data[[#This Row],[mean_b]]/256)*100</f>
        <v>70.703125</v>
      </c>
      <c r="W2045">
        <v>0.63900000000000001</v>
      </c>
      <c r="X2045" t="s">
        <v>51</v>
      </c>
      <c r="Y2045" t="s">
        <v>40</v>
      </c>
      <c r="Z2045">
        <v>6191</v>
      </c>
      <c r="AA2045">
        <v>4.08</v>
      </c>
      <c r="AB2045">
        <v>17.5</v>
      </c>
      <c r="AC2045">
        <v>36.9</v>
      </c>
      <c r="AD2045">
        <v>322389</v>
      </c>
      <c r="AE2045">
        <v>96.3</v>
      </c>
      <c r="AF2045">
        <v>33.799999999999997</v>
      </c>
      <c r="AG2045" t="s">
        <v>41</v>
      </c>
      <c r="AH2045" t="s">
        <v>42</v>
      </c>
      <c r="AI2045" t="s">
        <v>43</v>
      </c>
      <c r="AJ2045">
        <v>60</v>
      </c>
      <c r="AK2045">
        <v>256</v>
      </c>
      <c r="AL2045">
        <v>7.4300000000000005E-2</v>
      </c>
      <c r="AM2045">
        <v>0.9002</v>
      </c>
      <c r="AN2045">
        <v>0.86199999999999999</v>
      </c>
      <c r="AO2045">
        <f>Data[[#This Row],[labeller_confidence_score]]-Data[[#This Row],[cytodiffusion_classification_confidence]]</f>
        <v>-3.8200000000000012E-2</v>
      </c>
    </row>
    <row r="2046" spans="1:41" x14ac:dyDescent="0.3">
      <c r="A2046" t="s">
        <v>2119</v>
      </c>
      <c r="B2046" t="s">
        <v>60</v>
      </c>
      <c r="C2046">
        <v>0</v>
      </c>
      <c r="D2046" t="s">
        <v>50</v>
      </c>
      <c r="E2046">
        <v>17.46</v>
      </c>
      <c r="F2046">
        <v>72.599999999999994</v>
      </c>
      <c r="G2046">
        <v>0.42099999999999999</v>
      </c>
      <c r="H2046">
        <v>0.40400000000000003</v>
      </c>
      <c r="I2046">
        <f>Data[[#This Row],[nucleus_area_pct]]/Data[[#This Row],[cytoplasm_ratio]]</f>
        <v>179.70297029702968</v>
      </c>
      <c r="J2046">
        <v>0.70699999999999996</v>
      </c>
      <c r="K2046">
        <v>0.48899999999999999</v>
      </c>
      <c r="L2046">
        <v>2.23</v>
      </c>
      <c r="M2046">
        <v>1</v>
      </c>
      <c r="N2046">
        <v>0.67400000000000004</v>
      </c>
      <c r="O2046">
        <v>608</v>
      </c>
      <c r="P2046">
        <v>94</v>
      </c>
      <c r="Q2046">
        <v>169</v>
      </c>
      <c r="R2046">
        <v>145</v>
      </c>
      <c r="S2046">
        <v>170</v>
      </c>
      <c r="T2046">
        <f>(Data[[#This Row],[mean_r]]/256)*100</f>
        <v>66.015625</v>
      </c>
      <c r="U2046">
        <f>(Data[[#This Row],[mean_g]]/256)*100</f>
        <v>56.640625</v>
      </c>
      <c r="V2046">
        <f>(Data[[#This Row],[mean_b]]/256)*100</f>
        <v>66.40625</v>
      </c>
      <c r="W2046">
        <v>0.61699999999999999</v>
      </c>
      <c r="X2046" t="s">
        <v>51</v>
      </c>
      <c r="Y2046" t="s">
        <v>45</v>
      </c>
      <c r="Z2046">
        <v>3193</v>
      </c>
      <c r="AA2046">
        <v>4.49</v>
      </c>
      <c r="AB2046">
        <v>15.7</v>
      </c>
      <c r="AC2046">
        <v>35.9</v>
      </c>
      <c r="AD2046">
        <v>234284</v>
      </c>
      <c r="AE2046">
        <v>104.3</v>
      </c>
      <c r="AF2046">
        <v>33.299999999999997</v>
      </c>
      <c r="AG2046" t="s">
        <v>64</v>
      </c>
      <c r="AH2046" t="s">
        <v>47</v>
      </c>
      <c r="AI2046" t="s">
        <v>56</v>
      </c>
      <c r="AJ2046">
        <v>100</v>
      </c>
      <c r="AK2046">
        <v>360</v>
      </c>
      <c r="AL2046">
        <v>9.9699999999999997E-2</v>
      </c>
      <c r="AM2046">
        <v>0.80800000000000005</v>
      </c>
      <c r="AN2046">
        <v>0.98619999999999997</v>
      </c>
      <c r="AO2046">
        <f>Data[[#This Row],[labeller_confidence_score]]-Data[[#This Row],[cytodiffusion_classification_confidence]]</f>
        <v>0.17819999999999991</v>
      </c>
    </row>
    <row r="2047" spans="1:41" x14ac:dyDescent="0.3">
      <c r="A2047" t="s">
        <v>2120</v>
      </c>
      <c r="B2047" t="s">
        <v>49</v>
      </c>
      <c r="C2047">
        <v>0</v>
      </c>
      <c r="D2047" t="s">
        <v>50</v>
      </c>
      <c r="E2047">
        <v>12.95</v>
      </c>
      <c r="F2047">
        <v>56.3</v>
      </c>
      <c r="G2047">
        <v>0.47799999999999998</v>
      </c>
      <c r="H2047">
        <v>0.52800000000000002</v>
      </c>
      <c r="I2047">
        <f>Data[[#This Row],[nucleus_area_pct]]/Data[[#This Row],[cytoplasm_ratio]]</f>
        <v>106.62878787878788</v>
      </c>
      <c r="J2047">
        <v>0.67800000000000005</v>
      </c>
      <c r="K2047">
        <v>0.443</v>
      </c>
      <c r="L2047">
        <v>2.57</v>
      </c>
      <c r="M2047">
        <v>4.5999999999999996</v>
      </c>
      <c r="N2047">
        <v>0.74299999999999999</v>
      </c>
      <c r="O2047">
        <v>477</v>
      </c>
      <c r="P2047">
        <v>71</v>
      </c>
      <c r="Q2047">
        <v>204</v>
      </c>
      <c r="R2047">
        <v>162</v>
      </c>
      <c r="S2047">
        <v>194</v>
      </c>
      <c r="T2047">
        <f>(Data[[#This Row],[mean_r]]/256)*100</f>
        <v>79.6875</v>
      </c>
      <c r="U2047">
        <f>(Data[[#This Row],[mean_g]]/256)*100</f>
        <v>63.28125</v>
      </c>
      <c r="V2047">
        <f>(Data[[#This Row],[mean_b]]/256)*100</f>
        <v>75.78125</v>
      </c>
      <c r="W2047">
        <v>0.58699999999999997</v>
      </c>
      <c r="X2047" t="s">
        <v>51</v>
      </c>
      <c r="Y2047" t="s">
        <v>40</v>
      </c>
      <c r="Z2047">
        <v>4960</v>
      </c>
      <c r="AA2047">
        <v>4.17</v>
      </c>
      <c r="AB2047">
        <v>16.3</v>
      </c>
      <c r="AC2047">
        <v>46.1</v>
      </c>
      <c r="AD2047">
        <v>397906</v>
      </c>
      <c r="AE2047">
        <v>85.6</v>
      </c>
      <c r="AF2047">
        <v>32.799999999999997</v>
      </c>
      <c r="AG2047" t="s">
        <v>41</v>
      </c>
      <c r="AH2047" t="s">
        <v>68</v>
      </c>
      <c r="AI2047" t="s">
        <v>56</v>
      </c>
      <c r="AJ2047">
        <v>60</v>
      </c>
      <c r="AK2047">
        <v>360</v>
      </c>
      <c r="AL2047">
        <v>0.1143</v>
      </c>
      <c r="AM2047">
        <v>0.91010000000000002</v>
      </c>
      <c r="AN2047">
        <v>0.92930000000000001</v>
      </c>
      <c r="AO2047">
        <f>Data[[#This Row],[labeller_confidence_score]]-Data[[#This Row],[cytodiffusion_classification_confidence]]</f>
        <v>1.9199999999999995E-2</v>
      </c>
    </row>
    <row r="2048" spans="1:41" x14ac:dyDescent="0.3">
      <c r="A2048" t="s">
        <v>2121</v>
      </c>
      <c r="B2048" t="s">
        <v>60</v>
      </c>
      <c r="C2048">
        <v>0</v>
      </c>
      <c r="D2048" t="s">
        <v>50</v>
      </c>
      <c r="E2048">
        <v>16.010000000000002</v>
      </c>
      <c r="F2048">
        <v>65.599999999999994</v>
      </c>
      <c r="G2048">
        <v>0.33400000000000002</v>
      </c>
      <c r="H2048">
        <v>0.375</v>
      </c>
      <c r="I2048">
        <f>Data[[#This Row],[nucleus_area_pct]]/Data[[#This Row],[cytoplasm_ratio]]</f>
        <v>174.93333333333331</v>
      </c>
      <c r="J2048">
        <v>0.72099999999999997</v>
      </c>
      <c r="K2048">
        <v>0.40600000000000003</v>
      </c>
      <c r="L2048">
        <v>1.44</v>
      </c>
      <c r="M2048">
        <v>1</v>
      </c>
      <c r="N2048">
        <v>0.748</v>
      </c>
      <c r="O2048">
        <v>493</v>
      </c>
      <c r="P2048">
        <v>78</v>
      </c>
      <c r="Q2048">
        <v>234</v>
      </c>
      <c r="R2048">
        <v>161</v>
      </c>
      <c r="S2048">
        <v>175</v>
      </c>
      <c r="T2048">
        <f>(Data[[#This Row],[mean_r]]/256)*100</f>
        <v>91.40625</v>
      </c>
      <c r="U2048">
        <f>(Data[[#This Row],[mean_g]]/256)*100</f>
        <v>62.890625</v>
      </c>
      <c r="V2048">
        <f>(Data[[#This Row],[mean_b]]/256)*100</f>
        <v>68.359375</v>
      </c>
      <c r="W2048">
        <v>0.53300000000000003</v>
      </c>
      <c r="X2048" t="s">
        <v>51</v>
      </c>
      <c r="Y2048" t="s">
        <v>40</v>
      </c>
      <c r="Z2048">
        <v>5942</v>
      </c>
      <c r="AA2048">
        <v>5.36</v>
      </c>
      <c r="AB2048">
        <v>11.3</v>
      </c>
      <c r="AC2048">
        <v>35.299999999999997</v>
      </c>
      <c r="AD2048">
        <v>161072</v>
      </c>
      <c r="AE2048">
        <v>87</v>
      </c>
      <c r="AF2048">
        <v>33.299999999999997</v>
      </c>
      <c r="AG2048" t="s">
        <v>64</v>
      </c>
      <c r="AH2048" t="s">
        <v>47</v>
      </c>
      <c r="AI2048" t="s">
        <v>52</v>
      </c>
      <c r="AJ2048">
        <v>60</v>
      </c>
      <c r="AK2048">
        <v>256</v>
      </c>
      <c r="AL2048">
        <v>3.1199999999999999E-2</v>
      </c>
      <c r="AM2048">
        <v>0.9798</v>
      </c>
      <c r="AN2048">
        <v>0.84030000000000005</v>
      </c>
      <c r="AO2048">
        <f>Data[[#This Row],[labeller_confidence_score]]-Data[[#This Row],[cytodiffusion_classification_confidence]]</f>
        <v>-0.13949999999999996</v>
      </c>
    </row>
    <row r="2049" spans="1:41" x14ac:dyDescent="0.3">
      <c r="A2049" t="s">
        <v>2122</v>
      </c>
      <c r="B2049" t="s">
        <v>103</v>
      </c>
      <c r="C2049">
        <v>1</v>
      </c>
      <c r="D2049" t="s">
        <v>104</v>
      </c>
      <c r="E2049">
        <v>6.01</v>
      </c>
      <c r="F2049">
        <v>0</v>
      </c>
      <c r="G2049">
        <v>0</v>
      </c>
      <c r="H2049">
        <v>1</v>
      </c>
      <c r="I2049">
        <f>Data[[#This Row],[nucleus_area_pct]]/Data[[#This Row],[cytoplasm_ratio]]</f>
        <v>0</v>
      </c>
      <c r="J2049">
        <v>0.52400000000000002</v>
      </c>
      <c r="K2049">
        <v>0.86499999999999999</v>
      </c>
      <c r="L2049">
        <v>0.4</v>
      </c>
      <c r="M2049">
        <v>1</v>
      </c>
      <c r="N2049">
        <v>0.66600000000000004</v>
      </c>
      <c r="O2049">
        <v>52</v>
      </c>
      <c r="P2049">
        <v>35</v>
      </c>
      <c r="Q2049">
        <v>239</v>
      </c>
      <c r="R2049">
        <v>123</v>
      </c>
      <c r="S2049">
        <v>122</v>
      </c>
      <c r="T2049">
        <f>(Data[[#This Row],[mean_r]]/256)*100</f>
        <v>93.359375</v>
      </c>
      <c r="U2049">
        <f>(Data[[#This Row],[mean_g]]/256)*100</f>
        <v>48.046875</v>
      </c>
      <c r="V2049">
        <f>(Data[[#This Row],[mean_b]]/256)*100</f>
        <v>47.65625</v>
      </c>
      <c r="W2049">
        <v>0.47399999999999998</v>
      </c>
      <c r="X2049" t="s">
        <v>39</v>
      </c>
      <c r="Y2049" t="s">
        <v>40</v>
      </c>
      <c r="Z2049">
        <v>2829</v>
      </c>
      <c r="AA2049">
        <v>4.6500000000000004</v>
      </c>
      <c r="AB2049">
        <v>13.1</v>
      </c>
      <c r="AC2049">
        <v>41.4</v>
      </c>
      <c r="AD2049">
        <v>268241</v>
      </c>
      <c r="AE2049">
        <v>84.1</v>
      </c>
      <c r="AF2049">
        <v>30.9</v>
      </c>
      <c r="AG2049" t="s">
        <v>41</v>
      </c>
      <c r="AH2049" t="s">
        <v>47</v>
      </c>
      <c r="AI2049" t="s">
        <v>43</v>
      </c>
      <c r="AJ2049">
        <v>40</v>
      </c>
      <c r="AK2049">
        <v>224</v>
      </c>
      <c r="AL2049">
        <v>0.83299999999999996</v>
      </c>
      <c r="AM2049">
        <v>0.65510000000000002</v>
      </c>
      <c r="AN2049">
        <v>0.69669999999999999</v>
      </c>
      <c r="AO2049">
        <f>Data[[#This Row],[labeller_confidence_score]]-Data[[#This Row],[cytodiffusion_classification_confidence]]</f>
        <v>4.159999999999997E-2</v>
      </c>
    </row>
    <row r="2050" spans="1:41" x14ac:dyDescent="0.3">
      <c r="A2050" t="s">
        <v>2123</v>
      </c>
      <c r="B2050" t="s">
        <v>103</v>
      </c>
      <c r="C2050">
        <v>1</v>
      </c>
      <c r="D2050" t="s">
        <v>104</v>
      </c>
      <c r="E2050">
        <v>4.03</v>
      </c>
      <c r="F2050">
        <v>0</v>
      </c>
      <c r="G2050">
        <v>0</v>
      </c>
      <c r="H2050">
        <v>1</v>
      </c>
      <c r="I2050">
        <f>Data[[#This Row],[nucleus_area_pct]]/Data[[#This Row],[cytoplasm_ratio]]</f>
        <v>0</v>
      </c>
      <c r="J2050">
        <v>0.55600000000000005</v>
      </c>
      <c r="K2050">
        <v>0.94199999999999995</v>
      </c>
      <c r="L2050">
        <v>0.49</v>
      </c>
      <c r="M2050">
        <v>1</v>
      </c>
      <c r="N2050">
        <v>0.78800000000000003</v>
      </c>
      <c r="O2050">
        <v>85</v>
      </c>
      <c r="P2050">
        <v>36</v>
      </c>
      <c r="Q2050">
        <v>234</v>
      </c>
      <c r="R2050">
        <v>128</v>
      </c>
      <c r="S2050">
        <v>112</v>
      </c>
      <c r="T2050">
        <f>(Data[[#This Row],[mean_r]]/256)*100</f>
        <v>91.40625</v>
      </c>
      <c r="U2050">
        <f>(Data[[#This Row],[mean_g]]/256)*100</f>
        <v>50</v>
      </c>
      <c r="V2050">
        <f>(Data[[#This Row],[mean_b]]/256)*100</f>
        <v>43.75</v>
      </c>
      <c r="W2050">
        <v>0.46899999999999997</v>
      </c>
      <c r="X2050" t="s">
        <v>39</v>
      </c>
      <c r="Y2050" t="s">
        <v>45</v>
      </c>
      <c r="Z2050">
        <v>6683</v>
      </c>
      <c r="AA2050">
        <v>5.55</v>
      </c>
      <c r="AB2050">
        <v>10.1</v>
      </c>
      <c r="AC2050">
        <v>39.6</v>
      </c>
      <c r="AD2050">
        <v>413688</v>
      </c>
      <c r="AE2050">
        <v>85.8</v>
      </c>
      <c r="AF2050">
        <v>35.799999999999997</v>
      </c>
      <c r="AG2050" t="s">
        <v>46</v>
      </c>
      <c r="AH2050" t="s">
        <v>47</v>
      </c>
      <c r="AI2050" t="s">
        <v>56</v>
      </c>
      <c r="AJ2050">
        <v>100</v>
      </c>
      <c r="AK2050">
        <v>360</v>
      </c>
      <c r="AL2050">
        <v>0.88739999999999997</v>
      </c>
      <c r="AM2050">
        <v>0.85040000000000004</v>
      </c>
      <c r="AN2050">
        <v>0.71830000000000005</v>
      </c>
      <c r="AO2050">
        <f>Data[[#This Row],[labeller_confidence_score]]-Data[[#This Row],[cytodiffusion_classification_confidence]]</f>
        <v>-0.1321</v>
      </c>
    </row>
    <row r="2051" spans="1:41" x14ac:dyDescent="0.3">
      <c r="A2051" t="s">
        <v>2124</v>
      </c>
      <c r="B2051" t="s">
        <v>60</v>
      </c>
      <c r="C2051">
        <v>0</v>
      </c>
      <c r="D2051" t="s">
        <v>50</v>
      </c>
      <c r="E2051">
        <v>13.09</v>
      </c>
      <c r="F2051">
        <v>70</v>
      </c>
      <c r="G2051">
        <v>0.48499999999999999</v>
      </c>
      <c r="H2051">
        <v>0.34799999999999998</v>
      </c>
      <c r="I2051">
        <f>Data[[#This Row],[nucleus_area_pct]]/Data[[#This Row],[cytoplasm_ratio]]</f>
        <v>201.14942528735634</v>
      </c>
      <c r="J2051">
        <v>0.77500000000000002</v>
      </c>
      <c r="K2051">
        <v>0.48</v>
      </c>
      <c r="L2051">
        <v>2.36</v>
      </c>
      <c r="M2051">
        <v>1.6</v>
      </c>
      <c r="N2051">
        <v>0.74399999999999999</v>
      </c>
      <c r="O2051">
        <v>611</v>
      </c>
      <c r="P2051">
        <v>98</v>
      </c>
      <c r="Q2051">
        <v>211</v>
      </c>
      <c r="R2051">
        <v>174</v>
      </c>
      <c r="S2051">
        <v>165</v>
      </c>
      <c r="T2051">
        <f>(Data[[#This Row],[mean_r]]/256)*100</f>
        <v>82.421875</v>
      </c>
      <c r="U2051">
        <f>(Data[[#This Row],[mean_g]]/256)*100</f>
        <v>67.96875</v>
      </c>
      <c r="V2051">
        <f>(Data[[#This Row],[mean_b]]/256)*100</f>
        <v>64.453125</v>
      </c>
      <c r="W2051">
        <v>0.53500000000000003</v>
      </c>
      <c r="X2051" t="s">
        <v>51</v>
      </c>
      <c r="Y2051" t="s">
        <v>45</v>
      </c>
      <c r="Z2051">
        <v>3851</v>
      </c>
      <c r="AA2051">
        <v>5.16</v>
      </c>
      <c r="AB2051">
        <v>13.3</v>
      </c>
      <c r="AC2051">
        <v>35.799999999999997</v>
      </c>
      <c r="AD2051">
        <v>110190</v>
      </c>
      <c r="AE2051">
        <v>90.2</v>
      </c>
      <c r="AF2051">
        <v>30.7</v>
      </c>
      <c r="AG2051" t="s">
        <v>64</v>
      </c>
      <c r="AH2051" t="s">
        <v>68</v>
      </c>
      <c r="AI2051" t="s">
        <v>52</v>
      </c>
      <c r="AJ2051">
        <v>40</v>
      </c>
      <c r="AK2051">
        <v>512</v>
      </c>
      <c r="AL2051">
        <v>0.15090000000000001</v>
      </c>
      <c r="AM2051">
        <v>0.96509999999999996</v>
      </c>
      <c r="AN2051">
        <v>0.91190000000000004</v>
      </c>
      <c r="AO2051">
        <f>Data[[#This Row],[labeller_confidence_score]]-Data[[#This Row],[cytodiffusion_classification_confidence]]</f>
        <v>-5.3199999999999914E-2</v>
      </c>
    </row>
    <row r="2052" spans="1:41" x14ac:dyDescent="0.3">
      <c r="A2052" t="s">
        <v>2125</v>
      </c>
      <c r="B2052" t="s">
        <v>133</v>
      </c>
      <c r="C2052">
        <v>1</v>
      </c>
      <c r="D2052" t="s">
        <v>104</v>
      </c>
      <c r="E2052">
        <v>6.98</v>
      </c>
      <c r="F2052">
        <v>0</v>
      </c>
      <c r="G2052">
        <v>0</v>
      </c>
      <c r="H2052">
        <v>1</v>
      </c>
      <c r="I2052">
        <f>Data[[#This Row],[nucleus_area_pct]]/Data[[#This Row],[cytoplasm_ratio]]</f>
        <v>0</v>
      </c>
      <c r="J2052">
        <v>0.65100000000000002</v>
      </c>
      <c r="K2052">
        <v>0.69199999999999995</v>
      </c>
      <c r="L2052">
        <v>0.25</v>
      </c>
      <c r="M2052">
        <v>1</v>
      </c>
      <c r="N2052">
        <v>0.86499999999999999</v>
      </c>
      <c r="O2052">
        <v>199</v>
      </c>
      <c r="P2052">
        <v>51</v>
      </c>
      <c r="Q2052">
        <v>232</v>
      </c>
      <c r="R2052">
        <v>124</v>
      </c>
      <c r="S2052">
        <v>139</v>
      </c>
      <c r="T2052">
        <f>(Data[[#This Row],[mean_r]]/256)*100</f>
        <v>90.625</v>
      </c>
      <c r="U2052">
        <f>(Data[[#This Row],[mean_g]]/256)*100</f>
        <v>48.4375</v>
      </c>
      <c r="V2052">
        <f>(Data[[#This Row],[mean_b]]/256)*100</f>
        <v>54.296875</v>
      </c>
      <c r="W2052">
        <v>0.51900000000000002</v>
      </c>
      <c r="X2052" t="s">
        <v>39</v>
      </c>
      <c r="Y2052" t="s">
        <v>45</v>
      </c>
      <c r="Z2052">
        <v>6669</v>
      </c>
      <c r="AA2052">
        <v>5.49</v>
      </c>
      <c r="AB2052">
        <v>11.1</v>
      </c>
      <c r="AC2052">
        <v>34.700000000000003</v>
      </c>
      <c r="AD2052">
        <v>402720</v>
      </c>
      <c r="AE2052">
        <v>83</v>
      </c>
      <c r="AF2052">
        <v>34</v>
      </c>
      <c r="AG2052" t="s">
        <v>41</v>
      </c>
      <c r="AH2052" t="s">
        <v>47</v>
      </c>
      <c r="AI2052" t="s">
        <v>52</v>
      </c>
      <c r="AJ2052">
        <v>100</v>
      </c>
      <c r="AK2052">
        <v>512</v>
      </c>
      <c r="AL2052">
        <v>0.77880000000000005</v>
      </c>
      <c r="AM2052">
        <v>0.67589999999999995</v>
      </c>
      <c r="AN2052">
        <v>0.80869999999999997</v>
      </c>
      <c r="AO2052">
        <f>Data[[#This Row],[labeller_confidence_score]]-Data[[#This Row],[cytodiffusion_classification_confidence]]</f>
        <v>0.13280000000000003</v>
      </c>
    </row>
    <row r="2053" spans="1:41" x14ac:dyDescent="0.3">
      <c r="A2053" t="s">
        <v>2126</v>
      </c>
      <c r="B2053" t="s">
        <v>49</v>
      </c>
      <c r="C2053">
        <v>0</v>
      </c>
      <c r="D2053" t="s">
        <v>50</v>
      </c>
      <c r="E2053">
        <v>10.1</v>
      </c>
      <c r="F2053">
        <v>54</v>
      </c>
      <c r="G2053">
        <v>0.6</v>
      </c>
      <c r="H2053">
        <v>0.55800000000000005</v>
      </c>
      <c r="I2053">
        <f>Data[[#This Row],[nucleus_area_pct]]/Data[[#This Row],[cytoplasm_ratio]]</f>
        <v>96.774193548387089</v>
      </c>
      <c r="J2053">
        <v>0.70799999999999996</v>
      </c>
      <c r="K2053">
        <v>0.34599999999999997</v>
      </c>
      <c r="L2053">
        <v>3.01</v>
      </c>
      <c r="M2053">
        <v>4.3</v>
      </c>
      <c r="N2053">
        <v>0.81799999999999995</v>
      </c>
      <c r="O2053">
        <v>374</v>
      </c>
      <c r="P2053">
        <v>76</v>
      </c>
      <c r="Q2053">
        <v>203</v>
      </c>
      <c r="R2053">
        <v>141</v>
      </c>
      <c r="S2053">
        <v>171</v>
      </c>
      <c r="T2053">
        <f>(Data[[#This Row],[mean_r]]/256)*100</f>
        <v>79.296875</v>
      </c>
      <c r="U2053">
        <f>(Data[[#This Row],[mean_g]]/256)*100</f>
        <v>55.078125</v>
      </c>
      <c r="V2053">
        <f>(Data[[#This Row],[mean_b]]/256)*100</f>
        <v>66.796875</v>
      </c>
      <c r="W2053">
        <v>0.77100000000000002</v>
      </c>
      <c r="X2053" t="s">
        <v>39</v>
      </c>
      <c r="Y2053" t="s">
        <v>45</v>
      </c>
      <c r="Z2053">
        <v>7960</v>
      </c>
      <c r="AA2053">
        <v>4.9800000000000004</v>
      </c>
      <c r="AB2053">
        <v>14</v>
      </c>
      <c r="AC2053">
        <v>37.6</v>
      </c>
      <c r="AD2053">
        <v>229297</v>
      </c>
      <c r="AE2053">
        <v>79.599999999999994</v>
      </c>
      <c r="AF2053">
        <v>35.6</v>
      </c>
      <c r="AG2053" t="s">
        <v>46</v>
      </c>
      <c r="AH2053" t="s">
        <v>47</v>
      </c>
      <c r="AI2053" t="s">
        <v>43</v>
      </c>
      <c r="AJ2053">
        <v>40</v>
      </c>
      <c r="AK2053">
        <v>512</v>
      </c>
      <c r="AL2053">
        <v>4.4999999999999998E-2</v>
      </c>
      <c r="AM2053">
        <v>1</v>
      </c>
      <c r="AN2053">
        <v>0.83660000000000001</v>
      </c>
      <c r="AO2053">
        <f>Data[[#This Row],[labeller_confidence_score]]-Data[[#This Row],[cytodiffusion_classification_confidence]]</f>
        <v>-0.16339999999999999</v>
      </c>
    </row>
    <row r="2054" spans="1:41" x14ac:dyDescent="0.3">
      <c r="A2054" t="s">
        <v>2127</v>
      </c>
      <c r="B2054" t="s">
        <v>62</v>
      </c>
      <c r="C2054">
        <v>0</v>
      </c>
      <c r="D2054" t="s">
        <v>50</v>
      </c>
      <c r="E2054">
        <v>8.1999999999999993</v>
      </c>
      <c r="F2054">
        <v>80.8</v>
      </c>
      <c r="G2054">
        <v>0.80700000000000005</v>
      </c>
      <c r="H2054">
        <v>0.219</v>
      </c>
      <c r="I2054">
        <f>Data[[#This Row],[nucleus_area_pct]]/Data[[#This Row],[cytoplasm_ratio]]</f>
        <v>368.94977168949771</v>
      </c>
      <c r="J2054">
        <v>0.92700000000000005</v>
      </c>
      <c r="K2054">
        <v>0.248</v>
      </c>
      <c r="L2054">
        <v>1.31</v>
      </c>
      <c r="M2054">
        <v>1</v>
      </c>
      <c r="N2054">
        <v>0.92800000000000005</v>
      </c>
      <c r="O2054">
        <v>283</v>
      </c>
      <c r="P2054">
        <v>60</v>
      </c>
      <c r="Q2054">
        <v>193</v>
      </c>
      <c r="R2054">
        <v>168</v>
      </c>
      <c r="S2054">
        <v>198</v>
      </c>
      <c r="T2054">
        <f>(Data[[#This Row],[mean_r]]/256)*100</f>
        <v>75.390625</v>
      </c>
      <c r="U2054">
        <f>(Data[[#This Row],[mean_g]]/256)*100</f>
        <v>65.625</v>
      </c>
      <c r="V2054">
        <f>(Data[[#This Row],[mean_b]]/256)*100</f>
        <v>77.34375</v>
      </c>
      <c r="W2054">
        <v>0.67500000000000004</v>
      </c>
      <c r="X2054" t="s">
        <v>51</v>
      </c>
      <c r="Y2054" t="s">
        <v>40</v>
      </c>
      <c r="Z2054">
        <v>5579</v>
      </c>
      <c r="AA2054">
        <v>5.29</v>
      </c>
      <c r="AB2054">
        <v>9.6</v>
      </c>
      <c r="AC2054">
        <v>43.5</v>
      </c>
      <c r="AD2054">
        <v>343331</v>
      </c>
      <c r="AE2054">
        <v>84.9</v>
      </c>
      <c r="AF2054">
        <v>34</v>
      </c>
      <c r="AG2054" t="s">
        <v>64</v>
      </c>
      <c r="AH2054" t="s">
        <v>47</v>
      </c>
      <c r="AI2054" t="s">
        <v>56</v>
      </c>
      <c r="AJ2054">
        <v>60</v>
      </c>
      <c r="AK2054">
        <v>256</v>
      </c>
      <c r="AL2054">
        <v>8.7599999999999997E-2</v>
      </c>
      <c r="AM2054">
        <v>0.92330000000000001</v>
      </c>
      <c r="AN2054">
        <v>0.92530000000000001</v>
      </c>
      <c r="AO2054">
        <f>Data[[#This Row],[labeller_confidence_score]]-Data[[#This Row],[cytodiffusion_classification_confidence]]</f>
        <v>2.0000000000000018E-3</v>
      </c>
    </row>
    <row r="2055" spans="1:41" x14ac:dyDescent="0.3">
      <c r="A2055" t="s">
        <v>2128</v>
      </c>
      <c r="B2055" t="s">
        <v>49</v>
      </c>
      <c r="C2055">
        <v>0</v>
      </c>
      <c r="D2055" t="s">
        <v>50</v>
      </c>
      <c r="E2055">
        <v>11</v>
      </c>
      <c r="F2055">
        <v>60.3</v>
      </c>
      <c r="G2055">
        <v>0.55100000000000005</v>
      </c>
      <c r="H2055">
        <v>0.45200000000000001</v>
      </c>
      <c r="I2055">
        <f>Data[[#This Row],[nucleus_area_pct]]/Data[[#This Row],[cytoplasm_ratio]]</f>
        <v>133.40707964601768</v>
      </c>
      <c r="J2055">
        <v>0.70799999999999996</v>
      </c>
      <c r="K2055">
        <v>0.30099999999999999</v>
      </c>
      <c r="L2055">
        <v>2.79</v>
      </c>
      <c r="M2055">
        <v>3.5</v>
      </c>
      <c r="N2055">
        <v>0.82399999999999995</v>
      </c>
      <c r="O2055">
        <v>497</v>
      </c>
      <c r="P2055">
        <v>75</v>
      </c>
      <c r="Q2055">
        <v>169</v>
      </c>
      <c r="R2055">
        <v>163</v>
      </c>
      <c r="S2055">
        <v>163</v>
      </c>
      <c r="T2055">
        <f>(Data[[#This Row],[mean_r]]/256)*100</f>
        <v>66.015625</v>
      </c>
      <c r="U2055">
        <f>(Data[[#This Row],[mean_g]]/256)*100</f>
        <v>63.671875</v>
      </c>
      <c r="V2055">
        <f>(Data[[#This Row],[mean_b]]/256)*100</f>
        <v>63.671875</v>
      </c>
      <c r="W2055">
        <v>0.58199999999999996</v>
      </c>
      <c r="X2055" t="s">
        <v>51</v>
      </c>
      <c r="Y2055" t="s">
        <v>45</v>
      </c>
      <c r="Z2055">
        <v>4969</v>
      </c>
      <c r="AA2055">
        <v>4.92</v>
      </c>
      <c r="AB2055">
        <v>15.4</v>
      </c>
      <c r="AC2055">
        <v>47.4</v>
      </c>
      <c r="AD2055">
        <v>119290</v>
      </c>
      <c r="AE2055">
        <v>88.5</v>
      </c>
      <c r="AF2055">
        <v>33.1</v>
      </c>
      <c r="AG2055" t="s">
        <v>64</v>
      </c>
      <c r="AH2055" t="s">
        <v>42</v>
      </c>
      <c r="AI2055" t="s">
        <v>56</v>
      </c>
      <c r="AJ2055">
        <v>60</v>
      </c>
      <c r="AK2055">
        <v>224</v>
      </c>
      <c r="AL2055">
        <v>7.4300000000000005E-2</v>
      </c>
      <c r="AM2055">
        <v>0.82609999999999995</v>
      </c>
      <c r="AN2055">
        <v>0.98309999999999997</v>
      </c>
      <c r="AO2055">
        <f>Data[[#This Row],[labeller_confidence_score]]-Data[[#This Row],[cytodiffusion_classification_confidence]]</f>
        <v>0.15700000000000003</v>
      </c>
    </row>
    <row r="2056" spans="1:41" x14ac:dyDescent="0.3">
      <c r="A2056" t="s">
        <v>2129</v>
      </c>
      <c r="B2056" t="s">
        <v>66</v>
      </c>
      <c r="C2056">
        <v>1</v>
      </c>
      <c r="D2056" t="s">
        <v>67</v>
      </c>
      <c r="E2056">
        <v>6.97</v>
      </c>
      <c r="F2056">
        <v>88.5</v>
      </c>
      <c r="G2056">
        <v>0.63700000000000001</v>
      </c>
      <c r="H2056">
        <v>0.14599999999999999</v>
      </c>
      <c r="I2056">
        <f>Data[[#This Row],[nucleus_area_pct]]/Data[[#This Row],[cytoplasm_ratio]]</f>
        <v>606.16438356164383</v>
      </c>
      <c r="J2056">
        <v>0.56699999999999995</v>
      </c>
      <c r="K2056">
        <v>0.64600000000000002</v>
      </c>
      <c r="L2056">
        <v>2.0299999999999998</v>
      </c>
      <c r="M2056">
        <v>1</v>
      </c>
      <c r="N2056">
        <v>0.58299999999999996</v>
      </c>
      <c r="O2056">
        <v>398</v>
      </c>
      <c r="P2056">
        <v>88</v>
      </c>
      <c r="Q2056">
        <v>180</v>
      </c>
      <c r="R2056">
        <v>136</v>
      </c>
      <c r="S2056">
        <v>218</v>
      </c>
      <c r="T2056">
        <f>(Data[[#This Row],[mean_r]]/256)*100</f>
        <v>70.3125</v>
      </c>
      <c r="U2056">
        <f>(Data[[#This Row],[mean_g]]/256)*100</f>
        <v>53.125</v>
      </c>
      <c r="V2056">
        <f>(Data[[#This Row],[mean_b]]/256)*100</f>
        <v>85.15625</v>
      </c>
      <c r="W2056">
        <v>0.754</v>
      </c>
      <c r="X2056" t="s">
        <v>51</v>
      </c>
      <c r="Y2056" t="s">
        <v>40</v>
      </c>
      <c r="Z2056">
        <v>1648</v>
      </c>
      <c r="AA2056">
        <v>4.21</v>
      </c>
      <c r="AB2056">
        <v>12.4</v>
      </c>
      <c r="AC2056">
        <v>34.6</v>
      </c>
      <c r="AD2056">
        <v>285993</v>
      </c>
      <c r="AE2056">
        <v>86.8</v>
      </c>
      <c r="AF2056">
        <v>31.6</v>
      </c>
      <c r="AG2056" t="s">
        <v>64</v>
      </c>
      <c r="AH2056" t="s">
        <v>68</v>
      </c>
      <c r="AI2056" t="s">
        <v>43</v>
      </c>
      <c r="AJ2056">
        <v>40</v>
      </c>
      <c r="AK2056">
        <v>256</v>
      </c>
      <c r="AL2056">
        <v>0.86040000000000005</v>
      </c>
      <c r="AM2056">
        <v>0.80420000000000003</v>
      </c>
      <c r="AN2056">
        <v>0.71299999999999997</v>
      </c>
      <c r="AO2056">
        <f>Data[[#This Row],[labeller_confidence_score]]-Data[[#This Row],[cytodiffusion_classification_confidence]]</f>
        <v>-9.1200000000000059E-2</v>
      </c>
    </row>
    <row r="2057" spans="1:41" x14ac:dyDescent="0.3">
      <c r="A2057" t="s">
        <v>2130</v>
      </c>
      <c r="B2057" t="s">
        <v>49</v>
      </c>
      <c r="C2057">
        <v>0</v>
      </c>
      <c r="D2057" t="s">
        <v>50</v>
      </c>
      <c r="E2057">
        <v>13.77</v>
      </c>
      <c r="F2057">
        <v>47.6</v>
      </c>
      <c r="G2057">
        <v>0.49</v>
      </c>
      <c r="H2057">
        <v>0.54100000000000004</v>
      </c>
      <c r="I2057">
        <f>Data[[#This Row],[nucleus_area_pct]]/Data[[#This Row],[cytoplasm_ratio]]</f>
        <v>87.985212569316076</v>
      </c>
      <c r="J2057">
        <v>0.78800000000000003</v>
      </c>
      <c r="K2057">
        <v>0.45100000000000001</v>
      </c>
      <c r="L2057">
        <v>4.2300000000000004</v>
      </c>
      <c r="M2057">
        <v>3.1</v>
      </c>
      <c r="N2057">
        <v>0.81499999999999995</v>
      </c>
      <c r="O2057">
        <v>406</v>
      </c>
      <c r="P2057">
        <v>56</v>
      </c>
      <c r="Q2057">
        <v>205</v>
      </c>
      <c r="R2057">
        <v>173</v>
      </c>
      <c r="S2057">
        <v>193</v>
      </c>
      <c r="T2057">
        <f>(Data[[#This Row],[mean_r]]/256)*100</f>
        <v>80.078125</v>
      </c>
      <c r="U2057">
        <f>(Data[[#This Row],[mean_g]]/256)*100</f>
        <v>67.578125</v>
      </c>
      <c r="V2057">
        <f>(Data[[#This Row],[mean_b]]/256)*100</f>
        <v>75.390625</v>
      </c>
      <c r="W2057">
        <v>0.69299999999999995</v>
      </c>
      <c r="X2057" t="s">
        <v>39</v>
      </c>
      <c r="Y2057" t="s">
        <v>45</v>
      </c>
      <c r="Z2057">
        <v>6061</v>
      </c>
      <c r="AA2057">
        <v>6.21</v>
      </c>
      <c r="AB2057">
        <v>11.1</v>
      </c>
      <c r="AC2057">
        <v>25.8</v>
      </c>
      <c r="AD2057">
        <v>379524</v>
      </c>
      <c r="AE2057">
        <v>76.7</v>
      </c>
      <c r="AF2057">
        <v>33.1</v>
      </c>
      <c r="AG2057" t="s">
        <v>46</v>
      </c>
      <c r="AH2057" t="s">
        <v>68</v>
      </c>
      <c r="AI2057" t="s">
        <v>56</v>
      </c>
      <c r="AJ2057">
        <v>60</v>
      </c>
      <c r="AK2057">
        <v>512</v>
      </c>
      <c r="AL2057">
        <v>0.18770000000000001</v>
      </c>
      <c r="AM2057">
        <v>0.84750000000000003</v>
      </c>
      <c r="AN2057">
        <v>0.90810000000000002</v>
      </c>
      <c r="AO2057">
        <f>Data[[#This Row],[labeller_confidence_score]]-Data[[#This Row],[cytodiffusion_classification_confidence]]</f>
        <v>6.0599999999999987E-2</v>
      </c>
    </row>
    <row r="2058" spans="1:41" x14ac:dyDescent="0.3">
      <c r="A2058" t="s">
        <v>2131</v>
      </c>
      <c r="B2058" t="s">
        <v>74</v>
      </c>
      <c r="C2058">
        <v>0</v>
      </c>
      <c r="D2058" t="s">
        <v>75</v>
      </c>
      <c r="E2058">
        <v>2.6</v>
      </c>
      <c r="F2058">
        <v>0</v>
      </c>
      <c r="G2058">
        <v>0</v>
      </c>
      <c r="H2058">
        <v>1</v>
      </c>
      <c r="I2058">
        <f>Data[[#This Row],[nucleus_area_pct]]/Data[[#This Row],[cytoplasm_ratio]]</f>
        <v>0</v>
      </c>
      <c r="J2058">
        <v>0.79</v>
      </c>
      <c r="K2058">
        <v>0.46300000000000002</v>
      </c>
      <c r="L2058">
        <v>2.0699999999999998</v>
      </c>
      <c r="M2058">
        <v>1</v>
      </c>
      <c r="N2058">
        <v>0.84599999999999997</v>
      </c>
      <c r="O2058">
        <v>10</v>
      </c>
      <c r="P2058">
        <v>13</v>
      </c>
      <c r="Q2058">
        <v>216</v>
      </c>
      <c r="R2058">
        <v>151</v>
      </c>
      <c r="S2058">
        <v>173</v>
      </c>
      <c r="T2058">
        <f>(Data[[#This Row],[mean_r]]/256)*100</f>
        <v>84.375</v>
      </c>
      <c r="U2058">
        <f>(Data[[#This Row],[mean_g]]/256)*100</f>
        <v>58.984375</v>
      </c>
      <c r="V2058">
        <f>(Data[[#This Row],[mean_b]]/256)*100</f>
        <v>67.578125</v>
      </c>
      <c r="W2058">
        <v>0.6</v>
      </c>
      <c r="X2058" t="s">
        <v>51</v>
      </c>
      <c r="Y2058" t="s">
        <v>40</v>
      </c>
      <c r="Z2058">
        <v>8640</v>
      </c>
      <c r="AA2058">
        <v>6.44</v>
      </c>
      <c r="AB2058">
        <v>13</v>
      </c>
      <c r="AC2058">
        <v>34.200000000000003</v>
      </c>
      <c r="AD2058">
        <v>242484</v>
      </c>
      <c r="AE2058">
        <v>77.5</v>
      </c>
      <c r="AF2058">
        <v>32</v>
      </c>
      <c r="AG2058" t="s">
        <v>64</v>
      </c>
      <c r="AH2058" t="s">
        <v>42</v>
      </c>
      <c r="AI2058" t="s">
        <v>56</v>
      </c>
      <c r="AJ2058">
        <v>100</v>
      </c>
      <c r="AK2058">
        <v>224</v>
      </c>
      <c r="AL2058">
        <v>0.1651</v>
      </c>
      <c r="AM2058">
        <v>0.97350000000000003</v>
      </c>
      <c r="AN2058">
        <v>0.9667</v>
      </c>
      <c r="AO2058">
        <f>Data[[#This Row],[labeller_confidence_score]]-Data[[#This Row],[cytodiffusion_classification_confidence]]</f>
        <v>-6.8000000000000282E-3</v>
      </c>
    </row>
    <row r="2059" spans="1:41" x14ac:dyDescent="0.3">
      <c r="A2059" t="s">
        <v>2132</v>
      </c>
      <c r="B2059" t="s">
        <v>49</v>
      </c>
      <c r="C2059">
        <v>0</v>
      </c>
      <c r="D2059" t="s">
        <v>50</v>
      </c>
      <c r="E2059">
        <v>10.49</v>
      </c>
      <c r="F2059">
        <v>54.8</v>
      </c>
      <c r="G2059">
        <v>0.34</v>
      </c>
      <c r="H2059">
        <v>0.44</v>
      </c>
      <c r="I2059">
        <f>Data[[#This Row],[nucleus_area_pct]]/Data[[#This Row],[cytoplasm_ratio]]</f>
        <v>124.54545454545453</v>
      </c>
      <c r="J2059">
        <v>0.78400000000000003</v>
      </c>
      <c r="K2059">
        <v>0.39900000000000002</v>
      </c>
      <c r="L2059">
        <v>2.42</v>
      </c>
      <c r="M2059">
        <v>3.6</v>
      </c>
      <c r="N2059">
        <v>0.76800000000000002</v>
      </c>
      <c r="O2059">
        <v>379</v>
      </c>
      <c r="P2059">
        <v>77</v>
      </c>
      <c r="Q2059">
        <v>240</v>
      </c>
      <c r="R2059">
        <v>160</v>
      </c>
      <c r="S2059">
        <v>172</v>
      </c>
      <c r="T2059">
        <f>(Data[[#This Row],[mean_r]]/256)*100</f>
        <v>93.75</v>
      </c>
      <c r="U2059">
        <f>(Data[[#This Row],[mean_g]]/256)*100</f>
        <v>62.5</v>
      </c>
      <c r="V2059">
        <f>(Data[[#This Row],[mean_b]]/256)*100</f>
        <v>67.1875</v>
      </c>
      <c r="W2059">
        <v>0.66300000000000003</v>
      </c>
      <c r="X2059" t="s">
        <v>39</v>
      </c>
      <c r="Y2059" t="s">
        <v>40</v>
      </c>
      <c r="Z2059">
        <v>9347</v>
      </c>
      <c r="AA2059">
        <v>5.58</v>
      </c>
      <c r="AB2059">
        <v>14.5</v>
      </c>
      <c r="AC2059">
        <v>37.799999999999997</v>
      </c>
      <c r="AD2059">
        <v>224485</v>
      </c>
      <c r="AE2059">
        <v>74.8</v>
      </c>
      <c r="AF2059">
        <v>33</v>
      </c>
      <c r="AG2059" t="s">
        <v>64</v>
      </c>
      <c r="AH2059" t="s">
        <v>42</v>
      </c>
      <c r="AI2059" t="s">
        <v>43</v>
      </c>
      <c r="AJ2059">
        <v>100</v>
      </c>
      <c r="AK2059">
        <v>512</v>
      </c>
      <c r="AL2059">
        <v>0.1069</v>
      </c>
      <c r="AM2059">
        <v>0.91210000000000002</v>
      </c>
      <c r="AN2059">
        <v>0.95569999999999999</v>
      </c>
      <c r="AO2059">
        <f>Data[[#This Row],[labeller_confidence_score]]-Data[[#This Row],[cytodiffusion_classification_confidence]]</f>
        <v>4.3599999999999972E-2</v>
      </c>
    </row>
    <row r="2060" spans="1:41" x14ac:dyDescent="0.3">
      <c r="A2060" t="s">
        <v>2133</v>
      </c>
      <c r="B2060" t="s">
        <v>110</v>
      </c>
      <c r="C2060">
        <v>1</v>
      </c>
      <c r="D2060" t="s">
        <v>104</v>
      </c>
      <c r="E2060">
        <v>8.2899999999999991</v>
      </c>
      <c r="F2060">
        <v>0</v>
      </c>
      <c r="G2060">
        <v>0</v>
      </c>
      <c r="H2060">
        <v>1</v>
      </c>
      <c r="I2060">
        <f>Data[[#This Row],[nucleus_area_pct]]/Data[[#This Row],[cytoplasm_ratio]]</f>
        <v>0</v>
      </c>
      <c r="J2060">
        <v>0.86499999999999999</v>
      </c>
      <c r="K2060">
        <v>0.20499999999999999</v>
      </c>
      <c r="L2060">
        <v>0.85</v>
      </c>
      <c r="M2060">
        <v>1</v>
      </c>
      <c r="N2060">
        <v>0.94799999999999995</v>
      </c>
      <c r="O2060">
        <v>223</v>
      </c>
      <c r="P2060">
        <v>43</v>
      </c>
      <c r="Q2060">
        <v>213</v>
      </c>
      <c r="R2060">
        <v>148</v>
      </c>
      <c r="S2060">
        <v>123</v>
      </c>
      <c r="T2060">
        <f>(Data[[#This Row],[mean_r]]/256)*100</f>
        <v>83.203125</v>
      </c>
      <c r="U2060">
        <f>(Data[[#This Row],[mean_g]]/256)*100</f>
        <v>57.8125</v>
      </c>
      <c r="V2060">
        <f>(Data[[#This Row],[mean_b]]/256)*100</f>
        <v>48.046875</v>
      </c>
      <c r="W2060">
        <v>0.39800000000000002</v>
      </c>
      <c r="X2060" t="s">
        <v>39</v>
      </c>
      <c r="Y2060" t="s">
        <v>45</v>
      </c>
      <c r="Z2060">
        <v>6589</v>
      </c>
      <c r="AA2060">
        <v>5.95</v>
      </c>
      <c r="AB2060">
        <v>14.8</v>
      </c>
      <c r="AC2060">
        <v>34.5</v>
      </c>
      <c r="AD2060">
        <v>297540</v>
      </c>
      <c r="AE2060">
        <v>93.7</v>
      </c>
      <c r="AF2060">
        <v>34.5</v>
      </c>
      <c r="AG2060" t="s">
        <v>46</v>
      </c>
      <c r="AH2060" t="s">
        <v>42</v>
      </c>
      <c r="AI2060" t="s">
        <v>56</v>
      </c>
      <c r="AJ2060">
        <v>40</v>
      </c>
      <c r="AK2060">
        <v>360</v>
      </c>
      <c r="AL2060">
        <v>0.87470000000000003</v>
      </c>
      <c r="AM2060">
        <v>0.87849999999999995</v>
      </c>
      <c r="AN2060">
        <v>0.92669999999999997</v>
      </c>
      <c r="AO2060">
        <f>Data[[#This Row],[labeller_confidence_score]]-Data[[#This Row],[cytodiffusion_classification_confidence]]</f>
        <v>4.8200000000000021E-2</v>
      </c>
    </row>
    <row r="2061" spans="1:41" x14ac:dyDescent="0.3">
      <c r="A2061" t="s">
        <v>2134</v>
      </c>
      <c r="B2061" t="s">
        <v>49</v>
      </c>
      <c r="C2061">
        <v>0</v>
      </c>
      <c r="D2061" t="s">
        <v>50</v>
      </c>
      <c r="E2061">
        <v>11.85</v>
      </c>
      <c r="F2061">
        <v>51.3</v>
      </c>
      <c r="G2061">
        <v>0.48</v>
      </c>
      <c r="H2061">
        <v>0.505</v>
      </c>
      <c r="I2061">
        <f>Data[[#This Row],[nucleus_area_pct]]/Data[[#This Row],[cytoplasm_ratio]]</f>
        <v>101.58415841584157</v>
      </c>
      <c r="J2061">
        <v>0.67800000000000005</v>
      </c>
      <c r="K2061">
        <v>0.41799999999999998</v>
      </c>
      <c r="L2061">
        <v>3.6</v>
      </c>
      <c r="M2061">
        <v>3.4</v>
      </c>
      <c r="N2061">
        <v>0.82299999999999995</v>
      </c>
      <c r="O2061">
        <v>478</v>
      </c>
      <c r="P2061">
        <v>66</v>
      </c>
      <c r="Q2061">
        <v>200</v>
      </c>
      <c r="R2061">
        <v>152</v>
      </c>
      <c r="S2061">
        <v>202</v>
      </c>
      <c r="T2061">
        <f>(Data[[#This Row],[mean_r]]/256)*100</f>
        <v>78.125</v>
      </c>
      <c r="U2061">
        <f>(Data[[#This Row],[mean_g]]/256)*100</f>
        <v>59.375</v>
      </c>
      <c r="V2061">
        <f>(Data[[#This Row],[mean_b]]/256)*100</f>
        <v>78.90625</v>
      </c>
      <c r="W2061">
        <v>0.74</v>
      </c>
      <c r="X2061" t="s">
        <v>39</v>
      </c>
      <c r="Y2061" t="s">
        <v>40</v>
      </c>
      <c r="Z2061">
        <v>3510</v>
      </c>
      <c r="AA2061">
        <v>3.9</v>
      </c>
      <c r="AB2061">
        <v>12.3</v>
      </c>
      <c r="AC2061">
        <v>46.6</v>
      </c>
      <c r="AD2061">
        <v>268480</v>
      </c>
      <c r="AE2061">
        <v>92.6</v>
      </c>
      <c r="AF2061">
        <v>31.6</v>
      </c>
      <c r="AG2061" t="s">
        <v>41</v>
      </c>
      <c r="AH2061" t="s">
        <v>42</v>
      </c>
      <c r="AI2061" t="s">
        <v>52</v>
      </c>
      <c r="AJ2061">
        <v>40</v>
      </c>
      <c r="AK2061">
        <v>360</v>
      </c>
      <c r="AL2061">
        <v>7.6499999999999999E-2</v>
      </c>
      <c r="AM2061">
        <v>1</v>
      </c>
      <c r="AN2061">
        <v>0.95699999999999996</v>
      </c>
      <c r="AO2061">
        <f>Data[[#This Row],[labeller_confidence_score]]-Data[[#This Row],[cytodiffusion_classification_confidence]]</f>
        <v>-4.3000000000000038E-2</v>
      </c>
    </row>
    <row r="2062" spans="1:41" x14ac:dyDescent="0.3">
      <c r="A2062" t="s">
        <v>2135</v>
      </c>
      <c r="B2062" t="s">
        <v>120</v>
      </c>
      <c r="C2062">
        <v>1</v>
      </c>
      <c r="D2062" t="s">
        <v>104</v>
      </c>
      <c r="E2062">
        <v>6.64</v>
      </c>
      <c r="F2062">
        <v>0</v>
      </c>
      <c r="G2062">
        <v>0</v>
      </c>
      <c r="H2062">
        <v>1</v>
      </c>
      <c r="I2062">
        <f>Data[[#This Row],[nucleus_area_pct]]/Data[[#This Row],[cytoplasm_ratio]]</f>
        <v>0</v>
      </c>
      <c r="J2062">
        <v>0.98199999999999998</v>
      </c>
      <c r="K2062">
        <v>7.0999999999999994E-2</v>
      </c>
      <c r="L2062">
        <v>0.66</v>
      </c>
      <c r="M2062">
        <v>1</v>
      </c>
      <c r="N2062">
        <v>0.999</v>
      </c>
      <c r="O2062">
        <v>159</v>
      </c>
      <c r="P2062">
        <v>44</v>
      </c>
      <c r="Q2062">
        <v>244</v>
      </c>
      <c r="R2062">
        <v>130</v>
      </c>
      <c r="S2062">
        <v>116</v>
      </c>
      <c r="T2062">
        <f>(Data[[#This Row],[mean_r]]/256)*100</f>
        <v>95.3125</v>
      </c>
      <c r="U2062">
        <f>(Data[[#This Row],[mean_g]]/256)*100</f>
        <v>50.78125</v>
      </c>
      <c r="V2062">
        <f>(Data[[#This Row],[mean_b]]/256)*100</f>
        <v>45.3125</v>
      </c>
      <c r="W2062">
        <v>0.59</v>
      </c>
      <c r="X2062" t="s">
        <v>39</v>
      </c>
      <c r="Y2062" t="s">
        <v>40</v>
      </c>
      <c r="Z2062">
        <v>3979</v>
      </c>
      <c r="AA2062">
        <v>4.6100000000000003</v>
      </c>
      <c r="AB2062">
        <v>14.1</v>
      </c>
      <c r="AC2062">
        <v>48.5</v>
      </c>
      <c r="AD2062">
        <v>220805</v>
      </c>
      <c r="AE2062">
        <v>95.5</v>
      </c>
      <c r="AF2062">
        <v>34.1</v>
      </c>
      <c r="AG2062" t="s">
        <v>64</v>
      </c>
      <c r="AH2062" t="s">
        <v>42</v>
      </c>
      <c r="AI2062" t="s">
        <v>52</v>
      </c>
      <c r="AJ2062">
        <v>60</v>
      </c>
      <c r="AK2062">
        <v>360</v>
      </c>
      <c r="AL2062">
        <v>0.83140000000000003</v>
      </c>
      <c r="AM2062">
        <v>0.75429999999999997</v>
      </c>
      <c r="AN2062">
        <v>0.6341</v>
      </c>
      <c r="AO2062">
        <f>Data[[#This Row],[labeller_confidence_score]]-Data[[#This Row],[cytodiffusion_classification_confidence]]</f>
        <v>-0.12019999999999997</v>
      </c>
    </row>
    <row r="2063" spans="1:41" x14ac:dyDescent="0.3">
      <c r="A2063" t="s">
        <v>2136</v>
      </c>
      <c r="B2063" t="s">
        <v>54</v>
      </c>
      <c r="C2063">
        <v>0</v>
      </c>
      <c r="D2063" t="s">
        <v>54</v>
      </c>
      <c r="E2063">
        <v>7.92</v>
      </c>
      <c r="F2063">
        <v>0</v>
      </c>
      <c r="G2063">
        <v>0</v>
      </c>
      <c r="H2063">
        <v>1</v>
      </c>
      <c r="I2063">
        <f>Data[[#This Row],[nucleus_area_pct]]/Data[[#This Row],[cytoplasm_ratio]]</f>
        <v>0</v>
      </c>
      <c r="J2063">
        <v>0.875</v>
      </c>
      <c r="K2063">
        <v>0.17899999999999999</v>
      </c>
      <c r="L2063">
        <v>0.83</v>
      </c>
      <c r="M2063">
        <v>1</v>
      </c>
      <c r="N2063">
        <v>0.92900000000000005</v>
      </c>
      <c r="O2063">
        <v>167</v>
      </c>
      <c r="P2063">
        <v>45</v>
      </c>
      <c r="Q2063">
        <v>217</v>
      </c>
      <c r="R2063">
        <v>125</v>
      </c>
      <c r="S2063">
        <v>122</v>
      </c>
      <c r="T2063">
        <f>(Data[[#This Row],[mean_r]]/256)*100</f>
        <v>84.765625</v>
      </c>
      <c r="U2063">
        <f>(Data[[#This Row],[mean_g]]/256)*100</f>
        <v>48.828125</v>
      </c>
      <c r="V2063">
        <f>(Data[[#This Row],[mean_b]]/256)*100</f>
        <v>47.65625</v>
      </c>
      <c r="W2063">
        <v>0.48799999999999999</v>
      </c>
      <c r="X2063" t="s">
        <v>51</v>
      </c>
      <c r="Y2063" t="s">
        <v>40</v>
      </c>
      <c r="Z2063">
        <v>4401</v>
      </c>
      <c r="AA2063">
        <v>5.68</v>
      </c>
      <c r="AB2063">
        <v>13.6</v>
      </c>
      <c r="AC2063">
        <v>41.3</v>
      </c>
      <c r="AD2063">
        <v>265195</v>
      </c>
      <c r="AE2063">
        <v>79.099999999999994</v>
      </c>
      <c r="AF2063">
        <v>32.200000000000003</v>
      </c>
      <c r="AG2063" t="s">
        <v>46</v>
      </c>
      <c r="AH2063" t="s">
        <v>47</v>
      </c>
      <c r="AI2063" t="s">
        <v>56</v>
      </c>
      <c r="AJ2063">
        <v>100</v>
      </c>
      <c r="AK2063">
        <v>512</v>
      </c>
      <c r="AL2063">
        <v>0.14749999999999999</v>
      </c>
      <c r="AM2063">
        <v>0.93789999999999996</v>
      </c>
      <c r="AN2063">
        <v>0.95830000000000004</v>
      </c>
      <c r="AO2063">
        <f>Data[[#This Row],[labeller_confidence_score]]-Data[[#This Row],[cytodiffusion_classification_confidence]]</f>
        <v>2.0400000000000085E-2</v>
      </c>
    </row>
    <row r="2064" spans="1:41" x14ac:dyDescent="0.3">
      <c r="A2064" t="s">
        <v>2137</v>
      </c>
      <c r="B2064" t="s">
        <v>85</v>
      </c>
      <c r="C2064">
        <v>0</v>
      </c>
      <c r="D2064" t="s">
        <v>50</v>
      </c>
      <c r="E2064">
        <v>11.52</v>
      </c>
      <c r="F2064">
        <v>62.7</v>
      </c>
      <c r="G2064">
        <v>0.66300000000000003</v>
      </c>
      <c r="H2064">
        <v>0.44900000000000001</v>
      </c>
      <c r="I2064">
        <f>Data[[#This Row],[nucleus_area_pct]]/Data[[#This Row],[cytoplasm_ratio]]</f>
        <v>139.64365256124722</v>
      </c>
      <c r="J2064">
        <v>0.61899999999999999</v>
      </c>
      <c r="K2064">
        <v>0.34300000000000003</v>
      </c>
      <c r="L2064">
        <v>5.36</v>
      </c>
      <c r="M2064">
        <v>2.1</v>
      </c>
      <c r="N2064">
        <v>0.77200000000000002</v>
      </c>
      <c r="O2064">
        <v>364</v>
      </c>
      <c r="P2064">
        <v>70</v>
      </c>
      <c r="Q2064">
        <v>181</v>
      </c>
      <c r="R2064">
        <v>148</v>
      </c>
      <c r="S2064">
        <v>192</v>
      </c>
      <c r="T2064">
        <f>(Data[[#This Row],[mean_r]]/256)*100</f>
        <v>70.703125</v>
      </c>
      <c r="U2064">
        <f>(Data[[#This Row],[mean_g]]/256)*100</f>
        <v>57.8125</v>
      </c>
      <c r="V2064">
        <f>(Data[[#This Row],[mean_b]]/256)*100</f>
        <v>75</v>
      </c>
      <c r="W2064">
        <v>0.85699999999999998</v>
      </c>
      <c r="X2064" t="s">
        <v>51</v>
      </c>
      <c r="Y2064" t="s">
        <v>45</v>
      </c>
      <c r="Z2064">
        <v>8367</v>
      </c>
      <c r="AA2064">
        <v>5.04</v>
      </c>
      <c r="AB2064">
        <v>10.7</v>
      </c>
      <c r="AC2064">
        <v>33.6</v>
      </c>
      <c r="AD2064">
        <v>157103</v>
      </c>
      <c r="AE2064">
        <v>97.7</v>
      </c>
      <c r="AF2064">
        <v>32</v>
      </c>
      <c r="AG2064" t="s">
        <v>64</v>
      </c>
      <c r="AH2064" t="s">
        <v>47</v>
      </c>
      <c r="AI2064" t="s">
        <v>56</v>
      </c>
      <c r="AJ2064">
        <v>40</v>
      </c>
      <c r="AK2064">
        <v>360</v>
      </c>
      <c r="AL2064">
        <v>4.6699999999999998E-2</v>
      </c>
      <c r="AM2064">
        <v>0.91990000000000005</v>
      </c>
      <c r="AN2064">
        <v>0.78010000000000002</v>
      </c>
      <c r="AO2064">
        <f>Data[[#This Row],[labeller_confidence_score]]-Data[[#This Row],[cytodiffusion_classification_confidence]]</f>
        <v>-0.13980000000000004</v>
      </c>
    </row>
    <row r="2065" spans="1:41" x14ac:dyDescent="0.3">
      <c r="A2065" t="s">
        <v>2138</v>
      </c>
      <c r="B2065" t="s">
        <v>85</v>
      </c>
      <c r="C2065">
        <v>0</v>
      </c>
      <c r="D2065" t="s">
        <v>50</v>
      </c>
      <c r="E2065">
        <v>9.27</v>
      </c>
      <c r="F2065">
        <v>55.9</v>
      </c>
      <c r="G2065">
        <v>0.79100000000000004</v>
      </c>
      <c r="H2065">
        <v>0.35699999999999998</v>
      </c>
      <c r="I2065">
        <f>Data[[#This Row],[nucleus_area_pct]]/Data[[#This Row],[cytoplasm_ratio]]</f>
        <v>156.58263305322129</v>
      </c>
      <c r="J2065">
        <v>0.77700000000000002</v>
      </c>
      <c r="K2065">
        <v>0.29799999999999999</v>
      </c>
      <c r="L2065">
        <v>4.92</v>
      </c>
      <c r="M2065">
        <v>2.2000000000000002</v>
      </c>
      <c r="N2065">
        <v>0.73699999999999999</v>
      </c>
      <c r="O2065">
        <v>373</v>
      </c>
      <c r="P2065">
        <v>70</v>
      </c>
      <c r="Q2065">
        <v>177</v>
      </c>
      <c r="R2065">
        <v>137</v>
      </c>
      <c r="S2065">
        <v>186</v>
      </c>
      <c r="T2065">
        <f>(Data[[#This Row],[mean_r]]/256)*100</f>
        <v>69.140625</v>
      </c>
      <c r="U2065">
        <f>(Data[[#This Row],[mean_g]]/256)*100</f>
        <v>53.515625</v>
      </c>
      <c r="V2065">
        <f>(Data[[#This Row],[mean_b]]/256)*100</f>
        <v>72.65625</v>
      </c>
      <c r="W2065">
        <v>0.75700000000000001</v>
      </c>
      <c r="X2065" t="s">
        <v>51</v>
      </c>
      <c r="Y2065" t="s">
        <v>40</v>
      </c>
      <c r="Z2065">
        <v>9690</v>
      </c>
      <c r="AA2065">
        <v>5.29</v>
      </c>
      <c r="AB2065">
        <v>7.8</v>
      </c>
      <c r="AC2065">
        <v>44.2</v>
      </c>
      <c r="AD2065">
        <v>171831</v>
      </c>
      <c r="AE2065">
        <v>90.2</v>
      </c>
      <c r="AF2065">
        <v>32.299999999999997</v>
      </c>
      <c r="AG2065" t="s">
        <v>64</v>
      </c>
      <c r="AH2065" t="s">
        <v>42</v>
      </c>
      <c r="AI2065" t="s">
        <v>56</v>
      </c>
      <c r="AJ2065">
        <v>60</v>
      </c>
      <c r="AK2065">
        <v>360</v>
      </c>
      <c r="AL2065">
        <v>9.6199999999999994E-2</v>
      </c>
      <c r="AM2065">
        <v>0.97519999999999996</v>
      </c>
      <c r="AN2065">
        <v>1</v>
      </c>
      <c r="AO2065">
        <f>Data[[#This Row],[labeller_confidence_score]]-Data[[#This Row],[cytodiffusion_classification_confidence]]</f>
        <v>2.4800000000000044E-2</v>
      </c>
    </row>
    <row r="2066" spans="1:41" x14ac:dyDescent="0.3">
      <c r="A2066" t="s">
        <v>2139</v>
      </c>
      <c r="B2066" t="s">
        <v>133</v>
      </c>
      <c r="C2066">
        <v>1</v>
      </c>
      <c r="D2066" t="s">
        <v>104</v>
      </c>
      <c r="E2066">
        <v>7.39</v>
      </c>
      <c r="F2066">
        <v>0</v>
      </c>
      <c r="G2066">
        <v>0</v>
      </c>
      <c r="H2066">
        <v>1</v>
      </c>
      <c r="I2066">
        <f>Data[[#This Row],[nucleus_area_pct]]/Data[[#This Row],[cytoplasm_ratio]]</f>
        <v>0</v>
      </c>
      <c r="J2066">
        <v>0.54</v>
      </c>
      <c r="K2066">
        <v>0.72</v>
      </c>
      <c r="L2066">
        <v>0.33</v>
      </c>
      <c r="M2066">
        <v>1</v>
      </c>
      <c r="N2066">
        <v>0.91800000000000004</v>
      </c>
      <c r="O2066">
        <v>232</v>
      </c>
      <c r="P2066">
        <v>59</v>
      </c>
      <c r="Q2066">
        <v>216</v>
      </c>
      <c r="R2066">
        <v>110</v>
      </c>
      <c r="S2066">
        <v>109</v>
      </c>
      <c r="T2066">
        <f>(Data[[#This Row],[mean_r]]/256)*100</f>
        <v>84.375</v>
      </c>
      <c r="U2066">
        <f>(Data[[#This Row],[mean_g]]/256)*100</f>
        <v>42.96875</v>
      </c>
      <c r="V2066">
        <f>(Data[[#This Row],[mean_b]]/256)*100</f>
        <v>42.578125</v>
      </c>
      <c r="W2066">
        <v>0.434</v>
      </c>
      <c r="X2066" t="s">
        <v>39</v>
      </c>
      <c r="Y2066" t="s">
        <v>40</v>
      </c>
      <c r="Z2066">
        <v>8748</v>
      </c>
      <c r="AA2066">
        <v>5.01</v>
      </c>
      <c r="AB2066">
        <v>15.4</v>
      </c>
      <c r="AC2066">
        <v>38.5</v>
      </c>
      <c r="AD2066">
        <v>166305</v>
      </c>
      <c r="AE2066">
        <v>89.9</v>
      </c>
      <c r="AF2066">
        <v>32.6</v>
      </c>
      <c r="AG2066" t="s">
        <v>46</v>
      </c>
      <c r="AH2066" t="s">
        <v>47</v>
      </c>
      <c r="AI2066" t="s">
        <v>56</v>
      </c>
      <c r="AJ2066">
        <v>40</v>
      </c>
      <c r="AK2066">
        <v>256</v>
      </c>
      <c r="AL2066">
        <v>0.75039999999999996</v>
      </c>
      <c r="AM2066">
        <v>0.84419999999999995</v>
      </c>
      <c r="AN2066">
        <v>0.77180000000000004</v>
      </c>
      <c r="AO2066">
        <f>Data[[#This Row],[labeller_confidence_score]]-Data[[#This Row],[cytodiffusion_classification_confidence]]</f>
        <v>-7.2399999999999909E-2</v>
      </c>
    </row>
    <row r="2067" spans="1:41" x14ac:dyDescent="0.3">
      <c r="A2067" t="s">
        <v>2140</v>
      </c>
      <c r="B2067" t="s">
        <v>49</v>
      </c>
      <c r="C2067">
        <v>0</v>
      </c>
      <c r="D2067" t="s">
        <v>50</v>
      </c>
      <c r="E2067">
        <v>10.32</v>
      </c>
      <c r="F2067">
        <v>62.5</v>
      </c>
      <c r="G2067">
        <v>0.497</v>
      </c>
      <c r="H2067">
        <v>0.50900000000000001</v>
      </c>
      <c r="I2067">
        <f>Data[[#This Row],[nucleus_area_pct]]/Data[[#This Row],[cytoplasm_ratio]]</f>
        <v>122.78978388998036</v>
      </c>
      <c r="J2067">
        <v>0.79100000000000004</v>
      </c>
      <c r="K2067">
        <v>0.27700000000000002</v>
      </c>
      <c r="L2067">
        <v>3.83</v>
      </c>
      <c r="M2067">
        <v>3.7</v>
      </c>
      <c r="N2067">
        <v>0.88700000000000001</v>
      </c>
      <c r="O2067">
        <v>410</v>
      </c>
      <c r="P2067">
        <v>77</v>
      </c>
      <c r="Q2067">
        <v>183</v>
      </c>
      <c r="R2067">
        <v>152</v>
      </c>
      <c r="S2067">
        <v>165</v>
      </c>
      <c r="T2067">
        <f>(Data[[#This Row],[mean_r]]/256)*100</f>
        <v>71.484375</v>
      </c>
      <c r="U2067">
        <f>(Data[[#This Row],[mean_g]]/256)*100</f>
        <v>59.375</v>
      </c>
      <c r="V2067">
        <f>(Data[[#This Row],[mean_b]]/256)*100</f>
        <v>64.453125</v>
      </c>
      <c r="W2067">
        <v>0.624</v>
      </c>
      <c r="X2067" t="s">
        <v>39</v>
      </c>
      <c r="Y2067" t="s">
        <v>40</v>
      </c>
      <c r="Z2067">
        <v>8179</v>
      </c>
      <c r="AA2067">
        <v>5.33</v>
      </c>
      <c r="AB2067">
        <v>12.4</v>
      </c>
      <c r="AC2067">
        <v>35.6</v>
      </c>
      <c r="AD2067">
        <v>209536</v>
      </c>
      <c r="AE2067">
        <v>85.7</v>
      </c>
      <c r="AF2067">
        <v>32.9</v>
      </c>
      <c r="AG2067" t="s">
        <v>46</v>
      </c>
      <c r="AH2067" t="s">
        <v>47</v>
      </c>
      <c r="AI2067" t="s">
        <v>52</v>
      </c>
      <c r="AJ2067">
        <v>40</v>
      </c>
      <c r="AK2067">
        <v>224</v>
      </c>
      <c r="AL2067">
        <v>6.88E-2</v>
      </c>
      <c r="AM2067">
        <v>0.88670000000000004</v>
      </c>
      <c r="AN2067">
        <v>0.96750000000000003</v>
      </c>
      <c r="AO2067">
        <f>Data[[#This Row],[labeller_confidence_score]]-Data[[#This Row],[cytodiffusion_classification_confidence]]</f>
        <v>8.0799999999999983E-2</v>
      </c>
    </row>
    <row r="2068" spans="1:41" x14ac:dyDescent="0.3">
      <c r="A2068" t="s">
        <v>2141</v>
      </c>
      <c r="B2068" t="s">
        <v>49</v>
      </c>
      <c r="C2068">
        <v>0</v>
      </c>
      <c r="D2068" t="s">
        <v>50</v>
      </c>
      <c r="E2068">
        <v>10.98</v>
      </c>
      <c r="F2068">
        <v>48.7</v>
      </c>
      <c r="G2068">
        <v>0.55300000000000005</v>
      </c>
      <c r="H2068">
        <v>0.36499999999999999</v>
      </c>
      <c r="I2068">
        <f>Data[[#This Row],[nucleus_area_pct]]/Data[[#This Row],[cytoplasm_ratio]]</f>
        <v>133.42465753424659</v>
      </c>
      <c r="J2068">
        <v>0.78600000000000003</v>
      </c>
      <c r="K2068">
        <v>0.47699999999999998</v>
      </c>
      <c r="L2068">
        <v>3.02</v>
      </c>
      <c r="M2068">
        <v>3.2</v>
      </c>
      <c r="N2068">
        <v>0.92</v>
      </c>
      <c r="O2068">
        <v>495</v>
      </c>
      <c r="P2068">
        <v>65</v>
      </c>
      <c r="Q2068">
        <v>212</v>
      </c>
      <c r="R2068">
        <v>164</v>
      </c>
      <c r="S2068">
        <v>188</v>
      </c>
      <c r="T2068">
        <f>(Data[[#This Row],[mean_r]]/256)*100</f>
        <v>82.8125</v>
      </c>
      <c r="U2068">
        <f>(Data[[#This Row],[mean_g]]/256)*100</f>
        <v>64.0625</v>
      </c>
      <c r="V2068">
        <f>(Data[[#This Row],[mean_b]]/256)*100</f>
        <v>73.4375</v>
      </c>
      <c r="W2068">
        <v>0.77700000000000002</v>
      </c>
      <c r="X2068" t="s">
        <v>39</v>
      </c>
      <c r="Y2068" t="s">
        <v>40</v>
      </c>
      <c r="Z2068">
        <v>7218</v>
      </c>
      <c r="AA2068">
        <v>5.0999999999999996</v>
      </c>
      <c r="AB2068">
        <v>11.8</v>
      </c>
      <c r="AC2068">
        <v>35.6</v>
      </c>
      <c r="AD2068">
        <v>209730</v>
      </c>
      <c r="AE2068">
        <v>60</v>
      </c>
      <c r="AF2068">
        <v>33.5</v>
      </c>
      <c r="AG2068" t="s">
        <v>46</v>
      </c>
      <c r="AH2068" t="s">
        <v>42</v>
      </c>
      <c r="AI2068" t="s">
        <v>56</v>
      </c>
      <c r="AJ2068">
        <v>100</v>
      </c>
      <c r="AK2068">
        <v>256</v>
      </c>
      <c r="AL2068">
        <v>4.7899999999999998E-2</v>
      </c>
      <c r="AM2068">
        <v>1</v>
      </c>
      <c r="AN2068">
        <v>0.92669999999999997</v>
      </c>
      <c r="AO2068">
        <f>Data[[#This Row],[labeller_confidence_score]]-Data[[#This Row],[cytodiffusion_classification_confidence]]</f>
        <v>-7.3300000000000032E-2</v>
      </c>
    </row>
    <row r="2069" spans="1:41" x14ac:dyDescent="0.3">
      <c r="A2069" t="s">
        <v>2142</v>
      </c>
      <c r="B2069" t="s">
        <v>54</v>
      </c>
      <c r="C2069">
        <v>0</v>
      </c>
      <c r="D2069" t="s">
        <v>54</v>
      </c>
      <c r="E2069">
        <v>8.5500000000000007</v>
      </c>
      <c r="F2069">
        <v>0</v>
      </c>
      <c r="G2069">
        <v>0</v>
      </c>
      <c r="H2069">
        <v>1</v>
      </c>
      <c r="I2069">
        <f>Data[[#This Row],[nucleus_area_pct]]/Data[[#This Row],[cytoplasm_ratio]]</f>
        <v>0</v>
      </c>
      <c r="J2069">
        <v>0.90500000000000003</v>
      </c>
      <c r="K2069">
        <v>0.17100000000000001</v>
      </c>
      <c r="L2069">
        <v>0.22</v>
      </c>
      <c r="M2069">
        <v>1</v>
      </c>
      <c r="N2069">
        <v>0.90500000000000003</v>
      </c>
      <c r="O2069">
        <v>200</v>
      </c>
      <c r="P2069">
        <v>49</v>
      </c>
      <c r="Q2069">
        <v>226</v>
      </c>
      <c r="R2069">
        <v>162</v>
      </c>
      <c r="S2069">
        <v>124</v>
      </c>
      <c r="T2069">
        <f>(Data[[#This Row],[mean_r]]/256)*100</f>
        <v>88.28125</v>
      </c>
      <c r="U2069">
        <f>(Data[[#This Row],[mean_g]]/256)*100</f>
        <v>63.28125</v>
      </c>
      <c r="V2069">
        <f>(Data[[#This Row],[mean_b]]/256)*100</f>
        <v>48.4375</v>
      </c>
      <c r="W2069">
        <v>0.49399999999999999</v>
      </c>
      <c r="X2069" t="s">
        <v>51</v>
      </c>
      <c r="Y2069" t="s">
        <v>40</v>
      </c>
      <c r="Z2069">
        <v>10910</v>
      </c>
      <c r="AA2069">
        <v>4.5599999999999996</v>
      </c>
      <c r="AB2069">
        <v>15</v>
      </c>
      <c r="AC2069">
        <v>37</v>
      </c>
      <c r="AD2069">
        <v>285216</v>
      </c>
      <c r="AE2069">
        <v>95.1</v>
      </c>
      <c r="AF2069">
        <v>36.200000000000003</v>
      </c>
      <c r="AG2069" t="s">
        <v>64</v>
      </c>
      <c r="AH2069" t="s">
        <v>42</v>
      </c>
      <c r="AI2069" t="s">
        <v>52</v>
      </c>
      <c r="AJ2069">
        <v>60</v>
      </c>
      <c r="AK2069">
        <v>256</v>
      </c>
      <c r="AL2069">
        <v>9.8900000000000002E-2</v>
      </c>
      <c r="AM2069">
        <v>0.80120000000000002</v>
      </c>
      <c r="AN2069">
        <v>0.77010000000000001</v>
      </c>
      <c r="AO2069">
        <f>Data[[#This Row],[labeller_confidence_score]]-Data[[#This Row],[cytodiffusion_classification_confidence]]</f>
        <v>-3.1100000000000017E-2</v>
      </c>
    </row>
    <row r="2070" spans="1:41" x14ac:dyDescent="0.3">
      <c r="A2070" t="s">
        <v>2143</v>
      </c>
      <c r="B2070" t="s">
        <v>60</v>
      </c>
      <c r="C2070">
        <v>0</v>
      </c>
      <c r="D2070" t="s">
        <v>50</v>
      </c>
      <c r="E2070">
        <v>14.5</v>
      </c>
      <c r="F2070">
        <v>78.3</v>
      </c>
      <c r="G2070">
        <v>0.63900000000000001</v>
      </c>
      <c r="H2070">
        <v>0.432</v>
      </c>
      <c r="I2070">
        <f>Data[[#This Row],[nucleus_area_pct]]/Data[[#This Row],[cytoplasm_ratio]]</f>
        <v>181.25</v>
      </c>
      <c r="J2070">
        <v>0.71</v>
      </c>
      <c r="K2070">
        <v>0.53800000000000003</v>
      </c>
      <c r="L2070">
        <v>2.5299999999999998</v>
      </c>
      <c r="M2070">
        <v>1.2</v>
      </c>
      <c r="N2070">
        <v>0.69099999999999995</v>
      </c>
      <c r="O2070">
        <v>728</v>
      </c>
      <c r="P2070">
        <v>97</v>
      </c>
      <c r="Q2070">
        <v>225</v>
      </c>
      <c r="R2070">
        <v>187</v>
      </c>
      <c r="S2070">
        <v>155</v>
      </c>
      <c r="T2070">
        <f>(Data[[#This Row],[mean_r]]/256)*100</f>
        <v>87.890625</v>
      </c>
      <c r="U2070">
        <f>(Data[[#This Row],[mean_g]]/256)*100</f>
        <v>73.046875</v>
      </c>
      <c r="V2070">
        <f>(Data[[#This Row],[mean_b]]/256)*100</f>
        <v>60.546875</v>
      </c>
      <c r="W2070">
        <v>0.52</v>
      </c>
      <c r="X2070" t="s">
        <v>39</v>
      </c>
      <c r="Y2070" t="s">
        <v>45</v>
      </c>
      <c r="Z2070">
        <v>6491</v>
      </c>
      <c r="AA2070">
        <v>3.83</v>
      </c>
      <c r="AB2070">
        <v>13.1</v>
      </c>
      <c r="AC2070">
        <v>32.4</v>
      </c>
      <c r="AD2070">
        <v>228429</v>
      </c>
      <c r="AE2070">
        <v>109.3</v>
      </c>
      <c r="AF2070">
        <v>33.9</v>
      </c>
      <c r="AG2070" t="s">
        <v>64</v>
      </c>
      <c r="AH2070" t="s">
        <v>42</v>
      </c>
      <c r="AI2070" t="s">
        <v>56</v>
      </c>
      <c r="AJ2070">
        <v>100</v>
      </c>
      <c r="AK2070">
        <v>360</v>
      </c>
      <c r="AL2070">
        <v>8.6999999999999994E-2</v>
      </c>
      <c r="AM2070">
        <v>1</v>
      </c>
      <c r="AN2070">
        <v>0.93110000000000004</v>
      </c>
      <c r="AO2070">
        <f>Data[[#This Row],[labeller_confidence_score]]-Data[[#This Row],[cytodiffusion_classification_confidence]]</f>
        <v>-6.8899999999999961E-2</v>
      </c>
    </row>
    <row r="2071" spans="1:41" x14ac:dyDescent="0.3">
      <c r="A2071" t="s">
        <v>2144</v>
      </c>
      <c r="B2071" t="s">
        <v>60</v>
      </c>
      <c r="C2071">
        <v>0</v>
      </c>
      <c r="D2071" t="s">
        <v>50</v>
      </c>
      <c r="E2071">
        <v>15.33</v>
      </c>
      <c r="F2071">
        <v>66.5</v>
      </c>
      <c r="G2071">
        <v>0.38600000000000001</v>
      </c>
      <c r="H2071">
        <v>0.35499999999999998</v>
      </c>
      <c r="I2071">
        <f>Data[[#This Row],[nucleus_area_pct]]/Data[[#This Row],[cytoplasm_ratio]]</f>
        <v>187.32394366197184</v>
      </c>
      <c r="J2071">
        <v>0.622</v>
      </c>
      <c r="K2071">
        <v>0.44800000000000001</v>
      </c>
      <c r="L2071">
        <v>2.23</v>
      </c>
      <c r="M2071">
        <v>1</v>
      </c>
      <c r="N2071">
        <v>0.67500000000000004</v>
      </c>
      <c r="O2071">
        <v>630</v>
      </c>
      <c r="P2071">
        <v>90</v>
      </c>
      <c r="Q2071">
        <v>194</v>
      </c>
      <c r="R2071">
        <v>168</v>
      </c>
      <c r="S2071">
        <v>164</v>
      </c>
      <c r="T2071">
        <f>(Data[[#This Row],[mean_r]]/256)*100</f>
        <v>75.78125</v>
      </c>
      <c r="U2071">
        <f>(Data[[#This Row],[mean_g]]/256)*100</f>
        <v>65.625</v>
      </c>
      <c r="V2071">
        <f>(Data[[#This Row],[mean_b]]/256)*100</f>
        <v>64.0625</v>
      </c>
      <c r="W2071">
        <v>0.5</v>
      </c>
      <c r="X2071" t="s">
        <v>63</v>
      </c>
      <c r="Y2071" t="s">
        <v>45</v>
      </c>
      <c r="Z2071">
        <v>6480</v>
      </c>
      <c r="AA2071">
        <v>5.96</v>
      </c>
      <c r="AB2071">
        <v>14.7</v>
      </c>
      <c r="AC2071">
        <v>47.3</v>
      </c>
      <c r="AD2071">
        <v>189881</v>
      </c>
      <c r="AE2071">
        <v>81.7</v>
      </c>
      <c r="AF2071">
        <v>34.9</v>
      </c>
      <c r="AG2071" t="s">
        <v>46</v>
      </c>
      <c r="AH2071" t="s">
        <v>47</v>
      </c>
      <c r="AI2071" t="s">
        <v>52</v>
      </c>
      <c r="AJ2071">
        <v>100</v>
      </c>
      <c r="AK2071">
        <v>512</v>
      </c>
      <c r="AL2071">
        <v>6.4100000000000004E-2</v>
      </c>
      <c r="AM2071">
        <v>0.92649999999999999</v>
      </c>
      <c r="AN2071">
        <v>0.85680000000000001</v>
      </c>
      <c r="AO2071">
        <f>Data[[#This Row],[labeller_confidence_score]]-Data[[#This Row],[cytodiffusion_classification_confidence]]</f>
        <v>-6.9699999999999984E-2</v>
      </c>
    </row>
    <row r="2072" spans="1:41" x14ac:dyDescent="0.3">
      <c r="A2072" t="s">
        <v>2145</v>
      </c>
      <c r="B2072" t="s">
        <v>62</v>
      </c>
      <c r="C2072">
        <v>0</v>
      </c>
      <c r="D2072" t="s">
        <v>50</v>
      </c>
      <c r="E2072">
        <v>8.61</v>
      </c>
      <c r="F2072">
        <v>73</v>
      </c>
      <c r="G2072">
        <v>0.878</v>
      </c>
      <c r="H2072">
        <v>0.16800000000000001</v>
      </c>
      <c r="I2072">
        <f>Data[[#This Row],[nucleus_area_pct]]/Data[[#This Row],[cytoplasm_ratio]]</f>
        <v>434.52380952380952</v>
      </c>
      <c r="J2072">
        <v>0.84299999999999997</v>
      </c>
      <c r="K2072">
        <v>0.311</v>
      </c>
      <c r="L2072">
        <v>1.1499999999999999</v>
      </c>
      <c r="M2072">
        <v>1.1000000000000001</v>
      </c>
      <c r="N2072">
        <v>0.84199999999999997</v>
      </c>
      <c r="O2072">
        <v>248</v>
      </c>
      <c r="P2072">
        <v>72</v>
      </c>
      <c r="Q2072">
        <v>210</v>
      </c>
      <c r="R2072">
        <v>142</v>
      </c>
      <c r="S2072">
        <v>197</v>
      </c>
      <c r="T2072">
        <f>(Data[[#This Row],[mean_r]]/256)*100</f>
        <v>82.03125</v>
      </c>
      <c r="U2072">
        <f>(Data[[#This Row],[mean_g]]/256)*100</f>
        <v>55.46875</v>
      </c>
      <c r="V2072">
        <f>(Data[[#This Row],[mean_b]]/256)*100</f>
        <v>76.953125</v>
      </c>
      <c r="W2072">
        <v>0.66</v>
      </c>
      <c r="X2072" t="s">
        <v>51</v>
      </c>
      <c r="Y2072" t="s">
        <v>40</v>
      </c>
      <c r="Z2072">
        <v>10484</v>
      </c>
      <c r="AA2072">
        <v>5.27</v>
      </c>
      <c r="AB2072">
        <v>16.5</v>
      </c>
      <c r="AC2072">
        <v>46.8</v>
      </c>
      <c r="AD2072">
        <v>216490</v>
      </c>
      <c r="AE2072">
        <v>83.4</v>
      </c>
      <c r="AF2072">
        <v>34.200000000000003</v>
      </c>
      <c r="AG2072" t="s">
        <v>64</v>
      </c>
      <c r="AH2072" t="s">
        <v>42</v>
      </c>
      <c r="AI2072" t="s">
        <v>56</v>
      </c>
      <c r="AJ2072">
        <v>100</v>
      </c>
      <c r="AK2072">
        <v>360</v>
      </c>
      <c r="AL2072">
        <v>7.17E-2</v>
      </c>
      <c r="AM2072">
        <v>0.95269999999999999</v>
      </c>
      <c r="AN2072">
        <v>0.92059999999999997</v>
      </c>
      <c r="AO2072">
        <f>Data[[#This Row],[labeller_confidence_score]]-Data[[#This Row],[cytodiffusion_classification_confidence]]</f>
        <v>-3.2100000000000017E-2</v>
      </c>
    </row>
    <row r="2073" spans="1:41" x14ac:dyDescent="0.3">
      <c r="A2073" t="s">
        <v>2146</v>
      </c>
      <c r="B2073" t="s">
        <v>62</v>
      </c>
      <c r="C2073">
        <v>0</v>
      </c>
      <c r="D2073" t="s">
        <v>50</v>
      </c>
      <c r="E2073">
        <v>8.82</v>
      </c>
      <c r="F2073">
        <v>74.8</v>
      </c>
      <c r="G2073">
        <v>0.78500000000000003</v>
      </c>
      <c r="H2073">
        <v>0.217</v>
      </c>
      <c r="I2073">
        <f>Data[[#This Row],[nucleus_area_pct]]/Data[[#This Row],[cytoplasm_ratio]]</f>
        <v>344.70046082949307</v>
      </c>
      <c r="J2073">
        <v>1</v>
      </c>
      <c r="K2073">
        <v>7.1999999999999995E-2</v>
      </c>
      <c r="L2073">
        <v>0.74</v>
      </c>
      <c r="M2073">
        <v>1.1000000000000001</v>
      </c>
      <c r="N2073">
        <v>0.85</v>
      </c>
      <c r="O2073">
        <v>280</v>
      </c>
      <c r="P2073">
        <v>54</v>
      </c>
      <c r="Q2073">
        <v>192</v>
      </c>
      <c r="R2073">
        <v>152</v>
      </c>
      <c r="S2073">
        <v>191</v>
      </c>
      <c r="T2073">
        <f>(Data[[#This Row],[mean_r]]/256)*100</f>
        <v>75</v>
      </c>
      <c r="U2073">
        <f>(Data[[#This Row],[mean_g]]/256)*100</f>
        <v>59.375</v>
      </c>
      <c r="V2073">
        <f>(Data[[#This Row],[mean_b]]/256)*100</f>
        <v>74.609375</v>
      </c>
      <c r="W2073">
        <v>0.78300000000000003</v>
      </c>
      <c r="X2073" t="s">
        <v>51</v>
      </c>
      <c r="Y2073" t="s">
        <v>40</v>
      </c>
      <c r="Z2073">
        <v>10320</v>
      </c>
      <c r="AA2073">
        <v>3.94</v>
      </c>
      <c r="AB2073">
        <v>15</v>
      </c>
      <c r="AC2073">
        <v>45</v>
      </c>
      <c r="AD2073">
        <v>375465</v>
      </c>
      <c r="AE2073">
        <v>94.5</v>
      </c>
      <c r="AF2073">
        <v>30.7</v>
      </c>
      <c r="AG2073" t="s">
        <v>64</v>
      </c>
      <c r="AH2073" t="s">
        <v>42</v>
      </c>
      <c r="AI2073" t="s">
        <v>56</v>
      </c>
      <c r="AJ2073">
        <v>100</v>
      </c>
      <c r="AK2073">
        <v>224</v>
      </c>
      <c r="AL2073">
        <v>0.12470000000000001</v>
      </c>
      <c r="AM2073">
        <v>0.94550000000000001</v>
      </c>
      <c r="AN2073">
        <v>0.91669999999999996</v>
      </c>
      <c r="AO2073">
        <f>Data[[#This Row],[labeller_confidence_score]]-Data[[#This Row],[cytodiffusion_classification_confidence]]</f>
        <v>-2.8800000000000048E-2</v>
      </c>
    </row>
    <row r="2074" spans="1:41" x14ac:dyDescent="0.3">
      <c r="A2074" t="s">
        <v>2147</v>
      </c>
      <c r="B2074" t="s">
        <v>133</v>
      </c>
      <c r="C2074">
        <v>1</v>
      </c>
      <c r="D2074" t="s">
        <v>104</v>
      </c>
      <c r="E2074">
        <v>8.41</v>
      </c>
      <c r="F2074">
        <v>0</v>
      </c>
      <c r="G2074">
        <v>0</v>
      </c>
      <c r="H2074">
        <v>1</v>
      </c>
      <c r="I2074">
        <f>Data[[#This Row],[nucleus_area_pct]]/Data[[#This Row],[cytoplasm_ratio]]</f>
        <v>0</v>
      </c>
      <c r="J2074">
        <v>0.41499999999999998</v>
      </c>
      <c r="K2074">
        <v>0.83299999999999996</v>
      </c>
      <c r="L2074">
        <v>0.69</v>
      </c>
      <c r="M2074">
        <v>1</v>
      </c>
      <c r="N2074">
        <v>0.879</v>
      </c>
      <c r="O2074">
        <v>174</v>
      </c>
      <c r="P2074">
        <v>42</v>
      </c>
      <c r="Q2074">
        <v>225</v>
      </c>
      <c r="R2074">
        <v>135</v>
      </c>
      <c r="S2074">
        <v>126</v>
      </c>
      <c r="T2074">
        <f>(Data[[#This Row],[mean_r]]/256)*100</f>
        <v>87.890625</v>
      </c>
      <c r="U2074">
        <f>(Data[[#This Row],[mean_g]]/256)*100</f>
        <v>52.734375</v>
      </c>
      <c r="V2074">
        <f>(Data[[#This Row],[mean_b]]/256)*100</f>
        <v>49.21875</v>
      </c>
      <c r="W2074">
        <v>0.48499999999999999</v>
      </c>
      <c r="X2074" t="s">
        <v>39</v>
      </c>
      <c r="Y2074" t="s">
        <v>45</v>
      </c>
      <c r="Z2074">
        <v>8042</v>
      </c>
      <c r="AA2074">
        <v>3.8</v>
      </c>
      <c r="AB2074">
        <v>13.1</v>
      </c>
      <c r="AC2074">
        <v>39.5</v>
      </c>
      <c r="AD2074">
        <v>122856</v>
      </c>
      <c r="AE2074">
        <v>81.5</v>
      </c>
      <c r="AF2074">
        <v>32.5</v>
      </c>
      <c r="AG2074" t="s">
        <v>64</v>
      </c>
      <c r="AH2074" t="s">
        <v>47</v>
      </c>
      <c r="AI2074" t="s">
        <v>56</v>
      </c>
      <c r="AJ2074">
        <v>100</v>
      </c>
      <c r="AK2074">
        <v>512</v>
      </c>
      <c r="AL2074">
        <v>0.84840000000000004</v>
      </c>
      <c r="AM2074">
        <v>0.66290000000000004</v>
      </c>
      <c r="AN2074">
        <v>0.77200000000000002</v>
      </c>
      <c r="AO2074">
        <f>Data[[#This Row],[labeller_confidence_score]]-Data[[#This Row],[cytodiffusion_classification_confidence]]</f>
        <v>0.10909999999999997</v>
      </c>
    </row>
    <row r="2075" spans="1:41" x14ac:dyDescent="0.3">
      <c r="A2075" t="s">
        <v>2148</v>
      </c>
      <c r="B2075" t="s">
        <v>62</v>
      </c>
      <c r="C2075">
        <v>0</v>
      </c>
      <c r="D2075" t="s">
        <v>50</v>
      </c>
      <c r="E2075">
        <v>8.76</v>
      </c>
      <c r="F2075">
        <v>83.1</v>
      </c>
      <c r="G2075">
        <v>0.69199999999999995</v>
      </c>
      <c r="H2075">
        <v>0.185</v>
      </c>
      <c r="I2075">
        <f>Data[[#This Row],[nucleus_area_pct]]/Data[[#This Row],[cytoplasm_ratio]]</f>
        <v>449.18918918918916</v>
      </c>
      <c r="J2075">
        <v>0.88100000000000001</v>
      </c>
      <c r="K2075">
        <v>0.16</v>
      </c>
      <c r="L2075">
        <v>0.99</v>
      </c>
      <c r="M2075">
        <v>1.1000000000000001</v>
      </c>
      <c r="N2075">
        <v>0.89</v>
      </c>
      <c r="O2075">
        <v>265</v>
      </c>
      <c r="P2075">
        <v>64</v>
      </c>
      <c r="Q2075">
        <v>197</v>
      </c>
      <c r="R2075">
        <v>171</v>
      </c>
      <c r="S2075">
        <v>175</v>
      </c>
      <c r="T2075">
        <f>(Data[[#This Row],[mean_r]]/256)*100</f>
        <v>76.953125</v>
      </c>
      <c r="U2075">
        <f>(Data[[#This Row],[mean_g]]/256)*100</f>
        <v>66.796875</v>
      </c>
      <c r="V2075">
        <f>(Data[[#This Row],[mean_b]]/256)*100</f>
        <v>68.359375</v>
      </c>
      <c r="W2075">
        <v>0.70399999999999996</v>
      </c>
      <c r="X2075" t="s">
        <v>51</v>
      </c>
      <c r="Y2075" t="s">
        <v>45</v>
      </c>
      <c r="Z2075">
        <v>8940</v>
      </c>
      <c r="AA2075">
        <v>4.49</v>
      </c>
      <c r="AB2075">
        <v>14.3</v>
      </c>
      <c r="AC2075">
        <v>39.799999999999997</v>
      </c>
      <c r="AD2075">
        <v>192545</v>
      </c>
      <c r="AE2075">
        <v>83.8</v>
      </c>
      <c r="AF2075">
        <v>33.299999999999997</v>
      </c>
      <c r="AG2075" t="s">
        <v>64</v>
      </c>
      <c r="AH2075" t="s">
        <v>68</v>
      </c>
      <c r="AI2075" t="s">
        <v>56</v>
      </c>
      <c r="AJ2075">
        <v>100</v>
      </c>
      <c r="AK2075">
        <v>360</v>
      </c>
      <c r="AL2075">
        <v>6.0400000000000002E-2</v>
      </c>
      <c r="AM2075">
        <v>0.85199999999999998</v>
      </c>
      <c r="AN2075">
        <v>0.8962</v>
      </c>
      <c r="AO2075">
        <f>Data[[#This Row],[labeller_confidence_score]]-Data[[#This Row],[cytodiffusion_classification_confidence]]</f>
        <v>4.4200000000000017E-2</v>
      </c>
    </row>
    <row r="2076" spans="1:41" x14ac:dyDescent="0.3">
      <c r="A2076" t="s">
        <v>2149</v>
      </c>
      <c r="B2076" t="s">
        <v>120</v>
      </c>
      <c r="C2076">
        <v>1</v>
      </c>
      <c r="D2076" t="s">
        <v>104</v>
      </c>
      <c r="E2076">
        <v>7.19</v>
      </c>
      <c r="F2076">
        <v>0</v>
      </c>
      <c r="G2076">
        <v>0</v>
      </c>
      <c r="H2076">
        <v>1</v>
      </c>
      <c r="I2076">
        <f>Data[[#This Row],[nucleus_area_pct]]/Data[[#This Row],[cytoplasm_ratio]]</f>
        <v>0</v>
      </c>
      <c r="J2076">
        <v>0.91500000000000004</v>
      </c>
      <c r="K2076">
        <v>0.125</v>
      </c>
      <c r="L2076">
        <v>0.46</v>
      </c>
      <c r="M2076">
        <v>1</v>
      </c>
      <c r="N2076">
        <v>0.95</v>
      </c>
      <c r="O2076">
        <v>147</v>
      </c>
      <c r="P2076">
        <v>46</v>
      </c>
      <c r="Q2076">
        <v>241</v>
      </c>
      <c r="R2076">
        <v>132</v>
      </c>
      <c r="S2076">
        <v>131</v>
      </c>
      <c r="T2076">
        <f>(Data[[#This Row],[mean_r]]/256)*100</f>
        <v>94.140625</v>
      </c>
      <c r="U2076">
        <f>(Data[[#This Row],[mean_g]]/256)*100</f>
        <v>51.5625</v>
      </c>
      <c r="V2076">
        <f>(Data[[#This Row],[mean_b]]/256)*100</f>
        <v>51.171875</v>
      </c>
      <c r="W2076">
        <v>0.57899999999999996</v>
      </c>
      <c r="X2076" t="s">
        <v>63</v>
      </c>
      <c r="Y2076" t="s">
        <v>40</v>
      </c>
      <c r="Z2076">
        <v>9728</v>
      </c>
      <c r="AA2076">
        <v>4.05</v>
      </c>
      <c r="AB2076">
        <v>13.3</v>
      </c>
      <c r="AC2076">
        <v>46.9</v>
      </c>
      <c r="AD2076">
        <v>261856</v>
      </c>
      <c r="AE2076">
        <v>89.1</v>
      </c>
      <c r="AF2076">
        <v>33.5</v>
      </c>
      <c r="AG2076" t="s">
        <v>46</v>
      </c>
      <c r="AH2076" t="s">
        <v>68</v>
      </c>
      <c r="AI2076" t="s">
        <v>56</v>
      </c>
      <c r="AJ2076">
        <v>60</v>
      </c>
      <c r="AK2076">
        <v>512</v>
      </c>
      <c r="AL2076">
        <v>0.78949999999999998</v>
      </c>
      <c r="AM2076">
        <v>0.57740000000000002</v>
      </c>
      <c r="AN2076">
        <v>0.89529999999999998</v>
      </c>
      <c r="AO2076">
        <f>Data[[#This Row],[labeller_confidence_score]]-Data[[#This Row],[cytodiffusion_classification_confidence]]</f>
        <v>0.31789999999999996</v>
      </c>
    </row>
    <row r="2077" spans="1:41" x14ac:dyDescent="0.3">
      <c r="A2077" t="s">
        <v>2150</v>
      </c>
      <c r="B2077" t="s">
        <v>87</v>
      </c>
      <c r="C2077">
        <v>0</v>
      </c>
      <c r="D2077" t="s">
        <v>50</v>
      </c>
      <c r="E2077">
        <v>14.81</v>
      </c>
      <c r="F2077">
        <v>45.9</v>
      </c>
      <c r="G2077">
        <v>0.63200000000000001</v>
      </c>
      <c r="H2077">
        <v>0.54</v>
      </c>
      <c r="I2077">
        <f>Data[[#This Row],[nucleus_area_pct]]/Data[[#This Row],[cytoplasm_ratio]]</f>
        <v>84.999999999999986</v>
      </c>
      <c r="J2077">
        <v>0.873</v>
      </c>
      <c r="K2077">
        <v>0.439</v>
      </c>
      <c r="L2077">
        <v>4.8499999999999996</v>
      </c>
      <c r="M2077">
        <v>2.4</v>
      </c>
      <c r="N2077">
        <v>0.82099999999999995</v>
      </c>
      <c r="O2077">
        <v>410</v>
      </c>
      <c r="P2077">
        <v>70</v>
      </c>
      <c r="Q2077">
        <v>239</v>
      </c>
      <c r="R2077">
        <v>158</v>
      </c>
      <c r="S2077">
        <v>160</v>
      </c>
      <c r="T2077">
        <f>(Data[[#This Row],[mean_r]]/256)*100</f>
        <v>93.359375</v>
      </c>
      <c r="U2077">
        <f>(Data[[#This Row],[mean_g]]/256)*100</f>
        <v>61.71875</v>
      </c>
      <c r="V2077">
        <f>(Data[[#This Row],[mean_b]]/256)*100</f>
        <v>62.5</v>
      </c>
      <c r="W2077">
        <v>0.54700000000000004</v>
      </c>
      <c r="X2077" t="s">
        <v>51</v>
      </c>
      <c r="Y2077" t="s">
        <v>40</v>
      </c>
      <c r="Z2077">
        <v>6386</v>
      </c>
      <c r="AA2077">
        <v>5.71</v>
      </c>
      <c r="AB2077">
        <v>12.6</v>
      </c>
      <c r="AC2077">
        <v>40.299999999999997</v>
      </c>
      <c r="AD2077">
        <v>463699</v>
      </c>
      <c r="AE2077">
        <v>96</v>
      </c>
      <c r="AF2077">
        <v>34.9</v>
      </c>
      <c r="AG2077" t="s">
        <v>41</v>
      </c>
      <c r="AH2077" t="s">
        <v>47</v>
      </c>
      <c r="AI2077" t="s">
        <v>52</v>
      </c>
      <c r="AJ2077">
        <v>40</v>
      </c>
      <c r="AK2077">
        <v>360</v>
      </c>
      <c r="AL2077">
        <v>9.2100000000000001E-2</v>
      </c>
      <c r="AM2077">
        <v>0.87009999999999998</v>
      </c>
      <c r="AN2077">
        <v>0.84060000000000001</v>
      </c>
      <c r="AO2077">
        <f>Data[[#This Row],[labeller_confidence_score]]-Data[[#This Row],[cytodiffusion_classification_confidence]]</f>
        <v>-2.9499999999999971E-2</v>
      </c>
    </row>
    <row r="2078" spans="1:41" x14ac:dyDescent="0.3">
      <c r="A2078" t="s">
        <v>2151</v>
      </c>
      <c r="B2078" t="s">
        <v>49</v>
      </c>
      <c r="C2078">
        <v>0</v>
      </c>
      <c r="D2078" t="s">
        <v>50</v>
      </c>
      <c r="E2078">
        <v>12.53</v>
      </c>
      <c r="F2078">
        <v>54.1</v>
      </c>
      <c r="G2078">
        <v>0.39400000000000002</v>
      </c>
      <c r="H2078">
        <v>0.39500000000000002</v>
      </c>
      <c r="I2078">
        <f>Data[[#This Row],[nucleus_area_pct]]/Data[[#This Row],[cytoplasm_ratio]]</f>
        <v>136.96202531645568</v>
      </c>
      <c r="J2078">
        <v>0.86499999999999999</v>
      </c>
      <c r="K2078">
        <v>0.39500000000000002</v>
      </c>
      <c r="L2078">
        <v>3.04</v>
      </c>
      <c r="M2078">
        <v>4.2</v>
      </c>
      <c r="N2078">
        <v>0.76300000000000001</v>
      </c>
      <c r="O2078">
        <v>408</v>
      </c>
      <c r="P2078">
        <v>73</v>
      </c>
      <c r="Q2078">
        <v>203</v>
      </c>
      <c r="R2078">
        <v>161</v>
      </c>
      <c r="S2078">
        <v>182</v>
      </c>
      <c r="T2078">
        <f>(Data[[#This Row],[mean_r]]/256)*100</f>
        <v>79.296875</v>
      </c>
      <c r="U2078">
        <f>(Data[[#This Row],[mean_g]]/256)*100</f>
        <v>62.890625</v>
      </c>
      <c r="V2078">
        <f>(Data[[#This Row],[mean_b]]/256)*100</f>
        <v>71.09375</v>
      </c>
      <c r="W2078">
        <v>0.55200000000000005</v>
      </c>
      <c r="X2078" t="s">
        <v>51</v>
      </c>
      <c r="Y2078" t="s">
        <v>45</v>
      </c>
      <c r="Z2078">
        <v>7453</v>
      </c>
      <c r="AA2078">
        <v>4.2300000000000004</v>
      </c>
      <c r="AB2078">
        <v>14.6</v>
      </c>
      <c r="AC2078">
        <v>36.1</v>
      </c>
      <c r="AD2078">
        <v>280427</v>
      </c>
      <c r="AE2078">
        <v>76.900000000000006</v>
      </c>
      <c r="AF2078">
        <v>33.5</v>
      </c>
      <c r="AG2078" t="s">
        <v>41</v>
      </c>
      <c r="AH2078" t="s">
        <v>47</v>
      </c>
      <c r="AI2078" t="s">
        <v>52</v>
      </c>
      <c r="AJ2078">
        <v>60</v>
      </c>
      <c r="AK2078">
        <v>224</v>
      </c>
      <c r="AL2078">
        <v>4.1399999999999999E-2</v>
      </c>
      <c r="AM2078">
        <v>0.86219999999999997</v>
      </c>
      <c r="AN2078">
        <v>0.92900000000000005</v>
      </c>
      <c r="AO2078">
        <f>Data[[#This Row],[labeller_confidence_score]]-Data[[#This Row],[cytodiffusion_classification_confidence]]</f>
        <v>6.6800000000000082E-2</v>
      </c>
    </row>
    <row r="2079" spans="1:41" x14ac:dyDescent="0.3">
      <c r="A2079" t="s">
        <v>2152</v>
      </c>
      <c r="B2079" t="s">
        <v>103</v>
      </c>
      <c r="C2079">
        <v>1</v>
      </c>
      <c r="D2079" t="s">
        <v>104</v>
      </c>
      <c r="E2079">
        <v>4.83</v>
      </c>
      <c r="F2079">
        <v>0</v>
      </c>
      <c r="G2079">
        <v>0</v>
      </c>
      <c r="H2079">
        <v>1</v>
      </c>
      <c r="I2079">
        <f>Data[[#This Row],[nucleus_area_pct]]/Data[[#This Row],[cytoplasm_ratio]]</f>
        <v>0</v>
      </c>
      <c r="J2079">
        <v>0.40600000000000003</v>
      </c>
      <c r="K2079">
        <v>0.83799999999999997</v>
      </c>
      <c r="L2079">
        <v>0.57999999999999996</v>
      </c>
      <c r="M2079">
        <v>1</v>
      </c>
      <c r="N2079">
        <v>0.81699999999999995</v>
      </c>
      <c r="O2079">
        <v>72</v>
      </c>
      <c r="P2079">
        <v>40</v>
      </c>
      <c r="Q2079">
        <v>204</v>
      </c>
      <c r="R2079">
        <v>120</v>
      </c>
      <c r="S2079">
        <v>122</v>
      </c>
      <c r="T2079">
        <f>(Data[[#This Row],[mean_r]]/256)*100</f>
        <v>79.6875</v>
      </c>
      <c r="U2079">
        <f>(Data[[#This Row],[mean_g]]/256)*100</f>
        <v>46.875</v>
      </c>
      <c r="V2079">
        <f>(Data[[#This Row],[mean_b]]/256)*100</f>
        <v>47.65625</v>
      </c>
      <c r="W2079">
        <v>0.501</v>
      </c>
      <c r="X2079" t="s">
        <v>39</v>
      </c>
      <c r="Y2079" t="s">
        <v>40</v>
      </c>
      <c r="Z2079">
        <v>8548</v>
      </c>
      <c r="AA2079">
        <v>4.55</v>
      </c>
      <c r="AB2079">
        <v>16.600000000000001</v>
      </c>
      <c r="AC2079">
        <v>33.1</v>
      </c>
      <c r="AD2079">
        <v>150669</v>
      </c>
      <c r="AE2079">
        <v>107.8</v>
      </c>
      <c r="AF2079">
        <v>34</v>
      </c>
      <c r="AG2079" t="s">
        <v>64</v>
      </c>
      <c r="AH2079" t="s">
        <v>68</v>
      </c>
      <c r="AI2079" t="s">
        <v>52</v>
      </c>
      <c r="AJ2079">
        <v>60</v>
      </c>
      <c r="AK2079">
        <v>360</v>
      </c>
      <c r="AL2079">
        <v>0.83050000000000002</v>
      </c>
      <c r="AM2079">
        <v>0.71040000000000003</v>
      </c>
      <c r="AN2079">
        <v>0.85219999999999996</v>
      </c>
      <c r="AO2079">
        <f>Data[[#This Row],[labeller_confidence_score]]-Data[[#This Row],[cytodiffusion_classification_confidence]]</f>
        <v>0.14179999999999993</v>
      </c>
    </row>
    <row r="2080" spans="1:41" x14ac:dyDescent="0.3">
      <c r="A2080" t="s">
        <v>2153</v>
      </c>
      <c r="B2080" t="s">
        <v>62</v>
      </c>
      <c r="C2080">
        <v>0</v>
      </c>
      <c r="D2080" t="s">
        <v>50</v>
      </c>
      <c r="E2080">
        <v>9.4</v>
      </c>
      <c r="F2080">
        <v>80.5</v>
      </c>
      <c r="G2080">
        <v>0.90300000000000002</v>
      </c>
      <c r="H2080">
        <v>0.127</v>
      </c>
      <c r="I2080">
        <f>Data[[#This Row],[nucleus_area_pct]]/Data[[#This Row],[cytoplasm_ratio]]</f>
        <v>633.85826771653547</v>
      </c>
      <c r="J2080">
        <v>0.94099999999999995</v>
      </c>
      <c r="K2080">
        <v>0.152</v>
      </c>
      <c r="L2080">
        <v>1.2</v>
      </c>
      <c r="M2080">
        <v>1</v>
      </c>
      <c r="N2080">
        <v>0.91800000000000004</v>
      </c>
      <c r="O2080">
        <v>179</v>
      </c>
      <c r="P2080">
        <v>53</v>
      </c>
      <c r="Q2080">
        <v>201</v>
      </c>
      <c r="R2080">
        <v>176</v>
      </c>
      <c r="S2080">
        <v>169</v>
      </c>
      <c r="T2080">
        <f>(Data[[#This Row],[mean_r]]/256)*100</f>
        <v>78.515625</v>
      </c>
      <c r="U2080">
        <f>(Data[[#This Row],[mean_g]]/256)*100</f>
        <v>68.75</v>
      </c>
      <c r="V2080">
        <f>(Data[[#This Row],[mean_b]]/256)*100</f>
        <v>66.015625</v>
      </c>
      <c r="W2080">
        <v>0.72</v>
      </c>
      <c r="X2080" t="s">
        <v>51</v>
      </c>
      <c r="Y2080" t="s">
        <v>40</v>
      </c>
      <c r="Z2080">
        <v>5703</v>
      </c>
      <c r="AA2080">
        <v>5.3</v>
      </c>
      <c r="AB2080">
        <v>14.1</v>
      </c>
      <c r="AC2080">
        <v>39.1</v>
      </c>
      <c r="AD2080">
        <v>229743</v>
      </c>
      <c r="AE2080">
        <v>96.1</v>
      </c>
      <c r="AF2080">
        <v>37.6</v>
      </c>
      <c r="AG2080" t="s">
        <v>41</v>
      </c>
      <c r="AH2080" t="s">
        <v>47</v>
      </c>
      <c r="AI2080" t="s">
        <v>52</v>
      </c>
      <c r="AJ2080">
        <v>40</v>
      </c>
      <c r="AK2080">
        <v>256</v>
      </c>
      <c r="AL2080">
        <v>4.4200000000000003E-2</v>
      </c>
      <c r="AM2080">
        <v>0.93840000000000001</v>
      </c>
      <c r="AN2080">
        <v>0.96379999999999999</v>
      </c>
      <c r="AO2080">
        <f>Data[[#This Row],[labeller_confidence_score]]-Data[[#This Row],[cytodiffusion_classification_confidence]]</f>
        <v>2.5399999999999978E-2</v>
      </c>
    </row>
    <row r="2081" spans="1:41" x14ac:dyDescent="0.3">
      <c r="A2081" t="s">
        <v>2154</v>
      </c>
      <c r="B2081" t="s">
        <v>74</v>
      </c>
      <c r="C2081">
        <v>0</v>
      </c>
      <c r="D2081" t="s">
        <v>75</v>
      </c>
      <c r="E2081">
        <v>2.0499999999999998</v>
      </c>
      <c r="F2081">
        <v>0</v>
      </c>
      <c r="G2081">
        <v>0</v>
      </c>
      <c r="H2081">
        <v>1</v>
      </c>
      <c r="I2081">
        <f>Data[[#This Row],[nucleus_area_pct]]/Data[[#This Row],[cytoplasm_ratio]]</f>
        <v>0</v>
      </c>
      <c r="J2081">
        <v>0.77600000000000002</v>
      </c>
      <c r="K2081">
        <v>0.39400000000000002</v>
      </c>
      <c r="L2081">
        <v>2.21</v>
      </c>
      <c r="M2081">
        <v>1</v>
      </c>
      <c r="N2081">
        <v>0.85299999999999998</v>
      </c>
      <c r="O2081">
        <v>10</v>
      </c>
      <c r="P2081">
        <v>17</v>
      </c>
      <c r="Q2081">
        <v>213</v>
      </c>
      <c r="R2081">
        <v>143</v>
      </c>
      <c r="S2081">
        <v>167</v>
      </c>
      <c r="T2081">
        <f>(Data[[#This Row],[mean_r]]/256)*100</f>
        <v>83.203125</v>
      </c>
      <c r="U2081">
        <f>(Data[[#This Row],[mean_g]]/256)*100</f>
        <v>55.859375</v>
      </c>
      <c r="V2081">
        <f>(Data[[#This Row],[mean_b]]/256)*100</f>
        <v>65.234375</v>
      </c>
      <c r="W2081">
        <v>0.61199999999999999</v>
      </c>
      <c r="X2081" t="s">
        <v>51</v>
      </c>
      <c r="Y2081" t="s">
        <v>45</v>
      </c>
      <c r="Z2081">
        <v>3759</v>
      </c>
      <c r="AA2081">
        <v>3.42</v>
      </c>
      <c r="AB2081">
        <v>14.7</v>
      </c>
      <c r="AC2081">
        <v>43.3</v>
      </c>
      <c r="AD2081">
        <v>218865</v>
      </c>
      <c r="AE2081">
        <v>94.9</v>
      </c>
      <c r="AF2081">
        <v>34.799999999999997</v>
      </c>
      <c r="AG2081" t="s">
        <v>41</v>
      </c>
      <c r="AH2081" t="s">
        <v>42</v>
      </c>
      <c r="AI2081" t="s">
        <v>56</v>
      </c>
      <c r="AJ2081">
        <v>100</v>
      </c>
      <c r="AK2081">
        <v>512</v>
      </c>
      <c r="AL2081">
        <v>0.10100000000000001</v>
      </c>
      <c r="AM2081">
        <v>0.85089999999999999</v>
      </c>
      <c r="AN2081">
        <v>0.80030000000000001</v>
      </c>
      <c r="AO2081">
        <f>Data[[#This Row],[labeller_confidence_score]]-Data[[#This Row],[cytodiffusion_classification_confidence]]</f>
        <v>-5.0599999999999978E-2</v>
      </c>
    </row>
    <row r="2082" spans="1:41" x14ac:dyDescent="0.3">
      <c r="A2082" t="s">
        <v>2155</v>
      </c>
      <c r="B2082" t="s">
        <v>54</v>
      </c>
      <c r="C2082">
        <v>0</v>
      </c>
      <c r="D2082" t="s">
        <v>54</v>
      </c>
      <c r="E2082">
        <v>8.0399999999999991</v>
      </c>
      <c r="F2082">
        <v>0</v>
      </c>
      <c r="G2082">
        <v>0</v>
      </c>
      <c r="H2082">
        <v>1</v>
      </c>
      <c r="I2082">
        <f>Data[[#This Row],[nucleus_area_pct]]/Data[[#This Row],[cytoplasm_ratio]]</f>
        <v>0</v>
      </c>
      <c r="J2082">
        <v>0.89500000000000002</v>
      </c>
      <c r="K2082">
        <v>0.24099999999999999</v>
      </c>
      <c r="L2082">
        <v>0.53</v>
      </c>
      <c r="M2082">
        <v>1</v>
      </c>
      <c r="N2082">
        <v>0.97099999999999997</v>
      </c>
      <c r="O2082">
        <v>189</v>
      </c>
      <c r="P2082">
        <v>41</v>
      </c>
      <c r="Q2082">
        <v>223</v>
      </c>
      <c r="R2082">
        <v>129</v>
      </c>
      <c r="S2082">
        <v>137</v>
      </c>
      <c r="T2082">
        <f>(Data[[#This Row],[mean_r]]/256)*100</f>
        <v>87.109375</v>
      </c>
      <c r="U2082">
        <f>(Data[[#This Row],[mean_g]]/256)*100</f>
        <v>50.390625</v>
      </c>
      <c r="V2082">
        <f>(Data[[#This Row],[mean_b]]/256)*100</f>
        <v>53.515625</v>
      </c>
      <c r="W2082">
        <v>0.49399999999999999</v>
      </c>
      <c r="X2082" t="s">
        <v>63</v>
      </c>
      <c r="Y2082" t="s">
        <v>45</v>
      </c>
      <c r="Z2082">
        <v>9390</v>
      </c>
      <c r="AA2082">
        <v>4.09</v>
      </c>
      <c r="AB2082">
        <v>10.6</v>
      </c>
      <c r="AC2082">
        <v>34.5</v>
      </c>
      <c r="AD2082">
        <v>222382</v>
      </c>
      <c r="AE2082">
        <v>92.7</v>
      </c>
      <c r="AF2082">
        <v>33.6</v>
      </c>
      <c r="AG2082" t="s">
        <v>64</v>
      </c>
      <c r="AH2082" t="s">
        <v>47</v>
      </c>
      <c r="AI2082" t="s">
        <v>56</v>
      </c>
      <c r="AJ2082">
        <v>40</v>
      </c>
      <c r="AK2082">
        <v>224</v>
      </c>
      <c r="AL2082">
        <v>0.11890000000000001</v>
      </c>
      <c r="AM2082">
        <v>0.88970000000000005</v>
      </c>
      <c r="AN2082">
        <v>0.91800000000000004</v>
      </c>
      <c r="AO2082">
        <f>Data[[#This Row],[labeller_confidence_score]]-Data[[#This Row],[cytodiffusion_classification_confidence]]</f>
        <v>2.8299999999999992E-2</v>
      </c>
    </row>
    <row r="2083" spans="1:41" x14ac:dyDescent="0.3">
      <c r="A2083" t="s">
        <v>2156</v>
      </c>
      <c r="B2083" t="s">
        <v>120</v>
      </c>
      <c r="C2083">
        <v>1</v>
      </c>
      <c r="D2083" t="s">
        <v>104</v>
      </c>
      <c r="E2083">
        <v>6.97</v>
      </c>
      <c r="F2083">
        <v>0</v>
      </c>
      <c r="G2083">
        <v>0</v>
      </c>
      <c r="H2083">
        <v>1</v>
      </c>
      <c r="I2083">
        <f>Data[[#This Row],[nucleus_area_pct]]/Data[[#This Row],[cytoplasm_ratio]]</f>
        <v>0</v>
      </c>
      <c r="J2083">
        <v>0.90700000000000003</v>
      </c>
      <c r="K2083">
        <v>0.20899999999999999</v>
      </c>
      <c r="L2083">
        <v>0.7</v>
      </c>
      <c r="M2083">
        <v>1</v>
      </c>
      <c r="N2083">
        <v>0.94099999999999995</v>
      </c>
      <c r="O2083">
        <v>113</v>
      </c>
      <c r="P2083">
        <v>35</v>
      </c>
      <c r="Q2083">
        <v>236</v>
      </c>
      <c r="R2083">
        <v>127</v>
      </c>
      <c r="S2083">
        <v>135</v>
      </c>
      <c r="T2083">
        <f>(Data[[#This Row],[mean_r]]/256)*100</f>
        <v>92.1875</v>
      </c>
      <c r="U2083">
        <f>(Data[[#This Row],[mean_g]]/256)*100</f>
        <v>49.609375</v>
      </c>
      <c r="V2083">
        <f>(Data[[#This Row],[mean_b]]/256)*100</f>
        <v>52.734375</v>
      </c>
      <c r="W2083">
        <v>0.58499999999999996</v>
      </c>
      <c r="X2083" t="s">
        <v>39</v>
      </c>
      <c r="Y2083" t="s">
        <v>40</v>
      </c>
      <c r="Z2083">
        <v>7883</v>
      </c>
      <c r="AA2083">
        <v>5.92</v>
      </c>
      <c r="AB2083">
        <v>13.5</v>
      </c>
      <c r="AC2083">
        <v>42.9</v>
      </c>
      <c r="AD2083">
        <v>332857</v>
      </c>
      <c r="AE2083">
        <v>97.3</v>
      </c>
      <c r="AF2083">
        <v>37.1</v>
      </c>
      <c r="AG2083" t="s">
        <v>41</v>
      </c>
      <c r="AH2083" t="s">
        <v>47</v>
      </c>
      <c r="AI2083" t="s">
        <v>43</v>
      </c>
      <c r="AJ2083">
        <v>60</v>
      </c>
      <c r="AK2083">
        <v>512</v>
      </c>
      <c r="AL2083">
        <v>0.78320000000000001</v>
      </c>
      <c r="AM2083">
        <v>0.77529999999999999</v>
      </c>
      <c r="AN2083">
        <v>0.81299999999999994</v>
      </c>
      <c r="AO2083">
        <f>Data[[#This Row],[labeller_confidence_score]]-Data[[#This Row],[cytodiffusion_classification_confidence]]</f>
        <v>3.7699999999999956E-2</v>
      </c>
    </row>
    <row r="2084" spans="1:41" x14ac:dyDescent="0.3">
      <c r="A2084" t="s">
        <v>2157</v>
      </c>
      <c r="B2084" t="s">
        <v>54</v>
      </c>
      <c r="C2084">
        <v>0</v>
      </c>
      <c r="D2084" t="s">
        <v>54</v>
      </c>
      <c r="E2084">
        <v>7.39</v>
      </c>
      <c r="F2084">
        <v>0</v>
      </c>
      <c r="G2084">
        <v>0</v>
      </c>
      <c r="H2084">
        <v>1</v>
      </c>
      <c r="I2084">
        <f>Data[[#This Row],[nucleus_area_pct]]/Data[[#This Row],[cytoplasm_ratio]]</f>
        <v>0</v>
      </c>
      <c r="J2084">
        <v>0.95599999999999996</v>
      </c>
      <c r="K2084">
        <v>0.109</v>
      </c>
      <c r="L2084">
        <v>0</v>
      </c>
      <c r="M2084">
        <v>1</v>
      </c>
      <c r="N2084">
        <v>0.92800000000000005</v>
      </c>
      <c r="O2084">
        <v>160</v>
      </c>
      <c r="P2084">
        <v>51</v>
      </c>
      <c r="Q2084">
        <v>223</v>
      </c>
      <c r="R2084">
        <v>128</v>
      </c>
      <c r="S2084">
        <v>129</v>
      </c>
      <c r="T2084">
        <f>(Data[[#This Row],[mean_r]]/256)*100</f>
        <v>87.109375</v>
      </c>
      <c r="U2084">
        <f>(Data[[#This Row],[mean_g]]/256)*100</f>
        <v>50</v>
      </c>
      <c r="V2084">
        <f>(Data[[#This Row],[mean_b]]/256)*100</f>
        <v>50.390625</v>
      </c>
      <c r="W2084">
        <v>0.56100000000000005</v>
      </c>
      <c r="X2084" t="s">
        <v>39</v>
      </c>
      <c r="Y2084" t="s">
        <v>40</v>
      </c>
      <c r="Z2084">
        <v>5459</v>
      </c>
      <c r="AA2084">
        <v>4.51</v>
      </c>
      <c r="AB2084">
        <v>14.3</v>
      </c>
      <c r="AC2084">
        <v>40.200000000000003</v>
      </c>
      <c r="AD2084">
        <v>331951</v>
      </c>
      <c r="AE2084">
        <v>73.900000000000006</v>
      </c>
      <c r="AF2084">
        <v>33.5</v>
      </c>
      <c r="AG2084" t="s">
        <v>64</v>
      </c>
      <c r="AH2084" t="s">
        <v>42</v>
      </c>
      <c r="AI2084" t="s">
        <v>56</v>
      </c>
      <c r="AJ2084">
        <v>60</v>
      </c>
      <c r="AK2084">
        <v>224</v>
      </c>
      <c r="AL2084">
        <v>0.1138</v>
      </c>
      <c r="AM2084">
        <v>0.93430000000000002</v>
      </c>
      <c r="AN2084">
        <v>0.89780000000000004</v>
      </c>
      <c r="AO2084">
        <f>Data[[#This Row],[labeller_confidence_score]]-Data[[#This Row],[cytodiffusion_classification_confidence]]</f>
        <v>-3.6499999999999977E-2</v>
      </c>
    </row>
    <row r="2085" spans="1:41" x14ac:dyDescent="0.3">
      <c r="A2085" t="s">
        <v>2158</v>
      </c>
      <c r="B2085" t="s">
        <v>106</v>
      </c>
      <c r="C2085">
        <v>1</v>
      </c>
      <c r="D2085" t="s">
        <v>82</v>
      </c>
      <c r="E2085">
        <v>12.97</v>
      </c>
      <c r="F2085">
        <v>80.3</v>
      </c>
      <c r="G2085">
        <v>0.39600000000000002</v>
      </c>
      <c r="H2085">
        <v>0.19700000000000001</v>
      </c>
      <c r="I2085">
        <f>Data[[#This Row],[nucleus_area_pct]]/Data[[#This Row],[cytoplasm_ratio]]</f>
        <v>407.61421319796949</v>
      </c>
      <c r="J2085">
        <v>0.90700000000000003</v>
      </c>
      <c r="K2085">
        <v>0.38</v>
      </c>
      <c r="L2085">
        <v>1.23</v>
      </c>
      <c r="M2085">
        <v>1.1000000000000001</v>
      </c>
      <c r="N2085">
        <v>0.96</v>
      </c>
      <c r="O2085">
        <v>620</v>
      </c>
      <c r="P2085">
        <v>98</v>
      </c>
      <c r="Q2085">
        <v>192</v>
      </c>
      <c r="R2085">
        <v>148</v>
      </c>
      <c r="S2085">
        <v>198</v>
      </c>
      <c r="T2085">
        <f>(Data[[#This Row],[mean_r]]/256)*100</f>
        <v>75</v>
      </c>
      <c r="U2085">
        <f>(Data[[#This Row],[mean_g]]/256)*100</f>
        <v>57.8125</v>
      </c>
      <c r="V2085">
        <f>(Data[[#This Row],[mean_b]]/256)*100</f>
        <v>77.34375</v>
      </c>
      <c r="W2085">
        <v>0.68400000000000005</v>
      </c>
      <c r="X2085" t="s">
        <v>63</v>
      </c>
      <c r="Y2085" t="s">
        <v>45</v>
      </c>
      <c r="Z2085">
        <v>4930</v>
      </c>
      <c r="AA2085">
        <v>4.46</v>
      </c>
      <c r="AB2085">
        <v>16.899999999999999</v>
      </c>
      <c r="AC2085">
        <v>46.7</v>
      </c>
      <c r="AD2085">
        <v>177988</v>
      </c>
      <c r="AE2085">
        <v>91.9</v>
      </c>
      <c r="AF2085">
        <v>37</v>
      </c>
      <c r="AG2085" t="s">
        <v>46</v>
      </c>
      <c r="AH2085" t="s">
        <v>42</v>
      </c>
      <c r="AI2085" t="s">
        <v>56</v>
      </c>
      <c r="AJ2085">
        <v>60</v>
      </c>
      <c r="AK2085">
        <v>360</v>
      </c>
      <c r="AL2085">
        <v>0.84260000000000002</v>
      </c>
      <c r="AM2085">
        <v>0.79630000000000001</v>
      </c>
      <c r="AN2085">
        <v>0.70169999999999999</v>
      </c>
      <c r="AO2085">
        <f>Data[[#This Row],[labeller_confidence_score]]-Data[[#This Row],[cytodiffusion_classification_confidence]]</f>
        <v>-9.4600000000000017E-2</v>
      </c>
    </row>
    <row r="2086" spans="1:41" x14ac:dyDescent="0.3">
      <c r="A2086" t="s">
        <v>2159</v>
      </c>
      <c r="B2086" t="s">
        <v>89</v>
      </c>
      <c r="C2086">
        <v>1</v>
      </c>
      <c r="D2086" t="s">
        <v>38</v>
      </c>
      <c r="E2086">
        <v>13.94</v>
      </c>
      <c r="F2086">
        <v>53.1</v>
      </c>
      <c r="G2086">
        <v>0.74299999999999999</v>
      </c>
      <c r="H2086">
        <v>0.40699999999999997</v>
      </c>
      <c r="I2086">
        <f>Data[[#This Row],[nucleus_area_pct]]/Data[[#This Row],[cytoplasm_ratio]]</f>
        <v>130.46683046683049</v>
      </c>
      <c r="J2086">
        <v>0.68100000000000005</v>
      </c>
      <c r="K2086">
        <v>0.45700000000000002</v>
      </c>
      <c r="L2086">
        <v>5.34</v>
      </c>
      <c r="M2086">
        <v>3.5</v>
      </c>
      <c r="N2086">
        <v>0.77300000000000002</v>
      </c>
      <c r="O2086">
        <v>396</v>
      </c>
      <c r="P2086">
        <v>89</v>
      </c>
      <c r="Q2086">
        <v>207</v>
      </c>
      <c r="R2086">
        <v>140</v>
      </c>
      <c r="S2086">
        <v>165</v>
      </c>
      <c r="T2086">
        <f>(Data[[#This Row],[mean_r]]/256)*100</f>
        <v>80.859375</v>
      </c>
      <c r="U2086">
        <f>(Data[[#This Row],[mean_g]]/256)*100</f>
        <v>54.6875</v>
      </c>
      <c r="V2086">
        <f>(Data[[#This Row],[mean_b]]/256)*100</f>
        <v>64.453125</v>
      </c>
      <c r="W2086">
        <v>0.69399999999999995</v>
      </c>
      <c r="X2086" t="s">
        <v>51</v>
      </c>
      <c r="Y2086" t="s">
        <v>40</v>
      </c>
      <c r="Z2086">
        <v>7972</v>
      </c>
      <c r="AA2086">
        <v>4.46</v>
      </c>
      <c r="AB2086">
        <v>12.3</v>
      </c>
      <c r="AC2086">
        <v>40</v>
      </c>
      <c r="AD2086">
        <v>251334</v>
      </c>
      <c r="AE2086">
        <v>82.3</v>
      </c>
      <c r="AF2086">
        <v>30.9</v>
      </c>
      <c r="AG2086" t="s">
        <v>41</v>
      </c>
      <c r="AH2086" t="s">
        <v>47</v>
      </c>
      <c r="AI2086" t="s">
        <v>43</v>
      </c>
      <c r="AJ2086">
        <v>100</v>
      </c>
      <c r="AK2086">
        <v>224</v>
      </c>
      <c r="AL2086">
        <v>0.88800000000000001</v>
      </c>
      <c r="AM2086">
        <v>0.88100000000000001</v>
      </c>
      <c r="AN2086">
        <v>0.69059999999999999</v>
      </c>
      <c r="AO2086">
        <f>Data[[#This Row],[labeller_confidence_score]]-Data[[#This Row],[cytodiffusion_classification_confidence]]</f>
        <v>-0.19040000000000001</v>
      </c>
    </row>
    <row r="2087" spans="1:41" x14ac:dyDescent="0.3">
      <c r="A2087" t="s">
        <v>2160</v>
      </c>
      <c r="B2087" t="s">
        <v>67</v>
      </c>
      <c r="C2087">
        <v>1</v>
      </c>
      <c r="D2087" t="s">
        <v>67</v>
      </c>
      <c r="E2087">
        <v>4.53</v>
      </c>
      <c r="F2087">
        <v>11.8</v>
      </c>
      <c r="G2087">
        <v>0</v>
      </c>
      <c r="H2087">
        <v>0.79700000000000004</v>
      </c>
      <c r="I2087">
        <f>Data[[#This Row],[nucleus_area_pct]]/Data[[#This Row],[cytoplasm_ratio]]</f>
        <v>14.805520702634881</v>
      </c>
      <c r="J2087">
        <v>0.64100000000000001</v>
      </c>
      <c r="K2087">
        <v>0.39900000000000002</v>
      </c>
      <c r="L2087">
        <v>1.1299999999999999</v>
      </c>
      <c r="M2087">
        <v>1</v>
      </c>
      <c r="N2087">
        <v>0.58099999999999996</v>
      </c>
      <c r="O2087">
        <v>303</v>
      </c>
      <c r="P2087">
        <v>69</v>
      </c>
      <c r="Q2087">
        <v>238</v>
      </c>
      <c r="R2087">
        <v>122</v>
      </c>
      <c r="S2087">
        <v>157</v>
      </c>
      <c r="T2087">
        <f>(Data[[#This Row],[mean_r]]/256)*100</f>
        <v>92.96875</v>
      </c>
      <c r="U2087">
        <f>(Data[[#This Row],[mean_g]]/256)*100</f>
        <v>47.65625</v>
      </c>
      <c r="V2087">
        <f>(Data[[#This Row],[mean_b]]/256)*100</f>
        <v>61.328125</v>
      </c>
      <c r="W2087">
        <v>0.65200000000000002</v>
      </c>
      <c r="X2087" t="s">
        <v>39</v>
      </c>
      <c r="Y2087" t="s">
        <v>40</v>
      </c>
      <c r="Z2087">
        <v>4854</v>
      </c>
      <c r="AA2087">
        <v>6.23</v>
      </c>
      <c r="AB2087">
        <v>11.6</v>
      </c>
      <c r="AC2087">
        <v>45.7</v>
      </c>
      <c r="AD2087">
        <v>72069</v>
      </c>
      <c r="AE2087">
        <v>71.7</v>
      </c>
      <c r="AF2087">
        <v>33.799999999999997</v>
      </c>
      <c r="AG2087" t="s">
        <v>64</v>
      </c>
      <c r="AH2087" t="s">
        <v>47</v>
      </c>
      <c r="AI2087" t="s">
        <v>56</v>
      </c>
      <c r="AJ2087">
        <v>60</v>
      </c>
      <c r="AK2087">
        <v>360</v>
      </c>
      <c r="AL2087">
        <v>0.7379</v>
      </c>
      <c r="AM2087">
        <v>0.60029999999999994</v>
      </c>
      <c r="AN2087">
        <v>0.85609999999999997</v>
      </c>
      <c r="AO2087">
        <f>Data[[#This Row],[labeller_confidence_score]]-Data[[#This Row],[cytodiffusion_classification_confidence]]</f>
        <v>0.25580000000000003</v>
      </c>
    </row>
    <row r="2088" spans="1:41" x14ac:dyDescent="0.3">
      <c r="A2088" t="s">
        <v>2161</v>
      </c>
      <c r="B2088" t="s">
        <v>133</v>
      </c>
      <c r="C2088">
        <v>1</v>
      </c>
      <c r="D2088" t="s">
        <v>104</v>
      </c>
      <c r="E2088">
        <v>8.2799999999999994</v>
      </c>
      <c r="F2088">
        <v>0</v>
      </c>
      <c r="G2088">
        <v>0</v>
      </c>
      <c r="H2088">
        <v>1</v>
      </c>
      <c r="I2088">
        <f>Data[[#This Row],[nucleus_area_pct]]/Data[[#This Row],[cytoplasm_ratio]]</f>
        <v>0</v>
      </c>
      <c r="J2088">
        <v>0.48699999999999999</v>
      </c>
      <c r="K2088">
        <v>0.71599999999999997</v>
      </c>
      <c r="L2088">
        <v>0.48</v>
      </c>
      <c r="M2088">
        <v>1</v>
      </c>
      <c r="N2088">
        <v>0.88600000000000001</v>
      </c>
      <c r="O2088">
        <v>175</v>
      </c>
      <c r="P2088">
        <v>57</v>
      </c>
      <c r="Q2088">
        <v>213</v>
      </c>
      <c r="R2088">
        <v>135</v>
      </c>
      <c r="S2088">
        <v>139</v>
      </c>
      <c r="T2088">
        <f>(Data[[#This Row],[mean_r]]/256)*100</f>
        <v>83.203125</v>
      </c>
      <c r="U2088">
        <f>(Data[[#This Row],[mean_g]]/256)*100</f>
        <v>52.734375</v>
      </c>
      <c r="V2088">
        <f>(Data[[#This Row],[mean_b]]/256)*100</f>
        <v>54.296875</v>
      </c>
      <c r="W2088">
        <v>0.47799999999999998</v>
      </c>
      <c r="X2088" t="s">
        <v>51</v>
      </c>
      <c r="Y2088" t="s">
        <v>40</v>
      </c>
      <c r="Z2088">
        <v>6947</v>
      </c>
      <c r="AA2088">
        <v>6.78</v>
      </c>
      <c r="AB2088">
        <v>13.5</v>
      </c>
      <c r="AC2088">
        <v>49.1</v>
      </c>
      <c r="AD2088">
        <v>441933</v>
      </c>
      <c r="AE2088">
        <v>82</v>
      </c>
      <c r="AF2088">
        <v>35.1</v>
      </c>
      <c r="AG2088" t="s">
        <v>46</v>
      </c>
      <c r="AH2088" t="s">
        <v>42</v>
      </c>
      <c r="AI2088" t="s">
        <v>56</v>
      </c>
      <c r="AJ2088">
        <v>60</v>
      </c>
      <c r="AK2088">
        <v>360</v>
      </c>
      <c r="AL2088">
        <v>0.85329999999999995</v>
      </c>
      <c r="AM2088">
        <v>0.75860000000000005</v>
      </c>
      <c r="AN2088">
        <v>0.84570000000000001</v>
      </c>
      <c r="AO2088">
        <f>Data[[#This Row],[labeller_confidence_score]]-Data[[#This Row],[cytodiffusion_classification_confidence]]</f>
        <v>8.7099999999999955E-2</v>
      </c>
    </row>
    <row r="2089" spans="1:41" x14ac:dyDescent="0.3">
      <c r="A2089" t="s">
        <v>2162</v>
      </c>
      <c r="B2089" t="s">
        <v>49</v>
      </c>
      <c r="C2089">
        <v>0</v>
      </c>
      <c r="D2089" t="s">
        <v>50</v>
      </c>
      <c r="E2089">
        <v>11.27</v>
      </c>
      <c r="F2089">
        <v>55.6</v>
      </c>
      <c r="G2089">
        <v>0.52400000000000002</v>
      </c>
      <c r="H2089">
        <v>0.49</v>
      </c>
      <c r="I2089">
        <f>Data[[#This Row],[nucleus_area_pct]]/Data[[#This Row],[cytoplasm_ratio]]</f>
        <v>113.46938775510205</v>
      </c>
      <c r="J2089">
        <v>0.83799999999999997</v>
      </c>
      <c r="K2089">
        <v>0.46400000000000002</v>
      </c>
      <c r="L2089">
        <v>3.46</v>
      </c>
      <c r="M2089">
        <v>3.6</v>
      </c>
      <c r="N2089">
        <v>0.86</v>
      </c>
      <c r="O2089">
        <v>321</v>
      </c>
      <c r="P2089">
        <v>73</v>
      </c>
      <c r="Q2089">
        <v>210</v>
      </c>
      <c r="R2089">
        <v>163</v>
      </c>
      <c r="S2089">
        <v>183</v>
      </c>
      <c r="T2089">
        <f>(Data[[#This Row],[mean_r]]/256)*100</f>
        <v>82.03125</v>
      </c>
      <c r="U2089">
        <f>(Data[[#This Row],[mean_g]]/256)*100</f>
        <v>63.671875</v>
      </c>
      <c r="V2089">
        <f>(Data[[#This Row],[mean_b]]/256)*100</f>
        <v>71.484375</v>
      </c>
      <c r="W2089">
        <v>0.68</v>
      </c>
      <c r="X2089" t="s">
        <v>51</v>
      </c>
      <c r="Y2089" t="s">
        <v>40</v>
      </c>
      <c r="Z2089">
        <v>5563</v>
      </c>
      <c r="AA2089">
        <v>4.8499999999999996</v>
      </c>
      <c r="AB2089">
        <v>11.3</v>
      </c>
      <c r="AC2089">
        <v>31.2</v>
      </c>
      <c r="AD2089">
        <v>313651</v>
      </c>
      <c r="AE2089">
        <v>73.7</v>
      </c>
      <c r="AF2089">
        <v>34</v>
      </c>
      <c r="AG2089" t="s">
        <v>41</v>
      </c>
      <c r="AH2089" t="s">
        <v>47</v>
      </c>
      <c r="AI2089" t="s">
        <v>56</v>
      </c>
      <c r="AJ2089">
        <v>100</v>
      </c>
      <c r="AK2089">
        <v>256</v>
      </c>
      <c r="AL2089">
        <v>5.9400000000000001E-2</v>
      </c>
      <c r="AM2089">
        <v>1</v>
      </c>
      <c r="AN2089">
        <v>0.94159999999999999</v>
      </c>
      <c r="AO2089">
        <f>Data[[#This Row],[labeller_confidence_score]]-Data[[#This Row],[cytodiffusion_classification_confidence]]</f>
        <v>-5.8400000000000007E-2</v>
      </c>
    </row>
    <row r="2090" spans="1:41" x14ac:dyDescent="0.3">
      <c r="A2090" t="s">
        <v>2163</v>
      </c>
      <c r="B2090" t="s">
        <v>106</v>
      </c>
      <c r="C2090">
        <v>1</v>
      </c>
      <c r="D2090" t="s">
        <v>82</v>
      </c>
      <c r="E2090">
        <v>14.36</v>
      </c>
      <c r="F2090">
        <v>85.4</v>
      </c>
      <c r="G2090">
        <v>0.39800000000000002</v>
      </c>
      <c r="H2090">
        <v>0.152</v>
      </c>
      <c r="I2090">
        <f>Data[[#This Row],[nucleus_area_pct]]/Data[[#This Row],[cytoplasm_ratio]]</f>
        <v>561.84210526315792</v>
      </c>
      <c r="J2090">
        <v>0.79900000000000004</v>
      </c>
      <c r="K2090">
        <v>0.26600000000000001</v>
      </c>
      <c r="L2090">
        <v>0.81</v>
      </c>
      <c r="M2090">
        <v>1</v>
      </c>
      <c r="N2090">
        <v>0.90500000000000003</v>
      </c>
      <c r="O2090">
        <v>509</v>
      </c>
      <c r="P2090">
        <v>98</v>
      </c>
      <c r="Q2090">
        <v>219</v>
      </c>
      <c r="R2090">
        <v>169</v>
      </c>
      <c r="S2090">
        <v>191</v>
      </c>
      <c r="T2090">
        <f>(Data[[#This Row],[mean_r]]/256)*100</f>
        <v>85.546875</v>
      </c>
      <c r="U2090">
        <f>(Data[[#This Row],[mean_g]]/256)*100</f>
        <v>66.015625</v>
      </c>
      <c r="V2090">
        <f>(Data[[#This Row],[mean_b]]/256)*100</f>
        <v>74.609375</v>
      </c>
      <c r="W2090">
        <v>0.67900000000000005</v>
      </c>
      <c r="X2090" t="s">
        <v>51</v>
      </c>
      <c r="Y2090" t="s">
        <v>40</v>
      </c>
      <c r="Z2090">
        <v>7101</v>
      </c>
      <c r="AA2090">
        <v>4.68</v>
      </c>
      <c r="AB2090">
        <v>9.5</v>
      </c>
      <c r="AC2090">
        <v>40.4</v>
      </c>
      <c r="AD2090">
        <v>87951</v>
      </c>
      <c r="AE2090">
        <v>90.6</v>
      </c>
      <c r="AF2090">
        <v>33.9</v>
      </c>
      <c r="AG2090" t="s">
        <v>64</v>
      </c>
      <c r="AH2090" t="s">
        <v>68</v>
      </c>
      <c r="AI2090" t="s">
        <v>56</v>
      </c>
      <c r="AJ2090">
        <v>60</v>
      </c>
      <c r="AK2090">
        <v>256</v>
      </c>
      <c r="AL2090">
        <v>0.7581</v>
      </c>
      <c r="AM2090">
        <v>0.4173</v>
      </c>
      <c r="AN2090">
        <v>0.73899999999999999</v>
      </c>
      <c r="AO2090">
        <f>Data[[#This Row],[labeller_confidence_score]]-Data[[#This Row],[cytodiffusion_classification_confidence]]</f>
        <v>0.32169999999999999</v>
      </c>
    </row>
    <row r="2091" spans="1:41" x14ac:dyDescent="0.3">
      <c r="A2091" t="s">
        <v>2164</v>
      </c>
      <c r="B2091" t="s">
        <v>54</v>
      </c>
      <c r="C2091">
        <v>0</v>
      </c>
      <c r="D2091" t="s">
        <v>54</v>
      </c>
      <c r="E2091">
        <v>7.87</v>
      </c>
      <c r="F2091">
        <v>0</v>
      </c>
      <c r="G2091">
        <v>0</v>
      </c>
      <c r="H2091">
        <v>1</v>
      </c>
      <c r="I2091">
        <f>Data[[#This Row],[nucleus_area_pct]]/Data[[#This Row],[cytoplasm_ratio]]</f>
        <v>0</v>
      </c>
      <c r="J2091">
        <v>0.91300000000000003</v>
      </c>
      <c r="K2091">
        <v>0.182</v>
      </c>
      <c r="L2091">
        <v>0.38</v>
      </c>
      <c r="M2091">
        <v>1</v>
      </c>
      <c r="N2091">
        <v>0.94199999999999995</v>
      </c>
      <c r="O2091">
        <v>210</v>
      </c>
      <c r="P2091">
        <v>57</v>
      </c>
      <c r="Q2091">
        <v>220</v>
      </c>
      <c r="R2091">
        <v>123</v>
      </c>
      <c r="S2091">
        <v>106</v>
      </c>
      <c r="T2091">
        <f>(Data[[#This Row],[mean_r]]/256)*100</f>
        <v>85.9375</v>
      </c>
      <c r="U2091">
        <f>(Data[[#This Row],[mean_g]]/256)*100</f>
        <v>48.046875</v>
      </c>
      <c r="V2091">
        <f>(Data[[#This Row],[mean_b]]/256)*100</f>
        <v>41.40625</v>
      </c>
      <c r="W2091">
        <v>0.442</v>
      </c>
      <c r="X2091" t="s">
        <v>51</v>
      </c>
      <c r="Y2091" t="s">
        <v>45</v>
      </c>
      <c r="Z2091">
        <v>4657</v>
      </c>
      <c r="AA2091">
        <v>5.25</v>
      </c>
      <c r="AB2091">
        <v>12.7</v>
      </c>
      <c r="AC2091">
        <v>49</v>
      </c>
      <c r="AD2091">
        <v>168570</v>
      </c>
      <c r="AE2091">
        <v>69.2</v>
      </c>
      <c r="AF2091">
        <v>34.299999999999997</v>
      </c>
      <c r="AG2091" t="s">
        <v>41</v>
      </c>
      <c r="AH2091" t="s">
        <v>68</v>
      </c>
      <c r="AI2091" t="s">
        <v>52</v>
      </c>
      <c r="AJ2091">
        <v>40</v>
      </c>
      <c r="AK2091">
        <v>512</v>
      </c>
      <c r="AL2091">
        <v>0.122</v>
      </c>
      <c r="AM2091">
        <v>0.81669999999999998</v>
      </c>
      <c r="AN2091">
        <v>0.94240000000000002</v>
      </c>
      <c r="AO2091">
        <f>Data[[#This Row],[labeller_confidence_score]]-Data[[#This Row],[cytodiffusion_classification_confidence]]</f>
        <v>0.12570000000000003</v>
      </c>
    </row>
    <row r="2092" spans="1:41" x14ac:dyDescent="0.3">
      <c r="A2092" t="s">
        <v>2165</v>
      </c>
      <c r="B2092" t="s">
        <v>103</v>
      </c>
      <c r="C2092">
        <v>1</v>
      </c>
      <c r="D2092" t="s">
        <v>104</v>
      </c>
      <c r="E2092">
        <v>2.84</v>
      </c>
      <c r="F2092">
        <v>0</v>
      </c>
      <c r="G2092">
        <v>0</v>
      </c>
      <c r="H2092">
        <v>1</v>
      </c>
      <c r="I2092">
        <f>Data[[#This Row],[nucleus_area_pct]]/Data[[#This Row],[cytoplasm_ratio]]</f>
        <v>0</v>
      </c>
      <c r="J2092">
        <v>0.38300000000000001</v>
      </c>
      <c r="K2092">
        <v>0.71699999999999997</v>
      </c>
      <c r="L2092">
        <v>0.84</v>
      </c>
      <c r="M2092">
        <v>1</v>
      </c>
      <c r="N2092">
        <v>0.78700000000000003</v>
      </c>
      <c r="O2092">
        <v>106</v>
      </c>
      <c r="P2092">
        <v>36</v>
      </c>
      <c r="Q2092">
        <v>221</v>
      </c>
      <c r="R2092">
        <v>100</v>
      </c>
      <c r="S2092">
        <v>115</v>
      </c>
      <c r="T2092">
        <f>(Data[[#This Row],[mean_r]]/256)*100</f>
        <v>86.328125</v>
      </c>
      <c r="U2092">
        <f>(Data[[#This Row],[mean_g]]/256)*100</f>
        <v>39.0625</v>
      </c>
      <c r="V2092">
        <f>(Data[[#This Row],[mean_b]]/256)*100</f>
        <v>44.921875</v>
      </c>
      <c r="W2092">
        <v>0.497</v>
      </c>
      <c r="X2092" t="s">
        <v>51</v>
      </c>
      <c r="Y2092" t="s">
        <v>45</v>
      </c>
      <c r="Z2092">
        <v>8319</v>
      </c>
      <c r="AA2092">
        <v>3.62</v>
      </c>
      <c r="AB2092">
        <v>11.7</v>
      </c>
      <c r="AC2092">
        <v>41.2</v>
      </c>
      <c r="AD2092">
        <v>387876</v>
      </c>
      <c r="AE2092">
        <v>77.400000000000006</v>
      </c>
      <c r="AF2092">
        <v>34.1</v>
      </c>
      <c r="AG2092" t="s">
        <v>46</v>
      </c>
      <c r="AH2092" t="s">
        <v>47</v>
      </c>
      <c r="AI2092" t="s">
        <v>52</v>
      </c>
      <c r="AJ2092">
        <v>100</v>
      </c>
      <c r="AK2092">
        <v>360</v>
      </c>
      <c r="AL2092">
        <v>0.78120000000000001</v>
      </c>
      <c r="AM2092">
        <v>0.75529999999999997</v>
      </c>
      <c r="AN2092">
        <v>0.71779999999999999</v>
      </c>
      <c r="AO2092">
        <f>Data[[#This Row],[labeller_confidence_score]]-Data[[#This Row],[cytodiffusion_classification_confidence]]</f>
        <v>-3.7499999999999978E-2</v>
      </c>
    </row>
    <row r="2093" spans="1:41" x14ac:dyDescent="0.3">
      <c r="A2093" t="s">
        <v>2166</v>
      </c>
      <c r="B2093" t="s">
        <v>60</v>
      </c>
      <c r="C2093">
        <v>0</v>
      </c>
      <c r="D2093" t="s">
        <v>50</v>
      </c>
      <c r="E2093">
        <v>16.22</v>
      </c>
      <c r="F2093">
        <v>65.099999999999994</v>
      </c>
      <c r="G2093">
        <v>0.315</v>
      </c>
      <c r="H2093">
        <v>0.38900000000000001</v>
      </c>
      <c r="I2093">
        <f>Data[[#This Row],[nucleus_area_pct]]/Data[[#This Row],[cytoplasm_ratio]]</f>
        <v>167.35218508997428</v>
      </c>
      <c r="J2093">
        <v>0.69599999999999995</v>
      </c>
      <c r="K2093">
        <v>0.68700000000000006</v>
      </c>
      <c r="L2093">
        <v>2.4500000000000002</v>
      </c>
      <c r="M2093">
        <v>1</v>
      </c>
      <c r="N2093">
        <v>0.80400000000000005</v>
      </c>
      <c r="O2093">
        <v>489</v>
      </c>
      <c r="P2093">
        <v>100</v>
      </c>
      <c r="Q2093">
        <v>225</v>
      </c>
      <c r="R2093">
        <v>188</v>
      </c>
      <c r="S2093">
        <v>174</v>
      </c>
      <c r="T2093">
        <f>(Data[[#This Row],[mean_r]]/256)*100</f>
        <v>87.890625</v>
      </c>
      <c r="U2093">
        <f>(Data[[#This Row],[mean_g]]/256)*100</f>
        <v>73.4375</v>
      </c>
      <c r="V2093">
        <f>(Data[[#This Row],[mean_b]]/256)*100</f>
        <v>67.96875</v>
      </c>
      <c r="W2093">
        <v>0.629</v>
      </c>
      <c r="X2093" t="s">
        <v>39</v>
      </c>
      <c r="Y2093" t="s">
        <v>45</v>
      </c>
      <c r="Z2093">
        <v>9523</v>
      </c>
      <c r="AA2093">
        <v>6.91</v>
      </c>
      <c r="AB2093">
        <v>14.3</v>
      </c>
      <c r="AC2093">
        <v>35.4</v>
      </c>
      <c r="AD2093">
        <v>144395</v>
      </c>
      <c r="AE2093">
        <v>86.5</v>
      </c>
      <c r="AF2093">
        <v>34.5</v>
      </c>
      <c r="AG2093" t="s">
        <v>46</v>
      </c>
      <c r="AH2093" t="s">
        <v>47</v>
      </c>
      <c r="AI2093" t="s">
        <v>43</v>
      </c>
      <c r="AJ2093">
        <v>60</v>
      </c>
      <c r="AK2093">
        <v>360</v>
      </c>
      <c r="AL2093">
        <v>0</v>
      </c>
      <c r="AM2093">
        <v>0.83709999999999996</v>
      </c>
      <c r="AN2093">
        <v>1</v>
      </c>
      <c r="AO2093">
        <f>Data[[#This Row],[labeller_confidence_score]]-Data[[#This Row],[cytodiffusion_classification_confidence]]</f>
        <v>0.16290000000000004</v>
      </c>
    </row>
    <row r="2094" spans="1:41" x14ac:dyDescent="0.3">
      <c r="A2094" t="s">
        <v>2167</v>
      </c>
      <c r="B2094" t="s">
        <v>49</v>
      </c>
      <c r="C2094">
        <v>0</v>
      </c>
      <c r="D2094" t="s">
        <v>50</v>
      </c>
      <c r="E2094">
        <v>13.15</v>
      </c>
      <c r="F2094">
        <v>53.2</v>
      </c>
      <c r="G2094">
        <v>0.432</v>
      </c>
      <c r="H2094">
        <v>0.44</v>
      </c>
      <c r="I2094">
        <f>Data[[#This Row],[nucleus_area_pct]]/Data[[#This Row],[cytoplasm_ratio]]</f>
        <v>120.90909090909092</v>
      </c>
      <c r="J2094">
        <v>0.72899999999999998</v>
      </c>
      <c r="K2094">
        <v>0.41899999999999998</v>
      </c>
      <c r="L2094">
        <v>3.59</v>
      </c>
      <c r="M2094">
        <v>2.9</v>
      </c>
      <c r="N2094">
        <v>0.78500000000000003</v>
      </c>
      <c r="O2094">
        <v>457</v>
      </c>
      <c r="P2094">
        <v>65</v>
      </c>
      <c r="Q2094">
        <v>193</v>
      </c>
      <c r="R2094">
        <v>142</v>
      </c>
      <c r="S2094">
        <v>190</v>
      </c>
      <c r="T2094">
        <f>(Data[[#This Row],[mean_r]]/256)*100</f>
        <v>75.390625</v>
      </c>
      <c r="U2094">
        <f>(Data[[#This Row],[mean_g]]/256)*100</f>
        <v>55.46875</v>
      </c>
      <c r="V2094">
        <f>(Data[[#This Row],[mean_b]]/256)*100</f>
        <v>74.21875</v>
      </c>
      <c r="W2094">
        <v>0.67200000000000004</v>
      </c>
      <c r="X2094" t="s">
        <v>39</v>
      </c>
      <c r="Y2094" t="s">
        <v>40</v>
      </c>
      <c r="Z2094">
        <v>5289</v>
      </c>
      <c r="AA2094">
        <v>6.11</v>
      </c>
      <c r="AB2094">
        <v>14.2</v>
      </c>
      <c r="AC2094">
        <v>39.700000000000003</v>
      </c>
      <c r="AD2094">
        <v>235826</v>
      </c>
      <c r="AE2094">
        <v>97.3</v>
      </c>
      <c r="AF2094">
        <v>35</v>
      </c>
      <c r="AG2094" t="s">
        <v>64</v>
      </c>
      <c r="AH2094" t="s">
        <v>42</v>
      </c>
      <c r="AI2094" t="s">
        <v>56</v>
      </c>
      <c r="AJ2094">
        <v>40</v>
      </c>
      <c r="AK2094">
        <v>512</v>
      </c>
      <c r="AL2094">
        <v>0.1135</v>
      </c>
      <c r="AM2094">
        <v>0.93810000000000004</v>
      </c>
      <c r="AN2094">
        <v>0.85040000000000004</v>
      </c>
      <c r="AO2094">
        <f>Data[[#This Row],[labeller_confidence_score]]-Data[[#This Row],[cytodiffusion_classification_confidence]]</f>
        <v>-8.77E-2</v>
      </c>
    </row>
    <row r="2095" spans="1:41" x14ac:dyDescent="0.3">
      <c r="A2095" t="s">
        <v>2168</v>
      </c>
      <c r="B2095" t="s">
        <v>120</v>
      </c>
      <c r="C2095">
        <v>1</v>
      </c>
      <c r="D2095" t="s">
        <v>104</v>
      </c>
      <c r="E2095">
        <v>6.31</v>
      </c>
      <c r="F2095">
        <v>0</v>
      </c>
      <c r="G2095">
        <v>0</v>
      </c>
      <c r="H2095">
        <v>1</v>
      </c>
      <c r="I2095">
        <f>Data[[#This Row],[nucleus_area_pct]]/Data[[#This Row],[cytoplasm_ratio]]</f>
        <v>0</v>
      </c>
      <c r="J2095">
        <v>0.97</v>
      </c>
      <c r="K2095">
        <v>0.05</v>
      </c>
      <c r="L2095">
        <v>0.39</v>
      </c>
      <c r="M2095">
        <v>1</v>
      </c>
      <c r="N2095">
        <v>0.98899999999999999</v>
      </c>
      <c r="O2095">
        <v>133</v>
      </c>
      <c r="P2095">
        <v>46</v>
      </c>
      <c r="Q2095">
        <v>234</v>
      </c>
      <c r="R2095">
        <v>125</v>
      </c>
      <c r="S2095">
        <v>133</v>
      </c>
      <c r="T2095">
        <f>(Data[[#This Row],[mean_r]]/256)*100</f>
        <v>91.40625</v>
      </c>
      <c r="U2095">
        <f>(Data[[#This Row],[mean_g]]/256)*100</f>
        <v>48.828125</v>
      </c>
      <c r="V2095">
        <f>(Data[[#This Row],[mean_b]]/256)*100</f>
        <v>51.953125</v>
      </c>
      <c r="W2095">
        <v>0.64</v>
      </c>
      <c r="X2095" t="s">
        <v>39</v>
      </c>
      <c r="Y2095" t="s">
        <v>45</v>
      </c>
      <c r="Z2095">
        <v>9878</v>
      </c>
      <c r="AA2095">
        <v>4.95</v>
      </c>
      <c r="AB2095">
        <v>10.7</v>
      </c>
      <c r="AC2095">
        <v>43.2</v>
      </c>
      <c r="AD2095">
        <v>254708</v>
      </c>
      <c r="AE2095">
        <v>83.7</v>
      </c>
      <c r="AF2095">
        <v>33.4</v>
      </c>
      <c r="AG2095" t="s">
        <v>41</v>
      </c>
      <c r="AH2095" t="s">
        <v>42</v>
      </c>
      <c r="AI2095" t="s">
        <v>43</v>
      </c>
      <c r="AJ2095">
        <v>40</v>
      </c>
      <c r="AK2095">
        <v>224</v>
      </c>
      <c r="AL2095">
        <v>0.98850000000000005</v>
      </c>
      <c r="AM2095">
        <v>0.70279999999999998</v>
      </c>
      <c r="AN2095">
        <v>0.83899999999999997</v>
      </c>
      <c r="AO2095">
        <f>Data[[#This Row],[labeller_confidence_score]]-Data[[#This Row],[cytodiffusion_classification_confidence]]</f>
        <v>0.13619999999999999</v>
      </c>
    </row>
    <row r="2096" spans="1:41" x14ac:dyDescent="0.3">
      <c r="A2096" t="s">
        <v>2169</v>
      </c>
      <c r="B2096" t="s">
        <v>58</v>
      </c>
      <c r="C2096">
        <v>1</v>
      </c>
      <c r="D2096" t="s">
        <v>38</v>
      </c>
      <c r="E2096">
        <v>13.68</v>
      </c>
      <c r="F2096">
        <v>72.7</v>
      </c>
      <c r="G2096">
        <v>0.79700000000000004</v>
      </c>
      <c r="H2096">
        <v>0.27200000000000002</v>
      </c>
      <c r="I2096">
        <f>Data[[#This Row],[nucleus_area_pct]]/Data[[#This Row],[cytoplasm_ratio]]</f>
        <v>267.27941176470586</v>
      </c>
      <c r="J2096">
        <v>0.79100000000000004</v>
      </c>
      <c r="K2096">
        <v>0.154</v>
      </c>
      <c r="L2096">
        <v>1.87</v>
      </c>
      <c r="M2096">
        <v>1.2</v>
      </c>
      <c r="N2096">
        <v>0.80400000000000005</v>
      </c>
      <c r="O2096">
        <v>721</v>
      </c>
      <c r="P2096">
        <v>81</v>
      </c>
      <c r="Q2096">
        <v>186</v>
      </c>
      <c r="R2096">
        <v>150</v>
      </c>
      <c r="S2096">
        <v>175</v>
      </c>
      <c r="T2096">
        <f>(Data[[#This Row],[mean_r]]/256)*100</f>
        <v>72.65625</v>
      </c>
      <c r="U2096">
        <f>(Data[[#This Row],[mean_g]]/256)*100</f>
        <v>58.59375</v>
      </c>
      <c r="V2096">
        <f>(Data[[#This Row],[mean_b]]/256)*100</f>
        <v>68.359375</v>
      </c>
      <c r="W2096">
        <v>0.74299999999999999</v>
      </c>
      <c r="X2096" t="s">
        <v>51</v>
      </c>
      <c r="Y2096" t="s">
        <v>40</v>
      </c>
      <c r="Z2096">
        <v>2039</v>
      </c>
      <c r="AA2096">
        <v>4.62</v>
      </c>
      <c r="AB2096">
        <v>13.2</v>
      </c>
      <c r="AC2096">
        <v>35.5</v>
      </c>
      <c r="AD2096">
        <v>365530</v>
      </c>
      <c r="AE2096">
        <v>78.099999999999994</v>
      </c>
      <c r="AF2096">
        <v>34.200000000000003</v>
      </c>
      <c r="AG2096" t="s">
        <v>46</v>
      </c>
      <c r="AH2096" t="s">
        <v>42</v>
      </c>
      <c r="AI2096" t="s">
        <v>43</v>
      </c>
      <c r="AJ2096">
        <v>100</v>
      </c>
      <c r="AK2096">
        <v>256</v>
      </c>
      <c r="AL2096">
        <v>0.85519999999999996</v>
      </c>
      <c r="AM2096">
        <v>0.78490000000000004</v>
      </c>
      <c r="AN2096">
        <v>0.82799999999999996</v>
      </c>
      <c r="AO2096">
        <f>Data[[#This Row],[labeller_confidence_score]]-Data[[#This Row],[cytodiffusion_classification_confidence]]</f>
        <v>4.3099999999999916E-2</v>
      </c>
    </row>
    <row r="2097" spans="1:41" x14ac:dyDescent="0.3">
      <c r="A2097" t="s">
        <v>2170</v>
      </c>
      <c r="B2097" t="s">
        <v>180</v>
      </c>
      <c r="C2097">
        <v>1</v>
      </c>
      <c r="D2097" t="s">
        <v>181</v>
      </c>
      <c r="E2097">
        <v>6.21</v>
      </c>
      <c r="F2097">
        <v>0</v>
      </c>
      <c r="G2097">
        <v>0</v>
      </c>
      <c r="H2097">
        <v>1</v>
      </c>
      <c r="I2097">
        <f>Data[[#This Row],[nucleus_area_pct]]/Data[[#This Row],[cytoplasm_ratio]]</f>
        <v>0</v>
      </c>
      <c r="J2097">
        <v>0.40200000000000002</v>
      </c>
      <c r="K2097">
        <v>0.99</v>
      </c>
      <c r="L2097">
        <v>0.84</v>
      </c>
      <c r="M2097">
        <v>1</v>
      </c>
      <c r="N2097">
        <v>0.75600000000000001</v>
      </c>
      <c r="O2097">
        <v>173</v>
      </c>
      <c r="P2097">
        <v>63</v>
      </c>
      <c r="Q2097">
        <v>215</v>
      </c>
      <c r="R2097">
        <v>121</v>
      </c>
      <c r="S2097">
        <v>134</v>
      </c>
      <c r="T2097">
        <f>(Data[[#This Row],[mean_r]]/256)*100</f>
        <v>83.984375</v>
      </c>
      <c r="U2097">
        <f>(Data[[#This Row],[mean_g]]/256)*100</f>
        <v>47.265625</v>
      </c>
      <c r="V2097">
        <f>(Data[[#This Row],[mean_b]]/256)*100</f>
        <v>52.34375</v>
      </c>
      <c r="W2097">
        <v>0.54900000000000004</v>
      </c>
      <c r="X2097" t="s">
        <v>39</v>
      </c>
      <c r="Y2097" t="s">
        <v>45</v>
      </c>
      <c r="Z2097">
        <v>5679</v>
      </c>
      <c r="AA2097">
        <v>5.45</v>
      </c>
      <c r="AB2097">
        <v>12.2</v>
      </c>
      <c r="AC2097">
        <v>38.799999999999997</v>
      </c>
      <c r="AD2097">
        <v>234178</v>
      </c>
      <c r="AE2097">
        <v>99.4</v>
      </c>
      <c r="AF2097">
        <v>33.299999999999997</v>
      </c>
      <c r="AG2097" t="s">
        <v>41</v>
      </c>
      <c r="AH2097" t="s">
        <v>47</v>
      </c>
      <c r="AI2097" t="s">
        <v>43</v>
      </c>
      <c r="AJ2097">
        <v>100</v>
      </c>
      <c r="AK2097">
        <v>224</v>
      </c>
      <c r="AL2097">
        <v>0.74060000000000004</v>
      </c>
      <c r="AM2097">
        <v>0.74350000000000005</v>
      </c>
      <c r="AN2097">
        <v>0.87219999999999998</v>
      </c>
      <c r="AO2097">
        <f>Data[[#This Row],[labeller_confidence_score]]-Data[[#This Row],[cytodiffusion_classification_confidence]]</f>
        <v>0.12869999999999993</v>
      </c>
    </row>
    <row r="2098" spans="1:41" x14ac:dyDescent="0.3">
      <c r="A2098" t="s">
        <v>2171</v>
      </c>
      <c r="B2098" t="s">
        <v>87</v>
      </c>
      <c r="C2098">
        <v>0</v>
      </c>
      <c r="D2098" t="s">
        <v>50</v>
      </c>
      <c r="E2098">
        <v>11.54</v>
      </c>
      <c r="F2098">
        <v>54.7</v>
      </c>
      <c r="G2098">
        <v>0.45100000000000001</v>
      </c>
      <c r="H2098">
        <v>0.59399999999999997</v>
      </c>
      <c r="I2098">
        <f>Data[[#This Row],[nucleus_area_pct]]/Data[[#This Row],[cytoplasm_ratio]]</f>
        <v>92.08754208754209</v>
      </c>
      <c r="J2098">
        <v>0.78100000000000003</v>
      </c>
      <c r="K2098">
        <v>0.47399999999999998</v>
      </c>
      <c r="L2098">
        <v>4.53</v>
      </c>
      <c r="M2098">
        <v>2.5</v>
      </c>
      <c r="N2098">
        <v>0.81699999999999995</v>
      </c>
      <c r="O2098">
        <v>531</v>
      </c>
      <c r="P2098">
        <v>82</v>
      </c>
      <c r="Q2098">
        <v>251</v>
      </c>
      <c r="R2098">
        <v>134</v>
      </c>
      <c r="S2098">
        <v>149</v>
      </c>
      <c r="T2098">
        <f>(Data[[#This Row],[mean_r]]/256)*100</f>
        <v>98.046875</v>
      </c>
      <c r="U2098">
        <f>(Data[[#This Row],[mean_g]]/256)*100</f>
        <v>52.34375</v>
      </c>
      <c r="V2098">
        <f>(Data[[#This Row],[mean_b]]/256)*100</f>
        <v>58.203125</v>
      </c>
      <c r="W2098">
        <v>0.621</v>
      </c>
      <c r="X2098" t="s">
        <v>63</v>
      </c>
      <c r="Y2098" t="s">
        <v>45</v>
      </c>
      <c r="Z2098">
        <v>7008</v>
      </c>
      <c r="AA2098">
        <v>4.51</v>
      </c>
      <c r="AB2098">
        <v>17.3</v>
      </c>
      <c r="AC2098">
        <v>38.799999999999997</v>
      </c>
      <c r="AD2098">
        <v>151074</v>
      </c>
      <c r="AE2098">
        <v>80.099999999999994</v>
      </c>
      <c r="AF2098">
        <v>30.4</v>
      </c>
      <c r="AG2098" t="s">
        <v>64</v>
      </c>
      <c r="AH2098" t="s">
        <v>47</v>
      </c>
      <c r="AI2098" t="s">
        <v>56</v>
      </c>
      <c r="AJ2098">
        <v>100</v>
      </c>
      <c r="AK2098">
        <v>224</v>
      </c>
      <c r="AL2098">
        <v>6.2399999999999997E-2</v>
      </c>
      <c r="AM2098">
        <v>0.85570000000000002</v>
      </c>
      <c r="AN2098">
        <v>0.83860000000000001</v>
      </c>
      <c r="AO2098">
        <f>Data[[#This Row],[labeller_confidence_score]]-Data[[#This Row],[cytodiffusion_classification_confidence]]</f>
        <v>-1.7100000000000004E-2</v>
      </c>
    </row>
    <row r="2099" spans="1:41" x14ac:dyDescent="0.3">
      <c r="A2099" t="s">
        <v>2172</v>
      </c>
      <c r="B2099" t="s">
        <v>74</v>
      </c>
      <c r="C2099">
        <v>0</v>
      </c>
      <c r="D2099" t="s">
        <v>75</v>
      </c>
      <c r="E2099">
        <v>2.75</v>
      </c>
      <c r="F2099">
        <v>0</v>
      </c>
      <c r="G2099">
        <v>0</v>
      </c>
      <c r="H2099">
        <v>1</v>
      </c>
      <c r="I2099">
        <f>Data[[#This Row],[nucleus_area_pct]]/Data[[#This Row],[cytoplasm_ratio]]</f>
        <v>0</v>
      </c>
      <c r="J2099">
        <v>0.77200000000000002</v>
      </c>
      <c r="K2099">
        <v>0.40899999999999997</v>
      </c>
      <c r="L2099">
        <v>2.34</v>
      </c>
      <c r="M2099">
        <v>1</v>
      </c>
      <c r="N2099">
        <v>0.83399999999999996</v>
      </c>
      <c r="O2099">
        <v>12</v>
      </c>
      <c r="P2099">
        <v>17</v>
      </c>
      <c r="Q2099">
        <v>230</v>
      </c>
      <c r="R2099">
        <v>160</v>
      </c>
      <c r="S2099">
        <v>168</v>
      </c>
      <c r="T2099">
        <f>(Data[[#This Row],[mean_r]]/256)*100</f>
        <v>89.84375</v>
      </c>
      <c r="U2099">
        <f>(Data[[#This Row],[mean_g]]/256)*100</f>
        <v>62.5</v>
      </c>
      <c r="V2099">
        <f>(Data[[#This Row],[mean_b]]/256)*100</f>
        <v>65.625</v>
      </c>
      <c r="W2099">
        <v>0.58399999999999996</v>
      </c>
      <c r="X2099" t="s">
        <v>63</v>
      </c>
      <c r="Y2099" t="s">
        <v>45</v>
      </c>
      <c r="Z2099">
        <v>12650</v>
      </c>
      <c r="AA2099">
        <v>5.27</v>
      </c>
      <c r="AB2099">
        <v>11.8</v>
      </c>
      <c r="AC2099">
        <v>44.7</v>
      </c>
      <c r="AD2099">
        <v>316779</v>
      </c>
      <c r="AE2099">
        <v>93.9</v>
      </c>
      <c r="AF2099">
        <v>33.799999999999997</v>
      </c>
      <c r="AG2099" t="s">
        <v>41</v>
      </c>
      <c r="AH2099" t="s">
        <v>47</v>
      </c>
      <c r="AI2099" t="s">
        <v>56</v>
      </c>
      <c r="AJ2099">
        <v>100</v>
      </c>
      <c r="AK2099">
        <v>224</v>
      </c>
      <c r="AL2099">
        <v>7.8600000000000003E-2</v>
      </c>
      <c r="AM2099">
        <v>0.95279999999999998</v>
      </c>
      <c r="AN2099">
        <v>1</v>
      </c>
      <c r="AO2099">
        <f>Data[[#This Row],[labeller_confidence_score]]-Data[[#This Row],[cytodiffusion_classification_confidence]]</f>
        <v>4.720000000000002E-2</v>
      </c>
    </row>
    <row r="2100" spans="1:41" x14ac:dyDescent="0.3">
      <c r="A2100" t="s">
        <v>2173</v>
      </c>
      <c r="B2100" t="s">
        <v>60</v>
      </c>
      <c r="C2100">
        <v>0</v>
      </c>
      <c r="D2100" t="s">
        <v>50</v>
      </c>
      <c r="E2100">
        <v>16.309999999999999</v>
      </c>
      <c r="F2100">
        <v>66</v>
      </c>
      <c r="G2100">
        <v>0.41799999999999998</v>
      </c>
      <c r="H2100">
        <v>0.441</v>
      </c>
      <c r="I2100">
        <f>Data[[#This Row],[nucleus_area_pct]]/Data[[#This Row],[cytoplasm_ratio]]</f>
        <v>149.65986394557822</v>
      </c>
      <c r="J2100">
        <v>0.84499999999999997</v>
      </c>
      <c r="K2100">
        <v>0.42499999999999999</v>
      </c>
      <c r="L2100">
        <v>2.2799999999999998</v>
      </c>
      <c r="M2100">
        <v>1</v>
      </c>
      <c r="N2100">
        <v>0.81899999999999995</v>
      </c>
      <c r="O2100">
        <v>668</v>
      </c>
      <c r="P2100">
        <v>102</v>
      </c>
      <c r="Q2100">
        <v>181</v>
      </c>
      <c r="R2100">
        <v>154</v>
      </c>
      <c r="S2100">
        <v>172</v>
      </c>
      <c r="T2100">
        <f>(Data[[#This Row],[mean_r]]/256)*100</f>
        <v>70.703125</v>
      </c>
      <c r="U2100">
        <f>(Data[[#This Row],[mean_g]]/256)*100</f>
        <v>60.15625</v>
      </c>
      <c r="V2100">
        <f>(Data[[#This Row],[mean_b]]/256)*100</f>
        <v>67.1875</v>
      </c>
      <c r="W2100">
        <v>0.53800000000000003</v>
      </c>
      <c r="X2100" t="s">
        <v>51</v>
      </c>
      <c r="Y2100" t="s">
        <v>45</v>
      </c>
      <c r="Z2100">
        <v>10321</v>
      </c>
      <c r="AA2100">
        <v>5.29</v>
      </c>
      <c r="AB2100">
        <v>12.5</v>
      </c>
      <c r="AC2100">
        <v>48.2</v>
      </c>
      <c r="AD2100">
        <v>218281</v>
      </c>
      <c r="AE2100">
        <v>88.3</v>
      </c>
      <c r="AF2100">
        <v>35.1</v>
      </c>
      <c r="AG2100" t="s">
        <v>41</v>
      </c>
      <c r="AH2100" t="s">
        <v>42</v>
      </c>
      <c r="AI2100" t="s">
        <v>43</v>
      </c>
      <c r="AJ2100">
        <v>100</v>
      </c>
      <c r="AK2100">
        <v>360</v>
      </c>
      <c r="AL2100">
        <v>0</v>
      </c>
      <c r="AM2100">
        <v>0.96350000000000002</v>
      </c>
      <c r="AN2100">
        <v>0.82430000000000003</v>
      </c>
      <c r="AO2100">
        <f>Data[[#This Row],[labeller_confidence_score]]-Data[[#This Row],[cytodiffusion_classification_confidence]]</f>
        <v>-0.13919999999999999</v>
      </c>
    </row>
    <row r="2101" spans="1:41" x14ac:dyDescent="0.3">
      <c r="A2101" t="s">
        <v>2174</v>
      </c>
      <c r="B2101" t="s">
        <v>74</v>
      </c>
      <c r="C2101">
        <v>0</v>
      </c>
      <c r="D2101" t="s">
        <v>75</v>
      </c>
      <c r="E2101">
        <v>2.94</v>
      </c>
      <c r="F2101">
        <v>0</v>
      </c>
      <c r="G2101">
        <v>0</v>
      </c>
      <c r="H2101">
        <v>1</v>
      </c>
      <c r="I2101">
        <f>Data[[#This Row],[nucleus_area_pct]]/Data[[#This Row],[cytoplasm_ratio]]</f>
        <v>0</v>
      </c>
      <c r="J2101">
        <v>0.71599999999999997</v>
      </c>
      <c r="K2101">
        <v>0.372</v>
      </c>
      <c r="L2101">
        <v>2.77</v>
      </c>
      <c r="M2101">
        <v>1</v>
      </c>
      <c r="N2101">
        <v>0.80400000000000005</v>
      </c>
      <c r="O2101">
        <v>26</v>
      </c>
      <c r="P2101">
        <v>18</v>
      </c>
      <c r="Q2101">
        <v>205</v>
      </c>
      <c r="R2101">
        <v>134</v>
      </c>
      <c r="S2101">
        <v>155</v>
      </c>
      <c r="T2101">
        <f>(Data[[#This Row],[mean_r]]/256)*100</f>
        <v>80.078125</v>
      </c>
      <c r="U2101">
        <f>(Data[[#This Row],[mean_g]]/256)*100</f>
        <v>52.34375</v>
      </c>
      <c r="V2101">
        <f>(Data[[#This Row],[mean_b]]/256)*100</f>
        <v>60.546875</v>
      </c>
      <c r="W2101">
        <v>0.54700000000000004</v>
      </c>
      <c r="X2101" t="s">
        <v>51</v>
      </c>
      <c r="Y2101" t="s">
        <v>40</v>
      </c>
      <c r="Z2101">
        <v>6777</v>
      </c>
      <c r="AA2101">
        <v>5.52</v>
      </c>
      <c r="AB2101">
        <v>15.4</v>
      </c>
      <c r="AC2101">
        <v>36.9</v>
      </c>
      <c r="AD2101">
        <v>48269</v>
      </c>
      <c r="AE2101">
        <v>83.5</v>
      </c>
      <c r="AF2101">
        <v>34.1</v>
      </c>
      <c r="AG2101" t="s">
        <v>41</v>
      </c>
      <c r="AH2101" t="s">
        <v>47</v>
      </c>
      <c r="AI2101" t="s">
        <v>43</v>
      </c>
      <c r="AJ2101">
        <v>60</v>
      </c>
      <c r="AK2101">
        <v>512</v>
      </c>
      <c r="AL2101">
        <v>2.3699999999999999E-2</v>
      </c>
      <c r="AM2101">
        <v>0.95189999999999997</v>
      </c>
      <c r="AN2101">
        <v>0.9304</v>
      </c>
      <c r="AO2101">
        <f>Data[[#This Row],[labeller_confidence_score]]-Data[[#This Row],[cytodiffusion_classification_confidence]]</f>
        <v>-2.1499999999999964E-2</v>
      </c>
    </row>
    <row r="2102" spans="1:41" x14ac:dyDescent="0.3">
      <c r="A2102" t="s">
        <v>2175</v>
      </c>
      <c r="B2102" t="s">
        <v>49</v>
      </c>
      <c r="C2102">
        <v>0</v>
      </c>
      <c r="D2102" t="s">
        <v>50</v>
      </c>
      <c r="E2102">
        <v>13.02</v>
      </c>
      <c r="F2102">
        <v>53.4</v>
      </c>
      <c r="G2102">
        <v>0.65800000000000003</v>
      </c>
      <c r="H2102">
        <v>0.505</v>
      </c>
      <c r="I2102">
        <f>Data[[#This Row],[nucleus_area_pct]]/Data[[#This Row],[cytoplasm_ratio]]</f>
        <v>105.74257425742574</v>
      </c>
      <c r="J2102">
        <v>0.79300000000000004</v>
      </c>
      <c r="K2102">
        <v>0.39900000000000002</v>
      </c>
      <c r="L2102">
        <v>3.05</v>
      </c>
      <c r="M2102">
        <v>3</v>
      </c>
      <c r="N2102">
        <v>0.88200000000000001</v>
      </c>
      <c r="O2102">
        <v>485</v>
      </c>
      <c r="P2102">
        <v>64</v>
      </c>
      <c r="Q2102">
        <v>207</v>
      </c>
      <c r="R2102">
        <v>157</v>
      </c>
      <c r="S2102">
        <v>184</v>
      </c>
      <c r="T2102">
        <f>(Data[[#This Row],[mean_r]]/256)*100</f>
        <v>80.859375</v>
      </c>
      <c r="U2102">
        <f>(Data[[#This Row],[mean_g]]/256)*100</f>
        <v>61.328125</v>
      </c>
      <c r="V2102">
        <f>(Data[[#This Row],[mean_b]]/256)*100</f>
        <v>71.875</v>
      </c>
      <c r="W2102">
        <v>0.65500000000000003</v>
      </c>
      <c r="X2102" t="s">
        <v>39</v>
      </c>
      <c r="Y2102" t="s">
        <v>45</v>
      </c>
      <c r="Z2102">
        <v>9367</v>
      </c>
      <c r="AA2102">
        <v>5.03</v>
      </c>
      <c r="AB2102">
        <v>14.2</v>
      </c>
      <c r="AC2102">
        <v>46.4</v>
      </c>
      <c r="AD2102">
        <v>283141</v>
      </c>
      <c r="AE2102">
        <v>99.4</v>
      </c>
      <c r="AF2102">
        <v>30.3</v>
      </c>
      <c r="AG2102" t="s">
        <v>46</v>
      </c>
      <c r="AH2102" t="s">
        <v>68</v>
      </c>
      <c r="AI2102" t="s">
        <v>52</v>
      </c>
      <c r="AJ2102">
        <v>100</v>
      </c>
      <c r="AK2102">
        <v>256</v>
      </c>
      <c r="AL2102">
        <v>0.16320000000000001</v>
      </c>
      <c r="AM2102">
        <v>0.92500000000000004</v>
      </c>
      <c r="AN2102">
        <v>0.88600000000000001</v>
      </c>
      <c r="AO2102">
        <f>Data[[#This Row],[labeller_confidence_score]]-Data[[#This Row],[cytodiffusion_classification_confidence]]</f>
        <v>-3.9000000000000035E-2</v>
      </c>
    </row>
    <row r="2103" spans="1:41" x14ac:dyDescent="0.3">
      <c r="A2103" t="s">
        <v>2176</v>
      </c>
      <c r="B2103" t="s">
        <v>62</v>
      </c>
      <c r="C2103">
        <v>0</v>
      </c>
      <c r="D2103" t="s">
        <v>50</v>
      </c>
      <c r="E2103">
        <v>10.58</v>
      </c>
      <c r="F2103">
        <v>78.900000000000006</v>
      </c>
      <c r="G2103">
        <v>0.85699999999999998</v>
      </c>
      <c r="H2103">
        <v>0.24099999999999999</v>
      </c>
      <c r="I2103">
        <f>Data[[#This Row],[nucleus_area_pct]]/Data[[#This Row],[cytoplasm_ratio]]</f>
        <v>327.38589211618262</v>
      </c>
      <c r="J2103">
        <v>0.91200000000000003</v>
      </c>
      <c r="K2103">
        <v>0.123</v>
      </c>
      <c r="L2103">
        <v>1.2</v>
      </c>
      <c r="M2103">
        <v>1.1000000000000001</v>
      </c>
      <c r="N2103">
        <v>0.93</v>
      </c>
      <c r="O2103">
        <v>295</v>
      </c>
      <c r="P2103">
        <v>54</v>
      </c>
      <c r="Q2103">
        <v>189</v>
      </c>
      <c r="R2103">
        <v>136</v>
      </c>
      <c r="S2103">
        <v>204</v>
      </c>
      <c r="T2103">
        <f>(Data[[#This Row],[mean_r]]/256)*100</f>
        <v>73.828125</v>
      </c>
      <c r="U2103">
        <f>(Data[[#This Row],[mean_g]]/256)*100</f>
        <v>53.125</v>
      </c>
      <c r="V2103">
        <f>(Data[[#This Row],[mean_b]]/256)*100</f>
        <v>79.6875</v>
      </c>
      <c r="W2103">
        <v>0.70699999999999996</v>
      </c>
      <c r="X2103" t="s">
        <v>51</v>
      </c>
      <c r="Y2103" t="s">
        <v>40</v>
      </c>
      <c r="Z2103">
        <v>3646</v>
      </c>
      <c r="AA2103">
        <v>2.23</v>
      </c>
      <c r="AB2103">
        <v>11.8</v>
      </c>
      <c r="AC2103">
        <v>35.4</v>
      </c>
      <c r="AD2103">
        <v>252539</v>
      </c>
      <c r="AE2103">
        <v>82.4</v>
      </c>
      <c r="AF2103">
        <v>35</v>
      </c>
      <c r="AG2103" t="s">
        <v>64</v>
      </c>
      <c r="AH2103" t="s">
        <v>47</v>
      </c>
      <c r="AI2103" t="s">
        <v>52</v>
      </c>
      <c r="AJ2103">
        <v>60</v>
      </c>
      <c r="AK2103">
        <v>360</v>
      </c>
      <c r="AL2103">
        <v>2.12E-2</v>
      </c>
      <c r="AM2103">
        <v>0.89929999999999999</v>
      </c>
      <c r="AN2103">
        <v>0.96960000000000002</v>
      </c>
      <c r="AO2103">
        <f>Data[[#This Row],[labeller_confidence_score]]-Data[[#This Row],[cytodiffusion_classification_confidence]]</f>
        <v>7.0300000000000029E-2</v>
      </c>
    </row>
    <row r="2104" spans="1:41" x14ac:dyDescent="0.3">
      <c r="A2104" t="s">
        <v>2177</v>
      </c>
      <c r="B2104" t="s">
        <v>54</v>
      </c>
      <c r="C2104">
        <v>0</v>
      </c>
      <c r="D2104" t="s">
        <v>54</v>
      </c>
      <c r="E2104">
        <v>7.07</v>
      </c>
      <c r="F2104">
        <v>0</v>
      </c>
      <c r="G2104">
        <v>0</v>
      </c>
      <c r="H2104">
        <v>1</v>
      </c>
      <c r="I2104">
        <f>Data[[#This Row],[nucleus_area_pct]]/Data[[#This Row],[cytoplasm_ratio]]</f>
        <v>0</v>
      </c>
      <c r="J2104">
        <v>0.83599999999999997</v>
      </c>
      <c r="K2104">
        <v>0.14599999999999999</v>
      </c>
      <c r="L2104">
        <v>0.32</v>
      </c>
      <c r="M2104">
        <v>1</v>
      </c>
      <c r="N2104">
        <v>0.94299999999999995</v>
      </c>
      <c r="O2104">
        <v>155</v>
      </c>
      <c r="P2104">
        <v>46</v>
      </c>
      <c r="Q2104">
        <v>234</v>
      </c>
      <c r="R2104">
        <v>137</v>
      </c>
      <c r="S2104">
        <v>131</v>
      </c>
      <c r="T2104">
        <f>(Data[[#This Row],[mean_r]]/256)*100</f>
        <v>91.40625</v>
      </c>
      <c r="U2104">
        <f>(Data[[#This Row],[mean_g]]/256)*100</f>
        <v>53.515625</v>
      </c>
      <c r="V2104">
        <f>(Data[[#This Row],[mean_b]]/256)*100</f>
        <v>51.171875</v>
      </c>
      <c r="W2104">
        <v>0.52600000000000002</v>
      </c>
      <c r="X2104" t="s">
        <v>63</v>
      </c>
      <c r="Y2104" t="s">
        <v>40</v>
      </c>
      <c r="Z2104">
        <v>6650</v>
      </c>
      <c r="AA2104">
        <v>5.69</v>
      </c>
      <c r="AB2104">
        <v>9.1</v>
      </c>
      <c r="AC2104">
        <v>38.200000000000003</v>
      </c>
      <c r="AD2104">
        <v>482212</v>
      </c>
      <c r="AE2104">
        <v>81</v>
      </c>
      <c r="AF2104">
        <v>35.5</v>
      </c>
      <c r="AG2104" t="s">
        <v>64</v>
      </c>
      <c r="AH2104" t="s">
        <v>47</v>
      </c>
      <c r="AI2104" t="s">
        <v>56</v>
      </c>
      <c r="AJ2104">
        <v>100</v>
      </c>
      <c r="AK2104">
        <v>224</v>
      </c>
      <c r="AL2104">
        <v>0.15559999999999999</v>
      </c>
      <c r="AM2104">
        <v>0.84060000000000001</v>
      </c>
      <c r="AN2104">
        <v>0.92579999999999996</v>
      </c>
      <c r="AO2104">
        <f>Data[[#This Row],[labeller_confidence_score]]-Data[[#This Row],[cytodiffusion_classification_confidence]]</f>
        <v>8.5199999999999942E-2</v>
      </c>
    </row>
    <row r="2105" spans="1:41" x14ac:dyDescent="0.3">
      <c r="A2105" t="s">
        <v>2178</v>
      </c>
      <c r="B2105" t="s">
        <v>49</v>
      </c>
      <c r="C2105">
        <v>0</v>
      </c>
      <c r="D2105" t="s">
        <v>50</v>
      </c>
      <c r="E2105">
        <v>11.31</v>
      </c>
      <c r="F2105">
        <v>62.9</v>
      </c>
      <c r="G2105">
        <v>0.52600000000000002</v>
      </c>
      <c r="H2105">
        <v>0.498</v>
      </c>
      <c r="I2105">
        <f>Data[[#This Row],[nucleus_area_pct]]/Data[[#This Row],[cytoplasm_ratio]]</f>
        <v>126.30522088353413</v>
      </c>
      <c r="J2105">
        <v>0.86399999999999999</v>
      </c>
      <c r="K2105">
        <v>0.49099999999999999</v>
      </c>
      <c r="L2105">
        <v>2.91</v>
      </c>
      <c r="M2105">
        <v>3</v>
      </c>
      <c r="N2105">
        <v>0.81599999999999995</v>
      </c>
      <c r="O2105">
        <v>354</v>
      </c>
      <c r="P2105">
        <v>73</v>
      </c>
      <c r="Q2105">
        <v>197</v>
      </c>
      <c r="R2105">
        <v>176</v>
      </c>
      <c r="S2105">
        <v>176</v>
      </c>
      <c r="T2105">
        <f>(Data[[#This Row],[mean_r]]/256)*100</f>
        <v>76.953125</v>
      </c>
      <c r="U2105">
        <f>(Data[[#This Row],[mean_g]]/256)*100</f>
        <v>68.75</v>
      </c>
      <c r="V2105">
        <f>(Data[[#This Row],[mean_b]]/256)*100</f>
        <v>68.75</v>
      </c>
      <c r="W2105">
        <v>0.52800000000000002</v>
      </c>
      <c r="X2105" t="s">
        <v>39</v>
      </c>
      <c r="Y2105" t="s">
        <v>45</v>
      </c>
      <c r="Z2105">
        <v>10502</v>
      </c>
      <c r="AA2105">
        <v>5</v>
      </c>
      <c r="AB2105">
        <v>13.9</v>
      </c>
      <c r="AC2105">
        <v>45.3</v>
      </c>
      <c r="AD2105">
        <v>246507</v>
      </c>
      <c r="AE2105">
        <v>89.7</v>
      </c>
      <c r="AF2105">
        <v>31.3</v>
      </c>
      <c r="AG2105" t="s">
        <v>46</v>
      </c>
      <c r="AH2105" t="s">
        <v>68</v>
      </c>
      <c r="AI2105" t="s">
        <v>52</v>
      </c>
      <c r="AJ2105">
        <v>100</v>
      </c>
      <c r="AK2105">
        <v>256</v>
      </c>
      <c r="AL2105">
        <v>5.2900000000000003E-2</v>
      </c>
      <c r="AM2105">
        <v>0.89939999999999998</v>
      </c>
      <c r="AN2105">
        <v>0.97150000000000003</v>
      </c>
      <c r="AO2105">
        <f>Data[[#This Row],[labeller_confidence_score]]-Data[[#This Row],[cytodiffusion_classification_confidence]]</f>
        <v>7.2100000000000053E-2</v>
      </c>
    </row>
    <row r="2106" spans="1:41" x14ac:dyDescent="0.3">
      <c r="A2106" t="s">
        <v>2179</v>
      </c>
      <c r="B2106" t="s">
        <v>54</v>
      </c>
      <c r="C2106">
        <v>0</v>
      </c>
      <c r="D2106" t="s">
        <v>54</v>
      </c>
      <c r="E2106">
        <v>7.22</v>
      </c>
      <c r="F2106">
        <v>0</v>
      </c>
      <c r="G2106">
        <v>0</v>
      </c>
      <c r="H2106">
        <v>1</v>
      </c>
      <c r="I2106">
        <f>Data[[#This Row],[nucleus_area_pct]]/Data[[#This Row],[cytoplasm_ratio]]</f>
        <v>0</v>
      </c>
      <c r="J2106">
        <v>0.92600000000000005</v>
      </c>
      <c r="K2106">
        <v>0.14000000000000001</v>
      </c>
      <c r="L2106">
        <v>0.5</v>
      </c>
      <c r="M2106">
        <v>1</v>
      </c>
      <c r="N2106">
        <v>0.95099999999999996</v>
      </c>
      <c r="O2106">
        <v>152</v>
      </c>
      <c r="P2106">
        <v>47</v>
      </c>
      <c r="Q2106">
        <v>212</v>
      </c>
      <c r="R2106">
        <v>119</v>
      </c>
      <c r="S2106">
        <v>146</v>
      </c>
      <c r="T2106">
        <f>(Data[[#This Row],[mean_r]]/256)*100</f>
        <v>82.8125</v>
      </c>
      <c r="U2106">
        <f>(Data[[#This Row],[mean_g]]/256)*100</f>
        <v>46.484375</v>
      </c>
      <c r="V2106">
        <f>(Data[[#This Row],[mean_b]]/256)*100</f>
        <v>57.03125</v>
      </c>
      <c r="W2106">
        <v>0.58499999999999996</v>
      </c>
      <c r="X2106" t="s">
        <v>39</v>
      </c>
      <c r="Y2106" t="s">
        <v>40</v>
      </c>
      <c r="Z2106">
        <v>5373</v>
      </c>
      <c r="AA2106">
        <v>5.93</v>
      </c>
      <c r="AB2106">
        <v>10.8</v>
      </c>
      <c r="AC2106">
        <v>47.3</v>
      </c>
      <c r="AD2106">
        <v>213125</v>
      </c>
      <c r="AE2106">
        <v>96.4</v>
      </c>
      <c r="AF2106">
        <v>34.5</v>
      </c>
      <c r="AG2106" t="s">
        <v>64</v>
      </c>
      <c r="AH2106" t="s">
        <v>47</v>
      </c>
      <c r="AI2106" t="s">
        <v>52</v>
      </c>
      <c r="AJ2106">
        <v>40</v>
      </c>
      <c r="AK2106">
        <v>360</v>
      </c>
      <c r="AL2106">
        <v>8.0399999999999999E-2</v>
      </c>
      <c r="AM2106">
        <v>0.90739999999999998</v>
      </c>
      <c r="AN2106">
        <v>0.89639999999999997</v>
      </c>
      <c r="AO2106">
        <f>Data[[#This Row],[labeller_confidence_score]]-Data[[#This Row],[cytodiffusion_classification_confidence]]</f>
        <v>-1.100000000000001E-2</v>
      </c>
    </row>
    <row r="2107" spans="1:41" x14ac:dyDescent="0.3">
      <c r="A2107" t="s">
        <v>2180</v>
      </c>
      <c r="B2107" t="s">
        <v>54</v>
      </c>
      <c r="C2107">
        <v>0</v>
      </c>
      <c r="D2107" t="s">
        <v>54</v>
      </c>
      <c r="E2107">
        <v>7.11</v>
      </c>
      <c r="F2107">
        <v>0</v>
      </c>
      <c r="G2107">
        <v>0</v>
      </c>
      <c r="H2107">
        <v>1</v>
      </c>
      <c r="I2107">
        <f>Data[[#This Row],[nucleus_area_pct]]/Data[[#This Row],[cytoplasm_ratio]]</f>
        <v>0</v>
      </c>
      <c r="J2107">
        <v>0.88800000000000001</v>
      </c>
      <c r="K2107">
        <v>0.15</v>
      </c>
      <c r="L2107">
        <v>0.31</v>
      </c>
      <c r="M2107">
        <v>1</v>
      </c>
      <c r="N2107">
        <v>1</v>
      </c>
      <c r="O2107">
        <v>172</v>
      </c>
      <c r="P2107">
        <v>49</v>
      </c>
      <c r="Q2107">
        <v>234</v>
      </c>
      <c r="R2107">
        <v>156</v>
      </c>
      <c r="S2107">
        <v>145</v>
      </c>
      <c r="T2107">
        <f>(Data[[#This Row],[mean_r]]/256)*100</f>
        <v>91.40625</v>
      </c>
      <c r="U2107">
        <f>(Data[[#This Row],[mean_g]]/256)*100</f>
        <v>60.9375</v>
      </c>
      <c r="V2107">
        <f>(Data[[#This Row],[mean_b]]/256)*100</f>
        <v>56.640625</v>
      </c>
      <c r="W2107">
        <v>0.41599999999999998</v>
      </c>
      <c r="X2107" t="s">
        <v>51</v>
      </c>
      <c r="Y2107" t="s">
        <v>45</v>
      </c>
      <c r="Z2107">
        <v>8480</v>
      </c>
      <c r="AA2107">
        <v>5.48</v>
      </c>
      <c r="AB2107">
        <v>19</v>
      </c>
      <c r="AC2107">
        <v>35.4</v>
      </c>
      <c r="AD2107">
        <v>269227</v>
      </c>
      <c r="AE2107">
        <v>82.3</v>
      </c>
      <c r="AF2107">
        <v>34.299999999999997</v>
      </c>
      <c r="AG2107" t="s">
        <v>46</v>
      </c>
      <c r="AH2107" t="s">
        <v>42</v>
      </c>
      <c r="AI2107" t="s">
        <v>56</v>
      </c>
      <c r="AJ2107">
        <v>40</v>
      </c>
      <c r="AK2107">
        <v>512</v>
      </c>
      <c r="AL2107">
        <v>9.0399999999999994E-2</v>
      </c>
      <c r="AM2107">
        <v>0.81040000000000001</v>
      </c>
      <c r="AN2107">
        <v>0.94799999999999995</v>
      </c>
      <c r="AO2107">
        <f>Data[[#This Row],[labeller_confidence_score]]-Data[[#This Row],[cytodiffusion_classification_confidence]]</f>
        <v>0.13759999999999994</v>
      </c>
    </row>
    <row r="2108" spans="1:41" x14ac:dyDescent="0.3">
      <c r="A2108" t="s">
        <v>2181</v>
      </c>
      <c r="B2108" t="s">
        <v>120</v>
      </c>
      <c r="C2108">
        <v>1</v>
      </c>
      <c r="D2108" t="s">
        <v>104</v>
      </c>
      <c r="E2108">
        <v>6.33</v>
      </c>
      <c r="F2108">
        <v>0</v>
      </c>
      <c r="G2108">
        <v>0</v>
      </c>
      <c r="H2108">
        <v>1</v>
      </c>
      <c r="I2108">
        <f>Data[[#This Row],[nucleus_area_pct]]/Data[[#This Row],[cytoplasm_ratio]]</f>
        <v>0</v>
      </c>
      <c r="J2108">
        <v>0.93300000000000005</v>
      </c>
      <c r="K2108">
        <v>0.10199999999999999</v>
      </c>
      <c r="L2108">
        <v>0.51</v>
      </c>
      <c r="M2108">
        <v>1</v>
      </c>
      <c r="N2108">
        <v>1</v>
      </c>
      <c r="O2108">
        <v>124</v>
      </c>
      <c r="P2108">
        <v>43</v>
      </c>
      <c r="Q2108">
        <v>221</v>
      </c>
      <c r="R2108">
        <v>117</v>
      </c>
      <c r="S2108">
        <v>119</v>
      </c>
      <c r="T2108">
        <f>(Data[[#This Row],[mean_r]]/256)*100</f>
        <v>86.328125</v>
      </c>
      <c r="U2108">
        <f>(Data[[#This Row],[mean_g]]/256)*100</f>
        <v>45.703125</v>
      </c>
      <c r="V2108">
        <f>(Data[[#This Row],[mean_b]]/256)*100</f>
        <v>46.484375</v>
      </c>
      <c r="W2108">
        <v>0.56100000000000005</v>
      </c>
      <c r="X2108" t="s">
        <v>51</v>
      </c>
      <c r="Y2108" t="s">
        <v>40</v>
      </c>
      <c r="Z2108">
        <v>3253</v>
      </c>
      <c r="AA2108">
        <v>5.32</v>
      </c>
      <c r="AB2108">
        <v>12.1</v>
      </c>
      <c r="AC2108">
        <v>47</v>
      </c>
      <c r="AD2108">
        <v>318539</v>
      </c>
      <c r="AE2108">
        <v>84.7</v>
      </c>
      <c r="AF2108">
        <v>35.5</v>
      </c>
      <c r="AG2108" t="s">
        <v>64</v>
      </c>
      <c r="AH2108" t="s">
        <v>42</v>
      </c>
      <c r="AI2108" t="s">
        <v>52</v>
      </c>
      <c r="AJ2108">
        <v>100</v>
      </c>
      <c r="AK2108">
        <v>224</v>
      </c>
      <c r="AL2108">
        <v>0.8448</v>
      </c>
      <c r="AM2108">
        <v>0.64480000000000004</v>
      </c>
      <c r="AN2108">
        <v>0.66239999999999999</v>
      </c>
      <c r="AO2108">
        <f>Data[[#This Row],[labeller_confidence_score]]-Data[[#This Row],[cytodiffusion_classification_confidence]]</f>
        <v>1.7599999999999949E-2</v>
      </c>
    </row>
    <row r="2109" spans="1:41" x14ac:dyDescent="0.3">
      <c r="A2109" t="s">
        <v>2182</v>
      </c>
      <c r="B2109" t="s">
        <v>110</v>
      </c>
      <c r="C2109">
        <v>1</v>
      </c>
      <c r="D2109" t="s">
        <v>104</v>
      </c>
      <c r="E2109">
        <v>8.6</v>
      </c>
      <c r="F2109">
        <v>0</v>
      </c>
      <c r="G2109">
        <v>0</v>
      </c>
      <c r="H2109">
        <v>1</v>
      </c>
      <c r="I2109">
        <f>Data[[#This Row],[nucleus_area_pct]]/Data[[#This Row],[cytoplasm_ratio]]</f>
        <v>0</v>
      </c>
      <c r="J2109">
        <v>0.82799999999999996</v>
      </c>
      <c r="K2109">
        <v>0.28899999999999998</v>
      </c>
      <c r="L2109">
        <v>0.56000000000000005</v>
      </c>
      <c r="M2109">
        <v>1</v>
      </c>
      <c r="N2109">
        <v>0.876</v>
      </c>
      <c r="O2109">
        <v>234</v>
      </c>
      <c r="P2109">
        <v>43</v>
      </c>
      <c r="Q2109">
        <v>218</v>
      </c>
      <c r="R2109">
        <v>138</v>
      </c>
      <c r="S2109">
        <v>124</v>
      </c>
      <c r="T2109">
        <f>(Data[[#This Row],[mean_r]]/256)*100</f>
        <v>85.15625</v>
      </c>
      <c r="U2109">
        <f>(Data[[#This Row],[mean_g]]/256)*100</f>
        <v>53.90625</v>
      </c>
      <c r="V2109">
        <f>(Data[[#This Row],[mean_b]]/256)*100</f>
        <v>48.4375</v>
      </c>
      <c r="W2109">
        <v>0.39</v>
      </c>
      <c r="X2109" t="s">
        <v>51</v>
      </c>
      <c r="Y2109" t="s">
        <v>45</v>
      </c>
      <c r="Z2109">
        <v>7193</v>
      </c>
      <c r="AA2109">
        <v>4.37</v>
      </c>
      <c r="AB2109">
        <v>15.3</v>
      </c>
      <c r="AC2109">
        <v>44.1</v>
      </c>
      <c r="AD2109">
        <v>179163</v>
      </c>
      <c r="AE2109">
        <v>72.7</v>
      </c>
      <c r="AF2109">
        <v>35.799999999999997</v>
      </c>
      <c r="AG2109" t="s">
        <v>46</v>
      </c>
      <c r="AH2109" t="s">
        <v>42</v>
      </c>
      <c r="AI2109" t="s">
        <v>43</v>
      </c>
      <c r="AJ2109">
        <v>100</v>
      </c>
      <c r="AK2109">
        <v>360</v>
      </c>
      <c r="AL2109">
        <v>0.69030000000000002</v>
      </c>
      <c r="AM2109">
        <v>0.53449999999999998</v>
      </c>
      <c r="AN2109">
        <v>0.7994</v>
      </c>
      <c r="AO2109">
        <f>Data[[#This Row],[labeller_confidence_score]]-Data[[#This Row],[cytodiffusion_classification_confidence]]</f>
        <v>0.26490000000000002</v>
      </c>
    </row>
    <row r="2110" spans="1:41" x14ac:dyDescent="0.3">
      <c r="A2110" t="s">
        <v>2183</v>
      </c>
      <c r="B2110" t="s">
        <v>49</v>
      </c>
      <c r="C2110">
        <v>0</v>
      </c>
      <c r="D2110" t="s">
        <v>50</v>
      </c>
      <c r="E2110">
        <v>12.82</v>
      </c>
      <c r="F2110">
        <v>51.4</v>
      </c>
      <c r="G2110">
        <v>0.38100000000000001</v>
      </c>
      <c r="H2110">
        <v>0.42499999999999999</v>
      </c>
      <c r="I2110">
        <f>Data[[#This Row],[nucleus_area_pct]]/Data[[#This Row],[cytoplasm_ratio]]</f>
        <v>120.94117647058823</v>
      </c>
      <c r="J2110">
        <v>0.78400000000000003</v>
      </c>
      <c r="K2110">
        <v>0.35799999999999998</v>
      </c>
      <c r="L2110">
        <v>2.62</v>
      </c>
      <c r="M2110">
        <v>2.4</v>
      </c>
      <c r="N2110">
        <v>0.79400000000000004</v>
      </c>
      <c r="O2110">
        <v>464</v>
      </c>
      <c r="P2110">
        <v>82</v>
      </c>
      <c r="Q2110">
        <v>227</v>
      </c>
      <c r="R2110">
        <v>147</v>
      </c>
      <c r="S2110">
        <v>167</v>
      </c>
      <c r="T2110">
        <f>(Data[[#This Row],[mean_r]]/256)*100</f>
        <v>88.671875</v>
      </c>
      <c r="U2110">
        <f>(Data[[#This Row],[mean_g]]/256)*100</f>
        <v>57.421875</v>
      </c>
      <c r="V2110">
        <f>(Data[[#This Row],[mean_b]]/256)*100</f>
        <v>65.234375</v>
      </c>
      <c r="W2110">
        <v>0.68500000000000005</v>
      </c>
      <c r="X2110" t="s">
        <v>51</v>
      </c>
      <c r="Y2110" t="s">
        <v>40</v>
      </c>
      <c r="Z2110">
        <v>8587</v>
      </c>
      <c r="AA2110">
        <v>3.65</v>
      </c>
      <c r="AB2110">
        <v>14.3</v>
      </c>
      <c r="AC2110">
        <v>42</v>
      </c>
      <c r="AD2110">
        <v>201689</v>
      </c>
      <c r="AE2110">
        <v>107.3</v>
      </c>
      <c r="AF2110">
        <v>31.6</v>
      </c>
      <c r="AG2110" t="s">
        <v>46</v>
      </c>
      <c r="AH2110" t="s">
        <v>68</v>
      </c>
      <c r="AI2110" t="s">
        <v>56</v>
      </c>
      <c r="AJ2110">
        <v>100</v>
      </c>
      <c r="AK2110">
        <v>360</v>
      </c>
      <c r="AL2110">
        <v>3.2899999999999999E-2</v>
      </c>
      <c r="AM2110">
        <v>0.8901</v>
      </c>
      <c r="AN2110">
        <v>0.91739999999999999</v>
      </c>
      <c r="AO2110">
        <f>Data[[#This Row],[labeller_confidence_score]]-Data[[#This Row],[cytodiffusion_classification_confidence]]</f>
        <v>2.7299999999999991E-2</v>
      </c>
    </row>
    <row r="2111" spans="1:41" x14ac:dyDescent="0.3">
      <c r="A2111" t="s">
        <v>2184</v>
      </c>
      <c r="B2111" t="s">
        <v>62</v>
      </c>
      <c r="C2111">
        <v>0</v>
      </c>
      <c r="D2111" t="s">
        <v>50</v>
      </c>
      <c r="E2111">
        <v>9.49</v>
      </c>
      <c r="F2111">
        <v>85.9</v>
      </c>
      <c r="G2111">
        <v>0.73699999999999999</v>
      </c>
      <c r="H2111">
        <v>0.11600000000000001</v>
      </c>
      <c r="I2111">
        <f>Data[[#This Row],[nucleus_area_pct]]/Data[[#This Row],[cytoplasm_ratio]]</f>
        <v>740.51724137931035</v>
      </c>
      <c r="J2111">
        <v>0.83</v>
      </c>
      <c r="K2111">
        <v>0.25900000000000001</v>
      </c>
      <c r="L2111">
        <v>1.0900000000000001</v>
      </c>
      <c r="M2111">
        <v>1.1000000000000001</v>
      </c>
      <c r="N2111">
        <v>0.91200000000000003</v>
      </c>
      <c r="O2111">
        <v>344</v>
      </c>
      <c r="P2111">
        <v>46</v>
      </c>
      <c r="Q2111">
        <v>170</v>
      </c>
      <c r="R2111">
        <v>171</v>
      </c>
      <c r="S2111">
        <v>185</v>
      </c>
      <c r="T2111">
        <f>(Data[[#This Row],[mean_r]]/256)*100</f>
        <v>66.40625</v>
      </c>
      <c r="U2111">
        <f>(Data[[#This Row],[mean_g]]/256)*100</f>
        <v>66.796875</v>
      </c>
      <c r="V2111">
        <f>(Data[[#This Row],[mean_b]]/256)*100</f>
        <v>72.265625</v>
      </c>
      <c r="W2111">
        <v>0.72799999999999998</v>
      </c>
      <c r="X2111" t="s">
        <v>63</v>
      </c>
      <c r="Y2111" t="s">
        <v>40</v>
      </c>
      <c r="Z2111">
        <v>7335</v>
      </c>
      <c r="AA2111">
        <v>6.01</v>
      </c>
      <c r="AB2111">
        <v>12.7</v>
      </c>
      <c r="AC2111">
        <v>42.8</v>
      </c>
      <c r="AD2111">
        <v>271252</v>
      </c>
      <c r="AE2111">
        <v>97.6</v>
      </c>
      <c r="AF2111">
        <v>35.700000000000003</v>
      </c>
      <c r="AG2111" t="s">
        <v>41</v>
      </c>
      <c r="AH2111" t="s">
        <v>42</v>
      </c>
      <c r="AI2111" t="s">
        <v>52</v>
      </c>
      <c r="AJ2111">
        <v>100</v>
      </c>
      <c r="AK2111">
        <v>512</v>
      </c>
      <c r="AL2111">
        <v>0.1081</v>
      </c>
      <c r="AM2111">
        <v>0.94910000000000005</v>
      </c>
      <c r="AN2111">
        <v>1</v>
      </c>
      <c r="AO2111">
        <f>Data[[#This Row],[labeller_confidence_score]]-Data[[#This Row],[cytodiffusion_classification_confidence]]</f>
        <v>5.0899999999999945E-2</v>
      </c>
    </row>
    <row r="2112" spans="1:41" x14ac:dyDescent="0.3">
      <c r="A2112" t="s">
        <v>2185</v>
      </c>
      <c r="B2112" t="s">
        <v>133</v>
      </c>
      <c r="C2112">
        <v>1</v>
      </c>
      <c r="D2112" t="s">
        <v>104</v>
      </c>
      <c r="E2112">
        <v>6.37</v>
      </c>
      <c r="F2112">
        <v>0</v>
      </c>
      <c r="G2112">
        <v>0</v>
      </c>
      <c r="H2112">
        <v>1</v>
      </c>
      <c r="I2112">
        <f>Data[[#This Row],[nucleus_area_pct]]/Data[[#This Row],[cytoplasm_ratio]]</f>
        <v>0</v>
      </c>
      <c r="J2112">
        <v>0.49299999999999999</v>
      </c>
      <c r="K2112">
        <v>0.79700000000000004</v>
      </c>
      <c r="L2112">
        <v>0.28999999999999998</v>
      </c>
      <c r="M2112">
        <v>1</v>
      </c>
      <c r="N2112">
        <v>0.91900000000000004</v>
      </c>
      <c r="O2112">
        <v>201</v>
      </c>
      <c r="P2112">
        <v>50</v>
      </c>
      <c r="Q2112">
        <v>216</v>
      </c>
      <c r="R2112">
        <v>130</v>
      </c>
      <c r="S2112">
        <v>128</v>
      </c>
      <c r="T2112">
        <f>(Data[[#This Row],[mean_r]]/256)*100</f>
        <v>84.375</v>
      </c>
      <c r="U2112">
        <f>(Data[[#This Row],[mean_g]]/256)*100</f>
        <v>50.78125</v>
      </c>
      <c r="V2112">
        <f>(Data[[#This Row],[mean_b]]/256)*100</f>
        <v>50</v>
      </c>
      <c r="W2112">
        <v>0.53400000000000003</v>
      </c>
      <c r="X2112" t="s">
        <v>51</v>
      </c>
      <c r="Y2112" t="s">
        <v>45</v>
      </c>
      <c r="Z2112">
        <v>5454</v>
      </c>
      <c r="AA2112">
        <v>4.93</v>
      </c>
      <c r="AB2112">
        <v>12.9</v>
      </c>
      <c r="AC2112">
        <v>37.700000000000003</v>
      </c>
      <c r="AD2112">
        <v>302054</v>
      </c>
      <c r="AE2112">
        <v>62.3</v>
      </c>
      <c r="AF2112">
        <v>35</v>
      </c>
      <c r="AG2112" t="s">
        <v>41</v>
      </c>
      <c r="AH2112" t="s">
        <v>42</v>
      </c>
      <c r="AI2112" t="s">
        <v>56</v>
      </c>
      <c r="AJ2112">
        <v>60</v>
      </c>
      <c r="AK2112">
        <v>256</v>
      </c>
      <c r="AL2112">
        <v>1</v>
      </c>
      <c r="AM2112">
        <v>0.85550000000000004</v>
      </c>
      <c r="AN2112">
        <v>0.80330000000000001</v>
      </c>
      <c r="AO2112">
        <f>Data[[#This Row],[labeller_confidence_score]]-Data[[#This Row],[cytodiffusion_classification_confidence]]</f>
        <v>-5.2200000000000024E-2</v>
      </c>
    </row>
    <row r="2113" spans="1:41" x14ac:dyDescent="0.3">
      <c r="A2113" t="s">
        <v>2186</v>
      </c>
      <c r="B2113" t="s">
        <v>103</v>
      </c>
      <c r="C2113">
        <v>1</v>
      </c>
      <c r="D2113" t="s">
        <v>104</v>
      </c>
      <c r="E2113">
        <v>3.8</v>
      </c>
      <c r="F2113">
        <v>0</v>
      </c>
      <c r="G2113">
        <v>0</v>
      </c>
      <c r="H2113">
        <v>1</v>
      </c>
      <c r="I2113">
        <f>Data[[#This Row],[nucleus_area_pct]]/Data[[#This Row],[cytoplasm_ratio]]</f>
        <v>0</v>
      </c>
      <c r="J2113">
        <v>0.38100000000000001</v>
      </c>
      <c r="K2113">
        <v>0.79400000000000004</v>
      </c>
      <c r="L2113">
        <v>0.96</v>
      </c>
      <c r="M2113">
        <v>1</v>
      </c>
      <c r="N2113">
        <v>0.71199999999999997</v>
      </c>
      <c r="O2113">
        <v>76</v>
      </c>
      <c r="P2113">
        <v>26</v>
      </c>
      <c r="Q2113">
        <v>229</v>
      </c>
      <c r="R2113">
        <v>135</v>
      </c>
      <c r="S2113">
        <v>132</v>
      </c>
      <c r="T2113">
        <f>(Data[[#This Row],[mean_r]]/256)*100</f>
        <v>89.453125</v>
      </c>
      <c r="U2113">
        <f>(Data[[#This Row],[mean_g]]/256)*100</f>
        <v>52.734375</v>
      </c>
      <c r="V2113">
        <f>(Data[[#This Row],[mean_b]]/256)*100</f>
        <v>51.5625</v>
      </c>
      <c r="W2113">
        <v>0.502</v>
      </c>
      <c r="X2113" t="s">
        <v>63</v>
      </c>
      <c r="Y2113" t="s">
        <v>45</v>
      </c>
      <c r="Z2113">
        <v>1496</v>
      </c>
      <c r="AA2113">
        <v>4.92</v>
      </c>
      <c r="AB2113">
        <v>13.2</v>
      </c>
      <c r="AC2113">
        <v>38.1</v>
      </c>
      <c r="AD2113">
        <v>361576</v>
      </c>
      <c r="AE2113">
        <v>80.7</v>
      </c>
      <c r="AF2113">
        <v>33</v>
      </c>
      <c r="AG2113" t="s">
        <v>64</v>
      </c>
      <c r="AH2113" t="s">
        <v>42</v>
      </c>
      <c r="AI2113" t="s">
        <v>52</v>
      </c>
      <c r="AJ2113">
        <v>100</v>
      </c>
      <c r="AK2113">
        <v>360</v>
      </c>
      <c r="AL2113">
        <v>0.86750000000000005</v>
      </c>
      <c r="AM2113">
        <v>0.83850000000000002</v>
      </c>
      <c r="AN2113">
        <v>0.85219999999999996</v>
      </c>
      <c r="AO2113">
        <f>Data[[#This Row],[labeller_confidence_score]]-Data[[#This Row],[cytodiffusion_classification_confidence]]</f>
        <v>1.3699999999999934E-2</v>
      </c>
    </row>
    <row r="2114" spans="1:41" x14ac:dyDescent="0.3">
      <c r="A2114" t="s">
        <v>2187</v>
      </c>
      <c r="B2114" t="s">
        <v>81</v>
      </c>
      <c r="C2114">
        <v>1</v>
      </c>
      <c r="D2114" t="s">
        <v>82</v>
      </c>
      <c r="E2114">
        <v>15.92</v>
      </c>
      <c r="F2114">
        <v>83.4</v>
      </c>
      <c r="G2114">
        <v>0.34899999999999998</v>
      </c>
      <c r="H2114">
        <v>0.06</v>
      </c>
      <c r="I2114">
        <f>Data[[#This Row],[nucleus_area_pct]]/Data[[#This Row],[cytoplasm_ratio]]</f>
        <v>1390.0000000000002</v>
      </c>
      <c r="J2114">
        <v>0.76800000000000002</v>
      </c>
      <c r="K2114">
        <v>0.32500000000000001</v>
      </c>
      <c r="L2114">
        <v>0.99</v>
      </c>
      <c r="M2114">
        <v>1</v>
      </c>
      <c r="N2114">
        <v>0.84499999999999997</v>
      </c>
      <c r="O2114">
        <v>671</v>
      </c>
      <c r="P2114">
        <v>116</v>
      </c>
      <c r="Q2114">
        <v>165</v>
      </c>
      <c r="R2114">
        <v>143</v>
      </c>
      <c r="S2114">
        <v>191</v>
      </c>
      <c r="T2114">
        <f>(Data[[#This Row],[mean_r]]/256)*100</f>
        <v>64.453125</v>
      </c>
      <c r="U2114">
        <f>(Data[[#This Row],[mean_g]]/256)*100</f>
        <v>55.859375</v>
      </c>
      <c r="V2114">
        <f>(Data[[#This Row],[mean_b]]/256)*100</f>
        <v>74.609375</v>
      </c>
      <c r="W2114">
        <v>0.70399999999999996</v>
      </c>
      <c r="X2114" t="s">
        <v>51</v>
      </c>
      <c r="Y2114" t="s">
        <v>45</v>
      </c>
      <c r="Z2114">
        <v>4370</v>
      </c>
      <c r="AA2114">
        <v>4.7</v>
      </c>
      <c r="AB2114">
        <v>12.8</v>
      </c>
      <c r="AC2114">
        <v>40.200000000000003</v>
      </c>
      <c r="AD2114">
        <v>279122</v>
      </c>
      <c r="AE2114">
        <v>82</v>
      </c>
      <c r="AF2114">
        <v>36</v>
      </c>
      <c r="AG2114" t="s">
        <v>64</v>
      </c>
      <c r="AH2114" t="s">
        <v>47</v>
      </c>
      <c r="AI2114" t="s">
        <v>52</v>
      </c>
      <c r="AJ2114">
        <v>60</v>
      </c>
      <c r="AK2114">
        <v>512</v>
      </c>
      <c r="AL2114">
        <v>0.74670000000000003</v>
      </c>
      <c r="AM2114">
        <v>0.65149999999999997</v>
      </c>
      <c r="AN2114">
        <v>0.80479999999999996</v>
      </c>
      <c r="AO2114">
        <f>Data[[#This Row],[labeller_confidence_score]]-Data[[#This Row],[cytodiffusion_classification_confidence]]</f>
        <v>0.15329999999999999</v>
      </c>
    </row>
    <row r="2115" spans="1:41" x14ac:dyDescent="0.3">
      <c r="A2115" t="s">
        <v>2188</v>
      </c>
      <c r="B2115" t="s">
        <v>49</v>
      </c>
      <c r="C2115">
        <v>0</v>
      </c>
      <c r="D2115" t="s">
        <v>50</v>
      </c>
      <c r="E2115">
        <v>12.19</v>
      </c>
      <c r="F2115">
        <v>60.9</v>
      </c>
      <c r="G2115">
        <v>0.42199999999999999</v>
      </c>
      <c r="H2115">
        <v>0.44500000000000001</v>
      </c>
      <c r="I2115">
        <f>Data[[#This Row],[nucleus_area_pct]]/Data[[#This Row],[cytoplasm_ratio]]</f>
        <v>136.85393258426967</v>
      </c>
      <c r="J2115">
        <v>0.73399999999999999</v>
      </c>
      <c r="K2115">
        <v>0.45</v>
      </c>
      <c r="L2115">
        <v>3.58</v>
      </c>
      <c r="M2115">
        <v>3.8</v>
      </c>
      <c r="N2115">
        <v>0.78500000000000003</v>
      </c>
      <c r="O2115">
        <v>464</v>
      </c>
      <c r="P2115">
        <v>59</v>
      </c>
      <c r="Q2115">
        <v>183</v>
      </c>
      <c r="R2115">
        <v>140</v>
      </c>
      <c r="S2115">
        <v>184</v>
      </c>
      <c r="T2115">
        <f>(Data[[#This Row],[mean_r]]/256)*100</f>
        <v>71.484375</v>
      </c>
      <c r="U2115">
        <f>(Data[[#This Row],[mean_g]]/256)*100</f>
        <v>54.6875</v>
      </c>
      <c r="V2115">
        <f>(Data[[#This Row],[mean_b]]/256)*100</f>
        <v>71.875</v>
      </c>
      <c r="W2115">
        <v>0.69699999999999995</v>
      </c>
      <c r="X2115" t="s">
        <v>51</v>
      </c>
      <c r="Y2115" t="s">
        <v>45</v>
      </c>
      <c r="Z2115">
        <v>1000</v>
      </c>
      <c r="AA2115">
        <v>5.36</v>
      </c>
      <c r="AB2115">
        <v>16.3</v>
      </c>
      <c r="AC2115">
        <v>40.5</v>
      </c>
      <c r="AD2115">
        <v>314738</v>
      </c>
      <c r="AE2115">
        <v>90.1</v>
      </c>
      <c r="AF2115">
        <v>33.6</v>
      </c>
      <c r="AG2115" t="s">
        <v>64</v>
      </c>
      <c r="AH2115" t="s">
        <v>47</v>
      </c>
      <c r="AI2115" t="s">
        <v>43</v>
      </c>
      <c r="AJ2115">
        <v>40</v>
      </c>
      <c r="AK2115">
        <v>256</v>
      </c>
      <c r="AL2115">
        <v>8.1600000000000006E-2</v>
      </c>
      <c r="AM2115">
        <v>0.97819999999999996</v>
      </c>
      <c r="AN2115">
        <v>0.92869999999999997</v>
      </c>
      <c r="AO2115">
        <f>Data[[#This Row],[labeller_confidence_score]]-Data[[#This Row],[cytodiffusion_classification_confidence]]</f>
        <v>-4.9499999999999988E-2</v>
      </c>
    </row>
    <row r="2116" spans="1:41" x14ac:dyDescent="0.3">
      <c r="A2116" t="s">
        <v>2189</v>
      </c>
      <c r="B2116" t="s">
        <v>54</v>
      </c>
      <c r="C2116">
        <v>0</v>
      </c>
      <c r="D2116" t="s">
        <v>54</v>
      </c>
      <c r="E2116">
        <v>7.2</v>
      </c>
      <c r="F2116">
        <v>0</v>
      </c>
      <c r="G2116">
        <v>0</v>
      </c>
      <c r="H2116">
        <v>1</v>
      </c>
      <c r="I2116">
        <f>Data[[#This Row],[nucleus_area_pct]]/Data[[#This Row],[cytoplasm_ratio]]</f>
        <v>0</v>
      </c>
      <c r="J2116">
        <v>0.96599999999999997</v>
      </c>
      <c r="K2116">
        <v>8.8999999999999996E-2</v>
      </c>
      <c r="L2116">
        <v>0.25</v>
      </c>
      <c r="M2116">
        <v>1</v>
      </c>
      <c r="N2116">
        <v>0.95399999999999996</v>
      </c>
      <c r="O2116">
        <v>183</v>
      </c>
      <c r="P2116">
        <v>55</v>
      </c>
      <c r="Q2116">
        <v>220</v>
      </c>
      <c r="R2116">
        <v>130</v>
      </c>
      <c r="S2116">
        <v>140</v>
      </c>
      <c r="T2116">
        <f>(Data[[#This Row],[mean_r]]/256)*100</f>
        <v>85.9375</v>
      </c>
      <c r="U2116">
        <f>(Data[[#This Row],[mean_g]]/256)*100</f>
        <v>50.78125</v>
      </c>
      <c r="V2116">
        <f>(Data[[#This Row],[mean_b]]/256)*100</f>
        <v>54.6875</v>
      </c>
      <c r="W2116">
        <v>0.58899999999999997</v>
      </c>
      <c r="X2116" t="s">
        <v>51</v>
      </c>
      <c r="Y2116" t="s">
        <v>45</v>
      </c>
      <c r="Z2116">
        <v>6488</v>
      </c>
      <c r="AA2116">
        <v>4.7699999999999996</v>
      </c>
      <c r="AB2116">
        <v>12.2</v>
      </c>
      <c r="AC2116">
        <v>39</v>
      </c>
      <c r="AD2116">
        <v>40611</v>
      </c>
      <c r="AE2116">
        <v>76.900000000000006</v>
      </c>
      <c r="AF2116">
        <v>34.799999999999997</v>
      </c>
      <c r="AG2116" t="s">
        <v>64</v>
      </c>
      <c r="AH2116" t="s">
        <v>47</v>
      </c>
      <c r="AI2116" t="s">
        <v>52</v>
      </c>
      <c r="AJ2116">
        <v>60</v>
      </c>
      <c r="AK2116">
        <v>360</v>
      </c>
      <c r="AL2116">
        <v>5.1900000000000002E-2</v>
      </c>
      <c r="AM2116">
        <v>0.87260000000000004</v>
      </c>
      <c r="AN2116">
        <v>0.88349999999999995</v>
      </c>
      <c r="AO2116">
        <f>Data[[#This Row],[labeller_confidence_score]]-Data[[#This Row],[cytodiffusion_classification_confidence]]</f>
        <v>1.089999999999991E-2</v>
      </c>
    </row>
    <row r="2117" spans="1:41" x14ac:dyDescent="0.3">
      <c r="A2117" t="s">
        <v>2190</v>
      </c>
      <c r="B2117" t="s">
        <v>54</v>
      </c>
      <c r="C2117">
        <v>0</v>
      </c>
      <c r="D2117" t="s">
        <v>54</v>
      </c>
      <c r="E2117">
        <v>7.14</v>
      </c>
      <c r="F2117">
        <v>0</v>
      </c>
      <c r="G2117">
        <v>0</v>
      </c>
      <c r="H2117">
        <v>1</v>
      </c>
      <c r="I2117">
        <f>Data[[#This Row],[nucleus_area_pct]]/Data[[#This Row],[cytoplasm_ratio]]</f>
        <v>0</v>
      </c>
      <c r="J2117">
        <v>0.89900000000000002</v>
      </c>
      <c r="K2117">
        <v>0.128</v>
      </c>
      <c r="L2117">
        <v>0.62</v>
      </c>
      <c r="M2117">
        <v>1</v>
      </c>
      <c r="N2117">
        <v>0.97499999999999998</v>
      </c>
      <c r="O2117">
        <v>195</v>
      </c>
      <c r="P2117">
        <v>58</v>
      </c>
      <c r="Q2117">
        <v>231</v>
      </c>
      <c r="R2117">
        <v>131</v>
      </c>
      <c r="S2117">
        <v>142</v>
      </c>
      <c r="T2117">
        <f>(Data[[#This Row],[mean_r]]/256)*100</f>
        <v>90.234375</v>
      </c>
      <c r="U2117">
        <f>(Data[[#This Row],[mean_g]]/256)*100</f>
        <v>51.171875</v>
      </c>
      <c r="V2117">
        <f>(Data[[#This Row],[mean_b]]/256)*100</f>
        <v>55.46875</v>
      </c>
      <c r="W2117">
        <v>0.58099999999999996</v>
      </c>
      <c r="X2117" t="s">
        <v>39</v>
      </c>
      <c r="Y2117" t="s">
        <v>45</v>
      </c>
      <c r="Z2117">
        <v>10471</v>
      </c>
      <c r="AA2117">
        <v>5.21</v>
      </c>
      <c r="AB2117">
        <v>13.2</v>
      </c>
      <c r="AC2117">
        <v>48.9</v>
      </c>
      <c r="AD2117">
        <v>33823</v>
      </c>
      <c r="AE2117">
        <v>83.8</v>
      </c>
      <c r="AF2117">
        <v>30.4</v>
      </c>
      <c r="AG2117" t="s">
        <v>46</v>
      </c>
      <c r="AH2117" t="s">
        <v>47</v>
      </c>
      <c r="AI2117" t="s">
        <v>43</v>
      </c>
      <c r="AJ2117">
        <v>60</v>
      </c>
      <c r="AK2117">
        <v>512</v>
      </c>
      <c r="AL2117">
        <v>8.6400000000000005E-2</v>
      </c>
      <c r="AM2117">
        <v>1</v>
      </c>
      <c r="AN2117">
        <v>0.95589999999999997</v>
      </c>
      <c r="AO2117">
        <f>Data[[#This Row],[labeller_confidence_score]]-Data[[#This Row],[cytodiffusion_classification_confidence]]</f>
        <v>-4.4100000000000028E-2</v>
      </c>
    </row>
    <row r="2118" spans="1:41" x14ac:dyDescent="0.3">
      <c r="A2118" t="s">
        <v>2191</v>
      </c>
      <c r="B2118" t="s">
        <v>81</v>
      </c>
      <c r="C2118">
        <v>1</v>
      </c>
      <c r="D2118" t="s">
        <v>82</v>
      </c>
      <c r="E2118">
        <v>16.579999999999998</v>
      </c>
      <c r="F2118">
        <v>83.5</v>
      </c>
      <c r="G2118">
        <v>0.27200000000000002</v>
      </c>
      <c r="H2118">
        <v>7.9000000000000001E-2</v>
      </c>
      <c r="I2118">
        <f>Data[[#This Row],[nucleus_area_pct]]/Data[[#This Row],[cytoplasm_ratio]]</f>
        <v>1056.9620253164558</v>
      </c>
      <c r="J2118">
        <v>0.79600000000000004</v>
      </c>
      <c r="K2118">
        <v>0.28699999999999998</v>
      </c>
      <c r="L2118">
        <v>1.03</v>
      </c>
      <c r="M2118">
        <v>1.1000000000000001</v>
      </c>
      <c r="N2118">
        <v>0.86399999999999999</v>
      </c>
      <c r="O2118">
        <v>689</v>
      </c>
      <c r="P2118">
        <v>102</v>
      </c>
      <c r="Q2118">
        <v>194</v>
      </c>
      <c r="R2118">
        <v>174</v>
      </c>
      <c r="S2118">
        <v>141</v>
      </c>
      <c r="T2118">
        <f>(Data[[#This Row],[mean_r]]/256)*100</f>
        <v>75.78125</v>
      </c>
      <c r="U2118">
        <f>(Data[[#This Row],[mean_g]]/256)*100</f>
        <v>67.96875</v>
      </c>
      <c r="V2118">
        <f>(Data[[#This Row],[mean_b]]/256)*100</f>
        <v>55.078125</v>
      </c>
      <c r="W2118">
        <v>0.52600000000000002</v>
      </c>
      <c r="X2118" t="s">
        <v>51</v>
      </c>
      <c r="Y2118" t="s">
        <v>45</v>
      </c>
      <c r="Z2118">
        <v>6181</v>
      </c>
      <c r="AA2118">
        <v>3.91</v>
      </c>
      <c r="AB2118">
        <v>12.3</v>
      </c>
      <c r="AC2118">
        <v>38.299999999999997</v>
      </c>
      <c r="AD2118">
        <v>214845</v>
      </c>
      <c r="AE2118">
        <v>84.8</v>
      </c>
      <c r="AF2118">
        <v>33.6</v>
      </c>
      <c r="AG2118" t="s">
        <v>64</v>
      </c>
      <c r="AH2118" t="s">
        <v>42</v>
      </c>
      <c r="AI2118" t="s">
        <v>52</v>
      </c>
      <c r="AJ2118">
        <v>100</v>
      </c>
      <c r="AK2118">
        <v>256</v>
      </c>
      <c r="AL2118">
        <v>0.8952</v>
      </c>
      <c r="AM2118">
        <v>0.93910000000000005</v>
      </c>
      <c r="AN2118">
        <v>0.755</v>
      </c>
      <c r="AO2118">
        <f>Data[[#This Row],[labeller_confidence_score]]-Data[[#This Row],[cytodiffusion_classification_confidence]]</f>
        <v>-0.18410000000000004</v>
      </c>
    </row>
    <row r="2119" spans="1:41" x14ac:dyDescent="0.3">
      <c r="A2119" t="s">
        <v>2192</v>
      </c>
      <c r="B2119" t="s">
        <v>62</v>
      </c>
      <c r="C2119">
        <v>0</v>
      </c>
      <c r="D2119" t="s">
        <v>50</v>
      </c>
      <c r="E2119">
        <v>8.99</v>
      </c>
      <c r="F2119">
        <v>72</v>
      </c>
      <c r="G2119">
        <v>0.78400000000000003</v>
      </c>
      <c r="H2119">
        <v>0.16900000000000001</v>
      </c>
      <c r="I2119">
        <f>Data[[#This Row],[nucleus_area_pct]]/Data[[#This Row],[cytoplasm_ratio]]</f>
        <v>426.03550295857985</v>
      </c>
      <c r="J2119">
        <v>0.73</v>
      </c>
      <c r="K2119">
        <v>0.20899999999999999</v>
      </c>
      <c r="L2119">
        <v>1.41</v>
      </c>
      <c r="M2119">
        <v>1</v>
      </c>
      <c r="N2119">
        <v>0.93799999999999994</v>
      </c>
      <c r="O2119">
        <v>280</v>
      </c>
      <c r="P2119">
        <v>54</v>
      </c>
      <c r="Q2119">
        <v>191</v>
      </c>
      <c r="R2119">
        <v>139</v>
      </c>
      <c r="S2119">
        <v>206</v>
      </c>
      <c r="T2119">
        <f>(Data[[#This Row],[mean_r]]/256)*100</f>
        <v>74.609375</v>
      </c>
      <c r="U2119">
        <f>(Data[[#This Row],[mean_g]]/256)*100</f>
        <v>54.296875</v>
      </c>
      <c r="V2119">
        <f>(Data[[#This Row],[mean_b]]/256)*100</f>
        <v>80.46875</v>
      </c>
      <c r="W2119">
        <v>0.76400000000000001</v>
      </c>
      <c r="X2119" t="s">
        <v>51</v>
      </c>
      <c r="Y2119" t="s">
        <v>40</v>
      </c>
      <c r="Z2119">
        <v>6304</v>
      </c>
      <c r="AA2119">
        <v>4.1500000000000004</v>
      </c>
      <c r="AB2119">
        <v>12.7</v>
      </c>
      <c r="AC2119">
        <v>43.5</v>
      </c>
      <c r="AD2119">
        <v>271723</v>
      </c>
      <c r="AE2119">
        <v>98.5</v>
      </c>
      <c r="AF2119">
        <v>34.1</v>
      </c>
      <c r="AG2119" t="s">
        <v>46</v>
      </c>
      <c r="AH2119" t="s">
        <v>68</v>
      </c>
      <c r="AI2119" t="s">
        <v>43</v>
      </c>
      <c r="AJ2119">
        <v>100</v>
      </c>
      <c r="AK2119">
        <v>256</v>
      </c>
      <c r="AL2119">
        <v>1.4500000000000001E-2</v>
      </c>
      <c r="AM2119">
        <v>0.90949999999999998</v>
      </c>
      <c r="AN2119">
        <v>0.85450000000000004</v>
      </c>
      <c r="AO2119">
        <f>Data[[#This Row],[labeller_confidence_score]]-Data[[#This Row],[cytodiffusion_classification_confidence]]</f>
        <v>-5.4999999999999938E-2</v>
      </c>
    </row>
    <row r="2120" spans="1:41" x14ac:dyDescent="0.3">
      <c r="A2120" t="s">
        <v>2193</v>
      </c>
      <c r="B2120" t="s">
        <v>87</v>
      </c>
      <c r="C2120">
        <v>0</v>
      </c>
      <c r="D2120" t="s">
        <v>50</v>
      </c>
      <c r="E2120">
        <v>12.21</v>
      </c>
      <c r="F2120">
        <v>44.4</v>
      </c>
      <c r="G2120">
        <v>0.65800000000000003</v>
      </c>
      <c r="H2120">
        <v>0.505</v>
      </c>
      <c r="I2120">
        <f>Data[[#This Row],[nucleus_area_pct]]/Data[[#This Row],[cytoplasm_ratio]]</f>
        <v>87.920792079207914</v>
      </c>
      <c r="J2120">
        <v>0.76700000000000002</v>
      </c>
      <c r="K2120">
        <v>0.30399999999999999</v>
      </c>
      <c r="L2120">
        <v>4.04</v>
      </c>
      <c r="M2120">
        <v>2.2999999999999998</v>
      </c>
      <c r="N2120">
        <v>0.76400000000000001</v>
      </c>
      <c r="O2120">
        <v>424</v>
      </c>
      <c r="P2120">
        <v>96</v>
      </c>
      <c r="Q2120">
        <v>236</v>
      </c>
      <c r="R2120">
        <v>142</v>
      </c>
      <c r="S2120">
        <v>152</v>
      </c>
      <c r="T2120">
        <f>(Data[[#This Row],[mean_r]]/256)*100</f>
        <v>92.1875</v>
      </c>
      <c r="U2120">
        <f>(Data[[#This Row],[mean_g]]/256)*100</f>
        <v>55.46875</v>
      </c>
      <c r="V2120">
        <f>(Data[[#This Row],[mean_b]]/256)*100</f>
        <v>59.375</v>
      </c>
      <c r="W2120">
        <v>0.57299999999999995</v>
      </c>
      <c r="X2120" t="s">
        <v>51</v>
      </c>
      <c r="Y2120" t="s">
        <v>45</v>
      </c>
      <c r="Z2120">
        <v>6818</v>
      </c>
      <c r="AA2120">
        <v>5.17</v>
      </c>
      <c r="AB2120">
        <v>15.2</v>
      </c>
      <c r="AC2120">
        <v>37.9</v>
      </c>
      <c r="AD2120">
        <v>340160</v>
      </c>
      <c r="AE2120">
        <v>77.400000000000006</v>
      </c>
      <c r="AF2120">
        <v>34.4</v>
      </c>
      <c r="AG2120" t="s">
        <v>46</v>
      </c>
      <c r="AH2120" t="s">
        <v>47</v>
      </c>
      <c r="AI2120" t="s">
        <v>56</v>
      </c>
      <c r="AJ2120">
        <v>100</v>
      </c>
      <c r="AK2120">
        <v>256</v>
      </c>
      <c r="AL2120">
        <v>0.22120000000000001</v>
      </c>
      <c r="AM2120">
        <v>0.93130000000000002</v>
      </c>
      <c r="AN2120">
        <v>0.90680000000000005</v>
      </c>
      <c r="AO2120">
        <f>Data[[#This Row],[labeller_confidence_score]]-Data[[#This Row],[cytodiffusion_classification_confidence]]</f>
        <v>-2.4499999999999966E-2</v>
      </c>
    </row>
    <row r="2121" spans="1:41" x14ac:dyDescent="0.3">
      <c r="A2121" t="s">
        <v>2194</v>
      </c>
      <c r="B2121" t="s">
        <v>106</v>
      </c>
      <c r="C2121">
        <v>1</v>
      </c>
      <c r="D2121" t="s">
        <v>82</v>
      </c>
      <c r="E2121">
        <v>12.88</v>
      </c>
      <c r="F2121">
        <v>86.5</v>
      </c>
      <c r="G2121">
        <v>0.48099999999999998</v>
      </c>
      <c r="H2121">
        <v>0.22</v>
      </c>
      <c r="I2121">
        <f>Data[[#This Row],[nucleus_area_pct]]/Data[[#This Row],[cytoplasm_ratio]]</f>
        <v>393.18181818181819</v>
      </c>
      <c r="J2121">
        <v>0.85199999999999998</v>
      </c>
      <c r="K2121">
        <v>0.20100000000000001</v>
      </c>
      <c r="L2121">
        <v>0.43</v>
      </c>
      <c r="M2121">
        <v>1</v>
      </c>
      <c r="N2121">
        <v>0.89700000000000002</v>
      </c>
      <c r="O2121">
        <v>536</v>
      </c>
      <c r="P2121">
        <v>89</v>
      </c>
      <c r="Q2121">
        <v>197</v>
      </c>
      <c r="R2121">
        <v>146</v>
      </c>
      <c r="S2121">
        <v>204</v>
      </c>
      <c r="T2121">
        <f>(Data[[#This Row],[mean_r]]/256)*100</f>
        <v>76.953125</v>
      </c>
      <c r="U2121">
        <f>(Data[[#This Row],[mean_g]]/256)*100</f>
        <v>57.03125</v>
      </c>
      <c r="V2121">
        <f>(Data[[#This Row],[mean_b]]/256)*100</f>
        <v>79.6875</v>
      </c>
      <c r="W2121">
        <v>0.77</v>
      </c>
      <c r="X2121" t="s">
        <v>63</v>
      </c>
      <c r="Y2121" t="s">
        <v>40</v>
      </c>
      <c r="Z2121">
        <v>8541</v>
      </c>
      <c r="AA2121">
        <v>4.4800000000000004</v>
      </c>
      <c r="AB2121">
        <v>14.5</v>
      </c>
      <c r="AC2121">
        <v>45.2</v>
      </c>
      <c r="AD2121">
        <v>252171</v>
      </c>
      <c r="AE2121">
        <v>90.7</v>
      </c>
      <c r="AF2121">
        <v>31.6</v>
      </c>
      <c r="AG2121" t="s">
        <v>46</v>
      </c>
      <c r="AH2121" t="s">
        <v>47</v>
      </c>
      <c r="AI2121" t="s">
        <v>56</v>
      </c>
      <c r="AJ2121">
        <v>100</v>
      </c>
      <c r="AK2121">
        <v>256</v>
      </c>
      <c r="AL2121">
        <v>0.78669999999999995</v>
      </c>
      <c r="AM2121">
        <v>0.75590000000000002</v>
      </c>
      <c r="AN2121">
        <v>0.75729999999999997</v>
      </c>
      <c r="AO2121">
        <f>Data[[#This Row],[labeller_confidence_score]]-Data[[#This Row],[cytodiffusion_classification_confidence]]</f>
        <v>1.3999999999999568E-3</v>
      </c>
    </row>
    <row r="2122" spans="1:41" x14ac:dyDescent="0.3">
      <c r="A2122" t="s">
        <v>2195</v>
      </c>
      <c r="B2122" t="s">
        <v>110</v>
      </c>
      <c r="C2122">
        <v>1</v>
      </c>
      <c r="D2122" t="s">
        <v>104</v>
      </c>
      <c r="E2122">
        <v>7.71</v>
      </c>
      <c r="F2122">
        <v>0</v>
      </c>
      <c r="G2122">
        <v>0</v>
      </c>
      <c r="H2122">
        <v>1</v>
      </c>
      <c r="I2122">
        <f>Data[[#This Row],[nucleus_area_pct]]/Data[[#This Row],[cytoplasm_ratio]]</f>
        <v>0</v>
      </c>
      <c r="J2122">
        <v>0.91100000000000003</v>
      </c>
      <c r="K2122">
        <v>0.182</v>
      </c>
      <c r="L2122">
        <v>1</v>
      </c>
      <c r="M2122">
        <v>1</v>
      </c>
      <c r="N2122">
        <v>0.94299999999999995</v>
      </c>
      <c r="O2122">
        <v>175</v>
      </c>
      <c r="P2122">
        <v>51</v>
      </c>
      <c r="Q2122">
        <v>239</v>
      </c>
      <c r="R2122">
        <v>130</v>
      </c>
      <c r="S2122">
        <v>144</v>
      </c>
      <c r="T2122">
        <f>(Data[[#This Row],[mean_r]]/256)*100</f>
        <v>93.359375</v>
      </c>
      <c r="U2122">
        <f>(Data[[#This Row],[mean_g]]/256)*100</f>
        <v>50.78125</v>
      </c>
      <c r="V2122">
        <f>(Data[[#This Row],[mean_b]]/256)*100</f>
        <v>56.25</v>
      </c>
      <c r="W2122">
        <v>0.499</v>
      </c>
      <c r="X2122" t="s">
        <v>51</v>
      </c>
      <c r="Y2122" t="s">
        <v>40</v>
      </c>
      <c r="Z2122">
        <v>5547</v>
      </c>
      <c r="AA2122">
        <v>3.58</v>
      </c>
      <c r="AB2122">
        <v>15.9</v>
      </c>
      <c r="AC2122">
        <v>39.700000000000003</v>
      </c>
      <c r="AD2122">
        <v>179063</v>
      </c>
      <c r="AE2122">
        <v>89.5</v>
      </c>
      <c r="AF2122">
        <v>33.9</v>
      </c>
      <c r="AG2122" t="s">
        <v>46</v>
      </c>
      <c r="AH2122" t="s">
        <v>68</v>
      </c>
      <c r="AI2122" t="s">
        <v>52</v>
      </c>
      <c r="AJ2122">
        <v>100</v>
      </c>
      <c r="AK2122">
        <v>360</v>
      </c>
      <c r="AL2122">
        <v>0.72640000000000005</v>
      </c>
      <c r="AM2122">
        <v>0.8155</v>
      </c>
      <c r="AN2122">
        <v>0.88849999999999996</v>
      </c>
      <c r="AO2122">
        <f>Data[[#This Row],[labeller_confidence_score]]-Data[[#This Row],[cytodiffusion_classification_confidence]]</f>
        <v>7.2999999999999954E-2</v>
      </c>
    </row>
    <row r="2123" spans="1:41" x14ac:dyDescent="0.3">
      <c r="A2123" t="s">
        <v>2196</v>
      </c>
      <c r="B2123" t="s">
        <v>49</v>
      </c>
      <c r="C2123">
        <v>0</v>
      </c>
      <c r="D2123" t="s">
        <v>50</v>
      </c>
      <c r="E2123">
        <v>11.31</v>
      </c>
      <c r="F2123">
        <v>50.3</v>
      </c>
      <c r="G2123">
        <v>0.747</v>
      </c>
      <c r="H2123">
        <v>0.432</v>
      </c>
      <c r="I2123">
        <f>Data[[#This Row],[nucleus_area_pct]]/Data[[#This Row],[cytoplasm_ratio]]</f>
        <v>116.43518518518518</v>
      </c>
      <c r="J2123">
        <v>0.76900000000000002</v>
      </c>
      <c r="K2123">
        <v>0.434</v>
      </c>
      <c r="L2123">
        <v>4</v>
      </c>
      <c r="M2123">
        <v>3.2</v>
      </c>
      <c r="N2123">
        <v>0.77</v>
      </c>
      <c r="O2123">
        <v>357</v>
      </c>
      <c r="P2123">
        <v>84</v>
      </c>
      <c r="Q2123">
        <v>194</v>
      </c>
      <c r="R2123">
        <v>159</v>
      </c>
      <c r="S2123">
        <v>170</v>
      </c>
      <c r="T2123">
        <f>(Data[[#This Row],[mean_r]]/256)*100</f>
        <v>75.78125</v>
      </c>
      <c r="U2123">
        <f>(Data[[#This Row],[mean_g]]/256)*100</f>
        <v>62.109375</v>
      </c>
      <c r="V2123">
        <f>(Data[[#This Row],[mean_b]]/256)*100</f>
        <v>66.40625</v>
      </c>
      <c r="W2123">
        <v>0.54900000000000004</v>
      </c>
      <c r="X2123" t="s">
        <v>51</v>
      </c>
      <c r="Y2123" t="s">
        <v>45</v>
      </c>
      <c r="Z2123">
        <v>6269</v>
      </c>
      <c r="AA2123">
        <v>5.29</v>
      </c>
      <c r="AB2123">
        <v>15.6</v>
      </c>
      <c r="AC2123">
        <v>30.2</v>
      </c>
      <c r="AD2123">
        <v>207749</v>
      </c>
      <c r="AE2123">
        <v>88.5</v>
      </c>
      <c r="AF2123">
        <v>33.5</v>
      </c>
      <c r="AG2123" t="s">
        <v>41</v>
      </c>
      <c r="AH2123" t="s">
        <v>68</v>
      </c>
      <c r="AI2123" t="s">
        <v>56</v>
      </c>
      <c r="AJ2123">
        <v>100</v>
      </c>
      <c r="AK2123">
        <v>224</v>
      </c>
      <c r="AL2123">
        <v>4.82E-2</v>
      </c>
      <c r="AM2123">
        <v>0.89549999999999996</v>
      </c>
      <c r="AN2123">
        <v>0.84409999999999996</v>
      </c>
      <c r="AO2123">
        <f>Data[[#This Row],[labeller_confidence_score]]-Data[[#This Row],[cytodiffusion_classification_confidence]]</f>
        <v>-5.1400000000000001E-2</v>
      </c>
    </row>
    <row r="2124" spans="1:41" x14ac:dyDescent="0.3">
      <c r="A2124" t="s">
        <v>2197</v>
      </c>
      <c r="B2124" t="s">
        <v>180</v>
      </c>
      <c r="C2124">
        <v>1</v>
      </c>
      <c r="D2124" t="s">
        <v>181</v>
      </c>
      <c r="E2124">
        <v>6.79</v>
      </c>
      <c r="F2124">
        <v>0</v>
      </c>
      <c r="G2124">
        <v>0</v>
      </c>
      <c r="H2124">
        <v>1</v>
      </c>
      <c r="I2124">
        <f>Data[[#This Row],[nucleus_area_pct]]/Data[[#This Row],[cytoplasm_ratio]]</f>
        <v>0</v>
      </c>
      <c r="J2124">
        <v>0.24399999999999999</v>
      </c>
      <c r="K2124">
        <v>0.96099999999999997</v>
      </c>
      <c r="L2124">
        <v>0.39</v>
      </c>
      <c r="M2124">
        <v>1</v>
      </c>
      <c r="N2124">
        <v>0.78100000000000003</v>
      </c>
      <c r="O2124">
        <v>157</v>
      </c>
      <c r="P2124">
        <v>75</v>
      </c>
      <c r="Q2124">
        <v>227</v>
      </c>
      <c r="R2124">
        <v>113</v>
      </c>
      <c r="S2124">
        <v>147</v>
      </c>
      <c r="T2124">
        <f>(Data[[#This Row],[mean_r]]/256)*100</f>
        <v>88.671875</v>
      </c>
      <c r="U2124">
        <f>(Data[[#This Row],[mean_g]]/256)*100</f>
        <v>44.140625</v>
      </c>
      <c r="V2124">
        <f>(Data[[#This Row],[mean_b]]/256)*100</f>
        <v>57.421875</v>
      </c>
      <c r="W2124">
        <v>0.55800000000000005</v>
      </c>
      <c r="X2124" t="s">
        <v>39</v>
      </c>
      <c r="Y2124" t="s">
        <v>40</v>
      </c>
      <c r="Z2124">
        <v>5790</v>
      </c>
      <c r="AA2124">
        <v>4.5199999999999996</v>
      </c>
      <c r="AB2124">
        <v>13.1</v>
      </c>
      <c r="AC2124">
        <v>41.3</v>
      </c>
      <c r="AD2124">
        <v>312614</v>
      </c>
      <c r="AE2124">
        <v>63.9</v>
      </c>
      <c r="AF2124">
        <v>32.9</v>
      </c>
      <c r="AG2124" t="s">
        <v>64</v>
      </c>
      <c r="AH2124" t="s">
        <v>42</v>
      </c>
      <c r="AI2124" t="s">
        <v>52</v>
      </c>
      <c r="AJ2124">
        <v>40</v>
      </c>
      <c r="AK2124">
        <v>224</v>
      </c>
      <c r="AL2124">
        <v>0.98070000000000002</v>
      </c>
      <c r="AM2124">
        <v>0.65669999999999995</v>
      </c>
      <c r="AN2124">
        <v>0.87090000000000001</v>
      </c>
      <c r="AO2124">
        <f>Data[[#This Row],[labeller_confidence_score]]-Data[[#This Row],[cytodiffusion_classification_confidence]]</f>
        <v>0.21420000000000006</v>
      </c>
    </row>
    <row r="2125" spans="1:41" x14ac:dyDescent="0.3">
      <c r="A2125" t="s">
        <v>2198</v>
      </c>
      <c r="B2125" t="s">
        <v>87</v>
      </c>
      <c r="C2125">
        <v>0</v>
      </c>
      <c r="D2125" t="s">
        <v>50</v>
      </c>
      <c r="E2125">
        <v>14.44</v>
      </c>
      <c r="F2125">
        <v>50.6</v>
      </c>
      <c r="G2125">
        <v>0.57699999999999996</v>
      </c>
      <c r="H2125">
        <v>0.44400000000000001</v>
      </c>
      <c r="I2125">
        <f>Data[[#This Row],[nucleus_area_pct]]/Data[[#This Row],[cytoplasm_ratio]]</f>
        <v>113.96396396396396</v>
      </c>
      <c r="J2125">
        <v>0.70499999999999996</v>
      </c>
      <c r="K2125">
        <v>0.442</v>
      </c>
      <c r="L2125">
        <v>4.6500000000000004</v>
      </c>
      <c r="M2125">
        <v>2.9</v>
      </c>
      <c r="N2125">
        <v>0.754</v>
      </c>
      <c r="O2125">
        <v>414</v>
      </c>
      <c r="P2125">
        <v>78</v>
      </c>
      <c r="Q2125">
        <v>227</v>
      </c>
      <c r="R2125">
        <v>150</v>
      </c>
      <c r="S2125">
        <v>147</v>
      </c>
      <c r="T2125">
        <f>(Data[[#This Row],[mean_r]]/256)*100</f>
        <v>88.671875</v>
      </c>
      <c r="U2125">
        <f>(Data[[#This Row],[mean_g]]/256)*100</f>
        <v>58.59375</v>
      </c>
      <c r="V2125">
        <f>(Data[[#This Row],[mean_b]]/256)*100</f>
        <v>57.421875</v>
      </c>
      <c r="W2125">
        <v>0.6</v>
      </c>
      <c r="X2125" t="s">
        <v>51</v>
      </c>
      <c r="Y2125" t="s">
        <v>40</v>
      </c>
      <c r="Z2125">
        <v>8073</v>
      </c>
      <c r="AA2125">
        <v>4.96</v>
      </c>
      <c r="AB2125">
        <v>13.4</v>
      </c>
      <c r="AC2125">
        <v>50.9</v>
      </c>
      <c r="AD2125">
        <v>281253</v>
      </c>
      <c r="AE2125">
        <v>99.8</v>
      </c>
      <c r="AF2125">
        <v>35.4</v>
      </c>
      <c r="AG2125" t="s">
        <v>41</v>
      </c>
      <c r="AH2125" t="s">
        <v>47</v>
      </c>
      <c r="AI2125" t="s">
        <v>43</v>
      </c>
      <c r="AJ2125">
        <v>100</v>
      </c>
      <c r="AK2125">
        <v>512</v>
      </c>
      <c r="AL2125">
        <v>2.81E-2</v>
      </c>
      <c r="AM2125">
        <v>1</v>
      </c>
      <c r="AN2125">
        <v>1</v>
      </c>
      <c r="AO2125">
        <f>Data[[#This Row],[labeller_confidence_score]]-Data[[#This Row],[cytodiffusion_classification_confidence]]</f>
        <v>0</v>
      </c>
    </row>
    <row r="2126" spans="1:41" x14ac:dyDescent="0.3">
      <c r="A2126" t="s">
        <v>2199</v>
      </c>
      <c r="B2126" t="s">
        <v>74</v>
      </c>
      <c r="C2126">
        <v>0</v>
      </c>
      <c r="D2126" t="s">
        <v>75</v>
      </c>
      <c r="E2126">
        <v>2.5499999999999998</v>
      </c>
      <c r="F2126">
        <v>0</v>
      </c>
      <c r="G2126">
        <v>0</v>
      </c>
      <c r="H2126">
        <v>1</v>
      </c>
      <c r="I2126">
        <f>Data[[#This Row],[nucleus_area_pct]]/Data[[#This Row],[cytoplasm_ratio]]</f>
        <v>0</v>
      </c>
      <c r="J2126">
        <v>0.60699999999999998</v>
      </c>
      <c r="K2126">
        <v>0.46400000000000002</v>
      </c>
      <c r="L2126">
        <v>3.13</v>
      </c>
      <c r="M2126">
        <v>1</v>
      </c>
      <c r="N2126">
        <v>0.89700000000000002</v>
      </c>
      <c r="O2126">
        <v>29</v>
      </c>
      <c r="P2126">
        <v>16</v>
      </c>
      <c r="Q2126">
        <v>233</v>
      </c>
      <c r="R2126">
        <v>140</v>
      </c>
      <c r="S2126">
        <v>169</v>
      </c>
      <c r="T2126">
        <f>(Data[[#This Row],[mean_r]]/256)*100</f>
        <v>91.015625</v>
      </c>
      <c r="U2126">
        <f>(Data[[#This Row],[mean_g]]/256)*100</f>
        <v>54.6875</v>
      </c>
      <c r="V2126">
        <f>(Data[[#This Row],[mean_b]]/256)*100</f>
        <v>66.015625</v>
      </c>
      <c r="W2126">
        <v>0.56200000000000006</v>
      </c>
      <c r="X2126" t="s">
        <v>51</v>
      </c>
      <c r="Y2126" t="s">
        <v>45</v>
      </c>
      <c r="Z2126">
        <v>1009</v>
      </c>
      <c r="AA2126">
        <v>5</v>
      </c>
      <c r="AB2126">
        <v>12.7</v>
      </c>
      <c r="AC2126">
        <v>46.8</v>
      </c>
      <c r="AD2126">
        <v>315546</v>
      </c>
      <c r="AE2126">
        <v>104.1</v>
      </c>
      <c r="AF2126">
        <v>36.799999999999997</v>
      </c>
      <c r="AG2126" t="s">
        <v>46</v>
      </c>
      <c r="AH2126" t="s">
        <v>42</v>
      </c>
      <c r="AI2126" t="s">
        <v>56</v>
      </c>
      <c r="AJ2126">
        <v>100</v>
      </c>
      <c r="AK2126">
        <v>512</v>
      </c>
      <c r="AL2126">
        <v>0.15129999999999999</v>
      </c>
      <c r="AM2126">
        <v>0.88959999999999995</v>
      </c>
      <c r="AN2126">
        <v>0.82920000000000005</v>
      </c>
      <c r="AO2126">
        <f>Data[[#This Row],[labeller_confidence_score]]-Data[[#This Row],[cytodiffusion_classification_confidence]]</f>
        <v>-6.0399999999999898E-2</v>
      </c>
    </row>
    <row r="2127" spans="1:41" x14ac:dyDescent="0.3">
      <c r="A2127" t="s">
        <v>2200</v>
      </c>
      <c r="B2127" t="s">
        <v>60</v>
      </c>
      <c r="C2127">
        <v>0</v>
      </c>
      <c r="D2127" t="s">
        <v>50</v>
      </c>
      <c r="E2127">
        <v>16.61</v>
      </c>
      <c r="F2127">
        <v>70.900000000000006</v>
      </c>
      <c r="G2127">
        <v>0.38600000000000001</v>
      </c>
      <c r="H2127">
        <v>0.35099999999999998</v>
      </c>
      <c r="I2127">
        <f>Data[[#This Row],[nucleus_area_pct]]/Data[[#This Row],[cytoplasm_ratio]]</f>
        <v>201.99430199430202</v>
      </c>
      <c r="J2127">
        <v>0.748</v>
      </c>
      <c r="K2127">
        <v>0.39100000000000001</v>
      </c>
      <c r="L2127">
        <v>3.11</v>
      </c>
      <c r="M2127">
        <v>1.9</v>
      </c>
      <c r="N2127">
        <v>0.73499999999999999</v>
      </c>
      <c r="O2127">
        <v>502</v>
      </c>
      <c r="P2127">
        <v>82</v>
      </c>
      <c r="Q2127">
        <v>208</v>
      </c>
      <c r="R2127">
        <v>170</v>
      </c>
      <c r="S2127">
        <v>154</v>
      </c>
      <c r="T2127">
        <f>(Data[[#This Row],[mean_r]]/256)*100</f>
        <v>81.25</v>
      </c>
      <c r="U2127">
        <f>(Data[[#This Row],[mean_g]]/256)*100</f>
        <v>66.40625</v>
      </c>
      <c r="V2127">
        <f>(Data[[#This Row],[mean_b]]/256)*100</f>
        <v>60.15625</v>
      </c>
      <c r="W2127">
        <v>0.51400000000000001</v>
      </c>
      <c r="X2127" t="s">
        <v>51</v>
      </c>
      <c r="Y2127" t="s">
        <v>40</v>
      </c>
      <c r="Z2127">
        <v>7354</v>
      </c>
      <c r="AA2127">
        <v>5.47</v>
      </c>
      <c r="AB2127">
        <v>11.9</v>
      </c>
      <c r="AC2127">
        <v>39.6</v>
      </c>
      <c r="AD2127">
        <v>306476</v>
      </c>
      <c r="AE2127">
        <v>79</v>
      </c>
      <c r="AF2127">
        <v>31.9</v>
      </c>
      <c r="AG2127" t="s">
        <v>46</v>
      </c>
      <c r="AH2127" t="s">
        <v>68</v>
      </c>
      <c r="AI2127" t="s">
        <v>52</v>
      </c>
      <c r="AJ2127">
        <v>40</v>
      </c>
      <c r="AK2127">
        <v>256</v>
      </c>
      <c r="AL2127">
        <v>4.5199999999999997E-2</v>
      </c>
      <c r="AM2127">
        <v>0.92190000000000005</v>
      </c>
      <c r="AN2127">
        <v>0.87590000000000001</v>
      </c>
      <c r="AO2127">
        <f>Data[[#This Row],[labeller_confidence_score]]-Data[[#This Row],[cytodiffusion_classification_confidence]]</f>
        <v>-4.6000000000000041E-2</v>
      </c>
    </row>
    <row r="2128" spans="1:41" x14ac:dyDescent="0.3">
      <c r="A2128" t="s">
        <v>2201</v>
      </c>
      <c r="B2128" t="s">
        <v>106</v>
      </c>
      <c r="C2128">
        <v>1</v>
      </c>
      <c r="D2128" t="s">
        <v>82</v>
      </c>
      <c r="E2128">
        <v>13.08</v>
      </c>
      <c r="F2128">
        <v>82.3</v>
      </c>
      <c r="G2128">
        <v>0.495</v>
      </c>
      <c r="H2128">
        <v>7.2999999999999995E-2</v>
      </c>
      <c r="I2128">
        <f>Data[[#This Row],[nucleus_area_pct]]/Data[[#This Row],[cytoplasm_ratio]]</f>
        <v>1127.3972602739727</v>
      </c>
      <c r="J2128">
        <v>0.84799999999999998</v>
      </c>
      <c r="K2128">
        <v>0.26100000000000001</v>
      </c>
      <c r="L2128">
        <v>1.73</v>
      </c>
      <c r="M2128">
        <v>1</v>
      </c>
      <c r="N2128">
        <v>0.91</v>
      </c>
      <c r="O2128">
        <v>702</v>
      </c>
      <c r="P2128">
        <v>116</v>
      </c>
      <c r="Q2128">
        <v>225</v>
      </c>
      <c r="R2128">
        <v>152</v>
      </c>
      <c r="S2128">
        <v>193</v>
      </c>
      <c r="T2128">
        <f>(Data[[#This Row],[mean_r]]/256)*100</f>
        <v>87.890625</v>
      </c>
      <c r="U2128">
        <f>(Data[[#This Row],[mean_g]]/256)*100</f>
        <v>59.375</v>
      </c>
      <c r="V2128">
        <f>(Data[[#This Row],[mean_b]]/256)*100</f>
        <v>75.390625</v>
      </c>
      <c r="W2128">
        <v>0.64400000000000002</v>
      </c>
      <c r="X2128" t="s">
        <v>51</v>
      </c>
      <c r="Y2128" t="s">
        <v>45</v>
      </c>
      <c r="Z2128">
        <v>10626</v>
      </c>
      <c r="AA2128">
        <v>5.68</v>
      </c>
      <c r="AB2128">
        <v>16</v>
      </c>
      <c r="AC2128">
        <v>37.799999999999997</v>
      </c>
      <c r="AD2128">
        <v>179589</v>
      </c>
      <c r="AE2128">
        <v>89.6</v>
      </c>
      <c r="AF2128">
        <v>36</v>
      </c>
      <c r="AG2128" t="s">
        <v>64</v>
      </c>
      <c r="AH2128" t="s">
        <v>42</v>
      </c>
      <c r="AI2128" t="s">
        <v>43</v>
      </c>
      <c r="AJ2128">
        <v>100</v>
      </c>
      <c r="AK2128">
        <v>256</v>
      </c>
      <c r="AL2128">
        <v>0.79530000000000001</v>
      </c>
      <c r="AM2128">
        <v>0.78039999999999998</v>
      </c>
      <c r="AN2128">
        <v>0.92859999999999998</v>
      </c>
      <c r="AO2128">
        <f>Data[[#This Row],[labeller_confidence_score]]-Data[[#This Row],[cytodiffusion_classification_confidence]]</f>
        <v>0.1482</v>
      </c>
    </row>
    <row r="2129" spans="1:41" x14ac:dyDescent="0.3">
      <c r="A2129" t="s">
        <v>2202</v>
      </c>
      <c r="B2129" t="s">
        <v>62</v>
      </c>
      <c r="C2129">
        <v>0</v>
      </c>
      <c r="D2129" t="s">
        <v>50</v>
      </c>
      <c r="E2129">
        <v>9.5500000000000007</v>
      </c>
      <c r="F2129">
        <v>80.099999999999994</v>
      </c>
      <c r="G2129">
        <v>0.82699999999999996</v>
      </c>
      <c r="H2129">
        <v>0.17</v>
      </c>
      <c r="I2129">
        <f>Data[[#This Row],[nucleus_area_pct]]/Data[[#This Row],[cytoplasm_ratio]]</f>
        <v>471.17647058823525</v>
      </c>
      <c r="J2129">
        <v>0.878</v>
      </c>
      <c r="K2129">
        <v>0.314</v>
      </c>
      <c r="L2129">
        <v>1.1000000000000001</v>
      </c>
      <c r="M2129">
        <v>1</v>
      </c>
      <c r="N2129">
        <v>0.91800000000000004</v>
      </c>
      <c r="O2129">
        <v>233</v>
      </c>
      <c r="P2129">
        <v>59</v>
      </c>
      <c r="Q2129">
        <v>220</v>
      </c>
      <c r="R2129">
        <v>145</v>
      </c>
      <c r="S2129">
        <v>198</v>
      </c>
      <c r="T2129">
        <f>(Data[[#This Row],[mean_r]]/256)*100</f>
        <v>85.9375</v>
      </c>
      <c r="U2129">
        <f>(Data[[#This Row],[mean_g]]/256)*100</f>
        <v>56.640625</v>
      </c>
      <c r="V2129">
        <f>(Data[[#This Row],[mean_b]]/256)*100</f>
        <v>77.34375</v>
      </c>
      <c r="W2129">
        <v>0.71899999999999997</v>
      </c>
      <c r="X2129" t="s">
        <v>39</v>
      </c>
      <c r="Y2129" t="s">
        <v>40</v>
      </c>
      <c r="Z2129">
        <v>6877</v>
      </c>
      <c r="AA2129">
        <v>6.29</v>
      </c>
      <c r="AB2129">
        <v>11.9</v>
      </c>
      <c r="AC2129">
        <v>33.700000000000003</v>
      </c>
      <c r="AD2129">
        <v>265860</v>
      </c>
      <c r="AE2129">
        <v>66.3</v>
      </c>
      <c r="AF2129">
        <v>33.6</v>
      </c>
      <c r="AG2129" t="s">
        <v>46</v>
      </c>
      <c r="AH2129" t="s">
        <v>42</v>
      </c>
      <c r="AI2129" t="s">
        <v>52</v>
      </c>
      <c r="AJ2129">
        <v>100</v>
      </c>
      <c r="AK2129">
        <v>512</v>
      </c>
      <c r="AL2129">
        <v>9.9900000000000003E-2</v>
      </c>
      <c r="AM2129">
        <v>0.96550000000000002</v>
      </c>
      <c r="AN2129">
        <v>0.78749999999999998</v>
      </c>
      <c r="AO2129">
        <f>Data[[#This Row],[labeller_confidence_score]]-Data[[#This Row],[cytodiffusion_classification_confidence]]</f>
        <v>-0.17800000000000005</v>
      </c>
    </row>
    <row r="2130" spans="1:41" x14ac:dyDescent="0.3">
      <c r="A2130" t="s">
        <v>2203</v>
      </c>
      <c r="B2130" t="s">
        <v>54</v>
      </c>
      <c r="C2130">
        <v>0</v>
      </c>
      <c r="D2130" t="s">
        <v>54</v>
      </c>
      <c r="E2130">
        <v>7.48</v>
      </c>
      <c r="F2130">
        <v>0</v>
      </c>
      <c r="G2130">
        <v>0</v>
      </c>
      <c r="H2130">
        <v>1</v>
      </c>
      <c r="I2130">
        <f>Data[[#This Row],[nucleus_area_pct]]/Data[[#This Row],[cytoplasm_ratio]]</f>
        <v>0</v>
      </c>
      <c r="J2130">
        <v>0.97599999999999998</v>
      </c>
      <c r="K2130">
        <v>0.127</v>
      </c>
      <c r="L2130">
        <v>0.5</v>
      </c>
      <c r="M2130">
        <v>1</v>
      </c>
      <c r="N2130">
        <v>0.90800000000000003</v>
      </c>
      <c r="O2130">
        <v>172</v>
      </c>
      <c r="P2130">
        <v>44</v>
      </c>
      <c r="Q2130">
        <v>224</v>
      </c>
      <c r="R2130">
        <v>130</v>
      </c>
      <c r="S2130">
        <v>133</v>
      </c>
      <c r="T2130">
        <f>(Data[[#This Row],[mean_r]]/256)*100</f>
        <v>87.5</v>
      </c>
      <c r="U2130">
        <f>(Data[[#This Row],[mean_g]]/256)*100</f>
        <v>50.78125</v>
      </c>
      <c r="V2130">
        <f>(Data[[#This Row],[mean_b]]/256)*100</f>
        <v>51.953125</v>
      </c>
      <c r="W2130">
        <v>0.54900000000000004</v>
      </c>
      <c r="X2130" t="s">
        <v>51</v>
      </c>
      <c r="Y2130" t="s">
        <v>40</v>
      </c>
      <c r="Z2130">
        <v>8412</v>
      </c>
      <c r="AA2130">
        <v>4.3</v>
      </c>
      <c r="AB2130">
        <v>12.5</v>
      </c>
      <c r="AC2130">
        <v>50.6</v>
      </c>
      <c r="AD2130">
        <v>278310</v>
      </c>
      <c r="AE2130">
        <v>115.9</v>
      </c>
      <c r="AF2130">
        <v>33.4</v>
      </c>
      <c r="AG2130" t="s">
        <v>41</v>
      </c>
      <c r="AH2130" t="s">
        <v>42</v>
      </c>
      <c r="AI2130" t="s">
        <v>56</v>
      </c>
      <c r="AJ2130">
        <v>60</v>
      </c>
      <c r="AK2130">
        <v>224</v>
      </c>
      <c r="AL2130">
        <v>8.77E-2</v>
      </c>
      <c r="AM2130">
        <v>0.90500000000000003</v>
      </c>
      <c r="AN2130">
        <v>0.93869999999999998</v>
      </c>
      <c r="AO2130">
        <f>Data[[#This Row],[labeller_confidence_score]]-Data[[#This Row],[cytodiffusion_classification_confidence]]</f>
        <v>3.3699999999999952E-2</v>
      </c>
    </row>
    <row r="2131" spans="1:41" x14ac:dyDescent="0.3">
      <c r="A2131" t="s">
        <v>2204</v>
      </c>
      <c r="B2131" t="s">
        <v>58</v>
      </c>
      <c r="C2131">
        <v>1</v>
      </c>
      <c r="D2131" t="s">
        <v>38</v>
      </c>
      <c r="E2131">
        <v>12.84</v>
      </c>
      <c r="F2131">
        <v>68</v>
      </c>
      <c r="G2131">
        <v>0.61499999999999999</v>
      </c>
      <c r="H2131">
        <v>0.23499999999999999</v>
      </c>
      <c r="I2131">
        <f>Data[[#This Row],[nucleus_area_pct]]/Data[[#This Row],[cytoplasm_ratio]]</f>
        <v>289.36170212765961</v>
      </c>
      <c r="J2131">
        <v>0.78</v>
      </c>
      <c r="K2131">
        <v>0.31900000000000001</v>
      </c>
      <c r="L2131">
        <v>2</v>
      </c>
      <c r="M2131">
        <v>1.5</v>
      </c>
      <c r="N2131">
        <v>0.80800000000000005</v>
      </c>
      <c r="O2131">
        <v>528</v>
      </c>
      <c r="P2131">
        <v>87</v>
      </c>
      <c r="Q2131">
        <v>198</v>
      </c>
      <c r="R2131">
        <v>136</v>
      </c>
      <c r="S2131">
        <v>207</v>
      </c>
      <c r="T2131">
        <f>(Data[[#This Row],[mean_r]]/256)*100</f>
        <v>77.34375</v>
      </c>
      <c r="U2131">
        <f>(Data[[#This Row],[mean_g]]/256)*100</f>
        <v>53.125</v>
      </c>
      <c r="V2131">
        <f>(Data[[#This Row],[mean_b]]/256)*100</f>
        <v>80.859375</v>
      </c>
      <c r="W2131">
        <v>0.72499999999999998</v>
      </c>
      <c r="X2131" t="s">
        <v>63</v>
      </c>
      <c r="Y2131" t="s">
        <v>45</v>
      </c>
      <c r="Z2131">
        <v>12489</v>
      </c>
      <c r="AA2131">
        <v>4.07</v>
      </c>
      <c r="AB2131">
        <v>13.1</v>
      </c>
      <c r="AC2131">
        <v>42.6</v>
      </c>
      <c r="AD2131">
        <v>202638</v>
      </c>
      <c r="AE2131">
        <v>84.4</v>
      </c>
      <c r="AF2131">
        <v>34.1</v>
      </c>
      <c r="AG2131" t="s">
        <v>46</v>
      </c>
      <c r="AH2131" t="s">
        <v>47</v>
      </c>
      <c r="AI2131" t="s">
        <v>43</v>
      </c>
      <c r="AJ2131">
        <v>100</v>
      </c>
      <c r="AK2131">
        <v>360</v>
      </c>
      <c r="AL2131">
        <v>0.89590000000000003</v>
      </c>
      <c r="AM2131">
        <v>0.7329</v>
      </c>
      <c r="AN2131">
        <v>0.76859999999999995</v>
      </c>
      <c r="AO2131">
        <f>Data[[#This Row],[labeller_confidence_score]]-Data[[#This Row],[cytodiffusion_classification_confidence]]</f>
        <v>3.5699999999999954E-2</v>
      </c>
    </row>
    <row r="2132" spans="1:41" x14ac:dyDescent="0.3">
      <c r="A2132" t="s">
        <v>2205</v>
      </c>
      <c r="B2132" t="s">
        <v>49</v>
      </c>
      <c r="C2132">
        <v>0</v>
      </c>
      <c r="D2132" t="s">
        <v>50</v>
      </c>
      <c r="E2132">
        <v>10.81</v>
      </c>
      <c r="F2132">
        <v>55.7</v>
      </c>
      <c r="G2132">
        <v>0.623</v>
      </c>
      <c r="H2132">
        <v>0.54800000000000004</v>
      </c>
      <c r="I2132">
        <f>Data[[#This Row],[nucleus_area_pct]]/Data[[#This Row],[cytoplasm_ratio]]</f>
        <v>101.64233576642336</v>
      </c>
      <c r="J2132">
        <v>0.67300000000000004</v>
      </c>
      <c r="K2132">
        <v>0.38200000000000001</v>
      </c>
      <c r="L2132">
        <v>3.44</v>
      </c>
      <c r="M2132">
        <v>3.7</v>
      </c>
      <c r="N2132">
        <v>0.87</v>
      </c>
      <c r="O2132">
        <v>452</v>
      </c>
      <c r="P2132">
        <v>64</v>
      </c>
      <c r="Q2132">
        <v>194</v>
      </c>
      <c r="R2132">
        <v>164</v>
      </c>
      <c r="S2132">
        <v>199</v>
      </c>
      <c r="T2132">
        <f>(Data[[#This Row],[mean_r]]/256)*100</f>
        <v>75.78125</v>
      </c>
      <c r="U2132">
        <f>(Data[[#This Row],[mean_g]]/256)*100</f>
        <v>64.0625</v>
      </c>
      <c r="V2132">
        <f>(Data[[#This Row],[mean_b]]/256)*100</f>
        <v>77.734375</v>
      </c>
      <c r="W2132">
        <v>0.66</v>
      </c>
      <c r="X2132" t="s">
        <v>51</v>
      </c>
      <c r="Y2132" t="s">
        <v>40</v>
      </c>
      <c r="Z2132">
        <v>3055</v>
      </c>
      <c r="AA2132">
        <v>4.66</v>
      </c>
      <c r="AB2132">
        <v>13.1</v>
      </c>
      <c r="AC2132">
        <v>35.1</v>
      </c>
      <c r="AD2132">
        <v>184003</v>
      </c>
      <c r="AE2132">
        <v>91.2</v>
      </c>
      <c r="AF2132">
        <v>34.1</v>
      </c>
      <c r="AG2132" t="s">
        <v>41</v>
      </c>
      <c r="AH2132" t="s">
        <v>42</v>
      </c>
      <c r="AI2132" t="s">
        <v>52</v>
      </c>
      <c r="AJ2132">
        <v>40</v>
      </c>
      <c r="AK2132">
        <v>256</v>
      </c>
      <c r="AL2132">
        <v>4.8300000000000003E-2</v>
      </c>
      <c r="AM2132">
        <v>0.74950000000000006</v>
      </c>
      <c r="AN2132">
        <v>0.92149999999999999</v>
      </c>
      <c r="AO2132">
        <f>Data[[#This Row],[labeller_confidence_score]]-Data[[#This Row],[cytodiffusion_classification_confidence]]</f>
        <v>0.17199999999999993</v>
      </c>
    </row>
    <row r="2133" spans="1:41" x14ac:dyDescent="0.3">
      <c r="A2133" t="s">
        <v>2206</v>
      </c>
      <c r="B2133" t="s">
        <v>60</v>
      </c>
      <c r="C2133">
        <v>0</v>
      </c>
      <c r="D2133" t="s">
        <v>50</v>
      </c>
      <c r="E2133">
        <v>17.91</v>
      </c>
      <c r="F2133">
        <v>66.400000000000006</v>
      </c>
      <c r="G2133">
        <v>0.57799999999999996</v>
      </c>
      <c r="H2133">
        <v>0.36299999999999999</v>
      </c>
      <c r="I2133">
        <f>Data[[#This Row],[nucleus_area_pct]]/Data[[#This Row],[cytoplasm_ratio]]</f>
        <v>182.92011019283748</v>
      </c>
      <c r="J2133">
        <v>0.75800000000000001</v>
      </c>
      <c r="K2133">
        <v>0.52900000000000003</v>
      </c>
      <c r="L2133">
        <v>2.0099999999999998</v>
      </c>
      <c r="M2133">
        <v>1.4</v>
      </c>
      <c r="N2133">
        <v>0.73099999999999998</v>
      </c>
      <c r="O2133">
        <v>681</v>
      </c>
      <c r="P2133">
        <v>88</v>
      </c>
      <c r="Q2133">
        <v>212</v>
      </c>
      <c r="R2133">
        <v>152</v>
      </c>
      <c r="S2133">
        <v>157</v>
      </c>
      <c r="T2133">
        <f>(Data[[#This Row],[mean_r]]/256)*100</f>
        <v>82.8125</v>
      </c>
      <c r="U2133">
        <f>(Data[[#This Row],[mean_g]]/256)*100</f>
        <v>59.375</v>
      </c>
      <c r="V2133">
        <f>(Data[[#This Row],[mean_b]]/256)*100</f>
        <v>61.328125</v>
      </c>
      <c r="W2133">
        <v>0.60499999999999998</v>
      </c>
      <c r="X2133" t="s">
        <v>51</v>
      </c>
      <c r="Y2133" t="s">
        <v>40</v>
      </c>
      <c r="Z2133">
        <v>2490</v>
      </c>
      <c r="AA2133">
        <v>6</v>
      </c>
      <c r="AB2133">
        <v>16.7</v>
      </c>
      <c r="AC2133">
        <v>49.5</v>
      </c>
      <c r="AD2133">
        <v>182136</v>
      </c>
      <c r="AE2133">
        <v>88.8</v>
      </c>
      <c r="AF2133">
        <v>35.4</v>
      </c>
      <c r="AG2133" t="s">
        <v>46</v>
      </c>
      <c r="AH2133" t="s">
        <v>47</v>
      </c>
      <c r="AI2133" t="s">
        <v>43</v>
      </c>
      <c r="AJ2133">
        <v>100</v>
      </c>
      <c r="AK2133">
        <v>224</v>
      </c>
      <c r="AL2133">
        <v>6.3399999999999998E-2</v>
      </c>
      <c r="AM2133">
        <v>0.88070000000000004</v>
      </c>
      <c r="AN2133">
        <v>0.88680000000000003</v>
      </c>
      <c r="AO2133">
        <f>Data[[#This Row],[labeller_confidence_score]]-Data[[#This Row],[cytodiffusion_classification_confidence]]</f>
        <v>6.0999999999999943E-3</v>
      </c>
    </row>
    <row r="2134" spans="1:41" x14ac:dyDescent="0.3">
      <c r="A2134" t="s">
        <v>2207</v>
      </c>
      <c r="B2134" t="s">
        <v>81</v>
      </c>
      <c r="C2134">
        <v>1</v>
      </c>
      <c r="D2134" t="s">
        <v>82</v>
      </c>
      <c r="E2134">
        <v>13.11</v>
      </c>
      <c r="F2134">
        <v>89.8</v>
      </c>
      <c r="G2134">
        <v>0.221</v>
      </c>
      <c r="H2134">
        <v>0.189</v>
      </c>
      <c r="I2134">
        <f>Data[[#This Row],[nucleus_area_pct]]/Data[[#This Row],[cytoplasm_ratio]]</f>
        <v>475.13227513227514</v>
      </c>
      <c r="J2134">
        <v>0.85</v>
      </c>
      <c r="K2134">
        <v>0.29799999999999999</v>
      </c>
      <c r="L2134">
        <v>0.92</v>
      </c>
      <c r="M2134">
        <v>1</v>
      </c>
      <c r="N2134">
        <v>0.84199999999999997</v>
      </c>
      <c r="O2134">
        <v>539</v>
      </c>
      <c r="P2134">
        <v>97</v>
      </c>
      <c r="Q2134">
        <v>231</v>
      </c>
      <c r="R2134">
        <v>158</v>
      </c>
      <c r="S2134">
        <v>185</v>
      </c>
      <c r="T2134">
        <f>(Data[[#This Row],[mean_r]]/256)*100</f>
        <v>90.234375</v>
      </c>
      <c r="U2134">
        <f>(Data[[#This Row],[mean_g]]/256)*100</f>
        <v>61.71875</v>
      </c>
      <c r="V2134">
        <f>(Data[[#This Row],[mean_b]]/256)*100</f>
        <v>72.265625</v>
      </c>
      <c r="W2134">
        <v>0.73799999999999999</v>
      </c>
      <c r="X2134" t="s">
        <v>51</v>
      </c>
      <c r="Y2134" t="s">
        <v>45</v>
      </c>
      <c r="Z2134">
        <v>6281</v>
      </c>
      <c r="AA2134">
        <v>4.97</v>
      </c>
      <c r="AB2134">
        <v>12.5</v>
      </c>
      <c r="AC2134">
        <v>32.700000000000003</v>
      </c>
      <c r="AD2134">
        <v>277576</v>
      </c>
      <c r="AE2134">
        <v>89.4</v>
      </c>
      <c r="AF2134">
        <v>34.1</v>
      </c>
      <c r="AG2134" t="s">
        <v>41</v>
      </c>
      <c r="AH2134" t="s">
        <v>68</v>
      </c>
      <c r="AI2134" t="s">
        <v>43</v>
      </c>
      <c r="AJ2134">
        <v>100</v>
      </c>
      <c r="AK2134">
        <v>360</v>
      </c>
      <c r="AL2134">
        <v>0.73580000000000001</v>
      </c>
      <c r="AM2134">
        <v>0.77859999999999996</v>
      </c>
      <c r="AN2134">
        <v>0.80589999999999995</v>
      </c>
      <c r="AO2134">
        <f>Data[[#This Row],[labeller_confidence_score]]-Data[[#This Row],[cytodiffusion_classification_confidence]]</f>
        <v>2.7299999999999991E-2</v>
      </c>
    </row>
    <row r="2135" spans="1:41" x14ac:dyDescent="0.3">
      <c r="A2135" t="s">
        <v>2208</v>
      </c>
      <c r="B2135" t="s">
        <v>49</v>
      </c>
      <c r="C2135">
        <v>0</v>
      </c>
      <c r="D2135" t="s">
        <v>50</v>
      </c>
      <c r="E2135">
        <v>7.64</v>
      </c>
      <c r="F2135">
        <v>65.5</v>
      </c>
      <c r="G2135">
        <v>0.59399999999999997</v>
      </c>
      <c r="H2135">
        <v>0.40400000000000003</v>
      </c>
      <c r="I2135">
        <f>Data[[#This Row],[nucleus_area_pct]]/Data[[#This Row],[cytoplasm_ratio]]</f>
        <v>162.12871287128712</v>
      </c>
      <c r="J2135">
        <v>0.71299999999999997</v>
      </c>
      <c r="K2135">
        <v>0.34</v>
      </c>
      <c r="L2135">
        <v>3.56</v>
      </c>
      <c r="M2135">
        <v>2.4</v>
      </c>
      <c r="N2135">
        <v>0.81299999999999994</v>
      </c>
      <c r="O2135">
        <v>508</v>
      </c>
      <c r="P2135">
        <v>62</v>
      </c>
      <c r="Q2135">
        <v>211</v>
      </c>
      <c r="R2135">
        <v>193</v>
      </c>
      <c r="S2135">
        <v>194</v>
      </c>
      <c r="T2135">
        <f>(Data[[#This Row],[mean_r]]/256)*100</f>
        <v>82.421875</v>
      </c>
      <c r="U2135">
        <f>(Data[[#This Row],[mean_g]]/256)*100</f>
        <v>75.390625</v>
      </c>
      <c r="V2135">
        <f>(Data[[#This Row],[mean_b]]/256)*100</f>
        <v>75.78125</v>
      </c>
      <c r="W2135">
        <v>0.65900000000000003</v>
      </c>
      <c r="X2135" t="s">
        <v>39</v>
      </c>
      <c r="Y2135" t="s">
        <v>45</v>
      </c>
      <c r="Z2135">
        <v>8266</v>
      </c>
      <c r="AA2135">
        <v>4.37</v>
      </c>
      <c r="AB2135">
        <v>16.899999999999999</v>
      </c>
      <c r="AC2135">
        <v>39.200000000000003</v>
      </c>
      <c r="AD2135">
        <v>304969</v>
      </c>
      <c r="AE2135">
        <v>90.2</v>
      </c>
      <c r="AF2135">
        <v>32.9</v>
      </c>
      <c r="AG2135" t="s">
        <v>46</v>
      </c>
      <c r="AH2135" t="s">
        <v>47</v>
      </c>
      <c r="AI2135" t="s">
        <v>52</v>
      </c>
      <c r="AJ2135">
        <v>60</v>
      </c>
      <c r="AK2135">
        <v>224</v>
      </c>
      <c r="AL2135">
        <v>1.55E-2</v>
      </c>
      <c r="AM2135">
        <v>0.79210000000000003</v>
      </c>
      <c r="AN2135">
        <v>0.98089999999999999</v>
      </c>
      <c r="AO2135">
        <f>Data[[#This Row],[labeller_confidence_score]]-Data[[#This Row],[cytodiffusion_classification_confidence]]</f>
        <v>0.18879999999999997</v>
      </c>
    </row>
    <row r="2136" spans="1:41" x14ac:dyDescent="0.3">
      <c r="A2136" t="s">
        <v>2209</v>
      </c>
      <c r="B2136" t="s">
        <v>62</v>
      </c>
      <c r="C2136">
        <v>0</v>
      </c>
      <c r="D2136" t="s">
        <v>50</v>
      </c>
      <c r="E2136">
        <v>9.43</v>
      </c>
      <c r="F2136">
        <v>77.400000000000006</v>
      </c>
      <c r="G2136">
        <v>0.871</v>
      </c>
      <c r="H2136">
        <v>0.124</v>
      </c>
      <c r="I2136">
        <f>Data[[#This Row],[nucleus_area_pct]]/Data[[#This Row],[cytoplasm_ratio]]</f>
        <v>624.19354838709683</v>
      </c>
      <c r="J2136">
        <v>0.86299999999999999</v>
      </c>
      <c r="K2136">
        <v>0.16900000000000001</v>
      </c>
      <c r="L2136">
        <v>0.71</v>
      </c>
      <c r="M2136">
        <v>1.1000000000000001</v>
      </c>
      <c r="N2136">
        <v>0.92400000000000004</v>
      </c>
      <c r="O2136">
        <v>312</v>
      </c>
      <c r="P2136">
        <v>56</v>
      </c>
      <c r="Q2136">
        <v>211</v>
      </c>
      <c r="R2136">
        <v>155</v>
      </c>
      <c r="S2136">
        <v>189</v>
      </c>
      <c r="T2136">
        <f>(Data[[#This Row],[mean_r]]/256)*100</f>
        <v>82.421875</v>
      </c>
      <c r="U2136">
        <f>(Data[[#This Row],[mean_g]]/256)*100</f>
        <v>60.546875</v>
      </c>
      <c r="V2136">
        <f>(Data[[#This Row],[mean_b]]/256)*100</f>
        <v>73.828125</v>
      </c>
      <c r="W2136">
        <v>0.68200000000000005</v>
      </c>
      <c r="X2136" t="s">
        <v>51</v>
      </c>
      <c r="Y2136" t="s">
        <v>45</v>
      </c>
      <c r="Z2136">
        <v>2042</v>
      </c>
      <c r="AA2136">
        <v>4.1500000000000004</v>
      </c>
      <c r="AB2136">
        <v>16.600000000000001</v>
      </c>
      <c r="AC2136">
        <v>40.9</v>
      </c>
      <c r="AD2136">
        <v>328500</v>
      </c>
      <c r="AE2136">
        <v>83.2</v>
      </c>
      <c r="AF2136">
        <v>38</v>
      </c>
      <c r="AG2136" t="s">
        <v>64</v>
      </c>
      <c r="AH2136" t="s">
        <v>42</v>
      </c>
      <c r="AI2136" t="s">
        <v>56</v>
      </c>
      <c r="AJ2136">
        <v>100</v>
      </c>
      <c r="AK2136">
        <v>224</v>
      </c>
      <c r="AL2136">
        <v>0.1134</v>
      </c>
      <c r="AM2136">
        <v>0.82679999999999998</v>
      </c>
      <c r="AN2136">
        <v>0.88759999999999994</v>
      </c>
      <c r="AO2136">
        <f>Data[[#This Row],[labeller_confidence_score]]-Data[[#This Row],[cytodiffusion_classification_confidence]]</f>
        <v>6.0799999999999965E-2</v>
      </c>
    </row>
    <row r="2137" spans="1:41" x14ac:dyDescent="0.3">
      <c r="A2137" t="s">
        <v>2210</v>
      </c>
      <c r="B2137" t="s">
        <v>133</v>
      </c>
      <c r="C2137">
        <v>1</v>
      </c>
      <c r="D2137" t="s">
        <v>104</v>
      </c>
      <c r="E2137">
        <v>7.73</v>
      </c>
      <c r="F2137">
        <v>0</v>
      </c>
      <c r="G2137">
        <v>0</v>
      </c>
      <c r="H2137">
        <v>1</v>
      </c>
      <c r="I2137">
        <f>Data[[#This Row],[nucleus_area_pct]]/Data[[#This Row],[cytoplasm_ratio]]</f>
        <v>0</v>
      </c>
      <c r="J2137">
        <v>0.55700000000000005</v>
      </c>
      <c r="K2137">
        <v>0.81200000000000006</v>
      </c>
      <c r="L2137">
        <v>0.26</v>
      </c>
      <c r="M2137">
        <v>1</v>
      </c>
      <c r="N2137">
        <v>0.85599999999999998</v>
      </c>
      <c r="O2137">
        <v>182</v>
      </c>
      <c r="P2137">
        <v>49</v>
      </c>
      <c r="Q2137">
        <v>225</v>
      </c>
      <c r="R2137">
        <v>107</v>
      </c>
      <c r="S2137">
        <v>123</v>
      </c>
      <c r="T2137">
        <f>(Data[[#This Row],[mean_r]]/256)*100</f>
        <v>87.890625</v>
      </c>
      <c r="U2137">
        <f>(Data[[#This Row],[mean_g]]/256)*100</f>
        <v>41.796875</v>
      </c>
      <c r="V2137">
        <f>(Data[[#This Row],[mean_b]]/256)*100</f>
        <v>48.046875</v>
      </c>
      <c r="W2137">
        <v>0.53400000000000003</v>
      </c>
      <c r="X2137" t="s">
        <v>63</v>
      </c>
      <c r="Y2137" t="s">
        <v>45</v>
      </c>
      <c r="Z2137">
        <v>7716</v>
      </c>
      <c r="AA2137">
        <v>5.64</v>
      </c>
      <c r="AB2137">
        <v>15.3</v>
      </c>
      <c r="AC2137">
        <v>44.2</v>
      </c>
      <c r="AD2137">
        <v>309670</v>
      </c>
      <c r="AE2137">
        <v>72.8</v>
      </c>
      <c r="AF2137">
        <v>32</v>
      </c>
      <c r="AG2137" t="s">
        <v>46</v>
      </c>
      <c r="AH2137" t="s">
        <v>68</v>
      </c>
      <c r="AI2137" t="s">
        <v>56</v>
      </c>
      <c r="AJ2137">
        <v>60</v>
      </c>
      <c r="AK2137">
        <v>256</v>
      </c>
      <c r="AL2137">
        <v>0.77890000000000004</v>
      </c>
      <c r="AM2137">
        <v>0.64639999999999997</v>
      </c>
      <c r="AN2137">
        <v>0.77780000000000005</v>
      </c>
      <c r="AO2137">
        <f>Data[[#This Row],[labeller_confidence_score]]-Data[[#This Row],[cytodiffusion_classification_confidence]]</f>
        <v>0.13140000000000007</v>
      </c>
    </row>
    <row r="2138" spans="1:41" x14ac:dyDescent="0.3">
      <c r="A2138" t="s">
        <v>2211</v>
      </c>
      <c r="B2138" t="s">
        <v>60</v>
      </c>
      <c r="C2138">
        <v>0</v>
      </c>
      <c r="D2138" t="s">
        <v>50</v>
      </c>
      <c r="E2138">
        <v>14.99</v>
      </c>
      <c r="F2138">
        <v>71</v>
      </c>
      <c r="G2138">
        <v>0.60399999999999998</v>
      </c>
      <c r="H2138">
        <v>0.20499999999999999</v>
      </c>
      <c r="I2138">
        <f>Data[[#This Row],[nucleus_area_pct]]/Data[[#This Row],[cytoplasm_ratio]]</f>
        <v>346.34146341463418</v>
      </c>
      <c r="J2138">
        <v>0.56999999999999995</v>
      </c>
      <c r="K2138">
        <v>0.42199999999999999</v>
      </c>
      <c r="L2138">
        <v>2.85</v>
      </c>
      <c r="M2138">
        <v>1.1000000000000001</v>
      </c>
      <c r="N2138">
        <v>0.83099999999999996</v>
      </c>
      <c r="O2138">
        <v>595</v>
      </c>
      <c r="P2138">
        <v>77</v>
      </c>
      <c r="Q2138">
        <v>217</v>
      </c>
      <c r="R2138">
        <v>166</v>
      </c>
      <c r="S2138">
        <v>167</v>
      </c>
      <c r="T2138">
        <f>(Data[[#This Row],[mean_r]]/256)*100</f>
        <v>84.765625</v>
      </c>
      <c r="U2138">
        <f>(Data[[#This Row],[mean_g]]/256)*100</f>
        <v>64.84375</v>
      </c>
      <c r="V2138">
        <f>(Data[[#This Row],[mean_b]]/256)*100</f>
        <v>65.234375</v>
      </c>
      <c r="W2138">
        <v>0.53400000000000003</v>
      </c>
      <c r="X2138" t="s">
        <v>39</v>
      </c>
      <c r="Y2138" t="s">
        <v>45</v>
      </c>
      <c r="Z2138">
        <v>4375</v>
      </c>
      <c r="AA2138">
        <v>4.22</v>
      </c>
      <c r="AB2138">
        <v>12.3</v>
      </c>
      <c r="AC2138">
        <v>46.4</v>
      </c>
      <c r="AD2138">
        <v>230234</v>
      </c>
      <c r="AE2138">
        <v>109.7</v>
      </c>
      <c r="AF2138">
        <v>33</v>
      </c>
      <c r="AG2138" t="s">
        <v>64</v>
      </c>
      <c r="AH2138" t="s">
        <v>68</v>
      </c>
      <c r="AI2138" t="s">
        <v>56</v>
      </c>
      <c r="AJ2138">
        <v>100</v>
      </c>
      <c r="AK2138">
        <v>256</v>
      </c>
      <c r="AL2138">
        <v>8.48E-2</v>
      </c>
      <c r="AM2138">
        <v>0.86770000000000003</v>
      </c>
      <c r="AN2138">
        <v>0.9819</v>
      </c>
      <c r="AO2138">
        <f>Data[[#This Row],[labeller_confidence_score]]-Data[[#This Row],[cytodiffusion_classification_confidence]]</f>
        <v>0.11419999999999997</v>
      </c>
    </row>
    <row r="2139" spans="1:41" x14ac:dyDescent="0.3">
      <c r="A2139" t="s">
        <v>2212</v>
      </c>
      <c r="B2139" t="s">
        <v>66</v>
      </c>
      <c r="C2139">
        <v>1</v>
      </c>
      <c r="D2139" t="s">
        <v>67</v>
      </c>
      <c r="E2139">
        <v>7.28</v>
      </c>
      <c r="F2139">
        <v>93.9</v>
      </c>
      <c r="G2139">
        <v>0.81799999999999995</v>
      </c>
      <c r="H2139">
        <v>9.7000000000000003E-2</v>
      </c>
      <c r="I2139">
        <f>Data[[#This Row],[nucleus_area_pct]]/Data[[#This Row],[cytoplasm_ratio]]</f>
        <v>968.04123711340208</v>
      </c>
      <c r="J2139">
        <v>0.26</v>
      </c>
      <c r="K2139">
        <v>0.72399999999999998</v>
      </c>
      <c r="L2139">
        <v>0.25</v>
      </c>
      <c r="M2139">
        <v>1.1000000000000001</v>
      </c>
      <c r="N2139">
        <v>0.442</v>
      </c>
      <c r="O2139">
        <v>328</v>
      </c>
      <c r="P2139">
        <v>81</v>
      </c>
      <c r="Q2139">
        <v>224</v>
      </c>
      <c r="R2139">
        <v>96</v>
      </c>
      <c r="S2139">
        <v>236</v>
      </c>
      <c r="T2139">
        <f>(Data[[#This Row],[mean_r]]/256)*100</f>
        <v>87.5</v>
      </c>
      <c r="U2139">
        <f>(Data[[#This Row],[mean_g]]/256)*100</f>
        <v>37.5</v>
      </c>
      <c r="V2139">
        <f>(Data[[#This Row],[mean_b]]/256)*100</f>
        <v>92.1875</v>
      </c>
      <c r="W2139">
        <v>0.94799999999999995</v>
      </c>
      <c r="X2139" t="s">
        <v>51</v>
      </c>
      <c r="Y2139" t="s">
        <v>45</v>
      </c>
      <c r="Z2139">
        <v>9175</v>
      </c>
      <c r="AA2139">
        <v>5.2</v>
      </c>
      <c r="AB2139">
        <v>13.2</v>
      </c>
      <c r="AC2139">
        <v>36.9</v>
      </c>
      <c r="AD2139">
        <v>266513</v>
      </c>
      <c r="AE2139">
        <v>99.5</v>
      </c>
      <c r="AF2139">
        <v>32.799999999999997</v>
      </c>
      <c r="AG2139" t="s">
        <v>41</v>
      </c>
      <c r="AH2139" t="s">
        <v>42</v>
      </c>
      <c r="AI2139" t="s">
        <v>52</v>
      </c>
      <c r="AJ2139">
        <v>100</v>
      </c>
      <c r="AK2139">
        <v>256</v>
      </c>
      <c r="AL2139">
        <v>0.77890000000000004</v>
      </c>
      <c r="AM2139">
        <v>0.85880000000000001</v>
      </c>
      <c r="AN2139">
        <v>0.70989999999999998</v>
      </c>
      <c r="AO2139">
        <f>Data[[#This Row],[labeller_confidence_score]]-Data[[#This Row],[cytodiffusion_classification_confidence]]</f>
        <v>-0.14890000000000003</v>
      </c>
    </row>
    <row r="2140" spans="1:41" x14ac:dyDescent="0.3">
      <c r="A2140" t="s">
        <v>2213</v>
      </c>
      <c r="B2140" t="s">
        <v>62</v>
      </c>
      <c r="C2140">
        <v>0</v>
      </c>
      <c r="D2140" t="s">
        <v>50</v>
      </c>
      <c r="E2140">
        <v>9.68</v>
      </c>
      <c r="F2140">
        <v>72.5</v>
      </c>
      <c r="G2140">
        <v>0.69899999999999995</v>
      </c>
      <c r="H2140">
        <v>0.185</v>
      </c>
      <c r="I2140">
        <f>Data[[#This Row],[nucleus_area_pct]]/Data[[#This Row],[cytoplasm_ratio]]</f>
        <v>391.89189189189187</v>
      </c>
      <c r="J2140">
        <v>0.82499999999999996</v>
      </c>
      <c r="K2140">
        <v>0.153</v>
      </c>
      <c r="L2140">
        <v>1.1100000000000001</v>
      </c>
      <c r="M2140">
        <v>1.1000000000000001</v>
      </c>
      <c r="N2140">
        <v>0.93200000000000005</v>
      </c>
      <c r="O2140">
        <v>287</v>
      </c>
      <c r="P2140">
        <v>66</v>
      </c>
      <c r="Q2140">
        <v>201</v>
      </c>
      <c r="R2140">
        <v>148</v>
      </c>
      <c r="S2140">
        <v>185</v>
      </c>
      <c r="T2140">
        <f>(Data[[#This Row],[mean_r]]/256)*100</f>
        <v>78.515625</v>
      </c>
      <c r="U2140">
        <f>(Data[[#This Row],[mean_g]]/256)*100</f>
        <v>57.8125</v>
      </c>
      <c r="V2140">
        <f>(Data[[#This Row],[mean_b]]/256)*100</f>
        <v>72.265625</v>
      </c>
      <c r="W2140">
        <v>0.753</v>
      </c>
      <c r="X2140" t="s">
        <v>63</v>
      </c>
      <c r="Y2140" t="s">
        <v>40</v>
      </c>
      <c r="Z2140">
        <v>4247</v>
      </c>
      <c r="AA2140">
        <v>4.95</v>
      </c>
      <c r="AB2140">
        <v>12.7</v>
      </c>
      <c r="AC2140">
        <v>34.200000000000003</v>
      </c>
      <c r="AD2140">
        <v>208581</v>
      </c>
      <c r="AE2140">
        <v>88.7</v>
      </c>
      <c r="AF2140">
        <v>31.1</v>
      </c>
      <c r="AG2140" t="s">
        <v>64</v>
      </c>
      <c r="AH2140" t="s">
        <v>68</v>
      </c>
      <c r="AI2140" t="s">
        <v>56</v>
      </c>
      <c r="AJ2140">
        <v>40</v>
      </c>
      <c r="AK2140">
        <v>224</v>
      </c>
      <c r="AL2140">
        <v>0.12520000000000001</v>
      </c>
      <c r="AM2140">
        <v>0.90249999999999997</v>
      </c>
      <c r="AN2140">
        <v>0.96309999999999996</v>
      </c>
      <c r="AO2140">
        <f>Data[[#This Row],[labeller_confidence_score]]-Data[[#This Row],[cytodiffusion_classification_confidence]]</f>
        <v>6.0599999999999987E-2</v>
      </c>
    </row>
    <row r="2141" spans="1:41" x14ac:dyDescent="0.3">
      <c r="A2141" t="s">
        <v>2214</v>
      </c>
      <c r="B2141" t="s">
        <v>49</v>
      </c>
      <c r="C2141">
        <v>0</v>
      </c>
      <c r="D2141" t="s">
        <v>50</v>
      </c>
      <c r="E2141">
        <v>11.26</v>
      </c>
      <c r="F2141">
        <v>52.7</v>
      </c>
      <c r="G2141">
        <v>0.58899999999999997</v>
      </c>
      <c r="H2141">
        <v>0.41899999999999998</v>
      </c>
      <c r="I2141">
        <f>Data[[#This Row],[nucleus_area_pct]]/Data[[#This Row],[cytoplasm_ratio]]</f>
        <v>125.77565632458236</v>
      </c>
      <c r="J2141">
        <v>0.81299999999999994</v>
      </c>
      <c r="K2141">
        <v>0.38800000000000001</v>
      </c>
      <c r="L2141">
        <v>3.16</v>
      </c>
      <c r="M2141">
        <v>2.6</v>
      </c>
      <c r="N2141">
        <v>0.77900000000000003</v>
      </c>
      <c r="O2141">
        <v>450</v>
      </c>
      <c r="P2141">
        <v>66</v>
      </c>
      <c r="Q2141">
        <v>228</v>
      </c>
      <c r="R2141">
        <v>195</v>
      </c>
      <c r="S2141">
        <v>194</v>
      </c>
      <c r="T2141">
        <f>(Data[[#This Row],[mean_r]]/256)*100</f>
        <v>89.0625</v>
      </c>
      <c r="U2141">
        <f>(Data[[#This Row],[mean_g]]/256)*100</f>
        <v>76.171875</v>
      </c>
      <c r="V2141">
        <f>(Data[[#This Row],[mean_b]]/256)*100</f>
        <v>75.78125</v>
      </c>
      <c r="W2141">
        <v>0.754</v>
      </c>
      <c r="X2141" t="s">
        <v>51</v>
      </c>
      <c r="Y2141" t="s">
        <v>40</v>
      </c>
      <c r="Z2141">
        <v>8801</v>
      </c>
      <c r="AA2141">
        <v>4.97</v>
      </c>
      <c r="AB2141">
        <v>12.7</v>
      </c>
      <c r="AC2141">
        <v>48.3</v>
      </c>
      <c r="AD2141">
        <v>94185</v>
      </c>
      <c r="AE2141">
        <v>79</v>
      </c>
      <c r="AF2141">
        <v>32.299999999999997</v>
      </c>
      <c r="AG2141" t="s">
        <v>46</v>
      </c>
      <c r="AH2141" t="s">
        <v>47</v>
      </c>
      <c r="AI2141" t="s">
        <v>56</v>
      </c>
      <c r="AJ2141">
        <v>60</v>
      </c>
      <c r="AK2141">
        <v>224</v>
      </c>
      <c r="AL2141">
        <v>3.7400000000000003E-2</v>
      </c>
      <c r="AM2141">
        <v>0.88849999999999996</v>
      </c>
      <c r="AN2141">
        <v>0.92090000000000005</v>
      </c>
      <c r="AO2141">
        <f>Data[[#This Row],[labeller_confidence_score]]-Data[[#This Row],[cytodiffusion_classification_confidence]]</f>
        <v>3.2400000000000095E-2</v>
      </c>
    </row>
    <row r="2142" spans="1:41" x14ac:dyDescent="0.3">
      <c r="A2142" t="s">
        <v>2215</v>
      </c>
      <c r="B2142" t="s">
        <v>74</v>
      </c>
      <c r="C2142">
        <v>0</v>
      </c>
      <c r="D2142" t="s">
        <v>75</v>
      </c>
      <c r="E2142">
        <v>1.95</v>
      </c>
      <c r="F2142">
        <v>0</v>
      </c>
      <c r="G2142">
        <v>0</v>
      </c>
      <c r="H2142">
        <v>1</v>
      </c>
      <c r="I2142">
        <f>Data[[#This Row],[nucleus_area_pct]]/Data[[#This Row],[cytoplasm_ratio]]</f>
        <v>0</v>
      </c>
      <c r="J2142">
        <v>0.73399999999999999</v>
      </c>
      <c r="K2142">
        <v>0.33500000000000002</v>
      </c>
      <c r="L2142">
        <v>2.81</v>
      </c>
      <c r="M2142">
        <v>1</v>
      </c>
      <c r="N2142">
        <v>0.57099999999999995</v>
      </c>
      <c r="O2142">
        <v>52</v>
      </c>
      <c r="P2142">
        <v>12</v>
      </c>
      <c r="Q2142">
        <v>223</v>
      </c>
      <c r="R2142">
        <v>144</v>
      </c>
      <c r="S2142">
        <v>168</v>
      </c>
      <c r="T2142">
        <f>(Data[[#This Row],[mean_r]]/256)*100</f>
        <v>87.109375</v>
      </c>
      <c r="U2142">
        <f>(Data[[#This Row],[mean_g]]/256)*100</f>
        <v>56.25</v>
      </c>
      <c r="V2142">
        <f>(Data[[#This Row],[mean_b]]/256)*100</f>
        <v>65.625</v>
      </c>
      <c r="W2142">
        <v>0.51300000000000001</v>
      </c>
      <c r="X2142" t="s">
        <v>51</v>
      </c>
      <c r="Y2142" t="s">
        <v>45</v>
      </c>
      <c r="Z2142">
        <v>10683</v>
      </c>
      <c r="AA2142">
        <v>3.74</v>
      </c>
      <c r="AB2142">
        <v>11.6</v>
      </c>
      <c r="AC2142">
        <v>37.700000000000003</v>
      </c>
      <c r="AD2142">
        <v>271267</v>
      </c>
      <c r="AE2142">
        <v>86.7</v>
      </c>
      <c r="AF2142">
        <v>32</v>
      </c>
      <c r="AG2142" t="s">
        <v>41</v>
      </c>
      <c r="AH2142" t="s">
        <v>42</v>
      </c>
      <c r="AI2142" t="s">
        <v>52</v>
      </c>
      <c r="AJ2142">
        <v>60</v>
      </c>
      <c r="AK2142">
        <v>360</v>
      </c>
      <c r="AL2142">
        <v>8.3900000000000002E-2</v>
      </c>
      <c r="AM2142">
        <v>0.89500000000000002</v>
      </c>
      <c r="AN2142">
        <v>0.87309999999999999</v>
      </c>
      <c r="AO2142">
        <f>Data[[#This Row],[labeller_confidence_score]]-Data[[#This Row],[cytodiffusion_classification_confidence]]</f>
        <v>-2.1900000000000031E-2</v>
      </c>
    </row>
    <row r="2143" spans="1:41" x14ac:dyDescent="0.3">
      <c r="A2143" t="s">
        <v>2216</v>
      </c>
      <c r="B2143" t="s">
        <v>62</v>
      </c>
      <c r="C2143">
        <v>0</v>
      </c>
      <c r="D2143" t="s">
        <v>50</v>
      </c>
      <c r="E2143">
        <v>9.01</v>
      </c>
      <c r="F2143">
        <v>80.2</v>
      </c>
      <c r="G2143">
        <v>0.72799999999999998</v>
      </c>
      <c r="H2143">
        <v>0.11899999999999999</v>
      </c>
      <c r="I2143">
        <f>Data[[#This Row],[nucleus_area_pct]]/Data[[#This Row],[cytoplasm_ratio]]</f>
        <v>673.94957983193285</v>
      </c>
      <c r="J2143">
        <v>0.879</v>
      </c>
      <c r="K2143">
        <v>0.14499999999999999</v>
      </c>
      <c r="L2143">
        <v>0.94</v>
      </c>
      <c r="M2143">
        <v>1.1000000000000001</v>
      </c>
      <c r="N2143">
        <v>0.90700000000000003</v>
      </c>
      <c r="O2143">
        <v>324</v>
      </c>
      <c r="P2143">
        <v>60</v>
      </c>
      <c r="Q2143">
        <v>207</v>
      </c>
      <c r="R2143">
        <v>148</v>
      </c>
      <c r="S2143">
        <v>208</v>
      </c>
      <c r="T2143">
        <f>(Data[[#This Row],[mean_r]]/256)*100</f>
        <v>80.859375</v>
      </c>
      <c r="U2143">
        <f>(Data[[#This Row],[mean_g]]/256)*100</f>
        <v>57.8125</v>
      </c>
      <c r="V2143">
        <f>(Data[[#This Row],[mean_b]]/256)*100</f>
        <v>81.25</v>
      </c>
      <c r="W2143">
        <v>0.73899999999999999</v>
      </c>
      <c r="X2143" t="s">
        <v>39</v>
      </c>
      <c r="Y2143" t="s">
        <v>40</v>
      </c>
      <c r="Z2143">
        <v>6338</v>
      </c>
      <c r="AA2143">
        <v>5.58</v>
      </c>
      <c r="AB2143">
        <v>14.4</v>
      </c>
      <c r="AC2143">
        <v>45.2</v>
      </c>
      <c r="AD2143">
        <v>372901</v>
      </c>
      <c r="AE2143">
        <v>76.7</v>
      </c>
      <c r="AF2143">
        <v>32.6</v>
      </c>
      <c r="AG2143" t="s">
        <v>41</v>
      </c>
      <c r="AH2143" t="s">
        <v>42</v>
      </c>
      <c r="AI2143" t="s">
        <v>52</v>
      </c>
      <c r="AJ2143">
        <v>100</v>
      </c>
      <c r="AK2143">
        <v>256</v>
      </c>
      <c r="AL2143">
        <v>9.8799999999999999E-2</v>
      </c>
      <c r="AM2143">
        <v>0.86919999999999997</v>
      </c>
      <c r="AN2143">
        <v>0.7944</v>
      </c>
      <c r="AO2143">
        <f>Data[[#This Row],[labeller_confidence_score]]-Data[[#This Row],[cytodiffusion_classification_confidence]]</f>
        <v>-7.4799999999999978E-2</v>
      </c>
    </row>
    <row r="2144" spans="1:41" x14ac:dyDescent="0.3">
      <c r="A2144" t="s">
        <v>2217</v>
      </c>
      <c r="B2144" t="s">
        <v>49</v>
      </c>
      <c r="C2144">
        <v>0</v>
      </c>
      <c r="D2144" t="s">
        <v>50</v>
      </c>
      <c r="E2144">
        <v>10.72</v>
      </c>
      <c r="F2144">
        <v>57.3</v>
      </c>
      <c r="G2144">
        <v>0.64600000000000002</v>
      </c>
      <c r="H2144">
        <v>0.42799999999999999</v>
      </c>
      <c r="I2144">
        <f>Data[[#This Row],[nucleus_area_pct]]/Data[[#This Row],[cytoplasm_ratio]]</f>
        <v>133.87850467289718</v>
      </c>
      <c r="J2144">
        <v>0.74399999999999999</v>
      </c>
      <c r="K2144">
        <v>0.34699999999999998</v>
      </c>
      <c r="L2144">
        <v>2.65</v>
      </c>
      <c r="M2144">
        <v>2.7</v>
      </c>
      <c r="N2144">
        <v>0.73799999999999999</v>
      </c>
      <c r="O2144">
        <v>353</v>
      </c>
      <c r="P2144">
        <v>85</v>
      </c>
      <c r="Q2144">
        <v>199</v>
      </c>
      <c r="R2144">
        <v>115</v>
      </c>
      <c r="S2144">
        <v>176</v>
      </c>
      <c r="T2144">
        <f>(Data[[#This Row],[mean_r]]/256)*100</f>
        <v>77.734375</v>
      </c>
      <c r="U2144">
        <f>(Data[[#This Row],[mean_g]]/256)*100</f>
        <v>44.921875</v>
      </c>
      <c r="V2144">
        <f>(Data[[#This Row],[mean_b]]/256)*100</f>
        <v>68.75</v>
      </c>
      <c r="W2144">
        <v>0.53900000000000003</v>
      </c>
      <c r="X2144" t="s">
        <v>39</v>
      </c>
      <c r="Y2144" t="s">
        <v>40</v>
      </c>
      <c r="Z2144">
        <v>7148</v>
      </c>
      <c r="AA2144">
        <v>4.28</v>
      </c>
      <c r="AB2144">
        <v>12.6</v>
      </c>
      <c r="AC2144">
        <v>46.2</v>
      </c>
      <c r="AD2144">
        <v>209877</v>
      </c>
      <c r="AE2144">
        <v>94.1</v>
      </c>
      <c r="AF2144">
        <v>32.6</v>
      </c>
      <c r="AG2144" t="s">
        <v>64</v>
      </c>
      <c r="AH2144" t="s">
        <v>68</v>
      </c>
      <c r="AI2144" t="s">
        <v>52</v>
      </c>
      <c r="AJ2144">
        <v>100</v>
      </c>
      <c r="AK2144">
        <v>360</v>
      </c>
      <c r="AL2144">
        <v>0.1144</v>
      </c>
      <c r="AM2144">
        <v>0.86890000000000001</v>
      </c>
      <c r="AN2144">
        <v>0.93840000000000001</v>
      </c>
      <c r="AO2144">
        <f>Data[[#This Row],[labeller_confidence_score]]-Data[[#This Row],[cytodiffusion_classification_confidence]]</f>
        <v>6.9500000000000006E-2</v>
      </c>
    </row>
    <row r="2145" spans="1:41" x14ac:dyDescent="0.3">
      <c r="A2145" t="s">
        <v>2218</v>
      </c>
      <c r="B2145" t="s">
        <v>81</v>
      </c>
      <c r="C2145">
        <v>1</v>
      </c>
      <c r="D2145" t="s">
        <v>82</v>
      </c>
      <c r="E2145">
        <v>15.18</v>
      </c>
      <c r="F2145">
        <v>88.2</v>
      </c>
      <c r="G2145">
        <v>0.38800000000000001</v>
      </c>
      <c r="H2145">
        <v>0.154</v>
      </c>
      <c r="I2145">
        <f>Data[[#This Row],[nucleus_area_pct]]/Data[[#This Row],[cytoplasm_ratio]]</f>
        <v>572.72727272727275</v>
      </c>
      <c r="J2145">
        <v>0.82099999999999995</v>
      </c>
      <c r="K2145">
        <v>0.29099999999999998</v>
      </c>
      <c r="L2145">
        <v>0.81</v>
      </c>
      <c r="M2145">
        <v>1</v>
      </c>
      <c r="N2145">
        <v>0.80300000000000005</v>
      </c>
      <c r="O2145">
        <v>526</v>
      </c>
      <c r="P2145">
        <v>99</v>
      </c>
      <c r="Q2145">
        <v>201</v>
      </c>
      <c r="R2145">
        <v>114</v>
      </c>
      <c r="S2145">
        <v>204</v>
      </c>
      <c r="T2145">
        <f>(Data[[#This Row],[mean_r]]/256)*100</f>
        <v>78.515625</v>
      </c>
      <c r="U2145">
        <f>(Data[[#This Row],[mean_g]]/256)*100</f>
        <v>44.53125</v>
      </c>
      <c r="V2145">
        <f>(Data[[#This Row],[mean_b]]/256)*100</f>
        <v>79.6875</v>
      </c>
      <c r="W2145">
        <v>0.61499999999999999</v>
      </c>
      <c r="X2145" t="s">
        <v>39</v>
      </c>
      <c r="Y2145" t="s">
        <v>45</v>
      </c>
      <c r="Z2145">
        <v>8112</v>
      </c>
      <c r="AA2145">
        <v>5.1100000000000003</v>
      </c>
      <c r="AB2145">
        <v>18.399999999999999</v>
      </c>
      <c r="AC2145">
        <v>35.4</v>
      </c>
      <c r="AD2145">
        <v>92432</v>
      </c>
      <c r="AE2145">
        <v>93.1</v>
      </c>
      <c r="AF2145">
        <v>35</v>
      </c>
      <c r="AG2145" t="s">
        <v>46</v>
      </c>
      <c r="AH2145" t="s">
        <v>42</v>
      </c>
      <c r="AI2145" t="s">
        <v>56</v>
      </c>
      <c r="AJ2145">
        <v>60</v>
      </c>
      <c r="AK2145">
        <v>360</v>
      </c>
      <c r="AL2145">
        <v>0.57909999999999995</v>
      </c>
      <c r="AM2145">
        <v>0.50839999999999996</v>
      </c>
      <c r="AN2145">
        <v>0.77810000000000001</v>
      </c>
      <c r="AO2145">
        <f>Data[[#This Row],[labeller_confidence_score]]-Data[[#This Row],[cytodiffusion_classification_confidence]]</f>
        <v>0.26970000000000005</v>
      </c>
    </row>
    <row r="2146" spans="1:41" x14ac:dyDescent="0.3">
      <c r="A2146" t="s">
        <v>2219</v>
      </c>
      <c r="B2146" t="s">
        <v>81</v>
      </c>
      <c r="C2146">
        <v>1</v>
      </c>
      <c r="D2146" t="s">
        <v>82</v>
      </c>
      <c r="E2146">
        <v>15.9</v>
      </c>
      <c r="F2146">
        <v>76.3</v>
      </c>
      <c r="G2146">
        <v>0.45100000000000001</v>
      </c>
      <c r="H2146">
        <v>0.15</v>
      </c>
      <c r="I2146">
        <f>Data[[#This Row],[nucleus_area_pct]]/Data[[#This Row],[cytoplasm_ratio]]</f>
        <v>508.66666666666669</v>
      </c>
      <c r="J2146">
        <v>0.71699999999999997</v>
      </c>
      <c r="K2146">
        <v>0.312</v>
      </c>
      <c r="L2146">
        <v>0.59</v>
      </c>
      <c r="M2146">
        <v>1</v>
      </c>
      <c r="N2146">
        <v>0.89500000000000002</v>
      </c>
      <c r="O2146">
        <v>557</v>
      </c>
      <c r="P2146">
        <v>105</v>
      </c>
      <c r="Q2146">
        <v>188</v>
      </c>
      <c r="R2146">
        <v>146</v>
      </c>
      <c r="S2146">
        <v>205</v>
      </c>
      <c r="T2146">
        <f>(Data[[#This Row],[mean_r]]/256)*100</f>
        <v>73.4375</v>
      </c>
      <c r="U2146">
        <f>(Data[[#This Row],[mean_g]]/256)*100</f>
        <v>57.03125</v>
      </c>
      <c r="V2146">
        <f>(Data[[#This Row],[mean_b]]/256)*100</f>
        <v>80.078125</v>
      </c>
      <c r="W2146">
        <v>0.57299999999999995</v>
      </c>
      <c r="X2146" t="s">
        <v>51</v>
      </c>
      <c r="Y2146" t="s">
        <v>45</v>
      </c>
      <c r="Z2146">
        <v>7177</v>
      </c>
      <c r="AA2146">
        <v>4.37</v>
      </c>
      <c r="AB2146">
        <v>11.5</v>
      </c>
      <c r="AC2146">
        <v>40</v>
      </c>
      <c r="AD2146">
        <v>434564</v>
      </c>
      <c r="AE2146">
        <v>78.900000000000006</v>
      </c>
      <c r="AF2146">
        <v>33.5</v>
      </c>
      <c r="AG2146" t="s">
        <v>64</v>
      </c>
      <c r="AH2146" t="s">
        <v>68</v>
      </c>
      <c r="AI2146" t="s">
        <v>52</v>
      </c>
      <c r="AJ2146">
        <v>40</v>
      </c>
      <c r="AK2146">
        <v>512</v>
      </c>
      <c r="AL2146">
        <v>0.79810000000000003</v>
      </c>
      <c r="AM2146">
        <v>0.65569999999999995</v>
      </c>
      <c r="AN2146">
        <v>0.73109999999999997</v>
      </c>
      <c r="AO2146">
        <f>Data[[#This Row],[labeller_confidence_score]]-Data[[#This Row],[cytodiffusion_classification_confidence]]</f>
        <v>7.5400000000000023E-2</v>
      </c>
    </row>
    <row r="2147" spans="1:41" x14ac:dyDescent="0.3">
      <c r="A2147" t="s">
        <v>2220</v>
      </c>
      <c r="B2147" t="s">
        <v>81</v>
      </c>
      <c r="C2147">
        <v>1</v>
      </c>
      <c r="D2147" t="s">
        <v>82</v>
      </c>
      <c r="E2147">
        <v>10.65</v>
      </c>
      <c r="F2147">
        <v>76.3</v>
      </c>
      <c r="G2147">
        <v>0.42699999999999999</v>
      </c>
      <c r="H2147">
        <v>0.155</v>
      </c>
      <c r="I2147">
        <f>Data[[#This Row],[nucleus_area_pct]]/Data[[#This Row],[cytoplasm_ratio]]</f>
        <v>492.25806451612902</v>
      </c>
      <c r="J2147">
        <v>0.80800000000000005</v>
      </c>
      <c r="K2147">
        <v>0.22</v>
      </c>
      <c r="L2147">
        <v>1.03</v>
      </c>
      <c r="M2147">
        <v>1</v>
      </c>
      <c r="N2147">
        <v>0.76600000000000001</v>
      </c>
      <c r="O2147">
        <v>458</v>
      </c>
      <c r="P2147">
        <v>101</v>
      </c>
      <c r="Q2147">
        <v>179</v>
      </c>
      <c r="R2147">
        <v>126</v>
      </c>
      <c r="S2147">
        <v>196</v>
      </c>
      <c r="T2147">
        <f>(Data[[#This Row],[mean_r]]/256)*100</f>
        <v>69.921875</v>
      </c>
      <c r="U2147">
        <f>(Data[[#This Row],[mean_g]]/256)*100</f>
        <v>49.21875</v>
      </c>
      <c r="V2147">
        <f>(Data[[#This Row],[mean_b]]/256)*100</f>
        <v>76.5625</v>
      </c>
      <c r="W2147">
        <v>0.71099999999999997</v>
      </c>
      <c r="X2147" t="s">
        <v>39</v>
      </c>
      <c r="Y2147" t="s">
        <v>45</v>
      </c>
      <c r="Z2147">
        <v>10028</v>
      </c>
      <c r="AA2147">
        <v>3.46</v>
      </c>
      <c r="AB2147">
        <v>11.6</v>
      </c>
      <c r="AC2147">
        <v>38.9</v>
      </c>
      <c r="AD2147">
        <v>404765</v>
      </c>
      <c r="AE2147">
        <v>83.1</v>
      </c>
      <c r="AF2147">
        <v>32.700000000000003</v>
      </c>
      <c r="AG2147" t="s">
        <v>41</v>
      </c>
      <c r="AH2147" t="s">
        <v>47</v>
      </c>
      <c r="AI2147" t="s">
        <v>52</v>
      </c>
      <c r="AJ2147">
        <v>100</v>
      </c>
      <c r="AK2147">
        <v>224</v>
      </c>
      <c r="AL2147">
        <v>0.61960000000000004</v>
      </c>
      <c r="AM2147">
        <v>0.72430000000000005</v>
      </c>
      <c r="AN2147">
        <v>0.92889999999999995</v>
      </c>
      <c r="AO2147">
        <f>Data[[#This Row],[labeller_confidence_score]]-Data[[#This Row],[cytodiffusion_classification_confidence]]</f>
        <v>0.20459999999999989</v>
      </c>
    </row>
    <row r="2148" spans="1:41" x14ac:dyDescent="0.3">
      <c r="A2148" t="s">
        <v>2221</v>
      </c>
      <c r="B2148" t="s">
        <v>133</v>
      </c>
      <c r="C2148">
        <v>1</v>
      </c>
      <c r="D2148" t="s">
        <v>104</v>
      </c>
      <c r="E2148">
        <v>7.15</v>
      </c>
      <c r="F2148">
        <v>0</v>
      </c>
      <c r="G2148">
        <v>0</v>
      </c>
      <c r="H2148">
        <v>1</v>
      </c>
      <c r="I2148">
        <f>Data[[#This Row],[nucleus_area_pct]]/Data[[#This Row],[cytoplasm_ratio]]</f>
        <v>0</v>
      </c>
      <c r="J2148">
        <v>0.36699999999999999</v>
      </c>
      <c r="K2148">
        <v>0.81399999999999995</v>
      </c>
      <c r="L2148">
        <v>0.37</v>
      </c>
      <c r="M2148">
        <v>1</v>
      </c>
      <c r="N2148">
        <v>0.86799999999999999</v>
      </c>
      <c r="O2148">
        <v>187</v>
      </c>
      <c r="P2148">
        <v>55</v>
      </c>
      <c r="Q2148">
        <v>224</v>
      </c>
      <c r="R2148">
        <v>114</v>
      </c>
      <c r="S2148">
        <v>131</v>
      </c>
      <c r="T2148">
        <f>(Data[[#This Row],[mean_r]]/256)*100</f>
        <v>87.5</v>
      </c>
      <c r="U2148">
        <f>(Data[[#This Row],[mean_g]]/256)*100</f>
        <v>44.53125</v>
      </c>
      <c r="V2148">
        <f>(Data[[#This Row],[mean_b]]/256)*100</f>
        <v>51.171875</v>
      </c>
      <c r="W2148">
        <v>0.502</v>
      </c>
      <c r="X2148" t="s">
        <v>63</v>
      </c>
      <c r="Y2148" t="s">
        <v>40</v>
      </c>
      <c r="Z2148">
        <v>8520</v>
      </c>
      <c r="AA2148">
        <v>4.9000000000000004</v>
      </c>
      <c r="AB2148">
        <v>18.5</v>
      </c>
      <c r="AC2148">
        <v>44.1</v>
      </c>
      <c r="AD2148">
        <v>356418</v>
      </c>
      <c r="AE2148">
        <v>75.599999999999994</v>
      </c>
      <c r="AF2148">
        <v>36.5</v>
      </c>
      <c r="AG2148" t="s">
        <v>64</v>
      </c>
      <c r="AH2148" t="s">
        <v>68</v>
      </c>
      <c r="AI2148" t="s">
        <v>52</v>
      </c>
      <c r="AJ2148">
        <v>60</v>
      </c>
      <c r="AK2148">
        <v>512</v>
      </c>
      <c r="AL2148">
        <v>0.73909999999999998</v>
      </c>
      <c r="AM2148">
        <v>0.74829999999999997</v>
      </c>
      <c r="AN2148">
        <v>0.85740000000000005</v>
      </c>
      <c r="AO2148">
        <f>Data[[#This Row],[labeller_confidence_score]]-Data[[#This Row],[cytodiffusion_classification_confidence]]</f>
        <v>0.10910000000000009</v>
      </c>
    </row>
    <row r="2149" spans="1:41" x14ac:dyDescent="0.3">
      <c r="A2149" t="s">
        <v>2222</v>
      </c>
      <c r="B2149" t="s">
        <v>62</v>
      </c>
      <c r="C2149">
        <v>0</v>
      </c>
      <c r="D2149" t="s">
        <v>50</v>
      </c>
      <c r="E2149">
        <v>10.54</v>
      </c>
      <c r="F2149">
        <v>75.8</v>
      </c>
      <c r="G2149">
        <v>0.79800000000000004</v>
      </c>
      <c r="H2149">
        <v>0.246</v>
      </c>
      <c r="I2149">
        <f>Data[[#This Row],[nucleus_area_pct]]/Data[[#This Row],[cytoplasm_ratio]]</f>
        <v>308.130081300813</v>
      </c>
      <c r="J2149">
        <v>0.88100000000000001</v>
      </c>
      <c r="K2149">
        <v>0.25900000000000001</v>
      </c>
      <c r="L2149">
        <v>1.1200000000000001</v>
      </c>
      <c r="M2149">
        <v>1</v>
      </c>
      <c r="N2149">
        <v>0.91500000000000004</v>
      </c>
      <c r="O2149">
        <v>325</v>
      </c>
      <c r="P2149">
        <v>60</v>
      </c>
      <c r="Q2149">
        <v>219</v>
      </c>
      <c r="R2149">
        <v>133</v>
      </c>
      <c r="S2149">
        <v>199</v>
      </c>
      <c r="T2149">
        <f>(Data[[#This Row],[mean_r]]/256)*100</f>
        <v>85.546875</v>
      </c>
      <c r="U2149">
        <f>(Data[[#This Row],[mean_g]]/256)*100</f>
        <v>51.953125</v>
      </c>
      <c r="V2149">
        <f>(Data[[#This Row],[mean_b]]/256)*100</f>
        <v>77.734375</v>
      </c>
      <c r="W2149">
        <v>0.68100000000000005</v>
      </c>
      <c r="X2149" t="s">
        <v>51</v>
      </c>
      <c r="Y2149" t="s">
        <v>45</v>
      </c>
      <c r="Z2149">
        <v>4810</v>
      </c>
      <c r="AA2149">
        <v>4.74</v>
      </c>
      <c r="AB2149">
        <v>9.9</v>
      </c>
      <c r="AC2149">
        <v>32.200000000000003</v>
      </c>
      <c r="AD2149">
        <v>365985</v>
      </c>
      <c r="AE2149">
        <v>83.7</v>
      </c>
      <c r="AF2149">
        <v>34.700000000000003</v>
      </c>
      <c r="AG2149" t="s">
        <v>64</v>
      </c>
      <c r="AH2149" t="s">
        <v>68</v>
      </c>
      <c r="AI2149" t="s">
        <v>56</v>
      </c>
      <c r="AJ2149">
        <v>100</v>
      </c>
      <c r="AK2149">
        <v>224</v>
      </c>
      <c r="AL2149">
        <v>9.2100000000000001E-2</v>
      </c>
      <c r="AM2149">
        <v>0.83840000000000003</v>
      </c>
      <c r="AN2149">
        <v>0.93830000000000002</v>
      </c>
      <c r="AO2149">
        <f>Data[[#This Row],[labeller_confidence_score]]-Data[[#This Row],[cytodiffusion_classification_confidence]]</f>
        <v>9.9899999999999989E-2</v>
      </c>
    </row>
    <row r="2150" spans="1:41" x14ac:dyDescent="0.3">
      <c r="A2150" t="s">
        <v>2223</v>
      </c>
      <c r="B2150" t="s">
        <v>62</v>
      </c>
      <c r="C2150">
        <v>0</v>
      </c>
      <c r="D2150" t="s">
        <v>50</v>
      </c>
      <c r="E2150">
        <v>11.52</v>
      </c>
      <c r="F2150">
        <v>86</v>
      </c>
      <c r="G2150">
        <v>0.83799999999999997</v>
      </c>
      <c r="H2150">
        <v>9.2999999999999999E-2</v>
      </c>
      <c r="I2150">
        <f>Data[[#This Row],[nucleus_area_pct]]/Data[[#This Row],[cytoplasm_ratio]]</f>
        <v>924.73118279569894</v>
      </c>
      <c r="J2150">
        <v>0.9</v>
      </c>
      <c r="K2150">
        <v>0.33100000000000002</v>
      </c>
      <c r="L2150">
        <v>0.97</v>
      </c>
      <c r="M2150">
        <v>1.2</v>
      </c>
      <c r="N2150">
        <v>0.93200000000000005</v>
      </c>
      <c r="O2150">
        <v>291</v>
      </c>
      <c r="P2150">
        <v>51</v>
      </c>
      <c r="Q2150">
        <v>218</v>
      </c>
      <c r="R2150">
        <v>145</v>
      </c>
      <c r="S2150">
        <v>188</v>
      </c>
      <c r="T2150">
        <f>(Data[[#This Row],[mean_r]]/256)*100</f>
        <v>85.15625</v>
      </c>
      <c r="U2150">
        <f>(Data[[#This Row],[mean_g]]/256)*100</f>
        <v>56.640625</v>
      </c>
      <c r="V2150">
        <f>(Data[[#This Row],[mean_b]]/256)*100</f>
        <v>73.4375</v>
      </c>
      <c r="W2150">
        <v>0.60699999999999998</v>
      </c>
      <c r="X2150" t="s">
        <v>51</v>
      </c>
      <c r="Y2150" t="s">
        <v>40</v>
      </c>
      <c r="Z2150">
        <v>9240</v>
      </c>
      <c r="AA2150">
        <v>5.19</v>
      </c>
      <c r="AB2150">
        <v>11</v>
      </c>
      <c r="AC2150">
        <v>36.6</v>
      </c>
      <c r="AD2150">
        <v>137607</v>
      </c>
      <c r="AE2150">
        <v>96.5</v>
      </c>
      <c r="AF2150">
        <v>34.6</v>
      </c>
      <c r="AG2150" t="s">
        <v>46</v>
      </c>
      <c r="AH2150" t="s">
        <v>47</v>
      </c>
      <c r="AI2150" t="s">
        <v>52</v>
      </c>
      <c r="AJ2150">
        <v>100</v>
      </c>
      <c r="AK2150">
        <v>256</v>
      </c>
      <c r="AL2150">
        <v>9.9500000000000005E-2</v>
      </c>
      <c r="AM2150">
        <v>0.87370000000000003</v>
      </c>
      <c r="AN2150">
        <v>0.94430000000000003</v>
      </c>
      <c r="AO2150">
        <f>Data[[#This Row],[labeller_confidence_score]]-Data[[#This Row],[cytodiffusion_classification_confidence]]</f>
        <v>7.0599999999999996E-2</v>
      </c>
    </row>
    <row r="2151" spans="1:41" x14ac:dyDescent="0.3">
      <c r="A2151" t="s">
        <v>2224</v>
      </c>
      <c r="B2151" t="s">
        <v>81</v>
      </c>
      <c r="C2151">
        <v>1</v>
      </c>
      <c r="D2151" t="s">
        <v>82</v>
      </c>
      <c r="E2151">
        <v>13.32</v>
      </c>
      <c r="F2151">
        <v>90.3</v>
      </c>
      <c r="G2151">
        <v>0.36199999999999999</v>
      </c>
      <c r="H2151">
        <v>0.21099999999999999</v>
      </c>
      <c r="I2151">
        <f>Data[[#This Row],[nucleus_area_pct]]/Data[[#This Row],[cytoplasm_ratio]]</f>
        <v>427.96208530805688</v>
      </c>
      <c r="J2151">
        <v>0.75800000000000001</v>
      </c>
      <c r="K2151">
        <v>0.36299999999999999</v>
      </c>
      <c r="L2151">
        <v>0.81</v>
      </c>
      <c r="M2151">
        <v>1</v>
      </c>
      <c r="N2151">
        <v>0.96</v>
      </c>
      <c r="O2151">
        <v>666</v>
      </c>
      <c r="P2151">
        <v>97</v>
      </c>
      <c r="Q2151">
        <v>198</v>
      </c>
      <c r="R2151">
        <v>162</v>
      </c>
      <c r="S2151">
        <v>190</v>
      </c>
      <c r="T2151">
        <f>(Data[[#This Row],[mean_r]]/256)*100</f>
        <v>77.34375</v>
      </c>
      <c r="U2151">
        <f>(Data[[#This Row],[mean_g]]/256)*100</f>
        <v>63.28125</v>
      </c>
      <c r="V2151">
        <f>(Data[[#This Row],[mean_b]]/256)*100</f>
        <v>74.21875</v>
      </c>
      <c r="W2151">
        <v>0.59099999999999997</v>
      </c>
      <c r="X2151" t="s">
        <v>63</v>
      </c>
      <c r="Y2151" t="s">
        <v>40</v>
      </c>
      <c r="Z2151">
        <v>5138</v>
      </c>
      <c r="AA2151">
        <v>5.15</v>
      </c>
      <c r="AB2151">
        <v>14.7</v>
      </c>
      <c r="AC2151">
        <v>41.7</v>
      </c>
      <c r="AD2151">
        <v>188239</v>
      </c>
      <c r="AE2151">
        <v>71.8</v>
      </c>
      <c r="AF2151">
        <v>33.700000000000003</v>
      </c>
      <c r="AG2151" t="s">
        <v>46</v>
      </c>
      <c r="AH2151" t="s">
        <v>42</v>
      </c>
      <c r="AI2151" t="s">
        <v>56</v>
      </c>
      <c r="AJ2151">
        <v>100</v>
      </c>
      <c r="AK2151">
        <v>360</v>
      </c>
      <c r="AL2151">
        <v>0.80630000000000002</v>
      </c>
      <c r="AM2151">
        <v>0.79600000000000004</v>
      </c>
      <c r="AN2151">
        <v>0.81559999999999999</v>
      </c>
      <c r="AO2151">
        <f>Data[[#This Row],[labeller_confidence_score]]-Data[[#This Row],[cytodiffusion_classification_confidence]]</f>
        <v>1.9599999999999951E-2</v>
      </c>
    </row>
    <row r="2152" spans="1:41" x14ac:dyDescent="0.3">
      <c r="A2152" t="s">
        <v>2225</v>
      </c>
      <c r="B2152" t="s">
        <v>133</v>
      </c>
      <c r="C2152">
        <v>1</v>
      </c>
      <c r="D2152" t="s">
        <v>104</v>
      </c>
      <c r="E2152">
        <v>8.9700000000000006</v>
      </c>
      <c r="F2152">
        <v>0</v>
      </c>
      <c r="G2152">
        <v>0</v>
      </c>
      <c r="H2152">
        <v>1</v>
      </c>
      <c r="I2152">
        <f>Data[[#This Row],[nucleus_area_pct]]/Data[[#This Row],[cytoplasm_ratio]]</f>
        <v>0</v>
      </c>
      <c r="J2152">
        <v>0.49</v>
      </c>
      <c r="K2152">
        <v>0.77600000000000002</v>
      </c>
      <c r="L2152">
        <v>0.36</v>
      </c>
      <c r="M2152">
        <v>1</v>
      </c>
      <c r="N2152">
        <v>0.86499999999999999</v>
      </c>
      <c r="O2152">
        <v>206</v>
      </c>
      <c r="P2152">
        <v>58</v>
      </c>
      <c r="Q2152">
        <v>223</v>
      </c>
      <c r="R2152">
        <v>111</v>
      </c>
      <c r="S2152">
        <v>132</v>
      </c>
      <c r="T2152">
        <f>(Data[[#This Row],[mean_r]]/256)*100</f>
        <v>87.109375</v>
      </c>
      <c r="U2152">
        <f>(Data[[#This Row],[mean_g]]/256)*100</f>
        <v>43.359375</v>
      </c>
      <c r="V2152">
        <f>(Data[[#This Row],[mean_b]]/256)*100</f>
        <v>51.5625</v>
      </c>
      <c r="W2152">
        <v>0.47299999999999998</v>
      </c>
      <c r="X2152" t="s">
        <v>51</v>
      </c>
      <c r="Y2152" t="s">
        <v>40</v>
      </c>
      <c r="Z2152">
        <v>6288</v>
      </c>
      <c r="AA2152">
        <v>4.7300000000000004</v>
      </c>
      <c r="AB2152">
        <v>13.4</v>
      </c>
      <c r="AC2152">
        <v>39.299999999999997</v>
      </c>
      <c r="AD2152">
        <v>317344</v>
      </c>
      <c r="AE2152">
        <v>86.1</v>
      </c>
      <c r="AF2152">
        <v>33.1</v>
      </c>
      <c r="AG2152" t="s">
        <v>46</v>
      </c>
      <c r="AH2152" t="s">
        <v>47</v>
      </c>
      <c r="AI2152" t="s">
        <v>43</v>
      </c>
      <c r="AJ2152">
        <v>100</v>
      </c>
      <c r="AK2152">
        <v>224</v>
      </c>
      <c r="AL2152">
        <v>0.79400000000000004</v>
      </c>
      <c r="AM2152">
        <v>0.70369999999999999</v>
      </c>
      <c r="AN2152">
        <v>0.7913</v>
      </c>
      <c r="AO2152">
        <f>Data[[#This Row],[labeller_confidence_score]]-Data[[#This Row],[cytodiffusion_classification_confidence]]</f>
        <v>8.7600000000000011E-2</v>
      </c>
    </row>
    <row r="2153" spans="1:41" x14ac:dyDescent="0.3">
      <c r="A2153" t="s">
        <v>2226</v>
      </c>
      <c r="B2153" t="s">
        <v>37</v>
      </c>
      <c r="C2153">
        <v>1</v>
      </c>
      <c r="D2153" t="s">
        <v>38</v>
      </c>
      <c r="E2153">
        <v>13.98</v>
      </c>
      <c r="F2153">
        <v>53.9</v>
      </c>
      <c r="G2153">
        <v>0.61399999999999999</v>
      </c>
      <c r="H2153">
        <v>0.33700000000000002</v>
      </c>
      <c r="I2153">
        <f>Data[[#This Row],[nucleus_area_pct]]/Data[[#This Row],[cytoplasm_ratio]]</f>
        <v>159.94065281899108</v>
      </c>
      <c r="J2153">
        <v>0.74</v>
      </c>
      <c r="K2153">
        <v>0.58099999999999996</v>
      </c>
      <c r="L2153">
        <v>3.32</v>
      </c>
      <c r="M2153">
        <v>4.5999999999999996</v>
      </c>
      <c r="N2153">
        <v>0.76</v>
      </c>
      <c r="O2153">
        <v>506</v>
      </c>
      <c r="P2153">
        <v>68</v>
      </c>
      <c r="Q2153">
        <v>218</v>
      </c>
      <c r="R2153">
        <v>150</v>
      </c>
      <c r="S2153">
        <v>174</v>
      </c>
      <c r="T2153">
        <f>(Data[[#This Row],[mean_r]]/256)*100</f>
        <v>85.15625</v>
      </c>
      <c r="U2153">
        <f>(Data[[#This Row],[mean_g]]/256)*100</f>
        <v>58.59375</v>
      </c>
      <c r="V2153">
        <f>(Data[[#This Row],[mean_b]]/256)*100</f>
        <v>67.96875</v>
      </c>
      <c r="W2153">
        <v>0.55900000000000005</v>
      </c>
      <c r="X2153" t="s">
        <v>51</v>
      </c>
      <c r="Y2153" t="s">
        <v>45</v>
      </c>
      <c r="Z2153">
        <v>7369</v>
      </c>
      <c r="AA2153">
        <v>4.62</v>
      </c>
      <c r="AB2153">
        <v>17.7</v>
      </c>
      <c r="AC2153">
        <v>40.5</v>
      </c>
      <c r="AD2153">
        <v>243403</v>
      </c>
      <c r="AE2153">
        <v>106.5</v>
      </c>
      <c r="AF2153">
        <v>33.9</v>
      </c>
      <c r="AG2153" t="s">
        <v>46</v>
      </c>
      <c r="AH2153" t="s">
        <v>42</v>
      </c>
      <c r="AI2153" t="s">
        <v>43</v>
      </c>
      <c r="AJ2153">
        <v>60</v>
      </c>
      <c r="AK2153">
        <v>256</v>
      </c>
      <c r="AL2153">
        <v>0.75149999999999995</v>
      </c>
      <c r="AM2153">
        <v>0.68479999999999996</v>
      </c>
      <c r="AN2153">
        <v>0.57320000000000004</v>
      </c>
      <c r="AO2153">
        <f>Data[[#This Row],[labeller_confidence_score]]-Data[[#This Row],[cytodiffusion_classification_confidence]]</f>
        <v>-0.11159999999999992</v>
      </c>
    </row>
    <row r="2154" spans="1:41" x14ac:dyDescent="0.3">
      <c r="A2154" t="s">
        <v>2227</v>
      </c>
      <c r="B2154" t="s">
        <v>74</v>
      </c>
      <c r="C2154">
        <v>0</v>
      </c>
      <c r="D2154" t="s">
        <v>75</v>
      </c>
      <c r="E2154">
        <v>3.71</v>
      </c>
      <c r="F2154">
        <v>0</v>
      </c>
      <c r="G2154">
        <v>0</v>
      </c>
      <c r="H2154">
        <v>1</v>
      </c>
      <c r="I2154">
        <f>Data[[#This Row],[nucleus_area_pct]]/Data[[#This Row],[cytoplasm_ratio]]</f>
        <v>0</v>
      </c>
      <c r="J2154">
        <v>0.81599999999999995</v>
      </c>
      <c r="K2154">
        <v>0.40400000000000003</v>
      </c>
      <c r="L2154">
        <v>2.85</v>
      </c>
      <c r="M2154">
        <v>1</v>
      </c>
      <c r="N2154">
        <v>0.78400000000000003</v>
      </c>
      <c r="O2154">
        <v>30</v>
      </c>
      <c r="P2154">
        <v>23</v>
      </c>
      <c r="Q2154">
        <v>203</v>
      </c>
      <c r="R2154">
        <v>151</v>
      </c>
      <c r="S2154">
        <v>145</v>
      </c>
      <c r="T2154">
        <f>(Data[[#This Row],[mean_r]]/256)*100</f>
        <v>79.296875</v>
      </c>
      <c r="U2154">
        <f>(Data[[#This Row],[mean_g]]/256)*100</f>
        <v>58.984375</v>
      </c>
      <c r="V2154">
        <f>(Data[[#This Row],[mean_b]]/256)*100</f>
        <v>56.640625</v>
      </c>
      <c r="W2154">
        <v>0.54100000000000004</v>
      </c>
      <c r="X2154" t="s">
        <v>51</v>
      </c>
      <c r="Y2154" t="s">
        <v>45</v>
      </c>
      <c r="Z2154">
        <v>9349</v>
      </c>
      <c r="AA2154">
        <v>6.06</v>
      </c>
      <c r="AB2154">
        <v>13.6</v>
      </c>
      <c r="AC2154">
        <v>39.299999999999997</v>
      </c>
      <c r="AD2154">
        <v>84788</v>
      </c>
      <c r="AE2154">
        <v>78.5</v>
      </c>
      <c r="AF2154">
        <v>33.1</v>
      </c>
      <c r="AG2154" t="s">
        <v>41</v>
      </c>
      <c r="AH2154" t="s">
        <v>47</v>
      </c>
      <c r="AI2154" t="s">
        <v>43</v>
      </c>
      <c r="AJ2154">
        <v>100</v>
      </c>
      <c r="AK2154">
        <v>512</v>
      </c>
      <c r="AL2154">
        <v>0.1215</v>
      </c>
      <c r="AM2154">
        <v>0.96860000000000002</v>
      </c>
      <c r="AN2154">
        <v>0.99850000000000005</v>
      </c>
      <c r="AO2154">
        <f>Data[[#This Row],[labeller_confidence_score]]-Data[[#This Row],[cytodiffusion_classification_confidence]]</f>
        <v>2.9900000000000038E-2</v>
      </c>
    </row>
    <row r="2155" spans="1:41" x14ac:dyDescent="0.3">
      <c r="A2155" t="s">
        <v>2228</v>
      </c>
      <c r="B2155" t="s">
        <v>110</v>
      </c>
      <c r="C2155">
        <v>1</v>
      </c>
      <c r="D2155" t="s">
        <v>104</v>
      </c>
      <c r="E2155">
        <v>8.26</v>
      </c>
      <c r="F2155">
        <v>0</v>
      </c>
      <c r="G2155">
        <v>0</v>
      </c>
      <c r="H2155">
        <v>1</v>
      </c>
      <c r="I2155">
        <f>Data[[#This Row],[nucleus_area_pct]]/Data[[#This Row],[cytoplasm_ratio]]</f>
        <v>0</v>
      </c>
      <c r="J2155">
        <v>0.88800000000000001</v>
      </c>
      <c r="K2155">
        <v>0.26600000000000001</v>
      </c>
      <c r="L2155">
        <v>0.9</v>
      </c>
      <c r="M2155">
        <v>1</v>
      </c>
      <c r="N2155">
        <v>0.91800000000000004</v>
      </c>
      <c r="O2155">
        <v>194</v>
      </c>
      <c r="P2155">
        <v>42</v>
      </c>
      <c r="Q2155">
        <v>241</v>
      </c>
      <c r="R2155">
        <v>136</v>
      </c>
      <c r="S2155">
        <v>131</v>
      </c>
      <c r="T2155">
        <f>(Data[[#This Row],[mean_r]]/256)*100</f>
        <v>94.140625</v>
      </c>
      <c r="U2155">
        <f>(Data[[#This Row],[mean_g]]/256)*100</f>
        <v>53.125</v>
      </c>
      <c r="V2155">
        <f>(Data[[#This Row],[mean_b]]/256)*100</f>
        <v>51.171875</v>
      </c>
      <c r="W2155">
        <v>0.41499999999999998</v>
      </c>
      <c r="X2155" t="s">
        <v>63</v>
      </c>
      <c r="Y2155" t="s">
        <v>40</v>
      </c>
      <c r="Z2155">
        <v>9277</v>
      </c>
      <c r="AA2155">
        <v>5.61</v>
      </c>
      <c r="AB2155">
        <v>12.5</v>
      </c>
      <c r="AC2155">
        <v>34.5</v>
      </c>
      <c r="AD2155">
        <v>202118</v>
      </c>
      <c r="AE2155">
        <v>88.2</v>
      </c>
      <c r="AF2155">
        <v>32.799999999999997</v>
      </c>
      <c r="AG2155" t="s">
        <v>46</v>
      </c>
      <c r="AH2155" t="s">
        <v>68</v>
      </c>
      <c r="AI2155" t="s">
        <v>56</v>
      </c>
      <c r="AJ2155">
        <v>60</v>
      </c>
      <c r="AK2155">
        <v>256</v>
      </c>
      <c r="AL2155">
        <v>0.73980000000000001</v>
      </c>
      <c r="AM2155">
        <v>0.56510000000000005</v>
      </c>
      <c r="AN2155">
        <v>0.64859999999999995</v>
      </c>
      <c r="AO2155">
        <f>Data[[#This Row],[labeller_confidence_score]]-Data[[#This Row],[cytodiffusion_classification_confidence]]</f>
        <v>8.3499999999999908E-2</v>
      </c>
    </row>
    <row r="2156" spans="1:41" x14ac:dyDescent="0.3">
      <c r="A2156" t="s">
        <v>2229</v>
      </c>
      <c r="B2156" t="s">
        <v>110</v>
      </c>
      <c r="C2156">
        <v>1</v>
      </c>
      <c r="D2156" t="s">
        <v>104</v>
      </c>
      <c r="E2156">
        <v>9.2200000000000006</v>
      </c>
      <c r="F2156">
        <v>0</v>
      </c>
      <c r="G2156">
        <v>0</v>
      </c>
      <c r="H2156">
        <v>1</v>
      </c>
      <c r="I2156">
        <f>Data[[#This Row],[nucleus_area_pct]]/Data[[#This Row],[cytoplasm_ratio]]</f>
        <v>0</v>
      </c>
      <c r="J2156">
        <v>0.89100000000000001</v>
      </c>
      <c r="K2156">
        <v>0.23200000000000001</v>
      </c>
      <c r="L2156">
        <v>0.67</v>
      </c>
      <c r="M2156">
        <v>1</v>
      </c>
      <c r="N2156">
        <v>0.89500000000000002</v>
      </c>
      <c r="O2156">
        <v>224</v>
      </c>
      <c r="P2156">
        <v>49</v>
      </c>
      <c r="Q2156">
        <v>222</v>
      </c>
      <c r="R2156">
        <v>130</v>
      </c>
      <c r="S2156">
        <v>125</v>
      </c>
      <c r="T2156">
        <f>(Data[[#This Row],[mean_r]]/256)*100</f>
        <v>86.71875</v>
      </c>
      <c r="U2156">
        <f>(Data[[#This Row],[mean_g]]/256)*100</f>
        <v>50.78125</v>
      </c>
      <c r="V2156">
        <f>(Data[[#This Row],[mean_b]]/256)*100</f>
        <v>48.828125</v>
      </c>
      <c r="W2156">
        <v>0.39</v>
      </c>
      <c r="X2156" t="s">
        <v>39</v>
      </c>
      <c r="Y2156" t="s">
        <v>45</v>
      </c>
      <c r="Z2156">
        <v>8582</v>
      </c>
      <c r="AA2156">
        <v>4.9000000000000004</v>
      </c>
      <c r="AB2156">
        <v>14.7</v>
      </c>
      <c r="AC2156">
        <v>43</v>
      </c>
      <c r="AD2156">
        <v>276952</v>
      </c>
      <c r="AE2156">
        <v>77</v>
      </c>
      <c r="AF2156">
        <v>34.9</v>
      </c>
      <c r="AG2156" t="s">
        <v>41</v>
      </c>
      <c r="AH2156" t="s">
        <v>42</v>
      </c>
      <c r="AI2156" t="s">
        <v>43</v>
      </c>
      <c r="AJ2156">
        <v>60</v>
      </c>
      <c r="AK2156">
        <v>512</v>
      </c>
      <c r="AL2156">
        <v>0.83909999999999996</v>
      </c>
      <c r="AM2156">
        <v>0.65059999999999996</v>
      </c>
      <c r="AN2156">
        <v>0.81079999999999997</v>
      </c>
      <c r="AO2156">
        <f>Data[[#This Row],[labeller_confidence_score]]-Data[[#This Row],[cytodiffusion_classification_confidence]]</f>
        <v>0.16020000000000001</v>
      </c>
    </row>
    <row r="2157" spans="1:41" x14ac:dyDescent="0.3">
      <c r="A2157" t="s">
        <v>2230</v>
      </c>
      <c r="B2157" t="s">
        <v>66</v>
      </c>
      <c r="C2157">
        <v>1</v>
      </c>
      <c r="D2157" t="s">
        <v>67</v>
      </c>
      <c r="E2157">
        <v>9.2799999999999994</v>
      </c>
      <c r="F2157">
        <v>92.4</v>
      </c>
      <c r="G2157">
        <v>0.69799999999999995</v>
      </c>
      <c r="H2157">
        <v>7.6999999999999999E-2</v>
      </c>
      <c r="I2157">
        <f>Data[[#This Row],[nucleus_area_pct]]/Data[[#This Row],[cytoplasm_ratio]]</f>
        <v>1200</v>
      </c>
      <c r="J2157">
        <v>0.245</v>
      </c>
      <c r="K2157">
        <v>0.496</v>
      </c>
      <c r="L2157">
        <v>1.34</v>
      </c>
      <c r="M2157">
        <v>1.3</v>
      </c>
      <c r="N2157">
        <v>0.55900000000000005</v>
      </c>
      <c r="O2157">
        <v>471</v>
      </c>
      <c r="P2157">
        <v>79</v>
      </c>
      <c r="Q2157">
        <v>177</v>
      </c>
      <c r="R2157">
        <v>172</v>
      </c>
      <c r="S2157">
        <v>195</v>
      </c>
      <c r="T2157">
        <f>(Data[[#This Row],[mean_r]]/256)*100</f>
        <v>69.140625</v>
      </c>
      <c r="U2157">
        <f>(Data[[#This Row],[mean_g]]/256)*100</f>
        <v>67.1875</v>
      </c>
      <c r="V2157">
        <f>(Data[[#This Row],[mean_b]]/256)*100</f>
        <v>76.171875</v>
      </c>
      <c r="W2157">
        <v>0.89800000000000002</v>
      </c>
      <c r="X2157" t="s">
        <v>63</v>
      </c>
      <c r="Y2157" t="s">
        <v>45</v>
      </c>
      <c r="Z2157">
        <v>11590</v>
      </c>
      <c r="AA2157">
        <v>3.94</v>
      </c>
      <c r="AB2157">
        <v>14</v>
      </c>
      <c r="AC2157">
        <v>36</v>
      </c>
      <c r="AD2157">
        <v>254865</v>
      </c>
      <c r="AE2157">
        <v>81.7</v>
      </c>
      <c r="AF2157">
        <v>34.4</v>
      </c>
      <c r="AG2157" t="s">
        <v>64</v>
      </c>
      <c r="AH2157" t="s">
        <v>68</v>
      </c>
      <c r="AI2157" t="s">
        <v>52</v>
      </c>
      <c r="AJ2157">
        <v>100</v>
      </c>
      <c r="AK2157">
        <v>360</v>
      </c>
      <c r="AL2157">
        <v>0.93469999999999998</v>
      </c>
      <c r="AM2157">
        <v>0.71919999999999995</v>
      </c>
      <c r="AN2157">
        <v>0.6925</v>
      </c>
      <c r="AO2157">
        <f>Data[[#This Row],[labeller_confidence_score]]-Data[[#This Row],[cytodiffusion_classification_confidence]]</f>
        <v>-2.6699999999999946E-2</v>
      </c>
    </row>
    <row r="2158" spans="1:41" x14ac:dyDescent="0.3">
      <c r="A2158" t="s">
        <v>2231</v>
      </c>
      <c r="B2158" t="s">
        <v>54</v>
      </c>
      <c r="C2158">
        <v>0</v>
      </c>
      <c r="D2158" t="s">
        <v>54</v>
      </c>
      <c r="E2158">
        <v>7.03</v>
      </c>
      <c r="F2158">
        <v>0</v>
      </c>
      <c r="G2158">
        <v>0</v>
      </c>
      <c r="H2158">
        <v>1</v>
      </c>
      <c r="I2158">
        <f>Data[[#This Row],[nucleus_area_pct]]/Data[[#This Row],[cytoplasm_ratio]]</f>
        <v>0</v>
      </c>
      <c r="J2158">
        <v>0.84299999999999997</v>
      </c>
      <c r="K2158">
        <v>0.112</v>
      </c>
      <c r="L2158">
        <v>0.49</v>
      </c>
      <c r="M2158">
        <v>1</v>
      </c>
      <c r="N2158">
        <v>0.97</v>
      </c>
      <c r="O2158">
        <v>185</v>
      </c>
      <c r="P2158">
        <v>42</v>
      </c>
      <c r="Q2158">
        <v>239</v>
      </c>
      <c r="R2158">
        <v>149</v>
      </c>
      <c r="S2158">
        <v>138</v>
      </c>
      <c r="T2158">
        <f>(Data[[#This Row],[mean_r]]/256)*100</f>
        <v>93.359375</v>
      </c>
      <c r="U2158">
        <f>(Data[[#This Row],[mean_g]]/256)*100</f>
        <v>58.203125</v>
      </c>
      <c r="V2158">
        <f>(Data[[#This Row],[mean_b]]/256)*100</f>
        <v>53.90625</v>
      </c>
      <c r="W2158">
        <v>0.58699999999999997</v>
      </c>
      <c r="X2158" t="s">
        <v>51</v>
      </c>
      <c r="Y2158" t="s">
        <v>45</v>
      </c>
      <c r="Z2158">
        <v>9038</v>
      </c>
      <c r="AA2158">
        <v>6.38</v>
      </c>
      <c r="AB2158">
        <v>14.4</v>
      </c>
      <c r="AC2158">
        <v>34.700000000000003</v>
      </c>
      <c r="AD2158">
        <v>327508</v>
      </c>
      <c r="AE2158">
        <v>100.4</v>
      </c>
      <c r="AF2158">
        <v>33.700000000000003</v>
      </c>
      <c r="AG2158" t="s">
        <v>64</v>
      </c>
      <c r="AH2158" t="s">
        <v>42</v>
      </c>
      <c r="AI2158" t="s">
        <v>56</v>
      </c>
      <c r="AJ2158">
        <v>60</v>
      </c>
      <c r="AK2158">
        <v>512</v>
      </c>
      <c r="AL2158">
        <v>4.9700000000000001E-2</v>
      </c>
      <c r="AM2158">
        <v>0.86040000000000005</v>
      </c>
      <c r="AN2158">
        <v>0.91139999999999999</v>
      </c>
      <c r="AO2158">
        <f>Data[[#This Row],[labeller_confidence_score]]-Data[[#This Row],[cytodiffusion_classification_confidence]]</f>
        <v>5.0999999999999934E-2</v>
      </c>
    </row>
    <row r="2159" spans="1:41" x14ac:dyDescent="0.3">
      <c r="A2159" t="s">
        <v>2232</v>
      </c>
      <c r="B2159" t="s">
        <v>58</v>
      </c>
      <c r="C2159">
        <v>1</v>
      </c>
      <c r="D2159" t="s">
        <v>38</v>
      </c>
      <c r="E2159">
        <v>14.16</v>
      </c>
      <c r="F2159">
        <v>75.8</v>
      </c>
      <c r="G2159">
        <v>0.70499999999999996</v>
      </c>
      <c r="H2159">
        <v>0.247</v>
      </c>
      <c r="I2159">
        <f>Data[[#This Row],[nucleus_area_pct]]/Data[[#This Row],[cytoplasm_ratio]]</f>
        <v>306.88259109311741</v>
      </c>
      <c r="J2159">
        <v>0.77100000000000002</v>
      </c>
      <c r="K2159">
        <v>0.32300000000000001</v>
      </c>
      <c r="L2159">
        <v>1.29</v>
      </c>
      <c r="M2159">
        <v>1.1000000000000001</v>
      </c>
      <c r="N2159">
        <v>0.85799999999999998</v>
      </c>
      <c r="O2159">
        <v>640</v>
      </c>
      <c r="P2159">
        <v>79</v>
      </c>
      <c r="Q2159">
        <v>196</v>
      </c>
      <c r="R2159">
        <v>170</v>
      </c>
      <c r="S2159">
        <v>185</v>
      </c>
      <c r="T2159">
        <f>(Data[[#This Row],[mean_r]]/256)*100</f>
        <v>76.5625</v>
      </c>
      <c r="U2159">
        <f>(Data[[#This Row],[mean_g]]/256)*100</f>
        <v>66.40625</v>
      </c>
      <c r="V2159">
        <f>(Data[[#This Row],[mean_b]]/256)*100</f>
        <v>72.265625</v>
      </c>
      <c r="W2159">
        <v>0.58099999999999996</v>
      </c>
      <c r="X2159" t="s">
        <v>51</v>
      </c>
      <c r="Y2159" t="s">
        <v>45</v>
      </c>
      <c r="Z2159">
        <v>9103</v>
      </c>
      <c r="AA2159">
        <v>5.68</v>
      </c>
      <c r="AB2159">
        <v>13</v>
      </c>
      <c r="AC2159">
        <v>43.4</v>
      </c>
      <c r="AD2159">
        <v>301962</v>
      </c>
      <c r="AE2159">
        <v>92.9</v>
      </c>
      <c r="AF2159">
        <v>34.9</v>
      </c>
      <c r="AG2159" t="s">
        <v>46</v>
      </c>
      <c r="AH2159" t="s">
        <v>42</v>
      </c>
      <c r="AI2159" t="s">
        <v>43</v>
      </c>
      <c r="AJ2159">
        <v>100</v>
      </c>
      <c r="AK2159">
        <v>256</v>
      </c>
      <c r="AL2159">
        <v>0.76449999999999996</v>
      </c>
      <c r="AM2159">
        <v>0.91520000000000001</v>
      </c>
      <c r="AN2159">
        <v>0.73960000000000004</v>
      </c>
      <c r="AO2159">
        <f>Data[[#This Row],[labeller_confidence_score]]-Data[[#This Row],[cytodiffusion_classification_confidence]]</f>
        <v>-0.17559999999999998</v>
      </c>
    </row>
    <row r="2160" spans="1:41" x14ac:dyDescent="0.3">
      <c r="A2160" t="s">
        <v>2233</v>
      </c>
      <c r="B2160" t="s">
        <v>74</v>
      </c>
      <c r="C2160">
        <v>0</v>
      </c>
      <c r="D2160" t="s">
        <v>75</v>
      </c>
      <c r="E2160">
        <v>2.11</v>
      </c>
      <c r="F2160">
        <v>0</v>
      </c>
      <c r="G2160">
        <v>0</v>
      </c>
      <c r="H2160">
        <v>1</v>
      </c>
      <c r="I2160">
        <f>Data[[#This Row],[nucleus_area_pct]]/Data[[#This Row],[cytoplasm_ratio]]</f>
        <v>0</v>
      </c>
      <c r="J2160">
        <v>0.65100000000000002</v>
      </c>
      <c r="K2160">
        <v>0.24</v>
      </c>
      <c r="L2160">
        <v>3.17</v>
      </c>
      <c r="M2160">
        <v>1</v>
      </c>
      <c r="N2160">
        <v>0.83799999999999997</v>
      </c>
      <c r="O2160">
        <v>20</v>
      </c>
      <c r="P2160">
        <v>25</v>
      </c>
      <c r="Q2160">
        <v>218</v>
      </c>
      <c r="R2160">
        <v>157</v>
      </c>
      <c r="S2160">
        <v>168</v>
      </c>
      <c r="T2160">
        <f>(Data[[#This Row],[mean_r]]/256)*100</f>
        <v>85.15625</v>
      </c>
      <c r="U2160">
        <f>(Data[[#This Row],[mean_g]]/256)*100</f>
        <v>61.328125</v>
      </c>
      <c r="V2160">
        <f>(Data[[#This Row],[mean_b]]/256)*100</f>
        <v>65.625</v>
      </c>
      <c r="W2160">
        <v>0.56000000000000005</v>
      </c>
      <c r="X2160" t="s">
        <v>51</v>
      </c>
      <c r="Y2160" t="s">
        <v>40</v>
      </c>
      <c r="Z2160">
        <v>7372</v>
      </c>
      <c r="AA2160">
        <v>4.09</v>
      </c>
      <c r="AB2160">
        <v>9.8000000000000007</v>
      </c>
      <c r="AC2160">
        <v>41.8</v>
      </c>
      <c r="AD2160">
        <v>252595</v>
      </c>
      <c r="AE2160">
        <v>82.2</v>
      </c>
      <c r="AF2160">
        <v>34.5</v>
      </c>
      <c r="AG2160" t="s">
        <v>64</v>
      </c>
      <c r="AH2160" t="s">
        <v>47</v>
      </c>
      <c r="AI2160" t="s">
        <v>56</v>
      </c>
      <c r="AJ2160">
        <v>60</v>
      </c>
      <c r="AK2160">
        <v>512</v>
      </c>
      <c r="AL2160">
        <v>8.2299999999999998E-2</v>
      </c>
      <c r="AM2160">
        <v>0.91500000000000004</v>
      </c>
      <c r="AN2160">
        <v>0.87439999999999996</v>
      </c>
      <c r="AO2160">
        <f>Data[[#This Row],[labeller_confidence_score]]-Data[[#This Row],[cytodiffusion_classification_confidence]]</f>
        <v>-4.060000000000008E-2</v>
      </c>
    </row>
    <row r="2161" spans="1:41" x14ac:dyDescent="0.3">
      <c r="A2161" t="s">
        <v>2234</v>
      </c>
      <c r="B2161" t="s">
        <v>58</v>
      </c>
      <c r="C2161">
        <v>1</v>
      </c>
      <c r="D2161" t="s">
        <v>38</v>
      </c>
      <c r="E2161">
        <v>14.12</v>
      </c>
      <c r="F2161">
        <v>69</v>
      </c>
      <c r="G2161">
        <v>0.67700000000000005</v>
      </c>
      <c r="H2161">
        <v>0.191</v>
      </c>
      <c r="I2161">
        <f>Data[[#This Row],[nucleus_area_pct]]/Data[[#This Row],[cytoplasm_ratio]]</f>
        <v>361.25654450261777</v>
      </c>
      <c r="J2161">
        <v>0.94099999999999995</v>
      </c>
      <c r="K2161">
        <v>0.37</v>
      </c>
      <c r="L2161">
        <v>1.47</v>
      </c>
      <c r="M2161">
        <v>1</v>
      </c>
      <c r="N2161">
        <v>0.86099999999999999</v>
      </c>
      <c r="O2161">
        <v>422</v>
      </c>
      <c r="P2161">
        <v>86</v>
      </c>
      <c r="Q2161">
        <v>221</v>
      </c>
      <c r="R2161">
        <v>135</v>
      </c>
      <c r="S2161">
        <v>190</v>
      </c>
      <c r="T2161">
        <f>(Data[[#This Row],[mean_r]]/256)*100</f>
        <v>86.328125</v>
      </c>
      <c r="U2161">
        <f>(Data[[#This Row],[mean_g]]/256)*100</f>
        <v>52.734375</v>
      </c>
      <c r="V2161">
        <f>(Data[[#This Row],[mean_b]]/256)*100</f>
        <v>74.21875</v>
      </c>
      <c r="W2161">
        <v>0.71299999999999997</v>
      </c>
      <c r="X2161" t="s">
        <v>63</v>
      </c>
      <c r="Y2161" t="s">
        <v>45</v>
      </c>
      <c r="Z2161">
        <v>7899</v>
      </c>
      <c r="AA2161">
        <v>3.24</v>
      </c>
      <c r="AB2161">
        <v>13</v>
      </c>
      <c r="AC2161">
        <v>42.3</v>
      </c>
      <c r="AD2161">
        <v>393476</v>
      </c>
      <c r="AE2161">
        <v>78.400000000000006</v>
      </c>
      <c r="AF2161">
        <v>31.3</v>
      </c>
      <c r="AG2161" t="s">
        <v>64</v>
      </c>
      <c r="AH2161" t="s">
        <v>42</v>
      </c>
      <c r="AI2161" t="s">
        <v>56</v>
      </c>
      <c r="AJ2161">
        <v>100</v>
      </c>
      <c r="AK2161">
        <v>512</v>
      </c>
      <c r="AL2161">
        <v>0.89380000000000004</v>
      </c>
      <c r="AM2161">
        <v>0.76580000000000004</v>
      </c>
      <c r="AN2161">
        <v>0.78269999999999995</v>
      </c>
      <c r="AO2161">
        <f>Data[[#This Row],[labeller_confidence_score]]-Data[[#This Row],[cytodiffusion_classification_confidence]]</f>
        <v>1.6899999999999915E-2</v>
      </c>
    </row>
    <row r="2162" spans="1:41" x14ac:dyDescent="0.3">
      <c r="A2162" t="s">
        <v>2235</v>
      </c>
      <c r="B2162" t="s">
        <v>60</v>
      </c>
      <c r="C2162">
        <v>0</v>
      </c>
      <c r="D2162" t="s">
        <v>50</v>
      </c>
      <c r="E2162">
        <v>17.600000000000001</v>
      </c>
      <c r="F2162">
        <v>57.5</v>
      </c>
      <c r="G2162">
        <v>0.41099999999999998</v>
      </c>
      <c r="H2162">
        <v>0.42</v>
      </c>
      <c r="I2162">
        <f>Data[[#This Row],[nucleus_area_pct]]/Data[[#This Row],[cytoplasm_ratio]]</f>
        <v>136.9047619047619</v>
      </c>
      <c r="J2162">
        <v>0.64400000000000002</v>
      </c>
      <c r="K2162">
        <v>0.30199999999999999</v>
      </c>
      <c r="L2162">
        <v>2.48</v>
      </c>
      <c r="M2162">
        <v>1.1000000000000001</v>
      </c>
      <c r="N2162">
        <v>0.76200000000000001</v>
      </c>
      <c r="O2162">
        <v>576</v>
      </c>
      <c r="P2162">
        <v>103</v>
      </c>
      <c r="Q2162">
        <v>189</v>
      </c>
      <c r="R2162">
        <v>171</v>
      </c>
      <c r="S2162">
        <v>198</v>
      </c>
      <c r="T2162">
        <f>(Data[[#This Row],[mean_r]]/256)*100</f>
        <v>73.828125</v>
      </c>
      <c r="U2162">
        <f>(Data[[#This Row],[mean_g]]/256)*100</f>
        <v>66.796875</v>
      </c>
      <c r="V2162">
        <f>(Data[[#This Row],[mean_b]]/256)*100</f>
        <v>77.34375</v>
      </c>
      <c r="W2162">
        <v>0.48599999999999999</v>
      </c>
      <c r="X2162" t="s">
        <v>51</v>
      </c>
      <c r="Y2162" t="s">
        <v>40</v>
      </c>
      <c r="Z2162">
        <v>5151</v>
      </c>
      <c r="AA2162">
        <v>6.32</v>
      </c>
      <c r="AB2162">
        <v>9</v>
      </c>
      <c r="AC2162">
        <v>40.299999999999997</v>
      </c>
      <c r="AD2162">
        <v>160503</v>
      </c>
      <c r="AE2162">
        <v>77.400000000000006</v>
      </c>
      <c r="AF2162">
        <v>32.5</v>
      </c>
      <c r="AG2162" t="s">
        <v>41</v>
      </c>
      <c r="AH2162" t="s">
        <v>47</v>
      </c>
      <c r="AI2162" t="s">
        <v>56</v>
      </c>
      <c r="AJ2162">
        <v>60</v>
      </c>
      <c r="AK2162">
        <v>360</v>
      </c>
      <c r="AL2162">
        <v>6.4199999999999993E-2</v>
      </c>
      <c r="AM2162">
        <v>0.87639999999999996</v>
      </c>
      <c r="AN2162">
        <v>0.93659999999999999</v>
      </c>
      <c r="AO2162">
        <f>Data[[#This Row],[labeller_confidence_score]]-Data[[#This Row],[cytodiffusion_classification_confidence]]</f>
        <v>6.0200000000000031E-2</v>
      </c>
    </row>
    <row r="2163" spans="1:41" x14ac:dyDescent="0.3">
      <c r="A2163" t="s">
        <v>2236</v>
      </c>
      <c r="B2163" t="s">
        <v>62</v>
      </c>
      <c r="C2163">
        <v>0</v>
      </c>
      <c r="D2163" t="s">
        <v>50</v>
      </c>
      <c r="E2163">
        <v>9.31</v>
      </c>
      <c r="F2163">
        <v>81.2</v>
      </c>
      <c r="G2163">
        <v>0.73499999999999999</v>
      </c>
      <c r="H2163">
        <v>0.19400000000000001</v>
      </c>
      <c r="I2163">
        <f>Data[[#This Row],[nucleus_area_pct]]/Data[[#This Row],[cytoplasm_ratio]]</f>
        <v>418.55670103092785</v>
      </c>
      <c r="J2163">
        <v>0.80400000000000005</v>
      </c>
      <c r="K2163">
        <v>0.19600000000000001</v>
      </c>
      <c r="L2163">
        <v>0.82</v>
      </c>
      <c r="M2163">
        <v>1</v>
      </c>
      <c r="N2163">
        <v>0.998</v>
      </c>
      <c r="O2163">
        <v>249</v>
      </c>
      <c r="P2163">
        <v>51</v>
      </c>
      <c r="Q2163">
        <v>219</v>
      </c>
      <c r="R2163">
        <v>140</v>
      </c>
      <c r="S2163">
        <v>177</v>
      </c>
      <c r="T2163">
        <f>(Data[[#This Row],[mean_r]]/256)*100</f>
        <v>85.546875</v>
      </c>
      <c r="U2163">
        <f>(Data[[#This Row],[mean_g]]/256)*100</f>
        <v>54.6875</v>
      </c>
      <c r="V2163">
        <f>(Data[[#This Row],[mean_b]]/256)*100</f>
        <v>69.140625</v>
      </c>
      <c r="W2163">
        <v>0.70799999999999996</v>
      </c>
      <c r="X2163" t="s">
        <v>63</v>
      </c>
      <c r="Y2163" t="s">
        <v>45</v>
      </c>
      <c r="Z2163">
        <v>5762</v>
      </c>
      <c r="AA2163">
        <v>5.03</v>
      </c>
      <c r="AB2163">
        <v>12.6</v>
      </c>
      <c r="AC2163">
        <v>42.7</v>
      </c>
      <c r="AD2163">
        <v>264047</v>
      </c>
      <c r="AE2163">
        <v>88.6</v>
      </c>
      <c r="AF2163">
        <v>33.700000000000003</v>
      </c>
      <c r="AG2163" t="s">
        <v>46</v>
      </c>
      <c r="AH2163" t="s">
        <v>42</v>
      </c>
      <c r="AI2163" t="s">
        <v>43</v>
      </c>
      <c r="AJ2163">
        <v>100</v>
      </c>
      <c r="AK2163">
        <v>512</v>
      </c>
      <c r="AL2163">
        <v>0.1071</v>
      </c>
      <c r="AM2163">
        <v>0.90159999999999996</v>
      </c>
      <c r="AN2163">
        <v>0.95430000000000004</v>
      </c>
      <c r="AO2163">
        <f>Data[[#This Row],[labeller_confidence_score]]-Data[[#This Row],[cytodiffusion_classification_confidence]]</f>
        <v>5.270000000000008E-2</v>
      </c>
    </row>
    <row r="2164" spans="1:41" x14ac:dyDescent="0.3">
      <c r="A2164" t="s">
        <v>2237</v>
      </c>
      <c r="B2164" t="s">
        <v>89</v>
      </c>
      <c r="C2164">
        <v>1</v>
      </c>
      <c r="D2164" t="s">
        <v>38</v>
      </c>
      <c r="E2164">
        <v>13.76</v>
      </c>
      <c r="F2164">
        <v>54.5</v>
      </c>
      <c r="G2164">
        <v>0.67200000000000004</v>
      </c>
      <c r="H2164">
        <v>0.56399999999999995</v>
      </c>
      <c r="I2164">
        <f>Data[[#This Row],[nucleus_area_pct]]/Data[[#This Row],[cytoplasm_ratio]]</f>
        <v>96.63120567375887</v>
      </c>
      <c r="J2164">
        <v>0.80500000000000005</v>
      </c>
      <c r="K2164">
        <v>0.41199999999999998</v>
      </c>
      <c r="L2164">
        <v>6</v>
      </c>
      <c r="M2164">
        <v>4.0999999999999996</v>
      </c>
      <c r="N2164">
        <v>0.83199999999999996</v>
      </c>
      <c r="O2164">
        <v>452</v>
      </c>
      <c r="P2164">
        <v>73</v>
      </c>
      <c r="Q2164">
        <v>176</v>
      </c>
      <c r="R2164">
        <v>139</v>
      </c>
      <c r="S2164">
        <v>199</v>
      </c>
      <c r="T2164">
        <f>(Data[[#This Row],[mean_r]]/256)*100</f>
        <v>68.75</v>
      </c>
      <c r="U2164">
        <f>(Data[[#This Row],[mean_g]]/256)*100</f>
        <v>54.296875</v>
      </c>
      <c r="V2164">
        <f>(Data[[#This Row],[mean_b]]/256)*100</f>
        <v>77.734375</v>
      </c>
      <c r="W2164">
        <v>0.71199999999999997</v>
      </c>
      <c r="X2164" t="s">
        <v>63</v>
      </c>
      <c r="Y2164" t="s">
        <v>45</v>
      </c>
      <c r="Z2164">
        <v>8511</v>
      </c>
      <c r="AA2164">
        <v>5.34</v>
      </c>
      <c r="AB2164">
        <v>18.3</v>
      </c>
      <c r="AC2164">
        <v>37.4</v>
      </c>
      <c r="AD2164">
        <v>398882</v>
      </c>
      <c r="AE2164">
        <v>91.7</v>
      </c>
      <c r="AF2164">
        <v>33.700000000000003</v>
      </c>
      <c r="AG2164" t="s">
        <v>41</v>
      </c>
      <c r="AH2164" t="s">
        <v>47</v>
      </c>
      <c r="AI2164" t="s">
        <v>56</v>
      </c>
      <c r="AJ2164">
        <v>40</v>
      </c>
      <c r="AK2164">
        <v>512</v>
      </c>
      <c r="AL2164">
        <v>0.80389999999999995</v>
      </c>
      <c r="AM2164">
        <v>0.78159999999999996</v>
      </c>
      <c r="AN2164">
        <v>0.9375</v>
      </c>
      <c r="AO2164">
        <f>Data[[#This Row],[labeller_confidence_score]]-Data[[#This Row],[cytodiffusion_classification_confidence]]</f>
        <v>0.15590000000000004</v>
      </c>
    </row>
    <row r="2165" spans="1:41" x14ac:dyDescent="0.3">
      <c r="A2165" t="s">
        <v>2238</v>
      </c>
      <c r="B2165" t="s">
        <v>81</v>
      </c>
      <c r="C2165">
        <v>1</v>
      </c>
      <c r="D2165" t="s">
        <v>82</v>
      </c>
      <c r="E2165">
        <v>15.48</v>
      </c>
      <c r="F2165">
        <v>83.4</v>
      </c>
      <c r="G2165">
        <v>0.35099999999999998</v>
      </c>
      <c r="H2165">
        <v>0.129</v>
      </c>
      <c r="I2165">
        <f>Data[[#This Row],[nucleus_area_pct]]/Data[[#This Row],[cytoplasm_ratio]]</f>
        <v>646.51162790697674</v>
      </c>
      <c r="J2165">
        <v>0.73299999999999998</v>
      </c>
      <c r="K2165">
        <v>0.23599999999999999</v>
      </c>
      <c r="L2165">
        <v>0.39</v>
      </c>
      <c r="M2165">
        <v>1</v>
      </c>
      <c r="N2165">
        <v>0.87</v>
      </c>
      <c r="O2165">
        <v>558</v>
      </c>
      <c r="P2165">
        <v>101</v>
      </c>
      <c r="Q2165">
        <v>211</v>
      </c>
      <c r="R2165">
        <v>182</v>
      </c>
      <c r="S2165">
        <v>209</v>
      </c>
      <c r="T2165">
        <f>(Data[[#This Row],[mean_r]]/256)*100</f>
        <v>82.421875</v>
      </c>
      <c r="U2165">
        <f>(Data[[#This Row],[mean_g]]/256)*100</f>
        <v>71.09375</v>
      </c>
      <c r="V2165">
        <f>(Data[[#This Row],[mean_b]]/256)*100</f>
        <v>81.640625</v>
      </c>
      <c r="W2165">
        <v>0.77300000000000002</v>
      </c>
      <c r="X2165" t="s">
        <v>51</v>
      </c>
      <c r="Y2165" t="s">
        <v>40</v>
      </c>
      <c r="Z2165">
        <v>6584</v>
      </c>
      <c r="AA2165">
        <v>5.94</v>
      </c>
      <c r="AB2165">
        <v>11.9</v>
      </c>
      <c r="AC2165">
        <v>47</v>
      </c>
      <c r="AD2165">
        <v>350921</v>
      </c>
      <c r="AE2165">
        <v>88.7</v>
      </c>
      <c r="AF2165">
        <v>33.799999999999997</v>
      </c>
      <c r="AG2165" t="s">
        <v>46</v>
      </c>
      <c r="AH2165" t="s">
        <v>42</v>
      </c>
      <c r="AI2165" t="s">
        <v>56</v>
      </c>
      <c r="AJ2165">
        <v>40</v>
      </c>
      <c r="AK2165">
        <v>360</v>
      </c>
      <c r="AL2165">
        <v>0.7742</v>
      </c>
      <c r="AM2165">
        <v>0.81659999999999999</v>
      </c>
      <c r="AN2165">
        <v>0.77680000000000005</v>
      </c>
      <c r="AO2165">
        <f>Data[[#This Row],[labeller_confidence_score]]-Data[[#This Row],[cytodiffusion_classification_confidence]]</f>
        <v>-3.9799999999999947E-2</v>
      </c>
    </row>
    <row r="2166" spans="1:41" x14ac:dyDescent="0.3">
      <c r="A2166" t="s">
        <v>2239</v>
      </c>
      <c r="B2166" t="s">
        <v>62</v>
      </c>
      <c r="C2166">
        <v>0</v>
      </c>
      <c r="D2166" t="s">
        <v>50</v>
      </c>
      <c r="E2166">
        <v>8.99</v>
      </c>
      <c r="F2166">
        <v>78.5</v>
      </c>
      <c r="G2166">
        <v>0.83899999999999997</v>
      </c>
      <c r="H2166">
        <v>0.27200000000000002</v>
      </c>
      <c r="I2166">
        <f>Data[[#This Row],[nucleus_area_pct]]/Data[[#This Row],[cytoplasm_ratio]]</f>
        <v>288.60294117647055</v>
      </c>
      <c r="J2166">
        <v>1</v>
      </c>
      <c r="K2166">
        <v>0.21</v>
      </c>
      <c r="L2166">
        <v>1.56</v>
      </c>
      <c r="M2166">
        <v>1.1000000000000001</v>
      </c>
      <c r="N2166">
        <v>0.92100000000000004</v>
      </c>
      <c r="O2166">
        <v>191</v>
      </c>
      <c r="P2166">
        <v>55</v>
      </c>
      <c r="Q2166">
        <v>195</v>
      </c>
      <c r="R2166">
        <v>159</v>
      </c>
      <c r="S2166">
        <v>192</v>
      </c>
      <c r="T2166">
        <f>(Data[[#This Row],[mean_r]]/256)*100</f>
        <v>76.171875</v>
      </c>
      <c r="U2166">
        <f>(Data[[#This Row],[mean_g]]/256)*100</f>
        <v>62.109375</v>
      </c>
      <c r="V2166">
        <f>(Data[[#This Row],[mean_b]]/256)*100</f>
        <v>75</v>
      </c>
      <c r="W2166">
        <v>0.68600000000000005</v>
      </c>
      <c r="X2166" t="s">
        <v>39</v>
      </c>
      <c r="Y2166" t="s">
        <v>45</v>
      </c>
      <c r="Z2166">
        <v>12075</v>
      </c>
      <c r="AA2166">
        <v>5.76</v>
      </c>
      <c r="AB2166">
        <v>13.4</v>
      </c>
      <c r="AC2166">
        <v>37.299999999999997</v>
      </c>
      <c r="AD2166">
        <v>319380</v>
      </c>
      <c r="AE2166">
        <v>89.7</v>
      </c>
      <c r="AF2166">
        <v>31.4</v>
      </c>
      <c r="AG2166" t="s">
        <v>46</v>
      </c>
      <c r="AH2166" t="s">
        <v>47</v>
      </c>
      <c r="AI2166" t="s">
        <v>56</v>
      </c>
      <c r="AJ2166">
        <v>60</v>
      </c>
      <c r="AK2166">
        <v>360</v>
      </c>
      <c r="AL2166">
        <v>6.6600000000000006E-2</v>
      </c>
      <c r="AM2166">
        <v>0.92579999999999996</v>
      </c>
      <c r="AN2166">
        <v>0.86950000000000005</v>
      </c>
      <c r="AO2166">
        <f>Data[[#This Row],[labeller_confidence_score]]-Data[[#This Row],[cytodiffusion_classification_confidence]]</f>
        <v>-5.6299999999999906E-2</v>
      </c>
    </row>
    <row r="2167" spans="1:41" x14ac:dyDescent="0.3">
      <c r="A2167" t="s">
        <v>2240</v>
      </c>
      <c r="B2167" t="s">
        <v>62</v>
      </c>
      <c r="C2167">
        <v>0</v>
      </c>
      <c r="D2167" t="s">
        <v>50</v>
      </c>
      <c r="E2167">
        <v>8.59</v>
      </c>
      <c r="F2167">
        <v>89.5</v>
      </c>
      <c r="G2167">
        <v>0.79600000000000004</v>
      </c>
      <c r="H2167">
        <v>0.186</v>
      </c>
      <c r="I2167">
        <f>Data[[#This Row],[nucleus_area_pct]]/Data[[#This Row],[cytoplasm_ratio]]</f>
        <v>481.18279569892474</v>
      </c>
      <c r="J2167">
        <v>0.85199999999999998</v>
      </c>
      <c r="K2167">
        <v>0.19900000000000001</v>
      </c>
      <c r="L2167">
        <v>0.86</v>
      </c>
      <c r="M2167">
        <v>1</v>
      </c>
      <c r="N2167">
        <v>0.90900000000000003</v>
      </c>
      <c r="O2167">
        <v>261</v>
      </c>
      <c r="P2167">
        <v>54</v>
      </c>
      <c r="Q2167">
        <v>202</v>
      </c>
      <c r="R2167">
        <v>146</v>
      </c>
      <c r="S2167">
        <v>192</v>
      </c>
      <c r="T2167">
        <f>(Data[[#This Row],[mean_r]]/256)*100</f>
        <v>78.90625</v>
      </c>
      <c r="U2167">
        <f>(Data[[#This Row],[mean_g]]/256)*100</f>
        <v>57.03125</v>
      </c>
      <c r="V2167">
        <f>(Data[[#This Row],[mean_b]]/256)*100</f>
        <v>75</v>
      </c>
      <c r="W2167">
        <v>0.69299999999999995</v>
      </c>
      <c r="X2167" t="s">
        <v>51</v>
      </c>
      <c r="Y2167" t="s">
        <v>45</v>
      </c>
      <c r="Z2167">
        <v>1484</v>
      </c>
      <c r="AA2167">
        <v>4.38</v>
      </c>
      <c r="AB2167">
        <v>14.5</v>
      </c>
      <c r="AC2167">
        <v>38.799999999999997</v>
      </c>
      <c r="AD2167">
        <v>183815</v>
      </c>
      <c r="AE2167">
        <v>94.5</v>
      </c>
      <c r="AF2167">
        <v>33.200000000000003</v>
      </c>
      <c r="AG2167" t="s">
        <v>46</v>
      </c>
      <c r="AH2167" t="s">
        <v>47</v>
      </c>
      <c r="AI2167" t="s">
        <v>56</v>
      </c>
      <c r="AJ2167">
        <v>100</v>
      </c>
      <c r="AK2167">
        <v>512</v>
      </c>
      <c r="AL2167">
        <v>6.7000000000000004E-2</v>
      </c>
      <c r="AM2167">
        <v>0.89959999999999996</v>
      </c>
      <c r="AN2167">
        <v>0.88690000000000002</v>
      </c>
      <c r="AO2167">
        <f>Data[[#This Row],[labeller_confidence_score]]-Data[[#This Row],[cytodiffusion_classification_confidence]]</f>
        <v>-1.2699999999999934E-2</v>
      </c>
    </row>
    <row r="2168" spans="1:41" x14ac:dyDescent="0.3">
      <c r="A2168" t="s">
        <v>2241</v>
      </c>
      <c r="B2168" t="s">
        <v>133</v>
      </c>
      <c r="C2168">
        <v>1</v>
      </c>
      <c r="D2168" t="s">
        <v>104</v>
      </c>
      <c r="E2168">
        <v>8.07</v>
      </c>
      <c r="F2168">
        <v>0</v>
      </c>
      <c r="G2168">
        <v>0</v>
      </c>
      <c r="H2168">
        <v>1</v>
      </c>
      <c r="I2168">
        <f>Data[[#This Row],[nucleus_area_pct]]/Data[[#This Row],[cytoplasm_ratio]]</f>
        <v>0</v>
      </c>
      <c r="J2168">
        <v>0.45700000000000002</v>
      </c>
      <c r="K2168">
        <v>0.82499999999999996</v>
      </c>
      <c r="L2168">
        <v>0.67</v>
      </c>
      <c r="M2168">
        <v>1</v>
      </c>
      <c r="N2168">
        <v>0.89100000000000001</v>
      </c>
      <c r="O2168">
        <v>197</v>
      </c>
      <c r="P2168">
        <v>53</v>
      </c>
      <c r="Q2168">
        <v>225</v>
      </c>
      <c r="R2168">
        <v>143</v>
      </c>
      <c r="S2168">
        <v>117</v>
      </c>
      <c r="T2168">
        <f>(Data[[#This Row],[mean_r]]/256)*100</f>
        <v>87.890625</v>
      </c>
      <c r="U2168">
        <f>(Data[[#This Row],[mean_g]]/256)*100</f>
        <v>55.859375</v>
      </c>
      <c r="V2168">
        <f>(Data[[#This Row],[mean_b]]/256)*100</f>
        <v>45.703125</v>
      </c>
      <c r="W2168">
        <v>0.45100000000000001</v>
      </c>
      <c r="X2168" t="s">
        <v>51</v>
      </c>
      <c r="Y2168" t="s">
        <v>45</v>
      </c>
      <c r="Z2168">
        <v>8049</v>
      </c>
      <c r="AA2168">
        <v>5.52</v>
      </c>
      <c r="AB2168">
        <v>14.9</v>
      </c>
      <c r="AC2168">
        <v>38.5</v>
      </c>
      <c r="AD2168">
        <v>265358</v>
      </c>
      <c r="AE2168">
        <v>89.7</v>
      </c>
      <c r="AF2168">
        <v>33.4</v>
      </c>
      <c r="AG2168" t="s">
        <v>64</v>
      </c>
      <c r="AH2168" t="s">
        <v>68</v>
      </c>
      <c r="AI2168" t="s">
        <v>52</v>
      </c>
      <c r="AJ2168">
        <v>100</v>
      </c>
      <c r="AK2168">
        <v>224</v>
      </c>
      <c r="AL2168">
        <v>0.84509999999999996</v>
      </c>
      <c r="AM2168">
        <v>0.68269999999999997</v>
      </c>
      <c r="AN2168">
        <v>0.75639999999999996</v>
      </c>
      <c r="AO2168">
        <f>Data[[#This Row],[labeller_confidence_score]]-Data[[#This Row],[cytodiffusion_classification_confidence]]</f>
        <v>7.3699999999999988E-2</v>
      </c>
    </row>
    <row r="2169" spans="1:41" x14ac:dyDescent="0.3">
      <c r="A2169" t="s">
        <v>2242</v>
      </c>
      <c r="B2169" t="s">
        <v>66</v>
      </c>
      <c r="C2169">
        <v>1</v>
      </c>
      <c r="D2169" t="s">
        <v>67</v>
      </c>
      <c r="E2169">
        <v>8.32</v>
      </c>
      <c r="F2169">
        <v>89.8</v>
      </c>
      <c r="G2169">
        <v>0.88100000000000001</v>
      </c>
      <c r="H2169">
        <v>8.5999999999999993E-2</v>
      </c>
      <c r="I2169">
        <f>Data[[#This Row],[nucleus_area_pct]]/Data[[#This Row],[cytoplasm_ratio]]</f>
        <v>1044.1860465116279</v>
      </c>
      <c r="J2169">
        <v>0.376</v>
      </c>
      <c r="K2169">
        <v>0.60599999999999998</v>
      </c>
      <c r="L2169">
        <v>1.05</v>
      </c>
      <c r="M2169">
        <v>1</v>
      </c>
      <c r="N2169">
        <v>0.48499999999999999</v>
      </c>
      <c r="O2169">
        <v>477</v>
      </c>
      <c r="P2169">
        <v>90</v>
      </c>
      <c r="Q2169">
        <v>195</v>
      </c>
      <c r="R2169">
        <v>145</v>
      </c>
      <c r="S2169">
        <v>223</v>
      </c>
      <c r="T2169">
        <f>(Data[[#This Row],[mean_r]]/256)*100</f>
        <v>76.171875</v>
      </c>
      <c r="U2169">
        <f>(Data[[#This Row],[mean_g]]/256)*100</f>
        <v>56.640625</v>
      </c>
      <c r="V2169">
        <f>(Data[[#This Row],[mean_b]]/256)*100</f>
        <v>87.109375</v>
      </c>
      <c r="W2169">
        <v>0.70699999999999996</v>
      </c>
      <c r="X2169" t="s">
        <v>39</v>
      </c>
      <c r="Y2169" t="s">
        <v>45</v>
      </c>
      <c r="Z2169">
        <v>8492</v>
      </c>
      <c r="AA2169">
        <v>3.44</v>
      </c>
      <c r="AB2169">
        <v>10.7</v>
      </c>
      <c r="AC2169">
        <v>43.2</v>
      </c>
      <c r="AD2169">
        <v>258667</v>
      </c>
      <c r="AE2169">
        <v>87.5</v>
      </c>
      <c r="AF2169">
        <v>31.2</v>
      </c>
      <c r="AG2169" t="s">
        <v>41</v>
      </c>
      <c r="AH2169" t="s">
        <v>47</v>
      </c>
      <c r="AI2169" t="s">
        <v>43</v>
      </c>
      <c r="AJ2169">
        <v>100</v>
      </c>
      <c r="AK2169">
        <v>512</v>
      </c>
      <c r="AL2169">
        <v>0.72330000000000005</v>
      </c>
      <c r="AM2169">
        <v>0.65390000000000004</v>
      </c>
      <c r="AN2169">
        <v>0.91639999999999999</v>
      </c>
      <c r="AO2169">
        <f>Data[[#This Row],[labeller_confidence_score]]-Data[[#This Row],[cytodiffusion_classification_confidence]]</f>
        <v>0.26249999999999996</v>
      </c>
    </row>
    <row r="2170" spans="1:41" x14ac:dyDescent="0.3">
      <c r="A2170" t="s">
        <v>2243</v>
      </c>
      <c r="B2170" t="s">
        <v>49</v>
      </c>
      <c r="C2170">
        <v>0</v>
      </c>
      <c r="D2170" t="s">
        <v>50</v>
      </c>
      <c r="E2170">
        <v>12.46</v>
      </c>
      <c r="F2170">
        <v>50.6</v>
      </c>
      <c r="G2170">
        <v>0.44400000000000001</v>
      </c>
      <c r="H2170">
        <v>0.441</v>
      </c>
      <c r="I2170">
        <f>Data[[#This Row],[nucleus_area_pct]]/Data[[#This Row],[cytoplasm_ratio]]</f>
        <v>114.73922902494331</v>
      </c>
      <c r="J2170">
        <v>0.749</v>
      </c>
      <c r="K2170">
        <v>0.40699999999999997</v>
      </c>
      <c r="L2170">
        <v>2.84</v>
      </c>
      <c r="M2170">
        <v>3.1</v>
      </c>
      <c r="N2170">
        <v>0.873</v>
      </c>
      <c r="O2170">
        <v>427</v>
      </c>
      <c r="P2170">
        <v>66</v>
      </c>
      <c r="Q2170">
        <v>210</v>
      </c>
      <c r="R2170">
        <v>180</v>
      </c>
      <c r="S2170">
        <v>189</v>
      </c>
      <c r="T2170">
        <f>(Data[[#This Row],[mean_r]]/256)*100</f>
        <v>82.03125</v>
      </c>
      <c r="U2170">
        <f>(Data[[#This Row],[mean_g]]/256)*100</f>
        <v>70.3125</v>
      </c>
      <c r="V2170">
        <f>(Data[[#This Row],[mean_b]]/256)*100</f>
        <v>73.828125</v>
      </c>
      <c r="W2170">
        <v>0.69199999999999995</v>
      </c>
      <c r="X2170" t="s">
        <v>51</v>
      </c>
      <c r="Y2170" t="s">
        <v>45</v>
      </c>
      <c r="Z2170">
        <v>5119</v>
      </c>
      <c r="AA2170">
        <v>5.3</v>
      </c>
      <c r="AB2170">
        <v>11</v>
      </c>
      <c r="AC2170">
        <v>37.6</v>
      </c>
      <c r="AD2170">
        <v>209185</v>
      </c>
      <c r="AE2170">
        <v>109.4</v>
      </c>
      <c r="AF2170">
        <v>35.6</v>
      </c>
      <c r="AG2170" t="s">
        <v>64</v>
      </c>
      <c r="AH2170" t="s">
        <v>47</v>
      </c>
      <c r="AI2170" t="s">
        <v>52</v>
      </c>
      <c r="AJ2170">
        <v>60</v>
      </c>
      <c r="AK2170">
        <v>512</v>
      </c>
      <c r="AL2170">
        <v>6.3200000000000006E-2</v>
      </c>
      <c r="AM2170">
        <v>0.83489999999999998</v>
      </c>
      <c r="AN2170">
        <v>0.91300000000000003</v>
      </c>
      <c r="AO2170">
        <f>Data[[#This Row],[labeller_confidence_score]]-Data[[#This Row],[cytodiffusion_classification_confidence]]</f>
        <v>7.8100000000000058E-2</v>
      </c>
    </row>
    <row r="2171" spans="1:41" x14ac:dyDescent="0.3">
      <c r="A2171" t="s">
        <v>2244</v>
      </c>
      <c r="B2171" t="s">
        <v>120</v>
      </c>
      <c r="C2171">
        <v>1</v>
      </c>
      <c r="D2171" t="s">
        <v>104</v>
      </c>
      <c r="E2171">
        <v>6.54</v>
      </c>
      <c r="F2171">
        <v>0</v>
      </c>
      <c r="G2171">
        <v>0</v>
      </c>
      <c r="H2171">
        <v>1</v>
      </c>
      <c r="I2171">
        <f>Data[[#This Row],[nucleus_area_pct]]/Data[[#This Row],[cytoplasm_ratio]]</f>
        <v>0</v>
      </c>
      <c r="J2171">
        <v>0.99199999999999999</v>
      </c>
      <c r="K2171">
        <v>2.8000000000000001E-2</v>
      </c>
      <c r="L2171">
        <v>0.28000000000000003</v>
      </c>
      <c r="M2171">
        <v>1</v>
      </c>
      <c r="N2171">
        <v>0.95499999999999996</v>
      </c>
      <c r="O2171">
        <v>142</v>
      </c>
      <c r="P2171">
        <v>38</v>
      </c>
      <c r="Q2171">
        <v>230</v>
      </c>
      <c r="R2171">
        <v>119</v>
      </c>
      <c r="S2171">
        <v>114</v>
      </c>
      <c r="T2171">
        <f>(Data[[#This Row],[mean_r]]/256)*100</f>
        <v>89.84375</v>
      </c>
      <c r="U2171">
        <f>(Data[[#This Row],[mean_g]]/256)*100</f>
        <v>46.484375</v>
      </c>
      <c r="V2171">
        <f>(Data[[#This Row],[mean_b]]/256)*100</f>
        <v>44.53125</v>
      </c>
      <c r="W2171">
        <v>0.55600000000000005</v>
      </c>
      <c r="X2171" t="s">
        <v>63</v>
      </c>
      <c r="Y2171" t="s">
        <v>45</v>
      </c>
      <c r="Z2171">
        <v>9696</v>
      </c>
      <c r="AA2171">
        <v>5.61</v>
      </c>
      <c r="AB2171">
        <v>11.1</v>
      </c>
      <c r="AC2171">
        <v>35.200000000000003</v>
      </c>
      <c r="AD2171">
        <v>155123</v>
      </c>
      <c r="AE2171">
        <v>92.9</v>
      </c>
      <c r="AF2171">
        <v>32.700000000000003</v>
      </c>
      <c r="AG2171" t="s">
        <v>41</v>
      </c>
      <c r="AH2171" t="s">
        <v>68</v>
      </c>
      <c r="AI2171" t="s">
        <v>43</v>
      </c>
      <c r="AJ2171">
        <v>100</v>
      </c>
      <c r="AK2171">
        <v>224</v>
      </c>
      <c r="AL2171">
        <v>0.72030000000000005</v>
      </c>
      <c r="AM2171">
        <v>0.82669999999999999</v>
      </c>
      <c r="AN2171">
        <v>0.67930000000000001</v>
      </c>
      <c r="AO2171">
        <f>Data[[#This Row],[labeller_confidence_score]]-Data[[#This Row],[cytodiffusion_classification_confidence]]</f>
        <v>-0.14739999999999998</v>
      </c>
    </row>
    <row r="2172" spans="1:41" x14ac:dyDescent="0.3">
      <c r="A2172" t="s">
        <v>2245</v>
      </c>
      <c r="B2172" t="s">
        <v>49</v>
      </c>
      <c r="C2172">
        <v>0</v>
      </c>
      <c r="D2172" t="s">
        <v>50</v>
      </c>
      <c r="E2172">
        <v>11.93</v>
      </c>
      <c r="F2172">
        <v>60.1</v>
      </c>
      <c r="G2172">
        <v>0.38600000000000001</v>
      </c>
      <c r="H2172">
        <v>0.442</v>
      </c>
      <c r="I2172">
        <f>Data[[#This Row],[nucleus_area_pct]]/Data[[#This Row],[cytoplasm_ratio]]</f>
        <v>135.97285067873304</v>
      </c>
      <c r="J2172">
        <v>0.65500000000000003</v>
      </c>
      <c r="K2172">
        <v>0.39300000000000002</v>
      </c>
      <c r="L2172">
        <v>3.08</v>
      </c>
      <c r="M2172">
        <v>4.3</v>
      </c>
      <c r="N2172">
        <v>0.85599999999999998</v>
      </c>
      <c r="O2172">
        <v>393</v>
      </c>
      <c r="P2172">
        <v>68</v>
      </c>
      <c r="Q2172">
        <v>215</v>
      </c>
      <c r="R2172">
        <v>151</v>
      </c>
      <c r="S2172">
        <v>184</v>
      </c>
      <c r="T2172">
        <f>(Data[[#This Row],[mean_r]]/256)*100</f>
        <v>83.984375</v>
      </c>
      <c r="U2172">
        <f>(Data[[#This Row],[mean_g]]/256)*100</f>
        <v>58.984375</v>
      </c>
      <c r="V2172">
        <f>(Data[[#This Row],[mean_b]]/256)*100</f>
        <v>71.875</v>
      </c>
      <c r="W2172">
        <v>0.74199999999999999</v>
      </c>
      <c r="X2172" t="s">
        <v>51</v>
      </c>
      <c r="Y2172" t="s">
        <v>45</v>
      </c>
      <c r="Z2172">
        <v>4927</v>
      </c>
      <c r="AA2172">
        <v>5.37</v>
      </c>
      <c r="AB2172">
        <v>14.6</v>
      </c>
      <c r="AC2172">
        <v>52</v>
      </c>
      <c r="AD2172">
        <v>229841</v>
      </c>
      <c r="AE2172">
        <v>75.099999999999994</v>
      </c>
      <c r="AF2172">
        <v>36.1</v>
      </c>
      <c r="AG2172" t="s">
        <v>64</v>
      </c>
      <c r="AH2172" t="s">
        <v>68</v>
      </c>
      <c r="AI2172" t="s">
        <v>43</v>
      </c>
      <c r="AJ2172">
        <v>60</v>
      </c>
      <c r="AK2172">
        <v>512</v>
      </c>
      <c r="AL2172">
        <v>1.26E-2</v>
      </c>
      <c r="AM2172">
        <v>0.87080000000000002</v>
      </c>
      <c r="AN2172">
        <v>0.82630000000000003</v>
      </c>
      <c r="AO2172">
        <f>Data[[#This Row],[labeller_confidence_score]]-Data[[#This Row],[cytodiffusion_classification_confidence]]</f>
        <v>-4.4499999999999984E-2</v>
      </c>
    </row>
    <row r="2173" spans="1:41" x14ac:dyDescent="0.3">
      <c r="A2173" t="s">
        <v>2246</v>
      </c>
      <c r="B2173" t="s">
        <v>81</v>
      </c>
      <c r="C2173">
        <v>1</v>
      </c>
      <c r="D2173" t="s">
        <v>82</v>
      </c>
      <c r="E2173">
        <v>14.37</v>
      </c>
      <c r="F2173">
        <v>80.400000000000006</v>
      </c>
      <c r="G2173">
        <v>0.42099999999999999</v>
      </c>
      <c r="H2173">
        <v>6.4000000000000001E-2</v>
      </c>
      <c r="I2173">
        <f>Data[[#This Row],[nucleus_area_pct]]/Data[[#This Row],[cytoplasm_ratio]]</f>
        <v>1256.25</v>
      </c>
      <c r="J2173">
        <v>0.86199999999999999</v>
      </c>
      <c r="K2173">
        <v>0.31900000000000001</v>
      </c>
      <c r="L2173">
        <v>0.73</v>
      </c>
      <c r="M2173">
        <v>1</v>
      </c>
      <c r="N2173">
        <v>0.85899999999999999</v>
      </c>
      <c r="O2173">
        <v>560</v>
      </c>
      <c r="P2173">
        <v>84</v>
      </c>
      <c r="Q2173">
        <v>175</v>
      </c>
      <c r="R2173">
        <v>125</v>
      </c>
      <c r="S2173">
        <v>214</v>
      </c>
      <c r="T2173">
        <f>(Data[[#This Row],[mean_r]]/256)*100</f>
        <v>68.359375</v>
      </c>
      <c r="U2173">
        <f>(Data[[#This Row],[mean_g]]/256)*100</f>
        <v>48.828125</v>
      </c>
      <c r="V2173">
        <f>(Data[[#This Row],[mean_b]]/256)*100</f>
        <v>83.59375</v>
      </c>
      <c r="W2173">
        <v>0.73199999999999998</v>
      </c>
      <c r="X2173" t="s">
        <v>39</v>
      </c>
      <c r="Y2173" t="s">
        <v>40</v>
      </c>
      <c r="Z2173">
        <v>6356</v>
      </c>
      <c r="AA2173">
        <v>4.17</v>
      </c>
      <c r="AB2173">
        <v>10.9</v>
      </c>
      <c r="AC2173">
        <v>33.6</v>
      </c>
      <c r="AD2173">
        <v>180097</v>
      </c>
      <c r="AE2173">
        <v>103.5</v>
      </c>
      <c r="AF2173">
        <v>34.6</v>
      </c>
      <c r="AG2173" t="s">
        <v>46</v>
      </c>
      <c r="AH2173" t="s">
        <v>42</v>
      </c>
      <c r="AI2173" t="s">
        <v>56</v>
      </c>
      <c r="AJ2173">
        <v>100</v>
      </c>
      <c r="AK2173">
        <v>360</v>
      </c>
      <c r="AL2173">
        <v>0.85260000000000002</v>
      </c>
      <c r="AM2173">
        <v>0.88549999999999995</v>
      </c>
      <c r="AN2173">
        <v>0.47170000000000001</v>
      </c>
      <c r="AO2173">
        <f>Data[[#This Row],[labeller_confidence_score]]-Data[[#This Row],[cytodiffusion_classification_confidence]]</f>
        <v>-0.41379999999999995</v>
      </c>
    </row>
    <row r="2174" spans="1:41" x14ac:dyDescent="0.3">
      <c r="A2174" t="s">
        <v>2247</v>
      </c>
      <c r="B2174" t="s">
        <v>54</v>
      </c>
      <c r="C2174">
        <v>0</v>
      </c>
      <c r="D2174" t="s">
        <v>54</v>
      </c>
      <c r="E2174">
        <v>7.49</v>
      </c>
      <c r="F2174">
        <v>0</v>
      </c>
      <c r="G2174">
        <v>0</v>
      </c>
      <c r="H2174">
        <v>1</v>
      </c>
      <c r="I2174">
        <f>Data[[#This Row],[nucleus_area_pct]]/Data[[#This Row],[cytoplasm_ratio]]</f>
        <v>0</v>
      </c>
      <c r="J2174">
        <v>0.88700000000000001</v>
      </c>
      <c r="K2174">
        <v>0.16700000000000001</v>
      </c>
      <c r="L2174">
        <v>0.56999999999999995</v>
      </c>
      <c r="M2174">
        <v>1</v>
      </c>
      <c r="N2174">
        <v>0.95299999999999996</v>
      </c>
      <c r="O2174">
        <v>220</v>
      </c>
      <c r="P2174">
        <v>41</v>
      </c>
      <c r="Q2174">
        <v>220</v>
      </c>
      <c r="R2174">
        <v>112</v>
      </c>
      <c r="S2174">
        <v>125</v>
      </c>
      <c r="T2174">
        <f>(Data[[#This Row],[mean_r]]/256)*100</f>
        <v>85.9375</v>
      </c>
      <c r="U2174">
        <f>(Data[[#This Row],[mean_g]]/256)*100</f>
        <v>43.75</v>
      </c>
      <c r="V2174">
        <f>(Data[[#This Row],[mean_b]]/256)*100</f>
        <v>48.828125</v>
      </c>
      <c r="W2174">
        <v>0.58399999999999996</v>
      </c>
      <c r="X2174" t="s">
        <v>51</v>
      </c>
      <c r="Y2174" t="s">
        <v>40</v>
      </c>
      <c r="Z2174">
        <v>8590</v>
      </c>
      <c r="AA2174">
        <v>5.94</v>
      </c>
      <c r="AB2174">
        <v>13.8</v>
      </c>
      <c r="AC2174">
        <v>38.200000000000003</v>
      </c>
      <c r="AD2174">
        <v>298137</v>
      </c>
      <c r="AE2174">
        <v>92</v>
      </c>
      <c r="AF2174">
        <v>32.700000000000003</v>
      </c>
      <c r="AG2174" t="s">
        <v>64</v>
      </c>
      <c r="AH2174" t="s">
        <v>68</v>
      </c>
      <c r="AI2174" t="s">
        <v>56</v>
      </c>
      <c r="AJ2174">
        <v>40</v>
      </c>
      <c r="AK2174">
        <v>360</v>
      </c>
      <c r="AL2174">
        <v>7.4499999999999997E-2</v>
      </c>
      <c r="AM2174">
        <v>0.77700000000000002</v>
      </c>
      <c r="AN2174">
        <v>0.9405</v>
      </c>
      <c r="AO2174">
        <f>Data[[#This Row],[labeller_confidence_score]]-Data[[#This Row],[cytodiffusion_classification_confidence]]</f>
        <v>0.16349999999999998</v>
      </c>
    </row>
    <row r="2175" spans="1:41" x14ac:dyDescent="0.3">
      <c r="A2175" t="s">
        <v>2248</v>
      </c>
      <c r="B2175" t="s">
        <v>62</v>
      </c>
      <c r="C2175">
        <v>0</v>
      </c>
      <c r="D2175" t="s">
        <v>50</v>
      </c>
      <c r="E2175">
        <v>9.0299999999999994</v>
      </c>
      <c r="F2175">
        <v>78.099999999999994</v>
      </c>
      <c r="G2175">
        <v>0.84799999999999998</v>
      </c>
      <c r="H2175">
        <v>0.28399999999999997</v>
      </c>
      <c r="I2175">
        <f>Data[[#This Row],[nucleus_area_pct]]/Data[[#This Row],[cytoplasm_ratio]]</f>
        <v>275</v>
      </c>
      <c r="J2175">
        <v>0.84399999999999997</v>
      </c>
      <c r="K2175">
        <v>0.249</v>
      </c>
      <c r="L2175">
        <v>0.64</v>
      </c>
      <c r="M2175">
        <v>1</v>
      </c>
      <c r="N2175">
        <v>0.93300000000000005</v>
      </c>
      <c r="O2175">
        <v>277</v>
      </c>
      <c r="P2175">
        <v>50</v>
      </c>
      <c r="Q2175">
        <v>200</v>
      </c>
      <c r="R2175">
        <v>165</v>
      </c>
      <c r="S2175">
        <v>177</v>
      </c>
      <c r="T2175">
        <f>(Data[[#This Row],[mean_r]]/256)*100</f>
        <v>78.125</v>
      </c>
      <c r="U2175">
        <f>(Data[[#This Row],[mean_g]]/256)*100</f>
        <v>64.453125</v>
      </c>
      <c r="V2175">
        <f>(Data[[#This Row],[mean_b]]/256)*100</f>
        <v>69.140625</v>
      </c>
      <c r="W2175">
        <v>0.82499999999999996</v>
      </c>
      <c r="X2175" t="s">
        <v>51</v>
      </c>
      <c r="Y2175" t="s">
        <v>45</v>
      </c>
      <c r="Z2175">
        <v>8432</v>
      </c>
      <c r="AA2175">
        <v>5.35</v>
      </c>
      <c r="AB2175">
        <v>14.6</v>
      </c>
      <c r="AC2175">
        <v>40.5</v>
      </c>
      <c r="AD2175">
        <v>199282</v>
      </c>
      <c r="AE2175">
        <v>92.9</v>
      </c>
      <c r="AF2175">
        <v>33.6</v>
      </c>
      <c r="AG2175" t="s">
        <v>64</v>
      </c>
      <c r="AH2175" t="s">
        <v>42</v>
      </c>
      <c r="AI2175" t="s">
        <v>43</v>
      </c>
      <c r="AJ2175">
        <v>40</v>
      </c>
      <c r="AK2175">
        <v>512</v>
      </c>
      <c r="AL2175">
        <v>0.1368</v>
      </c>
      <c r="AM2175">
        <v>0.8921</v>
      </c>
      <c r="AN2175">
        <v>0.83189999999999997</v>
      </c>
      <c r="AO2175">
        <f>Data[[#This Row],[labeller_confidence_score]]-Data[[#This Row],[cytodiffusion_classification_confidence]]</f>
        <v>-6.0200000000000031E-2</v>
      </c>
    </row>
    <row r="2176" spans="1:41" x14ac:dyDescent="0.3">
      <c r="A2176" t="s">
        <v>2249</v>
      </c>
      <c r="B2176" t="s">
        <v>49</v>
      </c>
      <c r="C2176">
        <v>0</v>
      </c>
      <c r="D2176" t="s">
        <v>50</v>
      </c>
      <c r="E2176">
        <v>10.57</v>
      </c>
      <c r="F2176">
        <v>64.7</v>
      </c>
      <c r="G2176">
        <v>0.48899999999999999</v>
      </c>
      <c r="H2176">
        <v>0.49</v>
      </c>
      <c r="I2176">
        <f>Data[[#This Row],[nucleus_area_pct]]/Data[[#This Row],[cytoplasm_ratio]]</f>
        <v>132.04081632653063</v>
      </c>
      <c r="J2176">
        <v>0.84399999999999997</v>
      </c>
      <c r="K2176">
        <v>0.33600000000000002</v>
      </c>
      <c r="L2176">
        <v>3.72</v>
      </c>
      <c r="M2176">
        <v>4</v>
      </c>
      <c r="N2176">
        <v>0.90600000000000003</v>
      </c>
      <c r="O2176">
        <v>396</v>
      </c>
      <c r="P2176">
        <v>61</v>
      </c>
      <c r="Q2176">
        <v>202</v>
      </c>
      <c r="R2176">
        <v>163</v>
      </c>
      <c r="S2176">
        <v>185</v>
      </c>
      <c r="T2176">
        <f>(Data[[#This Row],[mean_r]]/256)*100</f>
        <v>78.90625</v>
      </c>
      <c r="U2176">
        <f>(Data[[#This Row],[mean_g]]/256)*100</f>
        <v>63.671875</v>
      </c>
      <c r="V2176">
        <f>(Data[[#This Row],[mean_b]]/256)*100</f>
        <v>72.265625</v>
      </c>
      <c r="W2176">
        <v>0.622</v>
      </c>
      <c r="X2176" t="s">
        <v>51</v>
      </c>
      <c r="Y2176" t="s">
        <v>45</v>
      </c>
      <c r="Z2176">
        <v>2227</v>
      </c>
      <c r="AA2176">
        <v>4.74</v>
      </c>
      <c r="AB2176">
        <v>15.5</v>
      </c>
      <c r="AC2176">
        <v>33.299999999999997</v>
      </c>
      <c r="AD2176">
        <v>197330</v>
      </c>
      <c r="AE2176">
        <v>98.4</v>
      </c>
      <c r="AF2176">
        <v>33.9</v>
      </c>
      <c r="AG2176" t="s">
        <v>41</v>
      </c>
      <c r="AH2176" t="s">
        <v>47</v>
      </c>
      <c r="AI2176" t="s">
        <v>52</v>
      </c>
      <c r="AJ2176">
        <v>100</v>
      </c>
      <c r="AK2176">
        <v>224</v>
      </c>
      <c r="AL2176">
        <v>0.14460000000000001</v>
      </c>
      <c r="AM2176">
        <v>0.86529999999999996</v>
      </c>
      <c r="AN2176">
        <v>0.90710000000000002</v>
      </c>
      <c r="AO2176">
        <f>Data[[#This Row],[labeller_confidence_score]]-Data[[#This Row],[cytodiffusion_classification_confidence]]</f>
        <v>4.1800000000000059E-2</v>
      </c>
    </row>
    <row r="2177" spans="1:41" x14ac:dyDescent="0.3">
      <c r="A2177" t="s">
        <v>2250</v>
      </c>
      <c r="B2177" t="s">
        <v>62</v>
      </c>
      <c r="C2177">
        <v>0</v>
      </c>
      <c r="D2177" t="s">
        <v>50</v>
      </c>
      <c r="E2177">
        <v>9.7899999999999991</v>
      </c>
      <c r="F2177">
        <v>79</v>
      </c>
      <c r="G2177">
        <v>0.94899999999999995</v>
      </c>
      <c r="H2177">
        <v>0.251</v>
      </c>
      <c r="I2177">
        <f>Data[[#This Row],[nucleus_area_pct]]/Data[[#This Row],[cytoplasm_ratio]]</f>
        <v>314.74103585657372</v>
      </c>
      <c r="J2177">
        <v>0.88200000000000001</v>
      </c>
      <c r="K2177">
        <v>0.23499999999999999</v>
      </c>
      <c r="L2177">
        <v>0.96</v>
      </c>
      <c r="M2177">
        <v>1</v>
      </c>
      <c r="N2177">
        <v>0.93400000000000005</v>
      </c>
      <c r="O2177">
        <v>308</v>
      </c>
      <c r="P2177">
        <v>56</v>
      </c>
      <c r="Q2177">
        <v>182</v>
      </c>
      <c r="R2177">
        <v>157</v>
      </c>
      <c r="S2177">
        <v>203</v>
      </c>
      <c r="T2177">
        <f>(Data[[#This Row],[mean_r]]/256)*100</f>
        <v>71.09375</v>
      </c>
      <c r="U2177">
        <f>(Data[[#This Row],[mean_g]]/256)*100</f>
        <v>61.328125</v>
      </c>
      <c r="V2177">
        <f>(Data[[#This Row],[mean_b]]/256)*100</f>
        <v>79.296875</v>
      </c>
      <c r="W2177">
        <v>0.66100000000000003</v>
      </c>
      <c r="X2177" t="s">
        <v>51</v>
      </c>
      <c r="Y2177" t="s">
        <v>40</v>
      </c>
      <c r="Z2177">
        <v>6772</v>
      </c>
      <c r="AA2177">
        <v>6.52</v>
      </c>
      <c r="AB2177">
        <v>15.3</v>
      </c>
      <c r="AC2177">
        <v>45.9</v>
      </c>
      <c r="AD2177">
        <v>327362</v>
      </c>
      <c r="AE2177">
        <v>100.8</v>
      </c>
      <c r="AF2177">
        <v>34.1</v>
      </c>
      <c r="AG2177" t="s">
        <v>64</v>
      </c>
      <c r="AH2177" t="s">
        <v>47</v>
      </c>
      <c r="AI2177" t="s">
        <v>43</v>
      </c>
      <c r="AJ2177">
        <v>60</v>
      </c>
      <c r="AK2177">
        <v>512</v>
      </c>
      <c r="AL2177">
        <v>8.09E-2</v>
      </c>
      <c r="AM2177">
        <v>0.96330000000000005</v>
      </c>
      <c r="AN2177">
        <v>0.99560000000000004</v>
      </c>
      <c r="AO2177">
        <f>Data[[#This Row],[labeller_confidence_score]]-Data[[#This Row],[cytodiffusion_classification_confidence]]</f>
        <v>3.2299999999999995E-2</v>
      </c>
    </row>
    <row r="2178" spans="1:41" x14ac:dyDescent="0.3">
      <c r="A2178" t="s">
        <v>2251</v>
      </c>
      <c r="B2178" t="s">
        <v>58</v>
      </c>
      <c r="C2178">
        <v>1</v>
      </c>
      <c r="D2178" t="s">
        <v>38</v>
      </c>
      <c r="E2178">
        <v>12.49</v>
      </c>
      <c r="F2178">
        <v>64.3</v>
      </c>
      <c r="G2178">
        <v>0.52</v>
      </c>
      <c r="H2178">
        <v>0.17299999999999999</v>
      </c>
      <c r="I2178">
        <f>Data[[#This Row],[nucleus_area_pct]]/Data[[#This Row],[cytoplasm_ratio]]</f>
        <v>371.67630057803467</v>
      </c>
      <c r="J2178">
        <v>0.86</v>
      </c>
      <c r="K2178">
        <v>0.58699999999999997</v>
      </c>
      <c r="L2178">
        <v>2.08</v>
      </c>
      <c r="M2178">
        <v>1</v>
      </c>
      <c r="N2178">
        <v>0.873</v>
      </c>
      <c r="O2178">
        <v>601</v>
      </c>
      <c r="P2178">
        <v>87</v>
      </c>
      <c r="Q2178">
        <v>214</v>
      </c>
      <c r="R2178">
        <v>135</v>
      </c>
      <c r="S2178">
        <v>217</v>
      </c>
      <c r="T2178">
        <f>(Data[[#This Row],[mean_r]]/256)*100</f>
        <v>83.59375</v>
      </c>
      <c r="U2178">
        <f>(Data[[#This Row],[mean_g]]/256)*100</f>
        <v>52.734375</v>
      </c>
      <c r="V2178">
        <f>(Data[[#This Row],[mean_b]]/256)*100</f>
        <v>84.765625</v>
      </c>
      <c r="W2178">
        <v>0.71599999999999997</v>
      </c>
      <c r="X2178" t="s">
        <v>39</v>
      </c>
      <c r="Y2178" t="s">
        <v>40</v>
      </c>
      <c r="Z2178">
        <v>8770</v>
      </c>
      <c r="AA2178">
        <v>3.78</v>
      </c>
      <c r="AB2178">
        <v>9.9</v>
      </c>
      <c r="AC2178">
        <v>28.9</v>
      </c>
      <c r="AD2178">
        <v>124091</v>
      </c>
      <c r="AE2178">
        <v>86.7</v>
      </c>
      <c r="AF2178">
        <v>32.5</v>
      </c>
      <c r="AG2178" t="s">
        <v>46</v>
      </c>
      <c r="AH2178" t="s">
        <v>42</v>
      </c>
      <c r="AI2178" t="s">
        <v>56</v>
      </c>
      <c r="AJ2178">
        <v>100</v>
      </c>
      <c r="AK2178">
        <v>224</v>
      </c>
      <c r="AL2178">
        <v>0.86519999999999997</v>
      </c>
      <c r="AM2178">
        <v>0.82479999999999998</v>
      </c>
      <c r="AN2178">
        <v>0.78920000000000001</v>
      </c>
      <c r="AO2178">
        <f>Data[[#This Row],[labeller_confidence_score]]-Data[[#This Row],[cytodiffusion_classification_confidence]]</f>
        <v>-3.5599999999999965E-2</v>
      </c>
    </row>
    <row r="2179" spans="1:41" x14ac:dyDescent="0.3">
      <c r="A2179" t="s">
        <v>2252</v>
      </c>
      <c r="B2179" t="s">
        <v>62</v>
      </c>
      <c r="C2179">
        <v>0</v>
      </c>
      <c r="D2179" t="s">
        <v>50</v>
      </c>
      <c r="E2179">
        <v>9.1999999999999993</v>
      </c>
      <c r="F2179">
        <v>82.1</v>
      </c>
      <c r="G2179">
        <v>0.73899999999999999</v>
      </c>
      <c r="H2179">
        <v>0.14899999999999999</v>
      </c>
      <c r="I2179">
        <f>Data[[#This Row],[nucleus_area_pct]]/Data[[#This Row],[cytoplasm_ratio]]</f>
        <v>551.00671140939596</v>
      </c>
      <c r="J2179">
        <v>0.86599999999999999</v>
      </c>
      <c r="K2179">
        <v>0.28399999999999997</v>
      </c>
      <c r="L2179">
        <v>0.79</v>
      </c>
      <c r="M2179">
        <v>1</v>
      </c>
      <c r="N2179">
        <v>0.89</v>
      </c>
      <c r="O2179">
        <v>219</v>
      </c>
      <c r="P2179">
        <v>49</v>
      </c>
      <c r="Q2179">
        <v>210</v>
      </c>
      <c r="R2179">
        <v>147</v>
      </c>
      <c r="S2179">
        <v>209</v>
      </c>
      <c r="T2179">
        <f>(Data[[#This Row],[mean_r]]/256)*100</f>
        <v>82.03125</v>
      </c>
      <c r="U2179">
        <f>(Data[[#This Row],[mean_g]]/256)*100</f>
        <v>57.421875</v>
      </c>
      <c r="V2179">
        <f>(Data[[#This Row],[mean_b]]/256)*100</f>
        <v>81.640625</v>
      </c>
      <c r="W2179">
        <v>0.71799999999999997</v>
      </c>
      <c r="X2179" t="s">
        <v>63</v>
      </c>
      <c r="Y2179" t="s">
        <v>45</v>
      </c>
      <c r="Z2179">
        <v>3580</v>
      </c>
      <c r="AA2179">
        <v>4.58</v>
      </c>
      <c r="AB2179">
        <v>15.8</v>
      </c>
      <c r="AC2179">
        <v>44.3</v>
      </c>
      <c r="AD2179">
        <v>302575</v>
      </c>
      <c r="AE2179">
        <v>80.7</v>
      </c>
      <c r="AF2179">
        <v>32.200000000000003</v>
      </c>
      <c r="AG2179" t="s">
        <v>46</v>
      </c>
      <c r="AH2179" t="s">
        <v>47</v>
      </c>
      <c r="AI2179" t="s">
        <v>52</v>
      </c>
      <c r="AJ2179">
        <v>100</v>
      </c>
      <c r="AK2179">
        <v>512</v>
      </c>
      <c r="AL2179">
        <v>0.15240000000000001</v>
      </c>
      <c r="AM2179">
        <v>0.87929999999999997</v>
      </c>
      <c r="AN2179">
        <v>0.9163</v>
      </c>
      <c r="AO2179">
        <f>Data[[#This Row],[labeller_confidence_score]]-Data[[#This Row],[cytodiffusion_classification_confidence]]</f>
        <v>3.7000000000000033E-2</v>
      </c>
    </row>
    <row r="2180" spans="1:41" x14ac:dyDescent="0.3">
      <c r="A2180" t="s">
        <v>2253</v>
      </c>
      <c r="B2180" t="s">
        <v>180</v>
      </c>
      <c r="C2180">
        <v>1</v>
      </c>
      <c r="D2180" t="s">
        <v>181</v>
      </c>
      <c r="E2180">
        <v>6.87</v>
      </c>
      <c r="F2180">
        <v>0</v>
      </c>
      <c r="G2180">
        <v>0</v>
      </c>
      <c r="H2180">
        <v>1</v>
      </c>
      <c r="I2180">
        <f>Data[[#This Row],[nucleus_area_pct]]/Data[[#This Row],[cytoplasm_ratio]]</f>
        <v>0</v>
      </c>
      <c r="J2180">
        <v>0.245</v>
      </c>
      <c r="K2180">
        <v>0.94399999999999995</v>
      </c>
      <c r="L2180">
        <v>0.74</v>
      </c>
      <c r="M2180">
        <v>1</v>
      </c>
      <c r="N2180">
        <v>0.78100000000000003</v>
      </c>
      <c r="O2180">
        <v>171</v>
      </c>
      <c r="P2180">
        <v>50</v>
      </c>
      <c r="Q2180">
        <v>239</v>
      </c>
      <c r="R2180">
        <v>116</v>
      </c>
      <c r="S2180">
        <v>120</v>
      </c>
      <c r="T2180">
        <f>(Data[[#This Row],[mean_r]]/256)*100</f>
        <v>93.359375</v>
      </c>
      <c r="U2180">
        <f>(Data[[#This Row],[mean_g]]/256)*100</f>
        <v>45.3125</v>
      </c>
      <c r="V2180">
        <f>(Data[[#This Row],[mean_b]]/256)*100</f>
        <v>46.875</v>
      </c>
      <c r="W2180">
        <v>0.52700000000000002</v>
      </c>
      <c r="X2180" t="s">
        <v>51</v>
      </c>
      <c r="Y2180" t="s">
        <v>40</v>
      </c>
      <c r="Z2180">
        <v>3517</v>
      </c>
      <c r="AA2180">
        <v>4.13</v>
      </c>
      <c r="AB2180">
        <v>11.1</v>
      </c>
      <c r="AC2180">
        <v>46.2</v>
      </c>
      <c r="AD2180">
        <v>269399</v>
      </c>
      <c r="AE2180">
        <v>88.1</v>
      </c>
      <c r="AF2180">
        <v>32.700000000000003</v>
      </c>
      <c r="AG2180" t="s">
        <v>64</v>
      </c>
      <c r="AH2180" t="s">
        <v>68</v>
      </c>
      <c r="AI2180" t="s">
        <v>56</v>
      </c>
      <c r="AJ2180">
        <v>40</v>
      </c>
      <c r="AK2180">
        <v>224</v>
      </c>
      <c r="AL2180">
        <v>0.79430000000000001</v>
      </c>
      <c r="AM2180">
        <v>0.75129999999999997</v>
      </c>
      <c r="AN2180">
        <v>0.95569999999999999</v>
      </c>
      <c r="AO2180">
        <f>Data[[#This Row],[labeller_confidence_score]]-Data[[#This Row],[cytodiffusion_classification_confidence]]</f>
        <v>0.20440000000000003</v>
      </c>
    </row>
    <row r="2181" spans="1:41" x14ac:dyDescent="0.3">
      <c r="A2181" t="s">
        <v>2254</v>
      </c>
      <c r="B2181" t="s">
        <v>106</v>
      </c>
      <c r="C2181">
        <v>1</v>
      </c>
      <c r="D2181" t="s">
        <v>82</v>
      </c>
      <c r="E2181">
        <v>11.94</v>
      </c>
      <c r="F2181">
        <v>74.900000000000006</v>
      </c>
      <c r="G2181">
        <v>0.30299999999999999</v>
      </c>
      <c r="H2181">
        <v>0.20300000000000001</v>
      </c>
      <c r="I2181">
        <f>Data[[#This Row],[nucleus_area_pct]]/Data[[#This Row],[cytoplasm_ratio]]</f>
        <v>368.9655172413793</v>
      </c>
      <c r="J2181">
        <v>0.88</v>
      </c>
      <c r="K2181">
        <v>0.219</v>
      </c>
      <c r="L2181">
        <v>0.77</v>
      </c>
      <c r="M2181">
        <v>1</v>
      </c>
      <c r="N2181">
        <v>0.84699999999999998</v>
      </c>
      <c r="O2181">
        <v>388</v>
      </c>
      <c r="P2181">
        <v>105</v>
      </c>
      <c r="Q2181">
        <v>210</v>
      </c>
      <c r="R2181">
        <v>151</v>
      </c>
      <c r="S2181">
        <v>208</v>
      </c>
      <c r="T2181">
        <f>(Data[[#This Row],[mean_r]]/256)*100</f>
        <v>82.03125</v>
      </c>
      <c r="U2181">
        <f>(Data[[#This Row],[mean_g]]/256)*100</f>
        <v>58.984375</v>
      </c>
      <c r="V2181">
        <f>(Data[[#This Row],[mean_b]]/256)*100</f>
        <v>81.25</v>
      </c>
      <c r="W2181">
        <v>0.745</v>
      </c>
      <c r="X2181" t="s">
        <v>39</v>
      </c>
      <c r="Y2181" t="s">
        <v>45</v>
      </c>
      <c r="Z2181">
        <v>8043</v>
      </c>
      <c r="AA2181">
        <v>5.53</v>
      </c>
      <c r="AB2181">
        <v>14.4</v>
      </c>
      <c r="AC2181">
        <v>36.9</v>
      </c>
      <c r="AD2181">
        <v>214819</v>
      </c>
      <c r="AE2181">
        <v>87.4</v>
      </c>
      <c r="AF2181">
        <v>30.5</v>
      </c>
      <c r="AG2181" t="s">
        <v>46</v>
      </c>
      <c r="AH2181" t="s">
        <v>42</v>
      </c>
      <c r="AI2181" t="s">
        <v>43</v>
      </c>
      <c r="AJ2181">
        <v>100</v>
      </c>
      <c r="AK2181">
        <v>256</v>
      </c>
      <c r="AL2181">
        <v>0.77710000000000001</v>
      </c>
      <c r="AM2181">
        <v>0.67969999999999997</v>
      </c>
      <c r="AN2181">
        <v>0.68279999999999996</v>
      </c>
      <c r="AO2181">
        <f>Data[[#This Row],[labeller_confidence_score]]-Data[[#This Row],[cytodiffusion_classification_confidence]]</f>
        <v>3.0999999999999917E-3</v>
      </c>
    </row>
    <row r="2182" spans="1:41" x14ac:dyDescent="0.3">
      <c r="A2182" t="s">
        <v>2255</v>
      </c>
      <c r="B2182" t="s">
        <v>49</v>
      </c>
      <c r="C2182">
        <v>0</v>
      </c>
      <c r="D2182" t="s">
        <v>50</v>
      </c>
      <c r="E2182">
        <v>13.05</v>
      </c>
      <c r="F2182">
        <v>57.9</v>
      </c>
      <c r="G2182">
        <v>0.70699999999999996</v>
      </c>
      <c r="H2182">
        <v>0.47899999999999998</v>
      </c>
      <c r="I2182">
        <f>Data[[#This Row],[nucleus_area_pct]]/Data[[#This Row],[cytoplasm_ratio]]</f>
        <v>120.87682672233821</v>
      </c>
      <c r="J2182">
        <v>0.66100000000000003</v>
      </c>
      <c r="K2182">
        <v>0.44700000000000001</v>
      </c>
      <c r="L2182">
        <v>2.4</v>
      </c>
      <c r="M2182">
        <v>3.8</v>
      </c>
      <c r="N2182">
        <v>0.73399999999999999</v>
      </c>
      <c r="O2182">
        <v>396</v>
      </c>
      <c r="P2182">
        <v>69</v>
      </c>
      <c r="Q2182">
        <v>198</v>
      </c>
      <c r="R2182">
        <v>154</v>
      </c>
      <c r="S2182">
        <v>200</v>
      </c>
      <c r="T2182">
        <f>(Data[[#This Row],[mean_r]]/256)*100</f>
        <v>77.34375</v>
      </c>
      <c r="U2182">
        <f>(Data[[#This Row],[mean_g]]/256)*100</f>
        <v>60.15625</v>
      </c>
      <c r="V2182">
        <f>(Data[[#This Row],[mean_b]]/256)*100</f>
        <v>78.125</v>
      </c>
      <c r="W2182">
        <v>0.6</v>
      </c>
      <c r="X2182" t="s">
        <v>51</v>
      </c>
      <c r="Y2182" t="s">
        <v>40</v>
      </c>
      <c r="Z2182">
        <v>8362</v>
      </c>
      <c r="AA2182">
        <v>4.01</v>
      </c>
      <c r="AB2182">
        <v>14.6</v>
      </c>
      <c r="AC2182">
        <v>39.5</v>
      </c>
      <c r="AD2182">
        <v>195488</v>
      </c>
      <c r="AE2182">
        <v>75.400000000000006</v>
      </c>
      <c r="AF2182">
        <v>34.5</v>
      </c>
      <c r="AG2182" t="s">
        <v>46</v>
      </c>
      <c r="AH2182" t="s">
        <v>42</v>
      </c>
      <c r="AI2182" t="s">
        <v>56</v>
      </c>
      <c r="AJ2182">
        <v>100</v>
      </c>
      <c r="AK2182">
        <v>256</v>
      </c>
      <c r="AL2182">
        <v>1.6299999999999999E-2</v>
      </c>
      <c r="AM2182">
        <v>0.9738</v>
      </c>
      <c r="AN2182">
        <v>0.89070000000000005</v>
      </c>
      <c r="AO2182">
        <f>Data[[#This Row],[labeller_confidence_score]]-Data[[#This Row],[cytodiffusion_classification_confidence]]</f>
        <v>-8.3099999999999952E-2</v>
      </c>
    </row>
    <row r="2183" spans="1:41" x14ac:dyDescent="0.3">
      <c r="A2183" t="s">
        <v>2256</v>
      </c>
      <c r="B2183" t="s">
        <v>54</v>
      </c>
      <c r="C2183">
        <v>0</v>
      </c>
      <c r="D2183" t="s">
        <v>54</v>
      </c>
      <c r="E2183">
        <v>7.81</v>
      </c>
      <c r="F2183">
        <v>0</v>
      </c>
      <c r="G2183">
        <v>0</v>
      </c>
      <c r="H2183">
        <v>1</v>
      </c>
      <c r="I2183">
        <f>Data[[#This Row],[nucleus_area_pct]]/Data[[#This Row],[cytoplasm_ratio]]</f>
        <v>0</v>
      </c>
      <c r="J2183">
        <v>0.873</v>
      </c>
      <c r="K2183">
        <v>0.25900000000000001</v>
      </c>
      <c r="L2183">
        <v>0.27</v>
      </c>
      <c r="M2183">
        <v>1</v>
      </c>
      <c r="N2183">
        <v>0.96399999999999997</v>
      </c>
      <c r="O2183">
        <v>189</v>
      </c>
      <c r="P2183">
        <v>48</v>
      </c>
      <c r="Q2183">
        <v>234</v>
      </c>
      <c r="R2183">
        <v>129</v>
      </c>
      <c r="S2183">
        <v>125</v>
      </c>
      <c r="T2183">
        <f>(Data[[#This Row],[mean_r]]/256)*100</f>
        <v>91.40625</v>
      </c>
      <c r="U2183">
        <f>(Data[[#This Row],[mean_g]]/256)*100</f>
        <v>50.390625</v>
      </c>
      <c r="V2183">
        <f>(Data[[#This Row],[mean_b]]/256)*100</f>
        <v>48.828125</v>
      </c>
      <c r="W2183">
        <v>0.50800000000000001</v>
      </c>
      <c r="X2183" t="s">
        <v>51</v>
      </c>
      <c r="Y2183" t="s">
        <v>45</v>
      </c>
      <c r="Z2183">
        <v>4347</v>
      </c>
      <c r="AA2183">
        <v>4.55</v>
      </c>
      <c r="AB2183">
        <v>14.1</v>
      </c>
      <c r="AC2183">
        <v>44.2</v>
      </c>
      <c r="AD2183">
        <v>83212</v>
      </c>
      <c r="AE2183">
        <v>88.4</v>
      </c>
      <c r="AF2183">
        <v>34.6</v>
      </c>
      <c r="AG2183" t="s">
        <v>46</v>
      </c>
      <c r="AH2183" t="s">
        <v>47</v>
      </c>
      <c r="AI2183" t="s">
        <v>43</v>
      </c>
      <c r="AJ2183">
        <v>60</v>
      </c>
      <c r="AK2183">
        <v>256</v>
      </c>
      <c r="AL2183">
        <v>0.1368</v>
      </c>
      <c r="AM2183">
        <v>0.91049999999999998</v>
      </c>
      <c r="AN2183">
        <v>0.76290000000000002</v>
      </c>
      <c r="AO2183">
        <f>Data[[#This Row],[labeller_confidence_score]]-Data[[#This Row],[cytodiffusion_classification_confidence]]</f>
        <v>-0.14759999999999995</v>
      </c>
    </row>
    <row r="2184" spans="1:41" x14ac:dyDescent="0.3">
      <c r="A2184" t="s">
        <v>2257</v>
      </c>
      <c r="B2184" t="s">
        <v>54</v>
      </c>
      <c r="C2184">
        <v>0</v>
      </c>
      <c r="D2184" t="s">
        <v>54</v>
      </c>
      <c r="E2184">
        <v>7.94</v>
      </c>
      <c r="F2184">
        <v>0</v>
      </c>
      <c r="G2184">
        <v>0</v>
      </c>
      <c r="H2184">
        <v>1</v>
      </c>
      <c r="I2184">
        <f>Data[[#This Row],[nucleus_area_pct]]/Data[[#This Row],[cytoplasm_ratio]]</f>
        <v>0</v>
      </c>
      <c r="J2184">
        <v>0.91700000000000004</v>
      </c>
      <c r="K2184">
        <v>0.22</v>
      </c>
      <c r="L2184">
        <v>0.22</v>
      </c>
      <c r="M2184">
        <v>1</v>
      </c>
      <c r="N2184">
        <v>1</v>
      </c>
      <c r="O2184">
        <v>174</v>
      </c>
      <c r="P2184">
        <v>48</v>
      </c>
      <c r="Q2184">
        <v>222</v>
      </c>
      <c r="R2184">
        <v>142</v>
      </c>
      <c r="S2184">
        <v>135</v>
      </c>
      <c r="T2184">
        <f>(Data[[#This Row],[mean_r]]/256)*100</f>
        <v>86.71875</v>
      </c>
      <c r="U2184">
        <f>(Data[[#This Row],[mean_g]]/256)*100</f>
        <v>55.46875</v>
      </c>
      <c r="V2184">
        <f>(Data[[#This Row],[mean_b]]/256)*100</f>
        <v>52.734375</v>
      </c>
      <c r="W2184">
        <v>0.496</v>
      </c>
      <c r="X2184" t="s">
        <v>51</v>
      </c>
      <c r="Y2184" t="s">
        <v>45</v>
      </c>
      <c r="Z2184">
        <v>9020</v>
      </c>
      <c r="AA2184">
        <v>3.33</v>
      </c>
      <c r="AB2184">
        <v>13.2</v>
      </c>
      <c r="AC2184">
        <v>45.4</v>
      </c>
      <c r="AD2184">
        <v>328199</v>
      </c>
      <c r="AE2184">
        <v>83.2</v>
      </c>
      <c r="AF2184">
        <v>31.9</v>
      </c>
      <c r="AG2184" t="s">
        <v>46</v>
      </c>
      <c r="AH2184" t="s">
        <v>42</v>
      </c>
      <c r="AI2184" t="s">
        <v>52</v>
      </c>
      <c r="AJ2184">
        <v>40</v>
      </c>
      <c r="AK2184">
        <v>360</v>
      </c>
      <c r="AL2184">
        <v>4.5400000000000003E-2</v>
      </c>
      <c r="AM2184">
        <v>0.90129999999999999</v>
      </c>
      <c r="AN2184">
        <v>0.94240000000000002</v>
      </c>
      <c r="AO2184">
        <f>Data[[#This Row],[labeller_confidence_score]]-Data[[#This Row],[cytodiffusion_classification_confidence]]</f>
        <v>4.1100000000000025E-2</v>
      </c>
    </row>
    <row r="2185" spans="1:41" x14ac:dyDescent="0.3">
      <c r="A2185" t="s">
        <v>2258</v>
      </c>
      <c r="B2185" t="s">
        <v>74</v>
      </c>
      <c r="C2185">
        <v>0</v>
      </c>
      <c r="D2185" t="s">
        <v>75</v>
      </c>
      <c r="E2185">
        <v>2.25</v>
      </c>
      <c r="F2185">
        <v>0</v>
      </c>
      <c r="G2185">
        <v>0</v>
      </c>
      <c r="H2185">
        <v>1</v>
      </c>
      <c r="I2185">
        <f>Data[[#This Row],[nucleus_area_pct]]/Data[[#This Row],[cytoplasm_ratio]]</f>
        <v>0</v>
      </c>
      <c r="J2185">
        <v>0.66200000000000003</v>
      </c>
      <c r="K2185">
        <v>0.52700000000000002</v>
      </c>
      <c r="L2185">
        <v>2.6</v>
      </c>
      <c r="M2185">
        <v>1</v>
      </c>
      <c r="N2185">
        <v>0.85299999999999998</v>
      </c>
      <c r="O2185">
        <v>28</v>
      </c>
      <c r="P2185">
        <v>13</v>
      </c>
      <c r="Q2185">
        <v>221</v>
      </c>
      <c r="R2185">
        <v>150</v>
      </c>
      <c r="S2185">
        <v>163</v>
      </c>
      <c r="T2185">
        <f>(Data[[#This Row],[mean_r]]/256)*100</f>
        <v>86.328125</v>
      </c>
      <c r="U2185">
        <f>(Data[[#This Row],[mean_g]]/256)*100</f>
        <v>58.59375</v>
      </c>
      <c r="V2185">
        <f>(Data[[#This Row],[mean_b]]/256)*100</f>
        <v>63.671875</v>
      </c>
      <c r="W2185">
        <v>0.57899999999999996</v>
      </c>
      <c r="X2185" t="s">
        <v>51</v>
      </c>
      <c r="Y2185" t="s">
        <v>40</v>
      </c>
      <c r="Z2185">
        <v>3811</v>
      </c>
      <c r="AA2185">
        <v>5.44</v>
      </c>
      <c r="AB2185">
        <v>15</v>
      </c>
      <c r="AC2185">
        <v>40.9</v>
      </c>
      <c r="AD2185">
        <v>277205</v>
      </c>
      <c r="AE2185">
        <v>91.2</v>
      </c>
      <c r="AF2185">
        <v>33</v>
      </c>
      <c r="AG2185" t="s">
        <v>41</v>
      </c>
      <c r="AH2185" t="s">
        <v>47</v>
      </c>
      <c r="AI2185" t="s">
        <v>52</v>
      </c>
      <c r="AJ2185">
        <v>100</v>
      </c>
      <c r="AK2185">
        <v>360</v>
      </c>
      <c r="AL2185">
        <v>2.3699999999999999E-2</v>
      </c>
      <c r="AM2185">
        <v>0.95169999999999999</v>
      </c>
      <c r="AN2185">
        <v>0.85109999999999997</v>
      </c>
      <c r="AO2185">
        <f>Data[[#This Row],[labeller_confidence_score]]-Data[[#This Row],[cytodiffusion_classification_confidence]]</f>
        <v>-0.10060000000000002</v>
      </c>
    </row>
    <row r="2186" spans="1:41" x14ac:dyDescent="0.3">
      <c r="A2186" t="s">
        <v>2259</v>
      </c>
      <c r="B2186" t="s">
        <v>54</v>
      </c>
      <c r="C2186">
        <v>0</v>
      </c>
      <c r="D2186" t="s">
        <v>54</v>
      </c>
      <c r="E2186">
        <v>7.7</v>
      </c>
      <c r="F2186">
        <v>0</v>
      </c>
      <c r="G2186">
        <v>0</v>
      </c>
      <c r="H2186">
        <v>1</v>
      </c>
      <c r="I2186">
        <f>Data[[#This Row],[nucleus_area_pct]]/Data[[#This Row],[cytoplasm_ratio]]</f>
        <v>0</v>
      </c>
      <c r="J2186">
        <v>1</v>
      </c>
      <c r="K2186">
        <v>0.14899999999999999</v>
      </c>
      <c r="L2186">
        <v>0.47</v>
      </c>
      <c r="M2186">
        <v>1</v>
      </c>
      <c r="N2186">
        <v>0.94699999999999995</v>
      </c>
      <c r="O2186">
        <v>167</v>
      </c>
      <c r="P2186">
        <v>47</v>
      </c>
      <c r="Q2186">
        <v>237</v>
      </c>
      <c r="R2186">
        <v>124</v>
      </c>
      <c r="S2186">
        <v>130</v>
      </c>
      <c r="T2186">
        <f>(Data[[#This Row],[mean_r]]/256)*100</f>
        <v>92.578125</v>
      </c>
      <c r="U2186">
        <f>(Data[[#This Row],[mean_g]]/256)*100</f>
        <v>48.4375</v>
      </c>
      <c r="V2186">
        <f>(Data[[#This Row],[mean_b]]/256)*100</f>
        <v>50.78125</v>
      </c>
      <c r="W2186">
        <v>0.55200000000000005</v>
      </c>
      <c r="X2186" t="s">
        <v>51</v>
      </c>
      <c r="Y2186" t="s">
        <v>40</v>
      </c>
      <c r="Z2186">
        <v>6919</v>
      </c>
      <c r="AA2186">
        <v>5.71</v>
      </c>
      <c r="AB2186">
        <v>16.399999999999999</v>
      </c>
      <c r="AC2186">
        <v>36.799999999999997</v>
      </c>
      <c r="AD2186">
        <v>231528</v>
      </c>
      <c r="AE2186">
        <v>92</v>
      </c>
      <c r="AF2186">
        <v>33</v>
      </c>
      <c r="AG2186" t="s">
        <v>64</v>
      </c>
      <c r="AH2186" t="s">
        <v>42</v>
      </c>
      <c r="AI2186" t="s">
        <v>56</v>
      </c>
      <c r="AJ2186">
        <v>40</v>
      </c>
      <c r="AK2186">
        <v>360</v>
      </c>
      <c r="AL2186">
        <v>0.14360000000000001</v>
      </c>
      <c r="AM2186">
        <v>0.8206</v>
      </c>
      <c r="AN2186">
        <v>0.88029999999999997</v>
      </c>
      <c r="AO2186">
        <f>Data[[#This Row],[labeller_confidence_score]]-Data[[#This Row],[cytodiffusion_classification_confidence]]</f>
        <v>5.9699999999999975E-2</v>
      </c>
    </row>
    <row r="2187" spans="1:41" x14ac:dyDescent="0.3">
      <c r="A2187" t="s">
        <v>2260</v>
      </c>
      <c r="B2187" t="s">
        <v>54</v>
      </c>
      <c r="C2187">
        <v>0</v>
      </c>
      <c r="D2187" t="s">
        <v>54</v>
      </c>
      <c r="E2187">
        <v>6.48</v>
      </c>
      <c r="F2187">
        <v>0</v>
      </c>
      <c r="G2187">
        <v>0</v>
      </c>
      <c r="H2187">
        <v>1</v>
      </c>
      <c r="I2187">
        <f>Data[[#This Row],[nucleus_area_pct]]/Data[[#This Row],[cytoplasm_ratio]]</f>
        <v>0</v>
      </c>
      <c r="J2187">
        <v>0.89100000000000001</v>
      </c>
      <c r="K2187">
        <v>0.24399999999999999</v>
      </c>
      <c r="L2187">
        <v>0.47</v>
      </c>
      <c r="M2187">
        <v>1</v>
      </c>
      <c r="N2187">
        <v>1</v>
      </c>
      <c r="O2187">
        <v>208</v>
      </c>
      <c r="P2187">
        <v>39</v>
      </c>
      <c r="Q2187">
        <v>227</v>
      </c>
      <c r="R2187">
        <v>124</v>
      </c>
      <c r="S2187">
        <v>135</v>
      </c>
      <c r="T2187">
        <f>(Data[[#This Row],[mean_r]]/256)*100</f>
        <v>88.671875</v>
      </c>
      <c r="U2187">
        <f>(Data[[#This Row],[mean_g]]/256)*100</f>
        <v>48.4375</v>
      </c>
      <c r="V2187">
        <f>(Data[[#This Row],[mean_b]]/256)*100</f>
        <v>52.734375</v>
      </c>
      <c r="W2187">
        <v>0.47199999999999998</v>
      </c>
      <c r="X2187" t="s">
        <v>39</v>
      </c>
      <c r="Y2187" t="s">
        <v>45</v>
      </c>
      <c r="Z2187">
        <v>3137</v>
      </c>
      <c r="AA2187">
        <v>5.07</v>
      </c>
      <c r="AB2187">
        <v>14.9</v>
      </c>
      <c r="AC2187">
        <v>36.200000000000003</v>
      </c>
      <c r="AD2187">
        <v>175534</v>
      </c>
      <c r="AE2187">
        <v>91.5</v>
      </c>
      <c r="AF2187">
        <v>35.1</v>
      </c>
      <c r="AG2187" t="s">
        <v>64</v>
      </c>
      <c r="AH2187" t="s">
        <v>68</v>
      </c>
      <c r="AI2187" t="s">
        <v>43</v>
      </c>
      <c r="AJ2187">
        <v>100</v>
      </c>
      <c r="AK2187">
        <v>360</v>
      </c>
      <c r="AL2187">
        <v>4.4400000000000002E-2</v>
      </c>
      <c r="AM2187">
        <v>0.89990000000000003</v>
      </c>
      <c r="AN2187">
        <v>0.89729999999999999</v>
      </c>
      <c r="AO2187">
        <f>Data[[#This Row],[labeller_confidence_score]]-Data[[#This Row],[cytodiffusion_classification_confidence]]</f>
        <v>-2.6000000000000467E-3</v>
      </c>
    </row>
    <row r="2188" spans="1:41" x14ac:dyDescent="0.3">
      <c r="A2188" t="s">
        <v>2261</v>
      </c>
      <c r="B2188" t="s">
        <v>54</v>
      </c>
      <c r="C2188">
        <v>0</v>
      </c>
      <c r="D2188" t="s">
        <v>54</v>
      </c>
      <c r="E2188">
        <v>7.11</v>
      </c>
      <c r="F2188">
        <v>0</v>
      </c>
      <c r="G2188">
        <v>0</v>
      </c>
      <c r="H2188">
        <v>1</v>
      </c>
      <c r="I2188">
        <f>Data[[#This Row],[nucleus_area_pct]]/Data[[#This Row],[cytoplasm_ratio]]</f>
        <v>0</v>
      </c>
      <c r="J2188">
        <v>0.90300000000000002</v>
      </c>
      <c r="K2188">
        <v>0.23200000000000001</v>
      </c>
      <c r="L2188">
        <v>0.26</v>
      </c>
      <c r="M2188">
        <v>1</v>
      </c>
      <c r="N2188">
        <v>0.96499999999999997</v>
      </c>
      <c r="O2188">
        <v>164</v>
      </c>
      <c r="P2188">
        <v>48</v>
      </c>
      <c r="Q2188">
        <v>224</v>
      </c>
      <c r="R2188">
        <v>122</v>
      </c>
      <c r="S2188">
        <v>123</v>
      </c>
      <c r="T2188">
        <f>(Data[[#This Row],[mean_r]]/256)*100</f>
        <v>87.5</v>
      </c>
      <c r="U2188">
        <f>(Data[[#This Row],[mean_g]]/256)*100</f>
        <v>47.65625</v>
      </c>
      <c r="V2188">
        <f>(Data[[#This Row],[mean_b]]/256)*100</f>
        <v>48.046875</v>
      </c>
      <c r="W2188">
        <v>0.433</v>
      </c>
      <c r="X2188" t="s">
        <v>51</v>
      </c>
      <c r="Y2188" t="s">
        <v>40</v>
      </c>
      <c r="Z2188">
        <v>1434</v>
      </c>
      <c r="AA2188">
        <v>4.5999999999999996</v>
      </c>
      <c r="AB2188">
        <v>12.9</v>
      </c>
      <c r="AC2188">
        <v>42.4</v>
      </c>
      <c r="AD2188">
        <v>230174</v>
      </c>
      <c r="AE2188">
        <v>97.7</v>
      </c>
      <c r="AF2188">
        <v>33.799999999999997</v>
      </c>
      <c r="AG2188" t="s">
        <v>46</v>
      </c>
      <c r="AH2188" t="s">
        <v>42</v>
      </c>
      <c r="AI2188" t="s">
        <v>43</v>
      </c>
      <c r="AJ2188">
        <v>60</v>
      </c>
      <c r="AK2188">
        <v>224</v>
      </c>
      <c r="AL2188">
        <v>3.6200000000000003E-2</v>
      </c>
      <c r="AM2188">
        <v>0.85529999999999995</v>
      </c>
      <c r="AN2188">
        <v>0.90790000000000004</v>
      </c>
      <c r="AO2188">
        <f>Data[[#This Row],[labeller_confidence_score]]-Data[[#This Row],[cytodiffusion_classification_confidence]]</f>
        <v>5.2600000000000091E-2</v>
      </c>
    </row>
    <row r="2189" spans="1:41" x14ac:dyDescent="0.3">
      <c r="A2189" t="s">
        <v>2262</v>
      </c>
      <c r="B2189" t="s">
        <v>106</v>
      </c>
      <c r="C2189">
        <v>1</v>
      </c>
      <c r="D2189" t="s">
        <v>82</v>
      </c>
      <c r="E2189">
        <v>12.62</v>
      </c>
      <c r="F2189">
        <v>77.5</v>
      </c>
      <c r="G2189">
        <v>0.41599999999999998</v>
      </c>
      <c r="H2189">
        <v>0.124</v>
      </c>
      <c r="I2189">
        <f>Data[[#This Row],[nucleus_area_pct]]/Data[[#This Row],[cytoplasm_ratio]]</f>
        <v>625</v>
      </c>
      <c r="J2189">
        <v>0.84099999999999997</v>
      </c>
      <c r="K2189">
        <v>0.27300000000000002</v>
      </c>
      <c r="L2189">
        <v>0.77</v>
      </c>
      <c r="M2189">
        <v>1</v>
      </c>
      <c r="N2189">
        <v>0.82599999999999996</v>
      </c>
      <c r="O2189">
        <v>503</v>
      </c>
      <c r="P2189">
        <v>86</v>
      </c>
      <c r="Q2189">
        <v>184</v>
      </c>
      <c r="R2189">
        <v>154</v>
      </c>
      <c r="S2189">
        <v>218</v>
      </c>
      <c r="T2189">
        <f>(Data[[#This Row],[mean_r]]/256)*100</f>
        <v>71.875</v>
      </c>
      <c r="U2189">
        <f>(Data[[#This Row],[mean_g]]/256)*100</f>
        <v>60.15625</v>
      </c>
      <c r="V2189">
        <f>(Data[[#This Row],[mean_b]]/256)*100</f>
        <v>85.15625</v>
      </c>
      <c r="W2189">
        <v>0.67800000000000005</v>
      </c>
      <c r="X2189" t="s">
        <v>51</v>
      </c>
      <c r="Y2189" t="s">
        <v>40</v>
      </c>
      <c r="Z2189">
        <v>11013</v>
      </c>
      <c r="AA2189">
        <v>5.45</v>
      </c>
      <c r="AB2189">
        <v>10.199999999999999</v>
      </c>
      <c r="AC2189">
        <v>40.1</v>
      </c>
      <c r="AD2189">
        <v>265472</v>
      </c>
      <c r="AE2189">
        <v>110.3</v>
      </c>
      <c r="AF2189">
        <v>34.700000000000003</v>
      </c>
      <c r="AG2189" t="s">
        <v>41</v>
      </c>
      <c r="AH2189" t="s">
        <v>68</v>
      </c>
      <c r="AI2189" t="s">
        <v>52</v>
      </c>
      <c r="AJ2189">
        <v>60</v>
      </c>
      <c r="AK2189">
        <v>224</v>
      </c>
      <c r="AL2189">
        <v>0.71819999999999995</v>
      </c>
      <c r="AM2189">
        <v>0.6976</v>
      </c>
      <c r="AN2189">
        <v>0.56020000000000003</v>
      </c>
      <c r="AO2189">
        <f>Data[[#This Row],[labeller_confidence_score]]-Data[[#This Row],[cytodiffusion_classification_confidence]]</f>
        <v>-0.13739999999999997</v>
      </c>
    </row>
    <row r="2190" spans="1:41" x14ac:dyDescent="0.3">
      <c r="A2190" t="s">
        <v>2263</v>
      </c>
      <c r="B2190" t="s">
        <v>103</v>
      </c>
      <c r="C2190">
        <v>1</v>
      </c>
      <c r="D2190" t="s">
        <v>104</v>
      </c>
      <c r="E2190">
        <v>2.38</v>
      </c>
      <c r="F2190">
        <v>0</v>
      </c>
      <c r="G2190">
        <v>0</v>
      </c>
      <c r="H2190">
        <v>1</v>
      </c>
      <c r="I2190">
        <f>Data[[#This Row],[nucleus_area_pct]]/Data[[#This Row],[cytoplasm_ratio]]</f>
        <v>0</v>
      </c>
      <c r="J2190">
        <v>0.49299999999999999</v>
      </c>
      <c r="K2190">
        <v>0.85</v>
      </c>
      <c r="L2190">
        <v>0.76</v>
      </c>
      <c r="M2190">
        <v>1</v>
      </c>
      <c r="N2190">
        <v>0.64800000000000002</v>
      </c>
      <c r="O2190">
        <v>75</v>
      </c>
      <c r="P2190">
        <v>35</v>
      </c>
      <c r="Q2190">
        <v>234</v>
      </c>
      <c r="R2190">
        <v>112</v>
      </c>
      <c r="S2190">
        <v>118</v>
      </c>
      <c r="T2190">
        <f>(Data[[#This Row],[mean_r]]/256)*100</f>
        <v>91.40625</v>
      </c>
      <c r="U2190">
        <f>(Data[[#This Row],[mean_g]]/256)*100</f>
        <v>43.75</v>
      </c>
      <c r="V2190">
        <f>(Data[[#This Row],[mean_b]]/256)*100</f>
        <v>46.09375</v>
      </c>
      <c r="W2190">
        <v>0.52200000000000002</v>
      </c>
      <c r="X2190" t="s">
        <v>51</v>
      </c>
      <c r="Y2190" t="s">
        <v>40</v>
      </c>
      <c r="Z2190">
        <v>6599</v>
      </c>
      <c r="AA2190">
        <v>5.41</v>
      </c>
      <c r="AB2190">
        <v>11.3</v>
      </c>
      <c r="AC2190">
        <v>45.9</v>
      </c>
      <c r="AD2190">
        <v>149866</v>
      </c>
      <c r="AE2190">
        <v>101.5</v>
      </c>
      <c r="AF2190">
        <v>30.9</v>
      </c>
      <c r="AG2190" t="s">
        <v>46</v>
      </c>
      <c r="AH2190" t="s">
        <v>47</v>
      </c>
      <c r="AI2190" t="s">
        <v>52</v>
      </c>
      <c r="AJ2190">
        <v>100</v>
      </c>
      <c r="AK2190">
        <v>224</v>
      </c>
      <c r="AL2190">
        <v>0.74960000000000004</v>
      </c>
      <c r="AM2190">
        <v>0.87619999999999998</v>
      </c>
      <c r="AN2190">
        <v>0.75490000000000002</v>
      </c>
      <c r="AO2190">
        <f>Data[[#This Row],[labeller_confidence_score]]-Data[[#This Row],[cytodiffusion_classification_confidence]]</f>
        <v>-0.12129999999999996</v>
      </c>
    </row>
    <row r="2191" spans="1:41" x14ac:dyDescent="0.3">
      <c r="A2191" t="s">
        <v>2264</v>
      </c>
      <c r="B2191" t="s">
        <v>74</v>
      </c>
      <c r="C2191">
        <v>0</v>
      </c>
      <c r="D2191" t="s">
        <v>75</v>
      </c>
      <c r="E2191">
        <v>2.19</v>
      </c>
      <c r="F2191">
        <v>0</v>
      </c>
      <c r="G2191">
        <v>0</v>
      </c>
      <c r="H2191">
        <v>1</v>
      </c>
      <c r="I2191">
        <f>Data[[#This Row],[nucleus_area_pct]]/Data[[#This Row],[cytoplasm_ratio]]</f>
        <v>0</v>
      </c>
      <c r="J2191">
        <v>0.57699999999999996</v>
      </c>
      <c r="K2191">
        <v>0.47899999999999998</v>
      </c>
      <c r="L2191">
        <v>2.72</v>
      </c>
      <c r="M2191">
        <v>1</v>
      </c>
      <c r="N2191">
        <v>0.95399999999999996</v>
      </c>
      <c r="O2191">
        <v>37</v>
      </c>
      <c r="P2191">
        <v>20</v>
      </c>
      <c r="Q2191">
        <v>214</v>
      </c>
      <c r="R2191">
        <v>140</v>
      </c>
      <c r="S2191">
        <v>191</v>
      </c>
      <c r="T2191">
        <f>(Data[[#This Row],[mean_r]]/256)*100</f>
        <v>83.59375</v>
      </c>
      <c r="U2191">
        <f>(Data[[#This Row],[mean_g]]/256)*100</f>
        <v>54.6875</v>
      </c>
      <c r="V2191">
        <f>(Data[[#This Row],[mean_b]]/256)*100</f>
        <v>74.609375</v>
      </c>
      <c r="W2191">
        <v>0.57299999999999995</v>
      </c>
      <c r="X2191" t="s">
        <v>63</v>
      </c>
      <c r="Y2191" t="s">
        <v>40</v>
      </c>
      <c r="Z2191">
        <v>10629</v>
      </c>
      <c r="AA2191">
        <v>5.74</v>
      </c>
      <c r="AB2191">
        <v>10</v>
      </c>
      <c r="AC2191">
        <v>44.5</v>
      </c>
      <c r="AD2191">
        <v>352724</v>
      </c>
      <c r="AE2191">
        <v>69.099999999999994</v>
      </c>
      <c r="AF2191">
        <v>33</v>
      </c>
      <c r="AG2191" t="s">
        <v>46</v>
      </c>
      <c r="AH2191" t="s">
        <v>68</v>
      </c>
      <c r="AI2191" t="s">
        <v>43</v>
      </c>
      <c r="AJ2191">
        <v>100</v>
      </c>
      <c r="AK2191">
        <v>512</v>
      </c>
      <c r="AL2191">
        <v>8.0799999999999997E-2</v>
      </c>
      <c r="AM2191">
        <v>0.89400000000000002</v>
      </c>
      <c r="AN2191">
        <v>0.92490000000000006</v>
      </c>
      <c r="AO2191">
        <f>Data[[#This Row],[labeller_confidence_score]]-Data[[#This Row],[cytodiffusion_classification_confidence]]</f>
        <v>3.0900000000000039E-2</v>
      </c>
    </row>
    <row r="2192" spans="1:41" x14ac:dyDescent="0.3">
      <c r="A2192" t="s">
        <v>2265</v>
      </c>
      <c r="B2192" t="s">
        <v>62</v>
      </c>
      <c r="C2192">
        <v>0</v>
      </c>
      <c r="D2192" t="s">
        <v>50</v>
      </c>
      <c r="E2192">
        <v>10.49</v>
      </c>
      <c r="F2192">
        <v>87.6</v>
      </c>
      <c r="G2192">
        <v>0.73899999999999999</v>
      </c>
      <c r="H2192">
        <v>0.23</v>
      </c>
      <c r="I2192">
        <f>Data[[#This Row],[nucleus_area_pct]]/Data[[#This Row],[cytoplasm_ratio]]</f>
        <v>380.86956521739125</v>
      </c>
      <c r="J2192">
        <v>0.90100000000000002</v>
      </c>
      <c r="K2192">
        <v>0.28499999999999998</v>
      </c>
      <c r="L2192">
        <v>1.47</v>
      </c>
      <c r="M2192">
        <v>1</v>
      </c>
      <c r="N2192">
        <v>0.88200000000000001</v>
      </c>
      <c r="O2192">
        <v>316</v>
      </c>
      <c r="P2192">
        <v>59</v>
      </c>
      <c r="Q2192">
        <v>173</v>
      </c>
      <c r="R2192">
        <v>135</v>
      </c>
      <c r="S2192">
        <v>202</v>
      </c>
      <c r="T2192">
        <f>(Data[[#This Row],[mean_r]]/256)*100</f>
        <v>67.578125</v>
      </c>
      <c r="U2192">
        <f>(Data[[#This Row],[mean_g]]/256)*100</f>
        <v>52.734375</v>
      </c>
      <c r="V2192">
        <f>(Data[[#This Row],[mean_b]]/256)*100</f>
        <v>78.90625</v>
      </c>
      <c r="W2192">
        <v>0.77</v>
      </c>
      <c r="X2192" t="s">
        <v>51</v>
      </c>
      <c r="Y2192" t="s">
        <v>40</v>
      </c>
      <c r="Z2192">
        <v>3626</v>
      </c>
      <c r="AA2192">
        <v>5.82</v>
      </c>
      <c r="AB2192">
        <v>13.4</v>
      </c>
      <c r="AC2192">
        <v>43.8</v>
      </c>
      <c r="AD2192">
        <v>276727</v>
      </c>
      <c r="AE2192">
        <v>83.6</v>
      </c>
      <c r="AF2192">
        <v>34.4</v>
      </c>
      <c r="AG2192" t="s">
        <v>41</v>
      </c>
      <c r="AH2192" t="s">
        <v>47</v>
      </c>
      <c r="AI2192" t="s">
        <v>43</v>
      </c>
      <c r="AJ2192">
        <v>60</v>
      </c>
      <c r="AK2192">
        <v>360</v>
      </c>
      <c r="AL2192">
        <v>9.0800000000000006E-2</v>
      </c>
      <c r="AM2192">
        <v>0.83599999999999997</v>
      </c>
      <c r="AN2192">
        <v>0.90890000000000004</v>
      </c>
      <c r="AO2192">
        <f>Data[[#This Row],[labeller_confidence_score]]-Data[[#This Row],[cytodiffusion_classification_confidence]]</f>
        <v>7.2900000000000076E-2</v>
      </c>
    </row>
    <row r="2193" spans="1:41" x14ac:dyDescent="0.3">
      <c r="A2193" t="s">
        <v>2266</v>
      </c>
      <c r="B2193" t="s">
        <v>54</v>
      </c>
      <c r="C2193">
        <v>0</v>
      </c>
      <c r="D2193" t="s">
        <v>54</v>
      </c>
      <c r="E2193">
        <v>6.78</v>
      </c>
      <c r="F2193">
        <v>0</v>
      </c>
      <c r="G2193">
        <v>0</v>
      </c>
      <c r="H2193">
        <v>1</v>
      </c>
      <c r="I2193">
        <f>Data[[#This Row],[nucleus_area_pct]]/Data[[#This Row],[cytoplasm_ratio]]</f>
        <v>0</v>
      </c>
      <c r="J2193">
        <v>0.94299999999999995</v>
      </c>
      <c r="K2193">
        <v>0.193</v>
      </c>
      <c r="L2193">
        <v>0.28000000000000003</v>
      </c>
      <c r="M2193">
        <v>1</v>
      </c>
      <c r="N2193">
        <v>0.92200000000000004</v>
      </c>
      <c r="O2193">
        <v>193</v>
      </c>
      <c r="P2193">
        <v>50</v>
      </c>
      <c r="Q2193">
        <v>236</v>
      </c>
      <c r="R2193">
        <v>139</v>
      </c>
      <c r="S2193">
        <v>128</v>
      </c>
      <c r="T2193">
        <f>(Data[[#This Row],[mean_r]]/256)*100</f>
        <v>92.1875</v>
      </c>
      <c r="U2193">
        <f>(Data[[#This Row],[mean_g]]/256)*100</f>
        <v>54.296875</v>
      </c>
      <c r="V2193">
        <f>(Data[[#This Row],[mean_b]]/256)*100</f>
        <v>50</v>
      </c>
      <c r="W2193">
        <v>0.48899999999999999</v>
      </c>
      <c r="X2193" t="s">
        <v>51</v>
      </c>
      <c r="Y2193" t="s">
        <v>40</v>
      </c>
      <c r="Z2193">
        <v>10358</v>
      </c>
      <c r="AA2193">
        <v>5.15</v>
      </c>
      <c r="AB2193">
        <v>12.1</v>
      </c>
      <c r="AC2193">
        <v>41.2</v>
      </c>
      <c r="AD2193">
        <v>277267</v>
      </c>
      <c r="AE2193">
        <v>90.3</v>
      </c>
      <c r="AF2193">
        <v>35.700000000000003</v>
      </c>
      <c r="AG2193" t="s">
        <v>41</v>
      </c>
      <c r="AH2193" t="s">
        <v>47</v>
      </c>
      <c r="AI2193" t="s">
        <v>52</v>
      </c>
      <c r="AJ2193">
        <v>60</v>
      </c>
      <c r="AK2193">
        <v>224</v>
      </c>
      <c r="AL2193">
        <v>5.0900000000000001E-2</v>
      </c>
      <c r="AM2193">
        <v>0.82269999999999999</v>
      </c>
      <c r="AN2193">
        <v>0.94189999999999996</v>
      </c>
      <c r="AO2193">
        <f>Data[[#This Row],[labeller_confidence_score]]-Data[[#This Row],[cytodiffusion_classification_confidence]]</f>
        <v>0.11919999999999997</v>
      </c>
    </row>
    <row r="2194" spans="1:41" x14ac:dyDescent="0.3">
      <c r="A2194" t="s">
        <v>2267</v>
      </c>
      <c r="B2194" t="s">
        <v>81</v>
      </c>
      <c r="C2194">
        <v>1</v>
      </c>
      <c r="D2194" t="s">
        <v>82</v>
      </c>
      <c r="E2194">
        <v>14.92</v>
      </c>
      <c r="F2194">
        <v>79.3</v>
      </c>
      <c r="G2194">
        <v>0.4</v>
      </c>
      <c r="H2194">
        <v>0.125</v>
      </c>
      <c r="I2194">
        <f>Data[[#This Row],[nucleus_area_pct]]/Data[[#This Row],[cytoplasm_ratio]]</f>
        <v>634.4</v>
      </c>
      <c r="J2194">
        <v>0.80900000000000005</v>
      </c>
      <c r="K2194">
        <v>0.40899999999999997</v>
      </c>
      <c r="L2194">
        <v>0.63</v>
      </c>
      <c r="M2194">
        <v>1</v>
      </c>
      <c r="N2194">
        <v>0.84399999999999997</v>
      </c>
      <c r="O2194">
        <v>563</v>
      </c>
      <c r="P2194">
        <v>91</v>
      </c>
      <c r="Q2194">
        <v>199</v>
      </c>
      <c r="R2194">
        <v>106</v>
      </c>
      <c r="S2194">
        <v>183</v>
      </c>
      <c r="T2194">
        <f>(Data[[#This Row],[mean_r]]/256)*100</f>
        <v>77.734375</v>
      </c>
      <c r="U2194">
        <f>(Data[[#This Row],[mean_g]]/256)*100</f>
        <v>41.40625</v>
      </c>
      <c r="V2194">
        <f>(Data[[#This Row],[mean_b]]/256)*100</f>
        <v>71.484375</v>
      </c>
      <c r="W2194">
        <v>0.65600000000000003</v>
      </c>
      <c r="X2194" t="s">
        <v>51</v>
      </c>
      <c r="Y2194" t="s">
        <v>45</v>
      </c>
      <c r="Z2194">
        <v>9454</v>
      </c>
      <c r="AA2194">
        <v>6.11</v>
      </c>
      <c r="AB2194">
        <v>17.5</v>
      </c>
      <c r="AC2194">
        <v>40.299999999999997</v>
      </c>
      <c r="AD2194">
        <v>276475</v>
      </c>
      <c r="AE2194">
        <v>93.4</v>
      </c>
      <c r="AF2194">
        <v>34</v>
      </c>
      <c r="AG2194" t="s">
        <v>64</v>
      </c>
      <c r="AH2194" t="s">
        <v>68</v>
      </c>
      <c r="AI2194" t="s">
        <v>52</v>
      </c>
      <c r="AJ2194">
        <v>100</v>
      </c>
      <c r="AK2194">
        <v>224</v>
      </c>
      <c r="AL2194">
        <v>0.77990000000000004</v>
      </c>
      <c r="AM2194">
        <v>0.84189999999999998</v>
      </c>
      <c r="AN2194">
        <v>0.63449999999999995</v>
      </c>
      <c r="AO2194">
        <f>Data[[#This Row],[labeller_confidence_score]]-Data[[#This Row],[cytodiffusion_classification_confidence]]</f>
        <v>-0.20740000000000003</v>
      </c>
    </row>
    <row r="2195" spans="1:41" x14ac:dyDescent="0.3">
      <c r="A2195" t="s">
        <v>2268</v>
      </c>
      <c r="B2195" t="s">
        <v>49</v>
      </c>
      <c r="C2195">
        <v>0</v>
      </c>
      <c r="D2195" t="s">
        <v>50</v>
      </c>
      <c r="E2195">
        <v>10.97</v>
      </c>
      <c r="F2195">
        <v>55.5</v>
      </c>
      <c r="G2195">
        <v>0.53200000000000003</v>
      </c>
      <c r="H2195">
        <v>0.48899999999999999</v>
      </c>
      <c r="I2195">
        <f>Data[[#This Row],[nucleus_area_pct]]/Data[[#This Row],[cytoplasm_ratio]]</f>
        <v>113.49693251533742</v>
      </c>
      <c r="J2195">
        <v>0.753</v>
      </c>
      <c r="K2195">
        <v>0.51700000000000002</v>
      </c>
      <c r="L2195">
        <v>2.56</v>
      </c>
      <c r="M2195">
        <v>4.3</v>
      </c>
      <c r="N2195">
        <v>0.78200000000000003</v>
      </c>
      <c r="O2195">
        <v>330</v>
      </c>
      <c r="P2195">
        <v>73</v>
      </c>
      <c r="Q2195">
        <v>206</v>
      </c>
      <c r="R2195">
        <v>143</v>
      </c>
      <c r="S2195">
        <v>159</v>
      </c>
      <c r="T2195">
        <f>(Data[[#This Row],[mean_r]]/256)*100</f>
        <v>80.46875</v>
      </c>
      <c r="U2195">
        <f>(Data[[#This Row],[mean_g]]/256)*100</f>
        <v>55.859375</v>
      </c>
      <c r="V2195">
        <f>(Data[[#This Row],[mean_b]]/256)*100</f>
        <v>62.109375</v>
      </c>
      <c r="W2195">
        <v>0.64900000000000002</v>
      </c>
      <c r="X2195" t="s">
        <v>51</v>
      </c>
      <c r="Y2195" t="s">
        <v>40</v>
      </c>
      <c r="Z2195">
        <v>9439</v>
      </c>
      <c r="AA2195">
        <v>4.8099999999999996</v>
      </c>
      <c r="AB2195">
        <v>11.2</v>
      </c>
      <c r="AC2195">
        <v>35.1</v>
      </c>
      <c r="AD2195">
        <v>286073</v>
      </c>
      <c r="AE2195">
        <v>90</v>
      </c>
      <c r="AF2195">
        <v>35.200000000000003</v>
      </c>
      <c r="AG2195" t="s">
        <v>46</v>
      </c>
      <c r="AH2195" t="s">
        <v>68</v>
      </c>
      <c r="AI2195" t="s">
        <v>43</v>
      </c>
      <c r="AJ2195">
        <v>100</v>
      </c>
      <c r="AK2195">
        <v>512</v>
      </c>
      <c r="AL2195">
        <v>2.0799999999999999E-2</v>
      </c>
      <c r="AM2195">
        <v>0.87060000000000004</v>
      </c>
      <c r="AN2195">
        <v>0.95389999999999997</v>
      </c>
      <c r="AO2195">
        <f>Data[[#This Row],[labeller_confidence_score]]-Data[[#This Row],[cytodiffusion_classification_confidence]]</f>
        <v>8.329999999999993E-2</v>
      </c>
    </row>
    <row r="2196" spans="1:41" x14ac:dyDescent="0.3">
      <c r="A2196" t="s">
        <v>2269</v>
      </c>
      <c r="B2196" t="s">
        <v>49</v>
      </c>
      <c r="C2196">
        <v>0</v>
      </c>
      <c r="D2196" t="s">
        <v>50</v>
      </c>
      <c r="E2196">
        <v>10.66</v>
      </c>
      <c r="F2196">
        <v>55.1</v>
      </c>
      <c r="G2196">
        <v>0.45600000000000002</v>
      </c>
      <c r="H2196">
        <v>0.42499999999999999</v>
      </c>
      <c r="I2196">
        <f>Data[[#This Row],[nucleus_area_pct]]/Data[[#This Row],[cytoplasm_ratio]]</f>
        <v>129.64705882352942</v>
      </c>
      <c r="J2196">
        <v>0.83399999999999996</v>
      </c>
      <c r="K2196">
        <v>0.29799999999999999</v>
      </c>
      <c r="L2196">
        <v>2.95</v>
      </c>
      <c r="M2196">
        <v>3.5</v>
      </c>
      <c r="N2196">
        <v>0.83199999999999996</v>
      </c>
      <c r="O2196">
        <v>395</v>
      </c>
      <c r="P2196">
        <v>78</v>
      </c>
      <c r="Q2196">
        <v>218</v>
      </c>
      <c r="R2196">
        <v>177</v>
      </c>
      <c r="S2196">
        <v>183</v>
      </c>
      <c r="T2196">
        <f>(Data[[#This Row],[mean_r]]/256)*100</f>
        <v>85.15625</v>
      </c>
      <c r="U2196">
        <f>(Data[[#This Row],[mean_g]]/256)*100</f>
        <v>69.140625</v>
      </c>
      <c r="V2196">
        <f>(Data[[#This Row],[mean_b]]/256)*100</f>
        <v>71.484375</v>
      </c>
      <c r="W2196">
        <v>0.61399999999999999</v>
      </c>
      <c r="X2196" t="s">
        <v>63</v>
      </c>
      <c r="Y2196" t="s">
        <v>40</v>
      </c>
      <c r="Z2196">
        <v>5293</v>
      </c>
      <c r="AA2196">
        <v>5.65</v>
      </c>
      <c r="AB2196">
        <v>14.9</v>
      </c>
      <c r="AC2196">
        <v>33.5</v>
      </c>
      <c r="AD2196">
        <v>231283</v>
      </c>
      <c r="AE2196">
        <v>95.7</v>
      </c>
      <c r="AF2196">
        <v>33.1</v>
      </c>
      <c r="AG2196" t="s">
        <v>41</v>
      </c>
      <c r="AH2196" t="s">
        <v>68</v>
      </c>
      <c r="AI2196" t="s">
        <v>43</v>
      </c>
      <c r="AJ2196">
        <v>60</v>
      </c>
      <c r="AK2196">
        <v>360</v>
      </c>
      <c r="AL2196">
        <v>9.0700000000000003E-2</v>
      </c>
      <c r="AM2196">
        <v>0.95189999999999997</v>
      </c>
      <c r="AN2196">
        <v>0.91479999999999995</v>
      </c>
      <c r="AO2196">
        <f>Data[[#This Row],[labeller_confidence_score]]-Data[[#This Row],[cytodiffusion_classification_confidence]]</f>
        <v>-3.7100000000000022E-2</v>
      </c>
    </row>
    <row r="2197" spans="1:41" x14ac:dyDescent="0.3">
      <c r="A2197" t="s">
        <v>2270</v>
      </c>
      <c r="B2197" t="s">
        <v>49</v>
      </c>
      <c r="C2197">
        <v>0</v>
      </c>
      <c r="D2197" t="s">
        <v>50</v>
      </c>
      <c r="E2197">
        <v>13.82</v>
      </c>
      <c r="F2197">
        <v>58.3</v>
      </c>
      <c r="G2197">
        <v>0.55700000000000005</v>
      </c>
      <c r="H2197">
        <v>0.41</v>
      </c>
      <c r="I2197">
        <f>Data[[#This Row],[nucleus_area_pct]]/Data[[#This Row],[cytoplasm_ratio]]</f>
        <v>142.19512195121951</v>
      </c>
      <c r="J2197">
        <v>0.77900000000000003</v>
      </c>
      <c r="K2197">
        <v>0.51100000000000001</v>
      </c>
      <c r="L2197">
        <v>3.63</v>
      </c>
      <c r="M2197">
        <v>3.6</v>
      </c>
      <c r="N2197">
        <v>0.86599999999999999</v>
      </c>
      <c r="O2197">
        <v>447</v>
      </c>
      <c r="P2197">
        <v>75</v>
      </c>
      <c r="Q2197">
        <v>224</v>
      </c>
      <c r="R2197">
        <v>167</v>
      </c>
      <c r="S2197">
        <v>197</v>
      </c>
      <c r="T2197">
        <f>(Data[[#This Row],[mean_r]]/256)*100</f>
        <v>87.5</v>
      </c>
      <c r="U2197">
        <f>(Data[[#This Row],[mean_g]]/256)*100</f>
        <v>65.234375</v>
      </c>
      <c r="V2197">
        <f>(Data[[#This Row],[mean_b]]/256)*100</f>
        <v>76.953125</v>
      </c>
      <c r="W2197">
        <v>0.66100000000000003</v>
      </c>
      <c r="X2197" t="s">
        <v>63</v>
      </c>
      <c r="Y2197" t="s">
        <v>45</v>
      </c>
      <c r="Z2197">
        <v>6364</v>
      </c>
      <c r="AA2197">
        <v>4.96</v>
      </c>
      <c r="AB2197">
        <v>8.6999999999999993</v>
      </c>
      <c r="AC2197">
        <v>41.2</v>
      </c>
      <c r="AD2197">
        <v>303756</v>
      </c>
      <c r="AE2197">
        <v>81.8</v>
      </c>
      <c r="AF2197">
        <v>34.799999999999997</v>
      </c>
      <c r="AG2197" t="s">
        <v>46</v>
      </c>
      <c r="AH2197" t="s">
        <v>42</v>
      </c>
      <c r="AI2197" t="s">
        <v>43</v>
      </c>
      <c r="AJ2197">
        <v>60</v>
      </c>
      <c r="AK2197">
        <v>256</v>
      </c>
      <c r="AL2197">
        <v>0.1052</v>
      </c>
      <c r="AM2197">
        <v>0.95299999999999996</v>
      </c>
      <c r="AN2197">
        <v>0.88759999999999994</v>
      </c>
      <c r="AO2197">
        <f>Data[[#This Row],[labeller_confidence_score]]-Data[[#This Row],[cytodiffusion_classification_confidence]]</f>
        <v>-6.5400000000000014E-2</v>
      </c>
    </row>
    <row r="2198" spans="1:41" x14ac:dyDescent="0.3">
      <c r="A2198" t="s">
        <v>2271</v>
      </c>
      <c r="B2198" t="s">
        <v>81</v>
      </c>
      <c r="C2198">
        <v>1</v>
      </c>
      <c r="D2198" t="s">
        <v>82</v>
      </c>
      <c r="E2198">
        <v>12.98</v>
      </c>
      <c r="F2198">
        <v>75.599999999999994</v>
      </c>
      <c r="G2198">
        <v>0.24</v>
      </c>
      <c r="H2198">
        <v>0.106</v>
      </c>
      <c r="I2198">
        <f>Data[[#This Row],[nucleus_area_pct]]/Data[[#This Row],[cytoplasm_ratio]]</f>
        <v>713.20754716981128</v>
      </c>
      <c r="J2198">
        <v>0.79300000000000004</v>
      </c>
      <c r="K2198">
        <v>0.24199999999999999</v>
      </c>
      <c r="L2198">
        <v>0.89</v>
      </c>
      <c r="M2198">
        <v>1.1000000000000001</v>
      </c>
      <c r="N2198">
        <v>0.86199999999999999</v>
      </c>
      <c r="O2198">
        <v>590</v>
      </c>
      <c r="P2198">
        <v>113</v>
      </c>
      <c r="Q2198">
        <v>195</v>
      </c>
      <c r="R2198">
        <v>146</v>
      </c>
      <c r="S2198">
        <v>213</v>
      </c>
      <c r="T2198">
        <f>(Data[[#This Row],[mean_r]]/256)*100</f>
        <v>76.171875</v>
      </c>
      <c r="U2198">
        <f>(Data[[#This Row],[mean_g]]/256)*100</f>
        <v>57.03125</v>
      </c>
      <c r="V2198">
        <f>(Data[[#This Row],[mean_b]]/256)*100</f>
        <v>83.203125</v>
      </c>
      <c r="W2198">
        <v>0.61099999999999999</v>
      </c>
      <c r="X2198" t="s">
        <v>39</v>
      </c>
      <c r="Y2198" t="s">
        <v>45</v>
      </c>
      <c r="Z2198">
        <v>5624</v>
      </c>
      <c r="AA2198">
        <v>4.05</v>
      </c>
      <c r="AB2198">
        <v>9.5</v>
      </c>
      <c r="AC2198">
        <v>48.9</v>
      </c>
      <c r="AD2198">
        <v>272220</v>
      </c>
      <c r="AE2198">
        <v>95.9</v>
      </c>
      <c r="AF2198">
        <v>30.8</v>
      </c>
      <c r="AG2198" t="s">
        <v>64</v>
      </c>
      <c r="AH2198" t="s">
        <v>42</v>
      </c>
      <c r="AI2198" t="s">
        <v>52</v>
      </c>
      <c r="AJ2198">
        <v>100</v>
      </c>
      <c r="AK2198">
        <v>512</v>
      </c>
      <c r="AL2198">
        <v>0.78459999999999996</v>
      </c>
      <c r="AM2198">
        <v>0.89780000000000004</v>
      </c>
      <c r="AN2198">
        <v>0.94389999999999996</v>
      </c>
      <c r="AO2198">
        <f>Data[[#This Row],[labeller_confidence_score]]-Data[[#This Row],[cytodiffusion_classification_confidence]]</f>
        <v>4.6099999999999919E-2</v>
      </c>
    </row>
    <row r="2199" spans="1:41" x14ac:dyDescent="0.3">
      <c r="A2199" t="s">
        <v>2272</v>
      </c>
      <c r="B2199" t="s">
        <v>60</v>
      </c>
      <c r="C2199">
        <v>0</v>
      </c>
      <c r="D2199" t="s">
        <v>50</v>
      </c>
      <c r="E2199">
        <v>13.2</v>
      </c>
      <c r="F2199">
        <v>50.3</v>
      </c>
      <c r="G2199">
        <v>0.499</v>
      </c>
      <c r="H2199">
        <v>0.25800000000000001</v>
      </c>
      <c r="I2199">
        <f>Data[[#This Row],[nucleus_area_pct]]/Data[[#This Row],[cytoplasm_ratio]]</f>
        <v>194.9612403100775</v>
      </c>
      <c r="J2199">
        <v>0.66800000000000004</v>
      </c>
      <c r="K2199">
        <v>0.69299999999999995</v>
      </c>
      <c r="L2199">
        <v>2.19</v>
      </c>
      <c r="M2199">
        <v>1.2</v>
      </c>
      <c r="N2199">
        <v>0.76500000000000001</v>
      </c>
      <c r="O2199">
        <v>731</v>
      </c>
      <c r="P2199">
        <v>73</v>
      </c>
      <c r="Q2199">
        <v>203</v>
      </c>
      <c r="R2199">
        <v>182</v>
      </c>
      <c r="S2199">
        <v>184</v>
      </c>
      <c r="T2199">
        <f>(Data[[#This Row],[mean_r]]/256)*100</f>
        <v>79.296875</v>
      </c>
      <c r="U2199">
        <f>(Data[[#This Row],[mean_g]]/256)*100</f>
        <v>71.09375</v>
      </c>
      <c r="V2199">
        <f>(Data[[#This Row],[mean_b]]/256)*100</f>
        <v>71.875</v>
      </c>
      <c r="W2199">
        <v>0.66400000000000003</v>
      </c>
      <c r="X2199" t="s">
        <v>51</v>
      </c>
      <c r="Y2199" t="s">
        <v>40</v>
      </c>
      <c r="Z2199">
        <v>5435</v>
      </c>
      <c r="AA2199">
        <v>2.83</v>
      </c>
      <c r="AB2199">
        <v>12.6</v>
      </c>
      <c r="AC2199">
        <v>42.8</v>
      </c>
      <c r="AD2199">
        <v>230162</v>
      </c>
      <c r="AE2199">
        <v>100.5</v>
      </c>
      <c r="AF2199">
        <v>33.700000000000003</v>
      </c>
      <c r="AG2199" t="s">
        <v>41</v>
      </c>
      <c r="AH2199" t="s">
        <v>47</v>
      </c>
      <c r="AI2199" t="s">
        <v>52</v>
      </c>
      <c r="AJ2199">
        <v>60</v>
      </c>
      <c r="AK2199">
        <v>224</v>
      </c>
      <c r="AL2199">
        <v>7.7299999999999994E-2</v>
      </c>
      <c r="AM2199">
        <v>0.89510000000000001</v>
      </c>
      <c r="AN2199">
        <v>0.92500000000000004</v>
      </c>
      <c r="AO2199">
        <f>Data[[#This Row],[labeller_confidence_score]]-Data[[#This Row],[cytodiffusion_classification_confidence]]</f>
        <v>2.9900000000000038E-2</v>
      </c>
    </row>
    <row r="2200" spans="1:41" x14ac:dyDescent="0.3">
      <c r="A2200" t="s">
        <v>2273</v>
      </c>
      <c r="B2200" t="s">
        <v>58</v>
      </c>
      <c r="C2200">
        <v>1</v>
      </c>
      <c r="D2200" t="s">
        <v>38</v>
      </c>
      <c r="E2200">
        <v>14.42</v>
      </c>
      <c r="F2200">
        <v>71.2</v>
      </c>
      <c r="G2200">
        <v>0.64700000000000002</v>
      </c>
      <c r="H2200">
        <v>0.36599999999999999</v>
      </c>
      <c r="I2200">
        <f>Data[[#This Row],[nucleus_area_pct]]/Data[[#This Row],[cytoplasm_ratio]]</f>
        <v>194.53551912568307</v>
      </c>
      <c r="J2200">
        <v>0.88</v>
      </c>
      <c r="K2200">
        <v>0.38200000000000001</v>
      </c>
      <c r="L2200">
        <v>1.64</v>
      </c>
      <c r="M2200">
        <v>1</v>
      </c>
      <c r="N2200">
        <v>0.88700000000000001</v>
      </c>
      <c r="O2200">
        <v>532</v>
      </c>
      <c r="P2200">
        <v>79</v>
      </c>
      <c r="Q2200">
        <v>160</v>
      </c>
      <c r="R2200">
        <v>144</v>
      </c>
      <c r="S2200">
        <v>198</v>
      </c>
      <c r="T2200">
        <f>(Data[[#This Row],[mean_r]]/256)*100</f>
        <v>62.5</v>
      </c>
      <c r="U2200">
        <f>(Data[[#This Row],[mean_g]]/256)*100</f>
        <v>56.25</v>
      </c>
      <c r="V2200">
        <f>(Data[[#This Row],[mean_b]]/256)*100</f>
        <v>77.34375</v>
      </c>
      <c r="W2200">
        <v>0.75800000000000001</v>
      </c>
      <c r="X2200" t="s">
        <v>63</v>
      </c>
      <c r="Y2200" t="s">
        <v>40</v>
      </c>
      <c r="Z2200">
        <v>6919</v>
      </c>
      <c r="AA2200">
        <v>5.35</v>
      </c>
      <c r="AB2200">
        <v>12.2</v>
      </c>
      <c r="AC2200">
        <v>50.7</v>
      </c>
      <c r="AD2200">
        <v>163096</v>
      </c>
      <c r="AE2200">
        <v>93.8</v>
      </c>
      <c r="AF2200">
        <v>33.799999999999997</v>
      </c>
      <c r="AG2200" t="s">
        <v>64</v>
      </c>
      <c r="AH2200" t="s">
        <v>42</v>
      </c>
      <c r="AI2200" t="s">
        <v>43</v>
      </c>
      <c r="AJ2200">
        <v>40</v>
      </c>
      <c r="AK2200">
        <v>360</v>
      </c>
      <c r="AL2200">
        <v>0.83089999999999997</v>
      </c>
      <c r="AM2200">
        <v>0.67149999999999999</v>
      </c>
      <c r="AN2200">
        <v>0.78</v>
      </c>
      <c r="AO2200">
        <f>Data[[#This Row],[labeller_confidence_score]]-Data[[#This Row],[cytodiffusion_classification_confidence]]</f>
        <v>0.10850000000000004</v>
      </c>
    </row>
    <row r="2201" spans="1:41" x14ac:dyDescent="0.3">
      <c r="A2201" t="s">
        <v>2274</v>
      </c>
      <c r="B2201" t="s">
        <v>49</v>
      </c>
      <c r="C2201">
        <v>0</v>
      </c>
      <c r="D2201" t="s">
        <v>50</v>
      </c>
      <c r="E2201">
        <v>13.79</v>
      </c>
      <c r="F2201">
        <v>53.7</v>
      </c>
      <c r="G2201">
        <v>0.45800000000000002</v>
      </c>
      <c r="H2201">
        <v>0.435</v>
      </c>
      <c r="I2201">
        <f>Data[[#This Row],[nucleus_area_pct]]/Data[[#This Row],[cytoplasm_ratio]]</f>
        <v>123.44827586206897</v>
      </c>
      <c r="J2201">
        <v>0.73699999999999999</v>
      </c>
      <c r="K2201">
        <v>0.41499999999999998</v>
      </c>
      <c r="L2201">
        <v>2.88</v>
      </c>
      <c r="M2201">
        <v>2.4</v>
      </c>
      <c r="N2201">
        <v>0.80900000000000005</v>
      </c>
      <c r="O2201">
        <v>352</v>
      </c>
      <c r="P2201">
        <v>73</v>
      </c>
      <c r="Q2201">
        <v>192</v>
      </c>
      <c r="R2201">
        <v>152</v>
      </c>
      <c r="S2201">
        <v>187</v>
      </c>
      <c r="T2201">
        <f>(Data[[#This Row],[mean_r]]/256)*100</f>
        <v>75</v>
      </c>
      <c r="U2201">
        <f>(Data[[#This Row],[mean_g]]/256)*100</f>
        <v>59.375</v>
      </c>
      <c r="V2201">
        <f>(Data[[#This Row],[mean_b]]/256)*100</f>
        <v>73.046875</v>
      </c>
      <c r="W2201">
        <v>0.63500000000000001</v>
      </c>
      <c r="X2201" t="s">
        <v>51</v>
      </c>
      <c r="Y2201" t="s">
        <v>45</v>
      </c>
      <c r="Z2201">
        <v>7626</v>
      </c>
      <c r="AA2201">
        <v>4.6900000000000004</v>
      </c>
      <c r="AB2201">
        <v>14.2</v>
      </c>
      <c r="AC2201">
        <v>45.3</v>
      </c>
      <c r="AD2201">
        <v>284045</v>
      </c>
      <c r="AE2201">
        <v>92.9</v>
      </c>
      <c r="AF2201">
        <v>33.299999999999997</v>
      </c>
      <c r="AG2201" t="s">
        <v>46</v>
      </c>
      <c r="AH2201" t="s">
        <v>47</v>
      </c>
      <c r="AI2201" t="s">
        <v>52</v>
      </c>
      <c r="AJ2201">
        <v>100</v>
      </c>
      <c r="AK2201">
        <v>360</v>
      </c>
      <c r="AL2201">
        <v>2.86E-2</v>
      </c>
      <c r="AM2201">
        <v>0.85350000000000004</v>
      </c>
      <c r="AN2201">
        <v>0.83699999999999997</v>
      </c>
      <c r="AO2201">
        <f>Data[[#This Row],[labeller_confidence_score]]-Data[[#This Row],[cytodiffusion_classification_confidence]]</f>
        <v>-1.650000000000007E-2</v>
      </c>
    </row>
    <row r="2202" spans="1:41" x14ac:dyDescent="0.3">
      <c r="A2202" t="s">
        <v>2275</v>
      </c>
      <c r="B2202" t="s">
        <v>54</v>
      </c>
      <c r="C2202">
        <v>0</v>
      </c>
      <c r="D2202" t="s">
        <v>54</v>
      </c>
      <c r="E2202">
        <v>7.84</v>
      </c>
      <c r="F2202">
        <v>0</v>
      </c>
      <c r="G2202">
        <v>0</v>
      </c>
      <c r="H2202">
        <v>1</v>
      </c>
      <c r="I2202">
        <f>Data[[#This Row],[nucleus_area_pct]]/Data[[#This Row],[cytoplasm_ratio]]</f>
        <v>0</v>
      </c>
      <c r="J2202">
        <v>0.92800000000000005</v>
      </c>
      <c r="K2202">
        <v>0.159</v>
      </c>
      <c r="L2202">
        <v>0.47</v>
      </c>
      <c r="M2202">
        <v>1</v>
      </c>
      <c r="N2202">
        <v>0.92</v>
      </c>
      <c r="O2202">
        <v>212</v>
      </c>
      <c r="P2202">
        <v>49</v>
      </c>
      <c r="Q2202">
        <v>229</v>
      </c>
      <c r="R2202">
        <v>133</v>
      </c>
      <c r="S2202">
        <v>118</v>
      </c>
      <c r="T2202">
        <f>(Data[[#This Row],[mean_r]]/256)*100</f>
        <v>89.453125</v>
      </c>
      <c r="U2202">
        <f>(Data[[#This Row],[mean_g]]/256)*100</f>
        <v>51.953125</v>
      </c>
      <c r="V2202">
        <f>(Data[[#This Row],[mean_b]]/256)*100</f>
        <v>46.09375</v>
      </c>
      <c r="W2202">
        <v>0.55100000000000005</v>
      </c>
      <c r="X2202" t="s">
        <v>63</v>
      </c>
      <c r="Y2202" t="s">
        <v>45</v>
      </c>
      <c r="Z2202">
        <v>8015</v>
      </c>
      <c r="AA2202">
        <v>3.34</v>
      </c>
      <c r="AB2202">
        <v>16.8</v>
      </c>
      <c r="AC2202">
        <v>38.9</v>
      </c>
      <c r="AD2202">
        <v>231392</v>
      </c>
      <c r="AE2202">
        <v>102.5</v>
      </c>
      <c r="AF2202">
        <v>32.700000000000003</v>
      </c>
      <c r="AG2202" t="s">
        <v>41</v>
      </c>
      <c r="AH2202" t="s">
        <v>42</v>
      </c>
      <c r="AI2202" t="s">
        <v>56</v>
      </c>
      <c r="AJ2202">
        <v>40</v>
      </c>
      <c r="AK2202">
        <v>360</v>
      </c>
      <c r="AL2202">
        <v>7.0199999999999999E-2</v>
      </c>
      <c r="AM2202">
        <v>0.86899999999999999</v>
      </c>
      <c r="AN2202">
        <v>0.89229999999999998</v>
      </c>
      <c r="AO2202">
        <f>Data[[#This Row],[labeller_confidence_score]]-Data[[#This Row],[cytodiffusion_classification_confidence]]</f>
        <v>2.3299999999999987E-2</v>
      </c>
    </row>
    <row r="2203" spans="1:41" x14ac:dyDescent="0.3">
      <c r="A2203" t="s">
        <v>2276</v>
      </c>
      <c r="B2203" t="s">
        <v>54</v>
      </c>
      <c r="C2203">
        <v>0</v>
      </c>
      <c r="D2203" t="s">
        <v>54</v>
      </c>
      <c r="E2203">
        <v>7.85</v>
      </c>
      <c r="F2203">
        <v>0</v>
      </c>
      <c r="G2203">
        <v>0</v>
      </c>
      <c r="H2203">
        <v>1</v>
      </c>
      <c r="I2203">
        <f>Data[[#This Row],[nucleus_area_pct]]/Data[[#This Row],[cytoplasm_ratio]]</f>
        <v>0</v>
      </c>
      <c r="J2203">
        <v>0.96399999999999997</v>
      </c>
      <c r="K2203">
        <v>0.17100000000000001</v>
      </c>
      <c r="L2203">
        <v>0.59</v>
      </c>
      <c r="M2203">
        <v>1</v>
      </c>
      <c r="N2203">
        <v>0.94599999999999995</v>
      </c>
      <c r="O2203">
        <v>198</v>
      </c>
      <c r="P2203">
        <v>56</v>
      </c>
      <c r="Q2203">
        <v>216</v>
      </c>
      <c r="R2203">
        <v>140</v>
      </c>
      <c r="S2203">
        <v>151</v>
      </c>
      <c r="T2203">
        <f>(Data[[#This Row],[mean_r]]/256)*100</f>
        <v>84.375</v>
      </c>
      <c r="U2203">
        <f>(Data[[#This Row],[mean_g]]/256)*100</f>
        <v>54.6875</v>
      </c>
      <c r="V2203">
        <f>(Data[[#This Row],[mean_b]]/256)*100</f>
        <v>58.984375</v>
      </c>
      <c r="W2203">
        <v>0.55300000000000005</v>
      </c>
      <c r="X2203" t="s">
        <v>39</v>
      </c>
      <c r="Y2203" t="s">
        <v>40</v>
      </c>
      <c r="Z2203">
        <v>3902</v>
      </c>
      <c r="AA2203">
        <v>5</v>
      </c>
      <c r="AB2203">
        <v>14.3</v>
      </c>
      <c r="AC2203">
        <v>38.200000000000003</v>
      </c>
      <c r="AD2203">
        <v>372590</v>
      </c>
      <c r="AE2203">
        <v>100.7</v>
      </c>
      <c r="AF2203">
        <v>34.799999999999997</v>
      </c>
      <c r="AG2203" t="s">
        <v>46</v>
      </c>
      <c r="AH2203" t="s">
        <v>47</v>
      </c>
      <c r="AI2203" t="s">
        <v>52</v>
      </c>
      <c r="AJ2203">
        <v>60</v>
      </c>
      <c r="AK2203">
        <v>224</v>
      </c>
      <c r="AL2203">
        <v>0.129</v>
      </c>
      <c r="AM2203">
        <v>0.93740000000000001</v>
      </c>
      <c r="AN2203">
        <v>0.83340000000000003</v>
      </c>
      <c r="AO2203">
        <f>Data[[#This Row],[labeller_confidence_score]]-Data[[#This Row],[cytodiffusion_classification_confidence]]</f>
        <v>-0.10399999999999998</v>
      </c>
    </row>
    <row r="2204" spans="1:41" x14ac:dyDescent="0.3">
      <c r="A2204" t="s">
        <v>2277</v>
      </c>
      <c r="B2204" t="s">
        <v>67</v>
      </c>
      <c r="C2204">
        <v>1</v>
      </c>
      <c r="D2204" t="s">
        <v>67</v>
      </c>
      <c r="E2204">
        <v>4.24</v>
      </c>
      <c r="F2204">
        <v>26.7</v>
      </c>
      <c r="G2204">
        <v>0.20200000000000001</v>
      </c>
      <c r="H2204">
        <v>0.96499999999999997</v>
      </c>
      <c r="I2204">
        <f>Data[[#This Row],[nucleus_area_pct]]/Data[[#This Row],[cytoplasm_ratio]]</f>
        <v>27.668393782383419</v>
      </c>
      <c r="J2204">
        <v>0.44600000000000001</v>
      </c>
      <c r="K2204">
        <v>0.52400000000000002</v>
      </c>
      <c r="L2204">
        <v>1.95</v>
      </c>
      <c r="M2204">
        <v>1.9</v>
      </c>
      <c r="N2204">
        <v>0.65300000000000002</v>
      </c>
      <c r="O2204">
        <v>315</v>
      </c>
      <c r="P2204">
        <v>19</v>
      </c>
      <c r="Q2204">
        <v>184</v>
      </c>
      <c r="R2204">
        <v>162</v>
      </c>
      <c r="S2204">
        <v>173</v>
      </c>
      <c r="T2204">
        <f>(Data[[#This Row],[mean_r]]/256)*100</f>
        <v>71.875</v>
      </c>
      <c r="U2204">
        <f>(Data[[#This Row],[mean_g]]/256)*100</f>
        <v>63.28125</v>
      </c>
      <c r="V2204">
        <f>(Data[[#This Row],[mean_b]]/256)*100</f>
        <v>67.578125</v>
      </c>
      <c r="W2204">
        <v>0.67100000000000004</v>
      </c>
      <c r="X2204" t="s">
        <v>39</v>
      </c>
      <c r="Y2204" t="s">
        <v>40</v>
      </c>
      <c r="Z2204">
        <v>8255</v>
      </c>
      <c r="AA2204">
        <v>4.3499999999999996</v>
      </c>
      <c r="AB2204">
        <v>12.7</v>
      </c>
      <c r="AC2204">
        <v>30.1</v>
      </c>
      <c r="AD2204">
        <v>311332</v>
      </c>
      <c r="AE2204">
        <v>104.8</v>
      </c>
      <c r="AF2204">
        <v>32.1</v>
      </c>
      <c r="AG2204" t="s">
        <v>41</v>
      </c>
      <c r="AH2204" t="s">
        <v>42</v>
      </c>
      <c r="AI2204" t="s">
        <v>43</v>
      </c>
      <c r="AJ2204">
        <v>100</v>
      </c>
      <c r="AK2204">
        <v>360</v>
      </c>
      <c r="AL2204">
        <v>0.83420000000000005</v>
      </c>
      <c r="AM2204">
        <v>0.88580000000000003</v>
      </c>
      <c r="AN2204">
        <v>0.68899999999999995</v>
      </c>
      <c r="AO2204">
        <f>Data[[#This Row],[labeller_confidence_score]]-Data[[#This Row],[cytodiffusion_classification_confidence]]</f>
        <v>-0.19680000000000009</v>
      </c>
    </row>
    <row r="2205" spans="1:41" x14ac:dyDescent="0.3">
      <c r="A2205" t="s">
        <v>2278</v>
      </c>
      <c r="B2205" t="s">
        <v>49</v>
      </c>
      <c r="C2205">
        <v>0</v>
      </c>
      <c r="D2205" t="s">
        <v>50</v>
      </c>
      <c r="E2205">
        <v>12.83</v>
      </c>
      <c r="F2205">
        <v>54.2</v>
      </c>
      <c r="G2205">
        <v>0.48199999999999998</v>
      </c>
      <c r="H2205">
        <v>0.498</v>
      </c>
      <c r="I2205">
        <f>Data[[#This Row],[nucleus_area_pct]]/Data[[#This Row],[cytoplasm_ratio]]</f>
        <v>108.83534136546186</v>
      </c>
      <c r="J2205">
        <v>0.88300000000000001</v>
      </c>
      <c r="K2205">
        <v>0.442</v>
      </c>
      <c r="L2205">
        <v>3.01</v>
      </c>
      <c r="M2205">
        <v>2.9</v>
      </c>
      <c r="N2205">
        <v>0.82699999999999996</v>
      </c>
      <c r="O2205">
        <v>463</v>
      </c>
      <c r="P2205">
        <v>68</v>
      </c>
      <c r="Q2205">
        <v>205</v>
      </c>
      <c r="R2205">
        <v>202</v>
      </c>
      <c r="S2205">
        <v>201</v>
      </c>
      <c r="T2205">
        <f>(Data[[#This Row],[mean_r]]/256)*100</f>
        <v>80.078125</v>
      </c>
      <c r="U2205">
        <f>(Data[[#This Row],[mean_g]]/256)*100</f>
        <v>78.90625</v>
      </c>
      <c r="V2205">
        <f>(Data[[#This Row],[mean_b]]/256)*100</f>
        <v>78.515625</v>
      </c>
      <c r="W2205">
        <v>0.73099999999999998</v>
      </c>
      <c r="X2205" t="s">
        <v>63</v>
      </c>
      <c r="Y2205" t="s">
        <v>45</v>
      </c>
      <c r="Z2205">
        <v>3349</v>
      </c>
      <c r="AA2205">
        <v>4.55</v>
      </c>
      <c r="AB2205">
        <v>15.1</v>
      </c>
      <c r="AC2205">
        <v>45</v>
      </c>
      <c r="AD2205">
        <v>281474</v>
      </c>
      <c r="AE2205">
        <v>95.1</v>
      </c>
      <c r="AF2205">
        <v>33.799999999999997</v>
      </c>
      <c r="AG2205" t="s">
        <v>64</v>
      </c>
      <c r="AH2205" t="s">
        <v>47</v>
      </c>
      <c r="AI2205" t="s">
        <v>56</v>
      </c>
      <c r="AJ2205">
        <v>100</v>
      </c>
      <c r="AK2205">
        <v>256</v>
      </c>
      <c r="AL2205">
        <v>2.3900000000000001E-2</v>
      </c>
      <c r="AM2205">
        <v>0.93689999999999996</v>
      </c>
      <c r="AN2205">
        <v>0.87329999999999997</v>
      </c>
      <c r="AO2205">
        <f>Data[[#This Row],[labeller_confidence_score]]-Data[[#This Row],[cytodiffusion_classification_confidence]]</f>
        <v>-6.359999999999999E-2</v>
      </c>
    </row>
    <row r="2206" spans="1:41" x14ac:dyDescent="0.3">
      <c r="A2206" t="s">
        <v>2279</v>
      </c>
      <c r="B2206" t="s">
        <v>74</v>
      </c>
      <c r="C2206">
        <v>0</v>
      </c>
      <c r="D2206" t="s">
        <v>75</v>
      </c>
      <c r="E2206">
        <v>2.4300000000000002</v>
      </c>
      <c r="F2206">
        <v>0</v>
      </c>
      <c r="G2206">
        <v>0</v>
      </c>
      <c r="H2206">
        <v>1</v>
      </c>
      <c r="I2206">
        <f>Data[[#This Row],[nucleus_area_pct]]/Data[[#This Row],[cytoplasm_ratio]]</f>
        <v>0</v>
      </c>
      <c r="J2206">
        <v>0.46</v>
      </c>
      <c r="K2206">
        <v>0.44600000000000001</v>
      </c>
      <c r="L2206">
        <v>2.62</v>
      </c>
      <c r="M2206">
        <v>1</v>
      </c>
      <c r="N2206">
        <v>0.72699999999999998</v>
      </c>
      <c r="O2206">
        <v>32</v>
      </c>
      <c r="P2206">
        <v>21</v>
      </c>
      <c r="Q2206">
        <v>212</v>
      </c>
      <c r="R2206">
        <v>144</v>
      </c>
      <c r="S2206">
        <v>159</v>
      </c>
      <c r="T2206">
        <f>(Data[[#This Row],[mean_r]]/256)*100</f>
        <v>82.8125</v>
      </c>
      <c r="U2206">
        <f>(Data[[#This Row],[mean_g]]/256)*100</f>
        <v>56.25</v>
      </c>
      <c r="V2206">
        <f>(Data[[#This Row],[mean_b]]/256)*100</f>
        <v>62.109375</v>
      </c>
      <c r="W2206">
        <v>0.57099999999999995</v>
      </c>
      <c r="X2206" t="s">
        <v>51</v>
      </c>
      <c r="Y2206" t="s">
        <v>40</v>
      </c>
      <c r="Z2206">
        <v>7930</v>
      </c>
      <c r="AA2206">
        <v>4.4800000000000004</v>
      </c>
      <c r="AB2206">
        <v>15</v>
      </c>
      <c r="AC2206">
        <v>37</v>
      </c>
      <c r="AD2206">
        <v>381858</v>
      </c>
      <c r="AE2206">
        <v>94.8</v>
      </c>
      <c r="AF2206">
        <v>32.1</v>
      </c>
      <c r="AG2206" t="s">
        <v>46</v>
      </c>
      <c r="AH2206" t="s">
        <v>47</v>
      </c>
      <c r="AI2206" t="s">
        <v>56</v>
      </c>
      <c r="AJ2206">
        <v>60</v>
      </c>
      <c r="AK2206">
        <v>224</v>
      </c>
      <c r="AL2206">
        <v>8.4699999999999998E-2</v>
      </c>
      <c r="AM2206">
        <v>0.89029999999999998</v>
      </c>
      <c r="AN2206">
        <v>0.86299999999999999</v>
      </c>
      <c r="AO2206">
        <f>Data[[#This Row],[labeller_confidence_score]]-Data[[#This Row],[cytodiffusion_classification_confidence]]</f>
        <v>-2.7299999999999991E-2</v>
      </c>
    </row>
    <row r="2207" spans="1:41" x14ac:dyDescent="0.3">
      <c r="A2207" t="s">
        <v>2280</v>
      </c>
      <c r="B2207" t="s">
        <v>87</v>
      </c>
      <c r="C2207">
        <v>0</v>
      </c>
      <c r="D2207" t="s">
        <v>50</v>
      </c>
      <c r="E2207">
        <v>13.32</v>
      </c>
      <c r="F2207">
        <v>57.8</v>
      </c>
      <c r="G2207">
        <v>0.46200000000000002</v>
      </c>
      <c r="H2207">
        <v>0.48199999999999998</v>
      </c>
      <c r="I2207">
        <f>Data[[#This Row],[nucleus_area_pct]]/Data[[#This Row],[cytoplasm_ratio]]</f>
        <v>119.91701244813278</v>
      </c>
      <c r="J2207">
        <v>0.82799999999999996</v>
      </c>
      <c r="K2207">
        <v>0.45200000000000001</v>
      </c>
      <c r="L2207">
        <v>4.92</v>
      </c>
      <c r="M2207">
        <v>1.9</v>
      </c>
      <c r="N2207">
        <v>0.74299999999999999</v>
      </c>
      <c r="O2207">
        <v>449</v>
      </c>
      <c r="P2207">
        <v>78</v>
      </c>
      <c r="Q2207">
        <v>243</v>
      </c>
      <c r="R2207">
        <v>151</v>
      </c>
      <c r="S2207">
        <v>169</v>
      </c>
      <c r="T2207">
        <f>(Data[[#This Row],[mean_r]]/256)*100</f>
        <v>94.921875</v>
      </c>
      <c r="U2207">
        <f>(Data[[#This Row],[mean_g]]/256)*100</f>
        <v>58.984375</v>
      </c>
      <c r="V2207">
        <f>(Data[[#This Row],[mean_b]]/256)*100</f>
        <v>66.015625</v>
      </c>
      <c r="W2207">
        <v>0.628</v>
      </c>
      <c r="X2207" t="s">
        <v>51</v>
      </c>
      <c r="Y2207" t="s">
        <v>45</v>
      </c>
      <c r="Z2207">
        <v>4381</v>
      </c>
      <c r="AA2207">
        <v>5.33</v>
      </c>
      <c r="AB2207">
        <v>12.2</v>
      </c>
      <c r="AC2207">
        <v>38.799999999999997</v>
      </c>
      <c r="AD2207">
        <v>135926</v>
      </c>
      <c r="AE2207">
        <v>86.5</v>
      </c>
      <c r="AF2207">
        <v>32.700000000000003</v>
      </c>
      <c r="AG2207" t="s">
        <v>46</v>
      </c>
      <c r="AH2207" t="s">
        <v>42</v>
      </c>
      <c r="AI2207" t="s">
        <v>52</v>
      </c>
      <c r="AJ2207">
        <v>40</v>
      </c>
      <c r="AK2207">
        <v>512</v>
      </c>
      <c r="AL2207">
        <v>7.9299999999999995E-2</v>
      </c>
      <c r="AM2207">
        <v>1</v>
      </c>
      <c r="AN2207">
        <v>0.93259999999999998</v>
      </c>
      <c r="AO2207">
        <f>Data[[#This Row],[labeller_confidence_score]]-Data[[#This Row],[cytodiffusion_classification_confidence]]</f>
        <v>-6.7400000000000015E-2</v>
      </c>
    </row>
    <row r="2208" spans="1:41" x14ac:dyDescent="0.3">
      <c r="A2208" t="s">
        <v>2281</v>
      </c>
      <c r="B2208" t="s">
        <v>60</v>
      </c>
      <c r="C2208">
        <v>0</v>
      </c>
      <c r="D2208" t="s">
        <v>50</v>
      </c>
      <c r="E2208">
        <v>17.87</v>
      </c>
      <c r="F2208">
        <v>68.599999999999994</v>
      </c>
      <c r="G2208">
        <v>0.51500000000000001</v>
      </c>
      <c r="H2208">
        <v>0.39900000000000002</v>
      </c>
      <c r="I2208">
        <f>Data[[#This Row],[nucleus_area_pct]]/Data[[#This Row],[cytoplasm_ratio]]</f>
        <v>171.92982456140348</v>
      </c>
      <c r="J2208">
        <v>0.68799999999999994</v>
      </c>
      <c r="K2208">
        <v>0.54800000000000004</v>
      </c>
      <c r="L2208">
        <v>1.87</v>
      </c>
      <c r="M2208">
        <v>1.1000000000000001</v>
      </c>
      <c r="N2208">
        <v>0.73399999999999999</v>
      </c>
      <c r="O2208">
        <v>551</v>
      </c>
      <c r="P2208">
        <v>96</v>
      </c>
      <c r="Q2208">
        <v>209</v>
      </c>
      <c r="R2208">
        <v>135</v>
      </c>
      <c r="S2208">
        <v>177</v>
      </c>
      <c r="T2208">
        <f>(Data[[#This Row],[mean_r]]/256)*100</f>
        <v>81.640625</v>
      </c>
      <c r="U2208">
        <f>(Data[[#This Row],[mean_g]]/256)*100</f>
        <v>52.734375</v>
      </c>
      <c r="V2208">
        <f>(Data[[#This Row],[mean_b]]/256)*100</f>
        <v>69.140625</v>
      </c>
      <c r="W2208">
        <v>0.58099999999999996</v>
      </c>
      <c r="X2208" t="s">
        <v>63</v>
      </c>
      <c r="Y2208" t="s">
        <v>40</v>
      </c>
      <c r="Z2208">
        <v>10825</v>
      </c>
      <c r="AA2208">
        <v>5.76</v>
      </c>
      <c r="AB2208">
        <v>14.5</v>
      </c>
      <c r="AC2208">
        <v>35.700000000000003</v>
      </c>
      <c r="AD2208">
        <v>199109</v>
      </c>
      <c r="AE2208">
        <v>93.7</v>
      </c>
      <c r="AF2208">
        <v>35.200000000000003</v>
      </c>
      <c r="AG2208" t="s">
        <v>46</v>
      </c>
      <c r="AH2208" t="s">
        <v>47</v>
      </c>
      <c r="AI2208" t="s">
        <v>52</v>
      </c>
      <c r="AJ2208">
        <v>100</v>
      </c>
      <c r="AK2208">
        <v>224</v>
      </c>
      <c r="AL2208">
        <v>0.14080000000000001</v>
      </c>
      <c r="AM2208">
        <v>0.84399999999999997</v>
      </c>
      <c r="AN2208">
        <v>0.87529999999999997</v>
      </c>
      <c r="AO2208">
        <f>Data[[#This Row],[labeller_confidence_score]]-Data[[#This Row],[cytodiffusion_classification_confidence]]</f>
        <v>3.1299999999999994E-2</v>
      </c>
    </row>
    <row r="2209" spans="1:41" x14ac:dyDescent="0.3">
      <c r="A2209" t="s">
        <v>2282</v>
      </c>
      <c r="B2209" t="s">
        <v>74</v>
      </c>
      <c r="C2209">
        <v>0</v>
      </c>
      <c r="D2209" t="s">
        <v>75</v>
      </c>
      <c r="E2209">
        <v>2.78</v>
      </c>
      <c r="F2209">
        <v>0</v>
      </c>
      <c r="G2209">
        <v>0</v>
      </c>
      <c r="H2209">
        <v>1</v>
      </c>
      <c r="I2209">
        <f>Data[[#This Row],[nucleus_area_pct]]/Data[[#This Row],[cytoplasm_ratio]]</f>
        <v>0</v>
      </c>
      <c r="J2209">
        <v>0.80300000000000005</v>
      </c>
      <c r="K2209">
        <v>0.40600000000000003</v>
      </c>
      <c r="L2209">
        <v>2.57</v>
      </c>
      <c r="M2209">
        <v>1</v>
      </c>
      <c r="N2209">
        <v>0.9</v>
      </c>
      <c r="O2209">
        <v>19</v>
      </c>
      <c r="P2209">
        <v>16</v>
      </c>
      <c r="Q2209">
        <v>211</v>
      </c>
      <c r="R2209">
        <v>142</v>
      </c>
      <c r="S2209">
        <v>187</v>
      </c>
      <c r="T2209">
        <f>(Data[[#This Row],[mean_r]]/256)*100</f>
        <v>82.421875</v>
      </c>
      <c r="U2209">
        <f>(Data[[#This Row],[mean_g]]/256)*100</f>
        <v>55.46875</v>
      </c>
      <c r="V2209">
        <f>(Data[[#This Row],[mean_b]]/256)*100</f>
        <v>73.046875</v>
      </c>
      <c r="W2209">
        <v>0.60899999999999999</v>
      </c>
      <c r="X2209" t="s">
        <v>51</v>
      </c>
      <c r="Y2209" t="s">
        <v>45</v>
      </c>
      <c r="Z2209">
        <v>8632</v>
      </c>
      <c r="AA2209">
        <v>3.43</v>
      </c>
      <c r="AB2209">
        <v>11.8</v>
      </c>
      <c r="AC2209">
        <v>47.6</v>
      </c>
      <c r="AD2209">
        <v>99491</v>
      </c>
      <c r="AE2209">
        <v>88.8</v>
      </c>
      <c r="AF2209">
        <v>34.799999999999997</v>
      </c>
      <c r="AG2209" t="s">
        <v>46</v>
      </c>
      <c r="AH2209" t="s">
        <v>47</v>
      </c>
      <c r="AI2209" t="s">
        <v>56</v>
      </c>
      <c r="AJ2209">
        <v>100</v>
      </c>
      <c r="AK2209">
        <v>224</v>
      </c>
      <c r="AL2209">
        <v>7.0599999999999996E-2</v>
      </c>
      <c r="AM2209">
        <v>0.90329999999999999</v>
      </c>
      <c r="AN2209">
        <v>0.91459999999999997</v>
      </c>
      <c r="AO2209">
        <f>Data[[#This Row],[labeller_confidence_score]]-Data[[#This Row],[cytodiffusion_classification_confidence]]</f>
        <v>1.1299999999999977E-2</v>
      </c>
    </row>
    <row r="2210" spans="1:41" x14ac:dyDescent="0.3">
      <c r="A2210" t="s">
        <v>2283</v>
      </c>
      <c r="B2210" t="s">
        <v>49</v>
      </c>
      <c r="C2210">
        <v>0</v>
      </c>
      <c r="D2210" t="s">
        <v>50</v>
      </c>
      <c r="E2210">
        <v>13.22</v>
      </c>
      <c r="F2210">
        <v>53</v>
      </c>
      <c r="G2210">
        <v>0.43099999999999999</v>
      </c>
      <c r="H2210">
        <v>0.32700000000000001</v>
      </c>
      <c r="I2210">
        <f>Data[[#This Row],[nucleus_area_pct]]/Data[[#This Row],[cytoplasm_ratio]]</f>
        <v>162.07951070336389</v>
      </c>
      <c r="J2210">
        <v>0.85599999999999998</v>
      </c>
      <c r="K2210">
        <v>0.42899999999999999</v>
      </c>
      <c r="L2210">
        <v>3.24</v>
      </c>
      <c r="M2210">
        <v>3.2</v>
      </c>
      <c r="N2210">
        <v>0.79400000000000004</v>
      </c>
      <c r="O2210">
        <v>366</v>
      </c>
      <c r="P2210">
        <v>68</v>
      </c>
      <c r="Q2210">
        <v>178</v>
      </c>
      <c r="R2210">
        <v>148</v>
      </c>
      <c r="S2210">
        <v>180</v>
      </c>
      <c r="T2210">
        <f>(Data[[#This Row],[mean_r]]/256)*100</f>
        <v>69.53125</v>
      </c>
      <c r="U2210">
        <f>(Data[[#This Row],[mean_g]]/256)*100</f>
        <v>57.8125</v>
      </c>
      <c r="V2210">
        <f>(Data[[#This Row],[mean_b]]/256)*100</f>
        <v>70.3125</v>
      </c>
      <c r="W2210">
        <v>0.69299999999999995</v>
      </c>
      <c r="X2210" t="s">
        <v>63</v>
      </c>
      <c r="Y2210" t="s">
        <v>45</v>
      </c>
      <c r="Z2210">
        <v>6900</v>
      </c>
      <c r="AA2210">
        <v>3.79</v>
      </c>
      <c r="AB2210">
        <v>11.3</v>
      </c>
      <c r="AC2210">
        <v>33.6</v>
      </c>
      <c r="AD2210">
        <v>317999</v>
      </c>
      <c r="AE2210">
        <v>103.9</v>
      </c>
      <c r="AF2210">
        <v>33.6</v>
      </c>
      <c r="AG2210" t="s">
        <v>46</v>
      </c>
      <c r="AH2210" t="s">
        <v>42</v>
      </c>
      <c r="AI2210" t="s">
        <v>43</v>
      </c>
      <c r="AJ2210">
        <v>40</v>
      </c>
      <c r="AK2210">
        <v>256</v>
      </c>
      <c r="AL2210">
        <v>2.5399999999999999E-2</v>
      </c>
      <c r="AM2210">
        <v>0.88939999999999997</v>
      </c>
      <c r="AN2210">
        <v>0.87990000000000002</v>
      </c>
      <c r="AO2210">
        <f>Data[[#This Row],[labeller_confidence_score]]-Data[[#This Row],[cytodiffusion_classification_confidence]]</f>
        <v>-9.4999999999999529E-3</v>
      </c>
    </row>
    <row r="2211" spans="1:41" x14ac:dyDescent="0.3">
      <c r="A2211" t="s">
        <v>2284</v>
      </c>
      <c r="B2211" t="s">
        <v>74</v>
      </c>
      <c r="C2211">
        <v>0</v>
      </c>
      <c r="D2211" t="s">
        <v>75</v>
      </c>
      <c r="E2211">
        <v>2.08</v>
      </c>
      <c r="F2211">
        <v>0</v>
      </c>
      <c r="G2211">
        <v>0</v>
      </c>
      <c r="H2211">
        <v>1</v>
      </c>
      <c r="I2211">
        <f>Data[[#This Row],[nucleus_area_pct]]/Data[[#This Row],[cytoplasm_ratio]]</f>
        <v>0</v>
      </c>
      <c r="J2211">
        <v>0.72</v>
      </c>
      <c r="K2211">
        <v>0.42699999999999999</v>
      </c>
      <c r="L2211">
        <v>2.81</v>
      </c>
      <c r="M2211">
        <v>1</v>
      </c>
      <c r="N2211">
        <v>0.84399999999999997</v>
      </c>
      <c r="O2211">
        <v>15</v>
      </c>
      <c r="P2211">
        <v>16</v>
      </c>
      <c r="Q2211">
        <v>210</v>
      </c>
      <c r="R2211">
        <v>155</v>
      </c>
      <c r="S2211">
        <v>146</v>
      </c>
      <c r="T2211">
        <f>(Data[[#This Row],[mean_r]]/256)*100</f>
        <v>82.03125</v>
      </c>
      <c r="U2211">
        <f>(Data[[#This Row],[mean_g]]/256)*100</f>
        <v>60.546875</v>
      </c>
      <c r="V2211">
        <f>(Data[[#This Row],[mean_b]]/256)*100</f>
        <v>57.03125</v>
      </c>
      <c r="W2211">
        <v>0.64700000000000002</v>
      </c>
      <c r="X2211" t="s">
        <v>51</v>
      </c>
      <c r="Y2211" t="s">
        <v>45</v>
      </c>
      <c r="Z2211">
        <v>6294</v>
      </c>
      <c r="AA2211">
        <v>4.16</v>
      </c>
      <c r="AB2211">
        <v>16.5</v>
      </c>
      <c r="AC2211">
        <v>40.299999999999997</v>
      </c>
      <c r="AD2211">
        <v>244431</v>
      </c>
      <c r="AE2211">
        <v>93.5</v>
      </c>
      <c r="AF2211">
        <v>35.200000000000003</v>
      </c>
      <c r="AG2211" t="s">
        <v>41</v>
      </c>
      <c r="AH2211" t="s">
        <v>42</v>
      </c>
      <c r="AI2211" t="s">
        <v>52</v>
      </c>
      <c r="AJ2211">
        <v>60</v>
      </c>
      <c r="AK2211">
        <v>224</v>
      </c>
      <c r="AL2211">
        <v>0.14369999999999999</v>
      </c>
      <c r="AM2211">
        <v>0.87919999999999998</v>
      </c>
      <c r="AN2211">
        <v>0.94750000000000001</v>
      </c>
      <c r="AO2211">
        <f>Data[[#This Row],[labeller_confidence_score]]-Data[[#This Row],[cytodiffusion_classification_confidence]]</f>
        <v>6.8300000000000027E-2</v>
      </c>
    </row>
    <row r="2212" spans="1:41" x14ac:dyDescent="0.3">
      <c r="A2212" t="s">
        <v>2285</v>
      </c>
      <c r="B2212" t="s">
        <v>133</v>
      </c>
      <c r="C2212">
        <v>1</v>
      </c>
      <c r="D2212" t="s">
        <v>104</v>
      </c>
      <c r="E2212">
        <v>7.25</v>
      </c>
      <c r="F2212">
        <v>0</v>
      </c>
      <c r="G2212">
        <v>0</v>
      </c>
      <c r="H2212">
        <v>1</v>
      </c>
      <c r="I2212">
        <f>Data[[#This Row],[nucleus_area_pct]]/Data[[#This Row],[cytoplasm_ratio]]</f>
        <v>0</v>
      </c>
      <c r="J2212">
        <v>0.48899999999999999</v>
      </c>
      <c r="K2212">
        <v>0.872</v>
      </c>
      <c r="L2212">
        <v>0.65</v>
      </c>
      <c r="M2212">
        <v>1</v>
      </c>
      <c r="N2212">
        <v>0.92200000000000004</v>
      </c>
      <c r="O2212">
        <v>175</v>
      </c>
      <c r="P2212">
        <v>67</v>
      </c>
      <c r="Q2212">
        <v>224</v>
      </c>
      <c r="R2212">
        <v>122</v>
      </c>
      <c r="S2212">
        <v>115</v>
      </c>
      <c r="T2212">
        <f>(Data[[#This Row],[mean_r]]/256)*100</f>
        <v>87.5</v>
      </c>
      <c r="U2212">
        <f>(Data[[#This Row],[mean_g]]/256)*100</f>
        <v>47.65625</v>
      </c>
      <c r="V2212">
        <f>(Data[[#This Row],[mean_b]]/256)*100</f>
        <v>44.921875</v>
      </c>
      <c r="W2212">
        <v>0.495</v>
      </c>
      <c r="X2212" t="s">
        <v>51</v>
      </c>
      <c r="Y2212" t="s">
        <v>45</v>
      </c>
      <c r="Z2212">
        <v>11108</v>
      </c>
      <c r="AA2212">
        <v>5.36</v>
      </c>
      <c r="AB2212">
        <v>12.5</v>
      </c>
      <c r="AC2212">
        <v>40.299999999999997</v>
      </c>
      <c r="AD2212">
        <v>250590</v>
      </c>
      <c r="AE2212">
        <v>102.2</v>
      </c>
      <c r="AF2212">
        <v>31.2</v>
      </c>
      <c r="AG2212" t="s">
        <v>46</v>
      </c>
      <c r="AH2212" t="s">
        <v>47</v>
      </c>
      <c r="AI2212" t="s">
        <v>52</v>
      </c>
      <c r="AJ2212">
        <v>100</v>
      </c>
      <c r="AK2212">
        <v>360</v>
      </c>
      <c r="AL2212">
        <v>0.72460000000000002</v>
      </c>
      <c r="AM2212">
        <v>0.66659999999999997</v>
      </c>
      <c r="AN2212">
        <v>0.8125</v>
      </c>
      <c r="AO2212">
        <f>Data[[#This Row],[labeller_confidence_score]]-Data[[#This Row],[cytodiffusion_classification_confidence]]</f>
        <v>0.14590000000000003</v>
      </c>
    </row>
    <row r="2213" spans="1:41" x14ac:dyDescent="0.3">
      <c r="A2213" t="s">
        <v>2286</v>
      </c>
      <c r="B2213" t="s">
        <v>74</v>
      </c>
      <c r="C2213">
        <v>0</v>
      </c>
      <c r="D2213" t="s">
        <v>75</v>
      </c>
      <c r="E2213">
        <v>2.91</v>
      </c>
      <c r="F2213">
        <v>0</v>
      </c>
      <c r="G2213">
        <v>0</v>
      </c>
      <c r="H2213">
        <v>1</v>
      </c>
      <c r="I2213">
        <f>Data[[#This Row],[nucleus_area_pct]]/Data[[#This Row],[cytoplasm_ratio]]</f>
        <v>0</v>
      </c>
      <c r="J2213">
        <v>0.70599999999999996</v>
      </c>
      <c r="K2213">
        <v>0.58399999999999996</v>
      </c>
      <c r="L2213">
        <v>2.61</v>
      </c>
      <c r="M2213">
        <v>1</v>
      </c>
      <c r="N2213">
        <v>0.747</v>
      </c>
      <c r="O2213">
        <v>17</v>
      </c>
      <c r="P2213">
        <v>22</v>
      </c>
      <c r="Q2213">
        <v>211</v>
      </c>
      <c r="R2213">
        <v>148</v>
      </c>
      <c r="S2213">
        <v>177</v>
      </c>
      <c r="T2213">
        <f>(Data[[#This Row],[mean_r]]/256)*100</f>
        <v>82.421875</v>
      </c>
      <c r="U2213">
        <f>(Data[[#This Row],[mean_g]]/256)*100</f>
        <v>57.8125</v>
      </c>
      <c r="V2213">
        <f>(Data[[#This Row],[mean_b]]/256)*100</f>
        <v>69.140625</v>
      </c>
      <c r="W2213">
        <v>0.498</v>
      </c>
      <c r="X2213" t="s">
        <v>39</v>
      </c>
      <c r="Y2213" t="s">
        <v>45</v>
      </c>
      <c r="Z2213">
        <v>7910</v>
      </c>
      <c r="AA2213">
        <v>5.16</v>
      </c>
      <c r="AB2213">
        <v>15.2</v>
      </c>
      <c r="AC2213">
        <v>43.1</v>
      </c>
      <c r="AD2213">
        <v>163694</v>
      </c>
      <c r="AE2213">
        <v>89.2</v>
      </c>
      <c r="AF2213">
        <v>34.299999999999997</v>
      </c>
      <c r="AG2213" t="s">
        <v>64</v>
      </c>
      <c r="AH2213" t="s">
        <v>42</v>
      </c>
      <c r="AI2213" t="s">
        <v>52</v>
      </c>
      <c r="AJ2213">
        <v>40</v>
      </c>
      <c r="AK2213">
        <v>224</v>
      </c>
      <c r="AL2213">
        <v>7.5200000000000003E-2</v>
      </c>
      <c r="AM2213">
        <v>0.87150000000000005</v>
      </c>
      <c r="AN2213">
        <v>1</v>
      </c>
      <c r="AO2213">
        <f>Data[[#This Row],[labeller_confidence_score]]-Data[[#This Row],[cytodiffusion_classification_confidence]]</f>
        <v>0.12849999999999995</v>
      </c>
    </row>
    <row r="2214" spans="1:41" x14ac:dyDescent="0.3">
      <c r="A2214" t="s">
        <v>2287</v>
      </c>
      <c r="B2214" t="s">
        <v>62</v>
      </c>
      <c r="C2214">
        <v>0</v>
      </c>
      <c r="D2214" t="s">
        <v>50</v>
      </c>
      <c r="E2214">
        <v>9.2899999999999991</v>
      </c>
      <c r="F2214">
        <v>91.2</v>
      </c>
      <c r="G2214">
        <v>0.83499999999999996</v>
      </c>
      <c r="H2214">
        <v>0.159</v>
      </c>
      <c r="I2214">
        <f>Data[[#This Row],[nucleus_area_pct]]/Data[[#This Row],[cytoplasm_ratio]]</f>
        <v>573.58490566037733</v>
      </c>
      <c r="J2214">
        <v>0.89700000000000002</v>
      </c>
      <c r="K2214">
        <v>0.151</v>
      </c>
      <c r="L2214">
        <v>0.84</v>
      </c>
      <c r="M2214">
        <v>1</v>
      </c>
      <c r="N2214">
        <v>0.94</v>
      </c>
      <c r="O2214">
        <v>248</v>
      </c>
      <c r="P2214">
        <v>54</v>
      </c>
      <c r="Q2214">
        <v>182</v>
      </c>
      <c r="R2214">
        <v>153</v>
      </c>
      <c r="S2214">
        <v>171</v>
      </c>
      <c r="T2214">
        <f>(Data[[#This Row],[mean_r]]/256)*100</f>
        <v>71.09375</v>
      </c>
      <c r="U2214">
        <f>(Data[[#This Row],[mean_g]]/256)*100</f>
        <v>59.765625</v>
      </c>
      <c r="V2214">
        <f>(Data[[#This Row],[mean_b]]/256)*100</f>
        <v>66.796875</v>
      </c>
      <c r="W2214">
        <v>0.70199999999999996</v>
      </c>
      <c r="X2214" t="s">
        <v>51</v>
      </c>
      <c r="Y2214" t="s">
        <v>45</v>
      </c>
      <c r="Z2214">
        <v>7198</v>
      </c>
      <c r="AA2214">
        <v>3.82</v>
      </c>
      <c r="AB2214">
        <v>11.8</v>
      </c>
      <c r="AC2214">
        <v>37</v>
      </c>
      <c r="AD2214">
        <v>358545</v>
      </c>
      <c r="AE2214">
        <v>87.1</v>
      </c>
      <c r="AF2214">
        <v>37</v>
      </c>
      <c r="AG2214" t="s">
        <v>41</v>
      </c>
      <c r="AH2214" t="s">
        <v>42</v>
      </c>
      <c r="AI2214" t="s">
        <v>56</v>
      </c>
      <c r="AJ2214">
        <v>100</v>
      </c>
      <c r="AK2214">
        <v>360</v>
      </c>
      <c r="AL2214">
        <v>7.6300000000000007E-2</v>
      </c>
      <c r="AM2214">
        <v>0.85840000000000005</v>
      </c>
      <c r="AN2214">
        <v>0.98129999999999995</v>
      </c>
      <c r="AO2214">
        <f>Data[[#This Row],[labeller_confidence_score]]-Data[[#This Row],[cytodiffusion_classification_confidence]]</f>
        <v>0.1228999999999999</v>
      </c>
    </row>
    <row r="2215" spans="1:41" x14ac:dyDescent="0.3">
      <c r="A2215" t="s">
        <v>2288</v>
      </c>
      <c r="B2215" t="s">
        <v>81</v>
      </c>
      <c r="C2215">
        <v>1</v>
      </c>
      <c r="D2215" t="s">
        <v>82</v>
      </c>
      <c r="E2215">
        <v>15.11</v>
      </c>
      <c r="F2215">
        <v>82.8</v>
      </c>
      <c r="G2215">
        <v>0.28399999999999997</v>
      </c>
      <c r="H2215">
        <v>0.183</v>
      </c>
      <c r="I2215">
        <f>Data[[#This Row],[nucleus_area_pct]]/Data[[#This Row],[cytoplasm_ratio]]</f>
        <v>452.4590163934426</v>
      </c>
      <c r="J2215">
        <v>0.65900000000000003</v>
      </c>
      <c r="K2215">
        <v>0.218</v>
      </c>
      <c r="L2215">
        <v>1.17</v>
      </c>
      <c r="M2215">
        <v>1</v>
      </c>
      <c r="N2215">
        <v>0.84099999999999997</v>
      </c>
      <c r="O2215">
        <v>727</v>
      </c>
      <c r="P2215">
        <v>98</v>
      </c>
      <c r="Q2215">
        <v>200</v>
      </c>
      <c r="R2215">
        <v>153</v>
      </c>
      <c r="S2215">
        <v>219</v>
      </c>
      <c r="T2215">
        <f>(Data[[#This Row],[mean_r]]/256)*100</f>
        <v>78.125</v>
      </c>
      <c r="U2215">
        <f>(Data[[#This Row],[mean_g]]/256)*100</f>
        <v>59.765625</v>
      </c>
      <c r="V2215">
        <f>(Data[[#This Row],[mean_b]]/256)*100</f>
        <v>85.546875</v>
      </c>
      <c r="W2215">
        <v>0.69</v>
      </c>
      <c r="X2215" t="s">
        <v>51</v>
      </c>
      <c r="Y2215" t="s">
        <v>40</v>
      </c>
      <c r="Z2215">
        <v>7981</v>
      </c>
      <c r="AA2215">
        <v>3.16</v>
      </c>
      <c r="AB2215">
        <v>17</v>
      </c>
      <c r="AC2215">
        <v>40.9</v>
      </c>
      <c r="AD2215">
        <v>180912</v>
      </c>
      <c r="AE2215">
        <v>99.4</v>
      </c>
      <c r="AF2215">
        <v>29.7</v>
      </c>
      <c r="AG2215" t="s">
        <v>64</v>
      </c>
      <c r="AH2215" t="s">
        <v>42</v>
      </c>
      <c r="AI2215" t="s">
        <v>52</v>
      </c>
      <c r="AJ2215">
        <v>100</v>
      </c>
      <c r="AK2215">
        <v>512</v>
      </c>
      <c r="AL2215">
        <v>0.84760000000000002</v>
      </c>
      <c r="AM2215">
        <v>0.62029999999999996</v>
      </c>
      <c r="AN2215">
        <v>0.83120000000000005</v>
      </c>
      <c r="AO2215">
        <f>Data[[#This Row],[labeller_confidence_score]]-Data[[#This Row],[cytodiffusion_classification_confidence]]</f>
        <v>0.21090000000000009</v>
      </c>
    </row>
    <row r="2216" spans="1:41" x14ac:dyDescent="0.3">
      <c r="A2216" t="s">
        <v>2289</v>
      </c>
      <c r="B2216" t="s">
        <v>67</v>
      </c>
      <c r="C2216">
        <v>1</v>
      </c>
      <c r="D2216" t="s">
        <v>67</v>
      </c>
      <c r="E2216">
        <v>6.56</v>
      </c>
      <c r="F2216">
        <v>31.8</v>
      </c>
      <c r="G2216">
        <v>0.33400000000000002</v>
      </c>
      <c r="H2216">
        <v>0.76300000000000001</v>
      </c>
      <c r="I2216">
        <f>Data[[#This Row],[nucleus_area_pct]]/Data[[#This Row],[cytoplasm_ratio]]</f>
        <v>41.677588466579294</v>
      </c>
      <c r="J2216">
        <v>0.46800000000000003</v>
      </c>
      <c r="K2216">
        <v>0.151</v>
      </c>
      <c r="L2216">
        <v>1.62</v>
      </c>
      <c r="M2216">
        <v>2.1</v>
      </c>
      <c r="N2216">
        <v>0.71</v>
      </c>
      <c r="O2216">
        <v>204</v>
      </c>
      <c r="P2216">
        <v>71</v>
      </c>
      <c r="Q2216">
        <v>225</v>
      </c>
      <c r="R2216">
        <v>164</v>
      </c>
      <c r="S2216">
        <v>180</v>
      </c>
      <c r="T2216">
        <f>(Data[[#This Row],[mean_r]]/256)*100</f>
        <v>87.890625</v>
      </c>
      <c r="U2216">
        <f>(Data[[#This Row],[mean_g]]/256)*100</f>
        <v>64.0625</v>
      </c>
      <c r="V2216">
        <f>(Data[[#This Row],[mean_b]]/256)*100</f>
        <v>70.3125</v>
      </c>
      <c r="W2216">
        <v>0.36499999999999999</v>
      </c>
      <c r="X2216" t="s">
        <v>51</v>
      </c>
      <c r="Y2216" t="s">
        <v>40</v>
      </c>
      <c r="Z2216">
        <v>8377</v>
      </c>
      <c r="AA2216">
        <v>4.59</v>
      </c>
      <c r="AB2216">
        <v>14.4</v>
      </c>
      <c r="AC2216">
        <v>33.799999999999997</v>
      </c>
      <c r="AD2216">
        <v>153657</v>
      </c>
      <c r="AE2216">
        <v>82.7</v>
      </c>
      <c r="AF2216">
        <v>34.1</v>
      </c>
      <c r="AG2216" t="s">
        <v>41</v>
      </c>
      <c r="AH2216" t="s">
        <v>47</v>
      </c>
      <c r="AI2216" t="s">
        <v>43</v>
      </c>
      <c r="AJ2216">
        <v>60</v>
      </c>
      <c r="AK2216">
        <v>224</v>
      </c>
      <c r="AL2216">
        <v>0.77500000000000002</v>
      </c>
      <c r="AM2216">
        <v>0.78569999999999995</v>
      </c>
      <c r="AN2216">
        <v>0.72809999999999997</v>
      </c>
      <c r="AO2216">
        <f>Data[[#This Row],[labeller_confidence_score]]-Data[[#This Row],[cytodiffusion_classification_confidence]]</f>
        <v>-5.7599999999999985E-2</v>
      </c>
    </row>
    <row r="2217" spans="1:41" x14ac:dyDescent="0.3">
      <c r="A2217" t="s">
        <v>2290</v>
      </c>
      <c r="B2217" t="s">
        <v>62</v>
      </c>
      <c r="C2217">
        <v>0</v>
      </c>
      <c r="D2217" t="s">
        <v>50</v>
      </c>
      <c r="E2217">
        <v>8.0399999999999991</v>
      </c>
      <c r="F2217">
        <v>78.400000000000006</v>
      </c>
      <c r="G2217">
        <v>0.79800000000000004</v>
      </c>
      <c r="H2217">
        <v>0.23599999999999999</v>
      </c>
      <c r="I2217">
        <f>Data[[#This Row],[nucleus_area_pct]]/Data[[#This Row],[cytoplasm_ratio]]</f>
        <v>332.20338983050851</v>
      </c>
      <c r="J2217">
        <v>0.89300000000000002</v>
      </c>
      <c r="K2217">
        <v>0.193</v>
      </c>
      <c r="L2217">
        <v>1.17</v>
      </c>
      <c r="M2217">
        <v>1</v>
      </c>
      <c r="N2217">
        <v>0.9</v>
      </c>
      <c r="O2217">
        <v>284</v>
      </c>
      <c r="P2217">
        <v>42</v>
      </c>
      <c r="Q2217">
        <v>211</v>
      </c>
      <c r="R2217">
        <v>161</v>
      </c>
      <c r="S2217">
        <v>212</v>
      </c>
      <c r="T2217">
        <f>(Data[[#This Row],[mean_r]]/256)*100</f>
        <v>82.421875</v>
      </c>
      <c r="U2217">
        <f>(Data[[#This Row],[mean_g]]/256)*100</f>
        <v>62.890625</v>
      </c>
      <c r="V2217">
        <f>(Data[[#This Row],[mean_b]]/256)*100</f>
        <v>82.8125</v>
      </c>
      <c r="W2217">
        <v>0.67100000000000004</v>
      </c>
      <c r="X2217" t="s">
        <v>51</v>
      </c>
      <c r="Y2217" t="s">
        <v>45</v>
      </c>
      <c r="Z2217">
        <v>8428</v>
      </c>
      <c r="AA2217">
        <v>4.8600000000000003</v>
      </c>
      <c r="AB2217">
        <v>12.8</v>
      </c>
      <c r="AC2217">
        <v>48.7</v>
      </c>
      <c r="AD2217">
        <v>359669</v>
      </c>
      <c r="AE2217">
        <v>79.599999999999994</v>
      </c>
      <c r="AF2217">
        <v>31.4</v>
      </c>
      <c r="AG2217" t="s">
        <v>41</v>
      </c>
      <c r="AH2217" t="s">
        <v>42</v>
      </c>
      <c r="AI2217" t="s">
        <v>56</v>
      </c>
      <c r="AJ2217">
        <v>100</v>
      </c>
      <c r="AK2217">
        <v>360</v>
      </c>
      <c r="AL2217">
        <v>9.7100000000000006E-2</v>
      </c>
      <c r="AM2217">
        <v>0.95379999999999998</v>
      </c>
      <c r="AN2217">
        <v>0.91739999999999999</v>
      </c>
      <c r="AO2217">
        <f>Data[[#This Row],[labeller_confidence_score]]-Data[[#This Row],[cytodiffusion_classification_confidence]]</f>
        <v>-3.6399999999999988E-2</v>
      </c>
    </row>
    <row r="2218" spans="1:41" x14ac:dyDescent="0.3">
      <c r="A2218" t="s">
        <v>2291</v>
      </c>
      <c r="B2218" t="s">
        <v>54</v>
      </c>
      <c r="C2218">
        <v>0</v>
      </c>
      <c r="D2218" t="s">
        <v>54</v>
      </c>
      <c r="E2218">
        <v>7.73</v>
      </c>
      <c r="F2218">
        <v>0</v>
      </c>
      <c r="G2218">
        <v>0</v>
      </c>
      <c r="H2218">
        <v>1</v>
      </c>
      <c r="I2218">
        <f>Data[[#This Row],[nucleus_area_pct]]/Data[[#This Row],[cytoplasm_ratio]]</f>
        <v>0</v>
      </c>
      <c r="J2218">
        <v>0.91700000000000004</v>
      </c>
      <c r="K2218">
        <v>9.1999999999999998E-2</v>
      </c>
      <c r="L2218">
        <v>0.49</v>
      </c>
      <c r="M2218">
        <v>1</v>
      </c>
      <c r="N2218">
        <v>0.96199999999999997</v>
      </c>
      <c r="O2218">
        <v>197</v>
      </c>
      <c r="P2218">
        <v>37</v>
      </c>
      <c r="Q2218">
        <v>241</v>
      </c>
      <c r="R2218">
        <v>140</v>
      </c>
      <c r="S2218">
        <v>134</v>
      </c>
      <c r="T2218">
        <f>(Data[[#This Row],[mean_r]]/256)*100</f>
        <v>94.140625</v>
      </c>
      <c r="U2218">
        <f>(Data[[#This Row],[mean_g]]/256)*100</f>
        <v>54.6875</v>
      </c>
      <c r="V2218">
        <f>(Data[[#This Row],[mean_b]]/256)*100</f>
        <v>52.34375</v>
      </c>
      <c r="W2218">
        <v>0.43</v>
      </c>
      <c r="X2218" t="s">
        <v>51</v>
      </c>
      <c r="Y2218" t="s">
        <v>45</v>
      </c>
      <c r="Z2218">
        <v>8277</v>
      </c>
      <c r="AA2218">
        <v>2.75</v>
      </c>
      <c r="AB2218">
        <v>11.3</v>
      </c>
      <c r="AC2218">
        <v>55.4</v>
      </c>
      <c r="AD2218">
        <v>250089</v>
      </c>
      <c r="AE2218">
        <v>103.9</v>
      </c>
      <c r="AF2218">
        <v>31.9</v>
      </c>
      <c r="AG2218" t="s">
        <v>46</v>
      </c>
      <c r="AH2218" t="s">
        <v>42</v>
      </c>
      <c r="AI2218" t="s">
        <v>52</v>
      </c>
      <c r="AJ2218">
        <v>100</v>
      </c>
      <c r="AK2218">
        <v>360</v>
      </c>
      <c r="AL2218">
        <v>3.1E-2</v>
      </c>
      <c r="AM2218">
        <v>0.84089999999999998</v>
      </c>
      <c r="AN2218">
        <v>0.9335</v>
      </c>
      <c r="AO2218">
        <f>Data[[#This Row],[labeller_confidence_score]]-Data[[#This Row],[cytodiffusion_classification_confidence]]</f>
        <v>9.2600000000000016E-2</v>
      </c>
    </row>
    <row r="2219" spans="1:41" x14ac:dyDescent="0.3">
      <c r="A2219" t="s">
        <v>2292</v>
      </c>
      <c r="B2219" t="s">
        <v>87</v>
      </c>
      <c r="C2219">
        <v>0</v>
      </c>
      <c r="D2219" t="s">
        <v>50</v>
      </c>
      <c r="E2219">
        <v>11.81</v>
      </c>
      <c r="F2219">
        <v>53</v>
      </c>
      <c r="G2219">
        <v>0.63600000000000001</v>
      </c>
      <c r="H2219">
        <v>0.53</v>
      </c>
      <c r="I2219">
        <f>Data[[#This Row],[nucleus_area_pct]]/Data[[#This Row],[cytoplasm_ratio]]</f>
        <v>100</v>
      </c>
      <c r="J2219">
        <v>0.81100000000000005</v>
      </c>
      <c r="K2219">
        <v>0.48299999999999998</v>
      </c>
      <c r="L2219">
        <v>3.86</v>
      </c>
      <c r="M2219">
        <v>2.5</v>
      </c>
      <c r="N2219">
        <v>0.83299999999999996</v>
      </c>
      <c r="O2219">
        <v>354</v>
      </c>
      <c r="P2219">
        <v>69</v>
      </c>
      <c r="Q2219">
        <v>216</v>
      </c>
      <c r="R2219">
        <v>151</v>
      </c>
      <c r="S2219">
        <v>146</v>
      </c>
      <c r="T2219">
        <f>(Data[[#This Row],[mean_r]]/256)*100</f>
        <v>84.375</v>
      </c>
      <c r="U2219">
        <f>(Data[[#This Row],[mean_g]]/256)*100</f>
        <v>58.984375</v>
      </c>
      <c r="V2219">
        <f>(Data[[#This Row],[mean_b]]/256)*100</f>
        <v>57.03125</v>
      </c>
      <c r="W2219">
        <v>0.622</v>
      </c>
      <c r="X2219" t="s">
        <v>51</v>
      </c>
      <c r="Y2219" t="s">
        <v>40</v>
      </c>
      <c r="Z2219">
        <v>11336</v>
      </c>
      <c r="AA2219">
        <v>5.72</v>
      </c>
      <c r="AB2219">
        <v>16.100000000000001</v>
      </c>
      <c r="AC2219">
        <v>36.200000000000003</v>
      </c>
      <c r="AD2219">
        <v>150687</v>
      </c>
      <c r="AE2219">
        <v>88.3</v>
      </c>
      <c r="AF2219">
        <v>34.200000000000003</v>
      </c>
      <c r="AG2219" t="s">
        <v>64</v>
      </c>
      <c r="AH2219" t="s">
        <v>42</v>
      </c>
      <c r="AI2219" t="s">
        <v>52</v>
      </c>
      <c r="AJ2219">
        <v>40</v>
      </c>
      <c r="AK2219">
        <v>256</v>
      </c>
      <c r="AL2219">
        <v>0.13</v>
      </c>
      <c r="AM2219">
        <v>0.89229999999999998</v>
      </c>
      <c r="AN2219">
        <v>0.86460000000000004</v>
      </c>
      <c r="AO2219">
        <f>Data[[#This Row],[labeller_confidence_score]]-Data[[#This Row],[cytodiffusion_classification_confidence]]</f>
        <v>-2.7699999999999947E-2</v>
      </c>
    </row>
    <row r="2220" spans="1:41" x14ac:dyDescent="0.3">
      <c r="A2220" t="s">
        <v>2293</v>
      </c>
      <c r="B2220" t="s">
        <v>54</v>
      </c>
      <c r="C2220">
        <v>0</v>
      </c>
      <c r="D2220" t="s">
        <v>54</v>
      </c>
      <c r="E2220">
        <v>7.12</v>
      </c>
      <c r="F2220">
        <v>0</v>
      </c>
      <c r="G2220">
        <v>0</v>
      </c>
      <c r="H2220">
        <v>1</v>
      </c>
      <c r="I2220">
        <f>Data[[#This Row],[nucleus_area_pct]]/Data[[#This Row],[cytoplasm_ratio]]</f>
        <v>0</v>
      </c>
      <c r="J2220">
        <v>0.93799999999999994</v>
      </c>
      <c r="K2220">
        <v>0.105</v>
      </c>
      <c r="L2220">
        <v>0.75</v>
      </c>
      <c r="M2220">
        <v>1</v>
      </c>
      <c r="N2220">
        <v>0.96799999999999997</v>
      </c>
      <c r="O2220">
        <v>181</v>
      </c>
      <c r="P2220">
        <v>53</v>
      </c>
      <c r="Q2220">
        <v>238</v>
      </c>
      <c r="R2220">
        <v>134</v>
      </c>
      <c r="S2220">
        <v>130</v>
      </c>
      <c r="T2220">
        <f>(Data[[#This Row],[mean_r]]/256)*100</f>
        <v>92.96875</v>
      </c>
      <c r="U2220">
        <f>(Data[[#This Row],[mean_g]]/256)*100</f>
        <v>52.34375</v>
      </c>
      <c r="V2220">
        <f>(Data[[#This Row],[mean_b]]/256)*100</f>
        <v>50.78125</v>
      </c>
      <c r="W2220">
        <v>0.52600000000000002</v>
      </c>
      <c r="X2220" t="s">
        <v>51</v>
      </c>
      <c r="Y2220" t="s">
        <v>45</v>
      </c>
      <c r="Z2220">
        <v>11827</v>
      </c>
      <c r="AA2220">
        <v>4.7</v>
      </c>
      <c r="AB2220">
        <v>16.5</v>
      </c>
      <c r="AC2220">
        <v>32.299999999999997</v>
      </c>
      <c r="AD2220">
        <v>142228</v>
      </c>
      <c r="AE2220">
        <v>83.8</v>
      </c>
      <c r="AF2220">
        <v>35.700000000000003</v>
      </c>
      <c r="AG2220" t="s">
        <v>41</v>
      </c>
      <c r="AH2220" t="s">
        <v>47</v>
      </c>
      <c r="AI2220" t="s">
        <v>52</v>
      </c>
      <c r="AJ2220">
        <v>60</v>
      </c>
      <c r="AK2220">
        <v>224</v>
      </c>
      <c r="AL2220">
        <v>0.1033</v>
      </c>
      <c r="AM2220">
        <v>0.93130000000000002</v>
      </c>
      <c r="AN2220">
        <v>0.92069999999999996</v>
      </c>
      <c r="AO2220">
        <f>Data[[#This Row],[labeller_confidence_score]]-Data[[#This Row],[cytodiffusion_classification_confidence]]</f>
        <v>-1.0600000000000054E-2</v>
      </c>
    </row>
    <row r="2221" spans="1:41" x14ac:dyDescent="0.3">
      <c r="A2221" t="s">
        <v>2294</v>
      </c>
      <c r="B2221" t="s">
        <v>62</v>
      </c>
      <c r="C2221">
        <v>0</v>
      </c>
      <c r="D2221" t="s">
        <v>50</v>
      </c>
      <c r="E2221">
        <v>9.7200000000000006</v>
      </c>
      <c r="F2221">
        <v>78.3</v>
      </c>
      <c r="G2221">
        <v>0.84399999999999997</v>
      </c>
      <c r="H2221">
        <v>0.20100000000000001</v>
      </c>
      <c r="I2221">
        <f>Data[[#This Row],[nucleus_area_pct]]/Data[[#This Row],[cytoplasm_ratio]]</f>
        <v>389.55223880597009</v>
      </c>
      <c r="J2221">
        <v>0.872</v>
      </c>
      <c r="K2221">
        <v>0.216</v>
      </c>
      <c r="L2221">
        <v>0.99</v>
      </c>
      <c r="M2221">
        <v>1</v>
      </c>
      <c r="N2221">
        <v>0.86599999999999999</v>
      </c>
      <c r="O2221">
        <v>299</v>
      </c>
      <c r="P2221">
        <v>66</v>
      </c>
      <c r="Q2221">
        <v>193</v>
      </c>
      <c r="R2221">
        <v>177</v>
      </c>
      <c r="S2221">
        <v>199</v>
      </c>
      <c r="T2221">
        <f>(Data[[#This Row],[mean_r]]/256)*100</f>
        <v>75.390625</v>
      </c>
      <c r="U2221">
        <f>(Data[[#This Row],[mean_g]]/256)*100</f>
        <v>69.140625</v>
      </c>
      <c r="V2221">
        <f>(Data[[#This Row],[mean_b]]/256)*100</f>
        <v>77.734375</v>
      </c>
      <c r="W2221">
        <v>0.73499999999999999</v>
      </c>
      <c r="X2221" t="s">
        <v>39</v>
      </c>
      <c r="Y2221" t="s">
        <v>40</v>
      </c>
      <c r="Z2221">
        <v>8637</v>
      </c>
      <c r="AA2221">
        <v>6</v>
      </c>
      <c r="AB2221">
        <v>11</v>
      </c>
      <c r="AC2221">
        <v>44.9</v>
      </c>
      <c r="AD2221">
        <v>143967</v>
      </c>
      <c r="AE2221">
        <v>82.4</v>
      </c>
      <c r="AF2221">
        <v>33.9</v>
      </c>
      <c r="AG2221" t="s">
        <v>41</v>
      </c>
      <c r="AH2221" t="s">
        <v>68</v>
      </c>
      <c r="AI2221" t="s">
        <v>52</v>
      </c>
      <c r="AJ2221">
        <v>40</v>
      </c>
      <c r="AK2221">
        <v>512</v>
      </c>
      <c r="AL2221">
        <v>7.3400000000000007E-2</v>
      </c>
      <c r="AM2221">
        <v>0.89129999999999998</v>
      </c>
      <c r="AN2221">
        <v>0.96340000000000003</v>
      </c>
      <c r="AO2221">
        <f>Data[[#This Row],[labeller_confidence_score]]-Data[[#This Row],[cytodiffusion_classification_confidence]]</f>
        <v>7.2100000000000053E-2</v>
      </c>
    </row>
    <row r="2222" spans="1:41" x14ac:dyDescent="0.3">
      <c r="A2222" t="s">
        <v>2295</v>
      </c>
      <c r="B2222" t="s">
        <v>110</v>
      </c>
      <c r="C2222">
        <v>1</v>
      </c>
      <c r="D2222" t="s">
        <v>104</v>
      </c>
      <c r="E2222">
        <v>8.92</v>
      </c>
      <c r="F2222">
        <v>0</v>
      </c>
      <c r="G2222">
        <v>0</v>
      </c>
      <c r="H2222">
        <v>1</v>
      </c>
      <c r="I2222">
        <f>Data[[#This Row],[nucleus_area_pct]]/Data[[#This Row],[cytoplasm_ratio]]</f>
        <v>0</v>
      </c>
      <c r="J2222">
        <v>0.86799999999999999</v>
      </c>
      <c r="K2222">
        <v>0.13800000000000001</v>
      </c>
      <c r="L2222">
        <v>0.73</v>
      </c>
      <c r="M2222">
        <v>1</v>
      </c>
      <c r="N2222">
        <v>0.91600000000000004</v>
      </c>
      <c r="O2222">
        <v>180</v>
      </c>
      <c r="P2222">
        <v>56</v>
      </c>
      <c r="Q2222">
        <v>223</v>
      </c>
      <c r="R2222">
        <v>132</v>
      </c>
      <c r="S2222">
        <v>115</v>
      </c>
      <c r="T2222">
        <f>(Data[[#This Row],[mean_r]]/256)*100</f>
        <v>87.109375</v>
      </c>
      <c r="U2222">
        <f>(Data[[#This Row],[mean_g]]/256)*100</f>
        <v>51.5625</v>
      </c>
      <c r="V2222">
        <f>(Data[[#This Row],[mean_b]]/256)*100</f>
        <v>44.921875</v>
      </c>
      <c r="W2222">
        <v>0.59599999999999997</v>
      </c>
      <c r="X2222" t="s">
        <v>63</v>
      </c>
      <c r="Y2222" t="s">
        <v>40</v>
      </c>
      <c r="Z2222">
        <v>6122</v>
      </c>
      <c r="AA2222">
        <v>4.07</v>
      </c>
      <c r="AB2222">
        <v>18.3</v>
      </c>
      <c r="AC2222">
        <v>47.6</v>
      </c>
      <c r="AD2222">
        <v>404682</v>
      </c>
      <c r="AE2222">
        <v>94.7</v>
      </c>
      <c r="AF2222">
        <v>32</v>
      </c>
      <c r="AG2222" t="s">
        <v>46</v>
      </c>
      <c r="AH2222" t="s">
        <v>68</v>
      </c>
      <c r="AI2222" t="s">
        <v>56</v>
      </c>
      <c r="AJ2222">
        <v>100</v>
      </c>
      <c r="AK2222">
        <v>256</v>
      </c>
      <c r="AL2222">
        <v>0.66349999999999998</v>
      </c>
      <c r="AM2222">
        <v>0.8599</v>
      </c>
      <c r="AN2222">
        <v>0.97009999999999996</v>
      </c>
      <c r="AO2222">
        <f>Data[[#This Row],[labeller_confidence_score]]-Data[[#This Row],[cytodiffusion_classification_confidence]]</f>
        <v>0.11019999999999996</v>
      </c>
    </row>
    <row r="2223" spans="1:41" x14ac:dyDescent="0.3">
      <c r="A2223" t="s">
        <v>2296</v>
      </c>
      <c r="B2223" t="s">
        <v>49</v>
      </c>
      <c r="C2223">
        <v>0</v>
      </c>
      <c r="D2223" t="s">
        <v>50</v>
      </c>
      <c r="E2223">
        <v>12.35</v>
      </c>
      <c r="F2223">
        <v>55.2</v>
      </c>
      <c r="G2223">
        <v>0.624</v>
      </c>
      <c r="H2223">
        <v>0.41</v>
      </c>
      <c r="I2223">
        <f>Data[[#This Row],[nucleus_area_pct]]/Data[[#This Row],[cytoplasm_ratio]]</f>
        <v>134.63414634146343</v>
      </c>
      <c r="J2223">
        <v>0.745</v>
      </c>
      <c r="K2223">
        <v>0.379</v>
      </c>
      <c r="L2223">
        <v>2.88</v>
      </c>
      <c r="M2223">
        <v>3.8</v>
      </c>
      <c r="N2223">
        <v>0.78400000000000003</v>
      </c>
      <c r="O2223">
        <v>431</v>
      </c>
      <c r="P2223">
        <v>71</v>
      </c>
      <c r="Q2223">
        <v>213</v>
      </c>
      <c r="R2223">
        <v>153</v>
      </c>
      <c r="S2223">
        <v>179</v>
      </c>
      <c r="T2223">
        <f>(Data[[#This Row],[mean_r]]/256)*100</f>
        <v>83.203125</v>
      </c>
      <c r="U2223">
        <f>(Data[[#This Row],[mean_g]]/256)*100</f>
        <v>59.765625</v>
      </c>
      <c r="V2223">
        <f>(Data[[#This Row],[mean_b]]/256)*100</f>
        <v>69.921875</v>
      </c>
      <c r="W2223">
        <v>0.65700000000000003</v>
      </c>
      <c r="X2223" t="s">
        <v>51</v>
      </c>
      <c r="Y2223" t="s">
        <v>45</v>
      </c>
      <c r="Z2223">
        <v>7505</v>
      </c>
      <c r="AA2223">
        <v>6</v>
      </c>
      <c r="AB2223">
        <v>14.4</v>
      </c>
      <c r="AC2223">
        <v>43.9</v>
      </c>
      <c r="AD2223">
        <v>224755</v>
      </c>
      <c r="AE2223">
        <v>89</v>
      </c>
      <c r="AF2223">
        <v>34.1</v>
      </c>
      <c r="AG2223" t="s">
        <v>64</v>
      </c>
      <c r="AH2223" t="s">
        <v>47</v>
      </c>
      <c r="AI2223" t="s">
        <v>52</v>
      </c>
      <c r="AJ2223">
        <v>40</v>
      </c>
      <c r="AK2223">
        <v>256</v>
      </c>
      <c r="AL2223">
        <v>8.0100000000000005E-2</v>
      </c>
      <c r="AM2223">
        <v>0.82040000000000002</v>
      </c>
      <c r="AN2223">
        <v>0.85060000000000002</v>
      </c>
      <c r="AO2223">
        <f>Data[[#This Row],[labeller_confidence_score]]-Data[[#This Row],[cytodiffusion_classification_confidence]]</f>
        <v>3.0200000000000005E-2</v>
      </c>
    </row>
    <row r="2224" spans="1:41" x14ac:dyDescent="0.3">
      <c r="A2224" t="s">
        <v>2297</v>
      </c>
      <c r="B2224" t="s">
        <v>49</v>
      </c>
      <c r="C2224">
        <v>0</v>
      </c>
      <c r="D2224" t="s">
        <v>50</v>
      </c>
      <c r="E2224">
        <v>9.02</v>
      </c>
      <c r="F2224">
        <v>52.1</v>
      </c>
      <c r="G2224">
        <v>0.61799999999999999</v>
      </c>
      <c r="H2224">
        <v>0.47699999999999998</v>
      </c>
      <c r="I2224">
        <f>Data[[#This Row],[nucleus_area_pct]]/Data[[#This Row],[cytoplasm_ratio]]</f>
        <v>109.22431865828094</v>
      </c>
      <c r="J2224">
        <v>0.74399999999999999</v>
      </c>
      <c r="K2224">
        <v>0.38300000000000001</v>
      </c>
      <c r="L2224">
        <v>2.66</v>
      </c>
      <c r="M2224">
        <v>3.5</v>
      </c>
      <c r="N2224">
        <v>0.96699999999999997</v>
      </c>
      <c r="O2224">
        <v>512</v>
      </c>
      <c r="P2224">
        <v>72</v>
      </c>
      <c r="Q2224">
        <v>212</v>
      </c>
      <c r="R2224">
        <v>145</v>
      </c>
      <c r="S2224">
        <v>172</v>
      </c>
      <c r="T2224">
        <f>(Data[[#This Row],[mean_r]]/256)*100</f>
        <v>82.8125</v>
      </c>
      <c r="U2224">
        <f>(Data[[#This Row],[mean_g]]/256)*100</f>
        <v>56.640625</v>
      </c>
      <c r="V2224">
        <f>(Data[[#This Row],[mean_b]]/256)*100</f>
        <v>67.1875</v>
      </c>
      <c r="W2224">
        <v>0.67500000000000004</v>
      </c>
      <c r="X2224" t="s">
        <v>51</v>
      </c>
      <c r="Y2224" t="s">
        <v>40</v>
      </c>
      <c r="Z2224">
        <v>5687</v>
      </c>
      <c r="AA2224">
        <v>4.21</v>
      </c>
      <c r="AB2224">
        <v>8.9</v>
      </c>
      <c r="AC2224">
        <v>35.4</v>
      </c>
      <c r="AD2224">
        <v>187911</v>
      </c>
      <c r="AE2224">
        <v>90.4</v>
      </c>
      <c r="AF2224">
        <v>33.9</v>
      </c>
      <c r="AG2224" t="s">
        <v>41</v>
      </c>
      <c r="AH2224" t="s">
        <v>47</v>
      </c>
      <c r="AI2224" t="s">
        <v>56</v>
      </c>
      <c r="AJ2224">
        <v>100</v>
      </c>
      <c r="AK2224">
        <v>256</v>
      </c>
      <c r="AL2224">
        <v>7.8E-2</v>
      </c>
      <c r="AM2224">
        <v>0.88139999999999996</v>
      </c>
      <c r="AN2224">
        <v>0.85089999999999999</v>
      </c>
      <c r="AO2224">
        <f>Data[[#This Row],[labeller_confidence_score]]-Data[[#This Row],[cytodiffusion_classification_confidence]]</f>
        <v>-3.0499999999999972E-2</v>
      </c>
    </row>
    <row r="2225" spans="1:41" x14ac:dyDescent="0.3">
      <c r="A2225" t="s">
        <v>2298</v>
      </c>
      <c r="B2225" t="s">
        <v>110</v>
      </c>
      <c r="C2225">
        <v>1</v>
      </c>
      <c r="D2225" t="s">
        <v>104</v>
      </c>
      <c r="E2225">
        <v>8.67</v>
      </c>
      <c r="F2225">
        <v>0</v>
      </c>
      <c r="G2225">
        <v>0</v>
      </c>
      <c r="H2225">
        <v>1</v>
      </c>
      <c r="I2225">
        <f>Data[[#This Row],[nucleus_area_pct]]/Data[[#This Row],[cytoplasm_ratio]]</f>
        <v>0</v>
      </c>
      <c r="J2225">
        <v>0.83099999999999996</v>
      </c>
      <c r="K2225">
        <v>0.24199999999999999</v>
      </c>
      <c r="L2225">
        <v>0.47</v>
      </c>
      <c r="M2225">
        <v>1</v>
      </c>
      <c r="N2225">
        <v>0.92200000000000004</v>
      </c>
      <c r="O2225">
        <v>243</v>
      </c>
      <c r="P2225">
        <v>46</v>
      </c>
      <c r="Q2225">
        <v>222</v>
      </c>
      <c r="R2225">
        <v>135</v>
      </c>
      <c r="S2225">
        <v>111</v>
      </c>
      <c r="T2225">
        <f>(Data[[#This Row],[mean_r]]/256)*100</f>
        <v>86.71875</v>
      </c>
      <c r="U2225">
        <f>(Data[[#This Row],[mean_g]]/256)*100</f>
        <v>52.734375</v>
      </c>
      <c r="V2225">
        <f>(Data[[#This Row],[mean_b]]/256)*100</f>
        <v>43.359375</v>
      </c>
      <c r="W2225">
        <v>0.45200000000000001</v>
      </c>
      <c r="X2225" t="s">
        <v>63</v>
      </c>
      <c r="Y2225" t="s">
        <v>40</v>
      </c>
      <c r="Z2225">
        <v>5182</v>
      </c>
      <c r="AA2225">
        <v>5.55</v>
      </c>
      <c r="AB2225">
        <v>11.1</v>
      </c>
      <c r="AC2225">
        <v>34.4</v>
      </c>
      <c r="AD2225">
        <v>210028</v>
      </c>
      <c r="AE2225">
        <v>82.4</v>
      </c>
      <c r="AF2225">
        <v>35.9</v>
      </c>
      <c r="AG2225" t="s">
        <v>64</v>
      </c>
      <c r="AH2225" t="s">
        <v>68</v>
      </c>
      <c r="AI2225" t="s">
        <v>56</v>
      </c>
      <c r="AJ2225">
        <v>100</v>
      </c>
      <c r="AK2225">
        <v>224</v>
      </c>
      <c r="AL2225">
        <v>0.83130000000000004</v>
      </c>
      <c r="AM2225">
        <v>0.57150000000000001</v>
      </c>
      <c r="AN2225">
        <v>0.71179999999999999</v>
      </c>
      <c r="AO2225">
        <f>Data[[#This Row],[labeller_confidence_score]]-Data[[#This Row],[cytodiffusion_classification_confidence]]</f>
        <v>0.14029999999999998</v>
      </c>
    </row>
    <row r="2226" spans="1:41" x14ac:dyDescent="0.3">
      <c r="A2226" t="s">
        <v>2299</v>
      </c>
      <c r="B2226" t="s">
        <v>106</v>
      </c>
      <c r="C2226">
        <v>1</v>
      </c>
      <c r="D2226" t="s">
        <v>82</v>
      </c>
      <c r="E2226">
        <v>16.670000000000002</v>
      </c>
      <c r="F2226">
        <v>80.5</v>
      </c>
      <c r="G2226">
        <v>0.48299999999999998</v>
      </c>
      <c r="H2226">
        <v>0.13900000000000001</v>
      </c>
      <c r="I2226">
        <f>Data[[#This Row],[nucleus_area_pct]]/Data[[#This Row],[cytoplasm_ratio]]</f>
        <v>579.13669064748194</v>
      </c>
      <c r="J2226">
        <v>0.91200000000000003</v>
      </c>
      <c r="K2226">
        <v>0.33100000000000002</v>
      </c>
      <c r="L2226">
        <v>1.1299999999999999</v>
      </c>
      <c r="M2226">
        <v>1.1000000000000001</v>
      </c>
      <c r="N2226">
        <v>0.94699999999999995</v>
      </c>
      <c r="O2226">
        <v>586</v>
      </c>
      <c r="P2226">
        <v>69</v>
      </c>
      <c r="Q2226">
        <v>196</v>
      </c>
      <c r="R2226">
        <v>139</v>
      </c>
      <c r="S2226">
        <v>190</v>
      </c>
      <c r="T2226">
        <f>(Data[[#This Row],[mean_r]]/256)*100</f>
        <v>76.5625</v>
      </c>
      <c r="U2226">
        <f>(Data[[#This Row],[mean_g]]/256)*100</f>
        <v>54.296875</v>
      </c>
      <c r="V2226">
        <f>(Data[[#This Row],[mean_b]]/256)*100</f>
        <v>74.21875</v>
      </c>
      <c r="W2226">
        <v>0.72699999999999998</v>
      </c>
      <c r="X2226" t="s">
        <v>51</v>
      </c>
      <c r="Y2226" t="s">
        <v>40</v>
      </c>
      <c r="Z2226">
        <v>7851</v>
      </c>
      <c r="AA2226">
        <v>5.94</v>
      </c>
      <c r="AB2226">
        <v>13.9</v>
      </c>
      <c r="AC2226">
        <v>38.700000000000003</v>
      </c>
      <c r="AD2226">
        <v>274193</v>
      </c>
      <c r="AE2226">
        <v>96.7</v>
      </c>
      <c r="AF2226">
        <v>34</v>
      </c>
      <c r="AG2226" t="s">
        <v>64</v>
      </c>
      <c r="AH2226" t="s">
        <v>68</v>
      </c>
      <c r="AI2226" t="s">
        <v>56</v>
      </c>
      <c r="AJ2226">
        <v>60</v>
      </c>
      <c r="AK2226">
        <v>256</v>
      </c>
      <c r="AL2226">
        <v>0.86599999999999999</v>
      </c>
      <c r="AM2226">
        <v>0.67090000000000005</v>
      </c>
      <c r="AN2226">
        <v>0.81040000000000001</v>
      </c>
      <c r="AO2226">
        <f>Data[[#This Row],[labeller_confidence_score]]-Data[[#This Row],[cytodiffusion_classification_confidence]]</f>
        <v>0.13949999999999996</v>
      </c>
    </row>
    <row r="2227" spans="1:41" x14ac:dyDescent="0.3">
      <c r="A2227" t="s">
        <v>2300</v>
      </c>
      <c r="B2227" t="s">
        <v>87</v>
      </c>
      <c r="C2227">
        <v>0</v>
      </c>
      <c r="D2227" t="s">
        <v>50</v>
      </c>
      <c r="E2227">
        <v>13.38</v>
      </c>
      <c r="F2227">
        <v>52.2</v>
      </c>
      <c r="G2227">
        <v>0.65500000000000003</v>
      </c>
      <c r="H2227">
        <v>0.55100000000000005</v>
      </c>
      <c r="I2227">
        <f>Data[[#This Row],[nucleus_area_pct]]/Data[[#This Row],[cytoplasm_ratio]]</f>
        <v>94.73684210526315</v>
      </c>
      <c r="J2227">
        <v>0.80300000000000005</v>
      </c>
      <c r="K2227">
        <v>0.47099999999999997</v>
      </c>
      <c r="L2227">
        <v>4.57</v>
      </c>
      <c r="M2227">
        <v>2.2000000000000002</v>
      </c>
      <c r="N2227">
        <v>0.83599999999999997</v>
      </c>
      <c r="O2227">
        <v>408</v>
      </c>
      <c r="P2227">
        <v>67</v>
      </c>
      <c r="Q2227">
        <v>236</v>
      </c>
      <c r="R2227">
        <v>147</v>
      </c>
      <c r="S2227">
        <v>165</v>
      </c>
      <c r="T2227">
        <f>(Data[[#This Row],[mean_r]]/256)*100</f>
        <v>92.1875</v>
      </c>
      <c r="U2227">
        <f>(Data[[#This Row],[mean_g]]/256)*100</f>
        <v>57.421875</v>
      </c>
      <c r="V2227">
        <f>(Data[[#This Row],[mean_b]]/256)*100</f>
        <v>64.453125</v>
      </c>
      <c r="W2227">
        <v>0.60399999999999998</v>
      </c>
      <c r="X2227" t="s">
        <v>39</v>
      </c>
      <c r="Y2227" t="s">
        <v>40</v>
      </c>
      <c r="Z2227">
        <v>5055</v>
      </c>
      <c r="AA2227">
        <v>4.16</v>
      </c>
      <c r="AB2227">
        <v>17</v>
      </c>
      <c r="AC2227">
        <v>34.9</v>
      </c>
      <c r="AD2227">
        <v>387618</v>
      </c>
      <c r="AE2227">
        <v>89.6</v>
      </c>
      <c r="AF2227">
        <v>31.5</v>
      </c>
      <c r="AG2227" t="s">
        <v>64</v>
      </c>
      <c r="AH2227" t="s">
        <v>68</v>
      </c>
      <c r="AI2227" t="s">
        <v>56</v>
      </c>
      <c r="AJ2227">
        <v>100</v>
      </c>
      <c r="AK2227">
        <v>360</v>
      </c>
      <c r="AL2227">
        <v>0</v>
      </c>
      <c r="AM2227">
        <v>0.89939999999999998</v>
      </c>
      <c r="AN2227">
        <v>0.90620000000000001</v>
      </c>
      <c r="AO2227">
        <f>Data[[#This Row],[labeller_confidence_score]]-Data[[#This Row],[cytodiffusion_classification_confidence]]</f>
        <v>6.8000000000000282E-3</v>
      </c>
    </row>
    <row r="2228" spans="1:41" x14ac:dyDescent="0.3">
      <c r="A2228" t="s">
        <v>2301</v>
      </c>
      <c r="B2228" t="s">
        <v>54</v>
      </c>
      <c r="C2228">
        <v>0</v>
      </c>
      <c r="D2228" t="s">
        <v>54</v>
      </c>
      <c r="E2228">
        <v>7.48</v>
      </c>
      <c r="F2228">
        <v>0</v>
      </c>
      <c r="G2228">
        <v>0</v>
      </c>
      <c r="H2228">
        <v>1</v>
      </c>
      <c r="I2228">
        <f>Data[[#This Row],[nucleus_area_pct]]/Data[[#This Row],[cytoplasm_ratio]]</f>
        <v>0</v>
      </c>
      <c r="J2228">
        <v>0.93100000000000005</v>
      </c>
      <c r="K2228">
        <v>0.123</v>
      </c>
      <c r="L2228">
        <v>0.44</v>
      </c>
      <c r="M2228">
        <v>1</v>
      </c>
      <c r="N2228">
        <v>0.872</v>
      </c>
      <c r="O2228">
        <v>214</v>
      </c>
      <c r="P2228">
        <v>50</v>
      </c>
      <c r="Q2228">
        <v>215</v>
      </c>
      <c r="R2228">
        <v>133</v>
      </c>
      <c r="S2228">
        <v>118</v>
      </c>
      <c r="T2228">
        <f>(Data[[#This Row],[mean_r]]/256)*100</f>
        <v>83.984375</v>
      </c>
      <c r="U2228">
        <f>(Data[[#This Row],[mean_g]]/256)*100</f>
        <v>51.953125</v>
      </c>
      <c r="V2228">
        <f>(Data[[#This Row],[mean_b]]/256)*100</f>
        <v>46.09375</v>
      </c>
      <c r="W2228">
        <v>0.51600000000000001</v>
      </c>
      <c r="X2228" t="s">
        <v>39</v>
      </c>
      <c r="Y2228" t="s">
        <v>40</v>
      </c>
      <c r="Z2228">
        <v>4704</v>
      </c>
      <c r="AA2228">
        <v>5.09</v>
      </c>
      <c r="AB2228">
        <v>14.5</v>
      </c>
      <c r="AC2228">
        <v>36.9</v>
      </c>
      <c r="AD2228">
        <v>267828</v>
      </c>
      <c r="AE2228">
        <v>77</v>
      </c>
      <c r="AF2228">
        <v>34.299999999999997</v>
      </c>
      <c r="AG2228" t="s">
        <v>64</v>
      </c>
      <c r="AH2228" t="s">
        <v>47</v>
      </c>
      <c r="AI2228" t="s">
        <v>52</v>
      </c>
      <c r="AJ2228">
        <v>60</v>
      </c>
      <c r="AK2228">
        <v>256</v>
      </c>
      <c r="AL2228">
        <v>5.79E-2</v>
      </c>
      <c r="AM2228">
        <v>0.91649999999999998</v>
      </c>
      <c r="AN2228">
        <v>1</v>
      </c>
      <c r="AO2228">
        <f>Data[[#This Row],[labeller_confidence_score]]-Data[[#This Row],[cytodiffusion_classification_confidence]]</f>
        <v>8.3500000000000019E-2</v>
      </c>
    </row>
    <row r="2229" spans="1:41" x14ac:dyDescent="0.3">
      <c r="A2229" t="s">
        <v>2302</v>
      </c>
      <c r="B2229" t="s">
        <v>49</v>
      </c>
      <c r="C2229">
        <v>0</v>
      </c>
      <c r="D2229" t="s">
        <v>50</v>
      </c>
      <c r="E2229">
        <v>12.5</v>
      </c>
      <c r="F2229">
        <v>54.6</v>
      </c>
      <c r="G2229">
        <v>0.57899999999999996</v>
      </c>
      <c r="H2229">
        <v>0.36899999999999999</v>
      </c>
      <c r="I2229">
        <f>Data[[#This Row],[nucleus_area_pct]]/Data[[#This Row],[cytoplasm_ratio]]</f>
        <v>147.96747967479675</v>
      </c>
      <c r="J2229">
        <v>0.73299999999999998</v>
      </c>
      <c r="K2229">
        <v>0.46300000000000002</v>
      </c>
      <c r="L2229">
        <v>3.2</v>
      </c>
      <c r="M2229">
        <v>3.7</v>
      </c>
      <c r="N2229">
        <v>0.79300000000000004</v>
      </c>
      <c r="O2229">
        <v>420</v>
      </c>
      <c r="P2229">
        <v>53</v>
      </c>
      <c r="Q2229">
        <v>222</v>
      </c>
      <c r="R2229">
        <v>187</v>
      </c>
      <c r="S2229">
        <v>169</v>
      </c>
      <c r="T2229">
        <f>(Data[[#This Row],[mean_r]]/256)*100</f>
        <v>86.71875</v>
      </c>
      <c r="U2229">
        <f>(Data[[#This Row],[mean_g]]/256)*100</f>
        <v>73.046875</v>
      </c>
      <c r="V2229">
        <f>(Data[[#This Row],[mean_b]]/256)*100</f>
        <v>66.015625</v>
      </c>
      <c r="W2229">
        <v>0.58399999999999996</v>
      </c>
      <c r="X2229" t="s">
        <v>51</v>
      </c>
      <c r="Y2229" t="s">
        <v>40</v>
      </c>
      <c r="Z2229">
        <v>8102</v>
      </c>
      <c r="AA2229">
        <v>5.48</v>
      </c>
      <c r="AB2229">
        <v>11.2</v>
      </c>
      <c r="AC2229">
        <v>39.299999999999997</v>
      </c>
      <c r="AD2229">
        <v>68470</v>
      </c>
      <c r="AE2229">
        <v>107.1</v>
      </c>
      <c r="AF2229">
        <v>34.5</v>
      </c>
      <c r="AG2229" t="s">
        <v>64</v>
      </c>
      <c r="AH2229" t="s">
        <v>47</v>
      </c>
      <c r="AI2229" t="s">
        <v>43</v>
      </c>
      <c r="AJ2229">
        <v>60</v>
      </c>
      <c r="AK2229">
        <v>360</v>
      </c>
      <c r="AL2229">
        <v>0.05</v>
      </c>
      <c r="AM2229">
        <v>0.8841</v>
      </c>
      <c r="AN2229">
        <v>0.93330000000000002</v>
      </c>
      <c r="AO2229">
        <f>Data[[#This Row],[labeller_confidence_score]]-Data[[#This Row],[cytodiffusion_classification_confidence]]</f>
        <v>4.9200000000000021E-2</v>
      </c>
    </row>
    <row r="2230" spans="1:41" x14ac:dyDescent="0.3">
      <c r="A2230" t="s">
        <v>2303</v>
      </c>
      <c r="B2230" t="s">
        <v>54</v>
      </c>
      <c r="C2230">
        <v>0</v>
      </c>
      <c r="D2230" t="s">
        <v>54</v>
      </c>
      <c r="E2230">
        <v>7.21</v>
      </c>
      <c r="F2230">
        <v>0</v>
      </c>
      <c r="G2230">
        <v>0</v>
      </c>
      <c r="H2230">
        <v>1</v>
      </c>
      <c r="I2230">
        <f>Data[[#This Row],[nucleus_area_pct]]/Data[[#This Row],[cytoplasm_ratio]]</f>
        <v>0</v>
      </c>
      <c r="J2230">
        <v>0.97</v>
      </c>
      <c r="K2230">
        <v>0.17699999999999999</v>
      </c>
      <c r="L2230">
        <v>0.44</v>
      </c>
      <c r="M2230">
        <v>1</v>
      </c>
      <c r="N2230">
        <v>0.91900000000000004</v>
      </c>
      <c r="O2230">
        <v>184</v>
      </c>
      <c r="P2230">
        <v>43</v>
      </c>
      <c r="Q2230">
        <v>239</v>
      </c>
      <c r="R2230">
        <v>138</v>
      </c>
      <c r="S2230">
        <v>132</v>
      </c>
      <c r="T2230">
        <f>(Data[[#This Row],[mean_r]]/256)*100</f>
        <v>93.359375</v>
      </c>
      <c r="U2230">
        <f>(Data[[#This Row],[mean_g]]/256)*100</f>
        <v>53.90625</v>
      </c>
      <c r="V2230">
        <f>(Data[[#This Row],[mean_b]]/256)*100</f>
        <v>51.5625</v>
      </c>
      <c r="W2230">
        <v>0.54200000000000004</v>
      </c>
      <c r="X2230" t="s">
        <v>51</v>
      </c>
      <c r="Y2230" t="s">
        <v>45</v>
      </c>
      <c r="Z2230">
        <v>4879</v>
      </c>
      <c r="AA2230">
        <v>4.9000000000000004</v>
      </c>
      <c r="AB2230">
        <v>10.6</v>
      </c>
      <c r="AC2230">
        <v>45.8</v>
      </c>
      <c r="AD2230">
        <v>304655</v>
      </c>
      <c r="AE2230">
        <v>87.8</v>
      </c>
      <c r="AF2230">
        <v>33.9</v>
      </c>
      <c r="AG2230" t="s">
        <v>64</v>
      </c>
      <c r="AH2230" t="s">
        <v>42</v>
      </c>
      <c r="AI2230" t="s">
        <v>52</v>
      </c>
      <c r="AJ2230">
        <v>60</v>
      </c>
      <c r="AK2230">
        <v>224</v>
      </c>
      <c r="AL2230">
        <v>7.9399999999999998E-2</v>
      </c>
      <c r="AM2230">
        <v>0.90169999999999995</v>
      </c>
      <c r="AN2230">
        <v>0.96560000000000001</v>
      </c>
      <c r="AO2230">
        <f>Data[[#This Row],[labeller_confidence_score]]-Data[[#This Row],[cytodiffusion_classification_confidence]]</f>
        <v>6.3900000000000068E-2</v>
      </c>
    </row>
    <row r="2231" spans="1:41" x14ac:dyDescent="0.3">
      <c r="A2231" t="s">
        <v>2304</v>
      </c>
      <c r="B2231" t="s">
        <v>106</v>
      </c>
      <c r="C2231">
        <v>1</v>
      </c>
      <c r="D2231" t="s">
        <v>82</v>
      </c>
      <c r="E2231">
        <v>15.33</v>
      </c>
      <c r="F2231">
        <v>84.7</v>
      </c>
      <c r="G2231">
        <v>0.317</v>
      </c>
      <c r="H2231">
        <v>0.17100000000000001</v>
      </c>
      <c r="I2231">
        <f>Data[[#This Row],[nucleus_area_pct]]/Data[[#This Row],[cytoplasm_ratio]]</f>
        <v>495.32163742690057</v>
      </c>
      <c r="J2231">
        <v>0.79</v>
      </c>
      <c r="K2231">
        <v>0.19500000000000001</v>
      </c>
      <c r="L2231">
        <v>0.44</v>
      </c>
      <c r="M2231">
        <v>1.2</v>
      </c>
      <c r="N2231">
        <v>0.871</v>
      </c>
      <c r="O2231">
        <v>617</v>
      </c>
      <c r="P2231">
        <v>89</v>
      </c>
      <c r="Q2231">
        <v>198</v>
      </c>
      <c r="R2231">
        <v>154</v>
      </c>
      <c r="S2231">
        <v>218</v>
      </c>
      <c r="T2231">
        <f>(Data[[#This Row],[mean_r]]/256)*100</f>
        <v>77.34375</v>
      </c>
      <c r="U2231">
        <f>(Data[[#This Row],[mean_g]]/256)*100</f>
        <v>60.15625</v>
      </c>
      <c r="V2231">
        <f>(Data[[#This Row],[mean_b]]/256)*100</f>
        <v>85.15625</v>
      </c>
      <c r="W2231">
        <v>0.69199999999999995</v>
      </c>
      <c r="X2231" t="s">
        <v>39</v>
      </c>
      <c r="Y2231" t="s">
        <v>45</v>
      </c>
      <c r="Z2231">
        <v>5285</v>
      </c>
      <c r="AA2231">
        <v>4.62</v>
      </c>
      <c r="AB2231">
        <v>13.1</v>
      </c>
      <c r="AC2231">
        <v>42.5</v>
      </c>
      <c r="AD2231">
        <v>290213</v>
      </c>
      <c r="AE2231">
        <v>94.5</v>
      </c>
      <c r="AF2231">
        <v>33.700000000000003</v>
      </c>
      <c r="AG2231" t="s">
        <v>46</v>
      </c>
      <c r="AH2231" t="s">
        <v>68</v>
      </c>
      <c r="AI2231" t="s">
        <v>52</v>
      </c>
      <c r="AJ2231">
        <v>100</v>
      </c>
      <c r="AK2231">
        <v>360</v>
      </c>
      <c r="AL2231">
        <v>0.87480000000000002</v>
      </c>
      <c r="AM2231">
        <v>0.69189999999999996</v>
      </c>
      <c r="AN2231">
        <v>0.81840000000000002</v>
      </c>
      <c r="AO2231">
        <f>Data[[#This Row],[labeller_confidence_score]]-Data[[#This Row],[cytodiffusion_classification_confidence]]</f>
        <v>0.12650000000000006</v>
      </c>
    </row>
    <row r="2232" spans="1:41" x14ac:dyDescent="0.3">
      <c r="A2232" t="s">
        <v>2305</v>
      </c>
      <c r="B2232" t="s">
        <v>62</v>
      </c>
      <c r="C2232">
        <v>0</v>
      </c>
      <c r="D2232" t="s">
        <v>50</v>
      </c>
      <c r="E2232">
        <v>9.44</v>
      </c>
      <c r="F2232">
        <v>82</v>
      </c>
      <c r="G2232">
        <v>0.88300000000000001</v>
      </c>
      <c r="H2232">
        <v>0.16900000000000001</v>
      </c>
      <c r="I2232">
        <f>Data[[#This Row],[nucleus_area_pct]]/Data[[#This Row],[cytoplasm_ratio]]</f>
        <v>485.20710059171597</v>
      </c>
      <c r="J2232">
        <v>0.89800000000000002</v>
      </c>
      <c r="K2232">
        <v>0.18099999999999999</v>
      </c>
      <c r="L2232">
        <v>1.05</v>
      </c>
      <c r="M2232">
        <v>1</v>
      </c>
      <c r="N2232">
        <v>0.875</v>
      </c>
      <c r="O2232">
        <v>262</v>
      </c>
      <c r="P2232">
        <v>55</v>
      </c>
      <c r="Q2232">
        <v>195</v>
      </c>
      <c r="R2232">
        <v>140</v>
      </c>
      <c r="S2232">
        <v>191</v>
      </c>
      <c r="T2232">
        <f>(Data[[#This Row],[mean_r]]/256)*100</f>
        <v>76.171875</v>
      </c>
      <c r="U2232">
        <f>(Data[[#This Row],[mean_g]]/256)*100</f>
        <v>54.6875</v>
      </c>
      <c r="V2232">
        <f>(Data[[#This Row],[mean_b]]/256)*100</f>
        <v>74.609375</v>
      </c>
      <c r="W2232">
        <v>0.78500000000000003</v>
      </c>
      <c r="X2232" t="s">
        <v>51</v>
      </c>
      <c r="Y2232" t="s">
        <v>40</v>
      </c>
      <c r="Z2232">
        <v>6253</v>
      </c>
      <c r="AA2232">
        <v>4.45</v>
      </c>
      <c r="AB2232">
        <v>11.7</v>
      </c>
      <c r="AC2232">
        <v>33.4</v>
      </c>
      <c r="AD2232">
        <v>245597</v>
      </c>
      <c r="AE2232">
        <v>90.9</v>
      </c>
      <c r="AF2232">
        <v>34.799999999999997</v>
      </c>
      <c r="AG2232" t="s">
        <v>46</v>
      </c>
      <c r="AH2232" t="s">
        <v>42</v>
      </c>
      <c r="AI2232" t="s">
        <v>52</v>
      </c>
      <c r="AJ2232">
        <v>100</v>
      </c>
      <c r="AK2232">
        <v>512</v>
      </c>
      <c r="AL2232">
        <v>0.15590000000000001</v>
      </c>
      <c r="AM2232">
        <v>1</v>
      </c>
      <c r="AN2232">
        <v>0.91500000000000004</v>
      </c>
      <c r="AO2232">
        <f>Data[[#This Row],[labeller_confidence_score]]-Data[[#This Row],[cytodiffusion_classification_confidence]]</f>
        <v>-8.4999999999999964E-2</v>
      </c>
    </row>
    <row r="2233" spans="1:41" x14ac:dyDescent="0.3">
      <c r="A2233" t="s">
        <v>2306</v>
      </c>
      <c r="B2233" t="s">
        <v>87</v>
      </c>
      <c r="C2233">
        <v>0</v>
      </c>
      <c r="D2233" t="s">
        <v>50</v>
      </c>
      <c r="E2233">
        <v>13.28</v>
      </c>
      <c r="F2233">
        <v>42.3</v>
      </c>
      <c r="G2233">
        <v>0.56399999999999995</v>
      </c>
      <c r="H2233">
        <v>0.38400000000000001</v>
      </c>
      <c r="I2233">
        <f>Data[[#This Row],[nucleus_area_pct]]/Data[[#This Row],[cytoplasm_ratio]]</f>
        <v>110.15624999999999</v>
      </c>
      <c r="J2233">
        <v>0.78100000000000003</v>
      </c>
      <c r="K2233">
        <v>0.372</v>
      </c>
      <c r="L2233">
        <v>3.53</v>
      </c>
      <c r="M2233">
        <v>2.1</v>
      </c>
      <c r="N2233">
        <v>0.79700000000000004</v>
      </c>
      <c r="O2233">
        <v>575</v>
      </c>
      <c r="P2233">
        <v>82</v>
      </c>
      <c r="Q2233">
        <v>199</v>
      </c>
      <c r="R2233">
        <v>137</v>
      </c>
      <c r="S2233">
        <v>171</v>
      </c>
      <c r="T2233">
        <f>(Data[[#This Row],[mean_r]]/256)*100</f>
        <v>77.734375</v>
      </c>
      <c r="U2233">
        <f>(Data[[#This Row],[mean_g]]/256)*100</f>
        <v>53.515625</v>
      </c>
      <c r="V2233">
        <f>(Data[[#This Row],[mean_b]]/256)*100</f>
        <v>66.796875</v>
      </c>
      <c r="W2233">
        <v>0.50600000000000001</v>
      </c>
      <c r="X2233" t="s">
        <v>51</v>
      </c>
      <c r="Y2233" t="s">
        <v>45</v>
      </c>
      <c r="Z2233">
        <v>5071</v>
      </c>
      <c r="AA2233">
        <v>5.56</v>
      </c>
      <c r="AB2233">
        <v>16.100000000000001</v>
      </c>
      <c r="AC2233">
        <v>39.200000000000003</v>
      </c>
      <c r="AD2233">
        <v>203905</v>
      </c>
      <c r="AE2233">
        <v>89.5</v>
      </c>
      <c r="AF2233">
        <v>33.1</v>
      </c>
      <c r="AG2233" t="s">
        <v>64</v>
      </c>
      <c r="AH2233" t="s">
        <v>68</v>
      </c>
      <c r="AI2233" t="s">
        <v>56</v>
      </c>
      <c r="AJ2233">
        <v>40</v>
      </c>
      <c r="AK2233">
        <v>512</v>
      </c>
      <c r="AL2233">
        <v>0.1338</v>
      </c>
      <c r="AM2233">
        <v>0.92</v>
      </c>
      <c r="AN2233">
        <v>0.84560000000000002</v>
      </c>
      <c r="AO2233">
        <f>Data[[#This Row],[labeller_confidence_score]]-Data[[#This Row],[cytodiffusion_classification_confidence]]</f>
        <v>-7.4400000000000022E-2</v>
      </c>
    </row>
    <row r="2234" spans="1:41" x14ac:dyDescent="0.3">
      <c r="A2234" t="s">
        <v>2307</v>
      </c>
      <c r="B2234" t="s">
        <v>60</v>
      </c>
      <c r="C2234">
        <v>0</v>
      </c>
      <c r="D2234" t="s">
        <v>50</v>
      </c>
      <c r="E2234">
        <v>17.100000000000001</v>
      </c>
      <c r="F2234">
        <v>71.5</v>
      </c>
      <c r="G2234">
        <v>0.50800000000000001</v>
      </c>
      <c r="H2234">
        <v>0.42799999999999999</v>
      </c>
      <c r="I2234">
        <f>Data[[#This Row],[nucleus_area_pct]]/Data[[#This Row],[cytoplasm_ratio]]</f>
        <v>167.05607476635515</v>
      </c>
      <c r="J2234">
        <v>0.63</v>
      </c>
      <c r="K2234">
        <v>0.49399999999999999</v>
      </c>
      <c r="L2234">
        <v>1.4</v>
      </c>
      <c r="M2234">
        <v>1.1000000000000001</v>
      </c>
      <c r="N2234">
        <v>0.68899999999999995</v>
      </c>
      <c r="O2234">
        <v>603</v>
      </c>
      <c r="P2234">
        <v>101</v>
      </c>
      <c r="Q2234">
        <v>212</v>
      </c>
      <c r="R2234">
        <v>172</v>
      </c>
      <c r="S2234">
        <v>181</v>
      </c>
      <c r="T2234">
        <f>(Data[[#This Row],[mean_r]]/256)*100</f>
        <v>82.8125</v>
      </c>
      <c r="U2234">
        <f>(Data[[#This Row],[mean_g]]/256)*100</f>
        <v>67.1875</v>
      </c>
      <c r="V2234">
        <f>(Data[[#This Row],[mean_b]]/256)*100</f>
        <v>70.703125</v>
      </c>
      <c r="W2234">
        <v>0.56999999999999995</v>
      </c>
      <c r="X2234" t="s">
        <v>51</v>
      </c>
      <c r="Y2234" t="s">
        <v>45</v>
      </c>
      <c r="Z2234">
        <v>4067</v>
      </c>
      <c r="AA2234">
        <v>4.79</v>
      </c>
      <c r="AB2234">
        <v>13.3</v>
      </c>
      <c r="AC2234">
        <v>41.1</v>
      </c>
      <c r="AD2234">
        <v>405641</v>
      </c>
      <c r="AE2234">
        <v>82.2</v>
      </c>
      <c r="AF2234">
        <v>34.700000000000003</v>
      </c>
      <c r="AG2234" t="s">
        <v>41</v>
      </c>
      <c r="AH2234" t="s">
        <v>47</v>
      </c>
      <c r="AI2234" t="s">
        <v>52</v>
      </c>
      <c r="AJ2234">
        <v>100</v>
      </c>
      <c r="AK2234">
        <v>224</v>
      </c>
      <c r="AL2234">
        <v>8.9499999999999996E-2</v>
      </c>
      <c r="AM2234">
        <v>0.88600000000000001</v>
      </c>
      <c r="AN2234">
        <v>0.89370000000000005</v>
      </c>
      <c r="AO2234">
        <f>Data[[#This Row],[labeller_confidence_score]]-Data[[#This Row],[cytodiffusion_classification_confidence]]</f>
        <v>7.7000000000000401E-3</v>
      </c>
    </row>
    <row r="2235" spans="1:41" x14ac:dyDescent="0.3">
      <c r="A2235" t="s">
        <v>2308</v>
      </c>
      <c r="B2235" t="s">
        <v>54</v>
      </c>
      <c r="C2235">
        <v>0</v>
      </c>
      <c r="D2235" t="s">
        <v>54</v>
      </c>
      <c r="E2235">
        <v>7.42</v>
      </c>
      <c r="F2235">
        <v>0</v>
      </c>
      <c r="G2235">
        <v>0</v>
      </c>
      <c r="H2235">
        <v>1</v>
      </c>
      <c r="I2235">
        <f>Data[[#This Row],[nucleus_area_pct]]/Data[[#This Row],[cytoplasm_ratio]]</f>
        <v>0</v>
      </c>
      <c r="J2235">
        <v>0.94699999999999995</v>
      </c>
      <c r="K2235">
        <v>0.27900000000000003</v>
      </c>
      <c r="L2235">
        <v>0.36</v>
      </c>
      <c r="M2235">
        <v>1</v>
      </c>
      <c r="N2235">
        <v>0.91400000000000003</v>
      </c>
      <c r="O2235">
        <v>175</v>
      </c>
      <c r="P2235">
        <v>56</v>
      </c>
      <c r="Q2235">
        <v>224</v>
      </c>
      <c r="R2235">
        <v>131</v>
      </c>
      <c r="S2235">
        <v>125</v>
      </c>
      <c r="T2235">
        <f>(Data[[#This Row],[mean_r]]/256)*100</f>
        <v>87.5</v>
      </c>
      <c r="U2235">
        <f>(Data[[#This Row],[mean_g]]/256)*100</f>
        <v>51.171875</v>
      </c>
      <c r="V2235">
        <f>(Data[[#This Row],[mean_b]]/256)*100</f>
        <v>48.828125</v>
      </c>
      <c r="W2235">
        <v>0.39700000000000002</v>
      </c>
      <c r="X2235" t="s">
        <v>39</v>
      </c>
      <c r="Y2235" t="s">
        <v>40</v>
      </c>
      <c r="Z2235">
        <v>5610</v>
      </c>
      <c r="AA2235">
        <v>4.5199999999999996</v>
      </c>
      <c r="AB2235">
        <v>10.8</v>
      </c>
      <c r="AC2235">
        <v>36.6</v>
      </c>
      <c r="AD2235">
        <v>237316</v>
      </c>
      <c r="AE2235">
        <v>93.3</v>
      </c>
      <c r="AF2235">
        <v>35.4</v>
      </c>
      <c r="AG2235" t="s">
        <v>64</v>
      </c>
      <c r="AH2235" t="s">
        <v>47</v>
      </c>
      <c r="AI2235" t="s">
        <v>52</v>
      </c>
      <c r="AJ2235">
        <v>60</v>
      </c>
      <c r="AK2235">
        <v>256</v>
      </c>
      <c r="AL2235">
        <v>0.1138</v>
      </c>
      <c r="AM2235">
        <v>0.94020000000000004</v>
      </c>
      <c r="AN2235">
        <v>0.94540000000000002</v>
      </c>
      <c r="AO2235">
        <f>Data[[#This Row],[labeller_confidence_score]]-Data[[#This Row],[cytodiffusion_classification_confidence]]</f>
        <v>5.1999999999999824E-3</v>
      </c>
    </row>
    <row r="2236" spans="1:41" x14ac:dyDescent="0.3">
      <c r="A2236" t="s">
        <v>2309</v>
      </c>
      <c r="B2236" t="s">
        <v>120</v>
      </c>
      <c r="C2236">
        <v>1</v>
      </c>
      <c r="D2236" t="s">
        <v>104</v>
      </c>
      <c r="E2236">
        <v>7.03</v>
      </c>
      <c r="F2236">
        <v>0</v>
      </c>
      <c r="G2236">
        <v>0</v>
      </c>
      <c r="H2236">
        <v>1</v>
      </c>
      <c r="I2236">
        <f>Data[[#This Row],[nucleus_area_pct]]/Data[[#This Row],[cytoplasm_ratio]]</f>
        <v>0</v>
      </c>
      <c r="J2236">
        <v>1</v>
      </c>
      <c r="K2236">
        <v>5.1999999999999998E-2</v>
      </c>
      <c r="L2236">
        <v>0.74</v>
      </c>
      <c r="M2236">
        <v>1</v>
      </c>
      <c r="N2236">
        <v>0.98499999999999999</v>
      </c>
      <c r="O2236">
        <v>159</v>
      </c>
      <c r="P2236">
        <v>40</v>
      </c>
      <c r="Q2236">
        <v>231</v>
      </c>
      <c r="R2236">
        <v>118</v>
      </c>
      <c r="S2236">
        <v>132</v>
      </c>
      <c r="T2236">
        <f>(Data[[#This Row],[mean_r]]/256)*100</f>
        <v>90.234375</v>
      </c>
      <c r="U2236">
        <f>(Data[[#This Row],[mean_g]]/256)*100</f>
        <v>46.09375</v>
      </c>
      <c r="V2236">
        <f>(Data[[#This Row],[mean_b]]/256)*100</f>
        <v>51.5625</v>
      </c>
      <c r="W2236">
        <v>0.61299999999999999</v>
      </c>
      <c r="X2236" t="s">
        <v>39</v>
      </c>
      <c r="Y2236" t="s">
        <v>45</v>
      </c>
      <c r="Z2236">
        <v>6511</v>
      </c>
      <c r="AA2236">
        <v>4.84</v>
      </c>
      <c r="AB2236">
        <v>16.7</v>
      </c>
      <c r="AC2236">
        <v>39.4</v>
      </c>
      <c r="AD2236">
        <v>314160</v>
      </c>
      <c r="AE2236">
        <v>92.8</v>
      </c>
      <c r="AF2236">
        <v>35.200000000000003</v>
      </c>
      <c r="AG2236" t="s">
        <v>46</v>
      </c>
      <c r="AH2236" t="s">
        <v>68</v>
      </c>
      <c r="AI2236" t="s">
        <v>52</v>
      </c>
      <c r="AJ2236">
        <v>100</v>
      </c>
      <c r="AK2236">
        <v>224</v>
      </c>
      <c r="AL2236">
        <v>0.89139999999999997</v>
      </c>
      <c r="AM2236">
        <v>0.54020000000000001</v>
      </c>
      <c r="AN2236">
        <v>0.74099999999999999</v>
      </c>
      <c r="AO2236">
        <f>Data[[#This Row],[labeller_confidence_score]]-Data[[#This Row],[cytodiffusion_classification_confidence]]</f>
        <v>0.20079999999999998</v>
      </c>
    </row>
    <row r="2237" spans="1:41" x14ac:dyDescent="0.3">
      <c r="A2237" t="s">
        <v>2310</v>
      </c>
      <c r="B2237" t="s">
        <v>60</v>
      </c>
      <c r="C2237">
        <v>0</v>
      </c>
      <c r="D2237" t="s">
        <v>50</v>
      </c>
      <c r="E2237">
        <v>16.62</v>
      </c>
      <c r="F2237">
        <v>73.400000000000006</v>
      </c>
      <c r="G2237">
        <v>0.48699999999999999</v>
      </c>
      <c r="H2237">
        <v>0.22600000000000001</v>
      </c>
      <c r="I2237">
        <f>Data[[#This Row],[nucleus_area_pct]]/Data[[#This Row],[cytoplasm_ratio]]</f>
        <v>324.77876106194691</v>
      </c>
      <c r="J2237">
        <v>0.69</v>
      </c>
      <c r="K2237">
        <v>0.64400000000000002</v>
      </c>
      <c r="L2237">
        <v>2.2599999999999998</v>
      </c>
      <c r="M2237">
        <v>1.3</v>
      </c>
      <c r="N2237">
        <v>0.76100000000000001</v>
      </c>
      <c r="O2237">
        <v>451</v>
      </c>
      <c r="P2237">
        <v>72</v>
      </c>
      <c r="Q2237">
        <v>217</v>
      </c>
      <c r="R2237">
        <v>179</v>
      </c>
      <c r="S2237">
        <v>171</v>
      </c>
      <c r="T2237">
        <f>(Data[[#This Row],[mean_r]]/256)*100</f>
        <v>84.765625</v>
      </c>
      <c r="U2237">
        <f>(Data[[#This Row],[mean_g]]/256)*100</f>
        <v>69.921875</v>
      </c>
      <c r="V2237">
        <f>(Data[[#This Row],[mean_b]]/256)*100</f>
        <v>66.796875</v>
      </c>
      <c r="W2237">
        <v>0.59399999999999997</v>
      </c>
      <c r="X2237" t="s">
        <v>51</v>
      </c>
      <c r="Y2237" t="s">
        <v>45</v>
      </c>
      <c r="Z2237">
        <v>8551</v>
      </c>
      <c r="AA2237">
        <v>6.14</v>
      </c>
      <c r="AB2237">
        <v>12.2</v>
      </c>
      <c r="AC2237">
        <v>35.700000000000003</v>
      </c>
      <c r="AD2237">
        <v>307953</v>
      </c>
      <c r="AE2237">
        <v>74.8</v>
      </c>
      <c r="AF2237">
        <v>32.9</v>
      </c>
      <c r="AG2237" t="s">
        <v>41</v>
      </c>
      <c r="AH2237" t="s">
        <v>47</v>
      </c>
      <c r="AI2237" t="s">
        <v>52</v>
      </c>
      <c r="AJ2237">
        <v>60</v>
      </c>
      <c r="AK2237">
        <v>360</v>
      </c>
      <c r="AL2237">
        <v>0</v>
      </c>
      <c r="AM2237">
        <v>0.93769999999999998</v>
      </c>
      <c r="AN2237">
        <v>0.81140000000000001</v>
      </c>
      <c r="AO2237">
        <f>Data[[#This Row],[labeller_confidence_score]]-Data[[#This Row],[cytodiffusion_classification_confidence]]</f>
        <v>-0.12629999999999997</v>
      </c>
    </row>
    <row r="2238" spans="1:41" x14ac:dyDescent="0.3">
      <c r="A2238" t="s">
        <v>2311</v>
      </c>
      <c r="B2238" t="s">
        <v>180</v>
      </c>
      <c r="C2238">
        <v>1</v>
      </c>
      <c r="D2238" t="s">
        <v>181</v>
      </c>
      <c r="E2238">
        <v>5.81</v>
      </c>
      <c r="F2238">
        <v>0</v>
      </c>
      <c r="G2238">
        <v>0</v>
      </c>
      <c r="H2238">
        <v>1</v>
      </c>
      <c r="I2238">
        <f>Data[[#This Row],[nucleus_area_pct]]/Data[[#This Row],[cytoplasm_ratio]]</f>
        <v>0</v>
      </c>
      <c r="J2238">
        <v>0.29499999999999998</v>
      </c>
      <c r="K2238">
        <v>0.90400000000000003</v>
      </c>
      <c r="L2238">
        <v>0.32</v>
      </c>
      <c r="M2238">
        <v>1</v>
      </c>
      <c r="N2238">
        <v>0.71099999999999997</v>
      </c>
      <c r="O2238">
        <v>138</v>
      </c>
      <c r="P2238">
        <v>54</v>
      </c>
      <c r="Q2238">
        <v>218</v>
      </c>
      <c r="R2238">
        <v>126</v>
      </c>
      <c r="S2238">
        <v>144</v>
      </c>
      <c r="T2238">
        <f>(Data[[#This Row],[mean_r]]/256)*100</f>
        <v>85.15625</v>
      </c>
      <c r="U2238">
        <f>(Data[[#This Row],[mean_g]]/256)*100</f>
        <v>49.21875</v>
      </c>
      <c r="V2238">
        <f>(Data[[#This Row],[mean_b]]/256)*100</f>
        <v>56.25</v>
      </c>
      <c r="W2238">
        <v>0.5</v>
      </c>
      <c r="X2238" t="s">
        <v>39</v>
      </c>
      <c r="Y2238" t="s">
        <v>40</v>
      </c>
      <c r="Z2238">
        <v>7370</v>
      </c>
      <c r="AA2238">
        <v>4.95</v>
      </c>
      <c r="AB2238">
        <v>14.3</v>
      </c>
      <c r="AC2238">
        <v>35.6</v>
      </c>
      <c r="AD2238">
        <v>204909</v>
      </c>
      <c r="AE2238">
        <v>70.400000000000006</v>
      </c>
      <c r="AF2238">
        <v>34.200000000000003</v>
      </c>
      <c r="AG2238" t="s">
        <v>46</v>
      </c>
      <c r="AH2238" t="s">
        <v>47</v>
      </c>
      <c r="AI2238" t="s">
        <v>56</v>
      </c>
      <c r="AJ2238">
        <v>60</v>
      </c>
      <c r="AK2238">
        <v>360</v>
      </c>
      <c r="AL2238">
        <v>0.81620000000000004</v>
      </c>
      <c r="AM2238">
        <v>0.58489999999999998</v>
      </c>
      <c r="AN2238">
        <v>0.76419999999999999</v>
      </c>
      <c r="AO2238">
        <f>Data[[#This Row],[labeller_confidence_score]]-Data[[#This Row],[cytodiffusion_classification_confidence]]</f>
        <v>0.17930000000000001</v>
      </c>
    </row>
    <row r="2239" spans="1:41" x14ac:dyDescent="0.3">
      <c r="A2239" t="s">
        <v>2312</v>
      </c>
      <c r="B2239" t="s">
        <v>66</v>
      </c>
      <c r="C2239">
        <v>1</v>
      </c>
      <c r="D2239" t="s">
        <v>67</v>
      </c>
      <c r="E2239">
        <v>6.74</v>
      </c>
      <c r="F2239">
        <v>87.5</v>
      </c>
      <c r="G2239">
        <v>0.73899999999999999</v>
      </c>
      <c r="H2239">
        <v>0.125</v>
      </c>
      <c r="I2239">
        <f>Data[[#This Row],[nucleus_area_pct]]/Data[[#This Row],[cytoplasm_ratio]]</f>
        <v>700</v>
      </c>
      <c r="J2239">
        <v>0.45300000000000001</v>
      </c>
      <c r="K2239">
        <v>0.55700000000000005</v>
      </c>
      <c r="L2239">
        <v>1.02</v>
      </c>
      <c r="M2239">
        <v>1</v>
      </c>
      <c r="N2239">
        <v>0.505</v>
      </c>
      <c r="O2239">
        <v>325</v>
      </c>
      <c r="P2239">
        <v>98</v>
      </c>
      <c r="Q2239">
        <v>199</v>
      </c>
      <c r="R2239">
        <v>139</v>
      </c>
      <c r="S2239">
        <v>167</v>
      </c>
      <c r="T2239">
        <f>(Data[[#This Row],[mean_r]]/256)*100</f>
        <v>77.734375</v>
      </c>
      <c r="U2239">
        <f>(Data[[#This Row],[mean_g]]/256)*100</f>
        <v>54.296875</v>
      </c>
      <c r="V2239">
        <f>(Data[[#This Row],[mean_b]]/256)*100</f>
        <v>65.234375</v>
      </c>
      <c r="W2239">
        <v>0.90900000000000003</v>
      </c>
      <c r="X2239" t="s">
        <v>39</v>
      </c>
      <c r="Y2239" t="s">
        <v>40</v>
      </c>
      <c r="Z2239">
        <v>9003</v>
      </c>
      <c r="AA2239">
        <v>3.62</v>
      </c>
      <c r="AB2239">
        <v>14.9</v>
      </c>
      <c r="AC2239">
        <v>29.3</v>
      </c>
      <c r="AD2239">
        <v>89679</v>
      </c>
      <c r="AE2239">
        <v>104</v>
      </c>
      <c r="AF2239">
        <v>33.1</v>
      </c>
      <c r="AG2239" t="s">
        <v>46</v>
      </c>
      <c r="AH2239" t="s">
        <v>42</v>
      </c>
      <c r="AI2239" t="s">
        <v>52</v>
      </c>
      <c r="AJ2239">
        <v>60</v>
      </c>
      <c r="AK2239">
        <v>224</v>
      </c>
      <c r="AL2239">
        <v>0.88439999999999996</v>
      </c>
      <c r="AM2239">
        <v>0.96519999999999995</v>
      </c>
      <c r="AN2239">
        <v>0.56879999999999997</v>
      </c>
      <c r="AO2239">
        <f>Data[[#This Row],[labeller_confidence_score]]-Data[[#This Row],[cytodiffusion_classification_confidence]]</f>
        <v>-0.39639999999999997</v>
      </c>
    </row>
    <row r="2240" spans="1:41" x14ac:dyDescent="0.3">
      <c r="A2240" t="s">
        <v>2313</v>
      </c>
      <c r="B2240" t="s">
        <v>62</v>
      </c>
      <c r="C2240">
        <v>0</v>
      </c>
      <c r="D2240" t="s">
        <v>50</v>
      </c>
      <c r="E2240">
        <v>8.89</v>
      </c>
      <c r="F2240">
        <v>78.099999999999994</v>
      </c>
      <c r="G2240">
        <v>0.78500000000000003</v>
      </c>
      <c r="H2240">
        <v>0.188</v>
      </c>
      <c r="I2240">
        <f>Data[[#This Row],[nucleus_area_pct]]/Data[[#This Row],[cytoplasm_ratio]]</f>
        <v>415.42553191489361</v>
      </c>
      <c r="J2240">
        <v>0.93</v>
      </c>
      <c r="K2240">
        <v>0.217</v>
      </c>
      <c r="L2240">
        <v>1.35</v>
      </c>
      <c r="M2240">
        <v>1</v>
      </c>
      <c r="N2240">
        <v>0.88900000000000001</v>
      </c>
      <c r="O2240">
        <v>247</v>
      </c>
      <c r="P2240">
        <v>42</v>
      </c>
      <c r="Q2240">
        <v>201</v>
      </c>
      <c r="R2240">
        <v>153</v>
      </c>
      <c r="S2240">
        <v>189</v>
      </c>
      <c r="T2240">
        <f>(Data[[#This Row],[mean_r]]/256)*100</f>
        <v>78.515625</v>
      </c>
      <c r="U2240">
        <f>(Data[[#This Row],[mean_g]]/256)*100</f>
        <v>59.765625</v>
      </c>
      <c r="V2240">
        <f>(Data[[#This Row],[mean_b]]/256)*100</f>
        <v>73.828125</v>
      </c>
      <c r="W2240">
        <v>0.71199999999999997</v>
      </c>
      <c r="X2240" t="s">
        <v>63</v>
      </c>
      <c r="Y2240" t="s">
        <v>40</v>
      </c>
      <c r="Z2240">
        <v>7258</v>
      </c>
      <c r="AA2240">
        <v>5</v>
      </c>
      <c r="AB2240">
        <v>13.3</v>
      </c>
      <c r="AC2240">
        <v>41.2</v>
      </c>
      <c r="AD2240">
        <v>270403</v>
      </c>
      <c r="AE2240">
        <v>97.1</v>
      </c>
      <c r="AF2240">
        <v>34.799999999999997</v>
      </c>
      <c r="AG2240" t="s">
        <v>46</v>
      </c>
      <c r="AH2240" t="s">
        <v>42</v>
      </c>
      <c r="AI2240" t="s">
        <v>56</v>
      </c>
      <c r="AJ2240">
        <v>40</v>
      </c>
      <c r="AK2240">
        <v>360</v>
      </c>
      <c r="AL2240">
        <v>7.5200000000000003E-2</v>
      </c>
      <c r="AM2240">
        <v>0.84379999999999999</v>
      </c>
      <c r="AN2240">
        <v>0.90639999999999998</v>
      </c>
      <c r="AO2240">
        <f>Data[[#This Row],[labeller_confidence_score]]-Data[[#This Row],[cytodiffusion_classification_confidence]]</f>
        <v>6.2599999999999989E-2</v>
      </c>
    </row>
    <row r="2241" spans="1:41" x14ac:dyDescent="0.3">
      <c r="A2241" t="s">
        <v>2314</v>
      </c>
      <c r="B2241" t="s">
        <v>60</v>
      </c>
      <c r="C2241">
        <v>0</v>
      </c>
      <c r="D2241" t="s">
        <v>50</v>
      </c>
      <c r="E2241">
        <v>15.26</v>
      </c>
      <c r="F2241">
        <v>66.099999999999994</v>
      </c>
      <c r="G2241">
        <v>0.46800000000000003</v>
      </c>
      <c r="H2241">
        <v>0.254</v>
      </c>
      <c r="I2241">
        <f>Data[[#This Row],[nucleus_area_pct]]/Data[[#This Row],[cytoplasm_ratio]]</f>
        <v>260.23622047244089</v>
      </c>
      <c r="J2241">
        <v>0.72099999999999997</v>
      </c>
      <c r="K2241">
        <v>0.57399999999999995</v>
      </c>
      <c r="L2241">
        <v>2.94</v>
      </c>
      <c r="M2241">
        <v>1.3</v>
      </c>
      <c r="N2241">
        <v>0.75</v>
      </c>
      <c r="O2241">
        <v>601</v>
      </c>
      <c r="P2241">
        <v>78</v>
      </c>
      <c r="Q2241">
        <v>186</v>
      </c>
      <c r="R2241">
        <v>160</v>
      </c>
      <c r="S2241">
        <v>147</v>
      </c>
      <c r="T2241">
        <f>(Data[[#This Row],[mean_r]]/256)*100</f>
        <v>72.65625</v>
      </c>
      <c r="U2241">
        <f>(Data[[#This Row],[mean_g]]/256)*100</f>
        <v>62.5</v>
      </c>
      <c r="V2241">
        <f>(Data[[#This Row],[mean_b]]/256)*100</f>
        <v>57.421875</v>
      </c>
      <c r="W2241">
        <v>0.501</v>
      </c>
      <c r="X2241" t="s">
        <v>51</v>
      </c>
      <c r="Y2241" t="s">
        <v>45</v>
      </c>
      <c r="Z2241">
        <v>5756</v>
      </c>
      <c r="AA2241">
        <v>5.22</v>
      </c>
      <c r="AB2241">
        <v>10.6</v>
      </c>
      <c r="AC2241">
        <v>39.700000000000003</v>
      </c>
      <c r="AD2241">
        <v>197730</v>
      </c>
      <c r="AE2241">
        <v>103</v>
      </c>
      <c r="AF2241">
        <v>33.4</v>
      </c>
      <c r="AG2241" t="s">
        <v>64</v>
      </c>
      <c r="AH2241" t="s">
        <v>68</v>
      </c>
      <c r="AI2241" t="s">
        <v>52</v>
      </c>
      <c r="AJ2241">
        <v>60</v>
      </c>
      <c r="AK2241">
        <v>224</v>
      </c>
      <c r="AL2241">
        <v>4.4999999999999997E-3</v>
      </c>
      <c r="AM2241">
        <v>0.81879999999999997</v>
      </c>
      <c r="AN2241">
        <v>1</v>
      </c>
      <c r="AO2241">
        <f>Data[[#This Row],[labeller_confidence_score]]-Data[[#This Row],[cytodiffusion_classification_confidence]]</f>
        <v>0.18120000000000003</v>
      </c>
    </row>
    <row r="2242" spans="1:41" x14ac:dyDescent="0.3">
      <c r="A2242" t="s">
        <v>2315</v>
      </c>
      <c r="B2242" t="s">
        <v>49</v>
      </c>
      <c r="C2242">
        <v>0</v>
      </c>
      <c r="D2242" t="s">
        <v>50</v>
      </c>
      <c r="E2242">
        <v>9.93</v>
      </c>
      <c r="F2242">
        <v>56.6</v>
      </c>
      <c r="G2242">
        <v>0.50800000000000001</v>
      </c>
      <c r="H2242">
        <v>0.39100000000000001</v>
      </c>
      <c r="I2242">
        <f>Data[[#This Row],[nucleus_area_pct]]/Data[[#This Row],[cytoplasm_ratio]]</f>
        <v>144.75703324808185</v>
      </c>
      <c r="J2242">
        <v>0.70399999999999996</v>
      </c>
      <c r="K2242">
        <v>0.39300000000000002</v>
      </c>
      <c r="L2242">
        <v>3.95</v>
      </c>
      <c r="M2242">
        <v>3.3</v>
      </c>
      <c r="N2242">
        <v>0.85</v>
      </c>
      <c r="O2242">
        <v>414</v>
      </c>
      <c r="P2242">
        <v>61</v>
      </c>
      <c r="Q2242">
        <v>221</v>
      </c>
      <c r="R2242">
        <v>143</v>
      </c>
      <c r="S2242">
        <v>185</v>
      </c>
      <c r="T2242">
        <f>(Data[[#This Row],[mean_r]]/256)*100</f>
        <v>86.328125</v>
      </c>
      <c r="U2242">
        <f>(Data[[#This Row],[mean_g]]/256)*100</f>
        <v>55.859375</v>
      </c>
      <c r="V2242">
        <f>(Data[[#This Row],[mean_b]]/256)*100</f>
        <v>72.265625</v>
      </c>
      <c r="W2242">
        <v>0.626</v>
      </c>
      <c r="X2242" t="s">
        <v>51</v>
      </c>
      <c r="Y2242" t="s">
        <v>40</v>
      </c>
      <c r="Z2242">
        <v>9232</v>
      </c>
      <c r="AA2242">
        <v>4.41</v>
      </c>
      <c r="AB2242">
        <v>13.3</v>
      </c>
      <c r="AC2242">
        <v>46.5</v>
      </c>
      <c r="AD2242">
        <v>218957</v>
      </c>
      <c r="AE2242">
        <v>81.400000000000006</v>
      </c>
      <c r="AF2242">
        <v>34.6</v>
      </c>
      <c r="AG2242" t="s">
        <v>64</v>
      </c>
      <c r="AH2242" t="s">
        <v>68</v>
      </c>
      <c r="AI2242" t="s">
        <v>43</v>
      </c>
      <c r="AJ2242">
        <v>60</v>
      </c>
      <c r="AK2242">
        <v>256</v>
      </c>
      <c r="AL2242">
        <v>9.1899999999999996E-2</v>
      </c>
      <c r="AM2242">
        <v>0.8196</v>
      </c>
      <c r="AN2242">
        <v>0.93930000000000002</v>
      </c>
      <c r="AO2242">
        <f>Data[[#This Row],[labeller_confidence_score]]-Data[[#This Row],[cytodiffusion_classification_confidence]]</f>
        <v>0.11970000000000003</v>
      </c>
    </row>
    <row r="2243" spans="1:41" x14ac:dyDescent="0.3">
      <c r="A2243" t="s">
        <v>2316</v>
      </c>
      <c r="B2243" t="s">
        <v>87</v>
      </c>
      <c r="C2243">
        <v>0</v>
      </c>
      <c r="D2243" t="s">
        <v>50</v>
      </c>
      <c r="E2243">
        <v>13.75</v>
      </c>
      <c r="F2243">
        <v>54</v>
      </c>
      <c r="G2243">
        <v>0.68200000000000005</v>
      </c>
      <c r="H2243">
        <v>0.45</v>
      </c>
      <c r="I2243">
        <f>Data[[#This Row],[nucleus_area_pct]]/Data[[#This Row],[cytoplasm_ratio]]</f>
        <v>120</v>
      </c>
      <c r="J2243">
        <v>0.89400000000000002</v>
      </c>
      <c r="K2243">
        <v>0.56399999999999995</v>
      </c>
      <c r="L2243">
        <v>5.36</v>
      </c>
      <c r="M2243">
        <v>2</v>
      </c>
      <c r="N2243">
        <v>0.754</v>
      </c>
      <c r="O2243">
        <v>465</v>
      </c>
      <c r="P2243">
        <v>78</v>
      </c>
      <c r="Q2243">
        <v>247</v>
      </c>
      <c r="R2243">
        <v>142</v>
      </c>
      <c r="S2243">
        <v>168</v>
      </c>
      <c r="T2243">
        <f>(Data[[#This Row],[mean_r]]/256)*100</f>
        <v>96.484375</v>
      </c>
      <c r="U2243">
        <f>(Data[[#This Row],[mean_g]]/256)*100</f>
        <v>55.46875</v>
      </c>
      <c r="V2243">
        <f>(Data[[#This Row],[mean_b]]/256)*100</f>
        <v>65.625</v>
      </c>
      <c r="W2243">
        <v>0.59599999999999997</v>
      </c>
      <c r="X2243" t="s">
        <v>51</v>
      </c>
      <c r="Y2243" t="s">
        <v>45</v>
      </c>
      <c r="Z2243">
        <v>7119</v>
      </c>
      <c r="AA2243">
        <v>4.82</v>
      </c>
      <c r="AB2243">
        <v>13.1</v>
      </c>
      <c r="AC2243">
        <v>35.700000000000003</v>
      </c>
      <c r="AD2243">
        <v>294639</v>
      </c>
      <c r="AE2243">
        <v>90.4</v>
      </c>
      <c r="AF2243">
        <v>34.6</v>
      </c>
      <c r="AG2243" t="s">
        <v>41</v>
      </c>
      <c r="AH2243" t="s">
        <v>47</v>
      </c>
      <c r="AI2243" t="s">
        <v>52</v>
      </c>
      <c r="AJ2243">
        <v>60</v>
      </c>
      <c r="AK2243">
        <v>224</v>
      </c>
      <c r="AL2243">
        <v>0.14169999999999999</v>
      </c>
      <c r="AM2243">
        <v>0.87090000000000001</v>
      </c>
      <c r="AN2243">
        <v>0.88690000000000002</v>
      </c>
      <c r="AO2243">
        <f>Data[[#This Row],[labeller_confidence_score]]-Data[[#This Row],[cytodiffusion_classification_confidence]]</f>
        <v>1.6000000000000014E-2</v>
      </c>
    </row>
    <row r="2244" spans="1:41" x14ac:dyDescent="0.3">
      <c r="A2244" t="s">
        <v>2317</v>
      </c>
      <c r="B2244" t="s">
        <v>89</v>
      </c>
      <c r="C2244">
        <v>1</v>
      </c>
      <c r="D2244" t="s">
        <v>38</v>
      </c>
      <c r="E2244">
        <v>10.58</v>
      </c>
      <c r="F2244">
        <v>62.8</v>
      </c>
      <c r="G2244">
        <v>0.59299999999999997</v>
      </c>
      <c r="H2244">
        <v>0.54800000000000004</v>
      </c>
      <c r="I2244">
        <f>Data[[#This Row],[nucleus_area_pct]]/Data[[#This Row],[cytoplasm_ratio]]</f>
        <v>114.59854014598538</v>
      </c>
      <c r="J2244">
        <v>0.81100000000000005</v>
      </c>
      <c r="K2244">
        <v>0.28100000000000003</v>
      </c>
      <c r="L2244">
        <v>4.07</v>
      </c>
      <c r="M2244">
        <v>3.9</v>
      </c>
      <c r="N2244">
        <v>0.80500000000000005</v>
      </c>
      <c r="O2244">
        <v>337</v>
      </c>
      <c r="P2244">
        <v>65</v>
      </c>
      <c r="Q2244">
        <v>190</v>
      </c>
      <c r="R2244">
        <v>146</v>
      </c>
      <c r="S2244">
        <v>169</v>
      </c>
      <c r="T2244">
        <f>(Data[[#This Row],[mean_r]]/256)*100</f>
        <v>74.21875</v>
      </c>
      <c r="U2244">
        <f>(Data[[#This Row],[mean_g]]/256)*100</f>
        <v>57.03125</v>
      </c>
      <c r="V2244">
        <f>(Data[[#This Row],[mean_b]]/256)*100</f>
        <v>66.015625</v>
      </c>
      <c r="W2244">
        <v>0.76400000000000001</v>
      </c>
      <c r="X2244" t="s">
        <v>51</v>
      </c>
      <c r="Y2244" t="s">
        <v>45</v>
      </c>
      <c r="Z2244">
        <v>3365</v>
      </c>
      <c r="AA2244">
        <v>4.92</v>
      </c>
      <c r="AB2244">
        <v>13.4</v>
      </c>
      <c r="AC2244">
        <v>36.5</v>
      </c>
      <c r="AD2244">
        <v>277932</v>
      </c>
      <c r="AE2244">
        <v>85.5</v>
      </c>
      <c r="AF2244">
        <v>30.9</v>
      </c>
      <c r="AG2244" t="s">
        <v>46</v>
      </c>
      <c r="AH2244" t="s">
        <v>68</v>
      </c>
      <c r="AI2244" t="s">
        <v>56</v>
      </c>
      <c r="AJ2244">
        <v>60</v>
      </c>
      <c r="AK2244">
        <v>256</v>
      </c>
      <c r="AL2244">
        <v>0.93220000000000003</v>
      </c>
      <c r="AM2244">
        <v>0.65969999999999995</v>
      </c>
      <c r="AN2244">
        <v>0.76490000000000002</v>
      </c>
      <c r="AO2244">
        <f>Data[[#This Row],[labeller_confidence_score]]-Data[[#This Row],[cytodiffusion_classification_confidence]]</f>
        <v>0.10520000000000007</v>
      </c>
    </row>
    <row r="2245" spans="1:41" x14ac:dyDescent="0.3">
      <c r="A2245" t="s">
        <v>2318</v>
      </c>
      <c r="B2245" t="s">
        <v>54</v>
      </c>
      <c r="C2245">
        <v>0</v>
      </c>
      <c r="D2245" t="s">
        <v>54</v>
      </c>
      <c r="E2245">
        <v>7.99</v>
      </c>
      <c r="F2245">
        <v>0</v>
      </c>
      <c r="G2245">
        <v>0</v>
      </c>
      <c r="H2245">
        <v>1</v>
      </c>
      <c r="I2245">
        <f>Data[[#This Row],[nucleus_area_pct]]/Data[[#This Row],[cytoplasm_ratio]]</f>
        <v>0</v>
      </c>
      <c r="J2245">
        <v>0.875</v>
      </c>
      <c r="K2245">
        <v>0.22</v>
      </c>
      <c r="L2245">
        <v>0.55000000000000004</v>
      </c>
      <c r="M2245">
        <v>1</v>
      </c>
      <c r="N2245">
        <v>0.88600000000000001</v>
      </c>
      <c r="O2245">
        <v>150</v>
      </c>
      <c r="P2245">
        <v>46</v>
      </c>
      <c r="Q2245">
        <v>223</v>
      </c>
      <c r="R2245">
        <v>146</v>
      </c>
      <c r="S2245">
        <v>128</v>
      </c>
      <c r="T2245">
        <f>(Data[[#This Row],[mean_r]]/256)*100</f>
        <v>87.109375</v>
      </c>
      <c r="U2245">
        <f>(Data[[#This Row],[mean_g]]/256)*100</f>
        <v>57.03125</v>
      </c>
      <c r="V2245">
        <f>(Data[[#This Row],[mean_b]]/256)*100</f>
        <v>50</v>
      </c>
      <c r="W2245">
        <v>0.46800000000000003</v>
      </c>
      <c r="X2245" t="s">
        <v>63</v>
      </c>
      <c r="Y2245" t="s">
        <v>45</v>
      </c>
      <c r="Z2245">
        <v>7480</v>
      </c>
      <c r="AA2245">
        <v>3.53</v>
      </c>
      <c r="AB2245">
        <v>15.7</v>
      </c>
      <c r="AC2245">
        <v>43.7</v>
      </c>
      <c r="AD2245">
        <v>322841</v>
      </c>
      <c r="AE2245">
        <v>82.8</v>
      </c>
      <c r="AF2245">
        <v>33.299999999999997</v>
      </c>
      <c r="AG2245" t="s">
        <v>41</v>
      </c>
      <c r="AH2245" t="s">
        <v>68</v>
      </c>
      <c r="AI2245" t="s">
        <v>52</v>
      </c>
      <c r="AJ2245">
        <v>100</v>
      </c>
      <c r="AK2245">
        <v>224</v>
      </c>
      <c r="AL2245">
        <v>8.8900000000000007E-2</v>
      </c>
      <c r="AM2245">
        <v>0.90600000000000003</v>
      </c>
      <c r="AN2245">
        <v>0.80259999999999998</v>
      </c>
      <c r="AO2245">
        <f>Data[[#This Row],[labeller_confidence_score]]-Data[[#This Row],[cytodiffusion_classification_confidence]]</f>
        <v>-0.10340000000000005</v>
      </c>
    </row>
    <row r="2246" spans="1:41" x14ac:dyDescent="0.3">
      <c r="A2246" t="s">
        <v>2319</v>
      </c>
      <c r="B2246" t="s">
        <v>110</v>
      </c>
      <c r="C2246">
        <v>1</v>
      </c>
      <c r="D2246" t="s">
        <v>104</v>
      </c>
      <c r="E2246">
        <v>7.95</v>
      </c>
      <c r="F2246">
        <v>0</v>
      </c>
      <c r="G2246">
        <v>0</v>
      </c>
      <c r="H2246">
        <v>1</v>
      </c>
      <c r="I2246">
        <f>Data[[#This Row],[nucleus_area_pct]]/Data[[#This Row],[cytoplasm_ratio]]</f>
        <v>0</v>
      </c>
      <c r="J2246">
        <v>0.84499999999999997</v>
      </c>
      <c r="K2246">
        <v>0.27</v>
      </c>
      <c r="L2246">
        <v>0.84</v>
      </c>
      <c r="M2246">
        <v>1</v>
      </c>
      <c r="N2246">
        <v>0.88</v>
      </c>
      <c r="O2246">
        <v>176</v>
      </c>
      <c r="P2246">
        <v>52</v>
      </c>
      <c r="Q2246">
        <v>234</v>
      </c>
      <c r="R2246">
        <v>105</v>
      </c>
      <c r="S2246">
        <v>110</v>
      </c>
      <c r="T2246">
        <f>(Data[[#This Row],[mean_r]]/256)*100</f>
        <v>91.40625</v>
      </c>
      <c r="U2246">
        <f>(Data[[#This Row],[mean_g]]/256)*100</f>
        <v>41.015625</v>
      </c>
      <c r="V2246">
        <f>(Data[[#This Row],[mean_b]]/256)*100</f>
        <v>42.96875</v>
      </c>
      <c r="W2246">
        <v>0.48799999999999999</v>
      </c>
      <c r="X2246" t="s">
        <v>51</v>
      </c>
      <c r="Y2246" t="s">
        <v>40</v>
      </c>
      <c r="Z2246">
        <v>6510</v>
      </c>
      <c r="AA2246">
        <v>4.16</v>
      </c>
      <c r="AB2246">
        <v>12.3</v>
      </c>
      <c r="AC2246">
        <v>48.5</v>
      </c>
      <c r="AD2246">
        <v>224249</v>
      </c>
      <c r="AE2246">
        <v>87.8</v>
      </c>
      <c r="AF2246">
        <v>34.5</v>
      </c>
      <c r="AG2246" t="s">
        <v>41</v>
      </c>
      <c r="AH2246" t="s">
        <v>47</v>
      </c>
      <c r="AI2246" t="s">
        <v>52</v>
      </c>
      <c r="AJ2246">
        <v>60</v>
      </c>
      <c r="AK2246">
        <v>224</v>
      </c>
      <c r="AL2246">
        <v>0.85099999999999998</v>
      </c>
      <c r="AM2246">
        <v>0.74399999999999999</v>
      </c>
      <c r="AN2246">
        <v>0.69340000000000002</v>
      </c>
      <c r="AO2246">
        <f>Data[[#This Row],[labeller_confidence_score]]-Data[[#This Row],[cytodiffusion_classification_confidence]]</f>
        <v>-5.0599999999999978E-2</v>
      </c>
    </row>
    <row r="2247" spans="1:41" x14ac:dyDescent="0.3">
      <c r="A2247" t="s">
        <v>2320</v>
      </c>
      <c r="B2247" t="s">
        <v>81</v>
      </c>
      <c r="C2247">
        <v>1</v>
      </c>
      <c r="D2247" t="s">
        <v>82</v>
      </c>
      <c r="E2247">
        <v>14.16</v>
      </c>
      <c r="F2247">
        <v>72.3</v>
      </c>
      <c r="G2247">
        <v>0.33</v>
      </c>
      <c r="H2247">
        <v>0.26600000000000001</v>
      </c>
      <c r="I2247">
        <f>Data[[#This Row],[nucleus_area_pct]]/Data[[#This Row],[cytoplasm_ratio]]</f>
        <v>271.80451127819549</v>
      </c>
      <c r="J2247">
        <v>0.80600000000000005</v>
      </c>
      <c r="K2247">
        <v>0.309</v>
      </c>
      <c r="L2247">
        <v>0.59</v>
      </c>
      <c r="M2247">
        <v>1.1000000000000001</v>
      </c>
      <c r="N2247">
        <v>0.876</v>
      </c>
      <c r="O2247">
        <v>715</v>
      </c>
      <c r="P2247">
        <v>105</v>
      </c>
      <c r="Q2247">
        <v>190</v>
      </c>
      <c r="R2247">
        <v>158</v>
      </c>
      <c r="S2247">
        <v>213</v>
      </c>
      <c r="T2247">
        <f>(Data[[#This Row],[mean_r]]/256)*100</f>
        <v>74.21875</v>
      </c>
      <c r="U2247">
        <f>(Data[[#This Row],[mean_g]]/256)*100</f>
        <v>61.71875</v>
      </c>
      <c r="V2247">
        <f>(Data[[#This Row],[mean_b]]/256)*100</f>
        <v>83.203125</v>
      </c>
      <c r="W2247">
        <v>0.51800000000000002</v>
      </c>
      <c r="X2247" t="s">
        <v>63</v>
      </c>
      <c r="Y2247" t="s">
        <v>45</v>
      </c>
      <c r="Z2247">
        <v>6824</v>
      </c>
      <c r="AA2247">
        <v>4.75</v>
      </c>
      <c r="AB2247">
        <v>14.5</v>
      </c>
      <c r="AC2247">
        <v>38.9</v>
      </c>
      <c r="AD2247">
        <v>370141</v>
      </c>
      <c r="AE2247">
        <v>87.5</v>
      </c>
      <c r="AF2247">
        <v>30.9</v>
      </c>
      <c r="AG2247" t="s">
        <v>46</v>
      </c>
      <c r="AH2247" t="s">
        <v>47</v>
      </c>
      <c r="AI2247" t="s">
        <v>43</v>
      </c>
      <c r="AJ2247">
        <v>60</v>
      </c>
      <c r="AK2247">
        <v>512</v>
      </c>
      <c r="AL2247">
        <v>0.67330000000000001</v>
      </c>
      <c r="AM2247">
        <v>0.81079999999999997</v>
      </c>
      <c r="AN2247">
        <v>0.68159999999999998</v>
      </c>
      <c r="AO2247">
        <f>Data[[#This Row],[labeller_confidence_score]]-Data[[#This Row],[cytodiffusion_classification_confidence]]</f>
        <v>-0.12919999999999998</v>
      </c>
    </row>
    <row r="2248" spans="1:41" x14ac:dyDescent="0.3">
      <c r="A2248" t="s">
        <v>2321</v>
      </c>
      <c r="B2248" t="s">
        <v>49</v>
      </c>
      <c r="C2248">
        <v>0</v>
      </c>
      <c r="D2248" t="s">
        <v>50</v>
      </c>
      <c r="E2248">
        <v>13.21</v>
      </c>
      <c r="F2248">
        <v>52.4</v>
      </c>
      <c r="G2248">
        <v>0.47599999999999998</v>
      </c>
      <c r="H2248">
        <v>0.46</v>
      </c>
      <c r="I2248">
        <f>Data[[#This Row],[nucleus_area_pct]]/Data[[#This Row],[cytoplasm_ratio]]</f>
        <v>113.91304347826086</v>
      </c>
      <c r="J2248">
        <v>0.76700000000000002</v>
      </c>
      <c r="K2248">
        <v>0.34300000000000003</v>
      </c>
      <c r="L2248">
        <v>3.31</v>
      </c>
      <c r="M2248">
        <v>2.8</v>
      </c>
      <c r="N2248">
        <v>0.73399999999999999</v>
      </c>
      <c r="O2248">
        <v>526</v>
      </c>
      <c r="P2248">
        <v>72</v>
      </c>
      <c r="Q2248">
        <v>212</v>
      </c>
      <c r="R2248">
        <v>148</v>
      </c>
      <c r="S2248">
        <v>198</v>
      </c>
      <c r="T2248">
        <f>(Data[[#This Row],[mean_r]]/256)*100</f>
        <v>82.8125</v>
      </c>
      <c r="U2248">
        <f>(Data[[#This Row],[mean_g]]/256)*100</f>
        <v>57.8125</v>
      </c>
      <c r="V2248">
        <f>(Data[[#This Row],[mean_b]]/256)*100</f>
        <v>77.34375</v>
      </c>
      <c r="W2248">
        <v>0.61299999999999999</v>
      </c>
      <c r="X2248" t="s">
        <v>51</v>
      </c>
      <c r="Y2248" t="s">
        <v>45</v>
      </c>
      <c r="Z2248">
        <v>1000</v>
      </c>
      <c r="AA2248">
        <v>4.24</v>
      </c>
      <c r="AB2248">
        <v>13</v>
      </c>
      <c r="AC2248">
        <v>46.4</v>
      </c>
      <c r="AD2248">
        <v>213084</v>
      </c>
      <c r="AE2248">
        <v>104.6</v>
      </c>
      <c r="AF2248">
        <v>35</v>
      </c>
      <c r="AG2248" t="s">
        <v>64</v>
      </c>
      <c r="AH2248" t="s">
        <v>42</v>
      </c>
      <c r="AI2248" t="s">
        <v>56</v>
      </c>
      <c r="AJ2248">
        <v>100</v>
      </c>
      <c r="AK2248">
        <v>224</v>
      </c>
      <c r="AL2248">
        <v>0.1038</v>
      </c>
      <c r="AM2248">
        <v>0.76039999999999996</v>
      </c>
      <c r="AN2248">
        <v>1</v>
      </c>
      <c r="AO2248">
        <f>Data[[#This Row],[labeller_confidence_score]]-Data[[#This Row],[cytodiffusion_classification_confidence]]</f>
        <v>0.23960000000000004</v>
      </c>
    </row>
    <row r="2249" spans="1:41" x14ac:dyDescent="0.3">
      <c r="A2249" t="s">
        <v>2322</v>
      </c>
      <c r="B2249" t="s">
        <v>54</v>
      </c>
      <c r="C2249">
        <v>0</v>
      </c>
      <c r="D2249" t="s">
        <v>54</v>
      </c>
      <c r="E2249">
        <v>8.25</v>
      </c>
      <c r="F2249">
        <v>0</v>
      </c>
      <c r="G2249">
        <v>0</v>
      </c>
      <c r="H2249">
        <v>1</v>
      </c>
      <c r="I2249">
        <f>Data[[#This Row],[nucleus_area_pct]]/Data[[#This Row],[cytoplasm_ratio]]</f>
        <v>0</v>
      </c>
      <c r="J2249">
        <v>0.89</v>
      </c>
      <c r="K2249">
        <v>0.11</v>
      </c>
      <c r="L2249">
        <v>0.69</v>
      </c>
      <c r="M2249">
        <v>1</v>
      </c>
      <c r="N2249">
        <v>0.997</v>
      </c>
      <c r="O2249">
        <v>185</v>
      </c>
      <c r="P2249">
        <v>44</v>
      </c>
      <c r="Q2249">
        <v>233</v>
      </c>
      <c r="R2249">
        <v>127</v>
      </c>
      <c r="S2249">
        <v>142</v>
      </c>
      <c r="T2249">
        <f>(Data[[#This Row],[mean_r]]/256)*100</f>
        <v>91.015625</v>
      </c>
      <c r="U2249">
        <f>(Data[[#This Row],[mean_g]]/256)*100</f>
        <v>49.609375</v>
      </c>
      <c r="V2249">
        <f>(Data[[#This Row],[mean_b]]/256)*100</f>
        <v>55.46875</v>
      </c>
      <c r="W2249">
        <v>0.505</v>
      </c>
      <c r="X2249" t="s">
        <v>39</v>
      </c>
      <c r="Y2249" t="s">
        <v>45</v>
      </c>
      <c r="Z2249">
        <v>5371</v>
      </c>
      <c r="AA2249">
        <v>4.99</v>
      </c>
      <c r="AB2249">
        <v>13.6</v>
      </c>
      <c r="AC2249">
        <v>41.4</v>
      </c>
      <c r="AD2249">
        <v>259991</v>
      </c>
      <c r="AE2249">
        <v>84.3</v>
      </c>
      <c r="AF2249">
        <v>34.700000000000003</v>
      </c>
      <c r="AG2249" t="s">
        <v>46</v>
      </c>
      <c r="AH2249" t="s">
        <v>47</v>
      </c>
      <c r="AI2249" t="s">
        <v>52</v>
      </c>
      <c r="AJ2249">
        <v>40</v>
      </c>
      <c r="AK2249">
        <v>360</v>
      </c>
      <c r="AL2249">
        <v>4.2799999999999998E-2</v>
      </c>
      <c r="AM2249">
        <v>0.85909999999999997</v>
      </c>
      <c r="AN2249">
        <v>0.82889999999999997</v>
      </c>
      <c r="AO2249">
        <f>Data[[#This Row],[labeller_confidence_score]]-Data[[#This Row],[cytodiffusion_classification_confidence]]</f>
        <v>-3.0200000000000005E-2</v>
      </c>
    </row>
    <row r="2250" spans="1:41" x14ac:dyDescent="0.3">
      <c r="A2250" t="s">
        <v>2323</v>
      </c>
      <c r="B2250" t="s">
        <v>58</v>
      </c>
      <c r="C2250">
        <v>1</v>
      </c>
      <c r="D2250" t="s">
        <v>38</v>
      </c>
      <c r="E2250">
        <v>12.43</v>
      </c>
      <c r="F2250">
        <v>93.8</v>
      </c>
      <c r="G2250">
        <v>0.70699999999999996</v>
      </c>
      <c r="H2250">
        <v>0.24399999999999999</v>
      </c>
      <c r="I2250">
        <f>Data[[#This Row],[nucleus_area_pct]]/Data[[#This Row],[cytoplasm_ratio]]</f>
        <v>384.42622950819674</v>
      </c>
      <c r="J2250">
        <v>0.82</v>
      </c>
      <c r="K2250">
        <v>0.38400000000000001</v>
      </c>
      <c r="L2250">
        <v>1.1599999999999999</v>
      </c>
      <c r="M2250">
        <v>1.1000000000000001</v>
      </c>
      <c r="N2250">
        <v>0.89900000000000002</v>
      </c>
      <c r="O2250">
        <v>547</v>
      </c>
      <c r="P2250">
        <v>83</v>
      </c>
      <c r="Q2250">
        <v>200</v>
      </c>
      <c r="R2250">
        <v>176</v>
      </c>
      <c r="S2250">
        <v>180</v>
      </c>
      <c r="T2250">
        <f>(Data[[#This Row],[mean_r]]/256)*100</f>
        <v>78.125</v>
      </c>
      <c r="U2250">
        <f>(Data[[#This Row],[mean_g]]/256)*100</f>
        <v>68.75</v>
      </c>
      <c r="V2250">
        <f>(Data[[#This Row],[mean_b]]/256)*100</f>
        <v>70.3125</v>
      </c>
      <c r="W2250">
        <v>0.76300000000000001</v>
      </c>
      <c r="X2250" t="s">
        <v>51</v>
      </c>
      <c r="Y2250" t="s">
        <v>45</v>
      </c>
      <c r="Z2250">
        <v>4134</v>
      </c>
      <c r="AA2250">
        <v>6.23</v>
      </c>
      <c r="AB2250">
        <v>12.5</v>
      </c>
      <c r="AC2250">
        <v>40.799999999999997</v>
      </c>
      <c r="AD2250">
        <v>183937</v>
      </c>
      <c r="AE2250">
        <v>86.9</v>
      </c>
      <c r="AF2250">
        <v>32.4</v>
      </c>
      <c r="AG2250" t="s">
        <v>64</v>
      </c>
      <c r="AH2250" t="s">
        <v>47</v>
      </c>
      <c r="AI2250" t="s">
        <v>52</v>
      </c>
      <c r="AJ2250">
        <v>40</v>
      </c>
      <c r="AK2250">
        <v>360</v>
      </c>
      <c r="AL2250">
        <v>0.76370000000000005</v>
      </c>
      <c r="AM2250">
        <v>0.60229999999999995</v>
      </c>
      <c r="AN2250">
        <v>0.71289999999999998</v>
      </c>
      <c r="AO2250">
        <f>Data[[#This Row],[labeller_confidence_score]]-Data[[#This Row],[cytodiffusion_classification_confidence]]</f>
        <v>0.11060000000000003</v>
      </c>
    </row>
    <row r="2251" spans="1:41" x14ac:dyDescent="0.3">
      <c r="A2251" t="s">
        <v>2324</v>
      </c>
      <c r="B2251" t="s">
        <v>62</v>
      </c>
      <c r="C2251">
        <v>0</v>
      </c>
      <c r="D2251" t="s">
        <v>50</v>
      </c>
      <c r="E2251">
        <v>7.86</v>
      </c>
      <c r="F2251">
        <v>74.3</v>
      </c>
      <c r="G2251">
        <v>0.92800000000000005</v>
      </c>
      <c r="H2251">
        <v>0.17499999999999999</v>
      </c>
      <c r="I2251">
        <f>Data[[#This Row],[nucleus_area_pct]]/Data[[#This Row],[cytoplasm_ratio]]</f>
        <v>424.57142857142856</v>
      </c>
      <c r="J2251">
        <v>0.85599999999999998</v>
      </c>
      <c r="K2251">
        <v>0.17199999999999999</v>
      </c>
      <c r="L2251">
        <v>1.21</v>
      </c>
      <c r="M2251">
        <v>1</v>
      </c>
      <c r="N2251">
        <v>0.92</v>
      </c>
      <c r="O2251">
        <v>223</v>
      </c>
      <c r="P2251">
        <v>48</v>
      </c>
      <c r="Q2251">
        <v>183</v>
      </c>
      <c r="R2251">
        <v>139</v>
      </c>
      <c r="S2251">
        <v>203</v>
      </c>
      <c r="T2251">
        <f>(Data[[#This Row],[mean_r]]/256)*100</f>
        <v>71.484375</v>
      </c>
      <c r="U2251">
        <f>(Data[[#This Row],[mean_g]]/256)*100</f>
        <v>54.296875</v>
      </c>
      <c r="V2251">
        <f>(Data[[#This Row],[mean_b]]/256)*100</f>
        <v>79.296875</v>
      </c>
      <c r="W2251">
        <v>0.76300000000000001</v>
      </c>
      <c r="X2251" t="s">
        <v>39</v>
      </c>
      <c r="Y2251" t="s">
        <v>40</v>
      </c>
      <c r="Z2251">
        <v>6593</v>
      </c>
      <c r="AA2251">
        <v>4.7300000000000004</v>
      </c>
      <c r="AB2251">
        <v>14.9</v>
      </c>
      <c r="AC2251">
        <v>42.2</v>
      </c>
      <c r="AD2251">
        <v>383370</v>
      </c>
      <c r="AE2251">
        <v>85.2</v>
      </c>
      <c r="AF2251">
        <v>34.799999999999997</v>
      </c>
      <c r="AG2251" t="s">
        <v>41</v>
      </c>
      <c r="AH2251" t="s">
        <v>42</v>
      </c>
      <c r="AI2251" t="s">
        <v>56</v>
      </c>
      <c r="AJ2251">
        <v>100</v>
      </c>
      <c r="AK2251">
        <v>512</v>
      </c>
      <c r="AL2251">
        <v>0.1361</v>
      </c>
      <c r="AM2251">
        <v>0.95009999999999994</v>
      </c>
      <c r="AN2251">
        <v>0.96830000000000005</v>
      </c>
      <c r="AO2251">
        <f>Data[[#This Row],[labeller_confidence_score]]-Data[[#This Row],[cytodiffusion_classification_confidence]]</f>
        <v>1.8200000000000105E-2</v>
      </c>
    </row>
    <row r="2252" spans="1:41" x14ac:dyDescent="0.3">
      <c r="A2252" t="s">
        <v>2325</v>
      </c>
      <c r="B2252" t="s">
        <v>87</v>
      </c>
      <c r="C2252">
        <v>0</v>
      </c>
      <c r="D2252" t="s">
        <v>50</v>
      </c>
      <c r="E2252">
        <v>12.87</v>
      </c>
      <c r="F2252">
        <v>56.3</v>
      </c>
      <c r="G2252">
        <v>0.64400000000000002</v>
      </c>
      <c r="H2252">
        <v>0.44900000000000001</v>
      </c>
      <c r="I2252">
        <f>Data[[#This Row],[nucleus_area_pct]]/Data[[#This Row],[cytoplasm_ratio]]</f>
        <v>125.38975501113585</v>
      </c>
      <c r="J2252">
        <v>0.71899999999999997</v>
      </c>
      <c r="K2252">
        <v>0.498</v>
      </c>
      <c r="L2252">
        <v>4.8499999999999996</v>
      </c>
      <c r="M2252">
        <v>1.8</v>
      </c>
      <c r="N2252">
        <v>0.76700000000000002</v>
      </c>
      <c r="O2252">
        <v>451</v>
      </c>
      <c r="P2252">
        <v>75</v>
      </c>
      <c r="Q2252">
        <v>233</v>
      </c>
      <c r="R2252">
        <v>158</v>
      </c>
      <c r="S2252">
        <v>157</v>
      </c>
      <c r="T2252">
        <f>(Data[[#This Row],[mean_r]]/256)*100</f>
        <v>91.015625</v>
      </c>
      <c r="U2252">
        <f>(Data[[#This Row],[mean_g]]/256)*100</f>
        <v>61.71875</v>
      </c>
      <c r="V2252">
        <f>(Data[[#This Row],[mean_b]]/256)*100</f>
        <v>61.328125</v>
      </c>
      <c r="W2252">
        <v>0.626</v>
      </c>
      <c r="X2252" t="s">
        <v>51</v>
      </c>
      <c r="Y2252" t="s">
        <v>40</v>
      </c>
      <c r="Z2252">
        <v>5108</v>
      </c>
      <c r="AA2252">
        <v>4.42</v>
      </c>
      <c r="AB2252">
        <v>13.8</v>
      </c>
      <c r="AC2252">
        <v>44.2</v>
      </c>
      <c r="AD2252">
        <v>354733</v>
      </c>
      <c r="AE2252">
        <v>93.8</v>
      </c>
      <c r="AF2252">
        <v>33.5</v>
      </c>
      <c r="AG2252" t="s">
        <v>41</v>
      </c>
      <c r="AH2252" t="s">
        <v>68</v>
      </c>
      <c r="AI2252" t="s">
        <v>56</v>
      </c>
      <c r="AJ2252">
        <v>100</v>
      </c>
      <c r="AK2252">
        <v>360</v>
      </c>
      <c r="AL2252">
        <v>8.9700000000000002E-2</v>
      </c>
      <c r="AM2252">
        <v>0.95989999999999998</v>
      </c>
      <c r="AN2252">
        <v>0.91590000000000005</v>
      </c>
      <c r="AO2252">
        <f>Data[[#This Row],[labeller_confidence_score]]-Data[[#This Row],[cytodiffusion_classification_confidence]]</f>
        <v>-4.3999999999999928E-2</v>
      </c>
    </row>
    <row r="2253" spans="1:41" x14ac:dyDescent="0.3">
      <c r="A2253" t="s">
        <v>2326</v>
      </c>
      <c r="B2253" t="s">
        <v>62</v>
      </c>
      <c r="C2253">
        <v>0</v>
      </c>
      <c r="D2253" t="s">
        <v>50</v>
      </c>
      <c r="E2253">
        <v>10.79</v>
      </c>
      <c r="F2253">
        <v>80.400000000000006</v>
      </c>
      <c r="G2253">
        <v>0.76400000000000001</v>
      </c>
      <c r="H2253">
        <v>0.20300000000000001</v>
      </c>
      <c r="I2253">
        <f>Data[[#This Row],[nucleus_area_pct]]/Data[[#This Row],[cytoplasm_ratio]]</f>
        <v>396.05911330049258</v>
      </c>
      <c r="J2253">
        <v>0.77900000000000003</v>
      </c>
      <c r="K2253">
        <v>0.157</v>
      </c>
      <c r="L2253">
        <v>0.88</v>
      </c>
      <c r="M2253">
        <v>1</v>
      </c>
      <c r="N2253">
        <v>0.95899999999999996</v>
      </c>
      <c r="O2253">
        <v>306</v>
      </c>
      <c r="P2253">
        <v>49</v>
      </c>
      <c r="Q2253">
        <v>184</v>
      </c>
      <c r="R2253">
        <v>139</v>
      </c>
      <c r="S2253">
        <v>192</v>
      </c>
      <c r="T2253">
        <f>(Data[[#This Row],[mean_r]]/256)*100</f>
        <v>71.875</v>
      </c>
      <c r="U2253">
        <f>(Data[[#This Row],[mean_g]]/256)*100</f>
        <v>54.296875</v>
      </c>
      <c r="V2253">
        <f>(Data[[#This Row],[mean_b]]/256)*100</f>
        <v>75</v>
      </c>
      <c r="W2253">
        <v>0.73199999999999998</v>
      </c>
      <c r="X2253" t="s">
        <v>51</v>
      </c>
      <c r="Y2253" t="s">
        <v>40</v>
      </c>
      <c r="Z2253">
        <v>8040</v>
      </c>
      <c r="AA2253">
        <v>5.08</v>
      </c>
      <c r="AB2253">
        <v>16.8</v>
      </c>
      <c r="AC2253">
        <v>34.6</v>
      </c>
      <c r="AD2253">
        <v>216229</v>
      </c>
      <c r="AE2253">
        <v>81.8</v>
      </c>
      <c r="AF2253">
        <v>33.5</v>
      </c>
      <c r="AG2253" t="s">
        <v>41</v>
      </c>
      <c r="AH2253" t="s">
        <v>42</v>
      </c>
      <c r="AI2253" t="s">
        <v>52</v>
      </c>
      <c r="AJ2253">
        <v>100</v>
      </c>
      <c r="AK2253">
        <v>512</v>
      </c>
      <c r="AL2253">
        <v>2.8400000000000002E-2</v>
      </c>
      <c r="AM2253">
        <v>0.8982</v>
      </c>
      <c r="AN2253">
        <v>0.9829</v>
      </c>
      <c r="AO2253">
        <f>Data[[#This Row],[labeller_confidence_score]]-Data[[#This Row],[cytodiffusion_classification_confidence]]</f>
        <v>8.4699999999999998E-2</v>
      </c>
    </row>
    <row r="2254" spans="1:41" x14ac:dyDescent="0.3">
      <c r="A2254" t="s">
        <v>2327</v>
      </c>
      <c r="B2254" t="s">
        <v>62</v>
      </c>
      <c r="C2254">
        <v>0</v>
      </c>
      <c r="D2254" t="s">
        <v>50</v>
      </c>
      <c r="E2254">
        <v>9.1199999999999992</v>
      </c>
      <c r="F2254">
        <v>78.099999999999994</v>
      </c>
      <c r="G2254">
        <v>0.72899999999999998</v>
      </c>
      <c r="H2254">
        <v>0.18</v>
      </c>
      <c r="I2254">
        <f>Data[[#This Row],[nucleus_area_pct]]/Data[[#This Row],[cytoplasm_ratio]]</f>
        <v>433.88888888888886</v>
      </c>
      <c r="J2254">
        <v>0.88900000000000001</v>
      </c>
      <c r="K2254">
        <v>0.26100000000000001</v>
      </c>
      <c r="L2254">
        <v>1.1399999999999999</v>
      </c>
      <c r="M2254">
        <v>1.1000000000000001</v>
      </c>
      <c r="N2254">
        <v>0.84899999999999998</v>
      </c>
      <c r="O2254">
        <v>314</v>
      </c>
      <c r="P2254">
        <v>50</v>
      </c>
      <c r="Q2254">
        <v>211</v>
      </c>
      <c r="R2254">
        <v>161</v>
      </c>
      <c r="S2254">
        <v>172</v>
      </c>
      <c r="T2254">
        <f>(Data[[#This Row],[mean_r]]/256)*100</f>
        <v>82.421875</v>
      </c>
      <c r="U2254">
        <f>(Data[[#This Row],[mean_g]]/256)*100</f>
        <v>62.890625</v>
      </c>
      <c r="V2254">
        <f>(Data[[#This Row],[mean_b]]/256)*100</f>
        <v>67.1875</v>
      </c>
      <c r="W2254">
        <v>0.76400000000000001</v>
      </c>
      <c r="X2254" t="s">
        <v>51</v>
      </c>
      <c r="Y2254" t="s">
        <v>40</v>
      </c>
      <c r="Z2254">
        <v>9487</v>
      </c>
      <c r="AA2254">
        <v>5.0599999999999996</v>
      </c>
      <c r="AB2254">
        <v>11.5</v>
      </c>
      <c r="AC2254">
        <v>43.7</v>
      </c>
      <c r="AD2254">
        <v>200451</v>
      </c>
      <c r="AE2254">
        <v>92.4</v>
      </c>
      <c r="AF2254">
        <v>33.299999999999997</v>
      </c>
      <c r="AG2254" t="s">
        <v>64</v>
      </c>
      <c r="AH2254" t="s">
        <v>42</v>
      </c>
      <c r="AI2254" t="s">
        <v>56</v>
      </c>
      <c r="AJ2254">
        <v>40</v>
      </c>
      <c r="AK2254">
        <v>360</v>
      </c>
      <c r="AL2254">
        <v>7.2900000000000006E-2</v>
      </c>
      <c r="AM2254">
        <v>0.99160000000000004</v>
      </c>
      <c r="AN2254">
        <v>0.93700000000000006</v>
      </c>
      <c r="AO2254">
        <f>Data[[#This Row],[labeller_confidence_score]]-Data[[#This Row],[cytodiffusion_classification_confidence]]</f>
        <v>-5.4599999999999982E-2</v>
      </c>
    </row>
    <row r="2255" spans="1:41" x14ac:dyDescent="0.3">
      <c r="A2255" t="s">
        <v>2328</v>
      </c>
      <c r="B2255" t="s">
        <v>62</v>
      </c>
      <c r="C2255">
        <v>0</v>
      </c>
      <c r="D2255" t="s">
        <v>50</v>
      </c>
      <c r="E2255">
        <v>9.57</v>
      </c>
      <c r="F2255">
        <v>72.599999999999994</v>
      </c>
      <c r="G2255">
        <v>0.93600000000000005</v>
      </c>
      <c r="H2255">
        <v>0.223</v>
      </c>
      <c r="I2255">
        <f>Data[[#This Row],[nucleus_area_pct]]/Data[[#This Row],[cytoplasm_ratio]]</f>
        <v>325.56053811659189</v>
      </c>
      <c r="J2255">
        <v>0.872</v>
      </c>
      <c r="K2255">
        <v>0.27800000000000002</v>
      </c>
      <c r="L2255">
        <v>1.29</v>
      </c>
      <c r="M2255">
        <v>1</v>
      </c>
      <c r="N2255">
        <v>0.83399999999999996</v>
      </c>
      <c r="O2255">
        <v>296</v>
      </c>
      <c r="P2255">
        <v>68</v>
      </c>
      <c r="Q2255">
        <v>193</v>
      </c>
      <c r="R2255">
        <v>166</v>
      </c>
      <c r="S2255">
        <v>205</v>
      </c>
      <c r="T2255">
        <f>(Data[[#This Row],[mean_r]]/256)*100</f>
        <v>75.390625</v>
      </c>
      <c r="U2255">
        <f>(Data[[#This Row],[mean_g]]/256)*100</f>
        <v>64.84375</v>
      </c>
      <c r="V2255">
        <f>(Data[[#This Row],[mean_b]]/256)*100</f>
        <v>80.078125</v>
      </c>
      <c r="W2255">
        <v>0.73799999999999999</v>
      </c>
      <c r="X2255" t="s">
        <v>39</v>
      </c>
      <c r="Y2255" t="s">
        <v>40</v>
      </c>
      <c r="Z2255">
        <v>7425</v>
      </c>
      <c r="AA2255">
        <v>4.4400000000000004</v>
      </c>
      <c r="AB2255">
        <v>12.1</v>
      </c>
      <c r="AC2255">
        <v>36.6</v>
      </c>
      <c r="AD2255">
        <v>153987</v>
      </c>
      <c r="AE2255">
        <v>83.1</v>
      </c>
      <c r="AF2255">
        <v>35</v>
      </c>
      <c r="AG2255" t="s">
        <v>64</v>
      </c>
      <c r="AH2255" t="s">
        <v>42</v>
      </c>
      <c r="AI2255" t="s">
        <v>52</v>
      </c>
      <c r="AJ2255">
        <v>40</v>
      </c>
      <c r="AK2255">
        <v>256</v>
      </c>
      <c r="AL2255">
        <v>0.1178</v>
      </c>
      <c r="AM2255">
        <v>0.94710000000000005</v>
      </c>
      <c r="AN2255">
        <v>0.84609999999999996</v>
      </c>
      <c r="AO2255">
        <f>Data[[#This Row],[labeller_confidence_score]]-Data[[#This Row],[cytodiffusion_classification_confidence]]</f>
        <v>-0.10100000000000009</v>
      </c>
    </row>
    <row r="2256" spans="1:41" x14ac:dyDescent="0.3">
      <c r="A2256" t="s">
        <v>2329</v>
      </c>
      <c r="B2256" t="s">
        <v>60</v>
      </c>
      <c r="C2256">
        <v>0</v>
      </c>
      <c r="D2256" t="s">
        <v>50</v>
      </c>
      <c r="E2256">
        <v>17.350000000000001</v>
      </c>
      <c r="F2256">
        <v>77.2</v>
      </c>
      <c r="G2256">
        <v>0.60299999999999998</v>
      </c>
      <c r="H2256">
        <v>0.36199999999999999</v>
      </c>
      <c r="I2256">
        <f>Data[[#This Row],[nucleus_area_pct]]/Data[[#This Row],[cytoplasm_ratio]]</f>
        <v>213.25966850828732</v>
      </c>
      <c r="J2256">
        <v>0.73899999999999999</v>
      </c>
      <c r="K2256">
        <v>0.38900000000000001</v>
      </c>
      <c r="L2256">
        <v>1.35</v>
      </c>
      <c r="M2256">
        <v>1.5</v>
      </c>
      <c r="N2256">
        <v>0.75900000000000001</v>
      </c>
      <c r="O2256">
        <v>478</v>
      </c>
      <c r="P2256">
        <v>91</v>
      </c>
      <c r="Q2256">
        <v>213</v>
      </c>
      <c r="R2256">
        <v>174</v>
      </c>
      <c r="S2256">
        <v>188</v>
      </c>
      <c r="T2256">
        <f>(Data[[#This Row],[mean_r]]/256)*100</f>
        <v>83.203125</v>
      </c>
      <c r="U2256">
        <f>(Data[[#This Row],[mean_g]]/256)*100</f>
        <v>67.96875</v>
      </c>
      <c r="V2256">
        <f>(Data[[#This Row],[mean_b]]/256)*100</f>
        <v>73.4375</v>
      </c>
      <c r="W2256">
        <v>0.55500000000000005</v>
      </c>
      <c r="X2256" t="s">
        <v>39</v>
      </c>
      <c r="Y2256" t="s">
        <v>40</v>
      </c>
      <c r="Z2256">
        <v>4879</v>
      </c>
      <c r="AA2256">
        <v>4.24</v>
      </c>
      <c r="AB2256">
        <v>11.2</v>
      </c>
      <c r="AC2256">
        <v>50.4</v>
      </c>
      <c r="AD2256">
        <v>212966</v>
      </c>
      <c r="AE2256">
        <v>70.099999999999994</v>
      </c>
      <c r="AF2256">
        <v>31.4</v>
      </c>
      <c r="AG2256" t="s">
        <v>46</v>
      </c>
      <c r="AH2256" t="s">
        <v>47</v>
      </c>
      <c r="AI2256" t="s">
        <v>56</v>
      </c>
      <c r="AJ2256">
        <v>60</v>
      </c>
      <c r="AK2256">
        <v>512</v>
      </c>
      <c r="AL2256">
        <v>0.108</v>
      </c>
      <c r="AM2256">
        <v>0.97509999999999997</v>
      </c>
      <c r="AN2256">
        <v>0.96330000000000005</v>
      </c>
      <c r="AO2256">
        <f>Data[[#This Row],[labeller_confidence_score]]-Data[[#This Row],[cytodiffusion_classification_confidence]]</f>
        <v>-1.1799999999999922E-2</v>
      </c>
    </row>
    <row r="2257" spans="1:41" x14ac:dyDescent="0.3">
      <c r="A2257" t="s">
        <v>2330</v>
      </c>
      <c r="B2257" t="s">
        <v>60</v>
      </c>
      <c r="C2257">
        <v>0</v>
      </c>
      <c r="D2257" t="s">
        <v>50</v>
      </c>
      <c r="E2257">
        <v>16.690000000000001</v>
      </c>
      <c r="F2257">
        <v>60.5</v>
      </c>
      <c r="G2257">
        <v>0.53200000000000003</v>
      </c>
      <c r="H2257">
        <v>0.39500000000000002</v>
      </c>
      <c r="I2257">
        <f>Data[[#This Row],[nucleus_area_pct]]/Data[[#This Row],[cytoplasm_ratio]]</f>
        <v>153.1645569620253</v>
      </c>
      <c r="J2257">
        <v>0.67700000000000005</v>
      </c>
      <c r="K2257">
        <v>0.48499999999999999</v>
      </c>
      <c r="L2257">
        <v>1.9</v>
      </c>
      <c r="M2257">
        <v>1</v>
      </c>
      <c r="N2257">
        <v>0.75</v>
      </c>
      <c r="O2257">
        <v>544</v>
      </c>
      <c r="P2257">
        <v>93</v>
      </c>
      <c r="Q2257">
        <v>196</v>
      </c>
      <c r="R2257">
        <v>152</v>
      </c>
      <c r="S2257">
        <v>172</v>
      </c>
      <c r="T2257">
        <f>(Data[[#This Row],[mean_r]]/256)*100</f>
        <v>76.5625</v>
      </c>
      <c r="U2257">
        <f>(Data[[#This Row],[mean_g]]/256)*100</f>
        <v>59.375</v>
      </c>
      <c r="V2257">
        <f>(Data[[#This Row],[mean_b]]/256)*100</f>
        <v>67.1875</v>
      </c>
      <c r="W2257">
        <v>0.66900000000000004</v>
      </c>
      <c r="X2257" t="s">
        <v>51</v>
      </c>
      <c r="Y2257" t="s">
        <v>45</v>
      </c>
      <c r="Z2257">
        <v>3556</v>
      </c>
      <c r="AA2257">
        <v>3.69</v>
      </c>
      <c r="AB2257">
        <v>13.9</v>
      </c>
      <c r="AC2257">
        <v>42.6</v>
      </c>
      <c r="AD2257">
        <v>394058</v>
      </c>
      <c r="AE2257">
        <v>94.3</v>
      </c>
      <c r="AF2257">
        <v>31.9</v>
      </c>
      <c r="AG2257" t="s">
        <v>64</v>
      </c>
      <c r="AH2257" t="s">
        <v>42</v>
      </c>
      <c r="AI2257" t="s">
        <v>43</v>
      </c>
      <c r="AJ2257">
        <v>60</v>
      </c>
      <c r="AK2257">
        <v>360</v>
      </c>
      <c r="AL2257">
        <v>6.9900000000000004E-2</v>
      </c>
      <c r="AM2257">
        <v>0.98350000000000004</v>
      </c>
      <c r="AN2257">
        <v>0.80659999999999998</v>
      </c>
      <c r="AO2257">
        <f>Data[[#This Row],[labeller_confidence_score]]-Data[[#This Row],[cytodiffusion_classification_confidence]]</f>
        <v>-0.17690000000000006</v>
      </c>
    </row>
    <row r="2258" spans="1:41" x14ac:dyDescent="0.3">
      <c r="A2258" t="s">
        <v>2331</v>
      </c>
      <c r="B2258" t="s">
        <v>74</v>
      </c>
      <c r="C2258">
        <v>0</v>
      </c>
      <c r="D2258" t="s">
        <v>75</v>
      </c>
      <c r="E2258">
        <v>2.89</v>
      </c>
      <c r="F2258">
        <v>0</v>
      </c>
      <c r="G2258">
        <v>0</v>
      </c>
      <c r="H2258">
        <v>1</v>
      </c>
      <c r="I2258">
        <f>Data[[#This Row],[nucleus_area_pct]]/Data[[#This Row],[cytoplasm_ratio]]</f>
        <v>0</v>
      </c>
      <c r="J2258">
        <v>0.82499999999999996</v>
      </c>
      <c r="K2258">
        <v>0.39100000000000001</v>
      </c>
      <c r="L2258">
        <v>1.65</v>
      </c>
      <c r="M2258">
        <v>1</v>
      </c>
      <c r="N2258">
        <v>0.82099999999999995</v>
      </c>
      <c r="O2258">
        <v>31</v>
      </c>
      <c r="P2258">
        <v>17</v>
      </c>
      <c r="Q2258">
        <v>214</v>
      </c>
      <c r="R2258">
        <v>150</v>
      </c>
      <c r="S2258">
        <v>162</v>
      </c>
      <c r="T2258">
        <f>(Data[[#This Row],[mean_r]]/256)*100</f>
        <v>83.59375</v>
      </c>
      <c r="U2258">
        <f>(Data[[#This Row],[mean_g]]/256)*100</f>
        <v>58.59375</v>
      </c>
      <c r="V2258">
        <f>(Data[[#This Row],[mean_b]]/256)*100</f>
        <v>63.28125</v>
      </c>
      <c r="W2258">
        <v>0.45400000000000001</v>
      </c>
      <c r="X2258" t="s">
        <v>39</v>
      </c>
      <c r="Y2258" t="s">
        <v>45</v>
      </c>
      <c r="Z2258">
        <v>6095</v>
      </c>
      <c r="AA2258">
        <v>3.42</v>
      </c>
      <c r="AB2258">
        <v>12</v>
      </c>
      <c r="AC2258">
        <v>33.299999999999997</v>
      </c>
      <c r="AD2258">
        <v>379623</v>
      </c>
      <c r="AE2258">
        <v>97.7</v>
      </c>
      <c r="AF2258">
        <v>33.1</v>
      </c>
      <c r="AG2258" t="s">
        <v>46</v>
      </c>
      <c r="AH2258" t="s">
        <v>42</v>
      </c>
      <c r="AI2258" t="s">
        <v>52</v>
      </c>
      <c r="AJ2258">
        <v>60</v>
      </c>
      <c r="AK2258">
        <v>256</v>
      </c>
      <c r="AL2258">
        <v>0.1192</v>
      </c>
      <c r="AM2258">
        <v>0.9345</v>
      </c>
      <c r="AN2258">
        <v>0.9083</v>
      </c>
      <c r="AO2258">
        <f>Data[[#This Row],[labeller_confidence_score]]-Data[[#This Row],[cytodiffusion_classification_confidence]]</f>
        <v>-2.6200000000000001E-2</v>
      </c>
    </row>
    <row r="2259" spans="1:41" x14ac:dyDescent="0.3">
      <c r="A2259" t="s">
        <v>2332</v>
      </c>
      <c r="B2259" t="s">
        <v>62</v>
      </c>
      <c r="C2259">
        <v>0</v>
      </c>
      <c r="D2259" t="s">
        <v>50</v>
      </c>
      <c r="E2259">
        <v>8.5500000000000007</v>
      </c>
      <c r="F2259">
        <v>77.599999999999994</v>
      </c>
      <c r="G2259">
        <v>0.82799999999999996</v>
      </c>
      <c r="H2259">
        <v>0.223</v>
      </c>
      <c r="I2259">
        <f>Data[[#This Row],[nucleus_area_pct]]/Data[[#This Row],[cytoplasm_ratio]]</f>
        <v>347.98206278026902</v>
      </c>
      <c r="J2259">
        <v>0.874</v>
      </c>
      <c r="K2259">
        <v>0.158</v>
      </c>
      <c r="L2259">
        <v>0.96</v>
      </c>
      <c r="M2259">
        <v>1</v>
      </c>
      <c r="N2259">
        <v>0.93</v>
      </c>
      <c r="O2259">
        <v>247</v>
      </c>
      <c r="P2259">
        <v>53</v>
      </c>
      <c r="Q2259">
        <v>203</v>
      </c>
      <c r="R2259">
        <v>154</v>
      </c>
      <c r="S2259">
        <v>196</v>
      </c>
      <c r="T2259">
        <f>(Data[[#This Row],[mean_r]]/256)*100</f>
        <v>79.296875</v>
      </c>
      <c r="U2259">
        <f>(Data[[#This Row],[mean_g]]/256)*100</f>
        <v>60.15625</v>
      </c>
      <c r="V2259">
        <f>(Data[[#This Row],[mean_b]]/256)*100</f>
        <v>76.5625</v>
      </c>
      <c r="W2259">
        <v>0.56299999999999994</v>
      </c>
      <c r="X2259" t="s">
        <v>51</v>
      </c>
      <c r="Y2259" t="s">
        <v>45</v>
      </c>
      <c r="Z2259">
        <v>6262</v>
      </c>
      <c r="AA2259">
        <v>3.3</v>
      </c>
      <c r="AB2259">
        <v>13.6</v>
      </c>
      <c r="AC2259">
        <v>40.700000000000003</v>
      </c>
      <c r="AD2259">
        <v>212312</v>
      </c>
      <c r="AE2259">
        <v>97.2</v>
      </c>
      <c r="AF2259">
        <v>34.700000000000003</v>
      </c>
      <c r="AG2259" t="s">
        <v>46</v>
      </c>
      <c r="AH2259" t="s">
        <v>68</v>
      </c>
      <c r="AI2259" t="s">
        <v>56</v>
      </c>
      <c r="AJ2259">
        <v>40</v>
      </c>
      <c r="AK2259">
        <v>360</v>
      </c>
      <c r="AL2259">
        <v>0.10589999999999999</v>
      </c>
      <c r="AM2259">
        <v>0.88800000000000001</v>
      </c>
      <c r="AN2259">
        <v>0.81489999999999996</v>
      </c>
      <c r="AO2259">
        <f>Data[[#This Row],[labeller_confidence_score]]-Data[[#This Row],[cytodiffusion_classification_confidence]]</f>
        <v>-7.3100000000000054E-2</v>
      </c>
    </row>
    <row r="2260" spans="1:41" x14ac:dyDescent="0.3">
      <c r="A2260" t="s">
        <v>2333</v>
      </c>
      <c r="B2260" t="s">
        <v>49</v>
      </c>
      <c r="C2260">
        <v>0</v>
      </c>
      <c r="D2260" t="s">
        <v>50</v>
      </c>
      <c r="E2260">
        <v>12.38</v>
      </c>
      <c r="F2260">
        <v>60.9</v>
      </c>
      <c r="G2260">
        <v>0.64800000000000002</v>
      </c>
      <c r="H2260">
        <v>0.53</v>
      </c>
      <c r="I2260">
        <f>Data[[#This Row],[nucleus_area_pct]]/Data[[#This Row],[cytoplasm_ratio]]</f>
        <v>114.90566037735849</v>
      </c>
      <c r="J2260">
        <v>0.78200000000000003</v>
      </c>
      <c r="K2260">
        <v>0.42399999999999999</v>
      </c>
      <c r="L2260">
        <v>3.87</v>
      </c>
      <c r="M2260">
        <v>3.1</v>
      </c>
      <c r="N2260">
        <v>0.80400000000000005</v>
      </c>
      <c r="O2260">
        <v>420</v>
      </c>
      <c r="P2260">
        <v>79</v>
      </c>
      <c r="Q2260">
        <v>223</v>
      </c>
      <c r="R2260">
        <v>156</v>
      </c>
      <c r="S2260">
        <v>162</v>
      </c>
      <c r="T2260">
        <f>(Data[[#This Row],[mean_r]]/256)*100</f>
        <v>87.109375</v>
      </c>
      <c r="U2260">
        <f>(Data[[#This Row],[mean_g]]/256)*100</f>
        <v>60.9375</v>
      </c>
      <c r="V2260">
        <f>(Data[[#This Row],[mean_b]]/256)*100</f>
        <v>63.28125</v>
      </c>
      <c r="W2260">
        <v>0.66700000000000004</v>
      </c>
      <c r="X2260" t="s">
        <v>51</v>
      </c>
      <c r="Y2260" t="s">
        <v>40</v>
      </c>
      <c r="Z2260">
        <v>4704</v>
      </c>
      <c r="AA2260">
        <v>5.33</v>
      </c>
      <c r="AB2260">
        <v>17.100000000000001</v>
      </c>
      <c r="AC2260">
        <v>49.2</v>
      </c>
      <c r="AD2260">
        <v>152984</v>
      </c>
      <c r="AE2260">
        <v>91</v>
      </c>
      <c r="AF2260">
        <v>35.200000000000003</v>
      </c>
      <c r="AG2260" t="s">
        <v>64</v>
      </c>
      <c r="AH2260" t="s">
        <v>47</v>
      </c>
      <c r="AI2260" t="s">
        <v>56</v>
      </c>
      <c r="AJ2260">
        <v>100</v>
      </c>
      <c r="AK2260">
        <v>512</v>
      </c>
      <c r="AL2260">
        <v>6.0400000000000002E-2</v>
      </c>
      <c r="AM2260">
        <v>0.84319999999999995</v>
      </c>
      <c r="AN2260">
        <v>0.82669999999999999</v>
      </c>
      <c r="AO2260">
        <f>Data[[#This Row],[labeller_confidence_score]]-Data[[#This Row],[cytodiffusion_classification_confidence]]</f>
        <v>-1.6499999999999959E-2</v>
      </c>
    </row>
    <row r="2261" spans="1:41" x14ac:dyDescent="0.3">
      <c r="A2261" t="s">
        <v>2334</v>
      </c>
      <c r="B2261" t="s">
        <v>49</v>
      </c>
      <c r="C2261">
        <v>0</v>
      </c>
      <c r="D2261" t="s">
        <v>50</v>
      </c>
      <c r="E2261">
        <v>9.81</v>
      </c>
      <c r="F2261">
        <v>48.7</v>
      </c>
      <c r="G2261">
        <v>0.53600000000000003</v>
      </c>
      <c r="H2261">
        <v>0.47099999999999997</v>
      </c>
      <c r="I2261">
        <f>Data[[#This Row],[nucleus_area_pct]]/Data[[#This Row],[cytoplasm_ratio]]</f>
        <v>103.39702760084927</v>
      </c>
      <c r="J2261">
        <v>0.69899999999999995</v>
      </c>
      <c r="K2261">
        <v>0.37</v>
      </c>
      <c r="L2261">
        <v>3.78</v>
      </c>
      <c r="M2261">
        <v>3.5</v>
      </c>
      <c r="N2261">
        <v>0.86699999999999999</v>
      </c>
      <c r="O2261">
        <v>390</v>
      </c>
      <c r="P2261">
        <v>65</v>
      </c>
      <c r="Q2261">
        <v>222</v>
      </c>
      <c r="R2261">
        <v>165</v>
      </c>
      <c r="S2261">
        <v>167</v>
      </c>
      <c r="T2261">
        <f>(Data[[#This Row],[mean_r]]/256)*100</f>
        <v>86.71875</v>
      </c>
      <c r="U2261">
        <f>(Data[[#This Row],[mean_g]]/256)*100</f>
        <v>64.453125</v>
      </c>
      <c r="V2261">
        <f>(Data[[#This Row],[mean_b]]/256)*100</f>
        <v>65.234375</v>
      </c>
      <c r="W2261">
        <v>0.59399999999999997</v>
      </c>
      <c r="X2261" t="s">
        <v>63</v>
      </c>
      <c r="Y2261" t="s">
        <v>45</v>
      </c>
      <c r="Z2261">
        <v>10911</v>
      </c>
      <c r="AA2261">
        <v>5.28</v>
      </c>
      <c r="AB2261">
        <v>14</v>
      </c>
      <c r="AC2261">
        <v>47.5</v>
      </c>
      <c r="AD2261">
        <v>268063</v>
      </c>
      <c r="AE2261">
        <v>88.7</v>
      </c>
      <c r="AF2261">
        <v>31.9</v>
      </c>
      <c r="AG2261" t="s">
        <v>41</v>
      </c>
      <c r="AH2261" t="s">
        <v>47</v>
      </c>
      <c r="AI2261" t="s">
        <v>52</v>
      </c>
      <c r="AJ2261">
        <v>40</v>
      </c>
      <c r="AK2261">
        <v>512</v>
      </c>
      <c r="AL2261">
        <v>0.16919999999999999</v>
      </c>
      <c r="AM2261">
        <v>0.98399999999999999</v>
      </c>
      <c r="AN2261">
        <v>0.87350000000000005</v>
      </c>
      <c r="AO2261">
        <f>Data[[#This Row],[labeller_confidence_score]]-Data[[#This Row],[cytodiffusion_classification_confidence]]</f>
        <v>-0.11049999999999993</v>
      </c>
    </row>
    <row r="2262" spans="1:41" x14ac:dyDescent="0.3">
      <c r="A2262" t="s">
        <v>2335</v>
      </c>
      <c r="B2262" t="s">
        <v>54</v>
      </c>
      <c r="C2262">
        <v>0</v>
      </c>
      <c r="D2262" t="s">
        <v>54</v>
      </c>
      <c r="E2262">
        <v>7.28</v>
      </c>
      <c r="F2262">
        <v>0</v>
      </c>
      <c r="G2262">
        <v>0</v>
      </c>
      <c r="H2262">
        <v>1</v>
      </c>
      <c r="I2262">
        <f>Data[[#This Row],[nucleus_area_pct]]/Data[[#This Row],[cytoplasm_ratio]]</f>
        <v>0</v>
      </c>
      <c r="J2262">
        <v>0.86299999999999999</v>
      </c>
      <c r="K2262">
        <v>0.27800000000000002</v>
      </c>
      <c r="L2262">
        <v>0.27</v>
      </c>
      <c r="M2262">
        <v>1</v>
      </c>
      <c r="N2262">
        <v>0.93400000000000005</v>
      </c>
      <c r="O2262">
        <v>214</v>
      </c>
      <c r="P2262">
        <v>46</v>
      </c>
      <c r="Q2262">
        <v>233</v>
      </c>
      <c r="R2262">
        <v>116</v>
      </c>
      <c r="S2262">
        <v>123</v>
      </c>
      <c r="T2262">
        <f>(Data[[#This Row],[mean_r]]/256)*100</f>
        <v>91.015625</v>
      </c>
      <c r="U2262">
        <f>(Data[[#This Row],[mean_g]]/256)*100</f>
        <v>45.3125</v>
      </c>
      <c r="V2262">
        <f>(Data[[#This Row],[mean_b]]/256)*100</f>
        <v>48.046875</v>
      </c>
      <c r="W2262">
        <v>0.51200000000000001</v>
      </c>
      <c r="X2262" t="s">
        <v>51</v>
      </c>
      <c r="Y2262" t="s">
        <v>45</v>
      </c>
      <c r="Z2262">
        <v>5334</v>
      </c>
      <c r="AA2262">
        <v>4.99</v>
      </c>
      <c r="AB2262">
        <v>13</v>
      </c>
      <c r="AC2262">
        <v>42.3</v>
      </c>
      <c r="AD2262">
        <v>255975</v>
      </c>
      <c r="AE2262">
        <v>83.3</v>
      </c>
      <c r="AF2262">
        <v>32.5</v>
      </c>
      <c r="AG2262" t="s">
        <v>46</v>
      </c>
      <c r="AH2262" t="s">
        <v>68</v>
      </c>
      <c r="AI2262" t="s">
        <v>56</v>
      </c>
      <c r="AJ2262">
        <v>60</v>
      </c>
      <c r="AK2262">
        <v>360</v>
      </c>
      <c r="AL2262">
        <v>0</v>
      </c>
      <c r="AM2262">
        <v>0.92630000000000001</v>
      </c>
      <c r="AN2262">
        <v>0.91739999999999999</v>
      </c>
      <c r="AO2262">
        <f>Data[[#This Row],[labeller_confidence_score]]-Data[[#This Row],[cytodiffusion_classification_confidence]]</f>
        <v>-8.900000000000019E-3</v>
      </c>
    </row>
    <row r="2263" spans="1:41" x14ac:dyDescent="0.3">
      <c r="A2263" t="s">
        <v>2336</v>
      </c>
      <c r="B2263" t="s">
        <v>62</v>
      </c>
      <c r="C2263">
        <v>0</v>
      </c>
      <c r="D2263" t="s">
        <v>50</v>
      </c>
      <c r="E2263">
        <v>9.0399999999999991</v>
      </c>
      <c r="F2263">
        <v>79.099999999999994</v>
      </c>
      <c r="G2263">
        <v>0.75</v>
      </c>
      <c r="H2263">
        <v>0.27600000000000002</v>
      </c>
      <c r="I2263">
        <f>Data[[#This Row],[nucleus_area_pct]]/Data[[#This Row],[cytoplasm_ratio]]</f>
        <v>286.59420289855069</v>
      </c>
      <c r="J2263">
        <v>0.80400000000000005</v>
      </c>
      <c r="K2263">
        <v>0.11600000000000001</v>
      </c>
      <c r="L2263">
        <v>1.24</v>
      </c>
      <c r="M2263">
        <v>1</v>
      </c>
      <c r="N2263">
        <v>0.88300000000000001</v>
      </c>
      <c r="O2263">
        <v>236</v>
      </c>
      <c r="P2263">
        <v>60</v>
      </c>
      <c r="Q2263">
        <v>202</v>
      </c>
      <c r="R2263">
        <v>156</v>
      </c>
      <c r="S2263">
        <v>188</v>
      </c>
      <c r="T2263">
        <f>(Data[[#This Row],[mean_r]]/256)*100</f>
        <v>78.90625</v>
      </c>
      <c r="U2263">
        <f>(Data[[#This Row],[mean_g]]/256)*100</f>
        <v>60.9375</v>
      </c>
      <c r="V2263">
        <f>(Data[[#This Row],[mean_b]]/256)*100</f>
        <v>73.4375</v>
      </c>
      <c r="W2263">
        <v>0.67500000000000004</v>
      </c>
      <c r="X2263" t="s">
        <v>51</v>
      </c>
      <c r="Y2263" t="s">
        <v>45</v>
      </c>
      <c r="Z2263">
        <v>6592</v>
      </c>
      <c r="AA2263">
        <v>4.6100000000000003</v>
      </c>
      <c r="AB2263">
        <v>13.6</v>
      </c>
      <c r="AC2263">
        <v>37.6</v>
      </c>
      <c r="AD2263">
        <v>214211</v>
      </c>
      <c r="AE2263">
        <v>89</v>
      </c>
      <c r="AF2263">
        <v>33.4</v>
      </c>
      <c r="AG2263" t="s">
        <v>64</v>
      </c>
      <c r="AH2263" t="s">
        <v>47</v>
      </c>
      <c r="AI2263" t="s">
        <v>43</v>
      </c>
      <c r="AJ2263">
        <v>100</v>
      </c>
      <c r="AK2263">
        <v>224</v>
      </c>
      <c r="AL2263">
        <v>0</v>
      </c>
      <c r="AM2263">
        <v>0.98050000000000004</v>
      </c>
      <c r="AN2263">
        <v>0.91710000000000003</v>
      </c>
      <c r="AO2263">
        <f>Data[[#This Row],[labeller_confidence_score]]-Data[[#This Row],[cytodiffusion_classification_confidence]]</f>
        <v>-6.3400000000000012E-2</v>
      </c>
    </row>
    <row r="2264" spans="1:41" x14ac:dyDescent="0.3">
      <c r="A2264" t="s">
        <v>2337</v>
      </c>
      <c r="B2264" t="s">
        <v>74</v>
      </c>
      <c r="C2264">
        <v>0</v>
      </c>
      <c r="D2264" t="s">
        <v>75</v>
      </c>
      <c r="E2264">
        <v>2.76</v>
      </c>
      <c r="F2264">
        <v>0</v>
      </c>
      <c r="G2264">
        <v>0</v>
      </c>
      <c r="H2264">
        <v>1</v>
      </c>
      <c r="I2264">
        <f>Data[[#This Row],[nucleus_area_pct]]/Data[[#This Row],[cytoplasm_ratio]]</f>
        <v>0</v>
      </c>
      <c r="J2264">
        <v>0.73399999999999999</v>
      </c>
      <c r="K2264">
        <v>0.36499999999999999</v>
      </c>
      <c r="L2264">
        <v>3.08</v>
      </c>
      <c r="M2264">
        <v>1</v>
      </c>
      <c r="N2264">
        <v>0.75900000000000001</v>
      </c>
      <c r="O2264">
        <v>28</v>
      </c>
      <c r="P2264">
        <v>25</v>
      </c>
      <c r="Q2264">
        <v>225</v>
      </c>
      <c r="R2264">
        <v>143</v>
      </c>
      <c r="S2264">
        <v>171</v>
      </c>
      <c r="T2264">
        <f>(Data[[#This Row],[mean_r]]/256)*100</f>
        <v>87.890625</v>
      </c>
      <c r="U2264">
        <f>(Data[[#This Row],[mean_g]]/256)*100</f>
        <v>55.859375</v>
      </c>
      <c r="V2264">
        <f>(Data[[#This Row],[mean_b]]/256)*100</f>
        <v>66.796875</v>
      </c>
      <c r="W2264">
        <v>0.72399999999999998</v>
      </c>
      <c r="X2264" t="s">
        <v>39</v>
      </c>
      <c r="Y2264" t="s">
        <v>40</v>
      </c>
      <c r="Z2264">
        <v>9191</v>
      </c>
      <c r="AA2264">
        <v>3.68</v>
      </c>
      <c r="AB2264">
        <v>15.6</v>
      </c>
      <c r="AC2264">
        <v>41.4</v>
      </c>
      <c r="AD2264">
        <v>117244</v>
      </c>
      <c r="AE2264">
        <v>87.5</v>
      </c>
      <c r="AF2264">
        <v>32.200000000000003</v>
      </c>
      <c r="AG2264" t="s">
        <v>46</v>
      </c>
      <c r="AH2264" t="s">
        <v>47</v>
      </c>
      <c r="AI2264" t="s">
        <v>52</v>
      </c>
      <c r="AJ2264">
        <v>40</v>
      </c>
      <c r="AK2264">
        <v>512</v>
      </c>
      <c r="AL2264">
        <v>0.1227</v>
      </c>
      <c r="AM2264">
        <v>0.98080000000000001</v>
      </c>
      <c r="AN2264">
        <v>0.9022</v>
      </c>
      <c r="AO2264">
        <f>Data[[#This Row],[labeller_confidence_score]]-Data[[#This Row],[cytodiffusion_classification_confidence]]</f>
        <v>-7.8600000000000003E-2</v>
      </c>
    </row>
    <row r="2265" spans="1:41" x14ac:dyDescent="0.3">
      <c r="A2265" t="s">
        <v>2338</v>
      </c>
      <c r="B2265" t="s">
        <v>81</v>
      </c>
      <c r="C2265">
        <v>1</v>
      </c>
      <c r="D2265" t="s">
        <v>82</v>
      </c>
      <c r="E2265">
        <v>16.010000000000002</v>
      </c>
      <c r="F2265">
        <v>83.5</v>
      </c>
      <c r="G2265">
        <v>0.54200000000000004</v>
      </c>
      <c r="H2265">
        <v>0.11899999999999999</v>
      </c>
      <c r="I2265">
        <f>Data[[#This Row],[nucleus_area_pct]]/Data[[#This Row],[cytoplasm_ratio]]</f>
        <v>701.68067226890764</v>
      </c>
      <c r="J2265">
        <v>0.82799999999999996</v>
      </c>
      <c r="K2265">
        <v>0.14099999999999999</v>
      </c>
      <c r="L2265">
        <v>0.7</v>
      </c>
      <c r="M2265">
        <v>1</v>
      </c>
      <c r="N2265">
        <v>0.86699999999999999</v>
      </c>
      <c r="O2265">
        <v>600</v>
      </c>
      <c r="P2265">
        <v>100</v>
      </c>
      <c r="Q2265">
        <v>218</v>
      </c>
      <c r="R2265">
        <v>114</v>
      </c>
      <c r="S2265">
        <v>232</v>
      </c>
      <c r="T2265">
        <f>(Data[[#This Row],[mean_r]]/256)*100</f>
        <v>85.15625</v>
      </c>
      <c r="U2265">
        <f>(Data[[#This Row],[mean_g]]/256)*100</f>
        <v>44.53125</v>
      </c>
      <c r="V2265">
        <f>(Data[[#This Row],[mean_b]]/256)*100</f>
        <v>90.625</v>
      </c>
      <c r="W2265">
        <v>0.71699999999999997</v>
      </c>
      <c r="X2265" t="s">
        <v>51</v>
      </c>
      <c r="Y2265" t="s">
        <v>40</v>
      </c>
      <c r="Z2265">
        <v>7627</v>
      </c>
      <c r="AA2265">
        <v>5.17</v>
      </c>
      <c r="AB2265">
        <v>13.6</v>
      </c>
      <c r="AC2265">
        <v>39.200000000000003</v>
      </c>
      <c r="AD2265">
        <v>279363</v>
      </c>
      <c r="AE2265">
        <v>73.099999999999994</v>
      </c>
      <c r="AF2265">
        <v>34.5</v>
      </c>
      <c r="AG2265" t="s">
        <v>64</v>
      </c>
      <c r="AH2265" t="s">
        <v>42</v>
      </c>
      <c r="AI2265" t="s">
        <v>56</v>
      </c>
      <c r="AJ2265">
        <v>100</v>
      </c>
      <c r="AK2265">
        <v>256</v>
      </c>
      <c r="AL2265">
        <v>0.94540000000000002</v>
      </c>
      <c r="AM2265">
        <v>0.78779999999999994</v>
      </c>
      <c r="AN2265">
        <v>1</v>
      </c>
      <c r="AO2265">
        <f>Data[[#This Row],[labeller_confidence_score]]-Data[[#This Row],[cytodiffusion_classification_confidence]]</f>
        <v>0.21220000000000006</v>
      </c>
    </row>
    <row r="2266" spans="1:41" x14ac:dyDescent="0.3">
      <c r="A2266" t="s">
        <v>2339</v>
      </c>
      <c r="B2266" t="s">
        <v>87</v>
      </c>
      <c r="C2266">
        <v>0</v>
      </c>
      <c r="D2266" t="s">
        <v>50</v>
      </c>
      <c r="E2266">
        <v>12.43</v>
      </c>
      <c r="F2266">
        <v>51.6</v>
      </c>
      <c r="G2266">
        <v>0.54400000000000004</v>
      </c>
      <c r="H2266">
        <v>0.51300000000000001</v>
      </c>
      <c r="I2266">
        <f>Data[[#This Row],[nucleus_area_pct]]/Data[[#This Row],[cytoplasm_ratio]]</f>
        <v>100.58479532163743</v>
      </c>
      <c r="J2266">
        <v>0.83499999999999996</v>
      </c>
      <c r="K2266">
        <v>0.433</v>
      </c>
      <c r="L2266">
        <v>3.96</v>
      </c>
      <c r="M2266">
        <v>1.9</v>
      </c>
      <c r="N2266">
        <v>0.82499999999999996</v>
      </c>
      <c r="O2266">
        <v>501</v>
      </c>
      <c r="P2266">
        <v>69</v>
      </c>
      <c r="Q2266">
        <v>234</v>
      </c>
      <c r="R2266">
        <v>158</v>
      </c>
      <c r="S2266">
        <v>180</v>
      </c>
      <c r="T2266">
        <f>(Data[[#This Row],[mean_r]]/256)*100</f>
        <v>91.40625</v>
      </c>
      <c r="U2266">
        <f>(Data[[#This Row],[mean_g]]/256)*100</f>
        <v>61.71875</v>
      </c>
      <c r="V2266">
        <f>(Data[[#This Row],[mean_b]]/256)*100</f>
        <v>70.3125</v>
      </c>
      <c r="W2266">
        <v>0.63200000000000001</v>
      </c>
      <c r="X2266" t="s">
        <v>51</v>
      </c>
      <c r="Y2266" t="s">
        <v>45</v>
      </c>
      <c r="Z2266">
        <v>6502</v>
      </c>
      <c r="AA2266">
        <v>6.78</v>
      </c>
      <c r="AB2266">
        <v>8.6999999999999993</v>
      </c>
      <c r="AC2266">
        <v>44.7</v>
      </c>
      <c r="AD2266">
        <v>232495</v>
      </c>
      <c r="AE2266">
        <v>84.8</v>
      </c>
      <c r="AF2266">
        <v>31.7</v>
      </c>
      <c r="AG2266" t="s">
        <v>46</v>
      </c>
      <c r="AH2266" t="s">
        <v>47</v>
      </c>
      <c r="AI2266" t="s">
        <v>56</v>
      </c>
      <c r="AJ2266">
        <v>100</v>
      </c>
      <c r="AK2266">
        <v>224</v>
      </c>
      <c r="AL2266">
        <v>9.6799999999999997E-2</v>
      </c>
      <c r="AM2266">
        <v>0.84799999999999998</v>
      </c>
      <c r="AN2266">
        <v>0.78239999999999998</v>
      </c>
      <c r="AO2266">
        <f>Data[[#This Row],[labeller_confidence_score]]-Data[[#This Row],[cytodiffusion_classification_confidence]]</f>
        <v>-6.5599999999999992E-2</v>
      </c>
    </row>
    <row r="2267" spans="1:41" x14ac:dyDescent="0.3">
      <c r="A2267" t="s">
        <v>2340</v>
      </c>
      <c r="B2267" t="s">
        <v>120</v>
      </c>
      <c r="C2267">
        <v>1</v>
      </c>
      <c r="D2267" t="s">
        <v>104</v>
      </c>
      <c r="E2267">
        <v>6.58</v>
      </c>
      <c r="F2267">
        <v>0</v>
      </c>
      <c r="G2267">
        <v>0</v>
      </c>
      <c r="H2267">
        <v>1</v>
      </c>
      <c r="I2267">
        <f>Data[[#This Row],[nucleus_area_pct]]/Data[[#This Row],[cytoplasm_ratio]]</f>
        <v>0</v>
      </c>
      <c r="J2267">
        <v>1</v>
      </c>
      <c r="K2267">
        <v>0.06</v>
      </c>
      <c r="L2267">
        <v>0.44</v>
      </c>
      <c r="M2267">
        <v>1</v>
      </c>
      <c r="N2267">
        <v>0.93899999999999995</v>
      </c>
      <c r="O2267">
        <v>175</v>
      </c>
      <c r="P2267">
        <v>38</v>
      </c>
      <c r="Q2267">
        <v>219</v>
      </c>
      <c r="R2267">
        <v>124</v>
      </c>
      <c r="S2267">
        <v>130</v>
      </c>
      <c r="T2267">
        <f>(Data[[#This Row],[mean_r]]/256)*100</f>
        <v>85.546875</v>
      </c>
      <c r="U2267">
        <f>(Data[[#This Row],[mean_g]]/256)*100</f>
        <v>48.4375</v>
      </c>
      <c r="V2267">
        <f>(Data[[#This Row],[mean_b]]/256)*100</f>
        <v>50.78125</v>
      </c>
      <c r="W2267">
        <v>0.6</v>
      </c>
      <c r="X2267" t="s">
        <v>39</v>
      </c>
      <c r="Y2267" t="s">
        <v>45</v>
      </c>
      <c r="Z2267">
        <v>6135</v>
      </c>
      <c r="AA2267">
        <v>5.6</v>
      </c>
      <c r="AB2267">
        <v>12.2</v>
      </c>
      <c r="AC2267">
        <v>46.9</v>
      </c>
      <c r="AD2267">
        <v>223599</v>
      </c>
      <c r="AE2267">
        <v>106.1</v>
      </c>
      <c r="AF2267">
        <v>34.700000000000003</v>
      </c>
      <c r="AG2267" t="s">
        <v>46</v>
      </c>
      <c r="AH2267" t="s">
        <v>42</v>
      </c>
      <c r="AI2267" t="s">
        <v>52</v>
      </c>
      <c r="AJ2267">
        <v>100</v>
      </c>
      <c r="AK2267">
        <v>224</v>
      </c>
      <c r="AL2267">
        <v>0.85529999999999995</v>
      </c>
      <c r="AM2267">
        <v>0.77380000000000004</v>
      </c>
      <c r="AN2267">
        <v>0.69789999999999996</v>
      </c>
      <c r="AO2267">
        <f>Data[[#This Row],[labeller_confidence_score]]-Data[[#This Row],[cytodiffusion_classification_confidence]]</f>
        <v>-7.5900000000000079E-2</v>
      </c>
    </row>
    <row r="2268" spans="1:41" x14ac:dyDescent="0.3">
      <c r="A2268" t="s">
        <v>2341</v>
      </c>
      <c r="B2268" t="s">
        <v>54</v>
      </c>
      <c r="C2268">
        <v>0</v>
      </c>
      <c r="D2268" t="s">
        <v>54</v>
      </c>
      <c r="E2268">
        <v>7.35</v>
      </c>
      <c r="F2268">
        <v>0</v>
      </c>
      <c r="G2268">
        <v>0</v>
      </c>
      <c r="H2268">
        <v>1</v>
      </c>
      <c r="I2268">
        <f>Data[[#This Row],[nucleus_area_pct]]/Data[[#This Row],[cytoplasm_ratio]]</f>
        <v>0</v>
      </c>
      <c r="J2268">
        <v>0.95</v>
      </c>
      <c r="K2268">
        <v>0.158</v>
      </c>
      <c r="L2268">
        <v>0.63</v>
      </c>
      <c r="M2268">
        <v>1</v>
      </c>
      <c r="N2268">
        <v>0.93100000000000005</v>
      </c>
      <c r="O2268">
        <v>227</v>
      </c>
      <c r="P2268">
        <v>51</v>
      </c>
      <c r="Q2268">
        <v>228</v>
      </c>
      <c r="R2268">
        <v>136</v>
      </c>
      <c r="S2268">
        <v>135</v>
      </c>
      <c r="T2268">
        <f>(Data[[#This Row],[mean_r]]/256)*100</f>
        <v>89.0625</v>
      </c>
      <c r="U2268">
        <f>(Data[[#This Row],[mean_g]]/256)*100</f>
        <v>53.125</v>
      </c>
      <c r="V2268">
        <f>(Data[[#This Row],[mean_b]]/256)*100</f>
        <v>52.734375</v>
      </c>
      <c r="W2268">
        <v>0.496</v>
      </c>
      <c r="X2268" t="s">
        <v>51</v>
      </c>
      <c r="Y2268" t="s">
        <v>40</v>
      </c>
      <c r="Z2268">
        <v>4554</v>
      </c>
      <c r="AA2268">
        <v>4.7</v>
      </c>
      <c r="AB2268">
        <v>15.7</v>
      </c>
      <c r="AC2268">
        <v>50.1</v>
      </c>
      <c r="AD2268">
        <v>43813</v>
      </c>
      <c r="AE2268">
        <v>82.9</v>
      </c>
      <c r="AF2268">
        <v>34.5</v>
      </c>
      <c r="AG2268" t="s">
        <v>41</v>
      </c>
      <c r="AH2268" t="s">
        <v>42</v>
      </c>
      <c r="AI2268" t="s">
        <v>52</v>
      </c>
      <c r="AJ2268">
        <v>60</v>
      </c>
      <c r="AK2268">
        <v>256</v>
      </c>
      <c r="AL2268">
        <v>7.7100000000000002E-2</v>
      </c>
      <c r="AM2268">
        <v>0.88819999999999999</v>
      </c>
      <c r="AN2268">
        <v>0.89390000000000003</v>
      </c>
      <c r="AO2268">
        <f>Data[[#This Row],[labeller_confidence_score]]-Data[[#This Row],[cytodiffusion_classification_confidence]]</f>
        <v>5.7000000000000384E-3</v>
      </c>
    </row>
    <row r="2269" spans="1:41" x14ac:dyDescent="0.3">
      <c r="A2269" t="s">
        <v>2342</v>
      </c>
      <c r="B2269" t="s">
        <v>37</v>
      </c>
      <c r="C2269">
        <v>1</v>
      </c>
      <c r="D2269" t="s">
        <v>38</v>
      </c>
      <c r="E2269">
        <v>14.37</v>
      </c>
      <c r="F2269">
        <v>58.4</v>
      </c>
      <c r="G2269">
        <v>0.54400000000000004</v>
      </c>
      <c r="H2269">
        <v>0.48399999999999999</v>
      </c>
      <c r="I2269">
        <f>Data[[#This Row],[nucleus_area_pct]]/Data[[#This Row],[cytoplasm_ratio]]</f>
        <v>120.66115702479338</v>
      </c>
      <c r="J2269">
        <v>0.60299999999999998</v>
      </c>
      <c r="K2269">
        <v>0.44800000000000001</v>
      </c>
      <c r="L2269">
        <v>3.04</v>
      </c>
      <c r="M2269">
        <v>5.2</v>
      </c>
      <c r="N2269">
        <v>0.80700000000000005</v>
      </c>
      <c r="O2269">
        <v>431</v>
      </c>
      <c r="P2269">
        <v>96</v>
      </c>
      <c r="Q2269">
        <v>213</v>
      </c>
      <c r="R2269">
        <v>157</v>
      </c>
      <c r="S2269">
        <v>148</v>
      </c>
      <c r="T2269">
        <f>(Data[[#This Row],[mean_r]]/256)*100</f>
        <v>83.203125</v>
      </c>
      <c r="U2269">
        <f>(Data[[#This Row],[mean_g]]/256)*100</f>
        <v>61.328125</v>
      </c>
      <c r="V2269">
        <f>(Data[[#This Row],[mean_b]]/256)*100</f>
        <v>57.8125</v>
      </c>
      <c r="W2269">
        <v>0.51900000000000002</v>
      </c>
      <c r="X2269" t="s">
        <v>51</v>
      </c>
      <c r="Y2269" t="s">
        <v>40</v>
      </c>
      <c r="Z2269">
        <v>10382</v>
      </c>
      <c r="AA2269">
        <v>4.29</v>
      </c>
      <c r="AB2269">
        <v>15.1</v>
      </c>
      <c r="AC2269">
        <v>34</v>
      </c>
      <c r="AD2269">
        <v>413823</v>
      </c>
      <c r="AE2269">
        <v>74</v>
      </c>
      <c r="AF2269">
        <v>33.5</v>
      </c>
      <c r="AG2269" t="s">
        <v>41</v>
      </c>
      <c r="AH2269" t="s">
        <v>47</v>
      </c>
      <c r="AI2269" t="s">
        <v>56</v>
      </c>
      <c r="AJ2269">
        <v>100</v>
      </c>
      <c r="AK2269">
        <v>256</v>
      </c>
      <c r="AL2269">
        <v>0.84619999999999995</v>
      </c>
      <c r="AM2269">
        <v>0.63700000000000001</v>
      </c>
      <c r="AN2269">
        <v>0.81940000000000002</v>
      </c>
      <c r="AO2269">
        <f>Data[[#This Row],[labeller_confidence_score]]-Data[[#This Row],[cytodiffusion_classification_confidence]]</f>
        <v>0.18240000000000001</v>
      </c>
    </row>
    <row r="2270" spans="1:41" x14ac:dyDescent="0.3">
      <c r="A2270" t="s">
        <v>2343</v>
      </c>
      <c r="B2270" t="s">
        <v>62</v>
      </c>
      <c r="C2270">
        <v>0</v>
      </c>
      <c r="D2270" t="s">
        <v>50</v>
      </c>
      <c r="E2270">
        <v>6.88</v>
      </c>
      <c r="F2270">
        <v>82.7</v>
      </c>
      <c r="G2270">
        <v>0.72399999999999998</v>
      </c>
      <c r="H2270">
        <v>0.249</v>
      </c>
      <c r="I2270">
        <f>Data[[#This Row],[nucleus_area_pct]]/Data[[#This Row],[cytoplasm_ratio]]</f>
        <v>332.1285140562249</v>
      </c>
      <c r="J2270">
        <v>0.91100000000000003</v>
      </c>
      <c r="K2270">
        <v>0.32300000000000001</v>
      </c>
      <c r="L2270">
        <v>1.1599999999999999</v>
      </c>
      <c r="M2270">
        <v>1.1000000000000001</v>
      </c>
      <c r="N2270">
        <v>0.91200000000000003</v>
      </c>
      <c r="O2270">
        <v>256</v>
      </c>
      <c r="P2270">
        <v>65</v>
      </c>
      <c r="Q2270">
        <v>185</v>
      </c>
      <c r="R2270">
        <v>154</v>
      </c>
      <c r="S2270">
        <v>188</v>
      </c>
      <c r="T2270">
        <f>(Data[[#This Row],[mean_r]]/256)*100</f>
        <v>72.265625</v>
      </c>
      <c r="U2270">
        <f>(Data[[#This Row],[mean_g]]/256)*100</f>
        <v>60.15625</v>
      </c>
      <c r="V2270">
        <f>(Data[[#This Row],[mean_b]]/256)*100</f>
        <v>73.4375</v>
      </c>
      <c r="W2270">
        <v>0.77100000000000002</v>
      </c>
      <c r="X2270" t="s">
        <v>51</v>
      </c>
      <c r="Y2270" t="s">
        <v>40</v>
      </c>
      <c r="Z2270">
        <v>4633</v>
      </c>
      <c r="AA2270">
        <v>4.3099999999999996</v>
      </c>
      <c r="AB2270">
        <v>15.4</v>
      </c>
      <c r="AC2270">
        <v>37.799999999999997</v>
      </c>
      <c r="AD2270">
        <v>275695</v>
      </c>
      <c r="AE2270">
        <v>98.9</v>
      </c>
      <c r="AF2270">
        <v>36.6</v>
      </c>
      <c r="AG2270" t="s">
        <v>64</v>
      </c>
      <c r="AH2270" t="s">
        <v>47</v>
      </c>
      <c r="AI2270" t="s">
        <v>43</v>
      </c>
      <c r="AJ2270">
        <v>100</v>
      </c>
      <c r="AK2270">
        <v>256</v>
      </c>
      <c r="AL2270">
        <v>0.10780000000000001</v>
      </c>
      <c r="AM2270">
        <v>0.90429999999999999</v>
      </c>
      <c r="AN2270">
        <v>0.91100000000000003</v>
      </c>
      <c r="AO2270">
        <f>Data[[#This Row],[labeller_confidence_score]]-Data[[#This Row],[cytodiffusion_classification_confidence]]</f>
        <v>6.7000000000000393E-3</v>
      </c>
    </row>
    <row r="2271" spans="1:41" x14ac:dyDescent="0.3">
      <c r="A2271" t="s">
        <v>2344</v>
      </c>
      <c r="B2271" t="s">
        <v>54</v>
      </c>
      <c r="C2271">
        <v>0</v>
      </c>
      <c r="D2271" t="s">
        <v>54</v>
      </c>
      <c r="E2271">
        <v>8.26</v>
      </c>
      <c r="F2271">
        <v>0</v>
      </c>
      <c r="G2271">
        <v>0</v>
      </c>
      <c r="H2271">
        <v>1</v>
      </c>
      <c r="I2271">
        <f>Data[[#This Row],[nucleus_area_pct]]/Data[[#This Row],[cytoplasm_ratio]]</f>
        <v>0</v>
      </c>
      <c r="J2271">
        <v>0.82</v>
      </c>
      <c r="K2271">
        <v>0.248</v>
      </c>
      <c r="L2271">
        <v>0.94</v>
      </c>
      <c r="M2271">
        <v>1</v>
      </c>
      <c r="N2271">
        <v>0.95599999999999996</v>
      </c>
      <c r="O2271">
        <v>165</v>
      </c>
      <c r="P2271">
        <v>58</v>
      </c>
      <c r="Q2271">
        <v>232</v>
      </c>
      <c r="R2271">
        <v>104</v>
      </c>
      <c r="S2271">
        <v>139</v>
      </c>
      <c r="T2271">
        <f>(Data[[#This Row],[mean_r]]/256)*100</f>
        <v>90.625</v>
      </c>
      <c r="U2271">
        <f>(Data[[#This Row],[mean_g]]/256)*100</f>
        <v>40.625</v>
      </c>
      <c r="V2271">
        <f>(Data[[#This Row],[mean_b]]/256)*100</f>
        <v>54.296875</v>
      </c>
      <c r="W2271">
        <v>0.45500000000000002</v>
      </c>
      <c r="X2271" t="s">
        <v>63</v>
      </c>
      <c r="Y2271" t="s">
        <v>40</v>
      </c>
      <c r="Z2271">
        <v>5739</v>
      </c>
      <c r="AA2271">
        <v>5.31</v>
      </c>
      <c r="AB2271">
        <v>13.5</v>
      </c>
      <c r="AC2271">
        <v>45.7</v>
      </c>
      <c r="AD2271">
        <v>312785</v>
      </c>
      <c r="AE2271">
        <v>97.8</v>
      </c>
      <c r="AF2271">
        <v>34.799999999999997</v>
      </c>
      <c r="AG2271" t="s">
        <v>46</v>
      </c>
      <c r="AH2271" t="s">
        <v>42</v>
      </c>
      <c r="AI2271" t="s">
        <v>43</v>
      </c>
      <c r="AJ2271">
        <v>40</v>
      </c>
      <c r="AK2271">
        <v>224</v>
      </c>
      <c r="AL2271">
        <v>0.1004</v>
      </c>
      <c r="AM2271">
        <v>1</v>
      </c>
      <c r="AN2271">
        <v>0.8276</v>
      </c>
      <c r="AO2271">
        <f>Data[[#This Row],[labeller_confidence_score]]-Data[[#This Row],[cytodiffusion_classification_confidence]]</f>
        <v>-0.1724</v>
      </c>
    </row>
    <row r="2272" spans="1:41" x14ac:dyDescent="0.3">
      <c r="A2272" t="s">
        <v>2345</v>
      </c>
      <c r="B2272" t="s">
        <v>54</v>
      </c>
      <c r="C2272">
        <v>0</v>
      </c>
      <c r="D2272" t="s">
        <v>54</v>
      </c>
      <c r="E2272">
        <v>8.16</v>
      </c>
      <c r="F2272">
        <v>0</v>
      </c>
      <c r="G2272">
        <v>0</v>
      </c>
      <c r="H2272">
        <v>1</v>
      </c>
      <c r="I2272">
        <f>Data[[#This Row],[nucleus_area_pct]]/Data[[#This Row],[cytoplasm_ratio]]</f>
        <v>0</v>
      </c>
      <c r="J2272">
        <v>0.93899999999999995</v>
      </c>
      <c r="K2272">
        <v>0.215</v>
      </c>
      <c r="L2272">
        <v>0.56000000000000005</v>
      </c>
      <c r="M2272">
        <v>1</v>
      </c>
      <c r="N2272">
        <v>0.97599999999999998</v>
      </c>
      <c r="O2272">
        <v>194</v>
      </c>
      <c r="P2272">
        <v>56</v>
      </c>
      <c r="Q2272">
        <v>231</v>
      </c>
      <c r="R2272">
        <v>132</v>
      </c>
      <c r="S2272">
        <v>127</v>
      </c>
      <c r="T2272">
        <f>(Data[[#This Row],[mean_r]]/256)*100</f>
        <v>90.234375</v>
      </c>
      <c r="U2272">
        <f>(Data[[#This Row],[mean_g]]/256)*100</f>
        <v>51.5625</v>
      </c>
      <c r="V2272">
        <f>(Data[[#This Row],[mean_b]]/256)*100</f>
        <v>49.609375</v>
      </c>
      <c r="W2272">
        <v>0.38200000000000001</v>
      </c>
      <c r="X2272" t="s">
        <v>63</v>
      </c>
      <c r="Y2272" t="s">
        <v>40</v>
      </c>
      <c r="Z2272">
        <v>7649</v>
      </c>
      <c r="AA2272">
        <v>3.91</v>
      </c>
      <c r="AB2272">
        <v>14.1</v>
      </c>
      <c r="AC2272">
        <v>42.4</v>
      </c>
      <c r="AD2272">
        <v>249691</v>
      </c>
      <c r="AE2272">
        <v>87.1</v>
      </c>
      <c r="AF2272">
        <v>32.6</v>
      </c>
      <c r="AG2272" t="s">
        <v>46</v>
      </c>
      <c r="AH2272" t="s">
        <v>47</v>
      </c>
      <c r="AI2272" t="s">
        <v>56</v>
      </c>
      <c r="AJ2272">
        <v>60</v>
      </c>
      <c r="AK2272">
        <v>512</v>
      </c>
      <c r="AL2272">
        <v>5.7599999999999998E-2</v>
      </c>
      <c r="AM2272">
        <v>0.90839999999999999</v>
      </c>
      <c r="AN2272">
        <v>0.90780000000000005</v>
      </c>
      <c r="AO2272">
        <f>Data[[#This Row],[labeller_confidence_score]]-Data[[#This Row],[cytodiffusion_classification_confidence]]</f>
        <v>-5.9999999999993392E-4</v>
      </c>
    </row>
    <row r="2273" spans="1:41" x14ac:dyDescent="0.3">
      <c r="A2273" t="s">
        <v>2346</v>
      </c>
      <c r="B2273" t="s">
        <v>54</v>
      </c>
      <c r="C2273">
        <v>0</v>
      </c>
      <c r="D2273" t="s">
        <v>54</v>
      </c>
      <c r="E2273">
        <v>8.33</v>
      </c>
      <c r="F2273">
        <v>0</v>
      </c>
      <c r="G2273">
        <v>0</v>
      </c>
      <c r="H2273">
        <v>1</v>
      </c>
      <c r="I2273">
        <f>Data[[#This Row],[nucleus_area_pct]]/Data[[#This Row],[cytoplasm_ratio]]</f>
        <v>0</v>
      </c>
      <c r="J2273">
        <v>0.89700000000000002</v>
      </c>
      <c r="K2273">
        <v>0.19700000000000001</v>
      </c>
      <c r="L2273">
        <v>0.27</v>
      </c>
      <c r="M2273">
        <v>1</v>
      </c>
      <c r="N2273">
        <v>0.92800000000000005</v>
      </c>
      <c r="O2273">
        <v>178</v>
      </c>
      <c r="P2273">
        <v>50</v>
      </c>
      <c r="Q2273">
        <v>243</v>
      </c>
      <c r="R2273">
        <v>129</v>
      </c>
      <c r="S2273">
        <v>118</v>
      </c>
      <c r="T2273">
        <f>(Data[[#This Row],[mean_r]]/256)*100</f>
        <v>94.921875</v>
      </c>
      <c r="U2273">
        <f>(Data[[#This Row],[mean_g]]/256)*100</f>
        <v>50.390625</v>
      </c>
      <c r="V2273">
        <f>(Data[[#This Row],[mean_b]]/256)*100</f>
        <v>46.09375</v>
      </c>
      <c r="W2273">
        <v>0.5</v>
      </c>
      <c r="X2273" t="s">
        <v>39</v>
      </c>
      <c r="Y2273" t="s">
        <v>40</v>
      </c>
      <c r="Z2273">
        <v>7402</v>
      </c>
      <c r="AA2273">
        <v>3.75</v>
      </c>
      <c r="AB2273">
        <v>14.6</v>
      </c>
      <c r="AC2273">
        <v>40.9</v>
      </c>
      <c r="AD2273">
        <v>199558</v>
      </c>
      <c r="AE2273">
        <v>84.3</v>
      </c>
      <c r="AF2273">
        <v>34.5</v>
      </c>
      <c r="AG2273" t="s">
        <v>64</v>
      </c>
      <c r="AH2273" t="s">
        <v>47</v>
      </c>
      <c r="AI2273" t="s">
        <v>52</v>
      </c>
      <c r="AJ2273">
        <v>100</v>
      </c>
      <c r="AK2273">
        <v>256</v>
      </c>
      <c r="AL2273">
        <v>9.5000000000000001E-2</v>
      </c>
      <c r="AM2273">
        <v>0.90510000000000002</v>
      </c>
      <c r="AN2273">
        <v>0.94950000000000001</v>
      </c>
      <c r="AO2273">
        <f>Data[[#This Row],[labeller_confidence_score]]-Data[[#This Row],[cytodiffusion_classification_confidence]]</f>
        <v>4.4399999999999995E-2</v>
      </c>
    </row>
    <row r="2274" spans="1:41" x14ac:dyDescent="0.3">
      <c r="A2274" t="s">
        <v>2347</v>
      </c>
      <c r="B2274" t="s">
        <v>62</v>
      </c>
      <c r="C2274">
        <v>0</v>
      </c>
      <c r="D2274" t="s">
        <v>50</v>
      </c>
      <c r="E2274">
        <v>8.5</v>
      </c>
      <c r="F2274">
        <v>79</v>
      </c>
      <c r="G2274">
        <v>0.73699999999999999</v>
      </c>
      <c r="H2274">
        <v>0.13800000000000001</v>
      </c>
      <c r="I2274">
        <f>Data[[#This Row],[nucleus_area_pct]]/Data[[#This Row],[cytoplasm_ratio]]</f>
        <v>572.463768115942</v>
      </c>
      <c r="J2274">
        <v>0.75800000000000001</v>
      </c>
      <c r="K2274">
        <v>0.188</v>
      </c>
      <c r="L2274">
        <v>0.68</v>
      </c>
      <c r="M2274">
        <v>1</v>
      </c>
      <c r="N2274">
        <v>0.89</v>
      </c>
      <c r="O2274">
        <v>236</v>
      </c>
      <c r="P2274">
        <v>43</v>
      </c>
      <c r="Q2274">
        <v>195</v>
      </c>
      <c r="R2274">
        <v>133</v>
      </c>
      <c r="S2274">
        <v>203</v>
      </c>
      <c r="T2274">
        <f>(Data[[#This Row],[mean_r]]/256)*100</f>
        <v>76.171875</v>
      </c>
      <c r="U2274">
        <f>(Data[[#This Row],[mean_g]]/256)*100</f>
        <v>51.953125</v>
      </c>
      <c r="V2274">
        <f>(Data[[#This Row],[mean_b]]/256)*100</f>
        <v>79.296875</v>
      </c>
      <c r="W2274">
        <v>0.73499999999999999</v>
      </c>
      <c r="X2274" t="s">
        <v>51</v>
      </c>
      <c r="Y2274" t="s">
        <v>40</v>
      </c>
      <c r="Z2274">
        <v>6433</v>
      </c>
      <c r="AA2274">
        <v>4.71</v>
      </c>
      <c r="AB2274">
        <v>11.3</v>
      </c>
      <c r="AC2274">
        <v>44.6</v>
      </c>
      <c r="AD2274">
        <v>222708</v>
      </c>
      <c r="AE2274">
        <v>98.8</v>
      </c>
      <c r="AF2274">
        <v>30.9</v>
      </c>
      <c r="AG2274" t="s">
        <v>64</v>
      </c>
      <c r="AH2274" t="s">
        <v>47</v>
      </c>
      <c r="AI2274" t="s">
        <v>56</v>
      </c>
      <c r="AJ2274">
        <v>100</v>
      </c>
      <c r="AK2274">
        <v>360</v>
      </c>
      <c r="AL2274">
        <v>0.12820000000000001</v>
      </c>
      <c r="AM2274">
        <v>0.86119999999999997</v>
      </c>
      <c r="AN2274">
        <v>0.76139999999999997</v>
      </c>
      <c r="AO2274">
        <f>Data[[#This Row],[labeller_confidence_score]]-Data[[#This Row],[cytodiffusion_classification_confidence]]</f>
        <v>-9.98E-2</v>
      </c>
    </row>
    <row r="2275" spans="1:41" x14ac:dyDescent="0.3">
      <c r="A2275" t="s">
        <v>2348</v>
      </c>
      <c r="B2275" t="s">
        <v>62</v>
      </c>
      <c r="C2275">
        <v>0</v>
      </c>
      <c r="D2275" t="s">
        <v>50</v>
      </c>
      <c r="E2275">
        <v>9.7799999999999994</v>
      </c>
      <c r="F2275">
        <v>78.8</v>
      </c>
      <c r="G2275">
        <v>0.79400000000000004</v>
      </c>
      <c r="H2275">
        <v>0.17199999999999999</v>
      </c>
      <c r="I2275">
        <f>Data[[#This Row],[nucleus_area_pct]]/Data[[#This Row],[cytoplasm_ratio]]</f>
        <v>458.13953488372096</v>
      </c>
      <c r="J2275">
        <v>0.91600000000000004</v>
      </c>
      <c r="K2275">
        <v>0.26100000000000001</v>
      </c>
      <c r="L2275">
        <v>1</v>
      </c>
      <c r="M2275">
        <v>1.1000000000000001</v>
      </c>
      <c r="N2275">
        <v>0.95299999999999996</v>
      </c>
      <c r="O2275">
        <v>352</v>
      </c>
      <c r="P2275">
        <v>52</v>
      </c>
      <c r="Q2275">
        <v>198</v>
      </c>
      <c r="R2275">
        <v>152</v>
      </c>
      <c r="S2275">
        <v>226</v>
      </c>
      <c r="T2275">
        <f>(Data[[#This Row],[mean_r]]/256)*100</f>
        <v>77.34375</v>
      </c>
      <c r="U2275">
        <f>(Data[[#This Row],[mean_g]]/256)*100</f>
        <v>59.375</v>
      </c>
      <c r="V2275">
        <f>(Data[[#This Row],[mean_b]]/256)*100</f>
        <v>88.28125</v>
      </c>
      <c r="W2275">
        <v>0.72099999999999997</v>
      </c>
      <c r="X2275" t="s">
        <v>51</v>
      </c>
      <c r="Y2275" t="s">
        <v>40</v>
      </c>
      <c r="Z2275">
        <v>10162</v>
      </c>
      <c r="AA2275">
        <v>5.44</v>
      </c>
      <c r="AB2275">
        <v>12.6</v>
      </c>
      <c r="AC2275">
        <v>51.2</v>
      </c>
      <c r="AD2275">
        <v>320490</v>
      </c>
      <c r="AE2275">
        <v>104.4</v>
      </c>
      <c r="AF2275">
        <v>36.200000000000003</v>
      </c>
      <c r="AG2275" t="s">
        <v>64</v>
      </c>
      <c r="AH2275" t="s">
        <v>47</v>
      </c>
      <c r="AI2275" t="s">
        <v>56</v>
      </c>
      <c r="AJ2275">
        <v>100</v>
      </c>
      <c r="AK2275">
        <v>512</v>
      </c>
      <c r="AL2275">
        <v>0.16950000000000001</v>
      </c>
      <c r="AM2275">
        <v>0.8347</v>
      </c>
      <c r="AN2275">
        <v>0.88900000000000001</v>
      </c>
      <c r="AO2275">
        <f>Data[[#This Row],[labeller_confidence_score]]-Data[[#This Row],[cytodiffusion_classification_confidence]]</f>
        <v>5.4300000000000015E-2</v>
      </c>
    </row>
    <row r="2276" spans="1:41" x14ac:dyDescent="0.3">
      <c r="A2276" t="s">
        <v>2349</v>
      </c>
      <c r="B2276" t="s">
        <v>106</v>
      </c>
      <c r="C2276">
        <v>1</v>
      </c>
      <c r="D2276" t="s">
        <v>82</v>
      </c>
      <c r="E2276">
        <v>13.81</v>
      </c>
      <c r="F2276">
        <v>83.7</v>
      </c>
      <c r="G2276">
        <v>0.42399999999999999</v>
      </c>
      <c r="H2276">
        <v>0.224</v>
      </c>
      <c r="I2276">
        <f>Data[[#This Row],[nucleus_area_pct]]/Data[[#This Row],[cytoplasm_ratio]]</f>
        <v>373.66071428571428</v>
      </c>
      <c r="J2276">
        <v>0.95699999999999996</v>
      </c>
      <c r="K2276">
        <v>0.161</v>
      </c>
      <c r="L2276">
        <v>1.5</v>
      </c>
      <c r="M2276">
        <v>1</v>
      </c>
      <c r="N2276">
        <v>0.752</v>
      </c>
      <c r="O2276">
        <v>646</v>
      </c>
      <c r="P2276">
        <v>97</v>
      </c>
      <c r="Q2276">
        <v>188</v>
      </c>
      <c r="R2276">
        <v>173</v>
      </c>
      <c r="S2276">
        <v>153</v>
      </c>
      <c r="T2276">
        <f>(Data[[#This Row],[mean_r]]/256)*100</f>
        <v>73.4375</v>
      </c>
      <c r="U2276">
        <f>(Data[[#This Row],[mean_g]]/256)*100</f>
        <v>67.578125</v>
      </c>
      <c r="V2276">
        <f>(Data[[#This Row],[mean_b]]/256)*100</f>
        <v>59.765625</v>
      </c>
      <c r="W2276">
        <v>0.76300000000000001</v>
      </c>
      <c r="X2276" t="s">
        <v>51</v>
      </c>
      <c r="Y2276" t="s">
        <v>40</v>
      </c>
      <c r="Z2276">
        <v>3879</v>
      </c>
      <c r="AA2276">
        <v>6.23</v>
      </c>
      <c r="AB2276">
        <v>14.8</v>
      </c>
      <c r="AC2276">
        <v>42.7</v>
      </c>
      <c r="AD2276">
        <v>176691</v>
      </c>
      <c r="AE2276">
        <v>72.099999999999994</v>
      </c>
      <c r="AF2276">
        <v>32.1</v>
      </c>
      <c r="AG2276" t="s">
        <v>46</v>
      </c>
      <c r="AH2276" t="s">
        <v>68</v>
      </c>
      <c r="AI2276" t="s">
        <v>56</v>
      </c>
      <c r="AJ2276">
        <v>100</v>
      </c>
      <c r="AK2276">
        <v>224</v>
      </c>
      <c r="AL2276">
        <v>0.71940000000000004</v>
      </c>
      <c r="AM2276">
        <v>0.87409999999999999</v>
      </c>
      <c r="AN2276">
        <v>0.7712</v>
      </c>
      <c r="AO2276">
        <f>Data[[#This Row],[labeller_confidence_score]]-Data[[#This Row],[cytodiffusion_classification_confidence]]</f>
        <v>-0.10289999999999999</v>
      </c>
    </row>
    <row r="2277" spans="1:41" x14ac:dyDescent="0.3">
      <c r="A2277" t="s">
        <v>2350</v>
      </c>
      <c r="B2277" t="s">
        <v>49</v>
      </c>
      <c r="C2277">
        <v>0</v>
      </c>
      <c r="D2277" t="s">
        <v>50</v>
      </c>
      <c r="E2277">
        <v>11.14</v>
      </c>
      <c r="F2277">
        <v>58.5</v>
      </c>
      <c r="G2277">
        <v>0.56599999999999995</v>
      </c>
      <c r="H2277">
        <v>0.40100000000000002</v>
      </c>
      <c r="I2277">
        <f>Data[[#This Row],[nucleus_area_pct]]/Data[[#This Row],[cytoplasm_ratio]]</f>
        <v>145.88528678304237</v>
      </c>
      <c r="J2277">
        <v>0.91200000000000003</v>
      </c>
      <c r="K2277">
        <v>0.45800000000000002</v>
      </c>
      <c r="L2277">
        <v>3.2</v>
      </c>
      <c r="M2277">
        <v>4.9000000000000004</v>
      </c>
      <c r="N2277">
        <v>0.86099999999999999</v>
      </c>
      <c r="O2277">
        <v>419</v>
      </c>
      <c r="P2277">
        <v>90</v>
      </c>
      <c r="Q2277">
        <v>219</v>
      </c>
      <c r="R2277">
        <v>169</v>
      </c>
      <c r="S2277">
        <v>179</v>
      </c>
      <c r="T2277">
        <f>(Data[[#This Row],[mean_r]]/256)*100</f>
        <v>85.546875</v>
      </c>
      <c r="U2277">
        <f>(Data[[#This Row],[mean_g]]/256)*100</f>
        <v>66.015625</v>
      </c>
      <c r="V2277">
        <f>(Data[[#This Row],[mean_b]]/256)*100</f>
        <v>69.921875</v>
      </c>
      <c r="W2277">
        <v>0.65300000000000002</v>
      </c>
      <c r="X2277" t="s">
        <v>51</v>
      </c>
      <c r="Y2277" t="s">
        <v>45</v>
      </c>
      <c r="Z2277">
        <v>5973</v>
      </c>
      <c r="AA2277">
        <v>5.62</v>
      </c>
      <c r="AB2277">
        <v>11.6</v>
      </c>
      <c r="AC2277">
        <v>38.700000000000003</v>
      </c>
      <c r="AD2277">
        <v>154248</v>
      </c>
      <c r="AE2277">
        <v>75.2</v>
      </c>
      <c r="AF2277">
        <v>32.1</v>
      </c>
      <c r="AG2277" t="s">
        <v>41</v>
      </c>
      <c r="AH2277" t="s">
        <v>42</v>
      </c>
      <c r="AI2277" t="s">
        <v>56</v>
      </c>
      <c r="AJ2277">
        <v>60</v>
      </c>
      <c r="AK2277">
        <v>360</v>
      </c>
      <c r="AL2277">
        <v>0</v>
      </c>
      <c r="AM2277">
        <v>0.84519999999999995</v>
      </c>
      <c r="AN2277">
        <v>1</v>
      </c>
      <c r="AO2277">
        <f>Data[[#This Row],[labeller_confidence_score]]-Data[[#This Row],[cytodiffusion_classification_confidence]]</f>
        <v>0.15480000000000005</v>
      </c>
    </row>
    <row r="2278" spans="1:41" x14ac:dyDescent="0.3">
      <c r="A2278" t="s">
        <v>2351</v>
      </c>
      <c r="B2278" t="s">
        <v>85</v>
      </c>
      <c r="C2278">
        <v>0</v>
      </c>
      <c r="D2278" t="s">
        <v>50</v>
      </c>
      <c r="E2278">
        <v>11.23</v>
      </c>
      <c r="F2278">
        <v>55.8</v>
      </c>
      <c r="G2278">
        <v>0.66400000000000003</v>
      </c>
      <c r="H2278">
        <v>0.36099999999999999</v>
      </c>
      <c r="I2278">
        <f>Data[[#This Row],[nucleus_area_pct]]/Data[[#This Row],[cytoplasm_ratio]]</f>
        <v>154.57063711911357</v>
      </c>
      <c r="J2278">
        <v>0.81799999999999995</v>
      </c>
      <c r="K2278">
        <v>0.44700000000000001</v>
      </c>
      <c r="L2278">
        <v>5.0599999999999996</v>
      </c>
      <c r="M2278">
        <v>2.6</v>
      </c>
      <c r="N2278">
        <v>0.80100000000000005</v>
      </c>
      <c r="O2278">
        <v>433</v>
      </c>
      <c r="P2278">
        <v>66</v>
      </c>
      <c r="Q2278">
        <v>182</v>
      </c>
      <c r="R2278">
        <v>137</v>
      </c>
      <c r="S2278">
        <v>186</v>
      </c>
      <c r="T2278">
        <f>(Data[[#This Row],[mean_r]]/256)*100</f>
        <v>71.09375</v>
      </c>
      <c r="U2278">
        <f>(Data[[#This Row],[mean_g]]/256)*100</f>
        <v>53.515625</v>
      </c>
      <c r="V2278">
        <f>(Data[[#This Row],[mean_b]]/256)*100</f>
        <v>72.65625</v>
      </c>
      <c r="W2278">
        <v>0.71899999999999997</v>
      </c>
      <c r="X2278" t="s">
        <v>39</v>
      </c>
      <c r="Y2278" t="s">
        <v>45</v>
      </c>
      <c r="Z2278">
        <v>7822</v>
      </c>
      <c r="AA2278">
        <v>5.84</v>
      </c>
      <c r="AB2278">
        <v>15.3</v>
      </c>
      <c r="AC2278">
        <v>34.200000000000003</v>
      </c>
      <c r="AD2278">
        <v>258324</v>
      </c>
      <c r="AE2278">
        <v>104.7</v>
      </c>
      <c r="AF2278">
        <v>33.5</v>
      </c>
      <c r="AG2278" t="s">
        <v>41</v>
      </c>
      <c r="AH2278" t="s">
        <v>42</v>
      </c>
      <c r="AI2278" t="s">
        <v>43</v>
      </c>
      <c r="AJ2278">
        <v>40</v>
      </c>
      <c r="AK2278">
        <v>512</v>
      </c>
      <c r="AL2278">
        <v>0.10100000000000001</v>
      </c>
      <c r="AM2278">
        <v>0.87949999999999995</v>
      </c>
      <c r="AN2278">
        <v>0.88580000000000003</v>
      </c>
      <c r="AO2278">
        <f>Data[[#This Row],[labeller_confidence_score]]-Data[[#This Row],[cytodiffusion_classification_confidence]]</f>
        <v>6.3000000000000833E-3</v>
      </c>
    </row>
    <row r="2279" spans="1:41" x14ac:dyDescent="0.3">
      <c r="A2279" t="s">
        <v>2352</v>
      </c>
      <c r="B2279" t="s">
        <v>106</v>
      </c>
      <c r="C2279">
        <v>1</v>
      </c>
      <c r="D2279" t="s">
        <v>82</v>
      </c>
      <c r="E2279">
        <v>13.2</v>
      </c>
      <c r="F2279">
        <v>85.3</v>
      </c>
      <c r="G2279">
        <v>0.52200000000000002</v>
      </c>
      <c r="H2279">
        <v>0.246</v>
      </c>
      <c r="I2279">
        <f>Data[[#This Row],[nucleus_area_pct]]/Data[[#This Row],[cytoplasm_ratio]]</f>
        <v>346.7479674796748</v>
      </c>
      <c r="J2279">
        <v>0.88500000000000001</v>
      </c>
      <c r="K2279">
        <v>0.215</v>
      </c>
      <c r="L2279">
        <v>0.98</v>
      </c>
      <c r="M2279">
        <v>1</v>
      </c>
      <c r="N2279">
        <v>0.89500000000000002</v>
      </c>
      <c r="O2279">
        <v>620</v>
      </c>
      <c r="P2279">
        <v>95</v>
      </c>
      <c r="Q2279">
        <v>191</v>
      </c>
      <c r="R2279">
        <v>192</v>
      </c>
      <c r="S2279">
        <v>174</v>
      </c>
      <c r="T2279">
        <f>(Data[[#This Row],[mean_r]]/256)*100</f>
        <v>74.609375</v>
      </c>
      <c r="U2279">
        <f>(Data[[#This Row],[mean_g]]/256)*100</f>
        <v>75</v>
      </c>
      <c r="V2279">
        <f>(Data[[#This Row],[mean_b]]/256)*100</f>
        <v>67.96875</v>
      </c>
      <c r="W2279">
        <v>0.72299999999999998</v>
      </c>
      <c r="X2279" t="s">
        <v>51</v>
      </c>
      <c r="Y2279" t="s">
        <v>45</v>
      </c>
      <c r="Z2279">
        <v>8614</v>
      </c>
      <c r="AA2279">
        <v>3.85</v>
      </c>
      <c r="AB2279">
        <v>12.4</v>
      </c>
      <c r="AC2279">
        <v>37.9</v>
      </c>
      <c r="AD2279">
        <v>110725</v>
      </c>
      <c r="AE2279">
        <v>96.6</v>
      </c>
      <c r="AF2279">
        <v>30.8</v>
      </c>
      <c r="AG2279" t="s">
        <v>41</v>
      </c>
      <c r="AH2279" t="s">
        <v>47</v>
      </c>
      <c r="AI2279" t="s">
        <v>56</v>
      </c>
      <c r="AJ2279">
        <v>60</v>
      </c>
      <c r="AK2279">
        <v>512</v>
      </c>
      <c r="AL2279">
        <v>0.85140000000000005</v>
      </c>
      <c r="AM2279">
        <v>0.77510000000000001</v>
      </c>
      <c r="AN2279">
        <v>0.66220000000000001</v>
      </c>
      <c r="AO2279">
        <f>Data[[#This Row],[labeller_confidence_score]]-Data[[#This Row],[cytodiffusion_classification_confidence]]</f>
        <v>-0.1129</v>
      </c>
    </row>
    <row r="2280" spans="1:41" x14ac:dyDescent="0.3">
      <c r="A2280" t="s">
        <v>2353</v>
      </c>
      <c r="B2280" t="s">
        <v>60</v>
      </c>
      <c r="C2280">
        <v>0</v>
      </c>
      <c r="D2280" t="s">
        <v>50</v>
      </c>
      <c r="E2280">
        <v>16.649999999999999</v>
      </c>
      <c r="F2280">
        <v>67.400000000000006</v>
      </c>
      <c r="G2280">
        <v>0.41099999999999998</v>
      </c>
      <c r="H2280">
        <v>0.441</v>
      </c>
      <c r="I2280">
        <f>Data[[#This Row],[nucleus_area_pct]]/Data[[#This Row],[cytoplasm_ratio]]</f>
        <v>152.83446712018142</v>
      </c>
      <c r="J2280">
        <v>0.67500000000000004</v>
      </c>
      <c r="K2280">
        <v>0.57299999999999995</v>
      </c>
      <c r="L2280">
        <v>1.5</v>
      </c>
      <c r="M2280">
        <v>1.1000000000000001</v>
      </c>
      <c r="N2280">
        <v>0.80500000000000005</v>
      </c>
      <c r="O2280">
        <v>694</v>
      </c>
      <c r="P2280">
        <v>96</v>
      </c>
      <c r="Q2280">
        <v>203</v>
      </c>
      <c r="R2280">
        <v>147</v>
      </c>
      <c r="S2280">
        <v>191</v>
      </c>
      <c r="T2280">
        <f>(Data[[#This Row],[mean_r]]/256)*100</f>
        <v>79.296875</v>
      </c>
      <c r="U2280">
        <f>(Data[[#This Row],[mean_g]]/256)*100</f>
        <v>57.421875</v>
      </c>
      <c r="V2280">
        <f>(Data[[#This Row],[mean_b]]/256)*100</f>
        <v>74.609375</v>
      </c>
      <c r="W2280">
        <v>0.60099999999999998</v>
      </c>
      <c r="X2280" t="s">
        <v>51</v>
      </c>
      <c r="Y2280" t="s">
        <v>40</v>
      </c>
      <c r="Z2280">
        <v>1116</v>
      </c>
      <c r="AA2280">
        <v>4.9400000000000004</v>
      </c>
      <c r="AB2280">
        <v>16.5</v>
      </c>
      <c r="AC2280">
        <v>37.5</v>
      </c>
      <c r="AD2280">
        <v>321684</v>
      </c>
      <c r="AE2280">
        <v>90.4</v>
      </c>
      <c r="AF2280">
        <v>32.6</v>
      </c>
      <c r="AG2280" t="s">
        <v>41</v>
      </c>
      <c r="AH2280" t="s">
        <v>47</v>
      </c>
      <c r="AI2280" t="s">
        <v>56</v>
      </c>
      <c r="AJ2280">
        <v>60</v>
      </c>
      <c r="AK2280">
        <v>360</v>
      </c>
      <c r="AL2280">
        <v>0.1321</v>
      </c>
      <c r="AM2280">
        <v>0.84099999999999997</v>
      </c>
      <c r="AN2280">
        <v>0.86029999999999995</v>
      </c>
      <c r="AO2280">
        <f>Data[[#This Row],[labeller_confidence_score]]-Data[[#This Row],[cytodiffusion_classification_confidence]]</f>
        <v>1.9299999999999984E-2</v>
      </c>
    </row>
    <row r="2281" spans="1:41" x14ac:dyDescent="0.3">
      <c r="A2281" t="s">
        <v>2354</v>
      </c>
      <c r="B2281" t="s">
        <v>49</v>
      </c>
      <c r="C2281">
        <v>0</v>
      </c>
      <c r="D2281" t="s">
        <v>50</v>
      </c>
      <c r="E2281">
        <v>10.54</v>
      </c>
      <c r="F2281">
        <v>51.2</v>
      </c>
      <c r="G2281">
        <v>0.68500000000000005</v>
      </c>
      <c r="H2281">
        <v>0.48899999999999999</v>
      </c>
      <c r="I2281">
        <f>Data[[#This Row],[nucleus_area_pct]]/Data[[#This Row],[cytoplasm_ratio]]</f>
        <v>104.70347648261759</v>
      </c>
      <c r="J2281">
        <v>0.748</v>
      </c>
      <c r="K2281">
        <v>0.46700000000000003</v>
      </c>
      <c r="L2281">
        <v>3.12</v>
      </c>
      <c r="M2281">
        <v>4.3</v>
      </c>
      <c r="N2281">
        <v>0.93100000000000005</v>
      </c>
      <c r="O2281">
        <v>471</v>
      </c>
      <c r="P2281">
        <v>72</v>
      </c>
      <c r="Q2281">
        <v>220</v>
      </c>
      <c r="R2281">
        <v>160</v>
      </c>
      <c r="S2281">
        <v>157</v>
      </c>
      <c r="T2281">
        <f>(Data[[#This Row],[mean_r]]/256)*100</f>
        <v>85.9375</v>
      </c>
      <c r="U2281">
        <f>(Data[[#This Row],[mean_g]]/256)*100</f>
        <v>62.5</v>
      </c>
      <c r="V2281">
        <f>(Data[[#This Row],[mean_b]]/256)*100</f>
        <v>61.328125</v>
      </c>
      <c r="W2281">
        <v>0.60399999999999998</v>
      </c>
      <c r="X2281" t="s">
        <v>51</v>
      </c>
      <c r="Y2281" t="s">
        <v>40</v>
      </c>
      <c r="Z2281">
        <v>4621</v>
      </c>
      <c r="AA2281">
        <v>4.4800000000000004</v>
      </c>
      <c r="AB2281">
        <v>11.1</v>
      </c>
      <c r="AC2281">
        <v>40.5</v>
      </c>
      <c r="AD2281">
        <v>165294</v>
      </c>
      <c r="AE2281">
        <v>78.099999999999994</v>
      </c>
      <c r="AF2281">
        <v>35.700000000000003</v>
      </c>
      <c r="AG2281" t="s">
        <v>64</v>
      </c>
      <c r="AH2281" t="s">
        <v>68</v>
      </c>
      <c r="AI2281" t="s">
        <v>52</v>
      </c>
      <c r="AJ2281">
        <v>100</v>
      </c>
      <c r="AK2281">
        <v>512</v>
      </c>
      <c r="AL2281">
        <v>0</v>
      </c>
      <c r="AM2281">
        <v>1</v>
      </c>
      <c r="AN2281">
        <v>0.87360000000000004</v>
      </c>
      <c r="AO2281">
        <f>Data[[#This Row],[labeller_confidence_score]]-Data[[#This Row],[cytodiffusion_classification_confidence]]</f>
        <v>-0.12639999999999996</v>
      </c>
    </row>
    <row r="2282" spans="1:41" x14ac:dyDescent="0.3">
      <c r="A2282" t="s">
        <v>2355</v>
      </c>
      <c r="B2282" t="s">
        <v>74</v>
      </c>
      <c r="C2282">
        <v>0</v>
      </c>
      <c r="D2282" t="s">
        <v>75</v>
      </c>
      <c r="E2282">
        <v>2.42</v>
      </c>
      <c r="F2282">
        <v>0</v>
      </c>
      <c r="G2282">
        <v>0</v>
      </c>
      <c r="H2282">
        <v>1</v>
      </c>
      <c r="I2282">
        <f>Data[[#This Row],[nucleus_area_pct]]/Data[[#This Row],[cytoplasm_ratio]]</f>
        <v>0</v>
      </c>
      <c r="J2282">
        <v>0.69499999999999995</v>
      </c>
      <c r="K2282">
        <v>0.186</v>
      </c>
      <c r="L2282">
        <v>1.68</v>
      </c>
      <c r="M2282">
        <v>1</v>
      </c>
      <c r="N2282">
        <v>0.77300000000000002</v>
      </c>
      <c r="O2282">
        <v>14</v>
      </c>
      <c r="P2282">
        <v>21</v>
      </c>
      <c r="Q2282">
        <v>212</v>
      </c>
      <c r="R2282">
        <v>155</v>
      </c>
      <c r="S2282">
        <v>176</v>
      </c>
      <c r="T2282">
        <f>(Data[[#This Row],[mean_r]]/256)*100</f>
        <v>82.8125</v>
      </c>
      <c r="U2282">
        <f>(Data[[#This Row],[mean_g]]/256)*100</f>
        <v>60.546875</v>
      </c>
      <c r="V2282">
        <f>(Data[[#This Row],[mean_b]]/256)*100</f>
        <v>68.75</v>
      </c>
      <c r="W2282">
        <v>0.499</v>
      </c>
      <c r="X2282" t="s">
        <v>63</v>
      </c>
      <c r="Y2282" t="s">
        <v>45</v>
      </c>
      <c r="Z2282">
        <v>3431</v>
      </c>
      <c r="AA2282">
        <v>3.76</v>
      </c>
      <c r="AB2282">
        <v>15.6</v>
      </c>
      <c r="AC2282">
        <v>43.8</v>
      </c>
      <c r="AD2282">
        <v>334370</v>
      </c>
      <c r="AE2282">
        <v>106.7</v>
      </c>
      <c r="AF2282">
        <v>33.200000000000003</v>
      </c>
      <c r="AG2282" t="s">
        <v>46</v>
      </c>
      <c r="AH2282" t="s">
        <v>42</v>
      </c>
      <c r="AI2282" t="s">
        <v>43</v>
      </c>
      <c r="AJ2282">
        <v>100</v>
      </c>
      <c r="AK2282">
        <v>224</v>
      </c>
      <c r="AL2282">
        <v>4.2000000000000003E-2</v>
      </c>
      <c r="AM2282">
        <v>0.91210000000000002</v>
      </c>
      <c r="AN2282">
        <v>0.98050000000000004</v>
      </c>
      <c r="AO2282">
        <f>Data[[#This Row],[labeller_confidence_score]]-Data[[#This Row],[cytodiffusion_classification_confidence]]</f>
        <v>6.8400000000000016E-2</v>
      </c>
    </row>
    <row r="2283" spans="1:41" x14ac:dyDescent="0.3">
      <c r="A2283" t="s">
        <v>2356</v>
      </c>
      <c r="B2283" t="s">
        <v>62</v>
      </c>
      <c r="C2283">
        <v>0</v>
      </c>
      <c r="D2283" t="s">
        <v>50</v>
      </c>
      <c r="E2283">
        <v>8.23</v>
      </c>
      <c r="F2283">
        <v>74.7</v>
      </c>
      <c r="G2283">
        <v>0.92800000000000005</v>
      </c>
      <c r="H2283">
        <v>0.13400000000000001</v>
      </c>
      <c r="I2283">
        <f>Data[[#This Row],[nucleus_area_pct]]/Data[[#This Row],[cytoplasm_ratio]]</f>
        <v>557.46268656716416</v>
      </c>
      <c r="J2283">
        <v>0.84199999999999997</v>
      </c>
      <c r="K2283">
        <v>0.27500000000000002</v>
      </c>
      <c r="L2283">
        <v>0.94</v>
      </c>
      <c r="M2283">
        <v>1</v>
      </c>
      <c r="N2283">
        <v>0.90200000000000002</v>
      </c>
      <c r="O2283">
        <v>193</v>
      </c>
      <c r="P2283">
        <v>65</v>
      </c>
      <c r="Q2283">
        <v>202</v>
      </c>
      <c r="R2283">
        <v>145</v>
      </c>
      <c r="S2283">
        <v>174</v>
      </c>
      <c r="T2283">
        <f>(Data[[#This Row],[mean_r]]/256)*100</f>
        <v>78.90625</v>
      </c>
      <c r="U2283">
        <f>(Data[[#This Row],[mean_g]]/256)*100</f>
        <v>56.640625</v>
      </c>
      <c r="V2283">
        <f>(Data[[#This Row],[mean_b]]/256)*100</f>
        <v>67.96875</v>
      </c>
      <c r="W2283">
        <v>0.63800000000000001</v>
      </c>
      <c r="X2283" t="s">
        <v>39</v>
      </c>
      <c r="Y2283" t="s">
        <v>40</v>
      </c>
      <c r="Z2283">
        <v>3014</v>
      </c>
      <c r="AA2283">
        <v>4.3</v>
      </c>
      <c r="AB2283">
        <v>10.9</v>
      </c>
      <c r="AC2283">
        <v>45.6</v>
      </c>
      <c r="AD2283">
        <v>327376</v>
      </c>
      <c r="AE2283">
        <v>110</v>
      </c>
      <c r="AF2283">
        <v>32.5</v>
      </c>
      <c r="AG2283" t="s">
        <v>46</v>
      </c>
      <c r="AH2283" t="s">
        <v>42</v>
      </c>
      <c r="AI2283" t="s">
        <v>56</v>
      </c>
      <c r="AJ2283">
        <v>100</v>
      </c>
      <c r="AK2283">
        <v>224</v>
      </c>
      <c r="AL2283">
        <v>5.1499999999999997E-2</v>
      </c>
      <c r="AM2283">
        <v>0.84730000000000005</v>
      </c>
      <c r="AN2283">
        <v>0.91310000000000002</v>
      </c>
      <c r="AO2283">
        <f>Data[[#This Row],[labeller_confidence_score]]-Data[[#This Row],[cytodiffusion_classification_confidence]]</f>
        <v>6.579999999999997E-2</v>
      </c>
    </row>
    <row r="2284" spans="1:41" x14ac:dyDescent="0.3">
      <c r="A2284" t="s">
        <v>2357</v>
      </c>
      <c r="B2284" t="s">
        <v>62</v>
      </c>
      <c r="C2284">
        <v>0</v>
      </c>
      <c r="D2284" t="s">
        <v>50</v>
      </c>
      <c r="E2284">
        <v>9.94</v>
      </c>
      <c r="F2284">
        <v>85.1</v>
      </c>
      <c r="G2284">
        <v>0.82199999999999995</v>
      </c>
      <c r="H2284">
        <v>0.222</v>
      </c>
      <c r="I2284">
        <f>Data[[#This Row],[nucleus_area_pct]]/Data[[#This Row],[cytoplasm_ratio]]</f>
        <v>383.33333333333331</v>
      </c>
      <c r="J2284">
        <v>0.90600000000000003</v>
      </c>
      <c r="K2284">
        <v>0.19500000000000001</v>
      </c>
      <c r="L2284">
        <v>1.29</v>
      </c>
      <c r="M2284">
        <v>1</v>
      </c>
      <c r="N2284">
        <v>0.91</v>
      </c>
      <c r="O2284">
        <v>342</v>
      </c>
      <c r="P2284">
        <v>57</v>
      </c>
      <c r="Q2284">
        <v>204</v>
      </c>
      <c r="R2284">
        <v>152</v>
      </c>
      <c r="S2284">
        <v>190</v>
      </c>
      <c r="T2284">
        <f>(Data[[#This Row],[mean_r]]/256)*100</f>
        <v>79.6875</v>
      </c>
      <c r="U2284">
        <f>(Data[[#This Row],[mean_g]]/256)*100</f>
        <v>59.375</v>
      </c>
      <c r="V2284">
        <f>(Data[[#This Row],[mean_b]]/256)*100</f>
        <v>74.21875</v>
      </c>
      <c r="W2284">
        <v>0.83599999999999997</v>
      </c>
      <c r="X2284" t="s">
        <v>63</v>
      </c>
      <c r="Y2284" t="s">
        <v>45</v>
      </c>
      <c r="Z2284">
        <v>3338</v>
      </c>
      <c r="AA2284">
        <v>6.03</v>
      </c>
      <c r="AB2284">
        <v>16.2</v>
      </c>
      <c r="AC2284">
        <v>43.6</v>
      </c>
      <c r="AD2284">
        <v>184876</v>
      </c>
      <c r="AE2284">
        <v>90.1</v>
      </c>
      <c r="AF2284">
        <v>32.9</v>
      </c>
      <c r="AG2284" t="s">
        <v>46</v>
      </c>
      <c r="AH2284" t="s">
        <v>42</v>
      </c>
      <c r="AI2284" t="s">
        <v>52</v>
      </c>
      <c r="AJ2284">
        <v>100</v>
      </c>
      <c r="AK2284">
        <v>512</v>
      </c>
      <c r="AL2284">
        <v>4.8099999999999997E-2</v>
      </c>
      <c r="AM2284">
        <v>0.82269999999999999</v>
      </c>
      <c r="AN2284">
        <v>1</v>
      </c>
      <c r="AO2284">
        <f>Data[[#This Row],[labeller_confidence_score]]-Data[[#This Row],[cytodiffusion_classification_confidence]]</f>
        <v>0.17730000000000001</v>
      </c>
    </row>
    <row r="2285" spans="1:41" x14ac:dyDescent="0.3">
      <c r="A2285" t="s">
        <v>2358</v>
      </c>
      <c r="B2285" t="s">
        <v>133</v>
      </c>
      <c r="C2285">
        <v>1</v>
      </c>
      <c r="D2285" t="s">
        <v>104</v>
      </c>
      <c r="E2285">
        <v>7</v>
      </c>
      <c r="F2285">
        <v>0</v>
      </c>
      <c r="G2285">
        <v>0</v>
      </c>
      <c r="H2285">
        <v>1</v>
      </c>
      <c r="I2285">
        <f>Data[[#This Row],[nucleus_area_pct]]/Data[[#This Row],[cytoplasm_ratio]]</f>
        <v>0</v>
      </c>
      <c r="J2285">
        <v>0.59099999999999997</v>
      </c>
      <c r="K2285">
        <v>0.83199999999999996</v>
      </c>
      <c r="L2285">
        <v>0.34</v>
      </c>
      <c r="M2285">
        <v>1</v>
      </c>
      <c r="N2285">
        <v>0.94099999999999995</v>
      </c>
      <c r="O2285">
        <v>176</v>
      </c>
      <c r="P2285">
        <v>60</v>
      </c>
      <c r="Q2285">
        <v>232</v>
      </c>
      <c r="R2285">
        <v>103</v>
      </c>
      <c r="S2285">
        <v>130</v>
      </c>
      <c r="T2285">
        <f>(Data[[#This Row],[mean_r]]/256)*100</f>
        <v>90.625</v>
      </c>
      <c r="U2285">
        <f>(Data[[#This Row],[mean_g]]/256)*100</f>
        <v>40.234375</v>
      </c>
      <c r="V2285">
        <f>(Data[[#This Row],[mean_b]]/256)*100</f>
        <v>50.78125</v>
      </c>
      <c r="W2285">
        <v>0.5</v>
      </c>
      <c r="X2285" t="s">
        <v>51</v>
      </c>
      <c r="Y2285" t="s">
        <v>40</v>
      </c>
      <c r="Z2285">
        <v>10149</v>
      </c>
      <c r="AA2285">
        <v>5.2</v>
      </c>
      <c r="AB2285">
        <v>12.8</v>
      </c>
      <c r="AC2285">
        <v>50.8</v>
      </c>
      <c r="AD2285">
        <v>238878</v>
      </c>
      <c r="AE2285">
        <v>75.2</v>
      </c>
      <c r="AF2285">
        <v>32.200000000000003</v>
      </c>
      <c r="AG2285" t="s">
        <v>46</v>
      </c>
      <c r="AH2285" t="s">
        <v>68</v>
      </c>
      <c r="AI2285" t="s">
        <v>52</v>
      </c>
      <c r="AJ2285">
        <v>100</v>
      </c>
      <c r="AK2285">
        <v>512</v>
      </c>
      <c r="AL2285">
        <v>0.69450000000000001</v>
      </c>
      <c r="AM2285">
        <v>0.72030000000000005</v>
      </c>
      <c r="AN2285">
        <v>0.78680000000000005</v>
      </c>
      <c r="AO2285">
        <f>Data[[#This Row],[labeller_confidence_score]]-Data[[#This Row],[cytodiffusion_classification_confidence]]</f>
        <v>6.6500000000000004E-2</v>
      </c>
    </row>
    <row r="2286" spans="1:41" x14ac:dyDescent="0.3">
      <c r="A2286" t="s">
        <v>2359</v>
      </c>
      <c r="B2286" t="s">
        <v>62</v>
      </c>
      <c r="C2286">
        <v>0</v>
      </c>
      <c r="D2286" t="s">
        <v>50</v>
      </c>
      <c r="E2286">
        <v>10.47</v>
      </c>
      <c r="F2286">
        <v>83.7</v>
      </c>
      <c r="G2286">
        <v>0.71199999999999997</v>
      </c>
      <c r="H2286">
        <v>0.27500000000000002</v>
      </c>
      <c r="I2286">
        <f>Data[[#This Row],[nucleus_area_pct]]/Data[[#This Row],[cytoplasm_ratio]]</f>
        <v>304.36363636363637</v>
      </c>
      <c r="J2286">
        <v>0.94</v>
      </c>
      <c r="K2286">
        <v>0.20300000000000001</v>
      </c>
      <c r="L2286">
        <v>0.9</v>
      </c>
      <c r="M2286">
        <v>1</v>
      </c>
      <c r="N2286">
        <v>0.95299999999999996</v>
      </c>
      <c r="O2286">
        <v>204</v>
      </c>
      <c r="P2286">
        <v>65</v>
      </c>
      <c r="Q2286">
        <v>194</v>
      </c>
      <c r="R2286">
        <v>158</v>
      </c>
      <c r="S2286">
        <v>153</v>
      </c>
      <c r="T2286">
        <f>(Data[[#This Row],[mean_r]]/256)*100</f>
        <v>75.78125</v>
      </c>
      <c r="U2286">
        <f>(Data[[#This Row],[mean_g]]/256)*100</f>
        <v>61.71875</v>
      </c>
      <c r="V2286">
        <f>(Data[[#This Row],[mean_b]]/256)*100</f>
        <v>59.765625</v>
      </c>
      <c r="W2286">
        <v>0.61399999999999999</v>
      </c>
      <c r="X2286" t="s">
        <v>51</v>
      </c>
      <c r="Y2286" t="s">
        <v>40</v>
      </c>
      <c r="Z2286">
        <v>5301</v>
      </c>
      <c r="AA2286">
        <v>2.99</v>
      </c>
      <c r="AB2286">
        <v>13.5</v>
      </c>
      <c r="AC2286">
        <v>33.6</v>
      </c>
      <c r="AD2286">
        <v>227837</v>
      </c>
      <c r="AE2286">
        <v>89.5</v>
      </c>
      <c r="AF2286">
        <v>32.5</v>
      </c>
      <c r="AG2286" t="s">
        <v>46</v>
      </c>
      <c r="AH2286" t="s">
        <v>42</v>
      </c>
      <c r="AI2286" t="s">
        <v>52</v>
      </c>
      <c r="AJ2286">
        <v>100</v>
      </c>
      <c r="AK2286">
        <v>360</v>
      </c>
      <c r="AL2286">
        <v>0.1454</v>
      </c>
      <c r="AM2286">
        <v>0.92610000000000003</v>
      </c>
      <c r="AN2286">
        <v>0.92010000000000003</v>
      </c>
      <c r="AO2286">
        <f>Data[[#This Row],[labeller_confidence_score]]-Data[[#This Row],[cytodiffusion_classification_confidence]]</f>
        <v>-6.0000000000000053E-3</v>
      </c>
    </row>
    <row r="2287" spans="1:41" x14ac:dyDescent="0.3">
      <c r="A2287" t="s">
        <v>2360</v>
      </c>
      <c r="B2287" t="s">
        <v>62</v>
      </c>
      <c r="C2287">
        <v>0</v>
      </c>
      <c r="D2287" t="s">
        <v>50</v>
      </c>
      <c r="E2287">
        <v>8.26</v>
      </c>
      <c r="F2287">
        <v>81.7</v>
      </c>
      <c r="G2287">
        <v>0.73199999999999998</v>
      </c>
      <c r="H2287">
        <v>0.25900000000000001</v>
      </c>
      <c r="I2287">
        <f>Data[[#This Row],[nucleus_area_pct]]/Data[[#This Row],[cytoplasm_ratio]]</f>
        <v>315.44401544401546</v>
      </c>
      <c r="J2287">
        <v>0.81599999999999995</v>
      </c>
      <c r="K2287">
        <v>0.23100000000000001</v>
      </c>
      <c r="L2287">
        <v>0.98</v>
      </c>
      <c r="M2287">
        <v>1</v>
      </c>
      <c r="N2287">
        <v>0.873</v>
      </c>
      <c r="O2287">
        <v>297</v>
      </c>
      <c r="P2287">
        <v>51</v>
      </c>
      <c r="Q2287">
        <v>191</v>
      </c>
      <c r="R2287">
        <v>159</v>
      </c>
      <c r="S2287">
        <v>205</v>
      </c>
      <c r="T2287">
        <f>(Data[[#This Row],[mean_r]]/256)*100</f>
        <v>74.609375</v>
      </c>
      <c r="U2287">
        <f>(Data[[#This Row],[mean_g]]/256)*100</f>
        <v>62.109375</v>
      </c>
      <c r="V2287">
        <f>(Data[[#This Row],[mean_b]]/256)*100</f>
        <v>80.078125</v>
      </c>
      <c r="W2287">
        <v>0.76</v>
      </c>
      <c r="X2287" t="s">
        <v>51</v>
      </c>
      <c r="Y2287" t="s">
        <v>45</v>
      </c>
      <c r="Z2287">
        <v>6883</v>
      </c>
      <c r="AA2287">
        <v>4.71</v>
      </c>
      <c r="AB2287">
        <v>14.4</v>
      </c>
      <c r="AC2287">
        <v>41.4</v>
      </c>
      <c r="AD2287">
        <v>267047</v>
      </c>
      <c r="AE2287">
        <v>82.9</v>
      </c>
      <c r="AF2287">
        <v>35.1</v>
      </c>
      <c r="AG2287" t="s">
        <v>64</v>
      </c>
      <c r="AH2287" t="s">
        <v>42</v>
      </c>
      <c r="AI2287" t="s">
        <v>43</v>
      </c>
      <c r="AJ2287">
        <v>40</v>
      </c>
      <c r="AK2287">
        <v>512</v>
      </c>
      <c r="AL2287">
        <v>0.1186</v>
      </c>
      <c r="AM2287">
        <v>0.92349999999999999</v>
      </c>
      <c r="AN2287">
        <v>1</v>
      </c>
      <c r="AO2287">
        <f>Data[[#This Row],[labeller_confidence_score]]-Data[[#This Row],[cytodiffusion_classification_confidence]]</f>
        <v>7.6500000000000012E-2</v>
      </c>
    </row>
    <row r="2288" spans="1:41" x14ac:dyDescent="0.3">
      <c r="A2288" t="s">
        <v>2361</v>
      </c>
      <c r="B2288" t="s">
        <v>74</v>
      </c>
      <c r="C2288">
        <v>0</v>
      </c>
      <c r="D2288" t="s">
        <v>75</v>
      </c>
      <c r="E2288">
        <v>3.28</v>
      </c>
      <c r="F2288">
        <v>0</v>
      </c>
      <c r="G2288">
        <v>0</v>
      </c>
      <c r="H2288">
        <v>1</v>
      </c>
      <c r="I2288">
        <f>Data[[#This Row],[nucleus_area_pct]]/Data[[#This Row],[cytoplasm_ratio]]</f>
        <v>0</v>
      </c>
      <c r="J2288">
        <v>0.86099999999999999</v>
      </c>
      <c r="K2288">
        <v>0.40899999999999997</v>
      </c>
      <c r="L2288">
        <v>3.16</v>
      </c>
      <c r="M2288">
        <v>1</v>
      </c>
      <c r="N2288">
        <v>0.89700000000000002</v>
      </c>
      <c r="O2288">
        <v>23</v>
      </c>
      <c r="P2288">
        <v>23</v>
      </c>
      <c r="Q2288">
        <v>236</v>
      </c>
      <c r="R2288">
        <v>152</v>
      </c>
      <c r="S2288">
        <v>165</v>
      </c>
      <c r="T2288">
        <f>(Data[[#This Row],[mean_r]]/256)*100</f>
        <v>92.1875</v>
      </c>
      <c r="U2288">
        <f>(Data[[#This Row],[mean_g]]/256)*100</f>
        <v>59.375</v>
      </c>
      <c r="V2288">
        <f>(Data[[#This Row],[mean_b]]/256)*100</f>
        <v>64.453125</v>
      </c>
      <c r="W2288">
        <v>0.63300000000000001</v>
      </c>
      <c r="X2288" t="s">
        <v>63</v>
      </c>
      <c r="Y2288" t="s">
        <v>45</v>
      </c>
      <c r="Z2288">
        <v>8895</v>
      </c>
      <c r="AA2288">
        <v>4.67</v>
      </c>
      <c r="AB2288">
        <v>11.1</v>
      </c>
      <c r="AC2288">
        <v>37.200000000000003</v>
      </c>
      <c r="AD2288">
        <v>188532</v>
      </c>
      <c r="AE2288">
        <v>77.3</v>
      </c>
      <c r="AF2288">
        <v>34.4</v>
      </c>
      <c r="AG2288" t="s">
        <v>41</v>
      </c>
      <c r="AH2288" t="s">
        <v>42</v>
      </c>
      <c r="AI2288" t="s">
        <v>52</v>
      </c>
      <c r="AJ2288">
        <v>60</v>
      </c>
      <c r="AK2288">
        <v>256</v>
      </c>
      <c r="AL2288">
        <v>8.4199999999999997E-2</v>
      </c>
      <c r="AM2288">
        <v>0.9355</v>
      </c>
      <c r="AN2288">
        <v>1</v>
      </c>
      <c r="AO2288">
        <f>Data[[#This Row],[labeller_confidence_score]]-Data[[#This Row],[cytodiffusion_classification_confidence]]</f>
        <v>6.4500000000000002E-2</v>
      </c>
    </row>
    <row r="2289" spans="1:41" x14ac:dyDescent="0.3">
      <c r="A2289" t="s">
        <v>2362</v>
      </c>
      <c r="B2289" t="s">
        <v>49</v>
      </c>
      <c r="C2289">
        <v>0</v>
      </c>
      <c r="D2289" t="s">
        <v>50</v>
      </c>
      <c r="E2289">
        <v>11.62</v>
      </c>
      <c r="F2289">
        <v>59.7</v>
      </c>
      <c r="G2289">
        <v>0.57799999999999996</v>
      </c>
      <c r="H2289">
        <v>0.48499999999999999</v>
      </c>
      <c r="I2289">
        <f>Data[[#This Row],[nucleus_area_pct]]/Data[[#This Row],[cytoplasm_ratio]]</f>
        <v>123.09278350515464</v>
      </c>
      <c r="J2289">
        <v>0.80100000000000005</v>
      </c>
      <c r="K2289">
        <v>0.30499999999999999</v>
      </c>
      <c r="L2289">
        <v>3.81</v>
      </c>
      <c r="M2289">
        <v>4</v>
      </c>
      <c r="N2289">
        <v>0.86599999999999999</v>
      </c>
      <c r="O2289">
        <v>483</v>
      </c>
      <c r="P2289">
        <v>75</v>
      </c>
      <c r="Q2289">
        <v>232</v>
      </c>
      <c r="R2289">
        <v>165</v>
      </c>
      <c r="S2289">
        <v>181</v>
      </c>
      <c r="T2289">
        <f>(Data[[#This Row],[mean_r]]/256)*100</f>
        <v>90.625</v>
      </c>
      <c r="U2289">
        <f>(Data[[#This Row],[mean_g]]/256)*100</f>
        <v>64.453125</v>
      </c>
      <c r="V2289">
        <f>(Data[[#This Row],[mean_b]]/256)*100</f>
        <v>70.703125</v>
      </c>
      <c r="W2289">
        <v>0.65</v>
      </c>
      <c r="X2289" t="s">
        <v>51</v>
      </c>
      <c r="Y2289" t="s">
        <v>40</v>
      </c>
      <c r="Z2289">
        <v>6940</v>
      </c>
      <c r="AA2289">
        <v>5.79</v>
      </c>
      <c r="AB2289">
        <v>11.9</v>
      </c>
      <c r="AC2289">
        <v>33.6</v>
      </c>
      <c r="AD2289">
        <v>136500</v>
      </c>
      <c r="AE2289">
        <v>89.9</v>
      </c>
      <c r="AF2289">
        <v>32.700000000000003</v>
      </c>
      <c r="AG2289" t="s">
        <v>46</v>
      </c>
      <c r="AH2289" t="s">
        <v>42</v>
      </c>
      <c r="AI2289" t="s">
        <v>52</v>
      </c>
      <c r="AJ2289">
        <v>40</v>
      </c>
      <c r="AK2289">
        <v>512</v>
      </c>
      <c r="AL2289">
        <v>0</v>
      </c>
      <c r="AM2289">
        <v>0.84199999999999997</v>
      </c>
      <c r="AN2289">
        <v>1</v>
      </c>
      <c r="AO2289">
        <f>Data[[#This Row],[labeller_confidence_score]]-Data[[#This Row],[cytodiffusion_classification_confidence]]</f>
        <v>0.15800000000000003</v>
      </c>
    </row>
    <row r="2290" spans="1:41" x14ac:dyDescent="0.3">
      <c r="A2290" t="s">
        <v>2363</v>
      </c>
      <c r="B2290" t="s">
        <v>62</v>
      </c>
      <c r="C2290">
        <v>0</v>
      </c>
      <c r="D2290" t="s">
        <v>50</v>
      </c>
      <c r="E2290">
        <v>9.1</v>
      </c>
      <c r="F2290">
        <v>83.1</v>
      </c>
      <c r="G2290">
        <v>0.91300000000000003</v>
      </c>
      <c r="H2290">
        <v>0.193</v>
      </c>
      <c r="I2290">
        <f>Data[[#This Row],[nucleus_area_pct]]/Data[[#This Row],[cytoplasm_ratio]]</f>
        <v>430.56994818652845</v>
      </c>
      <c r="J2290">
        <v>0.875</v>
      </c>
      <c r="K2290">
        <v>0.23</v>
      </c>
      <c r="L2290">
        <v>0.72</v>
      </c>
      <c r="M2290">
        <v>1</v>
      </c>
      <c r="N2290">
        <v>0.85</v>
      </c>
      <c r="O2290">
        <v>329</v>
      </c>
      <c r="P2290">
        <v>55</v>
      </c>
      <c r="Q2290">
        <v>209</v>
      </c>
      <c r="R2290">
        <v>151</v>
      </c>
      <c r="S2290">
        <v>176</v>
      </c>
      <c r="T2290">
        <f>(Data[[#This Row],[mean_r]]/256)*100</f>
        <v>81.640625</v>
      </c>
      <c r="U2290">
        <f>(Data[[#This Row],[mean_g]]/256)*100</f>
        <v>58.984375</v>
      </c>
      <c r="V2290">
        <f>(Data[[#This Row],[mean_b]]/256)*100</f>
        <v>68.75</v>
      </c>
      <c r="W2290">
        <v>0.77200000000000002</v>
      </c>
      <c r="X2290" t="s">
        <v>39</v>
      </c>
      <c r="Y2290" t="s">
        <v>45</v>
      </c>
      <c r="Z2290">
        <v>4777</v>
      </c>
      <c r="AA2290">
        <v>5.6</v>
      </c>
      <c r="AB2290">
        <v>11.2</v>
      </c>
      <c r="AC2290">
        <v>46.1</v>
      </c>
      <c r="AD2290">
        <v>240293</v>
      </c>
      <c r="AE2290">
        <v>89.7</v>
      </c>
      <c r="AF2290">
        <v>36.299999999999997</v>
      </c>
      <c r="AG2290" t="s">
        <v>46</v>
      </c>
      <c r="AH2290" t="s">
        <v>47</v>
      </c>
      <c r="AI2290" t="s">
        <v>56</v>
      </c>
      <c r="AJ2290">
        <v>60</v>
      </c>
      <c r="AK2290">
        <v>512</v>
      </c>
      <c r="AL2290">
        <v>0.1366</v>
      </c>
      <c r="AM2290">
        <v>0.83079999999999998</v>
      </c>
      <c r="AN2290">
        <v>0.85419999999999996</v>
      </c>
      <c r="AO2290">
        <f>Data[[#This Row],[labeller_confidence_score]]-Data[[#This Row],[cytodiffusion_classification_confidence]]</f>
        <v>2.3399999999999976E-2</v>
      </c>
    </row>
    <row r="2291" spans="1:41" x14ac:dyDescent="0.3">
      <c r="A2291" t="s">
        <v>2364</v>
      </c>
      <c r="B2291" t="s">
        <v>54</v>
      </c>
      <c r="C2291">
        <v>0</v>
      </c>
      <c r="D2291" t="s">
        <v>54</v>
      </c>
      <c r="E2291">
        <v>6.87</v>
      </c>
      <c r="F2291">
        <v>0</v>
      </c>
      <c r="G2291">
        <v>0</v>
      </c>
      <c r="H2291">
        <v>1</v>
      </c>
      <c r="I2291">
        <f>Data[[#This Row],[nucleus_area_pct]]/Data[[#This Row],[cytoplasm_ratio]]</f>
        <v>0</v>
      </c>
      <c r="J2291">
        <v>0.96499999999999997</v>
      </c>
      <c r="K2291">
        <v>0.06</v>
      </c>
      <c r="L2291">
        <v>0.37</v>
      </c>
      <c r="M2291">
        <v>1</v>
      </c>
      <c r="N2291">
        <v>0.9</v>
      </c>
      <c r="O2291">
        <v>141</v>
      </c>
      <c r="P2291">
        <v>46</v>
      </c>
      <c r="Q2291">
        <v>241</v>
      </c>
      <c r="R2291">
        <v>132</v>
      </c>
      <c r="S2291">
        <v>142</v>
      </c>
      <c r="T2291">
        <f>(Data[[#This Row],[mean_r]]/256)*100</f>
        <v>94.140625</v>
      </c>
      <c r="U2291">
        <f>(Data[[#This Row],[mean_g]]/256)*100</f>
        <v>51.5625</v>
      </c>
      <c r="V2291">
        <f>(Data[[#This Row],[mean_b]]/256)*100</f>
        <v>55.46875</v>
      </c>
      <c r="W2291">
        <v>0.58399999999999996</v>
      </c>
      <c r="X2291" t="s">
        <v>51</v>
      </c>
      <c r="Y2291" t="s">
        <v>45</v>
      </c>
      <c r="Z2291">
        <v>10034</v>
      </c>
      <c r="AA2291">
        <v>4.84</v>
      </c>
      <c r="AB2291">
        <v>10.6</v>
      </c>
      <c r="AC2291">
        <v>44.4</v>
      </c>
      <c r="AD2291">
        <v>210257</v>
      </c>
      <c r="AE2291">
        <v>100.8</v>
      </c>
      <c r="AF2291">
        <v>33.9</v>
      </c>
      <c r="AG2291" t="s">
        <v>41</v>
      </c>
      <c r="AH2291" t="s">
        <v>47</v>
      </c>
      <c r="AI2291" t="s">
        <v>56</v>
      </c>
      <c r="AJ2291">
        <v>60</v>
      </c>
      <c r="AK2291">
        <v>256</v>
      </c>
      <c r="AL2291">
        <v>4.6899999999999997E-2</v>
      </c>
      <c r="AM2291">
        <v>0.78539999999999999</v>
      </c>
      <c r="AN2291">
        <v>0.88139999999999996</v>
      </c>
      <c r="AO2291">
        <f>Data[[#This Row],[labeller_confidence_score]]-Data[[#This Row],[cytodiffusion_classification_confidence]]</f>
        <v>9.5999999999999974E-2</v>
      </c>
    </row>
    <row r="2292" spans="1:41" x14ac:dyDescent="0.3">
      <c r="A2292" t="s">
        <v>2365</v>
      </c>
      <c r="B2292" t="s">
        <v>54</v>
      </c>
      <c r="C2292">
        <v>0</v>
      </c>
      <c r="D2292" t="s">
        <v>54</v>
      </c>
      <c r="E2292">
        <v>8</v>
      </c>
      <c r="F2292">
        <v>0</v>
      </c>
      <c r="G2292">
        <v>0</v>
      </c>
      <c r="H2292">
        <v>1</v>
      </c>
      <c r="I2292">
        <f>Data[[#This Row],[nucleus_area_pct]]/Data[[#This Row],[cytoplasm_ratio]]</f>
        <v>0</v>
      </c>
      <c r="J2292">
        <v>0.874</v>
      </c>
      <c r="K2292">
        <v>0.23200000000000001</v>
      </c>
      <c r="L2292">
        <v>0.6</v>
      </c>
      <c r="M2292">
        <v>1</v>
      </c>
      <c r="N2292">
        <v>0.94599999999999995</v>
      </c>
      <c r="O2292">
        <v>214</v>
      </c>
      <c r="P2292">
        <v>46</v>
      </c>
      <c r="Q2292">
        <v>231</v>
      </c>
      <c r="R2292">
        <v>122</v>
      </c>
      <c r="S2292">
        <v>136</v>
      </c>
      <c r="T2292">
        <f>(Data[[#This Row],[mean_r]]/256)*100</f>
        <v>90.234375</v>
      </c>
      <c r="U2292">
        <f>(Data[[#This Row],[mean_g]]/256)*100</f>
        <v>47.65625</v>
      </c>
      <c r="V2292">
        <f>(Data[[#This Row],[mean_b]]/256)*100</f>
        <v>53.125</v>
      </c>
      <c r="W2292">
        <v>0.45700000000000002</v>
      </c>
      <c r="X2292" t="s">
        <v>51</v>
      </c>
      <c r="Y2292" t="s">
        <v>45</v>
      </c>
      <c r="Z2292">
        <v>10052</v>
      </c>
      <c r="AA2292">
        <v>5.0199999999999996</v>
      </c>
      <c r="AB2292">
        <v>11.1</v>
      </c>
      <c r="AC2292">
        <v>50.4</v>
      </c>
      <c r="AD2292">
        <v>252009</v>
      </c>
      <c r="AE2292">
        <v>86.5</v>
      </c>
      <c r="AF2292">
        <v>35.299999999999997</v>
      </c>
      <c r="AG2292" t="s">
        <v>41</v>
      </c>
      <c r="AH2292" t="s">
        <v>42</v>
      </c>
      <c r="AI2292" t="s">
        <v>43</v>
      </c>
      <c r="AJ2292">
        <v>100</v>
      </c>
      <c r="AK2292">
        <v>224</v>
      </c>
      <c r="AL2292">
        <v>0.1419</v>
      </c>
      <c r="AM2292">
        <v>0.98870000000000002</v>
      </c>
      <c r="AN2292">
        <v>0.97340000000000004</v>
      </c>
      <c r="AO2292">
        <f>Data[[#This Row],[labeller_confidence_score]]-Data[[#This Row],[cytodiffusion_classification_confidence]]</f>
        <v>-1.529999999999998E-2</v>
      </c>
    </row>
    <row r="2293" spans="1:41" x14ac:dyDescent="0.3">
      <c r="A2293" t="s">
        <v>2366</v>
      </c>
      <c r="B2293" t="s">
        <v>54</v>
      </c>
      <c r="C2293">
        <v>0</v>
      </c>
      <c r="D2293" t="s">
        <v>54</v>
      </c>
      <c r="E2293">
        <v>7.58</v>
      </c>
      <c r="F2293">
        <v>0</v>
      </c>
      <c r="G2293">
        <v>0</v>
      </c>
      <c r="H2293">
        <v>1</v>
      </c>
      <c r="I2293">
        <f>Data[[#This Row],[nucleus_area_pct]]/Data[[#This Row],[cytoplasm_ratio]]</f>
        <v>0</v>
      </c>
      <c r="J2293">
        <v>0.84799999999999998</v>
      </c>
      <c r="K2293">
        <v>0.187</v>
      </c>
      <c r="L2293">
        <v>0.6</v>
      </c>
      <c r="M2293">
        <v>1</v>
      </c>
      <c r="N2293">
        <v>0.93899999999999995</v>
      </c>
      <c r="O2293">
        <v>197</v>
      </c>
      <c r="P2293">
        <v>42</v>
      </c>
      <c r="Q2293">
        <v>226</v>
      </c>
      <c r="R2293">
        <v>137</v>
      </c>
      <c r="S2293">
        <v>126</v>
      </c>
      <c r="T2293">
        <f>(Data[[#This Row],[mean_r]]/256)*100</f>
        <v>88.28125</v>
      </c>
      <c r="U2293">
        <f>(Data[[#This Row],[mean_g]]/256)*100</f>
        <v>53.515625</v>
      </c>
      <c r="V2293">
        <f>(Data[[#This Row],[mean_b]]/256)*100</f>
        <v>49.21875</v>
      </c>
      <c r="W2293">
        <v>0.55100000000000005</v>
      </c>
      <c r="X2293" t="s">
        <v>51</v>
      </c>
      <c r="Y2293" t="s">
        <v>40</v>
      </c>
      <c r="Z2293">
        <v>10549</v>
      </c>
      <c r="AA2293">
        <v>4.93</v>
      </c>
      <c r="AB2293">
        <v>12.5</v>
      </c>
      <c r="AC2293">
        <v>39.9</v>
      </c>
      <c r="AD2293">
        <v>64439</v>
      </c>
      <c r="AE2293">
        <v>102.8</v>
      </c>
      <c r="AF2293">
        <v>33</v>
      </c>
      <c r="AG2293" t="s">
        <v>64</v>
      </c>
      <c r="AH2293" t="s">
        <v>42</v>
      </c>
      <c r="AI2293" t="s">
        <v>43</v>
      </c>
      <c r="AJ2293">
        <v>60</v>
      </c>
      <c r="AK2293">
        <v>224</v>
      </c>
      <c r="AL2293">
        <v>0.14610000000000001</v>
      </c>
      <c r="AM2293">
        <v>0.97840000000000005</v>
      </c>
      <c r="AN2293">
        <v>0.89610000000000001</v>
      </c>
      <c r="AO2293">
        <f>Data[[#This Row],[labeller_confidence_score]]-Data[[#This Row],[cytodiffusion_classification_confidence]]</f>
        <v>-8.230000000000004E-2</v>
      </c>
    </row>
    <row r="2294" spans="1:41" x14ac:dyDescent="0.3">
      <c r="A2294" t="s">
        <v>2367</v>
      </c>
      <c r="B2294" t="s">
        <v>180</v>
      </c>
      <c r="C2294">
        <v>1</v>
      </c>
      <c r="D2294" t="s">
        <v>181</v>
      </c>
      <c r="E2294">
        <v>5.2</v>
      </c>
      <c r="F2294">
        <v>0</v>
      </c>
      <c r="G2294">
        <v>0</v>
      </c>
      <c r="H2294">
        <v>1</v>
      </c>
      <c r="I2294">
        <f>Data[[#This Row],[nucleus_area_pct]]/Data[[#This Row],[cytoplasm_ratio]]</f>
        <v>0</v>
      </c>
      <c r="J2294">
        <v>0.28399999999999997</v>
      </c>
      <c r="K2294">
        <v>0.85499999999999998</v>
      </c>
      <c r="L2294">
        <v>0.42</v>
      </c>
      <c r="M2294">
        <v>1</v>
      </c>
      <c r="N2294">
        <v>0.79</v>
      </c>
      <c r="O2294">
        <v>158</v>
      </c>
      <c r="P2294">
        <v>54</v>
      </c>
      <c r="Q2294">
        <v>233</v>
      </c>
      <c r="R2294">
        <v>133</v>
      </c>
      <c r="S2294">
        <v>139</v>
      </c>
      <c r="T2294">
        <f>(Data[[#This Row],[mean_r]]/256)*100</f>
        <v>91.015625</v>
      </c>
      <c r="U2294">
        <f>(Data[[#This Row],[mean_g]]/256)*100</f>
        <v>51.953125</v>
      </c>
      <c r="V2294">
        <f>(Data[[#This Row],[mean_b]]/256)*100</f>
        <v>54.296875</v>
      </c>
      <c r="W2294">
        <v>0.46200000000000002</v>
      </c>
      <c r="X2294" t="s">
        <v>51</v>
      </c>
      <c r="Y2294" t="s">
        <v>40</v>
      </c>
      <c r="Z2294">
        <v>2384</v>
      </c>
      <c r="AA2294">
        <v>5.69</v>
      </c>
      <c r="AB2294">
        <v>13.3</v>
      </c>
      <c r="AC2294">
        <v>47.4</v>
      </c>
      <c r="AD2294">
        <v>169592</v>
      </c>
      <c r="AE2294">
        <v>74.099999999999994</v>
      </c>
      <c r="AF2294">
        <v>35.5</v>
      </c>
      <c r="AG2294" t="s">
        <v>41</v>
      </c>
      <c r="AH2294" t="s">
        <v>47</v>
      </c>
      <c r="AI2294" t="s">
        <v>56</v>
      </c>
      <c r="AJ2294">
        <v>100</v>
      </c>
      <c r="AK2294">
        <v>512</v>
      </c>
      <c r="AL2294">
        <v>0.89090000000000003</v>
      </c>
      <c r="AM2294">
        <v>0.83050000000000002</v>
      </c>
      <c r="AN2294">
        <v>0.6694</v>
      </c>
      <c r="AO2294">
        <f>Data[[#This Row],[labeller_confidence_score]]-Data[[#This Row],[cytodiffusion_classification_confidence]]</f>
        <v>-0.16110000000000002</v>
      </c>
    </row>
    <row r="2295" spans="1:41" x14ac:dyDescent="0.3">
      <c r="A2295" t="s">
        <v>2368</v>
      </c>
      <c r="B2295" t="s">
        <v>54</v>
      </c>
      <c r="C2295">
        <v>0</v>
      </c>
      <c r="D2295" t="s">
        <v>54</v>
      </c>
      <c r="E2295">
        <v>7.3</v>
      </c>
      <c r="F2295">
        <v>0</v>
      </c>
      <c r="G2295">
        <v>0</v>
      </c>
      <c r="H2295">
        <v>1</v>
      </c>
      <c r="I2295">
        <f>Data[[#This Row],[nucleus_area_pct]]/Data[[#This Row],[cytoplasm_ratio]]</f>
        <v>0</v>
      </c>
      <c r="J2295">
        <v>0.878</v>
      </c>
      <c r="K2295">
        <v>0.17100000000000001</v>
      </c>
      <c r="L2295">
        <v>0.34</v>
      </c>
      <c r="M2295">
        <v>1</v>
      </c>
      <c r="N2295">
        <v>0.96099999999999997</v>
      </c>
      <c r="O2295">
        <v>187</v>
      </c>
      <c r="P2295">
        <v>60</v>
      </c>
      <c r="Q2295">
        <v>222</v>
      </c>
      <c r="R2295">
        <v>133</v>
      </c>
      <c r="S2295">
        <v>135</v>
      </c>
      <c r="T2295">
        <f>(Data[[#This Row],[mean_r]]/256)*100</f>
        <v>86.71875</v>
      </c>
      <c r="U2295">
        <f>(Data[[#This Row],[mean_g]]/256)*100</f>
        <v>51.953125</v>
      </c>
      <c r="V2295">
        <f>(Data[[#This Row],[mean_b]]/256)*100</f>
        <v>52.734375</v>
      </c>
      <c r="W2295">
        <v>0.48599999999999999</v>
      </c>
      <c r="X2295" t="s">
        <v>39</v>
      </c>
      <c r="Y2295" t="s">
        <v>40</v>
      </c>
      <c r="Z2295">
        <v>4319</v>
      </c>
      <c r="AA2295">
        <v>5.26</v>
      </c>
      <c r="AB2295">
        <v>14.6</v>
      </c>
      <c r="AC2295">
        <v>41.5</v>
      </c>
      <c r="AD2295">
        <v>264350</v>
      </c>
      <c r="AE2295">
        <v>100</v>
      </c>
      <c r="AF2295">
        <v>31.6</v>
      </c>
      <c r="AG2295" t="s">
        <v>64</v>
      </c>
      <c r="AH2295" t="s">
        <v>47</v>
      </c>
      <c r="AI2295" t="s">
        <v>52</v>
      </c>
      <c r="AJ2295">
        <v>60</v>
      </c>
      <c r="AK2295">
        <v>512</v>
      </c>
      <c r="AL2295">
        <v>8.6999999999999994E-2</v>
      </c>
      <c r="AM2295">
        <v>0.93579999999999997</v>
      </c>
      <c r="AN2295">
        <v>0.79590000000000005</v>
      </c>
      <c r="AO2295">
        <f>Data[[#This Row],[labeller_confidence_score]]-Data[[#This Row],[cytodiffusion_classification_confidence]]</f>
        <v>-0.13989999999999991</v>
      </c>
    </row>
    <row r="2296" spans="1:41" x14ac:dyDescent="0.3">
      <c r="A2296" t="s">
        <v>2369</v>
      </c>
      <c r="B2296" t="s">
        <v>60</v>
      </c>
      <c r="C2296">
        <v>0</v>
      </c>
      <c r="D2296" t="s">
        <v>50</v>
      </c>
      <c r="E2296">
        <v>16.46</v>
      </c>
      <c r="F2296">
        <v>63</v>
      </c>
      <c r="G2296">
        <v>0.58299999999999996</v>
      </c>
      <c r="H2296">
        <v>0.34399999999999997</v>
      </c>
      <c r="I2296">
        <f>Data[[#This Row],[nucleus_area_pct]]/Data[[#This Row],[cytoplasm_ratio]]</f>
        <v>183.13953488372096</v>
      </c>
      <c r="J2296">
        <v>0.71699999999999997</v>
      </c>
      <c r="K2296">
        <v>0.65600000000000003</v>
      </c>
      <c r="L2296">
        <v>2.59</v>
      </c>
      <c r="M2296">
        <v>1</v>
      </c>
      <c r="N2296">
        <v>0.74099999999999999</v>
      </c>
      <c r="O2296">
        <v>669</v>
      </c>
      <c r="P2296">
        <v>81</v>
      </c>
      <c r="Q2296">
        <v>201</v>
      </c>
      <c r="R2296">
        <v>157</v>
      </c>
      <c r="S2296">
        <v>187</v>
      </c>
      <c r="T2296">
        <f>(Data[[#This Row],[mean_r]]/256)*100</f>
        <v>78.515625</v>
      </c>
      <c r="U2296">
        <f>(Data[[#This Row],[mean_g]]/256)*100</f>
        <v>61.328125</v>
      </c>
      <c r="V2296">
        <f>(Data[[#This Row],[mean_b]]/256)*100</f>
        <v>73.046875</v>
      </c>
      <c r="W2296">
        <v>0.63600000000000001</v>
      </c>
      <c r="X2296" t="s">
        <v>63</v>
      </c>
      <c r="Y2296" t="s">
        <v>45</v>
      </c>
      <c r="Z2296">
        <v>9875</v>
      </c>
      <c r="AA2296">
        <v>5.07</v>
      </c>
      <c r="AB2296">
        <v>14.6</v>
      </c>
      <c r="AC2296">
        <v>41.6</v>
      </c>
      <c r="AD2296">
        <v>254462</v>
      </c>
      <c r="AE2296">
        <v>91.9</v>
      </c>
      <c r="AF2296">
        <v>35.4</v>
      </c>
      <c r="AG2296" t="s">
        <v>41</v>
      </c>
      <c r="AH2296" t="s">
        <v>42</v>
      </c>
      <c r="AI2296" t="s">
        <v>52</v>
      </c>
      <c r="AJ2296">
        <v>60</v>
      </c>
      <c r="AK2296">
        <v>256</v>
      </c>
      <c r="AL2296">
        <v>5.3600000000000002E-2</v>
      </c>
      <c r="AM2296">
        <v>0.82540000000000002</v>
      </c>
      <c r="AN2296">
        <v>0.8831</v>
      </c>
      <c r="AO2296">
        <f>Data[[#This Row],[labeller_confidence_score]]-Data[[#This Row],[cytodiffusion_classification_confidence]]</f>
        <v>5.7699999999999974E-2</v>
      </c>
    </row>
    <row r="2297" spans="1:41" x14ac:dyDescent="0.3">
      <c r="A2297" t="s">
        <v>2370</v>
      </c>
      <c r="B2297" t="s">
        <v>89</v>
      </c>
      <c r="C2297">
        <v>1</v>
      </c>
      <c r="D2297" t="s">
        <v>38</v>
      </c>
      <c r="E2297">
        <v>12.28</v>
      </c>
      <c r="F2297">
        <v>55.3</v>
      </c>
      <c r="G2297">
        <v>0.50700000000000001</v>
      </c>
      <c r="H2297">
        <v>0.39700000000000002</v>
      </c>
      <c r="I2297">
        <f>Data[[#This Row],[nucleus_area_pct]]/Data[[#This Row],[cytoplasm_ratio]]</f>
        <v>139.2947103274559</v>
      </c>
      <c r="J2297">
        <v>0.84699999999999998</v>
      </c>
      <c r="K2297">
        <v>0.35</v>
      </c>
      <c r="L2297">
        <v>4.8099999999999996</v>
      </c>
      <c r="M2297">
        <v>3.2</v>
      </c>
      <c r="N2297">
        <v>0.85599999999999998</v>
      </c>
      <c r="O2297">
        <v>434</v>
      </c>
      <c r="P2297">
        <v>75</v>
      </c>
      <c r="Q2297">
        <v>200</v>
      </c>
      <c r="R2297">
        <v>178</v>
      </c>
      <c r="S2297">
        <v>188</v>
      </c>
      <c r="T2297">
        <f>(Data[[#This Row],[mean_r]]/256)*100</f>
        <v>78.125</v>
      </c>
      <c r="U2297">
        <f>(Data[[#This Row],[mean_g]]/256)*100</f>
        <v>69.53125</v>
      </c>
      <c r="V2297">
        <f>(Data[[#This Row],[mean_b]]/256)*100</f>
        <v>73.4375</v>
      </c>
      <c r="W2297">
        <v>0.70399999999999996</v>
      </c>
      <c r="X2297" t="s">
        <v>63</v>
      </c>
      <c r="Y2297" t="s">
        <v>45</v>
      </c>
      <c r="Z2297">
        <v>7300</v>
      </c>
      <c r="AA2297">
        <v>4.72</v>
      </c>
      <c r="AB2297">
        <v>11.8</v>
      </c>
      <c r="AC2297">
        <v>45.2</v>
      </c>
      <c r="AD2297">
        <v>192761</v>
      </c>
      <c r="AE2297">
        <v>83.8</v>
      </c>
      <c r="AF2297">
        <v>32.200000000000003</v>
      </c>
      <c r="AG2297" t="s">
        <v>64</v>
      </c>
      <c r="AH2297" t="s">
        <v>68</v>
      </c>
      <c r="AI2297" t="s">
        <v>52</v>
      </c>
      <c r="AJ2297">
        <v>100</v>
      </c>
      <c r="AK2297">
        <v>360</v>
      </c>
      <c r="AL2297">
        <v>0.82679999999999998</v>
      </c>
      <c r="AM2297">
        <v>0.8125</v>
      </c>
      <c r="AN2297">
        <v>0.79830000000000001</v>
      </c>
      <c r="AO2297">
        <f>Data[[#This Row],[labeller_confidence_score]]-Data[[#This Row],[cytodiffusion_classification_confidence]]</f>
        <v>-1.419999999999999E-2</v>
      </c>
    </row>
    <row r="2298" spans="1:41" x14ac:dyDescent="0.3">
      <c r="A2298" t="s">
        <v>2371</v>
      </c>
      <c r="B2298" t="s">
        <v>54</v>
      </c>
      <c r="C2298">
        <v>0</v>
      </c>
      <c r="D2298" t="s">
        <v>54</v>
      </c>
      <c r="E2298">
        <v>7.38</v>
      </c>
      <c r="F2298">
        <v>0</v>
      </c>
      <c r="G2298">
        <v>0</v>
      </c>
      <c r="H2298">
        <v>1</v>
      </c>
      <c r="I2298">
        <f>Data[[#This Row],[nucleus_area_pct]]/Data[[#This Row],[cytoplasm_ratio]]</f>
        <v>0</v>
      </c>
      <c r="J2298">
        <v>0.85</v>
      </c>
      <c r="K2298">
        <v>0.153</v>
      </c>
      <c r="L2298">
        <v>0.56000000000000005</v>
      </c>
      <c r="M2298">
        <v>1</v>
      </c>
      <c r="N2298">
        <v>0.95899999999999996</v>
      </c>
      <c r="O2298">
        <v>167</v>
      </c>
      <c r="P2298">
        <v>37</v>
      </c>
      <c r="Q2298">
        <v>239</v>
      </c>
      <c r="R2298">
        <v>137</v>
      </c>
      <c r="S2298">
        <v>138</v>
      </c>
      <c r="T2298">
        <f>(Data[[#This Row],[mean_r]]/256)*100</f>
        <v>93.359375</v>
      </c>
      <c r="U2298">
        <f>(Data[[#This Row],[mean_g]]/256)*100</f>
        <v>53.515625</v>
      </c>
      <c r="V2298">
        <f>(Data[[#This Row],[mean_b]]/256)*100</f>
        <v>53.90625</v>
      </c>
      <c r="W2298">
        <v>0.59799999999999998</v>
      </c>
      <c r="X2298" t="s">
        <v>51</v>
      </c>
      <c r="Y2298" t="s">
        <v>40</v>
      </c>
      <c r="Z2298">
        <v>5803</v>
      </c>
      <c r="AA2298">
        <v>5.0999999999999996</v>
      </c>
      <c r="AB2298">
        <v>15</v>
      </c>
      <c r="AC2298">
        <v>44.7</v>
      </c>
      <c r="AD2298">
        <v>214276</v>
      </c>
      <c r="AE2298">
        <v>87.4</v>
      </c>
      <c r="AF2298">
        <v>32</v>
      </c>
      <c r="AG2298" t="s">
        <v>64</v>
      </c>
      <c r="AH2298" t="s">
        <v>47</v>
      </c>
      <c r="AI2298" t="s">
        <v>43</v>
      </c>
      <c r="AJ2298">
        <v>40</v>
      </c>
      <c r="AK2298">
        <v>256</v>
      </c>
      <c r="AL2298">
        <v>5.1999999999999998E-2</v>
      </c>
      <c r="AM2298">
        <v>0.85529999999999995</v>
      </c>
      <c r="AN2298">
        <v>0.9839</v>
      </c>
      <c r="AO2298">
        <f>Data[[#This Row],[labeller_confidence_score]]-Data[[#This Row],[cytodiffusion_classification_confidence]]</f>
        <v>0.12860000000000005</v>
      </c>
    </row>
    <row r="2299" spans="1:41" x14ac:dyDescent="0.3">
      <c r="A2299" t="s">
        <v>2372</v>
      </c>
      <c r="B2299" t="s">
        <v>110</v>
      </c>
      <c r="C2299">
        <v>1</v>
      </c>
      <c r="D2299" t="s">
        <v>104</v>
      </c>
      <c r="E2299">
        <v>7.79</v>
      </c>
      <c r="F2299">
        <v>0</v>
      </c>
      <c r="G2299">
        <v>0</v>
      </c>
      <c r="H2299">
        <v>1</v>
      </c>
      <c r="I2299">
        <f>Data[[#This Row],[nucleus_area_pct]]/Data[[#This Row],[cytoplasm_ratio]]</f>
        <v>0</v>
      </c>
      <c r="J2299">
        <v>0.89500000000000002</v>
      </c>
      <c r="K2299">
        <v>0.19400000000000001</v>
      </c>
      <c r="L2299">
        <v>0.73</v>
      </c>
      <c r="M2299">
        <v>1</v>
      </c>
      <c r="N2299">
        <v>0.92</v>
      </c>
      <c r="O2299">
        <v>202</v>
      </c>
      <c r="P2299">
        <v>54</v>
      </c>
      <c r="Q2299">
        <v>224</v>
      </c>
      <c r="R2299">
        <v>128</v>
      </c>
      <c r="S2299">
        <v>114</v>
      </c>
      <c r="T2299">
        <f>(Data[[#This Row],[mean_r]]/256)*100</f>
        <v>87.5</v>
      </c>
      <c r="U2299">
        <f>(Data[[#This Row],[mean_g]]/256)*100</f>
        <v>50</v>
      </c>
      <c r="V2299">
        <f>(Data[[#This Row],[mean_b]]/256)*100</f>
        <v>44.53125</v>
      </c>
      <c r="W2299">
        <v>0.45400000000000001</v>
      </c>
      <c r="X2299" t="s">
        <v>51</v>
      </c>
      <c r="Y2299" t="s">
        <v>45</v>
      </c>
      <c r="Z2299">
        <v>9920</v>
      </c>
      <c r="AA2299">
        <v>2.79</v>
      </c>
      <c r="AB2299">
        <v>12.6</v>
      </c>
      <c r="AC2299">
        <v>35.9</v>
      </c>
      <c r="AD2299">
        <v>262720</v>
      </c>
      <c r="AE2299">
        <v>81</v>
      </c>
      <c r="AF2299">
        <v>34.1</v>
      </c>
      <c r="AG2299" t="s">
        <v>46</v>
      </c>
      <c r="AH2299" t="s">
        <v>47</v>
      </c>
      <c r="AI2299" t="s">
        <v>56</v>
      </c>
      <c r="AJ2299">
        <v>40</v>
      </c>
      <c r="AK2299">
        <v>224</v>
      </c>
      <c r="AL2299">
        <v>0.85309999999999997</v>
      </c>
      <c r="AM2299">
        <v>0.58389999999999997</v>
      </c>
      <c r="AN2299">
        <v>0.89019999999999999</v>
      </c>
      <c r="AO2299">
        <f>Data[[#This Row],[labeller_confidence_score]]-Data[[#This Row],[cytodiffusion_classification_confidence]]</f>
        <v>0.30630000000000002</v>
      </c>
    </row>
    <row r="2300" spans="1:41" x14ac:dyDescent="0.3">
      <c r="A2300" t="s">
        <v>2373</v>
      </c>
      <c r="B2300" t="s">
        <v>103</v>
      </c>
      <c r="C2300">
        <v>1</v>
      </c>
      <c r="D2300" t="s">
        <v>104</v>
      </c>
      <c r="E2300">
        <v>4.84</v>
      </c>
      <c r="F2300">
        <v>0</v>
      </c>
      <c r="G2300">
        <v>0</v>
      </c>
      <c r="H2300">
        <v>1</v>
      </c>
      <c r="I2300">
        <f>Data[[#This Row],[nucleus_area_pct]]/Data[[#This Row],[cytoplasm_ratio]]</f>
        <v>0</v>
      </c>
      <c r="J2300">
        <v>0.55300000000000005</v>
      </c>
      <c r="K2300">
        <v>0.84499999999999997</v>
      </c>
      <c r="L2300">
        <v>0.69</v>
      </c>
      <c r="M2300">
        <v>1</v>
      </c>
      <c r="N2300">
        <v>0.66400000000000003</v>
      </c>
      <c r="O2300">
        <v>60</v>
      </c>
      <c r="P2300">
        <v>30</v>
      </c>
      <c r="Q2300">
        <v>222</v>
      </c>
      <c r="R2300">
        <v>121</v>
      </c>
      <c r="S2300">
        <v>124</v>
      </c>
      <c r="T2300">
        <f>(Data[[#This Row],[mean_r]]/256)*100</f>
        <v>86.71875</v>
      </c>
      <c r="U2300">
        <f>(Data[[#This Row],[mean_g]]/256)*100</f>
        <v>47.265625</v>
      </c>
      <c r="V2300">
        <f>(Data[[#This Row],[mean_b]]/256)*100</f>
        <v>48.4375</v>
      </c>
      <c r="W2300">
        <v>0.57999999999999996</v>
      </c>
      <c r="X2300" t="s">
        <v>51</v>
      </c>
      <c r="Y2300" t="s">
        <v>40</v>
      </c>
      <c r="Z2300">
        <v>8554</v>
      </c>
      <c r="AA2300">
        <v>4.78</v>
      </c>
      <c r="AB2300">
        <v>15.6</v>
      </c>
      <c r="AC2300">
        <v>39</v>
      </c>
      <c r="AD2300">
        <v>202852</v>
      </c>
      <c r="AE2300">
        <v>103.8</v>
      </c>
      <c r="AF2300">
        <v>32.1</v>
      </c>
      <c r="AG2300" t="s">
        <v>46</v>
      </c>
      <c r="AH2300" t="s">
        <v>42</v>
      </c>
      <c r="AI2300" t="s">
        <v>56</v>
      </c>
      <c r="AJ2300">
        <v>40</v>
      </c>
      <c r="AK2300">
        <v>224</v>
      </c>
      <c r="AL2300">
        <v>0.70369999999999999</v>
      </c>
      <c r="AM2300">
        <v>0.93889999999999996</v>
      </c>
      <c r="AN2300">
        <v>0.62739999999999996</v>
      </c>
      <c r="AO2300">
        <f>Data[[#This Row],[labeller_confidence_score]]-Data[[#This Row],[cytodiffusion_classification_confidence]]</f>
        <v>-0.3115</v>
      </c>
    </row>
    <row r="2301" spans="1:41" x14ac:dyDescent="0.3">
      <c r="A2301" t="s">
        <v>2374</v>
      </c>
      <c r="B2301" t="s">
        <v>58</v>
      </c>
      <c r="C2301">
        <v>1</v>
      </c>
      <c r="D2301" t="s">
        <v>38</v>
      </c>
      <c r="E2301">
        <v>13.21</v>
      </c>
      <c r="F2301">
        <v>76.3</v>
      </c>
      <c r="G2301">
        <v>0.52300000000000002</v>
      </c>
      <c r="H2301">
        <v>0.34300000000000003</v>
      </c>
      <c r="I2301">
        <f>Data[[#This Row],[nucleus_area_pct]]/Data[[#This Row],[cytoplasm_ratio]]</f>
        <v>222.44897959183672</v>
      </c>
      <c r="J2301">
        <v>0.71</v>
      </c>
      <c r="K2301">
        <v>0.443</v>
      </c>
      <c r="L2301">
        <v>1.3</v>
      </c>
      <c r="M2301">
        <v>1</v>
      </c>
      <c r="N2301">
        <v>0.85899999999999999</v>
      </c>
      <c r="O2301">
        <v>551</v>
      </c>
      <c r="P2301">
        <v>105</v>
      </c>
      <c r="Q2301">
        <v>202</v>
      </c>
      <c r="R2301">
        <v>144</v>
      </c>
      <c r="S2301">
        <v>187</v>
      </c>
      <c r="T2301">
        <f>(Data[[#This Row],[mean_r]]/256)*100</f>
        <v>78.90625</v>
      </c>
      <c r="U2301">
        <f>(Data[[#This Row],[mean_g]]/256)*100</f>
        <v>56.25</v>
      </c>
      <c r="V2301">
        <f>(Data[[#This Row],[mean_b]]/256)*100</f>
        <v>73.046875</v>
      </c>
      <c r="W2301">
        <v>0.77300000000000002</v>
      </c>
      <c r="X2301" t="s">
        <v>63</v>
      </c>
      <c r="Y2301" t="s">
        <v>45</v>
      </c>
      <c r="Z2301">
        <v>5956</v>
      </c>
      <c r="AA2301">
        <v>4.8499999999999996</v>
      </c>
      <c r="AB2301">
        <v>9.8000000000000007</v>
      </c>
      <c r="AC2301">
        <v>38.6</v>
      </c>
      <c r="AD2301">
        <v>242662</v>
      </c>
      <c r="AE2301">
        <v>76.900000000000006</v>
      </c>
      <c r="AF2301">
        <v>33.1</v>
      </c>
      <c r="AG2301" t="s">
        <v>64</v>
      </c>
      <c r="AH2301" t="s">
        <v>68</v>
      </c>
      <c r="AI2301" t="s">
        <v>43</v>
      </c>
      <c r="AJ2301">
        <v>100</v>
      </c>
      <c r="AK2301">
        <v>360</v>
      </c>
      <c r="AL2301">
        <v>0.89670000000000005</v>
      </c>
      <c r="AM2301">
        <v>0.80989999999999995</v>
      </c>
      <c r="AN2301">
        <v>0.71179999999999999</v>
      </c>
      <c r="AO2301">
        <f>Data[[#This Row],[labeller_confidence_score]]-Data[[#This Row],[cytodiffusion_classification_confidence]]</f>
        <v>-9.8099999999999965E-2</v>
      </c>
    </row>
    <row r="2302" spans="1:41" x14ac:dyDescent="0.3">
      <c r="A2302" t="s">
        <v>2375</v>
      </c>
      <c r="B2302" t="s">
        <v>110</v>
      </c>
      <c r="C2302">
        <v>1</v>
      </c>
      <c r="D2302" t="s">
        <v>104</v>
      </c>
      <c r="E2302">
        <v>7.4</v>
      </c>
      <c r="F2302">
        <v>0</v>
      </c>
      <c r="G2302">
        <v>0</v>
      </c>
      <c r="H2302">
        <v>1</v>
      </c>
      <c r="I2302">
        <f>Data[[#This Row],[nucleus_area_pct]]/Data[[#This Row],[cytoplasm_ratio]]</f>
        <v>0</v>
      </c>
      <c r="J2302">
        <v>0.86499999999999999</v>
      </c>
      <c r="K2302">
        <v>0.14499999999999999</v>
      </c>
      <c r="L2302">
        <v>0.79</v>
      </c>
      <c r="M2302">
        <v>1</v>
      </c>
      <c r="N2302">
        <v>0.95099999999999996</v>
      </c>
      <c r="O2302">
        <v>207</v>
      </c>
      <c r="P2302">
        <v>44</v>
      </c>
      <c r="Q2302">
        <v>236</v>
      </c>
      <c r="R2302">
        <v>115</v>
      </c>
      <c r="S2302">
        <v>135</v>
      </c>
      <c r="T2302">
        <f>(Data[[#This Row],[mean_r]]/256)*100</f>
        <v>92.1875</v>
      </c>
      <c r="U2302">
        <f>(Data[[#This Row],[mean_g]]/256)*100</f>
        <v>44.921875</v>
      </c>
      <c r="V2302">
        <f>(Data[[#This Row],[mean_b]]/256)*100</f>
        <v>52.734375</v>
      </c>
      <c r="W2302">
        <v>0.57299999999999995</v>
      </c>
      <c r="X2302" t="s">
        <v>51</v>
      </c>
      <c r="Y2302" t="s">
        <v>40</v>
      </c>
      <c r="Z2302">
        <v>8077</v>
      </c>
      <c r="AA2302">
        <v>5.3</v>
      </c>
      <c r="AB2302">
        <v>14.8</v>
      </c>
      <c r="AC2302">
        <v>40.200000000000003</v>
      </c>
      <c r="AD2302">
        <v>175594</v>
      </c>
      <c r="AE2302">
        <v>99.3</v>
      </c>
      <c r="AF2302">
        <v>32.200000000000003</v>
      </c>
      <c r="AG2302" t="s">
        <v>46</v>
      </c>
      <c r="AH2302" t="s">
        <v>42</v>
      </c>
      <c r="AI2302" t="s">
        <v>43</v>
      </c>
      <c r="AJ2302">
        <v>100</v>
      </c>
      <c r="AK2302">
        <v>360</v>
      </c>
      <c r="AL2302">
        <v>0.92530000000000001</v>
      </c>
      <c r="AM2302">
        <v>0.82210000000000005</v>
      </c>
      <c r="AN2302">
        <v>0.88</v>
      </c>
      <c r="AO2302">
        <f>Data[[#This Row],[labeller_confidence_score]]-Data[[#This Row],[cytodiffusion_classification_confidence]]</f>
        <v>5.7899999999999952E-2</v>
      </c>
    </row>
    <row r="2303" spans="1:41" x14ac:dyDescent="0.3">
      <c r="A2303" t="s">
        <v>2376</v>
      </c>
      <c r="B2303" t="s">
        <v>60</v>
      </c>
      <c r="C2303">
        <v>0</v>
      </c>
      <c r="D2303" t="s">
        <v>50</v>
      </c>
      <c r="E2303">
        <v>15.54</v>
      </c>
      <c r="F2303">
        <v>64.099999999999994</v>
      </c>
      <c r="G2303">
        <v>0.373</v>
      </c>
      <c r="H2303">
        <v>0.318</v>
      </c>
      <c r="I2303">
        <f>Data[[#This Row],[nucleus_area_pct]]/Data[[#This Row],[cytoplasm_ratio]]</f>
        <v>201.57232704402514</v>
      </c>
      <c r="J2303">
        <v>0.64</v>
      </c>
      <c r="K2303">
        <v>0.77800000000000002</v>
      </c>
      <c r="L2303">
        <v>2.37</v>
      </c>
      <c r="M2303">
        <v>1</v>
      </c>
      <c r="N2303">
        <v>0.64600000000000002</v>
      </c>
      <c r="O2303">
        <v>488</v>
      </c>
      <c r="P2303">
        <v>106</v>
      </c>
      <c r="Q2303">
        <v>186</v>
      </c>
      <c r="R2303">
        <v>184</v>
      </c>
      <c r="S2303">
        <v>183</v>
      </c>
      <c r="T2303">
        <f>(Data[[#This Row],[mean_r]]/256)*100</f>
        <v>72.65625</v>
      </c>
      <c r="U2303">
        <f>(Data[[#This Row],[mean_g]]/256)*100</f>
        <v>71.875</v>
      </c>
      <c r="V2303">
        <f>(Data[[#This Row],[mean_b]]/256)*100</f>
        <v>71.484375</v>
      </c>
      <c r="W2303">
        <v>0.56299999999999994</v>
      </c>
      <c r="X2303" t="s">
        <v>39</v>
      </c>
      <c r="Y2303" t="s">
        <v>45</v>
      </c>
      <c r="Z2303">
        <v>4138</v>
      </c>
      <c r="AA2303">
        <v>5.57</v>
      </c>
      <c r="AB2303">
        <v>12.9</v>
      </c>
      <c r="AC2303">
        <v>38.5</v>
      </c>
      <c r="AD2303">
        <v>113362</v>
      </c>
      <c r="AE2303">
        <v>104.6</v>
      </c>
      <c r="AF2303">
        <v>35.4</v>
      </c>
      <c r="AG2303" t="s">
        <v>46</v>
      </c>
      <c r="AH2303" t="s">
        <v>68</v>
      </c>
      <c r="AI2303" t="s">
        <v>43</v>
      </c>
      <c r="AJ2303">
        <v>100</v>
      </c>
      <c r="AK2303">
        <v>224</v>
      </c>
      <c r="AL2303">
        <v>0.14580000000000001</v>
      </c>
      <c r="AM2303">
        <v>0.95109999999999995</v>
      </c>
      <c r="AN2303">
        <v>0.89159999999999995</v>
      </c>
      <c r="AO2303">
        <f>Data[[#This Row],[labeller_confidence_score]]-Data[[#This Row],[cytodiffusion_classification_confidence]]</f>
        <v>-5.9499999999999997E-2</v>
      </c>
    </row>
    <row r="2304" spans="1:41" x14ac:dyDescent="0.3">
      <c r="A2304" t="s">
        <v>2377</v>
      </c>
      <c r="B2304" t="s">
        <v>54</v>
      </c>
      <c r="C2304">
        <v>0</v>
      </c>
      <c r="D2304" t="s">
        <v>54</v>
      </c>
      <c r="E2304">
        <v>6.62</v>
      </c>
      <c r="F2304">
        <v>0</v>
      </c>
      <c r="G2304">
        <v>0</v>
      </c>
      <c r="H2304">
        <v>1</v>
      </c>
      <c r="I2304">
        <f>Data[[#This Row],[nucleus_area_pct]]/Data[[#This Row],[cytoplasm_ratio]]</f>
        <v>0</v>
      </c>
      <c r="J2304">
        <v>0.92800000000000005</v>
      </c>
      <c r="K2304">
        <v>0.16800000000000001</v>
      </c>
      <c r="L2304">
        <v>0.71</v>
      </c>
      <c r="M2304">
        <v>1</v>
      </c>
      <c r="N2304">
        <v>0.94199999999999995</v>
      </c>
      <c r="O2304">
        <v>211</v>
      </c>
      <c r="P2304">
        <v>48</v>
      </c>
      <c r="Q2304">
        <v>222</v>
      </c>
      <c r="R2304">
        <v>127</v>
      </c>
      <c r="S2304">
        <v>119</v>
      </c>
      <c r="T2304">
        <f>(Data[[#This Row],[mean_r]]/256)*100</f>
        <v>86.71875</v>
      </c>
      <c r="U2304">
        <f>(Data[[#This Row],[mean_g]]/256)*100</f>
        <v>49.609375</v>
      </c>
      <c r="V2304">
        <f>(Data[[#This Row],[mean_b]]/256)*100</f>
        <v>46.484375</v>
      </c>
      <c r="W2304">
        <v>0.49</v>
      </c>
      <c r="X2304" t="s">
        <v>63</v>
      </c>
      <c r="Y2304" t="s">
        <v>45</v>
      </c>
      <c r="Z2304">
        <v>4954</v>
      </c>
      <c r="AA2304">
        <v>4.29</v>
      </c>
      <c r="AB2304">
        <v>15.7</v>
      </c>
      <c r="AC2304">
        <v>42.8</v>
      </c>
      <c r="AD2304">
        <v>171073</v>
      </c>
      <c r="AE2304">
        <v>106.7</v>
      </c>
      <c r="AF2304">
        <v>33</v>
      </c>
      <c r="AG2304" t="s">
        <v>46</v>
      </c>
      <c r="AH2304" t="s">
        <v>42</v>
      </c>
      <c r="AI2304" t="s">
        <v>52</v>
      </c>
      <c r="AJ2304">
        <v>60</v>
      </c>
      <c r="AK2304">
        <v>256</v>
      </c>
      <c r="AL2304">
        <v>5.5199999999999999E-2</v>
      </c>
      <c r="AM2304">
        <v>1</v>
      </c>
      <c r="AN2304">
        <v>0.9405</v>
      </c>
      <c r="AO2304">
        <f>Data[[#This Row],[labeller_confidence_score]]-Data[[#This Row],[cytodiffusion_classification_confidence]]</f>
        <v>-5.9499999999999997E-2</v>
      </c>
    </row>
    <row r="2305" spans="1:41" x14ac:dyDescent="0.3">
      <c r="A2305" t="s">
        <v>2378</v>
      </c>
      <c r="B2305" t="s">
        <v>60</v>
      </c>
      <c r="C2305">
        <v>0</v>
      </c>
      <c r="D2305" t="s">
        <v>50</v>
      </c>
      <c r="E2305">
        <v>16.899999999999999</v>
      </c>
      <c r="F2305">
        <v>65</v>
      </c>
      <c r="G2305">
        <v>0.38300000000000001</v>
      </c>
      <c r="H2305">
        <v>0.35</v>
      </c>
      <c r="I2305">
        <f>Data[[#This Row],[nucleus_area_pct]]/Data[[#This Row],[cytoplasm_ratio]]</f>
        <v>185.71428571428572</v>
      </c>
      <c r="J2305">
        <v>0.76800000000000002</v>
      </c>
      <c r="K2305">
        <v>0.501</v>
      </c>
      <c r="L2305">
        <v>1.87</v>
      </c>
      <c r="M2305">
        <v>1.6</v>
      </c>
      <c r="N2305">
        <v>0.76300000000000001</v>
      </c>
      <c r="O2305">
        <v>483</v>
      </c>
      <c r="P2305">
        <v>89</v>
      </c>
      <c r="Q2305">
        <v>208</v>
      </c>
      <c r="R2305">
        <v>165</v>
      </c>
      <c r="S2305">
        <v>187</v>
      </c>
      <c r="T2305">
        <f>(Data[[#This Row],[mean_r]]/256)*100</f>
        <v>81.25</v>
      </c>
      <c r="U2305">
        <f>(Data[[#This Row],[mean_g]]/256)*100</f>
        <v>64.453125</v>
      </c>
      <c r="V2305">
        <f>(Data[[#This Row],[mean_b]]/256)*100</f>
        <v>73.046875</v>
      </c>
      <c r="W2305">
        <v>0.56899999999999995</v>
      </c>
      <c r="X2305" t="s">
        <v>39</v>
      </c>
      <c r="Y2305" t="s">
        <v>40</v>
      </c>
      <c r="Z2305">
        <v>6470</v>
      </c>
      <c r="AA2305">
        <v>4.2699999999999996</v>
      </c>
      <c r="AB2305">
        <v>13.1</v>
      </c>
      <c r="AC2305">
        <v>46.3</v>
      </c>
      <c r="AD2305">
        <v>276035</v>
      </c>
      <c r="AE2305">
        <v>80.8</v>
      </c>
      <c r="AF2305">
        <v>29.4</v>
      </c>
      <c r="AG2305" t="s">
        <v>64</v>
      </c>
      <c r="AH2305" t="s">
        <v>42</v>
      </c>
      <c r="AI2305" t="s">
        <v>56</v>
      </c>
      <c r="AJ2305">
        <v>100</v>
      </c>
      <c r="AK2305">
        <v>224</v>
      </c>
      <c r="AL2305">
        <v>0.15659999999999999</v>
      </c>
      <c r="AM2305">
        <v>1</v>
      </c>
      <c r="AN2305">
        <v>0.85189999999999999</v>
      </c>
      <c r="AO2305">
        <f>Data[[#This Row],[labeller_confidence_score]]-Data[[#This Row],[cytodiffusion_classification_confidence]]</f>
        <v>-0.14810000000000001</v>
      </c>
    </row>
    <row r="2306" spans="1:41" x14ac:dyDescent="0.3">
      <c r="A2306" t="s">
        <v>2379</v>
      </c>
      <c r="B2306" t="s">
        <v>62</v>
      </c>
      <c r="C2306">
        <v>0</v>
      </c>
      <c r="D2306" t="s">
        <v>50</v>
      </c>
      <c r="E2306">
        <v>8.6199999999999992</v>
      </c>
      <c r="F2306">
        <v>81.8</v>
      </c>
      <c r="G2306">
        <v>0.83399999999999996</v>
      </c>
      <c r="H2306">
        <v>0.21</v>
      </c>
      <c r="I2306">
        <f>Data[[#This Row],[nucleus_area_pct]]/Data[[#This Row],[cytoplasm_ratio]]</f>
        <v>389.52380952380952</v>
      </c>
      <c r="J2306">
        <v>0.87</v>
      </c>
      <c r="K2306">
        <v>0.21</v>
      </c>
      <c r="L2306">
        <v>1.06</v>
      </c>
      <c r="M2306">
        <v>1</v>
      </c>
      <c r="N2306">
        <v>0.90800000000000003</v>
      </c>
      <c r="O2306">
        <v>256</v>
      </c>
      <c r="P2306">
        <v>46</v>
      </c>
      <c r="Q2306">
        <v>229</v>
      </c>
      <c r="R2306">
        <v>158</v>
      </c>
      <c r="S2306">
        <v>195</v>
      </c>
      <c r="T2306">
        <f>(Data[[#This Row],[mean_r]]/256)*100</f>
        <v>89.453125</v>
      </c>
      <c r="U2306">
        <f>(Data[[#This Row],[mean_g]]/256)*100</f>
        <v>61.71875</v>
      </c>
      <c r="V2306">
        <f>(Data[[#This Row],[mean_b]]/256)*100</f>
        <v>76.171875</v>
      </c>
      <c r="W2306">
        <v>0.69799999999999995</v>
      </c>
      <c r="X2306" t="s">
        <v>51</v>
      </c>
      <c r="Y2306" t="s">
        <v>40</v>
      </c>
      <c r="Z2306">
        <v>8825</v>
      </c>
      <c r="AA2306">
        <v>5.74</v>
      </c>
      <c r="AB2306">
        <v>12.7</v>
      </c>
      <c r="AC2306">
        <v>38.799999999999997</v>
      </c>
      <c r="AD2306">
        <v>303845</v>
      </c>
      <c r="AE2306">
        <v>81.900000000000006</v>
      </c>
      <c r="AF2306">
        <v>33.299999999999997</v>
      </c>
      <c r="AG2306" t="s">
        <v>46</v>
      </c>
      <c r="AH2306" t="s">
        <v>42</v>
      </c>
      <c r="AI2306" t="s">
        <v>56</v>
      </c>
      <c r="AJ2306">
        <v>40</v>
      </c>
      <c r="AK2306">
        <v>224</v>
      </c>
      <c r="AL2306">
        <v>0.156</v>
      </c>
      <c r="AM2306">
        <v>0.84040000000000004</v>
      </c>
      <c r="AN2306">
        <v>0.81079999999999997</v>
      </c>
      <c r="AO2306">
        <f>Data[[#This Row],[labeller_confidence_score]]-Data[[#This Row],[cytodiffusion_classification_confidence]]</f>
        <v>-2.9600000000000071E-2</v>
      </c>
    </row>
    <row r="2307" spans="1:41" x14ac:dyDescent="0.3">
      <c r="A2307" t="s">
        <v>2380</v>
      </c>
      <c r="B2307" t="s">
        <v>106</v>
      </c>
      <c r="C2307">
        <v>1</v>
      </c>
      <c r="D2307" t="s">
        <v>82</v>
      </c>
      <c r="E2307">
        <v>13.05</v>
      </c>
      <c r="F2307">
        <v>89.6</v>
      </c>
      <c r="G2307">
        <v>0.51400000000000001</v>
      </c>
      <c r="H2307">
        <v>0.19</v>
      </c>
      <c r="I2307">
        <f>Data[[#This Row],[nucleus_area_pct]]/Data[[#This Row],[cytoplasm_ratio]]</f>
        <v>471.57894736842104</v>
      </c>
      <c r="J2307">
        <v>0.85599999999999998</v>
      </c>
      <c r="K2307">
        <v>0.41</v>
      </c>
      <c r="L2307">
        <v>0.92</v>
      </c>
      <c r="M2307">
        <v>1</v>
      </c>
      <c r="N2307">
        <v>0.95399999999999996</v>
      </c>
      <c r="O2307">
        <v>652</v>
      </c>
      <c r="P2307">
        <v>98</v>
      </c>
      <c r="Q2307">
        <v>197</v>
      </c>
      <c r="R2307">
        <v>150</v>
      </c>
      <c r="S2307">
        <v>200</v>
      </c>
      <c r="T2307">
        <f>(Data[[#This Row],[mean_r]]/256)*100</f>
        <v>76.953125</v>
      </c>
      <c r="U2307">
        <f>(Data[[#This Row],[mean_g]]/256)*100</f>
        <v>58.59375</v>
      </c>
      <c r="V2307">
        <f>(Data[[#This Row],[mean_b]]/256)*100</f>
        <v>78.125</v>
      </c>
      <c r="W2307">
        <v>0.70299999999999996</v>
      </c>
      <c r="X2307" t="s">
        <v>51</v>
      </c>
      <c r="Y2307" t="s">
        <v>40</v>
      </c>
      <c r="Z2307">
        <v>9683</v>
      </c>
      <c r="AA2307">
        <v>5.87</v>
      </c>
      <c r="AB2307">
        <v>14.5</v>
      </c>
      <c r="AC2307">
        <v>36.5</v>
      </c>
      <c r="AD2307">
        <v>207205</v>
      </c>
      <c r="AE2307">
        <v>89.5</v>
      </c>
      <c r="AF2307">
        <v>31.7</v>
      </c>
      <c r="AG2307" t="s">
        <v>64</v>
      </c>
      <c r="AH2307" t="s">
        <v>42</v>
      </c>
      <c r="AI2307" t="s">
        <v>43</v>
      </c>
      <c r="AJ2307">
        <v>100</v>
      </c>
      <c r="AK2307">
        <v>360</v>
      </c>
      <c r="AL2307">
        <v>0.80740000000000001</v>
      </c>
      <c r="AM2307">
        <v>0.77280000000000004</v>
      </c>
      <c r="AN2307">
        <v>0.84850000000000003</v>
      </c>
      <c r="AO2307">
        <f>Data[[#This Row],[labeller_confidence_score]]-Data[[#This Row],[cytodiffusion_classification_confidence]]</f>
        <v>7.569999999999999E-2</v>
      </c>
    </row>
    <row r="2308" spans="1:41" x14ac:dyDescent="0.3">
      <c r="A2308" t="s">
        <v>2381</v>
      </c>
      <c r="B2308" t="s">
        <v>49</v>
      </c>
      <c r="C2308">
        <v>0</v>
      </c>
      <c r="D2308" t="s">
        <v>50</v>
      </c>
      <c r="E2308">
        <v>13.89</v>
      </c>
      <c r="F2308">
        <v>62.6</v>
      </c>
      <c r="G2308">
        <v>0.59699999999999998</v>
      </c>
      <c r="H2308">
        <v>0.48099999999999998</v>
      </c>
      <c r="I2308">
        <f>Data[[#This Row],[nucleus_area_pct]]/Data[[#This Row],[cytoplasm_ratio]]</f>
        <v>130.14553014553016</v>
      </c>
      <c r="J2308">
        <v>0.82199999999999995</v>
      </c>
      <c r="K2308">
        <v>0.45900000000000002</v>
      </c>
      <c r="L2308">
        <v>3.85</v>
      </c>
      <c r="M2308">
        <v>3.4</v>
      </c>
      <c r="N2308">
        <v>0.88600000000000001</v>
      </c>
      <c r="O2308">
        <v>437</v>
      </c>
      <c r="P2308">
        <v>77</v>
      </c>
      <c r="Q2308">
        <v>230</v>
      </c>
      <c r="R2308">
        <v>171</v>
      </c>
      <c r="S2308">
        <v>198</v>
      </c>
      <c r="T2308">
        <f>(Data[[#This Row],[mean_r]]/256)*100</f>
        <v>89.84375</v>
      </c>
      <c r="U2308">
        <f>(Data[[#This Row],[mean_g]]/256)*100</f>
        <v>66.796875</v>
      </c>
      <c r="V2308">
        <f>(Data[[#This Row],[mean_b]]/256)*100</f>
        <v>77.34375</v>
      </c>
      <c r="W2308">
        <v>0.623</v>
      </c>
      <c r="X2308" t="s">
        <v>39</v>
      </c>
      <c r="Y2308" t="s">
        <v>40</v>
      </c>
      <c r="Z2308">
        <v>10745</v>
      </c>
      <c r="AA2308">
        <v>5.48</v>
      </c>
      <c r="AB2308">
        <v>17.8</v>
      </c>
      <c r="AC2308">
        <v>45.7</v>
      </c>
      <c r="AD2308">
        <v>335686</v>
      </c>
      <c r="AE2308">
        <v>83.2</v>
      </c>
      <c r="AF2308">
        <v>34.9</v>
      </c>
      <c r="AG2308" t="s">
        <v>46</v>
      </c>
      <c r="AH2308" t="s">
        <v>42</v>
      </c>
      <c r="AI2308" t="s">
        <v>56</v>
      </c>
      <c r="AJ2308">
        <v>40</v>
      </c>
      <c r="AK2308">
        <v>512</v>
      </c>
      <c r="AL2308">
        <v>4.4999999999999998E-2</v>
      </c>
      <c r="AM2308">
        <v>0.91649999999999998</v>
      </c>
      <c r="AN2308">
        <v>0.9405</v>
      </c>
      <c r="AO2308">
        <f>Data[[#This Row],[labeller_confidence_score]]-Data[[#This Row],[cytodiffusion_classification_confidence]]</f>
        <v>2.4000000000000021E-2</v>
      </c>
    </row>
    <row r="2309" spans="1:41" x14ac:dyDescent="0.3">
      <c r="A2309" t="s">
        <v>2382</v>
      </c>
      <c r="B2309" t="s">
        <v>74</v>
      </c>
      <c r="C2309">
        <v>0</v>
      </c>
      <c r="D2309" t="s">
        <v>75</v>
      </c>
      <c r="E2309">
        <v>2.57</v>
      </c>
      <c r="F2309">
        <v>0</v>
      </c>
      <c r="G2309">
        <v>0</v>
      </c>
      <c r="H2309">
        <v>1</v>
      </c>
      <c r="I2309">
        <f>Data[[#This Row],[nucleus_area_pct]]/Data[[#This Row],[cytoplasm_ratio]]</f>
        <v>0</v>
      </c>
      <c r="J2309">
        <v>0.60299999999999998</v>
      </c>
      <c r="K2309">
        <v>0.26600000000000001</v>
      </c>
      <c r="L2309">
        <v>3.64</v>
      </c>
      <c r="M2309">
        <v>1</v>
      </c>
      <c r="N2309">
        <v>0.69699999999999995</v>
      </c>
      <c r="O2309">
        <v>39</v>
      </c>
      <c r="P2309">
        <v>23</v>
      </c>
      <c r="Q2309">
        <v>228</v>
      </c>
      <c r="R2309">
        <v>125</v>
      </c>
      <c r="S2309">
        <v>180</v>
      </c>
      <c r="T2309">
        <f>(Data[[#This Row],[mean_r]]/256)*100</f>
        <v>89.0625</v>
      </c>
      <c r="U2309">
        <f>(Data[[#This Row],[mean_g]]/256)*100</f>
        <v>48.828125</v>
      </c>
      <c r="V2309">
        <f>(Data[[#This Row],[mean_b]]/256)*100</f>
        <v>70.3125</v>
      </c>
      <c r="W2309">
        <v>0.46200000000000002</v>
      </c>
      <c r="X2309" t="s">
        <v>39</v>
      </c>
      <c r="Y2309" t="s">
        <v>40</v>
      </c>
      <c r="Z2309">
        <v>6631</v>
      </c>
      <c r="AA2309">
        <v>3.75</v>
      </c>
      <c r="AB2309">
        <v>12.8</v>
      </c>
      <c r="AC2309">
        <v>45.4</v>
      </c>
      <c r="AD2309">
        <v>127697</v>
      </c>
      <c r="AE2309">
        <v>85.7</v>
      </c>
      <c r="AF2309">
        <v>34.299999999999997</v>
      </c>
      <c r="AG2309" t="s">
        <v>41</v>
      </c>
      <c r="AH2309" t="s">
        <v>47</v>
      </c>
      <c r="AI2309" t="s">
        <v>56</v>
      </c>
      <c r="AJ2309">
        <v>100</v>
      </c>
      <c r="AK2309">
        <v>512</v>
      </c>
      <c r="AL2309">
        <v>1.6400000000000001E-2</v>
      </c>
      <c r="AM2309">
        <v>0.85599999999999998</v>
      </c>
      <c r="AN2309">
        <v>0.88980000000000004</v>
      </c>
      <c r="AO2309">
        <f>Data[[#This Row],[labeller_confidence_score]]-Data[[#This Row],[cytodiffusion_classification_confidence]]</f>
        <v>3.3800000000000052E-2</v>
      </c>
    </row>
    <row r="2310" spans="1:41" x14ac:dyDescent="0.3">
      <c r="A2310" t="s">
        <v>2383</v>
      </c>
      <c r="B2310" t="s">
        <v>81</v>
      </c>
      <c r="C2310">
        <v>1</v>
      </c>
      <c r="D2310" t="s">
        <v>82</v>
      </c>
      <c r="E2310">
        <v>11.2</v>
      </c>
      <c r="F2310">
        <v>84.1</v>
      </c>
      <c r="G2310">
        <v>0.27800000000000002</v>
      </c>
      <c r="H2310">
        <v>0.106</v>
      </c>
      <c r="I2310">
        <f>Data[[#This Row],[nucleus_area_pct]]/Data[[#This Row],[cytoplasm_ratio]]</f>
        <v>793.39622641509436</v>
      </c>
      <c r="J2310">
        <v>0.73799999999999999</v>
      </c>
      <c r="K2310">
        <v>0.26600000000000001</v>
      </c>
      <c r="L2310">
        <v>1.04</v>
      </c>
      <c r="M2310">
        <v>1.1000000000000001</v>
      </c>
      <c r="N2310">
        <v>0.88900000000000001</v>
      </c>
      <c r="O2310">
        <v>623</v>
      </c>
      <c r="P2310">
        <v>88</v>
      </c>
      <c r="Q2310">
        <v>195</v>
      </c>
      <c r="R2310">
        <v>160</v>
      </c>
      <c r="S2310">
        <v>191</v>
      </c>
      <c r="T2310">
        <f>(Data[[#This Row],[mean_r]]/256)*100</f>
        <v>76.171875</v>
      </c>
      <c r="U2310">
        <f>(Data[[#This Row],[mean_g]]/256)*100</f>
        <v>62.5</v>
      </c>
      <c r="V2310">
        <f>(Data[[#This Row],[mean_b]]/256)*100</f>
        <v>74.609375</v>
      </c>
      <c r="W2310">
        <v>0.622</v>
      </c>
      <c r="X2310" t="s">
        <v>51</v>
      </c>
      <c r="Y2310" t="s">
        <v>45</v>
      </c>
      <c r="Z2310">
        <v>10890</v>
      </c>
      <c r="AA2310">
        <v>5.38</v>
      </c>
      <c r="AB2310">
        <v>14.6</v>
      </c>
      <c r="AC2310">
        <v>40</v>
      </c>
      <c r="AD2310">
        <v>286880</v>
      </c>
      <c r="AE2310">
        <v>98.7</v>
      </c>
      <c r="AF2310">
        <v>34</v>
      </c>
      <c r="AG2310" t="s">
        <v>64</v>
      </c>
      <c r="AH2310" t="s">
        <v>47</v>
      </c>
      <c r="AI2310" t="s">
        <v>43</v>
      </c>
      <c r="AJ2310">
        <v>100</v>
      </c>
      <c r="AK2310">
        <v>256</v>
      </c>
      <c r="AL2310">
        <v>0.66869999999999996</v>
      </c>
      <c r="AM2310">
        <v>0.86129999999999995</v>
      </c>
      <c r="AN2310">
        <v>0.75929999999999997</v>
      </c>
      <c r="AO2310">
        <f>Data[[#This Row],[labeller_confidence_score]]-Data[[#This Row],[cytodiffusion_classification_confidence]]</f>
        <v>-0.10199999999999998</v>
      </c>
    </row>
    <row r="2311" spans="1:41" x14ac:dyDescent="0.3">
      <c r="A2311" t="s">
        <v>2384</v>
      </c>
      <c r="B2311" t="s">
        <v>62</v>
      </c>
      <c r="C2311">
        <v>0</v>
      </c>
      <c r="D2311" t="s">
        <v>50</v>
      </c>
      <c r="E2311">
        <v>9.84</v>
      </c>
      <c r="F2311">
        <v>94.7</v>
      </c>
      <c r="G2311">
        <v>0.84099999999999997</v>
      </c>
      <c r="H2311">
        <v>0.16400000000000001</v>
      </c>
      <c r="I2311">
        <f>Data[[#This Row],[nucleus_area_pct]]/Data[[#This Row],[cytoplasm_ratio]]</f>
        <v>577.43902439024384</v>
      </c>
      <c r="J2311">
        <v>0.873</v>
      </c>
      <c r="K2311">
        <v>0.13400000000000001</v>
      </c>
      <c r="L2311">
        <v>1.34</v>
      </c>
      <c r="M2311">
        <v>1.1000000000000001</v>
      </c>
      <c r="N2311">
        <v>0.96599999999999997</v>
      </c>
      <c r="O2311">
        <v>266</v>
      </c>
      <c r="P2311">
        <v>52</v>
      </c>
      <c r="Q2311">
        <v>217</v>
      </c>
      <c r="R2311">
        <v>171</v>
      </c>
      <c r="S2311">
        <v>183</v>
      </c>
      <c r="T2311">
        <f>(Data[[#This Row],[mean_r]]/256)*100</f>
        <v>84.765625</v>
      </c>
      <c r="U2311">
        <f>(Data[[#This Row],[mean_g]]/256)*100</f>
        <v>66.796875</v>
      </c>
      <c r="V2311">
        <f>(Data[[#This Row],[mean_b]]/256)*100</f>
        <v>71.484375</v>
      </c>
      <c r="W2311">
        <v>0.69699999999999995</v>
      </c>
      <c r="X2311" t="s">
        <v>51</v>
      </c>
      <c r="Y2311" t="s">
        <v>40</v>
      </c>
      <c r="Z2311">
        <v>8973</v>
      </c>
      <c r="AA2311">
        <v>4.7300000000000004</v>
      </c>
      <c r="AB2311">
        <v>9.4</v>
      </c>
      <c r="AC2311">
        <v>47.6</v>
      </c>
      <c r="AD2311">
        <v>184666</v>
      </c>
      <c r="AE2311">
        <v>91.8</v>
      </c>
      <c r="AF2311">
        <v>36</v>
      </c>
      <c r="AG2311" t="s">
        <v>41</v>
      </c>
      <c r="AH2311" t="s">
        <v>68</v>
      </c>
      <c r="AI2311" t="s">
        <v>56</v>
      </c>
      <c r="AJ2311">
        <v>100</v>
      </c>
      <c r="AK2311">
        <v>256</v>
      </c>
      <c r="AL2311">
        <v>4.0399999999999998E-2</v>
      </c>
      <c r="AM2311">
        <v>0.91400000000000003</v>
      </c>
      <c r="AN2311">
        <v>0.90700000000000003</v>
      </c>
      <c r="AO2311">
        <f>Data[[#This Row],[labeller_confidence_score]]-Data[[#This Row],[cytodiffusion_classification_confidence]]</f>
        <v>-7.0000000000000062E-3</v>
      </c>
    </row>
    <row r="2312" spans="1:41" x14ac:dyDescent="0.3">
      <c r="A2312" t="s">
        <v>2385</v>
      </c>
      <c r="B2312" t="s">
        <v>87</v>
      </c>
      <c r="C2312">
        <v>0</v>
      </c>
      <c r="D2312" t="s">
        <v>50</v>
      </c>
      <c r="E2312">
        <v>12.48</v>
      </c>
      <c r="F2312">
        <v>48.5</v>
      </c>
      <c r="G2312">
        <v>0.61899999999999999</v>
      </c>
      <c r="H2312">
        <v>0.56399999999999995</v>
      </c>
      <c r="I2312">
        <f>Data[[#This Row],[nucleus_area_pct]]/Data[[#This Row],[cytoplasm_ratio]]</f>
        <v>85.992907801418454</v>
      </c>
      <c r="J2312">
        <v>0.79600000000000004</v>
      </c>
      <c r="K2312">
        <v>0.48799999999999999</v>
      </c>
      <c r="L2312">
        <v>4.8499999999999996</v>
      </c>
      <c r="M2312">
        <v>2.1</v>
      </c>
      <c r="N2312">
        <v>0.81</v>
      </c>
      <c r="O2312">
        <v>560</v>
      </c>
      <c r="P2312">
        <v>74</v>
      </c>
      <c r="Q2312">
        <v>218</v>
      </c>
      <c r="R2312">
        <v>107</v>
      </c>
      <c r="S2312">
        <v>184</v>
      </c>
      <c r="T2312">
        <f>(Data[[#This Row],[mean_r]]/256)*100</f>
        <v>85.15625</v>
      </c>
      <c r="U2312">
        <f>(Data[[#This Row],[mean_g]]/256)*100</f>
        <v>41.796875</v>
      </c>
      <c r="V2312">
        <f>(Data[[#This Row],[mean_b]]/256)*100</f>
        <v>71.875</v>
      </c>
      <c r="W2312">
        <v>0.75900000000000001</v>
      </c>
      <c r="X2312" t="s">
        <v>51</v>
      </c>
      <c r="Y2312" t="s">
        <v>40</v>
      </c>
      <c r="Z2312">
        <v>4522</v>
      </c>
      <c r="AA2312">
        <v>5.44</v>
      </c>
      <c r="AB2312">
        <v>16.3</v>
      </c>
      <c r="AC2312">
        <v>32.200000000000003</v>
      </c>
      <c r="AD2312">
        <v>194359</v>
      </c>
      <c r="AE2312">
        <v>75.099999999999994</v>
      </c>
      <c r="AF2312">
        <v>31.9</v>
      </c>
      <c r="AG2312" t="s">
        <v>41</v>
      </c>
      <c r="AH2312" t="s">
        <v>42</v>
      </c>
      <c r="AI2312" t="s">
        <v>43</v>
      </c>
      <c r="AJ2312">
        <v>60</v>
      </c>
      <c r="AK2312">
        <v>512</v>
      </c>
      <c r="AL2312">
        <v>0.14549999999999999</v>
      </c>
      <c r="AM2312">
        <v>0.93789999999999996</v>
      </c>
      <c r="AN2312">
        <v>0.97650000000000003</v>
      </c>
      <c r="AO2312">
        <f>Data[[#This Row],[labeller_confidence_score]]-Data[[#This Row],[cytodiffusion_classification_confidence]]</f>
        <v>3.8600000000000079E-2</v>
      </c>
    </row>
    <row r="2313" spans="1:41" x14ac:dyDescent="0.3">
      <c r="A2313" t="s">
        <v>2386</v>
      </c>
      <c r="B2313" t="s">
        <v>49</v>
      </c>
      <c r="C2313">
        <v>0</v>
      </c>
      <c r="D2313" t="s">
        <v>50</v>
      </c>
      <c r="E2313">
        <v>11.28</v>
      </c>
      <c r="F2313">
        <v>55.6</v>
      </c>
      <c r="G2313">
        <v>0.64600000000000002</v>
      </c>
      <c r="H2313">
        <v>0.40400000000000003</v>
      </c>
      <c r="I2313">
        <f>Data[[#This Row],[nucleus_area_pct]]/Data[[#This Row],[cytoplasm_ratio]]</f>
        <v>137.62376237623761</v>
      </c>
      <c r="J2313">
        <v>0.84</v>
      </c>
      <c r="K2313">
        <v>0.317</v>
      </c>
      <c r="L2313">
        <v>2.78</v>
      </c>
      <c r="M2313">
        <v>4</v>
      </c>
      <c r="N2313">
        <v>0.86599999999999999</v>
      </c>
      <c r="O2313">
        <v>462</v>
      </c>
      <c r="P2313">
        <v>61</v>
      </c>
      <c r="Q2313">
        <v>203</v>
      </c>
      <c r="R2313">
        <v>172</v>
      </c>
      <c r="S2313">
        <v>185</v>
      </c>
      <c r="T2313">
        <f>(Data[[#This Row],[mean_r]]/256)*100</f>
        <v>79.296875</v>
      </c>
      <c r="U2313">
        <f>(Data[[#This Row],[mean_g]]/256)*100</f>
        <v>67.1875</v>
      </c>
      <c r="V2313">
        <f>(Data[[#This Row],[mean_b]]/256)*100</f>
        <v>72.265625</v>
      </c>
      <c r="W2313">
        <v>0.57499999999999996</v>
      </c>
      <c r="X2313" t="s">
        <v>51</v>
      </c>
      <c r="Y2313" t="s">
        <v>40</v>
      </c>
      <c r="Z2313">
        <v>8145</v>
      </c>
      <c r="AA2313">
        <v>4.05</v>
      </c>
      <c r="AB2313">
        <v>15</v>
      </c>
      <c r="AC2313">
        <v>41.2</v>
      </c>
      <c r="AD2313">
        <v>271426</v>
      </c>
      <c r="AE2313">
        <v>82</v>
      </c>
      <c r="AF2313">
        <v>34</v>
      </c>
      <c r="AG2313" t="s">
        <v>64</v>
      </c>
      <c r="AH2313" t="s">
        <v>68</v>
      </c>
      <c r="AI2313" t="s">
        <v>52</v>
      </c>
      <c r="AJ2313">
        <v>60</v>
      </c>
      <c r="AK2313">
        <v>360</v>
      </c>
      <c r="AL2313">
        <v>0.1278</v>
      </c>
      <c r="AM2313">
        <v>1</v>
      </c>
      <c r="AN2313">
        <v>0.82899999999999996</v>
      </c>
      <c r="AO2313">
        <f>Data[[#This Row],[labeller_confidence_score]]-Data[[#This Row],[cytodiffusion_classification_confidence]]</f>
        <v>-0.17100000000000004</v>
      </c>
    </row>
    <row r="2314" spans="1:41" x14ac:dyDescent="0.3">
      <c r="A2314" t="s">
        <v>2387</v>
      </c>
      <c r="B2314" t="s">
        <v>58</v>
      </c>
      <c r="C2314">
        <v>1</v>
      </c>
      <c r="D2314" t="s">
        <v>38</v>
      </c>
      <c r="E2314">
        <v>14.33</v>
      </c>
      <c r="F2314">
        <v>77</v>
      </c>
      <c r="G2314">
        <v>0.64500000000000002</v>
      </c>
      <c r="H2314">
        <v>0.375</v>
      </c>
      <c r="I2314">
        <f>Data[[#This Row],[nucleus_area_pct]]/Data[[#This Row],[cytoplasm_ratio]]</f>
        <v>205.33333333333334</v>
      </c>
      <c r="J2314">
        <v>0.78700000000000003</v>
      </c>
      <c r="K2314">
        <v>0.437</v>
      </c>
      <c r="L2314">
        <v>1.02</v>
      </c>
      <c r="M2314">
        <v>1</v>
      </c>
      <c r="N2314">
        <v>0.82799999999999996</v>
      </c>
      <c r="O2314">
        <v>477</v>
      </c>
      <c r="P2314">
        <v>86</v>
      </c>
      <c r="Q2314">
        <v>217</v>
      </c>
      <c r="R2314">
        <v>146</v>
      </c>
      <c r="S2314">
        <v>206</v>
      </c>
      <c r="T2314">
        <f>(Data[[#This Row],[mean_r]]/256)*100</f>
        <v>84.765625</v>
      </c>
      <c r="U2314">
        <f>(Data[[#This Row],[mean_g]]/256)*100</f>
        <v>57.03125</v>
      </c>
      <c r="V2314">
        <f>(Data[[#This Row],[mean_b]]/256)*100</f>
        <v>80.46875</v>
      </c>
      <c r="W2314">
        <v>0.86099999999999999</v>
      </c>
      <c r="X2314" t="s">
        <v>39</v>
      </c>
      <c r="Y2314" t="s">
        <v>45</v>
      </c>
      <c r="Z2314">
        <v>7548</v>
      </c>
      <c r="AA2314">
        <v>5.2</v>
      </c>
      <c r="AB2314">
        <v>11.8</v>
      </c>
      <c r="AC2314">
        <v>41.6</v>
      </c>
      <c r="AD2314">
        <v>218737</v>
      </c>
      <c r="AE2314">
        <v>86.1</v>
      </c>
      <c r="AF2314">
        <v>32.200000000000003</v>
      </c>
      <c r="AG2314" t="s">
        <v>46</v>
      </c>
      <c r="AH2314" t="s">
        <v>47</v>
      </c>
      <c r="AI2314" t="s">
        <v>56</v>
      </c>
      <c r="AJ2314">
        <v>100</v>
      </c>
      <c r="AK2314">
        <v>224</v>
      </c>
      <c r="AL2314">
        <v>0.84360000000000002</v>
      </c>
      <c r="AM2314">
        <v>0.83830000000000005</v>
      </c>
      <c r="AN2314">
        <v>0.80449999999999999</v>
      </c>
      <c r="AO2314">
        <f>Data[[#This Row],[labeller_confidence_score]]-Data[[#This Row],[cytodiffusion_classification_confidence]]</f>
        <v>-3.3800000000000052E-2</v>
      </c>
    </row>
    <row r="2315" spans="1:41" x14ac:dyDescent="0.3">
      <c r="A2315" t="s">
        <v>2388</v>
      </c>
      <c r="B2315" t="s">
        <v>54</v>
      </c>
      <c r="C2315">
        <v>0</v>
      </c>
      <c r="D2315" t="s">
        <v>54</v>
      </c>
      <c r="E2315">
        <v>7.72</v>
      </c>
      <c r="F2315">
        <v>0</v>
      </c>
      <c r="G2315">
        <v>0</v>
      </c>
      <c r="H2315">
        <v>1</v>
      </c>
      <c r="I2315">
        <f>Data[[#This Row],[nucleus_area_pct]]/Data[[#This Row],[cytoplasm_ratio]]</f>
        <v>0</v>
      </c>
      <c r="J2315">
        <v>0.93500000000000005</v>
      </c>
      <c r="K2315">
        <v>0.28299999999999997</v>
      </c>
      <c r="L2315">
        <v>0.64</v>
      </c>
      <c r="M2315">
        <v>1</v>
      </c>
      <c r="N2315">
        <v>0.92</v>
      </c>
      <c r="O2315">
        <v>188</v>
      </c>
      <c r="P2315">
        <v>42</v>
      </c>
      <c r="Q2315">
        <v>236</v>
      </c>
      <c r="R2315">
        <v>132</v>
      </c>
      <c r="S2315">
        <v>135</v>
      </c>
      <c r="T2315">
        <f>(Data[[#This Row],[mean_r]]/256)*100</f>
        <v>92.1875</v>
      </c>
      <c r="U2315">
        <f>(Data[[#This Row],[mean_g]]/256)*100</f>
        <v>51.5625</v>
      </c>
      <c r="V2315">
        <f>(Data[[#This Row],[mean_b]]/256)*100</f>
        <v>52.734375</v>
      </c>
      <c r="W2315">
        <v>0.41099999999999998</v>
      </c>
      <c r="X2315" t="s">
        <v>51</v>
      </c>
      <c r="Y2315" t="s">
        <v>45</v>
      </c>
      <c r="Z2315">
        <v>10367</v>
      </c>
      <c r="AA2315">
        <v>4.93</v>
      </c>
      <c r="AB2315">
        <v>15.1</v>
      </c>
      <c r="AC2315">
        <v>41.4</v>
      </c>
      <c r="AD2315">
        <v>292689</v>
      </c>
      <c r="AE2315">
        <v>86.3</v>
      </c>
      <c r="AF2315">
        <v>35</v>
      </c>
      <c r="AG2315" t="s">
        <v>46</v>
      </c>
      <c r="AH2315" t="s">
        <v>42</v>
      </c>
      <c r="AI2315" t="s">
        <v>52</v>
      </c>
      <c r="AJ2315">
        <v>40</v>
      </c>
      <c r="AK2315">
        <v>256</v>
      </c>
      <c r="AL2315">
        <v>0</v>
      </c>
      <c r="AM2315">
        <v>0.85399999999999998</v>
      </c>
      <c r="AN2315">
        <v>0.9466</v>
      </c>
      <c r="AO2315">
        <f>Data[[#This Row],[labeller_confidence_score]]-Data[[#This Row],[cytodiffusion_classification_confidence]]</f>
        <v>9.2600000000000016E-2</v>
      </c>
    </row>
    <row r="2316" spans="1:41" x14ac:dyDescent="0.3">
      <c r="A2316" t="s">
        <v>2389</v>
      </c>
      <c r="B2316" t="s">
        <v>110</v>
      </c>
      <c r="C2316">
        <v>1</v>
      </c>
      <c r="D2316" t="s">
        <v>104</v>
      </c>
      <c r="E2316">
        <v>8.64</v>
      </c>
      <c r="F2316">
        <v>0</v>
      </c>
      <c r="G2316">
        <v>0</v>
      </c>
      <c r="H2316">
        <v>1</v>
      </c>
      <c r="I2316">
        <f>Data[[#This Row],[nucleus_area_pct]]/Data[[#This Row],[cytoplasm_ratio]]</f>
        <v>0</v>
      </c>
      <c r="J2316">
        <v>0.95599999999999996</v>
      </c>
      <c r="K2316">
        <v>0.127</v>
      </c>
      <c r="L2316">
        <v>0.8</v>
      </c>
      <c r="M2316">
        <v>1</v>
      </c>
      <c r="N2316">
        <v>0.93300000000000005</v>
      </c>
      <c r="O2316">
        <v>160</v>
      </c>
      <c r="P2316">
        <v>53</v>
      </c>
      <c r="Q2316">
        <v>221</v>
      </c>
      <c r="R2316">
        <v>126</v>
      </c>
      <c r="S2316">
        <v>131</v>
      </c>
      <c r="T2316">
        <f>(Data[[#This Row],[mean_r]]/256)*100</f>
        <v>86.328125</v>
      </c>
      <c r="U2316">
        <f>(Data[[#This Row],[mean_g]]/256)*100</f>
        <v>49.21875</v>
      </c>
      <c r="V2316">
        <f>(Data[[#This Row],[mean_b]]/256)*100</f>
        <v>51.171875</v>
      </c>
      <c r="W2316">
        <v>0.51</v>
      </c>
      <c r="X2316" t="s">
        <v>51</v>
      </c>
      <c r="Y2316" t="s">
        <v>40</v>
      </c>
      <c r="Z2316">
        <v>9041</v>
      </c>
      <c r="AA2316">
        <v>6.68</v>
      </c>
      <c r="AB2316">
        <v>15.5</v>
      </c>
      <c r="AC2316">
        <v>46.9</v>
      </c>
      <c r="AD2316">
        <v>285050</v>
      </c>
      <c r="AE2316">
        <v>88</v>
      </c>
      <c r="AF2316">
        <v>34</v>
      </c>
      <c r="AG2316" t="s">
        <v>46</v>
      </c>
      <c r="AH2316" t="s">
        <v>42</v>
      </c>
      <c r="AI2316" t="s">
        <v>52</v>
      </c>
      <c r="AJ2316">
        <v>100</v>
      </c>
      <c r="AK2316">
        <v>512</v>
      </c>
      <c r="AL2316">
        <v>0.80189999999999995</v>
      </c>
      <c r="AM2316">
        <v>0.64729999999999999</v>
      </c>
      <c r="AN2316">
        <v>0.81140000000000001</v>
      </c>
      <c r="AO2316">
        <f>Data[[#This Row],[labeller_confidence_score]]-Data[[#This Row],[cytodiffusion_classification_confidence]]</f>
        <v>0.16410000000000002</v>
      </c>
    </row>
    <row r="2317" spans="1:41" x14ac:dyDescent="0.3">
      <c r="A2317" t="s">
        <v>2390</v>
      </c>
      <c r="B2317" t="s">
        <v>62</v>
      </c>
      <c r="C2317">
        <v>0</v>
      </c>
      <c r="D2317" t="s">
        <v>50</v>
      </c>
      <c r="E2317">
        <v>9.43</v>
      </c>
      <c r="F2317">
        <v>75.2</v>
      </c>
      <c r="G2317">
        <v>0.74099999999999999</v>
      </c>
      <c r="H2317">
        <v>0.17399999999999999</v>
      </c>
      <c r="I2317">
        <f>Data[[#This Row],[nucleus_area_pct]]/Data[[#This Row],[cytoplasm_ratio]]</f>
        <v>432.18390804597703</v>
      </c>
      <c r="J2317">
        <v>0.878</v>
      </c>
      <c r="K2317">
        <v>0.127</v>
      </c>
      <c r="L2317">
        <v>1.36</v>
      </c>
      <c r="M2317">
        <v>1</v>
      </c>
      <c r="N2317">
        <v>0.98699999999999999</v>
      </c>
      <c r="O2317">
        <v>292</v>
      </c>
      <c r="P2317">
        <v>61</v>
      </c>
      <c r="Q2317">
        <v>189</v>
      </c>
      <c r="R2317">
        <v>140</v>
      </c>
      <c r="S2317">
        <v>202</v>
      </c>
      <c r="T2317">
        <f>(Data[[#This Row],[mean_r]]/256)*100</f>
        <v>73.828125</v>
      </c>
      <c r="U2317">
        <f>(Data[[#This Row],[mean_g]]/256)*100</f>
        <v>54.6875</v>
      </c>
      <c r="V2317">
        <f>(Data[[#This Row],[mean_b]]/256)*100</f>
        <v>78.90625</v>
      </c>
      <c r="W2317">
        <v>0.65400000000000003</v>
      </c>
      <c r="X2317" t="s">
        <v>51</v>
      </c>
      <c r="Y2317" t="s">
        <v>45</v>
      </c>
      <c r="Z2317">
        <v>8604</v>
      </c>
      <c r="AA2317">
        <v>5.49</v>
      </c>
      <c r="AB2317">
        <v>14.8</v>
      </c>
      <c r="AC2317">
        <v>37</v>
      </c>
      <c r="AD2317">
        <v>169471</v>
      </c>
      <c r="AE2317">
        <v>74.8</v>
      </c>
      <c r="AF2317">
        <v>32.700000000000003</v>
      </c>
      <c r="AG2317" t="s">
        <v>64</v>
      </c>
      <c r="AH2317" t="s">
        <v>47</v>
      </c>
      <c r="AI2317" t="s">
        <v>56</v>
      </c>
      <c r="AJ2317">
        <v>100</v>
      </c>
      <c r="AK2317">
        <v>256</v>
      </c>
      <c r="AL2317">
        <v>4.4400000000000002E-2</v>
      </c>
      <c r="AM2317">
        <v>0.9335</v>
      </c>
      <c r="AN2317">
        <v>0.95499999999999996</v>
      </c>
      <c r="AO2317">
        <f>Data[[#This Row],[labeller_confidence_score]]-Data[[#This Row],[cytodiffusion_classification_confidence]]</f>
        <v>2.1499999999999964E-2</v>
      </c>
    </row>
    <row r="2318" spans="1:41" x14ac:dyDescent="0.3">
      <c r="A2318" t="s">
        <v>2391</v>
      </c>
      <c r="B2318" t="s">
        <v>66</v>
      </c>
      <c r="C2318">
        <v>1</v>
      </c>
      <c r="D2318" t="s">
        <v>67</v>
      </c>
      <c r="E2318">
        <v>10.69</v>
      </c>
      <c r="F2318">
        <v>88.1</v>
      </c>
      <c r="G2318">
        <v>0.71199999999999997</v>
      </c>
      <c r="H2318">
        <v>0.16600000000000001</v>
      </c>
      <c r="I2318">
        <f>Data[[#This Row],[nucleus_area_pct]]/Data[[#This Row],[cytoplasm_ratio]]</f>
        <v>530.72289156626505</v>
      </c>
      <c r="J2318">
        <v>0.51400000000000001</v>
      </c>
      <c r="K2318">
        <v>0.67300000000000004</v>
      </c>
      <c r="L2318">
        <v>0.27</v>
      </c>
      <c r="M2318">
        <v>1</v>
      </c>
      <c r="N2318">
        <v>0.747</v>
      </c>
      <c r="O2318">
        <v>384</v>
      </c>
      <c r="P2318">
        <v>79</v>
      </c>
      <c r="Q2318">
        <v>177</v>
      </c>
      <c r="R2318">
        <v>157</v>
      </c>
      <c r="S2318">
        <v>186</v>
      </c>
      <c r="T2318">
        <f>(Data[[#This Row],[mean_r]]/256)*100</f>
        <v>69.140625</v>
      </c>
      <c r="U2318">
        <f>(Data[[#This Row],[mean_g]]/256)*100</f>
        <v>61.328125</v>
      </c>
      <c r="V2318">
        <f>(Data[[#This Row],[mean_b]]/256)*100</f>
        <v>72.65625</v>
      </c>
      <c r="W2318">
        <v>0.94299999999999995</v>
      </c>
      <c r="X2318" t="s">
        <v>51</v>
      </c>
      <c r="Y2318" t="s">
        <v>40</v>
      </c>
      <c r="Z2318">
        <v>7853</v>
      </c>
      <c r="AA2318">
        <v>4.6900000000000004</v>
      </c>
      <c r="AB2318">
        <v>15.7</v>
      </c>
      <c r="AC2318">
        <v>52.5</v>
      </c>
      <c r="AD2318">
        <v>245449</v>
      </c>
      <c r="AE2318">
        <v>88.5</v>
      </c>
      <c r="AF2318">
        <v>34.6</v>
      </c>
      <c r="AG2318" t="s">
        <v>64</v>
      </c>
      <c r="AH2318" t="s">
        <v>42</v>
      </c>
      <c r="AI2318" t="s">
        <v>56</v>
      </c>
      <c r="AJ2318">
        <v>40</v>
      </c>
      <c r="AK2318">
        <v>224</v>
      </c>
      <c r="AL2318">
        <v>0.67659999999999998</v>
      </c>
      <c r="AM2318">
        <v>0.60470000000000002</v>
      </c>
      <c r="AN2318">
        <v>0.90249999999999997</v>
      </c>
      <c r="AO2318">
        <f>Data[[#This Row],[labeller_confidence_score]]-Data[[#This Row],[cytodiffusion_classification_confidence]]</f>
        <v>0.29779999999999995</v>
      </c>
    </row>
    <row r="2319" spans="1:41" x14ac:dyDescent="0.3">
      <c r="A2319" t="s">
        <v>2392</v>
      </c>
      <c r="B2319" t="s">
        <v>49</v>
      </c>
      <c r="C2319">
        <v>0</v>
      </c>
      <c r="D2319" t="s">
        <v>50</v>
      </c>
      <c r="E2319">
        <v>14.27</v>
      </c>
      <c r="F2319">
        <v>59.2</v>
      </c>
      <c r="G2319">
        <v>0.54500000000000004</v>
      </c>
      <c r="H2319">
        <v>0.38900000000000001</v>
      </c>
      <c r="I2319">
        <f>Data[[#This Row],[nucleus_area_pct]]/Data[[#This Row],[cytoplasm_ratio]]</f>
        <v>152.18508997429305</v>
      </c>
      <c r="J2319">
        <v>0.79200000000000004</v>
      </c>
      <c r="K2319">
        <v>0.375</v>
      </c>
      <c r="L2319">
        <v>3.15</v>
      </c>
      <c r="M2319">
        <v>3.4</v>
      </c>
      <c r="N2319">
        <v>0.71699999999999997</v>
      </c>
      <c r="O2319">
        <v>483</v>
      </c>
      <c r="P2319">
        <v>71</v>
      </c>
      <c r="Q2319">
        <v>188</v>
      </c>
      <c r="R2319">
        <v>167</v>
      </c>
      <c r="S2319">
        <v>172</v>
      </c>
      <c r="T2319">
        <f>(Data[[#This Row],[mean_r]]/256)*100</f>
        <v>73.4375</v>
      </c>
      <c r="U2319">
        <f>(Data[[#This Row],[mean_g]]/256)*100</f>
        <v>65.234375</v>
      </c>
      <c r="V2319">
        <f>(Data[[#This Row],[mean_b]]/256)*100</f>
        <v>67.1875</v>
      </c>
      <c r="W2319">
        <v>0.68899999999999995</v>
      </c>
      <c r="X2319" t="s">
        <v>51</v>
      </c>
      <c r="Y2319" t="s">
        <v>40</v>
      </c>
      <c r="Z2319">
        <v>9204</v>
      </c>
      <c r="AA2319">
        <v>5.08</v>
      </c>
      <c r="AB2319">
        <v>14.4</v>
      </c>
      <c r="AC2319">
        <v>36.700000000000003</v>
      </c>
      <c r="AD2319">
        <v>160590</v>
      </c>
      <c r="AE2319">
        <v>76.599999999999994</v>
      </c>
      <c r="AF2319">
        <v>32.700000000000003</v>
      </c>
      <c r="AG2319" t="s">
        <v>46</v>
      </c>
      <c r="AH2319" t="s">
        <v>42</v>
      </c>
      <c r="AI2319" t="s">
        <v>52</v>
      </c>
      <c r="AJ2319">
        <v>100</v>
      </c>
      <c r="AK2319">
        <v>224</v>
      </c>
      <c r="AL2319">
        <v>7.8200000000000006E-2</v>
      </c>
      <c r="AM2319">
        <v>0.89180000000000004</v>
      </c>
      <c r="AN2319">
        <v>0.9284</v>
      </c>
      <c r="AO2319">
        <f>Data[[#This Row],[labeller_confidence_score]]-Data[[#This Row],[cytodiffusion_classification_confidence]]</f>
        <v>3.6599999999999966E-2</v>
      </c>
    </row>
    <row r="2320" spans="1:41" x14ac:dyDescent="0.3">
      <c r="A2320" t="s">
        <v>2393</v>
      </c>
      <c r="B2320" t="s">
        <v>87</v>
      </c>
      <c r="C2320">
        <v>0</v>
      </c>
      <c r="D2320" t="s">
        <v>50</v>
      </c>
      <c r="E2320">
        <v>11.79</v>
      </c>
      <c r="F2320">
        <v>50.5</v>
      </c>
      <c r="G2320">
        <v>0.57399999999999995</v>
      </c>
      <c r="H2320">
        <v>0.42699999999999999</v>
      </c>
      <c r="I2320">
        <f>Data[[#This Row],[nucleus_area_pct]]/Data[[#This Row],[cytoplasm_ratio]]</f>
        <v>118.26697892271663</v>
      </c>
      <c r="J2320">
        <v>0.77400000000000002</v>
      </c>
      <c r="K2320">
        <v>0.42499999999999999</v>
      </c>
      <c r="L2320">
        <v>4.3499999999999996</v>
      </c>
      <c r="M2320">
        <v>2.5</v>
      </c>
      <c r="N2320">
        <v>0.78900000000000003</v>
      </c>
      <c r="O2320">
        <v>446</v>
      </c>
      <c r="P2320">
        <v>85</v>
      </c>
      <c r="Q2320">
        <v>232</v>
      </c>
      <c r="R2320">
        <v>138</v>
      </c>
      <c r="S2320">
        <v>137</v>
      </c>
      <c r="T2320">
        <f>(Data[[#This Row],[mean_r]]/256)*100</f>
        <v>90.625</v>
      </c>
      <c r="U2320">
        <f>(Data[[#This Row],[mean_g]]/256)*100</f>
        <v>53.90625</v>
      </c>
      <c r="V2320">
        <f>(Data[[#This Row],[mean_b]]/256)*100</f>
        <v>53.515625</v>
      </c>
      <c r="W2320">
        <v>0.624</v>
      </c>
      <c r="X2320" t="s">
        <v>51</v>
      </c>
      <c r="Y2320" t="s">
        <v>40</v>
      </c>
      <c r="Z2320">
        <v>9331</v>
      </c>
      <c r="AA2320">
        <v>4.78</v>
      </c>
      <c r="AB2320">
        <v>11.2</v>
      </c>
      <c r="AC2320">
        <v>38</v>
      </c>
      <c r="AD2320">
        <v>86599</v>
      </c>
      <c r="AE2320">
        <v>98.7</v>
      </c>
      <c r="AF2320">
        <v>32.9</v>
      </c>
      <c r="AG2320" t="s">
        <v>41</v>
      </c>
      <c r="AH2320" t="s">
        <v>42</v>
      </c>
      <c r="AI2320" t="s">
        <v>43</v>
      </c>
      <c r="AJ2320">
        <v>100</v>
      </c>
      <c r="AK2320">
        <v>360</v>
      </c>
      <c r="AL2320">
        <v>9.7199999999999995E-2</v>
      </c>
      <c r="AM2320">
        <v>0.85360000000000003</v>
      </c>
      <c r="AN2320">
        <v>0.80030000000000001</v>
      </c>
      <c r="AO2320">
        <f>Data[[#This Row],[labeller_confidence_score]]-Data[[#This Row],[cytodiffusion_classification_confidence]]</f>
        <v>-5.3300000000000014E-2</v>
      </c>
    </row>
    <row r="2321" spans="1:41" x14ac:dyDescent="0.3">
      <c r="A2321" t="s">
        <v>2394</v>
      </c>
      <c r="B2321" t="s">
        <v>37</v>
      </c>
      <c r="C2321">
        <v>1</v>
      </c>
      <c r="D2321" t="s">
        <v>38</v>
      </c>
      <c r="E2321">
        <v>13.79</v>
      </c>
      <c r="F2321">
        <v>63</v>
      </c>
      <c r="G2321">
        <v>0.621</v>
      </c>
      <c r="H2321">
        <v>0.40899999999999997</v>
      </c>
      <c r="I2321">
        <f>Data[[#This Row],[nucleus_area_pct]]/Data[[#This Row],[cytoplasm_ratio]]</f>
        <v>154.03422982885087</v>
      </c>
      <c r="J2321">
        <v>0.67800000000000005</v>
      </c>
      <c r="K2321">
        <v>0.34200000000000003</v>
      </c>
      <c r="L2321">
        <v>3.21</v>
      </c>
      <c r="M2321">
        <v>6.2</v>
      </c>
      <c r="N2321">
        <v>0.78500000000000003</v>
      </c>
      <c r="O2321">
        <v>348</v>
      </c>
      <c r="P2321">
        <v>77</v>
      </c>
      <c r="Q2321">
        <v>184</v>
      </c>
      <c r="R2321">
        <v>164</v>
      </c>
      <c r="S2321">
        <v>161</v>
      </c>
      <c r="T2321">
        <f>(Data[[#This Row],[mean_r]]/256)*100</f>
        <v>71.875</v>
      </c>
      <c r="U2321">
        <f>(Data[[#This Row],[mean_g]]/256)*100</f>
        <v>64.0625</v>
      </c>
      <c r="V2321">
        <f>(Data[[#This Row],[mean_b]]/256)*100</f>
        <v>62.890625</v>
      </c>
      <c r="W2321">
        <v>0.65100000000000002</v>
      </c>
      <c r="X2321" t="s">
        <v>51</v>
      </c>
      <c r="Y2321" t="s">
        <v>40</v>
      </c>
      <c r="Z2321">
        <v>7355</v>
      </c>
      <c r="AA2321">
        <v>4.45</v>
      </c>
      <c r="AB2321">
        <v>10.7</v>
      </c>
      <c r="AC2321">
        <v>45</v>
      </c>
      <c r="AD2321">
        <v>235162</v>
      </c>
      <c r="AE2321">
        <v>95.8</v>
      </c>
      <c r="AF2321">
        <v>35.1</v>
      </c>
      <c r="AG2321" t="s">
        <v>41</v>
      </c>
      <c r="AH2321" t="s">
        <v>42</v>
      </c>
      <c r="AI2321" t="s">
        <v>52</v>
      </c>
      <c r="AJ2321">
        <v>100</v>
      </c>
      <c r="AK2321">
        <v>360</v>
      </c>
      <c r="AL2321">
        <v>0.93740000000000001</v>
      </c>
      <c r="AM2321">
        <v>0.86509999999999998</v>
      </c>
      <c r="AN2321">
        <v>0.85729999999999995</v>
      </c>
      <c r="AO2321">
        <f>Data[[#This Row],[labeller_confidence_score]]-Data[[#This Row],[cytodiffusion_classification_confidence]]</f>
        <v>-7.8000000000000291E-3</v>
      </c>
    </row>
    <row r="2322" spans="1:41" x14ac:dyDescent="0.3">
      <c r="A2322" t="s">
        <v>2395</v>
      </c>
      <c r="B2322" t="s">
        <v>49</v>
      </c>
      <c r="C2322">
        <v>0</v>
      </c>
      <c r="D2322" t="s">
        <v>50</v>
      </c>
      <c r="E2322">
        <v>12.18</v>
      </c>
      <c r="F2322">
        <v>53.4</v>
      </c>
      <c r="G2322">
        <v>0.49</v>
      </c>
      <c r="H2322">
        <v>0.435</v>
      </c>
      <c r="I2322">
        <f>Data[[#This Row],[nucleus_area_pct]]/Data[[#This Row],[cytoplasm_ratio]]</f>
        <v>122.75862068965517</v>
      </c>
      <c r="J2322">
        <v>0.81299999999999994</v>
      </c>
      <c r="K2322">
        <v>0.45700000000000002</v>
      </c>
      <c r="L2322">
        <v>2.4</v>
      </c>
      <c r="M2322">
        <v>3.3</v>
      </c>
      <c r="N2322">
        <v>0.81299999999999994</v>
      </c>
      <c r="O2322">
        <v>360</v>
      </c>
      <c r="P2322">
        <v>71</v>
      </c>
      <c r="Q2322">
        <v>212</v>
      </c>
      <c r="R2322">
        <v>167</v>
      </c>
      <c r="S2322">
        <v>186</v>
      </c>
      <c r="T2322">
        <f>(Data[[#This Row],[mean_r]]/256)*100</f>
        <v>82.8125</v>
      </c>
      <c r="U2322">
        <f>(Data[[#This Row],[mean_g]]/256)*100</f>
        <v>65.234375</v>
      </c>
      <c r="V2322">
        <f>(Data[[#This Row],[mean_b]]/256)*100</f>
        <v>72.65625</v>
      </c>
      <c r="W2322">
        <v>0.58799999999999997</v>
      </c>
      <c r="X2322" t="s">
        <v>51</v>
      </c>
      <c r="Y2322" t="s">
        <v>40</v>
      </c>
      <c r="Z2322">
        <v>12030</v>
      </c>
      <c r="AA2322">
        <v>4.92</v>
      </c>
      <c r="AB2322">
        <v>13.8</v>
      </c>
      <c r="AC2322">
        <v>48.5</v>
      </c>
      <c r="AD2322">
        <v>220150</v>
      </c>
      <c r="AE2322">
        <v>87.6</v>
      </c>
      <c r="AF2322">
        <v>35.299999999999997</v>
      </c>
      <c r="AG2322" t="s">
        <v>46</v>
      </c>
      <c r="AH2322" t="s">
        <v>47</v>
      </c>
      <c r="AI2322" t="s">
        <v>52</v>
      </c>
      <c r="AJ2322">
        <v>60</v>
      </c>
      <c r="AK2322">
        <v>512</v>
      </c>
      <c r="AL2322">
        <v>0</v>
      </c>
      <c r="AM2322">
        <v>0.98929999999999996</v>
      </c>
      <c r="AN2322">
        <v>0.94630000000000003</v>
      </c>
      <c r="AO2322">
        <f>Data[[#This Row],[labeller_confidence_score]]-Data[[#This Row],[cytodiffusion_classification_confidence]]</f>
        <v>-4.2999999999999927E-2</v>
      </c>
    </row>
    <row r="2323" spans="1:41" x14ac:dyDescent="0.3">
      <c r="A2323" t="s">
        <v>2396</v>
      </c>
      <c r="B2323" t="s">
        <v>62</v>
      </c>
      <c r="C2323">
        <v>0</v>
      </c>
      <c r="D2323" t="s">
        <v>50</v>
      </c>
      <c r="E2323">
        <v>9.0500000000000007</v>
      </c>
      <c r="F2323">
        <v>81.400000000000006</v>
      </c>
      <c r="G2323">
        <v>0.67</v>
      </c>
      <c r="H2323">
        <v>0.13</v>
      </c>
      <c r="I2323">
        <f>Data[[#This Row],[nucleus_area_pct]]/Data[[#This Row],[cytoplasm_ratio]]</f>
        <v>626.15384615384619</v>
      </c>
      <c r="J2323">
        <v>0.83199999999999996</v>
      </c>
      <c r="K2323">
        <v>0.129</v>
      </c>
      <c r="L2323">
        <v>1.1299999999999999</v>
      </c>
      <c r="M2323">
        <v>1</v>
      </c>
      <c r="N2323">
        <v>0.86699999999999999</v>
      </c>
      <c r="O2323">
        <v>284</v>
      </c>
      <c r="P2323">
        <v>55</v>
      </c>
      <c r="Q2323">
        <v>198</v>
      </c>
      <c r="R2323">
        <v>147</v>
      </c>
      <c r="S2323">
        <v>200</v>
      </c>
      <c r="T2323">
        <f>(Data[[#This Row],[mean_r]]/256)*100</f>
        <v>77.34375</v>
      </c>
      <c r="U2323">
        <f>(Data[[#This Row],[mean_g]]/256)*100</f>
        <v>57.421875</v>
      </c>
      <c r="V2323">
        <f>(Data[[#This Row],[mean_b]]/256)*100</f>
        <v>78.125</v>
      </c>
      <c r="W2323">
        <v>0.81799999999999995</v>
      </c>
      <c r="X2323" t="s">
        <v>51</v>
      </c>
      <c r="Y2323" t="s">
        <v>45</v>
      </c>
      <c r="Z2323">
        <v>8935</v>
      </c>
      <c r="AA2323">
        <v>3.6</v>
      </c>
      <c r="AB2323">
        <v>16</v>
      </c>
      <c r="AC2323">
        <v>33.799999999999997</v>
      </c>
      <c r="AD2323">
        <v>233476</v>
      </c>
      <c r="AE2323">
        <v>87.4</v>
      </c>
      <c r="AF2323">
        <v>32.799999999999997</v>
      </c>
      <c r="AG2323" t="s">
        <v>46</v>
      </c>
      <c r="AH2323" t="s">
        <v>68</v>
      </c>
      <c r="AI2323" t="s">
        <v>52</v>
      </c>
      <c r="AJ2323">
        <v>60</v>
      </c>
      <c r="AK2323">
        <v>360</v>
      </c>
      <c r="AL2323">
        <v>0.14330000000000001</v>
      </c>
      <c r="AM2323">
        <v>0.91490000000000005</v>
      </c>
      <c r="AN2323">
        <v>0.97119999999999995</v>
      </c>
      <c r="AO2323">
        <f>Data[[#This Row],[labeller_confidence_score]]-Data[[#This Row],[cytodiffusion_classification_confidence]]</f>
        <v>5.6299999999999906E-2</v>
      </c>
    </row>
    <row r="2324" spans="1:41" x14ac:dyDescent="0.3">
      <c r="A2324" t="s">
        <v>2397</v>
      </c>
      <c r="B2324" t="s">
        <v>110</v>
      </c>
      <c r="C2324">
        <v>1</v>
      </c>
      <c r="D2324" t="s">
        <v>104</v>
      </c>
      <c r="E2324">
        <v>9.27</v>
      </c>
      <c r="F2324">
        <v>0</v>
      </c>
      <c r="G2324">
        <v>0</v>
      </c>
      <c r="H2324">
        <v>1</v>
      </c>
      <c r="I2324">
        <f>Data[[#This Row],[nucleus_area_pct]]/Data[[#This Row],[cytoplasm_ratio]]</f>
        <v>0</v>
      </c>
      <c r="J2324">
        <v>0.97699999999999998</v>
      </c>
      <c r="K2324">
        <v>0.15</v>
      </c>
      <c r="L2324">
        <v>0.93</v>
      </c>
      <c r="M2324">
        <v>1</v>
      </c>
      <c r="N2324">
        <v>0.89600000000000002</v>
      </c>
      <c r="O2324">
        <v>216</v>
      </c>
      <c r="P2324">
        <v>64</v>
      </c>
      <c r="Q2324">
        <v>237</v>
      </c>
      <c r="R2324">
        <v>142</v>
      </c>
      <c r="S2324">
        <v>137</v>
      </c>
      <c r="T2324">
        <f>(Data[[#This Row],[mean_r]]/256)*100</f>
        <v>92.578125</v>
      </c>
      <c r="U2324">
        <f>(Data[[#This Row],[mean_g]]/256)*100</f>
        <v>55.46875</v>
      </c>
      <c r="V2324">
        <f>(Data[[#This Row],[mean_b]]/256)*100</f>
        <v>53.515625</v>
      </c>
      <c r="W2324">
        <v>0.46800000000000003</v>
      </c>
      <c r="X2324" t="s">
        <v>51</v>
      </c>
      <c r="Y2324" t="s">
        <v>45</v>
      </c>
      <c r="Z2324">
        <v>9276</v>
      </c>
      <c r="AA2324">
        <v>6.51</v>
      </c>
      <c r="AB2324">
        <v>12.7</v>
      </c>
      <c r="AC2324">
        <v>41.3</v>
      </c>
      <c r="AD2324">
        <v>271830</v>
      </c>
      <c r="AE2324">
        <v>98</v>
      </c>
      <c r="AF2324">
        <v>32.1</v>
      </c>
      <c r="AG2324" t="s">
        <v>41</v>
      </c>
      <c r="AH2324" t="s">
        <v>42</v>
      </c>
      <c r="AI2324" t="s">
        <v>52</v>
      </c>
      <c r="AJ2324">
        <v>60</v>
      </c>
      <c r="AK2324">
        <v>256</v>
      </c>
      <c r="AL2324">
        <v>0.78290000000000004</v>
      </c>
      <c r="AM2324">
        <v>0.83909999999999996</v>
      </c>
      <c r="AN2324">
        <v>0.74780000000000002</v>
      </c>
      <c r="AO2324">
        <f>Data[[#This Row],[labeller_confidence_score]]-Data[[#This Row],[cytodiffusion_classification_confidence]]</f>
        <v>-9.1299999999999937E-2</v>
      </c>
    </row>
    <row r="2325" spans="1:41" x14ac:dyDescent="0.3">
      <c r="A2325" t="s">
        <v>2398</v>
      </c>
      <c r="B2325" t="s">
        <v>106</v>
      </c>
      <c r="C2325">
        <v>1</v>
      </c>
      <c r="D2325" t="s">
        <v>82</v>
      </c>
      <c r="E2325">
        <v>14.9</v>
      </c>
      <c r="F2325">
        <v>83.7</v>
      </c>
      <c r="G2325">
        <v>0.52200000000000002</v>
      </c>
      <c r="H2325">
        <v>0.20300000000000001</v>
      </c>
      <c r="I2325">
        <f>Data[[#This Row],[nucleus_area_pct]]/Data[[#This Row],[cytoplasm_ratio]]</f>
        <v>412.3152709359606</v>
      </c>
      <c r="J2325">
        <v>0.80200000000000005</v>
      </c>
      <c r="K2325">
        <v>0.254</v>
      </c>
      <c r="L2325">
        <v>1.1000000000000001</v>
      </c>
      <c r="M2325">
        <v>1.1000000000000001</v>
      </c>
      <c r="N2325">
        <v>0.878</v>
      </c>
      <c r="O2325">
        <v>593</v>
      </c>
      <c r="P2325">
        <v>104</v>
      </c>
      <c r="Q2325">
        <v>209</v>
      </c>
      <c r="R2325">
        <v>157</v>
      </c>
      <c r="S2325">
        <v>193</v>
      </c>
      <c r="T2325">
        <f>(Data[[#This Row],[mean_r]]/256)*100</f>
        <v>81.640625</v>
      </c>
      <c r="U2325">
        <f>(Data[[#This Row],[mean_g]]/256)*100</f>
        <v>61.328125</v>
      </c>
      <c r="V2325">
        <f>(Data[[#This Row],[mean_b]]/256)*100</f>
        <v>75.390625</v>
      </c>
      <c r="W2325">
        <v>0.67100000000000004</v>
      </c>
      <c r="X2325" t="s">
        <v>51</v>
      </c>
      <c r="Y2325" t="s">
        <v>45</v>
      </c>
      <c r="Z2325">
        <v>7421</v>
      </c>
      <c r="AA2325">
        <v>4.22</v>
      </c>
      <c r="AB2325">
        <v>12.4</v>
      </c>
      <c r="AC2325">
        <v>46.3</v>
      </c>
      <c r="AD2325">
        <v>292328</v>
      </c>
      <c r="AE2325">
        <v>77.099999999999994</v>
      </c>
      <c r="AF2325">
        <v>32.799999999999997</v>
      </c>
      <c r="AG2325" t="s">
        <v>41</v>
      </c>
      <c r="AH2325" t="s">
        <v>42</v>
      </c>
      <c r="AI2325" t="s">
        <v>52</v>
      </c>
      <c r="AJ2325">
        <v>100</v>
      </c>
      <c r="AK2325">
        <v>224</v>
      </c>
      <c r="AL2325">
        <v>0.91100000000000003</v>
      </c>
      <c r="AM2325">
        <v>0.76580000000000004</v>
      </c>
      <c r="AN2325">
        <v>0.80710000000000004</v>
      </c>
      <c r="AO2325">
        <f>Data[[#This Row],[labeller_confidence_score]]-Data[[#This Row],[cytodiffusion_classification_confidence]]</f>
        <v>4.1300000000000003E-2</v>
      </c>
    </row>
    <row r="2326" spans="1:41" x14ac:dyDescent="0.3">
      <c r="A2326" t="s">
        <v>2399</v>
      </c>
      <c r="B2326" t="s">
        <v>54</v>
      </c>
      <c r="C2326">
        <v>0</v>
      </c>
      <c r="D2326" t="s">
        <v>54</v>
      </c>
      <c r="E2326">
        <v>7.55</v>
      </c>
      <c r="F2326">
        <v>0</v>
      </c>
      <c r="G2326">
        <v>0</v>
      </c>
      <c r="H2326">
        <v>1</v>
      </c>
      <c r="I2326">
        <f>Data[[#This Row],[nucleus_area_pct]]/Data[[#This Row],[cytoplasm_ratio]]</f>
        <v>0</v>
      </c>
      <c r="J2326">
        <v>0.94</v>
      </c>
      <c r="K2326">
        <v>0.129</v>
      </c>
      <c r="L2326">
        <v>0.09</v>
      </c>
      <c r="M2326">
        <v>1</v>
      </c>
      <c r="N2326">
        <v>0.93200000000000005</v>
      </c>
      <c r="O2326">
        <v>203</v>
      </c>
      <c r="P2326">
        <v>42</v>
      </c>
      <c r="Q2326">
        <v>229</v>
      </c>
      <c r="R2326">
        <v>124</v>
      </c>
      <c r="S2326">
        <v>133</v>
      </c>
      <c r="T2326">
        <f>(Data[[#This Row],[mean_r]]/256)*100</f>
        <v>89.453125</v>
      </c>
      <c r="U2326">
        <f>(Data[[#This Row],[mean_g]]/256)*100</f>
        <v>48.4375</v>
      </c>
      <c r="V2326">
        <f>(Data[[#This Row],[mean_b]]/256)*100</f>
        <v>51.953125</v>
      </c>
      <c r="W2326">
        <v>0.50700000000000001</v>
      </c>
      <c r="X2326" t="s">
        <v>39</v>
      </c>
      <c r="Y2326" t="s">
        <v>40</v>
      </c>
      <c r="Z2326">
        <v>8782</v>
      </c>
      <c r="AA2326">
        <v>4.66</v>
      </c>
      <c r="AB2326">
        <v>12.5</v>
      </c>
      <c r="AC2326">
        <v>39.1</v>
      </c>
      <c r="AD2326">
        <v>353518</v>
      </c>
      <c r="AE2326">
        <v>83.6</v>
      </c>
      <c r="AF2326">
        <v>33.200000000000003</v>
      </c>
      <c r="AG2326" t="s">
        <v>46</v>
      </c>
      <c r="AH2326" t="s">
        <v>47</v>
      </c>
      <c r="AI2326" t="s">
        <v>43</v>
      </c>
      <c r="AJ2326">
        <v>60</v>
      </c>
      <c r="AK2326">
        <v>512</v>
      </c>
      <c r="AL2326">
        <v>9.7600000000000006E-2</v>
      </c>
      <c r="AM2326">
        <v>0.86670000000000003</v>
      </c>
      <c r="AN2326">
        <v>0.80420000000000003</v>
      </c>
      <c r="AO2326">
        <f>Data[[#This Row],[labeller_confidence_score]]-Data[[#This Row],[cytodiffusion_classification_confidence]]</f>
        <v>-6.25E-2</v>
      </c>
    </row>
    <row r="2327" spans="1:41" x14ac:dyDescent="0.3">
      <c r="A2327" t="s">
        <v>2400</v>
      </c>
      <c r="B2327" t="s">
        <v>62</v>
      </c>
      <c r="C2327">
        <v>0</v>
      </c>
      <c r="D2327" t="s">
        <v>50</v>
      </c>
      <c r="E2327">
        <v>9.1999999999999993</v>
      </c>
      <c r="F2327">
        <v>78</v>
      </c>
      <c r="G2327">
        <v>0.86</v>
      </c>
      <c r="H2327">
        <v>0.25700000000000001</v>
      </c>
      <c r="I2327">
        <f>Data[[#This Row],[nucleus_area_pct]]/Data[[#This Row],[cytoplasm_ratio]]</f>
        <v>303.50194552529183</v>
      </c>
      <c r="J2327">
        <v>0.872</v>
      </c>
      <c r="K2327">
        <v>0.32600000000000001</v>
      </c>
      <c r="L2327">
        <v>1.05</v>
      </c>
      <c r="M2327">
        <v>1</v>
      </c>
      <c r="N2327">
        <v>0.96399999999999997</v>
      </c>
      <c r="O2327">
        <v>332</v>
      </c>
      <c r="P2327">
        <v>53</v>
      </c>
      <c r="Q2327">
        <v>190</v>
      </c>
      <c r="R2327">
        <v>176</v>
      </c>
      <c r="S2327">
        <v>193</v>
      </c>
      <c r="T2327">
        <f>(Data[[#This Row],[mean_r]]/256)*100</f>
        <v>74.21875</v>
      </c>
      <c r="U2327">
        <f>(Data[[#This Row],[mean_g]]/256)*100</f>
        <v>68.75</v>
      </c>
      <c r="V2327">
        <f>(Data[[#This Row],[mean_b]]/256)*100</f>
        <v>75.390625</v>
      </c>
      <c r="W2327">
        <v>0.72</v>
      </c>
      <c r="X2327" t="s">
        <v>51</v>
      </c>
      <c r="Y2327" t="s">
        <v>45</v>
      </c>
      <c r="Z2327">
        <v>6369</v>
      </c>
      <c r="AA2327">
        <v>5.73</v>
      </c>
      <c r="AB2327">
        <v>13</v>
      </c>
      <c r="AC2327">
        <v>30.7</v>
      </c>
      <c r="AD2327">
        <v>102691</v>
      </c>
      <c r="AE2327">
        <v>104.5</v>
      </c>
      <c r="AF2327">
        <v>33.6</v>
      </c>
      <c r="AG2327" t="s">
        <v>64</v>
      </c>
      <c r="AH2327" t="s">
        <v>42</v>
      </c>
      <c r="AI2327" t="s">
        <v>43</v>
      </c>
      <c r="AJ2327">
        <v>100</v>
      </c>
      <c r="AK2327">
        <v>224</v>
      </c>
      <c r="AL2327">
        <v>9.6100000000000005E-2</v>
      </c>
      <c r="AM2327">
        <v>0.85399999999999998</v>
      </c>
      <c r="AN2327">
        <v>0.83930000000000005</v>
      </c>
      <c r="AO2327">
        <f>Data[[#This Row],[labeller_confidence_score]]-Data[[#This Row],[cytodiffusion_classification_confidence]]</f>
        <v>-1.4699999999999935E-2</v>
      </c>
    </row>
    <row r="2328" spans="1:41" x14ac:dyDescent="0.3">
      <c r="A2328" t="s">
        <v>2401</v>
      </c>
      <c r="B2328" t="s">
        <v>49</v>
      </c>
      <c r="C2328">
        <v>0</v>
      </c>
      <c r="D2328" t="s">
        <v>50</v>
      </c>
      <c r="E2328">
        <v>11.28</v>
      </c>
      <c r="F2328">
        <v>59</v>
      </c>
      <c r="G2328">
        <v>0.52900000000000003</v>
      </c>
      <c r="H2328">
        <v>0.41</v>
      </c>
      <c r="I2328">
        <f>Data[[#This Row],[nucleus_area_pct]]/Data[[#This Row],[cytoplasm_ratio]]</f>
        <v>143.90243902439025</v>
      </c>
      <c r="J2328">
        <v>0.755</v>
      </c>
      <c r="K2328">
        <v>0.23599999999999999</v>
      </c>
      <c r="L2328">
        <v>2.78</v>
      </c>
      <c r="M2328">
        <v>2.8</v>
      </c>
      <c r="N2328">
        <v>0.80700000000000005</v>
      </c>
      <c r="O2328">
        <v>453</v>
      </c>
      <c r="P2328">
        <v>76</v>
      </c>
      <c r="Q2328">
        <v>228</v>
      </c>
      <c r="R2328">
        <v>175</v>
      </c>
      <c r="S2328">
        <v>177</v>
      </c>
      <c r="T2328">
        <f>(Data[[#This Row],[mean_r]]/256)*100</f>
        <v>89.0625</v>
      </c>
      <c r="U2328">
        <f>(Data[[#This Row],[mean_g]]/256)*100</f>
        <v>68.359375</v>
      </c>
      <c r="V2328">
        <f>(Data[[#This Row],[mean_b]]/256)*100</f>
        <v>69.140625</v>
      </c>
      <c r="W2328">
        <v>0.65100000000000002</v>
      </c>
      <c r="X2328" t="s">
        <v>51</v>
      </c>
      <c r="Y2328" t="s">
        <v>45</v>
      </c>
      <c r="Z2328">
        <v>6918</v>
      </c>
      <c r="AA2328">
        <v>3.08</v>
      </c>
      <c r="AB2328">
        <v>13.3</v>
      </c>
      <c r="AC2328">
        <v>36.9</v>
      </c>
      <c r="AD2328">
        <v>145754</v>
      </c>
      <c r="AE2328">
        <v>94.9</v>
      </c>
      <c r="AF2328">
        <v>32</v>
      </c>
      <c r="AG2328" t="s">
        <v>41</v>
      </c>
      <c r="AH2328" t="s">
        <v>47</v>
      </c>
      <c r="AI2328" t="s">
        <v>56</v>
      </c>
      <c r="AJ2328">
        <v>100</v>
      </c>
      <c r="AK2328">
        <v>360</v>
      </c>
      <c r="AL2328">
        <v>4.8800000000000003E-2</v>
      </c>
      <c r="AM2328">
        <v>0.96189999999999998</v>
      </c>
      <c r="AN2328">
        <v>0.96060000000000001</v>
      </c>
      <c r="AO2328">
        <f>Data[[#This Row],[labeller_confidence_score]]-Data[[#This Row],[cytodiffusion_classification_confidence]]</f>
        <v>-1.2999999999999678E-3</v>
      </c>
    </row>
    <row r="2329" spans="1:41" x14ac:dyDescent="0.3">
      <c r="A2329" t="s">
        <v>2402</v>
      </c>
      <c r="B2329" t="s">
        <v>106</v>
      </c>
      <c r="C2329">
        <v>1</v>
      </c>
      <c r="D2329" t="s">
        <v>82</v>
      </c>
      <c r="E2329">
        <v>14.78</v>
      </c>
      <c r="F2329">
        <v>80</v>
      </c>
      <c r="G2329">
        <v>0.441</v>
      </c>
      <c r="H2329">
        <v>0.18099999999999999</v>
      </c>
      <c r="I2329">
        <f>Data[[#This Row],[nucleus_area_pct]]/Data[[#This Row],[cytoplasm_ratio]]</f>
        <v>441.98895027624309</v>
      </c>
      <c r="J2329">
        <v>0.85099999999999998</v>
      </c>
      <c r="K2329">
        <v>0.26700000000000002</v>
      </c>
      <c r="L2329">
        <v>1.99</v>
      </c>
      <c r="M2329">
        <v>1.1000000000000001</v>
      </c>
      <c r="N2329">
        <v>0.876</v>
      </c>
      <c r="O2329">
        <v>561</v>
      </c>
      <c r="P2329">
        <v>92</v>
      </c>
      <c r="Q2329">
        <v>195</v>
      </c>
      <c r="R2329">
        <v>143</v>
      </c>
      <c r="S2329">
        <v>213</v>
      </c>
      <c r="T2329">
        <f>(Data[[#This Row],[mean_r]]/256)*100</f>
        <v>76.171875</v>
      </c>
      <c r="U2329">
        <f>(Data[[#This Row],[mean_g]]/256)*100</f>
        <v>55.859375</v>
      </c>
      <c r="V2329">
        <f>(Data[[#This Row],[mean_b]]/256)*100</f>
        <v>83.203125</v>
      </c>
      <c r="W2329">
        <v>0.67</v>
      </c>
      <c r="X2329" t="s">
        <v>39</v>
      </c>
      <c r="Y2329" t="s">
        <v>40</v>
      </c>
      <c r="Z2329">
        <v>2310</v>
      </c>
      <c r="AA2329">
        <v>4.17</v>
      </c>
      <c r="AB2329">
        <v>14</v>
      </c>
      <c r="AC2329">
        <v>47.4</v>
      </c>
      <c r="AD2329">
        <v>262107</v>
      </c>
      <c r="AE2329">
        <v>96.6</v>
      </c>
      <c r="AF2329">
        <v>33.6</v>
      </c>
      <c r="AG2329" t="s">
        <v>46</v>
      </c>
      <c r="AH2329" t="s">
        <v>47</v>
      </c>
      <c r="AI2329" t="s">
        <v>52</v>
      </c>
      <c r="AJ2329">
        <v>40</v>
      </c>
      <c r="AK2329">
        <v>360</v>
      </c>
      <c r="AL2329">
        <v>0.68910000000000005</v>
      </c>
      <c r="AM2329">
        <v>0.6653</v>
      </c>
      <c r="AN2329">
        <v>0.91849999999999998</v>
      </c>
      <c r="AO2329">
        <f>Data[[#This Row],[labeller_confidence_score]]-Data[[#This Row],[cytodiffusion_classification_confidence]]</f>
        <v>0.25319999999999998</v>
      </c>
    </row>
    <row r="2330" spans="1:41" x14ac:dyDescent="0.3">
      <c r="A2330" t="s">
        <v>2403</v>
      </c>
      <c r="B2330" t="s">
        <v>62</v>
      </c>
      <c r="C2330">
        <v>0</v>
      </c>
      <c r="D2330" t="s">
        <v>50</v>
      </c>
      <c r="E2330">
        <v>8.44</v>
      </c>
      <c r="F2330">
        <v>76.900000000000006</v>
      </c>
      <c r="G2330">
        <v>0.753</v>
      </c>
      <c r="H2330">
        <v>0.27200000000000002</v>
      </c>
      <c r="I2330">
        <f>Data[[#This Row],[nucleus_area_pct]]/Data[[#This Row],[cytoplasm_ratio]]</f>
        <v>282.72058823529414</v>
      </c>
      <c r="J2330">
        <v>0.86199999999999999</v>
      </c>
      <c r="K2330">
        <v>0.21</v>
      </c>
      <c r="L2330">
        <v>1.78</v>
      </c>
      <c r="M2330">
        <v>1.1000000000000001</v>
      </c>
      <c r="N2330">
        <v>0.91</v>
      </c>
      <c r="O2330">
        <v>322</v>
      </c>
      <c r="P2330">
        <v>53</v>
      </c>
      <c r="Q2330">
        <v>194</v>
      </c>
      <c r="R2330">
        <v>150</v>
      </c>
      <c r="S2330">
        <v>197</v>
      </c>
      <c r="T2330">
        <f>(Data[[#This Row],[mean_r]]/256)*100</f>
        <v>75.78125</v>
      </c>
      <c r="U2330">
        <f>(Data[[#This Row],[mean_g]]/256)*100</f>
        <v>58.59375</v>
      </c>
      <c r="V2330">
        <f>(Data[[#This Row],[mean_b]]/256)*100</f>
        <v>76.953125</v>
      </c>
      <c r="W2330">
        <v>0.748</v>
      </c>
      <c r="X2330" t="s">
        <v>51</v>
      </c>
      <c r="Y2330" t="s">
        <v>45</v>
      </c>
      <c r="Z2330">
        <v>4626</v>
      </c>
      <c r="AA2330">
        <v>5.1100000000000003</v>
      </c>
      <c r="AB2330">
        <v>15.4</v>
      </c>
      <c r="AC2330">
        <v>37</v>
      </c>
      <c r="AD2330">
        <v>207228</v>
      </c>
      <c r="AE2330">
        <v>84.6</v>
      </c>
      <c r="AF2330">
        <v>32.200000000000003</v>
      </c>
      <c r="AG2330" t="s">
        <v>46</v>
      </c>
      <c r="AH2330" t="s">
        <v>42</v>
      </c>
      <c r="AI2330" t="s">
        <v>52</v>
      </c>
      <c r="AJ2330">
        <v>60</v>
      </c>
      <c r="AK2330">
        <v>512</v>
      </c>
      <c r="AL2330">
        <v>0.1096</v>
      </c>
      <c r="AM2330">
        <v>0.7994</v>
      </c>
      <c r="AN2330">
        <v>0.98750000000000004</v>
      </c>
      <c r="AO2330">
        <f>Data[[#This Row],[labeller_confidence_score]]-Data[[#This Row],[cytodiffusion_classification_confidence]]</f>
        <v>0.18810000000000004</v>
      </c>
    </row>
    <row r="2331" spans="1:41" x14ac:dyDescent="0.3">
      <c r="A2331" t="s">
        <v>2404</v>
      </c>
      <c r="B2331" t="s">
        <v>85</v>
      </c>
      <c r="C2331">
        <v>0</v>
      </c>
      <c r="D2331" t="s">
        <v>50</v>
      </c>
      <c r="E2331">
        <v>10.11</v>
      </c>
      <c r="F2331">
        <v>61.8</v>
      </c>
      <c r="G2331">
        <v>0.749</v>
      </c>
      <c r="H2331">
        <v>0.48799999999999999</v>
      </c>
      <c r="I2331">
        <f>Data[[#This Row],[nucleus_area_pct]]/Data[[#This Row],[cytoplasm_ratio]]</f>
        <v>126.63934426229508</v>
      </c>
      <c r="J2331">
        <v>0.73799999999999999</v>
      </c>
      <c r="K2331">
        <v>0.248</v>
      </c>
      <c r="L2331">
        <v>4</v>
      </c>
      <c r="M2331">
        <v>2.4</v>
      </c>
      <c r="N2331">
        <v>0.74199999999999999</v>
      </c>
      <c r="O2331">
        <v>363</v>
      </c>
      <c r="P2331">
        <v>58</v>
      </c>
      <c r="Q2331">
        <v>179</v>
      </c>
      <c r="R2331">
        <v>164</v>
      </c>
      <c r="S2331">
        <v>200</v>
      </c>
      <c r="T2331">
        <f>(Data[[#This Row],[mean_r]]/256)*100</f>
        <v>69.921875</v>
      </c>
      <c r="U2331">
        <f>(Data[[#This Row],[mean_g]]/256)*100</f>
        <v>64.0625</v>
      </c>
      <c r="V2331">
        <f>(Data[[#This Row],[mean_b]]/256)*100</f>
        <v>78.125</v>
      </c>
      <c r="W2331">
        <v>0.69299999999999995</v>
      </c>
      <c r="X2331" t="s">
        <v>51</v>
      </c>
      <c r="Y2331" t="s">
        <v>40</v>
      </c>
      <c r="Z2331">
        <v>9622</v>
      </c>
      <c r="AA2331">
        <v>3.8</v>
      </c>
      <c r="AB2331">
        <v>15.5</v>
      </c>
      <c r="AC2331">
        <v>38.299999999999997</v>
      </c>
      <c r="AD2331">
        <v>242678</v>
      </c>
      <c r="AE2331">
        <v>90.2</v>
      </c>
      <c r="AF2331">
        <v>33.799999999999997</v>
      </c>
      <c r="AG2331" t="s">
        <v>46</v>
      </c>
      <c r="AH2331" t="s">
        <v>47</v>
      </c>
      <c r="AI2331" t="s">
        <v>43</v>
      </c>
      <c r="AJ2331">
        <v>40</v>
      </c>
      <c r="AK2331">
        <v>512</v>
      </c>
      <c r="AL2331">
        <v>5.2900000000000003E-2</v>
      </c>
      <c r="AM2331">
        <v>1</v>
      </c>
      <c r="AN2331">
        <v>0.98009999999999997</v>
      </c>
      <c r="AO2331">
        <f>Data[[#This Row],[labeller_confidence_score]]-Data[[#This Row],[cytodiffusion_classification_confidence]]</f>
        <v>-1.9900000000000029E-2</v>
      </c>
    </row>
    <row r="2332" spans="1:41" x14ac:dyDescent="0.3">
      <c r="A2332" t="s">
        <v>2405</v>
      </c>
      <c r="B2332" t="s">
        <v>49</v>
      </c>
      <c r="C2332">
        <v>0</v>
      </c>
      <c r="D2332" t="s">
        <v>50</v>
      </c>
      <c r="E2332">
        <v>12.82</v>
      </c>
      <c r="F2332">
        <v>48.6</v>
      </c>
      <c r="G2332">
        <v>0.66800000000000004</v>
      </c>
      <c r="H2332">
        <v>0.36499999999999999</v>
      </c>
      <c r="I2332">
        <f>Data[[#This Row],[nucleus_area_pct]]/Data[[#This Row],[cytoplasm_ratio]]</f>
        <v>133.15068493150685</v>
      </c>
      <c r="J2332">
        <v>0.83499999999999996</v>
      </c>
      <c r="K2332">
        <v>0.25900000000000001</v>
      </c>
      <c r="L2332">
        <v>3.5</v>
      </c>
      <c r="M2332">
        <v>4.5999999999999996</v>
      </c>
      <c r="N2332">
        <v>0.80900000000000005</v>
      </c>
      <c r="O2332">
        <v>407</v>
      </c>
      <c r="P2332">
        <v>76</v>
      </c>
      <c r="Q2332">
        <v>205</v>
      </c>
      <c r="R2332">
        <v>187</v>
      </c>
      <c r="S2332">
        <v>187</v>
      </c>
      <c r="T2332">
        <f>(Data[[#This Row],[mean_r]]/256)*100</f>
        <v>80.078125</v>
      </c>
      <c r="U2332">
        <f>(Data[[#This Row],[mean_g]]/256)*100</f>
        <v>73.046875</v>
      </c>
      <c r="V2332">
        <f>(Data[[#This Row],[mean_b]]/256)*100</f>
        <v>73.046875</v>
      </c>
      <c r="W2332">
        <v>0.628</v>
      </c>
      <c r="X2332" t="s">
        <v>39</v>
      </c>
      <c r="Y2332" t="s">
        <v>40</v>
      </c>
      <c r="Z2332">
        <v>5649</v>
      </c>
      <c r="AA2332">
        <v>5.14</v>
      </c>
      <c r="AB2332">
        <v>11.1</v>
      </c>
      <c r="AC2332">
        <v>38.200000000000003</v>
      </c>
      <c r="AD2332">
        <v>266668</v>
      </c>
      <c r="AE2332">
        <v>75.3</v>
      </c>
      <c r="AF2332">
        <v>34.200000000000003</v>
      </c>
      <c r="AG2332" t="s">
        <v>46</v>
      </c>
      <c r="AH2332" t="s">
        <v>47</v>
      </c>
      <c r="AI2332" t="s">
        <v>43</v>
      </c>
      <c r="AJ2332">
        <v>40</v>
      </c>
      <c r="AK2332">
        <v>360</v>
      </c>
      <c r="AL2332">
        <v>5.4899999999999997E-2</v>
      </c>
      <c r="AM2332">
        <v>0.91700000000000004</v>
      </c>
      <c r="AN2332">
        <v>0.98029999999999995</v>
      </c>
      <c r="AO2332">
        <f>Data[[#This Row],[labeller_confidence_score]]-Data[[#This Row],[cytodiffusion_classification_confidence]]</f>
        <v>6.3299999999999912E-2</v>
      </c>
    </row>
    <row r="2333" spans="1:41" x14ac:dyDescent="0.3">
      <c r="A2333" t="s">
        <v>2406</v>
      </c>
      <c r="B2333" t="s">
        <v>133</v>
      </c>
      <c r="C2333">
        <v>1</v>
      </c>
      <c r="D2333" t="s">
        <v>104</v>
      </c>
      <c r="E2333">
        <v>7.13</v>
      </c>
      <c r="F2333">
        <v>0</v>
      </c>
      <c r="G2333">
        <v>0</v>
      </c>
      <c r="H2333">
        <v>1</v>
      </c>
      <c r="I2333">
        <f>Data[[#This Row],[nucleus_area_pct]]/Data[[#This Row],[cytoplasm_ratio]]</f>
        <v>0</v>
      </c>
      <c r="J2333">
        <v>0.47099999999999997</v>
      </c>
      <c r="K2333">
        <v>0.76800000000000002</v>
      </c>
      <c r="L2333">
        <v>0.67</v>
      </c>
      <c r="M2333">
        <v>1</v>
      </c>
      <c r="N2333">
        <v>0.876</v>
      </c>
      <c r="O2333">
        <v>204</v>
      </c>
      <c r="P2333">
        <v>53</v>
      </c>
      <c r="Q2333">
        <v>214</v>
      </c>
      <c r="R2333">
        <v>138</v>
      </c>
      <c r="S2333">
        <v>101</v>
      </c>
      <c r="T2333">
        <f>(Data[[#This Row],[mean_r]]/256)*100</f>
        <v>83.59375</v>
      </c>
      <c r="U2333">
        <f>(Data[[#This Row],[mean_g]]/256)*100</f>
        <v>53.90625</v>
      </c>
      <c r="V2333">
        <f>(Data[[#This Row],[mean_b]]/256)*100</f>
        <v>39.453125</v>
      </c>
      <c r="W2333">
        <v>0.47599999999999998</v>
      </c>
      <c r="X2333" t="s">
        <v>39</v>
      </c>
      <c r="Y2333" t="s">
        <v>45</v>
      </c>
      <c r="Z2333">
        <v>4253</v>
      </c>
      <c r="AA2333">
        <v>4.99</v>
      </c>
      <c r="AB2333">
        <v>15</v>
      </c>
      <c r="AC2333">
        <v>48.1</v>
      </c>
      <c r="AD2333">
        <v>140460</v>
      </c>
      <c r="AE2333">
        <v>74.7</v>
      </c>
      <c r="AF2333">
        <v>33.200000000000003</v>
      </c>
      <c r="AG2333" t="s">
        <v>46</v>
      </c>
      <c r="AH2333" t="s">
        <v>42</v>
      </c>
      <c r="AI2333" t="s">
        <v>43</v>
      </c>
      <c r="AJ2333">
        <v>100</v>
      </c>
      <c r="AK2333">
        <v>224</v>
      </c>
      <c r="AL2333">
        <v>0.93020000000000003</v>
      </c>
      <c r="AM2333">
        <v>0.88100000000000001</v>
      </c>
      <c r="AN2333">
        <v>0.90500000000000003</v>
      </c>
      <c r="AO2333">
        <f>Data[[#This Row],[labeller_confidence_score]]-Data[[#This Row],[cytodiffusion_classification_confidence]]</f>
        <v>2.4000000000000021E-2</v>
      </c>
    </row>
    <row r="2334" spans="1:41" x14ac:dyDescent="0.3">
      <c r="A2334" t="s">
        <v>2407</v>
      </c>
      <c r="B2334" t="s">
        <v>67</v>
      </c>
      <c r="C2334">
        <v>1</v>
      </c>
      <c r="D2334" t="s">
        <v>67</v>
      </c>
      <c r="E2334">
        <v>5.32</v>
      </c>
      <c r="F2334">
        <v>11.6</v>
      </c>
      <c r="G2334">
        <v>0</v>
      </c>
      <c r="H2334">
        <v>0.77900000000000003</v>
      </c>
      <c r="I2334">
        <f>Data[[#This Row],[nucleus_area_pct]]/Data[[#This Row],[cytoplasm_ratio]]</f>
        <v>14.890885750962772</v>
      </c>
      <c r="J2334">
        <v>0.70299999999999996</v>
      </c>
      <c r="K2334">
        <v>0.59099999999999997</v>
      </c>
      <c r="L2334">
        <v>1.46</v>
      </c>
      <c r="M2334">
        <v>1.3</v>
      </c>
      <c r="N2334">
        <v>0.499</v>
      </c>
      <c r="O2334">
        <v>233</v>
      </c>
      <c r="P2334">
        <v>52</v>
      </c>
      <c r="Q2334">
        <v>175</v>
      </c>
      <c r="R2334">
        <v>150</v>
      </c>
      <c r="S2334">
        <v>211</v>
      </c>
      <c r="T2334">
        <f>(Data[[#This Row],[mean_r]]/256)*100</f>
        <v>68.359375</v>
      </c>
      <c r="U2334">
        <f>(Data[[#This Row],[mean_g]]/256)*100</f>
        <v>58.59375</v>
      </c>
      <c r="V2334">
        <f>(Data[[#This Row],[mean_b]]/256)*100</f>
        <v>82.421875</v>
      </c>
      <c r="W2334">
        <v>0.57199999999999995</v>
      </c>
      <c r="X2334" t="s">
        <v>51</v>
      </c>
      <c r="Y2334" t="s">
        <v>45</v>
      </c>
      <c r="Z2334">
        <v>9089</v>
      </c>
      <c r="AA2334">
        <v>4.24</v>
      </c>
      <c r="AB2334">
        <v>16</v>
      </c>
      <c r="AC2334">
        <v>45.4</v>
      </c>
      <c r="AD2334">
        <v>225394</v>
      </c>
      <c r="AE2334">
        <v>80</v>
      </c>
      <c r="AF2334">
        <v>33.1</v>
      </c>
      <c r="AG2334" t="s">
        <v>41</v>
      </c>
      <c r="AH2334" t="s">
        <v>42</v>
      </c>
      <c r="AI2334" t="s">
        <v>52</v>
      </c>
      <c r="AJ2334">
        <v>100</v>
      </c>
      <c r="AK2334">
        <v>256</v>
      </c>
      <c r="AL2334">
        <v>0.82479999999999998</v>
      </c>
      <c r="AM2334">
        <v>0.63890000000000002</v>
      </c>
      <c r="AN2334">
        <v>0.69589999999999996</v>
      </c>
      <c r="AO2334">
        <f>Data[[#This Row],[labeller_confidence_score]]-Data[[#This Row],[cytodiffusion_classification_confidence]]</f>
        <v>5.699999999999994E-2</v>
      </c>
    </row>
    <row r="2335" spans="1:41" x14ac:dyDescent="0.3">
      <c r="A2335" t="s">
        <v>2408</v>
      </c>
      <c r="B2335" t="s">
        <v>81</v>
      </c>
      <c r="C2335">
        <v>1</v>
      </c>
      <c r="D2335" t="s">
        <v>82</v>
      </c>
      <c r="E2335">
        <v>11.73</v>
      </c>
      <c r="F2335">
        <v>84.4</v>
      </c>
      <c r="G2335">
        <v>0.28199999999999997</v>
      </c>
      <c r="H2335">
        <v>0.11799999999999999</v>
      </c>
      <c r="I2335">
        <f>Data[[#This Row],[nucleus_area_pct]]/Data[[#This Row],[cytoplasm_ratio]]</f>
        <v>715.25423728813564</v>
      </c>
      <c r="J2335">
        <v>0.65800000000000003</v>
      </c>
      <c r="K2335">
        <v>0.33600000000000002</v>
      </c>
      <c r="L2335">
        <v>1.1599999999999999</v>
      </c>
      <c r="M2335">
        <v>1</v>
      </c>
      <c r="N2335">
        <v>0.82199999999999995</v>
      </c>
      <c r="O2335">
        <v>681</v>
      </c>
      <c r="P2335">
        <v>97</v>
      </c>
      <c r="Q2335">
        <v>194</v>
      </c>
      <c r="R2335">
        <v>138</v>
      </c>
      <c r="S2335">
        <v>208</v>
      </c>
      <c r="T2335">
        <f>(Data[[#This Row],[mean_r]]/256)*100</f>
        <v>75.78125</v>
      </c>
      <c r="U2335">
        <f>(Data[[#This Row],[mean_g]]/256)*100</f>
        <v>53.90625</v>
      </c>
      <c r="V2335">
        <f>(Data[[#This Row],[mean_b]]/256)*100</f>
        <v>81.25</v>
      </c>
      <c r="W2335">
        <v>0.57799999999999996</v>
      </c>
      <c r="X2335" t="s">
        <v>63</v>
      </c>
      <c r="Y2335" t="s">
        <v>40</v>
      </c>
      <c r="Z2335">
        <v>8807</v>
      </c>
      <c r="AA2335">
        <v>5.19</v>
      </c>
      <c r="AB2335">
        <v>12.1</v>
      </c>
      <c r="AC2335">
        <v>38.5</v>
      </c>
      <c r="AD2335">
        <v>200279</v>
      </c>
      <c r="AE2335">
        <v>85.1</v>
      </c>
      <c r="AF2335">
        <v>33</v>
      </c>
      <c r="AG2335" t="s">
        <v>64</v>
      </c>
      <c r="AH2335" t="s">
        <v>42</v>
      </c>
      <c r="AI2335" t="s">
        <v>52</v>
      </c>
      <c r="AJ2335">
        <v>100</v>
      </c>
      <c r="AK2335">
        <v>512</v>
      </c>
      <c r="AL2335">
        <v>0.89159999999999995</v>
      </c>
      <c r="AM2335">
        <v>0.7702</v>
      </c>
      <c r="AN2335">
        <v>0.84499999999999997</v>
      </c>
      <c r="AO2335">
        <f>Data[[#This Row],[labeller_confidence_score]]-Data[[#This Row],[cytodiffusion_classification_confidence]]</f>
        <v>7.4799999999999978E-2</v>
      </c>
    </row>
    <row r="2336" spans="1:41" x14ac:dyDescent="0.3">
      <c r="A2336" t="s">
        <v>2409</v>
      </c>
      <c r="B2336" t="s">
        <v>62</v>
      </c>
      <c r="C2336">
        <v>0</v>
      </c>
      <c r="D2336" t="s">
        <v>50</v>
      </c>
      <c r="E2336">
        <v>9.98</v>
      </c>
      <c r="F2336">
        <v>75.400000000000006</v>
      </c>
      <c r="G2336">
        <v>0.72499999999999998</v>
      </c>
      <c r="H2336">
        <v>0.32</v>
      </c>
      <c r="I2336">
        <f>Data[[#This Row],[nucleus_area_pct]]/Data[[#This Row],[cytoplasm_ratio]]</f>
        <v>235.625</v>
      </c>
      <c r="J2336">
        <v>0.84499999999999997</v>
      </c>
      <c r="K2336">
        <v>0.247</v>
      </c>
      <c r="L2336">
        <v>1.59</v>
      </c>
      <c r="M2336">
        <v>1</v>
      </c>
      <c r="N2336">
        <v>0.89600000000000002</v>
      </c>
      <c r="O2336">
        <v>317</v>
      </c>
      <c r="P2336">
        <v>59</v>
      </c>
      <c r="Q2336">
        <v>205</v>
      </c>
      <c r="R2336">
        <v>154</v>
      </c>
      <c r="S2336">
        <v>188</v>
      </c>
      <c r="T2336">
        <f>(Data[[#This Row],[mean_r]]/256)*100</f>
        <v>80.078125</v>
      </c>
      <c r="U2336">
        <f>(Data[[#This Row],[mean_g]]/256)*100</f>
        <v>60.15625</v>
      </c>
      <c r="V2336">
        <f>(Data[[#This Row],[mean_b]]/256)*100</f>
        <v>73.4375</v>
      </c>
      <c r="W2336">
        <v>0.7</v>
      </c>
      <c r="X2336" t="s">
        <v>39</v>
      </c>
      <c r="Y2336" t="s">
        <v>45</v>
      </c>
      <c r="Z2336">
        <v>9984</v>
      </c>
      <c r="AA2336">
        <v>4.68</v>
      </c>
      <c r="AB2336">
        <v>14.9</v>
      </c>
      <c r="AC2336">
        <v>40.6</v>
      </c>
      <c r="AD2336">
        <v>337153</v>
      </c>
      <c r="AE2336">
        <v>96.6</v>
      </c>
      <c r="AF2336">
        <v>34.5</v>
      </c>
      <c r="AG2336" t="s">
        <v>64</v>
      </c>
      <c r="AH2336" t="s">
        <v>47</v>
      </c>
      <c r="AI2336" t="s">
        <v>56</v>
      </c>
      <c r="AJ2336">
        <v>100</v>
      </c>
      <c r="AK2336">
        <v>224</v>
      </c>
      <c r="AL2336">
        <v>9.6699999999999994E-2</v>
      </c>
      <c r="AM2336">
        <v>0.90239999999999998</v>
      </c>
      <c r="AN2336">
        <v>0.92400000000000004</v>
      </c>
      <c r="AO2336">
        <f>Data[[#This Row],[labeller_confidence_score]]-Data[[#This Row],[cytodiffusion_classification_confidence]]</f>
        <v>2.1600000000000064E-2</v>
      </c>
    </row>
    <row r="2337" spans="1:41" x14ac:dyDescent="0.3">
      <c r="A2337" t="s">
        <v>2410</v>
      </c>
      <c r="B2337" t="s">
        <v>74</v>
      </c>
      <c r="C2337">
        <v>0</v>
      </c>
      <c r="D2337" t="s">
        <v>75</v>
      </c>
      <c r="E2337">
        <v>2.41</v>
      </c>
      <c r="F2337">
        <v>0</v>
      </c>
      <c r="G2337">
        <v>0</v>
      </c>
      <c r="H2337">
        <v>1</v>
      </c>
      <c r="I2337">
        <f>Data[[#This Row],[nucleus_area_pct]]/Data[[#This Row],[cytoplasm_ratio]]</f>
        <v>0</v>
      </c>
      <c r="J2337">
        <v>0.59499999999999997</v>
      </c>
      <c r="K2337">
        <v>0.41599999999999998</v>
      </c>
      <c r="L2337">
        <v>2.0499999999999998</v>
      </c>
      <c r="M2337">
        <v>1</v>
      </c>
      <c r="N2337">
        <v>0.872</v>
      </c>
      <c r="O2337">
        <v>29</v>
      </c>
      <c r="P2337">
        <v>17</v>
      </c>
      <c r="Q2337">
        <v>239</v>
      </c>
      <c r="R2337">
        <v>129</v>
      </c>
      <c r="S2337">
        <v>158</v>
      </c>
      <c r="T2337">
        <f>(Data[[#This Row],[mean_r]]/256)*100</f>
        <v>93.359375</v>
      </c>
      <c r="U2337">
        <f>(Data[[#This Row],[mean_g]]/256)*100</f>
        <v>50.390625</v>
      </c>
      <c r="V2337">
        <f>(Data[[#This Row],[mean_b]]/256)*100</f>
        <v>61.71875</v>
      </c>
      <c r="W2337">
        <v>0.55900000000000005</v>
      </c>
      <c r="X2337" t="s">
        <v>39</v>
      </c>
      <c r="Y2337" t="s">
        <v>45</v>
      </c>
      <c r="Z2337">
        <v>4516</v>
      </c>
      <c r="AA2337">
        <v>4.6500000000000004</v>
      </c>
      <c r="AB2337">
        <v>18</v>
      </c>
      <c r="AC2337">
        <v>42</v>
      </c>
      <c r="AD2337">
        <v>266026</v>
      </c>
      <c r="AE2337">
        <v>93.3</v>
      </c>
      <c r="AF2337">
        <v>32.9</v>
      </c>
      <c r="AG2337" t="s">
        <v>64</v>
      </c>
      <c r="AH2337" t="s">
        <v>42</v>
      </c>
      <c r="AI2337" t="s">
        <v>56</v>
      </c>
      <c r="AJ2337">
        <v>100</v>
      </c>
      <c r="AK2337">
        <v>256</v>
      </c>
      <c r="AL2337">
        <v>0.15509999999999999</v>
      </c>
      <c r="AM2337">
        <v>0.8841</v>
      </c>
      <c r="AN2337">
        <v>0.83979999999999999</v>
      </c>
      <c r="AO2337">
        <f>Data[[#This Row],[labeller_confidence_score]]-Data[[#This Row],[cytodiffusion_classification_confidence]]</f>
        <v>-4.4300000000000006E-2</v>
      </c>
    </row>
    <row r="2338" spans="1:41" x14ac:dyDescent="0.3">
      <c r="A2338" t="s">
        <v>2411</v>
      </c>
      <c r="B2338" t="s">
        <v>62</v>
      </c>
      <c r="C2338">
        <v>0</v>
      </c>
      <c r="D2338" t="s">
        <v>50</v>
      </c>
      <c r="E2338">
        <v>9.9600000000000009</v>
      </c>
      <c r="F2338">
        <v>68.2</v>
      </c>
      <c r="G2338">
        <v>0.84499999999999997</v>
      </c>
      <c r="H2338">
        <v>0.224</v>
      </c>
      <c r="I2338">
        <f>Data[[#This Row],[nucleus_area_pct]]/Data[[#This Row],[cytoplasm_ratio]]</f>
        <v>304.46428571428572</v>
      </c>
      <c r="J2338">
        <v>0.86199999999999999</v>
      </c>
      <c r="K2338">
        <v>0.35299999999999998</v>
      </c>
      <c r="L2338">
        <v>0.95</v>
      </c>
      <c r="M2338">
        <v>1</v>
      </c>
      <c r="N2338">
        <v>0.94099999999999995</v>
      </c>
      <c r="O2338">
        <v>223</v>
      </c>
      <c r="P2338">
        <v>58</v>
      </c>
      <c r="Q2338">
        <v>216</v>
      </c>
      <c r="R2338">
        <v>160</v>
      </c>
      <c r="S2338">
        <v>192</v>
      </c>
      <c r="T2338">
        <f>(Data[[#This Row],[mean_r]]/256)*100</f>
        <v>84.375</v>
      </c>
      <c r="U2338">
        <f>(Data[[#This Row],[mean_g]]/256)*100</f>
        <v>62.5</v>
      </c>
      <c r="V2338">
        <f>(Data[[#This Row],[mean_b]]/256)*100</f>
        <v>75</v>
      </c>
      <c r="W2338">
        <v>0.69899999999999995</v>
      </c>
      <c r="X2338" t="s">
        <v>63</v>
      </c>
      <c r="Y2338" t="s">
        <v>45</v>
      </c>
      <c r="Z2338">
        <v>10163</v>
      </c>
      <c r="AA2338">
        <v>4.74</v>
      </c>
      <c r="AB2338">
        <v>13.4</v>
      </c>
      <c r="AC2338">
        <v>45.8</v>
      </c>
      <c r="AD2338">
        <v>225097</v>
      </c>
      <c r="AE2338">
        <v>88.5</v>
      </c>
      <c r="AF2338">
        <v>33.9</v>
      </c>
      <c r="AG2338" t="s">
        <v>46</v>
      </c>
      <c r="AH2338" t="s">
        <v>42</v>
      </c>
      <c r="AI2338" t="s">
        <v>56</v>
      </c>
      <c r="AJ2338">
        <v>100</v>
      </c>
      <c r="AK2338">
        <v>512</v>
      </c>
      <c r="AL2338">
        <v>0.15690000000000001</v>
      </c>
      <c r="AM2338">
        <v>0.92730000000000001</v>
      </c>
      <c r="AN2338">
        <v>0.87070000000000003</v>
      </c>
      <c r="AO2338">
        <f>Data[[#This Row],[labeller_confidence_score]]-Data[[#This Row],[cytodiffusion_classification_confidence]]</f>
        <v>-5.6599999999999984E-2</v>
      </c>
    </row>
    <row r="2339" spans="1:41" x14ac:dyDescent="0.3">
      <c r="A2339" t="s">
        <v>2412</v>
      </c>
      <c r="B2339" t="s">
        <v>54</v>
      </c>
      <c r="C2339">
        <v>0</v>
      </c>
      <c r="D2339" t="s">
        <v>54</v>
      </c>
      <c r="E2339">
        <v>7.77</v>
      </c>
      <c r="F2339">
        <v>0</v>
      </c>
      <c r="G2339">
        <v>0</v>
      </c>
      <c r="H2339">
        <v>1</v>
      </c>
      <c r="I2339">
        <f>Data[[#This Row],[nucleus_area_pct]]/Data[[#This Row],[cytoplasm_ratio]]</f>
        <v>0</v>
      </c>
      <c r="J2339">
        <v>0.86099999999999999</v>
      </c>
      <c r="K2339">
        <v>0.08</v>
      </c>
      <c r="L2339">
        <v>0.7</v>
      </c>
      <c r="M2339">
        <v>1</v>
      </c>
      <c r="N2339">
        <v>0.90500000000000003</v>
      </c>
      <c r="O2339">
        <v>196</v>
      </c>
      <c r="P2339">
        <v>49</v>
      </c>
      <c r="Q2339">
        <v>223</v>
      </c>
      <c r="R2339">
        <v>121</v>
      </c>
      <c r="S2339">
        <v>130</v>
      </c>
      <c r="T2339">
        <f>(Data[[#This Row],[mean_r]]/256)*100</f>
        <v>87.109375</v>
      </c>
      <c r="U2339">
        <f>(Data[[#This Row],[mean_g]]/256)*100</f>
        <v>47.265625</v>
      </c>
      <c r="V2339">
        <f>(Data[[#This Row],[mean_b]]/256)*100</f>
        <v>50.78125</v>
      </c>
      <c r="W2339">
        <v>0.47599999999999998</v>
      </c>
      <c r="X2339" t="s">
        <v>51</v>
      </c>
      <c r="Y2339" t="s">
        <v>45</v>
      </c>
      <c r="Z2339">
        <v>7309</v>
      </c>
      <c r="AA2339">
        <v>4.32</v>
      </c>
      <c r="AB2339">
        <v>12.6</v>
      </c>
      <c r="AC2339">
        <v>38</v>
      </c>
      <c r="AD2339">
        <v>286103</v>
      </c>
      <c r="AE2339">
        <v>89.3</v>
      </c>
      <c r="AF2339">
        <v>36.6</v>
      </c>
      <c r="AG2339" t="s">
        <v>64</v>
      </c>
      <c r="AH2339" t="s">
        <v>47</v>
      </c>
      <c r="AI2339" t="s">
        <v>43</v>
      </c>
      <c r="AJ2339">
        <v>40</v>
      </c>
      <c r="AK2339">
        <v>360</v>
      </c>
      <c r="AL2339">
        <v>0.14349999999999999</v>
      </c>
      <c r="AM2339">
        <v>0.80900000000000005</v>
      </c>
      <c r="AN2339">
        <v>0.94110000000000005</v>
      </c>
      <c r="AO2339">
        <f>Data[[#This Row],[labeller_confidence_score]]-Data[[#This Row],[cytodiffusion_classification_confidence]]</f>
        <v>0.1321</v>
      </c>
    </row>
    <row r="2340" spans="1:41" x14ac:dyDescent="0.3">
      <c r="A2340" t="s">
        <v>2413</v>
      </c>
      <c r="B2340" t="s">
        <v>180</v>
      </c>
      <c r="C2340">
        <v>1</v>
      </c>
      <c r="D2340" t="s">
        <v>181</v>
      </c>
      <c r="E2340">
        <v>5.54</v>
      </c>
      <c r="F2340">
        <v>0</v>
      </c>
      <c r="G2340">
        <v>0</v>
      </c>
      <c r="H2340">
        <v>1</v>
      </c>
      <c r="I2340">
        <f>Data[[#This Row],[nucleus_area_pct]]/Data[[#This Row],[cytoplasm_ratio]]</f>
        <v>0</v>
      </c>
      <c r="J2340">
        <v>0.27100000000000002</v>
      </c>
      <c r="K2340">
        <v>0.94499999999999995</v>
      </c>
      <c r="L2340">
        <v>0.45</v>
      </c>
      <c r="M2340">
        <v>1</v>
      </c>
      <c r="N2340">
        <v>0.77300000000000002</v>
      </c>
      <c r="O2340">
        <v>168</v>
      </c>
      <c r="P2340">
        <v>80</v>
      </c>
      <c r="Q2340">
        <v>233</v>
      </c>
      <c r="R2340">
        <v>133</v>
      </c>
      <c r="S2340">
        <v>121</v>
      </c>
      <c r="T2340">
        <f>(Data[[#This Row],[mean_r]]/256)*100</f>
        <v>91.015625</v>
      </c>
      <c r="U2340">
        <f>(Data[[#This Row],[mean_g]]/256)*100</f>
        <v>51.953125</v>
      </c>
      <c r="V2340">
        <f>(Data[[#This Row],[mean_b]]/256)*100</f>
        <v>47.265625</v>
      </c>
      <c r="W2340">
        <v>0.51</v>
      </c>
      <c r="X2340" t="s">
        <v>63</v>
      </c>
      <c r="Y2340" t="s">
        <v>45</v>
      </c>
      <c r="Z2340">
        <v>6757</v>
      </c>
      <c r="AA2340">
        <v>4.59</v>
      </c>
      <c r="AB2340">
        <v>13.2</v>
      </c>
      <c r="AC2340">
        <v>45.6</v>
      </c>
      <c r="AD2340">
        <v>357882</v>
      </c>
      <c r="AE2340">
        <v>71.8</v>
      </c>
      <c r="AF2340">
        <v>33</v>
      </c>
      <c r="AG2340" t="s">
        <v>41</v>
      </c>
      <c r="AH2340" t="s">
        <v>42</v>
      </c>
      <c r="AI2340" t="s">
        <v>52</v>
      </c>
      <c r="AJ2340">
        <v>60</v>
      </c>
      <c r="AK2340">
        <v>360</v>
      </c>
      <c r="AL2340">
        <v>0.90769999999999995</v>
      </c>
      <c r="AM2340">
        <v>0.83169999999999999</v>
      </c>
      <c r="AN2340">
        <v>0.66990000000000005</v>
      </c>
      <c r="AO2340">
        <f>Data[[#This Row],[labeller_confidence_score]]-Data[[#This Row],[cytodiffusion_classification_confidence]]</f>
        <v>-0.16179999999999994</v>
      </c>
    </row>
    <row r="2341" spans="1:41" x14ac:dyDescent="0.3">
      <c r="A2341" t="s">
        <v>2414</v>
      </c>
      <c r="B2341" t="s">
        <v>58</v>
      </c>
      <c r="C2341">
        <v>1</v>
      </c>
      <c r="D2341" t="s">
        <v>38</v>
      </c>
      <c r="E2341">
        <v>13.76</v>
      </c>
      <c r="F2341">
        <v>71.3</v>
      </c>
      <c r="G2341">
        <v>0.70399999999999996</v>
      </c>
      <c r="H2341">
        <v>0.20599999999999999</v>
      </c>
      <c r="I2341">
        <f>Data[[#This Row],[nucleus_area_pct]]/Data[[#This Row],[cytoplasm_ratio]]</f>
        <v>346.11650485436894</v>
      </c>
      <c r="J2341">
        <v>0.73699999999999999</v>
      </c>
      <c r="K2341">
        <v>0.215</v>
      </c>
      <c r="L2341">
        <v>1.67</v>
      </c>
      <c r="M2341">
        <v>1.2</v>
      </c>
      <c r="N2341">
        <v>0.876</v>
      </c>
      <c r="O2341">
        <v>479</v>
      </c>
      <c r="P2341">
        <v>78</v>
      </c>
      <c r="Q2341">
        <v>187</v>
      </c>
      <c r="R2341">
        <v>136</v>
      </c>
      <c r="S2341">
        <v>201</v>
      </c>
      <c r="T2341">
        <f>(Data[[#This Row],[mean_r]]/256)*100</f>
        <v>73.046875</v>
      </c>
      <c r="U2341">
        <f>(Data[[#This Row],[mean_g]]/256)*100</f>
        <v>53.125</v>
      </c>
      <c r="V2341">
        <f>(Data[[#This Row],[mean_b]]/256)*100</f>
        <v>78.515625</v>
      </c>
      <c r="W2341">
        <v>0.68600000000000005</v>
      </c>
      <c r="X2341" t="s">
        <v>51</v>
      </c>
      <c r="Y2341" t="s">
        <v>45</v>
      </c>
      <c r="Z2341">
        <v>7816</v>
      </c>
      <c r="AA2341">
        <v>4.43</v>
      </c>
      <c r="AB2341">
        <v>11.2</v>
      </c>
      <c r="AC2341">
        <v>48.6</v>
      </c>
      <c r="AD2341">
        <v>350252</v>
      </c>
      <c r="AE2341">
        <v>86.1</v>
      </c>
      <c r="AF2341">
        <v>30.7</v>
      </c>
      <c r="AG2341" t="s">
        <v>41</v>
      </c>
      <c r="AH2341" t="s">
        <v>42</v>
      </c>
      <c r="AI2341" t="s">
        <v>43</v>
      </c>
      <c r="AJ2341">
        <v>100</v>
      </c>
      <c r="AK2341">
        <v>256</v>
      </c>
      <c r="AL2341">
        <v>0.91800000000000004</v>
      </c>
      <c r="AM2341">
        <v>0.72</v>
      </c>
      <c r="AN2341">
        <v>0.84499999999999997</v>
      </c>
      <c r="AO2341">
        <f>Data[[#This Row],[labeller_confidence_score]]-Data[[#This Row],[cytodiffusion_classification_confidence]]</f>
        <v>0.125</v>
      </c>
    </row>
    <row r="2342" spans="1:41" x14ac:dyDescent="0.3">
      <c r="A2342" t="s">
        <v>2415</v>
      </c>
      <c r="B2342" t="s">
        <v>49</v>
      </c>
      <c r="C2342">
        <v>0</v>
      </c>
      <c r="D2342" t="s">
        <v>50</v>
      </c>
      <c r="E2342">
        <v>11.86</v>
      </c>
      <c r="F2342">
        <v>54.7</v>
      </c>
      <c r="G2342">
        <v>0.52</v>
      </c>
      <c r="H2342">
        <v>0.53100000000000003</v>
      </c>
      <c r="I2342">
        <f>Data[[#This Row],[nucleus_area_pct]]/Data[[#This Row],[cytoplasm_ratio]]</f>
        <v>103.01318267419963</v>
      </c>
      <c r="J2342">
        <v>0.73599999999999999</v>
      </c>
      <c r="K2342">
        <v>0.32100000000000001</v>
      </c>
      <c r="L2342">
        <v>4.26</v>
      </c>
      <c r="M2342">
        <v>4.0999999999999996</v>
      </c>
      <c r="N2342">
        <v>0.70099999999999996</v>
      </c>
      <c r="O2342">
        <v>391</v>
      </c>
      <c r="P2342">
        <v>57</v>
      </c>
      <c r="Q2342">
        <v>195</v>
      </c>
      <c r="R2342">
        <v>112</v>
      </c>
      <c r="S2342">
        <v>182</v>
      </c>
      <c r="T2342">
        <f>(Data[[#This Row],[mean_r]]/256)*100</f>
        <v>76.171875</v>
      </c>
      <c r="U2342">
        <f>(Data[[#This Row],[mean_g]]/256)*100</f>
        <v>43.75</v>
      </c>
      <c r="V2342">
        <f>(Data[[#This Row],[mean_b]]/256)*100</f>
        <v>71.09375</v>
      </c>
      <c r="W2342">
        <v>0.56999999999999995</v>
      </c>
      <c r="X2342" t="s">
        <v>51</v>
      </c>
      <c r="Y2342" t="s">
        <v>40</v>
      </c>
      <c r="Z2342">
        <v>7149</v>
      </c>
      <c r="AA2342">
        <v>5.67</v>
      </c>
      <c r="AB2342">
        <v>13</v>
      </c>
      <c r="AC2342">
        <v>51.4</v>
      </c>
      <c r="AD2342">
        <v>283745</v>
      </c>
      <c r="AE2342">
        <v>63.8</v>
      </c>
      <c r="AF2342">
        <v>31.6</v>
      </c>
      <c r="AG2342" t="s">
        <v>41</v>
      </c>
      <c r="AH2342" t="s">
        <v>47</v>
      </c>
      <c r="AI2342" t="s">
        <v>52</v>
      </c>
      <c r="AJ2342">
        <v>100</v>
      </c>
      <c r="AK2342">
        <v>256</v>
      </c>
      <c r="AL2342">
        <v>9.7799999999999998E-2</v>
      </c>
      <c r="AM2342">
        <v>0.8831</v>
      </c>
      <c r="AN2342">
        <v>0.87509999999999999</v>
      </c>
      <c r="AO2342">
        <f>Data[[#This Row],[labeller_confidence_score]]-Data[[#This Row],[cytodiffusion_classification_confidence]]</f>
        <v>-8.0000000000000071E-3</v>
      </c>
    </row>
    <row r="2343" spans="1:41" x14ac:dyDescent="0.3">
      <c r="A2343" t="s">
        <v>2416</v>
      </c>
      <c r="B2343" t="s">
        <v>54</v>
      </c>
      <c r="C2343">
        <v>0</v>
      </c>
      <c r="D2343" t="s">
        <v>54</v>
      </c>
      <c r="E2343">
        <v>7.79</v>
      </c>
      <c r="F2343">
        <v>0</v>
      </c>
      <c r="G2343">
        <v>0</v>
      </c>
      <c r="H2343">
        <v>1</v>
      </c>
      <c r="I2343">
        <f>Data[[#This Row],[nucleus_area_pct]]/Data[[#This Row],[cytoplasm_ratio]]</f>
        <v>0</v>
      </c>
      <c r="J2343">
        <v>0.89500000000000002</v>
      </c>
      <c r="K2343">
        <v>0.22</v>
      </c>
      <c r="L2343">
        <v>0.66</v>
      </c>
      <c r="M2343">
        <v>1</v>
      </c>
      <c r="N2343">
        <v>0.99399999999999999</v>
      </c>
      <c r="O2343">
        <v>190</v>
      </c>
      <c r="P2343">
        <v>48</v>
      </c>
      <c r="Q2343">
        <v>226</v>
      </c>
      <c r="R2343">
        <v>134</v>
      </c>
      <c r="S2343">
        <v>138</v>
      </c>
      <c r="T2343">
        <f>(Data[[#This Row],[mean_r]]/256)*100</f>
        <v>88.28125</v>
      </c>
      <c r="U2343">
        <f>(Data[[#This Row],[mean_g]]/256)*100</f>
        <v>52.34375</v>
      </c>
      <c r="V2343">
        <f>(Data[[#This Row],[mean_b]]/256)*100</f>
        <v>53.90625</v>
      </c>
      <c r="W2343">
        <v>0.505</v>
      </c>
      <c r="X2343" t="s">
        <v>51</v>
      </c>
      <c r="Y2343" t="s">
        <v>40</v>
      </c>
      <c r="Z2343">
        <v>7544</v>
      </c>
      <c r="AA2343">
        <v>4.96</v>
      </c>
      <c r="AB2343">
        <v>11.2</v>
      </c>
      <c r="AC2343">
        <v>48.5</v>
      </c>
      <c r="AD2343">
        <v>372082</v>
      </c>
      <c r="AE2343">
        <v>103.1</v>
      </c>
      <c r="AF2343">
        <v>33.9</v>
      </c>
      <c r="AG2343" t="s">
        <v>64</v>
      </c>
      <c r="AH2343" t="s">
        <v>42</v>
      </c>
      <c r="AI2343" t="s">
        <v>52</v>
      </c>
      <c r="AJ2343">
        <v>100</v>
      </c>
      <c r="AK2343">
        <v>256</v>
      </c>
      <c r="AL2343">
        <v>0.1106</v>
      </c>
      <c r="AM2343">
        <v>0.98160000000000003</v>
      </c>
      <c r="AN2343">
        <v>0.93969999999999998</v>
      </c>
      <c r="AO2343">
        <f>Data[[#This Row],[labeller_confidence_score]]-Data[[#This Row],[cytodiffusion_classification_confidence]]</f>
        <v>-4.1900000000000048E-2</v>
      </c>
    </row>
    <row r="2344" spans="1:41" x14ac:dyDescent="0.3">
      <c r="A2344" t="s">
        <v>2417</v>
      </c>
      <c r="B2344" t="s">
        <v>74</v>
      </c>
      <c r="C2344">
        <v>0</v>
      </c>
      <c r="D2344" t="s">
        <v>75</v>
      </c>
      <c r="E2344">
        <v>2.64</v>
      </c>
      <c r="F2344">
        <v>0</v>
      </c>
      <c r="G2344">
        <v>0</v>
      </c>
      <c r="H2344">
        <v>1</v>
      </c>
      <c r="I2344">
        <f>Data[[#This Row],[nucleus_area_pct]]/Data[[#This Row],[cytoplasm_ratio]]</f>
        <v>0</v>
      </c>
      <c r="J2344">
        <v>0.60099999999999998</v>
      </c>
      <c r="K2344">
        <v>0.53500000000000003</v>
      </c>
      <c r="L2344">
        <v>1.95</v>
      </c>
      <c r="M2344">
        <v>1</v>
      </c>
      <c r="N2344">
        <v>0.76500000000000001</v>
      </c>
      <c r="O2344">
        <v>32</v>
      </c>
      <c r="P2344">
        <v>20</v>
      </c>
      <c r="Q2344">
        <v>214</v>
      </c>
      <c r="R2344">
        <v>147</v>
      </c>
      <c r="S2344">
        <v>170</v>
      </c>
      <c r="T2344">
        <f>(Data[[#This Row],[mean_r]]/256)*100</f>
        <v>83.59375</v>
      </c>
      <c r="U2344">
        <f>(Data[[#This Row],[mean_g]]/256)*100</f>
        <v>57.421875</v>
      </c>
      <c r="V2344">
        <f>(Data[[#This Row],[mean_b]]/256)*100</f>
        <v>66.40625</v>
      </c>
      <c r="W2344">
        <v>0.55700000000000005</v>
      </c>
      <c r="X2344" t="s">
        <v>51</v>
      </c>
      <c r="Y2344" t="s">
        <v>40</v>
      </c>
      <c r="Z2344">
        <v>9458</v>
      </c>
      <c r="AA2344">
        <v>4.34</v>
      </c>
      <c r="AB2344">
        <v>14.3</v>
      </c>
      <c r="AC2344">
        <v>33.299999999999997</v>
      </c>
      <c r="AD2344">
        <v>338393</v>
      </c>
      <c r="AE2344">
        <v>82.4</v>
      </c>
      <c r="AF2344">
        <v>33.6</v>
      </c>
      <c r="AG2344" t="s">
        <v>46</v>
      </c>
      <c r="AH2344" t="s">
        <v>47</v>
      </c>
      <c r="AI2344" t="s">
        <v>56</v>
      </c>
      <c r="AJ2344">
        <v>40</v>
      </c>
      <c r="AK2344">
        <v>360</v>
      </c>
      <c r="AL2344">
        <v>8.8300000000000003E-2</v>
      </c>
      <c r="AM2344">
        <v>0.97660000000000002</v>
      </c>
      <c r="AN2344">
        <v>0.99029999999999996</v>
      </c>
      <c r="AO2344">
        <f>Data[[#This Row],[labeller_confidence_score]]-Data[[#This Row],[cytodiffusion_classification_confidence]]</f>
        <v>1.3699999999999934E-2</v>
      </c>
    </row>
    <row r="2345" spans="1:41" x14ac:dyDescent="0.3">
      <c r="A2345" t="s">
        <v>2418</v>
      </c>
      <c r="B2345" t="s">
        <v>54</v>
      </c>
      <c r="C2345">
        <v>0</v>
      </c>
      <c r="D2345" t="s">
        <v>54</v>
      </c>
      <c r="E2345">
        <v>7.52</v>
      </c>
      <c r="F2345">
        <v>0</v>
      </c>
      <c r="G2345">
        <v>0</v>
      </c>
      <c r="H2345">
        <v>1</v>
      </c>
      <c r="I2345">
        <f>Data[[#This Row],[nucleus_area_pct]]/Data[[#This Row],[cytoplasm_ratio]]</f>
        <v>0</v>
      </c>
      <c r="J2345">
        <v>0.82</v>
      </c>
      <c r="K2345">
        <v>0.17299999999999999</v>
      </c>
      <c r="L2345">
        <v>0.1</v>
      </c>
      <c r="M2345">
        <v>1</v>
      </c>
      <c r="N2345">
        <v>0.92500000000000004</v>
      </c>
      <c r="O2345">
        <v>163</v>
      </c>
      <c r="P2345">
        <v>44</v>
      </c>
      <c r="Q2345">
        <v>228</v>
      </c>
      <c r="R2345">
        <v>117</v>
      </c>
      <c r="S2345">
        <v>135</v>
      </c>
      <c r="T2345">
        <f>(Data[[#This Row],[mean_r]]/256)*100</f>
        <v>89.0625</v>
      </c>
      <c r="U2345">
        <f>(Data[[#This Row],[mean_g]]/256)*100</f>
        <v>45.703125</v>
      </c>
      <c r="V2345">
        <f>(Data[[#This Row],[mean_b]]/256)*100</f>
        <v>52.734375</v>
      </c>
      <c r="W2345">
        <v>0.44800000000000001</v>
      </c>
      <c r="X2345" t="s">
        <v>51</v>
      </c>
      <c r="Y2345" t="s">
        <v>40</v>
      </c>
      <c r="Z2345">
        <v>5707</v>
      </c>
      <c r="AA2345">
        <v>4.53</v>
      </c>
      <c r="AB2345">
        <v>15.7</v>
      </c>
      <c r="AC2345">
        <v>39.700000000000003</v>
      </c>
      <c r="AD2345">
        <v>227108</v>
      </c>
      <c r="AE2345">
        <v>71.400000000000006</v>
      </c>
      <c r="AF2345">
        <v>32.700000000000003</v>
      </c>
      <c r="AG2345" t="s">
        <v>64</v>
      </c>
      <c r="AH2345" t="s">
        <v>47</v>
      </c>
      <c r="AI2345" t="s">
        <v>43</v>
      </c>
      <c r="AJ2345">
        <v>40</v>
      </c>
      <c r="AK2345">
        <v>224</v>
      </c>
      <c r="AL2345">
        <v>3.4299999999999997E-2</v>
      </c>
      <c r="AM2345">
        <v>0.80589999999999995</v>
      </c>
      <c r="AN2345">
        <v>0.86660000000000004</v>
      </c>
      <c r="AO2345">
        <f>Data[[#This Row],[labeller_confidence_score]]-Data[[#This Row],[cytodiffusion_classification_confidence]]</f>
        <v>6.0700000000000087E-2</v>
      </c>
    </row>
    <row r="2346" spans="1:41" x14ac:dyDescent="0.3">
      <c r="A2346" t="s">
        <v>2419</v>
      </c>
      <c r="B2346" t="s">
        <v>54</v>
      </c>
      <c r="C2346">
        <v>0</v>
      </c>
      <c r="D2346" t="s">
        <v>54</v>
      </c>
      <c r="E2346">
        <v>7.75</v>
      </c>
      <c r="F2346">
        <v>0</v>
      </c>
      <c r="G2346">
        <v>0</v>
      </c>
      <c r="H2346">
        <v>1</v>
      </c>
      <c r="I2346">
        <f>Data[[#This Row],[nucleus_area_pct]]/Data[[#This Row],[cytoplasm_ratio]]</f>
        <v>0</v>
      </c>
      <c r="J2346">
        <v>0.91500000000000004</v>
      </c>
      <c r="K2346">
        <v>0.17299999999999999</v>
      </c>
      <c r="L2346">
        <v>0.46</v>
      </c>
      <c r="M2346">
        <v>1</v>
      </c>
      <c r="N2346">
        <v>0.94099999999999995</v>
      </c>
      <c r="O2346">
        <v>173</v>
      </c>
      <c r="P2346">
        <v>43</v>
      </c>
      <c r="Q2346">
        <v>224</v>
      </c>
      <c r="R2346">
        <v>114</v>
      </c>
      <c r="S2346">
        <v>139</v>
      </c>
      <c r="T2346">
        <f>(Data[[#This Row],[mean_r]]/256)*100</f>
        <v>87.5</v>
      </c>
      <c r="U2346">
        <f>(Data[[#This Row],[mean_g]]/256)*100</f>
        <v>44.53125</v>
      </c>
      <c r="V2346">
        <f>(Data[[#This Row],[mean_b]]/256)*100</f>
        <v>54.296875</v>
      </c>
      <c r="W2346">
        <v>0.495</v>
      </c>
      <c r="X2346" t="s">
        <v>63</v>
      </c>
      <c r="Y2346" t="s">
        <v>40</v>
      </c>
      <c r="Z2346">
        <v>6681</v>
      </c>
      <c r="AA2346">
        <v>4.05</v>
      </c>
      <c r="AB2346">
        <v>13.9</v>
      </c>
      <c r="AC2346">
        <v>33.6</v>
      </c>
      <c r="AD2346">
        <v>200281</v>
      </c>
      <c r="AE2346">
        <v>113.5</v>
      </c>
      <c r="AF2346">
        <v>35</v>
      </c>
      <c r="AG2346" t="s">
        <v>41</v>
      </c>
      <c r="AH2346" t="s">
        <v>42</v>
      </c>
      <c r="AI2346" t="s">
        <v>56</v>
      </c>
      <c r="AJ2346">
        <v>100</v>
      </c>
      <c r="AK2346">
        <v>256</v>
      </c>
      <c r="AL2346">
        <v>3.32E-2</v>
      </c>
      <c r="AM2346">
        <v>0.91890000000000005</v>
      </c>
      <c r="AN2346">
        <v>0.90649999999999997</v>
      </c>
      <c r="AO2346">
        <f>Data[[#This Row],[labeller_confidence_score]]-Data[[#This Row],[cytodiffusion_classification_confidence]]</f>
        <v>-1.2400000000000078E-2</v>
      </c>
    </row>
    <row r="2347" spans="1:41" x14ac:dyDescent="0.3">
      <c r="A2347" t="s">
        <v>2420</v>
      </c>
      <c r="B2347" t="s">
        <v>62</v>
      </c>
      <c r="C2347">
        <v>0</v>
      </c>
      <c r="D2347" t="s">
        <v>50</v>
      </c>
      <c r="E2347">
        <v>9.59</v>
      </c>
      <c r="F2347">
        <v>81.7</v>
      </c>
      <c r="G2347">
        <v>0.81899999999999995</v>
      </c>
      <c r="H2347">
        <v>0.18099999999999999</v>
      </c>
      <c r="I2347">
        <f>Data[[#This Row],[nucleus_area_pct]]/Data[[#This Row],[cytoplasm_ratio]]</f>
        <v>451.38121546961327</v>
      </c>
      <c r="J2347">
        <v>0.86699999999999999</v>
      </c>
      <c r="K2347">
        <v>0.16200000000000001</v>
      </c>
      <c r="L2347">
        <v>1.25</v>
      </c>
      <c r="M2347">
        <v>1</v>
      </c>
      <c r="N2347">
        <v>0.91300000000000003</v>
      </c>
      <c r="O2347">
        <v>254</v>
      </c>
      <c r="P2347">
        <v>70</v>
      </c>
      <c r="Q2347">
        <v>206</v>
      </c>
      <c r="R2347">
        <v>154</v>
      </c>
      <c r="S2347">
        <v>181</v>
      </c>
      <c r="T2347">
        <f>(Data[[#This Row],[mean_r]]/256)*100</f>
        <v>80.46875</v>
      </c>
      <c r="U2347">
        <f>(Data[[#This Row],[mean_g]]/256)*100</f>
        <v>60.15625</v>
      </c>
      <c r="V2347">
        <f>(Data[[#This Row],[mean_b]]/256)*100</f>
        <v>70.703125</v>
      </c>
      <c r="W2347">
        <v>0.63800000000000001</v>
      </c>
      <c r="X2347" t="s">
        <v>51</v>
      </c>
      <c r="Y2347" t="s">
        <v>45</v>
      </c>
      <c r="Z2347">
        <v>8239</v>
      </c>
      <c r="AA2347">
        <v>3.99</v>
      </c>
      <c r="AB2347">
        <v>12.9</v>
      </c>
      <c r="AC2347">
        <v>47.7</v>
      </c>
      <c r="AD2347">
        <v>173300</v>
      </c>
      <c r="AE2347">
        <v>70</v>
      </c>
      <c r="AF2347">
        <v>32.6</v>
      </c>
      <c r="AG2347" t="s">
        <v>46</v>
      </c>
      <c r="AH2347" t="s">
        <v>47</v>
      </c>
      <c r="AI2347" t="s">
        <v>43</v>
      </c>
      <c r="AJ2347">
        <v>100</v>
      </c>
      <c r="AK2347">
        <v>256</v>
      </c>
      <c r="AL2347">
        <v>0.1108</v>
      </c>
      <c r="AM2347">
        <v>0.93769999999999998</v>
      </c>
      <c r="AN2347">
        <v>0.91920000000000002</v>
      </c>
      <c r="AO2347">
        <f>Data[[#This Row],[labeller_confidence_score]]-Data[[#This Row],[cytodiffusion_classification_confidence]]</f>
        <v>-1.8499999999999961E-2</v>
      </c>
    </row>
    <row r="2348" spans="1:41" x14ac:dyDescent="0.3">
      <c r="A2348" t="s">
        <v>2421</v>
      </c>
      <c r="B2348" t="s">
        <v>62</v>
      </c>
      <c r="C2348">
        <v>0</v>
      </c>
      <c r="D2348" t="s">
        <v>50</v>
      </c>
      <c r="E2348">
        <v>9.44</v>
      </c>
      <c r="F2348">
        <v>79.900000000000006</v>
      </c>
      <c r="G2348">
        <v>0.82299999999999995</v>
      </c>
      <c r="H2348">
        <v>0.13400000000000001</v>
      </c>
      <c r="I2348">
        <f>Data[[#This Row],[nucleus_area_pct]]/Data[[#This Row],[cytoplasm_ratio]]</f>
        <v>596.26865671641792</v>
      </c>
      <c r="J2348">
        <v>0.80100000000000005</v>
      </c>
      <c r="K2348">
        <v>0.13700000000000001</v>
      </c>
      <c r="L2348">
        <v>1.57</v>
      </c>
      <c r="M2348">
        <v>1</v>
      </c>
      <c r="N2348">
        <v>0.878</v>
      </c>
      <c r="O2348">
        <v>284</v>
      </c>
      <c r="P2348">
        <v>46</v>
      </c>
      <c r="Q2348">
        <v>189</v>
      </c>
      <c r="R2348">
        <v>163</v>
      </c>
      <c r="S2348">
        <v>189</v>
      </c>
      <c r="T2348">
        <f>(Data[[#This Row],[mean_r]]/256)*100</f>
        <v>73.828125</v>
      </c>
      <c r="U2348">
        <f>(Data[[#This Row],[mean_g]]/256)*100</f>
        <v>63.671875</v>
      </c>
      <c r="V2348">
        <f>(Data[[#This Row],[mean_b]]/256)*100</f>
        <v>73.828125</v>
      </c>
      <c r="W2348">
        <v>0.82099999999999995</v>
      </c>
      <c r="X2348" t="s">
        <v>63</v>
      </c>
      <c r="Y2348" t="s">
        <v>45</v>
      </c>
      <c r="Z2348">
        <v>2753</v>
      </c>
      <c r="AA2348">
        <v>4.0999999999999996</v>
      </c>
      <c r="AB2348">
        <v>13.3</v>
      </c>
      <c r="AC2348">
        <v>46.8</v>
      </c>
      <c r="AD2348">
        <v>293848</v>
      </c>
      <c r="AE2348">
        <v>101.6</v>
      </c>
      <c r="AF2348">
        <v>32.4</v>
      </c>
      <c r="AG2348" t="s">
        <v>41</v>
      </c>
      <c r="AH2348" t="s">
        <v>42</v>
      </c>
      <c r="AI2348" t="s">
        <v>56</v>
      </c>
      <c r="AJ2348">
        <v>40</v>
      </c>
      <c r="AK2348">
        <v>224</v>
      </c>
      <c r="AL2348">
        <v>0.1099</v>
      </c>
      <c r="AM2348">
        <v>0.97589999999999999</v>
      </c>
      <c r="AN2348">
        <v>0.93610000000000004</v>
      </c>
      <c r="AO2348">
        <f>Data[[#This Row],[labeller_confidence_score]]-Data[[#This Row],[cytodiffusion_classification_confidence]]</f>
        <v>-3.9799999999999947E-2</v>
      </c>
    </row>
    <row r="2349" spans="1:41" x14ac:dyDescent="0.3">
      <c r="A2349" t="s">
        <v>2422</v>
      </c>
      <c r="B2349" t="s">
        <v>62</v>
      </c>
      <c r="C2349">
        <v>0</v>
      </c>
      <c r="D2349" t="s">
        <v>50</v>
      </c>
      <c r="E2349">
        <v>8.2799999999999994</v>
      </c>
      <c r="F2349">
        <v>83.1</v>
      </c>
      <c r="G2349">
        <v>0.72099999999999997</v>
      </c>
      <c r="H2349">
        <v>0.17100000000000001</v>
      </c>
      <c r="I2349">
        <f>Data[[#This Row],[nucleus_area_pct]]/Data[[#This Row],[cytoplasm_ratio]]</f>
        <v>485.9649122807017</v>
      </c>
      <c r="J2349">
        <v>0.90600000000000003</v>
      </c>
      <c r="K2349">
        <v>0.17399999999999999</v>
      </c>
      <c r="L2349">
        <v>1.53</v>
      </c>
      <c r="M2349">
        <v>1</v>
      </c>
      <c r="N2349">
        <v>0.77800000000000002</v>
      </c>
      <c r="O2349">
        <v>248</v>
      </c>
      <c r="P2349">
        <v>60</v>
      </c>
      <c r="Q2349">
        <v>210</v>
      </c>
      <c r="R2349">
        <v>150</v>
      </c>
      <c r="S2349">
        <v>191</v>
      </c>
      <c r="T2349">
        <f>(Data[[#This Row],[mean_r]]/256)*100</f>
        <v>82.03125</v>
      </c>
      <c r="U2349">
        <f>(Data[[#This Row],[mean_g]]/256)*100</f>
        <v>58.59375</v>
      </c>
      <c r="V2349">
        <f>(Data[[#This Row],[mean_b]]/256)*100</f>
        <v>74.609375</v>
      </c>
      <c r="W2349">
        <v>0.71799999999999997</v>
      </c>
      <c r="X2349" t="s">
        <v>63</v>
      </c>
      <c r="Y2349" t="s">
        <v>45</v>
      </c>
      <c r="Z2349">
        <v>11354</v>
      </c>
      <c r="AA2349">
        <v>4.72</v>
      </c>
      <c r="AB2349">
        <v>11.8</v>
      </c>
      <c r="AC2349">
        <v>33</v>
      </c>
      <c r="AD2349">
        <v>388094</v>
      </c>
      <c r="AE2349">
        <v>99.5</v>
      </c>
      <c r="AF2349">
        <v>34.299999999999997</v>
      </c>
      <c r="AG2349" t="s">
        <v>46</v>
      </c>
      <c r="AH2349" t="s">
        <v>47</v>
      </c>
      <c r="AI2349" t="s">
        <v>43</v>
      </c>
      <c r="AJ2349">
        <v>40</v>
      </c>
      <c r="AK2349">
        <v>256</v>
      </c>
      <c r="AL2349">
        <v>0.14000000000000001</v>
      </c>
      <c r="AM2349">
        <v>0.95169999999999999</v>
      </c>
      <c r="AN2349">
        <v>1</v>
      </c>
      <c r="AO2349">
        <f>Data[[#This Row],[labeller_confidence_score]]-Data[[#This Row],[cytodiffusion_classification_confidence]]</f>
        <v>4.830000000000001E-2</v>
      </c>
    </row>
    <row r="2350" spans="1:41" x14ac:dyDescent="0.3">
      <c r="A2350" t="s">
        <v>2423</v>
      </c>
      <c r="B2350" t="s">
        <v>74</v>
      </c>
      <c r="C2350">
        <v>0</v>
      </c>
      <c r="D2350" t="s">
        <v>75</v>
      </c>
      <c r="E2350">
        <v>3.37</v>
      </c>
      <c r="F2350">
        <v>0</v>
      </c>
      <c r="G2350">
        <v>0</v>
      </c>
      <c r="H2350">
        <v>1</v>
      </c>
      <c r="I2350">
        <f>Data[[#This Row],[nucleus_area_pct]]/Data[[#This Row],[cytoplasm_ratio]]</f>
        <v>0</v>
      </c>
      <c r="J2350">
        <v>0.67400000000000004</v>
      </c>
      <c r="K2350">
        <v>0.29899999999999999</v>
      </c>
      <c r="L2350">
        <v>2.82</v>
      </c>
      <c r="M2350">
        <v>1</v>
      </c>
      <c r="N2350">
        <v>0.79300000000000004</v>
      </c>
      <c r="O2350">
        <v>25</v>
      </c>
      <c r="P2350">
        <v>23</v>
      </c>
      <c r="Q2350">
        <v>220</v>
      </c>
      <c r="R2350">
        <v>156</v>
      </c>
      <c r="S2350">
        <v>153</v>
      </c>
      <c r="T2350">
        <f>(Data[[#This Row],[mean_r]]/256)*100</f>
        <v>85.9375</v>
      </c>
      <c r="U2350">
        <f>(Data[[#This Row],[mean_g]]/256)*100</f>
        <v>60.9375</v>
      </c>
      <c r="V2350">
        <f>(Data[[#This Row],[mean_b]]/256)*100</f>
        <v>59.765625</v>
      </c>
      <c r="W2350">
        <v>0.45200000000000001</v>
      </c>
      <c r="X2350" t="s">
        <v>51</v>
      </c>
      <c r="Y2350" t="s">
        <v>40</v>
      </c>
      <c r="Z2350">
        <v>13477</v>
      </c>
      <c r="AA2350">
        <v>5.36</v>
      </c>
      <c r="AB2350">
        <v>12.5</v>
      </c>
      <c r="AC2350">
        <v>49.2</v>
      </c>
      <c r="AD2350">
        <v>279236</v>
      </c>
      <c r="AE2350">
        <v>71.5</v>
      </c>
      <c r="AF2350">
        <v>34.5</v>
      </c>
      <c r="AG2350" t="s">
        <v>64</v>
      </c>
      <c r="AH2350" t="s">
        <v>68</v>
      </c>
      <c r="AI2350" t="s">
        <v>56</v>
      </c>
      <c r="AJ2350">
        <v>40</v>
      </c>
      <c r="AK2350">
        <v>256</v>
      </c>
      <c r="AL2350">
        <v>9.2100000000000001E-2</v>
      </c>
      <c r="AM2350">
        <v>0.84370000000000001</v>
      </c>
      <c r="AN2350">
        <v>0.80810000000000004</v>
      </c>
      <c r="AO2350">
        <f>Data[[#This Row],[labeller_confidence_score]]-Data[[#This Row],[cytodiffusion_classification_confidence]]</f>
        <v>-3.5599999999999965E-2</v>
      </c>
    </row>
    <row r="2351" spans="1:41" x14ac:dyDescent="0.3">
      <c r="A2351" t="s">
        <v>2424</v>
      </c>
      <c r="B2351" t="s">
        <v>60</v>
      </c>
      <c r="C2351">
        <v>0</v>
      </c>
      <c r="D2351" t="s">
        <v>50</v>
      </c>
      <c r="E2351">
        <v>17.61</v>
      </c>
      <c r="F2351">
        <v>56.9</v>
      </c>
      <c r="G2351">
        <v>0.66300000000000003</v>
      </c>
      <c r="H2351">
        <v>0.42</v>
      </c>
      <c r="I2351">
        <f>Data[[#This Row],[nucleus_area_pct]]/Data[[#This Row],[cytoplasm_ratio]]</f>
        <v>135.47619047619048</v>
      </c>
      <c r="J2351">
        <v>0.63400000000000001</v>
      </c>
      <c r="K2351">
        <v>0.51600000000000001</v>
      </c>
      <c r="L2351">
        <v>1.32</v>
      </c>
      <c r="M2351">
        <v>1</v>
      </c>
      <c r="N2351">
        <v>0.77200000000000002</v>
      </c>
      <c r="O2351">
        <v>584</v>
      </c>
      <c r="P2351">
        <v>109</v>
      </c>
      <c r="Q2351">
        <v>184</v>
      </c>
      <c r="R2351">
        <v>160</v>
      </c>
      <c r="S2351">
        <v>164</v>
      </c>
      <c r="T2351">
        <f>(Data[[#This Row],[mean_r]]/256)*100</f>
        <v>71.875</v>
      </c>
      <c r="U2351">
        <f>(Data[[#This Row],[mean_g]]/256)*100</f>
        <v>62.5</v>
      </c>
      <c r="V2351">
        <f>(Data[[#This Row],[mean_b]]/256)*100</f>
        <v>64.0625</v>
      </c>
      <c r="W2351">
        <v>0.68700000000000006</v>
      </c>
      <c r="X2351" t="s">
        <v>63</v>
      </c>
      <c r="Y2351" t="s">
        <v>40</v>
      </c>
      <c r="Z2351">
        <v>7663</v>
      </c>
      <c r="AA2351">
        <v>5.5</v>
      </c>
      <c r="AB2351">
        <v>15.5</v>
      </c>
      <c r="AC2351">
        <v>36.799999999999997</v>
      </c>
      <c r="AD2351">
        <v>214463</v>
      </c>
      <c r="AE2351">
        <v>88.5</v>
      </c>
      <c r="AF2351">
        <v>33.200000000000003</v>
      </c>
      <c r="AG2351" t="s">
        <v>41</v>
      </c>
      <c r="AH2351" t="s">
        <v>42</v>
      </c>
      <c r="AI2351" t="s">
        <v>52</v>
      </c>
      <c r="AJ2351">
        <v>100</v>
      </c>
      <c r="AK2351">
        <v>256</v>
      </c>
      <c r="AL2351">
        <v>9.2499999999999999E-2</v>
      </c>
      <c r="AM2351">
        <v>0.81459999999999999</v>
      </c>
      <c r="AN2351">
        <v>0.95309999999999995</v>
      </c>
      <c r="AO2351">
        <f>Data[[#This Row],[labeller_confidence_score]]-Data[[#This Row],[cytodiffusion_classification_confidence]]</f>
        <v>0.13849999999999996</v>
      </c>
    </row>
    <row r="2352" spans="1:41" x14ac:dyDescent="0.3">
      <c r="A2352" t="s">
        <v>2425</v>
      </c>
      <c r="B2352" t="s">
        <v>54</v>
      </c>
      <c r="C2352">
        <v>0</v>
      </c>
      <c r="D2352" t="s">
        <v>54</v>
      </c>
      <c r="E2352">
        <v>7.16</v>
      </c>
      <c r="F2352">
        <v>0</v>
      </c>
      <c r="G2352">
        <v>0</v>
      </c>
      <c r="H2352">
        <v>1</v>
      </c>
      <c r="I2352">
        <f>Data[[#This Row],[nucleus_area_pct]]/Data[[#This Row],[cytoplasm_ratio]]</f>
        <v>0</v>
      </c>
      <c r="J2352">
        <v>0.81799999999999995</v>
      </c>
      <c r="K2352">
        <v>0.193</v>
      </c>
      <c r="L2352">
        <v>0.52</v>
      </c>
      <c r="M2352">
        <v>1</v>
      </c>
      <c r="N2352">
        <v>0.94399999999999995</v>
      </c>
      <c r="O2352">
        <v>191</v>
      </c>
      <c r="P2352">
        <v>50</v>
      </c>
      <c r="Q2352">
        <v>221</v>
      </c>
      <c r="R2352">
        <v>129</v>
      </c>
      <c r="S2352">
        <v>135</v>
      </c>
      <c r="T2352">
        <f>(Data[[#This Row],[mean_r]]/256)*100</f>
        <v>86.328125</v>
      </c>
      <c r="U2352">
        <f>(Data[[#This Row],[mean_g]]/256)*100</f>
        <v>50.390625</v>
      </c>
      <c r="V2352">
        <f>(Data[[#This Row],[mean_b]]/256)*100</f>
        <v>52.734375</v>
      </c>
      <c r="W2352">
        <v>0.45200000000000001</v>
      </c>
      <c r="X2352" t="s">
        <v>51</v>
      </c>
      <c r="Y2352" t="s">
        <v>40</v>
      </c>
      <c r="Z2352">
        <v>2600</v>
      </c>
      <c r="AA2352">
        <v>5.45</v>
      </c>
      <c r="AB2352">
        <v>12.5</v>
      </c>
      <c r="AC2352">
        <v>45.7</v>
      </c>
      <c r="AD2352">
        <v>231482</v>
      </c>
      <c r="AE2352">
        <v>93.8</v>
      </c>
      <c r="AF2352">
        <v>33.799999999999997</v>
      </c>
      <c r="AG2352" t="s">
        <v>41</v>
      </c>
      <c r="AH2352" t="s">
        <v>42</v>
      </c>
      <c r="AI2352" t="s">
        <v>56</v>
      </c>
      <c r="AJ2352">
        <v>100</v>
      </c>
      <c r="AK2352">
        <v>256</v>
      </c>
      <c r="AL2352">
        <v>0.105</v>
      </c>
      <c r="AM2352">
        <v>0.91949999999999998</v>
      </c>
      <c r="AN2352">
        <v>0.88949999999999996</v>
      </c>
      <c r="AO2352">
        <f>Data[[#This Row],[labeller_confidence_score]]-Data[[#This Row],[cytodiffusion_classification_confidence]]</f>
        <v>-3.0000000000000027E-2</v>
      </c>
    </row>
    <row r="2353" spans="1:41" x14ac:dyDescent="0.3">
      <c r="A2353" t="s">
        <v>2426</v>
      </c>
      <c r="B2353" t="s">
        <v>66</v>
      </c>
      <c r="C2353">
        <v>1</v>
      </c>
      <c r="D2353" t="s">
        <v>67</v>
      </c>
      <c r="E2353">
        <v>9.56</v>
      </c>
      <c r="F2353">
        <v>87</v>
      </c>
      <c r="G2353">
        <v>0.60799999999999998</v>
      </c>
      <c r="H2353">
        <v>0.09</v>
      </c>
      <c r="I2353">
        <f>Data[[#This Row],[nucleus_area_pct]]/Data[[#This Row],[cytoplasm_ratio]]</f>
        <v>966.66666666666674</v>
      </c>
      <c r="J2353">
        <v>0.33900000000000002</v>
      </c>
      <c r="K2353">
        <v>0.50800000000000001</v>
      </c>
      <c r="L2353">
        <v>1.04</v>
      </c>
      <c r="M2353">
        <v>1.2</v>
      </c>
      <c r="N2353">
        <v>0.63</v>
      </c>
      <c r="O2353">
        <v>284</v>
      </c>
      <c r="P2353">
        <v>79</v>
      </c>
      <c r="Q2353">
        <v>180</v>
      </c>
      <c r="R2353">
        <v>149</v>
      </c>
      <c r="S2353">
        <v>187</v>
      </c>
      <c r="T2353">
        <f>(Data[[#This Row],[mean_r]]/256)*100</f>
        <v>70.3125</v>
      </c>
      <c r="U2353">
        <f>(Data[[#This Row],[mean_g]]/256)*100</f>
        <v>58.203125</v>
      </c>
      <c r="V2353">
        <f>(Data[[#This Row],[mean_b]]/256)*100</f>
        <v>73.046875</v>
      </c>
      <c r="W2353">
        <v>0.89600000000000002</v>
      </c>
      <c r="X2353" t="s">
        <v>63</v>
      </c>
      <c r="Y2353" t="s">
        <v>40</v>
      </c>
      <c r="Z2353">
        <v>8917</v>
      </c>
      <c r="AA2353">
        <v>4.0999999999999996</v>
      </c>
      <c r="AB2353">
        <v>14.4</v>
      </c>
      <c r="AC2353">
        <v>44.4</v>
      </c>
      <c r="AD2353">
        <v>170831</v>
      </c>
      <c r="AE2353">
        <v>79</v>
      </c>
      <c r="AF2353">
        <v>35</v>
      </c>
      <c r="AG2353" t="s">
        <v>64</v>
      </c>
      <c r="AH2353" t="s">
        <v>68</v>
      </c>
      <c r="AI2353" t="s">
        <v>43</v>
      </c>
      <c r="AJ2353">
        <v>40</v>
      </c>
      <c r="AK2353">
        <v>512</v>
      </c>
      <c r="AL2353">
        <v>0.75670000000000004</v>
      </c>
      <c r="AM2353">
        <v>0.85929999999999995</v>
      </c>
      <c r="AN2353">
        <v>0.84230000000000005</v>
      </c>
      <c r="AO2353">
        <f>Data[[#This Row],[labeller_confidence_score]]-Data[[#This Row],[cytodiffusion_classification_confidence]]</f>
        <v>-1.6999999999999904E-2</v>
      </c>
    </row>
    <row r="2354" spans="1:41" x14ac:dyDescent="0.3">
      <c r="A2354" t="s">
        <v>2427</v>
      </c>
      <c r="B2354" t="s">
        <v>54</v>
      </c>
      <c r="C2354">
        <v>0</v>
      </c>
      <c r="D2354" t="s">
        <v>54</v>
      </c>
      <c r="E2354">
        <v>8.51</v>
      </c>
      <c r="F2354">
        <v>0</v>
      </c>
      <c r="G2354">
        <v>0</v>
      </c>
      <c r="H2354">
        <v>1</v>
      </c>
      <c r="I2354">
        <f>Data[[#This Row],[nucleus_area_pct]]/Data[[#This Row],[cytoplasm_ratio]]</f>
        <v>0</v>
      </c>
      <c r="J2354">
        <v>0.95099999999999996</v>
      </c>
      <c r="K2354">
        <v>0.17699999999999999</v>
      </c>
      <c r="L2354">
        <v>0.19</v>
      </c>
      <c r="M2354">
        <v>1</v>
      </c>
      <c r="N2354">
        <v>0.91300000000000003</v>
      </c>
      <c r="O2354">
        <v>210</v>
      </c>
      <c r="P2354">
        <v>48</v>
      </c>
      <c r="Q2354">
        <v>228</v>
      </c>
      <c r="R2354">
        <v>122</v>
      </c>
      <c r="S2354">
        <v>130</v>
      </c>
      <c r="T2354">
        <f>(Data[[#This Row],[mean_r]]/256)*100</f>
        <v>89.0625</v>
      </c>
      <c r="U2354">
        <f>(Data[[#This Row],[mean_g]]/256)*100</f>
        <v>47.65625</v>
      </c>
      <c r="V2354">
        <f>(Data[[#This Row],[mean_b]]/256)*100</f>
        <v>50.78125</v>
      </c>
      <c r="W2354">
        <v>0.46899999999999997</v>
      </c>
      <c r="X2354" t="s">
        <v>63</v>
      </c>
      <c r="Y2354" t="s">
        <v>45</v>
      </c>
      <c r="Z2354">
        <v>10345</v>
      </c>
      <c r="AA2354">
        <v>4.5999999999999996</v>
      </c>
      <c r="AB2354">
        <v>14.3</v>
      </c>
      <c r="AC2354">
        <v>45.7</v>
      </c>
      <c r="AD2354">
        <v>200105</v>
      </c>
      <c r="AE2354">
        <v>87.5</v>
      </c>
      <c r="AF2354">
        <v>33</v>
      </c>
      <c r="AG2354" t="s">
        <v>46</v>
      </c>
      <c r="AH2354" t="s">
        <v>42</v>
      </c>
      <c r="AI2354" t="s">
        <v>43</v>
      </c>
      <c r="AJ2354">
        <v>100</v>
      </c>
      <c r="AK2354">
        <v>360</v>
      </c>
      <c r="AL2354">
        <v>4.3499999999999997E-2</v>
      </c>
      <c r="AM2354">
        <v>0.89090000000000003</v>
      </c>
      <c r="AN2354">
        <v>0.83560000000000001</v>
      </c>
      <c r="AO2354">
        <f>Data[[#This Row],[labeller_confidence_score]]-Data[[#This Row],[cytodiffusion_classification_confidence]]</f>
        <v>-5.5300000000000016E-2</v>
      </c>
    </row>
    <row r="2355" spans="1:41" x14ac:dyDescent="0.3">
      <c r="A2355" t="s">
        <v>2428</v>
      </c>
      <c r="B2355" t="s">
        <v>49</v>
      </c>
      <c r="C2355">
        <v>0</v>
      </c>
      <c r="D2355" t="s">
        <v>50</v>
      </c>
      <c r="E2355">
        <v>11.7</v>
      </c>
      <c r="F2355">
        <v>54.3</v>
      </c>
      <c r="G2355">
        <v>0.52400000000000002</v>
      </c>
      <c r="H2355">
        <v>0.47799999999999998</v>
      </c>
      <c r="I2355">
        <f>Data[[#This Row],[nucleus_area_pct]]/Data[[#This Row],[cytoplasm_ratio]]</f>
        <v>113.59832635983264</v>
      </c>
      <c r="J2355">
        <v>0.78500000000000003</v>
      </c>
      <c r="K2355">
        <v>0.41199999999999998</v>
      </c>
      <c r="L2355">
        <v>3.19</v>
      </c>
      <c r="M2355">
        <v>2.5</v>
      </c>
      <c r="N2355">
        <v>0.82199999999999995</v>
      </c>
      <c r="O2355">
        <v>423</v>
      </c>
      <c r="P2355">
        <v>73</v>
      </c>
      <c r="Q2355">
        <v>201</v>
      </c>
      <c r="R2355">
        <v>142</v>
      </c>
      <c r="S2355">
        <v>194</v>
      </c>
      <c r="T2355">
        <f>(Data[[#This Row],[mean_r]]/256)*100</f>
        <v>78.515625</v>
      </c>
      <c r="U2355">
        <f>(Data[[#This Row],[mean_g]]/256)*100</f>
        <v>55.46875</v>
      </c>
      <c r="V2355">
        <f>(Data[[#This Row],[mean_b]]/256)*100</f>
        <v>75.78125</v>
      </c>
      <c r="W2355">
        <v>0.63100000000000001</v>
      </c>
      <c r="X2355" t="s">
        <v>51</v>
      </c>
      <c r="Y2355" t="s">
        <v>40</v>
      </c>
      <c r="Z2355">
        <v>7428</v>
      </c>
      <c r="AA2355">
        <v>5.64</v>
      </c>
      <c r="AB2355">
        <v>12.2</v>
      </c>
      <c r="AC2355">
        <v>42.5</v>
      </c>
      <c r="AD2355">
        <v>215223</v>
      </c>
      <c r="AE2355">
        <v>96.5</v>
      </c>
      <c r="AF2355">
        <v>30.4</v>
      </c>
      <c r="AG2355" t="s">
        <v>46</v>
      </c>
      <c r="AH2355" t="s">
        <v>42</v>
      </c>
      <c r="AI2355" t="s">
        <v>43</v>
      </c>
      <c r="AJ2355">
        <v>100</v>
      </c>
      <c r="AK2355">
        <v>360</v>
      </c>
      <c r="AL2355">
        <v>4.3299999999999998E-2</v>
      </c>
      <c r="AM2355">
        <v>0.94210000000000005</v>
      </c>
      <c r="AN2355">
        <v>0.94520000000000004</v>
      </c>
      <c r="AO2355">
        <f>Data[[#This Row],[labeller_confidence_score]]-Data[[#This Row],[cytodiffusion_classification_confidence]]</f>
        <v>3.0999999999999917E-3</v>
      </c>
    </row>
    <row r="2356" spans="1:41" x14ac:dyDescent="0.3">
      <c r="A2356" t="s">
        <v>2429</v>
      </c>
      <c r="B2356" t="s">
        <v>54</v>
      </c>
      <c r="C2356">
        <v>0</v>
      </c>
      <c r="D2356" t="s">
        <v>54</v>
      </c>
      <c r="E2356">
        <v>6.78</v>
      </c>
      <c r="F2356">
        <v>0</v>
      </c>
      <c r="G2356">
        <v>0</v>
      </c>
      <c r="H2356">
        <v>1</v>
      </c>
      <c r="I2356">
        <f>Data[[#This Row],[nucleus_area_pct]]/Data[[#This Row],[cytoplasm_ratio]]</f>
        <v>0</v>
      </c>
      <c r="J2356">
        <v>0.84099999999999997</v>
      </c>
      <c r="K2356">
        <v>0.20200000000000001</v>
      </c>
      <c r="L2356">
        <v>0.81</v>
      </c>
      <c r="M2356">
        <v>1</v>
      </c>
      <c r="N2356">
        <v>0.95</v>
      </c>
      <c r="O2356">
        <v>179</v>
      </c>
      <c r="P2356">
        <v>50</v>
      </c>
      <c r="Q2356">
        <v>230</v>
      </c>
      <c r="R2356">
        <v>127</v>
      </c>
      <c r="S2356">
        <v>134</v>
      </c>
      <c r="T2356">
        <f>(Data[[#This Row],[mean_r]]/256)*100</f>
        <v>89.84375</v>
      </c>
      <c r="U2356">
        <f>(Data[[#This Row],[mean_g]]/256)*100</f>
        <v>49.609375</v>
      </c>
      <c r="V2356">
        <f>(Data[[#This Row],[mean_b]]/256)*100</f>
        <v>52.34375</v>
      </c>
      <c r="W2356">
        <v>0.5</v>
      </c>
      <c r="X2356" t="s">
        <v>39</v>
      </c>
      <c r="Y2356" t="s">
        <v>40</v>
      </c>
      <c r="Z2356">
        <v>7842</v>
      </c>
      <c r="AA2356">
        <v>4.49</v>
      </c>
      <c r="AB2356">
        <v>14</v>
      </c>
      <c r="AC2356">
        <v>26.1</v>
      </c>
      <c r="AD2356">
        <v>222671</v>
      </c>
      <c r="AE2356">
        <v>91</v>
      </c>
      <c r="AF2356">
        <v>33.299999999999997</v>
      </c>
      <c r="AG2356" t="s">
        <v>64</v>
      </c>
      <c r="AH2356" t="s">
        <v>68</v>
      </c>
      <c r="AI2356" t="s">
        <v>56</v>
      </c>
      <c r="AJ2356">
        <v>40</v>
      </c>
      <c r="AK2356">
        <v>512</v>
      </c>
      <c r="AL2356">
        <v>4.02E-2</v>
      </c>
      <c r="AM2356">
        <v>0.97809999999999997</v>
      </c>
      <c r="AN2356">
        <v>0.94869999999999999</v>
      </c>
      <c r="AO2356">
        <f>Data[[#This Row],[labeller_confidence_score]]-Data[[#This Row],[cytodiffusion_classification_confidence]]</f>
        <v>-2.9399999999999982E-2</v>
      </c>
    </row>
    <row r="2357" spans="1:41" x14ac:dyDescent="0.3">
      <c r="A2357" t="s">
        <v>2430</v>
      </c>
      <c r="B2357" t="s">
        <v>62</v>
      </c>
      <c r="C2357">
        <v>0</v>
      </c>
      <c r="D2357" t="s">
        <v>50</v>
      </c>
      <c r="E2357">
        <v>9.2100000000000009</v>
      </c>
      <c r="F2357">
        <v>82.9</v>
      </c>
      <c r="G2357">
        <v>0.63200000000000001</v>
      </c>
      <c r="H2357">
        <v>0.184</v>
      </c>
      <c r="I2357">
        <f>Data[[#This Row],[nucleus_area_pct]]/Data[[#This Row],[cytoplasm_ratio]]</f>
        <v>450.54347826086962</v>
      </c>
      <c r="J2357">
        <v>0.86199999999999999</v>
      </c>
      <c r="K2357">
        <v>0.38200000000000001</v>
      </c>
      <c r="L2357">
        <v>1.36</v>
      </c>
      <c r="M2357">
        <v>1.2</v>
      </c>
      <c r="N2357">
        <v>0.93200000000000005</v>
      </c>
      <c r="O2357">
        <v>283</v>
      </c>
      <c r="P2357">
        <v>60</v>
      </c>
      <c r="Q2357">
        <v>213</v>
      </c>
      <c r="R2357">
        <v>176</v>
      </c>
      <c r="S2357">
        <v>198</v>
      </c>
      <c r="T2357">
        <f>(Data[[#This Row],[mean_r]]/256)*100</f>
        <v>83.203125</v>
      </c>
      <c r="U2357">
        <f>(Data[[#This Row],[mean_g]]/256)*100</f>
        <v>68.75</v>
      </c>
      <c r="V2357">
        <f>(Data[[#This Row],[mean_b]]/256)*100</f>
        <v>77.34375</v>
      </c>
      <c r="W2357">
        <v>0.68300000000000005</v>
      </c>
      <c r="X2357" t="s">
        <v>51</v>
      </c>
      <c r="Y2357" t="s">
        <v>45</v>
      </c>
      <c r="Z2357">
        <v>9311</v>
      </c>
      <c r="AA2357">
        <v>3.66</v>
      </c>
      <c r="AB2357">
        <v>12.5</v>
      </c>
      <c r="AC2357">
        <v>45</v>
      </c>
      <c r="AD2357">
        <v>245373</v>
      </c>
      <c r="AE2357">
        <v>87.8</v>
      </c>
      <c r="AF2357">
        <v>31.9</v>
      </c>
      <c r="AG2357" t="s">
        <v>64</v>
      </c>
      <c r="AH2357" t="s">
        <v>47</v>
      </c>
      <c r="AI2357" t="s">
        <v>43</v>
      </c>
      <c r="AJ2357">
        <v>100</v>
      </c>
      <c r="AK2357">
        <v>256</v>
      </c>
      <c r="AL2357">
        <v>5.2999999999999999E-2</v>
      </c>
      <c r="AM2357">
        <v>0.80259999999999998</v>
      </c>
      <c r="AN2357">
        <v>0.94420000000000004</v>
      </c>
      <c r="AO2357">
        <f>Data[[#This Row],[labeller_confidence_score]]-Data[[#This Row],[cytodiffusion_classification_confidence]]</f>
        <v>0.14160000000000006</v>
      </c>
    </row>
    <row r="2358" spans="1:41" x14ac:dyDescent="0.3">
      <c r="A2358" t="s">
        <v>2431</v>
      </c>
      <c r="B2358" t="s">
        <v>106</v>
      </c>
      <c r="C2358">
        <v>1</v>
      </c>
      <c r="D2358" t="s">
        <v>82</v>
      </c>
      <c r="E2358">
        <v>14.48</v>
      </c>
      <c r="F2358">
        <v>83.1</v>
      </c>
      <c r="G2358">
        <v>0.52500000000000002</v>
      </c>
      <c r="H2358">
        <v>0.221</v>
      </c>
      <c r="I2358">
        <f>Data[[#This Row],[nucleus_area_pct]]/Data[[#This Row],[cytoplasm_ratio]]</f>
        <v>376.01809954751127</v>
      </c>
      <c r="J2358">
        <v>0.78700000000000003</v>
      </c>
      <c r="K2358">
        <v>0.34899999999999998</v>
      </c>
      <c r="L2358">
        <v>0.82</v>
      </c>
      <c r="M2358">
        <v>1</v>
      </c>
      <c r="N2358">
        <v>0.872</v>
      </c>
      <c r="O2358">
        <v>586</v>
      </c>
      <c r="P2358">
        <v>94</v>
      </c>
      <c r="Q2358">
        <v>199</v>
      </c>
      <c r="R2358">
        <v>150</v>
      </c>
      <c r="S2358">
        <v>188</v>
      </c>
      <c r="T2358">
        <f>(Data[[#This Row],[mean_r]]/256)*100</f>
        <v>77.734375</v>
      </c>
      <c r="U2358">
        <f>(Data[[#This Row],[mean_g]]/256)*100</f>
        <v>58.59375</v>
      </c>
      <c r="V2358">
        <f>(Data[[#This Row],[mean_b]]/256)*100</f>
        <v>73.4375</v>
      </c>
      <c r="W2358">
        <v>0.69699999999999995</v>
      </c>
      <c r="X2358" t="s">
        <v>39</v>
      </c>
      <c r="Y2358" t="s">
        <v>45</v>
      </c>
      <c r="Z2358">
        <v>8715</v>
      </c>
      <c r="AA2358">
        <v>3.1</v>
      </c>
      <c r="AB2358">
        <v>15.9</v>
      </c>
      <c r="AC2358">
        <v>24.9</v>
      </c>
      <c r="AD2358">
        <v>183368</v>
      </c>
      <c r="AE2358">
        <v>98.7</v>
      </c>
      <c r="AF2358">
        <v>34.700000000000003</v>
      </c>
      <c r="AG2358" t="s">
        <v>64</v>
      </c>
      <c r="AH2358" t="s">
        <v>68</v>
      </c>
      <c r="AI2358" t="s">
        <v>43</v>
      </c>
      <c r="AJ2358">
        <v>60</v>
      </c>
      <c r="AK2358">
        <v>360</v>
      </c>
      <c r="AL2358">
        <v>0.75919999999999999</v>
      </c>
      <c r="AM2358">
        <v>0.6512</v>
      </c>
      <c r="AN2358">
        <v>0.89900000000000002</v>
      </c>
      <c r="AO2358">
        <f>Data[[#This Row],[labeller_confidence_score]]-Data[[#This Row],[cytodiffusion_classification_confidence]]</f>
        <v>0.24780000000000002</v>
      </c>
    </row>
    <row r="2359" spans="1:41" x14ac:dyDescent="0.3">
      <c r="A2359" t="s">
        <v>2432</v>
      </c>
      <c r="B2359" t="s">
        <v>62</v>
      </c>
      <c r="C2359">
        <v>0</v>
      </c>
      <c r="D2359" t="s">
        <v>50</v>
      </c>
      <c r="E2359">
        <v>9.11</v>
      </c>
      <c r="F2359">
        <v>87.5</v>
      </c>
      <c r="G2359">
        <v>0.85399999999999998</v>
      </c>
      <c r="H2359">
        <v>0.13800000000000001</v>
      </c>
      <c r="I2359">
        <f>Data[[#This Row],[nucleus_area_pct]]/Data[[#This Row],[cytoplasm_ratio]]</f>
        <v>634.05797101449275</v>
      </c>
      <c r="J2359">
        <v>0.86699999999999999</v>
      </c>
      <c r="K2359">
        <v>0.27100000000000002</v>
      </c>
      <c r="L2359">
        <v>1.56</v>
      </c>
      <c r="M2359">
        <v>1.2</v>
      </c>
      <c r="N2359">
        <v>0.90200000000000002</v>
      </c>
      <c r="O2359">
        <v>312</v>
      </c>
      <c r="P2359">
        <v>59</v>
      </c>
      <c r="Q2359">
        <v>198</v>
      </c>
      <c r="R2359">
        <v>155</v>
      </c>
      <c r="S2359">
        <v>195</v>
      </c>
      <c r="T2359">
        <f>(Data[[#This Row],[mean_r]]/256)*100</f>
        <v>77.34375</v>
      </c>
      <c r="U2359">
        <f>(Data[[#This Row],[mean_g]]/256)*100</f>
        <v>60.546875</v>
      </c>
      <c r="V2359">
        <f>(Data[[#This Row],[mean_b]]/256)*100</f>
        <v>76.171875</v>
      </c>
      <c r="W2359">
        <v>0.79100000000000004</v>
      </c>
      <c r="X2359" t="s">
        <v>39</v>
      </c>
      <c r="Y2359" t="s">
        <v>40</v>
      </c>
      <c r="Z2359">
        <v>3488</v>
      </c>
      <c r="AA2359">
        <v>5.57</v>
      </c>
      <c r="AB2359">
        <v>14.2</v>
      </c>
      <c r="AC2359">
        <v>40.799999999999997</v>
      </c>
      <c r="AD2359">
        <v>216614</v>
      </c>
      <c r="AE2359">
        <v>79.8</v>
      </c>
      <c r="AF2359">
        <v>34.4</v>
      </c>
      <c r="AG2359" t="s">
        <v>46</v>
      </c>
      <c r="AH2359" t="s">
        <v>47</v>
      </c>
      <c r="AI2359" t="s">
        <v>52</v>
      </c>
      <c r="AJ2359">
        <v>100</v>
      </c>
      <c r="AK2359">
        <v>512</v>
      </c>
      <c r="AL2359">
        <v>0.12509999999999999</v>
      </c>
      <c r="AM2359">
        <v>0.83499999999999996</v>
      </c>
      <c r="AN2359">
        <v>0.94289999999999996</v>
      </c>
      <c r="AO2359">
        <f>Data[[#This Row],[labeller_confidence_score]]-Data[[#This Row],[cytodiffusion_classification_confidence]]</f>
        <v>0.1079</v>
      </c>
    </row>
    <row r="2360" spans="1:41" x14ac:dyDescent="0.3">
      <c r="A2360" t="s">
        <v>2433</v>
      </c>
      <c r="B2360" t="s">
        <v>54</v>
      </c>
      <c r="C2360">
        <v>0</v>
      </c>
      <c r="D2360" t="s">
        <v>54</v>
      </c>
      <c r="E2360">
        <v>7.89</v>
      </c>
      <c r="F2360">
        <v>0</v>
      </c>
      <c r="G2360">
        <v>0</v>
      </c>
      <c r="H2360">
        <v>1</v>
      </c>
      <c r="I2360">
        <f>Data[[#This Row],[nucleus_area_pct]]/Data[[#This Row],[cytoplasm_ratio]]</f>
        <v>0</v>
      </c>
      <c r="J2360">
        <v>0.996</v>
      </c>
      <c r="K2360">
        <v>0.19600000000000001</v>
      </c>
      <c r="L2360">
        <v>0.69</v>
      </c>
      <c r="M2360">
        <v>1</v>
      </c>
      <c r="N2360">
        <v>0.91200000000000003</v>
      </c>
      <c r="O2360">
        <v>184</v>
      </c>
      <c r="P2360">
        <v>44</v>
      </c>
      <c r="Q2360">
        <v>233</v>
      </c>
      <c r="R2360">
        <v>125</v>
      </c>
      <c r="S2360">
        <v>129</v>
      </c>
      <c r="T2360">
        <f>(Data[[#This Row],[mean_r]]/256)*100</f>
        <v>91.015625</v>
      </c>
      <c r="U2360">
        <f>(Data[[#This Row],[mean_g]]/256)*100</f>
        <v>48.828125</v>
      </c>
      <c r="V2360">
        <f>(Data[[#This Row],[mean_b]]/256)*100</f>
        <v>50.390625</v>
      </c>
      <c r="W2360">
        <v>0.54800000000000004</v>
      </c>
      <c r="X2360" t="s">
        <v>63</v>
      </c>
      <c r="Y2360" t="s">
        <v>40</v>
      </c>
      <c r="Z2360">
        <v>7078</v>
      </c>
      <c r="AA2360">
        <v>6.4</v>
      </c>
      <c r="AB2360">
        <v>17</v>
      </c>
      <c r="AC2360">
        <v>44.1</v>
      </c>
      <c r="AD2360">
        <v>141111</v>
      </c>
      <c r="AE2360">
        <v>89.6</v>
      </c>
      <c r="AF2360">
        <v>32.9</v>
      </c>
      <c r="AG2360" t="s">
        <v>41</v>
      </c>
      <c r="AH2360" t="s">
        <v>68</v>
      </c>
      <c r="AI2360" t="s">
        <v>56</v>
      </c>
      <c r="AJ2360">
        <v>60</v>
      </c>
      <c r="AK2360">
        <v>360</v>
      </c>
      <c r="AL2360">
        <v>4.8899999999999999E-2</v>
      </c>
      <c r="AM2360">
        <v>0.97460000000000002</v>
      </c>
      <c r="AN2360">
        <v>0.9345</v>
      </c>
      <c r="AO2360">
        <f>Data[[#This Row],[labeller_confidence_score]]-Data[[#This Row],[cytodiffusion_classification_confidence]]</f>
        <v>-4.0100000000000025E-2</v>
      </c>
    </row>
    <row r="2361" spans="1:41" x14ac:dyDescent="0.3">
      <c r="A2361" t="s">
        <v>2434</v>
      </c>
      <c r="B2361" t="s">
        <v>49</v>
      </c>
      <c r="C2361">
        <v>0</v>
      </c>
      <c r="D2361" t="s">
        <v>50</v>
      </c>
      <c r="E2361">
        <v>12.13</v>
      </c>
      <c r="F2361">
        <v>55.1</v>
      </c>
      <c r="G2361">
        <v>0.51800000000000002</v>
      </c>
      <c r="H2361">
        <v>0.46899999999999997</v>
      </c>
      <c r="I2361">
        <f>Data[[#This Row],[nucleus_area_pct]]/Data[[#This Row],[cytoplasm_ratio]]</f>
        <v>117.48400852878466</v>
      </c>
      <c r="J2361">
        <v>0.82699999999999996</v>
      </c>
      <c r="K2361">
        <v>0.35299999999999998</v>
      </c>
      <c r="L2361">
        <v>1.95</v>
      </c>
      <c r="M2361">
        <v>3.8</v>
      </c>
      <c r="N2361">
        <v>0.92700000000000005</v>
      </c>
      <c r="O2361">
        <v>401</v>
      </c>
      <c r="P2361">
        <v>60</v>
      </c>
      <c r="Q2361">
        <v>220</v>
      </c>
      <c r="R2361">
        <v>186</v>
      </c>
      <c r="S2361">
        <v>192</v>
      </c>
      <c r="T2361">
        <f>(Data[[#This Row],[mean_r]]/256)*100</f>
        <v>85.9375</v>
      </c>
      <c r="U2361">
        <f>(Data[[#This Row],[mean_g]]/256)*100</f>
        <v>72.65625</v>
      </c>
      <c r="V2361">
        <f>(Data[[#This Row],[mean_b]]/256)*100</f>
        <v>75</v>
      </c>
      <c r="W2361">
        <v>0.77100000000000002</v>
      </c>
      <c r="X2361" t="s">
        <v>51</v>
      </c>
      <c r="Y2361" t="s">
        <v>45</v>
      </c>
      <c r="Z2361">
        <v>8984</v>
      </c>
      <c r="AA2361">
        <v>5.68</v>
      </c>
      <c r="AB2361">
        <v>12.7</v>
      </c>
      <c r="AC2361">
        <v>40.799999999999997</v>
      </c>
      <c r="AD2361">
        <v>197060</v>
      </c>
      <c r="AE2361">
        <v>76.900000000000006</v>
      </c>
      <c r="AF2361">
        <v>32.700000000000003</v>
      </c>
      <c r="AG2361" t="s">
        <v>46</v>
      </c>
      <c r="AH2361" t="s">
        <v>68</v>
      </c>
      <c r="AI2361" t="s">
        <v>56</v>
      </c>
      <c r="AJ2361">
        <v>60</v>
      </c>
      <c r="AK2361">
        <v>256</v>
      </c>
      <c r="AL2361">
        <v>0</v>
      </c>
      <c r="AM2361">
        <v>1</v>
      </c>
      <c r="AN2361">
        <v>0.86429999999999996</v>
      </c>
      <c r="AO2361">
        <f>Data[[#This Row],[labeller_confidence_score]]-Data[[#This Row],[cytodiffusion_classification_confidence]]</f>
        <v>-0.13570000000000004</v>
      </c>
    </row>
    <row r="2362" spans="1:41" x14ac:dyDescent="0.3">
      <c r="A2362" t="s">
        <v>2435</v>
      </c>
      <c r="B2362" t="s">
        <v>62</v>
      </c>
      <c r="C2362">
        <v>0</v>
      </c>
      <c r="D2362" t="s">
        <v>50</v>
      </c>
      <c r="E2362">
        <v>12.01</v>
      </c>
      <c r="F2362">
        <v>87.9</v>
      </c>
      <c r="G2362">
        <v>0.79100000000000004</v>
      </c>
      <c r="H2362">
        <v>0.27100000000000002</v>
      </c>
      <c r="I2362">
        <f>Data[[#This Row],[nucleus_area_pct]]/Data[[#This Row],[cytoplasm_ratio]]</f>
        <v>324.35424354243543</v>
      </c>
      <c r="J2362">
        <v>0.78400000000000003</v>
      </c>
      <c r="K2362">
        <v>0.255</v>
      </c>
      <c r="L2362">
        <v>1.26</v>
      </c>
      <c r="M2362">
        <v>1.1000000000000001</v>
      </c>
      <c r="N2362">
        <v>0.89</v>
      </c>
      <c r="O2362">
        <v>295</v>
      </c>
      <c r="P2362">
        <v>63</v>
      </c>
      <c r="Q2362">
        <v>172</v>
      </c>
      <c r="R2362">
        <v>151</v>
      </c>
      <c r="S2362">
        <v>184</v>
      </c>
      <c r="T2362">
        <f>(Data[[#This Row],[mean_r]]/256)*100</f>
        <v>67.1875</v>
      </c>
      <c r="U2362">
        <f>(Data[[#This Row],[mean_g]]/256)*100</f>
        <v>58.984375</v>
      </c>
      <c r="V2362">
        <f>(Data[[#This Row],[mean_b]]/256)*100</f>
        <v>71.875</v>
      </c>
      <c r="W2362">
        <v>0.76</v>
      </c>
      <c r="X2362" t="s">
        <v>51</v>
      </c>
      <c r="Y2362" t="s">
        <v>40</v>
      </c>
      <c r="Z2362">
        <v>10444</v>
      </c>
      <c r="AA2362">
        <v>3.42</v>
      </c>
      <c r="AB2362">
        <v>13.2</v>
      </c>
      <c r="AC2362">
        <v>41.9</v>
      </c>
      <c r="AD2362">
        <v>242687</v>
      </c>
      <c r="AE2362">
        <v>93.6</v>
      </c>
      <c r="AF2362">
        <v>33.799999999999997</v>
      </c>
      <c r="AG2362" t="s">
        <v>64</v>
      </c>
      <c r="AH2362" t="s">
        <v>68</v>
      </c>
      <c r="AI2362" t="s">
        <v>52</v>
      </c>
      <c r="AJ2362">
        <v>40</v>
      </c>
      <c r="AK2362">
        <v>360</v>
      </c>
      <c r="AL2362">
        <v>7.8399999999999997E-2</v>
      </c>
      <c r="AM2362">
        <v>0.96099999999999997</v>
      </c>
      <c r="AN2362">
        <v>0.89229999999999998</v>
      </c>
      <c r="AO2362">
        <f>Data[[#This Row],[labeller_confidence_score]]-Data[[#This Row],[cytodiffusion_classification_confidence]]</f>
        <v>-6.8699999999999983E-2</v>
      </c>
    </row>
    <row r="2363" spans="1:41" x14ac:dyDescent="0.3">
      <c r="A2363" t="s">
        <v>2436</v>
      </c>
      <c r="B2363" t="s">
        <v>60</v>
      </c>
      <c r="C2363">
        <v>0</v>
      </c>
      <c r="D2363" t="s">
        <v>50</v>
      </c>
      <c r="E2363">
        <v>16.28</v>
      </c>
      <c r="F2363">
        <v>65.900000000000006</v>
      </c>
      <c r="G2363">
        <v>0.33200000000000002</v>
      </c>
      <c r="H2363">
        <v>0.192</v>
      </c>
      <c r="I2363">
        <f>Data[[#This Row],[nucleus_area_pct]]/Data[[#This Row],[cytoplasm_ratio]]</f>
        <v>343.22916666666669</v>
      </c>
      <c r="J2363">
        <v>0.65100000000000002</v>
      </c>
      <c r="K2363">
        <v>0.56599999999999995</v>
      </c>
      <c r="L2363">
        <v>1.29</v>
      </c>
      <c r="M2363">
        <v>1.5</v>
      </c>
      <c r="N2363">
        <v>0.72199999999999998</v>
      </c>
      <c r="O2363">
        <v>521</v>
      </c>
      <c r="P2363">
        <v>92</v>
      </c>
      <c r="Q2363">
        <v>186</v>
      </c>
      <c r="R2363">
        <v>126</v>
      </c>
      <c r="S2363">
        <v>196</v>
      </c>
      <c r="T2363">
        <f>(Data[[#This Row],[mean_r]]/256)*100</f>
        <v>72.65625</v>
      </c>
      <c r="U2363">
        <f>(Data[[#This Row],[mean_g]]/256)*100</f>
        <v>49.21875</v>
      </c>
      <c r="V2363">
        <f>(Data[[#This Row],[mean_b]]/256)*100</f>
        <v>76.5625</v>
      </c>
      <c r="W2363">
        <v>0.57699999999999996</v>
      </c>
      <c r="X2363" t="s">
        <v>63</v>
      </c>
      <c r="Y2363" t="s">
        <v>40</v>
      </c>
      <c r="Z2363">
        <v>5196</v>
      </c>
      <c r="AA2363">
        <v>4.54</v>
      </c>
      <c r="AB2363">
        <v>14</v>
      </c>
      <c r="AC2363">
        <v>38.9</v>
      </c>
      <c r="AD2363">
        <v>276288</v>
      </c>
      <c r="AE2363">
        <v>89.4</v>
      </c>
      <c r="AF2363">
        <v>33.799999999999997</v>
      </c>
      <c r="AG2363" t="s">
        <v>46</v>
      </c>
      <c r="AH2363" t="s">
        <v>42</v>
      </c>
      <c r="AI2363" t="s">
        <v>52</v>
      </c>
      <c r="AJ2363">
        <v>100</v>
      </c>
      <c r="AK2363">
        <v>360</v>
      </c>
      <c r="AL2363">
        <v>0.10440000000000001</v>
      </c>
      <c r="AM2363">
        <v>0.88660000000000005</v>
      </c>
      <c r="AN2363">
        <v>0.91400000000000003</v>
      </c>
      <c r="AO2363">
        <f>Data[[#This Row],[labeller_confidence_score]]-Data[[#This Row],[cytodiffusion_classification_confidence]]</f>
        <v>2.739999999999998E-2</v>
      </c>
    </row>
    <row r="2364" spans="1:41" x14ac:dyDescent="0.3">
      <c r="A2364" t="s">
        <v>2437</v>
      </c>
      <c r="B2364" t="s">
        <v>87</v>
      </c>
      <c r="C2364">
        <v>0</v>
      </c>
      <c r="D2364" t="s">
        <v>50</v>
      </c>
      <c r="E2364">
        <v>13.84</v>
      </c>
      <c r="F2364">
        <v>46.8</v>
      </c>
      <c r="G2364">
        <v>0.59599999999999997</v>
      </c>
      <c r="H2364">
        <v>0.498</v>
      </c>
      <c r="I2364">
        <f>Data[[#This Row],[nucleus_area_pct]]/Data[[#This Row],[cytoplasm_ratio]]</f>
        <v>93.97590361445782</v>
      </c>
      <c r="J2364">
        <v>0.83199999999999996</v>
      </c>
      <c r="K2364">
        <v>0.48699999999999999</v>
      </c>
      <c r="L2364">
        <v>3.62</v>
      </c>
      <c r="M2364">
        <v>1.9</v>
      </c>
      <c r="N2364">
        <v>0.75800000000000001</v>
      </c>
      <c r="O2364">
        <v>498</v>
      </c>
      <c r="P2364">
        <v>72</v>
      </c>
      <c r="Q2364">
        <v>218</v>
      </c>
      <c r="R2364">
        <v>124</v>
      </c>
      <c r="S2364">
        <v>165</v>
      </c>
      <c r="T2364">
        <f>(Data[[#This Row],[mean_r]]/256)*100</f>
        <v>85.15625</v>
      </c>
      <c r="U2364">
        <f>(Data[[#This Row],[mean_g]]/256)*100</f>
        <v>48.4375</v>
      </c>
      <c r="V2364">
        <f>(Data[[#This Row],[mean_b]]/256)*100</f>
        <v>64.453125</v>
      </c>
      <c r="W2364">
        <v>0.47499999999999998</v>
      </c>
      <c r="X2364" t="s">
        <v>51</v>
      </c>
      <c r="Y2364" t="s">
        <v>40</v>
      </c>
      <c r="Z2364">
        <v>9637</v>
      </c>
      <c r="AA2364">
        <v>5.08</v>
      </c>
      <c r="AB2364">
        <v>10.7</v>
      </c>
      <c r="AC2364">
        <v>39.1</v>
      </c>
      <c r="AD2364">
        <v>229379</v>
      </c>
      <c r="AE2364">
        <v>82.9</v>
      </c>
      <c r="AF2364">
        <v>31.9</v>
      </c>
      <c r="AG2364" t="s">
        <v>64</v>
      </c>
      <c r="AH2364" t="s">
        <v>42</v>
      </c>
      <c r="AI2364" t="s">
        <v>43</v>
      </c>
      <c r="AJ2364">
        <v>100</v>
      </c>
      <c r="AK2364">
        <v>256</v>
      </c>
      <c r="AL2364">
        <v>1.8200000000000001E-2</v>
      </c>
      <c r="AM2364">
        <v>0.93940000000000001</v>
      </c>
      <c r="AN2364">
        <v>0.93799999999999994</v>
      </c>
      <c r="AO2364">
        <f>Data[[#This Row],[labeller_confidence_score]]-Data[[#This Row],[cytodiffusion_classification_confidence]]</f>
        <v>-1.4000000000000679E-3</v>
      </c>
    </row>
    <row r="2365" spans="1:41" x14ac:dyDescent="0.3">
      <c r="A2365" t="s">
        <v>2438</v>
      </c>
      <c r="B2365" t="s">
        <v>54</v>
      </c>
      <c r="C2365">
        <v>0</v>
      </c>
      <c r="D2365" t="s">
        <v>54</v>
      </c>
      <c r="E2365">
        <v>7.61</v>
      </c>
      <c r="F2365">
        <v>0</v>
      </c>
      <c r="G2365">
        <v>0</v>
      </c>
      <c r="H2365">
        <v>1</v>
      </c>
      <c r="I2365">
        <f>Data[[#This Row],[nucleus_area_pct]]/Data[[#This Row],[cytoplasm_ratio]]</f>
        <v>0</v>
      </c>
      <c r="J2365">
        <v>0.871</v>
      </c>
      <c r="K2365">
        <v>0.222</v>
      </c>
      <c r="L2365">
        <v>0.49</v>
      </c>
      <c r="M2365">
        <v>1</v>
      </c>
      <c r="N2365">
        <v>0.93600000000000005</v>
      </c>
      <c r="O2365">
        <v>205</v>
      </c>
      <c r="P2365">
        <v>44</v>
      </c>
      <c r="Q2365">
        <v>227</v>
      </c>
      <c r="R2365">
        <v>129</v>
      </c>
      <c r="S2365">
        <v>122</v>
      </c>
      <c r="T2365">
        <f>(Data[[#This Row],[mean_r]]/256)*100</f>
        <v>88.671875</v>
      </c>
      <c r="U2365">
        <f>(Data[[#This Row],[mean_g]]/256)*100</f>
        <v>50.390625</v>
      </c>
      <c r="V2365">
        <f>(Data[[#This Row],[mean_b]]/256)*100</f>
        <v>47.65625</v>
      </c>
      <c r="W2365">
        <v>0.50600000000000001</v>
      </c>
      <c r="X2365" t="s">
        <v>39</v>
      </c>
      <c r="Y2365" t="s">
        <v>40</v>
      </c>
      <c r="Z2365">
        <v>5909</v>
      </c>
      <c r="AA2365">
        <v>4.63</v>
      </c>
      <c r="AB2365">
        <v>13.3</v>
      </c>
      <c r="AC2365">
        <v>48</v>
      </c>
      <c r="AD2365">
        <v>333432</v>
      </c>
      <c r="AE2365">
        <v>111.1</v>
      </c>
      <c r="AF2365">
        <v>35</v>
      </c>
      <c r="AG2365" t="s">
        <v>41</v>
      </c>
      <c r="AH2365" t="s">
        <v>47</v>
      </c>
      <c r="AI2365" t="s">
        <v>56</v>
      </c>
      <c r="AJ2365">
        <v>100</v>
      </c>
      <c r="AK2365">
        <v>512</v>
      </c>
      <c r="AL2365">
        <v>0.11020000000000001</v>
      </c>
      <c r="AM2365">
        <v>0.87509999999999999</v>
      </c>
      <c r="AN2365">
        <v>1</v>
      </c>
      <c r="AO2365">
        <f>Data[[#This Row],[labeller_confidence_score]]-Data[[#This Row],[cytodiffusion_classification_confidence]]</f>
        <v>0.12490000000000001</v>
      </c>
    </row>
    <row r="2366" spans="1:41" x14ac:dyDescent="0.3">
      <c r="A2366" t="s">
        <v>2439</v>
      </c>
      <c r="B2366" t="s">
        <v>180</v>
      </c>
      <c r="C2366">
        <v>1</v>
      </c>
      <c r="D2366" t="s">
        <v>181</v>
      </c>
      <c r="E2366">
        <v>6.81</v>
      </c>
      <c r="F2366">
        <v>0</v>
      </c>
      <c r="G2366">
        <v>0</v>
      </c>
      <c r="H2366">
        <v>1</v>
      </c>
      <c r="I2366">
        <f>Data[[#This Row],[nucleus_area_pct]]/Data[[#This Row],[cytoplasm_ratio]]</f>
        <v>0</v>
      </c>
      <c r="J2366">
        <v>0.32400000000000001</v>
      </c>
      <c r="K2366">
        <v>0.92300000000000004</v>
      </c>
      <c r="L2366">
        <v>0.27</v>
      </c>
      <c r="M2366">
        <v>1</v>
      </c>
      <c r="N2366">
        <v>0.67400000000000004</v>
      </c>
      <c r="O2366">
        <v>157</v>
      </c>
      <c r="P2366">
        <v>68</v>
      </c>
      <c r="Q2366">
        <v>233</v>
      </c>
      <c r="R2366">
        <v>123</v>
      </c>
      <c r="S2366">
        <v>109</v>
      </c>
      <c r="T2366">
        <f>(Data[[#This Row],[mean_r]]/256)*100</f>
        <v>91.015625</v>
      </c>
      <c r="U2366">
        <f>(Data[[#This Row],[mean_g]]/256)*100</f>
        <v>48.046875</v>
      </c>
      <c r="V2366">
        <f>(Data[[#This Row],[mean_b]]/256)*100</f>
        <v>42.578125</v>
      </c>
      <c r="W2366">
        <v>0.45100000000000001</v>
      </c>
      <c r="X2366" t="s">
        <v>39</v>
      </c>
      <c r="Y2366" t="s">
        <v>45</v>
      </c>
      <c r="Z2366">
        <v>4280</v>
      </c>
      <c r="AA2366">
        <v>5.83</v>
      </c>
      <c r="AB2366">
        <v>12.4</v>
      </c>
      <c r="AC2366">
        <v>37.4</v>
      </c>
      <c r="AD2366">
        <v>284344</v>
      </c>
      <c r="AE2366">
        <v>102.7</v>
      </c>
      <c r="AF2366">
        <v>34</v>
      </c>
      <c r="AG2366" t="s">
        <v>46</v>
      </c>
      <c r="AH2366" t="s">
        <v>68</v>
      </c>
      <c r="AI2366" t="s">
        <v>43</v>
      </c>
      <c r="AJ2366">
        <v>100</v>
      </c>
      <c r="AK2366">
        <v>360</v>
      </c>
      <c r="AL2366">
        <v>0.65749999999999997</v>
      </c>
      <c r="AM2366">
        <v>0.63939999999999997</v>
      </c>
      <c r="AN2366">
        <v>0.82769999999999999</v>
      </c>
      <c r="AO2366">
        <f>Data[[#This Row],[labeller_confidence_score]]-Data[[#This Row],[cytodiffusion_classification_confidence]]</f>
        <v>0.18830000000000002</v>
      </c>
    </row>
    <row r="2367" spans="1:41" x14ac:dyDescent="0.3">
      <c r="A2367" t="s">
        <v>2440</v>
      </c>
      <c r="B2367" t="s">
        <v>60</v>
      </c>
      <c r="C2367">
        <v>0</v>
      </c>
      <c r="D2367" t="s">
        <v>50</v>
      </c>
      <c r="E2367">
        <v>17.350000000000001</v>
      </c>
      <c r="F2367">
        <v>66</v>
      </c>
      <c r="G2367">
        <v>0.49399999999999999</v>
      </c>
      <c r="H2367">
        <v>0.27200000000000002</v>
      </c>
      <c r="I2367">
        <f>Data[[#This Row],[nucleus_area_pct]]/Data[[#This Row],[cytoplasm_ratio]]</f>
        <v>242.64705882352939</v>
      </c>
      <c r="J2367">
        <v>0.79100000000000004</v>
      </c>
      <c r="K2367">
        <v>0.60099999999999998</v>
      </c>
      <c r="L2367">
        <v>1.46</v>
      </c>
      <c r="M2367">
        <v>1.2</v>
      </c>
      <c r="N2367">
        <v>0.71499999999999997</v>
      </c>
      <c r="O2367">
        <v>576</v>
      </c>
      <c r="P2367">
        <v>102</v>
      </c>
      <c r="Q2367">
        <v>199</v>
      </c>
      <c r="R2367">
        <v>175</v>
      </c>
      <c r="S2367">
        <v>155</v>
      </c>
      <c r="T2367">
        <f>(Data[[#This Row],[mean_r]]/256)*100</f>
        <v>77.734375</v>
      </c>
      <c r="U2367">
        <f>(Data[[#This Row],[mean_g]]/256)*100</f>
        <v>68.359375</v>
      </c>
      <c r="V2367">
        <f>(Data[[#This Row],[mean_b]]/256)*100</f>
        <v>60.546875</v>
      </c>
      <c r="W2367">
        <v>0.53700000000000003</v>
      </c>
      <c r="X2367" t="s">
        <v>51</v>
      </c>
      <c r="Y2367" t="s">
        <v>45</v>
      </c>
      <c r="Z2367">
        <v>5995</v>
      </c>
      <c r="AA2367">
        <v>4.3499999999999996</v>
      </c>
      <c r="AB2367">
        <v>16.8</v>
      </c>
      <c r="AC2367">
        <v>43.8</v>
      </c>
      <c r="AD2367">
        <v>270192</v>
      </c>
      <c r="AE2367">
        <v>98.6</v>
      </c>
      <c r="AF2367">
        <v>31.9</v>
      </c>
      <c r="AG2367" t="s">
        <v>41</v>
      </c>
      <c r="AH2367" t="s">
        <v>42</v>
      </c>
      <c r="AI2367" t="s">
        <v>56</v>
      </c>
      <c r="AJ2367">
        <v>100</v>
      </c>
      <c r="AK2367">
        <v>360</v>
      </c>
      <c r="AL2367">
        <v>9.8900000000000002E-2</v>
      </c>
      <c r="AM2367">
        <v>0.85450000000000004</v>
      </c>
      <c r="AN2367">
        <v>0.86890000000000001</v>
      </c>
      <c r="AO2367">
        <f>Data[[#This Row],[labeller_confidence_score]]-Data[[#This Row],[cytodiffusion_classification_confidence]]</f>
        <v>1.4399999999999968E-2</v>
      </c>
    </row>
    <row r="2368" spans="1:41" x14ac:dyDescent="0.3">
      <c r="A2368" t="s">
        <v>2441</v>
      </c>
      <c r="B2368" t="s">
        <v>87</v>
      </c>
      <c r="C2368">
        <v>0</v>
      </c>
      <c r="D2368" t="s">
        <v>50</v>
      </c>
      <c r="E2368">
        <v>12.28</v>
      </c>
      <c r="F2368">
        <v>55.7</v>
      </c>
      <c r="G2368">
        <v>0.47899999999999998</v>
      </c>
      <c r="H2368">
        <v>0.51200000000000001</v>
      </c>
      <c r="I2368">
        <f>Data[[#This Row],[nucleus_area_pct]]/Data[[#This Row],[cytoplasm_ratio]]</f>
        <v>108.7890625</v>
      </c>
      <c r="J2368">
        <v>0.72299999999999998</v>
      </c>
      <c r="K2368">
        <v>0.38500000000000001</v>
      </c>
      <c r="L2368">
        <v>5.35</v>
      </c>
      <c r="M2368">
        <v>2</v>
      </c>
      <c r="N2368">
        <v>0.79600000000000004</v>
      </c>
      <c r="O2368">
        <v>516</v>
      </c>
      <c r="P2368">
        <v>65</v>
      </c>
      <c r="Q2368">
        <v>247</v>
      </c>
      <c r="R2368">
        <v>138</v>
      </c>
      <c r="S2368">
        <v>135</v>
      </c>
      <c r="T2368">
        <f>(Data[[#This Row],[mean_r]]/256)*100</f>
        <v>96.484375</v>
      </c>
      <c r="U2368">
        <f>(Data[[#This Row],[mean_g]]/256)*100</f>
        <v>53.90625</v>
      </c>
      <c r="V2368">
        <f>(Data[[#This Row],[mean_b]]/256)*100</f>
        <v>52.734375</v>
      </c>
      <c r="W2368">
        <v>0.58599999999999997</v>
      </c>
      <c r="X2368" t="s">
        <v>63</v>
      </c>
      <c r="Y2368" t="s">
        <v>45</v>
      </c>
      <c r="Z2368">
        <v>7155</v>
      </c>
      <c r="AA2368">
        <v>4.8600000000000003</v>
      </c>
      <c r="AB2368">
        <v>16</v>
      </c>
      <c r="AC2368">
        <v>40.1</v>
      </c>
      <c r="AD2368">
        <v>207443</v>
      </c>
      <c r="AE2368">
        <v>87.6</v>
      </c>
      <c r="AF2368">
        <v>36.4</v>
      </c>
      <c r="AG2368" t="s">
        <v>46</v>
      </c>
      <c r="AH2368" t="s">
        <v>47</v>
      </c>
      <c r="AI2368" t="s">
        <v>52</v>
      </c>
      <c r="AJ2368">
        <v>100</v>
      </c>
      <c r="AK2368">
        <v>512</v>
      </c>
      <c r="AL2368">
        <v>8.1699999999999995E-2</v>
      </c>
      <c r="AM2368">
        <v>1</v>
      </c>
      <c r="AN2368">
        <v>0.9083</v>
      </c>
      <c r="AO2368">
        <f>Data[[#This Row],[labeller_confidence_score]]-Data[[#This Row],[cytodiffusion_classification_confidence]]</f>
        <v>-9.1700000000000004E-2</v>
      </c>
    </row>
    <row r="2369" spans="1:41" x14ac:dyDescent="0.3">
      <c r="A2369" t="s">
        <v>2442</v>
      </c>
      <c r="B2369" t="s">
        <v>62</v>
      </c>
      <c r="C2369">
        <v>0</v>
      </c>
      <c r="D2369" t="s">
        <v>50</v>
      </c>
      <c r="E2369">
        <v>9.33</v>
      </c>
      <c r="F2369">
        <v>78.7</v>
      </c>
      <c r="G2369">
        <v>0.76700000000000002</v>
      </c>
      <c r="H2369">
        <v>0.219</v>
      </c>
      <c r="I2369">
        <f>Data[[#This Row],[nucleus_area_pct]]/Data[[#This Row],[cytoplasm_ratio]]</f>
        <v>359.36073059360734</v>
      </c>
      <c r="J2369">
        <v>0.91400000000000003</v>
      </c>
      <c r="K2369">
        <v>6.9000000000000006E-2</v>
      </c>
      <c r="L2369">
        <v>0.43</v>
      </c>
      <c r="M2369">
        <v>1</v>
      </c>
      <c r="N2369">
        <v>0.90400000000000003</v>
      </c>
      <c r="O2369">
        <v>283</v>
      </c>
      <c r="P2369">
        <v>46</v>
      </c>
      <c r="Q2369">
        <v>197</v>
      </c>
      <c r="R2369">
        <v>154</v>
      </c>
      <c r="S2369">
        <v>184</v>
      </c>
      <c r="T2369">
        <f>(Data[[#This Row],[mean_r]]/256)*100</f>
        <v>76.953125</v>
      </c>
      <c r="U2369">
        <f>(Data[[#This Row],[mean_g]]/256)*100</f>
        <v>60.15625</v>
      </c>
      <c r="V2369">
        <f>(Data[[#This Row],[mean_b]]/256)*100</f>
        <v>71.875</v>
      </c>
      <c r="W2369">
        <v>0.68799999999999994</v>
      </c>
      <c r="X2369" t="s">
        <v>51</v>
      </c>
      <c r="Y2369" t="s">
        <v>45</v>
      </c>
      <c r="Z2369">
        <v>5183</v>
      </c>
      <c r="AA2369">
        <v>4.76</v>
      </c>
      <c r="AB2369">
        <v>13.1</v>
      </c>
      <c r="AC2369">
        <v>51.6</v>
      </c>
      <c r="AD2369">
        <v>89624</v>
      </c>
      <c r="AE2369">
        <v>95</v>
      </c>
      <c r="AF2369">
        <v>31.6</v>
      </c>
      <c r="AG2369" t="s">
        <v>64</v>
      </c>
      <c r="AH2369" t="s">
        <v>42</v>
      </c>
      <c r="AI2369" t="s">
        <v>56</v>
      </c>
      <c r="AJ2369">
        <v>40</v>
      </c>
      <c r="AK2369">
        <v>512</v>
      </c>
      <c r="AL2369">
        <v>4.6300000000000001E-2</v>
      </c>
      <c r="AM2369">
        <v>0.81279999999999997</v>
      </c>
      <c r="AN2369">
        <v>0.96399999999999997</v>
      </c>
      <c r="AO2369">
        <f>Data[[#This Row],[labeller_confidence_score]]-Data[[#This Row],[cytodiffusion_classification_confidence]]</f>
        <v>0.1512</v>
      </c>
    </row>
    <row r="2370" spans="1:41" x14ac:dyDescent="0.3">
      <c r="A2370" t="s">
        <v>2443</v>
      </c>
      <c r="B2370" t="s">
        <v>49</v>
      </c>
      <c r="C2370">
        <v>0</v>
      </c>
      <c r="D2370" t="s">
        <v>50</v>
      </c>
      <c r="E2370">
        <v>15.2</v>
      </c>
      <c r="F2370">
        <v>64.400000000000006</v>
      </c>
      <c r="G2370">
        <v>0.56000000000000005</v>
      </c>
      <c r="H2370">
        <v>0.41399999999999998</v>
      </c>
      <c r="I2370">
        <f>Data[[#This Row],[nucleus_area_pct]]/Data[[#This Row],[cytoplasm_ratio]]</f>
        <v>155.55555555555557</v>
      </c>
      <c r="J2370">
        <v>0.78700000000000003</v>
      </c>
      <c r="K2370">
        <v>0.4</v>
      </c>
      <c r="L2370">
        <v>2.58</v>
      </c>
      <c r="M2370">
        <v>3.5</v>
      </c>
      <c r="N2370">
        <v>0.88600000000000001</v>
      </c>
      <c r="O2370">
        <v>330</v>
      </c>
      <c r="P2370">
        <v>78</v>
      </c>
      <c r="Q2370">
        <v>230</v>
      </c>
      <c r="R2370">
        <v>151</v>
      </c>
      <c r="S2370">
        <v>210</v>
      </c>
      <c r="T2370">
        <f>(Data[[#This Row],[mean_r]]/256)*100</f>
        <v>89.84375</v>
      </c>
      <c r="U2370">
        <f>(Data[[#This Row],[mean_g]]/256)*100</f>
        <v>58.984375</v>
      </c>
      <c r="V2370">
        <f>(Data[[#This Row],[mean_b]]/256)*100</f>
        <v>82.03125</v>
      </c>
      <c r="W2370">
        <v>0.60199999999999998</v>
      </c>
      <c r="X2370" t="s">
        <v>63</v>
      </c>
      <c r="Y2370" t="s">
        <v>40</v>
      </c>
      <c r="Z2370">
        <v>8102</v>
      </c>
      <c r="AA2370">
        <v>4.67</v>
      </c>
      <c r="AB2370">
        <v>17.8</v>
      </c>
      <c r="AC2370">
        <v>45</v>
      </c>
      <c r="AD2370">
        <v>188737</v>
      </c>
      <c r="AE2370">
        <v>80.7</v>
      </c>
      <c r="AF2370">
        <v>31.6</v>
      </c>
      <c r="AG2370" t="s">
        <v>46</v>
      </c>
      <c r="AH2370" t="s">
        <v>47</v>
      </c>
      <c r="AI2370" t="s">
        <v>52</v>
      </c>
      <c r="AJ2370">
        <v>100</v>
      </c>
      <c r="AK2370">
        <v>360</v>
      </c>
      <c r="AL2370">
        <v>4.3200000000000002E-2</v>
      </c>
      <c r="AM2370">
        <v>0.91890000000000005</v>
      </c>
      <c r="AN2370">
        <v>0.92349999999999999</v>
      </c>
      <c r="AO2370">
        <f>Data[[#This Row],[labeller_confidence_score]]-Data[[#This Row],[cytodiffusion_classification_confidence]]</f>
        <v>4.5999999999999375E-3</v>
      </c>
    </row>
    <row r="2371" spans="1:41" x14ac:dyDescent="0.3">
      <c r="A2371" t="s">
        <v>2444</v>
      </c>
      <c r="B2371" t="s">
        <v>37</v>
      </c>
      <c r="C2371">
        <v>1</v>
      </c>
      <c r="D2371" t="s">
        <v>38</v>
      </c>
      <c r="E2371">
        <v>13.32</v>
      </c>
      <c r="F2371">
        <v>57.4</v>
      </c>
      <c r="G2371">
        <v>0.628</v>
      </c>
      <c r="H2371">
        <v>0.32800000000000001</v>
      </c>
      <c r="I2371">
        <f>Data[[#This Row],[nucleus_area_pct]]/Data[[#This Row],[cytoplasm_ratio]]</f>
        <v>175</v>
      </c>
      <c r="J2371">
        <v>0.63200000000000001</v>
      </c>
      <c r="K2371">
        <v>0.46600000000000003</v>
      </c>
      <c r="L2371">
        <v>2.52</v>
      </c>
      <c r="M2371">
        <v>5.8</v>
      </c>
      <c r="N2371">
        <v>0.85199999999999998</v>
      </c>
      <c r="O2371">
        <v>481</v>
      </c>
      <c r="P2371">
        <v>67</v>
      </c>
      <c r="Q2371">
        <v>207</v>
      </c>
      <c r="R2371">
        <v>133</v>
      </c>
      <c r="S2371">
        <v>145</v>
      </c>
      <c r="T2371">
        <f>(Data[[#This Row],[mean_r]]/256)*100</f>
        <v>80.859375</v>
      </c>
      <c r="U2371">
        <f>(Data[[#This Row],[mean_g]]/256)*100</f>
        <v>51.953125</v>
      </c>
      <c r="V2371">
        <f>(Data[[#This Row],[mean_b]]/256)*100</f>
        <v>56.640625</v>
      </c>
      <c r="W2371">
        <v>0.55900000000000005</v>
      </c>
      <c r="X2371" t="s">
        <v>51</v>
      </c>
      <c r="Y2371" t="s">
        <v>40</v>
      </c>
      <c r="Z2371">
        <v>10628</v>
      </c>
      <c r="AA2371">
        <v>3.97</v>
      </c>
      <c r="AB2371">
        <v>10.6</v>
      </c>
      <c r="AC2371">
        <v>32</v>
      </c>
      <c r="AD2371">
        <v>130198</v>
      </c>
      <c r="AE2371">
        <v>81.900000000000006</v>
      </c>
      <c r="AF2371">
        <v>35.5</v>
      </c>
      <c r="AG2371" t="s">
        <v>46</v>
      </c>
      <c r="AH2371" t="s">
        <v>42</v>
      </c>
      <c r="AI2371" t="s">
        <v>43</v>
      </c>
      <c r="AJ2371">
        <v>60</v>
      </c>
      <c r="AK2371">
        <v>224</v>
      </c>
      <c r="AL2371">
        <v>0.81530000000000002</v>
      </c>
      <c r="AM2371">
        <v>0.74550000000000005</v>
      </c>
      <c r="AN2371">
        <v>0.89839999999999998</v>
      </c>
      <c r="AO2371">
        <f>Data[[#This Row],[labeller_confidence_score]]-Data[[#This Row],[cytodiffusion_classification_confidence]]</f>
        <v>0.15289999999999992</v>
      </c>
    </row>
    <row r="2372" spans="1:41" x14ac:dyDescent="0.3">
      <c r="A2372" t="s">
        <v>2445</v>
      </c>
      <c r="B2372" t="s">
        <v>37</v>
      </c>
      <c r="C2372">
        <v>1</v>
      </c>
      <c r="D2372" t="s">
        <v>38</v>
      </c>
      <c r="E2372">
        <v>14.32</v>
      </c>
      <c r="F2372">
        <v>63.8</v>
      </c>
      <c r="G2372">
        <v>0.625</v>
      </c>
      <c r="H2372">
        <v>0.38400000000000001</v>
      </c>
      <c r="I2372">
        <f>Data[[#This Row],[nucleus_area_pct]]/Data[[#This Row],[cytoplasm_ratio]]</f>
        <v>166.14583333333331</v>
      </c>
      <c r="J2372">
        <v>0.67300000000000004</v>
      </c>
      <c r="K2372">
        <v>0.47599999999999998</v>
      </c>
      <c r="L2372">
        <v>3.29</v>
      </c>
      <c r="M2372">
        <v>5.6</v>
      </c>
      <c r="N2372">
        <v>0.67500000000000004</v>
      </c>
      <c r="O2372">
        <v>506</v>
      </c>
      <c r="P2372">
        <v>88</v>
      </c>
      <c r="Q2372">
        <v>197</v>
      </c>
      <c r="R2372">
        <v>172</v>
      </c>
      <c r="S2372">
        <v>189</v>
      </c>
      <c r="T2372">
        <f>(Data[[#This Row],[mean_r]]/256)*100</f>
        <v>76.953125</v>
      </c>
      <c r="U2372">
        <f>(Data[[#This Row],[mean_g]]/256)*100</f>
        <v>67.1875</v>
      </c>
      <c r="V2372">
        <f>(Data[[#This Row],[mean_b]]/256)*100</f>
        <v>73.828125</v>
      </c>
      <c r="W2372">
        <v>0.53</v>
      </c>
      <c r="X2372" t="s">
        <v>51</v>
      </c>
      <c r="Y2372" t="s">
        <v>40</v>
      </c>
      <c r="Z2372">
        <v>10117</v>
      </c>
      <c r="AA2372">
        <v>5.28</v>
      </c>
      <c r="AB2372">
        <v>16.8</v>
      </c>
      <c r="AC2372">
        <v>40.4</v>
      </c>
      <c r="AD2372">
        <v>231088</v>
      </c>
      <c r="AE2372">
        <v>73.3</v>
      </c>
      <c r="AF2372">
        <v>32</v>
      </c>
      <c r="AG2372" t="s">
        <v>41</v>
      </c>
      <c r="AH2372" t="s">
        <v>47</v>
      </c>
      <c r="AI2372" t="s">
        <v>43</v>
      </c>
      <c r="AJ2372">
        <v>40</v>
      </c>
      <c r="AK2372">
        <v>360</v>
      </c>
      <c r="AL2372">
        <v>0.81989999999999996</v>
      </c>
      <c r="AM2372">
        <v>0.75270000000000004</v>
      </c>
      <c r="AN2372">
        <v>0.70540000000000003</v>
      </c>
      <c r="AO2372">
        <f>Data[[#This Row],[labeller_confidence_score]]-Data[[#This Row],[cytodiffusion_classification_confidence]]</f>
        <v>-4.7300000000000009E-2</v>
      </c>
    </row>
    <row r="2373" spans="1:41" x14ac:dyDescent="0.3">
      <c r="A2373" t="s">
        <v>2446</v>
      </c>
      <c r="B2373" t="s">
        <v>54</v>
      </c>
      <c r="C2373">
        <v>0</v>
      </c>
      <c r="D2373" t="s">
        <v>54</v>
      </c>
      <c r="E2373">
        <v>8.14</v>
      </c>
      <c r="F2373">
        <v>0</v>
      </c>
      <c r="G2373">
        <v>0</v>
      </c>
      <c r="H2373">
        <v>1</v>
      </c>
      <c r="I2373">
        <f>Data[[#This Row],[nucleus_area_pct]]/Data[[#This Row],[cytoplasm_ratio]]</f>
        <v>0</v>
      </c>
      <c r="J2373">
        <v>0.91700000000000004</v>
      </c>
      <c r="K2373">
        <v>9.2999999999999999E-2</v>
      </c>
      <c r="L2373">
        <v>0.37</v>
      </c>
      <c r="M2373">
        <v>1</v>
      </c>
      <c r="N2373">
        <v>0.92500000000000004</v>
      </c>
      <c r="O2373">
        <v>185</v>
      </c>
      <c r="P2373">
        <v>50</v>
      </c>
      <c r="Q2373">
        <v>224</v>
      </c>
      <c r="R2373">
        <v>120</v>
      </c>
      <c r="S2373">
        <v>120</v>
      </c>
      <c r="T2373">
        <f>(Data[[#This Row],[mean_r]]/256)*100</f>
        <v>87.5</v>
      </c>
      <c r="U2373">
        <f>(Data[[#This Row],[mean_g]]/256)*100</f>
        <v>46.875</v>
      </c>
      <c r="V2373">
        <f>(Data[[#This Row],[mean_b]]/256)*100</f>
        <v>46.875</v>
      </c>
      <c r="W2373">
        <v>0.38800000000000001</v>
      </c>
      <c r="X2373" t="s">
        <v>39</v>
      </c>
      <c r="Y2373" t="s">
        <v>45</v>
      </c>
      <c r="Z2373">
        <v>8349</v>
      </c>
      <c r="AA2373">
        <v>5.33</v>
      </c>
      <c r="AB2373">
        <v>14.4</v>
      </c>
      <c r="AC2373">
        <v>33.4</v>
      </c>
      <c r="AD2373">
        <v>223351</v>
      </c>
      <c r="AE2373">
        <v>90.1</v>
      </c>
      <c r="AF2373">
        <v>30.9</v>
      </c>
      <c r="AG2373" t="s">
        <v>46</v>
      </c>
      <c r="AH2373" t="s">
        <v>42</v>
      </c>
      <c r="AI2373" t="s">
        <v>52</v>
      </c>
      <c r="AJ2373">
        <v>100</v>
      </c>
      <c r="AK2373">
        <v>360</v>
      </c>
      <c r="AL2373">
        <v>0</v>
      </c>
      <c r="AM2373">
        <v>0.9365</v>
      </c>
      <c r="AN2373">
        <v>0.98419999999999996</v>
      </c>
      <c r="AO2373">
        <f>Data[[#This Row],[labeller_confidence_score]]-Data[[#This Row],[cytodiffusion_classification_confidence]]</f>
        <v>4.7699999999999965E-2</v>
      </c>
    </row>
    <row r="2374" spans="1:41" x14ac:dyDescent="0.3">
      <c r="A2374" t="s">
        <v>2447</v>
      </c>
      <c r="B2374" t="s">
        <v>62</v>
      </c>
      <c r="C2374">
        <v>0</v>
      </c>
      <c r="D2374" t="s">
        <v>50</v>
      </c>
      <c r="E2374">
        <v>7.57</v>
      </c>
      <c r="F2374">
        <v>71</v>
      </c>
      <c r="G2374">
        <v>0.79900000000000004</v>
      </c>
      <c r="H2374">
        <v>0.26700000000000002</v>
      </c>
      <c r="I2374">
        <f>Data[[#This Row],[nucleus_area_pct]]/Data[[#This Row],[cytoplasm_ratio]]</f>
        <v>265.91760299625469</v>
      </c>
      <c r="J2374">
        <v>0.86199999999999999</v>
      </c>
      <c r="K2374">
        <v>0.20499999999999999</v>
      </c>
      <c r="L2374">
        <v>1.45</v>
      </c>
      <c r="M2374">
        <v>1</v>
      </c>
      <c r="N2374">
        <v>0.94099999999999995</v>
      </c>
      <c r="O2374">
        <v>386</v>
      </c>
      <c r="P2374">
        <v>53</v>
      </c>
      <c r="Q2374">
        <v>197</v>
      </c>
      <c r="R2374">
        <v>159</v>
      </c>
      <c r="S2374">
        <v>212</v>
      </c>
      <c r="T2374">
        <f>(Data[[#This Row],[mean_r]]/256)*100</f>
        <v>76.953125</v>
      </c>
      <c r="U2374">
        <f>(Data[[#This Row],[mean_g]]/256)*100</f>
        <v>62.109375</v>
      </c>
      <c r="V2374">
        <f>(Data[[#This Row],[mean_b]]/256)*100</f>
        <v>82.8125</v>
      </c>
      <c r="W2374">
        <v>0.71299999999999997</v>
      </c>
      <c r="X2374" t="s">
        <v>51</v>
      </c>
      <c r="Y2374" t="s">
        <v>40</v>
      </c>
      <c r="Z2374">
        <v>8823</v>
      </c>
      <c r="AA2374">
        <v>3.83</v>
      </c>
      <c r="AB2374">
        <v>11.8</v>
      </c>
      <c r="AC2374">
        <v>46.3</v>
      </c>
      <c r="AD2374">
        <v>261993</v>
      </c>
      <c r="AE2374">
        <v>85.1</v>
      </c>
      <c r="AF2374">
        <v>33.700000000000003</v>
      </c>
      <c r="AG2374" t="s">
        <v>64</v>
      </c>
      <c r="AH2374" t="s">
        <v>47</v>
      </c>
      <c r="AI2374" t="s">
        <v>43</v>
      </c>
      <c r="AJ2374">
        <v>100</v>
      </c>
      <c r="AK2374">
        <v>256</v>
      </c>
      <c r="AL2374">
        <v>9.7000000000000003E-3</v>
      </c>
      <c r="AM2374">
        <v>1</v>
      </c>
      <c r="AN2374">
        <v>0.93830000000000002</v>
      </c>
      <c r="AO2374">
        <f>Data[[#This Row],[labeller_confidence_score]]-Data[[#This Row],[cytodiffusion_classification_confidence]]</f>
        <v>-6.1699999999999977E-2</v>
      </c>
    </row>
    <row r="2375" spans="1:41" x14ac:dyDescent="0.3">
      <c r="A2375" t="s">
        <v>2448</v>
      </c>
      <c r="B2375" t="s">
        <v>89</v>
      </c>
      <c r="C2375">
        <v>1</v>
      </c>
      <c r="D2375" t="s">
        <v>38</v>
      </c>
      <c r="E2375">
        <v>11.33</v>
      </c>
      <c r="F2375">
        <v>58.6</v>
      </c>
      <c r="G2375">
        <v>0.55800000000000005</v>
      </c>
      <c r="H2375">
        <v>0.45600000000000002</v>
      </c>
      <c r="I2375">
        <f>Data[[#This Row],[nucleus_area_pct]]/Data[[#This Row],[cytoplasm_ratio]]</f>
        <v>128.50877192982455</v>
      </c>
      <c r="J2375">
        <v>0.72199999999999998</v>
      </c>
      <c r="K2375">
        <v>0.47399999999999998</v>
      </c>
      <c r="L2375">
        <v>4.96</v>
      </c>
      <c r="M2375">
        <v>3.6</v>
      </c>
      <c r="N2375">
        <v>0.81699999999999995</v>
      </c>
      <c r="O2375">
        <v>482</v>
      </c>
      <c r="P2375">
        <v>66</v>
      </c>
      <c r="Q2375">
        <v>225</v>
      </c>
      <c r="R2375">
        <v>136</v>
      </c>
      <c r="S2375">
        <v>171</v>
      </c>
      <c r="T2375">
        <f>(Data[[#This Row],[mean_r]]/256)*100</f>
        <v>87.890625</v>
      </c>
      <c r="U2375">
        <f>(Data[[#This Row],[mean_g]]/256)*100</f>
        <v>53.125</v>
      </c>
      <c r="V2375">
        <f>(Data[[#This Row],[mean_b]]/256)*100</f>
        <v>66.796875</v>
      </c>
      <c r="W2375">
        <v>0.75600000000000001</v>
      </c>
      <c r="X2375" t="s">
        <v>63</v>
      </c>
      <c r="Y2375" t="s">
        <v>40</v>
      </c>
      <c r="Z2375">
        <v>4833</v>
      </c>
      <c r="AA2375">
        <v>2.88</v>
      </c>
      <c r="AB2375">
        <v>13.7</v>
      </c>
      <c r="AC2375">
        <v>38.700000000000003</v>
      </c>
      <c r="AD2375">
        <v>222278</v>
      </c>
      <c r="AE2375">
        <v>95.3</v>
      </c>
      <c r="AF2375">
        <v>33.299999999999997</v>
      </c>
      <c r="AG2375" t="s">
        <v>46</v>
      </c>
      <c r="AH2375" t="s">
        <v>42</v>
      </c>
      <c r="AI2375" t="s">
        <v>43</v>
      </c>
      <c r="AJ2375">
        <v>60</v>
      </c>
      <c r="AK2375">
        <v>512</v>
      </c>
      <c r="AL2375">
        <v>0.86240000000000006</v>
      </c>
      <c r="AM2375">
        <v>0.70940000000000003</v>
      </c>
      <c r="AN2375">
        <v>0.61270000000000002</v>
      </c>
      <c r="AO2375">
        <f>Data[[#This Row],[labeller_confidence_score]]-Data[[#This Row],[cytodiffusion_classification_confidence]]</f>
        <v>-9.6700000000000008E-2</v>
      </c>
    </row>
    <row r="2376" spans="1:41" x14ac:dyDescent="0.3">
      <c r="A2376" t="s">
        <v>2449</v>
      </c>
      <c r="B2376" t="s">
        <v>62</v>
      </c>
      <c r="C2376">
        <v>0</v>
      </c>
      <c r="D2376" t="s">
        <v>50</v>
      </c>
      <c r="E2376">
        <v>9.74</v>
      </c>
      <c r="F2376">
        <v>87.5</v>
      </c>
      <c r="G2376">
        <v>0.81299999999999994</v>
      </c>
      <c r="H2376">
        <v>0.26900000000000002</v>
      </c>
      <c r="I2376">
        <f>Data[[#This Row],[nucleus_area_pct]]/Data[[#This Row],[cytoplasm_ratio]]</f>
        <v>325.27881040892191</v>
      </c>
      <c r="J2376">
        <v>0.89900000000000002</v>
      </c>
      <c r="K2376">
        <v>0.22800000000000001</v>
      </c>
      <c r="L2376">
        <v>0.92</v>
      </c>
      <c r="M2376">
        <v>1</v>
      </c>
      <c r="N2376">
        <v>0.95899999999999996</v>
      </c>
      <c r="O2376">
        <v>277</v>
      </c>
      <c r="P2376">
        <v>67</v>
      </c>
      <c r="Q2376">
        <v>188</v>
      </c>
      <c r="R2376">
        <v>184</v>
      </c>
      <c r="S2376">
        <v>192</v>
      </c>
      <c r="T2376">
        <f>(Data[[#This Row],[mean_r]]/256)*100</f>
        <v>73.4375</v>
      </c>
      <c r="U2376">
        <f>(Data[[#This Row],[mean_g]]/256)*100</f>
        <v>71.875</v>
      </c>
      <c r="V2376">
        <f>(Data[[#This Row],[mean_b]]/256)*100</f>
        <v>75</v>
      </c>
      <c r="W2376">
        <v>0.67800000000000005</v>
      </c>
      <c r="X2376" t="s">
        <v>39</v>
      </c>
      <c r="Y2376" t="s">
        <v>40</v>
      </c>
      <c r="Z2376">
        <v>6463</v>
      </c>
      <c r="AA2376">
        <v>3.77</v>
      </c>
      <c r="AB2376">
        <v>13.2</v>
      </c>
      <c r="AC2376">
        <v>43.1</v>
      </c>
      <c r="AD2376">
        <v>281724</v>
      </c>
      <c r="AE2376">
        <v>92.4</v>
      </c>
      <c r="AF2376">
        <v>31.9</v>
      </c>
      <c r="AG2376" t="s">
        <v>41</v>
      </c>
      <c r="AH2376" t="s">
        <v>68</v>
      </c>
      <c r="AI2376" t="s">
        <v>43</v>
      </c>
      <c r="AJ2376">
        <v>100</v>
      </c>
      <c r="AK2376">
        <v>360</v>
      </c>
      <c r="AL2376">
        <v>0</v>
      </c>
      <c r="AM2376">
        <v>0.93489999999999995</v>
      </c>
      <c r="AN2376">
        <v>0.84389999999999998</v>
      </c>
      <c r="AO2376">
        <f>Data[[#This Row],[labeller_confidence_score]]-Data[[#This Row],[cytodiffusion_classification_confidence]]</f>
        <v>-9.099999999999997E-2</v>
      </c>
    </row>
    <row r="2377" spans="1:41" x14ac:dyDescent="0.3">
      <c r="A2377" t="s">
        <v>2450</v>
      </c>
      <c r="B2377" t="s">
        <v>54</v>
      </c>
      <c r="C2377">
        <v>0</v>
      </c>
      <c r="D2377" t="s">
        <v>54</v>
      </c>
      <c r="E2377">
        <v>6.59</v>
      </c>
      <c r="F2377">
        <v>0</v>
      </c>
      <c r="G2377">
        <v>0</v>
      </c>
      <c r="H2377">
        <v>1</v>
      </c>
      <c r="I2377">
        <f>Data[[#This Row],[nucleus_area_pct]]/Data[[#This Row],[cytoplasm_ratio]]</f>
        <v>0</v>
      </c>
      <c r="J2377">
        <v>0.84299999999999997</v>
      </c>
      <c r="K2377">
        <v>0.24299999999999999</v>
      </c>
      <c r="L2377">
        <v>0.69</v>
      </c>
      <c r="M2377">
        <v>1</v>
      </c>
      <c r="N2377">
        <v>1</v>
      </c>
      <c r="O2377">
        <v>193</v>
      </c>
      <c r="P2377">
        <v>47</v>
      </c>
      <c r="Q2377">
        <v>222</v>
      </c>
      <c r="R2377">
        <v>126</v>
      </c>
      <c r="S2377">
        <v>115</v>
      </c>
      <c r="T2377">
        <f>(Data[[#This Row],[mean_r]]/256)*100</f>
        <v>86.71875</v>
      </c>
      <c r="U2377">
        <f>(Data[[#This Row],[mean_g]]/256)*100</f>
        <v>49.21875</v>
      </c>
      <c r="V2377">
        <f>(Data[[#This Row],[mean_b]]/256)*100</f>
        <v>44.921875</v>
      </c>
      <c r="W2377">
        <v>0.46400000000000002</v>
      </c>
      <c r="X2377" t="s">
        <v>39</v>
      </c>
      <c r="Y2377" t="s">
        <v>45</v>
      </c>
      <c r="Z2377">
        <v>11386</v>
      </c>
      <c r="AA2377">
        <v>4.54</v>
      </c>
      <c r="AB2377">
        <v>15.9</v>
      </c>
      <c r="AC2377">
        <v>32.6</v>
      </c>
      <c r="AD2377">
        <v>353199</v>
      </c>
      <c r="AE2377">
        <v>79.7</v>
      </c>
      <c r="AF2377">
        <v>34.299999999999997</v>
      </c>
      <c r="AG2377" t="s">
        <v>46</v>
      </c>
      <c r="AH2377" t="s">
        <v>47</v>
      </c>
      <c r="AI2377" t="s">
        <v>56</v>
      </c>
      <c r="AJ2377">
        <v>60</v>
      </c>
      <c r="AK2377">
        <v>360</v>
      </c>
      <c r="AL2377">
        <v>9.5100000000000004E-2</v>
      </c>
      <c r="AM2377">
        <v>0.94299999999999995</v>
      </c>
      <c r="AN2377">
        <v>0.9254</v>
      </c>
      <c r="AO2377">
        <f>Data[[#This Row],[labeller_confidence_score]]-Data[[#This Row],[cytodiffusion_classification_confidence]]</f>
        <v>-1.7599999999999949E-2</v>
      </c>
    </row>
    <row r="2378" spans="1:41" x14ac:dyDescent="0.3">
      <c r="A2378" t="s">
        <v>2451</v>
      </c>
      <c r="B2378" t="s">
        <v>60</v>
      </c>
      <c r="C2378">
        <v>0</v>
      </c>
      <c r="D2378" t="s">
        <v>50</v>
      </c>
      <c r="E2378">
        <v>16.88</v>
      </c>
      <c r="F2378">
        <v>63.6</v>
      </c>
      <c r="G2378">
        <v>0.46700000000000003</v>
      </c>
      <c r="H2378">
        <v>0.42</v>
      </c>
      <c r="I2378">
        <f>Data[[#This Row],[nucleus_area_pct]]/Data[[#This Row],[cytoplasm_ratio]]</f>
        <v>151.42857142857144</v>
      </c>
      <c r="J2378">
        <v>0.75</v>
      </c>
      <c r="K2378">
        <v>0.52800000000000002</v>
      </c>
      <c r="L2378">
        <v>2.2999999999999998</v>
      </c>
      <c r="M2378">
        <v>1.4</v>
      </c>
      <c r="N2378">
        <v>0.85799999999999998</v>
      </c>
      <c r="O2378">
        <v>565</v>
      </c>
      <c r="P2378">
        <v>84</v>
      </c>
      <c r="Q2378">
        <v>207</v>
      </c>
      <c r="R2378">
        <v>148</v>
      </c>
      <c r="S2378">
        <v>174</v>
      </c>
      <c r="T2378">
        <f>(Data[[#This Row],[mean_r]]/256)*100</f>
        <v>80.859375</v>
      </c>
      <c r="U2378">
        <f>(Data[[#This Row],[mean_g]]/256)*100</f>
        <v>57.8125</v>
      </c>
      <c r="V2378">
        <f>(Data[[#This Row],[mean_b]]/256)*100</f>
        <v>67.96875</v>
      </c>
      <c r="W2378">
        <v>0.61199999999999999</v>
      </c>
      <c r="X2378" t="s">
        <v>63</v>
      </c>
      <c r="Y2378" t="s">
        <v>45</v>
      </c>
      <c r="Z2378">
        <v>5731</v>
      </c>
      <c r="AA2378">
        <v>3.85</v>
      </c>
      <c r="AB2378">
        <v>12.6</v>
      </c>
      <c r="AC2378">
        <v>39.1</v>
      </c>
      <c r="AD2378">
        <v>216081</v>
      </c>
      <c r="AE2378">
        <v>90.6</v>
      </c>
      <c r="AF2378">
        <v>35.200000000000003</v>
      </c>
      <c r="AG2378" t="s">
        <v>46</v>
      </c>
      <c r="AH2378" t="s">
        <v>47</v>
      </c>
      <c r="AI2378" t="s">
        <v>52</v>
      </c>
      <c r="AJ2378">
        <v>100</v>
      </c>
      <c r="AK2378">
        <v>256</v>
      </c>
      <c r="AL2378">
        <v>8.5000000000000006E-2</v>
      </c>
      <c r="AM2378">
        <v>0.89859999999999995</v>
      </c>
      <c r="AN2378">
        <v>1</v>
      </c>
      <c r="AO2378">
        <f>Data[[#This Row],[labeller_confidence_score]]-Data[[#This Row],[cytodiffusion_classification_confidence]]</f>
        <v>0.10140000000000005</v>
      </c>
    </row>
    <row r="2379" spans="1:41" x14ac:dyDescent="0.3">
      <c r="A2379" t="s">
        <v>2452</v>
      </c>
      <c r="B2379" t="s">
        <v>62</v>
      </c>
      <c r="C2379">
        <v>0</v>
      </c>
      <c r="D2379" t="s">
        <v>50</v>
      </c>
      <c r="E2379">
        <v>9.1</v>
      </c>
      <c r="F2379">
        <v>77.8</v>
      </c>
      <c r="G2379">
        <v>0.89500000000000002</v>
      </c>
      <c r="H2379">
        <v>0.23799999999999999</v>
      </c>
      <c r="I2379">
        <f>Data[[#This Row],[nucleus_area_pct]]/Data[[#This Row],[cytoplasm_ratio]]</f>
        <v>326.89075630252103</v>
      </c>
      <c r="J2379">
        <v>0.91600000000000004</v>
      </c>
      <c r="K2379">
        <v>0.246</v>
      </c>
      <c r="L2379">
        <v>1.04</v>
      </c>
      <c r="M2379">
        <v>1</v>
      </c>
      <c r="N2379">
        <v>0.93100000000000005</v>
      </c>
      <c r="O2379">
        <v>296</v>
      </c>
      <c r="P2379">
        <v>61</v>
      </c>
      <c r="Q2379">
        <v>181</v>
      </c>
      <c r="R2379">
        <v>159</v>
      </c>
      <c r="S2379">
        <v>191</v>
      </c>
      <c r="T2379">
        <f>(Data[[#This Row],[mean_r]]/256)*100</f>
        <v>70.703125</v>
      </c>
      <c r="U2379">
        <f>(Data[[#This Row],[mean_g]]/256)*100</f>
        <v>62.109375</v>
      </c>
      <c r="V2379">
        <f>(Data[[#This Row],[mean_b]]/256)*100</f>
        <v>74.609375</v>
      </c>
      <c r="W2379">
        <v>0.66700000000000004</v>
      </c>
      <c r="X2379" t="s">
        <v>51</v>
      </c>
      <c r="Y2379" t="s">
        <v>45</v>
      </c>
      <c r="Z2379">
        <v>8821</v>
      </c>
      <c r="AA2379">
        <v>5.57</v>
      </c>
      <c r="AB2379">
        <v>14.7</v>
      </c>
      <c r="AC2379">
        <v>50.1</v>
      </c>
      <c r="AD2379">
        <v>155807</v>
      </c>
      <c r="AE2379">
        <v>102.6</v>
      </c>
      <c r="AF2379">
        <v>35.5</v>
      </c>
      <c r="AG2379" t="s">
        <v>64</v>
      </c>
      <c r="AH2379" t="s">
        <v>47</v>
      </c>
      <c r="AI2379" t="s">
        <v>52</v>
      </c>
      <c r="AJ2379">
        <v>100</v>
      </c>
      <c r="AK2379">
        <v>512</v>
      </c>
      <c r="AL2379">
        <v>0.14979999999999999</v>
      </c>
      <c r="AM2379">
        <v>0.85770000000000002</v>
      </c>
      <c r="AN2379">
        <v>0.89419999999999999</v>
      </c>
      <c r="AO2379">
        <f>Data[[#This Row],[labeller_confidence_score]]-Data[[#This Row],[cytodiffusion_classification_confidence]]</f>
        <v>3.6499999999999977E-2</v>
      </c>
    </row>
    <row r="2380" spans="1:41" x14ac:dyDescent="0.3">
      <c r="A2380" t="s">
        <v>2453</v>
      </c>
      <c r="B2380" t="s">
        <v>60</v>
      </c>
      <c r="C2380">
        <v>0</v>
      </c>
      <c r="D2380" t="s">
        <v>50</v>
      </c>
      <c r="E2380">
        <v>16.48</v>
      </c>
      <c r="F2380">
        <v>58.5</v>
      </c>
      <c r="G2380">
        <v>0.38400000000000001</v>
      </c>
      <c r="H2380">
        <v>0.33900000000000002</v>
      </c>
      <c r="I2380">
        <f>Data[[#This Row],[nucleus_area_pct]]/Data[[#This Row],[cytoplasm_ratio]]</f>
        <v>172.56637168141592</v>
      </c>
      <c r="J2380">
        <v>0.70699999999999996</v>
      </c>
      <c r="K2380">
        <v>0.51500000000000001</v>
      </c>
      <c r="L2380">
        <v>1.82</v>
      </c>
      <c r="M2380">
        <v>1.4</v>
      </c>
      <c r="N2380">
        <v>0.754</v>
      </c>
      <c r="O2380">
        <v>498</v>
      </c>
      <c r="P2380">
        <v>65</v>
      </c>
      <c r="Q2380">
        <v>212</v>
      </c>
      <c r="R2380">
        <v>158</v>
      </c>
      <c r="S2380">
        <v>164</v>
      </c>
      <c r="T2380">
        <f>(Data[[#This Row],[mean_r]]/256)*100</f>
        <v>82.8125</v>
      </c>
      <c r="U2380">
        <f>(Data[[#This Row],[mean_g]]/256)*100</f>
        <v>61.71875</v>
      </c>
      <c r="V2380">
        <f>(Data[[#This Row],[mean_b]]/256)*100</f>
        <v>64.0625</v>
      </c>
      <c r="W2380">
        <v>0.69399999999999995</v>
      </c>
      <c r="X2380" t="s">
        <v>51</v>
      </c>
      <c r="Y2380" t="s">
        <v>40</v>
      </c>
      <c r="Z2380">
        <v>11037</v>
      </c>
      <c r="AA2380">
        <v>4.93</v>
      </c>
      <c r="AB2380">
        <v>12.2</v>
      </c>
      <c r="AC2380">
        <v>42.8</v>
      </c>
      <c r="AD2380">
        <v>273030</v>
      </c>
      <c r="AE2380">
        <v>89.5</v>
      </c>
      <c r="AF2380">
        <v>35.5</v>
      </c>
      <c r="AG2380" t="s">
        <v>64</v>
      </c>
      <c r="AH2380" t="s">
        <v>42</v>
      </c>
      <c r="AI2380" t="s">
        <v>43</v>
      </c>
      <c r="AJ2380">
        <v>60</v>
      </c>
      <c r="AK2380">
        <v>256</v>
      </c>
      <c r="AL2380">
        <v>7.0699999999999999E-2</v>
      </c>
      <c r="AM2380">
        <v>0.88649999999999995</v>
      </c>
      <c r="AN2380">
        <v>0.94059999999999999</v>
      </c>
      <c r="AO2380">
        <f>Data[[#This Row],[labeller_confidence_score]]-Data[[#This Row],[cytodiffusion_classification_confidence]]</f>
        <v>5.4100000000000037E-2</v>
      </c>
    </row>
    <row r="2381" spans="1:41" x14ac:dyDescent="0.3">
      <c r="A2381" t="s">
        <v>2454</v>
      </c>
      <c r="B2381" t="s">
        <v>81</v>
      </c>
      <c r="C2381">
        <v>1</v>
      </c>
      <c r="D2381" t="s">
        <v>82</v>
      </c>
      <c r="E2381">
        <v>15.47</v>
      </c>
      <c r="F2381">
        <v>96.8</v>
      </c>
      <c r="G2381">
        <v>0.308</v>
      </c>
      <c r="H2381">
        <v>0.187</v>
      </c>
      <c r="I2381">
        <f>Data[[#This Row],[nucleus_area_pct]]/Data[[#This Row],[cytoplasm_ratio]]</f>
        <v>517.64705882352939</v>
      </c>
      <c r="J2381">
        <v>0.78500000000000003</v>
      </c>
      <c r="K2381">
        <v>0.22700000000000001</v>
      </c>
      <c r="L2381">
        <v>1.02</v>
      </c>
      <c r="M2381">
        <v>1</v>
      </c>
      <c r="N2381">
        <v>0.82799999999999996</v>
      </c>
      <c r="O2381">
        <v>666</v>
      </c>
      <c r="P2381">
        <v>92</v>
      </c>
      <c r="Q2381">
        <v>199</v>
      </c>
      <c r="R2381">
        <v>151</v>
      </c>
      <c r="S2381">
        <v>193</v>
      </c>
      <c r="T2381">
        <f>(Data[[#This Row],[mean_r]]/256)*100</f>
        <v>77.734375</v>
      </c>
      <c r="U2381">
        <f>(Data[[#This Row],[mean_g]]/256)*100</f>
        <v>58.984375</v>
      </c>
      <c r="V2381">
        <f>(Data[[#This Row],[mean_b]]/256)*100</f>
        <v>75.390625</v>
      </c>
      <c r="W2381">
        <v>0.51500000000000001</v>
      </c>
      <c r="X2381" t="s">
        <v>51</v>
      </c>
      <c r="Y2381" t="s">
        <v>40</v>
      </c>
      <c r="Z2381">
        <v>7400</v>
      </c>
      <c r="AA2381">
        <v>3.28</v>
      </c>
      <c r="AB2381">
        <v>13.2</v>
      </c>
      <c r="AC2381">
        <v>36.700000000000003</v>
      </c>
      <c r="AD2381">
        <v>279124</v>
      </c>
      <c r="AE2381">
        <v>98.7</v>
      </c>
      <c r="AF2381">
        <v>34.200000000000003</v>
      </c>
      <c r="AG2381" t="s">
        <v>64</v>
      </c>
      <c r="AH2381" t="s">
        <v>68</v>
      </c>
      <c r="AI2381" t="s">
        <v>52</v>
      </c>
      <c r="AJ2381">
        <v>100</v>
      </c>
      <c r="AK2381">
        <v>360</v>
      </c>
      <c r="AL2381">
        <v>0.86229999999999996</v>
      </c>
      <c r="AM2381">
        <v>0.75360000000000005</v>
      </c>
      <c r="AN2381">
        <v>0.6825</v>
      </c>
      <c r="AO2381">
        <f>Data[[#This Row],[labeller_confidence_score]]-Data[[#This Row],[cytodiffusion_classification_confidence]]</f>
        <v>-7.1100000000000052E-2</v>
      </c>
    </row>
    <row r="2382" spans="1:41" x14ac:dyDescent="0.3">
      <c r="A2382" t="s">
        <v>2455</v>
      </c>
      <c r="B2382" t="s">
        <v>87</v>
      </c>
      <c r="C2382">
        <v>0</v>
      </c>
      <c r="D2382" t="s">
        <v>50</v>
      </c>
      <c r="E2382">
        <v>15.42</v>
      </c>
      <c r="F2382">
        <v>53.8</v>
      </c>
      <c r="G2382">
        <v>0.61399999999999999</v>
      </c>
      <c r="H2382">
        <v>0.42799999999999999</v>
      </c>
      <c r="I2382">
        <f>Data[[#This Row],[nucleus_area_pct]]/Data[[#This Row],[cytoplasm_ratio]]</f>
        <v>125.70093457943925</v>
      </c>
      <c r="J2382">
        <v>0.84</v>
      </c>
      <c r="K2382">
        <v>0.34699999999999998</v>
      </c>
      <c r="L2382">
        <v>4.05</v>
      </c>
      <c r="M2382">
        <v>2.5</v>
      </c>
      <c r="N2382">
        <v>0.74299999999999999</v>
      </c>
      <c r="O2382">
        <v>379</v>
      </c>
      <c r="P2382">
        <v>68</v>
      </c>
      <c r="Q2382">
        <v>237</v>
      </c>
      <c r="R2382">
        <v>137</v>
      </c>
      <c r="S2382">
        <v>182</v>
      </c>
      <c r="T2382">
        <f>(Data[[#This Row],[mean_r]]/256)*100</f>
        <v>92.578125</v>
      </c>
      <c r="U2382">
        <f>(Data[[#This Row],[mean_g]]/256)*100</f>
        <v>53.515625</v>
      </c>
      <c r="V2382">
        <f>(Data[[#This Row],[mean_b]]/256)*100</f>
        <v>71.09375</v>
      </c>
      <c r="W2382">
        <v>0.622</v>
      </c>
      <c r="X2382" t="s">
        <v>51</v>
      </c>
      <c r="Y2382" t="s">
        <v>40</v>
      </c>
      <c r="Z2382">
        <v>3899</v>
      </c>
      <c r="AA2382">
        <v>4.8</v>
      </c>
      <c r="AB2382">
        <v>18.5</v>
      </c>
      <c r="AC2382">
        <v>51.7</v>
      </c>
      <c r="AD2382">
        <v>336043</v>
      </c>
      <c r="AE2382">
        <v>94.8</v>
      </c>
      <c r="AF2382">
        <v>33.1</v>
      </c>
      <c r="AG2382" t="s">
        <v>46</v>
      </c>
      <c r="AH2382" t="s">
        <v>68</v>
      </c>
      <c r="AI2382" t="s">
        <v>56</v>
      </c>
      <c r="AJ2382">
        <v>60</v>
      </c>
      <c r="AK2382">
        <v>224</v>
      </c>
      <c r="AL2382">
        <v>6.9599999999999995E-2</v>
      </c>
      <c r="AM2382">
        <v>0.84789999999999999</v>
      </c>
      <c r="AN2382">
        <v>0.9647</v>
      </c>
      <c r="AO2382">
        <f>Data[[#This Row],[labeller_confidence_score]]-Data[[#This Row],[cytodiffusion_classification_confidence]]</f>
        <v>0.11680000000000001</v>
      </c>
    </row>
    <row r="2383" spans="1:41" x14ac:dyDescent="0.3">
      <c r="A2383" t="s">
        <v>2456</v>
      </c>
      <c r="B2383" t="s">
        <v>54</v>
      </c>
      <c r="C2383">
        <v>0</v>
      </c>
      <c r="D2383" t="s">
        <v>54</v>
      </c>
      <c r="E2383">
        <v>7.27</v>
      </c>
      <c r="F2383">
        <v>0</v>
      </c>
      <c r="G2383">
        <v>0</v>
      </c>
      <c r="H2383">
        <v>1</v>
      </c>
      <c r="I2383">
        <f>Data[[#This Row],[nucleus_area_pct]]/Data[[#This Row],[cytoplasm_ratio]]</f>
        <v>0</v>
      </c>
      <c r="J2383">
        <v>0.86899999999999999</v>
      </c>
      <c r="K2383">
        <v>0.20100000000000001</v>
      </c>
      <c r="L2383">
        <v>0.49</v>
      </c>
      <c r="M2383">
        <v>1</v>
      </c>
      <c r="N2383">
        <v>0.98199999999999998</v>
      </c>
      <c r="O2383">
        <v>149</v>
      </c>
      <c r="P2383">
        <v>45</v>
      </c>
      <c r="Q2383">
        <v>221</v>
      </c>
      <c r="R2383">
        <v>122</v>
      </c>
      <c r="S2383">
        <v>131</v>
      </c>
      <c r="T2383">
        <f>(Data[[#This Row],[mean_r]]/256)*100</f>
        <v>86.328125</v>
      </c>
      <c r="U2383">
        <f>(Data[[#This Row],[mean_g]]/256)*100</f>
        <v>47.65625</v>
      </c>
      <c r="V2383">
        <f>(Data[[#This Row],[mean_b]]/256)*100</f>
        <v>51.171875</v>
      </c>
      <c r="W2383">
        <v>0.499</v>
      </c>
      <c r="X2383" t="s">
        <v>51</v>
      </c>
      <c r="Y2383" t="s">
        <v>45</v>
      </c>
      <c r="Z2383">
        <v>2757</v>
      </c>
      <c r="AA2383">
        <v>4.9400000000000004</v>
      </c>
      <c r="AB2383">
        <v>14.5</v>
      </c>
      <c r="AC2383">
        <v>38.200000000000003</v>
      </c>
      <c r="AD2383">
        <v>126423</v>
      </c>
      <c r="AE2383">
        <v>107.8</v>
      </c>
      <c r="AF2383">
        <v>37.200000000000003</v>
      </c>
      <c r="AG2383" t="s">
        <v>46</v>
      </c>
      <c r="AH2383" t="s">
        <v>42</v>
      </c>
      <c r="AI2383" t="s">
        <v>56</v>
      </c>
      <c r="AJ2383">
        <v>60</v>
      </c>
      <c r="AK2383">
        <v>512</v>
      </c>
      <c r="AL2383">
        <v>6.6900000000000001E-2</v>
      </c>
      <c r="AM2383">
        <v>0.94120000000000004</v>
      </c>
      <c r="AN2383">
        <v>1</v>
      </c>
      <c r="AO2383">
        <f>Data[[#This Row],[labeller_confidence_score]]-Data[[#This Row],[cytodiffusion_classification_confidence]]</f>
        <v>5.8799999999999963E-2</v>
      </c>
    </row>
    <row r="2384" spans="1:41" x14ac:dyDescent="0.3">
      <c r="A2384" t="s">
        <v>2457</v>
      </c>
      <c r="B2384" t="s">
        <v>62</v>
      </c>
      <c r="C2384">
        <v>0</v>
      </c>
      <c r="D2384" t="s">
        <v>50</v>
      </c>
      <c r="E2384">
        <v>8.07</v>
      </c>
      <c r="F2384">
        <v>80.3</v>
      </c>
      <c r="G2384">
        <v>0.79400000000000004</v>
      </c>
      <c r="H2384">
        <v>0.20399999999999999</v>
      </c>
      <c r="I2384">
        <f>Data[[#This Row],[nucleus_area_pct]]/Data[[#This Row],[cytoplasm_ratio]]</f>
        <v>393.62745098039215</v>
      </c>
      <c r="J2384">
        <v>0.85399999999999998</v>
      </c>
      <c r="K2384">
        <v>0.21099999999999999</v>
      </c>
      <c r="L2384">
        <v>1.1100000000000001</v>
      </c>
      <c r="M2384">
        <v>1.2</v>
      </c>
      <c r="N2384">
        <v>0.91200000000000003</v>
      </c>
      <c r="O2384">
        <v>333</v>
      </c>
      <c r="P2384">
        <v>67</v>
      </c>
      <c r="Q2384">
        <v>184</v>
      </c>
      <c r="R2384">
        <v>151</v>
      </c>
      <c r="S2384">
        <v>211</v>
      </c>
      <c r="T2384">
        <f>(Data[[#This Row],[mean_r]]/256)*100</f>
        <v>71.875</v>
      </c>
      <c r="U2384">
        <f>(Data[[#This Row],[mean_g]]/256)*100</f>
        <v>58.984375</v>
      </c>
      <c r="V2384">
        <f>(Data[[#This Row],[mean_b]]/256)*100</f>
        <v>82.421875</v>
      </c>
      <c r="W2384">
        <v>0.73099999999999998</v>
      </c>
      <c r="X2384" t="s">
        <v>51</v>
      </c>
      <c r="Y2384" t="s">
        <v>40</v>
      </c>
      <c r="Z2384">
        <v>6709</v>
      </c>
      <c r="AA2384">
        <v>6.81</v>
      </c>
      <c r="AB2384">
        <v>13.8</v>
      </c>
      <c r="AC2384">
        <v>40</v>
      </c>
      <c r="AD2384">
        <v>281493</v>
      </c>
      <c r="AE2384">
        <v>92.2</v>
      </c>
      <c r="AF2384">
        <v>33.5</v>
      </c>
      <c r="AG2384" t="s">
        <v>46</v>
      </c>
      <c r="AH2384" t="s">
        <v>47</v>
      </c>
      <c r="AI2384" t="s">
        <v>56</v>
      </c>
      <c r="AJ2384">
        <v>60</v>
      </c>
      <c r="AK2384">
        <v>360</v>
      </c>
      <c r="AL2384">
        <v>5.6300000000000003E-2</v>
      </c>
      <c r="AM2384">
        <v>0.88849999999999996</v>
      </c>
      <c r="AN2384">
        <v>0.99609999999999999</v>
      </c>
      <c r="AO2384">
        <f>Data[[#This Row],[labeller_confidence_score]]-Data[[#This Row],[cytodiffusion_classification_confidence]]</f>
        <v>0.10760000000000003</v>
      </c>
    </row>
    <row r="2385" spans="1:41" x14ac:dyDescent="0.3">
      <c r="A2385" t="s">
        <v>2458</v>
      </c>
      <c r="B2385" t="s">
        <v>106</v>
      </c>
      <c r="C2385">
        <v>1</v>
      </c>
      <c r="D2385" t="s">
        <v>82</v>
      </c>
      <c r="E2385">
        <v>14.31</v>
      </c>
      <c r="F2385">
        <v>82.1</v>
      </c>
      <c r="G2385">
        <v>0.48899999999999999</v>
      </c>
      <c r="H2385">
        <v>0.22</v>
      </c>
      <c r="I2385">
        <f>Data[[#This Row],[nucleus_area_pct]]/Data[[#This Row],[cytoplasm_ratio]]</f>
        <v>373.18181818181813</v>
      </c>
      <c r="J2385">
        <v>0.83299999999999996</v>
      </c>
      <c r="K2385">
        <v>0.312</v>
      </c>
      <c r="L2385">
        <v>0.65</v>
      </c>
      <c r="M2385">
        <v>1.1000000000000001</v>
      </c>
      <c r="N2385">
        <v>0.81200000000000006</v>
      </c>
      <c r="O2385">
        <v>554</v>
      </c>
      <c r="P2385">
        <v>78</v>
      </c>
      <c r="Q2385">
        <v>204</v>
      </c>
      <c r="R2385">
        <v>171</v>
      </c>
      <c r="S2385">
        <v>209</v>
      </c>
      <c r="T2385">
        <f>(Data[[#This Row],[mean_r]]/256)*100</f>
        <v>79.6875</v>
      </c>
      <c r="U2385">
        <f>(Data[[#This Row],[mean_g]]/256)*100</f>
        <v>66.796875</v>
      </c>
      <c r="V2385">
        <f>(Data[[#This Row],[mean_b]]/256)*100</f>
        <v>81.640625</v>
      </c>
      <c r="W2385">
        <v>0.67</v>
      </c>
      <c r="X2385" t="s">
        <v>51</v>
      </c>
      <c r="Y2385" t="s">
        <v>40</v>
      </c>
      <c r="Z2385">
        <v>4110</v>
      </c>
      <c r="AA2385">
        <v>4.5599999999999996</v>
      </c>
      <c r="AB2385">
        <v>12.7</v>
      </c>
      <c r="AC2385">
        <v>48</v>
      </c>
      <c r="AD2385">
        <v>305034</v>
      </c>
      <c r="AE2385">
        <v>80.5</v>
      </c>
      <c r="AF2385">
        <v>34.200000000000003</v>
      </c>
      <c r="AG2385" t="s">
        <v>64</v>
      </c>
      <c r="AH2385" t="s">
        <v>47</v>
      </c>
      <c r="AI2385" t="s">
        <v>43</v>
      </c>
      <c r="AJ2385">
        <v>40</v>
      </c>
      <c r="AK2385">
        <v>512</v>
      </c>
      <c r="AL2385">
        <v>0.9103</v>
      </c>
      <c r="AM2385">
        <v>0.60729999999999995</v>
      </c>
      <c r="AN2385">
        <v>0.79890000000000005</v>
      </c>
      <c r="AO2385">
        <f>Data[[#This Row],[labeller_confidence_score]]-Data[[#This Row],[cytodiffusion_classification_confidence]]</f>
        <v>0.1916000000000001</v>
      </c>
    </row>
    <row r="2386" spans="1:41" x14ac:dyDescent="0.3">
      <c r="A2386" t="s">
        <v>2459</v>
      </c>
      <c r="B2386" t="s">
        <v>49</v>
      </c>
      <c r="C2386">
        <v>0</v>
      </c>
      <c r="D2386" t="s">
        <v>50</v>
      </c>
      <c r="E2386">
        <v>11.17</v>
      </c>
      <c r="F2386">
        <v>50.3</v>
      </c>
      <c r="G2386">
        <v>0.59299999999999997</v>
      </c>
      <c r="H2386">
        <v>0.52300000000000002</v>
      </c>
      <c r="I2386">
        <f>Data[[#This Row],[nucleus_area_pct]]/Data[[#This Row],[cytoplasm_ratio]]</f>
        <v>96.175908221797314</v>
      </c>
      <c r="J2386">
        <v>0.80900000000000005</v>
      </c>
      <c r="K2386">
        <v>0.38200000000000001</v>
      </c>
      <c r="L2386">
        <v>3.36</v>
      </c>
      <c r="M2386">
        <v>3.6</v>
      </c>
      <c r="N2386">
        <v>0.76400000000000001</v>
      </c>
      <c r="O2386">
        <v>357</v>
      </c>
      <c r="P2386">
        <v>71</v>
      </c>
      <c r="Q2386">
        <v>211</v>
      </c>
      <c r="R2386">
        <v>160</v>
      </c>
      <c r="S2386">
        <v>195</v>
      </c>
      <c r="T2386">
        <f>(Data[[#This Row],[mean_r]]/256)*100</f>
        <v>82.421875</v>
      </c>
      <c r="U2386">
        <f>(Data[[#This Row],[mean_g]]/256)*100</f>
        <v>62.5</v>
      </c>
      <c r="V2386">
        <f>(Data[[#This Row],[mean_b]]/256)*100</f>
        <v>76.171875</v>
      </c>
      <c r="W2386">
        <v>0.63500000000000001</v>
      </c>
      <c r="X2386" t="s">
        <v>51</v>
      </c>
      <c r="Y2386" t="s">
        <v>45</v>
      </c>
      <c r="Z2386">
        <v>8407</v>
      </c>
      <c r="AA2386">
        <v>4.37</v>
      </c>
      <c r="AB2386">
        <v>14.4</v>
      </c>
      <c r="AC2386">
        <v>36.4</v>
      </c>
      <c r="AD2386">
        <v>392609</v>
      </c>
      <c r="AE2386">
        <v>93.3</v>
      </c>
      <c r="AF2386">
        <v>32.5</v>
      </c>
      <c r="AG2386" t="s">
        <v>64</v>
      </c>
      <c r="AH2386" t="s">
        <v>42</v>
      </c>
      <c r="AI2386" t="s">
        <v>52</v>
      </c>
      <c r="AJ2386">
        <v>100</v>
      </c>
      <c r="AK2386">
        <v>224</v>
      </c>
      <c r="AL2386">
        <v>0.1618</v>
      </c>
      <c r="AM2386">
        <v>0.89</v>
      </c>
      <c r="AN2386">
        <v>0.94220000000000004</v>
      </c>
      <c r="AO2386">
        <f>Data[[#This Row],[labeller_confidence_score]]-Data[[#This Row],[cytodiffusion_classification_confidence]]</f>
        <v>5.2200000000000024E-2</v>
      </c>
    </row>
    <row r="2387" spans="1:41" x14ac:dyDescent="0.3">
      <c r="A2387" t="s">
        <v>2460</v>
      </c>
      <c r="B2387" t="s">
        <v>49</v>
      </c>
      <c r="C2387">
        <v>0</v>
      </c>
      <c r="D2387" t="s">
        <v>50</v>
      </c>
      <c r="E2387">
        <v>12.46</v>
      </c>
      <c r="F2387">
        <v>58.6</v>
      </c>
      <c r="G2387">
        <v>0.39200000000000002</v>
      </c>
      <c r="H2387">
        <v>0.45700000000000002</v>
      </c>
      <c r="I2387">
        <f>Data[[#This Row],[nucleus_area_pct]]/Data[[#This Row],[cytoplasm_ratio]]</f>
        <v>128.22757111597375</v>
      </c>
      <c r="J2387">
        <v>0.76900000000000002</v>
      </c>
      <c r="K2387">
        <v>0.45600000000000002</v>
      </c>
      <c r="L2387">
        <v>3.39</v>
      </c>
      <c r="M2387">
        <v>3.8</v>
      </c>
      <c r="N2387">
        <v>0.79600000000000004</v>
      </c>
      <c r="O2387">
        <v>420</v>
      </c>
      <c r="P2387">
        <v>79</v>
      </c>
      <c r="Q2387">
        <v>209</v>
      </c>
      <c r="R2387">
        <v>162</v>
      </c>
      <c r="S2387">
        <v>161</v>
      </c>
      <c r="T2387">
        <f>(Data[[#This Row],[mean_r]]/256)*100</f>
        <v>81.640625</v>
      </c>
      <c r="U2387">
        <f>(Data[[#This Row],[mean_g]]/256)*100</f>
        <v>63.28125</v>
      </c>
      <c r="V2387">
        <f>(Data[[#This Row],[mean_b]]/256)*100</f>
        <v>62.890625</v>
      </c>
      <c r="W2387">
        <v>0.64500000000000002</v>
      </c>
      <c r="X2387" t="s">
        <v>51</v>
      </c>
      <c r="Y2387" t="s">
        <v>40</v>
      </c>
      <c r="Z2387">
        <v>1970</v>
      </c>
      <c r="AA2387">
        <v>4.8499999999999996</v>
      </c>
      <c r="AB2387">
        <v>10.5</v>
      </c>
      <c r="AC2387">
        <v>38.299999999999997</v>
      </c>
      <c r="AD2387">
        <v>160135</v>
      </c>
      <c r="AE2387">
        <v>96.5</v>
      </c>
      <c r="AF2387">
        <v>34.4</v>
      </c>
      <c r="AG2387" t="s">
        <v>64</v>
      </c>
      <c r="AH2387" t="s">
        <v>47</v>
      </c>
      <c r="AI2387" t="s">
        <v>43</v>
      </c>
      <c r="AJ2387">
        <v>60</v>
      </c>
      <c r="AK2387">
        <v>256</v>
      </c>
      <c r="AL2387">
        <v>9.2899999999999996E-2</v>
      </c>
      <c r="AM2387">
        <v>1</v>
      </c>
      <c r="AN2387">
        <v>0.7601</v>
      </c>
      <c r="AO2387">
        <f>Data[[#This Row],[labeller_confidence_score]]-Data[[#This Row],[cytodiffusion_classification_confidence]]</f>
        <v>-0.2399</v>
      </c>
    </row>
    <row r="2388" spans="1:41" x14ac:dyDescent="0.3">
      <c r="A2388" t="s">
        <v>2461</v>
      </c>
      <c r="B2388" t="s">
        <v>49</v>
      </c>
      <c r="C2388">
        <v>0</v>
      </c>
      <c r="D2388" t="s">
        <v>50</v>
      </c>
      <c r="E2388">
        <v>13.4</v>
      </c>
      <c r="F2388">
        <v>63.8</v>
      </c>
      <c r="G2388">
        <v>0.46200000000000002</v>
      </c>
      <c r="H2388">
        <v>0.47499999999999998</v>
      </c>
      <c r="I2388">
        <f>Data[[#This Row],[nucleus_area_pct]]/Data[[#This Row],[cytoplasm_ratio]]</f>
        <v>134.31578947368422</v>
      </c>
      <c r="J2388">
        <v>0.72199999999999998</v>
      </c>
      <c r="K2388">
        <v>0.3</v>
      </c>
      <c r="L2388">
        <v>3.38</v>
      </c>
      <c r="M2388">
        <v>3.5</v>
      </c>
      <c r="N2388">
        <v>0.877</v>
      </c>
      <c r="O2388">
        <v>402</v>
      </c>
      <c r="P2388">
        <v>70</v>
      </c>
      <c r="Q2388">
        <v>213</v>
      </c>
      <c r="R2388">
        <v>147</v>
      </c>
      <c r="S2388">
        <v>174</v>
      </c>
      <c r="T2388">
        <f>(Data[[#This Row],[mean_r]]/256)*100</f>
        <v>83.203125</v>
      </c>
      <c r="U2388">
        <f>(Data[[#This Row],[mean_g]]/256)*100</f>
        <v>57.421875</v>
      </c>
      <c r="V2388">
        <f>(Data[[#This Row],[mean_b]]/256)*100</f>
        <v>67.96875</v>
      </c>
      <c r="W2388">
        <v>0.72799999999999998</v>
      </c>
      <c r="X2388" t="s">
        <v>51</v>
      </c>
      <c r="Y2388" t="s">
        <v>40</v>
      </c>
      <c r="Z2388">
        <v>5627</v>
      </c>
      <c r="AA2388">
        <v>4.2699999999999996</v>
      </c>
      <c r="AB2388">
        <v>9.6</v>
      </c>
      <c r="AC2388">
        <v>41.9</v>
      </c>
      <c r="AD2388">
        <v>238139</v>
      </c>
      <c r="AE2388">
        <v>70.3</v>
      </c>
      <c r="AF2388">
        <v>35.200000000000003</v>
      </c>
      <c r="AG2388" t="s">
        <v>46</v>
      </c>
      <c r="AH2388" t="s">
        <v>42</v>
      </c>
      <c r="AI2388" t="s">
        <v>43</v>
      </c>
      <c r="AJ2388">
        <v>60</v>
      </c>
      <c r="AK2388">
        <v>256</v>
      </c>
      <c r="AL2388">
        <v>7.6600000000000001E-2</v>
      </c>
      <c r="AM2388">
        <v>0.76719999999999999</v>
      </c>
      <c r="AN2388">
        <v>0.84519999999999995</v>
      </c>
      <c r="AO2388">
        <f>Data[[#This Row],[labeller_confidence_score]]-Data[[#This Row],[cytodiffusion_classification_confidence]]</f>
        <v>7.7999999999999958E-2</v>
      </c>
    </row>
    <row r="2389" spans="1:41" x14ac:dyDescent="0.3">
      <c r="A2389" t="s">
        <v>2462</v>
      </c>
      <c r="B2389" t="s">
        <v>74</v>
      </c>
      <c r="C2389">
        <v>0</v>
      </c>
      <c r="D2389" t="s">
        <v>75</v>
      </c>
      <c r="E2389">
        <v>3.52</v>
      </c>
      <c r="F2389">
        <v>0</v>
      </c>
      <c r="G2389">
        <v>0</v>
      </c>
      <c r="H2389">
        <v>1</v>
      </c>
      <c r="I2389">
        <f>Data[[#This Row],[nucleus_area_pct]]/Data[[#This Row],[cytoplasm_ratio]]</f>
        <v>0</v>
      </c>
      <c r="J2389">
        <v>0.58699999999999997</v>
      </c>
      <c r="K2389">
        <v>0.46400000000000002</v>
      </c>
      <c r="L2389">
        <v>1.99</v>
      </c>
      <c r="M2389">
        <v>1</v>
      </c>
      <c r="N2389">
        <v>0.75800000000000001</v>
      </c>
      <c r="O2389">
        <v>23</v>
      </c>
      <c r="P2389">
        <v>13</v>
      </c>
      <c r="Q2389">
        <v>223</v>
      </c>
      <c r="R2389">
        <v>145</v>
      </c>
      <c r="S2389">
        <v>156</v>
      </c>
      <c r="T2389">
        <f>(Data[[#This Row],[mean_r]]/256)*100</f>
        <v>87.109375</v>
      </c>
      <c r="U2389">
        <f>(Data[[#This Row],[mean_g]]/256)*100</f>
        <v>56.640625</v>
      </c>
      <c r="V2389">
        <f>(Data[[#This Row],[mean_b]]/256)*100</f>
        <v>60.9375</v>
      </c>
      <c r="W2389">
        <v>0.49399999999999999</v>
      </c>
      <c r="X2389" t="s">
        <v>63</v>
      </c>
      <c r="Y2389" t="s">
        <v>40</v>
      </c>
      <c r="Z2389">
        <v>9461</v>
      </c>
      <c r="AA2389">
        <v>5.65</v>
      </c>
      <c r="AB2389">
        <v>9.6999999999999993</v>
      </c>
      <c r="AC2389">
        <v>45.1</v>
      </c>
      <c r="AD2389">
        <v>325911</v>
      </c>
      <c r="AE2389">
        <v>88.7</v>
      </c>
      <c r="AF2389">
        <v>33</v>
      </c>
      <c r="AG2389" t="s">
        <v>46</v>
      </c>
      <c r="AH2389" t="s">
        <v>68</v>
      </c>
      <c r="AI2389" t="s">
        <v>52</v>
      </c>
      <c r="AJ2389">
        <v>40</v>
      </c>
      <c r="AK2389">
        <v>360</v>
      </c>
      <c r="AL2389">
        <v>5.1700000000000003E-2</v>
      </c>
      <c r="AM2389">
        <v>1</v>
      </c>
      <c r="AN2389">
        <v>0.91720000000000002</v>
      </c>
      <c r="AO2389">
        <f>Data[[#This Row],[labeller_confidence_score]]-Data[[#This Row],[cytodiffusion_classification_confidence]]</f>
        <v>-8.2799999999999985E-2</v>
      </c>
    </row>
    <row r="2390" spans="1:41" x14ac:dyDescent="0.3">
      <c r="A2390" t="s">
        <v>2463</v>
      </c>
      <c r="B2390" t="s">
        <v>54</v>
      </c>
      <c r="C2390">
        <v>0</v>
      </c>
      <c r="D2390" t="s">
        <v>54</v>
      </c>
      <c r="E2390">
        <v>8.33</v>
      </c>
      <c r="F2390">
        <v>0</v>
      </c>
      <c r="G2390">
        <v>0</v>
      </c>
      <c r="H2390">
        <v>1</v>
      </c>
      <c r="I2390">
        <f>Data[[#This Row],[nucleus_area_pct]]/Data[[#This Row],[cytoplasm_ratio]]</f>
        <v>0</v>
      </c>
      <c r="J2390">
        <v>0.91800000000000004</v>
      </c>
      <c r="K2390">
        <v>0.219</v>
      </c>
      <c r="L2390">
        <v>0.7</v>
      </c>
      <c r="M2390">
        <v>1</v>
      </c>
      <c r="N2390">
        <v>0.91400000000000003</v>
      </c>
      <c r="O2390">
        <v>192</v>
      </c>
      <c r="P2390">
        <v>56</v>
      </c>
      <c r="Q2390">
        <v>242</v>
      </c>
      <c r="R2390">
        <v>149</v>
      </c>
      <c r="S2390">
        <v>146</v>
      </c>
      <c r="T2390">
        <f>(Data[[#This Row],[mean_r]]/256)*100</f>
        <v>94.53125</v>
      </c>
      <c r="U2390">
        <f>(Data[[#This Row],[mean_g]]/256)*100</f>
        <v>58.203125</v>
      </c>
      <c r="V2390">
        <f>(Data[[#This Row],[mean_b]]/256)*100</f>
        <v>57.03125</v>
      </c>
      <c r="W2390">
        <v>0.443</v>
      </c>
      <c r="X2390" t="s">
        <v>39</v>
      </c>
      <c r="Y2390" t="s">
        <v>45</v>
      </c>
      <c r="Z2390">
        <v>6901</v>
      </c>
      <c r="AA2390">
        <v>5.6</v>
      </c>
      <c r="AB2390">
        <v>11.6</v>
      </c>
      <c r="AC2390">
        <v>37.4</v>
      </c>
      <c r="AD2390">
        <v>117578</v>
      </c>
      <c r="AE2390">
        <v>84.7</v>
      </c>
      <c r="AF2390">
        <v>34.700000000000003</v>
      </c>
      <c r="AG2390" t="s">
        <v>46</v>
      </c>
      <c r="AH2390" t="s">
        <v>68</v>
      </c>
      <c r="AI2390" t="s">
        <v>52</v>
      </c>
      <c r="AJ2390">
        <v>60</v>
      </c>
      <c r="AK2390">
        <v>512</v>
      </c>
      <c r="AL2390">
        <v>0.13370000000000001</v>
      </c>
      <c r="AM2390">
        <v>0.8881</v>
      </c>
      <c r="AN2390">
        <v>0.81369999999999998</v>
      </c>
      <c r="AO2390">
        <f>Data[[#This Row],[labeller_confidence_score]]-Data[[#This Row],[cytodiffusion_classification_confidence]]</f>
        <v>-7.4400000000000022E-2</v>
      </c>
    </row>
    <row r="2391" spans="1:41" x14ac:dyDescent="0.3">
      <c r="A2391" t="s">
        <v>2464</v>
      </c>
      <c r="B2391" t="s">
        <v>49</v>
      </c>
      <c r="C2391">
        <v>0</v>
      </c>
      <c r="D2391" t="s">
        <v>50</v>
      </c>
      <c r="E2391">
        <v>11.53</v>
      </c>
      <c r="F2391">
        <v>56.1</v>
      </c>
      <c r="G2391">
        <v>0.66400000000000003</v>
      </c>
      <c r="H2391">
        <v>0.432</v>
      </c>
      <c r="I2391">
        <f>Data[[#This Row],[nucleus_area_pct]]/Data[[#This Row],[cytoplasm_ratio]]</f>
        <v>129.86111111111111</v>
      </c>
      <c r="J2391">
        <v>0.79</v>
      </c>
      <c r="K2391">
        <v>0.438</v>
      </c>
      <c r="L2391">
        <v>3.48</v>
      </c>
      <c r="M2391">
        <v>3.1</v>
      </c>
      <c r="N2391">
        <v>0.82499999999999996</v>
      </c>
      <c r="O2391">
        <v>447</v>
      </c>
      <c r="P2391">
        <v>62</v>
      </c>
      <c r="Q2391">
        <v>228</v>
      </c>
      <c r="R2391">
        <v>181</v>
      </c>
      <c r="S2391">
        <v>174</v>
      </c>
      <c r="T2391">
        <f>(Data[[#This Row],[mean_r]]/256)*100</f>
        <v>89.0625</v>
      </c>
      <c r="U2391">
        <f>(Data[[#This Row],[mean_g]]/256)*100</f>
        <v>70.703125</v>
      </c>
      <c r="V2391">
        <f>(Data[[#This Row],[mean_b]]/256)*100</f>
        <v>67.96875</v>
      </c>
      <c r="W2391">
        <v>0.66400000000000003</v>
      </c>
      <c r="X2391" t="s">
        <v>39</v>
      </c>
      <c r="Y2391" t="s">
        <v>40</v>
      </c>
      <c r="Z2391">
        <v>8605</v>
      </c>
      <c r="AA2391">
        <v>4.84</v>
      </c>
      <c r="AB2391">
        <v>11.8</v>
      </c>
      <c r="AC2391">
        <v>41.7</v>
      </c>
      <c r="AD2391">
        <v>330082</v>
      </c>
      <c r="AE2391">
        <v>96.8</v>
      </c>
      <c r="AF2391">
        <v>33.799999999999997</v>
      </c>
      <c r="AG2391" t="s">
        <v>41</v>
      </c>
      <c r="AH2391" t="s">
        <v>68</v>
      </c>
      <c r="AI2391" t="s">
        <v>52</v>
      </c>
      <c r="AJ2391">
        <v>60</v>
      </c>
      <c r="AK2391">
        <v>360</v>
      </c>
      <c r="AL2391">
        <v>0.12620000000000001</v>
      </c>
      <c r="AM2391">
        <v>0.98089999999999999</v>
      </c>
      <c r="AN2391">
        <v>0.83799999999999997</v>
      </c>
      <c r="AO2391">
        <f>Data[[#This Row],[labeller_confidence_score]]-Data[[#This Row],[cytodiffusion_classification_confidence]]</f>
        <v>-0.14290000000000003</v>
      </c>
    </row>
    <row r="2392" spans="1:41" x14ac:dyDescent="0.3">
      <c r="A2392" t="s">
        <v>2465</v>
      </c>
      <c r="B2392" t="s">
        <v>66</v>
      </c>
      <c r="C2392">
        <v>1</v>
      </c>
      <c r="D2392" t="s">
        <v>67</v>
      </c>
      <c r="E2392">
        <v>10.130000000000001</v>
      </c>
      <c r="F2392">
        <v>86.6</v>
      </c>
      <c r="G2392">
        <v>0.86899999999999999</v>
      </c>
      <c r="H2392">
        <v>0.153</v>
      </c>
      <c r="I2392">
        <f>Data[[#This Row],[nucleus_area_pct]]/Data[[#This Row],[cytoplasm_ratio]]</f>
        <v>566.01307189542479</v>
      </c>
      <c r="J2392">
        <v>0.35</v>
      </c>
      <c r="K2392">
        <v>0.57399999999999995</v>
      </c>
      <c r="L2392">
        <v>0.54</v>
      </c>
      <c r="M2392">
        <v>1</v>
      </c>
      <c r="N2392">
        <v>0.47299999999999998</v>
      </c>
      <c r="O2392">
        <v>368</v>
      </c>
      <c r="P2392">
        <v>63</v>
      </c>
      <c r="Q2392">
        <v>173</v>
      </c>
      <c r="R2392">
        <v>114</v>
      </c>
      <c r="S2392">
        <v>208</v>
      </c>
      <c r="T2392">
        <f>(Data[[#This Row],[mean_r]]/256)*100</f>
        <v>67.578125</v>
      </c>
      <c r="U2392">
        <f>(Data[[#This Row],[mean_g]]/256)*100</f>
        <v>44.53125</v>
      </c>
      <c r="V2392">
        <f>(Data[[#This Row],[mean_b]]/256)*100</f>
        <v>81.25</v>
      </c>
      <c r="W2392">
        <v>0.82699999999999996</v>
      </c>
      <c r="X2392" t="s">
        <v>63</v>
      </c>
      <c r="Y2392" t="s">
        <v>45</v>
      </c>
      <c r="Z2392">
        <v>8725</v>
      </c>
      <c r="AA2392">
        <v>3.06</v>
      </c>
      <c r="AB2392">
        <v>11.6</v>
      </c>
      <c r="AC2392">
        <v>43.2</v>
      </c>
      <c r="AD2392">
        <v>263775</v>
      </c>
      <c r="AE2392">
        <v>98.6</v>
      </c>
      <c r="AF2392">
        <v>33.5</v>
      </c>
      <c r="AG2392" t="s">
        <v>41</v>
      </c>
      <c r="AH2392" t="s">
        <v>42</v>
      </c>
      <c r="AI2392" t="s">
        <v>43</v>
      </c>
      <c r="AJ2392">
        <v>100</v>
      </c>
      <c r="AK2392">
        <v>512</v>
      </c>
      <c r="AL2392">
        <v>0.82189999999999996</v>
      </c>
      <c r="AM2392">
        <v>0.6462</v>
      </c>
      <c r="AN2392">
        <v>0.8155</v>
      </c>
      <c r="AO2392">
        <f>Data[[#This Row],[labeller_confidence_score]]-Data[[#This Row],[cytodiffusion_classification_confidence]]</f>
        <v>0.16930000000000001</v>
      </c>
    </row>
    <row r="2393" spans="1:41" x14ac:dyDescent="0.3">
      <c r="A2393" t="s">
        <v>2466</v>
      </c>
      <c r="B2393" t="s">
        <v>60</v>
      </c>
      <c r="C2393">
        <v>0</v>
      </c>
      <c r="D2393" t="s">
        <v>50</v>
      </c>
      <c r="E2393">
        <v>12.62</v>
      </c>
      <c r="F2393">
        <v>63.4</v>
      </c>
      <c r="G2393">
        <v>0.47099999999999997</v>
      </c>
      <c r="H2393">
        <v>0.23499999999999999</v>
      </c>
      <c r="I2393">
        <f>Data[[#This Row],[nucleus_area_pct]]/Data[[#This Row],[cytoplasm_ratio]]</f>
        <v>269.78723404255322</v>
      </c>
      <c r="J2393">
        <v>0.625</v>
      </c>
      <c r="K2393">
        <v>0.498</v>
      </c>
      <c r="L2393">
        <v>2.13</v>
      </c>
      <c r="M2393">
        <v>1.3</v>
      </c>
      <c r="N2393">
        <v>0.622</v>
      </c>
      <c r="O2393">
        <v>535</v>
      </c>
      <c r="P2393">
        <v>76</v>
      </c>
      <c r="Q2393">
        <v>204</v>
      </c>
      <c r="R2393">
        <v>155</v>
      </c>
      <c r="S2393">
        <v>171</v>
      </c>
      <c r="T2393">
        <f>(Data[[#This Row],[mean_r]]/256)*100</f>
        <v>79.6875</v>
      </c>
      <c r="U2393">
        <f>(Data[[#This Row],[mean_g]]/256)*100</f>
        <v>60.546875</v>
      </c>
      <c r="V2393">
        <f>(Data[[#This Row],[mean_b]]/256)*100</f>
        <v>66.796875</v>
      </c>
      <c r="W2393">
        <v>0.80200000000000005</v>
      </c>
      <c r="X2393" t="s">
        <v>63</v>
      </c>
      <c r="Y2393" t="s">
        <v>40</v>
      </c>
      <c r="Z2393">
        <v>4370</v>
      </c>
      <c r="AA2393">
        <v>4.67</v>
      </c>
      <c r="AB2393">
        <v>13.5</v>
      </c>
      <c r="AC2393">
        <v>41.6</v>
      </c>
      <c r="AD2393">
        <v>167232</v>
      </c>
      <c r="AE2393">
        <v>85.6</v>
      </c>
      <c r="AF2393">
        <v>32.799999999999997</v>
      </c>
      <c r="AG2393" t="s">
        <v>46</v>
      </c>
      <c r="AH2393" t="s">
        <v>68</v>
      </c>
      <c r="AI2393" t="s">
        <v>43</v>
      </c>
      <c r="AJ2393">
        <v>100</v>
      </c>
      <c r="AK2393">
        <v>224</v>
      </c>
      <c r="AL2393">
        <v>9.0499999999999997E-2</v>
      </c>
      <c r="AM2393">
        <v>0.86309999999999998</v>
      </c>
      <c r="AN2393">
        <v>0.99399999999999999</v>
      </c>
      <c r="AO2393">
        <f>Data[[#This Row],[labeller_confidence_score]]-Data[[#This Row],[cytodiffusion_classification_confidence]]</f>
        <v>0.13090000000000002</v>
      </c>
    </row>
    <row r="2394" spans="1:41" x14ac:dyDescent="0.3">
      <c r="A2394" t="s">
        <v>2467</v>
      </c>
      <c r="B2394" t="s">
        <v>49</v>
      </c>
      <c r="C2394">
        <v>0</v>
      </c>
      <c r="D2394" t="s">
        <v>50</v>
      </c>
      <c r="E2394">
        <v>13.03</v>
      </c>
      <c r="F2394">
        <v>56.5</v>
      </c>
      <c r="G2394">
        <v>0.68100000000000005</v>
      </c>
      <c r="H2394">
        <v>0.432</v>
      </c>
      <c r="I2394">
        <f>Data[[#This Row],[nucleus_area_pct]]/Data[[#This Row],[cytoplasm_ratio]]</f>
        <v>130.78703703703704</v>
      </c>
      <c r="J2394">
        <v>0.75800000000000001</v>
      </c>
      <c r="K2394">
        <v>0.34699999999999998</v>
      </c>
      <c r="L2394">
        <v>3.04</v>
      </c>
      <c r="M2394">
        <v>3.1</v>
      </c>
      <c r="N2394">
        <v>0.83399999999999996</v>
      </c>
      <c r="O2394">
        <v>421</v>
      </c>
      <c r="P2394">
        <v>67</v>
      </c>
      <c r="Q2394">
        <v>228</v>
      </c>
      <c r="R2394">
        <v>188</v>
      </c>
      <c r="S2394">
        <v>202</v>
      </c>
      <c r="T2394">
        <f>(Data[[#This Row],[mean_r]]/256)*100</f>
        <v>89.0625</v>
      </c>
      <c r="U2394">
        <f>(Data[[#This Row],[mean_g]]/256)*100</f>
        <v>73.4375</v>
      </c>
      <c r="V2394">
        <f>(Data[[#This Row],[mean_b]]/256)*100</f>
        <v>78.90625</v>
      </c>
      <c r="W2394">
        <v>0.68899999999999995</v>
      </c>
      <c r="X2394" t="s">
        <v>51</v>
      </c>
      <c r="Y2394" t="s">
        <v>40</v>
      </c>
      <c r="Z2394">
        <v>8904</v>
      </c>
      <c r="AA2394">
        <v>4.49</v>
      </c>
      <c r="AB2394">
        <v>13.5</v>
      </c>
      <c r="AC2394">
        <v>42.1</v>
      </c>
      <c r="AD2394">
        <v>173969</v>
      </c>
      <c r="AE2394">
        <v>95.5</v>
      </c>
      <c r="AF2394">
        <v>34.6</v>
      </c>
      <c r="AG2394" t="s">
        <v>64</v>
      </c>
      <c r="AH2394" t="s">
        <v>42</v>
      </c>
      <c r="AI2394" t="s">
        <v>56</v>
      </c>
      <c r="AJ2394">
        <v>100</v>
      </c>
      <c r="AK2394">
        <v>360</v>
      </c>
      <c r="AL2394">
        <v>2.01E-2</v>
      </c>
      <c r="AM2394">
        <v>0.90359999999999996</v>
      </c>
      <c r="AN2394">
        <v>0.84760000000000002</v>
      </c>
      <c r="AO2394">
        <f>Data[[#This Row],[labeller_confidence_score]]-Data[[#This Row],[cytodiffusion_classification_confidence]]</f>
        <v>-5.5999999999999939E-2</v>
      </c>
    </row>
    <row r="2395" spans="1:41" x14ac:dyDescent="0.3">
      <c r="A2395" t="s">
        <v>2468</v>
      </c>
      <c r="B2395" t="s">
        <v>62</v>
      </c>
      <c r="C2395">
        <v>0</v>
      </c>
      <c r="D2395" t="s">
        <v>50</v>
      </c>
      <c r="E2395">
        <v>9.15</v>
      </c>
      <c r="F2395">
        <v>79.5</v>
      </c>
      <c r="G2395">
        <v>0.78700000000000003</v>
      </c>
      <c r="H2395">
        <v>0.20699999999999999</v>
      </c>
      <c r="I2395">
        <f>Data[[#This Row],[nucleus_area_pct]]/Data[[#This Row],[cytoplasm_ratio]]</f>
        <v>384.05797101449275</v>
      </c>
      <c r="J2395">
        <v>0.88800000000000001</v>
      </c>
      <c r="K2395">
        <v>0.308</v>
      </c>
      <c r="L2395">
        <v>1.23</v>
      </c>
      <c r="M2395">
        <v>1.1000000000000001</v>
      </c>
      <c r="N2395">
        <v>0.97</v>
      </c>
      <c r="O2395">
        <v>215</v>
      </c>
      <c r="P2395">
        <v>66</v>
      </c>
      <c r="Q2395">
        <v>207</v>
      </c>
      <c r="R2395">
        <v>160</v>
      </c>
      <c r="S2395">
        <v>206</v>
      </c>
      <c r="T2395">
        <f>(Data[[#This Row],[mean_r]]/256)*100</f>
        <v>80.859375</v>
      </c>
      <c r="U2395">
        <f>(Data[[#This Row],[mean_g]]/256)*100</f>
        <v>62.5</v>
      </c>
      <c r="V2395">
        <f>(Data[[#This Row],[mean_b]]/256)*100</f>
        <v>80.46875</v>
      </c>
      <c r="W2395">
        <v>0.70399999999999996</v>
      </c>
      <c r="X2395" t="s">
        <v>51</v>
      </c>
      <c r="Y2395" t="s">
        <v>45</v>
      </c>
      <c r="Z2395">
        <v>8506</v>
      </c>
      <c r="AA2395">
        <v>3.98</v>
      </c>
      <c r="AB2395">
        <v>15.8</v>
      </c>
      <c r="AC2395">
        <v>38.4</v>
      </c>
      <c r="AD2395">
        <v>290875</v>
      </c>
      <c r="AE2395">
        <v>86.1</v>
      </c>
      <c r="AF2395">
        <v>32.799999999999997</v>
      </c>
      <c r="AG2395" t="s">
        <v>46</v>
      </c>
      <c r="AH2395" t="s">
        <v>47</v>
      </c>
      <c r="AI2395" t="s">
        <v>43</v>
      </c>
      <c r="AJ2395">
        <v>40</v>
      </c>
      <c r="AK2395">
        <v>224</v>
      </c>
      <c r="AL2395">
        <v>0.1242</v>
      </c>
      <c r="AM2395">
        <v>0.87960000000000005</v>
      </c>
      <c r="AN2395">
        <v>0.90810000000000002</v>
      </c>
      <c r="AO2395">
        <f>Data[[#This Row],[labeller_confidence_score]]-Data[[#This Row],[cytodiffusion_classification_confidence]]</f>
        <v>2.849999999999997E-2</v>
      </c>
    </row>
    <row r="2396" spans="1:41" x14ac:dyDescent="0.3">
      <c r="A2396" t="s">
        <v>2469</v>
      </c>
      <c r="B2396" t="s">
        <v>74</v>
      </c>
      <c r="C2396">
        <v>0</v>
      </c>
      <c r="D2396" t="s">
        <v>75</v>
      </c>
      <c r="E2396">
        <v>2.64</v>
      </c>
      <c r="F2396">
        <v>0</v>
      </c>
      <c r="G2396">
        <v>0</v>
      </c>
      <c r="H2396">
        <v>1</v>
      </c>
      <c r="I2396">
        <f>Data[[#This Row],[nucleus_area_pct]]/Data[[#This Row],[cytoplasm_ratio]]</f>
        <v>0</v>
      </c>
      <c r="J2396">
        <v>0.72299999999999998</v>
      </c>
      <c r="K2396">
        <v>0.24199999999999999</v>
      </c>
      <c r="L2396">
        <v>2.25</v>
      </c>
      <c r="M2396">
        <v>1</v>
      </c>
      <c r="N2396">
        <v>0.67700000000000005</v>
      </c>
      <c r="O2396">
        <v>10</v>
      </c>
      <c r="P2396">
        <v>22</v>
      </c>
      <c r="Q2396">
        <v>213</v>
      </c>
      <c r="R2396">
        <v>156</v>
      </c>
      <c r="S2396">
        <v>175</v>
      </c>
      <c r="T2396">
        <f>(Data[[#This Row],[mean_r]]/256)*100</f>
        <v>83.203125</v>
      </c>
      <c r="U2396">
        <f>(Data[[#This Row],[mean_g]]/256)*100</f>
        <v>60.9375</v>
      </c>
      <c r="V2396">
        <f>(Data[[#This Row],[mean_b]]/256)*100</f>
        <v>68.359375</v>
      </c>
      <c r="W2396">
        <v>0.47199999999999998</v>
      </c>
      <c r="X2396" t="s">
        <v>51</v>
      </c>
      <c r="Y2396" t="s">
        <v>45</v>
      </c>
      <c r="Z2396">
        <v>9248</v>
      </c>
      <c r="AA2396">
        <v>5.39</v>
      </c>
      <c r="AB2396">
        <v>14.8</v>
      </c>
      <c r="AC2396">
        <v>50.1</v>
      </c>
      <c r="AD2396">
        <v>282754</v>
      </c>
      <c r="AE2396">
        <v>88.7</v>
      </c>
      <c r="AF2396">
        <v>33.4</v>
      </c>
      <c r="AG2396" t="s">
        <v>41</v>
      </c>
      <c r="AH2396" t="s">
        <v>42</v>
      </c>
      <c r="AI2396" t="s">
        <v>56</v>
      </c>
      <c r="AJ2396">
        <v>40</v>
      </c>
      <c r="AK2396">
        <v>256</v>
      </c>
      <c r="AL2396">
        <v>1.6299999999999999E-2</v>
      </c>
      <c r="AM2396">
        <v>0.86409999999999998</v>
      </c>
      <c r="AN2396">
        <v>0.86629999999999996</v>
      </c>
      <c r="AO2396">
        <f>Data[[#This Row],[labeller_confidence_score]]-Data[[#This Row],[cytodiffusion_classification_confidence]]</f>
        <v>2.1999999999999797E-3</v>
      </c>
    </row>
    <row r="2397" spans="1:41" x14ac:dyDescent="0.3">
      <c r="A2397" t="s">
        <v>2470</v>
      </c>
      <c r="B2397" t="s">
        <v>54</v>
      </c>
      <c r="C2397">
        <v>0</v>
      </c>
      <c r="D2397" t="s">
        <v>54</v>
      </c>
      <c r="E2397">
        <v>6.86</v>
      </c>
      <c r="F2397">
        <v>0</v>
      </c>
      <c r="G2397">
        <v>0</v>
      </c>
      <c r="H2397">
        <v>1</v>
      </c>
      <c r="I2397">
        <f>Data[[#This Row],[nucleus_area_pct]]/Data[[#This Row],[cytoplasm_ratio]]</f>
        <v>0</v>
      </c>
      <c r="J2397">
        <v>0.88500000000000001</v>
      </c>
      <c r="K2397">
        <v>0.19500000000000001</v>
      </c>
      <c r="L2397">
        <v>0.9</v>
      </c>
      <c r="M2397">
        <v>1</v>
      </c>
      <c r="N2397">
        <v>0.92900000000000005</v>
      </c>
      <c r="O2397">
        <v>181</v>
      </c>
      <c r="P2397">
        <v>47</v>
      </c>
      <c r="Q2397">
        <v>224</v>
      </c>
      <c r="R2397">
        <v>142</v>
      </c>
      <c r="S2397">
        <v>142</v>
      </c>
      <c r="T2397">
        <f>(Data[[#This Row],[mean_r]]/256)*100</f>
        <v>87.5</v>
      </c>
      <c r="U2397">
        <f>(Data[[#This Row],[mean_g]]/256)*100</f>
        <v>55.46875</v>
      </c>
      <c r="V2397">
        <f>(Data[[#This Row],[mean_b]]/256)*100</f>
        <v>55.46875</v>
      </c>
      <c r="W2397">
        <v>0.51100000000000001</v>
      </c>
      <c r="X2397" t="s">
        <v>39</v>
      </c>
      <c r="Y2397" t="s">
        <v>40</v>
      </c>
      <c r="Z2397">
        <v>10773</v>
      </c>
      <c r="AA2397">
        <v>6.6</v>
      </c>
      <c r="AB2397">
        <v>9.6999999999999993</v>
      </c>
      <c r="AC2397">
        <v>43.3</v>
      </c>
      <c r="AD2397">
        <v>152956</v>
      </c>
      <c r="AE2397">
        <v>84.3</v>
      </c>
      <c r="AF2397">
        <v>35.200000000000003</v>
      </c>
      <c r="AG2397" t="s">
        <v>46</v>
      </c>
      <c r="AH2397" t="s">
        <v>42</v>
      </c>
      <c r="AI2397" t="s">
        <v>43</v>
      </c>
      <c r="AJ2397">
        <v>60</v>
      </c>
      <c r="AK2397">
        <v>256</v>
      </c>
      <c r="AL2397">
        <v>2.7300000000000001E-2</v>
      </c>
      <c r="AM2397">
        <v>0.98670000000000002</v>
      </c>
      <c r="AN2397">
        <v>0.90780000000000005</v>
      </c>
      <c r="AO2397">
        <f>Data[[#This Row],[labeller_confidence_score]]-Data[[#This Row],[cytodiffusion_classification_confidence]]</f>
        <v>-7.889999999999997E-2</v>
      </c>
    </row>
    <row r="2398" spans="1:41" x14ac:dyDescent="0.3">
      <c r="A2398" t="s">
        <v>2471</v>
      </c>
      <c r="B2398" t="s">
        <v>133</v>
      </c>
      <c r="C2398">
        <v>1</v>
      </c>
      <c r="D2398" t="s">
        <v>104</v>
      </c>
      <c r="E2398">
        <v>9.81</v>
      </c>
      <c r="F2398">
        <v>0</v>
      </c>
      <c r="G2398">
        <v>0</v>
      </c>
      <c r="H2398">
        <v>1</v>
      </c>
      <c r="I2398">
        <f>Data[[#This Row],[nucleus_area_pct]]/Data[[#This Row],[cytoplasm_ratio]]</f>
        <v>0</v>
      </c>
      <c r="J2398">
        <v>0.58099999999999996</v>
      </c>
      <c r="K2398">
        <v>0.75</v>
      </c>
      <c r="L2398">
        <v>0.59</v>
      </c>
      <c r="M2398">
        <v>1</v>
      </c>
      <c r="N2398">
        <v>0.78400000000000003</v>
      </c>
      <c r="O2398">
        <v>186</v>
      </c>
      <c r="P2398">
        <v>65</v>
      </c>
      <c r="Q2398">
        <v>220</v>
      </c>
      <c r="R2398">
        <v>137</v>
      </c>
      <c r="S2398">
        <v>113</v>
      </c>
      <c r="T2398">
        <f>(Data[[#This Row],[mean_r]]/256)*100</f>
        <v>85.9375</v>
      </c>
      <c r="U2398">
        <f>(Data[[#This Row],[mean_g]]/256)*100</f>
        <v>53.515625</v>
      </c>
      <c r="V2398">
        <f>(Data[[#This Row],[mean_b]]/256)*100</f>
        <v>44.140625</v>
      </c>
      <c r="W2398">
        <v>0.49099999999999999</v>
      </c>
      <c r="X2398" t="s">
        <v>63</v>
      </c>
      <c r="Y2398" t="s">
        <v>40</v>
      </c>
      <c r="Z2398">
        <v>7060</v>
      </c>
      <c r="AA2398">
        <v>5.71</v>
      </c>
      <c r="AB2398">
        <v>12.7</v>
      </c>
      <c r="AC2398">
        <v>40.799999999999997</v>
      </c>
      <c r="AD2398">
        <v>214783</v>
      </c>
      <c r="AE2398">
        <v>100.5</v>
      </c>
      <c r="AF2398">
        <v>31.9</v>
      </c>
      <c r="AG2398" t="s">
        <v>64</v>
      </c>
      <c r="AH2398" t="s">
        <v>47</v>
      </c>
      <c r="AI2398" t="s">
        <v>56</v>
      </c>
      <c r="AJ2398">
        <v>100</v>
      </c>
      <c r="AK2398">
        <v>224</v>
      </c>
      <c r="AL2398">
        <v>0.79420000000000002</v>
      </c>
      <c r="AM2398">
        <v>0.76439999999999997</v>
      </c>
      <c r="AN2398">
        <v>0.64570000000000005</v>
      </c>
      <c r="AO2398">
        <f>Data[[#This Row],[labeller_confidence_score]]-Data[[#This Row],[cytodiffusion_classification_confidence]]</f>
        <v>-0.11869999999999992</v>
      </c>
    </row>
    <row r="2399" spans="1:41" x14ac:dyDescent="0.3">
      <c r="A2399" t="s">
        <v>2472</v>
      </c>
      <c r="B2399" t="s">
        <v>87</v>
      </c>
      <c r="C2399">
        <v>0</v>
      </c>
      <c r="D2399" t="s">
        <v>50</v>
      </c>
      <c r="E2399">
        <v>13.53</v>
      </c>
      <c r="F2399">
        <v>54.1</v>
      </c>
      <c r="G2399">
        <v>0.55400000000000005</v>
      </c>
      <c r="H2399">
        <v>0.61099999999999999</v>
      </c>
      <c r="I2399">
        <f>Data[[#This Row],[nucleus_area_pct]]/Data[[#This Row],[cytoplasm_ratio]]</f>
        <v>88.54337152209493</v>
      </c>
      <c r="J2399">
        <v>0.65</v>
      </c>
      <c r="K2399">
        <v>0.32400000000000001</v>
      </c>
      <c r="L2399">
        <v>4.8</v>
      </c>
      <c r="M2399">
        <v>2.1</v>
      </c>
      <c r="N2399">
        <v>0.76200000000000001</v>
      </c>
      <c r="O2399">
        <v>512</v>
      </c>
      <c r="P2399">
        <v>82</v>
      </c>
      <c r="Q2399">
        <v>253</v>
      </c>
      <c r="R2399">
        <v>129</v>
      </c>
      <c r="S2399">
        <v>167</v>
      </c>
      <c r="T2399">
        <f>(Data[[#This Row],[mean_r]]/256)*100</f>
        <v>98.828125</v>
      </c>
      <c r="U2399">
        <f>(Data[[#This Row],[mean_g]]/256)*100</f>
        <v>50.390625</v>
      </c>
      <c r="V2399">
        <f>(Data[[#This Row],[mean_b]]/256)*100</f>
        <v>65.234375</v>
      </c>
      <c r="W2399">
        <v>0.67600000000000005</v>
      </c>
      <c r="X2399" t="s">
        <v>39</v>
      </c>
      <c r="Y2399" t="s">
        <v>40</v>
      </c>
      <c r="Z2399">
        <v>4481</v>
      </c>
      <c r="AA2399">
        <v>3.75</v>
      </c>
      <c r="AB2399">
        <v>13.1</v>
      </c>
      <c r="AC2399">
        <v>37.799999999999997</v>
      </c>
      <c r="AD2399">
        <v>192982</v>
      </c>
      <c r="AE2399">
        <v>79</v>
      </c>
      <c r="AF2399">
        <v>35.299999999999997</v>
      </c>
      <c r="AG2399" t="s">
        <v>46</v>
      </c>
      <c r="AH2399" t="s">
        <v>42</v>
      </c>
      <c r="AI2399" t="s">
        <v>52</v>
      </c>
      <c r="AJ2399">
        <v>100</v>
      </c>
      <c r="AK2399">
        <v>256</v>
      </c>
      <c r="AL2399">
        <v>7.85E-2</v>
      </c>
      <c r="AM2399">
        <v>0.85629999999999995</v>
      </c>
      <c r="AN2399">
        <v>0.89180000000000004</v>
      </c>
      <c r="AO2399">
        <f>Data[[#This Row],[labeller_confidence_score]]-Data[[#This Row],[cytodiffusion_classification_confidence]]</f>
        <v>3.5500000000000087E-2</v>
      </c>
    </row>
    <row r="2400" spans="1:41" x14ac:dyDescent="0.3">
      <c r="A2400" t="s">
        <v>2473</v>
      </c>
      <c r="B2400" t="s">
        <v>49</v>
      </c>
      <c r="C2400">
        <v>0</v>
      </c>
      <c r="D2400" t="s">
        <v>50</v>
      </c>
      <c r="E2400">
        <v>12.29</v>
      </c>
      <c r="F2400">
        <v>56.5</v>
      </c>
      <c r="G2400">
        <v>0.54700000000000004</v>
      </c>
      <c r="H2400">
        <v>0.34599999999999997</v>
      </c>
      <c r="I2400">
        <f>Data[[#This Row],[nucleus_area_pct]]/Data[[#This Row],[cytoplasm_ratio]]</f>
        <v>163.29479768786129</v>
      </c>
      <c r="J2400">
        <v>0.78100000000000003</v>
      </c>
      <c r="K2400">
        <v>0.47699999999999998</v>
      </c>
      <c r="L2400">
        <v>2.9</v>
      </c>
      <c r="M2400">
        <v>3.7</v>
      </c>
      <c r="N2400">
        <v>0.86299999999999999</v>
      </c>
      <c r="O2400">
        <v>374</v>
      </c>
      <c r="P2400">
        <v>68</v>
      </c>
      <c r="Q2400">
        <v>194</v>
      </c>
      <c r="R2400">
        <v>147</v>
      </c>
      <c r="S2400">
        <v>165</v>
      </c>
      <c r="T2400">
        <f>(Data[[#This Row],[mean_r]]/256)*100</f>
        <v>75.78125</v>
      </c>
      <c r="U2400">
        <f>(Data[[#This Row],[mean_g]]/256)*100</f>
        <v>57.421875</v>
      </c>
      <c r="V2400">
        <f>(Data[[#This Row],[mean_b]]/256)*100</f>
        <v>64.453125</v>
      </c>
      <c r="W2400">
        <v>0.58699999999999997</v>
      </c>
      <c r="X2400" t="s">
        <v>51</v>
      </c>
      <c r="Y2400" t="s">
        <v>45</v>
      </c>
      <c r="Z2400">
        <v>10548</v>
      </c>
      <c r="AA2400">
        <v>6</v>
      </c>
      <c r="AB2400">
        <v>13.4</v>
      </c>
      <c r="AC2400">
        <v>40.200000000000003</v>
      </c>
      <c r="AD2400">
        <v>287767</v>
      </c>
      <c r="AE2400">
        <v>95.5</v>
      </c>
      <c r="AF2400">
        <v>31.4</v>
      </c>
      <c r="AG2400" t="s">
        <v>64</v>
      </c>
      <c r="AH2400" t="s">
        <v>47</v>
      </c>
      <c r="AI2400" t="s">
        <v>56</v>
      </c>
      <c r="AJ2400">
        <v>100</v>
      </c>
      <c r="AK2400">
        <v>512</v>
      </c>
      <c r="AL2400">
        <v>6.6100000000000006E-2</v>
      </c>
      <c r="AM2400">
        <v>0.88600000000000001</v>
      </c>
      <c r="AN2400">
        <v>0.95889999999999997</v>
      </c>
      <c r="AO2400">
        <f>Data[[#This Row],[labeller_confidence_score]]-Data[[#This Row],[cytodiffusion_classification_confidence]]</f>
        <v>7.2899999999999965E-2</v>
      </c>
    </row>
    <row r="2401" spans="1:41" x14ac:dyDescent="0.3">
      <c r="A2401" t="s">
        <v>2474</v>
      </c>
      <c r="B2401" t="s">
        <v>49</v>
      </c>
      <c r="C2401">
        <v>0</v>
      </c>
      <c r="D2401" t="s">
        <v>50</v>
      </c>
      <c r="E2401">
        <v>13.11</v>
      </c>
      <c r="F2401">
        <v>49.3</v>
      </c>
      <c r="G2401">
        <v>0.316</v>
      </c>
      <c r="H2401">
        <v>0.46700000000000003</v>
      </c>
      <c r="I2401">
        <f>Data[[#This Row],[nucleus_area_pct]]/Data[[#This Row],[cytoplasm_ratio]]</f>
        <v>105.56745182012847</v>
      </c>
      <c r="J2401">
        <v>0.85699999999999998</v>
      </c>
      <c r="K2401">
        <v>0.48399999999999999</v>
      </c>
      <c r="L2401">
        <v>2.5499999999999998</v>
      </c>
      <c r="M2401">
        <v>3.2</v>
      </c>
      <c r="N2401">
        <v>0.85599999999999998</v>
      </c>
      <c r="O2401">
        <v>388</v>
      </c>
      <c r="P2401">
        <v>72</v>
      </c>
      <c r="Q2401">
        <v>199</v>
      </c>
      <c r="R2401">
        <v>143</v>
      </c>
      <c r="S2401">
        <v>171</v>
      </c>
      <c r="T2401">
        <f>(Data[[#This Row],[mean_r]]/256)*100</f>
        <v>77.734375</v>
      </c>
      <c r="U2401">
        <f>(Data[[#This Row],[mean_g]]/256)*100</f>
        <v>55.859375</v>
      </c>
      <c r="V2401">
        <f>(Data[[#This Row],[mean_b]]/256)*100</f>
        <v>66.796875</v>
      </c>
      <c r="W2401">
        <v>0.71699999999999997</v>
      </c>
      <c r="X2401" t="s">
        <v>51</v>
      </c>
      <c r="Y2401" t="s">
        <v>40</v>
      </c>
      <c r="Z2401">
        <v>7034</v>
      </c>
      <c r="AA2401">
        <v>4.42</v>
      </c>
      <c r="AB2401">
        <v>14</v>
      </c>
      <c r="AC2401">
        <v>37.200000000000003</v>
      </c>
      <c r="AD2401">
        <v>297247</v>
      </c>
      <c r="AE2401">
        <v>91.6</v>
      </c>
      <c r="AF2401">
        <v>33.299999999999997</v>
      </c>
      <c r="AG2401" t="s">
        <v>41</v>
      </c>
      <c r="AH2401" t="s">
        <v>47</v>
      </c>
      <c r="AI2401" t="s">
        <v>43</v>
      </c>
      <c r="AJ2401">
        <v>40</v>
      </c>
      <c r="AK2401">
        <v>512</v>
      </c>
      <c r="AL2401">
        <v>7.7299999999999994E-2</v>
      </c>
      <c r="AM2401">
        <v>0.95920000000000005</v>
      </c>
      <c r="AN2401">
        <v>0.8458</v>
      </c>
      <c r="AO2401">
        <f>Data[[#This Row],[labeller_confidence_score]]-Data[[#This Row],[cytodiffusion_classification_confidence]]</f>
        <v>-0.11340000000000006</v>
      </c>
    </row>
    <row r="2402" spans="1:41" x14ac:dyDescent="0.3">
      <c r="A2402" t="s">
        <v>2475</v>
      </c>
      <c r="B2402" t="s">
        <v>110</v>
      </c>
      <c r="C2402">
        <v>1</v>
      </c>
      <c r="D2402" t="s">
        <v>104</v>
      </c>
      <c r="E2402">
        <v>8.2200000000000006</v>
      </c>
      <c r="F2402">
        <v>0</v>
      </c>
      <c r="G2402">
        <v>0</v>
      </c>
      <c r="H2402">
        <v>1</v>
      </c>
      <c r="I2402">
        <f>Data[[#This Row],[nucleus_area_pct]]/Data[[#This Row],[cytoplasm_ratio]]</f>
        <v>0</v>
      </c>
      <c r="J2402">
        <v>0.874</v>
      </c>
      <c r="K2402">
        <v>0.21199999999999999</v>
      </c>
      <c r="L2402">
        <v>0.73</v>
      </c>
      <c r="M2402">
        <v>1</v>
      </c>
      <c r="N2402">
        <v>0.93400000000000005</v>
      </c>
      <c r="O2402">
        <v>185</v>
      </c>
      <c r="P2402">
        <v>56</v>
      </c>
      <c r="Q2402">
        <v>229</v>
      </c>
      <c r="R2402">
        <v>130</v>
      </c>
      <c r="S2402">
        <v>152</v>
      </c>
      <c r="T2402">
        <f>(Data[[#This Row],[mean_r]]/256)*100</f>
        <v>89.453125</v>
      </c>
      <c r="U2402">
        <f>(Data[[#This Row],[mean_g]]/256)*100</f>
        <v>50.78125</v>
      </c>
      <c r="V2402">
        <f>(Data[[#This Row],[mean_b]]/256)*100</f>
        <v>59.375</v>
      </c>
      <c r="W2402">
        <v>0.42499999999999999</v>
      </c>
      <c r="X2402" t="s">
        <v>51</v>
      </c>
      <c r="Y2402" t="s">
        <v>40</v>
      </c>
      <c r="Z2402">
        <v>10674</v>
      </c>
      <c r="AA2402">
        <v>5.35</v>
      </c>
      <c r="AB2402">
        <v>13.3</v>
      </c>
      <c r="AC2402">
        <v>36.200000000000003</v>
      </c>
      <c r="AD2402">
        <v>213556</v>
      </c>
      <c r="AE2402">
        <v>105.3</v>
      </c>
      <c r="AF2402">
        <v>32</v>
      </c>
      <c r="AG2402" t="s">
        <v>46</v>
      </c>
      <c r="AH2402" t="s">
        <v>47</v>
      </c>
      <c r="AI2402" t="s">
        <v>56</v>
      </c>
      <c r="AJ2402">
        <v>40</v>
      </c>
      <c r="AK2402">
        <v>360</v>
      </c>
      <c r="AL2402">
        <v>0.86339999999999995</v>
      </c>
      <c r="AM2402">
        <v>0.69740000000000002</v>
      </c>
      <c r="AN2402">
        <v>0.72699999999999998</v>
      </c>
      <c r="AO2402">
        <f>Data[[#This Row],[labeller_confidence_score]]-Data[[#This Row],[cytodiffusion_classification_confidence]]</f>
        <v>2.959999999999996E-2</v>
      </c>
    </row>
    <row r="2403" spans="1:41" x14ac:dyDescent="0.3">
      <c r="A2403" t="s">
        <v>2476</v>
      </c>
      <c r="B2403" t="s">
        <v>54</v>
      </c>
      <c r="C2403">
        <v>0</v>
      </c>
      <c r="D2403" t="s">
        <v>54</v>
      </c>
      <c r="E2403">
        <v>7.49</v>
      </c>
      <c r="F2403">
        <v>0</v>
      </c>
      <c r="G2403">
        <v>0</v>
      </c>
      <c r="H2403">
        <v>1</v>
      </c>
      <c r="I2403">
        <f>Data[[#This Row],[nucleus_area_pct]]/Data[[#This Row],[cytoplasm_ratio]]</f>
        <v>0</v>
      </c>
      <c r="J2403">
        <v>0.89200000000000002</v>
      </c>
      <c r="K2403">
        <v>0.23400000000000001</v>
      </c>
      <c r="L2403">
        <v>0.22</v>
      </c>
      <c r="M2403">
        <v>1</v>
      </c>
      <c r="N2403">
        <v>0.98199999999999998</v>
      </c>
      <c r="O2403">
        <v>189</v>
      </c>
      <c r="P2403">
        <v>42</v>
      </c>
      <c r="Q2403">
        <v>213</v>
      </c>
      <c r="R2403">
        <v>151</v>
      </c>
      <c r="S2403">
        <v>117</v>
      </c>
      <c r="T2403">
        <f>(Data[[#This Row],[mean_r]]/256)*100</f>
        <v>83.203125</v>
      </c>
      <c r="U2403">
        <f>(Data[[#This Row],[mean_g]]/256)*100</f>
        <v>58.984375</v>
      </c>
      <c r="V2403">
        <f>(Data[[#This Row],[mean_b]]/256)*100</f>
        <v>45.703125</v>
      </c>
      <c r="W2403">
        <v>0.47499999999999998</v>
      </c>
      <c r="X2403" t="s">
        <v>51</v>
      </c>
      <c r="Y2403" t="s">
        <v>45</v>
      </c>
      <c r="Z2403">
        <v>2427</v>
      </c>
      <c r="AA2403">
        <v>4.21</v>
      </c>
      <c r="AB2403">
        <v>14.6</v>
      </c>
      <c r="AC2403">
        <v>39.799999999999997</v>
      </c>
      <c r="AD2403">
        <v>146986</v>
      </c>
      <c r="AE2403">
        <v>81.7</v>
      </c>
      <c r="AF2403">
        <v>34.299999999999997</v>
      </c>
      <c r="AG2403" t="s">
        <v>41</v>
      </c>
      <c r="AH2403" t="s">
        <v>42</v>
      </c>
      <c r="AI2403" t="s">
        <v>56</v>
      </c>
      <c r="AJ2403">
        <v>60</v>
      </c>
      <c r="AK2403">
        <v>512</v>
      </c>
      <c r="AL2403">
        <v>0.1133</v>
      </c>
      <c r="AM2403">
        <v>0.87870000000000004</v>
      </c>
      <c r="AN2403">
        <v>0.83299999999999996</v>
      </c>
      <c r="AO2403">
        <f>Data[[#This Row],[labeller_confidence_score]]-Data[[#This Row],[cytodiffusion_classification_confidence]]</f>
        <v>-4.5700000000000074E-2</v>
      </c>
    </row>
    <row r="2404" spans="1:41" x14ac:dyDescent="0.3">
      <c r="A2404" t="s">
        <v>2477</v>
      </c>
      <c r="B2404" t="s">
        <v>49</v>
      </c>
      <c r="C2404">
        <v>0</v>
      </c>
      <c r="D2404" t="s">
        <v>50</v>
      </c>
      <c r="E2404">
        <v>10.83</v>
      </c>
      <c r="F2404">
        <v>51.9</v>
      </c>
      <c r="G2404">
        <v>0.39200000000000002</v>
      </c>
      <c r="H2404">
        <v>0.57199999999999995</v>
      </c>
      <c r="I2404">
        <f>Data[[#This Row],[nucleus_area_pct]]/Data[[#This Row],[cytoplasm_ratio]]</f>
        <v>90.734265734265733</v>
      </c>
      <c r="J2404">
        <v>0.83199999999999996</v>
      </c>
      <c r="K2404">
        <v>0.314</v>
      </c>
      <c r="L2404">
        <v>3.06</v>
      </c>
      <c r="M2404">
        <v>3.1</v>
      </c>
      <c r="N2404">
        <v>0.89700000000000002</v>
      </c>
      <c r="O2404">
        <v>349</v>
      </c>
      <c r="P2404">
        <v>72</v>
      </c>
      <c r="Q2404">
        <v>208</v>
      </c>
      <c r="R2404">
        <v>172</v>
      </c>
      <c r="S2404">
        <v>183</v>
      </c>
      <c r="T2404">
        <f>(Data[[#This Row],[mean_r]]/256)*100</f>
        <v>81.25</v>
      </c>
      <c r="U2404">
        <f>(Data[[#This Row],[mean_g]]/256)*100</f>
        <v>67.1875</v>
      </c>
      <c r="V2404">
        <f>(Data[[#This Row],[mean_b]]/256)*100</f>
        <v>71.484375</v>
      </c>
      <c r="W2404">
        <v>0.52700000000000002</v>
      </c>
      <c r="X2404" t="s">
        <v>63</v>
      </c>
      <c r="Y2404" t="s">
        <v>40</v>
      </c>
      <c r="Z2404">
        <v>6372</v>
      </c>
      <c r="AA2404">
        <v>4.93</v>
      </c>
      <c r="AB2404">
        <v>11.7</v>
      </c>
      <c r="AC2404">
        <v>33.4</v>
      </c>
      <c r="AD2404">
        <v>95489</v>
      </c>
      <c r="AE2404">
        <v>86.1</v>
      </c>
      <c r="AF2404">
        <v>33.4</v>
      </c>
      <c r="AG2404" t="s">
        <v>41</v>
      </c>
      <c r="AH2404" t="s">
        <v>42</v>
      </c>
      <c r="AI2404" t="s">
        <v>52</v>
      </c>
      <c r="AJ2404">
        <v>40</v>
      </c>
      <c r="AK2404">
        <v>360</v>
      </c>
      <c r="AL2404">
        <v>2.81E-2</v>
      </c>
      <c r="AM2404">
        <v>0.90169999999999995</v>
      </c>
      <c r="AN2404">
        <v>0.9143</v>
      </c>
      <c r="AO2404">
        <f>Data[[#This Row],[labeller_confidence_score]]-Data[[#This Row],[cytodiffusion_classification_confidence]]</f>
        <v>1.2600000000000056E-2</v>
      </c>
    </row>
    <row r="2405" spans="1:41" x14ac:dyDescent="0.3">
      <c r="A2405" t="s">
        <v>2478</v>
      </c>
      <c r="B2405" t="s">
        <v>60</v>
      </c>
      <c r="C2405">
        <v>0</v>
      </c>
      <c r="D2405" t="s">
        <v>50</v>
      </c>
      <c r="E2405">
        <v>16.579999999999998</v>
      </c>
      <c r="F2405">
        <v>55.4</v>
      </c>
      <c r="G2405">
        <v>0.37</v>
      </c>
      <c r="H2405">
        <v>0.48299999999999998</v>
      </c>
      <c r="I2405">
        <f>Data[[#This Row],[nucleus_area_pct]]/Data[[#This Row],[cytoplasm_ratio]]</f>
        <v>114.69979296066252</v>
      </c>
      <c r="J2405">
        <v>0.58699999999999997</v>
      </c>
      <c r="K2405">
        <v>0.55000000000000004</v>
      </c>
      <c r="L2405">
        <v>2.73</v>
      </c>
      <c r="M2405">
        <v>1.2</v>
      </c>
      <c r="N2405">
        <v>0.66800000000000004</v>
      </c>
      <c r="O2405">
        <v>455</v>
      </c>
      <c r="P2405">
        <v>95</v>
      </c>
      <c r="Q2405">
        <v>189</v>
      </c>
      <c r="R2405">
        <v>162</v>
      </c>
      <c r="S2405">
        <v>165</v>
      </c>
      <c r="T2405">
        <f>(Data[[#This Row],[mean_r]]/256)*100</f>
        <v>73.828125</v>
      </c>
      <c r="U2405">
        <f>(Data[[#This Row],[mean_g]]/256)*100</f>
        <v>63.28125</v>
      </c>
      <c r="V2405">
        <f>(Data[[#This Row],[mean_b]]/256)*100</f>
        <v>64.453125</v>
      </c>
      <c r="W2405">
        <v>0.53800000000000003</v>
      </c>
      <c r="X2405" t="s">
        <v>63</v>
      </c>
      <c r="Y2405" t="s">
        <v>40</v>
      </c>
      <c r="Z2405">
        <v>5576</v>
      </c>
      <c r="AA2405">
        <v>4.96</v>
      </c>
      <c r="AB2405">
        <v>12.2</v>
      </c>
      <c r="AC2405">
        <v>43</v>
      </c>
      <c r="AD2405">
        <v>237541</v>
      </c>
      <c r="AE2405">
        <v>84.4</v>
      </c>
      <c r="AF2405">
        <v>35.1</v>
      </c>
      <c r="AG2405" t="s">
        <v>46</v>
      </c>
      <c r="AH2405" t="s">
        <v>42</v>
      </c>
      <c r="AI2405" t="s">
        <v>43</v>
      </c>
      <c r="AJ2405">
        <v>100</v>
      </c>
      <c r="AK2405">
        <v>360</v>
      </c>
      <c r="AL2405">
        <v>7.7399999999999997E-2</v>
      </c>
      <c r="AM2405">
        <v>0.95979999999999999</v>
      </c>
      <c r="AN2405">
        <v>0.97670000000000001</v>
      </c>
      <c r="AO2405">
        <f>Data[[#This Row],[labeller_confidence_score]]-Data[[#This Row],[cytodiffusion_classification_confidence]]</f>
        <v>1.6900000000000026E-2</v>
      </c>
    </row>
    <row r="2406" spans="1:41" x14ac:dyDescent="0.3">
      <c r="A2406" t="s">
        <v>2479</v>
      </c>
      <c r="B2406" t="s">
        <v>54</v>
      </c>
      <c r="C2406">
        <v>0</v>
      </c>
      <c r="D2406" t="s">
        <v>54</v>
      </c>
      <c r="E2406">
        <v>6.88</v>
      </c>
      <c r="F2406">
        <v>0</v>
      </c>
      <c r="G2406">
        <v>0</v>
      </c>
      <c r="H2406">
        <v>1</v>
      </c>
      <c r="I2406">
        <f>Data[[#This Row],[nucleus_area_pct]]/Data[[#This Row],[cytoplasm_ratio]]</f>
        <v>0</v>
      </c>
      <c r="J2406">
        <v>0.94299999999999995</v>
      </c>
      <c r="K2406">
        <v>0.158</v>
      </c>
      <c r="L2406">
        <v>0</v>
      </c>
      <c r="M2406">
        <v>1</v>
      </c>
      <c r="N2406">
        <v>0.98199999999999998</v>
      </c>
      <c r="O2406">
        <v>192</v>
      </c>
      <c r="P2406">
        <v>52</v>
      </c>
      <c r="Q2406">
        <v>223</v>
      </c>
      <c r="R2406">
        <v>136</v>
      </c>
      <c r="S2406">
        <v>125</v>
      </c>
      <c r="T2406">
        <f>(Data[[#This Row],[mean_r]]/256)*100</f>
        <v>87.109375</v>
      </c>
      <c r="U2406">
        <f>(Data[[#This Row],[mean_g]]/256)*100</f>
        <v>53.125</v>
      </c>
      <c r="V2406">
        <f>(Data[[#This Row],[mean_b]]/256)*100</f>
        <v>48.828125</v>
      </c>
      <c r="W2406">
        <v>0.51600000000000001</v>
      </c>
      <c r="X2406" t="s">
        <v>51</v>
      </c>
      <c r="Y2406" t="s">
        <v>40</v>
      </c>
      <c r="Z2406">
        <v>9930</v>
      </c>
      <c r="AA2406">
        <v>4.3099999999999996</v>
      </c>
      <c r="AB2406">
        <v>12.5</v>
      </c>
      <c r="AC2406">
        <v>32.6</v>
      </c>
      <c r="AD2406">
        <v>243460</v>
      </c>
      <c r="AE2406">
        <v>96.7</v>
      </c>
      <c r="AF2406">
        <v>33.799999999999997</v>
      </c>
      <c r="AG2406" t="s">
        <v>64</v>
      </c>
      <c r="AH2406" t="s">
        <v>47</v>
      </c>
      <c r="AI2406" t="s">
        <v>52</v>
      </c>
      <c r="AJ2406">
        <v>100</v>
      </c>
      <c r="AK2406">
        <v>256</v>
      </c>
      <c r="AL2406">
        <v>8.4400000000000003E-2</v>
      </c>
      <c r="AM2406">
        <v>0.78520000000000001</v>
      </c>
      <c r="AN2406">
        <v>0.98040000000000005</v>
      </c>
      <c r="AO2406">
        <f>Data[[#This Row],[labeller_confidence_score]]-Data[[#This Row],[cytodiffusion_classification_confidence]]</f>
        <v>0.19520000000000004</v>
      </c>
    </row>
    <row r="2407" spans="1:41" x14ac:dyDescent="0.3">
      <c r="A2407" t="s">
        <v>2480</v>
      </c>
      <c r="B2407" t="s">
        <v>49</v>
      </c>
      <c r="C2407">
        <v>0</v>
      </c>
      <c r="D2407" t="s">
        <v>50</v>
      </c>
      <c r="E2407">
        <v>11.95</v>
      </c>
      <c r="F2407">
        <v>59.1</v>
      </c>
      <c r="G2407">
        <v>0.63900000000000001</v>
      </c>
      <c r="H2407">
        <v>0.47499999999999998</v>
      </c>
      <c r="I2407">
        <f>Data[[#This Row],[nucleus_area_pct]]/Data[[#This Row],[cytoplasm_ratio]]</f>
        <v>124.42105263157896</v>
      </c>
      <c r="J2407">
        <v>0.72199999999999998</v>
      </c>
      <c r="K2407">
        <v>0.22500000000000001</v>
      </c>
      <c r="L2407">
        <v>2.3199999999999998</v>
      </c>
      <c r="M2407">
        <v>2.7</v>
      </c>
      <c r="N2407">
        <v>0.77600000000000002</v>
      </c>
      <c r="O2407">
        <v>412</v>
      </c>
      <c r="P2407">
        <v>63</v>
      </c>
      <c r="Q2407">
        <v>215</v>
      </c>
      <c r="R2407">
        <v>156</v>
      </c>
      <c r="S2407">
        <v>185</v>
      </c>
      <c r="T2407">
        <f>(Data[[#This Row],[mean_r]]/256)*100</f>
        <v>83.984375</v>
      </c>
      <c r="U2407">
        <f>(Data[[#This Row],[mean_g]]/256)*100</f>
        <v>60.9375</v>
      </c>
      <c r="V2407">
        <f>(Data[[#This Row],[mean_b]]/256)*100</f>
        <v>72.265625</v>
      </c>
      <c r="W2407">
        <v>0.73</v>
      </c>
      <c r="X2407" t="s">
        <v>51</v>
      </c>
      <c r="Y2407" t="s">
        <v>45</v>
      </c>
      <c r="Z2407">
        <v>4049</v>
      </c>
      <c r="AA2407">
        <v>4.9800000000000004</v>
      </c>
      <c r="AB2407">
        <v>16.5</v>
      </c>
      <c r="AC2407">
        <v>38.4</v>
      </c>
      <c r="AD2407">
        <v>198044</v>
      </c>
      <c r="AE2407">
        <v>96.9</v>
      </c>
      <c r="AF2407">
        <v>34.4</v>
      </c>
      <c r="AG2407" t="s">
        <v>46</v>
      </c>
      <c r="AH2407" t="s">
        <v>42</v>
      </c>
      <c r="AI2407" t="s">
        <v>52</v>
      </c>
      <c r="AJ2407">
        <v>100</v>
      </c>
      <c r="AK2407">
        <v>360</v>
      </c>
      <c r="AL2407">
        <v>0.1348</v>
      </c>
      <c r="AM2407">
        <v>0.91820000000000002</v>
      </c>
      <c r="AN2407">
        <v>0.80010000000000003</v>
      </c>
      <c r="AO2407">
        <f>Data[[#This Row],[labeller_confidence_score]]-Data[[#This Row],[cytodiffusion_classification_confidence]]</f>
        <v>-0.11809999999999998</v>
      </c>
    </row>
    <row r="2408" spans="1:41" x14ac:dyDescent="0.3">
      <c r="A2408" t="s">
        <v>2481</v>
      </c>
      <c r="B2408" t="s">
        <v>62</v>
      </c>
      <c r="C2408">
        <v>0</v>
      </c>
      <c r="D2408" t="s">
        <v>50</v>
      </c>
      <c r="E2408">
        <v>8.39</v>
      </c>
      <c r="F2408">
        <v>88.4</v>
      </c>
      <c r="G2408">
        <v>0.79800000000000004</v>
      </c>
      <c r="H2408">
        <v>0.13400000000000001</v>
      </c>
      <c r="I2408">
        <f>Data[[#This Row],[nucleus_area_pct]]/Data[[#This Row],[cytoplasm_ratio]]</f>
        <v>659.70149253731347</v>
      </c>
      <c r="J2408">
        <v>0.90400000000000003</v>
      </c>
      <c r="K2408">
        <v>0.311</v>
      </c>
      <c r="L2408">
        <v>1.46</v>
      </c>
      <c r="M2408">
        <v>1</v>
      </c>
      <c r="N2408">
        <v>0.94199999999999995</v>
      </c>
      <c r="O2408">
        <v>263</v>
      </c>
      <c r="P2408">
        <v>62</v>
      </c>
      <c r="Q2408">
        <v>204</v>
      </c>
      <c r="R2408">
        <v>120</v>
      </c>
      <c r="S2408">
        <v>182</v>
      </c>
      <c r="T2408">
        <f>(Data[[#This Row],[mean_r]]/256)*100</f>
        <v>79.6875</v>
      </c>
      <c r="U2408">
        <f>(Data[[#This Row],[mean_g]]/256)*100</f>
        <v>46.875</v>
      </c>
      <c r="V2408">
        <f>(Data[[#This Row],[mean_b]]/256)*100</f>
        <v>71.09375</v>
      </c>
      <c r="W2408">
        <v>0.73199999999999998</v>
      </c>
      <c r="X2408" t="s">
        <v>39</v>
      </c>
      <c r="Y2408" t="s">
        <v>45</v>
      </c>
      <c r="Z2408">
        <v>7412</v>
      </c>
      <c r="AA2408">
        <v>4.3499999999999996</v>
      </c>
      <c r="AB2408">
        <v>14.3</v>
      </c>
      <c r="AC2408">
        <v>48.2</v>
      </c>
      <c r="AD2408">
        <v>276533</v>
      </c>
      <c r="AE2408">
        <v>89.1</v>
      </c>
      <c r="AF2408">
        <v>32.5</v>
      </c>
      <c r="AG2408" t="s">
        <v>41</v>
      </c>
      <c r="AH2408" t="s">
        <v>47</v>
      </c>
      <c r="AI2408" t="s">
        <v>43</v>
      </c>
      <c r="AJ2408">
        <v>100</v>
      </c>
      <c r="AK2408">
        <v>224</v>
      </c>
      <c r="AL2408">
        <v>0.1123</v>
      </c>
      <c r="AM2408">
        <v>0.93979999999999997</v>
      </c>
      <c r="AN2408">
        <v>0.99390000000000001</v>
      </c>
      <c r="AO2408">
        <f>Data[[#This Row],[labeller_confidence_score]]-Data[[#This Row],[cytodiffusion_classification_confidence]]</f>
        <v>5.4100000000000037E-2</v>
      </c>
    </row>
    <row r="2409" spans="1:41" x14ac:dyDescent="0.3">
      <c r="A2409" t="s">
        <v>2482</v>
      </c>
      <c r="B2409" t="s">
        <v>49</v>
      </c>
      <c r="C2409">
        <v>0</v>
      </c>
      <c r="D2409" t="s">
        <v>50</v>
      </c>
      <c r="E2409">
        <v>13.48</v>
      </c>
      <c r="F2409">
        <v>62.8</v>
      </c>
      <c r="G2409">
        <v>0.47699999999999998</v>
      </c>
      <c r="H2409">
        <v>0.39500000000000002</v>
      </c>
      <c r="I2409">
        <f>Data[[#This Row],[nucleus_area_pct]]/Data[[#This Row],[cytoplasm_ratio]]</f>
        <v>158.98734177215189</v>
      </c>
      <c r="J2409">
        <v>0.80500000000000005</v>
      </c>
      <c r="K2409">
        <v>0.28499999999999998</v>
      </c>
      <c r="L2409">
        <v>2.95</v>
      </c>
      <c r="M2409">
        <v>4.2</v>
      </c>
      <c r="N2409">
        <v>0.85699999999999998</v>
      </c>
      <c r="O2409">
        <v>519</v>
      </c>
      <c r="P2409">
        <v>73</v>
      </c>
      <c r="Q2409">
        <v>200</v>
      </c>
      <c r="R2409">
        <v>160</v>
      </c>
      <c r="S2409">
        <v>182</v>
      </c>
      <c r="T2409">
        <f>(Data[[#This Row],[mean_r]]/256)*100</f>
        <v>78.125</v>
      </c>
      <c r="U2409">
        <f>(Data[[#This Row],[mean_g]]/256)*100</f>
        <v>62.5</v>
      </c>
      <c r="V2409">
        <f>(Data[[#This Row],[mean_b]]/256)*100</f>
        <v>71.09375</v>
      </c>
      <c r="W2409">
        <v>0.64</v>
      </c>
      <c r="X2409" t="s">
        <v>51</v>
      </c>
      <c r="Y2409" t="s">
        <v>40</v>
      </c>
      <c r="Z2409">
        <v>6940</v>
      </c>
      <c r="AA2409">
        <v>4.87</v>
      </c>
      <c r="AB2409">
        <v>15.8</v>
      </c>
      <c r="AC2409">
        <v>34.4</v>
      </c>
      <c r="AD2409">
        <v>170907</v>
      </c>
      <c r="AE2409">
        <v>69.400000000000006</v>
      </c>
      <c r="AF2409">
        <v>34.299999999999997</v>
      </c>
      <c r="AG2409" t="s">
        <v>64</v>
      </c>
      <c r="AH2409" t="s">
        <v>42</v>
      </c>
      <c r="AI2409" t="s">
        <v>43</v>
      </c>
      <c r="AJ2409">
        <v>60</v>
      </c>
      <c r="AK2409">
        <v>224</v>
      </c>
      <c r="AL2409">
        <v>5.2600000000000001E-2</v>
      </c>
      <c r="AM2409">
        <v>0.77190000000000003</v>
      </c>
      <c r="AN2409">
        <v>0.8952</v>
      </c>
      <c r="AO2409">
        <f>Data[[#This Row],[labeller_confidence_score]]-Data[[#This Row],[cytodiffusion_classification_confidence]]</f>
        <v>0.12329999999999997</v>
      </c>
    </row>
    <row r="2410" spans="1:41" x14ac:dyDescent="0.3">
      <c r="A2410" t="s">
        <v>2483</v>
      </c>
      <c r="B2410" t="s">
        <v>81</v>
      </c>
      <c r="C2410">
        <v>1</v>
      </c>
      <c r="D2410" t="s">
        <v>82</v>
      </c>
      <c r="E2410">
        <v>19.12</v>
      </c>
      <c r="F2410">
        <v>84</v>
      </c>
      <c r="G2410">
        <v>0.39600000000000002</v>
      </c>
      <c r="H2410">
        <v>0.13500000000000001</v>
      </c>
      <c r="I2410">
        <f>Data[[#This Row],[nucleus_area_pct]]/Data[[#This Row],[cytoplasm_ratio]]</f>
        <v>622.22222222222217</v>
      </c>
      <c r="J2410">
        <v>0.84699999999999998</v>
      </c>
      <c r="K2410">
        <v>0.215</v>
      </c>
      <c r="L2410">
        <v>0.34</v>
      </c>
      <c r="M2410">
        <v>1</v>
      </c>
      <c r="N2410">
        <v>0.97399999999999998</v>
      </c>
      <c r="O2410">
        <v>463</v>
      </c>
      <c r="P2410">
        <v>101</v>
      </c>
      <c r="Q2410">
        <v>192</v>
      </c>
      <c r="R2410">
        <v>150</v>
      </c>
      <c r="S2410">
        <v>181</v>
      </c>
      <c r="T2410">
        <f>(Data[[#This Row],[mean_r]]/256)*100</f>
        <v>75</v>
      </c>
      <c r="U2410">
        <f>(Data[[#This Row],[mean_g]]/256)*100</f>
        <v>58.59375</v>
      </c>
      <c r="V2410">
        <f>(Data[[#This Row],[mean_b]]/256)*100</f>
        <v>70.703125</v>
      </c>
      <c r="W2410">
        <v>0.77</v>
      </c>
      <c r="X2410" t="s">
        <v>51</v>
      </c>
      <c r="Y2410" t="s">
        <v>40</v>
      </c>
      <c r="Z2410">
        <v>6854</v>
      </c>
      <c r="AA2410">
        <v>6.02</v>
      </c>
      <c r="AB2410">
        <v>9.6</v>
      </c>
      <c r="AC2410">
        <v>38.200000000000003</v>
      </c>
      <c r="AD2410">
        <v>228933</v>
      </c>
      <c r="AE2410">
        <v>88.8</v>
      </c>
      <c r="AF2410">
        <v>34.5</v>
      </c>
      <c r="AG2410" t="s">
        <v>46</v>
      </c>
      <c r="AH2410" t="s">
        <v>42</v>
      </c>
      <c r="AI2410" t="s">
        <v>52</v>
      </c>
      <c r="AJ2410">
        <v>60</v>
      </c>
      <c r="AK2410">
        <v>360</v>
      </c>
      <c r="AL2410">
        <v>0.78090000000000004</v>
      </c>
      <c r="AM2410">
        <v>0.83130000000000004</v>
      </c>
      <c r="AN2410">
        <v>0.876</v>
      </c>
      <c r="AO2410">
        <f>Data[[#This Row],[labeller_confidence_score]]-Data[[#This Row],[cytodiffusion_classification_confidence]]</f>
        <v>4.4699999999999962E-2</v>
      </c>
    </row>
    <row r="2411" spans="1:41" x14ac:dyDescent="0.3">
      <c r="A2411" t="s">
        <v>2484</v>
      </c>
      <c r="B2411" t="s">
        <v>62</v>
      </c>
      <c r="C2411">
        <v>0</v>
      </c>
      <c r="D2411" t="s">
        <v>50</v>
      </c>
      <c r="E2411">
        <v>10.210000000000001</v>
      </c>
      <c r="F2411">
        <v>76.2</v>
      </c>
      <c r="G2411">
        <v>0.82499999999999996</v>
      </c>
      <c r="H2411">
        <v>0.255</v>
      </c>
      <c r="I2411">
        <f>Data[[#This Row],[nucleus_area_pct]]/Data[[#This Row],[cytoplasm_ratio]]</f>
        <v>298.8235294117647</v>
      </c>
      <c r="J2411">
        <v>0.95499999999999996</v>
      </c>
      <c r="K2411">
        <v>0.114</v>
      </c>
      <c r="L2411">
        <v>1.1000000000000001</v>
      </c>
      <c r="M2411">
        <v>1</v>
      </c>
      <c r="N2411">
        <v>0.97399999999999998</v>
      </c>
      <c r="O2411">
        <v>191</v>
      </c>
      <c r="P2411">
        <v>50</v>
      </c>
      <c r="Q2411">
        <v>217</v>
      </c>
      <c r="R2411">
        <v>149</v>
      </c>
      <c r="S2411">
        <v>179</v>
      </c>
      <c r="T2411">
        <f>(Data[[#This Row],[mean_r]]/256)*100</f>
        <v>84.765625</v>
      </c>
      <c r="U2411">
        <f>(Data[[#This Row],[mean_g]]/256)*100</f>
        <v>58.203125</v>
      </c>
      <c r="V2411">
        <f>(Data[[#This Row],[mean_b]]/256)*100</f>
        <v>69.921875</v>
      </c>
      <c r="W2411">
        <v>0.81100000000000005</v>
      </c>
      <c r="X2411" t="s">
        <v>51</v>
      </c>
      <c r="Y2411" t="s">
        <v>40</v>
      </c>
      <c r="Z2411">
        <v>3420</v>
      </c>
      <c r="AA2411">
        <v>5.58</v>
      </c>
      <c r="AB2411">
        <v>13</v>
      </c>
      <c r="AC2411">
        <v>40</v>
      </c>
      <c r="AD2411">
        <v>210665</v>
      </c>
      <c r="AE2411">
        <v>82.3</v>
      </c>
      <c r="AF2411">
        <v>33.5</v>
      </c>
      <c r="AG2411" t="s">
        <v>46</v>
      </c>
      <c r="AH2411" t="s">
        <v>42</v>
      </c>
      <c r="AI2411" t="s">
        <v>56</v>
      </c>
      <c r="AJ2411">
        <v>40</v>
      </c>
      <c r="AK2411">
        <v>224</v>
      </c>
      <c r="AL2411">
        <v>0.13159999999999999</v>
      </c>
      <c r="AM2411">
        <v>0.93200000000000005</v>
      </c>
      <c r="AN2411">
        <v>0.87460000000000004</v>
      </c>
      <c r="AO2411">
        <f>Data[[#This Row],[labeller_confidence_score]]-Data[[#This Row],[cytodiffusion_classification_confidence]]</f>
        <v>-5.7400000000000007E-2</v>
      </c>
    </row>
    <row r="2412" spans="1:41" x14ac:dyDescent="0.3">
      <c r="A2412" t="s">
        <v>2485</v>
      </c>
      <c r="B2412" t="s">
        <v>37</v>
      </c>
      <c r="C2412">
        <v>1</v>
      </c>
      <c r="D2412" t="s">
        <v>38</v>
      </c>
      <c r="E2412">
        <v>15.6</v>
      </c>
      <c r="F2412">
        <v>51.8</v>
      </c>
      <c r="G2412">
        <v>0.57599999999999996</v>
      </c>
      <c r="H2412">
        <v>0.50600000000000001</v>
      </c>
      <c r="I2412">
        <f>Data[[#This Row],[nucleus_area_pct]]/Data[[#This Row],[cytoplasm_ratio]]</f>
        <v>102.37154150197628</v>
      </c>
      <c r="J2412">
        <v>0.52800000000000002</v>
      </c>
      <c r="K2412">
        <v>0.42</v>
      </c>
      <c r="L2412">
        <v>3.37</v>
      </c>
      <c r="M2412">
        <v>5.4</v>
      </c>
      <c r="N2412">
        <v>0.84899999999999998</v>
      </c>
      <c r="O2412">
        <v>448</v>
      </c>
      <c r="P2412">
        <v>88</v>
      </c>
      <c r="Q2412">
        <v>221</v>
      </c>
      <c r="R2412">
        <v>153</v>
      </c>
      <c r="S2412">
        <v>194</v>
      </c>
      <c r="T2412">
        <f>(Data[[#This Row],[mean_r]]/256)*100</f>
        <v>86.328125</v>
      </c>
      <c r="U2412">
        <f>(Data[[#This Row],[mean_g]]/256)*100</f>
        <v>59.765625</v>
      </c>
      <c r="V2412">
        <f>(Data[[#This Row],[mean_b]]/256)*100</f>
        <v>75.78125</v>
      </c>
      <c r="W2412">
        <v>0.58799999999999997</v>
      </c>
      <c r="X2412" t="s">
        <v>51</v>
      </c>
      <c r="Y2412" t="s">
        <v>45</v>
      </c>
      <c r="Z2412">
        <v>10617</v>
      </c>
      <c r="AA2412">
        <v>5.25</v>
      </c>
      <c r="AB2412">
        <v>15.5</v>
      </c>
      <c r="AC2412">
        <v>41.5</v>
      </c>
      <c r="AD2412">
        <v>257614</v>
      </c>
      <c r="AE2412">
        <v>82.8</v>
      </c>
      <c r="AF2412">
        <v>36.1</v>
      </c>
      <c r="AG2412" t="s">
        <v>64</v>
      </c>
      <c r="AH2412" t="s">
        <v>47</v>
      </c>
      <c r="AI2412" t="s">
        <v>52</v>
      </c>
      <c r="AJ2412">
        <v>100</v>
      </c>
      <c r="AK2412">
        <v>360</v>
      </c>
      <c r="AL2412">
        <v>0.84730000000000005</v>
      </c>
      <c r="AM2412">
        <v>0.81499999999999995</v>
      </c>
      <c r="AN2412">
        <v>0.83950000000000002</v>
      </c>
      <c r="AO2412">
        <f>Data[[#This Row],[labeller_confidence_score]]-Data[[#This Row],[cytodiffusion_classification_confidence]]</f>
        <v>2.4500000000000077E-2</v>
      </c>
    </row>
    <row r="2413" spans="1:41" x14ac:dyDescent="0.3">
      <c r="A2413" t="s">
        <v>2486</v>
      </c>
      <c r="B2413" t="s">
        <v>49</v>
      </c>
      <c r="C2413">
        <v>0</v>
      </c>
      <c r="D2413" t="s">
        <v>50</v>
      </c>
      <c r="E2413">
        <v>12.66</v>
      </c>
      <c r="F2413">
        <v>58.6</v>
      </c>
      <c r="G2413">
        <v>0.66500000000000004</v>
      </c>
      <c r="H2413">
        <v>0.51500000000000001</v>
      </c>
      <c r="I2413">
        <f>Data[[#This Row],[nucleus_area_pct]]/Data[[#This Row],[cytoplasm_ratio]]</f>
        <v>113.78640776699029</v>
      </c>
      <c r="J2413">
        <v>0.81399999999999995</v>
      </c>
      <c r="K2413">
        <v>0.46500000000000002</v>
      </c>
      <c r="L2413">
        <v>2.66</v>
      </c>
      <c r="M2413">
        <v>2.6</v>
      </c>
      <c r="N2413">
        <v>0.82799999999999996</v>
      </c>
      <c r="O2413">
        <v>423</v>
      </c>
      <c r="P2413">
        <v>67</v>
      </c>
      <c r="Q2413">
        <v>222</v>
      </c>
      <c r="R2413">
        <v>132</v>
      </c>
      <c r="S2413">
        <v>176</v>
      </c>
      <c r="T2413">
        <f>(Data[[#This Row],[mean_r]]/256)*100</f>
        <v>86.71875</v>
      </c>
      <c r="U2413">
        <f>(Data[[#This Row],[mean_g]]/256)*100</f>
        <v>51.5625</v>
      </c>
      <c r="V2413">
        <f>(Data[[#This Row],[mean_b]]/256)*100</f>
        <v>68.75</v>
      </c>
      <c r="W2413">
        <v>0.61599999999999999</v>
      </c>
      <c r="X2413" t="s">
        <v>51</v>
      </c>
      <c r="Y2413" t="s">
        <v>45</v>
      </c>
      <c r="Z2413">
        <v>2909</v>
      </c>
      <c r="AA2413">
        <v>6.26</v>
      </c>
      <c r="AB2413">
        <v>13.7</v>
      </c>
      <c r="AC2413">
        <v>41.4</v>
      </c>
      <c r="AD2413">
        <v>203111</v>
      </c>
      <c r="AE2413">
        <v>87.5</v>
      </c>
      <c r="AF2413">
        <v>33.1</v>
      </c>
      <c r="AG2413" t="s">
        <v>41</v>
      </c>
      <c r="AH2413" t="s">
        <v>42</v>
      </c>
      <c r="AI2413" t="s">
        <v>56</v>
      </c>
      <c r="AJ2413">
        <v>40</v>
      </c>
      <c r="AK2413">
        <v>512</v>
      </c>
      <c r="AL2413">
        <v>5.1900000000000002E-2</v>
      </c>
      <c r="AM2413">
        <v>0.81</v>
      </c>
      <c r="AN2413">
        <v>0.99570000000000003</v>
      </c>
      <c r="AO2413">
        <f>Data[[#This Row],[labeller_confidence_score]]-Data[[#This Row],[cytodiffusion_classification_confidence]]</f>
        <v>0.18569999999999998</v>
      </c>
    </row>
    <row r="2414" spans="1:41" x14ac:dyDescent="0.3">
      <c r="A2414" t="s">
        <v>2487</v>
      </c>
      <c r="B2414" t="s">
        <v>58</v>
      </c>
      <c r="C2414">
        <v>1</v>
      </c>
      <c r="D2414" t="s">
        <v>38</v>
      </c>
      <c r="E2414">
        <v>12.59</v>
      </c>
      <c r="F2414">
        <v>73.599999999999994</v>
      </c>
      <c r="G2414">
        <v>0.72199999999999998</v>
      </c>
      <c r="H2414">
        <v>0.29899999999999999</v>
      </c>
      <c r="I2414">
        <f>Data[[#This Row],[nucleus_area_pct]]/Data[[#This Row],[cytoplasm_ratio]]</f>
        <v>246.15384615384613</v>
      </c>
      <c r="J2414">
        <v>0.78700000000000003</v>
      </c>
      <c r="K2414">
        <v>0.43</v>
      </c>
      <c r="L2414">
        <v>1.45</v>
      </c>
      <c r="M2414">
        <v>1.1000000000000001</v>
      </c>
      <c r="N2414">
        <v>0.88</v>
      </c>
      <c r="O2414">
        <v>545</v>
      </c>
      <c r="P2414">
        <v>86</v>
      </c>
      <c r="Q2414">
        <v>216</v>
      </c>
      <c r="R2414">
        <v>140</v>
      </c>
      <c r="S2414">
        <v>192</v>
      </c>
      <c r="T2414">
        <f>(Data[[#This Row],[mean_r]]/256)*100</f>
        <v>84.375</v>
      </c>
      <c r="U2414">
        <f>(Data[[#This Row],[mean_g]]/256)*100</f>
        <v>54.6875</v>
      </c>
      <c r="V2414">
        <f>(Data[[#This Row],[mean_b]]/256)*100</f>
        <v>75</v>
      </c>
      <c r="W2414">
        <v>0.67300000000000004</v>
      </c>
      <c r="X2414" t="s">
        <v>51</v>
      </c>
      <c r="Y2414" t="s">
        <v>40</v>
      </c>
      <c r="Z2414">
        <v>6084</v>
      </c>
      <c r="AA2414">
        <v>5.03</v>
      </c>
      <c r="AB2414">
        <v>14.1</v>
      </c>
      <c r="AC2414">
        <v>44.9</v>
      </c>
      <c r="AD2414">
        <v>180115</v>
      </c>
      <c r="AE2414">
        <v>89.2</v>
      </c>
      <c r="AF2414">
        <v>32.4</v>
      </c>
      <c r="AG2414" t="s">
        <v>64</v>
      </c>
      <c r="AH2414" t="s">
        <v>68</v>
      </c>
      <c r="AI2414" t="s">
        <v>56</v>
      </c>
      <c r="AJ2414">
        <v>100</v>
      </c>
      <c r="AK2414">
        <v>360</v>
      </c>
      <c r="AL2414">
        <v>0.8337</v>
      </c>
      <c r="AM2414">
        <v>0.88149999999999995</v>
      </c>
      <c r="AN2414">
        <v>0.79600000000000004</v>
      </c>
      <c r="AO2414">
        <f>Data[[#This Row],[labeller_confidence_score]]-Data[[#This Row],[cytodiffusion_classification_confidence]]</f>
        <v>-8.5499999999999909E-2</v>
      </c>
    </row>
    <row r="2415" spans="1:41" x14ac:dyDescent="0.3">
      <c r="A2415" t="s">
        <v>2488</v>
      </c>
      <c r="B2415" t="s">
        <v>85</v>
      </c>
      <c r="C2415">
        <v>0</v>
      </c>
      <c r="D2415" t="s">
        <v>50</v>
      </c>
      <c r="E2415">
        <v>10.79</v>
      </c>
      <c r="F2415">
        <v>65.7</v>
      </c>
      <c r="G2415">
        <v>0.66600000000000004</v>
      </c>
      <c r="H2415">
        <v>0.31900000000000001</v>
      </c>
      <c r="I2415">
        <f>Data[[#This Row],[nucleus_area_pct]]/Data[[#This Row],[cytoplasm_ratio]]</f>
        <v>205.95611285266457</v>
      </c>
      <c r="J2415">
        <v>0.79900000000000004</v>
      </c>
      <c r="K2415">
        <v>0.33400000000000002</v>
      </c>
      <c r="L2415">
        <v>4.79</v>
      </c>
      <c r="M2415">
        <v>2.1</v>
      </c>
      <c r="N2415">
        <v>0.72099999999999997</v>
      </c>
      <c r="O2415">
        <v>366</v>
      </c>
      <c r="P2415">
        <v>63</v>
      </c>
      <c r="Q2415">
        <v>179</v>
      </c>
      <c r="R2415">
        <v>157</v>
      </c>
      <c r="S2415">
        <v>189</v>
      </c>
      <c r="T2415">
        <f>(Data[[#This Row],[mean_r]]/256)*100</f>
        <v>69.921875</v>
      </c>
      <c r="U2415">
        <f>(Data[[#This Row],[mean_g]]/256)*100</f>
        <v>61.328125</v>
      </c>
      <c r="V2415">
        <f>(Data[[#This Row],[mean_b]]/256)*100</f>
        <v>73.828125</v>
      </c>
      <c r="W2415">
        <v>0.69199999999999995</v>
      </c>
      <c r="X2415" t="s">
        <v>51</v>
      </c>
      <c r="Y2415" t="s">
        <v>45</v>
      </c>
      <c r="Z2415">
        <v>10497</v>
      </c>
      <c r="AA2415">
        <v>4.88</v>
      </c>
      <c r="AB2415">
        <v>12.3</v>
      </c>
      <c r="AC2415">
        <v>40.5</v>
      </c>
      <c r="AD2415">
        <v>293977</v>
      </c>
      <c r="AE2415">
        <v>79.3</v>
      </c>
      <c r="AF2415">
        <v>33.700000000000003</v>
      </c>
      <c r="AG2415" t="s">
        <v>46</v>
      </c>
      <c r="AH2415" t="s">
        <v>42</v>
      </c>
      <c r="AI2415" t="s">
        <v>56</v>
      </c>
      <c r="AJ2415">
        <v>60</v>
      </c>
      <c r="AK2415">
        <v>224</v>
      </c>
      <c r="AL2415">
        <v>9.7900000000000001E-2</v>
      </c>
      <c r="AM2415">
        <v>0.91549999999999998</v>
      </c>
      <c r="AN2415">
        <v>0.96</v>
      </c>
      <c r="AO2415">
        <f>Data[[#This Row],[labeller_confidence_score]]-Data[[#This Row],[cytodiffusion_classification_confidence]]</f>
        <v>4.4499999999999984E-2</v>
      </c>
    </row>
    <row r="2416" spans="1:41" x14ac:dyDescent="0.3">
      <c r="A2416" t="s">
        <v>2489</v>
      </c>
      <c r="B2416" t="s">
        <v>62</v>
      </c>
      <c r="C2416">
        <v>0</v>
      </c>
      <c r="D2416" t="s">
        <v>50</v>
      </c>
      <c r="E2416">
        <v>8.9</v>
      </c>
      <c r="F2416">
        <v>81.599999999999994</v>
      </c>
      <c r="G2416">
        <v>0.76200000000000001</v>
      </c>
      <c r="H2416">
        <v>0.125</v>
      </c>
      <c r="I2416">
        <f>Data[[#This Row],[nucleus_area_pct]]/Data[[#This Row],[cytoplasm_ratio]]</f>
        <v>652.79999999999995</v>
      </c>
      <c r="J2416">
        <v>0.82399999999999995</v>
      </c>
      <c r="K2416">
        <v>5.8000000000000003E-2</v>
      </c>
      <c r="L2416">
        <v>1.33</v>
      </c>
      <c r="M2416">
        <v>1</v>
      </c>
      <c r="N2416">
        <v>0.90900000000000003</v>
      </c>
      <c r="O2416">
        <v>252</v>
      </c>
      <c r="P2416">
        <v>56</v>
      </c>
      <c r="Q2416">
        <v>199</v>
      </c>
      <c r="R2416">
        <v>148</v>
      </c>
      <c r="S2416">
        <v>189</v>
      </c>
      <c r="T2416">
        <f>(Data[[#This Row],[mean_r]]/256)*100</f>
        <v>77.734375</v>
      </c>
      <c r="U2416">
        <f>(Data[[#This Row],[mean_g]]/256)*100</f>
        <v>57.8125</v>
      </c>
      <c r="V2416">
        <f>(Data[[#This Row],[mean_b]]/256)*100</f>
        <v>73.828125</v>
      </c>
      <c r="W2416">
        <v>0.79900000000000004</v>
      </c>
      <c r="X2416" t="s">
        <v>63</v>
      </c>
      <c r="Y2416" t="s">
        <v>40</v>
      </c>
      <c r="Z2416">
        <v>3872</v>
      </c>
      <c r="AA2416">
        <v>5.14</v>
      </c>
      <c r="AB2416">
        <v>14.1</v>
      </c>
      <c r="AC2416">
        <v>45.5</v>
      </c>
      <c r="AD2416">
        <v>179250</v>
      </c>
      <c r="AE2416">
        <v>72.599999999999994</v>
      </c>
      <c r="AF2416">
        <v>34.1</v>
      </c>
      <c r="AG2416" t="s">
        <v>46</v>
      </c>
      <c r="AH2416" t="s">
        <v>42</v>
      </c>
      <c r="AI2416" t="s">
        <v>52</v>
      </c>
      <c r="AJ2416">
        <v>60</v>
      </c>
      <c r="AK2416">
        <v>224</v>
      </c>
      <c r="AL2416">
        <v>9.2499999999999999E-2</v>
      </c>
      <c r="AM2416">
        <v>0.95430000000000004</v>
      </c>
      <c r="AN2416">
        <v>0.89629999999999999</v>
      </c>
      <c r="AO2416">
        <f>Data[[#This Row],[labeller_confidence_score]]-Data[[#This Row],[cytodiffusion_classification_confidence]]</f>
        <v>-5.8000000000000052E-2</v>
      </c>
    </row>
    <row r="2417" spans="1:41" x14ac:dyDescent="0.3">
      <c r="A2417" t="s">
        <v>2490</v>
      </c>
      <c r="B2417" t="s">
        <v>49</v>
      </c>
      <c r="C2417">
        <v>0</v>
      </c>
      <c r="D2417" t="s">
        <v>50</v>
      </c>
      <c r="E2417">
        <v>12.77</v>
      </c>
      <c r="F2417">
        <v>50.1</v>
      </c>
      <c r="G2417">
        <v>0.55100000000000005</v>
      </c>
      <c r="H2417">
        <v>0.44500000000000001</v>
      </c>
      <c r="I2417">
        <f>Data[[#This Row],[nucleus_area_pct]]/Data[[#This Row],[cytoplasm_ratio]]</f>
        <v>112.58426966292134</v>
      </c>
      <c r="J2417">
        <v>0.68300000000000005</v>
      </c>
      <c r="K2417">
        <v>0.315</v>
      </c>
      <c r="L2417">
        <v>4.3</v>
      </c>
      <c r="M2417">
        <v>3.6</v>
      </c>
      <c r="N2417">
        <v>0.81100000000000005</v>
      </c>
      <c r="O2417">
        <v>510</v>
      </c>
      <c r="P2417">
        <v>68</v>
      </c>
      <c r="Q2417">
        <v>208</v>
      </c>
      <c r="R2417">
        <v>174</v>
      </c>
      <c r="S2417">
        <v>178</v>
      </c>
      <c r="T2417">
        <f>(Data[[#This Row],[mean_r]]/256)*100</f>
        <v>81.25</v>
      </c>
      <c r="U2417">
        <f>(Data[[#This Row],[mean_g]]/256)*100</f>
        <v>67.96875</v>
      </c>
      <c r="V2417">
        <f>(Data[[#This Row],[mean_b]]/256)*100</f>
        <v>69.53125</v>
      </c>
      <c r="W2417">
        <v>0.59799999999999998</v>
      </c>
      <c r="X2417" t="s">
        <v>51</v>
      </c>
      <c r="Y2417" t="s">
        <v>40</v>
      </c>
      <c r="Z2417">
        <v>1365</v>
      </c>
      <c r="AA2417">
        <v>3.83</v>
      </c>
      <c r="AB2417">
        <v>11.8</v>
      </c>
      <c r="AC2417">
        <v>38.799999999999997</v>
      </c>
      <c r="AD2417">
        <v>286186</v>
      </c>
      <c r="AE2417">
        <v>113.8</v>
      </c>
      <c r="AF2417">
        <v>35.200000000000003</v>
      </c>
      <c r="AG2417" t="s">
        <v>46</v>
      </c>
      <c r="AH2417" t="s">
        <v>47</v>
      </c>
      <c r="AI2417" t="s">
        <v>56</v>
      </c>
      <c r="AJ2417">
        <v>60</v>
      </c>
      <c r="AK2417">
        <v>224</v>
      </c>
      <c r="AL2417">
        <v>3.9100000000000003E-2</v>
      </c>
      <c r="AM2417">
        <v>0.78539999999999999</v>
      </c>
      <c r="AN2417">
        <v>0.96940000000000004</v>
      </c>
      <c r="AO2417">
        <f>Data[[#This Row],[labeller_confidence_score]]-Data[[#This Row],[cytodiffusion_classification_confidence]]</f>
        <v>0.18400000000000005</v>
      </c>
    </row>
    <row r="2418" spans="1:41" x14ac:dyDescent="0.3">
      <c r="A2418" t="s">
        <v>2491</v>
      </c>
      <c r="B2418" t="s">
        <v>54</v>
      </c>
      <c r="C2418">
        <v>0</v>
      </c>
      <c r="D2418" t="s">
        <v>54</v>
      </c>
      <c r="E2418">
        <v>6.89</v>
      </c>
      <c r="F2418">
        <v>0</v>
      </c>
      <c r="G2418">
        <v>0</v>
      </c>
      <c r="H2418">
        <v>1</v>
      </c>
      <c r="I2418">
        <f>Data[[#This Row],[nucleus_area_pct]]/Data[[#This Row],[cytoplasm_ratio]]</f>
        <v>0</v>
      </c>
      <c r="J2418">
        <v>0.92</v>
      </c>
      <c r="K2418">
        <v>0.23799999999999999</v>
      </c>
      <c r="L2418">
        <v>0.16</v>
      </c>
      <c r="M2418">
        <v>1</v>
      </c>
      <c r="N2418">
        <v>0.97099999999999997</v>
      </c>
      <c r="O2418">
        <v>181</v>
      </c>
      <c r="P2418">
        <v>42</v>
      </c>
      <c r="Q2418">
        <v>217</v>
      </c>
      <c r="R2418">
        <v>129</v>
      </c>
      <c r="S2418">
        <v>125</v>
      </c>
      <c r="T2418">
        <f>(Data[[#This Row],[mean_r]]/256)*100</f>
        <v>84.765625</v>
      </c>
      <c r="U2418">
        <f>(Data[[#This Row],[mean_g]]/256)*100</f>
        <v>50.390625</v>
      </c>
      <c r="V2418">
        <f>(Data[[#This Row],[mean_b]]/256)*100</f>
        <v>48.828125</v>
      </c>
      <c r="W2418">
        <v>0.60799999999999998</v>
      </c>
      <c r="X2418" t="s">
        <v>51</v>
      </c>
      <c r="Y2418" t="s">
        <v>45</v>
      </c>
      <c r="Z2418">
        <v>6607</v>
      </c>
      <c r="AA2418">
        <v>4.91</v>
      </c>
      <c r="AB2418">
        <v>14.1</v>
      </c>
      <c r="AC2418">
        <v>49.9</v>
      </c>
      <c r="AD2418">
        <v>362923</v>
      </c>
      <c r="AE2418">
        <v>95.9</v>
      </c>
      <c r="AF2418">
        <v>34</v>
      </c>
      <c r="AG2418" t="s">
        <v>64</v>
      </c>
      <c r="AH2418" t="s">
        <v>47</v>
      </c>
      <c r="AI2418" t="s">
        <v>56</v>
      </c>
      <c r="AJ2418">
        <v>60</v>
      </c>
      <c r="AK2418">
        <v>360</v>
      </c>
      <c r="AL2418">
        <v>9.3200000000000005E-2</v>
      </c>
      <c r="AM2418">
        <v>0.88970000000000005</v>
      </c>
      <c r="AN2418">
        <v>1</v>
      </c>
      <c r="AO2418">
        <f>Data[[#This Row],[labeller_confidence_score]]-Data[[#This Row],[cytodiffusion_classification_confidence]]</f>
        <v>0.11029999999999995</v>
      </c>
    </row>
    <row r="2419" spans="1:41" x14ac:dyDescent="0.3">
      <c r="A2419" t="s">
        <v>2492</v>
      </c>
      <c r="B2419" t="s">
        <v>81</v>
      </c>
      <c r="C2419">
        <v>1</v>
      </c>
      <c r="D2419" t="s">
        <v>82</v>
      </c>
      <c r="E2419">
        <v>18.13</v>
      </c>
      <c r="F2419">
        <v>80</v>
      </c>
      <c r="G2419">
        <v>0.26</v>
      </c>
      <c r="H2419">
        <v>0.17</v>
      </c>
      <c r="I2419">
        <f>Data[[#This Row],[nucleus_area_pct]]/Data[[#This Row],[cytoplasm_ratio]]</f>
        <v>470.58823529411762</v>
      </c>
      <c r="J2419">
        <v>0.89200000000000002</v>
      </c>
      <c r="K2419">
        <v>0.255</v>
      </c>
      <c r="L2419">
        <v>0.8</v>
      </c>
      <c r="M2419">
        <v>1</v>
      </c>
      <c r="N2419">
        <v>0.93100000000000005</v>
      </c>
      <c r="O2419">
        <v>655</v>
      </c>
      <c r="P2419">
        <v>110</v>
      </c>
      <c r="Q2419">
        <v>200</v>
      </c>
      <c r="R2419">
        <v>145</v>
      </c>
      <c r="S2419">
        <v>216</v>
      </c>
      <c r="T2419">
        <f>(Data[[#This Row],[mean_r]]/256)*100</f>
        <v>78.125</v>
      </c>
      <c r="U2419">
        <f>(Data[[#This Row],[mean_g]]/256)*100</f>
        <v>56.640625</v>
      </c>
      <c r="V2419">
        <f>(Data[[#This Row],[mean_b]]/256)*100</f>
        <v>84.375</v>
      </c>
      <c r="W2419">
        <v>0.69399999999999995</v>
      </c>
      <c r="X2419" t="s">
        <v>63</v>
      </c>
      <c r="Y2419" t="s">
        <v>45</v>
      </c>
      <c r="Z2419">
        <v>3720</v>
      </c>
      <c r="AA2419">
        <v>3.66</v>
      </c>
      <c r="AB2419">
        <v>13.1</v>
      </c>
      <c r="AC2419">
        <v>47.6</v>
      </c>
      <c r="AD2419">
        <v>339365</v>
      </c>
      <c r="AE2419">
        <v>80.400000000000006</v>
      </c>
      <c r="AF2419">
        <v>29.9</v>
      </c>
      <c r="AG2419" t="s">
        <v>41</v>
      </c>
      <c r="AH2419" t="s">
        <v>47</v>
      </c>
      <c r="AI2419" t="s">
        <v>52</v>
      </c>
      <c r="AJ2419">
        <v>60</v>
      </c>
      <c r="AK2419">
        <v>512</v>
      </c>
      <c r="AL2419">
        <v>0.78939999999999999</v>
      </c>
      <c r="AM2419">
        <v>0.79090000000000005</v>
      </c>
      <c r="AN2419">
        <v>0.71840000000000004</v>
      </c>
      <c r="AO2419">
        <f>Data[[#This Row],[labeller_confidence_score]]-Data[[#This Row],[cytodiffusion_classification_confidence]]</f>
        <v>-7.2500000000000009E-2</v>
      </c>
    </row>
    <row r="2420" spans="1:41" x14ac:dyDescent="0.3">
      <c r="A2420" t="s">
        <v>2493</v>
      </c>
      <c r="B2420" t="s">
        <v>62</v>
      </c>
      <c r="C2420">
        <v>0</v>
      </c>
      <c r="D2420" t="s">
        <v>50</v>
      </c>
      <c r="E2420">
        <v>8.42</v>
      </c>
      <c r="F2420">
        <v>78</v>
      </c>
      <c r="G2420">
        <v>0.69799999999999995</v>
      </c>
      <c r="H2420">
        <v>0.20699999999999999</v>
      </c>
      <c r="I2420">
        <f>Data[[#This Row],[nucleus_area_pct]]/Data[[#This Row],[cytoplasm_ratio]]</f>
        <v>376.81159420289856</v>
      </c>
      <c r="J2420">
        <v>0.94399999999999995</v>
      </c>
      <c r="K2420">
        <v>0.17899999999999999</v>
      </c>
      <c r="L2420">
        <v>1.29</v>
      </c>
      <c r="M2420">
        <v>1</v>
      </c>
      <c r="N2420">
        <v>0.86599999999999999</v>
      </c>
      <c r="O2420">
        <v>307</v>
      </c>
      <c r="P2420">
        <v>74</v>
      </c>
      <c r="Q2420">
        <v>206</v>
      </c>
      <c r="R2420">
        <v>150</v>
      </c>
      <c r="S2420">
        <v>190</v>
      </c>
      <c r="T2420">
        <f>(Data[[#This Row],[mean_r]]/256)*100</f>
        <v>80.46875</v>
      </c>
      <c r="U2420">
        <f>(Data[[#This Row],[mean_g]]/256)*100</f>
        <v>58.59375</v>
      </c>
      <c r="V2420">
        <f>(Data[[#This Row],[mean_b]]/256)*100</f>
        <v>74.21875</v>
      </c>
      <c r="W2420">
        <v>0.83499999999999996</v>
      </c>
      <c r="X2420" t="s">
        <v>51</v>
      </c>
      <c r="Y2420" t="s">
        <v>45</v>
      </c>
      <c r="Z2420">
        <v>7767</v>
      </c>
      <c r="AA2420">
        <v>4.5</v>
      </c>
      <c r="AB2420">
        <v>16</v>
      </c>
      <c r="AC2420">
        <v>40.200000000000003</v>
      </c>
      <c r="AD2420">
        <v>240559</v>
      </c>
      <c r="AE2420">
        <v>85</v>
      </c>
      <c r="AF2420">
        <v>33.1</v>
      </c>
      <c r="AG2420" t="s">
        <v>46</v>
      </c>
      <c r="AH2420" t="s">
        <v>42</v>
      </c>
      <c r="AI2420" t="s">
        <v>43</v>
      </c>
      <c r="AJ2420">
        <v>100</v>
      </c>
      <c r="AK2420">
        <v>224</v>
      </c>
      <c r="AL2420">
        <v>8.9899999999999994E-2</v>
      </c>
      <c r="AM2420">
        <v>0.89529999999999998</v>
      </c>
      <c r="AN2420">
        <v>0.93759999999999999</v>
      </c>
      <c r="AO2420">
        <f>Data[[#This Row],[labeller_confidence_score]]-Data[[#This Row],[cytodiffusion_classification_confidence]]</f>
        <v>4.2300000000000004E-2</v>
      </c>
    </row>
    <row r="2421" spans="1:41" x14ac:dyDescent="0.3">
      <c r="A2421" t="s">
        <v>2494</v>
      </c>
      <c r="B2421" t="s">
        <v>54</v>
      </c>
      <c r="C2421">
        <v>0</v>
      </c>
      <c r="D2421" t="s">
        <v>54</v>
      </c>
      <c r="E2421">
        <v>7.08</v>
      </c>
      <c r="F2421">
        <v>0</v>
      </c>
      <c r="G2421">
        <v>0</v>
      </c>
      <c r="H2421">
        <v>1</v>
      </c>
      <c r="I2421">
        <f>Data[[#This Row],[nucleus_area_pct]]/Data[[#This Row],[cytoplasm_ratio]]</f>
        <v>0</v>
      </c>
      <c r="J2421">
        <v>0.93400000000000005</v>
      </c>
      <c r="K2421">
        <v>0.16800000000000001</v>
      </c>
      <c r="L2421">
        <v>0.28999999999999998</v>
      </c>
      <c r="M2421">
        <v>1</v>
      </c>
      <c r="N2421">
        <v>0.996</v>
      </c>
      <c r="O2421">
        <v>198</v>
      </c>
      <c r="P2421">
        <v>51</v>
      </c>
      <c r="Q2421">
        <v>224</v>
      </c>
      <c r="R2421">
        <v>133</v>
      </c>
      <c r="S2421">
        <v>137</v>
      </c>
      <c r="T2421">
        <f>(Data[[#This Row],[mean_r]]/256)*100</f>
        <v>87.5</v>
      </c>
      <c r="U2421">
        <f>(Data[[#This Row],[mean_g]]/256)*100</f>
        <v>51.953125</v>
      </c>
      <c r="V2421">
        <f>(Data[[#This Row],[mean_b]]/256)*100</f>
        <v>53.515625</v>
      </c>
      <c r="W2421">
        <v>0.48799999999999999</v>
      </c>
      <c r="X2421" t="s">
        <v>51</v>
      </c>
      <c r="Y2421" t="s">
        <v>40</v>
      </c>
      <c r="Z2421">
        <v>3243</v>
      </c>
      <c r="AA2421">
        <v>4.38</v>
      </c>
      <c r="AB2421">
        <v>11.7</v>
      </c>
      <c r="AC2421">
        <v>37.6</v>
      </c>
      <c r="AD2421">
        <v>72676</v>
      </c>
      <c r="AE2421">
        <v>102.8</v>
      </c>
      <c r="AF2421">
        <v>34.1</v>
      </c>
      <c r="AG2421" t="s">
        <v>46</v>
      </c>
      <c r="AH2421" t="s">
        <v>47</v>
      </c>
      <c r="AI2421" t="s">
        <v>56</v>
      </c>
      <c r="AJ2421">
        <v>60</v>
      </c>
      <c r="AK2421">
        <v>512</v>
      </c>
      <c r="AL2421">
        <v>2.07E-2</v>
      </c>
      <c r="AM2421">
        <v>0.84409999999999996</v>
      </c>
      <c r="AN2421">
        <v>0.89990000000000003</v>
      </c>
      <c r="AO2421">
        <f>Data[[#This Row],[labeller_confidence_score]]-Data[[#This Row],[cytodiffusion_classification_confidence]]</f>
        <v>5.5800000000000072E-2</v>
      </c>
    </row>
    <row r="2422" spans="1:41" x14ac:dyDescent="0.3">
      <c r="A2422" t="s">
        <v>2495</v>
      </c>
      <c r="B2422" t="s">
        <v>54</v>
      </c>
      <c r="C2422">
        <v>0</v>
      </c>
      <c r="D2422" t="s">
        <v>54</v>
      </c>
      <c r="E2422">
        <v>7.28</v>
      </c>
      <c r="F2422">
        <v>0</v>
      </c>
      <c r="G2422">
        <v>0</v>
      </c>
      <c r="H2422">
        <v>1</v>
      </c>
      <c r="I2422">
        <f>Data[[#This Row],[nucleus_area_pct]]/Data[[#This Row],[cytoplasm_ratio]]</f>
        <v>0</v>
      </c>
      <c r="J2422">
        <v>0.84199999999999997</v>
      </c>
      <c r="K2422">
        <v>0.28599999999999998</v>
      </c>
      <c r="L2422">
        <v>0.21</v>
      </c>
      <c r="M2422">
        <v>1</v>
      </c>
      <c r="N2422">
        <v>0.90300000000000002</v>
      </c>
      <c r="O2422">
        <v>192</v>
      </c>
      <c r="P2422">
        <v>36</v>
      </c>
      <c r="Q2422">
        <v>244</v>
      </c>
      <c r="R2422">
        <v>154</v>
      </c>
      <c r="S2422">
        <v>141</v>
      </c>
      <c r="T2422">
        <f>(Data[[#This Row],[mean_r]]/256)*100</f>
        <v>95.3125</v>
      </c>
      <c r="U2422">
        <f>(Data[[#This Row],[mean_g]]/256)*100</f>
        <v>60.15625</v>
      </c>
      <c r="V2422">
        <f>(Data[[#This Row],[mean_b]]/256)*100</f>
        <v>55.078125</v>
      </c>
      <c r="W2422">
        <v>0.50600000000000001</v>
      </c>
      <c r="X2422" t="s">
        <v>51</v>
      </c>
      <c r="Y2422" t="s">
        <v>45</v>
      </c>
      <c r="Z2422">
        <v>5998</v>
      </c>
      <c r="AA2422">
        <v>5.1100000000000003</v>
      </c>
      <c r="AB2422">
        <v>13.8</v>
      </c>
      <c r="AC2422">
        <v>48.9</v>
      </c>
      <c r="AD2422">
        <v>393291</v>
      </c>
      <c r="AE2422">
        <v>85.7</v>
      </c>
      <c r="AF2422">
        <v>33</v>
      </c>
      <c r="AG2422" t="s">
        <v>41</v>
      </c>
      <c r="AH2422" t="s">
        <v>47</v>
      </c>
      <c r="AI2422" t="s">
        <v>56</v>
      </c>
      <c r="AJ2422">
        <v>60</v>
      </c>
      <c r="AK2422">
        <v>512</v>
      </c>
      <c r="AL2422">
        <v>6.3399999999999998E-2</v>
      </c>
      <c r="AM2422">
        <v>0.81459999999999999</v>
      </c>
      <c r="AN2422">
        <v>0.96220000000000006</v>
      </c>
      <c r="AO2422">
        <f>Data[[#This Row],[labeller_confidence_score]]-Data[[#This Row],[cytodiffusion_classification_confidence]]</f>
        <v>0.14760000000000006</v>
      </c>
    </row>
    <row r="2423" spans="1:41" x14ac:dyDescent="0.3">
      <c r="A2423" t="s">
        <v>2496</v>
      </c>
      <c r="B2423" t="s">
        <v>54</v>
      </c>
      <c r="C2423">
        <v>0</v>
      </c>
      <c r="D2423" t="s">
        <v>54</v>
      </c>
      <c r="E2423">
        <v>7.09</v>
      </c>
      <c r="F2423">
        <v>0</v>
      </c>
      <c r="G2423">
        <v>0</v>
      </c>
      <c r="H2423">
        <v>1</v>
      </c>
      <c r="I2423">
        <f>Data[[#This Row],[nucleus_area_pct]]/Data[[#This Row],[cytoplasm_ratio]]</f>
        <v>0</v>
      </c>
      <c r="J2423">
        <v>0.89400000000000002</v>
      </c>
      <c r="K2423">
        <v>0.13</v>
      </c>
      <c r="L2423">
        <v>0.5</v>
      </c>
      <c r="M2423">
        <v>1</v>
      </c>
      <c r="N2423">
        <v>0.97899999999999998</v>
      </c>
      <c r="O2423">
        <v>197</v>
      </c>
      <c r="P2423">
        <v>50</v>
      </c>
      <c r="Q2423">
        <v>228</v>
      </c>
      <c r="R2423">
        <v>122</v>
      </c>
      <c r="S2423">
        <v>140</v>
      </c>
      <c r="T2423">
        <f>(Data[[#This Row],[mean_r]]/256)*100</f>
        <v>89.0625</v>
      </c>
      <c r="U2423">
        <f>(Data[[#This Row],[mean_g]]/256)*100</f>
        <v>47.65625</v>
      </c>
      <c r="V2423">
        <f>(Data[[#This Row],[mean_b]]/256)*100</f>
        <v>54.6875</v>
      </c>
      <c r="W2423">
        <v>0.495</v>
      </c>
      <c r="X2423" t="s">
        <v>51</v>
      </c>
      <c r="Y2423" t="s">
        <v>40</v>
      </c>
      <c r="Z2423">
        <v>4409</v>
      </c>
      <c r="AA2423">
        <v>5.43</v>
      </c>
      <c r="AB2423">
        <v>13.2</v>
      </c>
      <c r="AC2423">
        <v>47.5</v>
      </c>
      <c r="AD2423">
        <v>238971</v>
      </c>
      <c r="AE2423">
        <v>84.2</v>
      </c>
      <c r="AF2423">
        <v>36.1</v>
      </c>
      <c r="AG2423" t="s">
        <v>46</v>
      </c>
      <c r="AH2423" t="s">
        <v>42</v>
      </c>
      <c r="AI2423" t="s">
        <v>43</v>
      </c>
      <c r="AJ2423">
        <v>60</v>
      </c>
      <c r="AK2423">
        <v>512</v>
      </c>
      <c r="AL2423">
        <v>7.9200000000000007E-2</v>
      </c>
      <c r="AM2423">
        <v>0.86770000000000003</v>
      </c>
      <c r="AN2423">
        <v>0.91549999999999998</v>
      </c>
      <c r="AO2423">
        <f>Data[[#This Row],[labeller_confidence_score]]-Data[[#This Row],[cytodiffusion_classification_confidence]]</f>
        <v>4.7799999999999954E-2</v>
      </c>
    </row>
    <row r="2424" spans="1:41" x14ac:dyDescent="0.3">
      <c r="A2424" t="s">
        <v>2497</v>
      </c>
      <c r="B2424" t="s">
        <v>54</v>
      </c>
      <c r="C2424">
        <v>0</v>
      </c>
      <c r="D2424" t="s">
        <v>54</v>
      </c>
      <c r="E2424">
        <v>6.75</v>
      </c>
      <c r="F2424">
        <v>0</v>
      </c>
      <c r="G2424">
        <v>0</v>
      </c>
      <c r="H2424">
        <v>1</v>
      </c>
      <c r="I2424">
        <f>Data[[#This Row],[nucleus_area_pct]]/Data[[#This Row],[cytoplasm_ratio]]</f>
        <v>0</v>
      </c>
      <c r="J2424">
        <v>0.94</v>
      </c>
      <c r="K2424">
        <v>0.25600000000000001</v>
      </c>
      <c r="L2424">
        <v>0.33</v>
      </c>
      <c r="M2424">
        <v>1</v>
      </c>
      <c r="N2424">
        <v>0.90400000000000003</v>
      </c>
      <c r="O2424">
        <v>175</v>
      </c>
      <c r="P2424">
        <v>48</v>
      </c>
      <c r="Q2424">
        <v>231</v>
      </c>
      <c r="R2424">
        <v>121</v>
      </c>
      <c r="S2424">
        <v>135</v>
      </c>
      <c r="T2424">
        <f>(Data[[#This Row],[mean_r]]/256)*100</f>
        <v>90.234375</v>
      </c>
      <c r="U2424">
        <f>(Data[[#This Row],[mean_g]]/256)*100</f>
        <v>47.265625</v>
      </c>
      <c r="V2424">
        <f>(Data[[#This Row],[mean_b]]/256)*100</f>
        <v>52.734375</v>
      </c>
      <c r="W2424">
        <v>0.42699999999999999</v>
      </c>
      <c r="X2424" t="s">
        <v>39</v>
      </c>
      <c r="Y2424" t="s">
        <v>45</v>
      </c>
      <c r="Z2424">
        <v>4797</v>
      </c>
      <c r="AA2424">
        <v>4.96</v>
      </c>
      <c r="AB2424">
        <v>15.8</v>
      </c>
      <c r="AC2424">
        <v>46</v>
      </c>
      <c r="AD2424">
        <v>302411</v>
      </c>
      <c r="AE2424">
        <v>64.5</v>
      </c>
      <c r="AF2424">
        <v>35.299999999999997</v>
      </c>
      <c r="AG2424" t="s">
        <v>46</v>
      </c>
      <c r="AH2424" t="s">
        <v>47</v>
      </c>
      <c r="AI2424" t="s">
        <v>43</v>
      </c>
      <c r="AJ2424">
        <v>60</v>
      </c>
      <c r="AK2424">
        <v>224</v>
      </c>
      <c r="AL2424">
        <v>2.5899999999999999E-2</v>
      </c>
      <c r="AM2424">
        <v>0.96079999999999999</v>
      </c>
      <c r="AN2424">
        <v>0.97070000000000001</v>
      </c>
      <c r="AO2424">
        <f>Data[[#This Row],[labeller_confidence_score]]-Data[[#This Row],[cytodiffusion_classification_confidence]]</f>
        <v>9.9000000000000199E-3</v>
      </c>
    </row>
    <row r="2425" spans="1:41" x14ac:dyDescent="0.3">
      <c r="A2425" t="s">
        <v>2498</v>
      </c>
      <c r="B2425" t="s">
        <v>62</v>
      </c>
      <c r="C2425">
        <v>0</v>
      </c>
      <c r="D2425" t="s">
        <v>50</v>
      </c>
      <c r="E2425">
        <v>9.99</v>
      </c>
      <c r="F2425">
        <v>80.400000000000006</v>
      </c>
      <c r="G2425">
        <v>0.78900000000000003</v>
      </c>
      <c r="H2425">
        <v>0.17</v>
      </c>
      <c r="I2425">
        <f>Data[[#This Row],[nucleus_area_pct]]/Data[[#This Row],[cytoplasm_ratio]]</f>
        <v>472.94117647058823</v>
      </c>
      <c r="J2425">
        <v>0.82099999999999995</v>
      </c>
      <c r="K2425">
        <v>0.34</v>
      </c>
      <c r="L2425">
        <v>1.24</v>
      </c>
      <c r="M2425">
        <v>1</v>
      </c>
      <c r="N2425">
        <v>0.90500000000000003</v>
      </c>
      <c r="O2425">
        <v>330</v>
      </c>
      <c r="P2425">
        <v>54</v>
      </c>
      <c r="Q2425">
        <v>190</v>
      </c>
      <c r="R2425">
        <v>159</v>
      </c>
      <c r="S2425">
        <v>202</v>
      </c>
      <c r="T2425">
        <f>(Data[[#This Row],[mean_r]]/256)*100</f>
        <v>74.21875</v>
      </c>
      <c r="U2425">
        <f>(Data[[#This Row],[mean_g]]/256)*100</f>
        <v>62.109375</v>
      </c>
      <c r="V2425">
        <f>(Data[[#This Row],[mean_b]]/256)*100</f>
        <v>78.90625</v>
      </c>
      <c r="W2425">
        <v>0.69299999999999995</v>
      </c>
      <c r="X2425" t="s">
        <v>63</v>
      </c>
      <c r="Y2425" t="s">
        <v>40</v>
      </c>
      <c r="Z2425">
        <v>5501</v>
      </c>
      <c r="AA2425">
        <v>3.47</v>
      </c>
      <c r="AB2425">
        <v>16.3</v>
      </c>
      <c r="AC2425">
        <v>35.700000000000003</v>
      </c>
      <c r="AD2425">
        <v>230941</v>
      </c>
      <c r="AE2425">
        <v>80.2</v>
      </c>
      <c r="AF2425">
        <v>33.1</v>
      </c>
      <c r="AG2425" t="s">
        <v>41</v>
      </c>
      <c r="AH2425" t="s">
        <v>68</v>
      </c>
      <c r="AI2425" t="s">
        <v>52</v>
      </c>
      <c r="AJ2425">
        <v>100</v>
      </c>
      <c r="AK2425">
        <v>224</v>
      </c>
      <c r="AL2425">
        <v>7.5899999999999995E-2</v>
      </c>
      <c r="AM2425">
        <v>0.82650000000000001</v>
      </c>
      <c r="AN2425">
        <v>0.91320000000000001</v>
      </c>
      <c r="AO2425">
        <f>Data[[#This Row],[labeller_confidence_score]]-Data[[#This Row],[cytodiffusion_classification_confidence]]</f>
        <v>8.6699999999999999E-2</v>
      </c>
    </row>
    <row r="2426" spans="1:41" x14ac:dyDescent="0.3">
      <c r="A2426" t="s">
        <v>2499</v>
      </c>
      <c r="B2426" t="s">
        <v>54</v>
      </c>
      <c r="C2426">
        <v>0</v>
      </c>
      <c r="D2426" t="s">
        <v>54</v>
      </c>
      <c r="E2426">
        <v>6.8</v>
      </c>
      <c r="F2426">
        <v>0</v>
      </c>
      <c r="G2426">
        <v>0</v>
      </c>
      <c r="H2426">
        <v>1</v>
      </c>
      <c r="I2426">
        <f>Data[[#This Row],[nucleus_area_pct]]/Data[[#This Row],[cytoplasm_ratio]]</f>
        <v>0</v>
      </c>
      <c r="J2426">
        <v>0.88800000000000001</v>
      </c>
      <c r="K2426">
        <v>0.16</v>
      </c>
      <c r="L2426">
        <v>0.68</v>
      </c>
      <c r="M2426">
        <v>1</v>
      </c>
      <c r="N2426">
        <v>0.88</v>
      </c>
      <c r="O2426">
        <v>155</v>
      </c>
      <c r="P2426">
        <v>38</v>
      </c>
      <c r="Q2426">
        <v>205</v>
      </c>
      <c r="R2426">
        <v>141</v>
      </c>
      <c r="S2426">
        <v>136</v>
      </c>
      <c r="T2426">
        <f>(Data[[#This Row],[mean_r]]/256)*100</f>
        <v>80.078125</v>
      </c>
      <c r="U2426">
        <f>(Data[[#This Row],[mean_g]]/256)*100</f>
        <v>55.078125</v>
      </c>
      <c r="V2426">
        <f>(Data[[#This Row],[mean_b]]/256)*100</f>
        <v>53.125</v>
      </c>
      <c r="W2426">
        <v>0.57699999999999996</v>
      </c>
      <c r="X2426" t="s">
        <v>51</v>
      </c>
      <c r="Y2426" t="s">
        <v>45</v>
      </c>
      <c r="Z2426">
        <v>6145</v>
      </c>
      <c r="AA2426">
        <v>5.71</v>
      </c>
      <c r="AB2426">
        <v>13.2</v>
      </c>
      <c r="AC2426">
        <v>49.9</v>
      </c>
      <c r="AD2426">
        <v>448869</v>
      </c>
      <c r="AE2426">
        <v>92.7</v>
      </c>
      <c r="AF2426">
        <v>30.9</v>
      </c>
      <c r="AG2426" t="s">
        <v>46</v>
      </c>
      <c r="AH2426" t="s">
        <v>47</v>
      </c>
      <c r="AI2426" t="s">
        <v>43</v>
      </c>
      <c r="AJ2426">
        <v>100</v>
      </c>
      <c r="AK2426">
        <v>224</v>
      </c>
      <c r="AL2426">
        <v>0.1537</v>
      </c>
      <c r="AM2426">
        <v>0.92179999999999995</v>
      </c>
      <c r="AN2426">
        <v>0.90429999999999999</v>
      </c>
      <c r="AO2426">
        <f>Data[[#This Row],[labeller_confidence_score]]-Data[[#This Row],[cytodiffusion_classification_confidence]]</f>
        <v>-1.749999999999996E-2</v>
      </c>
    </row>
    <row r="2427" spans="1:41" x14ac:dyDescent="0.3">
      <c r="A2427" t="s">
        <v>2500</v>
      </c>
      <c r="B2427" t="s">
        <v>54</v>
      </c>
      <c r="C2427">
        <v>0</v>
      </c>
      <c r="D2427" t="s">
        <v>54</v>
      </c>
      <c r="E2427">
        <v>7.58</v>
      </c>
      <c r="F2427">
        <v>0</v>
      </c>
      <c r="G2427">
        <v>0</v>
      </c>
      <c r="H2427">
        <v>1</v>
      </c>
      <c r="I2427">
        <f>Data[[#This Row],[nucleus_area_pct]]/Data[[#This Row],[cytoplasm_ratio]]</f>
        <v>0</v>
      </c>
      <c r="J2427">
        <v>0.98899999999999999</v>
      </c>
      <c r="K2427">
        <v>0.222</v>
      </c>
      <c r="L2427">
        <v>0.34</v>
      </c>
      <c r="M2427">
        <v>1</v>
      </c>
      <c r="N2427">
        <v>0.93799999999999994</v>
      </c>
      <c r="O2427">
        <v>182</v>
      </c>
      <c r="P2427">
        <v>49</v>
      </c>
      <c r="Q2427">
        <v>225</v>
      </c>
      <c r="R2427">
        <v>124</v>
      </c>
      <c r="S2427">
        <v>154</v>
      </c>
      <c r="T2427">
        <f>(Data[[#This Row],[mean_r]]/256)*100</f>
        <v>87.890625</v>
      </c>
      <c r="U2427">
        <f>(Data[[#This Row],[mean_g]]/256)*100</f>
        <v>48.4375</v>
      </c>
      <c r="V2427">
        <f>(Data[[#This Row],[mean_b]]/256)*100</f>
        <v>60.15625</v>
      </c>
      <c r="W2427">
        <v>0.56200000000000006</v>
      </c>
      <c r="X2427" t="s">
        <v>63</v>
      </c>
      <c r="Y2427" t="s">
        <v>45</v>
      </c>
      <c r="Z2427">
        <v>8598</v>
      </c>
      <c r="AA2427">
        <v>3.14</v>
      </c>
      <c r="AB2427">
        <v>14.6</v>
      </c>
      <c r="AC2427">
        <v>49.6</v>
      </c>
      <c r="AD2427">
        <v>353079</v>
      </c>
      <c r="AE2427">
        <v>84.4</v>
      </c>
      <c r="AF2427">
        <v>30.5</v>
      </c>
      <c r="AG2427" t="s">
        <v>64</v>
      </c>
      <c r="AH2427" t="s">
        <v>68</v>
      </c>
      <c r="AI2427" t="s">
        <v>56</v>
      </c>
      <c r="AJ2427">
        <v>100</v>
      </c>
      <c r="AK2427">
        <v>224</v>
      </c>
      <c r="AL2427">
        <v>6.3700000000000007E-2</v>
      </c>
      <c r="AM2427">
        <v>0.86129999999999995</v>
      </c>
      <c r="AN2427">
        <v>0.84640000000000004</v>
      </c>
      <c r="AO2427">
        <f>Data[[#This Row],[labeller_confidence_score]]-Data[[#This Row],[cytodiffusion_classification_confidence]]</f>
        <v>-1.4899999999999913E-2</v>
      </c>
    </row>
    <row r="2428" spans="1:41" x14ac:dyDescent="0.3">
      <c r="A2428" t="s">
        <v>2501</v>
      </c>
      <c r="B2428" t="s">
        <v>74</v>
      </c>
      <c r="C2428">
        <v>0</v>
      </c>
      <c r="D2428" t="s">
        <v>75</v>
      </c>
      <c r="E2428">
        <v>2.27</v>
      </c>
      <c r="F2428">
        <v>0</v>
      </c>
      <c r="G2428">
        <v>0</v>
      </c>
      <c r="H2428">
        <v>1</v>
      </c>
      <c r="I2428">
        <f>Data[[#This Row],[nucleus_area_pct]]/Data[[#This Row],[cytoplasm_ratio]]</f>
        <v>0</v>
      </c>
      <c r="J2428">
        <v>0.52100000000000002</v>
      </c>
      <c r="K2428">
        <v>0.19</v>
      </c>
      <c r="L2428">
        <v>2.1800000000000002</v>
      </c>
      <c r="M2428">
        <v>1</v>
      </c>
      <c r="N2428">
        <v>0.80200000000000005</v>
      </c>
      <c r="O2428">
        <v>22</v>
      </c>
      <c r="P2428">
        <v>15</v>
      </c>
      <c r="Q2428">
        <v>230</v>
      </c>
      <c r="R2428">
        <v>154</v>
      </c>
      <c r="S2428">
        <v>187</v>
      </c>
      <c r="T2428">
        <f>(Data[[#This Row],[mean_r]]/256)*100</f>
        <v>89.84375</v>
      </c>
      <c r="U2428">
        <f>(Data[[#This Row],[mean_g]]/256)*100</f>
        <v>60.15625</v>
      </c>
      <c r="V2428">
        <f>(Data[[#This Row],[mean_b]]/256)*100</f>
        <v>73.046875</v>
      </c>
      <c r="W2428">
        <v>0.54900000000000004</v>
      </c>
      <c r="X2428" t="s">
        <v>51</v>
      </c>
      <c r="Y2428" t="s">
        <v>40</v>
      </c>
      <c r="Z2428">
        <v>2888</v>
      </c>
      <c r="AA2428">
        <v>4.17</v>
      </c>
      <c r="AB2428">
        <v>13.6</v>
      </c>
      <c r="AC2428">
        <v>39.1</v>
      </c>
      <c r="AD2428">
        <v>242810</v>
      </c>
      <c r="AE2428">
        <v>93.5</v>
      </c>
      <c r="AF2428">
        <v>35.4</v>
      </c>
      <c r="AG2428" t="s">
        <v>46</v>
      </c>
      <c r="AH2428" t="s">
        <v>68</v>
      </c>
      <c r="AI2428" t="s">
        <v>43</v>
      </c>
      <c r="AJ2428">
        <v>40</v>
      </c>
      <c r="AK2428">
        <v>360</v>
      </c>
      <c r="AL2428">
        <v>0</v>
      </c>
      <c r="AM2428">
        <v>0.89139999999999997</v>
      </c>
      <c r="AN2428">
        <v>0.91510000000000002</v>
      </c>
      <c r="AO2428">
        <f>Data[[#This Row],[labeller_confidence_score]]-Data[[#This Row],[cytodiffusion_classification_confidence]]</f>
        <v>2.3700000000000054E-2</v>
      </c>
    </row>
    <row r="2429" spans="1:41" x14ac:dyDescent="0.3">
      <c r="A2429" t="s">
        <v>2502</v>
      </c>
      <c r="B2429" t="s">
        <v>87</v>
      </c>
      <c r="C2429">
        <v>0</v>
      </c>
      <c r="D2429" t="s">
        <v>50</v>
      </c>
      <c r="E2429">
        <v>12.01</v>
      </c>
      <c r="F2429">
        <v>51.4</v>
      </c>
      <c r="G2429">
        <v>0.48599999999999999</v>
      </c>
      <c r="H2429">
        <v>0.51400000000000001</v>
      </c>
      <c r="I2429">
        <f>Data[[#This Row],[nucleus_area_pct]]/Data[[#This Row],[cytoplasm_ratio]]</f>
        <v>100</v>
      </c>
      <c r="J2429">
        <v>0.84299999999999997</v>
      </c>
      <c r="K2429">
        <v>0.372</v>
      </c>
      <c r="L2429">
        <v>4.1900000000000004</v>
      </c>
      <c r="M2429">
        <v>2.2000000000000002</v>
      </c>
      <c r="N2429">
        <v>0.80100000000000005</v>
      </c>
      <c r="O2429">
        <v>384</v>
      </c>
      <c r="P2429">
        <v>84</v>
      </c>
      <c r="Q2429">
        <v>247</v>
      </c>
      <c r="R2429">
        <v>164</v>
      </c>
      <c r="S2429">
        <v>163</v>
      </c>
      <c r="T2429">
        <f>(Data[[#This Row],[mean_r]]/256)*100</f>
        <v>96.484375</v>
      </c>
      <c r="U2429">
        <f>(Data[[#This Row],[mean_g]]/256)*100</f>
        <v>64.0625</v>
      </c>
      <c r="V2429">
        <f>(Data[[#This Row],[mean_b]]/256)*100</f>
        <v>63.671875</v>
      </c>
      <c r="W2429">
        <v>0.752</v>
      </c>
      <c r="X2429" t="s">
        <v>51</v>
      </c>
      <c r="Y2429" t="s">
        <v>45</v>
      </c>
      <c r="Z2429">
        <v>2318</v>
      </c>
      <c r="AA2429">
        <v>3.2</v>
      </c>
      <c r="AB2429">
        <v>11.7</v>
      </c>
      <c r="AC2429">
        <v>48.4</v>
      </c>
      <c r="AD2429">
        <v>77991</v>
      </c>
      <c r="AE2429">
        <v>74.5</v>
      </c>
      <c r="AF2429">
        <v>33.799999999999997</v>
      </c>
      <c r="AG2429" t="s">
        <v>46</v>
      </c>
      <c r="AH2429" t="s">
        <v>42</v>
      </c>
      <c r="AI2429" t="s">
        <v>56</v>
      </c>
      <c r="AJ2429">
        <v>40</v>
      </c>
      <c r="AK2429">
        <v>360</v>
      </c>
      <c r="AL2429">
        <v>2.1899999999999999E-2</v>
      </c>
      <c r="AM2429">
        <v>0.82550000000000001</v>
      </c>
      <c r="AN2429">
        <v>0.91569999999999996</v>
      </c>
      <c r="AO2429">
        <f>Data[[#This Row],[labeller_confidence_score]]-Data[[#This Row],[cytodiffusion_classification_confidence]]</f>
        <v>9.0199999999999947E-2</v>
      </c>
    </row>
    <row r="2430" spans="1:41" x14ac:dyDescent="0.3">
      <c r="A2430" t="s">
        <v>2503</v>
      </c>
      <c r="B2430" t="s">
        <v>74</v>
      </c>
      <c r="C2430">
        <v>0</v>
      </c>
      <c r="D2430" t="s">
        <v>75</v>
      </c>
      <c r="E2430">
        <v>2.68</v>
      </c>
      <c r="F2430">
        <v>0</v>
      </c>
      <c r="G2430">
        <v>0</v>
      </c>
      <c r="H2430">
        <v>1</v>
      </c>
      <c r="I2430">
        <f>Data[[#This Row],[nucleus_area_pct]]/Data[[#This Row],[cytoplasm_ratio]]</f>
        <v>0</v>
      </c>
      <c r="J2430">
        <v>0.92400000000000004</v>
      </c>
      <c r="K2430">
        <v>0.58599999999999997</v>
      </c>
      <c r="L2430">
        <v>2.2799999999999998</v>
      </c>
      <c r="M2430">
        <v>1</v>
      </c>
      <c r="N2430">
        <v>0.84</v>
      </c>
      <c r="O2430">
        <v>38</v>
      </c>
      <c r="P2430">
        <v>20</v>
      </c>
      <c r="Q2430">
        <v>206</v>
      </c>
      <c r="R2430">
        <v>157</v>
      </c>
      <c r="S2430">
        <v>159</v>
      </c>
      <c r="T2430">
        <f>(Data[[#This Row],[mean_r]]/256)*100</f>
        <v>80.46875</v>
      </c>
      <c r="U2430">
        <f>(Data[[#This Row],[mean_g]]/256)*100</f>
        <v>61.328125</v>
      </c>
      <c r="V2430">
        <f>(Data[[#This Row],[mean_b]]/256)*100</f>
        <v>62.109375</v>
      </c>
      <c r="W2430">
        <v>0.6</v>
      </c>
      <c r="X2430" t="s">
        <v>39</v>
      </c>
      <c r="Y2430" t="s">
        <v>40</v>
      </c>
      <c r="Z2430">
        <v>3299</v>
      </c>
      <c r="AA2430">
        <v>3.62</v>
      </c>
      <c r="AB2430">
        <v>10.8</v>
      </c>
      <c r="AC2430">
        <v>43.2</v>
      </c>
      <c r="AD2430">
        <v>196791</v>
      </c>
      <c r="AE2430">
        <v>92.2</v>
      </c>
      <c r="AF2430">
        <v>34</v>
      </c>
      <c r="AG2430" t="s">
        <v>64</v>
      </c>
      <c r="AH2430" t="s">
        <v>42</v>
      </c>
      <c r="AI2430" t="s">
        <v>56</v>
      </c>
      <c r="AJ2430">
        <v>60</v>
      </c>
      <c r="AK2430">
        <v>512</v>
      </c>
      <c r="AL2430">
        <v>5.0799999999999998E-2</v>
      </c>
      <c r="AM2430">
        <v>0.90100000000000002</v>
      </c>
      <c r="AN2430">
        <v>0.84079999999999999</v>
      </c>
      <c r="AO2430">
        <f>Data[[#This Row],[labeller_confidence_score]]-Data[[#This Row],[cytodiffusion_classification_confidence]]</f>
        <v>-6.0200000000000031E-2</v>
      </c>
    </row>
    <row r="2431" spans="1:41" x14ac:dyDescent="0.3">
      <c r="A2431" t="s">
        <v>2504</v>
      </c>
      <c r="B2431" t="s">
        <v>81</v>
      </c>
      <c r="C2431">
        <v>1</v>
      </c>
      <c r="D2431" t="s">
        <v>82</v>
      </c>
      <c r="E2431">
        <v>16</v>
      </c>
      <c r="F2431">
        <v>85.2</v>
      </c>
      <c r="G2431">
        <v>0.55300000000000005</v>
      </c>
      <c r="H2431">
        <v>0.189</v>
      </c>
      <c r="I2431">
        <f>Data[[#This Row],[nucleus_area_pct]]/Data[[#This Row],[cytoplasm_ratio]]</f>
        <v>450.79365079365078</v>
      </c>
      <c r="J2431">
        <v>0.86</v>
      </c>
      <c r="K2431">
        <v>0.38</v>
      </c>
      <c r="L2431">
        <v>0.75</v>
      </c>
      <c r="M2431">
        <v>1</v>
      </c>
      <c r="N2431">
        <v>0.90700000000000003</v>
      </c>
      <c r="O2431">
        <v>614</v>
      </c>
      <c r="P2431">
        <v>97</v>
      </c>
      <c r="Q2431">
        <v>212</v>
      </c>
      <c r="R2431">
        <v>123</v>
      </c>
      <c r="S2431">
        <v>199</v>
      </c>
      <c r="T2431">
        <f>(Data[[#This Row],[mean_r]]/256)*100</f>
        <v>82.8125</v>
      </c>
      <c r="U2431">
        <f>(Data[[#This Row],[mean_g]]/256)*100</f>
        <v>48.046875</v>
      </c>
      <c r="V2431">
        <f>(Data[[#This Row],[mean_b]]/256)*100</f>
        <v>77.734375</v>
      </c>
      <c r="W2431">
        <v>0.66700000000000004</v>
      </c>
      <c r="X2431" t="s">
        <v>51</v>
      </c>
      <c r="Y2431" t="s">
        <v>45</v>
      </c>
      <c r="Z2431">
        <v>6237</v>
      </c>
      <c r="AA2431">
        <v>4.4800000000000004</v>
      </c>
      <c r="AB2431">
        <v>14.7</v>
      </c>
      <c r="AC2431">
        <v>40.299999999999997</v>
      </c>
      <c r="AD2431">
        <v>158469</v>
      </c>
      <c r="AE2431">
        <v>92.3</v>
      </c>
      <c r="AF2431">
        <v>34.1</v>
      </c>
      <c r="AG2431" t="s">
        <v>64</v>
      </c>
      <c r="AH2431" t="s">
        <v>47</v>
      </c>
      <c r="AI2431" t="s">
        <v>52</v>
      </c>
      <c r="AJ2431">
        <v>100</v>
      </c>
      <c r="AK2431">
        <v>256</v>
      </c>
      <c r="AL2431">
        <v>0.89019999999999999</v>
      </c>
      <c r="AM2431">
        <v>0.72189999999999999</v>
      </c>
      <c r="AN2431">
        <v>0.67090000000000005</v>
      </c>
      <c r="AO2431">
        <f>Data[[#This Row],[labeller_confidence_score]]-Data[[#This Row],[cytodiffusion_classification_confidence]]</f>
        <v>-5.0999999999999934E-2</v>
      </c>
    </row>
    <row r="2432" spans="1:41" x14ac:dyDescent="0.3">
      <c r="A2432" t="s">
        <v>2505</v>
      </c>
      <c r="B2432" t="s">
        <v>180</v>
      </c>
      <c r="C2432">
        <v>1</v>
      </c>
      <c r="D2432" t="s">
        <v>181</v>
      </c>
      <c r="E2432">
        <v>8.43</v>
      </c>
      <c r="F2432">
        <v>0</v>
      </c>
      <c r="G2432">
        <v>0</v>
      </c>
      <c r="H2432">
        <v>1</v>
      </c>
      <c r="I2432">
        <f>Data[[#This Row],[nucleus_area_pct]]/Data[[#This Row],[cytoplasm_ratio]]</f>
        <v>0</v>
      </c>
      <c r="J2432">
        <v>0.26800000000000002</v>
      </c>
      <c r="K2432">
        <v>0.89600000000000002</v>
      </c>
      <c r="L2432">
        <v>0.97</v>
      </c>
      <c r="M2432">
        <v>1</v>
      </c>
      <c r="N2432">
        <v>0.77500000000000002</v>
      </c>
      <c r="O2432">
        <v>146</v>
      </c>
      <c r="P2432">
        <v>70</v>
      </c>
      <c r="Q2432">
        <v>220</v>
      </c>
      <c r="R2432">
        <v>117</v>
      </c>
      <c r="S2432">
        <v>118</v>
      </c>
      <c r="T2432">
        <f>(Data[[#This Row],[mean_r]]/256)*100</f>
        <v>85.9375</v>
      </c>
      <c r="U2432">
        <f>(Data[[#This Row],[mean_g]]/256)*100</f>
        <v>45.703125</v>
      </c>
      <c r="V2432">
        <f>(Data[[#This Row],[mean_b]]/256)*100</f>
        <v>46.09375</v>
      </c>
      <c r="W2432">
        <v>0.503</v>
      </c>
      <c r="X2432" t="s">
        <v>51</v>
      </c>
      <c r="Y2432" t="s">
        <v>45</v>
      </c>
      <c r="Z2432">
        <v>7821</v>
      </c>
      <c r="AA2432">
        <v>4.62</v>
      </c>
      <c r="AB2432">
        <v>13.1</v>
      </c>
      <c r="AC2432">
        <v>35.9</v>
      </c>
      <c r="AD2432">
        <v>235711</v>
      </c>
      <c r="AE2432">
        <v>92</v>
      </c>
      <c r="AF2432">
        <v>35.799999999999997</v>
      </c>
      <c r="AG2432" t="s">
        <v>46</v>
      </c>
      <c r="AH2432" t="s">
        <v>47</v>
      </c>
      <c r="AI2432" t="s">
        <v>56</v>
      </c>
      <c r="AJ2432">
        <v>100</v>
      </c>
      <c r="AK2432">
        <v>256</v>
      </c>
      <c r="AL2432">
        <v>0.72140000000000004</v>
      </c>
      <c r="AM2432">
        <v>0.81330000000000002</v>
      </c>
      <c r="AN2432">
        <v>0.71150000000000002</v>
      </c>
      <c r="AO2432">
        <f>Data[[#This Row],[labeller_confidence_score]]-Data[[#This Row],[cytodiffusion_classification_confidence]]</f>
        <v>-0.1018</v>
      </c>
    </row>
    <row r="2433" spans="1:41" x14ac:dyDescent="0.3">
      <c r="A2433" t="s">
        <v>2506</v>
      </c>
      <c r="B2433" t="s">
        <v>81</v>
      </c>
      <c r="C2433">
        <v>1</v>
      </c>
      <c r="D2433" t="s">
        <v>82</v>
      </c>
      <c r="E2433">
        <v>17.37</v>
      </c>
      <c r="F2433">
        <v>87</v>
      </c>
      <c r="G2433">
        <v>0.34699999999999998</v>
      </c>
      <c r="H2433">
        <v>0.153</v>
      </c>
      <c r="I2433">
        <f>Data[[#This Row],[nucleus_area_pct]]/Data[[#This Row],[cytoplasm_ratio]]</f>
        <v>568.62745098039215</v>
      </c>
      <c r="J2433">
        <v>0.84399999999999997</v>
      </c>
      <c r="K2433">
        <v>0.42599999999999999</v>
      </c>
      <c r="L2433">
        <v>1.03</v>
      </c>
      <c r="M2433">
        <v>1</v>
      </c>
      <c r="N2433">
        <v>0.83199999999999996</v>
      </c>
      <c r="O2433">
        <v>811</v>
      </c>
      <c r="P2433">
        <v>107</v>
      </c>
      <c r="Q2433">
        <v>176</v>
      </c>
      <c r="R2433">
        <v>132</v>
      </c>
      <c r="S2433">
        <v>197</v>
      </c>
      <c r="T2433">
        <f>(Data[[#This Row],[mean_r]]/256)*100</f>
        <v>68.75</v>
      </c>
      <c r="U2433">
        <f>(Data[[#This Row],[mean_g]]/256)*100</f>
        <v>51.5625</v>
      </c>
      <c r="V2433">
        <f>(Data[[#This Row],[mean_b]]/256)*100</f>
        <v>76.953125</v>
      </c>
      <c r="W2433">
        <v>0.77</v>
      </c>
      <c r="X2433" t="s">
        <v>39</v>
      </c>
      <c r="Y2433" t="s">
        <v>45</v>
      </c>
      <c r="Z2433">
        <v>4716</v>
      </c>
      <c r="AA2433">
        <v>6.27</v>
      </c>
      <c r="AB2433">
        <v>15.7</v>
      </c>
      <c r="AC2433">
        <v>46.3</v>
      </c>
      <c r="AD2433">
        <v>154073</v>
      </c>
      <c r="AE2433">
        <v>93</v>
      </c>
      <c r="AF2433">
        <v>35.1</v>
      </c>
      <c r="AG2433" t="s">
        <v>46</v>
      </c>
      <c r="AH2433" t="s">
        <v>47</v>
      </c>
      <c r="AI2433" t="s">
        <v>43</v>
      </c>
      <c r="AJ2433">
        <v>60</v>
      </c>
      <c r="AK2433">
        <v>360</v>
      </c>
      <c r="AL2433">
        <v>0.86980000000000002</v>
      </c>
      <c r="AM2433">
        <v>0.6764</v>
      </c>
      <c r="AN2433">
        <v>0.62409999999999999</v>
      </c>
      <c r="AO2433">
        <f>Data[[#This Row],[labeller_confidence_score]]-Data[[#This Row],[cytodiffusion_classification_confidence]]</f>
        <v>-5.2300000000000013E-2</v>
      </c>
    </row>
    <row r="2434" spans="1:41" x14ac:dyDescent="0.3">
      <c r="A2434" t="s">
        <v>2507</v>
      </c>
      <c r="B2434" t="s">
        <v>54</v>
      </c>
      <c r="C2434">
        <v>0</v>
      </c>
      <c r="D2434" t="s">
        <v>54</v>
      </c>
      <c r="E2434">
        <v>7.29</v>
      </c>
      <c r="F2434">
        <v>0</v>
      </c>
      <c r="G2434">
        <v>0</v>
      </c>
      <c r="H2434">
        <v>1</v>
      </c>
      <c r="I2434">
        <f>Data[[#This Row],[nucleus_area_pct]]/Data[[#This Row],[cytoplasm_ratio]]</f>
        <v>0</v>
      </c>
      <c r="J2434">
        <v>0.88</v>
      </c>
      <c r="K2434">
        <v>0.21</v>
      </c>
      <c r="L2434">
        <v>0.3</v>
      </c>
      <c r="M2434">
        <v>1</v>
      </c>
      <c r="N2434">
        <v>1</v>
      </c>
      <c r="O2434">
        <v>193</v>
      </c>
      <c r="P2434">
        <v>54</v>
      </c>
      <c r="Q2434">
        <v>234</v>
      </c>
      <c r="R2434">
        <v>124</v>
      </c>
      <c r="S2434">
        <v>120</v>
      </c>
      <c r="T2434">
        <f>(Data[[#This Row],[mean_r]]/256)*100</f>
        <v>91.40625</v>
      </c>
      <c r="U2434">
        <f>(Data[[#This Row],[mean_g]]/256)*100</f>
        <v>48.4375</v>
      </c>
      <c r="V2434">
        <f>(Data[[#This Row],[mean_b]]/256)*100</f>
        <v>46.875</v>
      </c>
      <c r="W2434">
        <v>0.51700000000000002</v>
      </c>
      <c r="X2434" t="s">
        <v>51</v>
      </c>
      <c r="Y2434" t="s">
        <v>40</v>
      </c>
      <c r="Z2434">
        <v>5313</v>
      </c>
      <c r="AA2434">
        <v>4.6500000000000004</v>
      </c>
      <c r="AB2434">
        <v>10.6</v>
      </c>
      <c r="AC2434">
        <v>39.700000000000003</v>
      </c>
      <c r="AD2434">
        <v>180399</v>
      </c>
      <c r="AE2434">
        <v>94.4</v>
      </c>
      <c r="AF2434">
        <v>33.299999999999997</v>
      </c>
      <c r="AG2434" t="s">
        <v>64</v>
      </c>
      <c r="AH2434" t="s">
        <v>68</v>
      </c>
      <c r="AI2434" t="s">
        <v>52</v>
      </c>
      <c r="AJ2434">
        <v>40</v>
      </c>
      <c r="AK2434">
        <v>224</v>
      </c>
      <c r="AL2434">
        <v>0</v>
      </c>
      <c r="AM2434">
        <v>0.94510000000000005</v>
      </c>
      <c r="AN2434">
        <v>0.92279999999999995</v>
      </c>
      <c r="AO2434">
        <f>Data[[#This Row],[labeller_confidence_score]]-Data[[#This Row],[cytodiffusion_classification_confidence]]</f>
        <v>-2.2300000000000098E-2</v>
      </c>
    </row>
    <row r="2435" spans="1:41" x14ac:dyDescent="0.3">
      <c r="A2435" t="s">
        <v>2508</v>
      </c>
      <c r="B2435" t="s">
        <v>87</v>
      </c>
      <c r="C2435">
        <v>0</v>
      </c>
      <c r="D2435" t="s">
        <v>50</v>
      </c>
      <c r="E2435">
        <v>13.94</v>
      </c>
      <c r="F2435">
        <v>43.2</v>
      </c>
      <c r="G2435">
        <v>0.51100000000000001</v>
      </c>
      <c r="H2435">
        <v>0.52300000000000002</v>
      </c>
      <c r="I2435">
        <f>Data[[#This Row],[nucleus_area_pct]]/Data[[#This Row],[cytoplasm_ratio]]</f>
        <v>82.600382409177826</v>
      </c>
      <c r="J2435">
        <v>0.79800000000000004</v>
      </c>
      <c r="K2435">
        <v>0.48099999999999998</v>
      </c>
      <c r="L2435">
        <v>4.46</v>
      </c>
      <c r="M2435">
        <v>1.8</v>
      </c>
      <c r="N2435">
        <v>0.75</v>
      </c>
      <c r="O2435">
        <v>333</v>
      </c>
      <c r="P2435">
        <v>89</v>
      </c>
      <c r="Q2435">
        <v>195</v>
      </c>
      <c r="R2435">
        <v>141</v>
      </c>
      <c r="S2435">
        <v>128</v>
      </c>
      <c r="T2435">
        <f>(Data[[#This Row],[mean_r]]/256)*100</f>
        <v>76.171875</v>
      </c>
      <c r="U2435">
        <f>(Data[[#This Row],[mean_g]]/256)*100</f>
        <v>55.078125</v>
      </c>
      <c r="V2435">
        <f>(Data[[#This Row],[mean_b]]/256)*100</f>
        <v>50</v>
      </c>
      <c r="W2435">
        <v>0.57899999999999996</v>
      </c>
      <c r="X2435" t="s">
        <v>51</v>
      </c>
      <c r="Y2435" t="s">
        <v>45</v>
      </c>
      <c r="Z2435">
        <v>8440</v>
      </c>
      <c r="AA2435">
        <v>3.26</v>
      </c>
      <c r="AB2435">
        <v>9.6999999999999993</v>
      </c>
      <c r="AC2435">
        <v>43.5</v>
      </c>
      <c r="AD2435">
        <v>317864</v>
      </c>
      <c r="AE2435">
        <v>90.4</v>
      </c>
      <c r="AF2435">
        <v>30.7</v>
      </c>
      <c r="AG2435" t="s">
        <v>64</v>
      </c>
      <c r="AH2435" t="s">
        <v>47</v>
      </c>
      <c r="AI2435" t="s">
        <v>52</v>
      </c>
      <c r="AJ2435">
        <v>40</v>
      </c>
      <c r="AK2435">
        <v>512</v>
      </c>
      <c r="AL2435">
        <v>0.1076</v>
      </c>
      <c r="AM2435">
        <v>0.97399999999999998</v>
      </c>
      <c r="AN2435">
        <v>0.93579999999999997</v>
      </c>
      <c r="AO2435">
        <f>Data[[#This Row],[labeller_confidence_score]]-Data[[#This Row],[cytodiffusion_classification_confidence]]</f>
        <v>-3.8200000000000012E-2</v>
      </c>
    </row>
    <row r="2436" spans="1:41" x14ac:dyDescent="0.3">
      <c r="A2436" t="s">
        <v>2509</v>
      </c>
      <c r="B2436" t="s">
        <v>54</v>
      </c>
      <c r="C2436">
        <v>0</v>
      </c>
      <c r="D2436" t="s">
        <v>54</v>
      </c>
      <c r="E2436">
        <v>7.28</v>
      </c>
      <c r="F2436">
        <v>0</v>
      </c>
      <c r="G2436">
        <v>0</v>
      </c>
      <c r="H2436">
        <v>1</v>
      </c>
      <c r="I2436">
        <f>Data[[#This Row],[nucleus_area_pct]]/Data[[#This Row],[cytoplasm_ratio]]</f>
        <v>0</v>
      </c>
      <c r="J2436">
        <v>0.93200000000000005</v>
      </c>
      <c r="K2436">
        <v>0.23400000000000001</v>
      </c>
      <c r="L2436">
        <v>0.48</v>
      </c>
      <c r="M2436">
        <v>1</v>
      </c>
      <c r="N2436">
        <v>0.95899999999999996</v>
      </c>
      <c r="O2436">
        <v>163</v>
      </c>
      <c r="P2436">
        <v>48</v>
      </c>
      <c r="Q2436">
        <v>227</v>
      </c>
      <c r="R2436">
        <v>132</v>
      </c>
      <c r="S2436">
        <v>118</v>
      </c>
      <c r="T2436">
        <f>(Data[[#This Row],[mean_r]]/256)*100</f>
        <v>88.671875</v>
      </c>
      <c r="U2436">
        <f>(Data[[#This Row],[mean_g]]/256)*100</f>
        <v>51.5625</v>
      </c>
      <c r="V2436">
        <f>(Data[[#This Row],[mean_b]]/256)*100</f>
        <v>46.09375</v>
      </c>
      <c r="W2436">
        <v>0.51800000000000002</v>
      </c>
      <c r="X2436" t="s">
        <v>51</v>
      </c>
      <c r="Y2436" t="s">
        <v>45</v>
      </c>
      <c r="Z2436">
        <v>7709</v>
      </c>
      <c r="AA2436">
        <v>6.01</v>
      </c>
      <c r="AB2436">
        <v>10.4</v>
      </c>
      <c r="AC2436">
        <v>48.1</v>
      </c>
      <c r="AD2436">
        <v>219215</v>
      </c>
      <c r="AE2436">
        <v>88.2</v>
      </c>
      <c r="AF2436">
        <v>35.5</v>
      </c>
      <c r="AG2436" t="s">
        <v>64</v>
      </c>
      <c r="AH2436" t="s">
        <v>42</v>
      </c>
      <c r="AI2436" t="s">
        <v>56</v>
      </c>
      <c r="AJ2436">
        <v>100</v>
      </c>
      <c r="AK2436">
        <v>256</v>
      </c>
      <c r="AL2436">
        <v>0.1164</v>
      </c>
      <c r="AM2436">
        <v>0.95009999999999994</v>
      </c>
      <c r="AN2436">
        <v>0.86719999999999997</v>
      </c>
      <c r="AO2436">
        <f>Data[[#This Row],[labeller_confidence_score]]-Data[[#This Row],[cytodiffusion_classification_confidence]]</f>
        <v>-8.2899999999999974E-2</v>
      </c>
    </row>
    <row r="2437" spans="1:41" x14ac:dyDescent="0.3">
      <c r="A2437" t="s">
        <v>2510</v>
      </c>
      <c r="B2437" t="s">
        <v>180</v>
      </c>
      <c r="C2437">
        <v>1</v>
      </c>
      <c r="D2437" t="s">
        <v>181</v>
      </c>
      <c r="E2437">
        <v>4.99</v>
      </c>
      <c r="F2437">
        <v>0</v>
      </c>
      <c r="G2437">
        <v>0</v>
      </c>
      <c r="H2437">
        <v>1</v>
      </c>
      <c r="I2437">
        <f>Data[[#This Row],[nucleus_area_pct]]/Data[[#This Row],[cytoplasm_ratio]]</f>
        <v>0</v>
      </c>
      <c r="J2437">
        <v>0.222</v>
      </c>
      <c r="K2437">
        <v>0.86699999999999999</v>
      </c>
      <c r="L2437">
        <v>0.35</v>
      </c>
      <c r="M2437">
        <v>1</v>
      </c>
      <c r="N2437">
        <v>0.77300000000000002</v>
      </c>
      <c r="O2437">
        <v>202</v>
      </c>
      <c r="P2437">
        <v>66</v>
      </c>
      <c r="Q2437">
        <v>231</v>
      </c>
      <c r="R2437">
        <v>126</v>
      </c>
      <c r="S2437">
        <v>131</v>
      </c>
      <c r="T2437">
        <f>(Data[[#This Row],[mean_r]]/256)*100</f>
        <v>90.234375</v>
      </c>
      <c r="U2437">
        <f>(Data[[#This Row],[mean_g]]/256)*100</f>
        <v>49.21875</v>
      </c>
      <c r="V2437">
        <f>(Data[[#This Row],[mean_b]]/256)*100</f>
        <v>51.171875</v>
      </c>
      <c r="W2437">
        <v>0.504</v>
      </c>
      <c r="X2437" t="s">
        <v>51</v>
      </c>
      <c r="Y2437" t="s">
        <v>45</v>
      </c>
      <c r="Z2437">
        <v>6678</v>
      </c>
      <c r="AA2437">
        <v>4.82</v>
      </c>
      <c r="AB2437">
        <v>14.8</v>
      </c>
      <c r="AC2437">
        <v>43.3</v>
      </c>
      <c r="AD2437">
        <v>202591</v>
      </c>
      <c r="AE2437">
        <v>74.7</v>
      </c>
      <c r="AF2437">
        <v>33.299999999999997</v>
      </c>
      <c r="AG2437" t="s">
        <v>64</v>
      </c>
      <c r="AH2437" t="s">
        <v>47</v>
      </c>
      <c r="AI2437" t="s">
        <v>52</v>
      </c>
      <c r="AJ2437">
        <v>100</v>
      </c>
      <c r="AK2437">
        <v>224</v>
      </c>
      <c r="AL2437">
        <v>0.78059999999999996</v>
      </c>
      <c r="AM2437">
        <v>0.89139999999999997</v>
      </c>
      <c r="AN2437">
        <v>0.82850000000000001</v>
      </c>
      <c r="AO2437">
        <f>Data[[#This Row],[labeller_confidence_score]]-Data[[#This Row],[cytodiffusion_classification_confidence]]</f>
        <v>-6.2899999999999956E-2</v>
      </c>
    </row>
    <row r="2438" spans="1:41" x14ac:dyDescent="0.3">
      <c r="A2438" t="s">
        <v>2511</v>
      </c>
      <c r="B2438" t="s">
        <v>120</v>
      </c>
      <c r="C2438">
        <v>1</v>
      </c>
      <c r="D2438" t="s">
        <v>104</v>
      </c>
      <c r="E2438">
        <v>6.89</v>
      </c>
      <c r="F2438">
        <v>0</v>
      </c>
      <c r="G2438">
        <v>0</v>
      </c>
      <c r="H2438">
        <v>1</v>
      </c>
      <c r="I2438">
        <f>Data[[#This Row],[nucleus_area_pct]]/Data[[#This Row],[cytoplasm_ratio]]</f>
        <v>0</v>
      </c>
      <c r="J2438">
        <v>0.96399999999999997</v>
      </c>
      <c r="K2438">
        <v>3.4000000000000002E-2</v>
      </c>
      <c r="L2438">
        <v>0.32</v>
      </c>
      <c r="M2438">
        <v>1</v>
      </c>
      <c r="N2438">
        <v>0.96799999999999997</v>
      </c>
      <c r="O2438">
        <v>130</v>
      </c>
      <c r="P2438">
        <v>41</v>
      </c>
      <c r="Q2438">
        <v>218</v>
      </c>
      <c r="R2438">
        <v>126</v>
      </c>
      <c r="S2438">
        <v>129</v>
      </c>
      <c r="T2438">
        <f>(Data[[#This Row],[mean_r]]/256)*100</f>
        <v>85.15625</v>
      </c>
      <c r="U2438">
        <f>(Data[[#This Row],[mean_g]]/256)*100</f>
        <v>49.21875</v>
      </c>
      <c r="V2438">
        <f>(Data[[#This Row],[mean_b]]/256)*100</f>
        <v>50.390625</v>
      </c>
      <c r="W2438">
        <v>0.58299999999999996</v>
      </c>
      <c r="X2438" t="s">
        <v>39</v>
      </c>
      <c r="Y2438" t="s">
        <v>45</v>
      </c>
      <c r="Z2438">
        <v>2296</v>
      </c>
      <c r="AA2438">
        <v>5.0199999999999996</v>
      </c>
      <c r="AB2438">
        <v>10.8</v>
      </c>
      <c r="AC2438">
        <v>45.4</v>
      </c>
      <c r="AD2438">
        <v>289769</v>
      </c>
      <c r="AE2438">
        <v>97.6</v>
      </c>
      <c r="AF2438">
        <v>31.6</v>
      </c>
      <c r="AG2438" t="s">
        <v>41</v>
      </c>
      <c r="AH2438" t="s">
        <v>42</v>
      </c>
      <c r="AI2438" t="s">
        <v>56</v>
      </c>
      <c r="AJ2438">
        <v>100</v>
      </c>
      <c r="AK2438">
        <v>224</v>
      </c>
      <c r="AL2438">
        <v>0.99429999999999996</v>
      </c>
      <c r="AM2438">
        <v>0.81630000000000003</v>
      </c>
      <c r="AN2438">
        <v>0.75780000000000003</v>
      </c>
      <c r="AO2438">
        <f>Data[[#This Row],[labeller_confidence_score]]-Data[[#This Row],[cytodiffusion_classification_confidence]]</f>
        <v>-5.8499999999999996E-2</v>
      </c>
    </row>
    <row r="2439" spans="1:41" x14ac:dyDescent="0.3">
      <c r="A2439" t="s">
        <v>2512</v>
      </c>
      <c r="B2439" t="s">
        <v>49</v>
      </c>
      <c r="C2439">
        <v>0</v>
      </c>
      <c r="D2439" t="s">
        <v>50</v>
      </c>
      <c r="E2439">
        <v>12.61</v>
      </c>
      <c r="F2439">
        <v>56</v>
      </c>
      <c r="G2439">
        <v>0.59199999999999997</v>
      </c>
      <c r="H2439">
        <v>0.443</v>
      </c>
      <c r="I2439">
        <f>Data[[#This Row],[nucleus_area_pct]]/Data[[#This Row],[cytoplasm_ratio]]</f>
        <v>126.41083521444695</v>
      </c>
      <c r="J2439">
        <v>0.77800000000000002</v>
      </c>
      <c r="K2439">
        <v>0.45200000000000001</v>
      </c>
      <c r="L2439">
        <v>4.37</v>
      </c>
      <c r="M2439">
        <v>2.7</v>
      </c>
      <c r="N2439">
        <v>0.81499999999999995</v>
      </c>
      <c r="O2439">
        <v>360</v>
      </c>
      <c r="P2439">
        <v>84</v>
      </c>
      <c r="Q2439">
        <v>201</v>
      </c>
      <c r="R2439">
        <v>138</v>
      </c>
      <c r="S2439">
        <v>194</v>
      </c>
      <c r="T2439">
        <f>(Data[[#This Row],[mean_r]]/256)*100</f>
        <v>78.515625</v>
      </c>
      <c r="U2439">
        <f>(Data[[#This Row],[mean_g]]/256)*100</f>
        <v>53.90625</v>
      </c>
      <c r="V2439">
        <f>(Data[[#This Row],[mean_b]]/256)*100</f>
        <v>75.78125</v>
      </c>
      <c r="W2439">
        <v>0.77200000000000002</v>
      </c>
      <c r="X2439" t="s">
        <v>39</v>
      </c>
      <c r="Y2439" t="s">
        <v>40</v>
      </c>
      <c r="Z2439">
        <v>8658</v>
      </c>
      <c r="AA2439">
        <v>4.75</v>
      </c>
      <c r="AB2439">
        <v>14.9</v>
      </c>
      <c r="AC2439">
        <v>40.4</v>
      </c>
      <c r="AD2439">
        <v>92425</v>
      </c>
      <c r="AE2439">
        <v>83</v>
      </c>
      <c r="AF2439">
        <v>34.200000000000003</v>
      </c>
      <c r="AG2439" t="s">
        <v>64</v>
      </c>
      <c r="AH2439" t="s">
        <v>42</v>
      </c>
      <c r="AI2439" t="s">
        <v>56</v>
      </c>
      <c r="AJ2439">
        <v>60</v>
      </c>
      <c r="AK2439">
        <v>224</v>
      </c>
      <c r="AL2439">
        <v>0.11119999999999999</v>
      </c>
      <c r="AM2439">
        <v>0.8286</v>
      </c>
      <c r="AN2439">
        <v>1</v>
      </c>
      <c r="AO2439">
        <f>Data[[#This Row],[labeller_confidence_score]]-Data[[#This Row],[cytodiffusion_classification_confidence]]</f>
        <v>0.1714</v>
      </c>
    </row>
    <row r="2440" spans="1:41" x14ac:dyDescent="0.3">
      <c r="A2440" t="s">
        <v>2513</v>
      </c>
      <c r="B2440" t="s">
        <v>60</v>
      </c>
      <c r="C2440">
        <v>0</v>
      </c>
      <c r="D2440" t="s">
        <v>50</v>
      </c>
      <c r="E2440">
        <v>16.53</v>
      </c>
      <c r="F2440">
        <v>68</v>
      </c>
      <c r="G2440">
        <v>0.42299999999999999</v>
      </c>
      <c r="H2440">
        <v>0.26900000000000002</v>
      </c>
      <c r="I2440">
        <f>Data[[#This Row],[nucleus_area_pct]]/Data[[#This Row],[cytoplasm_ratio]]</f>
        <v>252.7881040892193</v>
      </c>
      <c r="J2440">
        <v>0.76800000000000002</v>
      </c>
      <c r="K2440">
        <v>0.40300000000000002</v>
      </c>
      <c r="L2440">
        <v>2.0699999999999998</v>
      </c>
      <c r="M2440">
        <v>1.2</v>
      </c>
      <c r="N2440">
        <v>0.76700000000000002</v>
      </c>
      <c r="O2440">
        <v>512</v>
      </c>
      <c r="P2440">
        <v>90</v>
      </c>
      <c r="Q2440">
        <v>191</v>
      </c>
      <c r="R2440">
        <v>163</v>
      </c>
      <c r="S2440">
        <v>187</v>
      </c>
      <c r="T2440">
        <f>(Data[[#This Row],[mean_r]]/256)*100</f>
        <v>74.609375</v>
      </c>
      <c r="U2440">
        <f>(Data[[#This Row],[mean_g]]/256)*100</f>
        <v>63.671875</v>
      </c>
      <c r="V2440">
        <f>(Data[[#This Row],[mean_b]]/256)*100</f>
        <v>73.046875</v>
      </c>
      <c r="W2440">
        <v>0.64300000000000002</v>
      </c>
      <c r="X2440" t="s">
        <v>63</v>
      </c>
      <c r="Y2440" t="s">
        <v>40</v>
      </c>
      <c r="Z2440">
        <v>10737</v>
      </c>
      <c r="AA2440">
        <v>3.8</v>
      </c>
      <c r="AB2440">
        <v>13.8</v>
      </c>
      <c r="AC2440">
        <v>48.8</v>
      </c>
      <c r="AD2440">
        <v>75541</v>
      </c>
      <c r="AE2440">
        <v>93.4</v>
      </c>
      <c r="AF2440">
        <v>33</v>
      </c>
      <c r="AG2440" t="s">
        <v>41</v>
      </c>
      <c r="AH2440" t="s">
        <v>47</v>
      </c>
      <c r="AI2440" t="s">
        <v>43</v>
      </c>
      <c r="AJ2440">
        <v>100</v>
      </c>
      <c r="AK2440">
        <v>224</v>
      </c>
      <c r="AL2440">
        <v>0.1057</v>
      </c>
      <c r="AM2440">
        <v>0.93710000000000004</v>
      </c>
      <c r="AN2440">
        <v>0.85329999999999995</v>
      </c>
      <c r="AO2440">
        <f>Data[[#This Row],[labeller_confidence_score]]-Data[[#This Row],[cytodiffusion_classification_confidence]]</f>
        <v>-8.3800000000000097E-2</v>
      </c>
    </row>
    <row r="2441" spans="1:41" x14ac:dyDescent="0.3">
      <c r="A2441" t="s">
        <v>2514</v>
      </c>
      <c r="B2441" t="s">
        <v>62</v>
      </c>
      <c r="C2441">
        <v>0</v>
      </c>
      <c r="D2441" t="s">
        <v>50</v>
      </c>
      <c r="E2441">
        <v>9.74</v>
      </c>
      <c r="F2441">
        <v>78.2</v>
      </c>
      <c r="G2441">
        <v>0.79300000000000004</v>
      </c>
      <c r="H2441">
        <v>0.14199999999999999</v>
      </c>
      <c r="I2441">
        <f>Data[[#This Row],[nucleus_area_pct]]/Data[[#This Row],[cytoplasm_ratio]]</f>
        <v>550.70422535211276</v>
      </c>
      <c r="J2441">
        <v>0.85599999999999998</v>
      </c>
      <c r="K2441">
        <v>0.23599999999999999</v>
      </c>
      <c r="L2441">
        <v>0.6</v>
      </c>
      <c r="M2441">
        <v>1.1000000000000001</v>
      </c>
      <c r="N2441">
        <v>0.88600000000000001</v>
      </c>
      <c r="O2441">
        <v>350</v>
      </c>
      <c r="P2441">
        <v>60</v>
      </c>
      <c r="Q2441">
        <v>177</v>
      </c>
      <c r="R2441">
        <v>158</v>
      </c>
      <c r="S2441">
        <v>191</v>
      </c>
      <c r="T2441">
        <f>(Data[[#This Row],[mean_r]]/256)*100</f>
        <v>69.140625</v>
      </c>
      <c r="U2441">
        <f>(Data[[#This Row],[mean_g]]/256)*100</f>
        <v>61.71875</v>
      </c>
      <c r="V2441">
        <f>(Data[[#This Row],[mean_b]]/256)*100</f>
        <v>74.609375</v>
      </c>
      <c r="W2441">
        <v>0.73699999999999999</v>
      </c>
      <c r="X2441" t="s">
        <v>51</v>
      </c>
      <c r="Y2441" t="s">
        <v>45</v>
      </c>
      <c r="Z2441">
        <v>11041</v>
      </c>
      <c r="AA2441">
        <v>5.48</v>
      </c>
      <c r="AB2441">
        <v>16.5</v>
      </c>
      <c r="AC2441">
        <v>47.6</v>
      </c>
      <c r="AD2441">
        <v>280553</v>
      </c>
      <c r="AE2441">
        <v>69.5</v>
      </c>
      <c r="AF2441">
        <v>34.4</v>
      </c>
      <c r="AG2441" t="s">
        <v>46</v>
      </c>
      <c r="AH2441" t="s">
        <v>68</v>
      </c>
      <c r="AI2441" t="s">
        <v>56</v>
      </c>
      <c r="AJ2441">
        <v>40</v>
      </c>
      <c r="AK2441">
        <v>224</v>
      </c>
      <c r="AL2441">
        <v>5.6399999999999999E-2</v>
      </c>
      <c r="AM2441">
        <v>0.87490000000000001</v>
      </c>
      <c r="AN2441">
        <v>0.82779999999999998</v>
      </c>
      <c r="AO2441">
        <f>Data[[#This Row],[labeller_confidence_score]]-Data[[#This Row],[cytodiffusion_classification_confidence]]</f>
        <v>-4.7100000000000031E-2</v>
      </c>
    </row>
    <row r="2442" spans="1:41" x14ac:dyDescent="0.3">
      <c r="A2442" t="s">
        <v>2515</v>
      </c>
      <c r="B2442" t="s">
        <v>133</v>
      </c>
      <c r="C2442">
        <v>1</v>
      </c>
      <c r="D2442" t="s">
        <v>104</v>
      </c>
      <c r="E2442">
        <v>8.15</v>
      </c>
      <c r="F2442">
        <v>0</v>
      </c>
      <c r="G2442">
        <v>0</v>
      </c>
      <c r="H2442">
        <v>1</v>
      </c>
      <c r="I2442">
        <f>Data[[#This Row],[nucleus_area_pct]]/Data[[#This Row],[cytoplasm_ratio]]</f>
        <v>0</v>
      </c>
      <c r="J2442">
        <v>0.40899999999999997</v>
      </c>
      <c r="K2442">
        <v>0.99</v>
      </c>
      <c r="L2442">
        <v>0.53</v>
      </c>
      <c r="M2442">
        <v>1</v>
      </c>
      <c r="N2442">
        <v>0.86499999999999999</v>
      </c>
      <c r="O2442">
        <v>214</v>
      </c>
      <c r="P2442">
        <v>51</v>
      </c>
      <c r="Q2442">
        <v>235</v>
      </c>
      <c r="R2442">
        <v>124</v>
      </c>
      <c r="S2442">
        <v>121</v>
      </c>
      <c r="T2442">
        <f>(Data[[#This Row],[mean_r]]/256)*100</f>
        <v>91.796875</v>
      </c>
      <c r="U2442">
        <f>(Data[[#This Row],[mean_g]]/256)*100</f>
        <v>48.4375</v>
      </c>
      <c r="V2442">
        <f>(Data[[#This Row],[mean_b]]/256)*100</f>
        <v>47.265625</v>
      </c>
      <c r="W2442">
        <v>0.52100000000000002</v>
      </c>
      <c r="X2442" t="s">
        <v>51</v>
      </c>
      <c r="Y2442" t="s">
        <v>40</v>
      </c>
      <c r="Z2442">
        <v>6923</v>
      </c>
      <c r="AA2442">
        <v>4.62</v>
      </c>
      <c r="AB2442">
        <v>15.2</v>
      </c>
      <c r="AC2442">
        <v>39.6</v>
      </c>
      <c r="AD2442">
        <v>366379</v>
      </c>
      <c r="AE2442">
        <v>78</v>
      </c>
      <c r="AF2442">
        <v>35.5</v>
      </c>
      <c r="AG2442" t="s">
        <v>46</v>
      </c>
      <c r="AH2442" t="s">
        <v>47</v>
      </c>
      <c r="AI2442" t="s">
        <v>56</v>
      </c>
      <c r="AJ2442">
        <v>100</v>
      </c>
      <c r="AK2442">
        <v>224</v>
      </c>
      <c r="AL2442">
        <v>0.97160000000000002</v>
      </c>
      <c r="AM2442">
        <v>0.98850000000000005</v>
      </c>
      <c r="AN2442">
        <v>0.68369999999999997</v>
      </c>
      <c r="AO2442">
        <f>Data[[#This Row],[labeller_confidence_score]]-Data[[#This Row],[cytodiffusion_classification_confidence]]</f>
        <v>-0.30480000000000007</v>
      </c>
    </row>
    <row r="2443" spans="1:41" x14ac:dyDescent="0.3">
      <c r="A2443" t="s">
        <v>2516</v>
      </c>
      <c r="B2443" t="s">
        <v>54</v>
      </c>
      <c r="C2443">
        <v>0</v>
      </c>
      <c r="D2443" t="s">
        <v>54</v>
      </c>
      <c r="E2443">
        <v>7.38</v>
      </c>
      <c r="F2443">
        <v>0</v>
      </c>
      <c r="G2443">
        <v>0</v>
      </c>
      <c r="H2443">
        <v>1</v>
      </c>
      <c r="I2443">
        <f>Data[[#This Row],[nucleus_area_pct]]/Data[[#This Row],[cytoplasm_ratio]]</f>
        <v>0</v>
      </c>
      <c r="J2443">
        <v>0.86</v>
      </c>
      <c r="K2443">
        <v>0.127</v>
      </c>
      <c r="L2443">
        <v>0.21</v>
      </c>
      <c r="M2443">
        <v>1</v>
      </c>
      <c r="N2443">
        <v>0.872</v>
      </c>
      <c r="O2443">
        <v>163</v>
      </c>
      <c r="P2443">
        <v>42</v>
      </c>
      <c r="Q2443">
        <v>226</v>
      </c>
      <c r="R2443">
        <v>123</v>
      </c>
      <c r="S2443">
        <v>131</v>
      </c>
      <c r="T2443">
        <f>(Data[[#This Row],[mean_r]]/256)*100</f>
        <v>88.28125</v>
      </c>
      <c r="U2443">
        <f>(Data[[#This Row],[mean_g]]/256)*100</f>
        <v>48.046875</v>
      </c>
      <c r="V2443">
        <f>(Data[[#This Row],[mean_b]]/256)*100</f>
        <v>51.171875</v>
      </c>
      <c r="W2443">
        <v>0.47299999999999998</v>
      </c>
      <c r="X2443" t="s">
        <v>63</v>
      </c>
      <c r="Y2443" t="s">
        <v>45</v>
      </c>
      <c r="Z2443">
        <v>4507</v>
      </c>
      <c r="AA2443">
        <v>5.1100000000000003</v>
      </c>
      <c r="AB2443">
        <v>12.1</v>
      </c>
      <c r="AC2443">
        <v>43</v>
      </c>
      <c r="AD2443">
        <v>324402</v>
      </c>
      <c r="AE2443">
        <v>105.6</v>
      </c>
      <c r="AF2443">
        <v>33.799999999999997</v>
      </c>
      <c r="AG2443" t="s">
        <v>41</v>
      </c>
      <c r="AH2443" t="s">
        <v>47</v>
      </c>
      <c r="AI2443" t="s">
        <v>52</v>
      </c>
      <c r="AJ2443">
        <v>100</v>
      </c>
      <c r="AK2443">
        <v>224</v>
      </c>
      <c r="AL2443">
        <v>7.2099999999999997E-2</v>
      </c>
      <c r="AM2443">
        <v>0.90759999999999996</v>
      </c>
      <c r="AN2443">
        <v>0.87419999999999998</v>
      </c>
      <c r="AO2443">
        <f>Data[[#This Row],[labeller_confidence_score]]-Data[[#This Row],[cytodiffusion_classification_confidence]]</f>
        <v>-3.3399999999999985E-2</v>
      </c>
    </row>
    <row r="2444" spans="1:41" x14ac:dyDescent="0.3">
      <c r="A2444" t="s">
        <v>2517</v>
      </c>
      <c r="B2444" t="s">
        <v>62</v>
      </c>
      <c r="C2444">
        <v>0</v>
      </c>
      <c r="D2444" t="s">
        <v>50</v>
      </c>
      <c r="E2444">
        <v>8.18</v>
      </c>
      <c r="F2444">
        <v>76.5</v>
      </c>
      <c r="G2444">
        <v>0.77300000000000002</v>
      </c>
      <c r="H2444">
        <v>0.17</v>
      </c>
      <c r="I2444">
        <f>Data[[#This Row],[nucleus_area_pct]]/Data[[#This Row],[cytoplasm_ratio]]</f>
        <v>449.99999999999994</v>
      </c>
      <c r="J2444">
        <v>0.93700000000000006</v>
      </c>
      <c r="K2444">
        <v>0.115</v>
      </c>
      <c r="L2444">
        <v>1.26</v>
      </c>
      <c r="M2444">
        <v>1.1000000000000001</v>
      </c>
      <c r="N2444">
        <v>0.88700000000000001</v>
      </c>
      <c r="O2444">
        <v>338</v>
      </c>
      <c r="P2444">
        <v>66</v>
      </c>
      <c r="Q2444">
        <v>195</v>
      </c>
      <c r="R2444">
        <v>164</v>
      </c>
      <c r="S2444">
        <v>185</v>
      </c>
      <c r="T2444">
        <f>(Data[[#This Row],[mean_r]]/256)*100</f>
        <v>76.171875</v>
      </c>
      <c r="U2444">
        <f>(Data[[#This Row],[mean_g]]/256)*100</f>
        <v>64.0625</v>
      </c>
      <c r="V2444">
        <f>(Data[[#This Row],[mean_b]]/256)*100</f>
        <v>72.265625</v>
      </c>
      <c r="W2444">
        <v>0.65400000000000003</v>
      </c>
      <c r="X2444" t="s">
        <v>51</v>
      </c>
      <c r="Y2444" t="s">
        <v>40</v>
      </c>
      <c r="Z2444">
        <v>5840</v>
      </c>
      <c r="AA2444">
        <v>5.03</v>
      </c>
      <c r="AB2444">
        <v>9.6999999999999993</v>
      </c>
      <c r="AC2444">
        <v>45</v>
      </c>
      <c r="AD2444">
        <v>139571</v>
      </c>
      <c r="AE2444">
        <v>104.7</v>
      </c>
      <c r="AF2444">
        <v>33.6</v>
      </c>
      <c r="AG2444" t="s">
        <v>41</v>
      </c>
      <c r="AH2444" t="s">
        <v>68</v>
      </c>
      <c r="AI2444" t="s">
        <v>56</v>
      </c>
      <c r="AJ2444">
        <v>100</v>
      </c>
      <c r="AK2444">
        <v>256</v>
      </c>
      <c r="AL2444">
        <v>0.10639999999999999</v>
      </c>
      <c r="AM2444">
        <v>0.95369999999999999</v>
      </c>
      <c r="AN2444">
        <v>0.91390000000000005</v>
      </c>
      <c r="AO2444">
        <f>Data[[#This Row],[labeller_confidence_score]]-Data[[#This Row],[cytodiffusion_classification_confidence]]</f>
        <v>-3.9799999999999947E-2</v>
      </c>
    </row>
    <row r="2445" spans="1:41" x14ac:dyDescent="0.3">
      <c r="A2445" t="s">
        <v>2518</v>
      </c>
      <c r="B2445" t="s">
        <v>103</v>
      </c>
      <c r="C2445">
        <v>1</v>
      </c>
      <c r="D2445" t="s">
        <v>104</v>
      </c>
      <c r="E2445">
        <v>2.6</v>
      </c>
      <c r="F2445">
        <v>0</v>
      </c>
      <c r="G2445">
        <v>0</v>
      </c>
      <c r="H2445">
        <v>1</v>
      </c>
      <c r="I2445">
        <f>Data[[#This Row],[nucleus_area_pct]]/Data[[#This Row],[cytoplasm_ratio]]</f>
        <v>0</v>
      </c>
      <c r="J2445">
        <v>0.442</v>
      </c>
      <c r="K2445">
        <v>0.86</v>
      </c>
      <c r="L2445">
        <v>0.6</v>
      </c>
      <c r="M2445">
        <v>1</v>
      </c>
      <c r="N2445">
        <v>0.69899999999999995</v>
      </c>
      <c r="O2445">
        <v>75</v>
      </c>
      <c r="P2445">
        <v>40</v>
      </c>
      <c r="Q2445">
        <v>228</v>
      </c>
      <c r="R2445">
        <v>136</v>
      </c>
      <c r="S2445">
        <v>115</v>
      </c>
      <c r="T2445">
        <f>(Data[[#This Row],[mean_r]]/256)*100</f>
        <v>89.0625</v>
      </c>
      <c r="U2445">
        <f>(Data[[#This Row],[mean_g]]/256)*100</f>
        <v>53.125</v>
      </c>
      <c r="V2445">
        <f>(Data[[#This Row],[mean_b]]/256)*100</f>
        <v>44.921875</v>
      </c>
      <c r="W2445">
        <v>0.495</v>
      </c>
      <c r="X2445" t="s">
        <v>63</v>
      </c>
      <c r="Y2445" t="s">
        <v>45</v>
      </c>
      <c r="Z2445">
        <v>5262</v>
      </c>
      <c r="AA2445">
        <v>3.44</v>
      </c>
      <c r="AB2445">
        <v>13</v>
      </c>
      <c r="AC2445">
        <v>44.8</v>
      </c>
      <c r="AD2445">
        <v>249502</v>
      </c>
      <c r="AE2445">
        <v>72.099999999999994</v>
      </c>
      <c r="AF2445">
        <v>32.200000000000003</v>
      </c>
      <c r="AG2445" t="s">
        <v>41</v>
      </c>
      <c r="AH2445" t="s">
        <v>42</v>
      </c>
      <c r="AI2445" t="s">
        <v>56</v>
      </c>
      <c r="AJ2445">
        <v>40</v>
      </c>
      <c r="AK2445">
        <v>360</v>
      </c>
      <c r="AL2445">
        <v>0.8034</v>
      </c>
      <c r="AM2445">
        <v>0.65939999999999999</v>
      </c>
      <c r="AN2445">
        <v>0.85950000000000004</v>
      </c>
      <c r="AO2445">
        <f>Data[[#This Row],[labeller_confidence_score]]-Data[[#This Row],[cytodiffusion_classification_confidence]]</f>
        <v>0.20010000000000006</v>
      </c>
    </row>
    <row r="2446" spans="1:41" x14ac:dyDescent="0.3">
      <c r="A2446" t="s">
        <v>2519</v>
      </c>
      <c r="B2446" t="s">
        <v>67</v>
      </c>
      <c r="C2446">
        <v>1</v>
      </c>
      <c r="D2446" t="s">
        <v>67</v>
      </c>
      <c r="E2446">
        <v>3.66</v>
      </c>
      <c r="F2446">
        <v>22.6</v>
      </c>
      <c r="G2446">
        <v>0.40899999999999997</v>
      </c>
      <c r="H2446">
        <v>0.623</v>
      </c>
      <c r="I2446">
        <f>Data[[#This Row],[nucleus_area_pct]]/Data[[#This Row],[cytoplasm_ratio]]</f>
        <v>36.276083467094708</v>
      </c>
      <c r="J2446">
        <v>0.27400000000000002</v>
      </c>
      <c r="K2446">
        <v>0.74</v>
      </c>
      <c r="L2446">
        <v>2.08</v>
      </c>
      <c r="M2446">
        <v>1.7</v>
      </c>
      <c r="N2446">
        <v>0.67100000000000004</v>
      </c>
      <c r="O2446">
        <v>211</v>
      </c>
      <c r="P2446">
        <v>35</v>
      </c>
      <c r="Q2446">
        <v>200</v>
      </c>
      <c r="R2446">
        <v>144</v>
      </c>
      <c r="S2446">
        <v>178</v>
      </c>
      <c r="T2446">
        <f>(Data[[#This Row],[mean_r]]/256)*100</f>
        <v>78.125</v>
      </c>
      <c r="U2446">
        <f>(Data[[#This Row],[mean_g]]/256)*100</f>
        <v>56.25</v>
      </c>
      <c r="V2446">
        <f>(Data[[#This Row],[mean_b]]/256)*100</f>
        <v>69.53125</v>
      </c>
      <c r="W2446">
        <v>0.57099999999999995</v>
      </c>
      <c r="X2446" t="s">
        <v>39</v>
      </c>
      <c r="Y2446" t="s">
        <v>40</v>
      </c>
      <c r="Z2446">
        <v>8565</v>
      </c>
      <c r="AA2446">
        <v>4.51</v>
      </c>
      <c r="AB2446">
        <v>15.6</v>
      </c>
      <c r="AC2446">
        <v>47.4</v>
      </c>
      <c r="AD2446">
        <v>248460</v>
      </c>
      <c r="AE2446">
        <v>88.9</v>
      </c>
      <c r="AF2446">
        <v>33.6</v>
      </c>
      <c r="AG2446" t="s">
        <v>64</v>
      </c>
      <c r="AH2446" t="s">
        <v>42</v>
      </c>
      <c r="AI2446" t="s">
        <v>56</v>
      </c>
      <c r="AJ2446">
        <v>40</v>
      </c>
      <c r="AK2446">
        <v>512</v>
      </c>
      <c r="AL2446">
        <v>0.78680000000000005</v>
      </c>
      <c r="AM2446">
        <v>0.75819999999999999</v>
      </c>
      <c r="AN2446">
        <v>0.74</v>
      </c>
      <c r="AO2446">
        <f>Data[[#This Row],[labeller_confidence_score]]-Data[[#This Row],[cytodiffusion_classification_confidence]]</f>
        <v>-1.8199999999999994E-2</v>
      </c>
    </row>
    <row r="2447" spans="1:41" x14ac:dyDescent="0.3">
      <c r="A2447" t="s">
        <v>2520</v>
      </c>
      <c r="B2447" t="s">
        <v>62</v>
      </c>
      <c r="C2447">
        <v>0</v>
      </c>
      <c r="D2447" t="s">
        <v>50</v>
      </c>
      <c r="E2447">
        <v>7.22</v>
      </c>
      <c r="F2447">
        <v>79.5</v>
      </c>
      <c r="G2447">
        <v>0.72299999999999998</v>
      </c>
      <c r="H2447">
        <v>0.24</v>
      </c>
      <c r="I2447">
        <f>Data[[#This Row],[nucleus_area_pct]]/Data[[#This Row],[cytoplasm_ratio]]</f>
        <v>331.25</v>
      </c>
      <c r="J2447">
        <v>0.96599999999999997</v>
      </c>
      <c r="K2447">
        <v>0.25800000000000001</v>
      </c>
      <c r="L2447">
        <v>0.87</v>
      </c>
      <c r="M2447">
        <v>1.1000000000000001</v>
      </c>
      <c r="N2447">
        <v>0.90800000000000003</v>
      </c>
      <c r="O2447">
        <v>277</v>
      </c>
      <c r="P2447">
        <v>54</v>
      </c>
      <c r="Q2447">
        <v>201</v>
      </c>
      <c r="R2447">
        <v>154</v>
      </c>
      <c r="S2447">
        <v>166</v>
      </c>
      <c r="T2447">
        <f>(Data[[#This Row],[mean_r]]/256)*100</f>
        <v>78.515625</v>
      </c>
      <c r="U2447">
        <f>(Data[[#This Row],[mean_g]]/256)*100</f>
        <v>60.15625</v>
      </c>
      <c r="V2447">
        <f>(Data[[#This Row],[mean_b]]/256)*100</f>
        <v>64.84375</v>
      </c>
      <c r="W2447">
        <v>0.72199999999999998</v>
      </c>
      <c r="X2447" t="s">
        <v>51</v>
      </c>
      <c r="Y2447" t="s">
        <v>45</v>
      </c>
      <c r="Z2447">
        <v>6655</v>
      </c>
      <c r="AA2447">
        <v>5.81</v>
      </c>
      <c r="AB2447">
        <v>15.4</v>
      </c>
      <c r="AC2447">
        <v>43.7</v>
      </c>
      <c r="AD2447">
        <v>280126</v>
      </c>
      <c r="AE2447">
        <v>109</v>
      </c>
      <c r="AF2447">
        <v>35.4</v>
      </c>
      <c r="AG2447" t="s">
        <v>41</v>
      </c>
      <c r="AH2447" t="s">
        <v>47</v>
      </c>
      <c r="AI2447" t="s">
        <v>56</v>
      </c>
      <c r="AJ2447">
        <v>100</v>
      </c>
      <c r="AK2447">
        <v>360</v>
      </c>
      <c r="AL2447">
        <v>0.11219999999999999</v>
      </c>
      <c r="AM2447">
        <v>0.88649999999999995</v>
      </c>
      <c r="AN2447">
        <v>0.86960000000000004</v>
      </c>
      <c r="AO2447">
        <f>Data[[#This Row],[labeller_confidence_score]]-Data[[#This Row],[cytodiffusion_classification_confidence]]</f>
        <v>-1.6899999999999915E-2</v>
      </c>
    </row>
    <row r="2448" spans="1:41" x14ac:dyDescent="0.3">
      <c r="A2448" t="s">
        <v>2521</v>
      </c>
      <c r="B2448" t="s">
        <v>58</v>
      </c>
      <c r="C2448">
        <v>1</v>
      </c>
      <c r="D2448" t="s">
        <v>38</v>
      </c>
      <c r="E2448">
        <v>16.78</v>
      </c>
      <c r="F2448">
        <v>76.900000000000006</v>
      </c>
      <c r="G2448">
        <v>0.83799999999999997</v>
      </c>
      <c r="H2448">
        <v>0.26100000000000001</v>
      </c>
      <c r="I2448">
        <f>Data[[#This Row],[nucleus_area_pct]]/Data[[#This Row],[cytoplasm_ratio]]</f>
        <v>294.63601532567048</v>
      </c>
      <c r="J2448">
        <v>0.754</v>
      </c>
      <c r="K2448">
        <v>0.39800000000000002</v>
      </c>
      <c r="L2448">
        <v>2.0499999999999998</v>
      </c>
      <c r="M2448">
        <v>1.5</v>
      </c>
      <c r="N2448">
        <v>0.92400000000000004</v>
      </c>
      <c r="O2448">
        <v>593</v>
      </c>
      <c r="P2448">
        <v>102</v>
      </c>
      <c r="Q2448">
        <v>201</v>
      </c>
      <c r="R2448">
        <v>177</v>
      </c>
      <c r="S2448">
        <v>170</v>
      </c>
      <c r="T2448">
        <f>(Data[[#This Row],[mean_r]]/256)*100</f>
        <v>78.515625</v>
      </c>
      <c r="U2448">
        <f>(Data[[#This Row],[mean_g]]/256)*100</f>
        <v>69.140625</v>
      </c>
      <c r="V2448">
        <f>(Data[[#This Row],[mean_b]]/256)*100</f>
        <v>66.40625</v>
      </c>
      <c r="W2448">
        <v>0.81799999999999995</v>
      </c>
      <c r="X2448" t="s">
        <v>51</v>
      </c>
      <c r="Y2448" t="s">
        <v>45</v>
      </c>
      <c r="Z2448">
        <v>8914</v>
      </c>
      <c r="AA2448">
        <v>5.31</v>
      </c>
      <c r="AB2448">
        <v>11.1</v>
      </c>
      <c r="AC2448">
        <v>41.8</v>
      </c>
      <c r="AD2448">
        <v>253019</v>
      </c>
      <c r="AE2448">
        <v>87.8</v>
      </c>
      <c r="AF2448">
        <v>36.799999999999997</v>
      </c>
      <c r="AG2448" t="s">
        <v>64</v>
      </c>
      <c r="AH2448" t="s">
        <v>42</v>
      </c>
      <c r="AI2448" t="s">
        <v>52</v>
      </c>
      <c r="AJ2448">
        <v>100</v>
      </c>
      <c r="AK2448">
        <v>360</v>
      </c>
      <c r="AL2448">
        <v>0.69379999999999997</v>
      </c>
      <c r="AM2448">
        <v>0.7087</v>
      </c>
      <c r="AN2448">
        <v>0.76980000000000004</v>
      </c>
      <c r="AO2448">
        <f>Data[[#This Row],[labeller_confidence_score]]-Data[[#This Row],[cytodiffusion_classification_confidence]]</f>
        <v>6.1100000000000043E-2</v>
      </c>
    </row>
    <row r="2449" spans="1:41" x14ac:dyDescent="0.3">
      <c r="A2449" t="s">
        <v>2522</v>
      </c>
      <c r="B2449" t="s">
        <v>58</v>
      </c>
      <c r="C2449">
        <v>1</v>
      </c>
      <c r="D2449" t="s">
        <v>38</v>
      </c>
      <c r="E2449">
        <v>12.4</v>
      </c>
      <c r="F2449">
        <v>69.900000000000006</v>
      </c>
      <c r="G2449">
        <v>0.67100000000000004</v>
      </c>
      <c r="H2449">
        <v>0.313</v>
      </c>
      <c r="I2449">
        <f>Data[[#This Row],[nucleus_area_pct]]/Data[[#This Row],[cytoplasm_ratio]]</f>
        <v>223.32268370607031</v>
      </c>
      <c r="J2449">
        <v>0.74299999999999999</v>
      </c>
      <c r="K2449">
        <v>0.49399999999999999</v>
      </c>
      <c r="L2449">
        <v>1.79</v>
      </c>
      <c r="M2449">
        <v>1.2</v>
      </c>
      <c r="N2449">
        <v>0.86699999999999999</v>
      </c>
      <c r="O2449">
        <v>486</v>
      </c>
      <c r="P2449">
        <v>64</v>
      </c>
      <c r="Q2449">
        <v>200</v>
      </c>
      <c r="R2449">
        <v>136</v>
      </c>
      <c r="S2449">
        <v>198</v>
      </c>
      <c r="T2449">
        <f>(Data[[#This Row],[mean_r]]/256)*100</f>
        <v>78.125</v>
      </c>
      <c r="U2449">
        <f>(Data[[#This Row],[mean_g]]/256)*100</f>
        <v>53.125</v>
      </c>
      <c r="V2449">
        <f>(Data[[#This Row],[mean_b]]/256)*100</f>
        <v>77.34375</v>
      </c>
      <c r="W2449">
        <v>0.79700000000000004</v>
      </c>
      <c r="X2449" t="s">
        <v>39</v>
      </c>
      <c r="Y2449" t="s">
        <v>45</v>
      </c>
      <c r="Z2449">
        <v>1861</v>
      </c>
      <c r="AA2449">
        <v>3.81</v>
      </c>
      <c r="AB2449">
        <v>17.100000000000001</v>
      </c>
      <c r="AC2449">
        <v>36.4</v>
      </c>
      <c r="AD2449">
        <v>408703</v>
      </c>
      <c r="AE2449">
        <v>88.2</v>
      </c>
      <c r="AF2449">
        <v>33.9</v>
      </c>
      <c r="AG2449" t="s">
        <v>41</v>
      </c>
      <c r="AH2449" t="s">
        <v>47</v>
      </c>
      <c r="AI2449" t="s">
        <v>56</v>
      </c>
      <c r="AJ2449">
        <v>40</v>
      </c>
      <c r="AK2449">
        <v>360</v>
      </c>
      <c r="AL2449">
        <v>0.74660000000000004</v>
      </c>
      <c r="AM2449">
        <v>0.67789999999999995</v>
      </c>
      <c r="AN2449">
        <v>0.91339999999999999</v>
      </c>
      <c r="AO2449">
        <f>Data[[#This Row],[labeller_confidence_score]]-Data[[#This Row],[cytodiffusion_classification_confidence]]</f>
        <v>0.23550000000000004</v>
      </c>
    </row>
    <row r="2450" spans="1:41" x14ac:dyDescent="0.3">
      <c r="A2450" t="s">
        <v>2523</v>
      </c>
      <c r="B2450" t="s">
        <v>54</v>
      </c>
      <c r="C2450">
        <v>0</v>
      </c>
      <c r="D2450" t="s">
        <v>54</v>
      </c>
      <c r="E2450">
        <v>6.96</v>
      </c>
      <c r="F2450">
        <v>0</v>
      </c>
      <c r="G2450">
        <v>0</v>
      </c>
      <c r="H2450">
        <v>1</v>
      </c>
      <c r="I2450">
        <f>Data[[#This Row],[nucleus_area_pct]]/Data[[#This Row],[cytoplasm_ratio]]</f>
        <v>0</v>
      </c>
      <c r="J2450">
        <v>0.88400000000000001</v>
      </c>
      <c r="K2450">
        <v>9.8000000000000004E-2</v>
      </c>
      <c r="L2450">
        <v>0.35</v>
      </c>
      <c r="M2450">
        <v>1</v>
      </c>
      <c r="N2450">
        <v>0.93200000000000005</v>
      </c>
      <c r="O2450">
        <v>189</v>
      </c>
      <c r="P2450">
        <v>38</v>
      </c>
      <c r="Q2450">
        <v>237</v>
      </c>
      <c r="R2450">
        <v>123</v>
      </c>
      <c r="S2450">
        <v>129</v>
      </c>
      <c r="T2450">
        <f>(Data[[#This Row],[mean_r]]/256)*100</f>
        <v>92.578125</v>
      </c>
      <c r="U2450">
        <f>(Data[[#This Row],[mean_g]]/256)*100</f>
        <v>48.046875</v>
      </c>
      <c r="V2450">
        <f>(Data[[#This Row],[mean_b]]/256)*100</f>
        <v>50.390625</v>
      </c>
      <c r="W2450">
        <v>0.47599999999999998</v>
      </c>
      <c r="X2450" t="s">
        <v>51</v>
      </c>
      <c r="Y2450" t="s">
        <v>45</v>
      </c>
      <c r="Z2450">
        <v>8873</v>
      </c>
      <c r="AA2450">
        <v>3.89</v>
      </c>
      <c r="AB2450">
        <v>14.5</v>
      </c>
      <c r="AC2450">
        <v>53.5</v>
      </c>
      <c r="AD2450">
        <v>329448</v>
      </c>
      <c r="AE2450">
        <v>90.4</v>
      </c>
      <c r="AF2450">
        <v>34</v>
      </c>
      <c r="AG2450" t="s">
        <v>64</v>
      </c>
      <c r="AH2450" t="s">
        <v>42</v>
      </c>
      <c r="AI2450" t="s">
        <v>52</v>
      </c>
      <c r="AJ2450">
        <v>100</v>
      </c>
      <c r="AK2450">
        <v>256</v>
      </c>
      <c r="AL2450">
        <v>5.3699999999999998E-2</v>
      </c>
      <c r="AM2450">
        <v>0.92649999999999999</v>
      </c>
      <c r="AN2450">
        <v>0.98619999999999997</v>
      </c>
      <c r="AO2450">
        <f>Data[[#This Row],[labeller_confidence_score]]-Data[[#This Row],[cytodiffusion_classification_confidence]]</f>
        <v>5.9699999999999975E-2</v>
      </c>
    </row>
    <row r="2451" spans="1:41" x14ac:dyDescent="0.3">
      <c r="A2451" t="s">
        <v>2524</v>
      </c>
      <c r="B2451" t="s">
        <v>66</v>
      </c>
      <c r="C2451">
        <v>1</v>
      </c>
      <c r="D2451" t="s">
        <v>67</v>
      </c>
      <c r="E2451">
        <v>13.85</v>
      </c>
      <c r="F2451">
        <v>98.5</v>
      </c>
      <c r="G2451">
        <v>0.70099999999999996</v>
      </c>
      <c r="H2451">
        <v>8.5000000000000006E-2</v>
      </c>
      <c r="I2451">
        <f>Data[[#This Row],[nucleus_area_pct]]/Data[[#This Row],[cytoplasm_ratio]]</f>
        <v>1158.8235294117646</v>
      </c>
      <c r="J2451">
        <v>0.374</v>
      </c>
      <c r="K2451">
        <v>0.55400000000000005</v>
      </c>
      <c r="L2451">
        <v>0.83</v>
      </c>
      <c r="M2451">
        <v>1</v>
      </c>
      <c r="N2451">
        <v>0.68100000000000005</v>
      </c>
      <c r="O2451">
        <v>582</v>
      </c>
      <c r="P2451">
        <v>79</v>
      </c>
      <c r="Q2451">
        <v>133</v>
      </c>
      <c r="R2451">
        <v>140</v>
      </c>
      <c r="S2451">
        <v>203</v>
      </c>
      <c r="T2451">
        <f>(Data[[#This Row],[mean_r]]/256)*100</f>
        <v>51.953125</v>
      </c>
      <c r="U2451">
        <f>(Data[[#This Row],[mean_g]]/256)*100</f>
        <v>54.6875</v>
      </c>
      <c r="V2451">
        <f>(Data[[#This Row],[mean_b]]/256)*100</f>
        <v>79.296875</v>
      </c>
      <c r="W2451">
        <v>0.72599999999999998</v>
      </c>
      <c r="X2451" t="s">
        <v>51</v>
      </c>
      <c r="Y2451" t="s">
        <v>45</v>
      </c>
      <c r="Z2451">
        <v>7805</v>
      </c>
      <c r="AA2451">
        <v>5.3</v>
      </c>
      <c r="AB2451">
        <v>12.3</v>
      </c>
      <c r="AC2451">
        <v>39.799999999999997</v>
      </c>
      <c r="AD2451">
        <v>231833</v>
      </c>
      <c r="AE2451">
        <v>87.3</v>
      </c>
      <c r="AF2451">
        <v>32.6</v>
      </c>
      <c r="AG2451" t="s">
        <v>64</v>
      </c>
      <c r="AH2451" t="s">
        <v>42</v>
      </c>
      <c r="AI2451" t="s">
        <v>43</v>
      </c>
      <c r="AJ2451">
        <v>60</v>
      </c>
      <c r="AK2451">
        <v>512</v>
      </c>
      <c r="AL2451">
        <v>0.71499999999999997</v>
      </c>
      <c r="AM2451">
        <v>0.75260000000000005</v>
      </c>
      <c r="AN2451">
        <v>0.80769999999999997</v>
      </c>
      <c r="AO2451">
        <f>Data[[#This Row],[labeller_confidence_score]]-Data[[#This Row],[cytodiffusion_classification_confidence]]</f>
        <v>5.5099999999999927E-2</v>
      </c>
    </row>
    <row r="2452" spans="1:41" x14ac:dyDescent="0.3">
      <c r="A2452" t="s">
        <v>2525</v>
      </c>
      <c r="B2452" t="s">
        <v>133</v>
      </c>
      <c r="C2452">
        <v>1</v>
      </c>
      <c r="D2452" t="s">
        <v>104</v>
      </c>
      <c r="E2452">
        <v>7.24</v>
      </c>
      <c r="F2452">
        <v>0</v>
      </c>
      <c r="G2452">
        <v>0</v>
      </c>
      <c r="H2452">
        <v>1</v>
      </c>
      <c r="I2452">
        <f>Data[[#This Row],[nucleus_area_pct]]/Data[[#This Row],[cytoplasm_ratio]]</f>
        <v>0</v>
      </c>
      <c r="J2452">
        <v>0.41899999999999998</v>
      </c>
      <c r="K2452">
        <v>0.753</v>
      </c>
      <c r="L2452">
        <v>0.83</v>
      </c>
      <c r="M2452">
        <v>1</v>
      </c>
      <c r="N2452">
        <v>0.87</v>
      </c>
      <c r="O2452">
        <v>200</v>
      </c>
      <c r="P2452">
        <v>49</v>
      </c>
      <c r="Q2452">
        <v>232</v>
      </c>
      <c r="R2452">
        <v>135</v>
      </c>
      <c r="S2452">
        <v>108</v>
      </c>
      <c r="T2452">
        <f>(Data[[#This Row],[mean_r]]/256)*100</f>
        <v>90.625</v>
      </c>
      <c r="U2452">
        <f>(Data[[#This Row],[mean_g]]/256)*100</f>
        <v>52.734375</v>
      </c>
      <c r="V2452">
        <f>(Data[[#This Row],[mean_b]]/256)*100</f>
        <v>42.1875</v>
      </c>
      <c r="W2452">
        <v>0.52500000000000002</v>
      </c>
      <c r="X2452" t="s">
        <v>39</v>
      </c>
      <c r="Y2452" t="s">
        <v>40</v>
      </c>
      <c r="Z2452">
        <v>7906</v>
      </c>
      <c r="AA2452">
        <v>4.29</v>
      </c>
      <c r="AB2452">
        <v>12.8</v>
      </c>
      <c r="AC2452">
        <v>48.3</v>
      </c>
      <c r="AD2452">
        <v>399266</v>
      </c>
      <c r="AE2452">
        <v>84.5</v>
      </c>
      <c r="AF2452">
        <v>33</v>
      </c>
      <c r="AG2452" t="s">
        <v>64</v>
      </c>
      <c r="AH2452" t="s">
        <v>42</v>
      </c>
      <c r="AI2452" t="s">
        <v>52</v>
      </c>
      <c r="AJ2452">
        <v>100</v>
      </c>
      <c r="AK2452">
        <v>256</v>
      </c>
      <c r="AL2452">
        <v>0.90890000000000004</v>
      </c>
      <c r="AM2452">
        <v>0.81200000000000006</v>
      </c>
      <c r="AN2452">
        <v>0.8397</v>
      </c>
      <c r="AO2452">
        <f>Data[[#This Row],[labeller_confidence_score]]-Data[[#This Row],[cytodiffusion_classification_confidence]]</f>
        <v>2.7699999999999947E-2</v>
      </c>
    </row>
    <row r="2453" spans="1:41" x14ac:dyDescent="0.3">
      <c r="A2453" t="s">
        <v>2526</v>
      </c>
      <c r="B2453" t="s">
        <v>49</v>
      </c>
      <c r="C2453">
        <v>0</v>
      </c>
      <c r="D2453" t="s">
        <v>50</v>
      </c>
      <c r="E2453">
        <v>12.77</v>
      </c>
      <c r="F2453">
        <v>46.6</v>
      </c>
      <c r="G2453">
        <v>0.51400000000000001</v>
      </c>
      <c r="H2453">
        <v>0.51500000000000001</v>
      </c>
      <c r="I2453">
        <f>Data[[#This Row],[nucleus_area_pct]]/Data[[#This Row],[cytoplasm_ratio]]</f>
        <v>90.485436893203882</v>
      </c>
      <c r="J2453">
        <v>0.753</v>
      </c>
      <c r="K2453">
        <v>0.21099999999999999</v>
      </c>
      <c r="L2453">
        <v>3.84</v>
      </c>
      <c r="M2453">
        <v>3.9</v>
      </c>
      <c r="N2453">
        <v>0.86299999999999999</v>
      </c>
      <c r="O2453">
        <v>332</v>
      </c>
      <c r="P2453">
        <v>84</v>
      </c>
      <c r="Q2453">
        <v>198</v>
      </c>
      <c r="R2453">
        <v>152</v>
      </c>
      <c r="S2453">
        <v>174</v>
      </c>
      <c r="T2453">
        <f>(Data[[#This Row],[mean_r]]/256)*100</f>
        <v>77.34375</v>
      </c>
      <c r="U2453">
        <f>(Data[[#This Row],[mean_g]]/256)*100</f>
        <v>59.375</v>
      </c>
      <c r="V2453">
        <f>(Data[[#This Row],[mean_b]]/256)*100</f>
        <v>67.96875</v>
      </c>
      <c r="W2453">
        <v>0.71599999999999997</v>
      </c>
      <c r="X2453" t="s">
        <v>51</v>
      </c>
      <c r="Y2453" t="s">
        <v>40</v>
      </c>
      <c r="Z2453">
        <v>6550</v>
      </c>
      <c r="AA2453">
        <v>3.99</v>
      </c>
      <c r="AB2453">
        <v>15.4</v>
      </c>
      <c r="AC2453">
        <v>34.299999999999997</v>
      </c>
      <c r="AD2453">
        <v>250481</v>
      </c>
      <c r="AE2453">
        <v>96.2</v>
      </c>
      <c r="AF2453">
        <v>32</v>
      </c>
      <c r="AG2453" t="s">
        <v>46</v>
      </c>
      <c r="AH2453" t="s">
        <v>42</v>
      </c>
      <c r="AI2453" t="s">
        <v>52</v>
      </c>
      <c r="AJ2453">
        <v>100</v>
      </c>
      <c r="AK2453">
        <v>224</v>
      </c>
      <c r="AL2453">
        <v>0.1401</v>
      </c>
      <c r="AM2453">
        <v>0.88329999999999997</v>
      </c>
      <c r="AN2453">
        <v>0.93030000000000002</v>
      </c>
      <c r="AO2453">
        <f>Data[[#This Row],[labeller_confidence_score]]-Data[[#This Row],[cytodiffusion_classification_confidence]]</f>
        <v>4.7000000000000042E-2</v>
      </c>
    </row>
    <row r="2454" spans="1:41" x14ac:dyDescent="0.3">
      <c r="A2454" t="s">
        <v>2527</v>
      </c>
      <c r="B2454" t="s">
        <v>60</v>
      </c>
      <c r="C2454">
        <v>0</v>
      </c>
      <c r="D2454" t="s">
        <v>50</v>
      </c>
      <c r="E2454">
        <v>16.77</v>
      </c>
      <c r="F2454">
        <v>61.3</v>
      </c>
      <c r="G2454">
        <v>0.42199999999999999</v>
      </c>
      <c r="H2454">
        <v>0.34599999999999997</v>
      </c>
      <c r="I2454">
        <f>Data[[#This Row],[nucleus_area_pct]]/Data[[#This Row],[cytoplasm_ratio]]</f>
        <v>177.16763005780348</v>
      </c>
      <c r="J2454">
        <v>0.58599999999999997</v>
      </c>
      <c r="K2454">
        <v>0.59599999999999997</v>
      </c>
      <c r="L2454">
        <v>2.0099999999999998</v>
      </c>
      <c r="M2454">
        <v>1</v>
      </c>
      <c r="N2454">
        <v>0.70299999999999996</v>
      </c>
      <c r="O2454">
        <v>621</v>
      </c>
      <c r="P2454">
        <v>88</v>
      </c>
      <c r="Q2454">
        <v>214</v>
      </c>
      <c r="R2454">
        <v>148</v>
      </c>
      <c r="S2454">
        <v>176</v>
      </c>
      <c r="T2454">
        <f>(Data[[#This Row],[mean_r]]/256)*100</f>
        <v>83.59375</v>
      </c>
      <c r="U2454">
        <f>(Data[[#This Row],[mean_g]]/256)*100</f>
        <v>57.8125</v>
      </c>
      <c r="V2454">
        <f>(Data[[#This Row],[mean_b]]/256)*100</f>
        <v>68.75</v>
      </c>
      <c r="W2454">
        <v>0.57499999999999996</v>
      </c>
      <c r="X2454" t="s">
        <v>39</v>
      </c>
      <c r="Y2454" t="s">
        <v>45</v>
      </c>
      <c r="Z2454">
        <v>12567</v>
      </c>
      <c r="AA2454">
        <v>4.09</v>
      </c>
      <c r="AB2454">
        <v>10.7</v>
      </c>
      <c r="AC2454">
        <v>43.6</v>
      </c>
      <c r="AD2454">
        <v>126503</v>
      </c>
      <c r="AE2454">
        <v>83.7</v>
      </c>
      <c r="AF2454">
        <v>33.700000000000003</v>
      </c>
      <c r="AG2454" t="s">
        <v>41</v>
      </c>
      <c r="AH2454" t="s">
        <v>42</v>
      </c>
      <c r="AI2454" t="s">
        <v>52</v>
      </c>
      <c r="AJ2454">
        <v>60</v>
      </c>
      <c r="AK2454">
        <v>224</v>
      </c>
      <c r="AL2454">
        <v>6.7299999999999999E-2</v>
      </c>
      <c r="AM2454">
        <v>0.87519999999999998</v>
      </c>
      <c r="AN2454">
        <v>1</v>
      </c>
      <c r="AO2454">
        <f>Data[[#This Row],[labeller_confidence_score]]-Data[[#This Row],[cytodiffusion_classification_confidence]]</f>
        <v>0.12480000000000002</v>
      </c>
    </row>
    <row r="2455" spans="1:41" x14ac:dyDescent="0.3">
      <c r="A2455" t="s">
        <v>2528</v>
      </c>
      <c r="B2455" t="s">
        <v>58</v>
      </c>
      <c r="C2455">
        <v>1</v>
      </c>
      <c r="D2455" t="s">
        <v>38</v>
      </c>
      <c r="E2455">
        <v>13.5</v>
      </c>
      <c r="F2455">
        <v>60.9</v>
      </c>
      <c r="G2455">
        <v>0.58299999999999996</v>
      </c>
      <c r="H2455">
        <v>0.30599999999999999</v>
      </c>
      <c r="I2455">
        <f>Data[[#This Row],[nucleus_area_pct]]/Data[[#This Row],[cytoplasm_ratio]]</f>
        <v>199.01960784313727</v>
      </c>
      <c r="J2455">
        <v>0.74299999999999999</v>
      </c>
      <c r="K2455">
        <v>0.433</v>
      </c>
      <c r="L2455">
        <v>2.37</v>
      </c>
      <c r="M2455">
        <v>1.4</v>
      </c>
      <c r="N2455">
        <v>0.89500000000000002</v>
      </c>
      <c r="O2455">
        <v>463</v>
      </c>
      <c r="P2455">
        <v>98</v>
      </c>
      <c r="Q2455">
        <v>211</v>
      </c>
      <c r="R2455">
        <v>153</v>
      </c>
      <c r="S2455">
        <v>172</v>
      </c>
      <c r="T2455">
        <f>(Data[[#This Row],[mean_r]]/256)*100</f>
        <v>82.421875</v>
      </c>
      <c r="U2455">
        <f>(Data[[#This Row],[mean_g]]/256)*100</f>
        <v>59.765625</v>
      </c>
      <c r="V2455">
        <f>(Data[[#This Row],[mean_b]]/256)*100</f>
        <v>67.1875</v>
      </c>
      <c r="W2455">
        <v>0.65700000000000003</v>
      </c>
      <c r="X2455" t="s">
        <v>51</v>
      </c>
      <c r="Y2455" t="s">
        <v>40</v>
      </c>
      <c r="Z2455">
        <v>7888</v>
      </c>
      <c r="AA2455">
        <v>3.62</v>
      </c>
      <c r="AB2455">
        <v>13.1</v>
      </c>
      <c r="AC2455">
        <v>40.4</v>
      </c>
      <c r="AD2455">
        <v>213512</v>
      </c>
      <c r="AE2455">
        <v>89.4</v>
      </c>
      <c r="AF2455">
        <v>34.4</v>
      </c>
      <c r="AG2455" t="s">
        <v>41</v>
      </c>
      <c r="AH2455" t="s">
        <v>68</v>
      </c>
      <c r="AI2455" t="s">
        <v>52</v>
      </c>
      <c r="AJ2455">
        <v>40</v>
      </c>
      <c r="AK2455">
        <v>512</v>
      </c>
      <c r="AL2455">
        <v>0.81699999999999995</v>
      </c>
      <c r="AM2455">
        <v>0.66259999999999997</v>
      </c>
      <c r="AN2455">
        <v>0.72729999999999995</v>
      </c>
      <c r="AO2455">
        <f>Data[[#This Row],[labeller_confidence_score]]-Data[[#This Row],[cytodiffusion_classification_confidence]]</f>
        <v>6.469999999999998E-2</v>
      </c>
    </row>
    <row r="2456" spans="1:41" x14ac:dyDescent="0.3">
      <c r="A2456" t="s">
        <v>2529</v>
      </c>
      <c r="B2456" t="s">
        <v>180</v>
      </c>
      <c r="C2456">
        <v>1</v>
      </c>
      <c r="D2456" t="s">
        <v>181</v>
      </c>
      <c r="E2456">
        <v>7</v>
      </c>
      <c r="F2456">
        <v>0</v>
      </c>
      <c r="G2456">
        <v>0</v>
      </c>
      <c r="H2456">
        <v>1</v>
      </c>
      <c r="I2456">
        <f>Data[[#This Row],[nucleus_area_pct]]/Data[[#This Row],[cytoplasm_ratio]]</f>
        <v>0</v>
      </c>
      <c r="J2456">
        <v>0.26400000000000001</v>
      </c>
      <c r="K2456">
        <v>0.88600000000000001</v>
      </c>
      <c r="L2456">
        <v>0.9</v>
      </c>
      <c r="M2456">
        <v>1</v>
      </c>
      <c r="N2456">
        <v>0.745</v>
      </c>
      <c r="O2456">
        <v>186</v>
      </c>
      <c r="P2456">
        <v>59</v>
      </c>
      <c r="Q2456">
        <v>234</v>
      </c>
      <c r="R2456">
        <v>137</v>
      </c>
      <c r="S2456">
        <v>123</v>
      </c>
      <c r="T2456">
        <f>(Data[[#This Row],[mean_r]]/256)*100</f>
        <v>91.40625</v>
      </c>
      <c r="U2456">
        <f>(Data[[#This Row],[mean_g]]/256)*100</f>
        <v>53.515625</v>
      </c>
      <c r="V2456">
        <f>(Data[[#This Row],[mean_b]]/256)*100</f>
        <v>48.046875</v>
      </c>
      <c r="W2456">
        <v>0.46100000000000002</v>
      </c>
      <c r="X2456" t="s">
        <v>39</v>
      </c>
      <c r="Y2456" t="s">
        <v>45</v>
      </c>
      <c r="Z2456">
        <v>7420</v>
      </c>
      <c r="AA2456">
        <v>3.13</v>
      </c>
      <c r="AB2456">
        <v>14.5</v>
      </c>
      <c r="AC2456">
        <v>27</v>
      </c>
      <c r="AD2456">
        <v>316853</v>
      </c>
      <c r="AE2456">
        <v>82.2</v>
      </c>
      <c r="AF2456">
        <v>36.1</v>
      </c>
      <c r="AG2456" t="s">
        <v>64</v>
      </c>
      <c r="AH2456" t="s">
        <v>47</v>
      </c>
      <c r="AI2456" t="s">
        <v>52</v>
      </c>
      <c r="AJ2456">
        <v>40</v>
      </c>
      <c r="AK2456">
        <v>256</v>
      </c>
      <c r="AL2456">
        <v>0.97950000000000004</v>
      </c>
      <c r="AM2456">
        <v>0.57069999999999999</v>
      </c>
      <c r="AN2456">
        <v>0.68930000000000002</v>
      </c>
      <c r="AO2456">
        <f>Data[[#This Row],[labeller_confidence_score]]-Data[[#This Row],[cytodiffusion_classification_confidence]]</f>
        <v>0.11860000000000004</v>
      </c>
    </row>
    <row r="2457" spans="1:41" x14ac:dyDescent="0.3">
      <c r="A2457" t="s">
        <v>2530</v>
      </c>
      <c r="B2457" t="s">
        <v>49</v>
      </c>
      <c r="C2457">
        <v>0</v>
      </c>
      <c r="D2457" t="s">
        <v>50</v>
      </c>
      <c r="E2457">
        <v>13.16</v>
      </c>
      <c r="F2457">
        <v>50.5</v>
      </c>
      <c r="G2457">
        <v>0.56200000000000006</v>
      </c>
      <c r="H2457">
        <v>0.54</v>
      </c>
      <c r="I2457">
        <f>Data[[#This Row],[nucleus_area_pct]]/Data[[#This Row],[cytoplasm_ratio]]</f>
        <v>93.518518518518519</v>
      </c>
      <c r="J2457">
        <v>0.77500000000000002</v>
      </c>
      <c r="K2457">
        <v>0.38700000000000001</v>
      </c>
      <c r="L2457">
        <v>3.23</v>
      </c>
      <c r="M2457">
        <v>3.1</v>
      </c>
      <c r="N2457">
        <v>0.77</v>
      </c>
      <c r="O2457">
        <v>370</v>
      </c>
      <c r="P2457">
        <v>74</v>
      </c>
      <c r="Q2457">
        <v>221</v>
      </c>
      <c r="R2457">
        <v>172</v>
      </c>
      <c r="S2457">
        <v>179</v>
      </c>
      <c r="T2457">
        <f>(Data[[#This Row],[mean_r]]/256)*100</f>
        <v>86.328125</v>
      </c>
      <c r="U2457">
        <f>(Data[[#This Row],[mean_g]]/256)*100</f>
        <v>67.1875</v>
      </c>
      <c r="V2457">
        <f>(Data[[#This Row],[mean_b]]/256)*100</f>
        <v>69.921875</v>
      </c>
      <c r="W2457">
        <v>0.72699999999999998</v>
      </c>
      <c r="X2457" t="s">
        <v>51</v>
      </c>
      <c r="Y2457" t="s">
        <v>45</v>
      </c>
      <c r="Z2457">
        <v>7768</v>
      </c>
      <c r="AA2457">
        <v>5.51</v>
      </c>
      <c r="AB2457">
        <v>12.1</v>
      </c>
      <c r="AC2457">
        <v>35.5</v>
      </c>
      <c r="AD2457">
        <v>173776</v>
      </c>
      <c r="AE2457">
        <v>115</v>
      </c>
      <c r="AF2457">
        <v>34.6</v>
      </c>
      <c r="AG2457" t="s">
        <v>64</v>
      </c>
      <c r="AH2457" t="s">
        <v>47</v>
      </c>
      <c r="AI2457" t="s">
        <v>56</v>
      </c>
      <c r="AJ2457">
        <v>40</v>
      </c>
      <c r="AK2457">
        <v>256</v>
      </c>
      <c r="AL2457">
        <v>0.157</v>
      </c>
      <c r="AM2457">
        <v>0.86829999999999996</v>
      </c>
      <c r="AN2457">
        <v>0.91010000000000002</v>
      </c>
      <c r="AO2457">
        <f>Data[[#This Row],[labeller_confidence_score]]-Data[[#This Row],[cytodiffusion_classification_confidence]]</f>
        <v>4.1800000000000059E-2</v>
      </c>
    </row>
    <row r="2458" spans="1:41" x14ac:dyDescent="0.3">
      <c r="A2458" t="s">
        <v>2531</v>
      </c>
      <c r="B2458" t="s">
        <v>49</v>
      </c>
      <c r="C2458">
        <v>0</v>
      </c>
      <c r="D2458" t="s">
        <v>50</v>
      </c>
      <c r="E2458">
        <v>12</v>
      </c>
      <c r="F2458">
        <v>58.5</v>
      </c>
      <c r="G2458">
        <v>0.65800000000000003</v>
      </c>
      <c r="H2458">
        <v>0.53800000000000003</v>
      </c>
      <c r="I2458">
        <f>Data[[#This Row],[nucleus_area_pct]]/Data[[#This Row],[cytoplasm_ratio]]</f>
        <v>108.7360594795539</v>
      </c>
      <c r="J2458">
        <v>0.76200000000000001</v>
      </c>
      <c r="K2458">
        <v>0.30099999999999999</v>
      </c>
      <c r="L2458">
        <v>3.04</v>
      </c>
      <c r="M2458">
        <v>2.8</v>
      </c>
      <c r="N2458">
        <v>0.80900000000000005</v>
      </c>
      <c r="O2458">
        <v>402</v>
      </c>
      <c r="P2458">
        <v>77</v>
      </c>
      <c r="Q2458">
        <v>176</v>
      </c>
      <c r="R2458">
        <v>148</v>
      </c>
      <c r="S2458">
        <v>174</v>
      </c>
      <c r="T2458">
        <f>(Data[[#This Row],[mean_r]]/256)*100</f>
        <v>68.75</v>
      </c>
      <c r="U2458">
        <f>(Data[[#This Row],[mean_g]]/256)*100</f>
        <v>57.8125</v>
      </c>
      <c r="V2458">
        <f>(Data[[#This Row],[mean_b]]/256)*100</f>
        <v>67.96875</v>
      </c>
      <c r="W2458">
        <v>0.73299999999999998</v>
      </c>
      <c r="X2458" t="s">
        <v>51</v>
      </c>
      <c r="Y2458" t="s">
        <v>45</v>
      </c>
      <c r="Z2458">
        <v>4215</v>
      </c>
      <c r="AA2458">
        <v>5.18</v>
      </c>
      <c r="AB2458">
        <v>13.2</v>
      </c>
      <c r="AC2458">
        <v>42.7</v>
      </c>
      <c r="AD2458">
        <v>380291</v>
      </c>
      <c r="AE2458">
        <v>82.3</v>
      </c>
      <c r="AF2458">
        <v>31.4</v>
      </c>
      <c r="AG2458" t="s">
        <v>46</v>
      </c>
      <c r="AH2458" t="s">
        <v>42</v>
      </c>
      <c r="AI2458" t="s">
        <v>43</v>
      </c>
      <c r="AJ2458">
        <v>100</v>
      </c>
      <c r="AK2458">
        <v>224</v>
      </c>
      <c r="AL2458">
        <v>8.4900000000000003E-2</v>
      </c>
      <c r="AM2458">
        <v>0.87209999999999999</v>
      </c>
      <c r="AN2458">
        <v>0.95809999999999995</v>
      </c>
      <c r="AO2458">
        <f>Data[[#This Row],[labeller_confidence_score]]-Data[[#This Row],[cytodiffusion_classification_confidence]]</f>
        <v>8.5999999999999965E-2</v>
      </c>
    </row>
    <row r="2459" spans="1:41" x14ac:dyDescent="0.3">
      <c r="A2459" t="s">
        <v>2532</v>
      </c>
      <c r="B2459" t="s">
        <v>81</v>
      </c>
      <c r="C2459">
        <v>1</v>
      </c>
      <c r="D2459" t="s">
        <v>82</v>
      </c>
      <c r="E2459">
        <v>15.42</v>
      </c>
      <c r="F2459">
        <v>87.5</v>
      </c>
      <c r="G2459">
        <v>0.30599999999999999</v>
      </c>
      <c r="H2459">
        <v>0.17399999999999999</v>
      </c>
      <c r="I2459">
        <f>Data[[#This Row],[nucleus_area_pct]]/Data[[#This Row],[cytoplasm_ratio]]</f>
        <v>502.87356321839081</v>
      </c>
      <c r="J2459">
        <v>0.77600000000000002</v>
      </c>
      <c r="K2459">
        <v>0.253</v>
      </c>
      <c r="L2459">
        <v>0.75</v>
      </c>
      <c r="M2459">
        <v>1.1000000000000001</v>
      </c>
      <c r="N2459">
        <v>0.89600000000000002</v>
      </c>
      <c r="O2459">
        <v>724</v>
      </c>
      <c r="P2459">
        <v>101</v>
      </c>
      <c r="Q2459">
        <v>204</v>
      </c>
      <c r="R2459">
        <v>143</v>
      </c>
      <c r="S2459">
        <v>198</v>
      </c>
      <c r="T2459">
        <f>(Data[[#This Row],[mean_r]]/256)*100</f>
        <v>79.6875</v>
      </c>
      <c r="U2459">
        <f>(Data[[#This Row],[mean_g]]/256)*100</f>
        <v>55.859375</v>
      </c>
      <c r="V2459">
        <f>(Data[[#This Row],[mean_b]]/256)*100</f>
        <v>77.34375</v>
      </c>
      <c r="W2459">
        <v>0.76100000000000001</v>
      </c>
      <c r="X2459" t="s">
        <v>39</v>
      </c>
      <c r="Y2459" t="s">
        <v>40</v>
      </c>
      <c r="Z2459">
        <v>3253</v>
      </c>
      <c r="AA2459">
        <v>4.63</v>
      </c>
      <c r="AB2459">
        <v>14</v>
      </c>
      <c r="AC2459">
        <v>36.6</v>
      </c>
      <c r="AD2459">
        <v>262306</v>
      </c>
      <c r="AE2459">
        <v>84.5</v>
      </c>
      <c r="AF2459">
        <v>33.9</v>
      </c>
      <c r="AG2459" t="s">
        <v>64</v>
      </c>
      <c r="AH2459" t="s">
        <v>47</v>
      </c>
      <c r="AI2459" t="s">
        <v>52</v>
      </c>
      <c r="AJ2459">
        <v>100</v>
      </c>
      <c r="AK2459">
        <v>512</v>
      </c>
      <c r="AL2459">
        <v>0.86770000000000003</v>
      </c>
      <c r="AM2459">
        <v>0.77229999999999999</v>
      </c>
      <c r="AN2459">
        <v>0.79879999999999995</v>
      </c>
      <c r="AO2459">
        <f>Data[[#This Row],[labeller_confidence_score]]-Data[[#This Row],[cytodiffusion_classification_confidence]]</f>
        <v>2.6499999999999968E-2</v>
      </c>
    </row>
    <row r="2460" spans="1:41" x14ac:dyDescent="0.3">
      <c r="A2460" t="s">
        <v>2533</v>
      </c>
      <c r="B2460" t="s">
        <v>54</v>
      </c>
      <c r="C2460">
        <v>0</v>
      </c>
      <c r="D2460" t="s">
        <v>54</v>
      </c>
      <c r="E2460">
        <v>7.37</v>
      </c>
      <c r="F2460">
        <v>0</v>
      </c>
      <c r="G2460">
        <v>0</v>
      </c>
      <c r="H2460">
        <v>1</v>
      </c>
      <c r="I2460">
        <f>Data[[#This Row],[nucleus_area_pct]]/Data[[#This Row],[cytoplasm_ratio]]</f>
        <v>0</v>
      </c>
      <c r="J2460">
        <v>0.93400000000000005</v>
      </c>
      <c r="K2460">
        <v>0.155</v>
      </c>
      <c r="L2460">
        <v>0.43</v>
      </c>
      <c r="M2460">
        <v>1</v>
      </c>
      <c r="N2460">
        <v>0.95099999999999996</v>
      </c>
      <c r="O2460">
        <v>228</v>
      </c>
      <c r="P2460">
        <v>45</v>
      </c>
      <c r="Q2460">
        <v>211</v>
      </c>
      <c r="R2460">
        <v>137</v>
      </c>
      <c r="S2460">
        <v>133</v>
      </c>
      <c r="T2460">
        <f>(Data[[#This Row],[mean_r]]/256)*100</f>
        <v>82.421875</v>
      </c>
      <c r="U2460">
        <f>(Data[[#This Row],[mean_g]]/256)*100</f>
        <v>53.515625</v>
      </c>
      <c r="V2460">
        <f>(Data[[#This Row],[mean_b]]/256)*100</f>
        <v>51.953125</v>
      </c>
      <c r="W2460">
        <v>0.52700000000000002</v>
      </c>
      <c r="X2460" t="s">
        <v>51</v>
      </c>
      <c r="Y2460" t="s">
        <v>45</v>
      </c>
      <c r="Z2460">
        <v>6131</v>
      </c>
      <c r="AA2460">
        <v>5.67</v>
      </c>
      <c r="AB2460">
        <v>13.5</v>
      </c>
      <c r="AC2460">
        <v>43</v>
      </c>
      <c r="AD2460">
        <v>313737</v>
      </c>
      <c r="AE2460">
        <v>98.2</v>
      </c>
      <c r="AF2460">
        <v>32.700000000000003</v>
      </c>
      <c r="AG2460" t="s">
        <v>46</v>
      </c>
      <c r="AH2460" t="s">
        <v>42</v>
      </c>
      <c r="AI2460" t="s">
        <v>43</v>
      </c>
      <c r="AJ2460">
        <v>40</v>
      </c>
      <c r="AK2460">
        <v>224</v>
      </c>
      <c r="AL2460">
        <v>0.1138</v>
      </c>
      <c r="AM2460">
        <v>0.95840000000000003</v>
      </c>
      <c r="AN2460">
        <v>0.91479999999999995</v>
      </c>
      <c r="AO2460">
        <f>Data[[#This Row],[labeller_confidence_score]]-Data[[#This Row],[cytodiffusion_classification_confidence]]</f>
        <v>-4.3600000000000083E-2</v>
      </c>
    </row>
    <row r="2461" spans="1:41" x14ac:dyDescent="0.3">
      <c r="A2461" t="s">
        <v>2534</v>
      </c>
      <c r="B2461" t="s">
        <v>62</v>
      </c>
      <c r="C2461">
        <v>0</v>
      </c>
      <c r="D2461" t="s">
        <v>50</v>
      </c>
      <c r="E2461">
        <v>9.1999999999999993</v>
      </c>
      <c r="F2461">
        <v>69</v>
      </c>
      <c r="G2461">
        <v>0.85299999999999998</v>
      </c>
      <c r="H2461">
        <v>0.13300000000000001</v>
      </c>
      <c r="I2461">
        <f>Data[[#This Row],[nucleus_area_pct]]/Data[[#This Row],[cytoplasm_ratio]]</f>
        <v>518.79699248120301</v>
      </c>
      <c r="J2461">
        <v>0.84399999999999997</v>
      </c>
      <c r="K2461">
        <v>0.23400000000000001</v>
      </c>
      <c r="L2461">
        <v>1.07</v>
      </c>
      <c r="M2461">
        <v>1.1000000000000001</v>
      </c>
      <c r="N2461">
        <v>0.88600000000000001</v>
      </c>
      <c r="O2461">
        <v>241</v>
      </c>
      <c r="P2461">
        <v>55</v>
      </c>
      <c r="Q2461">
        <v>211</v>
      </c>
      <c r="R2461">
        <v>162</v>
      </c>
      <c r="S2461">
        <v>196</v>
      </c>
      <c r="T2461">
        <f>(Data[[#This Row],[mean_r]]/256)*100</f>
        <v>82.421875</v>
      </c>
      <c r="U2461">
        <f>(Data[[#This Row],[mean_g]]/256)*100</f>
        <v>63.28125</v>
      </c>
      <c r="V2461">
        <f>(Data[[#This Row],[mean_b]]/256)*100</f>
        <v>76.5625</v>
      </c>
      <c r="W2461">
        <v>0.8</v>
      </c>
      <c r="X2461" t="s">
        <v>51</v>
      </c>
      <c r="Y2461" t="s">
        <v>45</v>
      </c>
      <c r="Z2461">
        <v>9862</v>
      </c>
      <c r="AA2461">
        <v>5.84</v>
      </c>
      <c r="AB2461">
        <v>10.199999999999999</v>
      </c>
      <c r="AC2461">
        <v>46.8</v>
      </c>
      <c r="AD2461">
        <v>224895</v>
      </c>
      <c r="AE2461">
        <v>95.2</v>
      </c>
      <c r="AF2461">
        <v>34.200000000000003</v>
      </c>
      <c r="AG2461" t="s">
        <v>41</v>
      </c>
      <c r="AH2461" t="s">
        <v>42</v>
      </c>
      <c r="AI2461" t="s">
        <v>52</v>
      </c>
      <c r="AJ2461">
        <v>100</v>
      </c>
      <c r="AK2461">
        <v>256</v>
      </c>
      <c r="AL2461">
        <v>7.6700000000000004E-2</v>
      </c>
      <c r="AM2461">
        <v>0.86299999999999999</v>
      </c>
      <c r="AN2461">
        <v>0.84119999999999995</v>
      </c>
      <c r="AO2461">
        <f>Data[[#This Row],[labeller_confidence_score]]-Data[[#This Row],[cytodiffusion_classification_confidence]]</f>
        <v>-2.1800000000000042E-2</v>
      </c>
    </row>
    <row r="2462" spans="1:41" x14ac:dyDescent="0.3">
      <c r="A2462" t="s">
        <v>2535</v>
      </c>
      <c r="B2462" t="s">
        <v>54</v>
      </c>
      <c r="C2462">
        <v>0</v>
      </c>
      <c r="D2462" t="s">
        <v>54</v>
      </c>
      <c r="E2462">
        <v>7.08</v>
      </c>
      <c r="F2462">
        <v>0</v>
      </c>
      <c r="G2462">
        <v>0</v>
      </c>
      <c r="H2462">
        <v>1</v>
      </c>
      <c r="I2462">
        <f>Data[[#This Row],[nucleus_area_pct]]/Data[[#This Row],[cytoplasm_ratio]]</f>
        <v>0</v>
      </c>
      <c r="J2462">
        <v>0.86399999999999999</v>
      </c>
      <c r="K2462">
        <v>0.17599999999999999</v>
      </c>
      <c r="L2462">
        <v>0.67</v>
      </c>
      <c r="M2462">
        <v>1</v>
      </c>
      <c r="N2462">
        <v>0.94399999999999995</v>
      </c>
      <c r="O2462">
        <v>185</v>
      </c>
      <c r="P2462">
        <v>57</v>
      </c>
      <c r="Q2462">
        <v>228</v>
      </c>
      <c r="R2462">
        <v>114</v>
      </c>
      <c r="S2462">
        <v>131</v>
      </c>
      <c r="T2462">
        <f>(Data[[#This Row],[mean_r]]/256)*100</f>
        <v>89.0625</v>
      </c>
      <c r="U2462">
        <f>(Data[[#This Row],[mean_g]]/256)*100</f>
        <v>44.53125</v>
      </c>
      <c r="V2462">
        <f>(Data[[#This Row],[mean_b]]/256)*100</f>
        <v>51.171875</v>
      </c>
      <c r="W2462">
        <v>0.51500000000000001</v>
      </c>
      <c r="X2462" t="s">
        <v>51</v>
      </c>
      <c r="Y2462" t="s">
        <v>40</v>
      </c>
      <c r="Z2462">
        <v>6738</v>
      </c>
      <c r="AA2462">
        <v>4.46</v>
      </c>
      <c r="AB2462">
        <v>9.5</v>
      </c>
      <c r="AC2462">
        <v>39.5</v>
      </c>
      <c r="AD2462">
        <v>251370</v>
      </c>
      <c r="AE2462">
        <v>95.4</v>
      </c>
      <c r="AF2462">
        <v>34.700000000000003</v>
      </c>
      <c r="AG2462" t="s">
        <v>46</v>
      </c>
      <c r="AH2462" t="s">
        <v>42</v>
      </c>
      <c r="AI2462" t="s">
        <v>52</v>
      </c>
      <c r="AJ2462">
        <v>60</v>
      </c>
      <c r="AK2462">
        <v>256</v>
      </c>
      <c r="AL2462">
        <v>0</v>
      </c>
      <c r="AM2462">
        <v>0.9385</v>
      </c>
      <c r="AN2462">
        <v>0.92789999999999995</v>
      </c>
      <c r="AO2462">
        <f>Data[[#This Row],[labeller_confidence_score]]-Data[[#This Row],[cytodiffusion_classification_confidence]]</f>
        <v>-1.0600000000000054E-2</v>
      </c>
    </row>
    <row r="2463" spans="1:41" x14ac:dyDescent="0.3">
      <c r="A2463" t="s">
        <v>2536</v>
      </c>
      <c r="B2463" t="s">
        <v>54</v>
      </c>
      <c r="C2463">
        <v>0</v>
      </c>
      <c r="D2463" t="s">
        <v>54</v>
      </c>
      <c r="E2463">
        <v>7.9</v>
      </c>
      <c r="F2463">
        <v>0</v>
      </c>
      <c r="G2463">
        <v>0</v>
      </c>
      <c r="H2463">
        <v>1</v>
      </c>
      <c r="I2463">
        <f>Data[[#This Row],[nucleus_area_pct]]/Data[[#This Row],[cytoplasm_ratio]]</f>
        <v>0</v>
      </c>
      <c r="J2463">
        <v>0.88500000000000001</v>
      </c>
      <c r="K2463">
        <v>0.26600000000000001</v>
      </c>
      <c r="L2463">
        <v>0.13</v>
      </c>
      <c r="M2463">
        <v>1</v>
      </c>
      <c r="N2463">
        <v>0.98199999999999998</v>
      </c>
      <c r="O2463">
        <v>155</v>
      </c>
      <c r="P2463">
        <v>47</v>
      </c>
      <c r="Q2463">
        <v>234</v>
      </c>
      <c r="R2463">
        <v>121</v>
      </c>
      <c r="S2463">
        <v>135</v>
      </c>
      <c r="T2463">
        <f>(Data[[#This Row],[mean_r]]/256)*100</f>
        <v>91.40625</v>
      </c>
      <c r="U2463">
        <f>(Data[[#This Row],[mean_g]]/256)*100</f>
        <v>47.265625</v>
      </c>
      <c r="V2463">
        <f>(Data[[#This Row],[mean_b]]/256)*100</f>
        <v>52.734375</v>
      </c>
      <c r="W2463">
        <v>0.57099999999999995</v>
      </c>
      <c r="X2463" t="s">
        <v>51</v>
      </c>
      <c r="Y2463" t="s">
        <v>40</v>
      </c>
      <c r="Z2463">
        <v>8834</v>
      </c>
      <c r="AA2463">
        <v>4.07</v>
      </c>
      <c r="AB2463">
        <v>15.9</v>
      </c>
      <c r="AC2463">
        <v>44.4</v>
      </c>
      <c r="AD2463">
        <v>194612</v>
      </c>
      <c r="AE2463">
        <v>85.5</v>
      </c>
      <c r="AF2463">
        <v>31.9</v>
      </c>
      <c r="AG2463" t="s">
        <v>64</v>
      </c>
      <c r="AH2463" t="s">
        <v>47</v>
      </c>
      <c r="AI2463" t="s">
        <v>52</v>
      </c>
      <c r="AJ2463">
        <v>100</v>
      </c>
      <c r="AK2463">
        <v>360</v>
      </c>
      <c r="AL2463">
        <v>0.1023</v>
      </c>
      <c r="AM2463">
        <v>0.79310000000000003</v>
      </c>
      <c r="AN2463">
        <v>0.94279999999999997</v>
      </c>
      <c r="AO2463">
        <f>Data[[#This Row],[labeller_confidence_score]]-Data[[#This Row],[cytodiffusion_classification_confidence]]</f>
        <v>0.14969999999999994</v>
      </c>
    </row>
    <row r="2464" spans="1:41" x14ac:dyDescent="0.3">
      <c r="A2464" t="s">
        <v>2537</v>
      </c>
      <c r="B2464" t="s">
        <v>62</v>
      </c>
      <c r="C2464">
        <v>0</v>
      </c>
      <c r="D2464" t="s">
        <v>50</v>
      </c>
      <c r="E2464">
        <v>8.35</v>
      </c>
      <c r="F2464">
        <v>81.400000000000006</v>
      </c>
      <c r="G2464">
        <v>0.94799999999999995</v>
      </c>
      <c r="H2464">
        <v>0.17599999999999999</v>
      </c>
      <c r="I2464">
        <f>Data[[#This Row],[nucleus_area_pct]]/Data[[#This Row],[cytoplasm_ratio]]</f>
        <v>462.50000000000006</v>
      </c>
      <c r="J2464">
        <v>0.91600000000000004</v>
      </c>
      <c r="K2464">
        <v>0.14299999999999999</v>
      </c>
      <c r="L2464">
        <v>0.93</v>
      </c>
      <c r="M2464">
        <v>1.1000000000000001</v>
      </c>
      <c r="N2464">
        <v>0.92</v>
      </c>
      <c r="O2464">
        <v>271</v>
      </c>
      <c r="P2464">
        <v>69</v>
      </c>
      <c r="Q2464">
        <v>188</v>
      </c>
      <c r="R2464">
        <v>153</v>
      </c>
      <c r="S2464">
        <v>200</v>
      </c>
      <c r="T2464">
        <f>(Data[[#This Row],[mean_r]]/256)*100</f>
        <v>73.4375</v>
      </c>
      <c r="U2464">
        <f>(Data[[#This Row],[mean_g]]/256)*100</f>
        <v>59.765625</v>
      </c>
      <c r="V2464">
        <f>(Data[[#This Row],[mean_b]]/256)*100</f>
        <v>78.125</v>
      </c>
      <c r="W2464">
        <v>0.66800000000000004</v>
      </c>
      <c r="X2464" t="s">
        <v>51</v>
      </c>
      <c r="Y2464" t="s">
        <v>45</v>
      </c>
      <c r="Z2464">
        <v>8273</v>
      </c>
      <c r="AA2464">
        <v>5.12</v>
      </c>
      <c r="AB2464">
        <v>11.8</v>
      </c>
      <c r="AC2464">
        <v>37.200000000000003</v>
      </c>
      <c r="AD2464">
        <v>341428</v>
      </c>
      <c r="AE2464">
        <v>89.8</v>
      </c>
      <c r="AF2464">
        <v>33.9</v>
      </c>
      <c r="AG2464" t="s">
        <v>46</v>
      </c>
      <c r="AH2464" t="s">
        <v>68</v>
      </c>
      <c r="AI2464" t="s">
        <v>52</v>
      </c>
      <c r="AJ2464">
        <v>100</v>
      </c>
      <c r="AK2464">
        <v>512</v>
      </c>
      <c r="AL2464">
        <v>4.4699999999999997E-2</v>
      </c>
      <c r="AM2464">
        <v>0.90980000000000005</v>
      </c>
      <c r="AN2464">
        <v>0.82940000000000003</v>
      </c>
      <c r="AO2464">
        <f>Data[[#This Row],[labeller_confidence_score]]-Data[[#This Row],[cytodiffusion_classification_confidence]]</f>
        <v>-8.0400000000000027E-2</v>
      </c>
    </row>
    <row r="2465" spans="1:41" x14ac:dyDescent="0.3">
      <c r="A2465" t="s">
        <v>2538</v>
      </c>
      <c r="B2465" t="s">
        <v>74</v>
      </c>
      <c r="C2465">
        <v>0</v>
      </c>
      <c r="D2465" t="s">
        <v>75</v>
      </c>
      <c r="E2465">
        <v>2.72</v>
      </c>
      <c r="F2465">
        <v>0</v>
      </c>
      <c r="G2465">
        <v>0</v>
      </c>
      <c r="H2465">
        <v>1</v>
      </c>
      <c r="I2465">
        <f>Data[[#This Row],[nucleus_area_pct]]/Data[[#This Row],[cytoplasm_ratio]]</f>
        <v>0</v>
      </c>
      <c r="J2465">
        <v>0.71799999999999997</v>
      </c>
      <c r="K2465">
        <v>0.35899999999999999</v>
      </c>
      <c r="L2465">
        <v>2.2000000000000002</v>
      </c>
      <c r="M2465">
        <v>1</v>
      </c>
      <c r="N2465">
        <v>0.79200000000000004</v>
      </c>
      <c r="O2465">
        <v>27</v>
      </c>
      <c r="P2465">
        <v>20</v>
      </c>
      <c r="Q2465">
        <v>201</v>
      </c>
      <c r="R2465">
        <v>154</v>
      </c>
      <c r="S2465">
        <v>168</v>
      </c>
      <c r="T2465">
        <f>(Data[[#This Row],[mean_r]]/256)*100</f>
        <v>78.515625</v>
      </c>
      <c r="U2465">
        <f>(Data[[#This Row],[mean_g]]/256)*100</f>
        <v>60.15625</v>
      </c>
      <c r="V2465">
        <f>(Data[[#This Row],[mean_b]]/256)*100</f>
        <v>65.625</v>
      </c>
      <c r="W2465">
        <v>0.56999999999999995</v>
      </c>
      <c r="X2465" t="s">
        <v>51</v>
      </c>
      <c r="Y2465" t="s">
        <v>40</v>
      </c>
      <c r="Z2465">
        <v>8062</v>
      </c>
      <c r="AA2465">
        <v>5.53</v>
      </c>
      <c r="AB2465">
        <v>16.3</v>
      </c>
      <c r="AC2465">
        <v>39</v>
      </c>
      <c r="AD2465">
        <v>210053</v>
      </c>
      <c r="AE2465">
        <v>87.8</v>
      </c>
      <c r="AF2465">
        <v>32.9</v>
      </c>
      <c r="AG2465" t="s">
        <v>64</v>
      </c>
      <c r="AH2465" t="s">
        <v>47</v>
      </c>
      <c r="AI2465" t="s">
        <v>52</v>
      </c>
      <c r="AJ2465">
        <v>100</v>
      </c>
      <c r="AK2465">
        <v>360</v>
      </c>
      <c r="AL2465">
        <v>0.12039999999999999</v>
      </c>
      <c r="AM2465">
        <v>0.85680000000000001</v>
      </c>
      <c r="AN2465">
        <v>0.87209999999999999</v>
      </c>
      <c r="AO2465">
        <f>Data[[#This Row],[labeller_confidence_score]]-Data[[#This Row],[cytodiffusion_classification_confidence]]</f>
        <v>1.529999999999998E-2</v>
      </c>
    </row>
    <row r="2466" spans="1:41" x14ac:dyDescent="0.3">
      <c r="A2466" t="s">
        <v>2539</v>
      </c>
      <c r="B2466" t="s">
        <v>54</v>
      </c>
      <c r="C2466">
        <v>0</v>
      </c>
      <c r="D2466" t="s">
        <v>54</v>
      </c>
      <c r="E2466">
        <v>7.4</v>
      </c>
      <c r="F2466">
        <v>0</v>
      </c>
      <c r="G2466">
        <v>0</v>
      </c>
      <c r="H2466">
        <v>1</v>
      </c>
      <c r="I2466">
        <f>Data[[#This Row],[nucleus_area_pct]]/Data[[#This Row],[cytoplasm_ratio]]</f>
        <v>0</v>
      </c>
      <c r="J2466">
        <v>0.91300000000000003</v>
      </c>
      <c r="K2466">
        <v>0.16600000000000001</v>
      </c>
      <c r="L2466">
        <v>0.48</v>
      </c>
      <c r="M2466">
        <v>1</v>
      </c>
      <c r="N2466">
        <v>0.88800000000000001</v>
      </c>
      <c r="O2466">
        <v>207</v>
      </c>
      <c r="P2466">
        <v>48</v>
      </c>
      <c r="Q2466">
        <v>228</v>
      </c>
      <c r="R2466">
        <v>125</v>
      </c>
      <c r="S2466">
        <v>129</v>
      </c>
      <c r="T2466">
        <f>(Data[[#This Row],[mean_r]]/256)*100</f>
        <v>89.0625</v>
      </c>
      <c r="U2466">
        <f>(Data[[#This Row],[mean_g]]/256)*100</f>
        <v>48.828125</v>
      </c>
      <c r="V2466">
        <f>(Data[[#This Row],[mean_b]]/256)*100</f>
        <v>50.390625</v>
      </c>
      <c r="W2466">
        <v>0.45200000000000001</v>
      </c>
      <c r="X2466" t="s">
        <v>63</v>
      </c>
      <c r="Y2466" t="s">
        <v>40</v>
      </c>
      <c r="Z2466">
        <v>2928</v>
      </c>
      <c r="AA2466">
        <v>3.83</v>
      </c>
      <c r="AB2466">
        <v>11.9</v>
      </c>
      <c r="AC2466">
        <v>52.9</v>
      </c>
      <c r="AD2466">
        <v>355810</v>
      </c>
      <c r="AE2466">
        <v>98.9</v>
      </c>
      <c r="AF2466">
        <v>34.299999999999997</v>
      </c>
      <c r="AG2466" t="s">
        <v>46</v>
      </c>
      <c r="AH2466" t="s">
        <v>47</v>
      </c>
      <c r="AI2466" t="s">
        <v>56</v>
      </c>
      <c r="AJ2466">
        <v>100</v>
      </c>
      <c r="AK2466">
        <v>224</v>
      </c>
      <c r="AL2466">
        <v>9.5399999999999999E-2</v>
      </c>
      <c r="AM2466">
        <v>0.8175</v>
      </c>
      <c r="AN2466">
        <v>0.78739999999999999</v>
      </c>
      <c r="AO2466">
        <f>Data[[#This Row],[labeller_confidence_score]]-Data[[#This Row],[cytodiffusion_classification_confidence]]</f>
        <v>-3.0100000000000016E-2</v>
      </c>
    </row>
    <row r="2467" spans="1:41" x14ac:dyDescent="0.3">
      <c r="A2467" t="s">
        <v>2540</v>
      </c>
      <c r="B2467" t="s">
        <v>74</v>
      </c>
      <c r="C2467">
        <v>0</v>
      </c>
      <c r="D2467" t="s">
        <v>75</v>
      </c>
      <c r="E2467">
        <v>1.96</v>
      </c>
      <c r="F2467">
        <v>0</v>
      </c>
      <c r="G2467">
        <v>0</v>
      </c>
      <c r="H2467">
        <v>1</v>
      </c>
      <c r="I2467">
        <f>Data[[#This Row],[nucleus_area_pct]]/Data[[#This Row],[cytoplasm_ratio]]</f>
        <v>0</v>
      </c>
      <c r="J2467">
        <v>0.77500000000000002</v>
      </c>
      <c r="K2467">
        <v>0.29599999999999999</v>
      </c>
      <c r="L2467">
        <v>2.33</v>
      </c>
      <c r="M2467">
        <v>1</v>
      </c>
      <c r="N2467">
        <v>0.86099999999999999</v>
      </c>
      <c r="O2467">
        <v>20</v>
      </c>
      <c r="P2467">
        <v>16</v>
      </c>
      <c r="Q2467">
        <v>237</v>
      </c>
      <c r="R2467">
        <v>151</v>
      </c>
      <c r="S2467">
        <v>160</v>
      </c>
      <c r="T2467">
        <f>(Data[[#This Row],[mean_r]]/256)*100</f>
        <v>92.578125</v>
      </c>
      <c r="U2467">
        <f>(Data[[#This Row],[mean_g]]/256)*100</f>
        <v>58.984375</v>
      </c>
      <c r="V2467">
        <f>(Data[[#This Row],[mean_b]]/256)*100</f>
        <v>62.5</v>
      </c>
      <c r="W2467">
        <v>0.54400000000000004</v>
      </c>
      <c r="X2467" t="s">
        <v>51</v>
      </c>
      <c r="Y2467" t="s">
        <v>45</v>
      </c>
      <c r="Z2467">
        <v>4727</v>
      </c>
      <c r="AA2467">
        <v>4.41</v>
      </c>
      <c r="AB2467">
        <v>14.7</v>
      </c>
      <c r="AC2467">
        <v>52.8</v>
      </c>
      <c r="AD2467">
        <v>203100</v>
      </c>
      <c r="AE2467">
        <v>99.1</v>
      </c>
      <c r="AF2467">
        <v>33</v>
      </c>
      <c r="AG2467" t="s">
        <v>64</v>
      </c>
      <c r="AH2467" t="s">
        <v>47</v>
      </c>
      <c r="AI2467" t="s">
        <v>56</v>
      </c>
      <c r="AJ2467">
        <v>100</v>
      </c>
      <c r="AK2467">
        <v>224</v>
      </c>
      <c r="AL2467">
        <v>5.0200000000000002E-2</v>
      </c>
      <c r="AM2467">
        <v>0.85099999999999998</v>
      </c>
      <c r="AN2467">
        <v>0.93220000000000003</v>
      </c>
      <c r="AO2467">
        <f>Data[[#This Row],[labeller_confidence_score]]-Data[[#This Row],[cytodiffusion_classification_confidence]]</f>
        <v>8.120000000000005E-2</v>
      </c>
    </row>
    <row r="2468" spans="1:41" x14ac:dyDescent="0.3">
      <c r="A2468" t="s">
        <v>2541</v>
      </c>
      <c r="B2468" t="s">
        <v>74</v>
      </c>
      <c r="C2468">
        <v>0</v>
      </c>
      <c r="D2468" t="s">
        <v>75</v>
      </c>
      <c r="E2468">
        <v>2.1</v>
      </c>
      <c r="F2468">
        <v>0</v>
      </c>
      <c r="G2468">
        <v>0</v>
      </c>
      <c r="H2468">
        <v>1</v>
      </c>
      <c r="I2468">
        <f>Data[[#This Row],[nucleus_area_pct]]/Data[[#This Row],[cytoplasm_ratio]]</f>
        <v>0</v>
      </c>
      <c r="J2468">
        <v>0.56699999999999995</v>
      </c>
      <c r="K2468">
        <v>0.42299999999999999</v>
      </c>
      <c r="L2468">
        <v>2.0099999999999998</v>
      </c>
      <c r="M2468">
        <v>1</v>
      </c>
      <c r="N2468">
        <v>0.60099999999999998</v>
      </c>
      <c r="O2468">
        <v>15</v>
      </c>
      <c r="P2468">
        <v>15</v>
      </c>
      <c r="Q2468">
        <v>229</v>
      </c>
      <c r="R2468">
        <v>136</v>
      </c>
      <c r="S2468">
        <v>191</v>
      </c>
      <c r="T2468">
        <f>(Data[[#This Row],[mean_r]]/256)*100</f>
        <v>89.453125</v>
      </c>
      <c r="U2468">
        <f>(Data[[#This Row],[mean_g]]/256)*100</f>
        <v>53.125</v>
      </c>
      <c r="V2468">
        <f>(Data[[#This Row],[mean_b]]/256)*100</f>
        <v>74.609375</v>
      </c>
      <c r="W2468">
        <v>0.59099999999999997</v>
      </c>
      <c r="X2468" t="s">
        <v>51</v>
      </c>
      <c r="Y2468" t="s">
        <v>45</v>
      </c>
      <c r="Z2468">
        <v>6857</v>
      </c>
      <c r="AA2468">
        <v>4.54</v>
      </c>
      <c r="AB2468">
        <v>14.3</v>
      </c>
      <c r="AC2468">
        <v>37.200000000000003</v>
      </c>
      <c r="AD2468">
        <v>302497</v>
      </c>
      <c r="AE2468">
        <v>89.4</v>
      </c>
      <c r="AF2468">
        <v>33.5</v>
      </c>
      <c r="AG2468" t="s">
        <v>46</v>
      </c>
      <c r="AH2468" t="s">
        <v>47</v>
      </c>
      <c r="AI2468" t="s">
        <v>52</v>
      </c>
      <c r="AJ2468">
        <v>60</v>
      </c>
      <c r="AK2468">
        <v>512</v>
      </c>
      <c r="AL2468">
        <v>2.12E-2</v>
      </c>
      <c r="AM2468">
        <v>0.8034</v>
      </c>
      <c r="AN2468">
        <v>0.88339999999999996</v>
      </c>
      <c r="AO2468">
        <f>Data[[#This Row],[labeller_confidence_score]]-Data[[#This Row],[cytodiffusion_classification_confidence]]</f>
        <v>7.999999999999996E-2</v>
      </c>
    </row>
    <row r="2469" spans="1:41" x14ac:dyDescent="0.3">
      <c r="A2469" t="s">
        <v>2542</v>
      </c>
      <c r="B2469" t="s">
        <v>49</v>
      </c>
      <c r="C2469">
        <v>0</v>
      </c>
      <c r="D2469" t="s">
        <v>50</v>
      </c>
      <c r="E2469">
        <v>12.29</v>
      </c>
      <c r="F2469">
        <v>65.8</v>
      </c>
      <c r="G2469">
        <v>0.47799999999999998</v>
      </c>
      <c r="H2469">
        <v>0.44900000000000001</v>
      </c>
      <c r="I2469">
        <f>Data[[#This Row],[nucleus_area_pct]]/Data[[#This Row],[cytoplasm_ratio]]</f>
        <v>146.54788418708239</v>
      </c>
      <c r="J2469">
        <v>0.75800000000000001</v>
      </c>
      <c r="K2469">
        <v>0.29299999999999998</v>
      </c>
      <c r="L2469">
        <v>3.12</v>
      </c>
      <c r="M2469">
        <v>3.8</v>
      </c>
      <c r="N2469">
        <v>0.84599999999999997</v>
      </c>
      <c r="O2469">
        <v>528</v>
      </c>
      <c r="P2469">
        <v>75</v>
      </c>
      <c r="Q2469">
        <v>227</v>
      </c>
      <c r="R2469">
        <v>160</v>
      </c>
      <c r="S2469">
        <v>210</v>
      </c>
      <c r="T2469">
        <f>(Data[[#This Row],[mean_r]]/256)*100</f>
        <v>88.671875</v>
      </c>
      <c r="U2469">
        <f>(Data[[#This Row],[mean_g]]/256)*100</f>
        <v>62.5</v>
      </c>
      <c r="V2469">
        <f>(Data[[#This Row],[mean_b]]/256)*100</f>
        <v>82.03125</v>
      </c>
      <c r="W2469">
        <v>0.81799999999999995</v>
      </c>
      <c r="X2469" t="s">
        <v>39</v>
      </c>
      <c r="Y2469" t="s">
        <v>40</v>
      </c>
      <c r="Z2469">
        <v>8327</v>
      </c>
      <c r="AA2469">
        <v>4.37</v>
      </c>
      <c r="AB2469">
        <v>12.6</v>
      </c>
      <c r="AC2469">
        <v>46.9</v>
      </c>
      <c r="AD2469">
        <v>174171</v>
      </c>
      <c r="AE2469">
        <v>89.9</v>
      </c>
      <c r="AF2469">
        <v>31.6</v>
      </c>
      <c r="AG2469" t="s">
        <v>64</v>
      </c>
      <c r="AH2469" t="s">
        <v>47</v>
      </c>
      <c r="AI2469" t="s">
        <v>56</v>
      </c>
      <c r="AJ2469">
        <v>100</v>
      </c>
      <c r="AK2469">
        <v>512</v>
      </c>
      <c r="AL2469">
        <v>0.14749999999999999</v>
      </c>
      <c r="AM2469">
        <v>0.98470000000000002</v>
      </c>
      <c r="AN2469">
        <v>0.88780000000000003</v>
      </c>
      <c r="AO2469">
        <f>Data[[#This Row],[labeller_confidence_score]]-Data[[#This Row],[cytodiffusion_classification_confidence]]</f>
        <v>-9.6899999999999986E-2</v>
      </c>
    </row>
    <row r="2470" spans="1:41" x14ac:dyDescent="0.3">
      <c r="A2470" t="s">
        <v>2543</v>
      </c>
      <c r="B2470" t="s">
        <v>87</v>
      </c>
      <c r="C2470">
        <v>0</v>
      </c>
      <c r="D2470" t="s">
        <v>50</v>
      </c>
      <c r="E2470">
        <v>13.5</v>
      </c>
      <c r="F2470">
        <v>45.7</v>
      </c>
      <c r="G2470">
        <v>0.48599999999999999</v>
      </c>
      <c r="H2470">
        <v>0.54700000000000004</v>
      </c>
      <c r="I2470">
        <f>Data[[#This Row],[nucleus_area_pct]]/Data[[#This Row],[cytoplasm_ratio]]</f>
        <v>83.546617915904932</v>
      </c>
      <c r="J2470">
        <v>0.746</v>
      </c>
      <c r="K2470">
        <v>0.47599999999999998</v>
      </c>
      <c r="L2470">
        <v>4.38</v>
      </c>
      <c r="M2470">
        <v>2.2000000000000002</v>
      </c>
      <c r="N2470">
        <v>0.83</v>
      </c>
      <c r="O2470">
        <v>377</v>
      </c>
      <c r="P2470">
        <v>89</v>
      </c>
      <c r="Q2470">
        <v>240</v>
      </c>
      <c r="R2470">
        <v>114</v>
      </c>
      <c r="S2470">
        <v>175</v>
      </c>
      <c r="T2470">
        <f>(Data[[#This Row],[mean_r]]/256)*100</f>
        <v>93.75</v>
      </c>
      <c r="U2470">
        <f>(Data[[#This Row],[mean_g]]/256)*100</f>
        <v>44.53125</v>
      </c>
      <c r="V2470">
        <f>(Data[[#This Row],[mean_b]]/256)*100</f>
        <v>68.359375</v>
      </c>
      <c r="W2470">
        <v>0.68899999999999995</v>
      </c>
      <c r="X2470" t="s">
        <v>63</v>
      </c>
      <c r="Y2470" t="s">
        <v>40</v>
      </c>
      <c r="Z2470">
        <v>6525</v>
      </c>
      <c r="AA2470">
        <v>4.97</v>
      </c>
      <c r="AB2470">
        <v>17.3</v>
      </c>
      <c r="AC2470">
        <v>51.1</v>
      </c>
      <c r="AD2470">
        <v>179251</v>
      </c>
      <c r="AE2470">
        <v>80.900000000000006</v>
      </c>
      <c r="AF2470">
        <v>33.200000000000003</v>
      </c>
      <c r="AG2470" t="s">
        <v>64</v>
      </c>
      <c r="AH2470" t="s">
        <v>42</v>
      </c>
      <c r="AI2470" t="s">
        <v>43</v>
      </c>
      <c r="AJ2470">
        <v>100</v>
      </c>
      <c r="AK2470">
        <v>512</v>
      </c>
      <c r="AL2470">
        <v>1.9900000000000001E-2</v>
      </c>
      <c r="AM2470">
        <v>0.88529999999999998</v>
      </c>
      <c r="AN2470">
        <v>0.8478</v>
      </c>
      <c r="AO2470">
        <f>Data[[#This Row],[labeller_confidence_score]]-Data[[#This Row],[cytodiffusion_classification_confidence]]</f>
        <v>-3.7499999999999978E-2</v>
      </c>
    </row>
    <row r="2471" spans="1:41" x14ac:dyDescent="0.3">
      <c r="A2471" t="s">
        <v>2544</v>
      </c>
      <c r="B2471" t="s">
        <v>54</v>
      </c>
      <c r="C2471">
        <v>0</v>
      </c>
      <c r="D2471" t="s">
        <v>54</v>
      </c>
      <c r="E2471">
        <v>7.23</v>
      </c>
      <c r="F2471">
        <v>0</v>
      </c>
      <c r="G2471">
        <v>0</v>
      </c>
      <c r="H2471">
        <v>1</v>
      </c>
      <c r="I2471">
        <f>Data[[#This Row],[nucleus_area_pct]]/Data[[#This Row],[cytoplasm_ratio]]</f>
        <v>0</v>
      </c>
      <c r="J2471">
        <v>0.96199999999999997</v>
      </c>
      <c r="K2471">
        <v>0.20200000000000001</v>
      </c>
      <c r="L2471">
        <v>0.49</v>
      </c>
      <c r="M2471">
        <v>1</v>
      </c>
      <c r="N2471">
        <v>0.92200000000000004</v>
      </c>
      <c r="O2471">
        <v>228</v>
      </c>
      <c r="P2471">
        <v>50</v>
      </c>
      <c r="Q2471">
        <v>227</v>
      </c>
      <c r="R2471">
        <v>130</v>
      </c>
      <c r="S2471">
        <v>131</v>
      </c>
      <c r="T2471">
        <f>(Data[[#This Row],[mean_r]]/256)*100</f>
        <v>88.671875</v>
      </c>
      <c r="U2471">
        <f>(Data[[#This Row],[mean_g]]/256)*100</f>
        <v>50.78125</v>
      </c>
      <c r="V2471">
        <f>(Data[[#This Row],[mean_b]]/256)*100</f>
        <v>51.171875</v>
      </c>
      <c r="W2471">
        <v>0.497</v>
      </c>
      <c r="X2471" t="s">
        <v>39</v>
      </c>
      <c r="Y2471" t="s">
        <v>40</v>
      </c>
      <c r="Z2471">
        <v>1000</v>
      </c>
      <c r="AA2471">
        <v>5.68</v>
      </c>
      <c r="AB2471">
        <v>9.6999999999999993</v>
      </c>
      <c r="AC2471">
        <v>40</v>
      </c>
      <c r="AD2471">
        <v>340477</v>
      </c>
      <c r="AE2471">
        <v>76.3</v>
      </c>
      <c r="AF2471">
        <v>36.1</v>
      </c>
      <c r="AG2471" t="s">
        <v>41</v>
      </c>
      <c r="AH2471" t="s">
        <v>47</v>
      </c>
      <c r="AI2471" t="s">
        <v>52</v>
      </c>
      <c r="AJ2471">
        <v>40</v>
      </c>
      <c r="AK2471">
        <v>256</v>
      </c>
      <c r="AL2471">
        <v>0.1128</v>
      </c>
      <c r="AM2471">
        <v>0.98529999999999995</v>
      </c>
      <c r="AN2471">
        <v>0.88009999999999999</v>
      </c>
      <c r="AO2471">
        <f>Data[[#This Row],[labeller_confidence_score]]-Data[[#This Row],[cytodiffusion_classification_confidence]]</f>
        <v>-0.10519999999999996</v>
      </c>
    </row>
    <row r="2472" spans="1:41" x14ac:dyDescent="0.3">
      <c r="A2472" t="s">
        <v>2545</v>
      </c>
      <c r="B2472" t="s">
        <v>60</v>
      </c>
      <c r="C2472">
        <v>0</v>
      </c>
      <c r="D2472" t="s">
        <v>50</v>
      </c>
      <c r="E2472">
        <v>15.64</v>
      </c>
      <c r="F2472">
        <v>57</v>
      </c>
      <c r="G2472">
        <v>0.55100000000000005</v>
      </c>
      <c r="H2472">
        <v>0.30299999999999999</v>
      </c>
      <c r="I2472">
        <f>Data[[#This Row],[nucleus_area_pct]]/Data[[#This Row],[cytoplasm_ratio]]</f>
        <v>188.11881188118812</v>
      </c>
      <c r="J2472">
        <v>0.67200000000000004</v>
      </c>
      <c r="K2472">
        <v>0.61699999999999999</v>
      </c>
      <c r="L2472">
        <v>2.3199999999999998</v>
      </c>
      <c r="M2472">
        <v>1.3</v>
      </c>
      <c r="N2472">
        <v>0.69199999999999995</v>
      </c>
      <c r="O2472">
        <v>613</v>
      </c>
      <c r="P2472">
        <v>84</v>
      </c>
      <c r="Q2472">
        <v>211</v>
      </c>
      <c r="R2472">
        <v>143</v>
      </c>
      <c r="S2472">
        <v>196</v>
      </c>
      <c r="T2472">
        <f>(Data[[#This Row],[mean_r]]/256)*100</f>
        <v>82.421875</v>
      </c>
      <c r="U2472">
        <f>(Data[[#This Row],[mean_g]]/256)*100</f>
        <v>55.859375</v>
      </c>
      <c r="V2472">
        <f>(Data[[#This Row],[mean_b]]/256)*100</f>
        <v>76.5625</v>
      </c>
      <c r="W2472">
        <v>0.59399999999999997</v>
      </c>
      <c r="X2472" t="s">
        <v>51</v>
      </c>
      <c r="Y2472" t="s">
        <v>40</v>
      </c>
      <c r="Z2472">
        <v>6968</v>
      </c>
      <c r="AA2472">
        <v>5.3</v>
      </c>
      <c r="AB2472">
        <v>15.3</v>
      </c>
      <c r="AC2472">
        <v>33.5</v>
      </c>
      <c r="AD2472">
        <v>274786</v>
      </c>
      <c r="AE2472">
        <v>75.3</v>
      </c>
      <c r="AF2472">
        <v>34</v>
      </c>
      <c r="AG2472" t="s">
        <v>46</v>
      </c>
      <c r="AH2472" t="s">
        <v>42</v>
      </c>
      <c r="AI2472" t="s">
        <v>52</v>
      </c>
      <c r="AJ2472">
        <v>60</v>
      </c>
      <c r="AK2472">
        <v>512</v>
      </c>
      <c r="AL2472">
        <v>0.22919999999999999</v>
      </c>
      <c r="AM2472">
        <v>0.93669999999999998</v>
      </c>
      <c r="AN2472">
        <v>0.93820000000000003</v>
      </c>
      <c r="AO2472">
        <f>Data[[#This Row],[labeller_confidence_score]]-Data[[#This Row],[cytodiffusion_classification_confidence]]</f>
        <v>1.5000000000000568E-3</v>
      </c>
    </row>
    <row r="2473" spans="1:41" x14ac:dyDescent="0.3">
      <c r="A2473" t="s">
        <v>2546</v>
      </c>
      <c r="B2473" t="s">
        <v>81</v>
      </c>
      <c r="C2473">
        <v>1</v>
      </c>
      <c r="D2473" t="s">
        <v>82</v>
      </c>
      <c r="E2473">
        <v>16.739999999999998</v>
      </c>
      <c r="F2473">
        <v>91.9</v>
      </c>
      <c r="G2473">
        <v>0.38100000000000001</v>
      </c>
      <c r="H2473">
        <v>0.16300000000000001</v>
      </c>
      <c r="I2473">
        <f>Data[[#This Row],[nucleus_area_pct]]/Data[[#This Row],[cytoplasm_ratio]]</f>
        <v>563.80368098159511</v>
      </c>
      <c r="J2473">
        <v>0.77400000000000002</v>
      </c>
      <c r="K2473">
        <v>0.11</v>
      </c>
      <c r="L2473">
        <v>0.63</v>
      </c>
      <c r="M2473">
        <v>1</v>
      </c>
      <c r="N2473">
        <v>0.874</v>
      </c>
      <c r="O2473">
        <v>505</v>
      </c>
      <c r="P2473">
        <v>95</v>
      </c>
      <c r="Q2473">
        <v>156</v>
      </c>
      <c r="R2473">
        <v>124</v>
      </c>
      <c r="S2473">
        <v>217</v>
      </c>
      <c r="T2473">
        <f>(Data[[#This Row],[mean_r]]/256)*100</f>
        <v>60.9375</v>
      </c>
      <c r="U2473">
        <f>(Data[[#This Row],[mean_g]]/256)*100</f>
        <v>48.4375</v>
      </c>
      <c r="V2473">
        <f>(Data[[#This Row],[mean_b]]/256)*100</f>
        <v>84.765625</v>
      </c>
      <c r="W2473">
        <v>0.78500000000000003</v>
      </c>
      <c r="X2473" t="s">
        <v>39</v>
      </c>
      <c r="Y2473" t="s">
        <v>45</v>
      </c>
      <c r="Z2473">
        <v>6624</v>
      </c>
      <c r="AA2473">
        <v>4.1500000000000004</v>
      </c>
      <c r="AB2473">
        <v>10.4</v>
      </c>
      <c r="AC2473">
        <v>55.7</v>
      </c>
      <c r="AD2473">
        <v>244085</v>
      </c>
      <c r="AE2473">
        <v>95</v>
      </c>
      <c r="AF2473">
        <v>34.1</v>
      </c>
      <c r="AG2473" t="s">
        <v>64</v>
      </c>
      <c r="AH2473" t="s">
        <v>42</v>
      </c>
      <c r="AI2473" t="s">
        <v>56</v>
      </c>
      <c r="AJ2473">
        <v>100</v>
      </c>
      <c r="AK2473">
        <v>512</v>
      </c>
      <c r="AL2473">
        <v>0.73640000000000005</v>
      </c>
      <c r="AM2473">
        <v>0.82020000000000004</v>
      </c>
      <c r="AN2473">
        <v>0.76190000000000002</v>
      </c>
      <c r="AO2473">
        <f>Data[[#This Row],[labeller_confidence_score]]-Data[[#This Row],[cytodiffusion_classification_confidence]]</f>
        <v>-5.8300000000000018E-2</v>
      </c>
    </row>
    <row r="2474" spans="1:41" x14ac:dyDescent="0.3">
      <c r="A2474" t="s">
        <v>2547</v>
      </c>
      <c r="B2474" t="s">
        <v>62</v>
      </c>
      <c r="C2474">
        <v>0</v>
      </c>
      <c r="D2474" t="s">
        <v>50</v>
      </c>
      <c r="E2474">
        <v>8.49</v>
      </c>
      <c r="F2474">
        <v>80.400000000000006</v>
      </c>
      <c r="G2474">
        <v>0.76200000000000001</v>
      </c>
      <c r="H2474">
        <v>0.17</v>
      </c>
      <c r="I2474">
        <f>Data[[#This Row],[nucleus_area_pct]]/Data[[#This Row],[cytoplasm_ratio]]</f>
        <v>472.94117647058823</v>
      </c>
      <c r="J2474">
        <v>0.82399999999999995</v>
      </c>
      <c r="K2474">
        <v>0.08</v>
      </c>
      <c r="L2474">
        <v>0.88</v>
      </c>
      <c r="M2474">
        <v>1.1000000000000001</v>
      </c>
      <c r="N2474">
        <v>0.84399999999999997</v>
      </c>
      <c r="O2474">
        <v>300</v>
      </c>
      <c r="P2474">
        <v>74</v>
      </c>
      <c r="Q2474">
        <v>203</v>
      </c>
      <c r="R2474">
        <v>138</v>
      </c>
      <c r="S2474">
        <v>199</v>
      </c>
      <c r="T2474">
        <f>(Data[[#This Row],[mean_r]]/256)*100</f>
        <v>79.296875</v>
      </c>
      <c r="U2474">
        <f>(Data[[#This Row],[mean_g]]/256)*100</f>
        <v>53.90625</v>
      </c>
      <c r="V2474">
        <f>(Data[[#This Row],[mean_b]]/256)*100</f>
        <v>77.734375</v>
      </c>
      <c r="W2474">
        <v>0.77700000000000002</v>
      </c>
      <c r="X2474" t="s">
        <v>39</v>
      </c>
      <c r="Y2474" t="s">
        <v>45</v>
      </c>
      <c r="Z2474">
        <v>10260</v>
      </c>
      <c r="AA2474">
        <v>2.5299999999999998</v>
      </c>
      <c r="AB2474">
        <v>16.7</v>
      </c>
      <c r="AC2474">
        <v>42.4</v>
      </c>
      <c r="AD2474">
        <v>285571</v>
      </c>
      <c r="AE2474">
        <v>78.5</v>
      </c>
      <c r="AF2474">
        <v>33.200000000000003</v>
      </c>
      <c r="AG2474" t="s">
        <v>46</v>
      </c>
      <c r="AH2474" t="s">
        <v>68</v>
      </c>
      <c r="AI2474" t="s">
        <v>56</v>
      </c>
      <c r="AJ2474">
        <v>100</v>
      </c>
      <c r="AK2474">
        <v>256</v>
      </c>
      <c r="AL2474">
        <v>1.0200000000000001E-2</v>
      </c>
      <c r="AM2474">
        <v>0.9</v>
      </c>
      <c r="AN2474">
        <v>0.85940000000000005</v>
      </c>
      <c r="AO2474">
        <f>Data[[#This Row],[labeller_confidence_score]]-Data[[#This Row],[cytodiffusion_classification_confidence]]</f>
        <v>-4.0599999999999969E-2</v>
      </c>
    </row>
    <row r="2475" spans="1:41" x14ac:dyDescent="0.3">
      <c r="A2475" t="s">
        <v>2548</v>
      </c>
      <c r="B2475" t="s">
        <v>54</v>
      </c>
      <c r="C2475">
        <v>0</v>
      </c>
      <c r="D2475" t="s">
        <v>54</v>
      </c>
      <c r="E2475">
        <v>6.87</v>
      </c>
      <c r="F2475">
        <v>0</v>
      </c>
      <c r="G2475">
        <v>0</v>
      </c>
      <c r="H2475">
        <v>1</v>
      </c>
      <c r="I2475">
        <f>Data[[#This Row],[nucleus_area_pct]]/Data[[#This Row],[cytoplasm_ratio]]</f>
        <v>0</v>
      </c>
      <c r="J2475">
        <v>0.9</v>
      </c>
      <c r="K2475">
        <v>0.19</v>
      </c>
      <c r="L2475">
        <v>0.44</v>
      </c>
      <c r="M2475">
        <v>1</v>
      </c>
      <c r="N2475">
        <v>0.93799999999999994</v>
      </c>
      <c r="O2475">
        <v>152</v>
      </c>
      <c r="P2475">
        <v>49</v>
      </c>
      <c r="Q2475">
        <v>231</v>
      </c>
      <c r="R2475">
        <v>127</v>
      </c>
      <c r="S2475">
        <v>127</v>
      </c>
      <c r="T2475">
        <f>(Data[[#This Row],[mean_r]]/256)*100</f>
        <v>90.234375</v>
      </c>
      <c r="U2475">
        <f>(Data[[#This Row],[mean_g]]/256)*100</f>
        <v>49.609375</v>
      </c>
      <c r="V2475">
        <f>(Data[[#This Row],[mean_b]]/256)*100</f>
        <v>49.609375</v>
      </c>
      <c r="W2475">
        <v>0.47499999999999998</v>
      </c>
      <c r="X2475" t="s">
        <v>51</v>
      </c>
      <c r="Y2475" t="s">
        <v>45</v>
      </c>
      <c r="Z2475">
        <v>4863</v>
      </c>
      <c r="AA2475">
        <v>5.56</v>
      </c>
      <c r="AB2475">
        <v>12.5</v>
      </c>
      <c r="AC2475">
        <v>44.6</v>
      </c>
      <c r="AD2475">
        <v>169192</v>
      </c>
      <c r="AE2475">
        <v>78.3</v>
      </c>
      <c r="AF2475">
        <v>33.4</v>
      </c>
      <c r="AG2475" t="s">
        <v>46</v>
      </c>
      <c r="AH2475" t="s">
        <v>47</v>
      </c>
      <c r="AI2475" t="s">
        <v>56</v>
      </c>
      <c r="AJ2475">
        <v>100</v>
      </c>
      <c r="AK2475">
        <v>360</v>
      </c>
      <c r="AL2475">
        <v>0.114</v>
      </c>
      <c r="AM2475">
        <v>0.97060000000000002</v>
      </c>
      <c r="AN2475">
        <v>0.86960000000000004</v>
      </c>
      <c r="AO2475">
        <f>Data[[#This Row],[labeller_confidence_score]]-Data[[#This Row],[cytodiffusion_classification_confidence]]</f>
        <v>-0.10099999999999998</v>
      </c>
    </row>
    <row r="2476" spans="1:41" x14ac:dyDescent="0.3">
      <c r="A2476" t="s">
        <v>2549</v>
      </c>
      <c r="B2476" t="s">
        <v>74</v>
      </c>
      <c r="C2476">
        <v>0</v>
      </c>
      <c r="D2476" t="s">
        <v>75</v>
      </c>
      <c r="E2476">
        <v>2.59</v>
      </c>
      <c r="F2476">
        <v>0</v>
      </c>
      <c r="G2476">
        <v>0</v>
      </c>
      <c r="H2476">
        <v>1</v>
      </c>
      <c r="I2476">
        <f>Data[[#This Row],[nucleus_area_pct]]/Data[[#This Row],[cytoplasm_ratio]]</f>
        <v>0</v>
      </c>
      <c r="J2476">
        <v>0.89300000000000002</v>
      </c>
      <c r="K2476">
        <v>0.14299999999999999</v>
      </c>
      <c r="L2476">
        <v>2.31</v>
      </c>
      <c r="M2476">
        <v>1</v>
      </c>
      <c r="N2476">
        <v>0.72599999999999998</v>
      </c>
      <c r="O2476">
        <v>11</v>
      </c>
      <c r="P2476">
        <v>21</v>
      </c>
      <c r="Q2476">
        <v>223</v>
      </c>
      <c r="R2476">
        <v>157</v>
      </c>
      <c r="S2476">
        <v>162</v>
      </c>
      <c r="T2476">
        <f>(Data[[#This Row],[mean_r]]/256)*100</f>
        <v>87.109375</v>
      </c>
      <c r="U2476">
        <f>(Data[[#This Row],[mean_g]]/256)*100</f>
        <v>61.328125</v>
      </c>
      <c r="V2476">
        <f>(Data[[#This Row],[mean_b]]/256)*100</f>
        <v>63.28125</v>
      </c>
      <c r="W2476">
        <v>0.51800000000000002</v>
      </c>
      <c r="X2476" t="s">
        <v>63</v>
      </c>
      <c r="Y2476" t="s">
        <v>45</v>
      </c>
      <c r="Z2476">
        <v>4588</v>
      </c>
      <c r="AA2476">
        <v>4.59</v>
      </c>
      <c r="AB2476">
        <v>12</v>
      </c>
      <c r="AC2476">
        <v>45.8</v>
      </c>
      <c r="AD2476">
        <v>323527</v>
      </c>
      <c r="AE2476">
        <v>117.9</v>
      </c>
      <c r="AF2476">
        <v>31.8</v>
      </c>
      <c r="AG2476" t="s">
        <v>64</v>
      </c>
      <c r="AH2476" t="s">
        <v>47</v>
      </c>
      <c r="AI2476" t="s">
        <v>56</v>
      </c>
      <c r="AJ2476">
        <v>60</v>
      </c>
      <c r="AK2476">
        <v>360</v>
      </c>
      <c r="AL2476">
        <v>0.11849999999999999</v>
      </c>
      <c r="AM2476">
        <v>0.81710000000000005</v>
      </c>
      <c r="AN2476">
        <v>0.87209999999999999</v>
      </c>
      <c r="AO2476">
        <f>Data[[#This Row],[labeller_confidence_score]]-Data[[#This Row],[cytodiffusion_classification_confidence]]</f>
        <v>5.4999999999999938E-2</v>
      </c>
    </row>
    <row r="2477" spans="1:41" x14ac:dyDescent="0.3">
      <c r="A2477" t="s">
        <v>2550</v>
      </c>
      <c r="B2477" t="s">
        <v>133</v>
      </c>
      <c r="C2477">
        <v>1</v>
      </c>
      <c r="D2477" t="s">
        <v>104</v>
      </c>
      <c r="E2477">
        <v>7.8</v>
      </c>
      <c r="F2477">
        <v>0</v>
      </c>
      <c r="G2477">
        <v>0</v>
      </c>
      <c r="H2477">
        <v>1</v>
      </c>
      <c r="I2477">
        <f>Data[[#This Row],[nucleus_area_pct]]/Data[[#This Row],[cytoplasm_ratio]]</f>
        <v>0</v>
      </c>
      <c r="J2477">
        <v>0.52800000000000002</v>
      </c>
      <c r="K2477">
        <v>0.85299999999999998</v>
      </c>
      <c r="L2477">
        <v>0.85</v>
      </c>
      <c r="M2477">
        <v>1</v>
      </c>
      <c r="N2477">
        <v>0.88800000000000001</v>
      </c>
      <c r="O2477">
        <v>156</v>
      </c>
      <c r="P2477">
        <v>52</v>
      </c>
      <c r="Q2477">
        <v>230</v>
      </c>
      <c r="R2477">
        <v>122</v>
      </c>
      <c r="S2477">
        <v>139</v>
      </c>
      <c r="T2477">
        <f>(Data[[#This Row],[mean_r]]/256)*100</f>
        <v>89.84375</v>
      </c>
      <c r="U2477">
        <f>(Data[[#This Row],[mean_g]]/256)*100</f>
        <v>47.65625</v>
      </c>
      <c r="V2477">
        <f>(Data[[#This Row],[mean_b]]/256)*100</f>
        <v>54.296875</v>
      </c>
      <c r="W2477">
        <v>0.54500000000000004</v>
      </c>
      <c r="X2477" t="s">
        <v>51</v>
      </c>
      <c r="Y2477" t="s">
        <v>40</v>
      </c>
      <c r="Z2477">
        <v>11091</v>
      </c>
      <c r="AA2477">
        <v>4.92</v>
      </c>
      <c r="AB2477">
        <v>15.9</v>
      </c>
      <c r="AC2477">
        <v>43.3</v>
      </c>
      <c r="AD2477">
        <v>391500</v>
      </c>
      <c r="AE2477">
        <v>94.1</v>
      </c>
      <c r="AF2477">
        <v>33.299999999999997</v>
      </c>
      <c r="AG2477" t="s">
        <v>41</v>
      </c>
      <c r="AH2477" t="s">
        <v>42</v>
      </c>
      <c r="AI2477" t="s">
        <v>56</v>
      </c>
      <c r="AJ2477">
        <v>100</v>
      </c>
      <c r="AK2477">
        <v>512</v>
      </c>
      <c r="AL2477">
        <v>0.5272</v>
      </c>
      <c r="AM2477">
        <v>0.7641</v>
      </c>
      <c r="AN2477">
        <v>0.71209999999999996</v>
      </c>
      <c r="AO2477">
        <f>Data[[#This Row],[labeller_confidence_score]]-Data[[#This Row],[cytodiffusion_classification_confidence]]</f>
        <v>-5.2000000000000046E-2</v>
      </c>
    </row>
    <row r="2478" spans="1:41" x14ac:dyDescent="0.3">
      <c r="A2478" t="s">
        <v>2551</v>
      </c>
      <c r="B2478" t="s">
        <v>74</v>
      </c>
      <c r="C2478">
        <v>0</v>
      </c>
      <c r="D2478" t="s">
        <v>75</v>
      </c>
      <c r="E2478">
        <v>2.38</v>
      </c>
      <c r="F2478">
        <v>0</v>
      </c>
      <c r="G2478">
        <v>0</v>
      </c>
      <c r="H2478">
        <v>1</v>
      </c>
      <c r="I2478">
        <f>Data[[#This Row],[nucleus_area_pct]]/Data[[#This Row],[cytoplasm_ratio]]</f>
        <v>0</v>
      </c>
      <c r="J2478">
        <v>0.45100000000000001</v>
      </c>
      <c r="K2478">
        <v>0.46400000000000002</v>
      </c>
      <c r="L2478">
        <v>3.02</v>
      </c>
      <c r="M2478">
        <v>1</v>
      </c>
      <c r="N2478">
        <v>0.67</v>
      </c>
      <c r="O2478">
        <v>23</v>
      </c>
      <c r="P2478">
        <v>13</v>
      </c>
      <c r="Q2478">
        <v>215</v>
      </c>
      <c r="R2478">
        <v>145</v>
      </c>
      <c r="S2478">
        <v>168</v>
      </c>
      <c r="T2478">
        <f>(Data[[#This Row],[mean_r]]/256)*100</f>
        <v>83.984375</v>
      </c>
      <c r="U2478">
        <f>(Data[[#This Row],[mean_g]]/256)*100</f>
        <v>56.640625</v>
      </c>
      <c r="V2478">
        <f>(Data[[#This Row],[mean_b]]/256)*100</f>
        <v>65.625</v>
      </c>
      <c r="W2478">
        <v>0.38700000000000001</v>
      </c>
      <c r="X2478" t="s">
        <v>51</v>
      </c>
      <c r="Y2478" t="s">
        <v>45</v>
      </c>
      <c r="Z2478">
        <v>10137</v>
      </c>
      <c r="AA2478">
        <v>5.0199999999999996</v>
      </c>
      <c r="AB2478">
        <v>15.6</v>
      </c>
      <c r="AC2478">
        <v>40.700000000000003</v>
      </c>
      <c r="AD2478">
        <v>236460</v>
      </c>
      <c r="AE2478">
        <v>76.400000000000006</v>
      </c>
      <c r="AF2478">
        <v>32.6</v>
      </c>
      <c r="AG2478" t="s">
        <v>46</v>
      </c>
      <c r="AH2478" t="s">
        <v>42</v>
      </c>
      <c r="AI2478" t="s">
        <v>43</v>
      </c>
      <c r="AJ2478">
        <v>40</v>
      </c>
      <c r="AK2478">
        <v>256</v>
      </c>
      <c r="AL2478">
        <v>5.0799999999999998E-2</v>
      </c>
      <c r="AM2478">
        <v>0.89129999999999998</v>
      </c>
      <c r="AN2478">
        <v>0.81159999999999999</v>
      </c>
      <c r="AO2478">
        <f>Data[[#This Row],[labeller_confidence_score]]-Data[[#This Row],[cytodiffusion_classification_confidence]]</f>
        <v>-7.9699999999999993E-2</v>
      </c>
    </row>
    <row r="2479" spans="1:41" x14ac:dyDescent="0.3">
      <c r="A2479" t="s">
        <v>2552</v>
      </c>
      <c r="B2479" t="s">
        <v>37</v>
      </c>
      <c r="C2479">
        <v>1</v>
      </c>
      <c r="D2479" t="s">
        <v>38</v>
      </c>
      <c r="E2479">
        <v>14.6</v>
      </c>
      <c r="F2479">
        <v>68.7</v>
      </c>
      <c r="G2479">
        <v>0.69899999999999995</v>
      </c>
      <c r="H2479">
        <v>0.39600000000000002</v>
      </c>
      <c r="I2479">
        <f>Data[[#This Row],[nucleus_area_pct]]/Data[[#This Row],[cytoplasm_ratio]]</f>
        <v>173.48484848484847</v>
      </c>
      <c r="J2479">
        <v>0.71899999999999997</v>
      </c>
      <c r="K2479">
        <v>0.48899999999999999</v>
      </c>
      <c r="L2479">
        <v>2.57</v>
      </c>
      <c r="M2479">
        <v>5.4</v>
      </c>
      <c r="N2479">
        <v>0.76700000000000002</v>
      </c>
      <c r="O2479">
        <v>373</v>
      </c>
      <c r="P2479">
        <v>62</v>
      </c>
      <c r="Q2479">
        <v>198</v>
      </c>
      <c r="R2479">
        <v>145</v>
      </c>
      <c r="S2479">
        <v>192</v>
      </c>
      <c r="T2479">
        <f>(Data[[#This Row],[mean_r]]/256)*100</f>
        <v>77.34375</v>
      </c>
      <c r="U2479">
        <f>(Data[[#This Row],[mean_g]]/256)*100</f>
        <v>56.640625</v>
      </c>
      <c r="V2479">
        <f>(Data[[#This Row],[mean_b]]/256)*100</f>
        <v>75</v>
      </c>
      <c r="W2479">
        <v>0.496</v>
      </c>
      <c r="X2479" t="s">
        <v>39</v>
      </c>
      <c r="Y2479" t="s">
        <v>40</v>
      </c>
      <c r="Z2479">
        <v>6789</v>
      </c>
      <c r="AA2479">
        <v>4.9800000000000004</v>
      </c>
      <c r="AB2479">
        <v>12.8</v>
      </c>
      <c r="AC2479">
        <v>39.5</v>
      </c>
      <c r="AD2479">
        <v>189183</v>
      </c>
      <c r="AE2479">
        <v>77.599999999999994</v>
      </c>
      <c r="AF2479">
        <v>32.6</v>
      </c>
      <c r="AG2479" t="s">
        <v>41</v>
      </c>
      <c r="AH2479" t="s">
        <v>47</v>
      </c>
      <c r="AI2479" t="s">
        <v>52</v>
      </c>
      <c r="AJ2479">
        <v>100</v>
      </c>
      <c r="AK2479">
        <v>256</v>
      </c>
      <c r="AL2479">
        <v>0.86760000000000004</v>
      </c>
      <c r="AM2479">
        <v>0.80720000000000003</v>
      </c>
      <c r="AN2479">
        <v>0.64900000000000002</v>
      </c>
      <c r="AO2479">
        <f>Data[[#This Row],[labeller_confidence_score]]-Data[[#This Row],[cytodiffusion_classification_confidence]]</f>
        <v>-0.15820000000000001</v>
      </c>
    </row>
    <row r="2480" spans="1:41" x14ac:dyDescent="0.3">
      <c r="A2480" t="s">
        <v>2553</v>
      </c>
      <c r="B2480" t="s">
        <v>62</v>
      </c>
      <c r="C2480">
        <v>0</v>
      </c>
      <c r="D2480" t="s">
        <v>50</v>
      </c>
      <c r="E2480">
        <v>10</v>
      </c>
      <c r="F2480">
        <v>90.4</v>
      </c>
      <c r="G2480">
        <v>0.85499999999999998</v>
      </c>
      <c r="H2480">
        <v>0.161</v>
      </c>
      <c r="I2480">
        <f>Data[[#This Row],[nucleus_area_pct]]/Data[[#This Row],[cytoplasm_ratio]]</f>
        <v>561.49068322981373</v>
      </c>
      <c r="J2480">
        <v>0.84299999999999997</v>
      </c>
      <c r="K2480">
        <v>0.22800000000000001</v>
      </c>
      <c r="L2480">
        <v>1.78</v>
      </c>
      <c r="M2480">
        <v>1.1000000000000001</v>
      </c>
      <c r="N2480">
        <v>0.93100000000000005</v>
      </c>
      <c r="O2480">
        <v>271</v>
      </c>
      <c r="P2480">
        <v>60</v>
      </c>
      <c r="Q2480">
        <v>202</v>
      </c>
      <c r="R2480">
        <v>157</v>
      </c>
      <c r="S2480">
        <v>184</v>
      </c>
      <c r="T2480">
        <f>(Data[[#This Row],[mean_r]]/256)*100</f>
        <v>78.90625</v>
      </c>
      <c r="U2480">
        <f>(Data[[#This Row],[mean_g]]/256)*100</f>
        <v>61.328125</v>
      </c>
      <c r="V2480">
        <f>(Data[[#This Row],[mean_b]]/256)*100</f>
        <v>71.875</v>
      </c>
      <c r="W2480">
        <v>0.66600000000000004</v>
      </c>
      <c r="X2480" t="s">
        <v>51</v>
      </c>
      <c r="Y2480" t="s">
        <v>45</v>
      </c>
      <c r="Z2480">
        <v>7822</v>
      </c>
      <c r="AA2480">
        <v>4.59</v>
      </c>
      <c r="AB2480">
        <v>13.4</v>
      </c>
      <c r="AC2480">
        <v>39.1</v>
      </c>
      <c r="AD2480">
        <v>93300</v>
      </c>
      <c r="AE2480">
        <v>76.599999999999994</v>
      </c>
      <c r="AF2480">
        <v>34.5</v>
      </c>
      <c r="AG2480" t="s">
        <v>64</v>
      </c>
      <c r="AH2480" t="s">
        <v>42</v>
      </c>
      <c r="AI2480" t="s">
        <v>56</v>
      </c>
      <c r="AJ2480">
        <v>60</v>
      </c>
      <c r="AK2480">
        <v>256</v>
      </c>
      <c r="AL2480">
        <v>0.11550000000000001</v>
      </c>
      <c r="AM2480">
        <v>0.99450000000000005</v>
      </c>
      <c r="AN2480">
        <v>1</v>
      </c>
      <c r="AO2480">
        <f>Data[[#This Row],[labeller_confidence_score]]-Data[[#This Row],[cytodiffusion_classification_confidence]]</f>
        <v>5.4999999999999494E-3</v>
      </c>
    </row>
    <row r="2481" spans="1:41" x14ac:dyDescent="0.3">
      <c r="A2481" t="s">
        <v>2554</v>
      </c>
      <c r="B2481" t="s">
        <v>62</v>
      </c>
      <c r="C2481">
        <v>0</v>
      </c>
      <c r="D2481" t="s">
        <v>50</v>
      </c>
      <c r="E2481">
        <v>9.19</v>
      </c>
      <c r="F2481">
        <v>76.3</v>
      </c>
      <c r="G2481">
        <v>0.71599999999999997</v>
      </c>
      <c r="H2481">
        <v>0.20100000000000001</v>
      </c>
      <c r="I2481">
        <f>Data[[#This Row],[nucleus_area_pct]]/Data[[#This Row],[cytoplasm_ratio]]</f>
        <v>379.60199004975118</v>
      </c>
      <c r="J2481">
        <v>0.88</v>
      </c>
      <c r="K2481">
        <v>0.17799999999999999</v>
      </c>
      <c r="L2481">
        <v>0.87</v>
      </c>
      <c r="M2481">
        <v>1.1000000000000001</v>
      </c>
      <c r="N2481">
        <v>0.92800000000000005</v>
      </c>
      <c r="O2481">
        <v>355</v>
      </c>
      <c r="P2481">
        <v>67</v>
      </c>
      <c r="Q2481">
        <v>185</v>
      </c>
      <c r="R2481">
        <v>152</v>
      </c>
      <c r="S2481">
        <v>178</v>
      </c>
      <c r="T2481">
        <f>(Data[[#This Row],[mean_r]]/256)*100</f>
        <v>72.265625</v>
      </c>
      <c r="U2481">
        <f>(Data[[#This Row],[mean_g]]/256)*100</f>
        <v>59.375</v>
      </c>
      <c r="V2481">
        <f>(Data[[#This Row],[mean_b]]/256)*100</f>
        <v>69.53125</v>
      </c>
      <c r="W2481">
        <v>0.61</v>
      </c>
      <c r="X2481" t="s">
        <v>51</v>
      </c>
      <c r="Y2481" t="s">
        <v>40</v>
      </c>
      <c r="Z2481">
        <v>12488</v>
      </c>
      <c r="AA2481">
        <v>4.37</v>
      </c>
      <c r="AB2481">
        <v>13.1</v>
      </c>
      <c r="AC2481">
        <v>37.799999999999997</v>
      </c>
      <c r="AD2481">
        <v>138978</v>
      </c>
      <c r="AE2481">
        <v>98.4</v>
      </c>
      <c r="AF2481">
        <v>32.299999999999997</v>
      </c>
      <c r="AG2481" t="s">
        <v>41</v>
      </c>
      <c r="AH2481" t="s">
        <v>47</v>
      </c>
      <c r="AI2481" t="s">
        <v>52</v>
      </c>
      <c r="AJ2481">
        <v>40</v>
      </c>
      <c r="AK2481">
        <v>512</v>
      </c>
      <c r="AL2481">
        <v>5.3800000000000001E-2</v>
      </c>
      <c r="AM2481">
        <v>1</v>
      </c>
      <c r="AN2481">
        <v>0.93240000000000001</v>
      </c>
      <c r="AO2481">
        <f>Data[[#This Row],[labeller_confidence_score]]-Data[[#This Row],[cytodiffusion_classification_confidence]]</f>
        <v>-6.7599999999999993E-2</v>
      </c>
    </row>
    <row r="2482" spans="1:41" x14ac:dyDescent="0.3">
      <c r="A2482" t="s">
        <v>2555</v>
      </c>
      <c r="B2482" t="s">
        <v>120</v>
      </c>
      <c r="C2482">
        <v>1</v>
      </c>
      <c r="D2482" t="s">
        <v>104</v>
      </c>
      <c r="E2482">
        <v>5.37</v>
      </c>
      <c r="F2482">
        <v>0</v>
      </c>
      <c r="G2482">
        <v>0</v>
      </c>
      <c r="H2482">
        <v>1</v>
      </c>
      <c r="I2482">
        <f>Data[[#This Row],[nucleus_area_pct]]/Data[[#This Row],[cytoplasm_ratio]]</f>
        <v>0</v>
      </c>
      <c r="J2482">
        <v>1</v>
      </c>
      <c r="K2482">
        <v>0.11799999999999999</v>
      </c>
      <c r="L2482">
        <v>0.32</v>
      </c>
      <c r="M2482">
        <v>1</v>
      </c>
      <c r="N2482">
        <v>0.97499999999999998</v>
      </c>
      <c r="O2482">
        <v>159</v>
      </c>
      <c r="P2482">
        <v>32</v>
      </c>
      <c r="Q2482">
        <v>239</v>
      </c>
      <c r="R2482">
        <v>138</v>
      </c>
      <c r="S2482">
        <v>124</v>
      </c>
      <c r="T2482">
        <f>(Data[[#This Row],[mean_r]]/256)*100</f>
        <v>93.359375</v>
      </c>
      <c r="U2482">
        <f>(Data[[#This Row],[mean_g]]/256)*100</f>
        <v>53.90625</v>
      </c>
      <c r="V2482">
        <f>(Data[[#This Row],[mean_b]]/256)*100</f>
        <v>48.4375</v>
      </c>
      <c r="W2482">
        <v>0.60699999999999998</v>
      </c>
      <c r="X2482" t="s">
        <v>39</v>
      </c>
      <c r="Y2482" t="s">
        <v>40</v>
      </c>
      <c r="Z2482">
        <v>5990</v>
      </c>
      <c r="AA2482">
        <v>4.9400000000000004</v>
      </c>
      <c r="AB2482">
        <v>14.9</v>
      </c>
      <c r="AC2482">
        <v>42.6</v>
      </c>
      <c r="AD2482">
        <v>282967</v>
      </c>
      <c r="AE2482">
        <v>95.7</v>
      </c>
      <c r="AF2482">
        <v>33.700000000000003</v>
      </c>
      <c r="AG2482" t="s">
        <v>46</v>
      </c>
      <c r="AH2482" t="s">
        <v>47</v>
      </c>
      <c r="AI2482" t="s">
        <v>56</v>
      </c>
      <c r="AJ2482">
        <v>60</v>
      </c>
      <c r="AK2482">
        <v>512</v>
      </c>
      <c r="AL2482">
        <v>0.80310000000000004</v>
      </c>
      <c r="AM2482">
        <v>0.56540000000000001</v>
      </c>
      <c r="AN2482">
        <v>0.7732</v>
      </c>
      <c r="AO2482">
        <f>Data[[#This Row],[labeller_confidence_score]]-Data[[#This Row],[cytodiffusion_classification_confidence]]</f>
        <v>0.20779999999999998</v>
      </c>
    </row>
    <row r="2483" spans="1:41" x14ac:dyDescent="0.3">
      <c r="A2483" t="s">
        <v>2556</v>
      </c>
      <c r="B2483" t="s">
        <v>54</v>
      </c>
      <c r="C2483">
        <v>0</v>
      </c>
      <c r="D2483" t="s">
        <v>54</v>
      </c>
      <c r="E2483">
        <v>7.09</v>
      </c>
      <c r="F2483">
        <v>0</v>
      </c>
      <c r="G2483">
        <v>0</v>
      </c>
      <c r="H2483">
        <v>1</v>
      </c>
      <c r="I2483">
        <f>Data[[#This Row],[nucleus_area_pct]]/Data[[#This Row],[cytoplasm_ratio]]</f>
        <v>0</v>
      </c>
      <c r="J2483">
        <v>0.91600000000000004</v>
      </c>
      <c r="K2483">
        <v>0.24199999999999999</v>
      </c>
      <c r="L2483">
        <v>0.56999999999999995</v>
      </c>
      <c r="M2483">
        <v>1</v>
      </c>
      <c r="N2483">
        <v>0.94099999999999995</v>
      </c>
      <c r="O2483">
        <v>186</v>
      </c>
      <c r="P2483">
        <v>53</v>
      </c>
      <c r="Q2483">
        <v>229</v>
      </c>
      <c r="R2483">
        <v>126</v>
      </c>
      <c r="S2483">
        <v>121</v>
      </c>
      <c r="T2483">
        <f>(Data[[#This Row],[mean_r]]/256)*100</f>
        <v>89.453125</v>
      </c>
      <c r="U2483">
        <f>(Data[[#This Row],[mean_g]]/256)*100</f>
        <v>49.21875</v>
      </c>
      <c r="V2483">
        <f>(Data[[#This Row],[mean_b]]/256)*100</f>
        <v>47.265625</v>
      </c>
      <c r="W2483">
        <v>0.48699999999999999</v>
      </c>
      <c r="X2483" t="s">
        <v>63</v>
      </c>
      <c r="Y2483" t="s">
        <v>45</v>
      </c>
      <c r="Z2483">
        <v>6776</v>
      </c>
      <c r="AA2483">
        <v>4.16</v>
      </c>
      <c r="AB2483">
        <v>13.1</v>
      </c>
      <c r="AC2483">
        <v>42.1</v>
      </c>
      <c r="AD2483">
        <v>152199</v>
      </c>
      <c r="AE2483">
        <v>76.8</v>
      </c>
      <c r="AF2483">
        <v>33.700000000000003</v>
      </c>
      <c r="AG2483" t="s">
        <v>64</v>
      </c>
      <c r="AH2483" t="s">
        <v>42</v>
      </c>
      <c r="AI2483" t="s">
        <v>56</v>
      </c>
      <c r="AJ2483">
        <v>40</v>
      </c>
      <c r="AK2483">
        <v>360</v>
      </c>
      <c r="AL2483">
        <v>2.3199999999999998E-2</v>
      </c>
      <c r="AM2483">
        <v>0.82689999999999997</v>
      </c>
      <c r="AN2483">
        <v>0.86099999999999999</v>
      </c>
      <c r="AO2483">
        <f>Data[[#This Row],[labeller_confidence_score]]-Data[[#This Row],[cytodiffusion_classification_confidence]]</f>
        <v>3.4100000000000019E-2</v>
      </c>
    </row>
    <row r="2484" spans="1:41" x14ac:dyDescent="0.3">
      <c r="A2484" t="s">
        <v>2557</v>
      </c>
      <c r="B2484" t="s">
        <v>67</v>
      </c>
      <c r="C2484">
        <v>1</v>
      </c>
      <c r="D2484" t="s">
        <v>67</v>
      </c>
      <c r="E2484">
        <v>5.16</v>
      </c>
      <c r="F2484">
        <v>2.8</v>
      </c>
      <c r="G2484">
        <v>0.41499999999999998</v>
      </c>
      <c r="H2484">
        <v>0.60799999999999998</v>
      </c>
      <c r="I2484">
        <f>Data[[#This Row],[nucleus_area_pct]]/Data[[#This Row],[cytoplasm_ratio]]</f>
        <v>4.6052631578947363</v>
      </c>
      <c r="J2484">
        <v>0.33800000000000002</v>
      </c>
      <c r="K2484">
        <v>0.51</v>
      </c>
      <c r="L2484">
        <v>3.79</v>
      </c>
      <c r="M2484">
        <v>1.9</v>
      </c>
      <c r="N2484">
        <v>0.60599999999999998</v>
      </c>
      <c r="O2484">
        <v>279</v>
      </c>
      <c r="P2484">
        <v>76</v>
      </c>
      <c r="Q2484">
        <v>184</v>
      </c>
      <c r="R2484">
        <v>157</v>
      </c>
      <c r="S2484">
        <v>184</v>
      </c>
      <c r="T2484">
        <f>(Data[[#This Row],[mean_r]]/256)*100</f>
        <v>71.875</v>
      </c>
      <c r="U2484">
        <f>(Data[[#This Row],[mean_g]]/256)*100</f>
        <v>61.328125</v>
      </c>
      <c r="V2484">
        <f>(Data[[#This Row],[mean_b]]/256)*100</f>
        <v>71.875</v>
      </c>
      <c r="W2484">
        <v>0.434</v>
      </c>
      <c r="X2484" t="s">
        <v>51</v>
      </c>
      <c r="Y2484" t="s">
        <v>45</v>
      </c>
      <c r="Z2484">
        <v>9777</v>
      </c>
      <c r="AA2484">
        <v>3.61</v>
      </c>
      <c r="AB2484">
        <v>17.2</v>
      </c>
      <c r="AC2484">
        <v>30.4</v>
      </c>
      <c r="AD2484">
        <v>219608</v>
      </c>
      <c r="AE2484">
        <v>110.7</v>
      </c>
      <c r="AF2484">
        <v>34.4</v>
      </c>
      <c r="AG2484" t="s">
        <v>41</v>
      </c>
      <c r="AH2484" t="s">
        <v>42</v>
      </c>
      <c r="AI2484" t="s">
        <v>43</v>
      </c>
      <c r="AJ2484">
        <v>60</v>
      </c>
      <c r="AK2484">
        <v>512</v>
      </c>
      <c r="AL2484">
        <v>0.77829999999999999</v>
      </c>
      <c r="AM2484">
        <v>0.46860000000000002</v>
      </c>
      <c r="AN2484">
        <v>0.8044</v>
      </c>
      <c r="AO2484">
        <f>Data[[#This Row],[labeller_confidence_score]]-Data[[#This Row],[cytodiffusion_classification_confidence]]</f>
        <v>0.33579999999999999</v>
      </c>
    </row>
    <row r="2485" spans="1:41" x14ac:dyDescent="0.3">
      <c r="A2485" t="s">
        <v>2558</v>
      </c>
      <c r="B2485" t="s">
        <v>60</v>
      </c>
      <c r="C2485">
        <v>0</v>
      </c>
      <c r="D2485" t="s">
        <v>50</v>
      </c>
      <c r="E2485">
        <v>16.59</v>
      </c>
      <c r="F2485">
        <v>64.400000000000006</v>
      </c>
      <c r="G2485">
        <v>0.57299999999999995</v>
      </c>
      <c r="H2485">
        <v>0.25800000000000001</v>
      </c>
      <c r="I2485">
        <f>Data[[#This Row],[nucleus_area_pct]]/Data[[#This Row],[cytoplasm_ratio]]</f>
        <v>249.6124031007752</v>
      </c>
      <c r="J2485">
        <v>0.56399999999999995</v>
      </c>
      <c r="K2485">
        <v>0.61</v>
      </c>
      <c r="L2485">
        <v>2.25</v>
      </c>
      <c r="M2485">
        <v>1.2</v>
      </c>
      <c r="N2485">
        <v>0.72</v>
      </c>
      <c r="O2485">
        <v>612</v>
      </c>
      <c r="P2485">
        <v>93</v>
      </c>
      <c r="Q2485">
        <v>209</v>
      </c>
      <c r="R2485">
        <v>161</v>
      </c>
      <c r="S2485">
        <v>187</v>
      </c>
      <c r="T2485">
        <f>(Data[[#This Row],[mean_r]]/256)*100</f>
        <v>81.640625</v>
      </c>
      <c r="U2485">
        <f>(Data[[#This Row],[mean_g]]/256)*100</f>
        <v>62.890625</v>
      </c>
      <c r="V2485">
        <f>(Data[[#This Row],[mean_b]]/256)*100</f>
        <v>73.046875</v>
      </c>
      <c r="W2485">
        <v>0.64400000000000002</v>
      </c>
      <c r="X2485" t="s">
        <v>51</v>
      </c>
      <c r="Y2485" t="s">
        <v>40</v>
      </c>
      <c r="Z2485">
        <v>9259</v>
      </c>
      <c r="AA2485">
        <v>6.33</v>
      </c>
      <c r="AB2485">
        <v>11.7</v>
      </c>
      <c r="AC2485">
        <v>35.4</v>
      </c>
      <c r="AD2485">
        <v>87722</v>
      </c>
      <c r="AE2485">
        <v>80.7</v>
      </c>
      <c r="AF2485">
        <v>36</v>
      </c>
      <c r="AG2485" t="s">
        <v>41</v>
      </c>
      <c r="AH2485" t="s">
        <v>47</v>
      </c>
      <c r="AI2485" t="s">
        <v>56</v>
      </c>
      <c r="AJ2485">
        <v>60</v>
      </c>
      <c r="AK2485">
        <v>360</v>
      </c>
      <c r="AL2485">
        <v>0.14430000000000001</v>
      </c>
      <c r="AM2485">
        <v>0.95020000000000004</v>
      </c>
      <c r="AN2485">
        <v>0.7409</v>
      </c>
      <c r="AO2485">
        <f>Data[[#This Row],[labeller_confidence_score]]-Data[[#This Row],[cytodiffusion_classification_confidence]]</f>
        <v>-0.20930000000000004</v>
      </c>
    </row>
    <row r="2486" spans="1:41" x14ac:dyDescent="0.3">
      <c r="A2486" t="s">
        <v>2559</v>
      </c>
      <c r="B2486" t="s">
        <v>54</v>
      </c>
      <c r="C2486">
        <v>0</v>
      </c>
      <c r="D2486" t="s">
        <v>54</v>
      </c>
      <c r="E2486">
        <v>7.77</v>
      </c>
      <c r="F2486">
        <v>0</v>
      </c>
      <c r="G2486">
        <v>0</v>
      </c>
      <c r="H2486">
        <v>1</v>
      </c>
      <c r="I2486">
        <f>Data[[#This Row],[nucleus_area_pct]]/Data[[#This Row],[cytoplasm_ratio]]</f>
        <v>0</v>
      </c>
      <c r="J2486">
        <v>0.878</v>
      </c>
      <c r="K2486">
        <v>0.187</v>
      </c>
      <c r="L2486">
        <v>0.64</v>
      </c>
      <c r="M2486">
        <v>1</v>
      </c>
      <c r="N2486">
        <v>0.98099999999999998</v>
      </c>
      <c r="O2486">
        <v>216</v>
      </c>
      <c r="P2486">
        <v>43</v>
      </c>
      <c r="Q2486">
        <v>234</v>
      </c>
      <c r="R2486">
        <v>127</v>
      </c>
      <c r="S2486">
        <v>122</v>
      </c>
      <c r="T2486">
        <f>(Data[[#This Row],[mean_r]]/256)*100</f>
        <v>91.40625</v>
      </c>
      <c r="U2486">
        <f>(Data[[#This Row],[mean_g]]/256)*100</f>
        <v>49.609375</v>
      </c>
      <c r="V2486">
        <f>(Data[[#This Row],[mean_b]]/256)*100</f>
        <v>47.65625</v>
      </c>
      <c r="W2486">
        <v>0.498</v>
      </c>
      <c r="X2486" t="s">
        <v>63</v>
      </c>
      <c r="Y2486" t="s">
        <v>45</v>
      </c>
      <c r="Z2486">
        <v>1661</v>
      </c>
      <c r="AA2486">
        <v>5.68</v>
      </c>
      <c r="AB2486">
        <v>13.1</v>
      </c>
      <c r="AC2486">
        <v>28.7</v>
      </c>
      <c r="AD2486">
        <v>257955</v>
      </c>
      <c r="AE2486">
        <v>72.8</v>
      </c>
      <c r="AF2486">
        <v>33.700000000000003</v>
      </c>
      <c r="AG2486" t="s">
        <v>46</v>
      </c>
      <c r="AH2486" t="s">
        <v>42</v>
      </c>
      <c r="AI2486" t="s">
        <v>56</v>
      </c>
      <c r="AJ2486">
        <v>100</v>
      </c>
      <c r="AK2486">
        <v>256</v>
      </c>
      <c r="AL2486">
        <v>2.69E-2</v>
      </c>
      <c r="AM2486">
        <v>0.8871</v>
      </c>
      <c r="AN2486">
        <v>1</v>
      </c>
      <c r="AO2486">
        <f>Data[[#This Row],[labeller_confidence_score]]-Data[[#This Row],[cytodiffusion_classification_confidence]]</f>
        <v>0.1129</v>
      </c>
    </row>
    <row r="2487" spans="1:41" x14ac:dyDescent="0.3">
      <c r="A2487" t="s">
        <v>2560</v>
      </c>
      <c r="B2487" t="s">
        <v>49</v>
      </c>
      <c r="C2487">
        <v>0</v>
      </c>
      <c r="D2487" t="s">
        <v>50</v>
      </c>
      <c r="E2487">
        <v>10.71</v>
      </c>
      <c r="F2487">
        <v>50.9</v>
      </c>
      <c r="G2487">
        <v>0.61099999999999999</v>
      </c>
      <c r="H2487">
        <v>0.46100000000000002</v>
      </c>
      <c r="I2487">
        <f>Data[[#This Row],[nucleus_area_pct]]/Data[[#This Row],[cytoplasm_ratio]]</f>
        <v>110.41214750542298</v>
      </c>
      <c r="J2487">
        <v>0.77100000000000002</v>
      </c>
      <c r="K2487">
        <v>0.38</v>
      </c>
      <c r="L2487">
        <v>3.18</v>
      </c>
      <c r="M2487">
        <v>3.4</v>
      </c>
      <c r="N2487">
        <v>0.84599999999999997</v>
      </c>
      <c r="O2487">
        <v>442</v>
      </c>
      <c r="P2487">
        <v>59</v>
      </c>
      <c r="Q2487">
        <v>208</v>
      </c>
      <c r="R2487">
        <v>137</v>
      </c>
      <c r="S2487">
        <v>194</v>
      </c>
      <c r="T2487">
        <f>(Data[[#This Row],[mean_r]]/256)*100</f>
        <v>81.25</v>
      </c>
      <c r="U2487">
        <f>(Data[[#This Row],[mean_g]]/256)*100</f>
        <v>53.515625</v>
      </c>
      <c r="V2487">
        <f>(Data[[#This Row],[mean_b]]/256)*100</f>
        <v>75.78125</v>
      </c>
      <c r="W2487">
        <v>0.70399999999999996</v>
      </c>
      <c r="X2487" t="s">
        <v>63</v>
      </c>
      <c r="Y2487" t="s">
        <v>40</v>
      </c>
      <c r="Z2487">
        <v>5473</v>
      </c>
      <c r="AA2487">
        <v>4.62</v>
      </c>
      <c r="AB2487">
        <v>9.9</v>
      </c>
      <c r="AC2487">
        <v>36.299999999999997</v>
      </c>
      <c r="AD2487">
        <v>319272</v>
      </c>
      <c r="AE2487">
        <v>96.8</v>
      </c>
      <c r="AF2487">
        <v>33.5</v>
      </c>
      <c r="AG2487" t="s">
        <v>46</v>
      </c>
      <c r="AH2487" t="s">
        <v>42</v>
      </c>
      <c r="AI2487" t="s">
        <v>52</v>
      </c>
      <c r="AJ2487">
        <v>40</v>
      </c>
      <c r="AK2487">
        <v>224</v>
      </c>
      <c r="AL2487">
        <v>0.17799999999999999</v>
      </c>
      <c r="AM2487">
        <v>0.89270000000000005</v>
      </c>
      <c r="AN2487">
        <v>0.9194</v>
      </c>
      <c r="AO2487">
        <f>Data[[#This Row],[labeller_confidence_score]]-Data[[#This Row],[cytodiffusion_classification_confidence]]</f>
        <v>2.6699999999999946E-2</v>
      </c>
    </row>
    <row r="2488" spans="1:41" x14ac:dyDescent="0.3">
      <c r="A2488" t="s">
        <v>2561</v>
      </c>
      <c r="B2488" t="s">
        <v>62</v>
      </c>
      <c r="C2488">
        <v>0</v>
      </c>
      <c r="D2488" t="s">
        <v>50</v>
      </c>
      <c r="E2488">
        <v>9.81</v>
      </c>
      <c r="F2488">
        <v>73.400000000000006</v>
      </c>
      <c r="G2488">
        <v>0.57599999999999996</v>
      </c>
      <c r="H2488">
        <v>0.193</v>
      </c>
      <c r="I2488">
        <f>Data[[#This Row],[nucleus_area_pct]]/Data[[#This Row],[cytoplasm_ratio]]</f>
        <v>380.31088082901556</v>
      </c>
      <c r="J2488">
        <v>0.84899999999999998</v>
      </c>
      <c r="K2488">
        <v>0.158</v>
      </c>
      <c r="L2488">
        <v>0.8</v>
      </c>
      <c r="M2488">
        <v>1</v>
      </c>
      <c r="N2488">
        <v>0.871</v>
      </c>
      <c r="O2488">
        <v>244</v>
      </c>
      <c r="P2488">
        <v>48</v>
      </c>
      <c r="Q2488">
        <v>174</v>
      </c>
      <c r="R2488">
        <v>128</v>
      </c>
      <c r="S2488">
        <v>224</v>
      </c>
      <c r="T2488">
        <f>(Data[[#This Row],[mean_r]]/256)*100</f>
        <v>67.96875</v>
      </c>
      <c r="U2488">
        <f>(Data[[#This Row],[mean_g]]/256)*100</f>
        <v>50</v>
      </c>
      <c r="V2488">
        <f>(Data[[#This Row],[mean_b]]/256)*100</f>
        <v>87.5</v>
      </c>
      <c r="W2488">
        <v>0.71599999999999997</v>
      </c>
      <c r="X2488" t="s">
        <v>63</v>
      </c>
      <c r="Y2488" t="s">
        <v>45</v>
      </c>
      <c r="Z2488">
        <v>10811</v>
      </c>
      <c r="AA2488">
        <v>4.74</v>
      </c>
      <c r="AB2488">
        <v>15.5</v>
      </c>
      <c r="AC2488">
        <v>46.2</v>
      </c>
      <c r="AD2488">
        <v>267984</v>
      </c>
      <c r="AE2488">
        <v>84.2</v>
      </c>
      <c r="AF2488">
        <v>29.7</v>
      </c>
      <c r="AG2488" t="s">
        <v>46</v>
      </c>
      <c r="AH2488" t="s">
        <v>47</v>
      </c>
      <c r="AI2488" t="s">
        <v>52</v>
      </c>
      <c r="AJ2488">
        <v>60</v>
      </c>
      <c r="AK2488">
        <v>224</v>
      </c>
      <c r="AL2488">
        <v>2.5999999999999999E-2</v>
      </c>
      <c r="AM2488">
        <v>0.85289999999999999</v>
      </c>
      <c r="AN2488">
        <v>0.81540000000000001</v>
      </c>
      <c r="AO2488">
        <f>Data[[#This Row],[labeller_confidence_score]]-Data[[#This Row],[cytodiffusion_classification_confidence]]</f>
        <v>-3.7499999999999978E-2</v>
      </c>
    </row>
    <row r="2489" spans="1:41" x14ac:dyDescent="0.3">
      <c r="A2489" t="s">
        <v>2562</v>
      </c>
      <c r="B2489" t="s">
        <v>89</v>
      </c>
      <c r="C2489">
        <v>1</v>
      </c>
      <c r="D2489" t="s">
        <v>38</v>
      </c>
      <c r="E2489">
        <v>12.02</v>
      </c>
      <c r="F2489">
        <v>61.1</v>
      </c>
      <c r="G2489">
        <v>0.58399999999999996</v>
      </c>
      <c r="H2489">
        <v>0.35299999999999998</v>
      </c>
      <c r="I2489">
        <f>Data[[#This Row],[nucleus_area_pct]]/Data[[#This Row],[cytoplasm_ratio]]</f>
        <v>173.08781869688386</v>
      </c>
      <c r="J2489">
        <v>0.73699999999999999</v>
      </c>
      <c r="K2489">
        <v>0.53400000000000003</v>
      </c>
      <c r="L2489">
        <v>4.9400000000000004</v>
      </c>
      <c r="M2489">
        <v>2.8</v>
      </c>
      <c r="N2489">
        <v>0.79400000000000004</v>
      </c>
      <c r="O2489">
        <v>428</v>
      </c>
      <c r="P2489">
        <v>76</v>
      </c>
      <c r="Q2489">
        <v>213</v>
      </c>
      <c r="R2489">
        <v>146</v>
      </c>
      <c r="S2489">
        <v>190</v>
      </c>
      <c r="T2489">
        <f>(Data[[#This Row],[mean_r]]/256)*100</f>
        <v>83.203125</v>
      </c>
      <c r="U2489">
        <f>(Data[[#This Row],[mean_g]]/256)*100</f>
        <v>57.03125</v>
      </c>
      <c r="V2489">
        <f>(Data[[#This Row],[mean_b]]/256)*100</f>
        <v>74.21875</v>
      </c>
      <c r="W2489">
        <v>0.76</v>
      </c>
      <c r="X2489" t="s">
        <v>51</v>
      </c>
      <c r="Y2489" t="s">
        <v>45</v>
      </c>
      <c r="Z2489">
        <v>11017</v>
      </c>
      <c r="AA2489">
        <v>4.9000000000000004</v>
      </c>
      <c r="AB2489">
        <v>13.1</v>
      </c>
      <c r="AC2489">
        <v>39.700000000000003</v>
      </c>
      <c r="AD2489">
        <v>126368</v>
      </c>
      <c r="AE2489">
        <v>81.8</v>
      </c>
      <c r="AF2489">
        <v>34</v>
      </c>
      <c r="AG2489" t="s">
        <v>46</v>
      </c>
      <c r="AH2489" t="s">
        <v>42</v>
      </c>
      <c r="AI2489" t="s">
        <v>52</v>
      </c>
      <c r="AJ2489">
        <v>100</v>
      </c>
      <c r="AK2489">
        <v>256</v>
      </c>
      <c r="AL2489">
        <v>0.6502</v>
      </c>
      <c r="AM2489">
        <v>0.87329999999999997</v>
      </c>
      <c r="AN2489">
        <v>0.6734</v>
      </c>
      <c r="AO2489">
        <f>Data[[#This Row],[labeller_confidence_score]]-Data[[#This Row],[cytodiffusion_classification_confidence]]</f>
        <v>-0.19989999999999997</v>
      </c>
    </row>
    <row r="2490" spans="1:41" x14ac:dyDescent="0.3">
      <c r="A2490" t="s">
        <v>2563</v>
      </c>
      <c r="B2490" t="s">
        <v>62</v>
      </c>
      <c r="C2490">
        <v>0</v>
      </c>
      <c r="D2490" t="s">
        <v>50</v>
      </c>
      <c r="E2490">
        <v>9.48</v>
      </c>
      <c r="F2490">
        <v>77.400000000000006</v>
      </c>
      <c r="G2490">
        <v>0.78900000000000003</v>
      </c>
      <c r="H2490">
        <v>0.17899999999999999</v>
      </c>
      <c r="I2490">
        <f>Data[[#This Row],[nucleus_area_pct]]/Data[[#This Row],[cytoplasm_ratio]]</f>
        <v>432.40223463687158</v>
      </c>
      <c r="J2490">
        <v>0.88300000000000001</v>
      </c>
      <c r="K2490">
        <v>0.32600000000000001</v>
      </c>
      <c r="L2490">
        <v>0.97</v>
      </c>
      <c r="M2490">
        <v>1</v>
      </c>
      <c r="N2490">
        <v>0.88200000000000001</v>
      </c>
      <c r="O2490">
        <v>301</v>
      </c>
      <c r="P2490">
        <v>59</v>
      </c>
      <c r="Q2490">
        <v>215</v>
      </c>
      <c r="R2490">
        <v>145</v>
      </c>
      <c r="S2490">
        <v>203</v>
      </c>
      <c r="T2490">
        <f>(Data[[#This Row],[mean_r]]/256)*100</f>
        <v>83.984375</v>
      </c>
      <c r="U2490">
        <f>(Data[[#This Row],[mean_g]]/256)*100</f>
        <v>56.640625</v>
      </c>
      <c r="V2490">
        <f>(Data[[#This Row],[mean_b]]/256)*100</f>
        <v>79.296875</v>
      </c>
      <c r="W2490">
        <v>0.79600000000000004</v>
      </c>
      <c r="X2490" t="s">
        <v>39</v>
      </c>
      <c r="Y2490" t="s">
        <v>45</v>
      </c>
      <c r="Z2490">
        <v>5905</v>
      </c>
      <c r="AA2490">
        <v>4.49</v>
      </c>
      <c r="AB2490">
        <v>10</v>
      </c>
      <c r="AC2490">
        <v>38</v>
      </c>
      <c r="AD2490">
        <v>240513</v>
      </c>
      <c r="AE2490">
        <v>92.7</v>
      </c>
      <c r="AF2490">
        <v>34.299999999999997</v>
      </c>
      <c r="AG2490" t="s">
        <v>64</v>
      </c>
      <c r="AH2490" t="s">
        <v>68</v>
      </c>
      <c r="AI2490" t="s">
        <v>52</v>
      </c>
      <c r="AJ2490">
        <v>100</v>
      </c>
      <c r="AK2490">
        <v>224</v>
      </c>
      <c r="AL2490">
        <v>4.24E-2</v>
      </c>
      <c r="AM2490">
        <v>0.82679999999999998</v>
      </c>
      <c r="AN2490">
        <v>0.85460000000000003</v>
      </c>
      <c r="AO2490">
        <f>Data[[#This Row],[labeller_confidence_score]]-Data[[#This Row],[cytodiffusion_classification_confidence]]</f>
        <v>2.7800000000000047E-2</v>
      </c>
    </row>
    <row r="2491" spans="1:41" x14ac:dyDescent="0.3">
      <c r="A2491" t="s">
        <v>2564</v>
      </c>
      <c r="B2491" t="s">
        <v>62</v>
      </c>
      <c r="C2491">
        <v>0</v>
      </c>
      <c r="D2491" t="s">
        <v>50</v>
      </c>
      <c r="E2491">
        <v>9.36</v>
      </c>
      <c r="F2491">
        <v>78.5</v>
      </c>
      <c r="G2491">
        <v>0.84399999999999997</v>
      </c>
      <c r="H2491">
        <v>0.28399999999999997</v>
      </c>
      <c r="I2491">
        <f>Data[[#This Row],[nucleus_area_pct]]/Data[[#This Row],[cytoplasm_ratio]]</f>
        <v>276.4084507042254</v>
      </c>
      <c r="J2491">
        <v>0.874</v>
      </c>
      <c r="K2491">
        <v>0.22700000000000001</v>
      </c>
      <c r="L2491">
        <v>0.92</v>
      </c>
      <c r="M2491">
        <v>1</v>
      </c>
      <c r="N2491">
        <v>0.96</v>
      </c>
      <c r="O2491">
        <v>330</v>
      </c>
      <c r="P2491">
        <v>56</v>
      </c>
      <c r="Q2491">
        <v>205</v>
      </c>
      <c r="R2491">
        <v>166</v>
      </c>
      <c r="S2491">
        <v>189</v>
      </c>
      <c r="T2491">
        <f>(Data[[#This Row],[mean_r]]/256)*100</f>
        <v>80.078125</v>
      </c>
      <c r="U2491">
        <f>(Data[[#This Row],[mean_g]]/256)*100</f>
        <v>64.84375</v>
      </c>
      <c r="V2491">
        <f>(Data[[#This Row],[mean_b]]/256)*100</f>
        <v>73.828125</v>
      </c>
      <c r="W2491">
        <v>0.64200000000000002</v>
      </c>
      <c r="X2491" t="s">
        <v>51</v>
      </c>
      <c r="Y2491" t="s">
        <v>40</v>
      </c>
      <c r="Z2491">
        <v>8723</v>
      </c>
      <c r="AA2491">
        <v>5.27</v>
      </c>
      <c r="AB2491">
        <v>14.7</v>
      </c>
      <c r="AC2491">
        <v>47.5</v>
      </c>
      <c r="AD2491">
        <v>416458</v>
      </c>
      <c r="AE2491">
        <v>87.9</v>
      </c>
      <c r="AF2491">
        <v>31.5</v>
      </c>
      <c r="AG2491" t="s">
        <v>46</v>
      </c>
      <c r="AH2491" t="s">
        <v>47</v>
      </c>
      <c r="AI2491" t="s">
        <v>56</v>
      </c>
      <c r="AJ2491">
        <v>60</v>
      </c>
      <c r="AK2491">
        <v>360</v>
      </c>
      <c r="AL2491">
        <v>8.7099999999999997E-2</v>
      </c>
      <c r="AM2491">
        <v>0.83950000000000002</v>
      </c>
      <c r="AN2491">
        <v>0.84560000000000002</v>
      </c>
      <c r="AO2491">
        <f>Data[[#This Row],[labeller_confidence_score]]-Data[[#This Row],[cytodiffusion_classification_confidence]]</f>
        <v>6.0999999999999943E-3</v>
      </c>
    </row>
    <row r="2492" spans="1:41" x14ac:dyDescent="0.3">
      <c r="A2492" t="s">
        <v>2565</v>
      </c>
      <c r="B2492" t="s">
        <v>49</v>
      </c>
      <c r="C2492">
        <v>0</v>
      </c>
      <c r="D2492" t="s">
        <v>50</v>
      </c>
      <c r="E2492">
        <v>11.1</v>
      </c>
      <c r="F2492">
        <v>63.9</v>
      </c>
      <c r="G2492">
        <v>0.56999999999999995</v>
      </c>
      <c r="H2492">
        <v>0.57099999999999995</v>
      </c>
      <c r="I2492">
        <f>Data[[#This Row],[nucleus_area_pct]]/Data[[#This Row],[cytoplasm_ratio]]</f>
        <v>111.90893169877408</v>
      </c>
      <c r="J2492">
        <v>0.79100000000000004</v>
      </c>
      <c r="K2492">
        <v>0.36</v>
      </c>
      <c r="L2492">
        <v>3.89</v>
      </c>
      <c r="M2492">
        <v>3.7</v>
      </c>
      <c r="N2492">
        <v>0.82699999999999996</v>
      </c>
      <c r="O2492">
        <v>359</v>
      </c>
      <c r="P2492">
        <v>77</v>
      </c>
      <c r="Q2492">
        <v>202</v>
      </c>
      <c r="R2492">
        <v>153</v>
      </c>
      <c r="S2492">
        <v>177</v>
      </c>
      <c r="T2492">
        <f>(Data[[#This Row],[mean_r]]/256)*100</f>
        <v>78.90625</v>
      </c>
      <c r="U2492">
        <f>(Data[[#This Row],[mean_g]]/256)*100</f>
        <v>59.765625</v>
      </c>
      <c r="V2492">
        <f>(Data[[#This Row],[mean_b]]/256)*100</f>
        <v>69.140625</v>
      </c>
      <c r="W2492">
        <v>0.68100000000000005</v>
      </c>
      <c r="X2492" t="s">
        <v>39</v>
      </c>
      <c r="Y2492" t="s">
        <v>40</v>
      </c>
      <c r="Z2492">
        <v>3161</v>
      </c>
      <c r="AA2492">
        <v>4.49</v>
      </c>
      <c r="AB2492">
        <v>13.6</v>
      </c>
      <c r="AC2492">
        <v>36.700000000000003</v>
      </c>
      <c r="AD2492">
        <v>270564</v>
      </c>
      <c r="AE2492">
        <v>81.8</v>
      </c>
      <c r="AF2492">
        <v>32.9</v>
      </c>
      <c r="AG2492" t="s">
        <v>64</v>
      </c>
      <c r="AH2492" t="s">
        <v>68</v>
      </c>
      <c r="AI2492" t="s">
        <v>56</v>
      </c>
      <c r="AJ2492">
        <v>40</v>
      </c>
      <c r="AK2492">
        <v>360</v>
      </c>
      <c r="AL2492">
        <v>0.13750000000000001</v>
      </c>
      <c r="AM2492">
        <v>0.9395</v>
      </c>
      <c r="AN2492">
        <v>0.95389999999999997</v>
      </c>
      <c r="AO2492">
        <f>Data[[#This Row],[labeller_confidence_score]]-Data[[#This Row],[cytodiffusion_classification_confidence]]</f>
        <v>1.4399999999999968E-2</v>
      </c>
    </row>
    <row r="2493" spans="1:41" x14ac:dyDescent="0.3">
      <c r="A2493" t="s">
        <v>2566</v>
      </c>
      <c r="B2493" t="s">
        <v>49</v>
      </c>
      <c r="C2493">
        <v>0</v>
      </c>
      <c r="D2493" t="s">
        <v>50</v>
      </c>
      <c r="E2493">
        <v>15.24</v>
      </c>
      <c r="F2493">
        <v>54.6</v>
      </c>
      <c r="G2493">
        <v>0.625</v>
      </c>
      <c r="H2493">
        <v>0.42199999999999999</v>
      </c>
      <c r="I2493">
        <f>Data[[#This Row],[nucleus_area_pct]]/Data[[#This Row],[cytoplasm_ratio]]</f>
        <v>129.38388625592418</v>
      </c>
      <c r="J2493">
        <v>0.82699999999999996</v>
      </c>
      <c r="K2493">
        <v>0.45500000000000002</v>
      </c>
      <c r="L2493">
        <v>3.38</v>
      </c>
      <c r="M2493">
        <v>4.5</v>
      </c>
      <c r="N2493">
        <v>0.77600000000000002</v>
      </c>
      <c r="O2493">
        <v>395</v>
      </c>
      <c r="P2493">
        <v>73</v>
      </c>
      <c r="Q2493">
        <v>223</v>
      </c>
      <c r="R2493">
        <v>162</v>
      </c>
      <c r="S2493">
        <v>204</v>
      </c>
      <c r="T2493">
        <f>(Data[[#This Row],[mean_r]]/256)*100</f>
        <v>87.109375</v>
      </c>
      <c r="U2493">
        <f>(Data[[#This Row],[mean_g]]/256)*100</f>
        <v>63.28125</v>
      </c>
      <c r="V2493">
        <f>(Data[[#This Row],[mean_b]]/256)*100</f>
        <v>79.6875</v>
      </c>
      <c r="W2493">
        <v>0.60399999999999998</v>
      </c>
      <c r="X2493" t="s">
        <v>51</v>
      </c>
      <c r="Y2493" t="s">
        <v>40</v>
      </c>
      <c r="Z2493">
        <v>4148</v>
      </c>
      <c r="AA2493">
        <v>4.97</v>
      </c>
      <c r="AB2493">
        <v>15.8</v>
      </c>
      <c r="AC2493">
        <v>39.4</v>
      </c>
      <c r="AD2493">
        <v>173092</v>
      </c>
      <c r="AE2493">
        <v>91.3</v>
      </c>
      <c r="AF2493">
        <v>32.5</v>
      </c>
      <c r="AG2493" t="s">
        <v>41</v>
      </c>
      <c r="AH2493" t="s">
        <v>42</v>
      </c>
      <c r="AI2493" t="s">
        <v>56</v>
      </c>
      <c r="AJ2493">
        <v>100</v>
      </c>
      <c r="AK2493">
        <v>224</v>
      </c>
      <c r="AL2493">
        <v>0.1348</v>
      </c>
      <c r="AM2493">
        <v>0.81200000000000006</v>
      </c>
      <c r="AN2493">
        <v>0.89780000000000004</v>
      </c>
      <c r="AO2493">
        <f>Data[[#This Row],[labeller_confidence_score]]-Data[[#This Row],[cytodiffusion_classification_confidence]]</f>
        <v>8.5799999999999987E-2</v>
      </c>
    </row>
    <row r="2494" spans="1:41" x14ac:dyDescent="0.3">
      <c r="A2494" t="s">
        <v>2567</v>
      </c>
      <c r="B2494" t="s">
        <v>49</v>
      </c>
      <c r="C2494">
        <v>0</v>
      </c>
      <c r="D2494" t="s">
        <v>50</v>
      </c>
      <c r="E2494">
        <v>9.8699999999999992</v>
      </c>
      <c r="F2494">
        <v>58.2</v>
      </c>
      <c r="G2494">
        <v>0.496</v>
      </c>
      <c r="H2494">
        <v>0.38400000000000001</v>
      </c>
      <c r="I2494">
        <f>Data[[#This Row],[nucleus_area_pct]]/Data[[#This Row],[cytoplasm_ratio]]</f>
        <v>151.5625</v>
      </c>
      <c r="J2494">
        <v>0.71399999999999997</v>
      </c>
      <c r="K2494">
        <v>0.41499999999999998</v>
      </c>
      <c r="L2494">
        <v>3.09</v>
      </c>
      <c r="M2494">
        <v>2.5</v>
      </c>
      <c r="N2494">
        <v>0.84399999999999997</v>
      </c>
      <c r="O2494">
        <v>348</v>
      </c>
      <c r="P2494">
        <v>73</v>
      </c>
      <c r="Q2494">
        <v>213</v>
      </c>
      <c r="R2494">
        <v>173</v>
      </c>
      <c r="S2494">
        <v>211</v>
      </c>
      <c r="T2494">
        <f>(Data[[#This Row],[mean_r]]/256)*100</f>
        <v>83.203125</v>
      </c>
      <c r="U2494">
        <f>(Data[[#This Row],[mean_g]]/256)*100</f>
        <v>67.578125</v>
      </c>
      <c r="V2494">
        <f>(Data[[#This Row],[mean_b]]/256)*100</f>
        <v>82.421875</v>
      </c>
      <c r="W2494">
        <v>0.55400000000000005</v>
      </c>
      <c r="X2494" t="s">
        <v>39</v>
      </c>
      <c r="Y2494" t="s">
        <v>40</v>
      </c>
      <c r="Z2494">
        <v>6868</v>
      </c>
      <c r="AA2494">
        <v>4.07</v>
      </c>
      <c r="AB2494">
        <v>13.6</v>
      </c>
      <c r="AC2494">
        <v>41.3</v>
      </c>
      <c r="AD2494">
        <v>243889</v>
      </c>
      <c r="AE2494">
        <v>93.5</v>
      </c>
      <c r="AF2494">
        <v>34.200000000000003</v>
      </c>
      <c r="AG2494" t="s">
        <v>46</v>
      </c>
      <c r="AH2494" t="s">
        <v>68</v>
      </c>
      <c r="AI2494" t="s">
        <v>56</v>
      </c>
      <c r="AJ2494">
        <v>100</v>
      </c>
      <c r="AK2494">
        <v>224</v>
      </c>
      <c r="AL2494">
        <v>4.9599999999999998E-2</v>
      </c>
      <c r="AM2494">
        <v>0.97619999999999996</v>
      </c>
      <c r="AN2494">
        <v>0.91200000000000003</v>
      </c>
      <c r="AO2494">
        <f>Data[[#This Row],[labeller_confidence_score]]-Data[[#This Row],[cytodiffusion_classification_confidence]]</f>
        <v>-6.4199999999999924E-2</v>
      </c>
    </row>
    <row r="2495" spans="1:41" x14ac:dyDescent="0.3">
      <c r="A2495" t="s">
        <v>2568</v>
      </c>
      <c r="B2495" t="s">
        <v>49</v>
      </c>
      <c r="C2495">
        <v>0</v>
      </c>
      <c r="D2495" t="s">
        <v>50</v>
      </c>
      <c r="E2495">
        <v>12.6</v>
      </c>
      <c r="F2495">
        <v>56.4</v>
      </c>
      <c r="G2495">
        <v>0.55200000000000005</v>
      </c>
      <c r="H2495">
        <v>0.51200000000000001</v>
      </c>
      <c r="I2495">
        <f>Data[[#This Row],[nucleus_area_pct]]/Data[[#This Row],[cytoplasm_ratio]]</f>
        <v>110.15625</v>
      </c>
      <c r="J2495">
        <v>0.70799999999999996</v>
      </c>
      <c r="K2495">
        <v>0.51100000000000001</v>
      </c>
      <c r="L2495">
        <v>3.65</v>
      </c>
      <c r="M2495">
        <v>3.5</v>
      </c>
      <c r="N2495">
        <v>0.81299999999999994</v>
      </c>
      <c r="O2495">
        <v>444</v>
      </c>
      <c r="P2495">
        <v>84</v>
      </c>
      <c r="Q2495">
        <v>211</v>
      </c>
      <c r="R2495">
        <v>162</v>
      </c>
      <c r="S2495">
        <v>185</v>
      </c>
      <c r="T2495">
        <f>(Data[[#This Row],[mean_r]]/256)*100</f>
        <v>82.421875</v>
      </c>
      <c r="U2495">
        <f>(Data[[#This Row],[mean_g]]/256)*100</f>
        <v>63.28125</v>
      </c>
      <c r="V2495">
        <f>(Data[[#This Row],[mean_b]]/256)*100</f>
        <v>72.265625</v>
      </c>
      <c r="W2495">
        <v>0.77500000000000002</v>
      </c>
      <c r="X2495" t="s">
        <v>39</v>
      </c>
      <c r="Y2495" t="s">
        <v>45</v>
      </c>
      <c r="Z2495">
        <v>6077</v>
      </c>
      <c r="AA2495">
        <v>4.3099999999999996</v>
      </c>
      <c r="AB2495">
        <v>11.3</v>
      </c>
      <c r="AC2495">
        <v>49</v>
      </c>
      <c r="AD2495">
        <v>163236</v>
      </c>
      <c r="AE2495">
        <v>65.900000000000006</v>
      </c>
      <c r="AF2495">
        <v>34.4</v>
      </c>
      <c r="AG2495" t="s">
        <v>46</v>
      </c>
      <c r="AH2495" t="s">
        <v>47</v>
      </c>
      <c r="AI2495" t="s">
        <v>52</v>
      </c>
      <c r="AJ2495">
        <v>100</v>
      </c>
      <c r="AK2495">
        <v>224</v>
      </c>
      <c r="AL2495">
        <v>0.14799999999999999</v>
      </c>
      <c r="AM2495">
        <v>0.91</v>
      </c>
      <c r="AN2495">
        <v>0.88009999999999999</v>
      </c>
      <c r="AO2495">
        <f>Data[[#This Row],[labeller_confidence_score]]-Data[[#This Row],[cytodiffusion_classification_confidence]]</f>
        <v>-2.9900000000000038E-2</v>
      </c>
    </row>
    <row r="2496" spans="1:41" x14ac:dyDescent="0.3">
      <c r="A2496" t="s">
        <v>2569</v>
      </c>
      <c r="B2496" t="s">
        <v>62</v>
      </c>
      <c r="C2496">
        <v>0</v>
      </c>
      <c r="D2496" t="s">
        <v>50</v>
      </c>
      <c r="E2496">
        <v>8.61</v>
      </c>
      <c r="F2496">
        <v>83</v>
      </c>
      <c r="G2496">
        <v>1</v>
      </c>
      <c r="H2496">
        <v>0.22</v>
      </c>
      <c r="I2496">
        <f>Data[[#This Row],[nucleus_area_pct]]/Data[[#This Row],[cytoplasm_ratio]]</f>
        <v>377.27272727272725</v>
      </c>
      <c r="J2496">
        <v>0.84799999999999998</v>
      </c>
      <c r="K2496">
        <v>0.105</v>
      </c>
      <c r="L2496">
        <v>0.59</v>
      </c>
      <c r="M2496">
        <v>1</v>
      </c>
      <c r="N2496">
        <v>0.93200000000000005</v>
      </c>
      <c r="O2496">
        <v>223</v>
      </c>
      <c r="P2496">
        <v>59</v>
      </c>
      <c r="Q2496">
        <v>184</v>
      </c>
      <c r="R2496">
        <v>143</v>
      </c>
      <c r="S2496">
        <v>202</v>
      </c>
      <c r="T2496">
        <f>(Data[[#This Row],[mean_r]]/256)*100</f>
        <v>71.875</v>
      </c>
      <c r="U2496">
        <f>(Data[[#This Row],[mean_g]]/256)*100</f>
        <v>55.859375</v>
      </c>
      <c r="V2496">
        <f>(Data[[#This Row],[mean_b]]/256)*100</f>
        <v>78.90625</v>
      </c>
      <c r="W2496">
        <v>0.67500000000000004</v>
      </c>
      <c r="X2496" t="s">
        <v>39</v>
      </c>
      <c r="Y2496" t="s">
        <v>45</v>
      </c>
      <c r="Z2496">
        <v>10275</v>
      </c>
      <c r="AA2496">
        <v>5.16</v>
      </c>
      <c r="AB2496">
        <v>15.2</v>
      </c>
      <c r="AC2496">
        <v>44</v>
      </c>
      <c r="AD2496">
        <v>235798</v>
      </c>
      <c r="AE2496">
        <v>101</v>
      </c>
      <c r="AF2496">
        <v>34</v>
      </c>
      <c r="AG2496" t="s">
        <v>46</v>
      </c>
      <c r="AH2496" t="s">
        <v>42</v>
      </c>
      <c r="AI2496" t="s">
        <v>56</v>
      </c>
      <c r="AJ2496">
        <v>100</v>
      </c>
      <c r="AK2496">
        <v>256</v>
      </c>
      <c r="AL2496">
        <v>6.9699999999999998E-2</v>
      </c>
      <c r="AM2496">
        <v>0.84</v>
      </c>
      <c r="AN2496">
        <v>0.86460000000000004</v>
      </c>
      <c r="AO2496">
        <f>Data[[#This Row],[labeller_confidence_score]]-Data[[#This Row],[cytodiffusion_classification_confidence]]</f>
        <v>2.4600000000000066E-2</v>
      </c>
    </row>
    <row r="2497" spans="1:41" x14ac:dyDescent="0.3">
      <c r="A2497" t="s">
        <v>2570</v>
      </c>
      <c r="B2497" t="s">
        <v>49</v>
      </c>
      <c r="C2497">
        <v>0</v>
      </c>
      <c r="D2497" t="s">
        <v>50</v>
      </c>
      <c r="E2497">
        <v>11.4</v>
      </c>
      <c r="F2497">
        <v>53.9</v>
      </c>
      <c r="G2497">
        <v>0.44900000000000001</v>
      </c>
      <c r="H2497">
        <v>0.46300000000000002</v>
      </c>
      <c r="I2497">
        <f>Data[[#This Row],[nucleus_area_pct]]/Data[[#This Row],[cytoplasm_ratio]]</f>
        <v>116.41468682505399</v>
      </c>
      <c r="J2497">
        <v>0.79400000000000004</v>
      </c>
      <c r="K2497">
        <v>0.46800000000000003</v>
      </c>
      <c r="L2497">
        <v>3.12</v>
      </c>
      <c r="M2497">
        <v>3.3</v>
      </c>
      <c r="N2497">
        <v>0.74199999999999999</v>
      </c>
      <c r="O2497">
        <v>475</v>
      </c>
      <c r="P2497">
        <v>79</v>
      </c>
      <c r="Q2497">
        <v>210</v>
      </c>
      <c r="R2497">
        <v>140</v>
      </c>
      <c r="S2497">
        <v>166</v>
      </c>
      <c r="T2497">
        <f>(Data[[#This Row],[mean_r]]/256)*100</f>
        <v>82.03125</v>
      </c>
      <c r="U2497">
        <f>(Data[[#This Row],[mean_g]]/256)*100</f>
        <v>54.6875</v>
      </c>
      <c r="V2497">
        <f>(Data[[#This Row],[mean_b]]/256)*100</f>
        <v>64.84375</v>
      </c>
      <c r="W2497">
        <v>0.61199999999999999</v>
      </c>
      <c r="X2497" t="s">
        <v>63</v>
      </c>
      <c r="Y2497" t="s">
        <v>40</v>
      </c>
      <c r="Z2497">
        <v>9413</v>
      </c>
      <c r="AA2497">
        <v>4.46</v>
      </c>
      <c r="AB2497">
        <v>15.3</v>
      </c>
      <c r="AC2497">
        <v>45.2</v>
      </c>
      <c r="AD2497">
        <v>240182</v>
      </c>
      <c r="AE2497">
        <v>71.2</v>
      </c>
      <c r="AF2497">
        <v>32.700000000000003</v>
      </c>
      <c r="AG2497" t="s">
        <v>64</v>
      </c>
      <c r="AH2497" t="s">
        <v>47</v>
      </c>
      <c r="AI2497" t="s">
        <v>43</v>
      </c>
      <c r="AJ2497">
        <v>100</v>
      </c>
      <c r="AK2497">
        <v>256</v>
      </c>
      <c r="AL2497">
        <v>0</v>
      </c>
      <c r="AM2497">
        <v>0.95660000000000001</v>
      </c>
      <c r="AN2497">
        <v>0.94079999999999997</v>
      </c>
      <c r="AO2497">
        <f>Data[[#This Row],[labeller_confidence_score]]-Data[[#This Row],[cytodiffusion_classification_confidence]]</f>
        <v>-1.5800000000000036E-2</v>
      </c>
    </row>
    <row r="2498" spans="1:41" x14ac:dyDescent="0.3">
      <c r="A2498" t="s">
        <v>2571</v>
      </c>
      <c r="B2498" t="s">
        <v>49</v>
      </c>
      <c r="C2498">
        <v>0</v>
      </c>
      <c r="D2498" t="s">
        <v>50</v>
      </c>
      <c r="E2498">
        <v>10.83</v>
      </c>
      <c r="F2498">
        <v>58.8</v>
      </c>
      <c r="G2498">
        <v>0.51400000000000001</v>
      </c>
      <c r="H2498">
        <v>0.44500000000000001</v>
      </c>
      <c r="I2498">
        <f>Data[[#This Row],[nucleus_area_pct]]/Data[[#This Row],[cytoplasm_ratio]]</f>
        <v>132.13483146067415</v>
      </c>
      <c r="J2498">
        <v>0.75600000000000001</v>
      </c>
      <c r="K2498">
        <v>0.315</v>
      </c>
      <c r="L2498">
        <v>3.56</v>
      </c>
      <c r="M2498">
        <v>3.3</v>
      </c>
      <c r="N2498">
        <v>0.748</v>
      </c>
      <c r="O2498">
        <v>447</v>
      </c>
      <c r="P2498">
        <v>62</v>
      </c>
      <c r="Q2498">
        <v>192</v>
      </c>
      <c r="R2498">
        <v>177</v>
      </c>
      <c r="S2498">
        <v>167</v>
      </c>
      <c r="T2498">
        <f>(Data[[#This Row],[mean_r]]/256)*100</f>
        <v>75</v>
      </c>
      <c r="U2498">
        <f>(Data[[#This Row],[mean_g]]/256)*100</f>
        <v>69.140625</v>
      </c>
      <c r="V2498">
        <f>(Data[[#This Row],[mean_b]]/256)*100</f>
        <v>65.234375</v>
      </c>
      <c r="W2498">
        <v>0.48799999999999999</v>
      </c>
      <c r="X2498" t="s">
        <v>63</v>
      </c>
      <c r="Y2498" t="s">
        <v>40</v>
      </c>
      <c r="Z2498">
        <v>8557</v>
      </c>
      <c r="AA2498">
        <v>4.45</v>
      </c>
      <c r="AB2498">
        <v>12.4</v>
      </c>
      <c r="AC2498">
        <v>41.7</v>
      </c>
      <c r="AD2498">
        <v>417738</v>
      </c>
      <c r="AE2498">
        <v>94.8</v>
      </c>
      <c r="AF2498">
        <v>30.8</v>
      </c>
      <c r="AG2498" t="s">
        <v>64</v>
      </c>
      <c r="AH2498" t="s">
        <v>47</v>
      </c>
      <c r="AI2498" t="s">
        <v>52</v>
      </c>
      <c r="AJ2498">
        <v>100</v>
      </c>
      <c r="AK2498">
        <v>224</v>
      </c>
      <c r="AL2498">
        <v>9.6299999999999997E-2</v>
      </c>
      <c r="AM2498">
        <v>0.93049999999999999</v>
      </c>
      <c r="AN2498">
        <v>0.8881</v>
      </c>
      <c r="AO2498">
        <f>Data[[#This Row],[labeller_confidence_score]]-Data[[#This Row],[cytodiffusion_classification_confidence]]</f>
        <v>-4.2399999999999993E-2</v>
      </c>
    </row>
    <row r="2499" spans="1:41" x14ac:dyDescent="0.3">
      <c r="A2499" t="s">
        <v>2572</v>
      </c>
      <c r="B2499" t="s">
        <v>85</v>
      </c>
      <c r="C2499">
        <v>0</v>
      </c>
      <c r="D2499" t="s">
        <v>50</v>
      </c>
      <c r="E2499">
        <v>10.99</v>
      </c>
      <c r="F2499">
        <v>61.2</v>
      </c>
      <c r="G2499">
        <v>0.72799999999999998</v>
      </c>
      <c r="H2499">
        <v>0.35199999999999998</v>
      </c>
      <c r="I2499">
        <f>Data[[#This Row],[nucleus_area_pct]]/Data[[#This Row],[cytoplasm_ratio]]</f>
        <v>173.86363636363637</v>
      </c>
      <c r="J2499">
        <v>0.74399999999999999</v>
      </c>
      <c r="K2499">
        <v>0.33200000000000002</v>
      </c>
      <c r="L2499">
        <v>4.75</v>
      </c>
      <c r="M2499">
        <v>1.9</v>
      </c>
      <c r="N2499">
        <v>0.73</v>
      </c>
      <c r="O2499">
        <v>368</v>
      </c>
      <c r="P2499">
        <v>64</v>
      </c>
      <c r="Q2499">
        <v>189</v>
      </c>
      <c r="R2499">
        <v>153</v>
      </c>
      <c r="S2499">
        <v>186</v>
      </c>
      <c r="T2499">
        <f>(Data[[#This Row],[mean_r]]/256)*100</f>
        <v>73.828125</v>
      </c>
      <c r="U2499">
        <f>(Data[[#This Row],[mean_g]]/256)*100</f>
        <v>59.765625</v>
      </c>
      <c r="V2499">
        <f>(Data[[#This Row],[mean_b]]/256)*100</f>
        <v>72.65625</v>
      </c>
      <c r="W2499">
        <v>0.71199999999999997</v>
      </c>
      <c r="X2499" t="s">
        <v>63</v>
      </c>
      <c r="Y2499" t="s">
        <v>45</v>
      </c>
      <c r="Z2499">
        <v>12796</v>
      </c>
      <c r="AA2499">
        <v>4.24</v>
      </c>
      <c r="AB2499">
        <v>15.1</v>
      </c>
      <c r="AC2499">
        <v>47.3</v>
      </c>
      <c r="AD2499">
        <v>270236</v>
      </c>
      <c r="AE2499">
        <v>94.7</v>
      </c>
      <c r="AF2499">
        <v>34.299999999999997</v>
      </c>
      <c r="AG2499" t="s">
        <v>64</v>
      </c>
      <c r="AH2499" t="s">
        <v>47</v>
      </c>
      <c r="AI2499" t="s">
        <v>56</v>
      </c>
      <c r="AJ2499">
        <v>100</v>
      </c>
      <c r="AK2499">
        <v>224</v>
      </c>
      <c r="AL2499">
        <v>0.1348</v>
      </c>
      <c r="AM2499">
        <v>0.87029999999999996</v>
      </c>
      <c r="AN2499">
        <v>1</v>
      </c>
      <c r="AO2499">
        <f>Data[[#This Row],[labeller_confidence_score]]-Data[[#This Row],[cytodiffusion_classification_confidence]]</f>
        <v>0.12970000000000004</v>
      </c>
    </row>
    <row r="2500" spans="1:41" x14ac:dyDescent="0.3">
      <c r="A2500" t="s">
        <v>2573</v>
      </c>
      <c r="B2500" t="s">
        <v>49</v>
      </c>
      <c r="C2500">
        <v>0</v>
      </c>
      <c r="D2500" t="s">
        <v>50</v>
      </c>
      <c r="E2500">
        <v>11.55</v>
      </c>
      <c r="F2500">
        <v>54.4</v>
      </c>
      <c r="G2500">
        <v>0.46700000000000003</v>
      </c>
      <c r="H2500">
        <v>0.375</v>
      </c>
      <c r="I2500">
        <f>Data[[#This Row],[nucleus_area_pct]]/Data[[#This Row],[cytoplasm_ratio]]</f>
        <v>145.06666666666666</v>
      </c>
      <c r="J2500">
        <v>0.79400000000000004</v>
      </c>
      <c r="K2500">
        <v>0.318</v>
      </c>
      <c r="L2500">
        <v>3.82</v>
      </c>
      <c r="M2500">
        <v>2.6</v>
      </c>
      <c r="N2500">
        <v>0.84399999999999997</v>
      </c>
      <c r="O2500">
        <v>369</v>
      </c>
      <c r="P2500">
        <v>65</v>
      </c>
      <c r="Q2500">
        <v>218</v>
      </c>
      <c r="R2500">
        <v>149</v>
      </c>
      <c r="S2500">
        <v>177</v>
      </c>
      <c r="T2500">
        <f>(Data[[#This Row],[mean_r]]/256)*100</f>
        <v>85.15625</v>
      </c>
      <c r="U2500">
        <f>(Data[[#This Row],[mean_g]]/256)*100</f>
        <v>58.203125</v>
      </c>
      <c r="V2500">
        <f>(Data[[#This Row],[mean_b]]/256)*100</f>
        <v>69.140625</v>
      </c>
      <c r="W2500">
        <v>0.59299999999999997</v>
      </c>
      <c r="X2500" t="s">
        <v>51</v>
      </c>
      <c r="Y2500" t="s">
        <v>45</v>
      </c>
      <c r="Z2500">
        <v>11462</v>
      </c>
      <c r="AA2500">
        <v>5.77</v>
      </c>
      <c r="AB2500">
        <v>11</v>
      </c>
      <c r="AC2500">
        <v>45.9</v>
      </c>
      <c r="AD2500">
        <v>321038</v>
      </c>
      <c r="AE2500">
        <v>80</v>
      </c>
      <c r="AF2500">
        <v>32.5</v>
      </c>
      <c r="AG2500" t="s">
        <v>46</v>
      </c>
      <c r="AH2500" t="s">
        <v>47</v>
      </c>
      <c r="AI2500" t="s">
        <v>56</v>
      </c>
      <c r="AJ2500">
        <v>60</v>
      </c>
      <c r="AK2500">
        <v>512</v>
      </c>
      <c r="AL2500">
        <v>0.13969999999999999</v>
      </c>
      <c r="AM2500">
        <v>0.8296</v>
      </c>
      <c r="AN2500">
        <v>0.94030000000000002</v>
      </c>
      <c r="AO2500">
        <f>Data[[#This Row],[labeller_confidence_score]]-Data[[#This Row],[cytodiffusion_classification_confidence]]</f>
        <v>0.11070000000000002</v>
      </c>
    </row>
    <row r="2501" spans="1:41" x14ac:dyDescent="0.3">
      <c r="A2501" t="s">
        <v>2574</v>
      </c>
      <c r="B2501" t="s">
        <v>54</v>
      </c>
      <c r="C2501">
        <v>0</v>
      </c>
      <c r="D2501" t="s">
        <v>54</v>
      </c>
      <c r="E2501">
        <v>7.56</v>
      </c>
      <c r="F2501">
        <v>0</v>
      </c>
      <c r="G2501">
        <v>0</v>
      </c>
      <c r="H2501">
        <v>1</v>
      </c>
      <c r="I2501">
        <f>Data[[#This Row],[nucleus_area_pct]]/Data[[#This Row],[cytoplasm_ratio]]</f>
        <v>0</v>
      </c>
      <c r="J2501">
        <v>0.85599999999999998</v>
      </c>
      <c r="K2501">
        <v>0.113</v>
      </c>
      <c r="L2501">
        <v>0.46</v>
      </c>
      <c r="M2501">
        <v>1</v>
      </c>
      <c r="N2501">
        <v>0.9</v>
      </c>
      <c r="O2501">
        <v>207</v>
      </c>
      <c r="P2501">
        <v>47</v>
      </c>
      <c r="Q2501">
        <v>238</v>
      </c>
      <c r="R2501">
        <v>121</v>
      </c>
      <c r="S2501">
        <v>139</v>
      </c>
      <c r="T2501">
        <f>(Data[[#This Row],[mean_r]]/256)*100</f>
        <v>92.96875</v>
      </c>
      <c r="U2501">
        <f>(Data[[#This Row],[mean_g]]/256)*100</f>
        <v>47.265625</v>
      </c>
      <c r="V2501">
        <f>(Data[[#This Row],[mean_b]]/256)*100</f>
        <v>54.296875</v>
      </c>
      <c r="W2501">
        <v>0.44900000000000001</v>
      </c>
      <c r="X2501" t="s">
        <v>51</v>
      </c>
      <c r="Y2501" t="s">
        <v>45</v>
      </c>
      <c r="Z2501">
        <v>5620</v>
      </c>
      <c r="AA2501">
        <v>4.22</v>
      </c>
      <c r="AB2501">
        <v>13.8</v>
      </c>
      <c r="AC2501">
        <v>32.6</v>
      </c>
      <c r="AD2501">
        <v>163376</v>
      </c>
      <c r="AE2501">
        <v>89.4</v>
      </c>
      <c r="AF2501">
        <v>33.299999999999997</v>
      </c>
      <c r="AG2501" t="s">
        <v>64</v>
      </c>
      <c r="AH2501" t="s">
        <v>68</v>
      </c>
      <c r="AI2501" t="s">
        <v>52</v>
      </c>
      <c r="AJ2501">
        <v>100</v>
      </c>
      <c r="AK2501">
        <v>224</v>
      </c>
      <c r="AL2501">
        <v>6.8699999999999997E-2</v>
      </c>
      <c r="AM2501">
        <v>0.95389999999999997</v>
      </c>
      <c r="AN2501">
        <v>0.88770000000000004</v>
      </c>
      <c r="AO2501">
        <f>Data[[#This Row],[labeller_confidence_score]]-Data[[#This Row],[cytodiffusion_classification_confidence]]</f>
        <v>-6.6199999999999926E-2</v>
      </c>
    </row>
    <row r="2502" spans="1:41" x14ac:dyDescent="0.3">
      <c r="A2502" t="s">
        <v>2575</v>
      </c>
      <c r="B2502" t="s">
        <v>89</v>
      </c>
      <c r="C2502">
        <v>1</v>
      </c>
      <c r="D2502" t="s">
        <v>38</v>
      </c>
      <c r="E2502">
        <v>12.25</v>
      </c>
      <c r="F2502">
        <v>62.5</v>
      </c>
      <c r="G2502">
        <v>0.68799999999999994</v>
      </c>
      <c r="H2502">
        <v>0.55100000000000005</v>
      </c>
      <c r="I2502">
        <f>Data[[#This Row],[nucleus_area_pct]]/Data[[#This Row],[cytoplasm_ratio]]</f>
        <v>113.43012704174228</v>
      </c>
      <c r="J2502">
        <v>0.77300000000000002</v>
      </c>
      <c r="K2502">
        <v>0.434</v>
      </c>
      <c r="L2502">
        <v>4.9400000000000004</v>
      </c>
      <c r="M2502">
        <v>3.1</v>
      </c>
      <c r="N2502">
        <v>0.79</v>
      </c>
      <c r="O2502">
        <v>408</v>
      </c>
      <c r="P2502">
        <v>58</v>
      </c>
      <c r="Q2502">
        <v>231</v>
      </c>
      <c r="R2502">
        <v>149</v>
      </c>
      <c r="S2502">
        <v>176</v>
      </c>
      <c r="T2502">
        <f>(Data[[#This Row],[mean_r]]/256)*100</f>
        <v>90.234375</v>
      </c>
      <c r="U2502">
        <f>(Data[[#This Row],[mean_g]]/256)*100</f>
        <v>58.203125</v>
      </c>
      <c r="V2502">
        <f>(Data[[#This Row],[mean_b]]/256)*100</f>
        <v>68.75</v>
      </c>
      <c r="W2502">
        <v>0.66100000000000003</v>
      </c>
      <c r="X2502" t="s">
        <v>39</v>
      </c>
      <c r="Y2502" t="s">
        <v>45</v>
      </c>
      <c r="Z2502">
        <v>6588</v>
      </c>
      <c r="AA2502">
        <v>5.63</v>
      </c>
      <c r="AB2502">
        <v>17</v>
      </c>
      <c r="AC2502">
        <v>53.7</v>
      </c>
      <c r="AD2502">
        <v>290411</v>
      </c>
      <c r="AE2502">
        <v>85.4</v>
      </c>
      <c r="AF2502">
        <v>35.299999999999997</v>
      </c>
      <c r="AG2502" t="s">
        <v>46</v>
      </c>
      <c r="AH2502" t="s">
        <v>68</v>
      </c>
      <c r="AI2502" t="s">
        <v>56</v>
      </c>
      <c r="AJ2502">
        <v>60</v>
      </c>
      <c r="AK2502">
        <v>224</v>
      </c>
      <c r="AL2502">
        <v>0.77910000000000001</v>
      </c>
      <c r="AM2502">
        <v>0.44259999999999999</v>
      </c>
      <c r="AN2502">
        <v>0.80310000000000004</v>
      </c>
      <c r="AO2502">
        <f>Data[[#This Row],[labeller_confidence_score]]-Data[[#This Row],[cytodiffusion_classification_confidence]]</f>
        <v>0.36050000000000004</v>
      </c>
    </row>
    <row r="2503" spans="1:41" x14ac:dyDescent="0.3">
      <c r="A2503" t="s">
        <v>2576</v>
      </c>
      <c r="B2503" t="s">
        <v>58</v>
      </c>
      <c r="C2503">
        <v>1</v>
      </c>
      <c r="D2503" t="s">
        <v>38</v>
      </c>
      <c r="E2503">
        <v>15.69</v>
      </c>
      <c r="F2503">
        <v>62</v>
      </c>
      <c r="G2503">
        <v>0.69499999999999995</v>
      </c>
      <c r="H2503">
        <v>0.23400000000000001</v>
      </c>
      <c r="I2503">
        <f>Data[[#This Row],[nucleus_area_pct]]/Data[[#This Row],[cytoplasm_ratio]]</f>
        <v>264.95726495726495</v>
      </c>
      <c r="J2503">
        <v>0.90100000000000002</v>
      </c>
      <c r="K2503">
        <v>0.48199999999999998</v>
      </c>
      <c r="L2503">
        <v>1.68</v>
      </c>
      <c r="M2503">
        <v>1.3</v>
      </c>
      <c r="N2503">
        <v>0.81899999999999995</v>
      </c>
      <c r="O2503">
        <v>674</v>
      </c>
      <c r="P2503">
        <v>106</v>
      </c>
      <c r="Q2503">
        <v>196</v>
      </c>
      <c r="R2503">
        <v>140</v>
      </c>
      <c r="S2503">
        <v>164</v>
      </c>
      <c r="T2503">
        <f>(Data[[#This Row],[mean_r]]/256)*100</f>
        <v>76.5625</v>
      </c>
      <c r="U2503">
        <f>(Data[[#This Row],[mean_g]]/256)*100</f>
        <v>54.6875</v>
      </c>
      <c r="V2503">
        <f>(Data[[#This Row],[mean_b]]/256)*100</f>
        <v>64.0625</v>
      </c>
      <c r="W2503">
        <v>0.77600000000000002</v>
      </c>
      <c r="X2503" t="s">
        <v>51</v>
      </c>
      <c r="Y2503" t="s">
        <v>40</v>
      </c>
      <c r="Z2503">
        <v>4566</v>
      </c>
      <c r="AA2503">
        <v>6.14</v>
      </c>
      <c r="AB2503">
        <v>13.7</v>
      </c>
      <c r="AC2503">
        <v>34.5</v>
      </c>
      <c r="AD2503">
        <v>340653</v>
      </c>
      <c r="AE2503">
        <v>87.8</v>
      </c>
      <c r="AF2503">
        <v>33.799999999999997</v>
      </c>
      <c r="AG2503" t="s">
        <v>64</v>
      </c>
      <c r="AH2503" t="s">
        <v>47</v>
      </c>
      <c r="AI2503" t="s">
        <v>56</v>
      </c>
      <c r="AJ2503">
        <v>100</v>
      </c>
      <c r="AK2503">
        <v>256</v>
      </c>
      <c r="AL2503">
        <v>0.88429999999999997</v>
      </c>
      <c r="AM2503">
        <v>0.71199999999999997</v>
      </c>
      <c r="AN2503">
        <v>0.60580000000000001</v>
      </c>
      <c r="AO2503">
        <f>Data[[#This Row],[labeller_confidence_score]]-Data[[#This Row],[cytodiffusion_classification_confidence]]</f>
        <v>-0.10619999999999996</v>
      </c>
    </row>
    <row r="2504" spans="1:41" x14ac:dyDescent="0.3">
      <c r="A2504" t="s">
        <v>2577</v>
      </c>
      <c r="B2504" t="s">
        <v>58</v>
      </c>
      <c r="C2504">
        <v>1</v>
      </c>
      <c r="D2504" t="s">
        <v>38</v>
      </c>
      <c r="E2504">
        <v>13.16</v>
      </c>
      <c r="F2504">
        <v>62.8</v>
      </c>
      <c r="G2504">
        <v>0.82099999999999995</v>
      </c>
      <c r="H2504">
        <v>0.19700000000000001</v>
      </c>
      <c r="I2504">
        <f>Data[[#This Row],[nucleus_area_pct]]/Data[[#This Row],[cytoplasm_ratio]]</f>
        <v>318.78172588832484</v>
      </c>
      <c r="J2504">
        <v>0.67800000000000005</v>
      </c>
      <c r="K2504">
        <v>0.155</v>
      </c>
      <c r="L2504">
        <v>1.63</v>
      </c>
      <c r="M2504">
        <v>1</v>
      </c>
      <c r="N2504">
        <v>0.93</v>
      </c>
      <c r="O2504">
        <v>474</v>
      </c>
      <c r="P2504">
        <v>87</v>
      </c>
      <c r="Q2504">
        <v>180</v>
      </c>
      <c r="R2504">
        <v>163</v>
      </c>
      <c r="S2504">
        <v>165</v>
      </c>
      <c r="T2504">
        <f>(Data[[#This Row],[mean_r]]/256)*100</f>
        <v>70.3125</v>
      </c>
      <c r="U2504">
        <f>(Data[[#This Row],[mean_g]]/256)*100</f>
        <v>63.671875</v>
      </c>
      <c r="V2504">
        <f>(Data[[#This Row],[mean_b]]/256)*100</f>
        <v>64.453125</v>
      </c>
      <c r="W2504">
        <v>0.68700000000000006</v>
      </c>
      <c r="X2504" t="s">
        <v>63</v>
      </c>
      <c r="Y2504" t="s">
        <v>40</v>
      </c>
      <c r="Z2504">
        <v>2709</v>
      </c>
      <c r="AA2504">
        <v>5.41</v>
      </c>
      <c r="AB2504">
        <v>14.5</v>
      </c>
      <c r="AC2504">
        <v>46</v>
      </c>
      <c r="AD2504">
        <v>275180</v>
      </c>
      <c r="AE2504">
        <v>77.2</v>
      </c>
      <c r="AF2504">
        <v>31.7</v>
      </c>
      <c r="AG2504" t="s">
        <v>41</v>
      </c>
      <c r="AH2504" t="s">
        <v>42</v>
      </c>
      <c r="AI2504" t="s">
        <v>43</v>
      </c>
      <c r="AJ2504">
        <v>100</v>
      </c>
      <c r="AK2504">
        <v>512</v>
      </c>
      <c r="AL2504">
        <v>0.85360000000000003</v>
      </c>
      <c r="AM2504">
        <v>0.65820000000000001</v>
      </c>
      <c r="AN2504">
        <v>0.75180000000000002</v>
      </c>
      <c r="AO2504">
        <f>Data[[#This Row],[labeller_confidence_score]]-Data[[#This Row],[cytodiffusion_classification_confidence]]</f>
        <v>9.3600000000000017E-2</v>
      </c>
    </row>
    <row r="2505" spans="1:41" x14ac:dyDescent="0.3">
      <c r="A2505" t="s">
        <v>2578</v>
      </c>
      <c r="B2505" t="s">
        <v>89</v>
      </c>
      <c r="C2505">
        <v>1</v>
      </c>
      <c r="D2505" t="s">
        <v>38</v>
      </c>
      <c r="E2505">
        <v>13.11</v>
      </c>
      <c r="F2505">
        <v>58.9</v>
      </c>
      <c r="G2505">
        <v>0.65</v>
      </c>
      <c r="H2505">
        <v>0.48399999999999999</v>
      </c>
      <c r="I2505">
        <f>Data[[#This Row],[nucleus_area_pct]]/Data[[#This Row],[cytoplasm_ratio]]</f>
        <v>121.69421487603306</v>
      </c>
      <c r="J2505">
        <v>0.70599999999999996</v>
      </c>
      <c r="K2505">
        <v>0.52700000000000002</v>
      </c>
      <c r="L2505">
        <v>4.46</v>
      </c>
      <c r="M2505">
        <v>3.3</v>
      </c>
      <c r="N2505">
        <v>0.78</v>
      </c>
      <c r="O2505">
        <v>520</v>
      </c>
      <c r="P2505">
        <v>60</v>
      </c>
      <c r="Q2505">
        <v>188</v>
      </c>
      <c r="R2505">
        <v>163</v>
      </c>
      <c r="S2505">
        <v>177</v>
      </c>
      <c r="T2505">
        <f>(Data[[#This Row],[mean_r]]/256)*100</f>
        <v>73.4375</v>
      </c>
      <c r="U2505">
        <f>(Data[[#This Row],[mean_g]]/256)*100</f>
        <v>63.671875</v>
      </c>
      <c r="V2505">
        <f>(Data[[#This Row],[mean_b]]/256)*100</f>
        <v>69.140625</v>
      </c>
      <c r="W2505">
        <v>0.71199999999999997</v>
      </c>
      <c r="X2505" t="s">
        <v>39</v>
      </c>
      <c r="Y2505" t="s">
        <v>45</v>
      </c>
      <c r="Z2505">
        <v>10269</v>
      </c>
      <c r="AA2505">
        <v>5.85</v>
      </c>
      <c r="AB2505">
        <v>16</v>
      </c>
      <c r="AC2505">
        <v>46</v>
      </c>
      <c r="AD2505">
        <v>196182</v>
      </c>
      <c r="AE2505">
        <v>90.9</v>
      </c>
      <c r="AF2505">
        <v>34</v>
      </c>
      <c r="AG2505" t="s">
        <v>41</v>
      </c>
      <c r="AH2505" t="s">
        <v>47</v>
      </c>
      <c r="AI2505" t="s">
        <v>56</v>
      </c>
      <c r="AJ2505">
        <v>100</v>
      </c>
      <c r="AK2505">
        <v>256</v>
      </c>
      <c r="AL2505">
        <v>1</v>
      </c>
      <c r="AM2505">
        <v>0.73080000000000001</v>
      </c>
      <c r="AN2505">
        <v>0.91239999999999999</v>
      </c>
      <c r="AO2505">
        <f>Data[[#This Row],[labeller_confidence_score]]-Data[[#This Row],[cytodiffusion_classification_confidence]]</f>
        <v>0.18159999999999998</v>
      </c>
    </row>
    <row r="2506" spans="1:41" x14ac:dyDescent="0.3">
      <c r="A2506" t="s">
        <v>2579</v>
      </c>
      <c r="B2506" t="s">
        <v>62</v>
      </c>
      <c r="C2506">
        <v>0</v>
      </c>
      <c r="D2506" t="s">
        <v>50</v>
      </c>
      <c r="E2506">
        <v>8.94</v>
      </c>
      <c r="F2506">
        <v>81.7</v>
      </c>
      <c r="G2506">
        <v>0.83</v>
      </c>
      <c r="H2506">
        <v>0.16</v>
      </c>
      <c r="I2506">
        <f>Data[[#This Row],[nucleus_area_pct]]/Data[[#This Row],[cytoplasm_ratio]]</f>
        <v>510.625</v>
      </c>
      <c r="J2506">
        <v>0.85</v>
      </c>
      <c r="K2506">
        <v>0.28000000000000003</v>
      </c>
      <c r="L2506">
        <v>0.92</v>
      </c>
      <c r="M2506">
        <v>1.1000000000000001</v>
      </c>
      <c r="N2506">
        <v>0.88100000000000001</v>
      </c>
      <c r="O2506">
        <v>295</v>
      </c>
      <c r="P2506">
        <v>63</v>
      </c>
      <c r="Q2506">
        <v>168</v>
      </c>
      <c r="R2506">
        <v>165</v>
      </c>
      <c r="S2506">
        <v>210</v>
      </c>
      <c r="T2506">
        <f>(Data[[#This Row],[mean_r]]/256)*100</f>
        <v>65.625</v>
      </c>
      <c r="U2506">
        <f>(Data[[#This Row],[mean_g]]/256)*100</f>
        <v>64.453125</v>
      </c>
      <c r="V2506">
        <f>(Data[[#This Row],[mean_b]]/256)*100</f>
        <v>82.03125</v>
      </c>
      <c r="W2506">
        <v>0.70099999999999996</v>
      </c>
      <c r="X2506" t="s">
        <v>51</v>
      </c>
      <c r="Y2506" t="s">
        <v>40</v>
      </c>
      <c r="Z2506">
        <v>7864</v>
      </c>
      <c r="AA2506">
        <v>5.87</v>
      </c>
      <c r="AB2506">
        <v>13.4</v>
      </c>
      <c r="AC2506">
        <v>42.6</v>
      </c>
      <c r="AD2506">
        <v>315315</v>
      </c>
      <c r="AE2506">
        <v>91</v>
      </c>
      <c r="AF2506">
        <v>35.299999999999997</v>
      </c>
      <c r="AG2506" t="s">
        <v>46</v>
      </c>
      <c r="AH2506" t="s">
        <v>47</v>
      </c>
      <c r="AI2506" t="s">
        <v>52</v>
      </c>
      <c r="AJ2506">
        <v>40</v>
      </c>
      <c r="AK2506">
        <v>360</v>
      </c>
      <c r="AL2506">
        <v>0.1116</v>
      </c>
      <c r="AM2506">
        <v>0.88029999999999997</v>
      </c>
      <c r="AN2506">
        <v>0.87819999999999998</v>
      </c>
      <c r="AO2506">
        <f>Data[[#This Row],[labeller_confidence_score]]-Data[[#This Row],[cytodiffusion_classification_confidence]]</f>
        <v>-2.0999999999999908E-3</v>
      </c>
    </row>
    <row r="2507" spans="1:41" x14ac:dyDescent="0.3">
      <c r="A2507" t="s">
        <v>2580</v>
      </c>
      <c r="B2507" t="s">
        <v>81</v>
      </c>
      <c r="C2507">
        <v>1</v>
      </c>
      <c r="D2507" t="s">
        <v>82</v>
      </c>
      <c r="E2507">
        <v>18.55</v>
      </c>
      <c r="F2507">
        <v>86.1</v>
      </c>
      <c r="G2507">
        <v>0.45200000000000001</v>
      </c>
      <c r="H2507">
        <v>6.8000000000000005E-2</v>
      </c>
      <c r="I2507">
        <f>Data[[#This Row],[nucleus_area_pct]]/Data[[#This Row],[cytoplasm_ratio]]</f>
        <v>1266.1764705882351</v>
      </c>
      <c r="J2507">
        <v>0.82899999999999996</v>
      </c>
      <c r="K2507">
        <v>0.255</v>
      </c>
      <c r="L2507">
        <v>0.64</v>
      </c>
      <c r="M2507">
        <v>1</v>
      </c>
      <c r="N2507">
        <v>0.93600000000000005</v>
      </c>
      <c r="O2507">
        <v>636</v>
      </c>
      <c r="P2507">
        <v>116</v>
      </c>
      <c r="Q2507">
        <v>172</v>
      </c>
      <c r="R2507">
        <v>153</v>
      </c>
      <c r="S2507">
        <v>207</v>
      </c>
      <c r="T2507">
        <f>(Data[[#This Row],[mean_r]]/256)*100</f>
        <v>67.1875</v>
      </c>
      <c r="U2507">
        <f>(Data[[#This Row],[mean_g]]/256)*100</f>
        <v>59.765625</v>
      </c>
      <c r="V2507">
        <f>(Data[[#This Row],[mean_b]]/256)*100</f>
        <v>80.859375</v>
      </c>
      <c r="W2507">
        <v>0.49</v>
      </c>
      <c r="X2507" t="s">
        <v>39</v>
      </c>
      <c r="Y2507" t="s">
        <v>40</v>
      </c>
      <c r="Z2507">
        <v>8203</v>
      </c>
      <c r="AA2507">
        <v>5.15</v>
      </c>
      <c r="AB2507">
        <v>15.1</v>
      </c>
      <c r="AC2507">
        <v>47.2</v>
      </c>
      <c r="AD2507">
        <v>271236</v>
      </c>
      <c r="AE2507">
        <v>91.9</v>
      </c>
      <c r="AF2507">
        <v>35.6</v>
      </c>
      <c r="AG2507" t="s">
        <v>64</v>
      </c>
      <c r="AH2507" t="s">
        <v>42</v>
      </c>
      <c r="AI2507" t="s">
        <v>43</v>
      </c>
      <c r="AJ2507">
        <v>100</v>
      </c>
      <c r="AK2507">
        <v>360</v>
      </c>
      <c r="AL2507">
        <v>0.63749999999999996</v>
      </c>
      <c r="AM2507">
        <v>0.75819999999999999</v>
      </c>
      <c r="AN2507">
        <v>0.80100000000000005</v>
      </c>
      <c r="AO2507">
        <f>Data[[#This Row],[labeller_confidence_score]]-Data[[#This Row],[cytodiffusion_classification_confidence]]</f>
        <v>4.280000000000006E-2</v>
      </c>
    </row>
    <row r="2508" spans="1:41" x14ac:dyDescent="0.3">
      <c r="A2508" t="s">
        <v>2581</v>
      </c>
      <c r="B2508" t="s">
        <v>180</v>
      </c>
      <c r="C2508">
        <v>1</v>
      </c>
      <c r="D2508" t="s">
        <v>181</v>
      </c>
      <c r="E2508">
        <v>7.27</v>
      </c>
      <c r="F2508">
        <v>0</v>
      </c>
      <c r="G2508">
        <v>0</v>
      </c>
      <c r="H2508">
        <v>1</v>
      </c>
      <c r="I2508">
        <f>Data[[#This Row],[nucleus_area_pct]]/Data[[#This Row],[cytoplasm_ratio]]</f>
        <v>0</v>
      </c>
      <c r="J2508">
        <v>0.312</v>
      </c>
      <c r="K2508">
        <v>0.99</v>
      </c>
      <c r="L2508">
        <v>0.82</v>
      </c>
      <c r="M2508">
        <v>1</v>
      </c>
      <c r="N2508">
        <v>0.78400000000000003</v>
      </c>
      <c r="O2508">
        <v>146</v>
      </c>
      <c r="P2508">
        <v>61</v>
      </c>
      <c r="Q2508">
        <v>230</v>
      </c>
      <c r="R2508">
        <v>118</v>
      </c>
      <c r="S2508">
        <v>112</v>
      </c>
      <c r="T2508">
        <f>(Data[[#This Row],[mean_r]]/256)*100</f>
        <v>89.84375</v>
      </c>
      <c r="U2508">
        <f>(Data[[#This Row],[mean_g]]/256)*100</f>
        <v>46.09375</v>
      </c>
      <c r="V2508">
        <f>(Data[[#This Row],[mean_b]]/256)*100</f>
        <v>43.75</v>
      </c>
      <c r="W2508">
        <v>0.51900000000000002</v>
      </c>
      <c r="X2508" t="s">
        <v>39</v>
      </c>
      <c r="Y2508" t="s">
        <v>45</v>
      </c>
      <c r="Z2508">
        <v>6219</v>
      </c>
      <c r="AA2508">
        <v>5.62</v>
      </c>
      <c r="AB2508">
        <v>13.1</v>
      </c>
      <c r="AC2508">
        <v>40.799999999999997</v>
      </c>
      <c r="AD2508">
        <v>144360</v>
      </c>
      <c r="AE2508">
        <v>93.8</v>
      </c>
      <c r="AF2508">
        <v>32.6</v>
      </c>
      <c r="AG2508" t="s">
        <v>46</v>
      </c>
      <c r="AH2508" t="s">
        <v>42</v>
      </c>
      <c r="AI2508" t="s">
        <v>56</v>
      </c>
      <c r="AJ2508">
        <v>100</v>
      </c>
      <c r="AK2508">
        <v>256</v>
      </c>
      <c r="AL2508">
        <v>0.73309999999999997</v>
      </c>
      <c r="AM2508">
        <v>0.56469999999999998</v>
      </c>
      <c r="AN2508">
        <v>0.84819999999999995</v>
      </c>
      <c r="AO2508">
        <f>Data[[#This Row],[labeller_confidence_score]]-Data[[#This Row],[cytodiffusion_classification_confidence]]</f>
        <v>0.28349999999999997</v>
      </c>
    </row>
    <row r="2509" spans="1:41" x14ac:dyDescent="0.3">
      <c r="A2509" t="s">
        <v>2582</v>
      </c>
      <c r="B2509" t="s">
        <v>62</v>
      </c>
      <c r="C2509">
        <v>0</v>
      </c>
      <c r="D2509" t="s">
        <v>50</v>
      </c>
      <c r="E2509">
        <v>8.33</v>
      </c>
      <c r="F2509">
        <v>81.599999999999994</v>
      </c>
      <c r="G2509">
        <v>0.86699999999999999</v>
      </c>
      <c r="H2509">
        <v>0.152</v>
      </c>
      <c r="I2509">
        <f>Data[[#This Row],[nucleus_area_pct]]/Data[[#This Row],[cytoplasm_ratio]]</f>
        <v>536.84210526315792</v>
      </c>
      <c r="J2509">
        <v>0.873</v>
      </c>
      <c r="K2509">
        <v>0.318</v>
      </c>
      <c r="L2509">
        <v>1.04</v>
      </c>
      <c r="M2509">
        <v>1.1000000000000001</v>
      </c>
      <c r="N2509">
        <v>0.95499999999999996</v>
      </c>
      <c r="O2509">
        <v>242</v>
      </c>
      <c r="P2509">
        <v>50</v>
      </c>
      <c r="Q2509">
        <v>219</v>
      </c>
      <c r="R2509">
        <v>161</v>
      </c>
      <c r="S2509">
        <v>179</v>
      </c>
      <c r="T2509">
        <f>(Data[[#This Row],[mean_r]]/256)*100</f>
        <v>85.546875</v>
      </c>
      <c r="U2509">
        <f>(Data[[#This Row],[mean_g]]/256)*100</f>
        <v>62.890625</v>
      </c>
      <c r="V2509">
        <f>(Data[[#This Row],[mean_b]]/256)*100</f>
        <v>69.921875</v>
      </c>
      <c r="W2509">
        <v>0.65700000000000003</v>
      </c>
      <c r="X2509" t="s">
        <v>51</v>
      </c>
      <c r="Y2509" t="s">
        <v>40</v>
      </c>
      <c r="Z2509">
        <v>6499</v>
      </c>
      <c r="AA2509">
        <v>5.69</v>
      </c>
      <c r="AB2509">
        <v>13.1</v>
      </c>
      <c r="AC2509">
        <v>45.8</v>
      </c>
      <c r="AD2509">
        <v>214359</v>
      </c>
      <c r="AE2509">
        <v>73.400000000000006</v>
      </c>
      <c r="AF2509">
        <v>33.299999999999997</v>
      </c>
      <c r="AG2509" t="s">
        <v>64</v>
      </c>
      <c r="AH2509" t="s">
        <v>47</v>
      </c>
      <c r="AI2509" t="s">
        <v>52</v>
      </c>
      <c r="AJ2509">
        <v>40</v>
      </c>
      <c r="AK2509">
        <v>512</v>
      </c>
      <c r="AL2509">
        <v>0.1193</v>
      </c>
      <c r="AM2509">
        <v>0.91649999999999998</v>
      </c>
      <c r="AN2509">
        <v>0.94279999999999997</v>
      </c>
      <c r="AO2509">
        <f>Data[[#This Row],[labeller_confidence_score]]-Data[[#This Row],[cytodiffusion_classification_confidence]]</f>
        <v>2.629999999999999E-2</v>
      </c>
    </row>
    <row r="2510" spans="1:41" x14ac:dyDescent="0.3">
      <c r="A2510" t="s">
        <v>2583</v>
      </c>
      <c r="B2510" t="s">
        <v>54</v>
      </c>
      <c r="C2510">
        <v>0</v>
      </c>
      <c r="D2510" t="s">
        <v>54</v>
      </c>
      <c r="E2510">
        <v>7.22</v>
      </c>
      <c r="F2510">
        <v>0</v>
      </c>
      <c r="G2510">
        <v>0</v>
      </c>
      <c r="H2510">
        <v>1</v>
      </c>
      <c r="I2510">
        <f>Data[[#This Row],[nucleus_area_pct]]/Data[[#This Row],[cytoplasm_ratio]]</f>
        <v>0</v>
      </c>
      <c r="J2510">
        <v>0.85</v>
      </c>
      <c r="K2510">
        <v>0.216</v>
      </c>
      <c r="L2510">
        <v>0.5</v>
      </c>
      <c r="M2510">
        <v>1</v>
      </c>
      <c r="N2510">
        <v>0.92100000000000004</v>
      </c>
      <c r="O2510">
        <v>213</v>
      </c>
      <c r="P2510">
        <v>52</v>
      </c>
      <c r="Q2510">
        <v>236</v>
      </c>
      <c r="R2510">
        <v>151</v>
      </c>
      <c r="S2510">
        <v>145</v>
      </c>
      <c r="T2510">
        <f>(Data[[#This Row],[mean_r]]/256)*100</f>
        <v>92.1875</v>
      </c>
      <c r="U2510">
        <f>(Data[[#This Row],[mean_g]]/256)*100</f>
        <v>58.984375</v>
      </c>
      <c r="V2510">
        <f>(Data[[#This Row],[mean_b]]/256)*100</f>
        <v>56.640625</v>
      </c>
      <c r="W2510">
        <v>0.502</v>
      </c>
      <c r="X2510" t="s">
        <v>51</v>
      </c>
      <c r="Y2510" t="s">
        <v>45</v>
      </c>
      <c r="Z2510">
        <v>5643</v>
      </c>
      <c r="AA2510">
        <v>5.72</v>
      </c>
      <c r="AB2510">
        <v>12.3</v>
      </c>
      <c r="AC2510">
        <v>32.299999999999997</v>
      </c>
      <c r="AD2510">
        <v>305744</v>
      </c>
      <c r="AE2510">
        <v>83.7</v>
      </c>
      <c r="AF2510">
        <v>30.9</v>
      </c>
      <c r="AG2510" t="s">
        <v>46</v>
      </c>
      <c r="AH2510" t="s">
        <v>42</v>
      </c>
      <c r="AI2510" t="s">
        <v>43</v>
      </c>
      <c r="AJ2510">
        <v>40</v>
      </c>
      <c r="AK2510">
        <v>512</v>
      </c>
      <c r="AL2510">
        <v>0</v>
      </c>
      <c r="AM2510">
        <v>0.88490000000000002</v>
      </c>
      <c r="AN2510">
        <v>0.91169999999999995</v>
      </c>
      <c r="AO2510">
        <f>Data[[#This Row],[labeller_confidence_score]]-Data[[#This Row],[cytodiffusion_classification_confidence]]</f>
        <v>2.6799999999999935E-2</v>
      </c>
    </row>
    <row r="2511" spans="1:41" x14ac:dyDescent="0.3">
      <c r="A2511" t="s">
        <v>2584</v>
      </c>
      <c r="B2511" t="s">
        <v>85</v>
      </c>
      <c r="C2511">
        <v>0</v>
      </c>
      <c r="D2511" t="s">
        <v>50</v>
      </c>
      <c r="E2511">
        <v>10.61</v>
      </c>
      <c r="F2511">
        <v>56.7</v>
      </c>
      <c r="G2511">
        <v>0.73299999999999998</v>
      </c>
      <c r="H2511">
        <v>0.48899999999999999</v>
      </c>
      <c r="I2511">
        <f>Data[[#This Row],[nucleus_area_pct]]/Data[[#This Row],[cytoplasm_ratio]]</f>
        <v>115.95092024539878</v>
      </c>
      <c r="J2511">
        <v>0.72799999999999998</v>
      </c>
      <c r="K2511">
        <v>0.27900000000000003</v>
      </c>
      <c r="L2511">
        <v>5.2</v>
      </c>
      <c r="M2511">
        <v>1.7</v>
      </c>
      <c r="N2511">
        <v>0.78600000000000003</v>
      </c>
      <c r="O2511">
        <v>334</v>
      </c>
      <c r="P2511">
        <v>65</v>
      </c>
      <c r="Q2511">
        <v>184</v>
      </c>
      <c r="R2511">
        <v>135</v>
      </c>
      <c r="S2511">
        <v>203</v>
      </c>
      <c r="T2511">
        <f>(Data[[#This Row],[mean_r]]/256)*100</f>
        <v>71.875</v>
      </c>
      <c r="U2511">
        <f>(Data[[#This Row],[mean_g]]/256)*100</f>
        <v>52.734375</v>
      </c>
      <c r="V2511">
        <f>(Data[[#This Row],[mean_b]]/256)*100</f>
        <v>79.296875</v>
      </c>
      <c r="W2511">
        <v>0.77200000000000002</v>
      </c>
      <c r="X2511" t="s">
        <v>39</v>
      </c>
      <c r="Y2511" t="s">
        <v>45</v>
      </c>
      <c r="Z2511">
        <v>5723</v>
      </c>
      <c r="AA2511">
        <v>4.9800000000000004</v>
      </c>
      <c r="AB2511">
        <v>14</v>
      </c>
      <c r="AC2511">
        <v>46.1</v>
      </c>
      <c r="AD2511">
        <v>280240</v>
      </c>
      <c r="AE2511">
        <v>93.2</v>
      </c>
      <c r="AF2511">
        <v>33.299999999999997</v>
      </c>
      <c r="AG2511" t="s">
        <v>64</v>
      </c>
      <c r="AH2511" t="s">
        <v>47</v>
      </c>
      <c r="AI2511" t="s">
        <v>52</v>
      </c>
      <c r="AJ2511">
        <v>100</v>
      </c>
      <c r="AK2511">
        <v>224</v>
      </c>
      <c r="AL2511">
        <v>8.9999999999999993E-3</v>
      </c>
      <c r="AM2511">
        <v>0.91869999999999996</v>
      </c>
      <c r="AN2511">
        <v>0.82410000000000005</v>
      </c>
      <c r="AO2511">
        <f>Data[[#This Row],[labeller_confidence_score]]-Data[[#This Row],[cytodiffusion_classification_confidence]]</f>
        <v>-9.4599999999999906E-2</v>
      </c>
    </row>
    <row r="2512" spans="1:41" x14ac:dyDescent="0.3">
      <c r="A2512" t="s">
        <v>2585</v>
      </c>
      <c r="B2512" t="s">
        <v>103</v>
      </c>
      <c r="C2512">
        <v>1</v>
      </c>
      <c r="D2512" t="s">
        <v>104</v>
      </c>
      <c r="E2512">
        <v>4.09</v>
      </c>
      <c r="F2512">
        <v>0</v>
      </c>
      <c r="G2512">
        <v>0</v>
      </c>
      <c r="H2512">
        <v>1</v>
      </c>
      <c r="I2512">
        <f>Data[[#This Row],[nucleus_area_pct]]/Data[[#This Row],[cytoplasm_ratio]]</f>
        <v>0</v>
      </c>
      <c r="J2512">
        <v>0.38300000000000001</v>
      </c>
      <c r="K2512">
        <v>0.79</v>
      </c>
      <c r="L2512">
        <v>0.88</v>
      </c>
      <c r="M2512">
        <v>1</v>
      </c>
      <c r="N2512">
        <v>0.70599999999999996</v>
      </c>
      <c r="O2512">
        <v>78</v>
      </c>
      <c r="P2512">
        <v>41</v>
      </c>
      <c r="Q2512">
        <v>237</v>
      </c>
      <c r="R2512">
        <v>129</v>
      </c>
      <c r="S2512">
        <v>132</v>
      </c>
      <c r="T2512">
        <f>(Data[[#This Row],[mean_r]]/256)*100</f>
        <v>92.578125</v>
      </c>
      <c r="U2512">
        <f>(Data[[#This Row],[mean_g]]/256)*100</f>
        <v>50.390625</v>
      </c>
      <c r="V2512">
        <f>(Data[[#This Row],[mean_b]]/256)*100</f>
        <v>51.5625</v>
      </c>
      <c r="W2512">
        <v>0.51300000000000001</v>
      </c>
      <c r="X2512" t="s">
        <v>51</v>
      </c>
      <c r="Y2512" t="s">
        <v>40</v>
      </c>
      <c r="Z2512">
        <v>1242</v>
      </c>
      <c r="AA2512">
        <v>5.89</v>
      </c>
      <c r="AB2512">
        <v>12.5</v>
      </c>
      <c r="AC2512">
        <v>45.1</v>
      </c>
      <c r="AD2512">
        <v>217667</v>
      </c>
      <c r="AE2512">
        <v>100.6</v>
      </c>
      <c r="AF2512">
        <v>32.6</v>
      </c>
      <c r="AG2512" t="s">
        <v>41</v>
      </c>
      <c r="AH2512" t="s">
        <v>42</v>
      </c>
      <c r="AI2512" t="s">
        <v>52</v>
      </c>
      <c r="AJ2512">
        <v>100</v>
      </c>
      <c r="AK2512">
        <v>256</v>
      </c>
      <c r="AL2512">
        <v>0.84670000000000001</v>
      </c>
      <c r="AM2512">
        <v>0.74660000000000004</v>
      </c>
      <c r="AN2512">
        <v>0.71130000000000004</v>
      </c>
      <c r="AO2512">
        <f>Data[[#This Row],[labeller_confidence_score]]-Data[[#This Row],[cytodiffusion_classification_confidence]]</f>
        <v>-3.5299999999999998E-2</v>
      </c>
    </row>
    <row r="2513" spans="1:41" x14ac:dyDescent="0.3">
      <c r="A2513" t="s">
        <v>2586</v>
      </c>
      <c r="B2513" t="s">
        <v>110</v>
      </c>
      <c r="C2513">
        <v>1</v>
      </c>
      <c r="D2513" t="s">
        <v>104</v>
      </c>
      <c r="E2513">
        <v>8.74</v>
      </c>
      <c r="F2513">
        <v>0</v>
      </c>
      <c r="G2513">
        <v>0</v>
      </c>
      <c r="H2513">
        <v>1</v>
      </c>
      <c r="I2513">
        <f>Data[[#This Row],[nucleus_area_pct]]/Data[[#This Row],[cytoplasm_ratio]]</f>
        <v>0</v>
      </c>
      <c r="J2513">
        <v>0.871</v>
      </c>
      <c r="K2513">
        <v>0.17499999999999999</v>
      </c>
      <c r="L2513">
        <v>0.82</v>
      </c>
      <c r="M2513">
        <v>1</v>
      </c>
      <c r="N2513">
        <v>0.95499999999999996</v>
      </c>
      <c r="O2513">
        <v>173</v>
      </c>
      <c r="P2513">
        <v>49</v>
      </c>
      <c r="Q2513">
        <v>215</v>
      </c>
      <c r="R2513">
        <v>137</v>
      </c>
      <c r="S2513">
        <v>119</v>
      </c>
      <c r="T2513">
        <f>(Data[[#This Row],[mean_r]]/256)*100</f>
        <v>83.984375</v>
      </c>
      <c r="U2513">
        <f>(Data[[#This Row],[mean_g]]/256)*100</f>
        <v>53.515625</v>
      </c>
      <c r="V2513">
        <f>(Data[[#This Row],[mean_b]]/256)*100</f>
        <v>46.484375</v>
      </c>
      <c r="W2513">
        <v>0.432</v>
      </c>
      <c r="X2513" t="s">
        <v>51</v>
      </c>
      <c r="Y2513" t="s">
        <v>45</v>
      </c>
      <c r="Z2513">
        <v>2382</v>
      </c>
      <c r="AA2513">
        <v>6.06</v>
      </c>
      <c r="AB2513">
        <v>16.8</v>
      </c>
      <c r="AC2513">
        <v>30.9</v>
      </c>
      <c r="AD2513">
        <v>186952</v>
      </c>
      <c r="AE2513">
        <v>86.4</v>
      </c>
      <c r="AF2513">
        <v>35.200000000000003</v>
      </c>
      <c r="AG2513" t="s">
        <v>64</v>
      </c>
      <c r="AH2513" t="s">
        <v>68</v>
      </c>
      <c r="AI2513" t="s">
        <v>52</v>
      </c>
      <c r="AJ2513">
        <v>40</v>
      </c>
      <c r="AK2513">
        <v>512</v>
      </c>
      <c r="AL2513">
        <v>0.79139999999999999</v>
      </c>
      <c r="AM2513">
        <v>0.77639999999999998</v>
      </c>
      <c r="AN2513">
        <v>0.63639999999999997</v>
      </c>
      <c r="AO2513">
        <f>Data[[#This Row],[labeller_confidence_score]]-Data[[#This Row],[cytodiffusion_classification_confidence]]</f>
        <v>-0.14000000000000001</v>
      </c>
    </row>
    <row r="2514" spans="1:41" x14ac:dyDescent="0.3">
      <c r="A2514" t="s">
        <v>2587</v>
      </c>
      <c r="B2514" t="s">
        <v>85</v>
      </c>
      <c r="C2514">
        <v>0</v>
      </c>
      <c r="D2514" t="s">
        <v>50</v>
      </c>
      <c r="E2514">
        <v>10.49</v>
      </c>
      <c r="F2514">
        <v>61.7</v>
      </c>
      <c r="G2514">
        <v>0.71899999999999997</v>
      </c>
      <c r="H2514">
        <v>0.47599999999999998</v>
      </c>
      <c r="I2514">
        <f>Data[[#This Row],[nucleus_area_pct]]/Data[[#This Row],[cytoplasm_ratio]]</f>
        <v>129.62184873949582</v>
      </c>
      <c r="J2514">
        <v>0.83499999999999996</v>
      </c>
      <c r="K2514">
        <v>0.41299999999999998</v>
      </c>
      <c r="L2514">
        <v>5.43</v>
      </c>
      <c r="M2514">
        <v>2</v>
      </c>
      <c r="N2514">
        <v>0.73499999999999999</v>
      </c>
      <c r="O2514">
        <v>378</v>
      </c>
      <c r="P2514">
        <v>66</v>
      </c>
      <c r="Q2514">
        <v>182</v>
      </c>
      <c r="R2514">
        <v>139</v>
      </c>
      <c r="S2514">
        <v>197</v>
      </c>
      <c r="T2514">
        <f>(Data[[#This Row],[mean_r]]/256)*100</f>
        <v>71.09375</v>
      </c>
      <c r="U2514">
        <f>(Data[[#This Row],[mean_g]]/256)*100</f>
        <v>54.296875</v>
      </c>
      <c r="V2514">
        <f>(Data[[#This Row],[mean_b]]/256)*100</f>
        <v>76.953125</v>
      </c>
      <c r="W2514">
        <v>0.71799999999999997</v>
      </c>
      <c r="X2514" t="s">
        <v>51</v>
      </c>
      <c r="Y2514" t="s">
        <v>40</v>
      </c>
      <c r="Z2514">
        <v>6673</v>
      </c>
      <c r="AA2514">
        <v>4.24</v>
      </c>
      <c r="AB2514">
        <v>14.8</v>
      </c>
      <c r="AC2514">
        <v>35.4</v>
      </c>
      <c r="AD2514">
        <v>310359</v>
      </c>
      <c r="AE2514">
        <v>96.7</v>
      </c>
      <c r="AF2514">
        <v>34.700000000000003</v>
      </c>
      <c r="AG2514" t="s">
        <v>41</v>
      </c>
      <c r="AH2514" t="s">
        <v>68</v>
      </c>
      <c r="AI2514" t="s">
        <v>52</v>
      </c>
      <c r="AJ2514">
        <v>40</v>
      </c>
      <c r="AK2514">
        <v>224</v>
      </c>
      <c r="AL2514">
        <v>8.8800000000000004E-2</v>
      </c>
      <c r="AM2514">
        <v>0.81769999999999998</v>
      </c>
      <c r="AN2514">
        <v>0.90839999999999999</v>
      </c>
      <c r="AO2514">
        <f>Data[[#This Row],[labeller_confidence_score]]-Data[[#This Row],[cytodiffusion_classification_confidence]]</f>
        <v>9.0700000000000003E-2</v>
      </c>
    </row>
    <row r="2515" spans="1:41" x14ac:dyDescent="0.3">
      <c r="A2515" t="s">
        <v>2588</v>
      </c>
      <c r="B2515" t="s">
        <v>74</v>
      </c>
      <c r="C2515">
        <v>0</v>
      </c>
      <c r="D2515" t="s">
        <v>75</v>
      </c>
      <c r="E2515">
        <v>1.78</v>
      </c>
      <c r="F2515">
        <v>0</v>
      </c>
      <c r="G2515">
        <v>0</v>
      </c>
      <c r="H2515">
        <v>1</v>
      </c>
      <c r="I2515">
        <f>Data[[#This Row],[nucleus_area_pct]]/Data[[#This Row],[cytoplasm_ratio]]</f>
        <v>0</v>
      </c>
      <c r="J2515">
        <v>0.59099999999999997</v>
      </c>
      <c r="K2515">
        <v>0.312</v>
      </c>
      <c r="L2515">
        <v>2.56</v>
      </c>
      <c r="M2515">
        <v>1</v>
      </c>
      <c r="N2515">
        <v>0.84299999999999997</v>
      </c>
      <c r="O2515">
        <v>27</v>
      </c>
      <c r="P2515">
        <v>16</v>
      </c>
      <c r="Q2515">
        <v>216</v>
      </c>
      <c r="R2515">
        <v>139</v>
      </c>
      <c r="S2515">
        <v>154</v>
      </c>
      <c r="T2515">
        <f>(Data[[#This Row],[mean_r]]/256)*100</f>
        <v>84.375</v>
      </c>
      <c r="U2515">
        <f>(Data[[#This Row],[mean_g]]/256)*100</f>
        <v>54.296875</v>
      </c>
      <c r="V2515">
        <f>(Data[[#This Row],[mean_b]]/256)*100</f>
        <v>60.15625</v>
      </c>
      <c r="W2515">
        <v>0.63800000000000001</v>
      </c>
      <c r="X2515" t="s">
        <v>51</v>
      </c>
      <c r="Y2515" t="s">
        <v>40</v>
      </c>
      <c r="Z2515">
        <v>11167</v>
      </c>
      <c r="AA2515">
        <v>4.62</v>
      </c>
      <c r="AB2515">
        <v>10.5</v>
      </c>
      <c r="AC2515">
        <v>40.200000000000003</v>
      </c>
      <c r="AD2515">
        <v>239311</v>
      </c>
      <c r="AE2515">
        <v>79</v>
      </c>
      <c r="AF2515">
        <v>32.799999999999997</v>
      </c>
      <c r="AG2515" t="s">
        <v>46</v>
      </c>
      <c r="AH2515" t="s">
        <v>42</v>
      </c>
      <c r="AI2515" t="s">
        <v>56</v>
      </c>
      <c r="AJ2515">
        <v>60</v>
      </c>
      <c r="AK2515">
        <v>256</v>
      </c>
      <c r="AL2515">
        <v>0.2228</v>
      </c>
      <c r="AM2515">
        <v>0.80430000000000001</v>
      </c>
      <c r="AN2515">
        <v>0.99129999999999996</v>
      </c>
      <c r="AO2515">
        <f>Data[[#This Row],[labeller_confidence_score]]-Data[[#This Row],[cytodiffusion_classification_confidence]]</f>
        <v>0.18699999999999994</v>
      </c>
    </row>
    <row r="2516" spans="1:41" x14ac:dyDescent="0.3">
      <c r="A2516" t="s">
        <v>2589</v>
      </c>
      <c r="B2516" t="s">
        <v>54</v>
      </c>
      <c r="C2516">
        <v>0</v>
      </c>
      <c r="D2516" t="s">
        <v>54</v>
      </c>
      <c r="E2516">
        <v>6.42</v>
      </c>
      <c r="F2516">
        <v>0</v>
      </c>
      <c r="G2516">
        <v>0</v>
      </c>
      <c r="H2516">
        <v>1</v>
      </c>
      <c r="I2516">
        <f>Data[[#This Row],[nucleus_area_pct]]/Data[[#This Row],[cytoplasm_ratio]]</f>
        <v>0</v>
      </c>
      <c r="J2516">
        <v>0.88100000000000001</v>
      </c>
      <c r="K2516">
        <v>0.114</v>
      </c>
      <c r="L2516">
        <v>0.64</v>
      </c>
      <c r="M2516">
        <v>1</v>
      </c>
      <c r="N2516">
        <v>0.95299999999999996</v>
      </c>
      <c r="O2516">
        <v>189</v>
      </c>
      <c r="P2516">
        <v>44</v>
      </c>
      <c r="Q2516">
        <v>222</v>
      </c>
      <c r="R2516">
        <v>143</v>
      </c>
      <c r="S2516">
        <v>131</v>
      </c>
      <c r="T2516">
        <f>(Data[[#This Row],[mean_r]]/256)*100</f>
        <v>86.71875</v>
      </c>
      <c r="U2516">
        <f>(Data[[#This Row],[mean_g]]/256)*100</f>
        <v>55.859375</v>
      </c>
      <c r="V2516">
        <f>(Data[[#This Row],[mean_b]]/256)*100</f>
        <v>51.171875</v>
      </c>
      <c r="W2516">
        <v>0.50600000000000001</v>
      </c>
      <c r="X2516" t="s">
        <v>51</v>
      </c>
      <c r="Y2516" t="s">
        <v>45</v>
      </c>
      <c r="Z2516">
        <v>7245</v>
      </c>
      <c r="AA2516">
        <v>3.79</v>
      </c>
      <c r="AB2516">
        <v>13.3</v>
      </c>
      <c r="AC2516">
        <v>28.4</v>
      </c>
      <c r="AD2516">
        <v>115731</v>
      </c>
      <c r="AE2516">
        <v>83.2</v>
      </c>
      <c r="AF2516">
        <v>33.4</v>
      </c>
      <c r="AG2516" t="s">
        <v>46</v>
      </c>
      <c r="AH2516" t="s">
        <v>68</v>
      </c>
      <c r="AI2516" t="s">
        <v>52</v>
      </c>
      <c r="AJ2516">
        <v>40</v>
      </c>
      <c r="AK2516">
        <v>224</v>
      </c>
      <c r="AL2516">
        <v>2.8400000000000002E-2</v>
      </c>
      <c r="AM2516">
        <v>0.97360000000000002</v>
      </c>
      <c r="AN2516">
        <v>0.95440000000000003</v>
      </c>
      <c r="AO2516">
        <f>Data[[#This Row],[labeller_confidence_score]]-Data[[#This Row],[cytodiffusion_classification_confidence]]</f>
        <v>-1.9199999999999995E-2</v>
      </c>
    </row>
    <row r="2517" spans="1:41" x14ac:dyDescent="0.3">
      <c r="A2517" t="s">
        <v>2590</v>
      </c>
      <c r="B2517" t="s">
        <v>49</v>
      </c>
      <c r="C2517">
        <v>0</v>
      </c>
      <c r="D2517" t="s">
        <v>50</v>
      </c>
      <c r="E2517">
        <v>12.56</v>
      </c>
      <c r="F2517">
        <v>52.3</v>
      </c>
      <c r="G2517">
        <v>0.51</v>
      </c>
      <c r="H2517">
        <v>0.35899999999999999</v>
      </c>
      <c r="I2517">
        <f>Data[[#This Row],[nucleus_area_pct]]/Data[[#This Row],[cytoplasm_ratio]]</f>
        <v>145.6824512534819</v>
      </c>
      <c r="J2517">
        <v>0.83599999999999997</v>
      </c>
      <c r="K2517">
        <v>0.34899999999999998</v>
      </c>
      <c r="L2517">
        <v>3.29</v>
      </c>
      <c r="M2517">
        <v>2.9</v>
      </c>
      <c r="N2517">
        <v>0.84199999999999997</v>
      </c>
      <c r="O2517">
        <v>381</v>
      </c>
      <c r="P2517">
        <v>70</v>
      </c>
      <c r="Q2517">
        <v>223</v>
      </c>
      <c r="R2517">
        <v>171</v>
      </c>
      <c r="S2517">
        <v>184</v>
      </c>
      <c r="T2517">
        <f>(Data[[#This Row],[mean_r]]/256)*100</f>
        <v>87.109375</v>
      </c>
      <c r="U2517">
        <f>(Data[[#This Row],[mean_g]]/256)*100</f>
        <v>66.796875</v>
      </c>
      <c r="V2517">
        <f>(Data[[#This Row],[mean_b]]/256)*100</f>
        <v>71.875</v>
      </c>
      <c r="W2517">
        <v>0.52600000000000002</v>
      </c>
      <c r="X2517" t="s">
        <v>51</v>
      </c>
      <c r="Y2517" t="s">
        <v>45</v>
      </c>
      <c r="Z2517">
        <v>14482</v>
      </c>
      <c r="AA2517">
        <v>5.57</v>
      </c>
      <c r="AB2517">
        <v>11.9</v>
      </c>
      <c r="AC2517">
        <v>30.2</v>
      </c>
      <c r="AD2517">
        <v>224435</v>
      </c>
      <c r="AE2517">
        <v>104.1</v>
      </c>
      <c r="AF2517">
        <v>35.299999999999997</v>
      </c>
      <c r="AG2517" t="s">
        <v>46</v>
      </c>
      <c r="AH2517" t="s">
        <v>68</v>
      </c>
      <c r="AI2517" t="s">
        <v>56</v>
      </c>
      <c r="AJ2517">
        <v>100</v>
      </c>
      <c r="AK2517">
        <v>512</v>
      </c>
      <c r="AL2517">
        <v>2.8E-3</v>
      </c>
      <c r="AM2517">
        <v>0.90129999999999999</v>
      </c>
      <c r="AN2517">
        <v>0.99980000000000002</v>
      </c>
      <c r="AO2517">
        <f>Data[[#This Row],[labeller_confidence_score]]-Data[[#This Row],[cytodiffusion_classification_confidence]]</f>
        <v>9.8500000000000032E-2</v>
      </c>
    </row>
    <row r="2518" spans="1:41" x14ac:dyDescent="0.3">
      <c r="A2518" t="s">
        <v>2591</v>
      </c>
      <c r="B2518" t="s">
        <v>49</v>
      </c>
      <c r="C2518">
        <v>0</v>
      </c>
      <c r="D2518" t="s">
        <v>50</v>
      </c>
      <c r="E2518">
        <v>11.14</v>
      </c>
      <c r="F2518">
        <v>57.1</v>
      </c>
      <c r="G2518">
        <v>0.58299999999999996</v>
      </c>
      <c r="H2518">
        <v>0.52300000000000002</v>
      </c>
      <c r="I2518">
        <f>Data[[#This Row],[nucleus_area_pct]]/Data[[#This Row],[cytoplasm_ratio]]</f>
        <v>109.17782026768643</v>
      </c>
      <c r="J2518">
        <v>0.77100000000000002</v>
      </c>
      <c r="K2518">
        <v>0.41199999999999998</v>
      </c>
      <c r="L2518">
        <v>3.21</v>
      </c>
      <c r="M2518">
        <v>2.9</v>
      </c>
      <c r="N2518">
        <v>0.70699999999999996</v>
      </c>
      <c r="O2518">
        <v>441</v>
      </c>
      <c r="P2518">
        <v>73</v>
      </c>
      <c r="Q2518">
        <v>200</v>
      </c>
      <c r="R2518">
        <v>135</v>
      </c>
      <c r="S2518">
        <v>194</v>
      </c>
      <c r="T2518">
        <f>(Data[[#This Row],[mean_r]]/256)*100</f>
        <v>78.125</v>
      </c>
      <c r="U2518">
        <f>(Data[[#This Row],[mean_g]]/256)*100</f>
        <v>52.734375</v>
      </c>
      <c r="V2518">
        <f>(Data[[#This Row],[mean_b]]/256)*100</f>
        <v>75.78125</v>
      </c>
      <c r="W2518">
        <v>0.63100000000000001</v>
      </c>
      <c r="X2518" t="s">
        <v>51</v>
      </c>
      <c r="Y2518" t="s">
        <v>40</v>
      </c>
      <c r="Z2518">
        <v>8392</v>
      </c>
      <c r="AA2518">
        <v>5.18</v>
      </c>
      <c r="AB2518">
        <v>13.3</v>
      </c>
      <c r="AC2518">
        <v>40.299999999999997</v>
      </c>
      <c r="AD2518">
        <v>185535</v>
      </c>
      <c r="AE2518">
        <v>67.8</v>
      </c>
      <c r="AF2518">
        <v>35.4</v>
      </c>
      <c r="AG2518" t="s">
        <v>41</v>
      </c>
      <c r="AH2518" t="s">
        <v>47</v>
      </c>
      <c r="AI2518" t="s">
        <v>52</v>
      </c>
      <c r="AJ2518">
        <v>100</v>
      </c>
      <c r="AK2518">
        <v>512</v>
      </c>
      <c r="AL2518">
        <v>0</v>
      </c>
      <c r="AM2518">
        <v>0.90890000000000004</v>
      </c>
      <c r="AN2518">
        <v>0.84330000000000005</v>
      </c>
      <c r="AO2518">
        <f>Data[[#This Row],[labeller_confidence_score]]-Data[[#This Row],[cytodiffusion_classification_confidence]]</f>
        <v>-6.5599999999999992E-2</v>
      </c>
    </row>
    <row r="2519" spans="1:41" x14ac:dyDescent="0.3">
      <c r="A2519" t="s">
        <v>2592</v>
      </c>
      <c r="B2519" t="s">
        <v>49</v>
      </c>
      <c r="C2519">
        <v>0</v>
      </c>
      <c r="D2519" t="s">
        <v>50</v>
      </c>
      <c r="E2519">
        <v>12.24</v>
      </c>
      <c r="F2519">
        <v>54.9</v>
      </c>
      <c r="G2519">
        <v>0.56100000000000005</v>
      </c>
      <c r="H2519">
        <v>0.55400000000000005</v>
      </c>
      <c r="I2519">
        <f>Data[[#This Row],[nucleus_area_pct]]/Data[[#This Row],[cytoplasm_ratio]]</f>
        <v>99.097472924187713</v>
      </c>
      <c r="J2519">
        <v>0.81699999999999995</v>
      </c>
      <c r="K2519">
        <v>0.45400000000000001</v>
      </c>
      <c r="L2519">
        <v>3.3</v>
      </c>
      <c r="M2519">
        <v>2.5</v>
      </c>
      <c r="N2519">
        <v>0.72899999999999998</v>
      </c>
      <c r="O2519">
        <v>524</v>
      </c>
      <c r="P2519">
        <v>67</v>
      </c>
      <c r="Q2519">
        <v>200</v>
      </c>
      <c r="R2519">
        <v>163</v>
      </c>
      <c r="S2519">
        <v>193</v>
      </c>
      <c r="T2519">
        <f>(Data[[#This Row],[mean_r]]/256)*100</f>
        <v>78.125</v>
      </c>
      <c r="U2519">
        <f>(Data[[#This Row],[mean_g]]/256)*100</f>
        <v>63.671875</v>
      </c>
      <c r="V2519">
        <f>(Data[[#This Row],[mean_b]]/256)*100</f>
        <v>75.390625</v>
      </c>
      <c r="W2519">
        <v>0.69699999999999995</v>
      </c>
      <c r="X2519" t="s">
        <v>51</v>
      </c>
      <c r="Y2519" t="s">
        <v>45</v>
      </c>
      <c r="Z2519">
        <v>11436</v>
      </c>
      <c r="AA2519">
        <v>4.12</v>
      </c>
      <c r="AB2519">
        <v>17.3</v>
      </c>
      <c r="AC2519">
        <v>35.700000000000003</v>
      </c>
      <c r="AD2519">
        <v>232403</v>
      </c>
      <c r="AE2519">
        <v>77.7</v>
      </c>
      <c r="AF2519">
        <v>34.1</v>
      </c>
      <c r="AG2519" t="s">
        <v>41</v>
      </c>
      <c r="AH2519" t="s">
        <v>47</v>
      </c>
      <c r="AI2519" t="s">
        <v>56</v>
      </c>
      <c r="AJ2519">
        <v>40</v>
      </c>
      <c r="AK2519">
        <v>512</v>
      </c>
      <c r="AL2519">
        <v>5.5599999999999997E-2</v>
      </c>
      <c r="AM2519">
        <v>0.94179999999999997</v>
      </c>
      <c r="AN2519">
        <v>0.8427</v>
      </c>
      <c r="AO2519">
        <f>Data[[#This Row],[labeller_confidence_score]]-Data[[#This Row],[cytodiffusion_classification_confidence]]</f>
        <v>-9.9099999999999966E-2</v>
      </c>
    </row>
    <row r="2520" spans="1:41" x14ac:dyDescent="0.3">
      <c r="A2520" t="s">
        <v>2593</v>
      </c>
      <c r="B2520" t="s">
        <v>87</v>
      </c>
      <c r="C2520">
        <v>0</v>
      </c>
      <c r="D2520" t="s">
        <v>50</v>
      </c>
      <c r="E2520">
        <v>13.13</v>
      </c>
      <c r="F2520">
        <v>49.2</v>
      </c>
      <c r="G2520">
        <v>0.49199999999999999</v>
      </c>
      <c r="H2520">
        <v>0.55200000000000005</v>
      </c>
      <c r="I2520">
        <f>Data[[#This Row],[nucleus_area_pct]]/Data[[#This Row],[cytoplasm_ratio]]</f>
        <v>89.130434782608688</v>
      </c>
      <c r="J2520">
        <v>0.748</v>
      </c>
      <c r="K2520">
        <v>0.47799999999999998</v>
      </c>
      <c r="L2520">
        <v>4.3</v>
      </c>
      <c r="M2520">
        <v>2.2000000000000002</v>
      </c>
      <c r="N2520">
        <v>0.76600000000000001</v>
      </c>
      <c r="O2520">
        <v>463</v>
      </c>
      <c r="P2520">
        <v>82</v>
      </c>
      <c r="Q2520">
        <v>226</v>
      </c>
      <c r="R2520">
        <v>175</v>
      </c>
      <c r="S2520">
        <v>146</v>
      </c>
      <c r="T2520">
        <f>(Data[[#This Row],[mean_r]]/256)*100</f>
        <v>88.28125</v>
      </c>
      <c r="U2520">
        <f>(Data[[#This Row],[mean_g]]/256)*100</f>
        <v>68.359375</v>
      </c>
      <c r="V2520">
        <f>(Data[[#This Row],[mean_b]]/256)*100</f>
        <v>57.03125</v>
      </c>
      <c r="W2520">
        <v>0.63</v>
      </c>
      <c r="X2520" t="s">
        <v>51</v>
      </c>
      <c r="Y2520" t="s">
        <v>45</v>
      </c>
      <c r="Z2520">
        <v>10455</v>
      </c>
      <c r="AA2520">
        <v>3.69</v>
      </c>
      <c r="AB2520">
        <v>17.3</v>
      </c>
      <c r="AC2520">
        <v>38.700000000000003</v>
      </c>
      <c r="AD2520">
        <v>257207</v>
      </c>
      <c r="AE2520">
        <v>104.1</v>
      </c>
      <c r="AF2520">
        <v>31.8</v>
      </c>
      <c r="AG2520" t="s">
        <v>46</v>
      </c>
      <c r="AH2520" t="s">
        <v>42</v>
      </c>
      <c r="AI2520" t="s">
        <v>56</v>
      </c>
      <c r="AJ2520">
        <v>100</v>
      </c>
      <c r="AK2520">
        <v>256</v>
      </c>
      <c r="AL2520">
        <v>6.1400000000000003E-2</v>
      </c>
      <c r="AM2520">
        <v>0.82489999999999997</v>
      </c>
      <c r="AN2520">
        <v>0.90480000000000005</v>
      </c>
      <c r="AO2520">
        <f>Data[[#This Row],[labeller_confidence_score]]-Data[[#This Row],[cytodiffusion_classification_confidence]]</f>
        <v>7.9900000000000082E-2</v>
      </c>
    </row>
    <row r="2521" spans="1:41" x14ac:dyDescent="0.3">
      <c r="A2521" t="s">
        <v>2594</v>
      </c>
      <c r="B2521" t="s">
        <v>54</v>
      </c>
      <c r="C2521">
        <v>0</v>
      </c>
      <c r="D2521" t="s">
        <v>54</v>
      </c>
      <c r="E2521">
        <v>5.86</v>
      </c>
      <c r="F2521">
        <v>0</v>
      </c>
      <c r="G2521">
        <v>0</v>
      </c>
      <c r="H2521">
        <v>1</v>
      </c>
      <c r="I2521">
        <f>Data[[#This Row],[nucleus_area_pct]]/Data[[#This Row],[cytoplasm_ratio]]</f>
        <v>0</v>
      </c>
      <c r="J2521">
        <v>0.88900000000000001</v>
      </c>
      <c r="K2521">
        <v>0.21</v>
      </c>
      <c r="L2521">
        <v>0.51</v>
      </c>
      <c r="M2521">
        <v>1</v>
      </c>
      <c r="N2521">
        <v>0.94</v>
      </c>
      <c r="O2521">
        <v>195</v>
      </c>
      <c r="P2521">
        <v>51</v>
      </c>
      <c r="Q2521">
        <v>228</v>
      </c>
      <c r="R2521">
        <v>137</v>
      </c>
      <c r="S2521">
        <v>134</v>
      </c>
      <c r="T2521">
        <f>(Data[[#This Row],[mean_r]]/256)*100</f>
        <v>89.0625</v>
      </c>
      <c r="U2521">
        <f>(Data[[#This Row],[mean_g]]/256)*100</f>
        <v>53.515625</v>
      </c>
      <c r="V2521">
        <f>(Data[[#This Row],[mean_b]]/256)*100</f>
        <v>52.34375</v>
      </c>
      <c r="W2521">
        <v>0.50900000000000001</v>
      </c>
      <c r="X2521" t="s">
        <v>51</v>
      </c>
      <c r="Y2521" t="s">
        <v>40</v>
      </c>
      <c r="Z2521">
        <v>5260</v>
      </c>
      <c r="AA2521">
        <v>4.5199999999999996</v>
      </c>
      <c r="AB2521">
        <v>12.5</v>
      </c>
      <c r="AC2521">
        <v>45.4</v>
      </c>
      <c r="AD2521">
        <v>113474</v>
      </c>
      <c r="AE2521">
        <v>75.8</v>
      </c>
      <c r="AF2521">
        <v>32.700000000000003</v>
      </c>
      <c r="AG2521" t="s">
        <v>41</v>
      </c>
      <c r="AH2521" t="s">
        <v>47</v>
      </c>
      <c r="AI2521" t="s">
        <v>56</v>
      </c>
      <c r="AJ2521">
        <v>100</v>
      </c>
      <c r="AK2521">
        <v>512</v>
      </c>
      <c r="AL2521">
        <v>0.12509999999999999</v>
      </c>
      <c r="AM2521">
        <v>0.77600000000000002</v>
      </c>
      <c r="AN2521">
        <v>0.99919999999999998</v>
      </c>
      <c r="AO2521">
        <f>Data[[#This Row],[labeller_confidence_score]]-Data[[#This Row],[cytodiffusion_classification_confidence]]</f>
        <v>0.22319999999999995</v>
      </c>
    </row>
    <row r="2522" spans="1:41" x14ac:dyDescent="0.3">
      <c r="A2522" t="s">
        <v>2595</v>
      </c>
      <c r="B2522" t="s">
        <v>106</v>
      </c>
      <c r="C2522">
        <v>1</v>
      </c>
      <c r="D2522" t="s">
        <v>82</v>
      </c>
      <c r="E2522">
        <v>11.83</v>
      </c>
      <c r="F2522">
        <v>84.3</v>
      </c>
      <c r="G2522">
        <v>0.51600000000000001</v>
      </c>
      <c r="H2522">
        <v>0.156</v>
      </c>
      <c r="I2522">
        <f>Data[[#This Row],[nucleus_area_pct]]/Data[[#This Row],[cytoplasm_ratio]]</f>
        <v>540.38461538461536</v>
      </c>
      <c r="J2522">
        <v>0.85899999999999999</v>
      </c>
      <c r="K2522">
        <v>0.19700000000000001</v>
      </c>
      <c r="L2522">
        <v>1.1299999999999999</v>
      </c>
      <c r="M2522">
        <v>1</v>
      </c>
      <c r="N2522">
        <v>0.85899999999999999</v>
      </c>
      <c r="O2522">
        <v>615</v>
      </c>
      <c r="P2522">
        <v>68</v>
      </c>
      <c r="Q2522">
        <v>207</v>
      </c>
      <c r="R2522">
        <v>138</v>
      </c>
      <c r="S2522">
        <v>179</v>
      </c>
      <c r="T2522">
        <f>(Data[[#This Row],[mean_r]]/256)*100</f>
        <v>80.859375</v>
      </c>
      <c r="U2522">
        <f>(Data[[#This Row],[mean_g]]/256)*100</f>
        <v>53.90625</v>
      </c>
      <c r="V2522">
        <f>(Data[[#This Row],[mean_b]]/256)*100</f>
        <v>69.921875</v>
      </c>
      <c r="W2522">
        <v>0.64</v>
      </c>
      <c r="X2522" t="s">
        <v>51</v>
      </c>
      <c r="Y2522" t="s">
        <v>45</v>
      </c>
      <c r="Z2522">
        <v>5136</v>
      </c>
      <c r="AA2522">
        <v>4.6500000000000004</v>
      </c>
      <c r="AB2522">
        <v>9.3000000000000007</v>
      </c>
      <c r="AC2522">
        <v>46.6</v>
      </c>
      <c r="AD2522">
        <v>145107</v>
      </c>
      <c r="AE2522">
        <v>85</v>
      </c>
      <c r="AF2522">
        <v>31.7</v>
      </c>
      <c r="AG2522" t="s">
        <v>46</v>
      </c>
      <c r="AH2522" t="s">
        <v>42</v>
      </c>
      <c r="AI2522" t="s">
        <v>43</v>
      </c>
      <c r="AJ2522">
        <v>100</v>
      </c>
      <c r="AK2522">
        <v>360</v>
      </c>
      <c r="AL2522">
        <v>0.76</v>
      </c>
      <c r="AM2522">
        <v>0.63319999999999999</v>
      </c>
      <c r="AN2522">
        <v>1</v>
      </c>
      <c r="AO2522">
        <f>Data[[#This Row],[labeller_confidence_score]]-Data[[#This Row],[cytodiffusion_classification_confidence]]</f>
        <v>0.36680000000000001</v>
      </c>
    </row>
    <row r="2523" spans="1:41" x14ac:dyDescent="0.3">
      <c r="A2523" t="s">
        <v>2596</v>
      </c>
      <c r="B2523" t="s">
        <v>49</v>
      </c>
      <c r="C2523">
        <v>0</v>
      </c>
      <c r="D2523" t="s">
        <v>50</v>
      </c>
      <c r="E2523">
        <v>11.12</v>
      </c>
      <c r="F2523">
        <v>56.4</v>
      </c>
      <c r="G2523">
        <v>0.56200000000000006</v>
      </c>
      <c r="H2523">
        <v>0.46</v>
      </c>
      <c r="I2523">
        <f>Data[[#This Row],[nucleus_area_pct]]/Data[[#This Row],[cytoplasm_ratio]]</f>
        <v>122.60869565217391</v>
      </c>
      <c r="J2523">
        <v>0.76700000000000002</v>
      </c>
      <c r="K2523">
        <v>0.51</v>
      </c>
      <c r="L2523">
        <v>3.13</v>
      </c>
      <c r="M2523">
        <v>4.5</v>
      </c>
      <c r="N2523">
        <v>0.84799999999999998</v>
      </c>
      <c r="O2523">
        <v>437</v>
      </c>
      <c r="P2523">
        <v>71</v>
      </c>
      <c r="Q2523">
        <v>224</v>
      </c>
      <c r="R2523">
        <v>161</v>
      </c>
      <c r="S2523">
        <v>171</v>
      </c>
      <c r="T2523">
        <f>(Data[[#This Row],[mean_r]]/256)*100</f>
        <v>87.5</v>
      </c>
      <c r="U2523">
        <f>(Data[[#This Row],[mean_g]]/256)*100</f>
        <v>62.890625</v>
      </c>
      <c r="V2523">
        <f>(Data[[#This Row],[mean_b]]/256)*100</f>
        <v>66.796875</v>
      </c>
      <c r="W2523">
        <v>0.58199999999999996</v>
      </c>
      <c r="X2523" t="s">
        <v>51</v>
      </c>
      <c r="Y2523" t="s">
        <v>40</v>
      </c>
      <c r="Z2523">
        <v>8056</v>
      </c>
      <c r="AA2523">
        <v>4.6399999999999997</v>
      </c>
      <c r="AB2523">
        <v>15.9</v>
      </c>
      <c r="AC2523">
        <v>40.1</v>
      </c>
      <c r="AD2523">
        <v>407225</v>
      </c>
      <c r="AE2523">
        <v>101.7</v>
      </c>
      <c r="AF2523">
        <v>31.3</v>
      </c>
      <c r="AG2523" t="s">
        <v>41</v>
      </c>
      <c r="AH2523" t="s">
        <v>47</v>
      </c>
      <c r="AI2523" t="s">
        <v>43</v>
      </c>
      <c r="AJ2523">
        <v>40</v>
      </c>
      <c r="AK2523">
        <v>360</v>
      </c>
      <c r="AL2523">
        <v>3.4799999999999998E-2</v>
      </c>
      <c r="AM2523">
        <v>0.9698</v>
      </c>
      <c r="AN2523">
        <v>0.99550000000000005</v>
      </c>
      <c r="AO2523">
        <f>Data[[#This Row],[labeller_confidence_score]]-Data[[#This Row],[cytodiffusion_classification_confidence]]</f>
        <v>2.5700000000000056E-2</v>
      </c>
    </row>
    <row r="2524" spans="1:41" x14ac:dyDescent="0.3">
      <c r="A2524" t="s">
        <v>2597</v>
      </c>
      <c r="B2524" t="s">
        <v>74</v>
      </c>
      <c r="C2524">
        <v>0</v>
      </c>
      <c r="D2524" t="s">
        <v>75</v>
      </c>
      <c r="E2524">
        <v>2.62</v>
      </c>
      <c r="F2524">
        <v>0</v>
      </c>
      <c r="G2524">
        <v>0</v>
      </c>
      <c r="H2524">
        <v>1</v>
      </c>
      <c r="I2524">
        <f>Data[[#This Row],[nucleus_area_pct]]/Data[[#This Row],[cytoplasm_ratio]]</f>
        <v>0</v>
      </c>
      <c r="J2524">
        <v>0.67800000000000005</v>
      </c>
      <c r="K2524">
        <v>0.30099999999999999</v>
      </c>
      <c r="L2524">
        <v>2.25</v>
      </c>
      <c r="M2524">
        <v>1</v>
      </c>
      <c r="N2524">
        <v>0.88900000000000001</v>
      </c>
      <c r="O2524">
        <v>32</v>
      </c>
      <c r="P2524">
        <v>21</v>
      </c>
      <c r="Q2524">
        <v>200</v>
      </c>
      <c r="R2524">
        <v>152</v>
      </c>
      <c r="S2524">
        <v>159</v>
      </c>
      <c r="T2524">
        <f>(Data[[#This Row],[mean_r]]/256)*100</f>
        <v>78.125</v>
      </c>
      <c r="U2524">
        <f>(Data[[#This Row],[mean_g]]/256)*100</f>
        <v>59.375</v>
      </c>
      <c r="V2524">
        <f>(Data[[#This Row],[mean_b]]/256)*100</f>
        <v>62.109375</v>
      </c>
      <c r="W2524">
        <v>0.48399999999999999</v>
      </c>
      <c r="X2524" t="s">
        <v>63</v>
      </c>
      <c r="Y2524" t="s">
        <v>40</v>
      </c>
      <c r="Z2524">
        <v>5395</v>
      </c>
      <c r="AA2524">
        <v>4.01</v>
      </c>
      <c r="AB2524">
        <v>12.7</v>
      </c>
      <c r="AC2524">
        <v>46</v>
      </c>
      <c r="AD2524">
        <v>66724</v>
      </c>
      <c r="AE2524">
        <v>93</v>
      </c>
      <c r="AF2524">
        <v>33.6</v>
      </c>
      <c r="AG2524" t="s">
        <v>41</v>
      </c>
      <c r="AH2524" t="s">
        <v>68</v>
      </c>
      <c r="AI2524" t="s">
        <v>43</v>
      </c>
      <c r="AJ2524">
        <v>40</v>
      </c>
      <c r="AK2524">
        <v>256</v>
      </c>
      <c r="AL2524">
        <v>3.6999999999999998E-2</v>
      </c>
      <c r="AM2524">
        <v>0.99529999999999996</v>
      </c>
      <c r="AN2524">
        <v>0.88190000000000002</v>
      </c>
      <c r="AO2524">
        <f>Data[[#This Row],[labeller_confidence_score]]-Data[[#This Row],[cytodiffusion_classification_confidence]]</f>
        <v>-0.11339999999999995</v>
      </c>
    </row>
    <row r="2525" spans="1:41" x14ac:dyDescent="0.3">
      <c r="A2525" t="s">
        <v>2598</v>
      </c>
      <c r="B2525" t="s">
        <v>54</v>
      </c>
      <c r="C2525">
        <v>0</v>
      </c>
      <c r="D2525" t="s">
        <v>54</v>
      </c>
      <c r="E2525">
        <v>7.08</v>
      </c>
      <c r="F2525">
        <v>0</v>
      </c>
      <c r="G2525">
        <v>0</v>
      </c>
      <c r="H2525">
        <v>1</v>
      </c>
      <c r="I2525">
        <f>Data[[#This Row],[nucleus_area_pct]]/Data[[#This Row],[cytoplasm_ratio]]</f>
        <v>0</v>
      </c>
      <c r="J2525">
        <v>0.84</v>
      </c>
      <c r="K2525">
        <v>0.159</v>
      </c>
      <c r="L2525">
        <v>0.17</v>
      </c>
      <c r="M2525">
        <v>1</v>
      </c>
      <c r="N2525">
        <v>0.97799999999999998</v>
      </c>
      <c r="O2525">
        <v>219</v>
      </c>
      <c r="P2525">
        <v>45</v>
      </c>
      <c r="Q2525">
        <v>222</v>
      </c>
      <c r="R2525">
        <v>140</v>
      </c>
      <c r="S2525">
        <v>130</v>
      </c>
      <c r="T2525">
        <f>(Data[[#This Row],[mean_r]]/256)*100</f>
        <v>86.71875</v>
      </c>
      <c r="U2525">
        <f>(Data[[#This Row],[mean_g]]/256)*100</f>
        <v>54.6875</v>
      </c>
      <c r="V2525">
        <f>(Data[[#This Row],[mean_b]]/256)*100</f>
        <v>50.78125</v>
      </c>
      <c r="W2525">
        <v>0.46800000000000003</v>
      </c>
      <c r="X2525" t="s">
        <v>39</v>
      </c>
      <c r="Y2525" t="s">
        <v>45</v>
      </c>
      <c r="Z2525">
        <v>5372</v>
      </c>
      <c r="AA2525">
        <v>5.17</v>
      </c>
      <c r="AB2525">
        <v>10.9</v>
      </c>
      <c r="AC2525">
        <v>42.2</v>
      </c>
      <c r="AD2525">
        <v>145962</v>
      </c>
      <c r="AE2525">
        <v>68.8</v>
      </c>
      <c r="AF2525">
        <v>32.200000000000003</v>
      </c>
      <c r="AG2525" t="s">
        <v>41</v>
      </c>
      <c r="AH2525" t="s">
        <v>68</v>
      </c>
      <c r="AI2525" t="s">
        <v>52</v>
      </c>
      <c r="AJ2525">
        <v>100</v>
      </c>
      <c r="AK2525">
        <v>512</v>
      </c>
      <c r="AL2525">
        <v>5.3400000000000003E-2</v>
      </c>
      <c r="AM2525">
        <v>0.76500000000000001</v>
      </c>
      <c r="AN2525">
        <v>0.88419999999999999</v>
      </c>
      <c r="AO2525">
        <f>Data[[#This Row],[labeller_confidence_score]]-Data[[#This Row],[cytodiffusion_classification_confidence]]</f>
        <v>0.11919999999999997</v>
      </c>
    </row>
    <row r="2526" spans="1:41" x14ac:dyDescent="0.3">
      <c r="A2526" t="s">
        <v>2599</v>
      </c>
      <c r="B2526" t="s">
        <v>60</v>
      </c>
      <c r="C2526">
        <v>0</v>
      </c>
      <c r="D2526" t="s">
        <v>50</v>
      </c>
      <c r="E2526">
        <v>17.22</v>
      </c>
      <c r="F2526">
        <v>62.6</v>
      </c>
      <c r="G2526">
        <v>0.41599999999999998</v>
      </c>
      <c r="H2526">
        <v>0.20699999999999999</v>
      </c>
      <c r="I2526">
        <f>Data[[#This Row],[nucleus_area_pct]]/Data[[#This Row],[cytoplasm_ratio]]</f>
        <v>302.41545893719808</v>
      </c>
      <c r="J2526">
        <v>0.76700000000000002</v>
      </c>
      <c r="K2526">
        <v>0.51900000000000002</v>
      </c>
      <c r="L2526">
        <v>2.1</v>
      </c>
      <c r="M2526">
        <v>1.4</v>
      </c>
      <c r="N2526">
        <v>0.69399999999999995</v>
      </c>
      <c r="O2526">
        <v>515</v>
      </c>
      <c r="P2526">
        <v>97</v>
      </c>
      <c r="Q2526">
        <v>221</v>
      </c>
      <c r="R2526">
        <v>169</v>
      </c>
      <c r="S2526">
        <v>202</v>
      </c>
      <c r="T2526">
        <f>(Data[[#This Row],[mean_r]]/256)*100</f>
        <v>86.328125</v>
      </c>
      <c r="U2526">
        <f>(Data[[#This Row],[mean_g]]/256)*100</f>
        <v>66.015625</v>
      </c>
      <c r="V2526">
        <f>(Data[[#This Row],[mean_b]]/256)*100</f>
        <v>78.90625</v>
      </c>
      <c r="W2526">
        <v>0.62</v>
      </c>
      <c r="X2526" t="s">
        <v>51</v>
      </c>
      <c r="Y2526" t="s">
        <v>45</v>
      </c>
      <c r="Z2526">
        <v>8274</v>
      </c>
      <c r="AA2526">
        <v>4.1900000000000004</v>
      </c>
      <c r="AB2526">
        <v>14.5</v>
      </c>
      <c r="AC2526">
        <v>37.1</v>
      </c>
      <c r="AD2526">
        <v>308712</v>
      </c>
      <c r="AE2526">
        <v>95.1</v>
      </c>
      <c r="AF2526">
        <v>33.1</v>
      </c>
      <c r="AG2526" t="s">
        <v>46</v>
      </c>
      <c r="AH2526" t="s">
        <v>47</v>
      </c>
      <c r="AI2526" t="s">
        <v>43</v>
      </c>
      <c r="AJ2526">
        <v>40</v>
      </c>
      <c r="AK2526">
        <v>224</v>
      </c>
      <c r="AL2526">
        <v>8.4699999999999998E-2</v>
      </c>
      <c r="AM2526">
        <v>0.85840000000000005</v>
      </c>
      <c r="AN2526">
        <v>0.90839999999999999</v>
      </c>
      <c r="AO2526">
        <f>Data[[#This Row],[labeller_confidence_score]]-Data[[#This Row],[cytodiffusion_classification_confidence]]</f>
        <v>4.9999999999999933E-2</v>
      </c>
    </row>
    <row r="2527" spans="1:41" x14ac:dyDescent="0.3">
      <c r="A2527" t="s">
        <v>2600</v>
      </c>
      <c r="B2527" t="s">
        <v>85</v>
      </c>
      <c r="C2527">
        <v>0</v>
      </c>
      <c r="D2527" t="s">
        <v>50</v>
      </c>
      <c r="E2527">
        <v>11.06</v>
      </c>
      <c r="F2527">
        <v>60.1</v>
      </c>
      <c r="G2527">
        <v>0.623</v>
      </c>
      <c r="H2527">
        <v>0.29799999999999999</v>
      </c>
      <c r="I2527">
        <f>Data[[#This Row],[nucleus_area_pct]]/Data[[#This Row],[cytoplasm_ratio]]</f>
        <v>201.6778523489933</v>
      </c>
      <c r="J2527">
        <v>0.70399999999999996</v>
      </c>
      <c r="K2527">
        <v>0.35299999999999998</v>
      </c>
      <c r="L2527">
        <v>4.45</v>
      </c>
      <c r="M2527">
        <v>1.7</v>
      </c>
      <c r="N2527">
        <v>0.751</v>
      </c>
      <c r="O2527">
        <v>381</v>
      </c>
      <c r="P2527">
        <v>79</v>
      </c>
      <c r="Q2527">
        <v>187</v>
      </c>
      <c r="R2527">
        <v>119</v>
      </c>
      <c r="S2527">
        <v>171</v>
      </c>
      <c r="T2527">
        <f>(Data[[#This Row],[mean_r]]/256)*100</f>
        <v>73.046875</v>
      </c>
      <c r="U2527">
        <f>(Data[[#This Row],[mean_g]]/256)*100</f>
        <v>46.484375</v>
      </c>
      <c r="V2527">
        <f>(Data[[#This Row],[mean_b]]/256)*100</f>
        <v>66.796875</v>
      </c>
      <c r="W2527">
        <v>0.57799999999999996</v>
      </c>
      <c r="X2527" t="s">
        <v>51</v>
      </c>
      <c r="Y2527" t="s">
        <v>40</v>
      </c>
      <c r="Z2527">
        <v>7849</v>
      </c>
      <c r="AA2527">
        <v>5.56</v>
      </c>
      <c r="AB2527">
        <v>10.3</v>
      </c>
      <c r="AC2527">
        <v>49.5</v>
      </c>
      <c r="AD2527">
        <v>288416</v>
      </c>
      <c r="AE2527">
        <v>90.7</v>
      </c>
      <c r="AF2527">
        <v>35</v>
      </c>
      <c r="AG2527" t="s">
        <v>64</v>
      </c>
      <c r="AH2527" t="s">
        <v>47</v>
      </c>
      <c r="AI2527" t="s">
        <v>43</v>
      </c>
      <c r="AJ2527">
        <v>60</v>
      </c>
      <c r="AK2527">
        <v>224</v>
      </c>
      <c r="AL2527">
        <v>6.6199999999999995E-2</v>
      </c>
      <c r="AM2527">
        <v>0.90720000000000001</v>
      </c>
      <c r="AN2527">
        <v>0.97850000000000004</v>
      </c>
      <c r="AO2527">
        <f>Data[[#This Row],[labeller_confidence_score]]-Data[[#This Row],[cytodiffusion_classification_confidence]]</f>
        <v>7.130000000000003E-2</v>
      </c>
    </row>
    <row r="2528" spans="1:41" x14ac:dyDescent="0.3">
      <c r="A2528" t="s">
        <v>2601</v>
      </c>
      <c r="B2528" t="s">
        <v>87</v>
      </c>
      <c r="C2528">
        <v>0</v>
      </c>
      <c r="D2528" t="s">
        <v>50</v>
      </c>
      <c r="E2528">
        <v>10.89</v>
      </c>
      <c r="F2528">
        <v>53.4</v>
      </c>
      <c r="G2528">
        <v>0.69199999999999995</v>
      </c>
      <c r="H2528">
        <v>0.38600000000000001</v>
      </c>
      <c r="I2528">
        <f>Data[[#This Row],[nucleus_area_pct]]/Data[[#This Row],[cytoplasm_ratio]]</f>
        <v>138.34196891191709</v>
      </c>
      <c r="J2528">
        <v>0.70299999999999996</v>
      </c>
      <c r="K2528">
        <v>0.46500000000000002</v>
      </c>
      <c r="L2528">
        <v>4.43</v>
      </c>
      <c r="M2528">
        <v>2.2999999999999998</v>
      </c>
      <c r="N2528">
        <v>0.82699999999999996</v>
      </c>
      <c r="O2528">
        <v>472</v>
      </c>
      <c r="P2528">
        <v>90</v>
      </c>
      <c r="Q2528">
        <v>246</v>
      </c>
      <c r="R2528">
        <v>125</v>
      </c>
      <c r="S2528">
        <v>165</v>
      </c>
      <c r="T2528">
        <f>(Data[[#This Row],[mean_r]]/256)*100</f>
        <v>96.09375</v>
      </c>
      <c r="U2528">
        <f>(Data[[#This Row],[mean_g]]/256)*100</f>
        <v>48.828125</v>
      </c>
      <c r="V2528">
        <f>(Data[[#This Row],[mean_b]]/256)*100</f>
        <v>64.453125</v>
      </c>
      <c r="W2528">
        <v>0.61799999999999999</v>
      </c>
      <c r="X2528" t="s">
        <v>63</v>
      </c>
      <c r="Y2528" t="s">
        <v>45</v>
      </c>
      <c r="Z2528">
        <v>8368</v>
      </c>
      <c r="AA2528">
        <v>4.95</v>
      </c>
      <c r="AB2528">
        <v>13.4</v>
      </c>
      <c r="AC2528">
        <v>35.799999999999997</v>
      </c>
      <c r="AD2528">
        <v>68789</v>
      </c>
      <c r="AE2528">
        <v>101.6</v>
      </c>
      <c r="AF2528">
        <v>30.1</v>
      </c>
      <c r="AG2528" t="s">
        <v>46</v>
      </c>
      <c r="AH2528" t="s">
        <v>42</v>
      </c>
      <c r="AI2528" t="s">
        <v>43</v>
      </c>
      <c r="AJ2528">
        <v>100</v>
      </c>
      <c r="AK2528">
        <v>224</v>
      </c>
      <c r="AL2528">
        <v>0.14899999999999999</v>
      </c>
      <c r="AM2528">
        <v>1</v>
      </c>
      <c r="AN2528">
        <v>0.93669999999999998</v>
      </c>
      <c r="AO2528">
        <f>Data[[#This Row],[labeller_confidence_score]]-Data[[#This Row],[cytodiffusion_classification_confidence]]</f>
        <v>-6.3300000000000023E-2</v>
      </c>
    </row>
    <row r="2529" spans="1:41" x14ac:dyDescent="0.3">
      <c r="A2529" t="s">
        <v>2602</v>
      </c>
      <c r="B2529" t="s">
        <v>103</v>
      </c>
      <c r="C2529">
        <v>1</v>
      </c>
      <c r="D2529" t="s">
        <v>104</v>
      </c>
      <c r="E2529">
        <v>5.16</v>
      </c>
      <c r="F2529">
        <v>0</v>
      </c>
      <c r="G2529">
        <v>0</v>
      </c>
      <c r="H2529">
        <v>1</v>
      </c>
      <c r="I2529">
        <f>Data[[#This Row],[nucleus_area_pct]]/Data[[#This Row],[cytoplasm_ratio]]</f>
        <v>0</v>
      </c>
      <c r="J2529">
        <v>0.63900000000000001</v>
      </c>
      <c r="K2529">
        <v>0.83299999999999996</v>
      </c>
      <c r="L2529">
        <v>0.57999999999999996</v>
      </c>
      <c r="M2529">
        <v>1</v>
      </c>
      <c r="N2529">
        <v>0.67200000000000004</v>
      </c>
      <c r="O2529">
        <v>52</v>
      </c>
      <c r="P2529">
        <v>34</v>
      </c>
      <c r="Q2529">
        <v>230</v>
      </c>
      <c r="R2529">
        <v>135</v>
      </c>
      <c r="S2529">
        <v>132</v>
      </c>
      <c r="T2529">
        <f>(Data[[#This Row],[mean_r]]/256)*100</f>
        <v>89.84375</v>
      </c>
      <c r="U2529">
        <f>(Data[[#This Row],[mean_g]]/256)*100</f>
        <v>52.734375</v>
      </c>
      <c r="V2529">
        <f>(Data[[#This Row],[mean_b]]/256)*100</f>
        <v>51.5625</v>
      </c>
      <c r="W2529">
        <v>0.44800000000000001</v>
      </c>
      <c r="X2529" t="s">
        <v>63</v>
      </c>
      <c r="Y2529" t="s">
        <v>45</v>
      </c>
      <c r="Z2529">
        <v>4399</v>
      </c>
      <c r="AA2529">
        <v>5.74</v>
      </c>
      <c r="AB2529">
        <v>12.2</v>
      </c>
      <c r="AC2529">
        <v>46.7</v>
      </c>
      <c r="AD2529">
        <v>285254</v>
      </c>
      <c r="AE2529">
        <v>81.8</v>
      </c>
      <c r="AF2529">
        <v>32.799999999999997</v>
      </c>
      <c r="AG2529" t="s">
        <v>64</v>
      </c>
      <c r="AH2529" t="s">
        <v>68</v>
      </c>
      <c r="AI2529" t="s">
        <v>52</v>
      </c>
      <c r="AJ2529">
        <v>100</v>
      </c>
      <c r="AK2529">
        <v>360</v>
      </c>
      <c r="AL2529">
        <v>0.88090000000000002</v>
      </c>
      <c r="AM2529">
        <v>0.67190000000000005</v>
      </c>
      <c r="AN2529">
        <v>0.48159999999999997</v>
      </c>
      <c r="AO2529">
        <f>Data[[#This Row],[labeller_confidence_score]]-Data[[#This Row],[cytodiffusion_classification_confidence]]</f>
        <v>-0.19030000000000008</v>
      </c>
    </row>
    <row r="2530" spans="1:41" x14ac:dyDescent="0.3">
      <c r="A2530" t="s">
        <v>2603</v>
      </c>
      <c r="B2530" t="s">
        <v>54</v>
      </c>
      <c r="C2530">
        <v>0</v>
      </c>
      <c r="D2530" t="s">
        <v>54</v>
      </c>
      <c r="E2530">
        <v>7.59</v>
      </c>
      <c r="F2530">
        <v>0</v>
      </c>
      <c r="G2530">
        <v>0</v>
      </c>
      <c r="H2530">
        <v>1</v>
      </c>
      <c r="I2530">
        <f>Data[[#This Row],[nucleus_area_pct]]/Data[[#This Row],[cytoplasm_ratio]]</f>
        <v>0</v>
      </c>
      <c r="J2530">
        <v>0.84</v>
      </c>
      <c r="K2530">
        <v>0.113</v>
      </c>
      <c r="L2530">
        <v>0.42</v>
      </c>
      <c r="M2530">
        <v>1</v>
      </c>
      <c r="N2530">
        <v>0.98299999999999998</v>
      </c>
      <c r="O2530">
        <v>167</v>
      </c>
      <c r="P2530">
        <v>50</v>
      </c>
      <c r="Q2530">
        <v>246</v>
      </c>
      <c r="R2530">
        <v>136</v>
      </c>
      <c r="S2530">
        <v>139</v>
      </c>
      <c r="T2530">
        <f>(Data[[#This Row],[mean_r]]/256)*100</f>
        <v>96.09375</v>
      </c>
      <c r="U2530">
        <f>(Data[[#This Row],[mean_g]]/256)*100</f>
        <v>53.125</v>
      </c>
      <c r="V2530">
        <f>(Data[[#This Row],[mean_b]]/256)*100</f>
        <v>54.296875</v>
      </c>
      <c r="W2530">
        <v>0.57299999999999995</v>
      </c>
      <c r="X2530" t="s">
        <v>39</v>
      </c>
      <c r="Y2530" t="s">
        <v>45</v>
      </c>
      <c r="Z2530">
        <v>8094</v>
      </c>
      <c r="AA2530">
        <v>3.71</v>
      </c>
      <c r="AB2530">
        <v>12.7</v>
      </c>
      <c r="AC2530">
        <v>44.9</v>
      </c>
      <c r="AD2530">
        <v>167990</v>
      </c>
      <c r="AE2530">
        <v>82.2</v>
      </c>
      <c r="AF2530">
        <v>34.700000000000003</v>
      </c>
      <c r="AG2530" t="s">
        <v>64</v>
      </c>
      <c r="AH2530" t="s">
        <v>42</v>
      </c>
      <c r="AI2530" t="s">
        <v>56</v>
      </c>
      <c r="AJ2530">
        <v>60</v>
      </c>
      <c r="AK2530">
        <v>360</v>
      </c>
      <c r="AL2530">
        <v>0.1542</v>
      </c>
      <c r="AM2530">
        <v>0.94610000000000005</v>
      </c>
      <c r="AN2530">
        <v>0.87580000000000002</v>
      </c>
      <c r="AO2530">
        <f>Data[[#This Row],[labeller_confidence_score]]-Data[[#This Row],[cytodiffusion_classification_confidence]]</f>
        <v>-7.0300000000000029E-2</v>
      </c>
    </row>
    <row r="2531" spans="1:41" x14ac:dyDescent="0.3">
      <c r="A2531" t="s">
        <v>2604</v>
      </c>
      <c r="B2531" t="s">
        <v>133</v>
      </c>
      <c r="C2531">
        <v>1</v>
      </c>
      <c r="D2531" t="s">
        <v>104</v>
      </c>
      <c r="E2531">
        <v>8.56</v>
      </c>
      <c r="F2531">
        <v>0</v>
      </c>
      <c r="G2531">
        <v>0</v>
      </c>
      <c r="H2531">
        <v>1</v>
      </c>
      <c r="I2531">
        <f>Data[[#This Row],[nucleus_area_pct]]/Data[[#This Row],[cytoplasm_ratio]]</f>
        <v>0</v>
      </c>
      <c r="J2531">
        <v>0.41199999999999998</v>
      </c>
      <c r="K2531">
        <v>0.69899999999999995</v>
      </c>
      <c r="L2531">
        <v>0.45</v>
      </c>
      <c r="M2531">
        <v>1</v>
      </c>
      <c r="N2531">
        <v>0.86</v>
      </c>
      <c r="O2531">
        <v>187</v>
      </c>
      <c r="P2531">
        <v>64</v>
      </c>
      <c r="Q2531">
        <v>244</v>
      </c>
      <c r="R2531">
        <v>141</v>
      </c>
      <c r="S2531">
        <v>121</v>
      </c>
      <c r="T2531">
        <f>(Data[[#This Row],[mean_r]]/256)*100</f>
        <v>95.3125</v>
      </c>
      <c r="U2531">
        <f>(Data[[#This Row],[mean_g]]/256)*100</f>
        <v>55.078125</v>
      </c>
      <c r="V2531">
        <f>(Data[[#This Row],[mean_b]]/256)*100</f>
        <v>47.265625</v>
      </c>
      <c r="W2531">
        <v>0.45600000000000002</v>
      </c>
      <c r="X2531" t="s">
        <v>51</v>
      </c>
      <c r="Y2531" t="s">
        <v>45</v>
      </c>
      <c r="Z2531">
        <v>9945</v>
      </c>
      <c r="AA2531">
        <v>5.17</v>
      </c>
      <c r="AB2531">
        <v>10.199999999999999</v>
      </c>
      <c r="AC2531">
        <v>47.7</v>
      </c>
      <c r="AD2531">
        <v>238303</v>
      </c>
      <c r="AE2531">
        <v>99.5</v>
      </c>
      <c r="AF2531">
        <v>32.1</v>
      </c>
      <c r="AG2531" t="s">
        <v>41</v>
      </c>
      <c r="AH2531" t="s">
        <v>68</v>
      </c>
      <c r="AI2531" t="s">
        <v>52</v>
      </c>
      <c r="AJ2531">
        <v>100</v>
      </c>
      <c r="AK2531">
        <v>360</v>
      </c>
      <c r="AL2531">
        <v>0.78039999999999998</v>
      </c>
      <c r="AM2531">
        <v>0.61599999999999999</v>
      </c>
      <c r="AN2531">
        <v>0.79590000000000005</v>
      </c>
      <c r="AO2531">
        <f>Data[[#This Row],[labeller_confidence_score]]-Data[[#This Row],[cytodiffusion_classification_confidence]]</f>
        <v>0.17990000000000006</v>
      </c>
    </row>
    <row r="2532" spans="1:41" x14ac:dyDescent="0.3">
      <c r="A2532" t="s">
        <v>2605</v>
      </c>
      <c r="B2532" t="s">
        <v>49</v>
      </c>
      <c r="C2532">
        <v>0</v>
      </c>
      <c r="D2532" t="s">
        <v>50</v>
      </c>
      <c r="E2532">
        <v>12.92</v>
      </c>
      <c r="F2532">
        <v>59.2</v>
      </c>
      <c r="G2532">
        <v>0.504</v>
      </c>
      <c r="H2532">
        <v>0.39500000000000002</v>
      </c>
      <c r="I2532">
        <f>Data[[#This Row],[nucleus_area_pct]]/Data[[#This Row],[cytoplasm_ratio]]</f>
        <v>149.87341772151899</v>
      </c>
      <c r="J2532">
        <v>0.71499999999999997</v>
      </c>
      <c r="K2532">
        <v>0.33800000000000002</v>
      </c>
      <c r="L2532">
        <v>3.3</v>
      </c>
      <c r="M2532">
        <v>4.3</v>
      </c>
      <c r="N2532">
        <v>0.875</v>
      </c>
      <c r="O2532">
        <v>339</v>
      </c>
      <c r="P2532">
        <v>65</v>
      </c>
      <c r="Q2532">
        <v>229</v>
      </c>
      <c r="R2532">
        <v>149</v>
      </c>
      <c r="S2532">
        <v>184</v>
      </c>
      <c r="T2532">
        <f>(Data[[#This Row],[mean_r]]/256)*100</f>
        <v>89.453125</v>
      </c>
      <c r="U2532">
        <f>(Data[[#This Row],[mean_g]]/256)*100</f>
        <v>58.203125</v>
      </c>
      <c r="V2532">
        <f>(Data[[#This Row],[mean_b]]/256)*100</f>
        <v>71.875</v>
      </c>
      <c r="W2532">
        <v>0.53100000000000003</v>
      </c>
      <c r="X2532" t="s">
        <v>51</v>
      </c>
      <c r="Y2532" t="s">
        <v>45</v>
      </c>
      <c r="Z2532">
        <v>9882</v>
      </c>
      <c r="AA2532">
        <v>4.91</v>
      </c>
      <c r="AB2532">
        <v>13.7</v>
      </c>
      <c r="AC2532">
        <v>51.3</v>
      </c>
      <c r="AD2532">
        <v>246676</v>
      </c>
      <c r="AE2532">
        <v>69.900000000000006</v>
      </c>
      <c r="AF2532">
        <v>32.9</v>
      </c>
      <c r="AG2532" t="s">
        <v>64</v>
      </c>
      <c r="AH2532" t="s">
        <v>42</v>
      </c>
      <c r="AI2532" t="s">
        <v>52</v>
      </c>
      <c r="AJ2532">
        <v>40</v>
      </c>
      <c r="AK2532">
        <v>360</v>
      </c>
      <c r="AL2532">
        <v>8.4099999999999994E-2</v>
      </c>
      <c r="AM2532">
        <v>0.89380000000000004</v>
      </c>
      <c r="AN2532">
        <v>0.87</v>
      </c>
      <c r="AO2532">
        <f>Data[[#This Row],[labeller_confidence_score]]-Data[[#This Row],[cytodiffusion_classification_confidence]]</f>
        <v>-2.3800000000000043E-2</v>
      </c>
    </row>
    <row r="2533" spans="1:41" x14ac:dyDescent="0.3">
      <c r="A2533" t="s">
        <v>2606</v>
      </c>
      <c r="B2533" t="s">
        <v>60</v>
      </c>
      <c r="C2533">
        <v>0</v>
      </c>
      <c r="D2533" t="s">
        <v>50</v>
      </c>
      <c r="E2533">
        <v>15.95</v>
      </c>
      <c r="F2533">
        <v>66.2</v>
      </c>
      <c r="G2533">
        <v>0.36199999999999999</v>
      </c>
      <c r="H2533">
        <v>0.36899999999999999</v>
      </c>
      <c r="I2533">
        <f>Data[[#This Row],[nucleus_area_pct]]/Data[[#This Row],[cytoplasm_ratio]]</f>
        <v>179.4037940379404</v>
      </c>
      <c r="J2533">
        <v>0.63</v>
      </c>
      <c r="K2533">
        <v>0.39300000000000002</v>
      </c>
      <c r="L2533">
        <v>1.2</v>
      </c>
      <c r="M2533">
        <v>1</v>
      </c>
      <c r="N2533">
        <v>0.74099999999999999</v>
      </c>
      <c r="O2533">
        <v>582</v>
      </c>
      <c r="P2533">
        <v>97</v>
      </c>
      <c r="Q2533">
        <v>229</v>
      </c>
      <c r="R2533">
        <v>180</v>
      </c>
      <c r="S2533">
        <v>193</v>
      </c>
      <c r="T2533">
        <f>(Data[[#This Row],[mean_r]]/256)*100</f>
        <v>89.453125</v>
      </c>
      <c r="U2533">
        <f>(Data[[#This Row],[mean_g]]/256)*100</f>
        <v>70.3125</v>
      </c>
      <c r="V2533">
        <f>(Data[[#This Row],[mean_b]]/256)*100</f>
        <v>75.390625</v>
      </c>
      <c r="W2533">
        <v>0.66300000000000003</v>
      </c>
      <c r="X2533" t="s">
        <v>63</v>
      </c>
      <c r="Y2533" t="s">
        <v>40</v>
      </c>
      <c r="Z2533">
        <v>7452</v>
      </c>
      <c r="AA2533">
        <v>5.75</v>
      </c>
      <c r="AB2533">
        <v>13.4</v>
      </c>
      <c r="AC2533">
        <v>43.6</v>
      </c>
      <c r="AD2533">
        <v>203193</v>
      </c>
      <c r="AE2533">
        <v>83.8</v>
      </c>
      <c r="AF2533">
        <v>32.200000000000003</v>
      </c>
      <c r="AG2533" t="s">
        <v>64</v>
      </c>
      <c r="AH2533" t="s">
        <v>47</v>
      </c>
      <c r="AI2533" t="s">
        <v>56</v>
      </c>
      <c r="AJ2533">
        <v>60</v>
      </c>
      <c r="AK2533">
        <v>224</v>
      </c>
      <c r="AL2533">
        <v>3.3099999999999997E-2</v>
      </c>
      <c r="AM2533">
        <v>0.9365</v>
      </c>
      <c r="AN2533">
        <v>1</v>
      </c>
      <c r="AO2533">
        <f>Data[[#This Row],[labeller_confidence_score]]-Data[[#This Row],[cytodiffusion_classification_confidence]]</f>
        <v>6.3500000000000001E-2</v>
      </c>
    </row>
    <row r="2534" spans="1:41" x14ac:dyDescent="0.3">
      <c r="A2534" t="s">
        <v>2607</v>
      </c>
      <c r="B2534" t="s">
        <v>106</v>
      </c>
      <c r="C2534">
        <v>1</v>
      </c>
      <c r="D2534" t="s">
        <v>82</v>
      </c>
      <c r="E2534">
        <v>14.47</v>
      </c>
      <c r="F2534">
        <v>84.1</v>
      </c>
      <c r="G2534">
        <v>0.48</v>
      </c>
      <c r="H2534">
        <v>0.16800000000000001</v>
      </c>
      <c r="I2534">
        <f>Data[[#This Row],[nucleus_area_pct]]/Data[[#This Row],[cytoplasm_ratio]]</f>
        <v>500.59523809523802</v>
      </c>
      <c r="J2534">
        <v>0.83899999999999997</v>
      </c>
      <c r="K2534">
        <v>0.16500000000000001</v>
      </c>
      <c r="L2534">
        <v>1.2</v>
      </c>
      <c r="M2534">
        <v>1</v>
      </c>
      <c r="N2534">
        <v>0.88800000000000001</v>
      </c>
      <c r="O2534">
        <v>531</v>
      </c>
      <c r="P2534">
        <v>115</v>
      </c>
      <c r="Q2534">
        <v>214</v>
      </c>
      <c r="R2534">
        <v>152</v>
      </c>
      <c r="S2534">
        <v>194</v>
      </c>
      <c r="T2534">
        <f>(Data[[#This Row],[mean_r]]/256)*100</f>
        <v>83.59375</v>
      </c>
      <c r="U2534">
        <f>(Data[[#This Row],[mean_g]]/256)*100</f>
        <v>59.375</v>
      </c>
      <c r="V2534">
        <f>(Data[[#This Row],[mean_b]]/256)*100</f>
        <v>75.78125</v>
      </c>
      <c r="W2534">
        <v>0.69599999999999995</v>
      </c>
      <c r="X2534" t="s">
        <v>39</v>
      </c>
      <c r="Y2534" t="s">
        <v>40</v>
      </c>
      <c r="Z2534">
        <v>9091</v>
      </c>
      <c r="AA2534">
        <v>4.5599999999999996</v>
      </c>
      <c r="AB2534">
        <v>9.5</v>
      </c>
      <c r="AC2534">
        <v>35.9</v>
      </c>
      <c r="AD2534">
        <v>275501</v>
      </c>
      <c r="AE2534">
        <v>77.900000000000006</v>
      </c>
      <c r="AF2534">
        <v>32.200000000000003</v>
      </c>
      <c r="AG2534" t="s">
        <v>64</v>
      </c>
      <c r="AH2534" t="s">
        <v>42</v>
      </c>
      <c r="AI2534" t="s">
        <v>52</v>
      </c>
      <c r="AJ2534">
        <v>100</v>
      </c>
      <c r="AK2534">
        <v>224</v>
      </c>
      <c r="AL2534">
        <v>0.82299999999999995</v>
      </c>
      <c r="AM2534">
        <v>0.81510000000000005</v>
      </c>
      <c r="AN2534">
        <v>0.7752</v>
      </c>
      <c r="AO2534">
        <f>Data[[#This Row],[labeller_confidence_score]]-Data[[#This Row],[cytodiffusion_classification_confidence]]</f>
        <v>-3.9900000000000047E-2</v>
      </c>
    </row>
    <row r="2535" spans="1:41" x14ac:dyDescent="0.3">
      <c r="A2535" t="s">
        <v>2608</v>
      </c>
      <c r="B2535" t="s">
        <v>60</v>
      </c>
      <c r="C2535">
        <v>0</v>
      </c>
      <c r="D2535" t="s">
        <v>50</v>
      </c>
      <c r="E2535">
        <v>14.81</v>
      </c>
      <c r="F2535">
        <v>53.8</v>
      </c>
      <c r="G2535">
        <v>0.434</v>
      </c>
      <c r="H2535">
        <v>0.33600000000000002</v>
      </c>
      <c r="I2535">
        <f>Data[[#This Row],[nucleus_area_pct]]/Data[[#This Row],[cytoplasm_ratio]]</f>
        <v>160.11904761904759</v>
      </c>
      <c r="J2535">
        <v>0.71499999999999997</v>
      </c>
      <c r="K2535">
        <v>0.57199999999999995</v>
      </c>
      <c r="L2535">
        <v>1.57</v>
      </c>
      <c r="M2535">
        <v>1</v>
      </c>
      <c r="N2535">
        <v>0.82199999999999995</v>
      </c>
      <c r="O2535">
        <v>602</v>
      </c>
      <c r="P2535">
        <v>95</v>
      </c>
      <c r="Q2535">
        <v>208</v>
      </c>
      <c r="R2535">
        <v>164</v>
      </c>
      <c r="S2535">
        <v>176</v>
      </c>
      <c r="T2535">
        <f>(Data[[#This Row],[mean_r]]/256)*100</f>
        <v>81.25</v>
      </c>
      <c r="U2535">
        <f>(Data[[#This Row],[mean_g]]/256)*100</f>
        <v>64.0625</v>
      </c>
      <c r="V2535">
        <f>(Data[[#This Row],[mean_b]]/256)*100</f>
        <v>68.75</v>
      </c>
      <c r="W2535">
        <v>0.53</v>
      </c>
      <c r="X2535" t="s">
        <v>51</v>
      </c>
      <c r="Y2535" t="s">
        <v>40</v>
      </c>
      <c r="Z2535">
        <v>5651</v>
      </c>
      <c r="AA2535">
        <v>5.05</v>
      </c>
      <c r="AB2535">
        <v>13.6</v>
      </c>
      <c r="AC2535">
        <v>39.799999999999997</v>
      </c>
      <c r="AD2535">
        <v>187638</v>
      </c>
      <c r="AE2535">
        <v>87.2</v>
      </c>
      <c r="AF2535">
        <v>33.299999999999997</v>
      </c>
      <c r="AG2535" t="s">
        <v>41</v>
      </c>
      <c r="AH2535" t="s">
        <v>42</v>
      </c>
      <c r="AI2535" t="s">
        <v>43</v>
      </c>
      <c r="AJ2535">
        <v>100</v>
      </c>
      <c r="AK2535">
        <v>256</v>
      </c>
      <c r="AL2535">
        <v>7.4099999999999999E-2</v>
      </c>
      <c r="AM2535">
        <v>0.97970000000000002</v>
      </c>
      <c r="AN2535">
        <v>0.88949999999999996</v>
      </c>
      <c r="AO2535">
        <f>Data[[#This Row],[labeller_confidence_score]]-Data[[#This Row],[cytodiffusion_classification_confidence]]</f>
        <v>-9.0200000000000058E-2</v>
      </c>
    </row>
    <row r="2536" spans="1:41" x14ac:dyDescent="0.3">
      <c r="A2536" t="s">
        <v>2609</v>
      </c>
      <c r="B2536" t="s">
        <v>89</v>
      </c>
      <c r="C2536">
        <v>1</v>
      </c>
      <c r="D2536" t="s">
        <v>38</v>
      </c>
      <c r="E2536">
        <v>12.19</v>
      </c>
      <c r="F2536">
        <v>51.3</v>
      </c>
      <c r="G2536">
        <v>0.57299999999999995</v>
      </c>
      <c r="H2536">
        <v>0.45600000000000002</v>
      </c>
      <c r="I2536">
        <f>Data[[#This Row],[nucleus_area_pct]]/Data[[#This Row],[cytoplasm_ratio]]</f>
        <v>112.49999999999999</v>
      </c>
      <c r="J2536">
        <v>0.81299999999999994</v>
      </c>
      <c r="K2536">
        <v>0.39800000000000002</v>
      </c>
      <c r="L2536">
        <v>3.85</v>
      </c>
      <c r="M2536">
        <v>3.3</v>
      </c>
      <c r="N2536">
        <v>0.84</v>
      </c>
      <c r="O2536">
        <v>466</v>
      </c>
      <c r="P2536">
        <v>67</v>
      </c>
      <c r="Q2536">
        <v>193</v>
      </c>
      <c r="R2536">
        <v>159</v>
      </c>
      <c r="S2536">
        <v>177</v>
      </c>
      <c r="T2536">
        <f>(Data[[#This Row],[mean_r]]/256)*100</f>
        <v>75.390625</v>
      </c>
      <c r="U2536">
        <f>(Data[[#This Row],[mean_g]]/256)*100</f>
        <v>62.109375</v>
      </c>
      <c r="V2536">
        <f>(Data[[#This Row],[mean_b]]/256)*100</f>
        <v>69.140625</v>
      </c>
      <c r="W2536">
        <v>0.624</v>
      </c>
      <c r="X2536" t="s">
        <v>51</v>
      </c>
      <c r="Y2536" t="s">
        <v>45</v>
      </c>
      <c r="Z2536">
        <v>14023</v>
      </c>
      <c r="AA2536">
        <v>5.19</v>
      </c>
      <c r="AB2536">
        <v>17</v>
      </c>
      <c r="AC2536">
        <v>40.6</v>
      </c>
      <c r="AD2536">
        <v>276291</v>
      </c>
      <c r="AE2536">
        <v>106.7</v>
      </c>
      <c r="AF2536">
        <v>34.799999999999997</v>
      </c>
      <c r="AG2536" t="s">
        <v>64</v>
      </c>
      <c r="AH2536" t="s">
        <v>47</v>
      </c>
      <c r="AI2536" t="s">
        <v>43</v>
      </c>
      <c r="AJ2536">
        <v>100</v>
      </c>
      <c r="AK2536">
        <v>360</v>
      </c>
      <c r="AL2536">
        <v>0.69420000000000004</v>
      </c>
      <c r="AM2536">
        <v>0.59809999999999997</v>
      </c>
      <c r="AN2536">
        <v>0.6593</v>
      </c>
      <c r="AO2536">
        <f>Data[[#This Row],[labeller_confidence_score]]-Data[[#This Row],[cytodiffusion_classification_confidence]]</f>
        <v>6.1200000000000032E-2</v>
      </c>
    </row>
    <row r="2537" spans="1:41" x14ac:dyDescent="0.3">
      <c r="A2537" t="s">
        <v>2610</v>
      </c>
      <c r="B2537" t="s">
        <v>62</v>
      </c>
      <c r="C2537">
        <v>0</v>
      </c>
      <c r="D2537" t="s">
        <v>50</v>
      </c>
      <c r="E2537">
        <v>11.16</v>
      </c>
      <c r="F2537">
        <v>85.9</v>
      </c>
      <c r="G2537">
        <v>0.75900000000000001</v>
      </c>
      <c r="H2537">
        <v>0.126</v>
      </c>
      <c r="I2537">
        <f>Data[[#This Row],[nucleus_area_pct]]/Data[[#This Row],[cytoplasm_ratio]]</f>
        <v>681.7460317460318</v>
      </c>
      <c r="J2537">
        <v>0.81799999999999995</v>
      </c>
      <c r="K2537">
        <v>0.25600000000000001</v>
      </c>
      <c r="L2537">
        <v>1.69</v>
      </c>
      <c r="M2537">
        <v>1.2</v>
      </c>
      <c r="N2537">
        <v>0.84699999999999998</v>
      </c>
      <c r="O2537">
        <v>268</v>
      </c>
      <c r="P2537">
        <v>52</v>
      </c>
      <c r="Q2537">
        <v>201</v>
      </c>
      <c r="R2537">
        <v>139</v>
      </c>
      <c r="S2537">
        <v>188</v>
      </c>
      <c r="T2537">
        <f>(Data[[#This Row],[mean_r]]/256)*100</f>
        <v>78.515625</v>
      </c>
      <c r="U2537">
        <f>(Data[[#This Row],[mean_g]]/256)*100</f>
        <v>54.296875</v>
      </c>
      <c r="V2537">
        <f>(Data[[#This Row],[mean_b]]/256)*100</f>
        <v>73.4375</v>
      </c>
      <c r="W2537">
        <v>0.66800000000000004</v>
      </c>
      <c r="X2537" t="s">
        <v>39</v>
      </c>
      <c r="Y2537" t="s">
        <v>40</v>
      </c>
      <c r="Z2537">
        <v>8309</v>
      </c>
      <c r="AA2537">
        <v>6.49</v>
      </c>
      <c r="AB2537">
        <v>14.6</v>
      </c>
      <c r="AC2537">
        <v>36</v>
      </c>
      <c r="AD2537">
        <v>316329</v>
      </c>
      <c r="AE2537">
        <v>78.7</v>
      </c>
      <c r="AF2537">
        <v>32.299999999999997</v>
      </c>
      <c r="AG2537" t="s">
        <v>64</v>
      </c>
      <c r="AH2537" t="s">
        <v>68</v>
      </c>
      <c r="AI2537" t="s">
        <v>43</v>
      </c>
      <c r="AJ2537">
        <v>100</v>
      </c>
      <c r="AK2537">
        <v>256</v>
      </c>
      <c r="AL2537">
        <v>0.1109</v>
      </c>
      <c r="AM2537">
        <v>0.88280000000000003</v>
      </c>
      <c r="AN2537">
        <v>0.9153</v>
      </c>
      <c r="AO2537">
        <f>Data[[#This Row],[labeller_confidence_score]]-Data[[#This Row],[cytodiffusion_classification_confidence]]</f>
        <v>3.2499999999999973E-2</v>
      </c>
    </row>
    <row r="2538" spans="1:41" x14ac:dyDescent="0.3">
      <c r="A2538" t="s">
        <v>2611</v>
      </c>
      <c r="B2538" t="s">
        <v>87</v>
      </c>
      <c r="C2538">
        <v>0</v>
      </c>
      <c r="D2538" t="s">
        <v>50</v>
      </c>
      <c r="E2538">
        <v>13.68</v>
      </c>
      <c r="F2538">
        <v>43.5</v>
      </c>
      <c r="G2538">
        <v>0.52800000000000002</v>
      </c>
      <c r="H2538">
        <v>0.51200000000000001</v>
      </c>
      <c r="I2538">
        <f>Data[[#This Row],[nucleus_area_pct]]/Data[[#This Row],[cytoplasm_ratio]]</f>
        <v>84.9609375</v>
      </c>
      <c r="J2538">
        <v>0.69499999999999995</v>
      </c>
      <c r="K2538">
        <v>0.37</v>
      </c>
      <c r="L2538">
        <v>4.88</v>
      </c>
      <c r="M2538">
        <v>1.9</v>
      </c>
      <c r="N2538">
        <v>0.80900000000000005</v>
      </c>
      <c r="O2538">
        <v>414</v>
      </c>
      <c r="P2538">
        <v>80</v>
      </c>
      <c r="Q2538">
        <v>218</v>
      </c>
      <c r="R2538">
        <v>153</v>
      </c>
      <c r="S2538">
        <v>187</v>
      </c>
      <c r="T2538">
        <f>(Data[[#This Row],[mean_r]]/256)*100</f>
        <v>85.15625</v>
      </c>
      <c r="U2538">
        <f>(Data[[#This Row],[mean_g]]/256)*100</f>
        <v>59.765625</v>
      </c>
      <c r="V2538">
        <f>(Data[[#This Row],[mean_b]]/256)*100</f>
        <v>73.046875</v>
      </c>
      <c r="W2538">
        <v>0.58299999999999996</v>
      </c>
      <c r="X2538" t="s">
        <v>51</v>
      </c>
      <c r="Y2538" t="s">
        <v>45</v>
      </c>
      <c r="Z2538">
        <v>5346</v>
      </c>
      <c r="AA2538">
        <v>4.5199999999999996</v>
      </c>
      <c r="AB2538">
        <v>13.1</v>
      </c>
      <c r="AC2538">
        <v>49.8</v>
      </c>
      <c r="AD2538">
        <v>130072</v>
      </c>
      <c r="AE2538">
        <v>94</v>
      </c>
      <c r="AF2538">
        <v>33.1</v>
      </c>
      <c r="AG2538" t="s">
        <v>41</v>
      </c>
      <c r="AH2538" t="s">
        <v>47</v>
      </c>
      <c r="AI2538" t="s">
        <v>43</v>
      </c>
      <c r="AJ2538">
        <v>40</v>
      </c>
      <c r="AK2538">
        <v>512</v>
      </c>
      <c r="AL2538">
        <v>5.4399999999999997E-2</v>
      </c>
      <c r="AM2538">
        <v>0.77070000000000005</v>
      </c>
      <c r="AN2538">
        <v>0.88549999999999995</v>
      </c>
      <c r="AO2538">
        <f>Data[[#This Row],[labeller_confidence_score]]-Data[[#This Row],[cytodiffusion_classification_confidence]]</f>
        <v>0.1147999999999999</v>
      </c>
    </row>
    <row r="2539" spans="1:41" x14ac:dyDescent="0.3">
      <c r="A2539" t="s">
        <v>2612</v>
      </c>
      <c r="B2539" t="s">
        <v>133</v>
      </c>
      <c r="C2539">
        <v>1</v>
      </c>
      <c r="D2539" t="s">
        <v>104</v>
      </c>
      <c r="E2539">
        <v>7.39</v>
      </c>
      <c r="F2539">
        <v>0</v>
      </c>
      <c r="G2539">
        <v>0</v>
      </c>
      <c r="H2539">
        <v>1</v>
      </c>
      <c r="I2539">
        <f>Data[[#This Row],[nucleus_area_pct]]/Data[[#This Row],[cytoplasm_ratio]]</f>
        <v>0</v>
      </c>
      <c r="J2539">
        <v>0.60199999999999998</v>
      </c>
      <c r="K2539">
        <v>0.90300000000000002</v>
      </c>
      <c r="L2539">
        <v>0.46</v>
      </c>
      <c r="M2539">
        <v>1</v>
      </c>
      <c r="N2539">
        <v>0.84</v>
      </c>
      <c r="O2539">
        <v>187</v>
      </c>
      <c r="P2539">
        <v>63</v>
      </c>
      <c r="Q2539">
        <v>236</v>
      </c>
      <c r="R2539">
        <v>140</v>
      </c>
      <c r="S2539">
        <v>134</v>
      </c>
      <c r="T2539">
        <f>(Data[[#This Row],[mean_r]]/256)*100</f>
        <v>92.1875</v>
      </c>
      <c r="U2539">
        <f>(Data[[#This Row],[mean_g]]/256)*100</f>
        <v>54.6875</v>
      </c>
      <c r="V2539">
        <f>(Data[[#This Row],[mean_b]]/256)*100</f>
        <v>52.34375</v>
      </c>
      <c r="W2539">
        <v>0.5</v>
      </c>
      <c r="X2539" t="s">
        <v>51</v>
      </c>
      <c r="Y2539" t="s">
        <v>45</v>
      </c>
      <c r="Z2539">
        <v>9660</v>
      </c>
      <c r="AA2539">
        <v>3.63</v>
      </c>
      <c r="AB2539">
        <v>11.4</v>
      </c>
      <c r="AC2539">
        <v>40.6</v>
      </c>
      <c r="AD2539">
        <v>286960</v>
      </c>
      <c r="AE2539">
        <v>101.9</v>
      </c>
      <c r="AF2539">
        <v>33</v>
      </c>
      <c r="AG2539" t="s">
        <v>46</v>
      </c>
      <c r="AH2539" t="s">
        <v>42</v>
      </c>
      <c r="AI2539" t="s">
        <v>43</v>
      </c>
      <c r="AJ2539">
        <v>100</v>
      </c>
      <c r="AK2539">
        <v>360</v>
      </c>
      <c r="AL2539">
        <v>0.62690000000000001</v>
      </c>
      <c r="AM2539">
        <v>0.79730000000000001</v>
      </c>
      <c r="AN2539">
        <v>0.64219999999999999</v>
      </c>
      <c r="AO2539">
        <f>Data[[#This Row],[labeller_confidence_score]]-Data[[#This Row],[cytodiffusion_classification_confidence]]</f>
        <v>-0.15510000000000002</v>
      </c>
    </row>
    <row r="2540" spans="1:41" x14ac:dyDescent="0.3">
      <c r="A2540" t="s">
        <v>2613</v>
      </c>
      <c r="B2540" t="s">
        <v>81</v>
      </c>
      <c r="C2540">
        <v>1</v>
      </c>
      <c r="D2540" t="s">
        <v>82</v>
      </c>
      <c r="E2540">
        <v>13.1</v>
      </c>
      <c r="F2540">
        <v>82.7</v>
      </c>
      <c r="G2540">
        <v>0.436</v>
      </c>
      <c r="H2540">
        <v>0.16800000000000001</v>
      </c>
      <c r="I2540">
        <f>Data[[#This Row],[nucleus_area_pct]]/Data[[#This Row],[cytoplasm_ratio]]</f>
        <v>492.26190476190476</v>
      </c>
      <c r="J2540">
        <v>0.71299999999999997</v>
      </c>
      <c r="K2540">
        <v>0.23300000000000001</v>
      </c>
      <c r="L2540">
        <v>0.82</v>
      </c>
      <c r="M2540">
        <v>1</v>
      </c>
      <c r="N2540">
        <v>0.80500000000000005</v>
      </c>
      <c r="O2540">
        <v>569</v>
      </c>
      <c r="P2540">
        <v>97</v>
      </c>
      <c r="Q2540">
        <v>174</v>
      </c>
      <c r="R2540">
        <v>126</v>
      </c>
      <c r="S2540">
        <v>192</v>
      </c>
      <c r="T2540">
        <f>(Data[[#This Row],[mean_r]]/256)*100</f>
        <v>67.96875</v>
      </c>
      <c r="U2540">
        <f>(Data[[#This Row],[mean_g]]/256)*100</f>
        <v>49.21875</v>
      </c>
      <c r="V2540">
        <f>(Data[[#This Row],[mean_b]]/256)*100</f>
        <v>75</v>
      </c>
      <c r="W2540">
        <v>0.75700000000000001</v>
      </c>
      <c r="X2540" t="s">
        <v>51</v>
      </c>
      <c r="Y2540" t="s">
        <v>45</v>
      </c>
      <c r="Z2540">
        <v>7364</v>
      </c>
      <c r="AA2540">
        <v>4.93</v>
      </c>
      <c r="AB2540">
        <v>13.8</v>
      </c>
      <c r="AC2540">
        <v>44.5</v>
      </c>
      <c r="AD2540">
        <v>272662</v>
      </c>
      <c r="AE2540">
        <v>92.7</v>
      </c>
      <c r="AF2540">
        <v>35.799999999999997</v>
      </c>
      <c r="AG2540" t="s">
        <v>64</v>
      </c>
      <c r="AH2540" t="s">
        <v>68</v>
      </c>
      <c r="AI2540" t="s">
        <v>56</v>
      </c>
      <c r="AJ2540">
        <v>100</v>
      </c>
      <c r="AK2540">
        <v>360</v>
      </c>
      <c r="AL2540">
        <v>0.82520000000000004</v>
      </c>
      <c r="AM2540">
        <v>0.4945</v>
      </c>
      <c r="AN2540">
        <v>0.65690000000000004</v>
      </c>
      <c r="AO2540">
        <f>Data[[#This Row],[labeller_confidence_score]]-Data[[#This Row],[cytodiffusion_classification_confidence]]</f>
        <v>0.16240000000000004</v>
      </c>
    </row>
    <row r="2541" spans="1:41" x14ac:dyDescent="0.3">
      <c r="A2541" t="s">
        <v>2614</v>
      </c>
      <c r="B2541" t="s">
        <v>62</v>
      </c>
      <c r="C2541">
        <v>0</v>
      </c>
      <c r="D2541" t="s">
        <v>50</v>
      </c>
      <c r="E2541">
        <v>8.4600000000000009</v>
      </c>
      <c r="F2541">
        <v>72.5</v>
      </c>
      <c r="G2541">
        <v>0.84499999999999997</v>
      </c>
      <c r="H2541">
        <v>0.18099999999999999</v>
      </c>
      <c r="I2541">
        <f>Data[[#This Row],[nucleus_area_pct]]/Data[[#This Row],[cytoplasm_ratio]]</f>
        <v>400.55248618784532</v>
      </c>
      <c r="J2541">
        <v>0.86499999999999999</v>
      </c>
      <c r="K2541">
        <v>0.34100000000000003</v>
      </c>
      <c r="L2541">
        <v>1.28</v>
      </c>
      <c r="M2541">
        <v>1</v>
      </c>
      <c r="N2541">
        <v>0.94299999999999995</v>
      </c>
      <c r="O2541">
        <v>336</v>
      </c>
      <c r="P2541">
        <v>46</v>
      </c>
      <c r="Q2541">
        <v>193</v>
      </c>
      <c r="R2541">
        <v>152</v>
      </c>
      <c r="S2541">
        <v>183</v>
      </c>
      <c r="T2541">
        <f>(Data[[#This Row],[mean_r]]/256)*100</f>
        <v>75.390625</v>
      </c>
      <c r="U2541">
        <f>(Data[[#This Row],[mean_g]]/256)*100</f>
        <v>59.375</v>
      </c>
      <c r="V2541">
        <f>(Data[[#This Row],[mean_b]]/256)*100</f>
        <v>71.484375</v>
      </c>
      <c r="W2541">
        <v>0.70399999999999996</v>
      </c>
      <c r="X2541" t="s">
        <v>51</v>
      </c>
      <c r="Y2541" t="s">
        <v>45</v>
      </c>
      <c r="Z2541">
        <v>3122</v>
      </c>
      <c r="AA2541">
        <v>4.6900000000000004</v>
      </c>
      <c r="AB2541">
        <v>16.399999999999999</v>
      </c>
      <c r="AC2541">
        <v>46.5</v>
      </c>
      <c r="AD2541">
        <v>182075</v>
      </c>
      <c r="AE2541">
        <v>96.6</v>
      </c>
      <c r="AF2541">
        <v>33.9</v>
      </c>
      <c r="AG2541" t="s">
        <v>46</v>
      </c>
      <c r="AH2541" t="s">
        <v>47</v>
      </c>
      <c r="AI2541" t="s">
        <v>43</v>
      </c>
      <c r="AJ2541">
        <v>100</v>
      </c>
      <c r="AK2541">
        <v>224</v>
      </c>
      <c r="AL2541">
        <v>0.11840000000000001</v>
      </c>
      <c r="AM2541">
        <v>0.91569999999999996</v>
      </c>
      <c r="AN2541">
        <v>0.84379999999999999</v>
      </c>
      <c r="AO2541">
        <f>Data[[#This Row],[labeller_confidence_score]]-Data[[#This Row],[cytodiffusion_classification_confidence]]</f>
        <v>-7.1899999999999964E-2</v>
      </c>
    </row>
    <row r="2542" spans="1:41" x14ac:dyDescent="0.3">
      <c r="A2542" t="s">
        <v>2615</v>
      </c>
      <c r="B2542" t="s">
        <v>106</v>
      </c>
      <c r="C2542">
        <v>1</v>
      </c>
      <c r="D2542" t="s">
        <v>82</v>
      </c>
      <c r="E2542">
        <v>14.04</v>
      </c>
      <c r="F2542">
        <v>81.900000000000006</v>
      </c>
      <c r="G2542">
        <v>0.47199999999999998</v>
      </c>
      <c r="H2542">
        <v>0.15</v>
      </c>
      <c r="I2542">
        <f>Data[[#This Row],[nucleus_area_pct]]/Data[[#This Row],[cytoplasm_ratio]]</f>
        <v>546.00000000000011</v>
      </c>
      <c r="J2542">
        <v>0.92100000000000004</v>
      </c>
      <c r="K2542">
        <v>0.27400000000000002</v>
      </c>
      <c r="L2542">
        <v>0.53</v>
      </c>
      <c r="M2542">
        <v>1.1000000000000001</v>
      </c>
      <c r="N2542">
        <v>0.88900000000000001</v>
      </c>
      <c r="O2542">
        <v>507</v>
      </c>
      <c r="P2542">
        <v>77</v>
      </c>
      <c r="Q2542">
        <v>169</v>
      </c>
      <c r="R2542">
        <v>173</v>
      </c>
      <c r="S2542">
        <v>202</v>
      </c>
      <c r="T2542">
        <f>(Data[[#This Row],[mean_r]]/256)*100</f>
        <v>66.015625</v>
      </c>
      <c r="U2542">
        <f>(Data[[#This Row],[mean_g]]/256)*100</f>
        <v>67.578125</v>
      </c>
      <c r="V2542">
        <f>(Data[[#This Row],[mean_b]]/256)*100</f>
        <v>78.90625</v>
      </c>
      <c r="W2542">
        <v>0.68700000000000006</v>
      </c>
      <c r="X2542" t="s">
        <v>51</v>
      </c>
      <c r="Y2542" t="s">
        <v>40</v>
      </c>
      <c r="Z2542">
        <v>11412</v>
      </c>
      <c r="AA2542">
        <v>5.95</v>
      </c>
      <c r="AB2542">
        <v>14</v>
      </c>
      <c r="AC2542">
        <v>46.3</v>
      </c>
      <c r="AD2542">
        <v>316787</v>
      </c>
      <c r="AE2542">
        <v>92.7</v>
      </c>
      <c r="AF2542">
        <v>34.5</v>
      </c>
      <c r="AG2542" t="s">
        <v>46</v>
      </c>
      <c r="AH2542" t="s">
        <v>42</v>
      </c>
      <c r="AI2542" t="s">
        <v>56</v>
      </c>
      <c r="AJ2542">
        <v>60</v>
      </c>
      <c r="AK2542">
        <v>512</v>
      </c>
      <c r="AL2542">
        <v>0.71389999999999998</v>
      </c>
      <c r="AM2542">
        <v>0.57220000000000004</v>
      </c>
      <c r="AN2542">
        <v>0.87109999999999999</v>
      </c>
      <c r="AO2542">
        <f>Data[[#This Row],[labeller_confidence_score]]-Data[[#This Row],[cytodiffusion_classification_confidence]]</f>
        <v>0.29889999999999994</v>
      </c>
    </row>
    <row r="2543" spans="1:41" x14ac:dyDescent="0.3">
      <c r="A2543" t="s">
        <v>2616</v>
      </c>
      <c r="B2543" t="s">
        <v>103</v>
      </c>
      <c r="C2543">
        <v>1</v>
      </c>
      <c r="D2543" t="s">
        <v>104</v>
      </c>
      <c r="E2543">
        <v>4.8600000000000003</v>
      </c>
      <c r="F2543">
        <v>0</v>
      </c>
      <c r="G2543">
        <v>0</v>
      </c>
      <c r="H2543">
        <v>1</v>
      </c>
      <c r="I2543">
        <f>Data[[#This Row],[nucleus_area_pct]]/Data[[#This Row],[cytoplasm_ratio]]</f>
        <v>0</v>
      </c>
      <c r="J2543">
        <v>0.36099999999999999</v>
      </c>
      <c r="K2543">
        <v>0.77300000000000002</v>
      </c>
      <c r="L2543">
        <v>0.57999999999999996</v>
      </c>
      <c r="M2543">
        <v>1</v>
      </c>
      <c r="N2543">
        <v>0.63100000000000001</v>
      </c>
      <c r="O2543">
        <v>79</v>
      </c>
      <c r="P2543">
        <v>35</v>
      </c>
      <c r="Q2543">
        <v>222</v>
      </c>
      <c r="R2543">
        <v>137</v>
      </c>
      <c r="S2543">
        <v>126</v>
      </c>
      <c r="T2543">
        <f>(Data[[#This Row],[mean_r]]/256)*100</f>
        <v>86.71875</v>
      </c>
      <c r="U2543">
        <f>(Data[[#This Row],[mean_g]]/256)*100</f>
        <v>53.515625</v>
      </c>
      <c r="V2543">
        <f>(Data[[#This Row],[mean_b]]/256)*100</f>
        <v>49.21875</v>
      </c>
      <c r="W2543">
        <v>0.53800000000000003</v>
      </c>
      <c r="X2543" t="s">
        <v>51</v>
      </c>
      <c r="Y2543" t="s">
        <v>45</v>
      </c>
      <c r="Z2543">
        <v>7661</v>
      </c>
      <c r="AA2543">
        <v>5.55</v>
      </c>
      <c r="AB2543">
        <v>10.7</v>
      </c>
      <c r="AC2543">
        <v>45.2</v>
      </c>
      <c r="AD2543">
        <v>308052</v>
      </c>
      <c r="AE2543">
        <v>108.3</v>
      </c>
      <c r="AF2543">
        <v>33.5</v>
      </c>
      <c r="AG2543" t="s">
        <v>46</v>
      </c>
      <c r="AH2543" t="s">
        <v>47</v>
      </c>
      <c r="AI2543" t="s">
        <v>56</v>
      </c>
      <c r="AJ2543">
        <v>100</v>
      </c>
      <c r="AK2543">
        <v>360</v>
      </c>
      <c r="AL2543">
        <v>0.97509999999999997</v>
      </c>
      <c r="AM2543">
        <v>0.71530000000000005</v>
      </c>
      <c r="AN2543">
        <v>0.87990000000000002</v>
      </c>
      <c r="AO2543">
        <f>Data[[#This Row],[labeller_confidence_score]]-Data[[#This Row],[cytodiffusion_classification_confidence]]</f>
        <v>0.16459999999999997</v>
      </c>
    </row>
    <row r="2544" spans="1:41" x14ac:dyDescent="0.3">
      <c r="A2544" t="s">
        <v>2617</v>
      </c>
      <c r="B2544" t="s">
        <v>49</v>
      </c>
      <c r="C2544">
        <v>0</v>
      </c>
      <c r="D2544" t="s">
        <v>50</v>
      </c>
      <c r="E2544">
        <v>13.51</v>
      </c>
      <c r="F2544">
        <v>64.8</v>
      </c>
      <c r="G2544">
        <v>0.56599999999999995</v>
      </c>
      <c r="H2544">
        <v>0.39900000000000002</v>
      </c>
      <c r="I2544">
        <f>Data[[#This Row],[nucleus_area_pct]]/Data[[#This Row],[cytoplasm_ratio]]</f>
        <v>162.40601503759396</v>
      </c>
      <c r="J2544">
        <v>0.747</v>
      </c>
      <c r="K2544">
        <v>0.36499999999999999</v>
      </c>
      <c r="L2544">
        <v>2.68</v>
      </c>
      <c r="M2544">
        <v>2.8</v>
      </c>
      <c r="N2544">
        <v>0.92500000000000004</v>
      </c>
      <c r="O2544">
        <v>435</v>
      </c>
      <c r="P2544">
        <v>65</v>
      </c>
      <c r="Q2544">
        <v>222</v>
      </c>
      <c r="R2544">
        <v>142</v>
      </c>
      <c r="S2544">
        <v>168</v>
      </c>
      <c r="T2544">
        <f>(Data[[#This Row],[mean_r]]/256)*100</f>
        <v>86.71875</v>
      </c>
      <c r="U2544">
        <f>(Data[[#This Row],[mean_g]]/256)*100</f>
        <v>55.46875</v>
      </c>
      <c r="V2544">
        <f>(Data[[#This Row],[mean_b]]/256)*100</f>
        <v>65.625</v>
      </c>
      <c r="W2544">
        <v>0.59399999999999997</v>
      </c>
      <c r="X2544" t="s">
        <v>51</v>
      </c>
      <c r="Y2544" t="s">
        <v>45</v>
      </c>
      <c r="Z2544">
        <v>11136</v>
      </c>
      <c r="AA2544">
        <v>4.28</v>
      </c>
      <c r="AB2544">
        <v>12.3</v>
      </c>
      <c r="AC2544">
        <v>44.6</v>
      </c>
      <c r="AD2544">
        <v>326185</v>
      </c>
      <c r="AE2544">
        <v>95.4</v>
      </c>
      <c r="AF2544">
        <v>34.5</v>
      </c>
      <c r="AG2544" t="s">
        <v>46</v>
      </c>
      <c r="AH2544" t="s">
        <v>47</v>
      </c>
      <c r="AI2544" t="s">
        <v>43</v>
      </c>
      <c r="AJ2544">
        <v>100</v>
      </c>
      <c r="AK2544">
        <v>360</v>
      </c>
      <c r="AL2544">
        <v>8.3799999999999999E-2</v>
      </c>
      <c r="AM2544">
        <v>0.89759999999999995</v>
      </c>
      <c r="AN2544">
        <v>0.82010000000000005</v>
      </c>
      <c r="AO2544">
        <f>Data[[#This Row],[labeller_confidence_score]]-Data[[#This Row],[cytodiffusion_classification_confidence]]</f>
        <v>-7.7499999999999902E-2</v>
      </c>
    </row>
    <row r="2545" spans="1:41" x14ac:dyDescent="0.3">
      <c r="A2545" t="s">
        <v>2618</v>
      </c>
      <c r="B2545" t="s">
        <v>74</v>
      </c>
      <c r="C2545">
        <v>0</v>
      </c>
      <c r="D2545" t="s">
        <v>75</v>
      </c>
      <c r="E2545">
        <v>2.66</v>
      </c>
      <c r="F2545">
        <v>0</v>
      </c>
      <c r="G2545">
        <v>0</v>
      </c>
      <c r="H2545">
        <v>1</v>
      </c>
      <c r="I2545">
        <f>Data[[#This Row],[nucleus_area_pct]]/Data[[#This Row],[cytoplasm_ratio]]</f>
        <v>0</v>
      </c>
      <c r="J2545">
        <v>0.76700000000000002</v>
      </c>
      <c r="K2545">
        <v>0.67300000000000004</v>
      </c>
      <c r="L2545">
        <v>1.95</v>
      </c>
      <c r="M2545">
        <v>1</v>
      </c>
      <c r="N2545">
        <v>0.79300000000000004</v>
      </c>
      <c r="O2545">
        <v>29</v>
      </c>
      <c r="P2545">
        <v>16</v>
      </c>
      <c r="Q2545">
        <v>221</v>
      </c>
      <c r="R2545">
        <v>148</v>
      </c>
      <c r="S2545">
        <v>177</v>
      </c>
      <c r="T2545">
        <f>(Data[[#This Row],[mean_r]]/256)*100</f>
        <v>86.328125</v>
      </c>
      <c r="U2545">
        <f>(Data[[#This Row],[mean_g]]/256)*100</f>
        <v>57.8125</v>
      </c>
      <c r="V2545">
        <f>(Data[[#This Row],[mean_b]]/256)*100</f>
        <v>69.140625</v>
      </c>
      <c r="W2545">
        <v>0.56699999999999995</v>
      </c>
      <c r="X2545" t="s">
        <v>51</v>
      </c>
      <c r="Y2545" t="s">
        <v>40</v>
      </c>
      <c r="Z2545">
        <v>9383</v>
      </c>
      <c r="AA2545">
        <v>6.89</v>
      </c>
      <c r="AB2545">
        <v>14.2</v>
      </c>
      <c r="AC2545">
        <v>35.700000000000003</v>
      </c>
      <c r="AD2545">
        <v>329859</v>
      </c>
      <c r="AE2545">
        <v>80.3</v>
      </c>
      <c r="AF2545">
        <v>31.3</v>
      </c>
      <c r="AG2545" t="s">
        <v>64</v>
      </c>
      <c r="AH2545" t="s">
        <v>42</v>
      </c>
      <c r="AI2545" t="s">
        <v>52</v>
      </c>
      <c r="AJ2545">
        <v>40</v>
      </c>
      <c r="AK2545">
        <v>224</v>
      </c>
      <c r="AL2545">
        <v>0.1404</v>
      </c>
      <c r="AM2545">
        <v>0.88500000000000001</v>
      </c>
      <c r="AN2545">
        <v>0.90759999999999996</v>
      </c>
      <c r="AO2545">
        <f>Data[[#This Row],[labeller_confidence_score]]-Data[[#This Row],[cytodiffusion_classification_confidence]]</f>
        <v>2.2599999999999953E-2</v>
      </c>
    </row>
    <row r="2546" spans="1:41" x14ac:dyDescent="0.3">
      <c r="A2546" t="s">
        <v>2619</v>
      </c>
      <c r="B2546" t="s">
        <v>54</v>
      </c>
      <c r="C2546">
        <v>0</v>
      </c>
      <c r="D2546" t="s">
        <v>54</v>
      </c>
      <c r="E2546">
        <v>7.89</v>
      </c>
      <c r="F2546">
        <v>0</v>
      </c>
      <c r="G2546">
        <v>0</v>
      </c>
      <c r="H2546">
        <v>1</v>
      </c>
      <c r="I2546">
        <f>Data[[#This Row],[nucleus_area_pct]]/Data[[#This Row],[cytoplasm_ratio]]</f>
        <v>0</v>
      </c>
      <c r="J2546">
        <v>0.91100000000000003</v>
      </c>
      <c r="K2546">
        <v>0.13800000000000001</v>
      </c>
      <c r="L2546">
        <v>0.71</v>
      </c>
      <c r="M2546">
        <v>1</v>
      </c>
      <c r="N2546">
        <v>1</v>
      </c>
      <c r="O2546">
        <v>183</v>
      </c>
      <c r="P2546">
        <v>50</v>
      </c>
      <c r="Q2546">
        <v>233</v>
      </c>
      <c r="R2546">
        <v>110</v>
      </c>
      <c r="S2546">
        <v>138</v>
      </c>
      <c r="T2546">
        <f>(Data[[#This Row],[mean_r]]/256)*100</f>
        <v>91.015625</v>
      </c>
      <c r="U2546">
        <f>(Data[[#This Row],[mean_g]]/256)*100</f>
        <v>42.96875</v>
      </c>
      <c r="V2546">
        <f>(Data[[#This Row],[mean_b]]/256)*100</f>
        <v>53.90625</v>
      </c>
      <c r="W2546">
        <v>0.52400000000000002</v>
      </c>
      <c r="X2546" t="s">
        <v>51</v>
      </c>
      <c r="Y2546" t="s">
        <v>40</v>
      </c>
      <c r="Z2546">
        <v>5907</v>
      </c>
      <c r="AA2546">
        <v>6.28</v>
      </c>
      <c r="AB2546">
        <v>12.2</v>
      </c>
      <c r="AC2546">
        <v>35.200000000000003</v>
      </c>
      <c r="AD2546">
        <v>190058</v>
      </c>
      <c r="AE2546">
        <v>79.099999999999994</v>
      </c>
      <c r="AF2546">
        <v>32.799999999999997</v>
      </c>
      <c r="AG2546" t="s">
        <v>64</v>
      </c>
      <c r="AH2546" t="s">
        <v>42</v>
      </c>
      <c r="AI2546" t="s">
        <v>52</v>
      </c>
      <c r="AJ2546">
        <v>60</v>
      </c>
      <c r="AK2546">
        <v>512</v>
      </c>
      <c r="AL2546">
        <v>4.9200000000000001E-2</v>
      </c>
      <c r="AM2546">
        <v>0.8861</v>
      </c>
      <c r="AN2546">
        <v>0.91790000000000005</v>
      </c>
      <c r="AO2546">
        <f>Data[[#This Row],[labeller_confidence_score]]-Data[[#This Row],[cytodiffusion_classification_confidence]]</f>
        <v>3.180000000000005E-2</v>
      </c>
    </row>
    <row r="2547" spans="1:41" x14ac:dyDescent="0.3">
      <c r="A2547" t="s">
        <v>2620</v>
      </c>
      <c r="B2547" t="s">
        <v>54</v>
      </c>
      <c r="C2547">
        <v>0</v>
      </c>
      <c r="D2547" t="s">
        <v>54</v>
      </c>
      <c r="E2547">
        <v>8.0399999999999991</v>
      </c>
      <c r="F2547">
        <v>0</v>
      </c>
      <c r="G2547">
        <v>0</v>
      </c>
      <c r="H2547">
        <v>1</v>
      </c>
      <c r="I2547">
        <f>Data[[#This Row],[nucleus_area_pct]]/Data[[#This Row],[cytoplasm_ratio]]</f>
        <v>0</v>
      </c>
      <c r="J2547">
        <v>0.87</v>
      </c>
      <c r="K2547">
        <v>0.156</v>
      </c>
      <c r="L2547">
        <v>0.53</v>
      </c>
      <c r="M2547">
        <v>1</v>
      </c>
      <c r="N2547">
        <v>0.93400000000000005</v>
      </c>
      <c r="O2547">
        <v>219</v>
      </c>
      <c r="P2547">
        <v>47</v>
      </c>
      <c r="Q2547">
        <v>223</v>
      </c>
      <c r="R2547">
        <v>120</v>
      </c>
      <c r="S2547">
        <v>125</v>
      </c>
      <c r="T2547">
        <f>(Data[[#This Row],[mean_r]]/256)*100</f>
        <v>87.109375</v>
      </c>
      <c r="U2547">
        <f>(Data[[#This Row],[mean_g]]/256)*100</f>
        <v>46.875</v>
      </c>
      <c r="V2547">
        <f>(Data[[#This Row],[mean_b]]/256)*100</f>
        <v>48.828125</v>
      </c>
      <c r="W2547">
        <v>0.50900000000000001</v>
      </c>
      <c r="X2547" t="s">
        <v>51</v>
      </c>
      <c r="Y2547" t="s">
        <v>40</v>
      </c>
      <c r="Z2547">
        <v>6685</v>
      </c>
      <c r="AA2547">
        <v>4.0999999999999996</v>
      </c>
      <c r="AB2547">
        <v>13.6</v>
      </c>
      <c r="AC2547">
        <v>44.3</v>
      </c>
      <c r="AD2547">
        <v>329779</v>
      </c>
      <c r="AE2547">
        <v>86.9</v>
      </c>
      <c r="AF2547">
        <v>32.5</v>
      </c>
      <c r="AG2547" t="s">
        <v>64</v>
      </c>
      <c r="AH2547" t="s">
        <v>47</v>
      </c>
      <c r="AI2547" t="s">
        <v>56</v>
      </c>
      <c r="AJ2547">
        <v>100</v>
      </c>
      <c r="AK2547">
        <v>256</v>
      </c>
      <c r="AL2547">
        <v>7.9399999999999998E-2</v>
      </c>
      <c r="AM2547">
        <v>0.8024</v>
      </c>
      <c r="AN2547">
        <v>0.76749999999999996</v>
      </c>
      <c r="AO2547">
        <f>Data[[#This Row],[labeller_confidence_score]]-Data[[#This Row],[cytodiffusion_classification_confidence]]</f>
        <v>-3.4900000000000042E-2</v>
      </c>
    </row>
    <row r="2548" spans="1:41" x14ac:dyDescent="0.3">
      <c r="A2548" t="s">
        <v>2621</v>
      </c>
      <c r="B2548" t="s">
        <v>58</v>
      </c>
      <c r="C2548">
        <v>1</v>
      </c>
      <c r="D2548" t="s">
        <v>38</v>
      </c>
      <c r="E2548">
        <v>15.74</v>
      </c>
      <c r="F2548">
        <v>67.599999999999994</v>
      </c>
      <c r="G2548">
        <v>0.59</v>
      </c>
      <c r="H2548">
        <v>0.27200000000000002</v>
      </c>
      <c r="I2548">
        <f>Data[[#This Row],[nucleus_area_pct]]/Data[[#This Row],[cytoplasm_ratio]]</f>
        <v>248.52941176470586</v>
      </c>
      <c r="J2548">
        <v>0.73</v>
      </c>
      <c r="K2548">
        <v>0.314</v>
      </c>
      <c r="L2548">
        <v>1.49</v>
      </c>
      <c r="M2548">
        <v>1</v>
      </c>
      <c r="N2548">
        <v>0.76700000000000002</v>
      </c>
      <c r="O2548">
        <v>608</v>
      </c>
      <c r="P2548">
        <v>83</v>
      </c>
      <c r="Q2548">
        <v>212</v>
      </c>
      <c r="R2548">
        <v>158</v>
      </c>
      <c r="S2548">
        <v>196</v>
      </c>
      <c r="T2548">
        <f>(Data[[#This Row],[mean_r]]/256)*100</f>
        <v>82.8125</v>
      </c>
      <c r="U2548">
        <f>(Data[[#This Row],[mean_g]]/256)*100</f>
        <v>61.71875</v>
      </c>
      <c r="V2548">
        <f>(Data[[#This Row],[mean_b]]/256)*100</f>
        <v>76.5625</v>
      </c>
      <c r="W2548">
        <v>0.754</v>
      </c>
      <c r="X2548" t="s">
        <v>51</v>
      </c>
      <c r="Y2548" t="s">
        <v>40</v>
      </c>
      <c r="Z2548">
        <v>4478</v>
      </c>
      <c r="AA2548">
        <v>4.46</v>
      </c>
      <c r="AB2548">
        <v>13.1</v>
      </c>
      <c r="AC2548">
        <v>37.6</v>
      </c>
      <c r="AD2548">
        <v>243060</v>
      </c>
      <c r="AE2548">
        <v>84.6</v>
      </c>
      <c r="AF2548">
        <v>33.700000000000003</v>
      </c>
      <c r="AG2548" t="s">
        <v>46</v>
      </c>
      <c r="AH2548" t="s">
        <v>68</v>
      </c>
      <c r="AI2548" t="s">
        <v>43</v>
      </c>
      <c r="AJ2548">
        <v>40</v>
      </c>
      <c r="AK2548">
        <v>224</v>
      </c>
      <c r="AL2548">
        <v>0.84950000000000003</v>
      </c>
      <c r="AM2548">
        <v>0.86860000000000004</v>
      </c>
      <c r="AN2548">
        <v>0.93330000000000002</v>
      </c>
      <c r="AO2548">
        <f>Data[[#This Row],[labeller_confidence_score]]-Data[[#This Row],[cytodiffusion_classification_confidence]]</f>
        <v>6.469999999999998E-2</v>
      </c>
    </row>
    <row r="2549" spans="1:41" x14ac:dyDescent="0.3">
      <c r="A2549" t="s">
        <v>2622</v>
      </c>
      <c r="B2549" t="s">
        <v>49</v>
      </c>
      <c r="C2549">
        <v>0</v>
      </c>
      <c r="D2549" t="s">
        <v>50</v>
      </c>
      <c r="E2549">
        <v>12.53</v>
      </c>
      <c r="F2549">
        <v>54.7</v>
      </c>
      <c r="G2549">
        <v>0.54200000000000004</v>
      </c>
      <c r="H2549">
        <v>0.51200000000000001</v>
      </c>
      <c r="I2549">
        <f>Data[[#This Row],[nucleus_area_pct]]/Data[[#This Row],[cytoplasm_ratio]]</f>
        <v>106.8359375</v>
      </c>
      <c r="J2549">
        <v>0.79800000000000004</v>
      </c>
      <c r="K2549">
        <v>0.432</v>
      </c>
      <c r="L2549">
        <v>2.85</v>
      </c>
      <c r="M2549">
        <v>2.2999999999999998</v>
      </c>
      <c r="N2549">
        <v>0.85099999999999998</v>
      </c>
      <c r="O2549">
        <v>475</v>
      </c>
      <c r="P2549">
        <v>70</v>
      </c>
      <c r="Q2549">
        <v>223</v>
      </c>
      <c r="R2549">
        <v>154</v>
      </c>
      <c r="S2549">
        <v>183</v>
      </c>
      <c r="T2549">
        <f>(Data[[#This Row],[mean_r]]/256)*100</f>
        <v>87.109375</v>
      </c>
      <c r="U2549">
        <f>(Data[[#This Row],[mean_g]]/256)*100</f>
        <v>60.15625</v>
      </c>
      <c r="V2549">
        <f>(Data[[#This Row],[mean_b]]/256)*100</f>
        <v>71.484375</v>
      </c>
      <c r="W2549">
        <v>0.77300000000000002</v>
      </c>
      <c r="X2549" t="s">
        <v>51</v>
      </c>
      <c r="Y2549" t="s">
        <v>45</v>
      </c>
      <c r="Z2549">
        <v>6271</v>
      </c>
      <c r="AA2549">
        <v>3.37</v>
      </c>
      <c r="AB2549">
        <v>14</v>
      </c>
      <c r="AC2549">
        <v>40.799999999999997</v>
      </c>
      <c r="AD2549">
        <v>232490</v>
      </c>
      <c r="AE2549">
        <v>80.599999999999994</v>
      </c>
      <c r="AF2549">
        <v>30.3</v>
      </c>
      <c r="AG2549" t="s">
        <v>41</v>
      </c>
      <c r="AH2549" t="s">
        <v>42</v>
      </c>
      <c r="AI2549" t="s">
        <v>56</v>
      </c>
      <c r="AJ2549">
        <v>100</v>
      </c>
      <c r="AK2549">
        <v>224</v>
      </c>
      <c r="AL2549">
        <v>9.64E-2</v>
      </c>
      <c r="AM2549">
        <v>0.86150000000000004</v>
      </c>
      <c r="AN2549">
        <v>0.82669999999999999</v>
      </c>
      <c r="AO2549">
        <f>Data[[#This Row],[labeller_confidence_score]]-Data[[#This Row],[cytodiffusion_classification_confidence]]</f>
        <v>-3.4800000000000053E-2</v>
      </c>
    </row>
    <row r="2550" spans="1:41" x14ac:dyDescent="0.3">
      <c r="A2550" t="s">
        <v>2623</v>
      </c>
      <c r="B2550" t="s">
        <v>74</v>
      </c>
      <c r="C2550">
        <v>0</v>
      </c>
      <c r="D2550" t="s">
        <v>75</v>
      </c>
      <c r="E2550">
        <v>2.5299999999999998</v>
      </c>
      <c r="F2550">
        <v>0</v>
      </c>
      <c r="G2550">
        <v>0</v>
      </c>
      <c r="H2550">
        <v>1</v>
      </c>
      <c r="I2550">
        <f>Data[[#This Row],[nucleus_area_pct]]/Data[[#This Row],[cytoplasm_ratio]]</f>
        <v>0</v>
      </c>
      <c r="J2550">
        <v>0.65700000000000003</v>
      </c>
      <c r="K2550">
        <v>0.47899999999999998</v>
      </c>
      <c r="L2550">
        <v>3</v>
      </c>
      <c r="M2550">
        <v>1</v>
      </c>
      <c r="N2550">
        <v>0.81299999999999994</v>
      </c>
      <c r="O2550">
        <v>17</v>
      </c>
      <c r="P2550">
        <v>20</v>
      </c>
      <c r="Q2550">
        <v>223</v>
      </c>
      <c r="R2550">
        <v>140</v>
      </c>
      <c r="S2550">
        <v>167</v>
      </c>
      <c r="T2550">
        <f>(Data[[#This Row],[mean_r]]/256)*100</f>
        <v>87.109375</v>
      </c>
      <c r="U2550">
        <f>(Data[[#This Row],[mean_g]]/256)*100</f>
        <v>54.6875</v>
      </c>
      <c r="V2550">
        <f>(Data[[#This Row],[mean_b]]/256)*100</f>
        <v>65.234375</v>
      </c>
      <c r="W2550">
        <v>0.51800000000000002</v>
      </c>
      <c r="X2550" t="s">
        <v>39</v>
      </c>
      <c r="Y2550" t="s">
        <v>45</v>
      </c>
      <c r="Z2550">
        <v>4835</v>
      </c>
      <c r="AA2550">
        <v>5.96</v>
      </c>
      <c r="AB2550">
        <v>15.8</v>
      </c>
      <c r="AC2550">
        <v>31.6</v>
      </c>
      <c r="AD2550">
        <v>350136</v>
      </c>
      <c r="AE2550">
        <v>88.3</v>
      </c>
      <c r="AF2550">
        <v>32.9</v>
      </c>
      <c r="AG2550" t="s">
        <v>64</v>
      </c>
      <c r="AH2550" t="s">
        <v>42</v>
      </c>
      <c r="AI2550" t="s">
        <v>56</v>
      </c>
      <c r="AJ2550">
        <v>100</v>
      </c>
      <c r="AK2550">
        <v>360</v>
      </c>
      <c r="AL2550">
        <v>9.06E-2</v>
      </c>
      <c r="AM2550">
        <v>0.9476</v>
      </c>
      <c r="AN2550">
        <v>0.87890000000000001</v>
      </c>
      <c r="AO2550">
        <f>Data[[#This Row],[labeller_confidence_score]]-Data[[#This Row],[cytodiffusion_classification_confidence]]</f>
        <v>-6.8699999999999983E-2</v>
      </c>
    </row>
    <row r="2551" spans="1:41" x14ac:dyDescent="0.3">
      <c r="A2551" t="s">
        <v>2624</v>
      </c>
      <c r="B2551" t="s">
        <v>133</v>
      </c>
      <c r="C2551">
        <v>1</v>
      </c>
      <c r="D2551" t="s">
        <v>104</v>
      </c>
      <c r="E2551">
        <v>8.19</v>
      </c>
      <c r="F2551">
        <v>0</v>
      </c>
      <c r="G2551">
        <v>0</v>
      </c>
      <c r="H2551">
        <v>1</v>
      </c>
      <c r="I2551">
        <f>Data[[#This Row],[nucleus_area_pct]]/Data[[#This Row],[cytoplasm_ratio]]</f>
        <v>0</v>
      </c>
      <c r="J2551">
        <v>0.47</v>
      </c>
      <c r="K2551">
        <v>0.746</v>
      </c>
      <c r="L2551">
        <v>0.31</v>
      </c>
      <c r="M2551">
        <v>1</v>
      </c>
      <c r="N2551">
        <v>0.876</v>
      </c>
      <c r="O2551">
        <v>171</v>
      </c>
      <c r="P2551">
        <v>63</v>
      </c>
      <c r="Q2551">
        <v>220</v>
      </c>
      <c r="R2551">
        <v>129</v>
      </c>
      <c r="S2551">
        <v>147</v>
      </c>
      <c r="T2551">
        <f>(Data[[#This Row],[mean_r]]/256)*100</f>
        <v>85.9375</v>
      </c>
      <c r="U2551">
        <f>(Data[[#This Row],[mean_g]]/256)*100</f>
        <v>50.390625</v>
      </c>
      <c r="V2551">
        <f>(Data[[#This Row],[mean_b]]/256)*100</f>
        <v>57.421875</v>
      </c>
      <c r="W2551">
        <v>0.49399999999999999</v>
      </c>
      <c r="X2551" t="s">
        <v>39</v>
      </c>
      <c r="Y2551" t="s">
        <v>45</v>
      </c>
      <c r="Z2551">
        <v>4487</v>
      </c>
      <c r="AA2551">
        <v>4.68</v>
      </c>
      <c r="AB2551">
        <v>15.1</v>
      </c>
      <c r="AC2551">
        <v>39.700000000000003</v>
      </c>
      <c r="AD2551">
        <v>256601</v>
      </c>
      <c r="AE2551">
        <v>71.7</v>
      </c>
      <c r="AF2551">
        <v>31.6</v>
      </c>
      <c r="AG2551" t="s">
        <v>64</v>
      </c>
      <c r="AH2551" t="s">
        <v>42</v>
      </c>
      <c r="AI2551" t="s">
        <v>43</v>
      </c>
      <c r="AJ2551">
        <v>100</v>
      </c>
      <c r="AK2551">
        <v>512</v>
      </c>
      <c r="AL2551">
        <v>0.90769999999999995</v>
      </c>
      <c r="AM2551">
        <v>0.67959999999999998</v>
      </c>
      <c r="AN2551">
        <v>0.68779999999999997</v>
      </c>
      <c r="AO2551">
        <f>Data[[#This Row],[labeller_confidence_score]]-Data[[#This Row],[cytodiffusion_classification_confidence]]</f>
        <v>8.1999999999999851E-3</v>
      </c>
    </row>
    <row r="2552" spans="1:41" x14ac:dyDescent="0.3">
      <c r="A2552" t="s">
        <v>2625</v>
      </c>
      <c r="B2552" t="s">
        <v>54</v>
      </c>
      <c r="C2552">
        <v>0</v>
      </c>
      <c r="D2552" t="s">
        <v>54</v>
      </c>
      <c r="E2552">
        <v>8.23</v>
      </c>
      <c r="F2552">
        <v>0</v>
      </c>
      <c r="G2552">
        <v>0</v>
      </c>
      <c r="H2552">
        <v>1</v>
      </c>
      <c r="I2552">
        <f>Data[[#This Row],[nucleus_area_pct]]/Data[[#This Row],[cytoplasm_ratio]]</f>
        <v>0</v>
      </c>
      <c r="J2552">
        <v>0.86099999999999999</v>
      </c>
      <c r="K2552">
        <v>0.29399999999999998</v>
      </c>
      <c r="L2552">
        <v>0.47</v>
      </c>
      <c r="M2552">
        <v>1</v>
      </c>
      <c r="N2552">
        <v>0.88500000000000001</v>
      </c>
      <c r="O2552">
        <v>196</v>
      </c>
      <c r="P2552">
        <v>38</v>
      </c>
      <c r="Q2552">
        <v>231</v>
      </c>
      <c r="R2552">
        <v>124</v>
      </c>
      <c r="S2552">
        <v>123</v>
      </c>
      <c r="T2552">
        <f>(Data[[#This Row],[mean_r]]/256)*100</f>
        <v>90.234375</v>
      </c>
      <c r="U2552">
        <f>(Data[[#This Row],[mean_g]]/256)*100</f>
        <v>48.4375</v>
      </c>
      <c r="V2552">
        <f>(Data[[#This Row],[mean_b]]/256)*100</f>
        <v>48.046875</v>
      </c>
      <c r="W2552">
        <v>0.46500000000000002</v>
      </c>
      <c r="X2552" t="s">
        <v>51</v>
      </c>
      <c r="Y2552" t="s">
        <v>40</v>
      </c>
      <c r="Z2552">
        <v>10457</v>
      </c>
      <c r="AA2552">
        <v>5.9</v>
      </c>
      <c r="AB2552">
        <v>16.399999999999999</v>
      </c>
      <c r="AC2552">
        <v>41.6</v>
      </c>
      <c r="AD2552">
        <v>338266</v>
      </c>
      <c r="AE2552">
        <v>82.9</v>
      </c>
      <c r="AF2552">
        <v>32.799999999999997</v>
      </c>
      <c r="AG2552" t="s">
        <v>46</v>
      </c>
      <c r="AH2552" t="s">
        <v>42</v>
      </c>
      <c r="AI2552" t="s">
        <v>56</v>
      </c>
      <c r="AJ2552">
        <v>60</v>
      </c>
      <c r="AK2552">
        <v>256</v>
      </c>
      <c r="AL2552">
        <v>3.61E-2</v>
      </c>
      <c r="AM2552">
        <v>0.93359999999999999</v>
      </c>
      <c r="AN2552">
        <v>0.88680000000000003</v>
      </c>
      <c r="AO2552">
        <f>Data[[#This Row],[labeller_confidence_score]]-Data[[#This Row],[cytodiffusion_classification_confidence]]</f>
        <v>-4.6799999999999953E-2</v>
      </c>
    </row>
    <row r="2553" spans="1:41" x14ac:dyDescent="0.3">
      <c r="A2553" t="s">
        <v>2626</v>
      </c>
      <c r="B2553" t="s">
        <v>62</v>
      </c>
      <c r="C2553">
        <v>0</v>
      </c>
      <c r="D2553" t="s">
        <v>50</v>
      </c>
      <c r="E2553">
        <v>7.93</v>
      </c>
      <c r="F2553">
        <v>79.599999999999994</v>
      </c>
      <c r="G2553">
        <v>0.91900000000000004</v>
      </c>
      <c r="H2553">
        <v>0.20100000000000001</v>
      </c>
      <c r="I2553">
        <f>Data[[#This Row],[nucleus_area_pct]]/Data[[#This Row],[cytoplasm_ratio]]</f>
        <v>396.01990049751237</v>
      </c>
      <c r="J2553">
        <v>0.84499999999999997</v>
      </c>
      <c r="K2553">
        <v>0.127</v>
      </c>
      <c r="L2553">
        <v>0.95</v>
      </c>
      <c r="M2553">
        <v>1</v>
      </c>
      <c r="N2553">
        <v>0.89400000000000002</v>
      </c>
      <c r="O2553">
        <v>301</v>
      </c>
      <c r="P2553">
        <v>58</v>
      </c>
      <c r="Q2553">
        <v>194</v>
      </c>
      <c r="R2553">
        <v>133</v>
      </c>
      <c r="S2553">
        <v>204</v>
      </c>
      <c r="T2553">
        <f>(Data[[#This Row],[mean_r]]/256)*100</f>
        <v>75.78125</v>
      </c>
      <c r="U2553">
        <f>(Data[[#This Row],[mean_g]]/256)*100</f>
        <v>51.953125</v>
      </c>
      <c r="V2553">
        <f>(Data[[#This Row],[mean_b]]/256)*100</f>
        <v>79.6875</v>
      </c>
      <c r="W2553">
        <v>0.69899999999999995</v>
      </c>
      <c r="X2553" t="s">
        <v>51</v>
      </c>
      <c r="Y2553" t="s">
        <v>40</v>
      </c>
      <c r="Z2553">
        <v>7269</v>
      </c>
      <c r="AA2553">
        <v>3.95</v>
      </c>
      <c r="AB2553">
        <v>16.8</v>
      </c>
      <c r="AC2553">
        <v>37.6</v>
      </c>
      <c r="AD2553">
        <v>373364</v>
      </c>
      <c r="AE2553">
        <v>97</v>
      </c>
      <c r="AF2553">
        <v>33.200000000000003</v>
      </c>
      <c r="AG2553" t="s">
        <v>64</v>
      </c>
      <c r="AH2553" t="s">
        <v>68</v>
      </c>
      <c r="AI2553" t="s">
        <v>56</v>
      </c>
      <c r="AJ2553">
        <v>60</v>
      </c>
      <c r="AK2553">
        <v>224</v>
      </c>
      <c r="AL2553">
        <v>4.5400000000000003E-2</v>
      </c>
      <c r="AM2553">
        <v>0.91320000000000001</v>
      </c>
      <c r="AN2553">
        <v>0.95079999999999998</v>
      </c>
      <c r="AO2553">
        <f>Data[[#This Row],[labeller_confidence_score]]-Data[[#This Row],[cytodiffusion_classification_confidence]]</f>
        <v>3.7599999999999967E-2</v>
      </c>
    </row>
    <row r="2554" spans="1:41" x14ac:dyDescent="0.3">
      <c r="A2554" t="s">
        <v>2627</v>
      </c>
      <c r="B2554" t="s">
        <v>87</v>
      </c>
      <c r="C2554">
        <v>0</v>
      </c>
      <c r="D2554" t="s">
        <v>50</v>
      </c>
      <c r="E2554">
        <v>13.1</v>
      </c>
      <c r="F2554">
        <v>51.6</v>
      </c>
      <c r="G2554">
        <v>0.55900000000000005</v>
      </c>
      <c r="H2554">
        <v>0.40899999999999997</v>
      </c>
      <c r="I2554">
        <f>Data[[#This Row],[nucleus_area_pct]]/Data[[#This Row],[cytoplasm_ratio]]</f>
        <v>126.16136919315404</v>
      </c>
      <c r="J2554">
        <v>0.70799999999999996</v>
      </c>
      <c r="K2554">
        <v>0.39400000000000002</v>
      </c>
      <c r="L2554">
        <v>4.72</v>
      </c>
      <c r="M2554">
        <v>1.6</v>
      </c>
      <c r="N2554">
        <v>0.67400000000000004</v>
      </c>
      <c r="O2554">
        <v>539</v>
      </c>
      <c r="P2554">
        <v>80</v>
      </c>
      <c r="Q2554">
        <v>221</v>
      </c>
      <c r="R2554">
        <v>141</v>
      </c>
      <c r="S2554">
        <v>148</v>
      </c>
      <c r="T2554">
        <f>(Data[[#This Row],[mean_r]]/256)*100</f>
        <v>86.328125</v>
      </c>
      <c r="U2554">
        <f>(Data[[#This Row],[mean_g]]/256)*100</f>
        <v>55.078125</v>
      </c>
      <c r="V2554">
        <f>(Data[[#This Row],[mean_b]]/256)*100</f>
        <v>57.8125</v>
      </c>
      <c r="W2554">
        <v>0.64</v>
      </c>
      <c r="X2554" t="s">
        <v>51</v>
      </c>
      <c r="Y2554" t="s">
        <v>40</v>
      </c>
      <c r="Z2554">
        <v>5731</v>
      </c>
      <c r="AA2554">
        <v>5.12</v>
      </c>
      <c r="AB2554">
        <v>10.5</v>
      </c>
      <c r="AC2554">
        <v>26.2</v>
      </c>
      <c r="AD2554">
        <v>279739</v>
      </c>
      <c r="AE2554">
        <v>91</v>
      </c>
      <c r="AF2554">
        <v>35</v>
      </c>
      <c r="AG2554" t="s">
        <v>46</v>
      </c>
      <c r="AH2554" t="s">
        <v>42</v>
      </c>
      <c r="AI2554" t="s">
        <v>56</v>
      </c>
      <c r="AJ2554">
        <v>100</v>
      </c>
      <c r="AK2554">
        <v>512</v>
      </c>
      <c r="AL2554">
        <v>7.0000000000000007E-2</v>
      </c>
      <c r="AM2554">
        <v>0.93610000000000004</v>
      </c>
      <c r="AN2554">
        <v>1</v>
      </c>
      <c r="AO2554">
        <f>Data[[#This Row],[labeller_confidence_score]]-Data[[#This Row],[cytodiffusion_classification_confidence]]</f>
        <v>6.3899999999999957E-2</v>
      </c>
    </row>
    <row r="2555" spans="1:41" x14ac:dyDescent="0.3">
      <c r="A2555" t="s">
        <v>2628</v>
      </c>
      <c r="B2555" t="s">
        <v>81</v>
      </c>
      <c r="C2555">
        <v>1</v>
      </c>
      <c r="D2555" t="s">
        <v>82</v>
      </c>
      <c r="E2555">
        <v>17.260000000000002</v>
      </c>
      <c r="F2555">
        <v>82.8</v>
      </c>
      <c r="G2555">
        <v>0.42499999999999999</v>
      </c>
      <c r="H2555">
        <v>0.192</v>
      </c>
      <c r="I2555">
        <f>Data[[#This Row],[nucleus_area_pct]]/Data[[#This Row],[cytoplasm_ratio]]</f>
        <v>431.25</v>
      </c>
      <c r="J2555">
        <v>0.69199999999999995</v>
      </c>
      <c r="K2555">
        <v>0.30499999999999999</v>
      </c>
      <c r="L2555">
        <v>1.3</v>
      </c>
      <c r="M2555">
        <v>1.1000000000000001</v>
      </c>
      <c r="N2555">
        <v>0.876</v>
      </c>
      <c r="O2555">
        <v>547</v>
      </c>
      <c r="P2555">
        <v>88</v>
      </c>
      <c r="Q2555">
        <v>211</v>
      </c>
      <c r="R2555">
        <v>101</v>
      </c>
      <c r="S2555">
        <v>207</v>
      </c>
      <c r="T2555">
        <f>(Data[[#This Row],[mean_r]]/256)*100</f>
        <v>82.421875</v>
      </c>
      <c r="U2555">
        <f>(Data[[#This Row],[mean_g]]/256)*100</f>
        <v>39.453125</v>
      </c>
      <c r="V2555">
        <f>(Data[[#This Row],[mean_b]]/256)*100</f>
        <v>80.859375</v>
      </c>
      <c r="W2555">
        <v>0.69099999999999995</v>
      </c>
      <c r="X2555" t="s">
        <v>63</v>
      </c>
      <c r="Y2555" t="s">
        <v>40</v>
      </c>
      <c r="Z2555">
        <v>6554</v>
      </c>
      <c r="AA2555">
        <v>4.37</v>
      </c>
      <c r="AB2555">
        <v>13.3</v>
      </c>
      <c r="AC2555">
        <v>39</v>
      </c>
      <c r="AD2555">
        <v>347050</v>
      </c>
      <c r="AE2555">
        <v>84.8</v>
      </c>
      <c r="AF2555">
        <v>32.6</v>
      </c>
      <c r="AG2555" t="s">
        <v>41</v>
      </c>
      <c r="AH2555" t="s">
        <v>47</v>
      </c>
      <c r="AI2555" t="s">
        <v>56</v>
      </c>
      <c r="AJ2555">
        <v>40</v>
      </c>
      <c r="AK2555">
        <v>360</v>
      </c>
      <c r="AL2555">
        <v>0.91169999999999995</v>
      </c>
      <c r="AM2555">
        <v>0.60960000000000003</v>
      </c>
      <c r="AN2555">
        <v>0.64080000000000004</v>
      </c>
      <c r="AO2555">
        <f>Data[[#This Row],[labeller_confidence_score]]-Data[[#This Row],[cytodiffusion_classification_confidence]]</f>
        <v>3.1200000000000006E-2</v>
      </c>
    </row>
    <row r="2556" spans="1:41" x14ac:dyDescent="0.3">
      <c r="A2556" t="s">
        <v>2629</v>
      </c>
      <c r="B2556" t="s">
        <v>37</v>
      </c>
      <c r="C2556">
        <v>1</v>
      </c>
      <c r="D2556" t="s">
        <v>38</v>
      </c>
      <c r="E2556">
        <v>13.45</v>
      </c>
      <c r="F2556">
        <v>64.599999999999994</v>
      </c>
      <c r="G2556">
        <v>0.58199999999999996</v>
      </c>
      <c r="H2556">
        <v>0.33300000000000002</v>
      </c>
      <c r="I2556">
        <f>Data[[#This Row],[nucleus_area_pct]]/Data[[#This Row],[cytoplasm_ratio]]</f>
        <v>193.99399399399397</v>
      </c>
      <c r="J2556">
        <v>0.73799999999999999</v>
      </c>
      <c r="K2556">
        <v>0.42899999999999999</v>
      </c>
      <c r="L2556">
        <v>2.59</v>
      </c>
      <c r="M2556">
        <v>5.3</v>
      </c>
      <c r="N2556">
        <v>0.747</v>
      </c>
      <c r="O2556">
        <v>463</v>
      </c>
      <c r="P2556">
        <v>64</v>
      </c>
      <c r="Q2556">
        <v>210</v>
      </c>
      <c r="R2556">
        <v>183</v>
      </c>
      <c r="S2556">
        <v>160</v>
      </c>
      <c r="T2556">
        <f>(Data[[#This Row],[mean_r]]/256)*100</f>
        <v>82.03125</v>
      </c>
      <c r="U2556">
        <f>(Data[[#This Row],[mean_g]]/256)*100</f>
        <v>71.484375</v>
      </c>
      <c r="V2556">
        <f>(Data[[#This Row],[mean_b]]/256)*100</f>
        <v>62.5</v>
      </c>
      <c r="W2556">
        <v>0.52</v>
      </c>
      <c r="X2556" t="s">
        <v>63</v>
      </c>
      <c r="Y2556" t="s">
        <v>40</v>
      </c>
      <c r="Z2556">
        <v>8912</v>
      </c>
      <c r="AA2556">
        <v>5.87</v>
      </c>
      <c r="AB2556">
        <v>15.1</v>
      </c>
      <c r="AC2556">
        <v>44.7</v>
      </c>
      <c r="AD2556">
        <v>379237</v>
      </c>
      <c r="AE2556">
        <v>74.3</v>
      </c>
      <c r="AF2556">
        <v>35</v>
      </c>
      <c r="AG2556" t="s">
        <v>64</v>
      </c>
      <c r="AH2556" t="s">
        <v>42</v>
      </c>
      <c r="AI2556" t="s">
        <v>56</v>
      </c>
      <c r="AJ2556">
        <v>100</v>
      </c>
      <c r="AK2556">
        <v>256</v>
      </c>
      <c r="AL2556">
        <v>0.82969999999999999</v>
      </c>
      <c r="AM2556">
        <v>0.71870000000000001</v>
      </c>
      <c r="AN2556">
        <v>0.81</v>
      </c>
      <c r="AO2556">
        <f>Data[[#This Row],[labeller_confidence_score]]-Data[[#This Row],[cytodiffusion_classification_confidence]]</f>
        <v>9.1300000000000048E-2</v>
      </c>
    </row>
    <row r="2557" spans="1:41" x14ac:dyDescent="0.3">
      <c r="A2557" t="s">
        <v>2630</v>
      </c>
      <c r="B2557" t="s">
        <v>54</v>
      </c>
      <c r="C2557">
        <v>0</v>
      </c>
      <c r="D2557" t="s">
        <v>54</v>
      </c>
      <c r="E2557">
        <v>7.19</v>
      </c>
      <c r="F2557">
        <v>0</v>
      </c>
      <c r="G2557">
        <v>0</v>
      </c>
      <c r="H2557">
        <v>1</v>
      </c>
      <c r="I2557">
        <f>Data[[#This Row],[nucleus_area_pct]]/Data[[#This Row],[cytoplasm_ratio]]</f>
        <v>0</v>
      </c>
      <c r="J2557">
        <v>0.92200000000000004</v>
      </c>
      <c r="K2557">
        <v>0.219</v>
      </c>
      <c r="L2557">
        <v>0.44</v>
      </c>
      <c r="M2557">
        <v>1</v>
      </c>
      <c r="N2557">
        <v>0.94199999999999995</v>
      </c>
      <c r="O2557">
        <v>175</v>
      </c>
      <c r="P2557">
        <v>53</v>
      </c>
      <c r="Q2557">
        <v>238</v>
      </c>
      <c r="R2557">
        <v>129</v>
      </c>
      <c r="S2557">
        <v>119</v>
      </c>
      <c r="T2557">
        <f>(Data[[#This Row],[mean_r]]/256)*100</f>
        <v>92.96875</v>
      </c>
      <c r="U2557">
        <f>(Data[[#This Row],[mean_g]]/256)*100</f>
        <v>50.390625</v>
      </c>
      <c r="V2557">
        <f>(Data[[#This Row],[mean_b]]/256)*100</f>
        <v>46.484375</v>
      </c>
      <c r="W2557">
        <v>0.49399999999999999</v>
      </c>
      <c r="X2557" t="s">
        <v>63</v>
      </c>
      <c r="Y2557" t="s">
        <v>40</v>
      </c>
      <c r="Z2557">
        <v>7367</v>
      </c>
      <c r="AA2557">
        <v>5.32</v>
      </c>
      <c r="AB2557">
        <v>10.8</v>
      </c>
      <c r="AC2557">
        <v>44.9</v>
      </c>
      <c r="AD2557">
        <v>309185</v>
      </c>
      <c r="AE2557">
        <v>102.4</v>
      </c>
      <c r="AF2557">
        <v>33.6</v>
      </c>
      <c r="AG2557" t="s">
        <v>41</v>
      </c>
      <c r="AH2557" t="s">
        <v>42</v>
      </c>
      <c r="AI2557" t="s">
        <v>56</v>
      </c>
      <c r="AJ2557">
        <v>100</v>
      </c>
      <c r="AK2557">
        <v>512</v>
      </c>
      <c r="AL2557">
        <v>0.1143</v>
      </c>
      <c r="AM2557">
        <v>0.86990000000000001</v>
      </c>
      <c r="AN2557">
        <v>0.91159999999999997</v>
      </c>
      <c r="AO2557">
        <f>Data[[#This Row],[labeller_confidence_score]]-Data[[#This Row],[cytodiffusion_classification_confidence]]</f>
        <v>4.1699999999999959E-2</v>
      </c>
    </row>
    <row r="2558" spans="1:41" x14ac:dyDescent="0.3">
      <c r="A2558" t="s">
        <v>2631</v>
      </c>
      <c r="B2558" t="s">
        <v>180</v>
      </c>
      <c r="C2558">
        <v>1</v>
      </c>
      <c r="D2558" t="s">
        <v>181</v>
      </c>
      <c r="E2558">
        <v>8.27</v>
      </c>
      <c r="F2558">
        <v>0</v>
      </c>
      <c r="G2558">
        <v>0</v>
      </c>
      <c r="H2558">
        <v>1</v>
      </c>
      <c r="I2558">
        <f>Data[[#This Row],[nucleus_area_pct]]/Data[[#This Row],[cytoplasm_ratio]]</f>
        <v>0</v>
      </c>
      <c r="J2558">
        <v>0.23899999999999999</v>
      </c>
      <c r="K2558">
        <v>0.89400000000000002</v>
      </c>
      <c r="L2558">
        <v>0.55000000000000004</v>
      </c>
      <c r="M2558">
        <v>1</v>
      </c>
      <c r="N2558">
        <v>0.86699999999999999</v>
      </c>
      <c r="O2558">
        <v>163</v>
      </c>
      <c r="P2558">
        <v>62</v>
      </c>
      <c r="Q2558">
        <v>223</v>
      </c>
      <c r="R2558">
        <v>125</v>
      </c>
      <c r="S2558">
        <v>119</v>
      </c>
      <c r="T2558">
        <f>(Data[[#This Row],[mean_r]]/256)*100</f>
        <v>87.109375</v>
      </c>
      <c r="U2558">
        <f>(Data[[#This Row],[mean_g]]/256)*100</f>
        <v>48.828125</v>
      </c>
      <c r="V2558">
        <f>(Data[[#This Row],[mean_b]]/256)*100</f>
        <v>46.484375</v>
      </c>
      <c r="W2558">
        <v>0.436</v>
      </c>
      <c r="X2558" t="s">
        <v>39</v>
      </c>
      <c r="Y2558" t="s">
        <v>45</v>
      </c>
      <c r="Z2558">
        <v>7076</v>
      </c>
      <c r="AA2558">
        <v>5.52</v>
      </c>
      <c r="AB2558">
        <v>15.4</v>
      </c>
      <c r="AC2558">
        <v>37.700000000000003</v>
      </c>
      <c r="AD2558">
        <v>189721</v>
      </c>
      <c r="AE2558">
        <v>102.9</v>
      </c>
      <c r="AF2558">
        <v>33</v>
      </c>
      <c r="AG2558" t="s">
        <v>46</v>
      </c>
      <c r="AH2558" t="s">
        <v>68</v>
      </c>
      <c r="AI2558" t="s">
        <v>52</v>
      </c>
      <c r="AJ2558">
        <v>100</v>
      </c>
      <c r="AK2558">
        <v>256</v>
      </c>
      <c r="AL2558">
        <v>0.99850000000000005</v>
      </c>
      <c r="AM2558">
        <v>0.87080000000000002</v>
      </c>
      <c r="AN2558">
        <v>0.8861</v>
      </c>
      <c r="AO2558">
        <f>Data[[#This Row],[labeller_confidence_score]]-Data[[#This Row],[cytodiffusion_classification_confidence]]</f>
        <v>1.529999999999998E-2</v>
      </c>
    </row>
    <row r="2559" spans="1:41" x14ac:dyDescent="0.3">
      <c r="A2559" t="s">
        <v>2632</v>
      </c>
      <c r="B2559" t="s">
        <v>106</v>
      </c>
      <c r="C2559">
        <v>1</v>
      </c>
      <c r="D2559" t="s">
        <v>82</v>
      </c>
      <c r="E2559">
        <v>13.65</v>
      </c>
      <c r="F2559">
        <v>77</v>
      </c>
      <c r="G2559">
        <v>0.47</v>
      </c>
      <c r="H2559">
        <v>0.22600000000000001</v>
      </c>
      <c r="I2559">
        <f>Data[[#This Row],[nucleus_area_pct]]/Data[[#This Row],[cytoplasm_ratio]]</f>
        <v>340.7079646017699</v>
      </c>
      <c r="J2559">
        <v>0.91100000000000003</v>
      </c>
      <c r="K2559">
        <v>0.154</v>
      </c>
      <c r="L2559">
        <v>0.66</v>
      </c>
      <c r="M2559">
        <v>1</v>
      </c>
      <c r="N2559">
        <v>0.93200000000000005</v>
      </c>
      <c r="O2559">
        <v>687</v>
      </c>
      <c r="P2559">
        <v>82</v>
      </c>
      <c r="Q2559">
        <v>184</v>
      </c>
      <c r="R2559">
        <v>166</v>
      </c>
      <c r="S2559">
        <v>191</v>
      </c>
      <c r="T2559">
        <f>(Data[[#This Row],[mean_r]]/256)*100</f>
        <v>71.875</v>
      </c>
      <c r="U2559">
        <f>(Data[[#This Row],[mean_g]]/256)*100</f>
        <v>64.84375</v>
      </c>
      <c r="V2559">
        <f>(Data[[#This Row],[mean_b]]/256)*100</f>
        <v>74.609375</v>
      </c>
      <c r="W2559">
        <v>0.78400000000000003</v>
      </c>
      <c r="X2559" t="s">
        <v>63</v>
      </c>
      <c r="Y2559" t="s">
        <v>45</v>
      </c>
      <c r="Z2559">
        <v>6908</v>
      </c>
      <c r="AA2559">
        <v>5.34</v>
      </c>
      <c r="AB2559">
        <v>14.9</v>
      </c>
      <c r="AC2559">
        <v>38</v>
      </c>
      <c r="AD2559">
        <v>332932</v>
      </c>
      <c r="AE2559">
        <v>102.8</v>
      </c>
      <c r="AF2559">
        <v>33.5</v>
      </c>
      <c r="AG2559" t="s">
        <v>64</v>
      </c>
      <c r="AH2559" t="s">
        <v>47</v>
      </c>
      <c r="AI2559" t="s">
        <v>56</v>
      </c>
      <c r="AJ2559">
        <v>100</v>
      </c>
      <c r="AK2559">
        <v>224</v>
      </c>
      <c r="AL2559">
        <v>0.8085</v>
      </c>
      <c r="AM2559">
        <v>0.88619999999999999</v>
      </c>
      <c r="AN2559">
        <v>0.75219999999999998</v>
      </c>
      <c r="AO2559">
        <f>Data[[#This Row],[labeller_confidence_score]]-Data[[#This Row],[cytodiffusion_classification_confidence]]</f>
        <v>-0.13400000000000001</v>
      </c>
    </row>
    <row r="2560" spans="1:41" x14ac:dyDescent="0.3">
      <c r="A2560" t="s">
        <v>2633</v>
      </c>
      <c r="B2560" t="s">
        <v>62</v>
      </c>
      <c r="C2560">
        <v>0</v>
      </c>
      <c r="D2560" t="s">
        <v>50</v>
      </c>
      <c r="E2560">
        <v>8.19</v>
      </c>
      <c r="F2560">
        <v>79.5</v>
      </c>
      <c r="G2560">
        <v>0.878</v>
      </c>
      <c r="H2560">
        <v>0.20300000000000001</v>
      </c>
      <c r="I2560">
        <f>Data[[#This Row],[nucleus_area_pct]]/Data[[#This Row],[cytoplasm_ratio]]</f>
        <v>391.62561576354676</v>
      </c>
      <c r="J2560">
        <v>0.89200000000000002</v>
      </c>
      <c r="K2560">
        <v>0.29699999999999999</v>
      </c>
      <c r="L2560">
        <v>1.38</v>
      </c>
      <c r="M2560">
        <v>1.1000000000000001</v>
      </c>
      <c r="N2560">
        <v>0.93500000000000005</v>
      </c>
      <c r="O2560">
        <v>334</v>
      </c>
      <c r="P2560">
        <v>49</v>
      </c>
      <c r="Q2560">
        <v>226</v>
      </c>
      <c r="R2560">
        <v>167</v>
      </c>
      <c r="S2560">
        <v>193</v>
      </c>
      <c r="T2560">
        <f>(Data[[#This Row],[mean_r]]/256)*100</f>
        <v>88.28125</v>
      </c>
      <c r="U2560">
        <f>(Data[[#This Row],[mean_g]]/256)*100</f>
        <v>65.234375</v>
      </c>
      <c r="V2560">
        <f>(Data[[#This Row],[mean_b]]/256)*100</f>
        <v>75.390625</v>
      </c>
      <c r="W2560">
        <v>0.78700000000000003</v>
      </c>
      <c r="X2560" t="s">
        <v>39</v>
      </c>
      <c r="Y2560" t="s">
        <v>40</v>
      </c>
      <c r="Z2560">
        <v>6131</v>
      </c>
      <c r="AA2560">
        <v>4.5</v>
      </c>
      <c r="AB2560">
        <v>15.7</v>
      </c>
      <c r="AC2560">
        <v>34</v>
      </c>
      <c r="AD2560">
        <v>234606</v>
      </c>
      <c r="AE2560">
        <v>79.5</v>
      </c>
      <c r="AF2560">
        <v>33.9</v>
      </c>
      <c r="AG2560" t="s">
        <v>46</v>
      </c>
      <c r="AH2560" t="s">
        <v>47</v>
      </c>
      <c r="AI2560" t="s">
        <v>56</v>
      </c>
      <c r="AJ2560">
        <v>100</v>
      </c>
      <c r="AK2560">
        <v>360</v>
      </c>
      <c r="AL2560">
        <v>6.5699999999999995E-2</v>
      </c>
      <c r="AM2560">
        <v>0.80900000000000005</v>
      </c>
      <c r="AN2560">
        <v>0.92769999999999997</v>
      </c>
      <c r="AO2560">
        <f>Data[[#This Row],[labeller_confidence_score]]-Data[[#This Row],[cytodiffusion_classification_confidence]]</f>
        <v>0.11869999999999992</v>
      </c>
    </row>
    <row r="2561" spans="1:41" x14ac:dyDescent="0.3">
      <c r="A2561" t="s">
        <v>2634</v>
      </c>
      <c r="B2561" t="s">
        <v>54</v>
      </c>
      <c r="C2561">
        <v>0</v>
      </c>
      <c r="D2561" t="s">
        <v>54</v>
      </c>
      <c r="E2561">
        <v>7.94</v>
      </c>
      <c r="F2561">
        <v>0</v>
      </c>
      <c r="G2561">
        <v>0</v>
      </c>
      <c r="H2561">
        <v>1</v>
      </c>
      <c r="I2561">
        <f>Data[[#This Row],[nucleus_area_pct]]/Data[[#This Row],[cytoplasm_ratio]]</f>
        <v>0</v>
      </c>
      <c r="J2561">
        <v>0.82499999999999996</v>
      </c>
      <c r="K2561">
        <v>0.19800000000000001</v>
      </c>
      <c r="L2561">
        <v>0.78</v>
      </c>
      <c r="M2561">
        <v>1</v>
      </c>
      <c r="N2561">
        <v>0.93899999999999995</v>
      </c>
      <c r="O2561">
        <v>205</v>
      </c>
      <c r="P2561">
        <v>52</v>
      </c>
      <c r="Q2561">
        <v>225</v>
      </c>
      <c r="R2561">
        <v>134</v>
      </c>
      <c r="S2561">
        <v>129</v>
      </c>
      <c r="T2561">
        <f>(Data[[#This Row],[mean_r]]/256)*100</f>
        <v>87.890625</v>
      </c>
      <c r="U2561">
        <f>(Data[[#This Row],[mean_g]]/256)*100</f>
        <v>52.34375</v>
      </c>
      <c r="V2561">
        <f>(Data[[#This Row],[mean_b]]/256)*100</f>
        <v>50.390625</v>
      </c>
      <c r="W2561">
        <v>0.51300000000000001</v>
      </c>
      <c r="X2561" t="s">
        <v>63</v>
      </c>
      <c r="Y2561" t="s">
        <v>40</v>
      </c>
      <c r="Z2561">
        <v>6907</v>
      </c>
      <c r="AA2561">
        <v>3.69</v>
      </c>
      <c r="AB2561">
        <v>10.6</v>
      </c>
      <c r="AC2561">
        <v>38.4</v>
      </c>
      <c r="AD2561">
        <v>487085</v>
      </c>
      <c r="AE2561">
        <v>97.1</v>
      </c>
      <c r="AF2561">
        <v>35.1</v>
      </c>
      <c r="AG2561" t="s">
        <v>64</v>
      </c>
      <c r="AH2561" t="s">
        <v>47</v>
      </c>
      <c r="AI2561" t="s">
        <v>56</v>
      </c>
      <c r="AJ2561">
        <v>40</v>
      </c>
      <c r="AK2561">
        <v>360</v>
      </c>
      <c r="AL2561">
        <v>0.1113</v>
      </c>
      <c r="AM2561">
        <v>0.9748</v>
      </c>
      <c r="AN2561">
        <v>0.97040000000000004</v>
      </c>
      <c r="AO2561">
        <f>Data[[#This Row],[labeller_confidence_score]]-Data[[#This Row],[cytodiffusion_classification_confidence]]</f>
        <v>-4.3999999999999595E-3</v>
      </c>
    </row>
    <row r="2562" spans="1:41" x14ac:dyDescent="0.3">
      <c r="A2562" t="s">
        <v>2635</v>
      </c>
      <c r="B2562" t="s">
        <v>81</v>
      </c>
      <c r="C2562">
        <v>1</v>
      </c>
      <c r="D2562" t="s">
        <v>82</v>
      </c>
      <c r="E2562">
        <v>14.31</v>
      </c>
      <c r="F2562">
        <v>78.2</v>
      </c>
      <c r="G2562">
        <v>0.36599999999999999</v>
      </c>
      <c r="H2562">
        <v>7.8E-2</v>
      </c>
      <c r="I2562">
        <f>Data[[#This Row],[nucleus_area_pct]]/Data[[#This Row],[cytoplasm_ratio]]</f>
        <v>1002.5641025641027</v>
      </c>
      <c r="J2562">
        <v>0.879</v>
      </c>
      <c r="K2562">
        <v>0.38100000000000001</v>
      </c>
      <c r="L2562">
        <v>0.8</v>
      </c>
      <c r="M2562">
        <v>1</v>
      </c>
      <c r="N2562">
        <v>0.80600000000000005</v>
      </c>
      <c r="O2562">
        <v>619</v>
      </c>
      <c r="P2562">
        <v>80</v>
      </c>
      <c r="Q2562">
        <v>205</v>
      </c>
      <c r="R2562">
        <v>134</v>
      </c>
      <c r="S2562">
        <v>194</v>
      </c>
      <c r="T2562">
        <f>(Data[[#This Row],[mean_r]]/256)*100</f>
        <v>80.078125</v>
      </c>
      <c r="U2562">
        <f>(Data[[#This Row],[mean_g]]/256)*100</f>
        <v>52.34375</v>
      </c>
      <c r="V2562">
        <f>(Data[[#This Row],[mean_b]]/256)*100</f>
        <v>75.78125</v>
      </c>
      <c r="W2562">
        <v>0.6</v>
      </c>
      <c r="X2562" t="s">
        <v>51</v>
      </c>
      <c r="Y2562" t="s">
        <v>45</v>
      </c>
      <c r="Z2562">
        <v>7943</v>
      </c>
      <c r="AA2562">
        <v>3.9</v>
      </c>
      <c r="AB2562">
        <v>14.8</v>
      </c>
      <c r="AC2562">
        <v>39.5</v>
      </c>
      <c r="AD2562">
        <v>336416</v>
      </c>
      <c r="AE2562">
        <v>103.9</v>
      </c>
      <c r="AF2562">
        <v>35</v>
      </c>
      <c r="AG2562" t="s">
        <v>46</v>
      </c>
      <c r="AH2562" t="s">
        <v>42</v>
      </c>
      <c r="AI2562" t="s">
        <v>52</v>
      </c>
      <c r="AJ2562">
        <v>40</v>
      </c>
      <c r="AK2562">
        <v>360</v>
      </c>
      <c r="AL2562">
        <v>0.89990000000000003</v>
      </c>
      <c r="AM2562">
        <v>0.95250000000000001</v>
      </c>
      <c r="AN2562">
        <v>0.91590000000000005</v>
      </c>
      <c r="AO2562">
        <f>Data[[#This Row],[labeller_confidence_score]]-Data[[#This Row],[cytodiffusion_classification_confidence]]</f>
        <v>-3.6599999999999966E-2</v>
      </c>
    </row>
    <row r="2563" spans="1:41" x14ac:dyDescent="0.3">
      <c r="A2563" t="s">
        <v>2636</v>
      </c>
      <c r="B2563" t="s">
        <v>60</v>
      </c>
      <c r="C2563">
        <v>0</v>
      </c>
      <c r="D2563" t="s">
        <v>50</v>
      </c>
      <c r="E2563">
        <v>16.28</v>
      </c>
      <c r="F2563">
        <v>75.5</v>
      </c>
      <c r="G2563">
        <v>0.63700000000000001</v>
      </c>
      <c r="H2563">
        <v>0.29199999999999998</v>
      </c>
      <c r="I2563">
        <f>Data[[#This Row],[nucleus_area_pct]]/Data[[#This Row],[cytoplasm_ratio]]</f>
        <v>258.56164383561645</v>
      </c>
      <c r="J2563">
        <v>0.95499999999999996</v>
      </c>
      <c r="K2563">
        <v>0.51700000000000002</v>
      </c>
      <c r="L2563">
        <v>2.25</v>
      </c>
      <c r="M2563">
        <v>1</v>
      </c>
      <c r="N2563">
        <v>0.8</v>
      </c>
      <c r="O2563">
        <v>429</v>
      </c>
      <c r="P2563">
        <v>90</v>
      </c>
      <c r="Q2563">
        <v>197</v>
      </c>
      <c r="R2563">
        <v>168</v>
      </c>
      <c r="S2563">
        <v>182</v>
      </c>
      <c r="T2563">
        <f>(Data[[#This Row],[mean_r]]/256)*100</f>
        <v>76.953125</v>
      </c>
      <c r="U2563">
        <f>(Data[[#This Row],[mean_g]]/256)*100</f>
        <v>65.625</v>
      </c>
      <c r="V2563">
        <f>(Data[[#This Row],[mean_b]]/256)*100</f>
        <v>71.09375</v>
      </c>
      <c r="W2563">
        <v>0.621</v>
      </c>
      <c r="X2563" t="s">
        <v>51</v>
      </c>
      <c r="Y2563" t="s">
        <v>45</v>
      </c>
      <c r="Z2563">
        <v>10114</v>
      </c>
      <c r="AA2563">
        <v>6.03</v>
      </c>
      <c r="AB2563">
        <v>15.8</v>
      </c>
      <c r="AC2563">
        <v>31.5</v>
      </c>
      <c r="AD2563">
        <v>364487</v>
      </c>
      <c r="AE2563">
        <v>83.4</v>
      </c>
      <c r="AF2563">
        <v>35.1</v>
      </c>
      <c r="AG2563" t="s">
        <v>64</v>
      </c>
      <c r="AH2563" t="s">
        <v>42</v>
      </c>
      <c r="AI2563" t="s">
        <v>52</v>
      </c>
      <c r="AJ2563">
        <v>60</v>
      </c>
      <c r="AK2563">
        <v>512</v>
      </c>
      <c r="AL2563">
        <v>9.8299999999999998E-2</v>
      </c>
      <c r="AM2563">
        <v>0.87980000000000003</v>
      </c>
      <c r="AN2563">
        <v>0.88070000000000004</v>
      </c>
      <c r="AO2563">
        <f>Data[[#This Row],[labeller_confidence_score]]-Data[[#This Row],[cytodiffusion_classification_confidence]]</f>
        <v>9.000000000000119E-4</v>
      </c>
    </row>
    <row r="2564" spans="1:41" x14ac:dyDescent="0.3">
      <c r="A2564" t="s">
        <v>2637</v>
      </c>
      <c r="B2564" t="s">
        <v>106</v>
      </c>
      <c r="C2564">
        <v>1</v>
      </c>
      <c r="D2564" t="s">
        <v>82</v>
      </c>
      <c r="E2564">
        <v>11.52</v>
      </c>
      <c r="F2564">
        <v>81</v>
      </c>
      <c r="G2564">
        <v>0.34499999999999997</v>
      </c>
      <c r="H2564">
        <v>0.30599999999999999</v>
      </c>
      <c r="I2564">
        <f>Data[[#This Row],[nucleus_area_pct]]/Data[[#This Row],[cytoplasm_ratio]]</f>
        <v>264.70588235294116</v>
      </c>
      <c r="J2564">
        <v>0.879</v>
      </c>
      <c r="K2564">
        <v>0.13900000000000001</v>
      </c>
      <c r="L2564">
        <v>1.1599999999999999</v>
      </c>
      <c r="M2564">
        <v>1</v>
      </c>
      <c r="N2564">
        <v>0.90300000000000002</v>
      </c>
      <c r="O2564">
        <v>683</v>
      </c>
      <c r="P2564">
        <v>89</v>
      </c>
      <c r="Q2564">
        <v>179</v>
      </c>
      <c r="R2564">
        <v>147</v>
      </c>
      <c r="S2564">
        <v>178</v>
      </c>
      <c r="T2564">
        <f>(Data[[#This Row],[mean_r]]/256)*100</f>
        <v>69.921875</v>
      </c>
      <c r="U2564">
        <f>(Data[[#This Row],[mean_g]]/256)*100</f>
        <v>57.421875</v>
      </c>
      <c r="V2564">
        <f>(Data[[#This Row],[mean_b]]/256)*100</f>
        <v>69.53125</v>
      </c>
      <c r="W2564">
        <v>0.54</v>
      </c>
      <c r="X2564" t="s">
        <v>63</v>
      </c>
      <c r="Y2564" t="s">
        <v>45</v>
      </c>
      <c r="Z2564">
        <v>9401</v>
      </c>
      <c r="AA2564">
        <v>2.92</v>
      </c>
      <c r="AB2564">
        <v>11.3</v>
      </c>
      <c r="AC2564">
        <v>44</v>
      </c>
      <c r="AD2564">
        <v>251906</v>
      </c>
      <c r="AE2564">
        <v>89.2</v>
      </c>
      <c r="AF2564">
        <v>32.799999999999997</v>
      </c>
      <c r="AG2564" t="s">
        <v>64</v>
      </c>
      <c r="AH2564" t="s">
        <v>47</v>
      </c>
      <c r="AI2564" t="s">
        <v>56</v>
      </c>
      <c r="AJ2564">
        <v>40</v>
      </c>
      <c r="AK2564">
        <v>360</v>
      </c>
      <c r="AL2564">
        <v>0.91569999999999996</v>
      </c>
      <c r="AM2564">
        <v>0.81579999999999997</v>
      </c>
      <c r="AN2564">
        <v>0.93679999999999997</v>
      </c>
      <c r="AO2564">
        <f>Data[[#This Row],[labeller_confidence_score]]-Data[[#This Row],[cytodiffusion_classification_confidence]]</f>
        <v>0.121</v>
      </c>
    </row>
    <row r="2565" spans="1:41" x14ac:dyDescent="0.3">
      <c r="A2565" t="s">
        <v>2638</v>
      </c>
      <c r="B2565" t="s">
        <v>54</v>
      </c>
      <c r="C2565">
        <v>0</v>
      </c>
      <c r="D2565" t="s">
        <v>54</v>
      </c>
      <c r="E2565">
        <v>7.74</v>
      </c>
      <c r="F2565">
        <v>0</v>
      </c>
      <c r="G2565">
        <v>0</v>
      </c>
      <c r="H2565">
        <v>1</v>
      </c>
      <c r="I2565">
        <f>Data[[#This Row],[nucleus_area_pct]]/Data[[#This Row],[cytoplasm_ratio]]</f>
        <v>0</v>
      </c>
      <c r="J2565">
        <v>0.91200000000000003</v>
      </c>
      <c r="K2565">
        <v>0.159</v>
      </c>
      <c r="L2565">
        <v>0.55000000000000004</v>
      </c>
      <c r="M2565">
        <v>1</v>
      </c>
      <c r="N2565">
        <v>0.93300000000000005</v>
      </c>
      <c r="O2565">
        <v>182</v>
      </c>
      <c r="P2565">
        <v>40</v>
      </c>
      <c r="Q2565">
        <v>230</v>
      </c>
      <c r="R2565">
        <v>135</v>
      </c>
      <c r="S2565">
        <v>132</v>
      </c>
      <c r="T2565">
        <f>(Data[[#This Row],[mean_r]]/256)*100</f>
        <v>89.84375</v>
      </c>
      <c r="U2565">
        <f>(Data[[#This Row],[mean_g]]/256)*100</f>
        <v>52.734375</v>
      </c>
      <c r="V2565">
        <f>(Data[[#This Row],[mean_b]]/256)*100</f>
        <v>51.5625</v>
      </c>
      <c r="W2565">
        <v>0.50700000000000001</v>
      </c>
      <c r="X2565" t="s">
        <v>63</v>
      </c>
      <c r="Y2565" t="s">
        <v>45</v>
      </c>
      <c r="Z2565">
        <v>3409</v>
      </c>
      <c r="AA2565">
        <v>4.88</v>
      </c>
      <c r="AB2565">
        <v>12.3</v>
      </c>
      <c r="AC2565">
        <v>34</v>
      </c>
      <c r="AD2565">
        <v>203557</v>
      </c>
      <c r="AE2565">
        <v>91</v>
      </c>
      <c r="AF2565">
        <v>33.4</v>
      </c>
      <c r="AG2565" t="s">
        <v>64</v>
      </c>
      <c r="AH2565" t="s">
        <v>47</v>
      </c>
      <c r="AI2565" t="s">
        <v>43</v>
      </c>
      <c r="AJ2565">
        <v>100</v>
      </c>
      <c r="AK2565">
        <v>224</v>
      </c>
      <c r="AL2565">
        <v>0.1323</v>
      </c>
      <c r="AM2565">
        <v>0.88980000000000004</v>
      </c>
      <c r="AN2565">
        <v>0.95589999999999997</v>
      </c>
      <c r="AO2565">
        <f>Data[[#This Row],[labeller_confidence_score]]-Data[[#This Row],[cytodiffusion_classification_confidence]]</f>
        <v>6.6099999999999937E-2</v>
      </c>
    </row>
    <row r="2566" spans="1:41" x14ac:dyDescent="0.3">
      <c r="A2566" t="s">
        <v>2639</v>
      </c>
      <c r="B2566" t="s">
        <v>103</v>
      </c>
      <c r="C2566">
        <v>1</v>
      </c>
      <c r="D2566" t="s">
        <v>104</v>
      </c>
      <c r="E2566">
        <v>4.1100000000000003</v>
      </c>
      <c r="F2566">
        <v>0</v>
      </c>
      <c r="G2566">
        <v>0</v>
      </c>
      <c r="H2566">
        <v>1</v>
      </c>
      <c r="I2566">
        <f>Data[[#This Row],[nucleus_area_pct]]/Data[[#This Row],[cytoplasm_ratio]]</f>
        <v>0</v>
      </c>
      <c r="J2566">
        <v>0.60199999999999998</v>
      </c>
      <c r="K2566">
        <v>0.88500000000000001</v>
      </c>
      <c r="L2566">
        <v>0.67</v>
      </c>
      <c r="M2566">
        <v>1</v>
      </c>
      <c r="N2566">
        <v>0.70599999999999996</v>
      </c>
      <c r="O2566">
        <v>96</v>
      </c>
      <c r="P2566">
        <v>33</v>
      </c>
      <c r="Q2566">
        <v>224</v>
      </c>
      <c r="R2566">
        <v>129</v>
      </c>
      <c r="S2566">
        <v>139</v>
      </c>
      <c r="T2566">
        <f>(Data[[#This Row],[mean_r]]/256)*100</f>
        <v>87.5</v>
      </c>
      <c r="U2566">
        <f>(Data[[#This Row],[mean_g]]/256)*100</f>
        <v>50.390625</v>
      </c>
      <c r="V2566">
        <f>(Data[[#This Row],[mean_b]]/256)*100</f>
        <v>54.296875</v>
      </c>
      <c r="W2566">
        <v>0.47199999999999998</v>
      </c>
      <c r="X2566" t="s">
        <v>63</v>
      </c>
      <c r="Y2566" t="s">
        <v>40</v>
      </c>
      <c r="Z2566">
        <v>9378</v>
      </c>
      <c r="AA2566">
        <v>4.55</v>
      </c>
      <c r="AB2566">
        <v>16.7</v>
      </c>
      <c r="AC2566">
        <v>42.4</v>
      </c>
      <c r="AD2566">
        <v>295906</v>
      </c>
      <c r="AE2566">
        <v>76.3</v>
      </c>
      <c r="AF2566">
        <v>36.1</v>
      </c>
      <c r="AG2566" t="s">
        <v>64</v>
      </c>
      <c r="AH2566" t="s">
        <v>68</v>
      </c>
      <c r="AI2566" t="s">
        <v>56</v>
      </c>
      <c r="AJ2566">
        <v>60</v>
      </c>
      <c r="AK2566">
        <v>512</v>
      </c>
      <c r="AL2566">
        <v>0.85880000000000001</v>
      </c>
      <c r="AM2566">
        <v>0.83779999999999999</v>
      </c>
      <c r="AN2566">
        <v>0.66149999999999998</v>
      </c>
      <c r="AO2566">
        <f>Data[[#This Row],[labeller_confidence_score]]-Data[[#This Row],[cytodiffusion_classification_confidence]]</f>
        <v>-0.17630000000000001</v>
      </c>
    </row>
    <row r="2567" spans="1:41" x14ac:dyDescent="0.3">
      <c r="A2567" t="s">
        <v>2640</v>
      </c>
      <c r="B2567" t="s">
        <v>106</v>
      </c>
      <c r="C2567">
        <v>1</v>
      </c>
      <c r="D2567" t="s">
        <v>82</v>
      </c>
      <c r="E2567">
        <v>12.6</v>
      </c>
      <c r="F2567">
        <v>96.7</v>
      </c>
      <c r="G2567">
        <v>0.41599999999999998</v>
      </c>
      <c r="H2567">
        <v>0.155</v>
      </c>
      <c r="I2567">
        <f>Data[[#This Row],[nucleus_area_pct]]/Data[[#This Row],[cytoplasm_ratio]]</f>
        <v>623.87096774193549</v>
      </c>
      <c r="J2567">
        <v>0.94799999999999995</v>
      </c>
      <c r="K2567">
        <v>0.16900000000000001</v>
      </c>
      <c r="L2567">
        <v>1.25</v>
      </c>
      <c r="M2567">
        <v>1</v>
      </c>
      <c r="N2567">
        <v>0.92900000000000005</v>
      </c>
      <c r="O2567">
        <v>534</v>
      </c>
      <c r="P2567">
        <v>93</v>
      </c>
      <c r="Q2567">
        <v>208</v>
      </c>
      <c r="R2567">
        <v>154</v>
      </c>
      <c r="S2567">
        <v>199</v>
      </c>
      <c r="T2567">
        <f>(Data[[#This Row],[mean_r]]/256)*100</f>
        <v>81.25</v>
      </c>
      <c r="U2567">
        <f>(Data[[#This Row],[mean_g]]/256)*100</f>
        <v>60.15625</v>
      </c>
      <c r="V2567">
        <f>(Data[[#This Row],[mean_b]]/256)*100</f>
        <v>77.734375</v>
      </c>
      <c r="W2567">
        <v>0.82899999999999996</v>
      </c>
      <c r="X2567" t="s">
        <v>51</v>
      </c>
      <c r="Y2567" t="s">
        <v>40</v>
      </c>
      <c r="Z2567">
        <v>1000</v>
      </c>
      <c r="AA2567">
        <v>5.19</v>
      </c>
      <c r="AB2567">
        <v>10.199999999999999</v>
      </c>
      <c r="AC2567">
        <v>31.9</v>
      </c>
      <c r="AD2567">
        <v>174090</v>
      </c>
      <c r="AE2567">
        <v>91.1</v>
      </c>
      <c r="AF2567">
        <v>35</v>
      </c>
      <c r="AG2567" t="s">
        <v>46</v>
      </c>
      <c r="AH2567" t="s">
        <v>42</v>
      </c>
      <c r="AI2567" t="s">
        <v>43</v>
      </c>
      <c r="AJ2567">
        <v>100</v>
      </c>
      <c r="AK2567">
        <v>256</v>
      </c>
      <c r="AL2567">
        <v>0.71650000000000003</v>
      </c>
      <c r="AM2567">
        <v>0.60919999999999996</v>
      </c>
      <c r="AN2567">
        <v>0.79479999999999995</v>
      </c>
      <c r="AO2567">
        <f>Data[[#This Row],[labeller_confidence_score]]-Data[[#This Row],[cytodiffusion_classification_confidence]]</f>
        <v>0.18559999999999999</v>
      </c>
    </row>
    <row r="2568" spans="1:41" x14ac:dyDescent="0.3">
      <c r="A2568" t="s">
        <v>2641</v>
      </c>
      <c r="B2568" t="s">
        <v>106</v>
      </c>
      <c r="C2568">
        <v>1</v>
      </c>
      <c r="D2568" t="s">
        <v>82</v>
      </c>
      <c r="E2568">
        <v>13.77</v>
      </c>
      <c r="F2568">
        <v>83.3</v>
      </c>
      <c r="G2568">
        <v>0.40600000000000003</v>
      </c>
      <c r="H2568">
        <v>0.20200000000000001</v>
      </c>
      <c r="I2568">
        <f>Data[[#This Row],[nucleus_area_pct]]/Data[[#This Row],[cytoplasm_ratio]]</f>
        <v>412.37623762376234</v>
      </c>
      <c r="J2568">
        <v>0.93700000000000006</v>
      </c>
      <c r="K2568">
        <v>0.26400000000000001</v>
      </c>
      <c r="L2568">
        <v>0.76</v>
      </c>
      <c r="M2568">
        <v>1.1000000000000001</v>
      </c>
      <c r="N2568">
        <v>0.95099999999999996</v>
      </c>
      <c r="O2568">
        <v>630</v>
      </c>
      <c r="P2568">
        <v>104</v>
      </c>
      <c r="Q2568">
        <v>190</v>
      </c>
      <c r="R2568">
        <v>153</v>
      </c>
      <c r="S2568">
        <v>231</v>
      </c>
      <c r="T2568">
        <f>(Data[[#This Row],[mean_r]]/256)*100</f>
        <v>74.21875</v>
      </c>
      <c r="U2568">
        <f>(Data[[#This Row],[mean_g]]/256)*100</f>
        <v>59.765625</v>
      </c>
      <c r="V2568">
        <f>(Data[[#This Row],[mean_b]]/256)*100</f>
        <v>90.234375</v>
      </c>
      <c r="W2568">
        <v>0.73199999999999998</v>
      </c>
      <c r="X2568" t="s">
        <v>63</v>
      </c>
      <c r="Y2568" t="s">
        <v>40</v>
      </c>
      <c r="Z2568">
        <v>4860</v>
      </c>
      <c r="AA2568">
        <v>3.88</v>
      </c>
      <c r="AB2568">
        <v>11.6</v>
      </c>
      <c r="AC2568">
        <v>44.3</v>
      </c>
      <c r="AD2568">
        <v>248306</v>
      </c>
      <c r="AE2568">
        <v>89.9</v>
      </c>
      <c r="AF2568">
        <v>33.799999999999997</v>
      </c>
      <c r="AG2568" t="s">
        <v>46</v>
      </c>
      <c r="AH2568" t="s">
        <v>47</v>
      </c>
      <c r="AI2568" t="s">
        <v>56</v>
      </c>
      <c r="AJ2568">
        <v>100</v>
      </c>
      <c r="AK2568">
        <v>360</v>
      </c>
      <c r="AL2568">
        <v>0.54549999999999998</v>
      </c>
      <c r="AM2568">
        <v>0.72189999999999999</v>
      </c>
      <c r="AN2568">
        <v>0.7046</v>
      </c>
      <c r="AO2568">
        <f>Data[[#This Row],[labeller_confidence_score]]-Data[[#This Row],[cytodiffusion_classification_confidence]]</f>
        <v>-1.7299999999999982E-2</v>
      </c>
    </row>
    <row r="2569" spans="1:41" x14ac:dyDescent="0.3">
      <c r="A2569" t="s">
        <v>2642</v>
      </c>
      <c r="B2569" t="s">
        <v>49</v>
      </c>
      <c r="C2569">
        <v>0</v>
      </c>
      <c r="D2569" t="s">
        <v>50</v>
      </c>
      <c r="E2569">
        <v>13.28</v>
      </c>
      <c r="F2569">
        <v>48.6</v>
      </c>
      <c r="G2569">
        <v>0.46300000000000002</v>
      </c>
      <c r="H2569">
        <v>0.60399999999999998</v>
      </c>
      <c r="I2569">
        <f>Data[[#This Row],[nucleus_area_pct]]/Data[[#This Row],[cytoplasm_ratio]]</f>
        <v>80.463576158940398</v>
      </c>
      <c r="J2569">
        <v>0.88500000000000001</v>
      </c>
      <c r="K2569">
        <v>0.377</v>
      </c>
      <c r="L2569">
        <v>3.33</v>
      </c>
      <c r="M2569">
        <v>3.1</v>
      </c>
      <c r="N2569">
        <v>0.84199999999999997</v>
      </c>
      <c r="O2569">
        <v>384</v>
      </c>
      <c r="P2569">
        <v>55</v>
      </c>
      <c r="Q2569">
        <v>190</v>
      </c>
      <c r="R2569">
        <v>160</v>
      </c>
      <c r="S2569">
        <v>168</v>
      </c>
      <c r="T2569">
        <f>(Data[[#This Row],[mean_r]]/256)*100</f>
        <v>74.21875</v>
      </c>
      <c r="U2569">
        <f>(Data[[#This Row],[mean_g]]/256)*100</f>
        <v>62.5</v>
      </c>
      <c r="V2569">
        <f>(Data[[#This Row],[mean_b]]/256)*100</f>
        <v>65.625</v>
      </c>
      <c r="W2569">
        <v>0.64500000000000002</v>
      </c>
      <c r="X2569" t="s">
        <v>39</v>
      </c>
      <c r="Y2569" t="s">
        <v>40</v>
      </c>
      <c r="Z2569">
        <v>4313</v>
      </c>
      <c r="AA2569">
        <v>4.07</v>
      </c>
      <c r="AB2569">
        <v>12.7</v>
      </c>
      <c r="AC2569">
        <v>49.8</v>
      </c>
      <c r="AD2569">
        <v>276286</v>
      </c>
      <c r="AE2569">
        <v>79.8</v>
      </c>
      <c r="AF2569">
        <v>32.4</v>
      </c>
      <c r="AG2569" t="s">
        <v>46</v>
      </c>
      <c r="AH2569" t="s">
        <v>42</v>
      </c>
      <c r="AI2569" t="s">
        <v>56</v>
      </c>
      <c r="AJ2569">
        <v>60</v>
      </c>
      <c r="AK2569">
        <v>224</v>
      </c>
      <c r="AL2569">
        <v>5.1700000000000003E-2</v>
      </c>
      <c r="AM2569">
        <v>0.93159999999999998</v>
      </c>
      <c r="AN2569">
        <v>0.97919999999999996</v>
      </c>
      <c r="AO2569">
        <f>Data[[#This Row],[labeller_confidence_score]]-Data[[#This Row],[cytodiffusion_classification_confidence]]</f>
        <v>4.7599999999999976E-2</v>
      </c>
    </row>
    <row r="2570" spans="1:41" x14ac:dyDescent="0.3">
      <c r="A2570" t="s">
        <v>2643</v>
      </c>
      <c r="B2570" t="s">
        <v>87</v>
      </c>
      <c r="C2570">
        <v>0</v>
      </c>
      <c r="D2570" t="s">
        <v>50</v>
      </c>
      <c r="E2570">
        <v>12.65</v>
      </c>
      <c r="F2570">
        <v>47.7</v>
      </c>
      <c r="G2570">
        <v>0.59</v>
      </c>
      <c r="H2570">
        <v>0.57499999999999996</v>
      </c>
      <c r="I2570">
        <f>Data[[#This Row],[nucleus_area_pct]]/Data[[#This Row],[cytoplasm_ratio]]</f>
        <v>82.956521739130451</v>
      </c>
      <c r="J2570">
        <v>0.71199999999999997</v>
      </c>
      <c r="K2570">
        <v>0.373</v>
      </c>
      <c r="L2570">
        <v>4.5199999999999996</v>
      </c>
      <c r="M2570">
        <v>2.6</v>
      </c>
      <c r="N2570">
        <v>0.77500000000000002</v>
      </c>
      <c r="O2570">
        <v>410</v>
      </c>
      <c r="P2570">
        <v>59</v>
      </c>
      <c r="Q2570">
        <v>223</v>
      </c>
      <c r="R2570">
        <v>131</v>
      </c>
      <c r="S2570">
        <v>137</v>
      </c>
      <c r="T2570">
        <f>(Data[[#This Row],[mean_r]]/256)*100</f>
        <v>87.109375</v>
      </c>
      <c r="U2570">
        <f>(Data[[#This Row],[mean_g]]/256)*100</f>
        <v>51.171875</v>
      </c>
      <c r="V2570">
        <f>(Data[[#This Row],[mean_b]]/256)*100</f>
        <v>53.515625</v>
      </c>
      <c r="W2570">
        <v>0.625</v>
      </c>
      <c r="X2570" t="s">
        <v>63</v>
      </c>
      <c r="Y2570" t="s">
        <v>45</v>
      </c>
      <c r="Z2570">
        <v>6342</v>
      </c>
      <c r="AA2570">
        <v>4.6100000000000003</v>
      </c>
      <c r="AB2570">
        <v>12.9</v>
      </c>
      <c r="AC2570">
        <v>42.1</v>
      </c>
      <c r="AD2570">
        <v>301744</v>
      </c>
      <c r="AE2570">
        <v>87.8</v>
      </c>
      <c r="AF2570">
        <v>32.6</v>
      </c>
      <c r="AG2570" t="s">
        <v>64</v>
      </c>
      <c r="AH2570" t="s">
        <v>42</v>
      </c>
      <c r="AI2570" t="s">
        <v>52</v>
      </c>
      <c r="AJ2570">
        <v>100</v>
      </c>
      <c r="AK2570">
        <v>512</v>
      </c>
      <c r="AL2570">
        <v>0.12540000000000001</v>
      </c>
      <c r="AM2570">
        <v>0.84619999999999995</v>
      </c>
      <c r="AN2570">
        <v>0.9113</v>
      </c>
      <c r="AO2570">
        <f>Data[[#This Row],[labeller_confidence_score]]-Data[[#This Row],[cytodiffusion_classification_confidence]]</f>
        <v>6.5100000000000047E-2</v>
      </c>
    </row>
    <row r="2571" spans="1:41" x14ac:dyDescent="0.3">
      <c r="A2571" t="s">
        <v>2644</v>
      </c>
      <c r="B2571" t="s">
        <v>49</v>
      </c>
      <c r="C2571">
        <v>0</v>
      </c>
      <c r="D2571" t="s">
        <v>50</v>
      </c>
      <c r="E2571">
        <v>12.91</v>
      </c>
      <c r="F2571">
        <v>55.8</v>
      </c>
      <c r="G2571">
        <v>0.66</v>
      </c>
      <c r="H2571">
        <v>0.39</v>
      </c>
      <c r="I2571">
        <f>Data[[#This Row],[nucleus_area_pct]]/Data[[#This Row],[cytoplasm_ratio]]</f>
        <v>143.07692307692307</v>
      </c>
      <c r="J2571">
        <v>0.86099999999999999</v>
      </c>
      <c r="K2571">
        <v>0.47399999999999998</v>
      </c>
      <c r="L2571">
        <v>2.59</v>
      </c>
      <c r="M2571">
        <v>3.9</v>
      </c>
      <c r="N2571">
        <v>0.81799999999999995</v>
      </c>
      <c r="O2571">
        <v>389</v>
      </c>
      <c r="P2571">
        <v>56</v>
      </c>
      <c r="Q2571">
        <v>194</v>
      </c>
      <c r="R2571">
        <v>170</v>
      </c>
      <c r="S2571">
        <v>197</v>
      </c>
      <c r="T2571">
        <f>(Data[[#This Row],[mean_r]]/256)*100</f>
        <v>75.78125</v>
      </c>
      <c r="U2571">
        <f>(Data[[#This Row],[mean_g]]/256)*100</f>
        <v>66.40625</v>
      </c>
      <c r="V2571">
        <f>(Data[[#This Row],[mean_b]]/256)*100</f>
        <v>76.953125</v>
      </c>
      <c r="W2571">
        <v>0.63500000000000001</v>
      </c>
      <c r="X2571" t="s">
        <v>51</v>
      </c>
      <c r="Y2571" t="s">
        <v>40</v>
      </c>
      <c r="Z2571">
        <v>9042</v>
      </c>
      <c r="AA2571">
        <v>5.13</v>
      </c>
      <c r="AB2571">
        <v>13.6</v>
      </c>
      <c r="AC2571">
        <v>40.6</v>
      </c>
      <c r="AD2571">
        <v>184386</v>
      </c>
      <c r="AE2571">
        <v>100.8</v>
      </c>
      <c r="AF2571">
        <v>32.9</v>
      </c>
      <c r="AG2571" t="s">
        <v>41</v>
      </c>
      <c r="AH2571" t="s">
        <v>42</v>
      </c>
      <c r="AI2571" t="s">
        <v>52</v>
      </c>
      <c r="AJ2571">
        <v>40</v>
      </c>
      <c r="AK2571">
        <v>224</v>
      </c>
      <c r="AL2571">
        <v>3.1699999999999999E-2</v>
      </c>
      <c r="AM2571">
        <v>1</v>
      </c>
      <c r="AN2571">
        <v>0.90639999999999998</v>
      </c>
      <c r="AO2571">
        <f>Data[[#This Row],[labeller_confidence_score]]-Data[[#This Row],[cytodiffusion_classification_confidence]]</f>
        <v>-9.3600000000000017E-2</v>
      </c>
    </row>
    <row r="2572" spans="1:41" x14ac:dyDescent="0.3">
      <c r="A2572" t="s">
        <v>2645</v>
      </c>
      <c r="B2572" t="s">
        <v>62</v>
      </c>
      <c r="C2572">
        <v>0</v>
      </c>
      <c r="D2572" t="s">
        <v>50</v>
      </c>
      <c r="E2572">
        <v>9.06</v>
      </c>
      <c r="F2572">
        <v>85.9</v>
      </c>
      <c r="G2572">
        <v>0.76800000000000002</v>
      </c>
      <c r="H2572">
        <v>0.28299999999999997</v>
      </c>
      <c r="I2572">
        <f>Data[[#This Row],[nucleus_area_pct]]/Data[[#This Row],[cytoplasm_ratio]]</f>
        <v>303.53356890459366</v>
      </c>
      <c r="J2572">
        <v>0.88200000000000001</v>
      </c>
      <c r="K2572">
        <v>0.24199999999999999</v>
      </c>
      <c r="L2572">
        <v>1</v>
      </c>
      <c r="M2572">
        <v>1</v>
      </c>
      <c r="N2572">
        <v>0.88100000000000001</v>
      </c>
      <c r="O2572">
        <v>277</v>
      </c>
      <c r="P2572">
        <v>58</v>
      </c>
      <c r="Q2572">
        <v>187</v>
      </c>
      <c r="R2572">
        <v>148</v>
      </c>
      <c r="S2572">
        <v>169</v>
      </c>
      <c r="T2572">
        <f>(Data[[#This Row],[mean_r]]/256)*100</f>
        <v>73.046875</v>
      </c>
      <c r="U2572">
        <f>(Data[[#This Row],[mean_g]]/256)*100</f>
        <v>57.8125</v>
      </c>
      <c r="V2572">
        <f>(Data[[#This Row],[mean_b]]/256)*100</f>
        <v>66.015625</v>
      </c>
      <c r="W2572">
        <v>0.64600000000000002</v>
      </c>
      <c r="X2572" t="s">
        <v>51</v>
      </c>
      <c r="Y2572" t="s">
        <v>40</v>
      </c>
      <c r="Z2572">
        <v>6964</v>
      </c>
      <c r="AA2572">
        <v>3.51</v>
      </c>
      <c r="AB2572">
        <v>15.9</v>
      </c>
      <c r="AC2572">
        <v>36.4</v>
      </c>
      <c r="AD2572">
        <v>206181</v>
      </c>
      <c r="AE2572">
        <v>93.1</v>
      </c>
      <c r="AF2572">
        <v>34.200000000000003</v>
      </c>
      <c r="AG2572" t="s">
        <v>64</v>
      </c>
      <c r="AH2572" t="s">
        <v>47</v>
      </c>
      <c r="AI2572" t="s">
        <v>56</v>
      </c>
      <c r="AJ2572">
        <v>40</v>
      </c>
      <c r="AK2572">
        <v>256</v>
      </c>
      <c r="AL2572">
        <v>8.5000000000000006E-2</v>
      </c>
      <c r="AM2572">
        <v>0.96919999999999995</v>
      </c>
      <c r="AN2572">
        <v>0.8891</v>
      </c>
      <c r="AO2572">
        <f>Data[[#This Row],[labeller_confidence_score]]-Data[[#This Row],[cytodiffusion_classification_confidence]]</f>
        <v>-8.0099999999999949E-2</v>
      </c>
    </row>
    <row r="2573" spans="1:41" x14ac:dyDescent="0.3">
      <c r="A2573" t="s">
        <v>2646</v>
      </c>
      <c r="B2573" t="s">
        <v>81</v>
      </c>
      <c r="C2573">
        <v>1</v>
      </c>
      <c r="D2573" t="s">
        <v>82</v>
      </c>
      <c r="E2573">
        <v>15.62</v>
      </c>
      <c r="F2573">
        <v>87.1</v>
      </c>
      <c r="G2573">
        <v>0.34799999999999998</v>
      </c>
      <c r="H2573">
        <v>6.4000000000000001E-2</v>
      </c>
      <c r="I2573">
        <f>Data[[#This Row],[nucleus_area_pct]]/Data[[#This Row],[cytoplasm_ratio]]</f>
        <v>1360.9374999999998</v>
      </c>
      <c r="J2573">
        <v>0.873</v>
      </c>
      <c r="K2573">
        <v>0.128</v>
      </c>
      <c r="L2573">
        <v>1.23</v>
      </c>
      <c r="M2573">
        <v>1.1000000000000001</v>
      </c>
      <c r="N2573">
        <v>0.89300000000000002</v>
      </c>
      <c r="O2573">
        <v>652</v>
      </c>
      <c r="P2573">
        <v>114</v>
      </c>
      <c r="Q2573">
        <v>218</v>
      </c>
      <c r="R2573">
        <v>120</v>
      </c>
      <c r="S2573">
        <v>155</v>
      </c>
      <c r="T2573">
        <f>(Data[[#This Row],[mean_r]]/256)*100</f>
        <v>85.15625</v>
      </c>
      <c r="U2573">
        <f>(Data[[#This Row],[mean_g]]/256)*100</f>
        <v>46.875</v>
      </c>
      <c r="V2573">
        <f>(Data[[#This Row],[mean_b]]/256)*100</f>
        <v>60.546875</v>
      </c>
      <c r="W2573">
        <v>0.72599999999999998</v>
      </c>
      <c r="X2573" t="s">
        <v>51</v>
      </c>
      <c r="Y2573" t="s">
        <v>40</v>
      </c>
      <c r="Z2573">
        <v>6976</v>
      </c>
      <c r="AA2573">
        <v>4.0199999999999996</v>
      </c>
      <c r="AB2573">
        <v>13</v>
      </c>
      <c r="AC2573">
        <v>42.6</v>
      </c>
      <c r="AD2573">
        <v>276068</v>
      </c>
      <c r="AE2573">
        <v>110</v>
      </c>
      <c r="AF2573">
        <v>35.299999999999997</v>
      </c>
      <c r="AG2573" t="s">
        <v>46</v>
      </c>
      <c r="AH2573" t="s">
        <v>42</v>
      </c>
      <c r="AI2573" t="s">
        <v>56</v>
      </c>
      <c r="AJ2573">
        <v>100</v>
      </c>
      <c r="AK2573">
        <v>512</v>
      </c>
      <c r="AL2573">
        <v>0.8387</v>
      </c>
      <c r="AM2573">
        <v>0.84370000000000001</v>
      </c>
      <c r="AN2573">
        <v>0.89590000000000003</v>
      </c>
      <c r="AO2573">
        <f>Data[[#This Row],[labeller_confidence_score]]-Data[[#This Row],[cytodiffusion_classification_confidence]]</f>
        <v>5.2200000000000024E-2</v>
      </c>
    </row>
    <row r="2574" spans="1:41" x14ac:dyDescent="0.3">
      <c r="A2574" t="s">
        <v>2647</v>
      </c>
      <c r="B2574" t="s">
        <v>37</v>
      </c>
      <c r="C2574">
        <v>1</v>
      </c>
      <c r="D2574" t="s">
        <v>38</v>
      </c>
      <c r="E2574">
        <v>14.22</v>
      </c>
      <c r="F2574">
        <v>62.6</v>
      </c>
      <c r="G2574">
        <v>0.59499999999999997</v>
      </c>
      <c r="H2574">
        <v>0.3</v>
      </c>
      <c r="I2574">
        <f>Data[[#This Row],[nucleus_area_pct]]/Data[[#This Row],[cytoplasm_ratio]]</f>
        <v>208.66666666666669</v>
      </c>
      <c r="J2574">
        <v>0.59699999999999998</v>
      </c>
      <c r="K2574">
        <v>0.439</v>
      </c>
      <c r="L2574">
        <v>2.14</v>
      </c>
      <c r="M2574">
        <v>5.8</v>
      </c>
      <c r="N2574">
        <v>0.80900000000000005</v>
      </c>
      <c r="O2574">
        <v>530</v>
      </c>
      <c r="P2574">
        <v>69</v>
      </c>
      <c r="Q2574">
        <v>211</v>
      </c>
      <c r="R2574">
        <v>157</v>
      </c>
      <c r="S2574">
        <v>187</v>
      </c>
      <c r="T2574">
        <f>(Data[[#This Row],[mean_r]]/256)*100</f>
        <v>82.421875</v>
      </c>
      <c r="U2574">
        <f>(Data[[#This Row],[mean_g]]/256)*100</f>
        <v>61.328125</v>
      </c>
      <c r="V2574">
        <f>(Data[[#This Row],[mean_b]]/256)*100</f>
        <v>73.046875</v>
      </c>
      <c r="W2574">
        <v>0.61899999999999999</v>
      </c>
      <c r="X2574" t="s">
        <v>39</v>
      </c>
      <c r="Y2574" t="s">
        <v>45</v>
      </c>
      <c r="Z2574">
        <v>5409</v>
      </c>
      <c r="AA2574">
        <v>5.18</v>
      </c>
      <c r="AB2574">
        <v>12</v>
      </c>
      <c r="AC2574">
        <v>38</v>
      </c>
      <c r="AD2574">
        <v>286238</v>
      </c>
      <c r="AE2574">
        <v>82.8</v>
      </c>
      <c r="AF2574">
        <v>31.9</v>
      </c>
      <c r="AG2574" t="s">
        <v>64</v>
      </c>
      <c r="AH2574" t="s">
        <v>68</v>
      </c>
      <c r="AI2574" t="s">
        <v>56</v>
      </c>
      <c r="AJ2574">
        <v>100</v>
      </c>
      <c r="AK2574">
        <v>256</v>
      </c>
      <c r="AL2574">
        <v>0.88549999999999995</v>
      </c>
      <c r="AM2574">
        <v>0.75529999999999997</v>
      </c>
      <c r="AN2574">
        <v>0.69520000000000004</v>
      </c>
      <c r="AO2574">
        <f>Data[[#This Row],[labeller_confidence_score]]-Data[[#This Row],[cytodiffusion_classification_confidence]]</f>
        <v>-6.0099999999999931E-2</v>
      </c>
    </row>
    <row r="2575" spans="1:41" x14ac:dyDescent="0.3">
      <c r="A2575" t="s">
        <v>2648</v>
      </c>
      <c r="B2575" t="s">
        <v>54</v>
      </c>
      <c r="C2575">
        <v>0</v>
      </c>
      <c r="D2575" t="s">
        <v>54</v>
      </c>
      <c r="E2575">
        <v>7.28</v>
      </c>
      <c r="F2575">
        <v>0</v>
      </c>
      <c r="G2575">
        <v>0</v>
      </c>
      <c r="H2575">
        <v>1</v>
      </c>
      <c r="I2575">
        <f>Data[[#This Row],[nucleus_area_pct]]/Data[[#This Row],[cytoplasm_ratio]]</f>
        <v>0</v>
      </c>
      <c r="J2575">
        <v>0.93</v>
      </c>
      <c r="K2575">
        <v>0.22900000000000001</v>
      </c>
      <c r="L2575">
        <v>0.61</v>
      </c>
      <c r="M2575">
        <v>1</v>
      </c>
      <c r="N2575">
        <v>0.89</v>
      </c>
      <c r="O2575">
        <v>183</v>
      </c>
      <c r="P2575">
        <v>52</v>
      </c>
      <c r="Q2575">
        <v>240</v>
      </c>
      <c r="R2575">
        <v>119</v>
      </c>
      <c r="S2575">
        <v>133</v>
      </c>
      <c r="T2575">
        <f>(Data[[#This Row],[mean_r]]/256)*100</f>
        <v>93.75</v>
      </c>
      <c r="U2575">
        <f>(Data[[#This Row],[mean_g]]/256)*100</f>
        <v>46.484375</v>
      </c>
      <c r="V2575">
        <f>(Data[[#This Row],[mean_b]]/256)*100</f>
        <v>51.953125</v>
      </c>
      <c r="W2575">
        <v>0.46400000000000002</v>
      </c>
      <c r="X2575" t="s">
        <v>39</v>
      </c>
      <c r="Y2575" t="s">
        <v>40</v>
      </c>
      <c r="Z2575">
        <v>6316</v>
      </c>
      <c r="AA2575">
        <v>5.38</v>
      </c>
      <c r="AB2575">
        <v>17</v>
      </c>
      <c r="AC2575">
        <v>30.8</v>
      </c>
      <c r="AD2575">
        <v>201158</v>
      </c>
      <c r="AE2575">
        <v>93.8</v>
      </c>
      <c r="AF2575">
        <v>34.299999999999997</v>
      </c>
      <c r="AG2575" t="s">
        <v>41</v>
      </c>
      <c r="AH2575" t="s">
        <v>42</v>
      </c>
      <c r="AI2575" t="s">
        <v>43</v>
      </c>
      <c r="AJ2575">
        <v>100</v>
      </c>
      <c r="AK2575">
        <v>256</v>
      </c>
      <c r="AL2575">
        <v>0</v>
      </c>
      <c r="AM2575">
        <v>0.8518</v>
      </c>
      <c r="AN2575">
        <v>0.98450000000000004</v>
      </c>
      <c r="AO2575">
        <f>Data[[#This Row],[labeller_confidence_score]]-Data[[#This Row],[cytodiffusion_classification_confidence]]</f>
        <v>0.13270000000000004</v>
      </c>
    </row>
    <row r="2576" spans="1:41" x14ac:dyDescent="0.3">
      <c r="A2576" t="s">
        <v>2649</v>
      </c>
      <c r="B2576" t="s">
        <v>133</v>
      </c>
      <c r="C2576">
        <v>1</v>
      </c>
      <c r="D2576" t="s">
        <v>104</v>
      </c>
      <c r="E2576">
        <v>8.6300000000000008</v>
      </c>
      <c r="F2576">
        <v>0</v>
      </c>
      <c r="G2576">
        <v>0</v>
      </c>
      <c r="H2576">
        <v>1</v>
      </c>
      <c r="I2576">
        <f>Data[[#This Row],[nucleus_area_pct]]/Data[[#This Row],[cytoplasm_ratio]]</f>
        <v>0</v>
      </c>
      <c r="J2576">
        <v>0.60499999999999998</v>
      </c>
      <c r="K2576">
        <v>0.88500000000000001</v>
      </c>
      <c r="L2576">
        <v>0.8</v>
      </c>
      <c r="M2576">
        <v>1</v>
      </c>
      <c r="N2576">
        <v>0.80200000000000005</v>
      </c>
      <c r="O2576">
        <v>222</v>
      </c>
      <c r="P2576">
        <v>51</v>
      </c>
      <c r="Q2576">
        <v>236</v>
      </c>
      <c r="R2576">
        <v>126</v>
      </c>
      <c r="S2576">
        <v>124</v>
      </c>
      <c r="T2576">
        <f>(Data[[#This Row],[mean_r]]/256)*100</f>
        <v>92.1875</v>
      </c>
      <c r="U2576">
        <f>(Data[[#This Row],[mean_g]]/256)*100</f>
        <v>49.21875</v>
      </c>
      <c r="V2576">
        <f>(Data[[#This Row],[mean_b]]/256)*100</f>
        <v>48.4375</v>
      </c>
      <c r="W2576">
        <v>0.53800000000000003</v>
      </c>
      <c r="X2576" t="s">
        <v>51</v>
      </c>
      <c r="Y2576" t="s">
        <v>40</v>
      </c>
      <c r="Z2576">
        <v>7405</v>
      </c>
      <c r="AA2576">
        <v>3.95</v>
      </c>
      <c r="AB2576">
        <v>13.8</v>
      </c>
      <c r="AC2576">
        <v>41</v>
      </c>
      <c r="AD2576">
        <v>182955</v>
      </c>
      <c r="AE2576">
        <v>79.8</v>
      </c>
      <c r="AF2576">
        <v>34.299999999999997</v>
      </c>
      <c r="AG2576" t="s">
        <v>64</v>
      </c>
      <c r="AH2576" t="s">
        <v>42</v>
      </c>
      <c r="AI2576" t="s">
        <v>56</v>
      </c>
      <c r="AJ2576">
        <v>60</v>
      </c>
      <c r="AK2576">
        <v>224</v>
      </c>
      <c r="AL2576">
        <v>0.77470000000000006</v>
      </c>
      <c r="AM2576">
        <v>0.78039999999999998</v>
      </c>
      <c r="AN2576">
        <v>0.78600000000000003</v>
      </c>
      <c r="AO2576">
        <f>Data[[#This Row],[labeller_confidence_score]]-Data[[#This Row],[cytodiffusion_classification_confidence]]</f>
        <v>5.6000000000000494E-3</v>
      </c>
    </row>
    <row r="2577" spans="1:41" x14ac:dyDescent="0.3">
      <c r="A2577" t="s">
        <v>2650</v>
      </c>
      <c r="B2577" t="s">
        <v>180</v>
      </c>
      <c r="C2577">
        <v>1</v>
      </c>
      <c r="D2577" t="s">
        <v>181</v>
      </c>
      <c r="E2577">
        <v>6.54</v>
      </c>
      <c r="F2577">
        <v>0</v>
      </c>
      <c r="G2577">
        <v>0</v>
      </c>
      <c r="H2577">
        <v>1</v>
      </c>
      <c r="I2577">
        <f>Data[[#This Row],[nucleus_area_pct]]/Data[[#This Row],[cytoplasm_ratio]]</f>
        <v>0</v>
      </c>
      <c r="J2577">
        <v>0.215</v>
      </c>
      <c r="K2577">
        <v>0.84399999999999997</v>
      </c>
      <c r="L2577">
        <v>0.59</v>
      </c>
      <c r="M2577">
        <v>1</v>
      </c>
      <c r="N2577">
        <v>0.89100000000000001</v>
      </c>
      <c r="O2577">
        <v>148</v>
      </c>
      <c r="P2577">
        <v>64</v>
      </c>
      <c r="Q2577">
        <v>227</v>
      </c>
      <c r="R2577">
        <v>110</v>
      </c>
      <c r="S2577">
        <v>142</v>
      </c>
      <c r="T2577">
        <f>(Data[[#This Row],[mean_r]]/256)*100</f>
        <v>88.671875</v>
      </c>
      <c r="U2577">
        <f>(Data[[#This Row],[mean_g]]/256)*100</f>
        <v>42.96875</v>
      </c>
      <c r="V2577">
        <f>(Data[[#This Row],[mean_b]]/256)*100</f>
        <v>55.46875</v>
      </c>
      <c r="W2577">
        <v>0.45200000000000001</v>
      </c>
      <c r="X2577" t="s">
        <v>63</v>
      </c>
      <c r="Y2577" t="s">
        <v>40</v>
      </c>
      <c r="Z2577">
        <v>13295</v>
      </c>
      <c r="AA2577">
        <v>4.33</v>
      </c>
      <c r="AB2577">
        <v>15.6</v>
      </c>
      <c r="AC2577">
        <v>36.6</v>
      </c>
      <c r="AD2577">
        <v>155402</v>
      </c>
      <c r="AE2577">
        <v>96.7</v>
      </c>
      <c r="AF2577">
        <v>35.4</v>
      </c>
      <c r="AG2577" t="s">
        <v>46</v>
      </c>
      <c r="AH2577" t="s">
        <v>68</v>
      </c>
      <c r="AI2577" t="s">
        <v>52</v>
      </c>
      <c r="AJ2577">
        <v>100</v>
      </c>
      <c r="AK2577">
        <v>512</v>
      </c>
      <c r="AL2577">
        <v>0.72140000000000004</v>
      </c>
      <c r="AM2577">
        <v>0.68389999999999995</v>
      </c>
      <c r="AN2577">
        <v>0.65229999999999999</v>
      </c>
      <c r="AO2577">
        <f>Data[[#This Row],[labeller_confidence_score]]-Data[[#This Row],[cytodiffusion_classification_confidence]]</f>
        <v>-3.1599999999999961E-2</v>
      </c>
    </row>
    <row r="2578" spans="1:41" x14ac:dyDescent="0.3">
      <c r="A2578" t="s">
        <v>2651</v>
      </c>
      <c r="B2578" t="s">
        <v>37</v>
      </c>
      <c r="C2578">
        <v>1</v>
      </c>
      <c r="D2578" t="s">
        <v>38</v>
      </c>
      <c r="E2578">
        <v>10.77</v>
      </c>
      <c r="F2578">
        <v>57.8</v>
      </c>
      <c r="G2578">
        <v>0.56000000000000005</v>
      </c>
      <c r="H2578">
        <v>0.39600000000000002</v>
      </c>
      <c r="I2578">
        <f>Data[[#This Row],[nucleus_area_pct]]/Data[[#This Row],[cytoplasm_ratio]]</f>
        <v>145.95959595959596</v>
      </c>
      <c r="J2578">
        <v>0.56999999999999995</v>
      </c>
      <c r="K2578">
        <v>0.63100000000000001</v>
      </c>
      <c r="L2578">
        <v>2.77</v>
      </c>
      <c r="M2578">
        <v>6.4</v>
      </c>
      <c r="N2578">
        <v>0.79600000000000004</v>
      </c>
      <c r="O2578">
        <v>419</v>
      </c>
      <c r="P2578">
        <v>66</v>
      </c>
      <c r="Q2578">
        <v>199</v>
      </c>
      <c r="R2578">
        <v>191</v>
      </c>
      <c r="S2578">
        <v>159</v>
      </c>
      <c r="T2578">
        <f>(Data[[#This Row],[mean_r]]/256)*100</f>
        <v>77.734375</v>
      </c>
      <c r="U2578">
        <f>(Data[[#This Row],[mean_g]]/256)*100</f>
        <v>74.609375</v>
      </c>
      <c r="V2578">
        <f>(Data[[#This Row],[mean_b]]/256)*100</f>
        <v>62.109375</v>
      </c>
      <c r="W2578">
        <v>0.59099999999999997</v>
      </c>
      <c r="X2578" t="s">
        <v>39</v>
      </c>
      <c r="Y2578" t="s">
        <v>40</v>
      </c>
      <c r="Z2578">
        <v>4727</v>
      </c>
      <c r="AA2578">
        <v>6.07</v>
      </c>
      <c r="AB2578">
        <v>14.2</v>
      </c>
      <c r="AC2578">
        <v>39.9</v>
      </c>
      <c r="AD2578">
        <v>214564</v>
      </c>
      <c r="AE2578">
        <v>64.900000000000006</v>
      </c>
      <c r="AF2578">
        <v>31.5</v>
      </c>
      <c r="AG2578" t="s">
        <v>46</v>
      </c>
      <c r="AH2578" t="s">
        <v>42</v>
      </c>
      <c r="AI2578" t="s">
        <v>52</v>
      </c>
      <c r="AJ2578">
        <v>40</v>
      </c>
      <c r="AK2578">
        <v>224</v>
      </c>
      <c r="AL2578">
        <v>0.63149999999999995</v>
      </c>
      <c r="AM2578">
        <v>0.68320000000000003</v>
      </c>
      <c r="AN2578">
        <v>0.84699999999999998</v>
      </c>
      <c r="AO2578">
        <f>Data[[#This Row],[labeller_confidence_score]]-Data[[#This Row],[cytodiffusion_classification_confidence]]</f>
        <v>0.16379999999999995</v>
      </c>
    </row>
    <row r="2579" spans="1:41" x14ac:dyDescent="0.3">
      <c r="A2579" t="s">
        <v>2652</v>
      </c>
      <c r="B2579" t="s">
        <v>49</v>
      </c>
      <c r="C2579">
        <v>0</v>
      </c>
      <c r="D2579" t="s">
        <v>50</v>
      </c>
      <c r="E2579">
        <v>11.27</v>
      </c>
      <c r="F2579">
        <v>53.4</v>
      </c>
      <c r="G2579">
        <v>0.67100000000000004</v>
      </c>
      <c r="H2579">
        <v>0.45700000000000002</v>
      </c>
      <c r="I2579">
        <f>Data[[#This Row],[nucleus_area_pct]]/Data[[#This Row],[cytoplasm_ratio]]</f>
        <v>116.84901531728664</v>
      </c>
      <c r="J2579">
        <v>0.77600000000000002</v>
      </c>
      <c r="K2579">
        <v>0.38100000000000001</v>
      </c>
      <c r="L2579">
        <v>4.47</v>
      </c>
      <c r="M2579">
        <v>3.5</v>
      </c>
      <c r="N2579">
        <v>0.77800000000000002</v>
      </c>
      <c r="O2579">
        <v>387</v>
      </c>
      <c r="P2579">
        <v>78</v>
      </c>
      <c r="Q2579">
        <v>188</v>
      </c>
      <c r="R2579">
        <v>166</v>
      </c>
      <c r="S2579">
        <v>174</v>
      </c>
      <c r="T2579">
        <f>(Data[[#This Row],[mean_r]]/256)*100</f>
        <v>73.4375</v>
      </c>
      <c r="U2579">
        <f>(Data[[#This Row],[mean_g]]/256)*100</f>
        <v>64.84375</v>
      </c>
      <c r="V2579">
        <f>(Data[[#This Row],[mean_b]]/256)*100</f>
        <v>67.96875</v>
      </c>
      <c r="W2579">
        <v>0.52</v>
      </c>
      <c r="X2579" t="s">
        <v>39</v>
      </c>
      <c r="Y2579" t="s">
        <v>45</v>
      </c>
      <c r="Z2579">
        <v>4549</v>
      </c>
      <c r="AA2579">
        <v>6.42</v>
      </c>
      <c r="AB2579">
        <v>16.2</v>
      </c>
      <c r="AC2579">
        <v>38</v>
      </c>
      <c r="AD2579">
        <v>367236</v>
      </c>
      <c r="AE2579">
        <v>100.3</v>
      </c>
      <c r="AF2579">
        <v>32.4</v>
      </c>
      <c r="AG2579" t="s">
        <v>64</v>
      </c>
      <c r="AH2579" t="s">
        <v>47</v>
      </c>
      <c r="AI2579" t="s">
        <v>43</v>
      </c>
      <c r="AJ2579">
        <v>60</v>
      </c>
      <c r="AK2579">
        <v>256</v>
      </c>
      <c r="AL2579">
        <v>0.1842</v>
      </c>
      <c r="AM2579">
        <v>0.9587</v>
      </c>
      <c r="AN2579">
        <v>0.92300000000000004</v>
      </c>
      <c r="AO2579">
        <f>Data[[#This Row],[labeller_confidence_score]]-Data[[#This Row],[cytodiffusion_classification_confidence]]</f>
        <v>-3.5699999999999954E-2</v>
      </c>
    </row>
    <row r="2580" spans="1:41" x14ac:dyDescent="0.3">
      <c r="A2580" t="s">
        <v>2653</v>
      </c>
      <c r="B2580" t="s">
        <v>67</v>
      </c>
      <c r="C2580">
        <v>1</v>
      </c>
      <c r="D2580" t="s">
        <v>67</v>
      </c>
      <c r="E2580">
        <v>5.81</v>
      </c>
      <c r="F2580">
        <v>18.600000000000001</v>
      </c>
      <c r="G2580">
        <v>0</v>
      </c>
      <c r="H2580">
        <v>0.53200000000000003</v>
      </c>
      <c r="I2580">
        <f>Data[[#This Row],[nucleus_area_pct]]/Data[[#This Row],[cytoplasm_ratio]]</f>
        <v>34.962406015037594</v>
      </c>
      <c r="J2580">
        <v>0.42399999999999999</v>
      </c>
      <c r="K2580">
        <v>0.42</v>
      </c>
      <c r="L2580">
        <v>3.38</v>
      </c>
      <c r="M2580">
        <v>1</v>
      </c>
      <c r="N2580">
        <v>0.45200000000000001</v>
      </c>
      <c r="O2580">
        <v>283</v>
      </c>
      <c r="P2580">
        <v>16</v>
      </c>
      <c r="Q2580">
        <v>234</v>
      </c>
      <c r="R2580">
        <v>126</v>
      </c>
      <c r="S2580">
        <v>163</v>
      </c>
      <c r="T2580">
        <f>(Data[[#This Row],[mean_r]]/256)*100</f>
        <v>91.40625</v>
      </c>
      <c r="U2580">
        <f>(Data[[#This Row],[mean_g]]/256)*100</f>
        <v>49.21875</v>
      </c>
      <c r="V2580">
        <f>(Data[[#This Row],[mean_b]]/256)*100</f>
        <v>63.671875</v>
      </c>
      <c r="W2580">
        <v>0.59399999999999997</v>
      </c>
      <c r="X2580" t="s">
        <v>63</v>
      </c>
      <c r="Y2580" t="s">
        <v>45</v>
      </c>
      <c r="Z2580">
        <v>5796</v>
      </c>
      <c r="AA2580">
        <v>4.96</v>
      </c>
      <c r="AB2580">
        <v>14</v>
      </c>
      <c r="AC2580">
        <v>39.799999999999997</v>
      </c>
      <c r="AD2580">
        <v>196572</v>
      </c>
      <c r="AE2580">
        <v>90.6</v>
      </c>
      <c r="AF2580">
        <v>32</v>
      </c>
      <c r="AG2580" t="s">
        <v>46</v>
      </c>
      <c r="AH2580" t="s">
        <v>42</v>
      </c>
      <c r="AI2580" t="s">
        <v>52</v>
      </c>
      <c r="AJ2580">
        <v>100</v>
      </c>
      <c r="AK2580">
        <v>512</v>
      </c>
      <c r="AL2580">
        <v>0.88680000000000003</v>
      </c>
      <c r="AM2580">
        <v>0.50239999999999996</v>
      </c>
      <c r="AN2580">
        <v>0.81079999999999997</v>
      </c>
      <c r="AO2580">
        <f>Data[[#This Row],[labeller_confidence_score]]-Data[[#This Row],[cytodiffusion_classification_confidence]]</f>
        <v>0.30840000000000001</v>
      </c>
    </row>
    <row r="2581" spans="1:41" x14ac:dyDescent="0.3">
      <c r="A2581" t="s">
        <v>2654</v>
      </c>
      <c r="B2581" t="s">
        <v>60</v>
      </c>
      <c r="C2581">
        <v>0</v>
      </c>
      <c r="D2581" t="s">
        <v>50</v>
      </c>
      <c r="E2581">
        <v>16.739999999999998</v>
      </c>
      <c r="F2581">
        <v>61</v>
      </c>
      <c r="G2581">
        <v>0.46899999999999997</v>
      </c>
      <c r="H2581">
        <v>0.38300000000000001</v>
      </c>
      <c r="I2581">
        <f>Data[[#This Row],[nucleus_area_pct]]/Data[[#This Row],[cytoplasm_ratio]]</f>
        <v>159.26892950391644</v>
      </c>
      <c r="J2581">
        <v>0.70299999999999996</v>
      </c>
      <c r="K2581">
        <v>0.56899999999999995</v>
      </c>
      <c r="L2581">
        <v>2.38</v>
      </c>
      <c r="M2581">
        <v>1.4</v>
      </c>
      <c r="N2581">
        <v>0.79500000000000004</v>
      </c>
      <c r="O2581">
        <v>594</v>
      </c>
      <c r="P2581">
        <v>84</v>
      </c>
      <c r="Q2581">
        <v>216</v>
      </c>
      <c r="R2581">
        <v>156</v>
      </c>
      <c r="S2581">
        <v>189</v>
      </c>
      <c r="T2581">
        <f>(Data[[#This Row],[mean_r]]/256)*100</f>
        <v>84.375</v>
      </c>
      <c r="U2581">
        <f>(Data[[#This Row],[mean_g]]/256)*100</f>
        <v>60.9375</v>
      </c>
      <c r="V2581">
        <f>(Data[[#This Row],[mean_b]]/256)*100</f>
        <v>73.828125</v>
      </c>
      <c r="W2581">
        <v>0.49199999999999999</v>
      </c>
      <c r="X2581" t="s">
        <v>39</v>
      </c>
      <c r="Y2581" t="s">
        <v>40</v>
      </c>
      <c r="Z2581">
        <v>6110</v>
      </c>
      <c r="AA2581">
        <v>3.68</v>
      </c>
      <c r="AB2581">
        <v>14.1</v>
      </c>
      <c r="AC2581">
        <v>42.9</v>
      </c>
      <c r="AD2581">
        <v>192605</v>
      </c>
      <c r="AE2581">
        <v>93.9</v>
      </c>
      <c r="AF2581">
        <v>29.9</v>
      </c>
      <c r="AG2581" t="s">
        <v>46</v>
      </c>
      <c r="AH2581" t="s">
        <v>42</v>
      </c>
      <c r="AI2581" t="s">
        <v>43</v>
      </c>
      <c r="AJ2581">
        <v>40</v>
      </c>
      <c r="AK2581">
        <v>512</v>
      </c>
      <c r="AL2581">
        <v>6.4799999999999996E-2</v>
      </c>
      <c r="AM2581">
        <v>0.86250000000000004</v>
      </c>
      <c r="AN2581">
        <v>0.92049999999999998</v>
      </c>
      <c r="AO2581">
        <f>Data[[#This Row],[labeller_confidence_score]]-Data[[#This Row],[cytodiffusion_classification_confidence]]</f>
        <v>5.799999999999994E-2</v>
      </c>
    </row>
    <row r="2582" spans="1:41" x14ac:dyDescent="0.3">
      <c r="A2582" t="s">
        <v>2655</v>
      </c>
      <c r="B2582" t="s">
        <v>62</v>
      </c>
      <c r="C2582">
        <v>0</v>
      </c>
      <c r="D2582" t="s">
        <v>50</v>
      </c>
      <c r="E2582">
        <v>8.85</v>
      </c>
      <c r="F2582">
        <v>71.5</v>
      </c>
      <c r="G2582">
        <v>0.78700000000000003</v>
      </c>
      <c r="H2582">
        <v>0.127</v>
      </c>
      <c r="I2582">
        <f>Data[[#This Row],[nucleus_area_pct]]/Data[[#This Row],[cytoplasm_ratio]]</f>
        <v>562.99212598425197</v>
      </c>
      <c r="J2582">
        <v>0.85599999999999998</v>
      </c>
      <c r="K2582">
        <v>0.29499999999999998</v>
      </c>
      <c r="L2582">
        <v>0.65</v>
      </c>
      <c r="M2582">
        <v>1</v>
      </c>
      <c r="N2582">
        <v>0.874</v>
      </c>
      <c r="O2582">
        <v>213</v>
      </c>
      <c r="P2582">
        <v>64</v>
      </c>
      <c r="Q2582">
        <v>203</v>
      </c>
      <c r="R2582">
        <v>176</v>
      </c>
      <c r="S2582">
        <v>183</v>
      </c>
      <c r="T2582">
        <f>(Data[[#This Row],[mean_r]]/256)*100</f>
        <v>79.296875</v>
      </c>
      <c r="U2582">
        <f>(Data[[#This Row],[mean_g]]/256)*100</f>
        <v>68.75</v>
      </c>
      <c r="V2582">
        <f>(Data[[#This Row],[mean_b]]/256)*100</f>
        <v>71.484375</v>
      </c>
      <c r="W2582">
        <v>0.61399999999999999</v>
      </c>
      <c r="X2582" t="s">
        <v>63</v>
      </c>
      <c r="Y2582" t="s">
        <v>40</v>
      </c>
      <c r="Z2582">
        <v>9353</v>
      </c>
      <c r="AA2582">
        <v>2.87</v>
      </c>
      <c r="AB2582">
        <v>13.3</v>
      </c>
      <c r="AC2582">
        <v>47.4</v>
      </c>
      <c r="AD2582">
        <v>199849</v>
      </c>
      <c r="AE2582">
        <v>92.3</v>
      </c>
      <c r="AF2582">
        <v>30.8</v>
      </c>
      <c r="AG2582" t="s">
        <v>41</v>
      </c>
      <c r="AH2582" t="s">
        <v>68</v>
      </c>
      <c r="AI2582" t="s">
        <v>43</v>
      </c>
      <c r="AJ2582">
        <v>40</v>
      </c>
      <c r="AK2582">
        <v>256</v>
      </c>
      <c r="AL2582">
        <v>9.9099999999999994E-2</v>
      </c>
      <c r="AM2582">
        <v>0.93710000000000004</v>
      </c>
      <c r="AN2582">
        <v>0.8357</v>
      </c>
      <c r="AO2582">
        <f>Data[[#This Row],[labeller_confidence_score]]-Data[[#This Row],[cytodiffusion_classification_confidence]]</f>
        <v>-0.10140000000000005</v>
      </c>
    </row>
    <row r="2583" spans="1:41" x14ac:dyDescent="0.3">
      <c r="A2583" t="s">
        <v>2656</v>
      </c>
      <c r="B2583" t="s">
        <v>133</v>
      </c>
      <c r="C2583">
        <v>1</v>
      </c>
      <c r="D2583" t="s">
        <v>104</v>
      </c>
      <c r="E2583">
        <v>6.61</v>
      </c>
      <c r="F2583">
        <v>0</v>
      </c>
      <c r="G2583">
        <v>0</v>
      </c>
      <c r="H2583">
        <v>1</v>
      </c>
      <c r="I2583">
        <f>Data[[#This Row],[nucleus_area_pct]]/Data[[#This Row],[cytoplasm_ratio]]</f>
        <v>0</v>
      </c>
      <c r="J2583">
        <v>0.58199999999999996</v>
      </c>
      <c r="K2583">
        <v>0.79700000000000004</v>
      </c>
      <c r="L2583">
        <v>0.56000000000000005</v>
      </c>
      <c r="M2583">
        <v>1</v>
      </c>
      <c r="N2583">
        <v>0.89600000000000002</v>
      </c>
      <c r="O2583">
        <v>243</v>
      </c>
      <c r="P2583">
        <v>63</v>
      </c>
      <c r="Q2583">
        <v>206</v>
      </c>
      <c r="R2583">
        <v>142</v>
      </c>
      <c r="S2583">
        <v>125</v>
      </c>
      <c r="T2583">
        <f>(Data[[#This Row],[mean_r]]/256)*100</f>
        <v>80.46875</v>
      </c>
      <c r="U2583">
        <f>(Data[[#This Row],[mean_g]]/256)*100</f>
        <v>55.46875</v>
      </c>
      <c r="V2583">
        <f>(Data[[#This Row],[mean_b]]/256)*100</f>
        <v>48.828125</v>
      </c>
      <c r="W2583">
        <v>0.46899999999999997</v>
      </c>
      <c r="X2583" t="s">
        <v>51</v>
      </c>
      <c r="Y2583" t="s">
        <v>45</v>
      </c>
      <c r="Z2583">
        <v>4029</v>
      </c>
      <c r="AA2583">
        <v>4.93</v>
      </c>
      <c r="AB2583">
        <v>16.600000000000001</v>
      </c>
      <c r="AC2583">
        <v>44.3</v>
      </c>
      <c r="AD2583">
        <v>266928</v>
      </c>
      <c r="AE2583">
        <v>83.3</v>
      </c>
      <c r="AF2583">
        <v>33.200000000000003</v>
      </c>
      <c r="AG2583" t="s">
        <v>64</v>
      </c>
      <c r="AH2583" t="s">
        <v>47</v>
      </c>
      <c r="AI2583" t="s">
        <v>56</v>
      </c>
      <c r="AJ2583">
        <v>60</v>
      </c>
      <c r="AK2583">
        <v>256</v>
      </c>
      <c r="AL2583">
        <v>0.69269999999999998</v>
      </c>
      <c r="AM2583">
        <v>0.53610000000000002</v>
      </c>
      <c r="AN2583">
        <v>0.76690000000000003</v>
      </c>
      <c r="AO2583">
        <f>Data[[#This Row],[labeller_confidence_score]]-Data[[#This Row],[cytodiffusion_classification_confidence]]</f>
        <v>0.23080000000000001</v>
      </c>
    </row>
    <row r="2584" spans="1:41" x14ac:dyDescent="0.3">
      <c r="A2584" t="s">
        <v>2657</v>
      </c>
      <c r="B2584" t="s">
        <v>62</v>
      </c>
      <c r="C2584">
        <v>0</v>
      </c>
      <c r="D2584" t="s">
        <v>50</v>
      </c>
      <c r="E2584">
        <v>9.1999999999999993</v>
      </c>
      <c r="F2584">
        <v>78.599999999999994</v>
      </c>
      <c r="G2584">
        <v>0.77400000000000002</v>
      </c>
      <c r="H2584">
        <v>0.23799999999999999</v>
      </c>
      <c r="I2584">
        <f>Data[[#This Row],[nucleus_area_pct]]/Data[[#This Row],[cytoplasm_ratio]]</f>
        <v>330.25210084033614</v>
      </c>
      <c r="J2584">
        <v>0.878</v>
      </c>
      <c r="K2584">
        <v>0.29399999999999998</v>
      </c>
      <c r="L2584">
        <v>0.53</v>
      </c>
      <c r="M2584">
        <v>1.2</v>
      </c>
      <c r="N2584">
        <v>0.94599999999999995</v>
      </c>
      <c r="O2584">
        <v>277</v>
      </c>
      <c r="P2584">
        <v>57</v>
      </c>
      <c r="Q2584">
        <v>207</v>
      </c>
      <c r="R2584">
        <v>142</v>
      </c>
      <c r="S2584">
        <v>195</v>
      </c>
      <c r="T2584">
        <f>(Data[[#This Row],[mean_r]]/256)*100</f>
        <v>80.859375</v>
      </c>
      <c r="U2584">
        <f>(Data[[#This Row],[mean_g]]/256)*100</f>
        <v>55.46875</v>
      </c>
      <c r="V2584">
        <f>(Data[[#This Row],[mean_b]]/256)*100</f>
        <v>76.171875</v>
      </c>
      <c r="W2584">
        <v>0.72899999999999998</v>
      </c>
      <c r="X2584" t="s">
        <v>51</v>
      </c>
      <c r="Y2584" t="s">
        <v>40</v>
      </c>
      <c r="Z2584">
        <v>1889</v>
      </c>
      <c r="AA2584">
        <v>5.25</v>
      </c>
      <c r="AB2584">
        <v>15.4</v>
      </c>
      <c r="AC2584">
        <v>32.700000000000003</v>
      </c>
      <c r="AD2584">
        <v>395048</v>
      </c>
      <c r="AE2584">
        <v>84.9</v>
      </c>
      <c r="AF2584">
        <v>33.5</v>
      </c>
      <c r="AG2584" t="s">
        <v>41</v>
      </c>
      <c r="AH2584" t="s">
        <v>47</v>
      </c>
      <c r="AI2584" t="s">
        <v>52</v>
      </c>
      <c r="AJ2584">
        <v>40</v>
      </c>
      <c r="AK2584">
        <v>360</v>
      </c>
      <c r="AL2584">
        <v>0.13109999999999999</v>
      </c>
      <c r="AM2584">
        <v>0.91769999999999996</v>
      </c>
      <c r="AN2584">
        <v>0.82389999999999997</v>
      </c>
      <c r="AO2584">
        <f>Data[[#This Row],[labeller_confidence_score]]-Data[[#This Row],[cytodiffusion_classification_confidence]]</f>
        <v>-9.3799999999999994E-2</v>
      </c>
    </row>
    <row r="2585" spans="1:41" x14ac:dyDescent="0.3">
      <c r="A2585" t="s">
        <v>2658</v>
      </c>
      <c r="B2585" t="s">
        <v>54</v>
      </c>
      <c r="C2585">
        <v>0</v>
      </c>
      <c r="D2585" t="s">
        <v>54</v>
      </c>
      <c r="E2585">
        <v>7.24</v>
      </c>
      <c r="F2585">
        <v>0</v>
      </c>
      <c r="G2585">
        <v>0</v>
      </c>
      <c r="H2585">
        <v>1</v>
      </c>
      <c r="I2585">
        <f>Data[[#This Row],[nucleus_area_pct]]/Data[[#This Row],[cytoplasm_ratio]]</f>
        <v>0</v>
      </c>
      <c r="J2585">
        <v>0.94099999999999995</v>
      </c>
      <c r="K2585">
        <v>0.189</v>
      </c>
      <c r="L2585">
        <v>0.26</v>
      </c>
      <c r="M2585">
        <v>1</v>
      </c>
      <c r="N2585">
        <v>0.97499999999999998</v>
      </c>
      <c r="O2585">
        <v>204</v>
      </c>
      <c r="P2585">
        <v>54</v>
      </c>
      <c r="Q2585">
        <v>238</v>
      </c>
      <c r="R2585">
        <v>131</v>
      </c>
      <c r="S2585">
        <v>119</v>
      </c>
      <c r="T2585">
        <f>(Data[[#This Row],[mean_r]]/256)*100</f>
        <v>92.96875</v>
      </c>
      <c r="U2585">
        <f>(Data[[#This Row],[mean_g]]/256)*100</f>
        <v>51.171875</v>
      </c>
      <c r="V2585">
        <f>(Data[[#This Row],[mean_b]]/256)*100</f>
        <v>46.484375</v>
      </c>
      <c r="W2585">
        <v>0.46100000000000002</v>
      </c>
      <c r="X2585" t="s">
        <v>51</v>
      </c>
      <c r="Y2585" t="s">
        <v>45</v>
      </c>
      <c r="Z2585">
        <v>6034</v>
      </c>
      <c r="AA2585">
        <v>4.96</v>
      </c>
      <c r="AB2585">
        <v>13.1</v>
      </c>
      <c r="AC2585">
        <v>27</v>
      </c>
      <c r="AD2585">
        <v>226194</v>
      </c>
      <c r="AE2585">
        <v>92.3</v>
      </c>
      <c r="AF2585">
        <v>33.5</v>
      </c>
      <c r="AG2585" t="s">
        <v>46</v>
      </c>
      <c r="AH2585" t="s">
        <v>47</v>
      </c>
      <c r="AI2585" t="s">
        <v>52</v>
      </c>
      <c r="AJ2585">
        <v>40</v>
      </c>
      <c r="AK2585">
        <v>360</v>
      </c>
      <c r="AL2585">
        <v>0.16550000000000001</v>
      </c>
      <c r="AM2585">
        <v>0.87039999999999995</v>
      </c>
      <c r="AN2585">
        <v>0.87660000000000005</v>
      </c>
      <c r="AO2585">
        <f>Data[[#This Row],[labeller_confidence_score]]-Data[[#This Row],[cytodiffusion_classification_confidence]]</f>
        <v>6.2000000000000943E-3</v>
      </c>
    </row>
    <row r="2586" spans="1:41" x14ac:dyDescent="0.3">
      <c r="A2586" t="s">
        <v>2659</v>
      </c>
      <c r="B2586" t="s">
        <v>60</v>
      </c>
      <c r="C2586">
        <v>0</v>
      </c>
      <c r="D2586" t="s">
        <v>50</v>
      </c>
      <c r="E2586">
        <v>15.05</v>
      </c>
      <c r="F2586">
        <v>71.7</v>
      </c>
      <c r="G2586">
        <v>0.48899999999999999</v>
      </c>
      <c r="H2586">
        <v>0.32200000000000001</v>
      </c>
      <c r="I2586">
        <f>Data[[#This Row],[nucleus_area_pct]]/Data[[#This Row],[cytoplasm_ratio]]</f>
        <v>222.67080745341616</v>
      </c>
      <c r="J2586">
        <v>0.71199999999999997</v>
      </c>
      <c r="K2586">
        <v>0.34100000000000003</v>
      </c>
      <c r="L2586">
        <v>1.78</v>
      </c>
      <c r="M2586">
        <v>1.3</v>
      </c>
      <c r="N2586">
        <v>0.72199999999999998</v>
      </c>
      <c r="O2586">
        <v>655</v>
      </c>
      <c r="P2586">
        <v>88</v>
      </c>
      <c r="Q2586">
        <v>206</v>
      </c>
      <c r="R2586">
        <v>160</v>
      </c>
      <c r="S2586">
        <v>158</v>
      </c>
      <c r="T2586">
        <f>(Data[[#This Row],[mean_r]]/256)*100</f>
        <v>80.46875</v>
      </c>
      <c r="U2586">
        <f>(Data[[#This Row],[mean_g]]/256)*100</f>
        <v>62.5</v>
      </c>
      <c r="V2586">
        <f>(Data[[#This Row],[mean_b]]/256)*100</f>
        <v>61.71875</v>
      </c>
      <c r="W2586">
        <v>0.60699999999999998</v>
      </c>
      <c r="X2586" t="s">
        <v>51</v>
      </c>
      <c r="Y2586" t="s">
        <v>40</v>
      </c>
      <c r="Z2586">
        <v>7792</v>
      </c>
      <c r="AA2586">
        <v>4.97</v>
      </c>
      <c r="AB2586">
        <v>13.2</v>
      </c>
      <c r="AC2586">
        <v>35.700000000000003</v>
      </c>
      <c r="AD2586">
        <v>412953</v>
      </c>
      <c r="AE2586">
        <v>79.5</v>
      </c>
      <c r="AF2586">
        <v>31.8</v>
      </c>
      <c r="AG2586" t="s">
        <v>46</v>
      </c>
      <c r="AH2586" t="s">
        <v>68</v>
      </c>
      <c r="AI2586" t="s">
        <v>52</v>
      </c>
      <c r="AJ2586">
        <v>100</v>
      </c>
      <c r="AK2586">
        <v>224</v>
      </c>
      <c r="AL2586">
        <v>6.4500000000000002E-2</v>
      </c>
      <c r="AM2586">
        <v>0.86709999999999998</v>
      </c>
      <c r="AN2586">
        <v>0.87180000000000002</v>
      </c>
      <c r="AO2586">
        <f>Data[[#This Row],[labeller_confidence_score]]-Data[[#This Row],[cytodiffusion_classification_confidence]]</f>
        <v>4.7000000000000375E-3</v>
      </c>
    </row>
    <row r="2587" spans="1:41" x14ac:dyDescent="0.3">
      <c r="A2587" t="s">
        <v>2660</v>
      </c>
      <c r="B2587" t="s">
        <v>133</v>
      </c>
      <c r="C2587">
        <v>1</v>
      </c>
      <c r="D2587" t="s">
        <v>104</v>
      </c>
      <c r="E2587">
        <v>7.31</v>
      </c>
      <c r="F2587">
        <v>0</v>
      </c>
      <c r="G2587">
        <v>0</v>
      </c>
      <c r="H2587">
        <v>1</v>
      </c>
      <c r="I2587">
        <f>Data[[#This Row],[nucleus_area_pct]]/Data[[#This Row],[cytoplasm_ratio]]</f>
        <v>0</v>
      </c>
      <c r="J2587">
        <v>0.47299999999999998</v>
      </c>
      <c r="K2587">
        <v>0.747</v>
      </c>
      <c r="L2587">
        <v>0.56999999999999995</v>
      </c>
      <c r="M2587">
        <v>1</v>
      </c>
      <c r="N2587">
        <v>0.90100000000000002</v>
      </c>
      <c r="O2587">
        <v>166</v>
      </c>
      <c r="P2587">
        <v>46</v>
      </c>
      <c r="Q2587">
        <v>227</v>
      </c>
      <c r="R2587">
        <v>139</v>
      </c>
      <c r="S2587">
        <v>107</v>
      </c>
      <c r="T2587">
        <f>(Data[[#This Row],[mean_r]]/256)*100</f>
        <v>88.671875</v>
      </c>
      <c r="U2587">
        <f>(Data[[#This Row],[mean_g]]/256)*100</f>
        <v>54.296875</v>
      </c>
      <c r="V2587">
        <f>(Data[[#This Row],[mean_b]]/256)*100</f>
        <v>41.796875</v>
      </c>
      <c r="W2587">
        <v>0.502</v>
      </c>
      <c r="X2587" t="s">
        <v>51</v>
      </c>
      <c r="Y2587" t="s">
        <v>40</v>
      </c>
      <c r="Z2587">
        <v>4811</v>
      </c>
      <c r="AA2587">
        <v>5.37</v>
      </c>
      <c r="AB2587">
        <v>16.100000000000001</v>
      </c>
      <c r="AC2587">
        <v>38.1</v>
      </c>
      <c r="AD2587">
        <v>284931</v>
      </c>
      <c r="AE2587">
        <v>85.8</v>
      </c>
      <c r="AF2587">
        <v>37</v>
      </c>
      <c r="AG2587" t="s">
        <v>41</v>
      </c>
      <c r="AH2587" t="s">
        <v>42</v>
      </c>
      <c r="AI2587" t="s">
        <v>56</v>
      </c>
      <c r="AJ2587">
        <v>60</v>
      </c>
      <c r="AK2587">
        <v>512</v>
      </c>
      <c r="AL2587">
        <v>0.8468</v>
      </c>
      <c r="AM2587">
        <v>0.72270000000000001</v>
      </c>
      <c r="AN2587">
        <v>0.84830000000000005</v>
      </c>
      <c r="AO2587">
        <f>Data[[#This Row],[labeller_confidence_score]]-Data[[#This Row],[cytodiffusion_classification_confidence]]</f>
        <v>0.12560000000000004</v>
      </c>
    </row>
    <row r="2588" spans="1:41" x14ac:dyDescent="0.3">
      <c r="A2588" t="s">
        <v>2661</v>
      </c>
      <c r="B2588" t="s">
        <v>81</v>
      </c>
      <c r="C2588">
        <v>1</v>
      </c>
      <c r="D2588" t="s">
        <v>82</v>
      </c>
      <c r="E2588">
        <v>15.09</v>
      </c>
      <c r="F2588">
        <v>81.3</v>
      </c>
      <c r="G2588">
        <v>0.13200000000000001</v>
      </c>
      <c r="H2588">
        <v>0.25600000000000001</v>
      </c>
      <c r="I2588">
        <f>Data[[#This Row],[nucleus_area_pct]]/Data[[#This Row],[cytoplasm_ratio]]</f>
        <v>317.578125</v>
      </c>
      <c r="J2588">
        <v>0.84</v>
      </c>
      <c r="K2588">
        <v>0.25900000000000001</v>
      </c>
      <c r="L2588">
        <v>0.75</v>
      </c>
      <c r="M2588">
        <v>1</v>
      </c>
      <c r="N2588">
        <v>0.80700000000000005</v>
      </c>
      <c r="O2588">
        <v>700</v>
      </c>
      <c r="P2588">
        <v>110</v>
      </c>
      <c r="Q2588">
        <v>178</v>
      </c>
      <c r="R2588">
        <v>159</v>
      </c>
      <c r="S2588">
        <v>214</v>
      </c>
      <c r="T2588">
        <f>(Data[[#This Row],[mean_r]]/256)*100</f>
        <v>69.53125</v>
      </c>
      <c r="U2588">
        <f>(Data[[#This Row],[mean_g]]/256)*100</f>
        <v>62.109375</v>
      </c>
      <c r="V2588">
        <f>(Data[[#This Row],[mean_b]]/256)*100</f>
        <v>83.59375</v>
      </c>
      <c r="W2588">
        <v>0.68899999999999995</v>
      </c>
      <c r="X2588" t="s">
        <v>51</v>
      </c>
      <c r="Y2588" t="s">
        <v>40</v>
      </c>
      <c r="Z2588">
        <v>2568</v>
      </c>
      <c r="AA2588">
        <v>4.45</v>
      </c>
      <c r="AB2588">
        <v>13.8</v>
      </c>
      <c r="AC2588">
        <v>36</v>
      </c>
      <c r="AD2588">
        <v>215894</v>
      </c>
      <c r="AE2588">
        <v>99</v>
      </c>
      <c r="AF2588">
        <v>33.4</v>
      </c>
      <c r="AG2588" t="s">
        <v>41</v>
      </c>
      <c r="AH2588" t="s">
        <v>42</v>
      </c>
      <c r="AI2588" t="s">
        <v>52</v>
      </c>
      <c r="AJ2588">
        <v>100</v>
      </c>
      <c r="AK2588">
        <v>360</v>
      </c>
      <c r="AL2588">
        <v>1</v>
      </c>
      <c r="AM2588">
        <v>0.8246</v>
      </c>
      <c r="AN2588">
        <v>0.84289999999999998</v>
      </c>
      <c r="AO2588">
        <f>Data[[#This Row],[labeller_confidence_score]]-Data[[#This Row],[cytodiffusion_classification_confidence]]</f>
        <v>1.8299999999999983E-2</v>
      </c>
    </row>
    <row r="2589" spans="1:41" x14ac:dyDescent="0.3">
      <c r="A2589" t="s">
        <v>2662</v>
      </c>
      <c r="B2589" t="s">
        <v>87</v>
      </c>
      <c r="C2589">
        <v>0</v>
      </c>
      <c r="D2589" t="s">
        <v>50</v>
      </c>
      <c r="E2589">
        <v>10.8</v>
      </c>
      <c r="F2589">
        <v>54</v>
      </c>
      <c r="G2589">
        <v>0.54100000000000004</v>
      </c>
      <c r="H2589">
        <v>0.55400000000000005</v>
      </c>
      <c r="I2589">
        <f>Data[[#This Row],[nucleus_area_pct]]/Data[[#This Row],[cytoplasm_ratio]]</f>
        <v>97.472924187725624</v>
      </c>
      <c r="J2589">
        <v>0.89200000000000002</v>
      </c>
      <c r="K2589">
        <v>0.30399999999999999</v>
      </c>
      <c r="L2589">
        <v>4.55</v>
      </c>
      <c r="M2589">
        <v>2</v>
      </c>
      <c r="N2589">
        <v>0.81</v>
      </c>
      <c r="O2589">
        <v>344</v>
      </c>
      <c r="P2589">
        <v>73</v>
      </c>
      <c r="Q2589">
        <v>222</v>
      </c>
      <c r="R2589">
        <v>169</v>
      </c>
      <c r="S2589">
        <v>182</v>
      </c>
      <c r="T2589">
        <f>(Data[[#This Row],[mean_r]]/256)*100</f>
        <v>86.71875</v>
      </c>
      <c r="U2589">
        <f>(Data[[#This Row],[mean_g]]/256)*100</f>
        <v>66.015625</v>
      </c>
      <c r="V2589">
        <f>(Data[[#This Row],[mean_b]]/256)*100</f>
        <v>71.09375</v>
      </c>
      <c r="W2589">
        <v>0.6</v>
      </c>
      <c r="X2589" t="s">
        <v>51</v>
      </c>
      <c r="Y2589" t="s">
        <v>45</v>
      </c>
      <c r="Z2589">
        <v>4131</v>
      </c>
      <c r="AA2589">
        <v>6.01</v>
      </c>
      <c r="AB2589">
        <v>15.1</v>
      </c>
      <c r="AC2589">
        <v>38.299999999999997</v>
      </c>
      <c r="AD2589">
        <v>165584</v>
      </c>
      <c r="AE2589">
        <v>100.1</v>
      </c>
      <c r="AF2589">
        <v>32.1</v>
      </c>
      <c r="AG2589" t="s">
        <v>46</v>
      </c>
      <c r="AH2589" t="s">
        <v>47</v>
      </c>
      <c r="AI2589" t="s">
        <v>52</v>
      </c>
      <c r="AJ2589">
        <v>60</v>
      </c>
      <c r="AK2589">
        <v>224</v>
      </c>
      <c r="AL2589">
        <v>8.1100000000000005E-2</v>
      </c>
      <c r="AM2589">
        <v>0.92820000000000003</v>
      </c>
      <c r="AN2589">
        <v>0.86529999999999996</v>
      </c>
      <c r="AO2589">
        <f>Data[[#This Row],[labeller_confidence_score]]-Data[[#This Row],[cytodiffusion_classification_confidence]]</f>
        <v>-6.2900000000000067E-2</v>
      </c>
    </row>
    <row r="2590" spans="1:41" x14ac:dyDescent="0.3">
      <c r="A2590" t="s">
        <v>2663</v>
      </c>
      <c r="B2590" t="s">
        <v>87</v>
      </c>
      <c r="C2590">
        <v>0</v>
      </c>
      <c r="D2590" t="s">
        <v>50</v>
      </c>
      <c r="E2590">
        <v>11.15</v>
      </c>
      <c r="F2590">
        <v>53.4</v>
      </c>
      <c r="G2590">
        <v>0.63800000000000001</v>
      </c>
      <c r="H2590">
        <v>0.36299999999999999</v>
      </c>
      <c r="I2590">
        <f>Data[[#This Row],[nucleus_area_pct]]/Data[[#This Row],[cytoplasm_ratio]]</f>
        <v>147.10743801652893</v>
      </c>
      <c r="J2590">
        <v>0.77800000000000002</v>
      </c>
      <c r="K2590">
        <v>0.442</v>
      </c>
      <c r="L2590">
        <v>4.6900000000000004</v>
      </c>
      <c r="M2590">
        <v>1.7</v>
      </c>
      <c r="N2590">
        <v>0.81399999999999995</v>
      </c>
      <c r="O2590">
        <v>390</v>
      </c>
      <c r="P2590">
        <v>81</v>
      </c>
      <c r="Q2590">
        <v>241</v>
      </c>
      <c r="R2590">
        <v>140</v>
      </c>
      <c r="S2590">
        <v>161</v>
      </c>
      <c r="T2590">
        <f>(Data[[#This Row],[mean_r]]/256)*100</f>
        <v>94.140625</v>
      </c>
      <c r="U2590">
        <f>(Data[[#This Row],[mean_g]]/256)*100</f>
        <v>54.6875</v>
      </c>
      <c r="V2590">
        <f>(Data[[#This Row],[mean_b]]/256)*100</f>
        <v>62.890625</v>
      </c>
      <c r="W2590">
        <v>0.55400000000000005</v>
      </c>
      <c r="X2590" t="s">
        <v>51</v>
      </c>
      <c r="Y2590" t="s">
        <v>40</v>
      </c>
      <c r="Z2590">
        <v>5603</v>
      </c>
      <c r="AA2590">
        <v>4.41</v>
      </c>
      <c r="AB2590">
        <v>14.9</v>
      </c>
      <c r="AC2590">
        <v>39.1</v>
      </c>
      <c r="AD2590">
        <v>173770</v>
      </c>
      <c r="AE2590">
        <v>94.3</v>
      </c>
      <c r="AF2590">
        <v>31.3</v>
      </c>
      <c r="AG2590" t="s">
        <v>64</v>
      </c>
      <c r="AH2590" t="s">
        <v>47</v>
      </c>
      <c r="AI2590" t="s">
        <v>56</v>
      </c>
      <c r="AJ2590">
        <v>100</v>
      </c>
      <c r="AK2590">
        <v>256</v>
      </c>
      <c r="AL2590">
        <v>9.2700000000000005E-2</v>
      </c>
      <c r="AM2590">
        <v>0.89259999999999995</v>
      </c>
      <c r="AN2590">
        <v>0.92449999999999999</v>
      </c>
      <c r="AO2590">
        <f>Data[[#This Row],[labeller_confidence_score]]-Data[[#This Row],[cytodiffusion_classification_confidence]]</f>
        <v>3.1900000000000039E-2</v>
      </c>
    </row>
    <row r="2591" spans="1:41" x14ac:dyDescent="0.3">
      <c r="A2591" t="s">
        <v>2664</v>
      </c>
      <c r="B2591" t="s">
        <v>62</v>
      </c>
      <c r="C2591">
        <v>0</v>
      </c>
      <c r="D2591" t="s">
        <v>50</v>
      </c>
      <c r="E2591">
        <v>9.27</v>
      </c>
      <c r="F2591">
        <v>82.2</v>
      </c>
      <c r="G2591">
        <v>0.78800000000000003</v>
      </c>
      <c r="H2591">
        <v>0.26400000000000001</v>
      </c>
      <c r="I2591">
        <f>Data[[#This Row],[nucleus_area_pct]]/Data[[#This Row],[cytoplasm_ratio]]</f>
        <v>311.36363636363637</v>
      </c>
      <c r="J2591">
        <v>0.97699999999999998</v>
      </c>
      <c r="K2591">
        <v>5.8999999999999997E-2</v>
      </c>
      <c r="L2591">
        <v>1.34</v>
      </c>
      <c r="M2591">
        <v>1</v>
      </c>
      <c r="N2591">
        <v>0.80600000000000005</v>
      </c>
      <c r="O2591">
        <v>300</v>
      </c>
      <c r="P2591">
        <v>61</v>
      </c>
      <c r="Q2591">
        <v>208</v>
      </c>
      <c r="R2591">
        <v>159</v>
      </c>
      <c r="S2591">
        <v>205</v>
      </c>
      <c r="T2591">
        <f>(Data[[#This Row],[mean_r]]/256)*100</f>
        <v>81.25</v>
      </c>
      <c r="U2591">
        <f>(Data[[#This Row],[mean_g]]/256)*100</f>
        <v>62.109375</v>
      </c>
      <c r="V2591">
        <f>(Data[[#This Row],[mean_b]]/256)*100</f>
        <v>80.078125</v>
      </c>
      <c r="W2591">
        <v>0.68400000000000005</v>
      </c>
      <c r="X2591" t="s">
        <v>51</v>
      </c>
      <c r="Y2591" t="s">
        <v>40</v>
      </c>
      <c r="Z2591">
        <v>7658</v>
      </c>
      <c r="AA2591">
        <v>5.87</v>
      </c>
      <c r="AB2591">
        <v>12.8</v>
      </c>
      <c r="AC2591">
        <v>41.3</v>
      </c>
      <c r="AD2591">
        <v>213025</v>
      </c>
      <c r="AE2591">
        <v>92.4</v>
      </c>
      <c r="AF2591">
        <v>31.4</v>
      </c>
      <c r="AG2591" t="s">
        <v>46</v>
      </c>
      <c r="AH2591" t="s">
        <v>68</v>
      </c>
      <c r="AI2591" t="s">
        <v>56</v>
      </c>
      <c r="AJ2591">
        <v>60</v>
      </c>
      <c r="AK2591">
        <v>512</v>
      </c>
      <c r="AL2591">
        <v>2.8799999999999999E-2</v>
      </c>
      <c r="AM2591">
        <v>1</v>
      </c>
      <c r="AN2591">
        <v>0.80649999999999999</v>
      </c>
      <c r="AO2591">
        <f>Data[[#This Row],[labeller_confidence_score]]-Data[[#This Row],[cytodiffusion_classification_confidence]]</f>
        <v>-0.19350000000000001</v>
      </c>
    </row>
    <row r="2592" spans="1:41" x14ac:dyDescent="0.3">
      <c r="A2592" t="s">
        <v>2665</v>
      </c>
      <c r="B2592" t="s">
        <v>62</v>
      </c>
      <c r="C2592">
        <v>0</v>
      </c>
      <c r="D2592" t="s">
        <v>50</v>
      </c>
      <c r="E2592">
        <v>9.42</v>
      </c>
      <c r="F2592">
        <v>82</v>
      </c>
      <c r="G2592">
        <v>0.78700000000000003</v>
      </c>
      <c r="H2592">
        <v>0.18099999999999999</v>
      </c>
      <c r="I2592">
        <f>Data[[#This Row],[nucleus_area_pct]]/Data[[#This Row],[cytoplasm_ratio]]</f>
        <v>453.03867403314916</v>
      </c>
      <c r="J2592">
        <v>0.86699999999999999</v>
      </c>
      <c r="K2592">
        <v>0.28999999999999998</v>
      </c>
      <c r="L2592">
        <v>0.7</v>
      </c>
      <c r="M2592">
        <v>1</v>
      </c>
      <c r="N2592">
        <v>0.84299999999999997</v>
      </c>
      <c r="O2592">
        <v>294</v>
      </c>
      <c r="P2592">
        <v>54</v>
      </c>
      <c r="Q2592">
        <v>206</v>
      </c>
      <c r="R2592">
        <v>146</v>
      </c>
      <c r="S2592">
        <v>191</v>
      </c>
      <c r="T2592">
        <f>(Data[[#This Row],[mean_r]]/256)*100</f>
        <v>80.46875</v>
      </c>
      <c r="U2592">
        <f>(Data[[#This Row],[mean_g]]/256)*100</f>
        <v>57.03125</v>
      </c>
      <c r="V2592">
        <f>(Data[[#This Row],[mean_b]]/256)*100</f>
        <v>74.609375</v>
      </c>
      <c r="W2592">
        <v>0.75800000000000001</v>
      </c>
      <c r="X2592" t="s">
        <v>63</v>
      </c>
      <c r="Y2592" t="s">
        <v>40</v>
      </c>
      <c r="Z2592">
        <v>7314</v>
      </c>
      <c r="AA2592">
        <v>5.63</v>
      </c>
      <c r="AB2592">
        <v>13.4</v>
      </c>
      <c r="AC2592">
        <v>31.9</v>
      </c>
      <c r="AD2592">
        <v>183305</v>
      </c>
      <c r="AE2592">
        <v>91</v>
      </c>
      <c r="AF2592">
        <v>31.3</v>
      </c>
      <c r="AG2592" t="s">
        <v>46</v>
      </c>
      <c r="AH2592" t="s">
        <v>68</v>
      </c>
      <c r="AI2592" t="s">
        <v>52</v>
      </c>
      <c r="AJ2592">
        <v>100</v>
      </c>
      <c r="AK2592">
        <v>256</v>
      </c>
      <c r="AL2592">
        <v>1.1599999999999999E-2</v>
      </c>
      <c r="AM2592">
        <v>0.90990000000000004</v>
      </c>
      <c r="AN2592">
        <v>0.93</v>
      </c>
      <c r="AO2592">
        <f>Data[[#This Row],[labeller_confidence_score]]-Data[[#This Row],[cytodiffusion_classification_confidence]]</f>
        <v>2.0100000000000007E-2</v>
      </c>
    </row>
    <row r="2593" spans="1:41" x14ac:dyDescent="0.3">
      <c r="A2593" t="s">
        <v>2666</v>
      </c>
      <c r="B2593" t="s">
        <v>74</v>
      </c>
      <c r="C2593">
        <v>0</v>
      </c>
      <c r="D2593" t="s">
        <v>75</v>
      </c>
      <c r="E2593">
        <v>2.4700000000000002</v>
      </c>
      <c r="F2593">
        <v>0</v>
      </c>
      <c r="G2593">
        <v>0</v>
      </c>
      <c r="H2593">
        <v>1</v>
      </c>
      <c r="I2593">
        <f>Data[[#This Row],[nucleus_area_pct]]/Data[[#This Row],[cytoplasm_ratio]]</f>
        <v>0</v>
      </c>
      <c r="J2593">
        <v>0.70299999999999996</v>
      </c>
      <c r="K2593">
        <v>0.505</v>
      </c>
      <c r="L2593">
        <v>2.15</v>
      </c>
      <c r="M2593">
        <v>1</v>
      </c>
      <c r="N2593">
        <v>0.76800000000000002</v>
      </c>
      <c r="O2593">
        <v>23</v>
      </c>
      <c r="P2593">
        <v>11</v>
      </c>
      <c r="Q2593">
        <v>220</v>
      </c>
      <c r="R2593">
        <v>148</v>
      </c>
      <c r="S2593">
        <v>171</v>
      </c>
      <c r="T2593">
        <f>(Data[[#This Row],[mean_r]]/256)*100</f>
        <v>85.9375</v>
      </c>
      <c r="U2593">
        <f>(Data[[#This Row],[mean_g]]/256)*100</f>
        <v>57.8125</v>
      </c>
      <c r="V2593">
        <f>(Data[[#This Row],[mean_b]]/256)*100</f>
        <v>66.796875</v>
      </c>
      <c r="W2593">
        <v>0.57699999999999996</v>
      </c>
      <c r="X2593" t="s">
        <v>63</v>
      </c>
      <c r="Y2593" t="s">
        <v>45</v>
      </c>
      <c r="Z2593">
        <v>1381</v>
      </c>
      <c r="AA2593">
        <v>3.98</v>
      </c>
      <c r="AB2593">
        <v>15.8</v>
      </c>
      <c r="AC2593">
        <v>32</v>
      </c>
      <c r="AD2593">
        <v>296978</v>
      </c>
      <c r="AE2593">
        <v>86.7</v>
      </c>
      <c r="AF2593">
        <v>32.6</v>
      </c>
      <c r="AG2593" t="s">
        <v>64</v>
      </c>
      <c r="AH2593" t="s">
        <v>47</v>
      </c>
      <c r="AI2593" t="s">
        <v>56</v>
      </c>
      <c r="AJ2593">
        <v>100</v>
      </c>
      <c r="AK2593">
        <v>360</v>
      </c>
      <c r="AL2593">
        <v>0.1016</v>
      </c>
      <c r="AM2593">
        <v>0.8357</v>
      </c>
      <c r="AN2593">
        <v>0.85329999999999995</v>
      </c>
      <c r="AO2593">
        <f>Data[[#This Row],[labeller_confidence_score]]-Data[[#This Row],[cytodiffusion_classification_confidence]]</f>
        <v>1.7599999999999949E-2</v>
      </c>
    </row>
    <row r="2594" spans="1:41" x14ac:dyDescent="0.3">
      <c r="A2594" t="s">
        <v>2667</v>
      </c>
      <c r="B2594" t="s">
        <v>37</v>
      </c>
      <c r="C2594">
        <v>1</v>
      </c>
      <c r="D2594" t="s">
        <v>38</v>
      </c>
      <c r="E2594">
        <v>16.010000000000002</v>
      </c>
      <c r="F2594">
        <v>53.3</v>
      </c>
      <c r="G2594">
        <v>0.67300000000000004</v>
      </c>
      <c r="H2594">
        <v>0.38900000000000001</v>
      </c>
      <c r="I2594">
        <f>Data[[#This Row],[nucleus_area_pct]]/Data[[#This Row],[cytoplasm_ratio]]</f>
        <v>137.01799485861181</v>
      </c>
      <c r="J2594">
        <v>0.71299999999999997</v>
      </c>
      <c r="K2594">
        <v>0.51900000000000002</v>
      </c>
      <c r="L2594">
        <v>2.77</v>
      </c>
      <c r="M2594">
        <v>6.3</v>
      </c>
      <c r="N2594">
        <v>0.83399999999999996</v>
      </c>
      <c r="O2594">
        <v>426</v>
      </c>
      <c r="P2594">
        <v>83</v>
      </c>
      <c r="Q2594">
        <v>210</v>
      </c>
      <c r="R2594">
        <v>141</v>
      </c>
      <c r="S2594">
        <v>173</v>
      </c>
      <c r="T2594">
        <f>(Data[[#This Row],[mean_r]]/256)*100</f>
        <v>82.03125</v>
      </c>
      <c r="U2594">
        <f>(Data[[#This Row],[mean_g]]/256)*100</f>
        <v>55.078125</v>
      </c>
      <c r="V2594">
        <f>(Data[[#This Row],[mean_b]]/256)*100</f>
        <v>67.578125</v>
      </c>
      <c r="W2594">
        <v>0.63100000000000001</v>
      </c>
      <c r="X2594" t="s">
        <v>51</v>
      </c>
      <c r="Y2594" t="s">
        <v>40</v>
      </c>
      <c r="Z2594">
        <v>6713</v>
      </c>
      <c r="AA2594">
        <v>4.96</v>
      </c>
      <c r="AB2594">
        <v>12.9</v>
      </c>
      <c r="AC2594">
        <v>40.700000000000003</v>
      </c>
      <c r="AD2594">
        <v>319462</v>
      </c>
      <c r="AE2594">
        <v>85.3</v>
      </c>
      <c r="AF2594">
        <v>33.299999999999997</v>
      </c>
      <c r="AG2594" t="s">
        <v>41</v>
      </c>
      <c r="AH2594" t="s">
        <v>68</v>
      </c>
      <c r="AI2594" t="s">
        <v>56</v>
      </c>
      <c r="AJ2594">
        <v>100</v>
      </c>
      <c r="AK2594">
        <v>360</v>
      </c>
      <c r="AL2594">
        <v>0.88500000000000001</v>
      </c>
      <c r="AM2594">
        <v>0.84960000000000002</v>
      </c>
      <c r="AN2594">
        <v>0.73550000000000004</v>
      </c>
      <c r="AO2594">
        <f>Data[[#This Row],[labeller_confidence_score]]-Data[[#This Row],[cytodiffusion_classification_confidence]]</f>
        <v>-0.11409999999999998</v>
      </c>
    </row>
    <row r="2595" spans="1:41" x14ac:dyDescent="0.3">
      <c r="A2595" t="s">
        <v>2668</v>
      </c>
      <c r="B2595" t="s">
        <v>120</v>
      </c>
      <c r="C2595">
        <v>1</v>
      </c>
      <c r="D2595" t="s">
        <v>104</v>
      </c>
      <c r="E2595">
        <v>5.3</v>
      </c>
      <c r="F2595">
        <v>0</v>
      </c>
      <c r="G2595">
        <v>0</v>
      </c>
      <c r="H2595">
        <v>1</v>
      </c>
      <c r="I2595">
        <f>Data[[#This Row],[nucleus_area_pct]]/Data[[#This Row],[cytoplasm_ratio]]</f>
        <v>0</v>
      </c>
      <c r="J2595">
        <v>0.94499999999999995</v>
      </c>
      <c r="K2595">
        <v>0.105</v>
      </c>
      <c r="L2595">
        <v>0.69</v>
      </c>
      <c r="M2595">
        <v>1</v>
      </c>
      <c r="N2595">
        <v>0.99199999999999999</v>
      </c>
      <c r="O2595">
        <v>138</v>
      </c>
      <c r="P2595">
        <v>52</v>
      </c>
      <c r="Q2595">
        <v>247</v>
      </c>
      <c r="R2595">
        <v>133</v>
      </c>
      <c r="S2595">
        <v>127</v>
      </c>
      <c r="T2595">
        <f>(Data[[#This Row],[mean_r]]/256)*100</f>
        <v>96.484375</v>
      </c>
      <c r="U2595">
        <f>(Data[[#This Row],[mean_g]]/256)*100</f>
        <v>51.953125</v>
      </c>
      <c r="V2595">
        <f>(Data[[#This Row],[mean_b]]/256)*100</f>
        <v>49.609375</v>
      </c>
      <c r="W2595">
        <v>0.52600000000000002</v>
      </c>
      <c r="X2595" t="s">
        <v>63</v>
      </c>
      <c r="Y2595" t="s">
        <v>45</v>
      </c>
      <c r="Z2595">
        <v>2832</v>
      </c>
      <c r="AA2595">
        <v>4.9800000000000004</v>
      </c>
      <c r="AB2595">
        <v>11.1</v>
      </c>
      <c r="AC2595">
        <v>50.3</v>
      </c>
      <c r="AD2595">
        <v>193900</v>
      </c>
      <c r="AE2595">
        <v>82.5</v>
      </c>
      <c r="AF2595">
        <v>33.700000000000003</v>
      </c>
      <c r="AG2595" t="s">
        <v>64</v>
      </c>
      <c r="AH2595" t="s">
        <v>42</v>
      </c>
      <c r="AI2595" t="s">
        <v>52</v>
      </c>
      <c r="AJ2595">
        <v>100</v>
      </c>
      <c r="AK2595">
        <v>360</v>
      </c>
      <c r="AL2595">
        <v>0.96579999999999999</v>
      </c>
      <c r="AM2595">
        <v>0.7399</v>
      </c>
      <c r="AN2595">
        <v>0.98419999999999996</v>
      </c>
      <c r="AO2595">
        <f>Data[[#This Row],[labeller_confidence_score]]-Data[[#This Row],[cytodiffusion_classification_confidence]]</f>
        <v>0.24429999999999996</v>
      </c>
    </row>
    <row r="2596" spans="1:41" x14ac:dyDescent="0.3">
      <c r="A2596" t="s">
        <v>2669</v>
      </c>
      <c r="B2596" t="s">
        <v>54</v>
      </c>
      <c r="C2596">
        <v>0</v>
      </c>
      <c r="D2596" t="s">
        <v>54</v>
      </c>
      <c r="E2596">
        <v>8.2100000000000009</v>
      </c>
      <c r="F2596">
        <v>0</v>
      </c>
      <c r="G2596">
        <v>0</v>
      </c>
      <c r="H2596">
        <v>1</v>
      </c>
      <c r="I2596">
        <f>Data[[#This Row],[nucleus_area_pct]]/Data[[#This Row],[cytoplasm_ratio]]</f>
        <v>0</v>
      </c>
      <c r="J2596">
        <v>0.91700000000000004</v>
      </c>
      <c r="K2596">
        <v>0.189</v>
      </c>
      <c r="L2596">
        <v>0.41</v>
      </c>
      <c r="M2596">
        <v>1</v>
      </c>
      <c r="N2596">
        <v>0.92300000000000004</v>
      </c>
      <c r="O2596">
        <v>204</v>
      </c>
      <c r="P2596">
        <v>53</v>
      </c>
      <c r="Q2596">
        <v>227</v>
      </c>
      <c r="R2596">
        <v>119</v>
      </c>
      <c r="S2596">
        <v>129</v>
      </c>
      <c r="T2596">
        <f>(Data[[#This Row],[mean_r]]/256)*100</f>
        <v>88.671875</v>
      </c>
      <c r="U2596">
        <f>(Data[[#This Row],[mean_g]]/256)*100</f>
        <v>46.484375</v>
      </c>
      <c r="V2596">
        <f>(Data[[#This Row],[mean_b]]/256)*100</f>
        <v>50.390625</v>
      </c>
      <c r="W2596">
        <v>0.55600000000000005</v>
      </c>
      <c r="X2596" t="s">
        <v>63</v>
      </c>
      <c r="Y2596" t="s">
        <v>40</v>
      </c>
      <c r="Z2596">
        <v>5751</v>
      </c>
      <c r="AA2596">
        <v>2.82</v>
      </c>
      <c r="AB2596">
        <v>16.8</v>
      </c>
      <c r="AC2596">
        <v>43.8</v>
      </c>
      <c r="AD2596">
        <v>207825</v>
      </c>
      <c r="AE2596">
        <v>95.9</v>
      </c>
      <c r="AF2596">
        <v>34.1</v>
      </c>
      <c r="AG2596" t="s">
        <v>46</v>
      </c>
      <c r="AH2596" t="s">
        <v>68</v>
      </c>
      <c r="AI2596" t="s">
        <v>56</v>
      </c>
      <c r="AJ2596">
        <v>60</v>
      </c>
      <c r="AK2596">
        <v>224</v>
      </c>
      <c r="AL2596">
        <v>5.7500000000000002E-2</v>
      </c>
      <c r="AM2596">
        <v>0.88370000000000004</v>
      </c>
      <c r="AN2596">
        <v>0.81850000000000001</v>
      </c>
      <c r="AO2596">
        <f>Data[[#This Row],[labeller_confidence_score]]-Data[[#This Row],[cytodiffusion_classification_confidence]]</f>
        <v>-6.5200000000000036E-2</v>
      </c>
    </row>
    <row r="2597" spans="1:41" x14ac:dyDescent="0.3">
      <c r="A2597" t="s">
        <v>2670</v>
      </c>
      <c r="B2597" t="s">
        <v>49</v>
      </c>
      <c r="C2597">
        <v>0</v>
      </c>
      <c r="D2597" t="s">
        <v>50</v>
      </c>
      <c r="E2597">
        <v>12.02</v>
      </c>
      <c r="F2597">
        <v>52.4</v>
      </c>
      <c r="G2597">
        <v>0.59899999999999998</v>
      </c>
      <c r="H2597">
        <v>0.40600000000000003</v>
      </c>
      <c r="I2597">
        <f>Data[[#This Row],[nucleus_area_pct]]/Data[[#This Row],[cytoplasm_ratio]]</f>
        <v>129.06403940886699</v>
      </c>
      <c r="J2597">
        <v>0.81799999999999995</v>
      </c>
      <c r="K2597">
        <v>0.39700000000000002</v>
      </c>
      <c r="L2597">
        <v>2.9</v>
      </c>
      <c r="M2597">
        <v>3.8</v>
      </c>
      <c r="N2597">
        <v>0.84699999999999998</v>
      </c>
      <c r="O2597">
        <v>477</v>
      </c>
      <c r="P2597">
        <v>79</v>
      </c>
      <c r="Q2597">
        <v>217</v>
      </c>
      <c r="R2597">
        <v>143</v>
      </c>
      <c r="S2597">
        <v>221</v>
      </c>
      <c r="T2597">
        <f>(Data[[#This Row],[mean_r]]/256)*100</f>
        <v>84.765625</v>
      </c>
      <c r="U2597">
        <f>(Data[[#This Row],[mean_g]]/256)*100</f>
        <v>55.859375</v>
      </c>
      <c r="V2597">
        <f>(Data[[#This Row],[mean_b]]/256)*100</f>
        <v>86.328125</v>
      </c>
      <c r="W2597">
        <v>0.55200000000000005</v>
      </c>
      <c r="X2597" t="s">
        <v>63</v>
      </c>
      <c r="Y2597" t="s">
        <v>40</v>
      </c>
      <c r="Z2597">
        <v>9373</v>
      </c>
      <c r="AA2597">
        <v>5.45</v>
      </c>
      <c r="AB2597">
        <v>14.8</v>
      </c>
      <c r="AC2597">
        <v>31.6</v>
      </c>
      <c r="AD2597">
        <v>130783</v>
      </c>
      <c r="AE2597">
        <v>96.3</v>
      </c>
      <c r="AF2597">
        <v>32.5</v>
      </c>
      <c r="AG2597" t="s">
        <v>46</v>
      </c>
      <c r="AH2597" t="s">
        <v>68</v>
      </c>
      <c r="AI2597" t="s">
        <v>43</v>
      </c>
      <c r="AJ2597">
        <v>60</v>
      </c>
      <c r="AK2597">
        <v>224</v>
      </c>
      <c r="AL2597">
        <v>7.2499999999999995E-2</v>
      </c>
      <c r="AM2597">
        <v>0.93710000000000004</v>
      </c>
      <c r="AN2597">
        <v>0.96230000000000004</v>
      </c>
      <c r="AO2597">
        <f>Data[[#This Row],[labeller_confidence_score]]-Data[[#This Row],[cytodiffusion_classification_confidence]]</f>
        <v>2.52E-2</v>
      </c>
    </row>
    <row r="2598" spans="1:41" x14ac:dyDescent="0.3">
      <c r="A2598" t="s">
        <v>2671</v>
      </c>
      <c r="B2598" t="s">
        <v>89</v>
      </c>
      <c r="C2598">
        <v>1</v>
      </c>
      <c r="D2598" t="s">
        <v>38</v>
      </c>
      <c r="E2598">
        <v>10.14</v>
      </c>
      <c r="F2598">
        <v>55</v>
      </c>
      <c r="G2598">
        <v>0.56799999999999995</v>
      </c>
      <c r="H2598">
        <v>0.39900000000000002</v>
      </c>
      <c r="I2598">
        <f>Data[[#This Row],[nucleus_area_pct]]/Data[[#This Row],[cytoplasm_ratio]]</f>
        <v>137.84461152882204</v>
      </c>
      <c r="J2598">
        <v>0.71399999999999997</v>
      </c>
      <c r="K2598">
        <v>0.41</v>
      </c>
      <c r="L2598">
        <v>4.7699999999999996</v>
      </c>
      <c r="M2598">
        <v>4.0999999999999996</v>
      </c>
      <c r="N2598">
        <v>0.84199999999999997</v>
      </c>
      <c r="O2598">
        <v>461</v>
      </c>
      <c r="P2598">
        <v>79</v>
      </c>
      <c r="Q2598">
        <v>193</v>
      </c>
      <c r="R2598">
        <v>157</v>
      </c>
      <c r="S2598">
        <v>181</v>
      </c>
      <c r="T2598">
        <f>(Data[[#This Row],[mean_r]]/256)*100</f>
        <v>75.390625</v>
      </c>
      <c r="U2598">
        <f>(Data[[#This Row],[mean_g]]/256)*100</f>
        <v>61.328125</v>
      </c>
      <c r="V2598">
        <f>(Data[[#This Row],[mean_b]]/256)*100</f>
        <v>70.703125</v>
      </c>
      <c r="W2598">
        <v>0.63600000000000001</v>
      </c>
      <c r="X2598" t="s">
        <v>51</v>
      </c>
      <c r="Y2598" t="s">
        <v>45</v>
      </c>
      <c r="Z2598">
        <v>6492</v>
      </c>
      <c r="AA2598">
        <v>4.4400000000000004</v>
      </c>
      <c r="AB2598">
        <v>17.7</v>
      </c>
      <c r="AC2598">
        <v>39.4</v>
      </c>
      <c r="AD2598">
        <v>307666</v>
      </c>
      <c r="AE2598">
        <v>94.9</v>
      </c>
      <c r="AF2598">
        <v>32</v>
      </c>
      <c r="AG2598" t="s">
        <v>46</v>
      </c>
      <c r="AH2598" t="s">
        <v>42</v>
      </c>
      <c r="AI2598" t="s">
        <v>43</v>
      </c>
      <c r="AJ2598">
        <v>40</v>
      </c>
      <c r="AK2598">
        <v>512</v>
      </c>
      <c r="AL2598">
        <v>0.74709999999999999</v>
      </c>
      <c r="AM2598">
        <v>0.92059999999999997</v>
      </c>
      <c r="AN2598">
        <v>0.91459999999999997</v>
      </c>
      <c r="AO2598">
        <f>Data[[#This Row],[labeller_confidence_score]]-Data[[#This Row],[cytodiffusion_classification_confidence]]</f>
        <v>-6.0000000000000053E-3</v>
      </c>
    </row>
    <row r="2599" spans="1:41" x14ac:dyDescent="0.3">
      <c r="A2599" t="s">
        <v>2672</v>
      </c>
      <c r="B2599" t="s">
        <v>49</v>
      </c>
      <c r="C2599">
        <v>0</v>
      </c>
      <c r="D2599" t="s">
        <v>50</v>
      </c>
      <c r="E2599">
        <v>11.67</v>
      </c>
      <c r="F2599">
        <v>52.7</v>
      </c>
      <c r="G2599">
        <v>0.495</v>
      </c>
      <c r="H2599">
        <v>0.47799999999999998</v>
      </c>
      <c r="I2599">
        <f>Data[[#This Row],[nucleus_area_pct]]/Data[[#This Row],[cytoplasm_ratio]]</f>
        <v>110.25104602510461</v>
      </c>
      <c r="J2599">
        <v>0.85899999999999999</v>
      </c>
      <c r="K2599">
        <v>0.47399999999999998</v>
      </c>
      <c r="L2599">
        <v>2.57</v>
      </c>
      <c r="M2599">
        <v>4.3</v>
      </c>
      <c r="N2599">
        <v>0.80400000000000005</v>
      </c>
      <c r="O2599">
        <v>450</v>
      </c>
      <c r="P2599">
        <v>64</v>
      </c>
      <c r="Q2599">
        <v>212</v>
      </c>
      <c r="R2599">
        <v>164</v>
      </c>
      <c r="S2599">
        <v>162</v>
      </c>
      <c r="T2599">
        <f>(Data[[#This Row],[mean_r]]/256)*100</f>
        <v>82.8125</v>
      </c>
      <c r="U2599">
        <f>(Data[[#This Row],[mean_g]]/256)*100</f>
        <v>64.0625</v>
      </c>
      <c r="V2599">
        <f>(Data[[#This Row],[mean_b]]/256)*100</f>
        <v>63.28125</v>
      </c>
      <c r="W2599">
        <v>0.69299999999999995</v>
      </c>
      <c r="X2599" t="s">
        <v>51</v>
      </c>
      <c r="Y2599" t="s">
        <v>45</v>
      </c>
      <c r="Z2599">
        <v>10364</v>
      </c>
      <c r="AA2599">
        <v>4.84</v>
      </c>
      <c r="AB2599">
        <v>13.1</v>
      </c>
      <c r="AC2599">
        <v>39.200000000000003</v>
      </c>
      <c r="AD2599">
        <v>399942</v>
      </c>
      <c r="AE2599">
        <v>77.7</v>
      </c>
      <c r="AF2599">
        <v>33.6</v>
      </c>
      <c r="AG2599" t="s">
        <v>64</v>
      </c>
      <c r="AH2599" t="s">
        <v>68</v>
      </c>
      <c r="AI2599" t="s">
        <v>52</v>
      </c>
      <c r="AJ2599">
        <v>60</v>
      </c>
      <c r="AK2599">
        <v>256</v>
      </c>
      <c r="AL2599">
        <v>5.7299999999999997E-2</v>
      </c>
      <c r="AM2599">
        <v>0.88400000000000001</v>
      </c>
      <c r="AN2599">
        <v>0.94020000000000004</v>
      </c>
      <c r="AO2599">
        <f>Data[[#This Row],[labeller_confidence_score]]-Data[[#This Row],[cytodiffusion_classification_confidence]]</f>
        <v>5.6200000000000028E-2</v>
      </c>
    </row>
    <row r="2600" spans="1:41" x14ac:dyDescent="0.3">
      <c r="A2600" t="s">
        <v>2673</v>
      </c>
      <c r="B2600" t="s">
        <v>49</v>
      </c>
      <c r="C2600">
        <v>0</v>
      </c>
      <c r="D2600" t="s">
        <v>50</v>
      </c>
      <c r="E2600">
        <v>10.029999999999999</v>
      </c>
      <c r="F2600">
        <v>53.2</v>
      </c>
      <c r="G2600">
        <v>0.51100000000000001</v>
      </c>
      <c r="H2600">
        <v>0.40300000000000002</v>
      </c>
      <c r="I2600">
        <f>Data[[#This Row],[nucleus_area_pct]]/Data[[#This Row],[cytoplasm_ratio]]</f>
        <v>132.00992555831266</v>
      </c>
      <c r="J2600">
        <v>0.73199999999999998</v>
      </c>
      <c r="K2600">
        <v>0.23499999999999999</v>
      </c>
      <c r="L2600">
        <v>2.56</v>
      </c>
      <c r="M2600">
        <v>4</v>
      </c>
      <c r="N2600">
        <v>0.81299999999999994</v>
      </c>
      <c r="O2600">
        <v>394</v>
      </c>
      <c r="P2600">
        <v>71</v>
      </c>
      <c r="Q2600">
        <v>227</v>
      </c>
      <c r="R2600">
        <v>160</v>
      </c>
      <c r="S2600">
        <v>193</v>
      </c>
      <c r="T2600">
        <f>(Data[[#This Row],[mean_r]]/256)*100</f>
        <v>88.671875</v>
      </c>
      <c r="U2600">
        <f>(Data[[#This Row],[mean_g]]/256)*100</f>
        <v>62.5</v>
      </c>
      <c r="V2600">
        <f>(Data[[#This Row],[mean_b]]/256)*100</f>
        <v>75.390625</v>
      </c>
      <c r="W2600">
        <v>0.59099999999999997</v>
      </c>
      <c r="X2600" t="s">
        <v>51</v>
      </c>
      <c r="Y2600" t="s">
        <v>45</v>
      </c>
      <c r="Z2600">
        <v>5453</v>
      </c>
      <c r="AA2600">
        <v>5.23</v>
      </c>
      <c r="AB2600">
        <v>13.5</v>
      </c>
      <c r="AC2600">
        <v>49.1</v>
      </c>
      <c r="AD2600">
        <v>330944</v>
      </c>
      <c r="AE2600">
        <v>83.4</v>
      </c>
      <c r="AF2600">
        <v>33.6</v>
      </c>
      <c r="AG2600" t="s">
        <v>64</v>
      </c>
      <c r="AH2600" t="s">
        <v>68</v>
      </c>
      <c r="AI2600" t="s">
        <v>52</v>
      </c>
      <c r="AJ2600">
        <v>100</v>
      </c>
      <c r="AK2600">
        <v>256</v>
      </c>
      <c r="AL2600">
        <v>8.6199999999999999E-2</v>
      </c>
      <c r="AM2600">
        <v>0.93989999999999996</v>
      </c>
      <c r="AN2600">
        <v>0.8851</v>
      </c>
      <c r="AO2600">
        <f>Data[[#This Row],[labeller_confidence_score]]-Data[[#This Row],[cytodiffusion_classification_confidence]]</f>
        <v>-5.479999999999996E-2</v>
      </c>
    </row>
    <row r="2601" spans="1:41" x14ac:dyDescent="0.3">
      <c r="A2601" t="s">
        <v>2674</v>
      </c>
      <c r="B2601" t="s">
        <v>62</v>
      </c>
      <c r="C2601">
        <v>0</v>
      </c>
      <c r="D2601" t="s">
        <v>50</v>
      </c>
      <c r="E2601">
        <v>10.53</v>
      </c>
      <c r="F2601">
        <v>76.400000000000006</v>
      </c>
      <c r="G2601">
        <v>0.83099999999999996</v>
      </c>
      <c r="H2601">
        <v>0.153</v>
      </c>
      <c r="I2601">
        <f>Data[[#This Row],[nucleus_area_pct]]/Data[[#This Row],[cytoplasm_ratio]]</f>
        <v>499.34640522875821</v>
      </c>
      <c r="J2601">
        <v>0.96599999999999997</v>
      </c>
      <c r="K2601">
        <v>0.14699999999999999</v>
      </c>
      <c r="L2601">
        <v>1.22</v>
      </c>
      <c r="M2601">
        <v>1.2</v>
      </c>
      <c r="N2601">
        <v>0.86199999999999999</v>
      </c>
      <c r="O2601">
        <v>303</v>
      </c>
      <c r="P2601">
        <v>51</v>
      </c>
      <c r="Q2601">
        <v>227</v>
      </c>
      <c r="R2601">
        <v>132</v>
      </c>
      <c r="S2601">
        <v>176</v>
      </c>
      <c r="T2601">
        <f>(Data[[#This Row],[mean_r]]/256)*100</f>
        <v>88.671875</v>
      </c>
      <c r="U2601">
        <f>(Data[[#This Row],[mean_g]]/256)*100</f>
        <v>51.5625</v>
      </c>
      <c r="V2601">
        <f>(Data[[#This Row],[mean_b]]/256)*100</f>
        <v>68.75</v>
      </c>
      <c r="W2601">
        <v>0.65300000000000002</v>
      </c>
      <c r="X2601" t="s">
        <v>51</v>
      </c>
      <c r="Y2601" t="s">
        <v>40</v>
      </c>
      <c r="Z2601">
        <v>4276</v>
      </c>
      <c r="AA2601">
        <v>5.04</v>
      </c>
      <c r="AB2601">
        <v>13.9</v>
      </c>
      <c r="AC2601">
        <v>34.5</v>
      </c>
      <c r="AD2601">
        <v>156828</v>
      </c>
      <c r="AE2601">
        <v>109.4</v>
      </c>
      <c r="AF2601">
        <v>33.799999999999997</v>
      </c>
      <c r="AG2601" t="s">
        <v>46</v>
      </c>
      <c r="AH2601" t="s">
        <v>47</v>
      </c>
      <c r="AI2601" t="s">
        <v>56</v>
      </c>
      <c r="AJ2601">
        <v>100</v>
      </c>
      <c r="AK2601">
        <v>360</v>
      </c>
      <c r="AL2601">
        <v>0.10639999999999999</v>
      </c>
      <c r="AM2601">
        <v>0.90310000000000001</v>
      </c>
      <c r="AN2601">
        <v>0.97960000000000003</v>
      </c>
      <c r="AO2601">
        <f>Data[[#This Row],[labeller_confidence_score]]-Data[[#This Row],[cytodiffusion_classification_confidence]]</f>
        <v>7.6500000000000012E-2</v>
      </c>
    </row>
    <row r="2602" spans="1:41" x14ac:dyDescent="0.3">
      <c r="A2602" t="s">
        <v>2675</v>
      </c>
      <c r="B2602" t="s">
        <v>133</v>
      </c>
      <c r="C2602">
        <v>1</v>
      </c>
      <c r="D2602" t="s">
        <v>104</v>
      </c>
      <c r="E2602">
        <v>8.11</v>
      </c>
      <c r="F2602">
        <v>0</v>
      </c>
      <c r="G2602">
        <v>0</v>
      </c>
      <c r="H2602">
        <v>1</v>
      </c>
      <c r="I2602">
        <f>Data[[#This Row],[nucleus_area_pct]]/Data[[#This Row],[cytoplasm_ratio]]</f>
        <v>0</v>
      </c>
      <c r="J2602">
        <v>0.627</v>
      </c>
      <c r="K2602">
        <v>0.78800000000000003</v>
      </c>
      <c r="L2602">
        <v>0.21</v>
      </c>
      <c r="M2602">
        <v>1</v>
      </c>
      <c r="N2602">
        <v>0.91700000000000004</v>
      </c>
      <c r="O2602">
        <v>197</v>
      </c>
      <c r="P2602">
        <v>41</v>
      </c>
      <c r="Q2602">
        <v>222</v>
      </c>
      <c r="R2602">
        <v>138</v>
      </c>
      <c r="S2602">
        <v>123</v>
      </c>
      <c r="T2602">
        <f>(Data[[#This Row],[mean_r]]/256)*100</f>
        <v>86.71875</v>
      </c>
      <c r="U2602">
        <f>(Data[[#This Row],[mean_g]]/256)*100</f>
        <v>53.90625</v>
      </c>
      <c r="V2602">
        <f>(Data[[#This Row],[mean_b]]/256)*100</f>
        <v>48.046875</v>
      </c>
      <c r="W2602">
        <v>0.47099999999999997</v>
      </c>
      <c r="X2602" t="s">
        <v>51</v>
      </c>
      <c r="Y2602" t="s">
        <v>40</v>
      </c>
      <c r="Z2602">
        <v>7104</v>
      </c>
      <c r="AA2602">
        <v>4.17</v>
      </c>
      <c r="AB2602">
        <v>14.6</v>
      </c>
      <c r="AC2602">
        <v>35.5</v>
      </c>
      <c r="AD2602">
        <v>222484</v>
      </c>
      <c r="AE2602">
        <v>101.8</v>
      </c>
      <c r="AF2602">
        <v>32</v>
      </c>
      <c r="AG2602" t="s">
        <v>46</v>
      </c>
      <c r="AH2602" t="s">
        <v>68</v>
      </c>
      <c r="AI2602" t="s">
        <v>52</v>
      </c>
      <c r="AJ2602">
        <v>60</v>
      </c>
      <c r="AK2602">
        <v>256</v>
      </c>
      <c r="AL2602">
        <v>0.73040000000000005</v>
      </c>
      <c r="AM2602">
        <v>0.71140000000000003</v>
      </c>
      <c r="AN2602">
        <v>0.71440000000000003</v>
      </c>
      <c r="AO2602">
        <f>Data[[#This Row],[labeller_confidence_score]]-Data[[#This Row],[cytodiffusion_classification_confidence]]</f>
        <v>3.0000000000000027E-3</v>
      </c>
    </row>
    <row r="2603" spans="1:41" x14ac:dyDescent="0.3">
      <c r="A2603" t="s">
        <v>2676</v>
      </c>
      <c r="B2603" t="s">
        <v>58</v>
      </c>
      <c r="C2603">
        <v>1</v>
      </c>
      <c r="D2603" t="s">
        <v>38</v>
      </c>
      <c r="E2603">
        <v>12.18</v>
      </c>
      <c r="F2603">
        <v>75.099999999999994</v>
      </c>
      <c r="G2603">
        <v>0.626</v>
      </c>
      <c r="H2603">
        <v>0.24399999999999999</v>
      </c>
      <c r="I2603">
        <f>Data[[#This Row],[nucleus_area_pct]]/Data[[#This Row],[cytoplasm_ratio]]</f>
        <v>307.7868852459016</v>
      </c>
      <c r="J2603">
        <v>0.72099999999999997</v>
      </c>
      <c r="K2603">
        <v>0.36599999999999999</v>
      </c>
      <c r="L2603">
        <v>1.92</v>
      </c>
      <c r="M2603">
        <v>1</v>
      </c>
      <c r="N2603">
        <v>0.80700000000000005</v>
      </c>
      <c r="O2603">
        <v>494</v>
      </c>
      <c r="P2603">
        <v>104</v>
      </c>
      <c r="Q2603">
        <v>201</v>
      </c>
      <c r="R2603">
        <v>154</v>
      </c>
      <c r="S2603">
        <v>188</v>
      </c>
      <c r="T2603">
        <f>(Data[[#This Row],[mean_r]]/256)*100</f>
        <v>78.515625</v>
      </c>
      <c r="U2603">
        <f>(Data[[#This Row],[mean_g]]/256)*100</f>
        <v>60.15625</v>
      </c>
      <c r="V2603">
        <f>(Data[[#This Row],[mean_b]]/256)*100</f>
        <v>73.4375</v>
      </c>
      <c r="W2603">
        <v>0.78900000000000003</v>
      </c>
      <c r="X2603" t="s">
        <v>51</v>
      </c>
      <c r="Y2603" t="s">
        <v>45</v>
      </c>
      <c r="Z2603">
        <v>2085</v>
      </c>
      <c r="AA2603">
        <v>2.48</v>
      </c>
      <c r="AB2603">
        <v>13.7</v>
      </c>
      <c r="AC2603">
        <v>35.6</v>
      </c>
      <c r="AD2603">
        <v>212845</v>
      </c>
      <c r="AE2603">
        <v>101.2</v>
      </c>
      <c r="AF2603">
        <v>32.700000000000003</v>
      </c>
      <c r="AG2603" t="s">
        <v>46</v>
      </c>
      <c r="AH2603" t="s">
        <v>68</v>
      </c>
      <c r="AI2603" t="s">
        <v>52</v>
      </c>
      <c r="AJ2603">
        <v>60</v>
      </c>
      <c r="AK2603">
        <v>512</v>
      </c>
      <c r="AL2603">
        <v>0.8115</v>
      </c>
      <c r="AM2603">
        <v>0.81850000000000001</v>
      </c>
      <c r="AN2603">
        <v>0.80630000000000002</v>
      </c>
      <c r="AO2603">
        <f>Data[[#This Row],[labeller_confidence_score]]-Data[[#This Row],[cytodiffusion_classification_confidence]]</f>
        <v>-1.2199999999999989E-2</v>
      </c>
    </row>
    <row r="2604" spans="1:41" x14ac:dyDescent="0.3">
      <c r="A2604" t="s">
        <v>2677</v>
      </c>
      <c r="B2604" t="s">
        <v>37</v>
      </c>
      <c r="C2604">
        <v>1</v>
      </c>
      <c r="D2604" t="s">
        <v>38</v>
      </c>
      <c r="E2604">
        <v>12.38</v>
      </c>
      <c r="F2604">
        <v>65.8</v>
      </c>
      <c r="G2604">
        <v>0.61899999999999999</v>
      </c>
      <c r="H2604">
        <v>0.45900000000000002</v>
      </c>
      <c r="I2604">
        <f>Data[[#This Row],[nucleus_area_pct]]/Data[[#This Row],[cytoplasm_ratio]]</f>
        <v>143.35511982570804</v>
      </c>
      <c r="J2604">
        <v>0.69399999999999995</v>
      </c>
      <c r="K2604">
        <v>0.53400000000000003</v>
      </c>
      <c r="L2604">
        <v>2.2000000000000002</v>
      </c>
      <c r="M2604">
        <v>5.2</v>
      </c>
      <c r="N2604">
        <v>0.753</v>
      </c>
      <c r="O2604">
        <v>420</v>
      </c>
      <c r="P2604">
        <v>79</v>
      </c>
      <c r="Q2604">
        <v>227</v>
      </c>
      <c r="R2604">
        <v>155</v>
      </c>
      <c r="S2604">
        <v>176</v>
      </c>
      <c r="T2604">
        <f>(Data[[#This Row],[mean_r]]/256)*100</f>
        <v>88.671875</v>
      </c>
      <c r="U2604">
        <f>(Data[[#This Row],[mean_g]]/256)*100</f>
        <v>60.546875</v>
      </c>
      <c r="V2604">
        <f>(Data[[#This Row],[mean_b]]/256)*100</f>
        <v>68.75</v>
      </c>
      <c r="W2604">
        <v>0.73799999999999999</v>
      </c>
      <c r="X2604" t="s">
        <v>63</v>
      </c>
      <c r="Y2604" t="s">
        <v>45</v>
      </c>
      <c r="Z2604">
        <v>3659</v>
      </c>
      <c r="AA2604">
        <v>6.2</v>
      </c>
      <c r="AB2604">
        <v>11.4</v>
      </c>
      <c r="AC2604">
        <v>41.9</v>
      </c>
      <c r="AD2604">
        <v>323737</v>
      </c>
      <c r="AE2604">
        <v>77.099999999999994</v>
      </c>
      <c r="AF2604">
        <v>32.200000000000003</v>
      </c>
      <c r="AG2604" t="s">
        <v>41</v>
      </c>
      <c r="AH2604" t="s">
        <v>42</v>
      </c>
      <c r="AI2604" t="s">
        <v>52</v>
      </c>
      <c r="AJ2604">
        <v>100</v>
      </c>
      <c r="AK2604">
        <v>256</v>
      </c>
      <c r="AL2604">
        <v>0.86539999999999995</v>
      </c>
      <c r="AM2604">
        <v>0.46610000000000001</v>
      </c>
      <c r="AN2604">
        <v>0.5</v>
      </c>
      <c r="AO2604">
        <f>Data[[#This Row],[labeller_confidence_score]]-Data[[#This Row],[cytodiffusion_classification_confidence]]</f>
        <v>3.3899999999999986E-2</v>
      </c>
    </row>
    <row r="2605" spans="1:41" x14ac:dyDescent="0.3">
      <c r="A2605" t="s">
        <v>2678</v>
      </c>
      <c r="B2605" t="s">
        <v>60</v>
      </c>
      <c r="C2605">
        <v>0</v>
      </c>
      <c r="D2605" t="s">
        <v>50</v>
      </c>
      <c r="E2605">
        <v>18.48</v>
      </c>
      <c r="F2605">
        <v>67.900000000000006</v>
      </c>
      <c r="G2605">
        <v>0.40200000000000002</v>
      </c>
      <c r="H2605">
        <v>0.45500000000000002</v>
      </c>
      <c r="I2605">
        <f>Data[[#This Row],[nucleus_area_pct]]/Data[[#This Row],[cytoplasm_ratio]]</f>
        <v>149.23076923076923</v>
      </c>
      <c r="J2605">
        <v>0.58799999999999997</v>
      </c>
      <c r="K2605">
        <v>0.56100000000000005</v>
      </c>
      <c r="L2605">
        <v>2.97</v>
      </c>
      <c r="M2605">
        <v>1.2</v>
      </c>
      <c r="N2605">
        <v>0.72299999999999998</v>
      </c>
      <c r="O2605">
        <v>591</v>
      </c>
      <c r="P2605">
        <v>114</v>
      </c>
      <c r="Q2605">
        <v>225</v>
      </c>
      <c r="R2605">
        <v>155</v>
      </c>
      <c r="S2605">
        <v>184</v>
      </c>
      <c r="T2605">
        <f>(Data[[#This Row],[mean_r]]/256)*100</f>
        <v>87.890625</v>
      </c>
      <c r="U2605">
        <f>(Data[[#This Row],[mean_g]]/256)*100</f>
        <v>60.546875</v>
      </c>
      <c r="V2605">
        <f>(Data[[#This Row],[mean_b]]/256)*100</f>
        <v>71.875</v>
      </c>
      <c r="W2605">
        <v>0.64500000000000002</v>
      </c>
      <c r="X2605" t="s">
        <v>51</v>
      </c>
      <c r="Y2605" t="s">
        <v>45</v>
      </c>
      <c r="Z2605">
        <v>5927</v>
      </c>
      <c r="AA2605">
        <v>4.74</v>
      </c>
      <c r="AB2605">
        <v>13</v>
      </c>
      <c r="AC2605">
        <v>37.1</v>
      </c>
      <c r="AD2605">
        <v>299514</v>
      </c>
      <c r="AE2605">
        <v>92</v>
      </c>
      <c r="AF2605">
        <v>32</v>
      </c>
      <c r="AG2605" t="s">
        <v>46</v>
      </c>
      <c r="AH2605" t="s">
        <v>42</v>
      </c>
      <c r="AI2605" t="s">
        <v>52</v>
      </c>
      <c r="AJ2605">
        <v>100</v>
      </c>
      <c r="AK2605">
        <v>360</v>
      </c>
      <c r="AL2605">
        <v>0.1008</v>
      </c>
      <c r="AM2605">
        <v>0.85199999999999998</v>
      </c>
      <c r="AN2605">
        <v>0.89700000000000002</v>
      </c>
      <c r="AO2605">
        <f>Data[[#This Row],[labeller_confidence_score]]-Data[[#This Row],[cytodiffusion_classification_confidence]]</f>
        <v>4.500000000000004E-2</v>
      </c>
    </row>
    <row r="2606" spans="1:41" x14ac:dyDescent="0.3">
      <c r="A2606" t="s">
        <v>2679</v>
      </c>
      <c r="B2606" t="s">
        <v>74</v>
      </c>
      <c r="C2606">
        <v>0</v>
      </c>
      <c r="D2606" t="s">
        <v>75</v>
      </c>
      <c r="E2606">
        <v>2.91</v>
      </c>
      <c r="F2606">
        <v>0</v>
      </c>
      <c r="G2606">
        <v>0</v>
      </c>
      <c r="H2606">
        <v>1</v>
      </c>
      <c r="I2606">
        <f>Data[[#This Row],[nucleus_area_pct]]/Data[[#This Row],[cytoplasm_ratio]]</f>
        <v>0</v>
      </c>
      <c r="J2606">
        <v>0.93200000000000005</v>
      </c>
      <c r="K2606">
        <v>0.45700000000000002</v>
      </c>
      <c r="L2606">
        <v>4.38</v>
      </c>
      <c r="M2606">
        <v>1</v>
      </c>
      <c r="N2606">
        <v>0.95599999999999996</v>
      </c>
      <c r="O2606">
        <v>19</v>
      </c>
      <c r="P2606">
        <v>27</v>
      </c>
      <c r="Q2606">
        <v>200</v>
      </c>
      <c r="R2606">
        <v>147</v>
      </c>
      <c r="S2606">
        <v>156</v>
      </c>
      <c r="T2606">
        <f>(Data[[#This Row],[mean_r]]/256)*100</f>
        <v>78.125</v>
      </c>
      <c r="U2606">
        <f>(Data[[#This Row],[mean_g]]/256)*100</f>
        <v>57.421875</v>
      </c>
      <c r="V2606">
        <f>(Data[[#This Row],[mean_b]]/256)*100</f>
        <v>60.9375</v>
      </c>
      <c r="W2606">
        <v>0.55300000000000005</v>
      </c>
      <c r="X2606" t="s">
        <v>39</v>
      </c>
      <c r="Y2606" t="s">
        <v>45</v>
      </c>
      <c r="Z2606">
        <v>8543</v>
      </c>
      <c r="AA2606">
        <v>3.48</v>
      </c>
      <c r="AB2606">
        <v>12.9</v>
      </c>
      <c r="AC2606">
        <v>41</v>
      </c>
      <c r="AD2606">
        <v>106122</v>
      </c>
      <c r="AE2606">
        <v>82</v>
      </c>
      <c r="AF2606">
        <v>33.700000000000003</v>
      </c>
      <c r="AG2606" t="s">
        <v>41</v>
      </c>
      <c r="AH2606" t="s">
        <v>42</v>
      </c>
      <c r="AI2606" t="s">
        <v>52</v>
      </c>
      <c r="AJ2606">
        <v>100</v>
      </c>
      <c r="AK2606">
        <v>512</v>
      </c>
      <c r="AL2606">
        <v>9.9500000000000005E-2</v>
      </c>
      <c r="AM2606">
        <v>0.8589</v>
      </c>
      <c r="AN2606">
        <v>0.87150000000000005</v>
      </c>
      <c r="AO2606">
        <f>Data[[#This Row],[labeller_confidence_score]]-Data[[#This Row],[cytodiffusion_classification_confidence]]</f>
        <v>1.2600000000000056E-2</v>
      </c>
    </row>
    <row r="2607" spans="1:41" x14ac:dyDescent="0.3">
      <c r="A2607" t="s">
        <v>2680</v>
      </c>
      <c r="B2607" t="s">
        <v>49</v>
      </c>
      <c r="C2607">
        <v>0</v>
      </c>
      <c r="D2607" t="s">
        <v>50</v>
      </c>
      <c r="E2607">
        <v>12.48</v>
      </c>
      <c r="F2607">
        <v>64.3</v>
      </c>
      <c r="G2607">
        <v>0.63200000000000001</v>
      </c>
      <c r="H2607">
        <v>0.48199999999999998</v>
      </c>
      <c r="I2607">
        <f>Data[[#This Row],[nucleus_area_pct]]/Data[[#This Row],[cytoplasm_ratio]]</f>
        <v>133.40248962655602</v>
      </c>
      <c r="J2607">
        <v>0.84199999999999997</v>
      </c>
      <c r="K2607">
        <v>0.35</v>
      </c>
      <c r="L2607">
        <v>2.95</v>
      </c>
      <c r="M2607">
        <v>3.1</v>
      </c>
      <c r="N2607">
        <v>0.81399999999999995</v>
      </c>
      <c r="O2607">
        <v>398</v>
      </c>
      <c r="P2607">
        <v>81</v>
      </c>
      <c r="Q2607">
        <v>202</v>
      </c>
      <c r="R2607">
        <v>147</v>
      </c>
      <c r="S2607">
        <v>214</v>
      </c>
      <c r="T2607">
        <f>(Data[[#This Row],[mean_r]]/256)*100</f>
        <v>78.90625</v>
      </c>
      <c r="U2607">
        <f>(Data[[#This Row],[mean_g]]/256)*100</f>
        <v>57.421875</v>
      </c>
      <c r="V2607">
        <f>(Data[[#This Row],[mean_b]]/256)*100</f>
        <v>83.59375</v>
      </c>
      <c r="W2607">
        <v>0.61799999999999999</v>
      </c>
      <c r="X2607" t="s">
        <v>63</v>
      </c>
      <c r="Y2607" t="s">
        <v>45</v>
      </c>
      <c r="Z2607">
        <v>7383</v>
      </c>
      <c r="AA2607">
        <v>3.96</v>
      </c>
      <c r="AB2607">
        <v>15.5</v>
      </c>
      <c r="AC2607">
        <v>37.5</v>
      </c>
      <c r="AD2607">
        <v>193340</v>
      </c>
      <c r="AE2607">
        <v>75.2</v>
      </c>
      <c r="AF2607">
        <v>32.9</v>
      </c>
      <c r="AG2607" t="s">
        <v>64</v>
      </c>
      <c r="AH2607" t="s">
        <v>68</v>
      </c>
      <c r="AI2607" t="s">
        <v>56</v>
      </c>
      <c r="AJ2607">
        <v>100</v>
      </c>
      <c r="AK2607">
        <v>224</v>
      </c>
      <c r="AL2607">
        <v>4.7300000000000002E-2</v>
      </c>
      <c r="AM2607">
        <v>1</v>
      </c>
      <c r="AN2607">
        <v>0.82909999999999995</v>
      </c>
      <c r="AO2607">
        <f>Data[[#This Row],[labeller_confidence_score]]-Data[[#This Row],[cytodiffusion_classification_confidence]]</f>
        <v>-0.17090000000000005</v>
      </c>
    </row>
    <row r="2608" spans="1:41" x14ac:dyDescent="0.3">
      <c r="A2608" t="s">
        <v>2681</v>
      </c>
      <c r="B2608" t="s">
        <v>62</v>
      </c>
      <c r="C2608">
        <v>0</v>
      </c>
      <c r="D2608" t="s">
        <v>50</v>
      </c>
      <c r="E2608">
        <v>8.81</v>
      </c>
      <c r="F2608">
        <v>79.400000000000006</v>
      </c>
      <c r="G2608">
        <v>0.74299999999999999</v>
      </c>
      <c r="H2608">
        <v>0.255</v>
      </c>
      <c r="I2608">
        <f>Data[[#This Row],[nucleus_area_pct]]/Data[[#This Row],[cytoplasm_ratio]]</f>
        <v>311.37254901960785</v>
      </c>
      <c r="J2608">
        <v>0.92500000000000004</v>
      </c>
      <c r="K2608">
        <v>0.27500000000000002</v>
      </c>
      <c r="L2608">
        <v>1.1299999999999999</v>
      </c>
      <c r="M2608">
        <v>1</v>
      </c>
      <c r="N2608">
        <v>0.95299999999999996</v>
      </c>
      <c r="O2608">
        <v>282</v>
      </c>
      <c r="P2608">
        <v>55</v>
      </c>
      <c r="Q2608">
        <v>205</v>
      </c>
      <c r="R2608">
        <v>157</v>
      </c>
      <c r="S2608">
        <v>182</v>
      </c>
      <c r="T2608">
        <f>(Data[[#This Row],[mean_r]]/256)*100</f>
        <v>80.078125</v>
      </c>
      <c r="U2608">
        <f>(Data[[#This Row],[mean_g]]/256)*100</f>
        <v>61.328125</v>
      </c>
      <c r="V2608">
        <f>(Data[[#This Row],[mean_b]]/256)*100</f>
        <v>71.09375</v>
      </c>
      <c r="W2608">
        <v>0.70099999999999996</v>
      </c>
      <c r="X2608" t="s">
        <v>39</v>
      </c>
      <c r="Y2608" t="s">
        <v>40</v>
      </c>
      <c r="Z2608">
        <v>2239</v>
      </c>
      <c r="AA2608">
        <v>4.82</v>
      </c>
      <c r="AB2608">
        <v>14.4</v>
      </c>
      <c r="AC2608">
        <v>46.7</v>
      </c>
      <c r="AD2608">
        <v>346315</v>
      </c>
      <c r="AE2608">
        <v>89.4</v>
      </c>
      <c r="AF2608">
        <v>34</v>
      </c>
      <c r="AG2608" t="s">
        <v>64</v>
      </c>
      <c r="AH2608" t="s">
        <v>42</v>
      </c>
      <c r="AI2608" t="s">
        <v>43</v>
      </c>
      <c r="AJ2608">
        <v>60</v>
      </c>
      <c r="AK2608">
        <v>512</v>
      </c>
      <c r="AL2608">
        <v>3.8300000000000001E-2</v>
      </c>
      <c r="AM2608">
        <v>0.90700000000000003</v>
      </c>
      <c r="AN2608">
        <v>0.86529999999999996</v>
      </c>
      <c r="AO2608">
        <f>Data[[#This Row],[labeller_confidence_score]]-Data[[#This Row],[cytodiffusion_classification_confidence]]</f>
        <v>-4.170000000000007E-2</v>
      </c>
    </row>
    <row r="2609" spans="1:41" x14ac:dyDescent="0.3">
      <c r="A2609" t="s">
        <v>2682</v>
      </c>
      <c r="B2609" t="s">
        <v>60</v>
      </c>
      <c r="C2609">
        <v>0</v>
      </c>
      <c r="D2609" t="s">
        <v>50</v>
      </c>
      <c r="E2609">
        <v>17.440000000000001</v>
      </c>
      <c r="F2609">
        <v>69.8</v>
      </c>
      <c r="G2609">
        <v>0.47699999999999998</v>
      </c>
      <c r="H2609">
        <v>0.27500000000000002</v>
      </c>
      <c r="I2609">
        <f>Data[[#This Row],[nucleus_area_pct]]/Data[[#This Row],[cytoplasm_ratio]]</f>
        <v>253.81818181818178</v>
      </c>
      <c r="J2609">
        <v>0.71299999999999997</v>
      </c>
      <c r="K2609">
        <v>0.45600000000000002</v>
      </c>
      <c r="L2609">
        <v>1.36</v>
      </c>
      <c r="M2609">
        <v>1.2</v>
      </c>
      <c r="N2609">
        <v>0.81599999999999995</v>
      </c>
      <c r="O2609">
        <v>657</v>
      </c>
      <c r="P2609">
        <v>103</v>
      </c>
      <c r="Q2609">
        <v>209</v>
      </c>
      <c r="R2609">
        <v>148</v>
      </c>
      <c r="S2609">
        <v>188</v>
      </c>
      <c r="T2609">
        <f>(Data[[#This Row],[mean_r]]/256)*100</f>
        <v>81.640625</v>
      </c>
      <c r="U2609">
        <f>(Data[[#This Row],[mean_g]]/256)*100</f>
        <v>57.8125</v>
      </c>
      <c r="V2609">
        <f>(Data[[#This Row],[mean_b]]/256)*100</f>
        <v>73.4375</v>
      </c>
      <c r="W2609">
        <v>0.59099999999999997</v>
      </c>
      <c r="X2609" t="s">
        <v>51</v>
      </c>
      <c r="Y2609" t="s">
        <v>45</v>
      </c>
      <c r="Z2609">
        <v>6357</v>
      </c>
      <c r="AA2609">
        <v>4.72</v>
      </c>
      <c r="AB2609">
        <v>10.9</v>
      </c>
      <c r="AC2609">
        <v>40.200000000000003</v>
      </c>
      <c r="AD2609">
        <v>216258</v>
      </c>
      <c r="AE2609">
        <v>104</v>
      </c>
      <c r="AF2609">
        <v>32.9</v>
      </c>
      <c r="AG2609" t="s">
        <v>64</v>
      </c>
      <c r="AH2609" t="s">
        <v>47</v>
      </c>
      <c r="AI2609" t="s">
        <v>56</v>
      </c>
      <c r="AJ2609">
        <v>60</v>
      </c>
      <c r="AK2609">
        <v>360</v>
      </c>
      <c r="AL2609">
        <v>0.18959999999999999</v>
      </c>
      <c r="AM2609">
        <v>0.82709999999999995</v>
      </c>
      <c r="AN2609">
        <v>0.89200000000000002</v>
      </c>
      <c r="AO2609">
        <f>Data[[#This Row],[labeller_confidence_score]]-Data[[#This Row],[cytodiffusion_classification_confidence]]</f>
        <v>6.4900000000000069E-2</v>
      </c>
    </row>
    <row r="2610" spans="1:41" x14ac:dyDescent="0.3">
      <c r="A2610" t="s">
        <v>2683</v>
      </c>
      <c r="B2610" t="s">
        <v>110</v>
      </c>
      <c r="C2610">
        <v>1</v>
      </c>
      <c r="D2610" t="s">
        <v>104</v>
      </c>
      <c r="E2610">
        <v>8.58</v>
      </c>
      <c r="F2610">
        <v>0</v>
      </c>
      <c r="G2610">
        <v>0</v>
      </c>
      <c r="H2610">
        <v>1</v>
      </c>
      <c r="I2610">
        <f>Data[[#This Row],[nucleus_area_pct]]/Data[[#This Row],[cytoplasm_ratio]]</f>
        <v>0</v>
      </c>
      <c r="J2610">
        <v>0.81699999999999995</v>
      </c>
      <c r="K2610">
        <v>0.14099999999999999</v>
      </c>
      <c r="L2610">
        <v>0.9</v>
      </c>
      <c r="M2610">
        <v>1</v>
      </c>
      <c r="N2610">
        <v>0.92800000000000005</v>
      </c>
      <c r="O2610">
        <v>196</v>
      </c>
      <c r="P2610">
        <v>56</v>
      </c>
      <c r="Q2610">
        <v>206</v>
      </c>
      <c r="R2610">
        <v>120</v>
      </c>
      <c r="S2610">
        <v>131</v>
      </c>
      <c r="T2610">
        <f>(Data[[#This Row],[mean_r]]/256)*100</f>
        <v>80.46875</v>
      </c>
      <c r="U2610">
        <f>(Data[[#This Row],[mean_g]]/256)*100</f>
        <v>46.875</v>
      </c>
      <c r="V2610">
        <f>(Data[[#This Row],[mean_b]]/256)*100</f>
        <v>51.171875</v>
      </c>
      <c r="W2610">
        <v>0.43</v>
      </c>
      <c r="X2610" t="s">
        <v>39</v>
      </c>
      <c r="Y2610" t="s">
        <v>45</v>
      </c>
      <c r="Z2610">
        <v>8384</v>
      </c>
      <c r="AA2610">
        <v>5.56</v>
      </c>
      <c r="AB2610">
        <v>12.6</v>
      </c>
      <c r="AC2610">
        <v>41.4</v>
      </c>
      <c r="AD2610">
        <v>149671</v>
      </c>
      <c r="AE2610">
        <v>77.599999999999994</v>
      </c>
      <c r="AF2610">
        <v>34.5</v>
      </c>
      <c r="AG2610" t="s">
        <v>41</v>
      </c>
      <c r="AH2610" t="s">
        <v>42</v>
      </c>
      <c r="AI2610" t="s">
        <v>56</v>
      </c>
      <c r="AJ2610">
        <v>60</v>
      </c>
      <c r="AK2610">
        <v>360</v>
      </c>
      <c r="AL2610">
        <v>1</v>
      </c>
      <c r="AM2610">
        <v>0.7591</v>
      </c>
      <c r="AN2610">
        <v>0.76670000000000005</v>
      </c>
      <c r="AO2610">
        <f>Data[[#This Row],[labeller_confidence_score]]-Data[[#This Row],[cytodiffusion_classification_confidence]]</f>
        <v>7.6000000000000512E-3</v>
      </c>
    </row>
    <row r="2611" spans="1:41" x14ac:dyDescent="0.3">
      <c r="A2611" t="s">
        <v>2684</v>
      </c>
      <c r="B2611" t="s">
        <v>62</v>
      </c>
      <c r="C2611">
        <v>0</v>
      </c>
      <c r="D2611" t="s">
        <v>50</v>
      </c>
      <c r="E2611">
        <v>8.8699999999999992</v>
      </c>
      <c r="F2611">
        <v>81.8</v>
      </c>
      <c r="G2611">
        <v>0.74199999999999999</v>
      </c>
      <c r="H2611">
        <v>0.23799999999999999</v>
      </c>
      <c r="I2611">
        <f>Data[[#This Row],[nucleus_area_pct]]/Data[[#This Row],[cytoplasm_ratio]]</f>
        <v>343.69747899159665</v>
      </c>
      <c r="J2611">
        <v>0.83499999999999996</v>
      </c>
      <c r="K2611">
        <v>0.27400000000000002</v>
      </c>
      <c r="L2611">
        <v>0.84</v>
      </c>
      <c r="M2611">
        <v>1.2</v>
      </c>
      <c r="N2611">
        <v>0.93600000000000005</v>
      </c>
      <c r="O2611">
        <v>313</v>
      </c>
      <c r="P2611">
        <v>56</v>
      </c>
      <c r="Q2611">
        <v>207</v>
      </c>
      <c r="R2611">
        <v>139</v>
      </c>
      <c r="S2611">
        <v>183</v>
      </c>
      <c r="T2611">
        <f>(Data[[#This Row],[mean_r]]/256)*100</f>
        <v>80.859375</v>
      </c>
      <c r="U2611">
        <f>(Data[[#This Row],[mean_g]]/256)*100</f>
        <v>54.296875</v>
      </c>
      <c r="V2611">
        <f>(Data[[#This Row],[mean_b]]/256)*100</f>
        <v>71.484375</v>
      </c>
      <c r="W2611">
        <v>0.70199999999999996</v>
      </c>
      <c r="X2611" t="s">
        <v>51</v>
      </c>
      <c r="Y2611" t="s">
        <v>40</v>
      </c>
      <c r="Z2611">
        <v>10794</v>
      </c>
      <c r="AA2611">
        <v>5.14</v>
      </c>
      <c r="AB2611">
        <v>15.9</v>
      </c>
      <c r="AC2611">
        <v>39.799999999999997</v>
      </c>
      <c r="AD2611">
        <v>163204</v>
      </c>
      <c r="AE2611">
        <v>71.5</v>
      </c>
      <c r="AF2611">
        <v>33</v>
      </c>
      <c r="AG2611" t="s">
        <v>64</v>
      </c>
      <c r="AH2611" t="s">
        <v>68</v>
      </c>
      <c r="AI2611" t="s">
        <v>52</v>
      </c>
      <c r="AJ2611">
        <v>60</v>
      </c>
      <c r="AK2611">
        <v>360</v>
      </c>
      <c r="AL2611">
        <v>0.15329999999999999</v>
      </c>
      <c r="AM2611">
        <v>0.89019999999999999</v>
      </c>
      <c r="AN2611">
        <v>0.84319999999999995</v>
      </c>
      <c r="AO2611">
        <f>Data[[#This Row],[labeller_confidence_score]]-Data[[#This Row],[cytodiffusion_classification_confidence]]</f>
        <v>-4.7000000000000042E-2</v>
      </c>
    </row>
    <row r="2612" spans="1:41" x14ac:dyDescent="0.3">
      <c r="A2612" t="s">
        <v>2685</v>
      </c>
      <c r="B2612" t="s">
        <v>49</v>
      </c>
      <c r="C2612">
        <v>0</v>
      </c>
      <c r="D2612" t="s">
        <v>50</v>
      </c>
      <c r="E2612">
        <v>11.66</v>
      </c>
      <c r="F2612">
        <v>54.4</v>
      </c>
      <c r="G2612">
        <v>0.50900000000000001</v>
      </c>
      <c r="H2612">
        <v>0.504</v>
      </c>
      <c r="I2612">
        <f>Data[[#This Row],[nucleus_area_pct]]/Data[[#This Row],[cytoplasm_ratio]]</f>
        <v>107.93650793650794</v>
      </c>
      <c r="J2612">
        <v>0.73699999999999999</v>
      </c>
      <c r="K2612">
        <v>0.33600000000000002</v>
      </c>
      <c r="L2612">
        <v>2.85</v>
      </c>
      <c r="M2612">
        <v>4.2</v>
      </c>
      <c r="N2612">
        <v>0.79500000000000004</v>
      </c>
      <c r="O2612">
        <v>443</v>
      </c>
      <c r="P2612">
        <v>87</v>
      </c>
      <c r="Q2612">
        <v>208</v>
      </c>
      <c r="R2612">
        <v>176</v>
      </c>
      <c r="S2612">
        <v>210</v>
      </c>
      <c r="T2612">
        <f>(Data[[#This Row],[mean_r]]/256)*100</f>
        <v>81.25</v>
      </c>
      <c r="U2612">
        <f>(Data[[#This Row],[mean_g]]/256)*100</f>
        <v>68.75</v>
      </c>
      <c r="V2612">
        <f>(Data[[#This Row],[mean_b]]/256)*100</f>
        <v>82.03125</v>
      </c>
      <c r="W2612">
        <v>0.72199999999999998</v>
      </c>
      <c r="X2612" t="s">
        <v>63</v>
      </c>
      <c r="Y2612" t="s">
        <v>40</v>
      </c>
      <c r="Z2612">
        <v>6957</v>
      </c>
      <c r="AA2612">
        <v>5.0599999999999996</v>
      </c>
      <c r="AB2612">
        <v>13.3</v>
      </c>
      <c r="AC2612">
        <v>40.799999999999997</v>
      </c>
      <c r="AD2612">
        <v>260953</v>
      </c>
      <c r="AE2612">
        <v>99.9</v>
      </c>
      <c r="AF2612">
        <v>35</v>
      </c>
      <c r="AG2612" t="s">
        <v>46</v>
      </c>
      <c r="AH2612" t="s">
        <v>42</v>
      </c>
      <c r="AI2612" t="s">
        <v>56</v>
      </c>
      <c r="AJ2612">
        <v>100</v>
      </c>
      <c r="AK2612">
        <v>512</v>
      </c>
      <c r="AL2612">
        <v>7.7399999999999997E-2</v>
      </c>
      <c r="AM2612">
        <v>1</v>
      </c>
      <c r="AN2612">
        <v>0.86660000000000004</v>
      </c>
      <c r="AO2612">
        <f>Data[[#This Row],[labeller_confidence_score]]-Data[[#This Row],[cytodiffusion_classification_confidence]]</f>
        <v>-0.13339999999999996</v>
      </c>
    </row>
    <row r="2613" spans="1:41" x14ac:dyDescent="0.3">
      <c r="A2613" t="s">
        <v>2686</v>
      </c>
      <c r="B2613" t="s">
        <v>62</v>
      </c>
      <c r="C2613">
        <v>0</v>
      </c>
      <c r="D2613" t="s">
        <v>50</v>
      </c>
      <c r="E2613">
        <v>8.6300000000000008</v>
      </c>
      <c r="F2613">
        <v>81.2</v>
      </c>
      <c r="G2613">
        <v>0.751</v>
      </c>
      <c r="H2613">
        <v>0.216</v>
      </c>
      <c r="I2613">
        <f>Data[[#This Row],[nucleus_area_pct]]/Data[[#This Row],[cytoplasm_ratio]]</f>
        <v>375.92592592592592</v>
      </c>
      <c r="J2613">
        <v>0.81100000000000005</v>
      </c>
      <c r="K2613">
        <v>0.223</v>
      </c>
      <c r="L2613">
        <v>1.02</v>
      </c>
      <c r="M2613">
        <v>1.1000000000000001</v>
      </c>
      <c r="N2613">
        <v>0.95499999999999996</v>
      </c>
      <c r="O2613">
        <v>273</v>
      </c>
      <c r="P2613">
        <v>44</v>
      </c>
      <c r="Q2613">
        <v>182</v>
      </c>
      <c r="R2613">
        <v>168</v>
      </c>
      <c r="S2613">
        <v>193</v>
      </c>
      <c r="T2613">
        <f>(Data[[#This Row],[mean_r]]/256)*100</f>
        <v>71.09375</v>
      </c>
      <c r="U2613">
        <f>(Data[[#This Row],[mean_g]]/256)*100</f>
        <v>65.625</v>
      </c>
      <c r="V2613">
        <f>(Data[[#This Row],[mean_b]]/256)*100</f>
        <v>75.390625</v>
      </c>
      <c r="W2613">
        <v>0.82499999999999996</v>
      </c>
      <c r="X2613" t="s">
        <v>51</v>
      </c>
      <c r="Y2613" t="s">
        <v>45</v>
      </c>
      <c r="Z2613">
        <v>9241</v>
      </c>
      <c r="AA2613">
        <v>4.1500000000000004</v>
      </c>
      <c r="AB2613">
        <v>13</v>
      </c>
      <c r="AC2613">
        <v>35.200000000000003</v>
      </c>
      <c r="AD2613">
        <v>205672</v>
      </c>
      <c r="AE2613">
        <v>95.8</v>
      </c>
      <c r="AF2613">
        <v>33.9</v>
      </c>
      <c r="AG2613" t="s">
        <v>46</v>
      </c>
      <c r="AH2613" t="s">
        <v>47</v>
      </c>
      <c r="AI2613" t="s">
        <v>56</v>
      </c>
      <c r="AJ2613">
        <v>60</v>
      </c>
      <c r="AK2613">
        <v>224</v>
      </c>
      <c r="AL2613">
        <v>3.9399999999999998E-2</v>
      </c>
      <c r="AM2613">
        <v>0.94079999999999997</v>
      </c>
      <c r="AN2613">
        <v>0.94810000000000005</v>
      </c>
      <c r="AO2613">
        <f>Data[[#This Row],[labeller_confidence_score]]-Data[[#This Row],[cytodiffusion_classification_confidence]]</f>
        <v>7.3000000000000842E-3</v>
      </c>
    </row>
    <row r="2614" spans="1:41" x14ac:dyDescent="0.3">
      <c r="A2614" t="s">
        <v>2687</v>
      </c>
      <c r="B2614" t="s">
        <v>62</v>
      </c>
      <c r="C2614">
        <v>0</v>
      </c>
      <c r="D2614" t="s">
        <v>50</v>
      </c>
      <c r="E2614">
        <v>8.6</v>
      </c>
      <c r="F2614">
        <v>78.3</v>
      </c>
      <c r="G2614">
        <v>0.73699999999999999</v>
      </c>
      <c r="H2614">
        <v>0.19800000000000001</v>
      </c>
      <c r="I2614">
        <f>Data[[#This Row],[nucleus_area_pct]]/Data[[#This Row],[cytoplasm_ratio]]</f>
        <v>395.45454545454544</v>
      </c>
      <c r="J2614">
        <v>0.90200000000000002</v>
      </c>
      <c r="K2614">
        <v>0.20100000000000001</v>
      </c>
      <c r="L2614">
        <v>0.87</v>
      </c>
      <c r="M2614">
        <v>1</v>
      </c>
      <c r="N2614">
        <v>0.92600000000000005</v>
      </c>
      <c r="O2614">
        <v>285</v>
      </c>
      <c r="P2614">
        <v>73</v>
      </c>
      <c r="Q2614">
        <v>192</v>
      </c>
      <c r="R2614">
        <v>153</v>
      </c>
      <c r="S2614">
        <v>204</v>
      </c>
      <c r="T2614">
        <f>(Data[[#This Row],[mean_r]]/256)*100</f>
        <v>75</v>
      </c>
      <c r="U2614">
        <f>(Data[[#This Row],[mean_g]]/256)*100</f>
        <v>59.765625</v>
      </c>
      <c r="V2614">
        <f>(Data[[#This Row],[mean_b]]/256)*100</f>
        <v>79.6875</v>
      </c>
      <c r="W2614">
        <v>0.67800000000000005</v>
      </c>
      <c r="X2614" t="s">
        <v>39</v>
      </c>
      <c r="Y2614" t="s">
        <v>45</v>
      </c>
      <c r="Z2614">
        <v>11820</v>
      </c>
      <c r="AA2614">
        <v>3.14</v>
      </c>
      <c r="AB2614">
        <v>13.2</v>
      </c>
      <c r="AC2614">
        <v>40.5</v>
      </c>
      <c r="AD2614">
        <v>173045</v>
      </c>
      <c r="AE2614">
        <v>86.5</v>
      </c>
      <c r="AF2614">
        <v>32.299999999999997</v>
      </c>
      <c r="AG2614" t="s">
        <v>64</v>
      </c>
      <c r="AH2614" t="s">
        <v>42</v>
      </c>
      <c r="AI2614" t="s">
        <v>56</v>
      </c>
      <c r="AJ2614">
        <v>60</v>
      </c>
      <c r="AK2614">
        <v>360</v>
      </c>
      <c r="AL2614">
        <v>0.1123</v>
      </c>
      <c r="AM2614">
        <v>0.92279999999999995</v>
      </c>
      <c r="AN2614">
        <v>0.98319999999999996</v>
      </c>
      <c r="AO2614">
        <f>Data[[#This Row],[labeller_confidence_score]]-Data[[#This Row],[cytodiffusion_classification_confidence]]</f>
        <v>6.0400000000000009E-2</v>
      </c>
    </row>
    <row r="2615" spans="1:41" x14ac:dyDescent="0.3">
      <c r="A2615" t="s">
        <v>2688</v>
      </c>
      <c r="B2615" t="s">
        <v>54</v>
      </c>
      <c r="C2615">
        <v>0</v>
      </c>
      <c r="D2615" t="s">
        <v>54</v>
      </c>
      <c r="E2615">
        <v>7.83</v>
      </c>
      <c r="F2615">
        <v>0</v>
      </c>
      <c r="G2615">
        <v>0</v>
      </c>
      <c r="H2615">
        <v>1</v>
      </c>
      <c r="I2615">
        <f>Data[[#This Row],[nucleus_area_pct]]/Data[[#This Row],[cytoplasm_ratio]]</f>
        <v>0</v>
      </c>
      <c r="J2615">
        <v>0.871</v>
      </c>
      <c r="K2615">
        <v>0.17799999999999999</v>
      </c>
      <c r="L2615">
        <v>0.77</v>
      </c>
      <c r="M2615">
        <v>1</v>
      </c>
      <c r="N2615">
        <v>0.96399999999999997</v>
      </c>
      <c r="O2615">
        <v>198</v>
      </c>
      <c r="P2615">
        <v>45</v>
      </c>
      <c r="Q2615">
        <v>227</v>
      </c>
      <c r="R2615">
        <v>116</v>
      </c>
      <c r="S2615">
        <v>102</v>
      </c>
      <c r="T2615">
        <f>(Data[[#This Row],[mean_r]]/256)*100</f>
        <v>88.671875</v>
      </c>
      <c r="U2615">
        <f>(Data[[#This Row],[mean_g]]/256)*100</f>
        <v>45.3125</v>
      </c>
      <c r="V2615">
        <f>(Data[[#This Row],[mean_b]]/256)*100</f>
        <v>39.84375</v>
      </c>
      <c r="W2615">
        <v>0.46100000000000002</v>
      </c>
      <c r="X2615" t="s">
        <v>63</v>
      </c>
      <c r="Y2615" t="s">
        <v>45</v>
      </c>
      <c r="Z2615">
        <v>7593</v>
      </c>
      <c r="AA2615">
        <v>4.32</v>
      </c>
      <c r="AB2615">
        <v>11.9</v>
      </c>
      <c r="AC2615">
        <v>39.9</v>
      </c>
      <c r="AD2615">
        <v>227817</v>
      </c>
      <c r="AE2615">
        <v>91.5</v>
      </c>
      <c r="AF2615">
        <v>31.9</v>
      </c>
      <c r="AG2615" t="s">
        <v>41</v>
      </c>
      <c r="AH2615" t="s">
        <v>47</v>
      </c>
      <c r="AI2615" t="s">
        <v>56</v>
      </c>
      <c r="AJ2615">
        <v>100</v>
      </c>
      <c r="AK2615">
        <v>256</v>
      </c>
      <c r="AL2615">
        <v>6.1800000000000001E-2</v>
      </c>
      <c r="AM2615">
        <v>0.90790000000000004</v>
      </c>
      <c r="AN2615">
        <v>0.98399999999999999</v>
      </c>
      <c r="AO2615">
        <f>Data[[#This Row],[labeller_confidence_score]]-Data[[#This Row],[cytodiffusion_classification_confidence]]</f>
        <v>7.6099999999999945E-2</v>
      </c>
    </row>
    <row r="2616" spans="1:41" x14ac:dyDescent="0.3">
      <c r="A2616" t="s">
        <v>2689</v>
      </c>
      <c r="B2616" t="s">
        <v>180</v>
      </c>
      <c r="C2616">
        <v>1</v>
      </c>
      <c r="D2616" t="s">
        <v>181</v>
      </c>
      <c r="E2616">
        <v>7.31</v>
      </c>
      <c r="F2616">
        <v>0</v>
      </c>
      <c r="G2616">
        <v>0</v>
      </c>
      <c r="H2616">
        <v>1</v>
      </c>
      <c r="I2616">
        <f>Data[[#This Row],[nucleus_area_pct]]/Data[[#This Row],[cytoplasm_ratio]]</f>
        <v>0</v>
      </c>
      <c r="J2616">
        <v>0.29799999999999999</v>
      </c>
      <c r="K2616">
        <v>0.89700000000000002</v>
      </c>
      <c r="L2616">
        <v>0.74</v>
      </c>
      <c r="M2616">
        <v>1</v>
      </c>
      <c r="N2616">
        <v>0.93100000000000005</v>
      </c>
      <c r="O2616">
        <v>175</v>
      </c>
      <c r="P2616">
        <v>80</v>
      </c>
      <c r="Q2616">
        <v>221</v>
      </c>
      <c r="R2616">
        <v>116</v>
      </c>
      <c r="S2616">
        <v>130</v>
      </c>
      <c r="T2616">
        <f>(Data[[#This Row],[mean_r]]/256)*100</f>
        <v>86.328125</v>
      </c>
      <c r="U2616">
        <f>(Data[[#This Row],[mean_g]]/256)*100</f>
        <v>45.3125</v>
      </c>
      <c r="V2616">
        <f>(Data[[#This Row],[mean_b]]/256)*100</f>
        <v>50.78125</v>
      </c>
      <c r="W2616">
        <v>0.47699999999999998</v>
      </c>
      <c r="X2616" t="s">
        <v>63</v>
      </c>
      <c r="Y2616" t="s">
        <v>40</v>
      </c>
      <c r="Z2616">
        <v>10251</v>
      </c>
      <c r="AA2616">
        <v>5.76</v>
      </c>
      <c r="AB2616">
        <v>15.9</v>
      </c>
      <c r="AC2616">
        <v>46</v>
      </c>
      <c r="AD2616">
        <v>223841</v>
      </c>
      <c r="AE2616">
        <v>79.7</v>
      </c>
      <c r="AF2616">
        <v>35.4</v>
      </c>
      <c r="AG2616" t="s">
        <v>41</v>
      </c>
      <c r="AH2616" t="s">
        <v>68</v>
      </c>
      <c r="AI2616" t="s">
        <v>43</v>
      </c>
      <c r="AJ2616">
        <v>100</v>
      </c>
      <c r="AK2616">
        <v>224</v>
      </c>
      <c r="AL2616">
        <v>0.60840000000000005</v>
      </c>
      <c r="AM2616">
        <v>0.91400000000000003</v>
      </c>
      <c r="AN2616">
        <v>0.75160000000000005</v>
      </c>
      <c r="AO2616">
        <f>Data[[#This Row],[labeller_confidence_score]]-Data[[#This Row],[cytodiffusion_classification_confidence]]</f>
        <v>-0.16239999999999999</v>
      </c>
    </row>
    <row r="2617" spans="1:41" x14ac:dyDescent="0.3">
      <c r="A2617" t="s">
        <v>2690</v>
      </c>
      <c r="B2617" t="s">
        <v>110</v>
      </c>
      <c r="C2617">
        <v>1</v>
      </c>
      <c r="D2617" t="s">
        <v>104</v>
      </c>
      <c r="E2617">
        <v>9.11</v>
      </c>
      <c r="F2617">
        <v>0</v>
      </c>
      <c r="G2617">
        <v>0</v>
      </c>
      <c r="H2617">
        <v>1</v>
      </c>
      <c r="I2617">
        <f>Data[[#This Row],[nucleus_area_pct]]/Data[[#This Row],[cytoplasm_ratio]]</f>
        <v>0</v>
      </c>
      <c r="J2617">
        <v>0.875</v>
      </c>
      <c r="K2617">
        <v>0.25800000000000001</v>
      </c>
      <c r="L2617">
        <v>0.72</v>
      </c>
      <c r="M2617">
        <v>1</v>
      </c>
      <c r="N2617">
        <v>0.88200000000000001</v>
      </c>
      <c r="O2617">
        <v>225</v>
      </c>
      <c r="P2617">
        <v>40</v>
      </c>
      <c r="Q2617">
        <v>234</v>
      </c>
      <c r="R2617">
        <v>132</v>
      </c>
      <c r="S2617">
        <v>131</v>
      </c>
      <c r="T2617">
        <f>(Data[[#This Row],[mean_r]]/256)*100</f>
        <v>91.40625</v>
      </c>
      <c r="U2617">
        <f>(Data[[#This Row],[mean_g]]/256)*100</f>
        <v>51.5625</v>
      </c>
      <c r="V2617">
        <f>(Data[[#This Row],[mean_b]]/256)*100</f>
        <v>51.171875</v>
      </c>
      <c r="W2617">
        <v>0.50800000000000001</v>
      </c>
      <c r="X2617" t="s">
        <v>63</v>
      </c>
      <c r="Y2617" t="s">
        <v>45</v>
      </c>
      <c r="Z2617">
        <v>4137</v>
      </c>
      <c r="AA2617">
        <v>6</v>
      </c>
      <c r="AB2617">
        <v>10</v>
      </c>
      <c r="AC2617">
        <v>37.299999999999997</v>
      </c>
      <c r="AD2617">
        <v>175938</v>
      </c>
      <c r="AE2617">
        <v>95.4</v>
      </c>
      <c r="AF2617">
        <v>31.8</v>
      </c>
      <c r="AG2617" t="s">
        <v>46</v>
      </c>
      <c r="AH2617" t="s">
        <v>47</v>
      </c>
      <c r="AI2617" t="s">
        <v>52</v>
      </c>
      <c r="AJ2617">
        <v>60</v>
      </c>
      <c r="AK2617">
        <v>224</v>
      </c>
      <c r="AL2617">
        <v>0.83</v>
      </c>
      <c r="AM2617">
        <v>0.72240000000000004</v>
      </c>
      <c r="AN2617">
        <v>0.62129999999999996</v>
      </c>
      <c r="AO2617">
        <f>Data[[#This Row],[labeller_confidence_score]]-Data[[#This Row],[cytodiffusion_classification_confidence]]</f>
        <v>-0.10110000000000008</v>
      </c>
    </row>
    <row r="2618" spans="1:41" x14ac:dyDescent="0.3">
      <c r="A2618" t="s">
        <v>2691</v>
      </c>
      <c r="B2618" t="s">
        <v>62</v>
      </c>
      <c r="C2618">
        <v>0</v>
      </c>
      <c r="D2618" t="s">
        <v>50</v>
      </c>
      <c r="E2618">
        <v>9.4700000000000006</v>
      </c>
      <c r="F2618">
        <v>82.3</v>
      </c>
      <c r="G2618">
        <v>0.69599999999999995</v>
      </c>
      <c r="H2618">
        <v>0.184</v>
      </c>
      <c r="I2618">
        <f>Data[[#This Row],[nucleus_area_pct]]/Data[[#This Row],[cytoplasm_ratio]]</f>
        <v>447.28260869565219</v>
      </c>
      <c r="J2618">
        <v>0.95</v>
      </c>
      <c r="K2618">
        <v>0.17599999999999999</v>
      </c>
      <c r="L2618">
        <v>1.1100000000000001</v>
      </c>
      <c r="M2618">
        <v>1</v>
      </c>
      <c r="N2618">
        <v>0.90900000000000003</v>
      </c>
      <c r="O2618">
        <v>307</v>
      </c>
      <c r="P2618">
        <v>64</v>
      </c>
      <c r="Q2618">
        <v>215</v>
      </c>
      <c r="R2618">
        <v>151</v>
      </c>
      <c r="S2618">
        <v>201</v>
      </c>
      <c r="T2618">
        <f>(Data[[#This Row],[mean_r]]/256)*100</f>
        <v>83.984375</v>
      </c>
      <c r="U2618">
        <f>(Data[[#This Row],[mean_g]]/256)*100</f>
        <v>58.984375</v>
      </c>
      <c r="V2618">
        <f>(Data[[#This Row],[mean_b]]/256)*100</f>
        <v>78.515625</v>
      </c>
      <c r="W2618">
        <v>0.77</v>
      </c>
      <c r="X2618" t="s">
        <v>51</v>
      </c>
      <c r="Y2618" t="s">
        <v>45</v>
      </c>
      <c r="Z2618">
        <v>6704</v>
      </c>
      <c r="AA2618">
        <v>3.97</v>
      </c>
      <c r="AB2618">
        <v>15.7</v>
      </c>
      <c r="AC2618">
        <v>39.6</v>
      </c>
      <c r="AD2618">
        <v>255793</v>
      </c>
      <c r="AE2618">
        <v>97.1</v>
      </c>
      <c r="AF2618">
        <v>35.9</v>
      </c>
      <c r="AG2618" t="s">
        <v>64</v>
      </c>
      <c r="AH2618" t="s">
        <v>42</v>
      </c>
      <c r="AI2618" t="s">
        <v>56</v>
      </c>
      <c r="AJ2618">
        <v>60</v>
      </c>
      <c r="AK2618">
        <v>512</v>
      </c>
      <c r="AL2618">
        <v>7.3800000000000004E-2</v>
      </c>
      <c r="AM2618">
        <v>0.90080000000000005</v>
      </c>
      <c r="AN2618">
        <v>0.99229999999999996</v>
      </c>
      <c r="AO2618">
        <f>Data[[#This Row],[labeller_confidence_score]]-Data[[#This Row],[cytodiffusion_classification_confidence]]</f>
        <v>9.1499999999999915E-2</v>
      </c>
    </row>
    <row r="2619" spans="1:41" x14ac:dyDescent="0.3">
      <c r="A2619" t="s">
        <v>2692</v>
      </c>
      <c r="B2619" t="s">
        <v>54</v>
      </c>
      <c r="C2619">
        <v>0</v>
      </c>
      <c r="D2619" t="s">
        <v>54</v>
      </c>
      <c r="E2619">
        <v>8.25</v>
      </c>
      <c r="F2619">
        <v>0</v>
      </c>
      <c r="G2619">
        <v>0</v>
      </c>
      <c r="H2619">
        <v>1</v>
      </c>
      <c r="I2619">
        <f>Data[[#This Row],[nucleus_area_pct]]/Data[[#This Row],[cytoplasm_ratio]]</f>
        <v>0</v>
      </c>
      <c r="J2619">
        <v>0.93300000000000005</v>
      </c>
      <c r="K2619">
        <v>0.23300000000000001</v>
      </c>
      <c r="L2619">
        <v>0</v>
      </c>
      <c r="M2619">
        <v>1</v>
      </c>
      <c r="N2619">
        <v>0.97699999999999998</v>
      </c>
      <c r="O2619">
        <v>205</v>
      </c>
      <c r="P2619">
        <v>40</v>
      </c>
      <c r="Q2619">
        <v>220</v>
      </c>
      <c r="R2619">
        <v>134</v>
      </c>
      <c r="S2619">
        <v>128</v>
      </c>
      <c r="T2619">
        <f>(Data[[#This Row],[mean_r]]/256)*100</f>
        <v>85.9375</v>
      </c>
      <c r="U2619">
        <f>(Data[[#This Row],[mean_g]]/256)*100</f>
        <v>52.34375</v>
      </c>
      <c r="V2619">
        <f>(Data[[#This Row],[mean_b]]/256)*100</f>
        <v>50</v>
      </c>
      <c r="W2619">
        <v>0.48899999999999999</v>
      </c>
      <c r="X2619" t="s">
        <v>63</v>
      </c>
      <c r="Y2619" t="s">
        <v>40</v>
      </c>
      <c r="Z2619">
        <v>7100</v>
      </c>
      <c r="AA2619">
        <v>4.74</v>
      </c>
      <c r="AB2619">
        <v>8.4</v>
      </c>
      <c r="AC2619">
        <v>40.200000000000003</v>
      </c>
      <c r="AD2619">
        <v>230875</v>
      </c>
      <c r="AE2619">
        <v>99.7</v>
      </c>
      <c r="AF2619">
        <v>36.1</v>
      </c>
      <c r="AG2619" t="s">
        <v>46</v>
      </c>
      <c r="AH2619" t="s">
        <v>42</v>
      </c>
      <c r="AI2619" t="s">
        <v>52</v>
      </c>
      <c r="AJ2619">
        <v>100</v>
      </c>
      <c r="AK2619">
        <v>224</v>
      </c>
      <c r="AL2619">
        <v>3.27E-2</v>
      </c>
      <c r="AM2619">
        <v>0.86270000000000002</v>
      </c>
      <c r="AN2619">
        <v>0.88549999999999995</v>
      </c>
      <c r="AO2619">
        <f>Data[[#This Row],[labeller_confidence_score]]-Data[[#This Row],[cytodiffusion_classification_confidence]]</f>
        <v>2.2799999999999931E-2</v>
      </c>
    </row>
    <row r="2620" spans="1:41" x14ac:dyDescent="0.3">
      <c r="A2620" t="s">
        <v>2693</v>
      </c>
      <c r="B2620" t="s">
        <v>49</v>
      </c>
      <c r="C2620">
        <v>0</v>
      </c>
      <c r="D2620" t="s">
        <v>50</v>
      </c>
      <c r="E2620">
        <v>12.62</v>
      </c>
      <c r="F2620">
        <v>58.7</v>
      </c>
      <c r="G2620">
        <v>0.48899999999999999</v>
      </c>
      <c r="H2620">
        <v>0.48699999999999999</v>
      </c>
      <c r="I2620">
        <f>Data[[#This Row],[nucleus_area_pct]]/Data[[#This Row],[cytoplasm_ratio]]</f>
        <v>120.53388090349077</v>
      </c>
      <c r="J2620">
        <v>0.84799999999999998</v>
      </c>
      <c r="K2620">
        <v>0.372</v>
      </c>
      <c r="L2620">
        <v>4.2</v>
      </c>
      <c r="M2620">
        <v>3.5</v>
      </c>
      <c r="N2620">
        <v>0.877</v>
      </c>
      <c r="O2620">
        <v>434</v>
      </c>
      <c r="P2620">
        <v>76</v>
      </c>
      <c r="Q2620">
        <v>184</v>
      </c>
      <c r="R2620">
        <v>165</v>
      </c>
      <c r="S2620">
        <v>173</v>
      </c>
      <c r="T2620">
        <f>(Data[[#This Row],[mean_r]]/256)*100</f>
        <v>71.875</v>
      </c>
      <c r="U2620">
        <f>(Data[[#This Row],[mean_g]]/256)*100</f>
        <v>64.453125</v>
      </c>
      <c r="V2620">
        <f>(Data[[#This Row],[mean_b]]/256)*100</f>
        <v>67.578125</v>
      </c>
      <c r="W2620">
        <v>0.59099999999999997</v>
      </c>
      <c r="X2620" t="s">
        <v>63</v>
      </c>
      <c r="Y2620" t="s">
        <v>40</v>
      </c>
      <c r="Z2620">
        <v>11360</v>
      </c>
      <c r="AA2620">
        <v>4.82</v>
      </c>
      <c r="AB2620">
        <v>12.7</v>
      </c>
      <c r="AC2620">
        <v>38.299999999999997</v>
      </c>
      <c r="AD2620">
        <v>224708</v>
      </c>
      <c r="AE2620">
        <v>87</v>
      </c>
      <c r="AF2620">
        <v>33.9</v>
      </c>
      <c r="AG2620" t="s">
        <v>46</v>
      </c>
      <c r="AH2620" t="s">
        <v>68</v>
      </c>
      <c r="AI2620" t="s">
        <v>52</v>
      </c>
      <c r="AJ2620">
        <v>40</v>
      </c>
      <c r="AK2620">
        <v>224</v>
      </c>
      <c r="AL2620">
        <v>9.4600000000000004E-2</v>
      </c>
      <c r="AM2620">
        <v>0.99350000000000005</v>
      </c>
      <c r="AN2620">
        <v>0.88639999999999997</v>
      </c>
      <c r="AO2620">
        <f>Data[[#This Row],[labeller_confidence_score]]-Data[[#This Row],[cytodiffusion_classification_confidence]]</f>
        <v>-0.10710000000000008</v>
      </c>
    </row>
    <row r="2621" spans="1:41" x14ac:dyDescent="0.3">
      <c r="A2621" t="s">
        <v>2694</v>
      </c>
      <c r="B2621" t="s">
        <v>49</v>
      </c>
      <c r="C2621">
        <v>0</v>
      </c>
      <c r="D2621" t="s">
        <v>50</v>
      </c>
      <c r="E2621">
        <v>13.78</v>
      </c>
      <c r="F2621">
        <v>47.5</v>
      </c>
      <c r="G2621">
        <v>0.53600000000000003</v>
      </c>
      <c r="H2621">
        <v>0.42799999999999999</v>
      </c>
      <c r="I2621">
        <f>Data[[#This Row],[nucleus_area_pct]]/Data[[#This Row],[cytoplasm_ratio]]</f>
        <v>110.98130841121495</v>
      </c>
      <c r="J2621">
        <v>0.83099999999999996</v>
      </c>
      <c r="K2621">
        <v>0.188</v>
      </c>
      <c r="L2621">
        <v>4.1100000000000003</v>
      </c>
      <c r="M2621">
        <v>3.4</v>
      </c>
      <c r="N2621">
        <v>0.86599999999999999</v>
      </c>
      <c r="O2621">
        <v>416</v>
      </c>
      <c r="P2621">
        <v>75</v>
      </c>
      <c r="Q2621">
        <v>175</v>
      </c>
      <c r="R2621">
        <v>154</v>
      </c>
      <c r="S2621">
        <v>197</v>
      </c>
      <c r="T2621">
        <f>(Data[[#This Row],[mean_r]]/256)*100</f>
        <v>68.359375</v>
      </c>
      <c r="U2621">
        <f>(Data[[#This Row],[mean_g]]/256)*100</f>
        <v>60.15625</v>
      </c>
      <c r="V2621">
        <f>(Data[[#This Row],[mean_b]]/256)*100</f>
        <v>76.953125</v>
      </c>
      <c r="W2621">
        <v>0.67</v>
      </c>
      <c r="X2621" t="s">
        <v>63</v>
      </c>
      <c r="Y2621" t="s">
        <v>45</v>
      </c>
      <c r="Z2621">
        <v>2907</v>
      </c>
      <c r="AA2621">
        <v>4.8099999999999996</v>
      </c>
      <c r="AB2621">
        <v>14.6</v>
      </c>
      <c r="AC2621">
        <v>46.1</v>
      </c>
      <c r="AD2621">
        <v>244270</v>
      </c>
      <c r="AE2621">
        <v>73.7</v>
      </c>
      <c r="AF2621">
        <v>34.4</v>
      </c>
      <c r="AG2621" t="s">
        <v>46</v>
      </c>
      <c r="AH2621" t="s">
        <v>47</v>
      </c>
      <c r="AI2621" t="s">
        <v>52</v>
      </c>
      <c r="AJ2621">
        <v>40</v>
      </c>
      <c r="AK2621">
        <v>256</v>
      </c>
      <c r="AL2621">
        <v>0.10249999999999999</v>
      </c>
      <c r="AM2621">
        <v>0.92469999999999997</v>
      </c>
      <c r="AN2621">
        <v>0.92059999999999997</v>
      </c>
      <c r="AO2621">
        <f>Data[[#This Row],[labeller_confidence_score]]-Data[[#This Row],[cytodiffusion_classification_confidence]]</f>
        <v>-4.0999999999999925E-3</v>
      </c>
    </row>
    <row r="2622" spans="1:41" x14ac:dyDescent="0.3">
      <c r="A2622" t="s">
        <v>2695</v>
      </c>
      <c r="B2622" t="s">
        <v>62</v>
      </c>
      <c r="C2622">
        <v>0</v>
      </c>
      <c r="D2622" t="s">
        <v>50</v>
      </c>
      <c r="E2622">
        <v>9.5</v>
      </c>
      <c r="F2622">
        <v>82.8</v>
      </c>
      <c r="G2622">
        <v>0.91200000000000003</v>
      </c>
      <c r="H2622">
        <v>0.183</v>
      </c>
      <c r="I2622">
        <f>Data[[#This Row],[nucleus_area_pct]]/Data[[#This Row],[cytoplasm_ratio]]</f>
        <v>452.4590163934426</v>
      </c>
      <c r="J2622">
        <v>0.83199999999999996</v>
      </c>
      <c r="K2622">
        <v>0.29899999999999999</v>
      </c>
      <c r="L2622">
        <v>1.22</v>
      </c>
      <c r="M2622">
        <v>1</v>
      </c>
      <c r="N2622">
        <v>0.93799999999999994</v>
      </c>
      <c r="O2622">
        <v>353</v>
      </c>
      <c r="P2622">
        <v>53</v>
      </c>
      <c r="Q2622">
        <v>189</v>
      </c>
      <c r="R2622">
        <v>155</v>
      </c>
      <c r="S2622">
        <v>203</v>
      </c>
      <c r="T2622">
        <f>(Data[[#This Row],[mean_r]]/256)*100</f>
        <v>73.828125</v>
      </c>
      <c r="U2622">
        <f>(Data[[#This Row],[mean_g]]/256)*100</f>
        <v>60.546875</v>
      </c>
      <c r="V2622">
        <f>(Data[[#This Row],[mean_b]]/256)*100</f>
        <v>79.296875</v>
      </c>
      <c r="W2622">
        <v>0.71599999999999997</v>
      </c>
      <c r="X2622" t="s">
        <v>39</v>
      </c>
      <c r="Y2622" t="s">
        <v>40</v>
      </c>
      <c r="Z2622">
        <v>9836</v>
      </c>
      <c r="AA2622">
        <v>4.04</v>
      </c>
      <c r="AB2622">
        <v>13.2</v>
      </c>
      <c r="AC2622">
        <v>39.1</v>
      </c>
      <c r="AD2622">
        <v>208084</v>
      </c>
      <c r="AE2622">
        <v>86.7</v>
      </c>
      <c r="AF2622">
        <v>32.9</v>
      </c>
      <c r="AG2622" t="s">
        <v>64</v>
      </c>
      <c r="AH2622" t="s">
        <v>47</v>
      </c>
      <c r="AI2622" t="s">
        <v>52</v>
      </c>
      <c r="AJ2622">
        <v>100</v>
      </c>
      <c r="AK2622">
        <v>256</v>
      </c>
      <c r="AL2622">
        <v>3.0800000000000001E-2</v>
      </c>
      <c r="AM2622">
        <v>0.89590000000000003</v>
      </c>
      <c r="AN2622">
        <v>0.9093</v>
      </c>
      <c r="AO2622">
        <f>Data[[#This Row],[labeller_confidence_score]]-Data[[#This Row],[cytodiffusion_classification_confidence]]</f>
        <v>1.3399999999999967E-2</v>
      </c>
    </row>
    <row r="2623" spans="1:41" x14ac:dyDescent="0.3">
      <c r="A2623" t="s">
        <v>2696</v>
      </c>
      <c r="B2623" t="s">
        <v>106</v>
      </c>
      <c r="C2623">
        <v>1</v>
      </c>
      <c r="D2623" t="s">
        <v>82</v>
      </c>
      <c r="E2623">
        <v>12.42</v>
      </c>
      <c r="F2623">
        <v>79.099999999999994</v>
      </c>
      <c r="G2623">
        <v>0.34399999999999997</v>
      </c>
      <c r="H2623">
        <v>0.21</v>
      </c>
      <c r="I2623">
        <f>Data[[#This Row],[nucleus_area_pct]]/Data[[#This Row],[cytoplasm_ratio]]</f>
        <v>376.66666666666663</v>
      </c>
      <c r="J2623">
        <v>0.85699999999999998</v>
      </c>
      <c r="K2623">
        <v>0.29899999999999999</v>
      </c>
      <c r="L2623">
        <v>1.06</v>
      </c>
      <c r="M2623">
        <v>1</v>
      </c>
      <c r="N2623">
        <v>0.85799999999999998</v>
      </c>
      <c r="O2623">
        <v>709</v>
      </c>
      <c r="P2623">
        <v>84</v>
      </c>
      <c r="Q2623">
        <v>202</v>
      </c>
      <c r="R2623">
        <v>171</v>
      </c>
      <c r="S2623">
        <v>211</v>
      </c>
      <c r="T2623">
        <f>(Data[[#This Row],[mean_r]]/256)*100</f>
        <v>78.90625</v>
      </c>
      <c r="U2623">
        <f>(Data[[#This Row],[mean_g]]/256)*100</f>
        <v>66.796875</v>
      </c>
      <c r="V2623">
        <f>(Data[[#This Row],[mean_b]]/256)*100</f>
        <v>82.421875</v>
      </c>
      <c r="W2623">
        <v>0.73799999999999999</v>
      </c>
      <c r="X2623" t="s">
        <v>63</v>
      </c>
      <c r="Y2623" t="s">
        <v>40</v>
      </c>
      <c r="Z2623">
        <v>5110</v>
      </c>
      <c r="AA2623">
        <v>3.73</v>
      </c>
      <c r="AB2623">
        <v>11.7</v>
      </c>
      <c r="AC2623">
        <v>45.8</v>
      </c>
      <c r="AD2623">
        <v>170251</v>
      </c>
      <c r="AE2623">
        <v>102.2</v>
      </c>
      <c r="AF2623">
        <v>31.7</v>
      </c>
      <c r="AG2623" t="s">
        <v>64</v>
      </c>
      <c r="AH2623" t="s">
        <v>47</v>
      </c>
      <c r="AI2623" t="s">
        <v>56</v>
      </c>
      <c r="AJ2623">
        <v>60</v>
      </c>
      <c r="AK2623">
        <v>224</v>
      </c>
      <c r="AL2623">
        <v>0.86170000000000002</v>
      </c>
      <c r="AM2623">
        <v>0.7732</v>
      </c>
      <c r="AN2623">
        <v>0.77049999999999996</v>
      </c>
      <c r="AO2623">
        <f>Data[[#This Row],[labeller_confidence_score]]-Data[[#This Row],[cytodiffusion_classification_confidence]]</f>
        <v>-2.7000000000000357E-3</v>
      </c>
    </row>
    <row r="2624" spans="1:41" x14ac:dyDescent="0.3">
      <c r="A2624" t="s">
        <v>2697</v>
      </c>
      <c r="B2624" t="s">
        <v>74</v>
      </c>
      <c r="C2624">
        <v>0</v>
      </c>
      <c r="D2624" t="s">
        <v>75</v>
      </c>
      <c r="E2624">
        <v>2.11</v>
      </c>
      <c r="F2624">
        <v>0</v>
      </c>
      <c r="G2624">
        <v>0</v>
      </c>
      <c r="H2624">
        <v>1</v>
      </c>
      <c r="I2624">
        <f>Data[[#This Row],[nucleus_area_pct]]/Data[[#This Row],[cytoplasm_ratio]]</f>
        <v>0</v>
      </c>
      <c r="J2624">
        <v>0.84699999999999998</v>
      </c>
      <c r="K2624">
        <v>0.35299999999999998</v>
      </c>
      <c r="L2624">
        <v>3.12</v>
      </c>
      <c r="M2624">
        <v>1</v>
      </c>
      <c r="N2624">
        <v>0.83599999999999997</v>
      </c>
      <c r="O2624">
        <v>40</v>
      </c>
      <c r="P2624">
        <v>12</v>
      </c>
      <c r="Q2624">
        <v>221</v>
      </c>
      <c r="R2624">
        <v>144</v>
      </c>
      <c r="S2624">
        <v>153</v>
      </c>
      <c r="T2624">
        <f>(Data[[#This Row],[mean_r]]/256)*100</f>
        <v>86.328125</v>
      </c>
      <c r="U2624">
        <f>(Data[[#This Row],[mean_g]]/256)*100</f>
        <v>56.25</v>
      </c>
      <c r="V2624">
        <f>(Data[[#This Row],[mean_b]]/256)*100</f>
        <v>59.765625</v>
      </c>
      <c r="W2624">
        <v>0.73399999999999999</v>
      </c>
      <c r="X2624" t="s">
        <v>63</v>
      </c>
      <c r="Y2624" t="s">
        <v>45</v>
      </c>
      <c r="Z2624">
        <v>4290</v>
      </c>
      <c r="AA2624">
        <v>5.38</v>
      </c>
      <c r="AB2624">
        <v>15.9</v>
      </c>
      <c r="AC2624">
        <v>38.4</v>
      </c>
      <c r="AD2624">
        <v>412418</v>
      </c>
      <c r="AE2624">
        <v>103.1</v>
      </c>
      <c r="AF2624">
        <v>34</v>
      </c>
      <c r="AG2624" t="s">
        <v>41</v>
      </c>
      <c r="AH2624" t="s">
        <v>68</v>
      </c>
      <c r="AI2624" t="s">
        <v>43</v>
      </c>
      <c r="AJ2624">
        <v>100</v>
      </c>
      <c r="AK2624">
        <v>360</v>
      </c>
      <c r="AL2624">
        <v>4.6899999999999997E-2</v>
      </c>
      <c r="AM2624">
        <v>0.93710000000000004</v>
      </c>
      <c r="AN2624">
        <v>0.84799999999999998</v>
      </c>
      <c r="AO2624">
        <f>Data[[#This Row],[labeller_confidence_score]]-Data[[#This Row],[cytodiffusion_classification_confidence]]</f>
        <v>-8.9100000000000068E-2</v>
      </c>
    </row>
    <row r="2625" spans="1:41" x14ac:dyDescent="0.3">
      <c r="A2625" t="s">
        <v>2698</v>
      </c>
      <c r="B2625" t="s">
        <v>62</v>
      </c>
      <c r="C2625">
        <v>0</v>
      </c>
      <c r="D2625" t="s">
        <v>50</v>
      </c>
      <c r="E2625">
        <v>9.51</v>
      </c>
      <c r="F2625">
        <v>80.900000000000006</v>
      </c>
      <c r="G2625">
        <v>0.72099999999999997</v>
      </c>
      <c r="H2625">
        <v>0.25600000000000001</v>
      </c>
      <c r="I2625">
        <f>Data[[#This Row],[nucleus_area_pct]]/Data[[#This Row],[cytoplasm_ratio]]</f>
        <v>316.015625</v>
      </c>
      <c r="J2625">
        <v>0.90500000000000003</v>
      </c>
      <c r="K2625">
        <v>7.9000000000000001E-2</v>
      </c>
      <c r="L2625">
        <v>1.01</v>
      </c>
      <c r="M2625">
        <v>1</v>
      </c>
      <c r="N2625">
        <v>0.90600000000000003</v>
      </c>
      <c r="O2625">
        <v>147</v>
      </c>
      <c r="P2625">
        <v>58</v>
      </c>
      <c r="Q2625">
        <v>209</v>
      </c>
      <c r="R2625">
        <v>154</v>
      </c>
      <c r="S2625">
        <v>195</v>
      </c>
      <c r="T2625">
        <f>(Data[[#This Row],[mean_r]]/256)*100</f>
        <v>81.640625</v>
      </c>
      <c r="U2625">
        <f>(Data[[#This Row],[mean_g]]/256)*100</f>
        <v>60.15625</v>
      </c>
      <c r="V2625">
        <f>(Data[[#This Row],[mean_b]]/256)*100</f>
        <v>76.171875</v>
      </c>
      <c r="W2625">
        <v>0.78100000000000003</v>
      </c>
      <c r="X2625" t="s">
        <v>51</v>
      </c>
      <c r="Y2625" t="s">
        <v>45</v>
      </c>
      <c r="Z2625">
        <v>3039</v>
      </c>
      <c r="AA2625">
        <v>5.55</v>
      </c>
      <c r="AB2625">
        <v>17</v>
      </c>
      <c r="AC2625">
        <v>37.799999999999997</v>
      </c>
      <c r="AD2625">
        <v>276874</v>
      </c>
      <c r="AE2625">
        <v>87.6</v>
      </c>
      <c r="AF2625">
        <v>31</v>
      </c>
      <c r="AG2625" t="s">
        <v>41</v>
      </c>
      <c r="AH2625" t="s">
        <v>42</v>
      </c>
      <c r="AI2625" t="s">
        <v>52</v>
      </c>
      <c r="AJ2625">
        <v>100</v>
      </c>
      <c r="AK2625">
        <v>512</v>
      </c>
      <c r="AL2625">
        <v>8.7400000000000005E-2</v>
      </c>
      <c r="AM2625">
        <v>0.95340000000000003</v>
      </c>
      <c r="AN2625">
        <v>0.95409999999999995</v>
      </c>
      <c r="AO2625">
        <f>Data[[#This Row],[labeller_confidence_score]]-Data[[#This Row],[cytodiffusion_classification_confidence]]</f>
        <v>6.9999999999992291E-4</v>
      </c>
    </row>
    <row r="2626" spans="1:41" x14ac:dyDescent="0.3">
      <c r="A2626" t="s">
        <v>2699</v>
      </c>
      <c r="B2626" t="s">
        <v>87</v>
      </c>
      <c r="C2626">
        <v>0</v>
      </c>
      <c r="D2626" t="s">
        <v>50</v>
      </c>
      <c r="E2626">
        <v>13.81</v>
      </c>
      <c r="F2626">
        <v>50.6</v>
      </c>
      <c r="G2626">
        <v>0.54600000000000004</v>
      </c>
      <c r="H2626">
        <v>0.50800000000000001</v>
      </c>
      <c r="I2626">
        <f>Data[[#This Row],[nucleus_area_pct]]/Data[[#This Row],[cytoplasm_ratio]]</f>
        <v>99.606299212598429</v>
      </c>
      <c r="J2626">
        <v>0.67100000000000004</v>
      </c>
      <c r="K2626">
        <v>0.40699999999999997</v>
      </c>
      <c r="L2626">
        <v>3.91</v>
      </c>
      <c r="M2626">
        <v>2.2000000000000002</v>
      </c>
      <c r="N2626">
        <v>0.83199999999999996</v>
      </c>
      <c r="O2626">
        <v>477</v>
      </c>
      <c r="P2626">
        <v>74</v>
      </c>
      <c r="Q2626">
        <v>230</v>
      </c>
      <c r="R2626">
        <v>163</v>
      </c>
      <c r="S2626">
        <v>169</v>
      </c>
      <c r="T2626">
        <f>(Data[[#This Row],[mean_r]]/256)*100</f>
        <v>89.84375</v>
      </c>
      <c r="U2626">
        <f>(Data[[#This Row],[mean_g]]/256)*100</f>
        <v>63.671875</v>
      </c>
      <c r="V2626">
        <f>(Data[[#This Row],[mean_b]]/256)*100</f>
        <v>66.015625</v>
      </c>
      <c r="W2626">
        <v>0.54600000000000004</v>
      </c>
      <c r="X2626" t="s">
        <v>51</v>
      </c>
      <c r="Y2626" t="s">
        <v>45</v>
      </c>
      <c r="Z2626">
        <v>7638</v>
      </c>
      <c r="AA2626">
        <v>5.99</v>
      </c>
      <c r="AB2626">
        <v>14.7</v>
      </c>
      <c r="AC2626">
        <v>37.200000000000003</v>
      </c>
      <c r="AD2626">
        <v>214873</v>
      </c>
      <c r="AE2626">
        <v>95</v>
      </c>
      <c r="AF2626">
        <v>32.299999999999997</v>
      </c>
      <c r="AG2626" t="s">
        <v>41</v>
      </c>
      <c r="AH2626" t="s">
        <v>68</v>
      </c>
      <c r="AI2626" t="s">
        <v>56</v>
      </c>
      <c r="AJ2626">
        <v>40</v>
      </c>
      <c r="AK2626">
        <v>224</v>
      </c>
      <c r="AL2626">
        <v>8.5599999999999996E-2</v>
      </c>
      <c r="AM2626">
        <v>0.99850000000000005</v>
      </c>
      <c r="AN2626">
        <v>0.99619999999999997</v>
      </c>
      <c r="AO2626">
        <f>Data[[#This Row],[labeller_confidence_score]]-Data[[#This Row],[cytodiffusion_classification_confidence]]</f>
        <v>-2.3000000000000798E-3</v>
      </c>
    </row>
    <row r="2627" spans="1:41" x14ac:dyDescent="0.3">
      <c r="A2627" t="s">
        <v>2700</v>
      </c>
      <c r="B2627" t="s">
        <v>110</v>
      </c>
      <c r="C2627">
        <v>1</v>
      </c>
      <c r="D2627" t="s">
        <v>104</v>
      </c>
      <c r="E2627">
        <v>8.84</v>
      </c>
      <c r="F2627">
        <v>0</v>
      </c>
      <c r="G2627">
        <v>0</v>
      </c>
      <c r="H2627">
        <v>1</v>
      </c>
      <c r="I2627">
        <f>Data[[#This Row],[nucleus_area_pct]]/Data[[#This Row],[cytoplasm_ratio]]</f>
        <v>0</v>
      </c>
      <c r="J2627">
        <v>0.92400000000000004</v>
      </c>
      <c r="K2627">
        <v>0.14599999999999999</v>
      </c>
      <c r="L2627">
        <v>1.1100000000000001</v>
      </c>
      <c r="M2627">
        <v>1</v>
      </c>
      <c r="N2627">
        <v>0.88</v>
      </c>
      <c r="O2627">
        <v>194</v>
      </c>
      <c r="P2627">
        <v>54</v>
      </c>
      <c r="Q2627">
        <v>237</v>
      </c>
      <c r="R2627">
        <v>111</v>
      </c>
      <c r="S2627">
        <v>129</v>
      </c>
      <c r="T2627">
        <f>(Data[[#This Row],[mean_r]]/256)*100</f>
        <v>92.578125</v>
      </c>
      <c r="U2627">
        <f>(Data[[#This Row],[mean_g]]/256)*100</f>
        <v>43.359375</v>
      </c>
      <c r="V2627">
        <f>(Data[[#This Row],[mean_b]]/256)*100</f>
        <v>50.390625</v>
      </c>
      <c r="W2627">
        <v>0.44600000000000001</v>
      </c>
      <c r="X2627" t="s">
        <v>51</v>
      </c>
      <c r="Y2627" t="s">
        <v>40</v>
      </c>
      <c r="Z2627">
        <v>5671</v>
      </c>
      <c r="AA2627">
        <v>4.83</v>
      </c>
      <c r="AB2627">
        <v>13.7</v>
      </c>
      <c r="AC2627">
        <v>40.1</v>
      </c>
      <c r="AD2627">
        <v>212338</v>
      </c>
      <c r="AE2627">
        <v>85</v>
      </c>
      <c r="AF2627">
        <v>37</v>
      </c>
      <c r="AG2627" t="s">
        <v>64</v>
      </c>
      <c r="AH2627" t="s">
        <v>42</v>
      </c>
      <c r="AI2627" t="s">
        <v>52</v>
      </c>
      <c r="AJ2627">
        <v>100</v>
      </c>
      <c r="AK2627">
        <v>512</v>
      </c>
      <c r="AL2627">
        <v>0.66200000000000003</v>
      </c>
      <c r="AM2627">
        <v>0.8478</v>
      </c>
      <c r="AN2627">
        <v>0.69699999999999995</v>
      </c>
      <c r="AO2627">
        <f>Data[[#This Row],[labeller_confidence_score]]-Data[[#This Row],[cytodiffusion_classification_confidence]]</f>
        <v>-0.15080000000000005</v>
      </c>
    </row>
    <row r="2628" spans="1:41" x14ac:dyDescent="0.3">
      <c r="A2628" t="s">
        <v>2701</v>
      </c>
      <c r="B2628" t="s">
        <v>54</v>
      </c>
      <c r="C2628">
        <v>0</v>
      </c>
      <c r="D2628" t="s">
        <v>54</v>
      </c>
      <c r="E2628">
        <v>7.14</v>
      </c>
      <c r="F2628">
        <v>0</v>
      </c>
      <c r="G2628">
        <v>0</v>
      </c>
      <c r="H2628">
        <v>1</v>
      </c>
      <c r="I2628">
        <f>Data[[#This Row],[nucleus_area_pct]]/Data[[#This Row],[cytoplasm_ratio]]</f>
        <v>0</v>
      </c>
      <c r="J2628">
        <v>0.92500000000000004</v>
      </c>
      <c r="K2628">
        <v>0.16300000000000001</v>
      </c>
      <c r="L2628">
        <v>0.6</v>
      </c>
      <c r="M2628">
        <v>1</v>
      </c>
      <c r="N2628">
        <v>0.95</v>
      </c>
      <c r="O2628">
        <v>166</v>
      </c>
      <c r="P2628">
        <v>43</v>
      </c>
      <c r="Q2628">
        <v>218</v>
      </c>
      <c r="R2628">
        <v>132</v>
      </c>
      <c r="S2628">
        <v>142</v>
      </c>
      <c r="T2628">
        <f>(Data[[#This Row],[mean_r]]/256)*100</f>
        <v>85.15625</v>
      </c>
      <c r="U2628">
        <f>(Data[[#This Row],[mean_g]]/256)*100</f>
        <v>51.5625</v>
      </c>
      <c r="V2628">
        <f>(Data[[#This Row],[mean_b]]/256)*100</f>
        <v>55.46875</v>
      </c>
      <c r="W2628">
        <v>0.54800000000000004</v>
      </c>
      <c r="X2628" t="s">
        <v>39</v>
      </c>
      <c r="Y2628" t="s">
        <v>40</v>
      </c>
      <c r="Z2628">
        <v>6397</v>
      </c>
      <c r="AA2628">
        <v>3.33</v>
      </c>
      <c r="AB2628">
        <v>16.899999999999999</v>
      </c>
      <c r="AC2628">
        <v>34.9</v>
      </c>
      <c r="AD2628">
        <v>296332</v>
      </c>
      <c r="AE2628">
        <v>78.900000000000006</v>
      </c>
      <c r="AF2628">
        <v>32.1</v>
      </c>
      <c r="AG2628" t="s">
        <v>64</v>
      </c>
      <c r="AH2628" t="s">
        <v>47</v>
      </c>
      <c r="AI2628" t="s">
        <v>56</v>
      </c>
      <c r="AJ2628">
        <v>40</v>
      </c>
      <c r="AK2628">
        <v>360</v>
      </c>
      <c r="AL2628">
        <v>4.53E-2</v>
      </c>
      <c r="AM2628">
        <v>0.96540000000000004</v>
      </c>
      <c r="AN2628">
        <v>0.96599999999999997</v>
      </c>
      <c r="AO2628">
        <f>Data[[#This Row],[labeller_confidence_score]]-Data[[#This Row],[cytodiffusion_classification_confidence]]</f>
        <v>5.9999999999993392E-4</v>
      </c>
    </row>
    <row r="2629" spans="1:41" x14ac:dyDescent="0.3">
      <c r="A2629" t="s">
        <v>2702</v>
      </c>
      <c r="B2629" t="s">
        <v>49</v>
      </c>
      <c r="C2629">
        <v>0</v>
      </c>
      <c r="D2629" t="s">
        <v>50</v>
      </c>
      <c r="E2629">
        <v>11.52</v>
      </c>
      <c r="F2629">
        <v>47.6</v>
      </c>
      <c r="G2629">
        <v>0.50600000000000001</v>
      </c>
      <c r="H2629">
        <v>0.51700000000000002</v>
      </c>
      <c r="I2629">
        <f>Data[[#This Row],[nucleus_area_pct]]/Data[[#This Row],[cytoplasm_ratio]]</f>
        <v>92.069632495164413</v>
      </c>
      <c r="J2629">
        <v>0.77900000000000003</v>
      </c>
      <c r="K2629">
        <v>0.35</v>
      </c>
      <c r="L2629">
        <v>3.47</v>
      </c>
      <c r="M2629">
        <v>3</v>
      </c>
      <c r="N2629">
        <v>0.9</v>
      </c>
      <c r="O2629">
        <v>420</v>
      </c>
      <c r="P2629">
        <v>68</v>
      </c>
      <c r="Q2629">
        <v>218</v>
      </c>
      <c r="R2629">
        <v>174</v>
      </c>
      <c r="S2629">
        <v>208</v>
      </c>
      <c r="T2629">
        <f>(Data[[#This Row],[mean_r]]/256)*100</f>
        <v>85.15625</v>
      </c>
      <c r="U2629">
        <f>(Data[[#This Row],[mean_g]]/256)*100</f>
        <v>67.96875</v>
      </c>
      <c r="V2629">
        <f>(Data[[#This Row],[mean_b]]/256)*100</f>
        <v>81.25</v>
      </c>
      <c r="W2629">
        <v>0.63500000000000001</v>
      </c>
      <c r="X2629" t="s">
        <v>63</v>
      </c>
      <c r="Y2629" t="s">
        <v>45</v>
      </c>
      <c r="Z2629">
        <v>9715</v>
      </c>
      <c r="AA2629">
        <v>3.03</v>
      </c>
      <c r="AB2629">
        <v>10.8</v>
      </c>
      <c r="AC2629">
        <v>34.5</v>
      </c>
      <c r="AD2629">
        <v>351719</v>
      </c>
      <c r="AE2629">
        <v>94.7</v>
      </c>
      <c r="AF2629">
        <v>36.5</v>
      </c>
      <c r="AG2629" t="s">
        <v>46</v>
      </c>
      <c r="AH2629" t="s">
        <v>47</v>
      </c>
      <c r="AI2629" t="s">
        <v>43</v>
      </c>
      <c r="AJ2629">
        <v>60</v>
      </c>
      <c r="AK2629">
        <v>256</v>
      </c>
      <c r="AL2629">
        <v>0.14460000000000001</v>
      </c>
      <c r="AM2629">
        <v>0.81589999999999996</v>
      </c>
      <c r="AN2629">
        <v>0.80310000000000004</v>
      </c>
      <c r="AO2629">
        <f>Data[[#This Row],[labeller_confidence_score]]-Data[[#This Row],[cytodiffusion_classification_confidence]]</f>
        <v>-1.2799999999999923E-2</v>
      </c>
    </row>
    <row r="2630" spans="1:41" x14ac:dyDescent="0.3">
      <c r="A2630" t="s">
        <v>2703</v>
      </c>
      <c r="B2630" t="s">
        <v>62</v>
      </c>
      <c r="C2630">
        <v>0</v>
      </c>
      <c r="D2630" t="s">
        <v>50</v>
      </c>
      <c r="E2630">
        <v>10.199999999999999</v>
      </c>
      <c r="F2630">
        <v>76.900000000000006</v>
      </c>
      <c r="G2630">
        <v>0.86399999999999999</v>
      </c>
      <c r="H2630">
        <v>0.14799999999999999</v>
      </c>
      <c r="I2630">
        <f>Data[[#This Row],[nucleus_area_pct]]/Data[[#This Row],[cytoplasm_ratio]]</f>
        <v>519.5945945945947</v>
      </c>
      <c r="J2630">
        <v>0.86</v>
      </c>
      <c r="K2630">
        <v>0.26800000000000002</v>
      </c>
      <c r="L2630">
        <v>0.8</v>
      </c>
      <c r="M2630">
        <v>1</v>
      </c>
      <c r="N2630">
        <v>0.91100000000000003</v>
      </c>
      <c r="O2630">
        <v>281</v>
      </c>
      <c r="P2630">
        <v>50</v>
      </c>
      <c r="Q2630">
        <v>226</v>
      </c>
      <c r="R2630">
        <v>144</v>
      </c>
      <c r="S2630">
        <v>206</v>
      </c>
      <c r="T2630">
        <f>(Data[[#This Row],[mean_r]]/256)*100</f>
        <v>88.28125</v>
      </c>
      <c r="U2630">
        <f>(Data[[#This Row],[mean_g]]/256)*100</f>
        <v>56.25</v>
      </c>
      <c r="V2630">
        <f>(Data[[#This Row],[mean_b]]/256)*100</f>
        <v>80.46875</v>
      </c>
      <c r="W2630">
        <v>0.75600000000000001</v>
      </c>
      <c r="X2630" t="s">
        <v>63</v>
      </c>
      <c r="Y2630" t="s">
        <v>45</v>
      </c>
      <c r="Z2630">
        <v>4986</v>
      </c>
      <c r="AA2630">
        <v>3.37</v>
      </c>
      <c r="AB2630">
        <v>11.7</v>
      </c>
      <c r="AC2630">
        <v>36.5</v>
      </c>
      <c r="AD2630">
        <v>379856</v>
      </c>
      <c r="AE2630">
        <v>95.3</v>
      </c>
      <c r="AF2630">
        <v>31.5</v>
      </c>
      <c r="AG2630" t="s">
        <v>46</v>
      </c>
      <c r="AH2630" t="s">
        <v>47</v>
      </c>
      <c r="AI2630" t="s">
        <v>52</v>
      </c>
      <c r="AJ2630">
        <v>100</v>
      </c>
      <c r="AK2630">
        <v>256</v>
      </c>
      <c r="AL2630">
        <v>0.15260000000000001</v>
      </c>
      <c r="AM2630">
        <v>0.87139999999999995</v>
      </c>
      <c r="AN2630">
        <v>0.88449999999999995</v>
      </c>
      <c r="AO2630">
        <f>Data[[#This Row],[labeller_confidence_score]]-Data[[#This Row],[cytodiffusion_classification_confidence]]</f>
        <v>1.3100000000000001E-2</v>
      </c>
    </row>
    <row r="2631" spans="1:41" x14ac:dyDescent="0.3">
      <c r="A2631" t="s">
        <v>2704</v>
      </c>
      <c r="B2631" t="s">
        <v>60</v>
      </c>
      <c r="C2631">
        <v>0</v>
      </c>
      <c r="D2631" t="s">
        <v>50</v>
      </c>
      <c r="E2631">
        <v>15.14</v>
      </c>
      <c r="F2631">
        <v>63.2</v>
      </c>
      <c r="G2631">
        <v>0.53700000000000003</v>
      </c>
      <c r="H2631">
        <v>0.23100000000000001</v>
      </c>
      <c r="I2631">
        <f>Data[[#This Row],[nucleus_area_pct]]/Data[[#This Row],[cytoplasm_ratio]]</f>
        <v>273.5930735930736</v>
      </c>
      <c r="J2631">
        <v>0.70299999999999996</v>
      </c>
      <c r="K2631">
        <v>0.51200000000000001</v>
      </c>
      <c r="L2631">
        <v>2.5499999999999998</v>
      </c>
      <c r="M2631">
        <v>1.1000000000000001</v>
      </c>
      <c r="N2631">
        <v>0.80800000000000005</v>
      </c>
      <c r="O2631">
        <v>519</v>
      </c>
      <c r="P2631">
        <v>87</v>
      </c>
      <c r="Q2631">
        <v>210</v>
      </c>
      <c r="R2631">
        <v>170</v>
      </c>
      <c r="S2631">
        <v>176</v>
      </c>
      <c r="T2631">
        <f>(Data[[#This Row],[mean_r]]/256)*100</f>
        <v>82.03125</v>
      </c>
      <c r="U2631">
        <f>(Data[[#This Row],[mean_g]]/256)*100</f>
        <v>66.40625</v>
      </c>
      <c r="V2631">
        <f>(Data[[#This Row],[mean_b]]/256)*100</f>
        <v>68.75</v>
      </c>
      <c r="W2631">
        <v>0.59599999999999997</v>
      </c>
      <c r="X2631" t="s">
        <v>51</v>
      </c>
      <c r="Y2631" t="s">
        <v>45</v>
      </c>
      <c r="Z2631">
        <v>6589</v>
      </c>
      <c r="AA2631">
        <v>4.4000000000000004</v>
      </c>
      <c r="AB2631">
        <v>11.6</v>
      </c>
      <c r="AC2631">
        <v>26.9</v>
      </c>
      <c r="AD2631">
        <v>187870</v>
      </c>
      <c r="AE2631">
        <v>87.2</v>
      </c>
      <c r="AF2631">
        <v>32.700000000000003</v>
      </c>
      <c r="AG2631" t="s">
        <v>64</v>
      </c>
      <c r="AH2631" t="s">
        <v>42</v>
      </c>
      <c r="AI2631" t="s">
        <v>43</v>
      </c>
      <c r="AJ2631">
        <v>100</v>
      </c>
      <c r="AK2631">
        <v>360</v>
      </c>
      <c r="AL2631">
        <v>7.46E-2</v>
      </c>
      <c r="AM2631">
        <v>0.98460000000000003</v>
      </c>
      <c r="AN2631">
        <v>0.94210000000000005</v>
      </c>
      <c r="AO2631">
        <f>Data[[#This Row],[labeller_confidence_score]]-Data[[#This Row],[cytodiffusion_classification_confidence]]</f>
        <v>-4.2499999999999982E-2</v>
      </c>
    </row>
    <row r="2632" spans="1:41" x14ac:dyDescent="0.3">
      <c r="A2632" t="s">
        <v>2705</v>
      </c>
      <c r="B2632" t="s">
        <v>49</v>
      </c>
      <c r="C2632">
        <v>0</v>
      </c>
      <c r="D2632" t="s">
        <v>50</v>
      </c>
      <c r="E2632">
        <v>13.41</v>
      </c>
      <c r="F2632">
        <v>52.6</v>
      </c>
      <c r="G2632">
        <v>0.47399999999999998</v>
      </c>
      <c r="H2632">
        <v>0.46</v>
      </c>
      <c r="I2632">
        <f>Data[[#This Row],[nucleus_area_pct]]/Data[[#This Row],[cytoplasm_ratio]]</f>
        <v>114.34782608695652</v>
      </c>
      <c r="J2632">
        <v>0.7</v>
      </c>
      <c r="K2632">
        <v>0.32700000000000001</v>
      </c>
      <c r="L2632">
        <v>3.81</v>
      </c>
      <c r="M2632">
        <v>3.5</v>
      </c>
      <c r="N2632">
        <v>0.72599999999999998</v>
      </c>
      <c r="O2632">
        <v>330</v>
      </c>
      <c r="P2632">
        <v>73</v>
      </c>
      <c r="Q2632">
        <v>222</v>
      </c>
      <c r="R2632">
        <v>135</v>
      </c>
      <c r="S2632">
        <v>191</v>
      </c>
      <c r="T2632">
        <f>(Data[[#This Row],[mean_r]]/256)*100</f>
        <v>86.71875</v>
      </c>
      <c r="U2632">
        <f>(Data[[#This Row],[mean_g]]/256)*100</f>
        <v>52.734375</v>
      </c>
      <c r="V2632">
        <f>(Data[[#This Row],[mean_b]]/256)*100</f>
        <v>74.609375</v>
      </c>
      <c r="W2632">
        <v>0.74299999999999999</v>
      </c>
      <c r="X2632" t="s">
        <v>51</v>
      </c>
      <c r="Y2632" t="s">
        <v>45</v>
      </c>
      <c r="Z2632">
        <v>11719</v>
      </c>
      <c r="AA2632">
        <v>4.32</v>
      </c>
      <c r="AB2632">
        <v>15.4</v>
      </c>
      <c r="AC2632">
        <v>34.299999999999997</v>
      </c>
      <c r="AD2632">
        <v>317675</v>
      </c>
      <c r="AE2632">
        <v>90.3</v>
      </c>
      <c r="AF2632">
        <v>31.3</v>
      </c>
      <c r="AG2632" t="s">
        <v>41</v>
      </c>
      <c r="AH2632" t="s">
        <v>47</v>
      </c>
      <c r="AI2632" t="s">
        <v>43</v>
      </c>
      <c r="AJ2632">
        <v>40</v>
      </c>
      <c r="AK2632">
        <v>224</v>
      </c>
      <c r="AL2632">
        <v>6.13E-2</v>
      </c>
      <c r="AM2632">
        <v>0.87709999999999999</v>
      </c>
      <c r="AN2632">
        <v>0.91959999999999997</v>
      </c>
      <c r="AO2632">
        <f>Data[[#This Row],[labeller_confidence_score]]-Data[[#This Row],[cytodiffusion_classification_confidence]]</f>
        <v>4.2499999999999982E-2</v>
      </c>
    </row>
    <row r="2633" spans="1:41" x14ac:dyDescent="0.3">
      <c r="A2633" t="s">
        <v>2706</v>
      </c>
      <c r="B2633" t="s">
        <v>54</v>
      </c>
      <c r="C2633">
        <v>0</v>
      </c>
      <c r="D2633" t="s">
        <v>54</v>
      </c>
      <c r="E2633">
        <v>7.31</v>
      </c>
      <c r="F2633">
        <v>0</v>
      </c>
      <c r="G2633">
        <v>0</v>
      </c>
      <c r="H2633">
        <v>1</v>
      </c>
      <c r="I2633">
        <f>Data[[#This Row],[nucleus_area_pct]]/Data[[#This Row],[cytoplasm_ratio]]</f>
        <v>0</v>
      </c>
      <c r="J2633">
        <v>0.91600000000000004</v>
      </c>
      <c r="K2633">
        <v>0.20100000000000001</v>
      </c>
      <c r="L2633">
        <v>0.77</v>
      </c>
      <c r="M2633">
        <v>1</v>
      </c>
      <c r="N2633">
        <v>0.97399999999999998</v>
      </c>
      <c r="O2633">
        <v>192</v>
      </c>
      <c r="P2633">
        <v>41</v>
      </c>
      <c r="Q2633">
        <v>222</v>
      </c>
      <c r="R2633">
        <v>134</v>
      </c>
      <c r="S2633">
        <v>117</v>
      </c>
      <c r="T2633">
        <f>(Data[[#This Row],[mean_r]]/256)*100</f>
        <v>86.71875</v>
      </c>
      <c r="U2633">
        <f>(Data[[#This Row],[mean_g]]/256)*100</f>
        <v>52.34375</v>
      </c>
      <c r="V2633">
        <f>(Data[[#This Row],[mean_b]]/256)*100</f>
        <v>45.703125</v>
      </c>
      <c r="W2633">
        <v>0.47499999999999998</v>
      </c>
      <c r="X2633" t="s">
        <v>39</v>
      </c>
      <c r="Y2633" t="s">
        <v>45</v>
      </c>
      <c r="Z2633">
        <v>6099</v>
      </c>
      <c r="AA2633">
        <v>4.53</v>
      </c>
      <c r="AB2633">
        <v>12.1</v>
      </c>
      <c r="AC2633">
        <v>41.2</v>
      </c>
      <c r="AD2633">
        <v>172909</v>
      </c>
      <c r="AE2633">
        <v>82.7</v>
      </c>
      <c r="AF2633">
        <v>33.799999999999997</v>
      </c>
      <c r="AG2633" t="s">
        <v>64</v>
      </c>
      <c r="AH2633" t="s">
        <v>47</v>
      </c>
      <c r="AI2633" t="s">
        <v>43</v>
      </c>
      <c r="AJ2633">
        <v>60</v>
      </c>
      <c r="AK2633">
        <v>512</v>
      </c>
      <c r="AL2633">
        <v>0.13730000000000001</v>
      </c>
      <c r="AM2633">
        <v>0.96160000000000001</v>
      </c>
      <c r="AN2633">
        <v>0.90569999999999995</v>
      </c>
      <c r="AO2633">
        <f>Data[[#This Row],[labeller_confidence_score]]-Data[[#This Row],[cytodiffusion_classification_confidence]]</f>
        <v>-5.5900000000000061E-2</v>
      </c>
    </row>
    <row r="2634" spans="1:41" x14ac:dyDescent="0.3">
      <c r="A2634" t="s">
        <v>2707</v>
      </c>
      <c r="B2634" t="s">
        <v>74</v>
      </c>
      <c r="C2634">
        <v>0</v>
      </c>
      <c r="D2634" t="s">
        <v>75</v>
      </c>
      <c r="E2634">
        <v>2.3199999999999998</v>
      </c>
      <c r="F2634">
        <v>0</v>
      </c>
      <c r="G2634">
        <v>0</v>
      </c>
      <c r="H2634">
        <v>1</v>
      </c>
      <c r="I2634">
        <f>Data[[#This Row],[nucleus_area_pct]]/Data[[#This Row],[cytoplasm_ratio]]</f>
        <v>0</v>
      </c>
      <c r="J2634">
        <v>0.70899999999999996</v>
      </c>
      <c r="K2634">
        <v>0.32200000000000001</v>
      </c>
      <c r="L2634">
        <v>2.82</v>
      </c>
      <c r="M2634">
        <v>1</v>
      </c>
      <c r="N2634">
        <v>0.72</v>
      </c>
      <c r="O2634">
        <v>27</v>
      </c>
      <c r="P2634">
        <v>14</v>
      </c>
      <c r="Q2634">
        <v>225</v>
      </c>
      <c r="R2634">
        <v>157</v>
      </c>
      <c r="S2634">
        <v>171</v>
      </c>
      <c r="T2634">
        <f>(Data[[#This Row],[mean_r]]/256)*100</f>
        <v>87.890625</v>
      </c>
      <c r="U2634">
        <f>(Data[[#This Row],[mean_g]]/256)*100</f>
        <v>61.328125</v>
      </c>
      <c r="V2634">
        <f>(Data[[#This Row],[mean_b]]/256)*100</f>
        <v>66.796875</v>
      </c>
      <c r="W2634">
        <v>0.45800000000000002</v>
      </c>
      <c r="X2634" t="s">
        <v>51</v>
      </c>
      <c r="Y2634" t="s">
        <v>40</v>
      </c>
      <c r="Z2634">
        <v>1377</v>
      </c>
      <c r="AA2634">
        <v>4.43</v>
      </c>
      <c r="AB2634">
        <v>12.6</v>
      </c>
      <c r="AC2634">
        <v>36</v>
      </c>
      <c r="AD2634">
        <v>228256</v>
      </c>
      <c r="AE2634">
        <v>89.2</v>
      </c>
      <c r="AF2634">
        <v>34</v>
      </c>
      <c r="AG2634" t="s">
        <v>46</v>
      </c>
      <c r="AH2634" t="s">
        <v>42</v>
      </c>
      <c r="AI2634" t="s">
        <v>43</v>
      </c>
      <c r="AJ2634">
        <v>100</v>
      </c>
      <c r="AK2634">
        <v>256</v>
      </c>
      <c r="AL2634">
        <v>6.7100000000000007E-2</v>
      </c>
      <c r="AM2634">
        <v>0.97489999999999999</v>
      </c>
      <c r="AN2634">
        <v>0.84140000000000004</v>
      </c>
      <c r="AO2634">
        <f>Data[[#This Row],[labeller_confidence_score]]-Data[[#This Row],[cytodiffusion_classification_confidence]]</f>
        <v>-0.13349999999999995</v>
      </c>
    </row>
    <row r="2635" spans="1:41" x14ac:dyDescent="0.3">
      <c r="A2635" t="s">
        <v>2708</v>
      </c>
      <c r="B2635" t="s">
        <v>54</v>
      </c>
      <c r="C2635">
        <v>0</v>
      </c>
      <c r="D2635" t="s">
        <v>54</v>
      </c>
      <c r="E2635">
        <v>7.93</v>
      </c>
      <c r="F2635">
        <v>0</v>
      </c>
      <c r="G2635">
        <v>0</v>
      </c>
      <c r="H2635">
        <v>1</v>
      </c>
      <c r="I2635">
        <f>Data[[#This Row],[nucleus_area_pct]]/Data[[#This Row],[cytoplasm_ratio]]</f>
        <v>0</v>
      </c>
      <c r="J2635">
        <v>0.83199999999999996</v>
      </c>
      <c r="K2635">
        <v>0.14899999999999999</v>
      </c>
      <c r="L2635">
        <v>0.21</v>
      </c>
      <c r="M2635">
        <v>1</v>
      </c>
      <c r="N2635">
        <v>0.95799999999999996</v>
      </c>
      <c r="O2635">
        <v>196</v>
      </c>
      <c r="P2635">
        <v>49</v>
      </c>
      <c r="Q2635">
        <v>236</v>
      </c>
      <c r="R2635">
        <v>120</v>
      </c>
      <c r="S2635">
        <v>126</v>
      </c>
      <c r="T2635">
        <f>(Data[[#This Row],[mean_r]]/256)*100</f>
        <v>92.1875</v>
      </c>
      <c r="U2635">
        <f>(Data[[#This Row],[mean_g]]/256)*100</f>
        <v>46.875</v>
      </c>
      <c r="V2635">
        <f>(Data[[#This Row],[mean_b]]/256)*100</f>
        <v>49.21875</v>
      </c>
      <c r="W2635">
        <v>0.48399999999999999</v>
      </c>
      <c r="X2635" t="s">
        <v>51</v>
      </c>
      <c r="Y2635" t="s">
        <v>45</v>
      </c>
      <c r="Z2635">
        <v>3361</v>
      </c>
      <c r="AA2635">
        <v>6.34</v>
      </c>
      <c r="AB2635">
        <v>14.3</v>
      </c>
      <c r="AC2635">
        <v>35.9</v>
      </c>
      <c r="AD2635">
        <v>217593</v>
      </c>
      <c r="AE2635">
        <v>96.1</v>
      </c>
      <c r="AF2635">
        <v>31.7</v>
      </c>
      <c r="AG2635" t="s">
        <v>64</v>
      </c>
      <c r="AH2635" t="s">
        <v>42</v>
      </c>
      <c r="AI2635" t="s">
        <v>52</v>
      </c>
      <c r="AJ2635">
        <v>60</v>
      </c>
      <c r="AK2635">
        <v>256</v>
      </c>
      <c r="AL2635">
        <v>0.10680000000000001</v>
      </c>
      <c r="AM2635">
        <v>0.95789999999999997</v>
      </c>
      <c r="AN2635">
        <v>0.87880000000000003</v>
      </c>
      <c r="AO2635">
        <f>Data[[#This Row],[labeller_confidence_score]]-Data[[#This Row],[cytodiffusion_classification_confidence]]</f>
        <v>-7.9099999999999948E-2</v>
      </c>
    </row>
    <row r="2636" spans="1:41" x14ac:dyDescent="0.3">
      <c r="A2636" t="s">
        <v>2709</v>
      </c>
      <c r="B2636" t="s">
        <v>87</v>
      </c>
      <c r="C2636">
        <v>0</v>
      </c>
      <c r="D2636" t="s">
        <v>50</v>
      </c>
      <c r="E2636">
        <v>13.41</v>
      </c>
      <c r="F2636">
        <v>43.1</v>
      </c>
      <c r="G2636">
        <v>0.47</v>
      </c>
      <c r="H2636">
        <v>0.443</v>
      </c>
      <c r="I2636">
        <f>Data[[#This Row],[nucleus_area_pct]]/Data[[#This Row],[cytoplasm_ratio]]</f>
        <v>97.291196388261852</v>
      </c>
      <c r="J2636">
        <v>0.92100000000000004</v>
      </c>
      <c r="K2636">
        <v>0.50800000000000001</v>
      </c>
      <c r="L2636">
        <v>4.2</v>
      </c>
      <c r="M2636">
        <v>1.7</v>
      </c>
      <c r="N2636">
        <v>0.749</v>
      </c>
      <c r="O2636">
        <v>543</v>
      </c>
      <c r="P2636">
        <v>92</v>
      </c>
      <c r="Q2636">
        <v>222</v>
      </c>
      <c r="R2636">
        <v>149</v>
      </c>
      <c r="S2636">
        <v>151</v>
      </c>
      <c r="T2636">
        <f>(Data[[#This Row],[mean_r]]/256)*100</f>
        <v>86.71875</v>
      </c>
      <c r="U2636">
        <f>(Data[[#This Row],[mean_g]]/256)*100</f>
        <v>58.203125</v>
      </c>
      <c r="V2636">
        <f>(Data[[#This Row],[mean_b]]/256)*100</f>
        <v>58.984375</v>
      </c>
      <c r="W2636">
        <v>0.70899999999999996</v>
      </c>
      <c r="X2636" t="s">
        <v>51</v>
      </c>
      <c r="Y2636" t="s">
        <v>45</v>
      </c>
      <c r="Z2636">
        <v>4265</v>
      </c>
      <c r="AA2636">
        <v>4.47</v>
      </c>
      <c r="AB2636">
        <v>12.3</v>
      </c>
      <c r="AC2636">
        <v>35.200000000000003</v>
      </c>
      <c r="AD2636">
        <v>357008</v>
      </c>
      <c r="AE2636">
        <v>78.400000000000006</v>
      </c>
      <c r="AF2636">
        <v>32.700000000000003</v>
      </c>
      <c r="AG2636" t="s">
        <v>46</v>
      </c>
      <c r="AH2636" t="s">
        <v>42</v>
      </c>
      <c r="AI2636" t="s">
        <v>56</v>
      </c>
      <c r="AJ2636">
        <v>40</v>
      </c>
      <c r="AK2636">
        <v>256</v>
      </c>
      <c r="AL2636">
        <v>7.9600000000000004E-2</v>
      </c>
      <c r="AM2636">
        <v>1</v>
      </c>
      <c r="AN2636">
        <v>0.94110000000000005</v>
      </c>
      <c r="AO2636">
        <f>Data[[#This Row],[labeller_confidence_score]]-Data[[#This Row],[cytodiffusion_classification_confidence]]</f>
        <v>-5.8899999999999952E-2</v>
      </c>
    </row>
    <row r="2637" spans="1:41" x14ac:dyDescent="0.3">
      <c r="A2637" t="s">
        <v>2710</v>
      </c>
      <c r="B2637" t="s">
        <v>62</v>
      </c>
      <c r="C2637">
        <v>0</v>
      </c>
      <c r="D2637" t="s">
        <v>50</v>
      </c>
      <c r="E2637">
        <v>8.27</v>
      </c>
      <c r="F2637">
        <v>82</v>
      </c>
      <c r="G2637">
        <v>0.83099999999999996</v>
      </c>
      <c r="H2637">
        <v>0.186</v>
      </c>
      <c r="I2637">
        <f>Data[[#This Row],[nucleus_area_pct]]/Data[[#This Row],[cytoplasm_ratio]]</f>
        <v>440.86021505376345</v>
      </c>
      <c r="J2637">
        <v>0.94899999999999995</v>
      </c>
      <c r="K2637">
        <v>0.19900000000000001</v>
      </c>
      <c r="L2637">
        <v>1.55</v>
      </c>
      <c r="M2637">
        <v>1</v>
      </c>
      <c r="N2637">
        <v>0.94399999999999995</v>
      </c>
      <c r="O2637">
        <v>271</v>
      </c>
      <c r="P2637">
        <v>59</v>
      </c>
      <c r="Q2637">
        <v>175</v>
      </c>
      <c r="R2637">
        <v>181</v>
      </c>
      <c r="S2637">
        <v>198</v>
      </c>
      <c r="T2637">
        <f>(Data[[#This Row],[mean_r]]/256)*100</f>
        <v>68.359375</v>
      </c>
      <c r="U2637">
        <f>(Data[[#This Row],[mean_g]]/256)*100</f>
        <v>70.703125</v>
      </c>
      <c r="V2637">
        <f>(Data[[#This Row],[mean_b]]/256)*100</f>
        <v>77.34375</v>
      </c>
      <c r="W2637">
        <v>0.78100000000000003</v>
      </c>
      <c r="X2637" t="s">
        <v>63</v>
      </c>
      <c r="Y2637" t="s">
        <v>40</v>
      </c>
      <c r="Z2637">
        <v>3555</v>
      </c>
      <c r="AA2637">
        <v>3.5</v>
      </c>
      <c r="AB2637">
        <v>14.5</v>
      </c>
      <c r="AC2637">
        <v>42</v>
      </c>
      <c r="AD2637">
        <v>155314</v>
      </c>
      <c r="AE2637">
        <v>92.5</v>
      </c>
      <c r="AF2637">
        <v>33</v>
      </c>
      <c r="AG2637" t="s">
        <v>46</v>
      </c>
      <c r="AH2637" t="s">
        <v>42</v>
      </c>
      <c r="AI2637" t="s">
        <v>52</v>
      </c>
      <c r="AJ2637">
        <v>100</v>
      </c>
      <c r="AK2637">
        <v>224</v>
      </c>
      <c r="AL2637">
        <v>9.9299999999999999E-2</v>
      </c>
      <c r="AM2637">
        <v>0.84309999999999996</v>
      </c>
      <c r="AN2637">
        <v>1</v>
      </c>
      <c r="AO2637">
        <f>Data[[#This Row],[labeller_confidence_score]]-Data[[#This Row],[cytodiffusion_classification_confidence]]</f>
        <v>0.15690000000000004</v>
      </c>
    </row>
    <row r="2638" spans="1:41" x14ac:dyDescent="0.3">
      <c r="A2638" t="s">
        <v>2711</v>
      </c>
      <c r="B2638" t="s">
        <v>81</v>
      </c>
      <c r="C2638">
        <v>1</v>
      </c>
      <c r="D2638" t="s">
        <v>82</v>
      </c>
      <c r="E2638">
        <v>17.25</v>
      </c>
      <c r="F2638">
        <v>75.099999999999994</v>
      </c>
      <c r="G2638">
        <v>0.45600000000000002</v>
      </c>
      <c r="H2638">
        <v>0.16</v>
      </c>
      <c r="I2638">
        <f>Data[[#This Row],[nucleus_area_pct]]/Data[[#This Row],[cytoplasm_ratio]]</f>
        <v>469.37499999999994</v>
      </c>
      <c r="J2638">
        <v>0.748</v>
      </c>
      <c r="K2638">
        <v>0.219</v>
      </c>
      <c r="L2638">
        <v>0.67</v>
      </c>
      <c r="M2638">
        <v>1.1000000000000001</v>
      </c>
      <c r="N2638">
        <v>0.87</v>
      </c>
      <c r="O2638">
        <v>707</v>
      </c>
      <c r="P2638">
        <v>116</v>
      </c>
      <c r="Q2638">
        <v>203</v>
      </c>
      <c r="R2638">
        <v>137</v>
      </c>
      <c r="S2638">
        <v>194</v>
      </c>
      <c r="T2638">
        <f>(Data[[#This Row],[mean_r]]/256)*100</f>
        <v>79.296875</v>
      </c>
      <c r="U2638">
        <f>(Data[[#This Row],[mean_g]]/256)*100</f>
        <v>53.515625</v>
      </c>
      <c r="V2638">
        <f>(Data[[#This Row],[mean_b]]/256)*100</f>
        <v>75.78125</v>
      </c>
      <c r="W2638">
        <v>0.59899999999999998</v>
      </c>
      <c r="X2638" t="s">
        <v>63</v>
      </c>
      <c r="Y2638" t="s">
        <v>45</v>
      </c>
      <c r="Z2638">
        <v>6208</v>
      </c>
      <c r="AA2638">
        <v>6.36</v>
      </c>
      <c r="AB2638">
        <v>15.1</v>
      </c>
      <c r="AC2638">
        <v>40.700000000000003</v>
      </c>
      <c r="AD2638">
        <v>198138</v>
      </c>
      <c r="AE2638">
        <v>97.1</v>
      </c>
      <c r="AF2638">
        <v>33.799999999999997</v>
      </c>
      <c r="AG2638" t="s">
        <v>46</v>
      </c>
      <c r="AH2638" t="s">
        <v>42</v>
      </c>
      <c r="AI2638" t="s">
        <v>43</v>
      </c>
      <c r="AJ2638">
        <v>100</v>
      </c>
      <c r="AK2638">
        <v>256</v>
      </c>
      <c r="AL2638">
        <v>0.81189999999999996</v>
      </c>
      <c r="AM2638">
        <v>0.69779999999999998</v>
      </c>
      <c r="AN2638">
        <v>0.8931</v>
      </c>
      <c r="AO2638">
        <f>Data[[#This Row],[labeller_confidence_score]]-Data[[#This Row],[cytodiffusion_classification_confidence]]</f>
        <v>0.19530000000000003</v>
      </c>
    </row>
    <row r="2639" spans="1:41" x14ac:dyDescent="0.3">
      <c r="A2639" t="s">
        <v>2712</v>
      </c>
      <c r="B2639" t="s">
        <v>74</v>
      </c>
      <c r="C2639">
        <v>0</v>
      </c>
      <c r="D2639" t="s">
        <v>75</v>
      </c>
      <c r="E2639">
        <v>3.04</v>
      </c>
      <c r="F2639">
        <v>0</v>
      </c>
      <c r="G2639">
        <v>0</v>
      </c>
      <c r="H2639">
        <v>1</v>
      </c>
      <c r="I2639">
        <f>Data[[#This Row],[nucleus_area_pct]]/Data[[#This Row],[cytoplasm_ratio]]</f>
        <v>0</v>
      </c>
      <c r="J2639">
        <v>0.78900000000000003</v>
      </c>
      <c r="K2639">
        <v>0.438</v>
      </c>
      <c r="L2639">
        <v>2.34</v>
      </c>
      <c r="M2639">
        <v>1</v>
      </c>
      <c r="N2639">
        <v>0.97699999999999998</v>
      </c>
      <c r="O2639">
        <v>32</v>
      </c>
      <c r="P2639">
        <v>19</v>
      </c>
      <c r="Q2639">
        <v>214</v>
      </c>
      <c r="R2639">
        <v>168</v>
      </c>
      <c r="S2639">
        <v>140</v>
      </c>
      <c r="T2639">
        <f>(Data[[#This Row],[mean_r]]/256)*100</f>
        <v>83.59375</v>
      </c>
      <c r="U2639">
        <f>(Data[[#This Row],[mean_g]]/256)*100</f>
        <v>65.625</v>
      </c>
      <c r="V2639">
        <f>(Data[[#This Row],[mean_b]]/256)*100</f>
        <v>54.6875</v>
      </c>
      <c r="W2639">
        <v>0.59699999999999998</v>
      </c>
      <c r="X2639" t="s">
        <v>39</v>
      </c>
      <c r="Y2639" t="s">
        <v>45</v>
      </c>
      <c r="Z2639">
        <v>7390</v>
      </c>
      <c r="AA2639">
        <v>6.68</v>
      </c>
      <c r="AB2639">
        <v>12.2</v>
      </c>
      <c r="AC2639">
        <v>45.8</v>
      </c>
      <c r="AD2639">
        <v>277016</v>
      </c>
      <c r="AE2639">
        <v>96.3</v>
      </c>
      <c r="AF2639">
        <v>33.700000000000003</v>
      </c>
      <c r="AG2639" t="s">
        <v>41</v>
      </c>
      <c r="AH2639" t="s">
        <v>42</v>
      </c>
      <c r="AI2639" t="s">
        <v>43</v>
      </c>
      <c r="AJ2639">
        <v>100</v>
      </c>
      <c r="AK2639">
        <v>256</v>
      </c>
      <c r="AL2639">
        <v>3.6400000000000002E-2</v>
      </c>
      <c r="AM2639">
        <v>0.92</v>
      </c>
      <c r="AN2639">
        <v>0.88990000000000002</v>
      </c>
      <c r="AO2639">
        <f>Data[[#This Row],[labeller_confidence_score]]-Data[[#This Row],[cytodiffusion_classification_confidence]]</f>
        <v>-3.0100000000000016E-2</v>
      </c>
    </row>
    <row r="2640" spans="1:41" x14ac:dyDescent="0.3">
      <c r="A2640" t="s">
        <v>2713</v>
      </c>
      <c r="B2640" t="s">
        <v>180</v>
      </c>
      <c r="C2640">
        <v>1</v>
      </c>
      <c r="D2640" t="s">
        <v>181</v>
      </c>
      <c r="E2640">
        <v>6.15</v>
      </c>
      <c r="F2640">
        <v>0</v>
      </c>
      <c r="G2640">
        <v>0</v>
      </c>
      <c r="H2640">
        <v>1</v>
      </c>
      <c r="I2640">
        <f>Data[[#This Row],[nucleus_area_pct]]/Data[[#This Row],[cytoplasm_ratio]]</f>
        <v>0</v>
      </c>
      <c r="J2640">
        <v>0.32300000000000001</v>
      </c>
      <c r="K2640">
        <v>0.86299999999999999</v>
      </c>
      <c r="L2640">
        <v>0.64</v>
      </c>
      <c r="M2640">
        <v>1</v>
      </c>
      <c r="N2640">
        <v>0.75800000000000001</v>
      </c>
      <c r="O2640">
        <v>178</v>
      </c>
      <c r="P2640">
        <v>77</v>
      </c>
      <c r="Q2640">
        <v>238</v>
      </c>
      <c r="R2640">
        <v>142</v>
      </c>
      <c r="S2640">
        <v>122</v>
      </c>
      <c r="T2640">
        <f>(Data[[#This Row],[mean_r]]/256)*100</f>
        <v>92.96875</v>
      </c>
      <c r="U2640">
        <f>(Data[[#This Row],[mean_g]]/256)*100</f>
        <v>55.46875</v>
      </c>
      <c r="V2640">
        <f>(Data[[#This Row],[mean_b]]/256)*100</f>
        <v>47.65625</v>
      </c>
      <c r="W2640">
        <v>0.51200000000000001</v>
      </c>
      <c r="X2640" t="s">
        <v>63</v>
      </c>
      <c r="Y2640" t="s">
        <v>40</v>
      </c>
      <c r="Z2640">
        <v>9931</v>
      </c>
      <c r="AA2640">
        <v>4.97</v>
      </c>
      <c r="AB2640">
        <v>13.8</v>
      </c>
      <c r="AC2640">
        <v>37.799999999999997</v>
      </c>
      <c r="AD2640">
        <v>303798</v>
      </c>
      <c r="AE2640">
        <v>88.4</v>
      </c>
      <c r="AF2640">
        <v>33.200000000000003</v>
      </c>
      <c r="AG2640" t="s">
        <v>46</v>
      </c>
      <c r="AH2640" t="s">
        <v>42</v>
      </c>
      <c r="AI2640" t="s">
        <v>56</v>
      </c>
      <c r="AJ2640">
        <v>40</v>
      </c>
      <c r="AK2640">
        <v>256</v>
      </c>
      <c r="AL2640">
        <v>0.87690000000000001</v>
      </c>
      <c r="AM2640">
        <v>0.68520000000000003</v>
      </c>
      <c r="AN2640">
        <v>0.64370000000000005</v>
      </c>
      <c r="AO2640">
        <f>Data[[#This Row],[labeller_confidence_score]]-Data[[#This Row],[cytodiffusion_classification_confidence]]</f>
        <v>-4.1499999999999981E-2</v>
      </c>
    </row>
    <row r="2641" spans="1:41" x14ac:dyDescent="0.3">
      <c r="A2641" t="s">
        <v>2714</v>
      </c>
      <c r="B2641" t="s">
        <v>103</v>
      </c>
      <c r="C2641">
        <v>1</v>
      </c>
      <c r="D2641" t="s">
        <v>104</v>
      </c>
      <c r="E2641">
        <v>4.17</v>
      </c>
      <c r="F2641">
        <v>0</v>
      </c>
      <c r="G2641">
        <v>0</v>
      </c>
      <c r="H2641">
        <v>1</v>
      </c>
      <c r="I2641">
        <f>Data[[#This Row],[nucleus_area_pct]]/Data[[#This Row],[cytoplasm_ratio]]</f>
        <v>0</v>
      </c>
      <c r="J2641">
        <v>0.57899999999999996</v>
      </c>
      <c r="K2641">
        <v>0.90700000000000003</v>
      </c>
      <c r="L2641">
        <v>0.61</v>
      </c>
      <c r="M2641">
        <v>1</v>
      </c>
      <c r="N2641">
        <v>0.82599999999999996</v>
      </c>
      <c r="O2641">
        <v>72</v>
      </c>
      <c r="P2641">
        <v>24</v>
      </c>
      <c r="Q2641">
        <v>235</v>
      </c>
      <c r="R2641">
        <v>107</v>
      </c>
      <c r="S2641">
        <v>126</v>
      </c>
      <c r="T2641">
        <f>(Data[[#This Row],[mean_r]]/256)*100</f>
        <v>91.796875</v>
      </c>
      <c r="U2641">
        <f>(Data[[#This Row],[mean_g]]/256)*100</f>
        <v>41.796875</v>
      </c>
      <c r="V2641">
        <f>(Data[[#This Row],[mean_b]]/256)*100</f>
        <v>49.21875</v>
      </c>
      <c r="W2641">
        <v>0.498</v>
      </c>
      <c r="X2641" t="s">
        <v>51</v>
      </c>
      <c r="Y2641" t="s">
        <v>45</v>
      </c>
      <c r="Z2641">
        <v>12301</v>
      </c>
      <c r="AA2641">
        <v>3.93</v>
      </c>
      <c r="AB2641">
        <v>13</v>
      </c>
      <c r="AC2641">
        <v>41.7</v>
      </c>
      <c r="AD2641">
        <v>241802</v>
      </c>
      <c r="AE2641">
        <v>93.7</v>
      </c>
      <c r="AF2641">
        <v>32.1</v>
      </c>
      <c r="AG2641" t="s">
        <v>46</v>
      </c>
      <c r="AH2641" t="s">
        <v>42</v>
      </c>
      <c r="AI2641" t="s">
        <v>56</v>
      </c>
      <c r="AJ2641">
        <v>60</v>
      </c>
      <c r="AK2641">
        <v>224</v>
      </c>
      <c r="AL2641">
        <v>0.86760000000000004</v>
      </c>
      <c r="AM2641">
        <v>0.73140000000000005</v>
      </c>
      <c r="AN2641">
        <v>0.62809999999999999</v>
      </c>
      <c r="AO2641">
        <f>Data[[#This Row],[labeller_confidence_score]]-Data[[#This Row],[cytodiffusion_classification_confidence]]</f>
        <v>-0.10330000000000006</v>
      </c>
    </row>
    <row r="2642" spans="1:41" x14ac:dyDescent="0.3">
      <c r="A2642" t="s">
        <v>2715</v>
      </c>
      <c r="B2642" t="s">
        <v>85</v>
      </c>
      <c r="C2642">
        <v>0</v>
      </c>
      <c r="D2642" t="s">
        <v>50</v>
      </c>
      <c r="E2642">
        <v>12.4</v>
      </c>
      <c r="F2642">
        <v>57.7</v>
      </c>
      <c r="G2642">
        <v>0.83899999999999997</v>
      </c>
      <c r="H2642">
        <v>0.377</v>
      </c>
      <c r="I2642">
        <f>Data[[#This Row],[nucleus_area_pct]]/Data[[#This Row],[cytoplasm_ratio]]</f>
        <v>153.0503978779841</v>
      </c>
      <c r="J2642">
        <v>0.69699999999999995</v>
      </c>
      <c r="K2642">
        <v>0.39200000000000002</v>
      </c>
      <c r="L2642">
        <v>4.76</v>
      </c>
      <c r="M2642">
        <v>2.1</v>
      </c>
      <c r="N2642">
        <v>0.74299999999999999</v>
      </c>
      <c r="O2642">
        <v>355</v>
      </c>
      <c r="P2642">
        <v>64</v>
      </c>
      <c r="Q2642">
        <v>170</v>
      </c>
      <c r="R2642">
        <v>153</v>
      </c>
      <c r="S2642">
        <v>202</v>
      </c>
      <c r="T2642">
        <f>(Data[[#This Row],[mean_r]]/256)*100</f>
        <v>66.40625</v>
      </c>
      <c r="U2642">
        <f>(Data[[#This Row],[mean_g]]/256)*100</f>
        <v>59.765625</v>
      </c>
      <c r="V2642">
        <f>(Data[[#This Row],[mean_b]]/256)*100</f>
        <v>78.90625</v>
      </c>
      <c r="W2642">
        <v>0.76100000000000001</v>
      </c>
      <c r="X2642" t="s">
        <v>51</v>
      </c>
      <c r="Y2642" t="s">
        <v>45</v>
      </c>
      <c r="Z2642">
        <v>8665</v>
      </c>
      <c r="AA2642">
        <v>6.33</v>
      </c>
      <c r="AB2642">
        <v>16.100000000000001</v>
      </c>
      <c r="AC2642">
        <v>47.2</v>
      </c>
      <c r="AD2642">
        <v>297794</v>
      </c>
      <c r="AE2642">
        <v>84.9</v>
      </c>
      <c r="AF2642">
        <v>34.6</v>
      </c>
      <c r="AG2642" t="s">
        <v>41</v>
      </c>
      <c r="AH2642" t="s">
        <v>42</v>
      </c>
      <c r="AI2642" t="s">
        <v>52</v>
      </c>
      <c r="AJ2642">
        <v>100</v>
      </c>
      <c r="AK2642">
        <v>256</v>
      </c>
      <c r="AL2642">
        <v>9.4799999999999995E-2</v>
      </c>
      <c r="AM2642">
        <v>0.82110000000000005</v>
      </c>
      <c r="AN2642">
        <v>0.84750000000000003</v>
      </c>
      <c r="AO2642">
        <f>Data[[#This Row],[labeller_confidence_score]]-Data[[#This Row],[cytodiffusion_classification_confidence]]</f>
        <v>2.6399999999999979E-2</v>
      </c>
    </row>
    <row r="2643" spans="1:41" x14ac:dyDescent="0.3">
      <c r="A2643" t="s">
        <v>2716</v>
      </c>
      <c r="B2643" t="s">
        <v>54</v>
      </c>
      <c r="C2643">
        <v>0</v>
      </c>
      <c r="D2643" t="s">
        <v>54</v>
      </c>
      <c r="E2643">
        <v>7.81</v>
      </c>
      <c r="F2643">
        <v>0</v>
      </c>
      <c r="G2643">
        <v>0</v>
      </c>
      <c r="H2643">
        <v>1</v>
      </c>
      <c r="I2643">
        <f>Data[[#This Row],[nucleus_area_pct]]/Data[[#This Row],[cytoplasm_ratio]]</f>
        <v>0</v>
      </c>
      <c r="J2643">
        <v>0.88800000000000001</v>
      </c>
      <c r="K2643">
        <v>0.32200000000000001</v>
      </c>
      <c r="L2643">
        <v>0.54</v>
      </c>
      <c r="M2643">
        <v>1</v>
      </c>
      <c r="N2643">
        <v>0.91600000000000004</v>
      </c>
      <c r="O2643">
        <v>197</v>
      </c>
      <c r="P2643">
        <v>47</v>
      </c>
      <c r="Q2643">
        <v>229</v>
      </c>
      <c r="R2643">
        <v>125</v>
      </c>
      <c r="S2643">
        <v>117</v>
      </c>
      <c r="T2643">
        <f>(Data[[#This Row],[mean_r]]/256)*100</f>
        <v>89.453125</v>
      </c>
      <c r="U2643">
        <f>(Data[[#This Row],[mean_g]]/256)*100</f>
        <v>48.828125</v>
      </c>
      <c r="V2643">
        <f>(Data[[#This Row],[mean_b]]/256)*100</f>
        <v>45.703125</v>
      </c>
      <c r="W2643">
        <v>0.505</v>
      </c>
      <c r="X2643" t="s">
        <v>63</v>
      </c>
      <c r="Y2643" t="s">
        <v>40</v>
      </c>
      <c r="Z2643">
        <v>12191</v>
      </c>
      <c r="AA2643">
        <v>3.93</v>
      </c>
      <c r="AB2643">
        <v>12.2</v>
      </c>
      <c r="AC2643">
        <v>44.3</v>
      </c>
      <c r="AD2643">
        <v>175057</v>
      </c>
      <c r="AE2643">
        <v>91.7</v>
      </c>
      <c r="AF2643">
        <v>31.2</v>
      </c>
      <c r="AG2643" t="s">
        <v>41</v>
      </c>
      <c r="AH2643" t="s">
        <v>47</v>
      </c>
      <c r="AI2643" t="s">
        <v>56</v>
      </c>
      <c r="AJ2643">
        <v>60</v>
      </c>
      <c r="AK2643">
        <v>512</v>
      </c>
      <c r="AL2643">
        <v>0.1338</v>
      </c>
      <c r="AM2643">
        <v>1</v>
      </c>
      <c r="AN2643">
        <v>0.90029999999999999</v>
      </c>
      <c r="AO2643">
        <f>Data[[#This Row],[labeller_confidence_score]]-Data[[#This Row],[cytodiffusion_classification_confidence]]</f>
        <v>-9.9700000000000011E-2</v>
      </c>
    </row>
    <row r="2644" spans="1:41" x14ac:dyDescent="0.3">
      <c r="A2644" t="s">
        <v>2717</v>
      </c>
      <c r="B2644" t="s">
        <v>85</v>
      </c>
      <c r="C2644">
        <v>0</v>
      </c>
      <c r="D2644" t="s">
        <v>50</v>
      </c>
      <c r="E2644">
        <v>10.9</v>
      </c>
      <c r="F2644">
        <v>57.3</v>
      </c>
      <c r="G2644">
        <v>0.54600000000000004</v>
      </c>
      <c r="H2644">
        <v>0.36399999999999999</v>
      </c>
      <c r="I2644">
        <f>Data[[#This Row],[nucleus_area_pct]]/Data[[#This Row],[cytoplasm_ratio]]</f>
        <v>157.41758241758242</v>
      </c>
      <c r="J2644">
        <v>0.65700000000000003</v>
      </c>
      <c r="K2644">
        <v>0.40400000000000003</v>
      </c>
      <c r="L2644">
        <v>4.7</v>
      </c>
      <c r="M2644">
        <v>1.6</v>
      </c>
      <c r="N2644">
        <v>0.79700000000000004</v>
      </c>
      <c r="O2644">
        <v>394</v>
      </c>
      <c r="P2644">
        <v>58</v>
      </c>
      <c r="Q2644">
        <v>206</v>
      </c>
      <c r="R2644">
        <v>129</v>
      </c>
      <c r="S2644">
        <v>208</v>
      </c>
      <c r="T2644">
        <f>(Data[[#This Row],[mean_r]]/256)*100</f>
        <v>80.46875</v>
      </c>
      <c r="U2644">
        <f>(Data[[#This Row],[mean_g]]/256)*100</f>
        <v>50.390625</v>
      </c>
      <c r="V2644">
        <f>(Data[[#This Row],[mean_b]]/256)*100</f>
        <v>81.25</v>
      </c>
      <c r="W2644">
        <v>0.74099999999999999</v>
      </c>
      <c r="X2644" t="s">
        <v>51</v>
      </c>
      <c r="Y2644" t="s">
        <v>40</v>
      </c>
      <c r="Z2644">
        <v>11118</v>
      </c>
      <c r="AA2644">
        <v>4.6900000000000004</v>
      </c>
      <c r="AB2644">
        <v>13</v>
      </c>
      <c r="AC2644">
        <v>36.700000000000003</v>
      </c>
      <c r="AD2644">
        <v>275129</v>
      </c>
      <c r="AE2644">
        <v>89.4</v>
      </c>
      <c r="AF2644">
        <v>34.299999999999997</v>
      </c>
      <c r="AG2644" t="s">
        <v>46</v>
      </c>
      <c r="AH2644" t="s">
        <v>47</v>
      </c>
      <c r="AI2644" t="s">
        <v>43</v>
      </c>
      <c r="AJ2644">
        <v>100</v>
      </c>
      <c r="AK2644">
        <v>512</v>
      </c>
      <c r="AL2644">
        <v>4.3999999999999997E-2</v>
      </c>
      <c r="AM2644">
        <v>0.99260000000000004</v>
      </c>
      <c r="AN2644">
        <v>0.94799999999999995</v>
      </c>
      <c r="AO2644">
        <f>Data[[#This Row],[labeller_confidence_score]]-Data[[#This Row],[cytodiffusion_classification_confidence]]</f>
        <v>-4.4600000000000084E-2</v>
      </c>
    </row>
    <row r="2645" spans="1:41" x14ac:dyDescent="0.3">
      <c r="A2645" t="s">
        <v>2718</v>
      </c>
      <c r="B2645" t="s">
        <v>62</v>
      </c>
      <c r="C2645">
        <v>0</v>
      </c>
      <c r="D2645" t="s">
        <v>50</v>
      </c>
      <c r="E2645">
        <v>10.24</v>
      </c>
      <c r="F2645">
        <v>78.400000000000006</v>
      </c>
      <c r="G2645">
        <v>0.74099999999999999</v>
      </c>
      <c r="H2645">
        <v>0.24099999999999999</v>
      </c>
      <c r="I2645">
        <f>Data[[#This Row],[nucleus_area_pct]]/Data[[#This Row],[cytoplasm_ratio]]</f>
        <v>325.31120331950211</v>
      </c>
      <c r="J2645">
        <v>0.93100000000000005</v>
      </c>
      <c r="K2645">
        <v>0.27700000000000002</v>
      </c>
      <c r="L2645">
        <v>1.51</v>
      </c>
      <c r="M2645">
        <v>1</v>
      </c>
      <c r="N2645">
        <v>0.91600000000000004</v>
      </c>
      <c r="O2645">
        <v>251</v>
      </c>
      <c r="P2645">
        <v>67</v>
      </c>
      <c r="Q2645">
        <v>198</v>
      </c>
      <c r="R2645">
        <v>151</v>
      </c>
      <c r="S2645">
        <v>190</v>
      </c>
      <c r="T2645">
        <f>(Data[[#This Row],[mean_r]]/256)*100</f>
        <v>77.34375</v>
      </c>
      <c r="U2645">
        <f>(Data[[#This Row],[mean_g]]/256)*100</f>
        <v>58.984375</v>
      </c>
      <c r="V2645">
        <f>(Data[[#This Row],[mean_b]]/256)*100</f>
        <v>74.21875</v>
      </c>
      <c r="W2645">
        <v>0.75800000000000001</v>
      </c>
      <c r="X2645" t="s">
        <v>63</v>
      </c>
      <c r="Y2645" t="s">
        <v>40</v>
      </c>
      <c r="Z2645">
        <v>7208</v>
      </c>
      <c r="AA2645">
        <v>4.28</v>
      </c>
      <c r="AB2645">
        <v>12.1</v>
      </c>
      <c r="AC2645">
        <v>46.4</v>
      </c>
      <c r="AD2645">
        <v>248893</v>
      </c>
      <c r="AE2645">
        <v>80.8</v>
      </c>
      <c r="AF2645">
        <v>33.6</v>
      </c>
      <c r="AG2645" t="s">
        <v>64</v>
      </c>
      <c r="AH2645" t="s">
        <v>42</v>
      </c>
      <c r="AI2645" t="s">
        <v>52</v>
      </c>
      <c r="AJ2645">
        <v>60</v>
      </c>
      <c r="AK2645">
        <v>224</v>
      </c>
      <c r="AL2645">
        <v>2.5700000000000001E-2</v>
      </c>
      <c r="AM2645">
        <v>0.79149999999999998</v>
      </c>
      <c r="AN2645">
        <v>0.94269999999999998</v>
      </c>
      <c r="AO2645">
        <f>Data[[#This Row],[labeller_confidence_score]]-Data[[#This Row],[cytodiffusion_classification_confidence]]</f>
        <v>0.1512</v>
      </c>
    </row>
    <row r="2646" spans="1:41" x14ac:dyDescent="0.3">
      <c r="A2646" t="s">
        <v>2719</v>
      </c>
      <c r="B2646" t="s">
        <v>133</v>
      </c>
      <c r="C2646">
        <v>1</v>
      </c>
      <c r="D2646" t="s">
        <v>104</v>
      </c>
      <c r="E2646">
        <v>8.36</v>
      </c>
      <c r="F2646">
        <v>0</v>
      </c>
      <c r="G2646">
        <v>0</v>
      </c>
      <c r="H2646">
        <v>1</v>
      </c>
      <c r="I2646">
        <f>Data[[#This Row],[nucleus_area_pct]]/Data[[#This Row],[cytoplasm_ratio]]</f>
        <v>0</v>
      </c>
      <c r="J2646">
        <v>0.52300000000000002</v>
      </c>
      <c r="K2646">
        <v>0.89600000000000002</v>
      </c>
      <c r="L2646">
        <v>0.55000000000000004</v>
      </c>
      <c r="M2646">
        <v>1</v>
      </c>
      <c r="N2646">
        <v>0.92200000000000004</v>
      </c>
      <c r="O2646">
        <v>218</v>
      </c>
      <c r="P2646">
        <v>48</v>
      </c>
      <c r="Q2646">
        <v>233</v>
      </c>
      <c r="R2646">
        <v>156</v>
      </c>
      <c r="S2646">
        <v>143</v>
      </c>
      <c r="T2646">
        <f>(Data[[#This Row],[mean_r]]/256)*100</f>
        <v>91.015625</v>
      </c>
      <c r="U2646">
        <f>(Data[[#This Row],[mean_g]]/256)*100</f>
        <v>60.9375</v>
      </c>
      <c r="V2646">
        <f>(Data[[#This Row],[mean_b]]/256)*100</f>
        <v>55.859375</v>
      </c>
      <c r="W2646">
        <v>0.47199999999999998</v>
      </c>
      <c r="X2646" t="s">
        <v>39</v>
      </c>
      <c r="Y2646" t="s">
        <v>45</v>
      </c>
      <c r="Z2646">
        <v>11898</v>
      </c>
      <c r="AA2646">
        <v>5.92</v>
      </c>
      <c r="AB2646">
        <v>15</v>
      </c>
      <c r="AC2646">
        <v>34.5</v>
      </c>
      <c r="AD2646">
        <v>264565</v>
      </c>
      <c r="AE2646">
        <v>89.6</v>
      </c>
      <c r="AF2646">
        <v>35.4</v>
      </c>
      <c r="AG2646" t="s">
        <v>64</v>
      </c>
      <c r="AH2646" t="s">
        <v>42</v>
      </c>
      <c r="AI2646" t="s">
        <v>56</v>
      </c>
      <c r="AJ2646">
        <v>60</v>
      </c>
      <c r="AK2646">
        <v>224</v>
      </c>
      <c r="AL2646">
        <v>0.97430000000000005</v>
      </c>
      <c r="AM2646">
        <v>0.83330000000000004</v>
      </c>
      <c r="AN2646">
        <v>0.8448</v>
      </c>
      <c r="AO2646">
        <f>Data[[#This Row],[labeller_confidence_score]]-Data[[#This Row],[cytodiffusion_classification_confidence]]</f>
        <v>1.1499999999999955E-2</v>
      </c>
    </row>
    <row r="2647" spans="1:41" x14ac:dyDescent="0.3">
      <c r="A2647" t="s">
        <v>2720</v>
      </c>
      <c r="B2647" t="s">
        <v>87</v>
      </c>
      <c r="C2647">
        <v>0</v>
      </c>
      <c r="D2647" t="s">
        <v>50</v>
      </c>
      <c r="E2647">
        <v>14.82</v>
      </c>
      <c r="F2647">
        <v>55</v>
      </c>
      <c r="G2647">
        <v>0.58299999999999996</v>
      </c>
      <c r="H2647">
        <v>0.436</v>
      </c>
      <c r="I2647">
        <f>Data[[#This Row],[nucleus_area_pct]]/Data[[#This Row],[cytoplasm_ratio]]</f>
        <v>126.14678899082568</v>
      </c>
      <c r="J2647">
        <v>0.85199999999999998</v>
      </c>
      <c r="K2647">
        <v>0.45700000000000002</v>
      </c>
      <c r="L2647">
        <v>4.7300000000000004</v>
      </c>
      <c r="M2647">
        <v>1.9</v>
      </c>
      <c r="N2647">
        <v>0.8</v>
      </c>
      <c r="O2647">
        <v>425</v>
      </c>
      <c r="P2647">
        <v>85</v>
      </c>
      <c r="Q2647">
        <v>253</v>
      </c>
      <c r="R2647">
        <v>142</v>
      </c>
      <c r="S2647">
        <v>146</v>
      </c>
      <c r="T2647">
        <f>(Data[[#This Row],[mean_r]]/256)*100</f>
        <v>98.828125</v>
      </c>
      <c r="U2647">
        <f>(Data[[#This Row],[mean_g]]/256)*100</f>
        <v>55.46875</v>
      </c>
      <c r="V2647">
        <f>(Data[[#This Row],[mean_b]]/256)*100</f>
        <v>57.03125</v>
      </c>
      <c r="W2647">
        <v>0.67500000000000004</v>
      </c>
      <c r="X2647" t="s">
        <v>51</v>
      </c>
      <c r="Y2647" t="s">
        <v>45</v>
      </c>
      <c r="Z2647">
        <v>8628</v>
      </c>
      <c r="AA2647">
        <v>5.27</v>
      </c>
      <c r="AB2647">
        <v>11</v>
      </c>
      <c r="AC2647">
        <v>44.8</v>
      </c>
      <c r="AD2647">
        <v>322602</v>
      </c>
      <c r="AE2647">
        <v>96.9</v>
      </c>
      <c r="AF2647">
        <v>35</v>
      </c>
      <c r="AG2647" t="s">
        <v>46</v>
      </c>
      <c r="AH2647" t="s">
        <v>47</v>
      </c>
      <c r="AI2647" t="s">
        <v>43</v>
      </c>
      <c r="AJ2647">
        <v>40</v>
      </c>
      <c r="AK2647">
        <v>224</v>
      </c>
      <c r="AL2647">
        <v>0.1484</v>
      </c>
      <c r="AM2647">
        <v>0.92079999999999995</v>
      </c>
      <c r="AN2647">
        <v>0.87980000000000003</v>
      </c>
      <c r="AO2647">
        <f>Data[[#This Row],[labeller_confidence_score]]-Data[[#This Row],[cytodiffusion_classification_confidence]]</f>
        <v>-4.0999999999999925E-2</v>
      </c>
    </row>
    <row r="2648" spans="1:41" x14ac:dyDescent="0.3">
      <c r="A2648" t="s">
        <v>2721</v>
      </c>
      <c r="B2648" t="s">
        <v>62</v>
      </c>
      <c r="C2648">
        <v>0</v>
      </c>
      <c r="D2648" t="s">
        <v>50</v>
      </c>
      <c r="E2648">
        <v>10.45</v>
      </c>
      <c r="F2648">
        <v>82.2</v>
      </c>
      <c r="G2648">
        <v>0.85399999999999998</v>
      </c>
      <c r="H2648">
        <v>0.14799999999999999</v>
      </c>
      <c r="I2648">
        <f>Data[[#This Row],[nucleus_area_pct]]/Data[[#This Row],[cytoplasm_ratio]]</f>
        <v>555.40540540540542</v>
      </c>
      <c r="J2648">
        <v>0.89200000000000002</v>
      </c>
      <c r="K2648">
        <v>0.27700000000000002</v>
      </c>
      <c r="L2648">
        <v>0.9</v>
      </c>
      <c r="M2648">
        <v>1.1000000000000001</v>
      </c>
      <c r="N2648">
        <v>0.90200000000000002</v>
      </c>
      <c r="O2648">
        <v>254</v>
      </c>
      <c r="P2648">
        <v>65</v>
      </c>
      <c r="Q2648">
        <v>213</v>
      </c>
      <c r="R2648">
        <v>156</v>
      </c>
      <c r="S2648">
        <v>200</v>
      </c>
      <c r="T2648">
        <f>(Data[[#This Row],[mean_r]]/256)*100</f>
        <v>83.203125</v>
      </c>
      <c r="U2648">
        <f>(Data[[#This Row],[mean_g]]/256)*100</f>
        <v>60.9375</v>
      </c>
      <c r="V2648">
        <f>(Data[[#This Row],[mean_b]]/256)*100</f>
        <v>78.125</v>
      </c>
      <c r="W2648">
        <v>0.79900000000000004</v>
      </c>
      <c r="X2648" t="s">
        <v>63</v>
      </c>
      <c r="Y2648" t="s">
        <v>40</v>
      </c>
      <c r="Z2648">
        <v>6011</v>
      </c>
      <c r="AA2648">
        <v>4.92</v>
      </c>
      <c r="AB2648">
        <v>12.9</v>
      </c>
      <c r="AC2648">
        <v>33.799999999999997</v>
      </c>
      <c r="AD2648">
        <v>250072</v>
      </c>
      <c r="AE2648">
        <v>88.2</v>
      </c>
      <c r="AF2648">
        <v>33.299999999999997</v>
      </c>
      <c r="AG2648" t="s">
        <v>41</v>
      </c>
      <c r="AH2648" t="s">
        <v>68</v>
      </c>
      <c r="AI2648" t="s">
        <v>43</v>
      </c>
      <c r="AJ2648">
        <v>60</v>
      </c>
      <c r="AK2648">
        <v>256</v>
      </c>
      <c r="AL2648">
        <v>5.8599999999999999E-2</v>
      </c>
      <c r="AM2648">
        <v>1</v>
      </c>
      <c r="AN2648">
        <v>0.90549999999999997</v>
      </c>
      <c r="AO2648">
        <f>Data[[#This Row],[labeller_confidence_score]]-Data[[#This Row],[cytodiffusion_classification_confidence]]</f>
        <v>-9.4500000000000028E-2</v>
      </c>
    </row>
    <row r="2649" spans="1:41" x14ac:dyDescent="0.3">
      <c r="A2649" t="s">
        <v>2722</v>
      </c>
      <c r="B2649" t="s">
        <v>49</v>
      </c>
      <c r="C2649">
        <v>0</v>
      </c>
      <c r="D2649" t="s">
        <v>50</v>
      </c>
      <c r="E2649">
        <v>11.15</v>
      </c>
      <c r="F2649">
        <v>58</v>
      </c>
      <c r="G2649">
        <v>0.65400000000000003</v>
      </c>
      <c r="H2649">
        <v>0.46700000000000003</v>
      </c>
      <c r="I2649">
        <f>Data[[#This Row],[nucleus_area_pct]]/Data[[#This Row],[cytoplasm_ratio]]</f>
        <v>124.19700214132762</v>
      </c>
      <c r="J2649">
        <v>0.82099999999999995</v>
      </c>
      <c r="K2649">
        <v>0.42899999999999999</v>
      </c>
      <c r="L2649">
        <v>3.91</v>
      </c>
      <c r="M2649">
        <v>2.2999999999999998</v>
      </c>
      <c r="N2649">
        <v>0.85299999999999998</v>
      </c>
      <c r="O2649">
        <v>469</v>
      </c>
      <c r="P2649">
        <v>61</v>
      </c>
      <c r="Q2649">
        <v>196</v>
      </c>
      <c r="R2649">
        <v>147</v>
      </c>
      <c r="S2649">
        <v>174</v>
      </c>
      <c r="T2649">
        <f>(Data[[#This Row],[mean_r]]/256)*100</f>
        <v>76.5625</v>
      </c>
      <c r="U2649">
        <f>(Data[[#This Row],[mean_g]]/256)*100</f>
        <v>57.421875</v>
      </c>
      <c r="V2649">
        <f>(Data[[#This Row],[mean_b]]/256)*100</f>
        <v>67.96875</v>
      </c>
      <c r="W2649">
        <v>0.61599999999999999</v>
      </c>
      <c r="X2649" t="s">
        <v>51</v>
      </c>
      <c r="Y2649" t="s">
        <v>45</v>
      </c>
      <c r="Z2649">
        <v>7606</v>
      </c>
      <c r="AA2649">
        <v>5.03</v>
      </c>
      <c r="AB2649">
        <v>11.6</v>
      </c>
      <c r="AC2649">
        <v>37.5</v>
      </c>
      <c r="AD2649">
        <v>185200</v>
      </c>
      <c r="AE2649">
        <v>99.9</v>
      </c>
      <c r="AF2649">
        <v>33.9</v>
      </c>
      <c r="AG2649" t="s">
        <v>46</v>
      </c>
      <c r="AH2649" t="s">
        <v>42</v>
      </c>
      <c r="AI2649" t="s">
        <v>52</v>
      </c>
      <c r="AJ2649">
        <v>100</v>
      </c>
      <c r="AK2649">
        <v>512</v>
      </c>
      <c r="AL2649">
        <v>6.5699999999999995E-2</v>
      </c>
      <c r="AM2649">
        <v>0.87729999999999997</v>
      </c>
      <c r="AN2649">
        <v>0.84319999999999995</v>
      </c>
      <c r="AO2649">
        <f>Data[[#This Row],[labeller_confidence_score]]-Data[[#This Row],[cytodiffusion_classification_confidence]]</f>
        <v>-3.4100000000000019E-2</v>
      </c>
    </row>
    <row r="2650" spans="1:41" x14ac:dyDescent="0.3">
      <c r="A2650" t="s">
        <v>2723</v>
      </c>
      <c r="B2650" t="s">
        <v>74</v>
      </c>
      <c r="C2650">
        <v>0</v>
      </c>
      <c r="D2650" t="s">
        <v>75</v>
      </c>
      <c r="E2650">
        <v>2.0299999999999998</v>
      </c>
      <c r="F2650">
        <v>0</v>
      </c>
      <c r="G2650">
        <v>0</v>
      </c>
      <c r="H2650">
        <v>1</v>
      </c>
      <c r="I2650">
        <f>Data[[#This Row],[nucleus_area_pct]]/Data[[#This Row],[cytoplasm_ratio]]</f>
        <v>0</v>
      </c>
      <c r="J2650">
        <v>0.61799999999999999</v>
      </c>
      <c r="K2650">
        <v>0.33800000000000002</v>
      </c>
      <c r="L2650">
        <v>3.2</v>
      </c>
      <c r="M2650">
        <v>1</v>
      </c>
      <c r="N2650">
        <v>0.86299999999999999</v>
      </c>
      <c r="O2650">
        <v>18</v>
      </c>
      <c r="P2650">
        <v>20</v>
      </c>
      <c r="Q2650">
        <v>227</v>
      </c>
      <c r="R2650">
        <v>137</v>
      </c>
      <c r="S2650">
        <v>140</v>
      </c>
      <c r="T2650">
        <f>(Data[[#This Row],[mean_r]]/256)*100</f>
        <v>88.671875</v>
      </c>
      <c r="U2650">
        <f>(Data[[#This Row],[mean_g]]/256)*100</f>
        <v>53.515625</v>
      </c>
      <c r="V2650">
        <f>(Data[[#This Row],[mean_b]]/256)*100</f>
        <v>54.6875</v>
      </c>
      <c r="W2650">
        <v>0.58699999999999997</v>
      </c>
      <c r="X2650" t="s">
        <v>51</v>
      </c>
      <c r="Y2650" t="s">
        <v>45</v>
      </c>
      <c r="Z2650">
        <v>2207</v>
      </c>
      <c r="AA2650">
        <v>3.75</v>
      </c>
      <c r="AB2650">
        <v>8.8000000000000007</v>
      </c>
      <c r="AC2650">
        <v>42.5</v>
      </c>
      <c r="AD2650">
        <v>250544</v>
      </c>
      <c r="AE2650">
        <v>76.8</v>
      </c>
      <c r="AF2650">
        <v>36.299999999999997</v>
      </c>
      <c r="AG2650" t="s">
        <v>46</v>
      </c>
      <c r="AH2650" t="s">
        <v>47</v>
      </c>
      <c r="AI2650" t="s">
        <v>56</v>
      </c>
      <c r="AJ2650">
        <v>40</v>
      </c>
      <c r="AK2650">
        <v>360</v>
      </c>
      <c r="AL2650">
        <v>9.7699999999999995E-2</v>
      </c>
      <c r="AM2650">
        <v>0.93369999999999997</v>
      </c>
      <c r="AN2650">
        <v>0.94720000000000004</v>
      </c>
      <c r="AO2650">
        <f>Data[[#This Row],[labeller_confidence_score]]-Data[[#This Row],[cytodiffusion_classification_confidence]]</f>
        <v>1.3500000000000068E-2</v>
      </c>
    </row>
    <row r="2651" spans="1:41" x14ac:dyDescent="0.3">
      <c r="A2651" t="s">
        <v>2724</v>
      </c>
      <c r="B2651" t="s">
        <v>106</v>
      </c>
      <c r="C2651">
        <v>1</v>
      </c>
      <c r="D2651" t="s">
        <v>82</v>
      </c>
      <c r="E2651">
        <v>16.02</v>
      </c>
      <c r="F2651">
        <v>77.3</v>
      </c>
      <c r="G2651">
        <v>0.49</v>
      </c>
      <c r="H2651">
        <v>0.21</v>
      </c>
      <c r="I2651">
        <f>Data[[#This Row],[nucleus_area_pct]]/Data[[#This Row],[cytoplasm_ratio]]</f>
        <v>368.09523809523807</v>
      </c>
      <c r="J2651">
        <v>0.95799999999999996</v>
      </c>
      <c r="K2651">
        <v>0.18</v>
      </c>
      <c r="L2651">
        <v>1.1100000000000001</v>
      </c>
      <c r="M2651">
        <v>1</v>
      </c>
      <c r="N2651">
        <v>0.877</v>
      </c>
      <c r="O2651">
        <v>394</v>
      </c>
      <c r="P2651">
        <v>92</v>
      </c>
      <c r="Q2651">
        <v>180</v>
      </c>
      <c r="R2651">
        <v>107</v>
      </c>
      <c r="S2651">
        <v>182</v>
      </c>
      <c r="T2651">
        <f>(Data[[#This Row],[mean_r]]/256)*100</f>
        <v>70.3125</v>
      </c>
      <c r="U2651">
        <f>(Data[[#This Row],[mean_g]]/256)*100</f>
        <v>41.796875</v>
      </c>
      <c r="V2651">
        <f>(Data[[#This Row],[mean_b]]/256)*100</f>
        <v>71.09375</v>
      </c>
      <c r="W2651">
        <v>0.68899999999999995</v>
      </c>
      <c r="X2651" t="s">
        <v>63</v>
      </c>
      <c r="Y2651" t="s">
        <v>40</v>
      </c>
      <c r="Z2651">
        <v>6927</v>
      </c>
      <c r="AA2651">
        <v>3.5</v>
      </c>
      <c r="AB2651">
        <v>14</v>
      </c>
      <c r="AC2651">
        <v>38</v>
      </c>
      <c r="AD2651">
        <v>234584</v>
      </c>
      <c r="AE2651">
        <v>83.4</v>
      </c>
      <c r="AF2651">
        <v>33</v>
      </c>
      <c r="AG2651" t="s">
        <v>41</v>
      </c>
      <c r="AH2651" t="s">
        <v>42</v>
      </c>
      <c r="AI2651" t="s">
        <v>52</v>
      </c>
      <c r="AJ2651">
        <v>60</v>
      </c>
      <c r="AK2651">
        <v>256</v>
      </c>
      <c r="AL2651">
        <v>0.72050000000000003</v>
      </c>
      <c r="AM2651">
        <v>0.76449999999999996</v>
      </c>
      <c r="AN2651">
        <v>0.76139999999999997</v>
      </c>
      <c r="AO2651">
        <f>Data[[#This Row],[labeller_confidence_score]]-Data[[#This Row],[cytodiffusion_classification_confidence]]</f>
        <v>-3.0999999999999917E-3</v>
      </c>
    </row>
    <row r="2652" spans="1:41" x14ac:dyDescent="0.3">
      <c r="A2652" t="s">
        <v>2725</v>
      </c>
      <c r="B2652" t="s">
        <v>110</v>
      </c>
      <c r="C2652">
        <v>1</v>
      </c>
      <c r="D2652" t="s">
        <v>104</v>
      </c>
      <c r="E2652">
        <v>9.2100000000000009</v>
      </c>
      <c r="F2652">
        <v>0</v>
      </c>
      <c r="G2652">
        <v>0</v>
      </c>
      <c r="H2652">
        <v>1</v>
      </c>
      <c r="I2652">
        <f>Data[[#This Row],[nucleus_area_pct]]/Data[[#This Row],[cytoplasm_ratio]]</f>
        <v>0</v>
      </c>
      <c r="J2652">
        <v>0.92500000000000004</v>
      </c>
      <c r="K2652">
        <v>0.26800000000000002</v>
      </c>
      <c r="L2652">
        <v>0.97</v>
      </c>
      <c r="M2652">
        <v>1</v>
      </c>
      <c r="N2652">
        <v>0.95499999999999996</v>
      </c>
      <c r="O2652">
        <v>191</v>
      </c>
      <c r="P2652">
        <v>51</v>
      </c>
      <c r="Q2652">
        <v>237</v>
      </c>
      <c r="R2652">
        <v>134</v>
      </c>
      <c r="S2652">
        <v>139</v>
      </c>
      <c r="T2652">
        <f>(Data[[#This Row],[mean_r]]/256)*100</f>
        <v>92.578125</v>
      </c>
      <c r="U2652">
        <f>(Data[[#This Row],[mean_g]]/256)*100</f>
        <v>52.34375</v>
      </c>
      <c r="V2652">
        <f>(Data[[#This Row],[mean_b]]/256)*100</f>
        <v>54.296875</v>
      </c>
      <c r="W2652">
        <v>0.39900000000000002</v>
      </c>
      <c r="X2652" t="s">
        <v>51</v>
      </c>
      <c r="Y2652" t="s">
        <v>45</v>
      </c>
      <c r="Z2652">
        <v>6517</v>
      </c>
      <c r="AA2652">
        <v>4.3</v>
      </c>
      <c r="AB2652">
        <v>11.3</v>
      </c>
      <c r="AC2652">
        <v>45.8</v>
      </c>
      <c r="AD2652">
        <v>340152</v>
      </c>
      <c r="AE2652">
        <v>98.1</v>
      </c>
      <c r="AF2652">
        <v>34</v>
      </c>
      <c r="AG2652" t="s">
        <v>64</v>
      </c>
      <c r="AH2652" t="s">
        <v>47</v>
      </c>
      <c r="AI2652" t="s">
        <v>52</v>
      </c>
      <c r="AJ2652">
        <v>100</v>
      </c>
      <c r="AK2652">
        <v>256</v>
      </c>
      <c r="AL2652">
        <v>0.81440000000000001</v>
      </c>
      <c r="AM2652">
        <v>0.79690000000000005</v>
      </c>
      <c r="AN2652">
        <v>0.746</v>
      </c>
      <c r="AO2652">
        <f>Data[[#This Row],[labeller_confidence_score]]-Data[[#This Row],[cytodiffusion_classification_confidence]]</f>
        <v>-5.0900000000000056E-2</v>
      </c>
    </row>
    <row r="2653" spans="1:41" x14ac:dyDescent="0.3">
      <c r="A2653" t="s">
        <v>2726</v>
      </c>
      <c r="B2653" t="s">
        <v>110</v>
      </c>
      <c r="C2653">
        <v>1</v>
      </c>
      <c r="D2653" t="s">
        <v>104</v>
      </c>
      <c r="E2653">
        <v>8.35</v>
      </c>
      <c r="F2653">
        <v>0</v>
      </c>
      <c r="G2653">
        <v>0</v>
      </c>
      <c r="H2653">
        <v>1</v>
      </c>
      <c r="I2653">
        <f>Data[[#This Row],[nucleus_area_pct]]/Data[[#This Row],[cytoplasm_ratio]]</f>
        <v>0</v>
      </c>
      <c r="J2653">
        <v>0.90300000000000002</v>
      </c>
      <c r="K2653">
        <v>0.19800000000000001</v>
      </c>
      <c r="L2653">
        <v>0.92</v>
      </c>
      <c r="M2653">
        <v>1</v>
      </c>
      <c r="N2653">
        <v>0.84199999999999997</v>
      </c>
      <c r="O2653">
        <v>199</v>
      </c>
      <c r="P2653">
        <v>45</v>
      </c>
      <c r="Q2653">
        <v>223</v>
      </c>
      <c r="R2653">
        <v>126</v>
      </c>
      <c r="S2653">
        <v>127</v>
      </c>
      <c r="T2653">
        <f>(Data[[#This Row],[mean_r]]/256)*100</f>
        <v>87.109375</v>
      </c>
      <c r="U2653">
        <f>(Data[[#This Row],[mean_g]]/256)*100</f>
        <v>49.21875</v>
      </c>
      <c r="V2653">
        <f>(Data[[#This Row],[mean_b]]/256)*100</f>
        <v>49.609375</v>
      </c>
      <c r="W2653">
        <v>0.55500000000000005</v>
      </c>
      <c r="X2653" t="s">
        <v>39</v>
      </c>
      <c r="Y2653" t="s">
        <v>40</v>
      </c>
      <c r="Z2653">
        <v>4485</v>
      </c>
      <c r="AA2653">
        <v>3.12</v>
      </c>
      <c r="AB2653">
        <v>11.9</v>
      </c>
      <c r="AC2653">
        <v>29.1</v>
      </c>
      <c r="AD2653">
        <v>191843</v>
      </c>
      <c r="AE2653">
        <v>86.5</v>
      </c>
      <c r="AF2653">
        <v>33.4</v>
      </c>
      <c r="AG2653" t="s">
        <v>41</v>
      </c>
      <c r="AH2653" t="s">
        <v>47</v>
      </c>
      <c r="AI2653" t="s">
        <v>56</v>
      </c>
      <c r="AJ2653">
        <v>100</v>
      </c>
      <c r="AK2653">
        <v>224</v>
      </c>
      <c r="AL2653">
        <v>0.68589999999999995</v>
      </c>
      <c r="AM2653">
        <v>0.92230000000000001</v>
      </c>
      <c r="AN2653">
        <v>0.84279999999999999</v>
      </c>
      <c r="AO2653">
        <f>Data[[#This Row],[labeller_confidence_score]]-Data[[#This Row],[cytodiffusion_classification_confidence]]</f>
        <v>-7.9500000000000015E-2</v>
      </c>
    </row>
    <row r="2654" spans="1:41" x14ac:dyDescent="0.3">
      <c r="A2654" t="s">
        <v>2727</v>
      </c>
      <c r="B2654" t="s">
        <v>54</v>
      </c>
      <c r="C2654">
        <v>0</v>
      </c>
      <c r="D2654" t="s">
        <v>54</v>
      </c>
      <c r="E2654">
        <v>6.84</v>
      </c>
      <c r="F2654">
        <v>0</v>
      </c>
      <c r="G2654">
        <v>0</v>
      </c>
      <c r="H2654">
        <v>1</v>
      </c>
      <c r="I2654">
        <f>Data[[#This Row],[nucleus_area_pct]]/Data[[#This Row],[cytoplasm_ratio]]</f>
        <v>0</v>
      </c>
      <c r="J2654">
        <v>0.84499999999999997</v>
      </c>
      <c r="K2654">
        <v>0.22900000000000001</v>
      </c>
      <c r="L2654">
        <v>0.26</v>
      </c>
      <c r="M2654">
        <v>1</v>
      </c>
      <c r="N2654">
        <v>0.97</v>
      </c>
      <c r="O2654">
        <v>195</v>
      </c>
      <c r="P2654">
        <v>47</v>
      </c>
      <c r="Q2654">
        <v>234</v>
      </c>
      <c r="R2654">
        <v>131</v>
      </c>
      <c r="S2654">
        <v>141</v>
      </c>
      <c r="T2654">
        <f>(Data[[#This Row],[mean_r]]/256)*100</f>
        <v>91.40625</v>
      </c>
      <c r="U2654">
        <f>(Data[[#This Row],[mean_g]]/256)*100</f>
        <v>51.171875</v>
      </c>
      <c r="V2654">
        <f>(Data[[#This Row],[mean_b]]/256)*100</f>
        <v>55.078125</v>
      </c>
      <c r="W2654">
        <v>0.46200000000000002</v>
      </c>
      <c r="X2654" t="s">
        <v>51</v>
      </c>
      <c r="Y2654" t="s">
        <v>40</v>
      </c>
      <c r="Z2654">
        <v>11337</v>
      </c>
      <c r="AA2654">
        <v>4.9400000000000004</v>
      </c>
      <c r="AB2654">
        <v>14</v>
      </c>
      <c r="AC2654">
        <v>39.9</v>
      </c>
      <c r="AD2654">
        <v>279211</v>
      </c>
      <c r="AE2654">
        <v>100.1</v>
      </c>
      <c r="AF2654">
        <v>33.200000000000003</v>
      </c>
      <c r="AG2654" t="s">
        <v>64</v>
      </c>
      <c r="AH2654" t="s">
        <v>42</v>
      </c>
      <c r="AI2654" t="s">
        <v>43</v>
      </c>
      <c r="AJ2654">
        <v>60</v>
      </c>
      <c r="AK2654">
        <v>224</v>
      </c>
      <c r="AL2654">
        <v>5.1499999999999997E-2</v>
      </c>
      <c r="AM2654">
        <v>0.85640000000000005</v>
      </c>
      <c r="AN2654">
        <v>0.94079999999999997</v>
      </c>
      <c r="AO2654">
        <f>Data[[#This Row],[labeller_confidence_score]]-Data[[#This Row],[cytodiffusion_classification_confidence]]</f>
        <v>8.439999999999992E-2</v>
      </c>
    </row>
    <row r="2655" spans="1:41" x14ac:dyDescent="0.3">
      <c r="A2655" t="s">
        <v>2728</v>
      </c>
      <c r="B2655" t="s">
        <v>60</v>
      </c>
      <c r="C2655">
        <v>0</v>
      </c>
      <c r="D2655" t="s">
        <v>50</v>
      </c>
      <c r="E2655">
        <v>14.65</v>
      </c>
      <c r="F2655">
        <v>61.5</v>
      </c>
      <c r="G2655">
        <v>0.52400000000000002</v>
      </c>
      <c r="H2655">
        <v>0.434</v>
      </c>
      <c r="I2655">
        <f>Data[[#This Row],[nucleus_area_pct]]/Data[[#This Row],[cytoplasm_ratio]]</f>
        <v>141.70506912442397</v>
      </c>
      <c r="J2655">
        <v>0.70399999999999996</v>
      </c>
      <c r="K2655">
        <v>0.38100000000000001</v>
      </c>
      <c r="L2655">
        <v>1.76</v>
      </c>
      <c r="M2655">
        <v>1</v>
      </c>
      <c r="N2655">
        <v>0.84199999999999997</v>
      </c>
      <c r="O2655">
        <v>648</v>
      </c>
      <c r="P2655">
        <v>104</v>
      </c>
      <c r="Q2655">
        <v>195</v>
      </c>
      <c r="R2655">
        <v>144</v>
      </c>
      <c r="S2655">
        <v>188</v>
      </c>
      <c r="T2655">
        <f>(Data[[#This Row],[mean_r]]/256)*100</f>
        <v>76.171875</v>
      </c>
      <c r="U2655">
        <f>(Data[[#This Row],[mean_g]]/256)*100</f>
        <v>56.25</v>
      </c>
      <c r="V2655">
        <f>(Data[[#This Row],[mean_b]]/256)*100</f>
        <v>73.4375</v>
      </c>
      <c r="W2655">
        <v>0.54800000000000004</v>
      </c>
      <c r="X2655" t="s">
        <v>63</v>
      </c>
      <c r="Y2655" t="s">
        <v>40</v>
      </c>
      <c r="Z2655">
        <v>7728</v>
      </c>
      <c r="AA2655">
        <v>3.74</v>
      </c>
      <c r="AB2655">
        <v>10.7</v>
      </c>
      <c r="AC2655">
        <v>45.1</v>
      </c>
      <c r="AD2655">
        <v>259665</v>
      </c>
      <c r="AE2655">
        <v>101.8</v>
      </c>
      <c r="AF2655">
        <v>31.8</v>
      </c>
      <c r="AG2655" t="s">
        <v>46</v>
      </c>
      <c r="AH2655" t="s">
        <v>47</v>
      </c>
      <c r="AI2655" t="s">
        <v>43</v>
      </c>
      <c r="AJ2655">
        <v>60</v>
      </c>
      <c r="AK2655">
        <v>224</v>
      </c>
      <c r="AL2655">
        <v>9.9099999999999994E-2</v>
      </c>
      <c r="AM2655">
        <v>0.86470000000000002</v>
      </c>
      <c r="AN2655">
        <v>0.7641</v>
      </c>
      <c r="AO2655">
        <f>Data[[#This Row],[labeller_confidence_score]]-Data[[#This Row],[cytodiffusion_classification_confidence]]</f>
        <v>-0.10060000000000002</v>
      </c>
    </row>
    <row r="2656" spans="1:41" x14ac:dyDescent="0.3">
      <c r="A2656" t="s">
        <v>2729</v>
      </c>
      <c r="B2656" t="s">
        <v>54</v>
      </c>
      <c r="C2656">
        <v>0</v>
      </c>
      <c r="D2656" t="s">
        <v>54</v>
      </c>
      <c r="E2656">
        <v>7.22</v>
      </c>
      <c r="F2656">
        <v>0</v>
      </c>
      <c r="G2656">
        <v>0</v>
      </c>
      <c r="H2656">
        <v>1</v>
      </c>
      <c r="I2656">
        <f>Data[[#This Row],[nucleus_area_pct]]/Data[[#This Row],[cytoplasm_ratio]]</f>
        <v>0</v>
      </c>
      <c r="J2656">
        <v>0.92700000000000005</v>
      </c>
      <c r="K2656">
        <v>0.21099999999999999</v>
      </c>
      <c r="L2656">
        <v>0.32</v>
      </c>
      <c r="M2656">
        <v>1</v>
      </c>
      <c r="N2656">
        <v>0.89700000000000002</v>
      </c>
      <c r="O2656">
        <v>162</v>
      </c>
      <c r="P2656">
        <v>55</v>
      </c>
      <c r="Q2656">
        <v>233</v>
      </c>
      <c r="R2656">
        <v>137</v>
      </c>
      <c r="S2656">
        <v>105</v>
      </c>
      <c r="T2656">
        <f>(Data[[#This Row],[mean_r]]/256)*100</f>
        <v>91.015625</v>
      </c>
      <c r="U2656">
        <f>(Data[[#This Row],[mean_g]]/256)*100</f>
        <v>53.515625</v>
      </c>
      <c r="V2656">
        <f>(Data[[#This Row],[mean_b]]/256)*100</f>
        <v>41.015625</v>
      </c>
      <c r="W2656">
        <v>0.47699999999999998</v>
      </c>
      <c r="X2656" t="s">
        <v>51</v>
      </c>
      <c r="Y2656" t="s">
        <v>45</v>
      </c>
      <c r="Z2656">
        <v>5699</v>
      </c>
      <c r="AA2656">
        <v>3.85</v>
      </c>
      <c r="AB2656">
        <v>10.1</v>
      </c>
      <c r="AC2656">
        <v>40.799999999999997</v>
      </c>
      <c r="AD2656">
        <v>251509</v>
      </c>
      <c r="AE2656">
        <v>79.8</v>
      </c>
      <c r="AF2656">
        <v>32</v>
      </c>
      <c r="AG2656" t="s">
        <v>64</v>
      </c>
      <c r="AH2656" t="s">
        <v>47</v>
      </c>
      <c r="AI2656" t="s">
        <v>43</v>
      </c>
      <c r="AJ2656">
        <v>100</v>
      </c>
      <c r="AK2656">
        <v>256</v>
      </c>
      <c r="AL2656">
        <v>0.1014</v>
      </c>
      <c r="AM2656">
        <v>0.87209999999999999</v>
      </c>
      <c r="AN2656">
        <v>0.77690000000000003</v>
      </c>
      <c r="AO2656">
        <f>Data[[#This Row],[labeller_confidence_score]]-Data[[#This Row],[cytodiffusion_classification_confidence]]</f>
        <v>-9.5199999999999951E-2</v>
      </c>
    </row>
    <row r="2657" spans="1:41" x14ac:dyDescent="0.3">
      <c r="A2657" t="s">
        <v>2730</v>
      </c>
      <c r="B2657" t="s">
        <v>37</v>
      </c>
      <c r="C2657">
        <v>1</v>
      </c>
      <c r="D2657" t="s">
        <v>38</v>
      </c>
      <c r="E2657">
        <v>11.6</v>
      </c>
      <c r="F2657">
        <v>70.5</v>
      </c>
      <c r="G2657">
        <v>0.52300000000000002</v>
      </c>
      <c r="H2657">
        <v>0.40200000000000002</v>
      </c>
      <c r="I2657">
        <f>Data[[#This Row],[nucleus_area_pct]]/Data[[#This Row],[cytoplasm_ratio]]</f>
        <v>175.37313432835819</v>
      </c>
      <c r="J2657">
        <v>0.76500000000000001</v>
      </c>
      <c r="K2657">
        <v>0.42399999999999999</v>
      </c>
      <c r="L2657">
        <v>3.53</v>
      </c>
      <c r="M2657">
        <v>4.9000000000000004</v>
      </c>
      <c r="N2657">
        <v>0.79600000000000004</v>
      </c>
      <c r="O2657">
        <v>480</v>
      </c>
      <c r="P2657">
        <v>97</v>
      </c>
      <c r="Q2657">
        <v>214</v>
      </c>
      <c r="R2657">
        <v>147</v>
      </c>
      <c r="S2657">
        <v>198</v>
      </c>
      <c r="T2657">
        <f>(Data[[#This Row],[mean_r]]/256)*100</f>
        <v>83.59375</v>
      </c>
      <c r="U2657">
        <f>(Data[[#This Row],[mean_g]]/256)*100</f>
        <v>57.421875</v>
      </c>
      <c r="V2657">
        <f>(Data[[#This Row],[mean_b]]/256)*100</f>
        <v>77.34375</v>
      </c>
      <c r="W2657">
        <v>0.64400000000000002</v>
      </c>
      <c r="X2657" t="s">
        <v>63</v>
      </c>
      <c r="Y2657" t="s">
        <v>45</v>
      </c>
      <c r="Z2657">
        <v>8334</v>
      </c>
      <c r="AA2657">
        <v>4.97</v>
      </c>
      <c r="AB2657">
        <v>13.6</v>
      </c>
      <c r="AC2657">
        <v>42.6</v>
      </c>
      <c r="AD2657">
        <v>231787</v>
      </c>
      <c r="AE2657">
        <v>81</v>
      </c>
      <c r="AF2657">
        <v>34.299999999999997</v>
      </c>
      <c r="AG2657" t="s">
        <v>41</v>
      </c>
      <c r="AH2657" t="s">
        <v>47</v>
      </c>
      <c r="AI2657" t="s">
        <v>56</v>
      </c>
      <c r="AJ2657">
        <v>60</v>
      </c>
      <c r="AK2657">
        <v>360</v>
      </c>
      <c r="AL2657">
        <v>0.72689999999999999</v>
      </c>
      <c r="AM2657">
        <v>0.70660000000000001</v>
      </c>
      <c r="AN2657">
        <v>0.71060000000000001</v>
      </c>
      <c r="AO2657">
        <f>Data[[#This Row],[labeller_confidence_score]]-Data[[#This Row],[cytodiffusion_classification_confidence]]</f>
        <v>4.0000000000000036E-3</v>
      </c>
    </row>
    <row r="2658" spans="1:41" x14ac:dyDescent="0.3">
      <c r="A2658" t="s">
        <v>2731</v>
      </c>
      <c r="B2658" t="s">
        <v>60</v>
      </c>
      <c r="C2658">
        <v>0</v>
      </c>
      <c r="D2658" t="s">
        <v>50</v>
      </c>
      <c r="E2658">
        <v>17.079999999999998</v>
      </c>
      <c r="F2658">
        <v>69.7</v>
      </c>
      <c r="G2658">
        <v>0.52200000000000002</v>
      </c>
      <c r="H2658">
        <v>0.41099999999999998</v>
      </c>
      <c r="I2658">
        <f>Data[[#This Row],[nucleus_area_pct]]/Data[[#This Row],[cytoplasm_ratio]]</f>
        <v>169.58637469586375</v>
      </c>
      <c r="J2658">
        <v>0.59099999999999997</v>
      </c>
      <c r="K2658">
        <v>0.379</v>
      </c>
      <c r="L2658">
        <v>2.5</v>
      </c>
      <c r="M2658">
        <v>1.2</v>
      </c>
      <c r="N2658">
        <v>0.81299999999999994</v>
      </c>
      <c r="O2658">
        <v>531</v>
      </c>
      <c r="P2658">
        <v>81</v>
      </c>
      <c r="Q2658">
        <v>187</v>
      </c>
      <c r="R2658">
        <v>173</v>
      </c>
      <c r="S2658">
        <v>195</v>
      </c>
      <c r="T2658">
        <f>(Data[[#This Row],[mean_r]]/256)*100</f>
        <v>73.046875</v>
      </c>
      <c r="U2658">
        <f>(Data[[#This Row],[mean_g]]/256)*100</f>
        <v>67.578125</v>
      </c>
      <c r="V2658">
        <f>(Data[[#This Row],[mean_b]]/256)*100</f>
        <v>76.171875</v>
      </c>
      <c r="W2658">
        <v>0.61799999999999999</v>
      </c>
      <c r="X2658" t="s">
        <v>39</v>
      </c>
      <c r="Y2658" t="s">
        <v>40</v>
      </c>
      <c r="Z2658">
        <v>5791</v>
      </c>
      <c r="AA2658">
        <v>5.67</v>
      </c>
      <c r="AB2658">
        <v>10</v>
      </c>
      <c r="AC2658">
        <v>32.799999999999997</v>
      </c>
      <c r="AD2658">
        <v>268259</v>
      </c>
      <c r="AE2658">
        <v>92</v>
      </c>
      <c r="AF2658">
        <v>34.799999999999997</v>
      </c>
      <c r="AG2658" t="s">
        <v>46</v>
      </c>
      <c r="AH2658" t="s">
        <v>68</v>
      </c>
      <c r="AI2658" t="s">
        <v>56</v>
      </c>
      <c r="AJ2658">
        <v>100</v>
      </c>
      <c r="AK2658">
        <v>512</v>
      </c>
      <c r="AL2658">
        <v>5.45E-2</v>
      </c>
      <c r="AM2658">
        <v>0.91059999999999997</v>
      </c>
      <c r="AN2658">
        <v>0.96260000000000001</v>
      </c>
      <c r="AO2658">
        <f>Data[[#This Row],[labeller_confidence_score]]-Data[[#This Row],[cytodiffusion_classification_confidence]]</f>
        <v>5.2000000000000046E-2</v>
      </c>
    </row>
    <row r="2659" spans="1:41" x14ac:dyDescent="0.3">
      <c r="A2659" t="s">
        <v>2732</v>
      </c>
      <c r="B2659" t="s">
        <v>110</v>
      </c>
      <c r="C2659">
        <v>1</v>
      </c>
      <c r="D2659" t="s">
        <v>104</v>
      </c>
      <c r="E2659">
        <v>8.76</v>
      </c>
      <c r="F2659">
        <v>0</v>
      </c>
      <c r="G2659">
        <v>0</v>
      </c>
      <c r="H2659">
        <v>1</v>
      </c>
      <c r="I2659">
        <f>Data[[#This Row],[nucleus_area_pct]]/Data[[#This Row],[cytoplasm_ratio]]</f>
        <v>0</v>
      </c>
      <c r="J2659">
        <v>0.82899999999999996</v>
      </c>
      <c r="K2659">
        <v>0.20200000000000001</v>
      </c>
      <c r="L2659">
        <v>0.72</v>
      </c>
      <c r="M2659">
        <v>1</v>
      </c>
      <c r="N2659">
        <v>0.94599999999999995</v>
      </c>
      <c r="O2659">
        <v>230</v>
      </c>
      <c r="P2659">
        <v>53</v>
      </c>
      <c r="Q2659">
        <v>225</v>
      </c>
      <c r="R2659">
        <v>140</v>
      </c>
      <c r="S2659">
        <v>127</v>
      </c>
      <c r="T2659">
        <f>(Data[[#This Row],[mean_r]]/256)*100</f>
        <v>87.890625</v>
      </c>
      <c r="U2659">
        <f>(Data[[#This Row],[mean_g]]/256)*100</f>
        <v>54.6875</v>
      </c>
      <c r="V2659">
        <f>(Data[[#This Row],[mean_b]]/256)*100</f>
        <v>49.609375</v>
      </c>
      <c r="W2659">
        <v>0.44500000000000001</v>
      </c>
      <c r="X2659" t="s">
        <v>51</v>
      </c>
      <c r="Y2659" t="s">
        <v>45</v>
      </c>
      <c r="Z2659">
        <v>5595</v>
      </c>
      <c r="AA2659">
        <v>4.8099999999999996</v>
      </c>
      <c r="AB2659">
        <v>14.5</v>
      </c>
      <c r="AC2659">
        <v>37.6</v>
      </c>
      <c r="AD2659">
        <v>274388</v>
      </c>
      <c r="AE2659">
        <v>79.2</v>
      </c>
      <c r="AF2659">
        <v>34.700000000000003</v>
      </c>
      <c r="AG2659" t="s">
        <v>46</v>
      </c>
      <c r="AH2659" t="s">
        <v>42</v>
      </c>
      <c r="AI2659" t="s">
        <v>56</v>
      </c>
      <c r="AJ2659">
        <v>100</v>
      </c>
      <c r="AK2659">
        <v>224</v>
      </c>
      <c r="AL2659">
        <v>0.77070000000000005</v>
      </c>
      <c r="AM2659">
        <v>0.84189999999999998</v>
      </c>
      <c r="AN2659">
        <v>0.68200000000000005</v>
      </c>
      <c r="AO2659">
        <f>Data[[#This Row],[labeller_confidence_score]]-Data[[#This Row],[cytodiffusion_classification_confidence]]</f>
        <v>-0.15989999999999993</v>
      </c>
    </row>
    <row r="2660" spans="1:41" x14ac:dyDescent="0.3">
      <c r="A2660" t="s">
        <v>2733</v>
      </c>
      <c r="B2660" t="s">
        <v>37</v>
      </c>
      <c r="C2660">
        <v>1</v>
      </c>
      <c r="D2660" t="s">
        <v>38</v>
      </c>
      <c r="E2660">
        <v>15.99</v>
      </c>
      <c r="F2660">
        <v>59.3</v>
      </c>
      <c r="G2660">
        <v>0.59599999999999997</v>
      </c>
      <c r="H2660">
        <v>0.46500000000000002</v>
      </c>
      <c r="I2660">
        <f>Data[[#This Row],[nucleus_area_pct]]/Data[[#This Row],[cytoplasm_ratio]]</f>
        <v>127.5268817204301</v>
      </c>
      <c r="J2660">
        <v>0.71899999999999997</v>
      </c>
      <c r="K2660">
        <v>0.57199999999999995</v>
      </c>
      <c r="L2660">
        <v>2.7</v>
      </c>
      <c r="M2660">
        <v>5.7</v>
      </c>
      <c r="N2660">
        <v>0.83499999999999996</v>
      </c>
      <c r="O2660">
        <v>549</v>
      </c>
      <c r="P2660">
        <v>88</v>
      </c>
      <c r="Q2660">
        <v>221</v>
      </c>
      <c r="R2660">
        <v>161</v>
      </c>
      <c r="S2660">
        <v>166</v>
      </c>
      <c r="T2660">
        <f>(Data[[#This Row],[mean_r]]/256)*100</f>
        <v>86.328125</v>
      </c>
      <c r="U2660">
        <f>(Data[[#This Row],[mean_g]]/256)*100</f>
        <v>62.890625</v>
      </c>
      <c r="V2660">
        <f>(Data[[#This Row],[mean_b]]/256)*100</f>
        <v>64.84375</v>
      </c>
      <c r="W2660">
        <v>0.59699999999999998</v>
      </c>
      <c r="X2660" t="s">
        <v>51</v>
      </c>
      <c r="Y2660" t="s">
        <v>40</v>
      </c>
      <c r="Z2660">
        <v>4755</v>
      </c>
      <c r="AA2660">
        <v>4.74</v>
      </c>
      <c r="AB2660">
        <v>11.9</v>
      </c>
      <c r="AC2660">
        <v>33.200000000000003</v>
      </c>
      <c r="AD2660">
        <v>344987</v>
      </c>
      <c r="AE2660">
        <v>84.6</v>
      </c>
      <c r="AF2660">
        <v>33.6</v>
      </c>
      <c r="AG2660" t="s">
        <v>64</v>
      </c>
      <c r="AH2660" t="s">
        <v>42</v>
      </c>
      <c r="AI2660" t="s">
        <v>56</v>
      </c>
      <c r="AJ2660">
        <v>60</v>
      </c>
      <c r="AK2660">
        <v>512</v>
      </c>
      <c r="AL2660">
        <v>0.89590000000000003</v>
      </c>
      <c r="AM2660">
        <v>0.58240000000000003</v>
      </c>
      <c r="AN2660">
        <v>0.90800000000000003</v>
      </c>
      <c r="AO2660">
        <f>Data[[#This Row],[labeller_confidence_score]]-Data[[#This Row],[cytodiffusion_classification_confidence]]</f>
        <v>0.3256</v>
      </c>
    </row>
    <row r="2661" spans="1:41" x14ac:dyDescent="0.3">
      <c r="A2661" t="s">
        <v>2734</v>
      </c>
      <c r="B2661" t="s">
        <v>81</v>
      </c>
      <c r="C2661">
        <v>1</v>
      </c>
      <c r="D2661" t="s">
        <v>82</v>
      </c>
      <c r="E2661">
        <v>9.7899999999999991</v>
      </c>
      <c r="F2661">
        <v>80.400000000000006</v>
      </c>
      <c r="G2661">
        <v>0.3</v>
      </c>
      <c r="H2661">
        <v>6.5000000000000002E-2</v>
      </c>
      <c r="I2661">
        <f>Data[[#This Row],[nucleus_area_pct]]/Data[[#This Row],[cytoplasm_ratio]]</f>
        <v>1236.9230769230769</v>
      </c>
      <c r="J2661">
        <v>0.83199999999999996</v>
      </c>
      <c r="K2661">
        <v>0.185</v>
      </c>
      <c r="L2661">
        <v>1.1599999999999999</v>
      </c>
      <c r="M2661">
        <v>1</v>
      </c>
      <c r="N2661">
        <v>0.88500000000000001</v>
      </c>
      <c r="O2661">
        <v>721</v>
      </c>
      <c r="P2661">
        <v>102</v>
      </c>
      <c r="Q2661">
        <v>196</v>
      </c>
      <c r="R2661">
        <v>141</v>
      </c>
      <c r="S2661">
        <v>194</v>
      </c>
      <c r="T2661">
        <f>(Data[[#This Row],[mean_r]]/256)*100</f>
        <v>76.5625</v>
      </c>
      <c r="U2661">
        <f>(Data[[#This Row],[mean_g]]/256)*100</f>
        <v>55.078125</v>
      </c>
      <c r="V2661">
        <f>(Data[[#This Row],[mean_b]]/256)*100</f>
        <v>75.78125</v>
      </c>
      <c r="W2661">
        <v>0.623</v>
      </c>
      <c r="X2661" t="s">
        <v>63</v>
      </c>
      <c r="Y2661" t="s">
        <v>45</v>
      </c>
      <c r="Z2661">
        <v>9307</v>
      </c>
      <c r="AA2661">
        <v>3.85</v>
      </c>
      <c r="AB2661">
        <v>13.4</v>
      </c>
      <c r="AC2661">
        <v>36.799999999999997</v>
      </c>
      <c r="AD2661">
        <v>186638</v>
      </c>
      <c r="AE2661">
        <v>94.6</v>
      </c>
      <c r="AF2661">
        <v>32.200000000000003</v>
      </c>
      <c r="AG2661" t="s">
        <v>46</v>
      </c>
      <c r="AH2661" t="s">
        <v>42</v>
      </c>
      <c r="AI2661" t="s">
        <v>43</v>
      </c>
      <c r="AJ2661">
        <v>100</v>
      </c>
      <c r="AK2661">
        <v>256</v>
      </c>
      <c r="AL2661">
        <v>0.81459999999999999</v>
      </c>
      <c r="AM2661">
        <v>0.62439999999999996</v>
      </c>
      <c r="AN2661">
        <v>0.8226</v>
      </c>
      <c r="AO2661">
        <f>Data[[#This Row],[labeller_confidence_score]]-Data[[#This Row],[cytodiffusion_classification_confidence]]</f>
        <v>0.19820000000000004</v>
      </c>
    </row>
    <row r="2662" spans="1:41" x14ac:dyDescent="0.3">
      <c r="A2662" t="s">
        <v>2735</v>
      </c>
      <c r="B2662" t="s">
        <v>49</v>
      </c>
      <c r="C2662">
        <v>0</v>
      </c>
      <c r="D2662" t="s">
        <v>50</v>
      </c>
      <c r="E2662">
        <v>9.34</v>
      </c>
      <c r="F2662">
        <v>49.2</v>
      </c>
      <c r="G2662">
        <v>0.46200000000000002</v>
      </c>
      <c r="H2662">
        <v>0.499</v>
      </c>
      <c r="I2662">
        <f>Data[[#This Row],[nucleus_area_pct]]/Data[[#This Row],[cytoplasm_ratio]]</f>
        <v>98.597194388777567</v>
      </c>
      <c r="J2662">
        <v>0.83199999999999996</v>
      </c>
      <c r="K2662">
        <v>0.40600000000000003</v>
      </c>
      <c r="L2662">
        <v>3.61</v>
      </c>
      <c r="M2662">
        <v>3.4</v>
      </c>
      <c r="N2662">
        <v>0.88</v>
      </c>
      <c r="O2662">
        <v>420</v>
      </c>
      <c r="P2662">
        <v>72</v>
      </c>
      <c r="Q2662">
        <v>206</v>
      </c>
      <c r="R2662">
        <v>170</v>
      </c>
      <c r="S2662">
        <v>178</v>
      </c>
      <c r="T2662">
        <f>(Data[[#This Row],[mean_r]]/256)*100</f>
        <v>80.46875</v>
      </c>
      <c r="U2662">
        <f>(Data[[#This Row],[mean_g]]/256)*100</f>
        <v>66.40625</v>
      </c>
      <c r="V2662">
        <f>(Data[[#This Row],[mean_b]]/256)*100</f>
        <v>69.53125</v>
      </c>
      <c r="W2662">
        <v>0.71799999999999997</v>
      </c>
      <c r="X2662" t="s">
        <v>51</v>
      </c>
      <c r="Y2662" t="s">
        <v>40</v>
      </c>
      <c r="Z2662">
        <v>4169</v>
      </c>
      <c r="AA2662">
        <v>4.88</v>
      </c>
      <c r="AB2662">
        <v>15.4</v>
      </c>
      <c r="AC2662">
        <v>44.5</v>
      </c>
      <c r="AD2662">
        <v>256388</v>
      </c>
      <c r="AE2662">
        <v>99.1</v>
      </c>
      <c r="AF2662">
        <v>33.5</v>
      </c>
      <c r="AG2662" t="s">
        <v>46</v>
      </c>
      <c r="AH2662" t="s">
        <v>42</v>
      </c>
      <c r="AI2662" t="s">
        <v>43</v>
      </c>
      <c r="AJ2662">
        <v>60</v>
      </c>
      <c r="AK2662">
        <v>256</v>
      </c>
      <c r="AL2662">
        <v>0.12039999999999999</v>
      </c>
      <c r="AM2662">
        <v>0.87150000000000005</v>
      </c>
      <c r="AN2662">
        <v>0.91310000000000002</v>
      </c>
      <c r="AO2662">
        <f>Data[[#This Row],[labeller_confidence_score]]-Data[[#This Row],[cytodiffusion_classification_confidence]]</f>
        <v>4.159999999999997E-2</v>
      </c>
    </row>
    <row r="2663" spans="1:41" x14ac:dyDescent="0.3">
      <c r="A2663" t="s">
        <v>2736</v>
      </c>
      <c r="B2663" t="s">
        <v>60</v>
      </c>
      <c r="C2663">
        <v>0</v>
      </c>
      <c r="D2663" t="s">
        <v>50</v>
      </c>
      <c r="E2663">
        <v>14.81</v>
      </c>
      <c r="F2663">
        <v>72.2</v>
      </c>
      <c r="G2663">
        <v>0.38300000000000001</v>
      </c>
      <c r="H2663">
        <v>0.318</v>
      </c>
      <c r="I2663">
        <f>Data[[#This Row],[nucleus_area_pct]]/Data[[#This Row],[cytoplasm_ratio]]</f>
        <v>227.04402515723271</v>
      </c>
      <c r="J2663">
        <v>0.55400000000000005</v>
      </c>
      <c r="K2663">
        <v>0.39200000000000002</v>
      </c>
      <c r="L2663">
        <v>2</v>
      </c>
      <c r="M2663">
        <v>1.6</v>
      </c>
      <c r="N2663">
        <v>0.74199999999999999</v>
      </c>
      <c r="O2663">
        <v>490</v>
      </c>
      <c r="P2663">
        <v>70</v>
      </c>
      <c r="Q2663">
        <v>214</v>
      </c>
      <c r="R2663">
        <v>152</v>
      </c>
      <c r="S2663">
        <v>172</v>
      </c>
      <c r="T2663">
        <f>(Data[[#This Row],[mean_r]]/256)*100</f>
        <v>83.59375</v>
      </c>
      <c r="U2663">
        <f>(Data[[#This Row],[mean_g]]/256)*100</f>
        <v>59.375</v>
      </c>
      <c r="V2663">
        <f>(Data[[#This Row],[mean_b]]/256)*100</f>
        <v>67.1875</v>
      </c>
      <c r="W2663">
        <v>0.65500000000000003</v>
      </c>
      <c r="X2663" t="s">
        <v>39</v>
      </c>
      <c r="Y2663" t="s">
        <v>40</v>
      </c>
      <c r="Z2663">
        <v>6662</v>
      </c>
      <c r="AA2663">
        <v>4.1399999999999997</v>
      </c>
      <c r="AB2663">
        <v>10.6</v>
      </c>
      <c r="AC2663">
        <v>40.700000000000003</v>
      </c>
      <c r="AD2663">
        <v>253494</v>
      </c>
      <c r="AE2663">
        <v>106.9</v>
      </c>
      <c r="AF2663">
        <v>34</v>
      </c>
      <c r="AG2663" t="s">
        <v>41</v>
      </c>
      <c r="AH2663" t="s">
        <v>42</v>
      </c>
      <c r="AI2663" t="s">
        <v>52</v>
      </c>
      <c r="AJ2663">
        <v>100</v>
      </c>
      <c r="AK2663">
        <v>224</v>
      </c>
      <c r="AL2663">
        <v>6.0900000000000003E-2</v>
      </c>
      <c r="AM2663">
        <v>0.80269999999999997</v>
      </c>
      <c r="AN2663">
        <v>0.9224</v>
      </c>
      <c r="AO2663">
        <f>Data[[#This Row],[labeller_confidence_score]]-Data[[#This Row],[cytodiffusion_classification_confidence]]</f>
        <v>0.11970000000000003</v>
      </c>
    </row>
    <row r="2664" spans="1:41" x14ac:dyDescent="0.3">
      <c r="A2664" t="s">
        <v>2737</v>
      </c>
      <c r="B2664" t="s">
        <v>62</v>
      </c>
      <c r="C2664">
        <v>0</v>
      </c>
      <c r="D2664" t="s">
        <v>50</v>
      </c>
      <c r="E2664">
        <v>7.13</v>
      </c>
      <c r="F2664">
        <v>85.6</v>
      </c>
      <c r="G2664">
        <v>0.82899999999999996</v>
      </c>
      <c r="H2664">
        <v>0.24</v>
      </c>
      <c r="I2664">
        <f>Data[[#This Row],[nucleus_area_pct]]/Data[[#This Row],[cytoplasm_ratio]]</f>
        <v>356.66666666666663</v>
      </c>
      <c r="J2664">
        <v>0.97099999999999997</v>
      </c>
      <c r="K2664">
        <v>0.27600000000000002</v>
      </c>
      <c r="L2664">
        <v>0.75</v>
      </c>
      <c r="M2664">
        <v>1.1000000000000001</v>
      </c>
      <c r="N2664">
        <v>0.85</v>
      </c>
      <c r="O2664">
        <v>277</v>
      </c>
      <c r="P2664">
        <v>54</v>
      </c>
      <c r="Q2664">
        <v>200</v>
      </c>
      <c r="R2664">
        <v>136</v>
      </c>
      <c r="S2664">
        <v>178</v>
      </c>
      <c r="T2664">
        <f>(Data[[#This Row],[mean_r]]/256)*100</f>
        <v>78.125</v>
      </c>
      <c r="U2664">
        <f>(Data[[#This Row],[mean_g]]/256)*100</f>
        <v>53.125</v>
      </c>
      <c r="V2664">
        <f>(Data[[#This Row],[mean_b]]/256)*100</f>
        <v>69.53125</v>
      </c>
      <c r="W2664">
        <v>0.69299999999999995</v>
      </c>
      <c r="X2664" t="s">
        <v>39</v>
      </c>
      <c r="Y2664" t="s">
        <v>40</v>
      </c>
      <c r="Z2664">
        <v>6443</v>
      </c>
      <c r="AA2664">
        <v>6.03</v>
      </c>
      <c r="AB2664">
        <v>15.2</v>
      </c>
      <c r="AC2664">
        <v>39.6</v>
      </c>
      <c r="AD2664">
        <v>184463</v>
      </c>
      <c r="AE2664">
        <v>95.9</v>
      </c>
      <c r="AF2664">
        <v>33.799999999999997</v>
      </c>
      <c r="AG2664" t="s">
        <v>64</v>
      </c>
      <c r="AH2664" t="s">
        <v>68</v>
      </c>
      <c r="AI2664" t="s">
        <v>56</v>
      </c>
      <c r="AJ2664">
        <v>40</v>
      </c>
      <c r="AK2664">
        <v>512</v>
      </c>
      <c r="AL2664">
        <v>9.74E-2</v>
      </c>
      <c r="AM2664">
        <v>0.92449999999999999</v>
      </c>
      <c r="AN2664">
        <v>1</v>
      </c>
      <c r="AO2664">
        <f>Data[[#This Row],[labeller_confidence_score]]-Data[[#This Row],[cytodiffusion_classification_confidence]]</f>
        <v>7.5500000000000012E-2</v>
      </c>
    </row>
    <row r="2665" spans="1:41" x14ac:dyDescent="0.3">
      <c r="A2665" t="s">
        <v>2738</v>
      </c>
      <c r="B2665" t="s">
        <v>106</v>
      </c>
      <c r="C2665">
        <v>1</v>
      </c>
      <c r="D2665" t="s">
        <v>82</v>
      </c>
      <c r="E2665">
        <v>12.73</v>
      </c>
      <c r="F2665">
        <v>76.5</v>
      </c>
      <c r="G2665">
        <v>0.53</v>
      </c>
      <c r="H2665">
        <v>0.26500000000000001</v>
      </c>
      <c r="I2665">
        <f>Data[[#This Row],[nucleus_area_pct]]/Data[[#This Row],[cytoplasm_ratio]]</f>
        <v>288.67924528301887</v>
      </c>
      <c r="J2665">
        <v>0.88900000000000001</v>
      </c>
      <c r="K2665">
        <v>0.32900000000000001</v>
      </c>
      <c r="L2665">
        <v>0.97</v>
      </c>
      <c r="M2665">
        <v>1</v>
      </c>
      <c r="N2665">
        <v>0.91300000000000003</v>
      </c>
      <c r="O2665">
        <v>587</v>
      </c>
      <c r="P2665">
        <v>102</v>
      </c>
      <c r="Q2665">
        <v>185</v>
      </c>
      <c r="R2665">
        <v>164</v>
      </c>
      <c r="S2665">
        <v>222</v>
      </c>
      <c r="T2665">
        <f>(Data[[#This Row],[mean_r]]/256)*100</f>
        <v>72.265625</v>
      </c>
      <c r="U2665">
        <f>(Data[[#This Row],[mean_g]]/256)*100</f>
        <v>64.0625</v>
      </c>
      <c r="V2665">
        <f>(Data[[#This Row],[mean_b]]/256)*100</f>
        <v>86.71875</v>
      </c>
      <c r="W2665">
        <v>0.68100000000000005</v>
      </c>
      <c r="X2665" t="s">
        <v>51</v>
      </c>
      <c r="Y2665" t="s">
        <v>40</v>
      </c>
      <c r="Z2665">
        <v>4684</v>
      </c>
      <c r="AA2665">
        <v>4.6500000000000004</v>
      </c>
      <c r="AB2665">
        <v>15.4</v>
      </c>
      <c r="AC2665">
        <v>40.299999999999997</v>
      </c>
      <c r="AD2665">
        <v>156360</v>
      </c>
      <c r="AE2665">
        <v>90.5</v>
      </c>
      <c r="AF2665">
        <v>34.6</v>
      </c>
      <c r="AG2665" t="s">
        <v>64</v>
      </c>
      <c r="AH2665" t="s">
        <v>42</v>
      </c>
      <c r="AI2665" t="s">
        <v>56</v>
      </c>
      <c r="AJ2665">
        <v>40</v>
      </c>
      <c r="AK2665">
        <v>512</v>
      </c>
      <c r="AL2665">
        <v>0.71040000000000003</v>
      </c>
      <c r="AM2665">
        <v>0.61799999999999999</v>
      </c>
      <c r="AN2665">
        <v>0.76029999999999998</v>
      </c>
      <c r="AO2665">
        <f>Data[[#This Row],[labeller_confidence_score]]-Data[[#This Row],[cytodiffusion_classification_confidence]]</f>
        <v>0.14229999999999998</v>
      </c>
    </row>
    <row r="2666" spans="1:41" x14ac:dyDescent="0.3">
      <c r="A2666" t="s">
        <v>2739</v>
      </c>
      <c r="B2666" t="s">
        <v>89</v>
      </c>
      <c r="C2666">
        <v>1</v>
      </c>
      <c r="D2666" t="s">
        <v>38</v>
      </c>
      <c r="E2666">
        <v>14.34</v>
      </c>
      <c r="F2666">
        <v>56.3</v>
      </c>
      <c r="G2666">
        <v>0.69199999999999995</v>
      </c>
      <c r="H2666">
        <v>0.434</v>
      </c>
      <c r="I2666">
        <f>Data[[#This Row],[nucleus_area_pct]]/Data[[#This Row],[cytoplasm_ratio]]</f>
        <v>129.72350230414747</v>
      </c>
      <c r="J2666">
        <v>0.83099999999999996</v>
      </c>
      <c r="K2666">
        <v>0.5</v>
      </c>
      <c r="L2666">
        <v>4.95</v>
      </c>
      <c r="M2666">
        <v>3.5</v>
      </c>
      <c r="N2666">
        <v>0.82499999999999996</v>
      </c>
      <c r="O2666">
        <v>385</v>
      </c>
      <c r="P2666">
        <v>67</v>
      </c>
      <c r="Q2666">
        <v>206</v>
      </c>
      <c r="R2666">
        <v>160</v>
      </c>
      <c r="S2666">
        <v>204</v>
      </c>
      <c r="T2666">
        <f>(Data[[#This Row],[mean_r]]/256)*100</f>
        <v>80.46875</v>
      </c>
      <c r="U2666">
        <f>(Data[[#This Row],[mean_g]]/256)*100</f>
        <v>62.5</v>
      </c>
      <c r="V2666">
        <f>(Data[[#This Row],[mean_b]]/256)*100</f>
        <v>79.6875</v>
      </c>
      <c r="W2666">
        <v>0.61599999999999999</v>
      </c>
      <c r="X2666" t="s">
        <v>63</v>
      </c>
      <c r="Y2666" t="s">
        <v>40</v>
      </c>
      <c r="Z2666">
        <v>5985</v>
      </c>
      <c r="AA2666">
        <v>4.17</v>
      </c>
      <c r="AB2666">
        <v>11.4</v>
      </c>
      <c r="AC2666">
        <v>27</v>
      </c>
      <c r="AD2666">
        <v>328862</v>
      </c>
      <c r="AE2666">
        <v>70.7</v>
      </c>
      <c r="AF2666">
        <v>35</v>
      </c>
      <c r="AG2666" t="s">
        <v>46</v>
      </c>
      <c r="AH2666" t="s">
        <v>68</v>
      </c>
      <c r="AI2666" t="s">
        <v>43</v>
      </c>
      <c r="AJ2666">
        <v>40</v>
      </c>
      <c r="AK2666">
        <v>512</v>
      </c>
      <c r="AL2666">
        <v>0.81559999999999999</v>
      </c>
      <c r="AM2666">
        <v>0.75790000000000002</v>
      </c>
      <c r="AN2666">
        <v>0.77680000000000005</v>
      </c>
      <c r="AO2666">
        <f>Data[[#This Row],[labeller_confidence_score]]-Data[[#This Row],[cytodiffusion_classification_confidence]]</f>
        <v>1.8900000000000028E-2</v>
      </c>
    </row>
    <row r="2667" spans="1:41" x14ac:dyDescent="0.3">
      <c r="A2667" t="s">
        <v>2740</v>
      </c>
      <c r="B2667" t="s">
        <v>54</v>
      </c>
      <c r="C2667">
        <v>0</v>
      </c>
      <c r="D2667" t="s">
        <v>54</v>
      </c>
      <c r="E2667">
        <v>6.72</v>
      </c>
      <c r="F2667">
        <v>0</v>
      </c>
      <c r="G2667">
        <v>0</v>
      </c>
      <c r="H2667">
        <v>1</v>
      </c>
      <c r="I2667">
        <f>Data[[#This Row],[nucleus_area_pct]]/Data[[#This Row],[cytoplasm_ratio]]</f>
        <v>0</v>
      </c>
      <c r="J2667">
        <v>0.93600000000000005</v>
      </c>
      <c r="K2667">
        <v>0.187</v>
      </c>
      <c r="L2667">
        <v>0.59</v>
      </c>
      <c r="M2667">
        <v>1</v>
      </c>
      <c r="N2667">
        <v>0.88900000000000001</v>
      </c>
      <c r="O2667">
        <v>184</v>
      </c>
      <c r="P2667">
        <v>41</v>
      </c>
      <c r="Q2667">
        <v>207</v>
      </c>
      <c r="R2667">
        <v>127</v>
      </c>
      <c r="S2667">
        <v>126</v>
      </c>
      <c r="T2667">
        <f>(Data[[#This Row],[mean_r]]/256)*100</f>
        <v>80.859375</v>
      </c>
      <c r="U2667">
        <f>(Data[[#This Row],[mean_g]]/256)*100</f>
        <v>49.609375</v>
      </c>
      <c r="V2667">
        <f>(Data[[#This Row],[mean_b]]/256)*100</f>
        <v>49.21875</v>
      </c>
      <c r="W2667">
        <v>0.46</v>
      </c>
      <c r="X2667" t="s">
        <v>39</v>
      </c>
      <c r="Y2667" t="s">
        <v>40</v>
      </c>
      <c r="Z2667">
        <v>7928</v>
      </c>
      <c r="AA2667">
        <v>3.38</v>
      </c>
      <c r="AB2667">
        <v>12.2</v>
      </c>
      <c r="AC2667">
        <v>36.9</v>
      </c>
      <c r="AD2667">
        <v>348238</v>
      </c>
      <c r="AE2667">
        <v>99.8</v>
      </c>
      <c r="AF2667">
        <v>32.6</v>
      </c>
      <c r="AG2667" t="s">
        <v>46</v>
      </c>
      <c r="AH2667" t="s">
        <v>42</v>
      </c>
      <c r="AI2667" t="s">
        <v>52</v>
      </c>
      <c r="AJ2667">
        <v>40</v>
      </c>
      <c r="AK2667">
        <v>224</v>
      </c>
      <c r="AL2667">
        <v>2.1000000000000001E-2</v>
      </c>
      <c r="AM2667">
        <v>0.8962</v>
      </c>
      <c r="AN2667">
        <v>0.79679999999999995</v>
      </c>
      <c r="AO2667">
        <f>Data[[#This Row],[labeller_confidence_score]]-Data[[#This Row],[cytodiffusion_classification_confidence]]</f>
        <v>-9.9400000000000044E-2</v>
      </c>
    </row>
    <row r="2668" spans="1:41" x14ac:dyDescent="0.3">
      <c r="A2668" t="s">
        <v>2741</v>
      </c>
      <c r="B2668" t="s">
        <v>49</v>
      </c>
      <c r="C2668">
        <v>0</v>
      </c>
      <c r="D2668" t="s">
        <v>50</v>
      </c>
      <c r="E2668">
        <v>11.61</v>
      </c>
      <c r="F2668">
        <v>58.5</v>
      </c>
      <c r="G2668">
        <v>0.65100000000000002</v>
      </c>
      <c r="H2668">
        <v>0.42699999999999999</v>
      </c>
      <c r="I2668">
        <f>Data[[#This Row],[nucleus_area_pct]]/Data[[#This Row],[cytoplasm_ratio]]</f>
        <v>137.0023419203747</v>
      </c>
      <c r="J2668">
        <v>0.84699999999999998</v>
      </c>
      <c r="K2668">
        <v>0.55800000000000005</v>
      </c>
      <c r="L2668">
        <v>3.23</v>
      </c>
      <c r="M2668">
        <v>4</v>
      </c>
      <c r="N2668">
        <v>0.79</v>
      </c>
      <c r="O2668">
        <v>420</v>
      </c>
      <c r="P2668">
        <v>70</v>
      </c>
      <c r="Q2668">
        <v>221</v>
      </c>
      <c r="R2668">
        <v>178</v>
      </c>
      <c r="S2668">
        <v>183</v>
      </c>
      <c r="T2668">
        <f>(Data[[#This Row],[mean_r]]/256)*100</f>
        <v>86.328125</v>
      </c>
      <c r="U2668">
        <f>(Data[[#This Row],[mean_g]]/256)*100</f>
        <v>69.53125</v>
      </c>
      <c r="V2668">
        <f>(Data[[#This Row],[mean_b]]/256)*100</f>
        <v>71.484375</v>
      </c>
      <c r="W2668">
        <v>0.75700000000000001</v>
      </c>
      <c r="X2668" t="s">
        <v>51</v>
      </c>
      <c r="Y2668" t="s">
        <v>40</v>
      </c>
      <c r="Z2668">
        <v>10825</v>
      </c>
      <c r="AA2668">
        <v>5.55</v>
      </c>
      <c r="AB2668">
        <v>10.5</v>
      </c>
      <c r="AC2668">
        <v>29.8</v>
      </c>
      <c r="AD2668">
        <v>255149</v>
      </c>
      <c r="AE2668">
        <v>95.3</v>
      </c>
      <c r="AF2668">
        <v>32.5</v>
      </c>
      <c r="AG2668" t="s">
        <v>41</v>
      </c>
      <c r="AH2668" t="s">
        <v>47</v>
      </c>
      <c r="AI2668" t="s">
        <v>56</v>
      </c>
      <c r="AJ2668">
        <v>100</v>
      </c>
      <c r="AK2668">
        <v>256</v>
      </c>
      <c r="AL2668">
        <v>6.5299999999999997E-2</v>
      </c>
      <c r="AM2668">
        <v>0.96199999999999997</v>
      </c>
      <c r="AN2668">
        <v>0.91839999999999999</v>
      </c>
      <c r="AO2668">
        <f>Data[[#This Row],[labeller_confidence_score]]-Data[[#This Row],[cytodiffusion_classification_confidence]]</f>
        <v>-4.3599999999999972E-2</v>
      </c>
    </row>
    <row r="2669" spans="1:41" x14ac:dyDescent="0.3">
      <c r="A2669" t="s">
        <v>2742</v>
      </c>
      <c r="B2669" t="s">
        <v>106</v>
      </c>
      <c r="C2669">
        <v>1</v>
      </c>
      <c r="D2669" t="s">
        <v>82</v>
      </c>
      <c r="E2669">
        <v>15.21</v>
      </c>
      <c r="F2669">
        <v>84.6</v>
      </c>
      <c r="G2669">
        <v>0.44900000000000001</v>
      </c>
      <c r="H2669">
        <v>0.183</v>
      </c>
      <c r="I2669">
        <f>Data[[#This Row],[nucleus_area_pct]]/Data[[#This Row],[cytoplasm_ratio]]</f>
        <v>462.29508196721309</v>
      </c>
      <c r="J2669">
        <v>0.90600000000000003</v>
      </c>
      <c r="K2669">
        <v>0.29099999999999998</v>
      </c>
      <c r="L2669">
        <v>0.54</v>
      </c>
      <c r="M2669">
        <v>1</v>
      </c>
      <c r="N2669">
        <v>0.98499999999999999</v>
      </c>
      <c r="O2669">
        <v>572</v>
      </c>
      <c r="P2669">
        <v>96</v>
      </c>
      <c r="Q2669">
        <v>188</v>
      </c>
      <c r="R2669">
        <v>169</v>
      </c>
      <c r="S2669">
        <v>203</v>
      </c>
      <c r="T2669">
        <f>(Data[[#This Row],[mean_r]]/256)*100</f>
        <v>73.4375</v>
      </c>
      <c r="U2669">
        <f>(Data[[#This Row],[mean_g]]/256)*100</f>
        <v>66.015625</v>
      </c>
      <c r="V2669">
        <f>(Data[[#This Row],[mean_b]]/256)*100</f>
        <v>79.296875</v>
      </c>
      <c r="W2669">
        <v>0.69799999999999995</v>
      </c>
      <c r="X2669" t="s">
        <v>63</v>
      </c>
      <c r="Y2669" t="s">
        <v>45</v>
      </c>
      <c r="Z2669">
        <v>8358</v>
      </c>
      <c r="AA2669">
        <v>4.28</v>
      </c>
      <c r="AB2669">
        <v>12.6</v>
      </c>
      <c r="AC2669">
        <v>39.5</v>
      </c>
      <c r="AD2669">
        <v>200371</v>
      </c>
      <c r="AE2669">
        <v>85.8</v>
      </c>
      <c r="AF2669">
        <v>33.200000000000003</v>
      </c>
      <c r="AG2669" t="s">
        <v>64</v>
      </c>
      <c r="AH2669" t="s">
        <v>68</v>
      </c>
      <c r="AI2669" t="s">
        <v>52</v>
      </c>
      <c r="AJ2669">
        <v>100</v>
      </c>
      <c r="AK2669">
        <v>512</v>
      </c>
      <c r="AL2669">
        <v>0.64900000000000002</v>
      </c>
      <c r="AM2669">
        <v>0.82509999999999994</v>
      </c>
      <c r="AN2669">
        <v>0.95699999999999996</v>
      </c>
      <c r="AO2669">
        <f>Data[[#This Row],[labeller_confidence_score]]-Data[[#This Row],[cytodiffusion_classification_confidence]]</f>
        <v>0.13190000000000002</v>
      </c>
    </row>
    <row r="2670" spans="1:41" x14ac:dyDescent="0.3">
      <c r="A2670" t="s">
        <v>2743</v>
      </c>
      <c r="B2670" t="s">
        <v>54</v>
      </c>
      <c r="C2670">
        <v>0</v>
      </c>
      <c r="D2670" t="s">
        <v>54</v>
      </c>
      <c r="E2670">
        <v>7.38</v>
      </c>
      <c r="F2670">
        <v>0</v>
      </c>
      <c r="G2670">
        <v>0</v>
      </c>
      <c r="H2670">
        <v>1</v>
      </c>
      <c r="I2670">
        <f>Data[[#This Row],[nucleus_area_pct]]/Data[[#This Row],[cytoplasm_ratio]]</f>
        <v>0</v>
      </c>
      <c r="J2670">
        <v>0.90800000000000003</v>
      </c>
      <c r="K2670">
        <v>0.106</v>
      </c>
      <c r="L2670">
        <v>0.53</v>
      </c>
      <c r="M2670">
        <v>1</v>
      </c>
      <c r="N2670">
        <v>0.93100000000000005</v>
      </c>
      <c r="O2670">
        <v>172</v>
      </c>
      <c r="P2670">
        <v>44</v>
      </c>
      <c r="Q2670">
        <v>232</v>
      </c>
      <c r="R2670">
        <v>130</v>
      </c>
      <c r="S2670">
        <v>127</v>
      </c>
      <c r="T2670">
        <f>(Data[[#This Row],[mean_r]]/256)*100</f>
        <v>90.625</v>
      </c>
      <c r="U2670">
        <f>(Data[[#This Row],[mean_g]]/256)*100</f>
        <v>50.78125</v>
      </c>
      <c r="V2670">
        <f>(Data[[#This Row],[mean_b]]/256)*100</f>
        <v>49.609375</v>
      </c>
      <c r="W2670">
        <v>0.51800000000000002</v>
      </c>
      <c r="X2670" t="s">
        <v>63</v>
      </c>
      <c r="Y2670" t="s">
        <v>40</v>
      </c>
      <c r="Z2670">
        <v>6765</v>
      </c>
      <c r="AA2670">
        <v>3.79</v>
      </c>
      <c r="AB2670">
        <v>11</v>
      </c>
      <c r="AC2670">
        <v>37</v>
      </c>
      <c r="AD2670">
        <v>350620</v>
      </c>
      <c r="AE2670">
        <v>82.8</v>
      </c>
      <c r="AF2670">
        <v>32.6</v>
      </c>
      <c r="AG2670" t="s">
        <v>64</v>
      </c>
      <c r="AH2670" t="s">
        <v>47</v>
      </c>
      <c r="AI2670" t="s">
        <v>56</v>
      </c>
      <c r="AJ2670">
        <v>60</v>
      </c>
      <c r="AK2670">
        <v>256</v>
      </c>
      <c r="AL2670">
        <v>1.6000000000000001E-3</v>
      </c>
      <c r="AM2670">
        <v>0.89049999999999996</v>
      </c>
      <c r="AN2670">
        <v>0.82379999999999998</v>
      </c>
      <c r="AO2670">
        <f>Data[[#This Row],[labeller_confidence_score]]-Data[[#This Row],[cytodiffusion_classification_confidence]]</f>
        <v>-6.6699999999999982E-2</v>
      </c>
    </row>
    <row r="2671" spans="1:41" x14ac:dyDescent="0.3">
      <c r="A2671" t="s">
        <v>2744</v>
      </c>
      <c r="B2671" t="s">
        <v>62</v>
      </c>
      <c r="C2671">
        <v>0</v>
      </c>
      <c r="D2671" t="s">
        <v>50</v>
      </c>
      <c r="E2671">
        <v>11.58</v>
      </c>
      <c r="F2671">
        <v>79.599999999999994</v>
      </c>
      <c r="G2671">
        <v>0.81899999999999995</v>
      </c>
      <c r="H2671">
        <v>0.21199999999999999</v>
      </c>
      <c r="I2671">
        <f>Data[[#This Row],[nucleus_area_pct]]/Data[[#This Row],[cytoplasm_ratio]]</f>
        <v>375.47169811320754</v>
      </c>
      <c r="J2671">
        <v>0.89800000000000002</v>
      </c>
      <c r="K2671">
        <v>0.161</v>
      </c>
      <c r="L2671">
        <v>1.23</v>
      </c>
      <c r="M2671">
        <v>1.2</v>
      </c>
      <c r="N2671">
        <v>0.83</v>
      </c>
      <c r="O2671">
        <v>281</v>
      </c>
      <c r="P2671">
        <v>50</v>
      </c>
      <c r="Q2671">
        <v>211</v>
      </c>
      <c r="R2671">
        <v>168</v>
      </c>
      <c r="S2671">
        <v>193</v>
      </c>
      <c r="T2671">
        <f>(Data[[#This Row],[mean_r]]/256)*100</f>
        <v>82.421875</v>
      </c>
      <c r="U2671">
        <f>(Data[[#This Row],[mean_g]]/256)*100</f>
        <v>65.625</v>
      </c>
      <c r="V2671">
        <f>(Data[[#This Row],[mean_b]]/256)*100</f>
        <v>75.390625</v>
      </c>
      <c r="W2671">
        <v>0.72399999999999998</v>
      </c>
      <c r="X2671" t="s">
        <v>51</v>
      </c>
      <c r="Y2671" t="s">
        <v>45</v>
      </c>
      <c r="Z2671">
        <v>4797</v>
      </c>
      <c r="AA2671">
        <v>5.71</v>
      </c>
      <c r="AB2671">
        <v>12.2</v>
      </c>
      <c r="AC2671">
        <v>31.8</v>
      </c>
      <c r="AD2671">
        <v>431072</v>
      </c>
      <c r="AE2671">
        <v>85.9</v>
      </c>
      <c r="AF2671">
        <v>34</v>
      </c>
      <c r="AG2671" t="s">
        <v>64</v>
      </c>
      <c r="AH2671" t="s">
        <v>42</v>
      </c>
      <c r="AI2671" t="s">
        <v>52</v>
      </c>
      <c r="AJ2671">
        <v>40</v>
      </c>
      <c r="AK2671">
        <v>224</v>
      </c>
      <c r="AL2671">
        <v>2.2599999999999999E-2</v>
      </c>
      <c r="AM2671">
        <v>0.87890000000000001</v>
      </c>
      <c r="AN2671">
        <v>0.88260000000000005</v>
      </c>
      <c r="AO2671">
        <f>Data[[#This Row],[labeller_confidence_score]]-Data[[#This Row],[cytodiffusion_classification_confidence]]</f>
        <v>3.7000000000000366E-3</v>
      </c>
    </row>
    <row r="2672" spans="1:41" x14ac:dyDescent="0.3">
      <c r="A2672" t="s">
        <v>2745</v>
      </c>
      <c r="B2672" t="s">
        <v>54</v>
      </c>
      <c r="C2672">
        <v>0</v>
      </c>
      <c r="D2672" t="s">
        <v>54</v>
      </c>
      <c r="E2672">
        <v>8.15</v>
      </c>
      <c r="F2672">
        <v>0</v>
      </c>
      <c r="G2672">
        <v>0</v>
      </c>
      <c r="H2672">
        <v>1</v>
      </c>
      <c r="I2672">
        <f>Data[[#This Row],[nucleus_area_pct]]/Data[[#This Row],[cytoplasm_ratio]]</f>
        <v>0</v>
      </c>
      <c r="J2672">
        <v>0.89600000000000002</v>
      </c>
      <c r="K2672">
        <v>0.21</v>
      </c>
      <c r="L2672">
        <v>0.48</v>
      </c>
      <c r="M2672">
        <v>1</v>
      </c>
      <c r="N2672">
        <v>0.92300000000000004</v>
      </c>
      <c r="O2672">
        <v>233</v>
      </c>
      <c r="P2672">
        <v>39</v>
      </c>
      <c r="Q2672">
        <v>230</v>
      </c>
      <c r="R2672">
        <v>131</v>
      </c>
      <c r="S2672">
        <v>136</v>
      </c>
      <c r="T2672">
        <f>(Data[[#This Row],[mean_r]]/256)*100</f>
        <v>89.84375</v>
      </c>
      <c r="U2672">
        <f>(Data[[#This Row],[mean_g]]/256)*100</f>
        <v>51.171875</v>
      </c>
      <c r="V2672">
        <f>(Data[[#This Row],[mean_b]]/256)*100</f>
        <v>53.125</v>
      </c>
      <c r="W2672">
        <v>0.48</v>
      </c>
      <c r="X2672" t="s">
        <v>39</v>
      </c>
      <c r="Y2672" t="s">
        <v>40</v>
      </c>
      <c r="Z2672">
        <v>5921</v>
      </c>
      <c r="AA2672">
        <v>5.49</v>
      </c>
      <c r="AB2672">
        <v>10.8</v>
      </c>
      <c r="AC2672">
        <v>32.6</v>
      </c>
      <c r="AD2672">
        <v>123688</v>
      </c>
      <c r="AE2672">
        <v>102.3</v>
      </c>
      <c r="AF2672">
        <v>29.6</v>
      </c>
      <c r="AG2672" t="s">
        <v>46</v>
      </c>
      <c r="AH2672" t="s">
        <v>47</v>
      </c>
      <c r="AI2672" t="s">
        <v>56</v>
      </c>
      <c r="AJ2672">
        <v>40</v>
      </c>
      <c r="AK2672">
        <v>512</v>
      </c>
      <c r="AL2672">
        <v>0.1515</v>
      </c>
      <c r="AM2672">
        <v>0.89259999999999995</v>
      </c>
      <c r="AN2672">
        <v>0.93569999999999998</v>
      </c>
      <c r="AO2672">
        <f>Data[[#This Row],[labeller_confidence_score]]-Data[[#This Row],[cytodiffusion_classification_confidence]]</f>
        <v>4.3100000000000027E-2</v>
      </c>
    </row>
    <row r="2673" spans="1:41" x14ac:dyDescent="0.3">
      <c r="A2673" t="s">
        <v>2746</v>
      </c>
      <c r="B2673" t="s">
        <v>81</v>
      </c>
      <c r="C2673">
        <v>1</v>
      </c>
      <c r="D2673" t="s">
        <v>82</v>
      </c>
      <c r="E2673">
        <v>12.97</v>
      </c>
      <c r="F2673">
        <v>77.5</v>
      </c>
      <c r="G2673">
        <v>0.251</v>
      </c>
      <c r="H2673">
        <v>0.23300000000000001</v>
      </c>
      <c r="I2673">
        <f>Data[[#This Row],[nucleus_area_pct]]/Data[[#This Row],[cytoplasm_ratio]]</f>
        <v>332.61802575107293</v>
      </c>
      <c r="J2673">
        <v>0.78</v>
      </c>
      <c r="K2673">
        <v>0.29099999999999998</v>
      </c>
      <c r="L2673">
        <v>1.0900000000000001</v>
      </c>
      <c r="M2673">
        <v>1</v>
      </c>
      <c r="N2673">
        <v>0.92</v>
      </c>
      <c r="O2673">
        <v>709</v>
      </c>
      <c r="P2673">
        <v>91</v>
      </c>
      <c r="Q2673">
        <v>174</v>
      </c>
      <c r="R2673">
        <v>164</v>
      </c>
      <c r="S2673">
        <v>206</v>
      </c>
      <c r="T2673">
        <f>(Data[[#This Row],[mean_r]]/256)*100</f>
        <v>67.96875</v>
      </c>
      <c r="U2673">
        <f>(Data[[#This Row],[mean_g]]/256)*100</f>
        <v>64.0625</v>
      </c>
      <c r="V2673">
        <f>(Data[[#This Row],[mean_b]]/256)*100</f>
        <v>80.46875</v>
      </c>
      <c r="W2673">
        <v>0.63600000000000001</v>
      </c>
      <c r="X2673" t="s">
        <v>51</v>
      </c>
      <c r="Y2673" t="s">
        <v>40</v>
      </c>
      <c r="Z2673">
        <v>9640</v>
      </c>
      <c r="AA2673">
        <v>6.04</v>
      </c>
      <c r="AB2673">
        <v>17.3</v>
      </c>
      <c r="AC2673">
        <v>38.5</v>
      </c>
      <c r="AD2673">
        <v>135404</v>
      </c>
      <c r="AE2673">
        <v>84.5</v>
      </c>
      <c r="AF2673">
        <v>34.299999999999997</v>
      </c>
      <c r="AG2673" t="s">
        <v>46</v>
      </c>
      <c r="AH2673" t="s">
        <v>42</v>
      </c>
      <c r="AI2673" t="s">
        <v>52</v>
      </c>
      <c r="AJ2673">
        <v>40</v>
      </c>
      <c r="AK2673">
        <v>360</v>
      </c>
      <c r="AL2673">
        <v>0.79549999999999998</v>
      </c>
      <c r="AM2673">
        <v>0.57279999999999998</v>
      </c>
      <c r="AN2673">
        <v>0.83420000000000005</v>
      </c>
      <c r="AO2673">
        <f>Data[[#This Row],[labeller_confidence_score]]-Data[[#This Row],[cytodiffusion_classification_confidence]]</f>
        <v>0.26140000000000008</v>
      </c>
    </row>
    <row r="2674" spans="1:41" x14ac:dyDescent="0.3">
      <c r="A2674" t="s">
        <v>2747</v>
      </c>
      <c r="B2674" t="s">
        <v>49</v>
      </c>
      <c r="C2674">
        <v>0</v>
      </c>
      <c r="D2674" t="s">
        <v>50</v>
      </c>
      <c r="E2674">
        <v>9.6999999999999993</v>
      </c>
      <c r="F2674">
        <v>61.6</v>
      </c>
      <c r="G2674">
        <v>0.44600000000000001</v>
      </c>
      <c r="H2674">
        <v>0.38300000000000001</v>
      </c>
      <c r="I2674">
        <f>Data[[#This Row],[nucleus_area_pct]]/Data[[#This Row],[cytoplasm_ratio]]</f>
        <v>160.83550913838121</v>
      </c>
      <c r="J2674">
        <v>0.78700000000000003</v>
      </c>
      <c r="K2674">
        <v>0.39600000000000002</v>
      </c>
      <c r="L2674">
        <v>3.16</v>
      </c>
      <c r="M2674">
        <v>2.8</v>
      </c>
      <c r="N2674">
        <v>0.877</v>
      </c>
      <c r="O2674">
        <v>335</v>
      </c>
      <c r="P2674">
        <v>60</v>
      </c>
      <c r="Q2674">
        <v>208</v>
      </c>
      <c r="R2674">
        <v>141</v>
      </c>
      <c r="S2674">
        <v>203</v>
      </c>
      <c r="T2674">
        <f>(Data[[#This Row],[mean_r]]/256)*100</f>
        <v>81.25</v>
      </c>
      <c r="U2674">
        <f>(Data[[#This Row],[mean_g]]/256)*100</f>
        <v>55.078125</v>
      </c>
      <c r="V2674">
        <f>(Data[[#This Row],[mean_b]]/256)*100</f>
        <v>79.296875</v>
      </c>
      <c r="W2674">
        <v>0.56799999999999995</v>
      </c>
      <c r="X2674" t="s">
        <v>51</v>
      </c>
      <c r="Y2674" t="s">
        <v>45</v>
      </c>
      <c r="Z2674">
        <v>10892</v>
      </c>
      <c r="AA2674">
        <v>4.58</v>
      </c>
      <c r="AB2674">
        <v>13.8</v>
      </c>
      <c r="AC2674">
        <v>48.7</v>
      </c>
      <c r="AD2674">
        <v>197960</v>
      </c>
      <c r="AE2674">
        <v>95.1</v>
      </c>
      <c r="AF2674">
        <v>36</v>
      </c>
      <c r="AG2674" t="s">
        <v>64</v>
      </c>
      <c r="AH2674" t="s">
        <v>68</v>
      </c>
      <c r="AI2674" t="s">
        <v>52</v>
      </c>
      <c r="AJ2674">
        <v>100</v>
      </c>
      <c r="AK2674">
        <v>360</v>
      </c>
      <c r="AL2674">
        <v>1.35E-2</v>
      </c>
      <c r="AM2674">
        <v>0.93410000000000004</v>
      </c>
      <c r="AN2674">
        <v>1</v>
      </c>
      <c r="AO2674">
        <f>Data[[#This Row],[labeller_confidence_score]]-Data[[#This Row],[cytodiffusion_classification_confidence]]</f>
        <v>6.5899999999999959E-2</v>
      </c>
    </row>
    <row r="2675" spans="1:41" x14ac:dyDescent="0.3">
      <c r="A2675" t="s">
        <v>2748</v>
      </c>
      <c r="B2675" t="s">
        <v>62</v>
      </c>
      <c r="C2675">
        <v>0</v>
      </c>
      <c r="D2675" t="s">
        <v>50</v>
      </c>
      <c r="E2675">
        <v>8.3000000000000007</v>
      </c>
      <c r="F2675">
        <v>72.400000000000006</v>
      </c>
      <c r="G2675">
        <v>0.64700000000000002</v>
      </c>
      <c r="H2675">
        <v>0.23100000000000001</v>
      </c>
      <c r="I2675">
        <f>Data[[#This Row],[nucleus_area_pct]]/Data[[#This Row],[cytoplasm_ratio]]</f>
        <v>313.41991341991343</v>
      </c>
      <c r="J2675">
        <v>0.89400000000000002</v>
      </c>
      <c r="K2675">
        <v>0.247</v>
      </c>
      <c r="L2675">
        <v>1.61</v>
      </c>
      <c r="M2675">
        <v>1</v>
      </c>
      <c r="N2675">
        <v>0.91900000000000004</v>
      </c>
      <c r="O2675">
        <v>224</v>
      </c>
      <c r="P2675">
        <v>69</v>
      </c>
      <c r="Q2675">
        <v>198</v>
      </c>
      <c r="R2675">
        <v>145</v>
      </c>
      <c r="S2675">
        <v>197</v>
      </c>
      <c r="T2675">
        <f>(Data[[#This Row],[mean_r]]/256)*100</f>
        <v>77.34375</v>
      </c>
      <c r="U2675">
        <f>(Data[[#This Row],[mean_g]]/256)*100</f>
        <v>56.640625</v>
      </c>
      <c r="V2675">
        <f>(Data[[#This Row],[mean_b]]/256)*100</f>
        <v>76.953125</v>
      </c>
      <c r="W2675">
        <v>0.84</v>
      </c>
      <c r="X2675" t="s">
        <v>51</v>
      </c>
      <c r="Y2675" t="s">
        <v>40</v>
      </c>
      <c r="Z2675">
        <v>12337</v>
      </c>
      <c r="AA2675">
        <v>3.57</v>
      </c>
      <c r="AB2675">
        <v>16.3</v>
      </c>
      <c r="AC2675">
        <v>46.5</v>
      </c>
      <c r="AD2675">
        <v>196452</v>
      </c>
      <c r="AE2675">
        <v>84.4</v>
      </c>
      <c r="AF2675">
        <v>33.6</v>
      </c>
      <c r="AG2675" t="s">
        <v>64</v>
      </c>
      <c r="AH2675" t="s">
        <v>42</v>
      </c>
      <c r="AI2675" t="s">
        <v>52</v>
      </c>
      <c r="AJ2675">
        <v>100</v>
      </c>
      <c r="AK2675">
        <v>256</v>
      </c>
      <c r="AL2675">
        <v>0.1308</v>
      </c>
      <c r="AM2675">
        <v>0.91590000000000005</v>
      </c>
      <c r="AN2675">
        <v>0.91159999999999997</v>
      </c>
      <c r="AO2675">
        <f>Data[[#This Row],[labeller_confidence_score]]-Data[[#This Row],[cytodiffusion_classification_confidence]]</f>
        <v>-4.3000000000000815E-3</v>
      </c>
    </row>
    <row r="2676" spans="1:41" x14ac:dyDescent="0.3">
      <c r="A2676" t="s">
        <v>2749</v>
      </c>
      <c r="B2676" t="s">
        <v>81</v>
      </c>
      <c r="C2676">
        <v>1</v>
      </c>
      <c r="D2676" t="s">
        <v>82</v>
      </c>
      <c r="E2676">
        <v>14.7</v>
      </c>
      <c r="F2676">
        <v>76.2</v>
      </c>
      <c r="G2676">
        <v>0.27</v>
      </c>
      <c r="H2676">
        <v>0.191</v>
      </c>
      <c r="I2676">
        <f>Data[[#This Row],[nucleus_area_pct]]/Data[[#This Row],[cytoplasm_ratio]]</f>
        <v>398.95287958115182</v>
      </c>
      <c r="J2676">
        <v>0.84399999999999997</v>
      </c>
      <c r="K2676">
        <v>0.308</v>
      </c>
      <c r="L2676">
        <v>0.62</v>
      </c>
      <c r="M2676">
        <v>1</v>
      </c>
      <c r="N2676">
        <v>0.88500000000000001</v>
      </c>
      <c r="O2676">
        <v>687</v>
      </c>
      <c r="P2676">
        <v>120</v>
      </c>
      <c r="Q2676">
        <v>180</v>
      </c>
      <c r="R2676">
        <v>159</v>
      </c>
      <c r="S2676">
        <v>208</v>
      </c>
      <c r="T2676">
        <f>(Data[[#This Row],[mean_r]]/256)*100</f>
        <v>70.3125</v>
      </c>
      <c r="U2676">
        <f>(Data[[#This Row],[mean_g]]/256)*100</f>
        <v>62.109375</v>
      </c>
      <c r="V2676">
        <f>(Data[[#This Row],[mean_b]]/256)*100</f>
        <v>81.25</v>
      </c>
      <c r="W2676">
        <v>0.53200000000000003</v>
      </c>
      <c r="X2676" t="s">
        <v>51</v>
      </c>
      <c r="Y2676" t="s">
        <v>40</v>
      </c>
      <c r="Z2676">
        <v>7781</v>
      </c>
      <c r="AA2676">
        <v>5.52</v>
      </c>
      <c r="AB2676">
        <v>12.1</v>
      </c>
      <c r="AC2676">
        <v>42.3</v>
      </c>
      <c r="AD2676">
        <v>209557</v>
      </c>
      <c r="AE2676">
        <v>66.599999999999994</v>
      </c>
      <c r="AF2676">
        <v>34.200000000000003</v>
      </c>
      <c r="AG2676" t="s">
        <v>64</v>
      </c>
      <c r="AH2676" t="s">
        <v>42</v>
      </c>
      <c r="AI2676" t="s">
        <v>43</v>
      </c>
      <c r="AJ2676">
        <v>60</v>
      </c>
      <c r="AK2676">
        <v>512</v>
      </c>
      <c r="AL2676">
        <v>0.92279999999999995</v>
      </c>
      <c r="AM2676">
        <v>0.79420000000000002</v>
      </c>
      <c r="AN2676">
        <v>1</v>
      </c>
      <c r="AO2676">
        <f>Data[[#This Row],[labeller_confidence_score]]-Data[[#This Row],[cytodiffusion_classification_confidence]]</f>
        <v>0.20579999999999998</v>
      </c>
    </row>
    <row r="2677" spans="1:41" x14ac:dyDescent="0.3">
      <c r="A2677" t="s">
        <v>2750</v>
      </c>
      <c r="B2677" t="s">
        <v>62</v>
      </c>
      <c r="C2677">
        <v>0</v>
      </c>
      <c r="D2677" t="s">
        <v>50</v>
      </c>
      <c r="E2677">
        <v>8.5399999999999991</v>
      </c>
      <c r="F2677">
        <v>85.2</v>
      </c>
      <c r="G2677">
        <v>0.73899999999999999</v>
      </c>
      <c r="H2677">
        <v>0.183</v>
      </c>
      <c r="I2677">
        <f>Data[[#This Row],[nucleus_area_pct]]/Data[[#This Row],[cytoplasm_ratio]]</f>
        <v>465.57377049180332</v>
      </c>
      <c r="J2677">
        <v>0.92</v>
      </c>
      <c r="K2677">
        <v>0.223</v>
      </c>
      <c r="L2677">
        <v>1.56</v>
      </c>
      <c r="M2677">
        <v>1</v>
      </c>
      <c r="N2677">
        <v>0.98499999999999999</v>
      </c>
      <c r="O2677">
        <v>362</v>
      </c>
      <c r="P2677">
        <v>61</v>
      </c>
      <c r="Q2677">
        <v>205</v>
      </c>
      <c r="R2677">
        <v>161</v>
      </c>
      <c r="S2677">
        <v>204</v>
      </c>
      <c r="T2677">
        <f>(Data[[#This Row],[mean_r]]/256)*100</f>
        <v>80.078125</v>
      </c>
      <c r="U2677">
        <f>(Data[[#This Row],[mean_g]]/256)*100</f>
        <v>62.890625</v>
      </c>
      <c r="V2677">
        <f>(Data[[#This Row],[mean_b]]/256)*100</f>
        <v>79.6875</v>
      </c>
      <c r="W2677">
        <v>0.72699999999999998</v>
      </c>
      <c r="X2677" t="s">
        <v>39</v>
      </c>
      <c r="Y2677" t="s">
        <v>40</v>
      </c>
      <c r="Z2677">
        <v>9921</v>
      </c>
      <c r="AA2677">
        <v>4.24</v>
      </c>
      <c r="AB2677">
        <v>12</v>
      </c>
      <c r="AC2677">
        <v>41.3</v>
      </c>
      <c r="AD2677">
        <v>405075</v>
      </c>
      <c r="AE2677">
        <v>89.4</v>
      </c>
      <c r="AF2677">
        <v>28.9</v>
      </c>
      <c r="AG2677" t="s">
        <v>64</v>
      </c>
      <c r="AH2677" t="s">
        <v>42</v>
      </c>
      <c r="AI2677" t="s">
        <v>52</v>
      </c>
      <c r="AJ2677">
        <v>60</v>
      </c>
      <c r="AK2677">
        <v>512</v>
      </c>
      <c r="AL2677">
        <v>0.17119999999999999</v>
      </c>
      <c r="AM2677">
        <v>0.96809999999999996</v>
      </c>
      <c r="AN2677">
        <v>0.88970000000000005</v>
      </c>
      <c r="AO2677">
        <f>Data[[#This Row],[labeller_confidence_score]]-Data[[#This Row],[cytodiffusion_classification_confidence]]</f>
        <v>-7.8399999999999914E-2</v>
      </c>
    </row>
    <row r="2678" spans="1:41" x14ac:dyDescent="0.3">
      <c r="A2678" t="s">
        <v>2751</v>
      </c>
      <c r="B2678" t="s">
        <v>60</v>
      </c>
      <c r="C2678">
        <v>0</v>
      </c>
      <c r="D2678" t="s">
        <v>50</v>
      </c>
      <c r="E2678">
        <v>17.5</v>
      </c>
      <c r="F2678">
        <v>66</v>
      </c>
      <c r="G2678">
        <v>0.48699999999999999</v>
      </c>
      <c r="H2678">
        <v>0.247</v>
      </c>
      <c r="I2678">
        <f>Data[[#This Row],[nucleus_area_pct]]/Data[[#This Row],[cytoplasm_ratio]]</f>
        <v>267.20647773279353</v>
      </c>
      <c r="J2678">
        <v>0.69699999999999995</v>
      </c>
      <c r="K2678">
        <v>0.65100000000000002</v>
      </c>
      <c r="L2678">
        <v>1.35</v>
      </c>
      <c r="M2678">
        <v>1</v>
      </c>
      <c r="N2678">
        <v>0.72</v>
      </c>
      <c r="O2678">
        <v>485</v>
      </c>
      <c r="P2678">
        <v>98</v>
      </c>
      <c r="Q2678">
        <v>180</v>
      </c>
      <c r="R2678">
        <v>171</v>
      </c>
      <c r="S2678">
        <v>194</v>
      </c>
      <c r="T2678">
        <f>(Data[[#This Row],[mean_r]]/256)*100</f>
        <v>70.3125</v>
      </c>
      <c r="U2678">
        <f>(Data[[#This Row],[mean_g]]/256)*100</f>
        <v>66.796875</v>
      </c>
      <c r="V2678">
        <f>(Data[[#This Row],[mean_b]]/256)*100</f>
        <v>75.78125</v>
      </c>
      <c r="W2678">
        <v>0.626</v>
      </c>
      <c r="X2678" t="s">
        <v>63</v>
      </c>
      <c r="Y2678" t="s">
        <v>45</v>
      </c>
      <c r="Z2678">
        <v>7051</v>
      </c>
      <c r="AA2678">
        <v>4.8499999999999996</v>
      </c>
      <c r="AB2678">
        <v>15.8</v>
      </c>
      <c r="AC2678">
        <v>36.4</v>
      </c>
      <c r="AD2678">
        <v>233728</v>
      </c>
      <c r="AE2678">
        <v>86.1</v>
      </c>
      <c r="AF2678">
        <v>35.299999999999997</v>
      </c>
      <c r="AG2678" t="s">
        <v>41</v>
      </c>
      <c r="AH2678" t="s">
        <v>47</v>
      </c>
      <c r="AI2678" t="s">
        <v>56</v>
      </c>
      <c r="AJ2678">
        <v>100</v>
      </c>
      <c r="AK2678">
        <v>512</v>
      </c>
      <c r="AL2678">
        <v>0.1009</v>
      </c>
      <c r="AM2678">
        <v>0.84819999999999995</v>
      </c>
      <c r="AN2678">
        <v>0.98709999999999998</v>
      </c>
      <c r="AO2678">
        <f>Data[[#This Row],[labeller_confidence_score]]-Data[[#This Row],[cytodiffusion_classification_confidence]]</f>
        <v>0.13890000000000002</v>
      </c>
    </row>
    <row r="2679" spans="1:41" x14ac:dyDescent="0.3">
      <c r="A2679" t="s">
        <v>2752</v>
      </c>
      <c r="B2679" t="s">
        <v>110</v>
      </c>
      <c r="C2679">
        <v>1</v>
      </c>
      <c r="D2679" t="s">
        <v>104</v>
      </c>
      <c r="E2679">
        <v>8.23</v>
      </c>
      <c r="F2679">
        <v>0</v>
      </c>
      <c r="G2679">
        <v>0</v>
      </c>
      <c r="H2679">
        <v>1</v>
      </c>
      <c r="I2679">
        <f>Data[[#This Row],[nucleus_area_pct]]/Data[[#This Row],[cytoplasm_ratio]]</f>
        <v>0</v>
      </c>
      <c r="J2679">
        <v>0.85399999999999998</v>
      </c>
      <c r="K2679">
        <v>0.18099999999999999</v>
      </c>
      <c r="L2679">
        <v>0.73</v>
      </c>
      <c r="M2679">
        <v>1</v>
      </c>
      <c r="N2679">
        <v>0.92600000000000005</v>
      </c>
      <c r="O2679">
        <v>205</v>
      </c>
      <c r="P2679">
        <v>52</v>
      </c>
      <c r="Q2679">
        <v>232</v>
      </c>
      <c r="R2679">
        <v>128</v>
      </c>
      <c r="S2679">
        <v>125</v>
      </c>
      <c r="T2679">
        <f>(Data[[#This Row],[mean_r]]/256)*100</f>
        <v>90.625</v>
      </c>
      <c r="U2679">
        <f>(Data[[#This Row],[mean_g]]/256)*100</f>
        <v>50</v>
      </c>
      <c r="V2679">
        <f>(Data[[#This Row],[mean_b]]/256)*100</f>
        <v>48.828125</v>
      </c>
      <c r="W2679">
        <v>0.40799999999999997</v>
      </c>
      <c r="X2679" t="s">
        <v>63</v>
      </c>
      <c r="Y2679" t="s">
        <v>40</v>
      </c>
      <c r="Z2679">
        <v>5278</v>
      </c>
      <c r="AA2679">
        <v>4.75</v>
      </c>
      <c r="AB2679">
        <v>12.7</v>
      </c>
      <c r="AC2679">
        <v>46.4</v>
      </c>
      <c r="AD2679">
        <v>160323</v>
      </c>
      <c r="AE2679">
        <v>94.5</v>
      </c>
      <c r="AF2679">
        <v>34.299999999999997</v>
      </c>
      <c r="AG2679" t="s">
        <v>46</v>
      </c>
      <c r="AH2679" t="s">
        <v>47</v>
      </c>
      <c r="AI2679" t="s">
        <v>52</v>
      </c>
      <c r="AJ2679">
        <v>60</v>
      </c>
      <c r="AK2679">
        <v>256</v>
      </c>
      <c r="AL2679">
        <v>0.84619999999999995</v>
      </c>
      <c r="AM2679">
        <v>0.64900000000000002</v>
      </c>
      <c r="AN2679">
        <v>0.68089999999999995</v>
      </c>
      <c r="AO2679">
        <f>Data[[#This Row],[labeller_confidence_score]]-Data[[#This Row],[cytodiffusion_classification_confidence]]</f>
        <v>3.1899999999999928E-2</v>
      </c>
    </row>
    <row r="2680" spans="1:41" x14ac:dyDescent="0.3">
      <c r="A2680" t="s">
        <v>2753</v>
      </c>
      <c r="B2680" t="s">
        <v>133</v>
      </c>
      <c r="C2680">
        <v>1</v>
      </c>
      <c r="D2680" t="s">
        <v>104</v>
      </c>
      <c r="E2680">
        <v>7.23</v>
      </c>
      <c r="F2680">
        <v>0</v>
      </c>
      <c r="G2680">
        <v>0</v>
      </c>
      <c r="H2680">
        <v>1</v>
      </c>
      <c r="I2680">
        <f>Data[[#This Row],[nucleus_area_pct]]/Data[[#This Row],[cytoplasm_ratio]]</f>
        <v>0</v>
      </c>
      <c r="J2680">
        <v>0.33800000000000002</v>
      </c>
      <c r="K2680">
        <v>0.84299999999999997</v>
      </c>
      <c r="L2680">
        <v>0.48</v>
      </c>
      <c r="M2680">
        <v>1</v>
      </c>
      <c r="N2680">
        <v>0.86799999999999999</v>
      </c>
      <c r="O2680">
        <v>235</v>
      </c>
      <c r="P2680">
        <v>56</v>
      </c>
      <c r="Q2680">
        <v>248</v>
      </c>
      <c r="R2680">
        <v>112</v>
      </c>
      <c r="S2680">
        <v>126</v>
      </c>
      <c r="T2680">
        <f>(Data[[#This Row],[mean_r]]/256)*100</f>
        <v>96.875</v>
      </c>
      <c r="U2680">
        <f>(Data[[#This Row],[mean_g]]/256)*100</f>
        <v>43.75</v>
      </c>
      <c r="V2680">
        <f>(Data[[#This Row],[mean_b]]/256)*100</f>
        <v>49.21875</v>
      </c>
      <c r="W2680">
        <v>0.44500000000000001</v>
      </c>
      <c r="X2680" t="s">
        <v>63</v>
      </c>
      <c r="Y2680" t="s">
        <v>40</v>
      </c>
      <c r="Z2680">
        <v>6203</v>
      </c>
      <c r="AA2680">
        <v>5.47</v>
      </c>
      <c r="AB2680">
        <v>12.4</v>
      </c>
      <c r="AC2680">
        <v>34.1</v>
      </c>
      <c r="AD2680">
        <v>281883</v>
      </c>
      <c r="AE2680">
        <v>75.400000000000006</v>
      </c>
      <c r="AF2680">
        <v>33.9</v>
      </c>
      <c r="AG2680" t="s">
        <v>64</v>
      </c>
      <c r="AH2680" t="s">
        <v>68</v>
      </c>
      <c r="AI2680" t="s">
        <v>52</v>
      </c>
      <c r="AJ2680">
        <v>40</v>
      </c>
      <c r="AK2680">
        <v>256</v>
      </c>
      <c r="AL2680">
        <v>0.86150000000000004</v>
      </c>
      <c r="AM2680">
        <v>0.85329999999999995</v>
      </c>
      <c r="AN2680">
        <v>0.95440000000000003</v>
      </c>
      <c r="AO2680">
        <f>Data[[#This Row],[labeller_confidence_score]]-Data[[#This Row],[cytodiffusion_classification_confidence]]</f>
        <v>0.10110000000000008</v>
      </c>
    </row>
    <row r="2681" spans="1:41" x14ac:dyDescent="0.3">
      <c r="A2681" t="s">
        <v>2754</v>
      </c>
      <c r="B2681" t="s">
        <v>74</v>
      </c>
      <c r="C2681">
        <v>0</v>
      </c>
      <c r="D2681" t="s">
        <v>75</v>
      </c>
      <c r="E2681">
        <v>2.19</v>
      </c>
      <c r="F2681">
        <v>0</v>
      </c>
      <c r="G2681">
        <v>0</v>
      </c>
      <c r="H2681">
        <v>1</v>
      </c>
      <c r="I2681">
        <f>Data[[#This Row],[nucleus_area_pct]]/Data[[#This Row],[cytoplasm_ratio]]</f>
        <v>0</v>
      </c>
      <c r="J2681">
        <v>0.72699999999999998</v>
      </c>
      <c r="K2681">
        <v>0.47099999999999997</v>
      </c>
      <c r="L2681">
        <v>1.94</v>
      </c>
      <c r="M2681">
        <v>1</v>
      </c>
      <c r="N2681">
        <v>0.81699999999999995</v>
      </c>
      <c r="O2681">
        <v>41</v>
      </c>
      <c r="P2681">
        <v>15</v>
      </c>
      <c r="Q2681">
        <v>237</v>
      </c>
      <c r="R2681">
        <v>156</v>
      </c>
      <c r="S2681">
        <v>159</v>
      </c>
      <c r="T2681">
        <f>(Data[[#This Row],[mean_r]]/256)*100</f>
        <v>92.578125</v>
      </c>
      <c r="U2681">
        <f>(Data[[#This Row],[mean_g]]/256)*100</f>
        <v>60.9375</v>
      </c>
      <c r="V2681">
        <f>(Data[[#This Row],[mean_b]]/256)*100</f>
        <v>62.109375</v>
      </c>
      <c r="W2681">
        <v>0.53300000000000003</v>
      </c>
      <c r="X2681" t="s">
        <v>51</v>
      </c>
      <c r="Y2681" t="s">
        <v>40</v>
      </c>
      <c r="Z2681">
        <v>8260</v>
      </c>
      <c r="AA2681">
        <v>4.5199999999999996</v>
      </c>
      <c r="AB2681">
        <v>10.6</v>
      </c>
      <c r="AC2681">
        <v>45.2</v>
      </c>
      <c r="AD2681">
        <v>103670</v>
      </c>
      <c r="AE2681">
        <v>88.4</v>
      </c>
      <c r="AF2681">
        <v>32.9</v>
      </c>
      <c r="AG2681" t="s">
        <v>46</v>
      </c>
      <c r="AH2681" t="s">
        <v>47</v>
      </c>
      <c r="AI2681" t="s">
        <v>56</v>
      </c>
      <c r="AJ2681">
        <v>60</v>
      </c>
      <c r="AK2681">
        <v>256</v>
      </c>
      <c r="AL2681">
        <v>7.6799999999999993E-2</v>
      </c>
      <c r="AM2681">
        <v>0.85660000000000003</v>
      </c>
      <c r="AN2681">
        <v>1</v>
      </c>
      <c r="AO2681">
        <f>Data[[#This Row],[labeller_confidence_score]]-Data[[#This Row],[cytodiffusion_classification_confidence]]</f>
        <v>0.14339999999999997</v>
      </c>
    </row>
    <row r="2682" spans="1:41" x14ac:dyDescent="0.3">
      <c r="A2682" t="s">
        <v>2755</v>
      </c>
      <c r="B2682" t="s">
        <v>106</v>
      </c>
      <c r="C2682">
        <v>1</v>
      </c>
      <c r="D2682" t="s">
        <v>82</v>
      </c>
      <c r="E2682">
        <v>12.93</v>
      </c>
      <c r="F2682">
        <v>71.5</v>
      </c>
      <c r="G2682">
        <v>0.44900000000000001</v>
      </c>
      <c r="H2682">
        <v>7.6999999999999999E-2</v>
      </c>
      <c r="I2682">
        <f>Data[[#This Row],[nucleus_area_pct]]/Data[[#This Row],[cytoplasm_ratio]]</f>
        <v>928.57142857142856</v>
      </c>
      <c r="J2682">
        <v>0.86699999999999999</v>
      </c>
      <c r="K2682">
        <v>0.36</v>
      </c>
      <c r="L2682">
        <v>0.63</v>
      </c>
      <c r="M2682">
        <v>1</v>
      </c>
      <c r="N2682">
        <v>0.89600000000000002</v>
      </c>
      <c r="O2682">
        <v>473</v>
      </c>
      <c r="P2682">
        <v>82</v>
      </c>
      <c r="Q2682">
        <v>222</v>
      </c>
      <c r="R2682">
        <v>149</v>
      </c>
      <c r="S2682">
        <v>170</v>
      </c>
      <c r="T2682">
        <f>(Data[[#This Row],[mean_r]]/256)*100</f>
        <v>86.71875</v>
      </c>
      <c r="U2682">
        <f>(Data[[#This Row],[mean_g]]/256)*100</f>
        <v>58.203125</v>
      </c>
      <c r="V2682">
        <f>(Data[[#This Row],[mean_b]]/256)*100</f>
        <v>66.40625</v>
      </c>
      <c r="W2682">
        <v>0.77900000000000003</v>
      </c>
      <c r="X2682" t="s">
        <v>51</v>
      </c>
      <c r="Y2682" t="s">
        <v>45</v>
      </c>
      <c r="Z2682">
        <v>5373</v>
      </c>
      <c r="AA2682">
        <v>5.14</v>
      </c>
      <c r="AB2682">
        <v>14.4</v>
      </c>
      <c r="AC2682">
        <v>37.299999999999997</v>
      </c>
      <c r="AD2682">
        <v>138123</v>
      </c>
      <c r="AE2682">
        <v>103.3</v>
      </c>
      <c r="AF2682">
        <v>33.1</v>
      </c>
      <c r="AG2682" t="s">
        <v>46</v>
      </c>
      <c r="AH2682" t="s">
        <v>42</v>
      </c>
      <c r="AI2682" t="s">
        <v>56</v>
      </c>
      <c r="AJ2682">
        <v>60</v>
      </c>
      <c r="AK2682">
        <v>256</v>
      </c>
      <c r="AL2682">
        <v>0.74429999999999996</v>
      </c>
      <c r="AM2682">
        <v>0.75160000000000005</v>
      </c>
      <c r="AN2682">
        <v>0.88470000000000004</v>
      </c>
      <c r="AO2682">
        <f>Data[[#This Row],[labeller_confidence_score]]-Data[[#This Row],[cytodiffusion_classification_confidence]]</f>
        <v>0.1331</v>
      </c>
    </row>
    <row r="2683" spans="1:41" x14ac:dyDescent="0.3">
      <c r="A2683" t="s">
        <v>2756</v>
      </c>
      <c r="B2683" t="s">
        <v>120</v>
      </c>
      <c r="C2683">
        <v>1</v>
      </c>
      <c r="D2683" t="s">
        <v>104</v>
      </c>
      <c r="E2683">
        <v>5.17</v>
      </c>
      <c r="F2683">
        <v>0</v>
      </c>
      <c r="G2683">
        <v>0</v>
      </c>
      <c r="H2683">
        <v>1</v>
      </c>
      <c r="I2683">
        <f>Data[[#This Row],[nucleus_area_pct]]/Data[[#This Row],[cytoplasm_ratio]]</f>
        <v>0</v>
      </c>
      <c r="J2683">
        <v>0.97599999999999998</v>
      </c>
      <c r="K2683">
        <v>6.9000000000000006E-2</v>
      </c>
      <c r="L2683">
        <v>0.51</v>
      </c>
      <c r="M2683">
        <v>1</v>
      </c>
      <c r="N2683">
        <v>0.97399999999999998</v>
      </c>
      <c r="O2683">
        <v>168</v>
      </c>
      <c r="P2683">
        <v>37</v>
      </c>
      <c r="Q2683">
        <v>227</v>
      </c>
      <c r="R2683">
        <v>136</v>
      </c>
      <c r="S2683">
        <v>125</v>
      </c>
      <c r="T2683">
        <f>(Data[[#This Row],[mean_r]]/256)*100</f>
        <v>88.671875</v>
      </c>
      <c r="U2683">
        <f>(Data[[#This Row],[mean_g]]/256)*100</f>
        <v>53.125</v>
      </c>
      <c r="V2683">
        <f>(Data[[#This Row],[mean_b]]/256)*100</f>
        <v>48.828125</v>
      </c>
      <c r="W2683">
        <v>0.57099999999999995</v>
      </c>
      <c r="X2683" t="s">
        <v>51</v>
      </c>
      <c r="Y2683" t="s">
        <v>45</v>
      </c>
      <c r="Z2683">
        <v>7981</v>
      </c>
      <c r="AA2683">
        <v>5.14</v>
      </c>
      <c r="AB2683">
        <v>13.4</v>
      </c>
      <c r="AC2683">
        <v>44.9</v>
      </c>
      <c r="AD2683">
        <v>315247</v>
      </c>
      <c r="AE2683">
        <v>87.5</v>
      </c>
      <c r="AF2683">
        <v>33.799999999999997</v>
      </c>
      <c r="AG2683" t="s">
        <v>64</v>
      </c>
      <c r="AH2683" t="s">
        <v>42</v>
      </c>
      <c r="AI2683" t="s">
        <v>52</v>
      </c>
      <c r="AJ2683">
        <v>100</v>
      </c>
      <c r="AK2683">
        <v>256</v>
      </c>
      <c r="AL2683">
        <v>0.92179999999999995</v>
      </c>
      <c r="AM2683">
        <v>0.74009999999999998</v>
      </c>
      <c r="AN2683">
        <v>0.78849999999999998</v>
      </c>
      <c r="AO2683">
        <f>Data[[#This Row],[labeller_confidence_score]]-Data[[#This Row],[cytodiffusion_classification_confidence]]</f>
        <v>4.8399999999999999E-2</v>
      </c>
    </row>
    <row r="2684" spans="1:41" x14ac:dyDescent="0.3">
      <c r="A2684" t="s">
        <v>2757</v>
      </c>
      <c r="B2684" t="s">
        <v>180</v>
      </c>
      <c r="C2684">
        <v>1</v>
      </c>
      <c r="D2684" t="s">
        <v>181</v>
      </c>
      <c r="E2684">
        <v>6.76</v>
      </c>
      <c r="F2684">
        <v>0</v>
      </c>
      <c r="G2684">
        <v>0</v>
      </c>
      <c r="H2684">
        <v>1</v>
      </c>
      <c r="I2684">
        <f>Data[[#This Row],[nucleus_area_pct]]/Data[[#This Row],[cytoplasm_ratio]]</f>
        <v>0</v>
      </c>
      <c r="J2684">
        <v>0.33700000000000002</v>
      </c>
      <c r="K2684">
        <v>0.91900000000000004</v>
      </c>
      <c r="L2684">
        <v>0.6</v>
      </c>
      <c r="M2684">
        <v>1</v>
      </c>
      <c r="N2684">
        <v>0.77300000000000002</v>
      </c>
      <c r="O2684">
        <v>163</v>
      </c>
      <c r="P2684">
        <v>63</v>
      </c>
      <c r="Q2684">
        <v>230</v>
      </c>
      <c r="R2684">
        <v>124</v>
      </c>
      <c r="S2684">
        <v>133</v>
      </c>
      <c r="T2684">
        <f>(Data[[#This Row],[mean_r]]/256)*100</f>
        <v>89.84375</v>
      </c>
      <c r="U2684">
        <f>(Data[[#This Row],[mean_g]]/256)*100</f>
        <v>48.4375</v>
      </c>
      <c r="V2684">
        <f>(Data[[#This Row],[mean_b]]/256)*100</f>
        <v>51.953125</v>
      </c>
      <c r="W2684">
        <v>0.51800000000000002</v>
      </c>
      <c r="X2684" t="s">
        <v>39</v>
      </c>
      <c r="Y2684" t="s">
        <v>45</v>
      </c>
      <c r="Z2684">
        <v>8951</v>
      </c>
      <c r="AA2684">
        <v>4.7699999999999996</v>
      </c>
      <c r="AB2684">
        <v>10.5</v>
      </c>
      <c r="AC2684">
        <v>37.700000000000003</v>
      </c>
      <c r="AD2684">
        <v>264909</v>
      </c>
      <c r="AE2684">
        <v>82.9</v>
      </c>
      <c r="AF2684">
        <v>35.200000000000003</v>
      </c>
      <c r="AG2684" t="s">
        <v>46</v>
      </c>
      <c r="AH2684" t="s">
        <v>42</v>
      </c>
      <c r="AI2684" t="s">
        <v>52</v>
      </c>
      <c r="AJ2684">
        <v>100</v>
      </c>
      <c r="AK2684">
        <v>360</v>
      </c>
      <c r="AL2684">
        <v>0.78059999999999996</v>
      </c>
      <c r="AM2684">
        <v>0.84279999999999999</v>
      </c>
      <c r="AN2684">
        <v>0.66879999999999995</v>
      </c>
      <c r="AO2684">
        <f>Data[[#This Row],[labeller_confidence_score]]-Data[[#This Row],[cytodiffusion_classification_confidence]]</f>
        <v>-0.17400000000000004</v>
      </c>
    </row>
    <row r="2685" spans="1:41" x14ac:dyDescent="0.3">
      <c r="A2685" t="s">
        <v>2758</v>
      </c>
      <c r="B2685" t="s">
        <v>37</v>
      </c>
      <c r="C2685">
        <v>1</v>
      </c>
      <c r="D2685" t="s">
        <v>38</v>
      </c>
      <c r="E2685">
        <v>15.19</v>
      </c>
      <c r="F2685">
        <v>61.3</v>
      </c>
      <c r="G2685">
        <v>0.52600000000000002</v>
      </c>
      <c r="H2685">
        <v>0.41899999999999998</v>
      </c>
      <c r="I2685">
        <f>Data[[#This Row],[nucleus_area_pct]]/Data[[#This Row],[cytoplasm_ratio]]</f>
        <v>146.30071599045345</v>
      </c>
      <c r="J2685">
        <v>0.72599999999999998</v>
      </c>
      <c r="K2685">
        <v>0.32300000000000001</v>
      </c>
      <c r="L2685">
        <v>3.23</v>
      </c>
      <c r="M2685">
        <v>7.1</v>
      </c>
      <c r="N2685">
        <v>0.78700000000000003</v>
      </c>
      <c r="O2685">
        <v>521</v>
      </c>
      <c r="P2685">
        <v>92</v>
      </c>
      <c r="Q2685">
        <v>223</v>
      </c>
      <c r="R2685">
        <v>134</v>
      </c>
      <c r="S2685">
        <v>154</v>
      </c>
      <c r="T2685">
        <f>(Data[[#This Row],[mean_r]]/256)*100</f>
        <v>87.109375</v>
      </c>
      <c r="U2685">
        <f>(Data[[#This Row],[mean_g]]/256)*100</f>
        <v>52.34375</v>
      </c>
      <c r="V2685">
        <f>(Data[[#This Row],[mean_b]]/256)*100</f>
        <v>60.15625</v>
      </c>
      <c r="W2685">
        <v>0.69299999999999995</v>
      </c>
      <c r="X2685" t="s">
        <v>51</v>
      </c>
      <c r="Y2685" t="s">
        <v>45</v>
      </c>
      <c r="Z2685">
        <v>9777</v>
      </c>
      <c r="AA2685">
        <v>4.5199999999999996</v>
      </c>
      <c r="AB2685">
        <v>12.8</v>
      </c>
      <c r="AC2685">
        <v>44.5</v>
      </c>
      <c r="AD2685">
        <v>330619</v>
      </c>
      <c r="AE2685">
        <v>84.1</v>
      </c>
      <c r="AF2685">
        <v>34.5</v>
      </c>
      <c r="AG2685" t="s">
        <v>64</v>
      </c>
      <c r="AH2685" t="s">
        <v>42</v>
      </c>
      <c r="AI2685" t="s">
        <v>52</v>
      </c>
      <c r="AJ2685">
        <v>40</v>
      </c>
      <c r="AK2685">
        <v>224</v>
      </c>
      <c r="AL2685">
        <v>0.81440000000000001</v>
      </c>
      <c r="AM2685">
        <v>0.63859999999999995</v>
      </c>
      <c r="AN2685">
        <v>0.91839999999999999</v>
      </c>
      <c r="AO2685">
        <f>Data[[#This Row],[labeller_confidence_score]]-Data[[#This Row],[cytodiffusion_classification_confidence]]</f>
        <v>0.27980000000000005</v>
      </c>
    </row>
    <row r="2686" spans="1:41" x14ac:dyDescent="0.3">
      <c r="A2686" t="s">
        <v>2759</v>
      </c>
      <c r="B2686" t="s">
        <v>54</v>
      </c>
      <c r="C2686">
        <v>0</v>
      </c>
      <c r="D2686" t="s">
        <v>54</v>
      </c>
      <c r="E2686">
        <v>7.43</v>
      </c>
      <c r="F2686">
        <v>0</v>
      </c>
      <c r="G2686">
        <v>0</v>
      </c>
      <c r="H2686">
        <v>1</v>
      </c>
      <c r="I2686">
        <f>Data[[#This Row],[nucleus_area_pct]]/Data[[#This Row],[cytoplasm_ratio]]</f>
        <v>0</v>
      </c>
      <c r="J2686">
        <v>0.95</v>
      </c>
      <c r="K2686">
        <v>0.23400000000000001</v>
      </c>
      <c r="L2686">
        <v>0.59</v>
      </c>
      <c r="M2686">
        <v>1</v>
      </c>
      <c r="N2686">
        <v>0.93400000000000005</v>
      </c>
      <c r="O2686">
        <v>173</v>
      </c>
      <c r="P2686">
        <v>44</v>
      </c>
      <c r="Q2686">
        <v>230</v>
      </c>
      <c r="R2686">
        <v>136</v>
      </c>
      <c r="S2686">
        <v>133</v>
      </c>
      <c r="T2686">
        <f>(Data[[#This Row],[mean_r]]/256)*100</f>
        <v>89.84375</v>
      </c>
      <c r="U2686">
        <f>(Data[[#This Row],[mean_g]]/256)*100</f>
        <v>53.125</v>
      </c>
      <c r="V2686">
        <f>(Data[[#This Row],[mean_b]]/256)*100</f>
        <v>51.953125</v>
      </c>
      <c r="W2686">
        <v>0.59599999999999997</v>
      </c>
      <c r="X2686" t="s">
        <v>51</v>
      </c>
      <c r="Y2686" t="s">
        <v>45</v>
      </c>
      <c r="Z2686">
        <v>8265</v>
      </c>
      <c r="AA2686">
        <v>3.42</v>
      </c>
      <c r="AB2686">
        <v>10.7</v>
      </c>
      <c r="AC2686">
        <v>46.2</v>
      </c>
      <c r="AD2686">
        <v>131159</v>
      </c>
      <c r="AE2686">
        <v>94.3</v>
      </c>
      <c r="AF2686">
        <v>33.799999999999997</v>
      </c>
      <c r="AG2686" t="s">
        <v>41</v>
      </c>
      <c r="AH2686" t="s">
        <v>42</v>
      </c>
      <c r="AI2686" t="s">
        <v>56</v>
      </c>
      <c r="AJ2686">
        <v>40</v>
      </c>
      <c r="AK2686">
        <v>512</v>
      </c>
      <c r="AL2686">
        <v>6.1800000000000001E-2</v>
      </c>
      <c r="AM2686">
        <v>0.94679999999999997</v>
      </c>
      <c r="AN2686">
        <v>0.90890000000000004</v>
      </c>
      <c r="AO2686">
        <f>Data[[#This Row],[labeller_confidence_score]]-Data[[#This Row],[cytodiffusion_classification_confidence]]</f>
        <v>-3.7899999999999934E-2</v>
      </c>
    </row>
    <row r="2687" spans="1:41" x14ac:dyDescent="0.3">
      <c r="A2687" t="s">
        <v>2760</v>
      </c>
      <c r="B2687" t="s">
        <v>74</v>
      </c>
      <c r="C2687">
        <v>0</v>
      </c>
      <c r="D2687" t="s">
        <v>75</v>
      </c>
      <c r="E2687">
        <v>1.49</v>
      </c>
      <c r="F2687">
        <v>0</v>
      </c>
      <c r="G2687">
        <v>0</v>
      </c>
      <c r="H2687">
        <v>1</v>
      </c>
      <c r="I2687">
        <f>Data[[#This Row],[nucleus_area_pct]]/Data[[#This Row],[cytoplasm_ratio]]</f>
        <v>0</v>
      </c>
      <c r="J2687">
        <v>0.81499999999999995</v>
      </c>
      <c r="K2687">
        <v>0.28199999999999997</v>
      </c>
      <c r="L2687">
        <v>2.5</v>
      </c>
      <c r="M2687">
        <v>1</v>
      </c>
      <c r="N2687">
        <v>0.66500000000000004</v>
      </c>
      <c r="O2687">
        <v>21</v>
      </c>
      <c r="P2687">
        <v>14</v>
      </c>
      <c r="Q2687">
        <v>206</v>
      </c>
      <c r="R2687">
        <v>144</v>
      </c>
      <c r="S2687">
        <v>190</v>
      </c>
      <c r="T2687">
        <f>(Data[[#This Row],[mean_r]]/256)*100</f>
        <v>80.46875</v>
      </c>
      <c r="U2687">
        <f>(Data[[#This Row],[mean_g]]/256)*100</f>
        <v>56.25</v>
      </c>
      <c r="V2687">
        <f>(Data[[#This Row],[mean_b]]/256)*100</f>
        <v>74.21875</v>
      </c>
      <c r="W2687">
        <v>0.59399999999999997</v>
      </c>
      <c r="X2687" t="s">
        <v>51</v>
      </c>
      <c r="Y2687" t="s">
        <v>45</v>
      </c>
      <c r="Z2687">
        <v>9465</v>
      </c>
      <c r="AA2687">
        <v>5.44</v>
      </c>
      <c r="AB2687">
        <v>15.1</v>
      </c>
      <c r="AC2687">
        <v>39.9</v>
      </c>
      <c r="AD2687">
        <v>297865</v>
      </c>
      <c r="AE2687">
        <v>98.9</v>
      </c>
      <c r="AF2687">
        <v>30.8</v>
      </c>
      <c r="AG2687" t="s">
        <v>41</v>
      </c>
      <c r="AH2687" t="s">
        <v>42</v>
      </c>
      <c r="AI2687" t="s">
        <v>43</v>
      </c>
      <c r="AJ2687">
        <v>60</v>
      </c>
      <c r="AK2687">
        <v>224</v>
      </c>
      <c r="AL2687">
        <v>7.6499999999999999E-2</v>
      </c>
      <c r="AM2687">
        <v>0.97370000000000001</v>
      </c>
      <c r="AN2687">
        <v>0.84060000000000001</v>
      </c>
      <c r="AO2687">
        <f>Data[[#This Row],[labeller_confidence_score]]-Data[[#This Row],[cytodiffusion_classification_confidence]]</f>
        <v>-0.1331</v>
      </c>
    </row>
    <row r="2688" spans="1:41" x14ac:dyDescent="0.3">
      <c r="A2688" t="s">
        <v>2761</v>
      </c>
      <c r="B2688" t="s">
        <v>133</v>
      </c>
      <c r="C2688">
        <v>1</v>
      </c>
      <c r="D2688" t="s">
        <v>104</v>
      </c>
      <c r="E2688">
        <v>7.87</v>
      </c>
      <c r="F2688">
        <v>0</v>
      </c>
      <c r="G2688">
        <v>0</v>
      </c>
      <c r="H2688">
        <v>1</v>
      </c>
      <c r="I2688">
        <f>Data[[#This Row],[nucleus_area_pct]]/Data[[#This Row],[cytoplasm_ratio]]</f>
        <v>0</v>
      </c>
      <c r="J2688">
        <v>0.51600000000000001</v>
      </c>
      <c r="K2688">
        <v>0.70599999999999996</v>
      </c>
      <c r="L2688">
        <v>0.18</v>
      </c>
      <c r="M2688">
        <v>1</v>
      </c>
      <c r="N2688">
        <v>0.91300000000000003</v>
      </c>
      <c r="O2688">
        <v>159</v>
      </c>
      <c r="P2688">
        <v>52</v>
      </c>
      <c r="Q2688">
        <v>223</v>
      </c>
      <c r="R2688">
        <v>112</v>
      </c>
      <c r="S2688">
        <v>157</v>
      </c>
      <c r="T2688">
        <f>(Data[[#This Row],[mean_r]]/256)*100</f>
        <v>87.109375</v>
      </c>
      <c r="U2688">
        <f>(Data[[#This Row],[mean_g]]/256)*100</f>
        <v>43.75</v>
      </c>
      <c r="V2688">
        <f>(Data[[#This Row],[mean_b]]/256)*100</f>
        <v>61.328125</v>
      </c>
      <c r="W2688">
        <v>0.4</v>
      </c>
      <c r="X2688" t="s">
        <v>63</v>
      </c>
      <c r="Y2688" t="s">
        <v>45</v>
      </c>
      <c r="Z2688">
        <v>7371</v>
      </c>
      <c r="AA2688">
        <v>4.59</v>
      </c>
      <c r="AB2688">
        <v>12.6</v>
      </c>
      <c r="AC2688">
        <v>43.2</v>
      </c>
      <c r="AD2688">
        <v>331663</v>
      </c>
      <c r="AE2688">
        <v>97.9</v>
      </c>
      <c r="AF2688">
        <v>34.6</v>
      </c>
      <c r="AG2688" t="s">
        <v>64</v>
      </c>
      <c r="AH2688" t="s">
        <v>47</v>
      </c>
      <c r="AI2688" t="s">
        <v>52</v>
      </c>
      <c r="AJ2688">
        <v>100</v>
      </c>
      <c r="AK2688">
        <v>224</v>
      </c>
      <c r="AL2688">
        <v>0.77110000000000001</v>
      </c>
      <c r="AM2688">
        <v>0.90149999999999997</v>
      </c>
      <c r="AN2688">
        <v>0.92620000000000002</v>
      </c>
      <c r="AO2688">
        <f>Data[[#This Row],[labeller_confidence_score]]-Data[[#This Row],[cytodiffusion_classification_confidence]]</f>
        <v>2.4700000000000055E-2</v>
      </c>
    </row>
    <row r="2689" spans="1:41" x14ac:dyDescent="0.3">
      <c r="A2689" t="s">
        <v>2762</v>
      </c>
      <c r="B2689" t="s">
        <v>81</v>
      </c>
      <c r="C2689">
        <v>1</v>
      </c>
      <c r="D2689" t="s">
        <v>82</v>
      </c>
      <c r="E2689">
        <v>16.66</v>
      </c>
      <c r="F2689">
        <v>77.900000000000006</v>
      </c>
      <c r="G2689">
        <v>0.32300000000000001</v>
      </c>
      <c r="H2689">
        <v>0.126</v>
      </c>
      <c r="I2689">
        <f>Data[[#This Row],[nucleus_area_pct]]/Data[[#This Row],[cytoplasm_ratio]]</f>
        <v>618.25396825396831</v>
      </c>
      <c r="J2689">
        <v>0.82</v>
      </c>
      <c r="K2689">
        <v>0.158</v>
      </c>
      <c r="L2689">
        <v>0.86</v>
      </c>
      <c r="M2689">
        <v>1.1000000000000001</v>
      </c>
      <c r="N2689">
        <v>0.93500000000000005</v>
      </c>
      <c r="O2689">
        <v>710</v>
      </c>
      <c r="P2689">
        <v>89</v>
      </c>
      <c r="Q2689">
        <v>218</v>
      </c>
      <c r="R2689">
        <v>137</v>
      </c>
      <c r="S2689">
        <v>216</v>
      </c>
      <c r="T2689">
        <f>(Data[[#This Row],[mean_r]]/256)*100</f>
        <v>85.15625</v>
      </c>
      <c r="U2689">
        <f>(Data[[#This Row],[mean_g]]/256)*100</f>
        <v>53.515625</v>
      </c>
      <c r="V2689">
        <f>(Data[[#This Row],[mean_b]]/256)*100</f>
        <v>84.375</v>
      </c>
      <c r="W2689">
        <v>0.66200000000000003</v>
      </c>
      <c r="X2689" t="s">
        <v>39</v>
      </c>
      <c r="Y2689" t="s">
        <v>45</v>
      </c>
      <c r="Z2689">
        <v>12469</v>
      </c>
      <c r="AA2689">
        <v>4.18</v>
      </c>
      <c r="AB2689">
        <v>19.2</v>
      </c>
      <c r="AC2689">
        <v>51.1</v>
      </c>
      <c r="AD2689">
        <v>263327</v>
      </c>
      <c r="AE2689">
        <v>109.6</v>
      </c>
      <c r="AF2689">
        <v>34.4</v>
      </c>
      <c r="AG2689" t="s">
        <v>41</v>
      </c>
      <c r="AH2689" t="s">
        <v>42</v>
      </c>
      <c r="AI2689" t="s">
        <v>56</v>
      </c>
      <c r="AJ2689">
        <v>40</v>
      </c>
      <c r="AK2689">
        <v>512</v>
      </c>
      <c r="AL2689">
        <v>0.84850000000000003</v>
      </c>
      <c r="AM2689">
        <v>0.71079999999999999</v>
      </c>
      <c r="AN2689">
        <v>0.65210000000000001</v>
      </c>
      <c r="AO2689">
        <f>Data[[#This Row],[labeller_confidence_score]]-Data[[#This Row],[cytodiffusion_classification_confidence]]</f>
        <v>-5.8699999999999974E-2</v>
      </c>
    </row>
    <row r="2690" spans="1:41" x14ac:dyDescent="0.3">
      <c r="A2690" t="s">
        <v>2763</v>
      </c>
      <c r="B2690" t="s">
        <v>49</v>
      </c>
      <c r="C2690">
        <v>0</v>
      </c>
      <c r="D2690" t="s">
        <v>50</v>
      </c>
      <c r="E2690">
        <v>14.38</v>
      </c>
      <c r="F2690">
        <v>67</v>
      </c>
      <c r="G2690">
        <v>0.61099999999999999</v>
      </c>
      <c r="H2690">
        <v>0.45400000000000001</v>
      </c>
      <c r="I2690">
        <f>Data[[#This Row],[nucleus_area_pct]]/Data[[#This Row],[cytoplasm_ratio]]</f>
        <v>147.57709251101321</v>
      </c>
      <c r="J2690">
        <v>0.72299999999999998</v>
      </c>
      <c r="K2690">
        <v>0.45200000000000001</v>
      </c>
      <c r="L2690">
        <v>3.31</v>
      </c>
      <c r="M2690">
        <v>3.8</v>
      </c>
      <c r="N2690">
        <v>0.90600000000000003</v>
      </c>
      <c r="O2690">
        <v>378</v>
      </c>
      <c r="P2690">
        <v>64</v>
      </c>
      <c r="Q2690">
        <v>206</v>
      </c>
      <c r="R2690">
        <v>172</v>
      </c>
      <c r="S2690">
        <v>193</v>
      </c>
      <c r="T2690">
        <f>(Data[[#This Row],[mean_r]]/256)*100</f>
        <v>80.46875</v>
      </c>
      <c r="U2690">
        <f>(Data[[#This Row],[mean_g]]/256)*100</f>
        <v>67.1875</v>
      </c>
      <c r="V2690">
        <f>(Data[[#This Row],[mean_b]]/256)*100</f>
        <v>75.390625</v>
      </c>
      <c r="W2690">
        <v>0.58699999999999997</v>
      </c>
      <c r="X2690" t="s">
        <v>39</v>
      </c>
      <c r="Y2690" t="s">
        <v>45</v>
      </c>
      <c r="Z2690">
        <v>8891</v>
      </c>
      <c r="AA2690">
        <v>5.03</v>
      </c>
      <c r="AB2690">
        <v>14.4</v>
      </c>
      <c r="AC2690">
        <v>44.5</v>
      </c>
      <c r="AD2690">
        <v>265780</v>
      </c>
      <c r="AE2690">
        <v>78.599999999999994</v>
      </c>
      <c r="AF2690">
        <v>33.799999999999997</v>
      </c>
      <c r="AG2690" t="s">
        <v>41</v>
      </c>
      <c r="AH2690" t="s">
        <v>42</v>
      </c>
      <c r="AI2690" t="s">
        <v>43</v>
      </c>
      <c r="AJ2690">
        <v>100</v>
      </c>
      <c r="AK2690">
        <v>256</v>
      </c>
      <c r="AL2690">
        <v>6.6299999999999998E-2</v>
      </c>
      <c r="AM2690">
        <v>0.82440000000000002</v>
      </c>
      <c r="AN2690">
        <v>0.86309999999999998</v>
      </c>
      <c r="AO2690">
        <f>Data[[#This Row],[labeller_confidence_score]]-Data[[#This Row],[cytodiffusion_classification_confidence]]</f>
        <v>3.8699999999999957E-2</v>
      </c>
    </row>
    <row r="2691" spans="1:41" x14ac:dyDescent="0.3">
      <c r="A2691" t="s">
        <v>2764</v>
      </c>
      <c r="B2691" t="s">
        <v>62</v>
      </c>
      <c r="C2691">
        <v>0</v>
      </c>
      <c r="D2691" t="s">
        <v>50</v>
      </c>
      <c r="E2691">
        <v>10.32</v>
      </c>
      <c r="F2691">
        <v>75.2</v>
      </c>
      <c r="G2691">
        <v>0.74199999999999999</v>
      </c>
      <c r="H2691">
        <v>0.14699999999999999</v>
      </c>
      <c r="I2691">
        <f>Data[[#This Row],[nucleus_area_pct]]/Data[[#This Row],[cytoplasm_ratio]]</f>
        <v>511.56462585034018</v>
      </c>
      <c r="J2691">
        <v>0.90100000000000002</v>
      </c>
      <c r="K2691">
        <v>0.113</v>
      </c>
      <c r="L2691">
        <v>1.32</v>
      </c>
      <c r="M2691">
        <v>1</v>
      </c>
      <c r="N2691">
        <v>0.879</v>
      </c>
      <c r="O2691">
        <v>350</v>
      </c>
      <c r="P2691">
        <v>66</v>
      </c>
      <c r="Q2691">
        <v>201</v>
      </c>
      <c r="R2691">
        <v>139</v>
      </c>
      <c r="S2691">
        <v>219</v>
      </c>
      <c r="T2691">
        <f>(Data[[#This Row],[mean_r]]/256)*100</f>
        <v>78.515625</v>
      </c>
      <c r="U2691">
        <f>(Data[[#This Row],[mean_g]]/256)*100</f>
        <v>54.296875</v>
      </c>
      <c r="V2691">
        <f>(Data[[#This Row],[mean_b]]/256)*100</f>
        <v>85.546875</v>
      </c>
      <c r="W2691">
        <v>0.70799999999999996</v>
      </c>
      <c r="X2691" t="s">
        <v>51</v>
      </c>
      <c r="Y2691" t="s">
        <v>40</v>
      </c>
      <c r="Z2691">
        <v>7618</v>
      </c>
      <c r="AA2691">
        <v>4.68</v>
      </c>
      <c r="AB2691">
        <v>10.199999999999999</v>
      </c>
      <c r="AC2691">
        <v>48.9</v>
      </c>
      <c r="AD2691">
        <v>254817</v>
      </c>
      <c r="AE2691">
        <v>81</v>
      </c>
      <c r="AF2691">
        <v>31.1</v>
      </c>
      <c r="AG2691" t="s">
        <v>64</v>
      </c>
      <c r="AH2691" t="s">
        <v>42</v>
      </c>
      <c r="AI2691" t="s">
        <v>43</v>
      </c>
      <c r="AJ2691">
        <v>100</v>
      </c>
      <c r="AK2691">
        <v>224</v>
      </c>
      <c r="AL2691">
        <v>0.14929999999999999</v>
      </c>
      <c r="AM2691">
        <v>0.87060000000000004</v>
      </c>
      <c r="AN2691">
        <v>0.95499999999999996</v>
      </c>
      <c r="AO2691">
        <f>Data[[#This Row],[labeller_confidence_score]]-Data[[#This Row],[cytodiffusion_classification_confidence]]</f>
        <v>8.439999999999992E-2</v>
      </c>
    </row>
    <row r="2692" spans="1:41" x14ac:dyDescent="0.3">
      <c r="A2692" t="s">
        <v>2765</v>
      </c>
      <c r="B2692" t="s">
        <v>62</v>
      </c>
      <c r="C2692">
        <v>0</v>
      </c>
      <c r="D2692" t="s">
        <v>50</v>
      </c>
      <c r="E2692">
        <v>9.74</v>
      </c>
      <c r="F2692">
        <v>82.3</v>
      </c>
      <c r="G2692">
        <v>0.77700000000000002</v>
      </c>
      <c r="H2692">
        <v>0.16300000000000001</v>
      </c>
      <c r="I2692">
        <f>Data[[#This Row],[nucleus_area_pct]]/Data[[#This Row],[cytoplasm_ratio]]</f>
        <v>504.90797546012266</v>
      </c>
      <c r="J2692">
        <v>0.97199999999999998</v>
      </c>
      <c r="K2692">
        <v>0.247</v>
      </c>
      <c r="L2692">
        <v>0.82</v>
      </c>
      <c r="M2692">
        <v>1.1000000000000001</v>
      </c>
      <c r="N2692">
        <v>0.91900000000000004</v>
      </c>
      <c r="O2692">
        <v>282</v>
      </c>
      <c r="P2692">
        <v>64</v>
      </c>
      <c r="Q2692">
        <v>168</v>
      </c>
      <c r="R2692">
        <v>133</v>
      </c>
      <c r="S2692">
        <v>211</v>
      </c>
      <c r="T2692">
        <f>(Data[[#This Row],[mean_r]]/256)*100</f>
        <v>65.625</v>
      </c>
      <c r="U2692">
        <f>(Data[[#This Row],[mean_g]]/256)*100</f>
        <v>51.953125</v>
      </c>
      <c r="V2692">
        <f>(Data[[#This Row],[mean_b]]/256)*100</f>
        <v>82.421875</v>
      </c>
      <c r="W2692">
        <v>0.71199999999999997</v>
      </c>
      <c r="X2692" t="s">
        <v>63</v>
      </c>
      <c r="Y2692" t="s">
        <v>45</v>
      </c>
      <c r="Z2692">
        <v>5933</v>
      </c>
      <c r="AA2692">
        <v>3.94</v>
      </c>
      <c r="AB2692">
        <v>12.3</v>
      </c>
      <c r="AC2692">
        <v>42.1</v>
      </c>
      <c r="AD2692">
        <v>194429</v>
      </c>
      <c r="AE2692">
        <v>91.3</v>
      </c>
      <c r="AF2692">
        <v>32.799999999999997</v>
      </c>
      <c r="AG2692" t="s">
        <v>64</v>
      </c>
      <c r="AH2692" t="s">
        <v>47</v>
      </c>
      <c r="AI2692" t="s">
        <v>56</v>
      </c>
      <c r="AJ2692">
        <v>60</v>
      </c>
      <c r="AK2692">
        <v>224</v>
      </c>
      <c r="AL2692">
        <v>4.1500000000000002E-2</v>
      </c>
      <c r="AM2692">
        <v>0.89580000000000004</v>
      </c>
      <c r="AN2692">
        <v>0.98870000000000002</v>
      </c>
      <c r="AO2692">
        <f>Data[[#This Row],[labeller_confidence_score]]-Data[[#This Row],[cytodiffusion_classification_confidence]]</f>
        <v>9.2899999999999983E-2</v>
      </c>
    </row>
    <row r="2693" spans="1:41" x14ac:dyDescent="0.3">
      <c r="A2693" t="s">
        <v>2766</v>
      </c>
      <c r="B2693" t="s">
        <v>133</v>
      </c>
      <c r="C2693">
        <v>1</v>
      </c>
      <c r="D2693" t="s">
        <v>104</v>
      </c>
      <c r="E2693">
        <v>7.83</v>
      </c>
      <c r="F2693">
        <v>0</v>
      </c>
      <c r="G2693">
        <v>0</v>
      </c>
      <c r="H2693">
        <v>1</v>
      </c>
      <c r="I2693">
        <f>Data[[#This Row],[nucleus_area_pct]]/Data[[#This Row],[cytoplasm_ratio]]</f>
        <v>0</v>
      </c>
      <c r="J2693">
        <v>0.54200000000000004</v>
      </c>
      <c r="K2693">
        <v>0.89300000000000002</v>
      </c>
      <c r="L2693">
        <v>0.44</v>
      </c>
      <c r="M2693">
        <v>1</v>
      </c>
      <c r="N2693">
        <v>0.91900000000000004</v>
      </c>
      <c r="O2693">
        <v>175</v>
      </c>
      <c r="P2693">
        <v>45</v>
      </c>
      <c r="Q2693">
        <v>213</v>
      </c>
      <c r="R2693">
        <v>138</v>
      </c>
      <c r="S2693">
        <v>151</v>
      </c>
      <c r="T2693">
        <f>(Data[[#This Row],[mean_r]]/256)*100</f>
        <v>83.203125</v>
      </c>
      <c r="U2693">
        <f>(Data[[#This Row],[mean_g]]/256)*100</f>
        <v>53.90625</v>
      </c>
      <c r="V2693">
        <f>(Data[[#This Row],[mean_b]]/256)*100</f>
        <v>58.984375</v>
      </c>
      <c r="W2693">
        <v>0.46500000000000002</v>
      </c>
      <c r="X2693" t="s">
        <v>51</v>
      </c>
      <c r="Y2693" t="s">
        <v>45</v>
      </c>
      <c r="Z2693">
        <v>5005</v>
      </c>
      <c r="AA2693">
        <v>2.8</v>
      </c>
      <c r="AB2693">
        <v>15.8</v>
      </c>
      <c r="AC2693">
        <v>44.1</v>
      </c>
      <c r="AD2693">
        <v>178212</v>
      </c>
      <c r="AE2693">
        <v>91.4</v>
      </c>
      <c r="AF2693">
        <v>33.799999999999997</v>
      </c>
      <c r="AG2693" t="s">
        <v>64</v>
      </c>
      <c r="AH2693" t="s">
        <v>47</v>
      </c>
      <c r="AI2693" t="s">
        <v>56</v>
      </c>
      <c r="AJ2693">
        <v>100</v>
      </c>
      <c r="AK2693">
        <v>224</v>
      </c>
      <c r="AL2693">
        <v>0.85560000000000003</v>
      </c>
      <c r="AM2693">
        <v>0.60880000000000001</v>
      </c>
      <c r="AN2693">
        <v>0.91390000000000005</v>
      </c>
      <c r="AO2693">
        <f>Data[[#This Row],[labeller_confidence_score]]-Data[[#This Row],[cytodiffusion_classification_confidence]]</f>
        <v>0.30510000000000004</v>
      </c>
    </row>
    <row r="2694" spans="1:41" x14ac:dyDescent="0.3">
      <c r="A2694" t="s">
        <v>2767</v>
      </c>
      <c r="B2694" t="s">
        <v>62</v>
      </c>
      <c r="C2694">
        <v>0</v>
      </c>
      <c r="D2694" t="s">
        <v>50</v>
      </c>
      <c r="E2694">
        <v>8.98</v>
      </c>
      <c r="F2694">
        <v>77.400000000000006</v>
      </c>
      <c r="G2694">
        <v>0.74099999999999999</v>
      </c>
      <c r="H2694">
        <v>0.24199999999999999</v>
      </c>
      <c r="I2694">
        <f>Data[[#This Row],[nucleus_area_pct]]/Data[[#This Row],[cytoplasm_ratio]]</f>
        <v>319.83471074380168</v>
      </c>
      <c r="J2694">
        <v>0.84799999999999998</v>
      </c>
      <c r="K2694">
        <v>0.219</v>
      </c>
      <c r="L2694">
        <v>0.82</v>
      </c>
      <c r="M2694">
        <v>1</v>
      </c>
      <c r="N2694">
        <v>0.94799999999999995</v>
      </c>
      <c r="O2694">
        <v>244</v>
      </c>
      <c r="P2694">
        <v>62</v>
      </c>
      <c r="Q2694">
        <v>200</v>
      </c>
      <c r="R2694">
        <v>155</v>
      </c>
      <c r="S2694">
        <v>190</v>
      </c>
      <c r="T2694">
        <f>(Data[[#This Row],[mean_r]]/256)*100</f>
        <v>78.125</v>
      </c>
      <c r="U2694">
        <f>(Data[[#This Row],[mean_g]]/256)*100</f>
        <v>60.546875</v>
      </c>
      <c r="V2694">
        <f>(Data[[#This Row],[mean_b]]/256)*100</f>
        <v>74.21875</v>
      </c>
      <c r="W2694">
        <v>0.76600000000000001</v>
      </c>
      <c r="X2694" t="s">
        <v>39</v>
      </c>
      <c r="Y2694" t="s">
        <v>45</v>
      </c>
      <c r="Z2694">
        <v>8677</v>
      </c>
      <c r="AA2694">
        <v>5.21</v>
      </c>
      <c r="AB2694">
        <v>13.3</v>
      </c>
      <c r="AC2694">
        <v>43.7</v>
      </c>
      <c r="AD2694">
        <v>166354</v>
      </c>
      <c r="AE2694">
        <v>92.8</v>
      </c>
      <c r="AF2694">
        <v>34.700000000000003</v>
      </c>
      <c r="AG2694" t="s">
        <v>41</v>
      </c>
      <c r="AH2694" t="s">
        <v>47</v>
      </c>
      <c r="AI2694" t="s">
        <v>52</v>
      </c>
      <c r="AJ2694">
        <v>100</v>
      </c>
      <c r="AK2694">
        <v>224</v>
      </c>
      <c r="AL2694">
        <v>8.4900000000000003E-2</v>
      </c>
      <c r="AM2694">
        <v>0.98629999999999995</v>
      </c>
      <c r="AN2694">
        <v>0.96599999999999997</v>
      </c>
      <c r="AO2694">
        <f>Data[[#This Row],[labeller_confidence_score]]-Data[[#This Row],[cytodiffusion_classification_confidence]]</f>
        <v>-2.0299999999999985E-2</v>
      </c>
    </row>
    <row r="2695" spans="1:41" x14ac:dyDescent="0.3">
      <c r="A2695" t="s">
        <v>2768</v>
      </c>
      <c r="B2695" t="s">
        <v>110</v>
      </c>
      <c r="C2695">
        <v>1</v>
      </c>
      <c r="D2695" t="s">
        <v>104</v>
      </c>
      <c r="E2695">
        <v>7.95</v>
      </c>
      <c r="F2695">
        <v>0</v>
      </c>
      <c r="G2695">
        <v>0</v>
      </c>
      <c r="H2695">
        <v>1</v>
      </c>
      <c r="I2695">
        <f>Data[[#This Row],[nucleus_area_pct]]/Data[[#This Row],[cytoplasm_ratio]]</f>
        <v>0</v>
      </c>
      <c r="J2695">
        <v>0.75600000000000001</v>
      </c>
      <c r="K2695">
        <v>0.21299999999999999</v>
      </c>
      <c r="L2695">
        <v>0.87</v>
      </c>
      <c r="M2695">
        <v>1</v>
      </c>
      <c r="N2695">
        <v>0.95199999999999996</v>
      </c>
      <c r="O2695">
        <v>212</v>
      </c>
      <c r="P2695">
        <v>52</v>
      </c>
      <c r="Q2695">
        <v>207</v>
      </c>
      <c r="R2695">
        <v>118</v>
      </c>
      <c r="S2695">
        <v>149</v>
      </c>
      <c r="T2695">
        <f>(Data[[#This Row],[mean_r]]/256)*100</f>
        <v>80.859375</v>
      </c>
      <c r="U2695">
        <f>(Data[[#This Row],[mean_g]]/256)*100</f>
        <v>46.09375</v>
      </c>
      <c r="V2695">
        <f>(Data[[#This Row],[mean_b]]/256)*100</f>
        <v>58.203125</v>
      </c>
      <c r="W2695">
        <v>0.48</v>
      </c>
      <c r="X2695" t="s">
        <v>51</v>
      </c>
      <c r="Y2695" t="s">
        <v>45</v>
      </c>
      <c r="Z2695">
        <v>10528</v>
      </c>
      <c r="AA2695">
        <v>3.69</v>
      </c>
      <c r="AB2695">
        <v>10.9</v>
      </c>
      <c r="AC2695">
        <v>41.3</v>
      </c>
      <c r="AD2695">
        <v>209511</v>
      </c>
      <c r="AE2695">
        <v>83.2</v>
      </c>
      <c r="AF2695">
        <v>32.700000000000003</v>
      </c>
      <c r="AG2695" t="s">
        <v>41</v>
      </c>
      <c r="AH2695" t="s">
        <v>68</v>
      </c>
      <c r="AI2695" t="s">
        <v>52</v>
      </c>
      <c r="AJ2695">
        <v>40</v>
      </c>
      <c r="AK2695">
        <v>360</v>
      </c>
      <c r="AL2695">
        <v>0.86060000000000003</v>
      </c>
      <c r="AM2695">
        <v>0.76400000000000001</v>
      </c>
      <c r="AN2695">
        <v>0.74070000000000003</v>
      </c>
      <c r="AO2695">
        <f>Data[[#This Row],[labeller_confidence_score]]-Data[[#This Row],[cytodiffusion_classification_confidence]]</f>
        <v>-2.3299999999999987E-2</v>
      </c>
    </row>
    <row r="2696" spans="1:41" x14ac:dyDescent="0.3">
      <c r="A2696" t="s">
        <v>2769</v>
      </c>
      <c r="B2696" t="s">
        <v>81</v>
      </c>
      <c r="C2696">
        <v>1</v>
      </c>
      <c r="D2696" t="s">
        <v>82</v>
      </c>
      <c r="E2696">
        <v>15.5</v>
      </c>
      <c r="F2696">
        <v>86.6</v>
      </c>
      <c r="G2696">
        <v>0.44700000000000001</v>
      </c>
      <c r="H2696">
        <v>0.216</v>
      </c>
      <c r="I2696">
        <f>Data[[#This Row],[nucleus_area_pct]]/Data[[#This Row],[cytoplasm_ratio]]</f>
        <v>400.92592592592592</v>
      </c>
      <c r="J2696">
        <v>0.84</v>
      </c>
      <c r="K2696">
        <v>0.29599999999999999</v>
      </c>
      <c r="L2696">
        <v>0.42</v>
      </c>
      <c r="M2696">
        <v>1</v>
      </c>
      <c r="N2696">
        <v>0.88300000000000001</v>
      </c>
      <c r="O2696">
        <v>572</v>
      </c>
      <c r="P2696">
        <v>109</v>
      </c>
      <c r="Q2696">
        <v>201</v>
      </c>
      <c r="R2696">
        <v>153</v>
      </c>
      <c r="S2696">
        <v>207</v>
      </c>
      <c r="T2696">
        <f>(Data[[#This Row],[mean_r]]/256)*100</f>
        <v>78.515625</v>
      </c>
      <c r="U2696">
        <f>(Data[[#This Row],[mean_g]]/256)*100</f>
        <v>59.765625</v>
      </c>
      <c r="V2696">
        <f>(Data[[#This Row],[mean_b]]/256)*100</f>
        <v>80.859375</v>
      </c>
      <c r="W2696">
        <v>0.60899999999999999</v>
      </c>
      <c r="X2696" t="s">
        <v>39</v>
      </c>
      <c r="Y2696" t="s">
        <v>45</v>
      </c>
      <c r="Z2696">
        <v>3326</v>
      </c>
      <c r="AA2696">
        <v>4.91</v>
      </c>
      <c r="AB2696">
        <v>14</v>
      </c>
      <c r="AC2696">
        <v>28</v>
      </c>
      <c r="AD2696">
        <v>218830</v>
      </c>
      <c r="AE2696">
        <v>85.6</v>
      </c>
      <c r="AF2696">
        <v>33.700000000000003</v>
      </c>
      <c r="AG2696" t="s">
        <v>46</v>
      </c>
      <c r="AH2696" t="s">
        <v>68</v>
      </c>
      <c r="AI2696" t="s">
        <v>56</v>
      </c>
      <c r="AJ2696">
        <v>100</v>
      </c>
      <c r="AK2696">
        <v>512</v>
      </c>
      <c r="AL2696">
        <v>0.7097</v>
      </c>
      <c r="AM2696">
        <v>0.71050000000000002</v>
      </c>
      <c r="AN2696">
        <v>0.94469999999999998</v>
      </c>
      <c r="AO2696">
        <f>Data[[#This Row],[labeller_confidence_score]]-Data[[#This Row],[cytodiffusion_classification_confidence]]</f>
        <v>0.23419999999999996</v>
      </c>
    </row>
    <row r="2697" spans="1:41" x14ac:dyDescent="0.3">
      <c r="A2697" t="s">
        <v>2770</v>
      </c>
      <c r="B2697" t="s">
        <v>49</v>
      </c>
      <c r="C2697">
        <v>0</v>
      </c>
      <c r="D2697" t="s">
        <v>50</v>
      </c>
      <c r="E2697">
        <v>11.88</v>
      </c>
      <c r="F2697">
        <v>52</v>
      </c>
      <c r="G2697">
        <v>0.48699999999999999</v>
      </c>
      <c r="H2697">
        <v>0.46899999999999997</v>
      </c>
      <c r="I2697">
        <f>Data[[#This Row],[nucleus_area_pct]]/Data[[#This Row],[cytoplasm_ratio]]</f>
        <v>110.87420042643924</v>
      </c>
      <c r="J2697">
        <v>0.67500000000000004</v>
      </c>
      <c r="K2697">
        <v>0.443</v>
      </c>
      <c r="L2697">
        <v>2.67</v>
      </c>
      <c r="M2697">
        <v>2.2999999999999998</v>
      </c>
      <c r="N2697">
        <v>0.91100000000000003</v>
      </c>
      <c r="O2697">
        <v>377</v>
      </c>
      <c r="P2697">
        <v>66</v>
      </c>
      <c r="Q2697">
        <v>227</v>
      </c>
      <c r="R2697">
        <v>187</v>
      </c>
      <c r="S2697">
        <v>162</v>
      </c>
      <c r="T2697">
        <f>(Data[[#This Row],[mean_r]]/256)*100</f>
        <v>88.671875</v>
      </c>
      <c r="U2697">
        <f>(Data[[#This Row],[mean_g]]/256)*100</f>
        <v>73.046875</v>
      </c>
      <c r="V2697">
        <f>(Data[[#This Row],[mean_b]]/256)*100</f>
        <v>63.28125</v>
      </c>
      <c r="W2697">
        <v>0.58299999999999996</v>
      </c>
      <c r="X2697" t="s">
        <v>51</v>
      </c>
      <c r="Y2697" t="s">
        <v>45</v>
      </c>
      <c r="Z2697">
        <v>4793</v>
      </c>
      <c r="AA2697">
        <v>4</v>
      </c>
      <c r="AB2697">
        <v>15</v>
      </c>
      <c r="AC2697">
        <v>49.6</v>
      </c>
      <c r="AD2697">
        <v>179764</v>
      </c>
      <c r="AE2697">
        <v>78.7</v>
      </c>
      <c r="AF2697">
        <v>32.9</v>
      </c>
      <c r="AG2697" t="s">
        <v>64</v>
      </c>
      <c r="AH2697" t="s">
        <v>68</v>
      </c>
      <c r="AI2697" t="s">
        <v>56</v>
      </c>
      <c r="AJ2697">
        <v>100</v>
      </c>
      <c r="AK2697">
        <v>512</v>
      </c>
      <c r="AL2697">
        <v>0.02</v>
      </c>
      <c r="AM2697">
        <v>0.97709999999999997</v>
      </c>
      <c r="AN2697">
        <v>0.88090000000000002</v>
      </c>
      <c r="AO2697">
        <f>Data[[#This Row],[labeller_confidence_score]]-Data[[#This Row],[cytodiffusion_classification_confidence]]</f>
        <v>-9.6199999999999952E-2</v>
      </c>
    </row>
    <row r="2698" spans="1:41" x14ac:dyDescent="0.3">
      <c r="A2698" t="s">
        <v>2771</v>
      </c>
      <c r="B2698" t="s">
        <v>81</v>
      </c>
      <c r="C2698">
        <v>1</v>
      </c>
      <c r="D2698" t="s">
        <v>82</v>
      </c>
      <c r="E2698">
        <v>13.01</v>
      </c>
      <c r="F2698">
        <v>92.9</v>
      </c>
      <c r="G2698">
        <v>0.252</v>
      </c>
      <c r="H2698">
        <v>9.7000000000000003E-2</v>
      </c>
      <c r="I2698">
        <f>Data[[#This Row],[nucleus_area_pct]]/Data[[#This Row],[cytoplasm_ratio]]</f>
        <v>957.73195876288662</v>
      </c>
      <c r="J2698">
        <v>0.74199999999999999</v>
      </c>
      <c r="K2698">
        <v>0.23</v>
      </c>
      <c r="L2698">
        <v>0.92</v>
      </c>
      <c r="M2698">
        <v>1.1000000000000001</v>
      </c>
      <c r="N2698">
        <v>0.83699999999999997</v>
      </c>
      <c r="O2698">
        <v>719</v>
      </c>
      <c r="P2698">
        <v>94</v>
      </c>
      <c r="Q2698">
        <v>169</v>
      </c>
      <c r="R2698">
        <v>165</v>
      </c>
      <c r="S2698">
        <v>191</v>
      </c>
      <c r="T2698">
        <f>(Data[[#This Row],[mean_r]]/256)*100</f>
        <v>66.015625</v>
      </c>
      <c r="U2698">
        <f>(Data[[#This Row],[mean_g]]/256)*100</f>
        <v>64.453125</v>
      </c>
      <c r="V2698">
        <f>(Data[[#This Row],[mean_b]]/256)*100</f>
        <v>74.609375</v>
      </c>
      <c r="W2698">
        <v>0.63500000000000001</v>
      </c>
      <c r="X2698" t="s">
        <v>51</v>
      </c>
      <c r="Y2698" t="s">
        <v>45</v>
      </c>
      <c r="Z2698">
        <v>11219</v>
      </c>
      <c r="AA2698">
        <v>5.74</v>
      </c>
      <c r="AB2698">
        <v>12.9</v>
      </c>
      <c r="AC2698">
        <v>40.299999999999997</v>
      </c>
      <c r="AD2698">
        <v>253113</v>
      </c>
      <c r="AE2698">
        <v>78.8</v>
      </c>
      <c r="AF2698">
        <v>35.6</v>
      </c>
      <c r="AG2698" t="s">
        <v>64</v>
      </c>
      <c r="AH2698" t="s">
        <v>47</v>
      </c>
      <c r="AI2698" t="s">
        <v>56</v>
      </c>
      <c r="AJ2698">
        <v>100</v>
      </c>
      <c r="AK2698">
        <v>256</v>
      </c>
      <c r="AL2698">
        <v>0.67379999999999995</v>
      </c>
      <c r="AM2698">
        <v>0.71550000000000002</v>
      </c>
      <c r="AN2698">
        <v>0.5877</v>
      </c>
      <c r="AO2698">
        <f>Data[[#This Row],[labeller_confidence_score]]-Data[[#This Row],[cytodiffusion_classification_confidence]]</f>
        <v>-0.12780000000000002</v>
      </c>
    </row>
    <row r="2699" spans="1:41" x14ac:dyDescent="0.3">
      <c r="A2699" t="s">
        <v>2772</v>
      </c>
      <c r="B2699" t="s">
        <v>62</v>
      </c>
      <c r="C2699">
        <v>0</v>
      </c>
      <c r="D2699" t="s">
        <v>50</v>
      </c>
      <c r="E2699">
        <v>7.66</v>
      </c>
      <c r="F2699">
        <v>70.8</v>
      </c>
      <c r="G2699">
        <v>0.755</v>
      </c>
      <c r="H2699">
        <v>0.18</v>
      </c>
      <c r="I2699">
        <f>Data[[#This Row],[nucleus_area_pct]]/Data[[#This Row],[cytoplasm_ratio]]</f>
        <v>393.33333333333331</v>
      </c>
      <c r="J2699">
        <v>0.876</v>
      </c>
      <c r="K2699">
        <v>0.218</v>
      </c>
      <c r="L2699">
        <v>0.91</v>
      </c>
      <c r="M2699">
        <v>1</v>
      </c>
      <c r="N2699">
        <v>0.92700000000000005</v>
      </c>
      <c r="O2699">
        <v>244</v>
      </c>
      <c r="P2699">
        <v>63</v>
      </c>
      <c r="Q2699">
        <v>182</v>
      </c>
      <c r="R2699">
        <v>146</v>
      </c>
      <c r="S2699">
        <v>219</v>
      </c>
      <c r="T2699">
        <f>(Data[[#This Row],[mean_r]]/256)*100</f>
        <v>71.09375</v>
      </c>
      <c r="U2699">
        <f>(Data[[#This Row],[mean_g]]/256)*100</f>
        <v>57.03125</v>
      </c>
      <c r="V2699">
        <f>(Data[[#This Row],[mean_b]]/256)*100</f>
        <v>85.546875</v>
      </c>
      <c r="W2699">
        <v>0.85099999999999998</v>
      </c>
      <c r="X2699" t="s">
        <v>51</v>
      </c>
      <c r="Y2699" t="s">
        <v>40</v>
      </c>
      <c r="Z2699">
        <v>3597</v>
      </c>
      <c r="AA2699">
        <v>3.93</v>
      </c>
      <c r="AB2699">
        <v>13.2</v>
      </c>
      <c r="AC2699">
        <v>24</v>
      </c>
      <c r="AD2699">
        <v>266238</v>
      </c>
      <c r="AE2699">
        <v>95.6</v>
      </c>
      <c r="AF2699">
        <v>32.6</v>
      </c>
      <c r="AG2699" t="s">
        <v>64</v>
      </c>
      <c r="AH2699" t="s">
        <v>42</v>
      </c>
      <c r="AI2699" t="s">
        <v>43</v>
      </c>
      <c r="AJ2699">
        <v>100</v>
      </c>
      <c r="AK2699">
        <v>224</v>
      </c>
      <c r="AL2699">
        <v>0.13120000000000001</v>
      </c>
      <c r="AM2699">
        <v>0.79720000000000002</v>
      </c>
      <c r="AN2699">
        <v>0.93640000000000001</v>
      </c>
      <c r="AO2699">
        <f>Data[[#This Row],[labeller_confidence_score]]-Data[[#This Row],[cytodiffusion_classification_confidence]]</f>
        <v>0.13919999999999999</v>
      </c>
    </row>
    <row r="2700" spans="1:41" x14ac:dyDescent="0.3">
      <c r="A2700" t="s">
        <v>2773</v>
      </c>
      <c r="B2700" t="s">
        <v>106</v>
      </c>
      <c r="C2700">
        <v>1</v>
      </c>
      <c r="D2700" t="s">
        <v>82</v>
      </c>
      <c r="E2700">
        <v>11.14</v>
      </c>
      <c r="F2700">
        <v>85.3</v>
      </c>
      <c r="G2700">
        <v>0.49</v>
      </c>
      <c r="H2700">
        <v>0.05</v>
      </c>
      <c r="I2700">
        <f>Data[[#This Row],[nucleus_area_pct]]/Data[[#This Row],[cytoplasm_ratio]]</f>
        <v>1705.9999999999998</v>
      </c>
      <c r="J2700">
        <v>0.96299999999999997</v>
      </c>
      <c r="K2700">
        <v>0.24399999999999999</v>
      </c>
      <c r="L2700">
        <v>1.0900000000000001</v>
      </c>
      <c r="M2700">
        <v>1</v>
      </c>
      <c r="N2700">
        <v>0.90500000000000003</v>
      </c>
      <c r="O2700">
        <v>562</v>
      </c>
      <c r="P2700">
        <v>95</v>
      </c>
      <c r="Q2700">
        <v>187</v>
      </c>
      <c r="R2700">
        <v>168</v>
      </c>
      <c r="S2700">
        <v>175</v>
      </c>
      <c r="T2700">
        <f>(Data[[#This Row],[mean_r]]/256)*100</f>
        <v>73.046875</v>
      </c>
      <c r="U2700">
        <f>(Data[[#This Row],[mean_g]]/256)*100</f>
        <v>65.625</v>
      </c>
      <c r="V2700">
        <f>(Data[[#This Row],[mean_b]]/256)*100</f>
        <v>68.359375</v>
      </c>
      <c r="W2700">
        <v>0.76400000000000001</v>
      </c>
      <c r="X2700" t="s">
        <v>63</v>
      </c>
      <c r="Y2700" t="s">
        <v>40</v>
      </c>
      <c r="Z2700">
        <v>7727</v>
      </c>
      <c r="AA2700">
        <v>4.3899999999999997</v>
      </c>
      <c r="AB2700">
        <v>12.7</v>
      </c>
      <c r="AC2700">
        <v>36.5</v>
      </c>
      <c r="AD2700">
        <v>228658</v>
      </c>
      <c r="AE2700">
        <v>88.8</v>
      </c>
      <c r="AF2700">
        <v>32</v>
      </c>
      <c r="AG2700" t="s">
        <v>46</v>
      </c>
      <c r="AH2700" t="s">
        <v>42</v>
      </c>
      <c r="AI2700" t="s">
        <v>56</v>
      </c>
      <c r="AJ2700">
        <v>100</v>
      </c>
      <c r="AK2700">
        <v>512</v>
      </c>
      <c r="AL2700">
        <v>0.67020000000000002</v>
      </c>
      <c r="AM2700">
        <v>0.70469999999999999</v>
      </c>
      <c r="AN2700">
        <v>0.71</v>
      </c>
      <c r="AO2700">
        <f>Data[[#This Row],[labeller_confidence_score]]-Data[[#This Row],[cytodiffusion_classification_confidence]]</f>
        <v>5.2999999999999714E-3</v>
      </c>
    </row>
    <row r="2701" spans="1:41" x14ac:dyDescent="0.3">
      <c r="A2701" t="s">
        <v>2774</v>
      </c>
      <c r="B2701" t="s">
        <v>62</v>
      </c>
      <c r="C2701">
        <v>0</v>
      </c>
      <c r="D2701" t="s">
        <v>50</v>
      </c>
      <c r="E2701">
        <v>9.43</v>
      </c>
      <c r="F2701">
        <v>72.900000000000006</v>
      </c>
      <c r="G2701">
        <v>0.84899999999999998</v>
      </c>
      <c r="H2701">
        <v>0.126</v>
      </c>
      <c r="I2701">
        <f>Data[[#This Row],[nucleus_area_pct]]/Data[[#This Row],[cytoplasm_ratio]]</f>
        <v>578.57142857142867</v>
      </c>
      <c r="J2701">
        <v>0.91500000000000004</v>
      </c>
      <c r="K2701">
        <v>0.26200000000000001</v>
      </c>
      <c r="L2701">
        <v>1.53</v>
      </c>
      <c r="M2701">
        <v>1</v>
      </c>
      <c r="N2701">
        <v>0.871</v>
      </c>
      <c r="O2701">
        <v>324</v>
      </c>
      <c r="P2701">
        <v>50</v>
      </c>
      <c r="Q2701">
        <v>185</v>
      </c>
      <c r="R2701">
        <v>157</v>
      </c>
      <c r="S2701">
        <v>194</v>
      </c>
      <c r="T2701">
        <f>(Data[[#This Row],[mean_r]]/256)*100</f>
        <v>72.265625</v>
      </c>
      <c r="U2701">
        <f>(Data[[#This Row],[mean_g]]/256)*100</f>
        <v>61.328125</v>
      </c>
      <c r="V2701">
        <f>(Data[[#This Row],[mean_b]]/256)*100</f>
        <v>75.78125</v>
      </c>
      <c r="W2701">
        <v>0.72899999999999998</v>
      </c>
      <c r="X2701" t="s">
        <v>63</v>
      </c>
      <c r="Y2701" t="s">
        <v>40</v>
      </c>
      <c r="Z2701">
        <v>8344</v>
      </c>
      <c r="AA2701">
        <v>5.91</v>
      </c>
      <c r="AB2701">
        <v>15.3</v>
      </c>
      <c r="AC2701">
        <v>42.9</v>
      </c>
      <c r="AD2701">
        <v>258611</v>
      </c>
      <c r="AE2701">
        <v>97.3</v>
      </c>
      <c r="AF2701">
        <v>34.700000000000003</v>
      </c>
      <c r="AG2701" t="s">
        <v>46</v>
      </c>
      <c r="AH2701" t="s">
        <v>68</v>
      </c>
      <c r="AI2701" t="s">
        <v>52</v>
      </c>
      <c r="AJ2701">
        <v>60</v>
      </c>
      <c r="AK2701">
        <v>512</v>
      </c>
      <c r="AL2701">
        <v>2.18E-2</v>
      </c>
      <c r="AM2701">
        <v>0.96830000000000005</v>
      </c>
      <c r="AN2701">
        <v>0.84309999999999996</v>
      </c>
      <c r="AO2701">
        <f>Data[[#This Row],[labeller_confidence_score]]-Data[[#This Row],[cytodiffusion_classification_confidence]]</f>
        <v>-0.12520000000000009</v>
      </c>
    </row>
    <row r="2702" spans="1:41" x14ac:dyDescent="0.3">
      <c r="A2702" t="s">
        <v>2775</v>
      </c>
      <c r="B2702" t="s">
        <v>120</v>
      </c>
      <c r="C2702">
        <v>1</v>
      </c>
      <c r="D2702" t="s">
        <v>104</v>
      </c>
      <c r="E2702">
        <v>6.12</v>
      </c>
      <c r="F2702">
        <v>0</v>
      </c>
      <c r="G2702">
        <v>0</v>
      </c>
      <c r="H2702">
        <v>1</v>
      </c>
      <c r="I2702">
        <f>Data[[#This Row],[nucleus_area_pct]]/Data[[#This Row],[cytoplasm_ratio]]</f>
        <v>0</v>
      </c>
      <c r="J2702">
        <v>1</v>
      </c>
      <c r="K2702">
        <v>0.10299999999999999</v>
      </c>
      <c r="L2702">
        <v>0.31</v>
      </c>
      <c r="M2702">
        <v>1</v>
      </c>
      <c r="N2702">
        <v>0.98599999999999999</v>
      </c>
      <c r="O2702">
        <v>140</v>
      </c>
      <c r="P2702">
        <v>44</v>
      </c>
      <c r="Q2702">
        <v>212</v>
      </c>
      <c r="R2702">
        <v>120</v>
      </c>
      <c r="S2702">
        <v>136</v>
      </c>
      <c r="T2702">
        <f>(Data[[#This Row],[mean_r]]/256)*100</f>
        <v>82.8125</v>
      </c>
      <c r="U2702">
        <f>(Data[[#This Row],[mean_g]]/256)*100</f>
        <v>46.875</v>
      </c>
      <c r="V2702">
        <f>(Data[[#This Row],[mean_b]]/256)*100</f>
        <v>53.125</v>
      </c>
      <c r="W2702">
        <v>0.47599999999999998</v>
      </c>
      <c r="X2702" t="s">
        <v>51</v>
      </c>
      <c r="Y2702" t="s">
        <v>45</v>
      </c>
      <c r="Z2702">
        <v>8117</v>
      </c>
      <c r="AA2702">
        <v>5.0999999999999996</v>
      </c>
      <c r="AB2702">
        <v>14.4</v>
      </c>
      <c r="AC2702">
        <v>41</v>
      </c>
      <c r="AD2702">
        <v>196357</v>
      </c>
      <c r="AE2702">
        <v>86.9</v>
      </c>
      <c r="AF2702">
        <v>33.700000000000003</v>
      </c>
      <c r="AG2702" t="s">
        <v>46</v>
      </c>
      <c r="AH2702" t="s">
        <v>68</v>
      </c>
      <c r="AI2702" t="s">
        <v>52</v>
      </c>
      <c r="AJ2702">
        <v>100</v>
      </c>
      <c r="AK2702">
        <v>224</v>
      </c>
      <c r="AL2702">
        <v>0.82379999999999998</v>
      </c>
      <c r="AM2702">
        <v>0.72899999999999998</v>
      </c>
      <c r="AN2702">
        <v>0.54300000000000004</v>
      </c>
      <c r="AO2702">
        <f>Data[[#This Row],[labeller_confidence_score]]-Data[[#This Row],[cytodiffusion_classification_confidence]]</f>
        <v>-0.18599999999999994</v>
      </c>
    </row>
    <row r="2703" spans="1:41" x14ac:dyDescent="0.3">
      <c r="A2703" t="s">
        <v>2776</v>
      </c>
      <c r="B2703" t="s">
        <v>54</v>
      </c>
      <c r="C2703">
        <v>0</v>
      </c>
      <c r="D2703" t="s">
        <v>54</v>
      </c>
      <c r="E2703">
        <v>8.32</v>
      </c>
      <c r="F2703">
        <v>0</v>
      </c>
      <c r="G2703">
        <v>0</v>
      </c>
      <c r="H2703">
        <v>1</v>
      </c>
      <c r="I2703">
        <f>Data[[#This Row],[nucleus_area_pct]]/Data[[#This Row],[cytoplasm_ratio]]</f>
        <v>0</v>
      </c>
      <c r="J2703">
        <v>0.874</v>
      </c>
      <c r="K2703">
        <v>0.19700000000000001</v>
      </c>
      <c r="L2703">
        <v>0.82</v>
      </c>
      <c r="M2703">
        <v>1</v>
      </c>
      <c r="N2703">
        <v>0.94799999999999995</v>
      </c>
      <c r="O2703">
        <v>171</v>
      </c>
      <c r="P2703">
        <v>45</v>
      </c>
      <c r="Q2703">
        <v>241</v>
      </c>
      <c r="R2703">
        <v>115</v>
      </c>
      <c r="S2703">
        <v>122</v>
      </c>
      <c r="T2703">
        <f>(Data[[#This Row],[mean_r]]/256)*100</f>
        <v>94.140625</v>
      </c>
      <c r="U2703">
        <f>(Data[[#This Row],[mean_g]]/256)*100</f>
        <v>44.921875</v>
      </c>
      <c r="V2703">
        <f>(Data[[#This Row],[mean_b]]/256)*100</f>
        <v>47.65625</v>
      </c>
      <c r="W2703">
        <v>0.48799999999999999</v>
      </c>
      <c r="X2703" t="s">
        <v>39</v>
      </c>
      <c r="Y2703" t="s">
        <v>45</v>
      </c>
      <c r="Z2703">
        <v>7272</v>
      </c>
      <c r="AA2703">
        <v>3.82</v>
      </c>
      <c r="AB2703">
        <v>12.3</v>
      </c>
      <c r="AC2703">
        <v>41</v>
      </c>
      <c r="AD2703">
        <v>84745</v>
      </c>
      <c r="AE2703">
        <v>100.3</v>
      </c>
      <c r="AF2703">
        <v>35.6</v>
      </c>
      <c r="AG2703" t="s">
        <v>64</v>
      </c>
      <c r="AH2703" t="s">
        <v>47</v>
      </c>
      <c r="AI2703" t="s">
        <v>56</v>
      </c>
      <c r="AJ2703">
        <v>100</v>
      </c>
      <c r="AK2703">
        <v>512</v>
      </c>
      <c r="AL2703">
        <v>5.4399999999999997E-2</v>
      </c>
      <c r="AM2703">
        <v>0.85109999999999997</v>
      </c>
      <c r="AN2703">
        <v>0.82130000000000003</v>
      </c>
      <c r="AO2703">
        <f>Data[[#This Row],[labeller_confidence_score]]-Data[[#This Row],[cytodiffusion_classification_confidence]]</f>
        <v>-2.9799999999999938E-2</v>
      </c>
    </row>
    <row r="2704" spans="1:41" x14ac:dyDescent="0.3">
      <c r="A2704" t="s">
        <v>2777</v>
      </c>
      <c r="B2704" t="s">
        <v>85</v>
      </c>
      <c r="C2704">
        <v>0</v>
      </c>
      <c r="D2704" t="s">
        <v>50</v>
      </c>
      <c r="E2704">
        <v>12.59</v>
      </c>
      <c r="F2704">
        <v>63.8</v>
      </c>
      <c r="G2704">
        <v>0.68200000000000005</v>
      </c>
      <c r="H2704">
        <v>0.37</v>
      </c>
      <c r="I2704">
        <f>Data[[#This Row],[nucleus_area_pct]]/Data[[#This Row],[cytoplasm_ratio]]</f>
        <v>172.43243243243242</v>
      </c>
      <c r="J2704">
        <v>0.83399999999999996</v>
      </c>
      <c r="K2704">
        <v>0.35299999999999998</v>
      </c>
      <c r="L2704">
        <v>4.78</v>
      </c>
      <c r="M2704">
        <v>1.4</v>
      </c>
      <c r="N2704">
        <v>0.81</v>
      </c>
      <c r="O2704">
        <v>379</v>
      </c>
      <c r="P2704">
        <v>68</v>
      </c>
      <c r="Q2704">
        <v>186</v>
      </c>
      <c r="R2704">
        <v>153</v>
      </c>
      <c r="S2704">
        <v>168</v>
      </c>
      <c r="T2704">
        <f>(Data[[#This Row],[mean_r]]/256)*100</f>
        <v>72.65625</v>
      </c>
      <c r="U2704">
        <f>(Data[[#This Row],[mean_g]]/256)*100</f>
        <v>59.765625</v>
      </c>
      <c r="V2704">
        <f>(Data[[#This Row],[mean_b]]/256)*100</f>
        <v>65.625</v>
      </c>
      <c r="W2704">
        <v>0.66600000000000004</v>
      </c>
      <c r="X2704" t="s">
        <v>51</v>
      </c>
      <c r="Y2704" t="s">
        <v>40</v>
      </c>
      <c r="Z2704">
        <v>11897</v>
      </c>
      <c r="AA2704">
        <v>3.09</v>
      </c>
      <c r="AB2704">
        <v>12</v>
      </c>
      <c r="AC2704">
        <v>41</v>
      </c>
      <c r="AD2704">
        <v>435167</v>
      </c>
      <c r="AE2704">
        <v>81.400000000000006</v>
      </c>
      <c r="AF2704">
        <v>32.799999999999997</v>
      </c>
      <c r="AG2704" t="s">
        <v>46</v>
      </c>
      <c r="AH2704" t="s">
        <v>68</v>
      </c>
      <c r="AI2704" t="s">
        <v>56</v>
      </c>
      <c r="AJ2704">
        <v>60</v>
      </c>
      <c r="AK2704">
        <v>360</v>
      </c>
      <c r="AL2704">
        <v>0.17319999999999999</v>
      </c>
      <c r="AM2704">
        <v>0.90510000000000002</v>
      </c>
      <c r="AN2704">
        <v>0.92810000000000004</v>
      </c>
      <c r="AO2704">
        <f>Data[[#This Row],[labeller_confidence_score]]-Data[[#This Row],[cytodiffusion_classification_confidence]]</f>
        <v>2.300000000000002E-2</v>
      </c>
    </row>
    <row r="2705" spans="1:41" x14ac:dyDescent="0.3">
      <c r="A2705" t="s">
        <v>2778</v>
      </c>
      <c r="B2705" t="s">
        <v>49</v>
      </c>
      <c r="C2705">
        <v>0</v>
      </c>
      <c r="D2705" t="s">
        <v>50</v>
      </c>
      <c r="E2705">
        <v>11.65</v>
      </c>
      <c r="F2705">
        <v>51.4</v>
      </c>
      <c r="G2705">
        <v>0.52200000000000002</v>
      </c>
      <c r="H2705">
        <v>0.52800000000000002</v>
      </c>
      <c r="I2705">
        <f>Data[[#This Row],[nucleus_area_pct]]/Data[[#This Row],[cytoplasm_ratio]]</f>
        <v>97.348484848484844</v>
      </c>
      <c r="J2705">
        <v>0.747</v>
      </c>
      <c r="K2705">
        <v>0.35299999999999998</v>
      </c>
      <c r="L2705">
        <v>3.57</v>
      </c>
      <c r="M2705">
        <v>2.6</v>
      </c>
      <c r="N2705">
        <v>0.77800000000000002</v>
      </c>
      <c r="O2705">
        <v>383</v>
      </c>
      <c r="P2705">
        <v>72</v>
      </c>
      <c r="Q2705">
        <v>204</v>
      </c>
      <c r="R2705">
        <v>155</v>
      </c>
      <c r="S2705">
        <v>175</v>
      </c>
      <c r="T2705">
        <f>(Data[[#This Row],[mean_r]]/256)*100</f>
        <v>79.6875</v>
      </c>
      <c r="U2705">
        <f>(Data[[#This Row],[mean_g]]/256)*100</f>
        <v>60.546875</v>
      </c>
      <c r="V2705">
        <f>(Data[[#This Row],[mean_b]]/256)*100</f>
        <v>68.359375</v>
      </c>
      <c r="W2705">
        <v>0.57499999999999996</v>
      </c>
      <c r="X2705" t="s">
        <v>39</v>
      </c>
      <c r="Y2705" t="s">
        <v>45</v>
      </c>
      <c r="Z2705">
        <v>8522</v>
      </c>
      <c r="AA2705">
        <v>5.17</v>
      </c>
      <c r="AB2705">
        <v>15.1</v>
      </c>
      <c r="AC2705">
        <v>33.5</v>
      </c>
      <c r="AD2705">
        <v>356895</v>
      </c>
      <c r="AE2705">
        <v>99.5</v>
      </c>
      <c r="AF2705">
        <v>32.9</v>
      </c>
      <c r="AG2705" t="s">
        <v>46</v>
      </c>
      <c r="AH2705" t="s">
        <v>42</v>
      </c>
      <c r="AI2705" t="s">
        <v>56</v>
      </c>
      <c r="AJ2705">
        <v>60</v>
      </c>
      <c r="AK2705">
        <v>512</v>
      </c>
      <c r="AL2705">
        <v>9.7100000000000006E-2</v>
      </c>
      <c r="AM2705">
        <v>0.879</v>
      </c>
      <c r="AN2705">
        <v>0.78620000000000001</v>
      </c>
      <c r="AO2705">
        <f>Data[[#This Row],[labeller_confidence_score]]-Data[[#This Row],[cytodiffusion_classification_confidence]]</f>
        <v>-9.2799999999999994E-2</v>
      </c>
    </row>
    <row r="2706" spans="1:41" x14ac:dyDescent="0.3">
      <c r="A2706" t="s">
        <v>2779</v>
      </c>
      <c r="B2706" t="s">
        <v>62</v>
      </c>
      <c r="C2706">
        <v>0</v>
      </c>
      <c r="D2706" t="s">
        <v>50</v>
      </c>
      <c r="E2706">
        <v>7.63</v>
      </c>
      <c r="F2706">
        <v>82</v>
      </c>
      <c r="G2706">
        <v>0.83799999999999997</v>
      </c>
      <c r="H2706">
        <v>0.20499999999999999</v>
      </c>
      <c r="I2706">
        <f>Data[[#This Row],[nucleus_area_pct]]/Data[[#This Row],[cytoplasm_ratio]]</f>
        <v>400</v>
      </c>
      <c r="J2706">
        <v>0.88200000000000001</v>
      </c>
      <c r="K2706">
        <v>0.26200000000000001</v>
      </c>
      <c r="L2706">
        <v>1.07</v>
      </c>
      <c r="M2706">
        <v>1</v>
      </c>
      <c r="N2706">
        <v>0.90700000000000003</v>
      </c>
      <c r="O2706">
        <v>264</v>
      </c>
      <c r="P2706">
        <v>57</v>
      </c>
      <c r="Q2706">
        <v>210</v>
      </c>
      <c r="R2706">
        <v>140</v>
      </c>
      <c r="S2706">
        <v>197</v>
      </c>
      <c r="T2706">
        <f>(Data[[#This Row],[mean_r]]/256)*100</f>
        <v>82.03125</v>
      </c>
      <c r="U2706">
        <f>(Data[[#This Row],[mean_g]]/256)*100</f>
        <v>54.6875</v>
      </c>
      <c r="V2706">
        <f>(Data[[#This Row],[mean_b]]/256)*100</f>
        <v>76.953125</v>
      </c>
      <c r="W2706">
        <v>0.64500000000000002</v>
      </c>
      <c r="X2706" t="s">
        <v>51</v>
      </c>
      <c r="Y2706" t="s">
        <v>45</v>
      </c>
      <c r="Z2706">
        <v>4704</v>
      </c>
      <c r="AA2706">
        <v>4.67</v>
      </c>
      <c r="AB2706">
        <v>11.3</v>
      </c>
      <c r="AC2706">
        <v>44.4</v>
      </c>
      <c r="AD2706">
        <v>228964</v>
      </c>
      <c r="AE2706">
        <v>81.3</v>
      </c>
      <c r="AF2706">
        <v>34.1</v>
      </c>
      <c r="AG2706" t="s">
        <v>64</v>
      </c>
      <c r="AH2706" t="s">
        <v>42</v>
      </c>
      <c r="AI2706" t="s">
        <v>56</v>
      </c>
      <c r="AJ2706">
        <v>60</v>
      </c>
      <c r="AK2706">
        <v>512</v>
      </c>
      <c r="AL2706">
        <v>0.1086</v>
      </c>
      <c r="AM2706">
        <v>0.93330000000000002</v>
      </c>
      <c r="AN2706">
        <v>0.9214</v>
      </c>
      <c r="AO2706">
        <f>Data[[#This Row],[labeller_confidence_score]]-Data[[#This Row],[cytodiffusion_classification_confidence]]</f>
        <v>-1.1900000000000022E-2</v>
      </c>
    </row>
    <row r="2707" spans="1:41" x14ac:dyDescent="0.3">
      <c r="A2707" t="s">
        <v>2780</v>
      </c>
      <c r="B2707" t="s">
        <v>60</v>
      </c>
      <c r="C2707">
        <v>0</v>
      </c>
      <c r="D2707" t="s">
        <v>50</v>
      </c>
      <c r="E2707">
        <v>17.36</v>
      </c>
      <c r="F2707">
        <v>75.5</v>
      </c>
      <c r="G2707">
        <v>0.434</v>
      </c>
      <c r="H2707">
        <v>0.313</v>
      </c>
      <c r="I2707">
        <f>Data[[#This Row],[nucleus_area_pct]]/Data[[#This Row],[cytoplasm_ratio]]</f>
        <v>241.21405750798721</v>
      </c>
      <c r="J2707">
        <v>0.65700000000000003</v>
      </c>
      <c r="K2707">
        <v>0.497</v>
      </c>
      <c r="L2707">
        <v>2.29</v>
      </c>
      <c r="M2707">
        <v>1.2</v>
      </c>
      <c r="N2707">
        <v>0.68899999999999995</v>
      </c>
      <c r="O2707">
        <v>521</v>
      </c>
      <c r="P2707">
        <v>80</v>
      </c>
      <c r="Q2707">
        <v>203</v>
      </c>
      <c r="R2707">
        <v>176</v>
      </c>
      <c r="S2707">
        <v>185</v>
      </c>
      <c r="T2707">
        <f>(Data[[#This Row],[mean_r]]/256)*100</f>
        <v>79.296875</v>
      </c>
      <c r="U2707">
        <f>(Data[[#This Row],[mean_g]]/256)*100</f>
        <v>68.75</v>
      </c>
      <c r="V2707">
        <f>(Data[[#This Row],[mean_b]]/256)*100</f>
        <v>72.265625</v>
      </c>
      <c r="W2707">
        <v>0.61899999999999999</v>
      </c>
      <c r="X2707" t="s">
        <v>39</v>
      </c>
      <c r="Y2707" t="s">
        <v>45</v>
      </c>
      <c r="Z2707">
        <v>4289</v>
      </c>
      <c r="AA2707">
        <v>3.73</v>
      </c>
      <c r="AB2707">
        <v>8.6</v>
      </c>
      <c r="AC2707">
        <v>46.7</v>
      </c>
      <c r="AD2707">
        <v>322429</v>
      </c>
      <c r="AE2707">
        <v>92.7</v>
      </c>
      <c r="AF2707">
        <v>33.4</v>
      </c>
      <c r="AG2707" t="s">
        <v>46</v>
      </c>
      <c r="AH2707" t="s">
        <v>47</v>
      </c>
      <c r="AI2707" t="s">
        <v>52</v>
      </c>
      <c r="AJ2707">
        <v>100</v>
      </c>
      <c r="AK2707">
        <v>224</v>
      </c>
      <c r="AL2707">
        <v>0.151</v>
      </c>
      <c r="AM2707">
        <v>0.878</v>
      </c>
      <c r="AN2707">
        <v>0.84460000000000002</v>
      </c>
      <c r="AO2707">
        <f>Data[[#This Row],[labeller_confidence_score]]-Data[[#This Row],[cytodiffusion_classification_confidence]]</f>
        <v>-3.3399999999999985E-2</v>
      </c>
    </row>
    <row r="2708" spans="1:41" x14ac:dyDescent="0.3">
      <c r="A2708" t="s">
        <v>2781</v>
      </c>
      <c r="B2708" t="s">
        <v>74</v>
      </c>
      <c r="C2708">
        <v>0</v>
      </c>
      <c r="D2708" t="s">
        <v>75</v>
      </c>
      <c r="E2708">
        <v>2.29</v>
      </c>
      <c r="F2708">
        <v>0</v>
      </c>
      <c r="G2708">
        <v>0</v>
      </c>
      <c r="H2708">
        <v>1</v>
      </c>
      <c r="I2708">
        <f>Data[[#This Row],[nucleus_area_pct]]/Data[[#This Row],[cytoplasm_ratio]]</f>
        <v>0</v>
      </c>
      <c r="J2708">
        <v>0.73099999999999998</v>
      </c>
      <c r="K2708">
        <v>0.51</v>
      </c>
      <c r="L2708">
        <v>2.0499999999999998</v>
      </c>
      <c r="M2708">
        <v>1</v>
      </c>
      <c r="N2708">
        <v>0.80300000000000005</v>
      </c>
      <c r="O2708">
        <v>31</v>
      </c>
      <c r="P2708">
        <v>11</v>
      </c>
      <c r="Q2708">
        <v>227</v>
      </c>
      <c r="R2708">
        <v>143</v>
      </c>
      <c r="S2708">
        <v>161</v>
      </c>
      <c r="T2708">
        <f>(Data[[#This Row],[mean_r]]/256)*100</f>
        <v>88.671875</v>
      </c>
      <c r="U2708">
        <f>(Data[[#This Row],[mean_g]]/256)*100</f>
        <v>55.859375</v>
      </c>
      <c r="V2708">
        <f>(Data[[#This Row],[mean_b]]/256)*100</f>
        <v>62.890625</v>
      </c>
      <c r="W2708">
        <v>0.52700000000000002</v>
      </c>
      <c r="X2708" t="s">
        <v>39</v>
      </c>
      <c r="Y2708" t="s">
        <v>45</v>
      </c>
      <c r="Z2708">
        <v>6088</v>
      </c>
      <c r="AA2708">
        <v>4.75</v>
      </c>
      <c r="AB2708">
        <v>10.8</v>
      </c>
      <c r="AC2708">
        <v>47.3</v>
      </c>
      <c r="AD2708">
        <v>104246</v>
      </c>
      <c r="AE2708">
        <v>73.2</v>
      </c>
      <c r="AF2708">
        <v>35</v>
      </c>
      <c r="AG2708" t="s">
        <v>64</v>
      </c>
      <c r="AH2708" t="s">
        <v>42</v>
      </c>
      <c r="AI2708" t="s">
        <v>52</v>
      </c>
      <c r="AJ2708">
        <v>100</v>
      </c>
      <c r="AK2708">
        <v>256</v>
      </c>
      <c r="AL2708">
        <v>0.1255</v>
      </c>
      <c r="AM2708">
        <v>0.98750000000000004</v>
      </c>
      <c r="AN2708">
        <v>0.88339999999999996</v>
      </c>
      <c r="AO2708">
        <f>Data[[#This Row],[labeller_confidence_score]]-Data[[#This Row],[cytodiffusion_classification_confidence]]</f>
        <v>-0.10410000000000008</v>
      </c>
    </row>
    <row r="2709" spans="1:41" x14ac:dyDescent="0.3">
      <c r="A2709" t="s">
        <v>2782</v>
      </c>
      <c r="B2709" t="s">
        <v>54</v>
      </c>
      <c r="C2709">
        <v>0</v>
      </c>
      <c r="D2709" t="s">
        <v>54</v>
      </c>
      <c r="E2709">
        <v>7.64</v>
      </c>
      <c r="F2709">
        <v>0</v>
      </c>
      <c r="G2709">
        <v>0</v>
      </c>
      <c r="H2709">
        <v>1</v>
      </c>
      <c r="I2709">
        <f>Data[[#This Row],[nucleus_area_pct]]/Data[[#This Row],[cytoplasm_ratio]]</f>
        <v>0</v>
      </c>
      <c r="J2709">
        <v>0.93300000000000005</v>
      </c>
      <c r="K2709">
        <v>8.3000000000000004E-2</v>
      </c>
      <c r="L2709">
        <v>0.43</v>
      </c>
      <c r="M2709">
        <v>1</v>
      </c>
      <c r="N2709">
        <v>0.90900000000000003</v>
      </c>
      <c r="O2709">
        <v>170</v>
      </c>
      <c r="P2709">
        <v>47</v>
      </c>
      <c r="Q2709">
        <v>230</v>
      </c>
      <c r="R2709">
        <v>106</v>
      </c>
      <c r="S2709">
        <v>127</v>
      </c>
      <c r="T2709">
        <f>(Data[[#This Row],[mean_r]]/256)*100</f>
        <v>89.84375</v>
      </c>
      <c r="U2709">
        <f>(Data[[#This Row],[mean_g]]/256)*100</f>
        <v>41.40625</v>
      </c>
      <c r="V2709">
        <f>(Data[[#This Row],[mean_b]]/256)*100</f>
        <v>49.609375</v>
      </c>
      <c r="W2709">
        <v>0.53500000000000003</v>
      </c>
      <c r="X2709" t="s">
        <v>51</v>
      </c>
      <c r="Y2709" t="s">
        <v>40</v>
      </c>
      <c r="Z2709">
        <v>12378</v>
      </c>
      <c r="AA2709">
        <v>6.11</v>
      </c>
      <c r="AB2709">
        <v>16</v>
      </c>
      <c r="AC2709">
        <v>48.9</v>
      </c>
      <c r="AD2709">
        <v>335244</v>
      </c>
      <c r="AE2709">
        <v>97</v>
      </c>
      <c r="AF2709">
        <v>36</v>
      </c>
      <c r="AG2709" t="s">
        <v>64</v>
      </c>
      <c r="AH2709" t="s">
        <v>42</v>
      </c>
      <c r="AI2709" t="s">
        <v>43</v>
      </c>
      <c r="AJ2709">
        <v>100</v>
      </c>
      <c r="AK2709">
        <v>512</v>
      </c>
      <c r="AL2709">
        <v>9.5399999999999999E-2</v>
      </c>
      <c r="AM2709">
        <v>0.91359999999999997</v>
      </c>
      <c r="AN2709">
        <v>0.9516</v>
      </c>
      <c r="AO2709">
        <f>Data[[#This Row],[labeller_confidence_score]]-Data[[#This Row],[cytodiffusion_classification_confidence]]</f>
        <v>3.8000000000000034E-2</v>
      </c>
    </row>
    <row r="2710" spans="1:41" x14ac:dyDescent="0.3">
      <c r="A2710" t="s">
        <v>2783</v>
      </c>
      <c r="B2710" t="s">
        <v>62</v>
      </c>
      <c r="C2710">
        <v>0</v>
      </c>
      <c r="D2710" t="s">
        <v>50</v>
      </c>
      <c r="E2710">
        <v>9.93</v>
      </c>
      <c r="F2710">
        <v>77.599999999999994</v>
      </c>
      <c r="G2710">
        <v>0.88400000000000001</v>
      </c>
      <c r="H2710">
        <v>0.124</v>
      </c>
      <c r="I2710">
        <f>Data[[#This Row],[nucleus_area_pct]]/Data[[#This Row],[cytoplasm_ratio]]</f>
        <v>625.80645161290317</v>
      </c>
      <c r="J2710">
        <v>0.84899999999999998</v>
      </c>
      <c r="K2710">
        <v>0.16400000000000001</v>
      </c>
      <c r="L2710">
        <v>0.54</v>
      </c>
      <c r="M2710">
        <v>1</v>
      </c>
      <c r="N2710">
        <v>0.90800000000000003</v>
      </c>
      <c r="O2710">
        <v>236</v>
      </c>
      <c r="P2710">
        <v>49</v>
      </c>
      <c r="Q2710">
        <v>200</v>
      </c>
      <c r="R2710">
        <v>154</v>
      </c>
      <c r="S2710">
        <v>191</v>
      </c>
      <c r="T2710">
        <f>(Data[[#This Row],[mean_r]]/256)*100</f>
        <v>78.125</v>
      </c>
      <c r="U2710">
        <f>(Data[[#This Row],[mean_g]]/256)*100</f>
        <v>60.15625</v>
      </c>
      <c r="V2710">
        <f>(Data[[#This Row],[mean_b]]/256)*100</f>
        <v>74.609375</v>
      </c>
      <c r="W2710">
        <v>0.64400000000000002</v>
      </c>
      <c r="X2710" t="s">
        <v>63</v>
      </c>
      <c r="Y2710" t="s">
        <v>45</v>
      </c>
      <c r="Z2710">
        <v>6013</v>
      </c>
      <c r="AA2710">
        <v>4.84</v>
      </c>
      <c r="AB2710">
        <v>16.7</v>
      </c>
      <c r="AC2710">
        <v>42.8</v>
      </c>
      <c r="AD2710">
        <v>270877</v>
      </c>
      <c r="AE2710">
        <v>74.8</v>
      </c>
      <c r="AF2710">
        <v>36.1</v>
      </c>
      <c r="AG2710" t="s">
        <v>64</v>
      </c>
      <c r="AH2710" t="s">
        <v>47</v>
      </c>
      <c r="AI2710" t="s">
        <v>56</v>
      </c>
      <c r="AJ2710">
        <v>100</v>
      </c>
      <c r="AK2710">
        <v>360</v>
      </c>
      <c r="AL2710">
        <v>3.4500000000000003E-2</v>
      </c>
      <c r="AM2710">
        <v>0.98440000000000005</v>
      </c>
      <c r="AN2710">
        <v>0.84930000000000005</v>
      </c>
      <c r="AO2710">
        <f>Data[[#This Row],[labeller_confidence_score]]-Data[[#This Row],[cytodiffusion_classification_confidence]]</f>
        <v>-0.1351</v>
      </c>
    </row>
    <row r="2711" spans="1:41" x14ac:dyDescent="0.3">
      <c r="A2711" t="s">
        <v>2784</v>
      </c>
      <c r="B2711" t="s">
        <v>54</v>
      </c>
      <c r="C2711">
        <v>0</v>
      </c>
      <c r="D2711" t="s">
        <v>54</v>
      </c>
      <c r="E2711">
        <v>7.58</v>
      </c>
      <c r="F2711">
        <v>0</v>
      </c>
      <c r="G2711">
        <v>0</v>
      </c>
      <c r="H2711">
        <v>1</v>
      </c>
      <c r="I2711">
        <f>Data[[#This Row],[nucleus_area_pct]]/Data[[#This Row],[cytoplasm_ratio]]</f>
        <v>0</v>
      </c>
      <c r="J2711">
        <v>0.91400000000000003</v>
      </c>
      <c r="K2711">
        <v>0.22</v>
      </c>
      <c r="L2711">
        <v>0.12</v>
      </c>
      <c r="M2711">
        <v>1</v>
      </c>
      <c r="N2711">
        <v>0.92300000000000004</v>
      </c>
      <c r="O2711">
        <v>178</v>
      </c>
      <c r="P2711">
        <v>39</v>
      </c>
      <c r="Q2711">
        <v>223</v>
      </c>
      <c r="R2711">
        <v>117</v>
      </c>
      <c r="S2711">
        <v>118</v>
      </c>
      <c r="T2711">
        <f>(Data[[#This Row],[mean_r]]/256)*100</f>
        <v>87.109375</v>
      </c>
      <c r="U2711">
        <f>(Data[[#This Row],[mean_g]]/256)*100</f>
        <v>45.703125</v>
      </c>
      <c r="V2711">
        <f>(Data[[#This Row],[mean_b]]/256)*100</f>
        <v>46.09375</v>
      </c>
      <c r="W2711">
        <v>0.502</v>
      </c>
      <c r="X2711" t="s">
        <v>51</v>
      </c>
      <c r="Y2711" t="s">
        <v>40</v>
      </c>
      <c r="Z2711">
        <v>5578</v>
      </c>
      <c r="AA2711">
        <v>4.22</v>
      </c>
      <c r="AB2711">
        <v>12.5</v>
      </c>
      <c r="AC2711">
        <v>43.5</v>
      </c>
      <c r="AD2711">
        <v>226559</v>
      </c>
      <c r="AE2711">
        <v>73.3</v>
      </c>
      <c r="AF2711">
        <v>34.9</v>
      </c>
      <c r="AG2711" t="s">
        <v>64</v>
      </c>
      <c r="AH2711" t="s">
        <v>42</v>
      </c>
      <c r="AI2711" t="s">
        <v>56</v>
      </c>
      <c r="AJ2711">
        <v>60</v>
      </c>
      <c r="AK2711">
        <v>360</v>
      </c>
      <c r="AL2711">
        <v>9.0999999999999998E-2</v>
      </c>
      <c r="AM2711">
        <v>0.96389999999999998</v>
      </c>
      <c r="AN2711">
        <v>0.93700000000000006</v>
      </c>
      <c r="AO2711">
        <f>Data[[#This Row],[labeller_confidence_score]]-Data[[#This Row],[cytodiffusion_classification_confidence]]</f>
        <v>-2.6899999999999924E-2</v>
      </c>
    </row>
    <row r="2712" spans="1:41" x14ac:dyDescent="0.3">
      <c r="A2712" t="s">
        <v>2785</v>
      </c>
      <c r="B2712" t="s">
        <v>49</v>
      </c>
      <c r="C2712">
        <v>0</v>
      </c>
      <c r="D2712" t="s">
        <v>50</v>
      </c>
      <c r="E2712">
        <v>10.54</v>
      </c>
      <c r="F2712">
        <v>43.7</v>
      </c>
      <c r="G2712">
        <v>0.51800000000000002</v>
      </c>
      <c r="H2712">
        <v>0.47399999999999998</v>
      </c>
      <c r="I2712">
        <f>Data[[#This Row],[nucleus_area_pct]]/Data[[#This Row],[cytoplasm_ratio]]</f>
        <v>92.194092827004226</v>
      </c>
      <c r="J2712">
        <v>0.73799999999999999</v>
      </c>
      <c r="K2712">
        <v>0.29599999999999999</v>
      </c>
      <c r="L2712">
        <v>2.93</v>
      </c>
      <c r="M2712">
        <v>4.2</v>
      </c>
      <c r="N2712">
        <v>0.75</v>
      </c>
      <c r="O2712">
        <v>387</v>
      </c>
      <c r="P2712">
        <v>81</v>
      </c>
      <c r="Q2712">
        <v>217</v>
      </c>
      <c r="R2712">
        <v>162</v>
      </c>
      <c r="S2712">
        <v>175</v>
      </c>
      <c r="T2712">
        <f>(Data[[#This Row],[mean_r]]/256)*100</f>
        <v>84.765625</v>
      </c>
      <c r="U2712">
        <f>(Data[[#This Row],[mean_g]]/256)*100</f>
        <v>63.28125</v>
      </c>
      <c r="V2712">
        <f>(Data[[#This Row],[mean_b]]/256)*100</f>
        <v>68.359375</v>
      </c>
      <c r="W2712">
        <v>0.65200000000000002</v>
      </c>
      <c r="X2712" t="s">
        <v>51</v>
      </c>
      <c r="Y2712" t="s">
        <v>40</v>
      </c>
      <c r="Z2712">
        <v>5655</v>
      </c>
      <c r="AA2712">
        <v>5.94</v>
      </c>
      <c r="AB2712">
        <v>12.7</v>
      </c>
      <c r="AC2712">
        <v>47.2</v>
      </c>
      <c r="AD2712">
        <v>303841</v>
      </c>
      <c r="AE2712">
        <v>97.5</v>
      </c>
      <c r="AF2712">
        <v>33.4</v>
      </c>
      <c r="AG2712" t="s">
        <v>46</v>
      </c>
      <c r="AH2712" t="s">
        <v>42</v>
      </c>
      <c r="AI2712" t="s">
        <v>56</v>
      </c>
      <c r="AJ2712">
        <v>60</v>
      </c>
      <c r="AK2712">
        <v>512</v>
      </c>
      <c r="AL2712">
        <v>6.4399999999999999E-2</v>
      </c>
      <c r="AM2712">
        <v>0.86119999999999997</v>
      </c>
      <c r="AN2712">
        <v>0.84460000000000002</v>
      </c>
      <c r="AO2712">
        <f>Data[[#This Row],[labeller_confidence_score]]-Data[[#This Row],[cytodiffusion_classification_confidence]]</f>
        <v>-1.6599999999999948E-2</v>
      </c>
    </row>
    <row r="2713" spans="1:41" x14ac:dyDescent="0.3">
      <c r="A2713" t="s">
        <v>2786</v>
      </c>
      <c r="B2713" t="s">
        <v>54</v>
      </c>
      <c r="C2713">
        <v>0</v>
      </c>
      <c r="D2713" t="s">
        <v>54</v>
      </c>
      <c r="E2713">
        <v>8.3000000000000007</v>
      </c>
      <c r="F2713">
        <v>0</v>
      </c>
      <c r="G2713">
        <v>0</v>
      </c>
      <c r="H2713">
        <v>1</v>
      </c>
      <c r="I2713">
        <f>Data[[#This Row],[nucleus_area_pct]]/Data[[#This Row],[cytoplasm_ratio]]</f>
        <v>0</v>
      </c>
      <c r="J2713">
        <v>0.88400000000000001</v>
      </c>
      <c r="K2713">
        <v>0.13500000000000001</v>
      </c>
      <c r="L2713">
        <v>0.3</v>
      </c>
      <c r="M2713">
        <v>1</v>
      </c>
      <c r="N2713">
        <v>0.95399999999999996</v>
      </c>
      <c r="O2713">
        <v>167</v>
      </c>
      <c r="P2713">
        <v>51</v>
      </c>
      <c r="Q2713">
        <v>229</v>
      </c>
      <c r="R2713">
        <v>135</v>
      </c>
      <c r="S2713">
        <v>137</v>
      </c>
      <c r="T2713">
        <f>(Data[[#This Row],[mean_r]]/256)*100</f>
        <v>89.453125</v>
      </c>
      <c r="U2713">
        <f>(Data[[#This Row],[mean_g]]/256)*100</f>
        <v>52.734375</v>
      </c>
      <c r="V2713">
        <f>(Data[[#This Row],[mean_b]]/256)*100</f>
        <v>53.515625</v>
      </c>
      <c r="W2713">
        <v>0.48599999999999999</v>
      </c>
      <c r="X2713" t="s">
        <v>51</v>
      </c>
      <c r="Y2713" t="s">
        <v>40</v>
      </c>
      <c r="Z2713">
        <v>9936</v>
      </c>
      <c r="AA2713">
        <v>4.3499999999999996</v>
      </c>
      <c r="AB2713">
        <v>11.4</v>
      </c>
      <c r="AC2713">
        <v>41.3</v>
      </c>
      <c r="AD2713">
        <v>324888</v>
      </c>
      <c r="AE2713">
        <v>93.6</v>
      </c>
      <c r="AF2713">
        <v>33.1</v>
      </c>
      <c r="AG2713" t="s">
        <v>46</v>
      </c>
      <c r="AH2713" t="s">
        <v>47</v>
      </c>
      <c r="AI2713" t="s">
        <v>52</v>
      </c>
      <c r="AJ2713">
        <v>60</v>
      </c>
      <c r="AK2713">
        <v>360</v>
      </c>
      <c r="AL2713">
        <v>3.7199999999999997E-2</v>
      </c>
      <c r="AM2713">
        <v>0.90280000000000005</v>
      </c>
      <c r="AN2713">
        <v>0.81769999999999998</v>
      </c>
      <c r="AO2713">
        <f>Data[[#This Row],[labeller_confidence_score]]-Data[[#This Row],[cytodiffusion_classification_confidence]]</f>
        <v>-8.5100000000000064E-2</v>
      </c>
    </row>
    <row r="2714" spans="1:41" x14ac:dyDescent="0.3">
      <c r="A2714" t="s">
        <v>2787</v>
      </c>
      <c r="B2714" t="s">
        <v>54</v>
      </c>
      <c r="C2714">
        <v>0</v>
      </c>
      <c r="D2714" t="s">
        <v>54</v>
      </c>
      <c r="E2714">
        <v>8</v>
      </c>
      <c r="F2714">
        <v>0</v>
      </c>
      <c r="G2714">
        <v>0</v>
      </c>
      <c r="H2714">
        <v>1</v>
      </c>
      <c r="I2714">
        <f>Data[[#This Row],[nucleus_area_pct]]/Data[[#This Row],[cytoplasm_ratio]]</f>
        <v>0</v>
      </c>
      <c r="J2714">
        <v>0.88400000000000001</v>
      </c>
      <c r="K2714">
        <v>0.17899999999999999</v>
      </c>
      <c r="L2714">
        <v>0.3</v>
      </c>
      <c r="M2714">
        <v>1</v>
      </c>
      <c r="N2714">
        <v>0.91800000000000004</v>
      </c>
      <c r="O2714">
        <v>194</v>
      </c>
      <c r="P2714">
        <v>47</v>
      </c>
      <c r="Q2714">
        <v>229</v>
      </c>
      <c r="R2714">
        <v>120</v>
      </c>
      <c r="S2714">
        <v>136</v>
      </c>
      <c r="T2714">
        <f>(Data[[#This Row],[mean_r]]/256)*100</f>
        <v>89.453125</v>
      </c>
      <c r="U2714">
        <f>(Data[[#This Row],[mean_g]]/256)*100</f>
        <v>46.875</v>
      </c>
      <c r="V2714">
        <f>(Data[[#This Row],[mean_b]]/256)*100</f>
        <v>53.125</v>
      </c>
      <c r="W2714">
        <v>0.52200000000000002</v>
      </c>
      <c r="X2714" t="s">
        <v>51</v>
      </c>
      <c r="Y2714" t="s">
        <v>45</v>
      </c>
      <c r="Z2714">
        <v>9926</v>
      </c>
      <c r="AA2714">
        <v>3.34</v>
      </c>
      <c r="AB2714">
        <v>12.5</v>
      </c>
      <c r="AC2714">
        <v>49.1</v>
      </c>
      <c r="AD2714">
        <v>252796</v>
      </c>
      <c r="AE2714">
        <v>92.2</v>
      </c>
      <c r="AF2714">
        <v>34.4</v>
      </c>
      <c r="AG2714" t="s">
        <v>41</v>
      </c>
      <c r="AH2714" t="s">
        <v>47</v>
      </c>
      <c r="AI2714" t="s">
        <v>56</v>
      </c>
      <c r="AJ2714">
        <v>60</v>
      </c>
      <c r="AK2714">
        <v>512</v>
      </c>
      <c r="AL2714">
        <v>2.3900000000000001E-2</v>
      </c>
      <c r="AM2714">
        <v>0.91239999999999999</v>
      </c>
      <c r="AN2714">
        <v>0.94610000000000005</v>
      </c>
      <c r="AO2714">
        <f>Data[[#This Row],[labeller_confidence_score]]-Data[[#This Row],[cytodiffusion_classification_confidence]]</f>
        <v>3.3700000000000063E-2</v>
      </c>
    </row>
    <row r="2715" spans="1:41" x14ac:dyDescent="0.3">
      <c r="A2715" t="s">
        <v>2788</v>
      </c>
      <c r="B2715" t="s">
        <v>87</v>
      </c>
      <c r="C2715">
        <v>0</v>
      </c>
      <c r="D2715" t="s">
        <v>50</v>
      </c>
      <c r="E2715">
        <v>11.74</v>
      </c>
      <c r="F2715">
        <v>53.6</v>
      </c>
      <c r="G2715">
        <v>0.55600000000000005</v>
      </c>
      <c r="H2715">
        <v>0.55800000000000005</v>
      </c>
      <c r="I2715">
        <f>Data[[#This Row],[nucleus_area_pct]]/Data[[#This Row],[cytoplasm_ratio]]</f>
        <v>96.057347670250891</v>
      </c>
      <c r="J2715">
        <v>0.76200000000000001</v>
      </c>
      <c r="K2715">
        <v>0.48899999999999999</v>
      </c>
      <c r="L2715">
        <v>4.75</v>
      </c>
      <c r="M2715">
        <v>2.5</v>
      </c>
      <c r="N2715">
        <v>0.83799999999999997</v>
      </c>
      <c r="O2715">
        <v>388</v>
      </c>
      <c r="P2715">
        <v>61</v>
      </c>
      <c r="Q2715">
        <v>233</v>
      </c>
      <c r="R2715">
        <v>154</v>
      </c>
      <c r="S2715">
        <v>144</v>
      </c>
      <c r="T2715">
        <f>(Data[[#This Row],[mean_r]]/256)*100</f>
        <v>91.015625</v>
      </c>
      <c r="U2715">
        <f>(Data[[#This Row],[mean_g]]/256)*100</f>
        <v>60.15625</v>
      </c>
      <c r="V2715">
        <f>(Data[[#This Row],[mean_b]]/256)*100</f>
        <v>56.25</v>
      </c>
      <c r="W2715">
        <v>0.65100000000000002</v>
      </c>
      <c r="X2715" t="s">
        <v>63</v>
      </c>
      <c r="Y2715" t="s">
        <v>45</v>
      </c>
      <c r="Z2715">
        <v>8008</v>
      </c>
      <c r="AA2715">
        <v>3.81</v>
      </c>
      <c r="AB2715">
        <v>13.5</v>
      </c>
      <c r="AC2715">
        <v>41.1</v>
      </c>
      <c r="AD2715">
        <v>252063</v>
      </c>
      <c r="AE2715">
        <v>101.3</v>
      </c>
      <c r="AF2715">
        <v>32.5</v>
      </c>
      <c r="AG2715" t="s">
        <v>64</v>
      </c>
      <c r="AH2715" t="s">
        <v>42</v>
      </c>
      <c r="AI2715" t="s">
        <v>43</v>
      </c>
      <c r="AJ2715">
        <v>100</v>
      </c>
      <c r="AK2715">
        <v>512</v>
      </c>
      <c r="AL2715">
        <v>0.12180000000000001</v>
      </c>
      <c r="AM2715">
        <v>0.81389999999999996</v>
      </c>
      <c r="AN2715">
        <v>0.84970000000000001</v>
      </c>
      <c r="AO2715">
        <f>Data[[#This Row],[labeller_confidence_score]]-Data[[#This Row],[cytodiffusion_classification_confidence]]</f>
        <v>3.5800000000000054E-2</v>
      </c>
    </row>
    <row r="2716" spans="1:41" x14ac:dyDescent="0.3">
      <c r="A2716" t="s">
        <v>2789</v>
      </c>
      <c r="B2716" t="s">
        <v>62</v>
      </c>
      <c r="C2716">
        <v>0</v>
      </c>
      <c r="D2716" t="s">
        <v>50</v>
      </c>
      <c r="E2716">
        <v>6.46</v>
      </c>
      <c r="F2716">
        <v>74.099999999999994</v>
      </c>
      <c r="G2716">
        <v>0.85</v>
      </c>
      <c r="H2716">
        <v>0.21</v>
      </c>
      <c r="I2716">
        <f>Data[[#This Row],[nucleus_area_pct]]/Data[[#This Row],[cytoplasm_ratio]]</f>
        <v>352.85714285714283</v>
      </c>
      <c r="J2716">
        <v>0.88700000000000001</v>
      </c>
      <c r="K2716">
        <v>0.29799999999999999</v>
      </c>
      <c r="L2716">
        <v>1</v>
      </c>
      <c r="M2716">
        <v>1.1000000000000001</v>
      </c>
      <c r="N2716">
        <v>0.97599999999999998</v>
      </c>
      <c r="O2716">
        <v>288</v>
      </c>
      <c r="P2716">
        <v>51</v>
      </c>
      <c r="Q2716">
        <v>194</v>
      </c>
      <c r="R2716">
        <v>144</v>
      </c>
      <c r="S2716">
        <v>168</v>
      </c>
      <c r="T2716">
        <f>(Data[[#This Row],[mean_r]]/256)*100</f>
        <v>75.78125</v>
      </c>
      <c r="U2716">
        <f>(Data[[#This Row],[mean_g]]/256)*100</f>
        <v>56.25</v>
      </c>
      <c r="V2716">
        <f>(Data[[#This Row],[mean_b]]/256)*100</f>
        <v>65.625</v>
      </c>
      <c r="W2716">
        <v>0.67300000000000004</v>
      </c>
      <c r="X2716" t="s">
        <v>39</v>
      </c>
      <c r="Y2716" t="s">
        <v>40</v>
      </c>
      <c r="Z2716">
        <v>8588</v>
      </c>
      <c r="AA2716">
        <v>4.6500000000000004</v>
      </c>
      <c r="AB2716">
        <v>11.1</v>
      </c>
      <c r="AC2716">
        <v>48.5</v>
      </c>
      <c r="AD2716">
        <v>171187</v>
      </c>
      <c r="AE2716">
        <v>93.3</v>
      </c>
      <c r="AF2716">
        <v>33.6</v>
      </c>
      <c r="AG2716" t="s">
        <v>46</v>
      </c>
      <c r="AH2716" t="s">
        <v>47</v>
      </c>
      <c r="AI2716" t="s">
        <v>56</v>
      </c>
      <c r="AJ2716">
        <v>100</v>
      </c>
      <c r="AK2716">
        <v>512</v>
      </c>
      <c r="AL2716">
        <v>0.105</v>
      </c>
      <c r="AM2716">
        <v>0.83660000000000001</v>
      </c>
      <c r="AN2716">
        <v>0.86299999999999999</v>
      </c>
      <c r="AO2716">
        <f>Data[[#This Row],[labeller_confidence_score]]-Data[[#This Row],[cytodiffusion_classification_confidence]]</f>
        <v>2.6399999999999979E-2</v>
      </c>
    </row>
    <row r="2717" spans="1:41" x14ac:dyDescent="0.3">
      <c r="A2717" t="s">
        <v>2790</v>
      </c>
      <c r="B2717" t="s">
        <v>81</v>
      </c>
      <c r="C2717">
        <v>1</v>
      </c>
      <c r="D2717" t="s">
        <v>82</v>
      </c>
      <c r="E2717">
        <v>13.95</v>
      </c>
      <c r="F2717">
        <v>86.1</v>
      </c>
      <c r="G2717">
        <v>0.32</v>
      </c>
      <c r="H2717">
        <v>0.245</v>
      </c>
      <c r="I2717">
        <f>Data[[#This Row],[nucleus_area_pct]]/Data[[#This Row],[cytoplasm_ratio]]</f>
        <v>351.42857142857139</v>
      </c>
      <c r="J2717">
        <v>0.86199999999999999</v>
      </c>
      <c r="K2717">
        <v>0.30399999999999999</v>
      </c>
      <c r="L2717">
        <v>0.63</v>
      </c>
      <c r="M2717">
        <v>1.2</v>
      </c>
      <c r="N2717">
        <v>0.85699999999999998</v>
      </c>
      <c r="O2717">
        <v>686</v>
      </c>
      <c r="P2717">
        <v>111</v>
      </c>
      <c r="Q2717">
        <v>203</v>
      </c>
      <c r="R2717">
        <v>135</v>
      </c>
      <c r="S2717">
        <v>201</v>
      </c>
      <c r="T2717">
        <f>(Data[[#This Row],[mean_r]]/256)*100</f>
        <v>79.296875</v>
      </c>
      <c r="U2717">
        <f>(Data[[#This Row],[mean_g]]/256)*100</f>
        <v>52.734375</v>
      </c>
      <c r="V2717">
        <f>(Data[[#This Row],[mean_b]]/256)*100</f>
        <v>78.515625</v>
      </c>
      <c r="W2717">
        <v>0.66300000000000003</v>
      </c>
      <c r="X2717" t="s">
        <v>51</v>
      </c>
      <c r="Y2717" t="s">
        <v>45</v>
      </c>
      <c r="Z2717">
        <v>5554</v>
      </c>
      <c r="AA2717">
        <v>5.13</v>
      </c>
      <c r="AB2717">
        <v>12.8</v>
      </c>
      <c r="AC2717">
        <v>34.200000000000003</v>
      </c>
      <c r="AD2717">
        <v>126690</v>
      </c>
      <c r="AE2717">
        <v>83.5</v>
      </c>
      <c r="AF2717">
        <v>32.4</v>
      </c>
      <c r="AG2717" t="s">
        <v>46</v>
      </c>
      <c r="AH2717" t="s">
        <v>42</v>
      </c>
      <c r="AI2717" t="s">
        <v>56</v>
      </c>
      <c r="AJ2717">
        <v>100</v>
      </c>
      <c r="AK2717">
        <v>224</v>
      </c>
      <c r="AL2717">
        <v>0.83009999999999995</v>
      </c>
      <c r="AM2717">
        <v>0.69879999999999998</v>
      </c>
      <c r="AN2717">
        <v>0.60640000000000005</v>
      </c>
      <c r="AO2717">
        <f>Data[[#This Row],[labeller_confidence_score]]-Data[[#This Row],[cytodiffusion_classification_confidence]]</f>
        <v>-9.2399999999999927E-2</v>
      </c>
    </row>
    <row r="2718" spans="1:41" x14ac:dyDescent="0.3">
      <c r="A2718" t="s">
        <v>2791</v>
      </c>
      <c r="B2718" t="s">
        <v>62</v>
      </c>
      <c r="C2718">
        <v>0</v>
      </c>
      <c r="D2718" t="s">
        <v>50</v>
      </c>
      <c r="E2718">
        <v>9.48</v>
      </c>
      <c r="F2718">
        <v>87.4</v>
      </c>
      <c r="G2718">
        <v>0.86099999999999999</v>
      </c>
      <c r="H2718">
        <v>0.22</v>
      </c>
      <c r="I2718">
        <f>Data[[#This Row],[nucleus_area_pct]]/Data[[#This Row],[cytoplasm_ratio]]</f>
        <v>397.27272727272731</v>
      </c>
      <c r="J2718">
        <v>0.86499999999999999</v>
      </c>
      <c r="K2718">
        <v>0.247</v>
      </c>
      <c r="L2718">
        <v>1.53</v>
      </c>
      <c r="M2718">
        <v>1.1000000000000001</v>
      </c>
      <c r="N2718">
        <v>0.91700000000000004</v>
      </c>
      <c r="O2718">
        <v>273</v>
      </c>
      <c r="P2718">
        <v>61</v>
      </c>
      <c r="Q2718">
        <v>193</v>
      </c>
      <c r="R2718">
        <v>160</v>
      </c>
      <c r="S2718">
        <v>186</v>
      </c>
      <c r="T2718">
        <f>(Data[[#This Row],[mean_r]]/256)*100</f>
        <v>75.390625</v>
      </c>
      <c r="U2718">
        <f>(Data[[#This Row],[mean_g]]/256)*100</f>
        <v>62.5</v>
      </c>
      <c r="V2718">
        <f>(Data[[#This Row],[mean_b]]/256)*100</f>
        <v>72.65625</v>
      </c>
      <c r="W2718">
        <v>0.69899999999999995</v>
      </c>
      <c r="X2718" t="s">
        <v>63</v>
      </c>
      <c r="Y2718" t="s">
        <v>40</v>
      </c>
      <c r="Z2718">
        <v>4430</v>
      </c>
      <c r="AA2718">
        <v>5.07</v>
      </c>
      <c r="AB2718">
        <v>11.2</v>
      </c>
      <c r="AC2718">
        <v>41.2</v>
      </c>
      <c r="AD2718">
        <v>317333</v>
      </c>
      <c r="AE2718">
        <v>84.4</v>
      </c>
      <c r="AF2718">
        <v>34.5</v>
      </c>
      <c r="AG2718" t="s">
        <v>64</v>
      </c>
      <c r="AH2718" t="s">
        <v>42</v>
      </c>
      <c r="AI2718" t="s">
        <v>56</v>
      </c>
      <c r="AJ2718">
        <v>100</v>
      </c>
      <c r="AK2718">
        <v>256</v>
      </c>
      <c r="AL2718">
        <v>8.9399999999999993E-2</v>
      </c>
      <c r="AM2718">
        <v>1</v>
      </c>
      <c r="AN2718">
        <v>0.85950000000000004</v>
      </c>
      <c r="AO2718">
        <f>Data[[#This Row],[labeller_confidence_score]]-Data[[#This Row],[cytodiffusion_classification_confidence]]</f>
        <v>-0.14049999999999996</v>
      </c>
    </row>
    <row r="2719" spans="1:41" x14ac:dyDescent="0.3">
      <c r="A2719" t="s">
        <v>2792</v>
      </c>
      <c r="B2719" t="s">
        <v>180</v>
      </c>
      <c r="C2719">
        <v>1</v>
      </c>
      <c r="D2719" t="s">
        <v>181</v>
      </c>
      <c r="E2719">
        <v>7.83</v>
      </c>
      <c r="F2719">
        <v>0</v>
      </c>
      <c r="G2719">
        <v>0</v>
      </c>
      <c r="H2719">
        <v>1</v>
      </c>
      <c r="I2719">
        <f>Data[[#This Row],[nucleus_area_pct]]/Data[[#This Row],[cytoplasm_ratio]]</f>
        <v>0</v>
      </c>
      <c r="J2719">
        <v>0.372</v>
      </c>
      <c r="K2719">
        <v>0.871</v>
      </c>
      <c r="L2719">
        <v>0.33</v>
      </c>
      <c r="M2719">
        <v>1</v>
      </c>
      <c r="N2719">
        <v>0.747</v>
      </c>
      <c r="O2719">
        <v>161</v>
      </c>
      <c r="P2719">
        <v>63</v>
      </c>
      <c r="Q2719">
        <v>234</v>
      </c>
      <c r="R2719">
        <v>131</v>
      </c>
      <c r="S2719">
        <v>126</v>
      </c>
      <c r="T2719">
        <f>(Data[[#This Row],[mean_r]]/256)*100</f>
        <v>91.40625</v>
      </c>
      <c r="U2719">
        <f>(Data[[#This Row],[mean_g]]/256)*100</f>
        <v>51.171875</v>
      </c>
      <c r="V2719">
        <f>(Data[[#This Row],[mean_b]]/256)*100</f>
        <v>49.21875</v>
      </c>
      <c r="W2719">
        <v>0.58199999999999996</v>
      </c>
      <c r="X2719" t="s">
        <v>39</v>
      </c>
      <c r="Y2719" t="s">
        <v>45</v>
      </c>
      <c r="Z2719">
        <v>7719</v>
      </c>
      <c r="AA2719">
        <v>5.2</v>
      </c>
      <c r="AB2719">
        <v>15.3</v>
      </c>
      <c r="AC2719">
        <v>37.4</v>
      </c>
      <c r="AD2719">
        <v>215152</v>
      </c>
      <c r="AE2719">
        <v>80</v>
      </c>
      <c r="AF2719">
        <v>35.1</v>
      </c>
      <c r="AG2719" t="s">
        <v>46</v>
      </c>
      <c r="AH2719" t="s">
        <v>68</v>
      </c>
      <c r="AI2719" t="s">
        <v>43</v>
      </c>
      <c r="AJ2719">
        <v>100</v>
      </c>
      <c r="AK2719">
        <v>360</v>
      </c>
      <c r="AL2719">
        <v>0.84130000000000005</v>
      </c>
      <c r="AM2719">
        <v>0.74590000000000001</v>
      </c>
      <c r="AN2719">
        <v>1</v>
      </c>
      <c r="AO2719">
        <f>Data[[#This Row],[labeller_confidence_score]]-Data[[#This Row],[cytodiffusion_classification_confidence]]</f>
        <v>0.25409999999999999</v>
      </c>
    </row>
    <row r="2720" spans="1:41" x14ac:dyDescent="0.3">
      <c r="A2720" t="s">
        <v>2793</v>
      </c>
      <c r="B2720" t="s">
        <v>37</v>
      </c>
      <c r="C2720">
        <v>1</v>
      </c>
      <c r="D2720" t="s">
        <v>38</v>
      </c>
      <c r="E2720">
        <v>13.77</v>
      </c>
      <c r="F2720">
        <v>61.6</v>
      </c>
      <c r="G2720">
        <v>0.499</v>
      </c>
      <c r="H2720">
        <v>0.33500000000000002</v>
      </c>
      <c r="I2720">
        <f>Data[[#This Row],[nucleus_area_pct]]/Data[[#This Row],[cytoplasm_ratio]]</f>
        <v>183.88059701492537</v>
      </c>
      <c r="J2720">
        <v>0.76100000000000001</v>
      </c>
      <c r="K2720">
        <v>0.47199999999999998</v>
      </c>
      <c r="L2720">
        <v>1.99</v>
      </c>
      <c r="M2720">
        <v>7</v>
      </c>
      <c r="N2720">
        <v>0.755</v>
      </c>
      <c r="O2720">
        <v>509</v>
      </c>
      <c r="P2720">
        <v>93</v>
      </c>
      <c r="Q2720">
        <v>204</v>
      </c>
      <c r="R2720">
        <v>170</v>
      </c>
      <c r="S2720">
        <v>164</v>
      </c>
      <c r="T2720">
        <f>(Data[[#This Row],[mean_r]]/256)*100</f>
        <v>79.6875</v>
      </c>
      <c r="U2720">
        <f>(Data[[#This Row],[mean_g]]/256)*100</f>
        <v>66.40625</v>
      </c>
      <c r="V2720">
        <f>(Data[[#This Row],[mean_b]]/256)*100</f>
        <v>64.0625</v>
      </c>
      <c r="W2720">
        <v>0.46700000000000003</v>
      </c>
      <c r="X2720" t="s">
        <v>51</v>
      </c>
      <c r="Y2720" t="s">
        <v>40</v>
      </c>
      <c r="Z2720">
        <v>8689</v>
      </c>
      <c r="AA2720">
        <v>4.91</v>
      </c>
      <c r="AB2720">
        <v>12.9</v>
      </c>
      <c r="AC2720">
        <v>41.3</v>
      </c>
      <c r="AD2720">
        <v>399379</v>
      </c>
      <c r="AE2720">
        <v>87.3</v>
      </c>
      <c r="AF2720">
        <v>32.799999999999997</v>
      </c>
      <c r="AG2720" t="s">
        <v>46</v>
      </c>
      <c r="AH2720" t="s">
        <v>47</v>
      </c>
      <c r="AI2720" t="s">
        <v>43</v>
      </c>
      <c r="AJ2720">
        <v>60</v>
      </c>
      <c r="AK2720">
        <v>256</v>
      </c>
      <c r="AL2720">
        <v>0.77849999999999997</v>
      </c>
      <c r="AM2720">
        <v>0.86519999999999997</v>
      </c>
      <c r="AN2720">
        <v>0.73570000000000002</v>
      </c>
      <c r="AO2720">
        <f>Data[[#This Row],[labeller_confidence_score]]-Data[[#This Row],[cytodiffusion_classification_confidence]]</f>
        <v>-0.12949999999999995</v>
      </c>
    </row>
    <row r="2721" spans="1:41" x14ac:dyDescent="0.3">
      <c r="A2721" t="s">
        <v>2794</v>
      </c>
      <c r="B2721" t="s">
        <v>87</v>
      </c>
      <c r="C2721">
        <v>0</v>
      </c>
      <c r="D2721" t="s">
        <v>50</v>
      </c>
      <c r="E2721">
        <v>13.82</v>
      </c>
      <c r="F2721">
        <v>53</v>
      </c>
      <c r="G2721">
        <v>0.59099999999999997</v>
      </c>
      <c r="H2721">
        <v>0.55700000000000005</v>
      </c>
      <c r="I2721">
        <f>Data[[#This Row],[nucleus_area_pct]]/Data[[#This Row],[cytoplasm_ratio]]</f>
        <v>95.152603231597837</v>
      </c>
      <c r="J2721">
        <v>0.82399999999999995</v>
      </c>
      <c r="K2721">
        <v>0.34399999999999997</v>
      </c>
      <c r="L2721">
        <v>5.27</v>
      </c>
      <c r="M2721">
        <v>2.4</v>
      </c>
      <c r="N2721">
        <v>0.746</v>
      </c>
      <c r="O2721">
        <v>424</v>
      </c>
      <c r="P2721">
        <v>66</v>
      </c>
      <c r="Q2721">
        <v>244</v>
      </c>
      <c r="R2721">
        <v>142</v>
      </c>
      <c r="S2721">
        <v>117</v>
      </c>
      <c r="T2721">
        <f>(Data[[#This Row],[mean_r]]/256)*100</f>
        <v>95.3125</v>
      </c>
      <c r="U2721">
        <f>(Data[[#This Row],[mean_g]]/256)*100</f>
        <v>55.46875</v>
      </c>
      <c r="V2721">
        <f>(Data[[#This Row],[mean_b]]/256)*100</f>
        <v>45.703125</v>
      </c>
      <c r="W2721">
        <v>0.58099999999999996</v>
      </c>
      <c r="X2721" t="s">
        <v>51</v>
      </c>
      <c r="Y2721" t="s">
        <v>40</v>
      </c>
      <c r="Z2721">
        <v>6047</v>
      </c>
      <c r="AA2721">
        <v>5.0599999999999996</v>
      </c>
      <c r="AB2721">
        <v>11.9</v>
      </c>
      <c r="AC2721">
        <v>43.6</v>
      </c>
      <c r="AD2721">
        <v>196395</v>
      </c>
      <c r="AE2721">
        <v>93.9</v>
      </c>
      <c r="AF2721">
        <v>32.1</v>
      </c>
      <c r="AG2721" t="s">
        <v>46</v>
      </c>
      <c r="AH2721" t="s">
        <v>42</v>
      </c>
      <c r="AI2721" t="s">
        <v>43</v>
      </c>
      <c r="AJ2721">
        <v>60</v>
      </c>
      <c r="AK2721">
        <v>512</v>
      </c>
      <c r="AL2721">
        <v>7.1599999999999997E-2</v>
      </c>
      <c r="AM2721">
        <v>0.89880000000000004</v>
      </c>
      <c r="AN2721">
        <v>0.87019999999999997</v>
      </c>
      <c r="AO2721">
        <f>Data[[#This Row],[labeller_confidence_score]]-Data[[#This Row],[cytodiffusion_classification_confidence]]</f>
        <v>-2.860000000000007E-2</v>
      </c>
    </row>
    <row r="2722" spans="1:41" x14ac:dyDescent="0.3">
      <c r="A2722" t="s">
        <v>2795</v>
      </c>
      <c r="B2722" t="s">
        <v>62</v>
      </c>
      <c r="C2722">
        <v>0</v>
      </c>
      <c r="D2722" t="s">
        <v>50</v>
      </c>
      <c r="E2722">
        <v>8.6300000000000008</v>
      </c>
      <c r="F2722">
        <v>75.900000000000006</v>
      </c>
      <c r="G2722">
        <v>0.89300000000000002</v>
      </c>
      <c r="H2722">
        <v>0.215</v>
      </c>
      <c r="I2722">
        <f>Data[[#This Row],[nucleus_area_pct]]/Data[[#This Row],[cytoplasm_ratio]]</f>
        <v>353.02325581395354</v>
      </c>
      <c r="J2722">
        <v>0.85499999999999998</v>
      </c>
      <c r="K2722">
        <v>0.22700000000000001</v>
      </c>
      <c r="L2722">
        <v>1.25</v>
      </c>
      <c r="M2722">
        <v>1</v>
      </c>
      <c r="N2722">
        <v>0.93899999999999995</v>
      </c>
      <c r="O2722">
        <v>296</v>
      </c>
      <c r="P2722">
        <v>69</v>
      </c>
      <c r="Q2722">
        <v>197</v>
      </c>
      <c r="R2722">
        <v>171</v>
      </c>
      <c r="S2722">
        <v>194</v>
      </c>
      <c r="T2722">
        <f>(Data[[#This Row],[mean_r]]/256)*100</f>
        <v>76.953125</v>
      </c>
      <c r="U2722">
        <f>(Data[[#This Row],[mean_g]]/256)*100</f>
        <v>66.796875</v>
      </c>
      <c r="V2722">
        <f>(Data[[#This Row],[mean_b]]/256)*100</f>
        <v>75.78125</v>
      </c>
      <c r="W2722">
        <v>0.72799999999999998</v>
      </c>
      <c r="X2722" t="s">
        <v>51</v>
      </c>
      <c r="Y2722" t="s">
        <v>40</v>
      </c>
      <c r="Z2722">
        <v>7702</v>
      </c>
      <c r="AA2722">
        <v>2.73</v>
      </c>
      <c r="AB2722">
        <v>12</v>
      </c>
      <c r="AC2722">
        <v>49.4</v>
      </c>
      <c r="AD2722">
        <v>218003</v>
      </c>
      <c r="AE2722">
        <v>89.1</v>
      </c>
      <c r="AF2722">
        <v>33.6</v>
      </c>
      <c r="AG2722" t="s">
        <v>64</v>
      </c>
      <c r="AH2722" t="s">
        <v>42</v>
      </c>
      <c r="AI2722" t="s">
        <v>43</v>
      </c>
      <c r="AJ2722">
        <v>100</v>
      </c>
      <c r="AK2722">
        <v>512</v>
      </c>
      <c r="AL2722">
        <v>6.1600000000000002E-2</v>
      </c>
      <c r="AM2722">
        <v>0.91700000000000004</v>
      </c>
      <c r="AN2722">
        <v>0.85309999999999997</v>
      </c>
      <c r="AO2722">
        <f>Data[[#This Row],[labeller_confidence_score]]-Data[[#This Row],[cytodiffusion_classification_confidence]]</f>
        <v>-6.3900000000000068E-2</v>
      </c>
    </row>
    <row r="2723" spans="1:41" x14ac:dyDescent="0.3">
      <c r="A2723" t="s">
        <v>2796</v>
      </c>
      <c r="B2723" t="s">
        <v>60</v>
      </c>
      <c r="C2723">
        <v>0</v>
      </c>
      <c r="D2723" t="s">
        <v>50</v>
      </c>
      <c r="E2723">
        <v>14.74</v>
      </c>
      <c r="F2723">
        <v>49.7</v>
      </c>
      <c r="G2723">
        <v>0.39200000000000002</v>
      </c>
      <c r="H2723">
        <v>0.316</v>
      </c>
      <c r="I2723">
        <f>Data[[#This Row],[nucleus_area_pct]]/Data[[#This Row],[cytoplasm_ratio]]</f>
        <v>157.27848101265823</v>
      </c>
      <c r="J2723">
        <v>0.70199999999999996</v>
      </c>
      <c r="K2723">
        <v>0.51800000000000002</v>
      </c>
      <c r="L2723">
        <v>2.2999999999999998</v>
      </c>
      <c r="M2723">
        <v>1</v>
      </c>
      <c r="N2723">
        <v>0.68600000000000005</v>
      </c>
      <c r="O2723">
        <v>549</v>
      </c>
      <c r="P2723">
        <v>107</v>
      </c>
      <c r="Q2723">
        <v>243</v>
      </c>
      <c r="R2723">
        <v>143</v>
      </c>
      <c r="S2723">
        <v>195</v>
      </c>
      <c r="T2723">
        <f>(Data[[#This Row],[mean_r]]/256)*100</f>
        <v>94.921875</v>
      </c>
      <c r="U2723">
        <f>(Data[[#This Row],[mean_g]]/256)*100</f>
        <v>55.859375</v>
      </c>
      <c r="V2723">
        <f>(Data[[#This Row],[mean_b]]/256)*100</f>
        <v>76.171875</v>
      </c>
      <c r="W2723">
        <v>0.58599999999999997</v>
      </c>
      <c r="X2723" t="s">
        <v>51</v>
      </c>
      <c r="Y2723" t="s">
        <v>45</v>
      </c>
      <c r="Z2723">
        <v>8390</v>
      </c>
      <c r="AA2723">
        <v>3.99</v>
      </c>
      <c r="AB2723">
        <v>8.4</v>
      </c>
      <c r="AC2723">
        <v>39.1</v>
      </c>
      <c r="AD2723">
        <v>118788</v>
      </c>
      <c r="AE2723">
        <v>85.1</v>
      </c>
      <c r="AF2723">
        <v>31</v>
      </c>
      <c r="AG2723" t="s">
        <v>64</v>
      </c>
      <c r="AH2723" t="s">
        <v>47</v>
      </c>
      <c r="AI2723" t="s">
        <v>43</v>
      </c>
      <c r="AJ2723">
        <v>100</v>
      </c>
      <c r="AK2723">
        <v>512</v>
      </c>
      <c r="AL2723">
        <v>0</v>
      </c>
      <c r="AM2723">
        <v>0.89839999999999998</v>
      </c>
      <c r="AN2723">
        <v>0.84309999999999996</v>
      </c>
      <c r="AO2723">
        <f>Data[[#This Row],[labeller_confidence_score]]-Data[[#This Row],[cytodiffusion_classification_confidence]]</f>
        <v>-5.5300000000000016E-2</v>
      </c>
    </row>
    <row r="2724" spans="1:41" x14ac:dyDescent="0.3">
      <c r="A2724" t="s">
        <v>2797</v>
      </c>
      <c r="B2724" t="s">
        <v>49</v>
      </c>
      <c r="C2724">
        <v>0</v>
      </c>
      <c r="D2724" t="s">
        <v>50</v>
      </c>
      <c r="E2724">
        <v>11.91</v>
      </c>
      <c r="F2724">
        <v>52.4</v>
      </c>
      <c r="G2724">
        <v>0.51200000000000001</v>
      </c>
      <c r="H2724">
        <v>0.45200000000000001</v>
      </c>
      <c r="I2724">
        <f>Data[[#This Row],[nucleus_area_pct]]/Data[[#This Row],[cytoplasm_ratio]]</f>
        <v>115.92920353982301</v>
      </c>
      <c r="J2724">
        <v>0.78700000000000003</v>
      </c>
      <c r="K2724">
        <v>0.34300000000000003</v>
      </c>
      <c r="L2724">
        <v>3.06</v>
      </c>
      <c r="M2724">
        <v>4.3</v>
      </c>
      <c r="N2724">
        <v>0.88900000000000001</v>
      </c>
      <c r="O2724">
        <v>432</v>
      </c>
      <c r="P2724">
        <v>61</v>
      </c>
      <c r="Q2724">
        <v>218</v>
      </c>
      <c r="R2724">
        <v>183</v>
      </c>
      <c r="S2724">
        <v>205</v>
      </c>
      <c r="T2724">
        <f>(Data[[#This Row],[mean_r]]/256)*100</f>
        <v>85.15625</v>
      </c>
      <c r="U2724">
        <f>(Data[[#This Row],[mean_g]]/256)*100</f>
        <v>71.484375</v>
      </c>
      <c r="V2724">
        <f>(Data[[#This Row],[mean_b]]/256)*100</f>
        <v>80.078125</v>
      </c>
      <c r="W2724">
        <v>0.70099999999999996</v>
      </c>
      <c r="X2724" t="s">
        <v>39</v>
      </c>
      <c r="Y2724" t="s">
        <v>40</v>
      </c>
      <c r="Z2724">
        <v>10556</v>
      </c>
      <c r="AA2724">
        <v>3.94</v>
      </c>
      <c r="AB2724">
        <v>13.8</v>
      </c>
      <c r="AC2724">
        <v>40.700000000000003</v>
      </c>
      <c r="AD2724">
        <v>102145</v>
      </c>
      <c r="AE2724">
        <v>77.7</v>
      </c>
      <c r="AF2724">
        <v>34.200000000000003</v>
      </c>
      <c r="AG2724" t="s">
        <v>64</v>
      </c>
      <c r="AH2724" t="s">
        <v>47</v>
      </c>
      <c r="AI2724" t="s">
        <v>56</v>
      </c>
      <c r="AJ2724">
        <v>100</v>
      </c>
      <c r="AK2724">
        <v>512</v>
      </c>
      <c r="AL2724">
        <v>9.2499999999999999E-2</v>
      </c>
      <c r="AM2724">
        <v>0.874</v>
      </c>
      <c r="AN2724">
        <v>0.83450000000000002</v>
      </c>
      <c r="AO2724">
        <f>Data[[#This Row],[labeller_confidence_score]]-Data[[#This Row],[cytodiffusion_classification_confidence]]</f>
        <v>-3.949999999999998E-2</v>
      </c>
    </row>
    <row r="2725" spans="1:41" x14ac:dyDescent="0.3">
      <c r="A2725" t="s">
        <v>2798</v>
      </c>
      <c r="B2725" t="s">
        <v>62</v>
      </c>
      <c r="C2725">
        <v>0</v>
      </c>
      <c r="D2725" t="s">
        <v>50</v>
      </c>
      <c r="E2725">
        <v>9.4700000000000006</v>
      </c>
      <c r="F2725">
        <v>79.900000000000006</v>
      </c>
      <c r="G2725">
        <v>0.871</v>
      </c>
      <c r="H2725">
        <v>0.222</v>
      </c>
      <c r="I2725">
        <f>Data[[#This Row],[nucleus_area_pct]]/Data[[#This Row],[cytoplasm_ratio]]</f>
        <v>359.90990990990991</v>
      </c>
      <c r="J2725">
        <v>1</v>
      </c>
      <c r="K2725">
        <v>0.24</v>
      </c>
      <c r="L2725">
        <v>1.47</v>
      </c>
      <c r="M2725">
        <v>1.1000000000000001</v>
      </c>
      <c r="N2725">
        <v>0.82799999999999996</v>
      </c>
      <c r="O2725">
        <v>250</v>
      </c>
      <c r="P2725">
        <v>54</v>
      </c>
      <c r="Q2725">
        <v>182</v>
      </c>
      <c r="R2725">
        <v>150</v>
      </c>
      <c r="S2725">
        <v>178</v>
      </c>
      <c r="T2725">
        <f>(Data[[#This Row],[mean_r]]/256)*100</f>
        <v>71.09375</v>
      </c>
      <c r="U2725">
        <f>(Data[[#This Row],[mean_g]]/256)*100</f>
        <v>58.59375</v>
      </c>
      <c r="V2725">
        <f>(Data[[#This Row],[mean_b]]/256)*100</f>
        <v>69.53125</v>
      </c>
      <c r="W2725">
        <v>0.65300000000000002</v>
      </c>
      <c r="X2725" t="s">
        <v>51</v>
      </c>
      <c r="Y2725" t="s">
        <v>45</v>
      </c>
      <c r="Z2725">
        <v>7603</v>
      </c>
      <c r="AA2725">
        <v>5.34</v>
      </c>
      <c r="AB2725">
        <v>9.6</v>
      </c>
      <c r="AC2725">
        <v>31.6</v>
      </c>
      <c r="AD2725">
        <v>263104</v>
      </c>
      <c r="AE2725">
        <v>97</v>
      </c>
      <c r="AF2725">
        <v>34.299999999999997</v>
      </c>
      <c r="AG2725" t="s">
        <v>46</v>
      </c>
      <c r="AH2725" t="s">
        <v>42</v>
      </c>
      <c r="AI2725" t="s">
        <v>56</v>
      </c>
      <c r="AJ2725">
        <v>60</v>
      </c>
      <c r="AK2725">
        <v>512</v>
      </c>
      <c r="AL2725">
        <v>7.5899999999999995E-2</v>
      </c>
      <c r="AM2725">
        <v>0.89559999999999995</v>
      </c>
      <c r="AN2725">
        <v>0.91200000000000003</v>
      </c>
      <c r="AO2725">
        <f>Data[[#This Row],[labeller_confidence_score]]-Data[[#This Row],[cytodiffusion_classification_confidence]]</f>
        <v>1.6400000000000081E-2</v>
      </c>
    </row>
    <row r="2726" spans="1:41" x14ac:dyDescent="0.3">
      <c r="A2726" t="s">
        <v>2799</v>
      </c>
      <c r="B2726" t="s">
        <v>49</v>
      </c>
      <c r="C2726">
        <v>0</v>
      </c>
      <c r="D2726" t="s">
        <v>50</v>
      </c>
      <c r="E2726">
        <v>11.2</v>
      </c>
      <c r="F2726">
        <v>54.2</v>
      </c>
      <c r="G2726">
        <v>0.52500000000000002</v>
      </c>
      <c r="H2726">
        <v>0.54400000000000004</v>
      </c>
      <c r="I2726">
        <f>Data[[#This Row],[nucleus_area_pct]]/Data[[#This Row],[cytoplasm_ratio]]</f>
        <v>99.632352941176464</v>
      </c>
      <c r="J2726">
        <v>0.71899999999999997</v>
      </c>
      <c r="K2726">
        <v>0.47399999999999998</v>
      </c>
      <c r="L2726">
        <v>3.26</v>
      </c>
      <c r="M2726">
        <v>4.2</v>
      </c>
      <c r="N2726">
        <v>0.89900000000000002</v>
      </c>
      <c r="O2726">
        <v>424</v>
      </c>
      <c r="P2726">
        <v>69</v>
      </c>
      <c r="Q2726">
        <v>210</v>
      </c>
      <c r="R2726">
        <v>158</v>
      </c>
      <c r="S2726">
        <v>160</v>
      </c>
      <c r="T2726">
        <f>(Data[[#This Row],[mean_r]]/256)*100</f>
        <v>82.03125</v>
      </c>
      <c r="U2726">
        <f>(Data[[#This Row],[mean_g]]/256)*100</f>
        <v>61.71875</v>
      </c>
      <c r="V2726">
        <f>(Data[[#This Row],[mean_b]]/256)*100</f>
        <v>62.5</v>
      </c>
      <c r="W2726">
        <v>0.75900000000000001</v>
      </c>
      <c r="X2726" t="s">
        <v>51</v>
      </c>
      <c r="Y2726" t="s">
        <v>40</v>
      </c>
      <c r="Z2726">
        <v>7614</v>
      </c>
      <c r="AA2726">
        <v>4.7699999999999996</v>
      </c>
      <c r="AB2726">
        <v>11.2</v>
      </c>
      <c r="AC2726">
        <v>29.9</v>
      </c>
      <c r="AD2726">
        <v>231488</v>
      </c>
      <c r="AE2726">
        <v>91.4</v>
      </c>
      <c r="AF2726">
        <v>34.5</v>
      </c>
      <c r="AG2726" t="s">
        <v>64</v>
      </c>
      <c r="AH2726" t="s">
        <v>42</v>
      </c>
      <c r="AI2726" t="s">
        <v>52</v>
      </c>
      <c r="AJ2726">
        <v>100</v>
      </c>
      <c r="AK2726">
        <v>224</v>
      </c>
      <c r="AL2726">
        <v>0.1938</v>
      </c>
      <c r="AM2726">
        <v>0.87580000000000002</v>
      </c>
      <c r="AN2726">
        <v>0.86570000000000003</v>
      </c>
      <c r="AO2726">
        <f>Data[[#This Row],[labeller_confidence_score]]-Data[[#This Row],[cytodiffusion_classification_confidence]]</f>
        <v>-1.0099999999999998E-2</v>
      </c>
    </row>
    <row r="2727" spans="1:41" x14ac:dyDescent="0.3">
      <c r="A2727" t="s">
        <v>2800</v>
      </c>
      <c r="B2727" t="s">
        <v>60</v>
      </c>
      <c r="C2727">
        <v>0</v>
      </c>
      <c r="D2727" t="s">
        <v>50</v>
      </c>
      <c r="E2727">
        <v>14.92</v>
      </c>
      <c r="F2727">
        <v>68.599999999999994</v>
      </c>
      <c r="G2727">
        <v>0.46400000000000002</v>
      </c>
      <c r="H2727">
        <v>0.39600000000000002</v>
      </c>
      <c r="I2727">
        <f>Data[[#This Row],[nucleus_area_pct]]/Data[[#This Row],[cytoplasm_ratio]]</f>
        <v>173.23232323232321</v>
      </c>
      <c r="J2727">
        <v>0.71099999999999997</v>
      </c>
      <c r="K2727">
        <v>0.46100000000000002</v>
      </c>
      <c r="L2727">
        <v>1.1100000000000001</v>
      </c>
      <c r="M2727">
        <v>1</v>
      </c>
      <c r="N2727">
        <v>0.66800000000000004</v>
      </c>
      <c r="O2727">
        <v>495</v>
      </c>
      <c r="P2727">
        <v>97</v>
      </c>
      <c r="Q2727">
        <v>233</v>
      </c>
      <c r="R2727">
        <v>127</v>
      </c>
      <c r="S2727">
        <v>158</v>
      </c>
      <c r="T2727">
        <f>(Data[[#This Row],[mean_r]]/256)*100</f>
        <v>91.015625</v>
      </c>
      <c r="U2727">
        <f>(Data[[#This Row],[mean_g]]/256)*100</f>
        <v>49.609375</v>
      </c>
      <c r="V2727">
        <f>(Data[[#This Row],[mean_b]]/256)*100</f>
        <v>61.71875</v>
      </c>
      <c r="W2727">
        <v>0.59599999999999997</v>
      </c>
      <c r="X2727" t="s">
        <v>39</v>
      </c>
      <c r="Y2727" t="s">
        <v>40</v>
      </c>
      <c r="Z2727">
        <v>6366</v>
      </c>
      <c r="AA2727">
        <v>5.07</v>
      </c>
      <c r="AB2727">
        <v>14.3</v>
      </c>
      <c r="AC2727">
        <v>43.8</v>
      </c>
      <c r="AD2727">
        <v>267312</v>
      </c>
      <c r="AE2727">
        <v>101.5</v>
      </c>
      <c r="AF2727">
        <v>32.299999999999997</v>
      </c>
      <c r="AG2727" t="s">
        <v>64</v>
      </c>
      <c r="AH2727" t="s">
        <v>47</v>
      </c>
      <c r="AI2727" t="s">
        <v>43</v>
      </c>
      <c r="AJ2727">
        <v>100</v>
      </c>
      <c r="AK2727">
        <v>512</v>
      </c>
      <c r="AL2727">
        <v>0.1439</v>
      </c>
      <c r="AM2727">
        <v>0.9698</v>
      </c>
      <c r="AN2727">
        <v>0.88849999999999996</v>
      </c>
      <c r="AO2727">
        <f>Data[[#This Row],[labeller_confidence_score]]-Data[[#This Row],[cytodiffusion_classification_confidence]]</f>
        <v>-8.1300000000000039E-2</v>
      </c>
    </row>
    <row r="2728" spans="1:41" x14ac:dyDescent="0.3">
      <c r="A2728" t="s">
        <v>2801</v>
      </c>
      <c r="B2728" t="s">
        <v>62</v>
      </c>
      <c r="C2728">
        <v>0</v>
      </c>
      <c r="D2728" t="s">
        <v>50</v>
      </c>
      <c r="E2728">
        <v>8.23</v>
      </c>
      <c r="F2728">
        <v>78.8</v>
      </c>
      <c r="G2728">
        <v>0.875</v>
      </c>
      <c r="H2728">
        <v>0.189</v>
      </c>
      <c r="I2728">
        <f>Data[[#This Row],[nucleus_area_pct]]/Data[[#This Row],[cytoplasm_ratio]]</f>
        <v>416.93121693121691</v>
      </c>
      <c r="J2728">
        <v>0.85799999999999998</v>
      </c>
      <c r="K2728">
        <v>0.2</v>
      </c>
      <c r="L2728">
        <v>1.02</v>
      </c>
      <c r="M2728">
        <v>1</v>
      </c>
      <c r="N2728">
        <v>0.97699999999999998</v>
      </c>
      <c r="O2728">
        <v>258</v>
      </c>
      <c r="P2728">
        <v>63</v>
      </c>
      <c r="Q2728">
        <v>187</v>
      </c>
      <c r="R2728">
        <v>161</v>
      </c>
      <c r="S2728">
        <v>197</v>
      </c>
      <c r="T2728">
        <f>(Data[[#This Row],[mean_r]]/256)*100</f>
        <v>73.046875</v>
      </c>
      <c r="U2728">
        <f>(Data[[#This Row],[mean_g]]/256)*100</f>
        <v>62.890625</v>
      </c>
      <c r="V2728">
        <f>(Data[[#This Row],[mean_b]]/256)*100</f>
        <v>76.953125</v>
      </c>
      <c r="W2728">
        <v>0.72199999999999998</v>
      </c>
      <c r="X2728" t="s">
        <v>51</v>
      </c>
      <c r="Y2728" t="s">
        <v>40</v>
      </c>
      <c r="Z2728">
        <v>7437</v>
      </c>
      <c r="AA2728">
        <v>5.49</v>
      </c>
      <c r="AB2728">
        <v>12</v>
      </c>
      <c r="AC2728">
        <v>46</v>
      </c>
      <c r="AD2728">
        <v>249678</v>
      </c>
      <c r="AE2728">
        <v>84.1</v>
      </c>
      <c r="AF2728">
        <v>32.9</v>
      </c>
      <c r="AG2728" t="s">
        <v>41</v>
      </c>
      <c r="AH2728" t="s">
        <v>47</v>
      </c>
      <c r="AI2728" t="s">
        <v>43</v>
      </c>
      <c r="AJ2728">
        <v>60</v>
      </c>
      <c r="AK2728">
        <v>256</v>
      </c>
      <c r="AL2728">
        <v>4.4000000000000003E-3</v>
      </c>
      <c r="AM2728">
        <v>0.93269999999999997</v>
      </c>
      <c r="AN2728">
        <v>0.93479999999999996</v>
      </c>
      <c r="AO2728">
        <f>Data[[#This Row],[labeller_confidence_score]]-Data[[#This Row],[cytodiffusion_classification_confidence]]</f>
        <v>2.0999999999999908E-3</v>
      </c>
    </row>
    <row r="2729" spans="1:41" x14ac:dyDescent="0.3">
      <c r="A2729" t="s">
        <v>2802</v>
      </c>
      <c r="B2729" t="s">
        <v>49</v>
      </c>
      <c r="C2729">
        <v>0</v>
      </c>
      <c r="D2729" t="s">
        <v>50</v>
      </c>
      <c r="E2729">
        <v>12.18</v>
      </c>
      <c r="F2729">
        <v>46.8</v>
      </c>
      <c r="G2729">
        <v>0.44700000000000001</v>
      </c>
      <c r="H2729">
        <v>0.42599999999999999</v>
      </c>
      <c r="I2729">
        <f>Data[[#This Row],[nucleus_area_pct]]/Data[[#This Row],[cytoplasm_ratio]]</f>
        <v>109.85915492957746</v>
      </c>
      <c r="J2729">
        <v>0.82799999999999996</v>
      </c>
      <c r="K2729">
        <v>0.214</v>
      </c>
      <c r="L2729">
        <v>3.59</v>
      </c>
      <c r="M2729">
        <v>3.3</v>
      </c>
      <c r="N2729">
        <v>0.80900000000000005</v>
      </c>
      <c r="O2729">
        <v>432</v>
      </c>
      <c r="P2729">
        <v>74</v>
      </c>
      <c r="Q2729">
        <v>199</v>
      </c>
      <c r="R2729">
        <v>169</v>
      </c>
      <c r="S2729">
        <v>150</v>
      </c>
      <c r="T2729">
        <f>(Data[[#This Row],[mean_r]]/256)*100</f>
        <v>77.734375</v>
      </c>
      <c r="U2729">
        <f>(Data[[#This Row],[mean_g]]/256)*100</f>
        <v>66.015625</v>
      </c>
      <c r="V2729">
        <f>(Data[[#This Row],[mean_b]]/256)*100</f>
        <v>58.59375</v>
      </c>
      <c r="W2729">
        <v>0.61799999999999999</v>
      </c>
      <c r="X2729" t="s">
        <v>51</v>
      </c>
      <c r="Y2729" t="s">
        <v>40</v>
      </c>
      <c r="Z2729">
        <v>7384</v>
      </c>
      <c r="AA2729">
        <v>4.78</v>
      </c>
      <c r="AB2729">
        <v>14.1</v>
      </c>
      <c r="AC2729">
        <v>41.6</v>
      </c>
      <c r="AD2729">
        <v>267118</v>
      </c>
      <c r="AE2729">
        <v>78.8</v>
      </c>
      <c r="AF2729">
        <v>32.9</v>
      </c>
      <c r="AG2729" t="s">
        <v>41</v>
      </c>
      <c r="AH2729" t="s">
        <v>42</v>
      </c>
      <c r="AI2729" t="s">
        <v>56</v>
      </c>
      <c r="AJ2729">
        <v>100</v>
      </c>
      <c r="AK2729">
        <v>360</v>
      </c>
      <c r="AL2729">
        <v>5.1900000000000002E-2</v>
      </c>
      <c r="AM2729">
        <v>0.96409999999999996</v>
      </c>
      <c r="AN2729">
        <v>0.95189999999999997</v>
      </c>
      <c r="AO2729">
        <f>Data[[#This Row],[labeller_confidence_score]]-Data[[#This Row],[cytodiffusion_classification_confidence]]</f>
        <v>-1.2199999999999989E-2</v>
      </c>
    </row>
    <row r="2730" spans="1:41" x14ac:dyDescent="0.3">
      <c r="A2730" t="s">
        <v>2803</v>
      </c>
      <c r="B2730" t="s">
        <v>54</v>
      </c>
      <c r="C2730">
        <v>0</v>
      </c>
      <c r="D2730" t="s">
        <v>54</v>
      </c>
      <c r="E2730">
        <v>7.78</v>
      </c>
      <c r="F2730">
        <v>0</v>
      </c>
      <c r="G2730">
        <v>0</v>
      </c>
      <c r="H2730">
        <v>1</v>
      </c>
      <c r="I2730">
        <f>Data[[#This Row],[nucleus_area_pct]]/Data[[#This Row],[cytoplasm_ratio]]</f>
        <v>0</v>
      </c>
      <c r="J2730">
        <v>0.83899999999999997</v>
      </c>
      <c r="K2730">
        <v>0.214</v>
      </c>
      <c r="L2730">
        <v>0.87</v>
      </c>
      <c r="M2730">
        <v>1</v>
      </c>
      <c r="N2730">
        <v>0.94399999999999995</v>
      </c>
      <c r="O2730">
        <v>210</v>
      </c>
      <c r="P2730">
        <v>48</v>
      </c>
      <c r="Q2730">
        <v>228</v>
      </c>
      <c r="R2730">
        <v>130</v>
      </c>
      <c r="S2730">
        <v>137</v>
      </c>
      <c r="T2730">
        <f>(Data[[#This Row],[mean_r]]/256)*100</f>
        <v>89.0625</v>
      </c>
      <c r="U2730">
        <f>(Data[[#This Row],[mean_g]]/256)*100</f>
        <v>50.78125</v>
      </c>
      <c r="V2730">
        <f>(Data[[#This Row],[mean_b]]/256)*100</f>
        <v>53.515625</v>
      </c>
      <c r="W2730">
        <v>0.54600000000000004</v>
      </c>
      <c r="X2730" t="s">
        <v>39</v>
      </c>
      <c r="Y2730" t="s">
        <v>40</v>
      </c>
      <c r="Z2730">
        <v>1672</v>
      </c>
      <c r="AA2730">
        <v>5.17</v>
      </c>
      <c r="AB2730">
        <v>10.6</v>
      </c>
      <c r="AC2730">
        <v>42.9</v>
      </c>
      <c r="AD2730">
        <v>340577</v>
      </c>
      <c r="AE2730">
        <v>76.5</v>
      </c>
      <c r="AF2730">
        <v>35.200000000000003</v>
      </c>
      <c r="AG2730" t="s">
        <v>46</v>
      </c>
      <c r="AH2730" t="s">
        <v>47</v>
      </c>
      <c r="AI2730" t="s">
        <v>56</v>
      </c>
      <c r="AJ2730">
        <v>100</v>
      </c>
      <c r="AK2730">
        <v>512</v>
      </c>
      <c r="AL2730">
        <v>0.10580000000000001</v>
      </c>
      <c r="AM2730">
        <v>0.91620000000000001</v>
      </c>
      <c r="AN2730">
        <v>1</v>
      </c>
      <c r="AO2730">
        <f>Data[[#This Row],[labeller_confidence_score]]-Data[[#This Row],[cytodiffusion_classification_confidence]]</f>
        <v>8.3799999999999986E-2</v>
      </c>
    </row>
    <row r="2731" spans="1:41" x14ac:dyDescent="0.3">
      <c r="A2731" t="s">
        <v>2804</v>
      </c>
      <c r="B2731" t="s">
        <v>87</v>
      </c>
      <c r="C2731">
        <v>0</v>
      </c>
      <c r="D2731" t="s">
        <v>50</v>
      </c>
      <c r="E2731">
        <v>12.86</v>
      </c>
      <c r="F2731">
        <v>51.7</v>
      </c>
      <c r="G2731">
        <v>0.51800000000000002</v>
      </c>
      <c r="H2731">
        <v>0.45800000000000002</v>
      </c>
      <c r="I2731">
        <f>Data[[#This Row],[nucleus_area_pct]]/Data[[#This Row],[cytoplasm_ratio]]</f>
        <v>112.88209606986899</v>
      </c>
      <c r="J2731">
        <v>0.63800000000000001</v>
      </c>
      <c r="K2731">
        <v>0.60299999999999998</v>
      </c>
      <c r="L2731">
        <v>4.92</v>
      </c>
      <c r="M2731">
        <v>1.8</v>
      </c>
      <c r="N2731">
        <v>0.84099999999999997</v>
      </c>
      <c r="O2731">
        <v>415</v>
      </c>
      <c r="P2731">
        <v>76</v>
      </c>
      <c r="Q2731">
        <v>235</v>
      </c>
      <c r="R2731">
        <v>138</v>
      </c>
      <c r="S2731">
        <v>142</v>
      </c>
      <c r="T2731">
        <f>(Data[[#This Row],[mean_r]]/256)*100</f>
        <v>91.796875</v>
      </c>
      <c r="U2731">
        <f>(Data[[#This Row],[mean_g]]/256)*100</f>
        <v>53.90625</v>
      </c>
      <c r="V2731">
        <f>(Data[[#This Row],[mean_b]]/256)*100</f>
        <v>55.46875</v>
      </c>
      <c r="W2731">
        <v>0.70499999999999996</v>
      </c>
      <c r="X2731" t="s">
        <v>51</v>
      </c>
      <c r="Y2731" t="s">
        <v>45</v>
      </c>
      <c r="Z2731">
        <v>7211</v>
      </c>
      <c r="AA2731">
        <v>4.6399999999999997</v>
      </c>
      <c r="AB2731">
        <v>13.2</v>
      </c>
      <c r="AC2731">
        <v>47.2</v>
      </c>
      <c r="AD2731">
        <v>191919</v>
      </c>
      <c r="AE2731">
        <v>92.6</v>
      </c>
      <c r="AF2731">
        <v>34.1</v>
      </c>
      <c r="AG2731" t="s">
        <v>64</v>
      </c>
      <c r="AH2731" t="s">
        <v>42</v>
      </c>
      <c r="AI2731" t="s">
        <v>43</v>
      </c>
      <c r="AJ2731">
        <v>60</v>
      </c>
      <c r="AK2731">
        <v>224</v>
      </c>
      <c r="AL2731">
        <v>0.1109</v>
      </c>
      <c r="AM2731">
        <v>0.86250000000000004</v>
      </c>
      <c r="AN2731">
        <v>0.96650000000000003</v>
      </c>
      <c r="AO2731">
        <f>Data[[#This Row],[labeller_confidence_score]]-Data[[#This Row],[cytodiffusion_classification_confidence]]</f>
        <v>0.10399999999999998</v>
      </c>
    </row>
    <row r="2732" spans="1:41" x14ac:dyDescent="0.3">
      <c r="A2732" t="s">
        <v>2805</v>
      </c>
      <c r="B2732" t="s">
        <v>67</v>
      </c>
      <c r="C2732">
        <v>1</v>
      </c>
      <c r="D2732" t="s">
        <v>67</v>
      </c>
      <c r="E2732">
        <v>9.64</v>
      </c>
      <c r="F2732">
        <v>16.399999999999999</v>
      </c>
      <c r="G2732">
        <v>0.20699999999999999</v>
      </c>
      <c r="H2732">
        <v>0.42699999999999999</v>
      </c>
      <c r="I2732">
        <f>Data[[#This Row],[nucleus_area_pct]]/Data[[#This Row],[cytoplasm_ratio]]</f>
        <v>38.40749414519906</v>
      </c>
      <c r="J2732">
        <v>0.34899999999999998</v>
      </c>
      <c r="K2732">
        <v>0.64800000000000002</v>
      </c>
      <c r="L2732">
        <v>2.11</v>
      </c>
      <c r="M2732">
        <v>2.7</v>
      </c>
      <c r="N2732">
        <v>0.51500000000000001</v>
      </c>
      <c r="O2732">
        <v>180</v>
      </c>
      <c r="P2732">
        <v>60</v>
      </c>
      <c r="Q2732">
        <v>199</v>
      </c>
      <c r="R2732">
        <v>186</v>
      </c>
      <c r="S2732">
        <v>125</v>
      </c>
      <c r="T2732">
        <f>(Data[[#This Row],[mean_r]]/256)*100</f>
        <v>77.734375</v>
      </c>
      <c r="U2732">
        <f>(Data[[#This Row],[mean_g]]/256)*100</f>
        <v>72.65625</v>
      </c>
      <c r="V2732">
        <f>(Data[[#This Row],[mean_b]]/256)*100</f>
        <v>48.828125</v>
      </c>
      <c r="W2732">
        <v>0.85499999999999998</v>
      </c>
      <c r="X2732" t="s">
        <v>63</v>
      </c>
      <c r="Y2732" t="s">
        <v>40</v>
      </c>
      <c r="Z2732">
        <v>9405</v>
      </c>
      <c r="AA2732">
        <v>5.76</v>
      </c>
      <c r="AB2732">
        <v>15.4</v>
      </c>
      <c r="AC2732">
        <v>40.6</v>
      </c>
      <c r="AD2732">
        <v>159701</v>
      </c>
      <c r="AE2732">
        <v>103.6</v>
      </c>
      <c r="AF2732">
        <v>31.8</v>
      </c>
      <c r="AG2732" t="s">
        <v>41</v>
      </c>
      <c r="AH2732" t="s">
        <v>47</v>
      </c>
      <c r="AI2732" t="s">
        <v>43</v>
      </c>
      <c r="AJ2732">
        <v>100</v>
      </c>
      <c r="AK2732">
        <v>224</v>
      </c>
      <c r="AL2732">
        <v>0.96699999999999997</v>
      </c>
      <c r="AM2732">
        <v>0.6794</v>
      </c>
      <c r="AN2732">
        <v>0.7651</v>
      </c>
      <c r="AO2732">
        <f>Data[[#This Row],[labeller_confidence_score]]-Data[[#This Row],[cytodiffusion_classification_confidence]]</f>
        <v>8.5699999999999998E-2</v>
      </c>
    </row>
    <row r="2733" spans="1:41" x14ac:dyDescent="0.3">
      <c r="A2733" t="s">
        <v>2806</v>
      </c>
      <c r="B2733" t="s">
        <v>62</v>
      </c>
      <c r="C2733">
        <v>0</v>
      </c>
      <c r="D2733" t="s">
        <v>50</v>
      </c>
      <c r="E2733">
        <v>9.69</v>
      </c>
      <c r="F2733">
        <v>83.6</v>
      </c>
      <c r="G2733">
        <v>0.77</v>
      </c>
      <c r="H2733">
        <v>0.223</v>
      </c>
      <c r="I2733">
        <f>Data[[#This Row],[nucleus_area_pct]]/Data[[#This Row],[cytoplasm_ratio]]</f>
        <v>374.88789237668158</v>
      </c>
      <c r="J2733">
        <v>0.85699999999999998</v>
      </c>
      <c r="K2733">
        <v>0.16500000000000001</v>
      </c>
      <c r="L2733">
        <v>0.78</v>
      </c>
      <c r="M2733">
        <v>1</v>
      </c>
      <c r="N2733">
        <v>0.88</v>
      </c>
      <c r="O2733">
        <v>335</v>
      </c>
      <c r="P2733">
        <v>69</v>
      </c>
      <c r="Q2733">
        <v>205</v>
      </c>
      <c r="R2733">
        <v>157</v>
      </c>
      <c r="S2733">
        <v>195</v>
      </c>
      <c r="T2733">
        <f>(Data[[#This Row],[mean_r]]/256)*100</f>
        <v>80.078125</v>
      </c>
      <c r="U2733">
        <f>(Data[[#This Row],[mean_g]]/256)*100</f>
        <v>61.328125</v>
      </c>
      <c r="V2733">
        <f>(Data[[#This Row],[mean_b]]/256)*100</f>
        <v>76.171875</v>
      </c>
      <c r="W2733">
        <v>0.86199999999999999</v>
      </c>
      <c r="X2733" t="s">
        <v>63</v>
      </c>
      <c r="Y2733" t="s">
        <v>45</v>
      </c>
      <c r="Z2733">
        <v>11906</v>
      </c>
      <c r="AA2733">
        <v>5.61</v>
      </c>
      <c r="AB2733">
        <v>13.3</v>
      </c>
      <c r="AC2733">
        <v>44.2</v>
      </c>
      <c r="AD2733">
        <v>244973</v>
      </c>
      <c r="AE2733">
        <v>97.9</v>
      </c>
      <c r="AF2733">
        <v>33.1</v>
      </c>
      <c r="AG2733" t="s">
        <v>41</v>
      </c>
      <c r="AH2733" t="s">
        <v>42</v>
      </c>
      <c r="AI2733" t="s">
        <v>56</v>
      </c>
      <c r="AJ2733">
        <v>100</v>
      </c>
      <c r="AK2733">
        <v>360</v>
      </c>
      <c r="AL2733">
        <v>3.9600000000000003E-2</v>
      </c>
      <c r="AM2733">
        <v>0.85819999999999996</v>
      </c>
      <c r="AN2733">
        <v>0.93430000000000002</v>
      </c>
      <c r="AO2733">
        <f>Data[[#This Row],[labeller_confidence_score]]-Data[[#This Row],[cytodiffusion_classification_confidence]]</f>
        <v>7.6100000000000056E-2</v>
      </c>
    </row>
    <row r="2734" spans="1:41" x14ac:dyDescent="0.3">
      <c r="A2734" t="s">
        <v>2807</v>
      </c>
      <c r="B2734" t="s">
        <v>49</v>
      </c>
      <c r="C2734">
        <v>0</v>
      </c>
      <c r="D2734" t="s">
        <v>50</v>
      </c>
      <c r="E2734">
        <v>12.65</v>
      </c>
      <c r="F2734">
        <v>49.5</v>
      </c>
      <c r="G2734">
        <v>0.53900000000000003</v>
      </c>
      <c r="H2734">
        <v>0.43</v>
      </c>
      <c r="I2734">
        <f>Data[[#This Row],[nucleus_area_pct]]/Data[[#This Row],[cytoplasm_ratio]]</f>
        <v>115.11627906976744</v>
      </c>
      <c r="J2734">
        <v>0.79500000000000004</v>
      </c>
      <c r="K2734">
        <v>0.28999999999999998</v>
      </c>
      <c r="L2734">
        <v>3.83</v>
      </c>
      <c r="M2734">
        <v>4</v>
      </c>
      <c r="N2734">
        <v>0.80200000000000005</v>
      </c>
      <c r="O2734">
        <v>409</v>
      </c>
      <c r="P2734">
        <v>70</v>
      </c>
      <c r="Q2734">
        <v>198</v>
      </c>
      <c r="R2734">
        <v>153</v>
      </c>
      <c r="S2734">
        <v>180</v>
      </c>
      <c r="T2734">
        <f>(Data[[#This Row],[mean_r]]/256)*100</f>
        <v>77.34375</v>
      </c>
      <c r="U2734">
        <f>(Data[[#This Row],[mean_g]]/256)*100</f>
        <v>59.765625</v>
      </c>
      <c r="V2734">
        <f>(Data[[#This Row],[mean_b]]/256)*100</f>
        <v>70.3125</v>
      </c>
      <c r="W2734">
        <v>0.76300000000000001</v>
      </c>
      <c r="X2734" t="s">
        <v>51</v>
      </c>
      <c r="Y2734" t="s">
        <v>40</v>
      </c>
      <c r="Z2734">
        <v>9366</v>
      </c>
      <c r="AA2734">
        <v>4.3499999999999996</v>
      </c>
      <c r="AB2734">
        <v>16.7</v>
      </c>
      <c r="AC2734">
        <v>35.4</v>
      </c>
      <c r="AD2734">
        <v>255341</v>
      </c>
      <c r="AE2734">
        <v>100.1</v>
      </c>
      <c r="AF2734">
        <v>36.299999999999997</v>
      </c>
      <c r="AG2734" t="s">
        <v>46</v>
      </c>
      <c r="AH2734" t="s">
        <v>42</v>
      </c>
      <c r="AI2734" t="s">
        <v>56</v>
      </c>
      <c r="AJ2734">
        <v>100</v>
      </c>
      <c r="AK2734">
        <v>224</v>
      </c>
      <c r="AL2734">
        <v>0.1089</v>
      </c>
      <c r="AM2734">
        <v>1</v>
      </c>
      <c r="AN2734">
        <v>0.91</v>
      </c>
      <c r="AO2734">
        <f>Data[[#This Row],[labeller_confidence_score]]-Data[[#This Row],[cytodiffusion_classification_confidence]]</f>
        <v>-8.9999999999999969E-2</v>
      </c>
    </row>
    <row r="2735" spans="1:41" x14ac:dyDescent="0.3">
      <c r="A2735" t="s">
        <v>2808</v>
      </c>
      <c r="B2735" t="s">
        <v>49</v>
      </c>
      <c r="C2735">
        <v>0</v>
      </c>
      <c r="D2735" t="s">
        <v>50</v>
      </c>
      <c r="E2735">
        <v>13.13</v>
      </c>
      <c r="F2735">
        <v>56</v>
      </c>
      <c r="G2735">
        <v>0.68300000000000005</v>
      </c>
      <c r="H2735">
        <v>0.439</v>
      </c>
      <c r="I2735">
        <f>Data[[#This Row],[nucleus_area_pct]]/Data[[#This Row],[cytoplasm_ratio]]</f>
        <v>127.56264236902049</v>
      </c>
      <c r="J2735">
        <v>0.81699999999999995</v>
      </c>
      <c r="K2735">
        <v>0.44400000000000001</v>
      </c>
      <c r="L2735">
        <v>3.15</v>
      </c>
      <c r="M2735">
        <v>4</v>
      </c>
      <c r="N2735">
        <v>0.79</v>
      </c>
      <c r="O2735">
        <v>398</v>
      </c>
      <c r="P2735">
        <v>61</v>
      </c>
      <c r="Q2735">
        <v>213</v>
      </c>
      <c r="R2735">
        <v>164</v>
      </c>
      <c r="S2735">
        <v>202</v>
      </c>
      <c r="T2735">
        <f>(Data[[#This Row],[mean_r]]/256)*100</f>
        <v>83.203125</v>
      </c>
      <c r="U2735">
        <f>(Data[[#This Row],[mean_g]]/256)*100</f>
        <v>64.0625</v>
      </c>
      <c r="V2735">
        <f>(Data[[#This Row],[mean_b]]/256)*100</f>
        <v>78.90625</v>
      </c>
      <c r="W2735">
        <v>0.70499999999999996</v>
      </c>
      <c r="X2735" t="s">
        <v>63</v>
      </c>
      <c r="Y2735" t="s">
        <v>40</v>
      </c>
      <c r="Z2735">
        <v>6288</v>
      </c>
      <c r="AA2735">
        <v>5.4</v>
      </c>
      <c r="AB2735">
        <v>12.7</v>
      </c>
      <c r="AC2735">
        <v>47.2</v>
      </c>
      <c r="AD2735">
        <v>127301</v>
      </c>
      <c r="AE2735">
        <v>93.5</v>
      </c>
      <c r="AF2735">
        <v>33.200000000000003</v>
      </c>
      <c r="AG2735" t="s">
        <v>41</v>
      </c>
      <c r="AH2735" t="s">
        <v>42</v>
      </c>
      <c r="AI2735" t="s">
        <v>52</v>
      </c>
      <c r="AJ2735">
        <v>60</v>
      </c>
      <c r="AK2735">
        <v>224</v>
      </c>
      <c r="AL2735">
        <v>0.13519999999999999</v>
      </c>
      <c r="AM2735">
        <v>0.92459999999999998</v>
      </c>
      <c r="AN2735">
        <v>0.9345</v>
      </c>
      <c r="AO2735">
        <f>Data[[#This Row],[labeller_confidence_score]]-Data[[#This Row],[cytodiffusion_classification_confidence]]</f>
        <v>9.9000000000000199E-3</v>
      </c>
    </row>
    <row r="2736" spans="1:41" x14ac:dyDescent="0.3">
      <c r="A2736" t="s">
        <v>2809</v>
      </c>
      <c r="B2736" t="s">
        <v>37</v>
      </c>
      <c r="C2736">
        <v>1</v>
      </c>
      <c r="D2736" t="s">
        <v>38</v>
      </c>
      <c r="E2736">
        <v>13.21</v>
      </c>
      <c r="F2736">
        <v>63.1</v>
      </c>
      <c r="G2736">
        <v>0.61099999999999999</v>
      </c>
      <c r="H2736">
        <v>0.34599999999999997</v>
      </c>
      <c r="I2736">
        <f>Data[[#This Row],[nucleus_area_pct]]/Data[[#This Row],[cytoplasm_ratio]]</f>
        <v>182.36994219653181</v>
      </c>
      <c r="J2736">
        <v>0.70699999999999996</v>
      </c>
      <c r="K2736">
        <v>0.38300000000000001</v>
      </c>
      <c r="L2736">
        <v>3.23</v>
      </c>
      <c r="M2736">
        <v>4.8</v>
      </c>
      <c r="N2736">
        <v>0.79700000000000004</v>
      </c>
      <c r="O2736">
        <v>462</v>
      </c>
      <c r="P2736">
        <v>73</v>
      </c>
      <c r="Q2736">
        <v>191</v>
      </c>
      <c r="R2736">
        <v>145</v>
      </c>
      <c r="S2736">
        <v>214</v>
      </c>
      <c r="T2736">
        <f>(Data[[#This Row],[mean_r]]/256)*100</f>
        <v>74.609375</v>
      </c>
      <c r="U2736">
        <f>(Data[[#This Row],[mean_g]]/256)*100</f>
        <v>56.640625</v>
      </c>
      <c r="V2736">
        <f>(Data[[#This Row],[mean_b]]/256)*100</f>
        <v>83.59375</v>
      </c>
      <c r="W2736">
        <v>0.61399999999999999</v>
      </c>
      <c r="X2736" t="s">
        <v>39</v>
      </c>
      <c r="Y2736" t="s">
        <v>40</v>
      </c>
      <c r="Z2736">
        <v>6756</v>
      </c>
      <c r="AA2736">
        <v>3.31</v>
      </c>
      <c r="AB2736">
        <v>13.5</v>
      </c>
      <c r="AC2736">
        <v>46</v>
      </c>
      <c r="AD2736">
        <v>333634</v>
      </c>
      <c r="AE2736">
        <v>80.900000000000006</v>
      </c>
      <c r="AF2736">
        <v>33.299999999999997</v>
      </c>
      <c r="AG2736" t="s">
        <v>46</v>
      </c>
      <c r="AH2736" t="s">
        <v>68</v>
      </c>
      <c r="AI2736" t="s">
        <v>52</v>
      </c>
      <c r="AJ2736">
        <v>40</v>
      </c>
      <c r="AK2736">
        <v>512</v>
      </c>
      <c r="AL2736">
        <v>0.94420000000000004</v>
      </c>
      <c r="AM2736">
        <v>0.68489999999999995</v>
      </c>
      <c r="AN2736">
        <v>0.93440000000000001</v>
      </c>
      <c r="AO2736">
        <f>Data[[#This Row],[labeller_confidence_score]]-Data[[#This Row],[cytodiffusion_classification_confidence]]</f>
        <v>0.24950000000000006</v>
      </c>
    </row>
    <row r="2737" spans="1:41" x14ac:dyDescent="0.3">
      <c r="A2737" t="s">
        <v>2810</v>
      </c>
      <c r="B2737" t="s">
        <v>54</v>
      </c>
      <c r="C2737">
        <v>0</v>
      </c>
      <c r="D2737" t="s">
        <v>54</v>
      </c>
      <c r="E2737">
        <v>7.67</v>
      </c>
      <c r="F2737">
        <v>0</v>
      </c>
      <c r="G2737">
        <v>0</v>
      </c>
      <c r="H2737">
        <v>1</v>
      </c>
      <c r="I2737">
        <f>Data[[#This Row],[nucleus_area_pct]]/Data[[#This Row],[cytoplasm_ratio]]</f>
        <v>0</v>
      </c>
      <c r="J2737">
        <v>0.86199999999999999</v>
      </c>
      <c r="K2737">
        <v>0.2</v>
      </c>
      <c r="L2737">
        <v>0.41</v>
      </c>
      <c r="M2737">
        <v>1</v>
      </c>
      <c r="N2737">
        <v>0.93300000000000005</v>
      </c>
      <c r="O2737">
        <v>185</v>
      </c>
      <c r="P2737">
        <v>48</v>
      </c>
      <c r="Q2737">
        <v>235</v>
      </c>
      <c r="R2737">
        <v>138</v>
      </c>
      <c r="S2737">
        <v>118</v>
      </c>
      <c r="T2737">
        <f>(Data[[#This Row],[mean_r]]/256)*100</f>
        <v>91.796875</v>
      </c>
      <c r="U2737">
        <f>(Data[[#This Row],[mean_g]]/256)*100</f>
        <v>53.90625</v>
      </c>
      <c r="V2737">
        <f>(Data[[#This Row],[mean_b]]/256)*100</f>
        <v>46.09375</v>
      </c>
      <c r="W2737">
        <v>0.499</v>
      </c>
      <c r="X2737" t="s">
        <v>51</v>
      </c>
      <c r="Y2737" t="s">
        <v>40</v>
      </c>
      <c r="Z2737">
        <v>7350</v>
      </c>
      <c r="AA2737">
        <v>5.97</v>
      </c>
      <c r="AB2737">
        <v>12.7</v>
      </c>
      <c r="AC2737">
        <v>41.9</v>
      </c>
      <c r="AD2737">
        <v>260254</v>
      </c>
      <c r="AE2737">
        <v>85.1</v>
      </c>
      <c r="AF2737">
        <v>32.4</v>
      </c>
      <c r="AG2737" t="s">
        <v>41</v>
      </c>
      <c r="AH2737" t="s">
        <v>47</v>
      </c>
      <c r="AI2737" t="s">
        <v>52</v>
      </c>
      <c r="AJ2737">
        <v>40</v>
      </c>
      <c r="AK2737">
        <v>360</v>
      </c>
      <c r="AL2737">
        <v>4.3700000000000003E-2</v>
      </c>
      <c r="AM2737">
        <v>0.90190000000000003</v>
      </c>
      <c r="AN2737">
        <v>0.86750000000000005</v>
      </c>
      <c r="AO2737">
        <f>Data[[#This Row],[labeller_confidence_score]]-Data[[#This Row],[cytodiffusion_classification_confidence]]</f>
        <v>-3.4399999999999986E-2</v>
      </c>
    </row>
    <row r="2738" spans="1:41" x14ac:dyDescent="0.3">
      <c r="A2738" t="s">
        <v>2811</v>
      </c>
      <c r="B2738" t="s">
        <v>120</v>
      </c>
      <c r="C2738">
        <v>1</v>
      </c>
      <c r="D2738" t="s">
        <v>104</v>
      </c>
      <c r="E2738">
        <v>7.86</v>
      </c>
      <c r="F2738">
        <v>0</v>
      </c>
      <c r="G2738">
        <v>0</v>
      </c>
      <c r="H2738">
        <v>1</v>
      </c>
      <c r="I2738">
        <f>Data[[#This Row],[nucleus_area_pct]]/Data[[#This Row],[cytoplasm_ratio]]</f>
        <v>0</v>
      </c>
      <c r="J2738">
        <v>0.99099999999999999</v>
      </c>
      <c r="K2738">
        <v>0.153</v>
      </c>
      <c r="L2738">
        <v>0.38</v>
      </c>
      <c r="M2738">
        <v>1</v>
      </c>
      <c r="N2738">
        <v>0.97299999999999998</v>
      </c>
      <c r="O2738">
        <v>141</v>
      </c>
      <c r="P2738">
        <v>37</v>
      </c>
      <c r="Q2738">
        <v>227</v>
      </c>
      <c r="R2738">
        <v>125</v>
      </c>
      <c r="S2738">
        <v>126</v>
      </c>
      <c r="T2738">
        <f>(Data[[#This Row],[mean_r]]/256)*100</f>
        <v>88.671875</v>
      </c>
      <c r="U2738">
        <f>(Data[[#This Row],[mean_g]]/256)*100</f>
        <v>48.828125</v>
      </c>
      <c r="V2738">
        <f>(Data[[#This Row],[mean_b]]/256)*100</f>
        <v>49.21875</v>
      </c>
      <c r="W2738">
        <v>0.59099999999999997</v>
      </c>
      <c r="X2738" t="s">
        <v>51</v>
      </c>
      <c r="Y2738" t="s">
        <v>45</v>
      </c>
      <c r="Z2738">
        <v>8921</v>
      </c>
      <c r="AA2738">
        <v>5.38</v>
      </c>
      <c r="AB2738">
        <v>10.6</v>
      </c>
      <c r="AC2738">
        <v>55.2</v>
      </c>
      <c r="AD2738">
        <v>215400</v>
      </c>
      <c r="AE2738">
        <v>86</v>
      </c>
      <c r="AF2738">
        <v>32.1</v>
      </c>
      <c r="AG2738" t="s">
        <v>64</v>
      </c>
      <c r="AH2738" t="s">
        <v>42</v>
      </c>
      <c r="AI2738" t="s">
        <v>43</v>
      </c>
      <c r="AJ2738">
        <v>60</v>
      </c>
      <c r="AK2738">
        <v>360</v>
      </c>
      <c r="AL2738">
        <v>0.84409999999999996</v>
      </c>
      <c r="AM2738">
        <v>0.54600000000000004</v>
      </c>
      <c r="AN2738">
        <v>0.96289999999999998</v>
      </c>
      <c r="AO2738">
        <f>Data[[#This Row],[labeller_confidence_score]]-Data[[#This Row],[cytodiffusion_classification_confidence]]</f>
        <v>0.41689999999999994</v>
      </c>
    </row>
    <row r="2739" spans="1:41" x14ac:dyDescent="0.3">
      <c r="A2739" t="s">
        <v>2812</v>
      </c>
      <c r="B2739" t="s">
        <v>87</v>
      </c>
      <c r="C2739">
        <v>0</v>
      </c>
      <c r="D2739" t="s">
        <v>50</v>
      </c>
      <c r="E2739">
        <v>14.63</v>
      </c>
      <c r="F2739">
        <v>51.1</v>
      </c>
      <c r="G2739">
        <v>0.51800000000000002</v>
      </c>
      <c r="H2739">
        <v>0.55000000000000004</v>
      </c>
      <c r="I2739">
        <f>Data[[#This Row],[nucleus_area_pct]]/Data[[#This Row],[cytoplasm_ratio]]</f>
        <v>92.909090909090907</v>
      </c>
      <c r="J2739">
        <v>0.876</v>
      </c>
      <c r="K2739">
        <v>0.38800000000000001</v>
      </c>
      <c r="L2739">
        <v>3.97</v>
      </c>
      <c r="M2739">
        <v>1.4</v>
      </c>
      <c r="N2739">
        <v>0.78300000000000003</v>
      </c>
      <c r="O2739">
        <v>468</v>
      </c>
      <c r="P2739">
        <v>90</v>
      </c>
      <c r="Q2739">
        <v>255</v>
      </c>
      <c r="R2739">
        <v>135</v>
      </c>
      <c r="S2739">
        <v>167</v>
      </c>
      <c r="T2739">
        <f>(Data[[#This Row],[mean_r]]/256)*100</f>
        <v>99.609375</v>
      </c>
      <c r="U2739">
        <f>(Data[[#This Row],[mean_g]]/256)*100</f>
        <v>52.734375</v>
      </c>
      <c r="V2739">
        <f>(Data[[#This Row],[mean_b]]/256)*100</f>
        <v>65.234375</v>
      </c>
      <c r="W2739">
        <v>0.53900000000000003</v>
      </c>
      <c r="X2739" t="s">
        <v>63</v>
      </c>
      <c r="Y2739" t="s">
        <v>45</v>
      </c>
      <c r="Z2739">
        <v>7182</v>
      </c>
      <c r="AA2739">
        <v>4.42</v>
      </c>
      <c r="AB2739">
        <v>10.8</v>
      </c>
      <c r="AC2739">
        <v>32.1</v>
      </c>
      <c r="AD2739">
        <v>157038</v>
      </c>
      <c r="AE2739">
        <v>101.5</v>
      </c>
      <c r="AF2739">
        <v>33.1</v>
      </c>
      <c r="AG2739" t="s">
        <v>64</v>
      </c>
      <c r="AH2739" t="s">
        <v>47</v>
      </c>
      <c r="AI2739" t="s">
        <v>43</v>
      </c>
      <c r="AJ2739">
        <v>40</v>
      </c>
      <c r="AK2739">
        <v>360</v>
      </c>
      <c r="AL2739">
        <v>0.10879999999999999</v>
      </c>
      <c r="AM2739">
        <v>0.92359999999999998</v>
      </c>
      <c r="AN2739">
        <v>0.86360000000000003</v>
      </c>
      <c r="AO2739">
        <f>Data[[#This Row],[labeller_confidence_score]]-Data[[#This Row],[cytodiffusion_classification_confidence]]</f>
        <v>-5.9999999999999942E-2</v>
      </c>
    </row>
    <row r="2740" spans="1:41" x14ac:dyDescent="0.3">
      <c r="A2740" t="s">
        <v>2813</v>
      </c>
      <c r="B2740" t="s">
        <v>54</v>
      </c>
      <c r="C2740">
        <v>0</v>
      </c>
      <c r="D2740" t="s">
        <v>54</v>
      </c>
      <c r="E2740">
        <v>7.72</v>
      </c>
      <c r="F2740">
        <v>0</v>
      </c>
      <c r="G2740">
        <v>0</v>
      </c>
      <c r="H2740">
        <v>1</v>
      </c>
      <c r="I2740">
        <f>Data[[#This Row],[nucleus_area_pct]]/Data[[#This Row],[cytoplasm_ratio]]</f>
        <v>0</v>
      </c>
      <c r="J2740">
        <v>0.92700000000000005</v>
      </c>
      <c r="K2740">
        <v>0.13200000000000001</v>
      </c>
      <c r="L2740">
        <v>0.66</v>
      </c>
      <c r="M2740">
        <v>1</v>
      </c>
      <c r="N2740">
        <v>0.95299999999999996</v>
      </c>
      <c r="O2740">
        <v>178</v>
      </c>
      <c r="P2740">
        <v>45</v>
      </c>
      <c r="Q2740">
        <v>232</v>
      </c>
      <c r="R2740">
        <v>148</v>
      </c>
      <c r="S2740">
        <v>132</v>
      </c>
      <c r="T2740">
        <f>(Data[[#This Row],[mean_r]]/256)*100</f>
        <v>90.625</v>
      </c>
      <c r="U2740">
        <f>(Data[[#This Row],[mean_g]]/256)*100</f>
        <v>57.8125</v>
      </c>
      <c r="V2740">
        <f>(Data[[#This Row],[mean_b]]/256)*100</f>
        <v>51.5625</v>
      </c>
      <c r="W2740">
        <v>0.48899999999999999</v>
      </c>
      <c r="X2740" t="s">
        <v>39</v>
      </c>
      <c r="Y2740" t="s">
        <v>45</v>
      </c>
      <c r="Z2740">
        <v>5295</v>
      </c>
      <c r="AA2740">
        <v>4.3099999999999996</v>
      </c>
      <c r="AB2740">
        <v>15.5</v>
      </c>
      <c r="AC2740">
        <v>37.1</v>
      </c>
      <c r="AD2740">
        <v>265369</v>
      </c>
      <c r="AE2740">
        <v>89.6</v>
      </c>
      <c r="AF2740">
        <v>36.799999999999997</v>
      </c>
      <c r="AG2740" t="s">
        <v>46</v>
      </c>
      <c r="AH2740" t="s">
        <v>42</v>
      </c>
      <c r="AI2740" t="s">
        <v>56</v>
      </c>
      <c r="AJ2740">
        <v>40</v>
      </c>
      <c r="AK2740">
        <v>360</v>
      </c>
      <c r="AL2740">
        <v>0.13220000000000001</v>
      </c>
      <c r="AM2740">
        <v>0.9446</v>
      </c>
      <c r="AN2740">
        <v>0.83889999999999998</v>
      </c>
      <c r="AO2740">
        <f>Data[[#This Row],[labeller_confidence_score]]-Data[[#This Row],[cytodiffusion_classification_confidence]]</f>
        <v>-0.10570000000000002</v>
      </c>
    </row>
    <row r="2741" spans="1:41" x14ac:dyDescent="0.3">
      <c r="A2741" t="s">
        <v>2814</v>
      </c>
      <c r="B2741" t="s">
        <v>106</v>
      </c>
      <c r="C2741">
        <v>1</v>
      </c>
      <c r="D2741" t="s">
        <v>82</v>
      </c>
      <c r="E2741">
        <v>13.96</v>
      </c>
      <c r="F2741">
        <v>78.2</v>
      </c>
      <c r="G2741">
        <v>0.46100000000000002</v>
      </c>
      <c r="H2741">
        <v>0.18099999999999999</v>
      </c>
      <c r="I2741">
        <f>Data[[#This Row],[nucleus_area_pct]]/Data[[#This Row],[cytoplasm_ratio]]</f>
        <v>432.04419889502765</v>
      </c>
      <c r="J2741">
        <v>0.82399999999999995</v>
      </c>
      <c r="K2741">
        <v>0.27800000000000002</v>
      </c>
      <c r="L2741">
        <v>1.25</v>
      </c>
      <c r="M2741">
        <v>1</v>
      </c>
      <c r="N2741">
        <v>0.84699999999999998</v>
      </c>
      <c r="O2741">
        <v>675</v>
      </c>
      <c r="P2741">
        <v>110</v>
      </c>
      <c r="Q2741">
        <v>225</v>
      </c>
      <c r="R2741">
        <v>164</v>
      </c>
      <c r="S2741">
        <v>179</v>
      </c>
      <c r="T2741">
        <f>(Data[[#This Row],[mean_r]]/256)*100</f>
        <v>87.890625</v>
      </c>
      <c r="U2741">
        <f>(Data[[#This Row],[mean_g]]/256)*100</f>
        <v>64.0625</v>
      </c>
      <c r="V2741">
        <f>(Data[[#This Row],[mean_b]]/256)*100</f>
        <v>69.921875</v>
      </c>
      <c r="W2741">
        <v>0.60599999999999998</v>
      </c>
      <c r="X2741" t="s">
        <v>39</v>
      </c>
      <c r="Y2741" t="s">
        <v>40</v>
      </c>
      <c r="Z2741">
        <v>10115</v>
      </c>
      <c r="AA2741">
        <v>2.69</v>
      </c>
      <c r="AB2741">
        <v>15.9</v>
      </c>
      <c r="AC2741">
        <v>40.5</v>
      </c>
      <c r="AD2741">
        <v>266791</v>
      </c>
      <c r="AE2741">
        <v>86.8</v>
      </c>
      <c r="AF2741">
        <v>31.8</v>
      </c>
      <c r="AG2741" t="s">
        <v>64</v>
      </c>
      <c r="AH2741" t="s">
        <v>68</v>
      </c>
      <c r="AI2741" t="s">
        <v>56</v>
      </c>
      <c r="AJ2741">
        <v>60</v>
      </c>
      <c r="AK2741">
        <v>256</v>
      </c>
      <c r="AL2741">
        <v>0.63729999999999998</v>
      </c>
      <c r="AM2741">
        <v>0.75249999999999995</v>
      </c>
      <c r="AN2741">
        <v>0.7581</v>
      </c>
      <c r="AO2741">
        <f>Data[[#This Row],[labeller_confidence_score]]-Data[[#This Row],[cytodiffusion_classification_confidence]]</f>
        <v>5.6000000000000494E-3</v>
      </c>
    </row>
    <row r="2742" spans="1:41" x14ac:dyDescent="0.3">
      <c r="A2742" t="s">
        <v>2815</v>
      </c>
      <c r="B2742" t="s">
        <v>81</v>
      </c>
      <c r="C2742">
        <v>1</v>
      </c>
      <c r="D2742" t="s">
        <v>82</v>
      </c>
      <c r="E2742">
        <v>16.41</v>
      </c>
      <c r="F2742">
        <v>94.4</v>
      </c>
      <c r="G2742">
        <v>0.25800000000000001</v>
      </c>
      <c r="H2742">
        <v>0.14199999999999999</v>
      </c>
      <c r="I2742">
        <f>Data[[#This Row],[nucleus_area_pct]]/Data[[#This Row],[cytoplasm_ratio]]</f>
        <v>664.78873239436632</v>
      </c>
      <c r="J2742">
        <v>0.78500000000000003</v>
      </c>
      <c r="K2742">
        <v>0.22700000000000001</v>
      </c>
      <c r="L2742">
        <v>0.64</v>
      </c>
      <c r="M2742">
        <v>1</v>
      </c>
      <c r="N2742">
        <v>0.85899999999999999</v>
      </c>
      <c r="O2742">
        <v>747</v>
      </c>
      <c r="P2742">
        <v>84</v>
      </c>
      <c r="Q2742">
        <v>164</v>
      </c>
      <c r="R2742">
        <v>137</v>
      </c>
      <c r="S2742">
        <v>184</v>
      </c>
      <c r="T2742">
        <f>(Data[[#This Row],[mean_r]]/256)*100</f>
        <v>64.0625</v>
      </c>
      <c r="U2742">
        <f>(Data[[#This Row],[mean_g]]/256)*100</f>
        <v>53.515625</v>
      </c>
      <c r="V2742">
        <f>(Data[[#This Row],[mean_b]]/256)*100</f>
        <v>71.875</v>
      </c>
      <c r="W2742">
        <v>0.748</v>
      </c>
      <c r="X2742" t="s">
        <v>51</v>
      </c>
      <c r="Y2742" t="s">
        <v>40</v>
      </c>
      <c r="Z2742">
        <v>11371</v>
      </c>
      <c r="AA2742">
        <v>5.34</v>
      </c>
      <c r="AB2742">
        <v>13.7</v>
      </c>
      <c r="AC2742">
        <v>32.200000000000003</v>
      </c>
      <c r="AD2742">
        <v>190042</v>
      </c>
      <c r="AE2742">
        <v>88.3</v>
      </c>
      <c r="AF2742">
        <v>31.6</v>
      </c>
      <c r="AG2742" t="s">
        <v>46</v>
      </c>
      <c r="AH2742" t="s">
        <v>68</v>
      </c>
      <c r="AI2742" t="s">
        <v>52</v>
      </c>
      <c r="AJ2742">
        <v>100</v>
      </c>
      <c r="AK2742">
        <v>224</v>
      </c>
      <c r="AL2742">
        <v>0.76529999999999998</v>
      </c>
      <c r="AM2742">
        <v>0.55249999999999999</v>
      </c>
      <c r="AN2742">
        <v>0.80759999999999998</v>
      </c>
      <c r="AO2742">
        <f>Data[[#This Row],[labeller_confidence_score]]-Data[[#This Row],[cytodiffusion_classification_confidence]]</f>
        <v>0.25509999999999999</v>
      </c>
    </row>
    <row r="2743" spans="1:41" x14ac:dyDescent="0.3">
      <c r="A2743" t="s">
        <v>2816</v>
      </c>
      <c r="B2743" t="s">
        <v>58</v>
      </c>
      <c r="C2743">
        <v>1</v>
      </c>
      <c r="D2743" t="s">
        <v>38</v>
      </c>
      <c r="E2743">
        <v>13.68</v>
      </c>
      <c r="F2743">
        <v>69.599999999999994</v>
      </c>
      <c r="G2743">
        <v>0.60699999999999998</v>
      </c>
      <c r="H2743">
        <v>0.30099999999999999</v>
      </c>
      <c r="I2743">
        <f>Data[[#This Row],[nucleus_area_pct]]/Data[[#This Row],[cytoplasm_ratio]]</f>
        <v>231.22923588039865</v>
      </c>
      <c r="J2743">
        <v>0.72299999999999998</v>
      </c>
      <c r="K2743">
        <v>0.29399999999999998</v>
      </c>
      <c r="L2743">
        <v>1.72</v>
      </c>
      <c r="M2743">
        <v>1</v>
      </c>
      <c r="N2743">
        <v>0.81299999999999994</v>
      </c>
      <c r="O2743">
        <v>533</v>
      </c>
      <c r="P2743">
        <v>92</v>
      </c>
      <c r="Q2743">
        <v>209</v>
      </c>
      <c r="R2743">
        <v>150</v>
      </c>
      <c r="S2743">
        <v>213</v>
      </c>
      <c r="T2743">
        <f>(Data[[#This Row],[mean_r]]/256)*100</f>
        <v>81.640625</v>
      </c>
      <c r="U2743">
        <f>(Data[[#This Row],[mean_g]]/256)*100</f>
        <v>58.59375</v>
      </c>
      <c r="V2743">
        <f>(Data[[#This Row],[mean_b]]/256)*100</f>
        <v>83.203125</v>
      </c>
      <c r="W2743">
        <v>0.70599999999999996</v>
      </c>
      <c r="X2743" t="s">
        <v>51</v>
      </c>
      <c r="Y2743" t="s">
        <v>45</v>
      </c>
      <c r="Z2743">
        <v>7318</v>
      </c>
      <c r="AA2743">
        <v>5</v>
      </c>
      <c r="AB2743">
        <v>15.4</v>
      </c>
      <c r="AC2743">
        <v>37.700000000000003</v>
      </c>
      <c r="AD2743">
        <v>245027</v>
      </c>
      <c r="AE2743">
        <v>98.8</v>
      </c>
      <c r="AF2743">
        <v>32.5</v>
      </c>
      <c r="AG2743" t="s">
        <v>64</v>
      </c>
      <c r="AH2743" t="s">
        <v>42</v>
      </c>
      <c r="AI2743" t="s">
        <v>52</v>
      </c>
      <c r="AJ2743">
        <v>100</v>
      </c>
      <c r="AK2743">
        <v>256</v>
      </c>
      <c r="AL2743">
        <v>0.89370000000000005</v>
      </c>
      <c r="AM2743">
        <v>0.59189999999999998</v>
      </c>
      <c r="AN2743">
        <v>0.81110000000000004</v>
      </c>
      <c r="AO2743">
        <f>Data[[#This Row],[labeller_confidence_score]]-Data[[#This Row],[cytodiffusion_classification_confidence]]</f>
        <v>0.21920000000000006</v>
      </c>
    </row>
    <row r="2744" spans="1:41" x14ac:dyDescent="0.3">
      <c r="A2744" t="s">
        <v>2817</v>
      </c>
      <c r="B2744" t="s">
        <v>60</v>
      </c>
      <c r="C2744">
        <v>0</v>
      </c>
      <c r="D2744" t="s">
        <v>50</v>
      </c>
      <c r="E2744">
        <v>16.82</v>
      </c>
      <c r="F2744">
        <v>68.7</v>
      </c>
      <c r="G2744">
        <v>0.44500000000000001</v>
      </c>
      <c r="H2744">
        <v>0.47599999999999998</v>
      </c>
      <c r="I2744">
        <f>Data[[#This Row],[nucleus_area_pct]]/Data[[#This Row],[cytoplasm_ratio]]</f>
        <v>144.32773109243698</v>
      </c>
      <c r="J2744">
        <v>0.57799999999999996</v>
      </c>
      <c r="K2744">
        <v>0.53400000000000003</v>
      </c>
      <c r="L2744">
        <v>1.88</v>
      </c>
      <c r="M2744">
        <v>1</v>
      </c>
      <c r="N2744">
        <v>0.755</v>
      </c>
      <c r="O2744">
        <v>667</v>
      </c>
      <c r="P2744">
        <v>96</v>
      </c>
      <c r="Q2744">
        <v>208</v>
      </c>
      <c r="R2744">
        <v>133</v>
      </c>
      <c r="S2744">
        <v>192</v>
      </c>
      <c r="T2744">
        <f>(Data[[#This Row],[mean_r]]/256)*100</f>
        <v>81.25</v>
      </c>
      <c r="U2744">
        <f>(Data[[#This Row],[mean_g]]/256)*100</f>
        <v>51.953125</v>
      </c>
      <c r="V2744">
        <f>(Data[[#This Row],[mean_b]]/256)*100</f>
        <v>75</v>
      </c>
      <c r="W2744">
        <v>0.55200000000000005</v>
      </c>
      <c r="X2744" t="s">
        <v>63</v>
      </c>
      <c r="Y2744" t="s">
        <v>45</v>
      </c>
      <c r="Z2744">
        <v>8335</v>
      </c>
      <c r="AA2744">
        <v>5.99</v>
      </c>
      <c r="AB2744">
        <v>10.199999999999999</v>
      </c>
      <c r="AC2744">
        <v>40.6</v>
      </c>
      <c r="AD2744">
        <v>184798</v>
      </c>
      <c r="AE2744">
        <v>90</v>
      </c>
      <c r="AF2744">
        <v>33.4</v>
      </c>
      <c r="AG2744" t="s">
        <v>41</v>
      </c>
      <c r="AH2744" t="s">
        <v>42</v>
      </c>
      <c r="AI2744" t="s">
        <v>43</v>
      </c>
      <c r="AJ2744">
        <v>100</v>
      </c>
      <c r="AK2744">
        <v>512</v>
      </c>
      <c r="AL2744">
        <v>0.1226</v>
      </c>
      <c r="AM2744">
        <v>0.90620000000000001</v>
      </c>
      <c r="AN2744">
        <v>0.95599999999999996</v>
      </c>
      <c r="AO2744">
        <f>Data[[#This Row],[labeller_confidence_score]]-Data[[#This Row],[cytodiffusion_classification_confidence]]</f>
        <v>4.9799999999999955E-2</v>
      </c>
    </row>
    <row r="2745" spans="1:41" x14ac:dyDescent="0.3">
      <c r="A2745" t="s">
        <v>2818</v>
      </c>
      <c r="B2745" t="s">
        <v>49</v>
      </c>
      <c r="C2745">
        <v>0</v>
      </c>
      <c r="D2745" t="s">
        <v>50</v>
      </c>
      <c r="E2745">
        <v>11.16</v>
      </c>
      <c r="F2745">
        <v>53.4</v>
      </c>
      <c r="G2745">
        <v>0.52100000000000002</v>
      </c>
      <c r="H2745">
        <v>0.40699999999999997</v>
      </c>
      <c r="I2745">
        <f>Data[[#This Row],[nucleus_area_pct]]/Data[[#This Row],[cytoplasm_ratio]]</f>
        <v>131.20393120393121</v>
      </c>
      <c r="J2745">
        <v>0.78100000000000003</v>
      </c>
      <c r="K2745">
        <v>0.33500000000000002</v>
      </c>
      <c r="L2745">
        <v>3.25</v>
      </c>
      <c r="M2745">
        <v>2.6</v>
      </c>
      <c r="N2745">
        <v>0.80900000000000005</v>
      </c>
      <c r="O2745">
        <v>365</v>
      </c>
      <c r="P2745">
        <v>66</v>
      </c>
      <c r="Q2745">
        <v>212</v>
      </c>
      <c r="R2745">
        <v>135</v>
      </c>
      <c r="S2745">
        <v>172</v>
      </c>
      <c r="T2745">
        <f>(Data[[#This Row],[mean_r]]/256)*100</f>
        <v>82.8125</v>
      </c>
      <c r="U2745">
        <f>(Data[[#This Row],[mean_g]]/256)*100</f>
        <v>52.734375</v>
      </c>
      <c r="V2745">
        <f>(Data[[#This Row],[mean_b]]/256)*100</f>
        <v>67.1875</v>
      </c>
      <c r="W2745">
        <v>0.69</v>
      </c>
      <c r="X2745" t="s">
        <v>51</v>
      </c>
      <c r="Y2745" t="s">
        <v>40</v>
      </c>
      <c r="Z2745">
        <v>3467</v>
      </c>
      <c r="AA2745">
        <v>4.09</v>
      </c>
      <c r="AB2745">
        <v>14.7</v>
      </c>
      <c r="AC2745">
        <v>38.200000000000003</v>
      </c>
      <c r="AD2745">
        <v>307618</v>
      </c>
      <c r="AE2745">
        <v>112.6</v>
      </c>
      <c r="AF2745">
        <v>32.299999999999997</v>
      </c>
      <c r="AG2745" t="s">
        <v>64</v>
      </c>
      <c r="AH2745" t="s">
        <v>42</v>
      </c>
      <c r="AI2745" t="s">
        <v>56</v>
      </c>
      <c r="AJ2745">
        <v>40</v>
      </c>
      <c r="AK2745">
        <v>256</v>
      </c>
      <c r="AL2745">
        <v>0.1704</v>
      </c>
      <c r="AM2745">
        <v>0.98909999999999998</v>
      </c>
      <c r="AN2745">
        <v>0.89539999999999997</v>
      </c>
      <c r="AO2745">
        <f>Data[[#This Row],[labeller_confidence_score]]-Data[[#This Row],[cytodiffusion_classification_confidence]]</f>
        <v>-9.3700000000000006E-2</v>
      </c>
    </row>
    <row r="2746" spans="1:41" x14ac:dyDescent="0.3">
      <c r="A2746" t="s">
        <v>2819</v>
      </c>
      <c r="B2746" t="s">
        <v>62</v>
      </c>
      <c r="C2746">
        <v>0</v>
      </c>
      <c r="D2746" t="s">
        <v>50</v>
      </c>
      <c r="E2746">
        <v>8.4700000000000006</v>
      </c>
      <c r="F2746">
        <v>86.2</v>
      </c>
      <c r="G2746">
        <v>0.71599999999999997</v>
      </c>
      <c r="H2746">
        <v>0.126</v>
      </c>
      <c r="I2746">
        <f>Data[[#This Row],[nucleus_area_pct]]/Data[[#This Row],[cytoplasm_ratio]]</f>
        <v>684.1269841269841</v>
      </c>
      <c r="J2746">
        <v>0.86</v>
      </c>
      <c r="K2746">
        <v>0.20399999999999999</v>
      </c>
      <c r="L2746">
        <v>0.61</v>
      </c>
      <c r="M2746">
        <v>1</v>
      </c>
      <c r="N2746">
        <v>0.879</v>
      </c>
      <c r="O2746">
        <v>227</v>
      </c>
      <c r="P2746">
        <v>62</v>
      </c>
      <c r="Q2746">
        <v>194</v>
      </c>
      <c r="R2746">
        <v>167</v>
      </c>
      <c r="S2746">
        <v>200</v>
      </c>
      <c r="T2746">
        <f>(Data[[#This Row],[mean_r]]/256)*100</f>
        <v>75.78125</v>
      </c>
      <c r="U2746">
        <f>(Data[[#This Row],[mean_g]]/256)*100</f>
        <v>65.234375</v>
      </c>
      <c r="V2746">
        <f>(Data[[#This Row],[mean_b]]/256)*100</f>
        <v>78.125</v>
      </c>
      <c r="W2746">
        <v>0.70799999999999996</v>
      </c>
      <c r="X2746" t="s">
        <v>51</v>
      </c>
      <c r="Y2746" t="s">
        <v>40</v>
      </c>
      <c r="Z2746">
        <v>9744</v>
      </c>
      <c r="AA2746">
        <v>4.78</v>
      </c>
      <c r="AB2746">
        <v>15.1</v>
      </c>
      <c r="AC2746">
        <v>51.6</v>
      </c>
      <c r="AD2746">
        <v>211157</v>
      </c>
      <c r="AE2746">
        <v>84.1</v>
      </c>
      <c r="AF2746">
        <v>33.5</v>
      </c>
      <c r="AG2746" t="s">
        <v>64</v>
      </c>
      <c r="AH2746" t="s">
        <v>47</v>
      </c>
      <c r="AI2746" t="s">
        <v>52</v>
      </c>
      <c r="AJ2746">
        <v>40</v>
      </c>
      <c r="AK2746">
        <v>256</v>
      </c>
      <c r="AL2746">
        <v>0.15790000000000001</v>
      </c>
      <c r="AM2746">
        <v>0.96560000000000001</v>
      </c>
      <c r="AN2746">
        <v>0.89929999999999999</v>
      </c>
      <c r="AO2746">
        <f>Data[[#This Row],[labeller_confidence_score]]-Data[[#This Row],[cytodiffusion_classification_confidence]]</f>
        <v>-6.6300000000000026E-2</v>
      </c>
    </row>
    <row r="2747" spans="1:41" x14ac:dyDescent="0.3">
      <c r="A2747" t="s">
        <v>2820</v>
      </c>
      <c r="B2747" t="s">
        <v>106</v>
      </c>
      <c r="C2747">
        <v>1</v>
      </c>
      <c r="D2747" t="s">
        <v>82</v>
      </c>
      <c r="E2747">
        <v>14.01</v>
      </c>
      <c r="F2747">
        <v>78.099999999999994</v>
      </c>
      <c r="G2747">
        <v>0.374</v>
      </c>
      <c r="H2747">
        <v>0.193</v>
      </c>
      <c r="I2747">
        <f>Data[[#This Row],[nucleus_area_pct]]/Data[[#This Row],[cytoplasm_ratio]]</f>
        <v>404.66321243523311</v>
      </c>
      <c r="J2747">
        <v>0.88100000000000001</v>
      </c>
      <c r="K2747">
        <v>0.19900000000000001</v>
      </c>
      <c r="L2747">
        <v>1.51</v>
      </c>
      <c r="M2747">
        <v>1.1000000000000001</v>
      </c>
      <c r="N2747">
        <v>0.91300000000000003</v>
      </c>
      <c r="O2747">
        <v>531</v>
      </c>
      <c r="P2747">
        <v>104</v>
      </c>
      <c r="Q2747">
        <v>171</v>
      </c>
      <c r="R2747">
        <v>130</v>
      </c>
      <c r="S2747">
        <v>189</v>
      </c>
      <c r="T2747">
        <f>(Data[[#This Row],[mean_r]]/256)*100</f>
        <v>66.796875</v>
      </c>
      <c r="U2747">
        <f>(Data[[#This Row],[mean_g]]/256)*100</f>
        <v>50.78125</v>
      </c>
      <c r="V2747">
        <f>(Data[[#This Row],[mean_b]]/256)*100</f>
        <v>73.828125</v>
      </c>
      <c r="W2747">
        <v>0.67900000000000005</v>
      </c>
      <c r="X2747" t="s">
        <v>63</v>
      </c>
      <c r="Y2747" t="s">
        <v>45</v>
      </c>
      <c r="Z2747">
        <v>4484</v>
      </c>
      <c r="AA2747">
        <v>4.87</v>
      </c>
      <c r="AB2747">
        <v>14.4</v>
      </c>
      <c r="AC2747">
        <v>35.5</v>
      </c>
      <c r="AD2747">
        <v>146095</v>
      </c>
      <c r="AE2747">
        <v>72.099999999999994</v>
      </c>
      <c r="AF2747">
        <v>34</v>
      </c>
      <c r="AG2747" t="s">
        <v>64</v>
      </c>
      <c r="AH2747" t="s">
        <v>47</v>
      </c>
      <c r="AI2747" t="s">
        <v>43</v>
      </c>
      <c r="AJ2747">
        <v>60</v>
      </c>
      <c r="AK2747">
        <v>256</v>
      </c>
      <c r="AL2747">
        <v>0.93700000000000006</v>
      </c>
      <c r="AM2747">
        <v>0.71489999999999998</v>
      </c>
      <c r="AN2747">
        <v>0.9002</v>
      </c>
      <c r="AO2747">
        <f>Data[[#This Row],[labeller_confidence_score]]-Data[[#This Row],[cytodiffusion_classification_confidence]]</f>
        <v>0.18530000000000002</v>
      </c>
    </row>
    <row r="2748" spans="1:41" x14ac:dyDescent="0.3">
      <c r="A2748" t="s">
        <v>2821</v>
      </c>
      <c r="B2748" t="s">
        <v>74</v>
      </c>
      <c r="C2748">
        <v>0</v>
      </c>
      <c r="D2748" t="s">
        <v>75</v>
      </c>
      <c r="E2748">
        <v>1.41</v>
      </c>
      <c r="F2748">
        <v>0</v>
      </c>
      <c r="G2748">
        <v>0</v>
      </c>
      <c r="H2748">
        <v>1</v>
      </c>
      <c r="I2748">
        <f>Data[[#This Row],[nucleus_area_pct]]/Data[[#This Row],[cytoplasm_ratio]]</f>
        <v>0</v>
      </c>
      <c r="J2748">
        <v>0.68100000000000005</v>
      </c>
      <c r="K2748">
        <v>0.55800000000000005</v>
      </c>
      <c r="L2748">
        <v>2.97</v>
      </c>
      <c r="M2748">
        <v>1</v>
      </c>
      <c r="N2748">
        <v>0.82899999999999996</v>
      </c>
      <c r="O2748">
        <v>17</v>
      </c>
      <c r="P2748">
        <v>21</v>
      </c>
      <c r="Q2748">
        <v>192</v>
      </c>
      <c r="R2748">
        <v>181</v>
      </c>
      <c r="S2748">
        <v>171</v>
      </c>
      <c r="T2748">
        <f>(Data[[#This Row],[mean_r]]/256)*100</f>
        <v>75</v>
      </c>
      <c r="U2748">
        <f>(Data[[#This Row],[mean_g]]/256)*100</f>
        <v>70.703125</v>
      </c>
      <c r="V2748">
        <f>(Data[[#This Row],[mean_b]]/256)*100</f>
        <v>66.796875</v>
      </c>
      <c r="W2748">
        <v>0.65400000000000003</v>
      </c>
      <c r="X2748" t="s">
        <v>51</v>
      </c>
      <c r="Y2748" t="s">
        <v>40</v>
      </c>
      <c r="Z2748">
        <v>8904</v>
      </c>
      <c r="AA2748">
        <v>4.66</v>
      </c>
      <c r="AB2748">
        <v>13.8</v>
      </c>
      <c r="AC2748">
        <v>49.3</v>
      </c>
      <c r="AD2748">
        <v>362227</v>
      </c>
      <c r="AE2748">
        <v>87.4</v>
      </c>
      <c r="AF2748">
        <v>35.299999999999997</v>
      </c>
      <c r="AG2748" t="s">
        <v>64</v>
      </c>
      <c r="AH2748" t="s">
        <v>47</v>
      </c>
      <c r="AI2748" t="s">
        <v>56</v>
      </c>
      <c r="AJ2748">
        <v>100</v>
      </c>
      <c r="AK2748">
        <v>360</v>
      </c>
      <c r="AL2748">
        <v>0.1603</v>
      </c>
      <c r="AM2748">
        <v>0.92310000000000003</v>
      </c>
      <c r="AN2748">
        <v>0.92079999999999995</v>
      </c>
      <c r="AO2748">
        <f>Data[[#This Row],[labeller_confidence_score]]-Data[[#This Row],[cytodiffusion_classification_confidence]]</f>
        <v>-2.3000000000000798E-3</v>
      </c>
    </row>
    <row r="2749" spans="1:41" x14ac:dyDescent="0.3">
      <c r="A2749" t="s">
        <v>2822</v>
      </c>
      <c r="B2749" t="s">
        <v>60</v>
      </c>
      <c r="C2749">
        <v>0</v>
      </c>
      <c r="D2749" t="s">
        <v>50</v>
      </c>
      <c r="E2749">
        <v>16.03</v>
      </c>
      <c r="F2749">
        <v>68.900000000000006</v>
      </c>
      <c r="G2749">
        <v>0.41099999999999998</v>
      </c>
      <c r="H2749">
        <v>0.25800000000000001</v>
      </c>
      <c r="I2749">
        <f>Data[[#This Row],[nucleus_area_pct]]/Data[[#This Row],[cytoplasm_ratio]]</f>
        <v>267.05426356589146</v>
      </c>
      <c r="J2749">
        <v>0.60399999999999998</v>
      </c>
      <c r="K2749">
        <v>0.53700000000000003</v>
      </c>
      <c r="L2749">
        <v>2.52</v>
      </c>
      <c r="M2749">
        <v>1</v>
      </c>
      <c r="N2749">
        <v>0.69899999999999995</v>
      </c>
      <c r="O2749">
        <v>588</v>
      </c>
      <c r="P2749">
        <v>126</v>
      </c>
      <c r="Q2749">
        <v>198</v>
      </c>
      <c r="R2749">
        <v>175</v>
      </c>
      <c r="S2749">
        <v>177</v>
      </c>
      <c r="T2749">
        <f>(Data[[#This Row],[mean_r]]/256)*100</f>
        <v>77.34375</v>
      </c>
      <c r="U2749">
        <f>(Data[[#This Row],[mean_g]]/256)*100</f>
        <v>68.359375</v>
      </c>
      <c r="V2749">
        <f>(Data[[#This Row],[mean_b]]/256)*100</f>
        <v>69.140625</v>
      </c>
      <c r="W2749">
        <v>0.54200000000000004</v>
      </c>
      <c r="X2749" t="s">
        <v>39</v>
      </c>
      <c r="Y2749" t="s">
        <v>45</v>
      </c>
      <c r="Z2749">
        <v>3676</v>
      </c>
      <c r="AA2749">
        <v>4.38</v>
      </c>
      <c r="AB2749">
        <v>12.2</v>
      </c>
      <c r="AC2749">
        <v>47.1</v>
      </c>
      <c r="AD2749">
        <v>253334</v>
      </c>
      <c r="AE2749">
        <v>99.3</v>
      </c>
      <c r="AF2749">
        <v>32.4</v>
      </c>
      <c r="AG2749" t="s">
        <v>64</v>
      </c>
      <c r="AH2749" t="s">
        <v>47</v>
      </c>
      <c r="AI2749" t="s">
        <v>52</v>
      </c>
      <c r="AJ2749">
        <v>100</v>
      </c>
      <c r="AK2749">
        <v>512</v>
      </c>
      <c r="AL2749">
        <v>0.1321</v>
      </c>
      <c r="AM2749">
        <v>0.98699999999999999</v>
      </c>
      <c r="AN2749">
        <v>0.71819999999999995</v>
      </c>
      <c r="AO2749">
        <f>Data[[#This Row],[labeller_confidence_score]]-Data[[#This Row],[cytodiffusion_classification_confidence]]</f>
        <v>-0.26880000000000004</v>
      </c>
    </row>
    <row r="2750" spans="1:41" x14ac:dyDescent="0.3">
      <c r="A2750" t="s">
        <v>2823</v>
      </c>
      <c r="B2750" t="s">
        <v>58</v>
      </c>
      <c r="C2750">
        <v>1</v>
      </c>
      <c r="D2750" t="s">
        <v>38</v>
      </c>
      <c r="E2750">
        <v>17.72</v>
      </c>
      <c r="F2750">
        <v>67.2</v>
      </c>
      <c r="G2750">
        <v>0.51700000000000002</v>
      </c>
      <c r="H2750">
        <v>0.35099999999999998</v>
      </c>
      <c r="I2750">
        <f>Data[[#This Row],[nucleus_area_pct]]/Data[[#This Row],[cytoplasm_ratio]]</f>
        <v>191.45299145299148</v>
      </c>
      <c r="J2750">
        <v>0.76200000000000001</v>
      </c>
      <c r="K2750">
        <v>0.27800000000000002</v>
      </c>
      <c r="L2750">
        <v>0.95</v>
      </c>
      <c r="M2750">
        <v>1.4</v>
      </c>
      <c r="N2750">
        <v>0.92900000000000005</v>
      </c>
      <c r="O2750">
        <v>485</v>
      </c>
      <c r="P2750">
        <v>89</v>
      </c>
      <c r="Q2750">
        <v>218</v>
      </c>
      <c r="R2750">
        <v>145</v>
      </c>
      <c r="S2750">
        <v>196</v>
      </c>
      <c r="T2750">
        <f>(Data[[#This Row],[mean_r]]/256)*100</f>
        <v>85.15625</v>
      </c>
      <c r="U2750">
        <f>(Data[[#This Row],[mean_g]]/256)*100</f>
        <v>56.640625</v>
      </c>
      <c r="V2750">
        <f>(Data[[#This Row],[mean_b]]/256)*100</f>
        <v>76.5625</v>
      </c>
      <c r="W2750">
        <v>0.81</v>
      </c>
      <c r="X2750" t="s">
        <v>51</v>
      </c>
      <c r="Y2750" t="s">
        <v>40</v>
      </c>
      <c r="Z2750">
        <v>5831</v>
      </c>
      <c r="AA2750">
        <v>4.3</v>
      </c>
      <c r="AB2750">
        <v>13.4</v>
      </c>
      <c r="AC2750">
        <v>38.9</v>
      </c>
      <c r="AD2750">
        <v>374063</v>
      </c>
      <c r="AE2750">
        <v>99.4</v>
      </c>
      <c r="AF2750">
        <v>34</v>
      </c>
      <c r="AG2750" t="s">
        <v>64</v>
      </c>
      <c r="AH2750" t="s">
        <v>47</v>
      </c>
      <c r="AI2750" t="s">
        <v>43</v>
      </c>
      <c r="AJ2750">
        <v>100</v>
      </c>
      <c r="AK2750">
        <v>360</v>
      </c>
      <c r="AL2750">
        <v>0.83609999999999995</v>
      </c>
      <c r="AM2750">
        <v>0.60260000000000002</v>
      </c>
      <c r="AN2750">
        <v>0.8609</v>
      </c>
      <c r="AO2750">
        <f>Data[[#This Row],[labeller_confidence_score]]-Data[[#This Row],[cytodiffusion_classification_confidence]]</f>
        <v>0.25829999999999997</v>
      </c>
    </row>
    <row r="2751" spans="1:41" x14ac:dyDescent="0.3">
      <c r="A2751" t="s">
        <v>2824</v>
      </c>
      <c r="B2751" t="s">
        <v>87</v>
      </c>
      <c r="C2751">
        <v>0</v>
      </c>
      <c r="D2751" t="s">
        <v>50</v>
      </c>
      <c r="E2751">
        <v>11.87</v>
      </c>
      <c r="F2751">
        <v>57.2</v>
      </c>
      <c r="G2751">
        <v>0.50900000000000001</v>
      </c>
      <c r="H2751">
        <v>0.42499999999999999</v>
      </c>
      <c r="I2751">
        <f>Data[[#This Row],[nucleus_area_pct]]/Data[[#This Row],[cytoplasm_ratio]]</f>
        <v>134.58823529411765</v>
      </c>
      <c r="J2751">
        <v>0.74399999999999999</v>
      </c>
      <c r="K2751">
        <v>0.38400000000000001</v>
      </c>
      <c r="L2751">
        <v>3.71</v>
      </c>
      <c r="M2751">
        <v>1.8</v>
      </c>
      <c r="N2751">
        <v>0.61</v>
      </c>
      <c r="O2751">
        <v>385</v>
      </c>
      <c r="P2751">
        <v>70</v>
      </c>
      <c r="Q2751">
        <v>255</v>
      </c>
      <c r="R2751">
        <v>155</v>
      </c>
      <c r="S2751">
        <v>159</v>
      </c>
      <c r="T2751">
        <f>(Data[[#This Row],[mean_r]]/256)*100</f>
        <v>99.609375</v>
      </c>
      <c r="U2751">
        <f>(Data[[#This Row],[mean_g]]/256)*100</f>
        <v>60.546875</v>
      </c>
      <c r="V2751">
        <f>(Data[[#This Row],[mean_b]]/256)*100</f>
        <v>62.109375</v>
      </c>
      <c r="W2751">
        <v>0.77200000000000002</v>
      </c>
      <c r="X2751" t="s">
        <v>51</v>
      </c>
      <c r="Y2751" t="s">
        <v>45</v>
      </c>
      <c r="Z2751">
        <v>2518</v>
      </c>
      <c r="AA2751">
        <v>4.32</v>
      </c>
      <c r="AB2751">
        <v>15.3</v>
      </c>
      <c r="AC2751">
        <v>42.2</v>
      </c>
      <c r="AD2751">
        <v>216365</v>
      </c>
      <c r="AE2751">
        <v>70.7</v>
      </c>
      <c r="AF2751">
        <v>33.799999999999997</v>
      </c>
      <c r="AG2751" t="s">
        <v>46</v>
      </c>
      <c r="AH2751" t="s">
        <v>68</v>
      </c>
      <c r="AI2751" t="s">
        <v>52</v>
      </c>
      <c r="AJ2751">
        <v>40</v>
      </c>
      <c r="AK2751">
        <v>224</v>
      </c>
      <c r="AL2751">
        <v>5.7700000000000001E-2</v>
      </c>
      <c r="AM2751">
        <v>0.93359999999999999</v>
      </c>
      <c r="AN2751">
        <v>0.92169999999999996</v>
      </c>
      <c r="AO2751">
        <f>Data[[#This Row],[labeller_confidence_score]]-Data[[#This Row],[cytodiffusion_classification_confidence]]</f>
        <v>-1.1900000000000022E-2</v>
      </c>
    </row>
    <row r="2752" spans="1:41" x14ac:dyDescent="0.3">
      <c r="A2752" t="s">
        <v>2825</v>
      </c>
      <c r="B2752" t="s">
        <v>62</v>
      </c>
      <c r="C2752">
        <v>0</v>
      </c>
      <c r="D2752" t="s">
        <v>50</v>
      </c>
      <c r="E2752">
        <v>10.67</v>
      </c>
      <c r="F2752">
        <v>78</v>
      </c>
      <c r="G2752">
        <v>0.83599999999999997</v>
      </c>
      <c r="H2752">
        <v>0.16600000000000001</v>
      </c>
      <c r="I2752">
        <f>Data[[#This Row],[nucleus_area_pct]]/Data[[#This Row],[cytoplasm_ratio]]</f>
        <v>469.87951807228916</v>
      </c>
      <c r="J2752">
        <v>0.95499999999999996</v>
      </c>
      <c r="K2752">
        <v>0.24099999999999999</v>
      </c>
      <c r="L2752">
        <v>1.73</v>
      </c>
      <c r="M2752">
        <v>1.1000000000000001</v>
      </c>
      <c r="N2752">
        <v>0.94299999999999995</v>
      </c>
      <c r="O2752">
        <v>241</v>
      </c>
      <c r="P2752">
        <v>58</v>
      </c>
      <c r="Q2752">
        <v>196</v>
      </c>
      <c r="R2752">
        <v>155</v>
      </c>
      <c r="S2752">
        <v>196</v>
      </c>
      <c r="T2752">
        <f>(Data[[#This Row],[mean_r]]/256)*100</f>
        <v>76.5625</v>
      </c>
      <c r="U2752">
        <f>(Data[[#This Row],[mean_g]]/256)*100</f>
        <v>60.546875</v>
      </c>
      <c r="V2752">
        <f>(Data[[#This Row],[mean_b]]/256)*100</f>
        <v>76.5625</v>
      </c>
      <c r="W2752">
        <v>0.66600000000000004</v>
      </c>
      <c r="X2752" t="s">
        <v>63</v>
      </c>
      <c r="Y2752" t="s">
        <v>45</v>
      </c>
      <c r="Z2752">
        <v>6608</v>
      </c>
      <c r="AA2752">
        <v>5.03</v>
      </c>
      <c r="AB2752">
        <v>16.5</v>
      </c>
      <c r="AC2752">
        <v>29.7</v>
      </c>
      <c r="AD2752">
        <v>67341</v>
      </c>
      <c r="AE2752">
        <v>97.5</v>
      </c>
      <c r="AF2752">
        <v>36.799999999999997</v>
      </c>
      <c r="AG2752" t="s">
        <v>46</v>
      </c>
      <c r="AH2752" t="s">
        <v>42</v>
      </c>
      <c r="AI2752" t="s">
        <v>56</v>
      </c>
      <c r="AJ2752">
        <v>100</v>
      </c>
      <c r="AK2752">
        <v>512</v>
      </c>
      <c r="AL2752">
        <v>5.9200000000000003E-2</v>
      </c>
      <c r="AM2752">
        <v>0.90239999999999998</v>
      </c>
      <c r="AN2752">
        <v>0.89559999999999995</v>
      </c>
      <c r="AO2752">
        <f>Data[[#This Row],[labeller_confidence_score]]-Data[[#This Row],[cytodiffusion_classification_confidence]]</f>
        <v>-6.8000000000000282E-3</v>
      </c>
    </row>
    <row r="2753" spans="1:41" x14ac:dyDescent="0.3">
      <c r="A2753" t="s">
        <v>2826</v>
      </c>
      <c r="B2753" t="s">
        <v>49</v>
      </c>
      <c r="C2753">
        <v>0</v>
      </c>
      <c r="D2753" t="s">
        <v>50</v>
      </c>
      <c r="E2753">
        <v>12.24</v>
      </c>
      <c r="F2753">
        <v>50.2</v>
      </c>
      <c r="G2753">
        <v>0.60399999999999998</v>
      </c>
      <c r="H2753">
        <v>0.47</v>
      </c>
      <c r="I2753">
        <f>Data[[#This Row],[nucleus_area_pct]]/Data[[#This Row],[cytoplasm_ratio]]</f>
        <v>106.80851063829789</v>
      </c>
      <c r="J2753">
        <v>0.85699999999999998</v>
      </c>
      <c r="K2753">
        <v>0.38400000000000001</v>
      </c>
      <c r="L2753">
        <v>2.29</v>
      </c>
      <c r="M2753">
        <v>2.5</v>
      </c>
      <c r="N2753">
        <v>0.85699999999999998</v>
      </c>
      <c r="O2753">
        <v>391</v>
      </c>
      <c r="P2753">
        <v>75</v>
      </c>
      <c r="Q2753">
        <v>211</v>
      </c>
      <c r="R2753">
        <v>157</v>
      </c>
      <c r="S2753">
        <v>183</v>
      </c>
      <c r="T2753">
        <f>(Data[[#This Row],[mean_r]]/256)*100</f>
        <v>82.421875</v>
      </c>
      <c r="U2753">
        <f>(Data[[#This Row],[mean_g]]/256)*100</f>
        <v>61.328125</v>
      </c>
      <c r="V2753">
        <f>(Data[[#This Row],[mean_b]]/256)*100</f>
        <v>71.484375</v>
      </c>
      <c r="W2753">
        <v>0.58899999999999997</v>
      </c>
      <c r="X2753" t="s">
        <v>51</v>
      </c>
      <c r="Y2753" t="s">
        <v>40</v>
      </c>
      <c r="Z2753">
        <v>6960</v>
      </c>
      <c r="AA2753">
        <v>5</v>
      </c>
      <c r="AB2753">
        <v>13.2</v>
      </c>
      <c r="AC2753">
        <v>23.9</v>
      </c>
      <c r="AD2753">
        <v>277121</v>
      </c>
      <c r="AE2753">
        <v>94</v>
      </c>
      <c r="AF2753">
        <v>32</v>
      </c>
      <c r="AG2753" t="s">
        <v>46</v>
      </c>
      <c r="AH2753" t="s">
        <v>47</v>
      </c>
      <c r="AI2753" t="s">
        <v>43</v>
      </c>
      <c r="AJ2753">
        <v>60</v>
      </c>
      <c r="AK2753">
        <v>256</v>
      </c>
      <c r="AL2753">
        <v>1.6400000000000001E-2</v>
      </c>
      <c r="AM2753">
        <v>0.93869999999999998</v>
      </c>
      <c r="AN2753">
        <v>0.83409999999999995</v>
      </c>
      <c r="AO2753">
        <f>Data[[#This Row],[labeller_confidence_score]]-Data[[#This Row],[cytodiffusion_classification_confidence]]</f>
        <v>-0.10460000000000003</v>
      </c>
    </row>
    <row r="2754" spans="1:41" x14ac:dyDescent="0.3">
      <c r="A2754" t="s">
        <v>2827</v>
      </c>
      <c r="B2754" t="s">
        <v>54</v>
      </c>
      <c r="C2754">
        <v>0</v>
      </c>
      <c r="D2754" t="s">
        <v>54</v>
      </c>
      <c r="E2754">
        <v>7.01</v>
      </c>
      <c r="F2754">
        <v>0</v>
      </c>
      <c r="G2754">
        <v>0</v>
      </c>
      <c r="H2754">
        <v>1</v>
      </c>
      <c r="I2754">
        <f>Data[[#This Row],[nucleus_area_pct]]/Data[[#This Row],[cytoplasm_ratio]]</f>
        <v>0</v>
      </c>
      <c r="J2754">
        <v>0.84399999999999997</v>
      </c>
      <c r="K2754">
        <v>0.19400000000000001</v>
      </c>
      <c r="L2754">
        <v>0.47</v>
      </c>
      <c r="M2754">
        <v>1</v>
      </c>
      <c r="N2754">
        <v>0.93700000000000006</v>
      </c>
      <c r="O2754">
        <v>183</v>
      </c>
      <c r="P2754">
        <v>49</v>
      </c>
      <c r="Q2754">
        <v>242</v>
      </c>
      <c r="R2754">
        <v>139</v>
      </c>
      <c r="S2754">
        <v>137</v>
      </c>
      <c r="T2754">
        <f>(Data[[#This Row],[mean_r]]/256)*100</f>
        <v>94.53125</v>
      </c>
      <c r="U2754">
        <f>(Data[[#This Row],[mean_g]]/256)*100</f>
        <v>54.296875</v>
      </c>
      <c r="V2754">
        <f>(Data[[#This Row],[mean_b]]/256)*100</f>
        <v>53.515625</v>
      </c>
      <c r="W2754">
        <v>0.47699999999999998</v>
      </c>
      <c r="X2754" t="s">
        <v>63</v>
      </c>
      <c r="Y2754" t="s">
        <v>45</v>
      </c>
      <c r="Z2754">
        <v>5243</v>
      </c>
      <c r="AA2754">
        <v>4.6500000000000004</v>
      </c>
      <c r="AB2754">
        <v>16.399999999999999</v>
      </c>
      <c r="AC2754">
        <v>43.1</v>
      </c>
      <c r="AD2754">
        <v>278835</v>
      </c>
      <c r="AE2754">
        <v>91</v>
      </c>
      <c r="AF2754">
        <v>35.799999999999997</v>
      </c>
      <c r="AG2754" t="s">
        <v>64</v>
      </c>
      <c r="AH2754" t="s">
        <v>47</v>
      </c>
      <c r="AI2754" t="s">
        <v>43</v>
      </c>
      <c r="AJ2754">
        <v>60</v>
      </c>
      <c r="AK2754">
        <v>360</v>
      </c>
      <c r="AL2754">
        <v>0.1386</v>
      </c>
      <c r="AM2754">
        <v>0.85650000000000004</v>
      </c>
      <c r="AN2754">
        <v>1</v>
      </c>
      <c r="AO2754">
        <f>Data[[#This Row],[labeller_confidence_score]]-Data[[#This Row],[cytodiffusion_classification_confidence]]</f>
        <v>0.14349999999999996</v>
      </c>
    </row>
    <row r="2755" spans="1:41" x14ac:dyDescent="0.3">
      <c r="A2755" t="s">
        <v>2828</v>
      </c>
      <c r="B2755" t="s">
        <v>87</v>
      </c>
      <c r="C2755">
        <v>0</v>
      </c>
      <c r="D2755" t="s">
        <v>50</v>
      </c>
      <c r="E2755">
        <v>13.81</v>
      </c>
      <c r="F2755">
        <v>43.2</v>
      </c>
      <c r="G2755">
        <v>0.52400000000000002</v>
      </c>
      <c r="H2755">
        <v>0.54800000000000004</v>
      </c>
      <c r="I2755">
        <f>Data[[#This Row],[nucleus_area_pct]]/Data[[#This Row],[cytoplasm_ratio]]</f>
        <v>78.832116788321173</v>
      </c>
      <c r="J2755">
        <v>0.751</v>
      </c>
      <c r="K2755">
        <v>0.28299999999999997</v>
      </c>
      <c r="L2755">
        <v>4.5199999999999996</v>
      </c>
      <c r="M2755">
        <v>2.2000000000000002</v>
      </c>
      <c r="N2755">
        <v>0.80600000000000005</v>
      </c>
      <c r="O2755">
        <v>583</v>
      </c>
      <c r="P2755">
        <v>69</v>
      </c>
      <c r="Q2755">
        <v>251</v>
      </c>
      <c r="R2755">
        <v>144</v>
      </c>
      <c r="S2755">
        <v>162</v>
      </c>
      <c r="T2755">
        <f>(Data[[#This Row],[mean_r]]/256)*100</f>
        <v>98.046875</v>
      </c>
      <c r="U2755">
        <f>(Data[[#This Row],[mean_g]]/256)*100</f>
        <v>56.25</v>
      </c>
      <c r="V2755">
        <f>(Data[[#This Row],[mean_b]]/256)*100</f>
        <v>63.28125</v>
      </c>
      <c r="W2755">
        <v>0.57399999999999995</v>
      </c>
      <c r="X2755" t="s">
        <v>51</v>
      </c>
      <c r="Y2755" t="s">
        <v>40</v>
      </c>
      <c r="Z2755">
        <v>5317</v>
      </c>
      <c r="AA2755">
        <v>3.92</v>
      </c>
      <c r="AB2755">
        <v>10.199999999999999</v>
      </c>
      <c r="AC2755">
        <v>33.799999999999997</v>
      </c>
      <c r="AD2755">
        <v>235421</v>
      </c>
      <c r="AE2755">
        <v>114.3</v>
      </c>
      <c r="AF2755">
        <v>33</v>
      </c>
      <c r="AG2755" t="s">
        <v>41</v>
      </c>
      <c r="AH2755" t="s">
        <v>42</v>
      </c>
      <c r="AI2755" t="s">
        <v>52</v>
      </c>
      <c r="AJ2755">
        <v>100</v>
      </c>
      <c r="AK2755">
        <v>224</v>
      </c>
      <c r="AL2755">
        <v>8.0399999999999999E-2</v>
      </c>
      <c r="AM2755">
        <v>0.87980000000000003</v>
      </c>
      <c r="AN2755">
        <v>0.86670000000000003</v>
      </c>
      <c r="AO2755">
        <f>Data[[#This Row],[labeller_confidence_score]]-Data[[#This Row],[cytodiffusion_classification_confidence]]</f>
        <v>-1.3100000000000001E-2</v>
      </c>
    </row>
    <row r="2756" spans="1:41" x14ac:dyDescent="0.3">
      <c r="A2756" t="s">
        <v>2829</v>
      </c>
      <c r="B2756" t="s">
        <v>49</v>
      </c>
      <c r="C2756">
        <v>0</v>
      </c>
      <c r="D2756" t="s">
        <v>50</v>
      </c>
      <c r="E2756">
        <v>11.22</v>
      </c>
      <c r="F2756">
        <v>55.3</v>
      </c>
      <c r="G2756">
        <v>0.45300000000000001</v>
      </c>
      <c r="H2756">
        <v>0.504</v>
      </c>
      <c r="I2756">
        <f>Data[[#This Row],[nucleus_area_pct]]/Data[[#This Row],[cytoplasm_ratio]]</f>
        <v>109.72222222222221</v>
      </c>
      <c r="J2756">
        <v>0.77300000000000002</v>
      </c>
      <c r="K2756">
        <v>0.40899999999999997</v>
      </c>
      <c r="L2756">
        <v>3.04</v>
      </c>
      <c r="M2756">
        <v>3.9</v>
      </c>
      <c r="N2756">
        <v>0.84</v>
      </c>
      <c r="O2756">
        <v>370</v>
      </c>
      <c r="P2756">
        <v>64</v>
      </c>
      <c r="Q2756">
        <v>209</v>
      </c>
      <c r="R2756">
        <v>169</v>
      </c>
      <c r="S2756">
        <v>212</v>
      </c>
      <c r="T2756">
        <f>(Data[[#This Row],[mean_r]]/256)*100</f>
        <v>81.640625</v>
      </c>
      <c r="U2756">
        <f>(Data[[#This Row],[mean_g]]/256)*100</f>
        <v>66.015625</v>
      </c>
      <c r="V2756">
        <f>(Data[[#This Row],[mean_b]]/256)*100</f>
        <v>82.8125</v>
      </c>
      <c r="W2756">
        <v>0.67100000000000004</v>
      </c>
      <c r="X2756" t="s">
        <v>51</v>
      </c>
      <c r="Y2756" t="s">
        <v>40</v>
      </c>
      <c r="Z2756">
        <v>9518</v>
      </c>
      <c r="AA2756">
        <v>6.29</v>
      </c>
      <c r="AB2756">
        <v>11.8</v>
      </c>
      <c r="AC2756">
        <v>35.799999999999997</v>
      </c>
      <c r="AD2756">
        <v>179130</v>
      </c>
      <c r="AE2756">
        <v>85.1</v>
      </c>
      <c r="AF2756">
        <v>30.6</v>
      </c>
      <c r="AG2756" t="s">
        <v>41</v>
      </c>
      <c r="AH2756" t="s">
        <v>68</v>
      </c>
      <c r="AI2756" t="s">
        <v>43</v>
      </c>
      <c r="AJ2756">
        <v>40</v>
      </c>
      <c r="AK2756">
        <v>512</v>
      </c>
      <c r="AL2756">
        <v>9.3899999999999997E-2</v>
      </c>
      <c r="AM2756">
        <v>0.82399999999999995</v>
      </c>
      <c r="AN2756">
        <v>0.94430000000000003</v>
      </c>
      <c r="AO2756">
        <f>Data[[#This Row],[labeller_confidence_score]]-Data[[#This Row],[cytodiffusion_classification_confidence]]</f>
        <v>0.12030000000000007</v>
      </c>
    </row>
    <row r="2757" spans="1:41" x14ac:dyDescent="0.3">
      <c r="A2757" t="s">
        <v>2830</v>
      </c>
      <c r="B2757" t="s">
        <v>133</v>
      </c>
      <c r="C2757">
        <v>1</v>
      </c>
      <c r="D2757" t="s">
        <v>104</v>
      </c>
      <c r="E2757">
        <v>7.52</v>
      </c>
      <c r="F2757">
        <v>0</v>
      </c>
      <c r="G2757">
        <v>0</v>
      </c>
      <c r="H2757">
        <v>1</v>
      </c>
      <c r="I2757">
        <f>Data[[#This Row],[nucleus_area_pct]]/Data[[#This Row],[cytoplasm_ratio]]</f>
        <v>0</v>
      </c>
      <c r="J2757">
        <v>0.39300000000000002</v>
      </c>
      <c r="K2757">
        <v>0.73599999999999999</v>
      </c>
      <c r="L2757">
        <v>0.57999999999999996</v>
      </c>
      <c r="M2757">
        <v>1</v>
      </c>
      <c r="N2757">
        <v>0.86599999999999999</v>
      </c>
      <c r="O2757">
        <v>183</v>
      </c>
      <c r="P2757">
        <v>74</v>
      </c>
      <c r="Q2757">
        <v>204</v>
      </c>
      <c r="R2757">
        <v>125</v>
      </c>
      <c r="S2757">
        <v>114</v>
      </c>
      <c r="T2757">
        <f>(Data[[#This Row],[mean_r]]/256)*100</f>
        <v>79.6875</v>
      </c>
      <c r="U2757">
        <f>(Data[[#This Row],[mean_g]]/256)*100</f>
        <v>48.828125</v>
      </c>
      <c r="V2757">
        <f>(Data[[#This Row],[mean_b]]/256)*100</f>
        <v>44.53125</v>
      </c>
      <c r="W2757">
        <v>0.45300000000000001</v>
      </c>
      <c r="X2757" t="s">
        <v>39</v>
      </c>
      <c r="Y2757" t="s">
        <v>45</v>
      </c>
      <c r="Z2757">
        <v>8388</v>
      </c>
      <c r="AA2757">
        <v>5.53</v>
      </c>
      <c r="AB2757">
        <v>12</v>
      </c>
      <c r="AC2757">
        <v>43.4</v>
      </c>
      <c r="AD2757">
        <v>238281</v>
      </c>
      <c r="AE2757">
        <v>103.1</v>
      </c>
      <c r="AF2757">
        <v>33.4</v>
      </c>
      <c r="AG2757" t="s">
        <v>46</v>
      </c>
      <c r="AH2757" t="s">
        <v>42</v>
      </c>
      <c r="AI2757" t="s">
        <v>56</v>
      </c>
      <c r="AJ2757">
        <v>40</v>
      </c>
      <c r="AK2757">
        <v>224</v>
      </c>
      <c r="AL2757">
        <v>0.87309999999999999</v>
      </c>
      <c r="AM2757">
        <v>0.77029999999999998</v>
      </c>
      <c r="AN2757">
        <v>0.83020000000000005</v>
      </c>
      <c r="AO2757">
        <f>Data[[#This Row],[labeller_confidence_score]]-Data[[#This Row],[cytodiffusion_classification_confidence]]</f>
        <v>5.9900000000000064E-2</v>
      </c>
    </row>
    <row r="2758" spans="1:41" x14ac:dyDescent="0.3">
      <c r="A2758" t="s">
        <v>2831</v>
      </c>
      <c r="B2758" t="s">
        <v>49</v>
      </c>
      <c r="C2758">
        <v>0</v>
      </c>
      <c r="D2758" t="s">
        <v>50</v>
      </c>
      <c r="E2758">
        <v>10.84</v>
      </c>
      <c r="F2758">
        <v>58.4</v>
      </c>
      <c r="G2758">
        <v>0.57199999999999995</v>
      </c>
      <c r="H2758">
        <v>0.46600000000000003</v>
      </c>
      <c r="I2758">
        <f>Data[[#This Row],[nucleus_area_pct]]/Data[[#This Row],[cytoplasm_ratio]]</f>
        <v>125.32188841201716</v>
      </c>
      <c r="J2758">
        <v>0.82</v>
      </c>
      <c r="K2758">
        <v>0.39700000000000002</v>
      </c>
      <c r="L2758">
        <v>2.92</v>
      </c>
      <c r="M2758">
        <v>3.9</v>
      </c>
      <c r="N2758">
        <v>0.82099999999999995</v>
      </c>
      <c r="O2758">
        <v>397</v>
      </c>
      <c r="P2758">
        <v>77</v>
      </c>
      <c r="Q2758">
        <v>219</v>
      </c>
      <c r="R2758">
        <v>163</v>
      </c>
      <c r="S2758">
        <v>210</v>
      </c>
      <c r="T2758">
        <f>(Data[[#This Row],[mean_r]]/256)*100</f>
        <v>85.546875</v>
      </c>
      <c r="U2758">
        <f>(Data[[#This Row],[mean_g]]/256)*100</f>
        <v>63.671875</v>
      </c>
      <c r="V2758">
        <f>(Data[[#This Row],[mean_b]]/256)*100</f>
        <v>82.03125</v>
      </c>
      <c r="W2758">
        <v>0.74299999999999999</v>
      </c>
      <c r="X2758" t="s">
        <v>51</v>
      </c>
      <c r="Y2758" t="s">
        <v>40</v>
      </c>
      <c r="Z2758">
        <v>9504</v>
      </c>
      <c r="AA2758">
        <v>4.5599999999999996</v>
      </c>
      <c r="AB2758">
        <v>9.1</v>
      </c>
      <c r="AC2758">
        <v>42.8</v>
      </c>
      <c r="AD2758">
        <v>295524</v>
      </c>
      <c r="AE2758">
        <v>87.1</v>
      </c>
      <c r="AF2758">
        <v>31.8</v>
      </c>
      <c r="AG2758" t="s">
        <v>64</v>
      </c>
      <c r="AH2758" t="s">
        <v>42</v>
      </c>
      <c r="AI2758" t="s">
        <v>52</v>
      </c>
      <c r="AJ2758">
        <v>60</v>
      </c>
      <c r="AK2758">
        <v>256</v>
      </c>
      <c r="AL2758">
        <v>5.5399999999999998E-2</v>
      </c>
      <c r="AM2758">
        <v>0.97640000000000005</v>
      </c>
      <c r="AN2758">
        <v>0.93879999999999997</v>
      </c>
      <c r="AO2758">
        <f>Data[[#This Row],[labeller_confidence_score]]-Data[[#This Row],[cytodiffusion_classification_confidence]]</f>
        <v>-3.7600000000000078E-2</v>
      </c>
    </row>
    <row r="2759" spans="1:41" x14ac:dyDescent="0.3">
      <c r="A2759" t="s">
        <v>2832</v>
      </c>
      <c r="B2759" t="s">
        <v>85</v>
      </c>
      <c r="C2759">
        <v>0</v>
      </c>
      <c r="D2759" t="s">
        <v>50</v>
      </c>
      <c r="E2759">
        <v>11.95</v>
      </c>
      <c r="F2759">
        <v>62.2</v>
      </c>
      <c r="G2759">
        <v>0.745</v>
      </c>
      <c r="H2759">
        <v>0.374</v>
      </c>
      <c r="I2759">
        <f>Data[[#This Row],[nucleus_area_pct]]/Data[[#This Row],[cytoplasm_ratio]]</f>
        <v>166.31016042780749</v>
      </c>
      <c r="J2759">
        <v>0.66400000000000003</v>
      </c>
      <c r="K2759">
        <v>0.36699999999999999</v>
      </c>
      <c r="L2759">
        <v>5.2</v>
      </c>
      <c r="M2759">
        <v>1.8</v>
      </c>
      <c r="N2759">
        <v>0.78200000000000003</v>
      </c>
      <c r="O2759">
        <v>379</v>
      </c>
      <c r="P2759">
        <v>54</v>
      </c>
      <c r="Q2759">
        <v>182</v>
      </c>
      <c r="R2759">
        <v>142</v>
      </c>
      <c r="S2759">
        <v>193</v>
      </c>
      <c r="T2759">
        <f>(Data[[#This Row],[mean_r]]/256)*100</f>
        <v>71.09375</v>
      </c>
      <c r="U2759">
        <f>(Data[[#This Row],[mean_g]]/256)*100</f>
        <v>55.46875</v>
      </c>
      <c r="V2759">
        <f>(Data[[#This Row],[mean_b]]/256)*100</f>
        <v>75.390625</v>
      </c>
      <c r="W2759">
        <v>0.82599999999999996</v>
      </c>
      <c r="X2759" t="s">
        <v>51</v>
      </c>
      <c r="Y2759" t="s">
        <v>45</v>
      </c>
      <c r="Z2759">
        <v>3884</v>
      </c>
      <c r="AA2759">
        <v>5.57</v>
      </c>
      <c r="AB2759">
        <v>11.8</v>
      </c>
      <c r="AC2759">
        <v>33.299999999999997</v>
      </c>
      <c r="AD2759">
        <v>327474</v>
      </c>
      <c r="AE2759">
        <v>93.4</v>
      </c>
      <c r="AF2759">
        <v>34.5</v>
      </c>
      <c r="AG2759" t="s">
        <v>41</v>
      </c>
      <c r="AH2759" t="s">
        <v>42</v>
      </c>
      <c r="AI2759" t="s">
        <v>43</v>
      </c>
      <c r="AJ2759">
        <v>100</v>
      </c>
      <c r="AK2759">
        <v>360</v>
      </c>
      <c r="AL2759">
        <v>0.16930000000000001</v>
      </c>
      <c r="AM2759">
        <v>0.91820000000000002</v>
      </c>
      <c r="AN2759">
        <v>0.89500000000000002</v>
      </c>
      <c r="AO2759">
        <f>Data[[#This Row],[labeller_confidence_score]]-Data[[#This Row],[cytodiffusion_classification_confidence]]</f>
        <v>-2.3199999999999998E-2</v>
      </c>
    </row>
    <row r="2760" spans="1:41" x14ac:dyDescent="0.3">
      <c r="A2760" t="s">
        <v>2833</v>
      </c>
      <c r="B2760" t="s">
        <v>81</v>
      </c>
      <c r="C2760">
        <v>1</v>
      </c>
      <c r="D2760" t="s">
        <v>82</v>
      </c>
      <c r="E2760">
        <v>15.06</v>
      </c>
      <c r="F2760">
        <v>86.3</v>
      </c>
      <c r="G2760">
        <v>0.39500000000000002</v>
      </c>
      <c r="H2760">
        <v>0.16600000000000001</v>
      </c>
      <c r="I2760">
        <f>Data[[#This Row],[nucleus_area_pct]]/Data[[#This Row],[cytoplasm_ratio]]</f>
        <v>519.8795180722891</v>
      </c>
      <c r="J2760">
        <v>0.77900000000000003</v>
      </c>
      <c r="K2760">
        <v>0.26400000000000001</v>
      </c>
      <c r="L2760">
        <v>0.56999999999999995</v>
      </c>
      <c r="M2760">
        <v>1</v>
      </c>
      <c r="N2760">
        <v>0.81499999999999995</v>
      </c>
      <c r="O2760">
        <v>571</v>
      </c>
      <c r="P2760">
        <v>99</v>
      </c>
      <c r="Q2760">
        <v>190</v>
      </c>
      <c r="R2760">
        <v>128</v>
      </c>
      <c r="S2760">
        <v>145</v>
      </c>
      <c r="T2760">
        <f>(Data[[#This Row],[mean_r]]/256)*100</f>
        <v>74.21875</v>
      </c>
      <c r="U2760">
        <f>(Data[[#This Row],[mean_g]]/256)*100</f>
        <v>50</v>
      </c>
      <c r="V2760">
        <f>(Data[[#This Row],[mean_b]]/256)*100</f>
        <v>56.640625</v>
      </c>
      <c r="W2760">
        <v>0.64800000000000002</v>
      </c>
      <c r="X2760" t="s">
        <v>51</v>
      </c>
      <c r="Y2760" t="s">
        <v>45</v>
      </c>
      <c r="Z2760">
        <v>6843</v>
      </c>
      <c r="AA2760">
        <v>5.77</v>
      </c>
      <c r="AB2760">
        <v>15.7</v>
      </c>
      <c r="AC2760">
        <v>40.799999999999997</v>
      </c>
      <c r="AD2760">
        <v>162233</v>
      </c>
      <c r="AE2760">
        <v>90.4</v>
      </c>
      <c r="AF2760">
        <v>32.700000000000003</v>
      </c>
      <c r="AG2760" t="s">
        <v>64</v>
      </c>
      <c r="AH2760" t="s">
        <v>47</v>
      </c>
      <c r="AI2760" t="s">
        <v>52</v>
      </c>
      <c r="AJ2760">
        <v>60</v>
      </c>
      <c r="AK2760">
        <v>256</v>
      </c>
      <c r="AL2760">
        <v>0.70169999999999999</v>
      </c>
      <c r="AM2760">
        <v>0.77090000000000003</v>
      </c>
      <c r="AN2760">
        <v>0.83130000000000004</v>
      </c>
      <c r="AO2760">
        <f>Data[[#This Row],[labeller_confidence_score]]-Data[[#This Row],[cytodiffusion_classification_confidence]]</f>
        <v>6.0400000000000009E-2</v>
      </c>
    </row>
    <row r="2761" spans="1:41" x14ac:dyDescent="0.3">
      <c r="A2761" t="s">
        <v>2834</v>
      </c>
      <c r="B2761" t="s">
        <v>62</v>
      </c>
      <c r="C2761">
        <v>0</v>
      </c>
      <c r="D2761" t="s">
        <v>50</v>
      </c>
      <c r="E2761">
        <v>8.18</v>
      </c>
      <c r="F2761">
        <v>81.5</v>
      </c>
      <c r="G2761">
        <v>0.81899999999999995</v>
      </c>
      <c r="H2761">
        <v>0.22700000000000001</v>
      </c>
      <c r="I2761">
        <f>Data[[#This Row],[nucleus_area_pct]]/Data[[#This Row],[cytoplasm_ratio]]</f>
        <v>359.03083700440527</v>
      </c>
      <c r="J2761">
        <v>0.84299999999999997</v>
      </c>
      <c r="K2761">
        <v>0.155</v>
      </c>
      <c r="L2761">
        <v>1.36</v>
      </c>
      <c r="M2761">
        <v>1.1000000000000001</v>
      </c>
      <c r="N2761">
        <v>0.92300000000000004</v>
      </c>
      <c r="O2761">
        <v>325</v>
      </c>
      <c r="P2761">
        <v>60</v>
      </c>
      <c r="Q2761">
        <v>195</v>
      </c>
      <c r="R2761">
        <v>161</v>
      </c>
      <c r="S2761">
        <v>200</v>
      </c>
      <c r="T2761">
        <f>(Data[[#This Row],[mean_r]]/256)*100</f>
        <v>76.171875</v>
      </c>
      <c r="U2761">
        <f>(Data[[#This Row],[mean_g]]/256)*100</f>
        <v>62.890625</v>
      </c>
      <c r="V2761">
        <f>(Data[[#This Row],[mean_b]]/256)*100</f>
        <v>78.125</v>
      </c>
      <c r="W2761">
        <v>0.749</v>
      </c>
      <c r="X2761" t="s">
        <v>39</v>
      </c>
      <c r="Y2761" t="s">
        <v>45</v>
      </c>
      <c r="Z2761">
        <v>4792</v>
      </c>
      <c r="AA2761">
        <v>3.89</v>
      </c>
      <c r="AB2761">
        <v>10.9</v>
      </c>
      <c r="AC2761">
        <v>33</v>
      </c>
      <c r="AD2761">
        <v>197089</v>
      </c>
      <c r="AE2761">
        <v>76.900000000000006</v>
      </c>
      <c r="AF2761">
        <v>36</v>
      </c>
      <c r="AG2761" t="s">
        <v>46</v>
      </c>
      <c r="AH2761" t="s">
        <v>68</v>
      </c>
      <c r="AI2761" t="s">
        <v>52</v>
      </c>
      <c r="AJ2761">
        <v>60</v>
      </c>
      <c r="AK2761">
        <v>360</v>
      </c>
      <c r="AL2761">
        <v>0</v>
      </c>
      <c r="AM2761">
        <v>0.99280000000000002</v>
      </c>
      <c r="AN2761">
        <v>0.88049999999999995</v>
      </c>
      <c r="AO2761">
        <f>Data[[#This Row],[labeller_confidence_score]]-Data[[#This Row],[cytodiffusion_classification_confidence]]</f>
        <v>-0.11230000000000007</v>
      </c>
    </row>
    <row r="2762" spans="1:41" x14ac:dyDescent="0.3">
      <c r="A2762" t="s">
        <v>2835</v>
      </c>
      <c r="B2762" t="s">
        <v>54</v>
      </c>
      <c r="C2762">
        <v>0</v>
      </c>
      <c r="D2762" t="s">
        <v>54</v>
      </c>
      <c r="E2762">
        <v>8.48</v>
      </c>
      <c r="F2762">
        <v>0</v>
      </c>
      <c r="G2762">
        <v>0</v>
      </c>
      <c r="H2762">
        <v>1</v>
      </c>
      <c r="I2762">
        <f>Data[[#This Row],[nucleus_area_pct]]/Data[[#This Row],[cytoplasm_ratio]]</f>
        <v>0</v>
      </c>
      <c r="J2762">
        <v>0.92500000000000004</v>
      </c>
      <c r="K2762">
        <v>0.23100000000000001</v>
      </c>
      <c r="L2762">
        <v>0.71</v>
      </c>
      <c r="M2762">
        <v>1</v>
      </c>
      <c r="N2762">
        <v>0.92300000000000004</v>
      </c>
      <c r="O2762">
        <v>202</v>
      </c>
      <c r="P2762">
        <v>40</v>
      </c>
      <c r="Q2762">
        <v>221</v>
      </c>
      <c r="R2762">
        <v>135</v>
      </c>
      <c r="S2762">
        <v>122</v>
      </c>
      <c r="T2762">
        <f>(Data[[#This Row],[mean_r]]/256)*100</f>
        <v>86.328125</v>
      </c>
      <c r="U2762">
        <f>(Data[[#This Row],[mean_g]]/256)*100</f>
        <v>52.734375</v>
      </c>
      <c r="V2762">
        <f>(Data[[#This Row],[mean_b]]/256)*100</f>
        <v>47.65625</v>
      </c>
      <c r="W2762">
        <v>0.442</v>
      </c>
      <c r="X2762" t="s">
        <v>63</v>
      </c>
      <c r="Y2762" t="s">
        <v>45</v>
      </c>
      <c r="Z2762">
        <v>10427</v>
      </c>
      <c r="AA2762">
        <v>5.46</v>
      </c>
      <c r="AB2762">
        <v>13.8</v>
      </c>
      <c r="AC2762">
        <v>44.2</v>
      </c>
      <c r="AD2762">
        <v>281708</v>
      </c>
      <c r="AE2762">
        <v>80.400000000000006</v>
      </c>
      <c r="AF2762">
        <v>31.2</v>
      </c>
      <c r="AG2762" t="s">
        <v>46</v>
      </c>
      <c r="AH2762" t="s">
        <v>47</v>
      </c>
      <c r="AI2762" t="s">
        <v>56</v>
      </c>
      <c r="AJ2762">
        <v>60</v>
      </c>
      <c r="AK2762">
        <v>224</v>
      </c>
      <c r="AL2762">
        <v>0.1052</v>
      </c>
      <c r="AM2762">
        <v>1</v>
      </c>
      <c r="AN2762">
        <v>0.88780000000000003</v>
      </c>
      <c r="AO2762">
        <f>Data[[#This Row],[labeller_confidence_score]]-Data[[#This Row],[cytodiffusion_classification_confidence]]</f>
        <v>-0.11219999999999997</v>
      </c>
    </row>
    <row r="2763" spans="1:41" x14ac:dyDescent="0.3">
      <c r="A2763" t="s">
        <v>2836</v>
      </c>
      <c r="B2763" t="s">
        <v>58</v>
      </c>
      <c r="C2763">
        <v>1</v>
      </c>
      <c r="D2763" t="s">
        <v>38</v>
      </c>
      <c r="E2763">
        <v>14.42</v>
      </c>
      <c r="F2763">
        <v>64.2</v>
      </c>
      <c r="G2763">
        <v>0.67400000000000004</v>
      </c>
      <c r="H2763">
        <v>0.24</v>
      </c>
      <c r="I2763">
        <f>Data[[#This Row],[nucleus_area_pct]]/Data[[#This Row],[cytoplasm_ratio]]</f>
        <v>267.5</v>
      </c>
      <c r="J2763">
        <v>0.70299999999999996</v>
      </c>
      <c r="K2763">
        <v>0.41399999999999998</v>
      </c>
      <c r="L2763">
        <v>1.1100000000000001</v>
      </c>
      <c r="M2763">
        <v>1</v>
      </c>
      <c r="N2763">
        <v>0.88700000000000001</v>
      </c>
      <c r="O2763">
        <v>683</v>
      </c>
      <c r="P2763">
        <v>81</v>
      </c>
      <c r="Q2763">
        <v>205</v>
      </c>
      <c r="R2763">
        <v>167</v>
      </c>
      <c r="S2763">
        <v>182</v>
      </c>
      <c r="T2763">
        <f>(Data[[#This Row],[mean_r]]/256)*100</f>
        <v>80.078125</v>
      </c>
      <c r="U2763">
        <f>(Data[[#This Row],[mean_g]]/256)*100</f>
        <v>65.234375</v>
      </c>
      <c r="V2763">
        <f>(Data[[#This Row],[mean_b]]/256)*100</f>
        <v>71.09375</v>
      </c>
      <c r="W2763">
        <v>0.64300000000000002</v>
      </c>
      <c r="X2763" t="s">
        <v>63</v>
      </c>
      <c r="Y2763" t="s">
        <v>45</v>
      </c>
      <c r="Z2763">
        <v>7241</v>
      </c>
      <c r="AA2763">
        <v>5.64</v>
      </c>
      <c r="AB2763">
        <v>12.9</v>
      </c>
      <c r="AC2763">
        <v>45.2</v>
      </c>
      <c r="AD2763">
        <v>211976</v>
      </c>
      <c r="AE2763">
        <v>88.7</v>
      </c>
      <c r="AF2763">
        <v>33.1</v>
      </c>
      <c r="AG2763" t="s">
        <v>41</v>
      </c>
      <c r="AH2763" t="s">
        <v>47</v>
      </c>
      <c r="AI2763" t="s">
        <v>52</v>
      </c>
      <c r="AJ2763">
        <v>100</v>
      </c>
      <c r="AK2763">
        <v>224</v>
      </c>
      <c r="AL2763">
        <v>0.65459999999999996</v>
      </c>
      <c r="AM2763">
        <v>0.72670000000000001</v>
      </c>
      <c r="AN2763">
        <v>0.90890000000000004</v>
      </c>
      <c r="AO2763">
        <f>Data[[#This Row],[labeller_confidence_score]]-Data[[#This Row],[cytodiffusion_classification_confidence]]</f>
        <v>0.18220000000000003</v>
      </c>
    </row>
    <row r="2764" spans="1:41" x14ac:dyDescent="0.3">
      <c r="A2764" t="s">
        <v>2837</v>
      </c>
      <c r="B2764" t="s">
        <v>62</v>
      </c>
      <c r="C2764">
        <v>0</v>
      </c>
      <c r="D2764" t="s">
        <v>50</v>
      </c>
      <c r="E2764">
        <v>9.23</v>
      </c>
      <c r="F2764">
        <v>83.7</v>
      </c>
      <c r="G2764">
        <v>0.86299999999999999</v>
      </c>
      <c r="H2764">
        <v>0.222</v>
      </c>
      <c r="I2764">
        <f>Data[[#This Row],[nucleus_area_pct]]/Data[[#This Row],[cytoplasm_ratio]]</f>
        <v>377.02702702702703</v>
      </c>
      <c r="J2764">
        <v>0.85</v>
      </c>
      <c r="K2764">
        <v>0.246</v>
      </c>
      <c r="L2764">
        <v>1.17</v>
      </c>
      <c r="M2764">
        <v>1</v>
      </c>
      <c r="N2764">
        <v>0.93100000000000005</v>
      </c>
      <c r="O2764">
        <v>228</v>
      </c>
      <c r="P2764">
        <v>43</v>
      </c>
      <c r="Q2764">
        <v>214</v>
      </c>
      <c r="R2764">
        <v>153</v>
      </c>
      <c r="S2764">
        <v>199</v>
      </c>
      <c r="T2764">
        <f>(Data[[#This Row],[mean_r]]/256)*100</f>
        <v>83.59375</v>
      </c>
      <c r="U2764">
        <f>(Data[[#This Row],[mean_g]]/256)*100</f>
        <v>59.765625</v>
      </c>
      <c r="V2764">
        <f>(Data[[#This Row],[mean_b]]/256)*100</f>
        <v>77.734375</v>
      </c>
      <c r="W2764">
        <v>0.66800000000000004</v>
      </c>
      <c r="X2764" t="s">
        <v>51</v>
      </c>
      <c r="Y2764" t="s">
        <v>40</v>
      </c>
      <c r="Z2764">
        <v>10155</v>
      </c>
      <c r="AA2764">
        <v>3.46</v>
      </c>
      <c r="AB2764">
        <v>12.7</v>
      </c>
      <c r="AC2764">
        <v>32.299999999999997</v>
      </c>
      <c r="AD2764">
        <v>196683</v>
      </c>
      <c r="AE2764">
        <v>80.3</v>
      </c>
      <c r="AF2764">
        <v>33</v>
      </c>
      <c r="AG2764" t="s">
        <v>64</v>
      </c>
      <c r="AH2764" t="s">
        <v>47</v>
      </c>
      <c r="AI2764" t="s">
        <v>52</v>
      </c>
      <c r="AJ2764">
        <v>40</v>
      </c>
      <c r="AK2764">
        <v>360</v>
      </c>
      <c r="AL2764">
        <v>5.04E-2</v>
      </c>
      <c r="AM2764">
        <v>0.87909999999999999</v>
      </c>
      <c r="AN2764">
        <v>0.85660000000000003</v>
      </c>
      <c r="AO2764">
        <f>Data[[#This Row],[labeller_confidence_score]]-Data[[#This Row],[cytodiffusion_classification_confidence]]</f>
        <v>-2.2499999999999964E-2</v>
      </c>
    </row>
    <row r="2765" spans="1:41" x14ac:dyDescent="0.3">
      <c r="A2765" t="s">
        <v>2838</v>
      </c>
      <c r="B2765" t="s">
        <v>81</v>
      </c>
      <c r="C2765">
        <v>1</v>
      </c>
      <c r="D2765" t="s">
        <v>82</v>
      </c>
      <c r="E2765">
        <v>16.579999999999998</v>
      </c>
      <c r="F2765">
        <v>80.8</v>
      </c>
      <c r="G2765">
        <v>0.501</v>
      </c>
      <c r="H2765">
        <v>0.158</v>
      </c>
      <c r="I2765">
        <f>Data[[#This Row],[nucleus_area_pct]]/Data[[#This Row],[cytoplasm_ratio]]</f>
        <v>511.39240506329111</v>
      </c>
      <c r="J2765">
        <v>0.82</v>
      </c>
      <c r="K2765">
        <v>0.311</v>
      </c>
      <c r="L2765">
        <v>0.73</v>
      </c>
      <c r="M2765">
        <v>1</v>
      </c>
      <c r="N2765">
        <v>0.90200000000000002</v>
      </c>
      <c r="O2765">
        <v>650</v>
      </c>
      <c r="P2765">
        <v>107</v>
      </c>
      <c r="Q2765">
        <v>195</v>
      </c>
      <c r="R2765">
        <v>135</v>
      </c>
      <c r="S2765">
        <v>192</v>
      </c>
      <c r="T2765">
        <f>(Data[[#This Row],[mean_r]]/256)*100</f>
        <v>76.171875</v>
      </c>
      <c r="U2765">
        <f>(Data[[#This Row],[mean_g]]/256)*100</f>
        <v>52.734375</v>
      </c>
      <c r="V2765">
        <f>(Data[[#This Row],[mean_b]]/256)*100</f>
        <v>75</v>
      </c>
      <c r="W2765">
        <v>0.74199999999999999</v>
      </c>
      <c r="X2765" t="s">
        <v>51</v>
      </c>
      <c r="Y2765" t="s">
        <v>45</v>
      </c>
      <c r="Z2765">
        <v>6221</v>
      </c>
      <c r="AA2765">
        <v>4.34</v>
      </c>
      <c r="AB2765">
        <v>12.9</v>
      </c>
      <c r="AC2765">
        <v>47.2</v>
      </c>
      <c r="AD2765">
        <v>357972</v>
      </c>
      <c r="AE2765">
        <v>91.6</v>
      </c>
      <c r="AF2765">
        <v>34.299999999999997</v>
      </c>
      <c r="AG2765" t="s">
        <v>46</v>
      </c>
      <c r="AH2765" t="s">
        <v>42</v>
      </c>
      <c r="AI2765" t="s">
        <v>52</v>
      </c>
      <c r="AJ2765">
        <v>100</v>
      </c>
      <c r="AK2765">
        <v>256</v>
      </c>
      <c r="AL2765">
        <v>0.85970000000000002</v>
      </c>
      <c r="AM2765">
        <v>0.90759999999999996</v>
      </c>
      <c r="AN2765">
        <v>0.69799999999999995</v>
      </c>
      <c r="AO2765">
        <f>Data[[#This Row],[labeller_confidence_score]]-Data[[#This Row],[cytodiffusion_classification_confidence]]</f>
        <v>-0.20960000000000001</v>
      </c>
    </row>
    <row r="2766" spans="1:41" x14ac:dyDescent="0.3">
      <c r="A2766" t="s">
        <v>2839</v>
      </c>
      <c r="B2766" t="s">
        <v>37</v>
      </c>
      <c r="C2766">
        <v>1</v>
      </c>
      <c r="D2766" t="s">
        <v>38</v>
      </c>
      <c r="E2766">
        <v>13.58</v>
      </c>
      <c r="F2766">
        <v>61.8</v>
      </c>
      <c r="G2766">
        <v>0.71899999999999997</v>
      </c>
      <c r="H2766">
        <v>0.34499999999999997</v>
      </c>
      <c r="I2766">
        <f>Data[[#This Row],[nucleus_area_pct]]/Data[[#This Row],[cytoplasm_ratio]]</f>
        <v>179.13043478260869</v>
      </c>
      <c r="J2766">
        <v>0.62</v>
      </c>
      <c r="K2766">
        <v>0.29499999999999998</v>
      </c>
      <c r="L2766">
        <v>2.71</v>
      </c>
      <c r="M2766">
        <v>4.7</v>
      </c>
      <c r="N2766">
        <v>0.746</v>
      </c>
      <c r="O2766">
        <v>386</v>
      </c>
      <c r="P2766">
        <v>65</v>
      </c>
      <c r="Q2766">
        <v>215</v>
      </c>
      <c r="R2766">
        <v>159</v>
      </c>
      <c r="S2766">
        <v>176</v>
      </c>
      <c r="T2766">
        <f>(Data[[#This Row],[mean_r]]/256)*100</f>
        <v>83.984375</v>
      </c>
      <c r="U2766">
        <f>(Data[[#This Row],[mean_g]]/256)*100</f>
        <v>62.109375</v>
      </c>
      <c r="V2766">
        <f>(Data[[#This Row],[mean_b]]/256)*100</f>
        <v>68.75</v>
      </c>
      <c r="W2766">
        <v>0.64900000000000002</v>
      </c>
      <c r="X2766" t="s">
        <v>63</v>
      </c>
      <c r="Y2766" t="s">
        <v>40</v>
      </c>
      <c r="Z2766">
        <v>5628</v>
      </c>
      <c r="AA2766">
        <v>4.2</v>
      </c>
      <c r="AB2766">
        <v>10.8</v>
      </c>
      <c r="AC2766">
        <v>33.299999999999997</v>
      </c>
      <c r="AD2766">
        <v>313481</v>
      </c>
      <c r="AE2766">
        <v>89.2</v>
      </c>
      <c r="AF2766">
        <v>32.799999999999997</v>
      </c>
      <c r="AG2766" t="s">
        <v>46</v>
      </c>
      <c r="AH2766" t="s">
        <v>68</v>
      </c>
      <c r="AI2766" t="s">
        <v>56</v>
      </c>
      <c r="AJ2766">
        <v>60</v>
      </c>
      <c r="AK2766">
        <v>360</v>
      </c>
      <c r="AL2766">
        <v>0.9133</v>
      </c>
      <c r="AM2766">
        <v>0.70640000000000003</v>
      </c>
      <c r="AN2766">
        <v>0.78459999999999996</v>
      </c>
      <c r="AO2766">
        <f>Data[[#This Row],[labeller_confidence_score]]-Data[[#This Row],[cytodiffusion_classification_confidence]]</f>
        <v>7.8199999999999936E-2</v>
      </c>
    </row>
    <row r="2767" spans="1:41" x14ac:dyDescent="0.3">
      <c r="A2767" t="s">
        <v>2840</v>
      </c>
      <c r="B2767" t="s">
        <v>49</v>
      </c>
      <c r="C2767">
        <v>0</v>
      </c>
      <c r="D2767" t="s">
        <v>50</v>
      </c>
      <c r="E2767">
        <v>13</v>
      </c>
      <c r="F2767">
        <v>57.4</v>
      </c>
      <c r="G2767">
        <v>0.47199999999999998</v>
      </c>
      <c r="H2767">
        <v>0.40200000000000002</v>
      </c>
      <c r="I2767">
        <f>Data[[#This Row],[nucleus_area_pct]]/Data[[#This Row],[cytoplasm_ratio]]</f>
        <v>142.78606965174129</v>
      </c>
      <c r="J2767">
        <v>0.72</v>
      </c>
      <c r="K2767">
        <v>0.42799999999999999</v>
      </c>
      <c r="L2767">
        <v>2.83</v>
      </c>
      <c r="M2767">
        <v>3.7</v>
      </c>
      <c r="N2767">
        <v>0.83299999999999996</v>
      </c>
      <c r="O2767">
        <v>538</v>
      </c>
      <c r="P2767">
        <v>74</v>
      </c>
      <c r="Q2767">
        <v>197</v>
      </c>
      <c r="R2767">
        <v>138</v>
      </c>
      <c r="S2767">
        <v>180</v>
      </c>
      <c r="T2767">
        <f>(Data[[#This Row],[mean_r]]/256)*100</f>
        <v>76.953125</v>
      </c>
      <c r="U2767">
        <f>(Data[[#This Row],[mean_g]]/256)*100</f>
        <v>53.90625</v>
      </c>
      <c r="V2767">
        <f>(Data[[#This Row],[mean_b]]/256)*100</f>
        <v>70.3125</v>
      </c>
      <c r="W2767">
        <v>0.64200000000000002</v>
      </c>
      <c r="X2767" t="s">
        <v>63</v>
      </c>
      <c r="Y2767" t="s">
        <v>40</v>
      </c>
      <c r="Z2767">
        <v>1473</v>
      </c>
      <c r="AA2767">
        <v>4.68</v>
      </c>
      <c r="AB2767">
        <v>11.3</v>
      </c>
      <c r="AC2767">
        <v>44.3</v>
      </c>
      <c r="AD2767">
        <v>212013</v>
      </c>
      <c r="AE2767">
        <v>111.6</v>
      </c>
      <c r="AF2767">
        <v>34.200000000000003</v>
      </c>
      <c r="AG2767" t="s">
        <v>46</v>
      </c>
      <c r="AH2767" t="s">
        <v>47</v>
      </c>
      <c r="AI2767" t="s">
        <v>43</v>
      </c>
      <c r="AJ2767">
        <v>100</v>
      </c>
      <c r="AK2767">
        <v>224</v>
      </c>
      <c r="AL2767">
        <v>2.7199999999999998E-2</v>
      </c>
      <c r="AM2767">
        <v>0.88339999999999996</v>
      </c>
      <c r="AN2767">
        <v>0.97419999999999995</v>
      </c>
      <c r="AO2767">
        <f>Data[[#This Row],[labeller_confidence_score]]-Data[[#This Row],[cytodiffusion_classification_confidence]]</f>
        <v>9.0799999999999992E-2</v>
      </c>
    </row>
    <row r="2768" spans="1:41" x14ac:dyDescent="0.3">
      <c r="A2768" t="s">
        <v>2841</v>
      </c>
      <c r="B2768" t="s">
        <v>62</v>
      </c>
      <c r="C2768">
        <v>0</v>
      </c>
      <c r="D2768" t="s">
        <v>50</v>
      </c>
      <c r="E2768">
        <v>8.91</v>
      </c>
      <c r="F2768">
        <v>77.5</v>
      </c>
      <c r="G2768">
        <v>0.75900000000000001</v>
      </c>
      <c r="H2768">
        <v>0.20100000000000001</v>
      </c>
      <c r="I2768">
        <f>Data[[#This Row],[nucleus_area_pct]]/Data[[#This Row],[cytoplasm_ratio]]</f>
        <v>385.57213930348257</v>
      </c>
      <c r="J2768">
        <v>0.81799999999999995</v>
      </c>
      <c r="K2768">
        <v>0.29299999999999998</v>
      </c>
      <c r="L2768">
        <v>0.87</v>
      </c>
      <c r="M2768">
        <v>1</v>
      </c>
      <c r="N2768">
        <v>0.89700000000000002</v>
      </c>
      <c r="O2768">
        <v>306</v>
      </c>
      <c r="P2768">
        <v>62</v>
      </c>
      <c r="Q2768">
        <v>206</v>
      </c>
      <c r="R2768">
        <v>140</v>
      </c>
      <c r="S2768">
        <v>192</v>
      </c>
      <c r="T2768">
        <f>(Data[[#This Row],[mean_r]]/256)*100</f>
        <v>80.46875</v>
      </c>
      <c r="U2768">
        <f>(Data[[#This Row],[mean_g]]/256)*100</f>
        <v>54.6875</v>
      </c>
      <c r="V2768">
        <f>(Data[[#This Row],[mean_b]]/256)*100</f>
        <v>75</v>
      </c>
      <c r="W2768">
        <v>0.81599999999999995</v>
      </c>
      <c r="X2768" t="s">
        <v>51</v>
      </c>
      <c r="Y2768" t="s">
        <v>45</v>
      </c>
      <c r="Z2768">
        <v>6145</v>
      </c>
      <c r="AA2768">
        <v>4.43</v>
      </c>
      <c r="AB2768">
        <v>13.6</v>
      </c>
      <c r="AC2768">
        <v>46.3</v>
      </c>
      <c r="AD2768">
        <v>198464</v>
      </c>
      <c r="AE2768">
        <v>84.4</v>
      </c>
      <c r="AF2768">
        <v>34.9</v>
      </c>
      <c r="AG2768" t="s">
        <v>46</v>
      </c>
      <c r="AH2768" t="s">
        <v>42</v>
      </c>
      <c r="AI2768" t="s">
        <v>52</v>
      </c>
      <c r="AJ2768">
        <v>60</v>
      </c>
      <c r="AK2768">
        <v>360</v>
      </c>
      <c r="AL2768">
        <v>0.1439</v>
      </c>
      <c r="AM2768">
        <v>0.91210000000000002</v>
      </c>
      <c r="AN2768">
        <v>0.83320000000000005</v>
      </c>
      <c r="AO2768">
        <f>Data[[#This Row],[labeller_confidence_score]]-Data[[#This Row],[cytodiffusion_classification_confidence]]</f>
        <v>-7.889999999999997E-2</v>
      </c>
    </row>
    <row r="2769" spans="1:41" x14ac:dyDescent="0.3">
      <c r="A2769" t="s">
        <v>2842</v>
      </c>
      <c r="B2769" t="s">
        <v>54</v>
      </c>
      <c r="C2769">
        <v>0</v>
      </c>
      <c r="D2769" t="s">
        <v>54</v>
      </c>
      <c r="E2769">
        <v>8.44</v>
      </c>
      <c r="F2769">
        <v>0</v>
      </c>
      <c r="G2769">
        <v>0</v>
      </c>
      <c r="H2769">
        <v>1</v>
      </c>
      <c r="I2769">
        <f>Data[[#This Row],[nucleus_area_pct]]/Data[[#This Row],[cytoplasm_ratio]]</f>
        <v>0</v>
      </c>
      <c r="J2769">
        <v>0.89100000000000001</v>
      </c>
      <c r="K2769">
        <v>0.187</v>
      </c>
      <c r="L2769">
        <v>0.67</v>
      </c>
      <c r="M2769">
        <v>1</v>
      </c>
      <c r="N2769">
        <v>0.94599999999999995</v>
      </c>
      <c r="O2769">
        <v>196</v>
      </c>
      <c r="P2769">
        <v>53</v>
      </c>
      <c r="Q2769">
        <v>216</v>
      </c>
      <c r="R2769">
        <v>135</v>
      </c>
      <c r="S2769">
        <v>121</v>
      </c>
      <c r="T2769">
        <f>(Data[[#This Row],[mean_r]]/256)*100</f>
        <v>84.375</v>
      </c>
      <c r="U2769">
        <f>(Data[[#This Row],[mean_g]]/256)*100</f>
        <v>52.734375</v>
      </c>
      <c r="V2769">
        <f>(Data[[#This Row],[mean_b]]/256)*100</f>
        <v>47.265625</v>
      </c>
      <c r="W2769">
        <v>0.52200000000000002</v>
      </c>
      <c r="X2769" t="s">
        <v>39</v>
      </c>
      <c r="Y2769" t="s">
        <v>40</v>
      </c>
      <c r="Z2769">
        <v>4051</v>
      </c>
      <c r="AA2769">
        <v>2.78</v>
      </c>
      <c r="AB2769">
        <v>13.8</v>
      </c>
      <c r="AC2769">
        <v>43.5</v>
      </c>
      <c r="AD2769">
        <v>307666</v>
      </c>
      <c r="AE2769">
        <v>76.3</v>
      </c>
      <c r="AF2769">
        <v>35.4</v>
      </c>
      <c r="AG2769" t="s">
        <v>64</v>
      </c>
      <c r="AH2769" t="s">
        <v>47</v>
      </c>
      <c r="AI2769" t="s">
        <v>43</v>
      </c>
      <c r="AJ2769">
        <v>60</v>
      </c>
      <c r="AK2769">
        <v>512</v>
      </c>
      <c r="AL2769">
        <v>6.25E-2</v>
      </c>
      <c r="AM2769">
        <v>0.79049999999999998</v>
      </c>
      <c r="AN2769">
        <v>1</v>
      </c>
      <c r="AO2769">
        <f>Data[[#This Row],[labeller_confidence_score]]-Data[[#This Row],[cytodiffusion_classification_confidence]]</f>
        <v>0.20950000000000002</v>
      </c>
    </row>
    <row r="2770" spans="1:41" x14ac:dyDescent="0.3">
      <c r="A2770" t="s">
        <v>2843</v>
      </c>
      <c r="B2770" t="s">
        <v>74</v>
      </c>
      <c r="C2770">
        <v>0</v>
      </c>
      <c r="D2770" t="s">
        <v>75</v>
      </c>
      <c r="E2770">
        <v>3.8</v>
      </c>
      <c r="F2770">
        <v>0</v>
      </c>
      <c r="G2770">
        <v>0</v>
      </c>
      <c r="H2770">
        <v>1</v>
      </c>
      <c r="I2770">
        <f>Data[[#This Row],[nucleus_area_pct]]/Data[[#This Row],[cytoplasm_ratio]]</f>
        <v>0</v>
      </c>
      <c r="J2770">
        <v>0.57399999999999995</v>
      </c>
      <c r="K2770">
        <v>0.45400000000000001</v>
      </c>
      <c r="L2770">
        <v>1.58</v>
      </c>
      <c r="M2770">
        <v>1</v>
      </c>
      <c r="N2770">
        <v>0.80100000000000005</v>
      </c>
      <c r="O2770">
        <v>24</v>
      </c>
      <c r="P2770">
        <v>8</v>
      </c>
      <c r="Q2770">
        <v>217</v>
      </c>
      <c r="R2770">
        <v>136</v>
      </c>
      <c r="S2770">
        <v>173</v>
      </c>
      <c r="T2770">
        <f>(Data[[#This Row],[mean_r]]/256)*100</f>
        <v>84.765625</v>
      </c>
      <c r="U2770">
        <f>(Data[[#This Row],[mean_g]]/256)*100</f>
        <v>53.125</v>
      </c>
      <c r="V2770">
        <f>(Data[[#This Row],[mean_b]]/256)*100</f>
        <v>67.578125</v>
      </c>
      <c r="W2770">
        <v>0.54500000000000004</v>
      </c>
      <c r="X2770" t="s">
        <v>51</v>
      </c>
      <c r="Y2770" t="s">
        <v>45</v>
      </c>
      <c r="Z2770">
        <v>10008</v>
      </c>
      <c r="AA2770">
        <v>5.12</v>
      </c>
      <c r="AB2770">
        <v>12.4</v>
      </c>
      <c r="AC2770">
        <v>44.4</v>
      </c>
      <c r="AD2770">
        <v>162554</v>
      </c>
      <c r="AE2770">
        <v>87.5</v>
      </c>
      <c r="AF2770">
        <v>33.700000000000003</v>
      </c>
      <c r="AG2770" t="s">
        <v>46</v>
      </c>
      <c r="AH2770" t="s">
        <v>68</v>
      </c>
      <c r="AI2770" t="s">
        <v>56</v>
      </c>
      <c r="AJ2770">
        <v>100</v>
      </c>
      <c r="AK2770">
        <v>512</v>
      </c>
      <c r="AL2770">
        <v>7.5999999999999998E-2</v>
      </c>
      <c r="AM2770">
        <v>0.86270000000000002</v>
      </c>
      <c r="AN2770">
        <v>0.87039999999999995</v>
      </c>
      <c r="AO2770">
        <f>Data[[#This Row],[labeller_confidence_score]]-Data[[#This Row],[cytodiffusion_classification_confidence]]</f>
        <v>7.6999999999999291E-3</v>
      </c>
    </row>
    <row r="2771" spans="1:41" x14ac:dyDescent="0.3">
      <c r="A2771" t="s">
        <v>2844</v>
      </c>
      <c r="B2771" t="s">
        <v>81</v>
      </c>
      <c r="C2771">
        <v>1</v>
      </c>
      <c r="D2771" t="s">
        <v>82</v>
      </c>
      <c r="E2771">
        <v>15.68</v>
      </c>
      <c r="F2771">
        <v>89.9</v>
      </c>
      <c r="G2771">
        <v>0.23899999999999999</v>
      </c>
      <c r="H2771">
        <v>0.14299999999999999</v>
      </c>
      <c r="I2771">
        <f>Data[[#This Row],[nucleus_area_pct]]/Data[[#This Row],[cytoplasm_ratio]]</f>
        <v>628.67132867132875</v>
      </c>
      <c r="J2771">
        <v>0.82299999999999995</v>
      </c>
      <c r="K2771">
        <v>0.318</v>
      </c>
      <c r="L2771">
        <v>1.18</v>
      </c>
      <c r="M2771">
        <v>1</v>
      </c>
      <c r="N2771">
        <v>0.80900000000000005</v>
      </c>
      <c r="O2771">
        <v>471</v>
      </c>
      <c r="P2771">
        <v>95</v>
      </c>
      <c r="Q2771">
        <v>207</v>
      </c>
      <c r="R2771">
        <v>156</v>
      </c>
      <c r="S2771">
        <v>197</v>
      </c>
      <c r="T2771">
        <f>(Data[[#This Row],[mean_r]]/256)*100</f>
        <v>80.859375</v>
      </c>
      <c r="U2771">
        <f>(Data[[#This Row],[mean_g]]/256)*100</f>
        <v>60.9375</v>
      </c>
      <c r="V2771">
        <f>(Data[[#This Row],[mean_b]]/256)*100</f>
        <v>76.953125</v>
      </c>
      <c r="W2771">
        <v>0.73799999999999999</v>
      </c>
      <c r="X2771" t="s">
        <v>51</v>
      </c>
      <c r="Y2771" t="s">
        <v>40</v>
      </c>
      <c r="Z2771">
        <v>11550</v>
      </c>
      <c r="AA2771">
        <v>3.81</v>
      </c>
      <c r="AB2771">
        <v>14.3</v>
      </c>
      <c r="AC2771">
        <v>41.8</v>
      </c>
      <c r="AD2771">
        <v>243608</v>
      </c>
      <c r="AE2771">
        <v>97.4</v>
      </c>
      <c r="AF2771">
        <v>34.4</v>
      </c>
      <c r="AG2771" t="s">
        <v>41</v>
      </c>
      <c r="AH2771" t="s">
        <v>47</v>
      </c>
      <c r="AI2771" t="s">
        <v>56</v>
      </c>
      <c r="AJ2771">
        <v>100</v>
      </c>
      <c r="AK2771">
        <v>360</v>
      </c>
      <c r="AL2771">
        <v>0.90329999999999999</v>
      </c>
      <c r="AM2771">
        <v>0.67510000000000003</v>
      </c>
      <c r="AN2771">
        <v>0.68400000000000005</v>
      </c>
      <c r="AO2771">
        <f>Data[[#This Row],[labeller_confidence_score]]-Data[[#This Row],[cytodiffusion_classification_confidence]]</f>
        <v>8.900000000000019E-3</v>
      </c>
    </row>
    <row r="2772" spans="1:41" x14ac:dyDescent="0.3">
      <c r="A2772" t="s">
        <v>2845</v>
      </c>
      <c r="B2772" t="s">
        <v>54</v>
      </c>
      <c r="C2772">
        <v>0</v>
      </c>
      <c r="D2772" t="s">
        <v>54</v>
      </c>
      <c r="E2772">
        <v>7.59</v>
      </c>
      <c r="F2772">
        <v>0</v>
      </c>
      <c r="G2772">
        <v>0</v>
      </c>
      <c r="H2772">
        <v>1</v>
      </c>
      <c r="I2772">
        <f>Data[[#This Row],[nucleus_area_pct]]/Data[[#This Row],[cytoplasm_ratio]]</f>
        <v>0</v>
      </c>
      <c r="J2772">
        <v>0.81499999999999995</v>
      </c>
      <c r="K2772">
        <v>0.19600000000000001</v>
      </c>
      <c r="L2772">
        <v>0.42</v>
      </c>
      <c r="M2772">
        <v>1</v>
      </c>
      <c r="N2772">
        <v>0.95399999999999996</v>
      </c>
      <c r="O2772">
        <v>180</v>
      </c>
      <c r="P2772">
        <v>42</v>
      </c>
      <c r="Q2772">
        <v>225</v>
      </c>
      <c r="R2772">
        <v>127</v>
      </c>
      <c r="S2772">
        <v>118</v>
      </c>
      <c r="T2772">
        <f>(Data[[#This Row],[mean_r]]/256)*100</f>
        <v>87.890625</v>
      </c>
      <c r="U2772">
        <f>(Data[[#This Row],[mean_g]]/256)*100</f>
        <v>49.609375</v>
      </c>
      <c r="V2772">
        <f>(Data[[#This Row],[mean_b]]/256)*100</f>
        <v>46.09375</v>
      </c>
      <c r="W2772">
        <v>0.54900000000000004</v>
      </c>
      <c r="X2772" t="s">
        <v>51</v>
      </c>
      <c r="Y2772" t="s">
        <v>45</v>
      </c>
      <c r="Z2772">
        <v>10381</v>
      </c>
      <c r="AA2772">
        <v>3.39</v>
      </c>
      <c r="AB2772">
        <v>12.7</v>
      </c>
      <c r="AC2772">
        <v>47.3</v>
      </c>
      <c r="AD2772">
        <v>323529</v>
      </c>
      <c r="AE2772">
        <v>72.3</v>
      </c>
      <c r="AF2772">
        <v>34.1</v>
      </c>
      <c r="AG2772" t="s">
        <v>46</v>
      </c>
      <c r="AH2772" t="s">
        <v>42</v>
      </c>
      <c r="AI2772" t="s">
        <v>43</v>
      </c>
      <c r="AJ2772">
        <v>100</v>
      </c>
      <c r="AK2772">
        <v>360</v>
      </c>
      <c r="AL2772">
        <v>0</v>
      </c>
      <c r="AM2772">
        <v>0.82030000000000003</v>
      </c>
      <c r="AN2772">
        <v>0.88900000000000001</v>
      </c>
      <c r="AO2772">
        <f>Data[[#This Row],[labeller_confidence_score]]-Data[[#This Row],[cytodiffusion_classification_confidence]]</f>
        <v>6.8699999999999983E-2</v>
      </c>
    </row>
    <row r="2773" spans="1:41" x14ac:dyDescent="0.3">
      <c r="A2773" t="s">
        <v>2846</v>
      </c>
      <c r="B2773" t="s">
        <v>81</v>
      </c>
      <c r="C2773">
        <v>1</v>
      </c>
      <c r="D2773" t="s">
        <v>82</v>
      </c>
      <c r="E2773">
        <v>17.600000000000001</v>
      </c>
      <c r="F2773">
        <v>84.2</v>
      </c>
      <c r="G2773">
        <v>0.27900000000000003</v>
      </c>
      <c r="H2773">
        <v>0.11899999999999999</v>
      </c>
      <c r="I2773">
        <f>Data[[#This Row],[nucleus_area_pct]]/Data[[#This Row],[cytoplasm_ratio]]</f>
        <v>707.56302521008411</v>
      </c>
      <c r="J2773">
        <v>0.80600000000000005</v>
      </c>
      <c r="K2773">
        <v>0.30499999999999999</v>
      </c>
      <c r="L2773">
        <v>0.69</v>
      </c>
      <c r="M2773">
        <v>1</v>
      </c>
      <c r="N2773">
        <v>0.84699999999999998</v>
      </c>
      <c r="O2773">
        <v>615</v>
      </c>
      <c r="P2773">
        <v>116</v>
      </c>
      <c r="Q2773">
        <v>185</v>
      </c>
      <c r="R2773">
        <v>128</v>
      </c>
      <c r="S2773">
        <v>211</v>
      </c>
      <c r="T2773">
        <f>(Data[[#This Row],[mean_r]]/256)*100</f>
        <v>72.265625</v>
      </c>
      <c r="U2773">
        <f>(Data[[#This Row],[mean_g]]/256)*100</f>
        <v>50</v>
      </c>
      <c r="V2773">
        <f>(Data[[#This Row],[mean_b]]/256)*100</f>
        <v>82.421875</v>
      </c>
      <c r="W2773">
        <v>0.46300000000000002</v>
      </c>
      <c r="X2773" t="s">
        <v>51</v>
      </c>
      <c r="Y2773" t="s">
        <v>45</v>
      </c>
      <c r="Z2773">
        <v>11030</v>
      </c>
      <c r="AA2773">
        <v>4.99</v>
      </c>
      <c r="AB2773">
        <v>15.7</v>
      </c>
      <c r="AC2773">
        <v>52.1</v>
      </c>
      <c r="AD2773">
        <v>225025</v>
      </c>
      <c r="AE2773">
        <v>88</v>
      </c>
      <c r="AF2773">
        <v>34.1</v>
      </c>
      <c r="AG2773" t="s">
        <v>46</v>
      </c>
      <c r="AH2773" t="s">
        <v>68</v>
      </c>
      <c r="AI2773" t="s">
        <v>56</v>
      </c>
      <c r="AJ2773">
        <v>60</v>
      </c>
      <c r="AK2773">
        <v>512</v>
      </c>
      <c r="AL2773">
        <v>0.71140000000000003</v>
      </c>
      <c r="AM2773">
        <v>0.59640000000000004</v>
      </c>
      <c r="AN2773">
        <v>0.75309999999999999</v>
      </c>
      <c r="AO2773">
        <f>Data[[#This Row],[labeller_confidence_score]]-Data[[#This Row],[cytodiffusion_classification_confidence]]</f>
        <v>0.15669999999999995</v>
      </c>
    </row>
    <row r="2774" spans="1:41" x14ac:dyDescent="0.3">
      <c r="A2774" t="s">
        <v>2847</v>
      </c>
      <c r="B2774" t="s">
        <v>54</v>
      </c>
      <c r="C2774">
        <v>0</v>
      </c>
      <c r="D2774" t="s">
        <v>54</v>
      </c>
      <c r="E2774">
        <v>7.64</v>
      </c>
      <c r="F2774">
        <v>0</v>
      </c>
      <c r="G2774">
        <v>0</v>
      </c>
      <c r="H2774">
        <v>1</v>
      </c>
      <c r="I2774">
        <f>Data[[#This Row],[nucleus_area_pct]]/Data[[#This Row],[cytoplasm_ratio]]</f>
        <v>0</v>
      </c>
      <c r="J2774">
        <v>0.92700000000000005</v>
      </c>
      <c r="K2774">
        <v>0.25</v>
      </c>
      <c r="L2774">
        <v>0.71</v>
      </c>
      <c r="M2774">
        <v>1</v>
      </c>
      <c r="N2774">
        <v>0.91900000000000004</v>
      </c>
      <c r="O2774">
        <v>187</v>
      </c>
      <c r="P2774">
        <v>51</v>
      </c>
      <c r="Q2774">
        <v>226</v>
      </c>
      <c r="R2774">
        <v>126</v>
      </c>
      <c r="S2774">
        <v>132</v>
      </c>
      <c r="T2774">
        <f>(Data[[#This Row],[mean_r]]/256)*100</f>
        <v>88.28125</v>
      </c>
      <c r="U2774">
        <f>(Data[[#This Row],[mean_g]]/256)*100</f>
        <v>49.21875</v>
      </c>
      <c r="V2774">
        <f>(Data[[#This Row],[mean_b]]/256)*100</f>
        <v>51.5625</v>
      </c>
      <c r="W2774">
        <v>0.45700000000000002</v>
      </c>
      <c r="X2774" t="s">
        <v>51</v>
      </c>
      <c r="Y2774" t="s">
        <v>45</v>
      </c>
      <c r="Z2774">
        <v>5370</v>
      </c>
      <c r="AA2774">
        <v>4.21</v>
      </c>
      <c r="AB2774">
        <v>12.7</v>
      </c>
      <c r="AC2774">
        <v>49.8</v>
      </c>
      <c r="AD2774">
        <v>303462</v>
      </c>
      <c r="AE2774">
        <v>85.2</v>
      </c>
      <c r="AF2774">
        <v>36.200000000000003</v>
      </c>
      <c r="AG2774" t="s">
        <v>46</v>
      </c>
      <c r="AH2774" t="s">
        <v>42</v>
      </c>
      <c r="AI2774" t="s">
        <v>43</v>
      </c>
      <c r="AJ2774">
        <v>60</v>
      </c>
      <c r="AK2774">
        <v>224</v>
      </c>
      <c r="AL2774">
        <v>0.10730000000000001</v>
      </c>
      <c r="AM2774">
        <v>0.91100000000000003</v>
      </c>
      <c r="AN2774">
        <v>0.87390000000000001</v>
      </c>
      <c r="AO2774">
        <f>Data[[#This Row],[labeller_confidence_score]]-Data[[#This Row],[cytodiffusion_classification_confidence]]</f>
        <v>-3.7100000000000022E-2</v>
      </c>
    </row>
    <row r="2775" spans="1:41" x14ac:dyDescent="0.3">
      <c r="A2775" t="s">
        <v>2848</v>
      </c>
      <c r="B2775" t="s">
        <v>58</v>
      </c>
      <c r="C2775">
        <v>1</v>
      </c>
      <c r="D2775" t="s">
        <v>38</v>
      </c>
      <c r="E2775">
        <v>14.37</v>
      </c>
      <c r="F2775">
        <v>66.7</v>
      </c>
      <c r="G2775">
        <v>0.499</v>
      </c>
      <c r="H2775">
        <v>0.33</v>
      </c>
      <c r="I2775">
        <f>Data[[#This Row],[nucleus_area_pct]]/Data[[#This Row],[cytoplasm_ratio]]</f>
        <v>202.12121212121212</v>
      </c>
      <c r="J2775">
        <v>0.78700000000000003</v>
      </c>
      <c r="K2775">
        <v>0.188</v>
      </c>
      <c r="L2775">
        <v>1.1000000000000001</v>
      </c>
      <c r="M2775">
        <v>1</v>
      </c>
      <c r="N2775">
        <v>0.96399999999999997</v>
      </c>
      <c r="O2775">
        <v>729</v>
      </c>
      <c r="P2775">
        <v>85</v>
      </c>
      <c r="Q2775">
        <v>183</v>
      </c>
      <c r="R2775">
        <v>137</v>
      </c>
      <c r="S2775">
        <v>199</v>
      </c>
      <c r="T2775">
        <f>(Data[[#This Row],[mean_r]]/256)*100</f>
        <v>71.484375</v>
      </c>
      <c r="U2775">
        <f>(Data[[#This Row],[mean_g]]/256)*100</f>
        <v>53.515625</v>
      </c>
      <c r="V2775">
        <f>(Data[[#This Row],[mean_b]]/256)*100</f>
        <v>77.734375</v>
      </c>
      <c r="W2775">
        <v>0.81299999999999994</v>
      </c>
      <c r="X2775" t="s">
        <v>39</v>
      </c>
      <c r="Y2775" t="s">
        <v>40</v>
      </c>
      <c r="Z2775">
        <v>4143</v>
      </c>
      <c r="AA2775">
        <v>4.53</v>
      </c>
      <c r="AB2775">
        <v>12</v>
      </c>
      <c r="AC2775">
        <v>35.299999999999997</v>
      </c>
      <c r="AD2775">
        <v>393872</v>
      </c>
      <c r="AE2775">
        <v>85.9</v>
      </c>
      <c r="AF2775">
        <v>32.200000000000003</v>
      </c>
      <c r="AG2775" t="s">
        <v>64</v>
      </c>
      <c r="AH2775" t="s">
        <v>42</v>
      </c>
      <c r="AI2775" t="s">
        <v>52</v>
      </c>
      <c r="AJ2775">
        <v>60</v>
      </c>
      <c r="AK2775">
        <v>256</v>
      </c>
      <c r="AL2775">
        <v>0.85589999999999999</v>
      </c>
      <c r="AM2775">
        <v>0.62739999999999996</v>
      </c>
      <c r="AN2775">
        <v>0.70930000000000004</v>
      </c>
      <c r="AO2775">
        <f>Data[[#This Row],[labeller_confidence_score]]-Data[[#This Row],[cytodiffusion_classification_confidence]]</f>
        <v>8.1900000000000084E-2</v>
      </c>
    </row>
    <row r="2776" spans="1:41" x14ac:dyDescent="0.3">
      <c r="A2776" t="s">
        <v>2849</v>
      </c>
      <c r="B2776" t="s">
        <v>89</v>
      </c>
      <c r="C2776">
        <v>1</v>
      </c>
      <c r="D2776" t="s">
        <v>38</v>
      </c>
      <c r="E2776">
        <v>13.05</v>
      </c>
      <c r="F2776">
        <v>58.5</v>
      </c>
      <c r="G2776">
        <v>0.625</v>
      </c>
      <c r="H2776">
        <v>0.46300000000000002</v>
      </c>
      <c r="I2776">
        <f>Data[[#This Row],[nucleus_area_pct]]/Data[[#This Row],[cytoplasm_ratio]]</f>
        <v>126.3498920086393</v>
      </c>
      <c r="J2776">
        <v>0.76800000000000002</v>
      </c>
      <c r="K2776">
        <v>0.45400000000000001</v>
      </c>
      <c r="L2776">
        <v>4.6500000000000004</v>
      </c>
      <c r="M2776">
        <v>3.3</v>
      </c>
      <c r="N2776">
        <v>0.77700000000000002</v>
      </c>
      <c r="O2776">
        <v>386</v>
      </c>
      <c r="P2776">
        <v>68</v>
      </c>
      <c r="Q2776">
        <v>205</v>
      </c>
      <c r="R2776">
        <v>161</v>
      </c>
      <c r="S2776">
        <v>195</v>
      </c>
      <c r="T2776">
        <f>(Data[[#This Row],[mean_r]]/256)*100</f>
        <v>80.078125</v>
      </c>
      <c r="U2776">
        <f>(Data[[#This Row],[mean_g]]/256)*100</f>
        <v>62.890625</v>
      </c>
      <c r="V2776">
        <f>(Data[[#This Row],[mean_b]]/256)*100</f>
        <v>76.171875</v>
      </c>
      <c r="W2776">
        <v>0.57299999999999995</v>
      </c>
      <c r="X2776" t="s">
        <v>51</v>
      </c>
      <c r="Y2776" t="s">
        <v>45</v>
      </c>
      <c r="Z2776">
        <v>2732</v>
      </c>
      <c r="AA2776">
        <v>4.3</v>
      </c>
      <c r="AB2776">
        <v>16.100000000000001</v>
      </c>
      <c r="AC2776">
        <v>45.5</v>
      </c>
      <c r="AD2776">
        <v>214048</v>
      </c>
      <c r="AE2776">
        <v>101.6</v>
      </c>
      <c r="AF2776">
        <v>29.8</v>
      </c>
      <c r="AG2776" t="s">
        <v>46</v>
      </c>
      <c r="AH2776" t="s">
        <v>42</v>
      </c>
      <c r="AI2776" t="s">
        <v>43</v>
      </c>
      <c r="AJ2776">
        <v>100</v>
      </c>
      <c r="AK2776">
        <v>256</v>
      </c>
      <c r="AL2776">
        <v>0.74809999999999999</v>
      </c>
      <c r="AM2776">
        <v>0.81659999999999999</v>
      </c>
      <c r="AN2776">
        <v>0.72799999999999998</v>
      </c>
      <c r="AO2776">
        <f>Data[[#This Row],[labeller_confidence_score]]-Data[[#This Row],[cytodiffusion_classification_confidence]]</f>
        <v>-8.8600000000000012E-2</v>
      </c>
    </row>
    <row r="2777" spans="1:41" x14ac:dyDescent="0.3">
      <c r="A2777" t="s">
        <v>2850</v>
      </c>
      <c r="B2777" t="s">
        <v>49</v>
      </c>
      <c r="C2777">
        <v>0</v>
      </c>
      <c r="D2777" t="s">
        <v>50</v>
      </c>
      <c r="E2777">
        <v>10.92</v>
      </c>
      <c r="F2777">
        <v>58.5</v>
      </c>
      <c r="G2777">
        <v>0.54300000000000004</v>
      </c>
      <c r="H2777">
        <v>0.27800000000000002</v>
      </c>
      <c r="I2777">
        <f>Data[[#This Row],[nucleus_area_pct]]/Data[[#This Row],[cytoplasm_ratio]]</f>
        <v>210.43165467625897</v>
      </c>
      <c r="J2777">
        <v>0.72099999999999997</v>
      </c>
      <c r="K2777">
        <v>0.49199999999999999</v>
      </c>
      <c r="L2777">
        <v>3.94</v>
      </c>
      <c r="M2777">
        <v>3.8</v>
      </c>
      <c r="N2777">
        <v>0.85899999999999999</v>
      </c>
      <c r="O2777">
        <v>381</v>
      </c>
      <c r="P2777">
        <v>69</v>
      </c>
      <c r="Q2777">
        <v>228</v>
      </c>
      <c r="R2777">
        <v>166</v>
      </c>
      <c r="S2777">
        <v>185</v>
      </c>
      <c r="T2777">
        <f>(Data[[#This Row],[mean_r]]/256)*100</f>
        <v>89.0625</v>
      </c>
      <c r="U2777">
        <f>(Data[[#This Row],[mean_g]]/256)*100</f>
        <v>64.84375</v>
      </c>
      <c r="V2777">
        <f>(Data[[#This Row],[mean_b]]/256)*100</f>
        <v>72.265625</v>
      </c>
      <c r="W2777">
        <v>0.63700000000000001</v>
      </c>
      <c r="X2777" t="s">
        <v>51</v>
      </c>
      <c r="Y2777" t="s">
        <v>45</v>
      </c>
      <c r="Z2777">
        <v>9936</v>
      </c>
      <c r="AA2777">
        <v>4.9000000000000004</v>
      </c>
      <c r="AB2777">
        <v>14.3</v>
      </c>
      <c r="AC2777">
        <v>40.6</v>
      </c>
      <c r="AD2777">
        <v>354509</v>
      </c>
      <c r="AE2777">
        <v>80.099999999999994</v>
      </c>
      <c r="AF2777">
        <v>32</v>
      </c>
      <c r="AG2777" t="s">
        <v>64</v>
      </c>
      <c r="AH2777" t="s">
        <v>68</v>
      </c>
      <c r="AI2777" t="s">
        <v>56</v>
      </c>
      <c r="AJ2777">
        <v>100</v>
      </c>
      <c r="AK2777">
        <v>224</v>
      </c>
      <c r="AL2777">
        <v>7.7799999999999994E-2</v>
      </c>
      <c r="AM2777">
        <v>0.9395</v>
      </c>
      <c r="AN2777">
        <v>0.93159999999999998</v>
      </c>
      <c r="AO2777">
        <f>Data[[#This Row],[labeller_confidence_score]]-Data[[#This Row],[cytodiffusion_classification_confidence]]</f>
        <v>-7.9000000000000181E-3</v>
      </c>
    </row>
    <row r="2778" spans="1:41" x14ac:dyDescent="0.3">
      <c r="A2778" t="s">
        <v>2851</v>
      </c>
      <c r="B2778" t="s">
        <v>58</v>
      </c>
      <c r="C2778">
        <v>1</v>
      </c>
      <c r="D2778" t="s">
        <v>38</v>
      </c>
      <c r="E2778">
        <v>14.46</v>
      </c>
      <c r="F2778">
        <v>71.900000000000006</v>
      </c>
      <c r="G2778">
        <v>0.71099999999999997</v>
      </c>
      <c r="H2778">
        <v>0.252</v>
      </c>
      <c r="I2778">
        <f>Data[[#This Row],[nucleus_area_pct]]/Data[[#This Row],[cytoplasm_ratio]]</f>
        <v>285.31746031746036</v>
      </c>
      <c r="J2778">
        <v>0.876</v>
      </c>
      <c r="K2778">
        <v>0.26600000000000001</v>
      </c>
      <c r="L2778">
        <v>1.61</v>
      </c>
      <c r="M2778">
        <v>1.2</v>
      </c>
      <c r="N2778">
        <v>0.84599999999999997</v>
      </c>
      <c r="O2778">
        <v>472</v>
      </c>
      <c r="P2778">
        <v>80</v>
      </c>
      <c r="Q2778">
        <v>194</v>
      </c>
      <c r="R2778">
        <v>137</v>
      </c>
      <c r="S2778">
        <v>215</v>
      </c>
      <c r="T2778">
        <f>(Data[[#This Row],[mean_r]]/256)*100</f>
        <v>75.78125</v>
      </c>
      <c r="U2778">
        <f>(Data[[#This Row],[mean_g]]/256)*100</f>
        <v>53.515625</v>
      </c>
      <c r="V2778">
        <f>(Data[[#This Row],[mean_b]]/256)*100</f>
        <v>83.984375</v>
      </c>
      <c r="W2778">
        <v>0.73699999999999999</v>
      </c>
      <c r="X2778" t="s">
        <v>51</v>
      </c>
      <c r="Y2778" t="s">
        <v>45</v>
      </c>
      <c r="Z2778">
        <v>8809</v>
      </c>
      <c r="AA2778">
        <v>4.32</v>
      </c>
      <c r="AB2778">
        <v>15</v>
      </c>
      <c r="AC2778">
        <v>47.8</v>
      </c>
      <c r="AD2778">
        <v>256621</v>
      </c>
      <c r="AE2778">
        <v>76</v>
      </c>
      <c r="AF2778">
        <v>33.9</v>
      </c>
      <c r="AG2778" t="s">
        <v>64</v>
      </c>
      <c r="AH2778" t="s">
        <v>42</v>
      </c>
      <c r="AI2778" t="s">
        <v>43</v>
      </c>
      <c r="AJ2778">
        <v>100</v>
      </c>
      <c r="AK2778">
        <v>256</v>
      </c>
      <c r="AL2778">
        <v>0.92600000000000005</v>
      </c>
      <c r="AM2778">
        <v>0.9536</v>
      </c>
      <c r="AN2778">
        <v>0.81440000000000001</v>
      </c>
      <c r="AO2778">
        <f>Data[[#This Row],[labeller_confidence_score]]-Data[[#This Row],[cytodiffusion_classification_confidence]]</f>
        <v>-0.13919999999999999</v>
      </c>
    </row>
    <row r="2779" spans="1:41" x14ac:dyDescent="0.3">
      <c r="A2779" t="s">
        <v>2852</v>
      </c>
      <c r="B2779" t="s">
        <v>49</v>
      </c>
      <c r="C2779">
        <v>0</v>
      </c>
      <c r="D2779" t="s">
        <v>50</v>
      </c>
      <c r="E2779">
        <v>10.57</v>
      </c>
      <c r="F2779">
        <v>55</v>
      </c>
      <c r="G2779">
        <v>0.59599999999999997</v>
      </c>
      <c r="H2779">
        <v>0.54</v>
      </c>
      <c r="I2779">
        <f>Data[[#This Row],[nucleus_area_pct]]/Data[[#This Row],[cytoplasm_ratio]]</f>
        <v>101.85185185185185</v>
      </c>
      <c r="J2779">
        <v>0.68799999999999994</v>
      </c>
      <c r="K2779">
        <v>0.45800000000000002</v>
      </c>
      <c r="L2779">
        <v>3.27</v>
      </c>
      <c r="M2779">
        <v>3.2</v>
      </c>
      <c r="N2779">
        <v>0.85799999999999998</v>
      </c>
      <c r="O2779">
        <v>408</v>
      </c>
      <c r="P2779">
        <v>77</v>
      </c>
      <c r="Q2779">
        <v>195</v>
      </c>
      <c r="R2779">
        <v>150</v>
      </c>
      <c r="S2779">
        <v>199</v>
      </c>
      <c r="T2779">
        <f>(Data[[#This Row],[mean_r]]/256)*100</f>
        <v>76.171875</v>
      </c>
      <c r="U2779">
        <f>(Data[[#This Row],[mean_g]]/256)*100</f>
        <v>58.59375</v>
      </c>
      <c r="V2779">
        <f>(Data[[#This Row],[mean_b]]/256)*100</f>
        <v>77.734375</v>
      </c>
      <c r="W2779">
        <v>0.754</v>
      </c>
      <c r="X2779" t="s">
        <v>51</v>
      </c>
      <c r="Y2779" t="s">
        <v>45</v>
      </c>
      <c r="Z2779">
        <v>6912</v>
      </c>
      <c r="AA2779">
        <v>4.45</v>
      </c>
      <c r="AB2779">
        <v>8.6999999999999993</v>
      </c>
      <c r="AC2779">
        <v>48.8</v>
      </c>
      <c r="AD2779">
        <v>49989</v>
      </c>
      <c r="AE2779">
        <v>104.9</v>
      </c>
      <c r="AF2779">
        <v>34.6</v>
      </c>
      <c r="AG2779" t="s">
        <v>46</v>
      </c>
      <c r="AH2779" t="s">
        <v>42</v>
      </c>
      <c r="AI2779" t="s">
        <v>56</v>
      </c>
      <c r="AJ2779">
        <v>60</v>
      </c>
      <c r="AK2779">
        <v>360</v>
      </c>
      <c r="AL2779">
        <v>0.1346</v>
      </c>
      <c r="AM2779">
        <v>0.8952</v>
      </c>
      <c r="AN2779">
        <v>0.89219999999999999</v>
      </c>
      <c r="AO2779">
        <f>Data[[#This Row],[labeller_confidence_score]]-Data[[#This Row],[cytodiffusion_classification_confidence]]</f>
        <v>-3.0000000000000027E-3</v>
      </c>
    </row>
    <row r="2780" spans="1:41" x14ac:dyDescent="0.3">
      <c r="A2780" t="s">
        <v>2853</v>
      </c>
      <c r="B2780" t="s">
        <v>62</v>
      </c>
      <c r="C2780">
        <v>0</v>
      </c>
      <c r="D2780" t="s">
        <v>50</v>
      </c>
      <c r="E2780">
        <v>9.14</v>
      </c>
      <c r="F2780">
        <v>75.400000000000006</v>
      </c>
      <c r="G2780">
        <v>0.76800000000000002</v>
      </c>
      <c r="H2780">
        <v>0.24299999999999999</v>
      </c>
      <c r="I2780">
        <f>Data[[#This Row],[nucleus_area_pct]]/Data[[#This Row],[cytoplasm_ratio]]</f>
        <v>310.28806584362144</v>
      </c>
      <c r="J2780">
        <v>0.86799999999999999</v>
      </c>
      <c r="K2780">
        <v>0.222</v>
      </c>
      <c r="L2780">
        <v>1.08</v>
      </c>
      <c r="M2780">
        <v>1</v>
      </c>
      <c r="N2780">
        <v>0.90300000000000002</v>
      </c>
      <c r="O2780">
        <v>261</v>
      </c>
      <c r="P2780">
        <v>53</v>
      </c>
      <c r="Q2780">
        <v>187</v>
      </c>
      <c r="R2780">
        <v>153</v>
      </c>
      <c r="S2780">
        <v>202</v>
      </c>
      <c r="T2780">
        <f>(Data[[#This Row],[mean_r]]/256)*100</f>
        <v>73.046875</v>
      </c>
      <c r="U2780">
        <f>(Data[[#This Row],[mean_g]]/256)*100</f>
        <v>59.765625</v>
      </c>
      <c r="V2780">
        <f>(Data[[#This Row],[mean_b]]/256)*100</f>
        <v>78.90625</v>
      </c>
      <c r="W2780">
        <v>0.78700000000000003</v>
      </c>
      <c r="X2780" t="s">
        <v>51</v>
      </c>
      <c r="Y2780" t="s">
        <v>45</v>
      </c>
      <c r="Z2780">
        <v>3514</v>
      </c>
      <c r="AA2780">
        <v>4.91</v>
      </c>
      <c r="AB2780">
        <v>11.5</v>
      </c>
      <c r="AC2780">
        <v>52.9</v>
      </c>
      <c r="AD2780">
        <v>165885</v>
      </c>
      <c r="AE2780">
        <v>95.1</v>
      </c>
      <c r="AF2780">
        <v>32.4</v>
      </c>
      <c r="AG2780" t="s">
        <v>46</v>
      </c>
      <c r="AH2780" t="s">
        <v>42</v>
      </c>
      <c r="AI2780" t="s">
        <v>52</v>
      </c>
      <c r="AJ2780">
        <v>60</v>
      </c>
      <c r="AK2780">
        <v>256</v>
      </c>
      <c r="AL2780">
        <v>0.14119999999999999</v>
      </c>
      <c r="AM2780">
        <v>0.98440000000000005</v>
      </c>
      <c r="AN2780">
        <v>0.80059999999999998</v>
      </c>
      <c r="AO2780">
        <f>Data[[#This Row],[labeller_confidence_score]]-Data[[#This Row],[cytodiffusion_classification_confidence]]</f>
        <v>-0.18380000000000007</v>
      </c>
    </row>
    <row r="2781" spans="1:41" x14ac:dyDescent="0.3">
      <c r="A2781" t="s">
        <v>2854</v>
      </c>
      <c r="B2781" t="s">
        <v>110</v>
      </c>
      <c r="C2781">
        <v>1</v>
      </c>
      <c r="D2781" t="s">
        <v>104</v>
      </c>
      <c r="E2781">
        <v>8.6999999999999993</v>
      </c>
      <c r="F2781">
        <v>0</v>
      </c>
      <c r="G2781">
        <v>0</v>
      </c>
      <c r="H2781">
        <v>1</v>
      </c>
      <c r="I2781">
        <f>Data[[#This Row],[nucleus_area_pct]]/Data[[#This Row],[cytoplasm_ratio]]</f>
        <v>0</v>
      </c>
      <c r="J2781">
        <v>0.879</v>
      </c>
      <c r="K2781">
        <v>0.29499999999999998</v>
      </c>
      <c r="L2781">
        <v>0.97</v>
      </c>
      <c r="M2781">
        <v>1</v>
      </c>
      <c r="N2781">
        <v>0.97</v>
      </c>
      <c r="O2781">
        <v>215</v>
      </c>
      <c r="P2781">
        <v>60</v>
      </c>
      <c r="Q2781">
        <v>214</v>
      </c>
      <c r="R2781">
        <v>117</v>
      </c>
      <c r="S2781">
        <v>126</v>
      </c>
      <c r="T2781">
        <f>(Data[[#This Row],[mean_r]]/256)*100</f>
        <v>83.59375</v>
      </c>
      <c r="U2781">
        <f>(Data[[#This Row],[mean_g]]/256)*100</f>
        <v>45.703125</v>
      </c>
      <c r="V2781">
        <f>(Data[[#This Row],[mean_b]]/256)*100</f>
        <v>49.21875</v>
      </c>
      <c r="W2781">
        <v>0.50700000000000001</v>
      </c>
      <c r="X2781" t="s">
        <v>51</v>
      </c>
      <c r="Y2781" t="s">
        <v>45</v>
      </c>
      <c r="Z2781">
        <v>4179</v>
      </c>
      <c r="AA2781">
        <v>4.5199999999999996</v>
      </c>
      <c r="AB2781">
        <v>13.9</v>
      </c>
      <c r="AC2781">
        <v>39.4</v>
      </c>
      <c r="AD2781">
        <v>174843</v>
      </c>
      <c r="AE2781">
        <v>98.4</v>
      </c>
      <c r="AF2781">
        <v>36.4</v>
      </c>
      <c r="AG2781" t="s">
        <v>41</v>
      </c>
      <c r="AH2781" t="s">
        <v>47</v>
      </c>
      <c r="AI2781" t="s">
        <v>43</v>
      </c>
      <c r="AJ2781">
        <v>100</v>
      </c>
      <c r="AK2781">
        <v>512</v>
      </c>
      <c r="AL2781">
        <v>0.83099999999999996</v>
      </c>
      <c r="AM2781">
        <v>0.91210000000000002</v>
      </c>
      <c r="AN2781">
        <v>0.71679999999999999</v>
      </c>
      <c r="AO2781">
        <f>Data[[#This Row],[labeller_confidence_score]]-Data[[#This Row],[cytodiffusion_classification_confidence]]</f>
        <v>-0.19530000000000003</v>
      </c>
    </row>
    <row r="2782" spans="1:41" x14ac:dyDescent="0.3">
      <c r="A2782" t="s">
        <v>2855</v>
      </c>
      <c r="B2782" t="s">
        <v>62</v>
      </c>
      <c r="C2782">
        <v>0</v>
      </c>
      <c r="D2782" t="s">
        <v>50</v>
      </c>
      <c r="E2782">
        <v>7.96</v>
      </c>
      <c r="F2782">
        <v>76.599999999999994</v>
      </c>
      <c r="G2782">
        <v>0.873</v>
      </c>
      <c r="H2782">
        <v>0.25700000000000001</v>
      </c>
      <c r="I2782">
        <f>Data[[#This Row],[nucleus_area_pct]]/Data[[#This Row],[cytoplasm_ratio]]</f>
        <v>298.0544747081712</v>
      </c>
      <c r="J2782">
        <v>0.78400000000000003</v>
      </c>
      <c r="K2782">
        <v>0.182</v>
      </c>
      <c r="L2782">
        <v>1.31</v>
      </c>
      <c r="M2782">
        <v>1</v>
      </c>
      <c r="N2782">
        <v>0.97</v>
      </c>
      <c r="O2782">
        <v>306</v>
      </c>
      <c r="P2782">
        <v>56</v>
      </c>
      <c r="Q2782">
        <v>197</v>
      </c>
      <c r="R2782">
        <v>154</v>
      </c>
      <c r="S2782">
        <v>184</v>
      </c>
      <c r="T2782">
        <f>(Data[[#This Row],[mean_r]]/256)*100</f>
        <v>76.953125</v>
      </c>
      <c r="U2782">
        <f>(Data[[#This Row],[mean_g]]/256)*100</f>
        <v>60.15625</v>
      </c>
      <c r="V2782">
        <f>(Data[[#This Row],[mean_b]]/256)*100</f>
        <v>71.875</v>
      </c>
      <c r="W2782">
        <v>0.77600000000000002</v>
      </c>
      <c r="X2782" t="s">
        <v>51</v>
      </c>
      <c r="Y2782" t="s">
        <v>45</v>
      </c>
      <c r="Z2782">
        <v>8856</v>
      </c>
      <c r="AA2782">
        <v>4.2</v>
      </c>
      <c r="AB2782">
        <v>12.7</v>
      </c>
      <c r="AC2782">
        <v>43.1</v>
      </c>
      <c r="AD2782">
        <v>344407</v>
      </c>
      <c r="AE2782">
        <v>98.1</v>
      </c>
      <c r="AF2782">
        <v>34.1</v>
      </c>
      <c r="AG2782" t="s">
        <v>64</v>
      </c>
      <c r="AH2782" t="s">
        <v>42</v>
      </c>
      <c r="AI2782" t="s">
        <v>52</v>
      </c>
      <c r="AJ2782">
        <v>60</v>
      </c>
      <c r="AK2782">
        <v>512</v>
      </c>
      <c r="AL2782">
        <v>0.16420000000000001</v>
      </c>
      <c r="AM2782">
        <v>0.91279999999999994</v>
      </c>
      <c r="AN2782">
        <v>0.95620000000000005</v>
      </c>
      <c r="AO2782">
        <f>Data[[#This Row],[labeller_confidence_score]]-Data[[#This Row],[cytodiffusion_classification_confidence]]</f>
        <v>4.3400000000000105E-2</v>
      </c>
    </row>
    <row r="2783" spans="1:41" x14ac:dyDescent="0.3">
      <c r="A2783" t="s">
        <v>2856</v>
      </c>
      <c r="B2783" t="s">
        <v>87</v>
      </c>
      <c r="C2783">
        <v>0</v>
      </c>
      <c r="D2783" t="s">
        <v>50</v>
      </c>
      <c r="E2783">
        <v>13.52</v>
      </c>
      <c r="F2783">
        <v>43.6</v>
      </c>
      <c r="G2783">
        <v>0.48599999999999999</v>
      </c>
      <c r="H2783">
        <v>0.48399999999999999</v>
      </c>
      <c r="I2783">
        <f>Data[[#This Row],[nucleus_area_pct]]/Data[[#This Row],[cytoplasm_ratio]]</f>
        <v>90.082644628099175</v>
      </c>
      <c r="J2783">
        <v>0.70599999999999996</v>
      </c>
      <c r="K2783">
        <v>0.29399999999999998</v>
      </c>
      <c r="L2783">
        <v>3.77</v>
      </c>
      <c r="M2783">
        <v>2.2999999999999998</v>
      </c>
      <c r="N2783">
        <v>0.77300000000000002</v>
      </c>
      <c r="O2783">
        <v>376</v>
      </c>
      <c r="P2783">
        <v>87</v>
      </c>
      <c r="Q2783">
        <v>224</v>
      </c>
      <c r="R2783">
        <v>152</v>
      </c>
      <c r="S2783">
        <v>153</v>
      </c>
      <c r="T2783">
        <f>(Data[[#This Row],[mean_r]]/256)*100</f>
        <v>87.5</v>
      </c>
      <c r="U2783">
        <f>(Data[[#This Row],[mean_g]]/256)*100</f>
        <v>59.375</v>
      </c>
      <c r="V2783">
        <f>(Data[[#This Row],[mean_b]]/256)*100</f>
        <v>59.765625</v>
      </c>
      <c r="W2783">
        <v>0.627</v>
      </c>
      <c r="X2783" t="s">
        <v>39</v>
      </c>
      <c r="Y2783" t="s">
        <v>40</v>
      </c>
      <c r="Z2783">
        <v>7051</v>
      </c>
      <c r="AA2783">
        <v>4.01</v>
      </c>
      <c r="AB2783">
        <v>16.100000000000001</v>
      </c>
      <c r="AC2783">
        <v>27.9</v>
      </c>
      <c r="AD2783">
        <v>206166</v>
      </c>
      <c r="AE2783">
        <v>90.6</v>
      </c>
      <c r="AF2783">
        <v>33.4</v>
      </c>
      <c r="AG2783" t="s">
        <v>41</v>
      </c>
      <c r="AH2783" t="s">
        <v>42</v>
      </c>
      <c r="AI2783" t="s">
        <v>52</v>
      </c>
      <c r="AJ2783">
        <v>40</v>
      </c>
      <c r="AK2783">
        <v>224</v>
      </c>
      <c r="AL2783">
        <v>0.1656</v>
      </c>
      <c r="AM2783">
        <v>0.84840000000000004</v>
      </c>
      <c r="AN2783">
        <v>0.91890000000000005</v>
      </c>
      <c r="AO2783">
        <f>Data[[#This Row],[labeller_confidence_score]]-Data[[#This Row],[cytodiffusion_classification_confidence]]</f>
        <v>7.0500000000000007E-2</v>
      </c>
    </row>
    <row r="2784" spans="1:41" x14ac:dyDescent="0.3">
      <c r="A2784" t="s">
        <v>2857</v>
      </c>
      <c r="B2784" t="s">
        <v>81</v>
      </c>
      <c r="C2784">
        <v>1</v>
      </c>
      <c r="D2784" t="s">
        <v>82</v>
      </c>
      <c r="E2784">
        <v>13.18</v>
      </c>
      <c r="F2784">
        <v>82.4</v>
      </c>
      <c r="G2784">
        <v>0.35699999999999998</v>
      </c>
      <c r="H2784">
        <v>0.13900000000000001</v>
      </c>
      <c r="I2784">
        <f>Data[[#This Row],[nucleus_area_pct]]/Data[[#This Row],[cytoplasm_ratio]]</f>
        <v>592.80575539568349</v>
      </c>
      <c r="J2784">
        <v>0.71799999999999997</v>
      </c>
      <c r="K2784">
        <v>0.39200000000000002</v>
      </c>
      <c r="L2784">
        <v>0.38</v>
      </c>
      <c r="M2784">
        <v>1</v>
      </c>
      <c r="N2784">
        <v>0.86299999999999999</v>
      </c>
      <c r="O2784">
        <v>589</v>
      </c>
      <c r="P2784">
        <v>95</v>
      </c>
      <c r="Q2784">
        <v>195</v>
      </c>
      <c r="R2784">
        <v>145</v>
      </c>
      <c r="S2784">
        <v>176</v>
      </c>
      <c r="T2784">
        <f>(Data[[#This Row],[mean_r]]/256)*100</f>
        <v>76.171875</v>
      </c>
      <c r="U2784">
        <f>(Data[[#This Row],[mean_g]]/256)*100</f>
        <v>56.640625</v>
      </c>
      <c r="V2784">
        <f>(Data[[#This Row],[mean_b]]/256)*100</f>
        <v>68.75</v>
      </c>
      <c r="W2784">
        <v>0.64</v>
      </c>
      <c r="X2784" t="s">
        <v>51</v>
      </c>
      <c r="Y2784" t="s">
        <v>40</v>
      </c>
      <c r="Z2784">
        <v>5780</v>
      </c>
      <c r="AA2784">
        <v>5.05</v>
      </c>
      <c r="AB2784">
        <v>16.100000000000001</v>
      </c>
      <c r="AC2784">
        <v>45</v>
      </c>
      <c r="AD2784">
        <v>126257</v>
      </c>
      <c r="AE2784">
        <v>82.9</v>
      </c>
      <c r="AF2784">
        <v>33.6</v>
      </c>
      <c r="AG2784" t="s">
        <v>64</v>
      </c>
      <c r="AH2784" t="s">
        <v>47</v>
      </c>
      <c r="AI2784" t="s">
        <v>56</v>
      </c>
      <c r="AJ2784">
        <v>100</v>
      </c>
      <c r="AK2784">
        <v>512</v>
      </c>
      <c r="AL2784">
        <v>0.96860000000000002</v>
      </c>
      <c r="AM2784">
        <v>0.79979999999999996</v>
      </c>
      <c r="AN2784">
        <v>0.8679</v>
      </c>
      <c r="AO2784">
        <f>Data[[#This Row],[labeller_confidence_score]]-Data[[#This Row],[cytodiffusion_classification_confidence]]</f>
        <v>6.8100000000000049E-2</v>
      </c>
    </row>
    <row r="2785" spans="1:41" x14ac:dyDescent="0.3">
      <c r="A2785" t="s">
        <v>2858</v>
      </c>
      <c r="B2785" t="s">
        <v>37</v>
      </c>
      <c r="C2785">
        <v>1</v>
      </c>
      <c r="D2785" t="s">
        <v>38</v>
      </c>
      <c r="E2785">
        <v>13.16</v>
      </c>
      <c r="F2785">
        <v>69.3</v>
      </c>
      <c r="G2785">
        <v>0.53400000000000003</v>
      </c>
      <c r="H2785">
        <v>0.38700000000000001</v>
      </c>
      <c r="I2785">
        <f>Data[[#This Row],[nucleus_area_pct]]/Data[[#This Row],[cytoplasm_ratio]]</f>
        <v>179.06976744186045</v>
      </c>
      <c r="J2785">
        <v>0.82799999999999996</v>
      </c>
      <c r="K2785">
        <v>0.52</v>
      </c>
      <c r="L2785">
        <v>2.12</v>
      </c>
      <c r="M2785">
        <v>5.7</v>
      </c>
      <c r="N2785">
        <v>0.79100000000000004</v>
      </c>
      <c r="O2785">
        <v>414</v>
      </c>
      <c r="P2785">
        <v>100</v>
      </c>
      <c r="Q2785">
        <v>180</v>
      </c>
      <c r="R2785">
        <v>171</v>
      </c>
      <c r="S2785">
        <v>182</v>
      </c>
      <c r="T2785">
        <f>(Data[[#This Row],[mean_r]]/256)*100</f>
        <v>70.3125</v>
      </c>
      <c r="U2785">
        <f>(Data[[#This Row],[mean_g]]/256)*100</f>
        <v>66.796875</v>
      </c>
      <c r="V2785">
        <f>(Data[[#This Row],[mean_b]]/256)*100</f>
        <v>71.09375</v>
      </c>
      <c r="W2785">
        <v>0.58299999999999996</v>
      </c>
      <c r="X2785" t="s">
        <v>51</v>
      </c>
      <c r="Y2785" t="s">
        <v>40</v>
      </c>
      <c r="Z2785">
        <v>8690</v>
      </c>
      <c r="AA2785">
        <v>4.83</v>
      </c>
      <c r="AB2785">
        <v>12.5</v>
      </c>
      <c r="AC2785">
        <v>40.700000000000003</v>
      </c>
      <c r="AD2785">
        <v>146315</v>
      </c>
      <c r="AE2785">
        <v>89.5</v>
      </c>
      <c r="AF2785">
        <v>33.799999999999997</v>
      </c>
      <c r="AG2785" t="s">
        <v>64</v>
      </c>
      <c r="AH2785" t="s">
        <v>68</v>
      </c>
      <c r="AI2785" t="s">
        <v>52</v>
      </c>
      <c r="AJ2785">
        <v>60</v>
      </c>
      <c r="AK2785">
        <v>512</v>
      </c>
      <c r="AL2785">
        <v>0.89670000000000005</v>
      </c>
      <c r="AM2785">
        <v>0.66439999999999999</v>
      </c>
      <c r="AN2785">
        <v>1</v>
      </c>
      <c r="AO2785">
        <f>Data[[#This Row],[labeller_confidence_score]]-Data[[#This Row],[cytodiffusion_classification_confidence]]</f>
        <v>0.33560000000000001</v>
      </c>
    </row>
    <row r="2786" spans="1:41" x14ac:dyDescent="0.3">
      <c r="A2786" t="s">
        <v>2859</v>
      </c>
      <c r="B2786" t="s">
        <v>49</v>
      </c>
      <c r="C2786">
        <v>0</v>
      </c>
      <c r="D2786" t="s">
        <v>50</v>
      </c>
      <c r="E2786">
        <v>12.51</v>
      </c>
      <c r="F2786">
        <v>58.9</v>
      </c>
      <c r="G2786">
        <v>0.72499999999999998</v>
      </c>
      <c r="H2786">
        <v>0.50700000000000001</v>
      </c>
      <c r="I2786">
        <f>Data[[#This Row],[nucleus_area_pct]]/Data[[#This Row],[cytoplasm_ratio]]</f>
        <v>116.17357001972387</v>
      </c>
      <c r="J2786">
        <v>0.77700000000000002</v>
      </c>
      <c r="K2786">
        <v>0.309</v>
      </c>
      <c r="L2786">
        <v>2.92</v>
      </c>
      <c r="M2786">
        <v>3.1</v>
      </c>
      <c r="N2786">
        <v>0.85299999999999998</v>
      </c>
      <c r="O2786">
        <v>432</v>
      </c>
      <c r="P2786">
        <v>61</v>
      </c>
      <c r="Q2786">
        <v>203</v>
      </c>
      <c r="R2786">
        <v>173</v>
      </c>
      <c r="S2786">
        <v>190</v>
      </c>
      <c r="T2786">
        <f>(Data[[#This Row],[mean_r]]/256)*100</f>
        <v>79.296875</v>
      </c>
      <c r="U2786">
        <f>(Data[[#This Row],[mean_g]]/256)*100</f>
        <v>67.578125</v>
      </c>
      <c r="V2786">
        <f>(Data[[#This Row],[mean_b]]/256)*100</f>
        <v>74.21875</v>
      </c>
      <c r="W2786">
        <v>0.69</v>
      </c>
      <c r="X2786" t="s">
        <v>51</v>
      </c>
      <c r="Y2786" t="s">
        <v>45</v>
      </c>
      <c r="Z2786">
        <v>7957</v>
      </c>
      <c r="AA2786">
        <v>4.9400000000000004</v>
      </c>
      <c r="AB2786">
        <v>13.3</v>
      </c>
      <c r="AC2786">
        <v>48.1</v>
      </c>
      <c r="AD2786">
        <v>282414</v>
      </c>
      <c r="AE2786">
        <v>75.8</v>
      </c>
      <c r="AF2786">
        <v>32.799999999999997</v>
      </c>
      <c r="AG2786" t="s">
        <v>41</v>
      </c>
      <c r="AH2786" t="s">
        <v>47</v>
      </c>
      <c r="AI2786" t="s">
        <v>52</v>
      </c>
      <c r="AJ2786">
        <v>60</v>
      </c>
      <c r="AK2786">
        <v>512</v>
      </c>
      <c r="AL2786">
        <v>0</v>
      </c>
      <c r="AM2786">
        <v>0.91590000000000005</v>
      </c>
      <c r="AN2786">
        <v>0.90039999999999998</v>
      </c>
      <c r="AO2786">
        <f>Data[[#This Row],[labeller_confidence_score]]-Data[[#This Row],[cytodiffusion_classification_confidence]]</f>
        <v>-1.5500000000000069E-2</v>
      </c>
    </row>
    <row r="2787" spans="1:41" x14ac:dyDescent="0.3">
      <c r="A2787" t="s">
        <v>2860</v>
      </c>
      <c r="B2787" t="s">
        <v>54</v>
      </c>
      <c r="C2787">
        <v>0</v>
      </c>
      <c r="D2787" t="s">
        <v>54</v>
      </c>
      <c r="E2787">
        <v>7.71</v>
      </c>
      <c r="F2787">
        <v>0</v>
      </c>
      <c r="G2787">
        <v>0</v>
      </c>
      <c r="H2787">
        <v>1</v>
      </c>
      <c r="I2787">
        <f>Data[[#This Row],[nucleus_area_pct]]/Data[[#This Row],[cytoplasm_ratio]]</f>
        <v>0</v>
      </c>
      <c r="J2787">
        <v>0.84599999999999997</v>
      </c>
      <c r="K2787">
        <v>0.16900000000000001</v>
      </c>
      <c r="L2787">
        <v>0.48</v>
      </c>
      <c r="M2787">
        <v>1</v>
      </c>
      <c r="N2787">
        <v>0.93400000000000005</v>
      </c>
      <c r="O2787">
        <v>185</v>
      </c>
      <c r="P2787">
        <v>52</v>
      </c>
      <c r="Q2787">
        <v>229</v>
      </c>
      <c r="R2787">
        <v>124</v>
      </c>
      <c r="S2787">
        <v>131</v>
      </c>
      <c r="T2787">
        <f>(Data[[#This Row],[mean_r]]/256)*100</f>
        <v>89.453125</v>
      </c>
      <c r="U2787">
        <f>(Data[[#This Row],[mean_g]]/256)*100</f>
        <v>48.4375</v>
      </c>
      <c r="V2787">
        <f>(Data[[#This Row],[mean_b]]/256)*100</f>
        <v>51.171875</v>
      </c>
      <c r="W2787">
        <v>0.55500000000000005</v>
      </c>
      <c r="X2787" t="s">
        <v>51</v>
      </c>
      <c r="Y2787" t="s">
        <v>45</v>
      </c>
      <c r="Z2787">
        <v>8857</v>
      </c>
      <c r="AA2787">
        <v>5.2</v>
      </c>
      <c r="AB2787">
        <v>14.7</v>
      </c>
      <c r="AC2787">
        <v>44.5</v>
      </c>
      <c r="AD2787">
        <v>206443</v>
      </c>
      <c r="AE2787">
        <v>85.9</v>
      </c>
      <c r="AF2787">
        <v>33.6</v>
      </c>
      <c r="AG2787" t="s">
        <v>46</v>
      </c>
      <c r="AH2787" t="s">
        <v>42</v>
      </c>
      <c r="AI2787" t="s">
        <v>43</v>
      </c>
      <c r="AJ2787">
        <v>60</v>
      </c>
      <c r="AK2787">
        <v>256</v>
      </c>
      <c r="AL2787">
        <v>0.1245</v>
      </c>
      <c r="AM2787">
        <v>0.8528</v>
      </c>
      <c r="AN2787">
        <v>0.94069999999999998</v>
      </c>
      <c r="AO2787">
        <f>Data[[#This Row],[labeller_confidence_score]]-Data[[#This Row],[cytodiffusion_classification_confidence]]</f>
        <v>8.7899999999999978E-2</v>
      </c>
    </row>
    <row r="2788" spans="1:41" x14ac:dyDescent="0.3">
      <c r="A2788" t="s">
        <v>2861</v>
      </c>
      <c r="B2788" t="s">
        <v>54</v>
      </c>
      <c r="C2788">
        <v>0</v>
      </c>
      <c r="D2788" t="s">
        <v>54</v>
      </c>
      <c r="E2788">
        <v>7.69</v>
      </c>
      <c r="F2788">
        <v>0</v>
      </c>
      <c r="G2788">
        <v>0</v>
      </c>
      <c r="H2788">
        <v>1</v>
      </c>
      <c r="I2788">
        <f>Data[[#This Row],[nucleus_area_pct]]/Data[[#This Row],[cytoplasm_ratio]]</f>
        <v>0</v>
      </c>
      <c r="J2788">
        <v>0.86</v>
      </c>
      <c r="K2788">
        <v>0.28999999999999998</v>
      </c>
      <c r="L2788">
        <v>0.61</v>
      </c>
      <c r="M2788">
        <v>1</v>
      </c>
      <c r="N2788">
        <v>0.93</v>
      </c>
      <c r="O2788">
        <v>189</v>
      </c>
      <c r="P2788">
        <v>47</v>
      </c>
      <c r="Q2788">
        <v>235</v>
      </c>
      <c r="R2788">
        <v>124</v>
      </c>
      <c r="S2788">
        <v>146</v>
      </c>
      <c r="T2788">
        <f>(Data[[#This Row],[mean_r]]/256)*100</f>
        <v>91.796875</v>
      </c>
      <c r="U2788">
        <f>(Data[[#This Row],[mean_g]]/256)*100</f>
        <v>48.4375</v>
      </c>
      <c r="V2788">
        <f>(Data[[#This Row],[mean_b]]/256)*100</f>
        <v>57.03125</v>
      </c>
      <c r="W2788">
        <v>0.53400000000000003</v>
      </c>
      <c r="X2788" t="s">
        <v>39</v>
      </c>
      <c r="Y2788" t="s">
        <v>40</v>
      </c>
      <c r="Z2788">
        <v>2482</v>
      </c>
      <c r="AA2788">
        <v>3.73</v>
      </c>
      <c r="AB2788">
        <v>12.1</v>
      </c>
      <c r="AC2788">
        <v>38.6</v>
      </c>
      <c r="AD2788">
        <v>309948</v>
      </c>
      <c r="AE2788">
        <v>90.7</v>
      </c>
      <c r="AF2788">
        <v>32.6</v>
      </c>
      <c r="AG2788" t="s">
        <v>46</v>
      </c>
      <c r="AH2788" t="s">
        <v>42</v>
      </c>
      <c r="AI2788" t="s">
        <v>52</v>
      </c>
      <c r="AJ2788">
        <v>100</v>
      </c>
      <c r="AK2788">
        <v>512</v>
      </c>
      <c r="AL2788">
        <v>3.8899999999999997E-2</v>
      </c>
      <c r="AM2788">
        <v>0.91249999999999998</v>
      </c>
      <c r="AN2788">
        <v>0.8004</v>
      </c>
      <c r="AO2788">
        <f>Data[[#This Row],[labeller_confidence_score]]-Data[[#This Row],[cytodiffusion_classification_confidence]]</f>
        <v>-0.11209999999999998</v>
      </c>
    </row>
    <row r="2789" spans="1:41" x14ac:dyDescent="0.3">
      <c r="A2789" t="s">
        <v>2862</v>
      </c>
      <c r="B2789" t="s">
        <v>60</v>
      </c>
      <c r="C2789">
        <v>0</v>
      </c>
      <c r="D2789" t="s">
        <v>50</v>
      </c>
      <c r="E2789">
        <v>15.68</v>
      </c>
      <c r="F2789">
        <v>67.3</v>
      </c>
      <c r="G2789">
        <v>0.42199999999999999</v>
      </c>
      <c r="H2789">
        <v>0.35299999999999998</v>
      </c>
      <c r="I2789">
        <f>Data[[#This Row],[nucleus_area_pct]]/Data[[#This Row],[cytoplasm_ratio]]</f>
        <v>190.6515580736544</v>
      </c>
      <c r="J2789">
        <v>0.70099999999999996</v>
      </c>
      <c r="K2789">
        <v>0.32400000000000001</v>
      </c>
      <c r="L2789">
        <v>2.08</v>
      </c>
      <c r="M2789">
        <v>1.1000000000000001</v>
      </c>
      <c r="N2789">
        <v>0.85099999999999998</v>
      </c>
      <c r="O2789">
        <v>593</v>
      </c>
      <c r="P2789">
        <v>82</v>
      </c>
      <c r="Q2789">
        <v>179</v>
      </c>
      <c r="R2789">
        <v>161</v>
      </c>
      <c r="S2789">
        <v>198</v>
      </c>
      <c r="T2789">
        <f>(Data[[#This Row],[mean_r]]/256)*100</f>
        <v>69.921875</v>
      </c>
      <c r="U2789">
        <f>(Data[[#This Row],[mean_g]]/256)*100</f>
        <v>62.890625</v>
      </c>
      <c r="V2789">
        <f>(Data[[#This Row],[mean_b]]/256)*100</f>
        <v>77.34375</v>
      </c>
      <c r="W2789">
        <v>0.53800000000000003</v>
      </c>
      <c r="X2789" t="s">
        <v>39</v>
      </c>
      <c r="Y2789" t="s">
        <v>45</v>
      </c>
      <c r="Z2789">
        <v>7786</v>
      </c>
      <c r="AA2789">
        <v>4.18</v>
      </c>
      <c r="AB2789">
        <v>10.9</v>
      </c>
      <c r="AC2789">
        <v>39.6</v>
      </c>
      <c r="AD2789">
        <v>406805</v>
      </c>
      <c r="AE2789">
        <v>74.7</v>
      </c>
      <c r="AF2789">
        <v>32.299999999999997</v>
      </c>
      <c r="AG2789" t="s">
        <v>46</v>
      </c>
      <c r="AH2789" t="s">
        <v>42</v>
      </c>
      <c r="AI2789" t="s">
        <v>56</v>
      </c>
      <c r="AJ2789">
        <v>60</v>
      </c>
      <c r="AK2789">
        <v>256</v>
      </c>
      <c r="AL2789">
        <v>4.4900000000000002E-2</v>
      </c>
      <c r="AM2789">
        <v>0.9446</v>
      </c>
      <c r="AN2789">
        <v>0.91779999999999995</v>
      </c>
      <c r="AO2789">
        <f>Data[[#This Row],[labeller_confidence_score]]-Data[[#This Row],[cytodiffusion_classification_confidence]]</f>
        <v>-2.6800000000000046E-2</v>
      </c>
    </row>
    <row r="2790" spans="1:41" x14ac:dyDescent="0.3">
      <c r="A2790" t="s">
        <v>2863</v>
      </c>
      <c r="B2790" t="s">
        <v>37</v>
      </c>
      <c r="C2790">
        <v>1</v>
      </c>
      <c r="D2790" t="s">
        <v>38</v>
      </c>
      <c r="E2790">
        <v>15.2</v>
      </c>
      <c r="F2790">
        <v>56.9</v>
      </c>
      <c r="G2790">
        <v>0.55800000000000005</v>
      </c>
      <c r="H2790">
        <v>0.41099999999999998</v>
      </c>
      <c r="I2790">
        <f>Data[[#This Row],[nucleus_area_pct]]/Data[[#This Row],[cytoplasm_ratio]]</f>
        <v>138.44282238442824</v>
      </c>
      <c r="J2790">
        <v>0.60799999999999998</v>
      </c>
      <c r="K2790">
        <v>0.55000000000000004</v>
      </c>
      <c r="L2790">
        <v>3.23</v>
      </c>
      <c r="M2790">
        <v>5.8</v>
      </c>
      <c r="N2790">
        <v>0.874</v>
      </c>
      <c r="O2790">
        <v>503</v>
      </c>
      <c r="P2790">
        <v>84</v>
      </c>
      <c r="Q2790">
        <v>201</v>
      </c>
      <c r="R2790">
        <v>152</v>
      </c>
      <c r="S2790">
        <v>173</v>
      </c>
      <c r="T2790">
        <f>(Data[[#This Row],[mean_r]]/256)*100</f>
        <v>78.515625</v>
      </c>
      <c r="U2790">
        <f>(Data[[#This Row],[mean_g]]/256)*100</f>
        <v>59.375</v>
      </c>
      <c r="V2790">
        <f>(Data[[#This Row],[mean_b]]/256)*100</f>
        <v>67.578125</v>
      </c>
      <c r="W2790">
        <v>0.57999999999999996</v>
      </c>
      <c r="X2790" t="s">
        <v>51</v>
      </c>
      <c r="Y2790" t="s">
        <v>40</v>
      </c>
      <c r="Z2790">
        <v>9583</v>
      </c>
      <c r="AA2790">
        <v>5.8</v>
      </c>
      <c r="AB2790">
        <v>14.6</v>
      </c>
      <c r="AC2790">
        <v>43.2</v>
      </c>
      <c r="AD2790">
        <v>186171</v>
      </c>
      <c r="AE2790">
        <v>92</v>
      </c>
      <c r="AF2790">
        <v>32</v>
      </c>
      <c r="AG2790" t="s">
        <v>64</v>
      </c>
      <c r="AH2790" t="s">
        <v>68</v>
      </c>
      <c r="AI2790" t="s">
        <v>43</v>
      </c>
      <c r="AJ2790">
        <v>60</v>
      </c>
      <c r="AK2790">
        <v>360</v>
      </c>
      <c r="AL2790">
        <v>0.68049999999999999</v>
      </c>
      <c r="AM2790">
        <v>0.74080000000000001</v>
      </c>
      <c r="AN2790">
        <v>0.96260000000000001</v>
      </c>
      <c r="AO2790">
        <f>Data[[#This Row],[labeller_confidence_score]]-Data[[#This Row],[cytodiffusion_classification_confidence]]</f>
        <v>0.2218</v>
      </c>
    </row>
    <row r="2791" spans="1:41" x14ac:dyDescent="0.3">
      <c r="A2791" t="s">
        <v>2864</v>
      </c>
      <c r="B2791" t="s">
        <v>133</v>
      </c>
      <c r="C2791">
        <v>1</v>
      </c>
      <c r="D2791" t="s">
        <v>104</v>
      </c>
      <c r="E2791">
        <v>8.3800000000000008</v>
      </c>
      <c r="F2791">
        <v>0</v>
      </c>
      <c r="G2791">
        <v>0</v>
      </c>
      <c r="H2791">
        <v>1</v>
      </c>
      <c r="I2791">
        <f>Data[[#This Row],[nucleus_area_pct]]/Data[[#This Row],[cytoplasm_ratio]]</f>
        <v>0</v>
      </c>
      <c r="J2791">
        <v>0.41699999999999998</v>
      </c>
      <c r="K2791">
        <v>0.84199999999999997</v>
      </c>
      <c r="L2791">
        <v>0.54</v>
      </c>
      <c r="M2791">
        <v>1</v>
      </c>
      <c r="N2791">
        <v>0.84</v>
      </c>
      <c r="O2791">
        <v>165</v>
      </c>
      <c r="P2791">
        <v>47</v>
      </c>
      <c r="Q2791">
        <v>213</v>
      </c>
      <c r="R2791">
        <v>125</v>
      </c>
      <c r="S2791">
        <v>135</v>
      </c>
      <c r="T2791">
        <f>(Data[[#This Row],[mean_r]]/256)*100</f>
        <v>83.203125</v>
      </c>
      <c r="U2791">
        <f>(Data[[#This Row],[mean_g]]/256)*100</f>
        <v>48.828125</v>
      </c>
      <c r="V2791">
        <f>(Data[[#This Row],[mean_b]]/256)*100</f>
        <v>52.734375</v>
      </c>
      <c r="W2791">
        <v>0.61199999999999999</v>
      </c>
      <c r="X2791" t="s">
        <v>39</v>
      </c>
      <c r="Y2791" t="s">
        <v>45</v>
      </c>
      <c r="Z2791">
        <v>7268</v>
      </c>
      <c r="AA2791">
        <v>4.37</v>
      </c>
      <c r="AB2791">
        <v>11</v>
      </c>
      <c r="AC2791">
        <v>44.1</v>
      </c>
      <c r="AD2791">
        <v>103649</v>
      </c>
      <c r="AE2791">
        <v>101.3</v>
      </c>
      <c r="AF2791">
        <v>32.4</v>
      </c>
      <c r="AG2791" t="s">
        <v>41</v>
      </c>
      <c r="AH2791" t="s">
        <v>47</v>
      </c>
      <c r="AI2791" t="s">
        <v>56</v>
      </c>
      <c r="AJ2791">
        <v>100</v>
      </c>
      <c r="AK2791">
        <v>256</v>
      </c>
      <c r="AL2791">
        <v>0.9496</v>
      </c>
      <c r="AM2791">
        <v>0.59430000000000005</v>
      </c>
      <c r="AN2791">
        <v>0.83940000000000003</v>
      </c>
      <c r="AO2791">
        <f>Data[[#This Row],[labeller_confidence_score]]-Data[[#This Row],[cytodiffusion_classification_confidence]]</f>
        <v>0.24509999999999998</v>
      </c>
    </row>
    <row r="2792" spans="1:41" x14ac:dyDescent="0.3">
      <c r="A2792" t="s">
        <v>2865</v>
      </c>
      <c r="B2792" t="s">
        <v>49</v>
      </c>
      <c r="C2792">
        <v>0</v>
      </c>
      <c r="D2792" t="s">
        <v>50</v>
      </c>
      <c r="E2792">
        <v>10.72</v>
      </c>
      <c r="F2792">
        <v>58.2</v>
      </c>
      <c r="G2792">
        <v>0.39400000000000002</v>
      </c>
      <c r="H2792">
        <v>0.45500000000000002</v>
      </c>
      <c r="I2792">
        <f>Data[[#This Row],[nucleus_area_pct]]/Data[[#This Row],[cytoplasm_ratio]]</f>
        <v>127.91208791208791</v>
      </c>
      <c r="J2792">
        <v>0.81100000000000005</v>
      </c>
      <c r="K2792">
        <v>0.373</v>
      </c>
      <c r="L2792">
        <v>3.75</v>
      </c>
      <c r="M2792">
        <v>2.7</v>
      </c>
      <c r="N2792">
        <v>0.78500000000000003</v>
      </c>
      <c r="O2792">
        <v>403</v>
      </c>
      <c r="P2792">
        <v>77</v>
      </c>
      <c r="Q2792">
        <v>213</v>
      </c>
      <c r="R2792">
        <v>192</v>
      </c>
      <c r="S2792">
        <v>172</v>
      </c>
      <c r="T2792">
        <f>(Data[[#This Row],[mean_r]]/256)*100</f>
        <v>83.203125</v>
      </c>
      <c r="U2792">
        <f>(Data[[#This Row],[mean_g]]/256)*100</f>
        <v>75</v>
      </c>
      <c r="V2792">
        <f>(Data[[#This Row],[mean_b]]/256)*100</f>
        <v>67.1875</v>
      </c>
      <c r="W2792">
        <v>0.55200000000000005</v>
      </c>
      <c r="X2792" t="s">
        <v>51</v>
      </c>
      <c r="Y2792" t="s">
        <v>40</v>
      </c>
      <c r="Z2792">
        <v>11472</v>
      </c>
      <c r="AA2792">
        <v>5.07</v>
      </c>
      <c r="AB2792">
        <v>11.8</v>
      </c>
      <c r="AC2792">
        <v>40.799999999999997</v>
      </c>
      <c r="AD2792">
        <v>300245</v>
      </c>
      <c r="AE2792">
        <v>93.7</v>
      </c>
      <c r="AF2792">
        <v>36</v>
      </c>
      <c r="AG2792" t="s">
        <v>41</v>
      </c>
      <c r="AH2792" t="s">
        <v>47</v>
      </c>
      <c r="AI2792" t="s">
        <v>56</v>
      </c>
      <c r="AJ2792">
        <v>60</v>
      </c>
      <c r="AK2792">
        <v>512</v>
      </c>
      <c r="AL2792">
        <v>8.5099999999999995E-2</v>
      </c>
      <c r="AM2792">
        <v>0.96750000000000003</v>
      </c>
      <c r="AN2792">
        <v>0.82099999999999995</v>
      </c>
      <c r="AO2792">
        <f>Data[[#This Row],[labeller_confidence_score]]-Data[[#This Row],[cytodiffusion_classification_confidence]]</f>
        <v>-0.14650000000000007</v>
      </c>
    </row>
    <row r="2793" spans="1:41" x14ac:dyDescent="0.3">
      <c r="A2793" t="s">
        <v>2866</v>
      </c>
      <c r="B2793" t="s">
        <v>62</v>
      </c>
      <c r="C2793">
        <v>0</v>
      </c>
      <c r="D2793" t="s">
        <v>50</v>
      </c>
      <c r="E2793">
        <v>9.24</v>
      </c>
      <c r="F2793">
        <v>78.599999999999994</v>
      </c>
      <c r="G2793">
        <v>0.96</v>
      </c>
      <c r="H2793">
        <v>0.157</v>
      </c>
      <c r="I2793">
        <f>Data[[#This Row],[nucleus_area_pct]]/Data[[#This Row],[cytoplasm_ratio]]</f>
        <v>500.63694267515922</v>
      </c>
      <c r="J2793">
        <v>0.87</v>
      </c>
      <c r="K2793">
        <v>0.28399999999999997</v>
      </c>
      <c r="L2793">
        <v>0.85</v>
      </c>
      <c r="M2793">
        <v>1.1000000000000001</v>
      </c>
      <c r="N2793">
        <v>0.89100000000000001</v>
      </c>
      <c r="O2793">
        <v>320</v>
      </c>
      <c r="P2793">
        <v>64</v>
      </c>
      <c r="Q2793">
        <v>198</v>
      </c>
      <c r="R2793">
        <v>142</v>
      </c>
      <c r="S2793">
        <v>190</v>
      </c>
      <c r="T2793">
        <f>(Data[[#This Row],[mean_r]]/256)*100</f>
        <v>77.34375</v>
      </c>
      <c r="U2793">
        <f>(Data[[#This Row],[mean_g]]/256)*100</f>
        <v>55.46875</v>
      </c>
      <c r="V2793">
        <f>(Data[[#This Row],[mean_b]]/256)*100</f>
        <v>74.21875</v>
      </c>
      <c r="W2793">
        <v>0.71899999999999997</v>
      </c>
      <c r="X2793" t="s">
        <v>39</v>
      </c>
      <c r="Y2793" t="s">
        <v>45</v>
      </c>
      <c r="Z2793">
        <v>9220</v>
      </c>
      <c r="AA2793">
        <v>4.09</v>
      </c>
      <c r="AB2793">
        <v>9.8000000000000007</v>
      </c>
      <c r="AC2793">
        <v>34.200000000000003</v>
      </c>
      <c r="AD2793">
        <v>201183</v>
      </c>
      <c r="AE2793">
        <v>87.6</v>
      </c>
      <c r="AF2793">
        <v>35.1</v>
      </c>
      <c r="AG2793" t="s">
        <v>46</v>
      </c>
      <c r="AH2793" t="s">
        <v>68</v>
      </c>
      <c r="AI2793" t="s">
        <v>52</v>
      </c>
      <c r="AJ2793">
        <v>100</v>
      </c>
      <c r="AK2793">
        <v>360</v>
      </c>
      <c r="AL2793">
        <v>9.1899999999999996E-2</v>
      </c>
      <c r="AM2793">
        <v>0.87370000000000003</v>
      </c>
      <c r="AN2793">
        <v>0.88009999999999999</v>
      </c>
      <c r="AO2793">
        <f>Data[[#This Row],[labeller_confidence_score]]-Data[[#This Row],[cytodiffusion_classification_confidence]]</f>
        <v>6.3999999999999613E-3</v>
      </c>
    </row>
    <row r="2794" spans="1:41" x14ac:dyDescent="0.3">
      <c r="A2794" t="s">
        <v>2867</v>
      </c>
      <c r="B2794" t="s">
        <v>81</v>
      </c>
      <c r="C2794">
        <v>1</v>
      </c>
      <c r="D2794" t="s">
        <v>82</v>
      </c>
      <c r="E2794">
        <v>13.12</v>
      </c>
      <c r="F2794">
        <v>87.7</v>
      </c>
      <c r="G2794">
        <v>0.53400000000000003</v>
      </c>
      <c r="H2794">
        <v>0.13700000000000001</v>
      </c>
      <c r="I2794">
        <f>Data[[#This Row],[nucleus_area_pct]]/Data[[#This Row],[cytoplasm_ratio]]</f>
        <v>640.14598540145982</v>
      </c>
      <c r="J2794">
        <v>0.83699999999999997</v>
      </c>
      <c r="K2794">
        <v>0.28100000000000003</v>
      </c>
      <c r="L2794">
        <v>1.04</v>
      </c>
      <c r="M2794">
        <v>1</v>
      </c>
      <c r="N2794">
        <v>0.89600000000000002</v>
      </c>
      <c r="O2794">
        <v>750</v>
      </c>
      <c r="P2794">
        <v>113</v>
      </c>
      <c r="Q2794">
        <v>228</v>
      </c>
      <c r="R2794">
        <v>143</v>
      </c>
      <c r="S2794">
        <v>187</v>
      </c>
      <c r="T2794">
        <f>(Data[[#This Row],[mean_r]]/256)*100</f>
        <v>89.0625</v>
      </c>
      <c r="U2794">
        <f>(Data[[#This Row],[mean_g]]/256)*100</f>
        <v>55.859375</v>
      </c>
      <c r="V2794">
        <f>(Data[[#This Row],[mean_b]]/256)*100</f>
        <v>73.046875</v>
      </c>
      <c r="W2794">
        <v>0.52600000000000002</v>
      </c>
      <c r="X2794" t="s">
        <v>39</v>
      </c>
      <c r="Y2794" t="s">
        <v>40</v>
      </c>
      <c r="Z2794">
        <v>6377</v>
      </c>
      <c r="AA2794">
        <v>5.08</v>
      </c>
      <c r="AB2794">
        <v>12.7</v>
      </c>
      <c r="AC2794">
        <v>41.1</v>
      </c>
      <c r="AD2794">
        <v>203220</v>
      </c>
      <c r="AE2794">
        <v>107.1</v>
      </c>
      <c r="AF2794">
        <v>35.6</v>
      </c>
      <c r="AG2794" t="s">
        <v>46</v>
      </c>
      <c r="AH2794" t="s">
        <v>68</v>
      </c>
      <c r="AI2794" t="s">
        <v>56</v>
      </c>
      <c r="AJ2794">
        <v>100</v>
      </c>
      <c r="AK2794">
        <v>256</v>
      </c>
      <c r="AL2794">
        <v>0.72540000000000004</v>
      </c>
      <c r="AM2794">
        <v>0.73709999999999998</v>
      </c>
      <c r="AN2794">
        <v>0.82889999999999997</v>
      </c>
      <c r="AO2794">
        <f>Data[[#This Row],[labeller_confidence_score]]-Data[[#This Row],[cytodiffusion_classification_confidence]]</f>
        <v>9.1799999999999993E-2</v>
      </c>
    </row>
    <row r="2795" spans="1:41" x14ac:dyDescent="0.3">
      <c r="A2795" t="s">
        <v>2868</v>
      </c>
      <c r="B2795" t="s">
        <v>120</v>
      </c>
      <c r="C2795">
        <v>1</v>
      </c>
      <c r="D2795" t="s">
        <v>104</v>
      </c>
      <c r="E2795">
        <v>7</v>
      </c>
      <c r="F2795">
        <v>0</v>
      </c>
      <c r="G2795">
        <v>0</v>
      </c>
      <c r="H2795">
        <v>1</v>
      </c>
      <c r="I2795">
        <f>Data[[#This Row],[nucleus_area_pct]]/Data[[#This Row],[cytoplasm_ratio]]</f>
        <v>0</v>
      </c>
      <c r="J2795">
        <v>0.88</v>
      </c>
      <c r="K2795">
        <v>0.14199999999999999</v>
      </c>
      <c r="L2795">
        <v>0.87</v>
      </c>
      <c r="M2795">
        <v>1</v>
      </c>
      <c r="N2795">
        <v>0.95099999999999996</v>
      </c>
      <c r="O2795">
        <v>148</v>
      </c>
      <c r="P2795">
        <v>41</v>
      </c>
      <c r="Q2795">
        <v>216</v>
      </c>
      <c r="R2795">
        <v>110</v>
      </c>
      <c r="S2795">
        <v>121</v>
      </c>
      <c r="T2795">
        <f>(Data[[#This Row],[mean_r]]/256)*100</f>
        <v>84.375</v>
      </c>
      <c r="U2795">
        <f>(Data[[#This Row],[mean_g]]/256)*100</f>
        <v>42.96875</v>
      </c>
      <c r="V2795">
        <f>(Data[[#This Row],[mean_b]]/256)*100</f>
        <v>47.265625</v>
      </c>
      <c r="W2795">
        <v>0.44700000000000001</v>
      </c>
      <c r="X2795" t="s">
        <v>51</v>
      </c>
      <c r="Y2795" t="s">
        <v>45</v>
      </c>
      <c r="Z2795">
        <v>5561</v>
      </c>
      <c r="AA2795">
        <v>4.6399999999999997</v>
      </c>
      <c r="AB2795">
        <v>13.7</v>
      </c>
      <c r="AC2795">
        <v>39.5</v>
      </c>
      <c r="AD2795">
        <v>282897</v>
      </c>
      <c r="AE2795">
        <v>82.6</v>
      </c>
      <c r="AF2795">
        <v>32.9</v>
      </c>
      <c r="AG2795" t="s">
        <v>64</v>
      </c>
      <c r="AH2795" t="s">
        <v>42</v>
      </c>
      <c r="AI2795" t="s">
        <v>52</v>
      </c>
      <c r="AJ2795">
        <v>60</v>
      </c>
      <c r="AK2795">
        <v>512</v>
      </c>
      <c r="AL2795">
        <v>0.95440000000000003</v>
      </c>
      <c r="AM2795">
        <v>0.82689999999999997</v>
      </c>
      <c r="AN2795">
        <v>0.9194</v>
      </c>
      <c r="AO2795">
        <f>Data[[#This Row],[labeller_confidence_score]]-Data[[#This Row],[cytodiffusion_classification_confidence]]</f>
        <v>9.2500000000000027E-2</v>
      </c>
    </row>
    <row r="2796" spans="1:41" x14ac:dyDescent="0.3">
      <c r="A2796" t="s">
        <v>2869</v>
      </c>
      <c r="B2796" t="s">
        <v>106</v>
      </c>
      <c r="C2796">
        <v>1</v>
      </c>
      <c r="D2796" t="s">
        <v>82</v>
      </c>
      <c r="E2796">
        <v>11.1</v>
      </c>
      <c r="F2796">
        <v>89</v>
      </c>
      <c r="G2796">
        <v>0.34499999999999997</v>
      </c>
      <c r="H2796">
        <v>0.22800000000000001</v>
      </c>
      <c r="I2796">
        <f>Data[[#This Row],[nucleus_area_pct]]/Data[[#This Row],[cytoplasm_ratio]]</f>
        <v>390.35087719298247</v>
      </c>
      <c r="J2796">
        <v>0.92600000000000005</v>
      </c>
      <c r="K2796">
        <v>0.13400000000000001</v>
      </c>
      <c r="L2796">
        <v>0.92</v>
      </c>
      <c r="M2796">
        <v>1</v>
      </c>
      <c r="N2796">
        <v>0.81599999999999995</v>
      </c>
      <c r="O2796">
        <v>456</v>
      </c>
      <c r="P2796">
        <v>72</v>
      </c>
      <c r="Q2796">
        <v>171</v>
      </c>
      <c r="R2796">
        <v>163</v>
      </c>
      <c r="S2796">
        <v>164</v>
      </c>
      <c r="T2796">
        <f>(Data[[#This Row],[mean_r]]/256)*100</f>
        <v>66.796875</v>
      </c>
      <c r="U2796">
        <f>(Data[[#This Row],[mean_g]]/256)*100</f>
        <v>63.671875</v>
      </c>
      <c r="V2796">
        <f>(Data[[#This Row],[mean_b]]/256)*100</f>
        <v>64.0625</v>
      </c>
      <c r="W2796">
        <v>0.72699999999999998</v>
      </c>
      <c r="X2796" t="s">
        <v>51</v>
      </c>
      <c r="Y2796" t="s">
        <v>40</v>
      </c>
      <c r="Z2796">
        <v>10292</v>
      </c>
      <c r="AA2796">
        <v>5.42</v>
      </c>
      <c r="AB2796">
        <v>18.399999999999999</v>
      </c>
      <c r="AC2796">
        <v>43</v>
      </c>
      <c r="AD2796">
        <v>296970</v>
      </c>
      <c r="AE2796">
        <v>83.2</v>
      </c>
      <c r="AF2796">
        <v>32.700000000000003</v>
      </c>
      <c r="AG2796" t="s">
        <v>46</v>
      </c>
      <c r="AH2796" t="s">
        <v>47</v>
      </c>
      <c r="AI2796" t="s">
        <v>56</v>
      </c>
      <c r="AJ2796">
        <v>60</v>
      </c>
      <c r="AK2796">
        <v>360</v>
      </c>
      <c r="AL2796">
        <v>0.80200000000000005</v>
      </c>
      <c r="AM2796">
        <v>0.76580000000000004</v>
      </c>
      <c r="AN2796">
        <v>0.68559999999999999</v>
      </c>
      <c r="AO2796">
        <f>Data[[#This Row],[labeller_confidence_score]]-Data[[#This Row],[cytodiffusion_classification_confidence]]</f>
        <v>-8.0200000000000049E-2</v>
      </c>
    </row>
    <row r="2797" spans="1:41" x14ac:dyDescent="0.3">
      <c r="A2797" t="s">
        <v>2870</v>
      </c>
      <c r="B2797" t="s">
        <v>87</v>
      </c>
      <c r="C2797">
        <v>0</v>
      </c>
      <c r="D2797" t="s">
        <v>50</v>
      </c>
      <c r="E2797">
        <v>13.55</v>
      </c>
      <c r="F2797">
        <v>42.9</v>
      </c>
      <c r="G2797">
        <v>0.69199999999999995</v>
      </c>
      <c r="H2797">
        <v>0.57999999999999996</v>
      </c>
      <c r="I2797">
        <f>Data[[#This Row],[nucleus_area_pct]]/Data[[#This Row],[cytoplasm_ratio]]</f>
        <v>73.965517241379317</v>
      </c>
      <c r="J2797">
        <v>0.74199999999999999</v>
      </c>
      <c r="K2797">
        <v>0.41199999999999998</v>
      </c>
      <c r="L2797">
        <v>5.09</v>
      </c>
      <c r="M2797">
        <v>3</v>
      </c>
      <c r="N2797">
        <v>0.70599999999999996</v>
      </c>
      <c r="O2797">
        <v>431</v>
      </c>
      <c r="P2797">
        <v>72</v>
      </c>
      <c r="Q2797">
        <v>250</v>
      </c>
      <c r="R2797">
        <v>150</v>
      </c>
      <c r="S2797">
        <v>147</v>
      </c>
      <c r="T2797">
        <f>(Data[[#This Row],[mean_r]]/256)*100</f>
        <v>97.65625</v>
      </c>
      <c r="U2797">
        <f>(Data[[#This Row],[mean_g]]/256)*100</f>
        <v>58.59375</v>
      </c>
      <c r="V2797">
        <f>(Data[[#This Row],[mean_b]]/256)*100</f>
        <v>57.421875</v>
      </c>
      <c r="W2797">
        <v>0.52100000000000002</v>
      </c>
      <c r="X2797" t="s">
        <v>63</v>
      </c>
      <c r="Y2797" t="s">
        <v>40</v>
      </c>
      <c r="Z2797">
        <v>9528</v>
      </c>
      <c r="AA2797">
        <v>4.49</v>
      </c>
      <c r="AB2797">
        <v>16.2</v>
      </c>
      <c r="AC2797">
        <v>45.1</v>
      </c>
      <c r="AD2797">
        <v>267092</v>
      </c>
      <c r="AE2797">
        <v>88.8</v>
      </c>
      <c r="AF2797">
        <v>34</v>
      </c>
      <c r="AG2797" t="s">
        <v>64</v>
      </c>
      <c r="AH2797" t="s">
        <v>42</v>
      </c>
      <c r="AI2797" t="s">
        <v>43</v>
      </c>
      <c r="AJ2797">
        <v>60</v>
      </c>
      <c r="AK2797">
        <v>224</v>
      </c>
      <c r="AL2797">
        <v>3.5499999999999997E-2</v>
      </c>
      <c r="AM2797">
        <v>0.93379999999999996</v>
      </c>
      <c r="AN2797">
        <v>0.88639999999999997</v>
      </c>
      <c r="AO2797">
        <f>Data[[#This Row],[labeller_confidence_score]]-Data[[#This Row],[cytodiffusion_classification_confidence]]</f>
        <v>-4.7399999999999998E-2</v>
      </c>
    </row>
    <row r="2798" spans="1:41" x14ac:dyDescent="0.3">
      <c r="A2798" t="s">
        <v>2871</v>
      </c>
      <c r="B2798" t="s">
        <v>103</v>
      </c>
      <c r="C2798">
        <v>1</v>
      </c>
      <c r="D2798" t="s">
        <v>104</v>
      </c>
      <c r="E2798">
        <v>4.47</v>
      </c>
      <c r="F2798">
        <v>0</v>
      </c>
      <c r="G2798">
        <v>0</v>
      </c>
      <c r="H2798">
        <v>1</v>
      </c>
      <c r="I2798">
        <f>Data[[#This Row],[nucleus_area_pct]]/Data[[#This Row],[cytoplasm_ratio]]</f>
        <v>0</v>
      </c>
      <c r="J2798">
        <v>0.34</v>
      </c>
      <c r="K2798">
        <v>0.71599999999999997</v>
      </c>
      <c r="L2798">
        <v>0.56999999999999995</v>
      </c>
      <c r="M2798">
        <v>1</v>
      </c>
      <c r="N2798">
        <v>0.73599999999999999</v>
      </c>
      <c r="O2798">
        <v>89</v>
      </c>
      <c r="P2798">
        <v>36</v>
      </c>
      <c r="Q2798">
        <v>223</v>
      </c>
      <c r="R2798">
        <v>118</v>
      </c>
      <c r="S2798">
        <v>107</v>
      </c>
      <c r="T2798">
        <f>(Data[[#This Row],[mean_r]]/256)*100</f>
        <v>87.109375</v>
      </c>
      <c r="U2798">
        <f>(Data[[#This Row],[mean_g]]/256)*100</f>
        <v>46.09375</v>
      </c>
      <c r="V2798">
        <f>(Data[[#This Row],[mean_b]]/256)*100</f>
        <v>41.796875</v>
      </c>
      <c r="W2798">
        <v>0.496</v>
      </c>
      <c r="X2798" t="s">
        <v>51</v>
      </c>
      <c r="Y2798" t="s">
        <v>40</v>
      </c>
      <c r="Z2798">
        <v>8390</v>
      </c>
      <c r="AA2798">
        <v>4.01</v>
      </c>
      <c r="AB2798">
        <v>14.4</v>
      </c>
      <c r="AC2798">
        <v>32.299999999999997</v>
      </c>
      <c r="AD2798">
        <v>212443</v>
      </c>
      <c r="AE2798">
        <v>75.900000000000006</v>
      </c>
      <c r="AF2798">
        <v>33.6</v>
      </c>
      <c r="AG2798" t="s">
        <v>41</v>
      </c>
      <c r="AH2798" t="s">
        <v>42</v>
      </c>
      <c r="AI2798" t="s">
        <v>52</v>
      </c>
      <c r="AJ2798">
        <v>40</v>
      </c>
      <c r="AK2798">
        <v>224</v>
      </c>
      <c r="AL2798">
        <v>0.78480000000000005</v>
      </c>
      <c r="AM2798">
        <v>0.7077</v>
      </c>
      <c r="AN2798">
        <v>0.80889999999999995</v>
      </c>
      <c r="AO2798">
        <f>Data[[#This Row],[labeller_confidence_score]]-Data[[#This Row],[cytodiffusion_classification_confidence]]</f>
        <v>0.10119999999999996</v>
      </c>
    </row>
    <row r="2799" spans="1:41" x14ac:dyDescent="0.3">
      <c r="A2799" t="s">
        <v>2872</v>
      </c>
      <c r="B2799" t="s">
        <v>74</v>
      </c>
      <c r="C2799">
        <v>0</v>
      </c>
      <c r="D2799" t="s">
        <v>75</v>
      </c>
      <c r="E2799">
        <v>2.16</v>
      </c>
      <c r="F2799">
        <v>0</v>
      </c>
      <c r="G2799">
        <v>0</v>
      </c>
      <c r="H2799">
        <v>1</v>
      </c>
      <c r="I2799">
        <f>Data[[#This Row],[nucleus_area_pct]]/Data[[#This Row],[cytoplasm_ratio]]</f>
        <v>0</v>
      </c>
      <c r="J2799">
        <v>0.84799999999999998</v>
      </c>
      <c r="K2799">
        <v>0.44</v>
      </c>
      <c r="L2799">
        <v>2.76</v>
      </c>
      <c r="M2799">
        <v>1</v>
      </c>
      <c r="N2799">
        <v>0.68600000000000005</v>
      </c>
      <c r="O2799">
        <v>37</v>
      </c>
      <c r="P2799">
        <v>23</v>
      </c>
      <c r="Q2799">
        <v>211</v>
      </c>
      <c r="R2799">
        <v>173</v>
      </c>
      <c r="S2799">
        <v>166</v>
      </c>
      <c r="T2799">
        <f>(Data[[#This Row],[mean_r]]/256)*100</f>
        <v>82.421875</v>
      </c>
      <c r="U2799">
        <f>(Data[[#This Row],[mean_g]]/256)*100</f>
        <v>67.578125</v>
      </c>
      <c r="V2799">
        <f>(Data[[#This Row],[mean_b]]/256)*100</f>
        <v>64.84375</v>
      </c>
      <c r="W2799">
        <v>0.56200000000000006</v>
      </c>
      <c r="X2799" t="s">
        <v>51</v>
      </c>
      <c r="Y2799" t="s">
        <v>45</v>
      </c>
      <c r="Z2799">
        <v>6512</v>
      </c>
      <c r="AA2799">
        <v>3.89</v>
      </c>
      <c r="AB2799">
        <v>14.1</v>
      </c>
      <c r="AC2799">
        <v>44.1</v>
      </c>
      <c r="AD2799">
        <v>272068</v>
      </c>
      <c r="AE2799">
        <v>82.6</v>
      </c>
      <c r="AF2799">
        <v>33.200000000000003</v>
      </c>
      <c r="AG2799" t="s">
        <v>46</v>
      </c>
      <c r="AH2799" t="s">
        <v>42</v>
      </c>
      <c r="AI2799" t="s">
        <v>56</v>
      </c>
      <c r="AJ2799">
        <v>60</v>
      </c>
      <c r="AK2799">
        <v>224</v>
      </c>
      <c r="AL2799">
        <v>7.1999999999999998E-3</v>
      </c>
      <c r="AM2799">
        <v>0.85429999999999995</v>
      </c>
      <c r="AN2799">
        <v>0.99060000000000004</v>
      </c>
      <c r="AO2799">
        <f>Data[[#This Row],[labeller_confidence_score]]-Data[[#This Row],[cytodiffusion_classification_confidence]]</f>
        <v>0.13630000000000009</v>
      </c>
    </row>
    <row r="2800" spans="1:41" x14ac:dyDescent="0.3">
      <c r="A2800" t="s">
        <v>2873</v>
      </c>
      <c r="B2800" t="s">
        <v>87</v>
      </c>
      <c r="C2800">
        <v>0</v>
      </c>
      <c r="D2800" t="s">
        <v>50</v>
      </c>
      <c r="E2800">
        <v>15.06</v>
      </c>
      <c r="F2800">
        <v>45.9</v>
      </c>
      <c r="G2800">
        <v>0.48699999999999999</v>
      </c>
      <c r="H2800">
        <v>0.56000000000000005</v>
      </c>
      <c r="I2800">
        <f>Data[[#This Row],[nucleus_area_pct]]/Data[[#This Row],[cytoplasm_ratio]]</f>
        <v>81.964285714285708</v>
      </c>
      <c r="J2800">
        <v>0.49199999999999999</v>
      </c>
      <c r="K2800">
        <v>0.37</v>
      </c>
      <c r="L2800">
        <v>4.34</v>
      </c>
      <c r="M2800">
        <v>1.8</v>
      </c>
      <c r="N2800">
        <v>0.78500000000000003</v>
      </c>
      <c r="O2800">
        <v>424</v>
      </c>
      <c r="P2800">
        <v>62</v>
      </c>
      <c r="Q2800">
        <v>244</v>
      </c>
      <c r="R2800">
        <v>154</v>
      </c>
      <c r="S2800">
        <v>140</v>
      </c>
      <c r="T2800">
        <f>(Data[[#This Row],[mean_r]]/256)*100</f>
        <v>95.3125</v>
      </c>
      <c r="U2800">
        <f>(Data[[#This Row],[mean_g]]/256)*100</f>
        <v>60.15625</v>
      </c>
      <c r="V2800">
        <f>(Data[[#This Row],[mean_b]]/256)*100</f>
        <v>54.6875</v>
      </c>
      <c r="W2800">
        <v>0.58199999999999996</v>
      </c>
      <c r="X2800" t="s">
        <v>51</v>
      </c>
      <c r="Y2800" t="s">
        <v>45</v>
      </c>
      <c r="Z2800">
        <v>11640</v>
      </c>
      <c r="AA2800">
        <v>4.34</v>
      </c>
      <c r="AB2800">
        <v>12.1</v>
      </c>
      <c r="AC2800">
        <v>33.200000000000003</v>
      </c>
      <c r="AD2800">
        <v>218452</v>
      </c>
      <c r="AE2800">
        <v>75.8</v>
      </c>
      <c r="AF2800">
        <v>32.1</v>
      </c>
      <c r="AG2800" t="s">
        <v>64</v>
      </c>
      <c r="AH2800" t="s">
        <v>42</v>
      </c>
      <c r="AI2800" t="s">
        <v>56</v>
      </c>
      <c r="AJ2800">
        <v>40</v>
      </c>
      <c r="AK2800">
        <v>224</v>
      </c>
      <c r="AL2800">
        <v>6.6400000000000001E-2</v>
      </c>
      <c r="AM2800">
        <v>0.87129999999999996</v>
      </c>
      <c r="AN2800">
        <v>0.93149999999999999</v>
      </c>
      <c r="AO2800">
        <f>Data[[#This Row],[labeller_confidence_score]]-Data[[#This Row],[cytodiffusion_classification_confidence]]</f>
        <v>6.0200000000000031E-2</v>
      </c>
    </row>
    <row r="2801" spans="1:41" x14ac:dyDescent="0.3">
      <c r="A2801" t="s">
        <v>2874</v>
      </c>
      <c r="B2801" t="s">
        <v>85</v>
      </c>
      <c r="C2801">
        <v>0</v>
      </c>
      <c r="D2801" t="s">
        <v>50</v>
      </c>
      <c r="E2801">
        <v>12.74</v>
      </c>
      <c r="F2801">
        <v>56.8</v>
      </c>
      <c r="G2801">
        <v>0.64400000000000002</v>
      </c>
      <c r="H2801">
        <v>0.33</v>
      </c>
      <c r="I2801">
        <f>Data[[#This Row],[nucleus_area_pct]]/Data[[#This Row],[cytoplasm_ratio]]</f>
        <v>172.1212121212121</v>
      </c>
      <c r="J2801">
        <v>0.76700000000000002</v>
      </c>
      <c r="K2801">
        <v>0.32500000000000001</v>
      </c>
      <c r="L2801">
        <v>4.95</v>
      </c>
      <c r="M2801">
        <v>1.9</v>
      </c>
      <c r="N2801">
        <v>0.84199999999999997</v>
      </c>
      <c r="O2801">
        <v>436</v>
      </c>
      <c r="P2801">
        <v>68</v>
      </c>
      <c r="Q2801">
        <v>199</v>
      </c>
      <c r="R2801">
        <v>138</v>
      </c>
      <c r="S2801">
        <v>199</v>
      </c>
      <c r="T2801">
        <f>(Data[[#This Row],[mean_r]]/256)*100</f>
        <v>77.734375</v>
      </c>
      <c r="U2801">
        <f>(Data[[#This Row],[mean_g]]/256)*100</f>
        <v>53.90625</v>
      </c>
      <c r="V2801">
        <f>(Data[[#This Row],[mean_b]]/256)*100</f>
        <v>77.734375</v>
      </c>
      <c r="W2801">
        <v>0.59899999999999998</v>
      </c>
      <c r="X2801" t="s">
        <v>39</v>
      </c>
      <c r="Y2801" t="s">
        <v>40</v>
      </c>
      <c r="Z2801">
        <v>8267</v>
      </c>
      <c r="AA2801">
        <v>4.8499999999999996</v>
      </c>
      <c r="AB2801">
        <v>10.7</v>
      </c>
      <c r="AC2801">
        <v>35.4</v>
      </c>
      <c r="AD2801">
        <v>349022</v>
      </c>
      <c r="AE2801">
        <v>86.8</v>
      </c>
      <c r="AF2801">
        <v>31.6</v>
      </c>
      <c r="AG2801" t="s">
        <v>41</v>
      </c>
      <c r="AH2801" t="s">
        <v>47</v>
      </c>
      <c r="AI2801" t="s">
        <v>52</v>
      </c>
      <c r="AJ2801">
        <v>40</v>
      </c>
      <c r="AK2801">
        <v>512</v>
      </c>
      <c r="AL2801">
        <v>0.14599999999999999</v>
      </c>
      <c r="AM2801">
        <v>0.94650000000000001</v>
      </c>
      <c r="AN2801">
        <v>0.871</v>
      </c>
      <c r="AO2801">
        <f>Data[[#This Row],[labeller_confidence_score]]-Data[[#This Row],[cytodiffusion_classification_confidence]]</f>
        <v>-7.5500000000000012E-2</v>
      </c>
    </row>
    <row r="2802" spans="1:41" x14ac:dyDescent="0.3">
      <c r="A2802" t="s">
        <v>2875</v>
      </c>
      <c r="B2802" t="s">
        <v>110</v>
      </c>
      <c r="C2802">
        <v>1</v>
      </c>
      <c r="D2802" t="s">
        <v>104</v>
      </c>
      <c r="E2802">
        <v>7.71</v>
      </c>
      <c r="F2802">
        <v>0</v>
      </c>
      <c r="G2802">
        <v>0</v>
      </c>
      <c r="H2802">
        <v>1</v>
      </c>
      <c r="I2802">
        <f>Data[[#This Row],[nucleus_area_pct]]/Data[[#This Row],[cytoplasm_ratio]]</f>
        <v>0</v>
      </c>
      <c r="J2802">
        <v>0.84699999999999998</v>
      </c>
      <c r="K2802">
        <v>0.16</v>
      </c>
      <c r="L2802">
        <v>0.59</v>
      </c>
      <c r="M2802">
        <v>1</v>
      </c>
      <c r="N2802">
        <v>0.89900000000000002</v>
      </c>
      <c r="O2802">
        <v>185</v>
      </c>
      <c r="P2802">
        <v>56</v>
      </c>
      <c r="Q2802">
        <v>218</v>
      </c>
      <c r="R2802">
        <v>146</v>
      </c>
      <c r="S2802">
        <v>125</v>
      </c>
      <c r="T2802">
        <f>(Data[[#This Row],[mean_r]]/256)*100</f>
        <v>85.15625</v>
      </c>
      <c r="U2802">
        <f>(Data[[#This Row],[mean_g]]/256)*100</f>
        <v>57.03125</v>
      </c>
      <c r="V2802">
        <f>(Data[[#This Row],[mean_b]]/256)*100</f>
        <v>48.828125</v>
      </c>
      <c r="W2802">
        <v>0.54400000000000004</v>
      </c>
      <c r="X2802" t="s">
        <v>51</v>
      </c>
      <c r="Y2802" t="s">
        <v>45</v>
      </c>
      <c r="Z2802">
        <v>6751</v>
      </c>
      <c r="AA2802">
        <v>3.92</v>
      </c>
      <c r="AB2802">
        <v>13.9</v>
      </c>
      <c r="AC2802">
        <v>47</v>
      </c>
      <c r="AD2802">
        <v>232037</v>
      </c>
      <c r="AE2802">
        <v>91.4</v>
      </c>
      <c r="AF2802">
        <v>32.9</v>
      </c>
      <c r="AG2802" t="s">
        <v>46</v>
      </c>
      <c r="AH2802" t="s">
        <v>42</v>
      </c>
      <c r="AI2802" t="s">
        <v>43</v>
      </c>
      <c r="AJ2802">
        <v>100</v>
      </c>
      <c r="AK2802">
        <v>360</v>
      </c>
      <c r="AL2802">
        <v>0.7429</v>
      </c>
      <c r="AM2802">
        <v>0.75409999999999999</v>
      </c>
      <c r="AN2802">
        <v>0.77400000000000002</v>
      </c>
      <c r="AO2802">
        <f>Data[[#This Row],[labeller_confidence_score]]-Data[[#This Row],[cytodiffusion_classification_confidence]]</f>
        <v>1.9900000000000029E-2</v>
      </c>
    </row>
    <row r="2803" spans="1:41" x14ac:dyDescent="0.3">
      <c r="A2803" t="s">
        <v>2876</v>
      </c>
      <c r="B2803" t="s">
        <v>180</v>
      </c>
      <c r="C2803">
        <v>1</v>
      </c>
      <c r="D2803" t="s">
        <v>181</v>
      </c>
      <c r="E2803">
        <v>7.94</v>
      </c>
      <c r="F2803">
        <v>0</v>
      </c>
      <c r="G2803">
        <v>0</v>
      </c>
      <c r="H2803">
        <v>1</v>
      </c>
      <c r="I2803">
        <f>Data[[#This Row],[nucleus_area_pct]]/Data[[#This Row],[cytoplasm_ratio]]</f>
        <v>0</v>
      </c>
      <c r="J2803">
        <v>0.24</v>
      </c>
      <c r="K2803">
        <v>0.99</v>
      </c>
      <c r="L2803">
        <v>0.5</v>
      </c>
      <c r="M2803">
        <v>1</v>
      </c>
      <c r="N2803">
        <v>0.78700000000000003</v>
      </c>
      <c r="O2803">
        <v>176</v>
      </c>
      <c r="P2803">
        <v>58</v>
      </c>
      <c r="Q2803">
        <v>239</v>
      </c>
      <c r="R2803">
        <v>151</v>
      </c>
      <c r="S2803">
        <v>119</v>
      </c>
      <c r="T2803">
        <f>(Data[[#This Row],[mean_r]]/256)*100</f>
        <v>93.359375</v>
      </c>
      <c r="U2803">
        <f>(Data[[#This Row],[mean_g]]/256)*100</f>
        <v>58.984375</v>
      </c>
      <c r="V2803">
        <f>(Data[[#This Row],[mean_b]]/256)*100</f>
        <v>46.484375</v>
      </c>
      <c r="W2803">
        <v>0.59699999999999998</v>
      </c>
      <c r="X2803" t="s">
        <v>51</v>
      </c>
      <c r="Y2803" t="s">
        <v>40</v>
      </c>
      <c r="Z2803">
        <v>8491</v>
      </c>
      <c r="AA2803">
        <v>5.76</v>
      </c>
      <c r="AB2803">
        <v>13.4</v>
      </c>
      <c r="AC2803">
        <v>44.1</v>
      </c>
      <c r="AD2803">
        <v>251550</v>
      </c>
      <c r="AE2803">
        <v>88.8</v>
      </c>
      <c r="AF2803">
        <v>32</v>
      </c>
      <c r="AG2803" t="s">
        <v>46</v>
      </c>
      <c r="AH2803" t="s">
        <v>68</v>
      </c>
      <c r="AI2803" t="s">
        <v>56</v>
      </c>
      <c r="AJ2803">
        <v>40</v>
      </c>
      <c r="AK2803">
        <v>512</v>
      </c>
      <c r="AL2803">
        <v>0.77300000000000002</v>
      </c>
      <c r="AM2803">
        <v>0.80940000000000001</v>
      </c>
      <c r="AN2803">
        <v>0.89370000000000005</v>
      </c>
      <c r="AO2803">
        <f>Data[[#This Row],[labeller_confidence_score]]-Data[[#This Row],[cytodiffusion_classification_confidence]]</f>
        <v>8.4300000000000042E-2</v>
      </c>
    </row>
    <row r="2804" spans="1:41" x14ac:dyDescent="0.3">
      <c r="A2804" t="s">
        <v>2877</v>
      </c>
      <c r="B2804" t="s">
        <v>133</v>
      </c>
      <c r="C2804">
        <v>1</v>
      </c>
      <c r="D2804" t="s">
        <v>104</v>
      </c>
      <c r="E2804">
        <v>9.5399999999999991</v>
      </c>
      <c r="F2804">
        <v>0</v>
      </c>
      <c r="G2804">
        <v>0</v>
      </c>
      <c r="H2804">
        <v>1</v>
      </c>
      <c r="I2804">
        <f>Data[[#This Row],[nucleus_area_pct]]/Data[[#This Row],[cytoplasm_ratio]]</f>
        <v>0</v>
      </c>
      <c r="J2804">
        <v>0.54400000000000004</v>
      </c>
      <c r="K2804">
        <v>0.73099999999999998</v>
      </c>
      <c r="L2804">
        <v>0.66</v>
      </c>
      <c r="M2804">
        <v>1</v>
      </c>
      <c r="N2804">
        <v>0.874</v>
      </c>
      <c r="O2804">
        <v>173</v>
      </c>
      <c r="P2804">
        <v>45</v>
      </c>
      <c r="Q2804">
        <v>231</v>
      </c>
      <c r="R2804">
        <v>120</v>
      </c>
      <c r="S2804">
        <v>125</v>
      </c>
      <c r="T2804">
        <f>(Data[[#This Row],[mean_r]]/256)*100</f>
        <v>90.234375</v>
      </c>
      <c r="U2804">
        <f>(Data[[#This Row],[mean_g]]/256)*100</f>
        <v>46.875</v>
      </c>
      <c r="V2804">
        <f>(Data[[#This Row],[mean_b]]/256)*100</f>
        <v>48.828125</v>
      </c>
      <c r="W2804">
        <v>0.54900000000000004</v>
      </c>
      <c r="X2804" t="s">
        <v>51</v>
      </c>
      <c r="Y2804" t="s">
        <v>40</v>
      </c>
      <c r="Z2804">
        <v>4058</v>
      </c>
      <c r="AA2804">
        <v>5.35</v>
      </c>
      <c r="AB2804">
        <v>9.8000000000000007</v>
      </c>
      <c r="AC2804">
        <v>42.6</v>
      </c>
      <c r="AD2804">
        <v>301297</v>
      </c>
      <c r="AE2804">
        <v>85.9</v>
      </c>
      <c r="AF2804">
        <v>32.1</v>
      </c>
      <c r="AG2804" t="s">
        <v>64</v>
      </c>
      <c r="AH2804" t="s">
        <v>42</v>
      </c>
      <c r="AI2804" t="s">
        <v>56</v>
      </c>
      <c r="AJ2804">
        <v>100</v>
      </c>
      <c r="AK2804">
        <v>256</v>
      </c>
      <c r="AL2804">
        <v>0.75149999999999995</v>
      </c>
      <c r="AM2804">
        <v>0.6411</v>
      </c>
      <c r="AN2804">
        <v>0.74980000000000002</v>
      </c>
      <c r="AO2804">
        <f>Data[[#This Row],[labeller_confidence_score]]-Data[[#This Row],[cytodiffusion_classification_confidence]]</f>
        <v>0.10870000000000002</v>
      </c>
    </row>
    <row r="2805" spans="1:41" x14ac:dyDescent="0.3">
      <c r="A2805" t="s">
        <v>2878</v>
      </c>
      <c r="B2805" t="s">
        <v>62</v>
      </c>
      <c r="C2805">
        <v>0</v>
      </c>
      <c r="D2805" t="s">
        <v>50</v>
      </c>
      <c r="E2805">
        <v>8.43</v>
      </c>
      <c r="F2805">
        <v>75.3</v>
      </c>
      <c r="G2805">
        <v>0.79400000000000004</v>
      </c>
      <c r="H2805">
        <v>0.308</v>
      </c>
      <c r="I2805">
        <f>Data[[#This Row],[nucleus_area_pct]]/Data[[#This Row],[cytoplasm_ratio]]</f>
        <v>244.48051948051946</v>
      </c>
      <c r="J2805">
        <v>0.83899999999999997</v>
      </c>
      <c r="K2805">
        <v>0.27</v>
      </c>
      <c r="L2805">
        <v>1.03</v>
      </c>
      <c r="M2805">
        <v>1</v>
      </c>
      <c r="N2805">
        <v>0.94699999999999995</v>
      </c>
      <c r="O2805">
        <v>211</v>
      </c>
      <c r="P2805">
        <v>51</v>
      </c>
      <c r="Q2805">
        <v>210</v>
      </c>
      <c r="R2805">
        <v>156</v>
      </c>
      <c r="S2805">
        <v>197</v>
      </c>
      <c r="T2805">
        <f>(Data[[#This Row],[mean_r]]/256)*100</f>
        <v>82.03125</v>
      </c>
      <c r="U2805">
        <f>(Data[[#This Row],[mean_g]]/256)*100</f>
        <v>60.9375</v>
      </c>
      <c r="V2805">
        <f>(Data[[#This Row],[mean_b]]/256)*100</f>
        <v>76.953125</v>
      </c>
      <c r="W2805">
        <v>0.76300000000000001</v>
      </c>
      <c r="X2805" t="s">
        <v>51</v>
      </c>
      <c r="Y2805" t="s">
        <v>40</v>
      </c>
      <c r="Z2805">
        <v>4775</v>
      </c>
      <c r="AA2805">
        <v>5.1100000000000003</v>
      </c>
      <c r="AB2805">
        <v>13.7</v>
      </c>
      <c r="AC2805">
        <v>39.200000000000003</v>
      </c>
      <c r="AD2805">
        <v>271961</v>
      </c>
      <c r="AE2805">
        <v>92.3</v>
      </c>
      <c r="AF2805">
        <v>35.200000000000003</v>
      </c>
      <c r="AG2805" t="s">
        <v>41</v>
      </c>
      <c r="AH2805" t="s">
        <v>42</v>
      </c>
      <c r="AI2805" t="s">
        <v>56</v>
      </c>
      <c r="AJ2805">
        <v>100</v>
      </c>
      <c r="AK2805">
        <v>512</v>
      </c>
      <c r="AL2805">
        <v>8.7900000000000006E-2</v>
      </c>
      <c r="AM2805">
        <v>0.88780000000000003</v>
      </c>
      <c r="AN2805">
        <v>0.91849999999999998</v>
      </c>
      <c r="AO2805">
        <f>Data[[#This Row],[labeller_confidence_score]]-Data[[#This Row],[cytodiffusion_classification_confidence]]</f>
        <v>3.069999999999995E-2</v>
      </c>
    </row>
    <row r="2806" spans="1:41" x14ac:dyDescent="0.3">
      <c r="A2806" t="s">
        <v>2879</v>
      </c>
      <c r="B2806" t="s">
        <v>49</v>
      </c>
      <c r="C2806">
        <v>0</v>
      </c>
      <c r="D2806" t="s">
        <v>50</v>
      </c>
      <c r="E2806">
        <v>12.81</v>
      </c>
      <c r="F2806">
        <v>49.6</v>
      </c>
      <c r="G2806">
        <v>0.61599999999999999</v>
      </c>
      <c r="H2806">
        <v>0.45100000000000001</v>
      </c>
      <c r="I2806">
        <f>Data[[#This Row],[nucleus_area_pct]]/Data[[#This Row],[cytoplasm_ratio]]</f>
        <v>109.97782705099779</v>
      </c>
      <c r="J2806">
        <v>0.86</v>
      </c>
      <c r="K2806">
        <v>0.47099999999999997</v>
      </c>
      <c r="L2806">
        <v>3.92</v>
      </c>
      <c r="M2806">
        <v>4.4000000000000004</v>
      </c>
      <c r="N2806">
        <v>0.82699999999999996</v>
      </c>
      <c r="O2806">
        <v>362</v>
      </c>
      <c r="P2806">
        <v>63</v>
      </c>
      <c r="Q2806">
        <v>178</v>
      </c>
      <c r="R2806">
        <v>143</v>
      </c>
      <c r="S2806">
        <v>186</v>
      </c>
      <c r="T2806">
        <f>(Data[[#This Row],[mean_r]]/256)*100</f>
        <v>69.53125</v>
      </c>
      <c r="U2806">
        <f>(Data[[#This Row],[mean_g]]/256)*100</f>
        <v>55.859375</v>
      </c>
      <c r="V2806">
        <f>(Data[[#This Row],[mean_b]]/256)*100</f>
        <v>72.65625</v>
      </c>
      <c r="W2806">
        <v>0.61099999999999999</v>
      </c>
      <c r="X2806" t="s">
        <v>39</v>
      </c>
      <c r="Y2806" t="s">
        <v>40</v>
      </c>
      <c r="Z2806">
        <v>6549</v>
      </c>
      <c r="AA2806">
        <v>6.08</v>
      </c>
      <c r="AB2806">
        <v>15.3</v>
      </c>
      <c r="AC2806">
        <v>43.4</v>
      </c>
      <c r="AD2806">
        <v>324379</v>
      </c>
      <c r="AE2806">
        <v>100.5</v>
      </c>
      <c r="AF2806">
        <v>33.9</v>
      </c>
      <c r="AG2806" t="s">
        <v>64</v>
      </c>
      <c r="AH2806" t="s">
        <v>47</v>
      </c>
      <c r="AI2806" t="s">
        <v>52</v>
      </c>
      <c r="AJ2806">
        <v>100</v>
      </c>
      <c r="AK2806">
        <v>360</v>
      </c>
      <c r="AL2806">
        <v>0.15260000000000001</v>
      </c>
      <c r="AM2806">
        <v>0.88019999999999998</v>
      </c>
      <c r="AN2806">
        <v>0.9698</v>
      </c>
      <c r="AO2806">
        <f>Data[[#This Row],[labeller_confidence_score]]-Data[[#This Row],[cytodiffusion_classification_confidence]]</f>
        <v>8.9600000000000013E-2</v>
      </c>
    </row>
    <row r="2807" spans="1:41" x14ac:dyDescent="0.3">
      <c r="A2807" t="s">
        <v>2880</v>
      </c>
      <c r="B2807" t="s">
        <v>74</v>
      </c>
      <c r="C2807">
        <v>0</v>
      </c>
      <c r="D2807" t="s">
        <v>75</v>
      </c>
      <c r="E2807">
        <v>2.67</v>
      </c>
      <c r="F2807">
        <v>0</v>
      </c>
      <c r="G2807">
        <v>0</v>
      </c>
      <c r="H2807">
        <v>1</v>
      </c>
      <c r="I2807">
        <f>Data[[#This Row],[nucleus_area_pct]]/Data[[#This Row],[cytoplasm_ratio]]</f>
        <v>0</v>
      </c>
      <c r="J2807">
        <v>0.70299999999999996</v>
      </c>
      <c r="K2807">
        <v>0.313</v>
      </c>
      <c r="L2807">
        <v>2.08</v>
      </c>
      <c r="M2807">
        <v>1</v>
      </c>
      <c r="N2807">
        <v>0.85</v>
      </c>
      <c r="O2807">
        <v>20</v>
      </c>
      <c r="P2807">
        <v>21</v>
      </c>
      <c r="Q2807">
        <v>210</v>
      </c>
      <c r="R2807">
        <v>163</v>
      </c>
      <c r="S2807">
        <v>135</v>
      </c>
      <c r="T2807">
        <f>(Data[[#This Row],[mean_r]]/256)*100</f>
        <v>82.03125</v>
      </c>
      <c r="U2807">
        <f>(Data[[#This Row],[mean_g]]/256)*100</f>
        <v>63.671875</v>
      </c>
      <c r="V2807">
        <f>(Data[[#This Row],[mean_b]]/256)*100</f>
        <v>52.734375</v>
      </c>
      <c r="W2807">
        <v>0.51200000000000001</v>
      </c>
      <c r="X2807" t="s">
        <v>63</v>
      </c>
      <c r="Y2807" t="s">
        <v>40</v>
      </c>
      <c r="Z2807">
        <v>9543</v>
      </c>
      <c r="AA2807">
        <v>4.95</v>
      </c>
      <c r="AB2807">
        <v>15.9</v>
      </c>
      <c r="AC2807">
        <v>46.3</v>
      </c>
      <c r="AD2807">
        <v>315825</v>
      </c>
      <c r="AE2807">
        <v>95.5</v>
      </c>
      <c r="AF2807">
        <v>35.799999999999997</v>
      </c>
      <c r="AG2807" t="s">
        <v>64</v>
      </c>
      <c r="AH2807" t="s">
        <v>42</v>
      </c>
      <c r="AI2807" t="s">
        <v>52</v>
      </c>
      <c r="AJ2807">
        <v>40</v>
      </c>
      <c r="AK2807">
        <v>360</v>
      </c>
      <c r="AL2807">
        <v>5.3800000000000001E-2</v>
      </c>
      <c r="AM2807">
        <v>0.87960000000000005</v>
      </c>
      <c r="AN2807">
        <v>0.92320000000000002</v>
      </c>
      <c r="AO2807">
        <f>Data[[#This Row],[labeller_confidence_score]]-Data[[#This Row],[cytodiffusion_classification_confidence]]</f>
        <v>4.3599999999999972E-2</v>
      </c>
    </row>
    <row r="2808" spans="1:41" x14ac:dyDescent="0.3">
      <c r="A2808" t="s">
        <v>2881</v>
      </c>
      <c r="B2808" t="s">
        <v>180</v>
      </c>
      <c r="C2808">
        <v>1</v>
      </c>
      <c r="D2808" t="s">
        <v>181</v>
      </c>
      <c r="E2808">
        <v>7.27</v>
      </c>
      <c r="F2808">
        <v>0</v>
      </c>
      <c r="G2808">
        <v>0</v>
      </c>
      <c r="H2808">
        <v>1</v>
      </c>
      <c r="I2808">
        <f>Data[[#This Row],[nucleus_area_pct]]/Data[[#This Row],[cytoplasm_ratio]]</f>
        <v>0</v>
      </c>
      <c r="J2808">
        <v>0.13100000000000001</v>
      </c>
      <c r="K2808">
        <v>0.89</v>
      </c>
      <c r="L2808">
        <v>0.39</v>
      </c>
      <c r="M2808">
        <v>1</v>
      </c>
      <c r="N2808">
        <v>0.76400000000000001</v>
      </c>
      <c r="O2808">
        <v>163</v>
      </c>
      <c r="P2808">
        <v>68</v>
      </c>
      <c r="Q2808">
        <v>244</v>
      </c>
      <c r="R2808">
        <v>125</v>
      </c>
      <c r="S2808">
        <v>126</v>
      </c>
      <c r="T2808">
        <f>(Data[[#This Row],[mean_r]]/256)*100</f>
        <v>95.3125</v>
      </c>
      <c r="U2808">
        <f>(Data[[#This Row],[mean_g]]/256)*100</f>
        <v>48.828125</v>
      </c>
      <c r="V2808">
        <f>(Data[[#This Row],[mean_b]]/256)*100</f>
        <v>49.21875</v>
      </c>
      <c r="W2808">
        <v>0.56299999999999994</v>
      </c>
      <c r="X2808" t="s">
        <v>51</v>
      </c>
      <c r="Y2808" t="s">
        <v>40</v>
      </c>
      <c r="Z2808">
        <v>2733</v>
      </c>
      <c r="AA2808">
        <v>4.66</v>
      </c>
      <c r="AB2808">
        <v>9.6999999999999993</v>
      </c>
      <c r="AC2808">
        <v>47.6</v>
      </c>
      <c r="AD2808">
        <v>319156</v>
      </c>
      <c r="AE2808">
        <v>90.8</v>
      </c>
      <c r="AF2808">
        <v>32.4</v>
      </c>
      <c r="AG2808" t="s">
        <v>64</v>
      </c>
      <c r="AH2808" t="s">
        <v>68</v>
      </c>
      <c r="AI2808" t="s">
        <v>56</v>
      </c>
      <c r="AJ2808">
        <v>60</v>
      </c>
      <c r="AK2808">
        <v>256</v>
      </c>
      <c r="AL2808">
        <v>1</v>
      </c>
      <c r="AM2808">
        <v>0.51990000000000003</v>
      </c>
      <c r="AN2808">
        <v>0.73509999999999998</v>
      </c>
      <c r="AO2808">
        <f>Data[[#This Row],[labeller_confidence_score]]-Data[[#This Row],[cytodiffusion_classification_confidence]]</f>
        <v>0.21519999999999995</v>
      </c>
    </row>
    <row r="2809" spans="1:41" x14ac:dyDescent="0.3">
      <c r="A2809" t="s">
        <v>2882</v>
      </c>
      <c r="B2809" t="s">
        <v>74</v>
      </c>
      <c r="C2809">
        <v>0</v>
      </c>
      <c r="D2809" t="s">
        <v>75</v>
      </c>
      <c r="E2809">
        <v>2.35</v>
      </c>
      <c r="F2809">
        <v>0</v>
      </c>
      <c r="G2809">
        <v>0</v>
      </c>
      <c r="H2809">
        <v>1</v>
      </c>
      <c r="I2809">
        <f>Data[[#This Row],[nucleus_area_pct]]/Data[[#This Row],[cytoplasm_ratio]]</f>
        <v>0</v>
      </c>
      <c r="J2809">
        <v>0.93600000000000005</v>
      </c>
      <c r="K2809">
        <v>0.55500000000000005</v>
      </c>
      <c r="L2809">
        <v>2.16</v>
      </c>
      <c r="M2809">
        <v>1</v>
      </c>
      <c r="N2809">
        <v>0.86499999999999999</v>
      </c>
      <c r="O2809">
        <v>25</v>
      </c>
      <c r="P2809">
        <v>20</v>
      </c>
      <c r="Q2809">
        <v>213</v>
      </c>
      <c r="R2809">
        <v>144</v>
      </c>
      <c r="S2809">
        <v>167</v>
      </c>
      <c r="T2809">
        <f>(Data[[#This Row],[mean_r]]/256)*100</f>
        <v>83.203125</v>
      </c>
      <c r="U2809">
        <f>(Data[[#This Row],[mean_g]]/256)*100</f>
        <v>56.25</v>
      </c>
      <c r="V2809">
        <f>(Data[[#This Row],[mean_b]]/256)*100</f>
        <v>65.234375</v>
      </c>
      <c r="W2809">
        <v>0.56100000000000005</v>
      </c>
      <c r="X2809" t="s">
        <v>39</v>
      </c>
      <c r="Y2809" t="s">
        <v>40</v>
      </c>
      <c r="Z2809">
        <v>6472</v>
      </c>
      <c r="AA2809">
        <v>3.64</v>
      </c>
      <c r="AB2809">
        <v>14.2</v>
      </c>
      <c r="AC2809">
        <v>41.9</v>
      </c>
      <c r="AD2809">
        <v>261829</v>
      </c>
      <c r="AE2809">
        <v>88</v>
      </c>
      <c r="AF2809">
        <v>33</v>
      </c>
      <c r="AG2809" t="s">
        <v>46</v>
      </c>
      <c r="AH2809" t="s">
        <v>42</v>
      </c>
      <c r="AI2809" t="s">
        <v>56</v>
      </c>
      <c r="AJ2809">
        <v>100</v>
      </c>
      <c r="AK2809">
        <v>512</v>
      </c>
      <c r="AL2809">
        <v>7.4499999999999997E-2</v>
      </c>
      <c r="AM2809">
        <v>0.89259999999999995</v>
      </c>
      <c r="AN2809">
        <v>0.84150000000000003</v>
      </c>
      <c r="AO2809">
        <f>Data[[#This Row],[labeller_confidence_score]]-Data[[#This Row],[cytodiffusion_classification_confidence]]</f>
        <v>-5.1099999999999923E-2</v>
      </c>
    </row>
    <row r="2810" spans="1:41" x14ac:dyDescent="0.3">
      <c r="A2810" t="s">
        <v>2883</v>
      </c>
      <c r="B2810" t="s">
        <v>62</v>
      </c>
      <c r="C2810">
        <v>0</v>
      </c>
      <c r="D2810" t="s">
        <v>50</v>
      </c>
      <c r="E2810">
        <v>8.7799999999999994</v>
      </c>
      <c r="F2810">
        <v>79.599999999999994</v>
      </c>
      <c r="G2810">
        <v>0.878</v>
      </c>
      <c r="H2810">
        <v>0.17599999999999999</v>
      </c>
      <c r="I2810">
        <f>Data[[#This Row],[nucleus_area_pct]]/Data[[#This Row],[cytoplasm_ratio]]</f>
        <v>452.27272727272725</v>
      </c>
      <c r="J2810">
        <v>0.81599999999999995</v>
      </c>
      <c r="K2810">
        <v>0.152</v>
      </c>
      <c r="L2810">
        <v>1.03</v>
      </c>
      <c r="M2810">
        <v>1</v>
      </c>
      <c r="N2810">
        <v>0.94499999999999995</v>
      </c>
      <c r="O2810">
        <v>345</v>
      </c>
      <c r="P2810">
        <v>63</v>
      </c>
      <c r="Q2810">
        <v>189</v>
      </c>
      <c r="R2810">
        <v>152</v>
      </c>
      <c r="S2810">
        <v>169</v>
      </c>
      <c r="T2810">
        <f>(Data[[#This Row],[mean_r]]/256)*100</f>
        <v>73.828125</v>
      </c>
      <c r="U2810">
        <f>(Data[[#This Row],[mean_g]]/256)*100</f>
        <v>59.375</v>
      </c>
      <c r="V2810">
        <f>(Data[[#This Row],[mean_b]]/256)*100</f>
        <v>66.015625</v>
      </c>
      <c r="W2810">
        <v>0.70099999999999996</v>
      </c>
      <c r="X2810" t="s">
        <v>51</v>
      </c>
      <c r="Y2810" t="s">
        <v>45</v>
      </c>
      <c r="Z2810">
        <v>5487</v>
      </c>
      <c r="AA2810">
        <v>4.07</v>
      </c>
      <c r="AB2810">
        <v>14.9</v>
      </c>
      <c r="AC2810">
        <v>34</v>
      </c>
      <c r="AD2810">
        <v>191763</v>
      </c>
      <c r="AE2810">
        <v>103</v>
      </c>
      <c r="AF2810">
        <v>35.4</v>
      </c>
      <c r="AG2810" t="s">
        <v>41</v>
      </c>
      <c r="AH2810" t="s">
        <v>47</v>
      </c>
      <c r="AI2810" t="s">
        <v>52</v>
      </c>
      <c r="AJ2810">
        <v>40</v>
      </c>
      <c r="AK2810">
        <v>512</v>
      </c>
      <c r="AL2810">
        <v>0.12280000000000001</v>
      </c>
      <c r="AM2810">
        <v>0.89459999999999995</v>
      </c>
      <c r="AN2810">
        <v>0.91820000000000002</v>
      </c>
      <c r="AO2810">
        <f>Data[[#This Row],[labeller_confidence_score]]-Data[[#This Row],[cytodiffusion_classification_confidence]]</f>
        <v>2.3600000000000065E-2</v>
      </c>
    </row>
    <row r="2811" spans="1:41" x14ac:dyDescent="0.3">
      <c r="A2811" t="s">
        <v>2884</v>
      </c>
      <c r="B2811" t="s">
        <v>62</v>
      </c>
      <c r="C2811">
        <v>0</v>
      </c>
      <c r="D2811" t="s">
        <v>50</v>
      </c>
      <c r="E2811">
        <v>7.59</v>
      </c>
      <c r="F2811">
        <v>77.2</v>
      </c>
      <c r="G2811">
        <v>0.67500000000000004</v>
      </c>
      <c r="H2811">
        <v>0.158</v>
      </c>
      <c r="I2811">
        <f>Data[[#This Row],[nucleus_area_pct]]/Data[[#This Row],[cytoplasm_ratio]]</f>
        <v>488.60759493670889</v>
      </c>
      <c r="J2811">
        <v>0.82699999999999996</v>
      </c>
      <c r="K2811">
        <v>0.22600000000000001</v>
      </c>
      <c r="L2811">
        <v>1.53</v>
      </c>
      <c r="M2811">
        <v>1</v>
      </c>
      <c r="N2811">
        <v>0.94499999999999995</v>
      </c>
      <c r="O2811">
        <v>310</v>
      </c>
      <c r="P2811">
        <v>42</v>
      </c>
      <c r="Q2811">
        <v>193</v>
      </c>
      <c r="R2811">
        <v>150</v>
      </c>
      <c r="S2811">
        <v>199</v>
      </c>
      <c r="T2811">
        <f>(Data[[#This Row],[mean_r]]/256)*100</f>
        <v>75.390625</v>
      </c>
      <c r="U2811">
        <f>(Data[[#This Row],[mean_g]]/256)*100</f>
        <v>58.59375</v>
      </c>
      <c r="V2811">
        <f>(Data[[#This Row],[mean_b]]/256)*100</f>
        <v>77.734375</v>
      </c>
      <c r="W2811">
        <v>0.754</v>
      </c>
      <c r="X2811" t="s">
        <v>51</v>
      </c>
      <c r="Y2811" t="s">
        <v>45</v>
      </c>
      <c r="Z2811">
        <v>7827</v>
      </c>
      <c r="AA2811">
        <v>4.1900000000000004</v>
      </c>
      <c r="AB2811">
        <v>14.3</v>
      </c>
      <c r="AC2811">
        <v>43.1</v>
      </c>
      <c r="AD2811">
        <v>176645</v>
      </c>
      <c r="AE2811">
        <v>104.5</v>
      </c>
      <c r="AF2811">
        <v>31.8</v>
      </c>
      <c r="AG2811" t="s">
        <v>46</v>
      </c>
      <c r="AH2811" t="s">
        <v>42</v>
      </c>
      <c r="AI2811" t="s">
        <v>56</v>
      </c>
      <c r="AJ2811">
        <v>100</v>
      </c>
      <c r="AK2811">
        <v>256</v>
      </c>
      <c r="AL2811">
        <v>5.9999999999999995E-4</v>
      </c>
      <c r="AM2811">
        <v>1</v>
      </c>
      <c r="AN2811">
        <v>0.95179999999999998</v>
      </c>
      <c r="AO2811">
        <f>Data[[#This Row],[labeller_confidence_score]]-Data[[#This Row],[cytodiffusion_classification_confidence]]</f>
        <v>-4.8200000000000021E-2</v>
      </c>
    </row>
    <row r="2812" spans="1:41" x14ac:dyDescent="0.3">
      <c r="A2812" t="s">
        <v>2885</v>
      </c>
      <c r="B2812" t="s">
        <v>54</v>
      </c>
      <c r="C2812">
        <v>0</v>
      </c>
      <c r="D2812" t="s">
        <v>54</v>
      </c>
      <c r="E2812">
        <v>7.73</v>
      </c>
      <c r="F2812">
        <v>0</v>
      </c>
      <c r="G2812">
        <v>0</v>
      </c>
      <c r="H2812">
        <v>1</v>
      </c>
      <c r="I2812">
        <f>Data[[#This Row],[nucleus_area_pct]]/Data[[#This Row],[cytoplasm_ratio]]</f>
        <v>0</v>
      </c>
      <c r="J2812">
        <v>0.91300000000000003</v>
      </c>
      <c r="K2812">
        <v>0.23200000000000001</v>
      </c>
      <c r="L2812">
        <v>0.61</v>
      </c>
      <c r="M2812">
        <v>1</v>
      </c>
      <c r="N2812">
        <v>0.94199999999999995</v>
      </c>
      <c r="O2812">
        <v>193</v>
      </c>
      <c r="P2812">
        <v>50</v>
      </c>
      <c r="Q2812">
        <v>236</v>
      </c>
      <c r="R2812">
        <v>135</v>
      </c>
      <c r="S2812">
        <v>114</v>
      </c>
      <c r="T2812">
        <f>(Data[[#This Row],[mean_r]]/256)*100</f>
        <v>92.1875</v>
      </c>
      <c r="U2812">
        <f>(Data[[#This Row],[mean_g]]/256)*100</f>
        <v>52.734375</v>
      </c>
      <c r="V2812">
        <f>(Data[[#This Row],[mean_b]]/256)*100</f>
        <v>44.53125</v>
      </c>
      <c r="W2812">
        <v>0.44900000000000001</v>
      </c>
      <c r="X2812" t="s">
        <v>51</v>
      </c>
      <c r="Y2812" t="s">
        <v>45</v>
      </c>
      <c r="Z2812">
        <v>9951</v>
      </c>
      <c r="AA2812">
        <v>4.87</v>
      </c>
      <c r="AB2812">
        <v>14.9</v>
      </c>
      <c r="AC2812">
        <v>44.1</v>
      </c>
      <c r="AD2812">
        <v>373695</v>
      </c>
      <c r="AE2812">
        <v>108.8</v>
      </c>
      <c r="AF2812">
        <v>34.299999999999997</v>
      </c>
      <c r="AG2812" t="s">
        <v>46</v>
      </c>
      <c r="AH2812" t="s">
        <v>42</v>
      </c>
      <c r="AI2812" t="s">
        <v>56</v>
      </c>
      <c r="AJ2812">
        <v>60</v>
      </c>
      <c r="AK2812">
        <v>512</v>
      </c>
      <c r="AL2812">
        <v>8.7099999999999997E-2</v>
      </c>
      <c r="AM2812">
        <v>0.86519999999999997</v>
      </c>
      <c r="AN2812">
        <v>0.93010000000000004</v>
      </c>
      <c r="AO2812">
        <f>Data[[#This Row],[labeller_confidence_score]]-Data[[#This Row],[cytodiffusion_classification_confidence]]</f>
        <v>6.4900000000000069E-2</v>
      </c>
    </row>
    <row r="2813" spans="1:41" x14ac:dyDescent="0.3">
      <c r="A2813" t="s">
        <v>2886</v>
      </c>
      <c r="B2813" t="s">
        <v>60</v>
      </c>
      <c r="C2813">
        <v>0</v>
      </c>
      <c r="D2813" t="s">
        <v>50</v>
      </c>
      <c r="E2813">
        <v>15.17</v>
      </c>
      <c r="F2813">
        <v>64.7</v>
      </c>
      <c r="G2813">
        <v>0.43099999999999999</v>
      </c>
      <c r="H2813">
        <v>0.33900000000000002</v>
      </c>
      <c r="I2813">
        <f>Data[[#This Row],[nucleus_area_pct]]/Data[[#This Row],[cytoplasm_ratio]]</f>
        <v>190.85545722713863</v>
      </c>
      <c r="J2813">
        <v>0.71</v>
      </c>
      <c r="K2813">
        <v>0.496</v>
      </c>
      <c r="L2813">
        <v>2.06</v>
      </c>
      <c r="M2813">
        <v>1</v>
      </c>
      <c r="N2813">
        <v>0.73099999999999998</v>
      </c>
      <c r="O2813">
        <v>424</v>
      </c>
      <c r="P2813">
        <v>88</v>
      </c>
      <c r="Q2813">
        <v>230</v>
      </c>
      <c r="R2813">
        <v>175</v>
      </c>
      <c r="S2813">
        <v>160</v>
      </c>
      <c r="T2813">
        <f>(Data[[#This Row],[mean_r]]/256)*100</f>
        <v>89.84375</v>
      </c>
      <c r="U2813">
        <f>(Data[[#This Row],[mean_g]]/256)*100</f>
        <v>68.359375</v>
      </c>
      <c r="V2813">
        <f>(Data[[#This Row],[mean_b]]/256)*100</f>
        <v>62.5</v>
      </c>
      <c r="W2813">
        <v>0.54200000000000004</v>
      </c>
      <c r="X2813" t="s">
        <v>39</v>
      </c>
      <c r="Y2813" t="s">
        <v>40</v>
      </c>
      <c r="Z2813">
        <v>6560</v>
      </c>
      <c r="AA2813">
        <v>3.42</v>
      </c>
      <c r="AB2813">
        <v>15.8</v>
      </c>
      <c r="AC2813">
        <v>39.200000000000003</v>
      </c>
      <c r="AD2813">
        <v>284974</v>
      </c>
      <c r="AE2813">
        <v>108.4</v>
      </c>
      <c r="AF2813">
        <v>32</v>
      </c>
      <c r="AG2813" t="s">
        <v>46</v>
      </c>
      <c r="AH2813" t="s">
        <v>42</v>
      </c>
      <c r="AI2813" t="s">
        <v>52</v>
      </c>
      <c r="AJ2813">
        <v>100</v>
      </c>
      <c r="AK2813">
        <v>360</v>
      </c>
      <c r="AL2813">
        <v>0.1338</v>
      </c>
      <c r="AM2813">
        <v>0.94950000000000001</v>
      </c>
      <c r="AN2813">
        <v>0.92420000000000002</v>
      </c>
      <c r="AO2813">
        <f>Data[[#This Row],[labeller_confidence_score]]-Data[[#This Row],[cytodiffusion_classification_confidence]]</f>
        <v>-2.5299999999999989E-2</v>
      </c>
    </row>
    <row r="2814" spans="1:41" x14ac:dyDescent="0.3">
      <c r="A2814" t="s">
        <v>2887</v>
      </c>
      <c r="B2814" t="s">
        <v>49</v>
      </c>
      <c r="C2814">
        <v>0</v>
      </c>
      <c r="D2814" t="s">
        <v>50</v>
      </c>
      <c r="E2814">
        <v>12.29</v>
      </c>
      <c r="F2814">
        <v>52.5</v>
      </c>
      <c r="G2814">
        <v>0.46100000000000002</v>
      </c>
      <c r="H2814">
        <v>0.44700000000000001</v>
      </c>
      <c r="I2814">
        <f>Data[[#This Row],[nucleus_area_pct]]/Data[[#This Row],[cytoplasm_ratio]]</f>
        <v>117.4496644295302</v>
      </c>
      <c r="J2814">
        <v>0.70099999999999996</v>
      </c>
      <c r="K2814">
        <v>0.32</v>
      </c>
      <c r="L2814">
        <v>3.83</v>
      </c>
      <c r="M2814">
        <v>2.4</v>
      </c>
      <c r="N2814">
        <v>0.85399999999999998</v>
      </c>
      <c r="O2814">
        <v>494</v>
      </c>
      <c r="P2814">
        <v>78</v>
      </c>
      <c r="Q2814">
        <v>215</v>
      </c>
      <c r="R2814">
        <v>153</v>
      </c>
      <c r="S2814">
        <v>175</v>
      </c>
      <c r="T2814">
        <f>(Data[[#This Row],[mean_r]]/256)*100</f>
        <v>83.984375</v>
      </c>
      <c r="U2814">
        <f>(Data[[#This Row],[mean_g]]/256)*100</f>
        <v>59.765625</v>
      </c>
      <c r="V2814">
        <f>(Data[[#This Row],[mean_b]]/256)*100</f>
        <v>68.359375</v>
      </c>
      <c r="W2814">
        <v>0.49299999999999999</v>
      </c>
      <c r="X2814" t="s">
        <v>63</v>
      </c>
      <c r="Y2814" t="s">
        <v>45</v>
      </c>
      <c r="Z2814">
        <v>7092</v>
      </c>
      <c r="AA2814">
        <v>4.07</v>
      </c>
      <c r="AB2814">
        <v>14.9</v>
      </c>
      <c r="AC2814">
        <v>40.700000000000003</v>
      </c>
      <c r="AD2814">
        <v>322867</v>
      </c>
      <c r="AE2814">
        <v>99</v>
      </c>
      <c r="AF2814">
        <v>31.5</v>
      </c>
      <c r="AG2814" t="s">
        <v>64</v>
      </c>
      <c r="AH2814" t="s">
        <v>47</v>
      </c>
      <c r="AI2814" t="s">
        <v>52</v>
      </c>
      <c r="AJ2814">
        <v>60</v>
      </c>
      <c r="AK2814">
        <v>256</v>
      </c>
      <c r="AL2814">
        <v>0.1003</v>
      </c>
      <c r="AM2814">
        <v>0.88929999999999998</v>
      </c>
      <c r="AN2814">
        <v>0.88009999999999999</v>
      </c>
      <c r="AO2814">
        <f>Data[[#This Row],[labeller_confidence_score]]-Data[[#This Row],[cytodiffusion_classification_confidence]]</f>
        <v>-9.199999999999986E-3</v>
      </c>
    </row>
    <row r="2815" spans="1:41" x14ac:dyDescent="0.3">
      <c r="A2815" t="s">
        <v>2888</v>
      </c>
      <c r="B2815" t="s">
        <v>60</v>
      </c>
      <c r="C2815">
        <v>0</v>
      </c>
      <c r="D2815" t="s">
        <v>50</v>
      </c>
      <c r="E2815">
        <v>15.36</v>
      </c>
      <c r="F2815">
        <v>74.099999999999994</v>
      </c>
      <c r="G2815">
        <v>0.44600000000000001</v>
      </c>
      <c r="H2815">
        <v>0.31900000000000001</v>
      </c>
      <c r="I2815">
        <f>Data[[#This Row],[nucleus_area_pct]]/Data[[#This Row],[cytoplasm_ratio]]</f>
        <v>232.28840125391847</v>
      </c>
      <c r="J2815">
        <v>0.56699999999999995</v>
      </c>
      <c r="K2815">
        <v>0.55000000000000004</v>
      </c>
      <c r="L2815">
        <v>1.92</v>
      </c>
      <c r="M2815">
        <v>1.2</v>
      </c>
      <c r="N2815">
        <v>0.71699999999999997</v>
      </c>
      <c r="O2815">
        <v>510</v>
      </c>
      <c r="P2815">
        <v>98</v>
      </c>
      <c r="Q2815">
        <v>204</v>
      </c>
      <c r="R2815">
        <v>173</v>
      </c>
      <c r="S2815">
        <v>166</v>
      </c>
      <c r="T2815">
        <f>(Data[[#This Row],[mean_r]]/256)*100</f>
        <v>79.6875</v>
      </c>
      <c r="U2815">
        <f>(Data[[#This Row],[mean_g]]/256)*100</f>
        <v>67.578125</v>
      </c>
      <c r="V2815">
        <f>(Data[[#This Row],[mean_b]]/256)*100</f>
        <v>64.84375</v>
      </c>
      <c r="W2815">
        <v>0.59699999999999998</v>
      </c>
      <c r="X2815" t="s">
        <v>51</v>
      </c>
      <c r="Y2815" t="s">
        <v>40</v>
      </c>
      <c r="Z2815">
        <v>12342</v>
      </c>
      <c r="AA2815">
        <v>4.92</v>
      </c>
      <c r="AB2815">
        <v>12.6</v>
      </c>
      <c r="AC2815">
        <v>35.700000000000003</v>
      </c>
      <c r="AD2815">
        <v>119741</v>
      </c>
      <c r="AE2815">
        <v>82.8</v>
      </c>
      <c r="AF2815">
        <v>34.200000000000003</v>
      </c>
      <c r="AG2815" t="s">
        <v>41</v>
      </c>
      <c r="AH2815" t="s">
        <v>47</v>
      </c>
      <c r="AI2815" t="s">
        <v>56</v>
      </c>
      <c r="AJ2815">
        <v>100</v>
      </c>
      <c r="AK2815">
        <v>224</v>
      </c>
      <c r="AL2815">
        <v>4.6399999999999997E-2</v>
      </c>
      <c r="AM2815">
        <v>0.92410000000000003</v>
      </c>
      <c r="AN2815">
        <v>0.91059999999999997</v>
      </c>
      <c r="AO2815">
        <f>Data[[#This Row],[labeller_confidence_score]]-Data[[#This Row],[cytodiffusion_classification_confidence]]</f>
        <v>-1.3500000000000068E-2</v>
      </c>
    </row>
    <row r="2816" spans="1:41" x14ac:dyDescent="0.3">
      <c r="A2816" t="s">
        <v>2889</v>
      </c>
      <c r="B2816" t="s">
        <v>62</v>
      </c>
      <c r="C2816">
        <v>0</v>
      </c>
      <c r="D2816" t="s">
        <v>50</v>
      </c>
      <c r="E2816">
        <v>9.23</v>
      </c>
      <c r="F2816">
        <v>87.2</v>
      </c>
      <c r="G2816">
        <v>0.79</v>
      </c>
      <c r="H2816">
        <v>0.21199999999999999</v>
      </c>
      <c r="I2816">
        <f>Data[[#This Row],[nucleus_area_pct]]/Data[[#This Row],[cytoplasm_ratio]]</f>
        <v>411.32075471698118</v>
      </c>
      <c r="J2816">
        <v>0.75900000000000001</v>
      </c>
      <c r="K2816">
        <v>0.34200000000000003</v>
      </c>
      <c r="L2816">
        <v>1.22</v>
      </c>
      <c r="M2816">
        <v>1</v>
      </c>
      <c r="N2816">
        <v>0.94599999999999995</v>
      </c>
      <c r="O2816">
        <v>232</v>
      </c>
      <c r="P2816">
        <v>54</v>
      </c>
      <c r="Q2816">
        <v>206</v>
      </c>
      <c r="R2816">
        <v>155</v>
      </c>
      <c r="S2816">
        <v>200</v>
      </c>
      <c r="T2816">
        <f>(Data[[#This Row],[mean_r]]/256)*100</f>
        <v>80.46875</v>
      </c>
      <c r="U2816">
        <f>(Data[[#This Row],[mean_g]]/256)*100</f>
        <v>60.546875</v>
      </c>
      <c r="V2816">
        <f>(Data[[#This Row],[mean_b]]/256)*100</f>
        <v>78.125</v>
      </c>
      <c r="W2816">
        <v>0.73499999999999999</v>
      </c>
      <c r="X2816" t="s">
        <v>51</v>
      </c>
      <c r="Y2816" t="s">
        <v>45</v>
      </c>
      <c r="Z2816">
        <v>8576</v>
      </c>
      <c r="AA2816">
        <v>4.04</v>
      </c>
      <c r="AB2816">
        <v>15.4</v>
      </c>
      <c r="AC2816">
        <v>37.9</v>
      </c>
      <c r="AD2816">
        <v>317989</v>
      </c>
      <c r="AE2816">
        <v>89.6</v>
      </c>
      <c r="AF2816">
        <v>32.6</v>
      </c>
      <c r="AG2816" t="s">
        <v>41</v>
      </c>
      <c r="AH2816" t="s">
        <v>68</v>
      </c>
      <c r="AI2816" t="s">
        <v>52</v>
      </c>
      <c r="AJ2816">
        <v>100</v>
      </c>
      <c r="AK2816">
        <v>256</v>
      </c>
      <c r="AL2816">
        <v>0.12180000000000001</v>
      </c>
      <c r="AM2816">
        <v>0.88690000000000002</v>
      </c>
      <c r="AN2816">
        <v>0.9899</v>
      </c>
      <c r="AO2816">
        <f>Data[[#This Row],[labeller_confidence_score]]-Data[[#This Row],[cytodiffusion_classification_confidence]]</f>
        <v>0.10299999999999998</v>
      </c>
    </row>
    <row r="2817" spans="1:41" x14ac:dyDescent="0.3">
      <c r="A2817" t="s">
        <v>2890</v>
      </c>
      <c r="B2817" t="s">
        <v>67</v>
      </c>
      <c r="C2817">
        <v>1</v>
      </c>
      <c r="D2817" t="s">
        <v>67</v>
      </c>
      <c r="E2817">
        <v>4.28</v>
      </c>
      <c r="F2817">
        <v>38</v>
      </c>
      <c r="G2817">
        <v>0.11</v>
      </c>
      <c r="H2817">
        <v>0.67500000000000004</v>
      </c>
      <c r="I2817">
        <f>Data[[#This Row],[nucleus_area_pct]]/Data[[#This Row],[cytoplasm_ratio]]</f>
        <v>56.296296296296291</v>
      </c>
      <c r="J2817">
        <v>0.69099999999999995</v>
      </c>
      <c r="K2817">
        <v>0.90800000000000003</v>
      </c>
      <c r="L2817">
        <v>1.83</v>
      </c>
      <c r="M2817">
        <v>2.4</v>
      </c>
      <c r="N2817">
        <v>0.59499999999999997</v>
      </c>
      <c r="O2817">
        <v>10</v>
      </c>
      <c r="P2817">
        <v>55</v>
      </c>
      <c r="Q2817">
        <v>206</v>
      </c>
      <c r="R2817">
        <v>133</v>
      </c>
      <c r="S2817">
        <v>155</v>
      </c>
      <c r="T2817">
        <f>(Data[[#This Row],[mean_r]]/256)*100</f>
        <v>80.46875</v>
      </c>
      <c r="U2817">
        <f>(Data[[#This Row],[mean_g]]/256)*100</f>
        <v>51.953125</v>
      </c>
      <c r="V2817">
        <f>(Data[[#This Row],[mean_b]]/256)*100</f>
        <v>60.546875</v>
      </c>
      <c r="W2817">
        <v>0.58899999999999997</v>
      </c>
      <c r="X2817" t="s">
        <v>63</v>
      </c>
      <c r="Y2817" t="s">
        <v>40</v>
      </c>
      <c r="Z2817">
        <v>10293</v>
      </c>
      <c r="AA2817">
        <v>4.1399999999999997</v>
      </c>
      <c r="AB2817">
        <v>13.5</v>
      </c>
      <c r="AC2817">
        <v>50.9</v>
      </c>
      <c r="AD2817">
        <v>180058</v>
      </c>
      <c r="AE2817">
        <v>75.8</v>
      </c>
      <c r="AF2817">
        <v>33.6</v>
      </c>
      <c r="AG2817" t="s">
        <v>41</v>
      </c>
      <c r="AH2817" t="s">
        <v>42</v>
      </c>
      <c r="AI2817" t="s">
        <v>43</v>
      </c>
      <c r="AJ2817">
        <v>60</v>
      </c>
      <c r="AK2817">
        <v>360</v>
      </c>
      <c r="AL2817">
        <v>0.95009999999999994</v>
      </c>
      <c r="AM2817">
        <v>0.73499999999999999</v>
      </c>
      <c r="AN2817">
        <v>0.64429999999999998</v>
      </c>
      <c r="AO2817">
        <f>Data[[#This Row],[labeller_confidence_score]]-Data[[#This Row],[cytodiffusion_classification_confidence]]</f>
        <v>-9.0700000000000003E-2</v>
      </c>
    </row>
    <row r="2818" spans="1:41" x14ac:dyDescent="0.3">
      <c r="A2818" t="s">
        <v>2891</v>
      </c>
      <c r="B2818" t="s">
        <v>49</v>
      </c>
      <c r="C2818">
        <v>0</v>
      </c>
      <c r="D2818" t="s">
        <v>50</v>
      </c>
      <c r="E2818">
        <v>13.33</v>
      </c>
      <c r="F2818">
        <v>57.8</v>
      </c>
      <c r="G2818">
        <v>0.60199999999999998</v>
      </c>
      <c r="H2818">
        <v>0.45900000000000002</v>
      </c>
      <c r="I2818">
        <f>Data[[#This Row],[nucleus_area_pct]]/Data[[#This Row],[cytoplasm_ratio]]</f>
        <v>125.92592592592591</v>
      </c>
      <c r="J2818">
        <v>0.81100000000000005</v>
      </c>
      <c r="K2818">
        <v>0.316</v>
      </c>
      <c r="L2818">
        <v>3.05</v>
      </c>
      <c r="M2818">
        <v>3.6</v>
      </c>
      <c r="N2818">
        <v>0.83399999999999996</v>
      </c>
      <c r="O2818">
        <v>436</v>
      </c>
      <c r="P2818">
        <v>70</v>
      </c>
      <c r="Q2818">
        <v>204</v>
      </c>
      <c r="R2818">
        <v>207</v>
      </c>
      <c r="S2818">
        <v>198</v>
      </c>
      <c r="T2818">
        <f>(Data[[#This Row],[mean_r]]/256)*100</f>
        <v>79.6875</v>
      </c>
      <c r="U2818">
        <f>(Data[[#This Row],[mean_g]]/256)*100</f>
        <v>80.859375</v>
      </c>
      <c r="V2818">
        <f>(Data[[#This Row],[mean_b]]/256)*100</f>
        <v>77.34375</v>
      </c>
      <c r="W2818">
        <v>0.67900000000000005</v>
      </c>
      <c r="X2818" t="s">
        <v>51</v>
      </c>
      <c r="Y2818" t="s">
        <v>40</v>
      </c>
      <c r="Z2818">
        <v>6416</v>
      </c>
      <c r="AA2818">
        <v>5.92</v>
      </c>
      <c r="AB2818">
        <v>13</v>
      </c>
      <c r="AC2818">
        <v>41.2</v>
      </c>
      <c r="AD2818">
        <v>226331</v>
      </c>
      <c r="AE2818">
        <v>80.8</v>
      </c>
      <c r="AF2818">
        <v>34.6</v>
      </c>
      <c r="AG2818" t="s">
        <v>46</v>
      </c>
      <c r="AH2818" t="s">
        <v>47</v>
      </c>
      <c r="AI2818" t="s">
        <v>52</v>
      </c>
      <c r="AJ2818">
        <v>40</v>
      </c>
      <c r="AK2818">
        <v>360</v>
      </c>
      <c r="AL2818">
        <v>0.1152</v>
      </c>
      <c r="AM2818">
        <v>0.89829999999999999</v>
      </c>
      <c r="AN2818">
        <v>0.79959999999999998</v>
      </c>
      <c r="AO2818">
        <f>Data[[#This Row],[labeller_confidence_score]]-Data[[#This Row],[cytodiffusion_classification_confidence]]</f>
        <v>-9.870000000000001E-2</v>
      </c>
    </row>
    <row r="2819" spans="1:41" x14ac:dyDescent="0.3">
      <c r="A2819" t="s">
        <v>2892</v>
      </c>
      <c r="B2819" t="s">
        <v>89</v>
      </c>
      <c r="C2819">
        <v>1</v>
      </c>
      <c r="D2819" t="s">
        <v>38</v>
      </c>
      <c r="E2819">
        <v>11.98</v>
      </c>
      <c r="F2819">
        <v>46.6</v>
      </c>
      <c r="G2819">
        <v>0.52900000000000003</v>
      </c>
      <c r="H2819">
        <v>0.45100000000000001</v>
      </c>
      <c r="I2819">
        <f>Data[[#This Row],[nucleus_area_pct]]/Data[[#This Row],[cytoplasm_ratio]]</f>
        <v>103.3259423503326</v>
      </c>
      <c r="J2819">
        <v>0.86199999999999999</v>
      </c>
      <c r="K2819">
        <v>0.35099999999999998</v>
      </c>
      <c r="L2819">
        <v>5.22</v>
      </c>
      <c r="M2819">
        <v>3</v>
      </c>
      <c r="N2819">
        <v>0.79100000000000004</v>
      </c>
      <c r="O2819">
        <v>457</v>
      </c>
      <c r="P2819">
        <v>80</v>
      </c>
      <c r="Q2819">
        <v>208</v>
      </c>
      <c r="R2819">
        <v>163</v>
      </c>
      <c r="S2819">
        <v>176</v>
      </c>
      <c r="T2819">
        <f>(Data[[#This Row],[mean_r]]/256)*100</f>
        <v>81.25</v>
      </c>
      <c r="U2819">
        <f>(Data[[#This Row],[mean_g]]/256)*100</f>
        <v>63.671875</v>
      </c>
      <c r="V2819">
        <f>(Data[[#This Row],[mean_b]]/256)*100</f>
        <v>68.75</v>
      </c>
      <c r="W2819">
        <v>0.71</v>
      </c>
      <c r="X2819" t="s">
        <v>51</v>
      </c>
      <c r="Y2819" t="s">
        <v>40</v>
      </c>
      <c r="Z2819">
        <v>10715</v>
      </c>
      <c r="AA2819">
        <v>4.51</v>
      </c>
      <c r="AB2819">
        <v>13.9</v>
      </c>
      <c r="AC2819">
        <v>29.8</v>
      </c>
      <c r="AD2819">
        <v>288528</v>
      </c>
      <c r="AE2819">
        <v>82.2</v>
      </c>
      <c r="AF2819">
        <v>34.799999999999997</v>
      </c>
      <c r="AG2819" t="s">
        <v>41</v>
      </c>
      <c r="AH2819" t="s">
        <v>42</v>
      </c>
      <c r="AI2819" t="s">
        <v>56</v>
      </c>
      <c r="AJ2819">
        <v>100</v>
      </c>
      <c r="AK2819">
        <v>512</v>
      </c>
      <c r="AL2819">
        <v>0.97770000000000001</v>
      </c>
      <c r="AM2819">
        <v>0.6714</v>
      </c>
      <c r="AN2819">
        <v>0.84350000000000003</v>
      </c>
      <c r="AO2819">
        <f>Data[[#This Row],[labeller_confidence_score]]-Data[[#This Row],[cytodiffusion_classification_confidence]]</f>
        <v>0.17210000000000003</v>
      </c>
    </row>
    <row r="2820" spans="1:41" x14ac:dyDescent="0.3">
      <c r="A2820" t="s">
        <v>2893</v>
      </c>
      <c r="B2820" t="s">
        <v>54</v>
      </c>
      <c r="C2820">
        <v>0</v>
      </c>
      <c r="D2820" t="s">
        <v>54</v>
      </c>
      <c r="E2820">
        <v>7.34</v>
      </c>
      <c r="F2820">
        <v>0</v>
      </c>
      <c r="G2820">
        <v>0</v>
      </c>
      <c r="H2820">
        <v>1</v>
      </c>
      <c r="I2820">
        <f>Data[[#This Row],[nucleus_area_pct]]/Data[[#This Row],[cytoplasm_ratio]]</f>
        <v>0</v>
      </c>
      <c r="J2820">
        <v>0.91700000000000004</v>
      </c>
      <c r="K2820">
        <v>0.17</v>
      </c>
      <c r="L2820">
        <v>0.49</v>
      </c>
      <c r="M2820">
        <v>1</v>
      </c>
      <c r="N2820">
        <v>0.91600000000000004</v>
      </c>
      <c r="O2820">
        <v>209</v>
      </c>
      <c r="P2820">
        <v>46</v>
      </c>
      <c r="Q2820">
        <v>233</v>
      </c>
      <c r="R2820">
        <v>126</v>
      </c>
      <c r="S2820">
        <v>128</v>
      </c>
      <c r="T2820">
        <f>(Data[[#This Row],[mean_r]]/256)*100</f>
        <v>91.015625</v>
      </c>
      <c r="U2820">
        <f>(Data[[#This Row],[mean_g]]/256)*100</f>
        <v>49.21875</v>
      </c>
      <c r="V2820">
        <f>(Data[[#This Row],[mean_b]]/256)*100</f>
        <v>50</v>
      </c>
      <c r="W2820">
        <v>0.60499999999999998</v>
      </c>
      <c r="X2820" t="s">
        <v>51</v>
      </c>
      <c r="Y2820" t="s">
        <v>45</v>
      </c>
      <c r="Z2820">
        <v>10389</v>
      </c>
      <c r="AA2820">
        <v>5</v>
      </c>
      <c r="AB2820">
        <v>14.4</v>
      </c>
      <c r="AC2820">
        <v>48.5</v>
      </c>
      <c r="AD2820">
        <v>351684</v>
      </c>
      <c r="AE2820">
        <v>81.099999999999994</v>
      </c>
      <c r="AF2820">
        <v>33.9</v>
      </c>
      <c r="AG2820" t="s">
        <v>46</v>
      </c>
      <c r="AH2820" t="s">
        <v>68</v>
      </c>
      <c r="AI2820" t="s">
        <v>52</v>
      </c>
      <c r="AJ2820">
        <v>100</v>
      </c>
      <c r="AK2820">
        <v>512</v>
      </c>
      <c r="AL2820">
        <v>7.1400000000000005E-2</v>
      </c>
      <c r="AM2820">
        <v>0.87739999999999996</v>
      </c>
      <c r="AN2820">
        <v>0.9556</v>
      </c>
      <c r="AO2820">
        <f>Data[[#This Row],[labeller_confidence_score]]-Data[[#This Row],[cytodiffusion_classification_confidence]]</f>
        <v>7.8200000000000047E-2</v>
      </c>
    </row>
    <row r="2821" spans="1:41" x14ac:dyDescent="0.3">
      <c r="A2821" t="s">
        <v>2894</v>
      </c>
      <c r="B2821" t="s">
        <v>133</v>
      </c>
      <c r="C2821">
        <v>1</v>
      </c>
      <c r="D2821" t="s">
        <v>104</v>
      </c>
      <c r="E2821">
        <v>8.58</v>
      </c>
      <c r="F2821">
        <v>0</v>
      </c>
      <c r="G2821">
        <v>0</v>
      </c>
      <c r="H2821">
        <v>1</v>
      </c>
      <c r="I2821">
        <f>Data[[#This Row],[nucleus_area_pct]]/Data[[#This Row],[cytoplasm_ratio]]</f>
        <v>0</v>
      </c>
      <c r="J2821">
        <v>0.51900000000000002</v>
      </c>
      <c r="K2821">
        <v>0.76400000000000001</v>
      </c>
      <c r="L2821">
        <v>0.77</v>
      </c>
      <c r="M2821">
        <v>1</v>
      </c>
      <c r="N2821">
        <v>0.90900000000000003</v>
      </c>
      <c r="O2821">
        <v>172</v>
      </c>
      <c r="P2821">
        <v>54</v>
      </c>
      <c r="Q2821">
        <v>234</v>
      </c>
      <c r="R2821">
        <v>108</v>
      </c>
      <c r="S2821">
        <v>123</v>
      </c>
      <c r="T2821">
        <f>(Data[[#This Row],[mean_r]]/256)*100</f>
        <v>91.40625</v>
      </c>
      <c r="U2821">
        <f>(Data[[#This Row],[mean_g]]/256)*100</f>
        <v>42.1875</v>
      </c>
      <c r="V2821">
        <f>(Data[[#This Row],[mean_b]]/256)*100</f>
        <v>48.046875</v>
      </c>
      <c r="W2821">
        <v>0.46500000000000002</v>
      </c>
      <c r="X2821" t="s">
        <v>51</v>
      </c>
      <c r="Y2821" t="s">
        <v>45</v>
      </c>
      <c r="Z2821">
        <v>3536</v>
      </c>
      <c r="AA2821">
        <v>6.42</v>
      </c>
      <c r="AB2821">
        <v>18.399999999999999</v>
      </c>
      <c r="AC2821">
        <v>43.2</v>
      </c>
      <c r="AD2821">
        <v>124961</v>
      </c>
      <c r="AE2821">
        <v>95.1</v>
      </c>
      <c r="AF2821">
        <v>31.9</v>
      </c>
      <c r="AG2821" t="s">
        <v>46</v>
      </c>
      <c r="AH2821" t="s">
        <v>42</v>
      </c>
      <c r="AI2821" t="s">
        <v>52</v>
      </c>
      <c r="AJ2821">
        <v>100</v>
      </c>
      <c r="AK2821">
        <v>256</v>
      </c>
      <c r="AL2821">
        <v>0.87849999999999995</v>
      </c>
      <c r="AM2821">
        <v>0.71499999999999997</v>
      </c>
      <c r="AN2821">
        <v>0.90180000000000005</v>
      </c>
      <c r="AO2821">
        <f>Data[[#This Row],[labeller_confidence_score]]-Data[[#This Row],[cytodiffusion_classification_confidence]]</f>
        <v>0.18680000000000008</v>
      </c>
    </row>
    <row r="2822" spans="1:41" x14ac:dyDescent="0.3">
      <c r="A2822" t="s">
        <v>2895</v>
      </c>
      <c r="B2822" t="s">
        <v>133</v>
      </c>
      <c r="C2822">
        <v>1</v>
      </c>
      <c r="D2822" t="s">
        <v>104</v>
      </c>
      <c r="E2822">
        <v>7.99</v>
      </c>
      <c r="F2822">
        <v>0</v>
      </c>
      <c r="G2822">
        <v>0</v>
      </c>
      <c r="H2822">
        <v>1</v>
      </c>
      <c r="I2822">
        <f>Data[[#This Row],[nucleus_area_pct]]/Data[[#This Row],[cytoplasm_ratio]]</f>
        <v>0</v>
      </c>
      <c r="J2822">
        <v>0.50700000000000001</v>
      </c>
      <c r="K2822">
        <v>0.72799999999999998</v>
      </c>
      <c r="L2822">
        <v>0.78</v>
      </c>
      <c r="M2822">
        <v>1</v>
      </c>
      <c r="N2822">
        <v>0.88600000000000001</v>
      </c>
      <c r="O2822">
        <v>213</v>
      </c>
      <c r="P2822">
        <v>60</v>
      </c>
      <c r="Q2822">
        <v>237</v>
      </c>
      <c r="R2822">
        <v>124</v>
      </c>
      <c r="S2822">
        <v>108</v>
      </c>
      <c r="T2822">
        <f>(Data[[#This Row],[mean_r]]/256)*100</f>
        <v>92.578125</v>
      </c>
      <c r="U2822">
        <f>(Data[[#This Row],[mean_g]]/256)*100</f>
        <v>48.4375</v>
      </c>
      <c r="V2822">
        <f>(Data[[#This Row],[mean_b]]/256)*100</f>
        <v>42.1875</v>
      </c>
      <c r="W2822">
        <v>0.51400000000000001</v>
      </c>
      <c r="X2822" t="s">
        <v>51</v>
      </c>
      <c r="Y2822" t="s">
        <v>45</v>
      </c>
      <c r="Z2822">
        <v>8374</v>
      </c>
      <c r="AA2822">
        <v>4.8600000000000003</v>
      </c>
      <c r="AB2822">
        <v>14</v>
      </c>
      <c r="AC2822">
        <v>49.1</v>
      </c>
      <c r="AD2822">
        <v>214075</v>
      </c>
      <c r="AE2822">
        <v>95</v>
      </c>
      <c r="AF2822">
        <v>34.5</v>
      </c>
      <c r="AG2822" t="s">
        <v>46</v>
      </c>
      <c r="AH2822" t="s">
        <v>47</v>
      </c>
      <c r="AI2822" t="s">
        <v>56</v>
      </c>
      <c r="AJ2822">
        <v>100</v>
      </c>
      <c r="AK2822">
        <v>224</v>
      </c>
      <c r="AL2822">
        <v>0.83860000000000001</v>
      </c>
      <c r="AM2822">
        <v>0.79620000000000002</v>
      </c>
      <c r="AN2822">
        <v>0.71419999999999995</v>
      </c>
      <c r="AO2822">
        <f>Data[[#This Row],[labeller_confidence_score]]-Data[[#This Row],[cytodiffusion_classification_confidence]]</f>
        <v>-8.2000000000000073E-2</v>
      </c>
    </row>
    <row r="2823" spans="1:41" x14ac:dyDescent="0.3">
      <c r="A2823" t="s">
        <v>2896</v>
      </c>
      <c r="B2823" t="s">
        <v>133</v>
      </c>
      <c r="C2823">
        <v>1</v>
      </c>
      <c r="D2823" t="s">
        <v>104</v>
      </c>
      <c r="E2823">
        <v>7.55</v>
      </c>
      <c r="F2823">
        <v>0</v>
      </c>
      <c r="G2823">
        <v>0</v>
      </c>
      <c r="H2823">
        <v>1</v>
      </c>
      <c r="I2823">
        <f>Data[[#This Row],[nucleus_area_pct]]/Data[[#This Row],[cytoplasm_ratio]]</f>
        <v>0</v>
      </c>
      <c r="J2823">
        <v>0.61</v>
      </c>
      <c r="K2823">
        <v>0.86899999999999999</v>
      </c>
      <c r="L2823">
        <v>0.88</v>
      </c>
      <c r="M2823">
        <v>1</v>
      </c>
      <c r="N2823">
        <v>0.874</v>
      </c>
      <c r="O2823">
        <v>207</v>
      </c>
      <c r="P2823">
        <v>55</v>
      </c>
      <c r="Q2823">
        <v>229</v>
      </c>
      <c r="R2823">
        <v>137</v>
      </c>
      <c r="S2823">
        <v>118</v>
      </c>
      <c r="T2823">
        <f>(Data[[#This Row],[mean_r]]/256)*100</f>
        <v>89.453125</v>
      </c>
      <c r="U2823">
        <f>(Data[[#This Row],[mean_g]]/256)*100</f>
        <v>53.515625</v>
      </c>
      <c r="V2823">
        <f>(Data[[#This Row],[mean_b]]/256)*100</f>
        <v>46.09375</v>
      </c>
      <c r="W2823">
        <v>0.47199999999999998</v>
      </c>
      <c r="X2823" t="s">
        <v>39</v>
      </c>
      <c r="Y2823" t="s">
        <v>45</v>
      </c>
      <c r="Z2823">
        <v>11967</v>
      </c>
      <c r="AA2823">
        <v>5.45</v>
      </c>
      <c r="AB2823">
        <v>17.3</v>
      </c>
      <c r="AC2823">
        <v>33.5</v>
      </c>
      <c r="AD2823">
        <v>247373</v>
      </c>
      <c r="AE2823">
        <v>93.2</v>
      </c>
      <c r="AF2823">
        <v>36.700000000000003</v>
      </c>
      <c r="AG2823" t="s">
        <v>41</v>
      </c>
      <c r="AH2823" t="s">
        <v>42</v>
      </c>
      <c r="AI2823" t="s">
        <v>56</v>
      </c>
      <c r="AJ2823">
        <v>60</v>
      </c>
      <c r="AK2823">
        <v>224</v>
      </c>
      <c r="AL2823">
        <v>0.76780000000000004</v>
      </c>
      <c r="AM2823">
        <v>0.63129999999999997</v>
      </c>
      <c r="AN2823">
        <v>0.63129999999999997</v>
      </c>
      <c r="AO2823">
        <f>Data[[#This Row],[labeller_confidence_score]]-Data[[#This Row],[cytodiffusion_classification_confidence]]</f>
        <v>0</v>
      </c>
    </row>
    <row r="2824" spans="1:41" x14ac:dyDescent="0.3">
      <c r="A2824" t="s">
        <v>2897</v>
      </c>
      <c r="B2824" t="s">
        <v>103</v>
      </c>
      <c r="C2824">
        <v>1</v>
      </c>
      <c r="D2824" t="s">
        <v>104</v>
      </c>
      <c r="E2824">
        <v>4.41</v>
      </c>
      <c r="F2824">
        <v>0</v>
      </c>
      <c r="G2824">
        <v>0</v>
      </c>
      <c r="H2824">
        <v>1</v>
      </c>
      <c r="I2824">
        <f>Data[[#This Row],[nucleus_area_pct]]/Data[[#This Row],[cytoplasm_ratio]]</f>
        <v>0</v>
      </c>
      <c r="J2824">
        <v>0.33500000000000002</v>
      </c>
      <c r="K2824">
        <v>0.81399999999999995</v>
      </c>
      <c r="L2824">
        <v>0.62</v>
      </c>
      <c r="M2824">
        <v>1</v>
      </c>
      <c r="N2824">
        <v>0.79700000000000004</v>
      </c>
      <c r="O2824">
        <v>71</v>
      </c>
      <c r="P2824">
        <v>41</v>
      </c>
      <c r="Q2824">
        <v>227</v>
      </c>
      <c r="R2824">
        <v>114</v>
      </c>
      <c r="S2824">
        <v>113</v>
      </c>
      <c r="T2824">
        <f>(Data[[#This Row],[mean_r]]/256)*100</f>
        <v>88.671875</v>
      </c>
      <c r="U2824">
        <f>(Data[[#This Row],[mean_g]]/256)*100</f>
        <v>44.53125</v>
      </c>
      <c r="V2824">
        <f>(Data[[#This Row],[mean_b]]/256)*100</f>
        <v>44.140625</v>
      </c>
      <c r="W2824">
        <v>0.433</v>
      </c>
      <c r="X2824" t="s">
        <v>51</v>
      </c>
      <c r="Y2824" t="s">
        <v>40</v>
      </c>
      <c r="Z2824">
        <v>6077</v>
      </c>
      <c r="AA2824">
        <v>5.03</v>
      </c>
      <c r="AB2824">
        <v>16</v>
      </c>
      <c r="AC2824">
        <v>36.9</v>
      </c>
      <c r="AD2824">
        <v>179213</v>
      </c>
      <c r="AE2824">
        <v>112.3</v>
      </c>
      <c r="AF2824">
        <v>34.1</v>
      </c>
      <c r="AG2824" t="s">
        <v>41</v>
      </c>
      <c r="AH2824" t="s">
        <v>42</v>
      </c>
      <c r="AI2824" t="s">
        <v>52</v>
      </c>
      <c r="AJ2824">
        <v>60</v>
      </c>
      <c r="AK2824">
        <v>256</v>
      </c>
      <c r="AL2824">
        <v>0.81789999999999996</v>
      </c>
      <c r="AM2824">
        <v>0.82530000000000003</v>
      </c>
      <c r="AN2824">
        <v>0.7974</v>
      </c>
      <c r="AO2824">
        <f>Data[[#This Row],[labeller_confidence_score]]-Data[[#This Row],[cytodiffusion_classification_confidence]]</f>
        <v>-2.7900000000000036E-2</v>
      </c>
    </row>
    <row r="2825" spans="1:41" x14ac:dyDescent="0.3">
      <c r="A2825" t="s">
        <v>2898</v>
      </c>
      <c r="B2825" t="s">
        <v>49</v>
      </c>
      <c r="C2825">
        <v>0</v>
      </c>
      <c r="D2825" t="s">
        <v>50</v>
      </c>
      <c r="E2825">
        <v>12.13</v>
      </c>
      <c r="F2825">
        <v>49.7</v>
      </c>
      <c r="G2825">
        <v>0.52200000000000002</v>
      </c>
      <c r="H2825">
        <v>0.437</v>
      </c>
      <c r="I2825">
        <f>Data[[#This Row],[nucleus_area_pct]]/Data[[#This Row],[cytoplasm_ratio]]</f>
        <v>113.72997711670482</v>
      </c>
      <c r="J2825">
        <v>0.69899999999999995</v>
      </c>
      <c r="K2825">
        <v>0.313</v>
      </c>
      <c r="L2825">
        <v>3.41</v>
      </c>
      <c r="M2825">
        <v>3.5</v>
      </c>
      <c r="N2825">
        <v>0.80500000000000005</v>
      </c>
      <c r="O2825">
        <v>374</v>
      </c>
      <c r="P2825">
        <v>84</v>
      </c>
      <c r="Q2825">
        <v>197</v>
      </c>
      <c r="R2825">
        <v>163</v>
      </c>
      <c r="S2825">
        <v>177</v>
      </c>
      <c r="T2825">
        <f>(Data[[#This Row],[mean_r]]/256)*100</f>
        <v>76.953125</v>
      </c>
      <c r="U2825">
        <f>(Data[[#This Row],[mean_g]]/256)*100</f>
        <v>63.671875</v>
      </c>
      <c r="V2825">
        <f>(Data[[#This Row],[mean_b]]/256)*100</f>
        <v>69.140625</v>
      </c>
      <c r="W2825">
        <v>0.65300000000000002</v>
      </c>
      <c r="X2825" t="s">
        <v>51</v>
      </c>
      <c r="Y2825" t="s">
        <v>40</v>
      </c>
      <c r="Z2825">
        <v>8144</v>
      </c>
      <c r="AA2825">
        <v>4.0999999999999996</v>
      </c>
      <c r="AB2825">
        <v>13.7</v>
      </c>
      <c r="AC2825">
        <v>38.5</v>
      </c>
      <c r="AD2825">
        <v>238165</v>
      </c>
      <c r="AE2825">
        <v>98.1</v>
      </c>
      <c r="AF2825">
        <v>33.4</v>
      </c>
      <c r="AG2825" t="s">
        <v>64</v>
      </c>
      <c r="AH2825" t="s">
        <v>42</v>
      </c>
      <c r="AI2825" t="s">
        <v>43</v>
      </c>
      <c r="AJ2825">
        <v>40</v>
      </c>
      <c r="AK2825">
        <v>256</v>
      </c>
      <c r="AL2825">
        <v>7.7600000000000002E-2</v>
      </c>
      <c r="AM2825">
        <v>0.95430000000000004</v>
      </c>
      <c r="AN2825">
        <v>0.97009999999999996</v>
      </c>
      <c r="AO2825">
        <f>Data[[#This Row],[labeller_confidence_score]]-Data[[#This Row],[cytodiffusion_classification_confidence]]</f>
        <v>1.5799999999999925E-2</v>
      </c>
    </row>
    <row r="2826" spans="1:41" x14ac:dyDescent="0.3">
      <c r="A2826" t="s">
        <v>2899</v>
      </c>
      <c r="B2826" t="s">
        <v>180</v>
      </c>
      <c r="C2826">
        <v>1</v>
      </c>
      <c r="D2826" t="s">
        <v>181</v>
      </c>
      <c r="E2826">
        <v>8.49</v>
      </c>
      <c r="F2826">
        <v>0</v>
      </c>
      <c r="G2826">
        <v>0</v>
      </c>
      <c r="H2826">
        <v>1</v>
      </c>
      <c r="I2826">
        <f>Data[[#This Row],[nucleus_area_pct]]/Data[[#This Row],[cytoplasm_ratio]]</f>
        <v>0</v>
      </c>
      <c r="J2826">
        <v>0.32800000000000001</v>
      </c>
      <c r="K2826">
        <v>0.84399999999999997</v>
      </c>
      <c r="L2826">
        <v>0.46</v>
      </c>
      <c r="M2826">
        <v>1</v>
      </c>
      <c r="N2826">
        <v>0.79200000000000004</v>
      </c>
      <c r="O2826">
        <v>214</v>
      </c>
      <c r="P2826">
        <v>62</v>
      </c>
      <c r="Q2826">
        <v>235</v>
      </c>
      <c r="R2826">
        <v>119</v>
      </c>
      <c r="S2826">
        <v>120</v>
      </c>
      <c r="T2826">
        <f>(Data[[#This Row],[mean_r]]/256)*100</f>
        <v>91.796875</v>
      </c>
      <c r="U2826">
        <f>(Data[[#This Row],[mean_g]]/256)*100</f>
        <v>46.484375</v>
      </c>
      <c r="V2826">
        <f>(Data[[#This Row],[mean_b]]/256)*100</f>
        <v>46.875</v>
      </c>
      <c r="W2826">
        <v>0.47499999999999998</v>
      </c>
      <c r="X2826" t="s">
        <v>51</v>
      </c>
      <c r="Y2826" t="s">
        <v>40</v>
      </c>
      <c r="Z2826">
        <v>9488</v>
      </c>
      <c r="AA2826">
        <v>3.68</v>
      </c>
      <c r="AB2826">
        <v>14</v>
      </c>
      <c r="AC2826">
        <v>42.3</v>
      </c>
      <c r="AD2826">
        <v>169946</v>
      </c>
      <c r="AE2826">
        <v>84.4</v>
      </c>
      <c r="AF2826">
        <v>33.4</v>
      </c>
      <c r="AG2826" t="s">
        <v>41</v>
      </c>
      <c r="AH2826" t="s">
        <v>47</v>
      </c>
      <c r="AI2826" t="s">
        <v>56</v>
      </c>
      <c r="AJ2826">
        <v>100</v>
      </c>
      <c r="AK2826">
        <v>360</v>
      </c>
      <c r="AL2826">
        <v>0.81340000000000001</v>
      </c>
      <c r="AM2826">
        <v>0.72119999999999995</v>
      </c>
      <c r="AN2826">
        <v>0.59009999999999996</v>
      </c>
      <c r="AO2826">
        <f>Data[[#This Row],[labeller_confidence_score]]-Data[[#This Row],[cytodiffusion_classification_confidence]]</f>
        <v>-0.13109999999999999</v>
      </c>
    </row>
    <row r="2827" spans="1:41" x14ac:dyDescent="0.3">
      <c r="A2827" t="s">
        <v>2900</v>
      </c>
      <c r="B2827" t="s">
        <v>62</v>
      </c>
      <c r="C2827">
        <v>0</v>
      </c>
      <c r="D2827" t="s">
        <v>50</v>
      </c>
      <c r="E2827">
        <v>8.7200000000000006</v>
      </c>
      <c r="F2827">
        <v>70.099999999999994</v>
      </c>
      <c r="G2827">
        <v>0.74099999999999999</v>
      </c>
      <c r="H2827">
        <v>0.129</v>
      </c>
      <c r="I2827">
        <f>Data[[#This Row],[nucleus_area_pct]]/Data[[#This Row],[cytoplasm_ratio]]</f>
        <v>543.4108527131782</v>
      </c>
      <c r="J2827">
        <v>0.90600000000000003</v>
      </c>
      <c r="K2827">
        <v>0.16900000000000001</v>
      </c>
      <c r="L2827">
        <v>1.47</v>
      </c>
      <c r="M2827">
        <v>1</v>
      </c>
      <c r="N2827">
        <v>0.9</v>
      </c>
      <c r="O2827">
        <v>283</v>
      </c>
      <c r="P2827">
        <v>61</v>
      </c>
      <c r="Q2827">
        <v>225</v>
      </c>
      <c r="R2827">
        <v>131</v>
      </c>
      <c r="S2827">
        <v>185</v>
      </c>
      <c r="T2827">
        <f>(Data[[#This Row],[mean_r]]/256)*100</f>
        <v>87.890625</v>
      </c>
      <c r="U2827">
        <f>(Data[[#This Row],[mean_g]]/256)*100</f>
        <v>51.171875</v>
      </c>
      <c r="V2827">
        <f>(Data[[#This Row],[mean_b]]/256)*100</f>
        <v>72.265625</v>
      </c>
      <c r="W2827">
        <v>0.84</v>
      </c>
      <c r="X2827" t="s">
        <v>63</v>
      </c>
      <c r="Y2827" t="s">
        <v>40</v>
      </c>
      <c r="Z2827">
        <v>4697</v>
      </c>
      <c r="AA2827">
        <v>5.0599999999999996</v>
      </c>
      <c r="AB2827">
        <v>12</v>
      </c>
      <c r="AC2827">
        <v>34</v>
      </c>
      <c r="AD2827">
        <v>328175</v>
      </c>
      <c r="AE2827">
        <v>94.1</v>
      </c>
      <c r="AF2827">
        <v>35.299999999999997</v>
      </c>
      <c r="AG2827" t="s">
        <v>64</v>
      </c>
      <c r="AH2827" t="s">
        <v>68</v>
      </c>
      <c r="AI2827" t="s">
        <v>52</v>
      </c>
      <c r="AJ2827">
        <v>100</v>
      </c>
      <c r="AK2827">
        <v>224</v>
      </c>
      <c r="AL2827">
        <v>6.3799999999999996E-2</v>
      </c>
      <c r="AM2827">
        <v>0.89510000000000001</v>
      </c>
      <c r="AN2827">
        <v>0.99550000000000005</v>
      </c>
      <c r="AO2827">
        <f>Data[[#This Row],[labeller_confidence_score]]-Data[[#This Row],[cytodiffusion_classification_confidence]]</f>
        <v>0.10040000000000004</v>
      </c>
    </row>
    <row r="2828" spans="1:41" x14ac:dyDescent="0.3">
      <c r="A2828" t="s">
        <v>2901</v>
      </c>
      <c r="B2828" t="s">
        <v>37</v>
      </c>
      <c r="C2828">
        <v>1</v>
      </c>
      <c r="D2828" t="s">
        <v>38</v>
      </c>
      <c r="E2828">
        <v>13.19</v>
      </c>
      <c r="F2828">
        <v>58</v>
      </c>
      <c r="G2828">
        <v>0.47699999999999998</v>
      </c>
      <c r="H2828">
        <v>0.34699999999999998</v>
      </c>
      <c r="I2828">
        <f>Data[[#This Row],[nucleus_area_pct]]/Data[[#This Row],[cytoplasm_ratio]]</f>
        <v>167.14697406340059</v>
      </c>
      <c r="J2828">
        <v>0.67500000000000004</v>
      </c>
      <c r="K2828">
        <v>0.47899999999999998</v>
      </c>
      <c r="L2828">
        <v>4.32</v>
      </c>
      <c r="M2828">
        <v>5.6</v>
      </c>
      <c r="N2828">
        <v>0.86199999999999999</v>
      </c>
      <c r="O2828">
        <v>411</v>
      </c>
      <c r="P2828">
        <v>88</v>
      </c>
      <c r="Q2828">
        <v>215</v>
      </c>
      <c r="R2828">
        <v>148</v>
      </c>
      <c r="S2828">
        <v>182</v>
      </c>
      <c r="T2828">
        <f>(Data[[#This Row],[mean_r]]/256)*100</f>
        <v>83.984375</v>
      </c>
      <c r="U2828">
        <f>(Data[[#This Row],[mean_g]]/256)*100</f>
        <v>57.8125</v>
      </c>
      <c r="V2828">
        <f>(Data[[#This Row],[mean_b]]/256)*100</f>
        <v>71.09375</v>
      </c>
      <c r="W2828">
        <v>0.66400000000000003</v>
      </c>
      <c r="X2828" t="s">
        <v>51</v>
      </c>
      <c r="Y2828" t="s">
        <v>45</v>
      </c>
      <c r="Z2828">
        <v>6042</v>
      </c>
      <c r="AA2828">
        <v>3.6</v>
      </c>
      <c r="AB2828">
        <v>12.9</v>
      </c>
      <c r="AC2828">
        <v>36.799999999999997</v>
      </c>
      <c r="AD2828">
        <v>282763</v>
      </c>
      <c r="AE2828">
        <v>82.5</v>
      </c>
      <c r="AF2828">
        <v>33.799999999999997</v>
      </c>
      <c r="AG2828" t="s">
        <v>46</v>
      </c>
      <c r="AH2828" t="s">
        <v>47</v>
      </c>
      <c r="AI2828" t="s">
        <v>43</v>
      </c>
      <c r="AJ2828">
        <v>40</v>
      </c>
      <c r="AK2828">
        <v>256</v>
      </c>
      <c r="AL2828">
        <v>0.91479999999999995</v>
      </c>
      <c r="AM2828">
        <v>0.9466</v>
      </c>
      <c r="AN2828">
        <v>0.81230000000000002</v>
      </c>
      <c r="AO2828">
        <f>Data[[#This Row],[labeller_confidence_score]]-Data[[#This Row],[cytodiffusion_classification_confidence]]</f>
        <v>-0.13429999999999997</v>
      </c>
    </row>
    <row r="2829" spans="1:41" x14ac:dyDescent="0.3">
      <c r="A2829" t="s">
        <v>2902</v>
      </c>
      <c r="B2829" t="s">
        <v>62</v>
      </c>
      <c r="C2829">
        <v>0</v>
      </c>
      <c r="D2829" t="s">
        <v>50</v>
      </c>
      <c r="E2829">
        <v>8.0299999999999994</v>
      </c>
      <c r="F2829">
        <v>78.8</v>
      </c>
      <c r="G2829">
        <v>0.80500000000000005</v>
      </c>
      <c r="H2829">
        <v>0.16300000000000001</v>
      </c>
      <c r="I2829">
        <f>Data[[#This Row],[nucleus_area_pct]]/Data[[#This Row],[cytoplasm_ratio]]</f>
        <v>483.43558282208585</v>
      </c>
      <c r="J2829">
        <v>0.81599999999999995</v>
      </c>
      <c r="K2829">
        <v>0.20699999999999999</v>
      </c>
      <c r="L2829">
        <v>0.95</v>
      </c>
      <c r="M2829">
        <v>1</v>
      </c>
      <c r="N2829">
        <v>0.93400000000000005</v>
      </c>
      <c r="O2829">
        <v>250</v>
      </c>
      <c r="P2829">
        <v>56</v>
      </c>
      <c r="Q2829">
        <v>197</v>
      </c>
      <c r="R2829">
        <v>154</v>
      </c>
      <c r="S2829">
        <v>196</v>
      </c>
      <c r="T2829">
        <f>(Data[[#This Row],[mean_r]]/256)*100</f>
        <v>76.953125</v>
      </c>
      <c r="U2829">
        <f>(Data[[#This Row],[mean_g]]/256)*100</f>
        <v>60.15625</v>
      </c>
      <c r="V2829">
        <f>(Data[[#This Row],[mean_b]]/256)*100</f>
        <v>76.5625</v>
      </c>
      <c r="W2829">
        <v>0.64200000000000002</v>
      </c>
      <c r="X2829" t="s">
        <v>39</v>
      </c>
      <c r="Y2829" t="s">
        <v>45</v>
      </c>
      <c r="Z2829">
        <v>7780</v>
      </c>
      <c r="AA2829">
        <v>4.4800000000000004</v>
      </c>
      <c r="AB2829">
        <v>10</v>
      </c>
      <c r="AC2829">
        <v>42.2</v>
      </c>
      <c r="AD2829">
        <v>260001</v>
      </c>
      <c r="AE2829">
        <v>92.6</v>
      </c>
      <c r="AF2829">
        <v>33.1</v>
      </c>
      <c r="AG2829" t="s">
        <v>46</v>
      </c>
      <c r="AH2829" t="s">
        <v>42</v>
      </c>
      <c r="AI2829" t="s">
        <v>43</v>
      </c>
      <c r="AJ2829">
        <v>40</v>
      </c>
      <c r="AK2829">
        <v>224</v>
      </c>
      <c r="AL2829">
        <v>0.12959999999999999</v>
      </c>
      <c r="AM2829">
        <v>0.92549999999999999</v>
      </c>
      <c r="AN2829">
        <v>1</v>
      </c>
      <c r="AO2829">
        <f>Data[[#This Row],[labeller_confidence_score]]-Data[[#This Row],[cytodiffusion_classification_confidence]]</f>
        <v>7.4500000000000011E-2</v>
      </c>
    </row>
    <row r="2830" spans="1:41" x14ac:dyDescent="0.3">
      <c r="A2830" t="s">
        <v>2903</v>
      </c>
      <c r="B2830" t="s">
        <v>81</v>
      </c>
      <c r="C2830">
        <v>1</v>
      </c>
      <c r="D2830" t="s">
        <v>82</v>
      </c>
      <c r="E2830">
        <v>14.53</v>
      </c>
      <c r="F2830">
        <v>93.3</v>
      </c>
      <c r="G2830">
        <v>0.33500000000000002</v>
      </c>
      <c r="H2830">
        <v>0.111</v>
      </c>
      <c r="I2830">
        <f>Data[[#This Row],[nucleus_area_pct]]/Data[[#This Row],[cytoplasm_ratio]]</f>
        <v>840.54054054054052</v>
      </c>
      <c r="J2830">
        <v>0.85899999999999999</v>
      </c>
      <c r="K2830">
        <v>0.24199999999999999</v>
      </c>
      <c r="L2830">
        <v>0.21</v>
      </c>
      <c r="M2830">
        <v>1</v>
      </c>
      <c r="N2830">
        <v>0.873</v>
      </c>
      <c r="O2830">
        <v>770</v>
      </c>
      <c r="P2830">
        <v>89</v>
      </c>
      <c r="Q2830">
        <v>215</v>
      </c>
      <c r="R2830">
        <v>151</v>
      </c>
      <c r="S2830">
        <v>171</v>
      </c>
      <c r="T2830">
        <f>(Data[[#This Row],[mean_r]]/256)*100</f>
        <v>83.984375</v>
      </c>
      <c r="U2830">
        <f>(Data[[#This Row],[mean_g]]/256)*100</f>
        <v>58.984375</v>
      </c>
      <c r="V2830">
        <f>(Data[[#This Row],[mean_b]]/256)*100</f>
        <v>66.796875</v>
      </c>
      <c r="W2830">
        <v>0.59099999999999997</v>
      </c>
      <c r="X2830" t="s">
        <v>63</v>
      </c>
      <c r="Y2830" t="s">
        <v>45</v>
      </c>
      <c r="Z2830">
        <v>9221</v>
      </c>
      <c r="AA2830">
        <v>4.34</v>
      </c>
      <c r="AB2830">
        <v>13.9</v>
      </c>
      <c r="AC2830">
        <v>39.700000000000003</v>
      </c>
      <c r="AD2830">
        <v>172510</v>
      </c>
      <c r="AE2830">
        <v>86.9</v>
      </c>
      <c r="AF2830">
        <v>34</v>
      </c>
      <c r="AG2830" t="s">
        <v>41</v>
      </c>
      <c r="AH2830" t="s">
        <v>68</v>
      </c>
      <c r="AI2830" t="s">
        <v>56</v>
      </c>
      <c r="AJ2830">
        <v>100</v>
      </c>
      <c r="AK2830">
        <v>360</v>
      </c>
      <c r="AL2830">
        <v>0.93200000000000005</v>
      </c>
      <c r="AM2830">
        <v>0.81159999999999999</v>
      </c>
      <c r="AN2830">
        <v>0.69530000000000003</v>
      </c>
      <c r="AO2830">
        <f>Data[[#This Row],[labeller_confidence_score]]-Data[[#This Row],[cytodiffusion_classification_confidence]]</f>
        <v>-0.11629999999999996</v>
      </c>
    </row>
    <row r="2831" spans="1:41" x14ac:dyDescent="0.3">
      <c r="A2831" t="s">
        <v>2904</v>
      </c>
      <c r="B2831" t="s">
        <v>62</v>
      </c>
      <c r="C2831">
        <v>0</v>
      </c>
      <c r="D2831" t="s">
        <v>50</v>
      </c>
      <c r="E2831">
        <v>7.28</v>
      </c>
      <c r="F2831">
        <v>80.8</v>
      </c>
      <c r="G2831">
        <v>0.77900000000000003</v>
      </c>
      <c r="H2831">
        <v>0.155</v>
      </c>
      <c r="I2831">
        <f>Data[[#This Row],[nucleus_area_pct]]/Data[[#This Row],[cytoplasm_ratio]]</f>
        <v>521.29032258064512</v>
      </c>
      <c r="J2831">
        <v>0.79600000000000004</v>
      </c>
      <c r="K2831">
        <v>3.3000000000000002E-2</v>
      </c>
      <c r="L2831">
        <v>1.26</v>
      </c>
      <c r="M2831">
        <v>1</v>
      </c>
      <c r="N2831">
        <v>0.88600000000000001</v>
      </c>
      <c r="O2831">
        <v>288</v>
      </c>
      <c r="P2831">
        <v>65</v>
      </c>
      <c r="Q2831">
        <v>203</v>
      </c>
      <c r="R2831">
        <v>149</v>
      </c>
      <c r="S2831">
        <v>220</v>
      </c>
      <c r="T2831">
        <f>(Data[[#This Row],[mean_r]]/256)*100</f>
        <v>79.296875</v>
      </c>
      <c r="U2831">
        <f>(Data[[#This Row],[mean_g]]/256)*100</f>
        <v>58.203125</v>
      </c>
      <c r="V2831">
        <f>(Data[[#This Row],[mean_b]]/256)*100</f>
        <v>85.9375</v>
      </c>
      <c r="W2831">
        <v>0.68200000000000005</v>
      </c>
      <c r="X2831" t="s">
        <v>39</v>
      </c>
      <c r="Y2831" t="s">
        <v>45</v>
      </c>
      <c r="Z2831">
        <v>3475</v>
      </c>
      <c r="AA2831">
        <v>3.87</v>
      </c>
      <c r="AB2831">
        <v>13.5</v>
      </c>
      <c r="AC2831">
        <v>34.9</v>
      </c>
      <c r="AD2831">
        <v>225032</v>
      </c>
      <c r="AE2831">
        <v>90</v>
      </c>
      <c r="AF2831">
        <v>33.799999999999997</v>
      </c>
      <c r="AG2831" t="s">
        <v>41</v>
      </c>
      <c r="AH2831" t="s">
        <v>47</v>
      </c>
      <c r="AI2831" t="s">
        <v>56</v>
      </c>
      <c r="AJ2831">
        <v>100</v>
      </c>
      <c r="AK2831">
        <v>512</v>
      </c>
      <c r="AL2831">
        <v>2.4E-2</v>
      </c>
      <c r="AM2831">
        <v>0.86770000000000003</v>
      </c>
      <c r="AN2831">
        <v>0.92879999999999996</v>
      </c>
      <c r="AO2831">
        <f>Data[[#This Row],[labeller_confidence_score]]-Data[[#This Row],[cytodiffusion_classification_confidence]]</f>
        <v>6.1099999999999932E-2</v>
      </c>
    </row>
    <row r="2832" spans="1:41" x14ac:dyDescent="0.3">
      <c r="A2832" t="s">
        <v>2905</v>
      </c>
      <c r="B2832" t="s">
        <v>106</v>
      </c>
      <c r="C2832">
        <v>1</v>
      </c>
      <c r="D2832" t="s">
        <v>82</v>
      </c>
      <c r="E2832">
        <v>14.25</v>
      </c>
      <c r="F2832">
        <v>83.5</v>
      </c>
      <c r="G2832">
        <v>0.47699999999999998</v>
      </c>
      <c r="H2832">
        <v>0.22700000000000001</v>
      </c>
      <c r="I2832">
        <f>Data[[#This Row],[nucleus_area_pct]]/Data[[#This Row],[cytoplasm_ratio]]</f>
        <v>367.84140969162996</v>
      </c>
      <c r="J2832">
        <v>0.88800000000000001</v>
      </c>
      <c r="K2832">
        <v>0.24</v>
      </c>
      <c r="L2832">
        <v>0.99</v>
      </c>
      <c r="M2832">
        <v>1.1000000000000001</v>
      </c>
      <c r="N2832">
        <v>0.84099999999999997</v>
      </c>
      <c r="O2832">
        <v>598</v>
      </c>
      <c r="P2832">
        <v>70</v>
      </c>
      <c r="Q2832">
        <v>195</v>
      </c>
      <c r="R2832">
        <v>112</v>
      </c>
      <c r="S2832">
        <v>184</v>
      </c>
      <c r="T2832">
        <f>(Data[[#This Row],[mean_r]]/256)*100</f>
        <v>76.171875</v>
      </c>
      <c r="U2832">
        <f>(Data[[#This Row],[mean_g]]/256)*100</f>
        <v>43.75</v>
      </c>
      <c r="V2832">
        <f>(Data[[#This Row],[mean_b]]/256)*100</f>
        <v>71.875</v>
      </c>
      <c r="W2832">
        <v>0.57499999999999996</v>
      </c>
      <c r="X2832" t="s">
        <v>51</v>
      </c>
      <c r="Y2832" t="s">
        <v>45</v>
      </c>
      <c r="Z2832">
        <v>9648</v>
      </c>
      <c r="AA2832">
        <v>5.93</v>
      </c>
      <c r="AB2832">
        <v>14</v>
      </c>
      <c r="AC2832">
        <v>45.3</v>
      </c>
      <c r="AD2832">
        <v>230366</v>
      </c>
      <c r="AE2832">
        <v>100.4</v>
      </c>
      <c r="AF2832">
        <v>34.9</v>
      </c>
      <c r="AG2832" t="s">
        <v>41</v>
      </c>
      <c r="AH2832" t="s">
        <v>47</v>
      </c>
      <c r="AI2832" t="s">
        <v>52</v>
      </c>
      <c r="AJ2832">
        <v>100</v>
      </c>
      <c r="AK2832">
        <v>256</v>
      </c>
      <c r="AL2832">
        <v>0.90229999999999999</v>
      </c>
      <c r="AM2832">
        <v>0.72499999999999998</v>
      </c>
      <c r="AN2832">
        <v>0.76249999999999996</v>
      </c>
      <c r="AO2832">
        <f>Data[[#This Row],[labeller_confidence_score]]-Data[[#This Row],[cytodiffusion_classification_confidence]]</f>
        <v>3.7499999999999978E-2</v>
      </c>
    </row>
    <row r="2833" spans="1:41" x14ac:dyDescent="0.3">
      <c r="A2833" t="s">
        <v>2906</v>
      </c>
      <c r="B2833" t="s">
        <v>85</v>
      </c>
      <c r="C2833">
        <v>0</v>
      </c>
      <c r="D2833" t="s">
        <v>50</v>
      </c>
      <c r="E2833">
        <v>12.24</v>
      </c>
      <c r="F2833">
        <v>63.8</v>
      </c>
      <c r="G2833">
        <v>0.66100000000000003</v>
      </c>
      <c r="H2833">
        <v>0.33500000000000002</v>
      </c>
      <c r="I2833">
        <f>Data[[#This Row],[nucleus_area_pct]]/Data[[#This Row],[cytoplasm_ratio]]</f>
        <v>190.44776119402982</v>
      </c>
      <c r="J2833">
        <v>0.745</v>
      </c>
      <c r="K2833">
        <v>0.35699999999999998</v>
      </c>
      <c r="L2833">
        <v>4.22</v>
      </c>
      <c r="M2833">
        <v>2.2999999999999998</v>
      </c>
      <c r="N2833">
        <v>0.77900000000000003</v>
      </c>
      <c r="O2833">
        <v>406</v>
      </c>
      <c r="P2833">
        <v>81</v>
      </c>
      <c r="Q2833">
        <v>174</v>
      </c>
      <c r="R2833">
        <v>110</v>
      </c>
      <c r="S2833">
        <v>191</v>
      </c>
      <c r="T2833">
        <f>(Data[[#This Row],[mean_r]]/256)*100</f>
        <v>67.96875</v>
      </c>
      <c r="U2833">
        <f>(Data[[#This Row],[mean_g]]/256)*100</f>
        <v>42.96875</v>
      </c>
      <c r="V2833">
        <f>(Data[[#This Row],[mean_b]]/256)*100</f>
        <v>74.609375</v>
      </c>
      <c r="W2833">
        <v>0.871</v>
      </c>
      <c r="X2833" t="s">
        <v>39</v>
      </c>
      <c r="Y2833" t="s">
        <v>45</v>
      </c>
      <c r="Z2833">
        <v>7021</v>
      </c>
      <c r="AA2833">
        <v>4.6100000000000003</v>
      </c>
      <c r="AB2833">
        <v>15.4</v>
      </c>
      <c r="AC2833">
        <v>45.1</v>
      </c>
      <c r="AD2833">
        <v>349821</v>
      </c>
      <c r="AE2833">
        <v>95.6</v>
      </c>
      <c r="AF2833">
        <v>34.6</v>
      </c>
      <c r="AG2833" t="s">
        <v>64</v>
      </c>
      <c r="AH2833" t="s">
        <v>42</v>
      </c>
      <c r="AI2833" t="s">
        <v>56</v>
      </c>
      <c r="AJ2833">
        <v>100</v>
      </c>
      <c r="AK2833">
        <v>360</v>
      </c>
      <c r="AL2833">
        <v>1.6500000000000001E-2</v>
      </c>
      <c r="AM2833">
        <v>0.97719999999999996</v>
      </c>
      <c r="AN2833">
        <v>0.83940000000000003</v>
      </c>
      <c r="AO2833">
        <f>Data[[#This Row],[labeller_confidence_score]]-Data[[#This Row],[cytodiffusion_classification_confidence]]</f>
        <v>-0.13779999999999992</v>
      </c>
    </row>
    <row r="2834" spans="1:41" x14ac:dyDescent="0.3">
      <c r="A2834" t="s">
        <v>2907</v>
      </c>
      <c r="B2834" t="s">
        <v>49</v>
      </c>
      <c r="C2834">
        <v>0</v>
      </c>
      <c r="D2834" t="s">
        <v>50</v>
      </c>
      <c r="E2834">
        <v>12.26</v>
      </c>
      <c r="F2834">
        <v>59.7</v>
      </c>
      <c r="G2834">
        <v>0.501</v>
      </c>
      <c r="H2834">
        <v>0.54700000000000004</v>
      </c>
      <c r="I2834">
        <f>Data[[#This Row],[nucleus_area_pct]]/Data[[#This Row],[cytoplasm_ratio]]</f>
        <v>109.14076782449726</v>
      </c>
      <c r="J2834">
        <v>0.84299999999999997</v>
      </c>
      <c r="K2834">
        <v>0.498</v>
      </c>
      <c r="L2834">
        <v>3.23</v>
      </c>
      <c r="M2834">
        <v>2.7</v>
      </c>
      <c r="N2834">
        <v>0.84299999999999997</v>
      </c>
      <c r="O2834">
        <v>335</v>
      </c>
      <c r="P2834">
        <v>69</v>
      </c>
      <c r="Q2834">
        <v>212</v>
      </c>
      <c r="R2834">
        <v>195</v>
      </c>
      <c r="S2834">
        <v>189</v>
      </c>
      <c r="T2834">
        <f>(Data[[#This Row],[mean_r]]/256)*100</f>
        <v>82.8125</v>
      </c>
      <c r="U2834">
        <f>(Data[[#This Row],[mean_g]]/256)*100</f>
        <v>76.171875</v>
      </c>
      <c r="V2834">
        <f>(Data[[#This Row],[mean_b]]/256)*100</f>
        <v>73.828125</v>
      </c>
      <c r="W2834">
        <v>0.66</v>
      </c>
      <c r="X2834" t="s">
        <v>51</v>
      </c>
      <c r="Y2834" t="s">
        <v>40</v>
      </c>
      <c r="Z2834">
        <v>6842</v>
      </c>
      <c r="AA2834">
        <v>5.01</v>
      </c>
      <c r="AB2834">
        <v>11.6</v>
      </c>
      <c r="AC2834">
        <v>49.1</v>
      </c>
      <c r="AD2834">
        <v>217892</v>
      </c>
      <c r="AE2834">
        <v>85.7</v>
      </c>
      <c r="AF2834">
        <v>33.200000000000003</v>
      </c>
      <c r="AG2834" t="s">
        <v>64</v>
      </c>
      <c r="AH2834" t="s">
        <v>42</v>
      </c>
      <c r="AI2834" t="s">
        <v>52</v>
      </c>
      <c r="AJ2834">
        <v>100</v>
      </c>
      <c r="AK2834">
        <v>224</v>
      </c>
      <c r="AL2834">
        <v>5.3800000000000001E-2</v>
      </c>
      <c r="AM2834">
        <v>0.96289999999999998</v>
      </c>
      <c r="AN2834">
        <v>0.80530000000000002</v>
      </c>
      <c r="AO2834">
        <f>Data[[#This Row],[labeller_confidence_score]]-Data[[#This Row],[cytodiffusion_classification_confidence]]</f>
        <v>-0.15759999999999996</v>
      </c>
    </row>
    <row r="2835" spans="1:41" x14ac:dyDescent="0.3">
      <c r="A2835" t="s">
        <v>2908</v>
      </c>
      <c r="B2835" t="s">
        <v>49</v>
      </c>
      <c r="C2835">
        <v>0</v>
      </c>
      <c r="D2835" t="s">
        <v>50</v>
      </c>
      <c r="E2835">
        <v>12.91</v>
      </c>
      <c r="F2835">
        <v>54</v>
      </c>
      <c r="G2835">
        <v>0.65300000000000002</v>
      </c>
      <c r="H2835">
        <v>0.378</v>
      </c>
      <c r="I2835">
        <f>Data[[#This Row],[nucleus_area_pct]]/Data[[#This Row],[cytoplasm_ratio]]</f>
        <v>142.85714285714286</v>
      </c>
      <c r="J2835">
        <v>0.77400000000000002</v>
      </c>
      <c r="K2835">
        <v>0.41199999999999998</v>
      </c>
      <c r="L2835">
        <v>2.61</v>
      </c>
      <c r="M2835">
        <v>4.0999999999999996</v>
      </c>
      <c r="N2835">
        <v>0.84599999999999997</v>
      </c>
      <c r="O2835">
        <v>339</v>
      </c>
      <c r="P2835">
        <v>71</v>
      </c>
      <c r="Q2835">
        <v>215</v>
      </c>
      <c r="R2835">
        <v>151</v>
      </c>
      <c r="S2835">
        <v>162</v>
      </c>
      <c r="T2835">
        <f>(Data[[#This Row],[mean_r]]/256)*100</f>
        <v>83.984375</v>
      </c>
      <c r="U2835">
        <f>(Data[[#This Row],[mean_g]]/256)*100</f>
        <v>58.984375</v>
      </c>
      <c r="V2835">
        <f>(Data[[#This Row],[mean_b]]/256)*100</f>
        <v>63.28125</v>
      </c>
      <c r="W2835">
        <v>0.66900000000000004</v>
      </c>
      <c r="X2835" t="s">
        <v>63</v>
      </c>
      <c r="Y2835" t="s">
        <v>40</v>
      </c>
      <c r="Z2835">
        <v>12528</v>
      </c>
      <c r="AA2835">
        <v>3.71</v>
      </c>
      <c r="AB2835">
        <v>12</v>
      </c>
      <c r="AC2835">
        <v>51.8</v>
      </c>
      <c r="AD2835">
        <v>330179</v>
      </c>
      <c r="AE2835">
        <v>89</v>
      </c>
      <c r="AF2835">
        <v>33.5</v>
      </c>
      <c r="AG2835" t="s">
        <v>64</v>
      </c>
      <c r="AH2835" t="s">
        <v>42</v>
      </c>
      <c r="AI2835" t="s">
        <v>52</v>
      </c>
      <c r="AJ2835">
        <v>60</v>
      </c>
      <c r="AK2835">
        <v>256</v>
      </c>
      <c r="AL2835">
        <v>0.1105</v>
      </c>
      <c r="AM2835">
        <v>0.8871</v>
      </c>
      <c r="AN2835">
        <v>0.93089999999999995</v>
      </c>
      <c r="AO2835">
        <f>Data[[#This Row],[labeller_confidence_score]]-Data[[#This Row],[cytodiffusion_classification_confidence]]</f>
        <v>4.379999999999995E-2</v>
      </c>
    </row>
    <row r="2836" spans="1:41" x14ac:dyDescent="0.3">
      <c r="A2836" t="s">
        <v>2909</v>
      </c>
      <c r="B2836" t="s">
        <v>54</v>
      </c>
      <c r="C2836">
        <v>0</v>
      </c>
      <c r="D2836" t="s">
        <v>54</v>
      </c>
      <c r="E2836">
        <v>7.93</v>
      </c>
      <c r="F2836">
        <v>0</v>
      </c>
      <c r="G2836">
        <v>0</v>
      </c>
      <c r="H2836">
        <v>1</v>
      </c>
      <c r="I2836">
        <f>Data[[#This Row],[nucleus_area_pct]]/Data[[#This Row],[cytoplasm_ratio]]</f>
        <v>0</v>
      </c>
      <c r="J2836">
        <v>0.86599999999999999</v>
      </c>
      <c r="K2836">
        <v>0.182</v>
      </c>
      <c r="L2836">
        <v>0.92</v>
      </c>
      <c r="M2836">
        <v>1</v>
      </c>
      <c r="N2836">
        <v>0.93400000000000005</v>
      </c>
      <c r="O2836">
        <v>182</v>
      </c>
      <c r="P2836">
        <v>43</v>
      </c>
      <c r="Q2836">
        <v>231</v>
      </c>
      <c r="R2836">
        <v>124</v>
      </c>
      <c r="S2836">
        <v>129</v>
      </c>
      <c r="T2836">
        <f>(Data[[#This Row],[mean_r]]/256)*100</f>
        <v>90.234375</v>
      </c>
      <c r="U2836">
        <f>(Data[[#This Row],[mean_g]]/256)*100</f>
        <v>48.4375</v>
      </c>
      <c r="V2836">
        <f>(Data[[#This Row],[mean_b]]/256)*100</f>
        <v>50.390625</v>
      </c>
      <c r="W2836">
        <v>0.49199999999999999</v>
      </c>
      <c r="X2836" t="s">
        <v>51</v>
      </c>
      <c r="Y2836" t="s">
        <v>45</v>
      </c>
      <c r="Z2836">
        <v>7083</v>
      </c>
      <c r="AA2836">
        <v>5.77</v>
      </c>
      <c r="AB2836">
        <v>11.2</v>
      </c>
      <c r="AC2836">
        <v>40.6</v>
      </c>
      <c r="AD2836">
        <v>85165</v>
      </c>
      <c r="AE2836">
        <v>83.9</v>
      </c>
      <c r="AF2836">
        <v>33.9</v>
      </c>
      <c r="AG2836" t="s">
        <v>64</v>
      </c>
      <c r="AH2836" t="s">
        <v>68</v>
      </c>
      <c r="AI2836" t="s">
        <v>43</v>
      </c>
      <c r="AJ2836">
        <v>100</v>
      </c>
      <c r="AK2836">
        <v>256</v>
      </c>
      <c r="AL2836">
        <v>4.7E-2</v>
      </c>
      <c r="AM2836">
        <v>0.90339999999999998</v>
      </c>
      <c r="AN2836">
        <v>0.97709999999999997</v>
      </c>
      <c r="AO2836">
        <f>Data[[#This Row],[labeller_confidence_score]]-Data[[#This Row],[cytodiffusion_classification_confidence]]</f>
        <v>7.3699999999999988E-2</v>
      </c>
    </row>
    <row r="2837" spans="1:41" x14ac:dyDescent="0.3">
      <c r="A2837" t="s">
        <v>2910</v>
      </c>
      <c r="B2837" t="s">
        <v>49</v>
      </c>
      <c r="C2837">
        <v>0</v>
      </c>
      <c r="D2837" t="s">
        <v>50</v>
      </c>
      <c r="E2837">
        <v>11.1</v>
      </c>
      <c r="F2837">
        <v>49.4</v>
      </c>
      <c r="G2837">
        <v>0.75</v>
      </c>
      <c r="H2837">
        <v>0.42099999999999999</v>
      </c>
      <c r="I2837">
        <f>Data[[#This Row],[nucleus_area_pct]]/Data[[#This Row],[cytoplasm_ratio]]</f>
        <v>117.3396674584323</v>
      </c>
      <c r="J2837">
        <v>0.82199999999999995</v>
      </c>
      <c r="K2837">
        <v>0.251</v>
      </c>
      <c r="L2837">
        <v>3.06</v>
      </c>
      <c r="M2837">
        <v>3.4</v>
      </c>
      <c r="N2837">
        <v>0.84399999999999997</v>
      </c>
      <c r="O2837">
        <v>283</v>
      </c>
      <c r="P2837">
        <v>73</v>
      </c>
      <c r="Q2837">
        <v>192</v>
      </c>
      <c r="R2837">
        <v>164</v>
      </c>
      <c r="S2837">
        <v>169</v>
      </c>
      <c r="T2837">
        <f>(Data[[#This Row],[mean_r]]/256)*100</f>
        <v>75</v>
      </c>
      <c r="U2837">
        <f>(Data[[#This Row],[mean_g]]/256)*100</f>
        <v>64.0625</v>
      </c>
      <c r="V2837">
        <f>(Data[[#This Row],[mean_b]]/256)*100</f>
        <v>66.015625</v>
      </c>
      <c r="W2837">
        <v>0.59</v>
      </c>
      <c r="X2837" t="s">
        <v>51</v>
      </c>
      <c r="Y2837" t="s">
        <v>45</v>
      </c>
      <c r="Z2837">
        <v>6315</v>
      </c>
      <c r="AA2837">
        <v>4.96</v>
      </c>
      <c r="AB2837">
        <v>12.1</v>
      </c>
      <c r="AC2837">
        <v>49.5</v>
      </c>
      <c r="AD2837">
        <v>84514</v>
      </c>
      <c r="AE2837">
        <v>95.7</v>
      </c>
      <c r="AF2837">
        <v>32</v>
      </c>
      <c r="AG2837" t="s">
        <v>46</v>
      </c>
      <c r="AH2837" t="s">
        <v>47</v>
      </c>
      <c r="AI2837" t="s">
        <v>56</v>
      </c>
      <c r="AJ2837">
        <v>100</v>
      </c>
      <c r="AK2837">
        <v>360</v>
      </c>
      <c r="AL2837">
        <v>9.7799999999999998E-2</v>
      </c>
      <c r="AM2837">
        <v>0.85950000000000004</v>
      </c>
      <c r="AN2837">
        <v>0.93369999999999997</v>
      </c>
      <c r="AO2837">
        <f>Data[[#This Row],[labeller_confidence_score]]-Data[[#This Row],[cytodiffusion_classification_confidence]]</f>
        <v>7.4199999999999933E-2</v>
      </c>
    </row>
    <row r="2838" spans="1:41" x14ac:dyDescent="0.3">
      <c r="A2838" t="s">
        <v>2911</v>
      </c>
      <c r="B2838" t="s">
        <v>180</v>
      </c>
      <c r="C2838">
        <v>1</v>
      </c>
      <c r="D2838" t="s">
        <v>181</v>
      </c>
      <c r="E2838">
        <v>6.89</v>
      </c>
      <c r="F2838">
        <v>0</v>
      </c>
      <c r="G2838">
        <v>0</v>
      </c>
      <c r="H2838">
        <v>1</v>
      </c>
      <c r="I2838">
        <f>Data[[#This Row],[nucleus_area_pct]]/Data[[#This Row],[cytoplasm_ratio]]</f>
        <v>0</v>
      </c>
      <c r="J2838">
        <v>0.35799999999999998</v>
      </c>
      <c r="K2838">
        <v>0.90800000000000003</v>
      </c>
      <c r="L2838">
        <v>0.45</v>
      </c>
      <c r="M2838">
        <v>1</v>
      </c>
      <c r="N2838">
        <v>0.74399999999999999</v>
      </c>
      <c r="O2838">
        <v>186</v>
      </c>
      <c r="P2838">
        <v>70</v>
      </c>
      <c r="Q2838">
        <v>250</v>
      </c>
      <c r="R2838">
        <v>119</v>
      </c>
      <c r="S2838">
        <v>129</v>
      </c>
      <c r="T2838">
        <f>(Data[[#This Row],[mean_r]]/256)*100</f>
        <v>97.65625</v>
      </c>
      <c r="U2838">
        <f>(Data[[#This Row],[mean_g]]/256)*100</f>
        <v>46.484375</v>
      </c>
      <c r="V2838">
        <f>(Data[[#This Row],[mean_b]]/256)*100</f>
        <v>50.390625</v>
      </c>
      <c r="W2838">
        <v>0.54700000000000004</v>
      </c>
      <c r="X2838" t="s">
        <v>51</v>
      </c>
      <c r="Y2838" t="s">
        <v>45</v>
      </c>
      <c r="Z2838">
        <v>10807</v>
      </c>
      <c r="AA2838">
        <v>3.93</v>
      </c>
      <c r="AB2838">
        <v>14.1</v>
      </c>
      <c r="AC2838">
        <v>40.299999999999997</v>
      </c>
      <c r="AD2838">
        <v>321367</v>
      </c>
      <c r="AE2838">
        <v>60.3</v>
      </c>
      <c r="AF2838">
        <v>33.799999999999997</v>
      </c>
      <c r="AG2838" t="s">
        <v>41</v>
      </c>
      <c r="AH2838" t="s">
        <v>47</v>
      </c>
      <c r="AI2838" t="s">
        <v>52</v>
      </c>
      <c r="AJ2838">
        <v>100</v>
      </c>
      <c r="AK2838">
        <v>512</v>
      </c>
      <c r="AL2838">
        <v>0.75039999999999996</v>
      </c>
      <c r="AM2838">
        <v>0.85209999999999997</v>
      </c>
      <c r="AN2838">
        <v>0.60070000000000001</v>
      </c>
      <c r="AO2838">
        <f>Data[[#This Row],[labeller_confidence_score]]-Data[[#This Row],[cytodiffusion_classification_confidence]]</f>
        <v>-0.25139999999999996</v>
      </c>
    </row>
    <row r="2839" spans="1:41" x14ac:dyDescent="0.3">
      <c r="A2839" t="s">
        <v>2912</v>
      </c>
      <c r="B2839" t="s">
        <v>87</v>
      </c>
      <c r="C2839">
        <v>0</v>
      </c>
      <c r="D2839" t="s">
        <v>50</v>
      </c>
      <c r="E2839">
        <v>13.87</v>
      </c>
      <c r="F2839">
        <v>51.7</v>
      </c>
      <c r="G2839">
        <v>0.55500000000000005</v>
      </c>
      <c r="H2839">
        <v>0.42799999999999999</v>
      </c>
      <c r="I2839">
        <f>Data[[#This Row],[nucleus_area_pct]]/Data[[#This Row],[cytoplasm_ratio]]</f>
        <v>120.79439252336449</v>
      </c>
      <c r="J2839">
        <v>0.76900000000000002</v>
      </c>
      <c r="K2839">
        <v>0.53</v>
      </c>
      <c r="L2839">
        <v>5.15</v>
      </c>
      <c r="M2839">
        <v>1.7</v>
      </c>
      <c r="N2839">
        <v>0.84399999999999997</v>
      </c>
      <c r="O2839">
        <v>378</v>
      </c>
      <c r="P2839">
        <v>72</v>
      </c>
      <c r="Q2839">
        <v>227</v>
      </c>
      <c r="R2839">
        <v>148</v>
      </c>
      <c r="S2839">
        <v>139</v>
      </c>
      <c r="T2839">
        <f>(Data[[#This Row],[mean_r]]/256)*100</f>
        <v>88.671875</v>
      </c>
      <c r="U2839">
        <f>(Data[[#This Row],[mean_g]]/256)*100</f>
        <v>57.8125</v>
      </c>
      <c r="V2839">
        <f>(Data[[#This Row],[mean_b]]/256)*100</f>
        <v>54.296875</v>
      </c>
      <c r="W2839">
        <v>0.627</v>
      </c>
      <c r="X2839" t="s">
        <v>63</v>
      </c>
      <c r="Y2839" t="s">
        <v>40</v>
      </c>
      <c r="Z2839">
        <v>4297</v>
      </c>
      <c r="AA2839">
        <v>3.86</v>
      </c>
      <c r="AB2839">
        <v>12.5</v>
      </c>
      <c r="AC2839">
        <v>38.200000000000003</v>
      </c>
      <c r="AD2839">
        <v>191858</v>
      </c>
      <c r="AE2839">
        <v>84.6</v>
      </c>
      <c r="AF2839">
        <v>34.1</v>
      </c>
      <c r="AG2839" t="s">
        <v>64</v>
      </c>
      <c r="AH2839" t="s">
        <v>47</v>
      </c>
      <c r="AI2839" t="s">
        <v>43</v>
      </c>
      <c r="AJ2839">
        <v>60</v>
      </c>
      <c r="AK2839">
        <v>256</v>
      </c>
      <c r="AL2839">
        <v>4.2799999999999998E-2</v>
      </c>
      <c r="AM2839">
        <v>0.93740000000000001</v>
      </c>
      <c r="AN2839">
        <v>0.89539999999999997</v>
      </c>
      <c r="AO2839">
        <f>Data[[#This Row],[labeller_confidence_score]]-Data[[#This Row],[cytodiffusion_classification_confidence]]</f>
        <v>-4.2000000000000037E-2</v>
      </c>
    </row>
    <row r="2840" spans="1:41" x14ac:dyDescent="0.3">
      <c r="A2840" t="s">
        <v>2913</v>
      </c>
      <c r="B2840" t="s">
        <v>62</v>
      </c>
      <c r="C2840">
        <v>0</v>
      </c>
      <c r="D2840" t="s">
        <v>50</v>
      </c>
      <c r="E2840">
        <v>8.6</v>
      </c>
      <c r="F2840">
        <v>75.900000000000006</v>
      </c>
      <c r="G2840">
        <v>0.82799999999999996</v>
      </c>
      <c r="H2840">
        <v>0.217</v>
      </c>
      <c r="I2840">
        <f>Data[[#This Row],[nucleus_area_pct]]/Data[[#This Row],[cytoplasm_ratio]]</f>
        <v>349.76958525345623</v>
      </c>
      <c r="J2840">
        <v>0.89500000000000002</v>
      </c>
      <c r="K2840">
        <v>0.22800000000000001</v>
      </c>
      <c r="L2840">
        <v>1.2</v>
      </c>
      <c r="M2840">
        <v>1.1000000000000001</v>
      </c>
      <c r="N2840">
        <v>0.92200000000000004</v>
      </c>
      <c r="O2840">
        <v>283</v>
      </c>
      <c r="P2840">
        <v>54</v>
      </c>
      <c r="Q2840">
        <v>216</v>
      </c>
      <c r="R2840">
        <v>141</v>
      </c>
      <c r="S2840">
        <v>192</v>
      </c>
      <c r="T2840">
        <f>(Data[[#This Row],[mean_r]]/256)*100</f>
        <v>84.375</v>
      </c>
      <c r="U2840">
        <f>(Data[[#This Row],[mean_g]]/256)*100</f>
        <v>55.078125</v>
      </c>
      <c r="V2840">
        <f>(Data[[#This Row],[mean_b]]/256)*100</f>
        <v>75</v>
      </c>
      <c r="W2840">
        <v>0.68899999999999995</v>
      </c>
      <c r="X2840" t="s">
        <v>51</v>
      </c>
      <c r="Y2840" t="s">
        <v>40</v>
      </c>
      <c r="Z2840">
        <v>2432</v>
      </c>
      <c r="AA2840">
        <v>4.46</v>
      </c>
      <c r="AB2840">
        <v>12.5</v>
      </c>
      <c r="AC2840">
        <v>38.6</v>
      </c>
      <c r="AD2840">
        <v>350523</v>
      </c>
      <c r="AE2840">
        <v>85.5</v>
      </c>
      <c r="AF2840">
        <v>33.5</v>
      </c>
      <c r="AG2840" t="s">
        <v>64</v>
      </c>
      <c r="AH2840" t="s">
        <v>47</v>
      </c>
      <c r="AI2840" t="s">
        <v>52</v>
      </c>
      <c r="AJ2840">
        <v>40</v>
      </c>
      <c r="AK2840">
        <v>256</v>
      </c>
      <c r="AL2840">
        <v>2.5399999999999999E-2</v>
      </c>
      <c r="AM2840">
        <v>0.90039999999999998</v>
      </c>
      <c r="AN2840">
        <v>0.93049999999999999</v>
      </c>
      <c r="AO2840">
        <f>Data[[#This Row],[labeller_confidence_score]]-Data[[#This Row],[cytodiffusion_classification_confidence]]</f>
        <v>3.0100000000000016E-2</v>
      </c>
    </row>
    <row r="2841" spans="1:41" x14ac:dyDescent="0.3">
      <c r="A2841" t="s">
        <v>2914</v>
      </c>
      <c r="B2841" t="s">
        <v>133</v>
      </c>
      <c r="C2841">
        <v>1</v>
      </c>
      <c r="D2841" t="s">
        <v>104</v>
      </c>
      <c r="E2841">
        <v>8.32</v>
      </c>
      <c r="F2841">
        <v>0</v>
      </c>
      <c r="G2841">
        <v>0</v>
      </c>
      <c r="H2841">
        <v>1</v>
      </c>
      <c r="I2841">
        <f>Data[[#This Row],[nucleus_area_pct]]/Data[[#This Row],[cytoplasm_ratio]]</f>
        <v>0</v>
      </c>
      <c r="J2841">
        <v>0.443</v>
      </c>
      <c r="K2841">
        <v>0.84099999999999997</v>
      </c>
      <c r="L2841">
        <v>0.59</v>
      </c>
      <c r="M2841">
        <v>1</v>
      </c>
      <c r="N2841">
        <v>0.94899999999999995</v>
      </c>
      <c r="O2841">
        <v>153</v>
      </c>
      <c r="P2841">
        <v>54</v>
      </c>
      <c r="Q2841">
        <v>218</v>
      </c>
      <c r="R2841">
        <v>126</v>
      </c>
      <c r="S2841">
        <v>103</v>
      </c>
      <c r="T2841">
        <f>(Data[[#This Row],[mean_r]]/256)*100</f>
        <v>85.15625</v>
      </c>
      <c r="U2841">
        <f>(Data[[#This Row],[mean_g]]/256)*100</f>
        <v>49.21875</v>
      </c>
      <c r="V2841">
        <f>(Data[[#This Row],[mean_b]]/256)*100</f>
        <v>40.234375</v>
      </c>
      <c r="W2841">
        <v>0.44600000000000001</v>
      </c>
      <c r="X2841" t="s">
        <v>51</v>
      </c>
      <c r="Y2841" t="s">
        <v>45</v>
      </c>
      <c r="Z2841">
        <v>8310</v>
      </c>
      <c r="AA2841">
        <v>5.57</v>
      </c>
      <c r="AB2841">
        <v>13.3</v>
      </c>
      <c r="AC2841">
        <v>39.1</v>
      </c>
      <c r="AD2841">
        <v>297508</v>
      </c>
      <c r="AE2841">
        <v>115.7</v>
      </c>
      <c r="AF2841">
        <v>34.1</v>
      </c>
      <c r="AG2841" t="s">
        <v>64</v>
      </c>
      <c r="AH2841" t="s">
        <v>42</v>
      </c>
      <c r="AI2841" t="s">
        <v>56</v>
      </c>
      <c r="AJ2841">
        <v>100</v>
      </c>
      <c r="AK2841">
        <v>256</v>
      </c>
      <c r="AL2841">
        <v>0.92359999999999998</v>
      </c>
      <c r="AM2841">
        <v>0.57640000000000002</v>
      </c>
      <c r="AN2841">
        <v>0.76419999999999999</v>
      </c>
      <c r="AO2841">
        <f>Data[[#This Row],[labeller_confidence_score]]-Data[[#This Row],[cytodiffusion_classification_confidence]]</f>
        <v>0.18779999999999997</v>
      </c>
    </row>
    <row r="2842" spans="1:41" x14ac:dyDescent="0.3">
      <c r="A2842" t="s">
        <v>2915</v>
      </c>
      <c r="B2842" t="s">
        <v>66</v>
      </c>
      <c r="C2842">
        <v>1</v>
      </c>
      <c r="D2842" t="s">
        <v>67</v>
      </c>
      <c r="E2842">
        <v>11.35</v>
      </c>
      <c r="F2842">
        <v>86.1</v>
      </c>
      <c r="G2842">
        <v>0.72</v>
      </c>
      <c r="H2842">
        <v>0.217</v>
      </c>
      <c r="I2842">
        <f>Data[[#This Row],[nucleus_area_pct]]/Data[[#This Row],[cytoplasm_ratio]]</f>
        <v>396.77419354838707</v>
      </c>
      <c r="J2842">
        <v>0.32300000000000001</v>
      </c>
      <c r="K2842">
        <v>0.57499999999999996</v>
      </c>
      <c r="L2842">
        <v>0.93</v>
      </c>
      <c r="M2842">
        <v>1</v>
      </c>
      <c r="N2842">
        <v>0.61</v>
      </c>
      <c r="O2842">
        <v>330</v>
      </c>
      <c r="P2842">
        <v>62</v>
      </c>
      <c r="Q2842">
        <v>148</v>
      </c>
      <c r="R2842">
        <v>156</v>
      </c>
      <c r="S2842">
        <v>193</v>
      </c>
      <c r="T2842">
        <f>(Data[[#This Row],[mean_r]]/256)*100</f>
        <v>57.8125</v>
      </c>
      <c r="U2842">
        <f>(Data[[#This Row],[mean_g]]/256)*100</f>
        <v>60.9375</v>
      </c>
      <c r="V2842">
        <f>(Data[[#This Row],[mean_b]]/256)*100</f>
        <v>75.390625</v>
      </c>
      <c r="W2842">
        <v>0.95699999999999996</v>
      </c>
      <c r="X2842" t="s">
        <v>51</v>
      </c>
      <c r="Y2842" t="s">
        <v>40</v>
      </c>
      <c r="Z2842">
        <v>13055</v>
      </c>
      <c r="AA2842">
        <v>4.55</v>
      </c>
      <c r="AB2842">
        <v>15.8</v>
      </c>
      <c r="AC2842">
        <v>34.4</v>
      </c>
      <c r="AD2842">
        <v>184901</v>
      </c>
      <c r="AE2842">
        <v>86.5</v>
      </c>
      <c r="AF2842">
        <v>36.200000000000003</v>
      </c>
      <c r="AG2842" t="s">
        <v>64</v>
      </c>
      <c r="AH2842" t="s">
        <v>42</v>
      </c>
      <c r="AI2842" t="s">
        <v>56</v>
      </c>
      <c r="AJ2842">
        <v>40</v>
      </c>
      <c r="AK2842">
        <v>360</v>
      </c>
      <c r="AL2842">
        <v>0.83509999999999995</v>
      </c>
      <c r="AM2842">
        <v>0.65449999999999997</v>
      </c>
      <c r="AN2842">
        <v>0.82</v>
      </c>
      <c r="AO2842">
        <f>Data[[#This Row],[labeller_confidence_score]]-Data[[#This Row],[cytodiffusion_classification_confidence]]</f>
        <v>0.16549999999999998</v>
      </c>
    </row>
    <row r="2843" spans="1:41" x14ac:dyDescent="0.3">
      <c r="A2843" t="s">
        <v>2916</v>
      </c>
      <c r="B2843" t="s">
        <v>60</v>
      </c>
      <c r="C2843">
        <v>0</v>
      </c>
      <c r="D2843" t="s">
        <v>50</v>
      </c>
      <c r="E2843">
        <v>15.92</v>
      </c>
      <c r="F2843">
        <v>66.900000000000006</v>
      </c>
      <c r="G2843">
        <v>0.55000000000000004</v>
      </c>
      <c r="H2843">
        <v>0.251</v>
      </c>
      <c r="I2843">
        <f>Data[[#This Row],[nucleus_area_pct]]/Data[[#This Row],[cytoplasm_ratio]]</f>
        <v>266.53386454183271</v>
      </c>
      <c r="J2843">
        <v>0.7</v>
      </c>
      <c r="K2843">
        <v>0.36699999999999999</v>
      </c>
      <c r="L2843">
        <v>2.52</v>
      </c>
      <c r="M2843">
        <v>1.3</v>
      </c>
      <c r="N2843">
        <v>0.81399999999999995</v>
      </c>
      <c r="O2843">
        <v>463</v>
      </c>
      <c r="P2843">
        <v>90</v>
      </c>
      <c r="Q2843">
        <v>217</v>
      </c>
      <c r="R2843">
        <v>181</v>
      </c>
      <c r="S2843">
        <v>184</v>
      </c>
      <c r="T2843">
        <f>(Data[[#This Row],[mean_r]]/256)*100</f>
        <v>84.765625</v>
      </c>
      <c r="U2843">
        <f>(Data[[#This Row],[mean_g]]/256)*100</f>
        <v>70.703125</v>
      </c>
      <c r="V2843">
        <f>(Data[[#This Row],[mean_b]]/256)*100</f>
        <v>71.875</v>
      </c>
      <c r="W2843">
        <v>0.55000000000000004</v>
      </c>
      <c r="X2843" t="s">
        <v>51</v>
      </c>
      <c r="Y2843" t="s">
        <v>40</v>
      </c>
      <c r="Z2843">
        <v>6325</v>
      </c>
      <c r="AA2843">
        <v>4.47</v>
      </c>
      <c r="AB2843">
        <v>14.5</v>
      </c>
      <c r="AC2843">
        <v>46.7</v>
      </c>
      <c r="AD2843">
        <v>229104</v>
      </c>
      <c r="AE2843">
        <v>80.5</v>
      </c>
      <c r="AF2843">
        <v>31</v>
      </c>
      <c r="AG2843" t="s">
        <v>46</v>
      </c>
      <c r="AH2843" t="s">
        <v>47</v>
      </c>
      <c r="AI2843" t="s">
        <v>56</v>
      </c>
      <c r="AJ2843">
        <v>100</v>
      </c>
      <c r="AK2843">
        <v>224</v>
      </c>
      <c r="AL2843">
        <v>3.9199999999999999E-2</v>
      </c>
      <c r="AM2843">
        <v>0.8669</v>
      </c>
      <c r="AN2843">
        <v>0.99319999999999997</v>
      </c>
      <c r="AO2843">
        <f>Data[[#This Row],[labeller_confidence_score]]-Data[[#This Row],[cytodiffusion_classification_confidence]]</f>
        <v>0.12629999999999997</v>
      </c>
    </row>
    <row r="2844" spans="1:41" x14ac:dyDescent="0.3">
      <c r="A2844" t="s">
        <v>2917</v>
      </c>
      <c r="B2844" t="s">
        <v>54</v>
      </c>
      <c r="C2844">
        <v>0</v>
      </c>
      <c r="D2844" t="s">
        <v>54</v>
      </c>
      <c r="E2844">
        <v>7.54</v>
      </c>
      <c r="F2844">
        <v>0</v>
      </c>
      <c r="G2844">
        <v>0</v>
      </c>
      <c r="H2844">
        <v>1</v>
      </c>
      <c r="I2844">
        <f>Data[[#This Row],[nucleus_area_pct]]/Data[[#This Row],[cytoplasm_ratio]]</f>
        <v>0</v>
      </c>
      <c r="J2844">
        <v>0.94699999999999995</v>
      </c>
      <c r="K2844">
        <v>0.17699999999999999</v>
      </c>
      <c r="L2844">
        <v>0.52</v>
      </c>
      <c r="M2844">
        <v>1</v>
      </c>
      <c r="N2844">
        <v>0.93200000000000005</v>
      </c>
      <c r="O2844">
        <v>176</v>
      </c>
      <c r="P2844">
        <v>41</v>
      </c>
      <c r="Q2844">
        <v>236</v>
      </c>
      <c r="R2844">
        <v>115</v>
      </c>
      <c r="S2844">
        <v>123</v>
      </c>
      <c r="T2844">
        <f>(Data[[#This Row],[mean_r]]/256)*100</f>
        <v>92.1875</v>
      </c>
      <c r="U2844">
        <f>(Data[[#This Row],[mean_g]]/256)*100</f>
        <v>44.921875</v>
      </c>
      <c r="V2844">
        <f>(Data[[#This Row],[mean_b]]/256)*100</f>
        <v>48.046875</v>
      </c>
      <c r="W2844">
        <v>0.44900000000000001</v>
      </c>
      <c r="X2844" t="s">
        <v>51</v>
      </c>
      <c r="Y2844" t="s">
        <v>45</v>
      </c>
      <c r="Z2844">
        <v>3792</v>
      </c>
      <c r="AA2844">
        <v>4.8899999999999997</v>
      </c>
      <c r="AB2844">
        <v>11.9</v>
      </c>
      <c r="AC2844">
        <v>28.6</v>
      </c>
      <c r="AD2844">
        <v>194831</v>
      </c>
      <c r="AE2844">
        <v>106.5</v>
      </c>
      <c r="AF2844">
        <v>34.4</v>
      </c>
      <c r="AG2844" t="s">
        <v>46</v>
      </c>
      <c r="AH2844" t="s">
        <v>42</v>
      </c>
      <c r="AI2844" t="s">
        <v>56</v>
      </c>
      <c r="AJ2844">
        <v>60</v>
      </c>
      <c r="AK2844">
        <v>512</v>
      </c>
      <c r="AL2844">
        <v>2.5100000000000001E-2</v>
      </c>
      <c r="AM2844">
        <v>0.92710000000000004</v>
      </c>
      <c r="AN2844">
        <v>0.87219999999999998</v>
      </c>
      <c r="AO2844">
        <f>Data[[#This Row],[labeller_confidence_score]]-Data[[#This Row],[cytodiffusion_classification_confidence]]</f>
        <v>-5.490000000000006E-2</v>
      </c>
    </row>
    <row r="2845" spans="1:41" x14ac:dyDescent="0.3">
      <c r="A2845" t="s">
        <v>2918</v>
      </c>
      <c r="B2845" t="s">
        <v>62</v>
      </c>
      <c r="C2845">
        <v>0</v>
      </c>
      <c r="D2845" t="s">
        <v>50</v>
      </c>
      <c r="E2845">
        <v>9.4</v>
      </c>
      <c r="F2845">
        <v>77</v>
      </c>
      <c r="G2845">
        <v>0.86899999999999999</v>
      </c>
      <c r="H2845">
        <v>0.19</v>
      </c>
      <c r="I2845">
        <f>Data[[#This Row],[nucleus_area_pct]]/Data[[#This Row],[cytoplasm_ratio]]</f>
        <v>405.26315789473682</v>
      </c>
      <c r="J2845">
        <v>0.90500000000000003</v>
      </c>
      <c r="K2845">
        <v>0.34</v>
      </c>
      <c r="L2845">
        <v>1.27</v>
      </c>
      <c r="M2845">
        <v>1</v>
      </c>
      <c r="N2845">
        <v>0.88900000000000001</v>
      </c>
      <c r="O2845">
        <v>276</v>
      </c>
      <c r="P2845">
        <v>50</v>
      </c>
      <c r="Q2845">
        <v>206</v>
      </c>
      <c r="R2845">
        <v>129</v>
      </c>
      <c r="S2845">
        <v>206</v>
      </c>
      <c r="T2845">
        <f>(Data[[#This Row],[mean_r]]/256)*100</f>
        <v>80.46875</v>
      </c>
      <c r="U2845">
        <f>(Data[[#This Row],[mean_g]]/256)*100</f>
        <v>50.390625</v>
      </c>
      <c r="V2845">
        <f>(Data[[#This Row],[mean_b]]/256)*100</f>
        <v>80.46875</v>
      </c>
      <c r="W2845">
        <v>0.76400000000000001</v>
      </c>
      <c r="X2845" t="s">
        <v>51</v>
      </c>
      <c r="Y2845" t="s">
        <v>40</v>
      </c>
      <c r="Z2845">
        <v>7245</v>
      </c>
      <c r="AA2845">
        <v>4.03</v>
      </c>
      <c r="AB2845">
        <v>11.6</v>
      </c>
      <c r="AC2845">
        <v>38.5</v>
      </c>
      <c r="AD2845">
        <v>258150</v>
      </c>
      <c r="AE2845">
        <v>81.3</v>
      </c>
      <c r="AF2845">
        <v>38</v>
      </c>
      <c r="AG2845" t="s">
        <v>46</v>
      </c>
      <c r="AH2845" t="s">
        <v>42</v>
      </c>
      <c r="AI2845" t="s">
        <v>52</v>
      </c>
      <c r="AJ2845">
        <v>100</v>
      </c>
      <c r="AK2845">
        <v>512</v>
      </c>
      <c r="AL2845">
        <v>0.19270000000000001</v>
      </c>
      <c r="AM2845">
        <v>1</v>
      </c>
      <c r="AN2845">
        <v>0.93400000000000005</v>
      </c>
      <c r="AO2845">
        <f>Data[[#This Row],[labeller_confidence_score]]-Data[[#This Row],[cytodiffusion_classification_confidence]]</f>
        <v>-6.5999999999999948E-2</v>
      </c>
    </row>
    <row r="2846" spans="1:41" x14ac:dyDescent="0.3">
      <c r="A2846" t="s">
        <v>2919</v>
      </c>
      <c r="B2846" t="s">
        <v>60</v>
      </c>
      <c r="C2846">
        <v>0</v>
      </c>
      <c r="D2846" t="s">
        <v>50</v>
      </c>
      <c r="E2846">
        <v>17.32</v>
      </c>
      <c r="F2846">
        <v>52.4</v>
      </c>
      <c r="G2846">
        <v>0.58199999999999996</v>
      </c>
      <c r="H2846">
        <v>0.28799999999999998</v>
      </c>
      <c r="I2846">
        <f>Data[[#This Row],[nucleus_area_pct]]/Data[[#This Row],[cytoplasm_ratio]]</f>
        <v>181.94444444444446</v>
      </c>
      <c r="J2846">
        <v>0.60699999999999998</v>
      </c>
      <c r="K2846">
        <v>0.749</v>
      </c>
      <c r="L2846">
        <v>2.02</v>
      </c>
      <c r="M2846">
        <v>1.1000000000000001</v>
      </c>
      <c r="N2846">
        <v>0.67100000000000004</v>
      </c>
      <c r="O2846">
        <v>610</v>
      </c>
      <c r="P2846">
        <v>99</v>
      </c>
      <c r="Q2846">
        <v>200</v>
      </c>
      <c r="R2846">
        <v>131</v>
      </c>
      <c r="S2846">
        <v>202</v>
      </c>
      <c r="T2846">
        <f>(Data[[#This Row],[mean_r]]/256)*100</f>
        <v>78.125</v>
      </c>
      <c r="U2846">
        <f>(Data[[#This Row],[mean_g]]/256)*100</f>
        <v>51.171875</v>
      </c>
      <c r="V2846">
        <f>(Data[[#This Row],[mean_b]]/256)*100</f>
        <v>78.90625</v>
      </c>
      <c r="W2846">
        <v>0.56000000000000005</v>
      </c>
      <c r="X2846" t="s">
        <v>63</v>
      </c>
      <c r="Y2846" t="s">
        <v>45</v>
      </c>
      <c r="Z2846">
        <v>6221</v>
      </c>
      <c r="AA2846">
        <v>4.42</v>
      </c>
      <c r="AB2846">
        <v>11.9</v>
      </c>
      <c r="AC2846">
        <v>38</v>
      </c>
      <c r="AD2846">
        <v>376452</v>
      </c>
      <c r="AE2846">
        <v>69.3</v>
      </c>
      <c r="AF2846">
        <v>34.799999999999997</v>
      </c>
      <c r="AG2846" t="s">
        <v>41</v>
      </c>
      <c r="AH2846" t="s">
        <v>47</v>
      </c>
      <c r="AI2846" t="s">
        <v>56</v>
      </c>
      <c r="AJ2846">
        <v>40</v>
      </c>
      <c r="AK2846">
        <v>256</v>
      </c>
      <c r="AL2846">
        <v>0.15559999999999999</v>
      </c>
      <c r="AM2846">
        <v>1</v>
      </c>
      <c r="AN2846">
        <v>0.82989999999999997</v>
      </c>
      <c r="AO2846">
        <f>Data[[#This Row],[labeller_confidence_score]]-Data[[#This Row],[cytodiffusion_classification_confidence]]</f>
        <v>-0.17010000000000003</v>
      </c>
    </row>
    <row r="2847" spans="1:41" x14ac:dyDescent="0.3">
      <c r="A2847" t="s">
        <v>2920</v>
      </c>
      <c r="B2847" t="s">
        <v>54</v>
      </c>
      <c r="C2847">
        <v>0</v>
      </c>
      <c r="D2847" t="s">
        <v>54</v>
      </c>
      <c r="E2847">
        <v>7.16</v>
      </c>
      <c r="F2847">
        <v>0</v>
      </c>
      <c r="G2847">
        <v>0</v>
      </c>
      <c r="H2847">
        <v>1</v>
      </c>
      <c r="I2847">
        <f>Data[[#This Row],[nucleus_area_pct]]/Data[[#This Row],[cytoplasm_ratio]]</f>
        <v>0</v>
      </c>
      <c r="J2847">
        <v>0.93799999999999994</v>
      </c>
      <c r="K2847">
        <v>0.20399999999999999</v>
      </c>
      <c r="L2847">
        <v>0.36</v>
      </c>
      <c r="M2847">
        <v>1</v>
      </c>
      <c r="N2847">
        <v>0.96599999999999997</v>
      </c>
      <c r="O2847">
        <v>174</v>
      </c>
      <c r="P2847">
        <v>51</v>
      </c>
      <c r="Q2847">
        <v>218</v>
      </c>
      <c r="R2847">
        <v>139</v>
      </c>
      <c r="S2847">
        <v>114</v>
      </c>
      <c r="T2847">
        <f>(Data[[#This Row],[mean_r]]/256)*100</f>
        <v>85.15625</v>
      </c>
      <c r="U2847">
        <f>(Data[[#This Row],[mean_g]]/256)*100</f>
        <v>54.296875</v>
      </c>
      <c r="V2847">
        <f>(Data[[#This Row],[mean_b]]/256)*100</f>
        <v>44.53125</v>
      </c>
      <c r="W2847">
        <v>0.42099999999999999</v>
      </c>
      <c r="X2847" t="s">
        <v>51</v>
      </c>
      <c r="Y2847" t="s">
        <v>45</v>
      </c>
      <c r="Z2847">
        <v>5820</v>
      </c>
      <c r="AA2847">
        <v>2.73</v>
      </c>
      <c r="AB2847">
        <v>13.1</v>
      </c>
      <c r="AC2847">
        <v>44.4</v>
      </c>
      <c r="AD2847">
        <v>210556</v>
      </c>
      <c r="AE2847">
        <v>102.2</v>
      </c>
      <c r="AF2847">
        <v>32.9</v>
      </c>
      <c r="AG2847" t="s">
        <v>41</v>
      </c>
      <c r="AH2847" t="s">
        <v>68</v>
      </c>
      <c r="AI2847" t="s">
        <v>52</v>
      </c>
      <c r="AJ2847">
        <v>100</v>
      </c>
      <c r="AK2847">
        <v>256</v>
      </c>
      <c r="AL2847">
        <v>4.3799999999999999E-2</v>
      </c>
      <c r="AM2847">
        <v>0.93810000000000004</v>
      </c>
      <c r="AN2847">
        <v>0.9012</v>
      </c>
      <c r="AO2847">
        <f>Data[[#This Row],[labeller_confidence_score]]-Data[[#This Row],[cytodiffusion_classification_confidence]]</f>
        <v>-3.6900000000000044E-2</v>
      </c>
    </row>
    <row r="2848" spans="1:41" x14ac:dyDescent="0.3">
      <c r="A2848" t="s">
        <v>2921</v>
      </c>
      <c r="B2848" t="s">
        <v>62</v>
      </c>
      <c r="C2848">
        <v>0</v>
      </c>
      <c r="D2848" t="s">
        <v>50</v>
      </c>
      <c r="E2848">
        <v>9.0500000000000007</v>
      </c>
      <c r="F2848">
        <v>84.9</v>
      </c>
      <c r="G2848">
        <v>0.77900000000000003</v>
      </c>
      <c r="H2848">
        <v>0.27600000000000002</v>
      </c>
      <c r="I2848">
        <f>Data[[#This Row],[nucleus_area_pct]]/Data[[#This Row],[cytoplasm_ratio]]</f>
        <v>307.60869565217394</v>
      </c>
      <c r="J2848">
        <v>0.79100000000000004</v>
      </c>
      <c r="K2848">
        <v>0.19700000000000001</v>
      </c>
      <c r="L2848">
        <v>0.52</v>
      </c>
      <c r="M2848">
        <v>1</v>
      </c>
      <c r="N2848">
        <v>0.90100000000000002</v>
      </c>
      <c r="O2848">
        <v>272</v>
      </c>
      <c r="P2848">
        <v>63</v>
      </c>
      <c r="Q2848">
        <v>196</v>
      </c>
      <c r="R2848">
        <v>188</v>
      </c>
      <c r="S2848">
        <v>204</v>
      </c>
      <c r="T2848">
        <f>(Data[[#This Row],[mean_r]]/256)*100</f>
        <v>76.5625</v>
      </c>
      <c r="U2848">
        <f>(Data[[#This Row],[mean_g]]/256)*100</f>
        <v>73.4375</v>
      </c>
      <c r="V2848">
        <f>(Data[[#This Row],[mean_b]]/256)*100</f>
        <v>79.6875</v>
      </c>
      <c r="W2848">
        <v>0.72199999999999998</v>
      </c>
      <c r="X2848" t="s">
        <v>51</v>
      </c>
      <c r="Y2848" t="s">
        <v>45</v>
      </c>
      <c r="Z2848">
        <v>5313</v>
      </c>
      <c r="AA2848">
        <v>5.6</v>
      </c>
      <c r="AB2848">
        <v>12.9</v>
      </c>
      <c r="AC2848">
        <v>32.700000000000003</v>
      </c>
      <c r="AD2848">
        <v>206208</v>
      </c>
      <c r="AE2848">
        <v>61.7</v>
      </c>
      <c r="AF2848">
        <v>30.8</v>
      </c>
      <c r="AG2848" t="s">
        <v>46</v>
      </c>
      <c r="AH2848" t="s">
        <v>68</v>
      </c>
      <c r="AI2848" t="s">
        <v>52</v>
      </c>
      <c r="AJ2848">
        <v>100</v>
      </c>
      <c r="AK2848">
        <v>256</v>
      </c>
      <c r="AL2848">
        <v>3.1399999999999997E-2</v>
      </c>
      <c r="AM2848">
        <v>0.86050000000000004</v>
      </c>
      <c r="AN2848">
        <v>0.88590000000000002</v>
      </c>
      <c r="AO2848">
        <f>Data[[#This Row],[labeller_confidence_score]]-Data[[#This Row],[cytodiffusion_classification_confidence]]</f>
        <v>2.5399999999999978E-2</v>
      </c>
    </row>
    <row r="2849" spans="1:41" x14ac:dyDescent="0.3">
      <c r="A2849" t="s">
        <v>2922</v>
      </c>
      <c r="B2849" t="s">
        <v>54</v>
      </c>
      <c r="C2849">
        <v>0</v>
      </c>
      <c r="D2849" t="s">
        <v>54</v>
      </c>
      <c r="E2849">
        <v>7.92</v>
      </c>
      <c r="F2849">
        <v>0</v>
      </c>
      <c r="G2849">
        <v>0</v>
      </c>
      <c r="H2849">
        <v>1</v>
      </c>
      <c r="I2849">
        <f>Data[[#This Row],[nucleus_area_pct]]/Data[[#This Row],[cytoplasm_ratio]]</f>
        <v>0</v>
      </c>
      <c r="J2849">
        <v>0.96099999999999997</v>
      </c>
      <c r="K2849">
        <v>0.111</v>
      </c>
      <c r="L2849">
        <v>0.24</v>
      </c>
      <c r="M2849">
        <v>1</v>
      </c>
      <c r="N2849">
        <v>0.93899999999999995</v>
      </c>
      <c r="O2849">
        <v>200</v>
      </c>
      <c r="P2849">
        <v>43</v>
      </c>
      <c r="Q2849">
        <v>226</v>
      </c>
      <c r="R2849">
        <v>129</v>
      </c>
      <c r="S2849">
        <v>135</v>
      </c>
      <c r="T2849">
        <f>(Data[[#This Row],[mean_r]]/256)*100</f>
        <v>88.28125</v>
      </c>
      <c r="U2849">
        <f>(Data[[#This Row],[mean_g]]/256)*100</f>
        <v>50.390625</v>
      </c>
      <c r="V2849">
        <f>(Data[[#This Row],[mean_b]]/256)*100</f>
        <v>52.734375</v>
      </c>
      <c r="W2849">
        <v>0.52300000000000002</v>
      </c>
      <c r="X2849" t="s">
        <v>51</v>
      </c>
      <c r="Y2849" t="s">
        <v>45</v>
      </c>
      <c r="Z2849">
        <v>8976</v>
      </c>
      <c r="AA2849">
        <v>5.28</v>
      </c>
      <c r="AB2849">
        <v>12.1</v>
      </c>
      <c r="AC2849">
        <v>42.6</v>
      </c>
      <c r="AD2849">
        <v>270123</v>
      </c>
      <c r="AE2849">
        <v>94.5</v>
      </c>
      <c r="AF2849">
        <v>35.4</v>
      </c>
      <c r="AG2849" t="s">
        <v>64</v>
      </c>
      <c r="AH2849" t="s">
        <v>47</v>
      </c>
      <c r="AI2849" t="s">
        <v>52</v>
      </c>
      <c r="AJ2849">
        <v>40</v>
      </c>
      <c r="AK2849">
        <v>256</v>
      </c>
      <c r="AL2849">
        <v>8.5300000000000001E-2</v>
      </c>
      <c r="AM2849">
        <v>0.82399999999999995</v>
      </c>
      <c r="AN2849">
        <v>0.84309999999999996</v>
      </c>
      <c r="AO2849">
        <f>Data[[#This Row],[labeller_confidence_score]]-Data[[#This Row],[cytodiffusion_classification_confidence]]</f>
        <v>1.9100000000000006E-2</v>
      </c>
    </row>
    <row r="2850" spans="1:41" x14ac:dyDescent="0.3">
      <c r="A2850" t="s">
        <v>2923</v>
      </c>
      <c r="B2850" t="s">
        <v>49</v>
      </c>
      <c r="C2850">
        <v>0</v>
      </c>
      <c r="D2850" t="s">
        <v>50</v>
      </c>
      <c r="E2850">
        <v>14.25</v>
      </c>
      <c r="F2850">
        <v>56.8</v>
      </c>
      <c r="G2850">
        <v>0.59399999999999997</v>
      </c>
      <c r="H2850">
        <v>0.46</v>
      </c>
      <c r="I2850">
        <f>Data[[#This Row],[nucleus_area_pct]]/Data[[#This Row],[cytoplasm_ratio]]</f>
        <v>123.4782608695652</v>
      </c>
      <c r="J2850">
        <v>0.79600000000000004</v>
      </c>
      <c r="K2850">
        <v>0.49199999999999999</v>
      </c>
      <c r="L2850">
        <v>3.07</v>
      </c>
      <c r="M2850">
        <v>2.6</v>
      </c>
      <c r="N2850">
        <v>0.86299999999999999</v>
      </c>
      <c r="O2850">
        <v>444</v>
      </c>
      <c r="P2850">
        <v>72</v>
      </c>
      <c r="Q2850">
        <v>217</v>
      </c>
      <c r="R2850">
        <v>154</v>
      </c>
      <c r="S2850">
        <v>185</v>
      </c>
      <c r="T2850">
        <f>(Data[[#This Row],[mean_r]]/256)*100</f>
        <v>84.765625</v>
      </c>
      <c r="U2850">
        <f>(Data[[#This Row],[mean_g]]/256)*100</f>
        <v>60.15625</v>
      </c>
      <c r="V2850">
        <f>(Data[[#This Row],[mean_b]]/256)*100</f>
        <v>72.265625</v>
      </c>
      <c r="W2850">
        <v>0.64100000000000001</v>
      </c>
      <c r="X2850" t="s">
        <v>51</v>
      </c>
      <c r="Y2850" t="s">
        <v>40</v>
      </c>
      <c r="Z2850">
        <v>5521</v>
      </c>
      <c r="AA2850">
        <v>5.4</v>
      </c>
      <c r="AB2850">
        <v>12.5</v>
      </c>
      <c r="AC2850">
        <v>41.8</v>
      </c>
      <c r="AD2850">
        <v>233211</v>
      </c>
      <c r="AE2850">
        <v>62</v>
      </c>
      <c r="AF2850">
        <v>34.5</v>
      </c>
      <c r="AG2850" t="s">
        <v>64</v>
      </c>
      <c r="AH2850" t="s">
        <v>42</v>
      </c>
      <c r="AI2850" t="s">
        <v>56</v>
      </c>
      <c r="AJ2850">
        <v>60</v>
      </c>
      <c r="AK2850">
        <v>512</v>
      </c>
      <c r="AL2850">
        <v>6.7100000000000007E-2</v>
      </c>
      <c r="AM2850">
        <v>0.90480000000000005</v>
      </c>
      <c r="AN2850">
        <v>0.79890000000000005</v>
      </c>
      <c r="AO2850">
        <f>Data[[#This Row],[labeller_confidence_score]]-Data[[#This Row],[cytodiffusion_classification_confidence]]</f>
        <v>-0.10589999999999999</v>
      </c>
    </row>
    <row r="2851" spans="1:41" x14ac:dyDescent="0.3">
      <c r="A2851" t="s">
        <v>2924</v>
      </c>
      <c r="B2851" t="s">
        <v>49</v>
      </c>
      <c r="C2851">
        <v>0</v>
      </c>
      <c r="D2851" t="s">
        <v>50</v>
      </c>
      <c r="E2851">
        <v>12.62</v>
      </c>
      <c r="F2851">
        <v>49.2</v>
      </c>
      <c r="G2851">
        <v>0.68300000000000005</v>
      </c>
      <c r="H2851">
        <v>0.56499999999999995</v>
      </c>
      <c r="I2851">
        <f>Data[[#This Row],[nucleus_area_pct]]/Data[[#This Row],[cytoplasm_ratio]]</f>
        <v>87.079646017699133</v>
      </c>
      <c r="J2851">
        <v>0.78300000000000003</v>
      </c>
      <c r="K2851">
        <v>0.57399999999999995</v>
      </c>
      <c r="L2851">
        <v>3</v>
      </c>
      <c r="M2851">
        <v>3.7</v>
      </c>
      <c r="N2851">
        <v>0.89200000000000002</v>
      </c>
      <c r="O2851">
        <v>397</v>
      </c>
      <c r="P2851">
        <v>60</v>
      </c>
      <c r="Q2851">
        <v>185</v>
      </c>
      <c r="R2851">
        <v>190</v>
      </c>
      <c r="S2851">
        <v>177</v>
      </c>
      <c r="T2851">
        <f>(Data[[#This Row],[mean_r]]/256)*100</f>
        <v>72.265625</v>
      </c>
      <c r="U2851">
        <f>(Data[[#This Row],[mean_g]]/256)*100</f>
        <v>74.21875</v>
      </c>
      <c r="V2851">
        <f>(Data[[#This Row],[mean_b]]/256)*100</f>
        <v>69.140625</v>
      </c>
      <c r="W2851">
        <v>0.63700000000000001</v>
      </c>
      <c r="X2851" t="s">
        <v>51</v>
      </c>
      <c r="Y2851" t="s">
        <v>40</v>
      </c>
      <c r="Z2851">
        <v>4218</v>
      </c>
      <c r="AA2851">
        <v>5.41</v>
      </c>
      <c r="AB2851">
        <v>10.6</v>
      </c>
      <c r="AC2851">
        <v>40</v>
      </c>
      <c r="AD2851">
        <v>198694</v>
      </c>
      <c r="AE2851">
        <v>111</v>
      </c>
      <c r="AF2851">
        <v>31.9</v>
      </c>
      <c r="AG2851" t="s">
        <v>46</v>
      </c>
      <c r="AH2851" t="s">
        <v>68</v>
      </c>
      <c r="AI2851" t="s">
        <v>52</v>
      </c>
      <c r="AJ2851">
        <v>100</v>
      </c>
      <c r="AK2851">
        <v>256</v>
      </c>
      <c r="AL2851">
        <v>0.14269999999999999</v>
      </c>
      <c r="AM2851">
        <v>0.87719999999999998</v>
      </c>
      <c r="AN2851">
        <v>1</v>
      </c>
      <c r="AO2851">
        <f>Data[[#This Row],[labeller_confidence_score]]-Data[[#This Row],[cytodiffusion_classification_confidence]]</f>
        <v>0.12280000000000002</v>
      </c>
    </row>
    <row r="2852" spans="1:41" x14ac:dyDescent="0.3">
      <c r="A2852" t="s">
        <v>2925</v>
      </c>
      <c r="B2852" t="s">
        <v>60</v>
      </c>
      <c r="C2852">
        <v>0</v>
      </c>
      <c r="D2852" t="s">
        <v>50</v>
      </c>
      <c r="E2852">
        <v>16.23</v>
      </c>
      <c r="F2852">
        <v>73</v>
      </c>
      <c r="G2852">
        <v>0.51200000000000001</v>
      </c>
      <c r="H2852">
        <v>0.35399999999999998</v>
      </c>
      <c r="I2852">
        <f>Data[[#This Row],[nucleus_area_pct]]/Data[[#This Row],[cytoplasm_ratio]]</f>
        <v>206.21468926553675</v>
      </c>
      <c r="J2852">
        <v>0.77400000000000002</v>
      </c>
      <c r="K2852">
        <v>0.44800000000000001</v>
      </c>
      <c r="L2852">
        <v>0.72</v>
      </c>
      <c r="M2852">
        <v>1.3</v>
      </c>
      <c r="N2852">
        <v>0.76600000000000001</v>
      </c>
      <c r="O2852">
        <v>536</v>
      </c>
      <c r="P2852">
        <v>89</v>
      </c>
      <c r="Q2852">
        <v>222</v>
      </c>
      <c r="R2852">
        <v>168</v>
      </c>
      <c r="S2852">
        <v>200</v>
      </c>
      <c r="T2852">
        <f>(Data[[#This Row],[mean_r]]/256)*100</f>
        <v>86.71875</v>
      </c>
      <c r="U2852">
        <f>(Data[[#This Row],[mean_g]]/256)*100</f>
        <v>65.625</v>
      </c>
      <c r="V2852">
        <f>(Data[[#This Row],[mean_b]]/256)*100</f>
        <v>78.125</v>
      </c>
      <c r="W2852">
        <v>0.59899999999999998</v>
      </c>
      <c r="X2852" t="s">
        <v>51</v>
      </c>
      <c r="Y2852" t="s">
        <v>45</v>
      </c>
      <c r="Z2852">
        <v>6615</v>
      </c>
      <c r="AA2852">
        <v>5.29</v>
      </c>
      <c r="AB2852">
        <v>15.2</v>
      </c>
      <c r="AC2852">
        <v>45</v>
      </c>
      <c r="AD2852">
        <v>117560</v>
      </c>
      <c r="AE2852">
        <v>88.6</v>
      </c>
      <c r="AF2852">
        <v>32.299999999999997</v>
      </c>
      <c r="AG2852" t="s">
        <v>64</v>
      </c>
      <c r="AH2852" t="s">
        <v>47</v>
      </c>
      <c r="AI2852" t="s">
        <v>52</v>
      </c>
      <c r="AJ2852">
        <v>100</v>
      </c>
      <c r="AK2852">
        <v>256</v>
      </c>
      <c r="AL2852">
        <v>0.1946</v>
      </c>
      <c r="AM2852">
        <v>0.90449999999999997</v>
      </c>
      <c r="AN2852">
        <v>0.92800000000000005</v>
      </c>
      <c r="AO2852">
        <f>Data[[#This Row],[labeller_confidence_score]]-Data[[#This Row],[cytodiffusion_classification_confidence]]</f>
        <v>2.3500000000000076E-2</v>
      </c>
    </row>
    <row r="2853" spans="1:41" x14ac:dyDescent="0.3">
      <c r="A2853" t="s">
        <v>2926</v>
      </c>
      <c r="B2853" t="s">
        <v>49</v>
      </c>
      <c r="C2853">
        <v>0</v>
      </c>
      <c r="D2853" t="s">
        <v>50</v>
      </c>
      <c r="E2853">
        <v>11.26</v>
      </c>
      <c r="F2853">
        <v>66.900000000000006</v>
      </c>
      <c r="G2853">
        <v>0.46</v>
      </c>
      <c r="H2853">
        <v>0.42699999999999999</v>
      </c>
      <c r="I2853">
        <f>Data[[#This Row],[nucleus_area_pct]]/Data[[#This Row],[cytoplasm_ratio]]</f>
        <v>156.6744730679157</v>
      </c>
      <c r="J2853">
        <v>0.73</v>
      </c>
      <c r="K2853">
        <v>0.371</v>
      </c>
      <c r="L2853">
        <v>2.79</v>
      </c>
      <c r="M2853">
        <v>3.4</v>
      </c>
      <c r="N2853">
        <v>0.78400000000000003</v>
      </c>
      <c r="O2853">
        <v>472</v>
      </c>
      <c r="P2853">
        <v>72</v>
      </c>
      <c r="Q2853">
        <v>194</v>
      </c>
      <c r="R2853">
        <v>172</v>
      </c>
      <c r="S2853">
        <v>170</v>
      </c>
      <c r="T2853">
        <f>(Data[[#This Row],[mean_r]]/256)*100</f>
        <v>75.78125</v>
      </c>
      <c r="U2853">
        <f>(Data[[#This Row],[mean_g]]/256)*100</f>
        <v>67.1875</v>
      </c>
      <c r="V2853">
        <f>(Data[[#This Row],[mean_b]]/256)*100</f>
        <v>66.40625</v>
      </c>
      <c r="W2853">
        <v>0.54100000000000004</v>
      </c>
      <c r="X2853" t="s">
        <v>39</v>
      </c>
      <c r="Y2853" t="s">
        <v>45</v>
      </c>
      <c r="Z2853">
        <v>6992</v>
      </c>
      <c r="AA2853">
        <v>5.57</v>
      </c>
      <c r="AB2853">
        <v>13.7</v>
      </c>
      <c r="AC2853">
        <v>27.9</v>
      </c>
      <c r="AD2853">
        <v>125496</v>
      </c>
      <c r="AE2853">
        <v>93.6</v>
      </c>
      <c r="AF2853">
        <v>34</v>
      </c>
      <c r="AG2853" t="s">
        <v>41</v>
      </c>
      <c r="AH2853" t="s">
        <v>47</v>
      </c>
      <c r="AI2853" t="s">
        <v>43</v>
      </c>
      <c r="AJ2853">
        <v>100</v>
      </c>
      <c r="AK2853">
        <v>360</v>
      </c>
      <c r="AL2853">
        <v>4.2700000000000002E-2</v>
      </c>
      <c r="AM2853">
        <v>0.76729999999999998</v>
      </c>
      <c r="AN2853">
        <v>0.99219999999999997</v>
      </c>
      <c r="AO2853">
        <f>Data[[#This Row],[labeller_confidence_score]]-Data[[#This Row],[cytodiffusion_classification_confidence]]</f>
        <v>0.22489999999999999</v>
      </c>
    </row>
    <row r="2854" spans="1:41" x14ac:dyDescent="0.3">
      <c r="A2854" t="s">
        <v>2927</v>
      </c>
      <c r="B2854" t="s">
        <v>81</v>
      </c>
      <c r="C2854">
        <v>1</v>
      </c>
      <c r="D2854" t="s">
        <v>82</v>
      </c>
      <c r="E2854">
        <v>14.93</v>
      </c>
      <c r="F2854">
        <v>82.6</v>
      </c>
      <c r="G2854">
        <v>0.499</v>
      </c>
      <c r="H2854">
        <v>0.05</v>
      </c>
      <c r="I2854">
        <f>Data[[#This Row],[nucleus_area_pct]]/Data[[#This Row],[cytoplasm_ratio]]</f>
        <v>1651.9999999999998</v>
      </c>
      <c r="J2854">
        <v>1</v>
      </c>
      <c r="K2854">
        <v>0.35299999999999998</v>
      </c>
      <c r="L2854">
        <v>1.06</v>
      </c>
      <c r="M2854">
        <v>1</v>
      </c>
      <c r="N2854">
        <v>0.86299999999999999</v>
      </c>
      <c r="O2854">
        <v>450</v>
      </c>
      <c r="P2854">
        <v>90</v>
      </c>
      <c r="Q2854">
        <v>188</v>
      </c>
      <c r="R2854">
        <v>153</v>
      </c>
      <c r="S2854">
        <v>190</v>
      </c>
      <c r="T2854">
        <f>(Data[[#This Row],[mean_r]]/256)*100</f>
        <v>73.4375</v>
      </c>
      <c r="U2854">
        <f>(Data[[#This Row],[mean_g]]/256)*100</f>
        <v>59.765625</v>
      </c>
      <c r="V2854">
        <f>(Data[[#This Row],[mean_b]]/256)*100</f>
        <v>74.21875</v>
      </c>
      <c r="W2854">
        <v>0.66300000000000003</v>
      </c>
      <c r="X2854" t="s">
        <v>39</v>
      </c>
      <c r="Y2854" t="s">
        <v>45</v>
      </c>
      <c r="Z2854">
        <v>7132</v>
      </c>
      <c r="AA2854">
        <v>5.4</v>
      </c>
      <c r="AB2854">
        <v>10.1</v>
      </c>
      <c r="AC2854">
        <v>45.8</v>
      </c>
      <c r="AD2854">
        <v>209306</v>
      </c>
      <c r="AE2854">
        <v>77.2</v>
      </c>
      <c r="AF2854">
        <v>31.8</v>
      </c>
      <c r="AG2854" t="s">
        <v>64</v>
      </c>
      <c r="AH2854" t="s">
        <v>47</v>
      </c>
      <c r="AI2854" t="s">
        <v>56</v>
      </c>
      <c r="AJ2854">
        <v>100</v>
      </c>
      <c r="AK2854">
        <v>512</v>
      </c>
      <c r="AL2854">
        <v>0.85829999999999995</v>
      </c>
      <c r="AM2854">
        <v>0.78320000000000001</v>
      </c>
      <c r="AN2854">
        <v>0.78520000000000001</v>
      </c>
      <c r="AO2854">
        <f>Data[[#This Row],[labeller_confidence_score]]-Data[[#This Row],[cytodiffusion_classification_confidence]]</f>
        <v>2.0000000000000018E-3</v>
      </c>
    </row>
    <row r="2855" spans="1:41" x14ac:dyDescent="0.3">
      <c r="A2855" t="s">
        <v>2928</v>
      </c>
      <c r="B2855" t="s">
        <v>54</v>
      </c>
      <c r="C2855">
        <v>0</v>
      </c>
      <c r="D2855" t="s">
        <v>54</v>
      </c>
      <c r="E2855">
        <v>7.38</v>
      </c>
      <c r="F2855">
        <v>0</v>
      </c>
      <c r="G2855">
        <v>0</v>
      </c>
      <c r="H2855">
        <v>1</v>
      </c>
      <c r="I2855">
        <f>Data[[#This Row],[nucleus_area_pct]]/Data[[#This Row],[cytoplasm_ratio]]</f>
        <v>0</v>
      </c>
      <c r="J2855">
        <v>0.91600000000000004</v>
      </c>
      <c r="K2855">
        <v>0.113</v>
      </c>
      <c r="L2855">
        <v>0.71</v>
      </c>
      <c r="M2855">
        <v>1</v>
      </c>
      <c r="N2855">
        <v>0.97699999999999998</v>
      </c>
      <c r="O2855">
        <v>203</v>
      </c>
      <c r="P2855">
        <v>44</v>
      </c>
      <c r="Q2855">
        <v>224</v>
      </c>
      <c r="R2855">
        <v>111</v>
      </c>
      <c r="S2855">
        <v>112</v>
      </c>
      <c r="T2855">
        <f>(Data[[#This Row],[mean_r]]/256)*100</f>
        <v>87.5</v>
      </c>
      <c r="U2855">
        <f>(Data[[#This Row],[mean_g]]/256)*100</f>
        <v>43.359375</v>
      </c>
      <c r="V2855">
        <f>(Data[[#This Row],[mean_b]]/256)*100</f>
        <v>43.75</v>
      </c>
      <c r="W2855">
        <v>0.48499999999999999</v>
      </c>
      <c r="X2855" t="s">
        <v>51</v>
      </c>
      <c r="Y2855" t="s">
        <v>45</v>
      </c>
      <c r="Z2855">
        <v>7478</v>
      </c>
      <c r="AA2855">
        <v>5.96</v>
      </c>
      <c r="AB2855">
        <v>15.1</v>
      </c>
      <c r="AC2855">
        <v>50.8</v>
      </c>
      <c r="AD2855">
        <v>264317</v>
      </c>
      <c r="AE2855">
        <v>95.7</v>
      </c>
      <c r="AF2855">
        <v>34.299999999999997</v>
      </c>
      <c r="AG2855" t="s">
        <v>64</v>
      </c>
      <c r="AH2855" t="s">
        <v>47</v>
      </c>
      <c r="AI2855" t="s">
        <v>52</v>
      </c>
      <c r="AJ2855">
        <v>40</v>
      </c>
      <c r="AK2855">
        <v>224</v>
      </c>
      <c r="AL2855">
        <v>9.5799999999999996E-2</v>
      </c>
      <c r="AM2855">
        <v>0.95640000000000003</v>
      </c>
      <c r="AN2855">
        <v>0.93020000000000003</v>
      </c>
      <c r="AO2855">
        <f>Data[[#This Row],[labeller_confidence_score]]-Data[[#This Row],[cytodiffusion_classification_confidence]]</f>
        <v>-2.6200000000000001E-2</v>
      </c>
    </row>
    <row r="2856" spans="1:41" x14ac:dyDescent="0.3">
      <c r="A2856" t="s">
        <v>2929</v>
      </c>
      <c r="B2856" t="s">
        <v>49</v>
      </c>
      <c r="C2856">
        <v>0</v>
      </c>
      <c r="D2856" t="s">
        <v>50</v>
      </c>
      <c r="E2856">
        <v>12.69</v>
      </c>
      <c r="F2856">
        <v>51.6</v>
      </c>
      <c r="G2856">
        <v>0.66300000000000003</v>
      </c>
      <c r="H2856">
        <v>0.51</v>
      </c>
      <c r="I2856">
        <f>Data[[#This Row],[nucleus_area_pct]]/Data[[#This Row],[cytoplasm_ratio]]</f>
        <v>101.17647058823529</v>
      </c>
      <c r="J2856">
        <v>0.79800000000000004</v>
      </c>
      <c r="K2856">
        <v>0.36299999999999999</v>
      </c>
      <c r="L2856">
        <v>3.63</v>
      </c>
      <c r="M2856">
        <v>3.7</v>
      </c>
      <c r="N2856">
        <v>0.83199999999999996</v>
      </c>
      <c r="O2856">
        <v>472</v>
      </c>
      <c r="P2856">
        <v>83</v>
      </c>
      <c r="Q2856">
        <v>191</v>
      </c>
      <c r="R2856">
        <v>144</v>
      </c>
      <c r="S2856">
        <v>173</v>
      </c>
      <c r="T2856">
        <f>(Data[[#This Row],[mean_r]]/256)*100</f>
        <v>74.609375</v>
      </c>
      <c r="U2856">
        <f>(Data[[#This Row],[mean_g]]/256)*100</f>
        <v>56.25</v>
      </c>
      <c r="V2856">
        <f>(Data[[#This Row],[mean_b]]/256)*100</f>
        <v>67.578125</v>
      </c>
      <c r="W2856">
        <v>0.54500000000000004</v>
      </c>
      <c r="X2856" t="s">
        <v>51</v>
      </c>
      <c r="Y2856" t="s">
        <v>40</v>
      </c>
      <c r="Z2856">
        <v>6843</v>
      </c>
      <c r="AA2856">
        <v>4.1399999999999997</v>
      </c>
      <c r="AB2856">
        <v>15.3</v>
      </c>
      <c r="AC2856">
        <v>39.700000000000003</v>
      </c>
      <c r="AD2856">
        <v>255065</v>
      </c>
      <c r="AE2856">
        <v>93.8</v>
      </c>
      <c r="AF2856">
        <v>33.700000000000003</v>
      </c>
      <c r="AG2856" t="s">
        <v>41</v>
      </c>
      <c r="AH2856" t="s">
        <v>47</v>
      </c>
      <c r="AI2856" t="s">
        <v>56</v>
      </c>
      <c r="AJ2856">
        <v>100</v>
      </c>
      <c r="AK2856">
        <v>224</v>
      </c>
      <c r="AL2856">
        <v>0.1</v>
      </c>
      <c r="AM2856">
        <v>0.84030000000000005</v>
      </c>
      <c r="AN2856">
        <v>0.82799999999999996</v>
      </c>
      <c r="AO2856">
        <f>Data[[#This Row],[labeller_confidence_score]]-Data[[#This Row],[cytodiffusion_classification_confidence]]</f>
        <v>-1.2300000000000089E-2</v>
      </c>
    </row>
    <row r="2857" spans="1:41" x14ac:dyDescent="0.3">
      <c r="A2857" t="s">
        <v>2930</v>
      </c>
      <c r="B2857" t="s">
        <v>54</v>
      </c>
      <c r="C2857">
        <v>0</v>
      </c>
      <c r="D2857" t="s">
        <v>54</v>
      </c>
      <c r="E2857">
        <v>8.06</v>
      </c>
      <c r="F2857">
        <v>0</v>
      </c>
      <c r="G2857">
        <v>0</v>
      </c>
      <c r="H2857">
        <v>1</v>
      </c>
      <c r="I2857">
        <f>Data[[#This Row],[nucleus_area_pct]]/Data[[#This Row],[cytoplasm_ratio]]</f>
        <v>0</v>
      </c>
      <c r="J2857">
        <v>0.89400000000000002</v>
      </c>
      <c r="K2857">
        <v>0.121</v>
      </c>
      <c r="L2857">
        <v>0.65</v>
      </c>
      <c r="M2857">
        <v>1</v>
      </c>
      <c r="N2857">
        <v>0.96599999999999997</v>
      </c>
      <c r="O2857">
        <v>173</v>
      </c>
      <c r="P2857">
        <v>50</v>
      </c>
      <c r="Q2857">
        <v>229</v>
      </c>
      <c r="R2857">
        <v>125</v>
      </c>
      <c r="S2857">
        <v>133</v>
      </c>
      <c r="T2857">
        <f>(Data[[#This Row],[mean_r]]/256)*100</f>
        <v>89.453125</v>
      </c>
      <c r="U2857">
        <f>(Data[[#This Row],[mean_g]]/256)*100</f>
        <v>48.828125</v>
      </c>
      <c r="V2857">
        <f>(Data[[#This Row],[mean_b]]/256)*100</f>
        <v>51.953125</v>
      </c>
      <c r="W2857">
        <v>0.53400000000000003</v>
      </c>
      <c r="X2857" t="s">
        <v>51</v>
      </c>
      <c r="Y2857" t="s">
        <v>45</v>
      </c>
      <c r="Z2857">
        <v>5488</v>
      </c>
      <c r="AA2857">
        <v>3.95</v>
      </c>
      <c r="AB2857">
        <v>15.8</v>
      </c>
      <c r="AC2857">
        <v>38.5</v>
      </c>
      <c r="AD2857">
        <v>113020</v>
      </c>
      <c r="AE2857">
        <v>67.900000000000006</v>
      </c>
      <c r="AF2857">
        <v>35.299999999999997</v>
      </c>
      <c r="AG2857" t="s">
        <v>46</v>
      </c>
      <c r="AH2857" t="s">
        <v>47</v>
      </c>
      <c r="AI2857" t="s">
        <v>43</v>
      </c>
      <c r="AJ2857">
        <v>40</v>
      </c>
      <c r="AK2857">
        <v>256</v>
      </c>
      <c r="AL2857">
        <v>8.7099999999999997E-2</v>
      </c>
      <c r="AM2857">
        <v>0.88170000000000004</v>
      </c>
      <c r="AN2857">
        <v>0.90229999999999999</v>
      </c>
      <c r="AO2857">
        <f>Data[[#This Row],[labeller_confidence_score]]-Data[[#This Row],[cytodiffusion_classification_confidence]]</f>
        <v>2.0599999999999952E-2</v>
      </c>
    </row>
    <row r="2858" spans="1:41" x14ac:dyDescent="0.3">
      <c r="A2858" t="s">
        <v>2931</v>
      </c>
      <c r="B2858" t="s">
        <v>62</v>
      </c>
      <c r="C2858">
        <v>0</v>
      </c>
      <c r="D2858" t="s">
        <v>50</v>
      </c>
      <c r="E2858">
        <v>9.17</v>
      </c>
      <c r="F2858">
        <v>89.7</v>
      </c>
      <c r="G2858">
        <v>0.85899999999999999</v>
      </c>
      <c r="H2858">
        <v>0.23499999999999999</v>
      </c>
      <c r="I2858">
        <f>Data[[#This Row],[nucleus_area_pct]]/Data[[#This Row],[cytoplasm_ratio]]</f>
        <v>381.7021276595745</v>
      </c>
      <c r="J2858">
        <v>0.89</v>
      </c>
      <c r="K2858">
        <v>0.127</v>
      </c>
      <c r="L2858">
        <v>1.47</v>
      </c>
      <c r="M2858">
        <v>1.1000000000000001</v>
      </c>
      <c r="N2858">
        <v>0.92500000000000004</v>
      </c>
      <c r="O2858">
        <v>278</v>
      </c>
      <c r="P2858">
        <v>61</v>
      </c>
      <c r="Q2858">
        <v>197</v>
      </c>
      <c r="R2858">
        <v>163</v>
      </c>
      <c r="S2858">
        <v>184</v>
      </c>
      <c r="T2858">
        <f>(Data[[#This Row],[mean_r]]/256)*100</f>
        <v>76.953125</v>
      </c>
      <c r="U2858">
        <f>(Data[[#This Row],[mean_g]]/256)*100</f>
        <v>63.671875</v>
      </c>
      <c r="V2858">
        <f>(Data[[#This Row],[mean_b]]/256)*100</f>
        <v>71.875</v>
      </c>
      <c r="W2858">
        <v>0.60499999999999998</v>
      </c>
      <c r="X2858" t="s">
        <v>63</v>
      </c>
      <c r="Y2858" t="s">
        <v>40</v>
      </c>
      <c r="Z2858">
        <v>3997</v>
      </c>
      <c r="AA2858">
        <v>5.19</v>
      </c>
      <c r="AB2858">
        <v>13.2</v>
      </c>
      <c r="AC2858">
        <v>39.4</v>
      </c>
      <c r="AD2858">
        <v>305844</v>
      </c>
      <c r="AE2858">
        <v>94.4</v>
      </c>
      <c r="AF2858">
        <v>34.200000000000003</v>
      </c>
      <c r="AG2858" t="s">
        <v>46</v>
      </c>
      <c r="AH2858" t="s">
        <v>47</v>
      </c>
      <c r="AI2858" t="s">
        <v>52</v>
      </c>
      <c r="AJ2858">
        <v>60</v>
      </c>
      <c r="AK2858">
        <v>256</v>
      </c>
      <c r="AL2858">
        <v>6.2899999999999998E-2</v>
      </c>
      <c r="AM2858">
        <v>0.95640000000000003</v>
      </c>
      <c r="AN2858">
        <v>0.91290000000000004</v>
      </c>
      <c r="AO2858">
        <f>Data[[#This Row],[labeller_confidence_score]]-Data[[#This Row],[cytodiffusion_classification_confidence]]</f>
        <v>-4.3499999999999983E-2</v>
      </c>
    </row>
    <row r="2859" spans="1:41" x14ac:dyDescent="0.3">
      <c r="A2859" t="s">
        <v>2932</v>
      </c>
      <c r="B2859" t="s">
        <v>74</v>
      </c>
      <c r="C2859">
        <v>0</v>
      </c>
      <c r="D2859" t="s">
        <v>75</v>
      </c>
      <c r="E2859">
        <v>1.32</v>
      </c>
      <c r="F2859">
        <v>0</v>
      </c>
      <c r="G2859">
        <v>0</v>
      </c>
      <c r="H2859">
        <v>1</v>
      </c>
      <c r="I2859">
        <f>Data[[#This Row],[nucleus_area_pct]]/Data[[#This Row],[cytoplasm_ratio]]</f>
        <v>0</v>
      </c>
      <c r="J2859">
        <v>0.64800000000000002</v>
      </c>
      <c r="K2859">
        <v>0.42699999999999999</v>
      </c>
      <c r="L2859">
        <v>2.85</v>
      </c>
      <c r="M2859">
        <v>1</v>
      </c>
      <c r="N2859">
        <v>0.81799999999999995</v>
      </c>
      <c r="O2859">
        <v>31</v>
      </c>
      <c r="P2859">
        <v>16</v>
      </c>
      <c r="Q2859">
        <v>198</v>
      </c>
      <c r="R2859">
        <v>160</v>
      </c>
      <c r="S2859">
        <v>180</v>
      </c>
      <c r="T2859">
        <f>(Data[[#This Row],[mean_r]]/256)*100</f>
        <v>77.34375</v>
      </c>
      <c r="U2859">
        <f>(Data[[#This Row],[mean_g]]/256)*100</f>
        <v>62.5</v>
      </c>
      <c r="V2859">
        <f>(Data[[#This Row],[mean_b]]/256)*100</f>
        <v>70.3125</v>
      </c>
      <c r="W2859">
        <v>0.48299999999999998</v>
      </c>
      <c r="X2859" t="s">
        <v>51</v>
      </c>
      <c r="Y2859" t="s">
        <v>45</v>
      </c>
      <c r="Z2859">
        <v>6574</v>
      </c>
      <c r="AA2859">
        <v>5.24</v>
      </c>
      <c r="AB2859">
        <v>13.3</v>
      </c>
      <c r="AC2859">
        <v>38.4</v>
      </c>
      <c r="AD2859">
        <v>193556</v>
      </c>
      <c r="AE2859">
        <v>94</v>
      </c>
      <c r="AF2859">
        <v>34</v>
      </c>
      <c r="AG2859" t="s">
        <v>41</v>
      </c>
      <c r="AH2859" t="s">
        <v>47</v>
      </c>
      <c r="AI2859" t="s">
        <v>52</v>
      </c>
      <c r="AJ2859">
        <v>40</v>
      </c>
      <c r="AK2859">
        <v>360</v>
      </c>
      <c r="AL2859">
        <v>0.11459999999999999</v>
      </c>
      <c r="AM2859">
        <v>0.9274</v>
      </c>
      <c r="AN2859">
        <v>0.9345</v>
      </c>
      <c r="AO2859">
        <f>Data[[#This Row],[labeller_confidence_score]]-Data[[#This Row],[cytodiffusion_classification_confidence]]</f>
        <v>7.0999999999999952E-3</v>
      </c>
    </row>
    <row r="2860" spans="1:41" x14ac:dyDescent="0.3">
      <c r="A2860" t="s">
        <v>2933</v>
      </c>
      <c r="B2860" t="s">
        <v>110</v>
      </c>
      <c r="C2860">
        <v>1</v>
      </c>
      <c r="D2860" t="s">
        <v>104</v>
      </c>
      <c r="E2860">
        <v>6.94</v>
      </c>
      <c r="F2860">
        <v>0</v>
      </c>
      <c r="G2860">
        <v>0</v>
      </c>
      <c r="H2860">
        <v>1</v>
      </c>
      <c r="I2860">
        <f>Data[[#This Row],[nucleus_area_pct]]/Data[[#This Row],[cytoplasm_ratio]]</f>
        <v>0</v>
      </c>
      <c r="J2860">
        <v>0.91300000000000003</v>
      </c>
      <c r="K2860">
        <v>0.2</v>
      </c>
      <c r="L2860">
        <v>0.8</v>
      </c>
      <c r="M2860">
        <v>1</v>
      </c>
      <c r="N2860">
        <v>0.92100000000000004</v>
      </c>
      <c r="O2860">
        <v>201</v>
      </c>
      <c r="P2860">
        <v>45</v>
      </c>
      <c r="Q2860">
        <v>220</v>
      </c>
      <c r="R2860">
        <v>130</v>
      </c>
      <c r="S2860">
        <v>138</v>
      </c>
      <c r="T2860">
        <f>(Data[[#This Row],[mean_r]]/256)*100</f>
        <v>85.9375</v>
      </c>
      <c r="U2860">
        <f>(Data[[#This Row],[mean_g]]/256)*100</f>
        <v>50.78125</v>
      </c>
      <c r="V2860">
        <f>(Data[[#This Row],[mean_b]]/256)*100</f>
        <v>53.90625</v>
      </c>
      <c r="W2860">
        <v>0.51200000000000001</v>
      </c>
      <c r="X2860" t="s">
        <v>51</v>
      </c>
      <c r="Y2860" t="s">
        <v>40</v>
      </c>
      <c r="Z2860">
        <v>6228</v>
      </c>
      <c r="AA2860">
        <v>4.4000000000000004</v>
      </c>
      <c r="AB2860">
        <v>8.9</v>
      </c>
      <c r="AC2860">
        <v>40.200000000000003</v>
      </c>
      <c r="AD2860">
        <v>258944</v>
      </c>
      <c r="AE2860">
        <v>84.9</v>
      </c>
      <c r="AF2860">
        <v>33.299999999999997</v>
      </c>
      <c r="AG2860" t="s">
        <v>64</v>
      </c>
      <c r="AH2860" t="s">
        <v>47</v>
      </c>
      <c r="AI2860" t="s">
        <v>52</v>
      </c>
      <c r="AJ2860">
        <v>100</v>
      </c>
      <c r="AK2860">
        <v>256</v>
      </c>
      <c r="AL2860">
        <v>0.65239999999999998</v>
      </c>
      <c r="AM2860">
        <v>0.89180000000000004</v>
      </c>
      <c r="AN2860">
        <v>0.80369999999999997</v>
      </c>
      <c r="AO2860">
        <f>Data[[#This Row],[labeller_confidence_score]]-Data[[#This Row],[cytodiffusion_classification_confidence]]</f>
        <v>-8.8100000000000067E-2</v>
      </c>
    </row>
    <row r="2861" spans="1:41" x14ac:dyDescent="0.3">
      <c r="A2861" t="s">
        <v>2934</v>
      </c>
      <c r="B2861" t="s">
        <v>58</v>
      </c>
      <c r="C2861">
        <v>1</v>
      </c>
      <c r="D2861" t="s">
        <v>38</v>
      </c>
      <c r="E2861">
        <v>14.38</v>
      </c>
      <c r="F2861">
        <v>64.5</v>
      </c>
      <c r="G2861">
        <v>0.628</v>
      </c>
      <c r="H2861">
        <v>0.29599999999999999</v>
      </c>
      <c r="I2861">
        <f>Data[[#This Row],[nucleus_area_pct]]/Data[[#This Row],[cytoplasm_ratio]]</f>
        <v>217.90540540540542</v>
      </c>
      <c r="J2861">
        <v>0.75900000000000001</v>
      </c>
      <c r="K2861">
        <v>0.378</v>
      </c>
      <c r="L2861">
        <v>1.76</v>
      </c>
      <c r="M2861">
        <v>1</v>
      </c>
      <c r="N2861">
        <v>0.83199999999999996</v>
      </c>
      <c r="O2861">
        <v>423</v>
      </c>
      <c r="P2861">
        <v>101</v>
      </c>
      <c r="Q2861">
        <v>206</v>
      </c>
      <c r="R2861">
        <v>143</v>
      </c>
      <c r="S2861">
        <v>185</v>
      </c>
      <c r="T2861">
        <f>(Data[[#This Row],[mean_r]]/256)*100</f>
        <v>80.46875</v>
      </c>
      <c r="U2861">
        <f>(Data[[#This Row],[mean_g]]/256)*100</f>
        <v>55.859375</v>
      </c>
      <c r="V2861">
        <f>(Data[[#This Row],[mean_b]]/256)*100</f>
        <v>72.265625</v>
      </c>
      <c r="W2861">
        <v>0.78500000000000003</v>
      </c>
      <c r="X2861" t="s">
        <v>51</v>
      </c>
      <c r="Y2861" t="s">
        <v>45</v>
      </c>
      <c r="Z2861">
        <v>6086</v>
      </c>
      <c r="AA2861">
        <v>3.59</v>
      </c>
      <c r="AB2861">
        <v>13.3</v>
      </c>
      <c r="AC2861">
        <v>33.9</v>
      </c>
      <c r="AD2861">
        <v>228722</v>
      </c>
      <c r="AE2861">
        <v>71.2</v>
      </c>
      <c r="AF2861">
        <v>34.799999999999997</v>
      </c>
      <c r="AG2861" t="s">
        <v>64</v>
      </c>
      <c r="AH2861" t="s">
        <v>42</v>
      </c>
      <c r="AI2861" t="s">
        <v>56</v>
      </c>
      <c r="AJ2861">
        <v>60</v>
      </c>
      <c r="AK2861">
        <v>224</v>
      </c>
      <c r="AL2861">
        <v>0.73609999999999998</v>
      </c>
      <c r="AM2861">
        <v>0.71960000000000002</v>
      </c>
      <c r="AN2861">
        <v>0.76439999999999997</v>
      </c>
      <c r="AO2861">
        <f>Data[[#This Row],[labeller_confidence_score]]-Data[[#This Row],[cytodiffusion_classification_confidence]]</f>
        <v>4.4799999999999951E-2</v>
      </c>
    </row>
    <row r="2862" spans="1:41" x14ac:dyDescent="0.3">
      <c r="A2862" t="s">
        <v>2935</v>
      </c>
      <c r="B2862" t="s">
        <v>133</v>
      </c>
      <c r="C2862">
        <v>1</v>
      </c>
      <c r="D2862" t="s">
        <v>104</v>
      </c>
      <c r="E2862">
        <v>9.3000000000000007</v>
      </c>
      <c r="F2862">
        <v>0</v>
      </c>
      <c r="G2862">
        <v>0</v>
      </c>
      <c r="H2862">
        <v>1</v>
      </c>
      <c r="I2862">
        <f>Data[[#This Row],[nucleus_area_pct]]/Data[[#This Row],[cytoplasm_ratio]]</f>
        <v>0</v>
      </c>
      <c r="J2862">
        <v>0.55000000000000004</v>
      </c>
      <c r="K2862">
        <v>0.71099999999999997</v>
      </c>
      <c r="L2862">
        <v>0.27</v>
      </c>
      <c r="M2862">
        <v>1</v>
      </c>
      <c r="N2862">
        <v>0.90100000000000002</v>
      </c>
      <c r="O2862">
        <v>168</v>
      </c>
      <c r="P2862">
        <v>64</v>
      </c>
      <c r="Q2862">
        <v>255</v>
      </c>
      <c r="R2862">
        <v>123</v>
      </c>
      <c r="S2862">
        <v>121</v>
      </c>
      <c r="T2862">
        <f>(Data[[#This Row],[mean_r]]/256)*100</f>
        <v>99.609375</v>
      </c>
      <c r="U2862">
        <f>(Data[[#This Row],[mean_g]]/256)*100</f>
        <v>48.046875</v>
      </c>
      <c r="V2862">
        <f>(Data[[#This Row],[mean_b]]/256)*100</f>
        <v>47.265625</v>
      </c>
      <c r="W2862">
        <v>0.59</v>
      </c>
      <c r="X2862" t="s">
        <v>51</v>
      </c>
      <c r="Y2862" t="s">
        <v>40</v>
      </c>
      <c r="Z2862">
        <v>3962</v>
      </c>
      <c r="AA2862">
        <v>4.33</v>
      </c>
      <c r="AB2862">
        <v>11</v>
      </c>
      <c r="AC2862">
        <v>41.5</v>
      </c>
      <c r="AD2862">
        <v>215164</v>
      </c>
      <c r="AE2862">
        <v>88.3</v>
      </c>
      <c r="AF2862">
        <v>34</v>
      </c>
      <c r="AG2862" t="s">
        <v>46</v>
      </c>
      <c r="AH2862" t="s">
        <v>42</v>
      </c>
      <c r="AI2862" t="s">
        <v>52</v>
      </c>
      <c r="AJ2862">
        <v>100</v>
      </c>
      <c r="AK2862">
        <v>224</v>
      </c>
      <c r="AL2862">
        <v>0.82720000000000005</v>
      </c>
      <c r="AM2862">
        <v>0.98219999999999996</v>
      </c>
      <c r="AN2862">
        <v>0.99470000000000003</v>
      </c>
      <c r="AO2862">
        <f>Data[[#This Row],[labeller_confidence_score]]-Data[[#This Row],[cytodiffusion_classification_confidence]]</f>
        <v>1.2500000000000067E-2</v>
      </c>
    </row>
    <row r="2863" spans="1:41" x14ac:dyDescent="0.3">
      <c r="A2863" t="s">
        <v>2936</v>
      </c>
      <c r="B2863" t="s">
        <v>62</v>
      </c>
      <c r="C2863">
        <v>0</v>
      </c>
      <c r="D2863" t="s">
        <v>50</v>
      </c>
      <c r="E2863">
        <v>9.9600000000000009</v>
      </c>
      <c r="F2863">
        <v>86.9</v>
      </c>
      <c r="G2863">
        <v>0.89500000000000002</v>
      </c>
      <c r="H2863">
        <v>0.19900000000000001</v>
      </c>
      <c r="I2863">
        <f>Data[[#This Row],[nucleus_area_pct]]/Data[[#This Row],[cytoplasm_ratio]]</f>
        <v>436.68341708542715</v>
      </c>
      <c r="J2863">
        <v>0.89400000000000002</v>
      </c>
      <c r="K2863">
        <v>0.29499999999999998</v>
      </c>
      <c r="L2863">
        <v>1.03</v>
      </c>
      <c r="M2863">
        <v>1</v>
      </c>
      <c r="N2863">
        <v>0.88700000000000001</v>
      </c>
      <c r="O2863">
        <v>287</v>
      </c>
      <c r="P2863">
        <v>53</v>
      </c>
      <c r="Q2863">
        <v>205</v>
      </c>
      <c r="R2863">
        <v>138</v>
      </c>
      <c r="S2863">
        <v>192</v>
      </c>
      <c r="T2863">
        <f>(Data[[#This Row],[mean_r]]/256)*100</f>
        <v>80.078125</v>
      </c>
      <c r="U2863">
        <f>(Data[[#This Row],[mean_g]]/256)*100</f>
        <v>53.90625</v>
      </c>
      <c r="V2863">
        <f>(Data[[#This Row],[mean_b]]/256)*100</f>
        <v>75</v>
      </c>
      <c r="W2863">
        <v>0.74399999999999999</v>
      </c>
      <c r="X2863" t="s">
        <v>39</v>
      </c>
      <c r="Y2863" t="s">
        <v>45</v>
      </c>
      <c r="Z2863">
        <v>7331</v>
      </c>
      <c r="AA2863">
        <v>4.8600000000000003</v>
      </c>
      <c r="AB2863">
        <v>14</v>
      </c>
      <c r="AC2863">
        <v>36.4</v>
      </c>
      <c r="AD2863">
        <v>262260</v>
      </c>
      <c r="AE2863">
        <v>85.8</v>
      </c>
      <c r="AF2863">
        <v>33.200000000000003</v>
      </c>
      <c r="AG2863" t="s">
        <v>64</v>
      </c>
      <c r="AH2863" t="s">
        <v>47</v>
      </c>
      <c r="AI2863" t="s">
        <v>43</v>
      </c>
      <c r="AJ2863">
        <v>60</v>
      </c>
      <c r="AK2863">
        <v>256</v>
      </c>
      <c r="AL2863">
        <v>8.0999999999999996E-3</v>
      </c>
      <c r="AM2863">
        <v>0.88549999999999995</v>
      </c>
      <c r="AN2863">
        <v>0.8992</v>
      </c>
      <c r="AO2863">
        <f>Data[[#This Row],[labeller_confidence_score]]-Data[[#This Row],[cytodiffusion_classification_confidence]]</f>
        <v>1.3700000000000045E-2</v>
      </c>
    </row>
    <row r="2864" spans="1:41" x14ac:dyDescent="0.3">
      <c r="A2864" t="s">
        <v>2937</v>
      </c>
      <c r="B2864" t="s">
        <v>60</v>
      </c>
      <c r="C2864">
        <v>0</v>
      </c>
      <c r="D2864" t="s">
        <v>50</v>
      </c>
      <c r="E2864">
        <v>15.67</v>
      </c>
      <c r="F2864">
        <v>69</v>
      </c>
      <c r="G2864">
        <v>0.48599999999999999</v>
      </c>
      <c r="H2864">
        <v>0.35399999999999998</v>
      </c>
      <c r="I2864">
        <f>Data[[#This Row],[nucleus_area_pct]]/Data[[#This Row],[cytoplasm_ratio]]</f>
        <v>194.91525423728814</v>
      </c>
      <c r="J2864">
        <v>0.67300000000000004</v>
      </c>
      <c r="K2864">
        <v>0.52200000000000002</v>
      </c>
      <c r="L2864">
        <v>1.84</v>
      </c>
      <c r="M2864">
        <v>1</v>
      </c>
      <c r="N2864">
        <v>0.85099999999999998</v>
      </c>
      <c r="O2864">
        <v>617</v>
      </c>
      <c r="P2864">
        <v>84</v>
      </c>
      <c r="Q2864">
        <v>209</v>
      </c>
      <c r="R2864">
        <v>146</v>
      </c>
      <c r="S2864">
        <v>185</v>
      </c>
      <c r="T2864">
        <f>(Data[[#This Row],[mean_r]]/256)*100</f>
        <v>81.640625</v>
      </c>
      <c r="U2864">
        <f>(Data[[#This Row],[mean_g]]/256)*100</f>
        <v>57.03125</v>
      </c>
      <c r="V2864">
        <f>(Data[[#This Row],[mean_b]]/256)*100</f>
        <v>72.265625</v>
      </c>
      <c r="W2864">
        <v>0.63200000000000001</v>
      </c>
      <c r="X2864" t="s">
        <v>63</v>
      </c>
      <c r="Y2864" t="s">
        <v>45</v>
      </c>
      <c r="Z2864">
        <v>9582</v>
      </c>
      <c r="AA2864">
        <v>4.42</v>
      </c>
      <c r="AB2864">
        <v>12.2</v>
      </c>
      <c r="AC2864">
        <v>43.4</v>
      </c>
      <c r="AD2864">
        <v>299951</v>
      </c>
      <c r="AE2864">
        <v>87.3</v>
      </c>
      <c r="AF2864">
        <v>32.6</v>
      </c>
      <c r="AG2864" t="s">
        <v>64</v>
      </c>
      <c r="AH2864" t="s">
        <v>42</v>
      </c>
      <c r="AI2864" t="s">
        <v>52</v>
      </c>
      <c r="AJ2864">
        <v>40</v>
      </c>
      <c r="AK2864">
        <v>360</v>
      </c>
      <c r="AL2864">
        <v>2.5899999999999999E-2</v>
      </c>
      <c r="AM2864">
        <v>0.86819999999999997</v>
      </c>
      <c r="AN2864">
        <v>1</v>
      </c>
      <c r="AO2864">
        <f>Data[[#This Row],[labeller_confidence_score]]-Data[[#This Row],[cytodiffusion_classification_confidence]]</f>
        <v>0.13180000000000003</v>
      </c>
    </row>
    <row r="2865" spans="1:41" x14ac:dyDescent="0.3">
      <c r="A2865" t="s">
        <v>2938</v>
      </c>
      <c r="B2865" t="s">
        <v>49</v>
      </c>
      <c r="C2865">
        <v>0</v>
      </c>
      <c r="D2865" t="s">
        <v>50</v>
      </c>
      <c r="E2865">
        <v>12.82</v>
      </c>
      <c r="F2865">
        <v>48.7</v>
      </c>
      <c r="G2865">
        <v>0.501</v>
      </c>
      <c r="H2865">
        <v>0.41399999999999998</v>
      </c>
      <c r="I2865">
        <f>Data[[#This Row],[nucleus_area_pct]]/Data[[#This Row],[cytoplasm_ratio]]</f>
        <v>117.63285024154591</v>
      </c>
      <c r="J2865">
        <v>0.83699999999999997</v>
      </c>
      <c r="K2865">
        <v>0.42199999999999999</v>
      </c>
      <c r="L2865">
        <v>3.65</v>
      </c>
      <c r="M2865">
        <v>4.3</v>
      </c>
      <c r="N2865">
        <v>0.80500000000000005</v>
      </c>
      <c r="O2865">
        <v>360</v>
      </c>
      <c r="P2865">
        <v>62</v>
      </c>
      <c r="Q2865">
        <v>182</v>
      </c>
      <c r="R2865">
        <v>153</v>
      </c>
      <c r="S2865">
        <v>179</v>
      </c>
      <c r="T2865">
        <f>(Data[[#This Row],[mean_r]]/256)*100</f>
        <v>71.09375</v>
      </c>
      <c r="U2865">
        <f>(Data[[#This Row],[mean_g]]/256)*100</f>
        <v>59.765625</v>
      </c>
      <c r="V2865">
        <f>(Data[[#This Row],[mean_b]]/256)*100</f>
        <v>69.921875</v>
      </c>
      <c r="W2865">
        <v>0.70499999999999996</v>
      </c>
      <c r="X2865" t="s">
        <v>51</v>
      </c>
      <c r="Y2865" t="s">
        <v>40</v>
      </c>
      <c r="Z2865">
        <v>7042</v>
      </c>
      <c r="AA2865">
        <v>4.58</v>
      </c>
      <c r="AB2865">
        <v>15</v>
      </c>
      <c r="AC2865">
        <v>36.299999999999997</v>
      </c>
      <c r="AD2865">
        <v>331818</v>
      </c>
      <c r="AE2865">
        <v>85.4</v>
      </c>
      <c r="AF2865">
        <v>33.700000000000003</v>
      </c>
      <c r="AG2865" t="s">
        <v>46</v>
      </c>
      <c r="AH2865" t="s">
        <v>42</v>
      </c>
      <c r="AI2865" t="s">
        <v>56</v>
      </c>
      <c r="AJ2865">
        <v>60</v>
      </c>
      <c r="AK2865">
        <v>360</v>
      </c>
      <c r="AL2865">
        <v>2.6100000000000002E-2</v>
      </c>
      <c r="AM2865">
        <v>0.98270000000000002</v>
      </c>
      <c r="AN2865">
        <v>0.86339999999999995</v>
      </c>
      <c r="AO2865">
        <f>Data[[#This Row],[labeller_confidence_score]]-Data[[#This Row],[cytodiffusion_classification_confidence]]</f>
        <v>-0.11930000000000007</v>
      </c>
    </row>
    <row r="2866" spans="1:41" x14ac:dyDescent="0.3">
      <c r="A2866" t="s">
        <v>2939</v>
      </c>
      <c r="B2866" t="s">
        <v>58</v>
      </c>
      <c r="C2866">
        <v>1</v>
      </c>
      <c r="D2866" t="s">
        <v>38</v>
      </c>
      <c r="E2866">
        <v>12.3</v>
      </c>
      <c r="F2866">
        <v>74.900000000000006</v>
      </c>
      <c r="G2866">
        <v>0.66100000000000003</v>
      </c>
      <c r="H2866">
        <v>0.26600000000000001</v>
      </c>
      <c r="I2866">
        <f>Data[[#This Row],[nucleus_area_pct]]/Data[[#This Row],[cytoplasm_ratio]]</f>
        <v>281.57894736842104</v>
      </c>
      <c r="J2866">
        <v>0.79600000000000004</v>
      </c>
      <c r="K2866">
        <v>0.33900000000000002</v>
      </c>
      <c r="L2866">
        <v>2.0499999999999998</v>
      </c>
      <c r="M2866">
        <v>1</v>
      </c>
      <c r="N2866">
        <v>0.90300000000000002</v>
      </c>
      <c r="O2866">
        <v>497</v>
      </c>
      <c r="P2866">
        <v>106</v>
      </c>
      <c r="Q2866">
        <v>203</v>
      </c>
      <c r="R2866">
        <v>183</v>
      </c>
      <c r="S2866">
        <v>186</v>
      </c>
      <c r="T2866">
        <f>(Data[[#This Row],[mean_r]]/256)*100</f>
        <v>79.296875</v>
      </c>
      <c r="U2866">
        <f>(Data[[#This Row],[mean_g]]/256)*100</f>
        <v>71.484375</v>
      </c>
      <c r="V2866">
        <f>(Data[[#This Row],[mean_b]]/256)*100</f>
        <v>72.65625</v>
      </c>
      <c r="W2866">
        <v>0.72</v>
      </c>
      <c r="X2866" t="s">
        <v>51</v>
      </c>
      <c r="Y2866" t="s">
        <v>45</v>
      </c>
      <c r="Z2866">
        <v>8167</v>
      </c>
      <c r="AA2866">
        <v>5.34</v>
      </c>
      <c r="AB2866">
        <v>12.6</v>
      </c>
      <c r="AC2866">
        <v>51.3</v>
      </c>
      <c r="AD2866">
        <v>213489</v>
      </c>
      <c r="AE2866">
        <v>104.7</v>
      </c>
      <c r="AF2866">
        <v>34</v>
      </c>
      <c r="AG2866" t="s">
        <v>46</v>
      </c>
      <c r="AH2866" t="s">
        <v>42</v>
      </c>
      <c r="AI2866" t="s">
        <v>56</v>
      </c>
      <c r="AJ2866">
        <v>40</v>
      </c>
      <c r="AK2866">
        <v>256</v>
      </c>
      <c r="AL2866">
        <v>0.77200000000000002</v>
      </c>
      <c r="AM2866">
        <v>0.78259999999999996</v>
      </c>
      <c r="AN2866">
        <v>0.95809999999999995</v>
      </c>
      <c r="AO2866">
        <f>Data[[#This Row],[labeller_confidence_score]]-Data[[#This Row],[cytodiffusion_classification_confidence]]</f>
        <v>0.17549999999999999</v>
      </c>
    </row>
    <row r="2867" spans="1:41" x14ac:dyDescent="0.3">
      <c r="A2867" t="s">
        <v>2940</v>
      </c>
      <c r="B2867" t="s">
        <v>49</v>
      </c>
      <c r="C2867">
        <v>0</v>
      </c>
      <c r="D2867" t="s">
        <v>50</v>
      </c>
      <c r="E2867">
        <v>12.82</v>
      </c>
      <c r="F2867">
        <v>48.4</v>
      </c>
      <c r="G2867">
        <v>0.51300000000000001</v>
      </c>
      <c r="H2867">
        <v>0.435</v>
      </c>
      <c r="I2867">
        <f>Data[[#This Row],[nucleus_area_pct]]/Data[[#This Row],[cytoplasm_ratio]]</f>
        <v>111.26436781609195</v>
      </c>
      <c r="J2867">
        <v>0.95099999999999996</v>
      </c>
      <c r="K2867">
        <v>0.39800000000000002</v>
      </c>
      <c r="L2867">
        <v>2.25</v>
      </c>
      <c r="M2867">
        <v>2.2000000000000002</v>
      </c>
      <c r="N2867">
        <v>0.85699999999999998</v>
      </c>
      <c r="O2867">
        <v>544</v>
      </c>
      <c r="P2867">
        <v>69</v>
      </c>
      <c r="Q2867">
        <v>204</v>
      </c>
      <c r="R2867">
        <v>166</v>
      </c>
      <c r="S2867">
        <v>173</v>
      </c>
      <c r="T2867">
        <f>(Data[[#This Row],[mean_r]]/256)*100</f>
        <v>79.6875</v>
      </c>
      <c r="U2867">
        <f>(Data[[#This Row],[mean_g]]/256)*100</f>
        <v>64.84375</v>
      </c>
      <c r="V2867">
        <f>(Data[[#This Row],[mean_b]]/256)*100</f>
        <v>67.578125</v>
      </c>
      <c r="W2867">
        <v>0.47199999999999998</v>
      </c>
      <c r="X2867" t="s">
        <v>39</v>
      </c>
      <c r="Y2867" t="s">
        <v>45</v>
      </c>
      <c r="Z2867">
        <v>9593</v>
      </c>
      <c r="AA2867">
        <v>4.8600000000000003</v>
      </c>
      <c r="AB2867">
        <v>12.7</v>
      </c>
      <c r="AC2867">
        <v>43.9</v>
      </c>
      <c r="AD2867">
        <v>215614</v>
      </c>
      <c r="AE2867">
        <v>101.4</v>
      </c>
      <c r="AF2867">
        <v>33.299999999999997</v>
      </c>
      <c r="AG2867" t="s">
        <v>46</v>
      </c>
      <c r="AH2867" t="s">
        <v>42</v>
      </c>
      <c r="AI2867" t="s">
        <v>56</v>
      </c>
      <c r="AJ2867">
        <v>40</v>
      </c>
      <c r="AK2867">
        <v>256</v>
      </c>
      <c r="AL2867">
        <v>0.12759999999999999</v>
      </c>
      <c r="AM2867">
        <v>0.90749999999999997</v>
      </c>
      <c r="AN2867">
        <v>0.94</v>
      </c>
      <c r="AO2867">
        <f>Data[[#This Row],[labeller_confidence_score]]-Data[[#This Row],[cytodiffusion_classification_confidence]]</f>
        <v>3.2499999999999973E-2</v>
      </c>
    </row>
    <row r="2868" spans="1:41" x14ac:dyDescent="0.3">
      <c r="A2868" t="s">
        <v>2941</v>
      </c>
      <c r="B2868" t="s">
        <v>120</v>
      </c>
      <c r="C2868">
        <v>1</v>
      </c>
      <c r="D2868" t="s">
        <v>104</v>
      </c>
      <c r="E2868">
        <v>7.37</v>
      </c>
      <c r="F2868">
        <v>0</v>
      </c>
      <c r="G2868">
        <v>0</v>
      </c>
      <c r="H2868">
        <v>1</v>
      </c>
      <c r="I2868">
        <f>Data[[#This Row],[nucleus_area_pct]]/Data[[#This Row],[cytoplasm_ratio]]</f>
        <v>0</v>
      </c>
      <c r="J2868">
        <v>0.96599999999999997</v>
      </c>
      <c r="K2868">
        <v>9.9000000000000005E-2</v>
      </c>
      <c r="L2868">
        <v>0.52</v>
      </c>
      <c r="M2868">
        <v>1</v>
      </c>
      <c r="N2868">
        <v>0.96799999999999997</v>
      </c>
      <c r="O2868">
        <v>118</v>
      </c>
      <c r="P2868">
        <v>40</v>
      </c>
      <c r="Q2868">
        <v>230</v>
      </c>
      <c r="R2868">
        <v>133</v>
      </c>
      <c r="S2868">
        <v>127</v>
      </c>
      <c r="T2868">
        <f>(Data[[#This Row],[mean_r]]/256)*100</f>
        <v>89.84375</v>
      </c>
      <c r="U2868">
        <f>(Data[[#This Row],[mean_g]]/256)*100</f>
        <v>51.953125</v>
      </c>
      <c r="V2868">
        <f>(Data[[#This Row],[mean_b]]/256)*100</f>
        <v>49.609375</v>
      </c>
      <c r="W2868">
        <v>0.61099999999999999</v>
      </c>
      <c r="X2868" t="s">
        <v>63</v>
      </c>
      <c r="Y2868" t="s">
        <v>40</v>
      </c>
      <c r="Z2868">
        <v>7119</v>
      </c>
      <c r="AA2868">
        <v>4.88</v>
      </c>
      <c r="AB2868">
        <v>11.4</v>
      </c>
      <c r="AC2868">
        <v>43.7</v>
      </c>
      <c r="AD2868">
        <v>222269</v>
      </c>
      <c r="AE2868">
        <v>82.3</v>
      </c>
      <c r="AF2868">
        <v>32.1</v>
      </c>
      <c r="AG2868" t="s">
        <v>46</v>
      </c>
      <c r="AH2868" t="s">
        <v>42</v>
      </c>
      <c r="AI2868" t="s">
        <v>56</v>
      </c>
      <c r="AJ2868">
        <v>40</v>
      </c>
      <c r="AK2868">
        <v>256</v>
      </c>
      <c r="AL2868">
        <v>0.93310000000000004</v>
      </c>
      <c r="AM2868">
        <v>0.72619999999999996</v>
      </c>
      <c r="AN2868">
        <v>0.90500000000000003</v>
      </c>
      <c r="AO2868">
        <f>Data[[#This Row],[labeller_confidence_score]]-Data[[#This Row],[cytodiffusion_classification_confidence]]</f>
        <v>0.17880000000000007</v>
      </c>
    </row>
    <row r="2869" spans="1:41" x14ac:dyDescent="0.3">
      <c r="A2869" t="s">
        <v>2942</v>
      </c>
      <c r="B2869" t="s">
        <v>54</v>
      </c>
      <c r="C2869">
        <v>0</v>
      </c>
      <c r="D2869" t="s">
        <v>54</v>
      </c>
      <c r="E2869">
        <v>7.34</v>
      </c>
      <c r="F2869">
        <v>0</v>
      </c>
      <c r="G2869">
        <v>0</v>
      </c>
      <c r="H2869">
        <v>1</v>
      </c>
      <c r="I2869">
        <f>Data[[#This Row],[nucleus_area_pct]]/Data[[#This Row],[cytoplasm_ratio]]</f>
        <v>0</v>
      </c>
      <c r="J2869">
        <v>0.94599999999999995</v>
      </c>
      <c r="K2869">
        <v>0.182</v>
      </c>
      <c r="L2869">
        <v>0.5</v>
      </c>
      <c r="M2869">
        <v>1</v>
      </c>
      <c r="N2869">
        <v>0.93600000000000005</v>
      </c>
      <c r="O2869">
        <v>159</v>
      </c>
      <c r="P2869">
        <v>46</v>
      </c>
      <c r="Q2869">
        <v>242</v>
      </c>
      <c r="R2869">
        <v>122</v>
      </c>
      <c r="S2869">
        <v>133</v>
      </c>
      <c r="T2869">
        <f>(Data[[#This Row],[mean_r]]/256)*100</f>
        <v>94.53125</v>
      </c>
      <c r="U2869">
        <f>(Data[[#This Row],[mean_g]]/256)*100</f>
        <v>47.65625</v>
      </c>
      <c r="V2869">
        <f>(Data[[#This Row],[mean_b]]/256)*100</f>
        <v>51.953125</v>
      </c>
      <c r="W2869">
        <v>0.56100000000000005</v>
      </c>
      <c r="X2869" t="s">
        <v>39</v>
      </c>
      <c r="Y2869" t="s">
        <v>40</v>
      </c>
      <c r="Z2869">
        <v>7703</v>
      </c>
      <c r="AA2869">
        <v>3.68</v>
      </c>
      <c r="AB2869">
        <v>14.5</v>
      </c>
      <c r="AC2869">
        <v>40.4</v>
      </c>
      <c r="AD2869">
        <v>300989</v>
      </c>
      <c r="AE2869">
        <v>91.6</v>
      </c>
      <c r="AF2869">
        <v>32.6</v>
      </c>
      <c r="AG2869" t="s">
        <v>41</v>
      </c>
      <c r="AH2869" t="s">
        <v>42</v>
      </c>
      <c r="AI2869" t="s">
        <v>56</v>
      </c>
      <c r="AJ2869">
        <v>60</v>
      </c>
      <c r="AK2869">
        <v>360</v>
      </c>
      <c r="AL2869">
        <v>6.8199999999999997E-2</v>
      </c>
      <c r="AM2869">
        <v>0.89970000000000006</v>
      </c>
      <c r="AN2869">
        <v>0.8488</v>
      </c>
      <c r="AO2869">
        <f>Data[[#This Row],[labeller_confidence_score]]-Data[[#This Row],[cytodiffusion_classification_confidence]]</f>
        <v>-5.0900000000000056E-2</v>
      </c>
    </row>
    <row r="2870" spans="1:41" x14ac:dyDescent="0.3">
      <c r="A2870" t="s">
        <v>2943</v>
      </c>
      <c r="B2870" t="s">
        <v>62</v>
      </c>
      <c r="C2870">
        <v>0</v>
      </c>
      <c r="D2870" t="s">
        <v>50</v>
      </c>
      <c r="E2870">
        <v>8.85</v>
      </c>
      <c r="F2870">
        <v>71.900000000000006</v>
      </c>
      <c r="G2870">
        <v>0.84199999999999997</v>
      </c>
      <c r="H2870">
        <v>0.29199999999999998</v>
      </c>
      <c r="I2870">
        <f>Data[[#This Row],[nucleus_area_pct]]/Data[[#This Row],[cytoplasm_ratio]]</f>
        <v>246.23287671232879</v>
      </c>
      <c r="J2870">
        <v>0.86099999999999999</v>
      </c>
      <c r="K2870">
        <v>0.156</v>
      </c>
      <c r="L2870">
        <v>1.1200000000000001</v>
      </c>
      <c r="M2870">
        <v>1</v>
      </c>
      <c r="N2870">
        <v>1</v>
      </c>
      <c r="O2870">
        <v>320</v>
      </c>
      <c r="P2870">
        <v>58</v>
      </c>
      <c r="Q2870">
        <v>165</v>
      </c>
      <c r="R2870">
        <v>153</v>
      </c>
      <c r="S2870">
        <v>217</v>
      </c>
      <c r="T2870">
        <f>(Data[[#This Row],[mean_r]]/256)*100</f>
        <v>64.453125</v>
      </c>
      <c r="U2870">
        <f>(Data[[#This Row],[mean_g]]/256)*100</f>
        <v>59.765625</v>
      </c>
      <c r="V2870">
        <f>(Data[[#This Row],[mean_b]]/256)*100</f>
        <v>84.765625</v>
      </c>
      <c r="W2870">
        <v>0.72499999999999998</v>
      </c>
      <c r="X2870" t="s">
        <v>63</v>
      </c>
      <c r="Y2870" t="s">
        <v>45</v>
      </c>
      <c r="Z2870">
        <v>9054</v>
      </c>
      <c r="AA2870">
        <v>4.01</v>
      </c>
      <c r="AB2870">
        <v>13.4</v>
      </c>
      <c r="AC2870">
        <v>41.5</v>
      </c>
      <c r="AD2870">
        <v>322390</v>
      </c>
      <c r="AE2870">
        <v>84.2</v>
      </c>
      <c r="AF2870">
        <v>30.7</v>
      </c>
      <c r="AG2870" t="s">
        <v>46</v>
      </c>
      <c r="AH2870" t="s">
        <v>47</v>
      </c>
      <c r="AI2870" t="s">
        <v>56</v>
      </c>
      <c r="AJ2870">
        <v>60</v>
      </c>
      <c r="AK2870">
        <v>256</v>
      </c>
      <c r="AL2870">
        <v>7.3599999999999999E-2</v>
      </c>
      <c r="AM2870">
        <v>0.8639</v>
      </c>
      <c r="AN2870">
        <v>0.96870000000000001</v>
      </c>
      <c r="AO2870">
        <f>Data[[#This Row],[labeller_confidence_score]]-Data[[#This Row],[cytodiffusion_classification_confidence]]</f>
        <v>0.1048</v>
      </c>
    </row>
    <row r="2871" spans="1:41" x14ac:dyDescent="0.3">
      <c r="A2871" t="s">
        <v>2944</v>
      </c>
      <c r="B2871" t="s">
        <v>60</v>
      </c>
      <c r="C2871">
        <v>0</v>
      </c>
      <c r="D2871" t="s">
        <v>50</v>
      </c>
      <c r="E2871">
        <v>16.86</v>
      </c>
      <c r="F2871">
        <v>68.3</v>
      </c>
      <c r="G2871">
        <v>0.53700000000000003</v>
      </c>
      <c r="H2871">
        <v>0.46300000000000002</v>
      </c>
      <c r="I2871">
        <f>Data[[#This Row],[nucleus_area_pct]]/Data[[#This Row],[cytoplasm_ratio]]</f>
        <v>147.51619870410366</v>
      </c>
      <c r="J2871">
        <v>0.69599999999999995</v>
      </c>
      <c r="K2871">
        <v>0.4</v>
      </c>
      <c r="L2871">
        <v>1.69</v>
      </c>
      <c r="M2871">
        <v>1.1000000000000001</v>
      </c>
      <c r="N2871">
        <v>0.753</v>
      </c>
      <c r="O2871">
        <v>676</v>
      </c>
      <c r="P2871">
        <v>90</v>
      </c>
      <c r="Q2871">
        <v>228</v>
      </c>
      <c r="R2871">
        <v>186</v>
      </c>
      <c r="S2871">
        <v>186</v>
      </c>
      <c r="T2871">
        <f>(Data[[#This Row],[mean_r]]/256)*100</f>
        <v>89.0625</v>
      </c>
      <c r="U2871">
        <f>(Data[[#This Row],[mean_g]]/256)*100</f>
        <v>72.65625</v>
      </c>
      <c r="V2871">
        <f>(Data[[#This Row],[mean_b]]/256)*100</f>
        <v>72.65625</v>
      </c>
      <c r="W2871">
        <v>0.624</v>
      </c>
      <c r="X2871" t="s">
        <v>51</v>
      </c>
      <c r="Y2871" t="s">
        <v>45</v>
      </c>
      <c r="Z2871">
        <v>5851</v>
      </c>
      <c r="AA2871">
        <v>4.67</v>
      </c>
      <c r="AB2871">
        <v>16.3</v>
      </c>
      <c r="AC2871">
        <v>35</v>
      </c>
      <c r="AD2871">
        <v>187132</v>
      </c>
      <c r="AE2871">
        <v>84.4</v>
      </c>
      <c r="AF2871">
        <v>33.9</v>
      </c>
      <c r="AG2871" t="s">
        <v>64</v>
      </c>
      <c r="AH2871" t="s">
        <v>47</v>
      </c>
      <c r="AI2871" t="s">
        <v>43</v>
      </c>
      <c r="AJ2871">
        <v>40</v>
      </c>
      <c r="AK2871">
        <v>360</v>
      </c>
      <c r="AL2871">
        <v>0.1095</v>
      </c>
      <c r="AM2871">
        <v>0.92249999999999999</v>
      </c>
      <c r="AN2871">
        <v>0.91500000000000004</v>
      </c>
      <c r="AO2871">
        <f>Data[[#This Row],[labeller_confidence_score]]-Data[[#This Row],[cytodiffusion_classification_confidence]]</f>
        <v>-7.4999999999999512E-3</v>
      </c>
    </row>
    <row r="2872" spans="1:41" x14ac:dyDescent="0.3">
      <c r="A2872" t="s">
        <v>2945</v>
      </c>
      <c r="B2872" t="s">
        <v>74</v>
      </c>
      <c r="C2872">
        <v>0</v>
      </c>
      <c r="D2872" t="s">
        <v>75</v>
      </c>
      <c r="E2872">
        <v>1.52</v>
      </c>
      <c r="F2872">
        <v>0</v>
      </c>
      <c r="G2872">
        <v>0</v>
      </c>
      <c r="H2872">
        <v>1</v>
      </c>
      <c r="I2872">
        <f>Data[[#This Row],[nucleus_area_pct]]/Data[[#This Row],[cytoplasm_ratio]]</f>
        <v>0</v>
      </c>
      <c r="J2872">
        <v>0.70299999999999996</v>
      </c>
      <c r="K2872">
        <v>0.59</v>
      </c>
      <c r="L2872">
        <v>2.38</v>
      </c>
      <c r="M2872">
        <v>1</v>
      </c>
      <c r="N2872">
        <v>0.89400000000000002</v>
      </c>
      <c r="O2872">
        <v>39</v>
      </c>
      <c r="P2872">
        <v>19</v>
      </c>
      <c r="Q2872">
        <v>216</v>
      </c>
      <c r="R2872">
        <v>154</v>
      </c>
      <c r="S2872">
        <v>184</v>
      </c>
      <c r="T2872">
        <f>(Data[[#This Row],[mean_r]]/256)*100</f>
        <v>84.375</v>
      </c>
      <c r="U2872">
        <f>(Data[[#This Row],[mean_g]]/256)*100</f>
        <v>60.15625</v>
      </c>
      <c r="V2872">
        <f>(Data[[#This Row],[mean_b]]/256)*100</f>
        <v>71.875</v>
      </c>
      <c r="W2872">
        <v>0.55600000000000005</v>
      </c>
      <c r="X2872" t="s">
        <v>51</v>
      </c>
      <c r="Y2872" t="s">
        <v>40</v>
      </c>
      <c r="Z2872">
        <v>7375</v>
      </c>
      <c r="AA2872">
        <v>4.3</v>
      </c>
      <c r="AB2872">
        <v>13.8</v>
      </c>
      <c r="AC2872">
        <v>32.5</v>
      </c>
      <c r="AD2872">
        <v>135204</v>
      </c>
      <c r="AE2872">
        <v>68</v>
      </c>
      <c r="AF2872">
        <v>33.6</v>
      </c>
      <c r="AG2872" t="s">
        <v>46</v>
      </c>
      <c r="AH2872" t="s">
        <v>47</v>
      </c>
      <c r="AI2872" t="s">
        <v>43</v>
      </c>
      <c r="AJ2872">
        <v>60</v>
      </c>
      <c r="AK2872">
        <v>512</v>
      </c>
      <c r="AL2872">
        <v>6.1600000000000002E-2</v>
      </c>
      <c r="AM2872">
        <v>0.86309999999999998</v>
      </c>
      <c r="AN2872">
        <v>0.85809999999999997</v>
      </c>
      <c r="AO2872">
        <f>Data[[#This Row],[labeller_confidence_score]]-Data[[#This Row],[cytodiffusion_classification_confidence]]</f>
        <v>-5.0000000000000044E-3</v>
      </c>
    </row>
    <row r="2873" spans="1:41" x14ac:dyDescent="0.3">
      <c r="A2873" t="s">
        <v>2946</v>
      </c>
      <c r="B2873" t="s">
        <v>58</v>
      </c>
      <c r="C2873">
        <v>1</v>
      </c>
      <c r="D2873" t="s">
        <v>38</v>
      </c>
      <c r="E2873">
        <v>12.98</v>
      </c>
      <c r="F2873">
        <v>75.7</v>
      </c>
      <c r="G2873">
        <v>0.57299999999999995</v>
      </c>
      <c r="H2873">
        <v>0.23699999999999999</v>
      </c>
      <c r="I2873">
        <f>Data[[#This Row],[nucleus_area_pct]]/Data[[#This Row],[cytoplasm_ratio]]</f>
        <v>319.40928270042195</v>
      </c>
      <c r="J2873">
        <v>0.92500000000000004</v>
      </c>
      <c r="K2873">
        <v>0.41099999999999998</v>
      </c>
      <c r="L2873">
        <v>1.1000000000000001</v>
      </c>
      <c r="M2873">
        <v>1.1000000000000001</v>
      </c>
      <c r="N2873">
        <v>0.91300000000000003</v>
      </c>
      <c r="O2873">
        <v>531</v>
      </c>
      <c r="P2873">
        <v>96</v>
      </c>
      <c r="Q2873">
        <v>174</v>
      </c>
      <c r="R2873">
        <v>138</v>
      </c>
      <c r="S2873">
        <v>200</v>
      </c>
      <c r="T2873">
        <f>(Data[[#This Row],[mean_r]]/256)*100</f>
        <v>67.96875</v>
      </c>
      <c r="U2873">
        <f>(Data[[#This Row],[mean_g]]/256)*100</f>
        <v>53.90625</v>
      </c>
      <c r="V2873">
        <f>(Data[[#This Row],[mean_b]]/256)*100</f>
        <v>78.125</v>
      </c>
      <c r="W2873">
        <v>0.88900000000000001</v>
      </c>
      <c r="X2873" t="s">
        <v>51</v>
      </c>
      <c r="Y2873" t="s">
        <v>45</v>
      </c>
      <c r="Z2873">
        <v>10439</v>
      </c>
      <c r="AA2873">
        <v>4.4000000000000004</v>
      </c>
      <c r="AB2873">
        <v>12.4</v>
      </c>
      <c r="AC2873">
        <v>35.1</v>
      </c>
      <c r="AD2873">
        <v>254440</v>
      </c>
      <c r="AE2873">
        <v>93.7</v>
      </c>
      <c r="AF2873">
        <v>34.200000000000003</v>
      </c>
      <c r="AG2873" t="s">
        <v>41</v>
      </c>
      <c r="AH2873" t="s">
        <v>47</v>
      </c>
      <c r="AI2873" t="s">
        <v>43</v>
      </c>
      <c r="AJ2873">
        <v>100</v>
      </c>
      <c r="AK2873">
        <v>512</v>
      </c>
      <c r="AL2873">
        <v>0.96640000000000004</v>
      </c>
      <c r="AM2873">
        <v>0.7</v>
      </c>
      <c r="AN2873">
        <v>0.72519999999999996</v>
      </c>
      <c r="AO2873">
        <f>Data[[#This Row],[labeller_confidence_score]]-Data[[#This Row],[cytodiffusion_classification_confidence]]</f>
        <v>2.52E-2</v>
      </c>
    </row>
    <row r="2874" spans="1:41" x14ac:dyDescent="0.3">
      <c r="A2874" t="s">
        <v>2947</v>
      </c>
      <c r="B2874" t="s">
        <v>54</v>
      </c>
      <c r="C2874">
        <v>0</v>
      </c>
      <c r="D2874" t="s">
        <v>54</v>
      </c>
      <c r="E2874">
        <v>7.76</v>
      </c>
      <c r="F2874">
        <v>0</v>
      </c>
      <c r="G2874">
        <v>0</v>
      </c>
      <c r="H2874">
        <v>1</v>
      </c>
      <c r="I2874">
        <f>Data[[#This Row],[nucleus_area_pct]]/Data[[#This Row],[cytoplasm_ratio]]</f>
        <v>0</v>
      </c>
      <c r="J2874">
        <v>0.85</v>
      </c>
      <c r="K2874">
        <v>0.128</v>
      </c>
      <c r="L2874">
        <v>0.39</v>
      </c>
      <c r="M2874">
        <v>1</v>
      </c>
      <c r="N2874">
        <v>0.95699999999999996</v>
      </c>
      <c r="O2874">
        <v>204</v>
      </c>
      <c r="P2874">
        <v>55</v>
      </c>
      <c r="Q2874">
        <v>223</v>
      </c>
      <c r="R2874">
        <v>143</v>
      </c>
      <c r="S2874">
        <v>118</v>
      </c>
      <c r="T2874">
        <f>(Data[[#This Row],[mean_r]]/256)*100</f>
        <v>87.109375</v>
      </c>
      <c r="U2874">
        <f>(Data[[#This Row],[mean_g]]/256)*100</f>
        <v>55.859375</v>
      </c>
      <c r="V2874">
        <f>(Data[[#This Row],[mean_b]]/256)*100</f>
        <v>46.09375</v>
      </c>
      <c r="W2874">
        <v>0.503</v>
      </c>
      <c r="X2874" t="s">
        <v>51</v>
      </c>
      <c r="Y2874" t="s">
        <v>45</v>
      </c>
      <c r="Z2874">
        <v>4027</v>
      </c>
      <c r="AA2874">
        <v>4.97</v>
      </c>
      <c r="AB2874">
        <v>12.1</v>
      </c>
      <c r="AC2874">
        <v>36.799999999999997</v>
      </c>
      <c r="AD2874">
        <v>152332</v>
      </c>
      <c r="AE2874">
        <v>84.4</v>
      </c>
      <c r="AF2874">
        <v>31.9</v>
      </c>
      <c r="AG2874" t="s">
        <v>64</v>
      </c>
      <c r="AH2874" t="s">
        <v>68</v>
      </c>
      <c r="AI2874" t="s">
        <v>52</v>
      </c>
      <c r="AJ2874">
        <v>40</v>
      </c>
      <c r="AK2874">
        <v>224</v>
      </c>
      <c r="AL2874">
        <v>0.153</v>
      </c>
      <c r="AM2874">
        <v>0.81969999999999998</v>
      </c>
      <c r="AN2874">
        <v>0.86070000000000002</v>
      </c>
      <c r="AO2874">
        <f>Data[[#This Row],[labeller_confidence_score]]-Data[[#This Row],[cytodiffusion_classification_confidence]]</f>
        <v>4.1000000000000036E-2</v>
      </c>
    </row>
    <row r="2875" spans="1:41" x14ac:dyDescent="0.3">
      <c r="A2875" t="s">
        <v>2948</v>
      </c>
      <c r="B2875" t="s">
        <v>49</v>
      </c>
      <c r="C2875">
        <v>0</v>
      </c>
      <c r="D2875" t="s">
        <v>50</v>
      </c>
      <c r="E2875">
        <v>11.59</v>
      </c>
      <c r="F2875">
        <v>53.9</v>
      </c>
      <c r="G2875">
        <v>0.58599999999999997</v>
      </c>
      <c r="H2875">
        <v>0.40200000000000002</v>
      </c>
      <c r="I2875">
        <f>Data[[#This Row],[nucleus_area_pct]]/Data[[#This Row],[cytoplasm_ratio]]</f>
        <v>134.07960199004975</v>
      </c>
      <c r="J2875">
        <v>0.83499999999999996</v>
      </c>
      <c r="K2875">
        <v>0.47499999999999998</v>
      </c>
      <c r="L2875">
        <v>2.71</v>
      </c>
      <c r="M2875">
        <v>3.2</v>
      </c>
      <c r="N2875">
        <v>0.79300000000000004</v>
      </c>
      <c r="O2875">
        <v>551</v>
      </c>
      <c r="P2875">
        <v>68</v>
      </c>
      <c r="Q2875">
        <v>235</v>
      </c>
      <c r="R2875">
        <v>141</v>
      </c>
      <c r="S2875">
        <v>170</v>
      </c>
      <c r="T2875">
        <f>(Data[[#This Row],[mean_r]]/256)*100</f>
        <v>91.796875</v>
      </c>
      <c r="U2875">
        <f>(Data[[#This Row],[mean_g]]/256)*100</f>
        <v>55.078125</v>
      </c>
      <c r="V2875">
        <f>(Data[[#This Row],[mean_b]]/256)*100</f>
        <v>66.40625</v>
      </c>
      <c r="W2875">
        <v>0.60199999999999998</v>
      </c>
      <c r="X2875" t="s">
        <v>63</v>
      </c>
      <c r="Y2875" t="s">
        <v>40</v>
      </c>
      <c r="Z2875">
        <v>4885</v>
      </c>
      <c r="AA2875">
        <v>4.7300000000000004</v>
      </c>
      <c r="AB2875">
        <v>12.6</v>
      </c>
      <c r="AC2875">
        <v>38.200000000000003</v>
      </c>
      <c r="AD2875">
        <v>209985</v>
      </c>
      <c r="AE2875">
        <v>79.099999999999994</v>
      </c>
      <c r="AF2875">
        <v>32.200000000000003</v>
      </c>
      <c r="AG2875" t="s">
        <v>46</v>
      </c>
      <c r="AH2875" t="s">
        <v>42</v>
      </c>
      <c r="AI2875" t="s">
        <v>56</v>
      </c>
      <c r="AJ2875">
        <v>40</v>
      </c>
      <c r="AK2875">
        <v>360</v>
      </c>
      <c r="AL2875">
        <v>5.5599999999999997E-2</v>
      </c>
      <c r="AM2875">
        <v>0.91210000000000002</v>
      </c>
      <c r="AN2875">
        <v>0.95579999999999998</v>
      </c>
      <c r="AO2875">
        <f>Data[[#This Row],[labeller_confidence_score]]-Data[[#This Row],[cytodiffusion_classification_confidence]]</f>
        <v>4.3699999999999961E-2</v>
      </c>
    </row>
    <row r="2876" spans="1:41" x14ac:dyDescent="0.3">
      <c r="A2876" t="s">
        <v>2949</v>
      </c>
      <c r="B2876" t="s">
        <v>60</v>
      </c>
      <c r="C2876">
        <v>0</v>
      </c>
      <c r="D2876" t="s">
        <v>50</v>
      </c>
      <c r="E2876">
        <v>15.92</v>
      </c>
      <c r="F2876">
        <v>63.1</v>
      </c>
      <c r="G2876">
        <v>0.435</v>
      </c>
      <c r="H2876">
        <v>0.34799999999999998</v>
      </c>
      <c r="I2876">
        <f>Data[[#This Row],[nucleus_area_pct]]/Data[[#This Row],[cytoplasm_ratio]]</f>
        <v>181.3218390804598</v>
      </c>
      <c r="J2876">
        <v>0.71599999999999997</v>
      </c>
      <c r="K2876">
        <v>0.496</v>
      </c>
      <c r="L2876">
        <v>2.09</v>
      </c>
      <c r="M2876">
        <v>1</v>
      </c>
      <c r="N2876">
        <v>0.69699999999999995</v>
      </c>
      <c r="O2876">
        <v>579</v>
      </c>
      <c r="P2876">
        <v>93</v>
      </c>
      <c r="Q2876">
        <v>205</v>
      </c>
      <c r="R2876">
        <v>153</v>
      </c>
      <c r="S2876">
        <v>181</v>
      </c>
      <c r="T2876">
        <f>(Data[[#This Row],[mean_r]]/256)*100</f>
        <v>80.078125</v>
      </c>
      <c r="U2876">
        <f>(Data[[#This Row],[mean_g]]/256)*100</f>
        <v>59.765625</v>
      </c>
      <c r="V2876">
        <f>(Data[[#This Row],[mean_b]]/256)*100</f>
        <v>70.703125</v>
      </c>
      <c r="W2876">
        <v>0.58199999999999996</v>
      </c>
      <c r="X2876" t="s">
        <v>63</v>
      </c>
      <c r="Y2876" t="s">
        <v>45</v>
      </c>
      <c r="Z2876">
        <v>6697</v>
      </c>
      <c r="AA2876">
        <v>5.47</v>
      </c>
      <c r="AB2876">
        <v>17</v>
      </c>
      <c r="AC2876">
        <v>47.2</v>
      </c>
      <c r="AD2876">
        <v>184336</v>
      </c>
      <c r="AE2876">
        <v>88.8</v>
      </c>
      <c r="AF2876">
        <v>34</v>
      </c>
      <c r="AG2876" t="s">
        <v>64</v>
      </c>
      <c r="AH2876" t="s">
        <v>68</v>
      </c>
      <c r="AI2876" t="s">
        <v>52</v>
      </c>
      <c r="AJ2876">
        <v>40</v>
      </c>
      <c r="AK2876">
        <v>256</v>
      </c>
      <c r="AL2876">
        <v>0.1212</v>
      </c>
      <c r="AM2876">
        <v>0.96609999999999996</v>
      </c>
      <c r="AN2876">
        <v>0.98499999999999999</v>
      </c>
      <c r="AO2876">
        <f>Data[[#This Row],[labeller_confidence_score]]-Data[[#This Row],[cytodiffusion_classification_confidence]]</f>
        <v>1.8900000000000028E-2</v>
      </c>
    </row>
    <row r="2877" spans="1:41" x14ac:dyDescent="0.3">
      <c r="A2877" t="s">
        <v>2950</v>
      </c>
      <c r="B2877" t="s">
        <v>54</v>
      </c>
      <c r="C2877">
        <v>0</v>
      </c>
      <c r="D2877" t="s">
        <v>54</v>
      </c>
      <c r="E2877">
        <v>7.71</v>
      </c>
      <c r="F2877">
        <v>0</v>
      </c>
      <c r="G2877">
        <v>0</v>
      </c>
      <c r="H2877">
        <v>1</v>
      </c>
      <c r="I2877">
        <f>Data[[#This Row],[nucleus_area_pct]]/Data[[#This Row],[cytoplasm_ratio]]</f>
        <v>0</v>
      </c>
      <c r="J2877">
        <v>0.84499999999999997</v>
      </c>
      <c r="K2877">
        <v>0.16500000000000001</v>
      </c>
      <c r="L2877">
        <v>0.46</v>
      </c>
      <c r="M2877">
        <v>1</v>
      </c>
      <c r="N2877">
        <v>0.94</v>
      </c>
      <c r="O2877">
        <v>175</v>
      </c>
      <c r="P2877">
        <v>44</v>
      </c>
      <c r="Q2877">
        <v>232</v>
      </c>
      <c r="R2877">
        <v>105</v>
      </c>
      <c r="S2877">
        <v>131</v>
      </c>
      <c r="T2877">
        <f>(Data[[#This Row],[mean_r]]/256)*100</f>
        <v>90.625</v>
      </c>
      <c r="U2877">
        <f>(Data[[#This Row],[mean_g]]/256)*100</f>
        <v>41.015625</v>
      </c>
      <c r="V2877">
        <f>(Data[[#This Row],[mean_b]]/256)*100</f>
        <v>51.171875</v>
      </c>
      <c r="W2877">
        <v>0.58599999999999997</v>
      </c>
      <c r="X2877" t="s">
        <v>51</v>
      </c>
      <c r="Y2877" t="s">
        <v>40</v>
      </c>
      <c r="Z2877">
        <v>9503</v>
      </c>
      <c r="AA2877">
        <v>5.83</v>
      </c>
      <c r="AB2877">
        <v>14.7</v>
      </c>
      <c r="AC2877">
        <v>38.1</v>
      </c>
      <c r="AD2877">
        <v>302460</v>
      </c>
      <c r="AE2877">
        <v>96.3</v>
      </c>
      <c r="AF2877">
        <v>33.200000000000003</v>
      </c>
      <c r="AG2877" t="s">
        <v>64</v>
      </c>
      <c r="AH2877" t="s">
        <v>68</v>
      </c>
      <c r="AI2877" t="s">
        <v>56</v>
      </c>
      <c r="AJ2877">
        <v>100</v>
      </c>
      <c r="AK2877">
        <v>512</v>
      </c>
      <c r="AL2877">
        <v>0.11890000000000001</v>
      </c>
      <c r="AM2877">
        <v>0.93810000000000004</v>
      </c>
      <c r="AN2877">
        <v>0.94069999999999998</v>
      </c>
      <c r="AO2877">
        <f>Data[[#This Row],[labeller_confidence_score]]-Data[[#This Row],[cytodiffusion_classification_confidence]]</f>
        <v>2.5999999999999357E-3</v>
      </c>
    </row>
    <row r="2878" spans="1:41" x14ac:dyDescent="0.3">
      <c r="A2878" t="s">
        <v>2951</v>
      </c>
      <c r="B2878" t="s">
        <v>74</v>
      </c>
      <c r="C2878">
        <v>0</v>
      </c>
      <c r="D2878" t="s">
        <v>75</v>
      </c>
      <c r="E2878">
        <v>1.36</v>
      </c>
      <c r="F2878">
        <v>0</v>
      </c>
      <c r="G2878">
        <v>0</v>
      </c>
      <c r="H2878">
        <v>1</v>
      </c>
      <c r="I2878">
        <f>Data[[#This Row],[nucleus_area_pct]]/Data[[#This Row],[cytoplasm_ratio]]</f>
        <v>0</v>
      </c>
      <c r="J2878">
        <v>0.53100000000000003</v>
      </c>
      <c r="K2878">
        <v>0.46700000000000003</v>
      </c>
      <c r="L2878">
        <v>3.35</v>
      </c>
      <c r="M2878">
        <v>1</v>
      </c>
      <c r="N2878">
        <v>0.83799999999999997</v>
      </c>
      <c r="O2878">
        <v>21</v>
      </c>
      <c r="P2878">
        <v>16</v>
      </c>
      <c r="Q2878">
        <v>218</v>
      </c>
      <c r="R2878">
        <v>146</v>
      </c>
      <c r="S2878">
        <v>169</v>
      </c>
      <c r="T2878">
        <f>(Data[[#This Row],[mean_r]]/256)*100</f>
        <v>85.15625</v>
      </c>
      <c r="U2878">
        <f>(Data[[#This Row],[mean_g]]/256)*100</f>
        <v>57.03125</v>
      </c>
      <c r="V2878">
        <f>(Data[[#This Row],[mean_b]]/256)*100</f>
        <v>66.015625</v>
      </c>
      <c r="W2878">
        <v>0.61499999999999999</v>
      </c>
      <c r="X2878" t="s">
        <v>51</v>
      </c>
      <c r="Y2878" t="s">
        <v>45</v>
      </c>
      <c r="Z2878">
        <v>7365</v>
      </c>
      <c r="AA2878">
        <v>4.0999999999999996</v>
      </c>
      <c r="AB2878">
        <v>14</v>
      </c>
      <c r="AC2878">
        <v>35.9</v>
      </c>
      <c r="AD2878">
        <v>196198</v>
      </c>
      <c r="AE2878">
        <v>96</v>
      </c>
      <c r="AF2878">
        <v>33.6</v>
      </c>
      <c r="AG2878" t="s">
        <v>46</v>
      </c>
      <c r="AH2878" t="s">
        <v>42</v>
      </c>
      <c r="AI2878" t="s">
        <v>52</v>
      </c>
      <c r="AJ2878">
        <v>100</v>
      </c>
      <c r="AK2878">
        <v>256</v>
      </c>
      <c r="AL2878">
        <v>0.13900000000000001</v>
      </c>
      <c r="AM2878">
        <v>0.95350000000000001</v>
      </c>
      <c r="AN2878">
        <v>0.83189999999999997</v>
      </c>
      <c r="AO2878">
        <f>Data[[#This Row],[labeller_confidence_score]]-Data[[#This Row],[cytodiffusion_classification_confidence]]</f>
        <v>-0.12160000000000004</v>
      </c>
    </row>
    <row r="2879" spans="1:41" x14ac:dyDescent="0.3">
      <c r="A2879" t="s">
        <v>2952</v>
      </c>
      <c r="B2879" t="s">
        <v>49</v>
      </c>
      <c r="C2879">
        <v>0</v>
      </c>
      <c r="D2879" t="s">
        <v>50</v>
      </c>
      <c r="E2879">
        <v>9.6300000000000008</v>
      </c>
      <c r="F2879">
        <v>56.3</v>
      </c>
      <c r="G2879">
        <v>0.47099999999999997</v>
      </c>
      <c r="H2879">
        <v>0.51100000000000001</v>
      </c>
      <c r="I2879">
        <f>Data[[#This Row],[nucleus_area_pct]]/Data[[#This Row],[cytoplasm_ratio]]</f>
        <v>110.17612524461839</v>
      </c>
      <c r="J2879">
        <v>0.82399999999999995</v>
      </c>
      <c r="K2879">
        <v>0.36499999999999999</v>
      </c>
      <c r="L2879">
        <v>2.76</v>
      </c>
      <c r="M2879">
        <v>3.6</v>
      </c>
      <c r="N2879">
        <v>0.78800000000000003</v>
      </c>
      <c r="O2879">
        <v>459</v>
      </c>
      <c r="P2879">
        <v>76</v>
      </c>
      <c r="Q2879">
        <v>254</v>
      </c>
      <c r="R2879">
        <v>153</v>
      </c>
      <c r="S2879">
        <v>180</v>
      </c>
      <c r="T2879">
        <f>(Data[[#This Row],[mean_r]]/256)*100</f>
        <v>99.21875</v>
      </c>
      <c r="U2879">
        <f>(Data[[#This Row],[mean_g]]/256)*100</f>
        <v>59.765625</v>
      </c>
      <c r="V2879">
        <f>(Data[[#This Row],[mean_b]]/256)*100</f>
        <v>70.3125</v>
      </c>
      <c r="W2879">
        <v>0.63900000000000001</v>
      </c>
      <c r="X2879" t="s">
        <v>51</v>
      </c>
      <c r="Y2879" t="s">
        <v>40</v>
      </c>
      <c r="Z2879">
        <v>6722</v>
      </c>
      <c r="AA2879">
        <v>3.46</v>
      </c>
      <c r="AB2879">
        <v>12.5</v>
      </c>
      <c r="AC2879">
        <v>41.2</v>
      </c>
      <c r="AD2879">
        <v>148335</v>
      </c>
      <c r="AE2879">
        <v>96</v>
      </c>
      <c r="AF2879">
        <v>34.799999999999997</v>
      </c>
      <c r="AG2879" t="s">
        <v>46</v>
      </c>
      <c r="AH2879" t="s">
        <v>47</v>
      </c>
      <c r="AI2879" t="s">
        <v>56</v>
      </c>
      <c r="AJ2879">
        <v>40</v>
      </c>
      <c r="AK2879">
        <v>512</v>
      </c>
      <c r="AL2879">
        <v>3.39E-2</v>
      </c>
      <c r="AM2879">
        <v>0.89829999999999999</v>
      </c>
      <c r="AN2879">
        <v>1</v>
      </c>
      <c r="AO2879">
        <f>Data[[#This Row],[labeller_confidence_score]]-Data[[#This Row],[cytodiffusion_classification_confidence]]</f>
        <v>0.10170000000000001</v>
      </c>
    </row>
    <row r="2880" spans="1:41" x14ac:dyDescent="0.3">
      <c r="A2880" t="s">
        <v>2953</v>
      </c>
      <c r="B2880" t="s">
        <v>67</v>
      </c>
      <c r="C2880">
        <v>1</v>
      </c>
      <c r="D2880" t="s">
        <v>67</v>
      </c>
      <c r="E2880">
        <v>8.0399999999999991</v>
      </c>
      <c r="F2880">
        <v>41.1</v>
      </c>
      <c r="G2880">
        <v>6.4000000000000001E-2</v>
      </c>
      <c r="H2880">
        <v>0.755</v>
      </c>
      <c r="I2880">
        <f>Data[[#This Row],[nucleus_area_pct]]/Data[[#This Row],[cytoplasm_ratio]]</f>
        <v>54.437086092715234</v>
      </c>
      <c r="J2880">
        <v>0.58199999999999996</v>
      </c>
      <c r="K2880">
        <v>0.64800000000000002</v>
      </c>
      <c r="L2880">
        <v>2.7</v>
      </c>
      <c r="M2880">
        <v>1.8</v>
      </c>
      <c r="N2880">
        <v>0.56200000000000006</v>
      </c>
      <c r="O2880">
        <v>144</v>
      </c>
      <c r="P2880">
        <v>69</v>
      </c>
      <c r="Q2880">
        <v>197</v>
      </c>
      <c r="R2880">
        <v>154</v>
      </c>
      <c r="S2880">
        <v>163</v>
      </c>
      <c r="T2880">
        <f>(Data[[#This Row],[mean_r]]/256)*100</f>
        <v>76.953125</v>
      </c>
      <c r="U2880">
        <f>(Data[[#This Row],[mean_g]]/256)*100</f>
        <v>60.15625</v>
      </c>
      <c r="V2880">
        <f>(Data[[#This Row],[mean_b]]/256)*100</f>
        <v>63.671875</v>
      </c>
      <c r="W2880">
        <v>0.67900000000000005</v>
      </c>
      <c r="X2880" t="s">
        <v>63</v>
      </c>
      <c r="Y2880" t="s">
        <v>45</v>
      </c>
      <c r="Z2880">
        <v>12129</v>
      </c>
      <c r="AA2880">
        <v>5.0999999999999996</v>
      </c>
      <c r="AB2880">
        <v>14.1</v>
      </c>
      <c r="AC2880">
        <v>35.4</v>
      </c>
      <c r="AD2880">
        <v>199691</v>
      </c>
      <c r="AE2880">
        <v>88.5</v>
      </c>
      <c r="AF2880">
        <v>32.299999999999997</v>
      </c>
      <c r="AG2880" t="s">
        <v>46</v>
      </c>
      <c r="AH2880" t="s">
        <v>68</v>
      </c>
      <c r="AI2880" t="s">
        <v>52</v>
      </c>
      <c r="AJ2880">
        <v>100</v>
      </c>
      <c r="AK2880">
        <v>256</v>
      </c>
      <c r="AL2880">
        <v>0.89410000000000001</v>
      </c>
      <c r="AM2880">
        <v>0.71940000000000004</v>
      </c>
      <c r="AN2880">
        <v>0.70140000000000002</v>
      </c>
      <c r="AO2880">
        <f>Data[[#This Row],[labeller_confidence_score]]-Data[[#This Row],[cytodiffusion_classification_confidence]]</f>
        <v>-1.8000000000000016E-2</v>
      </c>
    </row>
    <row r="2881" spans="1:41" x14ac:dyDescent="0.3">
      <c r="A2881" t="s">
        <v>2954</v>
      </c>
      <c r="B2881" t="s">
        <v>60</v>
      </c>
      <c r="C2881">
        <v>0</v>
      </c>
      <c r="D2881" t="s">
        <v>50</v>
      </c>
      <c r="E2881">
        <v>16.46</v>
      </c>
      <c r="F2881">
        <v>70.8</v>
      </c>
      <c r="G2881">
        <v>0.375</v>
      </c>
      <c r="H2881">
        <v>0.39900000000000002</v>
      </c>
      <c r="I2881">
        <f>Data[[#This Row],[nucleus_area_pct]]/Data[[#This Row],[cytoplasm_ratio]]</f>
        <v>177.44360902255639</v>
      </c>
      <c r="J2881">
        <v>0.54800000000000004</v>
      </c>
      <c r="K2881">
        <v>0.41499999999999998</v>
      </c>
      <c r="L2881">
        <v>2.2400000000000002</v>
      </c>
      <c r="M2881">
        <v>1</v>
      </c>
      <c r="N2881">
        <v>0.74199999999999999</v>
      </c>
      <c r="O2881">
        <v>515</v>
      </c>
      <c r="P2881">
        <v>97</v>
      </c>
      <c r="Q2881">
        <v>205</v>
      </c>
      <c r="R2881">
        <v>161</v>
      </c>
      <c r="S2881">
        <v>195</v>
      </c>
      <c r="T2881">
        <f>(Data[[#This Row],[mean_r]]/256)*100</f>
        <v>80.078125</v>
      </c>
      <c r="U2881">
        <f>(Data[[#This Row],[mean_g]]/256)*100</f>
        <v>62.890625</v>
      </c>
      <c r="V2881">
        <f>(Data[[#This Row],[mean_b]]/256)*100</f>
        <v>76.171875</v>
      </c>
      <c r="W2881">
        <v>0.60899999999999999</v>
      </c>
      <c r="X2881" t="s">
        <v>63</v>
      </c>
      <c r="Y2881" t="s">
        <v>40</v>
      </c>
      <c r="Z2881">
        <v>8234</v>
      </c>
      <c r="AA2881">
        <v>5.83</v>
      </c>
      <c r="AB2881">
        <v>16.100000000000001</v>
      </c>
      <c r="AC2881">
        <v>39</v>
      </c>
      <c r="AD2881">
        <v>223458</v>
      </c>
      <c r="AE2881">
        <v>75.3</v>
      </c>
      <c r="AF2881">
        <v>33.9</v>
      </c>
      <c r="AG2881" t="s">
        <v>41</v>
      </c>
      <c r="AH2881" t="s">
        <v>42</v>
      </c>
      <c r="AI2881" t="s">
        <v>52</v>
      </c>
      <c r="AJ2881">
        <v>40</v>
      </c>
      <c r="AK2881">
        <v>256</v>
      </c>
      <c r="AL2881">
        <v>0.1086</v>
      </c>
      <c r="AM2881">
        <v>0.85360000000000003</v>
      </c>
      <c r="AN2881">
        <v>0.87480000000000002</v>
      </c>
      <c r="AO2881">
        <f>Data[[#This Row],[labeller_confidence_score]]-Data[[#This Row],[cytodiffusion_classification_confidence]]</f>
        <v>2.1199999999999997E-2</v>
      </c>
    </row>
    <row r="2882" spans="1:41" x14ac:dyDescent="0.3">
      <c r="A2882" t="s">
        <v>2955</v>
      </c>
      <c r="B2882" t="s">
        <v>120</v>
      </c>
      <c r="C2882">
        <v>1</v>
      </c>
      <c r="D2882" t="s">
        <v>104</v>
      </c>
      <c r="E2882">
        <v>6.12</v>
      </c>
      <c r="F2882">
        <v>0</v>
      </c>
      <c r="G2882">
        <v>0</v>
      </c>
      <c r="H2882">
        <v>1</v>
      </c>
      <c r="I2882">
        <f>Data[[#This Row],[nucleus_area_pct]]/Data[[#This Row],[cytoplasm_ratio]]</f>
        <v>0</v>
      </c>
      <c r="J2882">
        <v>0.95899999999999996</v>
      </c>
      <c r="K2882">
        <v>0.08</v>
      </c>
      <c r="L2882">
        <v>0.46</v>
      </c>
      <c r="M2882">
        <v>1</v>
      </c>
      <c r="N2882">
        <v>0.98599999999999999</v>
      </c>
      <c r="O2882">
        <v>126</v>
      </c>
      <c r="P2882">
        <v>37</v>
      </c>
      <c r="Q2882">
        <v>216</v>
      </c>
      <c r="R2882">
        <v>130</v>
      </c>
      <c r="S2882">
        <v>142</v>
      </c>
      <c r="T2882">
        <f>(Data[[#This Row],[mean_r]]/256)*100</f>
        <v>84.375</v>
      </c>
      <c r="U2882">
        <f>(Data[[#This Row],[mean_g]]/256)*100</f>
        <v>50.78125</v>
      </c>
      <c r="V2882">
        <f>(Data[[#This Row],[mean_b]]/256)*100</f>
        <v>55.46875</v>
      </c>
      <c r="W2882">
        <v>0.54</v>
      </c>
      <c r="X2882" t="s">
        <v>51</v>
      </c>
      <c r="Y2882" t="s">
        <v>45</v>
      </c>
      <c r="Z2882">
        <v>6248</v>
      </c>
      <c r="AA2882">
        <v>4.7300000000000004</v>
      </c>
      <c r="AB2882">
        <v>13.8</v>
      </c>
      <c r="AC2882">
        <v>30.9</v>
      </c>
      <c r="AD2882">
        <v>417594</v>
      </c>
      <c r="AE2882">
        <v>91.7</v>
      </c>
      <c r="AF2882">
        <v>33.799999999999997</v>
      </c>
      <c r="AG2882" t="s">
        <v>46</v>
      </c>
      <c r="AH2882" t="s">
        <v>68</v>
      </c>
      <c r="AI2882" t="s">
        <v>43</v>
      </c>
      <c r="AJ2882">
        <v>40</v>
      </c>
      <c r="AK2882">
        <v>224</v>
      </c>
      <c r="AL2882">
        <v>0.94240000000000002</v>
      </c>
      <c r="AM2882">
        <v>0.57999999999999996</v>
      </c>
      <c r="AN2882">
        <v>0.79510000000000003</v>
      </c>
      <c r="AO2882">
        <f>Data[[#This Row],[labeller_confidence_score]]-Data[[#This Row],[cytodiffusion_classification_confidence]]</f>
        <v>0.21510000000000007</v>
      </c>
    </row>
    <row r="2883" spans="1:41" x14ac:dyDescent="0.3">
      <c r="A2883" t="s">
        <v>2956</v>
      </c>
      <c r="B2883" t="s">
        <v>49</v>
      </c>
      <c r="C2883">
        <v>0</v>
      </c>
      <c r="D2883" t="s">
        <v>50</v>
      </c>
      <c r="E2883">
        <v>12.72</v>
      </c>
      <c r="F2883">
        <v>50.7</v>
      </c>
      <c r="G2883">
        <v>0.502</v>
      </c>
      <c r="H2883">
        <v>0.32500000000000001</v>
      </c>
      <c r="I2883">
        <f>Data[[#This Row],[nucleus_area_pct]]/Data[[#This Row],[cytoplasm_ratio]]</f>
        <v>156</v>
      </c>
      <c r="J2883">
        <v>0.76200000000000001</v>
      </c>
      <c r="K2883">
        <v>0.29299999999999998</v>
      </c>
      <c r="L2883">
        <v>3.24</v>
      </c>
      <c r="M2883">
        <v>2.9</v>
      </c>
      <c r="N2883">
        <v>0.82499999999999996</v>
      </c>
      <c r="O2883">
        <v>412</v>
      </c>
      <c r="P2883">
        <v>85</v>
      </c>
      <c r="Q2883">
        <v>217</v>
      </c>
      <c r="R2883">
        <v>132</v>
      </c>
      <c r="S2883">
        <v>166</v>
      </c>
      <c r="T2883">
        <f>(Data[[#This Row],[mean_r]]/256)*100</f>
        <v>84.765625</v>
      </c>
      <c r="U2883">
        <f>(Data[[#This Row],[mean_g]]/256)*100</f>
        <v>51.5625</v>
      </c>
      <c r="V2883">
        <f>(Data[[#This Row],[mean_b]]/256)*100</f>
        <v>64.84375</v>
      </c>
      <c r="W2883">
        <v>0.65400000000000003</v>
      </c>
      <c r="X2883" t="s">
        <v>51</v>
      </c>
      <c r="Y2883" t="s">
        <v>45</v>
      </c>
      <c r="Z2883">
        <v>4675</v>
      </c>
      <c r="AA2883">
        <v>4.6900000000000004</v>
      </c>
      <c r="AB2883">
        <v>15.6</v>
      </c>
      <c r="AC2883">
        <v>39.4</v>
      </c>
      <c r="AD2883">
        <v>176923</v>
      </c>
      <c r="AE2883">
        <v>80.8</v>
      </c>
      <c r="AF2883">
        <v>34.700000000000003</v>
      </c>
      <c r="AG2883" t="s">
        <v>46</v>
      </c>
      <c r="AH2883" t="s">
        <v>68</v>
      </c>
      <c r="AI2883" t="s">
        <v>52</v>
      </c>
      <c r="AJ2883">
        <v>40</v>
      </c>
      <c r="AK2883">
        <v>256</v>
      </c>
      <c r="AL2883">
        <v>5.62E-2</v>
      </c>
      <c r="AM2883">
        <v>0.86119999999999997</v>
      </c>
      <c r="AN2883">
        <v>0.92930000000000001</v>
      </c>
      <c r="AO2883">
        <f>Data[[#This Row],[labeller_confidence_score]]-Data[[#This Row],[cytodiffusion_classification_confidence]]</f>
        <v>6.8100000000000049E-2</v>
      </c>
    </row>
    <row r="2884" spans="1:41" x14ac:dyDescent="0.3">
      <c r="A2884" t="s">
        <v>2957</v>
      </c>
      <c r="B2884" t="s">
        <v>49</v>
      </c>
      <c r="C2884">
        <v>0</v>
      </c>
      <c r="D2884" t="s">
        <v>50</v>
      </c>
      <c r="E2884">
        <v>12.81</v>
      </c>
      <c r="F2884">
        <v>54.8</v>
      </c>
      <c r="G2884">
        <v>0.64500000000000002</v>
      </c>
      <c r="H2884">
        <v>0.373</v>
      </c>
      <c r="I2884">
        <f>Data[[#This Row],[nucleus_area_pct]]/Data[[#This Row],[cytoplasm_ratio]]</f>
        <v>146.91689008042894</v>
      </c>
      <c r="J2884">
        <v>0.71399999999999997</v>
      </c>
      <c r="K2884">
        <v>0.40200000000000002</v>
      </c>
      <c r="L2884">
        <v>3.25</v>
      </c>
      <c r="M2884">
        <v>3.5</v>
      </c>
      <c r="N2884">
        <v>0.84899999999999998</v>
      </c>
      <c r="O2884">
        <v>373</v>
      </c>
      <c r="P2884">
        <v>61</v>
      </c>
      <c r="Q2884">
        <v>202</v>
      </c>
      <c r="R2884">
        <v>154</v>
      </c>
      <c r="S2884">
        <v>180</v>
      </c>
      <c r="T2884">
        <f>(Data[[#This Row],[mean_r]]/256)*100</f>
        <v>78.90625</v>
      </c>
      <c r="U2884">
        <f>(Data[[#This Row],[mean_g]]/256)*100</f>
        <v>60.15625</v>
      </c>
      <c r="V2884">
        <f>(Data[[#This Row],[mean_b]]/256)*100</f>
        <v>70.3125</v>
      </c>
      <c r="W2884">
        <v>0.73899999999999999</v>
      </c>
      <c r="X2884" t="s">
        <v>51</v>
      </c>
      <c r="Y2884" t="s">
        <v>40</v>
      </c>
      <c r="Z2884">
        <v>8926</v>
      </c>
      <c r="AA2884">
        <v>4.96</v>
      </c>
      <c r="AB2884">
        <v>14.3</v>
      </c>
      <c r="AC2884">
        <v>47.4</v>
      </c>
      <c r="AD2884">
        <v>142586</v>
      </c>
      <c r="AE2884">
        <v>90.6</v>
      </c>
      <c r="AF2884">
        <v>36.5</v>
      </c>
      <c r="AG2884" t="s">
        <v>46</v>
      </c>
      <c r="AH2884" t="s">
        <v>42</v>
      </c>
      <c r="AI2884" t="s">
        <v>43</v>
      </c>
      <c r="AJ2884">
        <v>100</v>
      </c>
      <c r="AK2884">
        <v>256</v>
      </c>
      <c r="AL2884">
        <v>8.8300000000000003E-2</v>
      </c>
      <c r="AM2884">
        <v>0.96479999999999999</v>
      </c>
      <c r="AN2884">
        <v>0.85719999999999996</v>
      </c>
      <c r="AO2884">
        <f>Data[[#This Row],[labeller_confidence_score]]-Data[[#This Row],[cytodiffusion_classification_confidence]]</f>
        <v>-0.10760000000000003</v>
      </c>
    </row>
    <row r="2885" spans="1:41" x14ac:dyDescent="0.3">
      <c r="A2885" t="s">
        <v>2958</v>
      </c>
      <c r="B2885" t="s">
        <v>89</v>
      </c>
      <c r="C2885">
        <v>1</v>
      </c>
      <c r="D2885" t="s">
        <v>38</v>
      </c>
      <c r="E2885">
        <v>13.43</v>
      </c>
      <c r="F2885">
        <v>55.6</v>
      </c>
      <c r="G2885">
        <v>0.73199999999999998</v>
      </c>
      <c r="H2885">
        <v>0.505</v>
      </c>
      <c r="I2885">
        <f>Data[[#This Row],[nucleus_area_pct]]/Data[[#This Row],[cytoplasm_ratio]]</f>
        <v>110.0990099009901</v>
      </c>
      <c r="J2885">
        <v>0.749</v>
      </c>
      <c r="K2885">
        <v>0.317</v>
      </c>
      <c r="L2885">
        <v>4.53</v>
      </c>
      <c r="M2885">
        <v>3.3</v>
      </c>
      <c r="N2885">
        <v>0.80700000000000005</v>
      </c>
      <c r="O2885">
        <v>385</v>
      </c>
      <c r="P2885">
        <v>65</v>
      </c>
      <c r="Q2885">
        <v>237</v>
      </c>
      <c r="R2885">
        <v>150</v>
      </c>
      <c r="S2885">
        <v>201</v>
      </c>
      <c r="T2885">
        <f>(Data[[#This Row],[mean_r]]/256)*100</f>
        <v>92.578125</v>
      </c>
      <c r="U2885">
        <f>(Data[[#This Row],[mean_g]]/256)*100</f>
        <v>58.59375</v>
      </c>
      <c r="V2885">
        <f>(Data[[#This Row],[mean_b]]/256)*100</f>
        <v>78.515625</v>
      </c>
      <c r="W2885">
        <v>0.70399999999999996</v>
      </c>
      <c r="X2885" t="s">
        <v>51</v>
      </c>
      <c r="Y2885" t="s">
        <v>45</v>
      </c>
      <c r="Z2885">
        <v>7541</v>
      </c>
      <c r="AA2885">
        <v>5.08</v>
      </c>
      <c r="AB2885">
        <v>14.6</v>
      </c>
      <c r="AC2885">
        <v>36.9</v>
      </c>
      <c r="AD2885">
        <v>178784</v>
      </c>
      <c r="AE2885">
        <v>85.5</v>
      </c>
      <c r="AF2885">
        <v>35.4</v>
      </c>
      <c r="AG2885" t="s">
        <v>46</v>
      </c>
      <c r="AH2885" t="s">
        <v>42</v>
      </c>
      <c r="AI2885" t="s">
        <v>52</v>
      </c>
      <c r="AJ2885">
        <v>60</v>
      </c>
      <c r="AK2885">
        <v>224</v>
      </c>
      <c r="AL2885">
        <v>0.82340000000000002</v>
      </c>
      <c r="AM2885">
        <v>0.70830000000000004</v>
      </c>
      <c r="AN2885">
        <v>0.77869999999999995</v>
      </c>
      <c r="AO2885">
        <f>Data[[#This Row],[labeller_confidence_score]]-Data[[#This Row],[cytodiffusion_classification_confidence]]</f>
        <v>7.0399999999999907E-2</v>
      </c>
    </row>
    <row r="2886" spans="1:41" x14ac:dyDescent="0.3">
      <c r="A2886" t="s">
        <v>2959</v>
      </c>
      <c r="B2886" t="s">
        <v>58</v>
      </c>
      <c r="C2886">
        <v>1</v>
      </c>
      <c r="D2886" t="s">
        <v>38</v>
      </c>
      <c r="E2886">
        <v>12.34</v>
      </c>
      <c r="F2886">
        <v>66.5</v>
      </c>
      <c r="G2886">
        <v>0.70599999999999996</v>
      </c>
      <c r="H2886">
        <v>0.247</v>
      </c>
      <c r="I2886">
        <f>Data[[#This Row],[nucleus_area_pct]]/Data[[#This Row],[cytoplasm_ratio]]</f>
        <v>269.23076923076923</v>
      </c>
      <c r="J2886">
        <v>0.78400000000000003</v>
      </c>
      <c r="K2886">
        <v>0.20200000000000001</v>
      </c>
      <c r="L2886">
        <v>0.79</v>
      </c>
      <c r="M2886">
        <v>1</v>
      </c>
      <c r="N2886">
        <v>0.84</v>
      </c>
      <c r="O2886">
        <v>572</v>
      </c>
      <c r="P2886">
        <v>95</v>
      </c>
      <c r="Q2886">
        <v>192</v>
      </c>
      <c r="R2886">
        <v>149</v>
      </c>
      <c r="S2886">
        <v>195</v>
      </c>
      <c r="T2886">
        <f>(Data[[#This Row],[mean_r]]/256)*100</f>
        <v>75</v>
      </c>
      <c r="U2886">
        <f>(Data[[#This Row],[mean_g]]/256)*100</f>
        <v>58.203125</v>
      </c>
      <c r="V2886">
        <f>(Data[[#This Row],[mean_b]]/256)*100</f>
        <v>76.171875</v>
      </c>
      <c r="W2886">
        <v>0.74099999999999999</v>
      </c>
      <c r="X2886" t="s">
        <v>51</v>
      </c>
      <c r="Y2886" t="s">
        <v>45</v>
      </c>
      <c r="Z2886">
        <v>7115</v>
      </c>
      <c r="AA2886">
        <v>4.92</v>
      </c>
      <c r="AB2886">
        <v>12.7</v>
      </c>
      <c r="AC2886">
        <v>45.3</v>
      </c>
      <c r="AD2886">
        <v>202121</v>
      </c>
      <c r="AE2886">
        <v>91.2</v>
      </c>
      <c r="AF2886">
        <v>33.1</v>
      </c>
      <c r="AG2886" t="s">
        <v>64</v>
      </c>
      <c r="AH2886" t="s">
        <v>42</v>
      </c>
      <c r="AI2886" t="s">
        <v>52</v>
      </c>
      <c r="AJ2886">
        <v>100</v>
      </c>
      <c r="AK2886">
        <v>360</v>
      </c>
      <c r="AL2886">
        <v>0.99819999999999998</v>
      </c>
      <c r="AM2886">
        <v>0.65039999999999998</v>
      </c>
      <c r="AN2886">
        <v>0.74619999999999997</v>
      </c>
      <c r="AO2886">
        <f>Data[[#This Row],[labeller_confidence_score]]-Data[[#This Row],[cytodiffusion_classification_confidence]]</f>
        <v>9.5799999999999996E-2</v>
      </c>
    </row>
    <row r="2887" spans="1:41" x14ac:dyDescent="0.3">
      <c r="A2887" t="s">
        <v>2960</v>
      </c>
      <c r="B2887" t="s">
        <v>54</v>
      </c>
      <c r="C2887">
        <v>0</v>
      </c>
      <c r="D2887" t="s">
        <v>54</v>
      </c>
      <c r="E2887">
        <v>7.81</v>
      </c>
      <c r="F2887">
        <v>0</v>
      </c>
      <c r="G2887">
        <v>0</v>
      </c>
      <c r="H2887">
        <v>1</v>
      </c>
      <c r="I2887">
        <f>Data[[#This Row],[nucleus_area_pct]]/Data[[#This Row],[cytoplasm_ratio]]</f>
        <v>0</v>
      </c>
      <c r="J2887">
        <v>0.85899999999999999</v>
      </c>
      <c r="K2887">
        <v>0.19900000000000001</v>
      </c>
      <c r="L2887">
        <v>0.25</v>
      </c>
      <c r="M2887">
        <v>1</v>
      </c>
      <c r="N2887">
        <v>0.95699999999999996</v>
      </c>
      <c r="O2887">
        <v>170</v>
      </c>
      <c r="P2887">
        <v>47</v>
      </c>
      <c r="Q2887">
        <v>238</v>
      </c>
      <c r="R2887">
        <v>134</v>
      </c>
      <c r="S2887">
        <v>145</v>
      </c>
      <c r="T2887">
        <f>(Data[[#This Row],[mean_r]]/256)*100</f>
        <v>92.96875</v>
      </c>
      <c r="U2887">
        <f>(Data[[#This Row],[mean_g]]/256)*100</f>
        <v>52.34375</v>
      </c>
      <c r="V2887">
        <f>(Data[[#This Row],[mean_b]]/256)*100</f>
        <v>56.640625</v>
      </c>
      <c r="W2887">
        <v>0.45800000000000002</v>
      </c>
      <c r="X2887" t="s">
        <v>51</v>
      </c>
      <c r="Y2887" t="s">
        <v>45</v>
      </c>
      <c r="Z2887">
        <v>4509</v>
      </c>
      <c r="AA2887">
        <v>4.54</v>
      </c>
      <c r="AB2887">
        <v>10.9</v>
      </c>
      <c r="AC2887">
        <v>36.6</v>
      </c>
      <c r="AD2887">
        <v>61753</v>
      </c>
      <c r="AE2887">
        <v>81.2</v>
      </c>
      <c r="AF2887">
        <v>34.200000000000003</v>
      </c>
      <c r="AG2887" t="s">
        <v>64</v>
      </c>
      <c r="AH2887" t="s">
        <v>42</v>
      </c>
      <c r="AI2887" t="s">
        <v>43</v>
      </c>
      <c r="AJ2887">
        <v>100</v>
      </c>
      <c r="AK2887">
        <v>224</v>
      </c>
      <c r="AL2887">
        <v>4.3099999999999999E-2</v>
      </c>
      <c r="AM2887">
        <v>0.85609999999999997</v>
      </c>
      <c r="AN2887">
        <v>0.8417</v>
      </c>
      <c r="AO2887">
        <f>Data[[#This Row],[labeller_confidence_score]]-Data[[#This Row],[cytodiffusion_classification_confidence]]</f>
        <v>-1.4399999999999968E-2</v>
      </c>
    </row>
    <row r="2888" spans="1:41" x14ac:dyDescent="0.3">
      <c r="A2888" t="s">
        <v>2961</v>
      </c>
      <c r="B2888" t="s">
        <v>54</v>
      </c>
      <c r="C2888">
        <v>0</v>
      </c>
      <c r="D2888" t="s">
        <v>54</v>
      </c>
      <c r="E2888">
        <v>7.86</v>
      </c>
      <c r="F2888">
        <v>0</v>
      </c>
      <c r="G2888">
        <v>0</v>
      </c>
      <c r="H2888">
        <v>1</v>
      </c>
      <c r="I2888">
        <f>Data[[#This Row],[nucleus_area_pct]]/Data[[#This Row],[cytoplasm_ratio]]</f>
        <v>0</v>
      </c>
      <c r="J2888">
        <v>0.93300000000000005</v>
      </c>
      <c r="K2888">
        <v>0.19700000000000001</v>
      </c>
      <c r="L2888">
        <v>0.82</v>
      </c>
      <c r="M2888">
        <v>1</v>
      </c>
      <c r="N2888">
        <v>0.96199999999999997</v>
      </c>
      <c r="O2888">
        <v>193</v>
      </c>
      <c r="P2888">
        <v>48</v>
      </c>
      <c r="Q2888">
        <v>224</v>
      </c>
      <c r="R2888">
        <v>137</v>
      </c>
      <c r="S2888">
        <v>145</v>
      </c>
      <c r="T2888">
        <f>(Data[[#This Row],[mean_r]]/256)*100</f>
        <v>87.5</v>
      </c>
      <c r="U2888">
        <f>(Data[[#This Row],[mean_g]]/256)*100</f>
        <v>53.515625</v>
      </c>
      <c r="V2888">
        <f>(Data[[#This Row],[mean_b]]/256)*100</f>
        <v>56.640625</v>
      </c>
      <c r="W2888">
        <v>0.4</v>
      </c>
      <c r="X2888" t="s">
        <v>63</v>
      </c>
      <c r="Y2888" t="s">
        <v>45</v>
      </c>
      <c r="Z2888">
        <v>7402</v>
      </c>
      <c r="AA2888">
        <v>4.93</v>
      </c>
      <c r="AB2888">
        <v>14.1</v>
      </c>
      <c r="AC2888">
        <v>33.9</v>
      </c>
      <c r="AD2888">
        <v>303677</v>
      </c>
      <c r="AE2888">
        <v>89.2</v>
      </c>
      <c r="AF2888">
        <v>33.700000000000003</v>
      </c>
      <c r="AG2888" t="s">
        <v>46</v>
      </c>
      <c r="AH2888" t="s">
        <v>42</v>
      </c>
      <c r="AI2888" t="s">
        <v>43</v>
      </c>
      <c r="AJ2888">
        <v>40</v>
      </c>
      <c r="AK2888">
        <v>256</v>
      </c>
      <c r="AL2888">
        <v>0.16089999999999999</v>
      </c>
      <c r="AM2888">
        <v>0.91679999999999995</v>
      </c>
      <c r="AN2888">
        <v>0.9476</v>
      </c>
      <c r="AO2888">
        <f>Data[[#This Row],[labeller_confidence_score]]-Data[[#This Row],[cytodiffusion_classification_confidence]]</f>
        <v>3.080000000000005E-2</v>
      </c>
    </row>
    <row r="2889" spans="1:41" x14ac:dyDescent="0.3">
      <c r="A2889" t="s">
        <v>2962</v>
      </c>
      <c r="B2889" t="s">
        <v>54</v>
      </c>
      <c r="C2889">
        <v>0</v>
      </c>
      <c r="D2889" t="s">
        <v>54</v>
      </c>
      <c r="E2889">
        <v>7.3</v>
      </c>
      <c r="F2889">
        <v>0</v>
      </c>
      <c r="G2889">
        <v>0</v>
      </c>
      <c r="H2889">
        <v>1</v>
      </c>
      <c r="I2889">
        <f>Data[[#This Row],[nucleus_area_pct]]/Data[[#This Row],[cytoplasm_ratio]]</f>
        <v>0</v>
      </c>
      <c r="J2889">
        <v>0.88300000000000001</v>
      </c>
      <c r="K2889">
        <v>0.17499999999999999</v>
      </c>
      <c r="L2889">
        <v>0.46</v>
      </c>
      <c r="M2889">
        <v>1</v>
      </c>
      <c r="N2889">
        <v>0.96499999999999997</v>
      </c>
      <c r="O2889">
        <v>135</v>
      </c>
      <c r="P2889">
        <v>49</v>
      </c>
      <c r="Q2889">
        <v>240</v>
      </c>
      <c r="R2889">
        <v>129</v>
      </c>
      <c r="S2889">
        <v>116</v>
      </c>
      <c r="T2889">
        <f>(Data[[#This Row],[mean_r]]/256)*100</f>
        <v>93.75</v>
      </c>
      <c r="U2889">
        <f>(Data[[#This Row],[mean_g]]/256)*100</f>
        <v>50.390625</v>
      </c>
      <c r="V2889">
        <f>(Data[[#This Row],[mean_b]]/256)*100</f>
        <v>45.3125</v>
      </c>
      <c r="W2889">
        <v>0.53900000000000003</v>
      </c>
      <c r="X2889" t="s">
        <v>39</v>
      </c>
      <c r="Y2889" t="s">
        <v>40</v>
      </c>
      <c r="Z2889">
        <v>2966</v>
      </c>
      <c r="AA2889">
        <v>4.5599999999999996</v>
      </c>
      <c r="AB2889">
        <v>13.1</v>
      </c>
      <c r="AC2889">
        <v>41</v>
      </c>
      <c r="AD2889">
        <v>240680</v>
      </c>
      <c r="AE2889">
        <v>93</v>
      </c>
      <c r="AF2889">
        <v>34.4</v>
      </c>
      <c r="AG2889" t="s">
        <v>64</v>
      </c>
      <c r="AH2889" t="s">
        <v>47</v>
      </c>
      <c r="AI2889" t="s">
        <v>56</v>
      </c>
      <c r="AJ2889">
        <v>100</v>
      </c>
      <c r="AK2889">
        <v>256</v>
      </c>
      <c r="AL2889">
        <v>4.9099999999999998E-2</v>
      </c>
      <c r="AM2889">
        <v>0.91449999999999998</v>
      </c>
      <c r="AN2889">
        <v>0.82189999999999996</v>
      </c>
      <c r="AO2889">
        <f>Data[[#This Row],[labeller_confidence_score]]-Data[[#This Row],[cytodiffusion_classification_confidence]]</f>
        <v>-9.2600000000000016E-2</v>
      </c>
    </row>
    <row r="2890" spans="1:41" x14ac:dyDescent="0.3">
      <c r="A2890" t="s">
        <v>2963</v>
      </c>
      <c r="B2890" t="s">
        <v>67</v>
      </c>
      <c r="C2890">
        <v>1</v>
      </c>
      <c r="D2890" t="s">
        <v>67</v>
      </c>
      <c r="E2890">
        <v>8.67</v>
      </c>
      <c r="F2890">
        <v>4.0999999999999996</v>
      </c>
      <c r="G2890">
        <v>0.26300000000000001</v>
      </c>
      <c r="H2890">
        <v>0.80200000000000005</v>
      </c>
      <c r="I2890">
        <f>Data[[#This Row],[nucleus_area_pct]]/Data[[#This Row],[cytoplasm_ratio]]</f>
        <v>5.11221945137157</v>
      </c>
      <c r="J2890">
        <v>0.84499999999999997</v>
      </c>
      <c r="K2890">
        <v>0.55200000000000005</v>
      </c>
      <c r="L2890">
        <v>1.5</v>
      </c>
      <c r="M2890">
        <v>1</v>
      </c>
      <c r="N2890">
        <v>0.61099999999999999</v>
      </c>
      <c r="O2890">
        <v>290</v>
      </c>
      <c r="P2890">
        <v>61</v>
      </c>
      <c r="Q2890">
        <v>175</v>
      </c>
      <c r="R2890">
        <v>128</v>
      </c>
      <c r="S2890">
        <v>166</v>
      </c>
      <c r="T2890">
        <f>(Data[[#This Row],[mean_r]]/256)*100</f>
        <v>68.359375</v>
      </c>
      <c r="U2890">
        <f>(Data[[#This Row],[mean_g]]/256)*100</f>
        <v>50</v>
      </c>
      <c r="V2890">
        <f>(Data[[#This Row],[mean_b]]/256)*100</f>
        <v>64.84375</v>
      </c>
      <c r="W2890">
        <v>0.44900000000000001</v>
      </c>
      <c r="X2890" t="s">
        <v>63</v>
      </c>
      <c r="Y2890" t="s">
        <v>40</v>
      </c>
      <c r="Z2890">
        <v>5566</v>
      </c>
      <c r="AA2890">
        <v>4.71</v>
      </c>
      <c r="AB2890">
        <v>11.5</v>
      </c>
      <c r="AC2890">
        <v>41.8</v>
      </c>
      <c r="AD2890">
        <v>384953</v>
      </c>
      <c r="AE2890">
        <v>77.8</v>
      </c>
      <c r="AF2890">
        <v>33.700000000000003</v>
      </c>
      <c r="AG2890" t="s">
        <v>46</v>
      </c>
      <c r="AH2890" t="s">
        <v>42</v>
      </c>
      <c r="AI2890" t="s">
        <v>43</v>
      </c>
      <c r="AJ2890">
        <v>60</v>
      </c>
      <c r="AK2890">
        <v>512</v>
      </c>
      <c r="AL2890">
        <v>0.90359999999999996</v>
      </c>
      <c r="AM2890">
        <v>0.67730000000000001</v>
      </c>
      <c r="AN2890">
        <v>0.63090000000000002</v>
      </c>
      <c r="AO2890">
        <f>Data[[#This Row],[labeller_confidence_score]]-Data[[#This Row],[cytodiffusion_classification_confidence]]</f>
        <v>-4.6399999999999997E-2</v>
      </c>
    </row>
    <row r="2891" spans="1:41" x14ac:dyDescent="0.3">
      <c r="A2891" t="s">
        <v>2964</v>
      </c>
      <c r="B2891" t="s">
        <v>106</v>
      </c>
      <c r="C2891">
        <v>1</v>
      </c>
      <c r="D2891" t="s">
        <v>82</v>
      </c>
      <c r="E2891">
        <v>11.31</v>
      </c>
      <c r="F2891">
        <v>79.599999999999994</v>
      </c>
      <c r="G2891">
        <v>0.432</v>
      </c>
      <c r="H2891">
        <v>0.114</v>
      </c>
      <c r="I2891">
        <f>Data[[#This Row],[nucleus_area_pct]]/Data[[#This Row],[cytoplasm_ratio]]</f>
        <v>698.24561403508767</v>
      </c>
      <c r="J2891">
        <v>0.82599999999999996</v>
      </c>
      <c r="K2891">
        <v>0.20599999999999999</v>
      </c>
      <c r="L2891">
        <v>0.79</v>
      </c>
      <c r="M2891">
        <v>1.1000000000000001</v>
      </c>
      <c r="N2891">
        <v>0.91100000000000003</v>
      </c>
      <c r="O2891">
        <v>596</v>
      </c>
      <c r="P2891">
        <v>90</v>
      </c>
      <c r="Q2891">
        <v>169</v>
      </c>
      <c r="R2891">
        <v>133</v>
      </c>
      <c r="S2891">
        <v>205</v>
      </c>
      <c r="T2891">
        <f>(Data[[#This Row],[mean_r]]/256)*100</f>
        <v>66.015625</v>
      </c>
      <c r="U2891">
        <f>(Data[[#This Row],[mean_g]]/256)*100</f>
        <v>51.953125</v>
      </c>
      <c r="V2891">
        <f>(Data[[#This Row],[mean_b]]/256)*100</f>
        <v>80.078125</v>
      </c>
      <c r="W2891">
        <v>0.71599999999999997</v>
      </c>
      <c r="X2891" t="s">
        <v>39</v>
      </c>
      <c r="Y2891" t="s">
        <v>40</v>
      </c>
      <c r="Z2891">
        <v>7115</v>
      </c>
      <c r="AA2891">
        <v>4.0999999999999996</v>
      </c>
      <c r="AB2891">
        <v>17.100000000000001</v>
      </c>
      <c r="AC2891">
        <v>39.799999999999997</v>
      </c>
      <c r="AD2891">
        <v>229105</v>
      </c>
      <c r="AE2891">
        <v>87.7</v>
      </c>
      <c r="AF2891">
        <v>35.299999999999997</v>
      </c>
      <c r="AG2891" t="s">
        <v>46</v>
      </c>
      <c r="AH2891" t="s">
        <v>47</v>
      </c>
      <c r="AI2891" t="s">
        <v>56</v>
      </c>
      <c r="AJ2891">
        <v>100</v>
      </c>
      <c r="AK2891">
        <v>224</v>
      </c>
      <c r="AL2891">
        <v>0.80789999999999995</v>
      </c>
      <c r="AM2891">
        <v>0.75880000000000003</v>
      </c>
      <c r="AN2891">
        <v>0.78320000000000001</v>
      </c>
      <c r="AO2891">
        <f>Data[[#This Row],[labeller_confidence_score]]-Data[[#This Row],[cytodiffusion_classification_confidence]]</f>
        <v>2.4399999999999977E-2</v>
      </c>
    </row>
    <row r="2892" spans="1:41" x14ac:dyDescent="0.3">
      <c r="A2892" t="s">
        <v>2965</v>
      </c>
      <c r="B2892" t="s">
        <v>58</v>
      </c>
      <c r="C2892">
        <v>1</v>
      </c>
      <c r="D2892" t="s">
        <v>38</v>
      </c>
      <c r="E2892">
        <v>13.32</v>
      </c>
      <c r="F2892">
        <v>74</v>
      </c>
      <c r="G2892">
        <v>0.66500000000000004</v>
      </c>
      <c r="H2892">
        <v>0.313</v>
      </c>
      <c r="I2892">
        <f>Data[[#This Row],[nucleus_area_pct]]/Data[[#This Row],[cytoplasm_ratio]]</f>
        <v>236.42172523961662</v>
      </c>
      <c r="J2892">
        <v>0.80800000000000005</v>
      </c>
      <c r="K2892">
        <v>0.35799999999999998</v>
      </c>
      <c r="L2892">
        <v>1.7</v>
      </c>
      <c r="M2892">
        <v>1.5</v>
      </c>
      <c r="N2892">
        <v>0.82799999999999996</v>
      </c>
      <c r="O2892">
        <v>617</v>
      </c>
      <c r="P2892">
        <v>88</v>
      </c>
      <c r="Q2892">
        <v>194</v>
      </c>
      <c r="R2892">
        <v>148</v>
      </c>
      <c r="S2892">
        <v>193</v>
      </c>
      <c r="T2892">
        <f>(Data[[#This Row],[mean_r]]/256)*100</f>
        <v>75.78125</v>
      </c>
      <c r="U2892">
        <f>(Data[[#This Row],[mean_g]]/256)*100</f>
        <v>57.8125</v>
      </c>
      <c r="V2892">
        <f>(Data[[#This Row],[mean_b]]/256)*100</f>
        <v>75.390625</v>
      </c>
      <c r="W2892">
        <v>0.60499999999999998</v>
      </c>
      <c r="X2892" t="s">
        <v>51</v>
      </c>
      <c r="Y2892" t="s">
        <v>40</v>
      </c>
      <c r="Z2892">
        <v>4968</v>
      </c>
      <c r="AA2892">
        <v>4.42</v>
      </c>
      <c r="AB2892">
        <v>11.1</v>
      </c>
      <c r="AC2892">
        <v>45.4</v>
      </c>
      <c r="AD2892">
        <v>222963</v>
      </c>
      <c r="AE2892">
        <v>95.5</v>
      </c>
      <c r="AF2892">
        <v>33.9</v>
      </c>
      <c r="AG2892" t="s">
        <v>64</v>
      </c>
      <c r="AH2892" t="s">
        <v>47</v>
      </c>
      <c r="AI2892" t="s">
        <v>56</v>
      </c>
      <c r="AJ2892">
        <v>60</v>
      </c>
      <c r="AK2892">
        <v>224</v>
      </c>
      <c r="AL2892">
        <v>0.71809999999999996</v>
      </c>
      <c r="AM2892">
        <v>0.76649999999999996</v>
      </c>
      <c r="AN2892">
        <v>0.94989999999999997</v>
      </c>
      <c r="AO2892">
        <f>Data[[#This Row],[labeller_confidence_score]]-Data[[#This Row],[cytodiffusion_classification_confidence]]</f>
        <v>0.18340000000000001</v>
      </c>
    </row>
    <row r="2893" spans="1:41" x14ac:dyDescent="0.3">
      <c r="A2893" t="s">
        <v>2966</v>
      </c>
      <c r="B2893" t="s">
        <v>66</v>
      </c>
      <c r="C2893">
        <v>1</v>
      </c>
      <c r="D2893" t="s">
        <v>67</v>
      </c>
      <c r="E2893">
        <v>9.14</v>
      </c>
      <c r="F2893">
        <v>94.9</v>
      </c>
      <c r="G2893">
        <v>0.67100000000000004</v>
      </c>
      <c r="H2893">
        <v>0.05</v>
      </c>
      <c r="I2893">
        <f>Data[[#This Row],[nucleus_area_pct]]/Data[[#This Row],[cytoplasm_ratio]]</f>
        <v>1898</v>
      </c>
      <c r="J2893">
        <v>0.379</v>
      </c>
      <c r="K2893">
        <v>0.58399999999999996</v>
      </c>
      <c r="L2893">
        <v>0.59</v>
      </c>
      <c r="M2893">
        <v>1.1000000000000001</v>
      </c>
      <c r="N2893">
        <v>0.60199999999999998</v>
      </c>
      <c r="O2893">
        <v>417</v>
      </c>
      <c r="P2893">
        <v>87</v>
      </c>
      <c r="Q2893">
        <v>156</v>
      </c>
      <c r="R2893">
        <v>157</v>
      </c>
      <c r="S2893">
        <v>197</v>
      </c>
      <c r="T2893">
        <f>(Data[[#This Row],[mean_r]]/256)*100</f>
        <v>60.9375</v>
      </c>
      <c r="U2893">
        <f>(Data[[#This Row],[mean_g]]/256)*100</f>
        <v>61.328125</v>
      </c>
      <c r="V2893">
        <f>(Data[[#This Row],[mean_b]]/256)*100</f>
        <v>76.953125</v>
      </c>
      <c r="W2893">
        <v>0.82599999999999996</v>
      </c>
      <c r="X2893" t="s">
        <v>51</v>
      </c>
      <c r="Y2893" t="s">
        <v>40</v>
      </c>
      <c r="Z2893">
        <v>8683</v>
      </c>
      <c r="AA2893">
        <v>3.38</v>
      </c>
      <c r="AB2893">
        <v>15.9</v>
      </c>
      <c r="AC2893">
        <v>50.8</v>
      </c>
      <c r="AD2893">
        <v>288078</v>
      </c>
      <c r="AE2893">
        <v>79.2</v>
      </c>
      <c r="AF2893">
        <v>32.1</v>
      </c>
      <c r="AG2893" t="s">
        <v>46</v>
      </c>
      <c r="AH2893" t="s">
        <v>47</v>
      </c>
      <c r="AI2893" t="s">
        <v>52</v>
      </c>
      <c r="AJ2893">
        <v>100</v>
      </c>
      <c r="AK2893">
        <v>360</v>
      </c>
      <c r="AL2893">
        <v>0.78820000000000001</v>
      </c>
      <c r="AM2893">
        <v>0.86839999999999995</v>
      </c>
      <c r="AN2893">
        <v>0.80349999999999999</v>
      </c>
      <c r="AO2893">
        <f>Data[[#This Row],[labeller_confidence_score]]-Data[[#This Row],[cytodiffusion_classification_confidence]]</f>
        <v>-6.4899999999999958E-2</v>
      </c>
    </row>
    <row r="2894" spans="1:41" x14ac:dyDescent="0.3">
      <c r="A2894" t="s">
        <v>2967</v>
      </c>
      <c r="B2894" t="s">
        <v>49</v>
      </c>
      <c r="C2894">
        <v>0</v>
      </c>
      <c r="D2894" t="s">
        <v>50</v>
      </c>
      <c r="E2894">
        <v>12.35</v>
      </c>
      <c r="F2894">
        <v>49</v>
      </c>
      <c r="G2894">
        <v>0.48399999999999999</v>
      </c>
      <c r="H2894">
        <v>0.505</v>
      </c>
      <c r="I2894">
        <f>Data[[#This Row],[nucleus_area_pct]]/Data[[#This Row],[cytoplasm_ratio]]</f>
        <v>97.029702970297024</v>
      </c>
      <c r="J2894">
        <v>0.89300000000000002</v>
      </c>
      <c r="K2894">
        <v>0.3</v>
      </c>
      <c r="L2894">
        <v>2.83</v>
      </c>
      <c r="M2894">
        <v>3.2</v>
      </c>
      <c r="N2894">
        <v>0.79300000000000004</v>
      </c>
      <c r="O2894">
        <v>516</v>
      </c>
      <c r="P2894">
        <v>67</v>
      </c>
      <c r="Q2894">
        <v>204</v>
      </c>
      <c r="R2894">
        <v>184</v>
      </c>
      <c r="S2894">
        <v>193</v>
      </c>
      <c r="T2894">
        <f>(Data[[#This Row],[mean_r]]/256)*100</f>
        <v>79.6875</v>
      </c>
      <c r="U2894">
        <f>(Data[[#This Row],[mean_g]]/256)*100</f>
        <v>71.875</v>
      </c>
      <c r="V2894">
        <f>(Data[[#This Row],[mean_b]]/256)*100</f>
        <v>75.390625</v>
      </c>
      <c r="W2894">
        <v>0.71899999999999997</v>
      </c>
      <c r="X2894" t="s">
        <v>63</v>
      </c>
      <c r="Y2894" t="s">
        <v>45</v>
      </c>
      <c r="Z2894">
        <v>4734</v>
      </c>
      <c r="AA2894">
        <v>4.5</v>
      </c>
      <c r="AB2894">
        <v>12.8</v>
      </c>
      <c r="AC2894">
        <v>46.5</v>
      </c>
      <c r="AD2894">
        <v>97784</v>
      </c>
      <c r="AE2894">
        <v>106.7</v>
      </c>
      <c r="AF2894">
        <v>31.2</v>
      </c>
      <c r="AG2894" t="s">
        <v>64</v>
      </c>
      <c r="AH2894" t="s">
        <v>47</v>
      </c>
      <c r="AI2894" t="s">
        <v>52</v>
      </c>
      <c r="AJ2894">
        <v>100</v>
      </c>
      <c r="AK2894">
        <v>256</v>
      </c>
      <c r="AL2894">
        <v>0.13980000000000001</v>
      </c>
      <c r="AM2894">
        <v>0.95599999999999996</v>
      </c>
      <c r="AN2894">
        <v>0.92200000000000004</v>
      </c>
      <c r="AO2894">
        <f>Data[[#This Row],[labeller_confidence_score]]-Data[[#This Row],[cytodiffusion_classification_confidence]]</f>
        <v>-3.3999999999999919E-2</v>
      </c>
    </row>
    <row r="2895" spans="1:41" x14ac:dyDescent="0.3">
      <c r="A2895" t="s">
        <v>2968</v>
      </c>
      <c r="B2895" t="s">
        <v>87</v>
      </c>
      <c r="C2895">
        <v>0</v>
      </c>
      <c r="D2895" t="s">
        <v>50</v>
      </c>
      <c r="E2895">
        <v>12.81</v>
      </c>
      <c r="F2895">
        <v>52</v>
      </c>
      <c r="G2895">
        <v>0.48</v>
      </c>
      <c r="H2895">
        <v>0.52700000000000002</v>
      </c>
      <c r="I2895">
        <f>Data[[#This Row],[nucleus_area_pct]]/Data[[#This Row],[cytoplasm_ratio]]</f>
        <v>98.671726755218216</v>
      </c>
      <c r="J2895">
        <v>0.67500000000000004</v>
      </c>
      <c r="K2895">
        <v>0.318</v>
      </c>
      <c r="L2895">
        <v>4.83</v>
      </c>
      <c r="M2895">
        <v>1.8</v>
      </c>
      <c r="N2895">
        <v>0.74</v>
      </c>
      <c r="O2895">
        <v>443</v>
      </c>
      <c r="P2895">
        <v>71</v>
      </c>
      <c r="Q2895">
        <v>238</v>
      </c>
      <c r="R2895">
        <v>147</v>
      </c>
      <c r="S2895">
        <v>140</v>
      </c>
      <c r="T2895">
        <f>(Data[[#This Row],[mean_r]]/256)*100</f>
        <v>92.96875</v>
      </c>
      <c r="U2895">
        <f>(Data[[#This Row],[mean_g]]/256)*100</f>
        <v>57.421875</v>
      </c>
      <c r="V2895">
        <f>(Data[[#This Row],[mean_b]]/256)*100</f>
        <v>54.6875</v>
      </c>
      <c r="W2895">
        <v>0.5</v>
      </c>
      <c r="X2895" t="s">
        <v>51</v>
      </c>
      <c r="Y2895" t="s">
        <v>45</v>
      </c>
      <c r="Z2895">
        <v>6492</v>
      </c>
      <c r="AA2895">
        <v>5.7</v>
      </c>
      <c r="AB2895">
        <v>15.8</v>
      </c>
      <c r="AC2895">
        <v>51.4</v>
      </c>
      <c r="AD2895">
        <v>204840</v>
      </c>
      <c r="AE2895">
        <v>78.5</v>
      </c>
      <c r="AF2895">
        <v>31.3</v>
      </c>
      <c r="AG2895" t="s">
        <v>41</v>
      </c>
      <c r="AH2895" t="s">
        <v>42</v>
      </c>
      <c r="AI2895" t="s">
        <v>56</v>
      </c>
      <c r="AJ2895">
        <v>60</v>
      </c>
      <c r="AK2895">
        <v>512</v>
      </c>
      <c r="AL2895">
        <v>0</v>
      </c>
      <c r="AM2895">
        <v>0.92959999999999998</v>
      </c>
      <c r="AN2895">
        <v>0.84319999999999995</v>
      </c>
      <c r="AO2895">
        <f>Data[[#This Row],[labeller_confidence_score]]-Data[[#This Row],[cytodiffusion_classification_confidence]]</f>
        <v>-8.6400000000000032E-2</v>
      </c>
    </row>
    <row r="2896" spans="1:41" x14ac:dyDescent="0.3">
      <c r="A2896" t="s">
        <v>2969</v>
      </c>
      <c r="B2896" t="s">
        <v>103</v>
      </c>
      <c r="C2896">
        <v>1</v>
      </c>
      <c r="D2896" t="s">
        <v>104</v>
      </c>
      <c r="E2896">
        <v>4.54</v>
      </c>
      <c r="F2896">
        <v>0</v>
      </c>
      <c r="G2896">
        <v>0</v>
      </c>
      <c r="H2896">
        <v>1</v>
      </c>
      <c r="I2896">
        <f>Data[[#This Row],[nucleus_area_pct]]/Data[[#This Row],[cytoplasm_ratio]]</f>
        <v>0</v>
      </c>
      <c r="J2896">
        <v>0.59099999999999997</v>
      </c>
      <c r="K2896">
        <v>0.77600000000000002</v>
      </c>
      <c r="L2896">
        <v>0.37</v>
      </c>
      <c r="M2896">
        <v>1</v>
      </c>
      <c r="N2896">
        <v>0.71499999999999997</v>
      </c>
      <c r="O2896">
        <v>76</v>
      </c>
      <c r="P2896">
        <v>31</v>
      </c>
      <c r="Q2896">
        <v>216</v>
      </c>
      <c r="R2896">
        <v>129</v>
      </c>
      <c r="S2896">
        <v>122</v>
      </c>
      <c r="T2896">
        <f>(Data[[#This Row],[mean_r]]/256)*100</f>
        <v>84.375</v>
      </c>
      <c r="U2896">
        <f>(Data[[#This Row],[mean_g]]/256)*100</f>
        <v>50.390625</v>
      </c>
      <c r="V2896">
        <f>(Data[[#This Row],[mean_b]]/256)*100</f>
        <v>47.65625</v>
      </c>
      <c r="W2896">
        <v>0.45400000000000001</v>
      </c>
      <c r="X2896" t="s">
        <v>51</v>
      </c>
      <c r="Y2896" t="s">
        <v>40</v>
      </c>
      <c r="Z2896">
        <v>4947</v>
      </c>
      <c r="AA2896">
        <v>5.59</v>
      </c>
      <c r="AB2896">
        <v>13.2</v>
      </c>
      <c r="AC2896">
        <v>46.6</v>
      </c>
      <c r="AD2896">
        <v>453345</v>
      </c>
      <c r="AE2896">
        <v>78.400000000000006</v>
      </c>
      <c r="AF2896">
        <v>31.8</v>
      </c>
      <c r="AG2896" t="s">
        <v>46</v>
      </c>
      <c r="AH2896" t="s">
        <v>42</v>
      </c>
      <c r="AI2896" t="s">
        <v>52</v>
      </c>
      <c r="AJ2896">
        <v>100</v>
      </c>
      <c r="AK2896">
        <v>360</v>
      </c>
      <c r="AL2896">
        <v>0.81399999999999995</v>
      </c>
      <c r="AM2896">
        <v>0.88719999999999999</v>
      </c>
      <c r="AN2896">
        <v>0.64829999999999999</v>
      </c>
      <c r="AO2896">
        <f>Data[[#This Row],[labeller_confidence_score]]-Data[[#This Row],[cytodiffusion_classification_confidence]]</f>
        <v>-0.2389</v>
      </c>
    </row>
    <row r="2897" spans="1:41" x14ac:dyDescent="0.3">
      <c r="A2897" t="s">
        <v>2970</v>
      </c>
      <c r="B2897" t="s">
        <v>180</v>
      </c>
      <c r="C2897">
        <v>1</v>
      </c>
      <c r="D2897" t="s">
        <v>181</v>
      </c>
      <c r="E2897">
        <v>7.54</v>
      </c>
      <c r="F2897">
        <v>0</v>
      </c>
      <c r="G2897">
        <v>0</v>
      </c>
      <c r="H2897">
        <v>1</v>
      </c>
      <c r="I2897">
        <f>Data[[#This Row],[nucleus_area_pct]]/Data[[#This Row],[cytoplasm_ratio]]</f>
        <v>0</v>
      </c>
      <c r="J2897">
        <v>0.31</v>
      </c>
      <c r="K2897">
        <v>0.91400000000000003</v>
      </c>
      <c r="L2897">
        <v>0.7</v>
      </c>
      <c r="M2897">
        <v>1</v>
      </c>
      <c r="N2897">
        <v>0.82</v>
      </c>
      <c r="O2897">
        <v>143</v>
      </c>
      <c r="P2897">
        <v>70</v>
      </c>
      <c r="Q2897">
        <v>241</v>
      </c>
      <c r="R2897">
        <v>134</v>
      </c>
      <c r="S2897">
        <v>125</v>
      </c>
      <c r="T2897">
        <f>(Data[[#This Row],[mean_r]]/256)*100</f>
        <v>94.140625</v>
      </c>
      <c r="U2897">
        <f>(Data[[#This Row],[mean_g]]/256)*100</f>
        <v>52.34375</v>
      </c>
      <c r="V2897">
        <f>(Data[[#This Row],[mean_b]]/256)*100</f>
        <v>48.828125</v>
      </c>
      <c r="W2897">
        <v>0.60299999999999998</v>
      </c>
      <c r="X2897" t="s">
        <v>51</v>
      </c>
      <c r="Y2897" t="s">
        <v>40</v>
      </c>
      <c r="Z2897">
        <v>5819</v>
      </c>
      <c r="AA2897">
        <v>4.24</v>
      </c>
      <c r="AB2897">
        <v>11.5</v>
      </c>
      <c r="AC2897">
        <v>35.200000000000003</v>
      </c>
      <c r="AD2897">
        <v>188530</v>
      </c>
      <c r="AE2897">
        <v>78.8</v>
      </c>
      <c r="AF2897">
        <v>35.700000000000003</v>
      </c>
      <c r="AG2897" t="s">
        <v>41</v>
      </c>
      <c r="AH2897" t="s">
        <v>47</v>
      </c>
      <c r="AI2897" t="s">
        <v>56</v>
      </c>
      <c r="AJ2897">
        <v>100</v>
      </c>
      <c r="AK2897">
        <v>256</v>
      </c>
      <c r="AL2897">
        <v>0.9667</v>
      </c>
      <c r="AM2897">
        <v>0.50260000000000005</v>
      </c>
      <c r="AN2897">
        <v>0.75060000000000004</v>
      </c>
      <c r="AO2897">
        <f>Data[[#This Row],[labeller_confidence_score]]-Data[[#This Row],[cytodiffusion_classification_confidence]]</f>
        <v>0.248</v>
      </c>
    </row>
    <row r="2898" spans="1:41" x14ac:dyDescent="0.3">
      <c r="A2898" t="s">
        <v>2971</v>
      </c>
      <c r="B2898" t="s">
        <v>89</v>
      </c>
      <c r="C2898">
        <v>1</v>
      </c>
      <c r="D2898" t="s">
        <v>38</v>
      </c>
      <c r="E2898">
        <v>11.05</v>
      </c>
      <c r="F2898">
        <v>54.4</v>
      </c>
      <c r="G2898">
        <v>0.68200000000000005</v>
      </c>
      <c r="H2898">
        <v>0.48299999999999998</v>
      </c>
      <c r="I2898">
        <f>Data[[#This Row],[nucleus_area_pct]]/Data[[#This Row],[cytoplasm_ratio]]</f>
        <v>112.62939958592132</v>
      </c>
      <c r="J2898">
        <v>0.79400000000000004</v>
      </c>
      <c r="K2898">
        <v>0.38600000000000001</v>
      </c>
      <c r="L2898">
        <v>4.55</v>
      </c>
      <c r="M2898">
        <v>3.5</v>
      </c>
      <c r="N2898">
        <v>0.8</v>
      </c>
      <c r="O2898">
        <v>456</v>
      </c>
      <c r="P2898">
        <v>83</v>
      </c>
      <c r="Q2898">
        <v>206</v>
      </c>
      <c r="R2898">
        <v>151</v>
      </c>
      <c r="S2898">
        <v>162</v>
      </c>
      <c r="T2898">
        <f>(Data[[#This Row],[mean_r]]/256)*100</f>
        <v>80.46875</v>
      </c>
      <c r="U2898">
        <f>(Data[[#This Row],[mean_g]]/256)*100</f>
        <v>58.984375</v>
      </c>
      <c r="V2898">
        <f>(Data[[#This Row],[mean_b]]/256)*100</f>
        <v>63.28125</v>
      </c>
      <c r="W2898">
        <v>0.54300000000000004</v>
      </c>
      <c r="X2898" t="s">
        <v>51</v>
      </c>
      <c r="Y2898" t="s">
        <v>40</v>
      </c>
      <c r="Z2898">
        <v>3975</v>
      </c>
      <c r="AA2898">
        <v>3.99</v>
      </c>
      <c r="AB2898">
        <v>14.8</v>
      </c>
      <c r="AC2898">
        <v>38.1</v>
      </c>
      <c r="AD2898">
        <v>282734</v>
      </c>
      <c r="AE2898">
        <v>90.4</v>
      </c>
      <c r="AF2898">
        <v>32.200000000000003</v>
      </c>
      <c r="AG2898" t="s">
        <v>41</v>
      </c>
      <c r="AH2898" t="s">
        <v>42</v>
      </c>
      <c r="AI2898" t="s">
        <v>56</v>
      </c>
      <c r="AJ2898">
        <v>60</v>
      </c>
      <c r="AK2898">
        <v>360</v>
      </c>
      <c r="AL2898">
        <v>0.86809999999999998</v>
      </c>
      <c r="AM2898">
        <v>0.54830000000000001</v>
      </c>
      <c r="AN2898">
        <v>0.72960000000000003</v>
      </c>
      <c r="AO2898">
        <f>Data[[#This Row],[labeller_confidence_score]]-Data[[#This Row],[cytodiffusion_classification_confidence]]</f>
        <v>0.18130000000000002</v>
      </c>
    </row>
    <row r="2899" spans="1:41" x14ac:dyDescent="0.3">
      <c r="A2899" t="s">
        <v>2972</v>
      </c>
      <c r="B2899" t="s">
        <v>62</v>
      </c>
      <c r="C2899">
        <v>0</v>
      </c>
      <c r="D2899" t="s">
        <v>50</v>
      </c>
      <c r="E2899">
        <v>8.1199999999999992</v>
      </c>
      <c r="F2899">
        <v>80.099999999999994</v>
      </c>
      <c r="G2899">
        <v>0.86899999999999999</v>
      </c>
      <c r="H2899">
        <v>0.185</v>
      </c>
      <c r="I2899">
        <f>Data[[#This Row],[nucleus_area_pct]]/Data[[#This Row],[cytoplasm_ratio]]</f>
        <v>432.97297297297297</v>
      </c>
      <c r="J2899">
        <v>0.85899999999999999</v>
      </c>
      <c r="K2899">
        <v>0.29499999999999998</v>
      </c>
      <c r="L2899">
        <v>1.32</v>
      </c>
      <c r="M2899">
        <v>1.1000000000000001</v>
      </c>
      <c r="N2899">
        <v>0.80900000000000005</v>
      </c>
      <c r="O2899">
        <v>262</v>
      </c>
      <c r="P2899">
        <v>53</v>
      </c>
      <c r="Q2899">
        <v>190</v>
      </c>
      <c r="R2899">
        <v>167</v>
      </c>
      <c r="S2899">
        <v>188</v>
      </c>
      <c r="T2899">
        <f>(Data[[#This Row],[mean_r]]/256)*100</f>
        <v>74.21875</v>
      </c>
      <c r="U2899">
        <f>(Data[[#This Row],[mean_g]]/256)*100</f>
        <v>65.234375</v>
      </c>
      <c r="V2899">
        <f>(Data[[#This Row],[mean_b]]/256)*100</f>
        <v>73.4375</v>
      </c>
      <c r="W2899">
        <v>0.63700000000000001</v>
      </c>
      <c r="X2899" t="s">
        <v>63</v>
      </c>
      <c r="Y2899" t="s">
        <v>45</v>
      </c>
      <c r="Z2899">
        <v>7615</v>
      </c>
      <c r="AA2899">
        <v>2.93</v>
      </c>
      <c r="AB2899">
        <v>14.2</v>
      </c>
      <c r="AC2899">
        <v>40.799999999999997</v>
      </c>
      <c r="AD2899">
        <v>237053</v>
      </c>
      <c r="AE2899">
        <v>87.1</v>
      </c>
      <c r="AF2899">
        <v>34.1</v>
      </c>
      <c r="AG2899" t="s">
        <v>41</v>
      </c>
      <c r="AH2899" t="s">
        <v>47</v>
      </c>
      <c r="AI2899" t="s">
        <v>52</v>
      </c>
      <c r="AJ2899">
        <v>60</v>
      </c>
      <c r="AK2899">
        <v>224</v>
      </c>
      <c r="AL2899">
        <v>9.1000000000000004E-3</v>
      </c>
      <c r="AM2899">
        <v>0.93620000000000003</v>
      </c>
      <c r="AN2899">
        <v>0.84609999999999996</v>
      </c>
      <c r="AO2899">
        <f>Data[[#This Row],[labeller_confidence_score]]-Data[[#This Row],[cytodiffusion_classification_confidence]]</f>
        <v>-9.0100000000000069E-2</v>
      </c>
    </row>
    <row r="2900" spans="1:41" x14ac:dyDescent="0.3">
      <c r="A2900" t="s">
        <v>2973</v>
      </c>
      <c r="B2900" t="s">
        <v>58</v>
      </c>
      <c r="C2900">
        <v>1</v>
      </c>
      <c r="D2900" t="s">
        <v>38</v>
      </c>
      <c r="E2900">
        <v>15.26</v>
      </c>
      <c r="F2900">
        <v>69.599999999999994</v>
      </c>
      <c r="G2900">
        <v>0.65500000000000003</v>
      </c>
      <c r="H2900">
        <v>0.28499999999999998</v>
      </c>
      <c r="I2900">
        <f>Data[[#This Row],[nucleus_area_pct]]/Data[[#This Row],[cytoplasm_ratio]]</f>
        <v>244.21052631578948</v>
      </c>
      <c r="J2900">
        <v>0.69299999999999995</v>
      </c>
      <c r="K2900">
        <v>0.28799999999999998</v>
      </c>
      <c r="L2900">
        <v>1.19</v>
      </c>
      <c r="M2900">
        <v>1.5</v>
      </c>
      <c r="N2900">
        <v>0.93300000000000005</v>
      </c>
      <c r="O2900">
        <v>619</v>
      </c>
      <c r="P2900">
        <v>81</v>
      </c>
      <c r="Q2900">
        <v>218</v>
      </c>
      <c r="R2900">
        <v>150</v>
      </c>
      <c r="S2900">
        <v>195</v>
      </c>
      <c r="T2900">
        <f>(Data[[#This Row],[mean_r]]/256)*100</f>
        <v>85.15625</v>
      </c>
      <c r="U2900">
        <f>(Data[[#This Row],[mean_g]]/256)*100</f>
        <v>58.59375</v>
      </c>
      <c r="V2900">
        <f>(Data[[#This Row],[mean_b]]/256)*100</f>
        <v>76.171875</v>
      </c>
      <c r="W2900">
        <v>0.68300000000000005</v>
      </c>
      <c r="X2900" t="s">
        <v>39</v>
      </c>
      <c r="Y2900" t="s">
        <v>40</v>
      </c>
      <c r="Z2900">
        <v>7007</v>
      </c>
      <c r="AA2900">
        <v>4.2</v>
      </c>
      <c r="AB2900">
        <v>14.2</v>
      </c>
      <c r="AC2900">
        <v>46</v>
      </c>
      <c r="AD2900">
        <v>369122</v>
      </c>
      <c r="AE2900">
        <v>87.8</v>
      </c>
      <c r="AF2900">
        <v>30.5</v>
      </c>
      <c r="AG2900" t="s">
        <v>41</v>
      </c>
      <c r="AH2900" t="s">
        <v>47</v>
      </c>
      <c r="AI2900" t="s">
        <v>56</v>
      </c>
      <c r="AJ2900">
        <v>40</v>
      </c>
      <c r="AK2900">
        <v>224</v>
      </c>
      <c r="AL2900">
        <v>0.92049999999999998</v>
      </c>
      <c r="AM2900">
        <v>0.72330000000000005</v>
      </c>
      <c r="AN2900">
        <v>0.76449999999999996</v>
      </c>
      <c r="AO2900">
        <f>Data[[#This Row],[labeller_confidence_score]]-Data[[#This Row],[cytodiffusion_classification_confidence]]</f>
        <v>4.1199999999999903E-2</v>
      </c>
    </row>
    <row r="2901" spans="1:41" x14ac:dyDescent="0.3">
      <c r="A2901" t="s">
        <v>2974</v>
      </c>
      <c r="B2901" t="s">
        <v>81</v>
      </c>
      <c r="C2901">
        <v>1</v>
      </c>
      <c r="D2901" t="s">
        <v>82</v>
      </c>
      <c r="E2901">
        <v>15.48</v>
      </c>
      <c r="F2901">
        <v>85.4</v>
      </c>
      <c r="G2901">
        <v>0.38100000000000001</v>
      </c>
      <c r="H2901">
        <v>0.16800000000000001</v>
      </c>
      <c r="I2901">
        <f>Data[[#This Row],[nucleus_area_pct]]/Data[[#This Row],[cytoplasm_ratio]]</f>
        <v>508.33333333333331</v>
      </c>
      <c r="J2901">
        <v>0.82</v>
      </c>
      <c r="K2901">
        <v>0.214</v>
      </c>
      <c r="L2901">
        <v>1.21</v>
      </c>
      <c r="M2901">
        <v>1</v>
      </c>
      <c r="N2901">
        <v>0.93899999999999995</v>
      </c>
      <c r="O2901">
        <v>544</v>
      </c>
      <c r="P2901">
        <v>85</v>
      </c>
      <c r="Q2901">
        <v>214</v>
      </c>
      <c r="R2901">
        <v>179</v>
      </c>
      <c r="S2901">
        <v>208</v>
      </c>
      <c r="T2901">
        <f>(Data[[#This Row],[mean_r]]/256)*100</f>
        <v>83.59375</v>
      </c>
      <c r="U2901">
        <f>(Data[[#This Row],[mean_g]]/256)*100</f>
        <v>69.921875</v>
      </c>
      <c r="V2901">
        <f>(Data[[#This Row],[mean_b]]/256)*100</f>
        <v>81.25</v>
      </c>
      <c r="W2901">
        <v>0.56699999999999995</v>
      </c>
      <c r="X2901" t="s">
        <v>51</v>
      </c>
      <c r="Y2901" t="s">
        <v>45</v>
      </c>
      <c r="Z2901">
        <v>9843</v>
      </c>
      <c r="AA2901">
        <v>2.75</v>
      </c>
      <c r="AB2901">
        <v>13.6</v>
      </c>
      <c r="AC2901">
        <v>46.5</v>
      </c>
      <c r="AD2901">
        <v>157846</v>
      </c>
      <c r="AE2901">
        <v>103.3</v>
      </c>
      <c r="AF2901">
        <v>31.6</v>
      </c>
      <c r="AG2901" t="s">
        <v>46</v>
      </c>
      <c r="AH2901" t="s">
        <v>42</v>
      </c>
      <c r="AI2901" t="s">
        <v>56</v>
      </c>
      <c r="AJ2901">
        <v>40</v>
      </c>
      <c r="AK2901">
        <v>360</v>
      </c>
      <c r="AL2901">
        <v>0.83209999999999995</v>
      </c>
      <c r="AM2901">
        <v>0.91849999999999998</v>
      </c>
      <c r="AN2901">
        <v>0.78290000000000004</v>
      </c>
      <c r="AO2901">
        <f>Data[[#This Row],[labeller_confidence_score]]-Data[[#This Row],[cytodiffusion_classification_confidence]]</f>
        <v>-0.13559999999999994</v>
      </c>
    </row>
    <row r="2902" spans="1:41" x14ac:dyDescent="0.3">
      <c r="A2902" t="s">
        <v>2975</v>
      </c>
      <c r="B2902" t="s">
        <v>54</v>
      </c>
      <c r="C2902">
        <v>0</v>
      </c>
      <c r="D2902" t="s">
        <v>54</v>
      </c>
      <c r="E2902">
        <v>6.7</v>
      </c>
      <c r="F2902">
        <v>0</v>
      </c>
      <c r="G2902">
        <v>0</v>
      </c>
      <c r="H2902">
        <v>1</v>
      </c>
      <c r="I2902">
        <f>Data[[#This Row],[nucleus_area_pct]]/Data[[#This Row],[cytoplasm_ratio]]</f>
        <v>0</v>
      </c>
      <c r="J2902">
        <v>0.81399999999999995</v>
      </c>
      <c r="K2902">
        <v>0.152</v>
      </c>
      <c r="L2902">
        <v>0.42</v>
      </c>
      <c r="M2902">
        <v>1</v>
      </c>
      <c r="N2902">
        <v>1</v>
      </c>
      <c r="O2902">
        <v>168</v>
      </c>
      <c r="P2902">
        <v>43</v>
      </c>
      <c r="Q2902">
        <v>244</v>
      </c>
      <c r="R2902">
        <v>133</v>
      </c>
      <c r="S2902">
        <v>165</v>
      </c>
      <c r="T2902">
        <f>(Data[[#This Row],[mean_r]]/256)*100</f>
        <v>95.3125</v>
      </c>
      <c r="U2902">
        <f>(Data[[#This Row],[mean_g]]/256)*100</f>
        <v>51.953125</v>
      </c>
      <c r="V2902">
        <f>(Data[[#This Row],[mean_b]]/256)*100</f>
        <v>64.453125</v>
      </c>
      <c r="W2902">
        <v>0.48899999999999999</v>
      </c>
      <c r="X2902" t="s">
        <v>51</v>
      </c>
      <c r="Y2902" t="s">
        <v>45</v>
      </c>
      <c r="Z2902">
        <v>9461</v>
      </c>
      <c r="AA2902">
        <v>5.42</v>
      </c>
      <c r="AB2902">
        <v>9.3000000000000007</v>
      </c>
      <c r="AC2902">
        <v>49.5</v>
      </c>
      <c r="AD2902">
        <v>134383</v>
      </c>
      <c r="AE2902">
        <v>94.7</v>
      </c>
      <c r="AF2902">
        <v>34.5</v>
      </c>
      <c r="AG2902" t="s">
        <v>41</v>
      </c>
      <c r="AH2902" t="s">
        <v>47</v>
      </c>
      <c r="AI2902" t="s">
        <v>56</v>
      </c>
      <c r="AJ2902">
        <v>100</v>
      </c>
      <c r="AK2902">
        <v>256</v>
      </c>
      <c r="AL2902">
        <v>3.5000000000000003E-2</v>
      </c>
      <c r="AM2902">
        <v>0.7903</v>
      </c>
      <c r="AN2902">
        <v>0.90539999999999998</v>
      </c>
      <c r="AO2902">
        <f>Data[[#This Row],[labeller_confidence_score]]-Data[[#This Row],[cytodiffusion_classification_confidence]]</f>
        <v>0.11509999999999998</v>
      </c>
    </row>
    <row r="2903" spans="1:41" x14ac:dyDescent="0.3">
      <c r="A2903" t="s">
        <v>2976</v>
      </c>
      <c r="B2903" t="s">
        <v>74</v>
      </c>
      <c r="C2903">
        <v>0</v>
      </c>
      <c r="D2903" t="s">
        <v>75</v>
      </c>
      <c r="E2903">
        <v>2.12</v>
      </c>
      <c r="F2903">
        <v>0</v>
      </c>
      <c r="G2903">
        <v>0</v>
      </c>
      <c r="H2903">
        <v>1</v>
      </c>
      <c r="I2903">
        <f>Data[[#This Row],[nucleus_area_pct]]/Data[[#This Row],[cytoplasm_ratio]]</f>
        <v>0</v>
      </c>
      <c r="J2903">
        <v>0.69699999999999995</v>
      </c>
      <c r="K2903">
        <v>0.432</v>
      </c>
      <c r="L2903">
        <v>2.7</v>
      </c>
      <c r="M2903">
        <v>1</v>
      </c>
      <c r="N2903">
        <v>0.69</v>
      </c>
      <c r="O2903">
        <v>27</v>
      </c>
      <c r="P2903">
        <v>21</v>
      </c>
      <c r="Q2903">
        <v>210</v>
      </c>
      <c r="R2903">
        <v>144</v>
      </c>
      <c r="S2903">
        <v>166</v>
      </c>
      <c r="T2903">
        <f>(Data[[#This Row],[mean_r]]/256)*100</f>
        <v>82.03125</v>
      </c>
      <c r="U2903">
        <f>(Data[[#This Row],[mean_g]]/256)*100</f>
        <v>56.25</v>
      </c>
      <c r="V2903">
        <f>(Data[[#This Row],[mean_b]]/256)*100</f>
        <v>64.84375</v>
      </c>
      <c r="W2903">
        <v>0.55800000000000005</v>
      </c>
      <c r="X2903" t="s">
        <v>51</v>
      </c>
      <c r="Y2903" t="s">
        <v>40</v>
      </c>
      <c r="Z2903">
        <v>7513</v>
      </c>
      <c r="AA2903">
        <v>4.96</v>
      </c>
      <c r="AB2903">
        <v>10.7</v>
      </c>
      <c r="AC2903">
        <v>36.9</v>
      </c>
      <c r="AD2903">
        <v>232263</v>
      </c>
      <c r="AE2903">
        <v>86.6</v>
      </c>
      <c r="AF2903">
        <v>34.6</v>
      </c>
      <c r="AG2903" t="s">
        <v>46</v>
      </c>
      <c r="AH2903" t="s">
        <v>47</v>
      </c>
      <c r="AI2903" t="s">
        <v>52</v>
      </c>
      <c r="AJ2903">
        <v>60</v>
      </c>
      <c r="AK2903">
        <v>256</v>
      </c>
      <c r="AL2903">
        <v>2.4799999999999999E-2</v>
      </c>
      <c r="AM2903">
        <v>0.77980000000000005</v>
      </c>
      <c r="AN2903">
        <v>0.90580000000000005</v>
      </c>
      <c r="AO2903">
        <f>Data[[#This Row],[labeller_confidence_score]]-Data[[#This Row],[cytodiffusion_classification_confidence]]</f>
        <v>0.126</v>
      </c>
    </row>
    <row r="2904" spans="1:41" x14ac:dyDescent="0.3">
      <c r="A2904" t="s">
        <v>2977</v>
      </c>
      <c r="B2904" t="s">
        <v>81</v>
      </c>
      <c r="C2904">
        <v>1</v>
      </c>
      <c r="D2904" t="s">
        <v>82</v>
      </c>
      <c r="E2904">
        <v>14.12</v>
      </c>
      <c r="F2904">
        <v>86.3</v>
      </c>
      <c r="G2904">
        <v>0.24199999999999999</v>
      </c>
      <c r="H2904">
        <v>0.20300000000000001</v>
      </c>
      <c r="I2904">
        <f>Data[[#This Row],[nucleus_area_pct]]/Data[[#This Row],[cytoplasm_ratio]]</f>
        <v>425.12315270935954</v>
      </c>
      <c r="J2904">
        <v>0.84899999999999998</v>
      </c>
      <c r="K2904">
        <v>0.27900000000000003</v>
      </c>
      <c r="L2904">
        <v>0.88</v>
      </c>
      <c r="M2904">
        <v>1</v>
      </c>
      <c r="N2904">
        <v>0.94599999999999995</v>
      </c>
      <c r="O2904">
        <v>807</v>
      </c>
      <c r="P2904">
        <v>80</v>
      </c>
      <c r="Q2904">
        <v>206</v>
      </c>
      <c r="R2904">
        <v>161</v>
      </c>
      <c r="S2904">
        <v>206</v>
      </c>
      <c r="T2904">
        <f>(Data[[#This Row],[mean_r]]/256)*100</f>
        <v>80.46875</v>
      </c>
      <c r="U2904">
        <f>(Data[[#This Row],[mean_g]]/256)*100</f>
        <v>62.890625</v>
      </c>
      <c r="V2904">
        <f>(Data[[#This Row],[mean_b]]/256)*100</f>
        <v>80.46875</v>
      </c>
      <c r="W2904">
        <v>0.60699999999999998</v>
      </c>
      <c r="X2904" t="s">
        <v>39</v>
      </c>
      <c r="Y2904" t="s">
        <v>40</v>
      </c>
      <c r="Z2904">
        <v>5612</v>
      </c>
      <c r="AA2904">
        <v>5.08</v>
      </c>
      <c r="AB2904">
        <v>15.7</v>
      </c>
      <c r="AC2904">
        <v>47.2</v>
      </c>
      <c r="AD2904">
        <v>269516</v>
      </c>
      <c r="AE2904">
        <v>78.5</v>
      </c>
      <c r="AF2904">
        <v>33</v>
      </c>
      <c r="AG2904" t="s">
        <v>46</v>
      </c>
      <c r="AH2904" t="s">
        <v>68</v>
      </c>
      <c r="AI2904" t="s">
        <v>56</v>
      </c>
      <c r="AJ2904">
        <v>60</v>
      </c>
      <c r="AK2904">
        <v>512</v>
      </c>
      <c r="AL2904">
        <v>0.65400000000000003</v>
      </c>
      <c r="AM2904">
        <v>0.63460000000000005</v>
      </c>
      <c r="AN2904">
        <v>0.73819999999999997</v>
      </c>
      <c r="AO2904">
        <f>Data[[#This Row],[labeller_confidence_score]]-Data[[#This Row],[cytodiffusion_classification_confidence]]</f>
        <v>0.10359999999999991</v>
      </c>
    </row>
    <row r="2905" spans="1:41" x14ac:dyDescent="0.3">
      <c r="A2905" t="s">
        <v>2978</v>
      </c>
      <c r="B2905" t="s">
        <v>49</v>
      </c>
      <c r="C2905">
        <v>0</v>
      </c>
      <c r="D2905" t="s">
        <v>50</v>
      </c>
      <c r="E2905">
        <v>13.23</v>
      </c>
      <c r="F2905">
        <v>47.2</v>
      </c>
      <c r="G2905">
        <v>0.60599999999999998</v>
      </c>
      <c r="H2905">
        <v>0.44900000000000001</v>
      </c>
      <c r="I2905">
        <f>Data[[#This Row],[nucleus_area_pct]]/Data[[#This Row],[cytoplasm_ratio]]</f>
        <v>105.12249443207128</v>
      </c>
      <c r="J2905">
        <v>0.81499999999999995</v>
      </c>
      <c r="K2905">
        <v>0.38100000000000001</v>
      </c>
      <c r="L2905">
        <v>2.91</v>
      </c>
      <c r="M2905">
        <v>2.8</v>
      </c>
      <c r="N2905">
        <v>0.85399999999999998</v>
      </c>
      <c r="O2905">
        <v>453</v>
      </c>
      <c r="P2905">
        <v>77</v>
      </c>
      <c r="Q2905">
        <v>216</v>
      </c>
      <c r="R2905">
        <v>174</v>
      </c>
      <c r="S2905">
        <v>206</v>
      </c>
      <c r="T2905">
        <f>(Data[[#This Row],[mean_r]]/256)*100</f>
        <v>84.375</v>
      </c>
      <c r="U2905">
        <f>(Data[[#This Row],[mean_g]]/256)*100</f>
        <v>67.96875</v>
      </c>
      <c r="V2905">
        <f>(Data[[#This Row],[mean_b]]/256)*100</f>
        <v>80.46875</v>
      </c>
      <c r="W2905">
        <v>0.51900000000000002</v>
      </c>
      <c r="X2905" t="s">
        <v>51</v>
      </c>
      <c r="Y2905" t="s">
        <v>45</v>
      </c>
      <c r="Z2905">
        <v>1145</v>
      </c>
      <c r="AA2905">
        <v>5.92</v>
      </c>
      <c r="AB2905">
        <v>16.2</v>
      </c>
      <c r="AC2905">
        <v>43.3</v>
      </c>
      <c r="AD2905">
        <v>241570</v>
      </c>
      <c r="AE2905">
        <v>91.9</v>
      </c>
      <c r="AF2905">
        <v>31</v>
      </c>
      <c r="AG2905" t="s">
        <v>64</v>
      </c>
      <c r="AH2905" t="s">
        <v>47</v>
      </c>
      <c r="AI2905" t="s">
        <v>52</v>
      </c>
      <c r="AJ2905">
        <v>100</v>
      </c>
      <c r="AK2905">
        <v>256</v>
      </c>
      <c r="AL2905">
        <v>0.13239999999999999</v>
      </c>
      <c r="AM2905">
        <v>1</v>
      </c>
      <c r="AN2905">
        <v>0.83</v>
      </c>
      <c r="AO2905">
        <f>Data[[#This Row],[labeller_confidence_score]]-Data[[#This Row],[cytodiffusion_classification_confidence]]</f>
        <v>-0.17000000000000004</v>
      </c>
    </row>
    <row r="2906" spans="1:41" x14ac:dyDescent="0.3">
      <c r="A2906" t="s">
        <v>2979</v>
      </c>
      <c r="B2906" t="s">
        <v>67</v>
      </c>
      <c r="C2906">
        <v>1</v>
      </c>
      <c r="D2906" t="s">
        <v>67</v>
      </c>
      <c r="E2906">
        <v>5.64</v>
      </c>
      <c r="F2906">
        <v>41.1</v>
      </c>
      <c r="G2906">
        <v>0.22800000000000001</v>
      </c>
      <c r="H2906">
        <v>0.74399999999999999</v>
      </c>
      <c r="I2906">
        <f>Data[[#This Row],[nucleus_area_pct]]/Data[[#This Row],[cytoplasm_ratio]]</f>
        <v>55.241935483870968</v>
      </c>
      <c r="J2906">
        <v>0.29899999999999999</v>
      </c>
      <c r="K2906">
        <v>0.31900000000000001</v>
      </c>
      <c r="L2906">
        <v>2.9</v>
      </c>
      <c r="M2906">
        <v>2.4</v>
      </c>
      <c r="N2906">
        <v>0.49199999999999999</v>
      </c>
      <c r="O2906">
        <v>180</v>
      </c>
      <c r="P2906">
        <v>68</v>
      </c>
      <c r="Q2906">
        <v>172</v>
      </c>
      <c r="R2906">
        <v>198</v>
      </c>
      <c r="S2906">
        <v>196</v>
      </c>
      <c r="T2906">
        <f>(Data[[#This Row],[mean_r]]/256)*100</f>
        <v>67.1875</v>
      </c>
      <c r="U2906">
        <f>(Data[[#This Row],[mean_g]]/256)*100</f>
        <v>77.34375</v>
      </c>
      <c r="V2906">
        <f>(Data[[#This Row],[mean_b]]/256)*100</f>
        <v>76.5625</v>
      </c>
      <c r="W2906">
        <v>0.51200000000000001</v>
      </c>
      <c r="X2906" t="s">
        <v>51</v>
      </c>
      <c r="Y2906" t="s">
        <v>45</v>
      </c>
      <c r="Z2906">
        <v>6393</v>
      </c>
      <c r="AA2906">
        <v>6.51</v>
      </c>
      <c r="AB2906">
        <v>12.3</v>
      </c>
      <c r="AC2906">
        <v>31.3</v>
      </c>
      <c r="AD2906">
        <v>242215</v>
      </c>
      <c r="AE2906">
        <v>92.4</v>
      </c>
      <c r="AF2906">
        <v>33.799999999999997</v>
      </c>
      <c r="AG2906" t="s">
        <v>41</v>
      </c>
      <c r="AH2906" t="s">
        <v>68</v>
      </c>
      <c r="AI2906" t="s">
        <v>52</v>
      </c>
      <c r="AJ2906">
        <v>40</v>
      </c>
      <c r="AK2906">
        <v>256</v>
      </c>
      <c r="AL2906">
        <v>0.75790000000000002</v>
      </c>
      <c r="AM2906">
        <v>0.77810000000000001</v>
      </c>
      <c r="AN2906">
        <v>0.76600000000000001</v>
      </c>
      <c r="AO2906">
        <f>Data[[#This Row],[labeller_confidence_score]]-Data[[#This Row],[cytodiffusion_classification_confidence]]</f>
        <v>-1.21E-2</v>
      </c>
    </row>
    <row r="2907" spans="1:41" x14ac:dyDescent="0.3">
      <c r="A2907" t="s">
        <v>2980</v>
      </c>
      <c r="B2907" t="s">
        <v>37</v>
      </c>
      <c r="C2907">
        <v>1</v>
      </c>
      <c r="D2907" t="s">
        <v>38</v>
      </c>
      <c r="E2907">
        <v>14.26</v>
      </c>
      <c r="F2907">
        <v>64</v>
      </c>
      <c r="G2907">
        <v>0.60299999999999998</v>
      </c>
      <c r="H2907">
        <v>0.35099999999999998</v>
      </c>
      <c r="I2907">
        <f>Data[[#This Row],[nucleus_area_pct]]/Data[[#This Row],[cytoplasm_ratio]]</f>
        <v>182.33618233618236</v>
      </c>
      <c r="J2907">
        <v>0.76600000000000001</v>
      </c>
      <c r="K2907">
        <v>0.247</v>
      </c>
      <c r="L2907">
        <v>2.74</v>
      </c>
      <c r="M2907">
        <v>6.6</v>
      </c>
      <c r="N2907">
        <v>0.83899999999999997</v>
      </c>
      <c r="O2907">
        <v>473</v>
      </c>
      <c r="P2907">
        <v>70</v>
      </c>
      <c r="Q2907">
        <v>198</v>
      </c>
      <c r="R2907">
        <v>149</v>
      </c>
      <c r="S2907">
        <v>165</v>
      </c>
      <c r="T2907">
        <f>(Data[[#This Row],[mean_r]]/256)*100</f>
        <v>77.34375</v>
      </c>
      <c r="U2907">
        <f>(Data[[#This Row],[mean_g]]/256)*100</f>
        <v>58.203125</v>
      </c>
      <c r="V2907">
        <f>(Data[[#This Row],[mean_b]]/256)*100</f>
        <v>64.453125</v>
      </c>
      <c r="W2907">
        <v>0.69099999999999995</v>
      </c>
      <c r="X2907" t="s">
        <v>51</v>
      </c>
      <c r="Y2907" t="s">
        <v>45</v>
      </c>
      <c r="Z2907">
        <v>6976</v>
      </c>
      <c r="AA2907">
        <v>3.47</v>
      </c>
      <c r="AB2907">
        <v>12.4</v>
      </c>
      <c r="AC2907">
        <v>46.9</v>
      </c>
      <c r="AD2907">
        <v>274174</v>
      </c>
      <c r="AE2907">
        <v>89.8</v>
      </c>
      <c r="AF2907">
        <v>32.299999999999997</v>
      </c>
      <c r="AG2907" t="s">
        <v>46</v>
      </c>
      <c r="AH2907" t="s">
        <v>47</v>
      </c>
      <c r="AI2907" t="s">
        <v>52</v>
      </c>
      <c r="AJ2907">
        <v>100</v>
      </c>
      <c r="AK2907">
        <v>256</v>
      </c>
      <c r="AL2907">
        <v>0.62019999999999997</v>
      </c>
      <c r="AM2907">
        <v>0.68</v>
      </c>
      <c r="AN2907">
        <v>0.76270000000000004</v>
      </c>
      <c r="AO2907">
        <f>Data[[#This Row],[labeller_confidence_score]]-Data[[#This Row],[cytodiffusion_classification_confidence]]</f>
        <v>8.2699999999999996E-2</v>
      </c>
    </row>
    <row r="2908" spans="1:41" x14ac:dyDescent="0.3">
      <c r="A2908" t="s">
        <v>2981</v>
      </c>
      <c r="B2908" t="s">
        <v>54</v>
      </c>
      <c r="C2908">
        <v>0</v>
      </c>
      <c r="D2908" t="s">
        <v>54</v>
      </c>
      <c r="E2908">
        <v>7.14</v>
      </c>
      <c r="F2908">
        <v>0</v>
      </c>
      <c r="G2908">
        <v>0</v>
      </c>
      <c r="H2908">
        <v>1</v>
      </c>
      <c r="I2908">
        <f>Data[[#This Row],[nucleus_area_pct]]/Data[[#This Row],[cytoplasm_ratio]]</f>
        <v>0</v>
      </c>
      <c r="J2908">
        <v>1</v>
      </c>
      <c r="K2908">
        <v>0.17199999999999999</v>
      </c>
      <c r="L2908">
        <v>0.24</v>
      </c>
      <c r="M2908">
        <v>1</v>
      </c>
      <c r="N2908">
        <v>0.95099999999999996</v>
      </c>
      <c r="O2908">
        <v>171</v>
      </c>
      <c r="P2908">
        <v>44</v>
      </c>
      <c r="Q2908">
        <v>234</v>
      </c>
      <c r="R2908">
        <v>138</v>
      </c>
      <c r="S2908">
        <v>132</v>
      </c>
      <c r="T2908">
        <f>(Data[[#This Row],[mean_r]]/256)*100</f>
        <v>91.40625</v>
      </c>
      <c r="U2908">
        <f>(Data[[#This Row],[mean_g]]/256)*100</f>
        <v>53.90625</v>
      </c>
      <c r="V2908">
        <f>(Data[[#This Row],[mean_b]]/256)*100</f>
        <v>51.5625</v>
      </c>
      <c r="W2908">
        <v>0.498</v>
      </c>
      <c r="X2908" t="s">
        <v>51</v>
      </c>
      <c r="Y2908" t="s">
        <v>40</v>
      </c>
      <c r="Z2908">
        <v>5576</v>
      </c>
      <c r="AA2908">
        <v>5.14</v>
      </c>
      <c r="AB2908">
        <v>13.3</v>
      </c>
      <c r="AC2908">
        <v>46</v>
      </c>
      <c r="AD2908">
        <v>258740</v>
      </c>
      <c r="AE2908">
        <v>89.3</v>
      </c>
      <c r="AF2908">
        <v>35</v>
      </c>
      <c r="AG2908" t="s">
        <v>41</v>
      </c>
      <c r="AH2908" t="s">
        <v>47</v>
      </c>
      <c r="AI2908" t="s">
        <v>56</v>
      </c>
      <c r="AJ2908">
        <v>100</v>
      </c>
      <c r="AK2908">
        <v>224</v>
      </c>
      <c r="AL2908">
        <v>0.1313</v>
      </c>
      <c r="AM2908">
        <v>0.95599999999999996</v>
      </c>
      <c r="AN2908">
        <v>0.92559999999999998</v>
      </c>
      <c r="AO2908">
        <f>Data[[#This Row],[labeller_confidence_score]]-Data[[#This Row],[cytodiffusion_classification_confidence]]</f>
        <v>-3.0399999999999983E-2</v>
      </c>
    </row>
    <row r="2909" spans="1:41" x14ac:dyDescent="0.3">
      <c r="A2909" t="s">
        <v>2982</v>
      </c>
      <c r="B2909" t="s">
        <v>58</v>
      </c>
      <c r="C2909">
        <v>1</v>
      </c>
      <c r="D2909" t="s">
        <v>38</v>
      </c>
      <c r="E2909">
        <v>16.28</v>
      </c>
      <c r="F2909">
        <v>68.099999999999994</v>
      </c>
      <c r="G2909">
        <v>0.53300000000000003</v>
      </c>
      <c r="H2909">
        <v>0.22</v>
      </c>
      <c r="I2909">
        <f>Data[[#This Row],[nucleus_area_pct]]/Data[[#This Row],[cytoplasm_ratio]]</f>
        <v>309.5454545454545</v>
      </c>
      <c r="J2909">
        <v>0.76200000000000001</v>
      </c>
      <c r="K2909">
        <v>3.2000000000000001E-2</v>
      </c>
      <c r="L2909">
        <v>1.65</v>
      </c>
      <c r="M2909">
        <v>1.7</v>
      </c>
      <c r="N2909">
        <v>0.74199999999999999</v>
      </c>
      <c r="O2909">
        <v>439</v>
      </c>
      <c r="P2909">
        <v>85</v>
      </c>
      <c r="Q2909">
        <v>212</v>
      </c>
      <c r="R2909">
        <v>144</v>
      </c>
      <c r="S2909">
        <v>190</v>
      </c>
      <c r="T2909">
        <f>(Data[[#This Row],[mean_r]]/256)*100</f>
        <v>82.8125</v>
      </c>
      <c r="U2909">
        <f>(Data[[#This Row],[mean_g]]/256)*100</f>
        <v>56.25</v>
      </c>
      <c r="V2909">
        <f>(Data[[#This Row],[mean_b]]/256)*100</f>
        <v>74.21875</v>
      </c>
      <c r="W2909">
        <v>0.71699999999999997</v>
      </c>
      <c r="X2909" t="s">
        <v>51</v>
      </c>
      <c r="Y2909" t="s">
        <v>45</v>
      </c>
      <c r="Z2909">
        <v>5828</v>
      </c>
      <c r="AA2909">
        <v>4.3899999999999997</v>
      </c>
      <c r="AB2909">
        <v>12.6</v>
      </c>
      <c r="AC2909">
        <v>44.7</v>
      </c>
      <c r="AD2909">
        <v>247763</v>
      </c>
      <c r="AE2909">
        <v>69.5</v>
      </c>
      <c r="AF2909">
        <v>32.200000000000003</v>
      </c>
      <c r="AG2909" t="s">
        <v>41</v>
      </c>
      <c r="AH2909" t="s">
        <v>47</v>
      </c>
      <c r="AI2909" t="s">
        <v>52</v>
      </c>
      <c r="AJ2909">
        <v>100</v>
      </c>
      <c r="AK2909">
        <v>512</v>
      </c>
      <c r="AL2909">
        <v>0.81659999999999999</v>
      </c>
      <c r="AM2909">
        <v>0.76929999999999998</v>
      </c>
      <c r="AN2909">
        <v>0.81789999999999996</v>
      </c>
      <c r="AO2909">
        <f>Data[[#This Row],[labeller_confidence_score]]-Data[[#This Row],[cytodiffusion_classification_confidence]]</f>
        <v>4.8599999999999977E-2</v>
      </c>
    </row>
    <row r="2910" spans="1:41" x14ac:dyDescent="0.3">
      <c r="A2910" t="s">
        <v>2983</v>
      </c>
      <c r="B2910" t="s">
        <v>49</v>
      </c>
      <c r="C2910">
        <v>0</v>
      </c>
      <c r="D2910" t="s">
        <v>50</v>
      </c>
      <c r="E2910">
        <v>12.45</v>
      </c>
      <c r="F2910">
        <v>44.8</v>
      </c>
      <c r="G2910">
        <v>0.58599999999999997</v>
      </c>
      <c r="H2910">
        <v>0.51600000000000001</v>
      </c>
      <c r="I2910">
        <f>Data[[#This Row],[nucleus_area_pct]]/Data[[#This Row],[cytoplasm_ratio]]</f>
        <v>86.821705426356587</v>
      </c>
      <c r="J2910">
        <v>0.67300000000000004</v>
      </c>
      <c r="K2910">
        <v>0.41</v>
      </c>
      <c r="L2910">
        <v>3.87</v>
      </c>
      <c r="M2910">
        <v>4.5</v>
      </c>
      <c r="N2910">
        <v>0.79500000000000004</v>
      </c>
      <c r="O2910">
        <v>458</v>
      </c>
      <c r="P2910">
        <v>83</v>
      </c>
      <c r="Q2910">
        <v>216</v>
      </c>
      <c r="R2910">
        <v>179</v>
      </c>
      <c r="S2910">
        <v>184</v>
      </c>
      <c r="T2910">
        <f>(Data[[#This Row],[mean_r]]/256)*100</f>
        <v>84.375</v>
      </c>
      <c r="U2910">
        <f>(Data[[#This Row],[mean_g]]/256)*100</f>
        <v>69.921875</v>
      </c>
      <c r="V2910">
        <f>(Data[[#This Row],[mean_b]]/256)*100</f>
        <v>71.875</v>
      </c>
      <c r="W2910">
        <v>0.67800000000000005</v>
      </c>
      <c r="X2910" t="s">
        <v>39</v>
      </c>
      <c r="Y2910" t="s">
        <v>45</v>
      </c>
      <c r="Z2910">
        <v>5445</v>
      </c>
      <c r="AA2910">
        <v>4.55</v>
      </c>
      <c r="AB2910">
        <v>15.7</v>
      </c>
      <c r="AC2910">
        <v>43.4</v>
      </c>
      <c r="AD2910">
        <v>226369</v>
      </c>
      <c r="AE2910">
        <v>81.599999999999994</v>
      </c>
      <c r="AF2910">
        <v>32.9</v>
      </c>
      <c r="AG2910" t="s">
        <v>41</v>
      </c>
      <c r="AH2910" t="s">
        <v>42</v>
      </c>
      <c r="AI2910" t="s">
        <v>56</v>
      </c>
      <c r="AJ2910">
        <v>100</v>
      </c>
      <c r="AK2910">
        <v>512</v>
      </c>
      <c r="AL2910">
        <v>0.1119</v>
      </c>
      <c r="AM2910">
        <v>0.93030000000000002</v>
      </c>
      <c r="AN2910">
        <v>0.92779999999999996</v>
      </c>
      <c r="AO2910">
        <f>Data[[#This Row],[labeller_confidence_score]]-Data[[#This Row],[cytodiffusion_classification_confidence]]</f>
        <v>-2.5000000000000577E-3</v>
      </c>
    </row>
    <row r="2911" spans="1:41" x14ac:dyDescent="0.3">
      <c r="A2911" t="s">
        <v>2984</v>
      </c>
      <c r="B2911" t="s">
        <v>81</v>
      </c>
      <c r="C2911">
        <v>1</v>
      </c>
      <c r="D2911" t="s">
        <v>82</v>
      </c>
      <c r="E2911">
        <v>14.1</v>
      </c>
      <c r="F2911">
        <v>85</v>
      </c>
      <c r="G2911">
        <v>0.39500000000000002</v>
      </c>
      <c r="H2911">
        <v>0.13300000000000001</v>
      </c>
      <c r="I2911">
        <f>Data[[#This Row],[nucleus_area_pct]]/Data[[#This Row],[cytoplasm_ratio]]</f>
        <v>639.0977443609022</v>
      </c>
      <c r="J2911">
        <v>0.79200000000000004</v>
      </c>
      <c r="K2911">
        <v>0.318</v>
      </c>
      <c r="L2911">
        <v>0.49</v>
      </c>
      <c r="M2911">
        <v>1</v>
      </c>
      <c r="N2911">
        <v>0.71099999999999997</v>
      </c>
      <c r="O2911">
        <v>656</v>
      </c>
      <c r="P2911">
        <v>99</v>
      </c>
      <c r="Q2911">
        <v>198</v>
      </c>
      <c r="R2911">
        <v>109</v>
      </c>
      <c r="S2911">
        <v>184</v>
      </c>
      <c r="T2911">
        <f>(Data[[#This Row],[mean_r]]/256)*100</f>
        <v>77.34375</v>
      </c>
      <c r="U2911">
        <f>(Data[[#This Row],[mean_g]]/256)*100</f>
        <v>42.578125</v>
      </c>
      <c r="V2911">
        <f>(Data[[#This Row],[mean_b]]/256)*100</f>
        <v>71.875</v>
      </c>
      <c r="W2911">
        <v>0.73299999999999998</v>
      </c>
      <c r="X2911" t="s">
        <v>51</v>
      </c>
      <c r="Y2911" t="s">
        <v>40</v>
      </c>
      <c r="Z2911">
        <v>12766</v>
      </c>
      <c r="AA2911">
        <v>4.3899999999999997</v>
      </c>
      <c r="AB2911">
        <v>14.7</v>
      </c>
      <c r="AC2911">
        <v>35.1</v>
      </c>
      <c r="AD2911">
        <v>238631</v>
      </c>
      <c r="AE2911">
        <v>81.400000000000006</v>
      </c>
      <c r="AF2911">
        <v>31.2</v>
      </c>
      <c r="AG2911" t="s">
        <v>46</v>
      </c>
      <c r="AH2911" t="s">
        <v>47</v>
      </c>
      <c r="AI2911" t="s">
        <v>52</v>
      </c>
      <c r="AJ2911">
        <v>100</v>
      </c>
      <c r="AK2911">
        <v>224</v>
      </c>
      <c r="AL2911">
        <v>0.76819999999999999</v>
      </c>
      <c r="AM2911">
        <v>0.69799999999999995</v>
      </c>
      <c r="AN2911">
        <v>0.6875</v>
      </c>
      <c r="AO2911">
        <f>Data[[#This Row],[labeller_confidence_score]]-Data[[#This Row],[cytodiffusion_classification_confidence]]</f>
        <v>-1.0499999999999954E-2</v>
      </c>
    </row>
    <row r="2912" spans="1:41" x14ac:dyDescent="0.3">
      <c r="A2912" t="s">
        <v>2985</v>
      </c>
      <c r="B2912" t="s">
        <v>74</v>
      </c>
      <c r="C2912">
        <v>0</v>
      </c>
      <c r="D2912" t="s">
        <v>75</v>
      </c>
      <c r="E2912">
        <v>2.62</v>
      </c>
      <c r="F2912">
        <v>0</v>
      </c>
      <c r="G2912">
        <v>0</v>
      </c>
      <c r="H2912">
        <v>1</v>
      </c>
      <c r="I2912">
        <f>Data[[#This Row],[nucleus_area_pct]]/Data[[#This Row],[cytoplasm_ratio]]</f>
        <v>0</v>
      </c>
      <c r="J2912">
        <v>0.625</v>
      </c>
      <c r="K2912">
        <v>0.498</v>
      </c>
      <c r="L2912">
        <v>2.16</v>
      </c>
      <c r="M2912">
        <v>1</v>
      </c>
      <c r="N2912">
        <v>0.754</v>
      </c>
      <c r="O2912">
        <v>17</v>
      </c>
      <c r="P2912">
        <v>15</v>
      </c>
      <c r="Q2912">
        <v>241</v>
      </c>
      <c r="R2912">
        <v>141</v>
      </c>
      <c r="S2912">
        <v>157</v>
      </c>
      <c r="T2912">
        <f>(Data[[#This Row],[mean_r]]/256)*100</f>
        <v>94.140625</v>
      </c>
      <c r="U2912">
        <f>(Data[[#This Row],[mean_g]]/256)*100</f>
        <v>55.078125</v>
      </c>
      <c r="V2912">
        <f>(Data[[#This Row],[mean_b]]/256)*100</f>
        <v>61.328125</v>
      </c>
      <c r="W2912">
        <v>0.496</v>
      </c>
      <c r="X2912" t="s">
        <v>51</v>
      </c>
      <c r="Y2912" t="s">
        <v>45</v>
      </c>
      <c r="Z2912">
        <v>7535</v>
      </c>
      <c r="AA2912">
        <v>4.07</v>
      </c>
      <c r="AB2912">
        <v>14.2</v>
      </c>
      <c r="AC2912">
        <v>47.7</v>
      </c>
      <c r="AD2912">
        <v>246579</v>
      </c>
      <c r="AE2912">
        <v>99.8</v>
      </c>
      <c r="AF2912">
        <v>35.799999999999997</v>
      </c>
      <c r="AG2912" t="s">
        <v>46</v>
      </c>
      <c r="AH2912" t="s">
        <v>42</v>
      </c>
      <c r="AI2912" t="s">
        <v>56</v>
      </c>
      <c r="AJ2912">
        <v>100</v>
      </c>
      <c r="AK2912">
        <v>360</v>
      </c>
      <c r="AL2912">
        <v>0.16689999999999999</v>
      </c>
      <c r="AM2912">
        <v>0.93789999999999996</v>
      </c>
      <c r="AN2912">
        <v>0.85640000000000005</v>
      </c>
      <c r="AO2912">
        <f>Data[[#This Row],[labeller_confidence_score]]-Data[[#This Row],[cytodiffusion_classification_confidence]]</f>
        <v>-8.1499999999999906E-2</v>
      </c>
    </row>
    <row r="2913" spans="1:41" x14ac:dyDescent="0.3">
      <c r="A2913" t="s">
        <v>2986</v>
      </c>
      <c r="B2913" t="s">
        <v>37</v>
      </c>
      <c r="C2913">
        <v>1</v>
      </c>
      <c r="D2913" t="s">
        <v>38</v>
      </c>
      <c r="E2913">
        <v>13.8</v>
      </c>
      <c r="F2913">
        <v>67.400000000000006</v>
      </c>
      <c r="G2913">
        <v>0.57299999999999995</v>
      </c>
      <c r="H2913">
        <v>0.5</v>
      </c>
      <c r="I2913">
        <f>Data[[#This Row],[nucleus_area_pct]]/Data[[#This Row],[cytoplasm_ratio]]</f>
        <v>134.80000000000001</v>
      </c>
      <c r="J2913">
        <v>0.78</v>
      </c>
      <c r="K2913">
        <v>0.43</v>
      </c>
      <c r="L2913">
        <v>2.44</v>
      </c>
      <c r="M2913">
        <v>5</v>
      </c>
      <c r="N2913">
        <v>0.76400000000000001</v>
      </c>
      <c r="O2913">
        <v>432</v>
      </c>
      <c r="P2913">
        <v>87</v>
      </c>
      <c r="Q2913">
        <v>229</v>
      </c>
      <c r="R2913">
        <v>132</v>
      </c>
      <c r="S2913">
        <v>206</v>
      </c>
      <c r="T2913">
        <f>(Data[[#This Row],[mean_r]]/256)*100</f>
        <v>89.453125</v>
      </c>
      <c r="U2913">
        <f>(Data[[#This Row],[mean_g]]/256)*100</f>
        <v>51.5625</v>
      </c>
      <c r="V2913">
        <f>(Data[[#This Row],[mean_b]]/256)*100</f>
        <v>80.46875</v>
      </c>
      <c r="W2913">
        <v>0.83299999999999996</v>
      </c>
      <c r="X2913" t="s">
        <v>51</v>
      </c>
      <c r="Y2913" t="s">
        <v>45</v>
      </c>
      <c r="Z2913">
        <v>7562</v>
      </c>
      <c r="AA2913">
        <v>5.69</v>
      </c>
      <c r="AB2913">
        <v>13.9</v>
      </c>
      <c r="AC2913">
        <v>34.700000000000003</v>
      </c>
      <c r="AD2913">
        <v>436772</v>
      </c>
      <c r="AE2913">
        <v>85.9</v>
      </c>
      <c r="AF2913">
        <v>35.6</v>
      </c>
      <c r="AG2913" t="s">
        <v>41</v>
      </c>
      <c r="AH2913" t="s">
        <v>68</v>
      </c>
      <c r="AI2913" t="s">
        <v>52</v>
      </c>
      <c r="AJ2913">
        <v>100</v>
      </c>
      <c r="AK2913">
        <v>256</v>
      </c>
      <c r="AL2913">
        <v>0.93359999999999999</v>
      </c>
      <c r="AM2913">
        <v>0.76039999999999996</v>
      </c>
      <c r="AN2913">
        <v>0.8952</v>
      </c>
      <c r="AO2913">
        <f>Data[[#This Row],[labeller_confidence_score]]-Data[[#This Row],[cytodiffusion_classification_confidence]]</f>
        <v>0.13480000000000003</v>
      </c>
    </row>
    <row r="2914" spans="1:41" x14ac:dyDescent="0.3">
      <c r="A2914" t="s">
        <v>2987</v>
      </c>
      <c r="B2914" t="s">
        <v>54</v>
      </c>
      <c r="C2914">
        <v>0</v>
      </c>
      <c r="D2914" t="s">
        <v>54</v>
      </c>
      <c r="E2914">
        <v>6.87</v>
      </c>
      <c r="F2914">
        <v>0</v>
      </c>
      <c r="G2914">
        <v>0</v>
      </c>
      <c r="H2914">
        <v>1</v>
      </c>
      <c r="I2914">
        <f>Data[[#This Row],[nucleus_area_pct]]/Data[[#This Row],[cytoplasm_ratio]]</f>
        <v>0</v>
      </c>
      <c r="J2914">
        <v>0.89300000000000002</v>
      </c>
      <c r="K2914">
        <v>0.17399999999999999</v>
      </c>
      <c r="L2914">
        <v>0.46</v>
      </c>
      <c r="M2914">
        <v>1</v>
      </c>
      <c r="N2914">
        <v>0.876</v>
      </c>
      <c r="O2914">
        <v>188</v>
      </c>
      <c r="P2914">
        <v>51</v>
      </c>
      <c r="Q2914">
        <v>220</v>
      </c>
      <c r="R2914">
        <v>137</v>
      </c>
      <c r="S2914">
        <v>133</v>
      </c>
      <c r="T2914">
        <f>(Data[[#This Row],[mean_r]]/256)*100</f>
        <v>85.9375</v>
      </c>
      <c r="U2914">
        <f>(Data[[#This Row],[mean_g]]/256)*100</f>
        <v>53.515625</v>
      </c>
      <c r="V2914">
        <f>(Data[[#This Row],[mean_b]]/256)*100</f>
        <v>51.953125</v>
      </c>
      <c r="W2914">
        <v>0.50600000000000001</v>
      </c>
      <c r="X2914" t="s">
        <v>63</v>
      </c>
      <c r="Y2914" t="s">
        <v>45</v>
      </c>
      <c r="Z2914">
        <v>7459</v>
      </c>
      <c r="AA2914">
        <v>5.56</v>
      </c>
      <c r="AB2914">
        <v>10.8</v>
      </c>
      <c r="AC2914">
        <v>34.299999999999997</v>
      </c>
      <c r="AD2914">
        <v>170887</v>
      </c>
      <c r="AE2914">
        <v>86</v>
      </c>
      <c r="AF2914">
        <v>31.1</v>
      </c>
      <c r="AG2914" t="s">
        <v>64</v>
      </c>
      <c r="AH2914" t="s">
        <v>42</v>
      </c>
      <c r="AI2914" t="s">
        <v>52</v>
      </c>
      <c r="AJ2914">
        <v>60</v>
      </c>
      <c r="AK2914">
        <v>224</v>
      </c>
      <c r="AL2914">
        <v>2.2700000000000001E-2</v>
      </c>
      <c r="AM2914">
        <v>0.93889999999999996</v>
      </c>
      <c r="AN2914">
        <v>0.9345</v>
      </c>
      <c r="AO2914">
        <f>Data[[#This Row],[labeller_confidence_score]]-Data[[#This Row],[cytodiffusion_classification_confidence]]</f>
        <v>-4.3999999999999595E-3</v>
      </c>
    </row>
    <row r="2915" spans="1:41" x14ac:dyDescent="0.3">
      <c r="A2915" t="s">
        <v>2988</v>
      </c>
      <c r="B2915" t="s">
        <v>81</v>
      </c>
      <c r="C2915">
        <v>1</v>
      </c>
      <c r="D2915" t="s">
        <v>82</v>
      </c>
      <c r="E2915">
        <v>10.75</v>
      </c>
      <c r="F2915">
        <v>82.9</v>
      </c>
      <c r="G2915">
        <v>0.35099999999999998</v>
      </c>
      <c r="H2915">
        <v>0.106</v>
      </c>
      <c r="I2915">
        <f>Data[[#This Row],[nucleus_area_pct]]/Data[[#This Row],[cytoplasm_ratio]]</f>
        <v>782.07547169811323</v>
      </c>
      <c r="J2915">
        <v>0.86699999999999999</v>
      </c>
      <c r="K2915">
        <v>0.186</v>
      </c>
      <c r="L2915">
        <v>0.85</v>
      </c>
      <c r="M2915">
        <v>1.1000000000000001</v>
      </c>
      <c r="N2915">
        <v>0.86899999999999999</v>
      </c>
      <c r="O2915">
        <v>555</v>
      </c>
      <c r="P2915">
        <v>97</v>
      </c>
      <c r="Q2915">
        <v>175</v>
      </c>
      <c r="R2915">
        <v>145</v>
      </c>
      <c r="S2915">
        <v>202</v>
      </c>
      <c r="T2915">
        <f>(Data[[#This Row],[mean_r]]/256)*100</f>
        <v>68.359375</v>
      </c>
      <c r="U2915">
        <f>(Data[[#This Row],[mean_g]]/256)*100</f>
        <v>56.640625</v>
      </c>
      <c r="V2915">
        <f>(Data[[#This Row],[mean_b]]/256)*100</f>
        <v>78.90625</v>
      </c>
      <c r="W2915">
        <v>0.67400000000000004</v>
      </c>
      <c r="X2915" t="s">
        <v>39</v>
      </c>
      <c r="Y2915" t="s">
        <v>40</v>
      </c>
      <c r="Z2915">
        <v>5052</v>
      </c>
      <c r="AA2915">
        <v>5.27</v>
      </c>
      <c r="AB2915">
        <v>12.8</v>
      </c>
      <c r="AC2915">
        <v>47.9</v>
      </c>
      <c r="AD2915">
        <v>302896</v>
      </c>
      <c r="AE2915">
        <v>106.6</v>
      </c>
      <c r="AF2915">
        <v>31.2</v>
      </c>
      <c r="AG2915" t="s">
        <v>64</v>
      </c>
      <c r="AH2915" t="s">
        <v>42</v>
      </c>
      <c r="AI2915" t="s">
        <v>56</v>
      </c>
      <c r="AJ2915">
        <v>100</v>
      </c>
      <c r="AK2915">
        <v>224</v>
      </c>
      <c r="AL2915">
        <v>0.90269999999999995</v>
      </c>
      <c r="AM2915">
        <v>0.83099999999999996</v>
      </c>
      <c r="AN2915">
        <v>0.77939999999999998</v>
      </c>
      <c r="AO2915">
        <f>Data[[#This Row],[labeller_confidence_score]]-Data[[#This Row],[cytodiffusion_classification_confidence]]</f>
        <v>-5.1599999999999979E-2</v>
      </c>
    </row>
    <row r="2916" spans="1:41" x14ac:dyDescent="0.3">
      <c r="A2916" t="s">
        <v>2989</v>
      </c>
      <c r="B2916" t="s">
        <v>106</v>
      </c>
      <c r="C2916">
        <v>1</v>
      </c>
      <c r="D2916" t="s">
        <v>82</v>
      </c>
      <c r="E2916">
        <v>12.04</v>
      </c>
      <c r="F2916">
        <v>84.3</v>
      </c>
      <c r="G2916">
        <v>0.48199999999999998</v>
      </c>
      <c r="H2916">
        <v>0.185</v>
      </c>
      <c r="I2916">
        <f>Data[[#This Row],[nucleus_area_pct]]/Data[[#This Row],[cytoplasm_ratio]]</f>
        <v>455.67567567567568</v>
      </c>
      <c r="J2916">
        <v>0.80300000000000005</v>
      </c>
      <c r="K2916">
        <v>0.32300000000000001</v>
      </c>
      <c r="L2916">
        <v>1.04</v>
      </c>
      <c r="M2916">
        <v>1</v>
      </c>
      <c r="N2916">
        <v>0.80500000000000005</v>
      </c>
      <c r="O2916">
        <v>538</v>
      </c>
      <c r="P2916">
        <v>83</v>
      </c>
      <c r="Q2916">
        <v>199</v>
      </c>
      <c r="R2916">
        <v>155</v>
      </c>
      <c r="S2916">
        <v>189</v>
      </c>
      <c r="T2916">
        <f>(Data[[#This Row],[mean_r]]/256)*100</f>
        <v>77.734375</v>
      </c>
      <c r="U2916">
        <f>(Data[[#This Row],[mean_g]]/256)*100</f>
        <v>60.546875</v>
      </c>
      <c r="V2916">
        <f>(Data[[#This Row],[mean_b]]/256)*100</f>
        <v>73.828125</v>
      </c>
      <c r="W2916">
        <v>0.73399999999999999</v>
      </c>
      <c r="X2916" t="s">
        <v>51</v>
      </c>
      <c r="Y2916" t="s">
        <v>40</v>
      </c>
      <c r="Z2916">
        <v>6994</v>
      </c>
      <c r="AA2916">
        <v>6.08</v>
      </c>
      <c r="AB2916">
        <v>14.1</v>
      </c>
      <c r="AC2916">
        <v>45.2</v>
      </c>
      <c r="AD2916">
        <v>277638</v>
      </c>
      <c r="AE2916">
        <v>96.5</v>
      </c>
      <c r="AF2916">
        <v>32.6</v>
      </c>
      <c r="AG2916" t="s">
        <v>64</v>
      </c>
      <c r="AH2916" t="s">
        <v>47</v>
      </c>
      <c r="AI2916" t="s">
        <v>56</v>
      </c>
      <c r="AJ2916">
        <v>100</v>
      </c>
      <c r="AK2916">
        <v>512</v>
      </c>
      <c r="AL2916">
        <v>0.90839999999999999</v>
      </c>
      <c r="AM2916">
        <v>0.6351</v>
      </c>
      <c r="AN2916">
        <v>0.68069999999999997</v>
      </c>
      <c r="AO2916">
        <f>Data[[#This Row],[labeller_confidence_score]]-Data[[#This Row],[cytodiffusion_classification_confidence]]</f>
        <v>4.5599999999999974E-2</v>
      </c>
    </row>
    <row r="2917" spans="1:41" x14ac:dyDescent="0.3">
      <c r="A2917" t="s">
        <v>2990</v>
      </c>
      <c r="B2917" t="s">
        <v>180</v>
      </c>
      <c r="C2917">
        <v>1</v>
      </c>
      <c r="D2917" t="s">
        <v>181</v>
      </c>
      <c r="E2917">
        <v>6.46</v>
      </c>
      <c r="F2917">
        <v>0</v>
      </c>
      <c r="G2917">
        <v>0</v>
      </c>
      <c r="H2917">
        <v>1</v>
      </c>
      <c r="I2917">
        <f>Data[[#This Row],[nucleus_area_pct]]/Data[[#This Row],[cytoplasm_ratio]]</f>
        <v>0</v>
      </c>
      <c r="J2917">
        <v>0.185</v>
      </c>
      <c r="K2917">
        <v>0.96099999999999997</v>
      </c>
      <c r="L2917">
        <v>0.86</v>
      </c>
      <c r="M2917">
        <v>1</v>
      </c>
      <c r="N2917">
        <v>0.76800000000000002</v>
      </c>
      <c r="O2917">
        <v>179</v>
      </c>
      <c r="P2917">
        <v>58</v>
      </c>
      <c r="Q2917">
        <v>196</v>
      </c>
      <c r="R2917">
        <v>131</v>
      </c>
      <c r="S2917">
        <v>118</v>
      </c>
      <c r="T2917">
        <f>(Data[[#This Row],[mean_r]]/256)*100</f>
        <v>76.5625</v>
      </c>
      <c r="U2917">
        <f>(Data[[#This Row],[mean_g]]/256)*100</f>
        <v>51.171875</v>
      </c>
      <c r="V2917">
        <f>(Data[[#This Row],[mean_b]]/256)*100</f>
        <v>46.09375</v>
      </c>
      <c r="W2917">
        <v>0.62</v>
      </c>
      <c r="X2917" t="s">
        <v>39</v>
      </c>
      <c r="Y2917" t="s">
        <v>40</v>
      </c>
      <c r="Z2917">
        <v>5285</v>
      </c>
      <c r="AA2917">
        <v>4.09</v>
      </c>
      <c r="AB2917">
        <v>17</v>
      </c>
      <c r="AC2917">
        <v>40.4</v>
      </c>
      <c r="AD2917">
        <v>267223</v>
      </c>
      <c r="AE2917">
        <v>95.1</v>
      </c>
      <c r="AF2917">
        <v>35.6</v>
      </c>
      <c r="AG2917" t="s">
        <v>64</v>
      </c>
      <c r="AH2917" t="s">
        <v>47</v>
      </c>
      <c r="AI2917" t="s">
        <v>56</v>
      </c>
      <c r="AJ2917">
        <v>60</v>
      </c>
      <c r="AK2917">
        <v>512</v>
      </c>
      <c r="AL2917">
        <v>0.65349999999999997</v>
      </c>
      <c r="AM2917">
        <v>0.56279999999999997</v>
      </c>
      <c r="AN2917">
        <v>0.7319</v>
      </c>
      <c r="AO2917">
        <f>Data[[#This Row],[labeller_confidence_score]]-Data[[#This Row],[cytodiffusion_classification_confidence]]</f>
        <v>0.16910000000000003</v>
      </c>
    </row>
    <row r="2918" spans="1:41" x14ac:dyDescent="0.3">
      <c r="A2918" t="s">
        <v>2991</v>
      </c>
      <c r="B2918" t="s">
        <v>54</v>
      </c>
      <c r="C2918">
        <v>0</v>
      </c>
      <c r="D2918" t="s">
        <v>54</v>
      </c>
      <c r="E2918">
        <v>6.93</v>
      </c>
      <c r="F2918">
        <v>0</v>
      </c>
      <c r="G2918">
        <v>0</v>
      </c>
      <c r="H2918">
        <v>1</v>
      </c>
      <c r="I2918">
        <f>Data[[#This Row],[nucleus_area_pct]]/Data[[#This Row],[cytoplasm_ratio]]</f>
        <v>0</v>
      </c>
      <c r="J2918">
        <v>0.97099999999999997</v>
      </c>
      <c r="K2918">
        <v>0.20599999999999999</v>
      </c>
      <c r="L2918">
        <v>0.22</v>
      </c>
      <c r="M2918">
        <v>1</v>
      </c>
      <c r="N2918">
        <v>0.88200000000000001</v>
      </c>
      <c r="O2918">
        <v>181</v>
      </c>
      <c r="P2918">
        <v>43</v>
      </c>
      <c r="Q2918">
        <v>230</v>
      </c>
      <c r="R2918">
        <v>127</v>
      </c>
      <c r="S2918">
        <v>134</v>
      </c>
      <c r="T2918">
        <f>(Data[[#This Row],[mean_r]]/256)*100</f>
        <v>89.84375</v>
      </c>
      <c r="U2918">
        <f>(Data[[#This Row],[mean_g]]/256)*100</f>
        <v>49.609375</v>
      </c>
      <c r="V2918">
        <f>(Data[[#This Row],[mean_b]]/256)*100</f>
        <v>52.34375</v>
      </c>
      <c r="W2918">
        <v>0.57099999999999995</v>
      </c>
      <c r="X2918" t="s">
        <v>51</v>
      </c>
      <c r="Y2918" t="s">
        <v>40</v>
      </c>
      <c r="Z2918">
        <v>10221</v>
      </c>
      <c r="AA2918">
        <v>3.54</v>
      </c>
      <c r="AB2918">
        <v>11</v>
      </c>
      <c r="AC2918">
        <v>31.7</v>
      </c>
      <c r="AD2918">
        <v>130624</v>
      </c>
      <c r="AE2918">
        <v>82.8</v>
      </c>
      <c r="AF2918">
        <v>34.5</v>
      </c>
      <c r="AG2918" t="s">
        <v>64</v>
      </c>
      <c r="AH2918" t="s">
        <v>47</v>
      </c>
      <c r="AI2918" t="s">
        <v>52</v>
      </c>
      <c r="AJ2918">
        <v>100</v>
      </c>
      <c r="AK2918">
        <v>224</v>
      </c>
      <c r="AL2918">
        <v>0.1169</v>
      </c>
      <c r="AM2918">
        <v>0.93510000000000004</v>
      </c>
      <c r="AN2918">
        <v>0.92800000000000005</v>
      </c>
      <c r="AO2918">
        <f>Data[[#This Row],[labeller_confidence_score]]-Data[[#This Row],[cytodiffusion_classification_confidence]]</f>
        <v>-7.0999999999999952E-3</v>
      </c>
    </row>
    <row r="2919" spans="1:41" x14ac:dyDescent="0.3">
      <c r="A2919" t="s">
        <v>2992</v>
      </c>
      <c r="B2919" t="s">
        <v>103</v>
      </c>
      <c r="C2919">
        <v>1</v>
      </c>
      <c r="D2919" t="s">
        <v>104</v>
      </c>
      <c r="E2919">
        <v>3.59</v>
      </c>
      <c r="F2919">
        <v>0</v>
      </c>
      <c r="G2919">
        <v>0</v>
      </c>
      <c r="H2919">
        <v>1</v>
      </c>
      <c r="I2919">
        <f>Data[[#This Row],[nucleus_area_pct]]/Data[[#This Row],[cytoplasm_ratio]]</f>
        <v>0</v>
      </c>
      <c r="J2919">
        <v>0.432</v>
      </c>
      <c r="K2919">
        <v>0.76700000000000002</v>
      </c>
      <c r="L2919">
        <v>0.61</v>
      </c>
      <c r="M2919">
        <v>1</v>
      </c>
      <c r="N2919">
        <v>0.86799999999999999</v>
      </c>
      <c r="O2919">
        <v>86</v>
      </c>
      <c r="P2919">
        <v>30</v>
      </c>
      <c r="Q2919">
        <v>212</v>
      </c>
      <c r="R2919">
        <v>136</v>
      </c>
      <c r="S2919">
        <v>111</v>
      </c>
      <c r="T2919">
        <f>(Data[[#This Row],[mean_r]]/256)*100</f>
        <v>82.8125</v>
      </c>
      <c r="U2919">
        <f>(Data[[#This Row],[mean_g]]/256)*100</f>
        <v>53.125</v>
      </c>
      <c r="V2919">
        <f>(Data[[#This Row],[mean_b]]/256)*100</f>
        <v>43.359375</v>
      </c>
      <c r="W2919">
        <v>0.53500000000000003</v>
      </c>
      <c r="X2919" t="s">
        <v>51</v>
      </c>
      <c r="Y2919" t="s">
        <v>40</v>
      </c>
      <c r="Z2919">
        <v>10787</v>
      </c>
      <c r="AA2919">
        <v>6.94</v>
      </c>
      <c r="AB2919">
        <v>7.7</v>
      </c>
      <c r="AC2919">
        <v>51</v>
      </c>
      <c r="AD2919">
        <v>374537</v>
      </c>
      <c r="AE2919">
        <v>89.3</v>
      </c>
      <c r="AF2919">
        <v>31.8</v>
      </c>
      <c r="AG2919" t="s">
        <v>64</v>
      </c>
      <c r="AH2919" t="s">
        <v>68</v>
      </c>
      <c r="AI2919" t="s">
        <v>43</v>
      </c>
      <c r="AJ2919">
        <v>40</v>
      </c>
      <c r="AK2919">
        <v>360</v>
      </c>
      <c r="AL2919">
        <v>0.86229999999999996</v>
      </c>
      <c r="AM2919">
        <v>0.71540000000000004</v>
      </c>
      <c r="AN2919">
        <v>0.94310000000000005</v>
      </c>
      <c r="AO2919">
        <f>Data[[#This Row],[labeller_confidence_score]]-Data[[#This Row],[cytodiffusion_classification_confidence]]</f>
        <v>0.22770000000000001</v>
      </c>
    </row>
    <row r="2920" spans="1:41" x14ac:dyDescent="0.3">
      <c r="A2920" t="s">
        <v>2993</v>
      </c>
      <c r="B2920" t="s">
        <v>62</v>
      </c>
      <c r="C2920">
        <v>0</v>
      </c>
      <c r="D2920" t="s">
        <v>50</v>
      </c>
      <c r="E2920">
        <v>9.1300000000000008</v>
      </c>
      <c r="F2920">
        <v>76.2</v>
      </c>
      <c r="G2920">
        <v>0.84599999999999997</v>
      </c>
      <c r="H2920">
        <v>0.16600000000000001</v>
      </c>
      <c r="I2920">
        <f>Data[[#This Row],[nucleus_area_pct]]/Data[[#This Row],[cytoplasm_ratio]]</f>
        <v>459.03614457831327</v>
      </c>
      <c r="J2920">
        <v>0.91700000000000004</v>
      </c>
      <c r="K2920">
        <v>0.28799999999999998</v>
      </c>
      <c r="L2920">
        <v>0.84</v>
      </c>
      <c r="M2920">
        <v>1</v>
      </c>
      <c r="N2920">
        <v>0.91500000000000004</v>
      </c>
      <c r="O2920">
        <v>340</v>
      </c>
      <c r="P2920">
        <v>53</v>
      </c>
      <c r="Q2920">
        <v>195</v>
      </c>
      <c r="R2920">
        <v>158</v>
      </c>
      <c r="S2920">
        <v>202</v>
      </c>
      <c r="T2920">
        <f>(Data[[#This Row],[mean_r]]/256)*100</f>
        <v>76.171875</v>
      </c>
      <c r="U2920">
        <f>(Data[[#This Row],[mean_g]]/256)*100</f>
        <v>61.71875</v>
      </c>
      <c r="V2920">
        <f>(Data[[#This Row],[mean_b]]/256)*100</f>
        <v>78.90625</v>
      </c>
      <c r="W2920">
        <v>0.752</v>
      </c>
      <c r="X2920" t="s">
        <v>39</v>
      </c>
      <c r="Y2920" t="s">
        <v>40</v>
      </c>
      <c r="Z2920">
        <v>7080</v>
      </c>
      <c r="AA2920">
        <v>5.67</v>
      </c>
      <c r="AB2920">
        <v>12.5</v>
      </c>
      <c r="AC2920">
        <v>37</v>
      </c>
      <c r="AD2920">
        <v>202483</v>
      </c>
      <c r="AE2920">
        <v>82.3</v>
      </c>
      <c r="AF2920">
        <v>31.8</v>
      </c>
      <c r="AG2920" t="s">
        <v>41</v>
      </c>
      <c r="AH2920" t="s">
        <v>47</v>
      </c>
      <c r="AI2920" t="s">
        <v>43</v>
      </c>
      <c r="AJ2920">
        <v>100</v>
      </c>
      <c r="AK2920">
        <v>360</v>
      </c>
      <c r="AL2920">
        <v>0.1027</v>
      </c>
      <c r="AM2920">
        <v>0.87170000000000003</v>
      </c>
      <c r="AN2920">
        <v>0.78949999999999998</v>
      </c>
      <c r="AO2920">
        <f>Data[[#This Row],[labeller_confidence_score]]-Data[[#This Row],[cytodiffusion_classification_confidence]]</f>
        <v>-8.2200000000000051E-2</v>
      </c>
    </row>
    <row r="2921" spans="1:41" x14ac:dyDescent="0.3">
      <c r="A2921" t="s">
        <v>2994</v>
      </c>
      <c r="B2921" t="s">
        <v>62</v>
      </c>
      <c r="C2921">
        <v>0</v>
      </c>
      <c r="D2921" t="s">
        <v>50</v>
      </c>
      <c r="E2921">
        <v>7.78</v>
      </c>
      <c r="F2921">
        <v>79.099999999999994</v>
      </c>
      <c r="G2921">
        <v>0.754</v>
      </c>
      <c r="H2921">
        <v>0.2</v>
      </c>
      <c r="I2921">
        <f>Data[[#This Row],[nucleus_area_pct]]/Data[[#This Row],[cytoplasm_ratio]]</f>
        <v>395.49999999999994</v>
      </c>
      <c r="J2921">
        <v>0.85499999999999998</v>
      </c>
      <c r="K2921">
        <v>0.217</v>
      </c>
      <c r="L2921">
        <v>1.28</v>
      </c>
      <c r="M2921">
        <v>1</v>
      </c>
      <c r="N2921">
        <v>0.92100000000000004</v>
      </c>
      <c r="O2921">
        <v>245</v>
      </c>
      <c r="P2921">
        <v>57</v>
      </c>
      <c r="Q2921">
        <v>199</v>
      </c>
      <c r="R2921">
        <v>159</v>
      </c>
      <c r="S2921">
        <v>197</v>
      </c>
      <c r="T2921">
        <f>(Data[[#This Row],[mean_r]]/256)*100</f>
        <v>77.734375</v>
      </c>
      <c r="U2921">
        <f>(Data[[#This Row],[mean_g]]/256)*100</f>
        <v>62.109375</v>
      </c>
      <c r="V2921">
        <f>(Data[[#This Row],[mean_b]]/256)*100</f>
        <v>76.953125</v>
      </c>
      <c r="W2921">
        <v>0.79400000000000004</v>
      </c>
      <c r="X2921" t="s">
        <v>39</v>
      </c>
      <c r="Y2921" t="s">
        <v>45</v>
      </c>
      <c r="Z2921">
        <v>6934</v>
      </c>
      <c r="AA2921">
        <v>5.44</v>
      </c>
      <c r="AB2921">
        <v>16.600000000000001</v>
      </c>
      <c r="AC2921">
        <v>43.9</v>
      </c>
      <c r="AD2921">
        <v>303481</v>
      </c>
      <c r="AE2921">
        <v>85.4</v>
      </c>
      <c r="AF2921">
        <v>36.4</v>
      </c>
      <c r="AG2921" t="s">
        <v>46</v>
      </c>
      <c r="AH2921" t="s">
        <v>47</v>
      </c>
      <c r="AI2921" t="s">
        <v>56</v>
      </c>
      <c r="AJ2921">
        <v>40</v>
      </c>
      <c r="AK2921">
        <v>512</v>
      </c>
      <c r="AL2921">
        <v>9.5600000000000004E-2</v>
      </c>
      <c r="AM2921">
        <v>0.83660000000000001</v>
      </c>
      <c r="AN2921">
        <v>0.92030000000000001</v>
      </c>
      <c r="AO2921">
        <f>Data[[#This Row],[labeller_confidence_score]]-Data[[#This Row],[cytodiffusion_classification_confidence]]</f>
        <v>8.3699999999999997E-2</v>
      </c>
    </row>
    <row r="2922" spans="1:41" x14ac:dyDescent="0.3">
      <c r="A2922" t="s">
        <v>2995</v>
      </c>
      <c r="B2922" t="s">
        <v>49</v>
      </c>
      <c r="C2922">
        <v>0</v>
      </c>
      <c r="D2922" t="s">
        <v>50</v>
      </c>
      <c r="E2922">
        <v>10.07</v>
      </c>
      <c r="F2922">
        <v>50.4</v>
      </c>
      <c r="G2922">
        <v>0.53800000000000003</v>
      </c>
      <c r="H2922">
        <v>0.39700000000000002</v>
      </c>
      <c r="I2922">
        <f>Data[[#This Row],[nucleus_area_pct]]/Data[[#This Row],[cytoplasm_ratio]]</f>
        <v>126.9521410579345</v>
      </c>
      <c r="J2922">
        <v>0.73099999999999998</v>
      </c>
      <c r="K2922">
        <v>0.35199999999999998</v>
      </c>
      <c r="L2922">
        <v>3.52</v>
      </c>
      <c r="M2922">
        <v>3.3</v>
      </c>
      <c r="N2922">
        <v>0.874</v>
      </c>
      <c r="O2922">
        <v>370</v>
      </c>
      <c r="P2922">
        <v>61</v>
      </c>
      <c r="Q2922">
        <v>238</v>
      </c>
      <c r="R2922">
        <v>150</v>
      </c>
      <c r="S2922">
        <v>165</v>
      </c>
      <c r="T2922">
        <f>(Data[[#This Row],[mean_r]]/256)*100</f>
        <v>92.96875</v>
      </c>
      <c r="U2922">
        <f>(Data[[#This Row],[mean_g]]/256)*100</f>
        <v>58.59375</v>
      </c>
      <c r="V2922">
        <f>(Data[[#This Row],[mean_b]]/256)*100</f>
        <v>64.453125</v>
      </c>
      <c r="W2922">
        <v>0.52800000000000002</v>
      </c>
      <c r="X2922" t="s">
        <v>51</v>
      </c>
      <c r="Y2922" t="s">
        <v>45</v>
      </c>
      <c r="Z2922">
        <v>9687</v>
      </c>
      <c r="AA2922">
        <v>6.5</v>
      </c>
      <c r="AB2922">
        <v>16.5</v>
      </c>
      <c r="AC2922">
        <v>40.200000000000003</v>
      </c>
      <c r="AD2922">
        <v>131444</v>
      </c>
      <c r="AE2922">
        <v>111.1</v>
      </c>
      <c r="AF2922">
        <v>32.4</v>
      </c>
      <c r="AG2922" t="s">
        <v>41</v>
      </c>
      <c r="AH2922" t="s">
        <v>47</v>
      </c>
      <c r="AI2922" t="s">
        <v>52</v>
      </c>
      <c r="AJ2922">
        <v>60</v>
      </c>
      <c r="AK2922">
        <v>360</v>
      </c>
      <c r="AL2922">
        <v>5.6599999999999998E-2</v>
      </c>
      <c r="AM2922">
        <v>0.98360000000000003</v>
      </c>
      <c r="AN2922">
        <v>0.88249999999999995</v>
      </c>
      <c r="AO2922">
        <f>Data[[#This Row],[labeller_confidence_score]]-Data[[#This Row],[cytodiffusion_classification_confidence]]</f>
        <v>-0.10110000000000008</v>
      </c>
    </row>
    <row r="2923" spans="1:41" x14ac:dyDescent="0.3">
      <c r="A2923" t="s">
        <v>2996</v>
      </c>
      <c r="B2923" t="s">
        <v>85</v>
      </c>
      <c r="C2923">
        <v>0</v>
      </c>
      <c r="D2923" t="s">
        <v>50</v>
      </c>
      <c r="E2923">
        <v>12.32</v>
      </c>
      <c r="F2923">
        <v>60.3</v>
      </c>
      <c r="G2923">
        <v>0.77100000000000002</v>
      </c>
      <c r="H2923">
        <v>0.439</v>
      </c>
      <c r="I2923">
        <f>Data[[#This Row],[nucleus_area_pct]]/Data[[#This Row],[cytoplasm_ratio]]</f>
        <v>137.35763097949885</v>
      </c>
      <c r="J2923">
        <v>0.70799999999999996</v>
      </c>
      <c r="K2923">
        <v>0.46200000000000002</v>
      </c>
      <c r="L2923">
        <v>5.64</v>
      </c>
      <c r="M2923">
        <v>2.4</v>
      </c>
      <c r="N2923">
        <v>0.80200000000000005</v>
      </c>
      <c r="O2923">
        <v>422</v>
      </c>
      <c r="P2923">
        <v>65</v>
      </c>
      <c r="Q2923">
        <v>200</v>
      </c>
      <c r="R2923">
        <v>121</v>
      </c>
      <c r="S2923">
        <v>195</v>
      </c>
      <c r="T2923">
        <f>(Data[[#This Row],[mean_r]]/256)*100</f>
        <v>78.125</v>
      </c>
      <c r="U2923">
        <f>(Data[[#This Row],[mean_g]]/256)*100</f>
        <v>47.265625</v>
      </c>
      <c r="V2923">
        <f>(Data[[#This Row],[mean_b]]/256)*100</f>
        <v>76.171875</v>
      </c>
      <c r="W2923">
        <v>0.57399999999999995</v>
      </c>
      <c r="X2923" t="s">
        <v>51</v>
      </c>
      <c r="Y2923" t="s">
        <v>45</v>
      </c>
      <c r="Z2923">
        <v>8000</v>
      </c>
      <c r="AA2923">
        <v>4.8499999999999996</v>
      </c>
      <c r="AB2923">
        <v>13.6</v>
      </c>
      <c r="AC2923">
        <v>49.7</v>
      </c>
      <c r="AD2923">
        <v>268650</v>
      </c>
      <c r="AE2923">
        <v>83</v>
      </c>
      <c r="AF2923">
        <v>34.1</v>
      </c>
      <c r="AG2923" t="s">
        <v>64</v>
      </c>
      <c r="AH2923" t="s">
        <v>68</v>
      </c>
      <c r="AI2923" t="s">
        <v>52</v>
      </c>
      <c r="AJ2923">
        <v>60</v>
      </c>
      <c r="AK2923">
        <v>224</v>
      </c>
      <c r="AL2923">
        <v>7.3200000000000001E-2</v>
      </c>
      <c r="AM2923">
        <v>0.91359999999999997</v>
      </c>
      <c r="AN2923">
        <v>0.99490000000000001</v>
      </c>
      <c r="AO2923">
        <f>Data[[#This Row],[labeller_confidence_score]]-Data[[#This Row],[cytodiffusion_classification_confidence]]</f>
        <v>8.1300000000000039E-2</v>
      </c>
    </row>
    <row r="2924" spans="1:41" x14ac:dyDescent="0.3">
      <c r="A2924" t="s">
        <v>2997</v>
      </c>
      <c r="B2924" t="s">
        <v>54</v>
      </c>
      <c r="C2924">
        <v>0</v>
      </c>
      <c r="D2924" t="s">
        <v>54</v>
      </c>
      <c r="E2924">
        <v>7.19</v>
      </c>
      <c r="F2924">
        <v>0</v>
      </c>
      <c r="G2924">
        <v>0</v>
      </c>
      <c r="H2924">
        <v>1</v>
      </c>
      <c r="I2924">
        <f>Data[[#This Row],[nucleus_area_pct]]/Data[[#This Row],[cytoplasm_ratio]]</f>
        <v>0</v>
      </c>
      <c r="J2924">
        <v>0.84899999999999998</v>
      </c>
      <c r="K2924">
        <v>0.182</v>
      </c>
      <c r="L2924">
        <v>0.3</v>
      </c>
      <c r="M2924">
        <v>1</v>
      </c>
      <c r="N2924">
        <v>0.93600000000000005</v>
      </c>
      <c r="O2924">
        <v>154</v>
      </c>
      <c r="P2924">
        <v>49</v>
      </c>
      <c r="Q2924">
        <v>224</v>
      </c>
      <c r="R2924">
        <v>131</v>
      </c>
      <c r="S2924">
        <v>111</v>
      </c>
      <c r="T2924">
        <f>(Data[[#This Row],[mean_r]]/256)*100</f>
        <v>87.5</v>
      </c>
      <c r="U2924">
        <f>(Data[[#This Row],[mean_g]]/256)*100</f>
        <v>51.171875</v>
      </c>
      <c r="V2924">
        <f>(Data[[#This Row],[mean_b]]/256)*100</f>
        <v>43.359375</v>
      </c>
      <c r="W2924">
        <v>0.56699999999999995</v>
      </c>
      <c r="X2924" t="s">
        <v>51</v>
      </c>
      <c r="Y2924" t="s">
        <v>45</v>
      </c>
      <c r="Z2924">
        <v>4097</v>
      </c>
      <c r="AA2924">
        <v>4.8099999999999996</v>
      </c>
      <c r="AB2924">
        <v>12.6</v>
      </c>
      <c r="AC2924">
        <v>35.700000000000003</v>
      </c>
      <c r="AD2924">
        <v>322781</v>
      </c>
      <c r="AE2924">
        <v>98.9</v>
      </c>
      <c r="AF2924">
        <v>33.700000000000003</v>
      </c>
      <c r="AG2924" t="s">
        <v>64</v>
      </c>
      <c r="AH2924" t="s">
        <v>68</v>
      </c>
      <c r="AI2924" t="s">
        <v>43</v>
      </c>
      <c r="AJ2924">
        <v>100</v>
      </c>
      <c r="AK2924">
        <v>256</v>
      </c>
      <c r="AL2924">
        <v>0.1179</v>
      </c>
      <c r="AM2924">
        <v>0.90869999999999995</v>
      </c>
      <c r="AN2924">
        <v>0.90780000000000005</v>
      </c>
      <c r="AO2924">
        <f>Data[[#This Row],[labeller_confidence_score]]-Data[[#This Row],[cytodiffusion_classification_confidence]]</f>
        <v>-8.9999999999990088E-4</v>
      </c>
    </row>
    <row r="2925" spans="1:41" x14ac:dyDescent="0.3">
      <c r="A2925" t="s">
        <v>2998</v>
      </c>
      <c r="B2925" t="s">
        <v>85</v>
      </c>
      <c r="C2925">
        <v>0</v>
      </c>
      <c r="D2925" t="s">
        <v>50</v>
      </c>
      <c r="E2925">
        <v>9.2899999999999991</v>
      </c>
      <c r="F2925">
        <v>61.6</v>
      </c>
      <c r="G2925">
        <v>0.64200000000000002</v>
      </c>
      <c r="H2925">
        <v>0.45700000000000002</v>
      </c>
      <c r="I2925">
        <f>Data[[#This Row],[nucleus_area_pct]]/Data[[#This Row],[cytoplasm_ratio]]</f>
        <v>134.79212253829323</v>
      </c>
      <c r="J2925">
        <v>0.67100000000000004</v>
      </c>
      <c r="K2925">
        <v>0.39400000000000002</v>
      </c>
      <c r="L2925">
        <v>4.51</v>
      </c>
      <c r="M2925">
        <v>1.9</v>
      </c>
      <c r="N2925">
        <v>0.81200000000000006</v>
      </c>
      <c r="O2925">
        <v>344</v>
      </c>
      <c r="P2925">
        <v>55</v>
      </c>
      <c r="Q2925">
        <v>186</v>
      </c>
      <c r="R2925">
        <v>130</v>
      </c>
      <c r="S2925">
        <v>180</v>
      </c>
      <c r="T2925">
        <f>(Data[[#This Row],[mean_r]]/256)*100</f>
        <v>72.65625</v>
      </c>
      <c r="U2925">
        <f>(Data[[#This Row],[mean_g]]/256)*100</f>
        <v>50.78125</v>
      </c>
      <c r="V2925">
        <f>(Data[[#This Row],[mean_b]]/256)*100</f>
        <v>70.3125</v>
      </c>
      <c r="W2925">
        <v>0.77500000000000002</v>
      </c>
      <c r="X2925" t="s">
        <v>39</v>
      </c>
      <c r="Y2925" t="s">
        <v>45</v>
      </c>
      <c r="Z2925">
        <v>7724</v>
      </c>
      <c r="AA2925">
        <v>3.79</v>
      </c>
      <c r="AB2925">
        <v>12</v>
      </c>
      <c r="AC2925">
        <v>34.200000000000003</v>
      </c>
      <c r="AD2925">
        <v>194479</v>
      </c>
      <c r="AE2925">
        <v>117.6</v>
      </c>
      <c r="AF2925">
        <v>33.1</v>
      </c>
      <c r="AG2925" t="s">
        <v>64</v>
      </c>
      <c r="AH2925" t="s">
        <v>47</v>
      </c>
      <c r="AI2925" t="s">
        <v>52</v>
      </c>
      <c r="AJ2925">
        <v>60</v>
      </c>
      <c r="AK2925">
        <v>224</v>
      </c>
      <c r="AL2925">
        <v>8.3900000000000002E-2</v>
      </c>
      <c r="AM2925">
        <v>0.87649999999999995</v>
      </c>
      <c r="AN2925">
        <v>0.87629999999999997</v>
      </c>
      <c r="AO2925">
        <f>Data[[#This Row],[labeller_confidence_score]]-Data[[#This Row],[cytodiffusion_classification_confidence]]</f>
        <v>-1.9999999999997797E-4</v>
      </c>
    </row>
    <row r="2926" spans="1:41" x14ac:dyDescent="0.3">
      <c r="A2926" t="s">
        <v>2999</v>
      </c>
      <c r="B2926" t="s">
        <v>49</v>
      </c>
      <c r="C2926">
        <v>0</v>
      </c>
      <c r="D2926" t="s">
        <v>50</v>
      </c>
      <c r="E2926">
        <v>12.7</v>
      </c>
      <c r="F2926">
        <v>50.8</v>
      </c>
      <c r="G2926">
        <v>0.71499999999999997</v>
      </c>
      <c r="H2926">
        <v>0.55900000000000005</v>
      </c>
      <c r="I2926">
        <f>Data[[#This Row],[nucleus_area_pct]]/Data[[#This Row],[cytoplasm_ratio]]</f>
        <v>90.876565295169939</v>
      </c>
      <c r="J2926">
        <v>0.81599999999999995</v>
      </c>
      <c r="K2926">
        <v>0.41399999999999998</v>
      </c>
      <c r="L2926">
        <v>3.36</v>
      </c>
      <c r="M2926">
        <v>2.6</v>
      </c>
      <c r="N2926">
        <v>0.82599999999999996</v>
      </c>
      <c r="O2926">
        <v>424</v>
      </c>
      <c r="P2926">
        <v>67</v>
      </c>
      <c r="Q2926">
        <v>205</v>
      </c>
      <c r="R2926">
        <v>124</v>
      </c>
      <c r="S2926">
        <v>168</v>
      </c>
      <c r="T2926">
        <f>(Data[[#This Row],[mean_r]]/256)*100</f>
        <v>80.078125</v>
      </c>
      <c r="U2926">
        <f>(Data[[#This Row],[mean_g]]/256)*100</f>
        <v>48.4375</v>
      </c>
      <c r="V2926">
        <f>(Data[[#This Row],[mean_b]]/256)*100</f>
        <v>65.625</v>
      </c>
      <c r="W2926">
        <v>0.71499999999999997</v>
      </c>
      <c r="X2926" t="s">
        <v>51</v>
      </c>
      <c r="Y2926" t="s">
        <v>40</v>
      </c>
      <c r="Z2926">
        <v>11327</v>
      </c>
      <c r="AA2926">
        <v>4.1900000000000004</v>
      </c>
      <c r="AB2926">
        <v>15.5</v>
      </c>
      <c r="AC2926">
        <v>38.299999999999997</v>
      </c>
      <c r="AD2926">
        <v>267649</v>
      </c>
      <c r="AE2926">
        <v>84.9</v>
      </c>
      <c r="AF2926">
        <v>30.2</v>
      </c>
      <c r="AG2926" t="s">
        <v>46</v>
      </c>
      <c r="AH2926" t="s">
        <v>47</v>
      </c>
      <c r="AI2926" t="s">
        <v>43</v>
      </c>
      <c r="AJ2926">
        <v>40</v>
      </c>
      <c r="AK2926">
        <v>360</v>
      </c>
      <c r="AL2926">
        <v>0.1067</v>
      </c>
      <c r="AM2926">
        <v>0.91349999999999998</v>
      </c>
      <c r="AN2926">
        <v>0.97430000000000005</v>
      </c>
      <c r="AO2926">
        <f>Data[[#This Row],[labeller_confidence_score]]-Data[[#This Row],[cytodiffusion_classification_confidence]]</f>
        <v>6.0800000000000076E-2</v>
      </c>
    </row>
    <row r="2927" spans="1:41" x14ac:dyDescent="0.3">
      <c r="A2927" t="s">
        <v>3000</v>
      </c>
      <c r="B2927" t="s">
        <v>37</v>
      </c>
      <c r="C2927">
        <v>1</v>
      </c>
      <c r="D2927" t="s">
        <v>38</v>
      </c>
      <c r="E2927">
        <v>14.07</v>
      </c>
      <c r="F2927">
        <v>57.8</v>
      </c>
      <c r="G2927">
        <v>0.498</v>
      </c>
      <c r="H2927">
        <v>0.38900000000000001</v>
      </c>
      <c r="I2927">
        <f>Data[[#This Row],[nucleus_area_pct]]/Data[[#This Row],[cytoplasm_ratio]]</f>
        <v>148.58611825192801</v>
      </c>
      <c r="J2927">
        <v>0.66100000000000003</v>
      </c>
      <c r="K2927">
        <v>0.47299999999999998</v>
      </c>
      <c r="L2927">
        <v>2.62</v>
      </c>
      <c r="M2927">
        <v>5.9</v>
      </c>
      <c r="N2927">
        <v>0.66500000000000004</v>
      </c>
      <c r="O2927">
        <v>358</v>
      </c>
      <c r="P2927">
        <v>89</v>
      </c>
      <c r="Q2927">
        <v>202</v>
      </c>
      <c r="R2927">
        <v>146</v>
      </c>
      <c r="S2927">
        <v>173</v>
      </c>
      <c r="T2927">
        <f>(Data[[#This Row],[mean_r]]/256)*100</f>
        <v>78.90625</v>
      </c>
      <c r="U2927">
        <f>(Data[[#This Row],[mean_g]]/256)*100</f>
        <v>57.03125</v>
      </c>
      <c r="V2927">
        <f>(Data[[#This Row],[mean_b]]/256)*100</f>
        <v>67.578125</v>
      </c>
      <c r="W2927">
        <v>0.64900000000000002</v>
      </c>
      <c r="X2927" t="s">
        <v>51</v>
      </c>
      <c r="Y2927" t="s">
        <v>40</v>
      </c>
      <c r="Z2927">
        <v>5809</v>
      </c>
      <c r="AA2927">
        <v>4.8899999999999997</v>
      </c>
      <c r="AB2927">
        <v>13.7</v>
      </c>
      <c r="AC2927">
        <v>46.4</v>
      </c>
      <c r="AD2927">
        <v>244672</v>
      </c>
      <c r="AE2927">
        <v>93.1</v>
      </c>
      <c r="AF2927">
        <v>34.6</v>
      </c>
      <c r="AG2927" t="s">
        <v>64</v>
      </c>
      <c r="AH2927" t="s">
        <v>42</v>
      </c>
      <c r="AI2927" t="s">
        <v>56</v>
      </c>
      <c r="AJ2927">
        <v>40</v>
      </c>
      <c r="AK2927">
        <v>512</v>
      </c>
      <c r="AL2927">
        <v>0.83720000000000006</v>
      </c>
      <c r="AM2927">
        <v>0.82930000000000004</v>
      </c>
      <c r="AN2927">
        <v>0.71299999999999997</v>
      </c>
      <c r="AO2927">
        <f>Data[[#This Row],[labeller_confidence_score]]-Data[[#This Row],[cytodiffusion_classification_confidence]]</f>
        <v>-0.11630000000000007</v>
      </c>
    </row>
    <row r="2928" spans="1:41" x14ac:dyDescent="0.3">
      <c r="A2928" t="s">
        <v>3001</v>
      </c>
      <c r="B2928" t="s">
        <v>54</v>
      </c>
      <c r="C2928">
        <v>0</v>
      </c>
      <c r="D2928" t="s">
        <v>54</v>
      </c>
      <c r="E2928">
        <v>7.74</v>
      </c>
      <c r="F2928">
        <v>0</v>
      </c>
      <c r="G2928">
        <v>0</v>
      </c>
      <c r="H2928">
        <v>1</v>
      </c>
      <c r="I2928">
        <f>Data[[#This Row],[nucleus_area_pct]]/Data[[#This Row],[cytoplasm_ratio]]</f>
        <v>0</v>
      </c>
      <c r="J2928">
        <v>0.97499999999999998</v>
      </c>
      <c r="K2928">
        <v>0.106</v>
      </c>
      <c r="L2928">
        <v>0.87</v>
      </c>
      <c r="M2928">
        <v>1</v>
      </c>
      <c r="N2928">
        <v>0.95099999999999996</v>
      </c>
      <c r="O2928">
        <v>219</v>
      </c>
      <c r="P2928">
        <v>50</v>
      </c>
      <c r="Q2928">
        <v>239</v>
      </c>
      <c r="R2928">
        <v>131</v>
      </c>
      <c r="S2928">
        <v>123</v>
      </c>
      <c r="T2928">
        <f>(Data[[#This Row],[mean_r]]/256)*100</f>
        <v>93.359375</v>
      </c>
      <c r="U2928">
        <f>(Data[[#This Row],[mean_g]]/256)*100</f>
        <v>51.171875</v>
      </c>
      <c r="V2928">
        <f>(Data[[#This Row],[mean_b]]/256)*100</f>
        <v>48.046875</v>
      </c>
      <c r="W2928">
        <v>0.44800000000000001</v>
      </c>
      <c r="X2928" t="s">
        <v>51</v>
      </c>
      <c r="Y2928" t="s">
        <v>40</v>
      </c>
      <c r="Z2928">
        <v>12271</v>
      </c>
      <c r="AA2928">
        <v>4.99</v>
      </c>
      <c r="AB2928">
        <v>14.4</v>
      </c>
      <c r="AC2928">
        <v>36.6</v>
      </c>
      <c r="AD2928">
        <v>186176</v>
      </c>
      <c r="AE2928">
        <v>91</v>
      </c>
      <c r="AF2928">
        <v>32.4</v>
      </c>
      <c r="AG2928" t="s">
        <v>46</v>
      </c>
      <c r="AH2928" t="s">
        <v>68</v>
      </c>
      <c r="AI2928" t="s">
        <v>52</v>
      </c>
      <c r="AJ2928">
        <v>40</v>
      </c>
      <c r="AK2928">
        <v>224</v>
      </c>
      <c r="AL2928">
        <v>0.15809999999999999</v>
      </c>
      <c r="AM2928">
        <v>0.85940000000000005</v>
      </c>
      <c r="AN2928">
        <v>0.89059999999999995</v>
      </c>
      <c r="AO2928">
        <f>Data[[#This Row],[labeller_confidence_score]]-Data[[#This Row],[cytodiffusion_classification_confidence]]</f>
        <v>3.1199999999999894E-2</v>
      </c>
    </row>
    <row r="2929" spans="1:41" x14ac:dyDescent="0.3">
      <c r="A2929" t="s">
        <v>3002</v>
      </c>
      <c r="B2929" t="s">
        <v>87</v>
      </c>
      <c r="C2929">
        <v>0</v>
      </c>
      <c r="D2929" t="s">
        <v>50</v>
      </c>
      <c r="E2929">
        <v>13.39</v>
      </c>
      <c r="F2929">
        <v>49.4</v>
      </c>
      <c r="G2929">
        <v>0.76500000000000001</v>
      </c>
      <c r="H2929">
        <v>0.64100000000000001</v>
      </c>
      <c r="I2929">
        <f>Data[[#This Row],[nucleus_area_pct]]/Data[[#This Row],[cytoplasm_ratio]]</f>
        <v>77.067082683307333</v>
      </c>
      <c r="J2929">
        <v>0.79900000000000004</v>
      </c>
      <c r="K2929">
        <v>0.35199999999999998</v>
      </c>
      <c r="L2929">
        <v>4.26</v>
      </c>
      <c r="M2929">
        <v>1.9</v>
      </c>
      <c r="N2929">
        <v>0.83099999999999996</v>
      </c>
      <c r="O2929">
        <v>481</v>
      </c>
      <c r="P2929">
        <v>73</v>
      </c>
      <c r="Q2929">
        <v>255</v>
      </c>
      <c r="R2929">
        <v>138</v>
      </c>
      <c r="S2929">
        <v>182</v>
      </c>
      <c r="T2929">
        <f>(Data[[#This Row],[mean_r]]/256)*100</f>
        <v>99.609375</v>
      </c>
      <c r="U2929">
        <f>(Data[[#This Row],[mean_g]]/256)*100</f>
        <v>53.90625</v>
      </c>
      <c r="V2929">
        <f>(Data[[#This Row],[mean_b]]/256)*100</f>
        <v>71.09375</v>
      </c>
      <c r="W2929">
        <v>0.70199999999999996</v>
      </c>
      <c r="X2929" t="s">
        <v>63</v>
      </c>
      <c r="Y2929" t="s">
        <v>45</v>
      </c>
      <c r="Z2929">
        <v>8609</v>
      </c>
      <c r="AA2929">
        <v>5.55</v>
      </c>
      <c r="AB2929">
        <v>14.9</v>
      </c>
      <c r="AC2929">
        <v>20.8</v>
      </c>
      <c r="AD2929">
        <v>165853</v>
      </c>
      <c r="AE2929">
        <v>95</v>
      </c>
      <c r="AF2929">
        <v>31.5</v>
      </c>
      <c r="AG2929" t="s">
        <v>64</v>
      </c>
      <c r="AH2929" t="s">
        <v>47</v>
      </c>
      <c r="AI2929" t="s">
        <v>52</v>
      </c>
      <c r="AJ2929">
        <v>60</v>
      </c>
      <c r="AK2929">
        <v>256</v>
      </c>
      <c r="AL2929">
        <v>0</v>
      </c>
      <c r="AM2929">
        <v>0.91839999999999999</v>
      </c>
      <c r="AN2929">
        <v>0.94040000000000001</v>
      </c>
      <c r="AO2929">
        <f>Data[[#This Row],[labeller_confidence_score]]-Data[[#This Row],[cytodiffusion_classification_confidence]]</f>
        <v>2.200000000000002E-2</v>
      </c>
    </row>
    <row r="2930" spans="1:41" x14ac:dyDescent="0.3">
      <c r="A2930" t="s">
        <v>3003</v>
      </c>
      <c r="B2930" t="s">
        <v>60</v>
      </c>
      <c r="C2930">
        <v>0</v>
      </c>
      <c r="D2930" t="s">
        <v>50</v>
      </c>
      <c r="E2930">
        <v>17.27</v>
      </c>
      <c r="F2930">
        <v>67.099999999999994</v>
      </c>
      <c r="G2930">
        <v>0.53100000000000003</v>
      </c>
      <c r="H2930">
        <v>0.313</v>
      </c>
      <c r="I2930">
        <f>Data[[#This Row],[nucleus_area_pct]]/Data[[#This Row],[cytoplasm_ratio]]</f>
        <v>214.37699680511182</v>
      </c>
      <c r="J2930">
        <v>0.72299999999999998</v>
      </c>
      <c r="K2930">
        <v>0.34300000000000003</v>
      </c>
      <c r="L2930">
        <v>2.0099999999999998</v>
      </c>
      <c r="M2930">
        <v>1.4</v>
      </c>
      <c r="N2930">
        <v>0.69699999999999995</v>
      </c>
      <c r="O2930">
        <v>589</v>
      </c>
      <c r="P2930">
        <v>95</v>
      </c>
      <c r="Q2930">
        <v>192</v>
      </c>
      <c r="R2930">
        <v>177</v>
      </c>
      <c r="S2930">
        <v>184</v>
      </c>
      <c r="T2930">
        <f>(Data[[#This Row],[mean_r]]/256)*100</f>
        <v>75</v>
      </c>
      <c r="U2930">
        <f>(Data[[#This Row],[mean_g]]/256)*100</f>
        <v>69.140625</v>
      </c>
      <c r="V2930">
        <f>(Data[[#This Row],[mean_b]]/256)*100</f>
        <v>71.875</v>
      </c>
      <c r="W2930">
        <v>0.46300000000000002</v>
      </c>
      <c r="X2930" t="s">
        <v>63</v>
      </c>
      <c r="Y2930" t="s">
        <v>40</v>
      </c>
      <c r="Z2930">
        <v>7226</v>
      </c>
      <c r="AA2930">
        <v>3.54</v>
      </c>
      <c r="AB2930">
        <v>14.4</v>
      </c>
      <c r="AC2930">
        <v>33.299999999999997</v>
      </c>
      <c r="AD2930">
        <v>225417</v>
      </c>
      <c r="AE2930">
        <v>81.099999999999994</v>
      </c>
      <c r="AF2930">
        <v>33.200000000000003</v>
      </c>
      <c r="AG2930" t="s">
        <v>46</v>
      </c>
      <c r="AH2930" t="s">
        <v>68</v>
      </c>
      <c r="AI2930" t="s">
        <v>56</v>
      </c>
      <c r="AJ2930">
        <v>60</v>
      </c>
      <c r="AK2930">
        <v>256</v>
      </c>
      <c r="AL2930">
        <v>3.2399999999999998E-2</v>
      </c>
      <c r="AM2930">
        <v>0.8901</v>
      </c>
      <c r="AN2930">
        <v>1</v>
      </c>
      <c r="AO2930">
        <f>Data[[#This Row],[labeller_confidence_score]]-Data[[#This Row],[cytodiffusion_classification_confidence]]</f>
        <v>0.1099</v>
      </c>
    </row>
    <row r="2931" spans="1:41" x14ac:dyDescent="0.3">
      <c r="A2931" t="s">
        <v>3004</v>
      </c>
      <c r="B2931" t="s">
        <v>54</v>
      </c>
      <c r="C2931">
        <v>0</v>
      </c>
      <c r="D2931" t="s">
        <v>54</v>
      </c>
      <c r="E2931">
        <v>7.69</v>
      </c>
      <c r="F2931">
        <v>0</v>
      </c>
      <c r="G2931">
        <v>0</v>
      </c>
      <c r="H2931">
        <v>1</v>
      </c>
      <c r="I2931">
        <f>Data[[#This Row],[nucleus_area_pct]]/Data[[#This Row],[cytoplasm_ratio]]</f>
        <v>0</v>
      </c>
      <c r="J2931">
        <v>0.872</v>
      </c>
      <c r="K2931">
        <v>0.17799999999999999</v>
      </c>
      <c r="L2931">
        <v>0.47</v>
      </c>
      <c r="M2931">
        <v>1</v>
      </c>
      <c r="N2931">
        <v>0.94</v>
      </c>
      <c r="O2931">
        <v>197</v>
      </c>
      <c r="P2931">
        <v>41</v>
      </c>
      <c r="Q2931">
        <v>238</v>
      </c>
      <c r="R2931">
        <v>142</v>
      </c>
      <c r="S2931">
        <v>113</v>
      </c>
      <c r="T2931">
        <f>(Data[[#This Row],[mean_r]]/256)*100</f>
        <v>92.96875</v>
      </c>
      <c r="U2931">
        <f>(Data[[#This Row],[mean_g]]/256)*100</f>
        <v>55.46875</v>
      </c>
      <c r="V2931">
        <f>(Data[[#This Row],[mean_b]]/256)*100</f>
        <v>44.140625</v>
      </c>
      <c r="W2931">
        <v>0.47799999999999998</v>
      </c>
      <c r="X2931" t="s">
        <v>63</v>
      </c>
      <c r="Y2931" t="s">
        <v>45</v>
      </c>
      <c r="Z2931">
        <v>9112</v>
      </c>
      <c r="AA2931">
        <v>3.61</v>
      </c>
      <c r="AB2931">
        <v>15.1</v>
      </c>
      <c r="AC2931">
        <v>42.9</v>
      </c>
      <c r="AD2931">
        <v>202767</v>
      </c>
      <c r="AE2931">
        <v>94.9</v>
      </c>
      <c r="AF2931">
        <v>35.299999999999997</v>
      </c>
      <c r="AG2931" t="s">
        <v>64</v>
      </c>
      <c r="AH2931" t="s">
        <v>42</v>
      </c>
      <c r="AI2931" t="s">
        <v>52</v>
      </c>
      <c r="AJ2931">
        <v>100</v>
      </c>
      <c r="AK2931">
        <v>256</v>
      </c>
      <c r="AL2931">
        <v>7.1800000000000003E-2</v>
      </c>
      <c r="AM2931">
        <v>0.94750000000000001</v>
      </c>
      <c r="AN2931">
        <v>0.91700000000000004</v>
      </c>
      <c r="AO2931">
        <f>Data[[#This Row],[labeller_confidence_score]]-Data[[#This Row],[cytodiffusion_classification_confidence]]</f>
        <v>-3.0499999999999972E-2</v>
      </c>
    </row>
    <row r="2932" spans="1:41" x14ac:dyDescent="0.3">
      <c r="A2932" t="s">
        <v>3005</v>
      </c>
      <c r="B2932" t="s">
        <v>49</v>
      </c>
      <c r="C2932">
        <v>0</v>
      </c>
      <c r="D2932" t="s">
        <v>50</v>
      </c>
      <c r="E2932">
        <v>10.07</v>
      </c>
      <c r="F2932">
        <v>57.5</v>
      </c>
      <c r="G2932">
        <v>0.45700000000000002</v>
      </c>
      <c r="H2932">
        <v>0.53400000000000003</v>
      </c>
      <c r="I2932">
        <f>Data[[#This Row],[nucleus_area_pct]]/Data[[#This Row],[cytoplasm_ratio]]</f>
        <v>107.67790262172284</v>
      </c>
      <c r="J2932">
        <v>0.73099999999999998</v>
      </c>
      <c r="K2932">
        <v>0.61799999999999999</v>
      </c>
      <c r="L2932">
        <v>3.93</v>
      </c>
      <c r="M2932">
        <v>3</v>
      </c>
      <c r="N2932">
        <v>0.82099999999999995</v>
      </c>
      <c r="O2932">
        <v>457</v>
      </c>
      <c r="P2932">
        <v>78</v>
      </c>
      <c r="Q2932">
        <v>216</v>
      </c>
      <c r="R2932">
        <v>178</v>
      </c>
      <c r="S2932">
        <v>183</v>
      </c>
      <c r="T2932">
        <f>(Data[[#This Row],[mean_r]]/256)*100</f>
        <v>84.375</v>
      </c>
      <c r="U2932">
        <f>(Data[[#This Row],[mean_g]]/256)*100</f>
        <v>69.53125</v>
      </c>
      <c r="V2932">
        <f>(Data[[#This Row],[mean_b]]/256)*100</f>
        <v>71.484375</v>
      </c>
      <c r="W2932">
        <v>0.624</v>
      </c>
      <c r="X2932" t="s">
        <v>51</v>
      </c>
      <c r="Y2932" t="s">
        <v>45</v>
      </c>
      <c r="Z2932">
        <v>6132</v>
      </c>
      <c r="AA2932">
        <v>5.15</v>
      </c>
      <c r="AB2932">
        <v>16.7</v>
      </c>
      <c r="AC2932">
        <v>35.4</v>
      </c>
      <c r="AD2932">
        <v>193264</v>
      </c>
      <c r="AE2932">
        <v>90.8</v>
      </c>
      <c r="AF2932">
        <v>36.200000000000003</v>
      </c>
      <c r="AG2932" t="s">
        <v>64</v>
      </c>
      <c r="AH2932" t="s">
        <v>42</v>
      </c>
      <c r="AI2932" t="s">
        <v>56</v>
      </c>
      <c r="AJ2932">
        <v>40</v>
      </c>
      <c r="AK2932">
        <v>512</v>
      </c>
      <c r="AL2932">
        <v>0.1114</v>
      </c>
      <c r="AM2932">
        <v>0.94879999999999998</v>
      </c>
      <c r="AN2932">
        <v>0.89910000000000001</v>
      </c>
      <c r="AO2932">
        <f>Data[[#This Row],[labeller_confidence_score]]-Data[[#This Row],[cytodiffusion_classification_confidence]]</f>
        <v>-4.9699999999999966E-2</v>
      </c>
    </row>
    <row r="2933" spans="1:41" x14ac:dyDescent="0.3">
      <c r="A2933" t="s">
        <v>3006</v>
      </c>
      <c r="B2933" t="s">
        <v>62</v>
      </c>
      <c r="C2933">
        <v>0</v>
      </c>
      <c r="D2933" t="s">
        <v>50</v>
      </c>
      <c r="E2933">
        <v>9.2200000000000006</v>
      </c>
      <c r="F2933">
        <v>77.099999999999994</v>
      </c>
      <c r="G2933">
        <v>0.83099999999999996</v>
      </c>
      <c r="H2933">
        <v>0.14899999999999999</v>
      </c>
      <c r="I2933">
        <f>Data[[#This Row],[nucleus_area_pct]]/Data[[#This Row],[cytoplasm_ratio]]</f>
        <v>517.44966442953023</v>
      </c>
      <c r="J2933">
        <v>0.86799999999999999</v>
      </c>
      <c r="K2933">
        <v>0.248</v>
      </c>
      <c r="L2933">
        <v>1.44</v>
      </c>
      <c r="M2933">
        <v>1</v>
      </c>
      <c r="N2933">
        <v>0.88600000000000001</v>
      </c>
      <c r="O2933">
        <v>341</v>
      </c>
      <c r="P2933">
        <v>54</v>
      </c>
      <c r="Q2933">
        <v>199</v>
      </c>
      <c r="R2933">
        <v>175</v>
      </c>
      <c r="S2933">
        <v>195</v>
      </c>
      <c r="T2933">
        <f>(Data[[#This Row],[mean_r]]/256)*100</f>
        <v>77.734375</v>
      </c>
      <c r="U2933">
        <f>(Data[[#This Row],[mean_g]]/256)*100</f>
        <v>68.359375</v>
      </c>
      <c r="V2933">
        <f>(Data[[#This Row],[mean_b]]/256)*100</f>
        <v>76.171875</v>
      </c>
      <c r="W2933">
        <v>0.70499999999999996</v>
      </c>
      <c r="X2933" t="s">
        <v>51</v>
      </c>
      <c r="Y2933" t="s">
        <v>45</v>
      </c>
      <c r="Z2933">
        <v>6567</v>
      </c>
      <c r="AA2933">
        <v>5.14</v>
      </c>
      <c r="AB2933">
        <v>11.2</v>
      </c>
      <c r="AC2933">
        <v>34.4</v>
      </c>
      <c r="AD2933">
        <v>323529</v>
      </c>
      <c r="AE2933">
        <v>87.3</v>
      </c>
      <c r="AF2933">
        <v>34.200000000000003</v>
      </c>
      <c r="AG2933" t="s">
        <v>46</v>
      </c>
      <c r="AH2933" t="s">
        <v>42</v>
      </c>
      <c r="AI2933" t="s">
        <v>43</v>
      </c>
      <c r="AJ2933">
        <v>60</v>
      </c>
      <c r="AK2933">
        <v>256</v>
      </c>
      <c r="AL2933">
        <v>5.5100000000000003E-2</v>
      </c>
      <c r="AM2933">
        <v>0.91190000000000004</v>
      </c>
      <c r="AN2933">
        <v>0.89419999999999999</v>
      </c>
      <c r="AO2933">
        <f>Data[[#This Row],[labeller_confidence_score]]-Data[[#This Row],[cytodiffusion_classification_confidence]]</f>
        <v>-1.7700000000000049E-2</v>
      </c>
    </row>
    <row r="2934" spans="1:41" x14ac:dyDescent="0.3">
      <c r="A2934" t="s">
        <v>3007</v>
      </c>
      <c r="B2934" t="s">
        <v>62</v>
      </c>
      <c r="C2934">
        <v>0</v>
      </c>
      <c r="D2934" t="s">
        <v>50</v>
      </c>
      <c r="E2934">
        <v>8.1999999999999993</v>
      </c>
      <c r="F2934">
        <v>81.7</v>
      </c>
      <c r="G2934">
        <v>0.70299999999999996</v>
      </c>
      <c r="H2934">
        <v>0.3</v>
      </c>
      <c r="I2934">
        <f>Data[[#This Row],[nucleus_area_pct]]/Data[[#This Row],[cytoplasm_ratio]]</f>
        <v>272.33333333333337</v>
      </c>
      <c r="J2934">
        <v>0.93400000000000005</v>
      </c>
      <c r="K2934">
        <v>0.20100000000000001</v>
      </c>
      <c r="L2934">
        <v>1.2</v>
      </c>
      <c r="M2934">
        <v>1</v>
      </c>
      <c r="N2934">
        <v>0.93200000000000005</v>
      </c>
      <c r="O2934">
        <v>313</v>
      </c>
      <c r="P2934">
        <v>59</v>
      </c>
      <c r="Q2934">
        <v>210</v>
      </c>
      <c r="R2934">
        <v>154</v>
      </c>
      <c r="S2934">
        <v>193</v>
      </c>
      <c r="T2934">
        <f>(Data[[#This Row],[mean_r]]/256)*100</f>
        <v>82.03125</v>
      </c>
      <c r="U2934">
        <f>(Data[[#This Row],[mean_g]]/256)*100</f>
        <v>60.15625</v>
      </c>
      <c r="V2934">
        <f>(Data[[#This Row],[mean_b]]/256)*100</f>
        <v>75.390625</v>
      </c>
      <c r="W2934">
        <v>0.68</v>
      </c>
      <c r="X2934" t="s">
        <v>51</v>
      </c>
      <c r="Y2934" t="s">
        <v>40</v>
      </c>
      <c r="Z2934">
        <v>8389</v>
      </c>
      <c r="AA2934">
        <v>4.96</v>
      </c>
      <c r="AB2934">
        <v>16.8</v>
      </c>
      <c r="AC2934">
        <v>37.4</v>
      </c>
      <c r="AD2934">
        <v>159977</v>
      </c>
      <c r="AE2934">
        <v>65.5</v>
      </c>
      <c r="AF2934">
        <v>34.299999999999997</v>
      </c>
      <c r="AG2934" t="s">
        <v>64</v>
      </c>
      <c r="AH2934" t="s">
        <v>47</v>
      </c>
      <c r="AI2934" t="s">
        <v>56</v>
      </c>
      <c r="AJ2934">
        <v>60</v>
      </c>
      <c r="AK2934">
        <v>224</v>
      </c>
      <c r="AL2934">
        <v>7.0000000000000001E-3</v>
      </c>
      <c r="AM2934">
        <v>0.95489999999999997</v>
      </c>
      <c r="AN2934">
        <v>0.96289999999999998</v>
      </c>
      <c r="AO2934">
        <f>Data[[#This Row],[labeller_confidence_score]]-Data[[#This Row],[cytodiffusion_classification_confidence]]</f>
        <v>8.0000000000000071E-3</v>
      </c>
    </row>
    <row r="2935" spans="1:41" x14ac:dyDescent="0.3">
      <c r="A2935" t="s">
        <v>3008</v>
      </c>
      <c r="B2935" t="s">
        <v>66</v>
      </c>
      <c r="C2935">
        <v>1</v>
      </c>
      <c r="D2935" t="s">
        <v>67</v>
      </c>
      <c r="E2935">
        <v>4.95</v>
      </c>
      <c r="F2935">
        <v>79.099999999999994</v>
      </c>
      <c r="G2935">
        <v>0.875</v>
      </c>
      <c r="H2935">
        <v>5.1999999999999998E-2</v>
      </c>
      <c r="I2935">
        <f>Data[[#This Row],[nucleus_area_pct]]/Data[[#This Row],[cytoplasm_ratio]]</f>
        <v>1521.1538461538462</v>
      </c>
      <c r="J2935">
        <v>0.46600000000000003</v>
      </c>
      <c r="K2935">
        <v>0.68899999999999995</v>
      </c>
      <c r="L2935">
        <v>1.31</v>
      </c>
      <c r="M2935">
        <v>1</v>
      </c>
      <c r="N2935">
        <v>0.53</v>
      </c>
      <c r="O2935">
        <v>398</v>
      </c>
      <c r="P2935">
        <v>96</v>
      </c>
      <c r="Q2935">
        <v>189</v>
      </c>
      <c r="R2935">
        <v>117</v>
      </c>
      <c r="S2935">
        <v>199</v>
      </c>
      <c r="T2935">
        <f>(Data[[#This Row],[mean_r]]/256)*100</f>
        <v>73.828125</v>
      </c>
      <c r="U2935">
        <f>(Data[[#This Row],[mean_g]]/256)*100</f>
        <v>45.703125</v>
      </c>
      <c r="V2935">
        <f>(Data[[#This Row],[mean_b]]/256)*100</f>
        <v>77.734375</v>
      </c>
      <c r="W2935">
        <v>0.79500000000000004</v>
      </c>
      <c r="X2935" t="s">
        <v>63</v>
      </c>
      <c r="Y2935" t="s">
        <v>45</v>
      </c>
      <c r="Z2935">
        <v>12472</v>
      </c>
      <c r="AA2935">
        <v>3.96</v>
      </c>
      <c r="AB2935">
        <v>11.5</v>
      </c>
      <c r="AC2935">
        <v>31.1</v>
      </c>
      <c r="AD2935">
        <v>205842</v>
      </c>
      <c r="AE2935">
        <v>94.4</v>
      </c>
      <c r="AF2935">
        <v>35.799999999999997</v>
      </c>
      <c r="AG2935" t="s">
        <v>41</v>
      </c>
      <c r="AH2935" t="s">
        <v>42</v>
      </c>
      <c r="AI2935" t="s">
        <v>52</v>
      </c>
      <c r="AJ2935">
        <v>100</v>
      </c>
      <c r="AK2935">
        <v>512</v>
      </c>
      <c r="AL2935">
        <v>0.74890000000000001</v>
      </c>
      <c r="AM2935">
        <v>0.72489999999999999</v>
      </c>
      <c r="AN2935">
        <v>0.83420000000000005</v>
      </c>
      <c r="AO2935">
        <f>Data[[#This Row],[labeller_confidence_score]]-Data[[#This Row],[cytodiffusion_classification_confidence]]</f>
        <v>0.10930000000000006</v>
      </c>
    </row>
    <row r="2936" spans="1:41" x14ac:dyDescent="0.3">
      <c r="A2936" t="s">
        <v>3009</v>
      </c>
      <c r="B2936" t="s">
        <v>74</v>
      </c>
      <c r="C2936">
        <v>0</v>
      </c>
      <c r="D2936" t="s">
        <v>75</v>
      </c>
      <c r="E2936">
        <v>2.9</v>
      </c>
      <c r="F2936">
        <v>0</v>
      </c>
      <c r="G2936">
        <v>0</v>
      </c>
      <c r="H2936">
        <v>1</v>
      </c>
      <c r="I2936">
        <f>Data[[#This Row],[nucleus_area_pct]]/Data[[#This Row],[cytoplasm_ratio]]</f>
        <v>0</v>
      </c>
      <c r="J2936">
        <v>0.76700000000000002</v>
      </c>
      <c r="K2936">
        <v>0.16200000000000001</v>
      </c>
      <c r="L2936">
        <v>2.56</v>
      </c>
      <c r="M2936">
        <v>1</v>
      </c>
      <c r="N2936">
        <v>0.78400000000000003</v>
      </c>
      <c r="O2936">
        <v>28</v>
      </c>
      <c r="P2936">
        <v>20</v>
      </c>
      <c r="Q2936">
        <v>217</v>
      </c>
      <c r="R2936">
        <v>146</v>
      </c>
      <c r="S2936">
        <v>182</v>
      </c>
      <c r="T2936">
        <f>(Data[[#This Row],[mean_r]]/256)*100</f>
        <v>84.765625</v>
      </c>
      <c r="U2936">
        <f>(Data[[#This Row],[mean_g]]/256)*100</f>
        <v>57.03125</v>
      </c>
      <c r="V2936">
        <f>(Data[[#This Row],[mean_b]]/256)*100</f>
        <v>71.09375</v>
      </c>
      <c r="W2936">
        <v>0.499</v>
      </c>
      <c r="X2936" t="s">
        <v>63</v>
      </c>
      <c r="Y2936" t="s">
        <v>40</v>
      </c>
      <c r="Z2936">
        <v>3807</v>
      </c>
      <c r="AA2936">
        <v>5.18</v>
      </c>
      <c r="AB2936">
        <v>13.7</v>
      </c>
      <c r="AC2936">
        <v>42.1</v>
      </c>
      <c r="AD2936">
        <v>356161</v>
      </c>
      <c r="AE2936">
        <v>91.2</v>
      </c>
      <c r="AF2936">
        <v>32.799999999999997</v>
      </c>
      <c r="AG2936" t="s">
        <v>64</v>
      </c>
      <c r="AH2936" t="s">
        <v>47</v>
      </c>
      <c r="AI2936" t="s">
        <v>52</v>
      </c>
      <c r="AJ2936">
        <v>60</v>
      </c>
      <c r="AK2936">
        <v>512</v>
      </c>
      <c r="AL2936">
        <v>0.15790000000000001</v>
      </c>
      <c r="AM2936">
        <v>0.86180000000000001</v>
      </c>
      <c r="AN2936">
        <v>0.74709999999999999</v>
      </c>
      <c r="AO2936">
        <f>Data[[#This Row],[labeller_confidence_score]]-Data[[#This Row],[cytodiffusion_classification_confidence]]</f>
        <v>-0.11470000000000002</v>
      </c>
    </row>
    <row r="2937" spans="1:41" x14ac:dyDescent="0.3">
      <c r="A2937" t="s">
        <v>3010</v>
      </c>
      <c r="B2937" t="s">
        <v>49</v>
      </c>
      <c r="C2937">
        <v>0</v>
      </c>
      <c r="D2937" t="s">
        <v>50</v>
      </c>
      <c r="E2937">
        <v>12.85</v>
      </c>
      <c r="F2937">
        <v>59.8</v>
      </c>
      <c r="G2937">
        <v>0.51200000000000001</v>
      </c>
      <c r="H2937">
        <v>0.434</v>
      </c>
      <c r="I2937">
        <f>Data[[#This Row],[nucleus_area_pct]]/Data[[#This Row],[cytoplasm_ratio]]</f>
        <v>137.78801843317973</v>
      </c>
      <c r="J2937">
        <v>0.80100000000000005</v>
      </c>
      <c r="K2937">
        <v>0.371</v>
      </c>
      <c r="L2937">
        <v>3.61</v>
      </c>
      <c r="M2937">
        <v>3.8</v>
      </c>
      <c r="N2937">
        <v>0.80100000000000005</v>
      </c>
      <c r="O2937">
        <v>327</v>
      </c>
      <c r="P2937">
        <v>83</v>
      </c>
      <c r="Q2937">
        <v>199</v>
      </c>
      <c r="R2937">
        <v>165</v>
      </c>
      <c r="S2937">
        <v>156</v>
      </c>
      <c r="T2937">
        <f>(Data[[#This Row],[mean_r]]/256)*100</f>
        <v>77.734375</v>
      </c>
      <c r="U2937">
        <f>(Data[[#This Row],[mean_g]]/256)*100</f>
        <v>64.453125</v>
      </c>
      <c r="V2937">
        <f>(Data[[#This Row],[mean_b]]/256)*100</f>
        <v>60.9375</v>
      </c>
      <c r="W2937">
        <v>0.64900000000000002</v>
      </c>
      <c r="X2937" t="s">
        <v>51</v>
      </c>
      <c r="Y2937" t="s">
        <v>45</v>
      </c>
      <c r="Z2937">
        <v>7250</v>
      </c>
      <c r="AA2937">
        <v>4.2300000000000004</v>
      </c>
      <c r="AB2937">
        <v>15.5</v>
      </c>
      <c r="AC2937">
        <v>39.299999999999997</v>
      </c>
      <c r="AD2937">
        <v>202587</v>
      </c>
      <c r="AE2937">
        <v>105.4</v>
      </c>
      <c r="AF2937">
        <v>32.200000000000003</v>
      </c>
      <c r="AG2937" t="s">
        <v>41</v>
      </c>
      <c r="AH2937" t="s">
        <v>42</v>
      </c>
      <c r="AI2937" t="s">
        <v>52</v>
      </c>
      <c r="AJ2937">
        <v>100</v>
      </c>
      <c r="AK2937">
        <v>360</v>
      </c>
      <c r="AL2937">
        <v>1.6199999999999999E-2</v>
      </c>
      <c r="AM2937">
        <v>0.98970000000000002</v>
      </c>
      <c r="AN2937">
        <v>0.82850000000000001</v>
      </c>
      <c r="AO2937">
        <f>Data[[#This Row],[labeller_confidence_score]]-Data[[#This Row],[cytodiffusion_classification_confidence]]</f>
        <v>-0.16120000000000001</v>
      </c>
    </row>
    <row r="2938" spans="1:41" x14ac:dyDescent="0.3">
      <c r="A2938" t="s">
        <v>3011</v>
      </c>
      <c r="B2938" t="s">
        <v>120</v>
      </c>
      <c r="C2938">
        <v>1</v>
      </c>
      <c r="D2938" t="s">
        <v>104</v>
      </c>
      <c r="E2938">
        <v>6.15</v>
      </c>
      <c r="F2938">
        <v>0</v>
      </c>
      <c r="G2938">
        <v>0</v>
      </c>
      <c r="H2938">
        <v>1</v>
      </c>
      <c r="I2938">
        <f>Data[[#This Row],[nucleus_area_pct]]/Data[[#This Row],[cytoplasm_ratio]]</f>
        <v>0</v>
      </c>
      <c r="J2938">
        <v>0.96399999999999997</v>
      </c>
      <c r="K2938">
        <v>0.115</v>
      </c>
      <c r="L2938">
        <v>0.8</v>
      </c>
      <c r="M2938">
        <v>1</v>
      </c>
      <c r="N2938">
        <v>1</v>
      </c>
      <c r="O2938">
        <v>134</v>
      </c>
      <c r="P2938">
        <v>52</v>
      </c>
      <c r="Q2938">
        <v>227</v>
      </c>
      <c r="R2938">
        <v>129</v>
      </c>
      <c r="S2938">
        <v>142</v>
      </c>
      <c r="T2938">
        <f>(Data[[#This Row],[mean_r]]/256)*100</f>
        <v>88.671875</v>
      </c>
      <c r="U2938">
        <f>(Data[[#This Row],[mean_g]]/256)*100</f>
        <v>50.390625</v>
      </c>
      <c r="V2938">
        <f>(Data[[#This Row],[mean_b]]/256)*100</f>
        <v>55.46875</v>
      </c>
      <c r="W2938">
        <v>0.46700000000000003</v>
      </c>
      <c r="X2938" t="s">
        <v>39</v>
      </c>
      <c r="Y2938" t="s">
        <v>40</v>
      </c>
      <c r="Z2938">
        <v>4433</v>
      </c>
      <c r="AA2938">
        <v>3.69</v>
      </c>
      <c r="AB2938">
        <v>12.2</v>
      </c>
      <c r="AC2938">
        <v>47.5</v>
      </c>
      <c r="AD2938">
        <v>245308</v>
      </c>
      <c r="AE2938">
        <v>85</v>
      </c>
      <c r="AF2938">
        <v>29.5</v>
      </c>
      <c r="AG2938" t="s">
        <v>46</v>
      </c>
      <c r="AH2938" t="s">
        <v>47</v>
      </c>
      <c r="AI2938" t="s">
        <v>56</v>
      </c>
      <c r="AJ2938">
        <v>100</v>
      </c>
      <c r="AK2938">
        <v>360</v>
      </c>
      <c r="AL2938">
        <v>0.86670000000000003</v>
      </c>
      <c r="AM2938">
        <v>0.74129999999999996</v>
      </c>
      <c r="AN2938">
        <v>0.7641</v>
      </c>
      <c r="AO2938">
        <f>Data[[#This Row],[labeller_confidence_score]]-Data[[#This Row],[cytodiffusion_classification_confidence]]</f>
        <v>2.2800000000000042E-2</v>
      </c>
    </row>
    <row r="2939" spans="1:41" x14ac:dyDescent="0.3">
      <c r="A2939" t="s">
        <v>3012</v>
      </c>
      <c r="B2939" t="s">
        <v>49</v>
      </c>
      <c r="C2939">
        <v>0</v>
      </c>
      <c r="D2939" t="s">
        <v>50</v>
      </c>
      <c r="E2939">
        <v>12.13</v>
      </c>
      <c r="F2939">
        <v>47.9</v>
      </c>
      <c r="G2939">
        <v>0.57899999999999996</v>
      </c>
      <c r="H2939">
        <v>0.32200000000000001</v>
      </c>
      <c r="I2939">
        <f>Data[[#This Row],[nucleus_area_pct]]/Data[[#This Row],[cytoplasm_ratio]]</f>
        <v>148.75776397515529</v>
      </c>
      <c r="J2939">
        <v>0.66900000000000004</v>
      </c>
      <c r="K2939">
        <v>0.44500000000000001</v>
      </c>
      <c r="L2939">
        <v>2.93</v>
      </c>
      <c r="M2939">
        <v>2.9</v>
      </c>
      <c r="N2939">
        <v>0.88400000000000001</v>
      </c>
      <c r="O2939">
        <v>436</v>
      </c>
      <c r="P2939">
        <v>78</v>
      </c>
      <c r="Q2939">
        <v>207</v>
      </c>
      <c r="R2939">
        <v>200</v>
      </c>
      <c r="S2939">
        <v>175</v>
      </c>
      <c r="T2939">
        <f>(Data[[#This Row],[mean_r]]/256)*100</f>
        <v>80.859375</v>
      </c>
      <c r="U2939">
        <f>(Data[[#This Row],[mean_g]]/256)*100</f>
        <v>78.125</v>
      </c>
      <c r="V2939">
        <f>(Data[[#This Row],[mean_b]]/256)*100</f>
        <v>68.359375</v>
      </c>
      <c r="W2939">
        <v>0.77200000000000002</v>
      </c>
      <c r="X2939" t="s">
        <v>51</v>
      </c>
      <c r="Y2939" t="s">
        <v>45</v>
      </c>
      <c r="Z2939">
        <v>6846</v>
      </c>
      <c r="AA2939">
        <v>3.59</v>
      </c>
      <c r="AB2939">
        <v>12.9</v>
      </c>
      <c r="AC2939">
        <v>40.299999999999997</v>
      </c>
      <c r="AD2939">
        <v>247008</v>
      </c>
      <c r="AE2939">
        <v>88</v>
      </c>
      <c r="AF2939">
        <v>34.299999999999997</v>
      </c>
      <c r="AG2939" t="s">
        <v>46</v>
      </c>
      <c r="AH2939" t="s">
        <v>42</v>
      </c>
      <c r="AI2939" t="s">
        <v>52</v>
      </c>
      <c r="AJ2939">
        <v>100</v>
      </c>
      <c r="AK2939">
        <v>256</v>
      </c>
      <c r="AL2939">
        <v>3.9699999999999999E-2</v>
      </c>
      <c r="AM2939">
        <v>0.83069999999999999</v>
      </c>
      <c r="AN2939">
        <v>0.86709999999999998</v>
      </c>
      <c r="AO2939">
        <f>Data[[#This Row],[labeller_confidence_score]]-Data[[#This Row],[cytodiffusion_classification_confidence]]</f>
        <v>3.6399999999999988E-2</v>
      </c>
    </row>
    <row r="2940" spans="1:41" x14ac:dyDescent="0.3">
      <c r="A2940" t="s">
        <v>3013</v>
      </c>
      <c r="B2940" t="s">
        <v>49</v>
      </c>
      <c r="C2940">
        <v>0</v>
      </c>
      <c r="D2940" t="s">
        <v>50</v>
      </c>
      <c r="E2940">
        <v>12.02</v>
      </c>
      <c r="F2940">
        <v>51.5</v>
      </c>
      <c r="G2940">
        <v>0.69399999999999995</v>
      </c>
      <c r="H2940">
        <v>0.48499999999999999</v>
      </c>
      <c r="I2940">
        <f>Data[[#This Row],[nucleus_area_pct]]/Data[[#This Row],[cytoplasm_ratio]]</f>
        <v>106.18556701030928</v>
      </c>
      <c r="J2940">
        <v>0.56100000000000005</v>
      </c>
      <c r="K2940">
        <v>0.34100000000000003</v>
      </c>
      <c r="L2940">
        <v>2.5099999999999998</v>
      </c>
      <c r="M2940">
        <v>3</v>
      </c>
      <c r="N2940">
        <v>0.81299999999999994</v>
      </c>
      <c r="O2940">
        <v>437</v>
      </c>
      <c r="P2940">
        <v>74</v>
      </c>
      <c r="Q2940">
        <v>226</v>
      </c>
      <c r="R2940">
        <v>169</v>
      </c>
      <c r="S2940">
        <v>193</v>
      </c>
      <c r="T2940">
        <f>(Data[[#This Row],[mean_r]]/256)*100</f>
        <v>88.28125</v>
      </c>
      <c r="U2940">
        <f>(Data[[#This Row],[mean_g]]/256)*100</f>
        <v>66.015625</v>
      </c>
      <c r="V2940">
        <f>(Data[[#This Row],[mean_b]]/256)*100</f>
        <v>75.390625</v>
      </c>
      <c r="W2940">
        <v>0.66400000000000003</v>
      </c>
      <c r="X2940" t="s">
        <v>63</v>
      </c>
      <c r="Y2940" t="s">
        <v>40</v>
      </c>
      <c r="Z2940">
        <v>10216</v>
      </c>
      <c r="AA2940">
        <v>5.3</v>
      </c>
      <c r="AB2940">
        <v>12.4</v>
      </c>
      <c r="AC2940">
        <v>39.299999999999997</v>
      </c>
      <c r="AD2940">
        <v>261887</v>
      </c>
      <c r="AE2940">
        <v>106</v>
      </c>
      <c r="AF2940">
        <v>34.9</v>
      </c>
      <c r="AG2940" t="s">
        <v>46</v>
      </c>
      <c r="AH2940" t="s">
        <v>42</v>
      </c>
      <c r="AI2940" t="s">
        <v>56</v>
      </c>
      <c r="AJ2940">
        <v>60</v>
      </c>
      <c r="AK2940">
        <v>256</v>
      </c>
      <c r="AL2940">
        <v>3.7900000000000003E-2</v>
      </c>
      <c r="AM2940">
        <v>0.9032</v>
      </c>
      <c r="AN2940">
        <v>1</v>
      </c>
      <c r="AO2940">
        <f>Data[[#This Row],[labeller_confidence_score]]-Data[[#This Row],[cytodiffusion_classification_confidence]]</f>
        <v>9.6799999999999997E-2</v>
      </c>
    </row>
    <row r="2941" spans="1:41" x14ac:dyDescent="0.3">
      <c r="A2941" t="s">
        <v>3014</v>
      </c>
      <c r="B2941" t="s">
        <v>74</v>
      </c>
      <c r="C2941">
        <v>0</v>
      </c>
      <c r="D2941" t="s">
        <v>75</v>
      </c>
      <c r="E2941">
        <v>3.19</v>
      </c>
      <c r="F2941">
        <v>0</v>
      </c>
      <c r="G2941">
        <v>0</v>
      </c>
      <c r="H2941">
        <v>1</v>
      </c>
      <c r="I2941">
        <f>Data[[#This Row],[nucleus_area_pct]]/Data[[#This Row],[cytoplasm_ratio]]</f>
        <v>0</v>
      </c>
      <c r="J2941">
        <v>0.63900000000000001</v>
      </c>
      <c r="K2941">
        <v>0.41499999999999998</v>
      </c>
      <c r="L2941">
        <v>2.38</v>
      </c>
      <c r="M2941">
        <v>1</v>
      </c>
      <c r="N2941">
        <v>0.79700000000000004</v>
      </c>
      <c r="O2941">
        <v>11</v>
      </c>
      <c r="P2941">
        <v>15</v>
      </c>
      <c r="Q2941">
        <v>204</v>
      </c>
      <c r="R2941">
        <v>156</v>
      </c>
      <c r="S2941">
        <v>173</v>
      </c>
      <c r="T2941">
        <f>(Data[[#This Row],[mean_r]]/256)*100</f>
        <v>79.6875</v>
      </c>
      <c r="U2941">
        <f>(Data[[#This Row],[mean_g]]/256)*100</f>
        <v>60.9375</v>
      </c>
      <c r="V2941">
        <f>(Data[[#This Row],[mean_b]]/256)*100</f>
        <v>67.578125</v>
      </c>
      <c r="W2941">
        <v>0.53800000000000003</v>
      </c>
      <c r="X2941" t="s">
        <v>63</v>
      </c>
      <c r="Y2941" t="s">
        <v>45</v>
      </c>
      <c r="Z2941">
        <v>8543</v>
      </c>
      <c r="AA2941">
        <v>4.12</v>
      </c>
      <c r="AB2941">
        <v>13.5</v>
      </c>
      <c r="AC2941">
        <v>37.700000000000003</v>
      </c>
      <c r="AD2941">
        <v>316489</v>
      </c>
      <c r="AE2941">
        <v>100.6</v>
      </c>
      <c r="AF2941">
        <v>35.5</v>
      </c>
      <c r="AG2941" t="s">
        <v>64</v>
      </c>
      <c r="AH2941" t="s">
        <v>47</v>
      </c>
      <c r="AI2941" t="s">
        <v>52</v>
      </c>
      <c r="AJ2941">
        <v>40</v>
      </c>
      <c r="AK2941">
        <v>360</v>
      </c>
      <c r="AL2941">
        <v>5.8200000000000002E-2</v>
      </c>
      <c r="AM2941">
        <v>0.93400000000000005</v>
      </c>
      <c r="AN2941">
        <v>0.9577</v>
      </c>
      <c r="AO2941">
        <f>Data[[#This Row],[labeller_confidence_score]]-Data[[#This Row],[cytodiffusion_classification_confidence]]</f>
        <v>2.3699999999999943E-2</v>
      </c>
    </row>
    <row r="2942" spans="1:41" x14ac:dyDescent="0.3">
      <c r="A2942" t="s">
        <v>3015</v>
      </c>
      <c r="B2942" t="s">
        <v>62</v>
      </c>
      <c r="C2942">
        <v>0</v>
      </c>
      <c r="D2942" t="s">
        <v>50</v>
      </c>
      <c r="E2942">
        <v>9.8000000000000007</v>
      </c>
      <c r="F2942">
        <v>73.599999999999994</v>
      </c>
      <c r="G2942">
        <v>0.76700000000000002</v>
      </c>
      <c r="H2942">
        <v>0.17100000000000001</v>
      </c>
      <c r="I2942">
        <f>Data[[#This Row],[nucleus_area_pct]]/Data[[#This Row],[cytoplasm_ratio]]</f>
        <v>430.40935672514615</v>
      </c>
      <c r="J2942">
        <v>0.81200000000000006</v>
      </c>
      <c r="K2942">
        <v>0.18</v>
      </c>
      <c r="L2942">
        <v>1.21</v>
      </c>
      <c r="M2942">
        <v>1</v>
      </c>
      <c r="N2942">
        <v>0.95799999999999996</v>
      </c>
      <c r="O2942">
        <v>242</v>
      </c>
      <c r="P2942">
        <v>62</v>
      </c>
      <c r="Q2942">
        <v>192</v>
      </c>
      <c r="R2942">
        <v>168</v>
      </c>
      <c r="S2942">
        <v>204</v>
      </c>
      <c r="T2942">
        <f>(Data[[#This Row],[mean_r]]/256)*100</f>
        <v>75</v>
      </c>
      <c r="U2942">
        <f>(Data[[#This Row],[mean_g]]/256)*100</f>
        <v>65.625</v>
      </c>
      <c r="V2942">
        <f>(Data[[#This Row],[mean_b]]/256)*100</f>
        <v>79.6875</v>
      </c>
      <c r="W2942">
        <v>0.78100000000000003</v>
      </c>
      <c r="X2942" t="s">
        <v>51</v>
      </c>
      <c r="Y2942" t="s">
        <v>45</v>
      </c>
      <c r="Z2942">
        <v>6596</v>
      </c>
      <c r="AA2942">
        <v>5.33</v>
      </c>
      <c r="AB2942">
        <v>13.1</v>
      </c>
      <c r="AC2942">
        <v>51.4</v>
      </c>
      <c r="AD2942">
        <v>257488</v>
      </c>
      <c r="AE2942">
        <v>82</v>
      </c>
      <c r="AF2942">
        <v>35.5</v>
      </c>
      <c r="AG2942" t="s">
        <v>41</v>
      </c>
      <c r="AH2942" t="s">
        <v>42</v>
      </c>
      <c r="AI2942" t="s">
        <v>56</v>
      </c>
      <c r="AJ2942">
        <v>60</v>
      </c>
      <c r="AK2942">
        <v>256</v>
      </c>
      <c r="AL2942">
        <v>2.06E-2</v>
      </c>
      <c r="AM2942">
        <v>0.94830000000000003</v>
      </c>
      <c r="AN2942">
        <v>0.88139999999999996</v>
      </c>
      <c r="AO2942">
        <f>Data[[#This Row],[labeller_confidence_score]]-Data[[#This Row],[cytodiffusion_classification_confidence]]</f>
        <v>-6.6900000000000071E-2</v>
      </c>
    </row>
    <row r="2943" spans="1:41" x14ac:dyDescent="0.3">
      <c r="A2943" t="s">
        <v>3016</v>
      </c>
      <c r="B2943" t="s">
        <v>81</v>
      </c>
      <c r="C2943">
        <v>1</v>
      </c>
      <c r="D2943" t="s">
        <v>82</v>
      </c>
      <c r="E2943">
        <v>12.65</v>
      </c>
      <c r="F2943">
        <v>86.9</v>
      </c>
      <c r="G2943">
        <v>0.28499999999999998</v>
      </c>
      <c r="H2943">
        <v>7.8E-2</v>
      </c>
      <c r="I2943">
        <f>Data[[#This Row],[nucleus_area_pct]]/Data[[#This Row],[cytoplasm_ratio]]</f>
        <v>1114.1025641025642</v>
      </c>
      <c r="J2943">
        <v>0.89</v>
      </c>
      <c r="K2943">
        <v>0.221</v>
      </c>
      <c r="L2943">
        <v>0.92</v>
      </c>
      <c r="M2943">
        <v>1.1000000000000001</v>
      </c>
      <c r="N2943">
        <v>0.88500000000000001</v>
      </c>
      <c r="O2943">
        <v>572</v>
      </c>
      <c r="P2943">
        <v>117</v>
      </c>
      <c r="Q2943">
        <v>165</v>
      </c>
      <c r="R2943">
        <v>151</v>
      </c>
      <c r="S2943">
        <v>233</v>
      </c>
      <c r="T2943">
        <f>(Data[[#This Row],[mean_r]]/256)*100</f>
        <v>64.453125</v>
      </c>
      <c r="U2943">
        <f>(Data[[#This Row],[mean_g]]/256)*100</f>
        <v>58.984375</v>
      </c>
      <c r="V2943">
        <f>(Data[[#This Row],[mean_b]]/256)*100</f>
        <v>91.015625</v>
      </c>
      <c r="W2943">
        <v>0.80700000000000005</v>
      </c>
      <c r="X2943" t="s">
        <v>51</v>
      </c>
      <c r="Y2943" t="s">
        <v>40</v>
      </c>
      <c r="Z2943">
        <v>5285</v>
      </c>
      <c r="AA2943">
        <v>5.96</v>
      </c>
      <c r="AB2943">
        <v>11.5</v>
      </c>
      <c r="AC2943">
        <v>32.4</v>
      </c>
      <c r="AD2943">
        <v>268526</v>
      </c>
      <c r="AE2943">
        <v>85.3</v>
      </c>
      <c r="AF2943">
        <v>32.200000000000003</v>
      </c>
      <c r="AG2943" t="s">
        <v>41</v>
      </c>
      <c r="AH2943" t="s">
        <v>47</v>
      </c>
      <c r="AI2943" t="s">
        <v>43</v>
      </c>
      <c r="AJ2943">
        <v>100</v>
      </c>
      <c r="AK2943">
        <v>224</v>
      </c>
      <c r="AL2943">
        <v>0.96140000000000003</v>
      </c>
      <c r="AM2943">
        <v>0.75790000000000002</v>
      </c>
      <c r="AN2943">
        <v>0.85750000000000004</v>
      </c>
      <c r="AO2943">
        <f>Data[[#This Row],[labeller_confidence_score]]-Data[[#This Row],[cytodiffusion_classification_confidence]]</f>
        <v>9.9600000000000022E-2</v>
      </c>
    </row>
    <row r="2944" spans="1:41" x14ac:dyDescent="0.3">
      <c r="A2944" t="s">
        <v>3017</v>
      </c>
      <c r="B2944" t="s">
        <v>62</v>
      </c>
      <c r="C2944">
        <v>0</v>
      </c>
      <c r="D2944" t="s">
        <v>50</v>
      </c>
      <c r="E2944">
        <v>8.2200000000000006</v>
      </c>
      <c r="F2944">
        <v>72.8</v>
      </c>
      <c r="G2944">
        <v>0.84699999999999998</v>
      </c>
      <c r="H2944">
        <v>0.13400000000000001</v>
      </c>
      <c r="I2944">
        <f>Data[[#This Row],[nucleus_area_pct]]/Data[[#This Row],[cytoplasm_ratio]]</f>
        <v>543.28358208955217</v>
      </c>
      <c r="J2944">
        <v>0.92500000000000004</v>
      </c>
      <c r="K2944">
        <v>0.253</v>
      </c>
      <c r="L2944">
        <v>1.08</v>
      </c>
      <c r="M2944">
        <v>1.1000000000000001</v>
      </c>
      <c r="N2944">
        <v>1</v>
      </c>
      <c r="O2944">
        <v>299</v>
      </c>
      <c r="P2944">
        <v>50</v>
      </c>
      <c r="Q2944">
        <v>217</v>
      </c>
      <c r="R2944">
        <v>157</v>
      </c>
      <c r="S2944">
        <v>220</v>
      </c>
      <c r="T2944">
        <f>(Data[[#This Row],[mean_r]]/256)*100</f>
        <v>84.765625</v>
      </c>
      <c r="U2944">
        <f>(Data[[#This Row],[mean_g]]/256)*100</f>
        <v>61.328125</v>
      </c>
      <c r="V2944">
        <f>(Data[[#This Row],[mean_b]]/256)*100</f>
        <v>85.9375</v>
      </c>
      <c r="W2944">
        <v>0.69</v>
      </c>
      <c r="X2944" t="s">
        <v>51</v>
      </c>
      <c r="Y2944" t="s">
        <v>45</v>
      </c>
      <c r="Z2944">
        <v>10204</v>
      </c>
      <c r="AA2944">
        <v>4.76</v>
      </c>
      <c r="AB2944">
        <v>16.7</v>
      </c>
      <c r="AC2944">
        <v>43.2</v>
      </c>
      <c r="AD2944">
        <v>234236</v>
      </c>
      <c r="AE2944">
        <v>108.3</v>
      </c>
      <c r="AF2944">
        <v>34</v>
      </c>
      <c r="AG2944" t="s">
        <v>41</v>
      </c>
      <c r="AH2944" t="s">
        <v>42</v>
      </c>
      <c r="AI2944" t="s">
        <v>56</v>
      </c>
      <c r="AJ2944">
        <v>60</v>
      </c>
      <c r="AK2944">
        <v>512</v>
      </c>
      <c r="AL2944">
        <v>1.3299999999999999E-2</v>
      </c>
      <c r="AM2944">
        <v>0.93710000000000004</v>
      </c>
      <c r="AN2944">
        <v>0.87760000000000005</v>
      </c>
      <c r="AO2944">
        <f>Data[[#This Row],[labeller_confidence_score]]-Data[[#This Row],[cytodiffusion_classification_confidence]]</f>
        <v>-5.9499999999999997E-2</v>
      </c>
    </row>
    <row r="2945" spans="1:41" x14ac:dyDescent="0.3">
      <c r="A2945" t="s">
        <v>3018</v>
      </c>
      <c r="B2945" t="s">
        <v>103</v>
      </c>
      <c r="C2945">
        <v>1</v>
      </c>
      <c r="D2945" t="s">
        <v>104</v>
      </c>
      <c r="E2945">
        <v>2.93</v>
      </c>
      <c r="F2945">
        <v>0</v>
      </c>
      <c r="G2945">
        <v>0</v>
      </c>
      <c r="H2945">
        <v>1</v>
      </c>
      <c r="I2945">
        <f>Data[[#This Row],[nucleus_area_pct]]/Data[[#This Row],[cytoplasm_ratio]]</f>
        <v>0</v>
      </c>
      <c r="J2945">
        <v>0.505</v>
      </c>
      <c r="K2945">
        <v>0.83799999999999997</v>
      </c>
      <c r="L2945">
        <v>0.93</v>
      </c>
      <c r="M2945">
        <v>1</v>
      </c>
      <c r="N2945">
        <v>0.63700000000000001</v>
      </c>
      <c r="O2945">
        <v>81</v>
      </c>
      <c r="P2945">
        <v>26</v>
      </c>
      <c r="Q2945">
        <v>198</v>
      </c>
      <c r="R2945">
        <v>116</v>
      </c>
      <c r="S2945">
        <v>123</v>
      </c>
      <c r="T2945">
        <f>(Data[[#This Row],[mean_r]]/256)*100</f>
        <v>77.34375</v>
      </c>
      <c r="U2945">
        <f>(Data[[#This Row],[mean_g]]/256)*100</f>
        <v>45.3125</v>
      </c>
      <c r="V2945">
        <f>(Data[[#This Row],[mean_b]]/256)*100</f>
        <v>48.046875</v>
      </c>
      <c r="W2945">
        <v>0.45200000000000001</v>
      </c>
      <c r="X2945" t="s">
        <v>51</v>
      </c>
      <c r="Y2945" t="s">
        <v>40</v>
      </c>
      <c r="Z2945">
        <v>2400</v>
      </c>
      <c r="AA2945">
        <v>4.78</v>
      </c>
      <c r="AB2945">
        <v>9.1</v>
      </c>
      <c r="AC2945">
        <v>39.5</v>
      </c>
      <c r="AD2945">
        <v>206392</v>
      </c>
      <c r="AE2945">
        <v>95.5</v>
      </c>
      <c r="AF2945">
        <v>33.299999999999997</v>
      </c>
      <c r="AG2945" t="s">
        <v>41</v>
      </c>
      <c r="AH2945" t="s">
        <v>68</v>
      </c>
      <c r="AI2945" t="s">
        <v>43</v>
      </c>
      <c r="AJ2945">
        <v>60</v>
      </c>
      <c r="AK2945">
        <v>512</v>
      </c>
      <c r="AL2945">
        <v>0.90439999999999998</v>
      </c>
      <c r="AM2945">
        <v>0.71379999999999999</v>
      </c>
      <c r="AN2945">
        <v>0.56030000000000002</v>
      </c>
      <c r="AO2945">
        <f>Data[[#This Row],[labeller_confidence_score]]-Data[[#This Row],[cytodiffusion_classification_confidence]]</f>
        <v>-0.15349999999999997</v>
      </c>
    </row>
    <row r="2946" spans="1:41" x14ac:dyDescent="0.3">
      <c r="A2946" t="s">
        <v>3019</v>
      </c>
      <c r="B2946" t="s">
        <v>58</v>
      </c>
      <c r="C2946">
        <v>1</v>
      </c>
      <c r="D2946" t="s">
        <v>38</v>
      </c>
      <c r="E2946">
        <v>14.69</v>
      </c>
      <c r="F2946">
        <v>84.5</v>
      </c>
      <c r="G2946">
        <v>0.60199999999999998</v>
      </c>
      <c r="H2946">
        <v>0.39900000000000002</v>
      </c>
      <c r="I2946">
        <f>Data[[#This Row],[nucleus_area_pct]]/Data[[#This Row],[cytoplasm_ratio]]</f>
        <v>211.77944862155388</v>
      </c>
      <c r="J2946">
        <v>0.72199999999999998</v>
      </c>
      <c r="K2946">
        <v>0.33200000000000002</v>
      </c>
      <c r="L2946">
        <v>1.57</v>
      </c>
      <c r="M2946">
        <v>1.1000000000000001</v>
      </c>
      <c r="N2946">
        <v>0.873</v>
      </c>
      <c r="O2946">
        <v>444</v>
      </c>
      <c r="P2946">
        <v>94</v>
      </c>
      <c r="Q2946">
        <v>169</v>
      </c>
      <c r="R2946">
        <v>146</v>
      </c>
      <c r="S2946">
        <v>178</v>
      </c>
      <c r="T2946">
        <f>(Data[[#This Row],[mean_r]]/256)*100</f>
        <v>66.015625</v>
      </c>
      <c r="U2946">
        <f>(Data[[#This Row],[mean_g]]/256)*100</f>
        <v>57.03125</v>
      </c>
      <c r="V2946">
        <f>(Data[[#This Row],[mean_b]]/256)*100</f>
        <v>69.53125</v>
      </c>
      <c r="W2946">
        <v>0.72699999999999998</v>
      </c>
      <c r="X2946" t="s">
        <v>39</v>
      </c>
      <c r="Y2946" t="s">
        <v>40</v>
      </c>
      <c r="Z2946">
        <v>5401</v>
      </c>
      <c r="AA2946">
        <v>5.73</v>
      </c>
      <c r="AB2946">
        <v>14.7</v>
      </c>
      <c r="AC2946">
        <v>44.3</v>
      </c>
      <c r="AD2946">
        <v>272678</v>
      </c>
      <c r="AE2946">
        <v>84.8</v>
      </c>
      <c r="AF2946">
        <v>32.9</v>
      </c>
      <c r="AG2946" t="s">
        <v>46</v>
      </c>
      <c r="AH2946" t="s">
        <v>68</v>
      </c>
      <c r="AI2946" t="s">
        <v>52</v>
      </c>
      <c r="AJ2946">
        <v>100</v>
      </c>
      <c r="AK2946">
        <v>360</v>
      </c>
      <c r="AL2946">
        <v>0.92179999999999995</v>
      </c>
      <c r="AM2946">
        <v>0.76429999999999998</v>
      </c>
      <c r="AN2946">
        <v>1</v>
      </c>
      <c r="AO2946">
        <f>Data[[#This Row],[labeller_confidence_score]]-Data[[#This Row],[cytodiffusion_classification_confidence]]</f>
        <v>0.23570000000000002</v>
      </c>
    </row>
    <row r="2947" spans="1:41" x14ac:dyDescent="0.3">
      <c r="A2947" t="s">
        <v>3020</v>
      </c>
      <c r="B2947" t="s">
        <v>106</v>
      </c>
      <c r="C2947">
        <v>1</v>
      </c>
      <c r="D2947" t="s">
        <v>82</v>
      </c>
      <c r="E2947">
        <v>10.42</v>
      </c>
      <c r="F2947">
        <v>86.7</v>
      </c>
      <c r="G2947">
        <v>0.47299999999999998</v>
      </c>
      <c r="H2947">
        <v>0.16700000000000001</v>
      </c>
      <c r="I2947">
        <f>Data[[#This Row],[nucleus_area_pct]]/Data[[#This Row],[cytoplasm_ratio]]</f>
        <v>519.16167664670661</v>
      </c>
      <c r="J2947">
        <v>0.91100000000000003</v>
      </c>
      <c r="K2947">
        <v>0.30599999999999999</v>
      </c>
      <c r="L2947">
        <v>1.1499999999999999</v>
      </c>
      <c r="M2947">
        <v>1.1000000000000001</v>
      </c>
      <c r="N2947">
        <v>0.98899999999999999</v>
      </c>
      <c r="O2947">
        <v>545</v>
      </c>
      <c r="P2947">
        <v>88</v>
      </c>
      <c r="Q2947">
        <v>188</v>
      </c>
      <c r="R2947">
        <v>134</v>
      </c>
      <c r="S2947">
        <v>172</v>
      </c>
      <c r="T2947">
        <f>(Data[[#This Row],[mean_r]]/256)*100</f>
        <v>73.4375</v>
      </c>
      <c r="U2947">
        <f>(Data[[#This Row],[mean_g]]/256)*100</f>
        <v>52.34375</v>
      </c>
      <c r="V2947">
        <f>(Data[[#This Row],[mean_b]]/256)*100</f>
        <v>67.1875</v>
      </c>
      <c r="W2947">
        <v>0.66900000000000004</v>
      </c>
      <c r="X2947" t="s">
        <v>51</v>
      </c>
      <c r="Y2947" t="s">
        <v>40</v>
      </c>
      <c r="Z2947">
        <v>6600</v>
      </c>
      <c r="AA2947">
        <v>5.56</v>
      </c>
      <c r="AB2947">
        <v>12.8</v>
      </c>
      <c r="AC2947">
        <v>50.9</v>
      </c>
      <c r="AD2947">
        <v>286967</v>
      </c>
      <c r="AE2947">
        <v>97.6</v>
      </c>
      <c r="AF2947">
        <v>33.1</v>
      </c>
      <c r="AG2947" t="s">
        <v>64</v>
      </c>
      <c r="AH2947" t="s">
        <v>47</v>
      </c>
      <c r="AI2947" t="s">
        <v>52</v>
      </c>
      <c r="AJ2947">
        <v>100</v>
      </c>
      <c r="AK2947">
        <v>256</v>
      </c>
      <c r="AL2947">
        <v>0.81379999999999997</v>
      </c>
      <c r="AM2947">
        <v>0.66020000000000001</v>
      </c>
      <c r="AN2947">
        <v>0.80510000000000004</v>
      </c>
      <c r="AO2947">
        <f>Data[[#This Row],[labeller_confidence_score]]-Data[[#This Row],[cytodiffusion_classification_confidence]]</f>
        <v>0.14490000000000003</v>
      </c>
    </row>
    <row r="2948" spans="1:41" x14ac:dyDescent="0.3">
      <c r="A2948" t="s">
        <v>3021</v>
      </c>
      <c r="B2948" t="s">
        <v>85</v>
      </c>
      <c r="C2948">
        <v>0</v>
      </c>
      <c r="D2948" t="s">
        <v>50</v>
      </c>
      <c r="E2948">
        <v>10.71</v>
      </c>
      <c r="F2948">
        <v>53.5</v>
      </c>
      <c r="G2948">
        <v>0.77100000000000002</v>
      </c>
      <c r="H2948">
        <v>0.40799999999999997</v>
      </c>
      <c r="I2948">
        <f>Data[[#This Row],[nucleus_area_pct]]/Data[[#This Row],[cytoplasm_ratio]]</f>
        <v>131.12745098039215</v>
      </c>
      <c r="J2948">
        <v>0.77200000000000002</v>
      </c>
      <c r="K2948">
        <v>0.26100000000000001</v>
      </c>
      <c r="L2948">
        <v>5.14</v>
      </c>
      <c r="M2948">
        <v>2</v>
      </c>
      <c r="N2948">
        <v>0.745</v>
      </c>
      <c r="O2948">
        <v>441</v>
      </c>
      <c r="P2948">
        <v>71</v>
      </c>
      <c r="Q2948">
        <v>191</v>
      </c>
      <c r="R2948">
        <v>112</v>
      </c>
      <c r="S2948">
        <v>215</v>
      </c>
      <c r="T2948">
        <f>(Data[[#This Row],[mean_r]]/256)*100</f>
        <v>74.609375</v>
      </c>
      <c r="U2948">
        <f>(Data[[#This Row],[mean_g]]/256)*100</f>
        <v>43.75</v>
      </c>
      <c r="V2948">
        <f>(Data[[#This Row],[mean_b]]/256)*100</f>
        <v>83.984375</v>
      </c>
      <c r="W2948">
        <v>0.78100000000000003</v>
      </c>
      <c r="X2948" t="s">
        <v>63</v>
      </c>
      <c r="Y2948" t="s">
        <v>45</v>
      </c>
      <c r="Z2948">
        <v>10094</v>
      </c>
      <c r="AA2948">
        <v>5.21</v>
      </c>
      <c r="AB2948">
        <v>15.8</v>
      </c>
      <c r="AC2948">
        <v>41.5</v>
      </c>
      <c r="AD2948">
        <v>224641</v>
      </c>
      <c r="AE2948">
        <v>86</v>
      </c>
      <c r="AF2948">
        <v>32.5</v>
      </c>
      <c r="AG2948" t="s">
        <v>46</v>
      </c>
      <c r="AH2948" t="s">
        <v>42</v>
      </c>
      <c r="AI2948" t="s">
        <v>56</v>
      </c>
      <c r="AJ2948">
        <v>40</v>
      </c>
      <c r="AK2948">
        <v>512</v>
      </c>
      <c r="AL2948">
        <v>0.10730000000000001</v>
      </c>
      <c r="AM2948">
        <v>0.94140000000000001</v>
      </c>
      <c r="AN2948">
        <v>0.89280000000000004</v>
      </c>
      <c r="AO2948">
        <f>Data[[#This Row],[labeller_confidence_score]]-Data[[#This Row],[cytodiffusion_classification_confidence]]</f>
        <v>-4.8599999999999977E-2</v>
      </c>
    </row>
    <row r="2949" spans="1:41" x14ac:dyDescent="0.3">
      <c r="A2949" t="s">
        <v>3022</v>
      </c>
      <c r="B2949" t="s">
        <v>87</v>
      </c>
      <c r="C2949">
        <v>0</v>
      </c>
      <c r="D2949" t="s">
        <v>50</v>
      </c>
      <c r="E2949">
        <v>13.48</v>
      </c>
      <c r="F2949">
        <v>51.1</v>
      </c>
      <c r="G2949">
        <v>0.59499999999999997</v>
      </c>
      <c r="H2949">
        <v>0.436</v>
      </c>
      <c r="I2949">
        <f>Data[[#This Row],[nucleus_area_pct]]/Data[[#This Row],[cytoplasm_ratio]]</f>
        <v>117.20183486238533</v>
      </c>
      <c r="J2949">
        <v>0.81699999999999995</v>
      </c>
      <c r="K2949">
        <v>0.496</v>
      </c>
      <c r="L2949">
        <v>4.62</v>
      </c>
      <c r="M2949">
        <v>1.8</v>
      </c>
      <c r="N2949">
        <v>0.84399999999999997</v>
      </c>
      <c r="O2949">
        <v>360</v>
      </c>
      <c r="P2949">
        <v>69</v>
      </c>
      <c r="Q2949">
        <v>243</v>
      </c>
      <c r="R2949">
        <v>138</v>
      </c>
      <c r="S2949">
        <v>140</v>
      </c>
      <c r="T2949">
        <f>(Data[[#This Row],[mean_r]]/256)*100</f>
        <v>94.921875</v>
      </c>
      <c r="U2949">
        <f>(Data[[#This Row],[mean_g]]/256)*100</f>
        <v>53.90625</v>
      </c>
      <c r="V2949">
        <f>(Data[[#This Row],[mean_b]]/256)*100</f>
        <v>54.6875</v>
      </c>
      <c r="W2949">
        <v>0.71699999999999997</v>
      </c>
      <c r="X2949" t="s">
        <v>51</v>
      </c>
      <c r="Y2949" t="s">
        <v>45</v>
      </c>
      <c r="Z2949">
        <v>9833</v>
      </c>
      <c r="AA2949">
        <v>5.69</v>
      </c>
      <c r="AB2949">
        <v>16.399999999999999</v>
      </c>
      <c r="AC2949">
        <v>42.7</v>
      </c>
      <c r="AD2949">
        <v>282342</v>
      </c>
      <c r="AE2949">
        <v>88.9</v>
      </c>
      <c r="AF2949">
        <v>30.7</v>
      </c>
      <c r="AG2949" t="s">
        <v>46</v>
      </c>
      <c r="AH2949" t="s">
        <v>47</v>
      </c>
      <c r="AI2949" t="s">
        <v>52</v>
      </c>
      <c r="AJ2949">
        <v>100</v>
      </c>
      <c r="AK2949">
        <v>360</v>
      </c>
      <c r="AL2949">
        <v>7.4800000000000005E-2</v>
      </c>
      <c r="AM2949">
        <v>0.93320000000000003</v>
      </c>
      <c r="AN2949">
        <v>0.86980000000000002</v>
      </c>
      <c r="AO2949">
        <f>Data[[#This Row],[labeller_confidence_score]]-Data[[#This Row],[cytodiffusion_classification_confidence]]</f>
        <v>-6.3400000000000012E-2</v>
      </c>
    </row>
    <row r="2950" spans="1:41" x14ac:dyDescent="0.3">
      <c r="A2950" t="s">
        <v>3023</v>
      </c>
      <c r="B2950" t="s">
        <v>120</v>
      </c>
      <c r="C2950">
        <v>1</v>
      </c>
      <c r="D2950" t="s">
        <v>104</v>
      </c>
      <c r="E2950">
        <v>6.63</v>
      </c>
      <c r="F2950">
        <v>0</v>
      </c>
      <c r="G2950">
        <v>0</v>
      </c>
      <c r="H2950">
        <v>1</v>
      </c>
      <c r="I2950">
        <f>Data[[#This Row],[nucleus_area_pct]]/Data[[#This Row],[cytoplasm_ratio]]</f>
        <v>0</v>
      </c>
      <c r="J2950">
        <v>0.96799999999999997</v>
      </c>
      <c r="K2950">
        <v>7.4999999999999997E-2</v>
      </c>
      <c r="L2950">
        <v>0.74</v>
      </c>
      <c r="M2950">
        <v>1</v>
      </c>
      <c r="N2950">
        <v>0.97099999999999997</v>
      </c>
      <c r="O2950">
        <v>177</v>
      </c>
      <c r="P2950">
        <v>37</v>
      </c>
      <c r="Q2950">
        <v>241</v>
      </c>
      <c r="R2950">
        <v>130</v>
      </c>
      <c r="S2950">
        <v>115</v>
      </c>
      <c r="T2950">
        <f>(Data[[#This Row],[mean_r]]/256)*100</f>
        <v>94.140625</v>
      </c>
      <c r="U2950">
        <f>(Data[[#This Row],[mean_g]]/256)*100</f>
        <v>50.78125</v>
      </c>
      <c r="V2950">
        <f>(Data[[#This Row],[mean_b]]/256)*100</f>
        <v>44.921875</v>
      </c>
      <c r="W2950">
        <v>0.47</v>
      </c>
      <c r="X2950" t="s">
        <v>51</v>
      </c>
      <c r="Y2950" t="s">
        <v>45</v>
      </c>
      <c r="Z2950">
        <v>6703</v>
      </c>
      <c r="AA2950">
        <v>2.76</v>
      </c>
      <c r="AB2950">
        <v>11.2</v>
      </c>
      <c r="AC2950">
        <v>37</v>
      </c>
      <c r="AD2950">
        <v>217173</v>
      </c>
      <c r="AE2950">
        <v>103.7</v>
      </c>
      <c r="AF2950">
        <v>33.1</v>
      </c>
      <c r="AG2950" t="s">
        <v>64</v>
      </c>
      <c r="AH2950" t="s">
        <v>42</v>
      </c>
      <c r="AI2950" t="s">
        <v>56</v>
      </c>
      <c r="AJ2950">
        <v>60</v>
      </c>
      <c r="AK2950">
        <v>360</v>
      </c>
      <c r="AL2950">
        <v>0.81679999999999997</v>
      </c>
      <c r="AM2950">
        <v>0.61939999999999995</v>
      </c>
      <c r="AN2950">
        <v>0.85019999999999996</v>
      </c>
      <c r="AO2950">
        <f>Data[[#This Row],[labeller_confidence_score]]-Data[[#This Row],[cytodiffusion_classification_confidence]]</f>
        <v>0.23080000000000001</v>
      </c>
    </row>
    <row r="2951" spans="1:41" x14ac:dyDescent="0.3">
      <c r="A2951" t="s">
        <v>3024</v>
      </c>
      <c r="B2951" t="s">
        <v>62</v>
      </c>
      <c r="C2951">
        <v>0</v>
      </c>
      <c r="D2951" t="s">
        <v>50</v>
      </c>
      <c r="E2951">
        <v>9.4499999999999993</v>
      </c>
      <c r="F2951">
        <v>81.8</v>
      </c>
      <c r="G2951">
        <v>0.76500000000000001</v>
      </c>
      <c r="H2951">
        <v>0.14899999999999999</v>
      </c>
      <c r="I2951">
        <f>Data[[#This Row],[nucleus_area_pct]]/Data[[#This Row],[cytoplasm_ratio]]</f>
        <v>548.99328859060404</v>
      </c>
      <c r="J2951">
        <v>0.90600000000000003</v>
      </c>
      <c r="K2951">
        <v>0.23599999999999999</v>
      </c>
      <c r="L2951">
        <v>0.77</v>
      </c>
      <c r="M2951">
        <v>1.1000000000000001</v>
      </c>
      <c r="N2951">
        <v>0.94799999999999995</v>
      </c>
      <c r="O2951">
        <v>311</v>
      </c>
      <c r="P2951">
        <v>64</v>
      </c>
      <c r="Q2951">
        <v>190</v>
      </c>
      <c r="R2951">
        <v>165</v>
      </c>
      <c r="S2951">
        <v>193</v>
      </c>
      <c r="T2951">
        <f>(Data[[#This Row],[mean_r]]/256)*100</f>
        <v>74.21875</v>
      </c>
      <c r="U2951">
        <f>(Data[[#This Row],[mean_g]]/256)*100</f>
        <v>64.453125</v>
      </c>
      <c r="V2951">
        <f>(Data[[#This Row],[mean_b]]/256)*100</f>
        <v>75.390625</v>
      </c>
      <c r="W2951">
        <v>0.84299999999999997</v>
      </c>
      <c r="X2951" t="s">
        <v>51</v>
      </c>
      <c r="Y2951" t="s">
        <v>40</v>
      </c>
      <c r="Z2951">
        <v>9235</v>
      </c>
      <c r="AA2951">
        <v>3.64</v>
      </c>
      <c r="AB2951">
        <v>15.5</v>
      </c>
      <c r="AC2951">
        <v>43.3</v>
      </c>
      <c r="AD2951">
        <v>323816</v>
      </c>
      <c r="AE2951">
        <v>89.4</v>
      </c>
      <c r="AF2951">
        <v>38</v>
      </c>
      <c r="AG2951" t="s">
        <v>41</v>
      </c>
      <c r="AH2951" t="s">
        <v>42</v>
      </c>
      <c r="AI2951" t="s">
        <v>56</v>
      </c>
      <c r="AJ2951">
        <v>60</v>
      </c>
      <c r="AK2951">
        <v>360</v>
      </c>
      <c r="AL2951">
        <v>4.4900000000000002E-2</v>
      </c>
      <c r="AM2951">
        <v>0.85750000000000004</v>
      </c>
      <c r="AN2951">
        <v>0.79849999999999999</v>
      </c>
      <c r="AO2951">
        <f>Data[[#This Row],[labeller_confidence_score]]-Data[[#This Row],[cytodiffusion_classification_confidence]]</f>
        <v>-5.9000000000000052E-2</v>
      </c>
    </row>
    <row r="2952" spans="1:41" x14ac:dyDescent="0.3">
      <c r="A2952" t="s">
        <v>3025</v>
      </c>
      <c r="B2952" t="s">
        <v>87</v>
      </c>
      <c r="C2952">
        <v>0</v>
      </c>
      <c r="D2952" t="s">
        <v>50</v>
      </c>
      <c r="E2952">
        <v>12.42</v>
      </c>
      <c r="F2952">
        <v>41.8</v>
      </c>
      <c r="G2952">
        <v>0.54600000000000004</v>
      </c>
      <c r="H2952">
        <v>0.51400000000000001</v>
      </c>
      <c r="I2952">
        <f>Data[[#This Row],[nucleus_area_pct]]/Data[[#This Row],[cytoplasm_ratio]]</f>
        <v>81.322957198443575</v>
      </c>
      <c r="J2952">
        <v>0.78200000000000003</v>
      </c>
      <c r="K2952">
        <v>0.32600000000000001</v>
      </c>
      <c r="L2952">
        <v>3.82</v>
      </c>
      <c r="M2952">
        <v>2</v>
      </c>
      <c r="N2952">
        <v>0.81899999999999995</v>
      </c>
      <c r="O2952">
        <v>416</v>
      </c>
      <c r="P2952">
        <v>72</v>
      </c>
      <c r="Q2952">
        <v>237</v>
      </c>
      <c r="R2952">
        <v>132</v>
      </c>
      <c r="S2952">
        <v>124</v>
      </c>
      <c r="T2952">
        <f>(Data[[#This Row],[mean_r]]/256)*100</f>
        <v>92.578125</v>
      </c>
      <c r="U2952">
        <f>(Data[[#This Row],[mean_g]]/256)*100</f>
        <v>51.5625</v>
      </c>
      <c r="V2952">
        <f>(Data[[#This Row],[mean_b]]/256)*100</f>
        <v>48.4375</v>
      </c>
      <c r="W2952">
        <v>0.64200000000000002</v>
      </c>
      <c r="X2952" t="s">
        <v>51</v>
      </c>
      <c r="Y2952" t="s">
        <v>40</v>
      </c>
      <c r="Z2952">
        <v>2633</v>
      </c>
      <c r="AA2952">
        <v>3.55</v>
      </c>
      <c r="AB2952">
        <v>15.3</v>
      </c>
      <c r="AC2952">
        <v>37.6</v>
      </c>
      <c r="AD2952">
        <v>236800</v>
      </c>
      <c r="AE2952">
        <v>88.9</v>
      </c>
      <c r="AF2952">
        <v>36.799999999999997</v>
      </c>
      <c r="AG2952" t="s">
        <v>41</v>
      </c>
      <c r="AH2952" t="s">
        <v>47</v>
      </c>
      <c r="AI2952" t="s">
        <v>56</v>
      </c>
      <c r="AJ2952">
        <v>60</v>
      </c>
      <c r="AK2952">
        <v>256</v>
      </c>
      <c r="AL2952">
        <v>7.1499999999999994E-2</v>
      </c>
      <c r="AM2952">
        <v>0.91</v>
      </c>
      <c r="AN2952">
        <v>0.80269999999999997</v>
      </c>
      <c r="AO2952">
        <f>Data[[#This Row],[labeller_confidence_score]]-Data[[#This Row],[cytodiffusion_classification_confidence]]</f>
        <v>-0.10730000000000006</v>
      </c>
    </row>
    <row r="2953" spans="1:41" x14ac:dyDescent="0.3">
      <c r="A2953" t="s">
        <v>3026</v>
      </c>
      <c r="B2953" t="s">
        <v>60</v>
      </c>
      <c r="C2953">
        <v>0</v>
      </c>
      <c r="D2953" t="s">
        <v>50</v>
      </c>
      <c r="E2953">
        <v>15.53</v>
      </c>
      <c r="F2953">
        <v>68.099999999999994</v>
      </c>
      <c r="G2953">
        <v>0.45400000000000001</v>
      </c>
      <c r="H2953">
        <v>0.32300000000000001</v>
      </c>
      <c r="I2953">
        <f>Data[[#This Row],[nucleus_area_pct]]/Data[[#This Row],[cytoplasm_ratio]]</f>
        <v>210.83591331269346</v>
      </c>
      <c r="J2953">
        <v>0.64800000000000002</v>
      </c>
      <c r="K2953">
        <v>0.56899999999999995</v>
      </c>
      <c r="L2953">
        <v>2.39</v>
      </c>
      <c r="M2953">
        <v>1.3</v>
      </c>
      <c r="N2953">
        <v>0.69799999999999995</v>
      </c>
      <c r="O2953">
        <v>675</v>
      </c>
      <c r="P2953">
        <v>94</v>
      </c>
      <c r="Q2953">
        <v>219</v>
      </c>
      <c r="R2953">
        <v>143</v>
      </c>
      <c r="S2953">
        <v>196</v>
      </c>
      <c r="T2953">
        <f>(Data[[#This Row],[mean_r]]/256)*100</f>
        <v>85.546875</v>
      </c>
      <c r="U2953">
        <f>(Data[[#This Row],[mean_g]]/256)*100</f>
        <v>55.859375</v>
      </c>
      <c r="V2953">
        <f>(Data[[#This Row],[mean_b]]/256)*100</f>
        <v>76.5625</v>
      </c>
      <c r="W2953">
        <v>0.55400000000000005</v>
      </c>
      <c r="X2953" t="s">
        <v>51</v>
      </c>
      <c r="Y2953" t="s">
        <v>40</v>
      </c>
      <c r="Z2953">
        <v>5893</v>
      </c>
      <c r="AA2953">
        <v>4.16</v>
      </c>
      <c r="AB2953">
        <v>13.4</v>
      </c>
      <c r="AC2953">
        <v>51.9</v>
      </c>
      <c r="AD2953">
        <v>205720</v>
      </c>
      <c r="AE2953">
        <v>74</v>
      </c>
      <c r="AF2953">
        <v>33.6</v>
      </c>
      <c r="AG2953" t="s">
        <v>64</v>
      </c>
      <c r="AH2953" t="s">
        <v>47</v>
      </c>
      <c r="AI2953" t="s">
        <v>43</v>
      </c>
      <c r="AJ2953">
        <v>60</v>
      </c>
      <c r="AK2953">
        <v>360</v>
      </c>
      <c r="AL2953">
        <v>0.1384</v>
      </c>
      <c r="AM2953">
        <v>0.86850000000000005</v>
      </c>
      <c r="AN2953">
        <v>0.85129999999999995</v>
      </c>
      <c r="AO2953">
        <f>Data[[#This Row],[labeller_confidence_score]]-Data[[#This Row],[cytodiffusion_classification_confidence]]</f>
        <v>-1.7200000000000104E-2</v>
      </c>
    </row>
    <row r="2954" spans="1:41" x14ac:dyDescent="0.3">
      <c r="A2954" t="s">
        <v>3027</v>
      </c>
      <c r="B2954" t="s">
        <v>54</v>
      </c>
      <c r="C2954">
        <v>0</v>
      </c>
      <c r="D2954" t="s">
        <v>54</v>
      </c>
      <c r="E2954">
        <v>7.93</v>
      </c>
      <c r="F2954">
        <v>0</v>
      </c>
      <c r="G2954">
        <v>0</v>
      </c>
      <c r="H2954">
        <v>1</v>
      </c>
      <c r="I2954">
        <f>Data[[#This Row],[nucleus_area_pct]]/Data[[#This Row],[cytoplasm_ratio]]</f>
        <v>0</v>
      </c>
      <c r="J2954">
        <v>0.92800000000000005</v>
      </c>
      <c r="K2954">
        <v>0.28999999999999998</v>
      </c>
      <c r="L2954">
        <v>0.24</v>
      </c>
      <c r="M2954">
        <v>1</v>
      </c>
      <c r="N2954">
        <v>0.97099999999999997</v>
      </c>
      <c r="O2954">
        <v>176</v>
      </c>
      <c r="P2954">
        <v>43</v>
      </c>
      <c r="Q2954">
        <v>230</v>
      </c>
      <c r="R2954">
        <v>125</v>
      </c>
      <c r="S2954">
        <v>147</v>
      </c>
      <c r="T2954">
        <f>(Data[[#This Row],[mean_r]]/256)*100</f>
        <v>89.84375</v>
      </c>
      <c r="U2954">
        <f>(Data[[#This Row],[mean_g]]/256)*100</f>
        <v>48.828125</v>
      </c>
      <c r="V2954">
        <f>(Data[[#This Row],[mean_b]]/256)*100</f>
        <v>57.421875</v>
      </c>
      <c r="W2954">
        <v>0.51600000000000001</v>
      </c>
      <c r="X2954" t="s">
        <v>39</v>
      </c>
      <c r="Y2954" t="s">
        <v>45</v>
      </c>
      <c r="Z2954">
        <v>8250</v>
      </c>
      <c r="AA2954">
        <v>5.85</v>
      </c>
      <c r="AB2954">
        <v>17</v>
      </c>
      <c r="AC2954">
        <v>39.1</v>
      </c>
      <c r="AD2954">
        <v>221845</v>
      </c>
      <c r="AE2954">
        <v>72.2</v>
      </c>
      <c r="AF2954">
        <v>32</v>
      </c>
      <c r="AG2954" t="s">
        <v>46</v>
      </c>
      <c r="AH2954" t="s">
        <v>47</v>
      </c>
      <c r="AI2954" t="s">
        <v>43</v>
      </c>
      <c r="AJ2954">
        <v>100</v>
      </c>
      <c r="AK2954">
        <v>512</v>
      </c>
      <c r="AL2954">
        <v>1.1999999999999999E-3</v>
      </c>
      <c r="AM2954">
        <v>0.89480000000000004</v>
      </c>
      <c r="AN2954">
        <v>0.90990000000000004</v>
      </c>
      <c r="AO2954">
        <f>Data[[#This Row],[labeller_confidence_score]]-Data[[#This Row],[cytodiffusion_classification_confidence]]</f>
        <v>1.5100000000000002E-2</v>
      </c>
    </row>
    <row r="2955" spans="1:41" x14ac:dyDescent="0.3">
      <c r="A2955" t="s">
        <v>3028</v>
      </c>
      <c r="B2955" t="s">
        <v>58</v>
      </c>
      <c r="C2955">
        <v>1</v>
      </c>
      <c r="D2955" t="s">
        <v>38</v>
      </c>
      <c r="E2955">
        <v>12.79</v>
      </c>
      <c r="F2955">
        <v>72.2</v>
      </c>
      <c r="G2955">
        <v>0.64300000000000002</v>
      </c>
      <c r="H2955">
        <v>0.16300000000000001</v>
      </c>
      <c r="I2955">
        <f>Data[[#This Row],[nucleus_area_pct]]/Data[[#This Row],[cytoplasm_ratio]]</f>
        <v>442.94478527607362</v>
      </c>
      <c r="J2955">
        <v>0.77300000000000002</v>
      </c>
      <c r="K2955">
        <v>0.46899999999999997</v>
      </c>
      <c r="L2955">
        <v>1.17</v>
      </c>
      <c r="M2955">
        <v>1.1000000000000001</v>
      </c>
      <c r="N2955">
        <v>0.78400000000000003</v>
      </c>
      <c r="O2955">
        <v>538</v>
      </c>
      <c r="P2955">
        <v>105</v>
      </c>
      <c r="Q2955">
        <v>219</v>
      </c>
      <c r="R2955">
        <v>149</v>
      </c>
      <c r="S2955">
        <v>216</v>
      </c>
      <c r="T2955">
        <f>(Data[[#This Row],[mean_r]]/256)*100</f>
        <v>85.546875</v>
      </c>
      <c r="U2955">
        <f>(Data[[#This Row],[mean_g]]/256)*100</f>
        <v>58.203125</v>
      </c>
      <c r="V2955">
        <f>(Data[[#This Row],[mean_b]]/256)*100</f>
        <v>84.375</v>
      </c>
      <c r="W2955">
        <v>0.67200000000000004</v>
      </c>
      <c r="X2955" t="s">
        <v>39</v>
      </c>
      <c r="Y2955" t="s">
        <v>40</v>
      </c>
      <c r="Z2955">
        <v>5443</v>
      </c>
      <c r="AA2955">
        <v>6.19</v>
      </c>
      <c r="AB2955">
        <v>14.6</v>
      </c>
      <c r="AC2955">
        <v>46.6</v>
      </c>
      <c r="AD2955">
        <v>257118</v>
      </c>
      <c r="AE2955">
        <v>98.5</v>
      </c>
      <c r="AF2955">
        <v>35.5</v>
      </c>
      <c r="AG2955" t="s">
        <v>46</v>
      </c>
      <c r="AH2955" t="s">
        <v>42</v>
      </c>
      <c r="AI2955" t="s">
        <v>43</v>
      </c>
      <c r="AJ2955">
        <v>100</v>
      </c>
      <c r="AK2955">
        <v>512</v>
      </c>
      <c r="AL2955">
        <v>0.70840000000000003</v>
      </c>
      <c r="AM2955">
        <v>0.82479999999999998</v>
      </c>
      <c r="AN2955">
        <v>1</v>
      </c>
      <c r="AO2955">
        <f>Data[[#This Row],[labeller_confidence_score]]-Data[[#This Row],[cytodiffusion_classification_confidence]]</f>
        <v>0.17520000000000002</v>
      </c>
    </row>
    <row r="2956" spans="1:41" x14ac:dyDescent="0.3">
      <c r="A2956" t="s">
        <v>3029</v>
      </c>
      <c r="B2956" t="s">
        <v>62</v>
      </c>
      <c r="C2956">
        <v>0</v>
      </c>
      <c r="D2956" t="s">
        <v>50</v>
      </c>
      <c r="E2956">
        <v>8.75</v>
      </c>
      <c r="F2956">
        <v>85.7</v>
      </c>
      <c r="G2956">
        <v>0.79600000000000004</v>
      </c>
      <c r="H2956">
        <v>0.19</v>
      </c>
      <c r="I2956">
        <f>Data[[#This Row],[nucleus_area_pct]]/Data[[#This Row],[cytoplasm_ratio]]</f>
        <v>451.0526315789474</v>
      </c>
      <c r="J2956">
        <v>0.82899999999999996</v>
      </c>
      <c r="K2956">
        <v>0.37</v>
      </c>
      <c r="L2956">
        <v>1.1000000000000001</v>
      </c>
      <c r="M2956">
        <v>1</v>
      </c>
      <c r="N2956">
        <v>0.98399999999999999</v>
      </c>
      <c r="O2956">
        <v>296</v>
      </c>
      <c r="P2956">
        <v>61</v>
      </c>
      <c r="Q2956">
        <v>200</v>
      </c>
      <c r="R2956">
        <v>145</v>
      </c>
      <c r="S2956">
        <v>209</v>
      </c>
      <c r="T2956">
        <f>(Data[[#This Row],[mean_r]]/256)*100</f>
        <v>78.125</v>
      </c>
      <c r="U2956">
        <f>(Data[[#This Row],[mean_g]]/256)*100</f>
        <v>56.640625</v>
      </c>
      <c r="V2956">
        <f>(Data[[#This Row],[mean_b]]/256)*100</f>
        <v>81.640625</v>
      </c>
      <c r="W2956">
        <v>0.63500000000000001</v>
      </c>
      <c r="X2956" t="s">
        <v>51</v>
      </c>
      <c r="Y2956" t="s">
        <v>40</v>
      </c>
      <c r="Z2956">
        <v>4558</v>
      </c>
      <c r="AA2956">
        <v>4.97</v>
      </c>
      <c r="AB2956">
        <v>14.6</v>
      </c>
      <c r="AC2956">
        <v>32.200000000000003</v>
      </c>
      <c r="AD2956">
        <v>166062</v>
      </c>
      <c r="AE2956">
        <v>87.4</v>
      </c>
      <c r="AF2956">
        <v>33.4</v>
      </c>
      <c r="AG2956" t="s">
        <v>46</v>
      </c>
      <c r="AH2956" t="s">
        <v>47</v>
      </c>
      <c r="AI2956" t="s">
        <v>56</v>
      </c>
      <c r="AJ2956">
        <v>100</v>
      </c>
      <c r="AK2956">
        <v>224</v>
      </c>
      <c r="AL2956">
        <v>0.1167</v>
      </c>
      <c r="AM2956">
        <v>0.91769999999999996</v>
      </c>
      <c r="AN2956">
        <v>0.90249999999999997</v>
      </c>
      <c r="AO2956">
        <f>Data[[#This Row],[labeller_confidence_score]]-Data[[#This Row],[cytodiffusion_classification_confidence]]</f>
        <v>-1.5199999999999991E-2</v>
      </c>
    </row>
    <row r="2957" spans="1:41" x14ac:dyDescent="0.3">
      <c r="A2957" t="s">
        <v>3030</v>
      </c>
      <c r="B2957" t="s">
        <v>49</v>
      </c>
      <c r="C2957">
        <v>0</v>
      </c>
      <c r="D2957" t="s">
        <v>50</v>
      </c>
      <c r="E2957">
        <v>13.84</v>
      </c>
      <c r="F2957">
        <v>48.2</v>
      </c>
      <c r="G2957">
        <v>0.50900000000000001</v>
      </c>
      <c r="H2957">
        <v>0.53</v>
      </c>
      <c r="I2957">
        <f>Data[[#This Row],[nucleus_area_pct]]/Data[[#This Row],[cytoplasm_ratio]]</f>
        <v>90.943396226415089</v>
      </c>
      <c r="J2957">
        <v>0.76600000000000001</v>
      </c>
      <c r="K2957">
        <v>0.28399999999999997</v>
      </c>
      <c r="L2957">
        <v>3.56</v>
      </c>
      <c r="M2957">
        <v>3.9</v>
      </c>
      <c r="N2957">
        <v>0.78800000000000003</v>
      </c>
      <c r="O2957">
        <v>393</v>
      </c>
      <c r="P2957">
        <v>68</v>
      </c>
      <c r="Q2957">
        <v>206</v>
      </c>
      <c r="R2957">
        <v>131</v>
      </c>
      <c r="S2957">
        <v>182</v>
      </c>
      <c r="T2957">
        <f>(Data[[#This Row],[mean_r]]/256)*100</f>
        <v>80.46875</v>
      </c>
      <c r="U2957">
        <f>(Data[[#This Row],[mean_g]]/256)*100</f>
        <v>51.171875</v>
      </c>
      <c r="V2957">
        <f>(Data[[#This Row],[mean_b]]/256)*100</f>
        <v>71.09375</v>
      </c>
      <c r="W2957">
        <v>0.77500000000000002</v>
      </c>
      <c r="X2957" t="s">
        <v>51</v>
      </c>
      <c r="Y2957" t="s">
        <v>45</v>
      </c>
      <c r="Z2957">
        <v>4760</v>
      </c>
      <c r="AA2957">
        <v>4.46</v>
      </c>
      <c r="AB2957">
        <v>17.600000000000001</v>
      </c>
      <c r="AC2957">
        <v>37.200000000000003</v>
      </c>
      <c r="AD2957">
        <v>219754</v>
      </c>
      <c r="AE2957">
        <v>107.1</v>
      </c>
      <c r="AF2957">
        <v>33.4</v>
      </c>
      <c r="AG2957" t="s">
        <v>64</v>
      </c>
      <c r="AH2957" t="s">
        <v>47</v>
      </c>
      <c r="AI2957" t="s">
        <v>52</v>
      </c>
      <c r="AJ2957">
        <v>40</v>
      </c>
      <c r="AK2957">
        <v>256</v>
      </c>
      <c r="AL2957">
        <v>0.13200000000000001</v>
      </c>
      <c r="AM2957">
        <v>0.87429999999999997</v>
      </c>
      <c r="AN2957">
        <v>0.98870000000000002</v>
      </c>
      <c r="AO2957">
        <f>Data[[#This Row],[labeller_confidence_score]]-Data[[#This Row],[cytodiffusion_classification_confidence]]</f>
        <v>0.11440000000000006</v>
      </c>
    </row>
    <row r="2958" spans="1:41" x14ac:dyDescent="0.3">
      <c r="A2958" t="s">
        <v>3031</v>
      </c>
      <c r="B2958" t="s">
        <v>58</v>
      </c>
      <c r="C2958">
        <v>1</v>
      </c>
      <c r="D2958" t="s">
        <v>38</v>
      </c>
      <c r="E2958">
        <v>13.9</v>
      </c>
      <c r="F2958">
        <v>71.7</v>
      </c>
      <c r="G2958">
        <v>0.70399999999999996</v>
      </c>
      <c r="H2958">
        <v>0.23200000000000001</v>
      </c>
      <c r="I2958">
        <f>Data[[#This Row],[nucleus_area_pct]]/Data[[#This Row],[cytoplasm_ratio]]</f>
        <v>309.05172413793105</v>
      </c>
      <c r="J2958">
        <v>0.82199999999999995</v>
      </c>
      <c r="K2958">
        <v>0.36</v>
      </c>
      <c r="L2958">
        <v>0.96</v>
      </c>
      <c r="M2958">
        <v>1</v>
      </c>
      <c r="N2958">
        <v>0.86899999999999999</v>
      </c>
      <c r="O2958">
        <v>521</v>
      </c>
      <c r="P2958">
        <v>87</v>
      </c>
      <c r="Q2958">
        <v>199</v>
      </c>
      <c r="R2958">
        <v>154</v>
      </c>
      <c r="S2958">
        <v>212</v>
      </c>
      <c r="T2958">
        <f>(Data[[#This Row],[mean_r]]/256)*100</f>
        <v>77.734375</v>
      </c>
      <c r="U2958">
        <f>(Data[[#This Row],[mean_g]]/256)*100</f>
        <v>60.15625</v>
      </c>
      <c r="V2958">
        <f>(Data[[#This Row],[mean_b]]/256)*100</f>
        <v>82.8125</v>
      </c>
      <c r="W2958">
        <v>0.83199999999999996</v>
      </c>
      <c r="X2958" t="s">
        <v>39</v>
      </c>
      <c r="Y2958" t="s">
        <v>40</v>
      </c>
      <c r="Z2958">
        <v>3636</v>
      </c>
      <c r="AA2958">
        <v>4.13</v>
      </c>
      <c r="AB2958">
        <v>14.6</v>
      </c>
      <c r="AC2958">
        <v>37.9</v>
      </c>
      <c r="AD2958">
        <v>156422</v>
      </c>
      <c r="AE2958">
        <v>81.8</v>
      </c>
      <c r="AF2958">
        <v>35</v>
      </c>
      <c r="AG2958" t="s">
        <v>64</v>
      </c>
      <c r="AH2958" t="s">
        <v>42</v>
      </c>
      <c r="AI2958" t="s">
        <v>52</v>
      </c>
      <c r="AJ2958">
        <v>40</v>
      </c>
      <c r="AK2958">
        <v>256</v>
      </c>
      <c r="AL2958">
        <v>0.73140000000000005</v>
      </c>
      <c r="AM2958">
        <v>0.63049999999999995</v>
      </c>
      <c r="AN2958">
        <v>0.83760000000000001</v>
      </c>
      <c r="AO2958">
        <f>Data[[#This Row],[labeller_confidence_score]]-Data[[#This Row],[cytodiffusion_classification_confidence]]</f>
        <v>0.20710000000000006</v>
      </c>
    </row>
    <row r="2959" spans="1:41" x14ac:dyDescent="0.3">
      <c r="A2959" t="s">
        <v>3032</v>
      </c>
      <c r="B2959" t="s">
        <v>60</v>
      </c>
      <c r="C2959">
        <v>0</v>
      </c>
      <c r="D2959" t="s">
        <v>50</v>
      </c>
      <c r="E2959">
        <v>14.89</v>
      </c>
      <c r="F2959">
        <v>67.3</v>
      </c>
      <c r="G2959">
        <v>0.56399999999999995</v>
      </c>
      <c r="H2959">
        <v>0.32600000000000001</v>
      </c>
      <c r="I2959">
        <f>Data[[#This Row],[nucleus_area_pct]]/Data[[#This Row],[cytoplasm_ratio]]</f>
        <v>206.44171779141104</v>
      </c>
      <c r="J2959">
        <v>0.61699999999999999</v>
      </c>
      <c r="K2959">
        <v>0.59499999999999997</v>
      </c>
      <c r="L2959">
        <v>2.0299999999999998</v>
      </c>
      <c r="M2959">
        <v>1</v>
      </c>
      <c r="N2959">
        <v>0.69799999999999995</v>
      </c>
      <c r="O2959">
        <v>612</v>
      </c>
      <c r="P2959">
        <v>84</v>
      </c>
      <c r="Q2959">
        <v>205</v>
      </c>
      <c r="R2959">
        <v>144</v>
      </c>
      <c r="S2959">
        <v>174</v>
      </c>
      <c r="T2959">
        <f>(Data[[#This Row],[mean_r]]/256)*100</f>
        <v>80.078125</v>
      </c>
      <c r="U2959">
        <f>(Data[[#This Row],[mean_g]]/256)*100</f>
        <v>56.25</v>
      </c>
      <c r="V2959">
        <f>(Data[[#This Row],[mean_b]]/256)*100</f>
        <v>67.96875</v>
      </c>
      <c r="W2959">
        <v>0.504</v>
      </c>
      <c r="X2959" t="s">
        <v>39</v>
      </c>
      <c r="Y2959" t="s">
        <v>45</v>
      </c>
      <c r="Z2959">
        <v>3920</v>
      </c>
      <c r="AA2959">
        <v>3.65</v>
      </c>
      <c r="AB2959">
        <v>15.3</v>
      </c>
      <c r="AC2959">
        <v>34.700000000000003</v>
      </c>
      <c r="AD2959">
        <v>295814</v>
      </c>
      <c r="AE2959">
        <v>64.5</v>
      </c>
      <c r="AF2959">
        <v>33.700000000000003</v>
      </c>
      <c r="AG2959" t="s">
        <v>64</v>
      </c>
      <c r="AH2959" t="s">
        <v>47</v>
      </c>
      <c r="AI2959" t="s">
        <v>56</v>
      </c>
      <c r="AJ2959">
        <v>60</v>
      </c>
      <c r="AK2959">
        <v>224</v>
      </c>
      <c r="AL2959">
        <v>4.4200000000000003E-2</v>
      </c>
      <c r="AM2959">
        <v>0.90610000000000002</v>
      </c>
      <c r="AN2959">
        <v>0.89449999999999996</v>
      </c>
      <c r="AO2959">
        <f>Data[[#This Row],[labeller_confidence_score]]-Data[[#This Row],[cytodiffusion_classification_confidence]]</f>
        <v>-1.1600000000000055E-2</v>
      </c>
    </row>
    <row r="2960" spans="1:41" x14ac:dyDescent="0.3">
      <c r="A2960" t="s">
        <v>3033</v>
      </c>
      <c r="B2960" t="s">
        <v>87</v>
      </c>
      <c r="C2960">
        <v>0</v>
      </c>
      <c r="D2960" t="s">
        <v>50</v>
      </c>
      <c r="E2960">
        <v>13.47</v>
      </c>
      <c r="F2960">
        <v>52.5</v>
      </c>
      <c r="G2960">
        <v>0.66700000000000004</v>
      </c>
      <c r="H2960">
        <v>0.56000000000000005</v>
      </c>
      <c r="I2960">
        <f>Data[[#This Row],[nucleus_area_pct]]/Data[[#This Row],[cytoplasm_ratio]]</f>
        <v>93.749999999999986</v>
      </c>
      <c r="J2960">
        <v>0.77800000000000002</v>
      </c>
      <c r="K2960">
        <v>0.57399999999999995</v>
      </c>
      <c r="L2960">
        <v>4.54</v>
      </c>
      <c r="M2960">
        <v>2</v>
      </c>
      <c r="N2960">
        <v>0.71599999999999997</v>
      </c>
      <c r="O2960">
        <v>420</v>
      </c>
      <c r="P2960">
        <v>85</v>
      </c>
      <c r="Q2960">
        <v>234</v>
      </c>
      <c r="R2960">
        <v>152</v>
      </c>
      <c r="S2960">
        <v>156</v>
      </c>
      <c r="T2960">
        <f>(Data[[#This Row],[mean_r]]/256)*100</f>
        <v>91.40625</v>
      </c>
      <c r="U2960">
        <f>(Data[[#This Row],[mean_g]]/256)*100</f>
        <v>59.375</v>
      </c>
      <c r="V2960">
        <f>(Data[[#This Row],[mean_b]]/256)*100</f>
        <v>60.9375</v>
      </c>
      <c r="W2960">
        <v>0.53600000000000003</v>
      </c>
      <c r="X2960" t="s">
        <v>51</v>
      </c>
      <c r="Y2960" t="s">
        <v>45</v>
      </c>
      <c r="Z2960">
        <v>6279</v>
      </c>
      <c r="AA2960">
        <v>4.55</v>
      </c>
      <c r="AB2960">
        <v>15.6</v>
      </c>
      <c r="AC2960">
        <v>40.1</v>
      </c>
      <c r="AD2960">
        <v>274137</v>
      </c>
      <c r="AE2960">
        <v>95.2</v>
      </c>
      <c r="AF2960">
        <v>35.299999999999997</v>
      </c>
      <c r="AG2960" t="s">
        <v>46</v>
      </c>
      <c r="AH2960" t="s">
        <v>68</v>
      </c>
      <c r="AI2960" t="s">
        <v>56</v>
      </c>
      <c r="AJ2960">
        <v>100</v>
      </c>
      <c r="AK2960">
        <v>360</v>
      </c>
      <c r="AL2960">
        <v>0.1108</v>
      </c>
      <c r="AM2960">
        <v>0.88249999999999995</v>
      </c>
      <c r="AN2960">
        <v>0.85270000000000001</v>
      </c>
      <c r="AO2960">
        <f>Data[[#This Row],[labeller_confidence_score]]-Data[[#This Row],[cytodiffusion_classification_confidence]]</f>
        <v>-2.9799999999999938E-2</v>
      </c>
    </row>
    <row r="2961" spans="1:41" x14ac:dyDescent="0.3">
      <c r="A2961" t="s">
        <v>3034</v>
      </c>
      <c r="B2961" t="s">
        <v>49</v>
      </c>
      <c r="C2961">
        <v>0</v>
      </c>
      <c r="D2961" t="s">
        <v>50</v>
      </c>
      <c r="E2961">
        <v>11.4</v>
      </c>
      <c r="F2961">
        <v>57.7</v>
      </c>
      <c r="G2961">
        <v>0.53100000000000003</v>
      </c>
      <c r="H2961">
        <v>0.438</v>
      </c>
      <c r="I2961">
        <f>Data[[#This Row],[nucleus_area_pct]]/Data[[#This Row],[cytoplasm_ratio]]</f>
        <v>131.73515981735162</v>
      </c>
      <c r="J2961">
        <v>0.80500000000000005</v>
      </c>
      <c r="K2961">
        <v>0.33200000000000002</v>
      </c>
      <c r="L2961">
        <v>3.95</v>
      </c>
      <c r="M2961">
        <v>3.4</v>
      </c>
      <c r="N2961">
        <v>0.85099999999999998</v>
      </c>
      <c r="O2961">
        <v>492</v>
      </c>
      <c r="P2961">
        <v>80</v>
      </c>
      <c r="Q2961">
        <v>188</v>
      </c>
      <c r="R2961">
        <v>166</v>
      </c>
      <c r="S2961">
        <v>197</v>
      </c>
      <c r="T2961">
        <f>(Data[[#This Row],[mean_r]]/256)*100</f>
        <v>73.4375</v>
      </c>
      <c r="U2961">
        <f>(Data[[#This Row],[mean_g]]/256)*100</f>
        <v>64.84375</v>
      </c>
      <c r="V2961">
        <f>(Data[[#This Row],[mean_b]]/256)*100</f>
        <v>76.953125</v>
      </c>
      <c r="W2961">
        <v>0.71199999999999997</v>
      </c>
      <c r="X2961" t="s">
        <v>39</v>
      </c>
      <c r="Y2961" t="s">
        <v>45</v>
      </c>
      <c r="Z2961">
        <v>4216</v>
      </c>
      <c r="AA2961">
        <v>5.27</v>
      </c>
      <c r="AB2961">
        <v>13.9</v>
      </c>
      <c r="AC2961">
        <v>43.4</v>
      </c>
      <c r="AD2961">
        <v>329914</v>
      </c>
      <c r="AE2961">
        <v>100.6</v>
      </c>
      <c r="AF2961">
        <v>32.5</v>
      </c>
      <c r="AG2961" t="s">
        <v>64</v>
      </c>
      <c r="AH2961" t="s">
        <v>47</v>
      </c>
      <c r="AI2961" t="s">
        <v>56</v>
      </c>
      <c r="AJ2961">
        <v>100</v>
      </c>
      <c r="AK2961">
        <v>360</v>
      </c>
      <c r="AL2961">
        <v>0</v>
      </c>
      <c r="AM2961">
        <v>0.8478</v>
      </c>
      <c r="AN2961">
        <v>0.85740000000000005</v>
      </c>
      <c r="AO2961">
        <f>Data[[#This Row],[labeller_confidence_score]]-Data[[#This Row],[cytodiffusion_classification_confidence]]</f>
        <v>9.6000000000000529E-3</v>
      </c>
    </row>
    <row r="2962" spans="1:41" x14ac:dyDescent="0.3">
      <c r="A2962" t="s">
        <v>3035</v>
      </c>
      <c r="B2962" t="s">
        <v>62</v>
      </c>
      <c r="C2962">
        <v>0</v>
      </c>
      <c r="D2962" t="s">
        <v>50</v>
      </c>
      <c r="E2962">
        <v>10.32</v>
      </c>
      <c r="F2962">
        <v>71</v>
      </c>
      <c r="G2962">
        <v>0.69899999999999995</v>
      </c>
      <c r="H2962">
        <v>0.23799999999999999</v>
      </c>
      <c r="I2962">
        <f>Data[[#This Row],[nucleus_area_pct]]/Data[[#This Row],[cytoplasm_ratio]]</f>
        <v>298.31932773109247</v>
      </c>
      <c r="J2962">
        <v>0.86599999999999999</v>
      </c>
      <c r="K2962">
        <v>0.193</v>
      </c>
      <c r="L2962">
        <v>1</v>
      </c>
      <c r="M2962">
        <v>1</v>
      </c>
      <c r="N2962">
        <v>0.89400000000000002</v>
      </c>
      <c r="O2962">
        <v>227</v>
      </c>
      <c r="P2962">
        <v>67</v>
      </c>
      <c r="Q2962">
        <v>201</v>
      </c>
      <c r="R2962">
        <v>156</v>
      </c>
      <c r="S2962">
        <v>202</v>
      </c>
      <c r="T2962">
        <f>(Data[[#This Row],[mean_r]]/256)*100</f>
        <v>78.515625</v>
      </c>
      <c r="U2962">
        <f>(Data[[#This Row],[mean_g]]/256)*100</f>
        <v>60.9375</v>
      </c>
      <c r="V2962">
        <f>(Data[[#This Row],[mean_b]]/256)*100</f>
        <v>78.90625</v>
      </c>
      <c r="W2962">
        <v>0.88700000000000001</v>
      </c>
      <c r="X2962" t="s">
        <v>63</v>
      </c>
      <c r="Y2962" t="s">
        <v>40</v>
      </c>
      <c r="Z2962">
        <v>4368</v>
      </c>
      <c r="AA2962">
        <v>4.1399999999999997</v>
      </c>
      <c r="AB2962">
        <v>16.600000000000001</v>
      </c>
      <c r="AC2962">
        <v>60</v>
      </c>
      <c r="AD2962">
        <v>128677</v>
      </c>
      <c r="AE2962">
        <v>78.8</v>
      </c>
      <c r="AF2962">
        <v>34.700000000000003</v>
      </c>
      <c r="AG2962" t="s">
        <v>64</v>
      </c>
      <c r="AH2962" t="s">
        <v>42</v>
      </c>
      <c r="AI2962" t="s">
        <v>43</v>
      </c>
      <c r="AJ2962">
        <v>100</v>
      </c>
      <c r="AK2962">
        <v>360</v>
      </c>
      <c r="AL2962">
        <v>0.15409999999999999</v>
      </c>
      <c r="AM2962">
        <v>0.89580000000000004</v>
      </c>
      <c r="AN2962">
        <v>0.8871</v>
      </c>
      <c r="AO2962">
        <f>Data[[#This Row],[labeller_confidence_score]]-Data[[#This Row],[cytodiffusion_classification_confidence]]</f>
        <v>-8.700000000000041E-3</v>
      </c>
    </row>
    <row r="2963" spans="1:41" x14ac:dyDescent="0.3">
      <c r="A2963" t="s">
        <v>3036</v>
      </c>
      <c r="B2963" t="s">
        <v>62</v>
      </c>
      <c r="C2963">
        <v>0</v>
      </c>
      <c r="D2963" t="s">
        <v>50</v>
      </c>
      <c r="E2963">
        <v>9.5399999999999991</v>
      </c>
      <c r="F2963">
        <v>77.400000000000006</v>
      </c>
      <c r="G2963">
        <v>0.83</v>
      </c>
      <c r="H2963">
        <v>0.222</v>
      </c>
      <c r="I2963">
        <f>Data[[#This Row],[nucleus_area_pct]]/Data[[#This Row],[cytoplasm_ratio]]</f>
        <v>348.64864864864865</v>
      </c>
      <c r="J2963">
        <v>0.86899999999999999</v>
      </c>
      <c r="K2963">
        <v>0.29199999999999998</v>
      </c>
      <c r="L2963">
        <v>1.1299999999999999</v>
      </c>
      <c r="M2963">
        <v>1.1000000000000001</v>
      </c>
      <c r="N2963">
        <v>0.93</v>
      </c>
      <c r="O2963">
        <v>250</v>
      </c>
      <c r="P2963">
        <v>51</v>
      </c>
      <c r="Q2963">
        <v>191</v>
      </c>
      <c r="R2963">
        <v>154</v>
      </c>
      <c r="S2963">
        <v>214</v>
      </c>
      <c r="T2963">
        <f>(Data[[#This Row],[mean_r]]/256)*100</f>
        <v>74.609375</v>
      </c>
      <c r="U2963">
        <f>(Data[[#This Row],[mean_g]]/256)*100</f>
        <v>60.15625</v>
      </c>
      <c r="V2963">
        <f>(Data[[#This Row],[mean_b]]/256)*100</f>
        <v>83.59375</v>
      </c>
      <c r="W2963">
        <v>0.71699999999999997</v>
      </c>
      <c r="X2963" t="s">
        <v>39</v>
      </c>
      <c r="Y2963" t="s">
        <v>45</v>
      </c>
      <c r="Z2963">
        <v>7934</v>
      </c>
      <c r="AA2963">
        <v>5.25</v>
      </c>
      <c r="AB2963">
        <v>12.5</v>
      </c>
      <c r="AC2963">
        <v>39.299999999999997</v>
      </c>
      <c r="AD2963">
        <v>271484</v>
      </c>
      <c r="AE2963">
        <v>97.5</v>
      </c>
      <c r="AF2963">
        <v>34.299999999999997</v>
      </c>
      <c r="AG2963" t="s">
        <v>41</v>
      </c>
      <c r="AH2963" t="s">
        <v>42</v>
      </c>
      <c r="AI2963" t="s">
        <v>43</v>
      </c>
      <c r="AJ2963">
        <v>60</v>
      </c>
      <c r="AK2963">
        <v>360</v>
      </c>
      <c r="AL2963">
        <v>7.7399999999999997E-2</v>
      </c>
      <c r="AM2963">
        <v>0.81379999999999997</v>
      </c>
      <c r="AN2963">
        <v>0.82479999999999998</v>
      </c>
      <c r="AO2963">
        <f>Data[[#This Row],[labeller_confidence_score]]-Data[[#This Row],[cytodiffusion_classification_confidence]]</f>
        <v>1.100000000000001E-2</v>
      </c>
    </row>
    <row r="2964" spans="1:41" x14ac:dyDescent="0.3">
      <c r="A2964" t="s">
        <v>3037</v>
      </c>
      <c r="B2964" t="s">
        <v>54</v>
      </c>
      <c r="C2964">
        <v>0</v>
      </c>
      <c r="D2964" t="s">
        <v>54</v>
      </c>
      <c r="E2964">
        <v>6.86</v>
      </c>
      <c r="F2964">
        <v>0</v>
      </c>
      <c r="G2964">
        <v>0</v>
      </c>
      <c r="H2964">
        <v>1</v>
      </c>
      <c r="I2964">
        <f>Data[[#This Row],[nucleus_area_pct]]/Data[[#This Row],[cytoplasm_ratio]]</f>
        <v>0</v>
      </c>
      <c r="J2964">
        <v>0.91600000000000004</v>
      </c>
      <c r="K2964">
        <v>0.109</v>
      </c>
      <c r="L2964">
        <v>0.62</v>
      </c>
      <c r="M2964">
        <v>1</v>
      </c>
      <c r="N2964">
        <v>0.96299999999999997</v>
      </c>
      <c r="O2964">
        <v>180</v>
      </c>
      <c r="P2964">
        <v>50</v>
      </c>
      <c r="Q2964">
        <v>239</v>
      </c>
      <c r="R2964">
        <v>108</v>
      </c>
      <c r="S2964">
        <v>136</v>
      </c>
      <c r="T2964">
        <f>(Data[[#This Row],[mean_r]]/256)*100</f>
        <v>93.359375</v>
      </c>
      <c r="U2964">
        <f>(Data[[#This Row],[mean_g]]/256)*100</f>
        <v>42.1875</v>
      </c>
      <c r="V2964">
        <f>(Data[[#This Row],[mean_b]]/256)*100</f>
        <v>53.125</v>
      </c>
      <c r="W2964">
        <v>0.40699999999999997</v>
      </c>
      <c r="X2964" t="s">
        <v>39</v>
      </c>
      <c r="Y2964" t="s">
        <v>40</v>
      </c>
      <c r="Z2964">
        <v>5756</v>
      </c>
      <c r="AA2964">
        <v>4.5199999999999996</v>
      </c>
      <c r="AB2964">
        <v>10.6</v>
      </c>
      <c r="AC2964">
        <v>42.4</v>
      </c>
      <c r="AD2964">
        <v>221478</v>
      </c>
      <c r="AE2964">
        <v>69.599999999999994</v>
      </c>
      <c r="AF2964">
        <v>34.299999999999997</v>
      </c>
      <c r="AG2964" t="s">
        <v>41</v>
      </c>
      <c r="AH2964" t="s">
        <v>42</v>
      </c>
      <c r="AI2964" t="s">
        <v>52</v>
      </c>
      <c r="AJ2964">
        <v>100</v>
      </c>
      <c r="AK2964">
        <v>256</v>
      </c>
      <c r="AL2964">
        <v>0.1031</v>
      </c>
      <c r="AM2964">
        <v>0.95679999999999998</v>
      </c>
      <c r="AN2964">
        <v>0.9012</v>
      </c>
      <c r="AO2964">
        <f>Data[[#This Row],[labeller_confidence_score]]-Data[[#This Row],[cytodiffusion_classification_confidence]]</f>
        <v>-5.5599999999999983E-2</v>
      </c>
    </row>
    <row r="2965" spans="1:41" x14ac:dyDescent="0.3">
      <c r="A2965" t="s">
        <v>3038</v>
      </c>
      <c r="B2965" t="s">
        <v>49</v>
      </c>
      <c r="C2965">
        <v>0</v>
      </c>
      <c r="D2965" t="s">
        <v>50</v>
      </c>
      <c r="E2965">
        <v>12.01</v>
      </c>
      <c r="F2965">
        <v>48</v>
      </c>
      <c r="G2965">
        <v>0.68100000000000005</v>
      </c>
      <c r="H2965">
        <v>0.42</v>
      </c>
      <c r="I2965">
        <f>Data[[#This Row],[nucleus_area_pct]]/Data[[#This Row],[cytoplasm_ratio]]</f>
        <v>114.28571428571429</v>
      </c>
      <c r="J2965">
        <v>0.81200000000000006</v>
      </c>
      <c r="K2965">
        <v>0.26400000000000001</v>
      </c>
      <c r="L2965">
        <v>3.1</v>
      </c>
      <c r="M2965">
        <v>3.7</v>
      </c>
      <c r="N2965">
        <v>0.83599999999999997</v>
      </c>
      <c r="O2965">
        <v>427</v>
      </c>
      <c r="P2965">
        <v>75</v>
      </c>
      <c r="Q2965">
        <v>193</v>
      </c>
      <c r="R2965">
        <v>162</v>
      </c>
      <c r="S2965">
        <v>186</v>
      </c>
      <c r="T2965">
        <f>(Data[[#This Row],[mean_r]]/256)*100</f>
        <v>75.390625</v>
      </c>
      <c r="U2965">
        <f>(Data[[#This Row],[mean_g]]/256)*100</f>
        <v>63.28125</v>
      </c>
      <c r="V2965">
        <f>(Data[[#This Row],[mean_b]]/256)*100</f>
        <v>72.65625</v>
      </c>
      <c r="W2965">
        <v>0.66600000000000004</v>
      </c>
      <c r="X2965" t="s">
        <v>51</v>
      </c>
      <c r="Y2965" t="s">
        <v>40</v>
      </c>
      <c r="Z2965">
        <v>7180</v>
      </c>
      <c r="AA2965">
        <v>4.29</v>
      </c>
      <c r="AB2965">
        <v>16.100000000000001</v>
      </c>
      <c r="AC2965">
        <v>33.700000000000003</v>
      </c>
      <c r="AD2965">
        <v>387526</v>
      </c>
      <c r="AE2965">
        <v>105.4</v>
      </c>
      <c r="AF2965">
        <v>33.200000000000003</v>
      </c>
      <c r="AG2965" t="s">
        <v>64</v>
      </c>
      <c r="AH2965" t="s">
        <v>42</v>
      </c>
      <c r="AI2965" t="s">
        <v>52</v>
      </c>
      <c r="AJ2965">
        <v>40</v>
      </c>
      <c r="AK2965">
        <v>512</v>
      </c>
      <c r="AL2965">
        <v>0.1234</v>
      </c>
      <c r="AM2965">
        <v>0.85199999999999998</v>
      </c>
      <c r="AN2965">
        <v>0.96150000000000002</v>
      </c>
      <c r="AO2965">
        <f>Data[[#This Row],[labeller_confidence_score]]-Data[[#This Row],[cytodiffusion_classification_confidence]]</f>
        <v>0.10950000000000004</v>
      </c>
    </row>
    <row r="2966" spans="1:41" x14ac:dyDescent="0.3">
      <c r="A2966" t="s">
        <v>3039</v>
      </c>
      <c r="B2966" t="s">
        <v>54</v>
      </c>
      <c r="C2966">
        <v>0</v>
      </c>
      <c r="D2966" t="s">
        <v>54</v>
      </c>
      <c r="E2966">
        <v>7.59</v>
      </c>
      <c r="F2966">
        <v>0</v>
      </c>
      <c r="G2966">
        <v>0</v>
      </c>
      <c r="H2966">
        <v>1</v>
      </c>
      <c r="I2966">
        <f>Data[[#This Row],[nucleus_area_pct]]/Data[[#This Row],[cytoplasm_ratio]]</f>
        <v>0</v>
      </c>
      <c r="J2966">
        <v>0.86699999999999999</v>
      </c>
      <c r="K2966">
        <v>0.2</v>
      </c>
      <c r="L2966">
        <v>0.6</v>
      </c>
      <c r="M2966">
        <v>1</v>
      </c>
      <c r="N2966">
        <v>0.96099999999999997</v>
      </c>
      <c r="O2966">
        <v>176</v>
      </c>
      <c r="P2966">
        <v>52</v>
      </c>
      <c r="Q2966">
        <v>251</v>
      </c>
      <c r="R2966">
        <v>134</v>
      </c>
      <c r="S2966">
        <v>128</v>
      </c>
      <c r="T2966">
        <f>(Data[[#This Row],[mean_r]]/256)*100</f>
        <v>98.046875</v>
      </c>
      <c r="U2966">
        <f>(Data[[#This Row],[mean_g]]/256)*100</f>
        <v>52.34375</v>
      </c>
      <c r="V2966">
        <f>(Data[[#This Row],[mean_b]]/256)*100</f>
        <v>50</v>
      </c>
      <c r="W2966">
        <v>0.46600000000000003</v>
      </c>
      <c r="X2966" t="s">
        <v>51</v>
      </c>
      <c r="Y2966" t="s">
        <v>40</v>
      </c>
      <c r="Z2966">
        <v>7506</v>
      </c>
      <c r="AA2966">
        <v>5.32</v>
      </c>
      <c r="AB2966">
        <v>13.7</v>
      </c>
      <c r="AC2966">
        <v>51.3</v>
      </c>
      <c r="AD2966">
        <v>322034</v>
      </c>
      <c r="AE2966">
        <v>81.099999999999994</v>
      </c>
      <c r="AF2966">
        <v>33.799999999999997</v>
      </c>
      <c r="AG2966" t="s">
        <v>41</v>
      </c>
      <c r="AH2966" t="s">
        <v>68</v>
      </c>
      <c r="AI2966" t="s">
        <v>52</v>
      </c>
      <c r="AJ2966">
        <v>60</v>
      </c>
      <c r="AK2966">
        <v>512</v>
      </c>
      <c r="AL2966">
        <v>0.10009999999999999</v>
      </c>
      <c r="AM2966">
        <v>0.89770000000000005</v>
      </c>
      <c r="AN2966">
        <v>0.8367</v>
      </c>
      <c r="AO2966">
        <f>Data[[#This Row],[labeller_confidence_score]]-Data[[#This Row],[cytodiffusion_classification_confidence]]</f>
        <v>-6.1000000000000054E-2</v>
      </c>
    </row>
    <row r="2967" spans="1:41" x14ac:dyDescent="0.3">
      <c r="A2967" t="s">
        <v>3040</v>
      </c>
      <c r="B2967" t="s">
        <v>87</v>
      </c>
      <c r="C2967">
        <v>0</v>
      </c>
      <c r="D2967" t="s">
        <v>50</v>
      </c>
      <c r="E2967">
        <v>12.13</v>
      </c>
      <c r="F2967">
        <v>52.2</v>
      </c>
      <c r="G2967">
        <v>0.52700000000000002</v>
      </c>
      <c r="H2967">
        <v>0.55800000000000005</v>
      </c>
      <c r="I2967">
        <f>Data[[#This Row],[nucleus_area_pct]]/Data[[#This Row],[cytoplasm_ratio]]</f>
        <v>93.548387096774192</v>
      </c>
      <c r="J2967">
        <v>0.747</v>
      </c>
      <c r="K2967">
        <v>0.40600000000000003</v>
      </c>
      <c r="L2967">
        <v>4.63</v>
      </c>
      <c r="M2967">
        <v>2.1</v>
      </c>
      <c r="N2967">
        <v>0.80400000000000005</v>
      </c>
      <c r="O2967">
        <v>409</v>
      </c>
      <c r="P2967">
        <v>54</v>
      </c>
      <c r="Q2967">
        <v>213</v>
      </c>
      <c r="R2967">
        <v>138</v>
      </c>
      <c r="S2967">
        <v>162</v>
      </c>
      <c r="T2967">
        <f>(Data[[#This Row],[mean_r]]/256)*100</f>
        <v>83.203125</v>
      </c>
      <c r="U2967">
        <f>(Data[[#This Row],[mean_g]]/256)*100</f>
        <v>53.90625</v>
      </c>
      <c r="V2967">
        <f>(Data[[#This Row],[mean_b]]/256)*100</f>
        <v>63.28125</v>
      </c>
      <c r="W2967">
        <v>0.77100000000000002</v>
      </c>
      <c r="X2967" t="s">
        <v>51</v>
      </c>
      <c r="Y2967" t="s">
        <v>45</v>
      </c>
      <c r="Z2967">
        <v>5517</v>
      </c>
      <c r="AA2967">
        <v>5.38</v>
      </c>
      <c r="AB2967">
        <v>11.5</v>
      </c>
      <c r="AC2967">
        <v>37.200000000000003</v>
      </c>
      <c r="AD2967">
        <v>308879</v>
      </c>
      <c r="AE2967">
        <v>85.7</v>
      </c>
      <c r="AF2967">
        <v>32.6</v>
      </c>
      <c r="AG2967" t="s">
        <v>64</v>
      </c>
      <c r="AH2967" t="s">
        <v>47</v>
      </c>
      <c r="AI2967" t="s">
        <v>43</v>
      </c>
      <c r="AJ2967">
        <v>60</v>
      </c>
      <c r="AK2967">
        <v>512</v>
      </c>
      <c r="AL2967">
        <v>0</v>
      </c>
      <c r="AM2967">
        <v>0.88419999999999999</v>
      </c>
      <c r="AN2967">
        <v>1</v>
      </c>
      <c r="AO2967">
        <f>Data[[#This Row],[labeller_confidence_score]]-Data[[#This Row],[cytodiffusion_classification_confidence]]</f>
        <v>0.11580000000000001</v>
      </c>
    </row>
    <row r="2968" spans="1:41" x14ac:dyDescent="0.3">
      <c r="A2968" t="s">
        <v>3041</v>
      </c>
      <c r="B2968" t="s">
        <v>49</v>
      </c>
      <c r="C2968">
        <v>0</v>
      </c>
      <c r="D2968" t="s">
        <v>50</v>
      </c>
      <c r="E2968">
        <v>13.09</v>
      </c>
      <c r="F2968">
        <v>48.6</v>
      </c>
      <c r="G2968">
        <v>0.36299999999999999</v>
      </c>
      <c r="H2968">
        <v>0.52400000000000002</v>
      </c>
      <c r="I2968">
        <f>Data[[#This Row],[nucleus_area_pct]]/Data[[#This Row],[cytoplasm_ratio]]</f>
        <v>92.748091603053439</v>
      </c>
      <c r="J2968">
        <v>0.72899999999999998</v>
      </c>
      <c r="K2968">
        <v>0.52100000000000002</v>
      </c>
      <c r="L2968">
        <v>3.48</v>
      </c>
      <c r="M2968">
        <v>4</v>
      </c>
      <c r="N2968">
        <v>0.872</v>
      </c>
      <c r="O2968">
        <v>425</v>
      </c>
      <c r="P2968">
        <v>72</v>
      </c>
      <c r="Q2968">
        <v>229</v>
      </c>
      <c r="R2968">
        <v>161</v>
      </c>
      <c r="S2968">
        <v>174</v>
      </c>
      <c r="T2968">
        <f>(Data[[#This Row],[mean_r]]/256)*100</f>
        <v>89.453125</v>
      </c>
      <c r="U2968">
        <f>(Data[[#This Row],[mean_g]]/256)*100</f>
        <v>62.890625</v>
      </c>
      <c r="V2968">
        <f>(Data[[#This Row],[mean_b]]/256)*100</f>
        <v>67.96875</v>
      </c>
      <c r="W2968">
        <v>0.69099999999999995</v>
      </c>
      <c r="X2968" t="s">
        <v>51</v>
      </c>
      <c r="Y2968" t="s">
        <v>45</v>
      </c>
      <c r="Z2968">
        <v>1715</v>
      </c>
      <c r="AA2968">
        <v>5.63</v>
      </c>
      <c r="AB2968">
        <v>13.2</v>
      </c>
      <c r="AC2968">
        <v>50.2</v>
      </c>
      <c r="AD2968">
        <v>281804</v>
      </c>
      <c r="AE2968">
        <v>83.7</v>
      </c>
      <c r="AF2968">
        <v>33.4</v>
      </c>
      <c r="AG2968" t="s">
        <v>41</v>
      </c>
      <c r="AH2968" t="s">
        <v>42</v>
      </c>
      <c r="AI2968" t="s">
        <v>56</v>
      </c>
      <c r="AJ2968">
        <v>60</v>
      </c>
      <c r="AK2968">
        <v>224</v>
      </c>
      <c r="AL2968">
        <v>2.1000000000000001E-2</v>
      </c>
      <c r="AM2968">
        <v>0.9304</v>
      </c>
      <c r="AN2968">
        <v>0.88980000000000004</v>
      </c>
      <c r="AO2968">
        <f>Data[[#This Row],[labeller_confidence_score]]-Data[[#This Row],[cytodiffusion_classification_confidence]]</f>
        <v>-4.0599999999999969E-2</v>
      </c>
    </row>
    <row r="2969" spans="1:41" x14ac:dyDescent="0.3">
      <c r="A2969" t="s">
        <v>3042</v>
      </c>
      <c r="B2969" t="s">
        <v>54</v>
      </c>
      <c r="C2969">
        <v>0</v>
      </c>
      <c r="D2969" t="s">
        <v>54</v>
      </c>
      <c r="E2969">
        <v>7.38</v>
      </c>
      <c r="F2969">
        <v>0</v>
      </c>
      <c r="G2969">
        <v>0</v>
      </c>
      <c r="H2969">
        <v>1</v>
      </c>
      <c r="I2969">
        <f>Data[[#This Row],[nucleus_area_pct]]/Data[[#This Row],[cytoplasm_ratio]]</f>
        <v>0</v>
      </c>
      <c r="J2969">
        <v>0.83599999999999997</v>
      </c>
      <c r="K2969">
        <v>0.19</v>
      </c>
      <c r="L2969">
        <v>0.31</v>
      </c>
      <c r="M2969">
        <v>1</v>
      </c>
      <c r="N2969">
        <v>0.88400000000000001</v>
      </c>
      <c r="O2969">
        <v>191</v>
      </c>
      <c r="P2969">
        <v>57</v>
      </c>
      <c r="Q2969">
        <v>224</v>
      </c>
      <c r="R2969">
        <v>114</v>
      </c>
      <c r="S2969">
        <v>136</v>
      </c>
      <c r="T2969">
        <f>(Data[[#This Row],[mean_r]]/256)*100</f>
        <v>87.5</v>
      </c>
      <c r="U2969">
        <f>(Data[[#This Row],[mean_g]]/256)*100</f>
        <v>44.53125</v>
      </c>
      <c r="V2969">
        <f>(Data[[#This Row],[mean_b]]/256)*100</f>
        <v>53.125</v>
      </c>
      <c r="W2969">
        <v>0.48399999999999999</v>
      </c>
      <c r="X2969" t="s">
        <v>39</v>
      </c>
      <c r="Y2969" t="s">
        <v>45</v>
      </c>
      <c r="Z2969">
        <v>9358</v>
      </c>
      <c r="AA2969">
        <v>5.86</v>
      </c>
      <c r="AB2969">
        <v>13.7</v>
      </c>
      <c r="AC2969">
        <v>36.200000000000003</v>
      </c>
      <c r="AD2969">
        <v>311480</v>
      </c>
      <c r="AE2969">
        <v>89.3</v>
      </c>
      <c r="AF2969">
        <v>35.299999999999997</v>
      </c>
      <c r="AG2969" t="s">
        <v>46</v>
      </c>
      <c r="AH2969" t="s">
        <v>68</v>
      </c>
      <c r="AI2969" t="s">
        <v>56</v>
      </c>
      <c r="AJ2969">
        <v>60</v>
      </c>
      <c r="AK2969">
        <v>224</v>
      </c>
      <c r="AL2969">
        <v>4.3099999999999999E-2</v>
      </c>
      <c r="AM2969">
        <v>0.92490000000000006</v>
      </c>
      <c r="AN2969">
        <v>0.88690000000000002</v>
      </c>
      <c r="AO2969">
        <f>Data[[#This Row],[labeller_confidence_score]]-Data[[#This Row],[cytodiffusion_classification_confidence]]</f>
        <v>-3.8000000000000034E-2</v>
      </c>
    </row>
    <row r="2970" spans="1:41" x14ac:dyDescent="0.3">
      <c r="A2970" t="s">
        <v>3043</v>
      </c>
      <c r="B2970" t="s">
        <v>106</v>
      </c>
      <c r="C2970">
        <v>1</v>
      </c>
      <c r="D2970" t="s">
        <v>82</v>
      </c>
      <c r="E2970">
        <v>13.83</v>
      </c>
      <c r="F2970">
        <v>77.2</v>
      </c>
      <c r="G2970">
        <v>0.36099999999999999</v>
      </c>
      <c r="H2970">
        <v>0.17799999999999999</v>
      </c>
      <c r="I2970">
        <f>Data[[#This Row],[nucleus_area_pct]]/Data[[#This Row],[cytoplasm_ratio]]</f>
        <v>433.70786516853934</v>
      </c>
      <c r="J2970">
        <v>0.92200000000000004</v>
      </c>
      <c r="K2970">
        <v>0.17799999999999999</v>
      </c>
      <c r="L2970">
        <v>1.08</v>
      </c>
      <c r="M2970">
        <v>1</v>
      </c>
      <c r="N2970">
        <v>0.85699999999999998</v>
      </c>
      <c r="O2970">
        <v>536</v>
      </c>
      <c r="P2970">
        <v>100</v>
      </c>
      <c r="Q2970">
        <v>201</v>
      </c>
      <c r="R2970">
        <v>137</v>
      </c>
      <c r="S2970">
        <v>196</v>
      </c>
      <c r="T2970">
        <f>(Data[[#This Row],[mean_r]]/256)*100</f>
        <v>78.515625</v>
      </c>
      <c r="U2970">
        <f>(Data[[#This Row],[mean_g]]/256)*100</f>
        <v>53.515625</v>
      </c>
      <c r="V2970">
        <f>(Data[[#This Row],[mean_b]]/256)*100</f>
        <v>76.5625</v>
      </c>
      <c r="W2970">
        <v>0.63700000000000001</v>
      </c>
      <c r="X2970" t="s">
        <v>51</v>
      </c>
      <c r="Y2970" t="s">
        <v>40</v>
      </c>
      <c r="Z2970">
        <v>11526</v>
      </c>
      <c r="AA2970">
        <v>3.84</v>
      </c>
      <c r="AB2970">
        <v>11.6</v>
      </c>
      <c r="AC2970">
        <v>36.700000000000003</v>
      </c>
      <c r="AD2970">
        <v>308005</v>
      </c>
      <c r="AE2970">
        <v>95</v>
      </c>
      <c r="AF2970">
        <v>34</v>
      </c>
      <c r="AG2970" t="s">
        <v>41</v>
      </c>
      <c r="AH2970" t="s">
        <v>42</v>
      </c>
      <c r="AI2970" t="s">
        <v>56</v>
      </c>
      <c r="AJ2970">
        <v>60</v>
      </c>
      <c r="AK2970">
        <v>360</v>
      </c>
      <c r="AL2970">
        <v>0.89510000000000001</v>
      </c>
      <c r="AM2970">
        <v>0.89549999999999996</v>
      </c>
      <c r="AN2970">
        <v>1</v>
      </c>
      <c r="AO2970">
        <f>Data[[#This Row],[labeller_confidence_score]]-Data[[#This Row],[cytodiffusion_classification_confidence]]</f>
        <v>0.10450000000000004</v>
      </c>
    </row>
    <row r="2971" spans="1:41" x14ac:dyDescent="0.3">
      <c r="A2971" t="s">
        <v>3044</v>
      </c>
      <c r="B2971" t="s">
        <v>180</v>
      </c>
      <c r="C2971">
        <v>1</v>
      </c>
      <c r="D2971" t="s">
        <v>181</v>
      </c>
      <c r="E2971">
        <v>5.54</v>
      </c>
      <c r="F2971">
        <v>0</v>
      </c>
      <c r="G2971">
        <v>0</v>
      </c>
      <c r="H2971">
        <v>1</v>
      </c>
      <c r="I2971">
        <f>Data[[#This Row],[nucleus_area_pct]]/Data[[#This Row],[cytoplasm_ratio]]</f>
        <v>0</v>
      </c>
      <c r="J2971">
        <v>0.42499999999999999</v>
      </c>
      <c r="K2971">
        <v>0.875</v>
      </c>
      <c r="L2971">
        <v>0.25</v>
      </c>
      <c r="M2971">
        <v>1</v>
      </c>
      <c r="N2971">
        <v>0.76100000000000001</v>
      </c>
      <c r="O2971">
        <v>154</v>
      </c>
      <c r="P2971">
        <v>52</v>
      </c>
      <c r="Q2971">
        <v>246</v>
      </c>
      <c r="R2971">
        <v>140</v>
      </c>
      <c r="S2971">
        <v>120</v>
      </c>
      <c r="T2971">
        <f>(Data[[#This Row],[mean_r]]/256)*100</f>
        <v>96.09375</v>
      </c>
      <c r="U2971">
        <f>(Data[[#This Row],[mean_g]]/256)*100</f>
        <v>54.6875</v>
      </c>
      <c r="V2971">
        <f>(Data[[#This Row],[mean_b]]/256)*100</f>
        <v>46.875</v>
      </c>
      <c r="W2971">
        <v>0.53700000000000003</v>
      </c>
      <c r="X2971" t="s">
        <v>51</v>
      </c>
      <c r="Y2971" t="s">
        <v>45</v>
      </c>
      <c r="Z2971">
        <v>6052</v>
      </c>
      <c r="AA2971">
        <v>5.26</v>
      </c>
      <c r="AB2971">
        <v>11.8</v>
      </c>
      <c r="AC2971">
        <v>32.4</v>
      </c>
      <c r="AD2971">
        <v>369167</v>
      </c>
      <c r="AE2971">
        <v>98.6</v>
      </c>
      <c r="AF2971">
        <v>31.2</v>
      </c>
      <c r="AG2971" t="s">
        <v>41</v>
      </c>
      <c r="AH2971" t="s">
        <v>47</v>
      </c>
      <c r="AI2971" t="s">
        <v>56</v>
      </c>
      <c r="AJ2971">
        <v>100</v>
      </c>
      <c r="AK2971">
        <v>360</v>
      </c>
      <c r="AL2971">
        <v>1</v>
      </c>
      <c r="AM2971">
        <v>0.70779999999999998</v>
      </c>
      <c r="AN2971">
        <v>0.76590000000000003</v>
      </c>
      <c r="AO2971">
        <f>Data[[#This Row],[labeller_confidence_score]]-Data[[#This Row],[cytodiffusion_classification_confidence]]</f>
        <v>5.8100000000000041E-2</v>
      </c>
    </row>
    <row r="2972" spans="1:41" x14ac:dyDescent="0.3">
      <c r="A2972" t="s">
        <v>3045</v>
      </c>
      <c r="B2972" t="s">
        <v>103</v>
      </c>
      <c r="C2972">
        <v>1</v>
      </c>
      <c r="D2972" t="s">
        <v>104</v>
      </c>
      <c r="E2972">
        <v>4.1399999999999997</v>
      </c>
      <c r="F2972">
        <v>0</v>
      </c>
      <c r="G2972">
        <v>0</v>
      </c>
      <c r="H2972">
        <v>1</v>
      </c>
      <c r="I2972">
        <f>Data[[#This Row],[nucleus_area_pct]]/Data[[#This Row],[cytoplasm_ratio]]</f>
        <v>0</v>
      </c>
      <c r="J2972">
        <v>0.55100000000000005</v>
      </c>
      <c r="K2972">
        <v>0.92300000000000004</v>
      </c>
      <c r="L2972">
        <v>0.45</v>
      </c>
      <c r="M2972">
        <v>1</v>
      </c>
      <c r="N2972">
        <v>0.747</v>
      </c>
      <c r="O2972">
        <v>115</v>
      </c>
      <c r="P2972">
        <v>41</v>
      </c>
      <c r="Q2972">
        <v>239</v>
      </c>
      <c r="R2972">
        <v>109</v>
      </c>
      <c r="S2972">
        <v>144</v>
      </c>
      <c r="T2972">
        <f>(Data[[#This Row],[mean_r]]/256)*100</f>
        <v>93.359375</v>
      </c>
      <c r="U2972">
        <f>(Data[[#This Row],[mean_g]]/256)*100</f>
        <v>42.578125</v>
      </c>
      <c r="V2972">
        <f>(Data[[#This Row],[mean_b]]/256)*100</f>
        <v>56.25</v>
      </c>
      <c r="W2972">
        <v>0.47099999999999997</v>
      </c>
      <c r="X2972" t="s">
        <v>51</v>
      </c>
      <c r="Y2972" t="s">
        <v>45</v>
      </c>
      <c r="Z2972">
        <v>5519</v>
      </c>
      <c r="AA2972">
        <v>4.6900000000000004</v>
      </c>
      <c r="AB2972">
        <v>10.7</v>
      </c>
      <c r="AC2972">
        <v>44</v>
      </c>
      <c r="AD2972">
        <v>370526</v>
      </c>
      <c r="AE2972">
        <v>112.8</v>
      </c>
      <c r="AF2972">
        <v>35.799999999999997</v>
      </c>
      <c r="AG2972" t="s">
        <v>41</v>
      </c>
      <c r="AH2972" t="s">
        <v>47</v>
      </c>
      <c r="AI2972" t="s">
        <v>56</v>
      </c>
      <c r="AJ2972">
        <v>100</v>
      </c>
      <c r="AK2972">
        <v>256</v>
      </c>
      <c r="AL2972">
        <v>0.73199999999999998</v>
      </c>
      <c r="AM2972">
        <v>0.80730000000000002</v>
      </c>
      <c r="AN2972">
        <v>0.8296</v>
      </c>
      <c r="AO2972">
        <f>Data[[#This Row],[labeller_confidence_score]]-Data[[#This Row],[cytodiffusion_classification_confidence]]</f>
        <v>2.2299999999999986E-2</v>
      </c>
    </row>
    <row r="2973" spans="1:41" x14ac:dyDescent="0.3">
      <c r="A2973" t="s">
        <v>3046</v>
      </c>
      <c r="B2973" t="s">
        <v>67</v>
      </c>
      <c r="C2973">
        <v>1</v>
      </c>
      <c r="D2973" t="s">
        <v>67</v>
      </c>
      <c r="E2973">
        <v>8.7899999999999991</v>
      </c>
      <c r="F2973">
        <v>23.7</v>
      </c>
      <c r="G2973">
        <v>0.187</v>
      </c>
      <c r="H2973">
        <v>0.67400000000000004</v>
      </c>
      <c r="I2973">
        <f>Data[[#This Row],[nucleus_area_pct]]/Data[[#This Row],[cytoplasm_ratio]]</f>
        <v>35.163204747774479</v>
      </c>
      <c r="J2973">
        <v>0.80400000000000005</v>
      </c>
      <c r="K2973">
        <v>0.61899999999999999</v>
      </c>
      <c r="L2973">
        <v>2.63</v>
      </c>
      <c r="M2973">
        <v>2.8</v>
      </c>
      <c r="N2973">
        <v>0.621</v>
      </c>
      <c r="O2973">
        <v>221</v>
      </c>
      <c r="P2973">
        <v>80</v>
      </c>
      <c r="Q2973">
        <v>129</v>
      </c>
      <c r="R2973">
        <v>121</v>
      </c>
      <c r="S2973">
        <v>237</v>
      </c>
      <c r="T2973">
        <f>(Data[[#This Row],[mean_r]]/256)*100</f>
        <v>50.390625</v>
      </c>
      <c r="U2973">
        <f>(Data[[#This Row],[mean_g]]/256)*100</f>
        <v>47.265625</v>
      </c>
      <c r="V2973">
        <f>(Data[[#This Row],[mean_b]]/256)*100</f>
        <v>92.578125</v>
      </c>
      <c r="W2973">
        <v>0.5</v>
      </c>
      <c r="X2973" t="s">
        <v>51</v>
      </c>
      <c r="Y2973" t="s">
        <v>40</v>
      </c>
      <c r="Z2973">
        <v>7482</v>
      </c>
      <c r="AA2973">
        <v>5.19</v>
      </c>
      <c r="AB2973">
        <v>13.6</v>
      </c>
      <c r="AC2973">
        <v>35.9</v>
      </c>
      <c r="AD2973">
        <v>96383</v>
      </c>
      <c r="AE2973">
        <v>85.1</v>
      </c>
      <c r="AF2973">
        <v>35.799999999999997</v>
      </c>
      <c r="AG2973" t="s">
        <v>64</v>
      </c>
      <c r="AH2973" t="s">
        <v>47</v>
      </c>
      <c r="AI2973" t="s">
        <v>43</v>
      </c>
      <c r="AJ2973">
        <v>60</v>
      </c>
      <c r="AK2973">
        <v>512</v>
      </c>
      <c r="AL2973">
        <v>0.83499999999999996</v>
      </c>
      <c r="AM2973">
        <v>0.57130000000000003</v>
      </c>
      <c r="AN2973">
        <v>0.51119999999999999</v>
      </c>
      <c r="AO2973">
        <f>Data[[#This Row],[labeller_confidence_score]]-Data[[#This Row],[cytodiffusion_classification_confidence]]</f>
        <v>-6.0100000000000042E-2</v>
      </c>
    </row>
    <row r="2974" spans="1:41" x14ac:dyDescent="0.3">
      <c r="A2974" t="s">
        <v>3047</v>
      </c>
      <c r="B2974" t="s">
        <v>62</v>
      </c>
      <c r="C2974">
        <v>0</v>
      </c>
      <c r="D2974" t="s">
        <v>50</v>
      </c>
      <c r="E2974">
        <v>8.91</v>
      </c>
      <c r="F2974">
        <v>85.8</v>
      </c>
      <c r="G2974">
        <v>0.77100000000000002</v>
      </c>
      <c r="H2974">
        <v>0.14599999999999999</v>
      </c>
      <c r="I2974">
        <f>Data[[#This Row],[nucleus_area_pct]]/Data[[#This Row],[cytoplasm_ratio]]</f>
        <v>587.67123287671234</v>
      </c>
      <c r="J2974">
        <v>0.91100000000000003</v>
      </c>
      <c r="K2974">
        <v>0.24399999999999999</v>
      </c>
      <c r="L2974">
        <v>0.87</v>
      </c>
      <c r="M2974">
        <v>1</v>
      </c>
      <c r="N2974">
        <v>0.90300000000000002</v>
      </c>
      <c r="O2974">
        <v>280</v>
      </c>
      <c r="P2974">
        <v>62</v>
      </c>
      <c r="Q2974">
        <v>195</v>
      </c>
      <c r="R2974">
        <v>163</v>
      </c>
      <c r="S2974">
        <v>188</v>
      </c>
      <c r="T2974">
        <f>(Data[[#This Row],[mean_r]]/256)*100</f>
        <v>76.171875</v>
      </c>
      <c r="U2974">
        <f>(Data[[#This Row],[mean_g]]/256)*100</f>
        <v>63.671875</v>
      </c>
      <c r="V2974">
        <f>(Data[[#This Row],[mean_b]]/256)*100</f>
        <v>73.4375</v>
      </c>
      <c r="W2974">
        <v>0.82</v>
      </c>
      <c r="X2974" t="s">
        <v>63</v>
      </c>
      <c r="Y2974" t="s">
        <v>40</v>
      </c>
      <c r="Z2974">
        <v>11219</v>
      </c>
      <c r="AA2974">
        <v>5.25</v>
      </c>
      <c r="AB2974">
        <v>12.4</v>
      </c>
      <c r="AC2974">
        <v>36.5</v>
      </c>
      <c r="AD2974">
        <v>330328</v>
      </c>
      <c r="AE2974">
        <v>78.5</v>
      </c>
      <c r="AF2974">
        <v>34</v>
      </c>
      <c r="AG2974" t="s">
        <v>46</v>
      </c>
      <c r="AH2974" t="s">
        <v>42</v>
      </c>
      <c r="AI2974" t="s">
        <v>52</v>
      </c>
      <c r="AJ2974">
        <v>60</v>
      </c>
      <c r="AK2974">
        <v>224</v>
      </c>
      <c r="AL2974">
        <v>3.3300000000000003E-2</v>
      </c>
      <c r="AM2974">
        <v>0.8982</v>
      </c>
      <c r="AN2974">
        <v>0.82550000000000001</v>
      </c>
      <c r="AO2974">
        <f>Data[[#This Row],[labeller_confidence_score]]-Data[[#This Row],[cytodiffusion_classification_confidence]]</f>
        <v>-7.2699999999999987E-2</v>
      </c>
    </row>
    <row r="2975" spans="1:41" x14ac:dyDescent="0.3">
      <c r="A2975" t="s">
        <v>3048</v>
      </c>
      <c r="B2975" t="s">
        <v>62</v>
      </c>
      <c r="C2975">
        <v>0</v>
      </c>
      <c r="D2975" t="s">
        <v>50</v>
      </c>
      <c r="E2975">
        <v>8.59</v>
      </c>
      <c r="F2975">
        <v>81.8</v>
      </c>
      <c r="G2975">
        <v>0.76</v>
      </c>
      <c r="H2975">
        <v>0.17</v>
      </c>
      <c r="I2975">
        <f>Data[[#This Row],[nucleus_area_pct]]/Data[[#This Row],[cytoplasm_ratio]]</f>
        <v>481.17647058823525</v>
      </c>
      <c r="J2975">
        <v>0.89700000000000002</v>
      </c>
      <c r="K2975">
        <v>0.23699999999999999</v>
      </c>
      <c r="L2975">
        <v>1.27</v>
      </c>
      <c r="M2975">
        <v>1</v>
      </c>
      <c r="N2975">
        <v>0.92900000000000005</v>
      </c>
      <c r="O2975">
        <v>346</v>
      </c>
      <c r="P2975">
        <v>65</v>
      </c>
      <c r="Q2975">
        <v>204</v>
      </c>
      <c r="R2975">
        <v>161</v>
      </c>
      <c r="S2975">
        <v>191</v>
      </c>
      <c r="T2975">
        <f>(Data[[#This Row],[mean_r]]/256)*100</f>
        <v>79.6875</v>
      </c>
      <c r="U2975">
        <f>(Data[[#This Row],[mean_g]]/256)*100</f>
        <v>62.890625</v>
      </c>
      <c r="V2975">
        <f>(Data[[#This Row],[mean_b]]/256)*100</f>
        <v>74.609375</v>
      </c>
      <c r="W2975">
        <v>0.71</v>
      </c>
      <c r="X2975" t="s">
        <v>39</v>
      </c>
      <c r="Y2975" t="s">
        <v>45</v>
      </c>
      <c r="Z2975">
        <v>8231</v>
      </c>
      <c r="AA2975">
        <v>6.18</v>
      </c>
      <c r="AB2975">
        <v>11.6</v>
      </c>
      <c r="AC2975">
        <v>31.9</v>
      </c>
      <c r="AD2975">
        <v>291103</v>
      </c>
      <c r="AE2975">
        <v>91.2</v>
      </c>
      <c r="AF2975">
        <v>33.299999999999997</v>
      </c>
      <c r="AG2975" t="s">
        <v>46</v>
      </c>
      <c r="AH2975" t="s">
        <v>42</v>
      </c>
      <c r="AI2975" t="s">
        <v>56</v>
      </c>
      <c r="AJ2975">
        <v>60</v>
      </c>
      <c r="AK2975">
        <v>224</v>
      </c>
      <c r="AL2975">
        <v>6.6000000000000003E-2</v>
      </c>
      <c r="AM2975">
        <v>0.9214</v>
      </c>
      <c r="AN2975">
        <v>0.91059999999999997</v>
      </c>
      <c r="AO2975">
        <f>Data[[#This Row],[labeller_confidence_score]]-Data[[#This Row],[cytodiffusion_classification_confidence]]</f>
        <v>-1.0800000000000032E-2</v>
      </c>
    </row>
    <row r="2976" spans="1:41" x14ac:dyDescent="0.3">
      <c r="A2976" t="s">
        <v>3049</v>
      </c>
      <c r="B2976" t="s">
        <v>58</v>
      </c>
      <c r="C2976">
        <v>1</v>
      </c>
      <c r="D2976" t="s">
        <v>38</v>
      </c>
      <c r="E2976">
        <v>11.84</v>
      </c>
      <c r="F2976">
        <v>68.8</v>
      </c>
      <c r="G2976">
        <v>0.76200000000000001</v>
      </c>
      <c r="H2976">
        <v>0.29199999999999998</v>
      </c>
      <c r="I2976">
        <f>Data[[#This Row],[nucleus_area_pct]]/Data[[#This Row],[cytoplasm_ratio]]</f>
        <v>235.61643835616439</v>
      </c>
      <c r="J2976">
        <v>0.85699999999999998</v>
      </c>
      <c r="K2976">
        <v>0.33300000000000002</v>
      </c>
      <c r="L2976">
        <v>1.6</v>
      </c>
      <c r="M2976">
        <v>1.3</v>
      </c>
      <c r="N2976">
        <v>0.82299999999999995</v>
      </c>
      <c r="O2976">
        <v>542</v>
      </c>
      <c r="P2976">
        <v>94</v>
      </c>
      <c r="Q2976">
        <v>232</v>
      </c>
      <c r="R2976">
        <v>144</v>
      </c>
      <c r="S2976">
        <v>185</v>
      </c>
      <c r="T2976">
        <f>(Data[[#This Row],[mean_r]]/256)*100</f>
        <v>90.625</v>
      </c>
      <c r="U2976">
        <f>(Data[[#This Row],[mean_g]]/256)*100</f>
        <v>56.25</v>
      </c>
      <c r="V2976">
        <f>(Data[[#This Row],[mean_b]]/256)*100</f>
        <v>72.265625</v>
      </c>
      <c r="W2976">
        <v>0.78800000000000003</v>
      </c>
      <c r="X2976" t="s">
        <v>51</v>
      </c>
      <c r="Y2976" t="s">
        <v>45</v>
      </c>
      <c r="Z2976">
        <v>4340</v>
      </c>
      <c r="AA2976">
        <v>5.86</v>
      </c>
      <c r="AB2976">
        <v>12</v>
      </c>
      <c r="AC2976">
        <v>39.5</v>
      </c>
      <c r="AD2976">
        <v>158661</v>
      </c>
      <c r="AE2976">
        <v>115.3</v>
      </c>
      <c r="AF2976">
        <v>34.4</v>
      </c>
      <c r="AG2976" t="s">
        <v>64</v>
      </c>
      <c r="AH2976" t="s">
        <v>68</v>
      </c>
      <c r="AI2976" t="s">
        <v>52</v>
      </c>
      <c r="AJ2976">
        <v>60</v>
      </c>
      <c r="AK2976">
        <v>256</v>
      </c>
      <c r="AL2976">
        <v>0.84319999999999995</v>
      </c>
      <c r="AM2976">
        <v>0.81030000000000002</v>
      </c>
      <c r="AN2976">
        <v>0.85319999999999996</v>
      </c>
      <c r="AO2976">
        <f>Data[[#This Row],[labeller_confidence_score]]-Data[[#This Row],[cytodiffusion_classification_confidence]]</f>
        <v>4.2899999999999938E-2</v>
      </c>
    </row>
    <row r="2977" spans="1:41" x14ac:dyDescent="0.3">
      <c r="A2977" t="s">
        <v>3050</v>
      </c>
      <c r="B2977" t="s">
        <v>60</v>
      </c>
      <c r="C2977">
        <v>0</v>
      </c>
      <c r="D2977" t="s">
        <v>50</v>
      </c>
      <c r="E2977">
        <v>17.3</v>
      </c>
      <c r="F2977">
        <v>65.5</v>
      </c>
      <c r="G2977">
        <v>0.45900000000000002</v>
      </c>
      <c r="H2977">
        <v>0.39900000000000002</v>
      </c>
      <c r="I2977">
        <f>Data[[#This Row],[nucleus_area_pct]]/Data[[#This Row],[cytoplasm_ratio]]</f>
        <v>164.16040100250626</v>
      </c>
      <c r="J2977">
        <v>0.69799999999999995</v>
      </c>
      <c r="K2977">
        <v>0.6</v>
      </c>
      <c r="L2977">
        <v>2.62</v>
      </c>
      <c r="M2977">
        <v>1.2</v>
      </c>
      <c r="N2977">
        <v>0.77900000000000003</v>
      </c>
      <c r="O2977">
        <v>654</v>
      </c>
      <c r="P2977">
        <v>96</v>
      </c>
      <c r="Q2977">
        <v>212</v>
      </c>
      <c r="R2977">
        <v>164</v>
      </c>
      <c r="S2977">
        <v>183</v>
      </c>
      <c r="T2977">
        <f>(Data[[#This Row],[mean_r]]/256)*100</f>
        <v>82.8125</v>
      </c>
      <c r="U2977">
        <f>(Data[[#This Row],[mean_g]]/256)*100</f>
        <v>64.0625</v>
      </c>
      <c r="V2977">
        <f>(Data[[#This Row],[mean_b]]/256)*100</f>
        <v>71.484375</v>
      </c>
      <c r="W2977">
        <v>0.61699999999999999</v>
      </c>
      <c r="X2977" t="s">
        <v>51</v>
      </c>
      <c r="Y2977" t="s">
        <v>40</v>
      </c>
      <c r="Z2977">
        <v>5480</v>
      </c>
      <c r="AA2977">
        <v>5.2</v>
      </c>
      <c r="AB2977">
        <v>14.5</v>
      </c>
      <c r="AC2977">
        <v>37.9</v>
      </c>
      <c r="AD2977">
        <v>300886</v>
      </c>
      <c r="AE2977">
        <v>77.5</v>
      </c>
      <c r="AF2977">
        <v>34</v>
      </c>
      <c r="AG2977" t="s">
        <v>64</v>
      </c>
      <c r="AH2977" t="s">
        <v>47</v>
      </c>
      <c r="AI2977" t="s">
        <v>52</v>
      </c>
      <c r="AJ2977">
        <v>100</v>
      </c>
      <c r="AK2977">
        <v>224</v>
      </c>
      <c r="AL2977">
        <v>7.0999999999999994E-2</v>
      </c>
      <c r="AM2977">
        <v>0.93820000000000003</v>
      </c>
      <c r="AN2977">
        <v>0.89839999999999998</v>
      </c>
      <c r="AO2977">
        <f>Data[[#This Row],[labeller_confidence_score]]-Data[[#This Row],[cytodiffusion_classification_confidence]]</f>
        <v>-3.9800000000000058E-2</v>
      </c>
    </row>
    <row r="2978" spans="1:41" x14ac:dyDescent="0.3">
      <c r="A2978" t="s">
        <v>3051</v>
      </c>
      <c r="B2978" t="s">
        <v>49</v>
      </c>
      <c r="C2978">
        <v>0</v>
      </c>
      <c r="D2978" t="s">
        <v>50</v>
      </c>
      <c r="E2978">
        <v>12.64</v>
      </c>
      <c r="F2978">
        <v>47.1</v>
      </c>
      <c r="G2978">
        <v>0.45100000000000001</v>
      </c>
      <c r="H2978">
        <v>0.46500000000000002</v>
      </c>
      <c r="I2978">
        <f>Data[[#This Row],[nucleus_area_pct]]/Data[[#This Row],[cytoplasm_ratio]]</f>
        <v>101.29032258064515</v>
      </c>
      <c r="J2978">
        <v>0.8</v>
      </c>
      <c r="K2978">
        <v>0.30099999999999999</v>
      </c>
      <c r="L2978">
        <v>2.91</v>
      </c>
      <c r="M2978">
        <v>2.4</v>
      </c>
      <c r="N2978">
        <v>0.88900000000000001</v>
      </c>
      <c r="O2978">
        <v>355</v>
      </c>
      <c r="P2978">
        <v>76</v>
      </c>
      <c r="Q2978">
        <v>209</v>
      </c>
      <c r="R2978">
        <v>179</v>
      </c>
      <c r="S2978">
        <v>173</v>
      </c>
      <c r="T2978">
        <f>(Data[[#This Row],[mean_r]]/256)*100</f>
        <v>81.640625</v>
      </c>
      <c r="U2978">
        <f>(Data[[#This Row],[mean_g]]/256)*100</f>
        <v>69.921875</v>
      </c>
      <c r="V2978">
        <f>(Data[[#This Row],[mean_b]]/256)*100</f>
        <v>67.578125</v>
      </c>
      <c r="W2978">
        <v>0.65400000000000003</v>
      </c>
      <c r="X2978" t="s">
        <v>51</v>
      </c>
      <c r="Y2978" t="s">
        <v>45</v>
      </c>
      <c r="Z2978">
        <v>2753</v>
      </c>
      <c r="AA2978">
        <v>4.0999999999999996</v>
      </c>
      <c r="AB2978">
        <v>11.6</v>
      </c>
      <c r="AC2978">
        <v>42.5</v>
      </c>
      <c r="AD2978">
        <v>201628</v>
      </c>
      <c r="AE2978">
        <v>74.5</v>
      </c>
      <c r="AF2978">
        <v>33.6</v>
      </c>
      <c r="AG2978" t="s">
        <v>41</v>
      </c>
      <c r="AH2978" t="s">
        <v>42</v>
      </c>
      <c r="AI2978" t="s">
        <v>52</v>
      </c>
      <c r="AJ2978">
        <v>60</v>
      </c>
      <c r="AK2978">
        <v>360</v>
      </c>
      <c r="AL2978">
        <v>0.1018</v>
      </c>
      <c r="AM2978">
        <v>0.92749999999999999</v>
      </c>
      <c r="AN2978">
        <v>0.9617</v>
      </c>
      <c r="AO2978">
        <f>Data[[#This Row],[labeller_confidence_score]]-Data[[#This Row],[cytodiffusion_classification_confidence]]</f>
        <v>3.4200000000000008E-2</v>
      </c>
    </row>
    <row r="2979" spans="1:41" x14ac:dyDescent="0.3">
      <c r="A2979" t="s">
        <v>3052</v>
      </c>
      <c r="B2979" t="s">
        <v>49</v>
      </c>
      <c r="C2979">
        <v>0</v>
      </c>
      <c r="D2979" t="s">
        <v>50</v>
      </c>
      <c r="E2979">
        <v>11.96</v>
      </c>
      <c r="F2979">
        <v>51</v>
      </c>
      <c r="G2979">
        <v>0.61099999999999999</v>
      </c>
      <c r="H2979">
        <v>0.45200000000000001</v>
      </c>
      <c r="I2979">
        <f>Data[[#This Row],[nucleus_area_pct]]/Data[[#This Row],[cytoplasm_ratio]]</f>
        <v>112.83185840707964</v>
      </c>
      <c r="J2979">
        <v>0.69399999999999995</v>
      </c>
      <c r="K2979">
        <v>0.20899999999999999</v>
      </c>
      <c r="L2979">
        <v>3.35</v>
      </c>
      <c r="M2979">
        <v>3</v>
      </c>
      <c r="N2979">
        <v>0.84199999999999997</v>
      </c>
      <c r="O2979">
        <v>381</v>
      </c>
      <c r="P2979">
        <v>73</v>
      </c>
      <c r="Q2979">
        <v>204</v>
      </c>
      <c r="R2979">
        <v>186</v>
      </c>
      <c r="S2979">
        <v>199</v>
      </c>
      <c r="T2979">
        <f>(Data[[#This Row],[mean_r]]/256)*100</f>
        <v>79.6875</v>
      </c>
      <c r="U2979">
        <f>(Data[[#This Row],[mean_g]]/256)*100</f>
        <v>72.65625</v>
      </c>
      <c r="V2979">
        <f>(Data[[#This Row],[mean_b]]/256)*100</f>
        <v>77.734375</v>
      </c>
      <c r="W2979">
        <v>0.74399999999999999</v>
      </c>
      <c r="X2979" t="s">
        <v>51</v>
      </c>
      <c r="Y2979" t="s">
        <v>45</v>
      </c>
      <c r="Z2979">
        <v>7060</v>
      </c>
      <c r="AA2979">
        <v>5.22</v>
      </c>
      <c r="AB2979">
        <v>11.2</v>
      </c>
      <c r="AC2979">
        <v>35.700000000000003</v>
      </c>
      <c r="AD2979">
        <v>116207</v>
      </c>
      <c r="AE2979">
        <v>116</v>
      </c>
      <c r="AF2979">
        <v>33.4</v>
      </c>
      <c r="AG2979" t="s">
        <v>64</v>
      </c>
      <c r="AH2979" t="s">
        <v>42</v>
      </c>
      <c r="AI2979" t="s">
        <v>56</v>
      </c>
      <c r="AJ2979">
        <v>40</v>
      </c>
      <c r="AK2979">
        <v>256</v>
      </c>
      <c r="AL2979">
        <v>7.0800000000000002E-2</v>
      </c>
      <c r="AM2979">
        <v>0.87350000000000005</v>
      </c>
      <c r="AN2979">
        <v>0.76770000000000005</v>
      </c>
      <c r="AO2979">
        <f>Data[[#This Row],[labeller_confidence_score]]-Data[[#This Row],[cytodiffusion_classification_confidence]]</f>
        <v>-0.10580000000000001</v>
      </c>
    </row>
    <row r="2980" spans="1:41" x14ac:dyDescent="0.3">
      <c r="A2980" t="s">
        <v>3053</v>
      </c>
      <c r="B2980" t="s">
        <v>87</v>
      </c>
      <c r="C2980">
        <v>0</v>
      </c>
      <c r="D2980" t="s">
        <v>50</v>
      </c>
      <c r="E2980">
        <v>12.85</v>
      </c>
      <c r="F2980">
        <v>36.5</v>
      </c>
      <c r="G2980">
        <v>0.63</v>
      </c>
      <c r="H2980">
        <v>0.47399999999999998</v>
      </c>
      <c r="I2980">
        <f>Data[[#This Row],[nucleus_area_pct]]/Data[[#This Row],[cytoplasm_ratio]]</f>
        <v>77.004219409282697</v>
      </c>
      <c r="J2980">
        <v>0.8</v>
      </c>
      <c r="K2980">
        <v>0.434</v>
      </c>
      <c r="L2980">
        <v>4.01</v>
      </c>
      <c r="M2980">
        <v>2</v>
      </c>
      <c r="N2980">
        <v>0.78800000000000003</v>
      </c>
      <c r="O2980">
        <v>470</v>
      </c>
      <c r="P2980">
        <v>80</v>
      </c>
      <c r="Q2980">
        <v>235</v>
      </c>
      <c r="R2980">
        <v>171</v>
      </c>
      <c r="S2980">
        <v>167</v>
      </c>
      <c r="T2980">
        <f>(Data[[#This Row],[mean_r]]/256)*100</f>
        <v>91.796875</v>
      </c>
      <c r="U2980">
        <f>(Data[[#This Row],[mean_g]]/256)*100</f>
        <v>66.796875</v>
      </c>
      <c r="V2980">
        <f>(Data[[#This Row],[mean_b]]/256)*100</f>
        <v>65.234375</v>
      </c>
      <c r="W2980">
        <v>0.69</v>
      </c>
      <c r="X2980" t="s">
        <v>39</v>
      </c>
      <c r="Y2980" t="s">
        <v>45</v>
      </c>
      <c r="Z2980">
        <v>9062</v>
      </c>
      <c r="AA2980">
        <v>5.26</v>
      </c>
      <c r="AB2980">
        <v>17.600000000000001</v>
      </c>
      <c r="AC2980">
        <v>32.799999999999997</v>
      </c>
      <c r="AD2980">
        <v>204493</v>
      </c>
      <c r="AE2980">
        <v>105.7</v>
      </c>
      <c r="AF2980">
        <v>31.9</v>
      </c>
      <c r="AG2980" t="s">
        <v>46</v>
      </c>
      <c r="AH2980" t="s">
        <v>47</v>
      </c>
      <c r="AI2980" t="s">
        <v>56</v>
      </c>
      <c r="AJ2980">
        <v>40</v>
      </c>
      <c r="AK2980">
        <v>256</v>
      </c>
      <c r="AL2980">
        <v>9.0700000000000003E-2</v>
      </c>
      <c r="AM2980">
        <v>0.92720000000000002</v>
      </c>
      <c r="AN2980">
        <v>0.9758</v>
      </c>
      <c r="AO2980">
        <f>Data[[#This Row],[labeller_confidence_score]]-Data[[#This Row],[cytodiffusion_classification_confidence]]</f>
        <v>4.8599999999999977E-2</v>
      </c>
    </row>
    <row r="2981" spans="1:41" x14ac:dyDescent="0.3">
      <c r="A2981" t="s">
        <v>3054</v>
      </c>
      <c r="B2981" t="s">
        <v>49</v>
      </c>
      <c r="C2981">
        <v>0</v>
      </c>
      <c r="D2981" t="s">
        <v>50</v>
      </c>
      <c r="E2981">
        <v>12.69</v>
      </c>
      <c r="F2981">
        <v>62</v>
      </c>
      <c r="G2981">
        <v>0.65200000000000002</v>
      </c>
      <c r="H2981">
        <v>0.48099999999999998</v>
      </c>
      <c r="I2981">
        <f>Data[[#This Row],[nucleus_area_pct]]/Data[[#This Row],[cytoplasm_ratio]]</f>
        <v>128.8981288981289</v>
      </c>
      <c r="J2981">
        <v>0.77200000000000002</v>
      </c>
      <c r="K2981">
        <v>0.42099999999999999</v>
      </c>
      <c r="L2981">
        <v>2.79</v>
      </c>
      <c r="M2981">
        <v>3.6</v>
      </c>
      <c r="N2981">
        <v>0.76500000000000001</v>
      </c>
      <c r="O2981">
        <v>330</v>
      </c>
      <c r="P2981">
        <v>72</v>
      </c>
      <c r="Q2981">
        <v>228</v>
      </c>
      <c r="R2981">
        <v>173</v>
      </c>
      <c r="S2981">
        <v>183</v>
      </c>
      <c r="T2981">
        <f>(Data[[#This Row],[mean_r]]/256)*100</f>
        <v>89.0625</v>
      </c>
      <c r="U2981">
        <f>(Data[[#This Row],[mean_g]]/256)*100</f>
        <v>67.578125</v>
      </c>
      <c r="V2981">
        <f>(Data[[#This Row],[mean_b]]/256)*100</f>
        <v>71.484375</v>
      </c>
      <c r="W2981">
        <v>0.77200000000000002</v>
      </c>
      <c r="X2981" t="s">
        <v>51</v>
      </c>
      <c r="Y2981" t="s">
        <v>40</v>
      </c>
      <c r="Z2981">
        <v>5577</v>
      </c>
      <c r="AA2981">
        <v>5.07</v>
      </c>
      <c r="AB2981">
        <v>12.8</v>
      </c>
      <c r="AC2981">
        <v>41.6</v>
      </c>
      <c r="AD2981">
        <v>333910</v>
      </c>
      <c r="AE2981">
        <v>85.4</v>
      </c>
      <c r="AF2981">
        <v>33.200000000000003</v>
      </c>
      <c r="AG2981" t="s">
        <v>64</v>
      </c>
      <c r="AH2981" t="s">
        <v>68</v>
      </c>
      <c r="AI2981" t="s">
        <v>56</v>
      </c>
      <c r="AJ2981">
        <v>100</v>
      </c>
      <c r="AK2981">
        <v>512</v>
      </c>
      <c r="AL2981">
        <v>0.11550000000000001</v>
      </c>
      <c r="AM2981">
        <v>0.90049999999999997</v>
      </c>
      <c r="AN2981">
        <v>0.90439999999999998</v>
      </c>
      <c r="AO2981">
        <f>Data[[#This Row],[labeller_confidence_score]]-Data[[#This Row],[cytodiffusion_classification_confidence]]</f>
        <v>3.9000000000000146E-3</v>
      </c>
    </row>
    <row r="2982" spans="1:41" x14ac:dyDescent="0.3">
      <c r="A2982" t="s">
        <v>3055</v>
      </c>
      <c r="B2982" t="s">
        <v>60</v>
      </c>
      <c r="C2982">
        <v>0</v>
      </c>
      <c r="D2982" t="s">
        <v>50</v>
      </c>
      <c r="E2982">
        <v>18.28</v>
      </c>
      <c r="F2982">
        <v>57.1</v>
      </c>
      <c r="G2982">
        <v>0.379</v>
      </c>
      <c r="H2982">
        <v>0.48099999999999998</v>
      </c>
      <c r="I2982">
        <f>Data[[#This Row],[nucleus_area_pct]]/Data[[#This Row],[cytoplasm_ratio]]</f>
        <v>118.71101871101872</v>
      </c>
      <c r="J2982">
        <v>0.70899999999999996</v>
      </c>
      <c r="K2982">
        <v>0.376</v>
      </c>
      <c r="L2982">
        <v>1.43</v>
      </c>
      <c r="M2982">
        <v>1</v>
      </c>
      <c r="N2982">
        <v>0.86199999999999999</v>
      </c>
      <c r="O2982">
        <v>574</v>
      </c>
      <c r="P2982">
        <v>86</v>
      </c>
      <c r="Q2982">
        <v>227</v>
      </c>
      <c r="R2982">
        <v>165</v>
      </c>
      <c r="S2982">
        <v>175</v>
      </c>
      <c r="T2982">
        <f>(Data[[#This Row],[mean_r]]/256)*100</f>
        <v>88.671875</v>
      </c>
      <c r="U2982">
        <f>(Data[[#This Row],[mean_g]]/256)*100</f>
        <v>64.453125</v>
      </c>
      <c r="V2982">
        <f>(Data[[#This Row],[mean_b]]/256)*100</f>
        <v>68.359375</v>
      </c>
      <c r="W2982">
        <v>0.65400000000000003</v>
      </c>
      <c r="X2982" t="s">
        <v>51</v>
      </c>
      <c r="Y2982" t="s">
        <v>45</v>
      </c>
      <c r="Z2982">
        <v>8494</v>
      </c>
      <c r="AA2982">
        <v>5.46</v>
      </c>
      <c r="AB2982">
        <v>10.199999999999999</v>
      </c>
      <c r="AC2982">
        <v>38.700000000000003</v>
      </c>
      <c r="AD2982">
        <v>316850</v>
      </c>
      <c r="AE2982">
        <v>109.3</v>
      </c>
      <c r="AF2982">
        <v>35.299999999999997</v>
      </c>
      <c r="AG2982" t="s">
        <v>64</v>
      </c>
      <c r="AH2982" t="s">
        <v>42</v>
      </c>
      <c r="AI2982" t="s">
        <v>52</v>
      </c>
      <c r="AJ2982">
        <v>60</v>
      </c>
      <c r="AK2982">
        <v>512</v>
      </c>
      <c r="AL2982">
        <v>6.5100000000000005E-2</v>
      </c>
      <c r="AM2982">
        <v>0.90159999999999996</v>
      </c>
      <c r="AN2982">
        <v>0.98140000000000005</v>
      </c>
      <c r="AO2982">
        <f>Data[[#This Row],[labeller_confidence_score]]-Data[[#This Row],[cytodiffusion_classification_confidence]]</f>
        <v>7.9800000000000093E-2</v>
      </c>
    </row>
    <row r="2983" spans="1:41" x14ac:dyDescent="0.3">
      <c r="A2983" t="s">
        <v>3056</v>
      </c>
      <c r="B2983" t="s">
        <v>62</v>
      </c>
      <c r="C2983">
        <v>0</v>
      </c>
      <c r="D2983" t="s">
        <v>50</v>
      </c>
      <c r="E2983">
        <v>8</v>
      </c>
      <c r="F2983">
        <v>79.7</v>
      </c>
      <c r="G2983">
        <v>1</v>
      </c>
      <c r="H2983">
        <v>0.29299999999999998</v>
      </c>
      <c r="I2983">
        <f>Data[[#This Row],[nucleus_area_pct]]/Data[[#This Row],[cytoplasm_ratio]]</f>
        <v>272.01365187713316</v>
      </c>
      <c r="J2983">
        <v>0.83</v>
      </c>
      <c r="K2983">
        <v>0.22500000000000001</v>
      </c>
      <c r="L2983">
        <v>1.01</v>
      </c>
      <c r="M2983">
        <v>1</v>
      </c>
      <c r="N2983">
        <v>0.94699999999999995</v>
      </c>
      <c r="O2983">
        <v>274</v>
      </c>
      <c r="P2983">
        <v>53</v>
      </c>
      <c r="Q2983">
        <v>213</v>
      </c>
      <c r="R2983">
        <v>140</v>
      </c>
      <c r="S2983">
        <v>197</v>
      </c>
      <c r="T2983">
        <f>(Data[[#This Row],[mean_r]]/256)*100</f>
        <v>83.203125</v>
      </c>
      <c r="U2983">
        <f>(Data[[#This Row],[mean_g]]/256)*100</f>
        <v>54.6875</v>
      </c>
      <c r="V2983">
        <f>(Data[[#This Row],[mean_b]]/256)*100</f>
        <v>76.953125</v>
      </c>
      <c r="W2983">
        <v>0.63100000000000001</v>
      </c>
      <c r="X2983" t="s">
        <v>51</v>
      </c>
      <c r="Y2983" t="s">
        <v>40</v>
      </c>
      <c r="Z2983">
        <v>4434</v>
      </c>
      <c r="AA2983">
        <v>4.74</v>
      </c>
      <c r="AB2983">
        <v>13.7</v>
      </c>
      <c r="AC2983">
        <v>38.6</v>
      </c>
      <c r="AD2983">
        <v>206062</v>
      </c>
      <c r="AE2983">
        <v>100.5</v>
      </c>
      <c r="AF2983">
        <v>36.299999999999997</v>
      </c>
      <c r="AG2983" t="s">
        <v>46</v>
      </c>
      <c r="AH2983" t="s">
        <v>47</v>
      </c>
      <c r="AI2983" t="s">
        <v>52</v>
      </c>
      <c r="AJ2983">
        <v>100</v>
      </c>
      <c r="AK2983">
        <v>512</v>
      </c>
      <c r="AL2983">
        <v>8.0299999999999996E-2</v>
      </c>
      <c r="AM2983">
        <v>0.95489999999999997</v>
      </c>
      <c r="AN2983">
        <v>0.94279999999999997</v>
      </c>
      <c r="AO2983">
        <f>Data[[#This Row],[labeller_confidence_score]]-Data[[#This Row],[cytodiffusion_classification_confidence]]</f>
        <v>-1.21E-2</v>
      </c>
    </row>
    <row r="2984" spans="1:41" x14ac:dyDescent="0.3">
      <c r="A2984" t="s">
        <v>3057</v>
      </c>
      <c r="B2984" t="s">
        <v>110</v>
      </c>
      <c r="C2984">
        <v>1</v>
      </c>
      <c r="D2984" t="s">
        <v>104</v>
      </c>
      <c r="E2984">
        <v>8.58</v>
      </c>
      <c r="F2984">
        <v>0</v>
      </c>
      <c r="G2984">
        <v>0</v>
      </c>
      <c r="H2984">
        <v>1</v>
      </c>
      <c r="I2984">
        <f>Data[[#This Row],[nucleus_area_pct]]/Data[[#This Row],[cytoplasm_ratio]]</f>
        <v>0</v>
      </c>
      <c r="J2984">
        <v>0.84199999999999997</v>
      </c>
      <c r="K2984">
        <v>0.20699999999999999</v>
      </c>
      <c r="L2984">
        <v>1.1599999999999999</v>
      </c>
      <c r="M2984">
        <v>1</v>
      </c>
      <c r="N2984">
        <v>0.88400000000000001</v>
      </c>
      <c r="O2984">
        <v>222</v>
      </c>
      <c r="P2984">
        <v>58</v>
      </c>
      <c r="Q2984">
        <v>216</v>
      </c>
      <c r="R2984">
        <v>133</v>
      </c>
      <c r="S2984">
        <v>141</v>
      </c>
      <c r="T2984">
        <f>(Data[[#This Row],[mean_r]]/256)*100</f>
        <v>84.375</v>
      </c>
      <c r="U2984">
        <f>(Data[[#This Row],[mean_g]]/256)*100</f>
        <v>51.953125</v>
      </c>
      <c r="V2984">
        <f>(Data[[#This Row],[mean_b]]/256)*100</f>
        <v>55.078125</v>
      </c>
      <c r="W2984">
        <v>0.46400000000000002</v>
      </c>
      <c r="X2984" t="s">
        <v>51</v>
      </c>
      <c r="Y2984" t="s">
        <v>40</v>
      </c>
      <c r="Z2984">
        <v>8797</v>
      </c>
      <c r="AA2984">
        <v>4.93</v>
      </c>
      <c r="AB2984">
        <v>15.1</v>
      </c>
      <c r="AC2984">
        <v>35.6</v>
      </c>
      <c r="AD2984">
        <v>174576</v>
      </c>
      <c r="AE2984">
        <v>74.8</v>
      </c>
      <c r="AF2984">
        <v>35.700000000000003</v>
      </c>
      <c r="AG2984" t="s">
        <v>46</v>
      </c>
      <c r="AH2984" t="s">
        <v>68</v>
      </c>
      <c r="AI2984" t="s">
        <v>56</v>
      </c>
      <c r="AJ2984">
        <v>100</v>
      </c>
      <c r="AK2984">
        <v>224</v>
      </c>
      <c r="AL2984">
        <v>0.89300000000000002</v>
      </c>
      <c r="AM2984">
        <v>0.67649999999999999</v>
      </c>
      <c r="AN2984">
        <v>0.61870000000000003</v>
      </c>
      <c r="AO2984">
        <f>Data[[#This Row],[labeller_confidence_score]]-Data[[#This Row],[cytodiffusion_classification_confidence]]</f>
        <v>-5.7799999999999963E-2</v>
      </c>
    </row>
    <row r="2985" spans="1:41" x14ac:dyDescent="0.3">
      <c r="A2985" t="s">
        <v>3058</v>
      </c>
      <c r="B2985" t="s">
        <v>87</v>
      </c>
      <c r="C2985">
        <v>0</v>
      </c>
      <c r="D2985" t="s">
        <v>50</v>
      </c>
      <c r="E2985">
        <v>11.85</v>
      </c>
      <c r="F2985">
        <v>51.4</v>
      </c>
      <c r="G2985">
        <v>0.60399999999999998</v>
      </c>
      <c r="H2985">
        <v>0.52300000000000002</v>
      </c>
      <c r="I2985">
        <f>Data[[#This Row],[nucleus_area_pct]]/Data[[#This Row],[cytoplasm_ratio]]</f>
        <v>98.279158699808789</v>
      </c>
      <c r="J2985">
        <v>0.67100000000000004</v>
      </c>
      <c r="K2985">
        <v>0.432</v>
      </c>
      <c r="L2985">
        <v>4.22</v>
      </c>
      <c r="M2985">
        <v>1.7</v>
      </c>
      <c r="N2985">
        <v>0.85</v>
      </c>
      <c r="O2985">
        <v>444</v>
      </c>
      <c r="P2985">
        <v>73</v>
      </c>
      <c r="Q2985">
        <v>248</v>
      </c>
      <c r="R2985">
        <v>160</v>
      </c>
      <c r="S2985">
        <v>151</v>
      </c>
      <c r="T2985">
        <f>(Data[[#This Row],[mean_r]]/256)*100</f>
        <v>96.875</v>
      </c>
      <c r="U2985">
        <f>(Data[[#This Row],[mean_g]]/256)*100</f>
        <v>62.5</v>
      </c>
      <c r="V2985">
        <f>(Data[[#This Row],[mean_b]]/256)*100</f>
        <v>58.984375</v>
      </c>
      <c r="W2985">
        <v>0.622</v>
      </c>
      <c r="X2985" t="s">
        <v>51</v>
      </c>
      <c r="Y2985" t="s">
        <v>45</v>
      </c>
      <c r="Z2985">
        <v>4474</v>
      </c>
      <c r="AA2985">
        <v>6.88</v>
      </c>
      <c r="AB2985">
        <v>16.399999999999999</v>
      </c>
      <c r="AC2985">
        <v>37.4</v>
      </c>
      <c r="AD2985">
        <v>66149</v>
      </c>
      <c r="AE2985">
        <v>69.2</v>
      </c>
      <c r="AF2985">
        <v>30.3</v>
      </c>
      <c r="AG2985" t="s">
        <v>64</v>
      </c>
      <c r="AH2985" t="s">
        <v>42</v>
      </c>
      <c r="AI2985" t="s">
        <v>52</v>
      </c>
      <c r="AJ2985">
        <v>60</v>
      </c>
      <c r="AK2985">
        <v>512</v>
      </c>
      <c r="AL2985">
        <v>9.3299999999999994E-2</v>
      </c>
      <c r="AM2985">
        <v>0.88570000000000004</v>
      </c>
      <c r="AN2985">
        <v>0.98870000000000002</v>
      </c>
      <c r="AO2985">
        <f>Data[[#This Row],[labeller_confidence_score]]-Data[[#This Row],[cytodiffusion_classification_confidence]]</f>
        <v>0.10299999999999998</v>
      </c>
    </row>
    <row r="2986" spans="1:41" x14ac:dyDescent="0.3">
      <c r="A2986" t="s">
        <v>3059</v>
      </c>
      <c r="B2986" t="s">
        <v>49</v>
      </c>
      <c r="C2986">
        <v>0</v>
      </c>
      <c r="D2986" t="s">
        <v>50</v>
      </c>
      <c r="E2986">
        <v>11.48</v>
      </c>
      <c r="F2986">
        <v>48.5</v>
      </c>
      <c r="G2986">
        <v>0.51600000000000001</v>
      </c>
      <c r="H2986">
        <v>0.50800000000000001</v>
      </c>
      <c r="I2986">
        <f>Data[[#This Row],[nucleus_area_pct]]/Data[[#This Row],[cytoplasm_ratio]]</f>
        <v>95.472440944881882</v>
      </c>
      <c r="J2986">
        <v>0.85799999999999998</v>
      </c>
      <c r="K2986">
        <v>0.45700000000000002</v>
      </c>
      <c r="L2986">
        <v>2.2999999999999998</v>
      </c>
      <c r="M2986">
        <v>4.0999999999999996</v>
      </c>
      <c r="N2986">
        <v>0.72799999999999998</v>
      </c>
      <c r="O2986">
        <v>464</v>
      </c>
      <c r="P2986">
        <v>69</v>
      </c>
      <c r="Q2986">
        <v>220</v>
      </c>
      <c r="R2986">
        <v>140</v>
      </c>
      <c r="S2986">
        <v>202</v>
      </c>
      <c r="T2986">
        <f>(Data[[#This Row],[mean_r]]/256)*100</f>
        <v>85.9375</v>
      </c>
      <c r="U2986">
        <f>(Data[[#This Row],[mean_g]]/256)*100</f>
        <v>54.6875</v>
      </c>
      <c r="V2986">
        <f>(Data[[#This Row],[mean_b]]/256)*100</f>
        <v>78.90625</v>
      </c>
      <c r="W2986">
        <v>0.54700000000000004</v>
      </c>
      <c r="X2986" t="s">
        <v>51</v>
      </c>
      <c r="Y2986" t="s">
        <v>40</v>
      </c>
      <c r="Z2986">
        <v>5328</v>
      </c>
      <c r="AA2986">
        <v>5.34</v>
      </c>
      <c r="AB2986">
        <v>15.7</v>
      </c>
      <c r="AC2986">
        <v>34.9</v>
      </c>
      <c r="AD2986">
        <v>168012</v>
      </c>
      <c r="AE2986">
        <v>95.1</v>
      </c>
      <c r="AF2986">
        <v>34.5</v>
      </c>
      <c r="AG2986" t="s">
        <v>41</v>
      </c>
      <c r="AH2986" t="s">
        <v>47</v>
      </c>
      <c r="AI2986" t="s">
        <v>43</v>
      </c>
      <c r="AJ2986">
        <v>40</v>
      </c>
      <c r="AK2986">
        <v>224</v>
      </c>
      <c r="AL2986">
        <v>0.1216</v>
      </c>
      <c r="AM2986">
        <v>0.88009999999999999</v>
      </c>
      <c r="AN2986">
        <v>0.99319999999999997</v>
      </c>
      <c r="AO2986">
        <f>Data[[#This Row],[labeller_confidence_score]]-Data[[#This Row],[cytodiffusion_classification_confidence]]</f>
        <v>0.11309999999999998</v>
      </c>
    </row>
    <row r="2987" spans="1:41" x14ac:dyDescent="0.3">
      <c r="A2987" t="s">
        <v>3060</v>
      </c>
      <c r="B2987" t="s">
        <v>60</v>
      </c>
      <c r="C2987">
        <v>0</v>
      </c>
      <c r="D2987" t="s">
        <v>50</v>
      </c>
      <c r="E2987">
        <v>13.17</v>
      </c>
      <c r="F2987">
        <v>55.7</v>
      </c>
      <c r="G2987">
        <v>0.61399999999999999</v>
      </c>
      <c r="H2987">
        <v>0.32200000000000001</v>
      </c>
      <c r="I2987">
        <f>Data[[#This Row],[nucleus_area_pct]]/Data[[#This Row],[cytoplasm_ratio]]</f>
        <v>172.98136645962734</v>
      </c>
      <c r="J2987">
        <v>0.53800000000000003</v>
      </c>
      <c r="K2987">
        <v>0.54200000000000004</v>
      </c>
      <c r="L2987">
        <v>2.12</v>
      </c>
      <c r="M2987">
        <v>1.3</v>
      </c>
      <c r="N2987">
        <v>0.68799999999999994</v>
      </c>
      <c r="O2987">
        <v>623</v>
      </c>
      <c r="P2987">
        <v>81</v>
      </c>
      <c r="Q2987">
        <v>216</v>
      </c>
      <c r="R2987">
        <v>174</v>
      </c>
      <c r="S2987">
        <v>179</v>
      </c>
      <c r="T2987">
        <f>(Data[[#This Row],[mean_r]]/256)*100</f>
        <v>84.375</v>
      </c>
      <c r="U2987">
        <f>(Data[[#This Row],[mean_g]]/256)*100</f>
        <v>67.96875</v>
      </c>
      <c r="V2987">
        <f>(Data[[#This Row],[mean_b]]/256)*100</f>
        <v>69.921875</v>
      </c>
      <c r="W2987">
        <v>0.47699999999999998</v>
      </c>
      <c r="X2987" t="s">
        <v>51</v>
      </c>
      <c r="Y2987" t="s">
        <v>45</v>
      </c>
      <c r="Z2987">
        <v>9006</v>
      </c>
      <c r="AA2987">
        <v>4.46</v>
      </c>
      <c r="AB2987">
        <v>10.4</v>
      </c>
      <c r="AC2987">
        <v>45.5</v>
      </c>
      <c r="AD2987">
        <v>308701</v>
      </c>
      <c r="AE2987">
        <v>80.900000000000006</v>
      </c>
      <c r="AF2987">
        <v>33.200000000000003</v>
      </c>
      <c r="AG2987" t="s">
        <v>46</v>
      </c>
      <c r="AH2987" t="s">
        <v>47</v>
      </c>
      <c r="AI2987" t="s">
        <v>56</v>
      </c>
      <c r="AJ2987">
        <v>60</v>
      </c>
      <c r="AK2987">
        <v>256</v>
      </c>
      <c r="AL2987">
        <v>0.14710000000000001</v>
      </c>
      <c r="AM2987">
        <v>1</v>
      </c>
      <c r="AN2987">
        <v>0.94530000000000003</v>
      </c>
      <c r="AO2987">
        <f>Data[[#This Row],[labeller_confidence_score]]-Data[[#This Row],[cytodiffusion_classification_confidence]]</f>
        <v>-5.4699999999999971E-2</v>
      </c>
    </row>
    <row r="2988" spans="1:41" x14ac:dyDescent="0.3">
      <c r="A2988" t="s">
        <v>3061</v>
      </c>
      <c r="B2988" t="s">
        <v>89</v>
      </c>
      <c r="C2988">
        <v>1</v>
      </c>
      <c r="D2988" t="s">
        <v>38</v>
      </c>
      <c r="E2988">
        <v>13.58</v>
      </c>
      <c r="F2988">
        <v>52.3</v>
      </c>
      <c r="G2988">
        <v>0.60499999999999998</v>
      </c>
      <c r="H2988">
        <v>0.503</v>
      </c>
      <c r="I2988">
        <f>Data[[#This Row],[nucleus_area_pct]]/Data[[#This Row],[cytoplasm_ratio]]</f>
        <v>103.97614314115307</v>
      </c>
      <c r="J2988">
        <v>0.82399999999999995</v>
      </c>
      <c r="K2988">
        <v>0.47599999999999998</v>
      </c>
      <c r="L2988">
        <v>3.63</v>
      </c>
      <c r="M2988">
        <v>2.6</v>
      </c>
      <c r="N2988">
        <v>0.81200000000000006</v>
      </c>
      <c r="O2988">
        <v>451</v>
      </c>
      <c r="P2988">
        <v>71</v>
      </c>
      <c r="Q2988">
        <v>191</v>
      </c>
      <c r="R2988">
        <v>149</v>
      </c>
      <c r="S2988">
        <v>196</v>
      </c>
      <c r="T2988">
        <f>(Data[[#This Row],[mean_r]]/256)*100</f>
        <v>74.609375</v>
      </c>
      <c r="U2988">
        <f>(Data[[#This Row],[mean_g]]/256)*100</f>
        <v>58.203125</v>
      </c>
      <c r="V2988">
        <f>(Data[[#This Row],[mean_b]]/256)*100</f>
        <v>76.5625</v>
      </c>
      <c r="W2988">
        <v>0.63100000000000001</v>
      </c>
      <c r="X2988" t="s">
        <v>63</v>
      </c>
      <c r="Y2988" t="s">
        <v>45</v>
      </c>
      <c r="Z2988">
        <v>4289</v>
      </c>
      <c r="AA2988">
        <v>4.04</v>
      </c>
      <c r="AB2988">
        <v>16.399999999999999</v>
      </c>
      <c r="AC2988">
        <v>47.2</v>
      </c>
      <c r="AD2988">
        <v>232973</v>
      </c>
      <c r="AE2988">
        <v>71.099999999999994</v>
      </c>
      <c r="AF2988">
        <v>34.799999999999997</v>
      </c>
      <c r="AG2988" t="s">
        <v>64</v>
      </c>
      <c r="AH2988" t="s">
        <v>42</v>
      </c>
      <c r="AI2988" t="s">
        <v>43</v>
      </c>
      <c r="AJ2988">
        <v>40</v>
      </c>
      <c r="AK2988">
        <v>224</v>
      </c>
      <c r="AL2988">
        <v>0.62539999999999996</v>
      </c>
      <c r="AM2988">
        <v>0.85</v>
      </c>
      <c r="AN2988">
        <v>0.8004</v>
      </c>
      <c r="AO2988">
        <f>Data[[#This Row],[labeller_confidence_score]]-Data[[#This Row],[cytodiffusion_classification_confidence]]</f>
        <v>-4.9599999999999977E-2</v>
      </c>
    </row>
    <row r="2989" spans="1:41" x14ac:dyDescent="0.3">
      <c r="A2989" t="s">
        <v>3062</v>
      </c>
      <c r="B2989" t="s">
        <v>106</v>
      </c>
      <c r="C2989">
        <v>1</v>
      </c>
      <c r="D2989" t="s">
        <v>82</v>
      </c>
      <c r="E2989">
        <v>16.16</v>
      </c>
      <c r="F2989">
        <v>86</v>
      </c>
      <c r="G2989">
        <v>0.50600000000000001</v>
      </c>
      <c r="H2989">
        <v>0.222</v>
      </c>
      <c r="I2989">
        <f>Data[[#This Row],[nucleus_area_pct]]/Data[[#This Row],[cytoplasm_ratio]]</f>
        <v>387.38738738738738</v>
      </c>
      <c r="J2989">
        <v>0.82799999999999996</v>
      </c>
      <c r="K2989">
        <v>0.28799999999999998</v>
      </c>
      <c r="L2989">
        <v>0.56000000000000005</v>
      </c>
      <c r="M2989">
        <v>1</v>
      </c>
      <c r="N2989">
        <v>0.80400000000000005</v>
      </c>
      <c r="O2989">
        <v>568</v>
      </c>
      <c r="P2989">
        <v>78</v>
      </c>
      <c r="Q2989">
        <v>218</v>
      </c>
      <c r="R2989">
        <v>164</v>
      </c>
      <c r="S2989">
        <v>205</v>
      </c>
      <c r="T2989">
        <f>(Data[[#This Row],[mean_r]]/256)*100</f>
        <v>85.15625</v>
      </c>
      <c r="U2989">
        <f>(Data[[#This Row],[mean_g]]/256)*100</f>
        <v>64.0625</v>
      </c>
      <c r="V2989">
        <f>(Data[[#This Row],[mean_b]]/256)*100</f>
        <v>80.078125</v>
      </c>
      <c r="W2989">
        <v>0.84299999999999997</v>
      </c>
      <c r="X2989" t="s">
        <v>39</v>
      </c>
      <c r="Y2989" t="s">
        <v>40</v>
      </c>
      <c r="Z2989">
        <v>6835</v>
      </c>
      <c r="AA2989">
        <v>5.79</v>
      </c>
      <c r="AB2989">
        <v>12.2</v>
      </c>
      <c r="AC2989">
        <v>44.4</v>
      </c>
      <c r="AD2989">
        <v>302503</v>
      </c>
      <c r="AE2989">
        <v>99</v>
      </c>
      <c r="AF2989">
        <v>30.1</v>
      </c>
      <c r="AG2989" t="s">
        <v>46</v>
      </c>
      <c r="AH2989" t="s">
        <v>42</v>
      </c>
      <c r="AI2989" t="s">
        <v>52</v>
      </c>
      <c r="AJ2989">
        <v>40</v>
      </c>
      <c r="AK2989">
        <v>224</v>
      </c>
      <c r="AL2989">
        <v>0.87549999999999994</v>
      </c>
      <c r="AM2989">
        <v>0.87570000000000003</v>
      </c>
      <c r="AN2989">
        <v>0.82010000000000005</v>
      </c>
      <c r="AO2989">
        <f>Data[[#This Row],[labeller_confidence_score]]-Data[[#This Row],[cytodiffusion_classification_confidence]]</f>
        <v>-5.5599999999999983E-2</v>
      </c>
    </row>
    <row r="2990" spans="1:41" x14ac:dyDescent="0.3">
      <c r="A2990" t="s">
        <v>3063</v>
      </c>
      <c r="B2990" t="s">
        <v>81</v>
      </c>
      <c r="C2990">
        <v>1</v>
      </c>
      <c r="D2990" t="s">
        <v>82</v>
      </c>
      <c r="E2990">
        <v>13.97</v>
      </c>
      <c r="F2990">
        <v>80.599999999999994</v>
      </c>
      <c r="G2990">
        <v>0.498</v>
      </c>
      <c r="H2990">
        <v>7.8E-2</v>
      </c>
      <c r="I2990">
        <f>Data[[#This Row],[nucleus_area_pct]]/Data[[#This Row],[cytoplasm_ratio]]</f>
        <v>1033.3333333333333</v>
      </c>
      <c r="J2990">
        <v>0.745</v>
      </c>
      <c r="K2990">
        <v>0.21</v>
      </c>
      <c r="L2990">
        <v>0.73</v>
      </c>
      <c r="M2990">
        <v>1.1000000000000001</v>
      </c>
      <c r="N2990">
        <v>0.93899999999999995</v>
      </c>
      <c r="O2990">
        <v>761</v>
      </c>
      <c r="P2990">
        <v>98</v>
      </c>
      <c r="Q2990">
        <v>192</v>
      </c>
      <c r="R2990">
        <v>152</v>
      </c>
      <c r="S2990">
        <v>205</v>
      </c>
      <c r="T2990">
        <f>(Data[[#This Row],[mean_r]]/256)*100</f>
        <v>75</v>
      </c>
      <c r="U2990">
        <f>(Data[[#This Row],[mean_g]]/256)*100</f>
        <v>59.375</v>
      </c>
      <c r="V2990">
        <f>(Data[[#This Row],[mean_b]]/256)*100</f>
        <v>80.078125</v>
      </c>
      <c r="W2990">
        <v>0.69399999999999995</v>
      </c>
      <c r="X2990" t="s">
        <v>51</v>
      </c>
      <c r="Y2990" t="s">
        <v>40</v>
      </c>
      <c r="Z2990">
        <v>8969</v>
      </c>
      <c r="AA2990">
        <v>4.57</v>
      </c>
      <c r="AB2990">
        <v>11.9</v>
      </c>
      <c r="AC2990">
        <v>41</v>
      </c>
      <c r="AD2990">
        <v>215344</v>
      </c>
      <c r="AE2990">
        <v>94.2</v>
      </c>
      <c r="AF2990">
        <v>35.5</v>
      </c>
      <c r="AG2990" t="s">
        <v>46</v>
      </c>
      <c r="AH2990" t="s">
        <v>47</v>
      </c>
      <c r="AI2990" t="s">
        <v>56</v>
      </c>
      <c r="AJ2990">
        <v>100</v>
      </c>
      <c r="AK2990">
        <v>256</v>
      </c>
      <c r="AL2990">
        <v>0.82840000000000003</v>
      </c>
      <c r="AM2990">
        <v>0.66210000000000002</v>
      </c>
      <c r="AN2990">
        <v>0.87509999999999999</v>
      </c>
      <c r="AO2990">
        <f>Data[[#This Row],[labeller_confidence_score]]-Data[[#This Row],[cytodiffusion_classification_confidence]]</f>
        <v>0.21299999999999997</v>
      </c>
    </row>
    <row r="2991" spans="1:41" x14ac:dyDescent="0.3">
      <c r="A2991" t="s">
        <v>3064</v>
      </c>
      <c r="B2991" t="s">
        <v>110</v>
      </c>
      <c r="C2991">
        <v>1</v>
      </c>
      <c r="D2991" t="s">
        <v>104</v>
      </c>
      <c r="E2991">
        <v>8.25</v>
      </c>
      <c r="F2991">
        <v>0</v>
      </c>
      <c r="G2991">
        <v>0</v>
      </c>
      <c r="H2991">
        <v>1</v>
      </c>
      <c r="I2991">
        <f>Data[[#This Row],[nucleus_area_pct]]/Data[[#This Row],[cytoplasm_ratio]]</f>
        <v>0</v>
      </c>
      <c r="J2991">
        <v>0.88300000000000001</v>
      </c>
      <c r="K2991">
        <v>0.23499999999999999</v>
      </c>
      <c r="L2991">
        <v>0.61</v>
      </c>
      <c r="M2991">
        <v>1</v>
      </c>
      <c r="N2991">
        <v>0.96899999999999997</v>
      </c>
      <c r="O2991">
        <v>173</v>
      </c>
      <c r="P2991">
        <v>48</v>
      </c>
      <c r="Q2991">
        <v>220</v>
      </c>
      <c r="R2991">
        <v>131</v>
      </c>
      <c r="S2991">
        <v>120</v>
      </c>
      <c r="T2991">
        <f>(Data[[#This Row],[mean_r]]/256)*100</f>
        <v>85.9375</v>
      </c>
      <c r="U2991">
        <f>(Data[[#This Row],[mean_g]]/256)*100</f>
        <v>51.171875</v>
      </c>
      <c r="V2991">
        <f>(Data[[#This Row],[mean_b]]/256)*100</f>
        <v>46.875</v>
      </c>
      <c r="W2991">
        <v>0.52800000000000002</v>
      </c>
      <c r="X2991" t="s">
        <v>39</v>
      </c>
      <c r="Y2991" t="s">
        <v>45</v>
      </c>
      <c r="Z2991">
        <v>5575</v>
      </c>
      <c r="AA2991">
        <v>5.46</v>
      </c>
      <c r="AB2991">
        <v>14.4</v>
      </c>
      <c r="AC2991">
        <v>38.700000000000003</v>
      </c>
      <c r="AD2991">
        <v>461238</v>
      </c>
      <c r="AE2991">
        <v>97.5</v>
      </c>
      <c r="AF2991">
        <v>33.299999999999997</v>
      </c>
      <c r="AG2991" t="s">
        <v>64</v>
      </c>
      <c r="AH2991" t="s">
        <v>42</v>
      </c>
      <c r="AI2991" t="s">
        <v>56</v>
      </c>
      <c r="AJ2991">
        <v>60</v>
      </c>
      <c r="AK2991">
        <v>360</v>
      </c>
      <c r="AL2991">
        <v>0.79769999999999996</v>
      </c>
      <c r="AM2991">
        <v>0.72360000000000002</v>
      </c>
      <c r="AN2991">
        <v>0.87509999999999999</v>
      </c>
      <c r="AO2991">
        <f>Data[[#This Row],[labeller_confidence_score]]-Data[[#This Row],[cytodiffusion_classification_confidence]]</f>
        <v>0.15149999999999997</v>
      </c>
    </row>
    <row r="2992" spans="1:41" x14ac:dyDescent="0.3">
      <c r="A2992" t="s">
        <v>3065</v>
      </c>
      <c r="B2992" t="s">
        <v>62</v>
      </c>
      <c r="C2992">
        <v>0</v>
      </c>
      <c r="D2992" t="s">
        <v>50</v>
      </c>
      <c r="E2992">
        <v>10</v>
      </c>
      <c r="F2992">
        <v>77.400000000000006</v>
      </c>
      <c r="G2992">
        <v>0.79600000000000004</v>
      </c>
      <c r="H2992">
        <v>0.20799999999999999</v>
      </c>
      <c r="I2992">
        <f>Data[[#This Row],[nucleus_area_pct]]/Data[[#This Row],[cytoplasm_ratio]]</f>
        <v>372.11538461538464</v>
      </c>
      <c r="J2992">
        <v>0.85399999999999998</v>
      </c>
      <c r="K2992">
        <v>0.183</v>
      </c>
      <c r="L2992">
        <v>0.93</v>
      </c>
      <c r="M2992">
        <v>1</v>
      </c>
      <c r="N2992">
        <v>0.98</v>
      </c>
      <c r="O2992">
        <v>276</v>
      </c>
      <c r="P2992">
        <v>61</v>
      </c>
      <c r="Q2992">
        <v>200</v>
      </c>
      <c r="R2992">
        <v>151</v>
      </c>
      <c r="S2992">
        <v>194</v>
      </c>
      <c r="T2992">
        <f>(Data[[#This Row],[mean_r]]/256)*100</f>
        <v>78.125</v>
      </c>
      <c r="U2992">
        <f>(Data[[#This Row],[mean_g]]/256)*100</f>
        <v>58.984375</v>
      </c>
      <c r="V2992">
        <f>(Data[[#This Row],[mean_b]]/256)*100</f>
        <v>75.78125</v>
      </c>
      <c r="W2992">
        <v>0.76600000000000001</v>
      </c>
      <c r="X2992" t="s">
        <v>63</v>
      </c>
      <c r="Y2992" t="s">
        <v>45</v>
      </c>
      <c r="Z2992">
        <v>6866</v>
      </c>
      <c r="AA2992">
        <v>4.9400000000000004</v>
      </c>
      <c r="AB2992">
        <v>16.100000000000001</v>
      </c>
      <c r="AC2992">
        <v>47.9</v>
      </c>
      <c r="AD2992">
        <v>235193</v>
      </c>
      <c r="AE2992">
        <v>114.1</v>
      </c>
      <c r="AF2992">
        <v>34.299999999999997</v>
      </c>
      <c r="AG2992" t="s">
        <v>64</v>
      </c>
      <c r="AH2992" t="s">
        <v>47</v>
      </c>
      <c r="AI2992" t="s">
        <v>56</v>
      </c>
      <c r="AJ2992">
        <v>100</v>
      </c>
      <c r="AK2992">
        <v>512</v>
      </c>
      <c r="AL2992">
        <v>0.1027</v>
      </c>
      <c r="AM2992">
        <v>0.96419999999999995</v>
      </c>
      <c r="AN2992">
        <v>0.85670000000000002</v>
      </c>
      <c r="AO2992">
        <f>Data[[#This Row],[labeller_confidence_score]]-Data[[#This Row],[cytodiffusion_classification_confidence]]</f>
        <v>-0.10749999999999993</v>
      </c>
    </row>
    <row r="2993" spans="1:41" x14ac:dyDescent="0.3">
      <c r="A2993" t="s">
        <v>3066</v>
      </c>
      <c r="B2993" t="s">
        <v>62</v>
      </c>
      <c r="C2993">
        <v>0</v>
      </c>
      <c r="D2993" t="s">
        <v>50</v>
      </c>
      <c r="E2993">
        <v>9.5399999999999991</v>
      </c>
      <c r="F2993">
        <v>80.2</v>
      </c>
      <c r="G2993">
        <v>0.78800000000000003</v>
      </c>
      <c r="H2993">
        <v>8.2000000000000003E-2</v>
      </c>
      <c r="I2993">
        <f>Data[[#This Row],[nucleus_area_pct]]/Data[[#This Row],[cytoplasm_ratio]]</f>
        <v>978.04878048780483</v>
      </c>
      <c r="J2993">
        <v>0.90900000000000003</v>
      </c>
      <c r="K2993">
        <v>0.21099999999999999</v>
      </c>
      <c r="L2993">
        <v>0.85</v>
      </c>
      <c r="M2993">
        <v>1</v>
      </c>
      <c r="N2993">
        <v>0.89800000000000002</v>
      </c>
      <c r="O2993">
        <v>210</v>
      </c>
      <c r="P2993">
        <v>58</v>
      </c>
      <c r="Q2993">
        <v>206</v>
      </c>
      <c r="R2993">
        <v>148</v>
      </c>
      <c r="S2993">
        <v>198</v>
      </c>
      <c r="T2993">
        <f>(Data[[#This Row],[mean_r]]/256)*100</f>
        <v>80.46875</v>
      </c>
      <c r="U2993">
        <f>(Data[[#This Row],[mean_g]]/256)*100</f>
        <v>57.8125</v>
      </c>
      <c r="V2993">
        <f>(Data[[#This Row],[mean_b]]/256)*100</f>
        <v>77.34375</v>
      </c>
      <c r="W2993">
        <v>0.72599999999999998</v>
      </c>
      <c r="X2993" t="s">
        <v>39</v>
      </c>
      <c r="Y2993" t="s">
        <v>40</v>
      </c>
      <c r="Z2993">
        <v>9613</v>
      </c>
      <c r="AA2993">
        <v>4.09</v>
      </c>
      <c r="AB2993">
        <v>13.9</v>
      </c>
      <c r="AC2993">
        <v>36.700000000000003</v>
      </c>
      <c r="AD2993">
        <v>117426</v>
      </c>
      <c r="AE2993">
        <v>97.2</v>
      </c>
      <c r="AF2993">
        <v>31.6</v>
      </c>
      <c r="AG2993" t="s">
        <v>41</v>
      </c>
      <c r="AH2993" t="s">
        <v>47</v>
      </c>
      <c r="AI2993" t="s">
        <v>56</v>
      </c>
      <c r="AJ2993">
        <v>100</v>
      </c>
      <c r="AK2993">
        <v>256</v>
      </c>
      <c r="AL2993">
        <v>5.4100000000000002E-2</v>
      </c>
      <c r="AM2993">
        <v>0.8669</v>
      </c>
      <c r="AN2993">
        <v>0.91269999999999996</v>
      </c>
      <c r="AO2993">
        <f>Data[[#This Row],[labeller_confidence_score]]-Data[[#This Row],[cytodiffusion_classification_confidence]]</f>
        <v>4.5799999999999952E-2</v>
      </c>
    </row>
    <row r="2994" spans="1:41" x14ac:dyDescent="0.3">
      <c r="A2994" t="s">
        <v>3067</v>
      </c>
      <c r="B2994" t="s">
        <v>87</v>
      </c>
      <c r="C2994">
        <v>0</v>
      </c>
      <c r="D2994" t="s">
        <v>50</v>
      </c>
      <c r="E2994">
        <v>13.12</v>
      </c>
      <c r="F2994">
        <v>50.1</v>
      </c>
      <c r="G2994">
        <v>0.59599999999999997</v>
      </c>
      <c r="H2994">
        <v>0.48</v>
      </c>
      <c r="I2994">
        <f>Data[[#This Row],[nucleus_area_pct]]/Data[[#This Row],[cytoplasm_ratio]]</f>
        <v>104.375</v>
      </c>
      <c r="J2994">
        <v>0.81399999999999995</v>
      </c>
      <c r="K2994">
        <v>0.46500000000000002</v>
      </c>
      <c r="L2994">
        <v>4.5</v>
      </c>
      <c r="M2994">
        <v>1.8</v>
      </c>
      <c r="N2994">
        <v>0.85499999999999998</v>
      </c>
      <c r="O2994">
        <v>496</v>
      </c>
      <c r="P2994">
        <v>80</v>
      </c>
      <c r="Q2994">
        <v>255</v>
      </c>
      <c r="R2994">
        <v>155</v>
      </c>
      <c r="S2994">
        <v>154</v>
      </c>
      <c r="T2994">
        <f>(Data[[#This Row],[mean_r]]/256)*100</f>
        <v>99.609375</v>
      </c>
      <c r="U2994">
        <f>(Data[[#This Row],[mean_g]]/256)*100</f>
        <v>60.546875</v>
      </c>
      <c r="V2994">
        <f>(Data[[#This Row],[mean_b]]/256)*100</f>
        <v>60.15625</v>
      </c>
      <c r="W2994">
        <v>0.58399999999999996</v>
      </c>
      <c r="X2994" t="s">
        <v>63</v>
      </c>
      <c r="Y2994" t="s">
        <v>40</v>
      </c>
      <c r="Z2994">
        <v>5625</v>
      </c>
      <c r="AA2994">
        <v>4.4800000000000004</v>
      </c>
      <c r="AB2994">
        <v>19</v>
      </c>
      <c r="AC2994">
        <v>41.5</v>
      </c>
      <c r="AD2994">
        <v>248817</v>
      </c>
      <c r="AE2994">
        <v>79.5</v>
      </c>
      <c r="AF2994">
        <v>33.299999999999997</v>
      </c>
      <c r="AG2994" t="s">
        <v>41</v>
      </c>
      <c r="AH2994" t="s">
        <v>47</v>
      </c>
      <c r="AI2994" t="s">
        <v>56</v>
      </c>
      <c r="AJ2994">
        <v>60</v>
      </c>
      <c r="AK2994">
        <v>224</v>
      </c>
      <c r="AL2994">
        <v>3.4500000000000003E-2</v>
      </c>
      <c r="AM2994">
        <v>0.87190000000000001</v>
      </c>
      <c r="AN2994">
        <v>0.91010000000000002</v>
      </c>
      <c r="AO2994">
        <f>Data[[#This Row],[labeller_confidence_score]]-Data[[#This Row],[cytodiffusion_classification_confidence]]</f>
        <v>3.8200000000000012E-2</v>
      </c>
    </row>
    <row r="2995" spans="1:41" x14ac:dyDescent="0.3">
      <c r="A2995" t="s">
        <v>3068</v>
      </c>
      <c r="B2995" t="s">
        <v>87</v>
      </c>
      <c r="C2995">
        <v>0</v>
      </c>
      <c r="D2995" t="s">
        <v>50</v>
      </c>
      <c r="E2995">
        <v>14.03</v>
      </c>
      <c r="F2995">
        <v>53.5</v>
      </c>
      <c r="G2995">
        <v>0.68799999999999994</v>
      </c>
      <c r="H2995">
        <v>0.56699999999999995</v>
      </c>
      <c r="I2995">
        <f>Data[[#This Row],[nucleus_area_pct]]/Data[[#This Row],[cytoplasm_ratio]]</f>
        <v>94.356261022927697</v>
      </c>
      <c r="J2995">
        <v>0.74399999999999999</v>
      </c>
      <c r="K2995">
        <v>0.44800000000000001</v>
      </c>
      <c r="L2995">
        <v>5.52</v>
      </c>
      <c r="M2995">
        <v>2</v>
      </c>
      <c r="N2995">
        <v>0.79900000000000004</v>
      </c>
      <c r="O2995">
        <v>459</v>
      </c>
      <c r="P2995">
        <v>76</v>
      </c>
      <c r="Q2995">
        <v>221</v>
      </c>
      <c r="R2995">
        <v>164</v>
      </c>
      <c r="S2995">
        <v>141</v>
      </c>
      <c r="T2995">
        <f>(Data[[#This Row],[mean_r]]/256)*100</f>
        <v>86.328125</v>
      </c>
      <c r="U2995">
        <f>(Data[[#This Row],[mean_g]]/256)*100</f>
        <v>64.0625</v>
      </c>
      <c r="V2995">
        <f>(Data[[#This Row],[mean_b]]/256)*100</f>
        <v>55.078125</v>
      </c>
      <c r="W2995">
        <v>0.75</v>
      </c>
      <c r="X2995" t="s">
        <v>51</v>
      </c>
      <c r="Y2995" t="s">
        <v>45</v>
      </c>
      <c r="Z2995">
        <v>11096</v>
      </c>
      <c r="AA2995">
        <v>3.26</v>
      </c>
      <c r="AB2995">
        <v>13.4</v>
      </c>
      <c r="AC2995">
        <v>39.799999999999997</v>
      </c>
      <c r="AD2995">
        <v>213154</v>
      </c>
      <c r="AE2995">
        <v>98.5</v>
      </c>
      <c r="AF2995">
        <v>35.700000000000003</v>
      </c>
      <c r="AG2995" t="s">
        <v>41</v>
      </c>
      <c r="AH2995" t="s">
        <v>42</v>
      </c>
      <c r="AI2995" t="s">
        <v>56</v>
      </c>
      <c r="AJ2995">
        <v>60</v>
      </c>
      <c r="AK2995">
        <v>512</v>
      </c>
      <c r="AL2995">
        <v>2.5000000000000001E-3</v>
      </c>
      <c r="AM2995">
        <v>0.94040000000000001</v>
      </c>
      <c r="AN2995">
        <v>0.85550000000000004</v>
      </c>
      <c r="AO2995">
        <f>Data[[#This Row],[labeller_confidence_score]]-Data[[#This Row],[cytodiffusion_classification_confidence]]</f>
        <v>-8.4899999999999975E-2</v>
      </c>
    </row>
    <row r="2996" spans="1:41" x14ac:dyDescent="0.3">
      <c r="A2996" t="s">
        <v>3069</v>
      </c>
      <c r="B2996" t="s">
        <v>62</v>
      </c>
      <c r="C2996">
        <v>0</v>
      </c>
      <c r="D2996" t="s">
        <v>50</v>
      </c>
      <c r="E2996">
        <v>10.039999999999999</v>
      </c>
      <c r="F2996">
        <v>79.099999999999994</v>
      </c>
      <c r="G2996">
        <v>0.86799999999999999</v>
      </c>
      <c r="H2996">
        <v>0.22600000000000001</v>
      </c>
      <c r="I2996">
        <f>Data[[#This Row],[nucleus_area_pct]]/Data[[#This Row],[cytoplasm_ratio]]</f>
        <v>349.99999999999994</v>
      </c>
      <c r="J2996">
        <v>0.94699999999999995</v>
      </c>
      <c r="K2996">
        <v>0.19400000000000001</v>
      </c>
      <c r="L2996">
        <v>1.51</v>
      </c>
      <c r="M2996">
        <v>1</v>
      </c>
      <c r="N2996">
        <v>0.83</v>
      </c>
      <c r="O2996">
        <v>225</v>
      </c>
      <c r="P2996">
        <v>55</v>
      </c>
      <c r="Q2996">
        <v>203</v>
      </c>
      <c r="R2996">
        <v>155</v>
      </c>
      <c r="S2996">
        <v>204</v>
      </c>
      <c r="T2996">
        <f>(Data[[#This Row],[mean_r]]/256)*100</f>
        <v>79.296875</v>
      </c>
      <c r="U2996">
        <f>(Data[[#This Row],[mean_g]]/256)*100</f>
        <v>60.546875</v>
      </c>
      <c r="V2996">
        <f>(Data[[#This Row],[mean_b]]/256)*100</f>
        <v>79.6875</v>
      </c>
      <c r="W2996">
        <v>0.64800000000000002</v>
      </c>
      <c r="X2996" t="s">
        <v>51</v>
      </c>
      <c r="Y2996" t="s">
        <v>45</v>
      </c>
      <c r="Z2996">
        <v>11311</v>
      </c>
      <c r="AA2996">
        <v>5.24</v>
      </c>
      <c r="AB2996">
        <v>14.7</v>
      </c>
      <c r="AC2996">
        <v>41.3</v>
      </c>
      <c r="AD2996">
        <v>164756</v>
      </c>
      <c r="AE2996">
        <v>84.3</v>
      </c>
      <c r="AF2996">
        <v>36.200000000000003</v>
      </c>
      <c r="AG2996" t="s">
        <v>64</v>
      </c>
      <c r="AH2996" t="s">
        <v>47</v>
      </c>
      <c r="AI2996" t="s">
        <v>56</v>
      </c>
      <c r="AJ2996">
        <v>60</v>
      </c>
      <c r="AK2996">
        <v>512</v>
      </c>
      <c r="AL2996">
        <v>7.7299999999999994E-2</v>
      </c>
      <c r="AM2996">
        <v>0.92859999999999998</v>
      </c>
      <c r="AN2996">
        <v>0.96220000000000006</v>
      </c>
      <c r="AO2996">
        <f>Data[[#This Row],[labeller_confidence_score]]-Data[[#This Row],[cytodiffusion_classification_confidence]]</f>
        <v>3.3600000000000074E-2</v>
      </c>
    </row>
    <row r="2997" spans="1:41" x14ac:dyDescent="0.3">
      <c r="A2997" t="s">
        <v>3070</v>
      </c>
      <c r="B2997" t="s">
        <v>85</v>
      </c>
      <c r="C2997">
        <v>0</v>
      </c>
      <c r="D2997" t="s">
        <v>50</v>
      </c>
      <c r="E2997">
        <v>8.4700000000000006</v>
      </c>
      <c r="F2997">
        <v>63.7</v>
      </c>
      <c r="G2997">
        <v>0.72</v>
      </c>
      <c r="H2997">
        <v>0.48499999999999999</v>
      </c>
      <c r="I2997">
        <f>Data[[#This Row],[nucleus_area_pct]]/Data[[#This Row],[cytoplasm_ratio]]</f>
        <v>131.34020618556701</v>
      </c>
      <c r="J2997">
        <v>0.72699999999999998</v>
      </c>
      <c r="K2997">
        <v>0.40100000000000002</v>
      </c>
      <c r="L2997">
        <v>5.39</v>
      </c>
      <c r="M2997">
        <v>2</v>
      </c>
      <c r="N2997">
        <v>0.78700000000000003</v>
      </c>
      <c r="O2997">
        <v>386</v>
      </c>
      <c r="P2997">
        <v>55</v>
      </c>
      <c r="Q2997">
        <v>190</v>
      </c>
      <c r="R2997">
        <v>126</v>
      </c>
      <c r="S2997">
        <v>187</v>
      </c>
      <c r="T2997">
        <f>(Data[[#This Row],[mean_r]]/256)*100</f>
        <v>74.21875</v>
      </c>
      <c r="U2997">
        <f>(Data[[#This Row],[mean_g]]/256)*100</f>
        <v>49.21875</v>
      </c>
      <c r="V2997">
        <f>(Data[[#This Row],[mean_b]]/256)*100</f>
        <v>73.046875</v>
      </c>
      <c r="W2997">
        <v>0.78700000000000003</v>
      </c>
      <c r="X2997" t="s">
        <v>51</v>
      </c>
      <c r="Y2997" t="s">
        <v>45</v>
      </c>
      <c r="Z2997">
        <v>10232</v>
      </c>
      <c r="AA2997">
        <v>5.79</v>
      </c>
      <c r="AB2997">
        <v>11.6</v>
      </c>
      <c r="AC2997">
        <v>49.3</v>
      </c>
      <c r="AD2997">
        <v>245069</v>
      </c>
      <c r="AE2997">
        <v>70.5</v>
      </c>
      <c r="AF2997">
        <v>33.5</v>
      </c>
      <c r="AG2997" t="s">
        <v>41</v>
      </c>
      <c r="AH2997" t="s">
        <v>68</v>
      </c>
      <c r="AI2997" t="s">
        <v>52</v>
      </c>
      <c r="AJ2997">
        <v>40</v>
      </c>
      <c r="AK2997">
        <v>512</v>
      </c>
      <c r="AL2997">
        <v>0.1192</v>
      </c>
      <c r="AM2997">
        <v>0.89200000000000002</v>
      </c>
      <c r="AN2997">
        <v>1</v>
      </c>
      <c r="AO2997">
        <f>Data[[#This Row],[labeller_confidence_score]]-Data[[#This Row],[cytodiffusion_classification_confidence]]</f>
        <v>0.10799999999999998</v>
      </c>
    </row>
    <row r="2998" spans="1:41" x14ac:dyDescent="0.3">
      <c r="A2998" t="s">
        <v>3071</v>
      </c>
      <c r="B2998" t="s">
        <v>49</v>
      </c>
      <c r="C2998">
        <v>0</v>
      </c>
      <c r="D2998" t="s">
        <v>50</v>
      </c>
      <c r="E2998">
        <v>12.31</v>
      </c>
      <c r="F2998">
        <v>56.5</v>
      </c>
      <c r="G2998">
        <v>0.53700000000000003</v>
      </c>
      <c r="H2998">
        <v>0.435</v>
      </c>
      <c r="I2998">
        <f>Data[[#This Row],[nucleus_area_pct]]/Data[[#This Row],[cytoplasm_ratio]]</f>
        <v>129.88505747126436</v>
      </c>
      <c r="J2998">
        <v>0.88600000000000001</v>
      </c>
      <c r="K2998">
        <v>0.41799999999999998</v>
      </c>
      <c r="L2998">
        <v>2.91</v>
      </c>
      <c r="M2998">
        <v>3.3</v>
      </c>
      <c r="N2998">
        <v>0.873</v>
      </c>
      <c r="O2998">
        <v>383</v>
      </c>
      <c r="P2998">
        <v>60</v>
      </c>
      <c r="Q2998">
        <v>188</v>
      </c>
      <c r="R2998">
        <v>134</v>
      </c>
      <c r="S2998">
        <v>165</v>
      </c>
      <c r="T2998">
        <f>(Data[[#This Row],[mean_r]]/256)*100</f>
        <v>73.4375</v>
      </c>
      <c r="U2998">
        <f>(Data[[#This Row],[mean_g]]/256)*100</f>
        <v>52.34375</v>
      </c>
      <c r="V2998">
        <f>(Data[[#This Row],[mean_b]]/256)*100</f>
        <v>64.453125</v>
      </c>
      <c r="W2998">
        <v>0.56699999999999995</v>
      </c>
      <c r="X2998" t="s">
        <v>63</v>
      </c>
      <c r="Y2998" t="s">
        <v>45</v>
      </c>
      <c r="Z2998">
        <v>10463</v>
      </c>
      <c r="AA2998">
        <v>4.3099999999999996</v>
      </c>
      <c r="AB2998">
        <v>13.3</v>
      </c>
      <c r="AC2998">
        <v>33.700000000000003</v>
      </c>
      <c r="AD2998">
        <v>279509</v>
      </c>
      <c r="AE2998">
        <v>81</v>
      </c>
      <c r="AF2998">
        <v>33.799999999999997</v>
      </c>
      <c r="AG2998" t="s">
        <v>46</v>
      </c>
      <c r="AH2998" t="s">
        <v>68</v>
      </c>
      <c r="AI2998" t="s">
        <v>52</v>
      </c>
      <c r="AJ2998">
        <v>100</v>
      </c>
      <c r="AK2998">
        <v>512</v>
      </c>
      <c r="AL2998">
        <v>0.16370000000000001</v>
      </c>
      <c r="AM2998">
        <v>0.85609999999999997</v>
      </c>
      <c r="AN2998">
        <v>0.81740000000000002</v>
      </c>
      <c r="AO2998">
        <f>Data[[#This Row],[labeller_confidence_score]]-Data[[#This Row],[cytodiffusion_classification_confidence]]</f>
        <v>-3.8699999999999957E-2</v>
      </c>
    </row>
    <row r="2999" spans="1:41" x14ac:dyDescent="0.3">
      <c r="A2999" t="s">
        <v>3072</v>
      </c>
      <c r="B2999" t="s">
        <v>60</v>
      </c>
      <c r="C2999">
        <v>0</v>
      </c>
      <c r="D2999" t="s">
        <v>50</v>
      </c>
      <c r="E2999">
        <v>16.96</v>
      </c>
      <c r="F2999">
        <v>63</v>
      </c>
      <c r="G2999">
        <v>0.46500000000000002</v>
      </c>
      <c r="H2999">
        <v>0.377</v>
      </c>
      <c r="I2999">
        <f>Data[[#This Row],[nucleus_area_pct]]/Data[[#This Row],[cytoplasm_ratio]]</f>
        <v>167.10875331564986</v>
      </c>
      <c r="J2999">
        <v>0.746</v>
      </c>
      <c r="K2999">
        <v>0.54600000000000004</v>
      </c>
      <c r="L2999">
        <v>2.66</v>
      </c>
      <c r="M2999">
        <v>1.2</v>
      </c>
      <c r="N2999">
        <v>0.752</v>
      </c>
      <c r="O2999">
        <v>537</v>
      </c>
      <c r="P2999">
        <v>73</v>
      </c>
      <c r="Q2999">
        <v>206</v>
      </c>
      <c r="R2999">
        <v>174</v>
      </c>
      <c r="S2999">
        <v>169</v>
      </c>
      <c r="T2999">
        <f>(Data[[#This Row],[mean_r]]/256)*100</f>
        <v>80.46875</v>
      </c>
      <c r="U2999">
        <f>(Data[[#This Row],[mean_g]]/256)*100</f>
        <v>67.96875</v>
      </c>
      <c r="V2999">
        <f>(Data[[#This Row],[mean_b]]/256)*100</f>
        <v>66.015625</v>
      </c>
      <c r="W2999">
        <v>0.54400000000000004</v>
      </c>
      <c r="X2999" t="s">
        <v>63</v>
      </c>
      <c r="Y2999" t="s">
        <v>40</v>
      </c>
      <c r="Z2999">
        <v>9400</v>
      </c>
      <c r="AA2999">
        <v>4.05</v>
      </c>
      <c r="AB2999">
        <v>15.7</v>
      </c>
      <c r="AC2999">
        <v>37.6</v>
      </c>
      <c r="AD2999">
        <v>329186</v>
      </c>
      <c r="AE2999">
        <v>85.6</v>
      </c>
      <c r="AF2999">
        <v>33.200000000000003</v>
      </c>
      <c r="AG2999" t="s">
        <v>64</v>
      </c>
      <c r="AH2999" t="s">
        <v>42</v>
      </c>
      <c r="AI2999" t="s">
        <v>43</v>
      </c>
      <c r="AJ2999">
        <v>100</v>
      </c>
      <c r="AK2999">
        <v>256</v>
      </c>
      <c r="AL2999">
        <v>8.3900000000000002E-2</v>
      </c>
      <c r="AM2999">
        <v>0.93830000000000002</v>
      </c>
      <c r="AN2999">
        <v>0.94</v>
      </c>
      <c r="AO2999">
        <f>Data[[#This Row],[labeller_confidence_score]]-Data[[#This Row],[cytodiffusion_classification_confidence]]</f>
        <v>1.6999999999999238E-3</v>
      </c>
    </row>
    <row r="3000" spans="1:41" x14ac:dyDescent="0.3">
      <c r="A3000" t="s">
        <v>3073</v>
      </c>
      <c r="B3000" t="s">
        <v>49</v>
      </c>
      <c r="C3000">
        <v>0</v>
      </c>
      <c r="D3000" t="s">
        <v>50</v>
      </c>
      <c r="E3000">
        <v>11.31</v>
      </c>
      <c r="F3000">
        <v>56.8</v>
      </c>
      <c r="G3000">
        <v>0.48799999999999999</v>
      </c>
      <c r="H3000">
        <v>0.41299999999999998</v>
      </c>
      <c r="I3000">
        <f>Data[[#This Row],[nucleus_area_pct]]/Data[[#This Row],[cytoplasm_ratio]]</f>
        <v>137.53026634382567</v>
      </c>
      <c r="J3000">
        <v>0.80900000000000005</v>
      </c>
      <c r="K3000">
        <v>0.45200000000000001</v>
      </c>
      <c r="L3000">
        <v>3.84</v>
      </c>
      <c r="M3000">
        <v>3.4</v>
      </c>
      <c r="N3000">
        <v>0.84299999999999997</v>
      </c>
      <c r="O3000">
        <v>432</v>
      </c>
      <c r="P3000">
        <v>72</v>
      </c>
      <c r="Q3000">
        <v>197</v>
      </c>
      <c r="R3000">
        <v>145</v>
      </c>
      <c r="S3000">
        <v>195</v>
      </c>
      <c r="T3000">
        <f>(Data[[#This Row],[mean_r]]/256)*100</f>
        <v>76.953125</v>
      </c>
      <c r="U3000">
        <f>(Data[[#This Row],[mean_g]]/256)*100</f>
        <v>56.640625</v>
      </c>
      <c r="V3000">
        <f>(Data[[#This Row],[mean_b]]/256)*100</f>
        <v>76.171875</v>
      </c>
      <c r="W3000">
        <v>0.59199999999999997</v>
      </c>
      <c r="X3000" t="s">
        <v>39</v>
      </c>
      <c r="Y3000" t="s">
        <v>45</v>
      </c>
      <c r="Z3000">
        <v>2557</v>
      </c>
      <c r="AA3000">
        <v>4.37</v>
      </c>
      <c r="AB3000">
        <v>12.3</v>
      </c>
      <c r="AC3000">
        <v>36.1</v>
      </c>
      <c r="AD3000">
        <v>135405</v>
      </c>
      <c r="AE3000">
        <v>84.8</v>
      </c>
      <c r="AF3000">
        <v>33.799999999999997</v>
      </c>
      <c r="AG3000" t="s">
        <v>41</v>
      </c>
      <c r="AH3000" t="s">
        <v>42</v>
      </c>
      <c r="AI3000" t="s">
        <v>52</v>
      </c>
      <c r="AJ3000">
        <v>100</v>
      </c>
      <c r="AK3000">
        <v>224</v>
      </c>
      <c r="AL3000">
        <v>9.9599999999999994E-2</v>
      </c>
      <c r="AM3000">
        <v>0.90690000000000004</v>
      </c>
      <c r="AN3000">
        <v>0.94320000000000004</v>
      </c>
      <c r="AO3000">
        <f>Data[[#This Row],[labeller_confidence_score]]-Data[[#This Row],[cytodiffusion_classification_confidence]]</f>
        <v>3.6299999999999999E-2</v>
      </c>
    </row>
    <row r="3001" spans="1:41" x14ac:dyDescent="0.3">
      <c r="A3001" t="s">
        <v>3074</v>
      </c>
      <c r="B3001" t="s">
        <v>74</v>
      </c>
      <c r="C3001">
        <v>0</v>
      </c>
      <c r="D3001" t="s">
        <v>75</v>
      </c>
      <c r="E3001">
        <v>3</v>
      </c>
      <c r="F3001">
        <v>0</v>
      </c>
      <c r="G3001">
        <v>0</v>
      </c>
      <c r="H3001">
        <v>1</v>
      </c>
      <c r="I3001">
        <f>Data[[#This Row],[nucleus_area_pct]]/Data[[#This Row],[cytoplasm_ratio]]</f>
        <v>0</v>
      </c>
      <c r="J3001">
        <v>0.67500000000000004</v>
      </c>
      <c r="K3001">
        <v>0.28199999999999997</v>
      </c>
      <c r="L3001">
        <v>2.4</v>
      </c>
      <c r="M3001">
        <v>1</v>
      </c>
      <c r="N3001">
        <v>0.73299999999999998</v>
      </c>
      <c r="O3001">
        <v>18</v>
      </c>
      <c r="P3001">
        <v>8</v>
      </c>
      <c r="Q3001">
        <v>220</v>
      </c>
      <c r="R3001">
        <v>159</v>
      </c>
      <c r="S3001">
        <v>154</v>
      </c>
      <c r="T3001">
        <f>(Data[[#This Row],[mean_r]]/256)*100</f>
        <v>85.9375</v>
      </c>
      <c r="U3001">
        <f>(Data[[#This Row],[mean_g]]/256)*100</f>
        <v>62.109375</v>
      </c>
      <c r="V3001">
        <f>(Data[[#This Row],[mean_b]]/256)*100</f>
        <v>60.15625</v>
      </c>
      <c r="W3001">
        <v>0.48899999999999999</v>
      </c>
      <c r="X3001" t="s">
        <v>51</v>
      </c>
      <c r="Y3001" t="s">
        <v>45</v>
      </c>
      <c r="Z3001">
        <v>6669</v>
      </c>
      <c r="AA3001">
        <v>4.92</v>
      </c>
      <c r="AB3001">
        <v>12.6</v>
      </c>
      <c r="AC3001">
        <v>50.9</v>
      </c>
      <c r="AD3001">
        <v>55479</v>
      </c>
      <c r="AE3001">
        <v>97.2</v>
      </c>
      <c r="AF3001">
        <v>32.200000000000003</v>
      </c>
      <c r="AG3001" t="s">
        <v>41</v>
      </c>
      <c r="AH3001" t="s">
        <v>42</v>
      </c>
      <c r="AI3001" t="s">
        <v>43</v>
      </c>
      <c r="AJ3001">
        <v>100</v>
      </c>
      <c r="AK3001">
        <v>224</v>
      </c>
      <c r="AL3001">
        <v>4.58E-2</v>
      </c>
      <c r="AM3001">
        <v>0.93259999999999998</v>
      </c>
      <c r="AN3001">
        <v>0.95950000000000002</v>
      </c>
      <c r="AO3001">
        <f>Data[[#This Row],[labeller_confidence_score]]-Data[[#This Row],[cytodiffusion_classification_confidence]]</f>
        <v>2.6900000000000035E-2</v>
      </c>
    </row>
    <row r="3002" spans="1:41" x14ac:dyDescent="0.3">
      <c r="A3002" t="s">
        <v>3075</v>
      </c>
      <c r="B3002" t="s">
        <v>54</v>
      </c>
      <c r="C3002">
        <v>0</v>
      </c>
      <c r="D3002" t="s">
        <v>54</v>
      </c>
      <c r="E3002">
        <v>7.98</v>
      </c>
      <c r="F3002">
        <v>0</v>
      </c>
      <c r="G3002">
        <v>0</v>
      </c>
      <c r="H3002">
        <v>1</v>
      </c>
      <c r="I3002">
        <f>Data[[#This Row],[nucleus_area_pct]]/Data[[#This Row],[cytoplasm_ratio]]</f>
        <v>0</v>
      </c>
      <c r="J3002">
        <v>0.95699999999999996</v>
      </c>
      <c r="K3002">
        <v>0.13700000000000001</v>
      </c>
      <c r="L3002">
        <v>0.51</v>
      </c>
      <c r="M3002">
        <v>1</v>
      </c>
      <c r="N3002">
        <v>0.93300000000000005</v>
      </c>
      <c r="O3002">
        <v>211</v>
      </c>
      <c r="P3002">
        <v>49</v>
      </c>
      <c r="Q3002">
        <v>232</v>
      </c>
      <c r="R3002">
        <v>132</v>
      </c>
      <c r="S3002">
        <v>141</v>
      </c>
      <c r="T3002">
        <f>(Data[[#This Row],[mean_r]]/256)*100</f>
        <v>90.625</v>
      </c>
      <c r="U3002">
        <f>(Data[[#This Row],[mean_g]]/256)*100</f>
        <v>51.5625</v>
      </c>
      <c r="V3002">
        <f>(Data[[#This Row],[mean_b]]/256)*100</f>
        <v>55.078125</v>
      </c>
      <c r="W3002">
        <v>0.48</v>
      </c>
      <c r="X3002" t="s">
        <v>39</v>
      </c>
      <c r="Y3002" t="s">
        <v>45</v>
      </c>
      <c r="Z3002">
        <v>5327</v>
      </c>
      <c r="AA3002">
        <v>5.2</v>
      </c>
      <c r="AB3002">
        <v>12.3</v>
      </c>
      <c r="AC3002">
        <v>51.8</v>
      </c>
      <c r="AD3002">
        <v>255269</v>
      </c>
      <c r="AE3002">
        <v>78.2</v>
      </c>
      <c r="AF3002">
        <v>34.200000000000003</v>
      </c>
      <c r="AG3002" t="s">
        <v>46</v>
      </c>
      <c r="AH3002" t="s">
        <v>68</v>
      </c>
      <c r="AI3002" t="s">
        <v>43</v>
      </c>
      <c r="AJ3002">
        <v>60</v>
      </c>
      <c r="AK3002">
        <v>256</v>
      </c>
      <c r="AL3002">
        <v>0</v>
      </c>
      <c r="AM3002">
        <v>1</v>
      </c>
      <c r="AN3002">
        <v>1</v>
      </c>
      <c r="AO3002">
        <f>Data[[#This Row],[labeller_confidence_score]]-Data[[#This Row],[cytodiffusion_classification_confidence]]</f>
        <v>0</v>
      </c>
    </row>
    <row r="3003" spans="1:41" x14ac:dyDescent="0.3">
      <c r="A3003" t="s">
        <v>3076</v>
      </c>
      <c r="B3003" t="s">
        <v>60</v>
      </c>
      <c r="C3003">
        <v>0</v>
      </c>
      <c r="D3003" t="s">
        <v>50</v>
      </c>
      <c r="E3003">
        <v>14.97</v>
      </c>
      <c r="F3003">
        <v>56.4</v>
      </c>
      <c r="G3003">
        <v>0.55300000000000005</v>
      </c>
      <c r="H3003">
        <v>0.24199999999999999</v>
      </c>
      <c r="I3003">
        <f>Data[[#This Row],[nucleus_area_pct]]/Data[[#This Row],[cytoplasm_ratio]]</f>
        <v>233.05785123966942</v>
      </c>
      <c r="J3003">
        <v>0.71799999999999997</v>
      </c>
      <c r="K3003">
        <v>0.42499999999999999</v>
      </c>
      <c r="L3003">
        <v>2.4900000000000002</v>
      </c>
      <c r="M3003">
        <v>1</v>
      </c>
      <c r="N3003">
        <v>0.63400000000000001</v>
      </c>
      <c r="O3003">
        <v>577</v>
      </c>
      <c r="P3003">
        <v>83</v>
      </c>
      <c r="Q3003">
        <v>216</v>
      </c>
      <c r="R3003">
        <v>166</v>
      </c>
      <c r="S3003">
        <v>171</v>
      </c>
      <c r="T3003">
        <f>(Data[[#This Row],[mean_r]]/256)*100</f>
        <v>84.375</v>
      </c>
      <c r="U3003">
        <f>(Data[[#This Row],[mean_g]]/256)*100</f>
        <v>64.84375</v>
      </c>
      <c r="V3003">
        <f>(Data[[#This Row],[mean_b]]/256)*100</f>
        <v>66.796875</v>
      </c>
      <c r="W3003">
        <v>0.51</v>
      </c>
      <c r="X3003" t="s">
        <v>39</v>
      </c>
      <c r="Y3003" t="s">
        <v>45</v>
      </c>
      <c r="Z3003">
        <v>4256</v>
      </c>
      <c r="AA3003">
        <v>4.99</v>
      </c>
      <c r="AB3003">
        <v>14.1</v>
      </c>
      <c r="AC3003">
        <v>36</v>
      </c>
      <c r="AD3003">
        <v>372025</v>
      </c>
      <c r="AE3003">
        <v>94.7</v>
      </c>
      <c r="AF3003">
        <v>34.5</v>
      </c>
      <c r="AG3003" t="s">
        <v>46</v>
      </c>
      <c r="AH3003" t="s">
        <v>42</v>
      </c>
      <c r="AI3003" t="s">
        <v>56</v>
      </c>
      <c r="AJ3003">
        <v>60</v>
      </c>
      <c r="AK3003">
        <v>256</v>
      </c>
      <c r="AL3003">
        <v>4.2599999999999999E-2</v>
      </c>
      <c r="AM3003">
        <v>0.9022</v>
      </c>
      <c r="AN3003">
        <v>1</v>
      </c>
      <c r="AO3003">
        <f>Data[[#This Row],[labeller_confidence_score]]-Data[[#This Row],[cytodiffusion_classification_confidence]]</f>
        <v>9.7799999999999998E-2</v>
      </c>
    </row>
    <row r="3004" spans="1:41" x14ac:dyDescent="0.3">
      <c r="A3004" t="s">
        <v>3077</v>
      </c>
      <c r="B3004" t="s">
        <v>62</v>
      </c>
      <c r="C3004">
        <v>0</v>
      </c>
      <c r="D3004" t="s">
        <v>50</v>
      </c>
      <c r="E3004">
        <v>8.52</v>
      </c>
      <c r="F3004">
        <v>86.8</v>
      </c>
      <c r="G3004">
        <v>0.85199999999999998</v>
      </c>
      <c r="H3004">
        <v>0.19700000000000001</v>
      </c>
      <c r="I3004">
        <f>Data[[#This Row],[nucleus_area_pct]]/Data[[#This Row],[cytoplasm_ratio]]</f>
        <v>440.60913705583755</v>
      </c>
      <c r="J3004">
        <v>0.96699999999999997</v>
      </c>
      <c r="K3004">
        <v>0.28899999999999998</v>
      </c>
      <c r="L3004">
        <v>0.86</v>
      </c>
      <c r="M3004">
        <v>1</v>
      </c>
      <c r="N3004">
        <v>0.91400000000000003</v>
      </c>
      <c r="O3004">
        <v>335</v>
      </c>
      <c r="P3004">
        <v>62</v>
      </c>
      <c r="Q3004">
        <v>218</v>
      </c>
      <c r="R3004">
        <v>147</v>
      </c>
      <c r="S3004">
        <v>193</v>
      </c>
      <c r="T3004">
        <f>(Data[[#This Row],[mean_r]]/256)*100</f>
        <v>85.15625</v>
      </c>
      <c r="U3004">
        <f>(Data[[#This Row],[mean_g]]/256)*100</f>
        <v>57.421875</v>
      </c>
      <c r="V3004">
        <f>(Data[[#This Row],[mean_b]]/256)*100</f>
        <v>75.390625</v>
      </c>
      <c r="W3004">
        <v>0.71399999999999997</v>
      </c>
      <c r="X3004" t="s">
        <v>51</v>
      </c>
      <c r="Y3004" t="s">
        <v>40</v>
      </c>
      <c r="Z3004">
        <v>7603</v>
      </c>
      <c r="AA3004">
        <v>5.57</v>
      </c>
      <c r="AB3004">
        <v>16.899999999999999</v>
      </c>
      <c r="AC3004">
        <v>40.200000000000003</v>
      </c>
      <c r="AD3004">
        <v>220835</v>
      </c>
      <c r="AE3004">
        <v>112.7</v>
      </c>
      <c r="AF3004">
        <v>36.1</v>
      </c>
      <c r="AG3004" t="s">
        <v>64</v>
      </c>
      <c r="AH3004" t="s">
        <v>47</v>
      </c>
      <c r="AI3004" t="s">
        <v>52</v>
      </c>
      <c r="AJ3004">
        <v>40</v>
      </c>
      <c r="AK3004">
        <v>256</v>
      </c>
      <c r="AL3004">
        <v>9.69E-2</v>
      </c>
      <c r="AM3004">
        <v>0.96679999999999999</v>
      </c>
      <c r="AN3004">
        <v>1</v>
      </c>
      <c r="AO3004">
        <f>Data[[#This Row],[labeller_confidence_score]]-Data[[#This Row],[cytodiffusion_classification_confidence]]</f>
        <v>3.3200000000000007E-2</v>
      </c>
    </row>
    <row r="3005" spans="1:41" x14ac:dyDescent="0.3">
      <c r="A3005" t="s">
        <v>3078</v>
      </c>
      <c r="B3005" t="s">
        <v>62</v>
      </c>
      <c r="C3005">
        <v>0</v>
      </c>
      <c r="D3005" t="s">
        <v>50</v>
      </c>
      <c r="E3005">
        <v>9.09</v>
      </c>
      <c r="F3005">
        <v>82.2</v>
      </c>
      <c r="G3005">
        <v>0.82399999999999995</v>
      </c>
      <c r="H3005">
        <v>0.313</v>
      </c>
      <c r="I3005">
        <f>Data[[#This Row],[nucleus_area_pct]]/Data[[#This Row],[cytoplasm_ratio]]</f>
        <v>262.61980830670927</v>
      </c>
      <c r="J3005">
        <v>0.93</v>
      </c>
      <c r="K3005">
        <v>0.11799999999999999</v>
      </c>
      <c r="L3005">
        <v>1.47</v>
      </c>
      <c r="M3005">
        <v>1</v>
      </c>
      <c r="N3005">
        <v>0.88400000000000001</v>
      </c>
      <c r="O3005">
        <v>228</v>
      </c>
      <c r="P3005">
        <v>70</v>
      </c>
      <c r="Q3005">
        <v>214</v>
      </c>
      <c r="R3005">
        <v>169</v>
      </c>
      <c r="S3005">
        <v>207</v>
      </c>
      <c r="T3005">
        <f>(Data[[#This Row],[mean_r]]/256)*100</f>
        <v>83.59375</v>
      </c>
      <c r="U3005">
        <f>(Data[[#This Row],[mean_g]]/256)*100</f>
        <v>66.015625</v>
      </c>
      <c r="V3005">
        <f>(Data[[#This Row],[mean_b]]/256)*100</f>
        <v>80.859375</v>
      </c>
      <c r="W3005">
        <v>0.76100000000000001</v>
      </c>
      <c r="X3005" t="s">
        <v>63</v>
      </c>
      <c r="Y3005" t="s">
        <v>45</v>
      </c>
      <c r="Z3005">
        <v>6200</v>
      </c>
      <c r="AA3005">
        <v>4.63</v>
      </c>
      <c r="AB3005">
        <v>11</v>
      </c>
      <c r="AC3005">
        <v>35.200000000000003</v>
      </c>
      <c r="AD3005">
        <v>324781</v>
      </c>
      <c r="AE3005">
        <v>83.9</v>
      </c>
      <c r="AF3005">
        <v>33</v>
      </c>
      <c r="AG3005" t="s">
        <v>46</v>
      </c>
      <c r="AH3005" t="s">
        <v>47</v>
      </c>
      <c r="AI3005" t="s">
        <v>43</v>
      </c>
      <c r="AJ3005">
        <v>60</v>
      </c>
      <c r="AK3005">
        <v>256</v>
      </c>
      <c r="AL3005">
        <v>8.9899999999999994E-2</v>
      </c>
      <c r="AM3005">
        <v>0.8135</v>
      </c>
      <c r="AN3005">
        <v>0.86539999999999995</v>
      </c>
      <c r="AO3005">
        <f>Data[[#This Row],[labeller_confidence_score]]-Data[[#This Row],[cytodiffusion_classification_confidence]]</f>
        <v>5.1899999999999946E-2</v>
      </c>
    </row>
    <row r="3006" spans="1:41" x14ac:dyDescent="0.3">
      <c r="A3006" t="s">
        <v>3079</v>
      </c>
      <c r="B3006" t="s">
        <v>106</v>
      </c>
      <c r="C3006">
        <v>1</v>
      </c>
      <c r="D3006" t="s">
        <v>82</v>
      </c>
      <c r="E3006">
        <v>13.75</v>
      </c>
      <c r="F3006">
        <v>81.099999999999994</v>
      </c>
      <c r="G3006">
        <v>0.36499999999999999</v>
      </c>
      <c r="H3006">
        <v>0.26600000000000001</v>
      </c>
      <c r="I3006">
        <f>Data[[#This Row],[nucleus_area_pct]]/Data[[#This Row],[cytoplasm_ratio]]</f>
        <v>304.88721804511272</v>
      </c>
      <c r="J3006">
        <v>0.874</v>
      </c>
      <c r="K3006">
        <v>0.19</v>
      </c>
      <c r="L3006">
        <v>1.34</v>
      </c>
      <c r="M3006">
        <v>1</v>
      </c>
      <c r="N3006">
        <v>0.90700000000000003</v>
      </c>
      <c r="O3006">
        <v>678</v>
      </c>
      <c r="P3006">
        <v>96</v>
      </c>
      <c r="Q3006">
        <v>218</v>
      </c>
      <c r="R3006">
        <v>175</v>
      </c>
      <c r="S3006">
        <v>196</v>
      </c>
      <c r="T3006">
        <f>(Data[[#This Row],[mean_r]]/256)*100</f>
        <v>85.15625</v>
      </c>
      <c r="U3006">
        <f>(Data[[#This Row],[mean_g]]/256)*100</f>
        <v>68.359375</v>
      </c>
      <c r="V3006">
        <f>(Data[[#This Row],[mean_b]]/256)*100</f>
        <v>76.5625</v>
      </c>
      <c r="W3006">
        <v>0.82799999999999996</v>
      </c>
      <c r="X3006" t="s">
        <v>51</v>
      </c>
      <c r="Y3006" t="s">
        <v>40</v>
      </c>
      <c r="Z3006">
        <v>3854</v>
      </c>
      <c r="AA3006">
        <v>3.76</v>
      </c>
      <c r="AB3006">
        <v>16.8</v>
      </c>
      <c r="AC3006">
        <v>38.4</v>
      </c>
      <c r="AD3006">
        <v>323682</v>
      </c>
      <c r="AE3006">
        <v>79.8</v>
      </c>
      <c r="AF3006">
        <v>32.5</v>
      </c>
      <c r="AG3006" t="s">
        <v>46</v>
      </c>
      <c r="AH3006" t="s">
        <v>42</v>
      </c>
      <c r="AI3006" t="s">
        <v>56</v>
      </c>
      <c r="AJ3006">
        <v>100</v>
      </c>
      <c r="AK3006">
        <v>360</v>
      </c>
      <c r="AL3006">
        <v>0.8175</v>
      </c>
      <c r="AM3006">
        <v>0.61909999999999998</v>
      </c>
      <c r="AN3006">
        <v>0.81699999999999995</v>
      </c>
      <c r="AO3006">
        <f>Data[[#This Row],[labeller_confidence_score]]-Data[[#This Row],[cytodiffusion_classification_confidence]]</f>
        <v>0.19789999999999996</v>
      </c>
    </row>
    <row r="3007" spans="1:41" x14ac:dyDescent="0.3">
      <c r="A3007" t="s">
        <v>3080</v>
      </c>
      <c r="B3007" t="s">
        <v>49</v>
      </c>
      <c r="C3007">
        <v>0</v>
      </c>
      <c r="D3007" t="s">
        <v>50</v>
      </c>
      <c r="E3007">
        <v>11.14</v>
      </c>
      <c r="F3007">
        <v>58.3</v>
      </c>
      <c r="G3007">
        <v>0.47899999999999998</v>
      </c>
      <c r="H3007">
        <v>0.44900000000000001</v>
      </c>
      <c r="I3007">
        <f>Data[[#This Row],[nucleus_area_pct]]/Data[[#This Row],[cytoplasm_ratio]]</f>
        <v>129.84409799554564</v>
      </c>
      <c r="J3007">
        <v>0.81899999999999995</v>
      </c>
      <c r="K3007">
        <v>0.41699999999999998</v>
      </c>
      <c r="L3007">
        <v>2.86</v>
      </c>
      <c r="M3007">
        <v>4.2</v>
      </c>
      <c r="N3007">
        <v>0.82399999999999995</v>
      </c>
      <c r="O3007">
        <v>457</v>
      </c>
      <c r="P3007">
        <v>84</v>
      </c>
      <c r="Q3007">
        <v>226</v>
      </c>
      <c r="R3007">
        <v>176</v>
      </c>
      <c r="S3007">
        <v>187</v>
      </c>
      <c r="T3007">
        <f>(Data[[#This Row],[mean_r]]/256)*100</f>
        <v>88.28125</v>
      </c>
      <c r="U3007">
        <f>(Data[[#This Row],[mean_g]]/256)*100</f>
        <v>68.75</v>
      </c>
      <c r="V3007">
        <f>(Data[[#This Row],[mean_b]]/256)*100</f>
        <v>73.046875</v>
      </c>
      <c r="W3007">
        <v>0.70599999999999996</v>
      </c>
      <c r="X3007" t="s">
        <v>51</v>
      </c>
      <c r="Y3007" t="s">
        <v>45</v>
      </c>
      <c r="Z3007">
        <v>7533</v>
      </c>
      <c r="AA3007">
        <v>5.61</v>
      </c>
      <c r="AB3007">
        <v>16.399999999999999</v>
      </c>
      <c r="AC3007">
        <v>39.1</v>
      </c>
      <c r="AD3007">
        <v>222649</v>
      </c>
      <c r="AE3007">
        <v>109.1</v>
      </c>
      <c r="AF3007">
        <v>34.4</v>
      </c>
      <c r="AG3007" t="s">
        <v>41</v>
      </c>
      <c r="AH3007" t="s">
        <v>68</v>
      </c>
      <c r="AI3007" t="s">
        <v>43</v>
      </c>
      <c r="AJ3007">
        <v>100</v>
      </c>
      <c r="AK3007">
        <v>512</v>
      </c>
      <c r="AL3007">
        <v>8.7800000000000003E-2</v>
      </c>
      <c r="AM3007">
        <v>0.94310000000000005</v>
      </c>
      <c r="AN3007">
        <v>0.96699999999999997</v>
      </c>
      <c r="AO3007">
        <f>Data[[#This Row],[labeller_confidence_score]]-Data[[#This Row],[cytodiffusion_classification_confidence]]</f>
        <v>2.3899999999999921E-2</v>
      </c>
    </row>
    <row r="3008" spans="1:41" x14ac:dyDescent="0.3">
      <c r="A3008" t="s">
        <v>3081</v>
      </c>
      <c r="B3008" t="s">
        <v>49</v>
      </c>
      <c r="C3008">
        <v>0</v>
      </c>
      <c r="D3008" t="s">
        <v>50</v>
      </c>
      <c r="E3008">
        <v>11.62</v>
      </c>
      <c r="F3008">
        <v>52.7</v>
      </c>
      <c r="G3008">
        <v>0.80100000000000005</v>
      </c>
      <c r="H3008">
        <v>0.38500000000000001</v>
      </c>
      <c r="I3008">
        <f>Data[[#This Row],[nucleus_area_pct]]/Data[[#This Row],[cytoplasm_ratio]]</f>
        <v>136.88311688311688</v>
      </c>
      <c r="J3008">
        <v>0.77700000000000002</v>
      </c>
      <c r="K3008">
        <v>0.38200000000000001</v>
      </c>
      <c r="L3008">
        <v>3.2</v>
      </c>
      <c r="M3008">
        <v>2.5</v>
      </c>
      <c r="N3008">
        <v>0.84499999999999997</v>
      </c>
      <c r="O3008">
        <v>371</v>
      </c>
      <c r="P3008">
        <v>83</v>
      </c>
      <c r="Q3008">
        <v>188</v>
      </c>
      <c r="R3008">
        <v>160</v>
      </c>
      <c r="S3008">
        <v>151</v>
      </c>
      <c r="T3008">
        <f>(Data[[#This Row],[mean_r]]/256)*100</f>
        <v>73.4375</v>
      </c>
      <c r="U3008">
        <f>(Data[[#This Row],[mean_g]]/256)*100</f>
        <v>62.5</v>
      </c>
      <c r="V3008">
        <f>(Data[[#This Row],[mean_b]]/256)*100</f>
        <v>58.984375</v>
      </c>
      <c r="W3008">
        <v>0.499</v>
      </c>
      <c r="X3008" t="s">
        <v>51</v>
      </c>
      <c r="Y3008" t="s">
        <v>45</v>
      </c>
      <c r="Z3008">
        <v>4901</v>
      </c>
      <c r="AA3008">
        <v>6.75</v>
      </c>
      <c r="AB3008">
        <v>13.2</v>
      </c>
      <c r="AC3008">
        <v>41.8</v>
      </c>
      <c r="AD3008">
        <v>230657</v>
      </c>
      <c r="AE3008">
        <v>116.1</v>
      </c>
      <c r="AF3008">
        <v>34.4</v>
      </c>
      <c r="AG3008" t="s">
        <v>46</v>
      </c>
      <c r="AH3008" t="s">
        <v>42</v>
      </c>
      <c r="AI3008" t="s">
        <v>52</v>
      </c>
      <c r="AJ3008">
        <v>60</v>
      </c>
      <c r="AK3008">
        <v>360</v>
      </c>
      <c r="AL3008">
        <v>0.16520000000000001</v>
      </c>
      <c r="AM3008">
        <v>0.93379999999999996</v>
      </c>
      <c r="AN3008">
        <v>0.89510000000000001</v>
      </c>
      <c r="AO3008">
        <f>Data[[#This Row],[labeller_confidence_score]]-Data[[#This Row],[cytodiffusion_classification_confidence]]</f>
        <v>-3.8699999999999957E-2</v>
      </c>
    </row>
    <row r="3009" spans="1:41" x14ac:dyDescent="0.3">
      <c r="A3009" t="s">
        <v>3082</v>
      </c>
      <c r="B3009" t="s">
        <v>110</v>
      </c>
      <c r="C3009">
        <v>1</v>
      </c>
      <c r="D3009" t="s">
        <v>104</v>
      </c>
      <c r="E3009">
        <v>9.16</v>
      </c>
      <c r="F3009">
        <v>0</v>
      </c>
      <c r="G3009">
        <v>0</v>
      </c>
      <c r="H3009">
        <v>1</v>
      </c>
      <c r="I3009">
        <f>Data[[#This Row],[nucleus_area_pct]]/Data[[#This Row],[cytoplasm_ratio]]</f>
        <v>0</v>
      </c>
      <c r="J3009">
        <v>0.83699999999999997</v>
      </c>
      <c r="K3009">
        <v>0.187</v>
      </c>
      <c r="L3009">
        <v>0.81</v>
      </c>
      <c r="M3009">
        <v>1</v>
      </c>
      <c r="N3009">
        <v>0.92100000000000004</v>
      </c>
      <c r="O3009">
        <v>178</v>
      </c>
      <c r="P3009">
        <v>52</v>
      </c>
      <c r="Q3009">
        <v>233</v>
      </c>
      <c r="R3009">
        <v>125</v>
      </c>
      <c r="S3009">
        <v>133</v>
      </c>
      <c r="T3009">
        <f>(Data[[#This Row],[mean_r]]/256)*100</f>
        <v>91.015625</v>
      </c>
      <c r="U3009">
        <f>(Data[[#This Row],[mean_g]]/256)*100</f>
        <v>48.828125</v>
      </c>
      <c r="V3009">
        <f>(Data[[#This Row],[mean_b]]/256)*100</f>
        <v>51.953125</v>
      </c>
      <c r="W3009">
        <v>0.434</v>
      </c>
      <c r="X3009" t="s">
        <v>51</v>
      </c>
      <c r="Y3009" t="s">
        <v>40</v>
      </c>
      <c r="Z3009">
        <v>7145</v>
      </c>
      <c r="AA3009">
        <v>4.87</v>
      </c>
      <c r="AB3009">
        <v>14</v>
      </c>
      <c r="AC3009">
        <v>46.7</v>
      </c>
      <c r="AD3009">
        <v>250780</v>
      </c>
      <c r="AE3009">
        <v>106.4</v>
      </c>
      <c r="AF3009">
        <v>33.1</v>
      </c>
      <c r="AG3009" t="s">
        <v>64</v>
      </c>
      <c r="AH3009" t="s">
        <v>42</v>
      </c>
      <c r="AI3009" t="s">
        <v>56</v>
      </c>
      <c r="AJ3009">
        <v>60</v>
      </c>
      <c r="AK3009">
        <v>360</v>
      </c>
      <c r="AL3009">
        <v>0.72019999999999995</v>
      </c>
      <c r="AM3009">
        <v>0.59299999999999997</v>
      </c>
      <c r="AN3009">
        <v>0.7006</v>
      </c>
      <c r="AO3009">
        <f>Data[[#This Row],[labeller_confidence_score]]-Data[[#This Row],[cytodiffusion_classification_confidence]]</f>
        <v>0.10760000000000003</v>
      </c>
    </row>
    <row r="3010" spans="1:41" x14ac:dyDescent="0.3">
      <c r="A3010" t="s">
        <v>3083</v>
      </c>
      <c r="B3010" t="s">
        <v>85</v>
      </c>
      <c r="C3010">
        <v>0</v>
      </c>
      <c r="D3010" t="s">
        <v>50</v>
      </c>
      <c r="E3010">
        <v>12.68</v>
      </c>
      <c r="F3010">
        <v>57.1</v>
      </c>
      <c r="G3010">
        <v>0.66200000000000003</v>
      </c>
      <c r="H3010">
        <v>0.44400000000000001</v>
      </c>
      <c r="I3010">
        <f>Data[[#This Row],[nucleus_area_pct]]/Data[[#This Row],[cytoplasm_ratio]]</f>
        <v>128.6036036036036</v>
      </c>
      <c r="J3010">
        <v>0.63800000000000001</v>
      </c>
      <c r="K3010">
        <v>0.34300000000000003</v>
      </c>
      <c r="L3010">
        <v>4.93</v>
      </c>
      <c r="M3010">
        <v>1.8</v>
      </c>
      <c r="N3010">
        <v>0.67400000000000004</v>
      </c>
      <c r="O3010">
        <v>442</v>
      </c>
      <c r="P3010">
        <v>63</v>
      </c>
      <c r="Q3010">
        <v>177</v>
      </c>
      <c r="R3010">
        <v>158</v>
      </c>
      <c r="S3010">
        <v>158</v>
      </c>
      <c r="T3010">
        <f>(Data[[#This Row],[mean_r]]/256)*100</f>
        <v>69.140625</v>
      </c>
      <c r="U3010">
        <f>(Data[[#This Row],[mean_g]]/256)*100</f>
        <v>61.71875</v>
      </c>
      <c r="V3010">
        <f>(Data[[#This Row],[mean_b]]/256)*100</f>
        <v>61.71875</v>
      </c>
      <c r="W3010">
        <v>0.85599999999999998</v>
      </c>
      <c r="X3010" t="s">
        <v>51</v>
      </c>
      <c r="Y3010" t="s">
        <v>45</v>
      </c>
      <c r="Z3010">
        <v>12565</v>
      </c>
      <c r="AA3010">
        <v>5.04</v>
      </c>
      <c r="AB3010">
        <v>12.8</v>
      </c>
      <c r="AC3010">
        <v>47.3</v>
      </c>
      <c r="AD3010">
        <v>181480</v>
      </c>
      <c r="AE3010">
        <v>102.2</v>
      </c>
      <c r="AF3010">
        <v>33.1</v>
      </c>
      <c r="AG3010" t="s">
        <v>41</v>
      </c>
      <c r="AH3010" t="s">
        <v>42</v>
      </c>
      <c r="AI3010" t="s">
        <v>56</v>
      </c>
      <c r="AJ3010">
        <v>60</v>
      </c>
      <c r="AK3010">
        <v>256</v>
      </c>
      <c r="AL3010">
        <v>8.72E-2</v>
      </c>
      <c r="AM3010">
        <v>0.93840000000000001</v>
      </c>
      <c r="AN3010">
        <v>1</v>
      </c>
      <c r="AO3010">
        <f>Data[[#This Row],[labeller_confidence_score]]-Data[[#This Row],[cytodiffusion_classification_confidence]]</f>
        <v>6.1599999999999988E-2</v>
      </c>
    </row>
    <row r="3011" spans="1:41" x14ac:dyDescent="0.3">
      <c r="A3011" t="s">
        <v>3084</v>
      </c>
      <c r="B3011" t="s">
        <v>49</v>
      </c>
      <c r="C3011">
        <v>0</v>
      </c>
      <c r="D3011" t="s">
        <v>50</v>
      </c>
      <c r="E3011">
        <v>11.37</v>
      </c>
      <c r="F3011">
        <v>51.1</v>
      </c>
      <c r="G3011">
        <v>0.65400000000000003</v>
      </c>
      <c r="H3011">
        <v>0.52700000000000002</v>
      </c>
      <c r="I3011">
        <f>Data[[#This Row],[nucleus_area_pct]]/Data[[#This Row],[cytoplasm_ratio]]</f>
        <v>96.963946869070213</v>
      </c>
      <c r="J3011">
        <v>0.86699999999999999</v>
      </c>
      <c r="K3011">
        <v>0.377</v>
      </c>
      <c r="L3011">
        <v>3.72</v>
      </c>
      <c r="M3011">
        <v>3.5</v>
      </c>
      <c r="N3011">
        <v>0.77600000000000002</v>
      </c>
      <c r="O3011">
        <v>476</v>
      </c>
      <c r="P3011">
        <v>85</v>
      </c>
      <c r="Q3011">
        <v>194</v>
      </c>
      <c r="R3011">
        <v>144</v>
      </c>
      <c r="S3011">
        <v>185</v>
      </c>
      <c r="T3011">
        <f>(Data[[#This Row],[mean_r]]/256)*100</f>
        <v>75.78125</v>
      </c>
      <c r="U3011">
        <f>(Data[[#This Row],[mean_g]]/256)*100</f>
        <v>56.25</v>
      </c>
      <c r="V3011">
        <f>(Data[[#This Row],[mean_b]]/256)*100</f>
        <v>72.265625</v>
      </c>
      <c r="W3011">
        <v>0.71699999999999997</v>
      </c>
      <c r="X3011" t="s">
        <v>63</v>
      </c>
      <c r="Y3011" t="s">
        <v>40</v>
      </c>
      <c r="Z3011">
        <v>4165</v>
      </c>
      <c r="AA3011">
        <v>5.0199999999999996</v>
      </c>
      <c r="AB3011">
        <v>13.2</v>
      </c>
      <c r="AC3011">
        <v>38.5</v>
      </c>
      <c r="AD3011">
        <v>233959</v>
      </c>
      <c r="AE3011">
        <v>88.5</v>
      </c>
      <c r="AF3011">
        <v>33.5</v>
      </c>
      <c r="AG3011" t="s">
        <v>64</v>
      </c>
      <c r="AH3011" t="s">
        <v>68</v>
      </c>
      <c r="AI3011" t="s">
        <v>56</v>
      </c>
      <c r="AJ3011">
        <v>60</v>
      </c>
      <c r="AK3011">
        <v>360</v>
      </c>
      <c r="AL3011">
        <v>0.1381</v>
      </c>
      <c r="AM3011">
        <v>0.87290000000000001</v>
      </c>
      <c r="AN3011">
        <v>0.84450000000000003</v>
      </c>
      <c r="AO3011">
        <f>Data[[#This Row],[labeller_confidence_score]]-Data[[#This Row],[cytodiffusion_classification_confidence]]</f>
        <v>-2.8399999999999981E-2</v>
      </c>
    </row>
    <row r="3012" spans="1:41" x14ac:dyDescent="0.3">
      <c r="A3012" t="s">
        <v>3085</v>
      </c>
      <c r="B3012" t="s">
        <v>85</v>
      </c>
      <c r="C3012">
        <v>0</v>
      </c>
      <c r="D3012" t="s">
        <v>50</v>
      </c>
      <c r="E3012">
        <v>10.47</v>
      </c>
      <c r="F3012">
        <v>61.9</v>
      </c>
      <c r="G3012">
        <v>0.629</v>
      </c>
      <c r="H3012">
        <v>0.255</v>
      </c>
      <c r="I3012">
        <f>Data[[#This Row],[nucleus_area_pct]]/Data[[#This Row],[cytoplasm_ratio]]</f>
        <v>242.74509803921566</v>
      </c>
      <c r="J3012">
        <v>0.83499999999999996</v>
      </c>
      <c r="K3012">
        <v>0.41699999999999998</v>
      </c>
      <c r="L3012">
        <v>4.25</v>
      </c>
      <c r="M3012">
        <v>1.6</v>
      </c>
      <c r="N3012">
        <v>0.77500000000000002</v>
      </c>
      <c r="O3012">
        <v>382</v>
      </c>
      <c r="P3012">
        <v>74</v>
      </c>
      <c r="Q3012">
        <v>180</v>
      </c>
      <c r="R3012">
        <v>156</v>
      </c>
      <c r="S3012">
        <v>196</v>
      </c>
      <c r="T3012">
        <f>(Data[[#This Row],[mean_r]]/256)*100</f>
        <v>70.3125</v>
      </c>
      <c r="U3012">
        <f>(Data[[#This Row],[mean_g]]/256)*100</f>
        <v>60.9375</v>
      </c>
      <c r="V3012">
        <f>(Data[[#This Row],[mean_b]]/256)*100</f>
        <v>76.5625</v>
      </c>
      <c r="W3012">
        <v>0.83499999999999996</v>
      </c>
      <c r="X3012" t="s">
        <v>51</v>
      </c>
      <c r="Y3012" t="s">
        <v>45</v>
      </c>
      <c r="Z3012">
        <v>6546</v>
      </c>
      <c r="AA3012">
        <v>5.37</v>
      </c>
      <c r="AB3012">
        <v>13.9</v>
      </c>
      <c r="AC3012">
        <v>38.5</v>
      </c>
      <c r="AD3012">
        <v>265718</v>
      </c>
      <c r="AE3012">
        <v>103.6</v>
      </c>
      <c r="AF3012">
        <v>32.299999999999997</v>
      </c>
      <c r="AG3012" t="s">
        <v>64</v>
      </c>
      <c r="AH3012" t="s">
        <v>47</v>
      </c>
      <c r="AI3012" t="s">
        <v>56</v>
      </c>
      <c r="AJ3012">
        <v>60</v>
      </c>
      <c r="AK3012">
        <v>512</v>
      </c>
      <c r="AL3012">
        <v>0.1522</v>
      </c>
      <c r="AM3012">
        <v>0.89749999999999996</v>
      </c>
      <c r="AN3012">
        <v>0.96799999999999997</v>
      </c>
      <c r="AO3012">
        <f>Data[[#This Row],[labeller_confidence_score]]-Data[[#This Row],[cytodiffusion_classification_confidence]]</f>
        <v>7.0500000000000007E-2</v>
      </c>
    </row>
    <row r="3013" spans="1:41" x14ac:dyDescent="0.3">
      <c r="A3013" t="s">
        <v>3086</v>
      </c>
      <c r="B3013" t="s">
        <v>66</v>
      </c>
      <c r="C3013">
        <v>1</v>
      </c>
      <c r="D3013" t="s">
        <v>67</v>
      </c>
      <c r="E3013">
        <v>11.46</v>
      </c>
      <c r="F3013">
        <v>84.5</v>
      </c>
      <c r="G3013">
        <v>0.70799999999999996</v>
      </c>
      <c r="H3013">
        <v>0.05</v>
      </c>
      <c r="I3013">
        <f>Data[[#This Row],[nucleus_area_pct]]/Data[[#This Row],[cytoplasm_ratio]]</f>
        <v>1690</v>
      </c>
      <c r="J3013">
        <v>0.45800000000000002</v>
      </c>
      <c r="K3013">
        <v>0.74099999999999999</v>
      </c>
      <c r="L3013">
        <v>1.1499999999999999</v>
      </c>
      <c r="M3013">
        <v>1.2</v>
      </c>
      <c r="N3013">
        <v>0.58699999999999997</v>
      </c>
      <c r="O3013">
        <v>370</v>
      </c>
      <c r="P3013">
        <v>108</v>
      </c>
      <c r="Q3013">
        <v>189</v>
      </c>
      <c r="R3013">
        <v>150</v>
      </c>
      <c r="S3013">
        <v>206</v>
      </c>
      <c r="T3013">
        <f>(Data[[#This Row],[mean_r]]/256)*100</f>
        <v>73.828125</v>
      </c>
      <c r="U3013">
        <f>(Data[[#This Row],[mean_g]]/256)*100</f>
        <v>58.59375</v>
      </c>
      <c r="V3013">
        <f>(Data[[#This Row],[mean_b]]/256)*100</f>
        <v>80.46875</v>
      </c>
      <c r="W3013">
        <v>0.86499999999999999</v>
      </c>
      <c r="X3013" t="s">
        <v>51</v>
      </c>
      <c r="Y3013" t="s">
        <v>45</v>
      </c>
      <c r="Z3013">
        <v>8297</v>
      </c>
      <c r="AA3013">
        <v>5.08</v>
      </c>
      <c r="AB3013">
        <v>11.8</v>
      </c>
      <c r="AC3013">
        <v>39.799999999999997</v>
      </c>
      <c r="AD3013">
        <v>411681</v>
      </c>
      <c r="AE3013">
        <v>83.8</v>
      </c>
      <c r="AF3013">
        <v>32.9</v>
      </c>
      <c r="AG3013" t="s">
        <v>46</v>
      </c>
      <c r="AH3013" t="s">
        <v>47</v>
      </c>
      <c r="AI3013" t="s">
        <v>52</v>
      </c>
      <c r="AJ3013">
        <v>100</v>
      </c>
      <c r="AK3013">
        <v>360</v>
      </c>
      <c r="AL3013">
        <v>0.88039999999999996</v>
      </c>
      <c r="AM3013">
        <v>0.86329999999999996</v>
      </c>
      <c r="AN3013">
        <v>0.62780000000000002</v>
      </c>
      <c r="AO3013">
        <f>Data[[#This Row],[labeller_confidence_score]]-Data[[#This Row],[cytodiffusion_classification_confidence]]</f>
        <v>-0.23549999999999993</v>
      </c>
    </row>
    <row r="3014" spans="1:41" x14ac:dyDescent="0.3">
      <c r="A3014" t="s">
        <v>3087</v>
      </c>
      <c r="B3014" t="s">
        <v>62</v>
      </c>
      <c r="C3014">
        <v>0</v>
      </c>
      <c r="D3014" t="s">
        <v>50</v>
      </c>
      <c r="E3014">
        <v>8.64</v>
      </c>
      <c r="F3014">
        <v>79.7</v>
      </c>
      <c r="G3014">
        <v>0.69199999999999995</v>
      </c>
      <c r="H3014">
        <v>0.245</v>
      </c>
      <c r="I3014">
        <f>Data[[#This Row],[nucleus_area_pct]]/Data[[#This Row],[cytoplasm_ratio]]</f>
        <v>325.30612244897964</v>
      </c>
      <c r="J3014">
        <v>0.88700000000000001</v>
      </c>
      <c r="K3014">
        <v>0.39</v>
      </c>
      <c r="L3014">
        <v>0.98</v>
      </c>
      <c r="M3014">
        <v>1.2</v>
      </c>
      <c r="N3014">
        <v>0.94</v>
      </c>
      <c r="O3014">
        <v>201</v>
      </c>
      <c r="P3014">
        <v>49</v>
      </c>
      <c r="Q3014">
        <v>203</v>
      </c>
      <c r="R3014">
        <v>134</v>
      </c>
      <c r="S3014">
        <v>184</v>
      </c>
      <c r="T3014">
        <f>(Data[[#This Row],[mean_r]]/256)*100</f>
        <v>79.296875</v>
      </c>
      <c r="U3014">
        <f>(Data[[#This Row],[mean_g]]/256)*100</f>
        <v>52.34375</v>
      </c>
      <c r="V3014">
        <f>(Data[[#This Row],[mean_b]]/256)*100</f>
        <v>71.875</v>
      </c>
      <c r="W3014">
        <v>0.624</v>
      </c>
      <c r="X3014" t="s">
        <v>51</v>
      </c>
      <c r="Y3014" t="s">
        <v>45</v>
      </c>
      <c r="Z3014">
        <v>12346</v>
      </c>
      <c r="AA3014">
        <v>4.75</v>
      </c>
      <c r="AB3014">
        <v>14.3</v>
      </c>
      <c r="AC3014">
        <v>40.4</v>
      </c>
      <c r="AD3014">
        <v>177734</v>
      </c>
      <c r="AE3014">
        <v>85.6</v>
      </c>
      <c r="AF3014">
        <v>32.700000000000003</v>
      </c>
      <c r="AG3014" t="s">
        <v>64</v>
      </c>
      <c r="AH3014" t="s">
        <v>47</v>
      </c>
      <c r="AI3014" t="s">
        <v>52</v>
      </c>
      <c r="AJ3014">
        <v>100</v>
      </c>
      <c r="AK3014">
        <v>360</v>
      </c>
      <c r="AL3014">
        <v>5.9799999999999999E-2</v>
      </c>
      <c r="AM3014">
        <v>0.99570000000000003</v>
      </c>
      <c r="AN3014">
        <v>0.8236</v>
      </c>
      <c r="AO3014">
        <f>Data[[#This Row],[labeller_confidence_score]]-Data[[#This Row],[cytodiffusion_classification_confidence]]</f>
        <v>-0.17210000000000003</v>
      </c>
    </row>
    <row r="3015" spans="1:41" x14ac:dyDescent="0.3">
      <c r="A3015" t="s">
        <v>3088</v>
      </c>
      <c r="B3015" t="s">
        <v>60</v>
      </c>
      <c r="C3015">
        <v>0</v>
      </c>
      <c r="D3015" t="s">
        <v>50</v>
      </c>
      <c r="E3015">
        <v>14.22</v>
      </c>
      <c r="F3015">
        <v>71.400000000000006</v>
      </c>
      <c r="G3015">
        <v>0.52100000000000002</v>
      </c>
      <c r="H3015">
        <v>0.28899999999999998</v>
      </c>
      <c r="I3015">
        <f>Data[[#This Row],[nucleus_area_pct]]/Data[[#This Row],[cytoplasm_ratio]]</f>
        <v>247.0588235294118</v>
      </c>
      <c r="J3015">
        <v>0.66400000000000003</v>
      </c>
      <c r="K3015">
        <v>0.41099999999999998</v>
      </c>
      <c r="L3015">
        <v>1.94</v>
      </c>
      <c r="M3015">
        <v>1</v>
      </c>
      <c r="N3015">
        <v>0.86899999999999999</v>
      </c>
      <c r="O3015">
        <v>468</v>
      </c>
      <c r="P3015">
        <v>79</v>
      </c>
      <c r="Q3015">
        <v>201</v>
      </c>
      <c r="R3015">
        <v>163</v>
      </c>
      <c r="S3015">
        <v>181</v>
      </c>
      <c r="T3015">
        <f>(Data[[#This Row],[mean_r]]/256)*100</f>
        <v>78.515625</v>
      </c>
      <c r="U3015">
        <f>(Data[[#This Row],[mean_g]]/256)*100</f>
        <v>63.671875</v>
      </c>
      <c r="V3015">
        <f>(Data[[#This Row],[mean_b]]/256)*100</f>
        <v>70.703125</v>
      </c>
      <c r="W3015">
        <v>0.64400000000000002</v>
      </c>
      <c r="X3015" t="s">
        <v>51</v>
      </c>
      <c r="Y3015" t="s">
        <v>45</v>
      </c>
      <c r="Z3015">
        <v>8106</v>
      </c>
      <c r="AA3015">
        <v>2.9</v>
      </c>
      <c r="AB3015">
        <v>12.9</v>
      </c>
      <c r="AC3015">
        <v>40.700000000000003</v>
      </c>
      <c r="AD3015">
        <v>295242</v>
      </c>
      <c r="AE3015">
        <v>83.8</v>
      </c>
      <c r="AF3015">
        <v>31.9</v>
      </c>
      <c r="AG3015" t="s">
        <v>64</v>
      </c>
      <c r="AH3015" t="s">
        <v>42</v>
      </c>
      <c r="AI3015" t="s">
        <v>56</v>
      </c>
      <c r="AJ3015">
        <v>100</v>
      </c>
      <c r="AK3015">
        <v>512</v>
      </c>
      <c r="AL3015">
        <v>0.14269999999999999</v>
      </c>
      <c r="AM3015">
        <v>0.82520000000000004</v>
      </c>
      <c r="AN3015">
        <v>0.91659999999999997</v>
      </c>
      <c r="AO3015">
        <f>Data[[#This Row],[labeller_confidence_score]]-Data[[#This Row],[cytodiffusion_classification_confidence]]</f>
        <v>9.1399999999999926E-2</v>
      </c>
    </row>
    <row r="3016" spans="1:41" x14ac:dyDescent="0.3">
      <c r="A3016" t="s">
        <v>3089</v>
      </c>
      <c r="B3016" t="s">
        <v>120</v>
      </c>
      <c r="C3016">
        <v>1</v>
      </c>
      <c r="D3016" t="s">
        <v>104</v>
      </c>
      <c r="E3016">
        <v>6.46</v>
      </c>
      <c r="F3016">
        <v>0</v>
      </c>
      <c r="G3016">
        <v>0</v>
      </c>
      <c r="H3016">
        <v>1</v>
      </c>
      <c r="I3016">
        <f>Data[[#This Row],[nucleus_area_pct]]/Data[[#This Row],[cytoplasm_ratio]]</f>
        <v>0</v>
      </c>
      <c r="J3016">
        <v>0.93400000000000005</v>
      </c>
      <c r="K3016">
        <v>0.13400000000000001</v>
      </c>
      <c r="L3016">
        <v>0.49</v>
      </c>
      <c r="M3016">
        <v>1</v>
      </c>
      <c r="N3016">
        <v>0.96799999999999997</v>
      </c>
      <c r="O3016">
        <v>135</v>
      </c>
      <c r="P3016">
        <v>23</v>
      </c>
      <c r="Q3016">
        <v>240</v>
      </c>
      <c r="R3016">
        <v>130</v>
      </c>
      <c r="S3016">
        <v>134</v>
      </c>
      <c r="T3016">
        <f>(Data[[#This Row],[mean_r]]/256)*100</f>
        <v>93.75</v>
      </c>
      <c r="U3016">
        <f>(Data[[#This Row],[mean_g]]/256)*100</f>
        <v>50.78125</v>
      </c>
      <c r="V3016">
        <f>(Data[[#This Row],[mean_b]]/256)*100</f>
        <v>52.34375</v>
      </c>
      <c r="W3016">
        <v>0.64100000000000001</v>
      </c>
      <c r="X3016" t="s">
        <v>51</v>
      </c>
      <c r="Y3016" t="s">
        <v>40</v>
      </c>
      <c r="Z3016">
        <v>6065</v>
      </c>
      <c r="AA3016">
        <v>3.86</v>
      </c>
      <c r="AB3016">
        <v>16.2</v>
      </c>
      <c r="AC3016">
        <v>49.4</v>
      </c>
      <c r="AD3016">
        <v>248838</v>
      </c>
      <c r="AE3016">
        <v>81.599999999999994</v>
      </c>
      <c r="AF3016">
        <v>33.6</v>
      </c>
      <c r="AG3016" t="s">
        <v>46</v>
      </c>
      <c r="AH3016" t="s">
        <v>47</v>
      </c>
      <c r="AI3016" t="s">
        <v>43</v>
      </c>
      <c r="AJ3016">
        <v>100</v>
      </c>
      <c r="AK3016">
        <v>360</v>
      </c>
      <c r="AL3016">
        <v>0.77380000000000004</v>
      </c>
      <c r="AM3016">
        <v>0.69669999999999999</v>
      </c>
      <c r="AN3016">
        <v>0.89429999999999998</v>
      </c>
      <c r="AO3016">
        <f>Data[[#This Row],[labeller_confidence_score]]-Data[[#This Row],[cytodiffusion_classification_confidence]]</f>
        <v>0.1976</v>
      </c>
    </row>
    <row r="3017" spans="1:41" x14ac:dyDescent="0.3">
      <c r="A3017" t="s">
        <v>3090</v>
      </c>
      <c r="B3017" t="s">
        <v>81</v>
      </c>
      <c r="C3017">
        <v>1</v>
      </c>
      <c r="D3017" t="s">
        <v>82</v>
      </c>
      <c r="E3017">
        <v>15.98</v>
      </c>
      <c r="F3017">
        <v>85</v>
      </c>
      <c r="G3017">
        <v>0.36199999999999999</v>
      </c>
      <c r="H3017">
        <v>0.16300000000000001</v>
      </c>
      <c r="I3017">
        <f>Data[[#This Row],[nucleus_area_pct]]/Data[[#This Row],[cytoplasm_ratio]]</f>
        <v>521.47239263803681</v>
      </c>
      <c r="J3017">
        <v>0.78800000000000003</v>
      </c>
      <c r="K3017">
        <v>0.36099999999999999</v>
      </c>
      <c r="L3017">
        <v>0.98</v>
      </c>
      <c r="M3017">
        <v>1.1000000000000001</v>
      </c>
      <c r="N3017">
        <v>0.84099999999999997</v>
      </c>
      <c r="O3017">
        <v>798</v>
      </c>
      <c r="P3017">
        <v>101</v>
      </c>
      <c r="Q3017">
        <v>188</v>
      </c>
      <c r="R3017">
        <v>131</v>
      </c>
      <c r="S3017">
        <v>186</v>
      </c>
      <c r="T3017">
        <f>(Data[[#This Row],[mean_r]]/256)*100</f>
        <v>73.4375</v>
      </c>
      <c r="U3017">
        <f>(Data[[#This Row],[mean_g]]/256)*100</f>
        <v>51.171875</v>
      </c>
      <c r="V3017">
        <f>(Data[[#This Row],[mean_b]]/256)*100</f>
        <v>72.65625</v>
      </c>
      <c r="W3017">
        <v>0.66700000000000004</v>
      </c>
      <c r="X3017" t="s">
        <v>51</v>
      </c>
      <c r="Y3017" t="s">
        <v>40</v>
      </c>
      <c r="Z3017">
        <v>1000</v>
      </c>
      <c r="AA3017">
        <v>6</v>
      </c>
      <c r="AB3017">
        <v>17.600000000000001</v>
      </c>
      <c r="AC3017">
        <v>39.4</v>
      </c>
      <c r="AD3017">
        <v>310484</v>
      </c>
      <c r="AE3017">
        <v>104.8</v>
      </c>
      <c r="AF3017">
        <v>34.5</v>
      </c>
      <c r="AG3017" t="s">
        <v>46</v>
      </c>
      <c r="AH3017" t="s">
        <v>47</v>
      </c>
      <c r="AI3017" t="s">
        <v>56</v>
      </c>
      <c r="AJ3017">
        <v>60</v>
      </c>
      <c r="AK3017">
        <v>512</v>
      </c>
      <c r="AL3017">
        <v>0.79569999999999996</v>
      </c>
      <c r="AM3017">
        <v>0.83009999999999995</v>
      </c>
      <c r="AN3017">
        <v>0.89749999999999996</v>
      </c>
      <c r="AO3017">
        <f>Data[[#This Row],[labeller_confidence_score]]-Data[[#This Row],[cytodiffusion_classification_confidence]]</f>
        <v>6.7400000000000015E-2</v>
      </c>
    </row>
    <row r="3018" spans="1:41" x14ac:dyDescent="0.3">
      <c r="A3018" t="s">
        <v>3091</v>
      </c>
      <c r="B3018" t="s">
        <v>87</v>
      </c>
      <c r="C3018">
        <v>0</v>
      </c>
      <c r="D3018" t="s">
        <v>50</v>
      </c>
      <c r="E3018">
        <v>12.22</v>
      </c>
      <c r="F3018">
        <v>43.2</v>
      </c>
      <c r="G3018">
        <v>0.57399999999999995</v>
      </c>
      <c r="H3018">
        <v>0.45</v>
      </c>
      <c r="I3018">
        <f>Data[[#This Row],[nucleus_area_pct]]/Data[[#This Row],[cytoplasm_ratio]]</f>
        <v>96</v>
      </c>
      <c r="J3018">
        <v>0.88400000000000001</v>
      </c>
      <c r="K3018">
        <v>0.45100000000000001</v>
      </c>
      <c r="L3018">
        <v>3.69</v>
      </c>
      <c r="M3018">
        <v>1.9</v>
      </c>
      <c r="N3018">
        <v>0.82499999999999996</v>
      </c>
      <c r="O3018">
        <v>473</v>
      </c>
      <c r="P3018">
        <v>63</v>
      </c>
      <c r="Q3018">
        <v>223</v>
      </c>
      <c r="R3018">
        <v>154</v>
      </c>
      <c r="S3018">
        <v>160</v>
      </c>
      <c r="T3018">
        <f>(Data[[#This Row],[mean_r]]/256)*100</f>
        <v>87.109375</v>
      </c>
      <c r="U3018">
        <f>(Data[[#This Row],[mean_g]]/256)*100</f>
        <v>60.15625</v>
      </c>
      <c r="V3018">
        <f>(Data[[#This Row],[mean_b]]/256)*100</f>
        <v>62.5</v>
      </c>
      <c r="W3018">
        <v>0.66</v>
      </c>
      <c r="X3018" t="s">
        <v>51</v>
      </c>
      <c r="Y3018" t="s">
        <v>45</v>
      </c>
      <c r="Z3018">
        <v>6300</v>
      </c>
      <c r="AA3018">
        <v>5.05</v>
      </c>
      <c r="AB3018">
        <v>11.7</v>
      </c>
      <c r="AC3018">
        <v>44.4</v>
      </c>
      <c r="AD3018">
        <v>103823</v>
      </c>
      <c r="AE3018">
        <v>90.6</v>
      </c>
      <c r="AF3018">
        <v>32.299999999999997</v>
      </c>
      <c r="AG3018" t="s">
        <v>46</v>
      </c>
      <c r="AH3018" t="s">
        <v>42</v>
      </c>
      <c r="AI3018" t="s">
        <v>43</v>
      </c>
      <c r="AJ3018">
        <v>100</v>
      </c>
      <c r="AK3018">
        <v>360</v>
      </c>
      <c r="AL3018">
        <v>6.5299999999999997E-2</v>
      </c>
      <c r="AM3018">
        <v>0.84489999999999998</v>
      </c>
      <c r="AN3018">
        <v>0.89680000000000004</v>
      </c>
      <c r="AO3018">
        <f>Data[[#This Row],[labeller_confidence_score]]-Data[[#This Row],[cytodiffusion_classification_confidence]]</f>
        <v>5.1900000000000057E-2</v>
      </c>
    </row>
    <row r="3019" spans="1:41" x14ac:dyDescent="0.3">
      <c r="A3019" t="s">
        <v>3092</v>
      </c>
      <c r="B3019" t="s">
        <v>66</v>
      </c>
      <c r="C3019">
        <v>1</v>
      </c>
      <c r="D3019" t="s">
        <v>67</v>
      </c>
      <c r="E3019">
        <v>8.07</v>
      </c>
      <c r="F3019">
        <v>91.6</v>
      </c>
      <c r="G3019">
        <v>0.73599999999999999</v>
      </c>
      <c r="H3019">
        <v>0.20300000000000001</v>
      </c>
      <c r="I3019">
        <f>Data[[#This Row],[nucleus_area_pct]]/Data[[#This Row],[cytoplasm_ratio]]</f>
        <v>451.23152709359601</v>
      </c>
      <c r="J3019">
        <v>0.45600000000000002</v>
      </c>
      <c r="K3019">
        <v>0.72</v>
      </c>
      <c r="L3019">
        <v>0.99</v>
      </c>
      <c r="M3019">
        <v>1</v>
      </c>
      <c r="N3019">
        <v>0.57899999999999996</v>
      </c>
      <c r="O3019">
        <v>406</v>
      </c>
      <c r="P3019">
        <v>93</v>
      </c>
      <c r="Q3019">
        <v>177</v>
      </c>
      <c r="R3019">
        <v>153</v>
      </c>
      <c r="S3019">
        <v>182</v>
      </c>
      <c r="T3019">
        <f>(Data[[#This Row],[mean_r]]/256)*100</f>
        <v>69.140625</v>
      </c>
      <c r="U3019">
        <f>(Data[[#This Row],[mean_g]]/256)*100</f>
        <v>59.765625</v>
      </c>
      <c r="V3019">
        <f>(Data[[#This Row],[mean_b]]/256)*100</f>
        <v>71.09375</v>
      </c>
      <c r="W3019">
        <v>0.78500000000000003</v>
      </c>
      <c r="X3019" t="s">
        <v>63</v>
      </c>
      <c r="Y3019" t="s">
        <v>45</v>
      </c>
      <c r="Z3019">
        <v>3504</v>
      </c>
      <c r="AA3019">
        <v>5.42</v>
      </c>
      <c r="AB3019">
        <v>11.4</v>
      </c>
      <c r="AC3019">
        <v>44.5</v>
      </c>
      <c r="AD3019">
        <v>160953</v>
      </c>
      <c r="AE3019">
        <v>100</v>
      </c>
      <c r="AF3019">
        <v>35.1</v>
      </c>
      <c r="AG3019" t="s">
        <v>64</v>
      </c>
      <c r="AH3019" t="s">
        <v>42</v>
      </c>
      <c r="AI3019" t="s">
        <v>52</v>
      </c>
      <c r="AJ3019">
        <v>40</v>
      </c>
      <c r="AK3019">
        <v>256</v>
      </c>
      <c r="AL3019">
        <v>1</v>
      </c>
      <c r="AM3019">
        <v>0.61119999999999997</v>
      </c>
      <c r="AN3019">
        <v>0.97170000000000001</v>
      </c>
      <c r="AO3019">
        <f>Data[[#This Row],[labeller_confidence_score]]-Data[[#This Row],[cytodiffusion_classification_confidence]]</f>
        <v>0.36050000000000004</v>
      </c>
    </row>
    <row r="3020" spans="1:41" x14ac:dyDescent="0.3">
      <c r="A3020" t="s">
        <v>3093</v>
      </c>
      <c r="B3020" t="s">
        <v>180</v>
      </c>
      <c r="C3020">
        <v>1</v>
      </c>
      <c r="D3020" t="s">
        <v>181</v>
      </c>
      <c r="E3020">
        <v>6.4</v>
      </c>
      <c r="F3020">
        <v>0</v>
      </c>
      <c r="G3020">
        <v>0</v>
      </c>
      <c r="H3020">
        <v>1</v>
      </c>
      <c r="I3020">
        <f>Data[[#This Row],[nucleus_area_pct]]/Data[[#This Row],[cytoplasm_ratio]]</f>
        <v>0</v>
      </c>
      <c r="J3020">
        <v>0.254</v>
      </c>
      <c r="K3020">
        <v>0.93899999999999995</v>
      </c>
      <c r="L3020">
        <v>0.8</v>
      </c>
      <c r="M3020">
        <v>1</v>
      </c>
      <c r="N3020">
        <v>0.77900000000000003</v>
      </c>
      <c r="O3020">
        <v>143</v>
      </c>
      <c r="P3020">
        <v>65</v>
      </c>
      <c r="Q3020">
        <v>228</v>
      </c>
      <c r="R3020">
        <v>138</v>
      </c>
      <c r="S3020">
        <v>133</v>
      </c>
      <c r="T3020">
        <f>(Data[[#This Row],[mean_r]]/256)*100</f>
        <v>89.0625</v>
      </c>
      <c r="U3020">
        <f>(Data[[#This Row],[mean_g]]/256)*100</f>
        <v>53.90625</v>
      </c>
      <c r="V3020">
        <f>(Data[[#This Row],[mean_b]]/256)*100</f>
        <v>51.953125</v>
      </c>
      <c r="W3020">
        <v>0.47199999999999998</v>
      </c>
      <c r="X3020" t="s">
        <v>63</v>
      </c>
      <c r="Y3020" t="s">
        <v>40</v>
      </c>
      <c r="Z3020">
        <v>11544</v>
      </c>
      <c r="AA3020">
        <v>4.16</v>
      </c>
      <c r="AB3020">
        <v>19.899999999999999</v>
      </c>
      <c r="AC3020">
        <v>44.6</v>
      </c>
      <c r="AD3020">
        <v>299391</v>
      </c>
      <c r="AE3020">
        <v>109</v>
      </c>
      <c r="AF3020">
        <v>35.700000000000003</v>
      </c>
      <c r="AG3020" t="s">
        <v>64</v>
      </c>
      <c r="AH3020" t="s">
        <v>42</v>
      </c>
      <c r="AI3020" t="s">
        <v>56</v>
      </c>
      <c r="AJ3020">
        <v>100</v>
      </c>
      <c r="AK3020">
        <v>256</v>
      </c>
      <c r="AL3020">
        <v>1</v>
      </c>
      <c r="AM3020">
        <v>0.75290000000000001</v>
      </c>
      <c r="AN3020">
        <v>0.85450000000000004</v>
      </c>
      <c r="AO3020">
        <f>Data[[#This Row],[labeller_confidence_score]]-Data[[#This Row],[cytodiffusion_classification_confidence]]</f>
        <v>0.10160000000000002</v>
      </c>
    </row>
    <row r="3021" spans="1:41" x14ac:dyDescent="0.3">
      <c r="A3021" t="s">
        <v>3094</v>
      </c>
      <c r="B3021" t="s">
        <v>49</v>
      </c>
      <c r="C3021">
        <v>0</v>
      </c>
      <c r="D3021" t="s">
        <v>50</v>
      </c>
      <c r="E3021">
        <v>10.92</v>
      </c>
      <c r="F3021">
        <v>51.4</v>
      </c>
      <c r="G3021">
        <v>0.59699999999999998</v>
      </c>
      <c r="H3021">
        <v>0.498</v>
      </c>
      <c r="I3021">
        <f>Data[[#This Row],[nucleus_area_pct]]/Data[[#This Row],[cytoplasm_ratio]]</f>
        <v>103.21285140562249</v>
      </c>
      <c r="J3021">
        <v>0.86599999999999999</v>
      </c>
      <c r="K3021">
        <v>0.41799999999999998</v>
      </c>
      <c r="L3021">
        <v>3.27</v>
      </c>
      <c r="M3021">
        <v>3.8</v>
      </c>
      <c r="N3021">
        <v>0.80700000000000005</v>
      </c>
      <c r="O3021">
        <v>406</v>
      </c>
      <c r="P3021">
        <v>57</v>
      </c>
      <c r="Q3021">
        <v>223</v>
      </c>
      <c r="R3021">
        <v>163</v>
      </c>
      <c r="S3021">
        <v>196</v>
      </c>
      <c r="T3021">
        <f>(Data[[#This Row],[mean_r]]/256)*100</f>
        <v>87.109375</v>
      </c>
      <c r="U3021">
        <f>(Data[[#This Row],[mean_g]]/256)*100</f>
        <v>63.671875</v>
      </c>
      <c r="V3021">
        <f>(Data[[#This Row],[mean_b]]/256)*100</f>
        <v>76.5625</v>
      </c>
      <c r="W3021">
        <v>0.45300000000000001</v>
      </c>
      <c r="X3021" t="s">
        <v>51</v>
      </c>
      <c r="Y3021" t="s">
        <v>45</v>
      </c>
      <c r="Z3021">
        <v>6882</v>
      </c>
      <c r="AA3021">
        <v>3.86</v>
      </c>
      <c r="AB3021">
        <v>11</v>
      </c>
      <c r="AC3021">
        <v>46.7</v>
      </c>
      <c r="AD3021">
        <v>335324</v>
      </c>
      <c r="AE3021">
        <v>95.3</v>
      </c>
      <c r="AF3021">
        <v>33.4</v>
      </c>
      <c r="AG3021" t="s">
        <v>46</v>
      </c>
      <c r="AH3021" t="s">
        <v>47</v>
      </c>
      <c r="AI3021" t="s">
        <v>52</v>
      </c>
      <c r="AJ3021">
        <v>60</v>
      </c>
      <c r="AK3021">
        <v>512</v>
      </c>
      <c r="AL3021">
        <v>0.15</v>
      </c>
      <c r="AM3021">
        <v>0.82579999999999998</v>
      </c>
      <c r="AN3021">
        <v>0.95299999999999996</v>
      </c>
      <c r="AO3021">
        <f>Data[[#This Row],[labeller_confidence_score]]-Data[[#This Row],[cytodiffusion_classification_confidence]]</f>
        <v>0.12719999999999998</v>
      </c>
    </row>
    <row r="3022" spans="1:41" x14ac:dyDescent="0.3">
      <c r="A3022" t="s">
        <v>3095</v>
      </c>
      <c r="B3022" t="s">
        <v>54</v>
      </c>
      <c r="C3022">
        <v>0</v>
      </c>
      <c r="D3022" t="s">
        <v>54</v>
      </c>
      <c r="E3022">
        <v>9</v>
      </c>
      <c r="F3022">
        <v>0</v>
      </c>
      <c r="G3022">
        <v>0</v>
      </c>
      <c r="H3022">
        <v>1</v>
      </c>
      <c r="I3022">
        <f>Data[[#This Row],[nucleus_area_pct]]/Data[[#This Row],[cytoplasm_ratio]]</f>
        <v>0</v>
      </c>
      <c r="J3022">
        <v>0.96599999999999997</v>
      </c>
      <c r="K3022">
        <v>8.6999999999999994E-2</v>
      </c>
      <c r="L3022">
        <v>0.31</v>
      </c>
      <c r="M3022">
        <v>1</v>
      </c>
      <c r="N3022">
        <v>0.94399999999999995</v>
      </c>
      <c r="O3022">
        <v>184</v>
      </c>
      <c r="P3022">
        <v>50</v>
      </c>
      <c r="Q3022">
        <v>240</v>
      </c>
      <c r="R3022">
        <v>134</v>
      </c>
      <c r="S3022">
        <v>125</v>
      </c>
      <c r="T3022">
        <f>(Data[[#This Row],[mean_r]]/256)*100</f>
        <v>93.75</v>
      </c>
      <c r="U3022">
        <f>(Data[[#This Row],[mean_g]]/256)*100</f>
        <v>52.34375</v>
      </c>
      <c r="V3022">
        <f>(Data[[#This Row],[mean_b]]/256)*100</f>
        <v>48.828125</v>
      </c>
      <c r="W3022">
        <v>0.45800000000000002</v>
      </c>
      <c r="X3022" t="s">
        <v>39</v>
      </c>
      <c r="Y3022" t="s">
        <v>40</v>
      </c>
      <c r="Z3022">
        <v>7750</v>
      </c>
      <c r="AA3022">
        <v>6.92</v>
      </c>
      <c r="AB3022">
        <v>12.2</v>
      </c>
      <c r="AC3022">
        <v>41</v>
      </c>
      <c r="AD3022">
        <v>305349</v>
      </c>
      <c r="AE3022">
        <v>82.6</v>
      </c>
      <c r="AF3022">
        <v>34.299999999999997</v>
      </c>
      <c r="AG3022" t="s">
        <v>41</v>
      </c>
      <c r="AH3022" t="s">
        <v>68</v>
      </c>
      <c r="AI3022" t="s">
        <v>56</v>
      </c>
      <c r="AJ3022">
        <v>100</v>
      </c>
      <c r="AK3022">
        <v>360</v>
      </c>
      <c r="AL3022">
        <v>5.67E-2</v>
      </c>
      <c r="AM3022">
        <v>1</v>
      </c>
      <c r="AN3022">
        <v>0.96930000000000005</v>
      </c>
      <c r="AO3022">
        <f>Data[[#This Row],[labeller_confidence_score]]-Data[[#This Row],[cytodiffusion_classification_confidence]]</f>
        <v>-3.069999999999995E-2</v>
      </c>
    </row>
    <row r="3023" spans="1:41" x14ac:dyDescent="0.3">
      <c r="A3023" t="s">
        <v>3096</v>
      </c>
      <c r="B3023" t="s">
        <v>49</v>
      </c>
      <c r="C3023">
        <v>0</v>
      </c>
      <c r="D3023" t="s">
        <v>50</v>
      </c>
      <c r="E3023">
        <v>10.79</v>
      </c>
      <c r="F3023">
        <v>53.5</v>
      </c>
      <c r="G3023">
        <v>0.60499999999999998</v>
      </c>
      <c r="H3023">
        <v>0.38300000000000001</v>
      </c>
      <c r="I3023">
        <f>Data[[#This Row],[nucleus_area_pct]]/Data[[#This Row],[cytoplasm_ratio]]</f>
        <v>139.68668407310705</v>
      </c>
      <c r="J3023">
        <v>0.84899999999999998</v>
      </c>
      <c r="K3023">
        <v>0.35199999999999998</v>
      </c>
      <c r="L3023">
        <v>4.29</v>
      </c>
      <c r="M3023">
        <v>3.5</v>
      </c>
      <c r="N3023">
        <v>0.90500000000000003</v>
      </c>
      <c r="O3023">
        <v>479</v>
      </c>
      <c r="P3023">
        <v>67</v>
      </c>
      <c r="Q3023">
        <v>190</v>
      </c>
      <c r="R3023">
        <v>161</v>
      </c>
      <c r="S3023">
        <v>176</v>
      </c>
      <c r="T3023">
        <f>(Data[[#This Row],[mean_r]]/256)*100</f>
        <v>74.21875</v>
      </c>
      <c r="U3023">
        <f>(Data[[#This Row],[mean_g]]/256)*100</f>
        <v>62.890625</v>
      </c>
      <c r="V3023">
        <f>(Data[[#This Row],[mean_b]]/256)*100</f>
        <v>68.75</v>
      </c>
      <c r="W3023">
        <v>0.76100000000000001</v>
      </c>
      <c r="X3023" t="s">
        <v>51</v>
      </c>
      <c r="Y3023" t="s">
        <v>45</v>
      </c>
      <c r="Z3023">
        <v>6382</v>
      </c>
      <c r="AA3023">
        <v>4.34</v>
      </c>
      <c r="AB3023">
        <v>16</v>
      </c>
      <c r="AC3023">
        <v>33.700000000000003</v>
      </c>
      <c r="AD3023">
        <v>332206</v>
      </c>
      <c r="AE3023">
        <v>98.4</v>
      </c>
      <c r="AF3023">
        <v>35.299999999999997</v>
      </c>
      <c r="AG3023" t="s">
        <v>64</v>
      </c>
      <c r="AH3023" t="s">
        <v>68</v>
      </c>
      <c r="AI3023" t="s">
        <v>43</v>
      </c>
      <c r="AJ3023">
        <v>100</v>
      </c>
      <c r="AK3023">
        <v>224</v>
      </c>
      <c r="AL3023">
        <v>6.1000000000000004E-3</v>
      </c>
      <c r="AM3023">
        <v>1</v>
      </c>
      <c r="AN3023">
        <v>0.92320000000000002</v>
      </c>
      <c r="AO3023">
        <f>Data[[#This Row],[labeller_confidence_score]]-Data[[#This Row],[cytodiffusion_classification_confidence]]</f>
        <v>-7.6799999999999979E-2</v>
      </c>
    </row>
    <row r="3024" spans="1:41" x14ac:dyDescent="0.3">
      <c r="A3024" t="s">
        <v>3097</v>
      </c>
      <c r="B3024" t="s">
        <v>81</v>
      </c>
      <c r="C3024">
        <v>1</v>
      </c>
      <c r="D3024" t="s">
        <v>82</v>
      </c>
      <c r="E3024">
        <v>16.010000000000002</v>
      </c>
      <c r="F3024">
        <v>92.1</v>
      </c>
      <c r="G3024">
        <v>0.157</v>
      </c>
      <c r="H3024">
        <v>0.13800000000000001</v>
      </c>
      <c r="I3024">
        <f>Data[[#This Row],[nucleus_area_pct]]/Data[[#This Row],[cytoplasm_ratio]]</f>
        <v>667.39130434782601</v>
      </c>
      <c r="J3024">
        <v>0.78300000000000003</v>
      </c>
      <c r="K3024">
        <v>0.252</v>
      </c>
      <c r="L3024">
        <v>0.53</v>
      </c>
      <c r="M3024">
        <v>1</v>
      </c>
      <c r="N3024">
        <v>0.81799999999999995</v>
      </c>
      <c r="O3024">
        <v>570</v>
      </c>
      <c r="P3024">
        <v>96</v>
      </c>
      <c r="Q3024">
        <v>191</v>
      </c>
      <c r="R3024">
        <v>156</v>
      </c>
      <c r="S3024">
        <v>200</v>
      </c>
      <c r="T3024">
        <f>(Data[[#This Row],[mean_r]]/256)*100</f>
        <v>74.609375</v>
      </c>
      <c r="U3024">
        <f>(Data[[#This Row],[mean_g]]/256)*100</f>
        <v>60.9375</v>
      </c>
      <c r="V3024">
        <f>(Data[[#This Row],[mean_b]]/256)*100</f>
        <v>78.125</v>
      </c>
      <c r="W3024">
        <v>0.68799999999999994</v>
      </c>
      <c r="X3024" t="s">
        <v>51</v>
      </c>
      <c r="Y3024" t="s">
        <v>40</v>
      </c>
      <c r="Z3024">
        <v>9003</v>
      </c>
      <c r="AA3024">
        <v>4.83</v>
      </c>
      <c r="AB3024">
        <v>11.3</v>
      </c>
      <c r="AC3024">
        <v>31.8</v>
      </c>
      <c r="AD3024">
        <v>272249</v>
      </c>
      <c r="AE3024">
        <v>73.7</v>
      </c>
      <c r="AF3024">
        <v>32.299999999999997</v>
      </c>
      <c r="AG3024" t="s">
        <v>64</v>
      </c>
      <c r="AH3024" t="s">
        <v>47</v>
      </c>
      <c r="AI3024" t="s">
        <v>52</v>
      </c>
      <c r="AJ3024">
        <v>100</v>
      </c>
      <c r="AK3024">
        <v>256</v>
      </c>
      <c r="AL3024">
        <v>0.88959999999999995</v>
      </c>
      <c r="AM3024">
        <v>0.60370000000000001</v>
      </c>
      <c r="AN3024">
        <v>0.73729999999999996</v>
      </c>
      <c r="AO3024">
        <f>Data[[#This Row],[labeller_confidence_score]]-Data[[#This Row],[cytodiffusion_classification_confidence]]</f>
        <v>0.13359999999999994</v>
      </c>
    </row>
    <row r="3025" spans="1:41" x14ac:dyDescent="0.3">
      <c r="A3025" t="s">
        <v>3098</v>
      </c>
      <c r="B3025" t="s">
        <v>37</v>
      </c>
      <c r="C3025">
        <v>1</v>
      </c>
      <c r="D3025" t="s">
        <v>38</v>
      </c>
      <c r="E3025">
        <v>13.7</v>
      </c>
      <c r="F3025">
        <v>64.8</v>
      </c>
      <c r="G3025">
        <v>0.55600000000000005</v>
      </c>
      <c r="H3025">
        <v>0.33700000000000002</v>
      </c>
      <c r="I3025">
        <f>Data[[#This Row],[nucleus_area_pct]]/Data[[#This Row],[cytoplasm_ratio]]</f>
        <v>192.28486646884272</v>
      </c>
      <c r="J3025">
        <v>0.745</v>
      </c>
      <c r="K3025">
        <v>0.42499999999999999</v>
      </c>
      <c r="L3025">
        <v>3.07</v>
      </c>
      <c r="M3025">
        <v>6.1</v>
      </c>
      <c r="N3025">
        <v>0.67600000000000005</v>
      </c>
      <c r="O3025">
        <v>519</v>
      </c>
      <c r="P3025">
        <v>71</v>
      </c>
      <c r="Q3025">
        <v>211</v>
      </c>
      <c r="R3025">
        <v>153</v>
      </c>
      <c r="S3025">
        <v>166</v>
      </c>
      <c r="T3025">
        <f>(Data[[#This Row],[mean_r]]/256)*100</f>
        <v>82.421875</v>
      </c>
      <c r="U3025">
        <f>(Data[[#This Row],[mean_g]]/256)*100</f>
        <v>59.765625</v>
      </c>
      <c r="V3025">
        <f>(Data[[#This Row],[mean_b]]/256)*100</f>
        <v>64.84375</v>
      </c>
      <c r="W3025">
        <v>0.67100000000000004</v>
      </c>
      <c r="X3025" t="s">
        <v>39</v>
      </c>
      <c r="Y3025" t="s">
        <v>40</v>
      </c>
      <c r="Z3025">
        <v>3829</v>
      </c>
      <c r="AA3025">
        <v>4.21</v>
      </c>
      <c r="AB3025">
        <v>13.6</v>
      </c>
      <c r="AC3025">
        <v>52.1</v>
      </c>
      <c r="AD3025">
        <v>182266</v>
      </c>
      <c r="AE3025">
        <v>98.8</v>
      </c>
      <c r="AF3025">
        <v>33.1</v>
      </c>
      <c r="AG3025" t="s">
        <v>46</v>
      </c>
      <c r="AH3025" t="s">
        <v>68</v>
      </c>
      <c r="AI3025" t="s">
        <v>52</v>
      </c>
      <c r="AJ3025">
        <v>60</v>
      </c>
      <c r="AK3025">
        <v>360</v>
      </c>
      <c r="AL3025">
        <v>0.86499999999999999</v>
      </c>
      <c r="AM3025">
        <v>0.68840000000000001</v>
      </c>
      <c r="AN3025">
        <v>0.87250000000000005</v>
      </c>
      <c r="AO3025">
        <f>Data[[#This Row],[labeller_confidence_score]]-Data[[#This Row],[cytodiffusion_classification_confidence]]</f>
        <v>0.18410000000000004</v>
      </c>
    </row>
    <row r="3026" spans="1:41" x14ac:dyDescent="0.3">
      <c r="A3026" t="s">
        <v>3099</v>
      </c>
      <c r="B3026" t="s">
        <v>49</v>
      </c>
      <c r="C3026">
        <v>0</v>
      </c>
      <c r="D3026" t="s">
        <v>50</v>
      </c>
      <c r="E3026">
        <v>13.84</v>
      </c>
      <c r="F3026">
        <v>50.7</v>
      </c>
      <c r="G3026">
        <v>0.48699999999999999</v>
      </c>
      <c r="H3026">
        <v>0.45900000000000002</v>
      </c>
      <c r="I3026">
        <f>Data[[#This Row],[nucleus_area_pct]]/Data[[#This Row],[cytoplasm_ratio]]</f>
        <v>110.45751633986929</v>
      </c>
      <c r="J3026">
        <v>0.86299999999999999</v>
      </c>
      <c r="K3026">
        <v>0.46400000000000002</v>
      </c>
      <c r="L3026">
        <v>3.65</v>
      </c>
      <c r="M3026">
        <v>3.3</v>
      </c>
      <c r="N3026">
        <v>0.80400000000000005</v>
      </c>
      <c r="O3026">
        <v>437</v>
      </c>
      <c r="P3026">
        <v>70</v>
      </c>
      <c r="Q3026">
        <v>223</v>
      </c>
      <c r="R3026">
        <v>172</v>
      </c>
      <c r="S3026">
        <v>193</v>
      </c>
      <c r="T3026">
        <f>(Data[[#This Row],[mean_r]]/256)*100</f>
        <v>87.109375</v>
      </c>
      <c r="U3026">
        <f>(Data[[#This Row],[mean_g]]/256)*100</f>
        <v>67.1875</v>
      </c>
      <c r="V3026">
        <f>(Data[[#This Row],[mean_b]]/256)*100</f>
        <v>75.390625</v>
      </c>
      <c r="W3026">
        <v>0.47299999999999998</v>
      </c>
      <c r="X3026" t="s">
        <v>39</v>
      </c>
      <c r="Y3026" t="s">
        <v>45</v>
      </c>
      <c r="Z3026">
        <v>7319</v>
      </c>
      <c r="AA3026">
        <v>5.05</v>
      </c>
      <c r="AB3026">
        <v>14.9</v>
      </c>
      <c r="AC3026">
        <v>55.7</v>
      </c>
      <c r="AD3026">
        <v>255418</v>
      </c>
      <c r="AE3026">
        <v>76.099999999999994</v>
      </c>
      <c r="AF3026">
        <v>33.9</v>
      </c>
      <c r="AG3026" t="s">
        <v>41</v>
      </c>
      <c r="AH3026" t="s">
        <v>42</v>
      </c>
      <c r="AI3026" t="s">
        <v>52</v>
      </c>
      <c r="AJ3026">
        <v>100</v>
      </c>
      <c r="AK3026">
        <v>512</v>
      </c>
      <c r="AL3026">
        <v>8.3900000000000002E-2</v>
      </c>
      <c r="AM3026">
        <v>1</v>
      </c>
      <c r="AN3026">
        <v>0.93840000000000001</v>
      </c>
      <c r="AO3026">
        <f>Data[[#This Row],[labeller_confidence_score]]-Data[[#This Row],[cytodiffusion_classification_confidence]]</f>
        <v>-6.1599999999999988E-2</v>
      </c>
    </row>
    <row r="3027" spans="1:41" x14ac:dyDescent="0.3">
      <c r="A3027" t="s">
        <v>3100</v>
      </c>
      <c r="B3027" t="s">
        <v>120</v>
      </c>
      <c r="C3027">
        <v>1</v>
      </c>
      <c r="D3027" t="s">
        <v>104</v>
      </c>
      <c r="E3027">
        <v>5.59</v>
      </c>
      <c r="F3027">
        <v>0</v>
      </c>
      <c r="G3027">
        <v>0</v>
      </c>
      <c r="H3027">
        <v>1</v>
      </c>
      <c r="I3027">
        <f>Data[[#This Row],[nucleus_area_pct]]/Data[[#This Row],[cytoplasm_ratio]]</f>
        <v>0</v>
      </c>
      <c r="J3027">
        <v>0.97199999999999998</v>
      </c>
      <c r="K3027">
        <v>8.3000000000000004E-2</v>
      </c>
      <c r="L3027">
        <v>0.64</v>
      </c>
      <c r="M3027">
        <v>1</v>
      </c>
      <c r="N3027">
        <v>0.96399999999999997</v>
      </c>
      <c r="O3027">
        <v>146</v>
      </c>
      <c r="P3027">
        <v>49</v>
      </c>
      <c r="Q3027">
        <v>224</v>
      </c>
      <c r="R3027">
        <v>127</v>
      </c>
      <c r="S3027">
        <v>136</v>
      </c>
      <c r="T3027">
        <f>(Data[[#This Row],[mean_r]]/256)*100</f>
        <v>87.5</v>
      </c>
      <c r="U3027">
        <f>(Data[[#This Row],[mean_g]]/256)*100</f>
        <v>49.609375</v>
      </c>
      <c r="V3027">
        <f>(Data[[#This Row],[mean_b]]/256)*100</f>
        <v>53.125</v>
      </c>
      <c r="W3027">
        <v>0.57299999999999995</v>
      </c>
      <c r="X3027" t="s">
        <v>39</v>
      </c>
      <c r="Y3027" t="s">
        <v>45</v>
      </c>
      <c r="Z3027">
        <v>2387</v>
      </c>
      <c r="AA3027">
        <v>6.47</v>
      </c>
      <c r="AB3027">
        <v>15.2</v>
      </c>
      <c r="AC3027">
        <v>46.7</v>
      </c>
      <c r="AD3027">
        <v>199792</v>
      </c>
      <c r="AE3027">
        <v>91.4</v>
      </c>
      <c r="AF3027">
        <v>33.200000000000003</v>
      </c>
      <c r="AG3027" t="s">
        <v>64</v>
      </c>
      <c r="AH3027" t="s">
        <v>47</v>
      </c>
      <c r="AI3027" t="s">
        <v>56</v>
      </c>
      <c r="AJ3027">
        <v>60</v>
      </c>
      <c r="AK3027">
        <v>256</v>
      </c>
      <c r="AL3027">
        <v>0.63680000000000003</v>
      </c>
      <c r="AM3027">
        <v>0.62070000000000003</v>
      </c>
      <c r="AN3027">
        <v>0.83460000000000001</v>
      </c>
      <c r="AO3027">
        <f>Data[[#This Row],[labeller_confidence_score]]-Data[[#This Row],[cytodiffusion_classification_confidence]]</f>
        <v>0.21389999999999998</v>
      </c>
    </row>
    <row r="3028" spans="1:41" x14ac:dyDescent="0.3">
      <c r="A3028" t="s">
        <v>3101</v>
      </c>
      <c r="B3028" t="s">
        <v>87</v>
      </c>
      <c r="C3028">
        <v>0</v>
      </c>
      <c r="D3028" t="s">
        <v>50</v>
      </c>
      <c r="E3028">
        <v>12.53</v>
      </c>
      <c r="F3028">
        <v>43.2</v>
      </c>
      <c r="G3028">
        <v>0.57999999999999996</v>
      </c>
      <c r="H3028">
        <v>0.48499999999999999</v>
      </c>
      <c r="I3028">
        <f>Data[[#This Row],[nucleus_area_pct]]/Data[[#This Row],[cytoplasm_ratio]]</f>
        <v>89.072164948453619</v>
      </c>
      <c r="J3028">
        <v>0.70399999999999996</v>
      </c>
      <c r="K3028">
        <v>0.39300000000000002</v>
      </c>
      <c r="L3028">
        <v>4.3899999999999997</v>
      </c>
      <c r="M3028">
        <v>2.2000000000000002</v>
      </c>
      <c r="N3028">
        <v>0.84199999999999997</v>
      </c>
      <c r="O3028">
        <v>517</v>
      </c>
      <c r="P3028">
        <v>75</v>
      </c>
      <c r="Q3028">
        <v>226</v>
      </c>
      <c r="R3028">
        <v>165</v>
      </c>
      <c r="S3028">
        <v>153</v>
      </c>
      <c r="T3028">
        <f>(Data[[#This Row],[mean_r]]/256)*100</f>
        <v>88.28125</v>
      </c>
      <c r="U3028">
        <f>(Data[[#This Row],[mean_g]]/256)*100</f>
        <v>64.453125</v>
      </c>
      <c r="V3028">
        <f>(Data[[#This Row],[mean_b]]/256)*100</f>
        <v>59.765625</v>
      </c>
      <c r="W3028">
        <v>0.57799999999999996</v>
      </c>
      <c r="X3028" t="s">
        <v>51</v>
      </c>
      <c r="Y3028" t="s">
        <v>40</v>
      </c>
      <c r="Z3028">
        <v>7425</v>
      </c>
      <c r="AA3028">
        <v>5.14</v>
      </c>
      <c r="AB3028">
        <v>14.4</v>
      </c>
      <c r="AC3028">
        <v>36.4</v>
      </c>
      <c r="AD3028">
        <v>160593</v>
      </c>
      <c r="AE3028">
        <v>96.5</v>
      </c>
      <c r="AF3028">
        <v>33.200000000000003</v>
      </c>
      <c r="AG3028" t="s">
        <v>46</v>
      </c>
      <c r="AH3028" t="s">
        <v>42</v>
      </c>
      <c r="AI3028" t="s">
        <v>43</v>
      </c>
      <c r="AJ3028">
        <v>60</v>
      </c>
      <c r="AK3028">
        <v>224</v>
      </c>
      <c r="AL3028">
        <v>0.105</v>
      </c>
      <c r="AM3028">
        <v>0.84060000000000001</v>
      </c>
      <c r="AN3028">
        <v>1</v>
      </c>
      <c r="AO3028">
        <f>Data[[#This Row],[labeller_confidence_score]]-Data[[#This Row],[cytodiffusion_classification_confidence]]</f>
        <v>0.15939999999999999</v>
      </c>
    </row>
    <row r="3029" spans="1:41" x14ac:dyDescent="0.3">
      <c r="A3029" t="s">
        <v>3102</v>
      </c>
      <c r="B3029" t="s">
        <v>103</v>
      </c>
      <c r="C3029">
        <v>1</v>
      </c>
      <c r="D3029" t="s">
        <v>104</v>
      </c>
      <c r="E3029">
        <v>3.53</v>
      </c>
      <c r="F3029">
        <v>0</v>
      </c>
      <c r="G3029">
        <v>0</v>
      </c>
      <c r="H3029">
        <v>1</v>
      </c>
      <c r="I3029">
        <f>Data[[#This Row],[nucleus_area_pct]]/Data[[#This Row],[cytoplasm_ratio]]</f>
        <v>0</v>
      </c>
      <c r="J3029">
        <v>0.33400000000000002</v>
      </c>
      <c r="K3029">
        <v>0.78300000000000003</v>
      </c>
      <c r="L3029">
        <v>0.68</v>
      </c>
      <c r="M3029">
        <v>1</v>
      </c>
      <c r="N3029">
        <v>0.71399999999999997</v>
      </c>
      <c r="O3029">
        <v>44</v>
      </c>
      <c r="P3029">
        <v>35</v>
      </c>
      <c r="Q3029">
        <v>228</v>
      </c>
      <c r="R3029">
        <v>125</v>
      </c>
      <c r="S3029">
        <v>130</v>
      </c>
      <c r="T3029">
        <f>(Data[[#This Row],[mean_r]]/256)*100</f>
        <v>89.0625</v>
      </c>
      <c r="U3029">
        <f>(Data[[#This Row],[mean_g]]/256)*100</f>
        <v>48.828125</v>
      </c>
      <c r="V3029">
        <f>(Data[[#This Row],[mean_b]]/256)*100</f>
        <v>50.78125</v>
      </c>
      <c r="W3029">
        <v>0.497</v>
      </c>
      <c r="X3029" t="s">
        <v>51</v>
      </c>
      <c r="Y3029" t="s">
        <v>45</v>
      </c>
      <c r="Z3029">
        <v>6268</v>
      </c>
      <c r="AA3029">
        <v>4.3</v>
      </c>
      <c r="AB3029">
        <v>10.1</v>
      </c>
      <c r="AC3029">
        <v>41.6</v>
      </c>
      <c r="AD3029">
        <v>242768</v>
      </c>
      <c r="AE3029">
        <v>91.9</v>
      </c>
      <c r="AF3029">
        <v>32.700000000000003</v>
      </c>
      <c r="AG3029" t="s">
        <v>41</v>
      </c>
      <c r="AH3029" t="s">
        <v>42</v>
      </c>
      <c r="AI3029" t="s">
        <v>43</v>
      </c>
      <c r="AJ3029">
        <v>100</v>
      </c>
      <c r="AK3029">
        <v>512</v>
      </c>
      <c r="AL3029">
        <v>0.93820000000000003</v>
      </c>
      <c r="AM3029">
        <v>0.7359</v>
      </c>
      <c r="AN3029">
        <v>0.81169999999999998</v>
      </c>
      <c r="AO3029">
        <f>Data[[#This Row],[labeller_confidence_score]]-Data[[#This Row],[cytodiffusion_classification_confidence]]</f>
        <v>7.5799999999999979E-2</v>
      </c>
    </row>
    <row r="3030" spans="1:41" x14ac:dyDescent="0.3">
      <c r="A3030" t="s">
        <v>3103</v>
      </c>
      <c r="B3030" t="s">
        <v>106</v>
      </c>
      <c r="C3030">
        <v>1</v>
      </c>
      <c r="D3030" t="s">
        <v>82</v>
      </c>
      <c r="E3030">
        <v>11.72</v>
      </c>
      <c r="F3030">
        <v>84</v>
      </c>
      <c r="G3030">
        <v>0.441</v>
      </c>
      <c r="H3030">
        <v>0.124</v>
      </c>
      <c r="I3030">
        <f>Data[[#This Row],[nucleus_area_pct]]/Data[[#This Row],[cytoplasm_ratio]]</f>
        <v>677.41935483870964</v>
      </c>
      <c r="J3030">
        <v>0.86399999999999999</v>
      </c>
      <c r="K3030">
        <v>0.26800000000000002</v>
      </c>
      <c r="L3030">
        <v>0.87</v>
      </c>
      <c r="M3030">
        <v>1</v>
      </c>
      <c r="N3030">
        <v>0.86099999999999999</v>
      </c>
      <c r="O3030">
        <v>788</v>
      </c>
      <c r="P3030">
        <v>92</v>
      </c>
      <c r="Q3030">
        <v>205</v>
      </c>
      <c r="R3030">
        <v>144</v>
      </c>
      <c r="S3030">
        <v>179</v>
      </c>
      <c r="T3030">
        <f>(Data[[#This Row],[mean_r]]/256)*100</f>
        <v>80.078125</v>
      </c>
      <c r="U3030">
        <f>(Data[[#This Row],[mean_g]]/256)*100</f>
        <v>56.25</v>
      </c>
      <c r="V3030">
        <f>(Data[[#This Row],[mean_b]]/256)*100</f>
        <v>69.921875</v>
      </c>
      <c r="W3030">
        <v>0.69699999999999995</v>
      </c>
      <c r="X3030" t="s">
        <v>39</v>
      </c>
      <c r="Y3030" t="s">
        <v>45</v>
      </c>
      <c r="Z3030">
        <v>5423</v>
      </c>
      <c r="AA3030">
        <v>4.4000000000000004</v>
      </c>
      <c r="AB3030">
        <v>13</v>
      </c>
      <c r="AC3030">
        <v>31.1</v>
      </c>
      <c r="AD3030">
        <v>285950</v>
      </c>
      <c r="AE3030">
        <v>87.9</v>
      </c>
      <c r="AF3030">
        <v>34.200000000000003</v>
      </c>
      <c r="AG3030" t="s">
        <v>46</v>
      </c>
      <c r="AH3030" t="s">
        <v>42</v>
      </c>
      <c r="AI3030" t="s">
        <v>56</v>
      </c>
      <c r="AJ3030">
        <v>60</v>
      </c>
      <c r="AK3030">
        <v>256</v>
      </c>
      <c r="AL3030">
        <v>0.67430000000000001</v>
      </c>
      <c r="AM3030">
        <v>0.6411</v>
      </c>
      <c r="AN3030">
        <v>0.7026</v>
      </c>
      <c r="AO3030">
        <f>Data[[#This Row],[labeller_confidence_score]]-Data[[#This Row],[cytodiffusion_classification_confidence]]</f>
        <v>6.1499999999999999E-2</v>
      </c>
    </row>
    <row r="3031" spans="1:41" x14ac:dyDescent="0.3">
      <c r="A3031" t="s">
        <v>3104</v>
      </c>
      <c r="B3031" t="s">
        <v>74</v>
      </c>
      <c r="C3031">
        <v>0</v>
      </c>
      <c r="D3031" t="s">
        <v>75</v>
      </c>
      <c r="E3031">
        <v>2.13</v>
      </c>
      <c r="F3031">
        <v>0</v>
      </c>
      <c r="G3031">
        <v>0</v>
      </c>
      <c r="H3031">
        <v>1</v>
      </c>
      <c r="I3031">
        <f>Data[[#This Row],[nucleus_area_pct]]/Data[[#This Row],[cytoplasm_ratio]]</f>
        <v>0</v>
      </c>
      <c r="J3031">
        <v>0.77</v>
      </c>
      <c r="K3031">
        <v>0.43</v>
      </c>
      <c r="L3031">
        <v>2.31</v>
      </c>
      <c r="M3031">
        <v>1</v>
      </c>
      <c r="N3031">
        <v>0.84099999999999997</v>
      </c>
      <c r="O3031">
        <v>39</v>
      </c>
      <c r="P3031">
        <v>16</v>
      </c>
      <c r="Q3031">
        <v>217</v>
      </c>
      <c r="R3031">
        <v>162</v>
      </c>
      <c r="S3031">
        <v>188</v>
      </c>
      <c r="T3031">
        <f>(Data[[#This Row],[mean_r]]/256)*100</f>
        <v>84.765625</v>
      </c>
      <c r="U3031">
        <f>(Data[[#This Row],[mean_g]]/256)*100</f>
        <v>63.28125</v>
      </c>
      <c r="V3031">
        <f>(Data[[#This Row],[mean_b]]/256)*100</f>
        <v>73.4375</v>
      </c>
      <c r="W3031">
        <v>0.61099999999999999</v>
      </c>
      <c r="X3031" t="s">
        <v>51</v>
      </c>
      <c r="Y3031" t="s">
        <v>40</v>
      </c>
      <c r="Z3031">
        <v>6046</v>
      </c>
      <c r="AA3031">
        <v>4.71</v>
      </c>
      <c r="AB3031">
        <v>15.1</v>
      </c>
      <c r="AC3031">
        <v>43.7</v>
      </c>
      <c r="AD3031">
        <v>192743</v>
      </c>
      <c r="AE3031">
        <v>96.8</v>
      </c>
      <c r="AF3031">
        <v>33.4</v>
      </c>
      <c r="AG3031" t="s">
        <v>41</v>
      </c>
      <c r="AH3031" t="s">
        <v>42</v>
      </c>
      <c r="AI3031" t="s">
        <v>52</v>
      </c>
      <c r="AJ3031">
        <v>100</v>
      </c>
      <c r="AK3031">
        <v>256</v>
      </c>
      <c r="AL3031">
        <v>0.1343</v>
      </c>
      <c r="AM3031">
        <v>0.83520000000000005</v>
      </c>
      <c r="AN3031">
        <v>0.88800000000000001</v>
      </c>
      <c r="AO3031">
        <f>Data[[#This Row],[labeller_confidence_score]]-Data[[#This Row],[cytodiffusion_classification_confidence]]</f>
        <v>5.2799999999999958E-2</v>
      </c>
    </row>
    <row r="3032" spans="1:41" x14ac:dyDescent="0.3">
      <c r="A3032" t="s">
        <v>3105</v>
      </c>
      <c r="B3032" t="s">
        <v>103</v>
      </c>
      <c r="C3032">
        <v>1</v>
      </c>
      <c r="D3032" t="s">
        <v>104</v>
      </c>
      <c r="E3032">
        <v>3.35</v>
      </c>
      <c r="F3032">
        <v>0</v>
      </c>
      <c r="G3032">
        <v>0</v>
      </c>
      <c r="H3032">
        <v>1</v>
      </c>
      <c r="I3032">
        <f>Data[[#This Row],[nucleus_area_pct]]/Data[[#This Row],[cytoplasm_ratio]]</f>
        <v>0</v>
      </c>
      <c r="J3032">
        <v>0.58799999999999997</v>
      </c>
      <c r="K3032">
        <v>0.83199999999999996</v>
      </c>
      <c r="L3032">
        <v>0.49</v>
      </c>
      <c r="M3032">
        <v>1</v>
      </c>
      <c r="N3032">
        <v>0.72499999999999998</v>
      </c>
      <c r="O3032">
        <v>80</v>
      </c>
      <c r="P3032">
        <v>28</v>
      </c>
      <c r="Q3032">
        <v>237</v>
      </c>
      <c r="R3032">
        <v>117</v>
      </c>
      <c r="S3032">
        <v>126</v>
      </c>
      <c r="T3032">
        <f>(Data[[#This Row],[mean_r]]/256)*100</f>
        <v>92.578125</v>
      </c>
      <c r="U3032">
        <f>(Data[[#This Row],[mean_g]]/256)*100</f>
        <v>45.703125</v>
      </c>
      <c r="V3032">
        <f>(Data[[#This Row],[mean_b]]/256)*100</f>
        <v>49.21875</v>
      </c>
      <c r="W3032">
        <v>0.45400000000000001</v>
      </c>
      <c r="X3032" t="s">
        <v>51</v>
      </c>
      <c r="Y3032" t="s">
        <v>45</v>
      </c>
      <c r="Z3032">
        <v>3646</v>
      </c>
      <c r="AA3032">
        <v>5.12</v>
      </c>
      <c r="AB3032">
        <v>11.9</v>
      </c>
      <c r="AC3032">
        <v>48.6</v>
      </c>
      <c r="AD3032">
        <v>277113</v>
      </c>
      <c r="AE3032">
        <v>76.8</v>
      </c>
      <c r="AF3032">
        <v>31.5</v>
      </c>
      <c r="AG3032" t="s">
        <v>64</v>
      </c>
      <c r="AH3032" t="s">
        <v>42</v>
      </c>
      <c r="AI3032" t="s">
        <v>43</v>
      </c>
      <c r="AJ3032">
        <v>100</v>
      </c>
      <c r="AK3032">
        <v>360</v>
      </c>
      <c r="AL3032">
        <v>0.90490000000000004</v>
      </c>
      <c r="AM3032">
        <v>0.60819999999999996</v>
      </c>
      <c r="AN3032">
        <v>0.88770000000000004</v>
      </c>
      <c r="AO3032">
        <f>Data[[#This Row],[labeller_confidence_score]]-Data[[#This Row],[cytodiffusion_classification_confidence]]</f>
        <v>0.27950000000000008</v>
      </c>
    </row>
    <row r="3033" spans="1:41" x14ac:dyDescent="0.3">
      <c r="A3033" t="s">
        <v>3106</v>
      </c>
      <c r="B3033" t="s">
        <v>60</v>
      </c>
      <c r="C3033">
        <v>0</v>
      </c>
      <c r="D3033" t="s">
        <v>50</v>
      </c>
      <c r="E3033">
        <v>18.510000000000002</v>
      </c>
      <c r="F3033">
        <v>62.5</v>
      </c>
      <c r="G3033">
        <v>0.502</v>
      </c>
      <c r="H3033">
        <v>0.35699999999999998</v>
      </c>
      <c r="I3033">
        <f>Data[[#This Row],[nucleus_area_pct]]/Data[[#This Row],[cytoplasm_ratio]]</f>
        <v>175.0700280112045</v>
      </c>
      <c r="J3033">
        <v>0.68600000000000005</v>
      </c>
      <c r="K3033">
        <v>0.54800000000000004</v>
      </c>
      <c r="L3033">
        <v>1.75</v>
      </c>
      <c r="M3033">
        <v>1.6</v>
      </c>
      <c r="N3033">
        <v>0.68500000000000005</v>
      </c>
      <c r="O3033">
        <v>568</v>
      </c>
      <c r="P3033">
        <v>80</v>
      </c>
      <c r="Q3033">
        <v>217</v>
      </c>
      <c r="R3033">
        <v>149</v>
      </c>
      <c r="S3033">
        <v>190</v>
      </c>
      <c r="T3033">
        <f>(Data[[#This Row],[mean_r]]/256)*100</f>
        <v>84.765625</v>
      </c>
      <c r="U3033">
        <f>(Data[[#This Row],[mean_g]]/256)*100</f>
        <v>58.203125</v>
      </c>
      <c r="V3033">
        <f>(Data[[#This Row],[mean_b]]/256)*100</f>
        <v>74.21875</v>
      </c>
      <c r="W3033">
        <v>0.59899999999999998</v>
      </c>
      <c r="X3033" t="s">
        <v>51</v>
      </c>
      <c r="Y3033" t="s">
        <v>45</v>
      </c>
      <c r="Z3033">
        <v>7440</v>
      </c>
      <c r="AA3033">
        <v>5.58</v>
      </c>
      <c r="AB3033">
        <v>12.3</v>
      </c>
      <c r="AC3033">
        <v>26.1</v>
      </c>
      <c r="AD3033">
        <v>230003</v>
      </c>
      <c r="AE3033">
        <v>101.8</v>
      </c>
      <c r="AF3033">
        <v>35</v>
      </c>
      <c r="AG3033" t="s">
        <v>64</v>
      </c>
      <c r="AH3033" t="s">
        <v>47</v>
      </c>
      <c r="AI3033" t="s">
        <v>56</v>
      </c>
      <c r="AJ3033">
        <v>100</v>
      </c>
      <c r="AK3033">
        <v>512</v>
      </c>
      <c r="AL3033">
        <v>8.7300000000000003E-2</v>
      </c>
      <c r="AM3033">
        <v>0.9224</v>
      </c>
      <c r="AN3033">
        <v>0.95940000000000003</v>
      </c>
      <c r="AO3033">
        <f>Data[[#This Row],[labeller_confidence_score]]-Data[[#This Row],[cytodiffusion_classification_confidence]]</f>
        <v>3.7000000000000033E-2</v>
      </c>
    </row>
    <row r="3034" spans="1:41" x14ac:dyDescent="0.3">
      <c r="A3034" t="s">
        <v>3107</v>
      </c>
      <c r="B3034" t="s">
        <v>62</v>
      </c>
      <c r="C3034">
        <v>0</v>
      </c>
      <c r="D3034" t="s">
        <v>50</v>
      </c>
      <c r="E3034">
        <v>9.58</v>
      </c>
      <c r="F3034">
        <v>78.7</v>
      </c>
      <c r="G3034">
        <v>0.80800000000000005</v>
      </c>
      <c r="H3034">
        <v>0.247</v>
      </c>
      <c r="I3034">
        <f>Data[[#This Row],[nucleus_area_pct]]/Data[[#This Row],[cytoplasm_ratio]]</f>
        <v>318.62348178137654</v>
      </c>
      <c r="J3034">
        <v>0.83899999999999997</v>
      </c>
      <c r="K3034">
        <v>0.33900000000000002</v>
      </c>
      <c r="L3034">
        <v>1.29</v>
      </c>
      <c r="M3034">
        <v>1.2</v>
      </c>
      <c r="N3034">
        <v>0.86299999999999999</v>
      </c>
      <c r="O3034">
        <v>232</v>
      </c>
      <c r="P3034">
        <v>60</v>
      </c>
      <c r="Q3034">
        <v>201</v>
      </c>
      <c r="R3034">
        <v>149</v>
      </c>
      <c r="S3034">
        <v>179</v>
      </c>
      <c r="T3034">
        <f>(Data[[#This Row],[mean_r]]/256)*100</f>
        <v>78.515625</v>
      </c>
      <c r="U3034">
        <f>(Data[[#This Row],[mean_g]]/256)*100</f>
        <v>58.203125</v>
      </c>
      <c r="V3034">
        <f>(Data[[#This Row],[mean_b]]/256)*100</f>
        <v>69.921875</v>
      </c>
      <c r="W3034">
        <v>0.70399999999999996</v>
      </c>
      <c r="X3034" t="s">
        <v>39</v>
      </c>
      <c r="Y3034" t="s">
        <v>40</v>
      </c>
      <c r="Z3034">
        <v>7542</v>
      </c>
      <c r="AA3034">
        <v>4.47</v>
      </c>
      <c r="AB3034">
        <v>14.4</v>
      </c>
      <c r="AC3034">
        <v>28</v>
      </c>
      <c r="AD3034">
        <v>311717</v>
      </c>
      <c r="AE3034">
        <v>81.3</v>
      </c>
      <c r="AF3034">
        <v>33.700000000000003</v>
      </c>
      <c r="AG3034" t="s">
        <v>46</v>
      </c>
      <c r="AH3034" t="s">
        <v>47</v>
      </c>
      <c r="AI3034" t="s">
        <v>56</v>
      </c>
      <c r="AJ3034">
        <v>100</v>
      </c>
      <c r="AK3034">
        <v>360</v>
      </c>
      <c r="AL3034">
        <v>0</v>
      </c>
      <c r="AM3034">
        <v>0.90359999999999996</v>
      </c>
      <c r="AN3034">
        <v>1</v>
      </c>
      <c r="AO3034">
        <f>Data[[#This Row],[labeller_confidence_score]]-Data[[#This Row],[cytodiffusion_classification_confidence]]</f>
        <v>9.6400000000000041E-2</v>
      </c>
    </row>
    <row r="3035" spans="1:41" x14ac:dyDescent="0.3">
      <c r="A3035" t="s">
        <v>3108</v>
      </c>
      <c r="B3035" t="s">
        <v>49</v>
      </c>
      <c r="C3035">
        <v>0</v>
      </c>
      <c r="D3035" t="s">
        <v>50</v>
      </c>
      <c r="E3035">
        <v>12.22</v>
      </c>
      <c r="F3035">
        <v>57.6</v>
      </c>
      <c r="G3035">
        <v>0.57199999999999995</v>
      </c>
      <c r="H3035">
        <v>0.38</v>
      </c>
      <c r="I3035">
        <f>Data[[#This Row],[nucleus_area_pct]]/Data[[#This Row],[cytoplasm_ratio]]</f>
        <v>151.57894736842104</v>
      </c>
      <c r="J3035">
        <v>0.84499999999999997</v>
      </c>
      <c r="K3035">
        <v>0.39</v>
      </c>
      <c r="L3035">
        <v>2.72</v>
      </c>
      <c r="M3035">
        <v>2.4</v>
      </c>
      <c r="N3035">
        <v>0.85</v>
      </c>
      <c r="O3035">
        <v>542</v>
      </c>
      <c r="P3035">
        <v>63</v>
      </c>
      <c r="Q3035">
        <v>212</v>
      </c>
      <c r="R3035">
        <v>176</v>
      </c>
      <c r="S3035">
        <v>165</v>
      </c>
      <c r="T3035">
        <f>(Data[[#This Row],[mean_r]]/256)*100</f>
        <v>82.8125</v>
      </c>
      <c r="U3035">
        <f>(Data[[#This Row],[mean_g]]/256)*100</f>
        <v>68.75</v>
      </c>
      <c r="V3035">
        <f>(Data[[#This Row],[mean_b]]/256)*100</f>
        <v>64.453125</v>
      </c>
      <c r="W3035">
        <v>0.61599999999999999</v>
      </c>
      <c r="X3035" t="s">
        <v>51</v>
      </c>
      <c r="Y3035" t="s">
        <v>40</v>
      </c>
      <c r="Z3035">
        <v>4849</v>
      </c>
      <c r="AA3035">
        <v>4.84</v>
      </c>
      <c r="AB3035">
        <v>12.7</v>
      </c>
      <c r="AC3035">
        <v>33.4</v>
      </c>
      <c r="AD3035">
        <v>335958</v>
      </c>
      <c r="AE3035">
        <v>88.2</v>
      </c>
      <c r="AF3035">
        <v>30.7</v>
      </c>
      <c r="AG3035" t="s">
        <v>46</v>
      </c>
      <c r="AH3035" t="s">
        <v>42</v>
      </c>
      <c r="AI3035" t="s">
        <v>56</v>
      </c>
      <c r="AJ3035">
        <v>40</v>
      </c>
      <c r="AK3035">
        <v>256</v>
      </c>
      <c r="AL3035">
        <v>7.0000000000000007E-2</v>
      </c>
      <c r="AM3035">
        <v>0.96519999999999995</v>
      </c>
      <c r="AN3035">
        <v>1</v>
      </c>
      <c r="AO3035">
        <f>Data[[#This Row],[labeller_confidence_score]]-Data[[#This Row],[cytodiffusion_classification_confidence]]</f>
        <v>3.4800000000000053E-2</v>
      </c>
    </row>
    <row r="3036" spans="1:41" x14ac:dyDescent="0.3">
      <c r="A3036" t="s">
        <v>3109</v>
      </c>
      <c r="B3036" t="s">
        <v>49</v>
      </c>
      <c r="C3036">
        <v>0</v>
      </c>
      <c r="D3036" t="s">
        <v>50</v>
      </c>
      <c r="E3036">
        <v>12.28</v>
      </c>
      <c r="F3036">
        <v>53.8</v>
      </c>
      <c r="G3036">
        <v>0.54</v>
      </c>
      <c r="H3036">
        <v>0.44600000000000001</v>
      </c>
      <c r="I3036">
        <f>Data[[#This Row],[nucleus_area_pct]]/Data[[#This Row],[cytoplasm_ratio]]</f>
        <v>120.62780269058295</v>
      </c>
      <c r="J3036">
        <v>0.79700000000000004</v>
      </c>
      <c r="K3036">
        <v>0.30299999999999999</v>
      </c>
      <c r="L3036">
        <v>2.4700000000000002</v>
      </c>
      <c r="M3036">
        <v>3.9</v>
      </c>
      <c r="N3036">
        <v>0.86499999999999999</v>
      </c>
      <c r="O3036">
        <v>457</v>
      </c>
      <c r="P3036">
        <v>73</v>
      </c>
      <c r="Q3036">
        <v>221</v>
      </c>
      <c r="R3036">
        <v>170</v>
      </c>
      <c r="S3036">
        <v>196</v>
      </c>
      <c r="T3036">
        <f>(Data[[#This Row],[mean_r]]/256)*100</f>
        <v>86.328125</v>
      </c>
      <c r="U3036">
        <f>(Data[[#This Row],[mean_g]]/256)*100</f>
        <v>66.40625</v>
      </c>
      <c r="V3036">
        <f>(Data[[#This Row],[mean_b]]/256)*100</f>
        <v>76.5625</v>
      </c>
      <c r="W3036">
        <v>0.59</v>
      </c>
      <c r="X3036" t="s">
        <v>51</v>
      </c>
      <c r="Y3036" t="s">
        <v>45</v>
      </c>
      <c r="Z3036">
        <v>4257</v>
      </c>
      <c r="AA3036">
        <v>4.74</v>
      </c>
      <c r="AB3036">
        <v>14.5</v>
      </c>
      <c r="AC3036">
        <v>32.4</v>
      </c>
      <c r="AD3036">
        <v>305512</v>
      </c>
      <c r="AE3036">
        <v>81.7</v>
      </c>
      <c r="AF3036">
        <v>34.4</v>
      </c>
      <c r="AG3036" t="s">
        <v>64</v>
      </c>
      <c r="AH3036" t="s">
        <v>42</v>
      </c>
      <c r="AI3036" t="s">
        <v>56</v>
      </c>
      <c r="AJ3036">
        <v>60</v>
      </c>
      <c r="AK3036">
        <v>256</v>
      </c>
      <c r="AL3036">
        <v>0.13170000000000001</v>
      </c>
      <c r="AM3036">
        <v>0.99</v>
      </c>
      <c r="AN3036">
        <v>0.81299999999999994</v>
      </c>
      <c r="AO3036">
        <f>Data[[#This Row],[labeller_confidence_score]]-Data[[#This Row],[cytodiffusion_classification_confidence]]</f>
        <v>-0.17700000000000005</v>
      </c>
    </row>
    <row r="3037" spans="1:41" x14ac:dyDescent="0.3">
      <c r="A3037" t="s">
        <v>3110</v>
      </c>
      <c r="B3037" t="s">
        <v>54</v>
      </c>
      <c r="C3037">
        <v>0</v>
      </c>
      <c r="D3037" t="s">
        <v>54</v>
      </c>
      <c r="E3037">
        <v>7.89</v>
      </c>
      <c r="F3037">
        <v>0</v>
      </c>
      <c r="G3037">
        <v>0</v>
      </c>
      <c r="H3037">
        <v>1</v>
      </c>
      <c r="I3037">
        <f>Data[[#This Row],[nucleus_area_pct]]/Data[[#This Row],[cytoplasm_ratio]]</f>
        <v>0</v>
      </c>
      <c r="J3037">
        <v>0.90400000000000003</v>
      </c>
      <c r="K3037">
        <v>0.20200000000000001</v>
      </c>
      <c r="L3037">
        <v>0.66</v>
      </c>
      <c r="M3037">
        <v>1</v>
      </c>
      <c r="N3037">
        <v>0.91600000000000004</v>
      </c>
      <c r="O3037">
        <v>179</v>
      </c>
      <c r="P3037">
        <v>48</v>
      </c>
      <c r="Q3037">
        <v>221</v>
      </c>
      <c r="R3037">
        <v>116</v>
      </c>
      <c r="S3037">
        <v>141</v>
      </c>
      <c r="T3037">
        <f>(Data[[#This Row],[mean_r]]/256)*100</f>
        <v>86.328125</v>
      </c>
      <c r="U3037">
        <f>(Data[[#This Row],[mean_g]]/256)*100</f>
        <v>45.3125</v>
      </c>
      <c r="V3037">
        <f>(Data[[#This Row],[mean_b]]/256)*100</f>
        <v>55.078125</v>
      </c>
      <c r="W3037">
        <v>0.44500000000000001</v>
      </c>
      <c r="X3037" t="s">
        <v>51</v>
      </c>
      <c r="Y3037" t="s">
        <v>40</v>
      </c>
      <c r="Z3037">
        <v>9286</v>
      </c>
      <c r="AA3037">
        <v>4.6100000000000003</v>
      </c>
      <c r="AB3037">
        <v>15.4</v>
      </c>
      <c r="AC3037">
        <v>59.4</v>
      </c>
      <c r="AD3037">
        <v>173114</v>
      </c>
      <c r="AE3037">
        <v>77.599999999999994</v>
      </c>
      <c r="AF3037">
        <v>35.6</v>
      </c>
      <c r="AG3037" t="s">
        <v>46</v>
      </c>
      <c r="AH3037" t="s">
        <v>42</v>
      </c>
      <c r="AI3037" t="s">
        <v>56</v>
      </c>
      <c r="AJ3037">
        <v>60</v>
      </c>
      <c r="AK3037">
        <v>224</v>
      </c>
      <c r="AL3037">
        <v>0.10680000000000001</v>
      </c>
      <c r="AM3037">
        <v>0.85799999999999998</v>
      </c>
      <c r="AN3037">
        <v>0.99350000000000005</v>
      </c>
      <c r="AO3037">
        <f>Data[[#This Row],[labeller_confidence_score]]-Data[[#This Row],[cytodiffusion_classification_confidence]]</f>
        <v>0.13550000000000006</v>
      </c>
    </row>
    <row r="3038" spans="1:41" x14ac:dyDescent="0.3">
      <c r="A3038" t="s">
        <v>3111</v>
      </c>
      <c r="B3038" t="s">
        <v>62</v>
      </c>
      <c r="C3038">
        <v>0</v>
      </c>
      <c r="D3038" t="s">
        <v>50</v>
      </c>
      <c r="E3038">
        <v>9.65</v>
      </c>
      <c r="F3038">
        <v>75.099999999999994</v>
      </c>
      <c r="G3038">
        <v>0.72</v>
      </c>
      <c r="H3038">
        <v>0.28399999999999997</v>
      </c>
      <c r="I3038">
        <f>Data[[#This Row],[nucleus_area_pct]]/Data[[#This Row],[cytoplasm_ratio]]</f>
        <v>264.43661971830988</v>
      </c>
      <c r="J3038">
        <v>0.873</v>
      </c>
      <c r="K3038">
        <v>0.28399999999999997</v>
      </c>
      <c r="L3038">
        <v>0.68</v>
      </c>
      <c r="M3038">
        <v>1</v>
      </c>
      <c r="N3038">
        <v>0.96199999999999997</v>
      </c>
      <c r="O3038">
        <v>217</v>
      </c>
      <c r="P3038">
        <v>73</v>
      </c>
      <c r="Q3038">
        <v>202</v>
      </c>
      <c r="R3038">
        <v>145</v>
      </c>
      <c r="S3038">
        <v>199</v>
      </c>
      <c r="T3038">
        <f>(Data[[#This Row],[mean_r]]/256)*100</f>
        <v>78.90625</v>
      </c>
      <c r="U3038">
        <f>(Data[[#This Row],[mean_g]]/256)*100</f>
        <v>56.640625</v>
      </c>
      <c r="V3038">
        <f>(Data[[#This Row],[mean_b]]/256)*100</f>
        <v>77.734375</v>
      </c>
      <c r="W3038">
        <v>0.78700000000000003</v>
      </c>
      <c r="X3038" t="s">
        <v>51</v>
      </c>
      <c r="Y3038" t="s">
        <v>45</v>
      </c>
      <c r="Z3038">
        <v>4936</v>
      </c>
      <c r="AA3038">
        <v>4.76</v>
      </c>
      <c r="AB3038">
        <v>14.4</v>
      </c>
      <c r="AC3038">
        <v>39.700000000000003</v>
      </c>
      <c r="AD3038">
        <v>306199</v>
      </c>
      <c r="AE3038">
        <v>101.4</v>
      </c>
      <c r="AF3038">
        <v>33.799999999999997</v>
      </c>
      <c r="AG3038" t="s">
        <v>64</v>
      </c>
      <c r="AH3038" t="s">
        <v>42</v>
      </c>
      <c r="AI3038" t="s">
        <v>43</v>
      </c>
      <c r="AJ3038">
        <v>60</v>
      </c>
      <c r="AK3038">
        <v>224</v>
      </c>
      <c r="AL3038">
        <v>1.15E-2</v>
      </c>
      <c r="AM3038">
        <v>0.94740000000000002</v>
      </c>
      <c r="AN3038">
        <v>0.91539999999999999</v>
      </c>
      <c r="AO3038">
        <f>Data[[#This Row],[labeller_confidence_score]]-Data[[#This Row],[cytodiffusion_classification_confidence]]</f>
        <v>-3.2000000000000028E-2</v>
      </c>
    </row>
    <row r="3039" spans="1:41" x14ac:dyDescent="0.3">
      <c r="A3039" t="s">
        <v>3112</v>
      </c>
      <c r="B3039" t="s">
        <v>49</v>
      </c>
      <c r="C3039">
        <v>0</v>
      </c>
      <c r="D3039" t="s">
        <v>50</v>
      </c>
      <c r="E3039">
        <v>13.03</v>
      </c>
      <c r="F3039">
        <v>57.7</v>
      </c>
      <c r="G3039">
        <v>0.57599999999999996</v>
      </c>
      <c r="H3039">
        <v>0.502</v>
      </c>
      <c r="I3039">
        <f>Data[[#This Row],[nucleus_area_pct]]/Data[[#This Row],[cytoplasm_ratio]]</f>
        <v>114.9402390438247</v>
      </c>
      <c r="J3039">
        <v>0.78500000000000003</v>
      </c>
      <c r="K3039">
        <v>0.45900000000000002</v>
      </c>
      <c r="L3039">
        <v>3.51</v>
      </c>
      <c r="M3039">
        <v>3.3</v>
      </c>
      <c r="N3039">
        <v>0.86499999999999999</v>
      </c>
      <c r="O3039">
        <v>424</v>
      </c>
      <c r="P3039">
        <v>71</v>
      </c>
      <c r="Q3039">
        <v>202</v>
      </c>
      <c r="R3039">
        <v>162</v>
      </c>
      <c r="S3039">
        <v>199</v>
      </c>
      <c r="T3039">
        <f>(Data[[#This Row],[mean_r]]/256)*100</f>
        <v>78.90625</v>
      </c>
      <c r="U3039">
        <f>(Data[[#This Row],[mean_g]]/256)*100</f>
        <v>63.28125</v>
      </c>
      <c r="V3039">
        <f>(Data[[#This Row],[mean_b]]/256)*100</f>
        <v>77.734375</v>
      </c>
      <c r="W3039">
        <v>0.71199999999999997</v>
      </c>
      <c r="X3039" t="s">
        <v>39</v>
      </c>
      <c r="Y3039" t="s">
        <v>40</v>
      </c>
      <c r="Z3039">
        <v>7883</v>
      </c>
      <c r="AA3039">
        <v>5.55</v>
      </c>
      <c r="AB3039">
        <v>11.7</v>
      </c>
      <c r="AC3039">
        <v>34.700000000000003</v>
      </c>
      <c r="AD3039">
        <v>312107</v>
      </c>
      <c r="AE3039">
        <v>102.2</v>
      </c>
      <c r="AF3039">
        <v>34.1</v>
      </c>
      <c r="AG3039" t="s">
        <v>64</v>
      </c>
      <c r="AH3039" t="s">
        <v>42</v>
      </c>
      <c r="AI3039" t="s">
        <v>52</v>
      </c>
      <c r="AJ3039">
        <v>60</v>
      </c>
      <c r="AK3039">
        <v>256</v>
      </c>
      <c r="AL3039">
        <v>9.06E-2</v>
      </c>
      <c r="AM3039">
        <v>0.85829999999999995</v>
      </c>
      <c r="AN3039">
        <v>0.8024</v>
      </c>
      <c r="AO3039">
        <f>Data[[#This Row],[labeller_confidence_score]]-Data[[#This Row],[cytodiffusion_classification_confidence]]</f>
        <v>-5.589999999999995E-2</v>
      </c>
    </row>
    <row r="3040" spans="1:41" x14ac:dyDescent="0.3">
      <c r="A3040" t="s">
        <v>3113</v>
      </c>
      <c r="B3040" t="s">
        <v>81</v>
      </c>
      <c r="C3040">
        <v>1</v>
      </c>
      <c r="D3040" t="s">
        <v>82</v>
      </c>
      <c r="E3040">
        <v>14.45</v>
      </c>
      <c r="F3040">
        <v>79.5</v>
      </c>
      <c r="G3040">
        <v>0.442</v>
      </c>
      <c r="H3040">
        <v>0.24399999999999999</v>
      </c>
      <c r="I3040">
        <f>Data[[#This Row],[nucleus_area_pct]]/Data[[#This Row],[cytoplasm_ratio]]</f>
        <v>325.81967213114757</v>
      </c>
      <c r="J3040">
        <v>0.747</v>
      </c>
      <c r="K3040">
        <v>0.23499999999999999</v>
      </c>
      <c r="L3040">
        <v>1.38</v>
      </c>
      <c r="M3040">
        <v>1</v>
      </c>
      <c r="N3040">
        <v>0.98099999999999998</v>
      </c>
      <c r="O3040">
        <v>636</v>
      </c>
      <c r="P3040">
        <v>103</v>
      </c>
      <c r="Q3040">
        <v>171</v>
      </c>
      <c r="R3040">
        <v>110</v>
      </c>
      <c r="S3040">
        <v>193</v>
      </c>
      <c r="T3040">
        <f>(Data[[#This Row],[mean_r]]/256)*100</f>
        <v>66.796875</v>
      </c>
      <c r="U3040">
        <f>(Data[[#This Row],[mean_g]]/256)*100</f>
        <v>42.96875</v>
      </c>
      <c r="V3040">
        <f>(Data[[#This Row],[mean_b]]/256)*100</f>
        <v>75.390625</v>
      </c>
      <c r="W3040">
        <v>0.69799999999999995</v>
      </c>
      <c r="X3040" t="s">
        <v>51</v>
      </c>
      <c r="Y3040" t="s">
        <v>45</v>
      </c>
      <c r="Z3040">
        <v>8627</v>
      </c>
      <c r="AA3040">
        <v>6.15</v>
      </c>
      <c r="AB3040">
        <v>12.5</v>
      </c>
      <c r="AC3040">
        <v>47.6</v>
      </c>
      <c r="AD3040">
        <v>197084</v>
      </c>
      <c r="AE3040">
        <v>85.5</v>
      </c>
      <c r="AF3040">
        <v>32.799999999999997</v>
      </c>
      <c r="AG3040" t="s">
        <v>46</v>
      </c>
      <c r="AH3040" t="s">
        <v>42</v>
      </c>
      <c r="AI3040" t="s">
        <v>56</v>
      </c>
      <c r="AJ3040">
        <v>60</v>
      </c>
      <c r="AK3040">
        <v>224</v>
      </c>
      <c r="AL3040">
        <v>0.75649999999999995</v>
      </c>
      <c r="AM3040">
        <v>0.82699999999999996</v>
      </c>
      <c r="AN3040">
        <v>0.61199999999999999</v>
      </c>
      <c r="AO3040">
        <f>Data[[#This Row],[labeller_confidence_score]]-Data[[#This Row],[cytodiffusion_classification_confidence]]</f>
        <v>-0.21499999999999997</v>
      </c>
    </row>
    <row r="3041" spans="1:41" x14ac:dyDescent="0.3">
      <c r="A3041" t="s">
        <v>3114</v>
      </c>
      <c r="B3041" t="s">
        <v>49</v>
      </c>
      <c r="C3041">
        <v>0</v>
      </c>
      <c r="D3041" t="s">
        <v>50</v>
      </c>
      <c r="E3041">
        <v>10.8</v>
      </c>
      <c r="F3041">
        <v>58.5</v>
      </c>
      <c r="G3041">
        <v>0.52</v>
      </c>
      <c r="H3041">
        <v>0.45200000000000001</v>
      </c>
      <c r="I3041">
        <f>Data[[#This Row],[nucleus_area_pct]]/Data[[#This Row],[cytoplasm_ratio]]</f>
        <v>129.42477876106193</v>
      </c>
      <c r="J3041">
        <v>0.79400000000000004</v>
      </c>
      <c r="K3041">
        <v>0.40500000000000003</v>
      </c>
      <c r="L3041">
        <v>3.77</v>
      </c>
      <c r="M3041">
        <v>2.8</v>
      </c>
      <c r="N3041">
        <v>0.84899999999999998</v>
      </c>
      <c r="O3041">
        <v>457</v>
      </c>
      <c r="P3041">
        <v>79</v>
      </c>
      <c r="Q3041">
        <v>188</v>
      </c>
      <c r="R3041">
        <v>163</v>
      </c>
      <c r="S3041">
        <v>210</v>
      </c>
      <c r="T3041">
        <f>(Data[[#This Row],[mean_r]]/256)*100</f>
        <v>73.4375</v>
      </c>
      <c r="U3041">
        <f>(Data[[#This Row],[mean_g]]/256)*100</f>
        <v>63.671875</v>
      </c>
      <c r="V3041">
        <f>(Data[[#This Row],[mean_b]]/256)*100</f>
        <v>82.03125</v>
      </c>
      <c r="W3041">
        <v>0.64300000000000002</v>
      </c>
      <c r="X3041" t="s">
        <v>51</v>
      </c>
      <c r="Y3041" t="s">
        <v>40</v>
      </c>
      <c r="Z3041">
        <v>8208</v>
      </c>
      <c r="AA3041">
        <v>4.6399999999999997</v>
      </c>
      <c r="AB3041">
        <v>9.6</v>
      </c>
      <c r="AC3041">
        <v>40.299999999999997</v>
      </c>
      <c r="AD3041">
        <v>385169</v>
      </c>
      <c r="AE3041">
        <v>82.8</v>
      </c>
      <c r="AF3041">
        <v>33.1</v>
      </c>
      <c r="AG3041" t="s">
        <v>64</v>
      </c>
      <c r="AH3041" t="s">
        <v>42</v>
      </c>
      <c r="AI3041" t="s">
        <v>43</v>
      </c>
      <c r="AJ3041">
        <v>60</v>
      </c>
      <c r="AK3041">
        <v>360</v>
      </c>
      <c r="AL3041">
        <v>2.87E-2</v>
      </c>
      <c r="AM3041">
        <v>0.90590000000000004</v>
      </c>
      <c r="AN3041">
        <v>0.89800000000000002</v>
      </c>
      <c r="AO3041">
        <f>Data[[#This Row],[labeller_confidence_score]]-Data[[#This Row],[cytodiffusion_classification_confidence]]</f>
        <v>-7.9000000000000181E-3</v>
      </c>
    </row>
    <row r="3042" spans="1:41" x14ac:dyDescent="0.3">
      <c r="A3042" t="s">
        <v>3115</v>
      </c>
      <c r="B3042" t="s">
        <v>49</v>
      </c>
      <c r="C3042">
        <v>0</v>
      </c>
      <c r="D3042" t="s">
        <v>50</v>
      </c>
      <c r="E3042">
        <v>11.45</v>
      </c>
      <c r="F3042">
        <v>55.8</v>
      </c>
      <c r="G3042">
        <v>0.55400000000000005</v>
      </c>
      <c r="H3042">
        <v>0.46500000000000002</v>
      </c>
      <c r="I3042">
        <f>Data[[#This Row],[nucleus_area_pct]]/Data[[#This Row],[cytoplasm_ratio]]</f>
        <v>119.99999999999999</v>
      </c>
      <c r="J3042">
        <v>0.628</v>
      </c>
      <c r="K3042">
        <v>0.29399999999999998</v>
      </c>
      <c r="L3042">
        <v>2.78</v>
      </c>
      <c r="M3042">
        <v>3.6</v>
      </c>
      <c r="N3042">
        <v>0.82899999999999996</v>
      </c>
      <c r="O3042">
        <v>451</v>
      </c>
      <c r="P3042">
        <v>74</v>
      </c>
      <c r="Q3042">
        <v>190</v>
      </c>
      <c r="R3042">
        <v>181</v>
      </c>
      <c r="S3042">
        <v>204</v>
      </c>
      <c r="T3042">
        <f>(Data[[#This Row],[mean_r]]/256)*100</f>
        <v>74.21875</v>
      </c>
      <c r="U3042">
        <f>(Data[[#This Row],[mean_g]]/256)*100</f>
        <v>70.703125</v>
      </c>
      <c r="V3042">
        <f>(Data[[#This Row],[mean_b]]/256)*100</f>
        <v>79.6875</v>
      </c>
      <c r="W3042">
        <v>0.56200000000000006</v>
      </c>
      <c r="X3042" t="s">
        <v>51</v>
      </c>
      <c r="Y3042" t="s">
        <v>45</v>
      </c>
      <c r="Z3042">
        <v>7831</v>
      </c>
      <c r="AA3042">
        <v>6.27</v>
      </c>
      <c r="AB3042">
        <v>15.3</v>
      </c>
      <c r="AC3042">
        <v>44.7</v>
      </c>
      <c r="AD3042">
        <v>218745</v>
      </c>
      <c r="AE3042">
        <v>66.3</v>
      </c>
      <c r="AF3042">
        <v>35.4</v>
      </c>
      <c r="AG3042" t="s">
        <v>46</v>
      </c>
      <c r="AH3042" t="s">
        <v>42</v>
      </c>
      <c r="AI3042" t="s">
        <v>52</v>
      </c>
      <c r="AJ3042">
        <v>60</v>
      </c>
      <c r="AK3042">
        <v>360</v>
      </c>
      <c r="AL3042">
        <v>0.13239999999999999</v>
      </c>
      <c r="AM3042">
        <v>1</v>
      </c>
      <c r="AN3042">
        <v>0.98950000000000005</v>
      </c>
      <c r="AO3042">
        <f>Data[[#This Row],[labeller_confidence_score]]-Data[[#This Row],[cytodiffusion_classification_confidence]]</f>
        <v>-1.0499999999999954E-2</v>
      </c>
    </row>
    <row r="3043" spans="1:41" x14ac:dyDescent="0.3">
      <c r="A3043" t="s">
        <v>3116</v>
      </c>
      <c r="B3043" t="s">
        <v>62</v>
      </c>
      <c r="C3043">
        <v>0</v>
      </c>
      <c r="D3043" t="s">
        <v>50</v>
      </c>
      <c r="E3043">
        <v>10.52</v>
      </c>
      <c r="F3043">
        <v>81.8</v>
      </c>
      <c r="G3043">
        <v>0.94799999999999995</v>
      </c>
      <c r="H3043">
        <v>0.106</v>
      </c>
      <c r="I3043">
        <f>Data[[#This Row],[nucleus_area_pct]]/Data[[#This Row],[cytoplasm_ratio]]</f>
        <v>771.69811320754718</v>
      </c>
      <c r="J3043">
        <v>0.86399999999999999</v>
      </c>
      <c r="K3043">
        <v>9.4E-2</v>
      </c>
      <c r="L3043">
        <v>1.19</v>
      </c>
      <c r="M3043">
        <v>1</v>
      </c>
      <c r="N3043">
        <v>0.86599999999999999</v>
      </c>
      <c r="O3043">
        <v>366</v>
      </c>
      <c r="P3043">
        <v>55</v>
      </c>
      <c r="Q3043">
        <v>173</v>
      </c>
      <c r="R3043">
        <v>163</v>
      </c>
      <c r="S3043">
        <v>203</v>
      </c>
      <c r="T3043">
        <f>(Data[[#This Row],[mean_r]]/256)*100</f>
        <v>67.578125</v>
      </c>
      <c r="U3043">
        <f>(Data[[#This Row],[mean_g]]/256)*100</f>
        <v>63.671875</v>
      </c>
      <c r="V3043">
        <f>(Data[[#This Row],[mean_b]]/256)*100</f>
        <v>79.296875</v>
      </c>
      <c r="W3043">
        <v>0.69099999999999995</v>
      </c>
      <c r="X3043" t="s">
        <v>51</v>
      </c>
      <c r="Y3043" t="s">
        <v>40</v>
      </c>
      <c r="Z3043">
        <v>8970</v>
      </c>
      <c r="AA3043">
        <v>3.08</v>
      </c>
      <c r="AB3043">
        <v>16.600000000000001</v>
      </c>
      <c r="AC3043">
        <v>35.200000000000003</v>
      </c>
      <c r="AD3043">
        <v>118287</v>
      </c>
      <c r="AE3043">
        <v>88.4</v>
      </c>
      <c r="AF3043">
        <v>32.4</v>
      </c>
      <c r="AG3043" t="s">
        <v>64</v>
      </c>
      <c r="AH3043" t="s">
        <v>47</v>
      </c>
      <c r="AI3043" t="s">
        <v>52</v>
      </c>
      <c r="AJ3043">
        <v>40</v>
      </c>
      <c r="AK3043">
        <v>360</v>
      </c>
      <c r="AL3043">
        <v>8.72E-2</v>
      </c>
      <c r="AM3043">
        <v>0.90610000000000002</v>
      </c>
      <c r="AN3043">
        <v>0.9022</v>
      </c>
      <c r="AO3043">
        <f>Data[[#This Row],[labeller_confidence_score]]-Data[[#This Row],[cytodiffusion_classification_confidence]]</f>
        <v>-3.9000000000000146E-3</v>
      </c>
    </row>
    <row r="3044" spans="1:41" x14ac:dyDescent="0.3">
      <c r="A3044" t="s">
        <v>3117</v>
      </c>
      <c r="B3044" t="s">
        <v>49</v>
      </c>
      <c r="C3044">
        <v>0</v>
      </c>
      <c r="D3044" t="s">
        <v>50</v>
      </c>
      <c r="E3044">
        <v>13.11</v>
      </c>
      <c r="F3044">
        <v>52.4</v>
      </c>
      <c r="G3044">
        <v>0.42199999999999999</v>
      </c>
      <c r="H3044">
        <v>0.53900000000000003</v>
      </c>
      <c r="I3044">
        <f>Data[[#This Row],[nucleus_area_pct]]/Data[[#This Row],[cytoplasm_ratio]]</f>
        <v>97.217068645640069</v>
      </c>
      <c r="J3044">
        <v>0.90300000000000002</v>
      </c>
      <c r="K3044">
        <v>0.503</v>
      </c>
      <c r="L3044">
        <v>3.03</v>
      </c>
      <c r="M3044">
        <v>2.8</v>
      </c>
      <c r="N3044">
        <v>0.76700000000000002</v>
      </c>
      <c r="O3044">
        <v>335</v>
      </c>
      <c r="P3044">
        <v>71</v>
      </c>
      <c r="Q3044">
        <v>234</v>
      </c>
      <c r="R3044">
        <v>157</v>
      </c>
      <c r="S3044">
        <v>189</v>
      </c>
      <c r="T3044">
        <f>(Data[[#This Row],[mean_r]]/256)*100</f>
        <v>91.40625</v>
      </c>
      <c r="U3044">
        <f>(Data[[#This Row],[mean_g]]/256)*100</f>
        <v>61.328125</v>
      </c>
      <c r="V3044">
        <f>(Data[[#This Row],[mean_b]]/256)*100</f>
        <v>73.828125</v>
      </c>
      <c r="W3044">
        <v>0.746</v>
      </c>
      <c r="X3044" t="s">
        <v>51</v>
      </c>
      <c r="Y3044" t="s">
        <v>40</v>
      </c>
      <c r="Z3044">
        <v>5989</v>
      </c>
      <c r="AA3044">
        <v>4.79</v>
      </c>
      <c r="AB3044">
        <v>14.6</v>
      </c>
      <c r="AC3044">
        <v>40.4</v>
      </c>
      <c r="AD3044">
        <v>170926</v>
      </c>
      <c r="AE3044">
        <v>90.6</v>
      </c>
      <c r="AF3044">
        <v>30.4</v>
      </c>
      <c r="AG3044" t="s">
        <v>64</v>
      </c>
      <c r="AH3044" t="s">
        <v>68</v>
      </c>
      <c r="AI3044" t="s">
        <v>56</v>
      </c>
      <c r="AJ3044">
        <v>100</v>
      </c>
      <c r="AK3044">
        <v>360</v>
      </c>
      <c r="AL3044">
        <v>8.1799999999999998E-2</v>
      </c>
      <c r="AM3044">
        <v>0.81259999999999999</v>
      </c>
      <c r="AN3044">
        <v>0.96419999999999995</v>
      </c>
      <c r="AO3044">
        <f>Data[[#This Row],[labeller_confidence_score]]-Data[[#This Row],[cytodiffusion_classification_confidence]]</f>
        <v>0.15159999999999996</v>
      </c>
    </row>
    <row r="3045" spans="1:41" x14ac:dyDescent="0.3">
      <c r="A3045" t="s">
        <v>3118</v>
      </c>
      <c r="B3045" t="s">
        <v>54</v>
      </c>
      <c r="C3045">
        <v>0</v>
      </c>
      <c r="D3045" t="s">
        <v>54</v>
      </c>
      <c r="E3045">
        <v>7.96</v>
      </c>
      <c r="F3045">
        <v>0</v>
      </c>
      <c r="G3045">
        <v>0</v>
      </c>
      <c r="H3045">
        <v>1</v>
      </c>
      <c r="I3045">
        <f>Data[[#This Row],[nucleus_area_pct]]/Data[[#This Row],[cytoplasm_ratio]]</f>
        <v>0</v>
      </c>
      <c r="J3045">
        <v>0.89600000000000002</v>
      </c>
      <c r="K3045">
        <v>0.184</v>
      </c>
      <c r="L3045">
        <v>0.3</v>
      </c>
      <c r="M3045">
        <v>1</v>
      </c>
      <c r="N3045">
        <v>1</v>
      </c>
      <c r="O3045">
        <v>164</v>
      </c>
      <c r="P3045">
        <v>50</v>
      </c>
      <c r="Q3045">
        <v>224</v>
      </c>
      <c r="R3045">
        <v>142</v>
      </c>
      <c r="S3045">
        <v>132</v>
      </c>
      <c r="T3045">
        <f>(Data[[#This Row],[mean_r]]/256)*100</f>
        <v>87.5</v>
      </c>
      <c r="U3045">
        <f>(Data[[#This Row],[mean_g]]/256)*100</f>
        <v>55.46875</v>
      </c>
      <c r="V3045">
        <f>(Data[[#This Row],[mean_b]]/256)*100</f>
        <v>51.5625</v>
      </c>
      <c r="W3045">
        <v>0.47499999999999998</v>
      </c>
      <c r="X3045" t="s">
        <v>51</v>
      </c>
      <c r="Y3045" t="s">
        <v>40</v>
      </c>
      <c r="Z3045">
        <v>7315</v>
      </c>
      <c r="AA3045">
        <v>5.07</v>
      </c>
      <c r="AB3045">
        <v>14.3</v>
      </c>
      <c r="AC3045">
        <v>45.8</v>
      </c>
      <c r="AD3045">
        <v>194735</v>
      </c>
      <c r="AE3045">
        <v>81.8</v>
      </c>
      <c r="AF3045">
        <v>33.200000000000003</v>
      </c>
      <c r="AG3045" t="s">
        <v>46</v>
      </c>
      <c r="AH3045" t="s">
        <v>42</v>
      </c>
      <c r="AI3045" t="s">
        <v>52</v>
      </c>
      <c r="AJ3045">
        <v>100</v>
      </c>
      <c r="AK3045">
        <v>360</v>
      </c>
      <c r="AL3045">
        <v>1.4999999999999999E-2</v>
      </c>
      <c r="AM3045">
        <v>0.84189999999999998</v>
      </c>
      <c r="AN3045">
        <v>0.87919999999999998</v>
      </c>
      <c r="AO3045">
        <f>Data[[#This Row],[labeller_confidence_score]]-Data[[#This Row],[cytodiffusion_classification_confidence]]</f>
        <v>3.73E-2</v>
      </c>
    </row>
    <row r="3046" spans="1:41" x14ac:dyDescent="0.3">
      <c r="A3046" t="s">
        <v>3119</v>
      </c>
      <c r="B3046" t="s">
        <v>54</v>
      </c>
      <c r="C3046">
        <v>0</v>
      </c>
      <c r="D3046" t="s">
        <v>54</v>
      </c>
      <c r="E3046">
        <v>6.37</v>
      </c>
      <c r="F3046">
        <v>0</v>
      </c>
      <c r="G3046">
        <v>0</v>
      </c>
      <c r="H3046">
        <v>1</v>
      </c>
      <c r="I3046">
        <f>Data[[#This Row],[nucleus_area_pct]]/Data[[#This Row],[cytoplasm_ratio]]</f>
        <v>0</v>
      </c>
      <c r="J3046">
        <v>0.88700000000000001</v>
      </c>
      <c r="K3046">
        <v>0.20699999999999999</v>
      </c>
      <c r="L3046">
        <v>0.75</v>
      </c>
      <c r="M3046">
        <v>1</v>
      </c>
      <c r="N3046">
        <v>0.95199999999999996</v>
      </c>
      <c r="O3046">
        <v>153</v>
      </c>
      <c r="P3046">
        <v>36</v>
      </c>
      <c r="Q3046">
        <v>224</v>
      </c>
      <c r="R3046">
        <v>130</v>
      </c>
      <c r="S3046">
        <v>132</v>
      </c>
      <c r="T3046">
        <f>(Data[[#This Row],[mean_r]]/256)*100</f>
        <v>87.5</v>
      </c>
      <c r="U3046">
        <f>(Data[[#This Row],[mean_g]]/256)*100</f>
        <v>50.78125</v>
      </c>
      <c r="V3046">
        <f>(Data[[#This Row],[mean_b]]/256)*100</f>
        <v>51.5625</v>
      </c>
      <c r="W3046">
        <v>0.51100000000000001</v>
      </c>
      <c r="X3046" t="s">
        <v>39</v>
      </c>
      <c r="Y3046" t="s">
        <v>40</v>
      </c>
      <c r="Z3046">
        <v>5563</v>
      </c>
      <c r="AA3046">
        <v>4.2</v>
      </c>
      <c r="AB3046">
        <v>14.2</v>
      </c>
      <c r="AC3046">
        <v>52.2</v>
      </c>
      <c r="AD3046">
        <v>191322</v>
      </c>
      <c r="AE3046">
        <v>78.599999999999994</v>
      </c>
      <c r="AF3046">
        <v>33.4</v>
      </c>
      <c r="AG3046" t="s">
        <v>46</v>
      </c>
      <c r="AH3046" t="s">
        <v>42</v>
      </c>
      <c r="AI3046" t="s">
        <v>43</v>
      </c>
      <c r="AJ3046">
        <v>40</v>
      </c>
      <c r="AK3046">
        <v>224</v>
      </c>
      <c r="AL3046">
        <v>8.4400000000000003E-2</v>
      </c>
      <c r="AM3046">
        <v>0.89970000000000006</v>
      </c>
      <c r="AN3046">
        <v>0.9052</v>
      </c>
      <c r="AO3046">
        <f>Data[[#This Row],[labeller_confidence_score]]-Data[[#This Row],[cytodiffusion_classification_confidence]]</f>
        <v>5.4999999999999494E-3</v>
      </c>
    </row>
    <row r="3047" spans="1:41" x14ac:dyDescent="0.3">
      <c r="A3047" t="s">
        <v>3120</v>
      </c>
      <c r="B3047" t="s">
        <v>60</v>
      </c>
      <c r="C3047">
        <v>0</v>
      </c>
      <c r="D3047" t="s">
        <v>50</v>
      </c>
      <c r="E3047">
        <v>14.38</v>
      </c>
      <c r="F3047">
        <v>67.099999999999994</v>
      </c>
      <c r="G3047">
        <v>0.4</v>
      </c>
      <c r="H3047">
        <v>0.36099999999999999</v>
      </c>
      <c r="I3047">
        <f>Data[[#This Row],[nucleus_area_pct]]/Data[[#This Row],[cytoplasm_ratio]]</f>
        <v>185.87257617728531</v>
      </c>
      <c r="J3047">
        <v>0.69</v>
      </c>
      <c r="K3047">
        <v>0.60699999999999998</v>
      </c>
      <c r="L3047">
        <v>2.5499999999999998</v>
      </c>
      <c r="M3047">
        <v>1</v>
      </c>
      <c r="N3047">
        <v>0.72799999999999998</v>
      </c>
      <c r="O3047">
        <v>432</v>
      </c>
      <c r="P3047">
        <v>103</v>
      </c>
      <c r="Q3047">
        <v>204</v>
      </c>
      <c r="R3047">
        <v>178</v>
      </c>
      <c r="S3047">
        <v>183</v>
      </c>
      <c r="T3047">
        <f>(Data[[#This Row],[mean_r]]/256)*100</f>
        <v>79.6875</v>
      </c>
      <c r="U3047">
        <f>(Data[[#This Row],[mean_g]]/256)*100</f>
        <v>69.53125</v>
      </c>
      <c r="V3047">
        <f>(Data[[#This Row],[mean_b]]/256)*100</f>
        <v>71.484375</v>
      </c>
      <c r="W3047">
        <v>0.48499999999999999</v>
      </c>
      <c r="X3047" t="s">
        <v>39</v>
      </c>
      <c r="Y3047" t="s">
        <v>45</v>
      </c>
      <c r="Z3047">
        <v>4580</v>
      </c>
      <c r="AA3047">
        <v>5.41</v>
      </c>
      <c r="AB3047">
        <v>10.5</v>
      </c>
      <c r="AC3047">
        <v>40.9</v>
      </c>
      <c r="AD3047">
        <v>315228</v>
      </c>
      <c r="AE3047">
        <v>82.5</v>
      </c>
      <c r="AF3047">
        <v>36.700000000000003</v>
      </c>
      <c r="AG3047" t="s">
        <v>64</v>
      </c>
      <c r="AH3047" t="s">
        <v>47</v>
      </c>
      <c r="AI3047" t="s">
        <v>52</v>
      </c>
      <c r="AJ3047">
        <v>100</v>
      </c>
      <c r="AK3047">
        <v>512</v>
      </c>
      <c r="AL3047">
        <v>1.84E-2</v>
      </c>
      <c r="AM3047">
        <v>0.877</v>
      </c>
      <c r="AN3047">
        <v>0.8972</v>
      </c>
      <c r="AO3047">
        <f>Data[[#This Row],[labeller_confidence_score]]-Data[[#This Row],[cytodiffusion_classification_confidence]]</f>
        <v>2.0199999999999996E-2</v>
      </c>
    </row>
    <row r="3048" spans="1:41" x14ac:dyDescent="0.3">
      <c r="A3048" t="s">
        <v>3121</v>
      </c>
      <c r="B3048" t="s">
        <v>62</v>
      </c>
      <c r="C3048">
        <v>0</v>
      </c>
      <c r="D3048" t="s">
        <v>50</v>
      </c>
      <c r="E3048">
        <v>6.83</v>
      </c>
      <c r="F3048">
        <v>70.8</v>
      </c>
      <c r="G3048">
        <v>0.92100000000000004</v>
      </c>
      <c r="H3048">
        <v>0.16800000000000001</v>
      </c>
      <c r="I3048">
        <f>Data[[#This Row],[nucleus_area_pct]]/Data[[#This Row],[cytoplasm_ratio]]</f>
        <v>421.42857142857139</v>
      </c>
      <c r="J3048">
        <v>0.88600000000000001</v>
      </c>
      <c r="K3048">
        <v>0.34300000000000003</v>
      </c>
      <c r="L3048">
        <v>1.1599999999999999</v>
      </c>
      <c r="M3048">
        <v>1.2</v>
      </c>
      <c r="N3048">
        <v>0.89400000000000002</v>
      </c>
      <c r="O3048">
        <v>304</v>
      </c>
      <c r="P3048">
        <v>58</v>
      </c>
      <c r="Q3048">
        <v>217</v>
      </c>
      <c r="R3048">
        <v>151</v>
      </c>
      <c r="S3048">
        <v>183</v>
      </c>
      <c r="T3048">
        <f>(Data[[#This Row],[mean_r]]/256)*100</f>
        <v>84.765625</v>
      </c>
      <c r="U3048">
        <f>(Data[[#This Row],[mean_g]]/256)*100</f>
        <v>58.984375</v>
      </c>
      <c r="V3048">
        <f>(Data[[#This Row],[mean_b]]/256)*100</f>
        <v>71.484375</v>
      </c>
      <c r="W3048">
        <v>0.69199999999999995</v>
      </c>
      <c r="X3048" t="s">
        <v>51</v>
      </c>
      <c r="Y3048" t="s">
        <v>40</v>
      </c>
      <c r="Z3048">
        <v>5941</v>
      </c>
      <c r="AA3048">
        <v>4.9000000000000004</v>
      </c>
      <c r="AB3048">
        <v>16.7</v>
      </c>
      <c r="AC3048">
        <v>35.799999999999997</v>
      </c>
      <c r="AD3048">
        <v>159891</v>
      </c>
      <c r="AE3048">
        <v>78.400000000000006</v>
      </c>
      <c r="AF3048">
        <v>33.700000000000003</v>
      </c>
      <c r="AG3048" t="s">
        <v>64</v>
      </c>
      <c r="AH3048" t="s">
        <v>47</v>
      </c>
      <c r="AI3048" t="s">
        <v>52</v>
      </c>
      <c r="AJ3048">
        <v>100</v>
      </c>
      <c r="AK3048">
        <v>224</v>
      </c>
      <c r="AL3048">
        <v>6.6299999999999998E-2</v>
      </c>
      <c r="AM3048">
        <v>0.88039999999999996</v>
      </c>
      <c r="AN3048">
        <v>0.89270000000000005</v>
      </c>
      <c r="AO3048">
        <f>Data[[#This Row],[labeller_confidence_score]]-Data[[#This Row],[cytodiffusion_classification_confidence]]</f>
        <v>1.2300000000000089E-2</v>
      </c>
    </row>
    <row r="3049" spans="1:41" x14ac:dyDescent="0.3">
      <c r="A3049" t="s">
        <v>3122</v>
      </c>
      <c r="B3049" t="s">
        <v>54</v>
      </c>
      <c r="C3049">
        <v>0</v>
      </c>
      <c r="D3049" t="s">
        <v>54</v>
      </c>
      <c r="E3049">
        <v>7.8</v>
      </c>
      <c r="F3049">
        <v>0</v>
      </c>
      <c r="G3049">
        <v>0</v>
      </c>
      <c r="H3049">
        <v>1</v>
      </c>
      <c r="I3049">
        <f>Data[[#This Row],[nucleus_area_pct]]/Data[[#This Row],[cytoplasm_ratio]]</f>
        <v>0</v>
      </c>
      <c r="J3049">
        <v>0.875</v>
      </c>
      <c r="K3049">
        <v>0.16500000000000001</v>
      </c>
      <c r="L3049">
        <v>0.39</v>
      </c>
      <c r="M3049">
        <v>1</v>
      </c>
      <c r="N3049">
        <v>0.94099999999999995</v>
      </c>
      <c r="O3049">
        <v>143</v>
      </c>
      <c r="P3049">
        <v>51</v>
      </c>
      <c r="Q3049">
        <v>236</v>
      </c>
      <c r="R3049">
        <v>128</v>
      </c>
      <c r="S3049">
        <v>117</v>
      </c>
      <c r="T3049">
        <f>(Data[[#This Row],[mean_r]]/256)*100</f>
        <v>92.1875</v>
      </c>
      <c r="U3049">
        <f>(Data[[#This Row],[mean_g]]/256)*100</f>
        <v>50</v>
      </c>
      <c r="V3049">
        <f>(Data[[#This Row],[mean_b]]/256)*100</f>
        <v>45.703125</v>
      </c>
      <c r="W3049">
        <v>0.52700000000000002</v>
      </c>
      <c r="X3049" t="s">
        <v>39</v>
      </c>
      <c r="Y3049" t="s">
        <v>40</v>
      </c>
      <c r="Z3049">
        <v>1000</v>
      </c>
      <c r="AA3049">
        <v>4.6100000000000003</v>
      </c>
      <c r="AB3049">
        <v>10.8</v>
      </c>
      <c r="AC3049">
        <v>39.1</v>
      </c>
      <c r="AD3049">
        <v>293329</v>
      </c>
      <c r="AE3049">
        <v>69.8</v>
      </c>
      <c r="AF3049">
        <v>33.700000000000003</v>
      </c>
      <c r="AG3049" t="s">
        <v>46</v>
      </c>
      <c r="AH3049" t="s">
        <v>42</v>
      </c>
      <c r="AI3049" t="s">
        <v>52</v>
      </c>
      <c r="AJ3049">
        <v>40</v>
      </c>
      <c r="AK3049">
        <v>256</v>
      </c>
      <c r="AL3049">
        <v>5.79E-2</v>
      </c>
      <c r="AM3049">
        <v>0.96189999999999998</v>
      </c>
      <c r="AN3049">
        <v>1</v>
      </c>
      <c r="AO3049">
        <f>Data[[#This Row],[labeller_confidence_score]]-Data[[#This Row],[cytodiffusion_classification_confidence]]</f>
        <v>3.8100000000000023E-2</v>
      </c>
    </row>
    <row r="3050" spans="1:41" x14ac:dyDescent="0.3">
      <c r="A3050" t="s">
        <v>3123</v>
      </c>
      <c r="B3050" t="s">
        <v>180</v>
      </c>
      <c r="C3050">
        <v>1</v>
      </c>
      <c r="D3050" t="s">
        <v>181</v>
      </c>
      <c r="E3050">
        <v>8.32</v>
      </c>
      <c r="F3050">
        <v>0</v>
      </c>
      <c r="G3050">
        <v>0</v>
      </c>
      <c r="H3050">
        <v>1</v>
      </c>
      <c r="I3050">
        <f>Data[[#This Row],[nucleus_area_pct]]/Data[[#This Row],[cytoplasm_ratio]]</f>
        <v>0</v>
      </c>
      <c r="J3050">
        <v>0.19900000000000001</v>
      </c>
      <c r="K3050">
        <v>0.89900000000000002</v>
      </c>
      <c r="L3050">
        <v>0.32</v>
      </c>
      <c r="M3050">
        <v>1</v>
      </c>
      <c r="N3050">
        <v>0.70799999999999996</v>
      </c>
      <c r="O3050">
        <v>213</v>
      </c>
      <c r="P3050">
        <v>70</v>
      </c>
      <c r="Q3050">
        <v>201</v>
      </c>
      <c r="R3050">
        <v>126</v>
      </c>
      <c r="S3050">
        <v>140</v>
      </c>
      <c r="T3050">
        <f>(Data[[#This Row],[mean_r]]/256)*100</f>
        <v>78.515625</v>
      </c>
      <c r="U3050">
        <f>(Data[[#This Row],[mean_g]]/256)*100</f>
        <v>49.21875</v>
      </c>
      <c r="V3050">
        <f>(Data[[#This Row],[mean_b]]/256)*100</f>
        <v>54.6875</v>
      </c>
      <c r="W3050">
        <v>0.60099999999999998</v>
      </c>
      <c r="X3050" t="s">
        <v>63</v>
      </c>
      <c r="Y3050" t="s">
        <v>45</v>
      </c>
      <c r="Z3050">
        <v>4756</v>
      </c>
      <c r="AA3050">
        <v>4.04</v>
      </c>
      <c r="AB3050">
        <v>14.1</v>
      </c>
      <c r="AC3050">
        <v>45.1</v>
      </c>
      <c r="AD3050">
        <v>380395</v>
      </c>
      <c r="AE3050">
        <v>98.9</v>
      </c>
      <c r="AF3050">
        <v>34.299999999999997</v>
      </c>
      <c r="AG3050" t="s">
        <v>46</v>
      </c>
      <c r="AH3050" t="s">
        <v>47</v>
      </c>
      <c r="AI3050" t="s">
        <v>56</v>
      </c>
      <c r="AJ3050">
        <v>60</v>
      </c>
      <c r="AK3050">
        <v>256</v>
      </c>
      <c r="AL3050">
        <v>0.92479999999999996</v>
      </c>
      <c r="AM3050">
        <v>0.62690000000000001</v>
      </c>
      <c r="AN3050">
        <v>0.84819999999999995</v>
      </c>
      <c r="AO3050">
        <f>Data[[#This Row],[labeller_confidence_score]]-Data[[#This Row],[cytodiffusion_classification_confidence]]</f>
        <v>0.22129999999999994</v>
      </c>
    </row>
    <row r="3051" spans="1:41" x14ac:dyDescent="0.3">
      <c r="A3051" t="s">
        <v>3124</v>
      </c>
      <c r="B3051" t="s">
        <v>103</v>
      </c>
      <c r="C3051">
        <v>1</v>
      </c>
      <c r="D3051" t="s">
        <v>104</v>
      </c>
      <c r="E3051">
        <v>4.8099999999999996</v>
      </c>
      <c r="F3051">
        <v>0</v>
      </c>
      <c r="G3051">
        <v>0</v>
      </c>
      <c r="H3051">
        <v>1</v>
      </c>
      <c r="I3051">
        <f>Data[[#This Row],[nucleus_area_pct]]/Data[[#This Row],[cytoplasm_ratio]]</f>
        <v>0</v>
      </c>
      <c r="J3051">
        <v>0.41799999999999998</v>
      </c>
      <c r="K3051">
        <v>0.80300000000000005</v>
      </c>
      <c r="L3051">
        <v>0.64</v>
      </c>
      <c r="M3051">
        <v>1</v>
      </c>
      <c r="N3051">
        <v>0.71299999999999997</v>
      </c>
      <c r="O3051">
        <v>90</v>
      </c>
      <c r="P3051">
        <v>35</v>
      </c>
      <c r="Q3051">
        <v>211</v>
      </c>
      <c r="R3051">
        <v>105</v>
      </c>
      <c r="S3051">
        <v>111</v>
      </c>
      <c r="T3051">
        <f>(Data[[#This Row],[mean_r]]/256)*100</f>
        <v>82.421875</v>
      </c>
      <c r="U3051">
        <f>(Data[[#This Row],[mean_g]]/256)*100</f>
        <v>41.015625</v>
      </c>
      <c r="V3051">
        <f>(Data[[#This Row],[mean_b]]/256)*100</f>
        <v>43.359375</v>
      </c>
      <c r="W3051">
        <v>0.432</v>
      </c>
      <c r="X3051" t="s">
        <v>63</v>
      </c>
      <c r="Y3051" t="s">
        <v>45</v>
      </c>
      <c r="Z3051">
        <v>2225</v>
      </c>
      <c r="AA3051">
        <v>4.4000000000000004</v>
      </c>
      <c r="AB3051">
        <v>14.5</v>
      </c>
      <c r="AC3051">
        <v>43.1</v>
      </c>
      <c r="AD3051">
        <v>336836</v>
      </c>
      <c r="AE3051">
        <v>117.4</v>
      </c>
      <c r="AF3051">
        <v>33.4</v>
      </c>
      <c r="AG3051" t="s">
        <v>41</v>
      </c>
      <c r="AH3051" t="s">
        <v>42</v>
      </c>
      <c r="AI3051" t="s">
        <v>52</v>
      </c>
      <c r="AJ3051">
        <v>60</v>
      </c>
      <c r="AK3051">
        <v>360</v>
      </c>
      <c r="AL3051">
        <v>0.69269999999999998</v>
      </c>
      <c r="AM3051">
        <v>0.5948</v>
      </c>
      <c r="AN3051">
        <v>0.81710000000000005</v>
      </c>
      <c r="AO3051">
        <f>Data[[#This Row],[labeller_confidence_score]]-Data[[#This Row],[cytodiffusion_classification_confidence]]</f>
        <v>0.22230000000000005</v>
      </c>
    </row>
    <row r="3052" spans="1:41" x14ac:dyDescent="0.3">
      <c r="A3052" t="s">
        <v>3125</v>
      </c>
      <c r="B3052" t="s">
        <v>81</v>
      </c>
      <c r="C3052">
        <v>1</v>
      </c>
      <c r="D3052" t="s">
        <v>82</v>
      </c>
      <c r="E3052">
        <v>11.39</v>
      </c>
      <c r="F3052">
        <v>90.2</v>
      </c>
      <c r="G3052">
        <v>0.19900000000000001</v>
      </c>
      <c r="H3052">
        <v>0.105</v>
      </c>
      <c r="I3052">
        <f>Data[[#This Row],[nucleus_area_pct]]/Data[[#This Row],[cytoplasm_ratio]]</f>
        <v>859.04761904761915</v>
      </c>
      <c r="J3052">
        <v>0.81899999999999995</v>
      </c>
      <c r="K3052">
        <v>0.318</v>
      </c>
      <c r="L3052">
        <v>0.67</v>
      </c>
      <c r="M3052">
        <v>1.2</v>
      </c>
      <c r="N3052">
        <v>0.85699999999999998</v>
      </c>
      <c r="O3052">
        <v>728</v>
      </c>
      <c r="P3052">
        <v>118</v>
      </c>
      <c r="Q3052">
        <v>191</v>
      </c>
      <c r="R3052">
        <v>133</v>
      </c>
      <c r="S3052">
        <v>175</v>
      </c>
      <c r="T3052">
        <f>(Data[[#This Row],[mean_r]]/256)*100</f>
        <v>74.609375</v>
      </c>
      <c r="U3052">
        <f>(Data[[#This Row],[mean_g]]/256)*100</f>
        <v>51.953125</v>
      </c>
      <c r="V3052">
        <f>(Data[[#This Row],[mean_b]]/256)*100</f>
        <v>68.359375</v>
      </c>
      <c r="W3052">
        <v>0.69399999999999995</v>
      </c>
      <c r="X3052" t="s">
        <v>39</v>
      </c>
      <c r="Y3052" t="s">
        <v>45</v>
      </c>
      <c r="Z3052">
        <v>9492</v>
      </c>
      <c r="AA3052">
        <v>5.73</v>
      </c>
      <c r="AB3052">
        <v>12.5</v>
      </c>
      <c r="AC3052">
        <v>45.3</v>
      </c>
      <c r="AD3052">
        <v>282866</v>
      </c>
      <c r="AE3052">
        <v>91.4</v>
      </c>
      <c r="AF3052">
        <v>32.700000000000003</v>
      </c>
      <c r="AG3052" t="s">
        <v>46</v>
      </c>
      <c r="AH3052" t="s">
        <v>47</v>
      </c>
      <c r="AI3052" t="s">
        <v>52</v>
      </c>
      <c r="AJ3052">
        <v>100</v>
      </c>
      <c r="AK3052">
        <v>224</v>
      </c>
      <c r="AL3052">
        <v>0.8306</v>
      </c>
      <c r="AM3052">
        <v>0.80569999999999997</v>
      </c>
      <c r="AN3052">
        <v>0.57199999999999995</v>
      </c>
      <c r="AO3052">
        <f>Data[[#This Row],[labeller_confidence_score]]-Data[[#This Row],[cytodiffusion_classification_confidence]]</f>
        <v>-0.23370000000000002</v>
      </c>
    </row>
    <row r="3053" spans="1:41" x14ac:dyDescent="0.3">
      <c r="A3053" t="s">
        <v>3126</v>
      </c>
      <c r="B3053" t="s">
        <v>62</v>
      </c>
      <c r="C3053">
        <v>0</v>
      </c>
      <c r="D3053" t="s">
        <v>50</v>
      </c>
      <c r="E3053">
        <v>8.2200000000000006</v>
      </c>
      <c r="F3053">
        <v>77.599999999999994</v>
      </c>
      <c r="G3053">
        <v>0.78200000000000003</v>
      </c>
      <c r="H3053">
        <v>0.186</v>
      </c>
      <c r="I3053">
        <f>Data[[#This Row],[nucleus_area_pct]]/Data[[#This Row],[cytoplasm_ratio]]</f>
        <v>417.2043010752688</v>
      </c>
      <c r="J3053">
        <v>0.95499999999999996</v>
      </c>
      <c r="K3053">
        <v>0.21299999999999999</v>
      </c>
      <c r="L3053">
        <v>1.1499999999999999</v>
      </c>
      <c r="M3053">
        <v>1.1000000000000001</v>
      </c>
      <c r="N3053">
        <v>0.97399999999999998</v>
      </c>
      <c r="O3053">
        <v>278</v>
      </c>
      <c r="P3053">
        <v>66</v>
      </c>
      <c r="Q3053">
        <v>221</v>
      </c>
      <c r="R3053">
        <v>153</v>
      </c>
      <c r="S3053">
        <v>188</v>
      </c>
      <c r="T3053">
        <f>(Data[[#This Row],[mean_r]]/256)*100</f>
        <v>86.328125</v>
      </c>
      <c r="U3053">
        <f>(Data[[#This Row],[mean_g]]/256)*100</f>
        <v>59.765625</v>
      </c>
      <c r="V3053">
        <f>(Data[[#This Row],[mean_b]]/256)*100</f>
        <v>73.4375</v>
      </c>
      <c r="W3053">
        <v>0.85099999999999998</v>
      </c>
      <c r="X3053" t="s">
        <v>63</v>
      </c>
      <c r="Y3053" t="s">
        <v>40</v>
      </c>
      <c r="Z3053">
        <v>9802</v>
      </c>
      <c r="AA3053">
        <v>3.78</v>
      </c>
      <c r="AB3053">
        <v>18.8</v>
      </c>
      <c r="AC3053">
        <v>47.8</v>
      </c>
      <c r="AD3053">
        <v>154077</v>
      </c>
      <c r="AE3053">
        <v>91.7</v>
      </c>
      <c r="AF3053">
        <v>33.299999999999997</v>
      </c>
      <c r="AG3053" t="s">
        <v>64</v>
      </c>
      <c r="AH3053" t="s">
        <v>47</v>
      </c>
      <c r="AI3053" t="s">
        <v>56</v>
      </c>
      <c r="AJ3053">
        <v>60</v>
      </c>
      <c r="AK3053">
        <v>360</v>
      </c>
      <c r="AL3053">
        <v>0.1381</v>
      </c>
      <c r="AM3053">
        <v>0.97430000000000005</v>
      </c>
      <c r="AN3053">
        <v>0.89780000000000004</v>
      </c>
      <c r="AO3053">
        <f>Data[[#This Row],[labeller_confidence_score]]-Data[[#This Row],[cytodiffusion_classification_confidence]]</f>
        <v>-7.6500000000000012E-2</v>
      </c>
    </row>
    <row r="3054" spans="1:41" x14ac:dyDescent="0.3">
      <c r="A3054" t="s">
        <v>3127</v>
      </c>
      <c r="B3054" t="s">
        <v>49</v>
      </c>
      <c r="C3054">
        <v>0</v>
      </c>
      <c r="D3054" t="s">
        <v>50</v>
      </c>
      <c r="E3054">
        <v>11.91</v>
      </c>
      <c r="F3054">
        <v>58.5</v>
      </c>
      <c r="G3054">
        <v>0.57399999999999995</v>
      </c>
      <c r="H3054">
        <v>0.40899999999999997</v>
      </c>
      <c r="I3054">
        <f>Data[[#This Row],[nucleus_area_pct]]/Data[[#This Row],[cytoplasm_ratio]]</f>
        <v>143.03178484107579</v>
      </c>
      <c r="J3054">
        <v>0.77100000000000002</v>
      </c>
      <c r="K3054">
        <v>0.45400000000000001</v>
      </c>
      <c r="L3054">
        <v>3.54</v>
      </c>
      <c r="M3054">
        <v>3.2</v>
      </c>
      <c r="N3054">
        <v>0.78900000000000003</v>
      </c>
      <c r="O3054">
        <v>334</v>
      </c>
      <c r="P3054">
        <v>68</v>
      </c>
      <c r="Q3054">
        <v>183</v>
      </c>
      <c r="R3054">
        <v>191</v>
      </c>
      <c r="S3054">
        <v>172</v>
      </c>
      <c r="T3054">
        <f>(Data[[#This Row],[mean_r]]/256)*100</f>
        <v>71.484375</v>
      </c>
      <c r="U3054">
        <f>(Data[[#This Row],[mean_g]]/256)*100</f>
        <v>74.609375</v>
      </c>
      <c r="V3054">
        <f>(Data[[#This Row],[mean_b]]/256)*100</f>
        <v>67.1875</v>
      </c>
      <c r="W3054">
        <v>0.72799999999999998</v>
      </c>
      <c r="X3054" t="s">
        <v>51</v>
      </c>
      <c r="Y3054" t="s">
        <v>45</v>
      </c>
      <c r="Z3054">
        <v>11545</v>
      </c>
      <c r="AA3054">
        <v>4.3099999999999996</v>
      </c>
      <c r="AB3054">
        <v>14.6</v>
      </c>
      <c r="AC3054">
        <v>29</v>
      </c>
      <c r="AD3054">
        <v>256377</v>
      </c>
      <c r="AE3054">
        <v>84.4</v>
      </c>
      <c r="AF3054">
        <v>32.9</v>
      </c>
      <c r="AG3054" t="s">
        <v>46</v>
      </c>
      <c r="AH3054" t="s">
        <v>47</v>
      </c>
      <c r="AI3054" t="s">
        <v>52</v>
      </c>
      <c r="AJ3054">
        <v>60</v>
      </c>
      <c r="AK3054">
        <v>512</v>
      </c>
      <c r="AL3054">
        <v>6.2300000000000001E-2</v>
      </c>
      <c r="AM3054">
        <v>0.83130000000000004</v>
      </c>
      <c r="AN3054">
        <v>0.89359999999999995</v>
      </c>
      <c r="AO3054">
        <f>Data[[#This Row],[labeller_confidence_score]]-Data[[#This Row],[cytodiffusion_classification_confidence]]</f>
        <v>6.2299999999999911E-2</v>
      </c>
    </row>
    <row r="3055" spans="1:41" x14ac:dyDescent="0.3">
      <c r="A3055" t="s">
        <v>3128</v>
      </c>
      <c r="B3055" t="s">
        <v>58</v>
      </c>
      <c r="C3055">
        <v>1</v>
      </c>
      <c r="D3055" t="s">
        <v>38</v>
      </c>
      <c r="E3055">
        <v>11.34</v>
      </c>
      <c r="F3055">
        <v>68.099999999999994</v>
      </c>
      <c r="G3055">
        <v>0.69599999999999995</v>
      </c>
      <c r="H3055">
        <v>0.38900000000000001</v>
      </c>
      <c r="I3055">
        <f>Data[[#This Row],[nucleus_area_pct]]/Data[[#This Row],[cytoplasm_ratio]]</f>
        <v>175.06426735218508</v>
      </c>
      <c r="J3055">
        <v>0.78100000000000003</v>
      </c>
      <c r="K3055">
        <v>0.39</v>
      </c>
      <c r="L3055">
        <v>1.72</v>
      </c>
      <c r="M3055">
        <v>1.2</v>
      </c>
      <c r="N3055">
        <v>0.85899999999999999</v>
      </c>
      <c r="O3055">
        <v>568</v>
      </c>
      <c r="P3055">
        <v>94</v>
      </c>
      <c r="Q3055">
        <v>176</v>
      </c>
      <c r="R3055">
        <v>156</v>
      </c>
      <c r="S3055">
        <v>199</v>
      </c>
      <c r="T3055">
        <f>(Data[[#This Row],[mean_r]]/256)*100</f>
        <v>68.75</v>
      </c>
      <c r="U3055">
        <f>(Data[[#This Row],[mean_g]]/256)*100</f>
        <v>60.9375</v>
      </c>
      <c r="V3055">
        <f>(Data[[#This Row],[mean_b]]/256)*100</f>
        <v>77.734375</v>
      </c>
      <c r="W3055">
        <v>0.73</v>
      </c>
      <c r="X3055" t="s">
        <v>51</v>
      </c>
      <c r="Y3055" t="s">
        <v>45</v>
      </c>
      <c r="Z3055">
        <v>4915</v>
      </c>
      <c r="AA3055">
        <v>5.78</v>
      </c>
      <c r="AB3055">
        <v>17.899999999999999</v>
      </c>
      <c r="AC3055">
        <v>42.8</v>
      </c>
      <c r="AD3055">
        <v>275782</v>
      </c>
      <c r="AE3055">
        <v>68.599999999999994</v>
      </c>
      <c r="AF3055">
        <v>31.3</v>
      </c>
      <c r="AG3055" t="s">
        <v>46</v>
      </c>
      <c r="AH3055" t="s">
        <v>47</v>
      </c>
      <c r="AI3055" t="s">
        <v>56</v>
      </c>
      <c r="AJ3055">
        <v>100</v>
      </c>
      <c r="AK3055">
        <v>360</v>
      </c>
      <c r="AL3055">
        <v>0.79430000000000001</v>
      </c>
      <c r="AM3055">
        <v>0.67889999999999995</v>
      </c>
      <c r="AN3055">
        <v>0.75700000000000001</v>
      </c>
      <c r="AO3055">
        <f>Data[[#This Row],[labeller_confidence_score]]-Data[[#This Row],[cytodiffusion_classification_confidence]]</f>
        <v>7.8100000000000058E-2</v>
      </c>
    </row>
    <row r="3056" spans="1:41" x14ac:dyDescent="0.3">
      <c r="A3056" t="s">
        <v>3129</v>
      </c>
      <c r="B3056" t="s">
        <v>49</v>
      </c>
      <c r="C3056">
        <v>0</v>
      </c>
      <c r="D3056" t="s">
        <v>50</v>
      </c>
      <c r="E3056">
        <v>11.44</v>
      </c>
      <c r="F3056">
        <v>57.7</v>
      </c>
      <c r="G3056">
        <v>0.52</v>
      </c>
      <c r="H3056">
        <v>0.45700000000000002</v>
      </c>
      <c r="I3056">
        <f>Data[[#This Row],[nucleus_area_pct]]/Data[[#This Row],[cytoplasm_ratio]]</f>
        <v>126.2582056892779</v>
      </c>
      <c r="J3056">
        <v>0.79</v>
      </c>
      <c r="K3056">
        <v>0.35199999999999998</v>
      </c>
      <c r="L3056">
        <v>3.23</v>
      </c>
      <c r="M3056">
        <v>3.3</v>
      </c>
      <c r="N3056">
        <v>0.80100000000000005</v>
      </c>
      <c r="O3056">
        <v>473</v>
      </c>
      <c r="P3056">
        <v>73</v>
      </c>
      <c r="Q3056">
        <v>215</v>
      </c>
      <c r="R3056">
        <v>138</v>
      </c>
      <c r="S3056">
        <v>191</v>
      </c>
      <c r="T3056">
        <f>(Data[[#This Row],[mean_r]]/256)*100</f>
        <v>83.984375</v>
      </c>
      <c r="U3056">
        <f>(Data[[#This Row],[mean_g]]/256)*100</f>
        <v>53.90625</v>
      </c>
      <c r="V3056">
        <f>(Data[[#This Row],[mean_b]]/256)*100</f>
        <v>74.609375</v>
      </c>
      <c r="W3056">
        <v>0.68700000000000006</v>
      </c>
      <c r="X3056" t="s">
        <v>51</v>
      </c>
      <c r="Y3056" t="s">
        <v>45</v>
      </c>
      <c r="Z3056">
        <v>6004</v>
      </c>
      <c r="AA3056">
        <v>5.71</v>
      </c>
      <c r="AB3056">
        <v>11.5</v>
      </c>
      <c r="AC3056">
        <v>38.700000000000003</v>
      </c>
      <c r="AD3056">
        <v>176060</v>
      </c>
      <c r="AE3056">
        <v>90.8</v>
      </c>
      <c r="AF3056">
        <v>35</v>
      </c>
      <c r="AG3056" t="s">
        <v>46</v>
      </c>
      <c r="AH3056" t="s">
        <v>42</v>
      </c>
      <c r="AI3056" t="s">
        <v>56</v>
      </c>
      <c r="AJ3056">
        <v>100</v>
      </c>
      <c r="AK3056">
        <v>224</v>
      </c>
      <c r="AL3056">
        <v>0.13139999999999999</v>
      </c>
      <c r="AM3056">
        <v>0.87690000000000001</v>
      </c>
      <c r="AN3056">
        <v>0.85819999999999996</v>
      </c>
      <c r="AO3056">
        <f>Data[[#This Row],[labeller_confidence_score]]-Data[[#This Row],[cytodiffusion_classification_confidence]]</f>
        <v>-1.870000000000005E-2</v>
      </c>
    </row>
    <row r="3057" spans="1:41" x14ac:dyDescent="0.3">
      <c r="A3057" t="s">
        <v>3130</v>
      </c>
      <c r="B3057" t="s">
        <v>49</v>
      </c>
      <c r="C3057">
        <v>0</v>
      </c>
      <c r="D3057" t="s">
        <v>50</v>
      </c>
      <c r="E3057">
        <v>10.66</v>
      </c>
      <c r="F3057">
        <v>49.8</v>
      </c>
      <c r="G3057">
        <v>0.60499999999999998</v>
      </c>
      <c r="H3057">
        <v>0.42899999999999999</v>
      </c>
      <c r="I3057">
        <f>Data[[#This Row],[nucleus_area_pct]]/Data[[#This Row],[cytoplasm_ratio]]</f>
        <v>116.08391608391608</v>
      </c>
      <c r="J3057">
        <v>0.83499999999999996</v>
      </c>
      <c r="K3057">
        <v>0.47699999999999998</v>
      </c>
      <c r="L3057">
        <v>2.88</v>
      </c>
      <c r="M3057">
        <v>4</v>
      </c>
      <c r="N3057">
        <v>0.78200000000000003</v>
      </c>
      <c r="O3057">
        <v>531</v>
      </c>
      <c r="P3057">
        <v>66</v>
      </c>
      <c r="Q3057">
        <v>225</v>
      </c>
      <c r="R3057">
        <v>172</v>
      </c>
      <c r="S3057">
        <v>189</v>
      </c>
      <c r="T3057">
        <f>(Data[[#This Row],[mean_r]]/256)*100</f>
        <v>87.890625</v>
      </c>
      <c r="U3057">
        <f>(Data[[#This Row],[mean_g]]/256)*100</f>
        <v>67.1875</v>
      </c>
      <c r="V3057">
        <f>(Data[[#This Row],[mean_b]]/256)*100</f>
        <v>73.828125</v>
      </c>
      <c r="W3057">
        <v>0.60299999999999998</v>
      </c>
      <c r="X3057" t="s">
        <v>51</v>
      </c>
      <c r="Y3057" t="s">
        <v>40</v>
      </c>
      <c r="Z3057">
        <v>6621</v>
      </c>
      <c r="AA3057">
        <v>4.08</v>
      </c>
      <c r="AB3057">
        <v>11.6</v>
      </c>
      <c r="AC3057">
        <v>35.200000000000003</v>
      </c>
      <c r="AD3057">
        <v>229481</v>
      </c>
      <c r="AE3057">
        <v>110</v>
      </c>
      <c r="AF3057">
        <v>33.6</v>
      </c>
      <c r="AG3057" t="s">
        <v>64</v>
      </c>
      <c r="AH3057" t="s">
        <v>42</v>
      </c>
      <c r="AI3057" t="s">
        <v>56</v>
      </c>
      <c r="AJ3057">
        <v>100</v>
      </c>
      <c r="AK3057">
        <v>512</v>
      </c>
      <c r="AL3057">
        <v>3.6600000000000001E-2</v>
      </c>
      <c r="AM3057">
        <v>0.85470000000000002</v>
      </c>
      <c r="AN3057">
        <v>0.95699999999999996</v>
      </c>
      <c r="AO3057">
        <f>Data[[#This Row],[labeller_confidence_score]]-Data[[#This Row],[cytodiffusion_classification_confidence]]</f>
        <v>0.10229999999999995</v>
      </c>
    </row>
    <row r="3058" spans="1:41" x14ac:dyDescent="0.3">
      <c r="A3058" t="s">
        <v>3131</v>
      </c>
      <c r="B3058" t="s">
        <v>87</v>
      </c>
      <c r="C3058">
        <v>0</v>
      </c>
      <c r="D3058" t="s">
        <v>50</v>
      </c>
      <c r="E3058">
        <v>12.52</v>
      </c>
      <c r="F3058">
        <v>43.9</v>
      </c>
      <c r="G3058">
        <v>0.59299999999999997</v>
      </c>
      <c r="H3058">
        <v>0.40600000000000003</v>
      </c>
      <c r="I3058">
        <f>Data[[#This Row],[nucleus_area_pct]]/Data[[#This Row],[cytoplasm_ratio]]</f>
        <v>108.12807881773398</v>
      </c>
      <c r="J3058">
        <v>0.77700000000000002</v>
      </c>
      <c r="K3058">
        <v>0.45800000000000002</v>
      </c>
      <c r="L3058">
        <v>4.17</v>
      </c>
      <c r="M3058">
        <v>1.6</v>
      </c>
      <c r="N3058">
        <v>0.871</v>
      </c>
      <c r="O3058">
        <v>430</v>
      </c>
      <c r="P3058">
        <v>74</v>
      </c>
      <c r="Q3058">
        <v>251</v>
      </c>
      <c r="R3058">
        <v>136</v>
      </c>
      <c r="S3058">
        <v>143</v>
      </c>
      <c r="T3058">
        <f>(Data[[#This Row],[mean_r]]/256)*100</f>
        <v>98.046875</v>
      </c>
      <c r="U3058">
        <f>(Data[[#This Row],[mean_g]]/256)*100</f>
        <v>53.125</v>
      </c>
      <c r="V3058">
        <f>(Data[[#This Row],[mean_b]]/256)*100</f>
        <v>55.859375</v>
      </c>
      <c r="W3058">
        <v>0.76100000000000001</v>
      </c>
      <c r="X3058" t="s">
        <v>51</v>
      </c>
      <c r="Y3058" t="s">
        <v>40</v>
      </c>
      <c r="Z3058">
        <v>5168</v>
      </c>
      <c r="AA3058">
        <v>4.75</v>
      </c>
      <c r="AB3058">
        <v>15.2</v>
      </c>
      <c r="AC3058">
        <v>34.4</v>
      </c>
      <c r="AD3058">
        <v>260356</v>
      </c>
      <c r="AE3058">
        <v>102.3</v>
      </c>
      <c r="AF3058">
        <v>36.4</v>
      </c>
      <c r="AG3058" t="s">
        <v>46</v>
      </c>
      <c r="AH3058" t="s">
        <v>42</v>
      </c>
      <c r="AI3058" t="s">
        <v>52</v>
      </c>
      <c r="AJ3058">
        <v>40</v>
      </c>
      <c r="AK3058">
        <v>224</v>
      </c>
      <c r="AL3058">
        <v>5.6300000000000003E-2</v>
      </c>
      <c r="AM3058">
        <v>0.92549999999999999</v>
      </c>
      <c r="AN3058">
        <v>0.99109999999999998</v>
      </c>
      <c r="AO3058">
        <f>Data[[#This Row],[labeller_confidence_score]]-Data[[#This Row],[cytodiffusion_classification_confidence]]</f>
        <v>6.5599999999999992E-2</v>
      </c>
    </row>
    <row r="3059" spans="1:41" x14ac:dyDescent="0.3">
      <c r="A3059" t="s">
        <v>3132</v>
      </c>
      <c r="B3059" t="s">
        <v>106</v>
      </c>
      <c r="C3059">
        <v>1</v>
      </c>
      <c r="D3059" t="s">
        <v>82</v>
      </c>
      <c r="E3059">
        <v>14.14</v>
      </c>
      <c r="F3059">
        <v>85.4</v>
      </c>
      <c r="G3059">
        <v>0.58299999999999996</v>
      </c>
      <c r="H3059">
        <v>0.22</v>
      </c>
      <c r="I3059">
        <f>Data[[#This Row],[nucleus_area_pct]]/Data[[#This Row],[cytoplasm_ratio]]</f>
        <v>388.18181818181819</v>
      </c>
      <c r="J3059">
        <v>0.88200000000000001</v>
      </c>
      <c r="K3059">
        <v>0.16300000000000001</v>
      </c>
      <c r="L3059">
        <v>0.78</v>
      </c>
      <c r="M3059">
        <v>1</v>
      </c>
      <c r="N3059">
        <v>0.92800000000000005</v>
      </c>
      <c r="O3059">
        <v>677</v>
      </c>
      <c r="P3059">
        <v>87</v>
      </c>
      <c r="Q3059">
        <v>214</v>
      </c>
      <c r="R3059">
        <v>146</v>
      </c>
      <c r="S3059">
        <v>207</v>
      </c>
      <c r="T3059">
        <f>(Data[[#This Row],[mean_r]]/256)*100</f>
        <v>83.59375</v>
      </c>
      <c r="U3059">
        <f>(Data[[#This Row],[mean_g]]/256)*100</f>
        <v>57.03125</v>
      </c>
      <c r="V3059">
        <f>(Data[[#This Row],[mean_b]]/256)*100</f>
        <v>80.859375</v>
      </c>
      <c r="W3059">
        <v>0.56999999999999995</v>
      </c>
      <c r="X3059" t="s">
        <v>51</v>
      </c>
      <c r="Y3059" t="s">
        <v>45</v>
      </c>
      <c r="Z3059">
        <v>11108</v>
      </c>
      <c r="AA3059">
        <v>4.95</v>
      </c>
      <c r="AB3059">
        <v>14</v>
      </c>
      <c r="AC3059">
        <v>47</v>
      </c>
      <c r="AD3059">
        <v>239893</v>
      </c>
      <c r="AE3059">
        <v>85.9</v>
      </c>
      <c r="AF3059">
        <v>36.1</v>
      </c>
      <c r="AG3059" t="s">
        <v>64</v>
      </c>
      <c r="AH3059" t="s">
        <v>42</v>
      </c>
      <c r="AI3059" t="s">
        <v>43</v>
      </c>
      <c r="AJ3059">
        <v>100</v>
      </c>
      <c r="AK3059">
        <v>512</v>
      </c>
      <c r="AL3059">
        <v>0.70279999999999998</v>
      </c>
      <c r="AM3059">
        <v>0.92059999999999997</v>
      </c>
      <c r="AN3059">
        <v>0.71350000000000002</v>
      </c>
      <c r="AO3059">
        <f>Data[[#This Row],[labeller_confidence_score]]-Data[[#This Row],[cytodiffusion_classification_confidence]]</f>
        <v>-0.20709999999999995</v>
      </c>
    </row>
    <row r="3060" spans="1:41" x14ac:dyDescent="0.3">
      <c r="A3060" t="s">
        <v>3133</v>
      </c>
      <c r="B3060" t="s">
        <v>54</v>
      </c>
      <c r="C3060">
        <v>0</v>
      </c>
      <c r="D3060" t="s">
        <v>54</v>
      </c>
      <c r="E3060">
        <v>7.66</v>
      </c>
      <c r="F3060">
        <v>0</v>
      </c>
      <c r="G3060">
        <v>0</v>
      </c>
      <c r="H3060">
        <v>1</v>
      </c>
      <c r="I3060">
        <f>Data[[#This Row],[nucleus_area_pct]]/Data[[#This Row],[cytoplasm_ratio]]</f>
        <v>0</v>
      </c>
      <c r="J3060">
        <v>0.78400000000000003</v>
      </c>
      <c r="K3060">
        <v>0.30299999999999999</v>
      </c>
      <c r="L3060">
        <v>0.79</v>
      </c>
      <c r="M3060">
        <v>1</v>
      </c>
      <c r="N3060">
        <v>0.91300000000000003</v>
      </c>
      <c r="O3060">
        <v>183</v>
      </c>
      <c r="P3060">
        <v>56</v>
      </c>
      <c r="Q3060">
        <v>230</v>
      </c>
      <c r="R3060">
        <v>115</v>
      </c>
      <c r="S3060">
        <v>142</v>
      </c>
      <c r="T3060">
        <f>(Data[[#This Row],[mean_r]]/256)*100</f>
        <v>89.84375</v>
      </c>
      <c r="U3060">
        <f>(Data[[#This Row],[mean_g]]/256)*100</f>
        <v>44.921875</v>
      </c>
      <c r="V3060">
        <f>(Data[[#This Row],[mean_b]]/256)*100</f>
        <v>55.46875</v>
      </c>
      <c r="W3060">
        <v>0.52500000000000002</v>
      </c>
      <c r="X3060" t="s">
        <v>51</v>
      </c>
      <c r="Y3060" t="s">
        <v>40</v>
      </c>
      <c r="Z3060">
        <v>3522</v>
      </c>
      <c r="AA3060">
        <v>6.19</v>
      </c>
      <c r="AB3060">
        <v>13.7</v>
      </c>
      <c r="AC3060">
        <v>47.6</v>
      </c>
      <c r="AD3060">
        <v>222915</v>
      </c>
      <c r="AE3060">
        <v>88.1</v>
      </c>
      <c r="AF3060">
        <v>33.4</v>
      </c>
      <c r="AG3060" t="s">
        <v>64</v>
      </c>
      <c r="AH3060" t="s">
        <v>42</v>
      </c>
      <c r="AI3060" t="s">
        <v>56</v>
      </c>
      <c r="AJ3060">
        <v>60</v>
      </c>
      <c r="AK3060">
        <v>360</v>
      </c>
      <c r="AL3060">
        <v>4.7500000000000001E-2</v>
      </c>
      <c r="AM3060">
        <v>0.95340000000000003</v>
      </c>
      <c r="AN3060">
        <v>0.90780000000000005</v>
      </c>
      <c r="AO3060">
        <f>Data[[#This Row],[labeller_confidence_score]]-Data[[#This Row],[cytodiffusion_classification_confidence]]</f>
        <v>-4.5599999999999974E-2</v>
      </c>
    </row>
    <row r="3061" spans="1:41" x14ac:dyDescent="0.3">
      <c r="A3061" t="s">
        <v>3134</v>
      </c>
      <c r="B3061" t="s">
        <v>54</v>
      </c>
      <c r="C3061">
        <v>0</v>
      </c>
      <c r="D3061" t="s">
        <v>54</v>
      </c>
      <c r="E3061">
        <v>7.67</v>
      </c>
      <c r="F3061">
        <v>0</v>
      </c>
      <c r="G3061">
        <v>0</v>
      </c>
      <c r="H3061">
        <v>1</v>
      </c>
      <c r="I3061">
        <f>Data[[#This Row],[nucleus_area_pct]]/Data[[#This Row],[cytoplasm_ratio]]</f>
        <v>0</v>
      </c>
      <c r="J3061">
        <v>0.86499999999999999</v>
      </c>
      <c r="K3061">
        <v>0.251</v>
      </c>
      <c r="L3061">
        <v>0.94</v>
      </c>
      <c r="M3061">
        <v>1</v>
      </c>
      <c r="N3061">
        <v>0.97899999999999998</v>
      </c>
      <c r="O3061">
        <v>173</v>
      </c>
      <c r="P3061">
        <v>42</v>
      </c>
      <c r="Q3061">
        <v>224</v>
      </c>
      <c r="R3061">
        <v>134</v>
      </c>
      <c r="S3061">
        <v>127</v>
      </c>
      <c r="T3061">
        <f>(Data[[#This Row],[mean_r]]/256)*100</f>
        <v>87.5</v>
      </c>
      <c r="U3061">
        <f>(Data[[#This Row],[mean_g]]/256)*100</f>
        <v>52.34375</v>
      </c>
      <c r="V3061">
        <f>(Data[[#This Row],[mean_b]]/256)*100</f>
        <v>49.609375</v>
      </c>
      <c r="W3061">
        <v>0.52</v>
      </c>
      <c r="X3061" t="s">
        <v>39</v>
      </c>
      <c r="Y3061" t="s">
        <v>40</v>
      </c>
      <c r="Z3061">
        <v>7633</v>
      </c>
      <c r="AA3061">
        <v>4.3</v>
      </c>
      <c r="AB3061">
        <v>15.4</v>
      </c>
      <c r="AC3061">
        <v>27.5</v>
      </c>
      <c r="AD3061">
        <v>216828</v>
      </c>
      <c r="AE3061">
        <v>88.4</v>
      </c>
      <c r="AF3061">
        <v>32.5</v>
      </c>
      <c r="AG3061" t="s">
        <v>46</v>
      </c>
      <c r="AH3061" t="s">
        <v>47</v>
      </c>
      <c r="AI3061" t="s">
        <v>56</v>
      </c>
      <c r="AJ3061">
        <v>40</v>
      </c>
      <c r="AK3061">
        <v>512</v>
      </c>
      <c r="AL3061">
        <v>8.6800000000000002E-2</v>
      </c>
      <c r="AM3061">
        <v>1</v>
      </c>
      <c r="AN3061">
        <v>0.90790000000000004</v>
      </c>
      <c r="AO3061">
        <f>Data[[#This Row],[labeller_confidence_score]]-Data[[#This Row],[cytodiffusion_classification_confidence]]</f>
        <v>-9.209999999999996E-2</v>
      </c>
    </row>
    <row r="3062" spans="1:41" x14ac:dyDescent="0.3">
      <c r="A3062" t="s">
        <v>3135</v>
      </c>
      <c r="B3062" t="s">
        <v>180</v>
      </c>
      <c r="C3062">
        <v>1</v>
      </c>
      <c r="D3062" t="s">
        <v>181</v>
      </c>
      <c r="E3062">
        <v>7.76</v>
      </c>
      <c r="F3062">
        <v>0</v>
      </c>
      <c r="G3062">
        <v>0</v>
      </c>
      <c r="H3062">
        <v>1</v>
      </c>
      <c r="I3062">
        <f>Data[[#This Row],[nucleus_area_pct]]/Data[[#This Row],[cytoplasm_ratio]]</f>
        <v>0</v>
      </c>
      <c r="J3062">
        <v>0.38400000000000001</v>
      </c>
      <c r="K3062">
        <v>0.872</v>
      </c>
      <c r="L3062">
        <v>0.51</v>
      </c>
      <c r="M3062">
        <v>1</v>
      </c>
      <c r="N3062">
        <v>0.8</v>
      </c>
      <c r="O3062">
        <v>170</v>
      </c>
      <c r="P3062">
        <v>59</v>
      </c>
      <c r="Q3062">
        <v>213</v>
      </c>
      <c r="R3062">
        <v>125</v>
      </c>
      <c r="S3062">
        <v>124</v>
      </c>
      <c r="T3062">
        <f>(Data[[#This Row],[mean_r]]/256)*100</f>
        <v>83.203125</v>
      </c>
      <c r="U3062">
        <f>(Data[[#This Row],[mean_g]]/256)*100</f>
        <v>48.828125</v>
      </c>
      <c r="V3062">
        <f>(Data[[#This Row],[mean_b]]/256)*100</f>
        <v>48.4375</v>
      </c>
      <c r="W3062">
        <v>0.42499999999999999</v>
      </c>
      <c r="X3062" t="s">
        <v>39</v>
      </c>
      <c r="Y3062" t="s">
        <v>45</v>
      </c>
      <c r="Z3062">
        <v>4833</v>
      </c>
      <c r="AA3062">
        <v>4.08</v>
      </c>
      <c r="AB3062">
        <v>13.3</v>
      </c>
      <c r="AC3062">
        <v>33.5</v>
      </c>
      <c r="AD3062">
        <v>266376</v>
      </c>
      <c r="AE3062">
        <v>92.1</v>
      </c>
      <c r="AF3062">
        <v>32</v>
      </c>
      <c r="AG3062" t="s">
        <v>41</v>
      </c>
      <c r="AH3062" t="s">
        <v>42</v>
      </c>
      <c r="AI3062" t="s">
        <v>52</v>
      </c>
      <c r="AJ3062">
        <v>100</v>
      </c>
      <c r="AK3062">
        <v>360</v>
      </c>
      <c r="AL3062">
        <v>0.64549999999999996</v>
      </c>
      <c r="AM3062">
        <v>0.81410000000000005</v>
      </c>
      <c r="AN3062">
        <v>0.96309999999999996</v>
      </c>
      <c r="AO3062">
        <f>Data[[#This Row],[labeller_confidence_score]]-Data[[#This Row],[cytodiffusion_classification_confidence]]</f>
        <v>0.14899999999999991</v>
      </c>
    </row>
    <row r="3063" spans="1:41" x14ac:dyDescent="0.3">
      <c r="A3063" t="s">
        <v>3136</v>
      </c>
      <c r="B3063" t="s">
        <v>49</v>
      </c>
      <c r="C3063">
        <v>0</v>
      </c>
      <c r="D3063" t="s">
        <v>50</v>
      </c>
      <c r="E3063">
        <v>13.11</v>
      </c>
      <c r="F3063">
        <v>55</v>
      </c>
      <c r="G3063">
        <v>0.54500000000000004</v>
      </c>
      <c r="H3063">
        <v>0.52100000000000002</v>
      </c>
      <c r="I3063">
        <f>Data[[#This Row],[nucleus_area_pct]]/Data[[#This Row],[cytoplasm_ratio]]</f>
        <v>105.5662188099808</v>
      </c>
      <c r="J3063">
        <v>0.86799999999999999</v>
      </c>
      <c r="K3063">
        <v>0.36099999999999999</v>
      </c>
      <c r="L3063">
        <v>3.6</v>
      </c>
      <c r="M3063">
        <v>3.7</v>
      </c>
      <c r="N3063">
        <v>0.82</v>
      </c>
      <c r="O3063">
        <v>430</v>
      </c>
      <c r="P3063">
        <v>66</v>
      </c>
      <c r="Q3063">
        <v>205</v>
      </c>
      <c r="R3063">
        <v>151</v>
      </c>
      <c r="S3063">
        <v>198</v>
      </c>
      <c r="T3063">
        <f>(Data[[#This Row],[mean_r]]/256)*100</f>
        <v>80.078125</v>
      </c>
      <c r="U3063">
        <f>(Data[[#This Row],[mean_g]]/256)*100</f>
        <v>58.984375</v>
      </c>
      <c r="V3063">
        <f>(Data[[#This Row],[mean_b]]/256)*100</f>
        <v>77.34375</v>
      </c>
      <c r="W3063">
        <v>0.64300000000000002</v>
      </c>
      <c r="X3063" t="s">
        <v>51</v>
      </c>
      <c r="Y3063" t="s">
        <v>40</v>
      </c>
      <c r="Z3063">
        <v>3755</v>
      </c>
      <c r="AA3063">
        <v>5.21</v>
      </c>
      <c r="AB3063">
        <v>14.4</v>
      </c>
      <c r="AC3063">
        <v>45.6</v>
      </c>
      <c r="AD3063">
        <v>204802</v>
      </c>
      <c r="AE3063">
        <v>94.5</v>
      </c>
      <c r="AF3063">
        <v>32.5</v>
      </c>
      <c r="AG3063" t="s">
        <v>46</v>
      </c>
      <c r="AH3063" t="s">
        <v>68</v>
      </c>
      <c r="AI3063" t="s">
        <v>43</v>
      </c>
      <c r="AJ3063">
        <v>40</v>
      </c>
      <c r="AK3063">
        <v>512</v>
      </c>
      <c r="AL3063">
        <v>0.12540000000000001</v>
      </c>
      <c r="AM3063">
        <v>0.87370000000000003</v>
      </c>
      <c r="AN3063">
        <v>0.96589999999999998</v>
      </c>
      <c r="AO3063">
        <f>Data[[#This Row],[labeller_confidence_score]]-Data[[#This Row],[cytodiffusion_classification_confidence]]</f>
        <v>9.2199999999999949E-2</v>
      </c>
    </row>
    <row r="3064" spans="1:41" x14ac:dyDescent="0.3">
      <c r="A3064" t="s">
        <v>3137</v>
      </c>
      <c r="B3064" t="s">
        <v>54</v>
      </c>
      <c r="C3064">
        <v>0</v>
      </c>
      <c r="D3064" t="s">
        <v>54</v>
      </c>
      <c r="E3064">
        <v>7.61</v>
      </c>
      <c r="F3064">
        <v>0</v>
      </c>
      <c r="G3064">
        <v>0</v>
      </c>
      <c r="H3064">
        <v>1</v>
      </c>
      <c r="I3064">
        <f>Data[[#This Row],[nucleus_area_pct]]/Data[[#This Row],[cytoplasm_ratio]]</f>
        <v>0</v>
      </c>
      <c r="J3064">
        <v>0.97899999999999998</v>
      </c>
      <c r="K3064">
        <v>0.27700000000000002</v>
      </c>
      <c r="L3064">
        <v>0.66</v>
      </c>
      <c r="M3064">
        <v>1</v>
      </c>
      <c r="N3064">
        <v>0.90300000000000002</v>
      </c>
      <c r="O3064">
        <v>180</v>
      </c>
      <c r="P3064">
        <v>48</v>
      </c>
      <c r="Q3064">
        <v>223</v>
      </c>
      <c r="R3064">
        <v>143</v>
      </c>
      <c r="S3064">
        <v>148</v>
      </c>
      <c r="T3064">
        <f>(Data[[#This Row],[mean_r]]/256)*100</f>
        <v>87.109375</v>
      </c>
      <c r="U3064">
        <f>(Data[[#This Row],[mean_g]]/256)*100</f>
        <v>55.859375</v>
      </c>
      <c r="V3064">
        <f>(Data[[#This Row],[mean_b]]/256)*100</f>
        <v>57.8125</v>
      </c>
      <c r="W3064">
        <v>0.49199999999999999</v>
      </c>
      <c r="X3064" t="s">
        <v>63</v>
      </c>
      <c r="Y3064" t="s">
        <v>45</v>
      </c>
      <c r="Z3064">
        <v>9582</v>
      </c>
      <c r="AA3064">
        <v>5.25</v>
      </c>
      <c r="AB3064">
        <v>14.9</v>
      </c>
      <c r="AC3064">
        <v>45.6</v>
      </c>
      <c r="AD3064">
        <v>224434</v>
      </c>
      <c r="AE3064">
        <v>91.4</v>
      </c>
      <c r="AF3064">
        <v>33.1</v>
      </c>
      <c r="AG3064" t="s">
        <v>46</v>
      </c>
      <c r="AH3064" t="s">
        <v>47</v>
      </c>
      <c r="AI3064" t="s">
        <v>52</v>
      </c>
      <c r="AJ3064">
        <v>100</v>
      </c>
      <c r="AK3064">
        <v>224</v>
      </c>
      <c r="AL3064">
        <v>4.4299999999999999E-2</v>
      </c>
      <c r="AM3064">
        <v>0.85629999999999995</v>
      </c>
      <c r="AN3064">
        <v>0.95499999999999996</v>
      </c>
      <c r="AO3064">
        <f>Data[[#This Row],[labeller_confidence_score]]-Data[[#This Row],[cytodiffusion_classification_confidence]]</f>
        <v>9.870000000000001E-2</v>
      </c>
    </row>
    <row r="3065" spans="1:41" x14ac:dyDescent="0.3">
      <c r="A3065" t="s">
        <v>3138</v>
      </c>
      <c r="B3065" t="s">
        <v>49</v>
      </c>
      <c r="C3065">
        <v>0</v>
      </c>
      <c r="D3065" t="s">
        <v>50</v>
      </c>
      <c r="E3065">
        <v>12.91</v>
      </c>
      <c r="F3065">
        <v>47.5</v>
      </c>
      <c r="G3065">
        <v>0.53300000000000003</v>
      </c>
      <c r="H3065">
        <v>0.39400000000000002</v>
      </c>
      <c r="I3065">
        <f>Data[[#This Row],[nucleus_area_pct]]/Data[[#This Row],[cytoplasm_ratio]]</f>
        <v>120.55837563451776</v>
      </c>
      <c r="J3065">
        <v>0.81399999999999995</v>
      </c>
      <c r="K3065">
        <v>0.45400000000000001</v>
      </c>
      <c r="L3065">
        <v>3.25</v>
      </c>
      <c r="M3065">
        <v>3.3</v>
      </c>
      <c r="N3065">
        <v>0.82299999999999995</v>
      </c>
      <c r="O3065">
        <v>430</v>
      </c>
      <c r="P3065">
        <v>66</v>
      </c>
      <c r="Q3065">
        <v>191</v>
      </c>
      <c r="R3065">
        <v>129</v>
      </c>
      <c r="S3065">
        <v>204</v>
      </c>
      <c r="T3065">
        <f>(Data[[#This Row],[mean_r]]/256)*100</f>
        <v>74.609375</v>
      </c>
      <c r="U3065">
        <f>(Data[[#This Row],[mean_g]]/256)*100</f>
        <v>50.390625</v>
      </c>
      <c r="V3065">
        <f>(Data[[#This Row],[mean_b]]/256)*100</f>
        <v>79.6875</v>
      </c>
      <c r="W3065">
        <v>0.68500000000000005</v>
      </c>
      <c r="X3065" t="s">
        <v>51</v>
      </c>
      <c r="Y3065" t="s">
        <v>40</v>
      </c>
      <c r="Z3065">
        <v>7906</v>
      </c>
      <c r="AA3065">
        <v>7</v>
      </c>
      <c r="AB3065">
        <v>17.100000000000001</v>
      </c>
      <c r="AC3065">
        <v>43.9</v>
      </c>
      <c r="AD3065">
        <v>318685</v>
      </c>
      <c r="AE3065">
        <v>93.4</v>
      </c>
      <c r="AF3065">
        <v>32.5</v>
      </c>
      <c r="AG3065" t="s">
        <v>46</v>
      </c>
      <c r="AH3065" t="s">
        <v>42</v>
      </c>
      <c r="AI3065" t="s">
        <v>52</v>
      </c>
      <c r="AJ3065">
        <v>100</v>
      </c>
      <c r="AK3065">
        <v>512</v>
      </c>
      <c r="AL3065">
        <v>0.1197</v>
      </c>
      <c r="AM3065">
        <v>0.874</v>
      </c>
      <c r="AN3065">
        <v>0.85050000000000003</v>
      </c>
      <c r="AO3065">
        <f>Data[[#This Row],[labeller_confidence_score]]-Data[[#This Row],[cytodiffusion_classification_confidence]]</f>
        <v>-2.3499999999999965E-2</v>
      </c>
    </row>
    <row r="3066" spans="1:41" x14ac:dyDescent="0.3">
      <c r="A3066" t="s">
        <v>3139</v>
      </c>
      <c r="B3066" t="s">
        <v>120</v>
      </c>
      <c r="C3066">
        <v>1</v>
      </c>
      <c r="D3066" t="s">
        <v>104</v>
      </c>
      <c r="E3066">
        <v>7.11</v>
      </c>
      <c r="F3066">
        <v>0</v>
      </c>
      <c r="G3066">
        <v>0</v>
      </c>
      <c r="H3066">
        <v>1</v>
      </c>
      <c r="I3066">
        <f>Data[[#This Row],[nucleus_area_pct]]/Data[[#This Row],[cytoplasm_ratio]]</f>
        <v>0</v>
      </c>
      <c r="J3066">
        <v>0.96799999999999997</v>
      </c>
      <c r="K3066">
        <v>0.129</v>
      </c>
      <c r="L3066">
        <v>0.46</v>
      </c>
      <c r="M3066">
        <v>1</v>
      </c>
      <c r="N3066">
        <v>0.98699999999999999</v>
      </c>
      <c r="O3066">
        <v>143</v>
      </c>
      <c r="P3066">
        <v>46</v>
      </c>
      <c r="Q3066">
        <v>235</v>
      </c>
      <c r="R3066">
        <v>147</v>
      </c>
      <c r="S3066">
        <v>147</v>
      </c>
      <c r="T3066">
        <f>(Data[[#This Row],[mean_r]]/256)*100</f>
        <v>91.796875</v>
      </c>
      <c r="U3066">
        <f>(Data[[#This Row],[mean_g]]/256)*100</f>
        <v>57.421875</v>
      </c>
      <c r="V3066">
        <f>(Data[[#This Row],[mean_b]]/256)*100</f>
        <v>57.421875</v>
      </c>
      <c r="W3066">
        <v>0.5</v>
      </c>
      <c r="X3066" t="s">
        <v>39</v>
      </c>
      <c r="Y3066" t="s">
        <v>45</v>
      </c>
      <c r="Z3066">
        <v>5246</v>
      </c>
      <c r="AA3066">
        <v>4.51</v>
      </c>
      <c r="AB3066">
        <v>16.3</v>
      </c>
      <c r="AC3066">
        <v>41</v>
      </c>
      <c r="AD3066">
        <v>349948</v>
      </c>
      <c r="AE3066">
        <v>92.3</v>
      </c>
      <c r="AF3066">
        <v>34.799999999999997</v>
      </c>
      <c r="AG3066" t="s">
        <v>64</v>
      </c>
      <c r="AH3066" t="s">
        <v>47</v>
      </c>
      <c r="AI3066" t="s">
        <v>56</v>
      </c>
      <c r="AJ3066">
        <v>100</v>
      </c>
      <c r="AK3066">
        <v>224</v>
      </c>
      <c r="AL3066">
        <v>0.83169999999999999</v>
      </c>
      <c r="AM3066">
        <v>0.7238</v>
      </c>
      <c r="AN3066">
        <v>0.87170000000000003</v>
      </c>
      <c r="AO3066">
        <f>Data[[#This Row],[labeller_confidence_score]]-Data[[#This Row],[cytodiffusion_classification_confidence]]</f>
        <v>0.14790000000000003</v>
      </c>
    </row>
    <row r="3067" spans="1:41" x14ac:dyDescent="0.3">
      <c r="A3067" t="s">
        <v>3140</v>
      </c>
      <c r="B3067" t="s">
        <v>54</v>
      </c>
      <c r="C3067">
        <v>0</v>
      </c>
      <c r="D3067" t="s">
        <v>54</v>
      </c>
      <c r="E3067">
        <v>7.48</v>
      </c>
      <c r="F3067">
        <v>0</v>
      </c>
      <c r="G3067">
        <v>0</v>
      </c>
      <c r="H3067">
        <v>1</v>
      </c>
      <c r="I3067">
        <f>Data[[#This Row],[nucleus_area_pct]]/Data[[#This Row],[cytoplasm_ratio]]</f>
        <v>0</v>
      </c>
      <c r="J3067">
        <v>0.92100000000000004</v>
      </c>
      <c r="K3067">
        <v>0.129</v>
      </c>
      <c r="L3067">
        <v>0.48</v>
      </c>
      <c r="M3067">
        <v>1</v>
      </c>
      <c r="N3067">
        <v>0.94599999999999995</v>
      </c>
      <c r="O3067">
        <v>162</v>
      </c>
      <c r="P3067">
        <v>61</v>
      </c>
      <c r="Q3067">
        <v>233</v>
      </c>
      <c r="R3067">
        <v>121</v>
      </c>
      <c r="S3067">
        <v>128</v>
      </c>
      <c r="T3067">
        <f>(Data[[#This Row],[mean_r]]/256)*100</f>
        <v>91.015625</v>
      </c>
      <c r="U3067">
        <f>(Data[[#This Row],[mean_g]]/256)*100</f>
        <v>47.265625</v>
      </c>
      <c r="V3067">
        <f>(Data[[#This Row],[mean_b]]/256)*100</f>
        <v>50</v>
      </c>
      <c r="W3067">
        <v>0.41499999999999998</v>
      </c>
      <c r="X3067" t="s">
        <v>51</v>
      </c>
      <c r="Y3067" t="s">
        <v>40</v>
      </c>
      <c r="Z3067">
        <v>4948</v>
      </c>
      <c r="AA3067">
        <v>3.11</v>
      </c>
      <c r="AB3067">
        <v>13.3</v>
      </c>
      <c r="AC3067">
        <v>36.6</v>
      </c>
      <c r="AD3067">
        <v>241833</v>
      </c>
      <c r="AE3067">
        <v>83.6</v>
      </c>
      <c r="AF3067">
        <v>35.1</v>
      </c>
      <c r="AG3067" t="s">
        <v>41</v>
      </c>
      <c r="AH3067" t="s">
        <v>42</v>
      </c>
      <c r="AI3067" t="s">
        <v>56</v>
      </c>
      <c r="AJ3067">
        <v>40</v>
      </c>
      <c r="AK3067">
        <v>224</v>
      </c>
      <c r="AL3067">
        <v>6.3299999999999995E-2</v>
      </c>
      <c r="AM3067">
        <v>0.97870000000000001</v>
      </c>
      <c r="AN3067">
        <v>0.99319999999999997</v>
      </c>
      <c r="AO3067">
        <f>Data[[#This Row],[labeller_confidence_score]]-Data[[#This Row],[cytodiffusion_classification_confidence]]</f>
        <v>1.4499999999999957E-2</v>
      </c>
    </row>
    <row r="3068" spans="1:41" x14ac:dyDescent="0.3">
      <c r="A3068" t="s">
        <v>3141</v>
      </c>
      <c r="B3068" t="s">
        <v>54</v>
      </c>
      <c r="C3068">
        <v>0</v>
      </c>
      <c r="D3068" t="s">
        <v>54</v>
      </c>
      <c r="E3068">
        <v>7.46</v>
      </c>
      <c r="F3068">
        <v>0</v>
      </c>
      <c r="G3068">
        <v>0</v>
      </c>
      <c r="H3068">
        <v>1</v>
      </c>
      <c r="I3068">
        <f>Data[[#This Row],[nucleus_area_pct]]/Data[[#This Row],[cytoplasm_ratio]]</f>
        <v>0</v>
      </c>
      <c r="J3068">
        <v>0.89400000000000002</v>
      </c>
      <c r="K3068">
        <v>6.5000000000000002E-2</v>
      </c>
      <c r="L3068">
        <v>0.7</v>
      </c>
      <c r="M3068">
        <v>1</v>
      </c>
      <c r="N3068">
        <v>0.95199999999999996</v>
      </c>
      <c r="O3068">
        <v>158</v>
      </c>
      <c r="P3068">
        <v>47</v>
      </c>
      <c r="Q3068">
        <v>224</v>
      </c>
      <c r="R3068">
        <v>122</v>
      </c>
      <c r="S3068">
        <v>139</v>
      </c>
      <c r="T3068">
        <f>(Data[[#This Row],[mean_r]]/256)*100</f>
        <v>87.5</v>
      </c>
      <c r="U3068">
        <f>(Data[[#This Row],[mean_g]]/256)*100</f>
        <v>47.65625</v>
      </c>
      <c r="V3068">
        <f>(Data[[#This Row],[mean_b]]/256)*100</f>
        <v>54.296875</v>
      </c>
      <c r="W3068">
        <v>0.45500000000000002</v>
      </c>
      <c r="X3068" t="s">
        <v>63</v>
      </c>
      <c r="Y3068" t="s">
        <v>45</v>
      </c>
      <c r="Z3068">
        <v>9977</v>
      </c>
      <c r="AA3068">
        <v>3.46</v>
      </c>
      <c r="AB3068">
        <v>12.9</v>
      </c>
      <c r="AC3068">
        <v>50</v>
      </c>
      <c r="AD3068">
        <v>363127</v>
      </c>
      <c r="AE3068">
        <v>97.7</v>
      </c>
      <c r="AF3068">
        <v>31.7</v>
      </c>
      <c r="AG3068" t="s">
        <v>46</v>
      </c>
      <c r="AH3068" t="s">
        <v>42</v>
      </c>
      <c r="AI3068" t="s">
        <v>43</v>
      </c>
      <c r="AJ3068">
        <v>40</v>
      </c>
      <c r="AK3068">
        <v>360</v>
      </c>
      <c r="AL3068">
        <v>0</v>
      </c>
      <c r="AM3068">
        <v>0.89659999999999995</v>
      </c>
      <c r="AN3068">
        <v>0.90790000000000004</v>
      </c>
      <c r="AO3068">
        <f>Data[[#This Row],[labeller_confidence_score]]-Data[[#This Row],[cytodiffusion_classification_confidence]]</f>
        <v>1.1300000000000088E-2</v>
      </c>
    </row>
    <row r="3069" spans="1:41" x14ac:dyDescent="0.3">
      <c r="A3069" t="s">
        <v>3142</v>
      </c>
      <c r="B3069" t="s">
        <v>87</v>
      </c>
      <c r="C3069">
        <v>0</v>
      </c>
      <c r="D3069" t="s">
        <v>50</v>
      </c>
      <c r="E3069">
        <v>12.74</v>
      </c>
      <c r="F3069">
        <v>49.7</v>
      </c>
      <c r="G3069">
        <v>0.41099999999999998</v>
      </c>
      <c r="H3069">
        <v>0.501</v>
      </c>
      <c r="I3069">
        <f>Data[[#This Row],[nucleus_area_pct]]/Data[[#This Row],[cytoplasm_ratio]]</f>
        <v>99.201596806387229</v>
      </c>
      <c r="J3069">
        <v>0.69699999999999995</v>
      </c>
      <c r="K3069">
        <v>0.44900000000000001</v>
      </c>
      <c r="L3069">
        <v>4.57</v>
      </c>
      <c r="M3069">
        <v>2.2999999999999998</v>
      </c>
      <c r="N3069">
        <v>0.82799999999999996</v>
      </c>
      <c r="O3069">
        <v>554</v>
      </c>
      <c r="P3069">
        <v>60</v>
      </c>
      <c r="Q3069">
        <v>233</v>
      </c>
      <c r="R3069">
        <v>114</v>
      </c>
      <c r="S3069">
        <v>162</v>
      </c>
      <c r="T3069">
        <f>(Data[[#This Row],[mean_r]]/256)*100</f>
        <v>91.015625</v>
      </c>
      <c r="U3069">
        <f>(Data[[#This Row],[mean_g]]/256)*100</f>
        <v>44.53125</v>
      </c>
      <c r="V3069">
        <f>(Data[[#This Row],[mean_b]]/256)*100</f>
        <v>63.28125</v>
      </c>
      <c r="W3069">
        <v>0.60799999999999998</v>
      </c>
      <c r="X3069" t="s">
        <v>63</v>
      </c>
      <c r="Y3069" t="s">
        <v>45</v>
      </c>
      <c r="Z3069">
        <v>5823</v>
      </c>
      <c r="AA3069">
        <v>6.61</v>
      </c>
      <c r="AB3069">
        <v>13.1</v>
      </c>
      <c r="AC3069">
        <v>38.4</v>
      </c>
      <c r="AD3069">
        <v>398822</v>
      </c>
      <c r="AE3069">
        <v>73.900000000000006</v>
      </c>
      <c r="AF3069">
        <v>37.200000000000003</v>
      </c>
      <c r="AG3069" t="s">
        <v>46</v>
      </c>
      <c r="AH3069" t="s">
        <v>47</v>
      </c>
      <c r="AI3069" t="s">
        <v>43</v>
      </c>
      <c r="AJ3069">
        <v>100</v>
      </c>
      <c r="AK3069">
        <v>512</v>
      </c>
      <c r="AL3069">
        <v>6.1899999999999997E-2</v>
      </c>
      <c r="AM3069">
        <v>0.92130000000000001</v>
      </c>
      <c r="AN3069">
        <v>0.8175</v>
      </c>
      <c r="AO3069">
        <f>Data[[#This Row],[labeller_confidence_score]]-Data[[#This Row],[cytodiffusion_classification_confidence]]</f>
        <v>-0.1038</v>
      </c>
    </row>
    <row r="3070" spans="1:41" x14ac:dyDescent="0.3">
      <c r="A3070" t="s">
        <v>3143</v>
      </c>
      <c r="B3070" t="s">
        <v>54</v>
      </c>
      <c r="C3070">
        <v>0</v>
      </c>
      <c r="D3070" t="s">
        <v>54</v>
      </c>
      <c r="E3070">
        <v>7.42</v>
      </c>
      <c r="F3070">
        <v>0</v>
      </c>
      <c r="G3070">
        <v>0</v>
      </c>
      <c r="H3070">
        <v>1</v>
      </c>
      <c r="I3070">
        <f>Data[[#This Row],[nucleus_area_pct]]/Data[[#This Row],[cytoplasm_ratio]]</f>
        <v>0</v>
      </c>
      <c r="J3070">
        <v>0.95299999999999996</v>
      </c>
      <c r="K3070">
        <v>0.17</v>
      </c>
      <c r="L3070">
        <v>0.49</v>
      </c>
      <c r="M3070">
        <v>1</v>
      </c>
      <c r="N3070">
        <v>0.93100000000000005</v>
      </c>
      <c r="O3070">
        <v>191</v>
      </c>
      <c r="P3070">
        <v>44</v>
      </c>
      <c r="Q3070">
        <v>225</v>
      </c>
      <c r="R3070">
        <v>131</v>
      </c>
      <c r="S3070">
        <v>132</v>
      </c>
      <c r="T3070">
        <f>(Data[[#This Row],[mean_r]]/256)*100</f>
        <v>87.890625</v>
      </c>
      <c r="U3070">
        <f>(Data[[#This Row],[mean_g]]/256)*100</f>
        <v>51.171875</v>
      </c>
      <c r="V3070">
        <f>(Data[[#This Row],[mean_b]]/256)*100</f>
        <v>51.5625</v>
      </c>
      <c r="W3070">
        <v>0.53700000000000003</v>
      </c>
      <c r="X3070" t="s">
        <v>63</v>
      </c>
      <c r="Y3070" t="s">
        <v>45</v>
      </c>
      <c r="Z3070">
        <v>9677</v>
      </c>
      <c r="AA3070">
        <v>4.2</v>
      </c>
      <c r="AB3070">
        <v>15.2</v>
      </c>
      <c r="AC3070">
        <v>41.4</v>
      </c>
      <c r="AD3070">
        <v>235594</v>
      </c>
      <c r="AE3070">
        <v>87.5</v>
      </c>
      <c r="AF3070">
        <v>32.1</v>
      </c>
      <c r="AG3070" t="s">
        <v>64</v>
      </c>
      <c r="AH3070" t="s">
        <v>68</v>
      </c>
      <c r="AI3070" t="s">
        <v>56</v>
      </c>
      <c r="AJ3070">
        <v>100</v>
      </c>
      <c r="AK3070">
        <v>256</v>
      </c>
      <c r="AL3070">
        <v>0.1019</v>
      </c>
      <c r="AM3070">
        <v>0.94230000000000003</v>
      </c>
      <c r="AN3070">
        <v>0.85089999999999999</v>
      </c>
      <c r="AO3070">
        <f>Data[[#This Row],[labeller_confidence_score]]-Data[[#This Row],[cytodiffusion_classification_confidence]]</f>
        <v>-9.1400000000000037E-2</v>
      </c>
    </row>
    <row r="3071" spans="1:41" x14ac:dyDescent="0.3">
      <c r="A3071" t="s">
        <v>3144</v>
      </c>
      <c r="B3071" t="s">
        <v>89</v>
      </c>
      <c r="C3071">
        <v>1</v>
      </c>
      <c r="D3071" t="s">
        <v>38</v>
      </c>
      <c r="E3071">
        <v>11.56</v>
      </c>
      <c r="F3071">
        <v>53.5</v>
      </c>
      <c r="G3071">
        <v>0.495</v>
      </c>
      <c r="H3071">
        <v>0.42699999999999999</v>
      </c>
      <c r="I3071">
        <f>Data[[#This Row],[nucleus_area_pct]]/Data[[#This Row],[cytoplasm_ratio]]</f>
        <v>125.2927400468384</v>
      </c>
      <c r="J3071">
        <v>0.80700000000000005</v>
      </c>
      <c r="K3071">
        <v>0.52200000000000002</v>
      </c>
      <c r="L3071">
        <v>4.5999999999999996</v>
      </c>
      <c r="M3071">
        <v>3.2</v>
      </c>
      <c r="N3071">
        <v>0.76500000000000001</v>
      </c>
      <c r="O3071">
        <v>469</v>
      </c>
      <c r="P3071">
        <v>64</v>
      </c>
      <c r="Q3071">
        <v>188</v>
      </c>
      <c r="R3071">
        <v>178</v>
      </c>
      <c r="S3071">
        <v>145</v>
      </c>
      <c r="T3071">
        <f>(Data[[#This Row],[mean_r]]/256)*100</f>
        <v>73.4375</v>
      </c>
      <c r="U3071">
        <f>(Data[[#This Row],[mean_g]]/256)*100</f>
        <v>69.53125</v>
      </c>
      <c r="V3071">
        <f>(Data[[#This Row],[mean_b]]/256)*100</f>
        <v>56.640625</v>
      </c>
      <c r="W3071">
        <v>0.66300000000000003</v>
      </c>
      <c r="X3071" t="s">
        <v>51</v>
      </c>
      <c r="Y3071" t="s">
        <v>45</v>
      </c>
      <c r="Z3071">
        <v>3993</v>
      </c>
      <c r="AA3071">
        <v>5.01</v>
      </c>
      <c r="AB3071">
        <v>13.2</v>
      </c>
      <c r="AC3071">
        <v>37.9</v>
      </c>
      <c r="AD3071">
        <v>224066</v>
      </c>
      <c r="AE3071">
        <v>90.6</v>
      </c>
      <c r="AF3071">
        <v>35.4</v>
      </c>
      <c r="AG3071" t="s">
        <v>64</v>
      </c>
      <c r="AH3071" t="s">
        <v>47</v>
      </c>
      <c r="AI3071" t="s">
        <v>56</v>
      </c>
      <c r="AJ3071">
        <v>60</v>
      </c>
      <c r="AK3071">
        <v>360</v>
      </c>
      <c r="AL3071">
        <v>0.87490000000000001</v>
      </c>
      <c r="AM3071">
        <v>0.71030000000000004</v>
      </c>
      <c r="AN3071">
        <v>0.75470000000000004</v>
      </c>
      <c r="AO3071">
        <f>Data[[#This Row],[labeller_confidence_score]]-Data[[#This Row],[cytodiffusion_classification_confidence]]</f>
        <v>4.4399999999999995E-2</v>
      </c>
    </row>
    <row r="3072" spans="1:41" x14ac:dyDescent="0.3">
      <c r="A3072" t="s">
        <v>3145</v>
      </c>
      <c r="B3072" t="s">
        <v>81</v>
      </c>
      <c r="C3072">
        <v>1</v>
      </c>
      <c r="D3072" t="s">
        <v>82</v>
      </c>
      <c r="E3072">
        <v>16.079999999999998</v>
      </c>
      <c r="F3072">
        <v>77.7</v>
      </c>
      <c r="G3072">
        <v>0.27400000000000002</v>
      </c>
      <c r="H3072">
        <v>0.17199999999999999</v>
      </c>
      <c r="I3072">
        <f>Data[[#This Row],[nucleus_area_pct]]/Data[[#This Row],[cytoplasm_ratio]]</f>
        <v>451.74418604651169</v>
      </c>
      <c r="J3072">
        <v>0.78700000000000003</v>
      </c>
      <c r="K3072">
        <v>0.31</v>
      </c>
      <c r="L3072">
        <v>0.84</v>
      </c>
      <c r="M3072">
        <v>1</v>
      </c>
      <c r="N3072">
        <v>0.84099999999999997</v>
      </c>
      <c r="O3072">
        <v>731</v>
      </c>
      <c r="P3072">
        <v>90</v>
      </c>
      <c r="Q3072">
        <v>219</v>
      </c>
      <c r="R3072">
        <v>130</v>
      </c>
      <c r="S3072">
        <v>229</v>
      </c>
      <c r="T3072">
        <f>(Data[[#This Row],[mean_r]]/256)*100</f>
        <v>85.546875</v>
      </c>
      <c r="U3072">
        <f>(Data[[#This Row],[mean_g]]/256)*100</f>
        <v>50.78125</v>
      </c>
      <c r="V3072">
        <f>(Data[[#This Row],[mean_b]]/256)*100</f>
        <v>89.453125</v>
      </c>
      <c r="W3072">
        <v>0.65300000000000002</v>
      </c>
      <c r="X3072" t="s">
        <v>51</v>
      </c>
      <c r="Y3072" t="s">
        <v>40</v>
      </c>
      <c r="Z3072">
        <v>8890</v>
      </c>
      <c r="AA3072">
        <v>4.2300000000000004</v>
      </c>
      <c r="AB3072">
        <v>15.2</v>
      </c>
      <c r="AC3072">
        <v>37.299999999999997</v>
      </c>
      <c r="AD3072">
        <v>151222</v>
      </c>
      <c r="AE3072">
        <v>79.7</v>
      </c>
      <c r="AF3072">
        <v>34.6</v>
      </c>
      <c r="AG3072" t="s">
        <v>64</v>
      </c>
      <c r="AH3072" t="s">
        <v>42</v>
      </c>
      <c r="AI3072" t="s">
        <v>56</v>
      </c>
      <c r="AJ3072">
        <v>100</v>
      </c>
      <c r="AK3072">
        <v>256</v>
      </c>
      <c r="AL3072">
        <v>0.72870000000000001</v>
      </c>
      <c r="AM3072">
        <v>0.70269999999999999</v>
      </c>
      <c r="AN3072">
        <v>0.61680000000000001</v>
      </c>
      <c r="AO3072">
        <f>Data[[#This Row],[labeller_confidence_score]]-Data[[#This Row],[cytodiffusion_classification_confidence]]</f>
        <v>-8.5899999999999976E-2</v>
      </c>
    </row>
    <row r="3073" spans="1:41" x14ac:dyDescent="0.3">
      <c r="A3073" t="s">
        <v>3146</v>
      </c>
      <c r="B3073" t="s">
        <v>106</v>
      </c>
      <c r="C3073">
        <v>1</v>
      </c>
      <c r="D3073" t="s">
        <v>82</v>
      </c>
      <c r="E3073">
        <v>13.34</v>
      </c>
      <c r="F3073">
        <v>82</v>
      </c>
      <c r="G3073">
        <v>0.30299999999999999</v>
      </c>
      <c r="H3073">
        <v>0.14299999999999999</v>
      </c>
      <c r="I3073">
        <f>Data[[#This Row],[nucleus_area_pct]]/Data[[#This Row],[cytoplasm_ratio]]</f>
        <v>573.42657342657344</v>
      </c>
      <c r="J3073">
        <v>0.84799999999999998</v>
      </c>
      <c r="K3073">
        <v>0.30299999999999999</v>
      </c>
      <c r="L3073">
        <v>0.8</v>
      </c>
      <c r="M3073">
        <v>1.2</v>
      </c>
      <c r="N3073">
        <v>0.94499999999999995</v>
      </c>
      <c r="O3073">
        <v>577</v>
      </c>
      <c r="P3073">
        <v>90</v>
      </c>
      <c r="Q3073">
        <v>202</v>
      </c>
      <c r="R3073">
        <v>159</v>
      </c>
      <c r="S3073">
        <v>197</v>
      </c>
      <c r="T3073">
        <f>(Data[[#This Row],[mean_r]]/256)*100</f>
        <v>78.90625</v>
      </c>
      <c r="U3073">
        <f>(Data[[#This Row],[mean_g]]/256)*100</f>
        <v>62.109375</v>
      </c>
      <c r="V3073">
        <f>(Data[[#This Row],[mean_b]]/256)*100</f>
        <v>76.953125</v>
      </c>
      <c r="W3073">
        <v>0.71499999999999997</v>
      </c>
      <c r="X3073" t="s">
        <v>39</v>
      </c>
      <c r="Y3073" t="s">
        <v>40</v>
      </c>
      <c r="Z3073">
        <v>9459</v>
      </c>
      <c r="AA3073">
        <v>5.37</v>
      </c>
      <c r="AB3073">
        <v>15</v>
      </c>
      <c r="AC3073">
        <v>40</v>
      </c>
      <c r="AD3073">
        <v>388143</v>
      </c>
      <c r="AE3073">
        <v>92.8</v>
      </c>
      <c r="AF3073">
        <v>34.799999999999997</v>
      </c>
      <c r="AG3073" t="s">
        <v>41</v>
      </c>
      <c r="AH3073" t="s">
        <v>42</v>
      </c>
      <c r="AI3073" t="s">
        <v>56</v>
      </c>
      <c r="AJ3073">
        <v>100</v>
      </c>
      <c r="AK3073">
        <v>360</v>
      </c>
      <c r="AL3073">
        <v>0.67869999999999997</v>
      </c>
      <c r="AM3073">
        <v>0.6472</v>
      </c>
      <c r="AN3073">
        <v>0.74029999999999996</v>
      </c>
      <c r="AO3073">
        <f>Data[[#This Row],[labeller_confidence_score]]-Data[[#This Row],[cytodiffusion_classification_confidence]]</f>
        <v>9.3099999999999961E-2</v>
      </c>
    </row>
    <row r="3074" spans="1:41" x14ac:dyDescent="0.3">
      <c r="A3074" t="s">
        <v>3147</v>
      </c>
      <c r="B3074" t="s">
        <v>60</v>
      </c>
      <c r="C3074">
        <v>0</v>
      </c>
      <c r="D3074" t="s">
        <v>50</v>
      </c>
      <c r="E3074">
        <v>15.03</v>
      </c>
      <c r="F3074">
        <v>73</v>
      </c>
      <c r="G3074">
        <v>0.45300000000000001</v>
      </c>
      <c r="H3074">
        <v>0.38200000000000001</v>
      </c>
      <c r="I3074">
        <f>Data[[#This Row],[nucleus_area_pct]]/Data[[#This Row],[cytoplasm_ratio]]</f>
        <v>191.09947643979058</v>
      </c>
      <c r="J3074">
        <v>0.74299999999999999</v>
      </c>
      <c r="K3074">
        <v>0.434</v>
      </c>
      <c r="L3074">
        <v>1.28</v>
      </c>
      <c r="M3074">
        <v>1.1000000000000001</v>
      </c>
      <c r="N3074">
        <v>0.77800000000000002</v>
      </c>
      <c r="O3074">
        <v>461</v>
      </c>
      <c r="P3074">
        <v>94</v>
      </c>
      <c r="Q3074">
        <v>216</v>
      </c>
      <c r="R3074">
        <v>181</v>
      </c>
      <c r="S3074">
        <v>189</v>
      </c>
      <c r="T3074">
        <f>(Data[[#This Row],[mean_r]]/256)*100</f>
        <v>84.375</v>
      </c>
      <c r="U3074">
        <f>(Data[[#This Row],[mean_g]]/256)*100</f>
        <v>70.703125</v>
      </c>
      <c r="V3074">
        <f>(Data[[#This Row],[mean_b]]/256)*100</f>
        <v>73.828125</v>
      </c>
      <c r="W3074">
        <v>0.6</v>
      </c>
      <c r="X3074" t="s">
        <v>63</v>
      </c>
      <c r="Y3074" t="s">
        <v>45</v>
      </c>
      <c r="Z3074">
        <v>7465</v>
      </c>
      <c r="AA3074">
        <v>5.09</v>
      </c>
      <c r="AB3074">
        <v>13.6</v>
      </c>
      <c r="AC3074">
        <v>41.2</v>
      </c>
      <c r="AD3074">
        <v>146375</v>
      </c>
      <c r="AE3074">
        <v>90.5</v>
      </c>
      <c r="AF3074">
        <v>35.4</v>
      </c>
      <c r="AG3074" t="s">
        <v>64</v>
      </c>
      <c r="AH3074" t="s">
        <v>42</v>
      </c>
      <c r="AI3074" t="s">
        <v>56</v>
      </c>
      <c r="AJ3074">
        <v>40</v>
      </c>
      <c r="AK3074">
        <v>224</v>
      </c>
      <c r="AL3074">
        <v>3.7499999999999999E-2</v>
      </c>
      <c r="AM3074">
        <v>0.91569999999999996</v>
      </c>
      <c r="AN3074">
        <v>0.99160000000000004</v>
      </c>
      <c r="AO3074">
        <f>Data[[#This Row],[labeller_confidence_score]]-Data[[#This Row],[cytodiffusion_classification_confidence]]</f>
        <v>7.5900000000000079E-2</v>
      </c>
    </row>
    <row r="3075" spans="1:41" x14ac:dyDescent="0.3">
      <c r="A3075" t="s">
        <v>3148</v>
      </c>
      <c r="B3075" t="s">
        <v>54</v>
      </c>
      <c r="C3075">
        <v>0</v>
      </c>
      <c r="D3075" t="s">
        <v>54</v>
      </c>
      <c r="E3075">
        <v>7.89</v>
      </c>
      <c r="F3075">
        <v>0</v>
      </c>
      <c r="G3075">
        <v>0</v>
      </c>
      <c r="H3075">
        <v>1</v>
      </c>
      <c r="I3075">
        <f>Data[[#This Row],[nucleus_area_pct]]/Data[[#This Row],[cytoplasm_ratio]]</f>
        <v>0</v>
      </c>
      <c r="J3075">
        <v>0.83799999999999997</v>
      </c>
      <c r="K3075">
        <v>9.8000000000000004E-2</v>
      </c>
      <c r="L3075">
        <v>0.34</v>
      </c>
      <c r="M3075">
        <v>1</v>
      </c>
      <c r="N3075">
        <v>0.92200000000000004</v>
      </c>
      <c r="O3075">
        <v>214</v>
      </c>
      <c r="P3075">
        <v>44</v>
      </c>
      <c r="Q3075">
        <v>223</v>
      </c>
      <c r="R3075">
        <v>131</v>
      </c>
      <c r="S3075">
        <v>136</v>
      </c>
      <c r="T3075">
        <f>(Data[[#This Row],[mean_r]]/256)*100</f>
        <v>87.109375</v>
      </c>
      <c r="U3075">
        <f>(Data[[#This Row],[mean_g]]/256)*100</f>
        <v>51.171875</v>
      </c>
      <c r="V3075">
        <f>(Data[[#This Row],[mean_b]]/256)*100</f>
        <v>53.125</v>
      </c>
      <c r="W3075">
        <v>0.55500000000000005</v>
      </c>
      <c r="X3075" t="s">
        <v>51</v>
      </c>
      <c r="Y3075" t="s">
        <v>45</v>
      </c>
      <c r="Z3075">
        <v>11660</v>
      </c>
      <c r="AA3075">
        <v>5.28</v>
      </c>
      <c r="AB3075">
        <v>17.2</v>
      </c>
      <c r="AC3075">
        <v>39.200000000000003</v>
      </c>
      <c r="AD3075">
        <v>329774</v>
      </c>
      <c r="AE3075">
        <v>87.7</v>
      </c>
      <c r="AF3075">
        <v>33.299999999999997</v>
      </c>
      <c r="AG3075" t="s">
        <v>41</v>
      </c>
      <c r="AH3075" t="s">
        <v>47</v>
      </c>
      <c r="AI3075" t="s">
        <v>56</v>
      </c>
      <c r="AJ3075">
        <v>100</v>
      </c>
      <c r="AK3075">
        <v>512</v>
      </c>
      <c r="AL3075">
        <v>0.1014</v>
      </c>
      <c r="AM3075">
        <v>0.90049999999999997</v>
      </c>
      <c r="AN3075">
        <v>0.90200000000000002</v>
      </c>
      <c r="AO3075">
        <f>Data[[#This Row],[labeller_confidence_score]]-Data[[#This Row],[cytodiffusion_classification_confidence]]</f>
        <v>1.5000000000000568E-3</v>
      </c>
    </row>
    <row r="3076" spans="1:41" x14ac:dyDescent="0.3">
      <c r="A3076" t="s">
        <v>3149</v>
      </c>
      <c r="B3076" t="s">
        <v>87</v>
      </c>
      <c r="C3076">
        <v>0</v>
      </c>
      <c r="D3076" t="s">
        <v>50</v>
      </c>
      <c r="E3076">
        <v>11.56</v>
      </c>
      <c r="F3076">
        <v>52.2</v>
      </c>
      <c r="G3076">
        <v>0.53300000000000003</v>
      </c>
      <c r="H3076">
        <v>0.48699999999999999</v>
      </c>
      <c r="I3076">
        <f>Data[[#This Row],[nucleus_area_pct]]/Data[[#This Row],[cytoplasm_ratio]]</f>
        <v>107.18685831622177</v>
      </c>
      <c r="J3076">
        <v>0.76300000000000001</v>
      </c>
      <c r="K3076">
        <v>0.49299999999999999</v>
      </c>
      <c r="L3076">
        <v>4.3600000000000003</v>
      </c>
      <c r="M3076">
        <v>2.2000000000000002</v>
      </c>
      <c r="N3076">
        <v>0.73299999999999998</v>
      </c>
      <c r="O3076">
        <v>451</v>
      </c>
      <c r="P3076">
        <v>68</v>
      </c>
      <c r="Q3076">
        <v>232</v>
      </c>
      <c r="R3076">
        <v>146</v>
      </c>
      <c r="S3076">
        <v>151</v>
      </c>
      <c r="T3076">
        <f>(Data[[#This Row],[mean_r]]/256)*100</f>
        <v>90.625</v>
      </c>
      <c r="U3076">
        <f>(Data[[#This Row],[mean_g]]/256)*100</f>
        <v>57.03125</v>
      </c>
      <c r="V3076">
        <f>(Data[[#This Row],[mean_b]]/256)*100</f>
        <v>58.984375</v>
      </c>
      <c r="W3076">
        <v>0.59</v>
      </c>
      <c r="X3076" t="s">
        <v>63</v>
      </c>
      <c r="Y3076" t="s">
        <v>45</v>
      </c>
      <c r="Z3076">
        <v>7672</v>
      </c>
      <c r="AA3076">
        <v>4.37</v>
      </c>
      <c r="AB3076">
        <v>15.7</v>
      </c>
      <c r="AC3076">
        <v>41.1</v>
      </c>
      <c r="AD3076">
        <v>147038</v>
      </c>
      <c r="AE3076">
        <v>91.7</v>
      </c>
      <c r="AF3076">
        <v>34</v>
      </c>
      <c r="AG3076" t="s">
        <v>46</v>
      </c>
      <c r="AH3076" t="s">
        <v>42</v>
      </c>
      <c r="AI3076" t="s">
        <v>56</v>
      </c>
      <c r="AJ3076">
        <v>100</v>
      </c>
      <c r="AK3076">
        <v>512</v>
      </c>
      <c r="AL3076">
        <v>6.54E-2</v>
      </c>
      <c r="AM3076">
        <v>0.97170000000000001</v>
      </c>
      <c r="AN3076">
        <v>0.91520000000000001</v>
      </c>
      <c r="AO3076">
        <f>Data[[#This Row],[labeller_confidence_score]]-Data[[#This Row],[cytodiffusion_classification_confidence]]</f>
        <v>-5.6499999999999995E-2</v>
      </c>
    </row>
    <row r="3077" spans="1:41" x14ac:dyDescent="0.3">
      <c r="A3077" t="s">
        <v>3150</v>
      </c>
      <c r="B3077" t="s">
        <v>74</v>
      </c>
      <c r="C3077">
        <v>0</v>
      </c>
      <c r="D3077" t="s">
        <v>75</v>
      </c>
      <c r="E3077">
        <v>3.48</v>
      </c>
      <c r="F3077">
        <v>0</v>
      </c>
      <c r="G3077">
        <v>0</v>
      </c>
      <c r="H3077">
        <v>1</v>
      </c>
      <c r="I3077">
        <f>Data[[#This Row],[nucleus_area_pct]]/Data[[#This Row],[cytoplasm_ratio]]</f>
        <v>0</v>
      </c>
      <c r="J3077">
        <v>0.85</v>
      </c>
      <c r="K3077">
        <v>0.27500000000000002</v>
      </c>
      <c r="L3077">
        <v>2.2999999999999998</v>
      </c>
      <c r="M3077">
        <v>1</v>
      </c>
      <c r="N3077">
        <v>0.69599999999999995</v>
      </c>
      <c r="O3077">
        <v>40</v>
      </c>
      <c r="P3077">
        <v>18</v>
      </c>
      <c r="Q3077">
        <v>204</v>
      </c>
      <c r="R3077">
        <v>150</v>
      </c>
      <c r="S3077">
        <v>177</v>
      </c>
      <c r="T3077">
        <f>(Data[[#This Row],[mean_r]]/256)*100</f>
        <v>79.6875</v>
      </c>
      <c r="U3077">
        <f>(Data[[#This Row],[mean_g]]/256)*100</f>
        <v>58.59375</v>
      </c>
      <c r="V3077">
        <f>(Data[[#This Row],[mean_b]]/256)*100</f>
        <v>69.140625</v>
      </c>
      <c r="W3077">
        <v>0.56000000000000005</v>
      </c>
      <c r="X3077" t="s">
        <v>51</v>
      </c>
      <c r="Y3077" t="s">
        <v>45</v>
      </c>
      <c r="Z3077">
        <v>9105</v>
      </c>
      <c r="AA3077">
        <v>4.2</v>
      </c>
      <c r="AB3077">
        <v>12.5</v>
      </c>
      <c r="AC3077">
        <v>46.6</v>
      </c>
      <c r="AD3077">
        <v>423322</v>
      </c>
      <c r="AE3077">
        <v>80.099999999999994</v>
      </c>
      <c r="AF3077">
        <v>32.200000000000003</v>
      </c>
      <c r="AG3077" t="s">
        <v>64</v>
      </c>
      <c r="AH3077" t="s">
        <v>68</v>
      </c>
      <c r="AI3077" t="s">
        <v>52</v>
      </c>
      <c r="AJ3077">
        <v>100</v>
      </c>
      <c r="AK3077">
        <v>224</v>
      </c>
      <c r="AL3077">
        <v>0.1166</v>
      </c>
      <c r="AM3077">
        <v>0.95609999999999995</v>
      </c>
      <c r="AN3077">
        <v>0.84899999999999998</v>
      </c>
      <c r="AO3077">
        <f>Data[[#This Row],[labeller_confidence_score]]-Data[[#This Row],[cytodiffusion_classification_confidence]]</f>
        <v>-0.10709999999999997</v>
      </c>
    </row>
    <row r="3078" spans="1:41" x14ac:dyDescent="0.3">
      <c r="A3078" t="s">
        <v>3151</v>
      </c>
      <c r="B3078" t="s">
        <v>49</v>
      </c>
      <c r="C3078">
        <v>0</v>
      </c>
      <c r="D3078" t="s">
        <v>50</v>
      </c>
      <c r="E3078">
        <v>10.23</v>
      </c>
      <c r="F3078">
        <v>57.2</v>
      </c>
      <c r="G3078">
        <v>0.60099999999999998</v>
      </c>
      <c r="H3078">
        <v>0.40400000000000003</v>
      </c>
      <c r="I3078">
        <f>Data[[#This Row],[nucleus_area_pct]]/Data[[#This Row],[cytoplasm_ratio]]</f>
        <v>141.58415841584159</v>
      </c>
      <c r="J3078">
        <v>0.71899999999999997</v>
      </c>
      <c r="K3078">
        <v>0.46100000000000002</v>
      </c>
      <c r="L3078">
        <v>2.7</v>
      </c>
      <c r="M3078">
        <v>3.1</v>
      </c>
      <c r="N3078">
        <v>0.86399999999999999</v>
      </c>
      <c r="O3078">
        <v>421</v>
      </c>
      <c r="P3078">
        <v>57</v>
      </c>
      <c r="Q3078">
        <v>236</v>
      </c>
      <c r="R3078">
        <v>152</v>
      </c>
      <c r="S3078">
        <v>178</v>
      </c>
      <c r="T3078">
        <f>(Data[[#This Row],[mean_r]]/256)*100</f>
        <v>92.1875</v>
      </c>
      <c r="U3078">
        <f>(Data[[#This Row],[mean_g]]/256)*100</f>
        <v>59.375</v>
      </c>
      <c r="V3078">
        <f>(Data[[#This Row],[mean_b]]/256)*100</f>
        <v>69.53125</v>
      </c>
      <c r="W3078">
        <v>0.66800000000000004</v>
      </c>
      <c r="X3078" t="s">
        <v>51</v>
      </c>
      <c r="Y3078" t="s">
        <v>45</v>
      </c>
      <c r="Z3078">
        <v>8562</v>
      </c>
      <c r="AA3078">
        <v>4.62</v>
      </c>
      <c r="AB3078">
        <v>12.5</v>
      </c>
      <c r="AC3078">
        <v>47.9</v>
      </c>
      <c r="AD3078">
        <v>173631</v>
      </c>
      <c r="AE3078">
        <v>79.599999999999994</v>
      </c>
      <c r="AF3078">
        <v>33.799999999999997</v>
      </c>
      <c r="AG3078" t="s">
        <v>41</v>
      </c>
      <c r="AH3078" t="s">
        <v>42</v>
      </c>
      <c r="AI3078" t="s">
        <v>52</v>
      </c>
      <c r="AJ3078">
        <v>60</v>
      </c>
      <c r="AK3078">
        <v>360</v>
      </c>
      <c r="AL3078">
        <v>1.0500000000000001E-2</v>
      </c>
      <c r="AM3078">
        <v>1</v>
      </c>
      <c r="AN3078">
        <v>0.90090000000000003</v>
      </c>
      <c r="AO3078">
        <f>Data[[#This Row],[labeller_confidence_score]]-Data[[#This Row],[cytodiffusion_classification_confidence]]</f>
        <v>-9.9099999999999966E-2</v>
      </c>
    </row>
    <row r="3079" spans="1:41" x14ac:dyDescent="0.3">
      <c r="A3079" t="s">
        <v>3152</v>
      </c>
      <c r="B3079" t="s">
        <v>49</v>
      </c>
      <c r="C3079">
        <v>0</v>
      </c>
      <c r="D3079" t="s">
        <v>50</v>
      </c>
      <c r="E3079">
        <v>13.33</v>
      </c>
      <c r="F3079">
        <v>53.8</v>
      </c>
      <c r="G3079">
        <v>0.39400000000000002</v>
      </c>
      <c r="H3079">
        <v>0.46400000000000002</v>
      </c>
      <c r="I3079">
        <f>Data[[#This Row],[nucleus_area_pct]]/Data[[#This Row],[cytoplasm_ratio]]</f>
        <v>115.94827586206895</v>
      </c>
      <c r="J3079">
        <v>0.65</v>
      </c>
      <c r="K3079">
        <v>0.26400000000000001</v>
      </c>
      <c r="L3079">
        <v>2.76</v>
      </c>
      <c r="M3079">
        <v>2.9</v>
      </c>
      <c r="N3079">
        <v>0.79300000000000004</v>
      </c>
      <c r="O3079">
        <v>367</v>
      </c>
      <c r="P3079">
        <v>60</v>
      </c>
      <c r="Q3079">
        <v>233</v>
      </c>
      <c r="R3079">
        <v>149</v>
      </c>
      <c r="S3079">
        <v>151</v>
      </c>
      <c r="T3079">
        <f>(Data[[#This Row],[mean_r]]/256)*100</f>
        <v>91.015625</v>
      </c>
      <c r="U3079">
        <f>(Data[[#This Row],[mean_g]]/256)*100</f>
        <v>58.203125</v>
      </c>
      <c r="V3079">
        <f>(Data[[#This Row],[mean_b]]/256)*100</f>
        <v>58.984375</v>
      </c>
      <c r="W3079">
        <v>0.625</v>
      </c>
      <c r="X3079" t="s">
        <v>51</v>
      </c>
      <c r="Y3079" t="s">
        <v>45</v>
      </c>
      <c r="Z3079">
        <v>4188</v>
      </c>
      <c r="AA3079">
        <v>5.52</v>
      </c>
      <c r="AB3079">
        <v>12.1</v>
      </c>
      <c r="AC3079">
        <v>40.5</v>
      </c>
      <c r="AD3079">
        <v>198629</v>
      </c>
      <c r="AE3079">
        <v>87.5</v>
      </c>
      <c r="AF3079">
        <v>36.1</v>
      </c>
      <c r="AG3079" t="s">
        <v>46</v>
      </c>
      <c r="AH3079" t="s">
        <v>47</v>
      </c>
      <c r="AI3079" t="s">
        <v>56</v>
      </c>
      <c r="AJ3079">
        <v>100</v>
      </c>
      <c r="AK3079">
        <v>256</v>
      </c>
      <c r="AL3079">
        <v>7.1099999999999997E-2</v>
      </c>
      <c r="AM3079">
        <v>0.97719999999999996</v>
      </c>
      <c r="AN3079">
        <v>0.86419999999999997</v>
      </c>
      <c r="AO3079">
        <f>Data[[#This Row],[labeller_confidence_score]]-Data[[#This Row],[cytodiffusion_classification_confidence]]</f>
        <v>-0.11299999999999999</v>
      </c>
    </row>
    <row r="3080" spans="1:41" x14ac:dyDescent="0.3">
      <c r="A3080" t="s">
        <v>3153</v>
      </c>
      <c r="B3080" t="s">
        <v>62</v>
      </c>
      <c r="C3080">
        <v>0</v>
      </c>
      <c r="D3080" t="s">
        <v>50</v>
      </c>
      <c r="E3080">
        <v>9.02</v>
      </c>
      <c r="F3080">
        <v>85</v>
      </c>
      <c r="G3080">
        <v>0.85599999999999998</v>
      </c>
      <c r="H3080">
        <v>0.19800000000000001</v>
      </c>
      <c r="I3080">
        <f>Data[[#This Row],[nucleus_area_pct]]/Data[[#This Row],[cytoplasm_ratio]]</f>
        <v>429.29292929292927</v>
      </c>
      <c r="J3080">
        <v>0.76100000000000001</v>
      </c>
      <c r="K3080">
        <v>0.18099999999999999</v>
      </c>
      <c r="L3080">
        <v>1.21</v>
      </c>
      <c r="M3080">
        <v>1</v>
      </c>
      <c r="N3080">
        <v>0.95199999999999996</v>
      </c>
      <c r="O3080">
        <v>279</v>
      </c>
      <c r="P3080">
        <v>70</v>
      </c>
      <c r="Q3080">
        <v>187</v>
      </c>
      <c r="R3080">
        <v>161</v>
      </c>
      <c r="S3080">
        <v>182</v>
      </c>
      <c r="T3080">
        <f>(Data[[#This Row],[mean_r]]/256)*100</f>
        <v>73.046875</v>
      </c>
      <c r="U3080">
        <f>(Data[[#This Row],[mean_g]]/256)*100</f>
        <v>62.890625</v>
      </c>
      <c r="V3080">
        <f>(Data[[#This Row],[mean_b]]/256)*100</f>
        <v>71.09375</v>
      </c>
      <c r="W3080">
        <v>0.77500000000000002</v>
      </c>
      <c r="X3080" t="s">
        <v>51</v>
      </c>
      <c r="Y3080" t="s">
        <v>45</v>
      </c>
      <c r="Z3080">
        <v>5117</v>
      </c>
      <c r="AA3080">
        <v>4.9800000000000004</v>
      </c>
      <c r="AB3080">
        <v>11.9</v>
      </c>
      <c r="AC3080">
        <v>31.2</v>
      </c>
      <c r="AD3080">
        <v>193263</v>
      </c>
      <c r="AE3080">
        <v>84.4</v>
      </c>
      <c r="AF3080">
        <v>35.1</v>
      </c>
      <c r="AG3080" t="s">
        <v>64</v>
      </c>
      <c r="AH3080" t="s">
        <v>42</v>
      </c>
      <c r="AI3080" t="s">
        <v>43</v>
      </c>
      <c r="AJ3080">
        <v>100</v>
      </c>
      <c r="AK3080">
        <v>224</v>
      </c>
      <c r="AL3080">
        <v>5.0200000000000002E-2</v>
      </c>
      <c r="AM3080">
        <v>1</v>
      </c>
      <c r="AN3080">
        <v>0.94420000000000004</v>
      </c>
      <c r="AO3080">
        <f>Data[[#This Row],[labeller_confidence_score]]-Data[[#This Row],[cytodiffusion_classification_confidence]]</f>
        <v>-5.5799999999999961E-2</v>
      </c>
    </row>
    <row r="3081" spans="1:41" x14ac:dyDescent="0.3">
      <c r="A3081" t="s">
        <v>3154</v>
      </c>
      <c r="B3081" t="s">
        <v>49</v>
      </c>
      <c r="C3081">
        <v>0</v>
      </c>
      <c r="D3081" t="s">
        <v>50</v>
      </c>
      <c r="E3081">
        <v>10.72</v>
      </c>
      <c r="F3081">
        <v>59</v>
      </c>
      <c r="G3081">
        <v>0.70599999999999996</v>
      </c>
      <c r="H3081">
        <v>0.47199999999999998</v>
      </c>
      <c r="I3081">
        <f>Data[[#This Row],[nucleus_area_pct]]/Data[[#This Row],[cytoplasm_ratio]]</f>
        <v>125</v>
      </c>
      <c r="J3081">
        <v>0.84599999999999997</v>
      </c>
      <c r="K3081">
        <v>0.36799999999999999</v>
      </c>
      <c r="L3081">
        <v>3.16</v>
      </c>
      <c r="M3081">
        <v>4.2</v>
      </c>
      <c r="N3081">
        <v>0.90300000000000002</v>
      </c>
      <c r="O3081">
        <v>485</v>
      </c>
      <c r="P3081">
        <v>63</v>
      </c>
      <c r="Q3081">
        <v>208</v>
      </c>
      <c r="R3081">
        <v>164</v>
      </c>
      <c r="S3081">
        <v>181</v>
      </c>
      <c r="T3081">
        <f>(Data[[#This Row],[mean_r]]/256)*100</f>
        <v>81.25</v>
      </c>
      <c r="U3081">
        <f>(Data[[#This Row],[mean_g]]/256)*100</f>
        <v>64.0625</v>
      </c>
      <c r="V3081">
        <f>(Data[[#This Row],[mean_b]]/256)*100</f>
        <v>70.703125</v>
      </c>
      <c r="W3081">
        <v>0.67700000000000005</v>
      </c>
      <c r="X3081" t="s">
        <v>51</v>
      </c>
      <c r="Y3081" t="s">
        <v>40</v>
      </c>
      <c r="Z3081">
        <v>9051</v>
      </c>
      <c r="AA3081">
        <v>4.01</v>
      </c>
      <c r="AB3081">
        <v>11</v>
      </c>
      <c r="AC3081">
        <v>35.299999999999997</v>
      </c>
      <c r="AD3081">
        <v>193217</v>
      </c>
      <c r="AE3081">
        <v>94</v>
      </c>
      <c r="AF3081">
        <v>34.9</v>
      </c>
      <c r="AG3081" t="s">
        <v>46</v>
      </c>
      <c r="AH3081" t="s">
        <v>47</v>
      </c>
      <c r="AI3081" t="s">
        <v>52</v>
      </c>
      <c r="AJ3081">
        <v>60</v>
      </c>
      <c r="AK3081">
        <v>512</v>
      </c>
      <c r="AL3081">
        <v>8.4099999999999994E-2</v>
      </c>
      <c r="AM3081">
        <v>1</v>
      </c>
      <c r="AN3081">
        <v>0.96870000000000001</v>
      </c>
      <c r="AO3081">
        <f>Data[[#This Row],[labeller_confidence_score]]-Data[[#This Row],[cytodiffusion_classification_confidence]]</f>
        <v>-3.1299999999999994E-2</v>
      </c>
    </row>
    <row r="3082" spans="1:41" x14ac:dyDescent="0.3">
      <c r="A3082" t="s">
        <v>3155</v>
      </c>
      <c r="B3082" t="s">
        <v>81</v>
      </c>
      <c r="C3082">
        <v>1</v>
      </c>
      <c r="D3082" t="s">
        <v>82</v>
      </c>
      <c r="E3082">
        <v>17.27</v>
      </c>
      <c r="F3082">
        <v>84.1</v>
      </c>
      <c r="G3082">
        <v>0.26300000000000001</v>
      </c>
      <c r="H3082">
        <v>6.9000000000000006E-2</v>
      </c>
      <c r="I3082">
        <f>Data[[#This Row],[nucleus_area_pct]]/Data[[#This Row],[cytoplasm_ratio]]</f>
        <v>1218.8405797101448</v>
      </c>
      <c r="J3082">
        <v>0.84699999999999998</v>
      </c>
      <c r="K3082">
        <v>0.28199999999999997</v>
      </c>
      <c r="L3082">
        <v>0.68</v>
      </c>
      <c r="M3082">
        <v>1</v>
      </c>
      <c r="N3082">
        <v>0.93300000000000005</v>
      </c>
      <c r="O3082">
        <v>718</v>
      </c>
      <c r="P3082">
        <v>94</v>
      </c>
      <c r="Q3082">
        <v>192</v>
      </c>
      <c r="R3082">
        <v>167</v>
      </c>
      <c r="S3082">
        <v>186</v>
      </c>
      <c r="T3082">
        <f>(Data[[#This Row],[mean_r]]/256)*100</f>
        <v>75</v>
      </c>
      <c r="U3082">
        <f>(Data[[#This Row],[mean_g]]/256)*100</f>
        <v>65.234375</v>
      </c>
      <c r="V3082">
        <f>(Data[[#This Row],[mean_b]]/256)*100</f>
        <v>72.65625</v>
      </c>
      <c r="W3082">
        <v>0.66600000000000004</v>
      </c>
      <c r="X3082" t="s">
        <v>39</v>
      </c>
      <c r="Y3082" t="s">
        <v>45</v>
      </c>
      <c r="Z3082">
        <v>9046</v>
      </c>
      <c r="AA3082">
        <v>5.45</v>
      </c>
      <c r="AB3082">
        <v>12.6</v>
      </c>
      <c r="AC3082">
        <v>42.4</v>
      </c>
      <c r="AD3082">
        <v>243411</v>
      </c>
      <c r="AE3082">
        <v>98.9</v>
      </c>
      <c r="AF3082">
        <v>31.3</v>
      </c>
      <c r="AG3082" t="s">
        <v>64</v>
      </c>
      <c r="AH3082" t="s">
        <v>68</v>
      </c>
      <c r="AI3082" t="s">
        <v>56</v>
      </c>
      <c r="AJ3082">
        <v>100</v>
      </c>
      <c r="AK3082">
        <v>256</v>
      </c>
      <c r="AL3082">
        <v>0.73640000000000005</v>
      </c>
      <c r="AM3082">
        <v>0.80049999999999999</v>
      </c>
      <c r="AN3082">
        <v>0.85570000000000002</v>
      </c>
      <c r="AO3082">
        <f>Data[[#This Row],[labeller_confidence_score]]-Data[[#This Row],[cytodiffusion_classification_confidence]]</f>
        <v>5.5200000000000027E-2</v>
      </c>
    </row>
    <row r="3083" spans="1:41" x14ac:dyDescent="0.3">
      <c r="A3083" t="s">
        <v>3156</v>
      </c>
      <c r="B3083" t="s">
        <v>81</v>
      </c>
      <c r="C3083">
        <v>1</v>
      </c>
      <c r="D3083" t="s">
        <v>82</v>
      </c>
      <c r="E3083">
        <v>18.350000000000001</v>
      </c>
      <c r="F3083">
        <v>86.5</v>
      </c>
      <c r="G3083">
        <v>0.24299999999999999</v>
      </c>
      <c r="H3083">
        <v>8.8999999999999996E-2</v>
      </c>
      <c r="I3083">
        <f>Data[[#This Row],[nucleus_area_pct]]/Data[[#This Row],[cytoplasm_ratio]]</f>
        <v>971.91011235955057</v>
      </c>
      <c r="J3083">
        <v>0.78300000000000003</v>
      </c>
      <c r="K3083">
        <v>0.438</v>
      </c>
      <c r="L3083">
        <v>0.7</v>
      </c>
      <c r="M3083">
        <v>1</v>
      </c>
      <c r="N3083">
        <v>0.86399999999999999</v>
      </c>
      <c r="O3083">
        <v>531</v>
      </c>
      <c r="P3083">
        <v>81</v>
      </c>
      <c r="Q3083">
        <v>175</v>
      </c>
      <c r="R3083">
        <v>149</v>
      </c>
      <c r="S3083">
        <v>189</v>
      </c>
      <c r="T3083">
        <f>(Data[[#This Row],[mean_r]]/256)*100</f>
        <v>68.359375</v>
      </c>
      <c r="U3083">
        <f>(Data[[#This Row],[mean_g]]/256)*100</f>
        <v>58.203125</v>
      </c>
      <c r="V3083">
        <f>(Data[[#This Row],[mean_b]]/256)*100</f>
        <v>73.828125</v>
      </c>
      <c r="W3083">
        <v>0.65300000000000002</v>
      </c>
      <c r="X3083" t="s">
        <v>51</v>
      </c>
      <c r="Y3083" t="s">
        <v>40</v>
      </c>
      <c r="Z3083">
        <v>8501</v>
      </c>
      <c r="AA3083">
        <v>5.1100000000000003</v>
      </c>
      <c r="AB3083">
        <v>14.4</v>
      </c>
      <c r="AC3083">
        <v>40.6</v>
      </c>
      <c r="AD3083">
        <v>339364</v>
      </c>
      <c r="AE3083">
        <v>80.400000000000006</v>
      </c>
      <c r="AF3083">
        <v>32</v>
      </c>
      <c r="AG3083" t="s">
        <v>41</v>
      </c>
      <c r="AH3083" t="s">
        <v>42</v>
      </c>
      <c r="AI3083" t="s">
        <v>52</v>
      </c>
      <c r="AJ3083">
        <v>40</v>
      </c>
      <c r="AK3083">
        <v>224</v>
      </c>
      <c r="AL3083">
        <v>0.75249999999999995</v>
      </c>
      <c r="AM3083">
        <v>0.61519999999999997</v>
      </c>
      <c r="AN3083">
        <v>0.78169999999999995</v>
      </c>
      <c r="AO3083">
        <f>Data[[#This Row],[labeller_confidence_score]]-Data[[#This Row],[cytodiffusion_classification_confidence]]</f>
        <v>0.16649999999999998</v>
      </c>
    </row>
    <row r="3084" spans="1:41" x14ac:dyDescent="0.3">
      <c r="A3084" t="s">
        <v>3157</v>
      </c>
      <c r="B3084" t="s">
        <v>180</v>
      </c>
      <c r="C3084">
        <v>1</v>
      </c>
      <c r="D3084" t="s">
        <v>181</v>
      </c>
      <c r="E3084">
        <v>7.6</v>
      </c>
      <c r="F3084">
        <v>0</v>
      </c>
      <c r="G3084">
        <v>0</v>
      </c>
      <c r="H3084">
        <v>1</v>
      </c>
      <c r="I3084">
        <f>Data[[#This Row],[nucleus_area_pct]]/Data[[#This Row],[cytoplasm_ratio]]</f>
        <v>0</v>
      </c>
      <c r="J3084">
        <v>0.35499999999999998</v>
      </c>
      <c r="K3084">
        <v>0.89800000000000002</v>
      </c>
      <c r="L3084">
        <v>0.57999999999999996</v>
      </c>
      <c r="M3084">
        <v>1</v>
      </c>
      <c r="N3084">
        <v>0.89300000000000002</v>
      </c>
      <c r="O3084">
        <v>202</v>
      </c>
      <c r="P3084">
        <v>61</v>
      </c>
      <c r="Q3084">
        <v>222</v>
      </c>
      <c r="R3084">
        <v>138</v>
      </c>
      <c r="S3084">
        <v>142</v>
      </c>
      <c r="T3084">
        <f>(Data[[#This Row],[mean_r]]/256)*100</f>
        <v>86.71875</v>
      </c>
      <c r="U3084">
        <f>(Data[[#This Row],[mean_g]]/256)*100</f>
        <v>53.90625</v>
      </c>
      <c r="V3084">
        <f>(Data[[#This Row],[mean_b]]/256)*100</f>
        <v>55.46875</v>
      </c>
      <c r="W3084">
        <v>0.47699999999999998</v>
      </c>
      <c r="X3084" t="s">
        <v>39</v>
      </c>
      <c r="Y3084" t="s">
        <v>45</v>
      </c>
      <c r="Z3084">
        <v>7323</v>
      </c>
      <c r="AA3084">
        <v>4.33</v>
      </c>
      <c r="AB3084">
        <v>12.6</v>
      </c>
      <c r="AC3084">
        <v>41.1</v>
      </c>
      <c r="AD3084">
        <v>227113</v>
      </c>
      <c r="AE3084">
        <v>112.5</v>
      </c>
      <c r="AF3084">
        <v>33.700000000000003</v>
      </c>
      <c r="AG3084" t="s">
        <v>64</v>
      </c>
      <c r="AH3084" t="s">
        <v>42</v>
      </c>
      <c r="AI3084" t="s">
        <v>56</v>
      </c>
      <c r="AJ3084">
        <v>100</v>
      </c>
      <c r="AK3084">
        <v>224</v>
      </c>
      <c r="AL3084">
        <v>0.81320000000000003</v>
      </c>
      <c r="AM3084">
        <v>0.83340000000000003</v>
      </c>
      <c r="AN3084">
        <v>0.87960000000000005</v>
      </c>
      <c r="AO3084">
        <f>Data[[#This Row],[labeller_confidence_score]]-Data[[#This Row],[cytodiffusion_classification_confidence]]</f>
        <v>4.6200000000000019E-2</v>
      </c>
    </row>
    <row r="3085" spans="1:41" x14ac:dyDescent="0.3">
      <c r="A3085" t="s">
        <v>3158</v>
      </c>
      <c r="B3085" t="s">
        <v>180</v>
      </c>
      <c r="C3085">
        <v>1</v>
      </c>
      <c r="D3085" t="s">
        <v>181</v>
      </c>
      <c r="E3085">
        <v>8.16</v>
      </c>
      <c r="F3085">
        <v>0</v>
      </c>
      <c r="G3085">
        <v>0</v>
      </c>
      <c r="H3085">
        <v>1</v>
      </c>
      <c r="I3085">
        <f>Data[[#This Row],[nucleus_area_pct]]/Data[[#This Row],[cytoplasm_ratio]]</f>
        <v>0</v>
      </c>
      <c r="J3085">
        <v>0.28999999999999998</v>
      </c>
      <c r="K3085">
        <v>0.84699999999999998</v>
      </c>
      <c r="L3085">
        <v>0.66</v>
      </c>
      <c r="M3085">
        <v>1</v>
      </c>
      <c r="N3085">
        <v>0.73699999999999999</v>
      </c>
      <c r="O3085">
        <v>173</v>
      </c>
      <c r="P3085">
        <v>66</v>
      </c>
      <c r="Q3085">
        <v>213</v>
      </c>
      <c r="R3085">
        <v>114</v>
      </c>
      <c r="S3085">
        <v>135</v>
      </c>
      <c r="T3085">
        <f>(Data[[#This Row],[mean_r]]/256)*100</f>
        <v>83.203125</v>
      </c>
      <c r="U3085">
        <f>(Data[[#This Row],[mean_g]]/256)*100</f>
        <v>44.53125</v>
      </c>
      <c r="V3085">
        <f>(Data[[#This Row],[mean_b]]/256)*100</f>
        <v>52.734375</v>
      </c>
      <c r="W3085">
        <v>0.52200000000000002</v>
      </c>
      <c r="X3085" t="s">
        <v>51</v>
      </c>
      <c r="Y3085" t="s">
        <v>45</v>
      </c>
      <c r="Z3085">
        <v>10490</v>
      </c>
      <c r="AA3085">
        <v>5.99</v>
      </c>
      <c r="AB3085">
        <v>17</v>
      </c>
      <c r="AC3085">
        <v>48.8</v>
      </c>
      <c r="AD3085">
        <v>163528</v>
      </c>
      <c r="AE3085">
        <v>102.7</v>
      </c>
      <c r="AF3085">
        <v>33.5</v>
      </c>
      <c r="AG3085" t="s">
        <v>64</v>
      </c>
      <c r="AH3085" t="s">
        <v>42</v>
      </c>
      <c r="AI3085" t="s">
        <v>52</v>
      </c>
      <c r="AJ3085">
        <v>40</v>
      </c>
      <c r="AK3085">
        <v>360</v>
      </c>
      <c r="AL3085">
        <v>0.78149999999999997</v>
      </c>
      <c r="AM3085">
        <v>0.89049999999999996</v>
      </c>
      <c r="AN3085">
        <v>0.66700000000000004</v>
      </c>
      <c r="AO3085">
        <f>Data[[#This Row],[labeller_confidence_score]]-Data[[#This Row],[cytodiffusion_classification_confidence]]</f>
        <v>-0.22349999999999992</v>
      </c>
    </row>
    <row r="3086" spans="1:41" x14ac:dyDescent="0.3">
      <c r="A3086" t="s">
        <v>3159</v>
      </c>
      <c r="B3086" t="s">
        <v>62</v>
      </c>
      <c r="C3086">
        <v>0</v>
      </c>
      <c r="D3086" t="s">
        <v>50</v>
      </c>
      <c r="E3086">
        <v>8.41</v>
      </c>
      <c r="F3086">
        <v>86</v>
      </c>
      <c r="G3086">
        <v>0.68</v>
      </c>
      <c r="H3086">
        <v>0.13900000000000001</v>
      </c>
      <c r="I3086">
        <f>Data[[#This Row],[nucleus_area_pct]]/Data[[#This Row],[cytoplasm_ratio]]</f>
        <v>618.70503597122297</v>
      </c>
      <c r="J3086">
        <v>0.85699999999999998</v>
      </c>
      <c r="K3086">
        <v>0.152</v>
      </c>
      <c r="L3086">
        <v>1.0900000000000001</v>
      </c>
      <c r="M3086">
        <v>1.1000000000000001</v>
      </c>
      <c r="N3086">
        <v>0.86199999999999999</v>
      </c>
      <c r="O3086">
        <v>274</v>
      </c>
      <c r="P3086">
        <v>57</v>
      </c>
      <c r="Q3086">
        <v>195</v>
      </c>
      <c r="R3086">
        <v>136</v>
      </c>
      <c r="S3086">
        <v>187</v>
      </c>
      <c r="T3086">
        <f>(Data[[#This Row],[mean_r]]/256)*100</f>
        <v>76.171875</v>
      </c>
      <c r="U3086">
        <f>(Data[[#This Row],[mean_g]]/256)*100</f>
        <v>53.125</v>
      </c>
      <c r="V3086">
        <f>(Data[[#This Row],[mean_b]]/256)*100</f>
        <v>73.046875</v>
      </c>
      <c r="W3086">
        <v>0.68200000000000005</v>
      </c>
      <c r="X3086" t="s">
        <v>51</v>
      </c>
      <c r="Y3086" t="s">
        <v>40</v>
      </c>
      <c r="Z3086">
        <v>8583</v>
      </c>
      <c r="AA3086">
        <v>5</v>
      </c>
      <c r="AB3086">
        <v>15</v>
      </c>
      <c r="AC3086">
        <v>44.5</v>
      </c>
      <c r="AD3086">
        <v>185473</v>
      </c>
      <c r="AE3086">
        <v>91.7</v>
      </c>
      <c r="AF3086">
        <v>32.6</v>
      </c>
      <c r="AG3086" t="s">
        <v>46</v>
      </c>
      <c r="AH3086" t="s">
        <v>42</v>
      </c>
      <c r="AI3086" t="s">
        <v>52</v>
      </c>
      <c r="AJ3086">
        <v>60</v>
      </c>
      <c r="AK3086">
        <v>256</v>
      </c>
      <c r="AL3086">
        <v>5.4300000000000001E-2</v>
      </c>
      <c r="AM3086">
        <v>0.99180000000000001</v>
      </c>
      <c r="AN3086">
        <v>0.82850000000000001</v>
      </c>
      <c r="AO3086">
        <f>Data[[#This Row],[labeller_confidence_score]]-Data[[#This Row],[cytodiffusion_classification_confidence]]</f>
        <v>-0.1633</v>
      </c>
    </row>
    <row r="3087" spans="1:41" x14ac:dyDescent="0.3">
      <c r="A3087" t="s">
        <v>3160</v>
      </c>
      <c r="B3087" t="s">
        <v>54</v>
      </c>
      <c r="C3087">
        <v>0</v>
      </c>
      <c r="D3087" t="s">
        <v>54</v>
      </c>
      <c r="E3087">
        <v>7.92</v>
      </c>
      <c r="F3087">
        <v>0</v>
      </c>
      <c r="G3087">
        <v>0</v>
      </c>
      <c r="H3087">
        <v>1</v>
      </c>
      <c r="I3087">
        <f>Data[[#This Row],[nucleus_area_pct]]/Data[[#This Row],[cytoplasm_ratio]]</f>
        <v>0</v>
      </c>
      <c r="J3087">
        <v>0.89700000000000002</v>
      </c>
      <c r="K3087">
        <v>0.22</v>
      </c>
      <c r="L3087">
        <v>0.36</v>
      </c>
      <c r="M3087">
        <v>1</v>
      </c>
      <c r="N3087">
        <v>0.93899999999999995</v>
      </c>
      <c r="O3087">
        <v>180</v>
      </c>
      <c r="P3087">
        <v>48</v>
      </c>
      <c r="Q3087">
        <v>224</v>
      </c>
      <c r="R3087">
        <v>155</v>
      </c>
      <c r="S3087">
        <v>141</v>
      </c>
      <c r="T3087">
        <f>(Data[[#This Row],[mean_r]]/256)*100</f>
        <v>87.5</v>
      </c>
      <c r="U3087">
        <f>(Data[[#This Row],[mean_g]]/256)*100</f>
        <v>60.546875</v>
      </c>
      <c r="V3087">
        <f>(Data[[#This Row],[mean_b]]/256)*100</f>
        <v>55.078125</v>
      </c>
      <c r="W3087">
        <v>0.55900000000000005</v>
      </c>
      <c r="X3087" t="s">
        <v>39</v>
      </c>
      <c r="Y3087" t="s">
        <v>40</v>
      </c>
      <c r="Z3087">
        <v>8580</v>
      </c>
      <c r="AA3087">
        <v>4.9800000000000004</v>
      </c>
      <c r="AB3087">
        <v>15.2</v>
      </c>
      <c r="AC3087">
        <v>36.1</v>
      </c>
      <c r="AD3087">
        <v>118981</v>
      </c>
      <c r="AE3087">
        <v>87.3</v>
      </c>
      <c r="AF3087">
        <v>33.6</v>
      </c>
      <c r="AG3087" t="s">
        <v>46</v>
      </c>
      <c r="AH3087" t="s">
        <v>42</v>
      </c>
      <c r="AI3087" t="s">
        <v>43</v>
      </c>
      <c r="AJ3087">
        <v>40</v>
      </c>
      <c r="AK3087">
        <v>224</v>
      </c>
      <c r="AL3087">
        <v>0.10680000000000001</v>
      </c>
      <c r="AM3087">
        <v>0.9496</v>
      </c>
      <c r="AN3087">
        <v>0.91649999999999998</v>
      </c>
      <c r="AO3087">
        <f>Data[[#This Row],[labeller_confidence_score]]-Data[[#This Row],[cytodiffusion_classification_confidence]]</f>
        <v>-3.3100000000000018E-2</v>
      </c>
    </row>
    <row r="3088" spans="1:41" x14ac:dyDescent="0.3">
      <c r="A3088" t="s">
        <v>3161</v>
      </c>
      <c r="B3088" t="s">
        <v>87</v>
      </c>
      <c r="C3088">
        <v>0</v>
      </c>
      <c r="D3088" t="s">
        <v>50</v>
      </c>
      <c r="E3088">
        <v>13.32</v>
      </c>
      <c r="F3088">
        <v>55.6</v>
      </c>
      <c r="G3088">
        <v>0.57599999999999996</v>
      </c>
      <c r="H3088">
        <v>0.52200000000000002</v>
      </c>
      <c r="I3088">
        <f>Data[[#This Row],[nucleus_area_pct]]/Data[[#This Row],[cytoplasm_ratio]]</f>
        <v>106.51340996168582</v>
      </c>
      <c r="J3088">
        <v>0.80900000000000005</v>
      </c>
      <c r="K3088">
        <v>0.50800000000000001</v>
      </c>
      <c r="L3088">
        <v>4.53</v>
      </c>
      <c r="M3088">
        <v>2</v>
      </c>
      <c r="N3088">
        <v>0.8</v>
      </c>
      <c r="O3088">
        <v>366</v>
      </c>
      <c r="P3088">
        <v>78</v>
      </c>
      <c r="Q3088">
        <v>248</v>
      </c>
      <c r="R3088">
        <v>170</v>
      </c>
      <c r="S3088">
        <v>168</v>
      </c>
      <c r="T3088">
        <f>(Data[[#This Row],[mean_r]]/256)*100</f>
        <v>96.875</v>
      </c>
      <c r="U3088">
        <f>(Data[[#This Row],[mean_g]]/256)*100</f>
        <v>66.40625</v>
      </c>
      <c r="V3088">
        <f>(Data[[#This Row],[mean_b]]/256)*100</f>
        <v>65.625</v>
      </c>
      <c r="W3088">
        <v>0.44</v>
      </c>
      <c r="X3088" t="s">
        <v>51</v>
      </c>
      <c r="Y3088" t="s">
        <v>45</v>
      </c>
      <c r="Z3088">
        <v>10479</v>
      </c>
      <c r="AA3088">
        <v>6.53</v>
      </c>
      <c r="AB3088">
        <v>11.2</v>
      </c>
      <c r="AC3088">
        <v>45.3</v>
      </c>
      <c r="AD3088">
        <v>357677</v>
      </c>
      <c r="AE3088">
        <v>84.8</v>
      </c>
      <c r="AF3088">
        <v>33.799999999999997</v>
      </c>
      <c r="AG3088" t="s">
        <v>64</v>
      </c>
      <c r="AH3088" t="s">
        <v>47</v>
      </c>
      <c r="AI3088" t="s">
        <v>56</v>
      </c>
      <c r="AJ3088">
        <v>100</v>
      </c>
      <c r="AK3088">
        <v>360</v>
      </c>
      <c r="AL3088">
        <v>8.0199999999999994E-2</v>
      </c>
      <c r="AM3088">
        <v>0.88180000000000003</v>
      </c>
      <c r="AN3088">
        <v>0.8155</v>
      </c>
      <c r="AO3088">
        <f>Data[[#This Row],[labeller_confidence_score]]-Data[[#This Row],[cytodiffusion_classification_confidence]]</f>
        <v>-6.6300000000000026E-2</v>
      </c>
    </row>
    <row r="3089" spans="1:41" x14ac:dyDescent="0.3">
      <c r="A3089" t="s">
        <v>3162</v>
      </c>
      <c r="B3089" t="s">
        <v>103</v>
      </c>
      <c r="C3089">
        <v>1</v>
      </c>
      <c r="D3089" t="s">
        <v>104</v>
      </c>
      <c r="E3089">
        <v>3.8</v>
      </c>
      <c r="F3089">
        <v>0</v>
      </c>
      <c r="G3089">
        <v>0</v>
      </c>
      <c r="H3089">
        <v>1</v>
      </c>
      <c r="I3089">
        <f>Data[[#This Row],[nucleus_area_pct]]/Data[[#This Row],[cytoplasm_ratio]]</f>
        <v>0</v>
      </c>
      <c r="J3089">
        <v>0.42199999999999999</v>
      </c>
      <c r="K3089">
        <v>0.86199999999999999</v>
      </c>
      <c r="L3089">
        <v>0.81</v>
      </c>
      <c r="M3089">
        <v>1</v>
      </c>
      <c r="N3089">
        <v>0.66100000000000003</v>
      </c>
      <c r="O3089">
        <v>52</v>
      </c>
      <c r="P3089">
        <v>26</v>
      </c>
      <c r="Q3089">
        <v>210</v>
      </c>
      <c r="R3089">
        <v>108</v>
      </c>
      <c r="S3089">
        <v>113</v>
      </c>
      <c r="T3089">
        <f>(Data[[#This Row],[mean_r]]/256)*100</f>
        <v>82.03125</v>
      </c>
      <c r="U3089">
        <f>(Data[[#This Row],[mean_g]]/256)*100</f>
        <v>42.1875</v>
      </c>
      <c r="V3089">
        <f>(Data[[#This Row],[mean_b]]/256)*100</f>
        <v>44.140625</v>
      </c>
      <c r="W3089">
        <v>0.48499999999999999</v>
      </c>
      <c r="X3089" t="s">
        <v>63</v>
      </c>
      <c r="Y3089" t="s">
        <v>45</v>
      </c>
      <c r="Z3089">
        <v>11557</v>
      </c>
      <c r="AA3089">
        <v>4.79</v>
      </c>
      <c r="AB3089">
        <v>13</v>
      </c>
      <c r="AC3089">
        <v>38.5</v>
      </c>
      <c r="AD3089">
        <v>303233</v>
      </c>
      <c r="AE3089">
        <v>79.599999999999994</v>
      </c>
      <c r="AF3089">
        <v>33.5</v>
      </c>
      <c r="AG3089" t="s">
        <v>64</v>
      </c>
      <c r="AH3089" t="s">
        <v>47</v>
      </c>
      <c r="AI3089" t="s">
        <v>56</v>
      </c>
      <c r="AJ3089">
        <v>100</v>
      </c>
      <c r="AK3089">
        <v>224</v>
      </c>
      <c r="AL3089">
        <v>0.77549999999999997</v>
      </c>
      <c r="AM3089">
        <v>0.64539999999999997</v>
      </c>
      <c r="AN3089">
        <v>0.69689999999999996</v>
      </c>
      <c r="AO3089">
        <f>Data[[#This Row],[labeller_confidence_score]]-Data[[#This Row],[cytodiffusion_classification_confidence]]</f>
        <v>5.149999999999999E-2</v>
      </c>
    </row>
    <row r="3090" spans="1:41" x14ac:dyDescent="0.3">
      <c r="A3090" t="s">
        <v>3163</v>
      </c>
      <c r="B3090" t="s">
        <v>62</v>
      </c>
      <c r="C3090">
        <v>0</v>
      </c>
      <c r="D3090" t="s">
        <v>50</v>
      </c>
      <c r="E3090">
        <v>8.94</v>
      </c>
      <c r="F3090">
        <v>80.3</v>
      </c>
      <c r="G3090">
        <v>0.745</v>
      </c>
      <c r="H3090">
        <v>0.34699999999999998</v>
      </c>
      <c r="I3090">
        <f>Data[[#This Row],[nucleus_area_pct]]/Data[[#This Row],[cytoplasm_ratio]]</f>
        <v>231.41210374639769</v>
      </c>
      <c r="J3090">
        <v>0.85599999999999998</v>
      </c>
      <c r="K3090">
        <v>0.27100000000000002</v>
      </c>
      <c r="L3090">
        <v>1.67</v>
      </c>
      <c r="M3090">
        <v>1</v>
      </c>
      <c r="N3090">
        <v>0.93400000000000005</v>
      </c>
      <c r="O3090">
        <v>280</v>
      </c>
      <c r="P3090">
        <v>70</v>
      </c>
      <c r="Q3090">
        <v>189</v>
      </c>
      <c r="R3090">
        <v>145</v>
      </c>
      <c r="S3090">
        <v>194</v>
      </c>
      <c r="T3090">
        <f>(Data[[#This Row],[mean_r]]/256)*100</f>
        <v>73.828125</v>
      </c>
      <c r="U3090">
        <f>(Data[[#This Row],[mean_g]]/256)*100</f>
        <v>56.640625</v>
      </c>
      <c r="V3090">
        <f>(Data[[#This Row],[mean_b]]/256)*100</f>
        <v>75.78125</v>
      </c>
      <c r="W3090">
        <v>0.69</v>
      </c>
      <c r="X3090" t="s">
        <v>51</v>
      </c>
      <c r="Y3090" t="s">
        <v>40</v>
      </c>
      <c r="Z3090">
        <v>5851</v>
      </c>
      <c r="AA3090">
        <v>4.8499999999999996</v>
      </c>
      <c r="AB3090">
        <v>12.9</v>
      </c>
      <c r="AC3090">
        <v>45.6</v>
      </c>
      <c r="AD3090">
        <v>238629</v>
      </c>
      <c r="AE3090">
        <v>101.8</v>
      </c>
      <c r="AF3090">
        <v>33.700000000000003</v>
      </c>
      <c r="AG3090" t="s">
        <v>46</v>
      </c>
      <c r="AH3090" t="s">
        <v>68</v>
      </c>
      <c r="AI3090" t="s">
        <v>52</v>
      </c>
      <c r="AJ3090">
        <v>40</v>
      </c>
      <c r="AK3090">
        <v>512</v>
      </c>
      <c r="AL3090">
        <v>0.151</v>
      </c>
      <c r="AM3090">
        <v>0.95750000000000002</v>
      </c>
      <c r="AN3090">
        <v>0.82550000000000001</v>
      </c>
      <c r="AO3090">
        <f>Data[[#This Row],[labeller_confidence_score]]-Data[[#This Row],[cytodiffusion_classification_confidence]]</f>
        <v>-0.13200000000000001</v>
      </c>
    </row>
    <row r="3091" spans="1:41" x14ac:dyDescent="0.3">
      <c r="A3091" t="s">
        <v>3164</v>
      </c>
      <c r="B3091" t="s">
        <v>60</v>
      </c>
      <c r="C3091">
        <v>0</v>
      </c>
      <c r="D3091" t="s">
        <v>50</v>
      </c>
      <c r="E3091">
        <v>15.77</v>
      </c>
      <c r="F3091">
        <v>56.9</v>
      </c>
      <c r="G3091">
        <v>0.47599999999999998</v>
      </c>
      <c r="H3091">
        <v>0.37</v>
      </c>
      <c r="I3091">
        <f>Data[[#This Row],[nucleus_area_pct]]/Data[[#This Row],[cytoplasm_ratio]]</f>
        <v>153.78378378378378</v>
      </c>
      <c r="J3091">
        <v>0.79500000000000004</v>
      </c>
      <c r="K3091">
        <v>0.50700000000000001</v>
      </c>
      <c r="L3091">
        <v>1.67</v>
      </c>
      <c r="M3091">
        <v>1</v>
      </c>
      <c r="N3091">
        <v>0.66600000000000004</v>
      </c>
      <c r="O3091">
        <v>512</v>
      </c>
      <c r="P3091">
        <v>108</v>
      </c>
      <c r="Q3091">
        <v>202</v>
      </c>
      <c r="R3091">
        <v>160</v>
      </c>
      <c r="S3091">
        <v>195</v>
      </c>
      <c r="T3091">
        <f>(Data[[#This Row],[mean_r]]/256)*100</f>
        <v>78.90625</v>
      </c>
      <c r="U3091">
        <f>(Data[[#This Row],[mean_g]]/256)*100</f>
        <v>62.5</v>
      </c>
      <c r="V3091">
        <f>(Data[[#This Row],[mean_b]]/256)*100</f>
        <v>76.171875</v>
      </c>
      <c r="W3091">
        <v>0.622</v>
      </c>
      <c r="X3091" t="s">
        <v>51</v>
      </c>
      <c r="Y3091" t="s">
        <v>45</v>
      </c>
      <c r="Z3091">
        <v>6344</v>
      </c>
      <c r="AA3091">
        <v>6.07</v>
      </c>
      <c r="AB3091">
        <v>15.5</v>
      </c>
      <c r="AC3091">
        <v>41.3</v>
      </c>
      <c r="AD3091">
        <v>256440</v>
      </c>
      <c r="AE3091">
        <v>80.099999999999994</v>
      </c>
      <c r="AF3091">
        <v>32.5</v>
      </c>
      <c r="AG3091" t="s">
        <v>46</v>
      </c>
      <c r="AH3091" t="s">
        <v>42</v>
      </c>
      <c r="AI3091" t="s">
        <v>52</v>
      </c>
      <c r="AJ3091">
        <v>60</v>
      </c>
      <c r="AK3091">
        <v>256</v>
      </c>
      <c r="AL3091">
        <v>6.4199999999999993E-2</v>
      </c>
      <c r="AM3091">
        <v>0.92730000000000001</v>
      </c>
      <c r="AN3091">
        <v>0.91180000000000005</v>
      </c>
      <c r="AO3091">
        <f>Data[[#This Row],[labeller_confidence_score]]-Data[[#This Row],[cytodiffusion_classification_confidence]]</f>
        <v>-1.5499999999999958E-2</v>
      </c>
    </row>
    <row r="3092" spans="1:41" x14ac:dyDescent="0.3">
      <c r="A3092" t="s">
        <v>3165</v>
      </c>
      <c r="B3092" t="s">
        <v>37</v>
      </c>
      <c r="C3092">
        <v>1</v>
      </c>
      <c r="D3092" t="s">
        <v>38</v>
      </c>
      <c r="E3092">
        <v>15.35</v>
      </c>
      <c r="F3092">
        <v>46.4</v>
      </c>
      <c r="G3092">
        <v>0.59499999999999997</v>
      </c>
      <c r="H3092">
        <v>0.38800000000000001</v>
      </c>
      <c r="I3092">
        <f>Data[[#This Row],[nucleus_area_pct]]/Data[[#This Row],[cytoplasm_ratio]]</f>
        <v>119.58762886597937</v>
      </c>
      <c r="J3092">
        <v>0.76100000000000001</v>
      </c>
      <c r="K3092">
        <v>0.54800000000000004</v>
      </c>
      <c r="L3092">
        <v>2.66</v>
      </c>
      <c r="M3092">
        <v>6</v>
      </c>
      <c r="N3092">
        <v>0.77600000000000002</v>
      </c>
      <c r="O3092">
        <v>413</v>
      </c>
      <c r="P3092">
        <v>73</v>
      </c>
      <c r="Q3092">
        <v>211</v>
      </c>
      <c r="R3092">
        <v>167</v>
      </c>
      <c r="S3092">
        <v>170</v>
      </c>
      <c r="T3092">
        <f>(Data[[#This Row],[mean_r]]/256)*100</f>
        <v>82.421875</v>
      </c>
      <c r="U3092">
        <f>(Data[[#This Row],[mean_g]]/256)*100</f>
        <v>65.234375</v>
      </c>
      <c r="V3092">
        <f>(Data[[#This Row],[mean_b]]/256)*100</f>
        <v>66.40625</v>
      </c>
      <c r="W3092">
        <v>0.55900000000000005</v>
      </c>
      <c r="X3092" t="s">
        <v>51</v>
      </c>
      <c r="Y3092" t="s">
        <v>45</v>
      </c>
      <c r="Z3092">
        <v>7915</v>
      </c>
      <c r="AA3092">
        <v>5.1100000000000003</v>
      </c>
      <c r="AB3092">
        <v>13.8</v>
      </c>
      <c r="AC3092">
        <v>40.6</v>
      </c>
      <c r="AD3092">
        <v>255078</v>
      </c>
      <c r="AE3092">
        <v>90.1</v>
      </c>
      <c r="AF3092">
        <v>31.4</v>
      </c>
      <c r="AG3092" t="s">
        <v>46</v>
      </c>
      <c r="AH3092" t="s">
        <v>42</v>
      </c>
      <c r="AI3092" t="s">
        <v>56</v>
      </c>
      <c r="AJ3092">
        <v>100</v>
      </c>
      <c r="AK3092">
        <v>360</v>
      </c>
      <c r="AL3092">
        <v>0.90300000000000002</v>
      </c>
      <c r="AM3092">
        <v>0.63859999999999995</v>
      </c>
      <c r="AN3092">
        <v>0.70930000000000004</v>
      </c>
      <c r="AO3092">
        <f>Data[[#This Row],[labeller_confidence_score]]-Data[[#This Row],[cytodiffusion_classification_confidence]]</f>
        <v>7.0700000000000096E-2</v>
      </c>
    </row>
    <row r="3093" spans="1:41" x14ac:dyDescent="0.3">
      <c r="A3093" t="s">
        <v>3166</v>
      </c>
      <c r="B3093" t="s">
        <v>37</v>
      </c>
      <c r="C3093">
        <v>1</v>
      </c>
      <c r="D3093" t="s">
        <v>38</v>
      </c>
      <c r="E3093">
        <v>11.27</v>
      </c>
      <c r="F3093">
        <v>76</v>
      </c>
      <c r="G3093">
        <v>0.58599999999999997</v>
      </c>
      <c r="H3093">
        <v>0.40899999999999997</v>
      </c>
      <c r="I3093">
        <f>Data[[#This Row],[nucleus_area_pct]]/Data[[#This Row],[cytoplasm_ratio]]</f>
        <v>185.81907090464549</v>
      </c>
      <c r="J3093">
        <v>0.71399999999999997</v>
      </c>
      <c r="K3093">
        <v>0.49099999999999999</v>
      </c>
      <c r="L3093">
        <v>3.13</v>
      </c>
      <c r="M3093">
        <v>5</v>
      </c>
      <c r="N3093">
        <v>0.82199999999999995</v>
      </c>
      <c r="O3093">
        <v>529</v>
      </c>
      <c r="P3093">
        <v>91</v>
      </c>
      <c r="Q3093">
        <v>201</v>
      </c>
      <c r="R3093">
        <v>163</v>
      </c>
      <c r="S3093">
        <v>189</v>
      </c>
      <c r="T3093">
        <f>(Data[[#This Row],[mean_r]]/256)*100</f>
        <v>78.515625</v>
      </c>
      <c r="U3093">
        <f>(Data[[#This Row],[mean_g]]/256)*100</f>
        <v>63.671875</v>
      </c>
      <c r="V3093">
        <f>(Data[[#This Row],[mean_b]]/256)*100</f>
        <v>73.828125</v>
      </c>
      <c r="W3093">
        <v>0.84799999999999998</v>
      </c>
      <c r="X3093" t="s">
        <v>63</v>
      </c>
      <c r="Y3093" t="s">
        <v>40</v>
      </c>
      <c r="Z3093">
        <v>15144</v>
      </c>
      <c r="AA3093">
        <v>5.44</v>
      </c>
      <c r="AB3093">
        <v>16.600000000000001</v>
      </c>
      <c r="AC3093">
        <v>36.6</v>
      </c>
      <c r="AD3093">
        <v>366265</v>
      </c>
      <c r="AE3093">
        <v>94.1</v>
      </c>
      <c r="AF3093">
        <v>31.4</v>
      </c>
      <c r="AG3093" t="s">
        <v>46</v>
      </c>
      <c r="AH3093" t="s">
        <v>42</v>
      </c>
      <c r="AI3093" t="s">
        <v>52</v>
      </c>
      <c r="AJ3093">
        <v>60</v>
      </c>
      <c r="AK3093">
        <v>360</v>
      </c>
      <c r="AL3093">
        <v>0.91749999999999998</v>
      </c>
      <c r="AM3093">
        <v>0.86250000000000004</v>
      </c>
      <c r="AN3093">
        <v>0.77029999999999998</v>
      </c>
      <c r="AO3093">
        <f>Data[[#This Row],[labeller_confidence_score]]-Data[[#This Row],[cytodiffusion_classification_confidence]]</f>
        <v>-9.220000000000006E-2</v>
      </c>
    </row>
    <row r="3094" spans="1:41" x14ac:dyDescent="0.3">
      <c r="A3094" t="s">
        <v>3167</v>
      </c>
      <c r="B3094" t="s">
        <v>54</v>
      </c>
      <c r="C3094">
        <v>0</v>
      </c>
      <c r="D3094" t="s">
        <v>54</v>
      </c>
      <c r="E3094">
        <v>6.64</v>
      </c>
      <c r="F3094">
        <v>0</v>
      </c>
      <c r="G3094">
        <v>0</v>
      </c>
      <c r="H3094">
        <v>1</v>
      </c>
      <c r="I3094">
        <f>Data[[#This Row],[nucleus_area_pct]]/Data[[#This Row],[cytoplasm_ratio]]</f>
        <v>0</v>
      </c>
      <c r="J3094">
        <v>0.876</v>
      </c>
      <c r="K3094">
        <v>0.21</v>
      </c>
      <c r="L3094">
        <v>0.4</v>
      </c>
      <c r="M3094">
        <v>1</v>
      </c>
      <c r="N3094">
        <v>0.93500000000000005</v>
      </c>
      <c r="O3094">
        <v>170</v>
      </c>
      <c r="P3094">
        <v>39</v>
      </c>
      <c r="Q3094">
        <v>238</v>
      </c>
      <c r="R3094">
        <v>125</v>
      </c>
      <c r="S3094">
        <v>127</v>
      </c>
      <c r="T3094">
        <f>(Data[[#This Row],[mean_r]]/256)*100</f>
        <v>92.96875</v>
      </c>
      <c r="U3094">
        <f>(Data[[#This Row],[mean_g]]/256)*100</f>
        <v>48.828125</v>
      </c>
      <c r="V3094">
        <f>(Data[[#This Row],[mean_b]]/256)*100</f>
        <v>49.609375</v>
      </c>
      <c r="W3094">
        <v>0.52200000000000002</v>
      </c>
      <c r="X3094" t="s">
        <v>51</v>
      </c>
      <c r="Y3094" t="s">
        <v>45</v>
      </c>
      <c r="Z3094">
        <v>3896</v>
      </c>
      <c r="AA3094">
        <v>4.5999999999999996</v>
      </c>
      <c r="AB3094">
        <v>12.9</v>
      </c>
      <c r="AC3094">
        <v>32.200000000000003</v>
      </c>
      <c r="AD3094">
        <v>268153</v>
      </c>
      <c r="AE3094">
        <v>95.3</v>
      </c>
      <c r="AF3094">
        <v>31.4</v>
      </c>
      <c r="AG3094" t="s">
        <v>64</v>
      </c>
      <c r="AH3094" t="s">
        <v>42</v>
      </c>
      <c r="AI3094" t="s">
        <v>52</v>
      </c>
      <c r="AJ3094">
        <v>60</v>
      </c>
      <c r="AK3094">
        <v>512</v>
      </c>
      <c r="AL3094">
        <v>2.8000000000000001E-2</v>
      </c>
      <c r="AM3094">
        <v>0.86360000000000003</v>
      </c>
      <c r="AN3094">
        <v>0.94120000000000004</v>
      </c>
      <c r="AO3094">
        <f>Data[[#This Row],[labeller_confidence_score]]-Data[[#This Row],[cytodiffusion_classification_confidence]]</f>
        <v>7.7600000000000002E-2</v>
      </c>
    </row>
    <row r="3095" spans="1:41" x14ac:dyDescent="0.3">
      <c r="A3095" t="s">
        <v>3168</v>
      </c>
      <c r="B3095" t="s">
        <v>60</v>
      </c>
      <c r="C3095">
        <v>0</v>
      </c>
      <c r="D3095" t="s">
        <v>50</v>
      </c>
      <c r="E3095">
        <v>16.559999999999999</v>
      </c>
      <c r="F3095">
        <v>64.599999999999994</v>
      </c>
      <c r="G3095">
        <v>0.58599999999999997</v>
      </c>
      <c r="H3095">
        <v>0.33500000000000002</v>
      </c>
      <c r="I3095">
        <f>Data[[#This Row],[nucleus_area_pct]]/Data[[#This Row],[cytoplasm_ratio]]</f>
        <v>192.83582089552235</v>
      </c>
      <c r="J3095">
        <v>0.65800000000000003</v>
      </c>
      <c r="K3095">
        <v>0.504</v>
      </c>
      <c r="L3095">
        <v>2.2400000000000002</v>
      </c>
      <c r="M3095">
        <v>1.2</v>
      </c>
      <c r="N3095">
        <v>0.82099999999999995</v>
      </c>
      <c r="O3095">
        <v>760</v>
      </c>
      <c r="P3095">
        <v>100</v>
      </c>
      <c r="Q3095">
        <v>210</v>
      </c>
      <c r="R3095">
        <v>133</v>
      </c>
      <c r="S3095">
        <v>199</v>
      </c>
      <c r="T3095">
        <f>(Data[[#This Row],[mean_r]]/256)*100</f>
        <v>82.03125</v>
      </c>
      <c r="U3095">
        <f>(Data[[#This Row],[mean_g]]/256)*100</f>
        <v>51.953125</v>
      </c>
      <c r="V3095">
        <f>(Data[[#This Row],[mean_b]]/256)*100</f>
        <v>77.734375</v>
      </c>
      <c r="W3095">
        <v>0.66600000000000004</v>
      </c>
      <c r="X3095" t="s">
        <v>51</v>
      </c>
      <c r="Y3095" t="s">
        <v>45</v>
      </c>
      <c r="Z3095">
        <v>10836</v>
      </c>
      <c r="AA3095">
        <v>5.0999999999999996</v>
      </c>
      <c r="AB3095">
        <v>13.9</v>
      </c>
      <c r="AC3095">
        <v>41.4</v>
      </c>
      <c r="AD3095">
        <v>275890</v>
      </c>
      <c r="AE3095">
        <v>79.400000000000006</v>
      </c>
      <c r="AF3095">
        <v>34.700000000000003</v>
      </c>
      <c r="AG3095" t="s">
        <v>46</v>
      </c>
      <c r="AH3095" t="s">
        <v>42</v>
      </c>
      <c r="AI3095" t="s">
        <v>56</v>
      </c>
      <c r="AJ3095">
        <v>40</v>
      </c>
      <c r="AK3095">
        <v>256</v>
      </c>
      <c r="AL3095">
        <v>0.1769</v>
      </c>
      <c r="AM3095">
        <v>0.92989999999999995</v>
      </c>
      <c r="AN3095">
        <v>0.97619999999999996</v>
      </c>
      <c r="AO3095">
        <f>Data[[#This Row],[labeller_confidence_score]]-Data[[#This Row],[cytodiffusion_classification_confidence]]</f>
        <v>4.6300000000000008E-2</v>
      </c>
    </row>
    <row r="3096" spans="1:41" x14ac:dyDescent="0.3">
      <c r="A3096" t="s">
        <v>3169</v>
      </c>
      <c r="B3096" t="s">
        <v>74</v>
      </c>
      <c r="C3096">
        <v>0</v>
      </c>
      <c r="D3096" t="s">
        <v>75</v>
      </c>
      <c r="E3096">
        <v>2.96</v>
      </c>
      <c r="F3096">
        <v>0</v>
      </c>
      <c r="G3096">
        <v>0</v>
      </c>
      <c r="H3096">
        <v>1</v>
      </c>
      <c r="I3096">
        <f>Data[[#This Row],[nucleus_area_pct]]/Data[[#This Row],[cytoplasm_ratio]]</f>
        <v>0</v>
      </c>
      <c r="J3096">
        <v>0.54100000000000004</v>
      </c>
      <c r="K3096">
        <v>0.317</v>
      </c>
      <c r="L3096">
        <v>2.2000000000000002</v>
      </c>
      <c r="M3096">
        <v>1</v>
      </c>
      <c r="N3096">
        <v>0.79100000000000004</v>
      </c>
      <c r="O3096">
        <v>26</v>
      </c>
      <c r="P3096">
        <v>12</v>
      </c>
      <c r="Q3096">
        <v>225</v>
      </c>
      <c r="R3096">
        <v>153</v>
      </c>
      <c r="S3096">
        <v>161</v>
      </c>
      <c r="T3096">
        <f>(Data[[#This Row],[mean_r]]/256)*100</f>
        <v>87.890625</v>
      </c>
      <c r="U3096">
        <f>(Data[[#This Row],[mean_g]]/256)*100</f>
        <v>59.765625</v>
      </c>
      <c r="V3096">
        <f>(Data[[#This Row],[mean_b]]/256)*100</f>
        <v>62.890625</v>
      </c>
      <c r="W3096">
        <v>0.55100000000000005</v>
      </c>
      <c r="X3096" t="s">
        <v>39</v>
      </c>
      <c r="Y3096" t="s">
        <v>45</v>
      </c>
      <c r="Z3096">
        <v>9939</v>
      </c>
      <c r="AA3096">
        <v>4.96</v>
      </c>
      <c r="AB3096">
        <v>10.5</v>
      </c>
      <c r="AC3096">
        <v>47.3</v>
      </c>
      <c r="AD3096">
        <v>181979</v>
      </c>
      <c r="AE3096">
        <v>77.400000000000006</v>
      </c>
      <c r="AF3096">
        <v>31.9</v>
      </c>
      <c r="AG3096" t="s">
        <v>41</v>
      </c>
      <c r="AH3096" t="s">
        <v>68</v>
      </c>
      <c r="AI3096" t="s">
        <v>52</v>
      </c>
      <c r="AJ3096">
        <v>100</v>
      </c>
      <c r="AK3096">
        <v>256</v>
      </c>
      <c r="AL3096">
        <v>9.5200000000000007E-2</v>
      </c>
      <c r="AM3096">
        <v>0.91439999999999999</v>
      </c>
      <c r="AN3096">
        <v>0.92830000000000001</v>
      </c>
      <c r="AO3096">
        <f>Data[[#This Row],[labeller_confidence_score]]-Data[[#This Row],[cytodiffusion_classification_confidence]]</f>
        <v>1.3900000000000023E-2</v>
      </c>
    </row>
    <row r="3097" spans="1:41" x14ac:dyDescent="0.3">
      <c r="A3097" t="s">
        <v>3170</v>
      </c>
      <c r="B3097" t="s">
        <v>58</v>
      </c>
      <c r="C3097">
        <v>1</v>
      </c>
      <c r="D3097" t="s">
        <v>38</v>
      </c>
      <c r="E3097">
        <v>13.48</v>
      </c>
      <c r="F3097">
        <v>87.2</v>
      </c>
      <c r="G3097">
        <v>0.64100000000000001</v>
      </c>
      <c r="H3097">
        <v>0.21299999999999999</v>
      </c>
      <c r="I3097">
        <f>Data[[#This Row],[nucleus_area_pct]]/Data[[#This Row],[cytoplasm_ratio]]</f>
        <v>409.38967136150239</v>
      </c>
      <c r="J3097">
        <v>0.80800000000000005</v>
      </c>
      <c r="K3097">
        <v>0.33400000000000002</v>
      </c>
      <c r="L3097">
        <v>0.86</v>
      </c>
      <c r="M3097">
        <v>1</v>
      </c>
      <c r="N3097">
        <v>0.91600000000000004</v>
      </c>
      <c r="O3097">
        <v>602</v>
      </c>
      <c r="P3097">
        <v>91</v>
      </c>
      <c r="Q3097">
        <v>203</v>
      </c>
      <c r="R3097">
        <v>141</v>
      </c>
      <c r="S3097">
        <v>201</v>
      </c>
      <c r="T3097">
        <f>(Data[[#This Row],[mean_r]]/256)*100</f>
        <v>79.296875</v>
      </c>
      <c r="U3097">
        <f>(Data[[#This Row],[mean_g]]/256)*100</f>
        <v>55.078125</v>
      </c>
      <c r="V3097">
        <f>(Data[[#This Row],[mean_b]]/256)*100</f>
        <v>78.515625</v>
      </c>
      <c r="W3097">
        <v>0.68400000000000005</v>
      </c>
      <c r="X3097" t="s">
        <v>51</v>
      </c>
      <c r="Y3097" t="s">
        <v>40</v>
      </c>
      <c r="Z3097">
        <v>5432</v>
      </c>
      <c r="AA3097">
        <v>3.46</v>
      </c>
      <c r="AB3097">
        <v>13.8</v>
      </c>
      <c r="AC3097">
        <v>39.9</v>
      </c>
      <c r="AD3097">
        <v>161105</v>
      </c>
      <c r="AE3097">
        <v>99.4</v>
      </c>
      <c r="AF3097">
        <v>32</v>
      </c>
      <c r="AG3097" t="s">
        <v>46</v>
      </c>
      <c r="AH3097" t="s">
        <v>42</v>
      </c>
      <c r="AI3097" t="s">
        <v>52</v>
      </c>
      <c r="AJ3097">
        <v>100</v>
      </c>
      <c r="AK3097">
        <v>256</v>
      </c>
      <c r="AL3097">
        <v>0.71079999999999999</v>
      </c>
      <c r="AM3097">
        <v>0.73370000000000002</v>
      </c>
      <c r="AN3097">
        <v>0.55359999999999998</v>
      </c>
      <c r="AO3097">
        <f>Data[[#This Row],[labeller_confidence_score]]-Data[[#This Row],[cytodiffusion_classification_confidence]]</f>
        <v>-0.18010000000000004</v>
      </c>
    </row>
    <row r="3098" spans="1:41" x14ac:dyDescent="0.3">
      <c r="A3098" t="s">
        <v>3171</v>
      </c>
      <c r="B3098" t="s">
        <v>62</v>
      </c>
      <c r="C3098">
        <v>0</v>
      </c>
      <c r="D3098" t="s">
        <v>50</v>
      </c>
      <c r="E3098">
        <v>9.2799999999999994</v>
      </c>
      <c r="F3098">
        <v>84.8</v>
      </c>
      <c r="G3098">
        <v>0.82399999999999995</v>
      </c>
      <c r="H3098">
        <v>0.23699999999999999</v>
      </c>
      <c r="I3098">
        <f>Data[[#This Row],[nucleus_area_pct]]/Data[[#This Row],[cytoplasm_ratio]]</f>
        <v>357.80590717299577</v>
      </c>
      <c r="J3098">
        <v>0.91800000000000004</v>
      </c>
      <c r="K3098">
        <v>0.221</v>
      </c>
      <c r="L3098">
        <v>1.1100000000000001</v>
      </c>
      <c r="M3098">
        <v>1</v>
      </c>
      <c r="N3098">
        <v>0.88400000000000001</v>
      </c>
      <c r="O3098">
        <v>255</v>
      </c>
      <c r="P3098">
        <v>57</v>
      </c>
      <c r="Q3098">
        <v>188</v>
      </c>
      <c r="R3098">
        <v>166</v>
      </c>
      <c r="S3098">
        <v>184</v>
      </c>
      <c r="T3098">
        <f>(Data[[#This Row],[mean_r]]/256)*100</f>
        <v>73.4375</v>
      </c>
      <c r="U3098">
        <f>(Data[[#This Row],[mean_g]]/256)*100</f>
        <v>64.84375</v>
      </c>
      <c r="V3098">
        <f>(Data[[#This Row],[mean_b]]/256)*100</f>
        <v>71.875</v>
      </c>
      <c r="W3098">
        <v>0.78600000000000003</v>
      </c>
      <c r="X3098" t="s">
        <v>63</v>
      </c>
      <c r="Y3098" t="s">
        <v>40</v>
      </c>
      <c r="Z3098">
        <v>4597</v>
      </c>
      <c r="AA3098">
        <v>4.3099999999999996</v>
      </c>
      <c r="AB3098">
        <v>13.3</v>
      </c>
      <c r="AC3098">
        <v>33.700000000000003</v>
      </c>
      <c r="AD3098">
        <v>217837</v>
      </c>
      <c r="AE3098">
        <v>84.8</v>
      </c>
      <c r="AF3098">
        <v>31.3</v>
      </c>
      <c r="AG3098" t="s">
        <v>64</v>
      </c>
      <c r="AH3098" t="s">
        <v>47</v>
      </c>
      <c r="AI3098" t="s">
        <v>52</v>
      </c>
      <c r="AJ3098">
        <v>60</v>
      </c>
      <c r="AK3098">
        <v>224</v>
      </c>
      <c r="AL3098">
        <v>5.5599999999999997E-2</v>
      </c>
      <c r="AM3098">
        <v>0.96550000000000002</v>
      </c>
      <c r="AN3098">
        <v>0.84360000000000002</v>
      </c>
      <c r="AO3098">
        <f>Data[[#This Row],[labeller_confidence_score]]-Data[[#This Row],[cytodiffusion_classification_confidence]]</f>
        <v>-0.12190000000000001</v>
      </c>
    </row>
    <row r="3099" spans="1:41" x14ac:dyDescent="0.3">
      <c r="A3099" t="s">
        <v>3172</v>
      </c>
      <c r="B3099" t="s">
        <v>54</v>
      </c>
      <c r="C3099">
        <v>0</v>
      </c>
      <c r="D3099" t="s">
        <v>54</v>
      </c>
      <c r="E3099">
        <v>7.51</v>
      </c>
      <c r="F3099">
        <v>0</v>
      </c>
      <c r="G3099">
        <v>0</v>
      </c>
      <c r="H3099">
        <v>1</v>
      </c>
      <c r="I3099">
        <f>Data[[#This Row],[nucleus_area_pct]]/Data[[#This Row],[cytoplasm_ratio]]</f>
        <v>0</v>
      </c>
      <c r="J3099">
        <v>0.91600000000000004</v>
      </c>
      <c r="K3099">
        <v>0.16200000000000001</v>
      </c>
      <c r="L3099">
        <v>0.46</v>
      </c>
      <c r="M3099">
        <v>1</v>
      </c>
      <c r="N3099">
        <v>0.92800000000000005</v>
      </c>
      <c r="O3099">
        <v>211</v>
      </c>
      <c r="P3099">
        <v>58</v>
      </c>
      <c r="Q3099">
        <v>234</v>
      </c>
      <c r="R3099">
        <v>125</v>
      </c>
      <c r="S3099">
        <v>135</v>
      </c>
      <c r="T3099">
        <f>(Data[[#This Row],[mean_r]]/256)*100</f>
        <v>91.40625</v>
      </c>
      <c r="U3099">
        <f>(Data[[#This Row],[mean_g]]/256)*100</f>
        <v>48.828125</v>
      </c>
      <c r="V3099">
        <f>(Data[[#This Row],[mean_b]]/256)*100</f>
        <v>52.734375</v>
      </c>
      <c r="W3099">
        <v>0.443</v>
      </c>
      <c r="X3099" t="s">
        <v>39</v>
      </c>
      <c r="Y3099" t="s">
        <v>40</v>
      </c>
      <c r="Z3099">
        <v>3544</v>
      </c>
      <c r="AA3099">
        <v>3.19</v>
      </c>
      <c r="AB3099">
        <v>12.3</v>
      </c>
      <c r="AC3099">
        <v>43.3</v>
      </c>
      <c r="AD3099">
        <v>170527</v>
      </c>
      <c r="AE3099">
        <v>96.7</v>
      </c>
      <c r="AF3099">
        <v>33</v>
      </c>
      <c r="AG3099" t="s">
        <v>46</v>
      </c>
      <c r="AH3099" t="s">
        <v>42</v>
      </c>
      <c r="AI3099" t="s">
        <v>52</v>
      </c>
      <c r="AJ3099">
        <v>60</v>
      </c>
      <c r="AK3099">
        <v>224</v>
      </c>
      <c r="AL3099">
        <v>0.161</v>
      </c>
      <c r="AM3099">
        <v>0.82289999999999996</v>
      </c>
      <c r="AN3099">
        <v>0.96419999999999995</v>
      </c>
      <c r="AO3099">
        <f>Data[[#This Row],[labeller_confidence_score]]-Data[[#This Row],[cytodiffusion_classification_confidence]]</f>
        <v>0.14129999999999998</v>
      </c>
    </row>
    <row r="3100" spans="1:41" x14ac:dyDescent="0.3">
      <c r="A3100" t="s">
        <v>3173</v>
      </c>
      <c r="B3100" t="s">
        <v>54</v>
      </c>
      <c r="C3100">
        <v>0</v>
      </c>
      <c r="D3100" t="s">
        <v>54</v>
      </c>
      <c r="E3100">
        <v>7.72</v>
      </c>
      <c r="F3100">
        <v>0</v>
      </c>
      <c r="G3100">
        <v>0</v>
      </c>
      <c r="H3100">
        <v>1</v>
      </c>
      <c r="I3100">
        <f>Data[[#This Row],[nucleus_area_pct]]/Data[[#This Row],[cytoplasm_ratio]]</f>
        <v>0</v>
      </c>
      <c r="J3100">
        <v>0.92500000000000004</v>
      </c>
      <c r="K3100">
        <v>0.191</v>
      </c>
      <c r="L3100">
        <v>0.73</v>
      </c>
      <c r="M3100">
        <v>1</v>
      </c>
      <c r="N3100">
        <v>0.92100000000000004</v>
      </c>
      <c r="O3100">
        <v>197</v>
      </c>
      <c r="P3100">
        <v>44</v>
      </c>
      <c r="Q3100">
        <v>244</v>
      </c>
      <c r="R3100">
        <v>125</v>
      </c>
      <c r="S3100">
        <v>138</v>
      </c>
      <c r="T3100">
        <f>(Data[[#This Row],[mean_r]]/256)*100</f>
        <v>95.3125</v>
      </c>
      <c r="U3100">
        <f>(Data[[#This Row],[mean_g]]/256)*100</f>
        <v>48.828125</v>
      </c>
      <c r="V3100">
        <f>(Data[[#This Row],[mean_b]]/256)*100</f>
        <v>53.90625</v>
      </c>
      <c r="W3100">
        <v>0.505</v>
      </c>
      <c r="X3100" t="s">
        <v>51</v>
      </c>
      <c r="Y3100" t="s">
        <v>40</v>
      </c>
      <c r="Z3100">
        <v>11868</v>
      </c>
      <c r="AA3100">
        <v>5.47</v>
      </c>
      <c r="AB3100">
        <v>12.4</v>
      </c>
      <c r="AC3100">
        <v>41.4</v>
      </c>
      <c r="AD3100">
        <v>344882</v>
      </c>
      <c r="AE3100">
        <v>112.8</v>
      </c>
      <c r="AF3100">
        <v>36</v>
      </c>
      <c r="AG3100" t="s">
        <v>46</v>
      </c>
      <c r="AH3100" t="s">
        <v>42</v>
      </c>
      <c r="AI3100" t="s">
        <v>52</v>
      </c>
      <c r="AJ3100">
        <v>100</v>
      </c>
      <c r="AK3100">
        <v>360</v>
      </c>
      <c r="AL3100">
        <v>5.6800000000000003E-2</v>
      </c>
      <c r="AM3100">
        <v>0.8518</v>
      </c>
      <c r="AN3100">
        <v>0.82279999999999998</v>
      </c>
      <c r="AO3100">
        <f>Data[[#This Row],[labeller_confidence_score]]-Data[[#This Row],[cytodiffusion_classification_confidence]]</f>
        <v>-2.9000000000000026E-2</v>
      </c>
    </row>
    <row r="3101" spans="1:41" x14ac:dyDescent="0.3">
      <c r="A3101" t="s">
        <v>3174</v>
      </c>
      <c r="B3101" t="s">
        <v>62</v>
      </c>
      <c r="C3101">
        <v>0</v>
      </c>
      <c r="D3101" t="s">
        <v>50</v>
      </c>
      <c r="E3101">
        <v>8.98</v>
      </c>
      <c r="F3101">
        <v>79.099999999999994</v>
      </c>
      <c r="G3101">
        <v>0.80100000000000005</v>
      </c>
      <c r="H3101">
        <v>0.17899999999999999</v>
      </c>
      <c r="I3101">
        <f>Data[[#This Row],[nucleus_area_pct]]/Data[[#This Row],[cytoplasm_ratio]]</f>
        <v>441.89944134078212</v>
      </c>
      <c r="J3101">
        <v>0.96899999999999997</v>
      </c>
      <c r="K3101">
        <v>0.13100000000000001</v>
      </c>
      <c r="L3101">
        <v>1.32</v>
      </c>
      <c r="M3101">
        <v>1.1000000000000001</v>
      </c>
      <c r="N3101">
        <v>0.88900000000000001</v>
      </c>
      <c r="O3101">
        <v>291</v>
      </c>
      <c r="P3101">
        <v>66</v>
      </c>
      <c r="Q3101">
        <v>196</v>
      </c>
      <c r="R3101">
        <v>170</v>
      </c>
      <c r="S3101">
        <v>208</v>
      </c>
      <c r="T3101">
        <f>(Data[[#This Row],[mean_r]]/256)*100</f>
        <v>76.5625</v>
      </c>
      <c r="U3101">
        <f>(Data[[#This Row],[mean_g]]/256)*100</f>
        <v>66.40625</v>
      </c>
      <c r="V3101">
        <f>(Data[[#This Row],[mean_b]]/256)*100</f>
        <v>81.25</v>
      </c>
      <c r="W3101">
        <v>0.67700000000000005</v>
      </c>
      <c r="X3101" t="s">
        <v>39</v>
      </c>
      <c r="Y3101" t="s">
        <v>40</v>
      </c>
      <c r="Z3101">
        <v>4229</v>
      </c>
      <c r="AA3101">
        <v>5.21</v>
      </c>
      <c r="AB3101">
        <v>14.6</v>
      </c>
      <c r="AC3101">
        <v>42.4</v>
      </c>
      <c r="AD3101">
        <v>247635</v>
      </c>
      <c r="AE3101">
        <v>78</v>
      </c>
      <c r="AF3101">
        <v>31.8</v>
      </c>
      <c r="AG3101" t="s">
        <v>46</v>
      </c>
      <c r="AH3101" t="s">
        <v>42</v>
      </c>
      <c r="AI3101" t="s">
        <v>52</v>
      </c>
      <c r="AJ3101">
        <v>100</v>
      </c>
      <c r="AK3101">
        <v>360</v>
      </c>
      <c r="AL3101">
        <v>0.1613</v>
      </c>
      <c r="AM3101">
        <v>0.90259999999999996</v>
      </c>
      <c r="AN3101">
        <v>0.84660000000000002</v>
      </c>
      <c r="AO3101">
        <f>Data[[#This Row],[labeller_confidence_score]]-Data[[#This Row],[cytodiffusion_classification_confidence]]</f>
        <v>-5.5999999999999939E-2</v>
      </c>
    </row>
    <row r="3102" spans="1:41" x14ac:dyDescent="0.3">
      <c r="A3102" t="s">
        <v>3175</v>
      </c>
      <c r="B3102" t="s">
        <v>85</v>
      </c>
      <c r="C3102">
        <v>0</v>
      </c>
      <c r="D3102" t="s">
        <v>50</v>
      </c>
      <c r="E3102">
        <v>10.119999999999999</v>
      </c>
      <c r="F3102">
        <v>59.4</v>
      </c>
      <c r="G3102">
        <v>0.72199999999999998</v>
      </c>
      <c r="H3102">
        <v>0.46200000000000002</v>
      </c>
      <c r="I3102">
        <f>Data[[#This Row],[nucleus_area_pct]]/Data[[#This Row],[cytoplasm_ratio]]</f>
        <v>128.57142857142856</v>
      </c>
      <c r="J3102">
        <v>0.68600000000000005</v>
      </c>
      <c r="K3102">
        <v>0.318</v>
      </c>
      <c r="L3102">
        <v>5.24</v>
      </c>
      <c r="M3102">
        <v>2.2999999999999998</v>
      </c>
      <c r="N3102">
        <v>0.754</v>
      </c>
      <c r="O3102">
        <v>356</v>
      </c>
      <c r="P3102">
        <v>71</v>
      </c>
      <c r="Q3102">
        <v>156</v>
      </c>
      <c r="R3102">
        <v>139</v>
      </c>
      <c r="S3102">
        <v>199</v>
      </c>
      <c r="T3102">
        <f>(Data[[#This Row],[mean_r]]/256)*100</f>
        <v>60.9375</v>
      </c>
      <c r="U3102">
        <f>(Data[[#This Row],[mean_g]]/256)*100</f>
        <v>54.296875</v>
      </c>
      <c r="V3102">
        <f>(Data[[#This Row],[mean_b]]/256)*100</f>
        <v>77.734375</v>
      </c>
      <c r="W3102">
        <v>0.71699999999999997</v>
      </c>
      <c r="X3102" t="s">
        <v>51</v>
      </c>
      <c r="Y3102" t="s">
        <v>45</v>
      </c>
      <c r="Z3102">
        <v>8179</v>
      </c>
      <c r="AA3102">
        <v>5.73</v>
      </c>
      <c r="AB3102">
        <v>12.8</v>
      </c>
      <c r="AC3102">
        <v>45.3</v>
      </c>
      <c r="AD3102">
        <v>314790</v>
      </c>
      <c r="AE3102">
        <v>91.7</v>
      </c>
      <c r="AF3102">
        <v>35.6</v>
      </c>
      <c r="AG3102" t="s">
        <v>46</v>
      </c>
      <c r="AH3102" t="s">
        <v>68</v>
      </c>
      <c r="AI3102" t="s">
        <v>56</v>
      </c>
      <c r="AJ3102">
        <v>40</v>
      </c>
      <c r="AK3102">
        <v>360</v>
      </c>
      <c r="AL3102">
        <v>4.5199999999999997E-2</v>
      </c>
      <c r="AM3102">
        <v>0.95289999999999997</v>
      </c>
      <c r="AN3102">
        <v>0.85219999999999996</v>
      </c>
      <c r="AO3102">
        <f>Data[[#This Row],[labeller_confidence_score]]-Data[[#This Row],[cytodiffusion_classification_confidence]]</f>
        <v>-0.10070000000000001</v>
      </c>
    </row>
    <row r="3103" spans="1:41" x14ac:dyDescent="0.3">
      <c r="A3103" t="s">
        <v>3176</v>
      </c>
      <c r="B3103" t="s">
        <v>54</v>
      </c>
      <c r="C3103">
        <v>0</v>
      </c>
      <c r="D3103" t="s">
        <v>54</v>
      </c>
      <c r="E3103">
        <v>8.19</v>
      </c>
      <c r="F3103">
        <v>0</v>
      </c>
      <c r="G3103">
        <v>0</v>
      </c>
      <c r="H3103">
        <v>1</v>
      </c>
      <c r="I3103">
        <f>Data[[#This Row],[nucleus_area_pct]]/Data[[#This Row],[cytoplasm_ratio]]</f>
        <v>0</v>
      </c>
      <c r="J3103">
        <v>0.873</v>
      </c>
      <c r="K3103">
        <v>0.14299999999999999</v>
      </c>
      <c r="L3103">
        <v>0.48</v>
      </c>
      <c r="M3103">
        <v>1</v>
      </c>
      <c r="N3103">
        <v>0.90300000000000002</v>
      </c>
      <c r="O3103">
        <v>214</v>
      </c>
      <c r="P3103">
        <v>42</v>
      </c>
      <c r="Q3103">
        <v>226</v>
      </c>
      <c r="R3103">
        <v>124</v>
      </c>
      <c r="S3103">
        <v>130</v>
      </c>
      <c r="T3103">
        <f>(Data[[#This Row],[mean_r]]/256)*100</f>
        <v>88.28125</v>
      </c>
      <c r="U3103">
        <f>(Data[[#This Row],[mean_g]]/256)*100</f>
        <v>48.4375</v>
      </c>
      <c r="V3103">
        <f>(Data[[#This Row],[mean_b]]/256)*100</f>
        <v>50.78125</v>
      </c>
      <c r="W3103">
        <v>0.46700000000000003</v>
      </c>
      <c r="X3103" t="s">
        <v>51</v>
      </c>
      <c r="Y3103" t="s">
        <v>45</v>
      </c>
      <c r="Z3103">
        <v>5548</v>
      </c>
      <c r="AA3103">
        <v>5.0199999999999996</v>
      </c>
      <c r="AB3103">
        <v>7.3</v>
      </c>
      <c r="AC3103">
        <v>38.700000000000003</v>
      </c>
      <c r="AD3103">
        <v>152747</v>
      </c>
      <c r="AE3103">
        <v>98.9</v>
      </c>
      <c r="AF3103">
        <v>30.4</v>
      </c>
      <c r="AG3103" t="s">
        <v>64</v>
      </c>
      <c r="AH3103" t="s">
        <v>68</v>
      </c>
      <c r="AI3103" t="s">
        <v>52</v>
      </c>
      <c r="AJ3103">
        <v>100</v>
      </c>
      <c r="AK3103">
        <v>256</v>
      </c>
      <c r="AL3103">
        <v>0.12609999999999999</v>
      </c>
      <c r="AM3103">
        <v>0.87939999999999996</v>
      </c>
      <c r="AN3103">
        <v>0.93089999999999995</v>
      </c>
      <c r="AO3103">
        <f>Data[[#This Row],[labeller_confidence_score]]-Data[[#This Row],[cytodiffusion_classification_confidence]]</f>
        <v>5.149999999999999E-2</v>
      </c>
    </row>
    <row r="3104" spans="1:41" x14ac:dyDescent="0.3">
      <c r="A3104" t="s">
        <v>3177</v>
      </c>
      <c r="B3104" t="s">
        <v>81</v>
      </c>
      <c r="C3104">
        <v>1</v>
      </c>
      <c r="D3104" t="s">
        <v>82</v>
      </c>
      <c r="E3104">
        <v>13.22</v>
      </c>
      <c r="F3104">
        <v>80.599999999999994</v>
      </c>
      <c r="G3104">
        <v>0.375</v>
      </c>
      <c r="H3104">
        <v>0.13300000000000001</v>
      </c>
      <c r="I3104">
        <f>Data[[#This Row],[nucleus_area_pct]]/Data[[#This Row],[cytoplasm_ratio]]</f>
        <v>606.01503759398486</v>
      </c>
      <c r="J3104">
        <v>0.81</v>
      </c>
      <c r="K3104">
        <v>0.39400000000000002</v>
      </c>
      <c r="L3104">
        <v>0.45</v>
      </c>
      <c r="M3104">
        <v>1</v>
      </c>
      <c r="N3104">
        <v>0.94799999999999995</v>
      </c>
      <c r="O3104">
        <v>633</v>
      </c>
      <c r="P3104">
        <v>98</v>
      </c>
      <c r="Q3104">
        <v>229</v>
      </c>
      <c r="R3104">
        <v>191</v>
      </c>
      <c r="S3104">
        <v>220</v>
      </c>
      <c r="T3104">
        <f>(Data[[#This Row],[mean_r]]/256)*100</f>
        <v>89.453125</v>
      </c>
      <c r="U3104">
        <f>(Data[[#This Row],[mean_g]]/256)*100</f>
        <v>74.609375</v>
      </c>
      <c r="V3104">
        <f>(Data[[#This Row],[mean_b]]/256)*100</f>
        <v>85.9375</v>
      </c>
      <c r="W3104">
        <v>0.64400000000000002</v>
      </c>
      <c r="X3104" t="s">
        <v>51</v>
      </c>
      <c r="Y3104" t="s">
        <v>45</v>
      </c>
      <c r="Z3104">
        <v>7758</v>
      </c>
      <c r="AA3104">
        <v>5.25</v>
      </c>
      <c r="AB3104">
        <v>15.8</v>
      </c>
      <c r="AC3104">
        <v>48.7</v>
      </c>
      <c r="AD3104">
        <v>125643</v>
      </c>
      <c r="AE3104">
        <v>95.5</v>
      </c>
      <c r="AF3104">
        <v>33.700000000000003</v>
      </c>
      <c r="AG3104" t="s">
        <v>46</v>
      </c>
      <c r="AH3104" t="s">
        <v>47</v>
      </c>
      <c r="AI3104" t="s">
        <v>43</v>
      </c>
      <c r="AJ3104">
        <v>60</v>
      </c>
      <c r="AK3104">
        <v>224</v>
      </c>
      <c r="AL3104">
        <v>0.87749999999999995</v>
      </c>
      <c r="AM3104">
        <v>0.80120000000000002</v>
      </c>
      <c r="AN3104">
        <v>0.78449999999999998</v>
      </c>
      <c r="AO3104">
        <f>Data[[#This Row],[labeller_confidence_score]]-Data[[#This Row],[cytodiffusion_classification_confidence]]</f>
        <v>-1.6700000000000048E-2</v>
      </c>
    </row>
    <row r="3105" spans="1:41" x14ac:dyDescent="0.3">
      <c r="A3105" t="s">
        <v>3178</v>
      </c>
      <c r="B3105" t="s">
        <v>120</v>
      </c>
      <c r="C3105">
        <v>1</v>
      </c>
      <c r="D3105" t="s">
        <v>104</v>
      </c>
      <c r="E3105">
        <v>6.61</v>
      </c>
      <c r="F3105">
        <v>0</v>
      </c>
      <c r="G3105">
        <v>0</v>
      </c>
      <c r="H3105">
        <v>1</v>
      </c>
      <c r="I3105">
        <f>Data[[#This Row],[nucleus_area_pct]]/Data[[#This Row],[cytoplasm_ratio]]</f>
        <v>0</v>
      </c>
      <c r="J3105">
        <v>0.97499999999999998</v>
      </c>
      <c r="K3105">
        <v>9.5000000000000001E-2</v>
      </c>
      <c r="L3105">
        <v>0.89</v>
      </c>
      <c r="M3105">
        <v>1</v>
      </c>
      <c r="N3105">
        <v>0.95099999999999996</v>
      </c>
      <c r="O3105">
        <v>120</v>
      </c>
      <c r="P3105">
        <v>36</v>
      </c>
      <c r="Q3105">
        <v>245</v>
      </c>
      <c r="R3105">
        <v>147</v>
      </c>
      <c r="S3105">
        <v>142</v>
      </c>
      <c r="T3105">
        <f>(Data[[#This Row],[mean_r]]/256)*100</f>
        <v>95.703125</v>
      </c>
      <c r="U3105">
        <f>(Data[[#This Row],[mean_g]]/256)*100</f>
        <v>57.421875</v>
      </c>
      <c r="V3105">
        <f>(Data[[#This Row],[mean_b]]/256)*100</f>
        <v>55.46875</v>
      </c>
      <c r="W3105">
        <v>0.55300000000000005</v>
      </c>
      <c r="X3105" t="s">
        <v>63</v>
      </c>
      <c r="Y3105" t="s">
        <v>40</v>
      </c>
      <c r="Z3105">
        <v>6603</v>
      </c>
      <c r="AA3105">
        <v>4.87</v>
      </c>
      <c r="AB3105">
        <v>12.1</v>
      </c>
      <c r="AC3105">
        <v>40.1</v>
      </c>
      <c r="AD3105">
        <v>286323</v>
      </c>
      <c r="AE3105">
        <v>95.3</v>
      </c>
      <c r="AF3105">
        <v>32.700000000000003</v>
      </c>
      <c r="AG3105" t="s">
        <v>46</v>
      </c>
      <c r="AH3105" t="s">
        <v>42</v>
      </c>
      <c r="AI3105" t="s">
        <v>56</v>
      </c>
      <c r="AJ3105">
        <v>60</v>
      </c>
      <c r="AK3105">
        <v>512</v>
      </c>
      <c r="AL3105">
        <v>0.77210000000000001</v>
      </c>
      <c r="AM3105">
        <v>0.60440000000000005</v>
      </c>
      <c r="AN3105">
        <v>0.91269999999999996</v>
      </c>
      <c r="AO3105">
        <f>Data[[#This Row],[labeller_confidence_score]]-Data[[#This Row],[cytodiffusion_classification_confidence]]</f>
        <v>0.30829999999999991</v>
      </c>
    </row>
    <row r="3106" spans="1:41" x14ac:dyDescent="0.3">
      <c r="A3106" t="s">
        <v>3179</v>
      </c>
      <c r="B3106" t="s">
        <v>62</v>
      </c>
      <c r="C3106">
        <v>0</v>
      </c>
      <c r="D3106" t="s">
        <v>50</v>
      </c>
      <c r="E3106">
        <v>10.27</v>
      </c>
      <c r="F3106">
        <v>76.7</v>
      </c>
      <c r="G3106">
        <v>0.91600000000000004</v>
      </c>
      <c r="H3106">
        <v>0.24299999999999999</v>
      </c>
      <c r="I3106">
        <f>Data[[#This Row],[nucleus_area_pct]]/Data[[#This Row],[cytoplasm_ratio]]</f>
        <v>315.63786008230454</v>
      </c>
      <c r="J3106">
        <v>0.82699999999999996</v>
      </c>
      <c r="K3106">
        <v>0.17499999999999999</v>
      </c>
      <c r="L3106">
        <v>1.01</v>
      </c>
      <c r="M3106">
        <v>1</v>
      </c>
      <c r="N3106">
        <v>0.81200000000000006</v>
      </c>
      <c r="O3106">
        <v>249</v>
      </c>
      <c r="P3106">
        <v>54</v>
      </c>
      <c r="Q3106">
        <v>222</v>
      </c>
      <c r="R3106">
        <v>157</v>
      </c>
      <c r="S3106">
        <v>185</v>
      </c>
      <c r="T3106">
        <f>(Data[[#This Row],[mean_r]]/256)*100</f>
        <v>86.71875</v>
      </c>
      <c r="U3106">
        <f>(Data[[#This Row],[mean_g]]/256)*100</f>
        <v>61.328125</v>
      </c>
      <c r="V3106">
        <f>(Data[[#This Row],[mean_b]]/256)*100</f>
        <v>72.265625</v>
      </c>
      <c r="W3106">
        <v>0.69399999999999995</v>
      </c>
      <c r="X3106" t="s">
        <v>63</v>
      </c>
      <c r="Y3106" t="s">
        <v>40</v>
      </c>
      <c r="Z3106">
        <v>8062</v>
      </c>
      <c r="AA3106">
        <v>5.6</v>
      </c>
      <c r="AB3106">
        <v>11.5</v>
      </c>
      <c r="AC3106">
        <v>38.200000000000003</v>
      </c>
      <c r="AD3106">
        <v>288264</v>
      </c>
      <c r="AE3106">
        <v>95.2</v>
      </c>
      <c r="AF3106">
        <v>34.1</v>
      </c>
      <c r="AG3106" t="s">
        <v>46</v>
      </c>
      <c r="AH3106" t="s">
        <v>47</v>
      </c>
      <c r="AI3106" t="s">
        <v>56</v>
      </c>
      <c r="AJ3106">
        <v>60</v>
      </c>
      <c r="AK3106">
        <v>256</v>
      </c>
      <c r="AL3106">
        <v>8.9899999999999994E-2</v>
      </c>
      <c r="AM3106">
        <v>0.87529999999999997</v>
      </c>
      <c r="AN3106">
        <v>0.85640000000000005</v>
      </c>
      <c r="AO3106">
        <f>Data[[#This Row],[labeller_confidence_score]]-Data[[#This Row],[cytodiffusion_classification_confidence]]</f>
        <v>-1.8899999999999917E-2</v>
      </c>
    </row>
    <row r="3107" spans="1:41" x14ac:dyDescent="0.3">
      <c r="A3107" t="s">
        <v>3180</v>
      </c>
      <c r="B3107" t="s">
        <v>49</v>
      </c>
      <c r="C3107">
        <v>0</v>
      </c>
      <c r="D3107" t="s">
        <v>50</v>
      </c>
      <c r="E3107">
        <v>12.19</v>
      </c>
      <c r="F3107">
        <v>58.6</v>
      </c>
      <c r="G3107">
        <v>0.45300000000000001</v>
      </c>
      <c r="H3107">
        <v>0.51600000000000001</v>
      </c>
      <c r="I3107">
        <f>Data[[#This Row],[nucleus_area_pct]]/Data[[#This Row],[cytoplasm_ratio]]</f>
        <v>113.56589147286822</v>
      </c>
      <c r="J3107">
        <v>0.74399999999999999</v>
      </c>
      <c r="K3107">
        <v>0.52600000000000002</v>
      </c>
      <c r="L3107">
        <v>3.04</v>
      </c>
      <c r="M3107">
        <v>4.0999999999999996</v>
      </c>
      <c r="N3107">
        <v>0.69499999999999995</v>
      </c>
      <c r="O3107">
        <v>361</v>
      </c>
      <c r="P3107">
        <v>69</v>
      </c>
      <c r="Q3107">
        <v>179</v>
      </c>
      <c r="R3107">
        <v>169</v>
      </c>
      <c r="S3107">
        <v>189</v>
      </c>
      <c r="T3107">
        <f>(Data[[#This Row],[mean_r]]/256)*100</f>
        <v>69.921875</v>
      </c>
      <c r="U3107">
        <f>(Data[[#This Row],[mean_g]]/256)*100</f>
        <v>66.015625</v>
      </c>
      <c r="V3107">
        <f>(Data[[#This Row],[mean_b]]/256)*100</f>
        <v>73.828125</v>
      </c>
      <c r="W3107">
        <v>0.58099999999999996</v>
      </c>
      <c r="X3107" t="s">
        <v>51</v>
      </c>
      <c r="Y3107" t="s">
        <v>40</v>
      </c>
      <c r="Z3107">
        <v>6960</v>
      </c>
      <c r="AA3107">
        <v>3.73</v>
      </c>
      <c r="AB3107">
        <v>12.1</v>
      </c>
      <c r="AC3107">
        <v>44.9</v>
      </c>
      <c r="AD3107">
        <v>181042</v>
      </c>
      <c r="AE3107">
        <v>68.5</v>
      </c>
      <c r="AF3107">
        <v>33.799999999999997</v>
      </c>
      <c r="AG3107" t="s">
        <v>46</v>
      </c>
      <c r="AH3107" t="s">
        <v>42</v>
      </c>
      <c r="AI3107" t="s">
        <v>52</v>
      </c>
      <c r="AJ3107">
        <v>100</v>
      </c>
      <c r="AK3107">
        <v>224</v>
      </c>
      <c r="AL3107">
        <v>1.2500000000000001E-2</v>
      </c>
      <c r="AM3107">
        <v>0.81520000000000004</v>
      </c>
      <c r="AN3107">
        <v>0.90720000000000001</v>
      </c>
      <c r="AO3107">
        <f>Data[[#This Row],[labeller_confidence_score]]-Data[[#This Row],[cytodiffusion_classification_confidence]]</f>
        <v>9.1999999999999971E-2</v>
      </c>
    </row>
    <row r="3108" spans="1:41" x14ac:dyDescent="0.3">
      <c r="A3108" t="s">
        <v>3181</v>
      </c>
      <c r="B3108" t="s">
        <v>60</v>
      </c>
      <c r="C3108">
        <v>0</v>
      </c>
      <c r="D3108" t="s">
        <v>50</v>
      </c>
      <c r="E3108">
        <v>13.85</v>
      </c>
      <c r="F3108">
        <v>60</v>
      </c>
      <c r="G3108">
        <v>0.58799999999999997</v>
      </c>
      <c r="H3108">
        <v>0.41599999999999998</v>
      </c>
      <c r="I3108">
        <f>Data[[#This Row],[nucleus_area_pct]]/Data[[#This Row],[cytoplasm_ratio]]</f>
        <v>144.23076923076923</v>
      </c>
      <c r="J3108">
        <v>0.59799999999999998</v>
      </c>
      <c r="K3108">
        <v>0.52100000000000002</v>
      </c>
      <c r="L3108">
        <v>1.91</v>
      </c>
      <c r="M3108">
        <v>1.5</v>
      </c>
      <c r="N3108">
        <v>0.72799999999999998</v>
      </c>
      <c r="O3108">
        <v>526</v>
      </c>
      <c r="P3108">
        <v>99</v>
      </c>
      <c r="Q3108">
        <v>221</v>
      </c>
      <c r="R3108">
        <v>167</v>
      </c>
      <c r="S3108">
        <v>188</v>
      </c>
      <c r="T3108">
        <f>(Data[[#This Row],[mean_r]]/256)*100</f>
        <v>86.328125</v>
      </c>
      <c r="U3108">
        <f>(Data[[#This Row],[mean_g]]/256)*100</f>
        <v>65.234375</v>
      </c>
      <c r="V3108">
        <f>(Data[[#This Row],[mean_b]]/256)*100</f>
        <v>73.4375</v>
      </c>
      <c r="W3108">
        <v>0.496</v>
      </c>
      <c r="X3108" t="s">
        <v>51</v>
      </c>
      <c r="Y3108" t="s">
        <v>40</v>
      </c>
      <c r="Z3108">
        <v>3805</v>
      </c>
      <c r="AA3108">
        <v>5.19</v>
      </c>
      <c r="AB3108">
        <v>13.9</v>
      </c>
      <c r="AC3108">
        <v>32.700000000000003</v>
      </c>
      <c r="AD3108">
        <v>106657</v>
      </c>
      <c r="AE3108">
        <v>85</v>
      </c>
      <c r="AF3108">
        <v>28</v>
      </c>
      <c r="AG3108" t="s">
        <v>46</v>
      </c>
      <c r="AH3108" t="s">
        <v>42</v>
      </c>
      <c r="AI3108" t="s">
        <v>56</v>
      </c>
      <c r="AJ3108">
        <v>100</v>
      </c>
      <c r="AK3108">
        <v>360</v>
      </c>
      <c r="AL3108">
        <v>0.1004</v>
      </c>
      <c r="AM3108">
        <v>0.87109999999999999</v>
      </c>
      <c r="AN3108">
        <v>0.8851</v>
      </c>
      <c r="AO3108">
        <f>Data[[#This Row],[labeller_confidence_score]]-Data[[#This Row],[cytodiffusion_classification_confidence]]</f>
        <v>1.4000000000000012E-2</v>
      </c>
    </row>
    <row r="3109" spans="1:41" x14ac:dyDescent="0.3">
      <c r="A3109" t="s">
        <v>3182</v>
      </c>
      <c r="B3109" t="s">
        <v>87</v>
      </c>
      <c r="C3109">
        <v>0</v>
      </c>
      <c r="D3109" t="s">
        <v>50</v>
      </c>
      <c r="E3109">
        <v>10.77</v>
      </c>
      <c r="F3109">
        <v>61.4</v>
      </c>
      <c r="G3109">
        <v>0.51100000000000001</v>
      </c>
      <c r="H3109">
        <v>0.502</v>
      </c>
      <c r="I3109">
        <f>Data[[#This Row],[nucleus_area_pct]]/Data[[#This Row],[cytoplasm_ratio]]</f>
        <v>122.31075697211155</v>
      </c>
      <c r="J3109">
        <v>0.86</v>
      </c>
      <c r="K3109">
        <v>0.40500000000000003</v>
      </c>
      <c r="L3109">
        <v>4.66</v>
      </c>
      <c r="M3109">
        <v>1.8</v>
      </c>
      <c r="N3109">
        <v>0.76300000000000001</v>
      </c>
      <c r="O3109">
        <v>409</v>
      </c>
      <c r="P3109">
        <v>86</v>
      </c>
      <c r="Q3109">
        <v>224</v>
      </c>
      <c r="R3109">
        <v>133</v>
      </c>
      <c r="S3109">
        <v>142</v>
      </c>
      <c r="T3109">
        <f>(Data[[#This Row],[mean_r]]/256)*100</f>
        <v>87.5</v>
      </c>
      <c r="U3109">
        <f>(Data[[#This Row],[mean_g]]/256)*100</f>
        <v>51.953125</v>
      </c>
      <c r="V3109">
        <f>(Data[[#This Row],[mean_b]]/256)*100</f>
        <v>55.46875</v>
      </c>
      <c r="W3109">
        <v>0.64700000000000002</v>
      </c>
      <c r="X3109" t="s">
        <v>51</v>
      </c>
      <c r="Y3109" t="s">
        <v>40</v>
      </c>
      <c r="Z3109">
        <v>8453</v>
      </c>
      <c r="AA3109">
        <v>5.94</v>
      </c>
      <c r="AB3109">
        <v>14.1</v>
      </c>
      <c r="AC3109">
        <v>40.1</v>
      </c>
      <c r="AD3109">
        <v>140203</v>
      </c>
      <c r="AE3109">
        <v>111.5</v>
      </c>
      <c r="AF3109">
        <v>31.9</v>
      </c>
      <c r="AG3109" t="s">
        <v>46</v>
      </c>
      <c r="AH3109" t="s">
        <v>47</v>
      </c>
      <c r="AI3109" t="s">
        <v>43</v>
      </c>
      <c r="AJ3109">
        <v>100</v>
      </c>
      <c r="AK3109">
        <v>224</v>
      </c>
      <c r="AL3109">
        <v>0</v>
      </c>
      <c r="AM3109">
        <v>0.95169999999999999</v>
      </c>
      <c r="AN3109">
        <v>0.96950000000000003</v>
      </c>
      <c r="AO3109">
        <f>Data[[#This Row],[labeller_confidence_score]]-Data[[#This Row],[cytodiffusion_classification_confidence]]</f>
        <v>1.7800000000000038E-2</v>
      </c>
    </row>
    <row r="3110" spans="1:41" x14ac:dyDescent="0.3">
      <c r="A3110" t="s">
        <v>3183</v>
      </c>
      <c r="B3110" t="s">
        <v>133</v>
      </c>
      <c r="C3110">
        <v>1</v>
      </c>
      <c r="D3110" t="s">
        <v>104</v>
      </c>
      <c r="E3110">
        <v>7.93</v>
      </c>
      <c r="F3110">
        <v>0</v>
      </c>
      <c r="G3110">
        <v>0</v>
      </c>
      <c r="H3110">
        <v>1</v>
      </c>
      <c r="I3110">
        <f>Data[[#This Row],[nucleus_area_pct]]/Data[[#This Row],[cytoplasm_ratio]]</f>
        <v>0</v>
      </c>
      <c r="J3110">
        <v>0.57599999999999996</v>
      </c>
      <c r="K3110">
        <v>0.60799999999999998</v>
      </c>
      <c r="L3110">
        <v>0.2</v>
      </c>
      <c r="M3110">
        <v>1</v>
      </c>
      <c r="N3110">
        <v>0.94299999999999995</v>
      </c>
      <c r="O3110">
        <v>211</v>
      </c>
      <c r="P3110">
        <v>50</v>
      </c>
      <c r="Q3110">
        <v>219</v>
      </c>
      <c r="R3110">
        <v>138</v>
      </c>
      <c r="S3110">
        <v>130</v>
      </c>
      <c r="T3110">
        <f>(Data[[#This Row],[mean_r]]/256)*100</f>
        <v>85.546875</v>
      </c>
      <c r="U3110">
        <f>(Data[[#This Row],[mean_g]]/256)*100</f>
        <v>53.90625</v>
      </c>
      <c r="V3110">
        <f>(Data[[#This Row],[mean_b]]/256)*100</f>
        <v>50.78125</v>
      </c>
      <c r="W3110">
        <v>0.48799999999999999</v>
      </c>
      <c r="X3110" t="s">
        <v>51</v>
      </c>
      <c r="Y3110" t="s">
        <v>40</v>
      </c>
      <c r="Z3110">
        <v>5483</v>
      </c>
      <c r="AA3110">
        <v>5.63</v>
      </c>
      <c r="AB3110">
        <v>11.2</v>
      </c>
      <c r="AC3110">
        <v>45.8</v>
      </c>
      <c r="AD3110">
        <v>313750</v>
      </c>
      <c r="AE3110">
        <v>80.599999999999994</v>
      </c>
      <c r="AF3110">
        <v>31.1</v>
      </c>
      <c r="AG3110" t="s">
        <v>64</v>
      </c>
      <c r="AH3110" t="s">
        <v>47</v>
      </c>
      <c r="AI3110" t="s">
        <v>52</v>
      </c>
      <c r="AJ3110">
        <v>60</v>
      </c>
      <c r="AK3110">
        <v>512</v>
      </c>
      <c r="AL3110">
        <v>0.93640000000000001</v>
      </c>
      <c r="AM3110">
        <v>0.65620000000000001</v>
      </c>
      <c r="AN3110">
        <v>0.79769999999999996</v>
      </c>
      <c r="AO3110">
        <f>Data[[#This Row],[labeller_confidence_score]]-Data[[#This Row],[cytodiffusion_classification_confidence]]</f>
        <v>0.14149999999999996</v>
      </c>
    </row>
    <row r="3111" spans="1:41" x14ac:dyDescent="0.3">
      <c r="A3111" t="s">
        <v>3184</v>
      </c>
      <c r="B3111" t="s">
        <v>89</v>
      </c>
      <c r="C3111">
        <v>1</v>
      </c>
      <c r="D3111" t="s">
        <v>38</v>
      </c>
      <c r="E3111">
        <v>11.73</v>
      </c>
      <c r="F3111">
        <v>61.6</v>
      </c>
      <c r="G3111">
        <v>0.55700000000000005</v>
      </c>
      <c r="H3111">
        <v>0.43</v>
      </c>
      <c r="I3111">
        <f>Data[[#This Row],[nucleus_area_pct]]/Data[[#This Row],[cytoplasm_ratio]]</f>
        <v>143.25581395348837</v>
      </c>
      <c r="J3111">
        <v>0.71299999999999997</v>
      </c>
      <c r="K3111">
        <v>0.29199999999999998</v>
      </c>
      <c r="L3111">
        <v>5.26</v>
      </c>
      <c r="M3111">
        <v>3.2</v>
      </c>
      <c r="N3111">
        <v>0.75700000000000001</v>
      </c>
      <c r="O3111">
        <v>394</v>
      </c>
      <c r="P3111">
        <v>72</v>
      </c>
      <c r="Q3111">
        <v>215</v>
      </c>
      <c r="R3111">
        <v>181</v>
      </c>
      <c r="S3111">
        <v>152</v>
      </c>
      <c r="T3111">
        <f>(Data[[#This Row],[mean_r]]/256)*100</f>
        <v>83.984375</v>
      </c>
      <c r="U3111">
        <f>(Data[[#This Row],[mean_g]]/256)*100</f>
        <v>70.703125</v>
      </c>
      <c r="V3111">
        <f>(Data[[#This Row],[mean_b]]/256)*100</f>
        <v>59.375</v>
      </c>
      <c r="W3111">
        <v>0.64800000000000002</v>
      </c>
      <c r="X3111" t="s">
        <v>39</v>
      </c>
      <c r="Y3111" t="s">
        <v>45</v>
      </c>
      <c r="Z3111">
        <v>7801</v>
      </c>
      <c r="AA3111">
        <v>4.76</v>
      </c>
      <c r="AB3111">
        <v>17.100000000000001</v>
      </c>
      <c r="AC3111">
        <v>32.700000000000003</v>
      </c>
      <c r="AD3111">
        <v>274033</v>
      </c>
      <c r="AE3111">
        <v>78.5</v>
      </c>
      <c r="AF3111">
        <v>33.5</v>
      </c>
      <c r="AG3111" t="s">
        <v>64</v>
      </c>
      <c r="AH3111" t="s">
        <v>47</v>
      </c>
      <c r="AI3111" t="s">
        <v>56</v>
      </c>
      <c r="AJ3111">
        <v>60</v>
      </c>
      <c r="AK3111">
        <v>360</v>
      </c>
      <c r="AL3111">
        <v>1</v>
      </c>
      <c r="AM3111">
        <v>0.68889999999999996</v>
      </c>
      <c r="AN3111">
        <v>0.72209999999999996</v>
      </c>
      <c r="AO3111">
        <f>Data[[#This Row],[labeller_confidence_score]]-Data[[#This Row],[cytodiffusion_classification_confidence]]</f>
        <v>3.3200000000000007E-2</v>
      </c>
    </row>
    <row r="3112" spans="1:41" x14ac:dyDescent="0.3">
      <c r="A3112" t="s">
        <v>3185</v>
      </c>
      <c r="B3112" t="s">
        <v>62</v>
      </c>
      <c r="C3112">
        <v>0</v>
      </c>
      <c r="D3112" t="s">
        <v>50</v>
      </c>
      <c r="E3112">
        <v>9.1999999999999993</v>
      </c>
      <c r="F3112">
        <v>84.6</v>
      </c>
      <c r="G3112">
        <v>0.85899999999999999</v>
      </c>
      <c r="H3112">
        <v>0.17100000000000001</v>
      </c>
      <c r="I3112">
        <f>Data[[#This Row],[nucleus_area_pct]]/Data[[#This Row],[cytoplasm_ratio]]</f>
        <v>494.73684210526307</v>
      </c>
      <c r="J3112">
        <v>0.91</v>
      </c>
      <c r="K3112">
        <v>0.26200000000000001</v>
      </c>
      <c r="L3112">
        <v>1.19</v>
      </c>
      <c r="M3112">
        <v>1.1000000000000001</v>
      </c>
      <c r="N3112">
        <v>0.94199999999999995</v>
      </c>
      <c r="O3112">
        <v>309</v>
      </c>
      <c r="P3112">
        <v>67</v>
      </c>
      <c r="Q3112">
        <v>200</v>
      </c>
      <c r="R3112">
        <v>155</v>
      </c>
      <c r="S3112">
        <v>204</v>
      </c>
      <c r="T3112">
        <f>(Data[[#This Row],[mean_r]]/256)*100</f>
        <v>78.125</v>
      </c>
      <c r="U3112">
        <f>(Data[[#This Row],[mean_g]]/256)*100</f>
        <v>60.546875</v>
      </c>
      <c r="V3112">
        <f>(Data[[#This Row],[mean_b]]/256)*100</f>
        <v>79.6875</v>
      </c>
      <c r="W3112">
        <v>0.70899999999999996</v>
      </c>
      <c r="X3112" t="s">
        <v>51</v>
      </c>
      <c r="Y3112" t="s">
        <v>45</v>
      </c>
      <c r="Z3112">
        <v>8204</v>
      </c>
      <c r="AA3112">
        <v>4.8099999999999996</v>
      </c>
      <c r="AB3112">
        <v>11.9</v>
      </c>
      <c r="AC3112">
        <v>37.700000000000003</v>
      </c>
      <c r="AD3112">
        <v>325565</v>
      </c>
      <c r="AE3112">
        <v>93.3</v>
      </c>
      <c r="AF3112">
        <v>34.299999999999997</v>
      </c>
      <c r="AG3112" t="s">
        <v>46</v>
      </c>
      <c r="AH3112" t="s">
        <v>42</v>
      </c>
      <c r="AI3112" t="s">
        <v>56</v>
      </c>
      <c r="AJ3112">
        <v>100</v>
      </c>
      <c r="AK3112">
        <v>224</v>
      </c>
      <c r="AL3112">
        <v>0.1048</v>
      </c>
      <c r="AM3112">
        <v>0.87790000000000001</v>
      </c>
      <c r="AN3112">
        <v>0.85629999999999995</v>
      </c>
      <c r="AO3112">
        <f>Data[[#This Row],[labeller_confidence_score]]-Data[[#This Row],[cytodiffusion_classification_confidence]]</f>
        <v>-2.1600000000000064E-2</v>
      </c>
    </row>
    <row r="3113" spans="1:41" x14ac:dyDescent="0.3">
      <c r="A3113" t="s">
        <v>3186</v>
      </c>
      <c r="B3113" t="s">
        <v>54</v>
      </c>
      <c r="C3113">
        <v>0</v>
      </c>
      <c r="D3113" t="s">
        <v>54</v>
      </c>
      <c r="E3113">
        <v>6.99</v>
      </c>
      <c r="F3113">
        <v>0</v>
      </c>
      <c r="G3113">
        <v>0</v>
      </c>
      <c r="H3113">
        <v>1</v>
      </c>
      <c r="I3113">
        <f>Data[[#This Row],[nucleus_area_pct]]/Data[[#This Row],[cytoplasm_ratio]]</f>
        <v>0</v>
      </c>
      <c r="J3113">
        <v>0.86799999999999999</v>
      </c>
      <c r="K3113">
        <v>0.20599999999999999</v>
      </c>
      <c r="L3113">
        <v>0.34</v>
      </c>
      <c r="M3113">
        <v>1</v>
      </c>
      <c r="N3113">
        <v>0.97099999999999997</v>
      </c>
      <c r="O3113">
        <v>192</v>
      </c>
      <c r="P3113">
        <v>42</v>
      </c>
      <c r="Q3113">
        <v>233</v>
      </c>
      <c r="R3113">
        <v>113</v>
      </c>
      <c r="S3113">
        <v>130</v>
      </c>
      <c r="T3113">
        <f>(Data[[#This Row],[mean_r]]/256)*100</f>
        <v>91.015625</v>
      </c>
      <c r="U3113">
        <f>(Data[[#This Row],[mean_g]]/256)*100</f>
        <v>44.140625</v>
      </c>
      <c r="V3113">
        <f>(Data[[#This Row],[mean_b]]/256)*100</f>
        <v>50.78125</v>
      </c>
      <c r="W3113">
        <v>0.46</v>
      </c>
      <c r="X3113" t="s">
        <v>39</v>
      </c>
      <c r="Y3113" t="s">
        <v>45</v>
      </c>
      <c r="Z3113">
        <v>7252</v>
      </c>
      <c r="AA3113">
        <v>4.28</v>
      </c>
      <c r="AB3113">
        <v>15.7</v>
      </c>
      <c r="AC3113">
        <v>44.7</v>
      </c>
      <c r="AD3113">
        <v>88234</v>
      </c>
      <c r="AE3113">
        <v>100.1</v>
      </c>
      <c r="AF3113">
        <v>31.5</v>
      </c>
      <c r="AG3113" t="s">
        <v>64</v>
      </c>
      <c r="AH3113" t="s">
        <v>68</v>
      </c>
      <c r="AI3113" t="s">
        <v>43</v>
      </c>
      <c r="AJ3113">
        <v>100</v>
      </c>
      <c r="AK3113">
        <v>224</v>
      </c>
      <c r="AL3113">
        <v>0.129</v>
      </c>
      <c r="AM3113">
        <v>0.86760000000000004</v>
      </c>
      <c r="AN3113">
        <v>0.86860000000000004</v>
      </c>
      <c r="AO3113">
        <f>Data[[#This Row],[labeller_confidence_score]]-Data[[#This Row],[cytodiffusion_classification_confidence]]</f>
        <v>1.0000000000000009E-3</v>
      </c>
    </row>
    <row r="3114" spans="1:41" x14ac:dyDescent="0.3">
      <c r="A3114" t="s">
        <v>3187</v>
      </c>
      <c r="B3114" t="s">
        <v>49</v>
      </c>
      <c r="C3114">
        <v>0</v>
      </c>
      <c r="D3114" t="s">
        <v>50</v>
      </c>
      <c r="E3114">
        <v>11.32</v>
      </c>
      <c r="F3114">
        <v>58</v>
      </c>
      <c r="G3114">
        <v>0.53500000000000003</v>
      </c>
      <c r="H3114">
        <v>0.379</v>
      </c>
      <c r="I3114">
        <f>Data[[#This Row],[nucleus_area_pct]]/Data[[#This Row],[cytoplasm_ratio]]</f>
        <v>153.03430079155672</v>
      </c>
      <c r="J3114">
        <v>0.84199999999999997</v>
      </c>
      <c r="K3114">
        <v>0.40799999999999997</v>
      </c>
      <c r="L3114">
        <v>3.14</v>
      </c>
      <c r="M3114">
        <v>2.6</v>
      </c>
      <c r="N3114">
        <v>0.78300000000000003</v>
      </c>
      <c r="O3114">
        <v>520</v>
      </c>
      <c r="P3114">
        <v>59</v>
      </c>
      <c r="Q3114">
        <v>206</v>
      </c>
      <c r="R3114">
        <v>159</v>
      </c>
      <c r="S3114">
        <v>189</v>
      </c>
      <c r="T3114">
        <f>(Data[[#This Row],[mean_r]]/256)*100</f>
        <v>80.46875</v>
      </c>
      <c r="U3114">
        <f>(Data[[#This Row],[mean_g]]/256)*100</f>
        <v>62.109375</v>
      </c>
      <c r="V3114">
        <f>(Data[[#This Row],[mean_b]]/256)*100</f>
        <v>73.828125</v>
      </c>
      <c r="W3114">
        <v>0.54500000000000004</v>
      </c>
      <c r="X3114" t="s">
        <v>51</v>
      </c>
      <c r="Y3114" t="s">
        <v>40</v>
      </c>
      <c r="Z3114">
        <v>7435</v>
      </c>
      <c r="AA3114">
        <v>5.24</v>
      </c>
      <c r="AB3114">
        <v>13.7</v>
      </c>
      <c r="AC3114">
        <v>41.8</v>
      </c>
      <c r="AD3114">
        <v>230044</v>
      </c>
      <c r="AE3114">
        <v>77.099999999999994</v>
      </c>
      <c r="AF3114">
        <v>31.5</v>
      </c>
      <c r="AG3114" t="s">
        <v>46</v>
      </c>
      <c r="AH3114" t="s">
        <v>42</v>
      </c>
      <c r="AI3114" t="s">
        <v>56</v>
      </c>
      <c r="AJ3114">
        <v>60</v>
      </c>
      <c r="AK3114">
        <v>256</v>
      </c>
      <c r="AL3114">
        <v>4.1799999999999997E-2</v>
      </c>
      <c r="AM3114">
        <v>0.86429999999999996</v>
      </c>
      <c r="AN3114">
        <v>0.93969999999999998</v>
      </c>
      <c r="AO3114">
        <f>Data[[#This Row],[labeller_confidence_score]]-Data[[#This Row],[cytodiffusion_classification_confidence]]</f>
        <v>7.5400000000000023E-2</v>
      </c>
    </row>
    <row r="3115" spans="1:41" x14ac:dyDescent="0.3">
      <c r="A3115" t="s">
        <v>3188</v>
      </c>
      <c r="B3115" t="s">
        <v>89</v>
      </c>
      <c r="C3115">
        <v>1</v>
      </c>
      <c r="D3115" t="s">
        <v>38</v>
      </c>
      <c r="E3115">
        <v>15.55</v>
      </c>
      <c r="F3115">
        <v>50.3</v>
      </c>
      <c r="G3115">
        <v>0.49399999999999999</v>
      </c>
      <c r="H3115">
        <v>0.47399999999999998</v>
      </c>
      <c r="I3115">
        <f>Data[[#This Row],[nucleus_area_pct]]/Data[[#This Row],[cytoplasm_ratio]]</f>
        <v>106.11814345991561</v>
      </c>
      <c r="J3115">
        <v>0.76400000000000001</v>
      </c>
      <c r="K3115">
        <v>0.41599999999999998</v>
      </c>
      <c r="L3115">
        <v>5.09</v>
      </c>
      <c r="M3115">
        <v>3.1</v>
      </c>
      <c r="N3115">
        <v>0.84699999999999998</v>
      </c>
      <c r="O3115">
        <v>459</v>
      </c>
      <c r="P3115">
        <v>88</v>
      </c>
      <c r="Q3115">
        <v>187</v>
      </c>
      <c r="R3115">
        <v>172</v>
      </c>
      <c r="S3115">
        <v>192</v>
      </c>
      <c r="T3115">
        <f>(Data[[#This Row],[mean_r]]/256)*100</f>
        <v>73.046875</v>
      </c>
      <c r="U3115">
        <f>(Data[[#This Row],[mean_g]]/256)*100</f>
        <v>67.1875</v>
      </c>
      <c r="V3115">
        <f>(Data[[#This Row],[mean_b]]/256)*100</f>
        <v>75</v>
      </c>
      <c r="W3115">
        <v>0.58499999999999996</v>
      </c>
      <c r="X3115" t="s">
        <v>51</v>
      </c>
      <c r="Y3115" t="s">
        <v>45</v>
      </c>
      <c r="Z3115">
        <v>4432</v>
      </c>
      <c r="AA3115">
        <v>5.43</v>
      </c>
      <c r="AB3115">
        <v>10.3</v>
      </c>
      <c r="AC3115">
        <v>48.9</v>
      </c>
      <c r="AD3115">
        <v>250220</v>
      </c>
      <c r="AE3115">
        <v>85.8</v>
      </c>
      <c r="AF3115">
        <v>31.3</v>
      </c>
      <c r="AG3115" t="s">
        <v>41</v>
      </c>
      <c r="AH3115" t="s">
        <v>47</v>
      </c>
      <c r="AI3115" t="s">
        <v>43</v>
      </c>
      <c r="AJ3115">
        <v>100</v>
      </c>
      <c r="AK3115">
        <v>360</v>
      </c>
      <c r="AL3115">
        <v>0.89219999999999999</v>
      </c>
      <c r="AM3115">
        <v>0.67390000000000005</v>
      </c>
      <c r="AN3115">
        <v>0.80769999999999997</v>
      </c>
      <c r="AO3115">
        <f>Data[[#This Row],[labeller_confidence_score]]-Data[[#This Row],[cytodiffusion_classification_confidence]]</f>
        <v>0.13379999999999992</v>
      </c>
    </row>
    <row r="3116" spans="1:41" x14ac:dyDescent="0.3">
      <c r="A3116" t="s">
        <v>3189</v>
      </c>
      <c r="B3116" t="s">
        <v>49</v>
      </c>
      <c r="C3116">
        <v>0</v>
      </c>
      <c r="D3116" t="s">
        <v>50</v>
      </c>
      <c r="E3116">
        <v>11.09</v>
      </c>
      <c r="F3116">
        <v>56.3</v>
      </c>
      <c r="G3116">
        <v>0.45900000000000002</v>
      </c>
      <c r="H3116">
        <v>0.33700000000000002</v>
      </c>
      <c r="I3116">
        <f>Data[[#This Row],[nucleus_area_pct]]/Data[[#This Row],[cytoplasm_ratio]]</f>
        <v>167.06231454005933</v>
      </c>
      <c r="J3116">
        <v>0.79300000000000004</v>
      </c>
      <c r="K3116">
        <v>0.38200000000000001</v>
      </c>
      <c r="L3116">
        <v>2.91</v>
      </c>
      <c r="M3116">
        <v>2.7</v>
      </c>
      <c r="N3116">
        <v>0.83399999999999996</v>
      </c>
      <c r="O3116">
        <v>370</v>
      </c>
      <c r="P3116">
        <v>70</v>
      </c>
      <c r="Q3116">
        <v>236</v>
      </c>
      <c r="R3116">
        <v>169</v>
      </c>
      <c r="S3116">
        <v>164</v>
      </c>
      <c r="T3116">
        <f>(Data[[#This Row],[mean_r]]/256)*100</f>
        <v>92.1875</v>
      </c>
      <c r="U3116">
        <f>(Data[[#This Row],[mean_g]]/256)*100</f>
        <v>66.015625</v>
      </c>
      <c r="V3116">
        <f>(Data[[#This Row],[mean_b]]/256)*100</f>
        <v>64.0625</v>
      </c>
      <c r="W3116">
        <v>0.56100000000000005</v>
      </c>
      <c r="X3116" t="s">
        <v>51</v>
      </c>
      <c r="Y3116" t="s">
        <v>40</v>
      </c>
      <c r="Z3116">
        <v>7379</v>
      </c>
      <c r="AA3116">
        <v>4.59</v>
      </c>
      <c r="AB3116">
        <v>15.5</v>
      </c>
      <c r="AC3116">
        <v>44.2</v>
      </c>
      <c r="AD3116">
        <v>319841</v>
      </c>
      <c r="AE3116">
        <v>77.900000000000006</v>
      </c>
      <c r="AF3116">
        <v>33.299999999999997</v>
      </c>
      <c r="AG3116" t="s">
        <v>41</v>
      </c>
      <c r="AH3116" t="s">
        <v>68</v>
      </c>
      <c r="AI3116" t="s">
        <v>43</v>
      </c>
      <c r="AJ3116">
        <v>100</v>
      </c>
      <c r="AK3116">
        <v>512</v>
      </c>
      <c r="AL3116">
        <v>5.3499999999999999E-2</v>
      </c>
      <c r="AM3116">
        <v>0.92810000000000004</v>
      </c>
      <c r="AN3116">
        <v>0.92169999999999996</v>
      </c>
      <c r="AO3116">
        <f>Data[[#This Row],[labeller_confidence_score]]-Data[[#This Row],[cytodiffusion_classification_confidence]]</f>
        <v>-6.4000000000000723E-3</v>
      </c>
    </row>
    <row r="3117" spans="1:41" x14ac:dyDescent="0.3">
      <c r="A3117" t="s">
        <v>3190</v>
      </c>
      <c r="B3117" t="s">
        <v>49</v>
      </c>
      <c r="C3117">
        <v>0</v>
      </c>
      <c r="D3117" t="s">
        <v>50</v>
      </c>
      <c r="E3117">
        <v>10.039999999999999</v>
      </c>
      <c r="F3117">
        <v>67.599999999999994</v>
      </c>
      <c r="G3117">
        <v>0.503</v>
      </c>
      <c r="H3117">
        <v>0.443</v>
      </c>
      <c r="I3117">
        <f>Data[[#This Row],[nucleus_area_pct]]/Data[[#This Row],[cytoplasm_ratio]]</f>
        <v>152.59593679458237</v>
      </c>
      <c r="J3117">
        <v>0.66900000000000004</v>
      </c>
      <c r="K3117">
        <v>0.41899999999999998</v>
      </c>
      <c r="L3117">
        <v>2.65</v>
      </c>
      <c r="M3117">
        <v>3.6</v>
      </c>
      <c r="N3117">
        <v>0.79300000000000004</v>
      </c>
      <c r="O3117">
        <v>366</v>
      </c>
      <c r="P3117">
        <v>65</v>
      </c>
      <c r="Q3117">
        <v>213</v>
      </c>
      <c r="R3117">
        <v>140</v>
      </c>
      <c r="S3117">
        <v>173</v>
      </c>
      <c r="T3117">
        <f>(Data[[#This Row],[mean_r]]/256)*100</f>
        <v>83.203125</v>
      </c>
      <c r="U3117">
        <f>(Data[[#This Row],[mean_g]]/256)*100</f>
        <v>54.6875</v>
      </c>
      <c r="V3117">
        <f>(Data[[#This Row],[mean_b]]/256)*100</f>
        <v>67.578125</v>
      </c>
      <c r="W3117">
        <v>0.69599999999999995</v>
      </c>
      <c r="X3117" t="s">
        <v>39</v>
      </c>
      <c r="Y3117" t="s">
        <v>40</v>
      </c>
      <c r="Z3117">
        <v>13506</v>
      </c>
      <c r="AA3117">
        <v>4.04</v>
      </c>
      <c r="AB3117">
        <v>13.8</v>
      </c>
      <c r="AC3117">
        <v>41.4</v>
      </c>
      <c r="AD3117">
        <v>289362</v>
      </c>
      <c r="AE3117">
        <v>84.4</v>
      </c>
      <c r="AF3117">
        <v>32.200000000000003</v>
      </c>
      <c r="AG3117" t="s">
        <v>64</v>
      </c>
      <c r="AH3117" t="s">
        <v>47</v>
      </c>
      <c r="AI3117" t="s">
        <v>52</v>
      </c>
      <c r="AJ3117">
        <v>100</v>
      </c>
      <c r="AK3117">
        <v>224</v>
      </c>
      <c r="AL3117">
        <v>7.8799999999999995E-2</v>
      </c>
      <c r="AM3117">
        <v>0.81289999999999996</v>
      </c>
      <c r="AN3117">
        <v>0.91439999999999999</v>
      </c>
      <c r="AO3117">
        <f>Data[[#This Row],[labeller_confidence_score]]-Data[[#This Row],[cytodiffusion_classification_confidence]]</f>
        <v>0.10150000000000003</v>
      </c>
    </row>
    <row r="3118" spans="1:41" x14ac:dyDescent="0.3">
      <c r="A3118" t="s">
        <v>3191</v>
      </c>
      <c r="B3118" t="s">
        <v>62</v>
      </c>
      <c r="C3118">
        <v>0</v>
      </c>
      <c r="D3118" t="s">
        <v>50</v>
      </c>
      <c r="E3118">
        <v>8.1300000000000008</v>
      </c>
      <c r="F3118">
        <v>81.599999999999994</v>
      </c>
      <c r="G3118">
        <v>0.84599999999999997</v>
      </c>
      <c r="H3118">
        <v>0.16500000000000001</v>
      </c>
      <c r="I3118">
        <f>Data[[#This Row],[nucleus_area_pct]]/Data[[#This Row],[cytoplasm_ratio]]</f>
        <v>494.5454545454545</v>
      </c>
      <c r="J3118">
        <v>0.94599999999999995</v>
      </c>
      <c r="K3118">
        <v>0.311</v>
      </c>
      <c r="L3118">
        <v>1.1399999999999999</v>
      </c>
      <c r="M3118">
        <v>1</v>
      </c>
      <c r="N3118">
        <v>0.84299999999999997</v>
      </c>
      <c r="O3118">
        <v>258</v>
      </c>
      <c r="P3118">
        <v>49</v>
      </c>
      <c r="Q3118">
        <v>189</v>
      </c>
      <c r="R3118">
        <v>161</v>
      </c>
      <c r="S3118">
        <v>204</v>
      </c>
      <c r="T3118">
        <f>(Data[[#This Row],[mean_r]]/256)*100</f>
        <v>73.828125</v>
      </c>
      <c r="U3118">
        <f>(Data[[#This Row],[mean_g]]/256)*100</f>
        <v>62.890625</v>
      </c>
      <c r="V3118">
        <f>(Data[[#This Row],[mean_b]]/256)*100</f>
        <v>79.6875</v>
      </c>
      <c r="W3118">
        <v>0.76800000000000002</v>
      </c>
      <c r="X3118" t="s">
        <v>51</v>
      </c>
      <c r="Y3118" t="s">
        <v>40</v>
      </c>
      <c r="Z3118">
        <v>7604</v>
      </c>
      <c r="AA3118">
        <v>4.8099999999999996</v>
      </c>
      <c r="AB3118">
        <v>11.2</v>
      </c>
      <c r="AC3118">
        <v>42.7</v>
      </c>
      <c r="AD3118">
        <v>311297</v>
      </c>
      <c r="AE3118">
        <v>95.4</v>
      </c>
      <c r="AF3118">
        <v>32.1</v>
      </c>
      <c r="AG3118" t="s">
        <v>46</v>
      </c>
      <c r="AH3118" t="s">
        <v>42</v>
      </c>
      <c r="AI3118" t="s">
        <v>56</v>
      </c>
      <c r="AJ3118">
        <v>60</v>
      </c>
      <c r="AK3118">
        <v>360</v>
      </c>
      <c r="AL3118">
        <v>6.3200000000000006E-2</v>
      </c>
      <c r="AM3118">
        <v>0.93459999999999999</v>
      </c>
      <c r="AN3118">
        <v>0.86739999999999995</v>
      </c>
      <c r="AO3118">
        <f>Data[[#This Row],[labeller_confidence_score]]-Data[[#This Row],[cytodiffusion_classification_confidence]]</f>
        <v>-6.7200000000000037E-2</v>
      </c>
    </row>
    <row r="3119" spans="1:41" x14ac:dyDescent="0.3">
      <c r="A3119" t="s">
        <v>3192</v>
      </c>
      <c r="B3119" t="s">
        <v>60</v>
      </c>
      <c r="C3119">
        <v>0</v>
      </c>
      <c r="D3119" t="s">
        <v>50</v>
      </c>
      <c r="E3119">
        <v>17.97</v>
      </c>
      <c r="F3119">
        <v>59.6</v>
      </c>
      <c r="G3119">
        <v>0.52</v>
      </c>
      <c r="H3119">
        <v>0.35399999999999998</v>
      </c>
      <c r="I3119">
        <f>Data[[#This Row],[nucleus_area_pct]]/Data[[#This Row],[cytoplasm_ratio]]</f>
        <v>168.36158192090397</v>
      </c>
      <c r="J3119">
        <v>0.71399999999999997</v>
      </c>
      <c r="K3119">
        <v>0.61499999999999999</v>
      </c>
      <c r="L3119">
        <v>1.94</v>
      </c>
      <c r="M3119">
        <v>1</v>
      </c>
      <c r="N3119">
        <v>0.67700000000000005</v>
      </c>
      <c r="O3119">
        <v>702</v>
      </c>
      <c r="P3119">
        <v>91</v>
      </c>
      <c r="Q3119">
        <v>185</v>
      </c>
      <c r="R3119">
        <v>181</v>
      </c>
      <c r="S3119">
        <v>156</v>
      </c>
      <c r="T3119">
        <f>(Data[[#This Row],[mean_r]]/256)*100</f>
        <v>72.265625</v>
      </c>
      <c r="U3119">
        <f>(Data[[#This Row],[mean_g]]/256)*100</f>
        <v>70.703125</v>
      </c>
      <c r="V3119">
        <f>(Data[[#This Row],[mean_b]]/256)*100</f>
        <v>60.9375</v>
      </c>
      <c r="W3119">
        <v>0.47199999999999998</v>
      </c>
      <c r="X3119" t="s">
        <v>51</v>
      </c>
      <c r="Y3119" t="s">
        <v>45</v>
      </c>
      <c r="Z3119">
        <v>6210</v>
      </c>
      <c r="AA3119">
        <v>4.9800000000000004</v>
      </c>
      <c r="AB3119">
        <v>11.1</v>
      </c>
      <c r="AC3119">
        <v>38.200000000000003</v>
      </c>
      <c r="AD3119">
        <v>49084</v>
      </c>
      <c r="AE3119">
        <v>78.400000000000006</v>
      </c>
      <c r="AF3119">
        <v>33.700000000000003</v>
      </c>
      <c r="AG3119" t="s">
        <v>64</v>
      </c>
      <c r="AH3119" t="s">
        <v>42</v>
      </c>
      <c r="AI3119" t="s">
        <v>52</v>
      </c>
      <c r="AJ3119">
        <v>40</v>
      </c>
      <c r="AK3119">
        <v>224</v>
      </c>
      <c r="AL3119">
        <v>4.3E-3</v>
      </c>
      <c r="AM3119">
        <v>0.95499999999999996</v>
      </c>
      <c r="AN3119">
        <v>0.93930000000000002</v>
      </c>
      <c r="AO3119">
        <f>Data[[#This Row],[labeller_confidence_score]]-Data[[#This Row],[cytodiffusion_classification_confidence]]</f>
        <v>-1.5699999999999936E-2</v>
      </c>
    </row>
    <row r="3120" spans="1:41" x14ac:dyDescent="0.3">
      <c r="A3120" t="s">
        <v>3193</v>
      </c>
      <c r="B3120" t="s">
        <v>49</v>
      </c>
      <c r="C3120">
        <v>0</v>
      </c>
      <c r="D3120" t="s">
        <v>50</v>
      </c>
      <c r="E3120">
        <v>12.65</v>
      </c>
      <c r="F3120">
        <v>62.4</v>
      </c>
      <c r="G3120">
        <v>0.41799999999999998</v>
      </c>
      <c r="H3120">
        <v>0.42799999999999999</v>
      </c>
      <c r="I3120">
        <f>Data[[#This Row],[nucleus_area_pct]]/Data[[#This Row],[cytoplasm_ratio]]</f>
        <v>145.79439252336448</v>
      </c>
      <c r="J3120">
        <v>0.76600000000000001</v>
      </c>
      <c r="K3120">
        <v>0.439</v>
      </c>
      <c r="L3120">
        <v>2.85</v>
      </c>
      <c r="M3120">
        <v>2.8</v>
      </c>
      <c r="N3120">
        <v>0.75900000000000001</v>
      </c>
      <c r="O3120">
        <v>477</v>
      </c>
      <c r="P3120">
        <v>66</v>
      </c>
      <c r="Q3120">
        <v>201</v>
      </c>
      <c r="R3120">
        <v>169</v>
      </c>
      <c r="S3120">
        <v>174</v>
      </c>
      <c r="T3120">
        <f>(Data[[#This Row],[mean_r]]/256)*100</f>
        <v>78.515625</v>
      </c>
      <c r="U3120">
        <f>(Data[[#This Row],[mean_g]]/256)*100</f>
        <v>66.015625</v>
      </c>
      <c r="V3120">
        <f>(Data[[#This Row],[mean_b]]/256)*100</f>
        <v>67.96875</v>
      </c>
      <c r="W3120">
        <v>0.53100000000000003</v>
      </c>
      <c r="X3120" t="s">
        <v>39</v>
      </c>
      <c r="Y3120" t="s">
        <v>40</v>
      </c>
      <c r="Z3120">
        <v>3045</v>
      </c>
      <c r="AA3120">
        <v>4.9000000000000004</v>
      </c>
      <c r="AB3120">
        <v>13.7</v>
      </c>
      <c r="AC3120">
        <v>30.3</v>
      </c>
      <c r="AD3120">
        <v>343482</v>
      </c>
      <c r="AE3120">
        <v>79.8</v>
      </c>
      <c r="AF3120">
        <v>34.4</v>
      </c>
      <c r="AG3120" t="s">
        <v>41</v>
      </c>
      <c r="AH3120" t="s">
        <v>47</v>
      </c>
      <c r="AI3120" t="s">
        <v>52</v>
      </c>
      <c r="AJ3120">
        <v>60</v>
      </c>
      <c r="AK3120">
        <v>256</v>
      </c>
      <c r="AL3120">
        <v>7.9000000000000001E-2</v>
      </c>
      <c r="AM3120">
        <v>0.84950000000000003</v>
      </c>
      <c r="AN3120">
        <v>1</v>
      </c>
      <c r="AO3120">
        <f>Data[[#This Row],[labeller_confidence_score]]-Data[[#This Row],[cytodiffusion_classification_confidence]]</f>
        <v>0.15049999999999997</v>
      </c>
    </row>
    <row r="3121" spans="1:41" x14ac:dyDescent="0.3">
      <c r="A3121" t="s">
        <v>3194</v>
      </c>
      <c r="B3121" t="s">
        <v>49</v>
      </c>
      <c r="C3121">
        <v>0</v>
      </c>
      <c r="D3121" t="s">
        <v>50</v>
      </c>
      <c r="E3121">
        <v>13.18</v>
      </c>
      <c r="F3121">
        <v>48.4</v>
      </c>
      <c r="G3121">
        <v>0.58199999999999996</v>
      </c>
      <c r="H3121">
        <v>0.4</v>
      </c>
      <c r="I3121">
        <f>Data[[#This Row],[nucleus_area_pct]]/Data[[#This Row],[cytoplasm_ratio]]</f>
        <v>120.99999999999999</v>
      </c>
      <c r="J3121">
        <v>0.77</v>
      </c>
      <c r="K3121">
        <v>0.34300000000000003</v>
      </c>
      <c r="L3121">
        <v>3.42</v>
      </c>
      <c r="M3121">
        <v>3.8</v>
      </c>
      <c r="N3121">
        <v>0.86499999999999999</v>
      </c>
      <c r="O3121">
        <v>437</v>
      </c>
      <c r="P3121">
        <v>73</v>
      </c>
      <c r="Q3121">
        <v>237</v>
      </c>
      <c r="R3121">
        <v>137</v>
      </c>
      <c r="S3121">
        <v>210</v>
      </c>
      <c r="T3121">
        <f>(Data[[#This Row],[mean_r]]/256)*100</f>
        <v>92.578125</v>
      </c>
      <c r="U3121">
        <f>(Data[[#This Row],[mean_g]]/256)*100</f>
        <v>53.515625</v>
      </c>
      <c r="V3121">
        <f>(Data[[#This Row],[mean_b]]/256)*100</f>
        <v>82.03125</v>
      </c>
      <c r="W3121">
        <v>0.63</v>
      </c>
      <c r="X3121" t="s">
        <v>63</v>
      </c>
      <c r="Y3121" t="s">
        <v>40</v>
      </c>
      <c r="Z3121">
        <v>8427</v>
      </c>
      <c r="AA3121">
        <v>6.03</v>
      </c>
      <c r="AB3121">
        <v>15.3</v>
      </c>
      <c r="AC3121">
        <v>42.1</v>
      </c>
      <c r="AD3121">
        <v>225452</v>
      </c>
      <c r="AE3121">
        <v>93.8</v>
      </c>
      <c r="AF3121">
        <v>32.9</v>
      </c>
      <c r="AG3121" t="s">
        <v>41</v>
      </c>
      <c r="AH3121" t="s">
        <v>47</v>
      </c>
      <c r="AI3121" t="s">
        <v>52</v>
      </c>
      <c r="AJ3121">
        <v>40</v>
      </c>
      <c r="AK3121">
        <v>360</v>
      </c>
      <c r="AL3121">
        <v>0.11849999999999999</v>
      </c>
      <c r="AM3121">
        <v>0.97770000000000001</v>
      </c>
      <c r="AN3121">
        <v>0.96319999999999995</v>
      </c>
      <c r="AO3121">
        <f>Data[[#This Row],[labeller_confidence_score]]-Data[[#This Row],[cytodiffusion_classification_confidence]]</f>
        <v>-1.4500000000000068E-2</v>
      </c>
    </row>
    <row r="3122" spans="1:41" x14ac:dyDescent="0.3">
      <c r="A3122" t="s">
        <v>3195</v>
      </c>
      <c r="B3122" t="s">
        <v>103</v>
      </c>
      <c r="C3122">
        <v>1</v>
      </c>
      <c r="D3122" t="s">
        <v>104</v>
      </c>
      <c r="E3122">
        <v>3.91</v>
      </c>
      <c r="F3122">
        <v>0</v>
      </c>
      <c r="G3122">
        <v>0</v>
      </c>
      <c r="H3122">
        <v>1</v>
      </c>
      <c r="I3122">
        <f>Data[[#This Row],[nucleus_area_pct]]/Data[[#This Row],[cytoplasm_ratio]]</f>
        <v>0</v>
      </c>
      <c r="J3122">
        <v>0.42699999999999999</v>
      </c>
      <c r="K3122">
        <v>0.80700000000000005</v>
      </c>
      <c r="L3122">
        <v>0.79</v>
      </c>
      <c r="M3122">
        <v>1</v>
      </c>
      <c r="N3122">
        <v>0.65900000000000003</v>
      </c>
      <c r="O3122">
        <v>81</v>
      </c>
      <c r="P3122">
        <v>38</v>
      </c>
      <c r="Q3122">
        <v>240</v>
      </c>
      <c r="R3122">
        <v>137</v>
      </c>
      <c r="S3122">
        <v>120</v>
      </c>
      <c r="T3122">
        <f>(Data[[#This Row],[mean_r]]/256)*100</f>
        <v>93.75</v>
      </c>
      <c r="U3122">
        <f>(Data[[#This Row],[mean_g]]/256)*100</f>
        <v>53.515625</v>
      </c>
      <c r="V3122">
        <f>(Data[[#This Row],[mean_b]]/256)*100</f>
        <v>46.875</v>
      </c>
      <c r="W3122">
        <v>0.42699999999999999</v>
      </c>
      <c r="X3122" t="s">
        <v>39</v>
      </c>
      <c r="Y3122" t="s">
        <v>45</v>
      </c>
      <c r="Z3122">
        <v>7119</v>
      </c>
      <c r="AA3122">
        <v>5.26</v>
      </c>
      <c r="AB3122">
        <v>13.4</v>
      </c>
      <c r="AC3122">
        <v>42.7</v>
      </c>
      <c r="AD3122">
        <v>339523</v>
      </c>
      <c r="AE3122">
        <v>88.9</v>
      </c>
      <c r="AF3122">
        <v>33.799999999999997</v>
      </c>
      <c r="AG3122" t="s">
        <v>64</v>
      </c>
      <c r="AH3122" t="s">
        <v>42</v>
      </c>
      <c r="AI3122" t="s">
        <v>52</v>
      </c>
      <c r="AJ3122">
        <v>100</v>
      </c>
      <c r="AK3122">
        <v>512</v>
      </c>
      <c r="AL3122">
        <v>0.80069999999999997</v>
      </c>
      <c r="AM3122">
        <v>0.79059999999999997</v>
      </c>
      <c r="AN3122">
        <v>0.748</v>
      </c>
      <c r="AO3122">
        <f>Data[[#This Row],[labeller_confidence_score]]-Data[[#This Row],[cytodiffusion_classification_confidence]]</f>
        <v>-4.2599999999999971E-2</v>
      </c>
    </row>
    <row r="3123" spans="1:41" x14ac:dyDescent="0.3">
      <c r="A3123" t="s">
        <v>3196</v>
      </c>
      <c r="B3123" t="s">
        <v>60</v>
      </c>
      <c r="C3123">
        <v>0</v>
      </c>
      <c r="D3123" t="s">
        <v>50</v>
      </c>
      <c r="E3123">
        <v>14.16</v>
      </c>
      <c r="F3123">
        <v>59.1</v>
      </c>
      <c r="G3123">
        <v>0.436</v>
      </c>
      <c r="H3123">
        <v>0.46400000000000002</v>
      </c>
      <c r="I3123">
        <f>Data[[#This Row],[nucleus_area_pct]]/Data[[#This Row],[cytoplasm_ratio]]</f>
        <v>127.37068965517241</v>
      </c>
      <c r="J3123">
        <v>0.68300000000000005</v>
      </c>
      <c r="K3123">
        <v>0.76400000000000001</v>
      </c>
      <c r="L3123">
        <v>2.38</v>
      </c>
      <c r="M3123">
        <v>1.5</v>
      </c>
      <c r="N3123">
        <v>0.67400000000000004</v>
      </c>
      <c r="O3123">
        <v>569</v>
      </c>
      <c r="P3123">
        <v>80</v>
      </c>
      <c r="Q3123">
        <v>200</v>
      </c>
      <c r="R3123">
        <v>155</v>
      </c>
      <c r="S3123">
        <v>179</v>
      </c>
      <c r="T3123">
        <f>(Data[[#This Row],[mean_r]]/256)*100</f>
        <v>78.125</v>
      </c>
      <c r="U3123">
        <f>(Data[[#This Row],[mean_g]]/256)*100</f>
        <v>60.546875</v>
      </c>
      <c r="V3123">
        <f>(Data[[#This Row],[mean_b]]/256)*100</f>
        <v>69.921875</v>
      </c>
      <c r="W3123">
        <v>0.63800000000000001</v>
      </c>
      <c r="X3123" t="s">
        <v>51</v>
      </c>
      <c r="Y3123" t="s">
        <v>45</v>
      </c>
      <c r="Z3123">
        <v>6345</v>
      </c>
      <c r="AA3123">
        <v>5.22</v>
      </c>
      <c r="AB3123">
        <v>13.7</v>
      </c>
      <c r="AC3123">
        <v>41.7</v>
      </c>
      <c r="AD3123">
        <v>198638</v>
      </c>
      <c r="AE3123">
        <v>91.3</v>
      </c>
      <c r="AF3123">
        <v>32.6</v>
      </c>
      <c r="AG3123" t="s">
        <v>46</v>
      </c>
      <c r="AH3123" t="s">
        <v>42</v>
      </c>
      <c r="AI3123" t="s">
        <v>52</v>
      </c>
      <c r="AJ3123">
        <v>40</v>
      </c>
      <c r="AK3123">
        <v>256</v>
      </c>
      <c r="AL3123">
        <v>9.3299999999999994E-2</v>
      </c>
      <c r="AM3123">
        <v>0.91549999999999998</v>
      </c>
      <c r="AN3123">
        <v>0.91120000000000001</v>
      </c>
      <c r="AO3123">
        <f>Data[[#This Row],[labeller_confidence_score]]-Data[[#This Row],[cytodiffusion_classification_confidence]]</f>
        <v>-4.2999999999999705E-3</v>
      </c>
    </row>
    <row r="3124" spans="1:41" x14ac:dyDescent="0.3">
      <c r="A3124" t="s">
        <v>3197</v>
      </c>
      <c r="B3124" t="s">
        <v>49</v>
      </c>
      <c r="C3124">
        <v>0</v>
      </c>
      <c r="D3124" t="s">
        <v>50</v>
      </c>
      <c r="E3124">
        <v>13.36</v>
      </c>
      <c r="F3124">
        <v>51.6</v>
      </c>
      <c r="G3124">
        <v>0.53400000000000003</v>
      </c>
      <c r="H3124">
        <v>0.51700000000000002</v>
      </c>
      <c r="I3124">
        <f>Data[[#This Row],[nucleus_area_pct]]/Data[[#This Row],[cytoplasm_ratio]]</f>
        <v>99.806576402321085</v>
      </c>
      <c r="J3124">
        <v>0.86299999999999999</v>
      </c>
      <c r="K3124">
        <v>0.32600000000000001</v>
      </c>
      <c r="L3124">
        <v>3.29</v>
      </c>
      <c r="M3124">
        <v>3.7</v>
      </c>
      <c r="N3124">
        <v>0.83899999999999997</v>
      </c>
      <c r="O3124">
        <v>406</v>
      </c>
      <c r="P3124">
        <v>82</v>
      </c>
      <c r="Q3124">
        <v>181</v>
      </c>
      <c r="R3124">
        <v>153</v>
      </c>
      <c r="S3124">
        <v>191</v>
      </c>
      <c r="T3124">
        <f>(Data[[#This Row],[mean_r]]/256)*100</f>
        <v>70.703125</v>
      </c>
      <c r="U3124">
        <f>(Data[[#This Row],[mean_g]]/256)*100</f>
        <v>59.765625</v>
      </c>
      <c r="V3124">
        <f>(Data[[#This Row],[mean_b]]/256)*100</f>
        <v>74.609375</v>
      </c>
      <c r="W3124">
        <v>0.68200000000000005</v>
      </c>
      <c r="X3124" t="s">
        <v>39</v>
      </c>
      <c r="Y3124" t="s">
        <v>40</v>
      </c>
      <c r="Z3124">
        <v>10381</v>
      </c>
      <c r="AA3124">
        <v>4.3</v>
      </c>
      <c r="AB3124">
        <v>13.8</v>
      </c>
      <c r="AC3124">
        <v>43.1</v>
      </c>
      <c r="AD3124">
        <v>395914</v>
      </c>
      <c r="AE3124">
        <v>70.5</v>
      </c>
      <c r="AF3124">
        <v>33.799999999999997</v>
      </c>
      <c r="AG3124" t="s">
        <v>64</v>
      </c>
      <c r="AH3124" t="s">
        <v>42</v>
      </c>
      <c r="AI3124" t="s">
        <v>56</v>
      </c>
      <c r="AJ3124">
        <v>100</v>
      </c>
      <c r="AK3124">
        <v>512</v>
      </c>
      <c r="AL3124">
        <v>9.4500000000000001E-2</v>
      </c>
      <c r="AM3124">
        <v>0.92110000000000003</v>
      </c>
      <c r="AN3124">
        <v>0.93530000000000002</v>
      </c>
      <c r="AO3124">
        <f>Data[[#This Row],[labeller_confidence_score]]-Data[[#This Row],[cytodiffusion_classification_confidence]]</f>
        <v>1.419999999999999E-2</v>
      </c>
    </row>
    <row r="3125" spans="1:41" x14ac:dyDescent="0.3">
      <c r="A3125" t="s">
        <v>3198</v>
      </c>
      <c r="B3125" t="s">
        <v>81</v>
      </c>
      <c r="C3125">
        <v>1</v>
      </c>
      <c r="D3125" t="s">
        <v>82</v>
      </c>
      <c r="E3125">
        <v>14.1</v>
      </c>
      <c r="F3125">
        <v>80.2</v>
      </c>
      <c r="G3125">
        <v>0.23300000000000001</v>
      </c>
      <c r="H3125">
        <v>0.21099999999999999</v>
      </c>
      <c r="I3125">
        <f>Data[[#This Row],[nucleus_area_pct]]/Data[[#This Row],[cytoplasm_ratio]]</f>
        <v>380.09478672985784</v>
      </c>
      <c r="J3125">
        <v>0.78500000000000003</v>
      </c>
      <c r="K3125">
        <v>0.23699999999999999</v>
      </c>
      <c r="L3125">
        <v>0.13</v>
      </c>
      <c r="M3125">
        <v>1</v>
      </c>
      <c r="N3125">
        <v>1</v>
      </c>
      <c r="O3125">
        <v>820</v>
      </c>
      <c r="P3125">
        <v>99</v>
      </c>
      <c r="Q3125">
        <v>219</v>
      </c>
      <c r="R3125">
        <v>136</v>
      </c>
      <c r="S3125">
        <v>225</v>
      </c>
      <c r="T3125">
        <f>(Data[[#This Row],[mean_r]]/256)*100</f>
        <v>85.546875</v>
      </c>
      <c r="U3125">
        <f>(Data[[#This Row],[mean_g]]/256)*100</f>
        <v>53.125</v>
      </c>
      <c r="V3125">
        <f>(Data[[#This Row],[mean_b]]/256)*100</f>
        <v>87.890625</v>
      </c>
      <c r="W3125">
        <v>0.69699999999999995</v>
      </c>
      <c r="X3125" t="s">
        <v>39</v>
      </c>
      <c r="Y3125" t="s">
        <v>40</v>
      </c>
      <c r="Z3125">
        <v>8717</v>
      </c>
      <c r="AA3125">
        <v>4.3600000000000003</v>
      </c>
      <c r="AB3125">
        <v>13.4</v>
      </c>
      <c r="AC3125">
        <v>40.9</v>
      </c>
      <c r="AD3125">
        <v>186792</v>
      </c>
      <c r="AE3125">
        <v>83.3</v>
      </c>
      <c r="AF3125">
        <v>34.6</v>
      </c>
      <c r="AG3125" t="s">
        <v>64</v>
      </c>
      <c r="AH3125" t="s">
        <v>47</v>
      </c>
      <c r="AI3125" t="s">
        <v>56</v>
      </c>
      <c r="AJ3125">
        <v>100</v>
      </c>
      <c r="AK3125">
        <v>512</v>
      </c>
      <c r="AL3125">
        <v>0.9395</v>
      </c>
      <c r="AM3125">
        <v>0.71650000000000003</v>
      </c>
      <c r="AN3125">
        <v>0.68069999999999997</v>
      </c>
      <c r="AO3125">
        <f>Data[[#This Row],[labeller_confidence_score]]-Data[[#This Row],[cytodiffusion_classification_confidence]]</f>
        <v>-3.5800000000000054E-2</v>
      </c>
    </row>
    <row r="3126" spans="1:41" x14ac:dyDescent="0.3">
      <c r="A3126" t="s">
        <v>3199</v>
      </c>
      <c r="B3126" t="s">
        <v>74</v>
      </c>
      <c r="C3126">
        <v>0</v>
      </c>
      <c r="D3126" t="s">
        <v>75</v>
      </c>
      <c r="E3126">
        <v>3.65</v>
      </c>
      <c r="F3126">
        <v>0</v>
      </c>
      <c r="G3126">
        <v>0</v>
      </c>
      <c r="H3126">
        <v>1</v>
      </c>
      <c r="I3126">
        <f>Data[[#This Row],[nucleus_area_pct]]/Data[[#This Row],[cytoplasm_ratio]]</f>
        <v>0</v>
      </c>
      <c r="J3126">
        <v>0.71299999999999997</v>
      </c>
      <c r="K3126">
        <v>0.33300000000000002</v>
      </c>
      <c r="L3126">
        <v>2.94</v>
      </c>
      <c r="M3126">
        <v>1</v>
      </c>
      <c r="N3126">
        <v>0.80300000000000005</v>
      </c>
      <c r="O3126">
        <v>17</v>
      </c>
      <c r="P3126">
        <v>20</v>
      </c>
      <c r="Q3126">
        <v>207</v>
      </c>
      <c r="R3126">
        <v>163</v>
      </c>
      <c r="S3126">
        <v>157</v>
      </c>
      <c r="T3126">
        <f>(Data[[#This Row],[mean_r]]/256)*100</f>
        <v>80.859375</v>
      </c>
      <c r="U3126">
        <f>(Data[[#This Row],[mean_g]]/256)*100</f>
        <v>63.671875</v>
      </c>
      <c r="V3126">
        <f>(Data[[#This Row],[mean_b]]/256)*100</f>
        <v>61.328125</v>
      </c>
      <c r="W3126">
        <v>0.51</v>
      </c>
      <c r="X3126" t="s">
        <v>51</v>
      </c>
      <c r="Y3126" t="s">
        <v>40</v>
      </c>
      <c r="Z3126">
        <v>4726</v>
      </c>
      <c r="AA3126">
        <v>6.19</v>
      </c>
      <c r="AB3126">
        <v>12.7</v>
      </c>
      <c r="AC3126">
        <v>47</v>
      </c>
      <c r="AD3126">
        <v>237044</v>
      </c>
      <c r="AE3126">
        <v>69.8</v>
      </c>
      <c r="AF3126">
        <v>35.299999999999997</v>
      </c>
      <c r="AG3126" t="s">
        <v>64</v>
      </c>
      <c r="AH3126" t="s">
        <v>42</v>
      </c>
      <c r="AI3126" t="s">
        <v>52</v>
      </c>
      <c r="AJ3126">
        <v>60</v>
      </c>
      <c r="AK3126">
        <v>256</v>
      </c>
      <c r="AL3126">
        <v>0.2195</v>
      </c>
      <c r="AM3126">
        <v>0.96279999999999999</v>
      </c>
      <c r="AN3126">
        <v>0.85950000000000004</v>
      </c>
      <c r="AO3126">
        <f>Data[[#This Row],[labeller_confidence_score]]-Data[[#This Row],[cytodiffusion_classification_confidence]]</f>
        <v>-0.10329999999999995</v>
      </c>
    </row>
    <row r="3127" spans="1:41" x14ac:dyDescent="0.3">
      <c r="A3127" t="s">
        <v>3200</v>
      </c>
      <c r="B3127" t="s">
        <v>37</v>
      </c>
      <c r="C3127">
        <v>1</v>
      </c>
      <c r="D3127" t="s">
        <v>38</v>
      </c>
      <c r="E3127">
        <v>12.04</v>
      </c>
      <c r="F3127">
        <v>62.9</v>
      </c>
      <c r="G3127">
        <v>0.68600000000000005</v>
      </c>
      <c r="H3127">
        <v>0.39100000000000001</v>
      </c>
      <c r="I3127">
        <f>Data[[#This Row],[nucleus_area_pct]]/Data[[#This Row],[cytoplasm_ratio]]</f>
        <v>160.86956521739128</v>
      </c>
      <c r="J3127">
        <v>0.63200000000000001</v>
      </c>
      <c r="K3127">
        <v>0.39100000000000001</v>
      </c>
      <c r="L3127">
        <v>2.84</v>
      </c>
      <c r="M3127">
        <v>4.7</v>
      </c>
      <c r="N3127">
        <v>0.77900000000000003</v>
      </c>
      <c r="O3127">
        <v>434</v>
      </c>
      <c r="P3127">
        <v>79</v>
      </c>
      <c r="Q3127">
        <v>234</v>
      </c>
      <c r="R3127">
        <v>175</v>
      </c>
      <c r="S3127">
        <v>192</v>
      </c>
      <c r="T3127">
        <f>(Data[[#This Row],[mean_r]]/256)*100</f>
        <v>91.40625</v>
      </c>
      <c r="U3127">
        <f>(Data[[#This Row],[mean_g]]/256)*100</f>
        <v>68.359375</v>
      </c>
      <c r="V3127">
        <f>(Data[[#This Row],[mean_b]]/256)*100</f>
        <v>75</v>
      </c>
      <c r="W3127">
        <v>0.60799999999999998</v>
      </c>
      <c r="X3127" t="s">
        <v>51</v>
      </c>
      <c r="Y3127" t="s">
        <v>45</v>
      </c>
      <c r="Z3127">
        <v>9113</v>
      </c>
      <c r="AA3127">
        <v>4.88</v>
      </c>
      <c r="AB3127">
        <v>13.1</v>
      </c>
      <c r="AC3127">
        <v>36.6</v>
      </c>
      <c r="AD3127">
        <v>196822</v>
      </c>
      <c r="AE3127">
        <v>93.3</v>
      </c>
      <c r="AF3127">
        <v>33.4</v>
      </c>
      <c r="AG3127" t="s">
        <v>64</v>
      </c>
      <c r="AH3127" t="s">
        <v>47</v>
      </c>
      <c r="AI3127" t="s">
        <v>43</v>
      </c>
      <c r="AJ3127">
        <v>40</v>
      </c>
      <c r="AK3127">
        <v>256</v>
      </c>
      <c r="AL3127">
        <v>0.80230000000000001</v>
      </c>
      <c r="AM3127">
        <v>0.70130000000000003</v>
      </c>
      <c r="AN3127">
        <v>0.83299999999999996</v>
      </c>
      <c r="AO3127">
        <f>Data[[#This Row],[labeller_confidence_score]]-Data[[#This Row],[cytodiffusion_classification_confidence]]</f>
        <v>0.13169999999999993</v>
      </c>
    </row>
    <row r="3128" spans="1:41" x14ac:dyDescent="0.3">
      <c r="A3128" t="s">
        <v>3201</v>
      </c>
      <c r="B3128" t="s">
        <v>54</v>
      </c>
      <c r="C3128">
        <v>0</v>
      </c>
      <c r="D3128" t="s">
        <v>54</v>
      </c>
      <c r="E3128">
        <v>8.24</v>
      </c>
      <c r="F3128">
        <v>0</v>
      </c>
      <c r="G3128">
        <v>0</v>
      </c>
      <c r="H3128">
        <v>1</v>
      </c>
      <c r="I3128">
        <f>Data[[#This Row],[nucleus_area_pct]]/Data[[#This Row],[cytoplasm_ratio]]</f>
        <v>0</v>
      </c>
      <c r="J3128">
        <v>0.95499999999999996</v>
      </c>
      <c r="K3128">
        <v>0.193</v>
      </c>
      <c r="L3128">
        <v>0.55000000000000004</v>
      </c>
      <c r="M3128">
        <v>1</v>
      </c>
      <c r="N3128">
        <v>0.90800000000000003</v>
      </c>
      <c r="O3128">
        <v>160</v>
      </c>
      <c r="P3128">
        <v>51</v>
      </c>
      <c r="Q3128">
        <v>225</v>
      </c>
      <c r="R3128">
        <v>135</v>
      </c>
      <c r="S3128">
        <v>129</v>
      </c>
      <c r="T3128">
        <f>(Data[[#This Row],[mean_r]]/256)*100</f>
        <v>87.890625</v>
      </c>
      <c r="U3128">
        <f>(Data[[#This Row],[mean_g]]/256)*100</f>
        <v>52.734375</v>
      </c>
      <c r="V3128">
        <f>(Data[[#This Row],[mean_b]]/256)*100</f>
        <v>50.390625</v>
      </c>
      <c r="W3128">
        <v>0.55500000000000005</v>
      </c>
      <c r="X3128" t="s">
        <v>39</v>
      </c>
      <c r="Y3128" t="s">
        <v>45</v>
      </c>
      <c r="Z3128">
        <v>11141</v>
      </c>
      <c r="AA3128">
        <v>4.47</v>
      </c>
      <c r="AB3128">
        <v>13.7</v>
      </c>
      <c r="AC3128">
        <v>40.799999999999997</v>
      </c>
      <c r="AD3128">
        <v>265228</v>
      </c>
      <c r="AE3128">
        <v>96.3</v>
      </c>
      <c r="AF3128">
        <v>34.700000000000003</v>
      </c>
      <c r="AG3128" t="s">
        <v>41</v>
      </c>
      <c r="AH3128" t="s">
        <v>68</v>
      </c>
      <c r="AI3128" t="s">
        <v>56</v>
      </c>
      <c r="AJ3128">
        <v>40</v>
      </c>
      <c r="AK3128">
        <v>512</v>
      </c>
      <c r="AL3128">
        <v>0.1207</v>
      </c>
      <c r="AM3128">
        <v>0.91600000000000004</v>
      </c>
      <c r="AN3128">
        <v>0.8468</v>
      </c>
      <c r="AO3128">
        <f>Data[[#This Row],[labeller_confidence_score]]-Data[[#This Row],[cytodiffusion_classification_confidence]]</f>
        <v>-6.9200000000000039E-2</v>
      </c>
    </row>
    <row r="3129" spans="1:41" x14ac:dyDescent="0.3">
      <c r="A3129" t="s">
        <v>3202</v>
      </c>
      <c r="B3129" t="s">
        <v>49</v>
      </c>
      <c r="C3129">
        <v>0</v>
      </c>
      <c r="D3129" t="s">
        <v>50</v>
      </c>
      <c r="E3129">
        <v>12.17</v>
      </c>
      <c r="F3129">
        <v>52.9</v>
      </c>
      <c r="G3129">
        <v>0.53200000000000003</v>
      </c>
      <c r="H3129">
        <v>0.45400000000000001</v>
      </c>
      <c r="I3129">
        <f>Data[[#This Row],[nucleus_area_pct]]/Data[[#This Row],[cytoplasm_ratio]]</f>
        <v>116.51982378854625</v>
      </c>
      <c r="J3129">
        <v>0.82299999999999995</v>
      </c>
      <c r="K3129">
        <v>0.41399999999999998</v>
      </c>
      <c r="L3129">
        <v>3.12</v>
      </c>
      <c r="M3129">
        <v>3.5</v>
      </c>
      <c r="N3129">
        <v>0.84199999999999997</v>
      </c>
      <c r="O3129">
        <v>453</v>
      </c>
      <c r="P3129">
        <v>59</v>
      </c>
      <c r="Q3129">
        <v>193</v>
      </c>
      <c r="R3129">
        <v>176</v>
      </c>
      <c r="S3129">
        <v>184</v>
      </c>
      <c r="T3129">
        <f>(Data[[#This Row],[mean_r]]/256)*100</f>
        <v>75.390625</v>
      </c>
      <c r="U3129">
        <f>(Data[[#This Row],[mean_g]]/256)*100</f>
        <v>68.75</v>
      </c>
      <c r="V3129">
        <f>(Data[[#This Row],[mean_b]]/256)*100</f>
        <v>71.875</v>
      </c>
      <c r="W3129">
        <v>0.62</v>
      </c>
      <c r="X3129" t="s">
        <v>39</v>
      </c>
      <c r="Y3129" t="s">
        <v>40</v>
      </c>
      <c r="Z3129">
        <v>6341</v>
      </c>
      <c r="AA3129">
        <v>4.97</v>
      </c>
      <c r="AB3129">
        <v>16.399999999999999</v>
      </c>
      <c r="AC3129">
        <v>34.5</v>
      </c>
      <c r="AD3129">
        <v>148732</v>
      </c>
      <c r="AE3129">
        <v>81.7</v>
      </c>
      <c r="AF3129">
        <v>32.799999999999997</v>
      </c>
      <c r="AG3129" t="s">
        <v>46</v>
      </c>
      <c r="AH3129" t="s">
        <v>47</v>
      </c>
      <c r="AI3129" t="s">
        <v>56</v>
      </c>
      <c r="AJ3129">
        <v>60</v>
      </c>
      <c r="AK3129">
        <v>224</v>
      </c>
      <c r="AL3129">
        <v>0.1666</v>
      </c>
      <c r="AM3129">
        <v>0.8911</v>
      </c>
      <c r="AN3129">
        <v>0.88680000000000003</v>
      </c>
      <c r="AO3129">
        <f>Data[[#This Row],[labeller_confidence_score]]-Data[[#This Row],[cytodiffusion_classification_confidence]]</f>
        <v>-4.2999999999999705E-3</v>
      </c>
    </row>
    <row r="3130" spans="1:41" x14ac:dyDescent="0.3">
      <c r="A3130" t="s">
        <v>3203</v>
      </c>
      <c r="B3130" t="s">
        <v>49</v>
      </c>
      <c r="C3130">
        <v>0</v>
      </c>
      <c r="D3130" t="s">
        <v>50</v>
      </c>
      <c r="E3130">
        <v>12.68</v>
      </c>
      <c r="F3130">
        <v>50.9</v>
      </c>
      <c r="G3130">
        <v>0.52200000000000002</v>
      </c>
      <c r="H3130">
        <v>0.43</v>
      </c>
      <c r="I3130">
        <f>Data[[#This Row],[nucleus_area_pct]]/Data[[#This Row],[cytoplasm_ratio]]</f>
        <v>118.37209302325581</v>
      </c>
      <c r="J3130">
        <v>0.85399999999999998</v>
      </c>
      <c r="K3130">
        <v>0.39600000000000002</v>
      </c>
      <c r="L3130">
        <v>3.56</v>
      </c>
      <c r="M3130">
        <v>3.2</v>
      </c>
      <c r="N3130">
        <v>0.83699999999999997</v>
      </c>
      <c r="O3130">
        <v>485</v>
      </c>
      <c r="P3130">
        <v>69</v>
      </c>
      <c r="Q3130">
        <v>211</v>
      </c>
      <c r="R3130">
        <v>139</v>
      </c>
      <c r="S3130">
        <v>173</v>
      </c>
      <c r="T3130">
        <f>(Data[[#This Row],[mean_r]]/256)*100</f>
        <v>82.421875</v>
      </c>
      <c r="U3130">
        <f>(Data[[#This Row],[mean_g]]/256)*100</f>
        <v>54.296875</v>
      </c>
      <c r="V3130">
        <f>(Data[[#This Row],[mean_b]]/256)*100</f>
        <v>67.578125</v>
      </c>
      <c r="W3130">
        <v>0.627</v>
      </c>
      <c r="X3130" t="s">
        <v>51</v>
      </c>
      <c r="Y3130" t="s">
        <v>40</v>
      </c>
      <c r="Z3130">
        <v>4347</v>
      </c>
      <c r="AA3130">
        <v>4.21</v>
      </c>
      <c r="AB3130">
        <v>17.2</v>
      </c>
      <c r="AC3130">
        <v>41.8</v>
      </c>
      <c r="AD3130">
        <v>202460</v>
      </c>
      <c r="AE3130">
        <v>93.8</v>
      </c>
      <c r="AF3130">
        <v>32.9</v>
      </c>
      <c r="AG3130" t="s">
        <v>46</v>
      </c>
      <c r="AH3130" t="s">
        <v>68</v>
      </c>
      <c r="AI3130" t="s">
        <v>43</v>
      </c>
      <c r="AJ3130">
        <v>100</v>
      </c>
      <c r="AK3130">
        <v>512</v>
      </c>
      <c r="AL3130">
        <v>0.16839999999999999</v>
      </c>
      <c r="AM3130">
        <v>0.8609</v>
      </c>
      <c r="AN3130">
        <v>0.81510000000000005</v>
      </c>
      <c r="AO3130">
        <f>Data[[#This Row],[labeller_confidence_score]]-Data[[#This Row],[cytodiffusion_classification_confidence]]</f>
        <v>-4.5799999999999952E-2</v>
      </c>
    </row>
    <row r="3131" spans="1:41" x14ac:dyDescent="0.3">
      <c r="A3131" t="s">
        <v>3204</v>
      </c>
      <c r="B3131" t="s">
        <v>62</v>
      </c>
      <c r="C3131">
        <v>0</v>
      </c>
      <c r="D3131" t="s">
        <v>50</v>
      </c>
      <c r="E3131">
        <v>8.6199999999999992</v>
      </c>
      <c r="F3131">
        <v>79.2</v>
      </c>
      <c r="G3131">
        <v>0.76600000000000001</v>
      </c>
      <c r="H3131">
        <v>0.19</v>
      </c>
      <c r="I3131">
        <f>Data[[#This Row],[nucleus_area_pct]]/Data[[#This Row],[cytoplasm_ratio]]</f>
        <v>416.84210526315792</v>
      </c>
      <c r="J3131">
        <v>0.84699999999999998</v>
      </c>
      <c r="K3131">
        <v>0.217</v>
      </c>
      <c r="L3131">
        <v>0.67</v>
      </c>
      <c r="M3131">
        <v>1.1000000000000001</v>
      </c>
      <c r="N3131">
        <v>0.92</v>
      </c>
      <c r="O3131">
        <v>229</v>
      </c>
      <c r="P3131">
        <v>67</v>
      </c>
      <c r="Q3131">
        <v>190</v>
      </c>
      <c r="R3131">
        <v>169</v>
      </c>
      <c r="S3131">
        <v>198</v>
      </c>
      <c r="T3131">
        <f>(Data[[#This Row],[mean_r]]/256)*100</f>
        <v>74.21875</v>
      </c>
      <c r="U3131">
        <f>(Data[[#This Row],[mean_g]]/256)*100</f>
        <v>66.015625</v>
      </c>
      <c r="V3131">
        <f>(Data[[#This Row],[mean_b]]/256)*100</f>
        <v>77.34375</v>
      </c>
      <c r="W3131">
        <v>0.78</v>
      </c>
      <c r="X3131" t="s">
        <v>39</v>
      </c>
      <c r="Y3131" t="s">
        <v>45</v>
      </c>
      <c r="Z3131">
        <v>7440</v>
      </c>
      <c r="AA3131">
        <v>3.46</v>
      </c>
      <c r="AB3131">
        <v>12.1</v>
      </c>
      <c r="AC3131">
        <v>48.4</v>
      </c>
      <c r="AD3131">
        <v>163971</v>
      </c>
      <c r="AE3131">
        <v>81.7</v>
      </c>
      <c r="AF3131">
        <v>33.799999999999997</v>
      </c>
      <c r="AG3131" t="s">
        <v>41</v>
      </c>
      <c r="AH3131" t="s">
        <v>42</v>
      </c>
      <c r="AI3131" t="s">
        <v>52</v>
      </c>
      <c r="AJ3131">
        <v>40</v>
      </c>
      <c r="AK3131">
        <v>256</v>
      </c>
      <c r="AL3131">
        <v>2.9600000000000001E-2</v>
      </c>
      <c r="AM3131">
        <v>0.7752</v>
      </c>
      <c r="AN3131">
        <v>0.99170000000000003</v>
      </c>
      <c r="AO3131">
        <f>Data[[#This Row],[labeller_confidence_score]]-Data[[#This Row],[cytodiffusion_classification_confidence]]</f>
        <v>0.21650000000000003</v>
      </c>
    </row>
    <row r="3132" spans="1:41" x14ac:dyDescent="0.3">
      <c r="A3132" t="s">
        <v>3205</v>
      </c>
      <c r="B3132" t="s">
        <v>54</v>
      </c>
      <c r="C3132">
        <v>0</v>
      </c>
      <c r="D3132" t="s">
        <v>54</v>
      </c>
      <c r="E3132">
        <v>6.8</v>
      </c>
      <c r="F3132">
        <v>0</v>
      </c>
      <c r="G3132">
        <v>0</v>
      </c>
      <c r="H3132">
        <v>1</v>
      </c>
      <c r="I3132">
        <f>Data[[#This Row],[nucleus_area_pct]]/Data[[#This Row],[cytoplasm_ratio]]</f>
        <v>0</v>
      </c>
      <c r="J3132">
        <v>0.96099999999999997</v>
      </c>
      <c r="K3132">
        <v>0.16200000000000001</v>
      </c>
      <c r="L3132">
        <v>0.28000000000000003</v>
      </c>
      <c r="M3132">
        <v>1</v>
      </c>
      <c r="N3132">
        <v>0.95799999999999996</v>
      </c>
      <c r="O3132">
        <v>199</v>
      </c>
      <c r="P3132">
        <v>42</v>
      </c>
      <c r="Q3132">
        <v>234</v>
      </c>
      <c r="R3132">
        <v>99</v>
      </c>
      <c r="S3132">
        <v>133</v>
      </c>
      <c r="T3132">
        <f>(Data[[#This Row],[mean_r]]/256)*100</f>
        <v>91.40625</v>
      </c>
      <c r="U3132">
        <f>(Data[[#This Row],[mean_g]]/256)*100</f>
        <v>38.671875</v>
      </c>
      <c r="V3132">
        <f>(Data[[#This Row],[mean_b]]/256)*100</f>
        <v>51.953125</v>
      </c>
      <c r="W3132">
        <v>0.45500000000000002</v>
      </c>
      <c r="X3132" t="s">
        <v>51</v>
      </c>
      <c r="Y3132" t="s">
        <v>40</v>
      </c>
      <c r="Z3132">
        <v>10575</v>
      </c>
      <c r="AA3132">
        <v>5.55</v>
      </c>
      <c r="AB3132">
        <v>14.6</v>
      </c>
      <c r="AC3132">
        <v>43.6</v>
      </c>
      <c r="AD3132">
        <v>393011</v>
      </c>
      <c r="AE3132">
        <v>78.099999999999994</v>
      </c>
      <c r="AF3132">
        <v>32.799999999999997</v>
      </c>
      <c r="AG3132" t="s">
        <v>64</v>
      </c>
      <c r="AH3132" t="s">
        <v>47</v>
      </c>
      <c r="AI3132" t="s">
        <v>52</v>
      </c>
      <c r="AJ3132">
        <v>60</v>
      </c>
      <c r="AK3132">
        <v>256</v>
      </c>
      <c r="AL3132">
        <v>0.18079999999999999</v>
      </c>
      <c r="AM3132">
        <v>0.93620000000000003</v>
      </c>
      <c r="AN3132">
        <v>0.8236</v>
      </c>
      <c r="AO3132">
        <f>Data[[#This Row],[labeller_confidence_score]]-Data[[#This Row],[cytodiffusion_classification_confidence]]</f>
        <v>-0.11260000000000003</v>
      </c>
    </row>
    <row r="3133" spans="1:41" x14ac:dyDescent="0.3">
      <c r="A3133" t="s">
        <v>3206</v>
      </c>
      <c r="B3133" t="s">
        <v>81</v>
      </c>
      <c r="C3133">
        <v>1</v>
      </c>
      <c r="D3133" t="s">
        <v>82</v>
      </c>
      <c r="E3133">
        <v>14.72</v>
      </c>
      <c r="F3133">
        <v>90.5</v>
      </c>
      <c r="G3133">
        <v>0.318</v>
      </c>
      <c r="H3133">
        <v>0.09</v>
      </c>
      <c r="I3133">
        <f>Data[[#This Row],[nucleus_area_pct]]/Data[[#This Row],[cytoplasm_ratio]]</f>
        <v>1005.5555555555555</v>
      </c>
      <c r="J3133">
        <v>0.76800000000000002</v>
      </c>
      <c r="K3133">
        <v>0.245</v>
      </c>
      <c r="L3133">
        <v>0.79</v>
      </c>
      <c r="M3133">
        <v>1</v>
      </c>
      <c r="N3133">
        <v>0.91100000000000003</v>
      </c>
      <c r="O3133">
        <v>632</v>
      </c>
      <c r="P3133">
        <v>110</v>
      </c>
      <c r="Q3133">
        <v>183</v>
      </c>
      <c r="R3133">
        <v>140</v>
      </c>
      <c r="S3133">
        <v>227</v>
      </c>
      <c r="T3133">
        <f>(Data[[#This Row],[mean_r]]/256)*100</f>
        <v>71.484375</v>
      </c>
      <c r="U3133">
        <f>(Data[[#This Row],[mean_g]]/256)*100</f>
        <v>54.6875</v>
      </c>
      <c r="V3133">
        <f>(Data[[#This Row],[mean_b]]/256)*100</f>
        <v>88.671875</v>
      </c>
      <c r="W3133">
        <v>0.51500000000000001</v>
      </c>
      <c r="X3133" t="s">
        <v>51</v>
      </c>
      <c r="Y3133" t="s">
        <v>45</v>
      </c>
      <c r="Z3133">
        <v>13087</v>
      </c>
      <c r="AA3133">
        <v>4.8099999999999996</v>
      </c>
      <c r="AB3133">
        <v>12.2</v>
      </c>
      <c r="AC3133">
        <v>41.9</v>
      </c>
      <c r="AD3133">
        <v>251727</v>
      </c>
      <c r="AE3133">
        <v>68.3</v>
      </c>
      <c r="AF3133">
        <v>32</v>
      </c>
      <c r="AG3133" t="s">
        <v>46</v>
      </c>
      <c r="AH3133" t="s">
        <v>68</v>
      </c>
      <c r="AI3133" t="s">
        <v>43</v>
      </c>
      <c r="AJ3133">
        <v>100</v>
      </c>
      <c r="AK3133">
        <v>224</v>
      </c>
      <c r="AL3133">
        <v>0.87949999999999995</v>
      </c>
      <c r="AM3133">
        <v>0.69769999999999999</v>
      </c>
      <c r="AN3133">
        <v>0.74319999999999997</v>
      </c>
      <c r="AO3133">
        <f>Data[[#This Row],[labeller_confidence_score]]-Data[[#This Row],[cytodiffusion_classification_confidence]]</f>
        <v>4.5499999999999985E-2</v>
      </c>
    </row>
    <row r="3134" spans="1:41" x14ac:dyDescent="0.3">
      <c r="A3134" t="s">
        <v>3207</v>
      </c>
      <c r="B3134" t="s">
        <v>49</v>
      </c>
      <c r="C3134">
        <v>0</v>
      </c>
      <c r="D3134" t="s">
        <v>50</v>
      </c>
      <c r="E3134">
        <v>12.94</v>
      </c>
      <c r="F3134">
        <v>52.2</v>
      </c>
      <c r="G3134">
        <v>0.60099999999999998</v>
      </c>
      <c r="H3134">
        <v>0.47299999999999998</v>
      </c>
      <c r="I3134">
        <f>Data[[#This Row],[nucleus_area_pct]]/Data[[#This Row],[cytoplasm_ratio]]</f>
        <v>110.35940803382665</v>
      </c>
      <c r="J3134">
        <v>0.80900000000000005</v>
      </c>
      <c r="K3134">
        <v>0.38300000000000001</v>
      </c>
      <c r="L3134">
        <v>3.39</v>
      </c>
      <c r="M3134">
        <v>3.4</v>
      </c>
      <c r="N3134">
        <v>0.78800000000000003</v>
      </c>
      <c r="O3134">
        <v>371</v>
      </c>
      <c r="P3134">
        <v>52</v>
      </c>
      <c r="Q3134">
        <v>207</v>
      </c>
      <c r="R3134">
        <v>182</v>
      </c>
      <c r="S3134">
        <v>195</v>
      </c>
      <c r="T3134">
        <f>(Data[[#This Row],[mean_r]]/256)*100</f>
        <v>80.859375</v>
      </c>
      <c r="U3134">
        <f>(Data[[#This Row],[mean_g]]/256)*100</f>
        <v>71.09375</v>
      </c>
      <c r="V3134">
        <f>(Data[[#This Row],[mean_b]]/256)*100</f>
        <v>76.171875</v>
      </c>
      <c r="W3134">
        <v>0.66600000000000004</v>
      </c>
      <c r="X3134" t="s">
        <v>51</v>
      </c>
      <c r="Y3134" t="s">
        <v>45</v>
      </c>
      <c r="Z3134">
        <v>5164</v>
      </c>
      <c r="AA3134">
        <v>5.93</v>
      </c>
      <c r="AB3134">
        <v>14.3</v>
      </c>
      <c r="AC3134">
        <v>37.799999999999997</v>
      </c>
      <c r="AD3134">
        <v>249440</v>
      </c>
      <c r="AE3134">
        <v>90.9</v>
      </c>
      <c r="AF3134">
        <v>35.200000000000003</v>
      </c>
      <c r="AG3134" t="s">
        <v>64</v>
      </c>
      <c r="AH3134" t="s">
        <v>68</v>
      </c>
      <c r="AI3134" t="s">
        <v>56</v>
      </c>
      <c r="AJ3134">
        <v>100</v>
      </c>
      <c r="AK3134">
        <v>256</v>
      </c>
      <c r="AL3134">
        <v>0.1208</v>
      </c>
      <c r="AM3134">
        <v>0.99219999999999997</v>
      </c>
      <c r="AN3134">
        <v>0.90469999999999995</v>
      </c>
      <c r="AO3134">
        <f>Data[[#This Row],[labeller_confidence_score]]-Data[[#This Row],[cytodiffusion_classification_confidence]]</f>
        <v>-8.7500000000000022E-2</v>
      </c>
    </row>
    <row r="3135" spans="1:41" x14ac:dyDescent="0.3">
      <c r="A3135" t="s">
        <v>3208</v>
      </c>
      <c r="B3135" t="s">
        <v>106</v>
      </c>
      <c r="C3135">
        <v>1</v>
      </c>
      <c r="D3135" t="s">
        <v>82</v>
      </c>
      <c r="E3135">
        <v>11.4</v>
      </c>
      <c r="F3135">
        <v>82</v>
      </c>
      <c r="G3135">
        <v>0.434</v>
      </c>
      <c r="H3135">
        <v>0.115</v>
      </c>
      <c r="I3135">
        <f>Data[[#This Row],[nucleus_area_pct]]/Data[[#This Row],[cytoplasm_ratio]]</f>
        <v>713.04347826086951</v>
      </c>
      <c r="J3135">
        <v>0.86199999999999999</v>
      </c>
      <c r="K3135">
        <v>0.14399999999999999</v>
      </c>
      <c r="L3135">
        <v>1.36</v>
      </c>
      <c r="M3135">
        <v>1</v>
      </c>
      <c r="N3135">
        <v>0.80600000000000005</v>
      </c>
      <c r="O3135">
        <v>569</v>
      </c>
      <c r="P3135">
        <v>75</v>
      </c>
      <c r="Q3135">
        <v>165</v>
      </c>
      <c r="R3135">
        <v>152</v>
      </c>
      <c r="S3135">
        <v>170</v>
      </c>
      <c r="T3135">
        <f>(Data[[#This Row],[mean_r]]/256)*100</f>
        <v>64.453125</v>
      </c>
      <c r="U3135">
        <f>(Data[[#This Row],[mean_g]]/256)*100</f>
        <v>59.375</v>
      </c>
      <c r="V3135">
        <f>(Data[[#This Row],[mean_b]]/256)*100</f>
        <v>66.40625</v>
      </c>
      <c r="W3135">
        <v>0.68100000000000005</v>
      </c>
      <c r="X3135" t="s">
        <v>51</v>
      </c>
      <c r="Y3135" t="s">
        <v>45</v>
      </c>
      <c r="Z3135">
        <v>5100</v>
      </c>
      <c r="AA3135">
        <v>4.51</v>
      </c>
      <c r="AB3135">
        <v>12.5</v>
      </c>
      <c r="AC3135">
        <v>45.1</v>
      </c>
      <c r="AD3135">
        <v>293277</v>
      </c>
      <c r="AE3135">
        <v>102.7</v>
      </c>
      <c r="AF3135">
        <v>31.2</v>
      </c>
      <c r="AG3135" t="s">
        <v>46</v>
      </c>
      <c r="AH3135" t="s">
        <v>68</v>
      </c>
      <c r="AI3135" t="s">
        <v>43</v>
      </c>
      <c r="AJ3135">
        <v>100</v>
      </c>
      <c r="AK3135">
        <v>256</v>
      </c>
      <c r="AL3135">
        <v>0.80510000000000004</v>
      </c>
      <c r="AM3135">
        <v>0.83130000000000004</v>
      </c>
      <c r="AN3135">
        <v>0.7046</v>
      </c>
      <c r="AO3135">
        <f>Data[[#This Row],[labeller_confidence_score]]-Data[[#This Row],[cytodiffusion_classification_confidence]]</f>
        <v>-0.12670000000000003</v>
      </c>
    </row>
    <row r="3136" spans="1:41" x14ac:dyDescent="0.3">
      <c r="A3136" t="s">
        <v>3209</v>
      </c>
      <c r="B3136" t="s">
        <v>37</v>
      </c>
      <c r="C3136">
        <v>1</v>
      </c>
      <c r="D3136" t="s">
        <v>38</v>
      </c>
      <c r="E3136">
        <v>14.07</v>
      </c>
      <c r="F3136">
        <v>50.2</v>
      </c>
      <c r="G3136">
        <v>0.628</v>
      </c>
      <c r="H3136">
        <v>0.41899999999999998</v>
      </c>
      <c r="I3136">
        <f>Data[[#This Row],[nucleus_area_pct]]/Data[[#This Row],[cytoplasm_ratio]]</f>
        <v>119.80906921241051</v>
      </c>
      <c r="J3136">
        <v>0.81100000000000005</v>
      </c>
      <c r="K3136">
        <v>0.50900000000000001</v>
      </c>
      <c r="L3136">
        <v>2.2999999999999998</v>
      </c>
      <c r="M3136">
        <v>4.9000000000000004</v>
      </c>
      <c r="N3136">
        <v>0.82899999999999996</v>
      </c>
      <c r="O3136">
        <v>572</v>
      </c>
      <c r="P3136">
        <v>62</v>
      </c>
      <c r="Q3136">
        <v>204</v>
      </c>
      <c r="R3136">
        <v>158</v>
      </c>
      <c r="S3136">
        <v>176</v>
      </c>
      <c r="T3136">
        <f>(Data[[#This Row],[mean_r]]/256)*100</f>
        <v>79.6875</v>
      </c>
      <c r="U3136">
        <f>(Data[[#This Row],[mean_g]]/256)*100</f>
        <v>61.71875</v>
      </c>
      <c r="V3136">
        <f>(Data[[#This Row],[mean_b]]/256)*100</f>
        <v>68.75</v>
      </c>
      <c r="W3136">
        <v>0.64700000000000002</v>
      </c>
      <c r="X3136" t="s">
        <v>51</v>
      </c>
      <c r="Y3136" t="s">
        <v>45</v>
      </c>
      <c r="Z3136">
        <v>8730</v>
      </c>
      <c r="AA3136">
        <v>4.6100000000000003</v>
      </c>
      <c r="AB3136">
        <v>14.2</v>
      </c>
      <c r="AC3136">
        <v>42.4</v>
      </c>
      <c r="AD3136">
        <v>280795</v>
      </c>
      <c r="AE3136">
        <v>98.4</v>
      </c>
      <c r="AF3136">
        <v>32.700000000000003</v>
      </c>
      <c r="AG3136" t="s">
        <v>64</v>
      </c>
      <c r="AH3136" t="s">
        <v>42</v>
      </c>
      <c r="AI3136" t="s">
        <v>56</v>
      </c>
      <c r="AJ3136">
        <v>100</v>
      </c>
      <c r="AK3136">
        <v>224</v>
      </c>
      <c r="AL3136">
        <v>0.76100000000000001</v>
      </c>
      <c r="AM3136">
        <v>0.77359999999999995</v>
      </c>
      <c r="AN3136">
        <v>0.68310000000000004</v>
      </c>
      <c r="AO3136">
        <f>Data[[#This Row],[labeller_confidence_score]]-Data[[#This Row],[cytodiffusion_classification_confidence]]</f>
        <v>-9.0499999999999914E-2</v>
      </c>
    </row>
    <row r="3137" spans="1:41" x14ac:dyDescent="0.3">
      <c r="A3137" t="s">
        <v>3210</v>
      </c>
      <c r="B3137" t="s">
        <v>120</v>
      </c>
      <c r="C3137">
        <v>1</v>
      </c>
      <c r="D3137" t="s">
        <v>104</v>
      </c>
      <c r="E3137">
        <v>7.38</v>
      </c>
      <c r="F3137">
        <v>0</v>
      </c>
      <c r="G3137">
        <v>0</v>
      </c>
      <c r="H3137">
        <v>1</v>
      </c>
      <c r="I3137">
        <f>Data[[#This Row],[nucleus_area_pct]]/Data[[#This Row],[cytoplasm_ratio]]</f>
        <v>0</v>
      </c>
      <c r="J3137">
        <v>0.96099999999999997</v>
      </c>
      <c r="K3137">
        <v>0.107</v>
      </c>
      <c r="L3137">
        <v>0.57999999999999996</v>
      </c>
      <c r="M3137">
        <v>1</v>
      </c>
      <c r="N3137">
        <v>0.95099999999999996</v>
      </c>
      <c r="O3137">
        <v>109</v>
      </c>
      <c r="P3137">
        <v>42</v>
      </c>
      <c r="Q3137">
        <v>250</v>
      </c>
      <c r="R3137">
        <v>129</v>
      </c>
      <c r="S3137">
        <v>123</v>
      </c>
      <c r="T3137">
        <f>(Data[[#This Row],[mean_r]]/256)*100</f>
        <v>97.65625</v>
      </c>
      <c r="U3137">
        <f>(Data[[#This Row],[mean_g]]/256)*100</f>
        <v>50.390625</v>
      </c>
      <c r="V3137">
        <f>(Data[[#This Row],[mean_b]]/256)*100</f>
        <v>48.046875</v>
      </c>
      <c r="W3137">
        <v>0.46600000000000003</v>
      </c>
      <c r="X3137" t="s">
        <v>51</v>
      </c>
      <c r="Y3137" t="s">
        <v>45</v>
      </c>
      <c r="Z3137">
        <v>3620</v>
      </c>
      <c r="AA3137">
        <v>4.25</v>
      </c>
      <c r="AB3137">
        <v>14</v>
      </c>
      <c r="AC3137">
        <v>38.4</v>
      </c>
      <c r="AD3137">
        <v>189550</v>
      </c>
      <c r="AE3137">
        <v>102.4</v>
      </c>
      <c r="AF3137">
        <v>32.6</v>
      </c>
      <c r="AG3137" t="s">
        <v>46</v>
      </c>
      <c r="AH3137" t="s">
        <v>42</v>
      </c>
      <c r="AI3137" t="s">
        <v>56</v>
      </c>
      <c r="AJ3137">
        <v>100</v>
      </c>
      <c r="AK3137">
        <v>360</v>
      </c>
      <c r="AL3137">
        <v>0.90939999999999999</v>
      </c>
      <c r="AM3137">
        <v>0.78500000000000003</v>
      </c>
      <c r="AN3137">
        <v>0.81520000000000004</v>
      </c>
      <c r="AO3137">
        <f>Data[[#This Row],[labeller_confidence_score]]-Data[[#This Row],[cytodiffusion_classification_confidence]]</f>
        <v>3.0200000000000005E-2</v>
      </c>
    </row>
    <row r="3138" spans="1:41" x14ac:dyDescent="0.3">
      <c r="A3138" t="s">
        <v>3211</v>
      </c>
      <c r="B3138" t="s">
        <v>54</v>
      </c>
      <c r="C3138">
        <v>0</v>
      </c>
      <c r="D3138" t="s">
        <v>54</v>
      </c>
      <c r="E3138">
        <v>7.21</v>
      </c>
      <c r="F3138">
        <v>0</v>
      </c>
      <c r="G3138">
        <v>0</v>
      </c>
      <c r="H3138">
        <v>1</v>
      </c>
      <c r="I3138">
        <f>Data[[#This Row],[nucleus_area_pct]]/Data[[#This Row],[cytoplasm_ratio]]</f>
        <v>0</v>
      </c>
      <c r="J3138">
        <v>0.89</v>
      </c>
      <c r="K3138">
        <v>0.185</v>
      </c>
      <c r="L3138">
        <v>0.43</v>
      </c>
      <c r="M3138">
        <v>1</v>
      </c>
      <c r="N3138">
        <v>0.94499999999999995</v>
      </c>
      <c r="O3138">
        <v>172</v>
      </c>
      <c r="P3138">
        <v>49</v>
      </c>
      <c r="Q3138">
        <v>231</v>
      </c>
      <c r="R3138">
        <v>124</v>
      </c>
      <c r="S3138">
        <v>138</v>
      </c>
      <c r="T3138">
        <f>(Data[[#This Row],[mean_r]]/256)*100</f>
        <v>90.234375</v>
      </c>
      <c r="U3138">
        <f>(Data[[#This Row],[mean_g]]/256)*100</f>
        <v>48.4375</v>
      </c>
      <c r="V3138">
        <f>(Data[[#This Row],[mean_b]]/256)*100</f>
        <v>53.90625</v>
      </c>
      <c r="W3138">
        <v>0.46800000000000003</v>
      </c>
      <c r="X3138" t="s">
        <v>51</v>
      </c>
      <c r="Y3138" t="s">
        <v>40</v>
      </c>
      <c r="Z3138">
        <v>4569</v>
      </c>
      <c r="AA3138">
        <v>5.96</v>
      </c>
      <c r="AB3138">
        <v>13.2</v>
      </c>
      <c r="AC3138">
        <v>33</v>
      </c>
      <c r="AD3138">
        <v>200806</v>
      </c>
      <c r="AE3138">
        <v>80.900000000000006</v>
      </c>
      <c r="AF3138">
        <v>34.5</v>
      </c>
      <c r="AG3138" t="s">
        <v>46</v>
      </c>
      <c r="AH3138" t="s">
        <v>68</v>
      </c>
      <c r="AI3138" t="s">
        <v>43</v>
      </c>
      <c r="AJ3138">
        <v>100</v>
      </c>
      <c r="AK3138">
        <v>256</v>
      </c>
      <c r="AL3138">
        <v>0</v>
      </c>
      <c r="AM3138">
        <v>0.88290000000000002</v>
      </c>
      <c r="AN3138">
        <v>0.95499999999999996</v>
      </c>
      <c r="AO3138">
        <f>Data[[#This Row],[labeller_confidence_score]]-Data[[#This Row],[cytodiffusion_classification_confidence]]</f>
        <v>7.2099999999999942E-2</v>
      </c>
    </row>
    <row r="3139" spans="1:41" x14ac:dyDescent="0.3">
      <c r="A3139" t="s">
        <v>3212</v>
      </c>
      <c r="B3139" t="s">
        <v>54</v>
      </c>
      <c r="C3139">
        <v>0</v>
      </c>
      <c r="D3139" t="s">
        <v>54</v>
      </c>
      <c r="E3139">
        <v>7.61</v>
      </c>
      <c r="F3139">
        <v>0</v>
      </c>
      <c r="G3139">
        <v>0</v>
      </c>
      <c r="H3139">
        <v>1</v>
      </c>
      <c r="I3139">
        <f>Data[[#This Row],[nucleus_area_pct]]/Data[[#This Row],[cytoplasm_ratio]]</f>
        <v>0</v>
      </c>
      <c r="J3139">
        <v>0.85199999999999998</v>
      </c>
      <c r="K3139">
        <v>0.14299999999999999</v>
      </c>
      <c r="L3139">
        <v>0.56999999999999995</v>
      </c>
      <c r="M3139">
        <v>1</v>
      </c>
      <c r="N3139">
        <v>0.94099999999999995</v>
      </c>
      <c r="O3139">
        <v>195</v>
      </c>
      <c r="P3139">
        <v>47</v>
      </c>
      <c r="Q3139">
        <v>230</v>
      </c>
      <c r="R3139">
        <v>148</v>
      </c>
      <c r="S3139">
        <v>110</v>
      </c>
      <c r="T3139">
        <f>(Data[[#This Row],[mean_r]]/256)*100</f>
        <v>89.84375</v>
      </c>
      <c r="U3139">
        <f>(Data[[#This Row],[mean_g]]/256)*100</f>
        <v>57.8125</v>
      </c>
      <c r="V3139">
        <f>(Data[[#This Row],[mean_b]]/256)*100</f>
        <v>42.96875</v>
      </c>
      <c r="W3139">
        <v>0.47599999999999998</v>
      </c>
      <c r="X3139" t="s">
        <v>51</v>
      </c>
      <c r="Y3139" t="s">
        <v>40</v>
      </c>
      <c r="Z3139">
        <v>6527</v>
      </c>
      <c r="AA3139">
        <v>5.47</v>
      </c>
      <c r="AB3139">
        <v>13.3</v>
      </c>
      <c r="AC3139">
        <v>44.1</v>
      </c>
      <c r="AD3139">
        <v>498140</v>
      </c>
      <c r="AE3139">
        <v>93.7</v>
      </c>
      <c r="AF3139">
        <v>33.6</v>
      </c>
      <c r="AG3139" t="s">
        <v>41</v>
      </c>
      <c r="AH3139" t="s">
        <v>47</v>
      </c>
      <c r="AI3139" t="s">
        <v>43</v>
      </c>
      <c r="AJ3139">
        <v>40</v>
      </c>
      <c r="AK3139">
        <v>256</v>
      </c>
      <c r="AL3139">
        <v>2.7E-2</v>
      </c>
      <c r="AM3139">
        <v>0.85970000000000002</v>
      </c>
      <c r="AN3139">
        <v>1</v>
      </c>
      <c r="AO3139">
        <f>Data[[#This Row],[labeller_confidence_score]]-Data[[#This Row],[cytodiffusion_classification_confidence]]</f>
        <v>0.14029999999999998</v>
      </c>
    </row>
    <row r="3140" spans="1:41" x14ac:dyDescent="0.3">
      <c r="A3140" t="s">
        <v>3213</v>
      </c>
      <c r="B3140" t="s">
        <v>54</v>
      </c>
      <c r="C3140">
        <v>0</v>
      </c>
      <c r="D3140" t="s">
        <v>54</v>
      </c>
      <c r="E3140">
        <v>7.27</v>
      </c>
      <c r="F3140">
        <v>0</v>
      </c>
      <c r="G3140">
        <v>0</v>
      </c>
      <c r="H3140">
        <v>1</v>
      </c>
      <c r="I3140">
        <f>Data[[#This Row],[nucleus_area_pct]]/Data[[#This Row],[cytoplasm_ratio]]</f>
        <v>0</v>
      </c>
      <c r="J3140">
        <v>0.86299999999999999</v>
      </c>
      <c r="K3140">
        <v>0.184</v>
      </c>
      <c r="L3140">
        <v>0.27</v>
      </c>
      <c r="M3140">
        <v>1</v>
      </c>
      <c r="N3140">
        <v>0.93899999999999995</v>
      </c>
      <c r="O3140">
        <v>194</v>
      </c>
      <c r="P3140">
        <v>48</v>
      </c>
      <c r="Q3140">
        <v>226</v>
      </c>
      <c r="R3140">
        <v>133</v>
      </c>
      <c r="S3140">
        <v>147</v>
      </c>
      <c r="T3140">
        <f>(Data[[#This Row],[mean_r]]/256)*100</f>
        <v>88.28125</v>
      </c>
      <c r="U3140">
        <f>(Data[[#This Row],[mean_g]]/256)*100</f>
        <v>51.953125</v>
      </c>
      <c r="V3140">
        <f>(Data[[#This Row],[mean_b]]/256)*100</f>
        <v>57.421875</v>
      </c>
      <c r="W3140">
        <v>0.51100000000000001</v>
      </c>
      <c r="X3140" t="s">
        <v>51</v>
      </c>
      <c r="Y3140" t="s">
        <v>45</v>
      </c>
      <c r="Z3140">
        <v>12480</v>
      </c>
      <c r="AA3140">
        <v>5.24</v>
      </c>
      <c r="AB3140">
        <v>15.8</v>
      </c>
      <c r="AC3140">
        <v>50.4</v>
      </c>
      <c r="AD3140">
        <v>136578</v>
      </c>
      <c r="AE3140">
        <v>103.7</v>
      </c>
      <c r="AF3140">
        <v>29.8</v>
      </c>
      <c r="AG3140" t="s">
        <v>64</v>
      </c>
      <c r="AH3140" t="s">
        <v>68</v>
      </c>
      <c r="AI3140" t="s">
        <v>52</v>
      </c>
      <c r="AJ3140">
        <v>40</v>
      </c>
      <c r="AK3140">
        <v>256</v>
      </c>
      <c r="AL3140">
        <v>0.1129</v>
      </c>
      <c r="AM3140">
        <v>0.92279999999999995</v>
      </c>
      <c r="AN3140">
        <v>0.94550000000000001</v>
      </c>
      <c r="AO3140">
        <f>Data[[#This Row],[labeller_confidence_score]]-Data[[#This Row],[cytodiffusion_classification_confidence]]</f>
        <v>2.2700000000000053E-2</v>
      </c>
    </row>
    <row r="3141" spans="1:41" x14ac:dyDescent="0.3">
      <c r="A3141" t="s">
        <v>3214</v>
      </c>
      <c r="B3141" t="s">
        <v>103</v>
      </c>
      <c r="C3141">
        <v>1</v>
      </c>
      <c r="D3141" t="s">
        <v>104</v>
      </c>
      <c r="E3141">
        <v>4.01</v>
      </c>
      <c r="F3141">
        <v>0</v>
      </c>
      <c r="G3141">
        <v>0</v>
      </c>
      <c r="H3141">
        <v>1</v>
      </c>
      <c r="I3141">
        <f>Data[[#This Row],[nucleus_area_pct]]/Data[[#This Row],[cytoplasm_ratio]]</f>
        <v>0</v>
      </c>
      <c r="J3141">
        <v>0.33900000000000002</v>
      </c>
      <c r="K3141">
        <v>0.84399999999999997</v>
      </c>
      <c r="L3141">
        <v>0.52</v>
      </c>
      <c r="M3141">
        <v>1</v>
      </c>
      <c r="N3141">
        <v>0.70799999999999996</v>
      </c>
      <c r="O3141">
        <v>92</v>
      </c>
      <c r="P3141">
        <v>34</v>
      </c>
      <c r="Q3141">
        <v>222</v>
      </c>
      <c r="R3141">
        <v>131</v>
      </c>
      <c r="S3141">
        <v>140</v>
      </c>
      <c r="T3141">
        <f>(Data[[#This Row],[mean_r]]/256)*100</f>
        <v>86.71875</v>
      </c>
      <c r="U3141">
        <f>(Data[[#This Row],[mean_g]]/256)*100</f>
        <v>51.171875</v>
      </c>
      <c r="V3141">
        <f>(Data[[#This Row],[mean_b]]/256)*100</f>
        <v>54.6875</v>
      </c>
      <c r="W3141">
        <v>0.53200000000000003</v>
      </c>
      <c r="X3141" t="s">
        <v>51</v>
      </c>
      <c r="Y3141" t="s">
        <v>40</v>
      </c>
      <c r="Z3141">
        <v>9671</v>
      </c>
      <c r="AA3141">
        <v>4.5999999999999996</v>
      </c>
      <c r="AB3141">
        <v>16.8</v>
      </c>
      <c r="AC3141">
        <v>44.9</v>
      </c>
      <c r="AD3141">
        <v>241215</v>
      </c>
      <c r="AE3141">
        <v>99.3</v>
      </c>
      <c r="AF3141">
        <v>33.4</v>
      </c>
      <c r="AG3141" t="s">
        <v>64</v>
      </c>
      <c r="AH3141" t="s">
        <v>68</v>
      </c>
      <c r="AI3141" t="s">
        <v>56</v>
      </c>
      <c r="AJ3141">
        <v>100</v>
      </c>
      <c r="AK3141">
        <v>256</v>
      </c>
      <c r="AL3141">
        <v>0.72609999999999997</v>
      </c>
      <c r="AM3141">
        <v>0.81779999999999997</v>
      </c>
      <c r="AN3141">
        <v>0.72860000000000003</v>
      </c>
      <c r="AO3141">
        <f>Data[[#This Row],[labeller_confidence_score]]-Data[[#This Row],[cytodiffusion_classification_confidence]]</f>
        <v>-8.9199999999999946E-2</v>
      </c>
    </row>
    <row r="3142" spans="1:41" x14ac:dyDescent="0.3">
      <c r="A3142" t="s">
        <v>3215</v>
      </c>
      <c r="B3142" t="s">
        <v>54</v>
      </c>
      <c r="C3142">
        <v>0</v>
      </c>
      <c r="D3142" t="s">
        <v>54</v>
      </c>
      <c r="E3142">
        <v>7.68</v>
      </c>
      <c r="F3142">
        <v>0</v>
      </c>
      <c r="G3142">
        <v>0</v>
      </c>
      <c r="H3142">
        <v>1</v>
      </c>
      <c r="I3142">
        <f>Data[[#This Row],[nucleus_area_pct]]/Data[[#This Row],[cytoplasm_ratio]]</f>
        <v>0</v>
      </c>
      <c r="J3142">
        <v>0.92800000000000005</v>
      </c>
      <c r="K3142">
        <v>0.10299999999999999</v>
      </c>
      <c r="L3142">
        <v>0.34</v>
      </c>
      <c r="M3142">
        <v>1</v>
      </c>
      <c r="N3142">
        <v>0.99399999999999999</v>
      </c>
      <c r="O3142">
        <v>210</v>
      </c>
      <c r="P3142">
        <v>37</v>
      </c>
      <c r="Q3142">
        <v>233</v>
      </c>
      <c r="R3142">
        <v>127</v>
      </c>
      <c r="S3142">
        <v>135</v>
      </c>
      <c r="T3142">
        <f>(Data[[#This Row],[mean_r]]/256)*100</f>
        <v>91.015625</v>
      </c>
      <c r="U3142">
        <f>(Data[[#This Row],[mean_g]]/256)*100</f>
        <v>49.609375</v>
      </c>
      <c r="V3142">
        <f>(Data[[#This Row],[mean_b]]/256)*100</f>
        <v>52.734375</v>
      </c>
      <c r="W3142">
        <v>0.51700000000000002</v>
      </c>
      <c r="X3142" t="s">
        <v>39</v>
      </c>
      <c r="Y3142" t="s">
        <v>40</v>
      </c>
      <c r="Z3142">
        <v>6644</v>
      </c>
      <c r="AA3142">
        <v>3.92</v>
      </c>
      <c r="AB3142">
        <v>13.1</v>
      </c>
      <c r="AC3142">
        <v>36.299999999999997</v>
      </c>
      <c r="AD3142">
        <v>245959</v>
      </c>
      <c r="AE3142">
        <v>83.2</v>
      </c>
      <c r="AF3142">
        <v>36.4</v>
      </c>
      <c r="AG3142" t="s">
        <v>46</v>
      </c>
      <c r="AH3142" t="s">
        <v>42</v>
      </c>
      <c r="AI3142" t="s">
        <v>56</v>
      </c>
      <c r="AJ3142">
        <v>100</v>
      </c>
      <c r="AK3142">
        <v>256</v>
      </c>
      <c r="AL3142">
        <v>7.6300000000000007E-2</v>
      </c>
      <c r="AM3142">
        <v>0.87150000000000005</v>
      </c>
      <c r="AN3142">
        <v>0.92149999999999999</v>
      </c>
      <c r="AO3142">
        <f>Data[[#This Row],[labeller_confidence_score]]-Data[[#This Row],[cytodiffusion_classification_confidence]]</f>
        <v>4.9999999999999933E-2</v>
      </c>
    </row>
    <row r="3143" spans="1:41" x14ac:dyDescent="0.3">
      <c r="A3143" t="s">
        <v>3216</v>
      </c>
      <c r="B3143" t="s">
        <v>62</v>
      </c>
      <c r="C3143">
        <v>0</v>
      </c>
      <c r="D3143" t="s">
        <v>50</v>
      </c>
      <c r="E3143">
        <v>8.39</v>
      </c>
      <c r="F3143">
        <v>80.400000000000006</v>
      </c>
      <c r="G3143">
        <v>0.74299999999999999</v>
      </c>
      <c r="H3143">
        <v>0.20899999999999999</v>
      </c>
      <c r="I3143">
        <f>Data[[#This Row],[nucleus_area_pct]]/Data[[#This Row],[cytoplasm_ratio]]</f>
        <v>384.68899521531102</v>
      </c>
      <c r="J3143">
        <v>0.88300000000000001</v>
      </c>
      <c r="K3143">
        <v>0.09</v>
      </c>
      <c r="L3143">
        <v>0.94</v>
      </c>
      <c r="M3143">
        <v>1.1000000000000001</v>
      </c>
      <c r="N3143">
        <v>0.92900000000000005</v>
      </c>
      <c r="O3143">
        <v>252</v>
      </c>
      <c r="P3143">
        <v>62</v>
      </c>
      <c r="Q3143">
        <v>221</v>
      </c>
      <c r="R3143">
        <v>149</v>
      </c>
      <c r="S3143">
        <v>203</v>
      </c>
      <c r="T3143">
        <f>(Data[[#This Row],[mean_r]]/256)*100</f>
        <v>86.328125</v>
      </c>
      <c r="U3143">
        <f>(Data[[#This Row],[mean_g]]/256)*100</f>
        <v>58.203125</v>
      </c>
      <c r="V3143">
        <f>(Data[[#This Row],[mean_b]]/256)*100</f>
        <v>79.296875</v>
      </c>
      <c r="W3143">
        <v>0.755</v>
      </c>
      <c r="X3143" t="s">
        <v>51</v>
      </c>
      <c r="Y3143" t="s">
        <v>45</v>
      </c>
      <c r="Z3143">
        <v>5806</v>
      </c>
      <c r="AA3143">
        <v>4.3099999999999996</v>
      </c>
      <c r="AB3143">
        <v>15.5</v>
      </c>
      <c r="AC3143">
        <v>44</v>
      </c>
      <c r="AD3143">
        <v>301534</v>
      </c>
      <c r="AE3143">
        <v>86.5</v>
      </c>
      <c r="AF3143">
        <v>33.4</v>
      </c>
      <c r="AG3143" t="s">
        <v>41</v>
      </c>
      <c r="AH3143" t="s">
        <v>42</v>
      </c>
      <c r="AI3143" t="s">
        <v>52</v>
      </c>
      <c r="AJ3143">
        <v>60</v>
      </c>
      <c r="AK3143">
        <v>256</v>
      </c>
      <c r="AL3143">
        <v>0</v>
      </c>
      <c r="AM3143">
        <v>0.91449999999999998</v>
      </c>
      <c r="AN3143">
        <v>0.95050000000000001</v>
      </c>
      <c r="AO3143">
        <f>Data[[#This Row],[labeller_confidence_score]]-Data[[#This Row],[cytodiffusion_classification_confidence]]</f>
        <v>3.6000000000000032E-2</v>
      </c>
    </row>
    <row r="3144" spans="1:41" x14ac:dyDescent="0.3">
      <c r="A3144" t="s">
        <v>3217</v>
      </c>
      <c r="B3144" t="s">
        <v>85</v>
      </c>
      <c r="C3144">
        <v>0</v>
      </c>
      <c r="D3144" t="s">
        <v>50</v>
      </c>
      <c r="E3144">
        <v>11.79</v>
      </c>
      <c r="F3144">
        <v>51.3</v>
      </c>
      <c r="G3144">
        <v>0.80900000000000005</v>
      </c>
      <c r="H3144">
        <v>0.53300000000000003</v>
      </c>
      <c r="I3144">
        <f>Data[[#This Row],[nucleus_area_pct]]/Data[[#This Row],[cytoplasm_ratio]]</f>
        <v>96.24765478424014</v>
      </c>
      <c r="J3144">
        <v>0.746</v>
      </c>
      <c r="K3144">
        <v>0.36699999999999999</v>
      </c>
      <c r="L3144">
        <v>6</v>
      </c>
      <c r="M3144">
        <v>1.7</v>
      </c>
      <c r="N3144">
        <v>0.74399999999999999</v>
      </c>
      <c r="O3144">
        <v>406</v>
      </c>
      <c r="P3144">
        <v>77</v>
      </c>
      <c r="Q3144">
        <v>185</v>
      </c>
      <c r="R3144">
        <v>128</v>
      </c>
      <c r="S3144">
        <v>218</v>
      </c>
      <c r="T3144">
        <f>(Data[[#This Row],[mean_r]]/256)*100</f>
        <v>72.265625</v>
      </c>
      <c r="U3144">
        <f>(Data[[#This Row],[mean_g]]/256)*100</f>
        <v>50</v>
      </c>
      <c r="V3144">
        <f>(Data[[#This Row],[mean_b]]/256)*100</f>
        <v>85.15625</v>
      </c>
      <c r="W3144">
        <v>0.749</v>
      </c>
      <c r="X3144" t="s">
        <v>63</v>
      </c>
      <c r="Y3144" t="s">
        <v>45</v>
      </c>
      <c r="Z3144">
        <v>7003</v>
      </c>
      <c r="AA3144">
        <v>4.28</v>
      </c>
      <c r="AB3144">
        <v>11.9</v>
      </c>
      <c r="AC3144">
        <v>32.200000000000003</v>
      </c>
      <c r="AD3144">
        <v>134937</v>
      </c>
      <c r="AE3144">
        <v>83.6</v>
      </c>
      <c r="AF3144">
        <v>33.200000000000003</v>
      </c>
      <c r="AG3144" t="s">
        <v>64</v>
      </c>
      <c r="AH3144" t="s">
        <v>42</v>
      </c>
      <c r="AI3144" t="s">
        <v>56</v>
      </c>
      <c r="AJ3144">
        <v>100</v>
      </c>
      <c r="AK3144">
        <v>224</v>
      </c>
      <c r="AL3144">
        <v>0.12670000000000001</v>
      </c>
      <c r="AM3144">
        <v>0.98170000000000002</v>
      </c>
      <c r="AN3144">
        <v>0.87160000000000004</v>
      </c>
      <c r="AO3144">
        <f>Data[[#This Row],[labeller_confidence_score]]-Data[[#This Row],[cytodiffusion_classification_confidence]]</f>
        <v>-0.11009999999999998</v>
      </c>
    </row>
    <row r="3145" spans="1:41" x14ac:dyDescent="0.3">
      <c r="A3145" t="s">
        <v>3218</v>
      </c>
      <c r="B3145" t="s">
        <v>37</v>
      </c>
      <c r="C3145">
        <v>1</v>
      </c>
      <c r="D3145" t="s">
        <v>38</v>
      </c>
      <c r="E3145">
        <v>14.71</v>
      </c>
      <c r="F3145">
        <v>61.7</v>
      </c>
      <c r="G3145">
        <v>0.503</v>
      </c>
      <c r="H3145">
        <v>0.40500000000000003</v>
      </c>
      <c r="I3145">
        <f>Data[[#This Row],[nucleus_area_pct]]/Data[[#This Row],[cytoplasm_ratio]]</f>
        <v>152.34567901234567</v>
      </c>
      <c r="J3145">
        <v>0.71899999999999997</v>
      </c>
      <c r="K3145">
        <v>0.59699999999999998</v>
      </c>
      <c r="L3145">
        <v>3.04</v>
      </c>
      <c r="M3145">
        <v>4.2</v>
      </c>
      <c r="N3145">
        <v>0.73699999999999999</v>
      </c>
      <c r="O3145">
        <v>621</v>
      </c>
      <c r="P3145">
        <v>74</v>
      </c>
      <c r="Q3145">
        <v>198</v>
      </c>
      <c r="R3145">
        <v>131</v>
      </c>
      <c r="S3145">
        <v>183</v>
      </c>
      <c r="T3145">
        <f>(Data[[#This Row],[mean_r]]/256)*100</f>
        <v>77.34375</v>
      </c>
      <c r="U3145">
        <f>(Data[[#This Row],[mean_g]]/256)*100</f>
        <v>51.171875</v>
      </c>
      <c r="V3145">
        <f>(Data[[#This Row],[mean_b]]/256)*100</f>
        <v>71.484375</v>
      </c>
      <c r="W3145">
        <v>0.64100000000000001</v>
      </c>
      <c r="X3145" t="s">
        <v>39</v>
      </c>
      <c r="Y3145" t="s">
        <v>40</v>
      </c>
      <c r="Z3145">
        <v>5711</v>
      </c>
      <c r="AA3145">
        <v>5.65</v>
      </c>
      <c r="AB3145">
        <v>15.5</v>
      </c>
      <c r="AC3145">
        <v>35.299999999999997</v>
      </c>
      <c r="AD3145">
        <v>211191</v>
      </c>
      <c r="AE3145">
        <v>100.4</v>
      </c>
      <c r="AF3145">
        <v>34.6</v>
      </c>
      <c r="AG3145" t="s">
        <v>64</v>
      </c>
      <c r="AH3145" t="s">
        <v>42</v>
      </c>
      <c r="AI3145" t="s">
        <v>56</v>
      </c>
      <c r="AJ3145">
        <v>60</v>
      </c>
      <c r="AK3145">
        <v>224</v>
      </c>
      <c r="AL3145">
        <v>0.67210000000000003</v>
      </c>
      <c r="AM3145">
        <v>0.82809999999999995</v>
      </c>
      <c r="AN3145">
        <v>0.77370000000000005</v>
      </c>
      <c r="AO3145">
        <f>Data[[#This Row],[labeller_confidence_score]]-Data[[#This Row],[cytodiffusion_classification_confidence]]</f>
        <v>-5.4399999999999893E-2</v>
      </c>
    </row>
    <row r="3146" spans="1:41" x14ac:dyDescent="0.3">
      <c r="A3146" t="s">
        <v>3219</v>
      </c>
      <c r="B3146" t="s">
        <v>49</v>
      </c>
      <c r="C3146">
        <v>0</v>
      </c>
      <c r="D3146" t="s">
        <v>50</v>
      </c>
      <c r="E3146">
        <v>12.22</v>
      </c>
      <c r="F3146">
        <v>57.9</v>
      </c>
      <c r="G3146">
        <v>0.58599999999999997</v>
      </c>
      <c r="H3146">
        <v>0.44700000000000001</v>
      </c>
      <c r="I3146">
        <f>Data[[#This Row],[nucleus_area_pct]]/Data[[#This Row],[cytoplasm_ratio]]</f>
        <v>129.53020134228188</v>
      </c>
      <c r="J3146">
        <v>0.755</v>
      </c>
      <c r="K3146">
        <v>0.41299999999999998</v>
      </c>
      <c r="L3146">
        <v>3.14</v>
      </c>
      <c r="M3146">
        <v>4.5999999999999996</v>
      </c>
      <c r="N3146">
        <v>0.84899999999999998</v>
      </c>
      <c r="O3146">
        <v>373</v>
      </c>
      <c r="P3146">
        <v>68</v>
      </c>
      <c r="Q3146">
        <v>210</v>
      </c>
      <c r="R3146">
        <v>179</v>
      </c>
      <c r="S3146">
        <v>206</v>
      </c>
      <c r="T3146">
        <f>(Data[[#This Row],[mean_r]]/256)*100</f>
        <v>82.03125</v>
      </c>
      <c r="U3146">
        <f>(Data[[#This Row],[mean_g]]/256)*100</f>
        <v>69.921875</v>
      </c>
      <c r="V3146">
        <f>(Data[[#This Row],[mean_b]]/256)*100</f>
        <v>80.46875</v>
      </c>
      <c r="W3146">
        <v>0.622</v>
      </c>
      <c r="X3146" t="s">
        <v>51</v>
      </c>
      <c r="Y3146" t="s">
        <v>45</v>
      </c>
      <c r="Z3146">
        <v>4665</v>
      </c>
      <c r="AA3146">
        <v>4.5</v>
      </c>
      <c r="AB3146">
        <v>15.7</v>
      </c>
      <c r="AC3146">
        <v>35.6</v>
      </c>
      <c r="AD3146">
        <v>296910</v>
      </c>
      <c r="AE3146">
        <v>89.3</v>
      </c>
      <c r="AF3146">
        <v>33.799999999999997</v>
      </c>
      <c r="AG3146" t="s">
        <v>46</v>
      </c>
      <c r="AH3146" t="s">
        <v>68</v>
      </c>
      <c r="AI3146" t="s">
        <v>56</v>
      </c>
      <c r="AJ3146">
        <v>100</v>
      </c>
      <c r="AK3146">
        <v>256</v>
      </c>
      <c r="AL3146">
        <v>7.1199999999999999E-2</v>
      </c>
      <c r="AM3146">
        <v>0.83560000000000001</v>
      </c>
      <c r="AN3146">
        <v>1</v>
      </c>
      <c r="AO3146">
        <f>Data[[#This Row],[labeller_confidence_score]]-Data[[#This Row],[cytodiffusion_classification_confidence]]</f>
        <v>0.16439999999999999</v>
      </c>
    </row>
    <row r="3147" spans="1:41" x14ac:dyDescent="0.3">
      <c r="A3147" t="s">
        <v>3220</v>
      </c>
      <c r="B3147" t="s">
        <v>54</v>
      </c>
      <c r="C3147">
        <v>0</v>
      </c>
      <c r="D3147" t="s">
        <v>54</v>
      </c>
      <c r="E3147">
        <v>7.25</v>
      </c>
      <c r="F3147">
        <v>0</v>
      </c>
      <c r="G3147">
        <v>0</v>
      </c>
      <c r="H3147">
        <v>1</v>
      </c>
      <c r="I3147">
        <f>Data[[#This Row],[nucleus_area_pct]]/Data[[#This Row],[cytoplasm_ratio]]</f>
        <v>0</v>
      </c>
      <c r="J3147">
        <v>0.88700000000000001</v>
      </c>
      <c r="K3147">
        <v>0.23300000000000001</v>
      </c>
      <c r="L3147">
        <v>0.5</v>
      </c>
      <c r="M3147">
        <v>1</v>
      </c>
      <c r="N3147">
        <v>0.94</v>
      </c>
      <c r="O3147">
        <v>207</v>
      </c>
      <c r="P3147">
        <v>50</v>
      </c>
      <c r="Q3147">
        <v>244</v>
      </c>
      <c r="R3147">
        <v>126</v>
      </c>
      <c r="S3147">
        <v>132</v>
      </c>
      <c r="T3147">
        <f>(Data[[#This Row],[mean_r]]/256)*100</f>
        <v>95.3125</v>
      </c>
      <c r="U3147">
        <f>(Data[[#This Row],[mean_g]]/256)*100</f>
        <v>49.21875</v>
      </c>
      <c r="V3147">
        <f>(Data[[#This Row],[mean_b]]/256)*100</f>
        <v>51.5625</v>
      </c>
      <c r="W3147">
        <v>0.435</v>
      </c>
      <c r="X3147" t="s">
        <v>63</v>
      </c>
      <c r="Y3147" t="s">
        <v>40</v>
      </c>
      <c r="Z3147">
        <v>3436</v>
      </c>
      <c r="AA3147">
        <v>4.8899999999999997</v>
      </c>
      <c r="AB3147">
        <v>11.1</v>
      </c>
      <c r="AC3147">
        <v>35.6</v>
      </c>
      <c r="AD3147">
        <v>268700</v>
      </c>
      <c r="AE3147">
        <v>93.3</v>
      </c>
      <c r="AF3147">
        <v>31.7</v>
      </c>
      <c r="AG3147" t="s">
        <v>46</v>
      </c>
      <c r="AH3147" t="s">
        <v>42</v>
      </c>
      <c r="AI3147" t="s">
        <v>43</v>
      </c>
      <c r="AJ3147">
        <v>100</v>
      </c>
      <c r="AK3147">
        <v>360</v>
      </c>
      <c r="AL3147">
        <v>0.1308</v>
      </c>
      <c r="AM3147">
        <v>0.93230000000000002</v>
      </c>
      <c r="AN3147">
        <v>0.92810000000000004</v>
      </c>
      <c r="AO3147">
        <f>Data[[#This Row],[labeller_confidence_score]]-Data[[#This Row],[cytodiffusion_classification_confidence]]</f>
        <v>-4.1999999999999815E-3</v>
      </c>
    </row>
    <row r="3148" spans="1:41" x14ac:dyDescent="0.3">
      <c r="A3148" t="s">
        <v>3221</v>
      </c>
      <c r="B3148" t="s">
        <v>133</v>
      </c>
      <c r="C3148">
        <v>1</v>
      </c>
      <c r="D3148" t="s">
        <v>104</v>
      </c>
      <c r="E3148">
        <v>7.49</v>
      </c>
      <c r="F3148">
        <v>0</v>
      </c>
      <c r="G3148">
        <v>0</v>
      </c>
      <c r="H3148">
        <v>1</v>
      </c>
      <c r="I3148">
        <f>Data[[#This Row],[nucleus_area_pct]]/Data[[#This Row],[cytoplasm_ratio]]</f>
        <v>0</v>
      </c>
      <c r="J3148">
        <v>0.42</v>
      </c>
      <c r="K3148">
        <v>0.81699999999999995</v>
      </c>
      <c r="L3148">
        <v>0.91</v>
      </c>
      <c r="M3148">
        <v>1</v>
      </c>
      <c r="N3148">
        <v>0.86</v>
      </c>
      <c r="O3148">
        <v>136</v>
      </c>
      <c r="P3148">
        <v>59</v>
      </c>
      <c r="Q3148">
        <v>234</v>
      </c>
      <c r="R3148">
        <v>109</v>
      </c>
      <c r="S3148">
        <v>120</v>
      </c>
      <c r="T3148">
        <f>(Data[[#This Row],[mean_r]]/256)*100</f>
        <v>91.40625</v>
      </c>
      <c r="U3148">
        <f>(Data[[#This Row],[mean_g]]/256)*100</f>
        <v>42.578125</v>
      </c>
      <c r="V3148">
        <f>(Data[[#This Row],[mean_b]]/256)*100</f>
        <v>46.875</v>
      </c>
      <c r="W3148">
        <v>0.47499999999999998</v>
      </c>
      <c r="X3148" t="s">
        <v>51</v>
      </c>
      <c r="Y3148" t="s">
        <v>45</v>
      </c>
      <c r="Z3148">
        <v>15463</v>
      </c>
      <c r="AA3148">
        <v>4.9000000000000004</v>
      </c>
      <c r="AB3148">
        <v>15.7</v>
      </c>
      <c r="AC3148">
        <v>40.6</v>
      </c>
      <c r="AD3148">
        <v>195325</v>
      </c>
      <c r="AE3148">
        <v>108.1</v>
      </c>
      <c r="AF3148">
        <v>33.700000000000003</v>
      </c>
      <c r="AG3148" t="s">
        <v>64</v>
      </c>
      <c r="AH3148" t="s">
        <v>47</v>
      </c>
      <c r="AI3148" t="s">
        <v>56</v>
      </c>
      <c r="AJ3148">
        <v>40</v>
      </c>
      <c r="AK3148">
        <v>512</v>
      </c>
      <c r="AL3148">
        <v>0.98780000000000001</v>
      </c>
      <c r="AM3148">
        <v>0.74</v>
      </c>
      <c r="AN3148">
        <v>0.70909999999999995</v>
      </c>
      <c r="AO3148">
        <f>Data[[#This Row],[labeller_confidence_score]]-Data[[#This Row],[cytodiffusion_classification_confidence]]</f>
        <v>-3.0900000000000039E-2</v>
      </c>
    </row>
    <row r="3149" spans="1:41" x14ac:dyDescent="0.3">
      <c r="A3149" t="s">
        <v>3222</v>
      </c>
      <c r="B3149" t="s">
        <v>66</v>
      </c>
      <c r="C3149">
        <v>1</v>
      </c>
      <c r="D3149" t="s">
        <v>67</v>
      </c>
      <c r="E3149">
        <v>10.050000000000001</v>
      </c>
      <c r="F3149">
        <v>90.8</v>
      </c>
      <c r="G3149">
        <v>0.626</v>
      </c>
      <c r="H3149">
        <v>9.5000000000000001E-2</v>
      </c>
      <c r="I3149">
        <f>Data[[#This Row],[nucleus_area_pct]]/Data[[#This Row],[cytoplasm_ratio]]</f>
        <v>955.78947368421052</v>
      </c>
      <c r="J3149">
        <v>0.128</v>
      </c>
      <c r="K3149">
        <v>0.66400000000000003</v>
      </c>
      <c r="L3149">
        <v>0.99</v>
      </c>
      <c r="M3149">
        <v>1</v>
      </c>
      <c r="N3149">
        <v>0.64800000000000002</v>
      </c>
      <c r="O3149">
        <v>423</v>
      </c>
      <c r="P3149">
        <v>103</v>
      </c>
      <c r="Q3149">
        <v>186</v>
      </c>
      <c r="R3149">
        <v>141</v>
      </c>
      <c r="S3149">
        <v>195</v>
      </c>
      <c r="T3149">
        <f>(Data[[#This Row],[mean_r]]/256)*100</f>
        <v>72.65625</v>
      </c>
      <c r="U3149">
        <f>(Data[[#This Row],[mean_g]]/256)*100</f>
        <v>55.078125</v>
      </c>
      <c r="V3149">
        <f>(Data[[#This Row],[mean_b]]/256)*100</f>
        <v>76.171875</v>
      </c>
      <c r="W3149">
        <v>0.79300000000000004</v>
      </c>
      <c r="X3149" t="s">
        <v>63</v>
      </c>
      <c r="Y3149" t="s">
        <v>45</v>
      </c>
      <c r="Z3149">
        <v>6370</v>
      </c>
      <c r="AA3149">
        <v>3.81</v>
      </c>
      <c r="AB3149">
        <v>14.3</v>
      </c>
      <c r="AC3149">
        <v>42.7</v>
      </c>
      <c r="AD3149">
        <v>314556</v>
      </c>
      <c r="AE3149">
        <v>95.8</v>
      </c>
      <c r="AF3149">
        <v>36.4</v>
      </c>
      <c r="AG3149" t="s">
        <v>41</v>
      </c>
      <c r="AH3149" t="s">
        <v>42</v>
      </c>
      <c r="AI3149" t="s">
        <v>43</v>
      </c>
      <c r="AJ3149">
        <v>100</v>
      </c>
      <c r="AK3149">
        <v>224</v>
      </c>
      <c r="AL3149">
        <v>0.75429999999999997</v>
      </c>
      <c r="AM3149">
        <v>0.65580000000000005</v>
      </c>
      <c r="AN3149">
        <v>0.74780000000000002</v>
      </c>
      <c r="AO3149">
        <f>Data[[#This Row],[labeller_confidence_score]]-Data[[#This Row],[cytodiffusion_classification_confidence]]</f>
        <v>9.1999999999999971E-2</v>
      </c>
    </row>
    <row r="3150" spans="1:41" x14ac:dyDescent="0.3">
      <c r="A3150" t="s">
        <v>3223</v>
      </c>
      <c r="B3150" t="s">
        <v>49</v>
      </c>
      <c r="C3150">
        <v>0</v>
      </c>
      <c r="D3150" t="s">
        <v>50</v>
      </c>
      <c r="E3150">
        <v>12.62</v>
      </c>
      <c r="F3150">
        <v>46.7</v>
      </c>
      <c r="G3150">
        <v>0.61399999999999999</v>
      </c>
      <c r="H3150">
        <v>0.48</v>
      </c>
      <c r="I3150">
        <f>Data[[#This Row],[nucleus_area_pct]]/Data[[#This Row],[cytoplasm_ratio]]</f>
        <v>97.291666666666671</v>
      </c>
      <c r="J3150">
        <v>0.877</v>
      </c>
      <c r="K3150">
        <v>0.35499999999999998</v>
      </c>
      <c r="L3150">
        <v>2.71</v>
      </c>
      <c r="M3150">
        <v>3.1</v>
      </c>
      <c r="N3150">
        <v>0.79500000000000004</v>
      </c>
      <c r="O3150">
        <v>364</v>
      </c>
      <c r="P3150">
        <v>82</v>
      </c>
      <c r="Q3150">
        <v>229</v>
      </c>
      <c r="R3150">
        <v>157</v>
      </c>
      <c r="S3150">
        <v>179</v>
      </c>
      <c r="T3150">
        <f>(Data[[#This Row],[mean_r]]/256)*100</f>
        <v>89.453125</v>
      </c>
      <c r="U3150">
        <f>(Data[[#This Row],[mean_g]]/256)*100</f>
        <v>61.328125</v>
      </c>
      <c r="V3150">
        <f>(Data[[#This Row],[mean_b]]/256)*100</f>
        <v>69.921875</v>
      </c>
      <c r="W3150">
        <v>0.52300000000000002</v>
      </c>
      <c r="X3150" t="s">
        <v>51</v>
      </c>
      <c r="Y3150" t="s">
        <v>40</v>
      </c>
      <c r="Z3150">
        <v>8739</v>
      </c>
      <c r="AA3150">
        <v>5.61</v>
      </c>
      <c r="AB3150">
        <v>12.2</v>
      </c>
      <c r="AC3150">
        <v>36.1</v>
      </c>
      <c r="AD3150">
        <v>253740</v>
      </c>
      <c r="AE3150">
        <v>97.2</v>
      </c>
      <c r="AF3150">
        <v>33.700000000000003</v>
      </c>
      <c r="AG3150" t="s">
        <v>46</v>
      </c>
      <c r="AH3150" t="s">
        <v>42</v>
      </c>
      <c r="AI3150" t="s">
        <v>56</v>
      </c>
      <c r="AJ3150">
        <v>40</v>
      </c>
      <c r="AK3150">
        <v>512</v>
      </c>
      <c r="AL3150">
        <v>8.3099999999999993E-2</v>
      </c>
      <c r="AM3150">
        <v>0.91169999999999995</v>
      </c>
      <c r="AN3150">
        <v>0.92390000000000005</v>
      </c>
      <c r="AO3150">
        <f>Data[[#This Row],[labeller_confidence_score]]-Data[[#This Row],[cytodiffusion_classification_confidence]]</f>
        <v>1.22000000000001E-2</v>
      </c>
    </row>
    <row r="3151" spans="1:41" x14ac:dyDescent="0.3">
      <c r="A3151" t="s">
        <v>3224</v>
      </c>
      <c r="B3151" t="s">
        <v>67</v>
      </c>
      <c r="C3151">
        <v>1</v>
      </c>
      <c r="D3151" t="s">
        <v>67</v>
      </c>
      <c r="E3151">
        <v>9.32</v>
      </c>
      <c r="F3151">
        <v>12.7</v>
      </c>
      <c r="G3151">
        <v>0.52900000000000003</v>
      </c>
      <c r="H3151">
        <v>0.55700000000000005</v>
      </c>
      <c r="I3151">
        <f>Data[[#This Row],[nucleus_area_pct]]/Data[[#This Row],[cytoplasm_ratio]]</f>
        <v>22.800718132854573</v>
      </c>
      <c r="J3151">
        <v>0.39200000000000002</v>
      </c>
      <c r="K3151">
        <v>0.8</v>
      </c>
      <c r="L3151">
        <v>1.95</v>
      </c>
      <c r="M3151">
        <v>1.8</v>
      </c>
      <c r="N3151">
        <v>0.63300000000000001</v>
      </c>
      <c r="O3151">
        <v>395</v>
      </c>
      <c r="P3151">
        <v>47</v>
      </c>
      <c r="Q3151">
        <v>156</v>
      </c>
      <c r="R3151">
        <v>95</v>
      </c>
      <c r="S3151">
        <v>175</v>
      </c>
      <c r="T3151">
        <f>(Data[[#This Row],[mean_r]]/256)*100</f>
        <v>60.9375</v>
      </c>
      <c r="U3151">
        <f>(Data[[#This Row],[mean_g]]/256)*100</f>
        <v>37.109375</v>
      </c>
      <c r="V3151">
        <f>(Data[[#This Row],[mean_b]]/256)*100</f>
        <v>68.359375</v>
      </c>
      <c r="W3151">
        <v>0.72399999999999998</v>
      </c>
      <c r="X3151" t="s">
        <v>63</v>
      </c>
      <c r="Y3151" t="s">
        <v>40</v>
      </c>
      <c r="Z3151">
        <v>4788</v>
      </c>
      <c r="AA3151">
        <v>3.43</v>
      </c>
      <c r="AB3151">
        <v>13.8</v>
      </c>
      <c r="AC3151">
        <v>37.1</v>
      </c>
      <c r="AD3151">
        <v>251449</v>
      </c>
      <c r="AE3151">
        <v>88.1</v>
      </c>
      <c r="AF3151">
        <v>32.5</v>
      </c>
      <c r="AG3151" t="s">
        <v>46</v>
      </c>
      <c r="AH3151" t="s">
        <v>42</v>
      </c>
      <c r="AI3151" t="s">
        <v>56</v>
      </c>
      <c r="AJ3151">
        <v>40</v>
      </c>
      <c r="AK3151">
        <v>360</v>
      </c>
      <c r="AL3151">
        <v>0.90390000000000004</v>
      </c>
      <c r="AM3151">
        <v>0.90090000000000003</v>
      </c>
      <c r="AN3151">
        <v>0.78110000000000002</v>
      </c>
      <c r="AO3151">
        <f>Data[[#This Row],[labeller_confidence_score]]-Data[[#This Row],[cytodiffusion_classification_confidence]]</f>
        <v>-0.11980000000000002</v>
      </c>
    </row>
    <row r="3152" spans="1:41" x14ac:dyDescent="0.3">
      <c r="A3152" t="s">
        <v>3225</v>
      </c>
      <c r="B3152" t="s">
        <v>120</v>
      </c>
      <c r="C3152">
        <v>1</v>
      </c>
      <c r="D3152" t="s">
        <v>104</v>
      </c>
      <c r="E3152">
        <v>7.3</v>
      </c>
      <c r="F3152">
        <v>0</v>
      </c>
      <c r="G3152">
        <v>0</v>
      </c>
      <c r="H3152">
        <v>1</v>
      </c>
      <c r="I3152">
        <f>Data[[#This Row],[nucleus_area_pct]]/Data[[#This Row],[cytoplasm_ratio]]</f>
        <v>0</v>
      </c>
      <c r="J3152">
        <v>0.97</v>
      </c>
      <c r="K3152">
        <v>0.113</v>
      </c>
      <c r="L3152">
        <v>0.28000000000000003</v>
      </c>
      <c r="M3152">
        <v>1</v>
      </c>
      <c r="N3152">
        <v>0.96799999999999997</v>
      </c>
      <c r="O3152">
        <v>152</v>
      </c>
      <c r="P3152">
        <v>43</v>
      </c>
      <c r="Q3152">
        <v>224</v>
      </c>
      <c r="R3152">
        <v>141</v>
      </c>
      <c r="S3152">
        <v>144</v>
      </c>
      <c r="T3152">
        <f>(Data[[#This Row],[mean_r]]/256)*100</f>
        <v>87.5</v>
      </c>
      <c r="U3152">
        <f>(Data[[#This Row],[mean_g]]/256)*100</f>
        <v>55.078125</v>
      </c>
      <c r="V3152">
        <f>(Data[[#This Row],[mean_b]]/256)*100</f>
        <v>56.25</v>
      </c>
      <c r="W3152">
        <v>0.61799999999999999</v>
      </c>
      <c r="X3152" t="s">
        <v>63</v>
      </c>
      <c r="Y3152" t="s">
        <v>45</v>
      </c>
      <c r="Z3152">
        <v>2030</v>
      </c>
      <c r="AA3152">
        <v>4.03</v>
      </c>
      <c r="AB3152">
        <v>14.9</v>
      </c>
      <c r="AC3152">
        <v>35.6</v>
      </c>
      <c r="AD3152">
        <v>195402</v>
      </c>
      <c r="AE3152">
        <v>85.8</v>
      </c>
      <c r="AF3152">
        <v>32.6</v>
      </c>
      <c r="AG3152" t="s">
        <v>41</v>
      </c>
      <c r="AH3152" t="s">
        <v>68</v>
      </c>
      <c r="AI3152" t="s">
        <v>52</v>
      </c>
      <c r="AJ3152">
        <v>100</v>
      </c>
      <c r="AK3152">
        <v>512</v>
      </c>
      <c r="AL3152">
        <v>0.68069999999999997</v>
      </c>
      <c r="AM3152">
        <v>0.74560000000000004</v>
      </c>
      <c r="AN3152">
        <v>0.74780000000000002</v>
      </c>
      <c r="AO3152">
        <f>Data[[#This Row],[labeller_confidence_score]]-Data[[#This Row],[cytodiffusion_classification_confidence]]</f>
        <v>2.1999999999999797E-3</v>
      </c>
    </row>
    <row r="3153" spans="1:41" x14ac:dyDescent="0.3">
      <c r="A3153" t="s">
        <v>3226</v>
      </c>
      <c r="B3153" t="s">
        <v>60</v>
      </c>
      <c r="C3153">
        <v>0</v>
      </c>
      <c r="D3153" t="s">
        <v>50</v>
      </c>
      <c r="E3153">
        <v>18.12</v>
      </c>
      <c r="F3153">
        <v>66.599999999999994</v>
      </c>
      <c r="G3153">
        <v>0.40100000000000002</v>
      </c>
      <c r="H3153">
        <v>0.29399999999999998</v>
      </c>
      <c r="I3153">
        <f>Data[[#This Row],[nucleus_area_pct]]/Data[[#This Row],[cytoplasm_ratio]]</f>
        <v>226.53061224489795</v>
      </c>
      <c r="J3153">
        <v>0.48299999999999998</v>
      </c>
      <c r="K3153">
        <v>0.74299999999999999</v>
      </c>
      <c r="L3153">
        <v>1</v>
      </c>
      <c r="M3153">
        <v>1</v>
      </c>
      <c r="N3153">
        <v>0.78400000000000003</v>
      </c>
      <c r="O3153">
        <v>682</v>
      </c>
      <c r="P3153">
        <v>110</v>
      </c>
      <c r="Q3153">
        <v>203</v>
      </c>
      <c r="R3153">
        <v>169</v>
      </c>
      <c r="S3153">
        <v>175</v>
      </c>
      <c r="T3153">
        <f>(Data[[#This Row],[mean_r]]/256)*100</f>
        <v>79.296875</v>
      </c>
      <c r="U3153">
        <f>(Data[[#This Row],[mean_g]]/256)*100</f>
        <v>66.015625</v>
      </c>
      <c r="V3153">
        <f>(Data[[#This Row],[mean_b]]/256)*100</f>
        <v>68.359375</v>
      </c>
      <c r="W3153">
        <v>0.47099999999999997</v>
      </c>
      <c r="X3153" t="s">
        <v>51</v>
      </c>
      <c r="Y3153" t="s">
        <v>45</v>
      </c>
      <c r="Z3153">
        <v>4386</v>
      </c>
      <c r="AA3153">
        <v>5.0199999999999996</v>
      </c>
      <c r="AB3153">
        <v>11.8</v>
      </c>
      <c r="AC3153">
        <v>38.6</v>
      </c>
      <c r="AD3153">
        <v>158930</v>
      </c>
      <c r="AE3153">
        <v>83.3</v>
      </c>
      <c r="AF3153">
        <v>34.799999999999997</v>
      </c>
      <c r="AG3153" t="s">
        <v>46</v>
      </c>
      <c r="AH3153" t="s">
        <v>47</v>
      </c>
      <c r="AI3153" t="s">
        <v>56</v>
      </c>
      <c r="AJ3153">
        <v>100</v>
      </c>
      <c r="AK3153">
        <v>512</v>
      </c>
      <c r="AL3153">
        <v>0.1154</v>
      </c>
      <c r="AM3153">
        <v>0.95269999999999999</v>
      </c>
      <c r="AN3153">
        <v>0.86229999999999996</v>
      </c>
      <c r="AO3153">
        <f>Data[[#This Row],[labeller_confidence_score]]-Data[[#This Row],[cytodiffusion_classification_confidence]]</f>
        <v>-9.0400000000000036E-2</v>
      </c>
    </row>
    <row r="3154" spans="1:41" x14ac:dyDescent="0.3">
      <c r="A3154" t="s">
        <v>3227</v>
      </c>
      <c r="B3154" t="s">
        <v>133</v>
      </c>
      <c r="C3154">
        <v>1</v>
      </c>
      <c r="D3154" t="s">
        <v>104</v>
      </c>
      <c r="E3154">
        <v>8.3699999999999992</v>
      </c>
      <c r="F3154">
        <v>0</v>
      </c>
      <c r="G3154">
        <v>0</v>
      </c>
      <c r="H3154">
        <v>1</v>
      </c>
      <c r="I3154">
        <f>Data[[#This Row],[nucleus_area_pct]]/Data[[#This Row],[cytoplasm_ratio]]</f>
        <v>0</v>
      </c>
      <c r="J3154">
        <v>0.47399999999999998</v>
      </c>
      <c r="K3154">
        <v>0.66400000000000003</v>
      </c>
      <c r="L3154">
        <v>0.28999999999999998</v>
      </c>
      <c r="M3154">
        <v>1</v>
      </c>
      <c r="N3154">
        <v>0.91900000000000004</v>
      </c>
      <c r="O3154">
        <v>178</v>
      </c>
      <c r="P3154">
        <v>58</v>
      </c>
      <c r="Q3154">
        <v>221</v>
      </c>
      <c r="R3154">
        <v>111</v>
      </c>
      <c r="S3154">
        <v>135</v>
      </c>
      <c r="T3154">
        <f>(Data[[#This Row],[mean_r]]/256)*100</f>
        <v>86.328125</v>
      </c>
      <c r="U3154">
        <f>(Data[[#This Row],[mean_g]]/256)*100</f>
        <v>43.359375</v>
      </c>
      <c r="V3154">
        <f>(Data[[#This Row],[mean_b]]/256)*100</f>
        <v>52.734375</v>
      </c>
      <c r="W3154">
        <v>0.53700000000000003</v>
      </c>
      <c r="X3154" t="s">
        <v>51</v>
      </c>
      <c r="Y3154" t="s">
        <v>40</v>
      </c>
      <c r="Z3154">
        <v>8086</v>
      </c>
      <c r="AA3154">
        <v>5.0199999999999996</v>
      </c>
      <c r="AB3154">
        <v>12.7</v>
      </c>
      <c r="AC3154">
        <v>44.4</v>
      </c>
      <c r="AD3154">
        <v>220333</v>
      </c>
      <c r="AE3154">
        <v>82.1</v>
      </c>
      <c r="AF3154">
        <v>33.299999999999997</v>
      </c>
      <c r="AG3154" t="s">
        <v>41</v>
      </c>
      <c r="AH3154" t="s">
        <v>42</v>
      </c>
      <c r="AI3154" t="s">
        <v>56</v>
      </c>
      <c r="AJ3154">
        <v>100</v>
      </c>
      <c r="AK3154">
        <v>512</v>
      </c>
      <c r="AL3154">
        <v>0.874</v>
      </c>
      <c r="AM3154">
        <v>0.66190000000000004</v>
      </c>
      <c r="AN3154">
        <v>1</v>
      </c>
      <c r="AO3154">
        <f>Data[[#This Row],[labeller_confidence_score]]-Data[[#This Row],[cytodiffusion_classification_confidence]]</f>
        <v>0.33809999999999996</v>
      </c>
    </row>
    <row r="3155" spans="1:41" x14ac:dyDescent="0.3">
      <c r="A3155" t="s">
        <v>3228</v>
      </c>
      <c r="B3155" t="s">
        <v>54</v>
      </c>
      <c r="C3155">
        <v>0</v>
      </c>
      <c r="D3155" t="s">
        <v>54</v>
      </c>
      <c r="E3155">
        <v>7.99</v>
      </c>
      <c r="F3155">
        <v>0</v>
      </c>
      <c r="G3155">
        <v>0</v>
      </c>
      <c r="H3155">
        <v>1</v>
      </c>
      <c r="I3155">
        <f>Data[[#This Row],[nucleus_area_pct]]/Data[[#This Row],[cytoplasm_ratio]]</f>
        <v>0</v>
      </c>
      <c r="J3155">
        <v>0.94099999999999995</v>
      </c>
      <c r="K3155">
        <v>0.14599999999999999</v>
      </c>
      <c r="L3155">
        <v>0.38</v>
      </c>
      <c r="M3155">
        <v>1</v>
      </c>
      <c r="N3155">
        <v>0.96799999999999997</v>
      </c>
      <c r="O3155">
        <v>193</v>
      </c>
      <c r="P3155">
        <v>55</v>
      </c>
      <c r="Q3155">
        <v>236</v>
      </c>
      <c r="R3155">
        <v>118</v>
      </c>
      <c r="S3155">
        <v>117</v>
      </c>
      <c r="T3155">
        <f>(Data[[#This Row],[mean_r]]/256)*100</f>
        <v>92.1875</v>
      </c>
      <c r="U3155">
        <f>(Data[[#This Row],[mean_g]]/256)*100</f>
        <v>46.09375</v>
      </c>
      <c r="V3155">
        <f>(Data[[#This Row],[mean_b]]/256)*100</f>
        <v>45.703125</v>
      </c>
      <c r="W3155">
        <v>0.49199999999999999</v>
      </c>
      <c r="X3155" t="s">
        <v>51</v>
      </c>
      <c r="Y3155" t="s">
        <v>45</v>
      </c>
      <c r="Z3155">
        <v>6297</v>
      </c>
      <c r="AA3155">
        <v>5.97</v>
      </c>
      <c r="AB3155">
        <v>10.7</v>
      </c>
      <c r="AC3155">
        <v>42.2</v>
      </c>
      <c r="AD3155">
        <v>237582</v>
      </c>
      <c r="AE3155">
        <v>93.3</v>
      </c>
      <c r="AF3155">
        <v>34.1</v>
      </c>
      <c r="AG3155" t="s">
        <v>64</v>
      </c>
      <c r="AH3155" t="s">
        <v>42</v>
      </c>
      <c r="AI3155" t="s">
        <v>56</v>
      </c>
      <c r="AJ3155">
        <v>60</v>
      </c>
      <c r="AK3155">
        <v>224</v>
      </c>
      <c r="AL3155">
        <v>4.0000000000000002E-4</v>
      </c>
      <c r="AM3155">
        <v>0.96850000000000003</v>
      </c>
      <c r="AN3155">
        <v>0.85580000000000001</v>
      </c>
      <c r="AO3155">
        <f>Data[[#This Row],[labeller_confidence_score]]-Data[[#This Row],[cytodiffusion_classification_confidence]]</f>
        <v>-0.11270000000000002</v>
      </c>
    </row>
    <row r="3156" spans="1:41" x14ac:dyDescent="0.3">
      <c r="A3156" t="s">
        <v>3229</v>
      </c>
      <c r="B3156" t="s">
        <v>54</v>
      </c>
      <c r="C3156">
        <v>0</v>
      </c>
      <c r="D3156" t="s">
        <v>54</v>
      </c>
      <c r="E3156">
        <v>7.63</v>
      </c>
      <c r="F3156">
        <v>0</v>
      </c>
      <c r="G3156">
        <v>0</v>
      </c>
      <c r="H3156">
        <v>1</v>
      </c>
      <c r="I3156">
        <f>Data[[#This Row],[nucleus_area_pct]]/Data[[#This Row],[cytoplasm_ratio]]</f>
        <v>0</v>
      </c>
      <c r="J3156">
        <v>0.90600000000000003</v>
      </c>
      <c r="K3156">
        <v>0.2</v>
      </c>
      <c r="L3156">
        <v>0.65</v>
      </c>
      <c r="M3156">
        <v>1</v>
      </c>
      <c r="N3156">
        <v>0.96599999999999997</v>
      </c>
      <c r="O3156">
        <v>177</v>
      </c>
      <c r="P3156">
        <v>45</v>
      </c>
      <c r="Q3156">
        <v>225</v>
      </c>
      <c r="R3156">
        <v>107</v>
      </c>
      <c r="S3156">
        <v>134</v>
      </c>
      <c r="T3156">
        <f>(Data[[#This Row],[mean_r]]/256)*100</f>
        <v>87.890625</v>
      </c>
      <c r="U3156">
        <f>(Data[[#This Row],[mean_g]]/256)*100</f>
        <v>41.796875</v>
      </c>
      <c r="V3156">
        <f>(Data[[#This Row],[mean_b]]/256)*100</f>
        <v>52.34375</v>
      </c>
      <c r="W3156">
        <v>0.502</v>
      </c>
      <c r="X3156" t="s">
        <v>51</v>
      </c>
      <c r="Y3156" t="s">
        <v>40</v>
      </c>
      <c r="Z3156">
        <v>7228</v>
      </c>
      <c r="AA3156">
        <v>5.93</v>
      </c>
      <c r="AB3156">
        <v>11.6</v>
      </c>
      <c r="AC3156">
        <v>40.200000000000003</v>
      </c>
      <c r="AD3156">
        <v>267680</v>
      </c>
      <c r="AE3156">
        <v>71.8</v>
      </c>
      <c r="AF3156">
        <v>34.700000000000003</v>
      </c>
      <c r="AG3156" t="s">
        <v>46</v>
      </c>
      <c r="AH3156" t="s">
        <v>47</v>
      </c>
      <c r="AI3156" t="s">
        <v>52</v>
      </c>
      <c r="AJ3156">
        <v>60</v>
      </c>
      <c r="AK3156">
        <v>256</v>
      </c>
      <c r="AL3156">
        <v>5.5100000000000003E-2</v>
      </c>
      <c r="AM3156">
        <v>0.97750000000000004</v>
      </c>
      <c r="AN3156">
        <v>0.88070000000000004</v>
      </c>
      <c r="AO3156">
        <f>Data[[#This Row],[labeller_confidence_score]]-Data[[#This Row],[cytodiffusion_classification_confidence]]</f>
        <v>-9.6799999999999997E-2</v>
      </c>
    </row>
    <row r="3157" spans="1:41" x14ac:dyDescent="0.3">
      <c r="A3157" t="s">
        <v>3230</v>
      </c>
      <c r="B3157" t="s">
        <v>60</v>
      </c>
      <c r="C3157">
        <v>0</v>
      </c>
      <c r="D3157" t="s">
        <v>50</v>
      </c>
      <c r="E3157">
        <v>15.94</v>
      </c>
      <c r="F3157">
        <v>54.3</v>
      </c>
      <c r="G3157">
        <v>0.40600000000000003</v>
      </c>
      <c r="H3157">
        <v>0.28199999999999997</v>
      </c>
      <c r="I3157">
        <f>Data[[#This Row],[nucleus_area_pct]]/Data[[#This Row],[cytoplasm_ratio]]</f>
        <v>192.55319148936172</v>
      </c>
      <c r="J3157">
        <v>0.72</v>
      </c>
      <c r="K3157">
        <v>0.56299999999999994</v>
      </c>
      <c r="L3157">
        <v>1.57</v>
      </c>
      <c r="M3157">
        <v>1</v>
      </c>
      <c r="N3157">
        <v>0.65200000000000002</v>
      </c>
      <c r="O3157">
        <v>648</v>
      </c>
      <c r="P3157">
        <v>101</v>
      </c>
      <c r="Q3157">
        <v>214</v>
      </c>
      <c r="R3157">
        <v>183</v>
      </c>
      <c r="S3157">
        <v>204</v>
      </c>
      <c r="T3157">
        <f>(Data[[#This Row],[mean_r]]/256)*100</f>
        <v>83.59375</v>
      </c>
      <c r="U3157">
        <f>(Data[[#This Row],[mean_g]]/256)*100</f>
        <v>71.484375</v>
      </c>
      <c r="V3157">
        <f>(Data[[#This Row],[mean_b]]/256)*100</f>
        <v>79.6875</v>
      </c>
      <c r="W3157">
        <v>0.51</v>
      </c>
      <c r="X3157" t="s">
        <v>51</v>
      </c>
      <c r="Y3157" t="s">
        <v>45</v>
      </c>
      <c r="Z3157">
        <v>6013</v>
      </c>
      <c r="AA3157">
        <v>3.85</v>
      </c>
      <c r="AB3157">
        <v>12.3</v>
      </c>
      <c r="AC3157">
        <v>42.6</v>
      </c>
      <c r="AD3157">
        <v>71290</v>
      </c>
      <c r="AE3157">
        <v>82.6</v>
      </c>
      <c r="AF3157">
        <v>32.200000000000003</v>
      </c>
      <c r="AG3157" t="s">
        <v>64</v>
      </c>
      <c r="AH3157" t="s">
        <v>42</v>
      </c>
      <c r="AI3157" t="s">
        <v>56</v>
      </c>
      <c r="AJ3157">
        <v>60</v>
      </c>
      <c r="AK3157">
        <v>512</v>
      </c>
      <c r="AL3157">
        <v>9.11E-2</v>
      </c>
      <c r="AM3157">
        <v>1</v>
      </c>
      <c r="AN3157">
        <v>1</v>
      </c>
      <c r="AO3157">
        <f>Data[[#This Row],[labeller_confidence_score]]-Data[[#This Row],[cytodiffusion_classification_confidence]]</f>
        <v>0</v>
      </c>
    </row>
    <row r="3158" spans="1:41" x14ac:dyDescent="0.3">
      <c r="A3158" t="s">
        <v>3231</v>
      </c>
      <c r="B3158" t="s">
        <v>106</v>
      </c>
      <c r="C3158">
        <v>1</v>
      </c>
      <c r="D3158" t="s">
        <v>82</v>
      </c>
      <c r="E3158">
        <v>11.55</v>
      </c>
      <c r="F3158">
        <v>74.599999999999994</v>
      </c>
      <c r="G3158">
        <v>0.43099999999999999</v>
      </c>
      <c r="H3158">
        <v>9.4E-2</v>
      </c>
      <c r="I3158">
        <f>Data[[#This Row],[nucleus_area_pct]]/Data[[#This Row],[cytoplasm_ratio]]</f>
        <v>793.61702127659566</v>
      </c>
      <c r="J3158">
        <v>0.89700000000000002</v>
      </c>
      <c r="K3158">
        <v>0.255</v>
      </c>
      <c r="L3158">
        <v>0.82</v>
      </c>
      <c r="M3158">
        <v>1.2</v>
      </c>
      <c r="N3158">
        <v>0.84099999999999997</v>
      </c>
      <c r="O3158">
        <v>600</v>
      </c>
      <c r="P3158">
        <v>100</v>
      </c>
      <c r="Q3158">
        <v>202</v>
      </c>
      <c r="R3158">
        <v>123</v>
      </c>
      <c r="S3158">
        <v>183</v>
      </c>
      <c r="T3158">
        <f>(Data[[#This Row],[mean_r]]/256)*100</f>
        <v>78.90625</v>
      </c>
      <c r="U3158">
        <f>(Data[[#This Row],[mean_g]]/256)*100</f>
        <v>48.046875</v>
      </c>
      <c r="V3158">
        <f>(Data[[#This Row],[mean_b]]/256)*100</f>
        <v>71.484375</v>
      </c>
      <c r="W3158">
        <v>0.57299999999999995</v>
      </c>
      <c r="X3158" t="s">
        <v>63</v>
      </c>
      <c r="Y3158" t="s">
        <v>45</v>
      </c>
      <c r="Z3158">
        <v>7533</v>
      </c>
      <c r="AA3158">
        <v>4.37</v>
      </c>
      <c r="AB3158">
        <v>15.5</v>
      </c>
      <c r="AC3158">
        <v>42.3</v>
      </c>
      <c r="AD3158">
        <v>193809</v>
      </c>
      <c r="AE3158">
        <v>80.900000000000006</v>
      </c>
      <c r="AF3158">
        <v>33.5</v>
      </c>
      <c r="AG3158" t="s">
        <v>64</v>
      </c>
      <c r="AH3158" t="s">
        <v>42</v>
      </c>
      <c r="AI3158" t="s">
        <v>56</v>
      </c>
      <c r="AJ3158">
        <v>60</v>
      </c>
      <c r="AK3158">
        <v>512</v>
      </c>
      <c r="AL3158">
        <v>0.79990000000000006</v>
      </c>
      <c r="AM3158">
        <v>0.80469999999999997</v>
      </c>
      <c r="AN3158">
        <v>0.6552</v>
      </c>
      <c r="AO3158">
        <f>Data[[#This Row],[labeller_confidence_score]]-Data[[#This Row],[cytodiffusion_classification_confidence]]</f>
        <v>-0.14949999999999997</v>
      </c>
    </row>
    <row r="3159" spans="1:41" x14ac:dyDescent="0.3">
      <c r="A3159" t="s">
        <v>3232</v>
      </c>
      <c r="B3159" t="s">
        <v>60</v>
      </c>
      <c r="C3159">
        <v>0</v>
      </c>
      <c r="D3159" t="s">
        <v>50</v>
      </c>
      <c r="E3159">
        <v>14.21</v>
      </c>
      <c r="F3159">
        <v>71.900000000000006</v>
      </c>
      <c r="G3159">
        <v>0.46200000000000002</v>
      </c>
      <c r="H3159">
        <v>0.36899999999999999</v>
      </c>
      <c r="I3159">
        <f>Data[[#This Row],[nucleus_area_pct]]/Data[[#This Row],[cytoplasm_ratio]]</f>
        <v>194.85094850948511</v>
      </c>
      <c r="J3159">
        <v>0.55600000000000005</v>
      </c>
      <c r="K3159">
        <v>0.32500000000000001</v>
      </c>
      <c r="L3159">
        <v>1.64</v>
      </c>
      <c r="M3159">
        <v>1.7</v>
      </c>
      <c r="N3159">
        <v>0.67500000000000004</v>
      </c>
      <c r="O3159">
        <v>536</v>
      </c>
      <c r="P3159">
        <v>92</v>
      </c>
      <c r="Q3159">
        <v>196</v>
      </c>
      <c r="R3159">
        <v>168</v>
      </c>
      <c r="S3159">
        <v>168</v>
      </c>
      <c r="T3159">
        <f>(Data[[#This Row],[mean_r]]/256)*100</f>
        <v>76.5625</v>
      </c>
      <c r="U3159">
        <f>(Data[[#This Row],[mean_g]]/256)*100</f>
        <v>65.625</v>
      </c>
      <c r="V3159">
        <f>(Data[[#This Row],[mean_b]]/256)*100</f>
        <v>65.625</v>
      </c>
      <c r="W3159">
        <v>0.503</v>
      </c>
      <c r="X3159" t="s">
        <v>51</v>
      </c>
      <c r="Y3159" t="s">
        <v>40</v>
      </c>
      <c r="Z3159">
        <v>13794</v>
      </c>
      <c r="AA3159">
        <v>5.12</v>
      </c>
      <c r="AB3159">
        <v>13.2</v>
      </c>
      <c r="AC3159">
        <v>46.3</v>
      </c>
      <c r="AD3159">
        <v>106895</v>
      </c>
      <c r="AE3159">
        <v>83.7</v>
      </c>
      <c r="AF3159">
        <v>32.200000000000003</v>
      </c>
      <c r="AG3159" t="s">
        <v>64</v>
      </c>
      <c r="AH3159" t="s">
        <v>68</v>
      </c>
      <c r="AI3159" t="s">
        <v>56</v>
      </c>
      <c r="AJ3159">
        <v>100</v>
      </c>
      <c r="AK3159">
        <v>512</v>
      </c>
      <c r="AL3159">
        <v>0.10390000000000001</v>
      </c>
      <c r="AM3159">
        <v>0.91739999999999999</v>
      </c>
      <c r="AN3159">
        <v>0.91390000000000005</v>
      </c>
      <c r="AO3159">
        <f>Data[[#This Row],[labeller_confidence_score]]-Data[[#This Row],[cytodiffusion_classification_confidence]]</f>
        <v>-3.4999999999999476E-3</v>
      </c>
    </row>
    <row r="3160" spans="1:41" x14ac:dyDescent="0.3">
      <c r="A3160" t="s">
        <v>3233</v>
      </c>
      <c r="B3160" t="s">
        <v>62</v>
      </c>
      <c r="C3160">
        <v>0</v>
      </c>
      <c r="D3160" t="s">
        <v>50</v>
      </c>
      <c r="E3160">
        <v>9.0299999999999994</v>
      </c>
      <c r="F3160">
        <v>77.7</v>
      </c>
      <c r="G3160">
        <v>0.83499999999999996</v>
      </c>
      <c r="H3160">
        <v>0.216</v>
      </c>
      <c r="I3160">
        <f>Data[[#This Row],[nucleus_area_pct]]/Data[[#This Row],[cytoplasm_ratio]]</f>
        <v>359.72222222222223</v>
      </c>
      <c r="J3160">
        <v>0.86099999999999999</v>
      </c>
      <c r="K3160">
        <v>0.159</v>
      </c>
      <c r="L3160">
        <v>1.08</v>
      </c>
      <c r="M3160">
        <v>1.1000000000000001</v>
      </c>
      <c r="N3160">
        <v>0.91400000000000003</v>
      </c>
      <c r="O3160">
        <v>281</v>
      </c>
      <c r="P3160">
        <v>60</v>
      </c>
      <c r="Q3160">
        <v>205</v>
      </c>
      <c r="R3160">
        <v>157</v>
      </c>
      <c r="S3160">
        <v>194</v>
      </c>
      <c r="T3160">
        <f>(Data[[#This Row],[mean_r]]/256)*100</f>
        <v>80.078125</v>
      </c>
      <c r="U3160">
        <f>(Data[[#This Row],[mean_g]]/256)*100</f>
        <v>61.328125</v>
      </c>
      <c r="V3160">
        <f>(Data[[#This Row],[mean_b]]/256)*100</f>
        <v>75.78125</v>
      </c>
      <c r="W3160">
        <v>0.69</v>
      </c>
      <c r="X3160" t="s">
        <v>51</v>
      </c>
      <c r="Y3160" t="s">
        <v>40</v>
      </c>
      <c r="Z3160">
        <v>9512</v>
      </c>
      <c r="AA3160">
        <v>4.62</v>
      </c>
      <c r="AB3160">
        <v>19.399999999999999</v>
      </c>
      <c r="AC3160">
        <v>46.2</v>
      </c>
      <c r="AD3160">
        <v>297418</v>
      </c>
      <c r="AE3160">
        <v>92.6</v>
      </c>
      <c r="AF3160">
        <v>33.700000000000003</v>
      </c>
      <c r="AG3160" t="s">
        <v>41</v>
      </c>
      <c r="AH3160" t="s">
        <v>42</v>
      </c>
      <c r="AI3160" t="s">
        <v>56</v>
      </c>
      <c r="AJ3160">
        <v>60</v>
      </c>
      <c r="AK3160">
        <v>360</v>
      </c>
      <c r="AL3160">
        <v>6.1800000000000001E-2</v>
      </c>
      <c r="AM3160">
        <v>0.90859999999999996</v>
      </c>
      <c r="AN3160">
        <v>0.878</v>
      </c>
      <c r="AO3160">
        <f>Data[[#This Row],[labeller_confidence_score]]-Data[[#This Row],[cytodiffusion_classification_confidence]]</f>
        <v>-3.0599999999999961E-2</v>
      </c>
    </row>
    <row r="3161" spans="1:41" x14ac:dyDescent="0.3">
      <c r="A3161" t="s">
        <v>3234</v>
      </c>
      <c r="B3161" t="s">
        <v>81</v>
      </c>
      <c r="C3161">
        <v>1</v>
      </c>
      <c r="D3161" t="s">
        <v>82</v>
      </c>
      <c r="E3161">
        <v>14.06</v>
      </c>
      <c r="F3161">
        <v>78.099999999999994</v>
      </c>
      <c r="G3161">
        <v>0.432</v>
      </c>
      <c r="H3161">
        <v>0.20100000000000001</v>
      </c>
      <c r="I3161">
        <f>Data[[#This Row],[nucleus_area_pct]]/Data[[#This Row],[cytoplasm_ratio]]</f>
        <v>388.55721393034821</v>
      </c>
      <c r="J3161">
        <v>0.93600000000000005</v>
      </c>
      <c r="K3161">
        <v>0.28100000000000003</v>
      </c>
      <c r="L3161">
        <v>0.5</v>
      </c>
      <c r="M3161">
        <v>1</v>
      </c>
      <c r="N3161">
        <v>0.84399999999999997</v>
      </c>
      <c r="O3161">
        <v>726</v>
      </c>
      <c r="P3161">
        <v>107</v>
      </c>
      <c r="Q3161">
        <v>206</v>
      </c>
      <c r="R3161">
        <v>136</v>
      </c>
      <c r="S3161">
        <v>194</v>
      </c>
      <c r="T3161">
        <f>(Data[[#This Row],[mean_r]]/256)*100</f>
        <v>80.46875</v>
      </c>
      <c r="U3161">
        <f>(Data[[#This Row],[mean_g]]/256)*100</f>
        <v>53.125</v>
      </c>
      <c r="V3161">
        <f>(Data[[#This Row],[mean_b]]/256)*100</f>
        <v>75.78125</v>
      </c>
      <c r="W3161">
        <v>0.54900000000000004</v>
      </c>
      <c r="X3161" t="s">
        <v>51</v>
      </c>
      <c r="Y3161" t="s">
        <v>45</v>
      </c>
      <c r="Z3161">
        <v>4604</v>
      </c>
      <c r="AA3161">
        <v>3.95</v>
      </c>
      <c r="AB3161">
        <v>13.8</v>
      </c>
      <c r="AC3161">
        <v>37.6</v>
      </c>
      <c r="AD3161">
        <v>328558</v>
      </c>
      <c r="AE3161">
        <v>88.8</v>
      </c>
      <c r="AF3161">
        <v>33.4</v>
      </c>
      <c r="AG3161" t="s">
        <v>46</v>
      </c>
      <c r="AH3161" t="s">
        <v>47</v>
      </c>
      <c r="AI3161" t="s">
        <v>43</v>
      </c>
      <c r="AJ3161">
        <v>40</v>
      </c>
      <c r="AK3161">
        <v>360</v>
      </c>
      <c r="AL3161">
        <v>1</v>
      </c>
      <c r="AM3161">
        <v>0.90720000000000001</v>
      </c>
      <c r="AN3161">
        <v>0.80889999999999995</v>
      </c>
      <c r="AO3161">
        <f>Data[[#This Row],[labeller_confidence_score]]-Data[[#This Row],[cytodiffusion_classification_confidence]]</f>
        <v>-9.8300000000000054E-2</v>
      </c>
    </row>
    <row r="3162" spans="1:41" x14ac:dyDescent="0.3">
      <c r="A3162" t="s">
        <v>3235</v>
      </c>
      <c r="B3162" t="s">
        <v>49</v>
      </c>
      <c r="C3162">
        <v>0</v>
      </c>
      <c r="D3162" t="s">
        <v>50</v>
      </c>
      <c r="E3162">
        <v>12.1</v>
      </c>
      <c r="F3162">
        <v>57.4</v>
      </c>
      <c r="G3162">
        <v>0.56100000000000005</v>
      </c>
      <c r="H3162">
        <v>0.38300000000000001</v>
      </c>
      <c r="I3162">
        <f>Data[[#This Row],[nucleus_area_pct]]/Data[[#This Row],[cytoplasm_ratio]]</f>
        <v>149.86945169712794</v>
      </c>
      <c r="J3162">
        <v>0.78100000000000003</v>
      </c>
      <c r="K3162">
        <v>0.39</v>
      </c>
      <c r="L3162">
        <v>3.58</v>
      </c>
      <c r="M3162">
        <v>2.9</v>
      </c>
      <c r="N3162">
        <v>0.71799999999999997</v>
      </c>
      <c r="O3162">
        <v>428</v>
      </c>
      <c r="P3162">
        <v>74</v>
      </c>
      <c r="Q3162">
        <v>207</v>
      </c>
      <c r="R3162">
        <v>160</v>
      </c>
      <c r="S3162">
        <v>198</v>
      </c>
      <c r="T3162">
        <f>(Data[[#This Row],[mean_r]]/256)*100</f>
        <v>80.859375</v>
      </c>
      <c r="U3162">
        <f>(Data[[#This Row],[mean_g]]/256)*100</f>
        <v>62.5</v>
      </c>
      <c r="V3162">
        <f>(Data[[#This Row],[mean_b]]/256)*100</f>
        <v>77.34375</v>
      </c>
      <c r="W3162">
        <v>0.61799999999999999</v>
      </c>
      <c r="X3162" t="s">
        <v>63</v>
      </c>
      <c r="Y3162" t="s">
        <v>40</v>
      </c>
      <c r="Z3162">
        <v>6303</v>
      </c>
      <c r="AA3162">
        <v>3.22</v>
      </c>
      <c r="AB3162">
        <v>13</v>
      </c>
      <c r="AC3162">
        <v>58.6</v>
      </c>
      <c r="AD3162">
        <v>191413</v>
      </c>
      <c r="AE3162">
        <v>90.5</v>
      </c>
      <c r="AF3162">
        <v>35.299999999999997</v>
      </c>
      <c r="AG3162" t="s">
        <v>64</v>
      </c>
      <c r="AH3162" t="s">
        <v>47</v>
      </c>
      <c r="AI3162" t="s">
        <v>56</v>
      </c>
      <c r="AJ3162">
        <v>100</v>
      </c>
      <c r="AK3162">
        <v>256</v>
      </c>
      <c r="AL3162">
        <v>0.18410000000000001</v>
      </c>
      <c r="AM3162">
        <v>0.87270000000000003</v>
      </c>
      <c r="AN3162">
        <v>0.878</v>
      </c>
      <c r="AO3162">
        <f>Data[[#This Row],[labeller_confidence_score]]-Data[[#This Row],[cytodiffusion_classification_confidence]]</f>
        <v>5.2999999999999714E-3</v>
      </c>
    </row>
    <row r="3163" spans="1:41" x14ac:dyDescent="0.3">
      <c r="A3163" t="s">
        <v>3236</v>
      </c>
      <c r="B3163" t="s">
        <v>49</v>
      </c>
      <c r="C3163">
        <v>0</v>
      </c>
      <c r="D3163" t="s">
        <v>50</v>
      </c>
      <c r="E3163">
        <v>12.78</v>
      </c>
      <c r="F3163">
        <v>59.3</v>
      </c>
      <c r="G3163">
        <v>0.56999999999999995</v>
      </c>
      <c r="H3163">
        <v>0.47199999999999998</v>
      </c>
      <c r="I3163">
        <f>Data[[#This Row],[nucleus_area_pct]]/Data[[#This Row],[cytoplasm_ratio]]</f>
        <v>125.63559322033899</v>
      </c>
      <c r="J3163">
        <v>0.68400000000000005</v>
      </c>
      <c r="K3163">
        <v>0.374</v>
      </c>
      <c r="L3163">
        <v>2.76</v>
      </c>
      <c r="M3163">
        <v>3.7</v>
      </c>
      <c r="N3163">
        <v>0.81699999999999995</v>
      </c>
      <c r="O3163">
        <v>517</v>
      </c>
      <c r="P3163">
        <v>79</v>
      </c>
      <c r="Q3163">
        <v>214</v>
      </c>
      <c r="R3163">
        <v>155</v>
      </c>
      <c r="S3163">
        <v>210</v>
      </c>
      <c r="T3163">
        <f>(Data[[#This Row],[mean_r]]/256)*100</f>
        <v>83.59375</v>
      </c>
      <c r="U3163">
        <f>(Data[[#This Row],[mean_g]]/256)*100</f>
        <v>60.546875</v>
      </c>
      <c r="V3163">
        <f>(Data[[#This Row],[mean_b]]/256)*100</f>
        <v>82.03125</v>
      </c>
      <c r="W3163">
        <v>0.64800000000000002</v>
      </c>
      <c r="X3163" t="s">
        <v>63</v>
      </c>
      <c r="Y3163" t="s">
        <v>40</v>
      </c>
      <c r="Z3163">
        <v>7829</v>
      </c>
      <c r="AA3163">
        <v>4.88</v>
      </c>
      <c r="AB3163">
        <v>15.7</v>
      </c>
      <c r="AC3163">
        <v>36.700000000000003</v>
      </c>
      <c r="AD3163">
        <v>271678</v>
      </c>
      <c r="AE3163">
        <v>97.8</v>
      </c>
      <c r="AF3163">
        <v>34.200000000000003</v>
      </c>
      <c r="AG3163" t="s">
        <v>46</v>
      </c>
      <c r="AH3163" t="s">
        <v>42</v>
      </c>
      <c r="AI3163" t="s">
        <v>52</v>
      </c>
      <c r="AJ3163">
        <v>100</v>
      </c>
      <c r="AK3163">
        <v>360</v>
      </c>
      <c r="AL3163">
        <v>8.9999999999999998E-4</v>
      </c>
      <c r="AM3163">
        <v>0.89410000000000001</v>
      </c>
      <c r="AN3163">
        <v>0.87890000000000001</v>
      </c>
      <c r="AO3163">
        <f>Data[[#This Row],[labeller_confidence_score]]-Data[[#This Row],[cytodiffusion_classification_confidence]]</f>
        <v>-1.5199999999999991E-2</v>
      </c>
    </row>
    <row r="3164" spans="1:41" x14ac:dyDescent="0.3">
      <c r="A3164" t="s">
        <v>3237</v>
      </c>
      <c r="B3164" t="s">
        <v>62</v>
      </c>
      <c r="C3164">
        <v>0</v>
      </c>
      <c r="D3164" t="s">
        <v>50</v>
      </c>
      <c r="E3164">
        <v>8.1199999999999992</v>
      </c>
      <c r="F3164">
        <v>78.400000000000006</v>
      </c>
      <c r="G3164">
        <v>0.747</v>
      </c>
      <c r="H3164">
        <v>0.24299999999999999</v>
      </c>
      <c r="I3164">
        <f>Data[[#This Row],[nucleus_area_pct]]/Data[[#This Row],[cytoplasm_ratio]]</f>
        <v>322.63374485596711</v>
      </c>
      <c r="J3164">
        <v>0.90600000000000003</v>
      </c>
      <c r="K3164">
        <v>0.23699999999999999</v>
      </c>
      <c r="L3164">
        <v>1.42</v>
      </c>
      <c r="M3164">
        <v>1</v>
      </c>
      <c r="N3164">
        <v>0.91700000000000004</v>
      </c>
      <c r="O3164">
        <v>275</v>
      </c>
      <c r="P3164">
        <v>52</v>
      </c>
      <c r="Q3164">
        <v>191</v>
      </c>
      <c r="R3164">
        <v>156</v>
      </c>
      <c r="S3164">
        <v>207</v>
      </c>
      <c r="T3164">
        <f>(Data[[#This Row],[mean_r]]/256)*100</f>
        <v>74.609375</v>
      </c>
      <c r="U3164">
        <f>(Data[[#This Row],[mean_g]]/256)*100</f>
        <v>60.9375</v>
      </c>
      <c r="V3164">
        <f>(Data[[#This Row],[mean_b]]/256)*100</f>
        <v>80.859375</v>
      </c>
      <c r="W3164">
        <v>0.754</v>
      </c>
      <c r="X3164" t="s">
        <v>51</v>
      </c>
      <c r="Y3164" t="s">
        <v>40</v>
      </c>
      <c r="Z3164">
        <v>8411</v>
      </c>
      <c r="AA3164">
        <v>5.33</v>
      </c>
      <c r="AB3164">
        <v>13.3</v>
      </c>
      <c r="AC3164">
        <v>33.299999999999997</v>
      </c>
      <c r="AD3164">
        <v>204763</v>
      </c>
      <c r="AE3164">
        <v>67.7</v>
      </c>
      <c r="AF3164">
        <v>31.8</v>
      </c>
      <c r="AG3164" t="s">
        <v>64</v>
      </c>
      <c r="AH3164" t="s">
        <v>42</v>
      </c>
      <c r="AI3164" t="s">
        <v>56</v>
      </c>
      <c r="AJ3164">
        <v>100</v>
      </c>
      <c r="AK3164">
        <v>360</v>
      </c>
      <c r="AL3164">
        <v>0.13239999999999999</v>
      </c>
      <c r="AM3164">
        <v>0.87260000000000004</v>
      </c>
      <c r="AN3164">
        <v>1</v>
      </c>
      <c r="AO3164">
        <f>Data[[#This Row],[labeller_confidence_score]]-Data[[#This Row],[cytodiffusion_classification_confidence]]</f>
        <v>0.12739999999999996</v>
      </c>
    </row>
    <row r="3165" spans="1:41" x14ac:dyDescent="0.3">
      <c r="A3165" t="s">
        <v>3238</v>
      </c>
      <c r="B3165" t="s">
        <v>54</v>
      </c>
      <c r="C3165">
        <v>0</v>
      </c>
      <c r="D3165" t="s">
        <v>54</v>
      </c>
      <c r="E3165">
        <v>7.6</v>
      </c>
      <c r="F3165">
        <v>0</v>
      </c>
      <c r="G3165">
        <v>0</v>
      </c>
      <c r="H3165">
        <v>1</v>
      </c>
      <c r="I3165">
        <f>Data[[#This Row],[nucleus_area_pct]]/Data[[#This Row],[cytoplasm_ratio]]</f>
        <v>0</v>
      </c>
      <c r="J3165">
        <v>0.82599999999999996</v>
      </c>
      <c r="K3165">
        <v>0.13500000000000001</v>
      </c>
      <c r="L3165">
        <v>0.6</v>
      </c>
      <c r="M3165">
        <v>1</v>
      </c>
      <c r="N3165">
        <v>0.98599999999999999</v>
      </c>
      <c r="O3165">
        <v>200</v>
      </c>
      <c r="P3165">
        <v>50</v>
      </c>
      <c r="Q3165">
        <v>224</v>
      </c>
      <c r="R3165">
        <v>121</v>
      </c>
      <c r="S3165">
        <v>125</v>
      </c>
      <c r="T3165">
        <f>(Data[[#This Row],[mean_r]]/256)*100</f>
        <v>87.5</v>
      </c>
      <c r="U3165">
        <f>(Data[[#This Row],[mean_g]]/256)*100</f>
        <v>47.265625</v>
      </c>
      <c r="V3165">
        <f>(Data[[#This Row],[mean_b]]/256)*100</f>
        <v>48.828125</v>
      </c>
      <c r="W3165">
        <v>0.51200000000000001</v>
      </c>
      <c r="X3165" t="s">
        <v>63</v>
      </c>
      <c r="Y3165" t="s">
        <v>45</v>
      </c>
      <c r="Z3165">
        <v>7623</v>
      </c>
      <c r="AA3165">
        <v>5.57</v>
      </c>
      <c r="AB3165">
        <v>10.6</v>
      </c>
      <c r="AC3165">
        <v>42.8</v>
      </c>
      <c r="AD3165">
        <v>387950</v>
      </c>
      <c r="AE3165">
        <v>78.2</v>
      </c>
      <c r="AF3165">
        <v>34.200000000000003</v>
      </c>
      <c r="AG3165" t="s">
        <v>46</v>
      </c>
      <c r="AH3165" t="s">
        <v>42</v>
      </c>
      <c r="AI3165" t="s">
        <v>56</v>
      </c>
      <c r="AJ3165">
        <v>100</v>
      </c>
      <c r="AK3165">
        <v>360</v>
      </c>
      <c r="AL3165">
        <v>9.8799999999999999E-2</v>
      </c>
      <c r="AM3165">
        <v>0.92079999999999995</v>
      </c>
      <c r="AN3165">
        <v>1</v>
      </c>
      <c r="AO3165">
        <f>Data[[#This Row],[labeller_confidence_score]]-Data[[#This Row],[cytodiffusion_classification_confidence]]</f>
        <v>7.9200000000000048E-2</v>
      </c>
    </row>
    <row r="3166" spans="1:41" x14ac:dyDescent="0.3">
      <c r="A3166" t="s">
        <v>3239</v>
      </c>
      <c r="B3166" t="s">
        <v>87</v>
      </c>
      <c r="C3166">
        <v>0</v>
      </c>
      <c r="D3166" t="s">
        <v>50</v>
      </c>
      <c r="E3166">
        <v>13.93</v>
      </c>
      <c r="F3166">
        <v>46.8</v>
      </c>
      <c r="G3166">
        <v>0.56499999999999995</v>
      </c>
      <c r="H3166">
        <v>0.59799999999999998</v>
      </c>
      <c r="I3166">
        <f>Data[[#This Row],[nucleus_area_pct]]/Data[[#This Row],[cytoplasm_ratio]]</f>
        <v>78.260869565217391</v>
      </c>
      <c r="J3166">
        <v>0.82599999999999996</v>
      </c>
      <c r="K3166">
        <v>0.49</v>
      </c>
      <c r="L3166">
        <v>4.6900000000000004</v>
      </c>
      <c r="M3166">
        <v>2.1</v>
      </c>
      <c r="N3166">
        <v>0.89</v>
      </c>
      <c r="O3166">
        <v>522</v>
      </c>
      <c r="P3166">
        <v>76</v>
      </c>
      <c r="Q3166">
        <v>245</v>
      </c>
      <c r="R3166">
        <v>141</v>
      </c>
      <c r="S3166">
        <v>130</v>
      </c>
      <c r="T3166">
        <f>(Data[[#This Row],[mean_r]]/256)*100</f>
        <v>95.703125</v>
      </c>
      <c r="U3166">
        <f>(Data[[#This Row],[mean_g]]/256)*100</f>
        <v>55.078125</v>
      </c>
      <c r="V3166">
        <f>(Data[[#This Row],[mean_b]]/256)*100</f>
        <v>50.78125</v>
      </c>
      <c r="W3166">
        <v>0.54800000000000004</v>
      </c>
      <c r="X3166" t="s">
        <v>51</v>
      </c>
      <c r="Y3166" t="s">
        <v>40</v>
      </c>
      <c r="Z3166">
        <v>5848</v>
      </c>
      <c r="AA3166">
        <v>3.57</v>
      </c>
      <c r="AB3166">
        <v>14.1</v>
      </c>
      <c r="AC3166">
        <v>43.4</v>
      </c>
      <c r="AD3166">
        <v>251063</v>
      </c>
      <c r="AE3166">
        <v>92.6</v>
      </c>
      <c r="AF3166">
        <v>32.9</v>
      </c>
      <c r="AG3166" t="s">
        <v>64</v>
      </c>
      <c r="AH3166" t="s">
        <v>42</v>
      </c>
      <c r="AI3166" t="s">
        <v>52</v>
      </c>
      <c r="AJ3166">
        <v>100</v>
      </c>
      <c r="AK3166">
        <v>512</v>
      </c>
      <c r="AL3166">
        <v>6.0699999999999997E-2</v>
      </c>
      <c r="AM3166">
        <v>0.92949999999999999</v>
      </c>
      <c r="AN3166">
        <v>0.89070000000000005</v>
      </c>
      <c r="AO3166">
        <f>Data[[#This Row],[labeller_confidence_score]]-Data[[#This Row],[cytodiffusion_classification_confidence]]</f>
        <v>-3.8799999999999946E-2</v>
      </c>
    </row>
    <row r="3167" spans="1:41" x14ac:dyDescent="0.3">
      <c r="A3167" t="s">
        <v>3240</v>
      </c>
      <c r="B3167" t="s">
        <v>62</v>
      </c>
      <c r="C3167">
        <v>0</v>
      </c>
      <c r="D3167" t="s">
        <v>50</v>
      </c>
      <c r="E3167">
        <v>9.83</v>
      </c>
      <c r="F3167">
        <v>80</v>
      </c>
      <c r="G3167">
        <v>0.77700000000000002</v>
      </c>
      <c r="H3167">
        <v>0.246</v>
      </c>
      <c r="I3167">
        <f>Data[[#This Row],[nucleus_area_pct]]/Data[[#This Row],[cytoplasm_ratio]]</f>
        <v>325.20325203252031</v>
      </c>
      <c r="J3167">
        <v>0.86399999999999999</v>
      </c>
      <c r="K3167">
        <v>0.185</v>
      </c>
      <c r="L3167">
        <v>1.3</v>
      </c>
      <c r="M3167">
        <v>1</v>
      </c>
      <c r="N3167">
        <v>0.95699999999999996</v>
      </c>
      <c r="O3167">
        <v>286</v>
      </c>
      <c r="P3167">
        <v>68</v>
      </c>
      <c r="Q3167">
        <v>199</v>
      </c>
      <c r="R3167">
        <v>166</v>
      </c>
      <c r="S3167">
        <v>175</v>
      </c>
      <c r="T3167">
        <f>(Data[[#This Row],[mean_r]]/256)*100</f>
        <v>77.734375</v>
      </c>
      <c r="U3167">
        <f>(Data[[#This Row],[mean_g]]/256)*100</f>
        <v>64.84375</v>
      </c>
      <c r="V3167">
        <f>(Data[[#This Row],[mean_b]]/256)*100</f>
        <v>68.359375</v>
      </c>
      <c r="W3167">
        <v>0.79700000000000004</v>
      </c>
      <c r="X3167" t="s">
        <v>39</v>
      </c>
      <c r="Y3167" t="s">
        <v>40</v>
      </c>
      <c r="Z3167">
        <v>8723</v>
      </c>
      <c r="AA3167">
        <v>4.26</v>
      </c>
      <c r="AB3167">
        <v>12.7</v>
      </c>
      <c r="AC3167">
        <v>47</v>
      </c>
      <c r="AD3167">
        <v>238877</v>
      </c>
      <c r="AE3167">
        <v>87</v>
      </c>
      <c r="AF3167">
        <v>32.5</v>
      </c>
      <c r="AG3167" t="s">
        <v>64</v>
      </c>
      <c r="AH3167" t="s">
        <v>42</v>
      </c>
      <c r="AI3167" t="s">
        <v>52</v>
      </c>
      <c r="AJ3167">
        <v>60</v>
      </c>
      <c r="AK3167">
        <v>256</v>
      </c>
      <c r="AL3167">
        <v>0.12909999999999999</v>
      </c>
      <c r="AM3167">
        <v>0.85880000000000001</v>
      </c>
      <c r="AN3167">
        <v>0.98370000000000002</v>
      </c>
      <c r="AO3167">
        <f>Data[[#This Row],[labeller_confidence_score]]-Data[[#This Row],[cytodiffusion_classification_confidence]]</f>
        <v>0.12490000000000001</v>
      </c>
    </row>
    <row r="3168" spans="1:41" x14ac:dyDescent="0.3">
      <c r="A3168" t="s">
        <v>3241</v>
      </c>
      <c r="B3168" t="s">
        <v>85</v>
      </c>
      <c r="C3168">
        <v>0</v>
      </c>
      <c r="D3168" t="s">
        <v>50</v>
      </c>
      <c r="E3168">
        <v>10.85</v>
      </c>
      <c r="F3168">
        <v>63.2</v>
      </c>
      <c r="G3168">
        <v>0.70799999999999996</v>
      </c>
      <c r="H3168">
        <v>0.39500000000000002</v>
      </c>
      <c r="I3168">
        <f>Data[[#This Row],[nucleus_area_pct]]/Data[[#This Row],[cytoplasm_ratio]]</f>
        <v>160</v>
      </c>
      <c r="J3168">
        <v>0.80200000000000005</v>
      </c>
      <c r="K3168">
        <v>0.40899999999999997</v>
      </c>
      <c r="L3168">
        <v>4.99</v>
      </c>
      <c r="M3168">
        <v>2.1</v>
      </c>
      <c r="N3168">
        <v>0.748</v>
      </c>
      <c r="O3168">
        <v>404</v>
      </c>
      <c r="P3168">
        <v>80</v>
      </c>
      <c r="Q3168">
        <v>199</v>
      </c>
      <c r="R3168">
        <v>113</v>
      </c>
      <c r="S3168">
        <v>206</v>
      </c>
      <c r="T3168">
        <f>(Data[[#This Row],[mean_r]]/256)*100</f>
        <v>77.734375</v>
      </c>
      <c r="U3168">
        <f>(Data[[#This Row],[mean_g]]/256)*100</f>
        <v>44.140625</v>
      </c>
      <c r="V3168">
        <f>(Data[[#This Row],[mean_b]]/256)*100</f>
        <v>80.46875</v>
      </c>
      <c r="W3168">
        <v>0.78700000000000003</v>
      </c>
      <c r="X3168" t="s">
        <v>51</v>
      </c>
      <c r="Y3168" t="s">
        <v>45</v>
      </c>
      <c r="Z3168">
        <v>9831</v>
      </c>
      <c r="AA3168">
        <v>4.7699999999999996</v>
      </c>
      <c r="AB3168">
        <v>14.6</v>
      </c>
      <c r="AC3168">
        <v>46.4</v>
      </c>
      <c r="AD3168">
        <v>221883</v>
      </c>
      <c r="AE3168">
        <v>77.8</v>
      </c>
      <c r="AF3168">
        <v>34.700000000000003</v>
      </c>
      <c r="AG3168" t="s">
        <v>46</v>
      </c>
      <c r="AH3168" t="s">
        <v>47</v>
      </c>
      <c r="AI3168" t="s">
        <v>56</v>
      </c>
      <c r="AJ3168">
        <v>60</v>
      </c>
      <c r="AK3168">
        <v>360</v>
      </c>
      <c r="AL3168">
        <v>3.5099999999999999E-2</v>
      </c>
      <c r="AM3168">
        <v>0.95199999999999996</v>
      </c>
      <c r="AN3168">
        <v>0.96350000000000002</v>
      </c>
      <c r="AO3168">
        <f>Data[[#This Row],[labeller_confidence_score]]-Data[[#This Row],[cytodiffusion_classification_confidence]]</f>
        <v>1.1500000000000066E-2</v>
      </c>
    </row>
    <row r="3169" spans="1:41" x14ac:dyDescent="0.3">
      <c r="A3169" t="s">
        <v>3242</v>
      </c>
      <c r="B3169" t="s">
        <v>60</v>
      </c>
      <c r="C3169">
        <v>0</v>
      </c>
      <c r="D3169" t="s">
        <v>50</v>
      </c>
      <c r="E3169">
        <v>17.45</v>
      </c>
      <c r="F3169">
        <v>59.4</v>
      </c>
      <c r="G3169">
        <v>0.45800000000000002</v>
      </c>
      <c r="H3169">
        <v>0.27500000000000002</v>
      </c>
      <c r="I3169">
        <f>Data[[#This Row],[nucleus_area_pct]]/Data[[#This Row],[cytoplasm_ratio]]</f>
        <v>215.99999999999997</v>
      </c>
      <c r="J3169">
        <v>0.64800000000000002</v>
      </c>
      <c r="K3169">
        <v>0.73899999999999999</v>
      </c>
      <c r="L3169">
        <v>1.69</v>
      </c>
      <c r="M3169">
        <v>1.2</v>
      </c>
      <c r="N3169">
        <v>0.82399999999999995</v>
      </c>
      <c r="O3169">
        <v>610</v>
      </c>
      <c r="P3169">
        <v>90</v>
      </c>
      <c r="Q3169">
        <v>195</v>
      </c>
      <c r="R3169">
        <v>171</v>
      </c>
      <c r="S3169">
        <v>175</v>
      </c>
      <c r="T3169">
        <f>(Data[[#This Row],[mean_r]]/256)*100</f>
        <v>76.171875</v>
      </c>
      <c r="U3169">
        <f>(Data[[#This Row],[mean_g]]/256)*100</f>
        <v>66.796875</v>
      </c>
      <c r="V3169">
        <f>(Data[[#This Row],[mean_b]]/256)*100</f>
        <v>68.359375</v>
      </c>
      <c r="W3169">
        <v>0.73199999999999998</v>
      </c>
      <c r="X3169" t="s">
        <v>51</v>
      </c>
      <c r="Y3169" t="s">
        <v>40</v>
      </c>
      <c r="Z3169">
        <v>6293</v>
      </c>
      <c r="AA3169">
        <v>5.92</v>
      </c>
      <c r="AB3169">
        <v>12</v>
      </c>
      <c r="AC3169">
        <v>47.2</v>
      </c>
      <c r="AD3169">
        <v>171298</v>
      </c>
      <c r="AE3169">
        <v>97.6</v>
      </c>
      <c r="AF3169">
        <v>32.799999999999997</v>
      </c>
      <c r="AG3169" t="s">
        <v>64</v>
      </c>
      <c r="AH3169" t="s">
        <v>42</v>
      </c>
      <c r="AI3169" t="s">
        <v>52</v>
      </c>
      <c r="AJ3169">
        <v>40</v>
      </c>
      <c r="AK3169">
        <v>360</v>
      </c>
      <c r="AL3169">
        <v>7.7399999999999997E-2</v>
      </c>
      <c r="AM3169">
        <v>0.91539999999999999</v>
      </c>
      <c r="AN3169">
        <v>0.93940000000000001</v>
      </c>
      <c r="AO3169">
        <f>Data[[#This Row],[labeller_confidence_score]]-Data[[#This Row],[cytodiffusion_classification_confidence]]</f>
        <v>2.4000000000000021E-2</v>
      </c>
    </row>
    <row r="3170" spans="1:41" x14ac:dyDescent="0.3">
      <c r="A3170" t="s">
        <v>3243</v>
      </c>
      <c r="B3170" t="s">
        <v>60</v>
      </c>
      <c r="C3170">
        <v>0</v>
      </c>
      <c r="D3170" t="s">
        <v>50</v>
      </c>
      <c r="E3170">
        <v>17.11</v>
      </c>
      <c r="F3170">
        <v>74.599999999999994</v>
      </c>
      <c r="G3170">
        <v>0.49099999999999999</v>
      </c>
      <c r="H3170">
        <v>0.44500000000000001</v>
      </c>
      <c r="I3170">
        <f>Data[[#This Row],[nucleus_area_pct]]/Data[[#This Row],[cytoplasm_ratio]]</f>
        <v>167.64044943820224</v>
      </c>
      <c r="J3170">
        <v>0.64600000000000002</v>
      </c>
      <c r="K3170">
        <v>0.54100000000000004</v>
      </c>
      <c r="L3170">
        <v>1.37</v>
      </c>
      <c r="M3170">
        <v>1</v>
      </c>
      <c r="N3170">
        <v>0.75</v>
      </c>
      <c r="O3170">
        <v>626</v>
      </c>
      <c r="P3170">
        <v>96</v>
      </c>
      <c r="Q3170">
        <v>222</v>
      </c>
      <c r="R3170">
        <v>140</v>
      </c>
      <c r="S3170">
        <v>200</v>
      </c>
      <c r="T3170">
        <f>(Data[[#This Row],[mean_r]]/256)*100</f>
        <v>86.71875</v>
      </c>
      <c r="U3170">
        <f>(Data[[#This Row],[mean_g]]/256)*100</f>
        <v>54.6875</v>
      </c>
      <c r="V3170">
        <f>(Data[[#This Row],[mean_b]]/256)*100</f>
        <v>78.125</v>
      </c>
      <c r="W3170">
        <v>0.53</v>
      </c>
      <c r="X3170" t="s">
        <v>51</v>
      </c>
      <c r="Y3170" t="s">
        <v>45</v>
      </c>
      <c r="Z3170">
        <v>3928</v>
      </c>
      <c r="AA3170">
        <v>4.3600000000000003</v>
      </c>
      <c r="AB3170">
        <v>14.6</v>
      </c>
      <c r="AC3170">
        <v>41.8</v>
      </c>
      <c r="AD3170">
        <v>326564</v>
      </c>
      <c r="AE3170">
        <v>78</v>
      </c>
      <c r="AF3170">
        <v>33.9</v>
      </c>
      <c r="AG3170" t="s">
        <v>46</v>
      </c>
      <c r="AH3170" t="s">
        <v>47</v>
      </c>
      <c r="AI3170" t="s">
        <v>43</v>
      </c>
      <c r="AJ3170">
        <v>100</v>
      </c>
      <c r="AK3170">
        <v>360</v>
      </c>
      <c r="AL3170">
        <v>0.1203</v>
      </c>
      <c r="AM3170">
        <v>0.93279999999999996</v>
      </c>
      <c r="AN3170">
        <v>0.93759999999999999</v>
      </c>
      <c r="AO3170">
        <f>Data[[#This Row],[labeller_confidence_score]]-Data[[#This Row],[cytodiffusion_classification_confidence]]</f>
        <v>4.8000000000000265E-3</v>
      </c>
    </row>
    <row r="3171" spans="1:41" x14ac:dyDescent="0.3">
      <c r="A3171" t="s">
        <v>3244</v>
      </c>
      <c r="B3171" t="s">
        <v>62</v>
      </c>
      <c r="C3171">
        <v>0</v>
      </c>
      <c r="D3171" t="s">
        <v>50</v>
      </c>
      <c r="E3171">
        <v>9.75</v>
      </c>
      <c r="F3171">
        <v>76.5</v>
      </c>
      <c r="G3171">
        <v>0.84599999999999997</v>
      </c>
      <c r="H3171">
        <v>0.154</v>
      </c>
      <c r="I3171">
        <f>Data[[#This Row],[nucleus_area_pct]]/Data[[#This Row],[cytoplasm_ratio]]</f>
        <v>496.75324675324674</v>
      </c>
      <c r="J3171">
        <v>0.90100000000000002</v>
      </c>
      <c r="K3171">
        <v>0.245</v>
      </c>
      <c r="L3171">
        <v>0.48</v>
      </c>
      <c r="M3171">
        <v>1</v>
      </c>
      <c r="N3171">
        <v>0.88100000000000001</v>
      </c>
      <c r="O3171">
        <v>323</v>
      </c>
      <c r="P3171">
        <v>59</v>
      </c>
      <c r="Q3171">
        <v>197</v>
      </c>
      <c r="R3171">
        <v>173</v>
      </c>
      <c r="S3171">
        <v>172</v>
      </c>
      <c r="T3171">
        <f>(Data[[#This Row],[mean_r]]/256)*100</f>
        <v>76.953125</v>
      </c>
      <c r="U3171">
        <f>(Data[[#This Row],[mean_g]]/256)*100</f>
        <v>67.578125</v>
      </c>
      <c r="V3171">
        <f>(Data[[#This Row],[mean_b]]/256)*100</f>
        <v>67.1875</v>
      </c>
      <c r="W3171">
        <v>0.83599999999999997</v>
      </c>
      <c r="X3171" t="s">
        <v>39</v>
      </c>
      <c r="Y3171" t="s">
        <v>40</v>
      </c>
      <c r="Z3171">
        <v>11688</v>
      </c>
      <c r="AA3171">
        <v>4.88</v>
      </c>
      <c r="AB3171">
        <v>15.1</v>
      </c>
      <c r="AC3171">
        <v>48</v>
      </c>
      <c r="AD3171">
        <v>185246</v>
      </c>
      <c r="AE3171">
        <v>86.3</v>
      </c>
      <c r="AF3171">
        <v>33.200000000000003</v>
      </c>
      <c r="AG3171" t="s">
        <v>41</v>
      </c>
      <c r="AH3171" t="s">
        <v>42</v>
      </c>
      <c r="AI3171" t="s">
        <v>43</v>
      </c>
      <c r="AJ3171">
        <v>40</v>
      </c>
      <c r="AK3171">
        <v>360</v>
      </c>
      <c r="AL3171">
        <v>0.1246</v>
      </c>
      <c r="AM3171">
        <v>0.93310000000000004</v>
      </c>
      <c r="AN3171">
        <v>0.96430000000000005</v>
      </c>
      <c r="AO3171">
        <f>Data[[#This Row],[labeller_confidence_score]]-Data[[#This Row],[cytodiffusion_classification_confidence]]</f>
        <v>3.1200000000000006E-2</v>
      </c>
    </row>
    <row r="3172" spans="1:41" x14ac:dyDescent="0.3">
      <c r="A3172" t="s">
        <v>3245</v>
      </c>
      <c r="B3172" t="s">
        <v>62</v>
      </c>
      <c r="C3172">
        <v>0</v>
      </c>
      <c r="D3172" t="s">
        <v>50</v>
      </c>
      <c r="E3172">
        <v>7.64</v>
      </c>
      <c r="F3172">
        <v>76.5</v>
      </c>
      <c r="G3172">
        <v>0.73499999999999999</v>
      </c>
      <c r="H3172">
        <v>0.114</v>
      </c>
      <c r="I3172">
        <f>Data[[#This Row],[nucleus_area_pct]]/Data[[#This Row],[cytoplasm_ratio]]</f>
        <v>671.0526315789474</v>
      </c>
      <c r="J3172">
        <v>0.99099999999999999</v>
      </c>
      <c r="K3172">
        <v>0.30599999999999999</v>
      </c>
      <c r="L3172">
        <v>0.51</v>
      </c>
      <c r="M3172">
        <v>1</v>
      </c>
      <c r="N3172">
        <v>0.878</v>
      </c>
      <c r="O3172">
        <v>220</v>
      </c>
      <c r="P3172">
        <v>74</v>
      </c>
      <c r="Q3172">
        <v>190</v>
      </c>
      <c r="R3172">
        <v>159</v>
      </c>
      <c r="S3172">
        <v>188</v>
      </c>
      <c r="T3172">
        <f>(Data[[#This Row],[mean_r]]/256)*100</f>
        <v>74.21875</v>
      </c>
      <c r="U3172">
        <f>(Data[[#This Row],[mean_g]]/256)*100</f>
        <v>62.109375</v>
      </c>
      <c r="V3172">
        <f>(Data[[#This Row],[mean_b]]/256)*100</f>
        <v>73.4375</v>
      </c>
      <c r="W3172">
        <v>0.65</v>
      </c>
      <c r="X3172" t="s">
        <v>51</v>
      </c>
      <c r="Y3172" t="s">
        <v>45</v>
      </c>
      <c r="Z3172">
        <v>9618</v>
      </c>
      <c r="AA3172">
        <v>6.24</v>
      </c>
      <c r="AB3172">
        <v>12.6</v>
      </c>
      <c r="AC3172">
        <v>38.4</v>
      </c>
      <c r="AD3172">
        <v>193432</v>
      </c>
      <c r="AE3172">
        <v>95.5</v>
      </c>
      <c r="AF3172">
        <v>34.1</v>
      </c>
      <c r="AG3172" t="s">
        <v>46</v>
      </c>
      <c r="AH3172" t="s">
        <v>42</v>
      </c>
      <c r="AI3172" t="s">
        <v>56</v>
      </c>
      <c r="AJ3172">
        <v>60</v>
      </c>
      <c r="AK3172">
        <v>360</v>
      </c>
      <c r="AL3172">
        <v>0.10730000000000001</v>
      </c>
      <c r="AM3172">
        <v>0.91300000000000003</v>
      </c>
      <c r="AN3172">
        <v>0.91890000000000005</v>
      </c>
      <c r="AO3172">
        <f>Data[[#This Row],[labeller_confidence_score]]-Data[[#This Row],[cytodiffusion_classification_confidence]]</f>
        <v>5.9000000000000163E-3</v>
      </c>
    </row>
    <row r="3173" spans="1:41" x14ac:dyDescent="0.3">
      <c r="A3173" t="s">
        <v>3246</v>
      </c>
      <c r="B3173" t="s">
        <v>49</v>
      </c>
      <c r="C3173">
        <v>0</v>
      </c>
      <c r="D3173" t="s">
        <v>50</v>
      </c>
      <c r="E3173">
        <v>12.37</v>
      </c>
      <c r="F3173">
        <v>57.1</v>
      </c>
      <c r="G3173">
        <v>0.53600000000000003</v>
      </c>
      <c r="H3173">
        <v>0.46</v>
      </c>
      <c r="I3173">
        <f>Data[[#This Row],[nucleus_area_pct]]/Data[[#This Row],[cytoplasm_ratio]]</f>
        <v>124.13043478260869</v>
      </c>
      <c r="J3173">
        <v>0.73699999999999999</v>
      </c>
      <c r="K3173">
        <v>0.23799999999999999</v>
      </c>
      <c r="L3173">
        <v>3.69</v>
      </c>
      <c r="M3173">
        <v>2.8</v>
      </c>
      <c r="N3173">
        <v>0.81200000000000006</v>
      </c>
      <c r="O3173">
        <v>382</v>
      </c>
      <c r="P3173">
        <v>84</v>
      </c>
      <c r="Q3173">
        <v>208</v>
      </c>
      <c r="R3173">
        <v>155</v>
      </c>
      <c r="S3173">
        <v>196</v>
      </c>
      <c r="T3173">
        <f>(Data[[#This Row],[mean_r]]/256)*100</f>
        <v>81.25</v>
      </c>
      <c r="U3173">
        <f>(Data[[#This Row],[mean_g]]/256)*100</f>
        <v>60.546875</v>
      </c>
      <c r="V3173">
        <f>(Data[[#This Row],[mean_b]]/256)*100</f>
        <v>76.5625</v>
      </c>
      <c r="W3173">
        <v>0.80100000000000005</v>
      </c>
      <c r="X3173" t="s">
        <v>51</v>
      </c>
      <c r="Y3173" t="s">
        <v>45</v>
      </c>
      <c r="Z3173">
        <v>8014</v>
      </c>
      <c r="AA3173">
        <v>4.7</v>
      </c>
      <c r="AB3173">
        <v>16.100000000000001</v>
      </c>
      <c r="AC3173">
        <v>39.6</v>
      </c>
      <c r="AD3173">
        <v>239080</v>
      </c>
      <c r="AE3173">
        <v>85</v>
      </c>
      <c r="AF3173">
        <v>33.700000000000003</v>
      </c>
      <c r="AG3173" t="s">
        <v>64</v>
      </c>
      <c r="AH3173" t="s">
        <v>42</v>
      </c>
      <c r="AI3173" t="s">
        <v>56</v>
      </c>
      <c r="AJ3173">
        <v>40</v>
      </c>
      <c r="AK3173">
        <v>512</v>
      </c>
      <c r="AL3173">
        <v>6.1699999999999998E-2</v>
      </c>
      <c r="AM3173">
        <v>0.85129999999999995</v>
      </c>
      <c r="AN3173">
        <v>0.79379999999999995</v>
      </c>
      <c r="AO3173">
        <f>Data[[#This Row],[labeller_confidence_score]]-Data[[#This Row],[cytodiffusion_classification_confidence]]</f>
        <v>-5.7499999999999996E-2</v>
      </c>
    </row>
    <row r="3174" spans="1:41" x14ac:dyDescent="0.3">
      <c r="A3174" t="s">
        <v>3247</v>
      </c>
      <c r="B3174" t="s">
        <v>58</v>
      </c>
      <c r="C3174">
        <v>1</v>
      </c>
      <c r="D3174" t="s">
        <v>38</v>
      </c>
      <c r="E3174">
        <v>13.02</v>
      </c>
      <c r="F3174">
        <v>69.900000000000006</v>
      </c>
      <c r="G3174">
        <v>0.61899999999999999</v>
      </c>
      <c r="H3174">
        <v>0.32300000000000001</v>
      </c>
      <c r="I3174">
        <f>Data[[#This Row],[nucleus_area_pct]]/Data[[#This Row],[cytoplasm_ratio]]</f>
        <v>216.40866873065016</v>
      </c>
      <c r="J3174">
        <v>0.60399999999999998</v>
      </c>
      <c r="K3174">
        <v>0.43099999999999999</v>
      </c>
      <c r="L3174">
        <v>2.15</v>
      </c>
      <c r="M3174">
        <v>1</v>
      </c>
      <c r="N3174">
        <v>0.8</v>
      </c>
      <c r="O3174">
        <v>430</v>
      </c>
      <c r="P3174">
        <v>78</v>
      </c>
      <c r="Q3174">
        <v>218</v>
      </c>
      <c r="R3174">
        <v>136</v>
      </c>
      <c r="S3174">
        <v>195</v>
      </c>
      <c r="T3174">
        <f>(Data[[#This Row],[mean_r]]/256)*100</f>
        <v>85.15625</v>
      </c>
      <c r="U3174">
        <f>(Data[[#This Row],[mean_g]]/256)*100</f>
        <v>53.125</v>
      </c>
      <c r="V3174">
        <f>(Data[[#This Row],[mean_b]]/256)*100</f>
        <v>76.171875</v>
      </c>
      <c r="W3174">
        <v>0.65100000000000002</v>
      </c>
      <c r="X3174" t="s">
        <v>39</v>
      </c>
      <c r="Y3174" t="s">
        <v>40</v>
      </c>
      <c r="Z3174">
        <v>7417</v>
      </c>
      <c r="AA3174">
        <v>4.26</v>
      </c>
      <c r="AB3174">
        <v>15</v>
      </c>
      <c r="AC3174">
        <v>42.7</v>
      </c>
      <c r="AD3174">
        <v>144581</v>
      </c>
      <c r="AE3174">
        <v>83.1</v>
      </c>
      <c r="AF3174">
        <v>34.5</v>
      </c>
      <c r="AG3174" t="s">
        <v>46</v>
      </c>
      <c r="AH3174" t="s">
        <v>47</v>
      </c>
      <c r="AI3174" t="s">
        <v>56</v>
      </c>
      <c r="AJ3174">
        <v>100</v>
      </c>
      <c r="AK3174">
        <v>360</v>
      </c>
      <c r="AL3174">
        <v>0.85029999999999994</v>
      </c>
      <c r="AM3174">
        <v>0.73829999999999996</v>
      </c>
      <c r="AN3174">
        <v>0.88800000000000001</v>
      </c>
      <c r="AO3174">
        <f>Data[[#This Row],[labeller_confidence_score]]-Data[[#This Row],[cytodiffusion_classification_confidence]]</f>
        <v>0.14970000000000006</v>
      </c>
    </row>
    <row r="3175" spans="1:41" x14ac:dyDescent="0.3">
      <c r="A3175" t="s">
        <v>3248</v>
      </c>
      <c r="B3175" t="s">
        <v>60</v>
      </c>
      <c r="C3175">
        <v>0</v>
      </c>
      <c r="D3175" t="s">
        <v>50</v>
      </c>
      <c r="E3175">
        <v>13</v>
      </c>
      <c r="F3175">
        <v>66.7</v>
      </c>
      <c r="G3175">
        <v>0.443</v>
      </c>
      <c r="H3175">
        <v>0.33400000000000002</v>
      </c>
      <c r="I3175">
        <f>Data[[#This Row],[nucleus_area_pct]]/Data[[#This Row],[cytoplasm_ratio]]</f>
        <v>199.70059880239521</v>
      </c>
      <c r="J3175">
        <v>0.60399999999999998</v>
      </c>
      <c r="K3175">
        <v>0.66</v>
      </c>
      <c r="L3175">
        <v>2.0299999999999998</v>
      </c>
      <c r="M3175">
        <v>1.2</v>
      </c>
      <c r="N3175">
        <v>0.86399999999999999</v>
      </c>
      <c r="O3175">
        <v>515</v>
      </c>
      <c r="P3175">
        <v>93</v>
      </c>
      <c r="Q3175">
        <v>195</v>
      </c>
      <c r="R3175">
        <v>151</v>
      </c>
      <c r="S3175">
        <v>184</v>
      </c>
      <c r="T3175">
        <f>(Data[[#This Row],[mean_r]]/256)*100</f>
        <v>76.171875</v>
      </c>
      <c r="U3175">
        <f>(Data[[#This Row],[mean_g]]/256)*100</f>
        <v>58.984375</v>
      </c>
      <c r="V3175">
        <f>(Data[[#This Row],[mean_b]]/256)*100</f>
        <v>71.875</v>
      </c>
      <c r="W3175">
        <v>0.56000000000000005</v>
      </c>
      <c r="X3175" t="s">
        <v>51</v>
      </c>
      <c r="Y3175" t="s">
        <v>45</v>
      </c>
      <c r="Z3175">
        <v>11945</v>
      </c>
      <c r="AA3175">
        <v>4.9000000000000004</v>
      </c>
      <c r="AB3175">
        <v>12.2</v>
      </c>
      <c r="AC3175">
        <v>44.1</v>
      </c>
      <c r="AD3175">
        <v>169060</v>
      </c>
      <c r="AE3175">
        <v>87.8</v>
      </c>
      <c r="AF3175">
        <v>34.1</v>
      </c>
      <c r="AG3175" t="s">
        <v>46</v>
      </c>
      <c r="AH3175" t="s">
        <v>42</v>
      </c>
      <c r="AI3175" t="s">
        <v>52</v>
      </c>
      <c r="AJ3175">
        <v>40</v>
      </c>
      <c r="AK3175">
        <v>224</v>
      </c>
      <c r="AL3175">
        <v>0.1174</v>
      </c>
      <c r="AM3175">
        <v>0.93769999999999998</v>
      </c>
      <c r="AN3175">
        <v>0.9264</v>
      </c>
      <c r="AO3175">
        <f>Data[[#This Row],[labeller_confidence_score]]-Data[[#This Row],[cytodiffusion_classification_confidence]]</f>
        <v>-1.1299999999999977E-2</v>
      </c>
    </row>
    <row r="3176" spans="1:41" x14ac:dyDescent="0.3">
      <c r="A3176" t="s">
        <v>3249</v>
      </c>
      <c r="B3176" t="s">
        <v>180</v>
      </c>
      <c r="C3176">
        <v>1</v>
      </c>
      <c r="D3176" t="s">
        <v>181</v>
      </c>
      <c r="E3176">
        <v>7.13</v>
      </c>
      <c r="F3176">
        <v>0</v>
      </c>
      <c r="G3176">
        <v>0</v>
      </c>
      <c r="H3176">
        <v>1</v>
      </c>
      <c r="I3176">
        <f>Data[[#This Row],[nucleus_area_pct]]/Data[[#This Row],[cytoplasm_ratio]]</f>
        <v>0</v>
      </c>
      <c r="J3176">
        <v>0.28799999999999998</v>
      </c>
      <c r="K3176">
        <v>0.91400000000000003</v>
      </c>
      <c r="L3176">
        <v>0.59</v>
      </c>
      <c r="M3176">
        <v>1</v>
      </c>
      <c r="N3176">
        <v>0.70399999999999996</v>
      </c>
      <c r="O3176">
        <v>177</v>
      </c>
      <c r="P3176">
        <v>48</v>
      </c>
      <c r="Q3176">
        <v>233</v>
      </c>
      <c r="R3176">
        <v>146</v>
      </c>
      <c r="S3176">
        <v>133</v>
      </c>
      <c r="T3176">
        <f>(Data[[#This Row],[mean_r]]/256)*100</f>
        <v>91.015625</v>
      </c>
      <c r="U3176">
        <f>(Data[[#This Row],[mean_g]]/256)*100</f>
        <v>57.03125</v>
      </c>
      <c r="V3176">
        <f>(Data[[#This Row],[mean_b]]/256)*100</f>
        <v>51.953125</v>
      </c>
      <c r="W3176">
        <v>0.59</v>
      </c>
      <c r="X3176" t="s">
        <v>63</v>
      </c>
      <c r="Y3176" t="s">
        <v>40</v>
      </c>
      <c r="Z3176">
        <v>5116</v>
      </c>
      <c r="AA3176">
        <v>4.6399999999999997</v>
      </c>
      <c r="AB3176">
        <v>13.5</v>
      </c>
      <c r="AC3176">
        <v>43.4</v>
      </c>
      <c r="AD3176">
        <v>181806</v>
      </c>
      <c r="AE3176">
        <v>96</v>
      </c>
      <c r="AF3176">
        <v>33.5</v>
      </c>
      <c r="AG3176" t="s">
        <v>64</v>
      </c>
      <c r="AH3176" t="s">
        <v>42</v>
      </c>
      <c r="AI3176" t="s">
        <v>43</v>
      </c>
      <c r="AJ3176">
        <v>100</v>
      </c>
      <c r="AK3176">
        <v>224</v>
      </c>
      <c r="AL3176">
        <v>0.88759999999999994</v>
      </c>
      <c r="AM3176">
        <v>0.76800000000000002</v>
      </c>
      <c r="AN3176">
        <v>0.84279999999999999</v>
      </c>
      <c r="AO3176">
        <f>Data[[#This Row],[labeller_confidence_score]]-Data[[#This Row],[cytodiffusion_classification_confidence]]</f>
        <v>7.4799999999999978E-2</v>
      </c>
    </row>
    <row r="3177" spans="1:41" x14ac:dyDescent="0.3">
      <c r="A3177" t="s">
        <v>3250</v>
      </c>
      <c r="B3177" t="s">
        <v>110</v>
      </c>
      <c r="C3177">
        <v>1</v>
      </c>
      <c r="D3177" t="s">
        <v>104</v>
      </c>
      <c r="E3177">
        <v>8.26</v>
      </c>
      <c r="F3177">
        <v>0</v>
      </c>
      <c r="G3177">
        <v>0</v>
      </c>
      <c r="H3177">
        <v>1</v>
      </c>
      <c r="I3177">
        <f>Data[[#This Row],[nucleus_area_pct]]/Data[[#This Row],[cytoplasm_ratio]]</f>
        <v>0</v>
      </c>
      <c r="J3177">
        <v>0.90300000000000002</v>
      </c>
      <c r="K3177">
        <v>0.111</v>
      </c>
      <c r="L3177">
        <v>0.75</v>
      </c>
      <c r="M3177">
        <v>1</v>
      </c>
      <c r="N3177">
        <v>0.90200000000000002</v>
      </c>
      <c r="O3177">
        <v>193</v>
      </c>
      <c r="P3177">
        <v>51</v>
      </c>
      <c r="Q3177">
        <v>220</v>
      </c>
      <c r="R3177">
        <v>139</v>
      </c>
      <c r="S3177">
        <v>141</v>
      </c>
      <c r="T3177">
        <f>(Data[[#This Row],[mean_r]]/256)*100</f>
        <v>85.9375</v>
      </c>
      <c r="U3177">
        <f>(Data[[#This Row],[mean_g]]/256)*100</f>
        <v>54.296875</v>
      </c>
      <c r="V3177">
        <f>(Data[[#This Row],[mean_b]]/256)*100</f>
        <v>55.078125</v>
      </c>
      <c r="W3177">
        <v>0.51200000000000001</v>
      </c>
      <c r="X3177" t="s">
        <v>63</v>
      </c>
      <c r="Y3177" t="s">
        <v>40</v>
      </c>
      <c r="Z3177">
        <v>1000</v>
      </c>
      <c r="AA3177">
        <v>5.19</v>
      </c>
      <c r="AB3177">
        <v>13.1</v>
      </c>
      <c r="AC3177">
        <v>46</v>
      </c>
      <c r="AD3177">
        <v>58191</v>
      </c>
      <c r="AE3177">
        <v>97.7</v>
      </c>
      <c r="AF3177">
        <v>34.700000000000003</v>
      </c>
      <c r="AG3177" t="s">
        <v>64</v>
      </c>
      <c r="AH3177" t="s">
        <v>42</v>
      </c>
      <c r="AI3177" t="s">
        <v>56</v>
      </c>
      <c r="AJ3177">
        <v>60</v>
      </c>
      <c r="AK3177">
        <v>360</v>
      </c>
      <c r="AL3177">
        <v>0.69630000000000003</v>
      </c>
      <c r="AM3177">
        <v>0.66979999999999995</v>
      </c>
      <c r="AN3177">
        <v>0.70669999999999999</v>
      </c>
      <c r="AO3177">
        <f>Data[[#This Row],[labeller_confidence_score]]-Data[[#This Row],[cytodiffusion_classification_confidence]]</f>
        <v>3.6900000000000044E-2</v>
      </c>
    </row>
    <row r="3178" spans="1:41" x14ac:dyDescent="0.3">
      <c r="A3178" t="s">
        <v>3251</v>
      </c>
      <c r="B3178" t="s">
        <v>37</v>
      </c>
      <c r="C3178">
        <v>1</v>
      </c>
      <c r="D3178" t="s">
        <v>38</v>
      </c>
      <c r="E3178">
        <v>14.62</v>
      </c>
      <c r="F3178">
        <v>58.9</v>
      </c>
      <c r="G3178">
        <v>0.46</v>
      </c>
      <c r="H3178">
        <v>0.36699999999999999</v>
      </c>
      <c r="I3178">
        <f>Data[[#This Row],[nucleus_area_pct]]/Data[[#This Row],[cytoplasm_ratio]]</f>
        <v>160.49046321525884</v>
      </c>
      <c r="J3178">
        <v>0.879</v>
      </c>
      <c r="K3178">
        <v>0.58399999999999996</v>
      </c>
      <c r="L3178">
        <v>2.58</v>
      </c>
      <c r="M3178">
        <v>6.9</v>
      </c>
      <c r="N3178">
        <v>0.84599999999999997</v>
      </c>
      <c r="O3178">
        <v>441</v>
      </c>
      <c r="P3178">
        <v>104</v>
      </c>
      <c r="Q3178">
        <v>203</v>
      </c>
      <c r="R3178">
        <v>174</v>
      </c>
      <c r="S3178">
        <v>156</v>
      </c>
      <c r="T3178">
        <f>(Data[[#This Row],[mean_r]]/256)*100</f>
        <v>79.296875</v>
      </c>
      <c r="U3178">
        <f>(Data[[#This Row],[mean_g]]/256)*100</f>
        <v>67.96875</v>
      </c>
      <c r="V3178">
        <f>(Data[[#This Row],[mean_b]]/256)*100</f>
        <v>60.9375</v>
      </c>
      <c r="W3178">
        <v>0.55500000000000005</v>
      </c>
      <c r="X3178" t="s">
        <v>39</v>
      </c>
      <c r="Y3178" t="s">
        <v>40</v>
      </c>
      <c r="Z3178">
        <v>8939</v>
      </c>
      <c r="AA3178">
        <v>4.24</v>
      </c>
      <c r="AB3178">
        <v>12</v>
      </c>
      <c r="AC3178">
        <v>34.700000000000003</v>
      </c>
      <c r="AD3178">
        <v>150611</v>
      </c>
      <c r="AE3178">
        <v>86.9</v>
      </c>
      <c r="AF3178">
        <v>35.299999999999997</v>
      </c>
      <c r="AG3178" t="s">
        <v>41</v>
      </c>
      <c r="AH3178" t="s">
        <v>68</v>
      </c>
      <c r="AI3178" t="s">
        <v>52</v>
      </c>
      <c r="AJ3178">
        <v>40</v>
      </c>
      <c r="AK3178">
        <v>256</v>
      </c>
      <c r="AL3178">
        <v>0.72519999999999996</v>
      </c>
      <c r="AM3178">
        <v>0.73340000000000005</v>
      </c>
      <c r="AN3178">
        <v>0.82530000000000003</v>
      </c>
      <c r="AO3178">
        <f>Data[[#This Row],[labeller_confidence_score]]-Data[[#This Row],[cytodiffusion_classification_confidence]]</f>
        <v>9.1899999999999982E-2</v>
      </c>
    </row>
    <row r="3179" spans="1:41" x14ac:dyDescent="0.3">
      <c r="A3179" t="s">
        <v>3252</v>
      </c>
      <c r="B3179" t="s">
        <v>67</v>
      </c>
      <c r="C3179">
        <v>1</v>
      </c>
      <c r="D3179" t="s">
        <v>67</v>
      </c>
      <c r="E3179">
        <v>6.02</v>
      </c>
      <c r="F3179">
        <v>16.899999999999999</v>
      </c>
      <c r="G3179">
        <v>0.36299999999999999</v>
      </c>
      <c r="H3179">
        <v>0.77400000000000002</v>
      </c>
      <c r="I3179">
        <f>Data[[#This Row],[nucleus_area_pct]]/Data[[#This Row],[cytoplasm_ratio]]</f>
        <v>21.834625322997415</v>
      </c>
      <c r="J3179">
        <v>0.65</v>
      </c>
      <c r="K3179">
        <v>0.51700000000000002</v>
      </c>
      <c r="L3179">
        <v>2.39</v>
      </c>
      <c r="M3179">
        <v>2.2999999999999998</v>
      </c>
      <c r="N3179">
        <v>0.64500000000000002</v>
      </c>
      <c r="O3179">
        <v>169</v>
      </c>
      <c r="P3179">
        <v>55</v>
      </c>
      <c r="Q3179">
        <v>209</v>
      </c>
      <c r="R3179">
        <v>138</v>
      </c>
      <c r="S3179">
        <v>165</v>
      </c>
      <c r="T3179">
        <f>(Data[[#This Row],[mean_r]]/256)*100</f>
        <v>81.640625</v>
      </c>
      <c r="U3179">
        <f>(Data[[#This Row],[mean_g]]/256)*100</f>
        <v>53.90625</v>
      </c>
      <c r="V3179">
        <f>(Data[[#This Row],[mean_b]]/256)*100</f>
        <v>64.453125</v>
      </c>
      <c r="W3179">
        <v>0.61599999999999999</v>
      </c>
      <c r="X3179" t="s">
        <v>51</v>
      </c>
      <c r="Y3179" t="s">
        <v>45</v>
      </c>
      <c r="Z3179">
        <v>6158</v>
      </c>
      <c r="AA3179">
        <v>5.3</v>
      </c>
      <c r="AB3179">
        <v>11.6</v>
      </c>
      <c r="AC3179">
        <v>38.1</v>
      </c>
      <c r="AD3179">
        <v>142801</v>
      </c>
      <c r="AE3179">
        <v>89.6</v>
      </c>
      <c r="AF3179">
        <v>34.700000000000003</v>
      </c>
      <c r="AG3179" t="s">
        <v>64</v>
      </c>
      <c r="AH3179" t="s">
        <v>42</v>
      </c>
      <c r="AI3179" t="s">
        <v>56</v>
      </c>
      <c r="AJ3179">
        <v>100</v>
      </c>
      <c r="AK3179">
        <v>224</v>
      </c>
      <c r="AL3179">
        <v>0.78990000000000005</v>
      </c>
      <c r="AM3179">
        <v>0.747</v>
      </c>
      <c r="AN3179">
        <v>0.5575</v>
      </c>
      <c r="AO3179">
        <f>Data[[#This Row],[labeller_confidence_score]]-Data[[#This Row],[cytodiffusion_classification_confidence]]</f>
        <v>-0.1895</v>
      </c>
    </row>
    <row r="3180" spans="1:41" x14ac:dyDescent="0.3">
      <c r="A3180" t="s">
        <v>3253</v>
      </c>
      <c r="B3180" t="s">
        <v>49</v>
      </c>
      <c r="C3180">
        <v>0</v>
      </c>
      <c r="D3180" t="s">
        <v>50</v>
      </c>
      <c r="E3180">
        <v>11.37</v>
      </c>
      <c r="F3180">
        <v>49.4</v>
      </c>
      <c r="G3180">
        <v>0.61</v>
      </c>
      <c r="H3180">
        <v>0.439</v>
      </c>
      <c r="I3180">
        <f>Data[[#This Row],[nucleus_area_pct]]/Data[[#This Row],[cytoplasm_ratio]]</f>
        <v>112.52847380410023</v>
      </c>
      <c r="J3180">
        <v>0.76100000000000001</v>
      </c>
      <c r="K3180">
        <v>0.38900000000000001</v>
      </c>
      <c r="L3180">
        <v>3.11</v>
      </c>
      <c r="M3180">
        <v>2.2999999999999998</v>
      </c>
      <c r="N3180">
        <v>0.79500000000000004</v>
      </c>
      <c r="O3180">
        <v>464</v>
      </c>
      <c r="P3180">
        <v>59</v>
      </c>
      <c r="Q3180">
        <v>193</v>
      </c>
      <c r="R3180">
        <v>153</v>
      </c>
      <c r="S3180">
        <v>174</v>
      </c>
      <c r="T3180">
        <f>(Data[[#This Row],[mean_r]]/256)*100</f>
        <v>75.390625</v>
      </c>
      <c r="U3180">
        <f>(Data[[#This Row],[mean_g]]/256)*100</f>
        <v>59.765625</v>
      </c>
      <c r="V3180">
        <f>(Data[[#This Row],[mean_b]]/256)*100</f>
        <v>67.96875</v>
      </c>
      <c r="W3180">
        <v>0.64800000000000002</v>
      </c>
      <c r="X3180" t="s">
        <v>39</v>
      </c>
      <c r="Y3180" t="s">
        <v>45</v>
      </c>
      <c r="Z3180">
        <v>4267</v>
      </c>
      <c r="AA3180">
        <v>3.02</v>
      </c>
      <c r="AB3180">
        <v>14.4</v>
      </c>
      <c r="AC3180">
        <v>50.3</v>
      </c>
      <c r="AD3180">
        <v>273712</v>
      </c>
      <c r="AE3180">
        <v>91.8</v>
      </c>
      <c r="AF3180">
        <v>36.200000000000003</v>
      </c>
      <c r="AG3180" t="s">
        <v>41</v>
      </c>
      <c r="AH3180" t="s">
        <v>42</v>
      </c>
      <c r="AI3180" t="s">
        <v>52</v>
      </c>
      <c r="AJ3180">
        <v>100</v>
      </c>
      <c r="AK3180">
        <v>256</v>
      </c>
      <c r="AL3180">
        <v>6.9699999999999998E-2</v>
      </c>
      <c r="AM3180">
        <v>0.83660000000000001</v>
      </c>
      <c r="AN3180">
        <v>0.8982</v>
      </c>
      <c r="AO3180">
        <f>Data[[#This Row],[labeller_confidence_score]]-Data[[#This Row],[cytodiffusion_classification_confidence]]</f>
        <v>6.1599999999999988E-2</v>
      </c>
    </row>
    <row r="3181" spans="1:41" x14ac:dyDescent="0.3">
      <c r="A3181" t="s">
        <v>3254</v>
      </c>
      <c r="B3181" t="s">
        <v>49</v>
      </c>
      <c r="C3181">
        <v>0</v>
      </c>
      <c r="D3181" t="s">
        <v>50</v>
      </c>
      <c r="E3181">
        <v>10.220000000000001</v>
      </c>
      <c r="F3181">
        <v>55.8</v>
      </c>
      <c r="G3181">
        <v>0.64800000000000002</v>
      </c>
      <c r="H3181">
        <v>0.36799999999999999</v>
      </c>
      <c r="I3181">
        <f>Data[[#This Row],[nucleus_area_pct]]/Data[[#This Row],[cytoplasm_ratio]]</f>
        <v>151.63043478260869</v>
      </c>
      <c r="J3181">
        <v>0.78400000000000003</v>
      </c>
      <c r="K3181">
        <v>0.35</v>
      </c>
      <c r="L3181">
        <v>3.68</v>
      </c>
      <c r="M3181">
        <v>2.8</v>
      </c>
      <c r="N3181">
        <v>0.84199999999999997</v>
      </c>
      <c r="O3181">
        <v>387</v>
      </c>
      <c r="P3181">
        <v>73</v>
      </c>
      <c r="Q3181">
        <v>211</v>
      </c>
      <c r="R3181">
        <v>156</v>
      </c>
      <c r="S3181">
        <v>192</v>
      </c>
      <c r="T3181">
        <f>(Data[[#This Row],[mean_r]]/256)*100</f>
        <v>82.421875</v>
      </c>
      <c r="U3181">
        <f>(Data[[#This Row],[mean_g]]/256)*100</f>
        <v>60.9375</v>
      </c>
      <c r="V3181">
        <f>(Data[[#This Row],[mean_b]]/256)*100</f>
        <v>75</v>
      </c>
      <c r="W3181">
        <v>0.65300000000000002</v>
      </c>
      <c r="X3181" t="s">
        <v>51</v>
      </c>
      <c r="Y3181" t="s">
        <v>40</v>
      </c>
      <c r="Z3181">
        <v>6667</v>
      </c>
      <c r="AA3181">
        <v>5.82</v>
      </c>
      <c r="AB3181">
        <v>11.5</v>
      </c>
      <c r="AC3181">
        <v>47.3</v>
      </c>
      <c r="AD3181">
        <v>261558</v>
      </c>
      <c r="AE3181">
        <v>76.5</v>
      </c>
      <c r="AF3181">
        <v>32</v>
      </c>
      <c r="AG3181" t="s">
        <v>46</v>
      </c>
      <c r="AH3181" t="s">
        <v>42</v>
      </c>
      <c r="AI3181" t="s">
        <v>43</v>
      </c>
      <c r="AJ3181">
        <v>60</v>
      </c>
      <c r="AK3181">
        <v>256</v>
      </c>
      <c r="AL3181">
        <v>3.0200000000000001E-2</v>
      </c>
      <c r="AM3181">
        <v>0.84509999999999996</v>
      </c>
      <c r="AN3181">
        <v>0.90129999999999999</v>
      </c>
      <c r="AO3181">
        <f>Data[[#This Row],[labeller_confidence_score]]-Data[[#This Row],[cytodiffusion_classification_confidence]]</f>
        <v>5.6200000000000028E-2</v>
      </c>
    </row>
    <row r="3182" spans="1:41" x14ac:dyDescent="0.3">
      <c r="A3182" t="s">
        <v>3255</v>
      </c>
      <c r="B3182" t="s">
        <v>60</v>
      </c>
      <c r="C3182">
        <v>0</v>
      </c>
      <c r="D3182" t="s">
        <v>50</v>
      </c>
      <c r="E3182">
        <v>14.55</v>
      </c>
      <c r="F3182">
        <v>78.8</v>
      </c>
      <c r="G3182">
        <v>0.56399999999999995</v>
      </c>
      <c r="H3182">
        <v>0.38800000000000001</v>
      </c>
      <c r="I3182">
        <f>Data[[#This Row],[nucleus_area_pct]]/Data[[#This Row],[cytoplasm_ratio]]</f>
        <v>203.09278350515461</v>
      </c>
      <c r="J3182">
        <v>0.63500000000000001</v>
      </c>
      <c r="K3182">
        <v>0.624</v>
      </c>
      <c r="L3182">
        <v>2.35</v>
      </c>
      <c r="M3182">
        <v>1.2</v>
      </c>
      <c r="N3182">
        <v>0.80500000000000005</v>
      </c>
      <c r="O3182">
        <v>653</v>
      </c>
      <c r="P3182">
        <v>94</v>
      </c>
      <c r="Q3182">
        <v>188</v>
      </c>
      <c r="R3182">
        <v>147</v>
      </c>
      <c r="S3182">
        <v>157</v>
      </c>
      <c r="T3182">
        <f>(Data[[#This Row],[mean_r]]/256)*100</f>
        <v>73.4375</v>
      </c>
      <c r="U3182">
        <f>(Data[[#This Row],[mean_g]]/256)*100</f>
        <v>57.421875</v>
      </c>
      <c r="V3182">
        <f>(Data[[#This Row],[mean_b]]/256)*100</f>
        <v>61.328125</v>
      </c>
      <c r="W3182">
        <v>0.67300000000000004</v>
      </c>
      <c r="X3182" t="s">
        <v>51</v>
      </c>
      <c r="Y3182" t="s">
        <v>40</v>
      </c>
      <c r="Z3182">
        <v>3347</v>
      </c>
      <c r="AA3182">
        <v>4.05</v>
      </c>
      <c r="AB3182">
        <v>15.3</v>
      </c>
      <c r="AC3182">
        <v>36</v>
      </c>
      <c r="AD3182">
        <v>464049</v>
      </c>
      <c r="AE3182">
        <v>106.5</v>
      </c>
      <c r="AF3182">
        <v>33</v>
      </c>
      <c r="AG3182" t="s">
        <v>41</v>
      </c>
      <c r="AH3182" t="s">
        <v>42</v>
      </c>
      <c r="AI3182" t="s">
        <v>43</v>
      </c>
      <c r="AJ3182">
        <v>40</v>
      </c>
      <c r="AK3182">
        <v>360</v>
      </c>
      <c r="AL3182">
        <v>9.0200000000000002E-2</v>
      </c>
      <c r="AM3182">
        <v>0.87019999999999997</v>
      </c>
      <c r="AN3182">
        <v>0.97819999999999996</v>
      </c>
      <c r="AO3182">
        <f>Data[[#This Row],[labeller_confidence_score]]-Data[[#This Row],[cytodiffusion_classification_confidence]]</f>
        <v>0.10799999999999998</v>
      </c>
    </row>
    <row r="3183" spans="1:41" x14ac:dyDescent="0.3">
      <c r="A3183" t="s">
        <v>3256</v>
      </c>
      <c r="B3183" t="s">
        <v>103</v>
      </c>
      <c r="C3183">
        <v>1</v>
      </c>
      <c r="D3183" t="s">
        <v>104</v>
      </c>
      <c r="E3183">
        <v>4.3499999999999996</v>
      </c>
      <c r="F3183">
        <v>0</v>
      </c>
      <c r="G3183">
        <v>0</v>
      </c>
      <c r="H3183">
        <v>1</v>
      </c>
      <c r="I3183">
        <f>Data[[#This Row],[nucleus_area_pct]]/Data[[#This Row],[cytoplasm_ratio]]</f>
        <v>0</v>
      </c>
      <c r="J3183">
        <v>0.47</v>
      </c>
      <c r="K3183">
        <v>0.73599999999999999</v>
      </c>
      <c r="L3183">
        <v>0.57999999999999996</v>
      </c>
      <c r="M3183">
        <v>1</v>
      </c>
      <c r="N3183">
        <v>0.71099999999999997</v>
      </c>
      <c r="O3183">
        <v>74</v>
      </c>
      <c r="P3183">
        <v>31</v>
      </c>
      <c r="Q3183">
        <v>232</v>
      </c>
      <c r="R3183">
        <v>144</v>
      </c>
      <c r="S3183">
        <v>127</v>
      </c>
      <c r="T3183">
        <f>(Data[[#This Row],[mean_r]]/256)*100</f>
        <v>90.625</v>
      </c>
      <c r="U3183">
        <f>(Data[[#This Row],[mean_g]]/256)*100</f>
        <v>56.25</v>
      </c>
      <c r="V3183">
        <f>(Data[[#This Row],[mean_b]]/256)*100</f>
        <v>49.609375</v>
      </c>
      <c r="W3183">
        <v>0.45300000000000001</v>
      </c>
      <c r="X3183" t="s">
        <v>51</v>
      </c>
      <c r="Y3183" t="s">
        <v>45</v>
      </c>
      <c r="Z3183">
        <v>4859</v>
      </c>
      <c r="AA3183">
        <v>4.9800000000000004</v>
      </c>
      <c r="AB3183">
        <v>10.9</v>
      </c>
      <c r="AC3183">
        <v>37.9</v>
      </c>
      <c r="AD3183">
        <v>268502</v>
      </c>
      <c r="AE3183">
        <v>88.1</v>
      </c>
      <c r="AF3183">
        <v>32.5</v>
      </c>
      <c r="AG3183" t="s">
        <v>46</v>
      </c>
      <c r="AH3183" t="s">
        <v>42</v>
      </c>
      <c r="AI3183" t="s">
        <v>52</v>
      </c>
      <c r="AJ3183">
        <v>60</v>
      </c>
      <c r="AK3183">
        <v>256</v>
      </c>
      <c r="AL3183">
        <v>0.76</v>
      </c>
      <c r="AM3183">
        <v>0.54249999999999998</v>
      </c>
      <c r="AN3183">
        <v>0.75870000000000004</v>
      </c>
      <c r="AO3183">
        <f>Data[[#This Row],[labeller_confidence_score]]-Data[[#This Row],[cytodiffusion_classification_confidence]]</f>
        <v>0.21620000000000006</v>
      </c>
    </row>
    <row r="3184" spans="1:41" x14ac:dyDescent="0.3">
      <c r="A3184" t="s">
        <v>3257</v>
      </c>
      <c r="B3184" t="s">
        <v>54</v>
      </c>
      <c r="C3184">
        <v>0</v>
      </c>
      <c r="D3184" t="s">
        <v>54</v>
      </c>
      <c r="E3184">
        <v>7.38</v>
      </c>
      <c r="F3184">
        <v>0</v>
      </c>
      <c r="G3184">
        <v>0</v>
      </c>
      <c r="H3184">
        <v>1</v>
      </c>
      <c r="I3184">
        <f>Data[[#This Row],[nucleus_area_pct]]/Data[[#This Row],[cytoplasm_ratio]]</f>
        <v>0</v>
      </c>
      <c r="J3184">
        <v>0.92900000000000005</v>
      </c>
      <c r="K3184">
        <v>0.17299999999999999</v>
      </c>
      <c r="L3184">
        <v>0.52</v>
      </c>
      <c r="M3184">
        <v>1</v>
      </c>
      <c r="N3184">
        <v>0.93600000000000005</v>
      </c>
      <c r="O3184">
        <v>171</v>
      </c>
      <c r="P3184">
        <v>47</v>
      </c>
      <c r="Q3184">
        <v>232</v>
      </c>
      <c r="R3184">
        <v>135</v>
      </c>
      <c r="S3184">
        <v>151</v>
      </c>
      <c r="T3184">
        <f>(Data[[#This Row],[mean_r]]/256)*100</f>
        <v>90.625</v>
      </c>
      <c r="U3184">
        <f>(Data[[#This Row],[mean_g]]/256)*100</f>
        <v>52.734375</v>
      </c>
      <c r="V3184">
        <f>(Data[[#This Row],[mean_b]]/256)*100</f>
        <v>58.984375</v>
      </c>
      <c r="W3184">
        <v>0.505</v>
      </c>
      <c r="X3184" t="s">
        <v>51</v>
      </c>
      <c r="Y3184" t="s">
        <v>40</v>
      </c>
      <c r="Z3184">
        <v>8112</v>
      </c>
      <c r="AA3184">
        <v>4.92</v>
      </c>
      <c r="AB3184">
        <v>12.4</v>
      </c>
      <c r="AC3184">
        <v>35.4</v>
      </c>
      <c r="AD3184">
        <v>181370</v>
      </c>
      <c r="AE3184">
        <v>96.1</v>
      </c>
      <c r="AF3184">
        <v>30.7</v>
      </c>
      <c r="AG3184" t="s">
        <v>64</v>
      </c>
      <c r="AH3184" t="s">
        <v>42</v>
      </c>
      <c r="AI3184" t="s">
        <v>43</v>
      </c>
      <c r="AJ3184">
        <v>40</v>
      </c>
      <c r="AK3184">
        <v>256</v>
      </c>
      <c r="AL3184">
        <v>6.5500000000000003E-2</v>
      </c>
      <c r="AM3184">
        <v>0.85570000000000002</v>
      </c>
      <c r="AN3184">
        <v>1</v>
      </c>
      <c r="AO3184">
        <f>Data[[#This Row],[labeller_confidence_score]]-Data[[#This Row],[cytodiffusion_classification_confidence]]</f>
        <v>0.14429999999999998</v>
      </c>
    </row>
    <row r="3185" spans="1:41" x14ac:dyDescent="0.3">
      <c r="A3185" t="s">
        <v>3258</v>
      </c>
      <c r="B3185" t="s">
        <v>180</v>
      </c>
      <c r="C3185">
        <v>1</v>
      </c>
      <c r="D3185" t="s">
        <v>181</v>
      </c>
      <c r="E3185">
        <v>7.37</v>
      </c>
      <c r="F3185">
        <v>0</v>
      </c>
      <c r="G3185">
        <v>0</v>
      </c>
      <c r="H3185">
        <v>1</v>
      </c>
      <c r="I3185">
        <f>Data[[#This Row],[nucleus_area_pct]]/Data[[#This Row],[cytoplasm_ratio]]</f>
        <v>0</v>
      </c>
      <c r="J3185">
        <v>0.19700000000000001</v>
      </c>
      <c r="K3185">
        <v>0.88600000000000001</v>
      </c>
      <c r="L3185">
        <v>0.6</v>
      </c>
      <c r="M3185">
        <v>1</v>
      </c>
      <c r="N3185">
        <v>0.72799999999999998</v>
      </c>
      <c r="O3185">
        <v>140</v>
      </c>
      <c r="P3185">
        <v>61</v>
      </c>
      <c r="Q3185">
        <v>211</v>
      </c>
      <c r="R3185">
        <v>129</v>
      </c>
      <c r="S3185">
        <v>128</v>
      </c>
      <c r="T3185">
        <f>(Data[[#This Row],[mean_r]]/256)*100</f>
        <v>82.421875</v>
      </c>
      <c r="U3185">
        <f>(Data[[#This Row],[mean_g]]/256)*100</f>
        <v>50.390625</v>
      </c>
      <c r="V3185">
        <f>(Data[[#This Row],[mean_b]]/256)*100</f>
        <v>50</v>
      </c>
      <c r="W3185">
        <v>0.47599999999999998</v>
      </c>
      <c r="X3185" t="s">
        <v>39</v>
      </c>
      <c r="Y3185" t="s">
        <v>40</v>
      </c>
      <c r="Z3185">
        <v>3113</v>
      </c>
      <c r="AA3185">
        <v>3.87</v>
      </c>
      <c r="AB3185">
        <v>12.5</v>
      </c>
      <c r="AC3185">
        <v>43.6</v>
      </c>
      <c r="AD3185">
        <v>382346</v>
      </c>
      <c r="AE3185">
        <v>94.9</v>
      </c>
      <c r="AF3185">
        <v>33.700000000000003</v>
      </c>
      <c r="AG3185" t="s">
        <v>46</v>
      </c>
      <c r="AH3185" t="s">
        <v>42</v>
      </c>
      <c r="AI3185" t="s">
        <v>43</v>
      </c>
      <c r="AJ3185">
        <v>100</v>
      </c>
      <c r="AK3185">
        <v>360</v>
      </c>
      <c r="AL3185">
        <v>0.8821</v>
      </c>
      <c r="AM3185">
        <v>0.66279999999999994</v>
      </c>
      <c r="AN3185">
        <v>0.78190000000000004</v>
      </c>
      <c r="AO3185">
        <f>Data[[#This Row],[labeller_confidence_score]]-Data[[#This Row],[cytodiffusion_classification_confidence]]</f>
        <v>0.11910000000000009</v>
      </c>
    </row>
    <row r="3186" spans="1:41" x14ac:dyDescent="0.3">
      <c r="A3186" t="s">
        <v>3259</v>
      </c>
      <c r="B3186" t="s">
        <v>62</v>
      </c>
      <c r="C3186">
        <v>0</v>
      </c>
      <c r="D3186" t="s">
        <v>50</v>
      </c>
      <c r="E3186">
        <v>10.23</v>
      </c>
      <c r="F3186">
        <v>76.8</v>
      </c>
      <c r="G3186">
        <v>0.68700000000000006</v>
      </c>
      <c r="H3186">
        <v>0.26300000000000001</v>
      </c>
      <c r="I3186">
        <f>Data[[#This Row],[nucleus_area_pct]]/Data[[#This Row],[cytoplasm_ratio]]</f>
        <v>292.01520912547528</v>
      </c>
      <c r="J3186">
        <v>0.90900000000000003</v>
      </c>
      <c r="K3186">
        <v>0.248</v>
      </c>
      <c r="L3186">
        <v>1.37</v>
      </c>
      <c r="M3186">
        <v>1</v>
      </c>
      <c r="N3186">
        <v>0.92600000000000005</v>
      </c>
      <c r="O3186">
        <v>268</v>
      </c>
      <c r="P3186">
        <v>62</v>
      </c>
      <c r="Q3186">
        <v>209</v>
      </c>
      <c r="R3186">
        <v>166</v>
      </c>
      <c r="S3186">
        <v>202</v>
      </c>
      <c r="T3186">
        <f>(Data[[#This Row],[mean_r]]/256)*100</f>
        <v>81.640625</v>
      </c>
      <c r="U3186">
        <f>(Data[[#This Row],[mean_g]]/256)*100</f>
        <v>64.84375</v>
      </c>
      <c r="V3186">
        <f>(Data[[#This Row],[mean_b]]/256)*100</f>
        <v>78.90625</v>
      </c>
      <c r="W3186">
        <v>0.73499999999999999</v>
      </c>
      <c r="X3186" t="s">
        <v>63</v>
      </c>
      <c r="Y3186" t="s">
        <v>40</v>
      </c>
      <c r="Z3186">
        <v>7710</v>
      </c>
      <c r="AA3186">
        <v>4.2699999999999996</v>
      </c>
      <c r="AB3186">
        <v>13.2</v>
      </c>
      <c r="AC3186">
        <v>46.6</v>
      </c>
      <c r="AD3186">
        <v>143853</v>
      </c>
      <c r="AE3186">
        <v>95.5</v>
      </c>
      <c r="AF3186">
        <v>34.299999999999997</v>
      </c>
      <c r="AG3186" t="s">
        <v>46</v>
      </c>
      <c r="AH3186" t="s">
        <v>47</v>
      </c>
      <c r="AI3186" t="s">
        <v>56</v>
      </c>
      <c r="AJ3186">
        <v>60</v>
      </c>
      <c r="AK3186">
        <v>256</v>
      </c>
      <c r="AL3186">
        <v>3.4000000000000002E-2</v>
      </c>
      <c r="AM3186">
        <v>0.97719999999999996</v>
      </c>
      <c r="AN3186">
        <v>0.94189999999999996</v>
      </c>
      <c r="AO3186">
        <f>Data[[#This Row],[labeller_confidence_score]]-Data[[#This Row],[cytodiffusion_classification_confidence]]</f>
        <v>-3.5299999999999998E-2</v>
      </c>
    </row>
    <row r="3187" spans="1:41" x14ac:dyDescent="0.3">
      <c r="A3187" t="s">
        <v>3260</v>
      </c>
      <c r="B3187" t="s">
        <v>180</v>
      </c>
      <c r="C3187">
        <v>1</v>
      </c>
      <c r="D3187" t="s">
        <v>181</v>
      </c>
      <c r="E3187">
        <v>5.35</v>
      </c>
      <c r="F3187">
        <v>0</v>
      </c>
      <c r="G3187">
        <v>0</v>
      </c>
      <c r="H3187">
        <v>1</v>
      </c>
      <c r="I3187">
        <f>Data[[#This Row],[nucleus_area_pct]]/Data[[#This Row],[cytoplasm_ratio]]</f>
        <v>0</v>
      </c>
      <c r="J3187">
        <v>0.35199999999999998</v>
      </c>
      <c r="K3187">
        <v>0.93500000000000005</v>
      </c>
      <c r="L3187">
        <v>0.6</v>
      </c>
      <c r="M3187">
        <v>1</v>
      </c>
      <c r="N3187">
        <v>0.747</v>
      </c>
      <c r="O3187">
        <v>164</v>
      </c>
      <c r="P3187">
        <v>62</v>
      </c>
      <c r="Q3187">
        <v>232</v>
      </c>
      <c r="R3187">
        <v>119</v>
      </c>
      <c r="S3187">
        <v>120</v>
      </c>
      <c r="T3187">
        <f>(Data[[#This Row],[mean_r]]/256)*100</f>
        <v>90.625</v>
      </c>
      <c r="U3187">
        <f>(Data[[#This Row],[mean_g]]/256)*100</f>
        <v>46.484375</v>
      </c>
      <c r="V3187">
        <f>(Data[[#This Row],[mean_b]]/256)*100</f>
        <v>46.875</v>
      </c>
      <c r="W3187">
        <v>0.56499999999999995</v>
      </c>
      <c r="X3187" t="s">
        <v>63</v>
      </c>
      <c r="Y3187" t="s">
        <v>45</v>
      </c>
      <c r="Z3187">
        <v>7592</v>
      </c>
      <c r="AA3187">
        <v>5.34</v>
      </c>
      <c r="AB3187">
        <v>13.5</v>
      </c>
      <c r="AC3187">
        <v>55.4</v>
      </c>
      <c r="AD3187">
        <v>216688</v>
      </c>
      <c r="AE3187">
        <v>102.1</v>
      </c>
      <c r="AF3187">
        <v>35.700000000000003</v>
      </c>
      <c r="AG3187" t="s">
        <v>46</v>
      </c>
      <c r="AH3187" t="s">
        <v>47</v>
      </c>
      <c r="AI3187" t="s">
        <v>52</v>
      </c>
      <c r="AJ3187">
        <v>100</v>
      </c>
      <c r="AK3187">
        <v>360</v>
      </c>
      <c r="AL3187">
        <v>0.79420000000000002</v>
      </c>
      <c r="AM3187">
        <v>0.76160000000000005</v>
      </c>
      <c r="AN3187">
        <v>0.97360000000000002</v>
      </c>
      <c r="AO3187">
        <f>Data[[#This Row],[labeller_confidence_score]]-Data[[#This Row],[cytodiffusion_classification_confidence]]</f>
        <v>0.21199999999999997</v>
      </c>
    </row>
    <row r="3188" spans="1:41" x14ac:dyDescent="0.3">
      <c r="A3188" t="s">
        <v>3261</v>
      </c>
      <c r="B3188" t="s">
        <v>54</v>
      </c>
      <c r="C3188">
        <v>0</v>
      </c>
      <c r="D3188" t="s">
        <v>54</v>
      </c>
      <c r="E3188">
        <v>7.51</v>
      </c>
      <c r="F3188">
        <v>0</v>
      </c>
      <c r="G3188">
        <v>0</v>
      </c>
      <c r="H3188">
        <v>1</v>
      </c>
      <c r="I3188">
        <f>Data[[#This Row],[nucleus_area_pct]]/Data[[#This Row],[cytoplasm_ratio]]</f>
        <v>0</v>
      </c>
      <c r="J3188">
        <v>0.88200000000000001</v>
      </c>
      <c r="K3188">
        <v>0.125</v>
      </c>
      <c r="L3188">
        <v>0.52</v>
      </c>
      <c r="M3188">
        <v>1</v>
      </c>
      <c r="N3188">
        <v>0.93100000000000005</v>
      </c>
      <c r="O3188">
        <v>201</v>
      </c>
      <c r="P3188">
        <v>51</v>
      </c>
      <c r="Q3188">
        <v>243</v>
      </c>
      <c r="R3188">
        <v>122</v>
      </c>
      <c r="S3188">
        <v>119</v>
      </c>
      <c r="T3188">
        <f>(Data[[#This Row],[mean_r]]/256)*100</f>
        <v>94.921875</v>
      </c>
      <c r="U3188">
        <f>(Data[[#This Row],[mean_g]]/256)*100</f>
        <v>47.65625</v>
      </c>
      <c r="V3188">
        <f>(Data[[#This Row],[mean_b]]/256)*100</f>
        <v>46.484375</v>
      </c>
      <c r="W3188">
        <v>0.53300000000000003</v>
      </c>
      <c r="X3188" t="s">
        <v>63</v>
      </c>
      <c r="Y3188" t="s">
        <v>45</v>
      </c>
      <c r="Z3188">
        <v>5138</v>
      </c>
      <c r="AA3188">
        <v>5.17</v>
      </c>
      <c r="AB3188">
        <v>11.4</v>
      </c>
      <c r="AC3188">
        <v>32.4</v>
      </c>
      <c r="AD3188">
        <v>206063</v>
      </c>
      <c r="AE3188">
        <v>77</v>
      </c>
      <c r="AF3188">
        <v>33.200000000000003</v>
      </c>
      <c r="AG3188" t="s">
        <v>41</v>
      </c>
      <c r="AH3188" t="s">
        <v>42</v>
      </c>
      <c r="AI3188" t="s">
        <v>43</v>
      </c>
      <c r="AJ3188">
        <v>100</v>
      </c>
      <c r="AK3188">
        <v>224</v>
      </c>
      <c r="AL3188">
        <v>7.5200000000000003E-2</v>
      </c>
      <c r="AM3188">
        <v>1</v>
      </c>
      <c r="AN3188">
        <v>0.84689999999999999</v>
      </c>
      <c r="AO3188">
        <f>Data[[#This Row],[labeller_confidence_score]]-Data[[#This Row],[cytodiffusion_classification_confidence]]</f>
        <v>-0.15310000000000001</v>
      </c>
    </row>
    <row r="3189" spans="1:41" x14ac:dyDescent="0.3">
      <c r="A3189" t="s">
        <v>3262</v>
      </c>
      <c r="B3189" t="s">
        <v>74</v>
      </c>
      <c r="C3189">
        <v>0</v>
      </c>
      <c r="D3189" t="s">
        <v>75</v>
      </c>
      <c r="E3189">
        <v>2.82</v>
      </c>
      <c r="F3189">
        <v>0</v>
      </c>
      <c r="G3189">
        <v>0</v>
      </c>
      <c r="H3189">
        <v>1</v>
      </c>
      <c r="I3189">
        <f>Data[[#This Row],[nucleus_area_pct]]/Data[[#This Row],[cytoplasm_ratio]]</f>
        <v>0</v>
      </c>
      <c r="J3189">
        <v>0.66600000000000004</v>
      </c>
      <c r="K3189">
        <v>0.34499999999999997</v>
      </c>
      <c r="L3189">
        <v>1.48</v>
      </c>
      <c r="M3189">
        <v>1</v>
      </c>
      <c r="N3189">
        <v>0.71399999999999997</v>
      </c>
      <c r="O3189">
        <v>16</v>
      </c>
      <c r="P3189">
        <v>21</v>
      </c>
      <c r="Q3189">
        <v>219</v>
      </c>
      <c r="R3189">
        <v>166</v>
      </c>
      <c r="S3189">
        <v>145</v>
      </c>
      <c r="T3189">
        <f>(Data[[#This Row],[mean_r]]/256)*100</f>
        <v>85.546875</v>
      </c>
      <c r="U3189">
        <f>(Data[[#This Row],[mean_g]]/256)*100</f>
        <v>64.84375</v>
      </c>
      <c r="V3189">
        <f>(Data[[#This Row],[mean_b]]/256)*100</f>
        <v>56.640625</v>
      </c>
      <c r="W3189">
        <v>0.496</v>
      </c>
      <c r="X3189" t="s">
        <v>51</v>
      </c>
      <c r="Y3189" t="s">
        <v>40</v>
      </c>
      <c r="Z3189">
        <v>7745</v>
      </c>
      <c r="AA3189">
        <v>4.01</v>
      </c>
      <c r="AB3189">
        <v>11.8</v>
      </c>
      <c r="AC3189">
        <v>34.299999999999997</v>
      </c>
      <c r="AD3189">
        <v>304747</v>
      </c>
      <c r="AE3189">
        <v>103.2</v>
      </c>
      <c r="AF3189">
        <v>32.200000000000003</v>
      </c>
      <c r="AG3189" t="s">
        <v>46</v>
      </c>
      <c r="AH3189" t="s">
        <v>42</v>
      </c>
      <c r="AI3189" t="s">
        <v>52</v>
      </c>
      <c r="AJ3189">
        <v>100</v>
      </c>
      <c r="AK3189">
        <v>512</v>
      </c>
      <c r="AL3189">
        <v>4.3299999999999998E-2</v>
      </c>
      <c r="AM3189">
        <v>0.96220000000000006</v>
      </c>
      <c r="AN3189">
        <v>0.91669999999999996</v>
      </c>
      <c r="AO3189">
        <f>Data[[#This Row],[labeller_confidence_score]]-Data[[#This Row],[cytodiffusion_classification_confidence]]</f>
        <v>-4.5500000000000096E-2</v>
      </c>
    </row>
    <row r="3190" spans="1:41" x14ac:dyDescent="0.3">
      <c r="A3190" t="s">
        <v>3263</v>
      </c>
      <c r="B3190" t="s">
        <v>49</v>
      </c>
      <c r="C3190">
        <v>0</v>
      </c>
      <c r="D3190" t="s">
        <v>50</v>
      </c>
      <c r="E3190">
        <v>11.98</v>
      </c>
      <c r="F3190">
        <v>48.6</v>
      </c>
      <c r="G3190">
        <v>0.34599999999999997</v>
      </c>
      <c r="H3190">
        <v>0.41799999999999998</v>
      </c>
      <c r="I3190">
        <f>Data[[#This Row],[nucleus_area_pct]]/Data[[#This Row],[cytoplasm_ratio]]</f>
        <v>116.26794258373207</v>
      </c>
      <c r="J3190">
        <v>0.68600000000000005</v>
      </c>
      <c r="K3190">
        <v>0.39400000000000002</v>
      </c>
      <c r="L3190">
        <v>3.29</v>
      </c>
      <c r="M3190">
        <v>2.9</v>
      </c>
      <c r="N3190">
        <v>0.79300000000000004</v>
      </c>
      <c r="O3190">
        <v>508</v>
      </c>
      <c r="P3190">
        <v>78</v>
      </c>
      <c r="Q3190">
        <v>203</v>
      </c>
      <c r="R3190">
        <v>194</v>
      </c>
      <c r="S3190">
        <v>167</v>
      </c>
      <c r="T3190">
        <f>(Data[[#This Row],[mean_r]]/256)*100</f>
        <v>79.296875</v>
      </c>
      <c r="U3190">
        <f>(Data[[#This Row],[mean_g]]/256)*100</f>
        <v>75.78125</v>
      </c>
      <c r="V3190">
        <f>(Data[[#This Row],[mean_b]]/256)*100</f>
        <v>65.234375</v>
      </c>
      <c r="W3190">
        <v>0.59299999999999997</v>
      </c>
      <c r="X3190" t="s">
        <v>51</v>
      </c>
      <c r="Y3190" t="s">
        <v>45</v>
      </c>
      <c r="Z3190">
        <v>6723</v>
      </c>
      <c r="AA3190">
        <v>4.87</v>
      </c>
      <c r="AB3190">
        <v>12.1</v>
      </c>
      <c r="AC3190">
        <v>38.5</v>
      </c>
      <c r="AD3190">
        <v>233527</v>
      </c>
      <c r="AE3190">
        <v>96.5</v>
      </c>
      <c r="AF3190">
        <v>35.4</v>
      </c>
      <c r="AG3190" t="s">
        <v>46</v>
      </c>
      <c r="AH3190" t="s">
        <v>47</v>
      </c>
      <c r="AI3190" t="s">
        <v>56</v>
      </c>
      <c r="AJ3190">
        <v>60</v>
      </c>
      <c r="AK3190">
        <v>360</v>
      </c>
      <c r="AL3190">
        <v>0</v>
      </c>
      <c r="AM3190">
        <v>0.81589999999999996</v>
      </c>
      <c r="AN3190">
        <v>0.80069999999999997</v>
      </c>
      <c r="AO3190">
        <f>Data[[#This Row],[labeller_confidence_score]]-Data[[#This Row],[cytodiffusion_classification_confidence]]</f>
        <v>-1.5199999999999991E-2</v>
      </c>
    </row>
    <row r="3191" spans="1:41" x14ac:dyDescent="0.3">
      <c r="A3191" t="s">
        <v>3264</v>
      </c>
      <c r="B3191" t="s">
        <v>62</v>
      </c>
      <c r="C3191">
        <v>0</v>
      </c>
      <c r="D3191" t="s">
        <v>50</v>
      </c>
      <c r="E3191">
        <v>8.58</v>
      </c>
      <c r="F3191">
        <v>77.400000000000006</v>
      </c>
      <c r="G3191">
        <v>0.75700000000000001</v>
      </c>
      <c r="H3191">
        <v>0.16700000000000001</v>
      </c>
      <c r="I3191">
        <f>Data[[#This Row],[nucleus_area_pct]]/Data[[#This Row],[cytoplasm_ratio]]</f>
        <v>463.4730538922156</v>
      </c>
      <c r="J3191">
        <v>0.93500000000000005</v>
      </c>
      <c r="K3191">
        <v>0.215</v>
      </c>
      <c r="L3191">
        <v>1.41</v>
      </c>
      <c r="M3191">
        <v>1</v>
      </c>
      <c r="N3191">
        <v>0.875</v>
      </c>
      <c r="O3191">
        <v>219</v>
      </c>
      <c r="P3191">
        <v>47</v>
      </c>
      <c r="Q3191">
        <v>189</v>
      </c>
      <c r="R3191">
        <v>167</v>
      </c>
      <c r="S3191">
        <v>210</v>
      </c>
      <c r="T3191">
        <f>(Data[[#This Row],[mean_r]]/256)*100</f>
        <v>73.828125</v>
      </c>
      <c r="U3191">
        <f>(Data[[#This Row],[mean_g]]/256)*100</f>
        <v>65.234375</v>
      </c>
      <c r="V3191">
        <f>(Data[[#This Row],[mean_b]]/256)*100</f>
        <v>82.03125</v>
      </c>
      <c r="W3191">
        <v>0.72599999999999998</v>
      </c>
      <c r="X3191" t="s">
        <v>63</v>
      </c>
      <c r="Y3191" t="s">
        <v>45</v>
      </c>
      <c r="Z3191">
        <v>9317</v>
      </c>
      <c r="AA3191">
        <v>6.02</v>
      </c>
      <c r="AB3191">
        <v>13.9</v>
      </c>
      <c r="AC3191">
        <v>38.5</v>
      </c>
      <c r="AD3191">
        <v>278927</v>
      </c>
      <c r="AE3191">
        <v>95.5</v>
      </c>
      <c r="AF3191">
        <v>30.9</v>
      </c>
      <c r="AG3191" t="s">
        <v>64</v>
      </c>
      <c r="AH3191" t="s">
        <v>42</v>
      </c>
      <c r="AI3191" t="s">
        <v>56</v>
      </c>
      <c r="AJ3191">
        <v>60</v>
      </c>
      <c r="AK3191">
        <v>360</v>
      </c>
      <c r="AL3191">
        <v>9.0300000000000005E-2</v>
      </c>
      <c r="AM3191">
        <v>0.86319999999999997</v>
      </c>
      <c r="AN3191">
        <v>0.99170000000000003</v>
      </c>
      <c r="AO3191">
        <f>Data[[#This Row],[labeller_confidence_score]]-Data[[#This Row],[cytodiffusion_classification_confidence]]</f>
        <v>0.12850000000000006</v>
      </c>
    </row>
    <row r="3192" spans="1:41" x14ac:dyDescent="0.3">
      <c r="A3192" t="s">
        <v>3265</v>
      </c>
      <c r="B3192" t="s">
        <v>58</v>
      </c>
      <c r="C3192">
        <v>1</v>
      </c>
      <c r="D3192" t="s">
        <v>38</v>
      </c>
      <c r="E3192">
        <v>13.62</v>
      </c>
      <c r="F3192">
        <v>72.7</v>
      </c>
      <c r="G3192">
        <v>0.64900000000000002</v>
      </c>
      <c r="H3192">
        <v>0.23400000000000001</v>
      </c>
      <c r="I3192">
        <f>Data[[#This Row],[nucleus_area_pct]]/Data[[#This Row],[cytoplasm_ratio]]</f>
        <v>310.68376068376068</v>
      </c>
      <c r="J3192">
        <v>0.77</v>
      </c>
      <c r="K3192">
        <v>0.29099999999999998</v>
      </c>
      <c r="L3192">
        <v>2.23</v>
      </c>
      <c r="M3192">
        <v>1.3</v>
      </c>
      <c r="N3192">
        <v>0.91600000000000004</v>
      </c>
      <c r="O3192">
        <v>497</v>
      </c>
      <c r="P3192">
        <v>84</v>
      </c>
      <c r="Q3192">
        <v>207</v>
      </c>
      <c r="R3192">
        <v>136</v>
      </c>
      <c r="S3192">
        <v>191</v>
      </c>
      <c r="T3192">
        <f>(Data[[#This Row],[mean_r]]/256)*100</f>
        <v>80.859375</v>
      </c>
      <c r="U3192">
        <f>(Data[[#This Row],[mean_g]]/256)*100</f>
        <v>53.125</v>
      </c>
      <c r="V3192">
        <f>(Data[[#This Row],[mean_b]]/256)*100</f>
        <v>74.609375</v>
      </c>
      <c r="W3192">
        <v>0.871</v>
      </c>
      <c r="X3192" t="s">
        <v>51</v>
      </c>
      <c r="Y3192" t="s">
        <v>40</v>
      </c>
      <c r="Z3192">
        <v>9964</v>
      </c>
      <c r="AA3192">
        <v>4.42</v>
      </c>
      <c r="AB3192">
        <v>15.9</v>
      </c>
      <c r="AC3192">
        <v>45.6</v>
      </c>
      <c r="AD3192">
        <v>349715</v>
      </c>
      <c r="AE3192">
        <v>86.5</v>
      </c>
      <c r="AF3192">
        <v>34</v>
      </c>
      <c r="AG3192" t="s">
        <v>41</v>
      </c>
      <c r="AH3192" t="s">
        <v>42</v>
      </c>
      <c r="AI3192" t="s">
        <v>43</v>
      </c>
      <c r="AJ3192">
        <v>40</v>
      </c>
      <c r="AK3192">
        <v>360</v>
      </c>
      <c r="AL3192">
        <v>0.92020000000000002</v>
      </c>
      <c r="AM3192">
        <v>0.63719999999999999</v>
      </c>
      <c r="AN3192">
        <v>0.89700000000000002</v>
      </c>
      <c r="AO3192">
        <f>Data[[#This Row],[labeller_confidence_score]]-Data[[#This Row],[cytodiffusion_classification_confidence]]</f>
        <v>0.25980000000000003</v>
      </c>
    </row>
    <row r="3193" spans="1:41" x14ac:dyDescent="0.3">
      <c r="A3193" t="s">
        <v>3266</v>
      </c>
      <c r="B3193" t="s">
        <v>62</v>
      </c>
      <c r="C3193">
        <v>0</v>
      </c>
      <c r="D3193" t="s">
        <v>50</v>
      </c>
      <c r="E3193">
        <v>8.68</v>
      </c>
      <c r="F3193">
        <v>78</v>
      </c>
      <c r="G3193">
        <v>0.91900000000000004</v>
      </c>
      <c r="H3193">
        <v>0.115</v>
      </c>
      <c r="I3193">
        <f>Data[[#This Row],[nucleus_area_pct]]/Data[[#This Row],[cytoplasm_ratio]]</f>
        <v>678.26086956521738</v>
      </c>
      <c r="J3193">
        <v>0.83799999999999997</v>
      </c>
      <c r="K3193">
        <v>0.191</v>
      </c>
      <c r="L3193">
        <v>1.1100000000000001</v>
      </c>
      <c r="M3193">
        <v>1.1000000000000001</v>
      </c>
      <c r="N3193">
        <v>0.94499999999999995</v>
      </c>
      <c r="O3193">
        <v>323</v>
      </c>
      <c r="P3193">
        <v>61</v>
      </c>
      <c r="Q3193">
        <v>179</v>
      </c>
      <c r="R3193">
        <v>135</v>
      </c>
      <c r="S3193">
        <v>208</v>
      </c>
      <c r="T3193">
        <f>(Data[[#This Row],[mean_r]]/256)*100</f>
        <v>69.921875</v>
      </c>
      <c r="U3193">
        <f>(Data[[#This Row],[mean_g]]/256)*100</f>
        <v>52.734375</v>
      </c>
      <c r="V3193">
        <f>(Data[[#This Row],[mean_b]]/256)*100</f>
        <v>81.25</v>
      </c>
      <c r="W3193">
        <v>0.78500000000000003</v>
      </c>
      <c r="X3193" t="s">
        <v>51</v>
      </c>
      <c r="Y3193" t="s">
        <v>45</v>
      </c>
      <c r="Z3193">
        <v>8590</v>
      </c>
      <c r="AA3193">
        <v>5.37</v>
      </c>
      <c r="AB3193">
        <v>12.6</v>
      </c>
      <c r="AC3193">
        <v>39.299999999999997</v>
      </c>
      <c r="AD3193">
        <v>311402</v>
      </c>
      <c r="AE3193">
        <v>82.1</v>
      </c>
      <c r="AF3193">
        <v>33.1</v>
      </c>
      <c r="AG3193" t="s">
        <v>46</v>
      </c>
      <c r="AH3193" t="s">
        <v>42</v>
      </c>
      <c r="AI3193" t="s">
        <v>56</v>
      </c>
      <c r="AJ3193">
        <v>100</v>
      </c>
      <c r="AK3193">
        <v>224</v>
      </c>
      <c r="AL3193">
        <v>0.1298</v>
      </c>
      <c r="AM3193">
        <v>0.96379999999999999</v>
      </c>
      <c r="AN3193">
        <v>0.8962</v>
      </c>
      <c r="AO3193">
        <f>Data[[#This Row],[labeller_confidence_score]]-Data[[#This Row],[cytodiffusion_classification_confidence]]</f>
        <v>-6.7599999999999993E-2</v>
      </c>
    </row>
    <row r="3194" spans="1:41" x14ac:dyDescent="0.3">
      <c r="A3194" t="s">
        <v>3267</v>
      </c>
      <c r="B3194" t="s">
        <v>66</v>
      </c>
      <c r="C3194">
        <v>1</v>
      </c>
      <c r="D3194" t="s">
        <v>67</v>
      </c>
      <c r="E3194">
        <v>8.81</v>
      </c>
      <c r="F3194">
        <v>98.6</v>
      </c>
      <c r="G3194">
        <v>0.96499999999999997</v>
      </c>
      <c r="H3194">
        <v>0.20100000000000001</v>
      </c>
      <c r="I3194">
        <f>Data[[#This Row],[nucleus_area_pct]]/Data[[#This Row],[cytoplasm_ratio]]</f>
        <v>490.54726368159197</v>
      </c>
      <c r="J3194">
        <v>0.37</v>
      </c>
      <c r="K3194">
        <v>0.60599999999999998</v>
      </c>
      <c r="L3194">
        <v>0.65</v>
      </c>
      <c r="M3194">
        <v>1.1000000000000001</v>
      </c>
      <c r="N3194">
        <v>0.51400000000000001</v>
      </c>
      <c r="O3194">
        <v>452</v>
      </c>
      <c r="P3194">
        <v>79</v>
      </c>
      <c r="Q3194">
        <v>188</v>
      </c>
      <c r="R3194">
        <v>170</v>
      </c>
      <c r="S3194">
        <v>182</v>
      </c>
      <c r="T3194">
        <f>(Data[[#This Row],[mean_r]]/256)*100</f>
        <v>73.4375</v>
      </c>
      <c r="U3194">
        <f>(Data[[#This Row],[mean_g]]/256)*100</f>
        <v>66.40625</v>
      </c>
      <c r="V3194">
        <f>(Data[[#This Row],[mean_b]]/256)*100</f>
        <v>71.09375</v>
      </c>
      <c r="W3194">
        <v>0.72899999999999998</v>
      </c>
      <c r="X3194" t="s">
        <v>51</v>
      </c>
      <c r="Y3194" t="s">
        <v>45</v>
      </c>
      <c r="Z3194">
        <v>3795</v>
      </c>
      <c r="AA3194">
        <v>4.5599999999999996</v>
      </c>
      <c r="AB3194">
        <v>15.1</v>
      </c>
      <c r="AC3194">
        <v>45.2</v>
      </c>
      <c r="AD3194">
        <v>231425</v>
      </c>
      <c r="AE3194">
        <v>91.4</v>
      </c>
      <c r="AF3194">
        <v>34.299999999999997</v>
      </c>
      <c r="AG3194" t="s">
        <v>64</v>
      </c>
      <c r="AH3194" t="s">
        <v>47</v>
      </c>
      <c r="AI3194" t="s">
        <v>43</v>
      </c>
      <c r="AJ3194">
        <v>100</v>
      </c>
      <c r="AK3194">
        <v>360</v>
      </c>
      <c r="AL3194">
        <v>0.8266</v>
      </c>
      <c r="AM3194">
        <v>0.67259999999999998</v>
      </c>
      <c r="AN3194">
        <v>0.74329999999999996</v>
      </c>
      <c r="AO3194">
        <f>Data[[#This Row],[labeller_confidence_score]]-Data[[#This Row],[cytodiffusion_classification_confidence]]</f>
        <v>7.0699999999999985E-2</v>
      </c>
    </row>
    <row r="3195" spans="1:41" x14ac:dyDescent="0.3">
      <c r="A3195" t="s">
        <v>3268</v>
      </c>
      <c r="B3195" t="s">
        <v>106</v>
      </c>
      <c r="C3195">
        <v>1</v>
      </c>
      <c r="D3195" t="s">
        <v>82</v>
      </c>
      <c r="E3195">
        <v>13.46</v>
      </c>
      <c r="F3195">
        <v>79</v>
      </c>
      <c r="G3195">
        <v>0.44500000000000001</v>
      </c>
      <c r="H3195">
        <v>0.214</v>
      </c>
      <c r="I3195">
        <f>Data[[#This Row],[nucleus_area_pct]]/Data[[#This Row],[cytoplasm_ratio]]</f>
        <v>369.15887850467288</v>
      </c>
      <c r="J3195">
        <v>0.82399999999999995</v>
      </c>
      <c r="K3195">
        <v>0.27900000000000003</v>
      </c>
      <c r="L3195">
        <v>1.17</v>
      </c>
      <c r="M3195">
        <v>1</v>
      </c>
      <c r="N3195">
        <v>0.92500000000000004</v>
      </c>
      <c r="O3195">
        <v>460</v>
      </c>
      <c r="P3195">
        <v>102</v>
      </c>
      <c r="Q3195">
        <v>237</v>
      </c>
      <c r="R3195">
        <v>165</v>
      </c>
      <c r="S3195">
        <v>214</v>
      </c>
      <c r="T3195">
        <f>(Data[[#This Row],[mean_r]]/256)*100</f>
        <v>92.578125</v>
      </c>
      <c r="U3195">
        <f>(Data[[#This Row],[mean_g]]/256)*100</f>
        <v>64.453125</v>
      </c>
      <c r="V3195">
        <f>(Data[[#This Row],[mean_b]]/256)*100</f>
        <v>83.59375</v>
      </c>
      <c r="W3195">
        <v>0.82899999999999996</v>
      </c>
      <c r="X3195" t="s">
        <v>51</v>
      </c>
      <c r="Y3195" t="s">
        <v>45</v>
      </c>
      <c r="Z3195">
        <v>6702</v>
      </c>
      <c r="AA3195">
        <v>3.14</v>
      </c>
      <c r="AB3195">
        <v>13.7</v>
      </c>
      <c r="AC3195">
        <v>43.1</v>
      </c>
      <c r="AD3195">
        <v>412180</v>
      </c>
      <c r="AE3195">
        <v>79.900000000000006</v>
      </c>
      <c r="AF3195">
        <v>33.799999999999997</v>
      </c>
      <c r="AG3195" t="s">
        <v>46</v>
      </c>
      <c r="AH3195" t="s">
        <v>42</v>
      </c>
      <c r="AI3195" t="s">
        <v>43</v>
      </c>
      <c r="AJ3195">
        <v>60</v>
      </c>
      <c r="AK3195">
        <v>512</v>
      </c>
      <c r="AL3195">
        <v>0.80910000000000004</v>
      </c>
      <c r="AM3195">
        <v>0.73509999999999998</v>
      </c>
      <c r="AN3195">
        <v>0.67279999999999995</v>
      </c>
      <c r="AO3195">
        <f>Data[[#This Row],[labeller_confidence_score]]-Data[[#This Row],[cytodiffusion_classification_confidence]]</f>
        <v>-6.2300000000000022E-2</v>
      </c>
    </row>
    <row r="3196" spans="1:41" x14ac:dyDescent="0.3">
      <c r="A3196" t="s">
        <v>3269</v>
      </c>
      <c r="B3196" t="s">
        <v>58</v>
      </c>
      <c r="C3196">
        <v>1</v>
      </c>
      <c r="D3196" t="s">
        <v>38</v>
      </c>
      <c r="E3196">
        <v>14.02</v>
      </c>
      <c r="F3196">
        <v>79.2</v>
      </c>
      <c r="G3196">
        <v>0.65600000000000003</v>
      </c>
      <c r="H3196">
        <v>0.28000000000000003</v>
      </c>
      <c r="I3196">
        <f>Data[[#This Row],[nucleus_area_pct]]/Data[[#This Row],[cytoplasm_ratio]]</f>
        <v>282.85714285714283</v>
      </c>
      <c r="J3196">
        <v>0.71099999999999997</v>
      </c>
      <c r="K3196">
        <v>0.39100000000000001</v>
      </c>
      <c r="L3196">
        <v>1.48</v>
      </c>
      <c r="M3196">
        <v>1</v>
      </c>
      <c r="N3196">
        <v>0.79600000000000004</v>
      </c>
      <c r="O3196">
        <v>624</v>
      </c>
      <c r="P3196">
        <v>86</v>
      </c>
      <c r="Q3196">
        <v>188</v>
      </c>
      <c r="R3196">
        <v>186</v>
      </c>
      <c r="S3196">
        <v>174</v>
      </c>
      <c r="T3196">
        <f>(Data[[#This Row],[mean_r]]/256)*100</f>
        <v>73.4375</v>
      </c>
      <c r="U3196">
        <f>(Data[[#This Row],[mean_g]]/256)*100</f>
        <v>72.65625</v>
      </c>
      <c r="V3196">
        <f>(Data[[#This Row],[mean_b]]/256)*100</f>
        <v>67.96875</v>
      </c>
      <c r="W3196">
        <v>0.67400000000000004</v>
      </c>
      <c r="X3196" t="s">
        <v>63</v>
      </c>
      <c r="Y3196" t="s">
        <v>45</v>
      </c>
      <c r="Z3196">
        <v>6573</v>
      </c>
      <c r="AA3196">
        <v>4.24</v>
      </c>
      <c r="AB3196">
        <v>14.3</v>
      </c>
      <c r="AC3196">
        <v>37</v>
      </c>
      <c r="AD3196">
        <v>426333</v>
      </c>
      <c r="AE3196">
        <v>93.2</v>
      </c>
      <c r="AF3196">
        <v>33.1</v>
      </c>
      <c r="AG3196" t="s">
        <v>41</v>
      </c>
      <c r="AH3196" t="s">
        <v>68</v>
      </c>
      <c r="AI3196" t="s">
        <v>56</v>
      </c>
      <c r="AJ3196">
        <v>100</v>
      </c>
      <c r="AK3196">
        <v>360</v>
      </c>
      <c r="AL3196">
        <v>0.73060000000000003</v>
      </c>
      <c r="AM3196">
        <v>0.6653</v>
      </c>
      <c r="AN3196">
        <v>0.82399999999999995</v>
      </c>
      <c r="AO3196">
        <f>Data[[#This Row],[labeller_confidence_score]]-Data[[#This Row],[cytodiffusion_classification_confidence]]</f>
        <v>0.15869999999999995</v>
      </c>
    </row>
    <row r="3197" spans="1:41" x14ac:dyDescent="0.3">
      <c r="A3197" t="s">
        <v>3270</v>
      </c>
      <c r="B3197" t="s">
        <v>62</v>
      </c>
      <c r="C3197">
        <v>0</v>
      </c>
      <c r="D3197" t="s">
        <v>50</v>
      </c>
      <c r="E3197">
        <v>9.92</v>
      </c>
      <c r="F3197">
        <v>76.2</v>
      </c>
      <c r="G3197">
        <v>0.77200000000000002</v>
      </c>
      <c r="H3197">
        <v>0.13100000000000001</v>
      </c>
      <c r="I3197">
        <f>Data[[#This Row],[nucleus_area_pct]]/Data[[#This Row],[cytoplasm_ratio]]</f>
        <v>581.67938931297715</v>
      </c>
      <c r="J3197">
        <v>0.83099999999999996</v>
      </c>
      <c r="K3197">
        <v>0.308</v>
      </c>
      <c r="L3197">
        <v>1.02</v>
      </c>
      <c r="M3197">
        <v>1</v>
      </c>
      <c r="N3197">
        <v>0.83199999999999996</v>
      </c>
      <c r="O3197">
        <v>221</v>
      </c>
      <c r="P3197">
        <v>52</v>
      </c>
      <c r="Q3197">
        <v>200</v>
      </c>
      <c r="R3197">
        <v>150</v>
      </c>
      <c r="S3197">
        <v>203</v>
      </c>
      <c r="T3197">
        <f>(Data[[#This Row],[mean_r]]/256)*100</f>
        <v>78.125</v>
      </c>
      <c r="U3197">
        <f>(Data[[#This Row],[mean_g]]/256)*100</f>
        <v>58.59375</v>
      </c>
      <c r="V3197">
        <f>(Data[[#This Row],[mean_b]]/256)*100</f>
        <v>79.296875</v>
      </c>
      <c r="W3197">
        <v>0.66400000000000003</v>
      </c>
      <c r="X3197" t="s">
        <v>39</v>
      </c>
      <c r="Y3197" t="s">
        <v>40</v>
      </c>
      <c r="Z3197">
        <v>10066</v>
      </c>
      <c r="AA3197">
        <v>4.6900000000000004</v>
      </c>
      <c r="AB3197">
        <v>15.5</v>
      </c>
      <c r="AC3197">
        <v>44.7</v>
      </c>
      <c r="AD3197">
        <v>256732</v>
      </c>
      <c r="AE3197">
        <v>86.7</v>
      </c>
      <c r="AF3197">
        <v>33.5</v>
      </c>
      <c r="AG3197" t="s">
        <v>46</v>
      </c>
      <c r="AH3197" t="s">
        <v>42</v>
      </c>
      <c r="AI3197" t="s">
        <v>56</v>
      </c>
      <c r="AJ3197">
        <v>40</v>
      </c>
      <c r="AK3197">
        <v>224</v>
      </c>
      <c r="AL3197">
        <v>3.2199999999999999E-2</v>
      </c>
      <c r="AM3197">
        <v>0.8821</v>
      </c>
      <c r="AN3197">
        <v>0.94310000000000005</v>
      </c>
      <c r="AO3197">
        <f>Data[[#This Row],[labeller_confidence_score]]-Data[[#This Row],[cytodiffusion_classification_confidence]]</f>
        <v>6.1000000000000054E-2</v>
      </c>
    </row>
    <row r="3198" spans="1:41" x14ac:dyDescent="0.3">
      <c r="A3198" t="s">
        <v>3271</v>
      </c>
      <c r="B3198" t="s">
        <v>110</v>
      </c>
      <c r="C3198">
        <v>1</v>
      </c>
      <c r="D3198" t="s">
        <v>104</v>
      </c>
      <c r="E3198">
        <v>7.79</v>
      </c>
      <c r="F3198">
        <v>0</v>
      </c>
      <c r="G3198">
        <v>0</v>
      </c>
      <c r="H3198">
        <v>1</v>
      </c>
      <c r="I3198">
        <f>Data[[#This Row],[nucleus_area_pct]]/Data[[#This Row],[cytoplasm_ratio]]</f>
        <v>0</v>
      </c>
      <c r="J3198">
        <v>0.96599999999999997</v>
      </c>
      <c r="K3198">
        <v>0.20100000000000001</v>
      </c>
      <c r="L3198">
        <v>1.1299999999999999</v>
      </c>
      <c r="M3198">
        <v>1</v>
      </c>
      <c r="N3198">
        <v>0.94599999999999995</v>
      </c>
      <c r="O3198">
        <v>223</v>
      </c>
      <c r="P3198">
        <v>53</v>
      </c>
      <c r="Q3198">
        <v>246</v>
      </c>
      <c r="R3198">
        <v>129</v>
      </c>
      <c r="S3198">
        <v>135</v>
      </c>
      <c r="T3198">
        <f>(Data[[#This Row],[mean_r]]/256)*100</f>
        <v>96.09375</v>
      </c>
      <c r="U3198">
        <f>(Data[[#This Row],[mean_g]]/256)*100</f>
        <v>50.390625</v>
      </c>
      <c r="V3198">
        <f>(Data[[#This Row],[mean_b]]/256)*100</f>
        <v>52.734375</v>
      </c>
      <c r="W3198">
        <v>0.45800000000000002</v>
      </c>
      <c r="X3198" t="s">
        <v>39</v>
      </c>
      <c r="Y3198" t="s">
        <v>40</v>
      </c>
      <c r="Z3198">
        <v>8456</v>
      </c>
      <c r="AA3198">
        <v>4.84</v>
      </c>
      <c r="AB3198">
        <v>13.1</v>
      </c>
      <c r="AC3198">
        <v>50.5</v>
      </c>
      <c r="AD3198">
        <v>286405</v>
      </c>
      <c r="AE3198">
        <v>82.8</v>
      </c>
      <c r="AF3198">
        <v>30.2</v>
      </c>
      <c r="AG3198" t="s">
        <v>41</v>
      </c>
      <c r="AH3198" t="s">
        <v>47</v>
      </c>
      <c r="AI3198" t="s">
        <v>52</v>
      </c>
      <c r="AJ3198">
        <v>60</v>
      </c>
      <c r="AK3198">
        <v>512</v>
      </c>
      <c r="AL3198">
        <v>0.79279999999999995</v>
      </c>
      <c r="AM3198">
        <v>0.81599999999999995</v>
      </c>
      <c r="AN3198">
        <v>0.69889999999999997</v>
      </c>
      <c r="AO3198">
        <f>Data[[#This Row],[labeller_confidence_score]]-Data[[#This Row],[cytodiffusion_classification_confidence]]</f>
        <v>-0.11709999999999998</v>
      </c>
    </row>
    <row r="3199" spans="1:41" x14ac:dyDescent="0.3">
      <c r="A3199" t="s">
        <v>3272</v>
      </c>
      <c r="B3199" t="s">
        <v>49</v>
      </c>
      <c r="C3199">
        <v>0</v>
      </c>
      <c r="D3199" t="s">
        <v>50</v>
      </c>
      <c r="E3199">
        <v>11.96</v>
      </c>
      <c r="F3199">
        <v>59.1</v>
      </c>
      <c r="G3199">
        <v>0.64900000000000002</v>
      </c>
      <c r="H3199">
        <v>0.308</v>
      </c>
      <c r="I3199">
        <f>Data[[#This Row],[nucleus_area_pct]]/Data[[#This Row],[cytoplasm_ratio]]</f>
        <v>191.88311688311688</v>
      </c>
      <c r="J3199">
        <v>0.73599999999999999</v>
      </c>
      <c r="K3199">
        <v>0.3</v>
      </c>
      <c r="L3199">
        <v>3.14</v>
      </c>
      <c r="M3199">
        <v>2.9</v>
      </c>
      <c r="N3199">
        <v>0.85299999999999998</v>
      </c>
      <c r="O3199">
        <v>428</v>
      </c>
      <c r="P3199">
        <v>79</v>
      </c>
      <c r="Q3199">
        <v>224</v>
      </c>
      <c r="R3199">
        <v>170</v>
      </c>
      <c r="S3199">
        <v>179</v>
      </c>
      <c r="T3199">
        <f>(Data[[#This Row],[mean_r]]/256)*100</f>
        <v>87.5</v>
      </c>
      <c r="U3199">
        <f>(Data[[#This Row],[mean_g]]/256)*100</f>
        <v>66.40625</v>
      </c>
      <c r="V3199">
        <f>(Data[[#This Row],[mean_b]]/256)*100</f>
        <v>69.921875</v>
      </c>
      <c r="W3199">
        <v>0.65700000000000003</v>
      </c>
      <c r="X3199" t="s">
        <v>51</v>
      </c>
      <c r="Y3199" t="s">
        <v>45</v>
      </c>
      <c r="Z3199">
        <v>5847</v>
      </c>
      <c r="AA3199">
        <v>3.96</v>
      </c>
      <c r="AB3199">
        <v>8.6999999999999993</v>
      </c>
      <c r="AC3199">
        <v>42.9</v>
      </c>
      <c r="AD3199">
        <v>168575</v>
      </c>
      <c r="AE3199">
        <v>84.9</v>
      </c>
      <c r="AF3199">
        <v>33</v>
      </c>
      <c r="AG3199" t="s">
        <v>46</v>
      </c>
      <c r="AH3199" t="s">
        <v>68</v>
      </c>
      <c r="AI3199" t="s">
        <v>52</v>
      </c>
      <c r="AJ3199">
        <v>100</v>
      </c>
      <c r="AK3199">
        <v>512</v>
      </c>
      <c r="AL3199">
        <v>6.7299999999999999E-2</v>
      </c>
      <c r="AM3199">
        <v>0.86780000000000002</v>
      </c>
      <c r="AN3199">
        <v>0.85250000000000004</v>
      </c>
      <c r="AO3199">
        <f>Data[[#This Row],[labeller_confidence_score]]-Data[[#This Row],[cytodiffusion_classification_confidence]]</f>
        <v>-1.529999999999998E-2</v>
      </c>
    </row>
    <row r="3200" spans="1:41" x14ac:dyDescent="0.3">
      <c r="A3200" t="s">
        <v>3273</v>
      </c>
      <c r="B3200" t="s">
        <v>49</v>
      </c>
      <c r="C3200">
        <v>0</v>
      </c>
      <c r="D3200" t="s">
        <v>50</v>
      </c>
      <c r="E3200">
        <v>13.35</v>
      </c>
      <c r="F3200">
        <v>57.5</v>
      </c>
      <c r="G3200">
        <v>0.41099999999999998</v>
      </c>
      <c r="H3200">
        <v>0.41299999999999998</v>
      </c>
      <c r="I3200">
        <f>Data[[#This Row],[nucleus_area_pct]]/Data[[#This Row],[cytoplasm_ratio]]</f>
        <v>139.22518159806296</v>
      </c>
      <c r="J3200">
        <v>0.79900000000000004</v>
      </c>
      <c r="K3200">
        <v>0.30499999999999999</v>
      </c>
      <c r="L3200">
        <v>4.21</v>
      </c>
      <c r="M3200">
        <v>3.6</v>
      </c>
      <c r="N3200">
        <v>0.78200000000000003</v>
      </c>
      <c r="O3200">
        <v>363</v>
      </c>
      <c r="P3200">
        <v>79</v>
      </c>
      <c r="Q3200">
        <v>200</v>
      </c>
      <c r="R3200">
        <v>165</v>
      </c>
      <c r="S3200">
        <v>167</v>
      </c>
      <c r="T3200">
        <f>(Data[[#This Row],[mean_r]]/256)*100</f>
        <v>78.125</v>
      </c>
      <c r="U3200">
        <f>(Data[[#This Row],[mean_g]]/256)*100</f>
        <v>64.453125</v>
      </c>
      <c r="V3200">
        <f>(Data[[#This Row],[mean_b]]/256)*100</f>
        <v>65.234375</v>
      </c>
      <c r="W3200">
        <v>0.65500000000000003</v>
      </c>
      <c r="X3200" t="s">
        <v>63</v>
      </c>
      <c r="Y3200" t="s">
        <v>45</v>
      </c>
      <c r="Z3200">
        <v>5410</v>
      </c>
      <c r="AA3200">
        <v>3.57</v>
      </c>
      <c r="AB3200">
        <v>12.6</v>
      </c>
      <c r="AC3200">
        <v>38.200000000000003</v>
      </c>
      <c r="AD3200">
        <v>147966</v>
      </c>
      <c r="AE3200">
        <v>86.2</v>
      </c>
      <c r="AF3200">
        <v>32.299999999999997</v>
      </c>
      <c r="AG3200" t="s">
        <v>64</v>
      </c>
      <c r="AH3200" t="s">
        <v>47</v>
      </c>
      <c r="AI3200" t="s">
        <v>52</v>
      </c>
      <c r="AJ3200">
        <v>100</v>
      </c>
      <c r="AK3200">
        <v>224</v>
      </c>
      <c r="AL3200">
        <v>0.14119999999999999</v>
      </c>
      <c r="AM3200">
        <v>0.85880000000000001</v>
      </c>
      <c r="AN3200">
        <v>0.94310000000000005</v>
      </c>
      <c r="AO3200">
        <f>Data[[#This Row],[labeller_confidence_score]]-Data[[#This Row],[cytodiffusion_classification_confidence]]</f>
        <v>8.4300000000000042E-2</v>
      </c>
    </row>
    <row r="3201" spans="1:41" x14ac:dyDescent="0.3">
      <c r="A3201" t="s">
        <v>3274</v>
      </c>
      <c r="B3201" t="s">
        <v>62</v>
      </c>
      <c r="C3201">
        <v>0</v>
      </c>
      <c r="D3201" t="s">
        <v>50</v>
      </c>
      <c r="E3201">
        <v>10.15</v>
      </c>
      <c r="F3201">
        <v>85</v>
      </c>
      <c r="G3201">
        <v>0.78200000000000003</v>
      </c>
      <c r="H3201">
        <v>0.13200000000000001</v>
      </c>
      <c r="I3201">
        <f>Data[[#This Row],[nucleus_area_pct]]/Data[[#This Row],[cytoplasm_ratio]]</f>
        <v>643.93939393939388</v>
      </c>
      <c r="J3201">
        <v>0.95699999999999996</v>
      </c>
      <c r="K3201">
        <v>0.186</v>
      </c>
      <c r="L3201">
        <v>1.01</v>
      </c>
      <c r="M3201">
        <v>1.2</v>
      </c>
      <c r="N3201">
        <v>0.85899999999999999</v>
      </c>
      <c r="O3201">
        <v>312</v>
      </c>
      <c r="P3201">
        <v>52</v>
      </c>
      <c r="Q3201">
        <v>190</v>
      </c>
      <c r="R3201">
        <v>157</v>
      </c>
      <c r="S3201">
        <v>203</v>
      </c>
      <c r="T3201">
        <f>(Data[[#This Row],[mean_r]]/256)*100</f>
        <v>74.21875</v>
      </c>
      <c r="U3201">
        <f>(Data[[#This Row],[mean_g]]/256)*100</f>
        <v>61.328125</v>
      </c>
      <c r="V3201">
        <f>(Data[[#This Row],[mean_b]]/256)*100</f>
        <v>79.296875</v>
      </c>
      <c r="W3201">
        <v>0.77700000000000002</v>
      </c>
      <c r="X3201" t="s">
        <v>51</v>
      </c>
      <c r="Y3201" t="s">
        <v>45</v>
      </c>
      <c r="Z3201">
        <v>9703</v>
      </c>
      <c r="AA3201">
        <v>5.23</v>
      </c>
      <c r="AB3201">
        <v>14.3</v>
      </c>
      <c r="AC3201">
        <v>45.9</v>
      </c>
      <c r="AD3201">
        <v>185014</v>
      </c>
      <c r="AE3201">
        <v>73.2</v>
      </c>
      <c r="AF3201">
        <v>34.4</v>
      </c>
      <c r="AG3201" t="s">
        <v>41</v>
      </c>
      <c r="AH3201" t="s">
        <v>47</v>
      </c>
      <c r="AI3201" t="s">
        <v>56</v>
      </c>
      <c r="AJ3201">
        <v>100</v>
      </c>
      <c r="AK3201">
        <v>512</v>
      </c>
      <c r="AL3201">
        <v>1.8700000000000001E-2</v>
      </c>
      <c r="AM3201">
        <v>0.95699999999999996</v>
      </c>
      <c r="AN3201">
        <v>0.96819999999999995</v>
      </c>
      <c r="AO3201">
        <f>Data[[#This Row],[labeller_confidence_score]]-Data[[#This Row],[cytodiffusion_classification_confidence]]</f>
        <v>1.1199999999999988E-2</v>
      </c>
    </row>
    <row r="3202" spans="1:41" x14ac:dyDescent="0.3">
      <c r="A3202" t="s">
        <v>3275</v>
      </c>
      <c r="B3202" t="s">
        <v>67</v>
      </c>
      <c r="C3202">
        <v>1</v>
      </c>
      <c r="D3202" t="s">
        <v>67</v>
      </c>
      <c r="E3202">
        <v>3.36</v>
      </c>
      <c r="F3202">
        <v>37.200000000000003</v>
      </c>
      <c r="G3202">
        <v>0.126</v>
      </c>
      <c r="H3202">
        <v>0.69199999999999995</v>
      </c>
      <c r="I3202">
        <f>Data[[#This Row],[nucleus_area_pct]]/Data[[#This Row],[cytoplasm_ratio]]</f>
        <v>53.757225433526017</v>
      </c>
      <c r="J3202">
        <v>0.35199999999999998</v>
      </c>
      <c r="K3202">
        <v>0.67500000000000004</v>
      </c>
      <c r="L3202">
        <v>1.25</v>
      </c>
      <c r="M3202">
        <v>1</v>
      </c>
      <c r="N3202">
        <v>0.77500000000000002</v>
      </c>
      <c r="O3202">
        <v>190</v>
      </c>
      <c r="P3202">
        <v>79</v>
      </c>
      <c r="Q3202">
        <v>202</v>
      </c>
      <c r="R3202">
        <v>127</v>
      </c>
      <c r="S3202">
        <v>125</v>
      </c>
      <c r="T3202">
        <f>(Data[[#This Row],[mean_r]]/256)*100</f>
        <v>78.90625</v>
      </c>
      <c r="U3202">
        <f>(Data[[#This Row],[mean_g]]/256)*100</f>
        <v>49.609375</v>
      </c>
      <c r="V3202">
        <f>(Data[[#This Row],[mean_b]]/256)*100</f>
        <v>48.828125</v>
      </c>
      <c r="W3202">
        <v>0.79200000000000004</v>
      </c>
      <c r="X3202" t="s">
        <v>51</v>
      </c>
      <c r="Y3202" t="s">
        <v>45</v>
      </c>
      <c r="Z3202">
        <v>7565</v>
      </c>
      <c r="AA3202">
        <v>3.95</v>
      </c>
      <c r="AB3202">
        <v>10.4</v>
      </c>
      <c r="AC3202">
        <v>43.8</v>
      </c>
      <c r="AD3202">
        <v>292330</v>
      </c>
      <c r="AE3202">
        <v>79.3</v>
      </c>
      <c r="AF3202">
        <v>33.5</v>
      </c>
      <c r="AG3202" t="s">
        <v>46</v>
      </c>
      <c r="AH3202" t="s">
        <v>47</v>
      </c>
      <c r="AI3202" t="s">
        <v>43</v>
      </c>
      <c r="AJ3202">
        <v>60</v>
      </c>
      <c r="AK3202">
        <v>360</v>
      </c>
      <c r="AL3202">
        <v>0.95940000000000003</v>
      </c>
      <c r="AM3202">
        <v>0.88580000000000003</v>
      </c>
      <c r="AN3202">
        <v>0.89180000000000004</v>
      </c>
      <c r="AO3202">
        <f>Data[[#This Row],[labeller_confidence_score]]-Data[[#This Row],[cytodiffusion_classification_confidence]]</f>
        <v>6.0000000000000053E-3</v>
      </c>
    </row>
    <row r="3203" spans="1:41" x14ac:dyDescent="0.3">
      <c r="A3203" t="s">
        <v>3276</v>
      </c>
      <c r="B3203" t="s">
        <v>49</v>
      </c>
      <c r="C3203">
        <v>0</v>
      </c>
      <c r="D3203" t="s">
        <v>50</v>
      </c>
      <c r="E3203">
        <v>12.58</v>
      </c>
      <c r="F3203">
        <v>50.6</v>
      </c>
      <c r="G3203">
        <v>0.66900000000000004</v>
      </c>
      <c r="H3203">
        <v>0.48399999999999999</v>
      </c>
      <c r="I3203">
        <f>Data[[#This Row],[nucleus_area_pct]]/Data[[#This Row],[cytoplasm_ratio]]</f>
        <v>104.54545454545455</v>
      </c>
      <c r="J3203">
        <v>0.84299999999999997</v>
      </c>
      <c r="K3203">
        <v>0.40899999999999997</v>
      </c>
      <c r="L3203">
        <v>3.61</v>
      </c>
      <c r="M3203">
        <v>3</v>
      </c>
      <c r="N3203">
        <v>0.79500000000000004</v>
      </c>
      <c r="O3203">
        <v>487</v>
      </c>
      <c r="P3203">
        <v>84</v>
      </c>
      <c r="Q3203">
        <v>192</v>
      </c>
      <c r="R3203">
        <v>163</v>
      </c>
      <c r="S3203">
        <v>178</v>
      </c>
      <c r="T3203">
        <f>(Data[[#This Row],[mean_r]]/256)*100</f>
        <v>75</v>
      </c>
      <c r="U3203">
        <f>(Data[[#This Row],[mean_g]]/256)*100</f>
        <v>63.671875</v>
      </c>
      <c r="V3203">
        <f>(Data[[#This Row],[mean_b]]/256)*100</f>
        <v>69.53125</v>
      </c>
      <c r="W3203">
        <v>0.60099999999999998</v>
      </c>
      <c r="X3203" t="s">
        <v>39</v>
      </c>
      <c r="Y3203" t="s">
        <v>40</v>
      </c>
      <c r="Z3203">
        <v>7712</v>
      </c>
      <c r="AA3203">
        <v>4.54</v>
      </c>
      <c r="AB3203">
        <v>13.1</v>
      </c>
      <c r="AC3203">
        <v>42</v>
      </c>
      <c r="AD3203">
        <v>361883</v>
      </c>
      <c r="AE3203">
        <v>88</v>
      </c>
      <c r="AF3203">
        <v>31.7</v>
      </c>
      <c r="AG3203" t="s">
        <v>41</v>
      </c>
      <c r="AH3203" t="s">
        <v>42</v>
      </c>
      <c r="AI3203" t="s">
        <v>56</v>
      </c>
      <c r="AJ3203">
        <v>100</v>
      </c>
      <c r="AK3203">
        <v>256</v>
      </c>
      <c r="AL3203">
        <v>7.8899999999999998E-2</v>
      </c>
      <c r="AM3203">
        <v>0.88770000000000004</v>
      </c>
      <c r="AN3203">
        <v>0.93569999999999998</v>
      </c>
      <c r="AO3203">
        <f>Data[[#This Row],[labeller_confidence_score]]-Data[[#This Row],[cytodiffusion_classification_confidence]]</f>
        <v>4.7999999999999932E-2</v>
      </c>
    </row>
    <row r="3204" spans="1:41" x14ac:dyDescent="0.3">
      <c r="A3204" t="s">
        <v>3277</v>
      </c>
      <c r="B3204" t="s">
        <v>54</v>
      </c>
      <c r="C3204">
        <v>0</v>
      </c>
      <c r="D3204" t="s">
        <v>54</v>
      </c>
      <c r="E3204">
        <v>7.07</v>
      </c>
      <c r="F3204">
        <v>0</v>
      </c>
      <c r="G3204">
        <v>0</v>
      </c>
      <c r="H3204">
        <v>1</v>
      </c>
      <c r="I3204">
        <f>Data[[#This Row],[nucleus_area_pct]]/Data[[#This Row],[cytoplasm_ratio]]</f>
        <v>0</v>
      </c>
      <c r="J3204">
        <v>0.93500000000000005</v>
      </c>
      <c r="K3204">
        <v>0.156</v>
      </c>
      <c r="L3204">
        <v>0.16</v>
      </c>
      <c r="M3204">
        <v>1</v>
      </c>
      <c r="N3204">
        <v>0.95599999999999996</v>
      </c>
      <c r="O3204">
        <v>196</v>
      </c>
      <c r="P3204">
        <v>50</v>
      </c>
      <c r="Q3204">
        <v>232</v>
      </c>
      <c r="R3204">
        <v>139</v>
      </c>
      <c r="S3204">
        <v>123</v>
      </c>
      <c r="T3204">
        <f>(Data[[#This Row],[mean_r]]/256)*100</f>
        <v>90.625</v>
      </c>
      <c r="U3204">
        <f>(Data[[#This Row],[mean_g]]/256)*100</f>
        <v>54.296875</v>
      </c>
      <c r="V3204">
        <f>(Data[[#This Row],[mean_b]]/256)*100</f>
        <v>48.046875</v>
      </c>
      <c r="W3204">
        <v>0.53900000000000003</v>
      </c>
      <c r="X3204" t="s">
        <v>63</v>
      </c>
      <c r="Y3204" t="s">
        <v>45</v>
      </c>
      <c r="Z3204">
        <v>7890</v>
      </c>
      <c r="AA3204">
        <v>4.8099999999999996</v>
      </c>
      <c r="AB3204">
        <v>13.8</v>
      </c>
      <c r="AC3204">
        <v>34.700000000000003</v>
      </c>
      <c r="AD3204">
        <v>196710</v>
      </c>
      <c r="AE3204">
        <v>68.3</v>
      </c>
      <c r="AF3204">
        <v>30.2</v>
      </c>
      <c r="AG3204" t="s">
        <v>41</v>
      </c>
      <c r="AH3204" t="s">
        <v>47</v>
      </c>
      <c r="AI3204" t="s">
        <v>52</v>
      </c>
      <c r="AJ3204">
        <v>60</v>
      </c>
      <c r="AK3204">
        <v>512</v>
      </c>
      <c r="AL3204">
        <v>0.1381</v>
      </c>
      <c r="AM3204">
        <v>0.89990000000000003</v>
      </c>
      <c r="AN3204">
        <v>0.90400000000000003</v>
      </c>
      <c r="AO3204">
        <f>Data[[#This Row],[labeller_confidence_score]]-Data[[#This Row],[cytodiffusion_classification_confidence]]</f>
        <v>4.0999999999999925E-3</v>
      </c>
    </row>
    <row r="3205" spans="1:41" x14ac:dyDescent="0.3">
      <c r="A3205" t="s">
        <v>3278</v>
      </c>
      <c r="B3205" t="s">
        <v>106</v>
      </c>
      <c r="C3205">
        <v>1</v>
      </c>
      <c r="D3205" t="s">
        <v>82</v>
      </c>
      <c r="E3205">
        <v>13.47</v>
      </c>
      <c r="F3205">
        <v>83.9</v>
      </c>
      <c r="G3205">
        <v>0.38800000000000001</v>
      </c>
      <c r="H3205">
        <v>0.218</v>
      </c>
      <c r="I3205">
        <f>Data[[#This Row],[nucleus_area_pct]]/Data[[#This Row],[cytoplasm_ratio]]</f>
        <v>384.86238532110093</v>
      </c>
      <c r="J3205">
        <v>0.88500000000000001</v>
      </c>
      <c r="K3205">
        <v>0.25800000000000001</v>
      </c>
      <c r="L3205">
        <v>1.02</v>
      </c>
      <c r="M3205">
        <v>1</v>
      </c>
      <c r="N3205">
        <v>0.89300000000000002</v>
      </c>
      <c r="O3205">
        <v>509</v>
      </c>
      <c r="P3205">
        <v>81</v>
      </c>
      <c r="Q3205">
        <v>189</v>
      </c>
      <c r="R3205">
        <v>174</v>
      </c>
      <c r="S3205">
        <v>214</v>
      </c>
      <c r="T3205">
        <f>(Data[[#This Row],[mean_r]]/256)*100</f>
        <v>73.828125</v>
      </c>
      <c r="U3205">
        <f>(Data[[#This Row],[mean_g]]/256)*100</f>
        <v>67.96875</v>
      </c>
      <c r="V3205">
        <f>(Data[[#This Row],[mean_b]]/256)*100</f>
        <v>83.59375</v>
      </c>
      <c r="W3205">
        <v>0.76300000000000001</v>
      </c>
      <c r="X3205" t="s">
        <v>39</v>
      </c>
      <c r="Y3205" t="s">
        <v>45</v>
      </c>
      <c r="Z3205">
        <v>2626</v>
      </c>
      <c r="AA3205">
        <v>5.74</v>
      </c>
      <c r="AB3205">
        <v>11.5</v>
      </c>
      <c r="AC3205">
        <v>45.2</v>
      </c>
      <c r="AD3205">
        <v>236907</v>
      </c>
      <c r="AE3205">
        <v>88.5</v>
      </c>
      <c r="AF3205">
        <v>32.799999999999997</v>
      </c>
      <c r="AG3205" t="s">
        <v>64</v>
      </c>
      <c r="AH3205" t="s">
        <v>42</v>
      </c>
      <c r="AI3205" t="s">
        <v>52</v>
      </c>
      <c r="AJ3205">
        <v>100</v>
      </c>
      <c r="AK3205">
        <v>256</v>
      </c>
      <c r="AL3205">
        <v>0.60719999999999996</v>
      </c>
      <c r="AM3205">
        <v>0.69040000000000001</v>
      </c>
      <c r="AN3205">
        <v>0.91120000000000001</v>
      </c>
      <c r="AO3205">
        <f>Data[[#This Row],[labeller_confidence_score]]-Data[[#This Row],[cytodiffusion_classification_confidence]]</f>
        <v>0.2208</v>
      </c>
    </row>
    <row r="3206" spans="1:41" x14ac:dyDescent="0.3">
      <c r="A3206" t="s">
        <v>3279</v>
      </c>
      <c r="B3206" t="s">
        <v>62</v>
      </c>
      <c r="C3206">
        <v>0</v>
      </c>
      <c r="D3206" t="s">
        <v>50</v>
      </c>
      <c r="E3206">
        <v>9.39</v>
      </c>
      <c r="F3206">
        <v>80.599999999999994</v>
      </c>
      <c r="G3206">
        <v>0.82699999999999996</v>
      </c>
      <c r="H3206">
        <v>0.20599999999999999</v>
      </c>
      <c r="I3206">
        <f>Data[[#This Row],[nucleus_area_pct]]/Data[[#This Row],[cytoplasm_ratio]]</f>
        <v>391.26213592233012</v>
      </c>
      <c r="J3206">
        <v>0.92200000000000004</v>
      </c>
      <c r="K3206">
        <v>0.187</v>
      </c>
      <c r="L3206">
        <v>1.35</v>
      </c>
      <c r="M3206">
        <v>1.1000000000000001</v>
      </c>
      <c r="N3206">
        <v>0.90300000000000002</v>
      </c>
      <c r="O3206">
        <v>353</v>
      </c>
      <c r="P3206">
        <v>61</v>
      </c>
      <c r="Q3206">
        <v>202</v>
      </c>
      <c r="R3206">
        <v>161</v>
      </c>
      <c r="S3206">
        <v>193</v>
      </c>
      <c r="T3206">
        <f>(Data[[#This Row],[mean_r]]/256)*100</f>
        <v>78.90625</v>
      </c>
      <c r="U3206">
        <f>(Data[[#This Row],[mean_g]]/256)*100</f>
        <v>62.890625</v>
      </c>
      <c r="V3206">
        <f>(Data[[#This Row],[mean_b]]/256)*100</f>
        <v>75.390625</v>
      </c>
      <c r="W3206">
        <v>0.79200000000000004</v>
      </c>
      <c r="X3206" t="s">
        <v>51</v>
      </c>
      <c r="Y3206" t="s">
        <v>40</v>
      </c>
      <c r="Z3206">
        <v>6946</v>
      </c>
      <c r="AA3206">
        <v>6.64</v>
      </c>
      <c r="AB3206">
        <v>12.5</v>
      </c>
      <c r="AC3206">
        <v>43.2</v>
      </c>
      <c r="AD3206">
        <v>262133</v>
      </c>
      <c r="AE3206">
        <v>77.900000000000006</v>
      </c>
      <c r="AF3206">
        <v>32.299999999999997</v>
      </c>
      <c r="AG3206" t="s">
        <v>41</v>
      </c>
      <c r="AH3206" t="s">
        <v>47</v>
      </c>
      <c r="AI3206" t="s">
        <v>43</v>
      </c>
      <c r="AJ3206">
        <v>40</v>
      </c>
      <c r="AK3206">
        <v>512</v>
      </c>
      <c r="AL3206">
        <v>4.3499999999999997E-2</v>
      </c>
      <c r="AM3206">
        <v>0.89959999999999996</v>
      </c>
      <c r="AN3206">
        <v>0.86050000000000004</v>
      </c>
      <c r="AO3206">
        <f>Data[[#This Row],[labeller_confidence_score]]-Data[[#This Row],[cytodiffusion_classification_confidence]]</f>
        <v>-3.9099999999999913E-2</v>
      </c>
    </row>
    <row r="3207" spans="1:41" x14ac:dyDescent="0.3">
      <c r="A3207" t="s">
        <v>3280</v>
      </c>
      <c r="B3207" t="s">
        <v>89</v>
      </c>
      <c r="C3207">
        <v>1</v>
      </c>
      <c r="D3207" t="s">
        <v>38</v>
      </c>
      <c r="E3207">
        <v>13.85</v>
      </c>
      <c r="F3207">
        <v>64.2</v>
      </c>
      <c r="G3207">
        <v>0.65400000000000003</v>
      </c>
      <c r="H3207">
        <v>0.434</v>
      </c>
      <c r="I3207">
        <f>Data[[#This Row],[nucleus_area_pct]]/Data[[#This Row],[cytoplasm_ratio]]</f>
        <v>147.92626728110599</v>
      </c>
      <c r="J3207">
        <v>0.82499999999999996</v>
      </c>
      <c r="K3207">
        <v>0.45300000000000001</v>
      </c>
      <c r="L3207">
        <v>5.38</v>
      </c>
      <c r="M3207">
        <v>3.4</v>
      </c>
      <c r="N3207">
        <v>0.80700000000000005</v>
      </c>
      <c r="O3207">
        <v>523</v>
      </c>
      <c r="P3207">
        <v>77</v>
      </c>
      <c r="Q3207">
        <v>194</v>
      </c>
      <c r="R3207">
        <v>136</v>
      </c>
      <c r="S3207">
        <v>157</v>
      </c>
      <c r="T3207">
        <f>(Data[[#This Row],[mean_r]]/256)*100</f>
        <v>75.78125</v>
      </c>
      <c r="U3207">
        <f>(Data[[#This Row],[mean_g]]/256)*100</f>
        <v>53.125</v>
      </c>
      <c r="V3207">
        <f>(Data[[#This Row],[mean_b]]/256)*100</f>
        <v>61.328125</v>
      </c>
      <c r="W3207">
        <v>0.60199999999999998</v>
      </c>
      <c r="X3207" t="s">
        <v>39</v>
      </c>
      <c r="Y3207" t="s">
        <v>45</v>
      </c>
      <c r="Z3207">
        <v>9310</v>
      </c>
      <c r="AA3207">
        <v>5.0599999999999996</v>
      </c>
      <c r="AB3207">
        <v>10.6</v>
      </c>
      <c r="AC3207">
        <v>40.200000000000003</v>
      </c>
      <c r="AD3207">
        <v>236951</v>
      </c>
      <c r="AE3207">
        <v>94.1</v>
      </c>
      <c r="AF3207">
        <v>34</v>
      </c>
      <c r="AG3207" t="s">
        <v>64</v>
      </c>
      <c r="AH3207" t="s">
        <v>47</v>
      </c>
      <c r="AI3207" t="s">
        <v>52</v>
      </c>
      <c r="AJ3207">
        <v>100</v>
      </c>
      <c r="AK3207">
        <v>256</v>
      </c>
      <c r="AL3207">
        <v>0.76380000000000003</v>
      </c>
      <c r="AM3207">
        <v>0.76039999999999996</v>
      </c>
      <c r="AN3207">
        <v>0.50670000000000004</v>
      </c>
      <c r="AO3207">
        <f>Data[[#This Row],[labeller_confidence_score]]-Data[[#This Row],[cytodiffusion_classification_confidence]]</f>
        <v>-0.25369999999999993</v>
      </c>
    </row>
    <row r="3208" spans="1:41" x14ac:dyDescent="0.3">
      <c r="A3208" t="s">
        <v>3281</v>
      </c>
      <c r="B3208" t="s">
        <v>180</v>
      </c>
      <c r="C3208">
        <v>1</v>
      </c>
      <c r="D3208" t="s">
        <v>181</v>
      </c>
      <c r="E3208">
        <v>7.04</v>
      </c>
      <c r="F3208">
        <v>0</v>
      </c>
      <c r="G3208">
        <v>0</v>
      </c>
      <c r="H3208">
        <v>1</v>
      </c>
      <c r="I3208">
        <f>Data[[#This Row],[nucleus_area_pct]]/Data[[#This Row],[cytoplasm_ratio]]</f>
        <v>0</v>
      </c>
      <c r="J3208">
        <v>0.22500000000000001</v>
      </c>
      <c r="K3208">
        <v>0.91100000000000003</v>
      </c>
      <c r="L3208">
        <v>0.71</v>
      </c>
      <c r="M3208">
        <v>1</v>
      </c>
      <c r="N3208">
        <v>0.78800000000000003</v>
      </c>
      <c r="O3208">
        <v>179</v>
      </c>
      <c r="P3208">
        <v>60</v>
      </c>
      <c r="Q3208">
        <v>231</v>
      </c>
      <c r="R3208">
        <v>108</v>
      </c>
      <c r="S3208">
        <v>135</v>
      </c>
      <c r="T3208">
        <f>(Data[[#This Row],[mean_r]]/256)*100</f>
        <v>90.234375</v>
      </c>
      <c r="U3208">
        <f>(Data[[#This Row],[mean_g]]/256)*100</f>
        <v>42.1875</v>
      </c>
      <c r="V3208">
        <f>(Data[[#This Row],[mean_b]]/256)*100</f>
        <v>52.734375</v>
      </c>
      <c r="W3208">
        <v>0.59299999999999997</v>
      </c>
      <c r="X3208" t="s">
        <v>63</v>
      </c>
      <c r="Y3208" t="s">
        <v>40</v>
      </c>
      <c r="Z3208">
        <v>6644</v>
      </c>
      <c r="AA3208">
        <v>4.46</v>
      </c>
      <c r="AB3208">
        <v>12.9</v>
      </c>
      <c r="AC3208">
        <v>48.9</v>
      </c>
      <c r="AD3208">
        <v>345008</v>
      </c>
      <c r="AE3208">
        <v>98.3</v>
      </c>
      <c r="AF3208">
        <v>32.5</v>
      </c>
      <c r="AG3208" t="s">
        <v>64</v>
      </c>
      <c r="AH3208" t="s">
        <v>42</v>
      </c>
      <c r="AI3208" t="s">
        <v>56</v>
      </c>
      <c r="AJ3208">
        <v>100</v>
      </c>
      <c r="AK3208">
        <v>360</v>
      </c>
      <c r="AL3208">
        <v>0.78359999999999996</v>
      </c>
      <c r="AM3208">
        <v>0.81069999999999998</v>
      </c>
      <c r="AN3208">
        <v>0.65669999999999995</v>
      </c>
      <c r="AO3208">
        <f>Data[[#This Row],[labeller_confidence_score]]-Data[[#This Row],[cytodiffusion_classification_confidence]]</f>
        <v>-0.15400000000000003</v>
      </c>
    </row>
    <row r="3209" spans="1:41" x14ac:dyDescent="0.3">
      <c r="A3209" t="s">
        <v>3282</v>
      </c>
      <c r="B3209" t="s">
        <v>87</v>
      </c>
      <c r="C3209">
        <v>0</v>
      </c>
      <c r="D3209" t="s">
        <v>50</v>
      </c>
      <c r="E3209">
        <v>13.74</v>
      </c>
      <c r="F3209">
        <v>50.3</v>
      </c>
      <c r="G3209">
        <v>0.45200000000000001</v>
      </c>
      <c r="H3209">
        <v>0.41899999999999998</v>
      </c>
      <c r="I3209">
        <f>Data[[#This Row],[nucleus_area_pct]]/Data[[#This Row],[cytoplasm_ratio]]</f>
        <v>120.04773269689737</v>
      </c>
      <c r="J3209">
        <v>0.66900000000000004</v>
      </c>
      <c r="K3209">
        <v>0.53800000000000003</v>
      </c>
      <c r="L3209">
        <v>5.15</v>
      </c>
      <c r="M3209">
        <v>2.7</v>
      </c>
      <c r="N3209">
        <v>0.67900000000000005</v>
      </c>
      <c r="O3209">
        <v>384</v>
      </c>
      <c r="P3209">
        <v>80</v>
      </c>
      <c r="Q3209">
        <v>223</v>
      </c>
      <c r="R3209">
        <v>155</v>
      </c>
      <c r="S3209">
        <v>148</v>
      </c>
      <c r="T3209">
        <f>(Data[[#This Row],[mean_r]]/256)*100</f>
        <v>87.109375</v>
      </c>
      <c r="U3209">
        <f>(Data[[#This Row],[mean_g]]/256)*100</f>
        <v>60.546875</v>
      </c>
      <c r="V3209">
        <f>(Data[[#This Row],[mean_b]]/256)*100</f>
        <v>57.8125</v>
      </c>
      <c r="W3209">
        <v>0.58199999999999996</v>
      </c>
      <c r="X3209" t="s">
        <v>51</v>
      </c>
      <c r="Y3209" t="s">
        <v>45</v>
      </c>
      <c r="Z3209">
        <v>2460</v>
      </c>
      <c r="AA3209">
        <v>3.91</v>
      </c>
      <c r="AB3209">
        <v>15.9</v>
      </c>
      <c r="AC3209">
        <v>42.3</v>
      </c>
      <c r="AD3209">
        <v>250254</v>
      </c>
      <c r="AE3209">
        <v>103.8</v>
      </c>
      <c r="AF3209">
        <v>33.299999999999997</v>
      </c>
      <c r="AG3209" t="s">
        <v>46</v>
      </c>
      <c r="AH3209" t="s">
        <v>47</v>
      </c>
      <c r="AI3209" t="s">
        <v>56</v>
      </c>
      <c r="AJ3209">
        <v>60</v>
      </c>
      <c r="AK3209">
        <v>256</v>
      </c>
      <c r="AL3209">
        <v>0.1027</v>
      </c>
      <c r="AM3209">
        <v>0.8649</v>
      </c>
      <c r="AN3209">
        <v>0.96130000000000004</v>
      </c>
      <c r="AO3209">
        <f>Data[[#This Row],[labeller_confidence_score]]-Data[[#This Row],[cytodiffusion_classification_confidence]]</f>
        <v>9.6400000000000041E-2</v>
      </c>
    </row>
    <row r="3210" spans="1:41" x14ac:dyDescent="0.3">
      <c r="A3210" t="s">
        <v>3283</v>
      </c>
      <c r="B3210" t="s">
        <v>54</v>
      </c>
      <c r="C3210">
        <v>0</v>
      </c>
      <c r="D3210" t="s">
        <v>54</v>
      </c>
      <c r="E3210">
        <v>8.01</v>
      </c>
      <c r="F3210">
        <v>0</v>
      </c>
      <c r="G3210">
        <v>0</v>
      </c>
      <c r="H3210">
        <v>1</v>
      </c>
      <c r="I3210">
        <f>Data[[#This Row],[nucleus_area_pct]]/Data[[#This Row],[cytoplasm_ratio]]</f>
        <v>0</v>
      </c>
      <c r="J3210">
        <v>0.93400000000000005</v>
      </c>
      <c r="K3210">
        <v>0.151</v>
      </c>
      <c r="L3210">
        <v>0.37</v>
      </c>
      <c r="M3210">
        <v>1</v>
      </c>
      <c r="N3210">
        <v>0.96399999999999997</v>
      </c>
      <c r="O3210">
        <v>197</v>
      </c>
      <c r="P3210">
        <v>42</v>
      </c>
      <c r="Q3210">
        <v>231</v>
      </c>
      <c r="R3210">
        <v>132</v>
      </c>
      <c r="S3210">
        <v>141</v>
      </c>
      <c r="T3210">
        <f>(Data[[#This Row],[mean_r]]/256)*100</f>
        <v>90.234375</v>
      </c>
      <c r="U3210">
        <f>(Data[[#This Row],[mean_g]]/256)*100</f>
        <v>51.5625</v>
      </c>
      <c r="V3210">
        <f>(Data[[#This Row],[mean_b]]/256)*100</f>
        <v>55.078125</v>
      </c>
      <c r="W3210">
        <v>0.48</v>
      </c>
      <c r="X3210" t="s">
        <v>63</v>
      </c>
      <c r="Y3210" t="s">
        <v>40</v>
      </c>
      <c r="Z3210">
        <v>5686</v>
      </c>
      <c r="AA3210">
        <v>4.5999999999999996</v>
      </c>
      <c r="AB3210">
        <v>12.4</v>
      </c>
      <c r="AC3210">
        <v>33.9</v>
      </c>
      <c r="AD3210">
        <v>63918</v>
      </c>
      <c r="AE3210">
        <v>88.3</v>
      </c>
      <c r="AF3210">
        <v>33</v>
      </c>
      <c r="AG3210" t="s">
        <v>64</v>
      </c>
      <c r="AH3210" t="s">
        <v>47</v>
      </c>
      <c r="AI3210" t="s">
        <v>52</v>
      </c>
      <c r="AJ3210">
        <v>100</v>
      </c>
      <c r="AK3210">
        <v>512</v>
      </c>
      <c r="AL3210">
        <v>3.6499999999999998E-2</v>
      </c>
      <c r="AM3210">
        <v>0.82830000000000004</v>
      </c>
      <c r="AN3210">
        <v>0.99029999999999996</v>
      </c>
      <c r="AO3210">
        <f>Data[[#This Row],[labeller_confidence_score]]-Data[[#This Row],[cytodiffusion_classification_confidence]]</f>
        <v>0.16199999999999992</v>
      </c>
    </row>
    <row r="3211" spans="1:41" x14ac:dyDescent="0.3">
      <c r="A3211" t="s">
        <v>3284</v>
      </c>
      <c r="B3211" t="s">
        <v>180</v>
      </c>
      <c r="C3211">
        <v>1</v>
      </c>
      <c r="D3211" t="s">
        <v>181</v>
      </c>
      <c r="E3211">
        <v>5.9</v>
      </c>
      <c r="F3211">
        <v>0</v>
      </c>
      <c r="G3211">
        <v>0</v>
      </c>
      <c r="H3211">
        <v>1</v>
      </c>
      <c r="I3211">
        <f>Data[[#This Row],[nucleus_area_pct]]/Data[[#This Row],[cytoplasm_ratio]]</f>
        <v>0</v>
      </c>
      <c r="J3211">
        <v>0.26800000000000002</v>
      </c>
      <c r="K3211">
        <v>0.88</v>
      </c>
      <c r="L3211">
        <v>0.62</v>
      </c>
      <c r="M3211">
        <v>1</v>
      </c>
      <c r="N3211">
        <v>0.79800000000000004</v>
      </c>
      <c r="O3211">
        <v>166</v>
      </c>
      <c r="P3211">
        <v>72</v>
      </c>
      <c r="Q3211">
        <v>239</v>
      </c>
      <c r="R3211">
        <v>115</v>
      </c>
      <c r="S3211">
        <v>123</v>
      </c>
      <c r="T3211">
        <f>(Data[[#This Row],[mean_r]]/256)*100</f>
        <v>93.359375</v>
      </c>
      <c r="U3211">
        <f>(Data[[#This Row],[mean_g]]/256)*100</f>
        <v>44.921875</v>
      </c>
      <c r="V3211">
        <f>(Data[[#This Row],[mean_b]]/256)*100</f>
        <v>48.046875</v>
      </c>
      <c r="W3211">
        <v>0.495</v>
      </c>
      <c r="X3211" t="s">
        <v>51</v>
      </c>
      <c r="Y3211" t="s">
        <v>40</v>
      </c>
      <c r="Z3211">
        <v>2578</v>
      </c>
      <c r="AA3211">
        <v>4.79</v>
      </c>
      <c r="AB3211">
        <v>15.1</v>
      </c>
      <c r="AC3211">
        <v>32.799999999999997</v>
      </c>
      <c r="AD3211">
        <v>217062</v>
      </c>
      <c r="AE3211">
        <v>82.8</v>
      </c>
      <c r="AF3211">
        <v>32.799999999999997</v>
      </c>
      <c r="AG3211" t="s">
        <v>41</v>
      </c>
      <c r="AH3211" t="s">
        <v>47</v>
      </c>
      <c r="AI3211" t="s">
        <v>52</v>
      </c>
      <c r="AJ3211">
        <v>100</v>
      </c>
      <c r="AK3211">
        <v>256</v>
      </c>
      <c r="AL3211">
        <v>0.88180000000000003</v>
      </c>
      <c r="AM3211">
        <v>0.84840000000000004</v>
      </c>
      <c r="AN3211">
        <v>0.88680000000000003</v>
      </c>
      <c r="AO3211">
        <f>Data[[#This Row],[labeller_confidence_score]]-Data[[#This Row],[cytodiffusion_classification_confidence]]</f>
        <v>3.839999999999999E-2</v>
      </c>
    </row>
    <row r="3212" spans="1:41" x14ac:dyDescent="0.3">
      <c r="A3212" t="s">
        <v>3285</v>
      </c>
      <c r="B3212" t="s">
        <v>110</v>
      </c>
      <c r="C3212">
        <v>1</v>
      </c>
      <c r="D3212" t="s">
        <v>104</v>
      </c>
      <c r="E3212">
        <v>8.94</v>
      </c>
      <c r="F3212">
        <v>0</v>
      </c>
      <c r="G3212">
        <v>0</v>
      </c>
      <c r="H3212">
        <v>1</v>
      </c>
      <c r="I3212">
        <f>Data[[#This Row],[nucleus_area_pct]]/Data[[#This Row],[cytoplasm_ratio]]</f>
        <v>0</v>
      </c>
      <c r="J3212">
        <v>0.78500000000000003</v>
      </c>
      <c r="K3212">
        <v>0.27400000000000002</v>
      </c>
      <c r="L3212">
        <v>0.77</v>
      </c>
      <c r="M3212">
        <v>1</v>
      </c>
      <c r="N3212">
        <v>0.98399999999999999</v>
      </c>
      <c r="O3212">
        <v>205</v>
      </c>
      <c r="P3212">
        <v>43</v>
      </c>
      <c r="Q3212">
        <v>219</v>
      </c>
      <c r="R3212">
        <v>131</v>
      </c>
      <c r="S3212">
        <v>143</v>
      </c>
      <c r="T3212">
        <f>(Data[[#This Row],[mean_r]]/256)*100</f>
        <v>85.546875</v>
      </c>
      <c r="U3212">
        <f>(Data[[#This Row],[mean_g]]/256)*100</f>
        <v>51.171875</v>
      </c>
      <c r="V3212">
        <f>(Data[[#This Row],[mean_b]]/256)*100</f>
        <v>55.859375</v>
      </c>
      <c r="W3212">
        <v>0.47099999999999997</v>
      </c>
      <c r="X3212" t="s">
        <v>51</v>
      </c>
      <c r="Y3212" t="s">
        <v>45</v>
      </c>
      <c r="Z3212">
        <v>8039</v>
      </c>
      <c r="AA3212">
        <v>4.5</v>
      </c>
      <c r="AB3212">
        <v>14.5</v>
      </c>
      <c r="AC3212">
        <v>35.4</v>
      </c>
      <c r="AD3212">
        <v>191871</v>
      </c>
      <c r="AE3212">
        <v>88.3</v>
      </c>
      <c r="AF3212">
        <v>32.200000000000003</v>
      </c>
      <c r="AG3212" t="s">
        <v>46</v>
      </c>
      <c r="AH3212" t="s">
        <v>68</v>
      </c>
      <c r="AI3212" t="s">
        <v>56</v>
      </c>
      <c r="AJ3212">
        <v>100</v>
      </c>
      <c r="AK3212">
        <v>256</v>
      </c>
      <c r="AL3212">
        <v>0.88109999999999999</v>
      </c>
      <c r="AM3212">
        <v>0.77600000000000002</v>
      </c>
      <c r="AN3212">
        <v>0.72619999999999996</v>
      </c>
      <c r="AO3212">
        <f>Data[[#This Row],[labeller_confidence_score]]-Data[[#This Row],[cytodiffusion_classification_confidence]]</f>
        <v>-4.9800000000000066E-2</v>
      </c>
    </row>
    <row r="3213" spans="1:41" x14ac:dyDescent="0.3">
      <c r="A3213" t="s">
        <v>3286</v>
      </c>
      <c r="B3213" t="s">
        <v>62</v>
      </c>
      <c r="C3213">
        <v>0</v>
      </c>
      <c r="D3213" t="s">
        <v>50</v>
      </c>
      <c r="E3213">
        <v>8.31</v>
      </c>
      <c r="F3213">
        <v>70.8</v>
      </c>
      <c r="G3213">
        <v>0.76800000000000002</v>
      </c>
      <c r="H3213">
        <v>0.17499999999999999</v>
      </c>
      <c r="I3213">
        <f>Data[[#This Row],[nucleus_area_pct]]/Data[[#This Row],[cytoplasm_ratio]]</f>
        <v>404.57142857142856</v>
      </c>
      <c r="J3213">
        <v>0.84699999999999998</v>
      </c>
      <c r="K3213">
        <v>0.21199999999999999</v>
      </c>
      <c r="L3213">
        <v>1.1200000000000001</v>
      </c>
      <c r="M3213">
        <v>1</v>
      </c>
      <c r="N3213">
        <v>0.93300000000000005</v>
      </c>
      <c r="O3213">
        <v>306</v>
      </c>
      <c r="P3213">
        <v>62</v>
      </c>
      <c r="Q3213">
        <v>203</v>
      </c>
      <c r="R3213">
        <v>155</v>
      </c>
      <c r="S3213">
        <v>206</v>
      </c>
      <c r="T3213">
        <f>(Data[[#This Row],[mean_r]]/256)*100</f>
        <v>79.296875</v>
      </c>
      <c r="U3213">
        <f>(Data[[#This Row],[mean_g]]/256)*100</f>
        <v>60.546875</v>
      </c>
      <c r="V3213">
        <f>(Data[[#This Row],[mean_b]]/256)*100</f>
        <v>80.46875</v>
      </c>
      <c r="W3213">
        <v>0.76200000000000001</v>
      </c>
      <c r="X3213" t="s">
        <v>51</v>
      </c>
      <c r="Y3213" t="s">
        <v>45</v>
      </c>
      <c r="Z3213">
        <v>3295</v>
      </c>
      <c r="AA3213">
        <v>4.7</v>
      </c>
      <c r="AB3213">
        <v>10.9</v>
      </c>
      <c r="AC3213">
        <v>37.200000000000003</v>
      </c>
      <c r="AD3213">
        <v>114578</v>
      </c>
      <c r="AE3213">
        <v>87.3</v>
      </c>
      <c r="AF3213">
        <v>34.200000000000003</v>
      </c>
      <c r="AG3213" t="s">
        <v>46</v>
      </c>
      <c r="AH3213" t="s">
        <v>47</v>
      </c>
      <c r="AI3213" t="s">
        <v>56</v>
      </c>
      <c r="AJ3213">
        <v>100</v>
      </c>
      <c r="AK3213">
        <v>360</v>
      </c>
      <c r="AL3213">
        <v>6.1400000000000003E-2</v>
      </c>
      <c r="AM3213">
        <v>0.94730000000000003</v>
      </c>
      <c r="AN3213">
        <v>0.89380000000000004</v>
      </c>
      <c r="AO3213">
        <f>Data[[#This Row],[labeller_confidence_score]]-Data[[#This Row],[cytodiffusion_classification_confidence]]</f>
        <v>-5.3499999999999992E-2</v>
      </c>
    </row>
    <row r="3214" spans="1:41" x14ac:dyDescent="0.3">
      <c r="A3214" t="s">
        <v>3287</v>
      </c>
      <c r="B3214" t="s">
        <v>49</v>
      </c>
      <c r="C3214">
        <v>0</v>
      </c>
      <c r="D3214" t="s">
        <v>50</v>
      </c>
      <c r="E3214">
        <v>11.98</v>
      </c>
      <c r="F3214">
        <v>61.9</v>
      </c>
      <c r="G3214">
        <v>0.64800000000000002</v>
      </c>
      <c r="H3214">
        <v>0.46800000000000003</v>
      </c>
      <c r="I3214">
        <f>Data[[#This Row],[nucleus_area_pct]]/Data[[#This Row],[cytoplasm_ratio]]</f>
        <v>132.26495726495725</v>
      </c>
      <c r="J3214">
        <v>0.76200000000000001</v>
      </c>
      <c r="K3214">
        <v>0.37</v>
      </c>
      <c r="L3214">
        <v>3.63</v>
      </c>
      <c r="M3214">
        <v>3.5</v>
      </c>
      <c r="N3214">
        <v>0.79200000000000004</v>
      </c>
      <c r="O3214">
        <v>480</v>
      </c>
      <c r="P3214">
        <v>73</v>
      </c>
      <c r="Q3214">
        <v>201</v>
      </c>
      <c r="R3214">
        <v>167</v>
      </c>
      <c r="S3214">
        <v>199</v>
      </c>
      <c r="T3214">
        <f>(Data[[#This Row],[mean_r]]/256)*100</f>
        <v>78.515625</v>
      </c>
      <c r="U3214">
        <f>(Data[[#This Row],[mean_g]]/256)*100</f>
        <v>65.234375</v>
      </c>
      <c r="V3214">
        <f>(Data[[#This Row],[mean_b]]/256)*100</f>
        <v>77.734375</v>
      </c>
      <c r="W3214">
        <v>0.57899999999999996</v>
      </c>
      <c r="X3214" t="s">
        <v>39</v>
      </c>
      <c r="Y3214" t="s">
        <v>45</v>
      </c>
      <c r="Z3214">
        <v>6498</v>
      </c>
      <c r="AA3214">
        <v>2.31</v>
      </c>
      <c r="AB3214">
        <v>14.3</v>
      </c>
      <c r="AC3214">
        <v>42.4</v>
      </c>
      <c r="AD3214">
        <v>229775</v>
      </c>
      <c r="AE3214">
        <v>93.8</v>
      </c>
      <c r="AF3214">
        <v>33.5</v>
      </c>
      <c r="AG3214" t="s">
        <v>46</v>
      </c>
      <c r="AH3214" t="s">
        <v>42</v>
      </c>
      <c r="AI3214" t="s">
        <v>56</v>
      </c>
      <c r="AJ3214">
        <v>100</v>
      </c>
      <c r="AK3214">
        <v>256</v>
      </c>
      <c r="AL3214">
        <v>0.14169999999999999</v>
      </c>
      <c r="AM3214">
        <v>0.90410000000000001</v>
      </c>
      <c r="AN3214">
        <v>0.87770000000000004</v>
      </c>
      <c r="AO3214">
        <f>Data[[#This Row],[labeller_confidence_score]]-Data[[#This Row],[cytodiffusion_classification_confidence]]</f>
        <v>-2.6399999999999979E-2</v>
      </c>
    </row>
    <row r="3215" spans="1:41" x14ac:dyDescent="0.3">
      <c r="A3215" t="s">
        <v>3288</v>
      </c>
      <c r="B3215" t="s">
        <v>133</v>
      </c>
      <c r="C3215">
        <v>1</v>
      </c>
      <c r="D3215" t="s">
        <v>104</v>
      </c>
      <c r="E3215">
        <v>7.88</v>
      </c>
      <c r="F3215">
        <v>0</v>
      </c>
      <c r="G3215">
        <v>0</v>
      </c>
      <c r="H3215">
        <v>1</v>
      </c>
      <c r="I3215">
        <f>Data[[#This Row],[nucleus_area_pct]]/Data[[#This Row],[cytoplasm_ratio]]</f>
        <v>0</v>
      </c>
      <c r="J3215">
        <v>0.56200000000000006</v>
      </c>
      <c r="K3215">
        <v>0.97199999999999998</v>
      </c>
      <c r="L3215">
        <v>0.65</v>
      </c>
      <c r="M3215">
        <v>1</v>
      </c>
      <c r="N3215">
        <v>0.91300000000000003</v>
      </c>
      <c r="O3215">
        <v>185</v>
      </c>
      <c r="P3215">
        <v>63</v>
      </c>
      <c r="Q3215">
        <v>226</v>
      </c>
      <c r="R3215">
        <v>132</v>
      </c>
      <c r="S3215">
        <v>108</v>
      </c>
      <c r="T3215">
        <f>(Data[[#This Row],[mean_r]]/256)*100</f>
        <v>88.28125</v>
      </c>
      <c r="U3215">
        <f>(Data[[#This Row],[mean_g]]/256)*100</f>
        <v>51.5625</v>
      </c>
      <c r="V3215">
        <f>(Data[[#This Row],[mean_b]]/256)*100</f>
        <v>42.1875</v>
      </c>
      <c r="W3215">
        <v>0.49299999999999999</v>
      </c>
      <c r="X3215" t="s">
        <v>63</v>
      </c>
      <c r="Y3215" t="s">
        <v>45</v>
      </c>
      <c r="Z3215">
        <v>1849</v>
      </c>
      <c r="AA3215">
        <v>5.5</v>
      </c>
      <c r="AB3215">
        <v>9.6999999999999993</v>
      </c>
      <c r="AC3215">
        <v>48.2</v>
      </c>
      <c r="AD3215">
        <v>277433</v>
      </c>
      <c r="AE3215">
        <v>95.3</v>
      </c>
      <c r="AF3215">
        <v>35.700000000000003</v>
      </c>
      <c r="AG3215" t="s">
        <v>46</v>
      </c>
      <c r="AH3215" t="s">
        <v>42</v>
      </c>
      <c r="AI3215" t="s">
        <v>43</v>
      </c>
      <c r="AJ3215">
        <v>60</v>
      </c>
      <c r="AK3215">
        <v>224</v>
      </c>
      <c r="AL3215">
        <v>0.79010000000000002</v>
      </c>
      <c r="AM3215">
        <v>0.8175</v>
      </c>
      <c r="AN3215">
        <v>0.73399999999999999</v>
      </c>
      <c r="AO3215">
        <f>Data[[#This Row],[labeller_confidence_score]]-Data[[#This Row],[cytodiffusion_classification_confidence]]</f>
        <v>-8.3500000000000019E-2</v>
      </c>
    </row>
    <row r="3216" spans="1:41" x14ac:dyDescent="0.3">
      <c r="A3216" t="s">
        <v>3289</v>
      </c>
      <c r="B3216" t="s">
        <v>54</v>
      </c>
      <c r="C3216">
        <v>0</v>
      </c>
      <c r="D3216" t="s">
        <v>54</v>
      </c>
      <c r="E3216">
        <v>7.58</v>
      </c>
      <c r="F3216">
        <v>0</v>
      </c>
      <c r="G3216">
        <v>0</v>
      </c>
      <c r="H3216">
        <v>1</v>
      </c>
      <c r="I3216">
        <f>Data[[#This Row],[nucleus_area_pct]]/Data[[#This Row],[cytoplasm_ratio]]</f>
        <v>0</v>
      </c>
      <c r="J3216">
        <v>0.89900000000000002</v>
      </c>
      <c r="K3216">
        <v>0.247</v>
      </c>
      <c r="L3216">
        <v>0.69</v>
      </c>
      <c r="M3216">
        <v>1</v>
      </c>
      <c r="N3216">
        <v>0.94899999999999995</v>
      </c>
      <c r="O3216">
        <v>183</v>
      </c>
      <c r="P3216">
        <v>53</v>
      </c>
      <c r="Q3216">
        <v>224</v>
      </c>
      <c r="R3216">
        <v>129</v>
      </c>
      <c r="S3216">
        <v>136</v>
      </c>
      <c r="T3216">
        <f>(Data[[#This Row],[mean_r]]/256)*100</f>
        <v>87.5</v>
      </c>
      <c r="U3216">
        <f>(Data[[#This Row],[mean_g]]/256)*100</f>
        <v>50.390625</v>
      </c>
      <c r="V3216">
        <f>(Data[[#This Row],[mean_b]]/256)*100</f>
        <v>53.125</v>
      </c>
      <c r="W3216">
        <v>0.46300000000000002</v>
      </c>
      <c r="X3216" t="s">
        <v>51</v>
      </c>
      <c r="Y3216" t="s">
        <v>40</v>
      </c>
      <c r="Z3216">
        <v>4464</v>
      </c>
      <c r="AA3216">
        <v>5.2</v>
      </c>
      <c r="AB3216">
        <v>9.8000000000000007</v>
      </c>
      <c r="AC3216">
        <v>38.799999999999997</v>
      </c>
      <c r="AD3216">
        <v>209379</v>
      </c>
      <c r="AE3216">
        <v>105.6</v>
      </c>
      <c r="AF3216">
        <v>32.6</v>
      </c>
      <c r="AG3216" t="s">
        <v>64</v>
      </c>
      <c r="AH3216" t="s">
        <v>47</v>
      </c>
      <c r="AI3216" t="s">
        <v>43</v>
      </c>
      <c r="AJ3216">
        <v>100</v>
      </c>
      <c r="AK3216">
        <v>512</v>
      </c>
      <c r="AL3216">
        <v>6.9699999999999998E-2</v>
      </c>
      <c r="AM3216">
        <v>0.76170000000000004</v>
      </c>
      <c r="AN3216">
        <v>0.96319999999999995</v>
      </c>
      <c r="AO3216">
        <f>Data[[#This Row],[labeller_confidence_score]]-Data[[#This Row],[cytodiffusion_classification_confidence]]</f>
        <v>0.2014999999999999</v>
      </c>
    </row>
    <row r="3217" spans="1:41" x14ac:dyDescent="0.3">
      <c r="A3217" t="s">
        <v>3290</v>
      </c>
      <c r="B3217" t="s">
        <v>49</v>
      </c>
      <c r="C3217">
        <v>0</v>
      </c>
      <c r="D3217" t="s">
        <v>50</v>
      </c>
      <c r="E3217">
        <v>11.87</v>
      </c>
      <c r="F3217">
        <v>50.2</v>
      </c>
      <c r="G3217">
        <v>0.61099999999999999</v>
      </c>
      <c r="H3217">
        <v>0.39400000000000002</v>
      </c>
      <c r="I3217">
        <f>Data[[#This Row],[nucleus_area_pct]]/Data[[#This Row],[cytoplasm_ratio]]</f>
        <v>127.41116751269035</v>
      </c>
      <c r="J3217">
        <v>0.77900000000000003</v>
      </c>
      <c r="K3217">
        <v>0.376</v>
      </c>
      <c r="L3217">
        <v>3.1</v>
      </c>
      <c r="M3217">
        <v>3.3</v>
      </c>
      <c r="N3217">
        <v>0.77900000000000003</v>
      </c>
      <c r="O3217">
        <v>339</v>
      </c>
      <c r="P3217">
        <v>83</v>
      </c>
      <c r="Q3217">
        <v>202</v>
      </c>
      <c r="R3217">
        <v>158</v>
      </c>
      <c r="S3217">
        <v>182</v>
      </c>
      <c r="T3217">
        <f>(Data[[#This Row],[mean_r]]/256)*100</f>
        <v>78.90625</v>
      </c>
      <c r="U3217">
        <f>(Data[[#This Row],[mean_g]]/256)*100</f>
        <v>61.71875</v>
      </c>
      <c r="V3217">
        <f>(Data[[#This Row],[mean_b]]/256)*100</f>
        <v>71.09375</v>
      </c>
      <c r="W3217">
        <v>0.72699999999999998</v>
      </c>
      <c r="X3217" t="s">
        <v>63</v>
      </c>
      <c r="Y3217" t="s">
        <v>40</v>
      </c>
      <c r="Z3217">
        <v>11832</v>
      </c>
      <c r="AA3217">
        <v>5.39</v>
      </c>
      <c r="AB3217">
        <v>15</v>
      </c>
      <c r="AC3217">
        <v>41.9</v>
      </c>
      <c r="AD3217">
        <v>315961</v>
      </c>
      <c r="AE3217">
        <v>84.5</v>
      </c>
      <c r="AF3217">
        <v>29.8</v>
      </c>
      <c r="AG3217" t="s">
        <v>46</v>
      </c>
      <c r="AH3217" t="s">
        <v>42</v>
      </c>
      <c r="AI3217" t="s">
        <v>43</v>
      </c>
      <c r="AJ3217">
        <v>40</v>
      </c>
      <c r="AK3217">
        <v>360</v>
      </c>
      <c r="AL3217">
        <v>7.6999999999999999E-2</v>
      </c>
      <c r="AM3217">
        <v>0.84860000000000002</v>
      </c>
      <c r="AN3217">
        <v>0.89100000000000001</v>
      </c>
      <c r="AO3217">
        <f>Data[[#This Row],[labeller_confidence_score]]-Data[[#This Row],[cytodiffusion_classification_confidence]]</f>
        <v>4.2399999999999993E-2</v>
      </c>
    </row>
    <row r="3218" spans="1:41" x14ac:dyDescent="0.3">
      <c r="A3218" t="s">
        <v>3291</v>
      </c>
      <c r="B3218" t="s">
        <v>54</v>
      </c>
      <c r="C3218">
        <v>0</v>
      </c>
      <c r="D3218" t="s">
        <v>54</v>
      </c>
      <c r="E3218">
        <v>6.88</v>
      </c>
      <c r="F3218">
        <v>0</v>
      </c>
      <c r="G3218">
        <v>0</v>
      </c>
      <c r="H3218">
        <v>1</v>
      </c>
      <c r="I3218">
        <f>Data[[#This Row],[nucleus_area_pct]]/Data[[#This Row],[cytoplasm_ratio]]</f>
        <v>0</v>
      </c>
      <c r="J3218">
        <v>0.91500000000000004</v>
      </c>
      <c r="K3218">
        <v>0.14599999999999999</v>
      </c>
      <c r="L3218">
        <v>0.56000000000000005</v>
      </c>
      <c r="M3218">
        <v>1</v>
      </c>
      <c r="N3218">
        <v>0.94499999999999995</v>
      </c>
      <c r="O3218">
        <v>206</v>
      </c>
      <c r="P3218">
        <v>39</v>
      </c>
      <c r="Q3218">
        <v>214</v>
      </c>
      <c r="R3218">
        <v>136</v>
      </c>
      <c r="S3218">
        <v>132</v>
      </c>
      <c r="T3218">
        <f>(Data[[#This Row],[mean_r]]/256)*100</f>
        <v>83.59375</v>
      </c>
      <c r="U3218">
        <f>(Data[[#This Row],[mean_g]]/256)*100</f>
        <v>53.125</v>
      </c>
      <c r="V3218">
        <f>(Data[[#This Row],[mean_b]]/256)*100</f>
        <v>51.5625</v>
      </c>
      <c r="W3218">
        <v>0.504</v>
      </c>
      <c r="X3218" t="s">
        <v>51</v>
      </c>
      <c r="Y3218" t="s">
        <v>45</v>
      </c>
      <c r="Z3218">
        <v>7290</v>
      </c>
      <c r="AA3218">
        <v>6.28</v>
      </c>
      <c r="AB3218">
        <v>15.5</v>
      </c>
      <c r="AC3218">
        <v>59.6</v>
      </c>
      <c r="AD3218">
        <v>244402</v>
      </c>
      <c r="AE3218">
        <v>93.5</v>
      </c>
      <c r="AF3218">
        <v>34.1</v>
      </c>
      <c r="AG3218" t="s">
        <v>64</v>
      </c>
      <c r="AH3218" t="s">
        <v>47</v>
      </c>
      <c r="AI3218" t="s">
        <v>56</v>
      </c>
      <c r="AJ3218">
        <v>60</v>
      </c>
      <c r="AK3218">
        <v>224</v>
      </c>
      <c r="AL3218">
        <v>0.1208</v>
      </c>
      <c r="AM3218">
        <v>0.92390000000000005</v>
      </c>
      <c r="AN3218">
        <v>0.95169999999999999</v>
      </c>
      <c r="AO3218">
        <f>Data[[#This Row],[labeller_confidence_score]]-Data[[#This Row],[cytodiffusion_classification_confidence]]</f>
        <v>2.7799999999999936E-2</v>
      </c>
    </row>
    <row r="3219" spans="1:41" x14ac:dyDescent="0.3">
      <c r="A3219" t="s">
        <v>3292</v>
      </c>
      <c r="B3219" t="s">
        <v>62</v>
      </c>
      <c r="C3219">
        <v>0</v>
      </c>
      <c r="D3219" t="s">
        <v>50</v>
      </c>
      <c r="E3219">
        <v>8.75</v>
      </c>
      <c r="F3219">
        <v>79.5</v>
      </c>
      <c r="G3219">
        <v>0.65800000000000003</v>
      </c>
      <c r="H3219">
        <v>0.219</v>
      </c>
      <c r="I3219">
        <f>Data[[#This Row],[nucleus_area_pct]]/Data[[#This Row],[cytoplasm_ratio]]</f>
        <v>363.01369863013701</v>
      </c>
      <c r="J3219">
        <v>0.871</v>
      </c>
      <c r="K3219">
        <v>0.25900000000000001</v>
      </c>
      <c r="L3219">
        <v>1.7</v>
      </c>
      <c r="M3219">
        <v>1</v>
      </c>
      <c r="N3219">
        <v>0.94899999999999995</v>
      </c>
      <c r="O3219">
        <v>335</v>
      </c>
      <c r="P3219">
        <v>61</v>
      </c>
      <c r="Q3219">
        <v>189</v>
      </c>
      <c r="R3219">
        <v>135</v>
      </c>
      <c r="S3219">
        <v>199</v>
      </c>
      <c r="T3219">
        <f>(Data[[#This Row],[mean_r]]/256)*100</f>
        <v>73.828125</v>
      </c>
      <c r="U3219">
        <f>(Data[[#This Row],[mean_g]]/256)*100</f>
        <v>52.734375</v>
      </c>
      <c r="V3219">
        <f>(Data[[#This Row],[mean_b]]/256)*100</f>
        <v>77.734375</v>
      </c>
      <c r="W3219">
        <v>0.69599999999999995</v>
      </c>
      <c r="X3219" t="s">
        <v>51</v>
      </c>
      <c r="Y3219" t="s">
        <v>40</v>
      </c>
      <c r="Z3219">
        <v>10209</v>
      </c>
      <c r="AA3219">
        <v>4.6399999999999997</v>
      </c>
      <c r="AB3219">
        <v>15.5</v>
      </c>
      <c r="AC3219">
        <v>42.3</v>
      </c>
      <c r="AD3219">
        <v>261582</v>
      </c>
      <c r="AE3219">
        <v>76.8</v>
      </c>
      <c r="AF3219">
        <v>35.700000000000003</v>
      </c>
      <c r="AG3219" t="s">
        <v>41</v>
      </c>
      <c r="AH3219" t="s">
        <v>47</v>
      </c>
      <c r="AI3219" t="s">
        <v>43</v>
      </c>
      <c r="AJ3219">
        <v>100</v>
      </c>
      <c r="AK3219">
        <v>360</v>
      </c>
      <c r="AL3219">
        <v>9.35E-2</v>
      </c>
      <c r="AM3219">
        <v>0.93489999999999995</v>
      </c>
      <c r="AN3219">
        <v>0.97</v>
      </c>
      <c r="AO3219">
        <f>Data[[#This Row],[labeller_confidence_score]]-Data[[#This Row],[cytodiffusion_classification_confidence]]</f>
        <v>3.510000000000002E-2</v>
      </c>
    </row>
    <row r="3220" spans="1:41" x14ac:dyDescent="0.3">
      <c r="A3220" t="s">
        <v>3293</v>
      </c>
      <c r="B3220" t="s">
        <v>49</v>
      </c>
      <c r="C3220">
        <v>0</v>
      </c>
      <c r="D3220" t="s">
        <v>50</v>
      </c>
      <c r="E3220">
        <v>10.74</v>
      </c>
      <c r="F3220">
        <v>60.2</v>
      </c>
      <c r="G3220">
        <v>0.54500000000000004</v>
      </c>
      <c r="H3220">
        <v>0.35299999999999998</v>
      </c>
      <c r="I3220">
        <f>Data[[#This Row],[nucleus_area_pct]]/Data[[#This Row],[cytoplasm_ratio]]</f>
        <v>170.53824362606235</v>
      </c>
      <c r="J3220">
        <v>0.68799999999999994</v>
      </c>
      <c r="K3220">
        <v>0.41499999999999998</v>
      </c>
      <c r="L3220">
        <v>2.56</v>
      </c>
      <c r="M3220">
        <v>4.5999999999999996</v>
      </c>
      <c r="N3220">
        <v>0.77300000000000002</v>
      </c>
      <c r="O3220">
        <v>419</v>
      </c>
      <c r="P3220">
        <v>73</v>
      </c>
      <c r="Q3220">
        <v>199</v>
      </c>
      <c r="R3220">
        <v>126</v>
      </c>
      <c r="S3220">
        <v>187</v>
      </c>
      <c r="T3220">
        <f>(Data[[#This Row],[mean_r]]/256)*100</f>
        <v>77.734375</v>
      </c>
      <c r="U3220">
        <f>(Data[[#This Row],[mean_g]]/256)*100</f>
        <v>49.21875</v>
      </c>
      <c r="V3220">
        <f>(Data[[#This Row],[mean_b]]/256)*100</f>
        <v>73.046875</v>
      </c>
      <c r="W3220">
        <v>0.59699999999999998</v>
      </c>
      <c r="X3220" t="s">
        <v>39</v>
      </c>
      <c r="Y3220" t="s">
        <v>45</v>
      </c>
      <c r="Z3220">
        <v>7291</v>
      </c>
      <c r="AA3220">
        <v>3.72</v>
      </c>
      <c r="AB3220">
        <v>12.8</v>
      </c>
      <c r="AC3220">
        <v>45.5</v>
      </c>
      <c r="AD3220">
        <v>224763</v>
      </c>
      <c r="AE3220">
        <v>83.5</v>
      </c>
      <c r="AF3220">
        <v>35.4</v>
      </c>
      <c r="AG3220" t="s">
        <v>46</v>
      </c>
      <c r="AH3220" t="s">
        <v>47</v>
      </c>
      <c r="AI3220" t="s">
        <v>43</v>
      </c>
      <c r="AJ3220">
        <v>40</v>
      </c>
      <c r="AK3220">
        <v>512</v>
      </c>
      <c r="AL3220">
        <v>3.0099999999999998E-2</v>
      </c>
      <c r="AM3220">
        <v>0.95220000000000005</v>
      </c>
      <c r="AN3220">
        <v>0.93320000000000003</v>
      </c>
      <c r="AO3220">
        <f>Data[[#This Row],[labeller_confidence_score]]-Data[[#This Row],[cytodiffusion_classification_confidence]]</f>
        <v>-1.9000000000000017E-2</v>
      </c>
    </row>
    <row r="3221" spans="1:41" x14ac:dyDescent="0.3">
      <c r="A3221" t="s">
        <v>3294</v>
      </c>
      <c r="B3221" t="s">
        <v>62</v>
      </c>
      <c r="C3221">
        <v>0</v>
      </c>
      <c r="D3221" t="s">
        <v>50</v>
      </c>
      <c r="E3221">
        <v>8.9499999999999993</v>
      </c>
      <c r="F3221">
        <v>79.599999999999994</v>
      </c>
      <c r="G3221">
        <v>0.755</v>
      </c>
      <c r="H3221">
        <v>0.26400000000000001</v>
      </c>
      <c r="I3221">
        <f>Data[[#This Row],[nucleus_area_pct]]/Data[[#This Row],[cytoplasm_ratio]]</f>
        <v>301.5151515151515</v>
      </c>
      <c r="J3221">
        <v>0.90900000000000003</v>
      </c>
      <c r="K3221">
        <v>0.22900000000000001</v>
      </c>
      <c r="L3221">
        <v>0.99</v>
      </c>
      <c r="M3221">
        <v>1.2</v>
      </c>
      <c r="N3221">
        <v>0.86399999999999999</v>
      </c>
      <c r="O3221">
        <v>260</v>
      </c>
      <c r="P3221">
        <v>54</v>
      </c>
      <c r="Q3221">
        <v>203</v>
      </c>
      <c r="R3221">
        <v>162</v>
      </c>
      <c r="S3221">
        <v>178</v>
      </c>
      <c r="T3221">
        <f>(Data[[#This Row],[mean_r]]/256)*100</f>
        <v>79.296875</v>
      </c>
      <c r="U3221">
        <f>(Data[[#This Row],[mean_g]]/256)*100</f>
        <v>63.28125</v>
      </c>
      <c r="V3221">
        <f>(Data[[#This Row],[mean_b]]/256)*100</f>
        <v>69.53125</v>
      </c>
      <c r="W3221">
        <v>0.67900000000000005</v>
      </c>
      <c r="X3221" t="s">
        <v>51</v>
      </c>
      <c r="Y3221" t="s">
        <v>40</v>
      </c>
      <c r="Z3221">
        <v>8119</v>
      </c>
      <c r="AA3221">
        <v>4.8899999999999997</v>
      </c>
      <c r="AB3221">
        <v>14.8</v>
      </c>
      <c r="AC3221">
        <v>43.7</v>
      </c>
      <c r="AD3221">
        <v>153003</v>
      </c>
      <c r="AE3221">
        <v>69.7</v>
      </c>
      <c r="AF3221">
        <v>31.5</v>
      </c>
      <c r="AG3221" t="s">
        <v>46</v>
      </c>
      <c r="AH3221" t="s">
        <v>68</v>
      </c>
      <c r="AI3221" t="s">
        <v>52</v>
      </c>
      <c r="AJ3221">
        <v>60</v>
      </c>
      <c r="AK3221">
        <v>360</v>
      </c>
      <c r="AL3221">
        <v>7.8899999999999998E-2</v>
      </c>
      <c r="AM3221">
        <v>0.91539999999999999</v>
      </c>
      <c r="AN3221">
        <v>0.87309999999999999</v>
      </c>
      <c r="AO3221">
        <f>Data[[#This Row],[labeller_confidence_score]]-Data[[#This Row],[cytodiffusion_classification_confidence]]</f>
        <v>-4.2300000000000004E-2</v>
      </c>
    </row>
    <row r="3222" spans="1:41" x14ac:dyDescent="0.3">
      <c r="A3222" t="s">
        <v>3295</v>
      </c>
      <c r="B3222" t="s">
        <v>49</v>
      </c>
      <c r="C3222">
        <v>0</v>
      </c>
      <c r="D3222" t="s">
        <v>50</v>
      </c>
      <c r="E3222">
        <v>10.63</v>
      </c>
      <c r="F3222">
        <v>52.9</v>
      </c>
      <c r="G3222">
        <v>0.627</v>
      </c>
      <c r="H3222">
        <v>0.51200000000000001</v>
      </c>
      <c r="I3222">
        <f>Data[[#This Row],[nucleus_area_pct]]/Data[[#This Row],[cytoplasm_ratio]]</f>
        <v>103.3203125</v>
      </c>
      <c r="J3222">
        <v>0.752</v>
      </c>
      <c r="K3222">
        <v>0.34699999999999998</v>
      </c>
      <c r="L3222">
        <v>2.85</v>
      </c>
      <c r="M3222">
        <v>2.8</v>
      </c>
      <c r="N3222">
        <v>0.78800000000000003</v>
      </c>
      <c r="O3222">
        <v>339</v>
      </c>
      <c r="P3222">
        <v>77</v>
      </c>
      <c r="Q3222">
        <v>215</v>
      </c>
      <c r="R3222">
        <v>168</v>
      </c>
      <c r="S3222">
        <v>170</v>
      </c>
      <c r="T3222">
        <f>(Data[[#This Row],[mean_r]]/256)*100</f>
        <v>83.984375</v>
      </c>
      <c r="U3222">
        <f>(Data[[#This Row],[mean_g]]/256)*100</f>
        <v>65.625</v>
      </c>
      <c r="V3222">
        <f>(Data[[#This Row],[mean_b]]/256)*100</f>
        <v>66.40625</v>
      </c>
      <c r="W3222">
        <v>0.56599999999999995</v>
      </c>
      <c r="X3222" t="s">
        <v>63</v>
      </c>
      <c r="Y3222" t="s">
        <v>40</v>
      </c>
      <c r="Z3222">
        <v>7133</v>
      </c>
      <c r="AA3222">
        <v>4.47</v>
      </c>
      <c r="AB3222">
        <v>14.5</v>
      </c>
      <c r="AC3222">
        <v>38.9</v>
      </c>
      <c r="AD3222">
        <v>280953</v>
      </c>
      <c r="AE3222">
        <v>92.7</v>
      </c>
      <c r="AF3222">
        <v>34.299999999999997</v>
      </c>
      <c r="AG3222" t="s">
        <v>64</v>
      </c>
      <c r="AH3222" t="s">
        <v>68</v>
      </c>
      <c r="AI3222" t="s">
        <v>56</v>
      </c>
      <c r="AJ3222">
        <v>40</v>
      </c>
      <c r="AK3222">
        <v>360</v>
      </c>
      <c r="AL3222">
        <v>9.7999999999999997E-3</v>
      </c>
      <c r="AM3222">
        <v>0.83169999999999999</v>
      </c>
      <c r="AN3222">
        <v>0.92190000000000005</v>
      </c>
      <c r="AO3222">
        <f>Data[[#This Row],[labeller_confidence_score]]-Data[[#This Row],[cytodiffusion_classification_confidence]]</f>
        <v>9.0200000000000058E-2</v>
      </c>
    </row>
    <row r="3223" spans="1:41" x14ac:dyDescent="0.3">
      <c r="A3223" t="s">
        <v>3296</v>
      </c>
      <c r="B3223" t="s">
        <v>49</v>
      </c>
      <c r="C3223">
        <v>0</v>
      </c>
      <c r="D3223" t="s">
        <v>50</v>
      </c>
      <c r="E3223">
        <v>14.87</v>
      </c>
      <c r="F3223">
        <v>50.6</v>
      </c>
      <c r="G3223">
        <v>0.54600000000000004</v>
      </c>
      <c r="H3223">
        <v>0.41599999999999998</v>
      </c>
      <c r="I3223">
        <f>Data[[#This Row],[nucleus_area_pct]]/Data[[#This Row],[cytoplasm_ratio]]</f>
        <v>121.63461538461539</v>
      </c>
      <c r="J3223">
        <v>0.75700000000000001</v>
      </c>
      <c r="K3223">
        <v>0.61399999999999999</v>
      </c>
      <c r="L3223">
        <v>2.97</v>
      </c>
      <c r="M3223">
        <v>4</v>
      </c>
      <c r="N3223">
        <v>0.80800000000000005</v>
      </c>
      <c r="O3223">
        <v>466</v>
      </c>
      <c r="P3223">
        <v>67</v>
      </c>
      <c r="Q3223">
        <v>213</v>
      </c>
      <c r="R3223">
        <v>169</v>
      </c>
      <c r="S3223">
        <v>174</v>
      </c>
      <c r="T3223">
        <f>(Data[[#This Row],[mean_r]]/256)*100</f>
        <v>83.203125</v>
      </c>
      <c r="U3223">
        <f>(Data[[#This Row],[mean_g]]/256)*100</f>
        <v>66.015625</v>
      </c>
      <c r="V3223">
        <f>(Data[[#This Row],[mean_b]]/256)*100</f>
        <v>67.96875</v>
      </c>
      <c r="W3223">
        <v>0.84299999999999997</v>
      </c>
      <c r="X3223" t="s">
        <v>63</v>
      </c>
      <c r="Y3223" t="s">
        <v>45</v>
      </c>
      <c r="Z3223">
        <v>8702</v>
      </c>
      <c r="AA3223">
        <v>5.9</v>
      </c>
      <c r="AB3223">
        <v>9.5</v>
      </c>
      <c r="AC3223">
        <v>36.4</v>
      </c>
      <c r="AD3223">
        <v>155757</v>
      </c>
      <c r="AE3223">
        <v>96.9</v>
      </c>
      <c r="AF3223">
        <v>33.799999999999997</v>
      </c>
      <c r="AG3223" t="s">
        <v>46</v>
      </c>
      <c r="AH3223" t="s">
        <v>42</v>
      </c>
      <c r="AI3223" t="s">
        <v>43</v>
      </c>
      <c r="AJ3223">
        <v>40</v>
      </c>
      <c r="AK3223">
        <v>256</v>
      </c>
      <c r="AL3223">
        <v>8.2299999999999998E-2</v>
      </c>
      <c r="AM3223">
        <v>0.91200000000000003</v>
      </c>
      <c r="AN3223">
        <v>0.89200000000000002</v>
      </c>
      <c r="AO3223">
        <f>Data[[#This Row],[labeller_confidence_score]]-Data[[#This Row],[cytodiffusion_classification_confidence]]</f>
        <v>-2.0000000000000018E-2</v>
      </c>
    </row>
    <row r="3224" spans="1:41" x14ac:dyDescent="0.3">
      <c r="A3224" t="s">
        <v>3297</v>
      </c>
      <c r="B3224" t="s">
        <v>62</v>
      </c>
      <c r="C3224">
        <v>0</v>
      </c>
      <c r="D3224" t="s">
        <v>50</v>
      </c>
      <c r="E3224">
        <v>8.6300000000000008</v>
      </c>
      <c r="F3224">
        <v>82.5</v>
      </c>
      <c r="G3224">
        <v>0.78300000000000003</v>
      </c>
      <c r="H3224">
        <v>0.29699999999999999</v>
      </c>
      <c r="I3224">
        <f>Data[[#This Row],[nucleus_area_pct]]/Data[[#This Row],[cytoplasm_ratio]]</f>
        <v>277.77777777777777</v>
      </c>
      <c r="J3224">
        <v>0.84499999999999997</v>
      </c>
      <c r="K3224">
        <v>0.25600000000000001</v>
      </c>
      <c r="L3224">
        <v>0.87</v>
      </c>
      <c r="M3224">
        <v>1</v>
      </c>
      <c r="N3224">
        <v>0.83899999999999997</v>
      </c>
      <c r="O3224">
        <v>296</v>
      </c>
      <c r="P3224">
        <v>54</v>
      </c>
      <c r="Q3224">
        <v>213</v>
      </c>
      <c r="R3224">
        <v>159</v>
      </c>
      <c r="S3224">
        <v>196</v>
      </c>
      <c r="T3224">
        <f>(Data[[#This Row],[mean_r]]/256)*100</f>
        <v>83.203125</v>
      </c>
      <c r="U3224">
        <f>(Data[[#This Row],[mean_g]]/256)*100</f>
        <v>62.109375</v>
      </c>
      <c r="V3224">
        <f>(Data[[#This Row],[mean_b]]/256)*100</f>
        <v>76.5625</v>
      </c>
      <c r="W3224">
        <v>0.63500000000000001</v>
      </c>
      <c r="X3224" t="s">
        <v>39</v>
      </c>
      <c r="Y3224" t="s">
        <v>45</v>
      </c>
      <c r="Z3224">
        <v>8462</v>
      </c>
      <c r="AA3224">
        <v>5.16</v>
      </c>
      <c r="AB3224">
        <v>13.8</v>
      </c>
      <c r="AC3224">
        <v>41</v>
      </c>
      <c r="AD3224">
        <v>266713</v>
      </c>
      <c r="AE3224">
        <v>89</v>
      </c>
      <c r="AF3224">
        <v>35.299999999999997</v>
      </c>
      <c r="AG3224" t="s">
        <v>64</v>
      </c>
      <c r="AH3224" t="s">
        <v>47</v>
      </c>
      <c r="AI3224" t="s">
        <v>52</v>
      </c>
      <c r="AJ3224">
        <v>100</v>
      </c>
      <c r="AK3224">
        <v>360</v>
      </c>
      <c r="AL3224">
        <v>4.6800000000000001E-2</v>
      </c>
      <c r="AM3224">
        <v>0.91979999999999995</v>
      </c>
      <c r="AN3224">
        <v>0.97430000000000005</v>
      </c>
      <c r="AO3224">
        <f>Data[[#This Row],[labeller_confidence_score]]-Data[[#This Row],[cytodiffusion_classification_confidence]]</f>
        <v>5.4500000000000104E-2</v>
      </c>
    </row>
    <row r="3225" spans="1:41" x14ac:dyDescent="0.3">
      <c r="A3225" t="s">
        <v>3298</v>
      </c>
      <c r="B3225" t="s">
        <v>58</v>
      </c>
      <c r="C3225">
        <v>1</v>
      </c>
      <c r="D3225" t="s">
        <v>38</v>
      </c>
      <c r="E3225">
        <v>15.01</v>
      </c>
      <c r="F3225">
        <v>77.7</v>
      </c>
      <c r="G3225">
        <v>0.748</v>
      </c>
      <c r="H3225">
        <v>0.29599999999999999</v>
      </c>
      <c r="I3225">
        <f>Data[[#This Row],[nucleus_area_pct]]/Data[[#This Row],[cytoplasm_ratio]]</f>
        <v>262.5</v>
      </c>
      <c r="J3225">
        <v>0.76300000000000001</v>
      </c>
      <c r="K3225">
        <v>0.17499999999999999</v>
      </c>
      <c r="L3225">
        <v>1.2</v>
      </c>
      <c r="M3225">
        <v>1</v>
      </c>
      <c r="N3225">
        <v>0.72399999999999998</v>
      </c>
      <c r="O3225">
        <v>556</v>
      </c>
      <c r="P3225">
        <v>83</v>
      </c>
      <c r="Q3225">
        <v>206</v>
      </c>
      <c r="R3225">
        <v>152</v>
      </c>
      <c r="S3225">
        <v>173</v>
      </c>
      <c r="T3225">
        <f>(Data[[#This Row],[mean_r]]/256)*100</f>
        <v>80.46875</v>
      </c>
      <c r="U3225">
        <f>(Data[[#This Row],[mean_g]]/256)*100</f>
        <v>59.375</v>
      </c>
      <c r="V3225">
        <f>(Data[[#This Row],[mean_b]]/256)*100</f>
        <v>67.578125</v>
      </c>
      <c r="W3225">
        <v>0.79800000000000004</v>
      </c>
      <c r="X3225" t="s">
        <v>51</v>
      </c>
      <c r="Y3225" t="s">
        <v>45</v>
      </c>
      <c r="Z3225">
        <v>7052</v>
      </c>
      <c r="AA3225">
        <v>4.87</v>
      </c>
      <c r="AB3225">
        <v>19.600000000000001</v>
      </c>
      <c r="AC3225">
        <v>43.6</v>
      </c>
      <c r="AD3225">
        <v>182785</v>
      </c>
      <c r="AE3225">
        <v>75</v>
      </c>
      <c r="AF3225">
        <v>29.9</v>
      </c>
      <c r="AG3225" t="s">
        <v>41</v>
      </c>
      <c r="AH3225" t="s">
        <v>68</v>
      </c>
      <c r="AI3225" t="s">
        <v>52</v>
      </c>
      <c r="AJ3225">
        <v>100</v>
      </c>
      <c r="AK3225">
        <v>224</v>
      </c>
      <c r="AL3225">
        <v>0.90990000000000004</v>
      </c>
      <c r="AM3225">
        <v>0.74609999999999999</v>
      </c>
      <c r="AN3225">
        <v>0.66200000000000003</v>
      </c>
      <c r="AO3225">
        <f>Data[[#This Row],[labeller_confidence_score]]-Data[[#This Row],[cytodiffusion_classification_confidence]]</f>
        <v>-8.4099999999999953E-2</v>
      </c>
    </row>
    <row r="3226" spans="1:41" x14ac:dyDescent="0.3">
      <c r="A3226" t="s">
        <v>3299</v>
      </c>
      <c r="B3226" t="s">
        <v>54</v>
      </c>
      <c r="C3226">
        <v>0</v>
      </c>
      <c r="D3226" t="s">
        <v>54</v>
      </c>
      <c r="E3226">
        <v>8.11</v>
      </c>
      <c r="F3226">
        <v>0</v>
      </c>
      <c r="G3226">
        <v>0</v>
      </c>
      <c r="H3226">
        <v>1</v>
      </c>
      <c r="I3226">
        <f>Data[[#This Row],[nucleus_area_pct]]/Data[[#This Row],[cytoplasm_ratio]]</f>
        <v>0</v>
      </c>
      <c r="J3226">
        <v>0.95799999999999996</v>
      </c>
      <c r="K3226">
        <v>0.183</v>
      </c>
      <c r="L3226">
        <v>0.41</v>
      </c>
      <c r="M3226">
        <v>1</v>
      </c>
      <c r="N3226">
        <v>0.93500000000000005</v>
      </c>
      <c r="O3226">
        <v>179</v>
      </c>
      <c r="P3226">
        <v>49</v>
      </c>
      <c r="Q3226">
        <v>237</v>
      </c>
      <c r="R3226">
        <v>119</v>
      </c>
      <c r="S3226">
        <v>112</v>
      </c>
      <c r="T3226">
        <f>(Data[[#This Row],[mean_r]]/256)*100</f>
        <v>92.578125</v>
      </c>
      <c r="U3226">
        <f>(Data[[#This Row],[mean_g]]/256)*100</f>
        <v>46.484375</v>
      </c>
      <c r="V3226">
        <f>(Data[[#This Row],[mean_b]]/256)*100</f>
        <v>43.75</v>
      </c>
      <c r="W3226">
        <v>0.441</v>
      </c>
      <c r="X3226" t="s">
        <v>51</v>
      </c>
      <c r="Y3226" t="s">
        <v>40</v>
      </c>
      <c r="Z3226">
        <v>4973</v>
      </c>
      <c r="AA3226">
        <v>5.81</v>
      </c>
      <c r="AB3226">
        <v>15.7</v>
      </c>
      <c r="AC3226">
        <v>39.4</v>
      </c>
      <c r="AD3226">
        <v>393590</v>
      </c>
      <c r="AE3226">
        <v>101.9</v>
      </c>
      <c r="AF3226">
        <v>34.200000000000003</v>
      </c>
      <c r="AG3226" t="s">
        <v>64</v>
      </c>
      <c r="AH3226" t="s">
        <v>42</v>
      </c>
      <c r="AI3226" t="s">
        <v>52</v>
      </c>
      <c r="AJ3226">
        <v>100</v>
      </c>
      <c r="AK3226">
        <v>256</v>
      </c>
      <c r="AL3226">
        <v>7.4899999999999994E-2</v>
      </c>
      <c r="AM3226">
        <v>0.92920000000000003</v>
      </c>
      <c r="AN3226">
        <v>0.89070000000000005</v>
      </c>
      <c r="AO3226">
        <f>Data[[#This Row],[labeller_confidence_score]]-Data[[#This Row],[cytodiffusion_classification_confidence]]</f>
        <v>-3.8499999999999979E-2</v>
      </c>
    </row>
    <row r="3227" spans="1:41" x14ac:dyDescent="0.3">
      <c r="A3227" t="s">
        <v>3300</v>
      </c>
      <c r="B3227" t="s">
        <v>60</v>
      </c>
      <c r="C3227">
        <v>0</v>
      </c>
      <c r="D3227" t="s">
        <v>50</v>
      </c>
      <c r="E3227">
        <v>14.95</v>
      </c>
      <c r="F3227">
        <v>72.7</v>
      </c>
      <c r="G3227">
        <v>0.30199999999999999</v>
      </c>
      <c r="H3227">
        <v>0.39500000000000002</v>
      </c>
      <c r="I3227">
        <f>Data[[#This Row],[nucleus_area_pct]]/Data[[#This Row],[cytoplasm_ratio]]</f>
        <v>184.0506329113924</v>
      </c>
      <c r="J3227">
        <v>0.86099999999999999</v>
      </c>
      <c r="K3227">
        <v>0.39500000000000002</v>
      </c>
      <c r="L3227">
        <v>2.66</v>
      </c>
      <c r="M3227">
        <v>1</v>
      </c>
      <c r="N3227">
        <v>0.86499999999999999</v>
      </c>
      <c r="O3227">
        <v>547</v>
      </c>
      <c r="P3227">
        <v>84</v>
      </c>
      <c r="Q3227">
        <v>197</v>
      </c>
      <c r="R3227">
        <v>162</v>
      </c>
      <c r="S3227">
        <v>177</v>
      </c>
      <c r="T3227">
        <f>(Data[[#This Row],[mean_r]]/256)*100</f>
        <v>76.953125</v>
      </c>
      <c r="U3227">
        <f>(Data[[#This Row],[mean_g]]/256)*100</f>
        <v>63.28125</v>
      </c>
      <c r="V3227">
        <f>(Data[[#This Row],[mean_b]]/256)*100</f>
        <v>69.140625</v>
      </c>
      <c r="W3227">
        <v>0.57599999999999996</v>
      </c>
      <c r="X3227" t="s">
        <v>51</v>
      </c>
      <c r="Y3227" t="s">
        <v>45</v>
      </c>
      <c r="Z3227">
        <v>7790</v>
      </c>
      <c r="AA3227">
        <v>5.39</v>
      </c>
      <c r="AB3227">
        <v>14.9</v>
      </c>
      <c r="AC3227">
        <v>41.2</v>
      </c>
      <c r="AD3227">
        <v>236543</v>
      </c>
      <c r="AE3227">
        <v>103.3</v>
      </c>
      <c r="AF3227">
        <v>35.4</v>
      </c>
      <c r="AG3227" t="s">
        <v>46</v>
      </c>
      <c r="AH3227" t="s">
        <v>47</v>
      </c>
      <c r="AI3227" t="s">
        <v>43</v>
      </c>
      <c r="AJ3227">
        <v>40</v>
      </c>
      <c r="AK3227">
        <v>256</v>
      </c>
      <c r="AL3227">
        <v>0.1159</v>
      </c>
      <c r="AM3227">
        <v>1</v>
      </c>
      <c r="AN3227">
        <v>0.91910000000000003</v>
      </c>
      <c r="AO3227">
        <f>Data[[#This Row],[labeller_confidence_score]]-Data[[#This Row],[cytodiffusion_classification_confidence]]</f>
        <v>-8.0899999999999972E-2</v>
      </c>
    </row>
    <row r="3228" spans="1:41" x14ac:dyDescent="0.3">
      <c r="A3228" t="s">
        <v>3301</v>
      </c>
      <c r="B3228" t="s">
        <v>103</v>
      </c>
      <c r="C3228">
        <v>1</v>
      </c>
      <c r="D3228" t="s">
        <v>104</v>
      </c>
      <c r="E3228">
        <v>5.0199999999999996</v>
      </c>
      <c r="F3228">
        <v>0</v>
      </c>
      <c r="G3228">
        <v>0</v>
      </c>
      <c r="H3228">
        <v>1</v>
      </c>
      <c r="I3228">
        <f>Data[[#This Row],[nucleus_area_pct]]/Data[[#This Row],[cytoplasm_ratio]]</f>
        <v>0</v>
      </c>
      <c r="J3228">
        <v>0.45600000000000002</v>
      </c>
      <c r="K3228">
        <v>0.77</v>
      </c>
      <c r="L3228">
        <v>0.53</v>
      </c>
      <c r="M3228">
        <v>1</v>
      </c>
      <c r="N3228">
        <v>0.755</v>
      </c>
      <c r="O3228">
        <v>73</v>
      </c>
      <c r="P3228">
        <v>33</v>
      </c>
      <c r="Q3228">
        <v>220</v>
      </c>
      <c r="R3228">
        <v>123</v>
      </c>
      <c r="S3228">
        <v>125</v>
      </c>
      <c r="T3228">
        <f>(Data[[#This Row],[mean_r]]/256)*100</f>
        <v>85.9375</v>
      </c>
      <c r="U3228">
        <f>(Data[[#This Row],[mean_g]]/256)*100</f>
        <v>48.046875</v>
      </c>
      <c r="V3228">
        <f>(Data[[#This Row],[mean_b]]/256)*100</f>
        <v>48.828125</v>
      </c>
      <c r="W3228">
        <v>0.48499999999999999</v>
      </c>
      <c r="X3228" t="s">
        <v>51</v>
      </c>
      <c r="Y3228" t="s">
        <v>45</v>
      </c>
      <c r="Z3228">
        <v>7173</v>
      </c>
      <c r="AA3228">
        <v>6.25</v>
      </c>
      <c r="AB3228">
        <v>15.3</v>
      </c>
      <c r="AC3228">
        <v>43</v>
      </c>
      <c r="AD3228">
        <v>329025</v>
      </c>
      <c r="AE3228">
        <v>78.599999999999994</v>
      </c>
      <c r="AF3228">
        <v>32.6</v>
      </c>
      <c r="AG3228" t="s">
        <v>41</v>
      </c>
      <c r="AH3228" t="s">
        <v>42</v>
      </c>
      <c r="AI3228" t="s">
        <v>52</v>
      </c>
      <c r="AJ3228">
        <v>40</v>
      </c>
      <c r="AK3228">
        <v>512</v>
      </c>
      <c r="AL3228">
        <v>0.77100000000000002</v>
      </c>
      <c r="AM3228">
        <v>0.85819999999999996</v>
      </c>
      <c r="AN3228">
        <v>0.77200000000000002</v>
      </c>
      <c r="AO3228">
        <f>Data[[#This Row],[labeller_confidence_score]]-Data[[#This Row],[cytodiffusion_classification_confidence]]</f>
        <v>-8.6199999999999943E-2</v>
      </c>
    </row>
    <row r="3229" spans="1:41" x14ac:dyDescent="0.3">
      <c r="A3229" t="s">
        <v>3302</v>
      </c>
      <c r="B3229" t="s">
        <v>54</v>
      </c>
      <c r="C3229">
        <v>0</v>
      </c>
      <c r="D3229" t="s">
        <v>54</v>
      </c>
      <c r="E3229">
        <v>7.2</v>
      </c>
      <c r="F3229">
        <v>0</v>
      </c>
      <c r="G3229">
        <v>0</v>
      </c>
      <c r="H3229">
        <v>1</v>
      </c>
      <c r="I3229">
        <f>Data[[#This Row],[nucleus_area_pct]]/Data[[#This Row],[cytoplasm_ratio]]</f>
        <v>0</v>
      </c>
      <c r="J3229">
        <v>0.88500000000000001</v>
      </c>
      <c r="K3229">
        <v>0.2</v>
      </c>
      <c r="L3229">
        <v>0.21</v>
      </c>
      <c r="M3229">
        <v>1</v>
      </c>
      <c r="N3229">
        <v>1</v>
      </c>
      <c r="O3229">
        <v>225</v>
      </c>
      <c r="P3229">
        <v>49</v>
      </c>
      <c r="Q3229">
        <v>217</v>
      </c>
      <c r="R3229">
        <v>143</v>
      </c>
      <c r="S3229">
        <v>128</v>
      </c>
      <c r="T3229">
        <f>(Data[[#This Row],[mean_r]]/256)*100</f>
        <v>84.765625</v>
      </c>
      <c r="U3229">
        <f>(Data[[#This Row],[mean_g]]/256)*100</f>
        <v>55.859375</v>
      </c>
      <c r="V3229">
        <f>(Data[[#This Row],[mean_b]]/256)*100</f>
        <v>50</v>
      </c>
      <c r="W3229">
        <v>0.57099999999999995</v>
      </c>
      <c r="X3229" t="s">
        <v>39</v>
      </c>
      <c r="Y3229" t="s">
        <v>45</v>
      </c>
      <c r="Z3229">
        <v>5091</v>
      </c>
      <c r="AA3229">
        <v>4.83</v>
      </c>
      <c r="AB3229">
        <v>16.399999999999999</v>
      </c>
      <c r="AC3229">
        <v>46.4</v>
      </c>
      <c r="AD3229">
        <v>447902</v>
      </c>
      <c r="AE3229">
        <v>77.900000000000006</v>
      </c>
      <c r="AF3229">
        <v>36.200000000000003</v>
      </c>
      <c r="AG3229" t="s">
        <v>41</v>
      </c>
      <c r="AH3229" t="s">
        <v>47</v>
      </c>
      <c r="AI3229" t="s">
        <v>52</v>
      </c>
      <c r="AJ3229">
        <v>100</v>
      </c>
      <c r="AK3229">
        <v>512</v>
      </c>
      <c r="AL3229">
        <v>0.13669999999999999</v>
      </c>
      <c r="AM3229">
        <v>0.8821</v>
      </c>
      <c r="AN3229">
        <v>0.96350000000000002</v>
      </c>
      <c r="AO3229">
        <f>Data[[#This Row],[labeller_confidence_score]]-Data[[#This Row],[cytodiffusion_classification_confidence]]</f>
        <v>8.1400000000000028E-2</v>
      </c>
    </row>
    <row r="3230" spans="1:41" x14ac:dyDescent="0.3">
      <c r="A3230" t="s">
        <v>3303</v>
      </c>
      <c r="B3230" t="s">
        <v>49</v>
      </c>
      <c r="C3230">
        <v>0</v>
      </c>
      <c r="D3230" t="s">
        <v>50</v>
      </c>
      <c r="E3230">
        <v>12.32</v>
      </c>
      <c r="F3230">
        <v>51.1</v>
      </c>
      <c r="G3230">
        <v>0.51200000000000001</v>
      </c>
      <c r="H3230">
        <v>0.51700000000000002</v>
      </c>
      <c r="I3230">
        <f>Data[[#This Row],[nucleus_area_pct]]/Data[[#This Row],[cytoplasm_ratio]]</f>
        <v>98.839458413926494</v>
      </c>
      <c r="J3230">
        <v>0.876</v>
      </c>
      <c r="K3230">
        <v>0.502</v>
      </c>
      <c r="L3230">
        <v>3.58</v>
      </c>
      <c r="M3230">
        <v>3.3</v>
      </c>
      <c r="N3230">
        <v>0.65800000000000003</v>
      </c>
      <c r="O3230">
        <v>434</v>
      </c>
      <c r="P3230">
        <v>71</v>
      </c>
      <c r="Q3230">
        <v>212</v>
      </c>
      <c r="R3230">
        <v>160</v>
      </c>
      <c r="S3230">
        <v>165</v>
      </c>
      <c r="T3230">
        <f>(Data[[#This Row],[mean_r]]/256)*100</f>
        <v>82.8125</v>
      </c>
      <c r="U3230">
        <f>(Data[[#This Row],[mean_g]]/256)*100</f>
        <v>62.5</v>
      </c>
      <c r="V3230">
        <f>(Data[[#This Row],[mean_b]]/256)*100</f>
        <v>64.453125</v>
      </c>
      <c r="W3230">
        <v>0.68899999999999995</v>
      </c>
      <c r="X3230" t="s">
        <v>39</v>
      </c>
      <c r="Y3230" t="s">
        <v>40</v>
      </c>
      <c r="Z3230">
        <v>8580</v>
      </c>
      <c r="AA3230">
        <v>4.17</v>
      </c>
      <c r="AB3230">
        <v>17.3</v>
      </c>
      <c r="AC3230">
        <v>39.5</v>
      </c>
      <c r="AD3230">
        <v>269954</v>
      </c>
      <c r="AE3230">
        <v>95.5</v>
      </c>
      <c r="AF3230">
        <v>30.8</v>
      </c>
      <c r="AG3230" t="s">
        <v>46</v>
      </c>
      <c r="AH3230" t="s">
        <v>42</v>
      </c>
      <c r="AI3230" t="s">
        <v>52</v>
      </c>
      <c r="AJ3230">
        <v>100</v>
      </c>
      <c r="AK3230">
        <v>360</v>
      </c>
      <c r="AL3230">
        <v>5.2999999999999999E-2</v>
      </c>
      <c r="AM3230">
        <v>0.91259999999999997</v>
      </c>
      <c r="AN3230">
        <v>1</v>
      </c>
      <c r="AO3230">
        <f>Data[[#This Row],[labeller_confidence_score]]-Data[[#This Row],[cytodiffusion_classification_confidence]]</f>
        <v>8.7400000000000033E-2</v>
      </c>
    </row>
    <row r="3231" spans="1:41" x14ac:dyDescent="0.3">
      <c r="A3231" t="s">
        <v>3304</v>
      </c>
      <c r="B3231" t="s">
        <v>74</v>
      </c>
      <c r="C3231">
        <v>0</v>
      </c>
      <c r="D3231" t="s">
        <v>75</v>
      </c>
      <c r="E3231">
        <v>2.72</v>
      </c>
      <c r="F3231">
        <v>0</v>
      </c>
      <c r="G3231">
        <v>0</v>
      </c>
      <c r="H3231">
        <v>1</v>
      </c>
      <c r="I3231">
        <f>Data[[#This Row],[nucleus_area_pct]]/Data[[#This Row],[cytoplasm_ratio]]</f>
        <v>0</v>
      </c>
      <c r="J3231">
        <v>0.60299999999999998</v>
      </c>
      <c r="K3231">
        <v>4.8000000000000001E-2</v>
      </c>
      <c r="L3231">
        <v>2.86</v>
      </c>
      <c r="M3231">
        <v>1</v>
      </c>
      <c r="N3231">
        <v>0.8</v>
      </c>
      <c r="O3231">
        <v>23</v>
      </c>
      <c r="P3231">
        <v>22</v>
      </c>
      <c r="Q3231">
        <v>209</v>
      </c>
      <c r="R3231">
        <v>134</v>
      </c>
      <c r="S3231">
        <v>175</v>
      </c>
      <c r="T3231">
        <f>(Data[[#This Row],[mean_r]]/256)*100</f>
        <v>81.640625</v>
      </c>
      <c r="U3231">
        <f>(Data[[#This Row],[mean_g]]/256)*100</f>
        <v>52.34375</v>
      </c>
      <c r="V3231">
        <f>(Data[[#This Row],[mean_b]]/256)*100</f>
        <v>68.359375</v>
      </c>
      <c r="W3231">
        <v>0.40699999999999997</v>
      </c>
      <c r="X3231" t="s">
        <v>39</v>
      </c>
      <c r="Y3231" t="s">
        <v>40</v>
      </c>
      <c r="Z3231">
        <v>7554</v>
      </c>
      <c r="AA3231">
        <v>5.07</v>
      </c>
      <c r="AB3231">
        <v>10.3</v>
      </c>
      <c r="AC3231">
        <v>42.3</v>
      </c>
      <c r="AD3231">
        <v>134661</v>
      </c>
      <c r="AE3231">
        <v>96.4</v>
      </c>
      <c r="AF3231">
        <v>34.9</v>
      </c>
      <c r="AG3231" t="s">
        <v>64</v>
      </c>
      <c r="AH3231" t="s">
        <v>68</v>
      </c>
      <c r="AI3231" t="s">
        <v>56</v>
      </c>
      <c r="AJ3231">
        <v>60</v>
      </c>
      <c r="AK3231">
        <v>360</v>
      </c>
      <c r="AL3231">
        <v>7.2700000000000001E-2</v>
      </c>
      <c r="AM3231">
        <v>0.93689999999999996</v>
      </c>
      <c r="AN3231">
        <v>0.93269999999999997</v>
      </c>
      <c r="AO3231">
        <f>Data[[#This Row],[labeller_confidence_score]]-Data[[#This Row],[cytodiffusion_classification_confidence]]</f>
        <v>-4.1999999999999815E-3</v>
      </c>
    </row>
    <row r="3232" spans="1:41" x14ac:dyDescent="0.3">
      <c r="A3232" t="s">
        <v>3305</v>
      </c>
      <c r="B3232" t="s">
        <v>62</v>
      </c>
      <c r="C3232">
        <v>0</v>
      </c>
      <c r="D3232" t="s">
        <v>50</v>
      </c>
      <c r="E3232">
        <v>9.52</v>
      </c>
      <c r="F3232">
        <v>83.7</v>
      </c>
      <c r="G3232">
        <v>0.85099999999999998</v>
      </c>
      <c r="H3232">
        <v>0.247</v>
      </c>
      <c r="I3232">
        <f>Data[[#This Row],[nucleus_area_pct]]/Data[[#This Row],[cytoplasm_ratio]]</f>
        <v>338.86639676113361</v>
      </c>
      <c r="J3232">
        <v>0.85199999999999998</v>
      </c>
      <c r="K3232">
        <v>0.20100000000000001</v>
      </c>
      <c r="L3232">
        <v>1.17</v>
      </c>
      <c r="M3232">
        <v>1</v>
      </c>
      <c r="N3232">
        <v>0.86399999999999999</v>
      </c>
      <c r="O3232">
        <v>259</v>
      </c>
      <c r="P3232">
        <v>69</v>
      </c>
      <c r="Q3232">
        <v>191</v>
      </c>
      <c r="R3232">
        <v>145</v>
      </c>
      <c r="S3232">
        <v>188</v>
      </c>
      <c r="T3232">
        <f>(Data[[#This Row],[mean_r]]/256)*100</f>
        <v>74.609375</v>
      </c>
      <c r="U3232">
        <f>(Data[[#This Row],[mean_g]]/256)*100</f>
        <v>56.640625</v>
      </c>
      <c r="V3232">
        <f>(Data[[#This Row],[mean_b]]/256)*100</f>
        <v>73.4375</v>
      </c>
      <c r="W3232">
        <v>0.753</v>
      </c>
      <c r="X3232" t="s">
        <v>51</v>
      </c>
      <c r="Y3232" t="s">
        <v>40</v>
      </c>
      <c r="Z3232">
        <v>7870</v>
      </c>
      <c r="AA3232">
        <v>4.25</v>
      </c>
      <c r="AB3232">
        <v>12.5</v>
      </c>
      <c r="AC3232">
        <v>45.2</v>
      </c>
      <c r="AD3232">
        <v>210056</v>
      </c>
      <c r="AE3232">
        <v>98.5</v>
      </c>
      <c r="AF3232">
        <v>32.700000000000003</v>
      </c>
      <c r="AG3232" t="s">
        <v>64</v>
      </c>
      <c r="AH3232" t="s">
        <v>42</v>
      </c>
      <c r="AI3232" t="s">
        <v>56</v>
      </c>
      <c r="AJ3232">
        <v>60</v>
      </c>
      <c r="AK3232">
        <v>256</v>
      </c>
      <c r="AL3232">
        <v>7.4300000000000005E-2</v>
      </c>
      <c r="AM3232">
        <v>0.93010000000000004</v>
      </c>
      <c r="AN3232">
        <v>1</v>
      </c>
      <c r="AO3232">
        <f>Data[[#This Row],[labeller_confidence_score]]-Data[[#This Row],[cytodiffusion_classification_confidence]]</f>
        <v>6.9899999999999962E-2</v>
      </c>
    </row>
    <row r="3233" spans="1:41" x14ac:dyDescent="0.3">
      <c r="A3233" t="s">
        <v>3306</v>
      </c>
      <c r="B3233" t="s">
        <v>54</v>
      </c>
      <c r="C3233">
        <v>0</v>
      </c>
      <c r="D3233" t="s">
        <v>54</v>
      </c>
      <c r="E3233">
        <v>7.74</v>
      </c>
      <c r="F3233">
        <v>0</v>
      </c>
      <c r="G3233">
        <v>0</v>
      </c>
      <c r="H3233">
        <v>1</v>
      </c>
      <c r="I3233">
        <f>Data[[#This Row],[nucleus_area_pct]]/Data[[#This Row],[cytoplasm_ratio]]</f>
        <v>0</v>
      </c>
      <c r="J3233">
        <v>0.86099999999999999</v>
      </c>
      <c r="K3233">
        <v>0.157</v>
      </c>
      <c r="L3233">
        <v>0.41</v>
      </c>
      <c r="M3233">
        <v>1</v>
      </c>
      <c r="N3233">
        <v>0.94499999999999995</v>
      </c>
      <c r="O3233">
        <v>184</v>
      </c>
      <c r="P3233">
        <v>48</v>
      </c>
      <c r="Q3233">
        <v>240</v>
      </c>
      <c r="R3233">
        <v>144</v>
      </c>
      <c r="S3233">
        <v>134</v>
      </c>
      <c r="T3233">
        <f>(Data[[#This Row],[mean_r]]/256)*100</f>
        <v>93.75</v>
      </c>
      <c r="U3233">
        <f>(Data[[#This Row],[mean_g]]/256)*100</f>
        <v>56.25</v>
      </c>
      <c r="V3233">
        <f>(Data[[#This Row],[mean_b]]/256)*100</f>
        <v>52.34375</v>
      </c>
      <c r="W3233">
        <v>0.51400000000000001</v>
      </c>
      <c r="X3233" t="s">
        <v>51</v>
      </c>
      <c r="Y3233" t="s">
        <v>45</v>
      </c>
      <c r="Z3233">
        <v>3170</v>
      </c>
      <c r="AA3233">
        <v>4.5599999999999996</v>
      </c>
      <c r="AB3233">
        <v>14</v>
      </c>
      <c r="AC3233">
        <v>44.9</v>
      </c>
      <c r="AD3233">
        <v>253904</v>
      </c>
      <c r="AE3233">
        <v>95.3</v>
      </c>
      <c r="AF3233">
        <v>34.5</v>
      </c>
      <c r="AG3233" t="s">
        <v>46</v>
      </c>
      <c r="AH3233" t="s">
        <v>47</v>
      </c>
      <c r="AI3233" t="s">
        <v>52</v>
      </c>
      <c r="AJ3233">
        <v>100</v>
      </c>
      <c r="AK3233">
        <v>512</v>
      </c>
      <c r="AL3233">
        <v>0.1061</v>
      </c>
      <c r="AM3233">
        <v>0.87580000000000002</v>
      </c>
      <c r="AN3233">
        <v>0.94630000000000003</v>
      </c>
      <c r="AO3233">
        <f>Data[[#This Row],[labeller_confidence_score]]-Data[[#This Row],[cytodiffusion_classification_confidence]]</f>
        <v>7.0500000000000007E-2</v>
      </c>
    </row>
    <row r="3234" spans="1:41" x14ac:dyDescent="0.3">
      <c r="A3234" t="s">
        <v>3307</v>
      </c>
      <c r="B3234" t="s">
        <v>67</v>
      </c>
      <c r="C3234">
        <v>1</v>
      </c>
      <c r="D3234" t="s">
        <v>67</v>
      </c>
      <c r="E3234">
        <v>5.3</v>
      </c>
      <c r="F3234">
        <v>0</v>
      </c>
      <c r="G3234">
        <v>0.42199999999999999</v>
      </c>
      <c r="H3234">
        <v>0.78</v>
      </c>
      <c r="I3234">
        <f>Data[[#This Row],[nucleus_area_pct]]/Data[[#This Row],[cytoplasm_ratio]]</f>
        <v>0</v>
      </c>
      <c r="J3234">
        <v>0.30099999999999999</v>
      </c>
      <c r="K3234">
        <v>0.33</v>
      </c>
      <c r="L3234">
        <v>3.43</v>
      </c>
      <c r="M3234">
        <v>1.4</v>
      </c>
      <c r="N3234">
        <v>0.54600000000000004</v>
      </c>
      <c r="O3234">
        <v>215</v>
      </c>
      <c r="P3234">
        <v>78</v>
      </c>
      <c r="Q3234">
        <v>255</v>
      </c>
      <c r="R3234">
        <v>102</v>
      </c>
      <c r="S3234">
        <v>163</v>
      </c>
      <c r="T3234">
        <f>(Data[[#This Row],[mean_r]]/256)*100</f>
        <v>99.609375</v>
      </c>
      <c r="U3234">
        <f>(Data[[#This Row],[mean_g]]/256)*100</f>
        <v>39.84375</v>
      </c>
      <c r="V3234">
        <f>(Data[[#This Row],[mean_b]]/256)*100</f>
        <v>63.671875</v>
      </c>
      <c r="W3234">
        <v>0.63200000000000001</v>
      </c>
      <c r="X3234" t="s">
        <v>39</v>
      </c>
      <c r="Y3234" t="s">
        <v>45</v>
      </c>
      <c r="Z3234">
        <v>5659</v>
      </c>
      <c r="AA3234">
        <v>3.2</v>
      </c>
      <c r="AB3234">
        <v>15.7</v>
      </c>
      <c r="AC3234">
        <v>41.1</v>
      </c>
      <c r="AD3234">
        <v>437894</v>
      </c>
      <c r="AE3234">
        <v>90.8</v>
      </c>
      <c r="AF3234">
        <v>35.4</v>
      </c>
      <c r="AG3234" t="s">
        <v>46</v>
      </c>
      <c r="AH3234" t="s">
        <v>42</v>
      </c>
      <c r="AI3234" t="s">
        <v>56</v>
      </c>
      <c r="AJ3234">
        <v>60</v>
      </c>
      <c r="AK3234">
        <v>256</v>
      </c>
      <c r="AL3234">
        <v>0.69120000000000004</v>
      </c>
      <c r="AM3234">
        <v>0.67900000000000005</v>
      </c>
      <c r="AN3234">
        <v>1</v>
      </c>
      <c r="AO3234">
        <f>Data[[#This Row],[labeller_confidence_score]]-Data[[#This Row],[cytodiffusion_classification_confidence]]</f>
        <v>0.32099999999999995</v>
      </c>
    </row>
    <row r="3235" spans="1:41" x14ac:dyDescent="0.3">
      <c r="A3235" t="s">
        <v>3308</v>
      </c>
      <c r="B3235" t="s">
        <v>54</v>
      </c>
      <c r="C3235">
        <v>0</v>
      </c>
      <c r="D3235" t="s">
        <v>54</v>
      </c>
      <c r="E3235">
        <v>8.41</v>
      </c>
      <c r="F3235">
        <v>0</v>
      </c>
      <c r="G3235">
        <v>0</v>
      </c>
      <c r="H3235">
        <v>1</v>
      </c>
      <c r="I3235">
        <f>Data[[#This Row],[nucleus_area_pct]]/Data[[#This Row],[cytoplasm_ratio]]</f>
        <v>0</v>
      </c>
      <c r="J3235">
        <v>0.92</v>
      </c>
      <c r="K3235">
        <v>0.2</v>
      </c>
      <c r="L3235">
        <v>0.57999999999999996</v>
      </c>
      <c r="M3235">
        <v>1</v>
      </c>
      <c r="N3235">
        <v>0.94199999999999995</v>
      </c>
      <c r="O3235">
        <v>199</v>
      </c>
      <c r="P3235">
        <v>46</v>
      </c>
      <c r="Q3235">
        <v>221</v>
      </c>
      <c r="R3235">
        <v>128</v>
      </c>
      <c r="S3235">
        <v>130</v>
      </c>
      <c r="T3235">
        <f>(Data[[#This Row],[mean_r]]/256)*100</f>
        <v>86.328125</v>
      </c>
      <c r="U3235">
        <f>(Data[[#This Row],[mean_g]]/256)*100</f>
        <v>50</v>
      </c>
      <c r="V3235">
        <f>(Data[[#This Row],[mean_b]]/256)*100</f>
        <v>50.78125</v>
      </c>
      <c r="W3235">
        <v>0.43</v>
      </c>
      <c r="X3235" t="s">
        <v>51</v>
      </c>
      <c r="Y3235" t="s">
        <v>45</v>
      </c>
      <c r="Z3235">
        <v>5626</v>
      </c>
      <c r="AA3235">
        <v>5.92</v>
      </c>
      <c r="AB3235">
        <v>14.4</v>
      </c>
      <c r="AC3235">
        <v>39.799999999999997</v>
      </c>
      <c r="AD3235">
        <v>409142</v>
      </c>
      <c r="AE3235">
        <v>97.6</v>
      </c>
      <c r="AF3235">
        <v>33.799999999999997</v>
      </c>
      <c r="AG3235" t="s">
        <v>64</v>
      </c>
      <c r="AH3235" t="s">
        <v>42</v>
      </c>
      <c r="AI3235" t="s">
        <v>52</v>
      </c>
      <c r="AJ3235">
        <v>40</v>
      </c>
      <c r="AK3235">
        <v>224</v>
      </c>
      <c r="AL3235">
        <v>0</v>
      </c>
      <c r="AM3235">
        <v>0.92469999999999997</v>
      </c>
      <c r="AN3235">
        <v>1</v>
      </c>
      <c r="AO3235">
        <f>Data[[#This Row],[labeller_confidence_score]]-Data[[#This Row],[cytodiffusion_classification_confidence]]</f>
        <v>7.5300000000000034E-2</v>
      </c>
    </row>
    <row r="3236" spans="1:41" x14ac:dyDescent="0.3">
      <c r="A3236" t="s">
        <v>3309</v>
      </c>
      <c r="B3236" t="s">
        <v>54</v>
      </c>
      <c r="C3236">
        <v>0</v>
      </c>
      <c r="D3236" t="s">
        <v>54</v>
      </c>
      <c r="E3236">
        <v>7.13</v>
      </c>
      <c r="F3236">
        <v>0</v>
      </c>
      <c r="G3236">
        <v>0</v>
      </c>
      <c r="H3236">
        <v>1</v>
      </c>
      <c r="I3236">
        <f>Data[[#This Row],[nucleus_area_pct]]/Data[[#This Row],[cytoplasm_ratio]]</f>
        <v>0</v>
      </c>
      <c r="J3236">
        <v>0.83599999999999997</v>
      </c>
      <c r="K3236">
        <v>0.16800000000000001</v>
      </c>
      <c r="L3236">
        <v>0.27</v>
      </c>
      <c r="M3236">
        <v>1</v>
      </c>
      <c r="N3236">
        <v>0.95499999999999996</v>
      </c>
      <c r="O3236">
        <v>182</v>
      </c>
      <c r="P3236">
        <v>49</v>
      </c>
      <c r="Q3236">
        <v>219</v>
      </c>
      <c r="R3236">
        <v>139</v>
      </c>
      <c r="S3236">
        <v>124</v>
      </c>
      <c r="T3236">
        <f>(Data[[#This Row],[mean_r]]/256)*100</f>
        <v>85.546875</v>
      </c>
      <c r="U3236">
        <f>(Data[[#This Row],[mean_g]]/256)*100</f>
        <v>54.296875</v>
      </c>
      <c r="V3236">
        <f>(Data[[#This Row],[mean_b]]/256)*100</f>
        <v>48.4375</v>
      </c>
      <c r="W3236">
        <v>0.58399999999999996</v>
      </c>
      <c r="X3236" t="s">
        <v>51</v>
      </c>
      <c r="Y3236" t="s">
        <v>45</v>
      </c>
      <c r="Z3236">
        <v>6192</v>
      </c>
      <c r="AA3236">
        <v>4.0199999999999996</v>
      </c>
      <c r="AB3236">
        <v>12.5</v>
      </c>
      <c r="AC3236">
        <v>32.6</v>
      </c>
      <c r="AD3236">
        <v>263487</v>
      </c>
      <c r="AE3236">
        <v>66.099999999999994</v>
      </c>
      <c r="AF3236">
        <v>35.1</v>
      </c>
      <c r="AG3236" t="s">
        <v>41</v>
      </c>
      <c r="AH3236" t="s">
        <v>42</v>
      </c>
      <c r="AI3236" t="s">
        <v>56</v>
      </c>
      <c r="AJ3236">
        <v>60</v>
      </c>
      <c r="AK3236">
        <v>224</v>
      </c>
      <c r="AL3236">
        <v>0.1057</v>
      </c>
      <c r="AM3236">
        <v>0.81910000000000005</v>
      </c>
      <c r="AN3236">
        <v>0.90910000000000002</v>
      </c>
      <c r="AO3236">
        <f>Data[[#This Row],[labeller_confidence_score]]-Data[[#This Row],[cytodiffusion_classification_confidence]]</f>
        <v>8.9999999999999969E-2</v>
      </c>
    </row>
    <row r="3237" spans="1:41" x14ac:dyDescent="0.3">
      <c r="A3237" t="s">
        <v>3310</v>
      </c>
      <c r="B3237" t="s">
        <v>180</v>
      </c>
      <c r="C3237">
        <v>1</v>
      </c>
      <c r="D3237" t="s">
        <v>181</v>
      </c>
      <c r="E3237">
        <v>7.57</v>
      </c>
      <c r="F3237">
        <v>0</v>
      </c>
      <c r="G3237">
        <v>0</v>
      </c>
      <c r="H3237">
        <v>1</v>
      </c>
      <c r="I3237">
        <f>Data[[#This Row],[nucleus_area_pct]]/Data[[#This Row],[cytoplasm_ratio]]</f>
        <v>0</v>
      </c>
      <c r="J3237">
        <v>0.27600000000000002</v>
      </c>
      <c r="K3237">
        <v>0.9</v>
      </c>
      <c r="L3237">
        <v>0.65</v>
      </c>
      <c r="M3237">
        <v>1</v>
      </c>
      <c r="N3237">
        <v>0.80100000000000005</v>
      </c>
      <c r="O3237">
        <v>177</v>
      </c>
      <c r="P3237">
        <v>67</v>
      </c>
      <c r="Q3237">
        <v>214</v>
      </c>
      <c r="R3237">
        <v>114</v>
      </c>
      <c r="S3237">
        <v>134</v>
      </c>
      <c r="T3237">
        <f>(Data[[#This Row],[mean_r]]/256)*100</f>
        <v>83.59375</v>
      </c>
      <c r="U3237">
        <f>(Data[[#This Row],[mean_g]]/256)*100</f>
        <v>44.53125</v>
      </c>
      <c r="V3237">
        <f>(Data[[#This Row],[mean_b]]/256)*100</f>
        <v>52.34375</v>
      </c>
      <c r="W3237">
        <v>0.48899999999999999</v>
      </c>
      <c r="X3237" t="s">
        <v>51</v>
      </c>
      <c r="Y3237" t="s">
        <v>45</v>
      </c>
      <c r="Z3237">
        <v>5836</v>
      </c>
      <c r="AA3237">
        <v>4.78</v>
      </c>
      <c r="AB3237">
        <v>14.9</v>
      </c>
      <c r="AC3237">
        <v>38.5</v>
      </c>
      <c r="AD3237">
        <v>278886</v>
      </c>
      <c r="AE3237">
        <v>100.4</v>
      </c>
      <c r="AF3237">
        <v>30.9</v>
      </c>
      <c r="AG3237" t="s">
        <v>64</v>
      </c>
      <c r="AH3237" t="s">
        <v>68</v>
      </c>
      <c r="AI3237" t="s">
        <v>52</v>
      </c>
      <c r="AJ3237">
        <v>60</v>
      </c>
      <c r="AK3237">
        <v>224</v>
      </c>
      <c r="AL3237">
        <v>0.83979999999999999</v>
      </c>
      <c r="AM3237">
        <v>0.80489999999999995</v>
      </c>
      <c r="AN3237">
        <v>0.71760000000000002</v>
      </c>
      <c r="AO3237">
        <f>Data[[#This Row],[labeller_confidence_score]]-Data[[#This Row],[cytodiffusion_classification_confidence]]</f>
        <v>-8.7299999999999933E-2</v>
      </c>
    </row>
    <row r="3238" spans="1:41" x14ac:dyDescent="0.3">
      <c r="A3238" t="s">
        <v>3311</v>
      </c>
      <c r="B3238" t="s">
        <v>54</v>
      </c>
      <c r="C3238">
        <v>0</v>
      </c>
      <c r="D3238" t="s">
        <v>54</v>
      </c>
      <c r="E3238">
        <v>7.6</v>
      </c>
      <c r="F3238">
        <v>0</v>
      </c>
      <c r="G3238">
        <v>0</v>
      </c>
      <c r="H3238">
        <v>1</v>
      </c>
      <c r="I3238">
        <f>Data[[#This Row],[nucleus_area_pct]]/Data[[#This Row],[cytoplasm_ratio]]</f>
        <v>0</v>
      </c>
      <c r="J3238">
        <v>0.94499999999999995</v>
      </c>
      <c r="K3238">
        <v>0.20300000000000001</v>
      </c>
      <c r="L3238">
        <v>0.52</v>
      </c>
      <c r="M3238">
        <v>1</v>
      </c>
      <c r="N3238">
        <v>0.90100000000000002</v>
      </c>
      <c r="O3238">
        <v>173</v>
      </c>
      <c r="P3238">
        <v>46</v>
      </c>
      <c r="Q3238">
        <v>245</v>
      </c>
      <c r="R3238">
        <v>132</v>
      </c>
      <c r="S3238">
        <v>126</v>
      </c>
      <c r="T3238">
        <f>(Data[[#This Row],[mean_r]]/256)*100</f>
        <v>95.703125</v>
      </c>
      <c r="U3238">
        <f>(Data[[#This Row],[mean_g]]/256)*100</f>
        <v>51.5625</v>
      </c>
      <c r="V3238">
        <f>(Data[[#This Row],[mean_b]]/256)*100</f>
        <v>49.21875</v>
      </c>
      <c r="W3238">
        <v>0.57399999999999995</v>
      </c>
      <c r="X3238" t="s">
        <v>39</v>
      </c>
      <c r="Y3238" t="s">
        <v>40</v>
      </c>
      <c r="Z3238">
        <v>6774</v>
      </c>
      <c r="AA3238">
        <v>4.04</v>
      </c>
      <c r="AB3238">
        <v>15.1</v>
      </c>
      <c r="AC3238">
        <v>45.7</v>
      </c>
      <c r="AD3238">
        <v>251794</v>
      </c>
      <c r="AE3238">
        <v>73.8</v>
      </c>
      <c r="AF3238">
        <v>33.4</v>
      </c>
      <c r="AG3238" t="s">
        <v>64</v>
      </c>
      <c r="AH3238" t="s">
        <v>47</v>
      </c>
      <c r="AI3238" t="s">
        <v>43</v>
      </c>
      <c r="AJ3238">
        <v>40</v>
      </c>
      <c r="AK3238">
        <v>360</v>
      </c>
      <c r="AL3238">
        <v>0</v>
      </c>
      <c r="AM3238">
        <v>0.92520000000000002</v>
      </c>
      <c r="AN3238">
        <v>0.86250000000000004</v>
      </c>
      <c r="AO3238">
        <f>Data[[#This Row],[labeller_confidence_score]]-Data[[#This Row],[cytodiffusion_classification_confidence]]</f>
        <v>-6.2699999999999978E-2</v>
      </c>
    </row>
    <row r="3239" spans="1:41" x14ac:dyDescent="0.3">
      <c r="A3239" t="s">
        <v>3312</v>
      </c>
      <c r="B3239" t="s">
        <v>49</v>
      </c>
      <c r="C3239">
        <v>0</v>
      </c>
      <c r="D3239" t="s">
        <v>50</v>
      </c>
      <c r="E3239">
        <v>11.82</v>
      </c>
      <c r="F3239">
        <v>54.7</v>
      </c>
      <c r="G3239">
        <v>0.627</v>
      </c>
      <c r="H3239">
        <v>0.45</v>
      </c>
      <c r="I3239">
        <f>Data[[#This Row],[nucleus_area_pct]]/Data[[#This Row],[cytoplasm_ratio]]</f>
        <v>121.55555555555556</v>
      </c>
      <c r="J3239">
        <v>0.77200000000000002</v>
      </c>
      <c r="K3239">
        <v>0.46100000000000002</v>
      </c>
      <c r="L3239">
        <v>3.5</v>
      </c>
      <c r="M3239">
        <v>3.1</v>
      </c>
      <c r="N3239">
        <v>0.76300000000000001</v>
      </c>
      <c r="O3239">
        <v>378</v>
      </c>
      <c r="P3239">
        <v>71</v>
      </c>
      <c r="Q3239">
        <v>191</v>
      </c>
      <c r="R3239">
        <v>161</v>
      </c>
      <c r="S3239">
        <v>183</v>
      </c>
      <c r="T3239">
        <f>(Data[[#This Row],[mean_r]]/256)*100</f>
        <v>74.609375</v>
      </c>
      <c r="U3239">
        <f>(Data[[#This Row],[mean_g]]/256)*100</f>
        <v>62.890625</v>
      </c>
      <c r="V3239">
        <f>(Data[[#This Row],[mean_b]]/256)*100</f>
        <v>71.484375</v>
      </c>
      <c r="W3239">
        <v>0.47199999999999998</v>
      </c>
      <c r="X3239" t="s">
        <v>63</v>
      </c>
      <c r="Y3239" t="s">
        <v>40</v>
      </c>
      <c r="Z3239">
        <v>3484</v>
      </c>
      <c r="AA3239">
        <v>4.47</v>
      </c>
      <c r="AB3239">
        <v>11.7</v>
      </c>
      <c r="AC3239">
        <v>40.9</v>
      </c>
      <c r="AD3239">
        <v>237085</v>
      </c>
      <c r="AE3239">
        <v>102.4</v>
      </c>
      <c r="AF3239">
        <v>32.200000000000003</v>
      </c>
      <c r="AG3239" t="s">
        <v>46</v>
      </c>
      <c r="AH3239" t="s">
        <v>47</v>
      </c>
      <c r="AI3239" t="s">
        <v>56</v>
      </c>
      <c r="AJ3239">
        <v>40</v>
      </c>
      <c r="AK3239">
        <v>360</v>
      </c>
      <c r="AL3239">
        <v>7.1199999999999999E-2</v>
      </c>
      <c r="AM3239">
        <v>0.9637</v>
      </c>
      <c r="AN3239">
        <v>0.99360000000000004</v>
      </c>
      <c r="AO3239">
        <f>Data[[#This Row],[labeller_confidence_score]]-Data[[#This Row],[cytodiffusion_classification_confidence]]</f>
        <v>2.9900000000000038E-2</v>
      </c>
    </row>
    <row r="3240" spans="1:41" x14ac:dyDescent="0.3">
      <c r="A3240" t="s">
        <v>3313</v>
      </c>
      <c r="B3240" t="s">
        <v>106</v>
      </c>
      <c r="C3240">
        <v>1</v>
      </c>
      <c r="D3240" t="s">
        <v>82</v>
      </c>
      <c r="E3240">
        <v>13.2</v>
      </c>
      <c r="F3240">
        <v>87.8</v>
      </c>
      <c r="G3240">
        <v>0.45500000000000002</v>
      </c>
      <c r="H3240">
        <v>0.26100000000000001</v>
      </c>
      <c r="I3240">
        <f>Data[[#This Row],[nucleus_area_pct]]/Data[[#This Row],[cytoplasm_ratio]]</f>
        <v>336.39846743295016</v>
      </c>
      <c r="J3240">
        <v>0.85299999999999998</v>
      </c>
      <c r="K3240">
        <v>0.25900000000000001</v>
      </c>
      <c r="L3240">
        <v>0.88</v>
      </c>
      <c r="M3240">
        <v>1</v>
      </c>
      <c r="N3240">
        <v>0.92</v>
      </c>
      <c r="O3240">
        <v>613</v>
      </c>
      <c r="P3240">
        <v>99</v>
      </c>
      <c r="Q3240">
        <v>217</v>
      </c>
      <c r="R3240">
        <v>147</v>
      </c>
      <c r="S3240">
        <v>194</v>
      </c>
      <c r="T3240">
        <f>(Data[[#This Row],[mean_r]]/256)*100</f>
        <v>84.765625</v>
      </c>
      <c r="U3240">
        <f>(Data[[#This Row],[mean_g]]/256)*100</f>
        <v>57.421875</v>
      </c>
      <c r="V3240">
        <f>(Data[[#This Row],[mean_b]]/256)*100</f>
        <v>75.78125</v>
      </c>
      <c r="W3240">
        <v>0.754</v>
      </c>
      <c r="X3240" t="s">
        <v>51</v>
      </c>
      <c r="Y3240" t="s">
        <v>45</v>
      </c>
      <c r="Z3240">
        <v>2203</v>
      </c>
      <c r="AA3240">
        <v>5.5</v>
      </c>
      <c r="AB3240">
        <v>14.8</v>
      </c>
      <c r="AC3240">
        <v>29.6</v>
      </c>
      <c r="AD3240">
        <v>188399</v>
      </c>
      <c r="AE3240">
        <v>72.599999999999994</v>
      </c>
      <c r="AF3240">
        <v>34.4</v>
      </c>
      <c r="AG3240" t="s">
        <v>46</v>
      </c>
      <c r="AH3240" t="s">
        <v>42</v>
      </c>
      <c r="AI3240" t="s">
        <v>52</v>
      </c>
      <c r="AJ3240">
        <v>100</v>
      </c>
      <c r="AK3240">
        <v>512</v>
      </c>
      <c r="AL3240">
        <v>0.90069999999999995</v>
      </c>
      <c r="AM3240">
        <v>0.70860000000000001</v>
      </c>
      <c r="AN3240">
        <v>0.88360000000000005</v>
      </c>
      <c r="AO3240">
        <f>Data[[#This Row],[labeller_confidence_score]]-Data[[#This Row],[cytodiffusion_classification_confidence]]</f>
        <v>0.17500000000000004</v>
      </c>
    </row>
    <row r="3241" spans="1:41" x14ac:dyDescent="0.3">
      <c r="A3241" t="s">
        <v>3314</v>
      </c>
      <c r="B3241" t="s">
        <v>37</v>
      </c>
      <c r="C3241">
        <v>1</v>
      </c>
      <c r="D3241" t="s">
        <v>38</v>
      </c>
      <c r="E3241">
        <v>13.02</v>
      </c>
      <c r="F3241">
        <v>61.8</v>
      </c>
      <c r="G3241">
        <v>0.53300000000000003</v>
      </c>
      <c r="H3241">
        <v>0.36299999999999999</v>
      </c>
      <c r="I3241">
        <f>Data[[#This Row],[nucleus_area_pct]]/Data[[#This Row],[cytoplasm_ratio]]</f>
        <v>170.24793388429751</v>
      </c>
      <c r="J3241">
        <v>0.67</v>
      </c>
      <c r="K3241">
        <v>0.34499999999999997</v>
      </c>
      <c r="L3241">
        <v>3.44</v>
      </c>
      <c r="M3241">
        <v>5.5</v>
      </c>
      <c r="N3241">
        <v>0.79400000000000004</v>
      </c>
      <c r="O3241">
        <v>524</v>
      </c>
      <c r="P3241">
        <v>73</v>
      </c>
      <c r="Q3241">
        <v>217</v>
      </c>
      <c r="R3241">
        <v>153</v>
      </c>
      <c r="S3241">
        <v>177</v>
      </c>
      <c r="T3241">
        <f>(Data[[#This Row],[mean_r]]/256)*100</f>
        <v>84.765625</v>
      </c>
      <c r="U3241">
        <f>(Data[[#This Row],[mean_g]]/256)*100</f>
        <v>59.765625</v>
      </c>
      <c r="V3241">
        <f>(Data[[#This Row],[mean_b]]/256)*100</f>
        <v>69.140625</v>
      </c>
      <c r="W3241">
        <v>0.68899999999999995</v>
      </c>
      <c r="X3241" t="s">
        <v>39</v>
      </c>
      <c r="Y3241" t="s">
        <v>40</v>
      </c>
      <c r="Z3241">
        <v>7191</v>
      </c>
      <c r="AA3241">
        <v>5.36</v>
      </c>
      <c r="AB3241">
        <v>12.7</v>
      </c>
      <c r="AC3241">
        <v>44.7</v>
      </c>
      <c r="AD3241">
        <v>296902</v>
      </c>
      <c r="AE3241">
        <v>95.4</v>
      </c>
      <c r="AF3241">
        <v>33.6</v>
      </c>
      <c r="AG3241" t="s">
        <v>41</v>
      </c>
      <c r="AH3241" t="s">
        <v>68</v>
      </c>
      <c r="AI3241" t="s">
        <v>56</v>
      </c>
      <c r="AJ3241">
        <v>100</v>
      </c>
      <c r="AK3241">
        <v>360</v>
      </c>
      <c r="AL3241">
        <v>0.92789999999999995</v>
      </c>
      <c r="AM3241">
        <v>0.80700000000000005</v>
      </c>
      <c r="AN3241">
        <v>0.71930000000000005</v>
      </c>
      <c r="AO3241">
        <f>Data[[#This Row],[labeller_confidence_score]]-Data[[#This Row],[cytodiffusion_classification_confidence]]</f>
        <v>-8.77E-2</v>
      </c>
    </row>
    <row r="3242" spans="1:41" x14ac:dyDescent="0.3">
      <c r="A3242" t="s">
        <v>3315</v>
      </c>
      <c r="B3242" t="s">
        <v>37</v>
      </c>
      <c r="C3242">
        <v>1</v>
      </c>
      <c r="D3242" t="s">
        <v>38</v>
      </c>
      <c r="E3242">
        <v>13.44</v>
      </c>
      <c r="F3242">
        <v>67.5</v>
      </c>
      <c r="G3242">
        <v>0.51400000000000001</v>
      </c>
      <c r="H3242">
        <v>0.33700000000000002</v>
      </c>
      <c r="I3242">
        <f>Data[[#This Row],[nucleus_area_pct]]/Data[[#This Row],[cytoplasm_ratio]]</f>
        <v>200.2967359050445</v>
      </c>
      <c r="J3242">
        <v>0.71299999999999997</v>
      </c>
      <c r="K3242">
        <v>0.62</v>
      </c>
      <c r="L3242">
        <v>3.73</v>
      </c>
      <c r="M3242">
        <v>6.1</v>
      </c>
      <c r="N3242">
        <v>0.73699999999999999</v>
      </c>
      <c r="O3242">
        <v>504</v>
      </c>
      <c r="P3242">
        <v>89</v>
      </c>
      <c r="Q3242">
        <v>228</v>
      </c>
      <c r="R3242">
        <v>178</v>
      </c>
      <c r="S3242">
        <v>204</v>
      </c>
      <c r="T3242">
        <f>(Data[[#This Row],[mean_r]]/256)*100</f>
        <v>89.0625</v>
      </c>
      <c r="U3242">
        <f>(Data[[#This Row],[mean_g]]/256)*100</f>
        <v>69.53125</v>
      </c>
      <c r="V3242">
        <f>(Data[[#This Row],[mean_b]]/256)*100</f>
        <v>79.6875</v>
      </c>
      <c r="W3242">
        <v>0.70199999999999996</v>
      </c>
      <c r="X3242" t="s">
        <v>51</v>
      </c>
      <c r="Y3242" t="s">
        <v>45</v>
      </c>
      <c r="Z3242">
        <v>8252</v>
      </c>
      <c r="AA3242">
        <v>5.0599999999999996</v>
      </c>
      <c r="AB3242">
        <v>14.7</v>
      </c>
      <c r="AC3242">
        <v>34.700000000000003</v>
      </c>
      <c r="AD3242">
        <v>245704</v>
      </c>
      <c r="AE3242">
        <v>85.8</v>
      </c>
      <c r="AF3242">
        <v>33.799999999999997</v>
      </c>
      <c r="AG3242" t="s">
        <v>41</v>
      </c>
      <c r="AH3242" t="s">
        <v>42</v>
      </c>
      <c r="AI3242" t="s">
        <v>52</v>
      </c>
      <c r="AJ3242">
        <v>60</v>
      </c>
      <c r="AK3242">
        <v>256</v>
      </c>
      <c r="AL3242">
        <v>0.90380000000000005</v>
      </c>
      <c r="AM3242">
        <v>0.89600000000000002</v>
      </c>
      <c r="AN3242">
        <v>0.74490000000000001</v>
      </c>
      <c r="AO3242">
        <f>Data[[#This Row],[labeller_confidence_score]]-Data[[#This Row],[cytodiffusion_classification_confidence]]</f>
        <v>-0.15110000000000001</v>
      </c>
    </row>
    <row r="3243" spans="1:41" x14ac:dyDescent="0.3">
      <c r="A3243" t="s">
        <v>3316</v>
      </c>
      <c r="B3243" t="s">
        <v>180</v>
      </c>
      <c r="C3243">
        <v>1</v>
      </c>
      <c r="D3243" t="s">
        <v>181</v>
      </c>
      <c r="E3243">
        <v>6.47</v>
      </c>
      <c r="F3243">
        <v>0</v>
      </c>
      <c r="G3243">
        <v>0</v>
      </c>
      <c r="H3243">
        <v>1</v>
      </c>
      <c r="I3243">
        <f>Data[[#This Row],[nucleus_area_pct]]/Data[[#This Row],[cytoplasm_ratio]]</f>
        <v>0</v>
      </c>
      <c r="J3243">
        <v>0.432</v>
      </c>
      <c r="K3243">
        <v>0.85699999999999998</v>
      </c>
      <c r="L3243">
        <v>0.5</v>
      </c>
      <c r="M3243">
        <v>1</v>
      </c>
      <c r="N3243">
        <v>0.78400000000000003</v>
      </c>
      <c r="O3243">
        <v>186</v>
      </c>
      <c r="P3243">
        <v>59</v>
      </c>
      <c r="Q3243">
        <v>211</v>
      </c>
      <c r="R3243">
        <v>119</v>
      </c>
      <c r="S3243">
        <v>127</v>
      </c>
      <c r="T3243">
        <f>(Data[[#This Row],[mean_r]]/256)*100</f>
        <v>82.421875</v>
      </c>
      <c r="U3243">
        <f>(Data[[#This Row],[mean_g]]/256)*100</f>
        <v>46.484375</v>
      </c>
      <c r="V3243">
        <f>(Data[[#This Row],[mean_b]]/256)*100</f>
        <v>49.609375</v>
      </c>
      <c r="W3243">
        <v>0.45200000000000001</v>
      </c>
      <c r="X3243" t="s">
        <v>51</v>
      </c>
      <c r="Y3243" t="s">
        <v>40</v>
      </c>
      <c r="Z3243">
        <v>8969</v>
      </c>
      <c r="AA3243">
        <v>5.67</v>
      </c>
      <c r="AB3243">
        <v>11.1</v>
      </c>
      <c r="AC3243">
        <v>46.9</v>
      </c>
      <c r="AD3243">
        <v>455174</v>
      </c>
      <c r="AE3243">
        <v>89.2</v>
      </c>
      <c r="AF3243">
        <v>34.4</v>
      </c>
      <c r="AG3243" t="s">
        <v>64</v>
      </c>
      <c r="AH3243" t="s">
        <v>47</v>
      </c>
      <c r="AI3243" t="s">
        <v>52</v>
      </c>
      <c r="AJ3243">
        <v>40</v>
      </c>
      <c r="AK3243">
        <v>512</v>
      </c>
      <c r="AL3243">
        <v>0.73380000000000001</v>
      </c>
      <c r="AM3243">
        <v>0.748</v>
      </c>
      <c r="AN3243">
        <v>0.82050000000000001</v>
      </c>
      <c r="AO3243">
        <f>Data[[#This Row],[labeller_confidence_score]]-Data[[#This Row],[cytodiffusion_classification_confidence]]</f>
        <v>7.2500000000000009E-2</v>
      </c>
    </row>
    <row r="3244" spans="1:41" x14ac:dyDescent="0.3">
      <c r="A3244" t="s">
        <v>3317</v>
      </c>
      <c r="B3244" t="s">
        <v>87</v>
      </c>
      <c r="C3244">
        <v>0</v>
      </c>
      <c r="D3244" t="s">
        <v>50</v>
      </c>
      <c r="E3244">
        <v>13.48</v>
      </c>
      <c r="F3244">
        <v>50.6</v>
      </c>
      <c r="G3244">
        <v>0.625</v>
      </c>
      <c r="H3244">
        <v>0.61199999999999999</v>
      </c>
      <c r="I3244">
        <f>Data[[#This Row],[nucleus_area_pct]]/Data[[#This Row],[cytoplasm_ratio]]</f>
        <v>82.679738562091501</v>
      </c>
      <c r="J3244">
        <v>0.76100000000000001</v>
      </c>
      <c r="K3244">
        <v>0.433</v>
      </c>
      <c r="L3244">
        <v>3.61</v>
      </c>
      <c r="M3244">
        <v>2.2000000000000002</v>
      </c>
      <c r="N3244">
        <v>0.751</v>
      </c>
      <c r="O3244">
        <v>449</v>
      </c>
      <c r="P3244">
        <v>79</v>
      </c>
      <c r="Q3244">
        <v>210</v>
      </c>
      <c r="R3244">
        <v>151</v>
      </c>
      <c r="S3244">
        <v>158</v>
      </c>
      <c r="T3244">
        <f>(Data[[#This Row],[mean_r]]/256)*100</f>
        <v>82.03125</v>
      </c>
      <c r="U3244">
        <f>(Data[[#This Row],[mean_g]]/256)*100</f>
        <v>58.984375</v>
      </c>
      <c r="V3244">
        <f>(Data[[#This Row],[mean_b]]/256)*100</f>
        <v>61.71875</v>
      </c>
      <c r="W3244">
        <v>0.66900000000000004</v>
      </c>
      <c r="X3244" t="s">
        <v>63</v>
      </c>
      <c r="Y3244" t="s">
        <v>40</v>
      </c>
      <c r="Z3244">
        <v>5403</v>
      </c>
      <c r="AA3244">
        <v>5.59</v>
      </c>
      <c r="AB3244">
        <v>17.2</v>
      </c>
      <c r="AC3244">
        <v>40.700000000000003</v>
      </c>
      <c r="AD3244">
        <v>282935</v>
      </c>
      <c r="AE3244">
        <v>101.4</v>
      </c>
      <c r="AF3244">
        <v>32.4</v>
      </c>
      <c r="AG3244" t="s">
        <v>64</v>
      </c>
      <c r="AH3244" t="s">
        <v>42</v>
      </c>
      <c r="AI3244" t="s">
        <v>56</v>
      </c>
      <c r="AJ3244">
        <v>60</v>
      </c>
      <c r="AK3244">
        <v>360</v>
      </c>
      <c r="AL3244">
        <v>0.1138</v>
      </c>
      <c r="AM3244">
        <v>0.75939999999999996</v>
      </c>
      <c r="AN3244">
        <v>0.87680000000000002</v>
      </c>
      <c r="AO3244">
        <f>Data[[#This Row],[labeller_confidence_score]]-Data[[#This Row],[cytodiffusion_classification_confidence]]</f>
        <v>0.11740000000000006</v>
      </c>
    </row>
    <row r="3245" spans="1:41" x14ac:dyDescent="0.3">
      <c r="A3245" t="s">
        <v>3318</v>
      </c>
      <c r="B3245" t="s">
        <v>103</v>
      </c>
      <c r="C3245">
        <v>1</v>
      </c>
      <c r="D3245" t="s">
        <v>104</v>
      </c>
      <c r="E3245">
        <v>4.55</v>
      </c>
      <c r="F3245">
        <v>0</v>
      </c>
      <c r="G3245">
        <v>0</v>
      </c>
      <c r="H3245">
        <v>1</v>
      </c>
      <c r="I3245">
        <f>Data[[#This Row],[nucleus_area_pct]]/Data[[#This Row],[cytoplasm_ratio]]</f>
        <v>0</v>
      </c>
      <c r="J3245">
        <v>0.221</v>
      </c>
      <c r="K3245">
        <v>0.77800000000000002</v>
      </c>
      <c r="L3245">
        <v>0.56999999999999995</v>
      </c>
      <c r="M3245">
        <v>1</v>
      </c>
      <c r="N3245">
        <v>0.69599999999999995</v>
      </c>
      <c r="O3245">
        <v>100</v>
      </c>
      <c r="P3245">
        <v>32</v>
      </c>
      <c r="Q3245">
        <v>230</v>
      </c>
      <c r="R3245">
        <v>123</v>
      </c>
      <c r="S3245">
        <v>118</v>
      </c>
      <c r="T3245">
        <f>(Data[[#This Row],[mean_r]]/256)*100</f>
        <v>89.84375</v>
      </c>
      <c r="U3245">
        <f>(Data[[#This Row],[mean_g]]/256)*100</f>
        <v>48.046875</v>
      </c>
      <c r="V3245">
        <f>(Data[[#This Row],[mean_b]]/256)*100</f>
        <v>46.09375</v>
      </c>
      <c r="W3245">
        <v>0.56899999999999995</v>
      </c>
      <c r="X3245" t="s">
        <v>39</v>
      </c>
      <c r="Y3245" t="s">
        <v>40</v>
      </c>
      <c r="Z3245">
        <v>5989</v>
      </c>
      <c r="AA3245">
        <v>4.92</v>
      </c>
      <c r="AB3245">
        <v>14</v>
      </c>
      <c r="AC3245">
        <v>40</v>
      </c>
      <c r="AD3245">
        <v>75288</v>
      </c>
      <c r="AE3245">
        <v>85.5</v>
      </c>
      <c r="AF3245">
        <v>34.700000000000003</v>
      </c>
      <c r="AG3245" t="s">
        <v>46</v>
      </c>
      <c r="AH3245" t="s">
        <v>47</v>
      </c>
      <c r="AI3245" t="s">
        <v>52</v>
      </c>
      <c r="AJ3245">
        <v>60</v>
      </c>
      <c r="AK3245">
        <v>360</v>
      </c>
      <c r="AL3245">
        <v>0.95720000000000005</v>
      </c>
      <c r="AM3245">
        <v>0.69310000000000005</v>
      </c>
      <c r="AN3245">
        <v>0.7702</v>
      </c>
      <c r="AO3245">
        <f>Data[[#This Row],[labeller_confidence_score]]-Data[[#This Row],[cytodiffusion_classification_confidence]]</f>
        <v>7.7099999999999946E-2</v>
      </c>
    </row>
    <row r="3246" spans="1:41" x14ac:dyDescent="0.3">
      <c r="A3246" t="s">
        <v>3319</v>
      </c>
      <c r="B3246" t="s">
        <v>81</v>
      </c>
      <c r="C3246">
        <v>1</v>
      </c>
      <c r="D3246" t="s">
        <v>82</v>
      </c>
      <c r="E3246">
        <v>13.55</v>
      </c>
      <c r="F3246">
        <v>84.6</v>
      </c>
      <c r="G3246">
        <v>0.51100000000000001</v>
      </c>
      <c r="H3246">
        <v>0.13300000000000001</v>
      </c>
      <c r="I3246">
        <f>Data[[#This Row],[nucleus_area_pct]]/Data[[#This Row],[cytoplasm_ratio]]</f>
        <v>636.09022556390971</v>
      </c>
      <c r="J3246">
        <v>0.75700000000000001</v>
      </c>
      <c r="K3246">
        <v>0.23300000000000001</v>
      </c>
      <c r="L3246">
        <v>0.71</v>
      </c>
      <c r="M3246">
        <v>1.1000000000000001</v>
      </c>
      <c r="N3246">
        <v>0.85899999999999999</v>
      </c>
      <c r="O3246">
        <v>720</v>
      </c>
      <c r="P3246">
        <v>103</v>
      </c>
      <c r="Q3246">
        <v>196</v>
      </c>
      <c r="R3246">
        <v>148</v>
      </c>
      <c r="S3246">
        <v>157</v>
      </c>
      <c r="T3246">
        <f>(Data[[#This Row],[mean_r]]/256)*100</f>
        <v>76.5625</v>
      </c>
      <c r="U3246">
        <f>(Data[[#This Row],[mean_g]]/256)*100</f>
        <v>57.8125</v>
      </c>
      <c r="V3246">
        <f>(Data[[#This Row],[mean_b]]/256)*100</f>
        <v>61.328125</v>
      </c>
      <c r="W3246">
        <v>0.72</v>
      </c>
      <c r="X3246" t="s">
        <v>39</v>
      </c>
      <c r="Y3246" t="s">
        <v>45</v>
      </c>
      <c r="Z3246">
        <v>9898</v>
      </c>
      <c r="AA3246">
        <v>3.51</v>
      </c>
      <c r="AB3246">
        <v>15</v>
      </c>
      <c r="AC3246">
        <v>45.8</v>
      </c>
      <c r="AD3246">
        <v>228758</v>
      </c>
      <c r="AE3246">
        <v>68.5</v>
      </c>
      <c r="AF3246">
        <v>33.9</v>
      </c>
      <c r="AG3246" t="s">
        <v>64</v>
      </c>
      <c r="AH3246" t="s">
        <v>68</v>
      </c>
      <c r="AI3246" t="s">
        <v>56</v>
      </c>
      <c r="AJ3246">
        <v>60</v>
      </c>
      <c r="AK3246">
        <v>512</v>
      </c>
      <c r="AL3246">
        <v>0.85850000000000004</v>
      </c>
      <c r="AM3246">
        <v>0.78369999999999995</v>
      </c>
      <c r="AN3246">
        <v>0.69089999999999996</v>
      </c>
      <c r="AO3246">
        <f>Data[[#This Row],[labeller_confidence_score]]-Data[[#This Row],[cytodiffusion_classification_confidence]]</f>
        <v>-9.2799999999999994E-2</v>
      </c>
    </row>
    <row r="3247" spans="1:41" x14ac:dyDescent="0.3">
      <c r="A3247" t="s">
        <v>3320</v>
      </c>
      <c r="B3247" t="s">
        <v>54</v>
      </c>
      <c r="C3247">
        <v>0</v>
      </c>
      <c r="D3247" t="s">
        <v>54</v>
      </c>
      <c r="E3247">
        <v>7.83</v>
      </c>
      <c r="F3247">
        <v>0</v>
      </c>
      <c r="G3247">
        <v>0</v>
      </c>
      <c r="H3247">
        <v>1</v>
      </c>
      <c r="I3247">
        <f>Data[[#This Row],[nucleus_area_pct]]/Data[[#This Row],[cytoplasm_ratio]]</f>
        <v>0</v>
      </c>
      <c r="J3247">
        <v>0.91100000000000003</v>
      </c>
      <c r="K3247">
        <v>0.218</v>
      </c>
      <c r="L3247">
        <v>0.48</v>
      </c>
      <c r="M3247">
        <v>1</v>
      </c>
      <c r="N3247">
        <v>0.873</v>
      </c>
      <c r="O3247">
        <v>194</v>
      </c>
      <c r="P3247">
        <v>41</v>
      </c>
      <c r="Q3247">
        <v>240</v>
      </c>
      <c r="R3247">
        <v>139</v>
      </c>
      <c r="S3247">
        <v>121</v>
      </c>
      <c r="T3247">
        <f>(Data[[#This Row],[mean_r]]/256)*100</f>
        <v>93.75</v>
      </c>
      <c r="U3247">
        <f>(Data[[#This Row],[mean_g]]/256)*100</f>
        <v>54.296875</v>
      </c>
      <c r="V3247">
        <f>(Data[[#This Row],[mean_b]]/256)*100</f>
        <v>47.265625</v>
      </c>
      <c r="W3247">
        <v>0.47299999999999998</v>
      </c>
      <c r="X3247" t="s">
        <v>63</v>
      </c>
      <c r="Y3247" t="s">
        <v>40</v>
      </c>
      <c r="Z3247">
        <v>10440</v>
      </c>
      <c r="AA3247">
        <v>5.13</v>
      </c>
      <c r="AB3247">
        <v>11.6</v>
      </c>
      <c r="AC3247">
        <v>51</v>
      </c>
      <c r="AD3247">
        <v>240780</v>
      </c>
      <c r="AE3247">
        <v>103.7</v>
      </c>
      <c r="AF3247">
        <v>34.799999999999997</v>
      </c>
      <c r="AG3247" t="s">
        <v>64</v>
      </c>
      <c r="AH3247" t="s">
        <v>42</v>
      </c>
      <c r="AI3247" t="s">
        <v>56</v>
      </c>
      <c r="AJ3247">
        <v>100</v>
      </c>
      <c r="AK3247">
        <v>512</v>
      </c>
      <c r="AL3247">
        <v>0.14630000000000001</v>
      </c>
      <c r="AM3247">
        <v>0.99950000000000006</v>
      </c>
      <c r="AN3247">
        <v>0.86539999999999995</v>
      </c>
      <c r="AO3247">
        <f>Data[[#This Row],[labeller_confidence_score]]-Data[[#This Row],[cytodiffusion_classification_confidence]]</f>
        <v>-0.13410000000000011</v>
      </c>
    </row>
    <row r="3248" spans="1:41" x14ac:dyDescent="0.3">
      <c r="A3248" t="s">
        <v>3321</v>
      </c>
      <c r="B3248" t="s">
        <v>49</v>
      </c>
      <c r="C3248">
        <v>0</v>
      </c>
      <c r="D3248" t="s">
        <v>50</v>
      </c>
      <c r="E3248">
        <v>11.33</v>
      </c>
      <c r="F3248">
        <v>49.5</v>
      </c>
      <c r="G3248">
        <v>0.61699999999999999</v>
      </c>
      <c r="H3248">
        <v>0.52500000000000002</v>
      </c>
      <c r="I3248">
        <f>Data[[#This Row],[nucleus_area_pct]]/Data[[#This Row],[cytoplasm_ratio]]</f>
        <v>94.285714285714278</v>
      </c>
      <c r="J3248">
        <v>0.82199999999999995</v>
      </c>
      <c r="K3248">
        <v>0.39</v>
      </c>
      <c r="L3248">
        <v>2.71</v>
      </c>
      <c r="M3248">
        <v>4.2</v>
      </c>
      <c r="N3248">
        <v>0.84899999999999998</v>
      </c>
      <c r="O3248">
        <v>521</v>
      </c>
      <c r="P3248">
        <v>62</v>
      </c>
      <c r="Q3248">
        <v>222</v>
      </c>
      <c r="R3248">
        <v>168</v>
      </c>
      <c r="S3248">
        <v>179</v>
      </c>
      <c r="T3248">
        <f>(Data[[#This Row],[mean_r]]/256)*100</f>
        <v>86.71875</v>
      </c>
      <c r="U3248">
        <f>(Data[[#This Row],[mean_g]]/256)*100</f>
        <v>65.625</v>
      </c>
      <c r="V3248">
        <f>(Data[[#This Row],[mean_b]]/256)*100</f>
        <v>69.921875</v>
      </c>
      <c r="W3248">
        <v>0.745</v>
      </c>
      <c r="X3248" t="s">
        <v>51</v>
      </c>
      <c r="Y3248" t="s">
        <v>40</v>
      </c>
      <c r="Z3248">
        <v>8005</v>
      </c>
      <c r="AA3248">
        <v>5.34</v>
      </c>
      <c r="AB3248">
        <v>9.6999999999999993</v>
      </c>
      <c r="AC3248">
        <v>35.799999999999997</v>
      </c>
      <c r="AD3248">
        <v>333811</v>
      </c>
      <c r="AE3248">
        <v>95.5</v>
      </c>
      <c r="AF3248">
        <v>36.200000000000003</v>
      </c>
      <c r="AG3248" t="s">
        <v>46</v>
      </c>
      <c r="AH3248" t="s">
        <v>68</v>
      </c>
      <c r="AI3248" t="s">
        <v>56</v>
      </c>
      <c r="AJ3248">
        <v>100</v>
      </c>
      <c r="AK3248">
        <v>512</v>
      </c>
      <c r="AL3248">
        <v>0.1119</v>
      </c>
      <c r="AM3248">
        <v>0.83640000000000003</v>
      </c>
      <c r="AN3248">
        <v>0.84650000000000003</v>
      </c>
      <c r="AO3248">
        <f>Data[[#This Row],[labeller_confidence_score]]-Data[[#This Row],[cytodiffusion_classification_confidence]]</f>
        <v>1.0099999999999998E-2</v>
      </c>
    </row>
    <row r="3249" spans="1:41" x14ac:dyDescent="0.3">
      <c r="A3249" t="s">
        <v>3322</v>
      </c>
      <c r="B3249" t="s">
        <v>49</v>
      </c>
      <c r="C3249">
        <v>0</v>
      </c>
      <c r="D3249" t="s">
        <v>50</v>
      </c>
      <c r="E3249">
        <v>12.45</v>
      </c>
      <c r="F3249">
        <v>53.5</v>
      </c>
      <c r="G3249">
        <v>0.48799999999999999</v>
      </c>
      <c r="H3249">
        <v>0.52500000000000002</v>
      </c>
      <c r="I3249">
        <f>Data[[#This Row],[nucleus_area_pct]]/Data[[#This Row],[cytoplasm_ratio]]</f>
        <v>101.9047619047619</v>
      </c>
      <c r="J3249">
        <v>0.81799999999999995</v>
      </c>
      <c r="K3249">
        <v>0.48499999999999999</v>
      </c>
      <c r="L3249">
        <v>2.72</v>
      </c>
      <c r="M3249">
        <v>3.1</v>
      </c>
      <c r="N3249">
        <v>0.88</v>
      </c>
      <c r="O3249">
        <v>417</v>
      </c>
      <c r="P3249">
        <v>67</v>
      </c>
      <c r="Q3249">
        <v>202</v>
      </c>
      <c r="R3249">
        <v>159</v>
      </c>
      <c r="S3249">
        <v>200</v>
      </c>
      <c r="T3249">
        <f>(Data[[#This Row],[mean_r]]/256)*100</f>
        <v>78.90625</v>
      </c>
      <c r="U3249">
        <f>(Data[[#This Row],[mean_g]]/256)*100</f>
        <v>62.109375</v>
      </c>
      <c r="V3249">
        <f>(Data[[#This Row],[mean_b]]/256)*100</f>
        <v>78.125</v>
      </c>
      <c r="W3249">
        <v>0.63900000000000001</v>
      </c>
      <c r="X3249" t="s">
        <v>63</v>
      </c>
      <c r="Y3249" t="s">
        <v>45</v>
      </c>
      <c r="Z3249">
        <v>8976</v>
      </c>
      <c r="AA3249">
        <v>4.92</v>
      </c>
      <c r="AB3249">
        <v>14.9</v>
      </c>
      <c r="AC3249">
        <v>46.5</v>
      </c>
      <c r="AD3249">
        <v>192308</v>
      </c>
      <c r="AE3249">
        <v>110.9</v>
      </c>
      <c r="AF3249">
        <v>33.9</v>
      </c>
      <c r="AG3249" t="s">
        <v>41</v>
      </c>
      <c r="AH3249" t="s">
        <v>42</v>
      </c>
      <c r="AI3249" t="s">
        <v>52</v>
      </c>
      <c r="AJ3249">
        <v>40</v>
      </c>
      <c r="AK3249">
        <v>360</v>
      </c>
      <c r="AL3249">
        <v>7.3499999999999996E-2</v>
      </c>
      <c r="AM3249">
        <v>0.89410000000000001</v>
      </c>
      <c r="AN3249">
        <v>0.96240000000000003</v>
      </c>
      <c r="AO3249">
        <f>Data[[#This Row],[labeller_confidence_score]]-Data[[#This Row],[cytodiffusion_classification_confidence]]</f>
        <v>6.8300000000000027E-2</v>
      </c>
    </row>
    <row r="3250" spans="1:41" x14ac:dyDescent="0.3">
      <c r="A3250" t="s">
        <v>3323</v>
      </c>
      <c r="B3250" t="s">
        <v>49</v>
      </c>
      <c r="C3250">
        <v>0</v>
      </c>
      <c r="D3250" t="s">
        <v>50</v>
      </c>
      <c r="E3250">
        <v>9.6999999999999993</v>
      </c>
      <c r="F3250">
        <v>63.9</v>
      </c>
      <c r="G3250">
        <v>0.58899999999999997</v>
      </c>
      <c r="H3250">
        <v>0.44700000000000001</v>
      </c>
      <c r="I3250">
        <f>Data[[#This Row],[nucleus_area_pct]]/Data[[#This Row],[cytoplasm_ratio]]</f>
        <v>142.95302013422818</v>
      </c>
      <c r="J3250">
        <v>0.83399999999999996</v>
      </c>
      <c r="K3250">
        <v>0.26400000000000001</v>
      </c>
      <c r="L3250">
        <v>2.87</v>
      </c>
      <c r="M3250">
        <v>3.4</v>
      </c>
      <c r="N3250">
        <v>0.88800000000000001</v>
      </c>
      <c r="O3250">
        <v>417</v>
      </c>
      <c r="P3250">
        <v>75</v>
      </c>
      <c r="Q3250">
        <v>201</v>
      </c>
      <c r="R3250">
        <v>167</v>
      </c>
      <c r="S3250">
        <v>210</v>
      </c>
      <c r="T3250">
        <f>(Data[[#This Row],[mean_r]]/256)*100</f>
        <v>78.515625</v>
      </c>
      <c r="U3250">
        <f>(Data[[#This Row],[mean_g]]/256)*100</f>
        <v>65.234375</v>
      </c>
      <c r="V3250">
        <f>(Data[[#This Row],[mean_b]]/256)*100</f>
        <v>82.03125</v>
      </c>
      <c r="W3250">
        <v>0.72</v>
      </c>
      <c r="X3250" t="s">
        <v>39</v>
      </c>
      <c r="Y3250" t="s">
        <v>45</v>
      </c>
      <c r="Z3250">
        <v>6796</v>
      </c>
      <c r="AA3250">
        <v>4.25</v>
      </c>
      <c r="AB3250">
        <v>11</v>
      </c>
      <c r="AC3250">
        <v>36.200000000000003</v>
      </c>
      <c r="AD3250">
        <v>177572</v>
      </c>
      <c r="AE3250">
        <v>105.2</v>
      </c>
      <c r="AF3250">
        <v>32.299999999999997</v>
      </c>
      <c r="AG3250" t="s">
        <v>64</v>
      </c>
      <c r="AH3250" t="s">
        <v>42</v>
      </c>
      <c r="AI3250" t="s">
        <v>52</v>
      </c>
      <c r="AJ3250">
        <v>40</v>
      </c>
      <c r="AK3250">
        <v>256</v>
      </c>
      <c r="AL3250">
        <v>0.11609999999999999</v>
      </c>
      <c r="AM3250">
        <v>0.87209999999999999</v>
      </c>
      <c r="AN3250">
        <v>1</v>
      </c>
      <c r="AO3250">
        <f>Data[[#This Row],[labeller_confidence_score]]-Data[[#This Row],[cytodiffusion_classification_confidence]]</f>
        <v>0.12790000000000001</v>
      </c>
    </row>
    <row r="3251" spans="1:41" x14ac:dyDescent="0.3">
      <c r="A3251" t="s">
        <v>3324</v>
      </c>
      <c r="B3251" t="s">
        <v>54</v>
      </c>
      <c r="C3251">
        <v>0</v>
      </c>
      <c r="D3251" t="s">
        <v>54</v>
      </c>
      <c r="E3251">
        <v>7.63</v>
      </c>
      <c r="F3251">
        <v>0</v>
      </c>
      <c r="G3251">
        <v>0</v>
      </c>
      <c r="H3251">
        <v>1</v>
      </c>
      <c r="I3251">
        <f>Data[[#This Row],[nucleus_area_pct]]/Data[[#This Row],[cytoplasm_ratio]]</f>
        <v>0</v>
      </c>
      <c r="J3251">
        <v>0.86599999999999999</v>
      </c>
      <c r="K3251">
        <v>0.18099999999999999</v>
      </c>
      <c r="L3251">
        <v>0.5</v>
      </c>
      <c r="M3251">
        <v>1</v>
      </c>
      <c r="N3251">
        <v>0.97699999999999998</v>
      </c>
      <c r="O3251">
        <v>183</v>
      </c>
      <c r="P3251">
        <v>36</v>
      </c>
      <c r="Q3251">
        <v>243</v>
      </c>
      <c r="R3251">
        <v>136</v>
      </c>
      <c r="S3251">
        <v>121</v>
      </c>
      <c r="T3251">
        <f>(Data[[#This Row],[mean_r]]/256)*100</f>
        <v>94.921875</v>
      </c>
      <c r="U3251">
        <f>(Data[[#This Row],[mean_g]]/256)*100</f>
        <v>53.125</v>
      </c>
      <c r="V3251">
        <f>(Data[[#This Row],[mean_b]]/256)*100</f>
        <v>47.265625</v>
      </c>
      <c r="W3251">
        <v>0.71</v>
      </c>
      <c r="X3251" t="s">
        <v>51</v>
      </c>
      <c r="Y3251" t="s">
        <v>40</v>
      </c>
      <c r="Z3251">
        <v>7207</v>
      </c>
      <c r="AA3251">
        <v>5.67</v>
      </c>
      <c r="AB3251">
        <v>17.399999999999999</v>
      </c>
      <c r="AC3251">
        <v>52.7</v>
      </c>
      <c r="AD3251">
        <v>147429</v>
      </c>
      <c r="AE3251">
        <v>89.2</v>
      </c>
      <c r="AF3251">
        <v>31.6</v>
      </c>
      <c r="AG3251" t="s">
        <v>46</v>
      </c>
      <c r="AH3251" t="s">
        <v>42</v>
      </c>
      <c r="AI3251" t="s">
        <v>56</v>
      </c>
      <c r="AJ3251">
        <v>100</v>
      </c>
      <c r="AK3251">
        <v>256</v>
      </c>
      <c r="AL3251">
        <v>0.18099999999999999</v>
      </c>
      <c r="AM3251">
        <v>0.98309999999999997</v>
      </c>
      <c r="AN3251">
        <v>0.87649999999999995</v>
      </c>
      <c r="AO3251">
        <f>Data[[#This Row],[labeller_confidence_score]]-Data[[#This Row],[cytodiffusion_classification_confidence]]</f>
        <v>-0.10660000000000003</v>
      </c>
    </row>
    <row r="3252" spans="1:41" x14ac:dyDescent="0.3">
      <c r="A3252" t="s">
        <v>3325</v>
      </c>
      <c r="B3252" t="s">
        <v>81</v>
      </c>
      <c r="C3252">
        <v>1</v>
      </c>
      <c r="D3252" t="s">
        <v>82</v>
      </c>
      <c r="E3252">
        <v>16.55</v>
      </c>
      <c r="F3252">
        <v>80.400000000000006</v>
      </c>
      <c r="G3252">
        <v>0.29799999999999999</v>
      </c>
      <c r="H3252">
        <v>0.22600000000000001</v>
      </c>
      <c r="I3252">
        <f>Data[[#This Row],[nucleus_area_pct]]/Data[[#This Row],[cytoplasm_ratio]]</f>
        <v>355.75221238938053</v>
      </c>
      <c r="J3252">
        <v>0.79500000000000004</v>
      </c>
      <c r="K3252">
        <v>0.36299999999999999</v>
      </c>
      <c r="L3252">
        <v>0.57999999999999996</v>
      </c>
      <c r="M3252">
        <v>1</v>
      </c>
      <c r="N3252">
        <v>0.84399999999999997</v>
      </c>
      <c r="O3252">
        <v>602</v>
      </c>
      <c r="P3252">
        <v>107</v>
      </c>
      <c r="Q3252">
        <v>181</v>
      </c>
      <c r="R3252">
        <v>145</v>
      </c>
      <c r="S3252">
        <v>178</v>
      </c>
      <c r="T3252">
        <f>(Data[[#This Row],[mean_r]]/256)*100</f>
        <v>70.703125</v>
      </c>
      <c r="U3252">
        <f>(Data[[#This Row],[mean_g]]/256)*100</f>
        <v>56.640625</v>
      </c>
      <c r="V3252">
        <f>(Data[[#This Row],[mean_b]]/256)*100</f>
        <v>69.53125</v>
      </c>
      <c r="W3252">
        <v>0.65900000000000003</v>
      </c>
      <c r="X3252" t="s">
        <v>63</v>
      </c>
      <c r="Y3252" t="s">
        <v>45</v>
      </c>
      <c r="Z3252">
        <v>4271</v>
      </c>
      <c r="AA3252">
        <v>5.38</v>
      </c>
      <c r="AB3252">
        <v>16.7</v>
      </c>
      <c r="AC3252">
        <v>40.5</v>
      </c>
      <c r="AD3252">
        <v>275075</v>
      </c>
      <c r="AE3252">
        <v>94.6</v>
      </c>
      <c r="AF3252">
        <v>34.700000000000003</v>
      </c>
      <c r="AG3252" t="s">
        <v>64</v>
      </c>
      <c r="AH3252" t="s">
        <v>42</v>
      </c>
      <c r="AI3252" t="s">
        <v>56</v>
      </c>
      <c r="AJ3252">
        <v>100</v>
      </c>
      <c r="AK3252">
        <v>360</v>
      </c>
      <c r="AL3252">
        <v>0.84450000000000003</v>
      </c>
      <c r="AM3252">
        <v>0.90290000000000004</v>
      </c>
      <c r="AN3252">
        <v>0.83620000000000005</v>
      </c>
      <c r="AO3252">
        <f>Data[[#This Row],[labeller_confidence_score]]-Data[[#This Row],[cytodiffusion_classification_confidence]]</f>
        <v>-6.6699999999999982E-2</v>
      </c>
    </row>
    <row r="3253" spans="1:41" x14ac:dyDescent="0.3">
      <c r="A3253" t="s">
        <v>3326</v>
      </c>
      <c r="B3253" t="s">
        <v>60</v>
      </c>
      <c r="C3253">
        <v>0</v>
      </c>
      <c r="D3253" t="s">
        <v>50</v>
      </c>
      <c r="E3253">
        <v>14.81</v>
      </c>
      <c r="F3253">
        <v>58.1</v>
      </c>
      <c r="G3253">
        <v>0.40200000000000002</v>
      </c>
      <c r="H3253">
        <v>0.39700000000000002</v>
      </c>
      <c r="I3253">
        <f>Data[[#This Row],[nucleus_area_pct]]/Data[[#This Row],[cytoplasm_ratio]]</f>
        <v>146.34760705289673</v>
      </c>
      <c r="J3253">
        <v>0.89800000000000002</v>
      </c>
      <c r="K3253">
        <v>0.65100000000000002</v>
      </c>
      <c r="L3253">
        <v>1.93</v>
      </c>
      <c r="M3253">
        <v>1.4</v>
      </c>
      <c r="N3253">
        <v>0.70699999999999996</v>
      </c>
      <c r="O3253">
        <v>545</v>
      </c>
      <c r="P3253">
        <v>81</v>
      </c>
      <c r="Q3253">
        <v>191</v>
      </c>
      <c r="R3253">
        <v>169</v>
      </c>
      <c r="S3253">
        <v>200</v>
      </c>
      <c r="T3253">
        <f>(Data[[#This Row],[mean_r]]/256)*100</f>
        <v>74.609375</v>
      </c>
      <c r="U3253">
        <f>(Data[[#This Row],[mean_g]]/256)*100</f>
        <v>66.015625</v>
      </c>
      <c r="V3253">
        <f>(Data[[#This Row],[mean_b]]/256)*100</f>
        <v>78.125</v>
      </c>
      <c r="W3253">
        <v>0.65300000000000002</v>
      </c>
      <c r="X3253" t="s">
        <v>51</v>
      </c>
      <c r="Y3253" t="s">
        <v>40</v>
      </c>
      <c r="Z3253">
        <v>10644</v>
      </c>
      <c r="AA3253">
        <v>4.58</v>
      </c>
      <c r="AB3253">
        <v>13.9</v>
      </c>
      <c r="AC3253">
        <v>38</v>
      </c>
      <c r="AD3253">
        <v>86126</v>
      </c>
      <c r="AE3253">
        <v>97.6</v>
      </c>
      <c r="AF3253">
        <v>31.8</v>
      </c>
      <c r="AG3253" t="s">
        <v>41</v>
      </c>
      <c r="AH3253" t="s">
        <v>42</v>
      </c>
      <c r="AI3253" t="s">
        <v>43</v>
      </c>
      <c r="AJ3253">
        <v>60</v>
      </c>
      <c r="AK3253">
        <v>224</v>
      </c>
      <c r="AL3253">
        <v>5.8799999999999998E-2</v>
      </c>
      <c r="AM3253">
        <v>0.91920000000000002</v>
      </c>
      <c r="AN3253">
        <v>0.95450000000000002</v>
      </c>
      <c r="AO3253">
        <f>Data[[#This Row],[labeller_confidence_score]]-Data[[#This Row],[cytodiffusion_classification_confidence]]</f>
        <v>3.5299999999999998E-2</v>
      </c>
    </row>
    <row r="3254" spans="1:41" x14ac:dyDescent="0.3">
      <c r="A3254" t="s">
        <v>3327</v>
      </c>
      <c r="B3254" t="s">
        <v>60</v>
      </c>
      <c r="C3254">
        <v>0</v>
      </c>
      <c r="D3254" t="s">
        <v>50</v>
      </c>
      <c r="E3254">
        <v>17.36</v>
      </c>
      <c r="F3254">
        <v>62.2</v>
      </c>
      <c r="G3254">
        <v>0.45800000000000002</v>
      </c>
      <c r="H3254">
        <v>0.45800000000000002</v>
      </c>
      <c r="I3254">
        <f>Data[[#This Row],[nucleus_area_pct]]/Data[[#This Row],[cytoplasm_ratio]]</f>
        <v>135.80786026200875</v>
      </c>
      <c r="J3254">
        <v>0.64</v>
      </c>
      <c r="K3254">
        <v>0.45300000000000001</v>
      </c>
      <c r="L3254">
        <v>2.6</v>
      </c>
      <c r="M3254">
        <v>1.2</v>
      </c>
      <c r="N3254">
        <v>0.73699999999999999</v>
      </c>
      <c r="O3254">
        <v>708</v>
      </c>
      <c r="P3254">
        <v>85</v>
      </c>
      <c r="Q3254">
        <v>194</v>
      </c>
      <c r="R3254">
        <v>164</v>
      </c>
      <c r="S3254">
        <v>180</v>
      </c>
      <c r="T3254">
        <f>(Data[[#This Row],[mean_r]]/256)*100</f>
        <v>75.78125</v>
      </c>
      <c r="U3254">
        <f>(Data[[#This Row],[mean_g]]/256)*100</f>
        <v>64.0625</v>
      </c>
      <c r="V3254">
        <f>(Data[[#This Row],[mean_b]]/256)*100</f>
        <v>70.3125</v>
      </c>
      <c r="W3254">
        <v>0.52600000000000002</v>
      </c>
      <c r="X3254" t="s">
        <v>51</v>
      </c>
      <c r="Y3254" t="s">
        <v>40</v>
      </c>
      <c r="Z3254">
        <v>9015</v>
      </c>
      <c r="AA3254">
        <v>5.01</v>
      </c>
      <c r="AB3254">
        <v>12.5</v>
      </c>
      <c r="AC3254">
        <v>40.799999999999997</v>
      </c>
      <c r="AD3254">
        <v>222895</v>
      </c>
      <c r="AE3254">
        <v>93.4</v>
      </c>
      <c r="AF3254">
        <v>32.1</v>
      </c>
      <c r="AG3254" t="s">
        <v>64</v>
      </c>
      <c r="AH3254" t="s">
        <v>42</v>
      </c>
      <c r="AI3254" t="s">
        <v>56</v>
      </c>
      <c r="AJ3254">
        <v>100</v>
      </c>
      <c r="AK3254">
        <v>256</v>
      </c>
      <c r="AL3254">
        <v>0.1235</v>
      </c>
      <c r="AM3254">
        <v>1</v>
      </c>
      <c r="AN3254">
        <v>0.86629999999999996</v>
      </c>
      <c r="AO3254">
        <f>Data[[#This Row],[labeller_confidence_score]]-Data[[#This Row],[cytodiffusion_classification_confidence]]</f>
        <v>-0.13370000000000004</v>
      </c>
    </row>
    <row r="3255" spans="1:41" x14ac:dyDescent="0.3">
      <c r="A3255" t="s">
        <v>3328</v>
      </c>
      <c r="B3255" t="s">
        <v>54</v>
      </c>
      <c r="C3255">
        <v>0</v>
      </c>
      <c r="D3255" t="s">
        <v>54</v>
      </c>
      <c r="E3255">
        <v>8.23</v>
      </c>
      <c r="F3255">
        <v>0</v>
      </c>
      <c r="G3255">
        <v>0</v>
      </c>
      <c r="H3255">
        <v>1</v>
      </c>
      <c r="I3255">
        <f>Data[[#This Row],[nucleus_area_pct]]/Data[[#This Row],[cytoplasm_ratio]]</f>
        <v>0</v>
      </c>
      <c r="J3255">
        <v>0.88300000000000001</v>
      </c>
      <c r="K3255">
        <v>0.20100000000000001</v>
      </c>
      <c r="L3255">
        <v>0.78</v>
      </c>
      <c r="M3255">
        <v>1</v>
      </c>
      <c r="N3255">
        <v>0.94899999999999995</v>
      </c>
      <c r="O3255">
        <v>165</v>
      </c>
      <c r="P3255">
        <v>41</v>
      </c>
      <c r="Q3255">
        <v>224</v>
      </c>
      <c r="R3255">
        <v>130</v>
      </c>
      <c r="S3255">
        <v>123</v>
      </c>
      <c r="T3255">
        <f>(Data[[#This Row],[mean_r]]/256)*100</f>
        <v>87.5</v>
      </c>
      <c r="U3255">
        <f>(Data[[#This Row],[mean_g]]/256)*100</f>
        <v>50.78125</v>
      </c>
      <c r="V3255">
        <f>(Data[[#This Row],[mean_b]]/256)*100</f>
        <v>48.046875</v>
      </c>
      <c r="W3255">
        <v>0.438</v>
      </c>
      <c r="X3255" t="s">
        <v>39</v>
      </c>
      <c r="Y3255" t="s">
        <v>45</v>
      </c>
      <c r="Z3255">
        <v>5967</v>
      </c>
      <c r="AA3255">
        <v>5.33</v>
      </c>
      <c r="AB3255">
        <v>13.7</v>
      </c>
      <c r="AC3255">
        <v>41.5</v>
      </c>
      <c r="AD3255">
        <v>257287</v>
      </c>
      <c r="AE3255">
        <v>91.2</v>
      </c>
      <c r="AF3255">
        <v>34.799999999999997</v>
      </c>
      <c r="AG3255" t="s">
        <v>46</v>
      </c>
      <c r="AH3255" t="s">
        <v>42</v>
      </c>
      <c r="AI3255" t="s">
        <v>52</v>
      </c>
      <c r="AJ3255">
        <v>100</v>
      </c>
      <c r="AK3255">
        <v>512</v>
      </c>
      <c r="AL3255">
        <v>0.15720000000000001</v>
      </c>
      <c r="AM3255">
        <v>0.86939999999999995</v>
      </c>
      <c r="AN3255">
        <v>0.97540000000000004</v>
      </c>
      <c r="AO3255">
        <f>Data[[#This Row],[labeller_confidence_score]]-Data[[#This Row],[cytodiffusion_classification_confidence]]</f>
        <v>0.10600000000000009</v>
      </c>
    </row>
    <row r="3256" spans="1:41" x14ac:dyDescent="0.3">
      <c r="A3256" t="s">
        <v>3329</v>
      </c>
      <c r="B3256" t="s">
        <v>66</v>
      </c>
      <c r="C3256">
        <v>1</v>
      </c>
      <c r="D3256" t="s">
        <v>67</v>
      </c>
      <c r="E3256">
        <v>11.36</v>
      </c>
      <c r="F3256">
        <v>89.9</v>
      </c>
      <c r="G3256">
        <v>0.63800000000000001</v>
      </c>
      <c r="H3256">
        <v>0.121</v>
      </c>
      <c r="I3256">
        <f>Data[[#This Row],[nucleus_area_pct]]/Data[[#This Row],[cytoplasm_ratio]]</f>
        <v>742.97520661157034</v>
      </c>
      <c r="J3256">
        <v>0.33400000000000002</v>
      </c>
      <c r="K3256">
        <v>0.63700000000000001</v>
      </c>
      <c r="L3256">
        <v>0.78</v>
      </c>
      <c r="M3256">
        <v>1</v>
      </c>
      <c r="N3256">
        <v>0.53800000000000003</v>
      </c>
      <c r="O3256">
        <v>381</v>
      </c>
      <c r="P3256">
        <v>96</v>
      </c>
      <c r="Q3256">
        <v>187</v>
      </c>
      <c r="R3256">
        <v>152</v>
      </c>
      <c r="S3256">
        <v>217</v>
      </c>
      <c r="T3256">
        <f>(Data[[#This Row],[mean_r]]/256)*100</f>
        <v>73.046875</v>
      </c>
      <c r="U3256">
        <f>(Data[[#This Row],[mean_g]]/256)*100</f>
        <v>59.375</v>
      </c>
      <c r="V3256">
        <f>(Data[[#This Row],[mean_b]]/256)*100</f>
        <v>84.765625</v>
      </c>
      <c r="W3256">
        <v>0.81299999999999994</v>
      </c>
      <c r="X3256" t="s">
        <v>63</v>
      </c>
      <c r="Y3256" t="s">
        <v>45</v>
      </c>
      <c r="Z3256">
        <v>10419</v>
      </c>
      <c r="AA3256">
        <v>3.5</v>
      </c>
      <c r="AB3256">
        <v>10.8</v>
      </c>
      <c r="AC3256">
        <v>41.8</v>
      </c>
      <c r="AD3256">
        <v>189618</v>
      </c>
      <c r="AE3256">
        <v>97.5</v>
      </c>
      <c r="AF3256">
        <v>36</v>
      </c>
      <c r="AG3256" t="s">
        <v>46</v>
      </c>
      <c r="AH3256" t="s">
        <v>47</v>
      </c>
      <c r="AI3256" t="s">
        <v>52</v>
      </c>
      <c r="AJ3256">
        <v>60</v>
      </c>
      <c r="AK3256">
        <v>256</v>
      </c>
      <c r="AL3256">
        <v>0.78779999999999994</v>
      </c>
      <c r="AM3256">
        <v>0.81140000000000001</v>
      </c>
      <c r="AN3256">
        <v>0.83830000000000005</v>
      </c>
      <c r="AO3256">
        <f>Data[[#This Row],[labeller_confidence_score]]-Data[[#This Row],[cytodiffusion_classification_confidence]]</f>
        <v>2.6900000000000035E-2</v>
      </c>
    </row>
    <row r="3257" spans="1:41" x14ac:dyDescent="0.3">
      <c r="A3257" t="s">
        <v>3330</v>
      </c>
      <c r="B3257" t="s">
        <v>60</v>
      </c>
      <c r="C3257">
        <v>0</v>
      </c>
      <c r="D3257" t="s">
        <v>50</v>
      </c>
      <c r="E3257">
        <v>14.86</v>
      </c>
      <c r="F3257">
        <v>61.1</v>
      </c>
      <c r="G3257">
        <v>0.504</v>
      </c>
      <c r="H3257">
        <v>0.3</v>
      </c>
      <c r="I3257">
        <f>Data[[#This Row],[nucleus_area_pct]]/Data[[#This Row],[cytoplasm_ratio]]</f>
        <v>203.66666666666669</v>
      </c>
      <c r="J3257">
        <v>0.79300000000000004</v>
      </c>
      <c r="K3257">
        <v>0.69599999999999995</v>
      </c>
      <c r="L3257">
        <v>1.64</v>
      </c>
      <c r="M3257">
        <v>1.5</v>
      </c>
      <c r="N3257">
        <v>0.68899999999999995</v>
      </c>
      <c r="O3257">
        <v>555</v>
      </c>
      <c r="P3257">
        <v>98</v>
      </c>
      <c r="Q3257">
        <v>206</v>
      </c>
      <c r="R3257">
        <v>164</v>
      </c>
      <c r="S3257">
        <v>195</v>
      </c>
      <c r="T3257">
        <f>(Data[[#This Row],[mean_r]]/256)*100</f>
        <v>80.46875</v>
      </c>
      <c r="U3257">
        <f>(Data[[#This Row],[mean_g]]/256)*100</f>
        <v>64.0625</v>
      </c>
      <c r="V3257">
        <f>(Data[[#This Row],[mean_b]]/256)*100</f>
        <v>76.171875</v>
      </c>
      <c r="W3257">
        <v>0.65600000000000003</v>
      </c>
      <c r="X3257" t="s">
        <v>51</v>
      </c>
      <c r="Y3257" t="s">
        <v>40</v>
      </c>
      <c r="Z3257">
        <v>7127</v>
      </c>
      <c r="AA3257">
        <v>3.65</v>
      </c>
      <c r="AB3257">
        <v>13.4</v>
      </c>
      <c r="AC3257">
        <v>45.4</v>
      </c>
      <c r="AD3257">
        <v>343926</v>
      </c>
      <c r="AE3257">
        <v>86.3</v>
      </c>
      <c r="AF3257">
        <v>34.6</v>
      </c>
      <c r="AG3257" t="s">
        <v>41</v>
      </c>
      <c r="AH3257" t="s">
        <v>42</v>
      </c>
      <c r="AI3257" t="s">
        <v>56</v>
      </c>
      <c r="AJ3257">
        <v>100</v>
      </c>
      <c r="AK3257">
        <v>256</v>
      </c>
      <c r="AL3257">
        <v>3.9699999999999999E-2</v>
      </c>
      <c r="AM3257">
        <v>0.97719999999999996</v>
      </c>
      <c r="AN3257">
        <v>0.9859</v>
      </c>
      <c r="AO3257">
        <f>Data[[#This Row],[labeller_confidence_score]]-Data[[#This Row],[cytodiffusion_classification_confidence]]</f>
        <v>8.700000000000041E-3</v>
      </c>
    </row>
    <row r="3258" spans="1:41" x14ac:dyDescent="0.3">
      <c r="A3258" t="s">
        <v>3331</v>
      </c>
      <c r="B3258" t="s">
        <v>180</v>
      </c>
      <c r="C3258">
        <v>1</v>
      </c>
      <c r="D3258" t="s">
        <v>181</v>
      </c>
      <c r="E3258">
        <v>5.8</v>
      </c>
      <c r="F3258">
        <v>0</v>
      </c>
      <c r="G3258">
        <v>0</v>
      </c>
      <c r="H3258">
        <v>1</v>
      </c>
      <c r="I3258">
        <f>Data[[#This Row],[nucleus_area_pct]]/Data[[#This Row],[cytoplasm_ratio]]</f>
        <v>0</v>
      </c>
      <c r="J3258">
        <v>0.35399999999999998</v>
      </c>
      <c r="K3258">
        <v>0.90200000000000002</v>
      </c>
      <c r="L3258">
        <v>0.1</v>
      </c>
      <c r="M3258">
        <v>1</v>
      </c>
      <c r="N3258">
        <v>0.76200000000000001</v>
      </c>
      <c r="O3258">
        <v>173</v>
      </c>
      <c r="P3258">
        <v>58</v>
      </c>
      <c r="Q3258">
        <v>223</v>
      </c>
      <c r="R3258">
        <v>117</v>
      </c>
      <c r="S3258">
        <v>106</v>
      </c>
      <c r="T3258">
        <f>(Data[[#This Row],[mean_r]]/256)*100</f>
        <v>87.109375</v>
      </c>
      <c r="U3258">
        <f>(Data[[#This Row],[mean_g]]/256)*100</f>
        <v>45.703125</v>
      </c>
      <c r="V3258">
        <f>(Data[[#This Row],[mean_b]]/256)*100</f>
        <v>41.40625</v>
      </c>
      <c r="W3258">
        <v>0.55300000000000005</v>
      </c>
      <c r="X3258" t="s">
        <v>51</v>
      </c>
      <c r="Y3258" t="s">
        <v>40</v>
      </c>
      <c r="Z3258">
        <v>3975</v>
      </c>
      <c r="AA3258">
        <v>3.94</v>
      </c>
      <c r="AB3258">
        <v>12.1</v>
      </c>
      <c r="AC3258">
        <v>33.200000000000003</v>
      </c>
      <c r="AD3258">
        <v>98413</v>
      </c>
      <c r="AE3258">
        <v>82.2</v>
      </c>
      <c r="AF3258">
        <v>36.799999999999997</v>
      </c>
      <c r="AG3258" t="s">
        <v>46</v>
      </c>
      <c r="AH3258" t="s">
        <v>42</v>
      </c>
      <c r="AI3258" t="s">
        <v>56</v>
      </c>
      <c r="AJ3258">
        <v>100</v>
      </c>
      <c r="AK3258">
        <v>360</v>
      </c>
      <c r="AL3258">
        <v>0.83399999999999996</v>
      </c>
      <c r="AM3258">
        <v>0.70340000000000003</v>
      </c>
      <c r="AN3258">
        <v>0.81610000000000005</v>
      </c>
      <c r="AO3258">
        <f>Data[[#This Row],[labeller_confidence_score]]-Data[[#This Row],[cytodiffusion_classification_confidence]]</f>
        <v>0.11270000000000002</v>
      </c>
    </row>
    <row r="3259" spans="1:41" x14ac:dyDescent="0.3">
      <c r="A3259" t="s">
        <v>3332</v>
      </c>
      <c r="B3259" t="s">
        <v>62</v>
      </c>
      <c r="C3259">
        <v>0</v>
      </c>
      <c r="D3259" t="s">
        <v>50</v>
      </c>
      <c r="E3259">
        <v>9.7200000000000006</v>
      </c>
      <c r="F3259">
        <v>84.6</v>
      </c>
      <c r="G3259">
        <v>0.75600000000000001</v>
      </c>
      <c r="H3259">
        <v>0.188</v>
      </c>
      <c r="I3259">
        <f>Data[[#This Row],[nucleus_area_pct]]/Data[[#This Row],[cytoplasm_ratio]]</f>
        <v>449.99999999999994</v>
      </c>
      <c r="J3259">
        <v>0.88200000000000001</v>
      </c>
      <c r="K3259">
        <v>0.34699999999999998</v>
      </c>
      <c r="L3259">
        <v>1.1200000000000001</v>
      </c>
      <c r="M3259">
        <v>1</v>
      </c>
      <c r="N3259">
        <v>0.86399999999999999</v>
      </c>
      <c r="O3259">
        <v>243</v>
      </c>
      <c r="P3259">
        <v>66</v>
      </c>
      <c r="Q3259">
        <v>206</v>
      </c>
      <c r="R3259">
        <v>150</v>
      </c>
      <c r="S3259">
        <v>159</v>
      </c>
      <c r="T3259">
        <f>(Data[[#This Row],[mean_r]]/256)*100</f>
        <v>80.46875</v>
      </c>
      <c r="U3259">
        <f>(Data[[#This Row],[mean_g]]/256)*100</f>
        <v>58.59375</v>
      </c>
      <c r="V3259">
        <f>(Data[[#This Row],[mean_b]]/256)*100</f>
        <v>62.109375</v>
      </c>
      <c r="W3259">
        <v>0.66900000000000004</v>
      </c>
      <c r="X3259" t="s">
        <v>39</v>
      </c>
      <c r="Y3259" t="s">
        <v>40</v>
      </c>
      <c r="Z3259">
        <v>7859</v>
      </c>
      <c r="AA3259">
        <v>4.33</v>
      </c>
      <c r="AB3259">
        <v>15.1</v>
      </c>
      <c r="AC3259">
        <v>35.9</v>
      </c>
      <c r="AD3259">
        <v>220994</v>
      </c>
      <c r="AE3259">
        <v>80.8</v>
      </c>
      <c r="AF3259">
        <v>34.299999999999997</v>
      </c>
      <c r="AG3259" t="s">
        <v>46</v>
      </c>
      <c r="AH3259" t="s">
        <v>47</v>
      </c>
      <c r="AI3259" t="s">
        <v>52</v>
      </c>
      <c r="AJ3259">
        <v>60</v>
      </c>
      <c r="AK3259">
        <v>256</v>
      </c>
      <c r="AL3259">
        <v>0.1215</v>
      </c>
      <c r="AM3259">
        <v>0.90980000000000005</v>
      </c>
      <c r="AN3259">
        <v>0.94710000000000005</v>
      </c>
      <c r="AO3259">
        <f>Data[[#This Row],[labeller_confidence_score]]-Data[[#This Row],[cytodiffusion_classification_confidence]]</f>
        <v>3.73E-2</v>
      </c>
    </row>
    <row r="3260" spans="1:41" x14ac:dyDescent="0.3">
      <c r="A3260" t="s">
        <v>3333</v>
      </c>
      <c r="B3260" t="s">
        <v>133</v>
      </c>
      <c r="C3260">
        <v>1</v>
      </c>
      <c r="D3260" t="s">
        <v>104</v>
      </c>
      <c r="E3260">
        <v>7.62</v>
      </c>
      <c r="F3260">
        <v>0</v>
      </c>
      <c r="G3260">
        <v>0</v>
      </c>
      <c r="H3260">
        <v>1</v>
      </c>
      <c r="I3260">
        <f>Data[[#This Row],[nucleus_area_pct]]/Data[[#This Row],[cytoplasm_ratio]]</f>
        <v>0</v>
      </c>
      <c r="J3260">
        <v>0.56100000000000005</v>
      </c>
      <c r="K3260">
        <v>0.73899999999999999</v>
      </c>
      <c r="L3260">
        <v>0.45</v>
      </c>
      <c r="M3260">
        <v>1</v>
      </c>
      <c r="N3260">
        <v>0.90800000000000003</v>
      </c>
      <c r="O3260">
        <v>164</v>
      </c>
      <c r="P3260">
        <v>60</v>
      </c>
      <c r="Q3260">
        <v>243</v>
      </c>
      <c r="R3260">
        <v>121</v>
      </c>
      <c r="S3260">
        <v>124</v>
      </c>
      <c r="T3260">
        <f>(Data[[#This Row],[mean_r]]/256)*100</f>
        <v>94.921875</v>
      </c>
      <c r="U3260">
        <f>(Data[[#This Row],[mean_g]]/256)*100</f>
        <v>47.265625</v>
      </c>
      <c r="V3260">
        <f>(Data[[#This Row],[mean_b]]/256)*100</f>
        <v>48.4375</v>
      </c>
      <c r="W3260">
        <v>0.52100000000000002</v>
      </c>
      <c r="X3260" t="s">
        <v>39</v>
      </c>
      <c r="Y3260" t="s">
        <v>45</v>
      </c>
      <c r="Z3260">
        <v>3848</v>
      </c>
      <c r="AA3260">
        <v>5.2</v>
      </c>
      <c r="AB3260">
        <v>12.6</v>
      </c>
      <c r="AC3260">
        <v>48.2</v>
      </c>
      <c r="AD3260">
        <v>127166</v>
      </c>
      <c r="AE3260">
        <v>86.7</v>
      </c>
      <c r="AF3260">
        <v>36.5</v>
      </c>
      <c r="AG3260" t="s">
        <v>46</v>
      </c>
      <c r="AH3260" t="s">
        <v>47</v>
      </c>
      <c r="AI3260" t="s">
        <v>56</v>
      </c>
      <c r="AJ3260">
        <v>100</v>
      </c>
      <c r="AK3260">
        <v>256</v>
      </c>
      <c r="AL3260">
        <v>0.94130000000000003</v>
      </c>
      <c r="AM3260">
        <v>0.78879999999999995</v>
      </c>
      <c r="AN3260">
        <v>0.68940000000000001</v>
      </c>
      <c r="AO3260">
        <f>Data[[#This Row],[labeller_confidence_score]]-Data[[#This Row],[cytodiffusion_classification_confidence]]</f>
        <v>-9.9399999999999933E-2</v>
      </c>
    </row>
    <row r="3261" spans="1:41" x14ac:dyDescent="0.3">
      <c r="A3261" t="s">
        <v>3334</v>
      </c>
      <c r="B3261" t="s">
        <v>74</v>
      </c>
      <c r="C3261">
        <v>0</v>
      </c>
      <c r="D3261" t="s">
        <v>75</v>
      </c>
      <c r="E3261">
        <v>2.76</v>
      </c>
      <c r="F3261">
        <v>0</v>
      </c>
      <c r="G3261">
        <v>0</v>
      </c>
      <c r="H3261">
        <v>1</v>
      </c>
      <c r="I3261">
        <f>Data[[#This Row],[nucleus_area_pct]]/Data[[#This Row],[cytoplasm_ratio]]</f>
        <v>0</v>
      </c>
      <c r="J3261">
        <v>0.77200000000000002</v>
      </c>
      <c r="K3261">
        <v>0.53800000000000003</v>
      </c>
      <c r="L3261">
        <v>2.1</v>
      </c>
      <c r="M3261">
        <v>1</v>
      </c>
      <c r="N3261">
        <v>0.76200000000000001</v>
      </c>
      <c r="O3261">
        <v>31</v>
      </c>
      <c r="P3261">
        <v>17</v>
      </c>
      <c r="Q3261">
        <v>215</v>
      </c>
      <c r="R3261">
        <v>151</v>
      </c>
      <c r="S3261">
        <v>169</v>
      </c>
      <c r="T3261">
        <f>(Data[[#This Row],[mean_r]]/256)*100</f>
        <v>83.984375</v>
      </c>
      <c r="U3261">
        <f>(Data[[#This Row],[mean_g]]/256)*100</f>
        <v>58.984375</v>
      </c>
      <c r="V3261">
        <f>(Data[[#This Row],[mean_b]]/256)*100</f>
        <v>66.015625</v>
      </c>
      <c r="W3261">
        <v>0.55100000000000005</v>
      </c>
      <c r="X3261" t="s">
        <v>51</v>
      </c>
      <c r="Y3261" t="s">
        <v>45</v>
      </c>
      <c r="Z3261">
        <v>10146</v>
      </c>
      <c r="AA3261">
        <v>6.24</v>
      </c>
      <c r="AB3261">
        <v>13.2</v>
      </c>
      <c r="AC3261">
        <v>45.7</v>
      </c>
      <c r="AD3261">
        <v>260274</v>
      </c>
      <c r="AE3261">
        <v>91.7</v>
      </c>
      <c r="AF3261">
        <v>30.8</v>
      </c>
      <c r="AG3261" t="s">
        <v>64</v>
      </c>
      <c r="AH3261" t="s">
        <v>42</v>
      </c>
      <c r="AI3261" t="s">
        <v>43</v>
      </c>
      <c r="AJ3261">
        <v>60</v>
      </c>
      <c r="AK3261">
        <v>224</v>
      </c>
      <c r="AL3261">
        <v>0.1176</v>
      </c>
      <c r="AM3261">
        <v>0.9446</v>
      </c>
      <c r="AN3261">
        <v>0.92969999999999997</v>
      </c>
      <c r="AO3261">
        <f>Data[[#This Row],[labeller_confidence_score]]-Data[[#This Row],[cytodiffusion_classification_confidence]]</f>
        <v>-1.4900000000000024E-2</v>
      </c>
    </row>
    <row r="3262" spans="1:41" x14ac:dyDescent="0.3">
      <c r="A3262" t="s">
        <v>3335</v>
      </c>
      <c r="B3262" t="s">
        <v>49</v>
      </c>
      <c r="C3262">
        <v>0</v>
      </c>
      <c r="D3262" t="s">
        <v>50</v>
      </c>
      <c r="E3262">
        <v>12.2</v>
      </c>
      <c r="F3262">
        <v>57.4</v>
      </c>
      <c r="G3262">
        <v>0.48899999999999999</v>
      </c>
      <c r="H3262">
        <v>0.40100000000000002</v>
      </c>
      <c r="I3262">
        <f>Data[[#This Row],[nucleus_area_pct]]/Data[[#This Row],[cytoplasm_ratio]]</f>
        <v>143.14214463840398</v>
      </c>
      <c r="J3262">
        <v>0.83699999999999997</v>
      </c>
      <c r="K3262">
        <v>0.374</v>
      </c>
      <c r="L3262">
        <v>3.34</v>
      </c>
      <c r="M3262">
        <v>3.3</v>
      </c>
      <c r="N3262">
        <v>0.86499999999999999</v>
      </c>
      <c r="O3262">
        <v>389</v>
      </c>
      <c r="P3262">
        <v>70</v>
      </c>
      <c r="Q3262">
        <v>221</v>
      </c>
      <c r="R3262">
        <v>177</v>
      </c>
      <c r="S3262">
        <v>177</v>
      </c>
      <c r="T3262">
        <f>(Data[[#This Row],[mean_r]]/256)*100</f>
        <v>86.328125</v>
      </c>
      <c r="U3262">
        <f>(Data[[#This Row],[mean_g]]/256)*100</f>
        <v>69.140625</v>
      </c>
      <c r="V3262">
        <f>(Data[[#This Row],[mean_b]]/256)*100</f>
        <v>69.140625</v>
      </c>
      <c r="W3262">
        <v>0.78700000000000003</v>
      </c>
      <c r="X3262" t="s">
        <v>51</v>
      </c>
      <c r="Y3262" t="s">
        <v>45</v>
      </c>
      <c r="Z3262">
        <v>7783</v>
      </c>
      <c r="AA3262">
        <v>5.96</v>
      </c>
      <c r="AB3262">
        <v>13.5</v>
      </c>
      <c r="AC3262">
        <v>34.4</v>
      </c>
      <c r="AD3262">
        <v>305119</v>
      </c>
      <c r="AE3262">
        <v>100.2</v>
      </c>
      <c r="AF3262">
        <v>33.200000000000003</v>
      </c>
      <c r="AG3262" t="s">
        <v>41</v>
      </c>
      <c r="AH3262" t="s">
        <v>42</v>
      </c>
      <c r="AI3262" t="s">
        <v>56</v>
      </c>
      <c r="AJ3262">
        <v>100</v>
      </c>
      <c r="AK3262">
        <v>360</v>
      </c>
      <c r="AL3262">
        <v>0</v>
      </c>
      <c r="AM3262">
        <v>0.9123</v>
      </c>
      <c r="AN3262">
        <v>0.96599999999999997</v>
      </c>
      <c r="AO3262">
        <f>Data[[#This Row],[labeller_confidence_score]]-Data[[#This Row],[cytodiffusion_classification_confidence]]</f>
        <v>5.369999999999997E-2</v>
      </c>
    </row>
    <row r="3263" spans="1:41" x14ac:dyDescent="0.3">
      <c r="A3263" t="s">
        <v>3336</v>
      </c>
      <c r="B3263" t="s">
        <v>49</v>
      </c>
      <c r="C3263">
        <v>0</v>
      </c>
      <c r="D3263" t="s">
        <v>50</v>
      </c>
      <c r="E3263">
        <v>13.09</v>
      </c>
      <c r="F3263">
        <v>57</v>
      </c>
      <c r="G3263">
        <v>0.61699999999999999</v>
      </c>
      <c r="H3263">
        <v>0.36799999999999999</v>
      </c>
      <c r="I3263">
        <f>Data[[#This Row],[nucleus_area_pct]]/Data[[#This Row],[cytoplasm_ratio]]</f>
        <v>154.89130434782609</v>
      </c>
      <c r="J3263">
        <v>0.73099999999999998</v>
      </c>
      <c r="K3263">
        <v>0.499</v>
      </c>
      <c r="L3263">
        <v>4.05</v>
      </c>
      <c r="M3263">
        <v>4.3</v>
      </c>
      <c r="N3263">
        <v>0.93100000000000005</v>
      </c>
      <c r="O3263">
        <v>448</v>
      </c>
      <c r="P3263">
        <v>76</v>
      </c>
      <c r="Q3263">
        <v>196</v>
      </c>
      <c r="R3263">
        <v>151</v>
      </c>
      <c r="S3263">
        <v>155</v>
      </c>
      <c r="T3263">
        <f>(Data[[#This Row],[mean_r]]/256)*100</f>
        <v>76.5625</v>
      </c>
      <c r="U3263">
        <f>(Data[[#This Row],[mean_g]]/256)*100</f>
        <v>58.984375</v>
      </c>
      <c r="V3263">
        <f>(Data[[#This Row],[mean_b]]/256)*100</f>
        <v>60.546875</v>
      </c>
      <c r="W3263">
        <v>0.627</v>
      </c>
      <c r="X3263" t="s">
        <v>51</v>
      </c>
      <c r="Y3263" t="s">
        <v>45</v>
      </c>
      <c r="Z3263">
        <v>1853</v>
      </c>
      <c r="AA3263">
        <v>4.3600000000000003</v>
      </c>
      <c r="AB3263">
        <v>16.100000000000001</v>
      </c>
      <c r="AC3263">
        <v>40.9</v>
      </c>
      <c r="AD3263">
        <v>353252</v>
      </c>
      <c r="AE3263">
        <v>87.6</v>
      </c>
      <c r="AF3263">
        <v>35.5</v>
      </c>
      <c r="AG3263" t="s">
        <v>46</v>
      </c>
      <c r="AH3263" t="s">
        <v>68</v>
      </c>
      <c r="AI3263" t="s">
        <v>52</v>
      </c>
      <c r="AJ3263">
        <v>100</v>
      </c>
      <c r="AK3263">
        <v>360</v>
      </c>
      <c r="AL3263">
        <v>4.3799999999999999E-2</v>
      </c>
      <c r="AM3263">
        <v>0.91859999999999997</v>
      </c>
      <c r="AN3263">
        <v>0.81430000000000002</v>
      </c>
      <c r="AO3263">
        <f>Data[[#This Row],[labeller_confidence_score]]-Data[[#This Row],[cytodiffusion_classification_confidence]]</f>
        <v>-0.10429999999999995</v>
      </c>
    </row>
    <row r="3264" spans="1:41" x14ac:dyDescent="0.3">
      <c r="A3264" t="s">
        <v>3337</v>
      </c>
      <c r="B3264" t="s">
        <v>87</v>
      </c>
      <c r="C3264">
        <v>0</v>
      </c>
      <c r="D3264" t="s">
        <v>50</v>
      </c>
      <c r="E3264">
        <v>13.9</v>
      </c>
      <c r="F3264">
        <v>43.1</v>
      </c>
      <c r="G3264">
        <v>0.60099999999999998</v>
      </c>
      <c r="H3264">
        <v>0.51200000000000001</v>
      </c>
      <c r="I3264">
        <f>Data[[#This Row],[nucleus_area_pct]]/Data[[#This Row],[cytoplasm_ratio]]</f>
        <v>84.1796875</v>
      </c>
      <c r="J3264">
        <v>0.83099999999999996</v>
      </c>
      <c r="K3264">
        <v>0.54</v>
      </c>
      <c r="L3264">
        <v>5.14</v>
      </c>
      <c r="M3264">
        <v>2</v>
      </c>
      <c r="N3264">
        <v>0.71799999999999997</v>
      </c>
      <c r="O3264">
        <v>487</v>
      </c>
      <c r="P3264">
        <v>75</v>
      </c>
      <c r="Q3264">
        <v>219</v>
      </c>
      <c r="R3264">
        <v>134</v>
      </c>
      <c r="S3264">
        <v>154</v>
      </c>
      <c r="T3264">
        <f>(Data[[#This Row],[mean_r]]/256)*100</f>
        <v>85.546875</v>
      </c>
      <c r="U3264">
        <f>(Data[[#This Row],[mean_g]]/256)*100</f>
        <v>52.34375</v>
      </c>
      <c r="V3264">
        <f>(Data[[#This Row],[mean_b]]/256)*100</f>
        <v>60.15625</v>
      </c>
      <c r="W3264">
        <v>0.63800000000000001</v>
      </c>
      <c r="X3264" t="s">
        <v>63</v>
      </c>
      <c r="Y3264" t="s">
        <v>40</v>
      </c>
      <c r="Z3264">
        <v>5609</v>
      </c>
      <c r="AA3264">
        <v>4.38</v>
      </c>
      <c r="AB3264">
        <v>9</v>
      </c>
      <c r="AC3264">
        <v>43.1</v>
      </c>
      <c r="AD3264">
        <v>208767</v>
      </c>
      <c r="AE3264">
        <v>79.8</v>
      </c>
      <c r="AF3264">
        <v>30.8</v>
      </c>
      <c r="AG3264" t="s">
        <v>64</v>
      </c>
      <c r="AH3264" t="s">
        <v>68</v>
      </c>
      <c r="AI3264" t="s">
        <v>43</v>
      </c>
      <c r="AJ3264">
        <v>100</v>
      </c>
      <c r="AK3264">
        <v>224</v>
      </c>
      <c r="AL3264">
        <v>1.61E-2</v>
      </c>
      <c r="AM3264">
        <v>0.86499999999999999</v>
      </c>
      <c r="AN3264">
        <v>0.91269999999999996</v>
      </c>
      <c r="AO3264">
        <f>Data[[#This Row],[labeller_confidence_score]]-Data[[#This Row],[cytodiffusion_classification_confidence]]</f>
        <v>4.7699999999999965E-2</v>
      </c>
    </row>
    <row r="3265" spans="1:41" x14ac:dyDescent="0.3">
      <c r="A3265" t="s">
        <v>3338</v>
      </c>
      <c r="B3265" t="s">
        <v>62</v>
      </c>
      <c r="C3265">
        <v>0</v>
      </c>
      <c r="D3265" t="s">
        <v>50</v>
      </c>
      <c r="E3265">
        <v>7.63</v>
      </c>
      <c r="F3265">
        <v>73.400000000000006</v>
      </c>
      <c r="G3265">
        <v>0.875</v>
      </c>
      <c r="H3265">
        <v>0.19800000000000001</v>
      </c>
      <c r="I3265">
        <f>Data[[#This Row],[nucleus_area_pct]]/Data[[#This Row],[cytoplasm_ratio]]</f>
        <v>370.70707070707073</v>
      </c>
      <c r="J3265">
        <v>0.88200000000000001</v>
      </c>
      <c r="K3265">
        <v>0.19500000000000001</v>
      </c>
      <c r="L3265">
        <v>0.78</v>
      </c>
      <c r="M3265">
        <v>1.1000000000000001</v>
      </c>
      <c r="N3265">
        <v>0.93600000000000005</v>
      </c>
      <c r="O3265">
        <v>251</v>
      </c>
      <c r="P3265">
        <v>67</v>
      </c>
      <c r="Q3265">
        <v>208</v>
      </c>
      <c r="R3265">
        <v>144</v>
      </c>
      <c r="S3265">
        <v>191</v>
      </c>
      <c r="T3265">
        <f>(Data[[#This Row],[mean_r]]/256)*100</f>
        <v>81.25</v>
      </c>
      <c r="U3265">
        <f>(Data[[#This Row],[mean_g]]/256)*100</f>
        <v>56.25</v>
      </c>
      <c r="V3265">
        <f>(Data[[#This Row],[mean_b]]/256)*100</f>
        <v>74.609375</v>
      </c>
      <c r="W3265">
        <v>0.69799999999999995</v>
      </c>
      <c r="X3265" t="s">
        <v>51</v>
      </c>
      <c r="Y3265" t="s">
        <v>45</v>
      </c>
      <c r="Z3265">
        <v>7780</v>
      </c>
      <c r="AA3265">
        <v>3.97</v>
      </c>
      <c r="AB3265">
        <v>16</v>
      </c>
      <c r="AC3265">
        <v>40.200000000000003</v>
      </c>
      <c r="AD3265">
        <v>394115</v>
      </c>
      <c r="AE3265">
        <v>107.1</v>
      </c>
      <c r="AF3265">
        <v>33.799999999999997</v>
      </c>
      <c r="AG3265" t="s">
        <v>46</v>
      </c>
      <c r="AH3265" t="s">
        <v>42</v>
      </c>
      <c r="AI3265" t="s">
        <v>43</v>
      </c>
      <c r="AJ3265">
        <v>60</v>
      </c>
      <c r="AK3265">
        <v>360</v>
      </c>
      <c r="AL3265">
        <v>0</v>
      </c>
      <c r="AM3265">
        <v>0.87549999999999994</v>
      </c>
      <c r="AN3265">
        <v>0.94579999999999997</v>
      </c>
      <c r="AO3265">
        <f>Data[[#This Row],[labeller_confidence_score]]-Data[[#This Row],[cytodiffusion_classification_confidence]]</f>
        <v>7.0300000000000029E-2</v>
      </c>
    </row>
    <row r="3266" spans="1:41" x14ac:dyDescent="0.3">
      <c r="A3266" t="s">
        <v>3339</v>
      </c>
      <c r="B3266" t="s">
        <v>81</v>
      </c>
      <c r="C3266">
        <v>1</v>
      </c>
      <c r="D3266" t="s">
        <v>82</v>
      </c>
      <c r="E3266">
        <v>17.5</v>
      </c>
      <c r="F3266">
        <v>95.9</v>
      </c>
      <c r="G3266">
        <v>0.28399999999999997</v>
      </c>
      <c r="H3266">
        <v>0.10299999999999999</v>
      </c>
      <c r="I3266">
        <f>Data[[#This Row],[nucleus_area_pct]]/Data[[#This Row],[cytoplasm_ratio]]</f>
        <v>931.0679611650487</v>
      </c>
      <c r="J3266">
        <v>0.745</v>
      </c>
      <c r="K3266">
        <v>0.13900000000000001</v>
      </c>
      <c r="L3266">
        <v>0.93</v>
      </c>
      <c r="M3266">
        <v>1</v>
      </c>
      <c r="N3266">
        <v>0.83699999999999997</v>
      </c>
      <c r="O3266">
        <v>681</v>
      </c>
      <c r="P3266">
        <v>85</v>
      </c>
      <c r="Q3266">
        <v>207</v>
      </c>
      <c r="R3266">
        <v>170</v>
      </c>
      <c r="S3266">
        <v>207</v>
      </c>
      <c r="T3266">
        <f>(Data[[#This Row],[mean_r]]/256)*100</f>
        <v>80.859375</v>
      </c>
      <c r="U3266">
        <f>(Data[[#This Row],[mean_g]]/256)*100</f>
        <v>66.40625</v>
      </c>
      <c r="V3266">
        <f>(Data[[#This Row],[mean_b]]/256)*100</f>
        <v>80.859375</v>
      </c>
      <c r="W3266">
        <v>0.70399999999999996</v>
      </c>
      <c r="X3266" t="s">
        <v>39</v>
      </c>
      <c r="Y3266" t="s">
        <v>40</v>
      </c>
      <c r="Z3266">
        <v>6398</v>
      </c>
      <c r="AA3266">
        <v>4.26</v>
      </c>
      <c r="AB3266">
        <v>13.5</v>
      </c>
      <c r="AC3266">
        <v>36.700000000000003</v>
      </c>
      <c r="AD3266">
        <v>229103</v>
      </c>
      <c r="AE3266">
        <v>87.2</v>
      </c>
      <c r="AF3266">
        <v>34.200000000000003</v>
      </c>
      <c r="AG3266" t="s">
        <v>46</v>
      </c>
      <c r="AH3266" t="s">
        <v>68</v>
      </c>
      <c r="AI3266" t="s">
        <v>56</v>
      </c>
      <c r="AJ3266">
        <v>40</v>
      </c>
      <c r="AK3266">
        <v>512</v>
      </c>
      <c r="AL3266">
        <v>0.80859999999999999</v>
      </c>
      <c r="AM3266">
        <v>0.78690000000000004</v>
      </c>
      <c r="AN3266">
        <v>0.86939999999999995</v>
      </c>
      <c r="AO3266">
        <f>Data[[#This Row],[labeller_confidence_score]]-Data[[#This Row],[cytodiffusion_classification_confidence]]</f>
        <v>8.2499999999999907E-2</v>
      </c>
    </row>
    <row r="3267" spans="1:41" x14ac:dyDescent="0.3">
      <c r="A3267" t="s">
        <v>3340</v>
      </c>
      <c r="B3267" t="s">
        <v>66</v>
      </c>
      <c r="C3267">
        <v>1</v>
      </c>
      <c r="D3267" t="s">
        <v>67</v>
      </c>
      <c r="E3267">
        <v>8.67</v>
      </c>
      <c r="F3267">
        <v>99</v>
      </c>
      <c r="G3267">
        <v>0.79100000000000004</v>
      </c>
      <c r="H3267">
        <v>0.107</v>
      </c>
      <c r="I3267">
        <f>Data[[#This Row],[nucleus_area_pct]]/Data[[#This Row],[cytoplasm_ratio]]</f>
        <v>925.23364485981313</v>
      </c>
      <c r="J3267">
        <v>0.502</v>
      </c>
      <c r="K3267">
        <v>0.63400000000000001</v>
      </c>
      <c r="L3267">
        <v>1.23</v>
      </c>
      <c r="M3267">
        <v>1</v>
      </c>
      <c r="N3267">
        <v>0.47</v>
      </c>
      <c r="O3267">
        <v>297</v>
      </c>
      <c r="P3267">
        <v>100</v>
      </c>
      <c r="Q3267">
        <v>247</v>
      </c>
      <c r="R3267">
        <v>161</v>
      </c>
      <c r="S3267">
        <v>209</v>
      </c>
      <c r="T3267">
        <f>(Data[[#This Row],[mean_r]]/256)*100</f>
        <v>96.484375</v>
      </c>
      <c r="U3267">
        <f>(Data[[#This Row],[mean_g]]/256)*100</f>
        <v>62.890625</v>
      </c>
      <c r="V3267">
        <f>(Data[[#This Row],[mean_b]]/256)*100</f>
        <v>81.640625</v>
      </c>
      <c r="W3267">
        <v>0.91200000000000003</v>
      </c>
      <c r="X3267" t="s">
        <v>39</v>
      </c>
      <c r="Y3267" t="s">
        <v>45</v>
      </c>
      <c r="Z3267">
        <v>3679</v>
      </c>
      <c r="AA3267">
        <v>5.15</v>
      </c>
      <c r="AB3267">
        <v>13.9</v>
      </c>
      <c r="AC3267">
        <v>48.2</v>
      </c>
      <c r="AD3267">
        <v>176654</v>
      </c>
      <c r="AE3267">
        <v>96.5</v>
      </c>
      <c r="AF3267">
        <v>31.8</v>
      </c>
      <c r="AG3267" t="s">
        <v>46</v>
      </c>
      <c r="AH3267" t="s">
        <v>47</v>
      </c>
      <c r="AI3267" t="s">
        <v>56</v>
      </c>
      <c r="AJ3267">
        <v>100</v>
      </c>
      <c r="AK3267">
        <v>224</v>
      </c>
      <c r="AL3267">
        <v>0.81769999999999998</v>
      </c>
      <c r="AM3267">
        <v>0.71870000000000001</v>
      </c>
      <c r="AN3267">
        <v>0.71350000000000002</v>
      </c>
      <c r="AO3267">
        <f>Data[[#This Row],[labeller_confidence_score]]-Data[[#This Row],[cytodiffusion_classification_confidence]]</f>
        <v>-5.1999999999999824E-3</v>
      </c>
    </row>
    <row r="3268" spans="1:41" x14ac:dyDescent="0.3">
      <c r="A3268" t="s">
        <v>3341</v>
      </c>
      <c r="B3268" t="s">
        <v>62</v>
      </c>
      <c r="C3268">
        <v>0</v>
      </c>
      <c r="D3268" t="s">
        <v>50</v>
      </c>
      <c r="E3268">
        <v>10.050000000000001</v>
      </c>
      <c r="F3268">
        <v>76.099999999999994</v>
      </c>
      <c r="G3268">
        <v>0.88400000000000001</v>
      </c>
      <c r="H3268">
        <v>0.19700000000000001</v>
      </c>
      <c r="I3268">
        <f>Data[[#This Row],[nucleus_area_pct]]/Data[[#This Row],[cytoplasm_ratio]]</f>
        <v>386.29441624365478</v>
      </c>
      <c r="J3268">
        <v>0.92300000000000004</v>
      </c>
      <c r="K3268">
        <v>0.16600000000000001</v>
      </c>
      <c r="L3268">
        <v>0.51</v>
      </c>
      <c r="M3268">
        <v>1</v>
      </c>
      <c r="N3268">
        <v>1</v>
      </c>
      <c r="O3268">
        <v>256</v>
      </c>
      <c r="P3268">
        <v>65</v>
      </c>
      <c r="Q3268">
        <v>184</v>
      </c>
      <c r="R3268">
        <v>157</v>
      </c>
      <c r="S3268">
        <v>199</v>
      </c>
      <c r="T3268">
        <f>(Data[[#This Row],[mean_r]]/256)*100</f>
        <v>71.875</v>
      </c>
      <c r="U3268">
        <f>(Data[[#This Row],[mean_g]]/256)*100</f>
        <v>61.328125</v>
      </c>
      <c r="V3268">
        <f>(Data[[#This Row],[mean_b]]/256)*100</f>
        <v>77.734375</v>
      </c>
      <c r="W3268">
        <v>0.89</v>
      </c>
      <c r="X3268" t="s">
        <v>51</v>
      </c>
      <c r="Y3268" t="s">
        <v>40</v>
      </c>
      <c r="Z3268">
        <v>6205</v>
      </c>
      <c r="AA3268">
        <v>5.17</v>
      </c>
      <c r="AB3268">
        <v>13.2</v>
      </c>
      <c r="AC3268">
        <v>35.799999999999997</v>
      </c>
      <c r="AD3268">
        <v>364394</v>
      </c>
      <c r="AE3268">
        <v>94.1</v>
      </c>
      <c r="AF3268">
        <v>34.200000000000003</v>
      </c>
      <c r="AG3268" t="s">
        <v>46</v>
      </c>
      <c r="AH3268" t="s">
        <v>47</v>
      </c>
      <c r="AI3268" t="s">
        <v>43</v>
      </c>
      <c r="AJ3268">
        <v>100</v>
      </c>
      <c r="AK3268">
        <v>512</v>
      </c>
      <c r="AL3268">
        <v>7.7499999999999999E-2</v>
      </c>
      <c r="AM3268">
        <v>0.92430000000000001</v>
      </c>
      <c r="AN3268">
        <v>0.95789999999999997</v>
      </c>
      <c r="AO3268">
        <f>Data[[#This Row],[labeller_confidence_score]]-Data[[#This Row],[cytodiffusion_classification_confidence]]</f>
        <v>3.3599999999999963E-2</v>
      </c>
    </row>
    <row r="3269" spans="1:41" x14ac:dyDescent="0.3">
      <c r="A3269" t="s">
        <v>3342</v>
      </c>
      <c r="B3269" t="s">
        <v>60</v>
      </c>
      <c r="C3269">
        <v>0</v>
      </c>
      <c r="D3269" t="s">
        <v>50</v>
      </c>
      <c r="E3269">
        <v>15.02</v>
      </c>
      <c r="F3269">
        <v>61.7</v>
      </c>
      <c r="G3269">
        <v>0.46700000000000003</v>
      </c>
      <c r="H3269">
        <v>0.26500000000000001</v>
      </c>
      <c r="I3269">
        <f>Data[[#This Row],[nucleus_area_pct]]/Data[[#This Row],[cytoplasm_ratio]]</f>
        <v>232.83018867924528</v>
      </c>
      <c r="J3269">
        <v>0.79200000000000004</v>
      </c>
      <c r="K3269">
        <v>0.59199999999999997</v>
      </c>
      <c r="L3269">
        <v>2.4300000000000002</v>
      </c>
      <c r="M3269">
        <v>1</v>
      </c>
      <c r="N3269">
        <v>0.748</v>
      </c>
      <c r="O3269">
        <v>655</v>
      </c>
      <c r="P3269">
        <v>82</v>
      </c>
      <c r="Q3269">
        <v>203</v>
      </c>
      <c r="R3269">
        <v>146</v>
      </c>
      <c r="S3269">
        <v>191</v>
      </c>
      <c r="T3269">
        <f>(Data[[#This Row],[mean_r]]/256)*100</f>
        <v>79.296875</v>
      </c>
      <c r="U3269">
        <f>(Data[[#This Row],[mean_g]]/256)*100</f>
        <v>57.03125</v>
      </c>
      <c r="V3269">
        <f>(Data[[#This Row],[mean_b]]/256)*100</f>
        <v>74.609375</v>
      </c>
      <c r="W3269">
        <v>0.56499999999999995</v>
      </c>
      <c r="X3269" t="s">
        <v>63</v>
      </c>
      <c r="Y3269" t="s">
        <v>40</v>
      </c>
      <c r="Z3269">
        <v>6768</v>
      </c>
      <c r="AA3269">
        <v>5.71</v>
      </c>
      <c r="AB3269">
        <v>16.2</v>
      </c>
      <c r="AC3269">
        <v>44.8</v>
      </c>
      <c r="AD3269">
        <v>141414</v>
      </c>
      <c r="AE3269">
        <v>77.599999999999994</v>
      </c>
      <c r="AF3269">
        <v>33.1</v>
      </c>
      <c r="AG3269" t="s">
        <v>41</v>
      </c>
      <c r="AH3269" t="s">
        <v>42</v>
      </c>
      <c r="AI3269" t="s">
        <v>43</v>
      </c>
      <c r="AJ3269">
        <v>60</v>
      </c>
      <c r="AK3269">
        <v>512</v>
      </c>
      <c r="AL3269">
        <v>0.14330000000000001</v>
      </c>
      <c r="AM3269">
        <v>1</v>
      </c>
      <c r="AN3269">
        <v>0.81100000000000005</v>
      </c>
      <c r="AO3269">
        <f>Data[[#This Row],[labeller_confidence_score]]-Data[[#This Row],[cytodiffusion_classification_confidence]]</f>
        <v>-0.18899999999999995</v>
      </c>
    </row>
    <row r="3270" spans="1:41" x14ac:dyDescent="0.3">
      <c r="A3270" t="s">
        <v>3343</v>
      </c>
      <c r="B3270" t="s">
        <v>49</v>
      </c>
      <c r="C3270">
        <v>0</v>
      </c>
      <c r="D3270" t="s">
        <v>50</v>
      </c>
      <c r="E3270">
        <v>10.87</v>
      </c>
      <c r="F3270">
        <v>61.9</v>
      </c>
      <c r="G3270">
        <v>0.51100000000000001</v>
      </c>
      <c r="H3270">
        <v>0.38</v>
      </c>
      <c r="I3270">
        <f>Data[[#This Row],[nucleus_area_pct]]/Data[[#This Row],[cytoplasm_ratio]]</f>
        <v>162.89473684210526</v>
      </c>
      <c r="J3270">
        <v>0.80700000000000005</v>
      </c>
      <c r="K3270">
        <v>0.433</v>
      </c>
      <c r="L3270">
        <v>3.53</v>
      </c>
      <c r="M3270">
        <v>3.3</v>
      </c>
      <c r="N3270">
        <v>0.83299999999999996</v>
      </c>
      <c r="O3270">
        <v>387</v>
      </c>
      <c r="P3270">
        <v>85</v>
      </c>
      <c r="Q3270">
        <v>227</v>
      </c>
      <c r="R3270">
        <v>176</v>
      </c>
      <c r="S3270">
        <v>196</v>
      </c>
      <c r="T3270">
        <f>(Data[[#This Row],[mean_r]]/256)*100</f>
        <v>88.671875</v>
      </c>
      <c r="U3270">
        <f>(Data[[#This Row],[mean_g]]/256)*100</f>
        <v>68.75</v>
      </c>
      <c r="V3270">
        <f>(Data[[#This Row],[mean_b]]/256)*100</f>
        <v>76.5625</v>
      </c>
      <c r="W3270">
        <v>0.68600000000000005</v>
      </c>
      <c r="X3270" t="s">
        <v>51</v>
      </c>
      <c r="Y3270" t="s">
        <v>40</v>
      </c>
      <c r="Z3270">
        <v>3889</v>
      </c>
      <c r="AA3270">
        <v>4.8499999999999996</v>
      </c>
      <c r="AB3270">
        <v>16</v>
      </c>
      <c r="AC3270">
        <v>40.799999999999997</v>
      </c>
      <c r="AD3270">
        <v>304860</v>
      </c>
      <c r="AE3270">
        <v>73</v>
      </c>
      <c r="AF3270">
        <v>30.3</v>
      </c>
      <c r="AG3270" t="s">
        <v>64</v>
      </c>
      <c r="AH3270" t="s">
        <v>42</v>
      </c>
      <c r="AI3270" t="s">
        <v>56</v>
      </c>
      <c r="AJ3270">
        <v>60</v>
      </c>
      <c r="AK3270">
        <v>512</v>
      </c>
      <c r="AL3270">
        <v>0.1162</v>
      </c>
      <c r="AM3270">
        <v>0.88439999999999996</v>
      </c>
      <c r="AN3270">
        <v>0.86729999999999996</v>
      </c>
      <c r="AO3270">
        <f>Data[[#This Row],[labeller_confidence_score]]-Data[[#This Row],[cytodiffusion_classification_confidence]]</f>
        <v>-1.7100000000000004E-2</v>
      </c>
    </row>
    <row r="3271" spans="1:41" x14ac:dyDescent="0.3">
      <c r="A3271" t="s">
        <v>3344</v>
      </c>
      <c r="B3271" t="s">
        <v>62</v>
      </c>
      <c r="C3271">
        <v>0</v>
      </c>
      <c r="D3271" t="s">
        <v>50</v>
      </c>
      <c r="E3271">
        <v>9.98</v>
      </c>
      <c r="F3271">
        <v>84.1</v>
      </c>
      <c r="G3271">
        <v>0.72399999999999998</v>
      </c>
      <c r="H3271">
        <v>0.20100000000000001</v>
      </c>
      <c r="I3271">
        <f>Data[[#This Row],[nucleus_area_pct]]/Data[[#This Row],[cytoplasm_ratio]]</f>
        <v>418.40796019900495</v>
      </c>
      <c r="J3271">
        <v>0.83399999999999996</v>
      </c>
      <c r="K3271">
        <v>0.16600000000000001</v>
      </c>
      <c r="L3271">
        <v>0.59</v>
      </c>
      <c r="M3271">
        <v>1</v>
      </c>
      <c r="N3271">
        <v>0.83899999999999997</v>
      </c>
      <c r="O3271">
        <v>295</v>
      </c>
      <c r="P3271">
        <v>67</v>
      </c>
      <c r="Q3271">
        <v>206</v>
      </c>
      <c r="R3271">
        <v>155</v>
      </c>
      <c r="S3271">
        <v>213</v>
      </c>
      <c r="T3271">
        <f>(Data[[#This Row],[mean_r]]/256)*100</f>
        <v>80.46875</v>
      </c>
      <c r="U3271">
        <f>(Data[[#This Row],[mean_g]]/256)*100</f>
        <v>60.546875</v>
      </c>
      <c r="V3271">
        <f>(Data[[#This Row],[mean_b]]/256)*100</f>
        <v>83.203125</v>
      </c>
      <c r="W3271">
        <v>0.74</v>
      </c>
      <c r="X3271" t="s">
        <v>39</v>
      </c>
      <c r="Y3271" t="s">
        <v>45</v>
      </c>
      <c r="Z3271">
        <v>4843</v>
      </c>
      <c r="AA3271">
        <v>5.01</v>
      </c>
      <c r="AB3271">
        <v>15</v>
      </c>
      <c r="AC3271">
        <v>40.4</v>
      </c>
      <c r="AD3271">
        <v>368188</v>
      </c>
      <c r="AE3271">
        <v>76.7</v>
      </c>
      <c r="AF3271">
        <v>34</v>
      </c>
      <c r="AG3271" t="s">
        <v>41</v>
      </c>
      <c r="AH3271" t="s">
        <v>42</v>
      </c>
      <c r="AI3271" t="s">
        <v>52</v>
      </c>
      <c r="AJ3271">
        <v>100</v>
      </c>
      <c r="AK3271">
        <v>360</v>
      </c>
      <c r="AL3271">
        <v>3.2399999999999998E-2</v>
      </c>
      <c r="AM3271">
        <v>0.88970000000000005</v>
      </c>
      <c r="AN3271">
        <v>0.9304</v>
      </c>
      <c r="AO3271">
        <f>Data[[#This Row],[labeller_confidence_score]]-Data[[#This Row],[cytodiffusion_classification_confidence]]</f>
        <v>4.0699999999999958E-2</v>
      </c>
    </row>
    <row r="3272" spans="1:41" x14ac:dyDescent="0.3">
      <c r="A3272" t="s">
        <v>3345</v>
      </c>
      <c r="B3272" t="s">
        <v>180</v>
      </c>
      <c r="C3272">
        <v>1</v>
      </c>
      <c r="D3272" t="s">
        <v>181</v>
      </c>
      <c r="E3272">
        <v>6.98</v>
      </c>
      <c r="F3272">
        <v>0</v>
      </c>
      <c r="G3272">
        <v>0</v>
      </c>
      <c r="H3272">
        <v>1</v>
      </c>
      <c r="I3272">
        <f>Data[[#This Row],[nucleus_area_pct]]/Data[[#This Row],[cytoplasm_ratio]]</f>
        <v>0</v>
      </c>
      <c r="J3272">
        <v>0.13300000000000001</v>
      </c>
      <c r="K3272">
        <v>0.89600000000000002</v>
      </c>
      <c r="L3272">
        <v>0.64</v>
      </c>
      <c r="M3272">
        <v>1</v>
      </c>
      <c r="N3272">
        <v>0.74</v>
      </c>
      <c r="O3272">
        <v>161</v>
      </c>
      <c r="P3272">
        <v>72</v>
      </c>
      <c r="Q3272">
        <v>228</v>
      </c>
      <c r="R3272">
        <v>124</v>
      </c>
      <c r="S3272">
        <v>113</v>
      </c>
      <c r="T3272">
        <f>(Data[[#This Row],[mean_r]]/256)*100</f>
        <v>89.0625</v>
      </c>
      <c r="U3272">
        <f>(Data[[#This Row],[mean_g]]/256)*100</f>
        <v>48.4375</v>
      </c>
      <c r="V3272">
        <f>(Data[[#This Row],[mean_b]]/256)*100</f>
        <v>44.140625</v>
      </c>
      <c r="W3272">
        <v>0.51100000000000001</v>
      </c>
      <c r="X3272" t="s">
        <v>51</v>
      </c>
      <c r="Y3272" t="s">
        <v>45</v>
      </c>
      <c r="Z3272">
        <v>3518</v>
      </c>
      <c r="AA3272">
        <v>4.8899999999999997</v>
      </c>
      <c r="AB3272">
        <v>13.7</v>
      </c>
      <c r="AC3272">
        <v>35.200000000000003</v>
      </c>
      <c r="AD3272">
        <v>155251</v>
      </c>
      <c r="AE3272">
        <v>81.3</v>
      </c>
      <c r="AF3272">
        <v>32.6</v>
      </c>
      <c r="AG3272" t="s">
        <v>41</v>
      </c>
      <c r="AH3272" t="s">
        <v>42</v>
      </c>
      <c r="AI3272" t="s">
        <v>52</v>
      </c>
      <c r="AJ3272">
        <v>40</v>
      </c>
      <c r="AK3272">
        <v>360</v>
      </c>
      <c r="AL3272">
        <v>1</v>
      </c>
      <c r="AM3272">
        <v>0.62150000000000005</v>
      </c>
      <c r="AN3272">
        <v>0.78620000000000001</v>
      </c>
      <c r="AO3272">
        <f>Data[[#This Row],[labeller_confidence_score]]-Data[[#This Row],[cytodiffusion_classification_confidence]]</f>
        <v>0.16469999999999996</v>
      </c>
    </row>
    <row r="3273" spans="1:41" x14ac:dyDescent="0.3">
      <c r="A3273" t="s">
        <v>3346</v>
      </c>
      <c r="B3273" t="s">
        <v>74</v>
      </c>
      <c r="C3273">
        <v>0</v>
      </c>
      <c r="D3273" t="s">
        <v>75</v>
      </c>
      <c r="E3273">
        <v>1.85</v>
      </c>
      <c r="F3273">
        <v>0</v>
      </c>
      <c r="G3273">
        <v>0</v>
      </c>
      <c r="H3273">
        <v>1</v>
      </c>
      <c r="I3273">
        <f>Data[[#This Row],[nucleus_area_pct]]/Data[[#This Row],[cytoplasm_ratio]]</f>
        <v>0</v>
      </c>
      <c r="J3273">
        <v>0.56599999999999995</v>
      </c>
      <c r="K3273">
        <v>0.53700000000000003</v>
      </c>
      <c r="L3273">
        <v>1.66</v>
      </c>
      <c r="M3273">
        <v>1</v>
      </c>
      <c r="N3273">
        <v>0.66500000000000004</v>
      </c>
      <c r="O3273">
        <v>26</v>
      </c>
      <c r="P3273">
        <v>21</v>
      </c>
      <c r="Q3273">
        <v>214</v>
      </c>
      <c r="R3273">
        <v>135</v>
      </c>
      <c r="S3273">
        <v>164</v>
      </c>
      <c r="T3273">
        <f>(Data[[#This Row],[mean_r]]/256)*100</f>
        <v>83.59375</v>
      </c>
      <c r="U3273">
        <f>(Data[[#This Row],[mean_g]]/256)*100</f>
        <v>52.734375</v>
      </c>
      <c r="V3273">
        <f>(Data[[#This Row],[mean_b]]/256)*100</f>
        <v>64.0625</v>
      </c>
      <c r="W3273">
        <v>0.51800000000000002</v>
      </c>
      <c r="X3273" t="s">
        <v>51</v>
      </c>
      <c r="Y3273" t="s">
        <v>40</v>
      </c>
      <c r="Z3273">
        <v>6529</v>
      </c>
      <c r="AA3273">
        <v>5.03</v>
      </c>
      <c r="AB3273">
        <v>12.4</v>
      </c>
      <c r="AC3273">
        <v>31.9</v>
      </c>
      <c r="AD3273">
        <v>392718</v>
      </c>
      <c r="AE3273">
        <v>98.2</v>
      </c>
      <c r="AF3273">
        <v>31</v>
      </c>
      <c r="AG3273" t="s">
        <v>64</v>
      </c>
      <c r="AH3273" t="s">
        <v>47</v>
      </c>
      <c r="AI3273" t="s">
        <v>56</v>
      </c>
      <c r="AJ3273">
        <v>40</v>
      </c>
      <c r="AK3273">
        <v>224</v>
      </c>
      <c r="AL3273">
        <v>4.7500000000000001E-2</v>
      </c>
      <c r="AM3273">
        <v>0.94640000000000002</v>
      </c>
      <c r="AN3273">
        <v>0.97770000000000001</v>
      </c>
      <c r="AO3273">
        <f>Data[[#This Row],[labeller_confidence_score]]-Data[[#This Row],[cytodiffusion_classification_confidence]]</f>
        <v>3.1299999999999994E-2</v>
      </c>
    </row>
    <row r="3274" spans="1:41" x14ac:dyDescent="0.3">
      <c r="A3274" t="s">
        <v>3347</v>
      </c>
      <c r="B3274" t="s">
        <v>62</v>
      </c>
      <c r="C3274">
        <v>0</v>
      </c>
      <c r="D3274" t="s">
        <v>50</v>
      </c>
      <c r="E3274">
        <v>9.69</v>
      </c>
      <c r="F3274">
        <v>81.900000000000006</v>
      </c>
      <c r="G3274">
        <v>0.70299999999999996</v>
      </c>
      <c r="H3274">
        <v>0.13500000000000001</v>
      </c>
      <c r="I3274">
        <f>Data[[#This Row],[nucleus_area_pct]]/Data[[#This Row],[cytoplasm_ratio]]</f>
        <v>606.66666666666663</v>
      </c>
      <c r="J3274">
        <v>0.93799999999999994</v>
      </c>
      <c r="K3274">
        <v>0.158</v>
      </c>
      <c r="L3274">
        <v>1.21</v>
      </c>
      <c r="M3274">
        <v>1</v>
      </c>
      <c r="N3274">
        <v>0.94</v>
      </c>
      <c r="O3274">
        <v>289</v>
      </c>
      <c r="P3274">
        <v>55</v>
      </c>
      <c r="Q3274">
        <v>207</v>
      </c>
      <c r="R3274">
        <v>158</v>
      </c>
      <c r="S3274">
        <v>186</v>
      </c>
      <c r="T3274">
        <f>(Data[[#This Row],[mean_r]]/256)*100</f>
        <v>80.859375</v>
      </c>
      <c r="U3274">
        <f>(Data[[#This Row],[mean_g]]/256)*100</f>
        <v>61.71875</v>
      </c>
      <c r="V3274">
        <f>(Data[[#This Row],[mean_b]]/256)*100</f>
        <v>72.65625</v>
      </c>
      <c r="W3274">
        <v>0.72099999999999997</v>
      </c>
      <c r="X3274" t="s">
        <v>51</v>
      </c>
      <c r="Y3274" t="s">
        <v>45</v>
      </c>
      <c r="Z3274">
        <v>8672</v>
      </c>
      <c r="AA3274">
        <v>5.52</v>
      </c>
      <c r="AB3274">
        <v>9.9</v>
      </c>
      <c r="AC3274">
        <v>33.4</v>
      </c>
      <c r="AD3274">
        <v>308133</v>
      </c>
      <c r="AE3274">
        <v>105.9</v>
      </c>
      <c r="AF3274">
        <v>32.799999999999997</v>
      </c>
      <c r="AG3274" t="s">
        <v>46</v>
      </c>
      <c r="AH3274" t="s">
        <v>47</v>
      </c>
      <c r="AI3274" t="s">
        <v>56</v>
      </c>
      <c r="AJ3274">
        <v>100</v>
      </c>
      <c r="AK3274">
        <v>512</v>
      </c>
      <c r="AL3274">
        <v>6.8199999999999997E-2</v>
      </c>
      <c r="AM3274">
        <v>0.9839</v>
      </c>
      <c r="AN3274">
        <v>0.98380000000000001</v>
      </c>
      <c r="AO3274">
        <f>Data[[#This Row],[labeller_confidence_score]]-Data[[#This Row],[cytodiffusion_classification_confidence]]</f>
        <v>-9.9999999999988987E-5</v>
      </c>
    </row>
    <row r="3275" spans="1:41" x14ac:dyDescent="0.3">
      <c r="A3275" t="s">
        <v>3348</v>
      </c>
      <c r="B3275" t="s">
        <v>87</v>
      </c>
      <c r="C3275">
        <v>0</v>
      </c>
      <c r="D3275" t="s">
        <v>50</v>
      </c>
      <c r="E3275">
        <v>13.16</v>
      </c>
      <c r="F3275">
        <v>42</v>
      </c>
      <c r="G3275">
        <v>0.59099999999999997</v>
      </c>
      <c r="H3275">
        <v>0.53400000000000003</v>
      </c>
      <c r="I3275">
        <f>Data[[#This Row],[nucleus_area_pct]]/Data[[#This Row],[cytoplasm_ratio]]</f>
        <v>78.651685393258418</v>
      </c>
      <c r="J3275">
        <v>0.82599999999999996</v>
      </c>
      <c r="K3275">
        <v>0.45200000000000001</v>
      </c>
      <c r="L3275">
        <v>4.43</v>
      </c>
      <c r="M3275">
        <v>2.7</v>
      </c>
      <c r="N3275">
        <v>0.79</v>
      </c>
      <c r="O3275">
        <v>401</v>
      </c>
      <c r="P3275">
        <v>75</v>
      </c>
      <c r="Q3275">
        <v>214</v>
      </c>
      <c r="R3275">
        <v>126</v>
      </c>
      <c r="S3275">
        <v>158</v>
      </c>
      <c r="T3275">
        <f>(Data[[#This Row],[mean_r]]/256)*100</f>
        <v>83.59375</v>
      </c>
      <c r="U3275">
        <f>(Data[[#This Row],[mean_g]]/256)*100</f>
        <v>49.21875</v>
      </c>
      <c r="V3275">
        <f>(Data[[#This Row],[mean_b]]/256)*100</f>
        <v>61.71875</v>
      </c>
      <c r="W3275">
        <v>0.52700000000000002</v>
      </c>
      <c r="X3275" t="s">
        <v>63</v>
      </c>
      <c r="Y3275" t="s">
        <v>45</v>
      </c>
      <c r="Z3275">
        <v>5458</v>
      </c>
      <c r="AA3275">
        <v>5.0599999999999996</v>
      </c>
      <c r="AB3275">
        <v>14.1</v>
      </c>
      <c r="AC3275">
        <v>36.4</v>
      </c>
      <c r="AD3275">
        <v>324870</v>
      </c>
      <c r="AE3275">
        <v>77.400000000000006</v>
      </c>
      <c r="AF3275">
        <v>33.299999999999997</v>
      </c>
      <c r="AG3275" t="s">
        <v>64</v>
      </c>
      <c r="AH3275" t="s">
        <v>47</v>
      </c>
      <c r="AI3275" t="s">
        <v>52</v>
      </c>
      <c r="AJ3275">
        <v>60</v>
      </c>
      <c r="AK3275">
        <v>224</v>
      </c>
      <c r="AL3275">
        <v>0</v>
      </c>
      <c r="AM3275">
        <v>0.91679999999999995</v>
      </c>
      <c r="AN3275">
        <v>0.89729999999999999</v>
      </c>
      <c r="AO3275">
        <f>Data[[#This Row],[labeller_confidence_score]]-Data[[#This Row],[cytodiffusion_classification_confidence]]</f>
        <v>-1.9499999999999962E-2</v>
      </c>
    </row>
    <row r="3276" spans="1:41" x14ac:dyDescent="0.3">
      <c r="A3276" t="s">
        <v>3349</v>
      </c>
      <c r="B3276" t="s">
        <v>54</v>
      </c>
      <c r="C3276">
        <v>0</v>
      </c>
      <c r="D3276" t="s">
        <v>54</v>
      </c>
      <c r="E3276">
        <v>7.52</v>
      </c>
      <c r="F3276">
        <v>0</v>
      </c>
      <c r="G3276">
        <v>0</v>
      </c>
      <c r="H3276">
        <v>1</v>
      </c>
      <c r="I3276">
        <f>Data[[#This Row],[nucleus_area_pct]]/Data[[#This Row],[cytoplasm_ratio]]</f>
        <v>0</v>
      </c>
      <c r="J3276">
        <v>0.94</v>
      </c>
      <c r="K3276">
        <v>8.6999999999999994E-2</v>
      </c>
      <c r="L3276">
        <v>0.46</v>
      </c>
      <c r="M3276">
        <v>1</v>
      </c>
      <c r="N3276">
        <v>0.94599999999999995</v>
      </c>
      <c r="O3276">
        <v>174</v>
      </c>
      <c r="P3276">
        <v>48</v>
      </c>
      <c r="Q3276">
        <v>229</v>
      </c>
      <c r="R3276">
        <v>130</v>
      </c>
      <c r="S3276">
        <v>128</v>
      </c>
      <c r="T3276">
        <f>(Data[[#This Row],[mean_r]]/256)*100</f>
        <v>89.453125</v>
      </c>
      <c r="U3276">
        <f>(Data[[#This Row],[mean_g]]/256)*100</f>
        <v>50.78125</v>
      </c>
      <c r="V3276">
        <f>(Data[[#This Row],[mean_b]]/256)*100</f>
        <v>50</v>
      </c>
      <c r="W3276">
        <v>0.505</v>
      </c>
      <c r="X3276" t="s">
        <v>63</v>
      </c>
      <c r="Y3276" t="s">
        <v>40</v>
      </c>
      <c r="Z3276">
        <v>7515</v>
      </c>
      <c r="AA3276">
        <v>6.37</v>
      </c>
      <c r="AB3276">
        <v>13.7</v>
      </c>
      <c r="AC3276">
        <v>40.799999999999997</v>
      </c>
      <c r="AD3276">
        <v>222316</v>
      </c>
      <c r="AE3276">
        <v>91.3</v>
      </c>
      <c r="AF3276">
        <v>33</v>
      </c>
      <c r="AG3276" t="s">
        <v>46</v>
      </c>
      <c r="AH3276" t="s">
        <v>47</v>
      </c>
      <c r="AI3276" t="s">
        <v>43</v>
      </c>
      <c r="AJ3276">
        <v>100</v>
      </c>
      <c r="AK3276">
        <v>256</v>
      </c>
      <c r="AL3276">
        <v>0.1186</v>
      </c>
      <c r="AM3276">
        <v>0.87090000000000001</v>
      </c>
      <c r="AN3276">
        <v>0.95369999999999999</v>
      </c>
      <c r="AO3276">
        <f>Data[[#This Row],[labeller_confidence_score]]-Data[[#This Row],[cytodiffusion_classification_confidence]]</f>
        <v>8.2799999999999985E-2</v>
      </c>
    </row>
    <row r="3277" spans="1:41" x14ac:dyDescent="0.3">
      <c r="A3277" t="s">
        <v>3350</v>
      </c>
      <c r="B3277" t="s">
        <v>67</v>
      </c>
      <c r="C3277">
        <v>1</v>
      </c>
      <c r="D3277" t="s">
        <v>67</v>
      </c>
      <c r="E3277">
        <v>6.4</v>
      </c>
      <c r="F3277">
        <v>23.6</v>
      </c>
      <c r="G3277">
        <v>0.44500000000000001</v>
      </c>
      <c r="H3277">
        <v>0.78800000000000003</v>
      </c>
      <c r="I3277">
        <f>Data[[#This Row],[nucleus_area_pct]]/Data[[#This Row],[cytoplasm_ratio]]</f>
        <v>29.949238578680205</v>
      </c>
      <c r="J3277">
        <v>0.755</v>
      </c>
      <c r="K3277">
        <v>0.22600000000000001</v>
      </c>
      <c r="L3277">
        <v>1.49</v>
      </c>
      <c r="M3277">
        <v>1.9</v>
      </c>
      <c r="N3277">
        <v>0.51500000000000001</v>
      </c>
      <c r="O3277">
        <v>128</v>
      </c>
      <c r="P3277">
        <v>35</v>
      </c>
      <c r="Q3277">
        <v>205</v>
      </c>
      <c r="R3277">
        <v>168</v>
      </c>
      <c r="S3277">
        <v>185</v>
      </c>
      <c r="T3277">
        <f>(Data[[#This Row],[mean_r]]/256)*100</f>
        <v>80.078125</v>
      </c>
      <c r="U3277">
        <f>(Data[[#This Row],[mean_g]]/256)*100</f>
        <v>65.625</v>
      </c>
      <c r="V3277">
        <f>(Data[[#This Row],[mean_b]]/256)*100</f>
        <v>72.265625</v>
      </c>
      <c r="W3277">
        <v>0.57899999999999996</v>
      </c>
      <c r="X3277" t="s">
        <v>51</v>
      </c>
      <c r="Y3277" t="s">
        <v>45</v>
      </c>
      <c r="Z3277">
        <v>7499</v>
      </c>
      <c r="AA3277">
        <v>3.6</v>
      </c>
      <c r="AB3277">
        <v>12.4</v>
      </c>
      <c r="AC3277">
        <v>39.700000000000003</v>
      </c>
      <c r="AD3277">
        <v>155196</v>
      </c>
      <c r="AE3277">
        <v>72.7</v>
      </c>
      <c r="AF3277">
        <v>30.3</v>
      </c>
      <c r="AG3277" t="s">
        <v>46</v>
      </c>
      <c r="AH3277" t="s">
        <v>47</v>
      </c>
      <c r="AI3277" t="s">
        <v>52</v>
      </c>
      <c r="AJ3277">
        <v>100</v>
      </c>
      <c r="AK3277">
        <v>360</v>
      </c>
      <c r="AL3277">
        <v>0.81769999999999998</v>
      </c>
      <c r="AM3277">
        <v>0.81699999999999995</v>
      </c>
      <c r="AN3277">
        <v>0.85809999999999997</v>
      </c>
      <c r="AO3277">
        <f>Data[[#This Row],[labeller_confidence_score]]-Data[[#This Row],[cytodiffusion_classification_confidence]]</f>
        <v>4.1100000000000025E-2</v>
      </c>
    </row>
    <row r="3278" spans="1:41" x14ac:dyDescent="0.3">
      <c r="A3278" t="s">
        <v>3351</v>
      </c>
      <c r="B3278" t="s">
        <v>49</v>
      </c>
      <c r="C3278">
        <v>0</v>
      </c>
      <c r="D3278" t="s">
        <v>50</v>
      </c>
      <c r="E3278">
        <v>11.51</v>
      </c>
      <c r="F3278">
        <v>59</v>
      </c>
      <c r="G3278">
        <v>0.48699999999999999</v>
      </c>
      <c r="H3278">
        <v>0.32400000000000001</v>
      </c>
      <c r="I3278">
        <f>Data[[#This Row],[nucleus_area_pct]]/Data[[#This Row],[cytoplasm_ratio]]</f>
        <v>182.09876543209876</v>
      </c>
      <c r="J3278">
        <v>0.80100000000000005</v>
      </c>
      <c r="K3278">
        <v>0.32200000000000001</v>
      </c>
      <c r="L3278">
        <v>3.25</v>
      </c>
      <c r="M3278">
        <v>3.7</v>
      </c>
      <c r="N3278">
        <v>0.82699999999999996</v>
      </c>
      <c r="O3278">
        <v>334</v>
      </c>
      <c r="P3278">
        <v>72</v>
      </c>
      <c r="Q3278">
        <v>216</v>
      </c>
      <c r="R3278">
        <v>138</v>
      </c>
      <c r="S3278">
        <v>162</v>
      </c>
      <c r="T3278">
        <f>(Data[[#This Row],[mean_r]]/256)*100</f>
        <v>84.375</v>
      </c>
      <c r="U3278">
        <f>(Data[[#This Row],[mean_g]]/256)*100</f>
        <v>53.90625</v>
      </c>
      <c r="V3278">
        <f>(Data[[#This Row],[mean_b]]/256)*100</f>
        <v>63.28125</v>
      </c>
      <c r="W3278">
        <v>0.57499999999999996</v>
      </c>
      <c r="X3278" t="s">
        <v>51</v>
      </c>
      <c r="Y3278" t="s">
        <v>45</v>
      </c>
      <c r="Z3278">
        <v>8866</v>
      </c>
      <c r="AA3278">
        <v>6.05</v>
      </c>
      <c r="AB3278">
        <v>13</v>
      </c>
      <c r="AC3278">
        <v>40.5</v>
      </c>
      <c r="AD3278">
        <v>290117</v>
      </c>
      <c r="AE3278">
        <v>99.2</v>
      </c>
      <c r="AF3278">
        <v>35.6</v>
      </c>
      <c r="AG3278" t="s">
        <v>64</v>
      </c>
      <c r="AH3278" t="s">
        <v>47</v>
      </c>
      <c r="AI3278" t="s">
        <v>43</v>
      </c>
      <c r="AJ3278">
        <v>100</v>
      </c>
      <c r="AK3278">
        <v>256</v>
      </c>
      <c r="AL3278">
        <v>8.1900000000000001E-2</v>
      </c>
      <c r="AM3278">
        <v>0.89259999999999995</v>
      </c>
      <c r="AN3278">
        <v>0.90580000000000005</v>
      </c>
      <c r="AO3278">
        <f>Data[[#This Row],[labeller_confidence_score]]-Data[[#This Row],[cytodiffusion_classification_confidence]]</f>
        <v>1.3200000000000101E-2</v>
      </c>
    </row>
    <row r="3279" spans="1:41" x14ac:dyDescent="0.3">
      <c r="A3279" t="s">
        <v>3352</v>
      </c>
      <c r="B3279" t="s">
        <v>120</v>
      </c>
      <c r="C3279">
        <v>1</v>
      </c>
      <c r="D3279" t="s">
        <v>104</v>
      </c>
      <c r="E3279">
        <v>6.47</v>
      </c>
      <c r="F3279">
        <v>0</v>
      </c>
      <c r="G3279">
        <v>0</v>
      </c>
      <c r="H3279">
        <v>1</v>
      </c>
      <c r="I3279">
        <f>Data[[#This Row],[nucleus_area_pct]]/Data[[#This Row],[cytoplasm_ratio]]</f>
        <v>0</v>
      </c>
      <c r="J3279">
        <v>0.91400000000000003</v>
      </c>
      <c r="K3279">
        <v>0.10299999999999999</v>
      </c>
      <c r="L3279">
        <v>0.34</v>
      </c>
      <c r="M3279">
        <v>1</v>
      </c>
      <c r="N3279">
        <v>0.97399999999999998</v>
      </c>
      <c r="O3279">
        <v>162</v>
      </c>
      <c r="P3279">
        <v>43</v>
      </c>
      <c r="Q3279">
        <v>251</v>
      </c>
      <c r="R3279">
        <v>128</v>
      </c>
      <c r="S3279">
        <v>117</v>
      </c>
      <c r="T3279">
        <f>(Data[[#This Row],[mean_r]]/256)*100</f>
        <v>98.046875</v>
      </c>
      <c r="U3279">
        <f>(Data[[#This Row],[mean_g]]/256)*100</f>
        <v>50</v>
      </c>
      <c r="V3279">
        <f>(Data[[#This Row],[mean_b]]/256)*100</f>
        <v>45.703125</v>
      </c>
      <c r="W3279">
        <v>0.48699999999999999</v>
      </c>
      <c r="X3279" t="s">
        <v>39</v>
      </c>
      <c r="Y3279" t="s">
        <v>40</v>
      </c>
      <c r="Z3279">
        <v>9092</v>
      </c>
      <c r="AA3279">
        <v>4.63</v>
      </c>
      <c r="AB3279">
        <v>10.1</v>
      </c>
      <c r="AC3279">
        <v>30.8</v>
      </c>
      <c r="AD3279">
        <v>309681</v>
      </c>
      <c r="AE3279">
        <v>78.900000000000006</v>
      </c>
      <c r="AF3279">
        <v>34.799999999999997</v>
      </c>
      <c r="AG3279" t="s">
        <v>64</v>
      </c>
      <c r="AH3279" t="s">
        <v>68</v>
      </c>
      <c r="AI3279" t="s">
        <v>56</v>
      </c>
      <c r="AJ3279">
        <v>60</v>
      </c>
      <c r="AK3279">
        <v>512</v>
      </c>
      <c r="AL3279">
        <v>0.82820000000000005</v>
      </c>
      <c r="AM3279">
        <v>0.73070000000000002</v>
      </c>
      <c r="AN3279">
        <v>0.73419999999999996</v>
      </c>
      <c r="AO3279">
        <f>Data[[#This Row],[labeller_confidence_score]]-Data[[#This Row],[cytodiffusion_classification_confidence]]</f>
        <v>3.4999999999999476E-3</v>
      </c>
    </row>
    <row r="3280" spans="1:41" x14ac:dyDescent="0.3">
      <c r="A3280" t="s">
        <v>3353</v>
      </c>
      <c r="B3280" t="s">
        <v>60</v>
      </c>
      <c r="C3280">
        <v>0</v>
      </c>
      <c r="D3280" t="s">
        <v>50</v>
      </c>
      <c r="E3280">
        <v>17.38</v>
      </c>
      <c r="F3280">
        <v>62.5</v>
      </c>
      <c r="G3280">
        <v>0.57599999999999996</v>
      </c>
      <c r="H3280">
        <v>0.34200000000000003</v>
      </c>
      <c r="I3280">
        <f>Data[[#This Row],[nucleus_area_pct]]/Data[[#This Row],[cytoplasm_ratio]]</f>
        <v>182.7485380116959</v>
      </c>
      <c r="J3280">
        <v>0.70199999999999996</v>
      </c>
      <c r="K3280">
        <v>0.56100000000000005</v>
      </c>
      <c r="L3280">
        <v>1.72</v>
      </c>
      <c r="M3280">
        <v>1.3</v>
      </c>
      <c r="N3280">
        <v>0.77700000000000002</v>
      </c>
      <c r="O3280">
        <v>447</v>
      </c>
      <c r="P3280">
        <v>106</v>
      </c>
      <c r="Q3280">
        <v>193</v>
      </c>
      <c r="R3280">
        <v>165</v>
      </c>
      <c r="S3280">
        <v>201</v>
      </c>
      <c r="T3280">
        <f>(Data[[#This Row],[mean_r]]/256)*100</f>
        <v>75.390625</v>
      </c>
      <c r="U3280">
        <f>(Data[[#This Row],[mean_g]]/256)*100</f>
        <v>64.453125</v>
      </c>
      <c r="V3280">
        <f>(Data[[#This Row],[mean_b]]/256)*100</f>
        <v>78.515625</v>
      </c>
      <c r="W3280">
        <v>0.626</v>
      </c>
      <c r="X3280" t="s">
        <v>51</v>
      </c>
      <c r="Y3280" t="s">
        <v>45</v>
      </c>
      <c r="Z3280">
        <v>9600</v>
      </c>
      <c r="AA3280">
        <v>5.59</v>
      </c>
      <c r="AB3280">
        <v>15.1</v>
      </c>
      <c r="AC3280">
        <v>40.799999999999997</v>
      </c>
      <c r="AD3280">
        <v>344812</v>
      </c>
      <c r="AE3280">
        <v>74.5</v>
      </c>
      <c r="AF3280">
        <v>33.9</v>
      </c>
      <c r="AG3280" t="s">
        <v>41</v>
      </c>
      <c r="AH3280" t="s">
        <v>42</v>
      </c>
      <c r="AI3280" t="s">
        <v>56</v>
      </c>
      <c r="AJ3280">
        <v>100</v>
      </c>
      <c r="AK3280">
        <v>224</v>
      </c>
      <c r="AL3280">
        <v>5.6500000000000002E-2</v>
      </c>
      <c r="AM3280">
        <v>0.92490000000000006</v>
      </c>
      <c r="AN3280">
        <v>0.95879999999999999</v>
      </c>
      <c r="AO3280">
        <f>Data[[#This Row],[labeller_confidence_score]]-Data[[#This Row],[cytodiffusion_classification_confidence]]</f>
        <v>3.389999999999993E-2</v>
      </c>
    </row>
    <row r="3281" spans="1:41" x14ac:dyDescent="0.3">
      <c r="A3281" t="s">
        <v>3354</v>
      </c>
      <c r="B3281" t="s">
        <v>133</v>
      </c>
      <c r="C3281">
        <v>1</v>
      </c>
      <c r="D3281" t="s">
        <v>104</v>
      </c>
      <c r="E3281">
        <v>6.53</v>
      </c>
      <c r="F3281">
        <v>0</v>
      </c>
      <c r="G3281">
        <v>0</v>
      </c>
      <c r="H3281">
        <v>1</v>
      </c>
      <c r="I3281">
        <f>Data[[#This Row],[nucleus_area_pct]]/Data[[#This Row],[cytoplasm_ratio]]</f>
        <v>0</v>
      </c>
      <c r="J3281">
        <v>0.59199999999999997</v>
      </c>
      <c r="K3281">
        <v>0.71299999999999997</v>
      </c>
      <c r="L3281">
        <v>0.57999999999999996</v>
      </c>
      <c r="M3281">
        <v>1</v>
      </c>
      <c r="N3281">
        <v>0.94199999999999995</v>
      </c>
      <c r="O3281">
        <v>154</v>
      </c>
      <c r="P3281">
        <v>64</v>
      </c>
      <c r="Q3281">
        <v>242</v>
      </c>
      <c r="R3281">
        <v>132</v>
      </c>
      <c r="S3281">
        <v>128</v>
      </c>
      <c r="T3281">
        <f>(Data[[#This Row],[mean_r]]/256)*100</f>
        <v>94.53125</v>
      </c>
      <c r="U3281">
        <f>(Data[[#This Row],[mean_g]]/256)*100</f>
        <v>51.5625</v>
      </c>
      <c r="V3281">
        <f>(Data[[#This Row],[mean_b]]/256)*100</f>
        <v>50</v>
      </c>
      <c r="W3281">
        <v>0.47299999999999998</v>
      </c>
      <c r="X3281" t="s">
        <v>51</v>
      </c>
      <c r="Y3281" t="s">
        <v>40</v>
      </c>
      <c r="Z3281">
        <v>6228</v>
      </c>
      <c r="AA3281">
        <v>5.08</v>
      </c>
      <c r="AB3281">
        <v>14.9</v>
      </c>
      <c r="AC3281">
        <v>28.5</v>
      </c>
      <c r="AD3281">
        <v>257682</v>
      </c>
      <c r="AE3281">
        <v>94.6</v>
      </c>
      <c r="AF3281">
        <v>30.9</v>
      </c>
      <c r="AG3281" t="s">
        <v>64</v>
      </c>
      <c r="AH3281" t="s">
        <v>68</v>
      </c>
      <c r="AI3281" t="s">
        <v>52</v>
      </c>
      <c r="AJ3281">
        <v>100</v>
      </c>
      <c r="AK3281">
        <v>512</v>
      </c>
      <c r="AL3281">
        <v>0.79330000000000001</v>
      </c>
      <c r="AM3281">
        <v>0.69799999999999995</v>
      </c>
      <c r="AN3281">
        <v>0.86370000000000002</v>
      </c>
      <c r="AO3281">
        <f>Data[[#This Row],[labeller_confidence_score]]-Data[[#This Row],[cytodiffusion_classification_confidence]]</f>
        <v>0.16570000000000007</v>
      </c>
    </row>
    <row r="3282" spans="1:41" x14ac:dyDescent="0.3">
      <c r="A3282" t="s">
        <v>3355</v>
      </c>
      <c r="B3282" t="s">
        <v>67</v>
      </c>
      <c r="C3282">
        <v>1</v>
      </c>
      <c r="D3282" t="s">
        <v>67</v>
      </c>
      <c r="E3282">
        <v>8.34</v>
      </c>
      <c r="F3282">
        <v>46.2</v>
      </c>
      <c r="G3282">
        <v>0</v>
      </c>
      <c r="H3282">
        <v>0.65500000000000003</v>
      </c>
      <c r="I3282">
        <f>Data[[#This Row],[nucleus_area_pct]]/Data[[#This Row],[cytoplasm_ratio]]</f>
        <v>70.534351145038173</v>
      </c>
      <c r="J3282">
        <v>0.377</v>
      </c>
      <c r="K3282">
        <v>0.29599999999999999</v>
      </c>
      <c r="L3282">
        <v>4.17</v>
      </c>
      <c r="M3282">
        <v>1.9</v>
      </c>
      <c r="N3282">
        <v>0.48599999999999999</v>
      </c>
      <c r="O3282">
        <v>46</v>
      </c>
      <c r="P3282">
        <v>66</v>
      </c>
      <c r="Q3282">
        <v>201</v>
      </c>
      <c r="R3282">
        <v>127</v>
      </c>
      <c r="S3282">
        <v>234</v>
      </c>
      <c r="T3282">
        <f>(Data[[#This Row],[mean_r]]/256)*100</f>
        <v>78.515625</v>
      </c>
      <c r="U3282">
        <f>(Data[[#This Row],[mean_g]]/256)*100</f>
        <v>49.609375</v>
      </c>
      <c r="V3282">
        <f>(Data[[#This Row],[mean_b]]/256)*100</f>
        <v>91.40625</v>
      </c>
      <c r="W3282">
        <v>0.56100000000000005</v>
      </c>
      <c r="X3282" t="s">
        <v>51</v>
      </c>
      <c r="Y3282" t="s">
        <v>40</v>
      </c>
      <c r="Z3282">
        <v>5399</v>
      </c>
      <c r="AA3282">
        <v>5.52</v>
      </c>
      <c r="AB3282">
        <v>13.5</v>
      </c>
      <c r="AC3282">
        <v>41.5</v>
      </c>
      <c r="AD3282">
        <v>304500</v>
      </c>
      <c r="AE3282">
        <v>86.4</v>
      </c>
      <c r="AF3282">
        <v>34.799999999999997</v>
      </c>
      <c r="AG3282" t="s">
        <v>64</v>
      </c>
      <c r="AH3282" t="s">
        <v>68</v>
      </c>
      <c r="AI3282" t="s">
        <v>56</v>
      </c>
      <c r="AJ3282">
        <v>60</v>
      </c>
      <c r="AK3282">
        <v>256</v>
      </c>
      <c r="AL3282">
        <v>0.87890000000000001</v>
      </c>
      <c r="AM3282">
        <v>0.89429999999999998</v>
      </c>
      <c r="AN3282">
        <v>0.6885</v>
      </c>
      <c r="AO3282">
        <f>Data[[#This Row],[labeller_confidence_score]]-Data[[#This Row],[cytodiffusion_classification_confidence]]</f>
        <v>-0.20579999999999998</v>
      </c>
    </row>
    <row r="3283" spans="1:41" x14ac:dyDescent="0.3">
      <c r="A3283" t="s">
        <v>3356</v>
      </c>
      <c r="B3283" t="s">
        <v>49</v>
      </c>
      <c r="C3283">
        <v>0</v>
      </c>
      <c r="D3283" t="s">
        <v>50</v>
      </c>
      <c r="E3283">
        <v>13.27</v>
      </c>
      <c r="F3283">
        <v>53.4</v>
      </c>
      <c r="G3283">
        <v>0.55900000000000005</v>
      </c>
      <c r="H3283">
        <v>0.54800000000000004</v>
      </c>
      <c r="I3283">
        <f>Data[[#This Row],[nucleus_area_pct]]/Data[[#This Row],[cytoplasm_ratio]]</f>
        <v>97.445255474452551</v>
      </c>
      <c r="J3283">
        <v>0.71699999999999997</v>
      </c>
      <c r="K3283">
        <v>0.39600000000000002</v>
      </c>
      <c r="L3283">
        <v>3.42</v>
      </c>
      <c r="M3283">
        <v>3.8</v>
      </c>
      <c r="N3283">
        <v>0.79700000000000004</v>
      </c>
      <c r="O3283">
        <v>524</v>
      </c>
      <c r="P3283">
        <v>61</v>
      </c>
      <c r="Q3283">
        <v>231</v>
      </c>
      <c r="R3283">
        <v>178</v>
      </c>
      <c r="S3283">
        <v>213</v>
      </c>
      <c r="T3283">
        <f>(Data[[#This Row],[mean_r]]/256)*100</f>
        <v>90.234375</v>
      </c>
      <c r="U3283">
        <f>(Data[[#This Row],[mean_g]]/256)*100</f>
        <v>69.53125</v>
      </c>
      <c r="V3283">
        <f>(Data[[#This Row],[mean_b]]/256)*100</f>
        <v>83.203125</v>
      </c>
      <c r="W3283">
        <v>0.53900000000000003</v>
      </c>
      <c r="X3283" t="s">
        <v>51</v>
      </c>
      <c r="Y3283" t="s">
        <v>45</v>
      </c>
      <c r="Z3283">
        <v>4827</v>
      </c>
      <c r="AA3283">
        <v>4.88</v>
      </c>
      <c r="AB3283">
        <v>14.4</v>
      </c>
      <c r="AC3283">
        <v>43.9</v>
      </c>
      <c r="AD3283">
        <v>337066</v>
      </c>
      <c r="AE3283">
        <v>106.4</v>
      </c>
      <c r="AF3283">
        <v>34.4</v>
      </c>
      <c r="AG3283" t="s">
        <v>41</v>
      </c>
      <c r="AH3283" t="s">
        <v>42</v>
      </c>
      <c r="AI3283" t="s">
        <v>52</v>
      </c>
      <c r="AJ3283">
        <v>100</v>
      </c>
      <c r="AK3283">
        <v>224</v>
      </c>
      <c r="AL3283">
        <v>5.6300000000000003E-2</v>
      </c>
      <c r="AM3283">
        <v>0.87590000000000001</v>
      </c>
      <c r="AN3283">
        <v>0.877</v>
      </c>
      <c r="AO3283">
        <f>Data[[#This Row],[labeller_confidence_score]]-Data[[#This Row],[cytodiffusion_classification_confidence]]</f>
        <v>1.0999999999999899E-3</v>
      </c>
    </row>
    <row r="3284" spans="1:41" x14ac:dyDescent="0.3">
      <c r="A3284" t="s">
        <v>3357</v>
      </c>
      <c r="B3284" t="s">
        <v>87</v>
      </c>
      <c r="C3284">
        <v>0</v>
      </c>
      <c r="D3284" t="s">
        <v>50</v>
      </c>
      <c r="E3284">
        <v>12.88</v>
      </c>
      <c r="F3284">
        <v>54</v>
      </c>
      <c r="G3284">
        <v>0.51600000000000001</v>
      </c>
      <c r="H3284">
        <v>0.49399999999999999</v>
      </c>
      <c r="I3284">
        <f>Data[[#This Row],[nucleus_area_pct]]/Data[[#This Row],[cytoplasm_ratio]]</f>
        <v>109.31174089068826</v>
      </c>
      <c r="J3284">
        <v>0.89300000000000002</v>
      </c>
      <c r="K3284">
        <v>0.51600000000000001</v>
      </c>
      <c r="L3284">
        <v>4.75</v>
      </c>
      <c r="M3284">
        <v>2.1</v>
      </c>
      <c r="N3284">
        <v>0.78600000000000003</v>
      </c>
      <c r="O3284">
        <v>458</v>
      </c>
      <c r="P3284">
        <v>69</v>
      </c>
      <c r="Q3284">
        <v>244</v>
      </c>
      <c r="R3284">
        <v>160</v>
      </c>
      <c r="S3284">
        <v>151</v>
      </c>
      <c r="T3284">
        <f>(Data[[#This Row],[mean_r]]/256)*100</f>
        <v>95.3125</v>
      </c>
      <c r="U3284">
        <f>(Data[[#This Row],[mean_g]]/256)*100</f>
        <v>62.5</v>
      </c>
      <c r="V3284">
        <f>(Data[[#This Row],[mean_b]]/256)*100</f>
        <v>58.984375</v>
      </c>
      <c r="W3284">
        <v>0.65300000000000002</v>
      </c>
      <c r="X3284" t="s">
        <v>63</v>
      </c>
      <c r="Y3284" t="s">
        <v>45</v>
      </c>
      <c r="Z3284">
        <v>5180</v>
      </c>
      <c r="AA3284">
        <v>5.68</v>
      </c>
      <c r="AB3284">
        <v>10.5</v>
      </c>
      <c r="AC3284">
        <v>45.7</v>
      </c>
      <c r="AD3284">
        <v>260304</v>
      </c>
      <c r="AE3284">
        <v>80.3</v>
      </c>
      <c r="AF3284">
        <v>33.200000000000003</v>
      </c>
      <c r="AG3284" t="s">
        <v>41</v>
      </c>
      <c r="AH3284" t="s">
        <v>68</v>
      </c>
      <c r="AI3284" t="s">
        <v>52</v>
      </c>
      <c r="AJ3284">
        <v>100</v>
      </c>
      <c r="AK3284">
        <v>256</v>
      </c>
      <c r="AL3284">
        <v>5.62E-2</v>
      </c>
      <c r="AM3284">
        <v>0.88649999999999995</v>
      </c>
      <c r="AN3284">
        <v>1</v>
      </c>
      <c r="AO3284">
        <f>Data[[#This Row],[labeller_confidence_score]]-Data[[#This Row],[cytodiffusion_classification_confidence]]</f>
        <v>0.11350000000000005</v>
      </c>
    </row>
    <row r="3285" spans="1:41" x14ac:dyDescent="0.3">
      <c r="A3285" t="s">
        <v>3358</v>
      </c>
      <c r="B3285" t="s">
        <v>60</v>
      </c>
      <c r="C3285">
        <v>0</v>
      </c>
      <c r="D3285" t="s">
        <v>50</v>
      </c>
      <c r="E3285">
        <v>16.59</v>
      </c>
      <c r="F3285">
        <v>62.2</v>
      </c>
      <c r="G3285">
        <v>0.48199999999999998</v>
      </c>
      <c r="H3285">
        <v>0.38600000000000001</v>
      </c>
      <c r="I3285">
        <f>Data[[#This Row],[nucleus_area_pct]]/Data[[#This Row],[cytoplasm_ratio]]</f>
        <v>161.13989637305698</v>
      </c>
      <c r="J3285">
        <v>0.64300000000000002</v>
      </c>
      <c r="K3285">
        <v>0.41099999999999998</v>
      </c>
      <c r="L3285">
        <v>2.09</v>
      </c>
      <c r="M3285">
        <v>1.6</v>
      </c>
      <c r="N3285">
        <v>0.73099999999999998</v>
      </c>
      <c r="O3285">
        <v>555</v>
      </c>
      <c r="P3285">
        <v>84</v>
      </c>
      <c r="Q3285">
        <v>221</v>
      </c>
      <c r="R3285">
        <v>174</v>
      </c>
      <c r="S3285">
        <v>177</v>
      </c>
      <c r="T3285">
        <f>(Data[[#This Row],[mean_r]]/256)*100</f>
        <v>86.328125</v>
      </c>
      <c r="U3285">
        <f>(Data[[#This Row],[mean_g]]/256)*100</f>
        <v>67.96875</v>
      </c>
      <c r="V3285">
        <f>(Data[[#This Row],[mean_b]]/256)*100</f>
        <v>69.140625</v>
      </c>
      <c r="W3285">
        <v>0.52500000000000002</v>
      </c>
      <c r="X3285" t="s">
        <v>51</v>
      </c>
      <c r="Y3285" t="s">
        <v>40</v>
      </c>
      <c r="Z3285">
        <v>5008</v>
      </c>
      <c r="AA3285">
        <v>5.79</v>
      </c>
      <c r="AB3285">
        <v>14</v>
      </c>
      <c r="AC3285">
        <v>51.7</v>
      </c>
      <c r="AD3285">
        <v>258845</v>
      </c>
      <c r="AE3285">
        <v>93.6</v>
      </c>
      <c r="AF3285">
        <v>32.1</v>
      </c>
      <c r="AG3285" t="s">
        <v>41</v>
      </c>
      <c r="AH3285" t="s">
        <v>47</v>
      </c>
      <c r="AI3285" t="s">
        <v>52</v>
      </c>
      <c r="AJ3285">
        <v>100</v>
      </c>
      <c r="AK3285">
        <v>224</v>
      </c>
      <c r="AL3285">
        <v>4.0899999999999999E-2</v>
      </c>
      <c r="AM3285">
        <v>0.8659</v>
      </c>
      <c r="AN3285">
        <v>0.97209999999999996</v>
      </c>
      <c r="AO3285">
        <f>Data[[#This Row],[labeller_confidence_score]]-Data[[#This Row],[cytodiffusion_classification_confidence]]</f>
        <v>0.10619999999999996</v>
      </c>
    </row>
    <row r="3286" spans="1:41" x14ac:dyDescent="0.3">
      <c r="A3286" t="s">
        <v>3359</v>
      </c>
      <c r="B3286" t="s">
        <v>67</v>
      </c>
      <c r="C3286">
        <v>1</v>
      </c>
      <c r="D3286" t="s">
        <v>67</v>
      </c>
      <c r="E3286">
        <v>5.9</v>
      </c>
      <c r="F3286">
        <v>0</v>
      </c>
      <c r="G3286">
        <v>0.53900000000000003</v>
      </c>
      <c r="H3286">
        <v>0.86599999999999999</v>
      </c>
      <c r="I3286">
        <f>Data[[#This Row],[nucleus_area_pct]]/Data[[#This Row],[cytoplasm_ratio]]</f>
        <v>0</v>
      </c>
      <c r="J3286">
        <v>0.81200000000000006</v>
      </c>
      <c r="K3286">
        <v>0.438</v>
      </c>
      <c r="L3286">
        <v>0.37</v>
      </c>
      <c r="M3286">
        <v>2.1</v>
      </c>
      <c r="N3286">
        <v>0.82099999999999995</v>
      </c>
      <c r="O3286">
        <v>109</v>
      </c>
      <c r="P3286">
        <v>41</v>
      </c>
      <c r="Q3286">
        <v>217</v>
      </c>
      <c r="R3286">
        <v>158</v>
      </c>
      <c r="S3286">
        <v>169</v>
      </c>
      <c r="T3286">
        <f>(Data[[#This Row],[mean_r]]/256)*100</f>
        <v>84.765625</v>
      </c>
      <c r="U3286">
        <f>(Data[[#This Row],[mean_g]]/256)*100</f>
        <v>61.71875</v>
      </c>
      <c r="V3286">
        <f>(Data[[#This Row],[mean_b]]/256)*100</f>
        <v>66.015625</v>
      </c>
      <c r="W3286">
        <v>0.628</v>
      </c>
      <c r="X3286" t="s">
        <v>51</v>
      </c>
      <c r="Y3286" t="s">
        <v>40</v>
      </c>
      <c r="Z3286">
        <v>6539</v>
      </c>
      <c r="AA3286">
        <v>5.69</v>
      </c>
      <c r="AB3286">
        <v>12</v>
      </c>
      <c r="AC3286">
        <v>44.7</v>
      </c>
      <c r="AD3286">
        <v>322280</v>
      </c>
      <c r="AE3286">
        <v>90.7</v>
      </c>
      <c r="AF3286">
        <v>32.4</v>
      </c>
      <c r="AG3286" t="s">
        <v>64</v>
      </c>
      <c r="AH3286" t="s">
        <v>42</v>
      </c>
      <c r="AI3286" t="s">
        <v>52</v>
      </c>
      <c r="AJ3286">
        <v>100</v>
      </c>
      <c r="AK3286">
        <v>512</v>
      </c>
      <c r="AL3286">
        <v>0.95140000000000002</v>
      </c>
      <c r="AM3286">
        <v>0.67779999999999996</v>
      </c>
      <c r="AN3286">
        <v>0.74180000000000001</v>
      </c>
      <c r="AO3286">
        <f>Data[[#This Row],[labeller_confidence_score]]-Data[[#This Row],[cytodiffusion_classification_confidence]]</f>
        <v>6.4000000000000057E-2</v>
      </c>
    </row>
    <row r="3287" spans="1:41" x14ac:dyDescent="0.3">
      <c r="A3287" t="s">
        <v>3360</v>
      </c>
      <c r="B3287" t="s">
        <v>81</v>
      </c>
      <c r="C3287">
        <v>1</v>
      </c>
      <c r="D3287" t="s">
        <v>82</v>
      </c>
      <c r="E3287">
        <v>16.350000000000001</v>
      </c>
      <c r="F3287">
        <v>84.9</v>
      </c>
      <c r="G3287">
        <v>0.34599999999999997</v>
      </c>
      <c r="H3287">
        <v>0.13500000000000001</v>
      </c>
      <c r="I3287">
        <f>Data[[#This Row],[nucleus_area_pct]]/Data[[#This Row],[cytoplasm_ratio]]</f>
        <v>628.88888888888891</v>
      </c>
      <c r="J3287">
        <v>0.71199999999999997</v>
      </c>
      <c r="K3287">
        <v>0.22700000000000001</v>
      </c>
      <c r="L3287">
        <v>0.55000000000000004</v>
      </c>
      <c r="M3287">
        <v>1</v>
      </c>
      <c r="N3287">
        <v>0.91100000000000003</v>
      </c>
      <c r="O3287">
        <v>662</v>
      </c>
      <c r="P3287">
        <v>88</v>
      </c>
      <c r="Q3287">
        <v>211</v>
      </c>
      <c r="R3287">
        <v>180</v>
      </c>
      <c r="S3287">
        <v>209</v>
      </c>
      <c r="T3287">
        <f>(Data[[#This Row],[mean_r]]/256)*100</f>
        <v>82.421875</v>
      </c>
      <c r="U3287">
        <f>(Data[[#This Row],[mean_g]]/256)*100</f>
        <v>70.3125</v>
      </c>
      <c r="V3287">
        <f>(Data[[#This Row],[mean_b]]/256)*100</f>
        <v>81.640625</v>
      </c>
      <c r="W3287">
        <v>0.88800000000000001</v>
      </c>
      <c r="X3287" t="s">
        <v>51</v>
      </c>
      <c r="Y3287" t="s">
        <v>45</v>
      </c>
      <c r="Z3287">
        <v>7132</v>
      </c>
      <c r="AA3287">
        <v>3.87</v>
      </c>
      <c r="AB3287">
        <v>13.6</v>
      </c>
      <c r="AC3287">
        <v>45.6</v>
      </c>
      <c r="AD3287">
        <v>80262</v>
      </c>
      <c r="AE3287">
        <v>93.6</v>
      </c>
      <c r="AF3287">
        <v>35.6</v>
      </c>
      <c r="AG3287" t="s">
        <v>64</v>
      </c>
      <c r="AH3287" t="s">
        <v>47</v>
      </c>
      <c r="AI3287" t="s">
        <v>43</v>
      </c>
      <c r="AJ3287">
        <v>40</v>
      </c>
      <c r="AK3287">
        <v>256</v>
      </c>
      <c r="AL3287">
        <v>0.74399999999999999</v>
      </c>
      <c r="AM3287">
        <v>0.70989999999999998</v>
      </c>
      <c r="AN3287">
        <v>0.88680000000000003</v>
      </c>
      <c r="AO3287">
        <f>Data[[#This Row],[labeller_confidence_score]]-Data[[#This Row],[cytodiffusion_classification_confidence]]</f>
        <v>0.17690000000000006</v>
      </c>
    </row>
    <row r="3288" spans="1:41" x14ac:dyDescent="0.3">
      <c r="A3288" t="s">
        <v>3361</v>
      </c>
      <c r="B3288" t="s">
        <v>87</v>
      </c>
      <c r="C3288">
        <v>0</v>
      </c>
      <c r="D3288" t="s">
        <v>50</v>
      </c>
      <c r="E3288">
        <v>14.03</v>
      </c>
      <c r="F3288">
        <v>55.4</v>
      </c>
      <c r="G3288">
        <v>0.53</v>
      </c>
      <c r="H3288">
        <v>0.53200000000000003</v>
      </c>
      <c r="I3288">
        <f>Data[[#This Row],[nucleus_area_pct]]/Data[[#This Row],[cytoplasm_ratio]]</f>
        <v>104.13533834586465</v>
      </c>
      <c r="J3288">
        <v>0.71</v>
      </c>
      <c r="K3288">
        <v>0.434</v>
      </c>
      <c r="L3288">
        <v>5.09</v>
      </c>
      <c r="M3288">
        <v>2.1</v>
      </c>
      <c r="N3288">
        <v>0.78500000000000003</v>
      </c>
      <c r="O3288">
        <v>585</v>
      </c>
      <c r="P3288">
        <v>78</v>
      </c>
      <c r="Q3288">
        <v>222</v>
      </c>
      <c r="R3288">
        <v>131</v>
      </c>
      <c r="S3288">
        <v>189</v>
      </c>
      <c r="T3288">
        <f>(Data[[#This Row],[mean_r]]/256)*100</f>
        <v>86.71875</v>
      </c>
      <c r="U3288">
        <f>(Data[[#This Row],[mean_g]]/256)*100</f>
        <v>51.171875</v>
      </c>
      <c r="V3288">
        <f>(Data[[#This Row],[mean_b]]/256)*100</f>
        <v>73.828125</v>
      </c>
      <c r="W3288">
        <v>0.56799999999999995</v>
      </c>
      <c r="X3288" t="s">
        <v>39</v>
      </c>
      <c r="Y3288" t="s">
        <v>40</v>
      </c>
      <c r="Z3288">
        <v>5246</v>
      </c>
      <c r="AA3288">
        <v>4.8499999999999996</v>
      </c>
      <c r="AB3288">
        <v>12.9</v>
      </c>
      <c r="AC3288">
        <v>44.2</v>
      </c>
      <c r="AD3288">
        <v>266408</v>
      </c>
      <c r="AE3288">
        <v>93.4</v>
      </c>
      <c r="AF3288">
        <v>34.299999999999997</v>
      </c>
      <c r="AG3288" t="s">
        <v>41</v>
      </c>
      <c r="AH3288" t="s">
        <v>42</v>
      </c>
      <c r="AI3288" t="s">
        <v>52</v>
      </c>
      <c r="AJ3288">
        <v>100</v>
      </c>
      <c r="AK3288">
        <v>224</v>
      </c>
      <c r="AL3288">
        <v>8.6699999999999999E-2</v>
      </c>
      <c r="AM3288">
        <v>0.95930000000000004</v>
      </c>
      <c r="AN3288">
        <v>0.86809999999999998</v>
      </c>
      <c r="AO3288">
        <f>Data[[#This Row],[labeller_confidence_score]]-Data[[#This Row],[cytodiffusion_classification_confidence]]</f>
        <v>-9.1200000000000059E-2</v>
      </c>
    </row>
    <row r="3289" spans="1:41" x14ac:dyDescent="0.3">
      <c r="A3289" t="s">
        <v>3362</v>
      </c>
      <c r="B3289" t="s">
        <v>62</v>
      </c>
      <c r="C3289">
        <v>0</v>
      </c>
      <c r="D3289" t="s">
        <v>50</v>
      </c>
      <c r="E3289">
        <v>9.7799999999999994</v>
      </c>
      <c r="F3289">
        <v>75.3</v>
      </c>
      <c r="G3289">
        <v>0.80100000000000005</v>
      </c>
      <c r="H3289">
        <v>0.16700000000000001</v>
      </c>
      <c r="I3289">
        <f>Data[[#This Row],[nucleus_area_pct]]/Data[[#This Row],[cytoplasm_ratio]]</f>
        <v>450.89820359281435</v>
      </c>
      <c r="J3289">
        <v>0.93600000000000005</v>
      </c>
      <c r="K3289">
        <v>0.185</v>
      </c>
      <c r="L3289">
        <v>1.3</v>
      </c>
      <c r="M3289">
        <v>1.1000000000000001</v>
      </c>
      <c r="N3289">
        <v>0.97199999999999998</v>
      </c>
      <c r="O3289">
        <v>225</v>
      </c>
      <c r="P3289">
        <v>48</v>
      </c>
      <c r="Q3289">
        <v>213</v>
      </c>
      <c r="R3289">
        <v>167</v>
      </c>
      <c r="S3289">
        <v>187</v>
      </c>
      <c r="T3289">
        <f>(Data[[#This Row],[mean_r]]/256)*100</f>
        <v>83.203125</v>
      </c>
      <c r="U3289">
        <f>(Data[[#This Row],[mean_g]]/256)*100</f>
        <v>65.234375</v>
      </c>
      <c r="V3289">
        <f>(Data[[#This Row],[mean_b]]/256)*100</f>
        <v>73.046875</v>
      </c>
      <c r="W3289">
        <v>0.52600000000000002</v>
      </c>
      <c r="X3289" t="s">
        <v>51</v>
      </c>
      <c r="Y3289" t="s">
        <v>45</v>
      </c>
      <c r="Z3289">
        <v>7202</v>
      </c>
      <c r="AA3289">
        <v>3.99</v>
      </c>
      <c r="AB3289">
        <v>12.9</v>
      </c>
      <c r="AC3289">
        <v>44</v>
      </c>
      <c r="AD3289">
        <v>154318</v>
      </c>
      <c r="AE3289">
        <v>86.2</v>
      </c>
      <c r="AF3289">
        <v>32.799999999999997</v>
      </c>
      <c r="AG3289" t="s">
        <v>46</v>
      </c>
      <c r="AH3289" t="s">
        <v>68</v>
      </c>
      <c r="AI3289" t="s">
        <v>43</v>
      </c>
      <c r="AJ3289">
        <v>60</v>
      </c>
      <c r="AK3289">
        <v>512</v>
      </c>
      <c r="AL3289">
        <v>0.1071</v>
      </c>
      <c r="AM3289">
        <v>0.93969999999999998</v>
      </c>
      <c r="AN3289">
        <v>0.8649</v>
      </c>
      <c r="AO3289">
        <f>Data[[#This Row],[labeller_confidence_score]]-Data[[#This Row],[cytodiffusion_classification_confidence]]</f>
        <v>-7.4799999999999978E-2</v>
      </c>
    </row>
    <row r="3290" spans="1:41" x14ac:dyDescent="0.3">
      <c r="A3290" t="s">
        <v>3363</v>
      </c>
      <c r="B3290" t="s">
        <v>49</v>
      </c>
      <c r="C3290">
        <v>0</v>
      </c>
      <c r="D3290" t="s">
        <v>50</v>
      </c>
      <c r="E3290">
        <v>11.91</v>
      </c>
      <c r="F3290">
        <v>65.5</v>
      </c>
      <c r="G3290">
        <v>0.49099999999999999</v>
      </c>
      <c r="H3290">
        <v>0.48599999999999999</v>
      </c>
      <c r="I3290">
        <f>Data[[#This Row],[nucleus_area_pct]]/Data[[#This Row],[cytoplasm_ratio]]</f>
        <v>134.77366255144034</v>
      </c>
      <c r="J3290">
        <v>0.83</v>
      </c>
      <c r="K3290">
        <v>0.35699999999999998</v>
      </c>
      <c r="L3290">
        <v>3.48</v>
      </c>
      <c r="M3290">
        <v>4.0999999999999996</v>
      </c>
      <c r="N3290">
        <v>0.83199999999999996</v>
      </c>
      <c r="O3290">
        <v>443</v>
      </c>
      <c r="P3290">
        <v>72</v>
      </c>
      <c r="Q3290">
        <v>221</v>
      </c>
      <c r="R3290">
        <v>156</v>
      </c>
      <c r="S3290">
        <v>180</v>
      </c>
      <c r="T3290">
        <f>(Data[[#This Row],[mean_r]]/256)*100</f>
        <v>86.328125</v>
      </c>
      <c r="U3290">
        <f>(Data[[#This Row],[mean_g]]/256)*100</f>
        <v>60.9375</v>
      </c>
      <c r="V3290">
        <f>(Data[[#This Row],[mean_b]]/256)*100</f>
        <v>70.3125</v>
      </c>
      <c r="W3290">
        <v>0.65100000000000002</v>
      </c>
      <c r="X3290" t="s">
        <v>39</v>
      </c>
      <c r="Y3290" t="s">
        <v>45</v>
      </c>
      <c r="Z3290">
        <v>9959</v>
      </c>
      <c r="AA3290">
        <v>6.26</v>
      </c>
      <c r="AB3290">
        <v>13.3</v>
      </c>
      <c r="AC3290">
        <v>43.7</v>
      </c>
      <c r="AD3290">
        <v>380781</v>
      </c>
      <c r="AE3290">
        <v>87.5</v>
      </c>
      <c r="AF3290">
        <v>33</v>
      </c>
      <c r="AG3290" t="s">
        <v>46</v>
      </c>
      <c r="AH3290" t="s">
        <v>42</v>
      </c>
      <c r="AI3290" t="s">
        <v>56</v>
      </c>
      <c r="AJ3290">
        <v>100</v>
      </c>
      <c r="AK3290">
        <v>360</v>
      </c>
      <c r="AL3290">
        <v>0.1249</v>
      </c>
      <c r="AM3290">
        <v>0.99770000000000003</v>
      </c>
      <c r="AN3290">
        <v>0.94950000000000001</v>
      </c>
      <c r="AO3290">
        <f>Data[[#This Row],[labeller_confidence_score]]-Data[[#This Row],[cytodiffusion_classification_confidence]]</f>
        <v>-4.8200000000000021E-2</v>
      </c>
    </row>
    <row r="3291" spans="1:41" x14ac:dyDescent="0.3">
      <c r="A3291" t="s">
        <v>3364</v>
      </c>
      <c r="B3291" t="s">
        <v>60</v>
      </c>
      <c r="C3291">
        <v>0</v>
      </c>
      <c r="D3291" t="s">
        <v>50</v>
      </c>
      <c r="E3291">
        <v>15.36</v>
      </c>
      <c r="F3291">
        <v>71.7</v>
      </c>
      <c r="G3291">
        <v>0.47</v>
      </c>
      <c r="H3291">
        <v>0.26600000000000001</v>
      </c>
      <c r="I3291">
        <f>Data[[#This Row],[nucleus_area_pct]]/Data[[#This Row],[cytoplasm_ratio]]</f>
        <v>269.5488721804511</v>
      </c>
      <c r="J3291">
        <v>0.59399999999999997</v>
      </c>
      <c r="K3291">
        <v>0.42099999999999999</v>
      </c>
      <c r="L3291">
        <v>2.86</v>
      </c>
      <c r="M3291">
        <v>1.1000000000000001</v>
      </c>
      <c r="N3291">
        <v>0.751</v>
      </c>
      <c r="O3291">
        <v>627</v>
      </c>
      <c r="P3291">
        <v>97</v>
      </c>
      <c r="Q3291">
        <v>217</v>
      </c>
      <c r="R3291">
        <v>154</v>
      </c>
      <c r="S3291">
        <v>163</v>
      </c>
      <c r="T3291">
        <f>(Data[[#This Row],[mean_r]]/256)*100</f>
        <v>84.765625</v>
      </c>
      <c r="U3291">
        <f>(Data[[#This Row],[mean_g]]/256)*100</f>
        <v>60.15625</v>
      </c>
      <c r="V3291">
        <f>(Data[[#This Row],[mean_b]]/256)*100</f>
        <v>63.671875</v>
      </c>
      <c r="W3291">
        <v>0.51400000000000001</v>
      </c>
      <c r="X3291" t="s">
        <v>51</v>
      </c>
      <c r="Y3291" t="s">
        <v>40</v>
      </c>
      <c r="Z3291">
        <v>3170</v>
      </c>
      <c r="AA3291">
        <v>5</v>
      </c>
      <c r="AB3291">
        <v>13.9</v>
      </c>
      <c r="AC3291">
        <v>44.2</v>
      </c>
      <c r="AD3291">
        <v>254529</v>
      </c>
      <c r="AE3291">
        <v>87</v>
      </c>
      <c r="AF3291">
        <v>31.8</v>
      </c>
      <c r="AG3291" t="s">
        <v>46</v>
      </c>
      <c r="AH3291" t="s">
        <v>47</v>
      </c>
      <c r="AI3291" t="s">
        <v>56</v>
      </c>
      <c r="AJ3291">
        <v>60</v>
      </c>
      <c r="AK3291">
        <v>512</v>
      </c>
      <c r="AL3291">
        <v>5.9200000000000003E-2</v>
      </c>
      <c r="AM3291">
        <v>0.97399999999999998</v>
      </c>
      <c r="AN3291">
        <v>0.83250000000000002</v>
      </c>
      <c r="AO3291">
        <f>Data[[#This Row],[labeller_confidence_score]]-Data[[#This Row],[cytodiffusion_classification_confidence]]</f>
        <v>-0.14149999999999996</v>
      </c>
    </row>
    <row r="3292" spans="1:41" x14ac:dyDescent="0.3">
      <c r="A3292" t="s">
        <v>3365</v>
      </c>
      <c r="B3292" t="s">
        <v>54</v>
      </c>
      <c r="C3292">
        <v>0</v>
      </c>
      <c r="D3292" t="s">
        <v>54</v>
      </c>
      <c r="E3292">
        <v>6.91</v>
      </c>
      <c r="F3292">
        <v>0</v>
      </c>
      <c r="G3292">
        <v>0</v>
      </c>
      <c r="H3292">
        <v>1</v>
      </c>
      <c r="I3292">
        <f>Data[[#This Row],[nucleus_area_pct]]/Data[[#This Row],[cytoplasm_ratio]]</f>
        <v>0</v>
      </c>
      <c r="J3292">
        <v>0.86199999999999999</v>
      </c>
      <c r="K3292">
        <v>0.24399999999999999</v>
      </c>
      <c r="L3292">
        <v>0.3</v>
      </c>
      <c r="M3292">
        <v>1</v>
      </c>
      <c r="N3292">
        <v>0.89300000000000002</v>
      </c>
      <c r="O3292">
        <v>171</v>
      </c>
      <c r="P3292">
        <v>51</v>
      </c>
      <c r="Q3292">
        <v>232</v>
      </c>
      <c r="R3292">
        <v>117</v>
      </c>
      <c r="S3292">
        <v>127</v>
      </c>
      <c r="T3292">
        <f>(Data[[#This Row],[mean_r]]/256)*100</f>
        <v>90.625</v>
      </c>
      <c r="U3292">
        <f>(Data[[#This Row],[mean_g]]/256)*100</f>
        <v>45.703125</v>
      </c>
      <c r="V3292">
        <f>(Data[[#This Row],[mean_b]]/256)*100</f>
        <v>49.609375</v>
      </c>
      <c r="W3292">
        <v>0.53100000000000003</v>
      </c>
      <c r="X3292" t="s">
        <v>51</v>
      </c>
      <c r="Y3292" t="s">
        <v>45</v>
      </c>
      <c r="Z3292">
        <v>4851</v>
      </c>
      <c r="AA3292">
        <v>5.52</v>
      </c>
      <c r="AB3292">
        <v>14.4</v>
      </c>
      <c r="AC3292">
        <v>31.9</v>
      </c>
      <c r="AD3292">
        <v>275188</v>
      </c>
      <c r="AE3292">
        <v>90.1</v>
      </c>
      <c r="AF3292">
        <v>32.1</v>
      </c>
      <c r="AG3292" t="s">
        <v>64</v>
      </c>
      <c r="AH3292" t="s">
        <v>68</v>
      </c>
      <c r="AI3292" t="s">
        <v>43</v>
      </c>
      <c r="AJ3292">
        <v>100</v>
      </c>
      <c r="AK3292">
        <v>256</v>
      </c>
      <c r="AL3292">
        <v>0.13020000000000001</v>
      </c>
      <c r="AM3292">
        <v>0.89259999999999995</v>
      </c>
      <c r="AN3292">
        <v>0.83689999999999998</v>
      </c>
      <c r="AO3292">
        <f>Data[[#This Row],[labeller_confidence_score]]-Data[[#This Row],[cytodiffusion_classification_confidence]]</f>
        <v>-5.5699999999999972E-2</v>
      </c>
    </row>
    <row r="3293" spans="1:41" x14ac:dyDescent="0.3">
      <c r="A3293" t="s">
        <v>3366</v>
      </c>
      <c r="B3293" t="s">
        <v>54</v>
      </c>
      <c r="C3293">
        <v>0</v>
      </c>
      <c r="D3293" t="s">
        <v>54</v>
      </c>
      <c r="E3293">
        <v>7.46</v>
      </c>
      <c r="F3293">
        <v>0</v>
      </c>
      <c r="G3293">
        <v>0</v>
      </c>
      <c r="H3293">
        <v>1</v>
      </c>
      <c r="I3293">
        <f>Data[[#This Row],[nucleus_area_pct]]/Data[[#This Row],[cytoplasm_ratio]]</f>
        <v>0</v>
      </c>
      <c r="J3293">
        <v>0.86599999999999999</v>
      </c>
      <c r="K3293">
        <v>0.216</v>
      </c>
      <c r="L3293">
        <v>0.49</v>
      </c>
      <c r="M3293">
        <v>1</v>
      </c>
      <c r="N3293">
        <v>0.89400000000000002</v>
      </c>
      <c r="O3293">
        <v>186</v>
      </c>
      <c r="P3293">
        <v>51</v>
      </c>
      <c r="Q3293">
        <v>236</v>
      </c>
      <c r="R3293">
        <v>139</v>
      </c>
      <c r="S3293">
        <v>113</v>
      </c>
      <c r="T3293">
        <f>(Data[[#This Row],[mean_r]]/256)*100</f>
        <v>92.1875</v>
      </c>
      <c r="U3293">
        <f>(Data[[#This Row],[mean_g]]/256)*100</f>
        <v>54.296875</v>
      </c>
      <c r="V3293">
        <f>(Data[[#This Row],[mean_b]]/256)*100</f>
        <v>44.140625</v>
      </c>
      <c r="W3293">
        <v>0.49399999999999999</v>
      </c>
      <c r="X3293" t="s">
        <v>39</v>
      </c>
      <c r="Y3293" t="s">
        <v>45</v>
      </c>
      <c r="Z3293">
        <v>6931</v>
      </c>
      <c r="AA3293">
        <v>5.27</v>
      </c>
      <c r="AB3293">
        <v>14.3</v>
      </c>
      <c r="AC3293">
        <v>34.200000000000003</v>
      </c>
      <c r="AD3293">
        <v>169478</v>
      </c>
      <c r="AE3293">
        <v>93.1</v>
      </c>
      <c r="AF3293">
        <v>35</v>
      </c>
      <c r="AG3293" t="s">
        <v>46</v>
      </c>
      <c r="AH3293" t="s">
        <v>42</v>
      </c>
      <c r="AI3293" t="s">
        <v>43</v>
      </c>
      <c r="AJ3293">
        <v>40</v>
      </c>
      <c r="AK3293">
        <v>256</v>
      </c>
      <c r="AL3293">
        <v>0.15049999999999999</v>
      </c>
      <c r="AM3293">
        <v>0.92020000000000002</v>
      </c>
      <c r="AN3293">
        <v>0.82279999999999998</v>
      </c>
      <c r="AO3293">
        <f>Data[[#This Row],[labeller_confidence_score]]-Data[[#This Row],[cytodiffusion_classification_confidence]]</f>
        <v>-9.7400000000000042E-2</v>
      </c>
    </row>
    <row r="3294" spans="1:41" x14ac:dyDescent="0.3">
      <c r="A3294" t="s">
        <v>3367</v>
      </c>
      <c r="B3294" t="s">
        <v>120</v>
      </c>
      <c r="C3294">
        <v>1</v>
      </c>
      <c r="D3294" t="s">
        <v>104</v>
      </c>
      <c r="E3294">
        <v>6.56</v>
      </c>
      <c r="F3294">
        <v>0</v>
      </c>
      <c r="G3294">
        <v>0</v>
      </c>
      <c r="H3294">
        <v>1</v>
      </c>
      <c r="I3294">
        <f>Data[[#This Row],[nucleus_area_pct]]/Data[[#This Row],[cytoplasm_ratio]]</f>
        <v>0</v>
      </c>
      <c r="J3294">
        <v>0.96699999999999997</v>
      </c>
      <c r="K3294">
        <v>0.14899999999999999</v>
      </c>
      <c r="L3294">
        <v>0.38</v>
      </c>
      <c r="M3294">
        <v>1</v>
      </c>
      <c r="N3294">
        <v>0.96899999999999997</v>
      </c>
      <c r="O3294">
        <v>143</v>
      </c>
      <c r="P3294">
        <v>41</v>
      </c>
      <c r="Q3294">
        <v>228</v>
      </c>
      <c r="R3294">
        <v>127</v>
      </c>
      <c r="S3294">
        <v>145</v>
      </c>
      <c r="T3294">
        <f>(Data[[#This Row],[mean_r]]/256)*100</f>
        <v>89.0625</v>
      </c>
      <c r="U3294">
        <f>(Data[[#This Row],[mean_g]]/256)*100</f>
        <v>49.609375</v>
      </c>
      <c r="V3294">
        <f>(Data[[#This Row],[mean_b]]/256)*100</f>
        <v>56.640625</v>
      </c>
      <c r="W3294">
        <v>0.498</v>
      </c>
      <c r="X3294" t="s">
        <v>51</v>
      </c>
      <c r="Y3294" t="s">
        <v>40</v>
      </c>
      <c r="Z3294">
        <v>8907</v>
      </c>
      <c r="AA3294">
        <v>5.58</v>
      </c>
      <c r="AB3294">
        <v>14</v>
      </c>
      <c r="AC3294">
        <v>47.3</v>
      </c>
      <c r="AD3294">
        <v>199196</v>
      </c>
      <c r="AE3294">
        <v>86.4</v>
      </c>
      <c r="AF3294">
        <v>32.200000000000003</v>
      </c>
      <c r="AG3294" t="s">
        <v>64</v>
      </c>
      <c r="AH3294" t="s">
        <v>47</v>
      </c>
      <c r="AI3294" t="s">
        <v>56</v>
      </c>
      <c r="AJ3294">
        <v>100</v>
      </c>
      <c r="AK3294">
        <v>512</v>
      </c>
      <c r="AL3294">
        <v>0.78779999999999994</v>
      </c>
      <c r="AM3294">
        <v>0.752</v>
      </c>
      <c r="AN3294">
        <v>0.78639999999999999</v>
      </c>
      <c r="AO3294">
        <f>Data[[#This Row],[labeller_confidence_score]]-Data[[#This Row],[cytodiffusion_classification_confidence]]</f>
        <v>3.4399999999999986E-2</v>
      </c>
    </row>
    <row r="3295" spans="1:41" x14ac:dyDescent="0.3">
      <c r="A3295" t="s">
        <v>3368</v>
      </c>
      <c r="B3295" t="s">
        <v>62</v>
      </c>
      <c r="C3295">
        <v>0</v>
      </c>
      <c r="D3295" t="s">
        <v>50</v>
      </c>
      <c r="E3295">
        <v>8.7200000000000006</v>
      </c>
      <c r="F3295">
        <v>83.7</v>
      </c>
      <c r="G3295">
        <v>0.90300000000000002</v>
      </c>
      <c r="H3295">
        <v>0.26900000000000002</v>
      </c>
      <c r="I3295">
        <f>Data[[#This Row],[nucleus_area_pct]]/Data[[#This Row],[cytoplasm_ratio]]</f>
        <v>311.15241635687732</v>
      </c>
      <c r="J3295">
        <v>0.91500000000000004</v>
      </c>
      <c r="K3295">
        <v>0.22600000000000001</v>
      </c>
      <c r="L3295">
        <v>1.05</v>
      </c>
      <c r="M3295">
        <v>1</v>
      </c>
      <c r="N3295">
        <v>0.96699999999999997</v>
      </c>
      <c r="O3295">
        <v>271</v>
      </c>
      <c r="P3295">
        <v>56</v>
      </c>
      <c r="Q3295">
        <v>213</v>
      </c>
      <c r="R3295">
        <v>167</v>
      </c>
      <c r="S3295">
        <v>189</v>
      </c>
      <c r="T3295">
        <f>(Data[[#This Row],[mean_r]]/256)*100</f>
        <v>83.203125</v>
      </c>
      <c r="U3295">
        <f>(Data[[#This Row],[mean_g]]/256)*100</f>
        <v>65.234375</v>
      </c>
      <c r="V3295">
        <f>(Data[[#This Row],[mean_b]]/256)*100</f>
        <v>73.828125</v>
      </c>
      <c r="W3295">
        <v>0.64100000000000001</v>
      </c>
      <c r="X3295" t="s">
        <v>63</v>
      </c>
      <c r="Y3295" t="s">
        <v>40</v>
      </c>
      <c r="Z3295">
        <v>2716</v>
      </c>
      <c r="AA3295">
        <v>5.8</v>
      </c>
      <c r="AB3295">
        <v>16.100000000000001</v>
      </c>
      <c r="AC3295">
        <v>48.7</v>
      </c>
      <c r="AD3295">
        <v>175265</v>
      </c>
      <c r="AE3295">
        <v>97.1</v>
      </c>
      <c r="AF3295">
        <v>32.6</v>
      </c>
      <c r="AG3295" t="s">
        <v>64</v>
      </c>
      <c r="AH3295" t="s">
        <v>42</v>
      </c>
      <c r="AI3295" t="s">
        <v>52</v>
      </c>
      <c r="AJ3295">
        <v>100</v>
      </c>
      <c r="AK3295">
        <v>224</v>
      </c>
      <c r="AL3295">
        <v>6.9500000000000006E-2</v>
      </c>
      <c r="AM3295">
        <v>0.92059999999999997</v>
      </c>
      <c r="AN3295">
        <v>0.90690000000000004</v>
      </c>
      <c r="AO3295">
        <f>Data[[#This Row],[labeller_confidence_score]]-Data[[#This Row],[cytodiffusion_classification_confidence]]</f>
        <v>-1.3699999999999934E-2</v>
      </c>
    </row>
    <row r="3296" spans="1:41" x14ac:dyDescent="0.3">
      <c r="A3296" t="s">
        <v>3369</v>
      </c>
      <c r="B3296" t="s">
        <v>81</v>
      </c>
      <c r="C3296">
        <v>1</v>
      </c>
      <c r="D3296" t="s">
        <v>82</v>
      </c>
      <c r="E3296">
        <v>16.89</v>
      </c>
      <c r="F3296">
        <v>89.9</v>
      </c>
      <c r="G3296">
        <v>0.218</v>
      </c>
      <c r="H3296">
        <v>0.13300000000000001</v>
      </c>
      <c r="I3296">
        <f>Data[[#This Row],[nucleus_area_pct]]/Data[[#This Row],[cytoplasm_ratio]]</f>
        <v>675.93984962406012</v>
      </c>
      <c r="J3296">
        <v>0.86099999999999999</v>
      </c>
      <c r="K3296">
        <v>0.40100000000000002</v>
      </c>
      <c r="L3296">
        <v>1.21</v>
      </c>
      <c r="M3296">
        <v>1</v>
      </c>
      <c r="N3296">
        <v>0.89800000000000002</v>
      </c>
      <c r="O3296">
        <v>658</v>
      </c>
      <c r="P3296">
        <v>101</v>
      </c>
      <c r="Q3296">
        <v>217</v>
      </c>
      <c r="R3296">
        <v>153</v>
      </c>
      <c r="S3296">
        <v>237</v>
      </c>
      <c r="T3296">
        <f>(Data[[#This Row],[mean_r]]/256)*100</f>
        <v>84.765625</v>
      </c>
      <c r="U3296">
        <f>(Data[[#This Row],[mean_g]]/256)*100</f>
        <v>59.765625</v>
      </c>
      <c r="V3296">
        <f>(Data[[#This Row],[mean_b]]/256)*100</f>
        <v>92.578125</v>
      </c>
      <c r="W3296">
        <v>0.83799999999999997</v>
      </c>
      <c r="X3296" t="s">
        <v>51</v>
      </c>
      <c r="Y3296" t="s">
        <v>45</v>
      </c>
      <c r="Z3296">
        <v>5588</v>
      </c>
      <c r="AA3296">
        <v>4.84</v>
      </c>
      <c r="AB3296">
        <v>11.4</v>
      </c>
      <c r="AC3296">
        <v>48.3</v>
      </c>
      <c r="AD3296">
        <v>219642</v>
      </c>
      <c r="AE3296">
        <v>84.1</v>
      </c>
      <c r="AF3296">
        <v>32.9</v>
      </c>
      <c r="AG3296" t="s">
        <v>64</v>
      </c>
      <c r="AH3296" t="s">
        <v>42</v>
      </c>
      <c r="AI3296" t="s">
        <v>56</v>
      </c>
      <c r="AJ3296">
        <v>100</v>
      </c>
      <c r="AK3296">
        <v>224</v>
      </c>
      <c r="AL3296">
        <v>0.89849999999999997</v>
      </c>
      <c r="AM3296">
        <v>0.83089999999999997</v>
      </c>
      <c r="AN3296">
        <v>0.9163</v>
      </c>
      <c r="AO3296">
        <f>Data[[#This Row],[labeller_confidence_score]]-Data[[#This Row],[cytodiffusion_classification_confidence]]</f>
        <v>8.5400000000000031E-2</v>
      </c>
    </row>
    <row r="3297" spans="1:41" x14ac:dyDescent="0.3">
      <c r="A3297" t="s">
        <v>3370</v>
      </c>
      <c r="B3297" t="s">
        <v>74</v>
      </c>
      <c r="C3297">
        <v>0</v>
      </c>
      <c r="D3297" t="s">
        <v>75</v>
      </c>
      <c r="E3297">
        <v>2.63</v>
      </c>
      <c r="F3297">
        <v>0</v>
      </c>
      <c r="G3297">
        <v>0</v>
      </c>
      <c r="H3297">
        <v>1</v>
      </c>
      <c r="I3297">
        <f>Data[[#This Row],[nucleus_area_pct]]/Data[[#This Row],[cytoplasm_ratio]]</f>
        <v>0</v>
      </c>
      <c r="J3297">
        <v>0.63300000000000001</v>
      </c>
      <c r="K3297">
        <v>0.26800000000000002</v>
      </c>
      <c r="L3297">
        <v>2.4700000000000002</v>
      </c>
      <c r="M3297">
        <v>1</v>
      </c>
      <c r="N3297">
        <v>0.69599999999999995</v>
      </c>
      <c r="O3297">
        <v>15</v>
      </c>
      <c r="P3297">
        <v>14</v>
      </c>
      <c r="Q3297">
        <v>245</v>
      </c>
      <c r="R3297">
        <v>154</v>
      </c>
      <c r="S3297">
        <v>165</v>
      </c>
      <c r="T3297">
        <f>(Data[[#This Row],[mean_r]]/256)*100</f>
        <v>95.703125</v>
      </c>
      <c r="U3297">
        <f>(Data[[#This Row],[mean_g]]/256)*100</f>
        <v>60.15625</v>
      </c>
      <c r="V3297">
        <f>(Data[[#This Row],[mean_b]]/256)*100</f>
        <v>64.453125</v>
      </c>
      <c r="W3297">
        <v>0.56599999999999995</v>
      </c>
      <c r="X3297" t="s">
        <v>51</v>
      </c>
      <c r="Y3297" t="s">
        <v>45</v>
      </c>
      <c r="Z3297">
        <v>1850</v>
      </c>
      <c r="AA3297">
        <v>5.1100000000000003</v>
      </c>
      <c r="AB3297">
        <v>12.4</v>
      </c>
      <c r="AC3297">
        <v>54.4</v>
      </c>
      <c r="AD3297">
        <v>228894</v>
      </c>
      <c r="AE3297">
        <v>75.7</v>
      </c>
      <c r="AF3297">
        <v>33.6</v>
      </c>
      <c r="AG3297" t="s">
        <v>64</v>
      </c>
      <c r="AH3297" t="s">
        <v>42</v>
      </c>
      <c r="AI3297" t="s">
        <v>43</v>
      </c>
      <c r="AJ3297">
        <v>60</v>
      </c>
      <c r="AK3297">
        <v>512</v>
      </c>
      <c r="AL3297">
        <v>0.13420000000000001</v>
      </c>
      <c r="AM3297">
        <v>0.97989999999999999</v>
      </c>
      <c r="AN3297">
        <v>0.92130000000000001</v>
      </c>
      <c r="AO3297">
        <f>Data[[#This Row],[labeller_confidence_score]]-Data[[#This Row],[cytodiffusion_classification_confidence]]</f>
        <v>-5.8599999999999985E-2</v>
      </c>
    </row>
    <row r="3298" spans="1:41" x14ac:dyDescent="0.3">
      <c r="A3298" t="s">
        <v>3371</v>
      </c>
      <c r="B3298" t="s">
        <v>54</v>
      </c>
      <c r="C3298">
        <v>0</v>
      </c>
      <c r="D3298" t="s">
        <v>54</v>
      </c>
      <c r="E3298">
        <v>8.16</v>
      </c>
      <c r="F3298">
        <v>0</v>
      </c>
      <c r="G3298">
        <v>0</v>
      </c>
      <c r="H3298">
        <v>1</v>
      </c>
      <c r="I3298">
        <f>Data[[#This Row],[nucleus_area_pct]]/Data[[#This Row],[cytoplasm_ratio]]</f>
        <v>0</v>
      </c>
      <c r="J3298">
        <v>0.97499999999999998</v>
      </c>
      <c r="K3298">
        <v>0.17</v>
      </c>
      <c r="L3298">
        <v>0.48</v>
      </c>
      <c r="M3298">
        <v>1</v>
      </c>
      <c r="N3298">
        <v>0.94599999999999995</v>
      </c>
      <c r="O3298">
        <v>189</v>
      </c>
      <c r="P3298">
        <v>48</v>
      </c>
      <c r="Q3298">
        <v>212</v>
      </c>
      <c r="R3298">
        <v>137</v>
      </c>
      <c r="S3298">
        <v>127</v>
      </c>
      <c r="T3298">
        <f>(Data[[#This Row],[mean_r]]/256)*100</f>
        <v>82.8125</v>
      </c>
      <c r="U3298">
        <f>(Data[[#This Row],[mean_g]]/256)*100</f>
        <v>53.515625</v>
      </c>
      <c r="V3298">
        <f>(Data[[#This Row],[mean_b]]/256)*100</f>
        <v>49.609375</v>
      </c>
      <c r="W3298">
        <v>0.55300000000000005</v>
      </c>
      <c r="X3298" t="s">
        <v>39</v>
      </c>
      <c r="Y3298" t="s">
        <v>45</v>
      </c>
      <c r="Z3298">
        <v>11104</v>
      </c>
      <c r="AA3298">
        <v>4.9800000000000004</v>
      </c>
      <c r="AB3298">
        <v>13.8</v>
      </c>
      <c r="AC3298">
        <v>35.700000000000003</v>
      </c>
      <c r="AD3298">
        <v>193857</v>
      </c>
      <c r="AE3298">
        <v>101.7</v>
      </c>
      <c r="AF3298">
        <v>31.4</v>
      </c>
      <c r="AG3298" t="s">
        <v>46</v>
      </c>
      <c r="AH3298" t="s">
        <v>42</v>
      </c>
      <c r="AI3298" t="s">
        <v>43</v>
      </c>
      <c r="AJ3298">
        <v>100</v>
      </c>
      <c r="AK3298">
        <v>256</v>
      </c>
      <c r="AL3298">
        <v>0.14929999999999999</v>
      </c>
      <c r="AM3298">
        <v>0.94</v>
      </c>
      <c r="AN3298">
        <v>0.78349999999999997</v>
      </c>
      <c r="AO3298">
        <f>Data[[#This Row],[labeller_confidence_score]]-Data[[#This Row],[cytodiffusion_classification_confidence]]</f>
        <v>-0.15649999999999997</v>
      </c>
    </row>
    <row r="3299" spans="1:41" x14ac:dyDescent="0.3">
      <c r="A3299" t="s">
        <v>3372</v>
      </c>
      <c r="B3299" t="s">
        <v>54</v>
      </c>
      <c r="C3299">
        <v>0</v>
      </c>
      <c r="D3299" t="s">
        <v>54</v>
      </c>
      <c r="E3299">
        <v>6.59</v>
      </c>
      <c r="F3299">
        <v>0</v>
      </c>
      <c r="G3299">
        <v>0</v>
      </c>
      <c r="H3299">
        <v>1</v>
      </c>
      <c r="I3299">
        <f>Data[[#This Row],[nucleus_area_pct]]/Data[[#This Row],[cytoplasm_ratio]]</f>
        <v>0</v>
      </c>
      <c r="J3299">
        <v>0.90300000000000002</v>
      </c>
      <c r="K3299">
        <v>0.104</v>
      </c>
      <c r="L3299">
        <v>0.21</v>
      </c>
      <c r="M3299">
        <v>1</v>
      </c>
      <c r="N3299">
        <v>0.99399999999999999</v>
      </c>
      <c r="O3299">
        <v>168</v>
      </c>
      <c r="P3299">
        <v>40</v>
      </c>
      <c r="Q3299">
        <v>224</v>
      </c>
      <c r="R3299">
        <v>124</v>
      </c>
      <c r="S3299">
        <v>127</v>
      </c>
      <c r="T3299">
        <f>(Data[[#This Row],[mean_r]]/256)*100</f>
        <v>87.5</v>
      </c>
      <c r="U3299">
        <f>(Data[[#This Row],[mean_g]]/256)*100</f>
        <v>48.4375</v>
      </c>
      <c r="V3299">
        <f>(Data[[#This Row],[mean_b]]/256)*100</f>
        <v>49.609375</v>
      </c>
      <c r="W3299">
        <v>0.46700000000000003</v>
      </c>
      <c r="X3299" t="s">
        <v>51</v>
      </c>
      <c r="Y3299" t="s">
        <v>45</v>
      </c>
      <c r="Z3299">
        <v>5585</v>
      </c>
      <c r="AA3299">
        <v>6.91</v>
      </c>
      <c r="AB3299">
        <v>16.7</v>
      </c>
      <c r="AC3299">
        <v>43.1</v>
      </c>
      <c r="AD3299">
        <v>301361</v>
      </c>
      <c r="AE3299">
        <v>90.8</v>
      </c>
      <c r="AF3299">
        <v>32</v>
      </c>
      <c r="AG3299" t="s">
        <v>46</v>
      </c>
      <c r="AH3299" t="s">
        <v>47</v>
      </c>
      <c r="AI3299" t="s">
        <v>56</v>
      </c>
      <c r="AJ3299">
        <v>60</v>
      </c>
      <c r="AK3299">
        <v>512</v>
      </c>
      <c r="AL3299">
        <v>5.8000000000000003E-2</v>
      </c>
      <c r="AM3299">
        <v>0.99029999999999996</v>
      </c>
      <c r="AN3299">
        <v>0.93100000000000005</v>
      </c>
      <c r="AO3299">
        <f>Data[[#This Row],[labeller_confidence_score]]-Data[[#This Row],[cytodiffusion_classification_confidence]]</f>
        <v>-5.9299999999999908E-2</v>
      </c>
    </row>
    <row r="3300" spans="1:41" x14ac:dyDescent="0.3">
      <c r="A3300" t="s">
        <v>3373</v>
      </c>
      <c r="B3300" t="s">
        <v>87</v>
      </c>
      <c r="C3300">
        <v>0</v>
      </c>
      <c r="D3300" t="s">
        <v>50</v>
      </c>
      <c r="E3300">
        <v>13.67</v>
      </c>
      <c r="F3300">
        <v>38.1</v>
      </c>
      <c r="G3300">
        <v>0.51100000000000001</v>
      </c>
      <c r="H3300">
        <v>0.55100000000000005</v>
      </c>
      <c r="I3300">
        <f>Data[[#This Row],[nucleus_area_pct]]/Data[[#This Row],[cytoplasm_ratio]]</f>
        <v>69.147005444646098</v>
      </c>
      <c r="J3300">
        <v>0.70499999999999996</v>
      </c>
      <c r="K3300">
        <v>0.311</v>
      </c>
      <c r="L3300">
        <v>5.14</v>
      </c>
      <c r="M3300">
        <v>1.6</v>
      </c>
      <c r="N3300">
        <v>0.82899999999999996</v>
      </c>
      <c r="O3300">
        <v>440</v>
      </c>
      <c r="P3300">
        <v>81</v>
      </c>
      <c r="Q3300">
        <v>238</v>
      </c>
      <c r="R3300">
        <v>113</v>
      </c>
      <c r="S3300">
        <v>150</v>
      </c>
      <c r="T3300">
        <f>(Data[[#This Row],[mean_r]]/256)*100</f>
        <v>92.96875</v>
      </c>
      <c r="U3300">
        <f>(Data[[#This Row],[mean_g]]/256)*100</f>
        <v>44.140625</v>
      </c>
      <c r="V3300">
        <f>(Data[[#This Row],[mean_b]]/256)*100</f>
        <v>58.59375</v>
      </c>
      <c r="W3300">
        <v>0.60299999999999998</v>
      </c>
      <c r="X3300" t="s">
        <v>51</v>
      </c>
      <c r="Y3300" t="s">
        <v>40</v>
      </c>
      <c r="Z3300">
        <v>8022</v>
      </c>
      <c r="AA3300">
        <v>5.16</v>
      </c>
      <c r="AB3300">
        <v>13.6</v>
      </c>
      <c r="AC3300">
        <v>38</v>
      </c>
      <c r="AD3300">
        <v>260288</v>
      </c>
      <c r="AE3300">
        <v>91.5</v>
      </c>
      <c r="AF3300">
        <v>32.200000000000003</v>
      </c>
      <c r="AG3300" t="s">
        <v>64</v>
      </c>
      <c r="AH3300" t="s">
        <v>68</v>
      </c>
      <c r="AI3300" t="s">
        <v>56</v>
      </c>
      <c r="AJ3300">
        <v>100</v>
      </c>
      <c r="AK3300">
        <v>512</v>
      </c>
      <c r="AL3300">
        <v>4.53E-2</v>
      </c>
      <c r="AM3300">
        <v>0.89419999999999999</v>
      </c>
      <c r="AN3300">
        <v>0.86739999999999995</v>
      </c>
      <c r="AO3300">
        <f>Data[[#This Row],[labeller_confidence_score]]-Data[[#This Row],[cytodiffusion_classification_confidence]]</f>
        <v>-2.6800000000000046E-2</v>
      </c>
    </row>
    <row r="3301" spans="1:41" x14ac:dyDescent="0.3">
      <c r="A3301" t="s">
        <v>3374</v>
      </c>
      <c r="B3301" t="s">
        <v>49</v>
      </c>
      <c r="C3301">
        <v>0</v>
      </c>
      <c r="D3301" t="s">
        <v>50</v>
      </c>
      <c r="E3301">
        <v>12.34</v>
      </c>
      <c r="F3301">
        <v>47.8</v>
      </c>
      <c r="G3301">
        <v>0.66</v>
      </c>
      <c r="H3301">
        <v>0.48199999999999998</v>
      </c>
      <c r="I3301">
        <f>Data[[#This Row],[nucleus_area_pct]]/Data[[#This Row],[cytoplasm_ratio]]</f>
        <v>99.170124481327804</v>
      </c>
      <c r="J3301">
        <v>0.69699999999999995</v>
      </c>
      <c r="K3301">
        <v>0.315</v>
      </c>
      <c r="L3301">
        <v>2.92</v>
      </c>
      <c r="M3301">
        <v>3.2</v>
      </c>
      <c r="N3301">
        <v>0.83499999999999996</v>
      </c>
      <c r="O3301">
        <v>371</v>
      </c>
      <c r="P3301">
        <v>81</v>
      </c>
      <c r="Q3301">
        <v>225</v>
      </c>
      <c r="R3301">
        <v>169</v>
      </c>
      <c r="S3301">
        <v>185</v>
      </c>
      <c r="T3301">
        <f>(Data[[#This Row],[mean_r]]/256)*100</f>
        <v>87.890625</v>
      </c>
      <c r="U3301">
        <f>(Data[[#This Row],[mean_g]]/256)*100</f>
        <v>66.015625</v>
      </c>
      <c r="V3301">
        <f>(Data[[#This Row],[mean_b]]/256)*100</f>
        <v>72.265625</v>
      </c>
      <c r="W3301">
        <v>0.71599999999999997</v>
      </c>
      <c r="X3301" t="s">
        <v>39</v>
      </c>
      <c r="Y3301" t="s">
        <v>45</v>
      </c>
      <c r="Z3301">
        <v>6310</v>
      </c>
      <c r="AA3301">
        <v>4.9800000000000004</v>
      </c>
      <c r="AB3301">
        <v>13.6</v>
      </c>
      <c r="AC3301">
        <v>42</v>
      </c>
      <c r="AD3301">
        <v>241259</v>
      </c>
      <c r="AE3301">
        <v>101.8</v>
      </c>
      <c r="AF3301">
        <v>31.2</v>
      </c>
      <c r="AG3301" t="s">
        <v>64</v>
      </c>
      <c r="AH3301" t="s">
        <v>47</v>
      </c>
      <c r="AI3301" t="s">
        <v>56</v>
      </c>
      <c r="AJ3301">
        <v>100</v>
      </c>
      <c r="AK3301">
        <v>256</v>
      </c>
      <c r="AL3301">
        <v>6.8900000000000003E-2</v>
      </c>
      <c r="AM3301">
        <v>0.88780000000000003</v>
      </c>
      <c r="AN3301">
        <v>0.91159999999999997</v>
      </c>
      <c r="AO3301">
        <f>Data[[#This Row],[labeller_confidence_score]]-Data[[#This Row],[cytodiffusion_classification_confidence]]</f>
        <v>2.3799999999999932E-2</v>
      </c>
    </row>
    <row r="3302" spans="1:41" x14ac:dyDescent="0.3">
      <c r="A3302" t="s">
        <v>3375</v>
      </c>
      <c r="B3302" t="s">
        <v>106</v>
      </c>
      <c r="C3302">
        <v>1</v>
      </c>
      <c r="D3302" t="s">
        <v>82</v>
      </c>
      <c r="E3302">
        <v>13.36</v>
      </c>
      <c r="F3302">
        <v>77.2</v>
      </c>
      <c r="G3302">
        <v>0.29899999999999999</v>
      </c>
      <c r="H3302">
        <v>0.21299999999999999</v>
      </c>
      <c r="I3302">
        <f>Data[[#This Row],[nucleus_area_pct]]/Data[[#This Row],[cytoplasm_ratio]]</f>
        <v>362.44131455399065</v>
      </c>
      <c r="J3302">
        <v>0.92700000000000005</v>
      </c>
      <c r="K3302">
        <v>0.34899999999999998</v>
      </c>
      <c r="L3302">
        <v>1.1000000000000001</v>
      </c>
      <c r="M3302">
        <v>1</v>
      </c>
      <c r="N3302">
        <v>0.96099999999999997</v>
      </c>
      <c r="O3302">
        <v>706</v>
      </c>
      <c r="P3302">
        <v>96</v>
      </c>
      <c r="Q3302">
        <v>218</v>
      </c>
      <c r="R3302">
        <v>118</v>
      </c>
      <c r="S3302">
        <v>202</v>
      </c>
      <c r="T3302">
        <f>(Data[[#This Row],[mean_r]]/256)*100</f>
        <v>85.15625</v>
      </c>
      <c r="U3302">
        <f>(Data[[#This Row],[mean_g]]/256)*100</f>
        <v>46.09375</v>
      </c>
      <c r="V3302">
        <f>(Data[[#This Row],[mean_b]]/256)*100</f>
        <v>78.90625</v>
      </c>
      <c r="W3302">
        <v>0.72799999999999998</v>
      </c>
      <c r="X3302" t="s">
        <v>39</v>
      </c>
      <c r="Y3302" t="s">
        <v>40</v>
      </c>
      <c r="Z3302">
        <v>5674</v>
      </c>
      <c r="AA3302">
        <v>4.2</v>
      </c>
      <c r="AB3302">
        <v>10.8</v>
      </c>
      <c r="AC3302">
        <v>45</v>
      </c>
      <c r="AD3302">
        <v>195114</v>
      </c>
      <c r="AE3302">
        <v>87.3</v>
      </c>
      <c r="AF3302">
        <v>34.9</v>
      </c>
      <c r="AG3302" t="s">
        <v>64</v>
      </c>
      <c r="AH3302" t="s">
        <v>42</v>
      </c>
      <c r="AI3302" t="s">
        <v>52</v>
      </c>
      <c r="AJ3302">
        <v>60</v>
      </c>
      <c r="AK3302">
        <v>512</v>
      </c>
      <c r="AL3302">
        <v>0.78269999999999995</v>
      </c>
      <c r="AM3302">
        <v>0.79200000000000004</v>
      </c>
      <c r="AN3302">
        <v>0.66649999999999998</v>
      </c>
      <c r="AO3302">
        <f>Data[[#This Row],[labeller_confidence_score]]-Data[[#This Row],[cytodiffusion_classification_confidence]]</f>
        <v>-0.12550000000000006</v>
      </c>
    </row>
    <row r="3303" spans="1:41" x14ac:dyDescent="0.3">
      <c r="A3303" t="s">
        <v>3376</v>
      </c>
      <c r="B3303" t="s">
        <v>106</v>
      </c>
      <c r="C3303">
        <v>1</v>
      </c>
      <c r="D3303" t="s">
        <v>82</v>
      </c>
      <c r="E3303">
        <v>11.83</v>
      </c>
      <c r="F3303">
        <v>82.9</v>
      </c>
      <c r="G3303">
        <v>0.32800000000000001</v>
      </c>
      <c r="H3303">
        <v>0.184</v>
      </c>
      <c r="I3303">
        <f>Data[[#This Row],[nucleus_area_pct]]/Data[[#This Row],[cytoplasm_ratio]]</f>
        <v>450.54347826086962</v>
      </c>
      <c r="J3303">
        <v>0.86399999999999999</v>
      </c>
      <c r="K3303">
        <v>0.09</v>
      </c>
      <c r="L3303">
        <v>1.1100000000000001</v>
      </c>
      <c r="M3303">
        <v>1</v>
      </c>
      <c r="N3303">
        <v>0.872</v>
      </c>
      <c r="O3303">
        <v>559</v>
      </c>
      <c r="P3303">
        <v>78</v>
      </c>
      <c r="Q3303">
        <v>203</v>
      </c>
      <c r="R3303">
        <v>150</v>
      </c>
      <c r="S3303">
        <v>174</v>
      </c>
      <c r="T3303">
        <f>(Data[[#This Row],[mean_r]]/256)*100</f>
        <v>79.296875</v>
      </c>
      <c r="U3303">
        <f>(Data[[#This Row],[mean_g]]/256)*100</f>
        <v>58.59375</v>
      </c>
      <c r="V3303">
        <f>(Data[[#This Row],[mean_b]]/256)*100</f>
        <v>67.96875</v>
      </c>
      <c r="W3303">
        <v>0.80200000000000005</v>
      </c>
      <c r="X3303" t="s">
        <v>39</v>
      </c>
      <c r="Y3303" t="s">
        <v>40</v>
      </c>
      <c r="Z3303">
        <v>13622</v>
      </c>
      <c r="AA3303">
        <v>6.26</v>
      </c>
      <c r="AB3303">
        <v>15.5</v>
      </c>
      <c r="AC3303">
        <v>39.4</v>
      </c>
      <c r="AD3303">
        <v>354768</v>
      </c>
      <c r="AE3303">
        <v>63.3</v>
      </c>
      <c r="AF3303">
        <v>33.799999999999997</v>
      </c>
      <c r="AG3303" t="s">
        <v>46</v>
      </c>
      <c r="AH3303" t="s">
        <v>68</v>
      </c>
      <c r="AI3303" t="s">
        <v>43</v>
      </c>
      <c r="AJ3303">
        <v>100</v>
      </c>
      <c r="AK3303">
        <v>360</v>
      </c>
      <c r="AL3303">
        <v>0.91169999999999995</v>
      </c>
      <c r="AM3303">
        <v>0.83160000000000001</v>
      </c>
      <c r="AN3303">
        <v>0.80400000000000005</v>
      </c>
      <c r="AO3303">
        <f>Data[[#This Row],[labeller_confidence_score]]-Data[[#This Row],[cytodiffusion_classification_confidence]]</f>
        <v>-2.7599999999999958E-2</v>
      </c>
    </row>
    <row r="3304" spans="1:41" x14ac:dyDescent="0.3">
      <c r="A3304" t="s">
        <v>3377</v>
      </c>
      <c r="B3304" t="s">
        <v>62</v>
      </c>
      <c r="C3304">
        <v>0</v>
      </c>
      <c r="D3304" t="s">
        <v>50</v>
      </c>
      <c r="E3304">
        <v>9.6</v>
      </c>
      <c r="F3304">
        <v>71.2</v>
      </c>
      <c r="G3304">
        <v>0.77600000000000002</v>
      </c>
      <c r="H3304">
        <v>0.248</v>
      </c>
      <c r="I3304">
        <f>Data[[#This Row],[nucleus_area_pct]]/Data[[#This Row],[cytoplasm_ratio]]</f>
        <v>287.09677419354841</v>
      </c>
      <c r="J3304">
        <v>0.93400000000000005</v>
      </c>
      <c r="K3304">
        <v>0.17199999999999999</v>
      </c>
      <c r="L3304">
        <v>1.76</v>
      </c>
      <c r="M3304">
        <v>1</v>
      </c>
      <c r="N3304">
        <v>0.90100000000000002</v>
      </c>
      <c r="O3304">
        <v>233</v>
      </c>
      <c r="P3304">
        <v>61</v>
      </c>
      <c r="Q3304">
        <v>233</v>
      </c>
      <c r="R3304">
        <v>177</v>
      </c>
      <c r="S3304">
        <v>205</v>
      </c>
      <c r="T3304">
        <f>(Data[[#This Row],[mean_r]]/256)*100</f>
        <v>91.015625</v>
      </c>
      <c r="U3304">
        <f>(Data[[#This Row],[mean_g]]/256)*100</f>
        <v>69.140625</v>
      </c>
      <c r="V3304">
        <f>(Data[[#This Row],[mean_b]]/256)*100</f>
        <v>80.078125</v>
      </c>
      <c r="W3304">
        <v>0.68400000000000005</v>
      </c>
      <c r="X3304" t="s">
        <v>63</v>
      </c>
      <c r="Y3304" t="s">
        <v>45</v>
      </c>
      <c r="Z3304">
        <v>6580</v>
      </c>
      <c r="AA3304">
        <v>4.88</v>
      </c>
      <c r="AB3304">
        <v>13.7</v>
      </c>
      <c r="AC3304">
        <v>30.9</v>
      </c>
      <c r="AD3304">
        <v>318144</v>
      </c>
      <c r="AE3304">
        <v>82.7</v>
      </c>
      <c r="AF3304">
        <v>32.5</v>
      </c>
      <c r="AG3304" t="s">
        <v>64</v>
      </c>
      <c r="AH3304" t="s">
        <v>68</v>
      </c>
      <c r="AI3304" t="s">
        <v>56</v>
      </c>
      <c r="AJ3304">
        <v>100</v>
      </c>
      <c r="AK3304">
        <v>256</v>
      </c>
      <c r="AL3304">
        <v>7.7600000000000002E-2</v>
      </c>
      <c r="AM3304">
        <v>0.84409999999999996</v>
      </c>
      <c r="AN3304">
        <v>0.90939999999999999</v>
      </c>
      <c r="AO3304">
        <f>Data[[#This Row],[labeller_confidence_score]]-Data[[#This Row],[cytodiffusion_classification_confidence]]</f>
        <v>6.5300000000000025E-2</v>
      </c>
    </row>
    <row r="3305" spans="1:41" x14ac:dyDescent="0.3">
      <c r="A3305" t="s">
        <v>3378</v>
      </c>
      <c r="B3305" t="s">
        <v>74</v>
      </c>
      <c r="C3305">
        <v>0</v>
      </c>
      <c r="D3305" t="s">
        <v>75</v>
      </c>
      <c r="E3305">
        <v>2.5299999999999998</v>
      </c>
      <c r="F3305">
        <v>0</v>
      </c>
      <c r="G3305">
        <v>0</v>
      </c>
      <c r="H3305">
        <v>1</v>
      </c>
      <c r="I3305">
        <f>Data[[#This Row],[nucleus_area_pct]]/Data[[#This Row],[cytoplasm_ratio]]</f>
        <v>0</v>
      </c>
      <c r="J3305">
        <v>0.67700000000000005</v>
      </c>
      <c r="K3305">
        <v>0.52300000000000002</v>
      </c>
      <c r="L3305">
        <v>3.01</v>
      </c>
      <c r="M3305">
        <v>1</v>
      </c>
      <c r="N3305">
        <v>0.85699999999999998</v>
      </c>
      <c r="O3305">
        <v>25</v>
      </c>
      <c r="P3305">
        <v>14</v>
      </c>
      <c r="Q3305">
        <v>230</v>
      </c>
      <c r="R3305">
        <v>151</v>
      </c>
      <c r="S3305">
        <v>152</v>
      </c>
      <c r="T3305">
        <f>(Data[[#This Row],[mean_r]]/256)*100</f>
        <v>89.84375</v>
      </c>
      <c r="U3305">
        <f>(Data[[#This Row],[mean_g]]/256)*100</f>
        <v>58.984375</v>
      </c>
      <c r="V3305">
        <f>(Data[[#This Row],[mean_b]]/256)*100</f>
        <v>59.375</v>
      </c>
      <c r="W3305">
        <v>0.51</v>
      </c>
      <c r="X3305" t="s">
        <v>63</v>
      </c>
      <c r="Y3305" t="s">
        <v>45</v>
      </c>
      <c r="Z3305">
        <v>7265</v>
      </c>
      <c r="AA3305">
        <v>3.97</v>
      </c>
      <c r="AB3305">
        <v>12.4</v>
      </c>
      <c r="AC3305">
        <v>38.6</v>
      </c>
      <c r="AD3305">
        <v>315131</v>
      </c>
      <c r="AE3305">
        <v>78.7</v>
      </c>
      <c r="AF3305">
        <v>33.799999999999997</v>
      </c>
      <c r="AG3305" t="s">
        <v>41</v>
      </c>
      <c r="AH3305" t="s">
        <v>68</v>
      </c>
      <c r="AI3305" t="s">
        <v>56</v>
      </c>
      <c r="AJ3305">
        <v>100</v>
      </c>
      <c r="AK3305">
        <v>360</v>
      </c>
      <c r="AL3305">
        <v>0.1166</v>
      </c>
      <c r="AM3305">
        <v>0.92859999999999998</v>
      </c>
      <c r="AN3305">
        <v>0.95130000000000003</v>
      </c>
      <c r="AO3305">
        <f>Data[[#This Row],[labeller_confidence_score]]-Data[[#This Row],[cytodiffusion_classification_confidence]]</f>
        <v>2.2700000000000053E-2</v>
      </c>
    </row>
    <row r="3306" spans="1:41" x14ac:dyDescent="0.3">
      <c r="A3306" t="s">
        <v>3379</v>
      </c>
      <c r="B3306" t="s">
        <v>62</v>
      </c>
      <c r="C3306">
        <v>0</v>
      </c>
      <c r="D3306" t="s">
        <v>50</v>
      </c>
      <c r="E3306">
        <v>8.5500000000000007</v>
      </c>
      <c r="F3306">
        <v>81.099999999999994</v>
      </c>
      <c r="G3306">
        <v>0.81499999999999995</v>
      </c>
      <c r="H3306">
        <v>0.20300000000000001</v>
      </c>
      <c r="I3306">
        <f>Data[[#This Row],[nucleus_area_pct]]/Data[[#This Row],[cytoplasm_ratio]]</f>
        <v>399.50738916256154</v>
      </c>
      <c r="J3306">
        <v>0.91200000000000003</v>
      </c>
      <c r="K3306">
        <v>0.17599999999999999</v>
      </c>
      <c r="L3306">
        <v>1.04</v>
      </c>
      <c r="M3306">
        <v>1</v>
      </c>
      <c r="N3306">
        <v>0.9</v>
      </c>
      <c r="O3306">
        <v>254</v>
      </c>
      <c r="P3306">
        <v>65</v>
      </c>
      <c r="Q3306">
        <v>182</v>
      </c>
      <c r="R3306">
        <v>149</v>
      </c>
      <c r="S3306">
        <v>188</v>
      </c>
      <c r="T3306">
        <f>(Data[[#This Row],[mean_r]]/256)*100</f>
        <v>71.09375</v>
      </c>
      <c r="U3306">
        <f>(Data[[#This Row],[mean_g]]/256)*100</f>
        <v>58.203125</v>
      </c>
      <c r="V3306">
        <f>(Data[[#This Row],[mean_b]]/256)*100</f>
        <v>73.4375</v>
      </c>
      <c r="W3306">
        <v>0.76</v>
      </c>
      <c r="X3306" t="s">
        <v>39</v>
      </c>
      <c r="Y3306" t="s">
        <v>40</v>
      </c>
      <c r="Z3306">
        <v>3809</v>
      </c>
      <c r="AA3306">
        <v>5.17</v>
      </c>
      <c r="AB3306">
        <v>12.1</v>
      </c>
      <c r="AC3306">
        <v>48.1</v>
      </c>
      <c r="AD3306">
        <v>147521</v>
      </c>
      <c r="AE3306">
        <v>99.9</v>
      </c>
      <c r="AF3306">
        <v>33.5</v>
      </c>
      <c r="AG3306" t="s">
        <v>46</v>
      </c>
      <c r="AH3306" t="s">
        <v>42</v>
      </c>
      <c r="AI3306" t="s">
        <v>56</v>
      </c>
      <c r="AJ3306">
        <v>60</v>
      </c>
      <c r="AK3306">
        <v>360</v>
      </c>
      <c r="AL3306">
        <v>5.6500000000000002E-2</v>
      </c>
      <c r="AM3306">
        <v>0.8175</v>
      </c>
      <c r="AN3306">
        <v>0.9556</v>
      </c>
      <c r="AO3306">
        <f>Data[[#This Row],[labeller_confidence_score]]-Data[[#This Row],[cytodiffusion_classification_confidence]]</f>
        <v>0.1381</v>
      </c>
    </row>
    <row r="3307" spans="1:41" x14ac:dyDescent="0.3">
      <c r="A3307" t="s">
        <v>3380</v>
      </c>
      <c r="B3307" t="s">
        <v>49</v>
      </c>
      <c r="C3307">
        <v>0</v>
      </c>
      <c r="D3307" t="s">
        <v>50</v>
      </c>
      <c r="E3307">
        <v>11.7</v>
      </c>
      <c r="F3307">
        <v>47.2</v>
      </c>
      <c r="G3307">
        <v>0.63900000000000001</v>
      </c>
      <c r="H3307">
        <v>0.501</v>
      </c>
      <c r="I3307">
        <f>Data[[#This Row],[nucleus_area_pct]]/Data[[#This Row],[cytoplasm_ratio]]</f>
        <v>94.211576846307395</v>
      </c>
      <c r="J3307">
        <v>0.746</v>
      </c>
      <c r="K3307">
        <v>0.48199999999999998</v>
      </c>
      <c r="L3307">
        <v>3.92</v>
      </c>
      <c r="M3307">
        <v>3.4</v>
      </c>
      <c r="N3307">
        <v>0.79700000000000004</v>
      </c>
      <c r="O3307">
        <v>532</v>
      </c>
      <c r="P3307">
        <v>77</v>
      </c>
      <c r="Q3307">
        <v>213</v>
      </c>
      <c r="R3307">
        <v>180</v>
      </c>
      <c r="S3307">
        <v>189</v>
      </c>
      <c r="T3307">
        <f>(Data[[#This Row],[mean_r]]/256)*100</f>
        <v>83.203125</v>
      </c>
      <c r="U3307">
        <f>(Data[[#This Row],[mean_g]]/256)*100</f>
        <v>70.3125</v>
      </c>
      <c r="V3307">
        <f>(Data[[#This Row],[mean_b]]/256)*100</f>
        <v>73.828125</v>
      </c>
      <c r="W3307">
        <v>0.61499999999999999</v>
      </c>
      <c r="X3307" t="s">
        <v>51</v>
      </c>
      <c r="Y3307" t="s">
        <v>40</v>
      </c>
      <c r="Z3307">
        <v>7200</v>
      </c>
      <c r="AA3307">
        <v>7</v>
      </c>
      <c r="AB3307">
        <v>11.1</v>
      </c>
      <c r="AC3307">
        <v>43.4</v>
      </c>
      <c r="AD3307">
        <v>369989</v>
      </c>
      <c r="AE3307">
        <v>82.1</v>
      </c>
      <c r="AF3307">
        <v>36</v>
      </c>
      <c r="AG3307" t="s">
        <v>46</v>
      </c>
      <c r="AH3307" t="s">
        <v>42</v>
      </c>
      <c r="AI3307" t="s">
        <v>52</v>
      </c>
      <c r="AJ3307">
        <v>60</v>
      </c>
      <c r="AK3307">
        <v>256</v>
      </c>
      <c r="AL3307">
        <v>7.7100000000000002E-2</v>
      </c>
      <c r="AM3307">
        <v>0.90310000000000001</v>
      </c>
      <c r="AN3307">
        <v>1</v>
      </c>
      <c r="AO3307">
        <f>Data[[#This Row],[labeller_confidence_score]]-Data[[#This Row],[cytodiffusion_classification_confidence]]</f>
        <v>9.6899999999999986E-2</v>
      </c>
    </row>
    <row r="3308" spans="1:41" x14ac:dyDescent="0.3">
      <c r="A3308" t="s">
        <v>3381</v>
      </c>
      <c r="B3308" t="s">
        <v>74</v>
      </c>
      <c r="C3308">
        <v>0</v>
      </c>
      <c r="D3308" t="s">
        <v>75</v>
      </c>
      <c r="E3308">
        <v>2.71</v>
      </c>
      <c r="F3308">
        <v>0</v>
      </c>
      <c r="G3308">
        <v>0</v>
      </c>
      <c r="H3308">
        <v>1</v>
      </c>
      <c r="I3308">
        <f>Data[[#This Row],[nucleus_area_pct]]/Data[[#This Row],[cytoplasm_ratio]]</f>
        <v>0</v>
      </c>
      <c r="J3308">
        <v>0.73099999999999998</v>
      </c>
      <c r="K3308">
        <v>0.29099999999999998</v>
      </c>
      <c r="L3308">
        <v>2.54</v>
      </c>
      <c r="M3308">
        <v>1</v>
      </c>
      <c r="N3308">
        <v>0.88</v>
      </c>
      <c r="O3308">
        <v>17</v>
      </c>
      <c r="P3308">
        <v>13</v>
      </c>
      <c r="Q3308">
        <v>220</v>
      </c>
      <c r="R3308">
        <v>159</v>
      </c>
      <c r="S3308">
        <v>157</v>
      </c>
      <c r="T3308">
        <f>(Data[[#This Row],[mean_r]]/256)*100</f>
        <v>85.9375</v>
      </c>
      <c r="U3308">
        <f>(Data[[#This Row],[mean_g]]/256)*100</f>
        <v>62.109375</v>
      </c>
      <c r="V3308">
        <f>(Data[[#This Row],[mean_b]]/256)*100</f>
        <v>61.328125</v>
      </c>
      <c r="W3308">
        <v>0.501</v>
      </c>
      <c r="X3308" t="s">
        <v>51</v>
      </c>
      <c r="Y3308" t="s">
        <v>40</v>
      </c>
      <c r="Z3308">
        <v>8964</v>
      </c>
      <c r="AA3308">
        <v>4.42</v>
      </c>
      <c r="AB3308">
        <v>13.2</v>
      </c>
      <c r="AC3308">
        <v>36.200000000000003</v>
      </c>
      <c r="AD3308">
        <v>171419</v>
      </c>
      <c r="AE3308">
        <v>92.4</v>
      </c>
      <c r="AF3308">
        <v>35.1</v>
      </c>
      <c r="AG3308" t="s">
        <v>41</v>
      </c>
      <c r="AH3308" t="s">
        <v>47</v>
      </c>
      <c r="AI3308" t="s">
        <v>56</v>
      </c>
      <c r="AJ3308">
        <v>100</v>
      </c>
      <c r="AK3308">
        <v>360</v>
      </c>
      <c r="AL3308">
        <v>0.1198</v>
      </c>
      <c r="AM3308">
        <v>0.83299999999999996</v>
      </c>
      <c r="AN3308">
        <v>0.99199999999999999</v>
      </c>
      <c r="AO3308">
        <f>Data[[#This Row],[labeller_confidence_score]]-Data[[#This Row],[cytodiffusion_classification_confidence]]</f>
        <v>0.15900000000000003</v>
      </c>
    </row>
    <row r="3309" spans="1:41" x14ac:dyDescent="0.3">
      <c r="A3309" t="s">
        <v>3382</v>
      </c>
      <c r="B3309" t="s">
        <v>54</v>
      </c>
      <c r="C3309">
        <v>0</v>
      </c>
      <c r="D3309" t="s">
        <v>54</v>
      </c>
      <c r="E3309">
        <v>7.99</v>
      </c>
      <c r="F3309">
        <v>0</v>
      </c>
      <c r="G3309">
        <v>0</v>
      </c>
      <c r="H3309">
        <v>1</v>
      </c>
      <c r="I3309">
        <f>Data[[#This Row],[nucleus_area_pct]]/Data[[#This Row],[cytoplasm_ratio]]</f>
        <v>0</v>
      </c>
      <c r="J3309">
        <v>0.88200000000000001</v>
      </c>
      <c r="K3309">
        <v>0.247</v>
      </c>
      <c r="L3309">
        <v>0.34</v>
      </c>
      <c r="M3309">
        <v>1</v>
      </c>
      <c r="N3309">
        <v>0.91100000000000003</v>
      </c>
      <c r="O3309">
        <v>185</v>
      </c>
      <c r="P3309">
        <v>36</v>
      </c>
      <c r="Q3309">
        <v>235</v>
      </c>
      <c r="R3309">
        <v>134</v>
      </c>
      <c r="S3309">
        <v>130</v>
      </c>
      <c r="T3309">
        <f>(Data[[#This Row],[mean_r]]/256)*100</f>
        <v>91.796875</v>
      </c>
      <c r="U3309">
        <f>(Data[[#This Row],[mean_g]]/256)*100</f>
        <v>52.34375</v>
      </c>
      <c r="V3309">
        <f>(Data[[#This Row],[mean_b]]/256)*100</f>
        <v>50.78125</v>
      </c>
      <c r="W3309">
        <v>0.52500000000000002</v>
      </c>
      <c r="X3309" t="s">
        <v>39</v>
      </c>
      <c r="Y3309" t="s">
        <v>45</v>
      </c>
      <c r="Z3309">
        <v>5833</v>
      </c>
      <c r="AA3309">
        <v>4.54</v>
      </c>
      <c r="AB3309">
        <v>15.9</v>
      </c>
      <c r="AC3309">
        <v>36.9</v>
      </c>
      <c r="AD3309">
        <v>117944</v>
      </c>
      <c r="AE3309">
        <v>92.9</v>
      </c>
      <c r="AF3309">
        <v>32.1</v>
      </c>
      <c r="AG3309" t="s">
        <v>46</v>
      </c>
      <c r="AH3309" t="s">
        <v>47</v>
      </c>
      <c r="AI3309" t="s">
        <v>52</v>
      </c>
      <c r="AJ3309">
        <v>60</v>
      </c>
      <c r="AK3309">
        <v>360</v>
      </c>
      <c r="AL3309">
        <v>5.8900000000000001E-2</v>
      </c>
      <c r="AM3309">
        <v>0.95760000000000001</v>
      </c>
      <c r="AN3309">
        <v>0.8226</v>
      </c>
      <c r="AO3309">
        <f>Data[[#This Row],[labeller_confidence_score]]-Data[[#This Row],[cytodiffusion_classification_confidence]]</f>
        <v>-0.13500000000000001</v>
      </c>
    </row>
    <row r="3310" spans="1:41" x14ac:dyDescent="0.3">
      <c r="A3310" t="s">
        <v>3383</v>
      </c>
      <c r="B3310" t="s">
        <v>67</v>
      </c>
      <c r="C3310">
        <v>1</v>
      </c>
      <c r="D3310" t="s">
        <v>67</v>
      </c>
      <c r="E3310">
        <v>4.5999999999999996</v>
      </c>
      <c r="F3310">
        <v>40.299999999999997</v>
      </c>
      <c r="G3310">
        <v>0.41099999999999998</v>
      </c>
      <c r="H3310">
        <v>0.52400000000000002</v>
      </c>
      <c r="I3310">
        <f>Data[[#This Row],[nucleus_area_pct]]/Data[[#This Row],[cytoplasm_ratio]]</f>
        <v>76.908396946564878</v>
      </c>
      <c r="J3310">
        <v>0.58599999999999997</v>
      </c>
      <c r="K3310">
        <v>0.35199999999999998</v>
      </c>
      <c r="L3310">
        <v>1.43</v>
      </c>
      <c r="M3310">
        <v>1</v>
      </c>
      <c r="N3310">
        <v>0.78600000000000003</v>
      </c>
      <c r="O3310">
        <v>215</v>
      </c>
      <c r="P3310">
        <v>76</v>
      </c>
      <c r="Q3310">
        <v>167</v>
      </c>
      <c r="R3310">
        <v>152</v>
      </c>
      <c r="S3310">
        <v>186</v>
      </c>
      <c r="T3310">
        <f>(Data[[#This Row],[mean_r]]/256)*100</f>
        <v>65.234375</v>
      </c>
      <c r="U3310">
        <f>(Data[[#This Row],[mean_g]]/256)*100</f>
        <v>59.375</v>
      </c>
      <c r="V3310">
        <f>(Data[[#This Row],[mean_b]]/256)*100</f>
        <v>72.65625</v>
      </c>
      <c r="W3310">
        <v>0.58299999999999996</v>
      </c>
      <c r="X3310" t="s">
        <v>51</v>
      </c>
      <c r="Y3310" t="s">
        <v>40</v>
      </c>
      <c r="Z3310">
        <v>7276</v>
      </c>
      <c r="AA3310">
        <v>3.49</v>
      </c>
      <c r="AB3310">
        <v>11</v>
      </c>
      <c r="AC3310">
        <v>38.4</v>
      </c>
      <c r="AD3310">
        <v>271227</v>
      </c>
      <c r="AE3310">
        <v>101.7</v>
      </c>
      <c r="AF3310">
        <v>33.1</v>
      </c>
      <c r="AG3310" t="s">
        <v>64</v>
      </c>
      <c r="AH3310" t="s">
        <v>47</v>
      </c>
      <c r="AI3310" t="s">
        <v>56</v>
      </c>
      <c r="AJ3310">
        <v>60</v>
      </c>
      <c r="AK3310">
        <v>360</v>
      </c>
      <c r="AL3310">
        <v>0.72209999999999996</v>
      </c>
      <c r="AM3310">
        <v>0.65659999999999996</v>
      </c>
      <c r="AN3310">
        <v>0.73299999999999998</v>
      </c>
      <c r="AO3310">
        <f>Data[[#This Row],[labeller_confidence_score]]-Data[[#This Row],[cytodiffusion_classification_confidence]]</f>
        <v>7.6400000000000023E-2</v>
      </c>
    </row>
    <row r="3311" spans="1:41" x14ac:dyDescent="0.3">
      <c r="A3311" t="s">
        <v>3384</v>
      </c>
      <c r="B3311" t="s">
        <v>54</v>
      </c>
      <c r="C3311">
        <v>0</v>
      </c>
      <c r="D3311" t="s">
        <v>54</v>
      </c>
      <c r="E3311">
        <v>8.2899999999999991</v>
      </c>
      <c r="F3311">
        <v>0</v>
      </c>
      <c r="G3311">
        <v>0</v>
      </c>
      <c r="H3311">
        <v>1</v>
      </c>
      <c r="I3311">
        <f>Data[[#This Row],[nucleus_area_pct]]/Data[[#This Row],[cytoplasm_ratio]]</f>
        <v>0</v>
      </c>
      <c r="J3311">
        <v>0.91100000000000003</v>
      </c>
      <c r="K3311">
        <v>0.13900000000000001</v>
      </c>
      <c r="L3311">
        <v>0.55000000000000004</v>
      </c>
      <c r="M3311">
        <v>1</v>
      </c>
      <c r="N3311">
        <v>0.97499999999999998</v>
      </c>
      <c r="O3311">
        <v>231</v>
      </c>
      <c r="P3311">
        <v>47</v>
      </c>
      <c r="Q3311">
        <v>237</v>
      </c>
      <c r="R3311">
        <v>125</v>
      </c>
      <c r="S3311">
        <v>117</v>
      </c>
      <c r="T3311">
        <f>(Data[[#This Row],[mean_r]]/256)*100</f>
        <v>92.578125</v>
      </c>
      <c r="U3311">
        <f>(Data[[#This Row],[mean_g]]/256)*100</f>
        <v>48.828125</v>
      </c>
      <c r="V3311">
        <f>(Data[[#This Row],[mean_b]]/256)*100</f>
        <v>45.703125</v>
      </c>
      <c r="W3311">
        <v>0.503</v>
      </c>
      <c r="X3311" t="s">
        <v>39</v>
      </c>
      <c r="Y3311" t="s">
        <v>45</v>
      </c>
      <c r="Z3311">
        <v>2337</v>
      </c>
      <c r="AA3311">
        <v>4.8</v>
      </c>
      <c r="AB3311">
        <v>15.3</v>
      </c>
      <c r="AC3311">
        <v>35.4</v>
      </c>
      <c r="AD3311">
        <v>239860</v>
      </c>
      <c r="AE3311">
        <v>86.4</v>
      </c>
      <c r="AF3311">
        <v>33</v>
      </c>
      <c r="AG3311" t="s">
        <v>46</v>
      </c>
      <c r="AH3311" t="s">
        <v>42</v>
      </c>
      <c r="AI3311" t="s">
        <v>43</v>
      </c>
      <c r="AJ3311">
        <v>100</v>
      </c>
      <c r="AK3311">
        <v>224</v>
      </c>
      <c r="AL3311">
        <v>5.9799999999999999E-2</v>
      </c>
      <c r="AM3311">
        <v>0.9</v>
      </c>
      <c r="AN3311">
        <v>1</v>
      </c>
      <c r="AO3311">
        <f>Data[[#This Row],[labeller_confidence_score]]-Data[[#This Row],[cytodiffusion_classification_confidence]]</f>
        <v>9.9999999999999978E-2</v>
      </c>
    </row>
    <row r="3312" spans="1:41" x14ac:dyDescent="0.3">
      <c r="A3312" t="s">
        <v>3385</v>
      </c>
      <c r="B3312" t="s">
        <v>54</v>
      </c>
      <c r="C3312">
        <v>0</v>
      </c>
      <c r="D3312" t="s">
        <v>54</v>
      </c>
      <c r="E3312">
        <v>6.76</v>
      </c>
      <c r="F3312">
        <v>0</v>
      </c>
      <c r="G3312">
        <v>0</v>
      </c>
      <c r="H3312">
        <v>1</v>
      </c>
      <c r="I3312">
        <f>Data[[#This Row],[nucleus_area_pct]]/Data[[#This Row],[cytoplasm_ratio]]</f>
        <v>0</v>
      </c>
      <c r="J3312">
        <v>0.998</v>
      </c>
      <c r="K3312">
        <v>0.218</v>
      </c>
      <c r="L3312">
        <v>0.46</v>
      </c>
      <c r="M3312">
        <v>1</v>
      </c>
      <c r="N3312">
        <v>0.90100000000000002</v>
      </c>
      <c r="O3312">
        <v>161</v>
      </c>
      <c r="P3312">
        <v>46</v>
      </c>
      <c r="Q3312">
        <v>238</v>
      </c>
      <c r="R3312">
        <v>138</v>
      </c>
      <c r="S3312">
        <v>133</v>
      </c>
      <c r="T3312">
        <f>(Data[[#This Row],[mean_r]]/256)*100</f>
        <v>92.96875</v>
      </c>
      <c r="U3312">
        <f>(Data[[#This Row],[mean_g]]/256)*100</f>
        <v>53.90625</v>
      </c>
      <c r="V3312">
        <f>(Data[[#This Row],[mean_b]]/256)*100</f>
        <v>51.953125</v>
      </c>
      <c r="W3312">
        <v>0.53400000000000003</v>
      </c>
      <c r="X3312" t="s">
        <v>51</v>
      </c>
      <c r="Y3312" t="s">
        <v>40</v>
      </c>
      <c r="Z3312">
        <v>7633</v>
      </c>
      <c r="AA3312">
        <v>4.22</v>
      </c>
      <c r="AB3312">
        <v>13.7</v>
      </c>
      <c r="AC3312">
        <v>49.1</v>
      </c>
      <c r="AD3312">
        <v>400725</v>
      </c>
      <c r="AE3312">
        <v>90.5</v>
      </c>
      <c r="AF3312">
        <v>32.9</v>
      </c>
      <c r="AG3312" t="s">
        <v>46</v>
      </c>
      <c r="AH3312" t="s">
        <v>42</v>
      </c>
      <c r="AI3312" t="s">
        <v>52</v>
      </c>
      <c r="AJ3312">
        <v>60</v>
      </c>
      <c r="AK3312">
        <v>224</v>
      </c>
      <c r="AL3312">
        <v>0.127</v>
      </c>
      <c r="AM3312">
        <v>0.94710000000000005</v>
      </c>
      <c r="AN3312">
        <v>0.91349999999999998</v>
      </c>
      <c r="AO3312">
        <f>Data[[#This Row],[labeller_confidence_score]]-Data[[#This Row],[cytodiffusion_classification_confidence]]</f>
        <v>-3.3600000000000074E-2</v>
      </c>
    </row>
    <row r="3313" spans="1:41" x14ac:dyDescent="0.3">
      <c r="A3313" t="s">
        <v>3386</v>
      </c>
      <c r="B3313" t="s">
        <v>49</v>
      </c>
      <c r="C3313">
        <v>0</v>
      </c>
      <c r="D3313" t="s">
        <v>50</v>
      </c>
      <c r="E3313">
        <v>10.42</v>
      </c>
      <c r="F3313">
        <v>44.1</v>
      </c>
      <c r="G3313">
        <v>0.56399999999999995</v>
      </c>
      <c r="H3313">
        <v>0.46400000000000002</v>
      </c>
      <c r="I3313">
        <f>Data[[#This Row],[nucleus_area_pct]]/Data[[#This Row],[cytoplasm_ratio]]</f>
        <v>95.043103448275858</v>
      </c>
      <c r="J3313">
        <v>0.79700000000000004</v>
      </c>
      <c r="K3313">
        <v>0.30299999999999999</v>
      </c>
      <c r="L3313">
        <v>3.54</v>
      </c>
      <c r="M3313">
        <v>3.9</v>
      </c>
      <c r="N3313">
        <v>0.75700000000000001</v>
      </c>
      <c r="O3313">
        <v>346</v>
      </c>
      <c r="P3313">
        <v>71</v>
      </c>
      <c r="Q3313">
        <v>236</v>
      </c>
      <c r="R3313">
        <v>185</v>
      </c>
      <c r="S3313">
        <v>193</v>
      </c>
      <c r="T3313">
        <f>(Data[[#This Row],[mean_r]]/256)*100</f>
        <v>92.1875</v>
      </c>
      <c r="U3313">
        <f>(Data[[#This Row],[mean_g]]/256)*100</f>
        <v>72.265625</v>
      </c>
      <c r="V3313">
        <f>(Data[[#This Row],[mean_b]]/256)*100</f>
        <v>75.390625</v>
      </c>
      <c r="W3313">
        <v>0.59899999999999998</v>
      </c>
      <c r="X3313" t="s">
        <v>63</v>
      </c>
      <c r="Y3313" t="s">
        <v>45</v>
      </c>
      <c r="Z3313">
        <v>9217</v>
      </c>
      <c r="AA3313">
        <v>5.68</v>
      </c>
      <c r="AB3313">
        <v>13.7</v>
      </c>
      <c r="AC3313">
        <v>36.9</v>
      </c>
      <c r="AD3313">
        <v>206815</v>
      </c>
      <c r="AE3313">
        <v>120</v>
      </c>
      <c r="AF3313">
        <v>32.200000000000003</v>
      </c>
      <c r="AG3313" t="s">
        <v>64</v>
      </c>
      <c r="AH3313" t="s">
        <v>47</v>
      </c>
      <c r="AI3313" t="s">
        <v>52</v>
      </c>
      <c r="AJ3313">
        <v>100</v>
      </c>
      <c r="AK3313">
        <v>360</v>
      </c>
      <c r="AL3313">
        <v>0.1361</v>
      </c>
      <c r="AM3313">
        <v>0.85660000000000003</v>
      </c>
      <c r="AN3313">
        <v>0.8246</v>
      </c>
      <c r="AO3313">
        <f>Data[[#This Row],[labeller_confidence_score]]-Data[[#This Row],[cytodiffusion_classification_confidence]]</f>
        <v>-3.2000000000000028E-2</v>
      </c>
    </row>
    <row r="3314" spans="1:41" x14ac:dyDescent="0.3">
      <c r="A3314" t="s">
        <v>3387</v>
      </c>
      <c r="B3314" t="s">
        <v>60</v>
      </c>
      <c r="C3314">
        <v>0</v>
      </c>
      <c r="D3314" t="s">
        <v>50</v>
      </c>
      <c r="E3314">
        <v>15.95</v>
      </c>
      <c r="F3314">
        <v>61.2</v>
      </c>
      <c r="G3314">
        <v>0.35099999999999998</v>
      </c>
      <c r="H3314">
        <v>0.32100000000000001</v>
      </c>
      <c r="I3314">
        <f>Data[[#This Row],[nucleus_area_pct]]/Data[[#This Row],[cytoplasm_ratio]]</f>
        <v>190.65420560747663</v>
      </c>
      <c r="J3314">
        <v>0.56000000000000005</v>
      </c>
      <c r="K3314">
        <v>0.55400000000000005</v>
      </c>
      <c r="L3314">
        <v>2.2200000000000002</v>
      </c>
      <c r="M3314">
        <v>1</v>
      </c>
      <c r="N3314">
        <v>0.745</v>
      </c>
      <c r="O3314">
        <v>485</v>
      </c>
      <c r="P3314">
        <v>88</v>
      </c>
      <c r="Q3314">
        <v>195</v>
      </c>
      <c r="R3314">
        <v>168</v>
      </c>
      <c r="S3314">
        <v>157</v>
      </c>
      <c r="T3314">
        <f>(Data[[#This Row],[mean_r]]/256)*100</f>
        <v>76.171875</v>
      </c>
      <c r="U3314">
        <f>(Data[[#This Row],[mean_g]]/256)*100</f>
        <v>65.625</v>
      </c>
      <c r="V3314">
        <f>(Data[[#This Row],[mean_b]]/256)*100</f>
        <v>61.328125</v>
      </c>
      <c r="W3314">
        <v>0.64900000000000002</v>
      </c>
      <c r="X3314" t="s">
        <v>63</v>
      </c>
      <c r="Y3314" t="s">
        <v>40</v>
      </c>
      <c r="Z3314">
        <v>10069</v>
      </c>
      <c r="AA3314">
        <v>4.1100000000000003</v>
      </c>
      <c r="AB3314">
        <v>13.2</v>
      </c>
      <c r="AC3314">
        <v>34.9</v>
      </c>
      <c r="AD3314">
        <v>316823</v>
      </c>
      <c r="AE3314">
        <v>79.599999999999994</v>
      </c>
      <c r="AF3314">
        <v>34.299999999999997</v>
      </c>
      <c r="AG3314" t="s">
        <v>41</v>
      </c>
      <c r="AH3314" t="s">
        <v>47</v>
      </c>
      <c r="AI3314" t="s">
        <v>52</v>
      </c>
      <c r="AJ3314">
        <v>100</v>
      </c>
      <c r="AK3314">
        <v>224</v>
      </c>
      <c r="AL3314">
        <v>5.9200000000000003E-2</v>
      </c>
      <c r="AM3314">
        <v>1</v>
      </c>
      <c r="AN3314">
        <v>0.93540000000000001</v>
      </c>
      <c r="AO3314">
        <f>Data[[#This Row],[labeller_confidence_score]]-Data[[#This Row],[cytodiffusion_classification_confidence]]</f>
        <v>-6.4599999999999991E-2</v>
      </c>
    </row>
    <row r="3315" spans="1:41" x14ac:dyDescent="0.3">
      <c r="A3315" t="s">
        <v>3388</v>
      </c>
      <c r="B3315" t="s">
        <v>62</v>
      </c>
      <c r="C3315">
        <v>0</v>
      </c>
      <c r="D3315" t="s">
        <v>50</v>
      </c>
      <c r="E3315">
        <v>9.77</v>
      </c>
      <c r="F3315">
        <v>80</v>
      </c>
      <c r="G3315">
        <v>0.753</v>
      </c>
      <c r="H3315">
        <v>0.33500000000000002</v>
      </c>
      <c r="I3315">
        <f>Data[[#This Row],[nucleus_area_pct]]/Data[[#This Row],[cytoplasm_ratio]]</f>
        <v>238.80597014925371</v>
      </c>
      <c r="J3315">
        <v>0.84099999999999997</v>
      </c>
      <c r="K3315">
        <v>0.24199999999999999</v>
      </c>
      <c r="L3315">
        <v>1.25</v>
      </c>
      <c r="M3315">
        <v>1.1000000000000001</v>
      </c>
      <c r="N3315">
        <v>0.995</v>
      </c>
      <c r="O3315">
        <v>281</v>
      </c>
      <c r="P3315">
        <v>57</v>
      </c>
      <c r="Q3315">
        <v>218</v>
      </c>
      <c r="R3315">
        <v>153</v>
      </c>
      <c r="S3315">
        <v>205</v>
      </c>
      <c r="T3315">
        <f>(Data[[#This Row],[mean_r]]/256)*100</f>
        <v>85.15625</v>
      </c>
      <c r="U3315">
        <f>(Data[[#This Row],[mean_g]]/256)*100</f>
        <v>59.765625</v>
      </c>
      <c r="V3315">
        <f>(Data[[#This Row],[mean_b]]/256)*100</f>
        <v>80.078125</v>
      </c>
      <c r="W3315">
        <v>0.73199999999999998</v>
      </c>
      <c r="X3315" t="s">
        <v>51</v>
      </c>
      <c r="Y3315" t="s">
        <v>45</v>
      </c>
      <c r="Z3315">
        <v>9302</v>
      </c>
      <c r="AA3315">
        <v>4.2699999999999996</v>
      </c>
      <c r="AB3315">
        <v>14.4</v>
      </c>
      <c r="AC3315">
        <v>41.4</v>
      </c>
      <c r="AD3315">
        <v>369934</v>
      </c>
      <c r="AE3315">
        <v>93.1</v>
      </c>
      <c r="AF3315">
        <v>32.200000000000003</v>
      </c>
      <c r="AG3315" t="s">
        <v>46</v>
      </c>
      <c r="AH3315" t="s">
        <v>42</v>
      </c>
      <c r="AI3315" t="s">
        <v>43</v>
      </c>
      <c r="AJ3315">
        <v>100</v>
      </c>
      <c r="AK3315">
        <v>512</v>
      </c>
      <c r="AL3315">
        <v>7.3700000000000002E-2</v>
      </c>
      <c r="AM3315">
        <v>0.99080000000000001</v>
      </c>
      <c r="AN3315">
        <v>0.79720000000000002</v>
      </c>
      <c r="AO3315">
        <f>Data[[#This Row],[labeller_confidence_score]]-Data[[#This Row],[cytodiffusion_classification_confidence]]</f>
        <v>-0.19359999999999999</v>
      </c>
    </row>
    <row r="3316" spans="1:41" x14ac:dyDescent="0.3">
      <c r="A3316" t="s">
        <v>3389</v>
      </c>
      <c r="B3316" t="s">
        <v>58</v>
      </c>
      <c r="C3316">
        <v>1</v>
      </c>
      <c r="D3316" t="s">
        <v>38</v>
      </c>
      <c r="E3316">
        <v>14.69</v>
      </c>
      <c r="F3316">
        <v>72.3</v>
      </c>
      <c r="G3316">
        <v>0.83199999999999996</v>
      </c>
      <c r="H3316">
        <v>0.251</v>
      </c>
      <c r="I3316">
        <f>Data[[#This Row],[nucleus_area_pct]]/Data[[#This Row],[cytoplasm_ratio]]</f>
        <v>288.04780876494021</v>
      </c>
      <c r="J3316">
        <v>0.83499999999999996</v>
      </c>
      <c r="K3316">
        <v>0.44400000000000001</v>
      </c>
      <c r="L3316">
        <v>1.45</v>
      </c>
      <c r="M3316">
        <v>1.1000000000000001</v>
      </c>
      <c r="N3316">
        <v>0.84299999999999997</v>
      </c>
      <c r="O3316">
        <v>611</v>
      </c>
      <c r="P3316">
        <v>93</v>
      </c>
      <c r="Q3316">
        <v>185</v>
      </c>
      <c r="R3316">
        <v>145</v>
      </c>
      <c r="S3316">
        <v>196</v>
      </c>
      <c r="T3316">
        <f>(Data[[#This Row],[mean_r]]/256)*100</f>
        <v>72.265625</v>
      </c>
      <c r="U3316">
        <f>(Data[[#This Row],[mean_g]]/256)*100</f>
        <v>56.640625</v>
      </c>
      <c r="V3316">
        <f>(Data[[#This Row],[mean_b]]/256)*100</f>
        <v>76.5625</v>
      </c>
      <c r="W3316">
        <v>0.84499999999999997</v>
      </c>
      <c r="X3316" t="s">
        <v>51</v>
      </c>
      <c r="Y3316" t="s">
        <v>45</v>
      </c>
      <c r="Z3316">
        <v>6779</v>
      </c>
      <c r="AA3316">
        <v>5.24</v>
      </c>
      <c r="AB3316">
        <v>17.100000000000001</v>
      </c>
      <c r="AC3316">
        <v>42.9</v>
      </c>
      <c r="AD3316">
        <v>319199</v>
      </c>
      <c r="AE3316">
        <v>78.900000000000006</v>
      </c>
      <c r="AF3316">
        <v>33.700000000000003</v>
      </c>
      <c r="AG3316" t="s">
        <v>64</v>
      </c>
      <c r="AH3316" t="s">
        <v>47</v>
      </c>
      <c r="AI3316" t="s">
        <v>56</v>
      </c>
      <c r="AJ3316">
        <v>100</v>
      </c>
      <c r="AK3316">
        <v>360</v>
      </c>
      <c r="AL3316">
        <v>0.93720000000000003</v>
      </c>
      <c r="AM3316">
        <v>0.82230000000000003</v>
      </c>
      <c r="AN3316">
        <v>0.73519999999999996</v>
      </c>
      <c r="AO3316">
        <f>Data[[#This Row],[labeller_confidence_score]]-Data[[#This Row],[cytodiffusion_classification_confidence]]</f>
        <v>-8.7100000000000066E-2</v>
      </c>
    </row>
    <row r="3317" spans="1:41" x14ac:dyDescent="0.3">
      <c r="A3317" t="s">
        <v>3390</v>
      </c>
      <c r="B3317" t="s">
        <v>54</v>
      </c>
      <c r="C3317">
        <v>0</v>
      </c>
      <c r="D3317" t="s">
        <v>54</v>
      </c>
      <c r="E3317">
        <v>8.99</v>
      </c>
      <c r="F3317">
        <v>0</v>
      </c>
      <c r="G3317">
        <v>0</v>
      </c>
      <c r="H3317">
        <v>1</v>
      </c>
      <c r="I3317">
        <f>Data[[#This Row],[nucleus_area_pct]]/Data[[#This Row],[cytoplasm_ratio]]</f>
        <v>0</v>
      </c>
      <c r="J3317">
        <v>0.85599999999999998</v>
      </c>
      <c r="K3317">
        <v>0.223</v>
      </c>
      <c r="L3317">
        <v>0.78</v>
      </c>
      <c r="M3317">
        <v>1</v>
      </c>
      <c r="N3317">
        <v>0.94499999999999995</v>
      </c>
      <c r="O3317">
        <v>236</v>
      </c>
      <c r="P3317">
        <v>57</v>
      </c>
      <c r="Q3317">
        <v>232</v>
      </c>
      <c r="R3317">
        <v>120</v>
      </c>
      <c r="S3317">
        <v>119</v>
      </c>
      <c r="T3317">
        <f>(Data[[#This Row],[mean_r]]/256)*100</f>
        <v>90.625</v>
      </c>
      <c r="U3317">
        <f>(Data[[#This Row],[mean_g]]/256)*100</f>
        <v>46.875</v>
      </c>
      <c r="V3317">
        <f>(Data[[#This Row],[mean_b]]/256)*100</f>
        <v>46.484375</v>
      </c>
      <c r="W3317">
        <v>0.39300000000000002</v>
      </c>
      <c r="X3317" t="s">
        <v>51</v>
      </c>
      <c r="Y3317" t="s">
        <v>40</v>
      </c>
      <c r="Z3317">
        <v>6951</v>
      </c>
      <c r="AA3317">
        <v>4.9400000000000004</v>
      </c>
      <c r="AB3317">
        <v>15.1</v>
      </c>
      <c r="AC3317">
        <v>41.1</v>
      </c>
      <c r="AD3317">
        <v>150410</v>
      </c>
      <c r="AE3317">
        <v>103.6</v>
      </c>
      <c r="AF3317">
        <v>34</v>
      </c>
      <c r="AG3317" t="s">
        <v>46</v>
      </c>
      <c r="AH3317" t="s">
        <v>47</v>
      </c>
      <c r="AI3317" t="s">
        <v>56</v>
      </c>
      <c r="AJ3317">
        <v>40</v>
      </c>
      <c r="AK3317">
        <v>512</v>
      </c>
      <c r="AL3317">
        <v>1.8800000000000001E-2</v>
      </c>
      <c r="AM3317">
        <v>0.89190000000000003</v>
      </c>
      <c r="AN3317">
        <v>0.86709999999999998</v>
      </c>
      <c r="AO3317">
        <f>Data[[#This Row],[labeller_confidence_score]]-Data[[#This Row],[cytodiffusion_classification_confidence]]</f>
        <v>-2.4800000000000044E-2</v>
      </c>
    </row>
    <row r="3318" spans="1:41" x14ac:dyDescent="0.3">
      <c r="A3318" t="s">
        <v>3391</v>
      </c>
      <c r="B3318" t="s">
        <v>103</v>
      </c>
      <c r="C3318">
        <v>1</v>
      </c>
      <c r="D3318" t="s">
        <v>104</v>
      </c>
      <c r="E3318">
        <v>3.33</v>
      </c>
      <c r="F3318">
        <v>0</v>
      </c>
      <c r="G3318">
        <v>0</v>
      </c>
      <c r="H3318">
        <v>1</v>
      </c>
      <c r="I3318">
        <f>Data[[#This Row],[nucleus_area_pct]]/Data[[#This Row],[cytoplasm_ratio]]</f>
        <v>0</v>
      </c>
      <c r="J3318">
        <v>0.49399999999999999</v>
      </c>
      <c r="K3318">
        <v>0.75900000000000001</v>
      </c>
      <c r="L3318">
        <v>0.72</v>
      </c>
      <c r="M3318">
        <v>1</v>
      </c>
      <c r="N3318">
        <v>0.65500000000000003</v>
      </c>
      <c r="O3318">
        <v>71</v>
      </c>
      <c r="P3318">
        <v>36</v>
      </c>
      <c r="Q3318">
        <v>213</v>
      </c>
      <c r="R3318">
        <v>90</v>
      </c>
      <c r="S3318">
        <v>127</v>
      </c>
      <c r="T3318">
        <f>(Data[[#This Row],[mean_r]]/256)*100</f>
        <v>83.203125</v>
      </c>
      <c r="U3318">
        <f>(Data[[#This Row],[mean_g]]/256)*100</f>
        <v>35.15625</v>
      </c>
      <c r="V3318">
        <f>(Data[[#This Row],[mean_b]]/256)*100</f>
        <v>49.609375</v>
      </c>
      <c r="W3318">
        <v>0.45700000000000002</v>
      </c>
      <c r="X3318" t="s">
        <v>51</v>
      </c>
      <c r="Y3318" t="s">
        <v>40</v>
      </c>
      <c r="Z3318">
        <v>2931</v>
      </c>
      <c r="AA3318">
        <v>5.57</v>
      </c>
      <c r="AB3318">
        <v>14.4</v>
      </c>
      <c r="AC3318">
        <v>42.1</v>
      </c>
      <c r="AD3318">
        <v>162690</v>
      </c>
      <c r="AE3318">
        <v>91.1</v>
      </c>
      <c r="AF3318">
        <v>29.6</v>
      </c>
      <c r="AG3318" t="s">
        <v>64</v>
      </c>
      <c r="AH3318" t="s">
        <v>47</v>
      </c>
      <c r="AI3318" t="s">
        <v>52</v>
      </c>
      <c r="AJ3318">
        <v>100</v>
      </c>
      <c r="AK3318">
        <v>360</v>
      </c>
      <c r="AL3318">
        <v>0.62119999999999997</v>
      </c>
      <c r="AM3318">
        <v>0.91520000000000001</v>
      </c>
      <c r="AN3318">
        <v>0.75249999999999995</v>
      </c>
      <c r="AO3318">
        <f>Data[[#This Row],[labeller_confidence_score]]-Data[[#This Row],[cytodiffusion_classification_confidence]]</f>
        <v>-0.16270000000000007</v>
      </c>
    </row>
    <row r="3319" spans="1:41" x14ac:dyDescent="0.3">
      <c r="A3319" t="s">
        <v>3392</v>
      </c>
      <c r="B3319" t="s">
        <v>60</v>
      </c>
      <c r="C3319">
        <v>0</v>
      </c>
      <c r="D3319" t="s">
        <v>50</v>
      </c>
      <c r="E3319">
        <v>16.79</v>
      </c>
      <c r="F3319">
        <v>60.3</v>
      </c>
      <c r="G3319">
        <v>0.442</v>
      </c>
      <c r="H3319">
        <v>0.29699999999999999</v>
      </c>
      <c r="I3319">
        <f>Data[[#This Row],[nucleus_area_pct]]/Data[[#This Row],[cytoplasm_ratio]]</f>
        <v>203.03030303030303</v>
      </c>
      <c r="J3319">
        <v>0.748</v>
      </c>
      <c r="K3319">
        <v>0.59199999999999997</v>
      </c>
      <c r="L3319">
        <v>2.15</v>
      </c>
      <c r="M3319">
        <v>1</v>
      </c>
      <c r="N3319">
        <v>0.70099999999999996</v>
      </c>
      <c r="O3319">
        <v>530</v>
      </c>
      <c r="P3319">
        <v>95</v>
      </c>
      <c r="Q3319">
        <v>182</v>
      </c>
      <c r="R3319">
        <v>156</v>
      </c>
      <c r="S3319">
        <v>161</v>
      </c>
      <c r="T3319">
        <f>(Data[[#This Row],[mean_r]]/256)*100</f>
        <v>71.09375</v>
      </c>
      <c r="U3319">
        <f>(Data[[#This Row],[mean_g]]/256)*100</f>
        <v>60.9375</v>
      </c>
      <c r="V3319">
        <f>(Data[[#This Row],[mean_b]]/256)*100</f>
        <v>62.890625</v>
      </c>
      <c r="W3319">
        <v>0.61499999999999999</v>
      </c>
      <c r="X3319" t="s">
        <v>51</v>
      </c>
      <c r="Y3319" t="s">
        <v>40</v>
      </c>
      <c r="Z3319">
        <v>4522</v>
      </c>
      <c r="AA3319">
        <v>4.82</v>
      </c>
      <c r="AB3319">
        <v>12.5</v>
      </c>
      <c r="AC3319">
        <v>32.299999999999997</v>
      </c>
      <c r="AD3319">
        <v>300940</v>
      </c>
      <c r="AE3319">
        <v>81.3</v>
      </c>
      <c r="AF3319">
        <v>32.1</v>
      </c>
      <c r="AG3319" t="s">
        <v>46</v>
      </c>
      <c r="AH3319" t="s">
        <v>42</v>
      </c>
      <c r="AI3319" t="s">
        <v>56</v>
      </c>
      <c r="AJ3319">
        <v>40</v>
      </c>
      <c r="AK3319">
        <v>360</v>
      </c>
      <c r="AL3319">
        <v>0.12</v>
      </c>
      <c r="AM3319">
        <v>0.95750000000000002</v>
      </c>
      <c r="AN3319">
        <v>0.91590000000000005</v>
      </c>
      <c r="AO3319">
        <f>Data[[#This Row],[labeller_confidence_score]]-Data[[#This Row],[cytodiffusion_classification_confidence]]</f>
        <v>-4.159999999999997E-2</v>
      </c>
    </row>
    <row r="3320" spans="1:41" x14ac:dyDescent="0.3">
      <c r="A3320" t="s">
        <v>3393</v>
      </c>
      <c r="B3320" t="s">
        <v>62</v>
      </c>
      <c r="C3320">
        <v>0</v>
      </c>
      <c r="D3320" t="s">
        <v>50</v>
      </c>
      <c r="E3320">
        <v>8.16</v>
      </c>
      <c r="F3320">
        <v>75.099999999999994</v>
      </c>
      <c r="G3320">
        <v>0.84</v>
      </c>
      <c r="H3320">
        <v>0.17699999999999999</v>
      </c>
      <c r="I3320">
        <f>Data[[#This Row],[nucleus_area_pct]]/Data[[#This Row],[cytoplasm_ratio]]</f>
        <v>424.29378531073445</v>
      </c>
      <c r="J3320">
        <v>0.90100000000000002</v>
      </c>
      <c r="K3320">
        <v>0.3</v>
      </c>
      <c r="L3320">
        <v>1.63</v>
      </c>
      <c r="M3320">
        <v>1</v>
      </c>
      <c r="N3320">
        <v>0.86599999999999999</v>
      </c>
      <c r="O3320">
        <v>330</v>
      </c>
      <c r="P3320">
        <v>68</v>
      </c>
      <c r="Q3320">
        <v>199</v>
      </c>
      <c r="R3320">
        <v>170</v>
      </c>
      <c r="S3320">
        <v>198</v>
      </c>
      <c r="T3320">
        <f>(Data[[#This Row],[mean_r]]/256)*100</f>
        <v>77.734375</v>
      </c>
      <c r="U3320">
        <f>(Data[[#This Row],[mean_g]]/256)*100</f>
        <v>66.40625</v>
      </c>
      <c r="V3320">
        <f>(Data[[#This Row],[mean_b]]/256)*100</f>
        <v>77.34375</v>
      </c>
      <c r="W3320">
        <v>0.62</v>
      </c>
      <c r="X3320" t="s">
        <v>51</v>
      </c>
      <c r="Y3320" t="s">
        <v>40</v>
      </c>
      <c r="Z3320">
        <v>5422</v>
      </c>
      <c r="AA3320">
        <v>4.95</v>
      </c>
      <c r="AB3320">
        <v>12.1</v>
      </c>
      <c r="AC3320">
        <v>37.299999999999997</v>
      </c>
      <c r="AD3320">
        <v>47471</v>
      </c>
      <c r="AE3320">
        <v>82.3</v>
      </c>
      <c r="AF3320">
        <v>36.700000000000003</v>
      </c>
      <c r="AG3320" t="s">
        <v>46</v>
      </c>
      <c r="AH3320" t="s">
        <v>68</v>
      </c>
      <c r="AI3320" t="s">
        <v>52</v>
      </c>
      <c r="AJ3320">
        <v>60</v>
      </c>
      <c r="AK3320">
        <v>360</v>
      </c>
      <c r="AL3320">
        <v>0</v>
      </c>
      <c r="AM3320">
        <v>0.88800000000000001</v>
      </c>
      <c r="AN3320">
        <v>0.98440000000000005</v>
      </c>
      <c r="AO3320">
        <f>Data[[#This Row],[labeller_confidence_score]]-Data[[#This Row],[cytodiffusion_classification_confidence]]</f>
        <v>9.6400000000000041E-2</v>
      </c>
    </row>
    <row r="3321" spans="1:41" x14ac:dyDescent="0.3">
      <c r="A3321" t="s">
        <v>3394</v>
      </c>
      <c r="B3321" t="s">
        <v>49</v>
      </c>
      <c r="C3321">
        <v>0</v>
      </c>
      <c r="D3321" t="s">
        <v>50</v>
      </c>
      <c r="E3321">
        <v>14.16</v>
      </c>
      <c r="F3321">
        <v>55.1</v>
      </c>
      <c r="G3321">
        <v>0.46</v>
      </c>
      <c r="H3321">
        <v>0.49099999999999999</v>
      </c>
      <c r="I3321">
        <f>Data[[#This Row],[nucleus_area_pct]]/Data[[#This Row],[cytoplasm_ratio]]</f>
        <v>112.21995926680245</v>
      </c>
      <c r="J3321">
        <v>0.82599999999999996</v>
      </c>
      <c r="K3321">
        <v>0.27300000000000002</v>
      </c>
      <c r="L3321">
        <v>2.93</v>
      </c>
      <c r="M3321">
        <v>4</v>
      </c>
      <c r="N3321">
        <v>0.77900000000000003</v>
      </c>
      <c r="O3321">
        <v>434</v>
      </c>
      <c r="P3321">
        <v>83</v>
      </c>
      <c r="Q3321">
        <v>174</v>
      </c>
      <c r="R3321">
        <v>154</v>
      </c>
      <c r="S3321">
        <v>188</v>
      </c>
      <c r="T3321">
        <f>(Data[[#This Row],[mean_r]]/256)*100</f>
        <v>67.96875</v>
      </c>
      <c r="U3321">
        <f>(Data[[#This Row],[mean_g]]/256)*100</f>
        <v>60.15625</v>
      </c>
      <c r="V3321">
        <f>(Data[[#This Row],[mean_b]]/256)*100</f>
        <v>73.4375</v>
      </c>
      <c r="W3321">
        <v>0.52500000000000002</v>
      </c>
      <c r="X3321" t="s">
        <v>51</v>
      </c>
      <c r="Y3321" t="s">
        <v>45</v>
      </c>
      <c r="Z3321">
        <v>5675</v>
      </c>
      <c r="AA3321">
        <v>5.62</v>
      </c>
      <c r="AB3321">
        <v>16.399999999999999</v>
      </c>
      <c r="AC3321">
        <v>37.200000000000003</v>
      </c>
      <c r="AD3321">
        <v>239987</v>
      </c>
      <c r="AE3321">
        <v>67.3</v>
      </c>
      <c r="AF3321">
        <v>32.9</v>
      </c>
      <c r="AG3321" t="s">
        <v>41</v>
      </c>
      <c r="AH3321" t="s">
        <v>68</v>
      </c>
      <c r="AI3321" t="s">
        <v>56</v>
      </c>
      <c r="AJ3321">
        <v>100</v>
      </c>
      <c r="AK3321">
        <v>360</v>
      </c>
      <c r="AL3321">
        <v>7.51E-2</v>
      </c>
      <c r="AM3321">
        <v>0.98180000000000001</v>
      </c>
      <c r="AN3321">
        <v>0.97870000000000001</v>
      </c>
      <c r="AO3321">
        <f>Data[[#This Row],[labeller_confidence_score]]-Data[[#This Row],[cytodiffusion_classification_confidence]]</f>
        <v>-3.0999999999999917E-3</v>
      </c>
    </row>
    <row r="3322" spans="1:41" x14ac:dyDescent="0.3">
      <c r="A3322" t="s">
        <v>3395</v>
      </c>
      <c r="B3322" t="s">
        <v>87</v>
      </c>
      <c r="C3322">
        <v>0</v>
      </c>
      <c r="D3322" t="s">
        <v>50</v>
      </c>
      <c r="E3322">
        <v>12.55</v>
      </c>
      <c r="F3322">
        <v>45.9</v>
      </c>
      <c r="G3322">
        <v>0.67200000000000004</v>
      </c>
      <c r="H3322">
        <v>0.29599999999999999</v>
      </c>
      <c r="I3322">
        <f>Data[[#This Row],[nucleus_area_pct]]/Data[[#This Row],[cytoplasm_ratio]]</f>
        <v>155.06756756756758</v>
      </c>
      <c r="J3322">
        <v>0.78900000000000003</v>
      </c>
      <c r="K3322">
        <v>0.34300000000000003</v>
      </c>
      <c r="L3322">
        <v>5.63</v>
      </c>
      <c r="M3322">
        <v>2.9</v>
      </c>
      <c r="N3322">
        <v>0.79200000000000004</v>
      </c>
      <c r="O3322">
        <v>439</v>
      </c>
      <c r="P3322">
        <v>76</v>
      </c>
      <c r="Q3322">
        <v>225</v>
      </c>
      <c r="R3322">
        <v>133</v>
      </c>
      <c r="S3322">
        <v>158</v>
      </c>
      <c r="T3322">
        <f>(Data[[#This Row],[mean_r]]/256)*100</f>
        <v>87.890625</v>
      </c>
      <c r="U3322">
        <f>(Data[[#This Row],[mean_g]]/256)*100</f>
        <v>51.953125</v>
      </c>
      <c r="V3322">
        <f>(Data[[#This Row],[mean_b]]/256)*100</f>
        <v>61.71875</v>
      </c>
      <c r="W3322">
        <v>0.66400000000000003</v>
      </c>
      <c r="X3322" t="s">
        <v>63</v>
      </c>
      <c r="Y3322" t="s">
        <v>40</v>
      </c>
      <c r="Z3322">
        <v>7333</v>
      </c>
      <c r="AA3322">
        <v>4.42</v>
      </c>
      <c r="AB3322">
        <v>13.4</v>
      </c>
      <c r="AC3322">
        <v>39.5</v>
      </c>
      <c r="AD3322">
        <v>301627</v>
      </c>
      <c r="AE3322">
        <v>107.4</v>
      </c>
      <c r="AF3322">
        <v>33.200000000000003</v>
      </c>
      <c r="AG3322" t="s">
        <v>41</v>
      </c>
      <c r="AH3322" t="s">
        <v>42</v>
      </c>
      <c r="AI3322" t="s">
        <v>52</v>
      </c>
      <c r="AJ3322">
        <v>100</v>
      </c>
      <c r="AK3322">
        <v>512</v>
      </c>
      <c r="AL3322">
        <v>0.1138</v>
      </c>
      <c r="AM3322">
        <v>0.84809999999999997</v>
      </c>
      <c r="AN3322">
        <v>0.91649999999999998</v>
      </c>
      <c r="AO3322">
        <f>Data[[#This Row],[labeller_confidence_score]]-Data[[#This Row],[cytodiffusion_classification_confidence]]</f>
        <v>6.8400000000000016E-2</v>
      </c>
    </row>
    <row r="3323" spans="1:41" x14ac:dyDescent="0.3">
      <c r="A3323" t="s">
        <v>3396</v>
      </c>
      <c r="B3323" t="s">
        <v>49</v>
      </c>
      <c r="C3323">
        <v>0</v>
      </c>
      <c r="D3323" t="s">
        <v>50</v>
      </c>
      <c r="E3323">
        <v>13.29</v>
      </c>
      <c r="F3323">
        <v>60.2</v>
      </c>
      <c r="G3323">
        <v>0.61899999999999999</v>
      </c>
      <c r="H3323">
        <v>0.44900000000000001</v>
      </c>
      <c r="I3323">
        <f>Data[[#This Row],[nucleus_area_pct]]/Data[[#This Row],[cytoplasm_ratio]]</f>
        <v>134.07572383073497</v>
      </c>
      <c r="J3323">
        <v>0.60299999999999998</v>
      </c>
      <c r="K3323">
        <v>0.32900000000000001</v>
      </c>
      <c r="L3323">
        <v>2.89</v>
      </c>
      <c r="M3323">
        <v>2.9</v>
      </c>
      <c r="N3323">
        <v>0.82599999999999996</v>
      </c>
      <c r="O3323">
        <v>399</v>
      </c>
      <c r="P3323">
        <v>65</v>
      </c>
      <c r="Q3323">
        <v>194</v>
      </c>
      <c r="R3323">
        <v>149</v>
      </c>
      <c r="S3323">
        <v>201</v>
      </c>
      <c r="T3323">
        <f>(Data[[#This Row],[mean_r]]/256)*100</f>
        <v>75.78125</v>
      </c>
      <c r="U3323">
        <f>(Data[[#This Row],[mean_g]]/256)*100</f>
        <v>58.203125</v>
      </c>
      <c r="V3323">
        <f>(Data[[#This Row],[mean_b]]/256)*100</f>
        <v>78.515625</v>
      </c>
      <c r="W3323">
        <v>0.60399999999999998</v>
      </c>
      <c r="X3323" t="s">
        <v>39</v>
      </c>
      <c r="Y3323" t="s">
        <v>40</v>
      </c>
      <c r="Z3323">
        <v>5712</v>
      </c>
      <c r="AA3323">
        <v>5.46</v>
      </c>
      <c r="AB3323">
        <v>12</v>
      </c>
      <c r="AC3323">
        <v>30.7</v>
      </c>
      <c r="AD3323">
        <v>191958</v>
      </c>
      <c r="AE3323">
        <v>94.4</v>
      </c>
      <c r="AF3323">
        <v>32.5</v>
      </c>
      <c r="AG3323" t="s">
        <v>46</v>
      </c>
      <c r="AH3323" t="s">
        <v>68</v>
      </c>
      <c r="AI3323" t="s">
        <v>56</v>
      </c>
      <c r="AJ3323">
        <v>100</v>
      </c>
      <c r="AK3323">
        <v>360</v>
      </c>
      <c r="AL3323">
        <v>7.9600000000000004E-2</v>
      </c>
      <c r="AM3323">
        <v>1</v>
      </c>
      <c r="AN3323">
        <v>0.94069999999999998</v>
      </c>
      <c r="AO3323">
        <f>Data[[#This Row],[labeller_confidence_score]]-Data[[#This Row],[cytodiffusion_classification_confidence]]</f>
        <v>-5.9300000000000019E-2</v>
      </c>
    </row>
    <row r="3324" spans="1:41" x14ac:dyDescent="0.3">
      <c r="A3324" t="s">
        <v>3397</v>
      </c>
      <c r="B3324" t="s">
        <v>60</v>
      </c>
      <c r="C3324">
        <v>0</v>
      </c>
      <c r="D3324" t="s">
        <v>50</v>
      </c>
      <c r="E3324">
        <v>16.13</v>
      </c>
      <c r="F3324">
        <v>65.3</v>
      </c>
      <c r="G3324">
        <v>0.44400000000000001</v>
      </c>
      <c r="H3324">
        <v>0.45400000000000001</v>
      </c>
      <c r="I3324">
        <f>Data[[#This Row],[nucleus_area_pct]]/Data[[#This Row],[cytoplasm_ratio]]</f>
        <v>143.83259911894271</v>
      </c>
      <c r="J3324">
        <v>0.72399999999999998</v>
      </c>
      <c r="K3324">
        <v>0.41599999999999998</v>
      </c>
      <c r="L3324">
        <v>2.31</v>
      </c>
      <c r="M3324">
        <v>1</v>
      </c>
      <c r="N3324">
        <v>0.68300000000000005</v>
      </c>
      <c r="O3324">
        <v>548</v>
      </c>
      <c r="P3324">
        <v>83</v>
      </c>
      <c r="Q3324">
        <v>192</v>
      </c>
      <c r="R3324">
        <v>142</v>
      </c>
      <c r="S3324">
        <v>170</v>
      </c>
      <c r="T3324">
        <f>(Data[[#This Row],[mean_r]]/256)*100</f>
        <v>75</v>
      </c>
      <c r="U3324">
        <f>(Data[[#This Row],[mean_g]]/256)*100</f>
        <v>55.46875</v>
      </c>
      <c r="V3324">
        <f>(Data[[#This Row],[mean_b]]/256)*100</f>
        <v>66.40625</v>
      </c>
      <c r="W3324">
        <v>0.54300000000000004</v>
      </c>
      <c r="X3324" t="s">
        <v>39</v>
      </c>
      <c r="Y3324" t="s">
        <v>40</v>
      </c>
      <c r="Z3324">
        <v>3621</v>
      </c>
      <c r="AA3324">
        <v>5.29</v>
      </c>
      <c r="AB3324">
        <v>14.1</v>
      </c>
      <c r="AC3324">
        <v>36</v>
      </c>
      <c r="AD3324">
        <v>243704</v>
      </c>
      <c r="AE3324">
        <v>99.5</v>
      </c>
      <c r="AF3324">
        <v>31.1</v>
      </c>
      <c r="AG3324" t="s">
        <v>46</v>
      </c>
      <c r="AH3324" t="s">
        <v>42</v>
      </c>
      <c r="AI3324" t="s">
        <v>56</v>
      </c>
      <c r="AJ3324">
        <v>40</v>
      </c>
      <c r="AK3324">
        <v>360</v>
      </c>
      <c r="AL3324">
        <v>0.12809999999999999</v>
      </c>
      <c r="AM3324">
        <v>0.94120000000000004</v>
      </c>
      <c r="AN3324">
        <v>0.94679999999999997</v>
      </c>
      <c r="AO3324">
        <f>Data[[#This Row],[labeller_confidence_score]]-Data[[#This Row],[cytodiffusion_classification_confidence]]</f>
        <v>5.5999999999999384E-3</v>
      </c>
    </row>
    <row r="3325" spans="1:41" x14ac:dyDescent="0.3">
      <c r="A3325" t="s">
        <v>3398</v>
      </c>
      <c r="B3325" t="s">
        <v>62</v>
      </c>
      <c r="C3325">
        <v>0</v>
      </c>
      <c r="D3325" t="s">
        <v>50</v>
      </c>
      <c r="E3325">
        <v>10.4</v>
      </c>
      <c r="F3325">
        <v>78.5</v>
      </c>
      <c r="G3325">
        <v>0.84299999999999997</v>
      </c>
      <c r="H3325">
        <v>0.23200000000000001</v>
      </c>
      <c r="I3325">
        <f>Data[[#This Row],[nucleus_area_pct]]/Data[[#This Row],[cytoplasm_ratio]]</f>
        <v>338.36206896551721</v>
      </c>
      <c r="J3325">
        <v>0.84199999999999997</v>
      </c>
      <c r="K3325">
        <v>0.26800000000000002</v>
      </c>
      <c r="L3325">
        <v>0.92</v>
      </c>
      <c r="M3325">
        <v>1</v>
      </c>
      <c r="N3325">
        <v>0.88500000000000001</v>
      </c>
      <c r="O3325">
        <v>291</v>
      </c>
      <c r="P3325">
        <v>58</v>
      </c>
      <c r="Q3325">
        <v>201</v>
      </c>
      <c r="R3325">
        <v>158</v>
      </c>
      <c r="S3325">
        <v>188</v>
      </c>
      <c r="T3325">
        <f>(Data[[#This Row],[mean_r]]/256)*100</f>
        <v>78.515625</v>
      </c>
      <c r="U3325">
        <f>(Data[[#This Row],[mean_g]]/256)*100</f>
        <v>61.71875</v>
      </c>
      <c r="V3325">
        <f>(Data[[#This Row],[mean_b]]/256)*100</f>
        <v>73.4375</v>
      </c>
      <c r="W3325">
        <v>0.65</v>
      </c>
      <c r="X3325" t="s">
        <v>51</v>
      </c>
      <c r="Y3325" t="s">
        <v>40</v>
      </c>
      <c r="Z3325">
        <v>7204</v>
      </c>
      <c r="AA3325">
        <v>5.08</v>
      </c>
      <c r="AB3325">
        <v>15.6</v>
      </c>
      <c r="AC3325">
        <v>48.2</v>
      </c>
      <c r="AD3325">
        <v>189745</v>
      </c>
      <c r="AE3325">
        <v>78.900000000000006</v>
      </c>
      <c r="AF3325">
        <v>36</v>
      </c>
      <c r="AG3325" t="s">
        <v>41</v>
      </c>
      <c r="AH3325" t="s">
        <v>42</v>
      </c>
      <c r="AI3325" t="s">
        <v>43</v>
      </c>
      <c r="AJ3325">
        <v>100</v>
      </c>
      <c r="AK3325">
        <v>360</v>
      </c>
      <c r="AL3325">
        <v>0.13370000000000001</v>
      </c>
      <c r="AM3325">
        <v>0.94120000000000004</v>
      </c>
      <c r="AN3325">
        <v>0.83250000000000002</v>
      </c>
      <c r="AO3325">
        <f>Data[[#This Row],[labeller_confidence_score]]-Data[[#This Row],[cytodiffusion_classification_confidence]]</f>
        <v>-0.10870000000000002</v>
      </c>
    </row>
    <row r="3326" spans="1:41" x14ac:dyDescent="0.3">
      <c r="A3326" t="s">
        <v>3399</v>
      </c>
      <c r="B3326" t="s">
        <v>54</v>
      </c>
      <c r="C3326">
        <v>0</v>
      </c>
      <c r="D3326" t="s">
        <v>54</v>
      </c>
      <c r="E3326">
        <v>7.05</v>
      </c>
      <c r="F3326">
        <v>0</v>
      </c>
      <c r="G3326">
        <v>0</v>
      </c>
      <c r="H3326">
        <v>1</v>
      </c>
      <c r="I3326">
        <f>Data[[#This Row],[nucleus_area_pct]]/Data[[#This Row],[cytoplasm_ratio]]</f>
        <v>0</v>
      </c>
      <c r="J3326">
        <v>0.91400000000000003</v>
      </c>
      <c r="K3326">
        <v>7.3999999999999996E-2</v>
      </c>
      <c r="L3326">
        <v>0.01</v>
      </c>
      <c r="M3326">
        <v>1</v>
      </c>
      <c r="N3326">
        <v>0.96499999999999997</v>
      </c>
      <c r="O3326">
        <v>227</v>
      </c>
      <c r="P3326">
        <v>42</v>
      </c>
      <c r="Q3326">
        <v>224</v>
      </c>
      <c r="R3326">
        <v>117</v>
      </c>
      <c r="S3326">
        <v>127</v>
      </c>
      <c r="T3326">
        <f>(Data[[#This Row],[mean_r]]/256)*100</f>
        <v>87.5</v>
      </c>
      <c r="U3326">
        <f>(Data[[#This Row],[mean_g]]/256)*100</f>
        <v>45.703125</v>
      </c>
      <c r="V3326">
        <f>(Data[[#This Row],[mean_b]]/256)*100</f>
        <v>49.609375</v>
      </c>
      <c r="W3326">
        <v>0.49</v>
      </c>
      <c r="X3326" t="s">
        <v>51</v>
      </c>
      <c r="Y3326" t="s">
        <v>40</v>
      </c>
      <c r="Z3326">
        <v>9443</v>
      </c>
      <c r="AA3326">
        <v>4.26</v>
      </c>
      <c r="AB3326">
        <v>13.7</v>
      </c>
      <c r="AC3326">
        <v>48.3</v>
      </c>
      <c r="AD3326">
        <v>291807</v>
      </c>
      <c r="AE3326">
        <v>85.5</v>
      </c>
      <c r="AF3326">
        <v>33</v>
      </c>
      <c r="AG3326" t="s">
        <v>46</v>
      </c>
      <c r="AH3326" t="s">
        <v>42</v>
      </c>
      <c r="AI3326" t="s">
        <v>52</v>
      </c>
      <c r="AJ3326">
        <v>100</v>
      </c>
      <c r="AK3326">
        <v>224</v>
      </c>
      <c r="AL3326">
        <v>0.12529999999999999</v>
      </c>
      <c r="AM3326">
        <v>0.90549999999999997</v>
      </c>
      <c r="AN3326">
        <v>0.92579999999999996</v>
      </c>
      <c r="AO3326">
        <f>Data[[#This Row],[labeller_confidence_score]]-Data[[#This Row],[cytodiffusion_classification_confidence]]</f>
        <v>2.0299999999999985E-2</v>
      </c>
    </row>
    <row r="3327" spans="1:41" x14ac:dyDescent="0.3">
      <c r="A3327" t="s">
        <v>3400</v>
      </c>
      <c r="B3327" t="s">
        <v>81</v>
      </c>
      <c r="C3327">
        <v>1</v>
      </c>
      <c r="D3327" t="s">
        <v>82</v>
      </c>
      <c r="E3327">
        <v>18.78</v>
      </c>
      <c r="F3327">
        <v>85.9</v>
      </c>
      <c r="G3327">
        <v>0.439</v>
      </c>
      <c r="H3327">
        <v>0.23</v>
      </c>
      <c r="I3327">
        <f>Data[[#This Row],[nucleus_area_pct]]/Data[[#This Row],[cytoplasm_ratio]]</f>
        <v>373.47826086956525</v>
      </c>
      <c r="J3327">
        <v>0.82399999999999995</v>
      </c>
      <c r="K3327">
        <v>0.32100000000000001</v>
      </c>
      <c r="L3327">
        <v>0.28000000000000003</v>
      </c>
      <c r="M3327">
        <v>1</v>
      </c>
      <c r="N3327">
        <v>0.88100000000000001</v>
      </c>
      <c r="O3327">
        <v>510</v>
      </c>
      <c r="P3327">
        <v>92</v>
      </c>
      <c r="Q3327">
        <v>218</v>
      </c>
      <c r="R3327">
        <v>147</v>
      </c>
      <c r="S3327">
        <v>221</v>
      </c>
      <c r="T3327">
        <f>(Data[[#This Row],[mean_r]]/256)*100</f>
        <v>85.15625</v>
      </c>
      <c r="U3327">
        <f>(Data[[#This Row],[mean_g]]/256)*100</f>
        <v>57.421875</v>
      </c>
      <c r="V3327">
        <f>(Data[[#This Row],[mean_b]]/256)*100</f>
        <v>86.328125</v>
      </c>
      <c r="W3327">
        <v>0.73</v>
      </c>
      <c r="X3327" t="s">
        <v>39</v>
      </c>
      <c r="Y3327" t="s">
        <v>45</v>
      </c>
      <c r="Z3327">
        <v>3528</v>
      </c>
      <c r="AA3327">
        <v>6.21</v>
      </c>
      <c r="AB3327">
        <v>12.1</v>
      </c>
      <c r="AC3327">
        <v>44.6</v>
      </c>
      <c r="AD3327">
        <v>335455</v>
      </c>
      <c r="AE3327">
        <v>94</v>
      </c>
      <c r="AF3327">
        <v>34.9</v>
      </c>
      <c r="AG3327" t="s">
        <v>41</v>
      </c>
      <c r="AH3327" t="s">
        <v>42</v>
      </c>
      <c r="AI3327" t="s">
        <v>52</v>
      </c>
      <c r="AJ3327">
        <v>100</v>
      </c>
      <c r="AK3327">
        <v>256</v>
      </c>
      <c r="AL3327">
        <v>0.87909999999999999</v>
      </c>
      <c r="AM3327">
        <v>0.80659999999999998</v>
      </c>
      <c r="AN3327">
        <v>0.73540000000000005</v>
      </c>
      <c r="AO3327">
        <f>Data[[#This Row],[labeller_confidence_score]]-Data[[#This Row],[cytodiffusion_classification_confidence]]</f>
        <v>-7.119999999999993E-2</v>
      </c>
    </row>
    <row r="3328" spans="1:41" x14ac:dyDescent="0.3">
      <c r="A3328" t="s">
        <v>3401</v>
      </c>
      <c r="B3328" t="s">
        <v>85</v>
      </c>
      <c r="C3328">
        <v>0</v>
      </c>
      <c r="D3328" t="s">
        <v>50</v>
      </c>
      <c r="E3328">
        <v>9.68</v>
      </c>
      <c r="F3328">
        <v>62.2</v>
      </c>
      <c r="G3328">
        <v>0.621</v>
      </c>
      <c r="H3328">
        <v>0.46100000000000002</v>
      </c>
      <c r="I3328">
        <f>Data[[#This Row],[nucleus_area_pct]]/Data[[#This Row],[cytoplasm_ratio]]</f>
        <v>134.92407809110628</v>
      </c>
      <c r="J3328">
        <v>0.78900000000000003</v>
      </c>
      <c r="K3328">
        <v>0.2</v>
      </c>
      <c r="L3328">
        <v>5.22</v>
      </c>
      <c r="M3328">
        <v>1.2</v>
      </c>
      <c r="N3328">
        <v>0.71099999999999997</v>
      </c>
      <c r="O3328">
        <v>426</v>
      </c>
      <c r="P3328">
        <v>63</v>
      </c>
      <c r="Q3328">
        <v>206</v>
      </c>
      <c r="R3328">
        <v>149</v>
      </c>
      <c r="S3328">
        <v>193</v>
      </c>
      <c r="T3328">
        <f>(Data[[#This Row],[mean_r]]/256)*100</f>
        <v>80.46875</v>
      </c>
      <c r="U3328">
        <f>(Data[[#This Row],[mean_g]]/256)*100</f>
        <v>58.203125</v>
      </c>
      <c r="V3328">
        <f>(Data[[#This Row],[mean_b]]/256)*100</f>
        <v>75.390625</v>
      </c>
      <c r="W3328">
        <v>0.71</v>
      </c>
      <c r="X3328" t="s">
        <v>51</v>
      </c>
      <c r="Y3328" t="s">
        <v>40</v>
      </c>
      <c r="Z3328">
        <v>10758</v>
      </c>
      <c r="AA3328">
        <v>5.54</v>
      </c>
      <c r="AB3328">
        <v>17.100000000000001</v>
      </c>
      <c r="AC3328">
        <v>40.5</v>
      </c>
      <c r="AD3328">
        <v>288702</v>
      </c>
      <c r="AE3328">
        <v>81.8</v>
      </c>
      <c r="AF3328">
        <v>33.299999999999997</v>
      </c>
      <c r="AG3328" t="s">
        <v>46</v>
      </c>
      <c r="AH3328" t="s">
        <v>47</v>
      </c>
      <c r="AI3328" t="s">
        <v>52</v>
      </c>
      <c r="AJ3328">
        <v>100</v>
      </c>
      <c r="AK3328">
        <v>512</v>
      </c>
      <c r="AL3328">
        <v>8.5699999999999998E-2</v>
      </c>
      <c r="AM3328">
        <v>1</v>
      </c>
      <c r="AN3328">
        <v>0.91069999999999995</v>
      </c>
      <c r="AO3328">
        <f>Data[[#This Row],[labeller_confidence_score]]-Data[[#This Row],[cytodiffusion_classification_confidence]]</f>
        <v>-8.9300000000000046E-2</v>
      </c>
    </row>
    <row r="3329" spans="1:41" x14ac:dyDescent="0.3">
      <c r="A3329" t="s">
        <v>3402</v>
      </c>
      <c r="B3329" t="s">
        <v>74</v>
      </c>
      <c r="C3329">
        <v>0</v>
      </c>
      <c r="D3329" t="s">
        <v>75</v>
      </c>
      <c r="E3329">
        <v>2.65</v>
      </c>
      <c r="F3329">
        <v>0</v>
      </c>
      <c r="G3329">
        <v>0</v>
      </c>
      <c r="H3329">
        <v>1</v>
      </c>
      <c r="I3329">
        <f>Data[[#This Row],[nucleus_area_pct]]/Data[[#This Row],[cytoplasm_ratio]]</f>
        <v>0</v>
      </c>
      <c r="J3329">
        <v>0.83799999999999997</v>
      </c>
      <c r="K3329">
        <v>0.45900000000000002</v>
      </c>
      <c r="L3329">
        <v>1.47</v>
      </c>
      <c r="M3329">
        <v>1</v>
      </c>
      <c r="N3329">
        <v>0.82099999999999995</v>
      </c>
      <c r="O3329">
        <v>25</v>
      </c>
      <c r="P3329">
        <v>21</v>
      </c>
      <c r="Q3329">
        <v>199</v>
      </c>
      <c r="R3329">
        <v>149</v>
      </c>
      <c r="S3329">
        <v>171</v>
      </c>
      <c r="T3329">
        <f>(Data[[#This Row],[mean_r]]/256)*100</f>
        <v>77.734375</v>
      </c>
      <c r="U3329">
        <f>(Data[[#This Row],[mean_g]]/256)*100</f>
        <v>58.203125</v>
      </c>
      <c r="V3329">
        <f>(Data[[#This Row],[mean_b]]/256)*100</f>
        <v>66.796875</v>
      </c>
      <c r="W3329">
        <v>0.47899999999999998</v>
      </c>
      <c r="X3329" t="s">
        <v>51</v>
      </c>
      <c r="Y3329" t="s">
        <v>45</v>
      </c>
      <c r="Z3329">
        <v>4487</v>
      </c>
      <c r="AA3329">
        <v>5.04</v>
      </c>
      <c r="AB3329">
        <v>11.2</v>
      </c>
      <c r="AC3329">
        <v>37.4</v>
      </c>
      <c r="AD3329">
        <v>280361</v>
      </c>
      <c r="AE3329">
        <v>83.2</v>
      </c>
      <c r="AF3329">
        <v>30.5</v>
      </c>
      <c r="AG3329" t="s">
        <v>41</v>
      </c>
      <c r="AH3329" t="s">
        <v>68</v>
      </c>
      <c r="AI3329" t="s">
        <v>56</v>
      </c>
      <c r="AJ3329">
        <v>100</v>
      </c>
      <c r="AK3329">
        <v>512</v>
      </c>
      <c r="AL3329">
        <v>0.1014</v>
      </c>
      <c r="AM3329">
        <v>0.95079999999999998</v>
      </c>
      <c r="AN3329">
        <v>0.87829999999999997</v>
      </c>
      <c r="AO3329">
        <f>Data[[#This Row],[labeller_confidence_score]]-Data[[#This Row],[cytodiffusion_classification_confidence]]</f>
        <v>-7.2500000000000009E-2</v>
      </c>
    </row>
    <row r="3330" spans="1:41" x14ac:dyDescent="0.3">
      <c r="A3330" t="s">
        <v>3403</v>
      </c>
      <c r="B3330" t="s">
        <v>66</v>
      </c>
      <c r="C3330">
        <v>1</v>
      </c>
      <c r="D3330" t="s">
        <v>67</v>
      </c>
      <c r="E3330">
        <v>7.97</v>
      </c>
      <c r="F3330">
        <v>98.6</v>
      </c>
      <c r="G3330">
        <v>0.93400000000000005</v>
      </c>
      <c r="H3330">
        <v>8.8999999999999996E-2</v>
      </c>
      <c r="I3330">
        <f>Data[[#This Row],[nucleus_area_pct]]/Data[[#This Row],[cytoplasm_ratio]]</f>
        <v>1107.8651685393259</v>
      </c>
      <c r="J3330">
        <v>0.13700000000000001</v>
      </c>
      <c r="K3330">
        <v>0.623</v>
      </c>
      <c r="L3330">
        <v>0</v>
      </c>
      <c r="M3330">
        <v>1</v>
      </c>
      <c r="N3330">
        <v>0.57299999999999995</v>
      </c>
      <c r="O3330">
        <v>369</v>
      </c>
      <c r="P3330">
        <v>94</v>
      </c>
      <c r="Q3330">
        <v>155</v>
      </c>
      <c r="R3330">
        <v>132</v>
      </c>
      <c r="S3330">
        <v>193</v>
      </c>
      <c r="T3330">
        <f>(Data[[#This Row],[mean_r]]/256)*100</f>
        <v>60.546875</v>
      </c>
      <c r="U3330">
        <f>(Data[[#This Row],[mean_g]]/256)*100</f>
        <v>51.5625</v>
      </c>
      <c r="V3330">
        <f>(Data[[#This Row],[mean_b]]/256)*100</f>
        <v>75.390625</v>
      </c>
      <c r="W3330">
        <v>0.875</v>
      </c>
      <c r="X3330" t="s">
        <v>51</v>
      </c>
      <c r="Y3330" t="s">
        <v>45</v>
      </c>
      <c r="Z3330">
        <v>8710</v>
      </c>
      <c r="AA3330">
        <v>5.19</v>
      </c>
      <c r="AB3330">
        <v>10.9</v>
      </c>
      <c r="AC3330">
        <v>43.8</v>
      </c>
      <c r="AD3330">
        <v>259508</v>
      </c>
      <c r="AE3330">
        <v>94</v>
      </c>
      <c r="AF3330">
        <v>32.4</v>
      </c>
      <c r="AG3330" t="s">
        <v>46</v>
      </c>
      <c r="AH3330" t="s">
        <v>42</v>
      </c>
      <c r="AI3330" t="s">
        <v>56</v>
      </c>
      <c r="AJ3330">
        <v>40</v>
      </c>
      <c r="AK3330">
        <v>512</v>
      </c>
      <c r="AL3330">
        <v>0.85909999999999997</v>
      </c>
      <c r="AM3330">
        <v>0.78539999999999999</v>
      </c>
      <c r="AN3330">
        <v>0.6512</v>
      </c>
      <c r="AO3330">
        <f>Data[[#This Row],[labeller_confidence_score]]-Data[[#This Row],[cytodiffusion_classification_confidence]]</f>
        <v>-0.13419999999999999</v>
      </c>
    </row>
    <row r="3331" spans="1:41" x14ac:dyDescent="0.3">
      <c r="A3331" t="s">
        <v>3404</v>
      </c>
      <c r="B3331" t="s">
        <v>87</v>
      </c>
      <c r="C3331">
        <v>0</v>
      </c>
      <c r="D3331" t="s">
        <v>50</v>
      </c>
      <c r="E3331">
        <v>13.27</v>
      </c>
      <c r="F3331">
        <v>40.1</v>
      </c>
      <c r="G3331">
        <v>0.59299999999999997</v>
      </c>
      <c r="H3331">
        <v>0.53700000000000003</v>
      </c>
      <c r="I3331">
        <f>Data[[#This Row],[nucleus_area_pct]]/Data[[#This Row],[cytoplasm_ratio]]</f>
        <v>74.674115456238354</v>
      </c>
      <c r="J3331">
        <v>0.753</v>
      </c>
      <c r="K3331">
        <v>0.55300000000000005</v>
      </c>
      <c r="L3331">
        <v>3.76</v>
      </c>
      <c r="M3331">
        <v>1.9</v>
      </c>
      <c r="N3331">
        <v>0.75800000000000001</v>
      </c>
      <c r="O3331">
        <v>460</v>
      </c>
      <c r="P3331">
        <v>70</v>
      </c>
      <c r="Q3331">
        <v>216</v>
      </c>
      <c r="R3331">
        <v>139</v>
      </c>
      <c r="S3331">
        <v>170</v>
      </c>
      <c r="T3331">
        <f>(Data[[#This Row],[mean_r]]/256)*100</f>
        <v>84.375</v>
      </c>
      <c r="U3331">
        <f>(Data[[#This Row],[mean_g]]/256)*100</f>
        <v>54.296875</v>
      </c>
      <c r="V3331">
        <f>(Data[[#This Row],[mean_b]]/256)*100</f>
        <v>66.40625</v>
      </c>
      <c r="W3331">
        <v>0.67300000000000004</v>
      </c>
      <c r="X3331" t="s">
        <v>39</v>
      </c>
      <c r="Y3331" t="s">
        <v>45</v>
      </c>
      <c r="Z3331">
        <v>5262</v>
      </c>
      <c r="AA3331">
        <v>5.13</v>
      </c>
      <c r="AB3331">
        <v>13.1</v>
      </c>
      <c r="AC3331">
        <v>34.5</v>
      </c>
      <c r="AD3331">
        <v>56672</v>
      </c>
      <c r="AE3331">
        <v>106.5</v>
      </c>
      <c r="AF3331">
        <v>33.299999999999997</v>
      </c>
      <c r="AG3331" t="s">
        <v>64</v>
      </c>
      <c r="AH3331" t="s">
        <v>47</v>
      </c>
      <c r="AI3331" t="s">
        <v>56</v>
      </c>
      <c r="AJ3331">
        <v>60</v>
      </c>
      <c r="AK3331">
        <v>224</v>
      </c>
      <c r="AL3331">
        <v>4.07E-2</v>
      </c>
      <c r="AM3331">
        <v>0.83940000000000003</v>
      </c>
      <c r="AN3331">
        <v>0.93700000000000006</v>
      </c>
      <c r="AO3331">
        <f>Data[[#This Row],[labeller_confidence_score]]-Data[[#This Row],[cytodiffusion_classification_confidence]]</f>
        <v>9.760000000000002E-2</v>
      </c>
    </row>
    <row r="3332" spans="1:41" x14ac:dyDescent="0.3">
      <c r="A3332" t="s">
        <v>3405</v>
      </c>
      <c r="B3332" t="s">
        <v>60</v>
      </c>
      <c r="C3332">
        <v>0</v>
      </c>
      <c r="D3332" t="s">
        <v>50</v>
      </c>
      <c r="E3332">
        <v>14.63</v>
      </c>
      <c r="F3332">
        <v>61.3</v>
      </c>
      <c r="G3332">
        <v>0.34</v>
      </c>
      <c r="H3332">
        <v>0.37</v>
      </c>
      <c r="I3332">
        <f>Data[[#This Row],[nucleus_area_pct]]/Data[[#This Row],[cytoplasm_ratio]]</f>
        <v>165.67567567567568</v>
      </c>
      <c r="J3332">
        <v>0.57799999999999996</v>
      </c>
      <c r="K3332">
        <v>0.503</v>
      </c>
      <c r="L3332">
        <v>2.2799999999999998</v>
      </c>
      <c r="M3332">
        <v>1.6</v>
      </c>
      <c r="N3332">
        <v>0.72099999999999997</v>
      </c>
      <c r="O3332">
        <v>623</v>
      </c>
      <c r="P3332">
        <v>91</v>
      </c>
      <c r="Q3332">
        <v>178</v>
      </c>
      <c r="R3332">
        <v>141</v>
      </c>
      <c r="S3332">
        <v>191</v>
      </c>
      <c r="T3332">
        <f>(Data[[#This Row],[mean_r]]/256)*100</f>
        <v>69.53125</v>
      </c>
      <c r="U3332">
        <f>(Data[[#This Row],[mean_g]]/256)*100</f>
        <v>55.078125</v>
      </c>
      <c r="V3332">
        <f>(Data[[#This Row],[mean_b]]/256)*100</f>
        <v>74.609375</v>
      </c>
      <c r="W3332">
        <v>0.66100000000000003</v>
      </c>
      <c r="X3332" t="s">
        <v>39</v>
      </c>
      <c r="Y3332" t="s">
        <v>45</v>
      </c>
      <c r="Z3332">
        <v>1702</v>
      </c>
      <c r="AA3332">
        <v>3.82</v>
      </c>
      <c r="AB3332">
        <v>12.8</v>
      </c>
      <c r="AC3332">
        <v>43.8</v>
      </c>
      <c r="AD3332">
        <v>261424</v>
      </c>
      <c r="AE3332">
        <v>84</v>
      </c>
      <c r="AF3332">
        <v>32.700000000000003</v>
      </c>
      <c r="AG3332" t="s">
        <v>41</v>
      </c>
      <c r="AH3332" t="s">
        <v>47</v>
      </c>
      <c r="AI3332" t="s">
        <v>56</v>
      </c>
      <c r="AJ3332">
        <v>100</v>
      </c>
      <c r="AK3332">
        <v>256</v>
      </c>
      <c r="AL3332">
        <v>9.5999999999999992E-3</v>
      </c>
      <c r="AM3332">
        <v>0.84719999999999995</v>
      </c>
      <c r="AN3332">
        <v>0.88070000000000004</v>
      </c>
      <c r="AO3332">
        <f>Data[[#This Row],[labeller_confidence_score]]-Data[[#This Row],[cytodiffusion_classification_confidence]]</f>
        <v>3.3500000000000085E-2</v>
      </c>
    </row>
    <row r="3333" spans="1:41" x14ac:dyDescent="0.3">
      <c r="A3333" t="s">
        <v>3406</v>
      </c>
      <c r="B3333" t="s">
        <v>49</v>
      </c>
      <c r="C3333">
        <v>0</v>
      </c>
      <c r="D3333" t="s">
        <v>50</v>
      </c>
      <c r="E3333">
        <v>13.68</v>
      </c>
      <c r="F3333">
        <v>57.1</v>
      </c>
      <c r="G3333">
        <v>0.56000000000000005</v>
      </c>
      <c r="H3333">
        <v>0.46300000000000002</v>
      </c>
      <c r="I3333">
        <f>Data[[#This Row],[nucleus_area_pct]]/Data[[#This Row],[cytoplasm_ratio]]</f>
        <v>123.32613390928725</v>
      </c>
      <c r="J3333">
        <v>0.75700000000000001</v>
      </c>
      <c r="K3333">
        <v>0.54</v>
      </c>
      <c r="L3333">
        <v>2.79</v>
      </c>
      <c r="M3333">
        <v>3.6</v>
      </c>
      <c r="N3333">
        <v>0.82599999999999996</v>
      </c>
      <c r="O3333">
        <v>470</v>
      </c>
      <c r="P3333">
        <v>80</v>
      </c>
      <c r="Q3333">
        <v>209</v>
      </c>
      <c r="R3333">
        <v>164</v>
      </c>
      <c r="S3333">
        <v>189</v>
      </c>
      <c r="T3333">
        <f>(Data[[#This Row],[mean_r]]/256)*100</f>
        <v>81.640625</v>
      </c>
      <c r="U3333">
        <f>(Data[[#This Row],[mean_g]]/256)*100</f>
        <v>64.0625</v>
      </c>
      <c r="V3333">
        <f>(Data[[#This Row],[mean_b]]/256)*100</f>
        <v>73.828125</v>
      </c>
      <c r="W3333">
        <v>0.49099999999999999</v>
      </c>
      <c r="X3333" t="s">
        <v>63</v>
      </c>
      <c r="Y3333" t="s">
        <v>40</v>
      </c>
      <c r="Z3333">
        <v>3027</v>
      </c>
      <c r="AA3333">
        <v>3.81</v>
      </c>
      <c r="AB3333">
        <v>12.6</v>
      </c>
      <c r="AC3333">
        <v>49</v>
      </c>
      <c r="AD3333">
        <v>301669</v>
      </c>
      <c r="AE3333">
        <v>91.9</v>
      </c>
      <c r="AF3333">
        <v>33</v>
      </c>
      <c r="AG3333" t="s">
        <v>46</v>
      </c>
      <c r="AH3333" t="s">
        <v>42</v>
      </c>
      <c r="AI3333" t="s">
        <v>52</v>
      </c>
      <c r="AJ3333">
        <v>40</v>
      </c>
      <c r="AK3333">
        <v>224</v>
      </c>
      <c r="AL3333">
        <v>0.1166</v>
      </c>
      <c r="AM3333">
        <v>1</v>
      </c>
      <c r="AN3333">
        <v>0.96330000000000005</v>
      </c>
      <c r="AO3333">
        <f>Data[[#This Row],[labeller_confidence_score]]-Data[[#This Row],[cytodiffusion_classification_confidence]]</f>
        <v>-3.6699999999999955E-2</v>
      </c>
    </row>
    <row r="3334" spans="1:41" x14ac:dyDescent="0.3">
      <c r="A3334" t="s">
        <v>3407</v>
      </c>
      <c r="B3334" t="s">
        <v>49</v>
      </c>
      <c r="C3334">
        <v>0</v>
      </c>
      <c r="D3334" t="s">
        <v>50</v>
      </c>
      <c r="E3334">
        <v>10.85</v>
      </c>
      <c r="F3334">
        <v>62.7</v>
      </c>
      <c r="G3334">
        <v>0.442</v>
      </c>
      <c r="H3334">
        <v>0.41399999999999998</v>
      </c>
      <c r="I3334">
        <f>Data[[#This Row],[nucleus_area_pct]]/Data[[#This Row],[cytoplasm_ratio]]</f>
        <v>151.44927536231884</v>
      </c>
      <c r="J3334">
        <v>0.72899999999999998</v>
      </c>
      <c r="K3334">
        <v>0.44</v>
      </c>
      <c r="L3334">
        <v>3.86</v>
      </c>
      <c r="M3334">
        <v>3.4</v>
      </c>
      <c r="N3334">
        <v>0.83099999999999996</v>
      </c>
      <c r="O3334">
        <v>441</v>
      </c>
      <c r="P3334">
        <v>86</v>
      </c>
      <c r="Q3334">
        <v>183</v>
      </c>
      <c r="R3334">
        <v>171</v>
      </c>
      <c r="S3334">
        <v>190</v>
      </c>
      <c r="T3334">
        <f>(Data[[#This Row],[mean_r]]/256)*100</f>
        <v>71.484375</v>
      </c>
      <c r="U3334">
        <f>(Data[[#This Row],[mean_g]]/256)*100</f>
        <v>66.796875</v>
      </c>
      <c r="V3334">
        <f>(Data[[#This Row],[mean_b]]/256)*100</f>
        <v>74.21875</v>
      </c>
      <c r="W3334">
        <v>0.624</v>
      </c>
      <c r="X3334" t="s">
        <v>51</v>
      </c>
      <c r="Y3334" t="s">
        <v>40</v>
      </c>
      <c r="Z3334">
        <v>7815</v>
      </c>
      <c r="AA3334">
        <v>4.78</v>
      </c>
      <c r="AB3334">
        <v>18.2</v>
      </c>
      <c r="AC3334">
        <v>31.2</v>
      </c>
      <c r="AD3334">
        <v>160638</v>
      </c>
      <c r="AE3334">
        <v>91</v>
      </c>
      <c r="AF3334">
        <v>32.299999999999997</v>
      </c>
      <c r="AG3334" t="s">
        <v>46</v>
      </c>
      <c r="AH3334" t="s">
        <v>42</v>
      </c>
      <c r="AI3334" t="s">
        <v>52</v>
      </c>
      <c r="AJ3334">
        <v>60</v>
      </c>
      <c r="AK3334">
        <v>224</v>
      </c>
      <c r="AL3334">
        <v>9.1600000000000001E-2</v>
      </c>
      <c r="AM3334">
        <v>0.84830000000000005</v>
      </c>
      <c r="AN3334">
        <v>0.95599999999999996</v>
      </c>
      <c r="AO3334">
        <f>Data[[#This Row],[labeller_confidence_score]]-Data[[#This Row],[cytodiffusion_classification_confidence]]</f>
        <v>0.10769999999999991</v>
      </c>
    </row>
    <row r="3335" spans="1:41" x14ac:dyDescent="0.3">
      <c r="A3335" t="s">
        <v>3408</v>
      </c>
      <c r="B3335" t="s">
        <v>49</v>
      </c>
      <c r="C3335">
        <v>0</v>
      </c>
      <c r="D3335" t="s">
        <v>50</v>
      </c>
      <c r="E3335">
        <v>12.85</v>
      </c>
      <c r="F3335">
        <v>54.9</v>
      </c>
      <c r="G3335">
        <v>0.50600000000000001</v>
      </c>
      <c r="H3335">
        <v>0.36899999999999999</v>
      </c>
      <c r="I3335">
        <f>Data[[#This Row],[nucleus_area_pct]]/Data[[#This Row],[cytoplasm_ratio]]</f>
        <v>148.78048780487805</v>
      </c>
      <c r="J3335">
        <v>0.86499999999999999</v>
      </c>
      <c r="K3335">
        <v>0.42699999999999999</v>
      </c>
      <c r="L3335">
        <v>2.85</v>
      </c>
      <c r="M3335">
        <v>3.9</v>
      </c>
      <c r="N3335">
        <v>0.81599999999999995</v>
      </c>
      <c r="O3335">
        <v>405</v>
      </c>
      <c r="P3335">
        <v>75</v>
      </c>
      <c r="Q3335">
        <v>198</v>
      </c>
      <c r="R3335">
        <v>154</v>
      </c>
      <c r="S3335">
        <v>186</v>
      </c>
      <c r="T3335">
        <f>(Data[[#This Row],[mean_r]]/256)*100</f>
        <v>77.34375</v>
      </c>
      <c r="U3335">
        <f>(Data[[#This Row],[mean_g]]/256)*100</f>
        <v>60.15625</v>
      </c>
      <c r="V3335">
        <f>(Data[[#This Row],[mean_b]]/256)*100</f>
        <v>72.65625</v>
      </c>
      <c r="W3335">
        <v>0.61499999999999999</v>
      </c>
      <c r="X3335" t="s">
        <v>51</v>
      </c>
      <c r="Y3335" t="s">
        <v>45</v>
      </c>
      <c r="Z3335">
        <v>8672</v>
      </c>
      <c r="AA3335">
        <v>5.37</v>
      </c>
      <c r="AB3335">
        <v>13.3</v>
      </c>
      <c r="AC3335">
        <v>37.799999999999997</v>
      </c>
      <c r="AD3335">
        <v>115072</v>
      </c>
      <c r="AE3335">
        <v>88.8</v>
      </c>
      <c r="AF3335">
        <v>32.1</v>
      </c>
      <c r="AG3335" t="s">
        <v>64</v>
      </c>
      <c r="AH3335" t="s">
        <v>42</v>
      </c>
      <c r="AI3335" t="s">
        <v>56</v>
      </c>
      <c r="AJ3335">
        <v>100</v>
      </c>
      <c r="AK3335">
        <v>512</v>
      </c>
      <c r="AL3335">
        <v>3.9899999999999998E-2</v>
      </c>
      <c r="AM3335">
        <v>0.96120000000000005</v>
      </c>
      <c r="AN3335">
        <v>0.83199999999999996</v>
      </c>
      <c r="AO3335">
        <f>Data[[#This Row],[labeller_confidence_score]]-Data[[#This Row],[cytodiffusion_classification_confidence]]</f>
        <v>-0.12920000000000009</v>
      </c>
    </row>
    <row r="3336" spans="1:41" x14ac:dyDescent="0.3">
      <c r="A3336" t="s">
        <v>3409</v>
      </c>
      <c r="B3336" t="s">
        <v>62</v>
      </c>
      <c r="C3336">
        <v>0</v>
      </c>
      <c r="D3336" t="s">
        <v>50</v>
      </c>
      <c r="E3336">
        <v>7.32</v>
      </c>
      <c r="F3336">
        <v>89</v>
      </c>
      <c r="G3336">
        <v>0.90800000000000003</v>
      </c>
      <c r="H3336">
        <v>0.17100000000000001</v>
      </c>
      <c r="I3336">
        <f>Data[[#This Row],[nucleus_area_pct]]/Data[[#This Row],[cytoplasm_ratio]]</f>
        <v>520.46783625730995</v>
      </c>
      <c r="J3336">
        <v>0.93</v>
      </c>
      <c r="K3336">
        <v>0.29199999999999998</v>
      </c>
      <c r="L3336">
        <v>1.24</v>
      </c>
      <c r="M3336">
        <v>1</v>
      </c>
      <c r="N3336">
        <v>0.93500000000000005</v>
      </c>
      <c r="O3336">
        <v>311</v>
      </c>
      <c r="P3336">
        <v>62</v>
      </c>
      <c r="Q3336">
        <v>181</v>
      </c>
      <c r="R3336">
        <v>179</v>
      </c>
      <c r="S3336">
        <v>223</v>
      </c>
      <c r="T3336">
        <f>(Data[[#This Row],[mean_r]]/256)*100</f>
        <v>70.703125</v>
      </c>
      <c r="U3336">
        <f>(Data[[#This Row],[mean_g]]/256)*100</f>
        <v>69.921875</v>
      </c>
      <c r="V3336">
        <f>(Data[[#This Row],[mean_b]]/256)*100</f>
        <v>87.109375</v>
      </c>
      <c r="W3336">
        <v>0.60499999999999998</v>
      </c>
      <c r="X3336" t="s">
        <v>51</v>
      </c>
      <c r="Y3336" t="s">
        <v>40</v>
      </c>
      <c r="Z3336">
        <v>8277</v>
      </c>
      <c r="AA3336">
        <v>3.81</v>
      </c>
      <c r="AB3336">
        <v>14.8</v>
      </c>
      <c r="AC3336">
        <v>38.4</v>
      </c>
      <c r="AD3336">
        <v>115483</v>
      </c>
      <c r="AE3336">
        <v>85.1</v>
      </c>
      <c r="AF3336">
        <v>35</v>
      </c>
      <c r="AG3336" t="s">
        <v>64</v>
      </c>
      <c r="AH3336" t="s">
        <v>42</v>
      </c>
      <c r="AI3336" t="s">
        <v>43</v>
      </c>
      <c r="AJ3336">
        <v>40</v>
      </c>
      <c r="AK3336">
        <v>360</v>
      </c>
      <c r="AL3336">
        <v>6.3600000000000004E-2</v>
      </c>
      <c r="AM3336">
        <v>0.90469999999999995</v>
      </c>
      <c r="AN3336">
        <v>0.82279999999999998</v>
      </c>
      <c r="AO3336">
        <f>Data[[#This Row],[labeller_confidence_score]]-Data[[#This Row],[cytodiffusion_classification_confidence]]</f>
        <v>-8.1899999999999973E-2</v>
      </c>
    </row>
    <row r="3337" spans="1:41" x14ac:dyDescent="0.3">
      <c r="A3337" t="s">
        <v>3410</v>
      </c>
      <c r="B3337" t="s">
        <v>81</v>
      </c>
      <c r="C3337">
        <v>1</v>
      </c>
      <c r="D3337" t="s">
        <v>82</v>
      </c>
      <c r="E3337">
        <v>17.61</v>
      </c>
      <c r="F3337">
        <v>80.599999999999994</v>
      </c>
      <c r="G3337">
        <v>0.38300000000000001</v>
      </c>
      <c r="H3337">
        <v>0.12</v>
      </c>
      <c r="I3337">
        <f>Data[[#This Row],[nucleus_area_pct]]/Data[[#This Row],[cytoplasm_ratio]]</f>
        <v>671.66666666666663</v>
      </c>
      <c r="J3337">
        <v>0.85299999999999998</v>
      </c>
      <c r="K3337">
        <v>0.26700000000000002</v>
      </c>
      <c r="L3337">
        <v>0.64</v>
      </c>
      <c r="M3337">
        <v>1.1000000000000001</v>
      </c>
      <c r="N3337">
        <v>0.93</v>
      </c>
      <c r="O3337">
        <v>617</v>
      </c>
      <c r="P3337">
        <v>120</v>
      </c>
      <c r="Q3337">
        <v>197</v>
      </c>
      <c r="R3337">
        <v>167</v>
      </c>
      <c r="S3337">
        <v>185</v>
      </c>
      <c r="T3337">
        <f>(Data[[#This Row],[mean_r]]/256)*100</f>
        <v>76.953125</v>
      </c>
      <c r="U3337">
        <f>(Data[[#This Row],[mean_g]]/256)*100</f>
        <v>65.234375</v>
      </c>
      <c r="V3337">
        <f>(Data[[#This Row],[mean_b]]/256)*100</f>
        <v>72.265625</v>
      </c>
      <c r="W3337">
        <v>0.63300000000000001</v>
      </c>
      <c r="X3337" t="s">
        <v>39</v>
      </c>
      <c r="Y3337" t="s">
        <v>45</v>
      </c>
      <c r="Z3337">
        <v>5230</v>
      </c>
      <c r="AA3337">
        <v>5.87</v>
      </c>
      <c r="AB3337">
        <v>11.8</v>
      </c>
      <c r="AC3337">
        <v>38.799999999999997</v>
      </c>
      <c r="AD3337">
        <v>352605</v>
      </c>
      <c r="AE3337">
        <v>103.8</v>
      </c>
      <c r="AF3337">
        <v>32.5</v>
      </c>
      <c r="AG3337" t="s">
        <v>46</v>
      </c>
      <c r="AH3337" t="s">
        <v>68</v>
      </c>
      <c r="AI3337" t="s">
        <v>56</v>
      </c>
      <c r="AJ3337">
        <v>40</v>
      </c>
      <c r="AK3337">
        <v>512</v>
      </c>
      <c r="AL3337">
        <v>0.78200000000000003</v>
      </c>
      <c r="AM3337">
        <v>0.9869</v>
      </c>
      <c r="AN3337">
        <v>0.72960000000000003</v>
      </c>
      <c r="AO3337">
        <f>Data[[#This Row],[labeller_confidence_score]]-Data[[#This Row],[cytodiffusion_classification_confidence]]</f>
        <v>-0.25729999999999997</v>
      </c>
    </row>
    <row r="3338" spans="1:41" x14ac:dyDescent="0.3">
      <c r="A3338" t="s">
        <v>3411</v>
      </c>
      <c r="B3338" t="s">
        <v>49</v>
      </c>
      <c r="C3338">
        <v>0</v>
      </c>
      <c r="D3338" t="s">
        <v>50</v>
      </c>
      <c r="E3338">
        <v>13.23</v>
      </c>
      <c r="F3338">
        <v>59.5</v>
      </c>
      <c r="G3338">
        <v>0.47</v>
      </c>
      <c r="H3338">
        <v>0.38700000000000001</v>
      </c>
      <c r="I3338">
        <f>Data[[#This Row],[nucleus_area_pct]]/Data[[#This Row],[cytoplasm_ratio]]</f>
        <v>153.74677002583979</v>
      </c>
      <c r="J3338">
        <v>0.755</v>
      </c>
      <c r="K3338">
        <v>0.378</v>
      </c>
      <c r="L3338">
        <v>2.87</v>
      </c>
      <c r="M3338">
        <v>4.0999999999999996</v>
      </c>
      <c r="N3338">
        <v>0.83699999999999997</v>
      </c>
      <c r="O3338">
        <v>440</v>
      </c>
      <c r="P3338">
        <v>61</v>
      </c>
      <c r="Q3338">
        <v>227</v>
      </c>
      <c r="R3338">
        <v>117</v>
      </c>
      <c r="S3338">
        <v>197</v>
      </c>
      <c r="T3338">
        <f>(Data[[#This Row],[mean_r]]/256)*100</f>
        <v>88.671875</v>
      </c>
      <c r="U3338">
        <f>(Data[[#This Row],[mean_g]]/256)*100</f>
        <v>45.703125</v>
      </c>
      <c r="V3338">
        <f>(Data[[#This Row],[mean_b]]/256)*100</f>
        <v>76.953125</v>
      </c>
      <c r="W3338">
        <v>0.71499999999999997</v>
      </c>
      <c r="X3338" t="s">
        <v>51</v>
      </c>
      <c r="Y3338" t="s">
        <v>40</v>
      </c>
      <c r="Z3338">
        <v>5918</v>
      </c>
      <c r="AA3338">
        <v>5.01</v>
      </c>
      <c r="AB3338">
        <v>10.3</v>
      </c>
      <c r="AC3338">
        <v>44.5</v>
      </c>
      <c r="AD3338">
        <v>278810</v>
      </c>
      <c r="AE3338">
        <v>76.099999999999994</v>
      </c>
      <c r="AF3338">
        <v>35.799999999999997</v>
      </c>
      <c r="AG3338" t="s">
        <v>46</v>
      </c>
      <c r="AH3338" t="s">
        <v>68</v>
      </c>
      <c r="AI3338" t="s">
        <v>43</v>
      </c>
      <c r="AJ3338">
        <v>60</v>
      </c>
      <c r="AK3338">
        <v>256</v>
      </c>
      <c r="AL3338">
        <v>0.1391</v>
      </c>
      <c r="AM3338">
        <v>0.94189999999999996</v>
      </c>
      <c r="AN3338">
        <v>0.86850000000000005</v>
      </c>
      <c r="AO3338">
        <f>Data[[#This Row],[labeller_confidence_score]]-Data[[#This Row],[cytodiffusion_classification_confidence]]</f>
        <v>-7.339999999999991E-2</v>
      </c>
    </row>
    <row r="3339" spans="1:41" x14ac:dyDescent="0.3">
      <c r="A3339" t="s">
        <v>3412</v>
      </c>
      <c r="B3339" t="s">
        <v>87</v>
      </c>
      <c r="C3339">
        <v>0</v>
      </c>
      <c r="D3339" t="s">
        <v>50</v>
      </c>
      <c r="E3339">
        <v>10.58</v>
      </c>
      <c r="F3339">
        <v>56.1</v>
      </c>
      <c r="G3339">
        <v>0.63800000000000001</v>
      </c>
      <c r="H3339">
        <v>0.53</v>
      </c>
      <c r="I3339">
        <f>Data[[#This Row],[nucleus_area_pct]]/Data[[#This Row],[cytoplasm_ratio]]</f>
        <v>105.84905660377358</v>
      </c>
      <c r="J3339">
        <v>0.71599999999999997</v>
      </c>
      <c r="K3339">
        <v>0.38</v>
      </c>
      <c r="L3339">
        <v>4.33</v>
      </c>
      <c r="M3339">
        <v>2</v>
      </c>
      <c r="N3339">
        <v>0.83</v>
      </c>
      <c r="O3339">
        <v>432</v>
      </c>
      <c r="P3339">
        <v>69</v>
      </c>
      <c r="Q3339">
        <v>237</v>
      </c>
      <c r="R3339">
        <v>145</v>
      </c>
      <c r="S3339">
        <v>162</v>
      </c>
      <c r="T3339">
        <f>(Data[[#This Row],[mean_r]]/256)*100</f>
        <v>92.578125</v>
      </c>
      <c r="U3339">
        <f>(Data[[#This Row],[mean_g]]/256)*100</f>
        <v>56.640625</v>
      </c>
      <c r="V3339">
        <f>(Data[[#This Row],[mean_b]]/256)*100</f>
        <v>63.28125</v>
      </c>
      <c r="W3339">
        <v>0.71699999999999997</v>
      </c>
      <c r="X3339" t="s">
        <v>51</v>
      </c>
      <c r="Y3339" t="s">
        <v>45</v>
      </c>
      <c r="Z3339">
        <v>5982</v>
      </c>
      <c r="AA3339">
        <v>3.39</v>
      </c>
      <c r="AB3339">
        <v>13</v>
      </c>
      <c r="AC3339">
        <v>47.2</v>
      </c>
      <c r="AD3339">
        <v>151171</v>
      </c>
      <c r="AE3339">
        <v>97.6</v>
      </c>
      <c r="AF3339">
        <v>34.9</v>
      </c>
      <c r="AG3339" t="s">
        <v>46</v>
      </c>
      <c r="AH3339" t="s">
        <v>47</v>
      </c>
      <c r="AI3339" t="s">
        <v>52</v>
      </c>
      <c r="AJ3339">
        <v>100</v>
      </c>
      <c r="AK3339">
        <v>224</v>
      </c>
      <c r="AL3339">
        <v>0</v>
      </c>
      <c r="AM3339">
        <v>0.87709999999999999</v>
      </c>
      <c r="AN3339">
        <v>0.97250000000000003</v>
      </c>
      <c r="AO3339">
        <f>Data[[#This Row],[labeller_confidence_score]]-Data[[#This Row],[cytodiffusion_classification_confidence]]</f>
        <v>9.540000000000004E-2</v>
      </c>
    </row>
    <row r="3340" spans="1:41" x14ac:dyDescent="0.3">
      <c r="A3340" t="s">
        <v>3413</v>
      </c>
      <c r="B3340" t="s">
        <v>49</v>
      </c>
      <c r="C3340">
        <v>0</v>
      </c>
      <c r="D3340" t="s">
        <v>50</v>
      </c>
      <c r="E3340">
        <v>11.14</v>
      </c>
      <c r="F3340">
        <v>56.3</v>
      </c>
      <c r="G3340">
        <v>0.67400000000000004</v>
      </c>
      <c r="H3340">
        <v>0.53900000000000003</v>
      </c>
      <c r="I3340">
        <f>Data[[#This Row],[nucleus_area_pct]]/Data[[#This Row],[cytoplasm_ratio]]</f>
        <v>104.45269016697587</v>
      </c>
      <c r="J3340">
        <v>0.66300000000000003</v>
      </c>
      <c r="K3340">
        <v>0.38</v>
      </c>
      <c r="L3340">
        <v>3.94</v>
      </c>
      <c r="M3340">
        <v>5.2</v>
      </c>
      <c r="N3340">
        <v>0.85499999999999998</v>
      </c>
      <c r="O3340">
        <v>401</v>
      </c>
      <c r="P3340">
        <v>63</v>
      </c>
      <c r="Q3340">
        <v>243</v>
      </c>
      <c r="R3340">
        <v>170</v>
      </c>
      <c r="S3340">
        <v>172</v>
      </c>
      <c r="T3340">
        <f>(Data[[#This Row],[mean_r]]/256)*100</f>
        <v>94.921875</v>
      </c>
      <c r="U3340">
        <f>(Data[[#This Row],[mean_g]]/256)*100</f>
        <v>66.40625</v>
      </c>
      <c r="V3340">
        <f>(Data[[#This Row],[mean_b]]/256)*100</f>
        <v>67.1875</v>
      </c>
      <c r="W3340">
        <v>0.63600000000000001</v>
      </c>
      <c r="X3340" t="s">
        <v>63</v>
      </c>
      <c r="Y3340" t="s">
        <v>45</v>
      </c>
      <c r="Z3340">
        <v>7775</v>
      </c>
      <c r="AA3340">
        <v>3.76</v>
      </c>
      <c r="AB3340">
        <v>14.6</v>
      </c>
      <c r="AC3340">
        <v>37</v>
      </c>
      <c r="AD3340">
        <v>307773</v>
      </c>
      <c r="AE3340">
        <v>76</v>
      </c>
      <c r="AF3340">
        <v>31.2</v>
      </c>
      <c r="AG3340" t="s">
        <v>64</v>
      </c>
      <c r="AH3340" t="s">
        <v>47</v>
      </c>
      <c r="AI3340" t="s">
        <v>56</v>
      </c>
      <c r="AJ3340">
        <v>100</v>
      </c>
      <c r="AK3340">
        <v>256</v>
      </c>
      <c r="AL3340">
        <v>0.1158</v>
      </c>
      <c r="AM3340">
        <v>0.8619</v>
      </c>
      <c r="AN3340">
        <v>0.91359999999999997</v>
      </c>
      <c r="AO3340">
        <f>Data[[#This Row],[labeller_confidence_score]]-Data[[#This Row],[cytodiffusion_classification_confidence]]</f>
        <v>5.1699999999999968E-2</v>
      </c>
    </row>
    <row r="3341" spans="1:41" x14ac:dyDescent="0.3">
      <c r="A3341" t="s">
        <v>3414</v>
      </c>
      <c r="B3341" t="s">
        <v>49</v>
      </c>
      <c r="C3341">
        <v>0</v>
      </c>
      <c r="D3341" t="s">
        <v>50</v>
      </c>
      <c r="E3341">
        <v>12.69</v>
      </c>
      <c r="F3341">
        <v>57.3</v>
      </c>
      <c r="G3341">
        <v>0.65400000000000003</v>
      </c>
      <c r="H3341">
        <v>0.41</v>
      </c>
      <c r="I3341">
        <f>Data[[#This Row],[nucleus_area_pct]]/Data[[#This Row],[cytoplasm_ratio]]</f>
        <v>139.7560975609756</v>
      </c>
      <c r="J3341">
        <v>0.69399999999999995</v>
      </c>
      <c r="K3341">
        <v>0.374</v>
      </c>
      <c r="L3341">
        <v>3.03</v>
      </c>
      <c r="M3341">
        <v>3</v>
      </c>
      <c r="N3341">
        <v>0.81599999999999995</v>
      </c>
      <c r="O3341">
        <v>389</v>
      </c>
      <c r="P3341">
        <v>57</v>
      </c>
      <c r="Q3341">
        <v>203</v>
      </c>
      <c r="R3341">
        <v>142</v>
      </c>
      <c r="S3341">
        <v>188</v>
      </c>
      <c r="T3341">
        <f>(Data[[#This Row],[mean_r]]/256)*100</f>
        <v>79.296875</v>
      </c>
      <c r="U3341">
        <f>(Data[[#This Row],[mean_g]]/256)*100</f>
        <v>55.46875</v>
      </c>
      <c r="V3341">
        <f>(Data[[#This Row],[mean_b]]/256)*100</f>
        <v>73.4375</v>
      </c>
      <c r="W3341">
        <v>0.60399999999999998</v>
      </c>
      <c r="X3341" t="s">
        <v>51</v>
      </c>
      <c r="Y3341" t="s">
        <v>40</v>
      </c>
      <c r="Z3341">
        <v>9779</v>
      </c>
      <c r="AA3341">
        <v>4.13</v>
      </c>
      <c r="AB3341">
        <v>12.7</v>
      </c>
      <c r="AC3341">
        <v>44.1</v>
      </c>
      <c r="AD3341">
        <v>331141</v>
      </c>
      <c r="AE3341">
        <v>91.3</v>
      </c>
      <c r="AF3341">
        <v>31.1</v>
      </c>
      <c r="AG3341" t="s">
        <v>64</v>
      </c>
      <c r="AH3341" t="s">
        <v>47</v>
      </c>
      <c r="AI3341" t="s">
        <v>52</v>
      </c>
      <c r="AJ3341">
        <v>100</v>
      </c>
      <c r="AK3341">
        <v>512</v>
      </c>
      <c r="AL3341">
        <v>0.21779999999999999</v>
      </c>
      <c r="AM3341">
        <v>0.82130000000000003</v>
      </c>
      <c r="AN3341">
        <v>0.94620000000000004</v>
      </c>
      <c r="AO3341">
        <f>Data[[#This Row],[labeller_confidence_score]]-Data[[#This Row],[cytodiffusion_classification_confidence]]</f>
        <v>0.12490000000000001</v>
      </c>
    </row>
    <row r="3342" spans="1:41" x14ac:dyDescent="0.3">
      <c r="A3342" t="s">
        <v>3415</v>
      </c>
      <c r="B3342" t="s">
        <v>87</v>
      </c>
      <c r="C3342">
        <v>0</v>
      </c>
      <c r="D3342" t="s">
        <v>50</v>
      </c>
      <c r="E3342">
        <v>12.51</v>
      </c>
      <c r="F3342">
        <v>56.7</v>
      </c>
      <c r="G3342">
        <v>0.54200000000000004</v>
      </c>
      <c r="H3342">
        <v>0.56299999999999994</v>
      </c>
      <c r="I3342">
        <f>Data[[#This Row],[nucleus_area_pct]]/Data[[#This Row],[cytoplasm_ratio]]</f>
        <v>100.71047957371228</v>
      </c>
      <c r="J3342">
        <v>0.71699999999999997</v>
      </c>
      <c r="K3342">
        <v>0.441</v>
      </c>
      <c r="L3342">
        <v>4.4400000000000004</v>
      </c>
      <c r="M3342">
        <v>1.7</v>
      </c>
      <c r="N3342">
        <v>0.72199999999999998</v>
      </c>
      <c r="O3342">
        <v>445</v>
      </c>
      <c r="P3342">
        <v>72</v>
      </c>
      <c r="Q3342">
        <v>245</v>
      </c>
      <c r="R3342">
        <v>117</v>
      </c>
      <c r="S3342">
        <v>142</v>
      </c>
      <c r="T3342">
        <f>(Data[[#This Row],[mean_r]]/256)*100</f>
        <v>95.703125</v>
      </c>
      <c r="U3342">
        <f>(Data[[#This Row],[mean_g]]/256)*100</f>
        <v>45.703125</v>
      </c>
      <c r="V3342">
        <f>(Data[[#This Row],[mean_b]]/256)*100</f>
        <v>55.46875</v>
      </c>
      <c r="W3342">
        <v>0.65</v>
      </c>
      <c r="X3342" t="s">
        <v>63</v>
      </c>
      <c r="Y3342" t="s">
        <v>40</v>
      </c>
      <c r="Z3342">
        <v>6377</v>
      </c>
      <c r="AA3342">
        <v>4.6900000000000004</v>
      </c>
      <c r="AB3342">
        <v>14.7</v>
      </c>
      <c r="AC3342">
        <v>39.700000000000003</v>
      </c>
      <c r="AD3342">
        <v>64777</v>
      </c>
      <c r="AE3342">
        <v>71.5</v>
      </c>
      <c r="AF3342">
        <v>32.5</v>
      </c>
      <c r="AG3342" t="s">
        <v>46</v>
      </c>
      <c r="AH3342" t="s">
        <v>68</v>
      </c>
      <c r="AI3342" t="s">
        <v>52</v>
      </c>
      <c r="AJ3342">
        <v>60</v>
      </c>
      <c r="AK3342">
        <v>360</v>
      </c>
      <c r="AL3342">
        <v>7.7999999999999996E-3</v>
      </c>
      <c r="AM3342">
        <v>1</v>
      </c>
      <c r="AN3342">
        <v>0.89029999999999998</v>
      </c>
      <c r="AO3342">
        <f>Data[[#This Row],[labeller_confidence_score]]-Data[[#This Row],[cytodiffusion_classification_confidence]]</f>
        <v>-0.10970000000000002</v>
      </c>
    </row>
    <row r="3343" spans="1:41" x14ac:dyDescent="0.3">
      <c r="A3343" t="s">
        <v>3416</v>
      </c>
      <c r="B3343" t="s">
        <v>54</v>
      </c>
      <c r="C3343">
        <v>0</v>
      </c>
      <c r="D3343" t="s">
        <v>54</v>
      </c>
      <c r="E3343">
        <v>7.11</v>
      </c>
      <c r="F3343">
        <v>0</v>
      </c>
      <c r="G3343">
        <v>0</v>
      </c>
      <c r="H3343">
        <v>1</v>
      </c>
      <c r="I3343">
        <f>Data[[#This Row],[nucleus_area_pct]]/Data[[#This Row],[cytoplasm_ratio]]</f>
        <v>0</v>
      </c>
      <c r="J3343">
        <v>0.879</v>
      </c>
      <c r="K3343">
        <v>0.27500000000000002</v>
      </c>
      <c r="L3343">
        <v>0.43</v>
      </c>
      <c r="M3343">
        <v>1</v>
      </c>
      <c r="N3343">
        <v>0.93700000000000006</v>
      </c>
      <c r="O3343">
        <v>154</v>
      </c>
      <c r="P3343">
        <v>46</v>
      </c>
      <c r="Q3343">
        <v>224</v>
      </c>
      <c r="R3343">
        <v>125</v>
      </c>
      <c r="S3343">
        <v>150</v>
      </c>
      <c r="T3343">
        <f>(Data[[#This Row],[mean_r]]/256)*100</f>
        <v>87.5</v>
      </c>
      <c r="U3343">
        <f>(Data[[#This Row],[mean_g]]/256)*100</f>
        <v>48.828125</v>
      </c>
      <c r="V3343">
        <f>(Data[[#This Row],[mean_b]]/256)*100</f>
        <v>58.59375</v>
      </c>
      <c r="W3343">
        <v>0.46899999999999997</v>
      </c>
      <c r="X3343" t="s">
        <v>51</v>
      </c>
      <c r="Y3343" t="s">
        <v>45</v>
      </c>
      <c r="Z3343">
        <v>7220</v>
      </c>
      <c r="AA3343">
        <v>5.55</v>
      </c>
      <c r="AB3343">
        <v>15</v>
      </c>
      <c r="AC3343">
        <v>40.4</v>
      </c>
      <c r="AD3343">
        <v>116041</v>
      </c>
      <c r="AE3343">
        <v>81.400000000000006</v>
      </c>
      <c r="AF3343">
        <v>33.9</v>
      </c>
      <c r="AG3343" t="s">
        <v>46</v>
      </c>
      <c r="AH3343" t="s">
        <v>42</v>
      </c>
      <c r="AI3343" t="s">
        <v>56</v>
      </c>
      <c r="AJ3343">
        <v>60</v>
      </c>
      <c r="AK3343">
        <v>224</v>
      </c>
      <c r="AL3343">
        <v>2.23E-2</v>
      </c>
      <c r="AM3343">
        <v>0.92379999999999995</v>
      </c>
      <c r="AN3343">
        <v>0.82069999999999999</v>
      </c>
      <c r="AO3343">
        <f>Data[[#This Row],[labeller_confidence_score]]-Data[[#This Row],[cytodiffusion_classification_confidence]]</f>
        <v>-0.10309999999999997</v>
      </c>
    </row>
    <row r="3344" spans="1:41" x14ac:dyDescent="0.3">
      <c r="A3344" t="s">
        <v>3417</v>
      </c>
      <c r="B3344" t="s">
        <v>54</v>
      </c>
      <c r="C3344">
        <v>0</v>
      </c>
      <c r="D3344" t="s">
        <v>54</v>
      </c>
      <c r="E3344">
        <v>6.88</v>
      </c>
      <c r="F3344">
        <v>0</v>
      </c>
      <c r="G3344">
        <v>0</v>
      </c>
      <c r="H3344">
        <v>1</v>
      </c>
      <c r="I3344">
        <f>Data[[#This Row],[nucleus_area_pct]]/Data[[#This Row],[cytoplasm_ratio]]</f>
        <v>0</v>
      </c>
      <c r="J3344">
        <v>0.84799999999999998</v>
      </c>
      <c r="K3344">
        <v>0.16500000000000001</v>
      </c>
      <c r="L3344">
        <v>0.6</v>
      </c>
      <c r="M3344">
        <v>1</v>
      </c>
      <c r="N3344">
        <v>0.997</v>
      </c>
      <c r="O3344">
        <v>160</v>
      </c>
      <c r="P3344">
        <v>42</v>
      </c>
      <c r="Q3344">
        <v>232</v>
      </c>
      <c r="R3344">
        <v>142</v>
      </c>
      <c r="S3344">
        <v>104</v>
      </c>
      <c r="T3344">
        <f>(Data[[#This Row],[mean_r]]/256)*100</f>
        <v>90.625</v>
      </c>
      <c r="U3344">
        <f>(Data[[#This Row],[mean_g]]/256)*100</f>
        <v>55.46875</v>
      </c>
      <c r="V3344">
        <f>(Data[[#This Row],[mean_b]]/256)*100</f>
        <v>40.625</v>
      </c>
      <c r="W3344">
        <v>0.45800000000000002</v>
      </c>
      <c r="X3344" t="s">
        <v>39</v>
      </c>
      <c r="Y3344" t="s">
        <v>45</v>
      </c>
      <c r="Z3344">
        <v>1000</v>
      </c>
      <c r="AA3344">
        <v>5.08</v>
      </c>
      <c r="AB3344">
        <v>8.4</v>
      </c>
      <c r="AC3344">
        <v>37.1</v>
      </c>
      <c r="AD3344">
        <v>273979</v>
      </c>
      <c r="AE3344">
        <v>88.8</v>
      </c>
      <c r="AF3344">
        <v>31.7</v>
      </c>
      <c r="AG3344" t="s">
        <v>46</v>
      </c>
      <c r="AH3344" t="s">
        <v>42</v>
      </c>
      <c r="AI3344" t="s">
        <v>52</v>
      </c>
      <c r="AJ3344">
        <v>60</v>
      </c>
      <c r="AK3344">
        <v>224</v>
      </c>
      <c r="AL3344">
        <v>0.1226</v>
      </c>
      <c r="AM3344">
        <v>0.83730000000000004</v>
      </c>
      <c r="AN3344">
        <v>1</v>
      </c>
      <c r="AO3344">
        <f>Data[[#This Row],[labeller_confidence_score]]-Data[[#This Row],[cytodiffusion_classification_confidence]]</f>
        <v>0.16269999999999996</v>
      </c>
    </row>
    <row r="3345" spans="1:41" x14ac:dyDescent="0.3">
      <c r="A3345" t="s">
        <v>3418</v>
      </c>
      <c r="B3345" t="s">
        <v>87</v>
      </c>
      <c r="C3345">
        <v>0</v>
      </c>
      <c r="D3345" t="s">
        <v>50</v>
      </c>
      <c r="E3345">
        <v>12.9</v>
      </c>
      <c r="F3345">
        <v>47.6</v>
      </c>
      <c r="G3345">
        <v>0.51400000000000001</v>
      </c>
      <c r="H3345">
        <v>0.44800000000000001</v>
      </c>
      <c r="I3345">
        <f>Data[[#This Row],[nucleus_area_pct]]/Data[[#This Row],[cytoplasm_ratio]]</f>
        <v>106.25</v>
      </c>
      <c r="J3345">
        <v>0.71899999999999997</v>
      </c>
      <c r="K3345">
        <v>0.314</v>
      </c>
      <c r="L3345">
        <v>4.6500000000000004</v>
      </c>
      <c r="M3345">
        <v>2.2999999999999998</v>
      </c>
      <c r="N3345">
        <v>0.78300000000000003</v>
      </c>
      <c r="O3345">
        <v>469</v>
      </c>
      <c r="P3345">
        <v>74</v>
      </c>
      <c r="Q3345">
        <v>252</v>
      </c>
      <c r="R3345">
        <v>145</v>
      </c>
      <c r="S3345">
        <v>159</v>
      </c>
      <c r="T3345">
        <f>(Data[[#This Row],[mean_r]]/256)*100</f>
        <v>98.4375</v>
      </c>
      <c r="U3345">
        <f>(Data[[#This Row],[mean_g]]/256)*100</f>
        <v>56.640625</v>
      </c>
      <c r="V3345">
        <f>(Data[[#This Row],[mean_b]]/256)*100</f>
        <v>62.109375</v>
      </c>
      <c r="W3345">
        <v>0.67600000000000005</v>
      </c>
      <c r="X3345" t="s">
        <v>51</v>
      </c>
      <c r="Y3345" t="s">
        <v>40</v>
      </c>
      <c r="Z3345">
        <v>6940</v>
      </c>
      <c r="AA3345">
        <v>5.59</v>
      </c>
      <c r="AB3345">
        <v>12</v>
      </c>
      <c r="AC3345">
        <v>36.9</v>
      </c>
      <c r="AD3345">
        <v>410006</v>
      </c>
      <c r="AE3345">
        <v>106.1</v>
      </c>
      <c r="AF3345">
        <v>31.4</v>
      </c>
      <c r="AG3345" t="s">
        <v>46</v>
      </c>
      <c r="AH3345" t="s">
        <v>47</v>
      </c>
      <c r="AI3345" t="s">
        <v>43</v>
      </c>
      <c r="AJ3345">
        <v>40</v>
      </c>
      <c r="AK3345">
        <v>224</v>
      </c>
      <c r="AL3345">
        <v>2.3800000000000002E-2</v>
      </c>
      <c r="AM3345">
        <v>0.86980000000000002</v>
      </c>
      <c r="AN3345">
        <v>0.84250000000000003</v>
      </c>
      <c r="AO3345">
        <f>Data[[#This Row],[labeller_confidence_score]]-Data[[#This Row],[cytodiffusion_classification_confidence]]</f>
        <v>-2.7299999999999991E-2</v>
      </c>
    </row>
    <row r="3346" spans="1:41" x14ac:dyDescent="0.3">
      <c r="A3346" t="s">
        <v>3419</v>
      </c>
      <c r="B3346" t="s">
        <v>62</v>
      </c>
      <c r="C3346">
        <v>0</v>
      </c>
      <c r="D3346" t="s">
        <v>50</v>
      </c>
      <c r="E3346">
        <v>9.2200000000000006</v>
      </c>
      <c r="F3346">
        <v>83.7</v>
      </c>
      <c r="G3346">
        <v>0.80800000000000005</v>
      </c>
      <c r="H3346">
        <v>0.20200000000000001</v>
      </c>
      <c r="I3346">
        <f>Data[[#This Row],[nucleus_area_pct]]/Data[[#This Row],[cytoplasm_ratio]]</f>
        <v>414.35643564356434</v>
      </c>
      <c r="J3346">
        <v>0.85099999999999998</v>
      </c>
      <c r="K3346">
        <v>0.2</v>
      </c>
      <c r="L3346">
        <v>0.68</v>
      </c>
      <c r="M3346">
        <v>1.1000000000000001</v>
      </c>
      <c r="N3346">
        <v>0.90600000000000003</v>
      </c>
      <c r="O3346">
        <v>345</v>
      </c>
      <c r="P3346">
        <v>57</v>
      </c>
      <c r="Q3346">
        <v>177</v>
      </c>
      <c r="R3346">
        <v>149</v>
      </c>
      <c r="S3346">
        <v>194</v>
      </c>
      <c r="T3346">
        <f>(Data[[#This Row],[mean_r]]/256)*100</f>
        <v>69.140625</v>
      </c>
      <c r="U3346">
        <f>(Data[[#This Row],[mean_g]]/256)*100</f>
        <v>58.203125</v>
      </c>
      <c r="V3346">
        <f>(Data[[#This Row],[mean_b]]/256)*100</f>
        <v>75.78125</v>
      </c>
      <c r="W3346">
        <v>0.72399999999999998</v>
      </c>
      <c r="X3346" t="s">
        <v>63</v>
      </c>
      <c r="Y3346" t="s">
        <v>40</v>
      </c>
      <c r="Z3346">
        <v>8692</v>
      </c>
      <c r="AA3346">
        <v>5.6</v>
      </c>
      <c r="AB3346">
        <v>12.4</v>
      </c>
      <c r="AC3346">
        <v>34.200000000000003</v>
      </c>
      <c r="AD3346">
        <v>179762</v>
      </c>
      <c r="AE3346">
        <v>83.4</v>
      </c>
      <c r="AF3346">
        <v>32.200000000000003</v>
      </c>
      <c r="AG3346" t="s">
        <v>64</v>
      </c>
      <c r="AH3346" t="s">
        <v>68</v>
      </c>
      <c r="AI3346" t="s">
        <v>52</v>
      </c>
      <c r="AJ3346">
        <v>40</v>
      </c>
      <c r="AK3346">
        <v>224</v>
      </c>
      <c r="AL3346">
        <v>0.1148</v>
      </c>
      <c r="AM3346">
        <v>0.82340000000000002</v>
      </c>
      <c r="AN3346">
        <v>0.84340000000000004</v>
      </c>
      <c r="AO3346">
        <f>Data[[#This Row],[labeller_confidence_score]]-Data[[#This Row],[cytodiffusion_classification_confidence]]</f>
        <v>2.0000000000000018E-2</v>
      </c>
    </row>
    <row r="3347" spans="1:41" x14ac:dyDescent="0.3">
      <c r="A3347" t="s">
        <v>3420</v>
      </c>
      <c r="B3347" t="s">
        <v>49</v>
      </c>
      <c r="C3347">
        <v>0</v>
      </c>
      <c r="D3347" t="s">
        <v>50</v>
      </c>
      <c r="E3347">
        <v>13.96</v>
      </c>
      <c r="F3347">
        <v>57.2</v>
      </c>
      <c r="G3347">
        <v>0.48299999999999998</v>
      </c>
      <c r="H3347">
        <v>0.371</v>
      </c>
      <c r="I3347">
        <f>Data[[#This Row],[nucleus_area_pct]]/Data[[#This Row],[cytoplasm_ratio]]</f>
        <v>154.17789757412399</v>
      </c>
      <c r="J3347">
        <v>0.75700000000000001</v>
      </c>
      <c r="K3347">
        <v>0.44</v>
      </c>
      <c r="L3347">
        <v>4.1100000000000003</v>
      </c>
      <c r="M3347">
        <v>3.8</v>
      </c>
      <c r="N3347">
        <v>0.878</v>
      </c>
      <c r="O3347">
        <v>407</v>
      </c>
      <c r="P3347">
        <v>76</v>
      </c>
      <c r="Q3347">
        <v>222</v>
      </c>
      <c r="R3347">
        <v>130</v>
      </c>
      <c r="S3347">
        <v>178</v>
      </c>
      <c r="T3347">
        <f>(Data[[#This Row],[mean_r]]/256)*100</f>
        <v>86.71875</v>
      </c>
      <c r="U3347">
        <f>(Data[[#This Row],[mean_g]]/256)*100</f>
        <v>50.78125</v>
      </c>
      <c r="V3347">
        <f>(Data[[#This Row],[mean_b]]/256)*100</f>
        <v>69.53125</v>
      </c>
      <c r="W3347">
        <v>0.71599999999999997</v>
      </c>
      <c r="X3347" t="s">
        <v>39</v>
      </c>
      <c r="Y3347" t="s">
        <v>40</v>
      </c>
      <c r="Z3347">
        <v>7686</v>
      </c>
      <c r="AA3347">
        <v>5.5</v>
      </c>
      <c r="AB3347">
        <v>12.9</v>
      </c>
      <c r="AC3347">
        <v>40.799999999999997</v>
      </c>
      <c r="AD3347">
        <v>169270</v>
      </c>
      <c r="AE3347">
        <v>92.6</v>
      </c>
      <c r="AF3347">
        <v>33</v>
      </c>
      <c r="AG3347" t="s">
        <v>46</v>
      </c>
      <c r="AH3347" t="s">
        <v>68</v>
      </c>
      <c r="AI3347" t="s">
        <v>43</v>
      </c>
      <c r="AJ3347">
        <v>60</v>
      </c>
      <c r="AK3347">
        <v>512</v>
      </c>
      <c r="AL3347">
        <v>4.2999999999999997E-2</v>
      </c>
      <c r="AM3347">
        <v>0.89939999999999998</v>
      </c>
      <c r="AN3347">
        <v>0.87849999999999995</v>
      </c>
      <c r="AO3347">
        <f>Data[[#This Row],[labeller_confidence_score]]-Data[[#This Row],[cytodiffusion_classification_confidence]]</f>
        <v>-2.090000000000003E-2</v>
      </c>
    </row>
    <row r="3348" spans="1:41" x14ac:dyDescent="0.3">
      <c r="A3348" t="s">
        <v>3421</v>
      </c>
      <c r="B3348" t="s">
        <v>67</v>
      </c>
      <c r="C3348">
        <v>1</v>
      </c>
      <c r="D3348" t="s">
        <v>67</v>
      </c>
      <c r="E3348">
        <v>6.98</v>
      </c>
      <c r="F3348">
        <v>7.7</v>
      </c>
      <c r="G3348">
        <v>0.216</v>
      </c>
      <c r="H3348">
        <v>0.75600000000000001</v>
      </c>
      <c r="I3348">
        <f>Data[[#This Row],[nucleus_area_pct]]/Data[[#This Row],[cytoplasm_ratio]]</f>
        <v>10.185185185185185</v>
      </c>
      <c r="J3348">
        <v>0.42699999999999999</v>
      </c>
      <c r="K3348">
        <v>0.91900000000000004</v>
      </c>
      <c r="L3348">
        <v>0.5</v>
      </c>
      <c r="M3348">
        <v>1.6</v>
      </c>
      <c r="N3348">
        <v>0.39</v>
      </c>
      <c r="O3348">
        <v>132</v>
      </c>
      <c r="P3348">
        <v>87</v>
      </c>
      <c r="Q3348">
        <v>189</v>
      </c>
      <c r="R3348">
        <v>151</v>
      </c>
      <c r="S3348">
        <v>136</v>
      </c>
      <c r="T3348">
        <f>(Data[[#This Row],[mean_r]]/256)*100</f>
        <v>73.828125</v>
      </c>
      <c r="U3348">
        <f>(Data[[#This Row],[mean_g]]/256)*100</f>
        <v>58.984375</v>
      </c>
      <c r="V3348">
        <f>(Data[[#This Row],[mean_b]]/256)*100</f>
        <v>53.125</v>
      </c>
      <c r="W3348">
        <v>0.54800000000000004</v>
      </c>
      <c r="X3348" t="s">
        <v>63</v>
      </c>
      <c r="Y3348" t="s">
        <v>40</v>
      </c>
      <c r="Z3348">
        <v>4375</v>
      </c>
      <c r="AA3348">
        <v>4.7300000000000004</v>
      </c>
      <c r="AB3348">
        <v>13.2</v>
      </c>
      <c r="AC3348">
        <v>47.7</v>
      </c>
      <c r="AD3348">
        <v>231554</v>
      </c>
      <c r="AE3348">
        <v>90.7</v>
      </c>
      <c r="AF3348">
        <v>34.5</v>
      </c>
      <c r="AG3348" t="s">
        <v>46</v>
      </c>
      <c r="AH3348" t="s">
        <v>42</v>
      </c>
      <c r="AI3348" t="s">
        <v>52</v>
      </c>
      <c r="AJ3348">
        <v>40</v>
      </c>
      <c r="AK3348">
        <v>224</v>
      </c>
      <c r="AL3348">
        <v>0.67769999999999997</v>
      </c>
      <c r="AM3348">
        <v>0.68079999999999996</v>
      </c>
      <c r="AN3348">
        <v>0.81310000000000004</v>
      </c>
      <c r="AO3348">
        <f>Data[[#This Row],[labeller_confidence_score]]-Data[[#This Row],[cytodiffusion_classification_confidence]]</f>
        <v>0.13230000000000008</v>
      </c>
    </row>
    <row r="3349" spans="1:41" x14ac:dyDescent="0.3">
      <c r="A3349" t="s">
        <v>3422</v>
      </c>
      <c r="B3349" t="s">
        <v>49</v>
      </c>
      <c r="C3349">
        <v>0</v>
      </c>
      <c r="D3349" t="s">
        <v>50</v>
      </c>
      <c r="E3349">
        <v>12.21</v>
      </c>
      <c r="F3349">
        <v>44.4</v>
      </c>
      <c r="G3349">
        <v>0.60299999999999998</v>
      </c>
      <c r="H3349">
        <v>0.57799999999999996</v>
      </c>
      <c r="I3349">
        <f>Data[[#This Row],[nucleus_area_pct]]/Data[[#This Row],[cytoplasm_ratio]]</f>
        <v>76.816608996539799</v>
      </c>
      <c r="J3349">
        <v>0.624</v>
      </c>
      <c r="K3349">
        <v>0.28100000000000003</v>
      </c>
      <c r="L3349">
        <v>1.78</v>
      </c>
      <c r="M3349">
        <v>3.5</v>
      </c>
      <c r="N3349">
        <v>0.87</v>
      </c>
      <c r="O3349">
        <v>425</v>
      </c>
      <c r="P3349">
        <v>83</v>
      </c>
      <c r="Q3349">
        <v>222</v>
      </c>
      <c r="R3349">
        <v>185</v>
      </c>
      <c r="S3349">
        <v>202</v>
      </c>
      <c r="T3349">
        <f>(Data[[#This Row],[mean_r]]/256)*100</f>
        <v>86.71875</v>
      </c>
      <c r="U3349">
        <f>(Data[[#This Row],[mean_g]]/256)*100</f>
        <v>72.265625</v>
      </c>
      <c r="V3349">
        <f>(Data[[#This Row],[mean_b]]/256)*100</f>
        <v>78.90625</v>
      </c>
      <c r="W3349">
        <v>0.622</v>
      </c>
      <c r="X3349" t="s">
        <v>39</v>
      </c>
      <c r="Y3349" t="s">
        <v>45</v>
      </c>
      <c r="Z3349">
        <v>7166</v>
      </c>
      <c r="AA3349">
        <v>2.83</v>
      </c>
      <c r="AB3349">
        <v>14.4</v>
      </c>
      <c r="AC3349">
        <v>29.7</v>
      </c>
      <c r="AD3349">
        <v>351928</v>
      </c>
      <c r="AE3349">
        <v>81.3</v>
      </c>
      <c r="AF3349">
        <v>31.8</v>
      </c>
      <c r="AG3349" t="s">
        <v>46</v>
      </c>
      <c r="AH3349" t="s">
        <v>42</v>
      </c>
      <c r="AI3349" t="s">
        <v>52</v>
      </c>
      <c r="AJ3349">
        <v>100</v>
      </c>
      <c r="AK3349">
        <v>360</v>
      </c>
      <c r="AL3349">
        <v>2.3599999999999999E-2</v>
      </c>
      <c r="AM3349">
        <v>0.93959999999999999</v>
      </c>
      <c r="AN3349">
        <v>0.97319999999999995</v>
      </c>
      <c r="AO3349">
        <f>Data[[#This Row],[labeller_confidence_score]]-Data[[#This Row],[cytodiffusion_classification_confidence]]</f>
        <v>3.3599999999999963E-2</v>
      </c>
    </row>
    <row r="3350" spans="1:41" x14ac:dyDescent="0.3">
      <c r="A3350" t="s">
        <v>3423</v>
      </c>
      <c r="B3350" t="s">
        <v>110</v>
      </c>
      <c r="C3350">
        <v>1</v>
      </c>
      <c r="D3350" t="s">
        <v>104</v>
      </c>
      <c r="E3350">
        <v>9.16</v>
      </c>
      <c r="F3350">
        <v>0</v>
      </c>
      <c r="G3350">
        <v>0</v>
      </c>
      <c r="H3350">
        <v>1</v>
      </c>
      <c r="I3350">
        <f>Data[[#This Row],[nucleus_area_pct]]/Data[[#This Row],[cytoplasm_ratio]]</f>
        <v>0</v>
      </c>
      <c r="J3350">
        <v>0.86699999999999999</v>
      </c>
      <c r="K3350">
        <v>0.14000000000000001</v>
      </c>
      <c r="L3350">
        <v>1</v>
      </c>
      <c r="M3350">
        <v>1</v>
      </c>
      <c r="N3350">
        <v>0.93</v>
      </c>
      <c r="O3350">
        <v>235</v>
      </c>
      <c r="P3350">
        <v>47</v>
      </c>
      <c r="Q3350">
        <v>228</v>
      </c>
      <c r="R3350">
        <v>118</v>
      </c>
      <c r="S3350">
        <v>128</v>
      </c>
      <c r="T3350">
        <f>(Data[[#This Row],[mean_r]]/256)*100</f>
        <v>89.0625</v>
      </c>
      <c r="U3350">
        <f>(Data[[#This Row],[mean_g]]/256)*100</f>
        <v>46.09375</v>
      </c>
      <c r="V3350">
        <f>(Data[[#This Row],[mean_b]]/256)*100</f>
        <v>50</v>
      </c>
      <c r="W3350">
        <v>0.434</v>
      </c>
      <c r="X3350" t="s">
        <v>39</v>
      </c>
      <c r="Y3350" t="s">
        <v>40</v>
      </c>
      <c r="Z3350">
        <v>8164</v>
      </c>
      <c r="AA3350">
        <v>5.32</v>
      </c>
      <c r="AB3350">
        <v>17.7</v>
      </c>
      <c r="AC3350">
        <v>30.2</v>
      </c>
      <c r="AD3350">
        <v>359169</v>
      </c>
      <c r="AE3350">
        <v>85.3</v>
      </c>
      <c r="AF3350">
        <v>34</v>
      </c>
      <c r="AG3350" t="s">
        <v>64</v>
      </c>
      <c r="AH3350" t="s">
        <v>47</v>
      </c>
      <c r="AI3350" t="s">
        <v>56</v>
      </c>
      <c r="AJ3350">
        <v>100</v>
      </c>
      <c r="AK3350">
        <v>256</v>
      </c>
      <c r="AL3350">
        <v>0.83069999999999999</v>
      </c>
      <c r="AM3350">
        <v>0.72629999999999995</v>
      </c>
      <c r="AN3350">
        <v>0.68289999999999995</v>
      </c>
      <c r="AO3350">
        <f>Data[[#This Row],[labeller_confidence_score]]-Data[[#This Row],[cytodiffusion_classification_confidence]]</f>
        <v>-4.3399999999999994E-2</v>
      </c>
    </row>
    <row r="3351" spans="1:41" x14ac:dyDescent="0.3">
      <c r="A3351" t="s">
        <v>3424</v>
      </c>
      <c r="B3351" t="s">
        <v>60</v>
      </c>
      <c r="C3351">
        <v>0</v>
      </c>
      <c r="D3351" t="s">
        <v>50</v>
      </c>
      <c r="E3351">
        <v>14.77</v>
      </c>
      <c r="F3351">
        <v>55.5</v>
      </c>
      <c r="G3351">
        <v>0.57099999999999995</v>
      </c>
      <c r="H3351">
        <v>0.35</v>
      </c>
      <c r="I3351">
        <f>Data[[#This Row],[nucleus_area_pct]]/Data[[#This Row],[cytoplasm_ratio]]</f>
        <v>158.57142857142858</v>
      </c>
      <c r="J3351">
        <v>0.76</v>
      </c>
      <c r="K3351">
        <v>0.45500000000000002</v>
      </c>
      <c r="L3351">
        <v>2.46</v>
      </c>
      <c r="M3351">
        <v>1</v>
      </c>
      <c r="N3351">
        <v>0.79800000000000004</v>
      </c>
      <c r="O3351">
        <v>574</v>
      </c>
      <c r="P3351">
        <v>78</v>
      </c>
      <c r="Q3351">
        <v>165</v>
      </c>
      <c r="R3351">
        <v>169</v>
      </c>
      <c r="S3351">
        <v>193</v>
      </c>
      <c r="T3351">
        <f>(Data[[#This Row],[mean_r]]/256)*100</f>
        <v>64.453125</v>
      </c>
      <c r="U3351">
        <f>(Data[[#This Row],[mean_g]]/256)*100</f>
        <v>66.015625</v>
      </c>
      <c r="V3351">
        <f>(Data[[#This Row],[mean_b]]/256)*100</f>
        <v>75.390625</v>
      </c>
      <c r="W3351">
        <v>0.58399999999999996</v>
      </c>
      <c r="X3351" t="s">
        <v>51</v>
      </c>
      <c r="Y3351" t="s">
        <v>45</v>
      </c>
      <c r="Z3351">
        <v>8507</v>
      </c>
      <c r="AA3351">
        <v>4.76</v>
      </c>
      <c r="AB3351">
        <v>12.2</v>
      </c>
      <c r="AC3351">
        <v>41.4</v>
      </c>
      <c r="AD3351">
        <v>246220</v>
      </c>
      <c r="AE3351">
        <v>99.1</v>
      </c>
      <c r="AF3351">
        <v>33.700000000000003</v>
      </c>
      <c r="AG3351" t="s">
        <v>64</v>
      </c>
      <c r="AH3351" t="s">
        <v>42</v>
      </c>
      <c r="AI3351" t="s">
        <v>56</v>
      </c>
      <c r="AJ3351">
        <v>100</v>
      </c>
      <c r="AK3351">
        <v>512</v>
      </c>
      <c r="AL3351">
        <v>0.11119999999999999</v>
      </c>
      <c r="AM3351">
        <v>0.94830000000000003</v>
      </c>
      <c r="AN3351">
        <v>0.89570000000000005</v>
      </c>
      <c r="AO3351">
        <f>Data[[#This Row],[labeller_confidence_score]]-Data[[#This Row],[cytodiffusion_classification_confidence]]</f>
        <v>-5.259999999999998E-2</v>
      </c>
    </row>
    <row r="3352" spans="1:41" x14ac:dyDescent="0.3">
      <c r="A3352" t="s">
        <v>3425</v>
      </c>
      <c r="B3352" t="s">
        <v>103</v>
      </c>
      <c r="C3352">
        <v>1</v>
      </c>
      <c r="D3352" t="s">
        <v>104</v>
      </c>
      <c r="E3352">
        <v>2.96</v>
      </c>
      <c r="F3352">
        <v>0</v>
      </c>
      <c r="G3352">
        <v>0</v>
      </c>
      <c r="H3352">
        <v>1</v>
      </c>
      <c r="I3352">
        <f>Data[[#This Row],[nucleus_area_pct]]/Data[[#This Row],[cytoplasm_ratio]]</f>
        <v>0</v>
      </c>
      <c r="J3352">
        <v>0.33400000000000002</v>
      </c>
      <c r="K3352">
        <v>0.83899999999999997</v>
      </c>
      <c r="L3352">
        <v>0.79</v>
      </c>
      <c r="M3352">
        <v>1</v>
      </c>
      <c r="N3352">
        <v>0.67800000000000005</v>
      </c>
      <c r="O3352">
        <v>112</v>
      </c>
      <c r="P3352">
        <v>48</v>
      </c>
      <c r="Q3352">
        <v>217</v>
      </c>
      <c r="R3352">
        <v>98</v>
      </c>
      <c r="S3352">
        <v>129</v>
      </c>
      <c r="T3352">
        <f>(Data[[#This Row],[mean_r]]/256)*100</f>
        <v>84.765625</v>
      </c>
      <c r="U3352">
        <f>(Data[[#This Row],[mean_g]]/256)*100</f>
        <v>38.28125</v>
      </c>
      <c r="V3352">
        <f>(Data[[#This Row],[mean_b]]/256)*100</f>
        <v>50.390625</v>
      </c>
      <c r="W3352">
        <v>0.54800000000000004</v>
      </c>
      <c r="X3352" t="s">
        <v>39</v>
      </c>
      <c r="Y3352" t="s">
        <v>45</v>
      </c>
      <c r="Z3352">
        <v>1000</v>
      </c>
      <c r="AA3352">
        <v>5.12</v>
      </c>
      <c r="AB3352">
        <v>9.9</v>
      </c>
      <c r="AC3352">
        <v>35.799999999999997</v>
      </c>
      <c r="AD3352">
        <v>302295</v>
      </c>
      <c r="AE3352">
        <v>93.5</v>
      </c>
      <c r="AF3352">
        <v>32.6</v>
      </c>
      <c r="AG3352" t="s">
        <v>64</v>
      </c>
      <c r="AH3352" t="s">
        <v>42</v>
      </c>
      <c r="AI3352" t="s">
        <v>52</v>
      </c>
      <c r="AJ3352">
        <v>100</v>
      </c>
      <c r="AK3352">
        <v>512</v>
      </c>
      <c r="AL3352">
        <v>0.72309999999999997</v>
      </c>
      <c r="AM3352">
        <v>0.64239999999999997</v>
      </c>
      <c r="AN3352">
        <v>0.65239999999999998</v>
      </c>
      <c r="AO3352">
        <f>Data[[#This Row],[labeller_confidence_score]]-Data[[#This Row],[cytodiffusion_classification_confidence]]</f>
        <v>1.0000000000000009E-2</v>
      </c>
    </row>
    <row r="3353" spans="1:41" x14ac:dyDescent="0.3">
      <c r="A3353" t="s">
        <v>3426</v>
      </c>
      <c r="B3353" t="s">
        <v>60</v>
      </c>
      <c r="C3353">
        <v>0</v>
      </c>
      <c r="D3353" t="s">
        <v>50</v>
      </c>
      <c r="E3353">
        <v>15.65</v>
      </c>
      <c r="F3353">
        <v>80.8</v>
      </c>
      <c r="G3353">
        <v>0.52500000000000002</v>
      </c>
      <c r="H3353">
        <v>0.39400000000000002</v>
      </c>
      <c r="I3353">
        <f>Data[[#This Row],[nucleus_area_pct]]/Data[[#This Row],[cytoplasm_ratio]]</f>
        <v>205.07614213197968</v>
      </c>
      <c r="J3353">
        <v>0.68799999999999994</v>
      </c>
      <c r="K3353">
        <v>0.316</v>
      </c>
      <c r="L3353">
        <v>1.67</v>
      </c>
      <c r="M3353">
        <v>1.5</v>
      </c>
      <c r="N3353">
        <v>0.70699999999999996</v>
      </c>
      <c r="O3353">
        <v>568</v>
      </c>
      <c r="P3353">
        <v>94</v>
      </c>
      <c r="Q3353">
        <v>191</v>
      </c>
      <c r="R3353">
        <v>144</v>
      </c>
      <c r="S3353">
        <v>179</v>
      </c>
      <c r="T3353">
        <f>(Data[[#This Row],[mean_r]]/256)*100</f>
        <v>74.609375</v>
      </c>
      <c r="U3353">
        <f>(Data[[#This Row],[mean_g]]/256)*100</f>
        <v>56.25</v>
      </c>
      <c r="V3353">
        <f>(Data[[#This Row],[mean_b]]/256)*100</f>
        <v>69.921875</v>
      </c>
      <c r="W3353">
        <v>0.55400000000000005</v>
      </c>
      <c r="X3353" t="s">
        <v>51</v>
      </c>
      <c r="Y3353" t="s">
        <v>45</v>
      </c>
      <c r="Z3353">
        <v>7569</v>
      </c>
      <c r="AA3353">
        <v>5.12</v>
      </c>
      <c r="AB3353">
        <v>11.9</v>
      </c>
      <c r="AC3353">
        <v>32.200000000000003</v>
      </c>
      <c r="AD3353">
        <v>342201</v>
      </c>
      <c r="AE3353">
        <v>90</v>
      </c>
      <c r="AF3353">
        <v>34.9</v>
      </c>
      <c r="AG3353" t="s">
        <v>46</v>
      </c>
      <c r="AH3353" t="s">
        <v>68</v>
      </c>
      <c r="AI3353" t="s">
        <v>52</v>
      </c>
      <c r="AJ3353">
        <v>100</v>
      </c>
      <c r="AK3353">
        <v>224</v>
      </c>
      <c r="AL3353">
        <v>0.12570000000000001</v>
      </c>
      <c r="AM3353">
        <v>0.87509999999999999</v>
      </c>
      <c r="AN3353">
        <v>0.96860000000000002</v>
      </c>
      <c r="AO3353">
        <f>Data[[#This Row],[labeller_confidence_score]]-Data[[#This Row],[cytodiffusion_classification_confidence]]</f>
        <v>9.3500000000000028E-2</v>
      </c>
    </row>
    <row r="3354" spans="1:41" x14ac:dyDescent="0.3">
      <c r="A3354" t="s">
        <v>3427</v>
      </c>
      <c r="B3354" t="s">
        <v>49</v>
      </c>
      <c r="C3354">
        <v>0</v>
      </c>
      <c r="D3354" t="s">
        <v>50</v>
      </c>
      <c r="E3354">
        <v>10.95</v>
      </c>
      <c r="F3354">
        <v>53.1</v>
      </c>
      <c r="G3354">
        <v>0.441</v>
      </c>
      <c r="H3354">
        <v>0.45</v>
      </c>
      <c r="I3354">
        <f>Data[[#This Row],[nucleus_area_pct]]/Data[[#This Row],[cytoplasm_ratio]]</f>
        <v>118</v>
      </c>
      <c r="J3354">
        <v>0.79400000000000004</v>
      </c>
      <c r="K3354">
        <v>0.3</v>
      </c>
      <c r="L3354">
        <v>4.17</v>
      </c>
      <c r="M3354">
        <v>3.5</v>
      </c>
      <c r="N3354">
        <v>0.77900000000000003</v>
      </c>
      <c r="O3354">
        <v>338</v>
      </c>
      <c r="P3354">
        <v>72</v>
      </c>
      <c r="Q3354">
        <v>206</v>
      </c>
      <c r="R3354">
        <v>171</v>
      </c>
      <c r="S3354">
        <v>182</v>
      </c>
      <c r="T3354">
        <f>(Data[[#This Row],[mean_r]]/256)*100</f>
        <v>80.46875</v>
      </c>
      <c r="U3354">
        <f>(Data[[#This Row],[mean_g]]/256)*100</f>
        <v>66.796875</v>
      </c>
      <c r="V3354">
        <f>(Data[[#This Row],[mean_b]]/256)*100</f>
        <v>71.09375</v>
      </c>
      <c r="W3354">
        <v>0.56599999999999995</v>
      </c>
      <c r="X3354" t="s">
        <v>51</v>
      </c>
      <c r="Y3354" t="s">
        <v>45</v>
      </c>
      <c r="Z3354">
        <v>11176</v>
      </c>
      <c r="AA3354">
        <v>4.32</v>
      </c>
      <c r="AB3354">
        <v>11.7</v>
      </c>
      <c r="AC3354">
        <v>47.7</v>
      </c>
      <c r="AD3354">
        <v>284211</v>
      </c>
      <c r="AE3354">
        <v>84.1</v>
      </c>
      <c r="AF3354">
        <v>31.3</v>
      </c>
      <c r="AG3354" t="s">
        <v>64</v>
      </c>
      <c r="AH3354" t="s">
        <v>42</v>
      </c>
      <c r="AI3354" t="s">
        <v>43</v>
      </c>
      <c r="AJ3354">
        <v>40</v>
      </c>
      <c r="AK3354">
        <v>512</v>
      </c>
      <c r="AL3354">
        <v>9.5399999999999999E-2</v>
      </c>
      <c r="AM3354">
        <v>0.90310000000000001</v>
      </c>
      <c r="AN3354">
        <v>0.90339999999999998</v>
      </c>
      <c r="AO3354">
        <f>Data[[#This Row],[labeller_confidence_score]]-Data[[#This Row],[cytodiffusion_classification_confidence]]</f>
        <v>2.9999999999996696E-4</v>
      </c>
    </row>
    <row r="3355" spans="1:41" x14ac:dyDescent="0.3">
      <c r="A3355" t="s">
        <v>3428</v>
      </c>
      <c r="B3355" t="s">
        <v>67</v>
      </c>
      <c r="C3355">
        <v>1</v>
      </c>
      <c r="D3355" t="s">
        <v>67</v>
      </c>
      <c r="E3355">
        <v>2.9</v>
      </c>
      <c r="F3355">
        <v>33.5</v>
      </c>
      <c r="G3355">
        <v>0.24299999999999999</v>
      </c>
      <c r="H3355">
        <v>0.70899999999999996</v>
      </c>
      <c r="I3355">
        <f>Data[[#This Row],[nucleus_area_pct]]/Data[[#This Row],[cytoplasm_ratio]]</f>
        <v>47.249647390691116</v>
      </c>
      <c r="J3355">
        <v>0.64100000000000001</v>
      </c>
      <c r="K3355">
        <v>0.38300000000000001</v>
      </c>
      <c r="L3355">
        <v>2.02</v>
      </c>
      <c r="M3355">
        <v>1</v>
      </c>
      <c r="N3355">
        <v>0.51600000000000001</v>
      </c>
      <c r="O3355">
        <v>336</v>
      </c>
      <c r="P3355">
        <v>23</v>
      </c>
      <c r="Q3355">
        <v>194</v>
      </c>
      <c r="R3355">
        <v>187</v>
      </c>
      <c r="S3355">
        <v>142</v>
      </c>
      <c r="T3355">
        <f>(Data[[#This Row],[mean_r]]/256)*100</f>
        <v>75.78125</v>
      </c>
      <c r="U3355">
        <f>(Data[[#This Row],[mean_g]]/256)*100</f>
        <v>73.046875</v>
      </c>
      <c r="V3355">
        <f>(Data[[#This Row],[mean_b]]/256)*100</f>
        <v>55.46875</v>
      </c>
      <c r="W3355">
        <v>0.47099999999999997</v>
      </c>
      <c r="X3355" t="s">
        <v>63</v>
      </c>
      <c r="Y3355" t="s">
        <v>40</v>
      </c>
      <c r="Z3355">
        <v>5047</v>
      </c>
      <c r="AA3355">
        <v>3.97</v>
      </c>
      <c r="AB3355">
        <v>14.1</v>
      </c>
      <c r="AC3355">
        <v>32</v>
      </c>
      <c r="AD3355">
        <v>272831</v>
      </c>
      <c r="AE3355">
        <v>90.6</v>
      </c>
      <c r="AF3355">
        <v>36.1</v>
      </c>
      <c r="AG3355" t="s">
        <v>64</v>
      </c>
      <c r="AH3355" t="s">
        <v>47</v>
      </c>
      <c r="AI3355" t="s">
        <v>56</v>
      </c>
      <c r="AJ3355">
        <v>100</v>
      </c>
      <c r="AK3355">
        <v>512</v>
      </c>
      <c r="AL3355">
        <v>0.85329999999999995</v>
      </c>
      <c r="AM3355">
        <v>0.76929999999999998</v>
      </c>
      <c r="AN3355">
        <v>0.86739999999999995</v>
      </c>
      <c r="AO3355">
        <f>Data[[#This Row],[labeller_confidence_score]]-Data[[#This Row],[cytodiffusion_classification_confidence]]</f>
        <v>9.8099999999999965E-2</v>
      </c>
    </row>
    <row r="3356" spans="1:41" x14ac:dyDescent="0.3">
      <c r="A3356" t="s">
        <v>3429</v>
      </c>
      <c r="B3356" t="s">
        <v>60</v>
      </c>
      <c r="C3356">
        <v>0</v>
      </c>
      <c r="D3356" t="s">
        <v>50</v>
      </c>
      <c r="E3356">
        <v>16.14</v>
      </c>
      <c r="F3356">
        <v>69.8</v>
      </c>
      <c r="G3356">
        <v>0.39200000000000002</v>
      </c>
      <c r="H3356">
        <v>0.42099999999999999</v>
      </c>
      <c r="I3356">
        <f>Data[[#This Row],[nucleus_area_pct]]/Data[[#This Row],[cytoplasm_ratio]]</f>
        <v>165.79572446555818</v>
      </c>
      <c r="J3356">
        <v>0.69099999999999995</v>
      </c>
      <c r="K3356">
        <v>0.57599999999999996</v>
      </c>
      <c r="L3356">
        <v>1.79</v>
      </c>
      <c r="M3356">
        <v>1</v>
      </c>
      <c r="N3356">
        <v>0.78</v>
      </c>
      <c r="O3356">
        <v>569</v>
      </c>
      <c r="P3356">
        <v>104</v>
      </c>
      <c r="Q3356">
        <v>210</v>
      </c>
      <c r="R3356">
        <v>203</v>
      </c>
      <c r="S3356">
        <v>197</v>
      </c>
      <c r="T3356">
        <f>(Data[[#This Row],[mean_r]]/256)*100</f>
        <v>82.03125</v>
      </c>
      <c r="U3356">
        <f>(Data[[#This Row],[mean_g]]/256)*100</f>
        <v>79.296875</v>
      </c>
      <c r="V3356">
        <f>(Data[[#This Row],[mean_b]]/256)*100</f>
        <v>76.953125</v>
      </c>
      <c r="W3356">
        <v>0.56299999999999994</v>
      </c>
      <c r="X3356" t="s">
        <v>51</v>
      </c>
      <c r="Y3356" t="s">
        <v>40</v>
      </c>
      <c r="Z3356">
        <v>3037</v>
      </c>
      <c r="AA3356">
        <v>4.04</v>
      </c>
      <c r="AB3356">
        <v>14.6</v>
      </c>
      <c r="AC3356">
        <v>35.4</v>
      </c>
      <c r="AD3356">
        <v>516959</v>
      </c>
      <c r="AE3356">
        <v>81.7</v>
      </c>
      <c r="AF3356">
        <v>36.299999999999997</v>
      </c>
      <c r="AG3356" t="s">
        <v>46</v>
      </c>
      <c r="AH3356" t="s">
        <v>68</v>
      </c>
      <c r="AI3356" t="s">
        <v>56</v>
      </c>
      <c r="AJ3356">
        <v>100</v>
      </c>
      <c r="AK3356">
        <v>512</v>
      </c>
      <c r="AL3356">
        <v>0</v>
      </c>
      <c r="AM3356">
        <v>0.85199999999999998</v>
      </c>
      <c r="AN3356">
        <v>0.82269999999999999</v>
      </c>
      <c r="AO3356">
        <f>Data[[#This Row],[labeller_confidence_score]]-Data[[#This Row],[cytodiffusion_classification_confidence]]</f>
        <v>-2.9299999999999993E-2</v>
      </c>
    </row>
    <row r="3357" spans="1:41" x14ac:dyDescent="0.3">
      <c r="A3357" t="s">
        <v>3430</v>
      </c>
      <c r="B3357" t="s">
        <v>89</v>
      </c>
      <c r="C3357">
        <v>1</v>
      </c>
      <c r="D3357" t="s">
        <v>38</v>
      </c>
      <c r="E3357">
        <v>12.48</v>
      </c>
      <c r="F3357">
        <v>49.6</v>
      </c>
      <c r="G3357">
        <v>0.58499999999999996</v>
      </c>
      <c r="H3357">
        <v>0.41</v>
      </c>
      <c r="I3357">
        <f>Data[[#This Row],[nucleus_area_pct]]/Data[[#This Row],[cytoplasm_ratio]]</f>
        <v>120.97560975609757</v>
      </c>
      <c r="J3357">
        <v>0.80800000000000005</v>
      </c>
      <c r="K3357">
        <v>0.436</v>
      </c>
      <c r="L3357">
        <v>5.0199999999999996</v>
      </c>
      <c r="M3357">
        <v>4.3</v>
      </c>
      <c r="N3357">
        <v>0.78700000000000003</v>
      </c>
      <c r="O3357">
        <v>403</v>
      </c>
      <c r="P3357">
        <v>62</v>
      </c>
      <c r="Q3357">
        <v>192</v>
      </c>
      <c r="R3357">
        <v>152</v>
      </c>
      <c r="S3357">
        <v>185</v>
      </c>
      <c r="T3357">
        <f>(Data[[#This Row],[mean_r]]/256)*100</f>
        <v>75</v>
      </c>
      <c r="U3357">
        <f>(Data[[#This Row],[mean_g]]/256)*100</f>
        <v>59.375</v>
      </c>
      <c r="V3357">
        <f>(Data[[#This Row],[mean_b]]/256)*100</f>
        <v>72.265625</v>
      </c>
      <c r="W3357">
        <v>0.69099999999999995</v>
      </c>
      <c r="X3357" t="s">
        <v>51</v>
      </c>
      <c r="Y3357" t="s">
        <v>40</v>
      </c>
      <c r="Z3357">
        <v>6323</v>
      </c>
      <c r="AA3357">
        <v>5.87</v>
      </c>
      <c r="AB3357">
        <v>15.6</v>
      </c>
      <c r="AC3357">
        <v>34.6</v>
      </c>
      <c r="AD3357">
        <v>147068</v>
      </c>
      <c r="AE3357">
        <v>95.7</v>
      </c>
      <c r="AF3357">
        <v>33.700000000000003</v>
      </c>
      <c r="AG3357" t="s">
        <v>46</v>
      </c>
      <c r="AH3357" t="s">
        <v>47</v>
      </c>
      <c r="AI3357" t="s">
        <v>56</v>
      </c>
      <c r="AJ3357">
        <v>40</v>
      </c>
      <c r="AK3357">
        <v>224</v>
      </c>
      <c r="AL3357">
        <v>0.86480000000000001</v>
      </c>
      <c r="AM3357">
        <v>0.78310000000000002</v>
      </c>
      <c r="AN3357">
        <v>0.83620000000000005</v>
      </c>
      <c r="AO3357">
        <f>Data[[#This Row],[labeller_confidence_score]]-Data[[#This Row],[cytodiffusion_classification_confidence]]</f>
        <v>5.3100000000000036E-2</v>
      </c>
    </row>
    <row r="3358" spans="1:41" x14ac:dyDescent="0.3">
      <c r="A3358" t="s">
        <v>3431</v>
      </c>
      <c r="B3358" t="s">
        <v>81</v>
      </c>
      <c r="C3358">
        <v>1</v>
      </c>
      <c r="D3358" t="s">
        <v>82</v>
      </c>
      <c r="E3358">
        <v>15.66</v>
      </c>
      <c r="F3358">
        <v>83.3</v>
      </c>
      <c r="G3358">
        <v>0.34599999999999997</v>
      </c>
      <c r="H3358">
        <v>0.13300000000000001</v>
      </c>
      <c r="I3358">
        <f>Data[[#This Row],[nucleus_area_pct]]/Data[[#This Row],[cytoplasm_ratio]]</f>
        <v>626.31578947368416</v>
      </c>
      <c r="J3358">
        <v>0.78500000000000003</v>
      </c>
      <c r="K3358">
        <v>0.25600000000000001</v>
      </c>
      <c r="L3358">
        <v>0.96</v>
      </c>
      <c r="M3358">
        <v>1</v>
      </c>
      <c r="N3358">
        <v>1</v>
      </c>
      <c r="O3358">
        <v>762</v>
      </c>
      <c r="P3358">
        <v>74</v>
      </c>
      <c r="Q3358">
        <v>209</v>
      </c>
      <c r="R3358">
        <v>197</v>
      </c>
      <c r="S3358">
        <v>217</v>
      </c>
      <c r="T3358">
        <f>(Data[[#This Row],[mean_r]]/256)*100</f>
        <v>81.640625</v>
      </c>
      <c r="U3358">
        <f>(Data[[#This Row],[mean_g]]/256)*100</f>
        <v>76.953125</v>
      </c>
      <c r="V3358">
        <f>(Data[[#This Row],[mean_b]]/256)*100</f>
        <v>84.765625</v>
      </c>
      <c r="W3358">
        <v>0.624</v>
      </c>
      <c r="X3358" t="s">
        <v>51</v>
      </c>
      <c r="Y3358" t="s">
        <v>45</v>
      </c>
      <c r="Z3358">
        <v>9244</v>
      </c>
      <c r="AA3358">
        <v>4.5199999999999996</v>
      </c>
      <c r="AB3358">
        <v>16.3</v>
      </c>
      <c r="AC3358">
        <v>41.9</v>
      </c>
      <c r="AD3358">
        <v>270214</v>
      </c>
      <c r="AE3358">
        <v>79.599999999999994</v>
      </c>
      <c r="AF3358">
        <v>33.700000000000003</v>
      </c>
      <c r="AG3358" t="s">
        <v>64</v>
      </c>
      <c r="AH3358" t="s">
        <v>47</v>
      </c>
      <c r="AI3358" t="s">
        <v>56</v>
      </c>
      <c r="AJ3358">
        <v>100</v>
      </c>
      <c r="AK3358">
        <v>360</v>
      </c>
      <c r="AL3358">
        <v>0.88649999999999995</v>
      </c>
      <c r="AM3358">
        <v>0.68679999999999997</v>
      </c>
      <c r="AN3358">
        <v>0.83189999999999997</v>
      </c>
      <c r="AO3358">
        <f>Data[[#This Row],[labeller_confidence_score]]-Data[[#This Row],[cytodiffusion_classification_confidence]]</f>
        <v>0.14510000000000001</v>
      </c>
    </row>
    <row r="3359" spans="1:41" x14ac:dyDescent="0.3">
      <c r="A3359" t="s">
        <v>3432</v>
      </c>
      <c r="B3359" t="s">
        <v>54</v>
      </c>
      <c r="C3359">
        <v>0</v>
      </c>
      <c r="D3359" t="s">
        <v>54</v>
      </c>
      <c r="E3359">
        <v>7.51</v>
      </c>
      <c r="F3359">
        <v>0</v>
      </c>
      <c r="G3359">
        <v>0</v>
      </c>
      <c r="H3359">
        <v>1</v>
      </c>
      <c r="I3359">
        <f>Data[[#This Row],[nucleus_area_pct]]/Data[[#This Row],[cytoplasm_ratio]]</f>
        <v>0</v>
      </c>
      <c r="J3359">
        <v>0.94299999999999995</v>
      </c>
      <c r="K3359">
        <v>0.17399999999999999</v>
      </c>
      <c r="L3359">
        <v>0.5</v>
      </c>
      <c r="M3359">
        <v>1</v>
      </c>
      <c r="N3359">
        <v>0.91600000000000004</v>
      </c>
      <c r="O3359">
        <v>159</v>
      </c>
      <c r="P3359">
        <v>45</v>
      </c>
      <c r="Q3359">
        <v>221</v>
      </c>
      <c r="R3359">
        <v>118</v>
      </c>
      <c r="S3359">
        <v>126</v>
      </c>
      <c r="T3359">
        <f>(Data[[#This Row],[mean_r]]/256)*100</f>
        <v>86.328125</v>
      </c>
      <c r="U3359">
        <f>(Data[[#This Row],[mean_g]]/256)*100</f>
        <v>46.09375</v>
      </c>
      <c r="V3359">
        <f>(Data[[#This Row],[mean_b]]/256)*100</f>
        <v>49.21875</v>
      </c>
      <c r="W3359">
        <v>0.54800000000000004</v>
      </c>
      <c r="X3359" t="s">
        <v>39</v>
      </c>
      <c r="Y3359" t="s">
        <v>40</v>
      </c>
      <c r="Z3359">
        <v>4144</v>
      </c>
      <c r="AA3359">
        <v>4.75</v>
      </c>
      <c r="AB3359">
        <v>11.6</v>
      </c>
      <c r="AC3359">
        <v>43.7</v>
      </c>
      <c r="AD3359">
        <v>171856</v>
      </c>
      <c r="AE3359">
        <v>101.1</v>
      </c>
      <c r="AF3359">
        <v>33.6</v>
      </c>
      <c r="AG3359" t="s">
        <v>46</v>
      </c>
      <c r="AH3359" t="s">
        <v>68</v>
      </c>
      <c r="AI3359" t="s">
        <v>43</v>
      </c>
      <c r="AJ3359">
        <v>60</v>
      </c>
      <c r="AK3359">
        <v>360</v>
      </c>
      <c r="AL3359">
        <v>6.9800000000000001E-2</v>
      </c>
      <c r="AM3359">
        <v>0.98540000000000005</v>
      </c>
      <c r="AN3359">
        <v>0.92079999999999995</v>
      </c>
      <c r="AO3359">
        <f>Data[[#This Row],[labeller_confidence_score]]-Data[[#This Row],[cytodiffusion_classification_confidence]]</f>
        <v>-6.4600000000000102E-2</v>
      </c>
    </row>
    <row r="3360" spans="1:41" x14ac:dyDescent="0.3">
      <c r="A3360" t="s">
        <v>3433</v>
      </c>
      <c r="B3360" t="s">
        <v>37</v>
      </c>
      <c r="C3360">
        <v>1</v>
      </c>
      <c r="D3360" t="s">
        <v>38</v>
      </c>
      <c r="E3360">
        <v>13.14</v>
      </c>
      <c r="F3360">
        <v>68</v>
      </c>
      <c r="G3360">
        <v>0.39</v>
      </c>
      <c r="H3360">
        <v>0.38300000000000001</v>
      </c>
      <c r="I3360">
        <f>Data[[#This Row],[nucleus_area_pct]]/Data[[#This Row],[cytoplasm_ratio]]</f>
        <v>177.54569190600523</v>
      </c>
      <c r="J3360">
        <v>0.65300000000000002</v>
      </c>
      <c r="K3360">
        <v>0.373</v>
      </c>
      <c r="L3360">
        <v>3.61</v>
      </c>
      <c r="M3360">
        <v>6.1</v>
      </c>
      <c r="N3360">
        <v>0.751</v>
      </c>
      <c r="O3360">
        <v>619</v>
      </c>
      <c r="P3360">
        <v>76</v>
      </c>
      <c r="Q3360">
        <v>211</v>
      </c>
      <c r="R3360">
        <v>145</v>
      </c>
      <c r="S3360">
        <v>223</v>
      </c>
      <c r="T3360">
        <f>(Data[[#This Row],[mean_r]]/256)*100</f>
        <v>82.421875</v>
      </c>
      <c r="U3360">
        <f>(Data[[#This Row],[mean_g]]/256)*100</f>
        <v>56.640625</v>
      </c>
      <c r="V3360">
        <f>(Data[[#This Row],[mean_b]]/256)*100</f>
        <v>87.109375</v>
      </c>
      <c r="W3360">
        <v>0.59299999999999997</v>
      </c>
      <c r="X3360" t="s">
        <v>51</v>
      </c>
      <c r="Y3360" t="s">
        <v>40</v>
      </c>
      <c r="Z3360">
        <v>4650</v>
      </c>
      <c r="AA3360">
        <v>5.53</v>
      </c>
      <c r="AB3360">
        <v>13.2</v>
      </c>
      <c r="AC3360">
        <v>42.2</v>
      </c>
      <c r="AD3360">
        <v>156413</v>
      </c>
      <c r="AE3360">
        <v>97.6</v>
      </c>
      <c r="AF3360">
        <v>32.6</v>
      </c>
      <c r="AG3360" t="s">
        <v>41</v>
      </c>
      <c r="AH3360" t="s">
        <v>47</v>
      </c>
      <c r="AI3360" t="s">
        <v>52</v>
      </c>
      <c r="AJ3360">
        <v>40</v>
      </c>
      <c r="AK3360">
        <v>512</v>
      </c>
      <c r="AL3360">
        <v>0.88239999999999996</v>
      </c>
      <c r="AM3360">
        <v>0.71489999999999998</v>
      </c>
      <c r="AN3360">
        <v>0.92420000000000002</v>
      </c>
      <c r="AO3360">
        <f>Data[[#This Row],[labeller_confidence_score]]-Data[[#This Row],[cytodiffusion_classification_confidence]]</f>
        <v>0.20930000000000004</v>
      </c>
    </row>
    <row r="3361" spans="1:41" x14ac:dyDescent="0.3">
      <c r="A3361" t="s">
        <v>3434</v>
      </c>
      <c r="B3361" t="s">
        <v>54</v>
      </c>
      <c r="C3361">
        <v>0</v>
      </c>
      <c r="D3361" t="s">
        <v>54</v>
      </c>
      <c r="E3361">
        <v>7.23</v>
      </c>
      <c r="F3361">
        <v>0</v>
      </c>
      <c r="G3361">
        <v>0</v>
      </c>
      <c r="H3361">
        <v>1</v>
      </c>
      <c r="I3361">
        <f>Data[[#This Row],[nucleus_area_pct]]/Data[[#This Row],[cytoplasm_ratio]]</f>
        <v>0</v>
      </c>
      <c r="J3361">
        <v>0.91600000000000004</v>
      </c>
      <c r="K3361">
        <v>0.15</v>
      </c>
      <c r="L3361">
        <v>0.61</v>
      </c>
      <c r="M3361">
        <v>1</v>
      </c>
      <c r="N3361">
        <v>0.90400000000000003</v>
      </c>
      <c r="O3361">
        <v>180</v>
      </c>
      <c r="P3361">
        <v>50</v>
      </c>
      <c r="Q3361">
        <v>245</v>
      </c>
      <c r="R3361">
        <v>122</v>
      </c>
      <c r="S3361">
        <v>138</v>
      </c>
      <c r="T3361">
        <f>(Data[[#This Row],[mean_r]]/256)*100</f>
        <v>95.703125</v>
      </c>
      <c r="U3361">
        <f>(Data[[#This Row],[mean_g]]/256)*100</f>
        <v>47.65625</v>
      </c>
      <c r="V3361">
        <f>(Data[[#This Row],[mean_b]]/256)*100</f>
        <v>53.90625</v>
      </c>
      <c r="W3361">
        <v>0.47</v>
      </c>
      <c r="X3361" t="s">
        <v>51</v>
      </c>
      <c r="Y3361" t="s">
        <v>45</v>
      </c>
      <c r="Z3361">
        <v>6857</v>
      </c>
      <c r="AA3361">
        <v>4.7699999999999996</v>
      </c>
      <c r="AB3361">
        <v>16.2</v>
      </c>
      <c r="AC3361">
        <v>42</v>
      </c>
      <c r="AD3361">
        <v>341024</v>
      </c>
      <c r="AE3361">
        <v>99.6</v>
      </c>
      <c r="AF3361">
        <v>33.299999999999997</v>
      </c>
      <c r="AG3361" t="s">
        <v>46</v>
      </c>
      <c r="AH3361" t="s">
        <v>68</v>
      </c>
      <c r="AI3361" t="s">
        <v>43</v>
      </c>
      <c r="AJ3361">
        <v>40</v>
      </c>
      <c r="AK3361">
        <v>360</v>
      </c>
      <c r="AL3361">
        <v>6.9900000000000004E-2</v>
      </c>
      <c r="AM3361">
        <v>0.86950000000000005</v>
      </c>
      <c r="AN3361">
        <v>0.79520000000000002</v>
      </c>
      <c r="AO3361">
        <f>Data[[#This Row],[labeller_confidence_score]]-Data[[#This Row],[cytodiffusion_classification_confidence]]</f>
        <v>-7.4300000000000033E-2</v>
      </c>
    </row>
    <row r="3362" spans="1:41" x14ac:dyDescent="0.3">
      <c r="A3362" t="s">
        <v>3435</v>
      </c>
      <c r="B3362" t="s">
        <v>54</v>
      </c>
      <c r="C3362">
        <v>0</v>
      </c>
      <c r="D3362" t="s">
        <v>54</v>
      </c>
      <c r="E3362">
        <v>8.2200000000000006</v>
      </c>
      <c r="F3362">
        <v>0</v>
      </c>
      <c r="G3362">
        <v>0</v>
      </c>
      <c r="H3362">
        <v>1</v>
      </c>
      <c r="I3362">
        <f>Data[[#This Row],[nucleus_area_pct]]/Data[[#This Row],[cytoplasm_ratio]]</f>
        <v>0</v>
      </c>
      <c r="J3362">
        <v>0.85499999999999998</v>
      </c>
      <c r="K3362">
        <v>0.14799999999999999</v>
      </c>
      <c r="L3362">
        <v>0.44</v>
      </c>
      <c r="M3362">
        <v>1</v>
      </c>
      <c r="N3362">
        <v>0.86799999999999999</v>
      </c>
      <c r="O3362">
        <v>179</v>
      </c>
      <c r="P3362">
        <v>51</v>
      </c>
      <c r="Q3362">
        <v>243</v>
      </c>
      <c r="R3362">
        <v>133</v>
      </c>
      <c r="S3362">
        <v>135</v>
      </c>
      <c r="T3362">
        <f>(Data[[#This Row],[mean_r]]/256)*100</f>
        <v>94.921875</v>
      </c>
      <c r="U3362">
        <f>(Data[[#This Row],[mean_g]]/256)*100</f>
        <v>51.953125</v>
      </c>
      <c r="V3362">
        <f>(Data[[#This Row],[mean_b]]/256)*100</f>
        <v>52.734375</v>
      </c>
      <c r="W3362">
        <v>0.437</v>
      </c>
      <c r="X3362" t="s">
        <v>51</v>
      </c>
      <c r="Y3362" t="s">
        <v>40</v>
      </c>
      <c r="Z3362">
        <v>6153</v>
      </c>
      <c r="AA3362">
        <v>5.39</v>
      </c>
      <c r="AB3362">
        <v>12.5</v>
      </c>
      <c r="AC3362">
        <v>37.6</v>
      </c>
      <c r="AD3362">
        <v>193661</v>
      </c>
      <c r="AE3362">
        <v>107.7</v>
      </c>
      <c r="AF3362">
        <v>34.5</v>
      </c>
      <c r="AG3362" t="s">
        <v>46</v>
      </c>
      <c r="AH3362" t="s">
        <v>42</v>
      </c>
      <c r="AI3362" t="s">
        <v>43</v>
      </c>
      <c r="AJ3362">
        <v>60</v>
      </c>
      <c r="AK3362">
        <v>360</v>
      </c>
      <c r="AL3362">
        <v>7.7399999999999997E-2</v>
      </c>
      <c r="AM3362">
        <v>0.81559999999999999</v>
      </c>
      <c r="AN3362">
        <v>0.9163</v>
      </c>
      <c r="AO3362">
        <f>Data[[#This Row],[labeller_confidence_score]]-Data[[#This Row],[cytodiffusion_classification_confidence]]</f>
        <v>0.10070000000000001</v>
      </c>
    </row>
    <row r="3363" spans="1:41" x14ac:dyDescent="0.3">
      <c r="A3363" t="s">
        <v>3436</v>
      </c>
      <c r="B3363" t="s">
        <v>110</v>
      </c>
      <c r="C3363">
        <v>1</v>
      </c>
      <c r="D3363" t="s">
        <v>104</v>
      </c>
      <c r="E3363">
        <v>8.86</v>
      </c>
      <c r="F3363">
        <v>0</v>
      </c>
      <c r="G3363">
        <v>0</v>
      </c>
      <c r="H3363">
        <v>1</v>
      </c>
      <c r="I3363">
        <f>Data[[#This Row],[nucleus_area_pct]]/Data[[#This Row],[cytoplasm_ratio]]</f>
        <v>0</v>
      </c>
      <c r="J3363">
        <v>0.83399999999999996</v>
      </c>
      <c r="K3363">
        <v>0.183</v>
      </c>
      <c r="L3363">
        <v>1.1399999999999999</v>
      </c>
      <c r="M3363">
        <v>1</v>
      </c>
      <c r="N3363">
        <v>0.94299999999999995</v>
      </c>
      <c r="O3363">
        <v>225</v>
      </c>
      <c r="P3363">
        <v>52</v>
      </c>
      <c r="Q3363">
        <v>231</v>
      </c>
      <c r="R3363">
        <v>115</v>
      </c>
      <c r="S3363">
        <v>139</v>
      </c>
      <c r="T3363">
        <f>(Data[[#This Row],[mean_r]]/256)*100</f>
        <v>90.234375</v>
      </c>
      <c r="U3363">
        <f>(Data[[#This Row],[mean_g]]/256)*100</f>
        <v>44.921875</v>
      </c>
      <c r="V3363">
        <f>(Data[[#This Row],[mean_b]]/256)*100</f>
        <v>54.296875</v>
      </c>
      <c r="W3363">
        <v>0.45</v>
      </c>
      <c r="X3363" t="s">
        <v>51</v>
      </c>
      <c r="Y3363" t="s">
        <v>40</v>
      </c>
      <c r="Z3363">
        <v>8275</v>
      </c>
      <c r="AA3363">
        <v>4.42</v>
      </c>
      <c r="AB3363">
        <v>15.2</v>
      </c>
      <c r="AC3363">
        <v>49.5</v>
      </c>
      <c r="AD3363">
        <v>334812</v>
      </c>
      <c r="AE3363">
        <v>79.8</v>
      </c>
      <c r="AF3363">
        <v>32.200000000000003</v>
      </c>
      <c r="AG3363" t="s">
        <v>64</v>
      </c>
      <c r="AH3363" t="s">
        <v>42</v>
      </c>
      <c r="AI3363" t="s">
        <v>52</v>
      </c>
      <c r="AJ3363">
        <v>100</v>
      </c>
      <c r="AK3363">
        <v>360</v>
      </c>
      <c r="AL3363">
        <v>0.7671</v>
      </c>
      <c r="AM3363">
        <v>0.78990000000000005</v>
      </c>
      <c r="AN3363">
        <v>0.74509999999999998</v>
      </c>
      <c r="AO3363">
        <f>Data[[#This Row],[labeller_confidence_score]]-Data[[#This Row],[cytodiffusion_classification_confidence]]</f>
        <v>-4.4800000000000062E-2</v>
      </c>
    </row>
    <row r="3364" spans="1:41" x14ac:dyDescent="0.3">
      <c r="A3364" t="s">
        <v>3437</v>
      </c>
      <c r="B3364" t="s">
        <v>49</v>
      </c>
      <c r="C3364">
        <v>0</v>
      </c>
      <c r="D3364" t="s">
        <v>50</v>
      </c>
      <c r="E3364">
        <v>12.18</v>
      </c>
      <c r="F3364">
        <v>56.9</v>
      </c>
      <c r="G3364">
        <v>0.52600000000000002</v>
      </c>
      <c r="H3364">
        <v>0.57499999999999996</v>
      </c>
      <c r="I3364">
        <f>Data[[#This Row],[nucleus_area_pct]]/Data[[#This Row],[cytoplasm_ratio]]</f>
        <v>98.956521739130437</v>
      </c>
      <c r="J3364">
        <v>0.72599999999999998</v>
      </c>
      <c r="K3364">
        <v>0.45800000000000002</v>
      </c>
      <c r="L3364">
        <v>2.68</v>
      </c>
      <c r="M3364">
        <v>3.8</v>
      </c>
      <c r="N3364">
        <v>0.84899999999999998</v>
      </c>
      <c r="O3364">
        <v>422</v>
      </c>
      <c r="P3364">
        <v>68</v>
      </c>
      <c r="Q3364">
        <v>212</v>
      </c>
      <c r="R3364">
        <v>164</v>
      </c>
      <c r="S3364">
        <v>211</v>
      </c>
      <c r="T3364">
        <f>(Data[[#This Row],[mean_r]]/256)*100</f>
        <v>82.8125</v>
      </c>
      <c r="U3364">
        <f>(Data[[#This Row],[mean_g]]/256)*100</f>
        <v>64.0625</v>
      </c>
      <c r="V3364">
        <f>(Data[[#This Row],[mean_b]]/256)*100</f>
        <v>82.421875</v>
      </c>
      <c r="W3364">
        <v>0.58899999999999997</v>
      </c>
      <c r="X3364" t="s">
        <v>63</v>
      </c>
      <c r="Y3364" t="s">
        <v>45</v>
      </c>
      <c r="Z3364">
        <v>5610</v>
      </c>
      <c r="AA3364">
        <v>4.66</v>
      </c>
      <c r="AB3364">
        <v>14.9</v>
      </c>
      <c r="AC3364">
        <v>39.299999999999997</v>
      </c>
      <c r="AD3364">
        <v>195109</v>
      </c>
      <c r="AE3364">
        <v>73.099999999999994</v>
      </c>
      <c r="AF3364">
        <v>32.6</v>
      </c>
      <c r="AG3364" t="s">
        <v>64</v>
      </c>
      <c r="AH3364" t="s">
        <v>47</v>
      </c>
      <c r="AI3364" t="s">
        <v>43</v>
      </c>
      <c r="AJ3364">
        <v>60</v>
      </c>
      <c r="AK3364">
        <v>512</v>
      </c>
      <c r="AL3364">
        <v>9.8799999999999999E-2</v>
      </c>
      <c r="AM3364">
        <v>0.96819999999999995</v>
      </c>
      <c r="AN3364">
        <v>0.92259999999999998</v>
      </c>
      <c r="AO3364">
        <f>Data[[#This Row],[labeller_confidence_score]]-Data[[#This Row],[cytodiffusion_classification_confidence]]</f>
        <v>-4.5599999999999974E-2</v>
      </c>
    </row>
    <row r="3365" spans="1:41" x14ac:dyDescent="0.3">
      <c r="A3365" t="s">
        <v>3438</v>
      </c>
      <c r="B3365" t="s">
        <v>87</v>
      </c>
      <c r="C3365">
        <v>0</v>
      </c>
      <c r="D3365" t="s">
        <v>50</v>
      </c>
      <c r="E3365">
        <v>14.45</v>
      </c>
      <c r="F3365">
        <v>55.3</v>
      </c>
      <c r="G3365">
        <v>0.55300000000000005</v>
      </c>
      <c r="H3365">
        <v>0.63800000000000001</v>
      </c>
      <c r="I3365">
        <f>Data[[#This Row],[nucleus_area_pct]]/Data[[#This Row],[cytoplasm_ratio]]</f>
        <v>86.677115987460809</v>
      </c>
      <c r="J3365">
        <v>0.80100000000000005</v>
      </c>
      <c r="K3365">
        <v>0.47799999999999998</v>
      </c>
      <c r="L3365">
        <v>4.8099999999999996</v>
      </c>
      <c r="M3365">
        <v>1.8</v>
      </c>
      <c r="N3365">
        <v>0.80900000000000005</v>
      </c>
      <c r="O3365">
        <v>379</v>
      </c>
      <c r="P3365">
        <v>82</v>
      </c>
      <c r="Q3365">
        <v>240</v>
      </c>
      <c r="R3365">
        <v>135</v>
      </c>
      <c r="S3365">
        <v>171</v>
      </c>
      <c r="T3365">
        <f>(Data[[#This Row],[mean_r]]/256)*100</f>
        <v>93.75</v>
      </c>
      <c r="U3365">
        <f>(Data[[#This Row],[mean_g]]/256)*100</f>
        <v>52.734375</v>
      </c>
      <c r="V3365">
        <f>(Data[[#This Row],[mean_b]]/256)*100</f>
        <v>66.796875</v>
      </c>
      <c r="W3365">
        <v>0.59499999999999997</v>
      </c>
      <c r="X3365" t="s">
        <v>63</v>
      </c>
      <c r="Y3365" t="s">
        <v>40</v>
      </c>
      <c r="Z3365">
        <v>6164</v>
      </c>
      <c r="AA3365">
        <v>4.83</v>
      </c>
      <c r="AB3365">
        <v>13.7</v>
      </c>
      <c r="AC3365">
        <v>41.9</v>
      </c>
      <c r="AD3365">
        <v>336741</v>
      </c>
      <c r="AE3365">
        <v>88</v>
      </c>
      <c r="AF3365">
        <v>32.4</v>
      </c>
      <c r="AG3365" t="s">
        <v>64</v>
      </c>
      <c r="AH3365" t="s">
        <v>42</v>
      </c>
      <c r="AI3365" t="s">
        <v>56</v>
      </c>
      <c r="AJ3365">
        <v>40</v>
      </c>
      <c r="AK3365">
        <v>360</v>
      </c>
      <c r="AL3365">
        <v>6.4000000000000001E-2</v>
      </c>
      <c r="AM3365">
        <v>0.88219999999999998</v>
      </c>
      <c r="AN3365">
        <v>0.83650000000000002</v>
      </c>
      <c r="AO3365">
        <f>Data[[#This Row],[labeller_confidence_score]]-Data[[#This Row],[cytodiffusion_classification_confidence]]</f>
        <v>-4.5699999999999963E-2</v>
      </c>
    </row>
    <row r="3366" spans="1:41" x14ac:dyDescent="0.3">
      <c r="A3366" t="s">
        <v>3439</v>
      </c>
      <c r="B3366" t="s">
        <v>106</v>
      </c>
      <c r="C3366">
        <v>1</v>
      </c>
      <c r="D3366" t="s">
        <v>82</v>
      </c>
      <c r="E3366">
        <v>15.33</v>
      </c>
      <c r="F3366">
        <v>75.7</v>
      </c>
      <c r="G3366">
        <v>0.43099999999999999</v>
      </c>
      <c r="H3366">
        <v>0.28999999999999998</v>
      </c>
      <c r="I3366">
        <f>Data[[#This Row],[nucleus_area_pct]]/Data[[#This Row],[cytoplasm_ratio]]</f>
        <v>261.0344827586207</v>
      </c>
      <c r="J3366">
        <v>0.83</v>
      </c>
      <c r="K3366">
        <v>0.186</v>
      </c>
      <c r="L3366">
        <v>1.1599999999999999</v>
      </c>
      <c r="M3366">
        <v>1</v>
      </c>
      <c r="N3366">
        <v>0.94699999999999995</v>
      </c>
      <c r="O3366">
        <v>534</v>
      </c>
      <c r="P3366">
        <v>99</v>
      </c>
      <c r="Q3366">
        <v>191</v>
      </c>
      <c r="R3366">
        <v>152</v>
      </c>
      <c r="S3366">
        <v>194</v>
      </c>
      <c r="T3366">
        <f>(Data[[#This Row],[mean_r]]/256)*100</f>
        <v>74.609375</v>
      </c>
      <c r="U3366">
        <f>(Data[[#This Row],[mean_g]]/256)*100</f>
        <v>59.375</v>
      </c>
      <c r="V3366">
        <f>(Data[[#This Row],[mean_b]]/256)*100</f>
        <v>75.78125</v>
      </c>
      <c r="W3366">
        <v>0.79200000000000004</v>
      </c>
      <c r="X3366" t="s">
        <v>51</v>
      </c>
      <c r="Y3366" t="s">
        <v>45</v>
      </c>
      <c r="Z3366">
        <v>7264</v>
      </c>
      <c r="AA3366">
        <v>5.45</v>
      </c>
      <c r="AB3366">
        <v>13.8</v>
      </c>
      <c r="AC3366">
        <v>37.700000000000003</v>
      </c>
      <c r="AD3366">
        <v>179446</v>
      </c>
      <c r="AE3366">
        <v>81.2</v>
      </c>
      <c r="AF3366">
        <v>31.3</v>
      </c>
      <c r="AG3366" t="s">
        <v>46</v>
      </c>
      <c r="AH3366" t="s">
        <v>42</v>
      </c>
      <c r="AI3366" t="s">
        <v>43</v>
      </c>
      <c r="AJ3366">
        <v>100</v>
      </c>
      <c r="AK3366">
        <v>256</v>
      </c>
      <c r="AL3366">
        <v>0.86160000000000003</v>
      </c>
      <c r="AM3366">
        <v>0.80959999999999999</v>
      </c>
      <c r="AN3366">
        <v>0.73370000000000002</v>
      </c>
      <c r="AO3366">
        <f>Data[[#This Row],[labeller_confidence_score]]-Data[[#This Row],[cytodiffusion_classification_confidence]]</f>
        <v>-7.5899999999999967E-2</v>
      </c>
    </row>
    <row r="3367" spans="1:41" x14ac:dyDescent="0.3">
      <c r="A3367" t="s">
        <v>3440</v>
      </c>
      <c r="B3367" t="s">
        <v>106</v>
      </c>
      <c r="C3367">
        <v>1</v>
      </c>
      <c r="D3367" t="s">
        <v>82</v>
      </c>
      <c r="E3367">
        <v>11.92</v>
      </c>
      <c r="F3367">
        <v>84.2</v>
      </c>
      <c r="G3367">
        <v>0.36499999999999999</v>
      </c>
      <c r="H3367">
        <v>0.193</v>
      </c>
      <c r="I3367">
        <f>Data[[#This Row],[nucleus_area_pct]]/Data[[#This Row],[cytoplasm_ratio]]</f>
        <v>436.26943005181346</v>
      </c>
      <c r="J3367">
        <v>0.879</v>
      </c>
      <c r="K3367">
        <v>0.104</v>
      </c>
      <c r="L3367">
        <v>0.82</v>
      </c>
      <c r="M3367">
        <v>1</v>
      </c>
      <c r="N3367">
        <v>0.93200000000000005</v>
      </c>
      <c r="O3367">
        <v>737</v>
      </c>
      <c r="P3367">
        <v>88</v>
      </c>
      <c r="Q3367">
        <v>224</v>
      </c>
      <c r="R3367">
        <v>156</v>
      </c>
      <c r="S3367">
        <v>187</v>
      </c>
      <c r="T3367">
        <f>(Data[[#This Row],[mean_r]]/256)*100</f>
        <v>87.5</v>
      </c>
      <c r="U3367">
        <f>(Data[[#This Row],[mean_g]]/256)*100</f>
        <v>60.9375</v>
      </c>
      <c r="V3367">
        <f>(Data[[#This Row],[mean_b]]/256)*100</f>
        <v>73.046875</v>
      </c>
      <c r="W3367">
        <v>0.70299999999999996</v>
      </c>
      <c r="X3367" t="s">
        <v>51</v>
      </c>
      <c r="Y3367" t="s">
        <v>45</v>
      </c>
      <c r="Z3367">
        <v>6816</v>
      </c>
      <c r="AA3367">
        <v>3.93</v>
      </c>
      <c r="AB3367">
        <v>11.4</v>
      </c>
      <c r="AC3367">
        <v>44.7</v>
      </c>
      <c r="AD3367">
        <v>142682</v>
      </c>
      <c r="AE3367">
        <v>77.7</v>
      </c>
      <c r="AF3367">
        <v>34.1</v>
      </c>
      <c r="AG3367" t="s">
        <v>46</v>
      </c>
      <c r="AH3367" t="s">
        <v>42</v>
      </c>
      <c r="AI3367" t="s">
        <v>52</v>
      </c>
      <c r="AJ3367">
        <v>100</v>
      </c>
      <c r="AK3367">
        <v>360</v>
      </c>
      <c r="AL3367">
        <v>0.81510000000000005</v>
      </c>
      <c r="AM3367">
        <v>0.64200000000000002</v>
      </c>
      <c r="AN3367">
        <v>0.76559999999999995</v>
      </c>
      <c r="AO3367">
        <f>Data[[#This Row],[labeller_confidence_score]]-Data[[#This Row],[cytodiffusion_classification_confidence]]</f>
        <v>0.12359999999999993</v>
      </c>
    </row>
    <row r="3368" spans="1:41" x14ac:dyDescent="0.3">
      <c r="A3368" t="s">
        <v>3441</v>
      </c>
      <c r="B3368" t="s">
        <v>106</v>
      </c>
      <c r="C3368">
        <v>1</v>
      </c>
      <c r="D3368" t="s">
        <v>82</v>
      </c>
      <c r="E3368">
        <v>14.02</v>
      </c>
      <c r="F3368">
        <v>81.3</v>
      </c>
      <c r="G3368">
        <v>0.42199999999999999</v>
      </c>
      <c r="H3368">
        <v>0.222</v>
      </c>
      <c r="I3368">
        <f>Data[[#This Row],[nucleus_area_pct]]/Data[[#This Row],[cytoplasm_ratio]]</f>
        <v>366.2162162162162</v>
      </c>
      <c r="J3368">
        <v>0.85799999999999998</v>
      </c>
      <c r="K3368">
        <v>0.28199999999999997</v>
      </c>
      <c r="L3368">
        <v>0.82</v>
      </c>
      <c r="M3368">
        <v>1.2</v>
      </c>
      <c r="N3368">
        <v>0.82099999999999995</v>
      </c>
      <c r="O3368">
        <v>708</v>
      </c>
      <c r="P3368">
        <v>88</v>
      </c>
      <c r="Q3368">
        <v>182</v>
      </c>
      <c r="R3368">
        <v>171</v>
      </c>
      <c r="S3368">
        <v>187</v>
      </c>
      <c r="T3368">
        <f>(Data[[#This Row],[mean_r]]/256)*100</f>
        <v>71.09375</v>
      </c>
      <c r="U3368">
        <f>(Data[[#This Row],[mean_g]]/256)*100</f>
        <v>66.796875</v>
      </c>
      <c r="V3368">
        <f>(Data[[#This Row],[mean_b]]/256)*100</f>
        <v>73.046875</v>
      </c>
      <c r="W3368">
        <v>0.65400000000000003</v>
      </c>
      <c r="X3368" t="s">
        <v>39</v>
      </c>
      <c r="Y3368" t="s">
        <v>45</v>
      </c>
      <c r="Z3368">
        <v>1000</v>
      </c>
      <c r="AA3368">
        <v>5.07</v>
      </c>
      <c r="AB3368">
        <v>16</v>
      </c>
      <c r="AC3368">
        <v>35.6</v>
      </c>
      <c r="AD3368">
        <v>119187</v>
      </c>
      <c r="AE3368">
        <v>79.099999999999994</v>
      </c>
      <c r="AF3368">
        <v>30.1</v>
      </c>
      <c r="AG3368" t="s">
        <v>46</v>
      </c>
      <c r="AH3368" t="s">
        <v>42</v>
      </c>
      <c r="AI3368" t="s">
        <v>43</v>
      </c>
      <c r="AJ3368">
        <v>60</v>
      </c>
      <c r="AK3368">
        <v>512</v>
      </c>
      <c r="AL3368">
        <v>0.88119999999999998</v>
      </c>
      <c r="AM3368">
        <v>0.63470000000000004</v>
      </c>
      <c r="AN3368">
        <v>0.73419999999999996</v>
      </c>
      <c r="AO3368">
        <f>Data[[#This Row],[labeller_confidence_score]]-Data[[#This Row],[cytodiffusion_classification_confidence]]</f>
        <v>9.9499999999999922E-2</v>
      </c>
    </row>
    <row r="3369" spans="1:41" x14ac:dyDescent="0.3">
      <c r="A3369" t="s">
        <v>3442</v>
      </c>
      <c r="B3369" t="s">
        <v>81</v>
      </c>
      <c r="C3369">
        <v>1</v>
      </c>
      <c r="D3369" t="s">
        <v>82</v>
      </c>
      <c r="E3369">
        <v>13.44</v>
      </c>
      <c r="F3369">
        <v>89.4</v>
      </c>
      <c r="G3369">
        <v>0.40699999999999997</v>
      </c>
      <c r="H3369">
        <v>0.113</v>
      </c>
      <c r="I3369">
        <f>Data[[#This Row],[nucleus_area_pct]]/Data[[#This Row],[cytoplasm_ratio]]</f>
        <v>791.15044247787614</v>
      </c>
      <c r="J3369">
        <v>0.81899999999999995</v>
      </c>
      <c r="K3369">
        <v>0.53900000000000003</v>
      </c>
      <c r="L3369">
        <v>0.98</v>
      </c>
      <c r="M3369">
        <v>1</v>
      </c>
      <c r="N3369">
        <v>0.83299999999999996</v>
      </c>
      <c r="O3369">
        <v>661</v>
      </c>
      <c r="P3369">
        <v>107</v>
      </c>
      <c r="Q3369">
        <v>241</v>
      </c>
      <c r="R3369">
        <v>163</v>
      </c>
      <c r="S3369">
        <v>204</v>
      </c>
      <c r="T3369">
        <f>(Data[[#This Row],[mean_r]]/256)*100</f>
        <v>94.140625</v>
      </c>
      <c r="U3369">
        <f>(Data[[#This Row],[mean_g]]/256)*100</f>
        <v>63.671875</v>
      </c>
      <c r="V3369">
        <f>(Data[[#This Row],[mean_b]]/256)*100</f>
        <v>79.6875</v>
      </c>
      <c r="W3369">
        <v>0.76900000000000002</v>
      </c>
      <c r="X3369" t="s">
        <v>51</v>
      </c>
      <c r="Y3369" t="s">
        <v>45</v>
      </c>
      <c r="Z3369">
        <v>2616</v>
      </c>
      <c r="AA3369">
        <v>5.75</v>
      </c>
      <c r="AB3369">
        <v>11.3</v>
      </c>
      <c r="AC3369">
        <v>43.7</v>
      </c>
      <c r="AD3369">
        <v>177748</v>
      </c>
      <c r="AE3369">
        <v>89.1</v>
      </c>
      <c r="AF3369">
        <v>31.1</v>
      </c>
      <c r="AG3369" t="s">
        <v>46</v>
      </c>
      <c r="AH3369" t="s">
        <v>42</v>
      </c>
      <c r="AI3369" t="s">
        <v>56</v>
      </c>
      <c r="AJ3369">
        <v>100</v>
      </c>
      <c r="AK3369">
        <v>224</v>
      </c>
      <c r="AL3369">
        <v>0.57930000000000004</v>
      </c>
      <c r="AM3369">
        <v>0.67649999999999999</v>
      </c>
      <c r="AN3369">
        <v>0.78069999999999995</v>
      </c>
      <c r="AO3369">
        <f>Data[[#This Row],[labeller_confidence_score]]-Data[[#This Row],[cytodiffusion_classification_confidence]]</f>
        <v>0.10419999999999996</v>
      </c>
    </row>
    <row r="3370" spans="1:41" x14ac:dyDescent="0.3">
      <c r="A3370" t="s">
        <v>3443</v>
      </c>
      <c r="B3370" t="s">
        <v>120</v>
      </c>
      <c r="C3370">
        <v>1</v>
      </c>
      <c r="D3370" t="s">
        <v>104</v>
      </c>
      <c r="E3370">
        <v>6.68</v>
      </c>
      <c r="F3370">
        <v>0</v>
      </c>
      <c r="G3370">
        <v>0</v>
      </c>
      <c r="H3370">
        <v>1</v>
      </c>
      <c r="I3370">
        <f>Data[[#This Row],[nucleus_area_pct]]/Data[[#This Row],[cytoplasm_ratio]]</f>
        <v>0</v>
      </c>
      <c r="J3370">
        <v>0.92400000000000004</v>
      </c>
      <c r="K3370">
        <v>4.4999999999999998E-2</v>
      </c>
      <c r="L3370">
        <v>0.44</v>
      </c>
      <c r="M3370">
        <v>1</v>
      </c>
      <c r="N3370">
        <v>0.97199999999999998</v>
      </c>
      <c r="O3370">
        <v>134</v>
      </c>
      <c r="P3370">
        <v>41</v>
      </c>
      <c r="Q3370">
        <v>229</v>
      </c>
      <c r="R3370">
        <v>125</v>
      </c>
      <c r="S3370">
        <v>151</v>
      </c>
      <c r="T3370">
        <f>(Data[[#This Row],[mean_r]]/256)*100</f>
        <v>89.453125</v>
      </c>
      <c r="U3370">
        <f>(Data[[#This Row],[mean_g]]/256)*100</f>
        <v>48.828125</v>
      </c>
      <c r="V3370">
        <f>(Data[[#This Row],[mean_b]]/256)*100</f>
        <v>58.984375</v>
      </c>
      <c r="W3370">
        <v>0.58599999999999997</v>
      </c>
      <c r="X3370" t="s">
        <v>51</v>
      </c>
      <c r="Y3370" t="s">
        <v>40</v>
      </c>
      <c r="Z3370">
        <v>5581</v>
      </c>
      <c r="AA3370">
        <v>5.68</v>
      </c>
      <c r="AB3370">
        <v>12.1</v>
      </c>
      <c r="AC3370">
        <v>36.5</v>
      </c>
      <c r="AD3370">
        <v>253952</v>
      </c>
      <c r="AE3370">
        <v>97.6</v>
      </c>
      <c r="AF3370">
        <v>30.8</v>
      </c>
      <c r="AG3370" t="s">
        <v>64</v>
      </c>
      <c r="AH3370" t="s">
        <v>42</v>
      </c>
      <c r="AI3370" t="s">
        <v>56</v>
      </c>
      <c r="AJ3370">
        <v>100</v>
      </c>
      <c r="AK3370">
        <v>512</v>
      </c>
      <c r="AL3370">
        <v>0.71989999999999998</v>
      </c>
      <c r="AM3370">
        <v>0.85170000000000001</v>
      </c>
      <c r="AN3370">
        <v>0.9748</v>
      </c>
      <c r="AO3370">
        <f>Data[[#This Row],[labeller_confidence_score]]-Data[[#This Row],[cytodiffusion_classification_confidence]]</f>
        <v>0.12309999999999999</v>
      </c>
    </row>
    <row r="3371" spans="1:41" x14ac:dyDescent="0.3">
      <c r="A3371" t="s">
        <v>3444</v>
      </c>
      <c r="B3371" t="s">
        <v>58</v>
      </c>
      <c r="C3371">
        <v>1</v>
      </c>
      <c r="D3371" t="s">
        <v>38</v>
      </c>
      <c r="E3371">
        <v>12.47</v>
      </c>
      <c r="F3371">
        <v>60.9</v>
      </c>
      <c r="G3371">
        <v>0.54900000000000004</v>
      </c>
      <c r="H3371">
        <v>0.154</v>
      </c>
      <c r="I3371">
        <f>Data[[#This Row],[nucleus_area_pct]]/Data[[#This Row],[cytoplasm_ratio]]</f>
        <v>395.45454545454544</v>
      </c>
      <c r="J3371">
        <v>0.749</v>
      </c>
      <c r="K3371">
        <v>0.33</v>
      </c>
      <c r="L3371">
        <v>1.42</v>
      </c>
      <c r="M3371">
        <v>1.4</v>
      </c>
      <c r="N3371">
        <v>0.8</v>
      </c>
      <c r="O3371">
        <v>413</v>
      </c>
      <c r="P3371">
        <v>85</v>
      </c>
      <c r="Q3371">
        <v>199</v>
      </c>
      <c r="R3371">
        <v>149</v>
      </c>
      <c r="S3371">
        <v>225</v>
      </c>
      <c r="T3371">
        <f>(Data[[#This Row],[mean_r]]/256)*100</f>
        <v>77.734375</v>
      </c>
      <c r="U3371">
        <f>(Data[[#This Row],[mean_g]]/256)*100</f>
        <v>58.203125</v>
      </c>
      <c r="V3371">
        <f>(Data[[#This Row],[mean_b]]/256)*100</f>
        <v>87.890625</v>
      </c>
      <c r="W3371">
        <v>0.82399999999999995</v>
      </c>
      <c r="X3371" t="s">
        <v>63</v>
      </c>
      <c r="Y3371" t="s">
        <v>40</v>
      </c>
      <c r="Z3371">
        <v>12259</v>
      </c>
      <c r="AA3371">
        <v>3.7</v>
      </c>
      <c r="AB3371">
        <v>14.5</v>
      </c>
      <c r="AC3371">
        <v>43.3</v>
      </c>
      <c r="AD3371">
        <v>391666</v>
      </c>
      <c r="AE3371">
        <v>75.2</v>
      </c>
      <c r="AF3371">
        <v>34.1</v>
      </c>
      <c r="AG3371" t="s">
        <v>41</v>
      </c>
      <c r="AH3371" t="s">
        <v>42</v>
      </c>
      <c r="AI3371" t="s">
        <v>56</v>
      </c>
      <c r="AJ3371">
        <v>100</v>
      </c>
      <c r="AK3371">
        <v>512</v>
      </c>
      <c r="AL3371">
        <v>0.74539999999999995</v>
      </c>
      <c r="AM3371">
        <v>0.74670000000000003</v>
      </c>
      <c r="AN3371">
        <v>0.89239999999999997</v>
      </c>
      <c r="AO3371">
        <f>Data[[#This Row],[labeller_confidence_score]]-Data[[#This Row],[cytodiffusion_classification_confidence]]</f>
        <v>0.14569999999999994</v>
      </c>
    </row>
    <row r="3372" spans="1:41" x14ac:dyDescent="0.3">
      <c r="A3372" t="s">
        <v>3445</v>
      </c>
      <c r="B3372" t="s">
        <v>49</v>
      </c>
      <c r="C3372">
        <v>0</v>
      </c>
      <c r="D3372" t="s">
        <v>50</v>
      </c>
      <c r="E3372">
        <v>12.75</v>
      </c>
      <c r="F3372">
        <v>57.8</v>
      </c>
      <c r="G3372">
        <v>0.58899999999999997</v>
      </c>
      <c r="H3372">
        <v>0.45600000000000002</v>
      </c>
      <c r="I3372">
        <f>Data[[#This Row],[nucleus_area_pct]]/Data[[#This Row],[cytoplasm_ratio]]</f>
        <v>126.75438596491227</v>
      </c>
      <c r="J3372">
        <v>0.84199999999999997</v>
      </c>
      <c r="K3372">
        <v>0.47899999999999998</v>
      </c>
      <c r="L3372">
        <v>3.57</v>
      </c>
      <c r="M3372">
        <v>3.1</v>
      </c>
      <c r="N3372">
        <v>0.76700000000000002</v>
      </c>
      <c r="O3372">
        <v>392</v>
      </c>
      <c r="P3372">
        <v>87</v>
      </c>
      <c r="Q3372">
        <v>214</v>
      </c>
      <c r="R3372">
        <v>191</v>
      </c>
      <c r="S3372">
        <v>183</v>
      </c>
      <c r="T3372">
        <f>(Data[[#This Row],[mean_r]]/256)*100</f>
        <v>83.59375</v>
      </c>
      <c r="U3372">
        <f>(Data[[#This Row],[mean_g]]/256)*100</f>
        <v>74.609375</v>
      </c>
      <c r="V3372">
        <f>(Data[[#This Row],[mean_b]]/256)*100</f>
        <v>71.484375</v>
      </c>
      <c r="W3372">
        <v>0.63200000000000001</v>
      </c>
      <c r="X3372" t="s">
        <v>39</v>
      </c>
      <c r="Y3372" t="s">
        <v>45</v>
      </c>
      <c r="Z3372">
        <v>6814</v>
      </c>
      <c r="AA3372">
        <v>5.08</v>
      </c>
      <c r="AB3372">
        <v>14.5</v>
      </c>
      <c r="AC3372">
        <v>47.1</v>
      </c>
      <c r="AD3372">
        <v>212570</v>
      </c>
      <c r="AE3372">
        <v>87.7</v>
      </c>
      <c r="AF3372">
        <v>32.4</v>
      </c>
      <c r="AG3372" t="s">
        <v>64</v>
      </c>
      <c r="AH3372" t="s">
        <v>68</v>
      </c>
      <c r="AI3372" t="s">
        <v>43</v>
      </c>
      <c r="AJ3372">
        <v>100</v>
      </c>
      <c r="AK3372">
        <v>224</v>
      </c>
      <c r="AL3372">
        <v>4.3099999999999999E-2</v>
      </c>
      <c r="AM3372">
        <v>0.81730000000000003</v>
      </c>
      <c r="AN3372">
        <v>0.88139999999999996</v>
      </c>
      <c r="AO3372">
        <f>Data[[#This Row],[labeller_confidence_score]]-Data[[#This Row],[cytodiffusion_classification_confidence]]</f>
        <v>6.4099999999999935E-2</v>
      </c>
    </row>
    <row r="3373" spans="1:41" x14ac:dyDescent="0.3">
      <c r="A3373" t="s">
        <v>3446</v>
      </c>
      <c r="B3373" t="s">
        <v>120</v>
      </c>
      <c r="C3373">
        <v>1</v>
      </c>
      <c r="D3373" t="s">
        <v>104</v>
      </c>
      <c r="E3373">
        <v>6.6</v>
      </c>
      <c r="F3373">
        <v>0</v>
      </c>
      <c r="G3373">
        <v>0</v>
      </c>
      <c r="H3373">
        <v>1</v>
      </c>
      <c r="I3373">
        <f>Data[[#This Row],[nucleus_area_pct]]/Data[[#This Row],[cytoplasm_ratio]]</f>
        <v>0</v>
      </c>
      <c r="J3373">
        <v>0.95299999999999996</v>
      </c>
      <c r="K3373">
        <v>7.6999999999999999E-2</v>
      </c>
      <c r="L3373">
        <v>0.47</v>
      </c>
      <c r="M3373">
        <v>1</v>
      </c>
      <c r="N3373">
        <v>0.94499999999999995</v>
      </c>
      <c r="O3373">
        <v>182</v>
      </c>
      <c r="P3373">
        <v>52</v>
      </c>
      <c r="Q3373">
        <v>218</v>
      </c>
      <c r="R3373">
        <v>144</v>
      </c>
      <c r="S3373">
        <v>136</v>
      </c>
      <c r="T3373">
        <f>(Data[[#This Row],[mean_r]]/256)*100</f>
        <v>85.15625</v>
      </c>
      <c r="U3373">
        <f>(Data[[#This Row],[mean_g]]/256)*100</f>
        <v>56.25</v>
      </c>
      <c r="V3373">
        <f>(Data[[#This Row],[mean_b]]/256)*100</f>
        <v>53.125</v>
      </c>
      <c r="W3373">
        <v>0.48899999999999999</v>
      </c>
      <c r="X3373" t="s">
        <v>51</v>
      </c>
      <c r="Y3373" t="s">
        <v>40</v>
      </c>
      <c r="Z3373">
        <v>5551</v>
      </c>
      <c r="AA3373">
        <v>6.03</v>
      </c>
      <c r="AB3373">
        <v>15.6</v>
      </c>
      <c r="AC3373">
        <v>38.4</v>
      </c>
      <c r="AD3373">
        <v>150686</v>
      </c>
      <c r="AE3373">
        <v>92.6</v>
      </c>
      <c r="AF3373">
        <v>32.299999999999997</v>
      </c>
      <c r="AG3373" t="s">
        <v>46</v>
      </c>
      <c r="AH3373" t="s">
        <v>42</v>
      </c>
      <c r="AI3373" t="s">
        <v>56</v>
      </c>
      <c r="AJ3373">
        <v>40</v>
      </c>
      <c r="AK3373">
        <v>224</v>
      </c>
      <c r="AL3373">
        <v>0.76770000000000005</v>
      </c>
      <c r="AM3373">
        <v>0.77700000000000002</v>
      </c>
      <c r="AN3373">
        <v>0.61519999999999997</v>
      </c>
      <c r="AO3373">
        <f>Data[[#This Row],[labeller_confidence_score]]-Data[[#This Row],[cytodiffusion_classification_confidence]]</f>
        <v>-0.16180000000000005</v>
      </c>
    </row>
    <row r="3374" spans="1:41" x14ac:dyDescent="0.3">
      <c r="A3374" t="s">
        <v>3447</v>
      </c>
      <c r="B3374" t="s">
        <v>54</v>
      </c>
      <c r="C3374">
        <v>0</v>
      </c>
      <c r="D3374" t="s">
        <v>54</v>
      </c>
      <c r="E3374">
        <v>7.62</v>
      </c>
      <c r="F3374">
        <v>0</v>
      </c>
      <c r="G3374">
        <v>0</v>
      </c>
      <c r="H3374">
        <v>1</v>
      </c>
      <c r="I3374">
        <f>Data[[#This Row],[nucleus_area_pct]]/Data[[#This Row],[cytoplasm_ratio]]</f>
        <v>0</v>
      </c>
      <c r="J3374">
        <v>0.94499999999999995</v>
      </c>
      <c r="K3374">
        <v>0.112</v>
      </c>
      <c r="L3374">
        <v>0.68</v>
      </c>
      <c r="M3374">
        <v>1</v>
      </c>
      <c r="N3374">
        <v>0.92400000000000004</v>
      </c>
      <c r="O3374">
        <v>192</v>
      </c>
      <c r="P3374">
        <v>46</v>
      </c>
      <c r="Q3374">
        <v>239</v>
      </c>
      <c r="R3374">
        <v>122</v>
      </c>
      <c r="S3374">
        <v>129</v>
      </c>
      <c r="T3374">
        <f>(Data[[#This Row],[mean_r]]/256)*100</f>
        <v>93.359375</v>
      </c>
      <c r="U3374">
        <f>(Data[[#This Row],[mean_g]]/256)*100</f>
        <v>47.65625</v>
      </c>
      <c r="V3374">
        <f>(Data[[#This Row],[mean_b]]/256)*100</f>
        <v>50.390625</v>
      </c>
      <c r="W3374">
        <v>0.46300000000000002</v>
      </c>
      <c r="X3374" t="s">
        <v>39</v>
      </c>
      <c r="Y3374" t="s">
        <v>40</v>
      </c>
      <c r="Z3374">
        <v>4572</v>
      </c>
      <c r="AA3374">
        <v>4.8899999999999997</v>
      </c>
      <c r="AB3374">
        <v>11.9</v>
      </c>
      <c r="AC3374">
        <v>35.799999999999997</v>
      </c>
      <c r="AD3374">
        <v>156118</v>
      </c>
      <c r="AE3374">
        <v>88.4</v>
      </c>
      <c r="AF3374">
        <v>32.700000000000003</v>
      </c>
      <c r="AG3374" t="s">
        <v>46</v>
      </c>
      <c r="AH3374" t="s">
        <v>42</v>
      </c>
      <c r="AI3374" t="s">
        <v>52</v>
      </c>
      <c r="AJ3374">
        <v>100</v>
      </c>
      <c r="AK3374">
        <v>256</v>
      </c>
      <c r="AL3374">
        <v>0.13700000000000001</v>
      </c>
      <c r="AM3374">
        <v>0.97230000000000005</v>
      </c>
      <c r="AN3374">
        <v>0.87119999999999997</v>
      </c>
      <c r="AO3374">
        <f>Data[[#This Row],[labeller_confidence_score]]-Data[[#This Row],[cytodiffusion_classification_confidence]]</f>
        <v>-0.10110000000000008</v>
      </c>
    </row>
    <row r="3375" spans="1:41" x14ac:dyDescent="0.3">
      <c r="A3375" t="s">
        <v>3448</v>
      </c>
      <c r="B3375" t="s">
        <v>62</v>
      </c>
      <c r="C3375">
        <v>0</v>
      </c>
      <c r="D3375" t="s">
        <v>50</v>
      </c>
      <c r="E3375">
        <v>8.92</v>
      </c>
      <c r="F3375">
        <v>80.400000000000006</v>
      </c>
      <c r="G3375">
        <v>0.83899999999999997</v>
      </c>
      <c r="H3375">
        <v>0.20799999999999999</v>
      </c>
      <c r="I3375">
        <f>Data[[#This Row],[nucleus_area_pct]]/Data[[#This Row],[cytoplasm_ratio]]</f>
        <v>386.5384615384616</v>
      </c>
      <c r="J3375">
        <v>0.88600000000000001</v>
      </c>
      <c r="K3375">
        <v>0.25800000000000001</v>
      </c>
      <c r="L3375">
        <v>0.82</v>
      </c>
      <c r="M3375">
        <v>1</v>
      </c>
      <c r="N3375">
        <v>0.89500000000000002</v>
      </c>
      <c r="O3375">
        <v>252</v>
      </c>
      <c r="P3375">
        <v>45</v>
      </c>
      <c r="Q3375">
        <v>206</v>
      </c>
      <c r="R3375">
        <v>143</v>
      </c>
      <c r="S3375">
        <v>216</v>
      </c>
      <c r="T3375">
        <f>(Data[[#This Row],[mean_r]]/256)*100</f>
        <v>80.46875</v>
      </c>
      <c r="U3375">
        <f>(Data[[#This Row],[mean_g]]/256)*100</f>
        <v>55.859375</v>
      </c>
      <c r="V3375">
        <f>(Data[[#This Row],[mean_b]]/256)*100</f>
        <v>84.375</v>
      </c>
      <c r="W3375">
        <v>0.73</v>
      </c>
      <c r="X3375" t="s">
        <v>63</v>
      </c>
      <c r="Y3375" t="s">
        <v>45</v>
      </c>
      <c r="Z3375">
        <v>3245</v>
      </c>
      <c r="AA3375">
        <v>5.12</v>
      </c>
      <c r="AB3375">
        <v>13.3</v>
      </c>
      <c r="AC3375">
        <v>35.5</v>
      </c>
      <c r="AD3375">
        <v>238874</v>
      </c>
      <c r="AE3375">
        <v>79.400000000000006</v>
      </c>
      <c r="AF3375">
        <v>33.4</v>
      </c>
      <c r="AG3375" t="s">
        <v>46</v>
      </c>
      <c r="AH3375" t="s">
        <v>42</v>
      </c>
      <c r="AI3375" t="s">
        <v>56</v>
      </c>
      <c r="AJ3375">
        <v>100</v>
      </c>
      <c r="AK3375">
        <v>512</v>
      </c>
      <c r="AL3375">
        <v>9.0999999999999998E-2</v>
      </c>
      <c r="AM3375">
        <v>1</v>
      </c>
      <c r="AN3375">
        <v>0.93289999999999995</v>
      </c>
      <c r="AO3375">
        <f>Data[[#This Row],[labeller_confidence_score]]-Data[[#This Row],[cytodiffusion_classification_confidence]]</f>
        <v>-6.7100000000000048E-2</v>
      </c>
    </row>
    <row r="3376" spans="1:41" x14ac:dyDescent="0.3">
      <c r="A3376" t="s">
        <v>3449</v>
      </c>
      <c r="B3376" t="s">
        <v>89</v>
      </c>
      <c r="C3376">
        <v>1</v>
      </c>
      <c r="D3376" t="s">
        <v>38</v>
      </c>
      <c r="E3376">
        <v>11.87</v>
      </c>
      <c r="F3376">
        <v>53.8</v>
      </c>
      <c r="G3376">
        <v>0.624</v>
      </c>
      <c r="H3376">
        <v>0.5</v>
      </c>
      <c r="I3376">
        <f>Data[[#This Row],[nucleus_area_pct]]/Data[[#This Row],[cytoplasm_ratio]]</f>
        <v>107.6</v>
      </c>
      <c r="J3376">
        <v>0.88100000000000001</v>
      </c>
      <c r="K3376">
        <v>0.38800000000000001</v>
      </c>
      <c r="L3376">
        <v>5.27</v>
      </c>
      <c r="M3376">
        <v>3.3</v>
      </c>
      <c r="N3376">
        <v>0.81299999999999994</v>
      </c>
      <c r="O3376">
        <v>485</v>
      </c>
      <c r="P3376">
        <v>67</v>
      </c>
      <c r="Q3376">
        <v>220</v>
      </c>
      <c r="R3376">
        <v>136</v>
      </c>
      <c r="S3376">
        <v>190</v>
      </c>
      <c r="T3376">
        <f>(Data[[#This Row],[mean_r]]/256)*100</f>
        <v>85.9375</v>
      </c>
      <c r="U3376">
        <f>(Data[[#This Row],[mean_g]]/256)*100</f>
        <v>53.125</v>
      </c>
      <c r="V3376">
        <f>(Data[[#This Row],[mean_b]]/256)*100</f>
        <v>74.21875</v>
      </c>
      <c r="W3376">
        <v>0.81599999999999995</v>
      </c>
      <c r="X3376" t="s">
        <v>51</v>
      </c>
      <c r="Y3376" t="s">
        <v>45</v>
      </c>
      <c r="Z3376">
        <v>7221</v>
      </c>
      <c r="AA3376">
        <v>3.61</v>
      </c>
      <c r="AB3376">
        <v>12.9</v>
      </c>
      <c r="AC3376">
        <v>41.3</v>
      </c>
      <c r="AD3376">
        <v>326420</v>
      </c>
      <c r="AE3376">
        <v>78.3</v>
      </c>
      <c r="AF3376">
        <v>33.299999999999997</v>
      </c>
      <c r="AG3376" t="s">
        <v>64</v>
      </c>
      <c r="AH3376" t="s">
        <v>47</v>
      </c>
      <c r="AI3376" t="s">
        <v>56</v>
      </c>
      <c r="AJ3376">
        <v>60</v>
      </c>
      <c r="AK3376">
        <v>224</v>
      </c>
      <c r="AL3376">
        <v>0.71450000000000002</v>
      </c>
      <c r="AM3376">
        <v>0.91549999999999998</v>
      </c>
      <c r="AN3376">
        <v>0.81210000000000004</v>
      </c>
      <c r="AO3376">
        <f>Data[[#This Row],[labeller_confidence_score]]-Data[[#This Row],[cytodiffusion_classification_confidence]]</f>
        <v>-0.10339999999999994</v>
      </c>
    </row>
    <row r="3377" spans="1:41" x14ac:dyDescent="0.3">
      <c r="A3377" t="s">
        <v>3450</v>
      </c>
      <c r="B3377" t="s">
        <v>37</v>
      </c>
      <c r="C3377">
        <v>1</v>
      </c>
      <c r="D3377" t="s">
        <v>38</v>
      </c>
      <c r="E3377">
        <v>13.49</v>
      </c>
      <c r="F3377">
        <v>61.2</v>
      </c>
      <c r="G3377">
        <v>0.64</v>
      </c>
      <c r="H3377">
        <v>0.36799999999999999</v>
      </c>
      <c r="I3377">
        <f>Data[[#This Row],[nucleus_area_pct]]/Data[[#This Row],[cytoplasm_ratio]]</f>
        <v>166.30434782608697</v>
      </c>
      <c r="J3377">
        <v>0.60199999999999998</v>
      </c>
      <c r="K3377">
        <v>0.44600000000000001</v>
      </c>
      <c r="L3377">
        <v>3.14</v>
      </c>
      <c r="M3377">
        <v>6.4</v>
      </c>
      <c r="N3377">
        <v>0.79400000000000004</v>
      </c>
      <c r="O3377">
        <v>511</v>
      </c>
      <c r="P3377">
        <v>74</v>
      </c>
      <c r="Q3377">
        <v>195</v>
      </c>
      <c r="R3377">
        <v>163</v>
      </c>
      <c r="S3377">
        <v>212</v>
      </c>
      <c r="T3377">
        <f>(Data[[#This Row],[mean_r]]/256)*100</f>
        <v>76.171875</v>
      </c>
      <c r="U3377">
        <f>(Data[[#This Row],[mean_g]]/256)*100</f>
        <v>63.671875</v>
      </c>
      <c r="V3377">
        <f>(Data[[#This Row],[mean_b]]/256)*100</f>
        <v>82.8125</v>
      </c>
      <c r="W3377">
        <v>0.73499999999999999</v>
      </c>
      <c r="X3377" t="s">
        <v>51</v>
      </c>
      <c r="Y3377" t="s">
        <v>45</v>
      </c>
      <c r="Z3377">
        <v>9829</v>
      </c>
      <c r="AA3377">
        <v>3.87</v>
      </c>
      <c r="AB3377">
        <v>14.2</v>
      </c>
      <c r="AC3377">
        <v>36</v>
      </c>
      <c r="AD3377">
        <v>160215</v>
      </c>
      <c r="AE3377">
        <v>77.599999999999994</v>
      </c>
      <c r="AF3377">
        <v>34.5</v>
      </c>
      <c r="AG3377" t="s">
        <v>46</v>
      </c>
      <c r="AH3377" t="s">
        <v>42</v>
      </c>
      <c r="AI3377" t="s">
        <v>52</v>
      </c>
      <c r="AJ3377">
        <v>100</v>
      </c>
      <c r="AK3377">
        <v>224</v>
      </c>
      <c r="AL3377">
        <v>0.76790000000000003</v>
      </c>
      <c r="AM3377">
        <v>0.71609999999999996</v>
      </c>
      <c r="AN3377">
        <v>0.84409999999999996</v>
      </c>
      <c r="AO3377">
        <f>Data[[#This Row],[labeller_confidence_score]]-Data[[#This Row],[cytodiffusion_classification_confidence]]</f>
        <v>0.128</v>
      </c>
    </row>
    <row r="3378" spans="1:41" x14ac:dyDescent="0.3">
      <c r="A3378" t="s">
        <v>3451</v>
      </c>
      <c r="B3378" t="s">
        <v>54</v>
      </c>
      <c r="C3378">
        <v>0</v>
      </c>
      <c r="D3378" t="s">
        <v>54</v>
      </c>
      <c r="E3378">
        <v>7.55</v>
      </c>
      <c r="F3378">
        <v>0</v>
      </c>
      <c r="G3378">
        <v>0</v>
      </c>
      <c r="H3378">
        <v>1</v>
      </c>
      <c r="I3378">
        <f>Data[[#This Row],[nucleus_area_pct]]/Data[[#This Row],[cytoplasm_ratio]]</f>
        <v>0</v>
      </c>
      <c r="J3378">
        <v>0.86699999999999999</v>
      </c>
      <c r="K3378">
        <v>0.27</v>
      </c>
      <c r="L3378">
        <v>0.51</v>
      </c>
      <c r="M3378">
        <v>1</v>
      </c>
      <c r="N3378">
        <v>0.92800000000000005</v>
      </c>
      <c r="O3378">
        <v>154</v>
      </c>
      <c r="P3378">
        <v>51</v>
      </c>
      <c r="Q3378">
        <v>221</v>
      </c>
      <c r="R3378">
        <v>123</v>
      </c>
      <c r="S3378">
        <v>141</v>
      </c>
      <c r="T3378">
        <f>(Data[[#This Row],[mean_r]]/256)*100</f>
        <v>86.328125</v>
      </c>
      <c r="U3378">
        <f>(Data[[#This Row],[mean_g]]/256)*100</f>
        <v>48.046875</v>
      </c>
      <c r="V3378">
        <f>(Data[[#This Row],[mean_b]]/256)*100</f>
        <v>55.078125</v>
      </c>
      <c r="W3378">
        <v>0.47299999999999998</v>
      </c>
      <c r="X3378" t="s">
        <v>51</v>
      </c>
      <c r="Y3378" t="s">
        <v>45</v>
      </c>
      <c r="Z3378">
        <v>8149</v>
      </c>
      <c r="AA3378">
        <v>5.07</v>
      </c>
      <c r="AB3378">
        <v>11</v>
      </c>
      <c r="AC3378">
        <v>42</v>
      </c>
      <c r="AD3378">
        <v>132616</v>
      </c>
      <c r="AE3378">
        <v>84</v>
      </c>
      <c r="AF3378">
        <v>34</v>
      </c>
      <c r="AG3378" t="s">
        <v>46</v>
      </c>
      <c r="AH3378" t="s">
        <v>47</v>
      </c>
      <c r="AI3378" t="s">
        <v>56</v>
      </c>
      <c r="AJ3378">
        <v>40</v>
      </c>
      <c r="AK3378">
        <v>256</v>
      </c>
      <c r="AL3378">
        <v>0.1065</v>
      </c>
      <c r="AM3378">
        <v>0.93089999999999995</v>
      </c>
      <c r="AN3378">
        <v>0.85750000000000004</v>
      </c>
      <c r="AO3378">
        <f>Data[[#This Row],[labeller_confidence_score]]-Data[[#This Row],[cytodiffusion_classification_confidence]]</f>
        <v>-7.339999999999991E-2</v>
      </c>
    </row>
    <row r="3379" spans="1:41" x14ac:dyDescent="0.3">
      <c r="A3379" t="s">
        <v>3452</v>
      </c>
      <c r="B3379" t="s">
        <v>54</v>
      </c>
      <c r="C3379">
        <v>0</v>
      </c>
      <c r="D3379" t="s">
        <v>54</v>
      </c>
      <c r="E3379">
        <v>7.95</v>
      </c>
      <c r="F3379">
        <v>0</v>
      </c>
      <c r="G3379">
        <v>0</v>
      </c>
      <c r="H3379">
        <v>1</v>
      </c>
      <c r="I3379">
        <f>Data[[#This Row],[nucleus_area_pct]]/Data[[#This Row],[cytoplasm_ratio]]</f>
        <v>0</v>
      </c>
      <c r="J3379">
        <v>0.88300000000000001</v>
      </c>
      <c r="K3379">
        <v>0.19800000000000001</v>
      </c>
      <c r="L3379">
        <v>0.46</v>
      </c>
      <c r="M3379">
        <v>1</v>
      </c>
      <c r="N3379">
        <v>0.99199999999999999</v>
      </c>
      <c r="O3379">
        <v>183</v>
      </c>
      <c r="P3379">
        <v>50</v>
      </c>
      <c r="Q3379">
        <v>239</v>
      </c>
      <c r="R3379">
        <v>137</v>
      </c>
      <c r="S3379">
        <v>147</v>
      </c>
      <c r="T3379">
        <f>(Data[[#This Row],[mean_r]]/256)*100</f>
        <v>93.359375</v>
      </c>
      <c r="U3379">
        <f>(Data[[#This Row],[mean_g]]/256)*100</f>
        <v>53.515625</v>
      </c>
      <c r="V3379">
        <f>(Data[[#This Row],[mean_b]]/256)*100</f>
        <v>57.421875</v>
      </c>
      <c r="W3379">
        <v>0.52100000000000002</v>
      </c>
      <c r="X3379" t="s">
        <v>51</v>
      </c>
      <c r="Y3379" t="s">
        <v>45</v>
      </c>
      <c r="Z3379">
        <v>7133</v>
      </c>
      <c r="AA3379">
        <v>3.77</v>
      </c>
      <c r="AB3379">
        <v>14.1</v>
      </c>
      <c r="AC3379">
        <v>39.4</v>
      </c>
      <c r="AD3379">
        <v>134824</v>
      </c>
      <c r="AE3379">
        <v>63</v>
      </c>
      <c r="AF3379">
        <v>31.1</v>
      </c>
      <c r="AG3379" t="s">
        <v>46</v>
      </c>
      <c r="AH3379" t="s">
        <v>47</v>
      </c>
      <c r="AI3379" t="s">
        <v>56</v>
      </c>
      <c r="AJ3379">
        <v>60</v>
      </c>
      <c r="AK3379">
        <v>256</v>
      </c>
      <c r="AL3379">
        <v>3.78E-2</v>
      </c>
      <c r="AM3379">
        <v>0.87039999999999995</v>
      </c>
      <c r="AN3379">
        <v>0.95120000000000005</v>
      </c>
      <c r="AO3379">
        <f>Data[[#This Row],[labeller_confidence_score]]-Data[[#This Row],[cytodiffusion_classification_confidence]]</f>
        <v>8.0800000000000094E-2</v>
      </c>
    </row>
    <row r="3380" spans="1:41" x14ac:dyDescent="0.3">
      <c r="A3380" t="s">
        <v>3453</v>
      </c>
      <c r="B3380" t="s">
        <v>60</v>
      </c>
      <c r="C3380">
        <v>0</v>
      </c>
      <c r="D3380" t="s">
        <v>50</v>
      </c>
      <c r="E3380">
        <v>17.63</v>
      </c>
      <c r="F3380">
        <v>69</v>
      </c>
      <c r="G3380">
        <v>0.48</v>
      </c>
      <c r="H3380">
        <v>0.32500000000000001</v>
      </c>
      <c r="I3380">
        <f>Data[[#This Row],[nucleus_area_pct]]/Data[[#This Row],[cytoplasm_ratio]]</f>
        <v>212.30769230769229</v>
      </c>
      <c r="J3380">
        <v>0.67</v>
      </c>
      <c r="K3380">
        <v>0.52100000000000002</v>
      </c>
      <c r="L3380">
        <v>1.68</v>
      </c>
      <c r="M3380">
        <v>1.5</v>
      </c>
      <c r="N3380">
        <v>0.77300000000000002</v>
      </c>
      <c r="O3380">
        <v>570</v>
      </c>
      <c r="P3380">
        <v>109</v>
      </c>
      <c r="Q3380">
        <v>200</v>
      </c>
      <c r="R3380">
        <v>183</v>
      </c>
      <c r="S3380">
        <v>184</v>
      </c>
      <c r="T3380">
        <f>(Data[[#This Row],[mean_r]]/256)*100</f>
        <v>78.125</v>
      </c>
      <c r="U3380">
        <f>(Data[[#This Row],[mean_g]]/256)*100</f>
        <v>71.484375</v>
      </c>
      <c r="V3380">
        <f>(Data[[#This Row],[mean_b]]/256)*100</f>
        <v>71.875</v>
      </c>
      <c r="W3380">
        <v>0.63300000000000001</v>
      </c>
      <c r="X3380" t="s">
        <v>51</v>
      </c>
      <c r="Y3380" t="s">
        <v>45</v>
      </c>
      <c r="Z3380">
        <v>6082</v>
      </c>
      <c r="AA3380">
        <v>6.07</v>
      </c>
      <c r="AB3380">
        <v>11.3</v>
      </c>
      <c r="AC3380">
        <v>39.299999999999997</v>
      </c>
      <c r="AD3380">
        <v>284713</v>
      </c>
      <c r="AE3380">
        <v>78</v>
      </c>
      <c r="AF3380">
        <v>29</v>
      </c>
      <c r="AG3380" t="s">
        <v>46</v>
      </c>
      <c r="AH3380" t="s">
        <v>42</v>
      </c>
      <c r="AI3380" t="s">
        <v>43</v>
      </c>
      <c r="AJ3380">
        <v>100</v>
      </c>
      <c r="AK3380">
        <v>360</v>
      </c>
      <c r="AL3380">
        <v>5.9499999999999997E-2</v>
      </c>
      <c r="AM3380">
        <v>0.9395</v>
      </c>
      <c r="AN3380">
        <v>0.81940000000000002</v>
      </c>
      <c r="AO3380">
        <f>Data[[#This Row],[labeller_confidence_score]]-Data[[#This Row],[cytodiffusion_classification_confidence]]</f>
        <v>-0.12009999999999998</v>
      </c>
    </row>
    <row r="3381" spans="1:41" x14ac:dyDescent="0.3">
      <c r="A3381" t="s">
        <v>3454</v>
      </c>
      <c r="B3381" t="s">
        <v>74</v>
      </c>
      <c r="C3381">
        <v>0</v>
      </c>
      <c r="D3381" t="s">
        <v>75</v>
      </c>
      <c r="E3381">
        <v>2.75</v>
      </c>
      <c r="F3381">
        <v>0</v>
      </c>
      <c r="G3381">
        <v>0</v>
      </c>
      <c r="H3381">
        <v>1</v>
      </c>
      <c r="I3381">
        <f>Data[[#This Row],[nucleus_area_pct]]/Data[[#This Row],[cytoplasm_ratio]]</f>
        <v>0</v>
      </c>
      <c r="J3381">
        <v>0.65500000000000003</v>
      </c>
      <c r="K3381">
        <v>0.219</v>
      </c>
      <c r="L3381">
        <v>3.15</v>
      </c>
      <c r="M3381">
        <v>1</v>
      </c>
      <c r="N3381">
        <v>0.76400000000000001</v>
      </c>
      <c r="O3381">
        <v>31</v>
      </c>
      <c r="P3381">
        <v>15</v>
      </c>
      <c r="Q3381">
        <v>234</v>
      </c>
      <c r="R3381">
        <v>155</v>
      </c>
      <c r="S3381">
        <v>179</v>
      </c>
      <c r="T3381">
        <f>(Data[[#This Row],[mean_r]]/256)*100</f>
        <v>91.40625</v>
      </c>
      <c r="U3381">
        <f>(Data[[#This Row],[mean_g]]/256)*100</f>
        <v>60.546875</v>
      </c>
      <c r="V3381">
        <f>(Data[[#This Row],[mean_b]]/256)*100</f>
        <v>69.921875</v>
      </c>
      <c r="W3381">
        <v>0.60499999999999998</v>
      </c>
      <c r="X3381" t="s">
        <v>63</v>
      </c>
      <c r="Y3381" t="s">
        <v>45</v>
      </c>
      <c r="Z3381">
        <v>8975</v>
      </c>
      <c r="AA3381">
        <v>5.07</v>
      </c>
      <c r="AB3381">
        <v>14.2</v>
      </c>
      <c r="AC3381">
        <v>52.7</v>
      </c>
      <c r="AD3381">
        <v>203879</v>
      </c>
      <c r="AE3381">
        <v>76.099999999999994</v>
      </c>
      <c r="AF3381">
        <v>29.3</v>
      </c>
      <c r="AG3381" t="s">
        <v>46</v>
      </c>
      <c r="AH3381" t="s">
        <v>47</v>
      </c>
      <c r="AI3381" t="s">
        <v>52</v>
      </c>
      <c r="AJ3381">
        <v>100</v>
      </c>
      <c r="AK3381">
        <v>224</v>
      </c>
      <c r="AL3381">
        <v>0.13009999999999999</v>
      </c>
      <c r="AM3381">
        <v>0.9536</v>
      </c>
      <c r="AN3381">
        <v>0.89410000000000001</v>
      </c>
      <c r="AO3381">
        <f>Data[[#This Row],[labeller_confidence_score]]-Data[[#This Row],[cytodiffusion_classification_confidence]]</f>
        <v>-5.9499999999999997E-2</v>
      </c>
    </row>
    <row r="3382" spans="1:41" x14ac:dyDescent="0.3">
      <c r="A3382" t="s">
        <v>3455</v>
      </c>
      <c r="B3382" t="s">
        <v>62</v>
      </c>
      <c r="C3382">
        <v>0</v>
      </c>
      <c r="D3382" t="s">
        <v>50</v>
      </c>
      <c r="E3382">
        <v>9.9700000000000006</v>
      </c>
      <c r="F3382">
        <v>86.7</v>
      </c>
      <c r="G3382">
        <v>0.872</v>
      </c>
      <c r="H3382">
        <v>0.223</v>
      </c>
      <c r="I3382">
        <f>Data[[#This Row],[nucleus_area_pct]]/Data[[#This Row],[cytoplasm_ratio]]</f>
        <v>388.78923766816143</v>
      </c>
      <c r="J3382">
        <v>0.89100000000000001</v>
      </c>
      <c r="K3382">
        <v>0.36299999999999999</v>
      </c>
      <c r="L3382">
        <v>0.96</v>
      </c>
      <c r="M3382">
        <v>1.1000000000000001</v>
      </c>
      <c r="N3382">
        <v>0.95699999999999996</v>
      </c>
      <c r="O3382">
        <v>321</v>
      </c>
      <c r="P3382">
        <v>52</v>
      </c>
      <c r="Q3382">
        <v>233</v>
      </c>
      <c r="R3382">
        <v>175</v>
      </c>
      <c r="S3382">
        <v>207</v>
      </c>
      <c r="T3382">
        <f>(Data[[#This Row],[mean_r]]/256)*100</f>
        <v>91.015625</v>
      </c>
      <c r="U3382">
        <f>(Data[[#This Row],[mean_g]]/256)*100</f>
        <v>68.359375</v>
      </c>
      <c r="V3382">
        <f>(Data[[#This Row],[mean_b]]/256)*100</f>
        <v>80.859375</v>
      </c>
      <c r="W3382">
        <v>0.66</v>
      </c>
      <c r="X3382" t="s">
        <v>51</v>
      </c>
      <c r="Y3382" t="s">
        <v>40</v>
      </c>
      <c r="Z3382">
        <v>9449</v>
      </c>
      <c r="AA3382">
        <v>5.46</v>
      </c>
      <c r="AB3382">
        <v>13.3</v>
      </c>
      <c r="AC3382">
        <v>44</v>
      </c>
      <c r="AD3382">
        <v>342659</v>
      </c>
      <c r="AE3382">
        <v>79.900000000000006</v>
      </c>
      <c r="AF3382">
        <v>33.4</v>
      </c>
      <c r="AG3382" t="s">
        <v>64</v>
      </c>
      <c r="AH3382" t="s">
        <v>42</v>
      </c>
      <c r="AI3382" t="s">
        <v>52</v>
      </c>
      <c r="AJ3382">
        <v>40</v>
      </c>
      <c r="AK3382">
        <v>224</v>
      </c>
      <c r="AL3382">
        <v>6.2199999999999998E-2</v>
      </c>
      <c r="AM3382">
        <v>0.92510000000000003</v>
      </c>
      <c r="AN3382">
        <v>0.99670000000000003</v>
      </c>
      <c r="AO3382">
        <f>Data[[#This Row],[labeller_confidence_score]]-Data[[#This Row],[cytodiffusion_classification_confidence]]</f>
        <v>7.1599999999999997E-2</v>
      </c>
    </row>
    <row r="3383" spans="1:41" x14ac:dyDescent="0.3">
      <c r="A3383" t="s">
        <v>3456</v>
      </c>
      <c r="B3383" t="s">
        <v>49</v>
      </c>
      <c r="C3383">
        <v>0</v>
      </c>
      <c r="D3383" t="s">
        <v>50</v>
      </c>
      <c r="E3383">
        <v>12.77</v>
      </c>
      <c r="F3383">
        <v>59.5</v>
      </c>
      <c r="G3383">
        <v>0.61499999999999999</v>
      </c>
      <c r="H3383">
        <v>0.46500000000000002</v>
      </c>
      <c r="I3383">
        <f>Data[[#This Row],[nucleus_area_pct]]/Data[[#This Row],[cytoplasm_ratio]]</f>
        <v>127.95698924731182</v>
      </c>
      <c r="J3383">
        <v>0.80500000000000005</v>
      </c>
      <c r="K3383">
        <v>0.29299999999999998</v>
      </c>
      <c r="L3383">
        <v>2.82</v>
      </c>
      <c r="M3383">
        <v>4</v>
      </c>
      <c r="N3383">
        <v>0.86199999999999999</v>
      </c>
      <c r="O3383">
        <v>456</v>
      </c>
      <c r="P3383">
        <v>67</v>
      </c>
      <c r="Q3383">
        <v>223</v>
      </c>
      <c r="R3383">
        <v>142</v>
      </c>
      <c r="S3383">
        <v>201</v>
      </c>
      <c r="T3383">
        <f>(Data[[#This Row],[mean_r]]/256)*100</f>
        <v>87.109375</v>
      </c>
      <c r="U3383">
        <f>(Data[[#This Row],[mean_g]]/256)*100</f>
        <v>55.46875</v>
      </c>
      <c r="V3383">
        <f>(Data[[#This Row],[mean_b]]/256)*100</f>
        <v>78.515625</v>
      </c>
      <c r="W3383">
        <v>0.63200000000000001</v>
      </c>
      <c r="X3383" t="s">
        <v>51</v>
      </c>
      <c r="Y3383" t="s">
        <v>40</v>
      </c>
      <c r="Z3383">
        <v>11210</v>
      </c>
      <c r="AA3383">
        <v>2.67</v>
      </c>
      <c r="AB3383">
        <v>14.9</v>
      </c>
      <c r="AC3383">
        <v>41</v>
      </c>
      <c r="AD3383">
        <v>281864</v>
      </c>
      <c r="AE3383">
        <v>94.6</v>
      </c>
      <c r="AF3383">
        <v>35.1</v>
      </c>
      <c r="AG3383" t="s">
        <v>46</v>
      </c>
      <c r="AH3383" t="s">
        <v>42</v>
      </c>
      <c r="AI3383" t="s">
        <v>52</v>
      </c>
      <c r="AJ3383">
        <v>60</v>
      </c>
      <c r="AK3383">
        <v>360</v>
      </c>
      <c r="AL3383">
        <v>5.8799999999999998E-2</v>
      </c>
      <c r="AM3383">
        <v>0.81610000000000005</v>
      </c>
      <c r="AN3383">
        <v>0.92120000000000002</v>
      </c>
      <c r="AO3383">
        <f>Data[[#This Row],[labeller_confidence_score]]-Data[[#This Row],[cytodiffusion_classification_confidence]]</f>
        <v>0.10509999999999997</v>
      </c>
    </row>
    <row r="3384" spans="1:41" x14ac:dyDescent="0.3">
      <c r="A3384" t="s">
        <v>3457</v>
      </c>
      <c r="B3384" t="s">
        <v>62</v>
      </c>
      <c r="C3384">
        <v>0</v>
      </c>
      <c r="D3384" t="s">
        <v>50</v>
      </c>
      <c r="E3384">
        <v>7.39</v>
      </c>
      <c r="F3384">
        <v>77.599999999999994</v>
      </c>
      <c r="G3384">
        <v>0.71599999999999997</v>
      </c>
      <c r="H3384">
        <v>0.13900000000000001</v>
      </c>
      <c r="I3384">
        <f>Data[[#This Row],[nucleus_area_pct]]/Data[[#This Row],[cytoplasm_ratio]]</f>
        <v>558.27338129496388</v>
      </c>
      <c r="J3384">
        <v>0.90400000000000003</v>
      </c>
      <c r="K3384">
        <v>0.13100000000000001</v>
      </c>
      <c r="L3384">
        <v>1.33</v>
      </c>
      <c r="M3384">
        <v>1.1000000000000001</v>
      </c>
      <c r="N3384">
        <v>0.90800000000000003</v>
      </c>
      <c r="O3384">
        <v>255</v>
      </c>
      <c r="P3384">
        <v>65</v>
      </c>
      <c r="Q3384">
        <v>206</v>
      </c>
      <c r="R3384">
        <v>169</v>
      </c>
      <c r="S3384">
        <v>182</v>
      </c>
      <c r="T3384">
        <f>(Data[[#This Row],[mean_r]]/256)*100</f>
        <v>80.46875</v>
      </c>
      <c r="U3384">
        <f>(Data[[#This Row],[mean_g]]/256)*100</f>
        <v>66.015625</v>
      </c>
      <c r="V3384">
        <f>(Data[[#This Row],[mean_b]]/256)*100</f>
        <v>71.09375</v>
      </c>
      <c r="W3384">
        <v>0.70399999999999996</v>
      </c>
      <c r="X3384" t="s">
        <v>39</v>
      </c>
      <c r="Y3384" t="s">
        <v>40</v>
      </c>
      <c r="Z3384">
        <v>6453</v>
      </c>
      <c r="AA3384">
        <v>4.76</v>
      </c>
      <c r="AB3384">
        <v>11.6</v>
      </c>
      <c r="AC3384">
        <v>42.4</v>
      </c>
      <c r="AD3384">
        <v>268356</v>
      </c>
      <c r="AE3384">
        <v>82.6</v>
      </c>
      <c r="AF3384">
        <v>33.299999999999997</v>
      </c>
      <c r="AG3384" t="s">
        <v>41</v>
      </c>
      <c r="AH3384" t="s">
        <v>42</v>
      </c>
      <c r="AI3384" t="s">
        <v>52</v>
      </c>
      <c r="AJ3384">
        <v>60</v>
      </c>
      <c r="AK3384">
        <v>224</v>
      </c>
      <c r="AL3384">
        <v>0.1123</v>
      </c>
      <c r="AM3384">
        <v>0.80010000000000003</v>
      </c>
      <c r="AN3384">
        <v>0.93799999999999994</v>
      </c>
      <c r="AO3384">
        <f>Data[[#This Row],[labeller_confidence_score]]-Data[[#This Row],[cytodiffusion_classification_confidence]]</f>
        <v>0.13789999999999991</v>
      </c>
    </row>
    <row r="3385" spans="1:41" x14ac:dyDescent="0.3">
      <c r="A3385" t="s">
        <v>3458</v>
      </c>
      <c r="B3385" t="s">
        <v>60</v>
      </c>
      <c r="C3385">
        <v>0</v>
      </c>
      <c r="D3385" t="s">
        <v>50</v>
      </c>
      <c r="E3385">
        <v>15.92</v>
      </c>
      <c r="F3385">
        <v>63</v>
      </c>
      <c r="G3385">
        <v>0.438</v>
      </c>
      <c r="H3385">
        <v>0.309</v>
      </c>
      <c r="I3385">
        <f>Data[[#This Row],[nucleus_area_pct]]/Data[[#This Row],[cytoplasm_ratio]]</f>
        <v>203.88349514563106</v>
      </c>
      <c r="J3385">
        <v>0.58799999999999997</v>
      </c>
      <c r="K3385">
        <v>0.37</v>
      </c>
      <c r="L3385">
        <v>2.2599999999999998</v>
      </c>
      <c r="M3385">
        <v>1.1000000000000001</v>
      </c>
      <c r="N3385">
        <v>0.751</v>
      </c>
      <c r="O3385">
        <v>519</v>
      </c>
      <c r="P3385">
        <v>97</v>
      </c>
      <c r="Q3385">
        <v>195</v>
      </c>
      <c r="R3385">
        <v>143</v>
      </c>
      <c r="S3385">
        <v>201</v>
      </c>
      <c r="T3385">
        <f>(Data[[#This Row],[mean_r]]/256)*100</f>
        <v>76.171875</v>
      </c>
      <c r="U3385">
        <f>(Data[[#This Row],[mean_g]]/256)*100</f>
        <v>55.859375</v>
      </c>
      <c r="V3385">
        <f>(Data[[#This Row],[mean_b]]/256)*100</f>
        <v>78.515625</v>
      </c>
      <c r="W3385">
        <v>0.59499999999999997</v>
      </c>
      <c r="X3385" t="s">
        <v>63</v>
      </c>
      <c r="Y3385" t="s">
        <v>45</v>
      </c>
      <c r="Z3385">
        <v>6219</v>
      </c>
      <c r="AA3385">
        <v>4.9400000000000004</v>
      </c>
      <c r="AB3385">
        <v>15.3</v>
      </c>
      <c r="AC3385">
        <v>36.299999999999997</v>
      </c>
      <c r="AD3385">
        <v>328613</v>
      </c>
      <c r="AE3385">
        <v>90.5</v>
      </c>
      <c r="AF3385">
        <v>34.9</v>
      </c>
      <c r="AG3385" t="s">
        <v>64</v>
      </c>
      <c r="AH3385" t="s">
        <v>68</v>
      </c>
      <c r="AI3385" t="s">
        <v>43</v>
      </c>
      <c r="AJ3385">
        <v>60</v>
      </c>
      <c r="AK3385">
        <v>512</v>
      </c>
      <c r="AL3385">
        <v>9.2700000000000005E-2</v>
      </c>
      <c r="AM3385">
        <v>0.94640000000000002</v>
      </c>
      <c r="AN3385">
        <v>0.84009999999999996</v>
      </c>
      <c r="AO3385">
        <f>Data[[#This Row],[labeller_confidence_score]]-Data[[#This Row],[cytodiffusion_classification_confidence]]</f>
        <v>-0.10630000000000006</v>
      </c>
    </row>
    <row r="3386" spans="1:41" x14ac:dyDescent="0.3">
      <c r="A3386" t="s">
        <v>3459</v>
      </c>
      <c r="B3386" t="s">
        <v>106</v>
      </c>
      <c r="C3386">
        <v>1</v>
      </c>
      <c r="D3386" t="s">
        <v>82</v>
      </c>
      <c r="E3386">
        <v>13.68</v>
      </c>
      <c r="F3386">
        <v>75.400000000000006</v>
      </c>
      <c r="G3386">
        <v>0.34499999999999997</v>
      </c>
      <c r="H3386">
        <v>0.16600000000000001</v>
      </c>
      <c r="I3386">
        <f>Data[[#This Row],[nucleus_area_pct]]/Data[[#This Row],[cytoplasm_ratio]]</f>
        <v>454.2168674698795</v>
      </c>
      <c r="J3386">
        <v>0.81799999999999995</v>
      </c>
      <c r="K3386">
        <v>0.16700000000000001</v>
      </c>
      <c r="L3386">
        <v>0.91</v>
      </c>
      <c r="M3386">
        <v>1.1000000000000001</v>
      </c>
      <c r="N3386">
        <v>0.76700000000000002</v>
      </c>
      <c r="O3386">
        <v>599</v>
      </c>
      <c r="P3386">
        <v>104</v>
      </c>
      <c r="Q3386">
        <v>177</v>
      </c>
      <c r="R3386">
        <v>169</v>
      </c>
      <c r="S3386">
        <v>205</v>
      </c>
      <c r="T3386">
        <f>(Data[[#This Row],[mean_r]]/256)*100</f>
        <v>69.140625</v>
      </c>
      <c r="U3386">
        <f>(Data[[#This Row],[mean_g]]/256)*100</f>
        <v>66.015625</v>
      </c>
      <c r="V3386">
        <f>(Data[[#This Row],[mean_b]]/256)*100</f>
        <v>80.078125</v>
      </c>
      <c r="W3386">
        <v>0.624</v>
      </c>
      <c r="X3386" t="s">
        <v>63</v>
      </c>
      <c r="Y3386" t="s">
        <v>45</v>
      </c>
      <c r="Z3386">
        <v>4052</v>
      </c>
      <c r="AA3386">
        <v>4.8499999999999996</v>
      </c>
      <c r="AB3386">
        <v>14.3</v>
      </c>
      <c r="AC3386">
        <v>41.4</v>
      </c>
      <c r="AD3386">
        <v>248295</v>
      </c>
      <c r="AE3386">
        <v>102.7</v>
      </c>
      <c r="AF3386">
        <v>32.9</v>
      </c>
      <c r="AG3386" t="s">
        <v>41</v>
      </c>
      <c r="AH3386" t="s">
        <v>42</v>
      </c>
      <c r="AI3386" t="s">
        <v>56</v>
      </c>
      <c r="AJ3386">
        <v>100</v>
      </c>
      <c r="AK3386">
        <v>224</v>
      </c>
      <c r="AL3386">
        <v>0.92269999999999996</v>
      </c>
      <c r="AM3386">
        <v>0.52539999999999998</v>
      </c>
      <c r="AN3386">
        <v>0.73480000000000001</v>
      </c>
      <c r="AO3386">
        <f>Data[[#This Row],[labeller_confidence_score]]-Data[[#This Row],[cytodiffusion_classification_confidence]]</f>
        <v>0.20940000000000003</v>
      </c>
    </row>
    <row r="3387" spans="1:41" x14ac:dyDescent="0.3">
      <c r="A3387" t="s">
        <v>3460</v>
      </c>
      <c r="B3387" t="s">
        <v>60</v>
      </c>
      <c r="C3387">
        <v>0</v>
      </c>
      <c r="D3387" t="s">
        <v>50</v>
      </c>
      <c r="E3387">
        <v>15.7</v>
      </c>
      <c r="F3387">
        <v>73.400000000000006</v>
      </c>
      <c r="G3387">
        <v>0.45700000000000002</v>
      </c>
      <c r="H3387">
        <v>0.34699999999999998</v>
      </c>
      <c r="I3387">
        <f>Data[[#This Row],[nucleus_area_pct]]/Data[[#This Row],[cytoplasm_ratio]]</f>
        <v>211.52737752161386</v>
      </c>
      <c r="J3387">
        <v>0.625</v>
      </c>
      <c r="K3387">
        <v>0.57799999999999996</v>
      </c>
      <c r="L3387">
        <v>2.27</v>
      </c>
      <c r="M3387">
        <v>1</v>
      </c>
      <c r="N3387">
        <v>0.67700000000000005</v>
      </c>
      <c r="O3387">
        <v>634</v>
      </c>
      <c r="P3387">
        <v>97</v>
      </c>
      <c r="Q3387">
        <v>195</v>
      </c>
      <c r="R3387">
        <v>171</v>
      </c>
      <c r="S3387">
        <v>188</v>
      </c>
      <c r="T3387">
        <f>(Data[[#This Row],[mean_r]]/256)*100</f>
        <v>76.171875</v>
      </c>
      <c r="U3387">
        <f>(Data[[#This Row],[mean_g]]/256)*100</f>
        <v>66.796875</v>
      </c>
      <c r="V3387">
        <f>(Data[[#This Row],[mean_b]]/256)*100</f>
        <v>73.4375</v>
      </c>
      <c r="W3387">
        <v>0.66600000000000004</v>
      </c>
      <c r="X3387" t="s">
        <v>63</v>
      </c>
      <c r="Y3387" t="s">
        <v>40</v>
      </c>
      <c r="Z3387">
        <v>9117</v>
      </c>
      <c r="AA3387">
        <v>4.01</v>
      </c>
      <c r="AB3387">
        <v>8.8000000000000007</v>
      </c>
      <c r="AC3387">
        <v>43</v>
      </c>
      <c r="AD3387">
        <v>242461</v>
      </c>
      <c r="AE3387">
        <v>94.9</v>
      </c>
      <c r="AF3387">
        <v>33.799999999999997</v>
      </c>
      <c r="AG3387" t="s">
        <v>46</v>
      </c>
      <c r="AH3387" t="s">
        <v>42</v>
      </c>
      <c r="AI3387" t="s">
        <v>56</v>
      </c>
      <c r="AJ3387">
        <v>40</v>
      </c>
      <c r="AK3387">
        <v>360</v>
      </c>
      <c r="AL3387">
        <v>0.1547</v>
      </c>
      <c r="AM3387">
        <v>0.91930000000000001</v>
      </c>
      <c r="AN3387">
        <v>0.94520000000000004</v>
      </c>
      <c r="AO3387">
        <f>Data[[#This Row],[labeller_confidence_score]]-Data[[#This Row],[cytodiffusion_classification_confidence]]</f>
        <v>2.5900000000000034E-2</v>
      </c>
    </row>
    <row r="3388" spans="1:41" x14ac:dyDescent="0.3">
      <c r="A3388" t="s">
        <v>3461</v>
      </c>
      <c r="B3388" t="s">
        <v>49</v>
      </c>
      <c r="C3388">
        <v>0</v>
      </c>
      <c r="D3388" t="s">
        <v>50</v>
      </c>
      <c r="E3388">
        <v>9.67</v>
      </c>
      <c r="F3388">
        <v>52.2</v>
      </c>
      <c r="G3388">
        <v>0.57699999999999996</v>
      </c>
      <c r="H3388">
        <v>0.34399999999999997</v>
      </c>
      <c r="I3388">
        <f>Data[[#This Row],[nucleus_area_pct]]/Data[[#This Row],[cytoplasm_ratio]]</f>
        <v>151.74418604651166</v>
      </c>
      <c r="J3388">
        <v>0.626</v>
      </c>
      <c r="K3388">
        <v>0.193</v>
      </c>
      <c r="L3388">
        <v>3.86</v>
      </c>
      <c r="M3388">
        <v>3.5</v>
      </c>
      <c r="N3388">
        <v>0.79300000000000004</v>
      </c>
      <c r="O3388">
        <v>467</v>
      </c>
      <c r="P3388">
        <v>68</v>
      </c>
      <c r="Q3388">
        <v>214</v>
      </c>
      <c r="R3388">
        <v>160</v>
      </c>
      <c r="S3388">
        <v>177</v>
      </c>
      <c r="T3388">
        <f>(Data[[#This Row],[mean_r]]/256)*100</f>
        <v>83.59375</v>
      </c>
      <c r="U3388">
        <f>(Data[[#This Row],[mean_g]]/256)*100</f>
        <v>62.5</v>
      </c>
      <c r="V3388">
        <f>(Data[[#This Row],[mean_b]]/256)*100</f>
        <v>69.140625</v>
      </c>
      <c r="W3388">
        <v>0.67100000000000004</v>
      </c>
      <c r="X3388" t="s">
        <v>63</v>
      </c>
      <c r="Y3388" t="s">
        <v>45</v>
      </c>
      <c r="Z3388">
        <v>8933</v>
      </c>
      <c r="AA3388">
        <v>4.07</v>
      </c>
      <c r="AB3388">
        <v>12</v>
      </c>
      <c r="AC3388">
        <v>32</v>
      </c>
      <c r="AD3388">
        <v>306219</v>
      </c>
      <c r="AE3388">
        <v>94.1</v>
      </c>
      <c r="AF3388">
        <v>32.1</v>
      </c>
      <c r="AG3388" t="s">
        <v>46</v>
      </c>
      <c r="AH3388" t="s">
        <v>47</v>
      </c>
      <c r="AI3388" t="s">
        <v>52</v>
      </c>
      <c r="AJ3388">
        <v>100</v>
      </c>
      <c r="AK3388">
        <v>512</v>
      </c>
      <c r="AL3388">
        <v>5.2999999999999999E-2</v>
      </c>
      <c r="AM3388">
        <v>0.8196</v>
      </c>
      <c r="AN3388">
        <v>0.92400000000000004</v>
      </c>
      <c r="AO3388">
        <f>Data[[#This Row],[labeller_confidence_score]]-Data[[#This Row],[cytodiffusion_classification_confidence]]</f>
        <v>0.10440000000000005</v>
      </c>
    </row>
    <row r="3389" spans="1:41" x14ac:dyDescent="0.3">
      <c r="A3389" t="s">
        <v>3462</v>
      </c>
      <c r="B3389" t="s">
        <v>49</v>
      </c>
      <c r="C3389">
        <v>0</v>
      </c>
      <c r="D3389" t="s">
        <v>50</v>
      </c>
      <c r="E3389">
        <v>10.97</v>
      </c>
      <c r="F3389">
        <v>55.5</v>
      </c>
      <c r="G3389">
        <v>0.56299999999999994</v>
      </c>
      <c r="H3389">
        <v>0.46400000000000002</v>
      </c>
      <c r="I3389">
        <f>Data[[#This Row],[nucleus_area_pct]]/Data[[#This Row],[cytoplasm_ratio]]</f>
        <v>119.61206896551724</v>
      </c>
      <c r="J3389">
        <v>0.78500000000000003</v>
      </c>
      <c r="K3389">
        <v>0.40799999999999997</v>
      </c>
      <c r="L3389">
        <v>4.3</v>
      </c>
      <c r="M3389">
        <v>5</v>
      </c>
      <c r="N3389">
        <v>0.78800000000000003</v>
      </c>
      <c r="O3389">
        <v>304</v>
      </c>
      <c r="P3389">
        <v>76</v>
      </c>
      <c r="Q3389">
        <v>212</v>
      </c>
      <c r="R3389">
        <v>175</v>
      </c>
      <c r="S3389">
        <v>189</v>
      </c>
      <c r="T3389">
        <f>(Data[[#This Row],[mean_r]]/256)*100</f>
        <v>82.8125</v>
      </c>
      <c r="U3389">
        <f>(Data[[#This Row],[mean_g]]/256)*100</f>
        <v>68.359375</v>
      </c>
      <c r="V3389">
        <f>(Data[[#This Row],[mean_b]]/256)*100</f>
        <v>73.828125</v>
      </c>
      <c r="W3389">
        <v>0.65400000000000003</v>
      </c>
      <c r="X3389" t="s">
        <v>51</v>
      </c>
      <c r="Y3389" t="s">
        <v>45</v>
      </c>
      <c r="Z3389">
        <v>9822</v>
      </c>
      <c r="AA3389">
        <v>5.16</v>
      </c>
      <c r="AB3389">
        <v>12.5</v>
      </c>
      <c r="AC3389">
        <v>46.4</v>
      </c>
      <c r="AD3389">
        <v>176980</v>
      </c>
      <c r="AE3389">
        <v>83.7</v>
      </c>
      <c r="AF3389">
        <v>35.200000000000003</v>
      </c>
      <c r="AG3389" t="s">
        <v>46</v>
      </c>
      <c r="AH3389" t="s">
        <v>42</v>
      </c>
      <c r="AI3389" t="s">
        <v>43</v>
      </c>
      <c r="AJ3389">
        <v>60</v>
      </c>
      <c r="AK3389">
        <v>360</v>
      </c>
      <c r="AL3389">
        <v>0.16520000000000001</v>
      </c>
      <c r="AM3389">
        <v>0.96750000000000003</v>
      </c>
      <c r="AN3389">
        <v>0.95509999999999995</v>
      </c>
      <c r="AO3389">
        <f>Data[[#This Row],[labeller_confidence_score]]-Data[[#This Row],[cytodiffusion_classification_confidence]]</f>
        <v>-1.2400000000000078E-2</v>
      </c>
    </row>
    <row r="3390" spans="1:41" x14ac:dyDescent="0.3">
      <c r="A3390" t="s">
        <v>3463</v>
      </c>
      <c r="B3390" t="s">
        <v>49</v>
      </c>
      <c r="C3390">
        <v>0</v>
      </c>
      <c r="D3390" t="s">
        <v>50</v>
      </c>
      <c r="E3390">
        <v>12.47</v>
      </c>
      <c r="F3390">
        <v>65.3</v>
      </c>
      <c r="G3390">
        <v>0.51300000000000001</v>
      </c>
      <c r="H3390">
        <v>0.47299999999999998</v>
      </c>
      <c r="I3390">
        <f>Data[[#This Row],[nucleus_area_pct]]/Data[[#This Row],[cytoplasm_ratio]]</f>
        <v>138.05496828752644</v>
      </c>
      <c r="J3390">
        <v>0.92100000000000004</v>
      </c>
      <c r="K3390">
        <v>0.33300000000000002</v>
      </c>
      <c r="L3390">
        <v>3.27</v>
      </c>
      <c r="M3390">
        <v>2.9</v>
      </c>
      <c r="N3390">
        <v>0.82399999999999995</v>
      </c>
      <c r="O3390">
        <v>380</v>
      </c>
      <c r="P3390">
        <v>80</v>
      </c>
      <c r="Q3390">
        <v>212</v>
      </c>
      <c r="R3390">
        <v>145</v>
      </c>
      <c r="S3390">
        <v>197</v>
      </c>
      <c r="T3390">
        <f>(Data[[#This Row],[mean_r]]/256)*100</f>
        <v>82.8125</v>
      </c>
      <c r="U3390">
        <f>(Data[[#This Row],[mean_g]]/256)*100</f>
        <v>56.640625</v>
      </c>
      <c r="V3390">
        <f>(Data[[#This Row],[mean_b]]/256)*100</f>
        <v>76.953125</v>
      </c>
      <c r="W3390">
        <v>0.66300000000000003</v>
      </c>
      <c r="X3390" t="s">
        <v>51</v>
      </c>
      <c r="Y3390" t="s">
        <v>45</v>
      </c>
      <c r="Z3390">
        <v>9382</v>
      </c>
      <c r="AA3390">
        <v>3.72</v>
      </c>
      <c r="AB3390">
        <v>13.1</v>
      </c>
      <c r="AC3390">
        <v>33.799999999999997</v>
      </c>
      <c r="AD3390">
        <v>279238</v>
      </c>
      <c r="AE3390">
        <v>82.9</v>
      </c>
      <c r="AF3390">
        <v>34.9</v>
      </c>
      <c r="AG3390" t="s">
        <v>41</v>
      </c>
      <c r="AH3390" t="s">
        <v>47</v>
      </c>
      <c r="AI3390" t="s">
        <v>43</v>
      </c>
      <c r="AJ3390">
        <v>100</v>
      </c>
      <c r="AK3390">
        <v>360</v>
      </c>
      <c r="AL3390">
        <v>7.4200000000000002E-2</v>
      </c>
      <c r="AM3390">
        <v>0.74719999999999998</v>
      </c>
      <c r="AN3390">
        <v>0.78610000000000002</v>
      </c>
      <c r="AO3390">
        <f>Data[[#This Row],[labeller_confidence_score]]-Data[[#This Row],[cytodiffusion_classification_confidence]]</f>
        <v>3.8900000000000046E-2</v>
      </c>
    </row>
    <row r="3391" spans="1:41" x14ac:dyDescent="0.3">
      <c r="A3391" t="s">
        <v>3464</v>
      </c>
      <c r="B3391" t="s">
        <v>106</v>
      </c>
      <c r="C3391">
        <v>1</v>
      </c>
      <c r="D3391" t="s">
        <v>82</v>
      </c>
      <c r="E3391">
        <v>11.65</v>
      </c>
      <c r="F3391">
        <v>78.099999999999994</v>
      </c>
      <c r="G3391">
        <v>0.45200000000000001</v>
      </c>
      <c r="H3391">
        <v>0.10100000000000001</v>
      </c>
      <c r="I3391">
        <f>Data[[#This Row],[nucleus_area_pct]]/Data[[#This Row],[cytoplasm_ratio]]</f>
        <v>773.26732673267315</v>
      </c>
      <c r="J3391">
        <v>0.86399999999999999</v>
      </c>
      <c r="K3391">
        <v>0.23899999999999999</v>
      </c>
      <c r="L3391">
        <v>0.78</v>
      </c>
      <c r="M3391">
        <v>1.1000000000000001</v>
      </c>
      <c r="N3391">
        <v>0.88600000000000001</v>
      </c>
      <c r="O3391">
        <v>577</v>
      </c>
      <c r="P3391">
        <v>102</v>
      </c>
      <c r="Q3391">
        <v>210</v>
      </c>
      <c r="R3391">
        <v>160</v>
      </c>
      <c r="S3391">
        <v>187</v>
      </c>
      <c r="T3391">
        <f>(Data[[#This Row],[mean_r]]/256)*100</f>
        <v>82.03125</v>
      </c>
      <c r="U3391">
        <f>(Data[[#This Row],[mean_g]]/256)*100</f>
        <v>62.5</v>
      </c>
      <c r="V3391">
        <f>(Data[[#This Row],[mean_b]]/256)*100</f>
        <v>73.046875</v>
      </c>
      <c r="W3391">
        <v>0.48899999999999999</v>
      </c>
      <c r="X3391" t="s">
        <v>51</v>
      </c>
      <c r="Y3391" t="s">
        <v>40</v>
      </c>
      <c r="Z3391">
        <v>9922</v>
      </c>
      <c r="AA3391">
        <v>4.3499999999999996</v>
      </c>
      <c r="AB3391">
        <v>11.9</v>
      </c>
      <c r="AC3391">
        <v>42.7</v>
      </c>
      <c r="AD3391">
        <v>170568</v>
      </c>
      <c r="AE3391">
        <v>69.7</v>
      </c>
      <c r="AF3391">
        <v>33</v>
      </c>
      <c r="AG3391" t="s">
        <v>46</v>
      </c>
      <c r="AH3391" t="s">
        <v>47</v>
      </c>
      <c r="AI3391" t="s">
        <v>52</v>
      </c>
      <c r="AJ3391">
        <v>40</v>
      </c>
      <c r="AK3391">
        <v>360</v>
      </c>
      <c r="AL3391">
        <v>0.89390000000000003</v>
      </c>
      <c r="AM3391">
        <v>0.73499999999999999</v>
      </c>
      <c r="AN3391">
        <v>0.66769999999999996</v>
      </c>
      <c r="AO3391">
        <f>Data[[#This Row],[labeller_confidence_score]]-Data[[#This Row],[cytodiffusion_classification_confidence]]</f>
        <v>-6.7300000000000026E-2</v>
      </c>
    </row>
    <row r="3392" spans="1:41" x14ac:dyDescent="0.3">
      <c r="A3392" t="s">
        <v>3465</v>
      </c>
      <c r="B3392" t="s">
        <v>54</v>
      </c>
      <c r="C3392">
        <v>0</v>
      </c>
      <c r="D3392" t="s">
        <v>54</v>
      </c>
      <c r="E3392">
        <v>7.52</v>
      </c>
      <c r="F3392">
        <v>0</v>
      </c>
      <c r="G3392">
        <v>0</v>
      </c>
      <c r="H3392">
        <v>1</v>
      </c>
      <c r="I3392">
        <f>Data[[#This Row],[nucleus_area_pct]]/Data[[#This Row],[cytoplasm_ratio]]</f>
        <v>0</v>
      </c>
      <c r="J3392">
        <v>0.93300000000000005</v>
      </c>
      <c r="K3392">
        <v>0.16600000000000001</v>
      </c>
      <c r="L3392">
        <v>0.36</v>
      </c>
      <c r="M3392">
        <v>1</v>
      </c>
      <c r="N3392">
        <v>0.93899999999999995</v>
      </c>
      <c r="O3392">
        <v>181</v>
      </c>
      <c r="P3392">
        <v>45</v>
      </c>
      <c r="Q3392">
        <v>205</v>
      </c>
      <c r="R3392">
        <v>149</v>
      </c>
      <c r="S3392">
        <v>116</v>
      </c>
      <c r="T3392">
        <f>(Data[[#This Row],[mean_r]]/256)*100</f>
        <v>80.078125</v>
      </c>
      <c r="U3392">
        <f>(Data[[#This Row],[mean_g]]/256)*100</f>
        <v>58.203125</v>
      </c>
      <c r="V3392">
        <f>(Data[[#This Row],[mean_b]]/256)*100</f>
        <v>45.3125</v>
      </c>
      <c r="W3392">
        <v>0.51200000000000001</v>
      </c>
      <c r="X3392" t="s">
        <v>51</v>
      </c>
      <c r="Y3392" t="s">
        <v>40</v>
      </c>
      <c r="Z3392">
        <v>7943</v>
      </c>
      <c r="AA3392">
        <v>4.0999999999999996</v>
      </c>
      <c r="AB3392">
        <v>13.7</v>
      </c>
      <c r="AC3392">
        <v>43</v>
      </c>
      <c r="AD3392">
        <v>238100</v>
      </c>
      <c r="AE3392">
        <v>96.9</v>
      </c>
      <c r="AF3392">
        <v>34.9</v>
      </c>
      <c r="AG3392" t="s">
        <v>41</v>
      </c>
      <c r="AH3392" t="s">
        <v>47</v>
      </c>
      <c r="AI3392" t="s">
        <v>52</v>
      </c>
      <c r="AJ3392">
        <v>60</v>
      </c>
      <c r="AK3392">
        <v>224</v>
      </c>
      <c r="AL3392">
        <v>0.13469999999999999</v>
      </c>
      <c r="AM3392">
        <v>0.90059999999999996</v>
      </c>
      <c r="AN3392">
        <v>0.8669</v>
      </c>
      <c r="AO3392">
        <f>Data[[#This Row],[labeller_confidence_score]]-Data[[#This Row],[cytodiffusion_classification_confidence]]</f>
        <v>-3.3699999999999952E-2</v>
      </c>
    </row>
    <row r="3393" spans="1:41" x14ac:dyDescent="0.3">
      <c r="A3393" t="s">
        <v>3466</v>
      </c>
      <c r="B3393" t="s">
        <v>133</v>
      </c>
      <c r="C3393">
        <v>1</v>
      </c>
      <c r="D3393" t="s">
        <v>104</v>
      </c>
      <c r="E3393">
        <v>7.61</v>
      </c>
      <c r="F3393">
        <v>0</v>
      </c>
      <c r="G3393">
        <v>0</v>
      </c>
      <c r="H3393">
        <v>1</v>
      </c>
      <c r="I3393">
        <f>Data[[#This Row],[nucleus_area_pct]]/Data[[#This Row],[cytoplasm_ratio]]</f>
        <v>0</v>
      </c>
      <c r="J3393">
        <v>0.52900000000000003</v>
      </c>
      <c r="K3393">
        <v>0.86599999999999999</v>
      </c>
      <c r="L3393">
        <v>0.24</v>
      </c>
      <c r="M3393">
        <v>1</v>
      </c>
      <c r="N3393">
        <v>0.88300000000000001</v>
      </c>
      <c r="O3393">
        <v>194</v>
      </c>
      <c r="P3393">
        <v>48</v>
      </c>
      <c r="Q3393">
        <v>245</v>
      </c>
      <c r="R3393">
        <v>147</v>
      </c>
      <c r="S3393">
        <v>128</v>
      </c>
      <c r="T3393">
        <f>(Data[[#This Row],[mean_r]]/256)*100</f>
        <v>95.703125</v>
      </c>
      <c r="U3393">
        <f>(Data[[#This Row],[mean_g]]/256)*100</f>
        <v>57.421875</v>
      </c>
      <c r="V3393">
        <f>(Data[[#This Row],[mean_b]]/256)*100</f>
        <v>50</v>
      </c>
      <c r="W3393">
        <v>0.52400000000000002</v>
      </c>
      <c r="X3393" t="s">
        <v>51</v>
      </c>
      <c r="Y3393" t="s">
        <v>40</v>
      </c>
      <c r="Z3393">
        <v>6619</v>
      </c>
      <c r="AA3393">
        <v>4.4800000000000004</v>
      </c>
      <c r="AB3393">
        <v>14.2</v>
      </c>
      <c r="AC3393">
        <v>39.700000000000003</v>
      </c>
      <c r="AD3393">
        <v>300424</v>
      </c>
      <c r="AE3393">
        <v>89.1</v>
      </c>
      <c r="AF3393">
        <v>33.6</v>
      </c>
      <c r="AG3393" t="s">
        <v>64</v>
      </c>
      <c r="AH3393" t="s">
        <v>68</v>
      </c>
      <c r="AI3393" t="s">
        <v>56</v>
      </c>
      <c r="AJ3393">
        <v>60</v>
      </c>
      <c r="AK3393">
        <v>256</v>
      </c>
      <c r="AL3393">
        <v>0.78369999999999995</v>
      </c>
      <c r="AM3393">
        <v>0.66439999999999999</v>
      </c>
      <c r="AN3393">
        <v>0.59019999999999995</v>
      </c>
      <c r="AO3393">
        <f>Data[[#This Row],[labeller_confidence_score]]-Data[[#This Row],[cytodiffusion_classification_confidence]]</f>
        <v>-7.4200000000000044E-2</v>
      </c>
    </row>
    <row r="3394" spans="1:41" x14ac:dyDescent="0.3">
      <c r="A3394" t="s">
        <v>3467</v>
      </c>
      <c r="B3394" t="s">
        <v>103</v>
      </c>
      <c r="C3394">
        <v>1</v>
      </c>
      <c r="D3394" t="s">
        <v>104</v>
      </c>
      <c r="E3394">
        <v>4.5199999999999996</v>
      </c>
      <c r="F3394">
        <v>0</v>
      </c>
      <c r="G3394">
        <v>0</v>
      </c>
      <c r="H3394">
        <v>1</v>
      </c>
      <c r="I3394">
        <f>Data[[#This Row],[nucleus_area_pct]]/Data[[#This Row],[cytoplasm_ratio]]</f>
        <v>0</v>
      </c>
      <c r="J3394">
        <v>0.58799999999999997</v>
      </c>
      <c r="K3394">
        <v>0.751</v>
      </c>
      <c r="L3394">
        <v>0.83</v>
      </c>
      <c r="M3394">
        <v>1</v>
      </c>
      <c r="N3394">
        <v>0.74199999999999999</v>
      </c>
      <c r="O3394">
        <v>102</v>
      </c>
      <c r="P3394">
        <v>20</v>
      </c>
      <c r="Q3394">
        <v>208</v>
      </c>
      <c r="R3394">
        <v>117</v>
      </c>
      <c r="S3394">
        <v>116</v>
      </c>
      <c r="T3394">
        <f>(Data[[#This Row],[mean_r]]/256)*100</f>
        <v>81.25</v>
      </c>
      <c r="U3394">
        <f>(Data[[#This Row],[mean_g]]/256)*100</f>
        <v>45.703125</v>
      </c>
      <c r="V3394">
        <f>(Data[[#This Row],[mean_b]]/256)*100</f>
        <v>45.3125</v>
      </c>
      <c r="W3394">
        <v>0.441</v>
      </c>
      <c r="X3394" t="s">
        <v>39</v>
      </c>
      <c r="Y3394" t="s">
        <v>40</v>
      </c>
      <c r="Z3394">
        <v>6830</v>
      </c>
      <c r="AA3394">
        <v>3.55</v>
      </c>
      <c r="AB3394">
        <v>16.7</v>
      </c>
      <c r="AC3394">
        <v>31.7</v>
      </c>
      <c r="AD3394">
        <v>150752</v>
      </c>
      <c r="AE3394">
        <v>73.099999999999994</v>
      </c>
      <c r="AF3394">
        <v>32.6</v>
      </c>
      <c r="AG3394" t="s">
        <v>64</v>
      </c>
      <c r="AH3394" t="s">
        <v>42</v>
      </c>
      <c r="AI3394" t="s">
        <v>43</v>
      </c>
      <c r="AJ3394">
        <v>100</v>
      </c>
      <c r="AK3394">
        <v>256</v>
      </c>
      <c r="AL3394">
        <v>0.65200000000000002</v>
      </c>
      <c r="AM3394">
        <v>0.71750000000000003</v>
      </c>
      <c r="AN3394">
        <v>0.81640000000000001</v>
      </c>
      <c r="AO3394">
        <f>Data[[#This Row],[labeller_confidence_score]]-Data[[#This Row],[cytodiffusion_classification_confidence]]</f>
        <v>9.8899999999999988E-2</v>
      </c>
    </row>
    <row r="3395" spans="1:41" x14ac:dyDescent="0.3">
      <c r="A3395" t="s">
        <v>3468</v>
      </c>
      <c r="B3395" t="s">
        <v>87</v>
      </c>
      <c r="C3395">
        <v>0</v>
      </c>
      <c r="D3395" t="s">
        <v>50</v>
      </c>
      <c r="E3395">
        <v>12.79</v>
      </c>
      <c r="F3395">
        <v>52.3</v>
      </c>
      <c r="G3395">
        <v>0.46300000000000002</v>
      </c>
      <c r="H3395">
        <v>0.51100000000000001</v>
      </c>
      <c r="I3395">
        <f>Data[[#This Row],[nucleus_area_pct]]/Data[[#This Row],[cytoplasm_ratio]]</f>
        <v>102.34833659491193</v>
      </c>
      <c r="J3395">
        <v>0.83699999999999997</v>
      </c>
      <c r="K3395">
        <v>0.38200000000000001</v>
      </c>
      <c r="L3395">
        <v>4.01</v>
      </c>
      <c r="M3395">
        <v>2.1</v>
      </c>
      <c r="N3395">
        <v>0.81599999999999995</v>
      </c>
      <c r="O3395">
        <v>429</v>
      </c>
      <c r="P3395">
        <v>83</v>
      </c>
      <c r="Q3395">
        <v>242</v>
      </c>
      <c r="R3395">
        <v>170</v>
      </c>
      <c r="S3395">
        <v>129</v>
      </c>
      <c r="T3395">
        <f>(Data[[#This Row],[mean_r]]/256)*100</f>
        <v>94.53125</v>
      </c>
      <c r="U3395">
        <f>(Data[[#This Row],[mean_g]]/256)*100</f>
        <v>66.40625</v>
      </c>
      <c r="V3395">
        <f>(Data[[#This Row],[mean_b]]/256)*100</f>
        <v>50.390625</v>
      </c>
      <c r="W3395">
        <v>0.52100000000000002</v>
      </c>
      <c r="X3395" t="s">
        <v>51</v>
      </c>
      <c r="Y3395" t="s">
        <v>45</v>
      </c>
      <c r="Z3395">
        <v>5953</v>
      </c>
      <c r="AA3395">
        <v>5.8</v>
      </c>
      <c r="AB3395">
        <v>13.1</v>
      </c>
      <c r="AC3395">
        <v>48</v>
      </c>
      <c r="AD3395">
        <v>271274</v>
      </c>
      <c r="AE3395">
        <v>102.3</v>
      </c>
      <c r="AF3395">
        <v>33.4</v>
      </c>
      <c r="AG3395" t="s">
        <v>46</v>
      </c>
      <c r="AH3395" t="s">
        <v>42</v>
      </c>
      <c r="AI3395" t="s">
        <v>56</v>
      </c>
      <c r="AJ3395">
        <v>40</v>
      </c>
      <c r="AK3395">
        <v>512</v>
      </c>
      <c r="AL3395">
        <v>7.9899999999999999E-2</v>
      </c>
      <c r="AM3395">
        <v>0.94110000000000005</v>
      </c>
      <c r="AN3395">
        <v>0.88829999999999998</v>
      </c>
      <c r="AO3395">
        <f>Data[[#This Row],[labeller_confidence_score]]-Data[[#This Row],[cytodiffusion_classification_confidence]]</f>
        <v>-5.2800000000000069E-2</v>
      </c>
    </row>
    <row r="3396" spans="1:41" x14ac:dyDescent="0.3">
      <c r="A3396" t="s">
        <v>3469</v>
      </c>
      <c r="B3396" t="s">
        <v>60</v>
      </c>
      <c r="C3396">
        <v>0</v>
      </c>
      <c r="D3396" t="s">
        <v>50</v>
      </c>
      <c r="E3396">
        <v>16.579999999999998</v>
      </c>
      <c r="F3396">
        <v>71.8</v>
      </c>
      <c r="G3396">
        <v>0.61399999999999999</v>
      </c>
      <c r="H3396">
        <v>0.32300000000000001</v>
      </c>
      <c r="I3396">
        <f>Data[[#This Row],[nucleus_area_pct]]/Data[[#This Row],[cytoplasm_ratio]]</f>
        <v>222.2910216718266</v>
      </c>
      <c r="J3396">
        <v>0.64500000000000002</v>
      </c>
      <c r="K3396">
        <v>0.57099999999999995</v>
      </c>
      <c r="L3396">
        <v>1.75</v>
      </c>
      <c r="M3396">
        <v>1.1000000000000001</v>
      </c>
      <c r="N3396">
        <v>0.75900000000000001</v>
      </c>
      <c r="O3396">
        <v>606</v>
      </c>
      <c r="P3396">
        <v>72</v>
      </c>
      <c r="Q3396">
        <v>188</v>
      </c>
      <c r="R3396">
        <v>136</v>
      </c>
      <c r="S3396">
        <v>156</v>
      </c>
      <c r="T3396">
        <f>(Data[[#This Row],[mean_r]]/256)*100</f>
        <v>73.4375</v>
      </c>
      <c r="U3396">
        <f>(Data[[#This Row],[mean_g]]/256)*100</f>
        <v>53.125</v>
      </c>
      <c r="V3396">
        <f>(Data[[#This Row],[mean_b]]/256)*100</f>
        <v>60.9375</v>
      </c>
      <c r="W3396">
        <v>0.502</v>
      </c>
      <c r="X3396" t="s">
        <v>63</v>
      </c>
      <c r="Y3396" t="s">
        <v>40</v>
      </c>
      <c r="Z3396">
        <v>6444</v>
      </c>
      <c r="AA3396">
        <v>5.53</v>
      </c>
      <c r="AB3396">
        <v>13.5</v>
      </c>
      <c r="AC3396">
        <v>40.1</v>
      </c>
      <c r="AD3396">
        <v>207857</v>
      </c>
      <c r="AE3396">
        <v>91</v>
      </c>
      <c r="AF3396">
        <v>33.4</v>
      </c>
      <c r="AG3396" t="s">
        <v>46</v>
      </c>
      <c r="AH3396" t="s">
        <v>42</v>
      </c>
      <c r="AI3396" t="s">
        <v>56</v>
      </c>
      <c r="AJ3396">
        <v>100</v>
      </c>
      <c r="AK3396">
        <v>512</v>
      </c>
      <c r="AL3396">
        <v>8.9300000000000004E-2</v>
      </c>
      <c r="AM3396">
        <v>0.86140000000000005</v>
      </c>
      <c r="AN3396">
        <v>0.82050000000000001</v>
      </c>
      <c r="AO3396">
        <f>Data[[#This Row],[labeller_confidence_score]]-Data[[#This Row],[cytodiffusion_classification_confidence]]</f>
        <v>-4.0900000000000047E-2</v>
      </c>
    </row>
    <row r="3397" spans="1:41" x14ac:dyDescent="0.3">
      <c r="A3397" t="s">
        <v>3470</v>
      </c>
      <c r="B3397" t="s">
        <v>106</v>
      </c>
      <c r="C3397">
        <v>1</v>
      </c>
      <c r="D3397" t="s">
        <v>82</v>
      </c>
      <c r="E3397">
        <v>15.18</v>
      </c>
      <c r="F3397">
        <v>90.2</v>
      </c>
      <c r="G3397">
        <v>0.41499999999999998</v>
      </c>
      <c r="H3397">
        <v>0.20399999999999999</v>
      </c>
      <c r="I3397">
        <f>Data[[#This Row],[nucleus_area_pct]]/Data[[#This Row],[cytoplasm_ratio]]</f>
        <v>442.15686274509807</v>
      </c>
      <c r="J3397">
        <v>0.88900000000000001</v>
      </c>
      <c r="K3397">
        <v>0.23699999999999999</v>
      </c>
      <c r="L3397">
        <v>0.82</v>
      </c>
      <c r="M3397">
        <v>1.1000000000000001</v>
      </c>
      <c r="N3397">
        <v>0.9</v>
      </c>
      <c r="O3397">
        <v>702</v>
      </c>
      <c r="P3397">
        <v>96</v>
      </c>
      <c r="Q3397">
        <v>227</v>
      </c>
      <c r="R3397">
        <v>131</v>
      </c>
      <c r="S3397">
        <v>188</v>
      </c>
      <c r="T3397">
        <f>(Data[[#This Row],[mean_r]]/256)*100</f>
        <v>88.671875</v>
      </c>
      <c r="U3397">
        <f>(Data[[#This Row],[mean_g]]/256)*100</f>
        <v>51.171875</v>
      </c>
      <c r="V3397">
        <f>(Data[[#This Row],[mean_b]]/256)*100</f>
        <v>73.4375</v>
      </c>
      <c r="W3397">
        <v>0.66</v>
      </c>
      <c r="X3397" t="s">
        <v>51</v>
      </c>
      <c r="Y3397" t="s">
        <v>45</v>
      </c>
      <c r="Z3397">
        <v>6383</v>
      </c>
      <c r="AA3397">
        <v>4.62</v>
      </c>
      <c r="AB3397">
        <v>7.9</v>
      </c>
      <c r="AC3397">
        <v>40.4</v>
      </c>
      <c r="AD3397">
        <v>263038</v>
      </c>
      <c r="AE3397">
        <v>91.7</v>
      </c>
      <c r="AF3397">
        <v>36.700000000000003</v>
      </c>
      <c r="AG3397" t="s">
        <v>46</v>
      </c>
      <c r="AH3397" t="s">
        <v>42</v>
      </c>
      <c r="AI3397" t="s">
        <v>43</v>
      </c>
      <c r="AJ3397">
        <v>40</v>
      </c>
      <c r="AK3397">
        <v>256</v>
      </c>
      <c r="AL3397">
        <v>0.83069999999999999</v>
      </c>
      <c r="AM3397">
        <v>0.85250000000000004</v>
      </c>
      <c r="AN3397">
        <v>0.81459999999999999</v>
      </c>
      <c r="AO3397">
        <f>Data[[#This Row],[labeller_confidence_score]]-Data[[#This Row],[cytodiffusion_classification_confidence]]</f>
        <v>-3.7900000000000045E-2</v>
      </c>
    </row>
    <row r="3398" spans="1:41" x14ac:dyDescent="0.3">
      <c r="A3398" t="s">
        <v>3471</v>
      </c>
      <c r="B3398" t="s">
        <v>49</v>
      </c>
      <c r="C3398">
        <v>0</v>
      </c>
      <c r="D3398" t="s">
        <v>50</v>
      </c>
      <c r="E3398">
        <v>9.91</v>
      </c>
      <c r="F3398">
        <v>49</v>
      </c>
      <c r="G3398">
        <v>0.74199999999999999</v>
      </c>
      <c r="H3398">
        <v>0.48599999999999999</v>
      </c>
      <c r="I3398">
        <f>Data[[#This Row],[nucleus_area_pct]]/Data[[#This Row],[cytoplasm_ratio]]</f>
        <v>100.82304526748972</v>
      </c>
      <c r="J3398">
        <v>0.83699999999999997</v>
      </c>
      <c r="K3398">
        <v>0.374</v>
      </c>
      <c r="L3398">
        <v>3.58</v>
      </c>
      <c r="M3398">
        <v>2.4</v>
      </c>
      <c r="N3398">
        <v>0.872</v>
      </c>
      <c r="O3398">
        <v>379</v>
      </c>
      <c r="P3398">
        <v>67</v>
      </c>
      <c r="Q3398">
        <v>217</v>
      </c>
      <c r="R3398">
        <v>164</v>
      </c>
      <c r="S3398">
        <v>186</v>
      </c>
      <c r="T3398">
        <f>(Data[[#This Row],[mean_r]]/256)*100</f>
        <v>84.765625</v>
      </c>
      <c r="U3398">
        <f>(Data[[#This Row],[mean_g]]/256)*100</f>
        <v>64.0625</v>
      </c>
      <c r="V3398">
        <f>(Data[[#This Row],[mean_b]]/256)*100</f>
        <v>72.65625</v>
      </c>
      <c r="W3398">
        <v>0.55500000000000005</v>
      </c>
      <c r="X3398" t="s">
        <v>51</v>
      </c>
      <c r="Y3398" t="s">
        <v>40</v>
      </c>
      <c r="Z3398">
        <v>7249</v>
      </c>
      <c r="AA3398">
        <v>5.04</v>
      </c>
      <c r="AB3398">
        <v>12.7</v>
      </c>
      <c r="AC3398">
        <v>37.299999999999997</v>
      </c>
      <c r="AD3398">
        <v>328027</v>
      </c>
      <c r="AE3398">
        <v>88.3</v>
      </c>
      <c r="AF3398">
        <v>33.4</v>
      </c>
      <c r="AG3398" t="s">
        <v>64</v>
      </c>
      <c r="AH3398" t="s">
        <v>47</v>
      </c>
      <c r="AI3398" t="s">
        <v>52</v>
      </c>
      <c r="AJ3398">
        <v>100</v>
      </c>
      <c r="AK3398">
        <v>360</v>
      </c>
      <c r="AL3398">
        <v>8.8400000000000006E-2</v>
      </c>
      <c r="AM3398">
        <v>0.84409999999999996</v>
      </c>
      <c r="AN3398">
        <v>0.92259999999999998</v>
      </c>
      <c r="AO3398">
        <f>Data[[#This Row],[labeller_confidence_score]]-Data[[#This Row],[cytodiffusion_classification_confidence]]</f>
        <v>7.8500000000000014E-2</v>
      </c>
    </row>
    <row r="3399" spans="1:41" x14ac:dyDescent="0.3">
      <c r="A3399" t="s">
        <v>3472</v>
      </c>
      <c r="B3399" t="s">
        <v>133</v>
      </c>
      <c r="C3399">
        <v>1</v>
      </c>
      <c r="D3399" t="s">
        <v>104</v>
      </c>
      <c r="E3399">
        <v>7.64</v>
      </c>
      <c r="F3399">
        <v>0</v>
      </c>
      <c r="G3399">
        <v>0</v>
      </c>
      <c r="H3399">
        <v>1</v>
      </c>
      <c r="I3399">
        <f>Data[[#This Row],[nucleus_area_pct]]/Data[[#This Row],[cytoplasm_ratio]]</f>
        <v>0</v>
      </c>
      <c r="J3399">
        <v>0.54400000000000004</v>
      </c>
      <c r="K3399">
        <v>0.69899999999999995</v>
      </c>
      <c r="L3399">
        <v>0.5</v>
      </c>
      <c r="M3399">
        <v>1</v>
      </c>
      <c r="N3399">
        <v>0.874</v>
      </c>
      <c r="O3399">
        <v>179</v>
      </c>
      <c r="P3399">
        <v>54</v>
      </c>
      <c r="Q3399">
        <v>235</v>
      </c>
      <c r="R3399">
        <v>119</v>
      </c>
      <c r="S3399">
        <v>129</v>
      </c>
      <c r="T3399">
        <f>(Data[[#This Row],[mean_r]]/256)*100</f>
        <v>91.796875</v>
      </c>
      <c r="U3399">
        <f>(Data[[#This Row],[mean_g]]/256)*100</f>
        <v>46.484375</v>
      </c>
      <c r="V3399">
        <f>(Data[[#This Row],[mean_b]]/256)*100</f>
        <v>50.390625</v>
      </c>
      <c r="W3399">
        <v>0.53900000000000003</v>
      </c>
      <c r="X3399" t="s">
        <v>51</v>
      </c>
      <c r="Y3399" t="s">
        <v>45</v>
      </c>
      <c r="Z3399">
        <v>8954</v>
      </c>
      <c r="AA3399">
        <v>3.31</v>
      </c>
      <c r="AB3399">
        <v>14.9</v>
      </c>
      <c r="AC3399">
        <v>43.4</v>
      </c>
      <c r="AD3399">
        <v>287960</v>
      </c>
      <c r="AE3399">
        <v>98.2</v>
      </c>
      <c r="AF3399">
        <v>32.799999999999997</v>
      </c>
      <c r="AG3399" t="s">
        <v>64</v>
      </c>
      <c r="AH3399" t="s">
        <v>42</v>
      </c>
      <c r="AI3399" t="s">
        <v>56</v>
      </c>
      <c r="AJ3399">
        <v>60</v>
      </c>
      <c r="AK3399">
        <v>256</v>
      </c>
      <c r="AL3399">
        <v>0.91149999999999998</v>
      </c>
      <c r="AM3399">
        <v>0.66479999999999995</v>
      </c>
      <c r="AN3399">
        <v>0.69089999999999996</v>
      </c>
      <c r="AO3399">
        <f>Data[[#This Row],[labeller_confidence_score]]-Data[[#This Row],[cytodiffusion_classification_confidence]]</f>
        <v>2.6100000000000012E-2</v>
      </c>
    </row>
    <row r="3400" spans="1:41" x14ac:dyDescent="0.3">
      <c r="A3400" t="s">
        <v>3473</v>
      </c>
      <c r="B3400" t="s">
        <v>74</v>
      </c>
      <c r="C3400">
        <v>0</v>
      </c>
      <c r="D3400" t="s">
        <v>75</v>
      </c>
      <c r="E3400">
        <v>2.5299999999999998</v>
      </c>
      <c r="F3400">
        <v>0</v>
      </c>
      <c r="G3400">
        <v>0</v>
      </c>
      <c r="H3400">
        <v>1</v>
      </c>
      <c r="I3400">
        <f>Data[[#This Row],[nucleus_area_pct]]/Data[[#This Row],[cytoplasm_ratio]]</f>
        <v>0</v>
      </c>
      <c r="J3400">
        <v>0.64900000000000002</v>
      </c>
      <c r="K3400">
        <v>0.5</v>
      </c>
      <c r="L3400">
        <v>1.9</v>
      </c>
      <c r="M3400">
        <v>1</v>
      </c>
      <c r="N3400">
        <v>0.76700000000000002</v>
      </c>
      <c r="O3400">
        <v>37</v>
      </c>
      <c r="P3400">
        <v>13</v>
      </c>
      <c r="Q3400">
        <v>228</v>
      </c>
      <c r="R3400">
        <v>157</v>
      </c>
      <c r="S3400">
        <v>151</v>
      </c>
      <c r="T3400">
        <f>(Data[[#This Row],[mean_r]]/256)*100</f>
        <v>89.0625</v>
      </c>
      <c r="U3400">
        <f>(Data[[#This Row],[mean_g]]/256)*100</f>
        <v>61.328125</v>
      </c>
      <c r="V3400">
        <f>(Data[[#This Row],[mean_b]]/256)*100</f>
        <v>58.984375</v>
      </c>
      <c r="W3400">
        <v>0.56799999999999995</v>
      </c>
      <c r="X3400" t="s">
        <v>39</v>
      </c>
      <c r="Y3400" t="s">
        <v>45</v>
      </c>
      <c r="Z3400">
        <v>5196</v>
      </c>
      <c r="AA3400">
        <v>6.19</v>
      </c>
      <c r="AB3400">
        <v>14.1</v>
      </c>
      <c r="AC3400">
        <v>43.5</v>
      </c>
      <c r="AD3400">
        <v>325057</v>
      </c>
      <c r="AE3400">
        <v>97.4</v>
      </c>
      <c r="AF3400">
        <v>36.700000000000003</v>
      </c>
      <c r="AG3400" t="s">
        <v>46</v>
      </c>
      <c r="AH3400" t="s">
        <v>47</v>
      </c>
      <c r="AI3400" t="s">
        <v>56</v>
      </c>
      <c r="AJ3400">
        <v>60</v>
      </c>
      <c r="AK3400">
        <v>256</v>
      </c>
      <c r="AL3400">
        <v>4.1000000000000003E-3</v>
      </c>
      <c r="AM3400">
        <v>0.93710000000000004</v>
      </c>
      <c r="AN3400">
        <v>0.85509999999999997</v>
      </c>
      <c r="AO3400">
        <f>Data[[#This Row],[labeller_confidence_score]]-Data[[#This Row],[cytodiffusion_classification_confidence]]</f>
        <v>-8.2000000000000073E-2</v>
      </c>
    </row>
    <row r="3401" spans="1:41" x14ac:dyDescent="0.3">
      <c r="A3401" t="s">
        <v>3474</v>
      </c>
      <c r="B3401" t="s">
        <v>62</v>
      </c>
      <c r="C3401">
        <v>0</v>
      </c>
      <c r="D3401" t="s">
        <v>50</v>
      </c>
      <c r="E3401">
        <v>7.33</v>
      </c>
      <c r="F3401">
        <v>85.5</v>
      </c>
      <c r="G3401">
        <v>0.76900000000000002</v>
      </c>
      <c r="H3401">
        <v>0.22800000000000001</v>
      </c>
      <c r="I3401">
        <f>Data[[#This Row],[nucleus_area_pct]]/Data[[#This Row],[cytoplasm_ratio]]</f>
        <v>375</v>
      </c>
      <c r="J3401">
        <v>0.879</v>
      </c>
      <c r="K3401">
        <v>0.107</v>
      </c>
      <c r="L3401">
        <v>1.48</v>
      </c>
      <c r="M3401">
        <v>1.1000000000000001</v>
      </c>
      <c r="N3401">
        <v>0.94099999999999995</v>
      </c>
      <c r="O3401">
        <v>292</v>
      </c>
      <c r="P3401">
        <v>49</v>
      </c>
      <c r="Q3401">
        <v>210</v>
      </c>
      <c r="R3401">
        <v>181</v>
      </c>
      <c r="S3401">
        <v>196</v>
      </c>
      <c r="T3401">
        <f>(Data[[#This Row],[mean_r]]/256)*100</f>
        <v>82.03125</v>
      </c>
      <c r="U3401">
        <f>(Data[[#This Row],[mean_g]]/256)*100</f>
        <v>70.703125</v>
      </c>
      <c r="V3401">
        <f>(Data[[#This Row],[mean_b]]/256)*100</f>
        <v>76.5625</v>
      </c>
      <c r="W3401">
        <v>0.72799999999999998</v>
      </c>
      <c r="X3401" t="s">
        <v>51</v>
      </c>
      <c r="Y3401" t="s">
        <v>45</v>
      </c>
      <c r="Z3401">
        <v>4245</v>
      </c>
      <c r="AA3401">
        <v>3.99</v>
      </c>
      <c r="AB3401">
        <v>12.7</v>
      </c>
      <c r="AC3401">
        <v>48.2</v>
      </c>
      <c r="AD3401">
        <v>122237</v>
      </c>
      <c r="AE3401">
        <v>116.5</v>
      </c>
      <c r="AF3401">
        <v>32.799999999999997</v>
      </c>
      <c r="AG3401" t="s">
        <v>64</v>
      </c>
      <c r="AH3401" t="s">
        <v>47</v>
      </c>
      <c r="AI3401" t="s">
        <v>56</v>
      </c>
      <c r="AJ3401">
        <v>40</v>
      </c>
      <c r="AK3401">
        <v>224</v>
      </c>
      <c r="AL3401">
        <v>0.1148</v>
      </c>
      <c r="AM3401">
        <v>0.85160000000000002</v>
      </c>
      <c r="AN3401">
        <v>0.94469999999999998</v>
      </c>
      <c r="AO3401">
        <f>Data[[#This Row],[labeller_confidence_score]]-Data[[#This Row],[cytodiffusion_classification_confidence]]</f>
        <v>9.3099999999999961E-2</v>
      </c>
    </row>
    <row r="3402" spans="1:41" x14ac:dyDescent="0.3">
      <c r="A3402" t="s">
        <v>3475</v>
      </c>
      <c r="B3402" t="s">
        <v>62</v>
      </c>
      <c r="C3402">
        <v>0</v>
      </c>
      <c r="D3402" t="s">
        <v>50</v>
      </c>
      <c r="E3402">
        <v>9</v>
      </c>
      <c r="F3402">
        <v>72.7</v>
      </c>
      <c r="G3402">
        <v>0.76100000000000001</v>
      </c>
      <c r="H3402">
        <v>0.23100000000000001</v>
      </c>
      <c r="I3402">
        <f>Data[[#This Row],[nucleus_area_pct]]/Data[[#This Row],[cytoplasm_ratio]]</f>
        <v>314.71861471861473</v>
      </c>
      <c r="J3402">
        <v>0.88800000000000001</v>
      </c>
      <c r="K3402">
        <v>0.252</v>
      </c>
      <c r="L3402">
        <v>1.05</v>
      </c>
      <c r="M3402">
        <v>1</v>
      </c>
      <c r="N3402">
        <v>0.91500000000000004</v>
      </c>
      <c r="O3402">
        <v>282</v>
      </c>
      <c r="P3402">
        <v>65</v>
      </c>
      <c r="Q3402">
        <v>194</v>
      </c>
      <c r="R3402">
        <v>155</v>
      </c>
      <c r="S3402">
        <v>193</v>
      </c>
      <c r="T3402">
        <f>(Data[[#This Row],[mean_r]]/256)*100</f>
        <v>75.78125</v>
      </c>
      <c r="U3402">
        <f>(Data[[#This Row],[mean_g]]/256)*100</f>
        <v>60.546875</v>
      </c>
      <c r="V3402">
        <f>(Data[[#This Row],[mean_b]]/256)*100</f>
        <v>75.390625</v>
      </c>
      <c r="W3402">
        <v>0.85599999999999998</v>
      </c>
      <c r="X3402" t="s">
        <v>63</v>
      </c>
      <c r="Y3402" t="s">
        <v>40</v>
      </c>
      <c r="Z3402">
        <v>5117</v>
      </c>
      <c r="AA3402">
        <v>5.15</v>
      </c>
      <c r="AB3402">
        <v>12.6</v>
      </c>
      <c r="AC3402">
        <v>40.200000000000003</v>
      </c>
      <c r="AD3402">
        <v>233116</v>
      </c>
      <c r="AE3402">
        <v>76.8</v>
      </c>
      <c r="AF3402">
        <v>35.6</v>
      </c>
      <c r="AG3402" t="s">
        <v>41</v>
      </c>
      <c r="AH3402" t="s">
        <v>68</v>
      </c>
      <c r="AI3402" t="s">
        <v>52</v>
      </c>
      <c r="AJ3402">
        <v>100</v>
      </c>
      <c r="AK3402">
        <v>360</v>
      </c>
      <c r="AL3402">
        <v>0</v>
      </c>
      <c r="AM3402">
        <v>0.98440000000000005</v>
      </c>
      <c r="AN3402">
        <v>0.89700000000000002</v>
      </c>
      <c r="AO3402">
        <f>Data[[#This Row],[labeller_confidence_score]]-Data[[#This Row],[cytodiffusion_classification_confidence]]</f>
        <v>-8.7400000000000033E-2</v>
      </c>
    </row>
    <row r="3403" spans="1:41" x14ac:dyDescent="0.3">
      <c r="A3403" t="s">
        <v>3476</v>
      </c>
      <c r="B3403" t="s">
        <v>49</v>
      </c>
      <c r="C3403">
        <v>0</v>
      </c>
      <c r="D3403" t="s">
        <v>50</v>
      </c>
      <c r="E3403">
        <v>12.7</v>
      </c>
      <c r="F3403">
        <v>54.4</v>
      </c>
      <c r="G3403">
        <v>0.47199999999999998</v>
      </c>
      <c r="H3403">
        <v>0.41699999999999998</v>
      </c>
      <c r="I3403">
        <f>Data[[#This Row],[nucleus_area_pct]]/Data[[#This Row],[cytoplasm_ratio]]</f>
        <v>130.45563549160673</v>
      </c>
      <c r="J3403">
        <v>0.86599999999999999</v>
      </c>
      <c r="K3403">
        <v>0.28899999999999998</v>
      </c>
      <c r="L3403">
        <v>3.43</v>
      </c>
      <c r="M3403">
        <v>3.6</v>
      </c>
      <c r="N3403">
        <v>0.80200000000000005</v>
      </c>
      <c r="O3403">
        <v>452</v>
      </c>
      <c r="P3403">
        <v>85</v>
      </c>
      <c r="Q3403">
        <v>205</v>
      </c>
      <c r="R3403">
        <v>156</v>
      </c>
      <c r="S3403">
        <v>194</v>
      </c>
      <c r="T3403">
        <f>(Data[[#This Row],[mean_r]]/256)*100</f>
        <v>80.078125</v>
      </c>
      <c r="U3403">
        <f>(Data[[#This Row],[mean_g]]/256)*100</f>
        <v>60.9375</v>
      </c>
      <c r="V3403">
        <f>(Data[[#This Row],[mean_b]]/256)*100</f>
        <v>75.78125</v>
      </c>
      <c r="W3403">
        <v>0.71399999999999997</v>
      </c>
      <c r="X3403" t="s">
        <v>51</v>
      </c>
      <c r="Y3403" t="s">
        <v>45</v>
      </c>
      <c r="Z3403">
        <v>6680</v>
      </c>
      <c r="AA3403">
        <v>5.5</v>
      </c>
      <c r="AB3403">
        <v>12.2</v>
      </c>
      <c r="AC3403">
        <v>40.1</v>
      </c>
      <c r="AD3403">
        <v>384085</v>
      </c>
      <c r="AE3403">
        <v>92.8</v>
      </c>
      <c r="AF3403">
        <v>31.9</v>
      </c>
      <c r="AG3403" t="s">
        <v>64</v>
      </c>
      <c r="AH3403" t="s">
        <v>42</v>
      </c>
      <c r="AI3403" t="s">
        <v>56</v>
      </c>
      <c r="AJ3403">
        <v>100</v>
      </c>
      <c r="AK3403">
        <v>512</v>
      </c>
      <c r="AL3403">
        <v>3.3599999999999998E-2</v>
      </c>
      <c r="AM3403">
        <v>0.98839999999999995</v>
      </c>
      <c r="AN3403">
        <v>0.92249999999999999</v>
      </c>
      <c r="AO3403">
        <f>Data[[#This Row],[labeller_confidence_score]]-Data[[#This Row],[cytodiffusion_classification_confidence]]</f>
        <v>-6.5899999999999959E-2</v>
      </c>
    </row>
    <row r="3404" spans="1:41" x14ac:dyDescent="0.3">
      <c r="A3404" t="s">
        <v>3477</v>
      </c>
      <c r="B3404" t="s">
        <v>58</v>
      </c>
      <c r="C3404">
        <v>1</v>
      </c>
      <c r="D3404" t="s">
        <v>38</v>
      </c>
      <c r="E3404">
        <v>18.13</v>
      </c>
      <c r="F3404">
        <v>61.8</v>
      </c>
      <c r="G3404">
        <v>0.873</v>
      </c>
      <c r="H3404">
        <v>0.26400000000000001</v>
      </c>
      <c r="I3404">
        <f>Data[[#This Row],[nucleus_area_pct]]/Data[[#This Row],[cytoplasm_ratio]]</f>
        <v>234.09090909090907</v>
      </c>
      <c r="J3404">
        <v>0.80600000000000005</v>
      </c>
      <c r="K3404">
        <v>0.40500000000000003</v>
      </c>
      <c r="L3404">
        <v>1.7</v>
      </c>
      <c r="M3404">
        <v>1</v>
      </c>
      <c r="N3404">
        <v>0.76100000000000001</v>
      </c>
      <c r="O3404">
        <v>547</v>
      </c>
      <c r="P3404">
        <v>87</v>
      </c>
      <c r="Q3404">
        <v>213</v>
      </c>
      <c r="R3404">
        <v>111</v>
      </c>
      <c r="S3404">
        <v>192</v>
      </c>
      <c r="T3404">
        <f>(Data[[#This Row],[mean_r]]/256)*100</f>
        <v>83.203125</v>
      </c>
      <c r="U3404">
        <f>(Data[[#This Row],[mean_g]]/256)*100</f>
        <v>43.359375</v>
      </c>
      <c r="V3404">
        <f>(Data[[#This Row],[mean_b]]/256)*100</f>
        <v>75</v>
      </c>
      <c r="W3404">
        <v>0.67700000000000005</v>
      </c>
      <c r="X3404" t="s">
        <v>39</v>
      </c>
      <c r="Y3404" t="s">
        <v>40</v>
      </c>
      <c r="Z3404">
        <v>7061</v>
      </c>
      <c r="AA3404">
        <v>4.6900000000000004</v>
      </c>
      <c r="AB3404">
        <v>10</v>
      </c>
      <c r="AC3404">
        <v>42.3</v>
      </c>
      <c r="AD3404">
        <v>195151</v>
      </c>
      <c r="AE3404">
        <v>87.4</v>
      </c>
      <c r="AF3404">
        <v>30.4</v>
      </c>
      <c r="AG3404" t="s">
        <v>46</v>
      </c>
      <c r="AH3404" t="s">
        <v>42</v>
      </c>
      <c r="AI3404" t="s">
        <v>43</v>
      </c>
      <c r="AJ3404">
        <v>100</v>
      </c>
      <c r="AK3404">
        <v>224</v>
      </c>
      <c r="AL3404">
        <v>0.81220000000000003</v>
      </c>
      <c r="AM3404">
        <v>0.71519999999999995</v>
      </c>
      <c r="AN3404">
        <v>0.77929999999999999</v>
      </c>
      <c r="AO3404">
        <f>Data[[#This Row],[labeller_confidence_score]]-Data[[#This Row],[cytodiffusion_classification_confidence]]</f>
        <v>6.4100000000000046E-2</v>
      </c>
    </row>
    <row r="3405" spans="1:41" x14ac:dyDescent="0.3">
      <c r="A3405" t="s">
        <v>3478</v>
      </c>
      <c r="B3405" t="s">
        <v>62</v>
      </c>
      <c r="C3405">
        <v>0</v>
      </c>
      <c r="D3405" t="s">
        <v>50</v>
      </c>
      <c r="E3405">
        <v>9.2100000000000009</v>
      </c>
      <c r="F3405">
        <v>77.2</v>
      </c>
      <c r="G3405">
        <v>0.79</v>
      </c>
      <c r="H3405">
        <v>0.28100000000000003</v>
      </c>
      <c r="I3405">
        <f>Data[[#This Row],[nucleus_area_pct]]/Data[[#This Row],[cytoplasm_ratio]]</f>
        <v>274.73309608540922</v>
      </c>
      <c r="J3405">
        <v>0.879</v>
      </c>
      <c r="K3405">
        <v>0.17</v>
      </c>
      <c r="L3405">
        <v>1.05</v>
      </c>
      <c r="M3405">
        <v>1</v>
      </c>
      <c r="N3405">
        <v>0.89200000000000002</v>
      </c>
      <c r="O3405">
        <v>258</v>
      </c>
      <c r="P3405">
        <v>54</v>
      </c>
      <c r="Q3405">
        <v>185</v>
      </c>
      <c r="R3405">
        <v>155</v>
      </c>
      <c r="S3405">
        <v>183</v>
      </c>
      <c r="T3405">
        <f>(Data[[#This Row],[mean_r]]/256)*100</f>
        <v>72.265625</v>
      </c>
      <c r="U3405">
        <f>(Data[[#This Row],[mean_g]]/256)*100</f>
        <v>60.546875</v>
      </c>
      <c r="V3405">
        <f>(Data[[#This Row],[mean_b]]/256)*100</f>
        <v>71.484375</v>
      </c>
      <c r="W3405">
        <v>0.78800000000000003</v>
      </c>
      <c r="X3405" t="s">
        <v>39</v>
      </c>
      <c r="Y3405" t="s">
        <v>45</v>
      </c>
      <c r="Z3405">
        <v>6220</v>
      </c>
      <c r="AA3405">
        <v>5.14</v>
      </c>
      <c r="AB3405">
        <v>11.3</v>
      </c>
      <c r="AC3405">
        <v>33.6</v>
      </c>
      <c r="AD3405">
        <v>211165</v>
      </c>
      <c r="AE3405">
        <v>104.8</v>
      </c>
      <c r="AF3405">
        <v>34.1</v>
      </c>
      <c r="AG3405" t="s">
        <v>46</v>
      </c>
      <c r="AH3405" t="s">
        <v>68</v>
      </c>
      <c r="AI3405" t="s">
        <v>56</v>
      </c>
      <c r="AJ3405">
        <v>40</v>
      </c>
      <c r="AK3405">
        <v>224</v>
      </c>
      <c r="AL3405">
        <v>2.7900000000000001E-2</v>
      </c>
      <c r="AM3405">
        <v>0.82689999999999997</v>
      </c>
      <c r="AN3405">
        <v>0.98660000000000003</v>
      </c>
      <c r="AO3405">
        <f>Data[[#This Row],[labeller_confidence_score]]-Data[[#This Row],[cytodiffusion_classification_confidence]]</f>
        <v>0.15970000000000006</v>
      </c>
    </row>
    <row r="3406" spans="1:41" x14ac:dyDescent="0.3">
      <c r="A3406" t="s">
        <v>3479</v>
      </c>
      <c r="B3406" t="s">
        <v>49</v>
      </c>
      <c r="C3406">
        <v>0</v>
      </c>
      <c r="D3406" t="s">
        <v>50</v>
      </c>
      <c r="E3406">
        <v>13.3</v>
      </c>
      <c r="F3406">
        <v>61.6</v>
      </c>
      <c r="G3406">
        <v>0.48</v>
      </c>
      <c r="H3406">
        <v>0.439</v>
      </c>
      <c r="I3406">
        <f>Data[[#This Row],[nucleus_area_pct]]/Data[[#This Row],[cytoplasm_ratio]]</f>
        <v>140.31890660592256</v>
      </c>
      <c r="J3406">
        <v>0.78100000000000003</v>
      </c>
      <c r="K3406">
        <v>0.45100000000000001</v>
      </c>
      <c r="L3406">
        <v>4</v>
      </c>
      <c r="M3406">
        <v>2.5</v>
      </c>
      <c r="N3406">
        <v>0.80400000000000005</v>
      </c>
      <c r="O3406">
        <v>406</v>
      </c>
      <c r="P3406">
        <v>60</v>
      </c>
      <c r="Q3406">
        <v>202</v>
      </c>
      <c r="R3406">
        <v>166</v>
      </c>
      <c r="S3406">
        <v>180</v>
      </c>
      <c r="T3406">
        <f>(Data[[#This Row],[mean_r]]/256)*100</f>
        <v>78.90625</v>
      </c>
      <c r="U3406">
        <f>(Data[[#This Row],[mean_g]]/256)*100</f>
        <v>64.84375</v>
      </c>
      <c r="V3406">
        <f>(Data[[#This Row],[mean_b]]/256)*100</f>
        <v>70.3125</v>
      </c>
      <c r="W3406">
        <v>0.54200000000000004</v>
      </c>
      <c r="X3406" t="s">
        <v>51</v>
      </c>
      <c r="Y3406" t="s">
        <v>45</v>
      </c>
      <c r="Z3406">
        <v>14185</v>
      </c>
      <c r="AA3406">
        <v>4.6399999999999997</v>
      </c>
      <c r="AB3406">
        <v>15.2</v>
      </c>
      <c r="AC3406">
        <v>39.299999999999997</v>
      </c>
      <c r="AD3406">
        <v>356168</v>
      </c>
      <c r="AE3406">
        <v>83</v>
      </c>
      <c r="AF3406">
        <v>36.1</v>
      </c>
      <c r="AG3406" t="s">
        <v>46</v>
      </c>
      <c r="AH3406" t="s">
        <v>47</v>
      </c>
      <c r="AI3406" t="s">
        <v>43</v>
      </c>
      <c r="AJ3406">
        <v>60</v>
      </c>
      <c r="AK3406">
        <v>360</v>
      </c>
      <c r="AL3406">
        <v>6.9699999999999998E-2</v>
      </c>
      <c r="AM3406">
        <v>0.98309999999999997</v>
      </c>
      <c r="AN3406">
        <v>0.86739999999999995</v>
      </c>
      <c r="AO3406">
        <f>Data[[#This Row],[labeller_confidence_score]]-Data[[#This Row],[cytodiffusion_classification_confidence]]</f>
        <v>-0.11570000000000003</v>
      </c>
    </row>
    <row r="3407" spans="1:41" x14ac:dyDescent="0.3">
      <c r="A3407" t="s">
        <v>3480</v>
      </c>
      <c r="B3407" t="s">
        <v>110</v>
      </c>
      <c r="C3407">
        <v>1</v>
      </c>
      <c r="D3407" t="s">
        <v>104</v>
      </c>
      <c r="E3407">
        <v>8.99</v>
      </c>
      <c r="F3407">
        <v>0</v>
      </c>
      <c r="G3407">
        <v>0</v>
      </c>
      <c r="H3407">
        <v>1</v>
      </c>
      <c r="I3407">
        <f>Data[[#This Row],[nucleus_area_pct]]/Data[[#This Row],[cytoplasm_ratio]]</f>
        <v>0</v>
      </c>
      <c r="J3407">
        <v>0.88400000000000001</v>
      </c>
      <c r="K3407">
        <v>0.26200000000000001</v>
      </c>
      <c r="L3407">
        <v>1.1599999999999999</v>
      </c>
      <c r="M3407">
        <v>1</v>
      </c>
      <c r="N3407">
        <v>0.93700000000000006</v>
      </c>
      <c r="O3407">
        <v>214</v>
      </c>
      <c r="P3407">
        <v>53</v>
      </c>
      <c r="Q3407">
        <v>219</v>
      </c>
      <c r="R3407">
        <v>130</v>
      </c>
      <c r="S3407">
        <v>136</v>
      </c>
      <c r="T3407">
        <f>(Data[[#This Row],[mean_r]]/256)*100</f>
        <v>85.546875</v>
      </c>
      <c r="U3407">
        <f>(Data[[#This Row],[mean_g]]/256)*100</f>
        <v>50.78125</v>
      </c>
      <c r="V3407">
        <f>(Data[[#This Row],[mean_b]]/256)*100</f>
        <v>53.125</v>
      </c>
      <c r="W3407">
        <v>0.44800000000000001</v>
      </c>
      <c r="X3407" t="s">
        <v>39</v>
      </c>
      <c r="Y3407" t="s">
        <v>40</v>
      </c>
      <c r="Z3407">
        <v>4188</v>
      </c>
      <c r="AA3407">
        <v>4.45</v>
      </c>
      <c r="AB3407">
        <v>14.9</v>
      </c>
      <c r="AC3407">
        <v>46.6</v>
      </c>
      <c r="AD3407">
        <v>237648</v>
      </c>
      <c r="AE3407">
        <v>77.099999999999994</v>
      </c>
      <c r="AF3407">
        <v>33.700000000000003</v>
      </c>
      <c r="AG3407" t="s">
        <v>46</v>
      </c>
      <c r="AH3407" t="s">
        <v>68</v>
      </c>
      <c r="AI3407" t="s">
        <v>52</v>
      </c>
      <c r="AJ3407">
        <v>100</v>
      </c>
      <c r="AK3407">
        <v>256</v>
      </c>
      <c r="AL3407">
        <v>0.76759999999999995</v>
      </c>
      <c r="AM3407">
        <v>0.60350000000000004</v>
      </c>
      <c r="AN3407">
        <v>0.8639</v>
      </c>
      <c r="AO3407">
        <f>Data[[#This Row],[labeller_confidence_score]]-Data[[#This Row],[cytodiffusion_classification_confidence]]</f>
        <v>0.26039999999999996</v>
      </c>
    </row>
    <row r="3408" spans="1:41" x14ac:dyDescent="0.3">
      <c r="A3408" t="s">
        <v>3481</v>
      </c>
      <c r="B3408" t="s">
        <v>54</v>
      </c>
      <c r="C3408">
        <v>0</v>
      </c>
      <c r="D3408" t="s">
        <v>54</v>
      </c>
      <c r="E3408">
        <v>8</v>
      </c>
      <c r="F3408">
        <v>0</v>
      </c>
      <c r="G3408">
        <v>0</v>
      </c>
      <c r="H3408">
        <v>1</v>
      </c>
      <c r="I3408">
        <f>Data[[#This Row],[nucleus_area_pct]]/Data[[#This Row],[cytoplasm_ratio]]</f>
        <v>0</v>
      </c>
      <c r="J3408">
        <v>0.96599999999999997</v>
      </c>
      <c r="K3408">
        <v>0.217</v>
      </c>
      <c r="L3408">
        <v>0.66</v>
      </c>
      <c r="M3408">
        <v>1</v>
      </c>
      <c r="N3408">
        <v>0.90100000000000002</v>
      </c>
      <c r="O3408">
        <v>180</v>
      </c>
      <c r="P3408">
        <v>49</v>
      </c>
      <c r="Q3408">
        <v>242</v>
      </c>
      <c r="R3408">
        <v>146</v>
      </c>
      <c r="S3408">
        <v>127</v>
      </c>
      <c r="T3408">
        <f>(Data[[#This Row],[mean_r]]/256)*100</f>
        <v>94.53125</v>
      </c>
      <c r="U3408">
        <f>(Data[[#This Row],[mean_g]]/256)*100</f>
        <v>57.03125</v>
      </c>
      <c r="V3408">
        <f>(Data[[#This Row],[mean_b]]/256)*100</f>
        <v>49.609375</v>
      </c>
      <c r="W3408">
        <v>0.55700000000000005</v>
      </c>
      <c r="X3408" t="s">
        <v>39</v>
      </c>
      <c r="Y3408" t="s">
        <v>45</v>
      </c>
      <c r="Z3408">
        <v>4718</v>
      </c>
      <c r="AA3408">
        <v>4.9400000000000004</v>
      </c>
      <c r="AB3408">
        <v>16.5</v>
      </c>
      <c r="AC3408">
        <v>47.5</v>
      </c>
      <c r="AD3408">
        <v>200649</v>
      </c>
      <c r="AE3408">
        <v>86.1</v>
      </c>
      <c r="AF3408">
        <v>31.3</v>
      </c>
      <c r="AG3408" t="s">
        <v>46</v>
      </c>
      <c r="AH3408" t="s">
        <v>42</v>
      </c>
      <c r="AI3408" t="s">
        <v>43</v>
      </c>
      <c r="AJ3408">
        <v>60</v>
      </c>
      <c r="AK3408">
        <v>512</v>
      </c>
      <c r="AL3408">
        <v>6.1499999999999999E-2</v>
      </c>
      <c r="AM3408">
        <v>0.87019999999999997</v>
      </c>
      <c r="AN3408">
        <v>0.91420000000000001</v>
      </c>
      <c r="AO3408">
        <f>Data[[#This Row],[labeller_confidence_score]]-Data[[#This Row],[cytodiffusion_classification_confidence]]</f>
        <v>4.4000000000000039E-2</v>
      </c>
    </row>
    <row r="3409" spans="1:41" x14ac:dyDescent="0.3">
      <c r="A3409" t="s">
        <v>3482</v>
      </c>
      <c r="B3409" t="s">
        <v>49</v>
      </c>
      <c r="C3409">
        <v>0</v>
      </c>
      <c r="D3409" t="s">
        <v>50</v>
      </c>
      <c r="E3409">
        <v>10.82</v>
      </c>
      <c r="F3409">
        <v>57.6</v>
      </c>
      <c r="G3409">
        <v>0.72299999999999998</v>
      </c>
      <c r="H3409">
        <v>0.42699999999999999</v>
      </c>
      <c r="I3409">
        <f>Data[[#This Row],[nucleus_area_pct]]/Data[[#This Row],[cytoplasm_ratio]]</f>
        <v>134.89461358313818</v>
      </c>
      <c r="J3409">
        <v>0.75700000000000001</v>
      </c>
      <c r="K3409">
        <v>0.33500000000000002</v>
      </c>
      <c r="L3409">
        <v>2.96</v>
      </c>
      <c r="M3409">
        <v>1.9</v>
      </c>
      <c r="N3409">
        <v>0.84</v>
      </c>
      <c r="O3409">
        <v>377</v>
      </c>
      <c r="P3409">
        <v>59</v>
      </c>
      <c r="Q3409">
        <v>221</v>
      </c>
      <c r="R3409">
        <v>143</v>
      </c>
      <c r="S3409">
        <v>179</v>
      </c>
      <c r="T3409">
        <f>(Data[[#This Row],[mean_r]]/256)*100</f>
        <v>86.328125</v>
      </c>
      <c r="U3409">
        <f>(Data[[#This Row],[mean_g]]/256)*100</f>
        <v>55.859375</v>
      </c>
      <c r="V3409">
        <f>(Data[[#This Row],[mean_b]]/256)*100</f>
        <v>69.921875</v>
      </c>
      <c r="W3409">
        <v>0.753</v>
      </c>
      <c r="X3409" t="s">
        <v>51</v>
      </c>
      <c r="Y3409" t="s">
        <v>40</v>
      </c>
      <c r="Z3409">
        <v>3476</v>
      </c>
      <c r="AA3409">
        <v>5.17</v>
      </c>
      <c r="AB3409">
        <v>16</v>
      </c>
      <c r="AC3409">
        <v>31.6</v>
      </c>
      <c r="AD3409">
        <v>217165</v>
      </c>
      <c r="AE3409">
        <v>100.8</v>
      </c>
      <c r="AF3409">
        <v>31.1</v>
      </c>
      <c r="AG3409" t="s">
        <v>41</v>
      </c>
      <c r="AH3409" t="s">
        <v>47</v>
      </c>
      <c r="AI3409" t="s">
        <v>52</v>
      </c>
      <c r="AJ3409">
        <v>60</v>
      </c>
      <c r="AK3409">
        <v>224</v>
      </c>
      <c r="AL3409">
        <v>7.5899999999999995E-2</v>
      </c>
      <c r="AM3409">
        <v>0.8125</v>
      </c>
      <c r="AN3409">
        <v>0.97409999999999997</v>
      </c>
      <c r="AO3409">
        <f>Data[[#This Row],[labeller_confidence_score]]-Data[[#This Row],[cytodiffusion_classification_confidence]]</f>
        <v>0.16159999999999997</v>
      </c>
    </row>
    <row r="3410" spans="1:41" x14ac:dyDescent="0.3">
      <c r="A3410" t="s">
        <v>3483</v>
      </c>
      <c r="B3410" t="s">
        <v>49</v>
      </c>
      <c r="C3410">
        <v>0</v>
      </c>
      <c r="D3410" t="s">
        <v>50</v>
      </c>
      <c r="E3410">
        <v>12.06</v>
      </c>
      <c r="F3410">
        <v>51.3</v>
      </c>
      <c r="G3410">
        <v>0.61899999999999999</v>
      </c>
      <c r="H3410">
        <v>0.41</v>
      </c>
      <c r="I3410">
        <f>Data[[#This Row],[nucleus_area_pct]]/Data[[#This Row],[cytoplasm_ratio]]</f>
        <v>125.1219512195122</v>
      </c>
      <c r="J3410">
        <v>0.79300000000000004</v>
      </c>
      <c r="K3410">
        <v>0.38900000000000001</v>
      </c>
      <c r="L3410">
        <v>3.57</v>
      </c>
      <c r="M3410">
        <v>4</v>
      </c>
      <c r="N3410">
        <v>0.85499999999999998</v>
      </c>
      <c r="O3410">
        <v>314</v>
      </c>
      <c r="P3410">
        <v>81</v>
      </c>
      <c r="Q3410">
        <v>232</v>
      </c>
      <c r="R3410">
        <v>152</v>
      </c>
      <c r="S3410">
        <v>188</v>
      </c>
      <c r="T3410">
        <f>(Data[[#This Row],[mean_r]]/256)*100</f>
        <v>90.625</v>
      </c>
      <c r="U3410">
        <f>(Data[[#This Row],[mean_g]]/256)*100</f>
        <v>59.375</v>
      </c>
      <c r="V3410">
        <f>(Data[[#This Row],[mean_b]]/256)*100</f>
        <v>73.4375</v>
      </c>
      <c r="W3410">
        <v>0.58799999999999997</v>
      </c>
      <c r="X3410" t="s">
        <v>51</v>
      </c>
      <c r="Y3410" t="s">
        <v>40</v>
      </c>
      <c r="Z3410">
        <v>2129</v>
      </c>
      <c r="AA3410">
        <v>5.32</v>
      </c>
      <c r="AB3410">
        <v>13.5</v>
      </c>
      <c r="AC3410">
        <v>37.9</v>
      </c>
      <c r="AD3410">
        <v>274422</v>
      </c>
      <c r="AE3410">
        <v>89.1</v>
      </c>
      <c r="AF3410">
        <v>31.6</v>
      </c>
      <c r="AG3410" t="s">
        <v>46</v>
      </c>
      <c r="AH3410" t="s">
        <v>47</v>
      </c>
      <c r="AI3410" t="s">
        <v>52</v>
      </c>
      <c r="AJ3410">
        <v>60</v>
      </c>
      <c r="AK3410">
        <v>256</v>
      </c>
      <c r="AL3410">
        <v>0.1017</v>
      </c>
      <c r="AM3410">
        <v>0.85829999999999995</v>
      </c>
      <c r="AN3410">
        <v>0.82399999999999995</v>
      </c>
      <c r="AO3410">
        <f>Data[[#This Row],[labeller_confidence_score]]-Data[[#This Row],[cytodiffusion_classification_confidence]]</f>
        <v>-3.4299999999999997E-2</v>
      </c>
    </row>
    <row r="3411" spans="1:41" x14ac:dyDescent="0.3">
      <c r="A3411" t="s">
        <v>3484</v>
      </c>
      <c r="B3411" t="s">
        <v>49</v>
      </c>
      <c r="C3411">
        <v>0</v>
      </c>
      <c r="D3411" t="s">
        <v>50</v>
      </c>
      <c r="E3411">
        <v>12.4</v>
      </c>
      <c r="F3411">
        <v>57.3</v>
      </c>
      <c r="G3411">
        <v>0.68400000000000005</v>
      </c>
      <c r="H3411">
        <v>0.438</v>
      </c>
      <c r="I3411">
        <f>Data[[#This Row],[nucleus_area_pct]]/Data[[#This Row],[cytoplasm_ratio]]</f>
        <v>130.82191780821918</v>
      </c>
      <c r="J3411">
        <v>0.80500000000000005</v>
      </c>
      <c r="K3411">
        <v>0.311</v>
      </c>
      <c r="L3411">
        <v>3.02</v>
      </c>
      <c r="M3411">
        <v>2.6</v>
      </c>
      <c r="N3411">
        <v>0.81</v>
      </c>
      <c r="O3411">
        <v>404</v>
      </c>
      <c r="P3411">
        <v>74</v>
      </c>
      <c r="Q3411">
        <v>200</v>
      </c>
      <c r="R3411">
        <v>161</v>
      </c>
      <c r="S3411">
        <v>179</v>
      </c>
      <c r="T3411">
        <f>(Data[[#This Row],[mean_r]]/256)*100</f>
        <v>78.125</v>
      </c>
      <c r="U3411">
        <f>(Data[[#This Row],[mean_g]]/256)*100</f>
        <v>62.890625</v>
      </c>
      <c r="V3411">
        <f>(Data[[#This Row],[mean_b]]/256)*100</f>
        <v>69.921875</v>
      </c>
      <c r="W3411">
        <v>0.627</v>
      </c>
      <c r="X3411" t="s">
        <v>39</v>
      </c>
      <c r="Y3411" t="s">
        <v>40</v>
      </c>
      <c r="Z3411">
        <v>7200</v>
      </c>
      <c r="AA3411">
        <v>4.1399999999999997</v>
      </c>
      <c r="AB3411">
        <v>12.4</v>
      </c>
      <c r="AC3411">
        <v>42</v>
      </c>
      <c r="AD3411">
        <v>328499</v>
      </c>
      <c r="AE3411">
        <v>88.2</v>
      </c>
      <c r="AF3411">
        <v>35.200000000000003</v>
      </c>
      <c r="AG3411" t="s">
        <v>46</v>
      </c>
      <c r="AH3411" t="s">
        <v>47</v>
      </c>
      <c r="AI3411" t="s">
        <v>56</v>
      </c>
      <c r="AJ3411">
        <v>40</v>
      </c>
      <c r="AK3411">
        <v>256</v>
      </c>
      <c r="AL3411">
        <v>0</v>
      </c>
      <c r="AM3411">
        <v>0.77400000000000002</v>
      </c>
      <c r="AN3411">
        <v>0.98650000000000004</v>
      </c>
      <c r="AO3411">
        <f>Data[[#This Row],[labeller_confidence_score]]-Data[[#This Row],[cytodiffusion_classification_confidence]]</f>
        <v>0.21250000000000002</v>
      </c>
    </row>
    <row r="3412" spans="1:41" x14ac:dyDescent="0.3">
      <c r="A3412" t="s">
        <v>3485</v>
      </c>
      <c r="B3412" t="s">
        <v>60</v>
      </c>
      <c r="C3412">
        <v>0</v>
      </c>
      <c r="D3412" t="s">
        <v>50</v>
      </c>
      <c r="E3412">
        <v>17.21</v>
      </c>
      <c r="F3412">
        <v>63.5</v>
      </c>
      <c r="G3412">
        <v>0.53300000000000003</v>
      </c>
      <c r="H3412">
        <v>0.36</v>
      </c>
      <c r="I3412">
        <f>Data[[#This Row],[nucleus_area_pct]]/Data[[#This Row],[cytoplasm_ratio]]</f>
        <v>176.38888888888889</v>
      </c>
      <c r="J3412">
        <v>0.54700000000000004</v>
      </c>
      <c r="K3412">
        <v>0.35</v>
      </c>
      <c r="L3412">
        <v>2.72</v>
      </c>
      <c r="M3412">
        <v>1.2</v>
      </c>
      <c r="N3412">
        <v>0.82499999999999996</v>
      </c>
      <c r="O3412">
        <v>540</v>
      </c>
      <c r="P3412">
        <v>83</v>
      </c>
      <c r="Q3412">
        <v>203</v>
      </c>
      <c r="R3412">
        <v>172</v>
      </c>
      <c r="S3412">
        <v>199</v>
      </c>
      <c r="T3412">
        <f>(Data[[#This Row],[mean_r]]/256)*100</f>
        <v>79.296875</v>
      </c>
      <c r="U3412">
        <f>(Data[[#This Row],[mean_g]]/256)*100</f>
        <v>67.1875</v>
      </c>
      <c r="V3412">
        <f>(Data[[#This Row],[mean_b]]/256)*100</f>
        <v>77.734375</v>
      </c>
      <c r="W3412">
        <v>0.59299999999999997</v>
      </c>
      <c r="X3412" t="s">
        <v>39</v>
      </c>
      <c r="Y3412" t="s">
        <v>40</v>
      </c>
      <c r="Z3412">
        <v>8634</v>
      </c>
      <c r="AA3412">
        <v>4.0599999999999996</v>
      </c>
      <c r="AB3412">
        <v>9.4</v>
      </c>
      <c r="AC3412">
        <v>39.6</v>
      </c>
      <c r="AD3412">
        <v>204443</v>
      </c>
      <c r="AE3412">
        <v>88.5</v>
      </c>
      <c r="AF3412">
        <v>32</v>
      </c>
      <c r="AG3412" t="s">
        <v>64</v>
      </c>
      <c r="AH3412" t="s">
        <v>47</v>
      </c>
      <c r="AI3412" t="s">
        <v>56</v>
      </c>
      <c r="AJ3412">
        <v>60</v>
      </c>
      <c r="AK3412">
        <v>256</v>
      </c>
      <c r="AL3412">
        <v>0.2097</v>
      </c>
      <c r="AM3412">
        <v>0.92800000000000005</v>
      </c>
      <c r="AN3412">
        <v>0.92359999999999998</v>
      </c>
      <c r="AO3412">
        <f>Data[[#This Row],[labeller_confidence_score]]-Data[[#This Row],[cytodiffusion_classification_confidence]]</f>
        <v>-4.4000000000000705E-3</v>
      </c>
    </row>
    <row r="3413" spans="1:41" x14ac:dyDescent="0.3">
      <c r="A3413" t="s">
        <v>3486</v>
      </c>
      <c r="B3413" t="s">
        <v>110</v>
      </c>
      <c r="C3413">
        <v>1</v>
      </c>
      <c r="D3413" t="s">
        <v>104</v>
      </c>
      <c r="E3413">
        <v>9.81</v>
      </c>
      <c r="F3413">
        <v>0</v>
      </c>
      <c r="G3413">
        <v>0</v>
      </c>
      <c r="H3413">
        <v>1</v>
      </c>
      <c r="I3413">
        <f>Data[[#This Row],[nucleus_area_pct]]/Data[[#This Row],[cytoplasm_ratio]]</f>
        <v>0</v>
      </c>
      <c r="J3413">
        <v>0.88900000000000001</v>
      </c>
      <c r="K3413">
        <v>0.21</v>
      </c>
      <c r="L3413">
        <v>0.7</v>
      </c>
      <c r="M3413">
        <v>1</v>
      </c>
      <c r="N3413">
        <v>0.94899999999999995</v>
      </c>
      <c r="O3413">
        <v>173</v>
      </c>
      <c r="P3413">
        <v>57</v>
      </c>
      <c r="Q3413">
        <v>221</v>
      </c>
      <c r="R3413">
        <v>130</v>
      </c>
      <c r="S3413">
        <v>131</v>
      </c>
      <c r="T3413">
        <f>(Data[[#This Row],[mean_r]]/256)*100</f>
        <v>86.328125</v>
      </c>
      <c r="U3413">
        <f>(Data[[#This Row],[mean_g]]/256)*100</f>
        <v>50.78125</v>
      </c>
      <c r="V3413">
        <f>(Data[[#This Row],[mean_b]]/256)*100</f>
        <v>51.171875</v>
      </c>
      <c r="W3413">
        <v>0.46800000000000003</v>
      </c>
      <c r="X3413" t="s">
        <v>63</v>
      </c>
      <c r="Y3413" t="s">
        <v>45</v>
      </c>
      <c r="Z3413">
        <v>6710</v>
      </c>
      <c r="AA3413">
        <v>3.49</v>
      </c>
      <c r="AB3413">
        <v>14.4</v>
      </c>
      <c r="AC3413">
        <v>41.8</v>
      </c>
      <c r="AD3413">
        <v>128904</v>
      </c>
      <c r="AE3413">
        <v>75.400000000000006</v>
      </c>
      <c r="AF3413">
        <v>34.5</v>
      </c>
      <c r="AG3413" t="s">
        <v>46</v>
      </c>
      <c r="AH3413" t="s">
        <v>68</v>
      </c>
      <c r="AI3413" t="s">
        <v>52</v>
      </c>
      <c r="AJ3413">
        <v>100</v>
      </c>
      <c r="AK3413">
        <v>256</v>
      </c>
      <c r="AL3413">
        <v>0.86370000000000002</v>
      </c>
      <c r="AM3413">
        <v>0.69169999999999998</v>
      </c>
      <c r="AN3413">
        <v>0.95279999999999998</v>
      </c>
      <c r="AO3413">
        <f>Data[[#This Row],[labeller_confidence_score]]-Data[[#This Row],[cytodiffusion_classification_confidence]]</f>
        <v>0.2611</v>
      </c>
    </row>
    <row r="3414" spans="1:41" x14ac:dyDescent="0.3">
      <c r="A3414" t="s">
        <v>3487</v>
      </c>
      <c r="B3414" t="s">
        <v>62</v>
      </c>
      <c r="C3414">
        <v>0</v>
      </c>
      <c r="D3414" t="s">
        <v>50</v>
      </c>
      <c r="E3414">
        <v>8.42</v>
      </c>
      <c r="F3414">
        <v>82.4</v>
      </c>
      <c r="G3414">
        <v>0.75600000000000001</v>
      </c>
      <c r="H3414">
        <v>0.17299999999999999</v>
      </c>
      <c r="I3414">
        <f>Data[[#This Row],[nucleus_area_pct]]/Data[[#This Row],[cytoplasm_ratio]]</f>
        <v>476.30057803468213</v>
      </c>
      <c r="J3414">
        <v>0.92</v>
      </c>
      <c r="K3414">
        <v>0.157</v>
      </c>
      <c r="L3414">
        <v>0.74</v>
      </c>
      <c r="M3414">
        <v>1.1000000000000001</v>
      </c>
      <c r="N3414">
        <v>0.89</v>
      </c>
      <c r="O3414">
        <v>268</v>
      </c>
      <c r="P3414">
        <v>45</v>
      </c>
      <c r="Q3414">
        <v>184</v>
      </c>
      <c r="R3414">
        <v>157</v>
      </c>
      <c r="S3414">
        <v>192</v>
      </c>
      <c r="T3414">
        <f>(Data[[#This Row],[mean_r]]/256)*100</f>
        <v>71.875</v>
      </c>
      <c r="U3414">
        <f>(Data[[#This Row],[mean_g]]/256)*100</f>
        <v>61.328125</v>
      </c>
      <c r="V3414">
        <f>(Data[[#This Row],[mean_b]]/256)*100</f>
        <v>75</v>
      </c>
      <c r="W3414">
        <v>0.77500000000000002</v>
      </c>
      <c r="X3414" t="s">
        <v>39</v>
      </c>
      <c r="Y3414" t="s">
        <v>40</v>
      </c>
      <c r="Z3414">
        <v>4750</v>
      </c>
      <c r="AA3414">
        <v>4.2</v>
      </c>
      <c r="AB3414">
        <v>17</v>
      </c>
      <c r="AC3414">
        <v>33.1</v>
      </c>
      <c r="AD3414">
        <v>253474</v>
      </c>
      <c r="AE3414">
        <v>103.7</v>
      </c>
      <c r="AF3414">
        <v>32.1</v>
      </c>
      <c r="AG3414" t="s">
        <v>46</v>
      </c>
      <c r="AH3414" t="s">
        <v>47</v>
      </c>
      <c r="AI3414" t="s">
        <v>43</v>
      </c>
      <c r="AJ3414">
        <v>60</v>
      </c>
      <c r="AK3414">
        <v>224</v>
      </c>
      <c r="AL3414">
        <v>0.12720000000000001</v>
      </c>
      <c r="AM3414">
        <v>0.9395</v>
      </c>
      <c r="AN3414">
        <v>0.88060000000000005</v>
      </c>
      <c r="AO3414">
        <f>Data[[#This Row],[labeller_confidence_score]]-Data[[#This Row],[cytodiffusion_classification_confidence]]</f>
        <v>-5.8899999999999952E-2</v>
      </c>
    </row>
    <row r="3415" spans="1:41" x14ac:dyDescent="0.3">
      <c r="A3415" t="s">
        <v>3488</v>
      </c>
      <c r="B3415" t="s">
        <v>54</v>
      </c>
      <c r="C3415">
        <v>0</v>
      </c>
      <c r="D3415" t="s">
        <v>54</v>
      </c>
      <c r="E3415">
        <v>6.98</v>
      </c>
      <c r="F3415">
        <v>0</v>
      </c>
      <c r="G3415">
        <v>0</v>
      </c>
      <c r="H3415">
        <v>1</v>
      </c>
      <c r="I3415">
        <f>Data[[#This Row],[nucleus_area_pct]]/Data[[#This Row],[cytoplasm_ratio]]</f>
        <v>0</v>
      </c>
      <c r="J3415">
        <v>0.89</v>
      </c>
      <c r="K3415">
        <v>0.13900000000000001</v>
      </c>
      <c r="L3415">
        <v>0.86</v>
      </c>
      <c r="M3415">
        <v>1</v>
      </c>
      <c r="N3415">
        <v>0.99199999999999999</v>
      </c>
      <c r="O3415">
        <v>178</v>
      </c>
      <c r="P3415">
        <v>46</v>
      </c>
      <c r="Q3415">
        <v>223</v>
      </c>
      <c r="R3415">
        <v>136</v>
      </c>
      <c r="S3415">
        <v>149</v>
      </c>
      <c r="T3415">
        <f>(Data[[#This Row],[mean_r]]/256)*100</f>
        <v>87.109375</v>
      </c>
      <c r="U3415">
        <f>(Data[[#This Row],[mean_g]]/256)*100</f>
        <v>53.125</v>
      </c>
      <c r="V3415">
        <f>(Data[[#This Row],[mean_b]]/256)*100</f>
        <v>58.203125</v>
      </c>
      <c r="W3415">
        <v>0.47199999999999998</v>
      </c>
      <c r="X3415" t="s">
        <v>51</v>
      </c>
      <c r="Y3415" t="s">
        <v>45</v>
      </c>
      <c r="Z3415">
        <v>6245</v>
      </c>
      <c r="AA3415">
        <v>4.9400000000000004</v>
      </c>
      <c r="AB3415">
        <v>16.2</v>
      </c>
      <c r="AC3415">
        <v>36.1</v>
      </c>
      <c r="AD3415">
        <v>227166</v>
      </c>
      <c r="AE3415">
        <v>90.3</v>
      </c>
      <c r="AF3415">
        <v>33.799999999999997</v>
      </c>
      <c r="AG3415" t="s">
        <v>41</v>
      </c>
      <c r="AH3415" t="s">
        <v>42</v>
      </c>
      <c r="AI3415" t="s">
        <v>52</v>
      </c>
      <c r="AJ3415">
        <v>100</v>
      </c>
      <c r="AK3415">
        <v>360</v>
      </c>
      <c r="AL3415">
        <v>6.5299999999999997E-2</v>
      </c>
      <c r="AM3415">
        <v>0.89649999999999996</v>
      </c>
      <c r="AN3415">
        <v>0.90090000000000003</v>
      </c>
      <c r="AO3415">
        <f>Data[[#This Row],[labeller_confidence_score]]-Data[[#This Row],[cytodiffusion_classification_confidence]]</f>
        <v>4.4000000000000705E-3</v>
      </c>
    </row>
    <row r="3416" spans="1:41" x14ac:dyDescent="0.3">
      <c r="A3416" t="s">
        <v>3489</v>
      </c>
      <c r="B3416" t="s">
        <v>106</v>
      </c>
      <c r="C3416">
        <v>1</v>
      </c>
      <c r="D3416" t="s">
        <v>82</v>
      </c>
      <c r="E3416">
        <v>14.48</v>
      </c>
      <c r="F3416">
        <v>76.400000000000006</v>
      </c>
      <c r="G3416">
        <v>0.35399999999999998</v>
      </c>
      <c r="H3416">
        <v>0.23699999999999999</v>
      </c>
      <c r="I3416">
        <f>Data[[#This Row],[nucleus_area_pct]]/Data[[#This Row],[cytoplasm_ratio]]</f>
        <v>322.3628691983123</v>
      </c>
      <c r="J3416">
        <v>0.94799999999999995</v>
      </c>
      <c r="K3416">
        <v>0.29099999999999998</v>
      </c>
      <c r="L3416">
        <v>0.87</v>
      </c>
      <c r="M3416">
        <v>1</v>
      </c>
      <c r="N3416">
        <v>0.83399999999999996</v>
      </c>
      <c r="O3416">
        <v>417</v>
      </c>
      <c r="P3416">
        <v>101</v>
      </c>
      <c r="Q3416">
        <v>168</v>
      </c>
      <c r="R3416">
        <v>141</v>
      </c>
      <c r="S3416">
        <v>194</v>
      </c>
      <c r="T3416">
        <f>(Data[[#This Row],[mean_r]]/256)*100</f>
        <v>65.625</v>
      </c>
      <c r="U3416">
        <f>(Data[[#This Row],[mean_g]]/256)*100</f>
        <v>55.078125</v>
      </c>
      <c r="V3416">
        <f>(Data[[#This Row],[mean_b]]/256)*100</f>
        <v>75.78125</v>
      </c>
      <c r="W3416">
        <v>0.64200000000000002</v>
      </c>
      <c r="X3416" t="s">
        <v>63</v>
      </c>
      <c r="Y3416" t="s">
        <v>45</v>
      </c>
      <c r="Z3416">
        <v>8776</v>
      </c>
      <c r="AA3416">
        <v>4.45</v>
      </c>
      <c r="AB3416">
        <v>15.4</v>
      </c>
      <c r="AC3416">
        <v>48.8</v>
      </c>
      <c r="AD3416">
        <v>204848</v>
      </c>
      <c r="AE3416">
        <v>106.5</v>
      </c>
      <c r="AF3416">
        <v>34.1</v>
      </c>
      <c r="AG3416" t="s">
        <v>64</v>
      </c>
      <c r="AH3416" t="s">
        <v>42</v>
      </c>
      <c r="AI3416" t="s">
        <v>52</v>
      </c>
      <c r="AJ3416">
        <v>40</v>
      </c>
      <c r="AK3416">
        <v>360</v>
      </c>
      <c r="AL3416">
        <v>0.83499999999999996</v>
      </c>
      <c r="AM3416">
        <v>0.80200000000000005</v>
      </c>
      <c r="AN3416">
        <v>0.92359999999999998</v>
      </c>
      <c r="AO3416">
        <f>Data[[#This Row],[labeller_confidence_score]]-Data[[#This Row],[cytodiffusion_classification_confidence]]</f>
        <v>0.12159999999999993</v>
      </c>
    </row>
    <row r="3417" spans="1:41" x14ac:dyDescent="0.3">
      <c r="A3417" t="s">
        <v>3490</v>
      </c>
      <c r="B3417" t="s">
        <v>49</v>
      </c>
      <c r="C3417">
        <v>0</v>
      </c>
      <c r="D3417" t="s">
        <v>50</v>
      </c>
      <c r="E3417">
        <v>10.44</v>
      </c>
      <c r="F3417">
        <v>48.5</v>
      </c>
      <c r="G3417">
        <v>0.69499999999999995</v>
      </c>
      <c r="H3417">
        <v>0.54</v>
      </c>
      <c r="I3417">
        <f>Data[[#This Row],[nucleus_area_pct]]/Data[[#This Row],[cytoplasm_ratio]]</f>
        <v>89.81481481481481</v>
      </c>
      <c r="J3417">
        <v>0.72899999999999998</v>
      </c>
      <c r="K3417">
        <v>0.222</v>
      </c>
      <c r="L3417">
        <v>3.26</v>
      </c>
      <c r="M3417">
        <v>3.5</v>
      </c>
      <c r="N3417">
        <v>0.83599999999999997</v>
      </c>
      <c r="O3417">
        <v>457</v>
      </c>
      <c r="P3417">
        <v>75</v>
      </c>
      <c r="Q3417">
        <v>193</v>
      </c>
      <c r="R3417">
        <v>164</v>
      </c>
      <c r="S3417">
        <v>197</v>
      </c>
      <c r="T3417">
        <f>(Data[[#This Row],[mean_r]]/256)*100</f>
        <v>75.390625</v>
      </c>
      <c r="U3417">
        <f>(Data[[#This Row],[mean_g]]/256)*100</f>
        <v>64.0625</v>
      </c>
      <c r="V3417">
        <f>(Data[[#This Row],[mean_b]]/256)*100</f>
        <v>76.953125</v>
      </c>
      <c r="W3417">
        <v>0.59899999999999998</v>
      </c>
      <c r="X3417" t="s">
        <v>51</v>
      </c>
      <c r="Y3417" t="s">
        <v>40</v>
      </c>
      <c r="Z3417">
        <v>7749</v>
      </c>
      <c r="AA3417">
        <v>4.99</v>
      </c>
      <c r="AB3417">
        <v>12.9</v>
      </c>
      <c r="AC3417">
        <v>42.1</v>
      </c>
      <c r="AD3417">
        <v>256729</v>
      </c>
      <c r="AE3417">
        <v>67.5</v>
      </c>
      <c r="AF3417">
        <v>34.299999999999997</v>
      </c>
      <c r="AG3417" t="s">
        <v>46</v>
      </c>
      <c r="AH3417" t="s">
        <v>68</v>
      </c>
      <c r="AI3417" t="s">
        <v>56</v>
      </c>
      <c r="AJ3417">
        <v>60</v>
      </c>
      <c r="AK3417">
        <v>360</v>
      </c>
      <c r="AL3417">
        <v>7.1999999999999995E-2</v>
      </c>
      <c r="AM3417">
        <v>0.86439999999999995</v>
      </c>
      <c r="AN3417">
        <v>0.87680000000000002</v>
      </c>
      <c r="AO3417">
        <f>Data[[#This Row],[labeller_confidence_score]]-Data[[#This Row],[cytodiffusion_classification_confidence]]</f>
        <v>1.2400000000000078E-2</v>
      </c>
    </row>
    <row r="3418" spans="1:41" x14ac:dyDescent="0.3">
      <c r="A3418" t="s">
        <v>3491</v>
      </c>
      <c r="B3418" t="s">
        <v>37</v>
      </c>
      <c r="C3418">
        <v>1</v>
      </c>
      <c r="D3418" t="s">
        <v>38</v>
      </c>
      <c r="E3418">
        <v>14.62</v>
      </c>
      <c r="F3418">
        <v>61.7</v>
      </c>
      <c r="G3418">
        <v>0.627</v>
      </c>
      <c r="H3418">
        <v>0.32400000000000001</v>
      </c>
      <c r="I3418">
        <f>Data[[#This Row],[nucleus_area_pct]]/Data[[#This Row],[cytoplasm_ratio]]</f>
        <v>190.4320987654321</v>
      </c>
      <c r="J3418">
        <v>0.74</v>
      </c>
      <c r="K3418">
        <v>0.318</v>
      </c>
      <c r="L3418">
        <v>3.22</v>
      </c>
      <c r="M3418">
        <v>6.2</v>
      </c>
      <c r="N3418">
        <v>0.68899999999999995</v>
      </c>
      <c r="O3418">
        <v>409</v>
      </c>
      <c r="P3418">
        <v>72</v>
      </c>
      <c r="Q3418">
        <v>222</v>
      </c>
      <c r="R3418">
        <v>173</v>
      </c>
      <c r="S3418">
        <v>177</v>
      </c>
      <c r="T3418">
        <f>(Data[[#This Row],[mean_r]]/256)*100</f>
        <v>86.71875</v>
      </c>
      <c r="U3418">
        <f>(Data[[#This Row],[mean_g]]/256)*100</f>
        <v>67.578125</v>
      </c>
      <c r="V3418">
        <f>(Data[[#This Row],[mean_b]]/256)*100</f>
        <v>69.140625</v>
      </c>
      <c r="W3418">
        <v>0.65900000000000003</v>
      </c>
      <c r="X3418" t="s">
        <v>39</v>
      </c>
      <c r="Y3418" t="s">
        <v>40</v>
      </c>
      <c r="Z3418">
        <v>4264</v>
      </c>
      <c r="AA3418">
        <v>4.3499999999999996</v>
      </c>
      <c r="AB3418">
        <v>13.5</v>
      </c>
      <c r="AC3418">
        <v>39.799999999999997</v>
      </c>
      <c r="AD3418">
        <v>442730</v>
      </c>
      <c r="AE3418">
        <v>82.5</v>
      </c>
      <c r="AF3418">
        <v>34.4</v>
      </c>
      <c r="AG3418" t="s">
        <v>64</v>
      </c>
      <c r="AH3418" t="s">
        <v>42</v>
      </c>
      <c r="AI3418" t="s">
        <v>52</v>
      </c>
      <c r="AJ3418">
        <v>100</v>
      </c>
      <c r="AK3418">
        <v>256</v>
      </c>
      <c r="AL3418">
        <v>0.7712</v>
      </c>
      <c r="AM3418">
        <v>0.83960000000000001</v>
      </c>
      <c r="AN3418">
        <v>0.7198</v>
      </c>
      <c r="AO3418">
        <f>Data[[#This Row],[labeller_confidence_score]]-Data[[#This Row],[cytodiffusion_classification_confidence]]</f>
        <v>-0.11980000000000002</v>
      </c>
    </row>
    <row r="3419" spans="1:41" x14ac:dyDescent="0.3">
      <c r="A3419" t="s">
        <v>3492</v>
      </c>
      <c r="B3419" t="s">
        <v>87</v>
      </c>
      <c r="C3419">
        <v>0</v>
      </c>
      <c r="D3419" t="s">
        <v>50</v>
      </c>
      <c r="E3419">
        <v>13.09</v>
      </c>
      <c r="F3419">
        <v>45.2</v>
      </c>
      <c r="G3419">
        <v>0.73399999999999999</v>
      </c>
      <c r="H3419">
        <v>0.39200000000000002</v>
      </c>
      <c r="I3419">
        <f>Data[[#This Row],[nucleus_area_pct]]/Data[[#This Row],[cytoplasm_ratio]]</f>
        <v>115.30612244897959</v>
      </c>
      <c r="J3419">
        <v>0.76800000000000002</v>
      </c>
      <c r="K3419">
        <v>0.39100000000000001</v>
      </c>
      <c r="L3419">
        <v>4.51</v>
      </c>
      <c r="M3419">
        <v>2</v>
      </c>
      <c r="N3419">
        <v>0.745</v>
      </c>
      <c r="O3419">
        <v>398</v>
      </c>
      <c r="P3419">
        <v>92</v>
      </c>
      <c r="Q3419">
        <v>230</v>
      </c>
      <c r="R3419">
        <v>150</v>
      </c>
      <c r="S3419">
        <v>131</v>
      </c>
      <c r="T3419">
        <f>(Data[[#This Row],[mean_r]]/256)*100</f>
        <v>89.84375</v>
      </c>
      <c r="U3419">
        <f>(Data[[#This Row],[mean_g]]/256)*100</f>
        <v>58.59375</v>
      </c>
      <c r="V3419">
        <f>(Data[[#This Row],[mean_b]]/256)*100</f>
        <v>51.171875</v>
      </c>
      <c r="W3419">
        <v>0.47199999999999998</v>
      </c>
      <c r="X3419" t="s">
        <v>51</v>
      </c>
      <c r="Y3419" t="s">
        <v>45</v>
      </c>
      <c r="Z3419">
        <v>5308</v>
      </c>
      <c r="AA3419">
        <v>3.52</v>
      </c>
      <c r="AB3419">
        <v>15.3</v>
      </c>
      <c r="AC3419">
        <v>37.299999999999997</v>
      </c>
      <c r="AD3419">
        <v>216967</v>
      </c>
      <c r="AE3419">
        <v>102.2</v>
      </c>
      <c r="AF3419">
        <v>36.299999999999997</v>
      </c>
      <c r="AG3419" t="s">
        <v>41</v>
      </c>
      <c r="AH3419" t="s">
        <v>42</v>
      </c>
      <c r="AI3419" t="s">
        <v>56</v>
      </c>
      <c r="AJ3419">
        <v>100</v>
      </c>
      <c r="AK3419">
        <v>224</v>
      </c>
      <c r="AL3419">
        <v>3.9899999999999998E-2</v>
      </c>
      <c r="AM3419">
        <v>0.86919999999999997</v>
      </c>
      <c r="AN3419">
        <v>0.83089999999999997</v>
      </c>
      <c r="AO3419">
        <f>Data[[#This Row],[labeller_confidence_score]]-Data[[#This Row],[cytodiffusion_classification_confidence]]</f>
        <v>-3.8300000000000001E-2</v>
      </c>
    </row>
    <row r="3420" spans="1:41" x14ac:dyDescent="0.3">
      <c r="A3420" t="s">
        <v>3493</v>
      </c>
      <c r="B3420" t="s">
        <v>89</v>
      </c>
      <c r="C3420">
        <v>1</v>
      </c>
      <c r="D3420" t="s">
        <v>38</v>
      </c>
      <c r="E3420">
        <v>13.35</v>
      </c>
      <c r="F3420">
        <v>69.7</v>
      </c>
      <c r="G3420">
        <v>0.66800000000000004</v>
      </c>
      <c r="H3420">
        <v>0.58599999999999997</v>
      </c>
      <c r="I3420">
        <f>Data[[#This Row],[nucleus_area_pct]]/Data[[#This Row],[cytoplasm_ratio]]</f>
        <v>118.94197952218431</v>
      </c>
      <c r="J3420">
        <v>0.74199999999999999</v>
      </c>
      <c r="K3420">
        <v>0.32700000000000001</v>
      </c>
      <c r="L3420">
        <v>4.68</v>
      </c>
      <c r="M3420">
        <v>3.4</v>
      </c>
      <c r="N3420">
        <v>0.71199999999999997</v>
      </c>
      <c r="O3420">
        <v>439</v>
      </c>
      <c r="P3420">
        <v>75</v>
      </c>
      <c r="Q3420">
        <v>180</v>
      </c>
      <c r="R3420">
        <v>158</v>
      </c>
      <c r="S3420">
        <v>158</v>
      </c>
      <c r="T3420">
        <f>(Data[[#This Row],[mean_r]]/256)*100</f>
        <v>70.3125</v>
      </c>
      <c r="U3420">
        <f>(Data[[#This Row],[mean_g]]/256)*100</f>
        <v>61.71875</v>
      </c>
      <c r="V3420">
        <f>(Data[[#This Row],[mean_b]]/256)*100</f>
        <v>61.71875</v>
      </c>
      <c r="W3420">
        <v>0.64</v>
      </c>
      <c r="X3420" t="s">
        <v>51</v>
      </c>
      <c r="Y3420" t="s">
        <v>40</v>
      </c>
      <c r="Z3420">
        <v>8397</v>
      </c>
      <c r="AA3420">
        <v>5.28</v>
      </c>
      <c r="AB3420">
        <v>13.3</v>
      </c>
      <c r="AC3420">
        <v>38.799999999999997</v>
      </c>
      <c r="AD3420">
        <v>144830</v>
      </c>
      <c r="AE3420">
        <v>81.099999999999994</v>
      </c>
      <c r="AF3420">
        <v>35.4</v>
      </c>
      <c r="AG3420" t="s">
        <v>64</v>
      </c>
      <c r="AH3420" t="s">
        <v>42</v>
      </c>
      <c r="AI3420" t="s">
        <v>52</v>
      </c>
      <c r="AJ3420">
        <v>100</v>
      </c>
      <c r="AK3420">
        <v>256</v>
      </c>
      <c r="AL3420">
        <v>0.66810000000000003</v>
      </c>
      <c r="AM3420">
        <v>0.68930000000000002</v>
      </c>
      <c r="AN3420">
        <v>0.73540000000000005</v>
      </c>
      <c r="AO3420">
        <f>Data[[#This Row],[labeller_confidence_score]]-Data[[#This Row],[cytodiffusion_classification_confidence]]</f>
        <v>4.610000000000003E-2</v>
      </c>
    </row>
    <row r="3421" spans="1:41" x14ac:dyDescent="0.3">
      <c r="A3421" t="s">
        <v>3494</v>
      </c>
      <c r="B3421" t="s">
        <v>133</v>
      </c>
      <c r="C3421">
        <v>1</v>
      </c>
      <c r="D3421" t="s">
        <v>104</v>
      </c>
      <c r="E3421">
        <v>8.2799999999999994</v>
      </c>
      <c r="F3421">
        <v>0</v>
      </c>
      <c r="G3421">
        <v>0</v>
      </c>
      <c r="H3421">
        <v>1</v>
      </c>
      <c r="I3421">
        <f>Data[[#This Row],[nucleus_area_pct]]/Data[[#This Row],[cytoplasm_ratio]]</f>
        <v>0</v>
      </c>
      <c r="J3421">
        <v>0.48899999999999999</v>
      </c>
      <c r="K3421">
        <v>0.82499999999999996</v>
      </c>
      <c r="L3421">
        <v>0.61</v>
      </c>
      <c r="M3421">
        <v>1</v>
      </c>
      <c r="N3421">
        <v>0.92400000000000004</v>
      </c>
      <c r="O3421">
        <v>220</v>
      </c>
      <c r="P3421">
        <v>51</v>
      </c>
      <c r="Q3421">
        <v>235</v>
      </c>
      <c r="R3421">
        <v>151</v>
      </c>
      <c r="S3421">
        <v>124</v>
      </c>
      <c r="T3421">
        <f>(Data[[#This Row],[mean_r]]/256)*100</f>
        <v>91.796875</v>
      </c>
      <c r="U3421">
        <f>(Data[[#This Row],[mean_g]]/256)*100</f>
        <v>58.984375</v>
      </c>
      <c r="V3421">
        <f>(Data[[#This Row],[mean_b]]/256)*100</f>
        <v>48.4375</v>
      </c>
      <c r="W3421">
        <v>0.5</v>
      </c>
      <c r="X3421" t="s">
        <v>51</v>
      </c>
      <c r="Y3421" t="s">
        <v>40</v>
      </c>
      <c r="Z3421">
        <v>2384</v>
      </c>
      <c r="AA3421">
        <v>4.13</v>
      </c>
      <c r="AB3421">
        <v>14.4</v>
      </c>
      <c r="AC3421">
        <v>44.5</v>
      </c>
      <c r="AD3421">
        <v>220148</v>
      </c>
      <c r="AE3421">
        <v>75.599999999999994</v>
      </c>
      <c r="AF3421">
        <v>31.7</v>
      </c>
      <c r="AG3421" t="s">
        <v>46</v>
      </c>
      <c r="AH3421" t="s">
        <v>42</v>
      </c>
      <c r="AI3421" t="s">
        <v>52</v>
      </c>
      <c r="AJ3421">
        <v>60</v>
      </c>
      <c r="AK3421">
        <v>512</v>
      </c>
      <c r="AL3421">
        <v>0.96540000000000004</v>
      </c>
      <c r="AM3421">
        <v>0.77829999999999999</v>
      </c>
      <c r="AN3421">
        <v>0.91339999999999999</v>
      </c>
      <c r="AO3421">
        <f>Data[[#This Row],[labeller_confidence_score]]-Data[[#This Row],[cytodiffusion_classification_confidence]]</f>
        <v>0.1351</v>
      </c>
    </row>
    <row r="3422" spans="1:41" x14ac:dyDescent="0.3">
      <c r="A3422" t="s">
        <v>3495</v>
      </c>
      <c r="B3422" t="s">
        <v>66</v>
      </c>
      <c r="C3422">
        <v>1</v>
      </c>
      <c r="D3422" t="s">
        <v>67</v>
      </c>
      <c r="E3422">
        <v>7.61</v>
      </c>
      <c r="F3422">
        <v>91</v>
      </c>
      <c r="G3422">
        <v>0.72</v>
      </c>
      <c r="H3422">
        <v>0.106</v>
      </c>
      <c r="I3422">
        <f>Data[[#This Row],[nucleus_area_pct]]/Data[[#This Row],[cytoplasm_ratio]]</f>
        <v>858.4905660377359</v>
      </c>
      <c r="J3422">
        <v>0.52600000000000002</v>
      </c>
      <c r="K3422">
        <v>0.6</v>
      </c>
      <c r="L3422">
        <v>1.4</v>
      </c>
      <c r="M3422">
        <v>1</v>
      </c>
      <c r="N3422">
        <v>0.54800000000000004</v>
      </c>
      <c r="O3422">
        <v>460</v>
      </c>
      <c r="P3422">
        <v>89</v>
      </c>
      <c r="Q3422">
        <v>203</v>
      </c>
      <c r="R3422">
        <v>133</v>
      </c>
      <c r="S3422">
        <v>149</v>
      </c>
      <c r="T3422">
        <f>(Data[[#This Row],[mean_r]]/256)*100</f>
        <v>79.296875</v>
      </c>
      <c r="U3422">
        <f>(Data[[#This Row],[mean_g]]/256)*100</f>
        <v>51.953125</v>
      </c>
      <c r="V3422">
        <f>(Data[[#This Row],[mean_b]]/256)*100</f>
        <v>58.203125</v>
      </c>
      <c r="W3422">
        <v>0.84499999999999997</v>
      </c>
      <c r="X3422" t="s">
        <v>51</v>
      </c>
      <c r="Y3422" t="s">
        <v>45</v>
      </c>
      <c r="Z3422">
        <v>7515</v>
      </c>
      <c r="AA3422">
        <v>4.87</v>
      </c>
      <c r="AB3422">
        <v>15.1</v>
      </c>
      <c r="AC3422">
        <v>42.4</v>
      </c>
      <c r="AD3422">
        <v>196030</v>
      </c>
      <c r="AE3422">
        <v>85.8</v>
      </c>
      <c r="AF3422">
        <v>32.700000000000003</v>
      </c>
      <c r="AG3422" t="s">
        <v>41</v>
      </c>
      <c r="AH3422" t="s">
        <v>68</v>
      </c>
      <c r="AI3422" t="s">
        <v>56</v>
      </c>
      <c r="AJ3422">
        <v>100</v>
      </c>
      <c r="AK3422">
        <v>224</v>
      </c>
      <c r="AL3422">
        <v>1</v>
      </c>
      <c r="AM3422">
        <v>0.57150000000000001</v>
      </c>
      <c r="AN3422">
        <v>0.74209999999999998</v>
      </c>
      <c r="AO3422">
        <f>Data[[#This Row],[labeller_confidence_score]]-Data[[#This Row],[cytodiffusion_classification_confidence]]</f>
        <v>0.17059999999999997</v>
      </c>
    </row>
    <row r="3423" spans="1:41" x14ac:dyDescent="0.3">
      <c r="A3423" t="s">
        <v>3496</v>
      </c>
      <c r="B3423" t="s">
        <v>49</v>
      </c>
      <c r="C3423">
        <v>0</v>
      </c>
      <c r="D3423" t="s">
        <v>50</v>
      </c>
      <c r="E3423">
        <v>12.03</v>
      </c>
      <c r="F3423">
        <v>53.5</v>
      </c>
      <c r="G3423">
        <v>0.53400000000000003</v>
      </c>
      <c r="H3423">
        <v>0.42599999999999999</v>
      </c>
      <c r="I3423">
        <f>Data[[#This Row],[nucleus_area_pct]]/Data[[#This Row],[cytoplasm_ratio]]</f>
        <v>125.5868544600939</v>
      </c>
      <c r="J3423">
        <v>0.83099999999999996</v>
      </c>
      <c r="K3423">
        <v>0.39600000000000002</v>
      </c>
      <c r="L3423">
        <v>4.33</v>
      </c>
      <c r="M3423">
        <v>3.6</v>
      </c>
      <c r="N3423">
        <v>0.79200000000000004</v>
      </c>
      <c r="O3423">
        <v>553</v>
      </c>
      <c r="P3423">
        <v>75</v>
      </c>
      <c r="Q3423">
        <v>224</v>
      </c>
      <c r="R3423">
        <v>168</v>
      </c>
      <c r="S3423">
        <v>194</v>
      </c>
      <c r="T3423">
        <f>(Data[[#This Row],[mean_r]]/256)*100</f>
        <v>87.5</v>
      </c>
      <c r="U3423">
        <f>(Data[[#This Row],[mean_g]]/256)*100</f>
        <v>65.625</v>
      </c>
      <c r="V3423">
        <f>(Data[[#This Row],[mean_b]]/256)*100</f>
        <v>75.78125</v>
      </c>
      <c r="W3423">
        <v>0.68700000000000006</v>
      </c>
      <c r="X3423" t="s">
        <v>63</v>
      </c>
      <c r="Y3423" t="s">
        <v>40</v>
      </c>
      <c r="Z3423">
        <v>4244</v>
      </c>
      <c r="AA3423">
        <v>4.0599999999999996</v>
      </c>
      <c r="AB3423">
        <v>12.1</v>
      </c>
      <c r="AC3423">
        <v>45.3</v>
      </c>
      <c r="AD3423">
        <v>263642</v>
      </c>
      <c r="AE3423">
        <v>85.1</v>
      </c>
      <c r="AF3423">
        <v>34.1</v>
      </c>
      <c r="AG3423" t="s">
        <v>64</v>
      </c>
      <c r="AH3423" t="s">
        <v>47</v>
      </c>
      <c r="AI3423" t="s">
        <v>52</v>
      </c>
      <c r="AJ3423">
        <v>100</v>
      </c>
      <c r="AK3423">
        <v>360</v>
      </c>
      <c r="AL3423">
        <v>0</v>
      </c>
      <c r="AM3423">
        <v>0.88449999999999995</v>
      </c>
      <c r="AN3423">
        <v>0.87829999999999997</v>
      </c>
      <c r="AO3423">
        <f>Data[[#This Row],[labeller_confidence_score]]-Data[[#This Row],[cytodiffusion_classification_confidence]]</f>
        <v>-6.1999999999999833E-3</v>
      </c>
    </row>
    <row r="3424" spans="1:41" x14ac:dyDescent="0.3">
      <c r="A3424" t="s">
        <v>3497</v>
      </c>
      <c r="B3424" t="s">
        <v>62</v>
      </c>
      <c r="C3424">
        <v>0</v>
      </c>
      <c r="D3424" t="s">
        <v>50</v>
      </c>
      <c r="E3424">
        <v>8.52</v>
      </c>
      <c r="F3424">
        <v>80.099999999999994</v>
      </c>
      <c r="G3424">
        <v>0.69799999999999995</v>
      </c>
      <c r="H3424">
        <v>0.222</v>
      </c>
      <c r="I3424">
        <f>Data[[#This Row],[nucleus_area_pct]]/Data[[#This Row],[cytoplasm_ratio]]</f>
        <v>360.81081081081078</v>
      </c>
      <c r="J3424">
        <v>0.81599999999999995</v>
      </c>
      <c r="K3424">
        <v>0.14399999999999999</v>
      </c>
      <c r="L3424">
        <v>0.76</v>
      </c>
      <c r="M3424">
        <v>1</v>
      </c>
      <c r="N3424">
        <v>0.96099999999999997</v>
      </c>
      <c r="O3424">
        <v>300</v>
      </c>
      <c r="P3424">
        <v>64</v>
      </c>
      <c r="Q3424">
        <v>209</v>
      </c>
      <c r="R3424">
        <v>152</v>
      </c>
      <c r="S3424">
        <v>194</v>
      </c>
      <c r="T3424">
        <f>(Data[[#This Row],[mean_r]]/256)*100</f>
        <v>81.640625</v>
      </c>
      <c r="U3424">
        <f>(Data[[#This Row],[mean_g]]/256)*100</f>
        <v>59.375</v>
      </c>
      <c r="V3424">
        <f>(Data[[#This Row],[mean_b]]/256)*100</f>
        <v>75.78125</v>
      </c>
      <c r="W3424">
        <v>0.78100000000000003</v>
      </c>
      <c r="X3424" t="s">
        <v>63</v>
      </c>
      <c r="Y3424" t="s">
        <v>45</v>
      </c>
      <c r="Z3424">
        <v>11096</v>
      </c>
      <c r="AA3424">
        <v>4.63</v>
      </c>
      <c r="AB3424">
        <v>10.5</v>
      </c>
      <c r="AC3424">
        <v>43.5</v>
      </c>
      <c r="AD3424">
        <v>134195</v>
      </c>
      <c r="AE3424">
        <v>89</v>
      </c>
      <c r="AF3424">
        <v>33.700000000000003</v>
      </c>
      <c r="AG3424" t="s">
        <v>64</v>
      </c>
      <c r="AH3424" t="s">
        <v>47</v>
      </c>
      <c r="AI3424" t="s">
        <v>52</v>
      </c>
      <c r="AJ3424">
        <v>40</v>
      </c>
      <c r="AK3424">
        <v>512</v>
      </c>
      <c r="AL3424">
        <v>0</v>
      </c>
      <c r="AM3424">
        <v>0.95350000000000001</v>
      </c>
      <c r="AN3424">
        <v>1</v>
      </c>
      <c r="AO3424">
        <f>Data[[#This Row],[labeller_confidence_score]]-Data[[#This Row],[cytodiffusion_classification_confidence]]</f>
        <v>4.6499999999999986E-2</v>
      </c>
    </row>
    <row r="3425" spans="1:41" x14ac:dyDescent="0.3">
      <c r="A3425" t="s">
        <v>3498</v>
      </c>
      <c r="B3425" t="s">
        <v>54</v>
      </c>
      <c r="C3425">
        <v>0</v>
      </c>
      <c r="D3425" t="s">
        <v>54</v>
      </c>
      <c r="E3425">
        <v>7.68</v>
      </c>
      <c r="F3425">
        <v>0</v>
      </c>
      <c r="G3425">
        <v>0</v>
      </c>
      <c r="H3425">
        <v>1</v>
      </c>
      <c r="I3425">
        <f>Data[[#This Row],[nucleus_area_pct]]/Data[[#This Row],[cytoplasm_ratio]]</f>
        <v>0</v>
      </c>
      <c r="J3425">
        <v>0.85299999999999998</v>
      </c>
      <c r="K3425">
        <v>0.122</v>
      </c>
      <c r="L3425">
        <v>0.31</v>
      </c>
      <c r="M3425">
        <v>1</v>
      </c>
      <c r="N3425">
        <v>0.86399999999999999</v>
      </c>
      <c r="O3425">
        <v>181</v>
      </c>
      <c r="P3425">
        <v>55</v>
      </c>
      <c r="Q3425">
        <v>240</v>
      </c>
      <c r="R3425">
        <v>141</v>
      </c>
      <c r="S3425">
        <v>126</v>
      </c>
      <c r="T3425">
        <f>(Data[[#This Row],[mean_r]]/256)*100</f>
        <v>93.75</v>
      </c>
      <c r="U3425">
        <f>(Data[[#This Row],[mean_g]]/256)*100</f>
        <v>55.078125</v>
      </c>
      <c r="V3425">
        <f>(Data[[#This Row],[mean_b]]/256)*100</f>
        <v>49.21875</v>
      </c>
      <c r="W3425">
        <v>0.59699999999999998</v>
      </c>
      <c r="X3425" t="s">
        <v>39</v>
      </c>
      <c r="Y3425" t="s">
        <v>40</v>
      </c>
      <c r="Z3425">
        <v>5574</v>
      </c>
      <c r="AA3425">
        <v>5.69</v>
      </c>
      <c r="AB3425">
        <v>11.8</v>
      </c>
      <c r="AC3425">
        <v>47</v>
      </c>
      <c r="AD3425">
        <v>321844</v>
      </c>
      <c r="AE3425">
        <v>83.6</v>
      </c>
      <c r="AF3425">
        <v>34.200000000000003</v>
      </c>
      <c r="AG3425" t="s">
        <v>46</v>
      </c>
      <c r="AH3425" t="s">
        <v>47</v>
      </c>
      <c r="AI3425" t="s">
        <v>52</v>
      </c>
      <c r="AJ3425">
        <v>100</v>
      </c>
      <c r="AK3425">
        <v>224</v>
      </c>
      <c r="AL3425">
        <v>0.1525</v>
      </c>
      <c r="AM3425">
        <v>0.92969999999999997</v>
      </c>
      <c r="AN3425">
        <v>0.91300000000000003</v>
      </c>
      <c r="AO3425">
        <f>Data[[#This Row],[labeller_confidence_score]]-Data[[#This Row],[cytodiffusion_classification_confidence]]</f>
        <v>-1.6699999999999937E-2</v>
      </c>
    </row>
    <row r="3426" spans="1:41" x14ac:dyDescent="0.3">
      <c r="A3426" t="s">
        <v>3499</v>
      </c>
      <c r="B3426" t="s">
        <v>81</v>
      </c>
      <c r="C3426">
        <v>1</v>
      </c>
      <c r="D3426" t="s">
        <v>82</v>
      </c>
      <c r="E3426">
        <v>17.059999999999999</v>
      </c>
      <c r="F3426">
        <v>89.2</v>
      </c>
      <c r="G3426">
        <v>0.373</v>
      </c>
      <c r="H3426">
        <v>0.21199999999999999</v>
      </c>
      <c r="I3426">
        <f>Data[[#This Row],[nucleus_area_pct]]/Data[[#This Row],[cytoplasm_ratio]]</f>
        <v>420.75471698113211</v>
      </c>
      <c r="J3426">
        <v>0.81100000000000005</v>
      </c>
      <c r="K3426">
        <v>0.34100000000000003</v>
      </c>
      <c r="L3426">
        <v>0.52</v>
      </c>
      <c r="M3426">
        <v>1.1000000000000001</v>
      </c>
      <c r="N3426">
        <v>0.90800000000000003</v>
      </c>
      <c r="O3426">
        <v>624</v>
      </c>
      <c r="P3426">
        <v>104</v>
      </c>
      <c r="Q3426">
        <v>194</v>
      </c>
      <c r="R3426">
        <v>179</v>
      </c>
      <c r="S3426">
        <v>202</v>
      </c>
      <c r="T3426">
        <f>(Data[[#This Row],[mean_r]]/256)*100</f>
        <v>75.78125</v>
      </c>
      <c r="U3426">
        <f>(Data[[#This Row],[mean_g]]/256)*100</f>
        <v>69.921875</v>
      </c>
      <c r="V3426">
        <f>(Data[[#This Row],[mean_b]]/256)*100</f>
        <v>78.90625</v>
      </c>
      <c r="W3426">
        <v>0.46400000000000002</v>
      </c>
      <c r="X3426" t="s">
        <v>51</v>
      </c>
      <c r="Y3426" t="s">
        <v>40</v>
      </c>
      <c r="Z3426">
        <v>3943</v>
      </c>
      <c r="AA3426">
        <v>4.21</v>
      </c>
      <c r="AB3426">
        <v>13.5</v>
      </c>
      <c r="AC3426">
        <v>25.4</v>
      </c>
      <c r="AD3426">
        <v>345377</v>
      </c>
      <c r="AE3426">
        <v>90.3</v>
      </c>
      <c r="AF3426">
        <v>31.7</v>
      </c>
      <c r="AG3426" t="s">
        <v>64</v>
      </c>
      <c r="AH3426" t="s">
        <v>42</v>
      </c>
      <c r="AI3426" t="s">
        <v>43</v>
      </c>
      <c r="AJ3426">
        <v>40</v>
      </c>
      <c r="AK3426">
        <v>512</v>
      </c>
      <c r="AL3426">
        <v>0.71289999999999998</v>
      </c>
      <c r="AM3426">
        <v>0.74439999999999995</v>
      </c>
      <c r="AN3426">
        <v>0.9738</v>
      </c>
      <c r="AO3426">
        <f>Data[[#This Row],[labeller_confidence_score]]-Data[[#This Row],[cytodiffusion_classification_confidence]]</f>
        <v>0.22940000000000005</v>
      </c>
    </row>
    <row r="3427" spans="1:41" x14ac:dyDescent="0.3">
      <c r="A3427" t="s">
        <v>3500</v>
      </c>
      <c r="B3427" t="s">
        <v>87</v>
      </c>
      <c r="C3427">
        <v>0</v>
      </c>
      <c r="D3427" t="s">
        <v>50</v>
      </c>
      <c r="E3427">
        <v>12.3</v>
      </c>
      <c r="F3427">
        <v>52.3</v>
      </c>
      <c r="G3427">
        <v>0.55200000000000005</v>
      </c>
      <c r="H3427">
        <v>0.48299999999999998</v>
      </c>
      <c r="I3427">
        <f>Data[[#This Row],[nucleus_area_pct]]/Data[[#This Row],[cytoplasm_ratio]]</f>
        <v>108.2815734989648</v>
      </c>
      <c r="J3427">
        <v>0.748</v>
      </c>
      <c r="K3427">
        <v>0.40699999999999997</v>
      </c>
      <c r="L3427">
        <v>4.96</v>
      </c>
      <c r="M3427">
        <v>1.9</v>
      </c>
      <c r="N3427">
        <v>0.80200000000000005</v>
      </c>
      <c r="O3427">
        <v>376</v>
      </c>
      <c r="P3427">
        <v>71</v>
      </c>
      <c r="Q3427">
        <v>215</v>
      </c>
      <c r="R3427">
        <v>169</v>
      </c>
      <c r="S3427">
        <v>157</v>
      </c>
      <c r="T3427">
        <f>(Data[[#This Row],[mean_r]]/256)*100</f>
        <v>83.984375</v>
      </c>
      <c r="U3427">
        <f>(Data[[#This Row],[mean_g]]/256)*100</f>
        <v>66.015625</v>
      </c>
      <c r="V3427">
        <f>(Data[[#This Row],[mean_b]]/256)*100</f>
        <v>61.328125</v>
      </c>
      <c r="W3427">
        <v>0.59</v>
      </c>
      <c r="X3427" t="s">
        <v>51</v>
      </c>
      <c r="Y3427" t="s">
        <v>40</v>
      </c>
      <c r="Z3427">
        <v>2657</v>
      </c>
      <c r="AA3427">
        <v>4.93</v>
      </c>
      <c r="AB3427">
        <v>14.4</v>
      </c>
      <c r="AC3427">
        <v>32.6</v>
      </c>
      <c r="AD3427">
        <v>259024</v>
      </c>
      <c r="AE3427">
        <v>89.7</v>
      </c>
      <c r="AF3427">
        <v>34.799999999999997</v>
      </c>
      <c r="AG3427" t="s">
        <v>64</v>
      </c>
      <c r="AH3427" t="s">
        <v>47</v>
      </c>
      <c r="AI3427" t="s">
        <v>56</v>
      </c>
      <c r="AJ3427">
        <v>40</v>
      </c>
      <c r="AK3427">
        <v>256</v>
      </c>
      <c r="AL3427">
        <v>5.62E-2</v>
      </c>
      <c r="AM3427">
        <v>0.94530000000000003</v>
      </c>
      <c r="AN3427">
        <v>0.94069999999999998</v>
      </c>
      <c r="AO3427">
        <f>Data[[#This Row],[labeller_confidence_score]]-Data[[#This Row],[cytodiffusion_classification_confidence]]</f>
        <v>-4.6000000000000485E-3</v>
      </c>
    </row>
    <row r="3428" spans="1:41" x14ac:dyDescent="0.3">
      <c r="A3428" t="s">
        <v>3501</v>
      </c>
      <c r="B3428" t="s">
        <v>89</v>
      </c>
      <c r="C3428">
        <v>1</v>
      </c>
      <c r="D3428" t="s">
        <v>38</v>
      </c>
      <c r="E3428">
        <v>12.4</v>
      </c>
      <c r="F3428">
        <v>58.1</v>
      </c>
      <c r="G3428">
        <v>0.57599999999999996</v>
      </c>
      <c r="H3428">
        <v>0.39</v>
      </c>
      <c r="I3428">
        <f>Data[[#This Row],[nucleus_area_pct]]/Data[[#This Row],[cytoplasm_ratio]]</f>
        <v>148.97435897435898</v>
      </c>
      <c r="J3428">
        <v>0.80600000000000005</v>
      </c>
      <c r="K3428">
        <v>0.44400000000000001</v>
      </c>
      <c r="L3428">
        <v>5.24</v>
      </c>
      <c r="M3428">
        <v>2.7</v>
      </c>
      <c r="N3428">
        <v>0.82899999999999996</v>
      </c>
      <c r="O3428">
        <v>425</v>
      </c>
      <c r="P3428">
        <v>89</v>
      </c>
      <c r="Q3428">
        <v>231</v>
      </c>
      <c r="R3428">
        <v>146</v>
      </c>
      <c r="S3428">
        <v>146</v>
      </c>
      <c r="T3428">
        <f>(Data[[#This Row],[mean_r]]/256)*100</f>
        <v>90.234375</v>
      </c>
      <c r="U3428">
        <f>(Data[[#This Row],[mean_g]]/256)*100</f>
        <v>57.03125</v>
      </c>
      <c r="V3428">
        <f>(Data[[#This Row],[mean_b]]/256)*100</f>
        <v>57.03125</v>
      </c>
      <c r="W3428">
        <v>0.64</v>
      </c>
      <c r="X3428" t="s">
        <v>51</v>
      </c>
      <c r="Y3428" t="s">
        <v>45</v>
      </c>
      <c r="Z3428">
        <v>9457</v>
      </c>
      <c r="AA3428">
        <v>5.76</v>
      </c>
      <c r="AB3428">
        <v>13.8</v>
      </c>
      <c r="AC3428">
        <v>34.9</v>
      </c>
      <c r="AD3428">
        <v>363623</v>
      </c>
      <c r="AE3428">
        <v>79.400000000000006</v>
      </c>
      <c r="AF3428">
        <v>33.6</v>
      </c>
      <c r="AG3428" t="s">
        <v>64</v>
      </c>
      <c r="AH3428" t="s">
        <v>47</v>
      </c>
      <c r="AI3428" t="s">
        <v>52</v>
      </c>
      <c r="AJ3428">
        <v>60</v>
      </c>
      <c r="AK3428">
        <v>360</v>
      </c>
      <c r="AL3428">
        <v>0.94920000000000004</v>
      </c>
      <c r="AM3428">
        <v>0.77600000000000002</v>
      </c>
      <c r="AN3428">
        <v>0.8014</v>
      </c>
      <c r="AO3428">
        <f>Data[[#This Row],[labeller_confidence_score]]-Data[[#This Row],[cytodiffusion_classification_confidence]]</f>
        <v>2.5399999999999978E-2</v>
      </c>
    </row>
    <row r="3429" spans="1:41" x14ac:dyDescent="0.3">
      <c r="A3429" t="s">
        <v>3502</v>
      </c>
      <c r="B3429" t="s">
        <v>120</v>
      </c>
      <c r="C3429">
        <v>1</v>
      </c>
      <c r="D3429" t="s">
        <v>104</v>
      </c>
      <c r="E3429">
        <v>7.51</v>
      </c>
      <c r="F3429">
        <v>0</v>
      </c>
      <c r="G3429">
        <v>0</v>
      </c>
      <c r="H3429">
        <v>1</v>
      </c>
      <c r="I3429">
        <f>Data[[#This Row],[nucleus_area_pct]]/Data[[#This Row],[cytoplasm_ratio]]</f>
        <v>0</v>
      </c>
      <c r="J3429">
        <v>0.89500000000000002</v>
      </c>
      <c r="K3429">
        <v>4.1000000000000002E-2</v>
      </c>
      <c r="L3429">
        <v>0.93</v>
      </c>
      <c r="M3429">
        <v>1</v>
      </c>
      <c r="N3429">
        <v>0.96699999999999997</v>
      </c>
      <c r="O3429">
        <v>162</v>
      </c>
      <c r="P3429">
        <v>44</v>
      </c>
      <c r="Q3429">
        <v>246</v>
      </c>
      <c r="R3429">
        <v>128</v>
      </c>
      <c r="S3429">
        <v>134</v>
      </c>
      <c r="T3429">
        <f>(Data[[#This Row],[mean_r]]/256)*100</f>
        <v>96.09375</v>
      </c>
      <c r="U3429">
        <f>(Data[[#This Row],[mean_g]]/256)*100</f>
        <v>50</v>
      </c>
      <c r="V3429">
        <f>(Data[[#This Row],[mean_b]]/256)*100</f>
        <v>52.34375</v>
      </c>
      <c r="W3429">
        <v>0.54400000000000004</v>
      </c>
      <c r="X3429" t="s">
        <v>63</v>
      </c>
      <c r="Y3429" t="s">
        <v>45</v>
      </c>
      <c r="Z3429">
        <v>8790</v>
      </c>
      <c r="AA3429">
        <v>5.57</v>
      </c>
      <c r="AB3429">
        <v>9.1</v>
      </c>
      <c r="AC3429">
        <v>39.6</v>
      </c>
      <c r="AD3429">
        <v>232555</v>
      </c>
      <c r="AE3429">
        <v>91.6</v>
      </c>
      <c r="AF3429">
        <v>36.4</v>
      </c>
      <c r="AG3429" t="s">
        <v>46</v>
      </c>
      <c r="AH3429" t="s">
        <v>47</v>
      </c>
      <c r="AI3429" t="s">
        <v>56</v>
      </c>
      <c r="AJ3429">
        <v>100</v>
      </c>
      <c r="AK3429">
        <v>256</v>
      </c>
      <c r="AL3429">
        <v>0.72409999999999997</v>
      </c>
      <c r="AM3429">
        <v>0.91520000000000001</v>
      </c>
      <c r="AN3429">
        <v>0.91679999999999995</v>
      </c>
      <c r="AO3429">
        <f>Data[[#This Row],[labeller_confidence_score]]-Data[[#This Row],[cytodiffusion_classification_confidence]]</f>
        <v>1.5999999999999348E-3</v>
      </c>
    </row>
    <row r="3430" spans="1:41" x14ac:dyDescent="0.3">
      <c r="A3430" t="s">
        <v>3503</v>
      </c>
      <c r="B3430" t="s">
        <v>60</v>
      </c>
      <c r="C3430">
        <v>0</v>
      </c>
      <c r="D3430" t="s">
        <v>50</v>
      </c>
      <c r="E3430">
        <v>16.03</v>
      </c>
      <c r="F3430">
        <v>64.599999999999994</v>
      </c>
      <c r="G3430">
        <v>0.54500000000000004</v>
      </c>
      <c r="H3430">
        <v>0.307</v>
      </c>
      <c r="I3430">
        <f>Data[[#This Row],[nucleus_area_pct]]/Data[[#This Row],[cytoplasm_ratio]]</f>
        <v>210.42345276872962</v>
      </c>
      <c r="J3430">
        <v>0.76700000000000002</v>
      </c>
      <c r="K3430">
        <v>0.53</v>
      </c>
      <c r="L3430">
        <v>1.37</v>
      </c>
      <c r="M3430">
        <v>1.8</v>
      </c>
      <c r="N3430">
        <v>0.751</v>
      </c>
      <c r="O3430">
        <v>556</v>
      </c>
      <c r="P3430">
        <v>93</v>
      </c>
      <c r="Q3430">
        <v>194</v>
      </c>
      <c r="R3430">
        <v>159</v>
      </c>
      <c r="S3430">
        <v>191</v>
      </c>
      <c r="T3430">
        <f>(Data[[#This Row],[mean_r]]/256)*100</f>
        <v>75.78125</v>
      </c>
      <c r="U3430">
        <f>(Data[[#This Row],[mean_g]]/256)*100</f>
        <v>62.109375</v>
      </c>
      <c r="V3430">
        <f>(Data[[#This Row],[mean_b]]/256)*100</f>
        <v>74.609375</v>
      </c>
      <c r="W3430">
        <v>0.628</v>
      </c>
      <c r="X3430" t="s">
        <v>63</v>
      </c>
      <c r="Y3430" t="s">
        <v>40</v>
      </c>
      <c r="Z3430">
        <v>8549</v>
      </c>
      <c r="AA3430">
        <v>4.55</v>
      </c>
      <c r="AB3430">
        <v>12.4</v>
      </c>
      <c r="AC3430">
        <v>47.9</v>
      </c>
      <c r="AD3430">
        <v>274683</v>
      </c>
      <c r="AE3430">
        <v>96.2</v>
      </c>
      <c r="AF3430">
        <v>35.1</v>
      </c>
      <c r="AG3430" t="s">
        <v>64</v>
      </c>
      <c r="AH3430" t="s">
        <v>68</v>
      </c>
      <c r="AI3430" t="s">
        <v>43</v>
      </c>
      <c r="AJ3430">
        <v>60</v>
      </c>
      <c r="AK3430">
        <v>224</v>
      </c>
      <c r="AL3430">
        <v>5.16E-2</v>
      </c>
      <c r="AM3430">
        <v>0.878</v>
      </c>
      <c r="AN3430">
        <v>0.96120000000000005</v>
      </c>
      <c r="AO3430">
        <f>Data[[#This Row],[labeller_confidence_score]]-Data[[#This Row],[cytodiffusion_classification_confidence]]</f>
        <v>8.3200000000000052E-2</v>
      </c>
    </row>
    <row r="3431" spans="1:41" x14ac:dyDescent="0.3">
      <c r="A3431" t="s">
        <v>3504</v>
      </c>
      <c r="B3431" t="s">
        <v>74</v>
      </c>
      <c r="C3431">
        <v>0</v>
      </c>
      <c r="D3431" t="s">
        <v>75</v>
      </c>
      <c r="E3431">
        <v>2.4900000000000002</v>
      </c>
      <c r="F3431">
        <v>0</v>
      </c>
      <c r="G3431">
        <v>0</v>
      </c>
      <c r="H3431">
        <v>1</v>
      </c>
      <c r="I3431">
        <f>Data[[#This Row],[nucleus_area_pct]]/Data[[#This Row],[cytoplasm_ratio]]</f>
        <v>0</v>
      </c>
      <c r="J3431">
        <v>0.58899999999999997</v>
      </c>
      <c r="K3431">
        <v>0.44500000000000001</v>
      </c>
      <c r="L3431">
        <v>2.56</v>
      </c>
      <c r="M3431">
        <v>1</v>
      </c>
      <c r="N3431">
        <v>0.74199999999999999</v>
      </c>
      <c r="O3431">
        <v>34</v>
      </c>
      <c r="P3431">
        <v>14</v>
      </c>
      <c r="Q3431">
        <v>208</v>
      </c>
      <c r="R3431">
        <v>122</v>
      </c>
      <c r="S3431">
        <v>174</v>
      </c>
      <c r="T3431">
        <f>(Data[[#This Row],[mean_r]]/256)*100</f>
        <v>81.25</v>
      </c>
      <c r="U3431">
        <f>(Data[[#This Row],[mean_g]]/256)*100</f>
        <v>47.65625</v>
      </c>
      <c r="V3431">
        <f>(Data[[#This Row],[mean_b]]/256)*100</f>
        <v>67.96875</v>
      </c>
      <c r="W3431">
        <v>0.55900000000000005</v>
      </c>
      <c r="X3431" t="s">
        <v>51</v>
      </c>
      <c r="Y3431" t="s">
        <v>40</v>
      </c>
      <c r="Z3431">
        <v>10904</v>
      </c>
      <c r="AA3431">
        <v>4.79</v>
      </c>
      <c r="AB3431">
        <v>13.1</v>
      </c>
      <c r="AC3431">
        <v>47.6</v>
      </c>
      <c r="AD3431">
        <v>285525</v>
      </c>
      <c r="AE3431">
        <v>95.1</v>
      </c>
      <c r="AF3431">
        <v>33.1</v>
      </c>
      <c r="AG3431" t="s">
        <v>41</v>
      </c>
      <c r="AH3431" t="s">
        <v>47</v>
      </c>
      <c r="AI3431" t="s">
        <v>52</v>
      </c>
      <c r="AJ3431">
        <v>40</v>
      </c>
      <c r="AK3431">
        <v>256</v>
      </c>
      <c r="AL3431">
        <v>6.6600000000000006E-2</v>
      </c>
      <c r="AM3431">
        <v>1</v>
      </c>
      <c r="AN3431">
        <v>0.83730000000000004</v>
      </c>
      <c r="AO3431">
        <f>Data[[#This Row],[labeller_confidence_score]]-Data[[#This Row],[cytodiffusion_classification_confidence]]</f>
        <v>-0.16269999999999996</v>
      </c>
    </row>
    <row r="3432" spans="1:41" x14ac:dyDescent="0.3">
      <c r="A3432" t="s">
        <v>3505</v>
      </c>
      <c r="B3432" t="s">
        <v>87</v>
      </c>
      <c r="C3432">
        <v>0</v>
      </c>
      <c r="D3432" t="s">
        <v>50</v>
      </c>
      <c r="E3432">
        <v>13.07</v>
      </c>
      <c r="F3432">
        <v>54.6</v>
      </c>
      <c r="G3432">
        <v>0.52300000000000002</v>
      </c>
      <c r="H3432">
        <v>0.50600000000000001</v>
      </c>
      <c r="I3432">
        <f>Data[[#This Row],[nucleus_area_pct]]/Data[[#This Row],[cytoplasm_ratio]]</f>
        <v>107.90513833992095</v>
      </c>
      <c r="J3432">
        <v>0.91900000000000004</v>
      </c>
      <c r="K3432">
        <v>0.56499999999999995</v>
      </c>
      <c r="L3432">
        <v>3.38</v>
      </c>
      <c r="M3432">
        <v>1.6</v>
      </c>
      <c r="N3432">
        <v>0.88</v>
      </c>
      <c r="O3432">
        <v>509</v>
      </c>
      <c r="P3432">
        <v>76</v>
      </c>
      <c r="Q3432">
        <v>242</v>
      </c>
      <c r="R3432">
        <v>140</v>
      </c>
      <c r="S3432">
        <v>145</v>
      </c>
      <c r="T3432">
        <f>(Data[[#This Row],[mean_r]]/256)*100</f>
        <v>94.53125</v>
      </c>
      <c r="U3432">
        <f>(Data[[#This Row],[mean_g]]/256)*100</f>
        <v>54.6875</v>
      </c>
      <c r="V3432">
        <f>(Data[[#This Row],[mean_b]]/256)*100</f>
        <v>56.640625</v>
      </c>
      <c r="W3432">
        <v>0.67100000000000004</v>
      </c>
      <c r="X3432" t="s">
        <v>39</v>
      </c>
      <c r="Y3432" t="s">
        <v>40</v>
      </c>
      <c r="Z3432">
        <v>6757</v>
      </c>
      <c r="AA3432">
        <v>3.27</v>
      </c>
      <c r="AB3432">
        <v>14.5</v>
      </c>
      <c r="AC3432">
        <v>45</v>
      </c>
      <c r="AD3432">
        <v>356522</v>
      </c>
      <c r="AE3432">
        <v>89.7</v>
      </c>
      <c r="AF3432">
        <v>33.1</v>
      </c>
      <c r="AG3432" t="s">
        <v>46</v>
      </c>
      <c r="AH3432" t="s">
        <v>47</v>
      </c>
      <c r="AI3432" t="s">
        <v>56</v>
      </c>
      <c r="AJ3432">
        <v>40</v>
      </c>
      <c r="AK3432">
        <v>224</v>
      </c>
      <c r="AL3432">
        <v>0.1193</v>
      </c>
      <c r="AM3432">
        <v>0.93530000000000002</v>
      </c>
      <c r="AN3432">
        <v>0.94020000000000004</v>
      </c>
      <c r="AO3432">
        <f>Data[[#This Row],[labeller_confidence_score]]-Data[[#This Row],[cytodiffusion_classification_confidence]]</f>
        <v>4.9000000000000155E-3</v>
      </c>
    </row>
    <row r="3433" spans="1:41" x14ac:dyDescent="0.3">
      <c r="A3433" t="s">
        <v>3506</v>
      </c>
      <c r="B3433" t="s">
        <v>54</v>
      </c>
      <c r="C3433">
        <v>0</v>
      </c>
      <c r="D3433" t="s">
        <v>54</v>
      </c>
      <c r="E3433">
        <v>7</v>
      </c>
      <c r="F3433">
        <v>0</v>
      </c>
      <c r="G3433">
        <v>0</v>
      </c>
      <c r="H3433">
        <v>1</v>
      </c>
      <c r="I3433">
        <f>Data[[#This Row],[nucleus_area_pct]]/Data[[#This Row],[cytoplasm_ratio]]</f>
        <v>0</v>
      </c>
      <c r="J3433">
        <v>0.96799999999999997</v>
      </c>
      <c r="K3433">
        <v>0.187</v>
      </c>
      <c r="L3433">
        <v>0.85</v>
      </c>
      <c r="M3433">
        <v>1</v>
      </c>
      <c r="N3433">
        <v>0.88400000000000001</v>
      </c>
      <c r="O3433">
        <v>177</v>
      </c>
      <c r="P3433">
        <v>45</v>
      </c>
      <c r="Q3433">
        <v>222</v>
      </c>
      <c r="R3433">
        <v>125</v>
      </c>
      <c r="S3433">
        <v>137</v>
      </c>
      <c r="T3433">
        <f>(Data[[#This Row],[mean_r]]/256)*100</f>
        <v>86.71875</v>
      </c>
      <c r="U3433">
        <f>(Data[[#This Row],[mean_g]]/256)*100</f>
        <v>48.828125</v>
      </c>
      <c r="V3433">
        <f>(Data[[#This Row],[mean_b]]/256)*100</f>
        <v>53.515625</v>
      </c>
      <c r="W3433">
        <v>0.47799999999999998</v>
      </c>
      <c r="X3433" t="s">
        <v>51</v>
      </c>
      <c r="Y3433" t="s">
        <v>45</v>
      </c>
      <c r="Z3433">
        <v>8730</v>
      </c>
      <c r="AA3433">
        <v>5.2</v>
      </c>
      <c r="AB3433">
        <v>13.8</v>
      </c>
      <c r="AC3433">
        <v>42.2</v>
      </c>
      <c r="AD3433">
        <v>315789</v>
      </c>
      <c r="AE3433">
        <v>96.3</v>
      </c>
      <c r="AF3433">
        <v>34</v>
      </c>
      <c r="AG3433" t="s">
        <v>41</v>
      </c>
      <c r="AH3433" t="s">
        <v>68</v>
      </c>
      <c r="AI3433" t="s">
        <v>52</v>
      </c>
      <c r="AJ3433">
        <v>60</v>
      </c>
      <c r="AK3433">
        <v>512</v>
      </c>
      <c r="AL3433">
        <v>8.2000000000000003E-2</v>
      </c>
      <c r="AM3433">
        <v>0.87409999999999999</v>
      </c>
      <c r="AN3433">
        <v>0.91310000000000002</v>
      </c>
      <c r="AO3433">
        <f>Data[[#This Row],[labeller_confidence_score]]-Data[[#This Row],[cytodiffusion_classification_confidence]]</f>
        <v>3.9000000000000035E-2</v>
      </c>
    </row>
    <row r="3434" spans="1:41" x14ac:dyDescent="0.3">
      <c r="A3434" t="s">
        <v>3507</v>
      </c>
      <c r="B3434" t="s">
        <v>60</v>
      </c>
      <c r="C3434">
        <v>0</v>
      </c>
      <c r="D3434" t="s">
        <v>50</v>
      </c>
      <c r="E3434">
        <v>15.9</v>
      </c>
      <c r="F3434">
        <v>66.599999999999994</v>
      </c>
      <c r="G3434">
        <v>0.37</v>
      </c>
      <c r="H3434">
        <v>0.308</v>
      </c>
      <c r="I3434">
        <f>Data[[#This Row],[nucleus_area_pct]]/Data[[#This Row],[cytoplasm_ratio]]</f>
        <v>216.23376623376623</v>
      </c>
      <c r="J3434">
        <v>0.501</v>
      </c>
      <c r="K3434">
        <v>0.45600000000000002</v>
      </c>
      <c r="L3434">
        <v>2.2000000000000002</v>
      </c>
      <c r="M3434">
        <v>1</v>
      </c>
      <c r="N3434">
        <v>0.72499999999999998</v>
      </c>
      <c r="O3434">
        <v>607</v>
      </c>
      <c r="P3434">
        <v>119</v>
      </c>
      <c r="Q3434">
        <v>203</v>
      </c>
      <c r="R3434">
        <v>172</v>
      </c>
      <c r="S3434">
        <v>177</v>
      </c>
      <c r="T3434">
        <f>(Data[[#This Row],[mean_r]]/256)*100</f>
        <v>79.296875</v>
      </c>
      <c r="U3434">
        <f>(Data[[#This Row],[mean_g]]/256)*100</f>
        <v>67.1875</v>
      </c>
      <c r="V3434">
        <f>(Data[[#This Row],[mean_b]]/256)*100</f>
        <v>69.140625</v>
      </c>
      <c r="W3434">
        <v>0.60499999999999998</v>
      </c>
      <c r="X3434" t="s">
        <v>51</v>
      </c>
      <c r="Y3434" t="s">
        <v>40</v>
      </c>
      <c r="Z3434">
        <v>6929</v>
      </c>
      <c r="AA3434">
        <v>5.15</v>
      </c>
      <c r="AB3434">
        <v>15.4</v>
      </c>
      <c r="AC3434">
        <v>40</v>
      </c>
      <c r="AD3434">
        <v>227886</v>
      </c>
      <c r="AE3434">
        <v>88.7</v>
      </c>
      <c r="AF3434">
        <v>32.1</v>
      </c>
      <c r="AG3434" t="s">
        <v>46</v>
      </c>
      <c r="AH3434" t="s">
        <v>68</v>
      </c>
      <c r="AI3434" t="s">
        <v>52</v>
      </c>
      <c r="AJ3434">
        <v>100</v>
      </c>
      <c r="AK3434">
        <v>360</v>
      </c>
      <c r="AL3434">
        <v>1.5299999999999999E-2</v>
      </c>
      <c r="AM3434">
        <v>0.87350000000000005</v>
      </c>
      <c r="AN3434">
        <v>0.9526</v>
      </c>
      <c r="AO3434">
        <f>Data[[#This Row],[labeller_confidence_score]]-Data[[#This Row],[cytodiffusion_classification_confidence]]</f>
        <v>7.9099999999999948E-2</v>
      </c>
    </row>
    <row r="3435" spans="1:41" x14ac:dyDescent="0.3">
      <c r="A3435" t="s">
        <v>3508</v>
      </c>
      <c r="B3435" t="s">
        <v>180</v>
      </c>
      <c r="C3435">
        <v>1</v>
      </c>
      <c r="D3435" t="s">
        <v>181</v>
      </c>
      <c r="E3435">
        <v>5.42</v>
      </c>
      <c r="F3435">
        <v>0</v>
      </c>
      <c r="G3435">
        <v>0</v>
      </c>
      <c r="H3435">
        <v>1</v>
      </c>
      <c r="I3435">
        <f>Data[[#This Row],[nucleus_area_pct]]/Data[[#This Row],[cytoplasm_ratio]]</f>
        <v>0</v>
      </c>
      <c r="J3435">
        <v>0.313</v>
      </c>
      <c r="K3435">
        <v>0.93400000000000005</v>
      </c>
      <c r="L3435">
        <v>0.26</v>
      </c>
      <c r="M3435">
        <v>1</v>
      </c>
      <c r="N3435">
        <v>0.86599999999999999</v>
      </c>
      <c r="O3435">
        <v>144</v>
      </c>
      <c r="P3435">
        <v>61</v>
      </c>
      <c r="Q3435">
        <v>217</v>
      </c>
      <c r="R3435">
        <v>120</v>
      </c>
      <c r="S3435">
        <v>128</v>
      </c>
      <c r="T3435">
        <f>(Data[[#This Row],[mean_r]]/256)*100</f>
        <v>84.765625</v>
      </c>
      <c r="U3435">
        <f>(Data[[#This Row],[mean_g]]/256)*100</f>
        <v>46.875</v>
      </c>
      <c r="V3435">
        <f>(Data[[#This Row],[mean_b]]/256)*100</f>
        <v>50</v>
      </c>
      <c r="W3435">
        <v>0.51500000000000001</v>
      </c>
      <c r="X3435" t="s">
        <v>51</v>
      </c>
      <c r="Y3435" t="s">
        <v>40</v>
      </c>
      <c r="Z3435">
        <v>5991</v>
      </c>
      <c r="AA3435">
        <v>5.08</v>
      </c>
      <c r="AB3435">
        <v>11</v>
      </c>
      <c r="AC3435">
        <v>47.7</v>
      </c>
      <c r="AD3435">
        <v>147359</v>
      </c>
      <c r="AE3435">
        <v>87.2</v>
      </c>
      <c r="AF3435">
        <v>35</v>
      </c>
      <c r="AG3435" t="s">
        <v>46</v>
      </c>
      <c r="AH3435" t="s">
        <v>68</v>
      </c>
      <c r="AI3435" t="s">
        <v>43</v>
      </c>
      <c r="AJ3435">
        <v>100</v>
      </c>
      <c r="AK3435">
        <v>512</v>
      </c>
      <c r="AL3435">
        <v>0.88929999999999998</v>
      </c>
      <c r="AM3435">
        <v>0.7712</v>
      </c>
      <c r="AN3435">
        <v>0.72330000000000005</v>
      </c>
      <c r="AO3435">
        <f>Data[[#This Row],[labeller_confidence_score]]-Data[[#This Row],[cytodiffusion_classification_confidence]]</f>
        <v>-4.7899999999999943E-2</v>
      </c>
    </row>
    <row r="3436" spans="1:41" x14ac:dyDescent="0.3">
      <c r="A3436" t="s">
        <v>3509</v>
      </c>
      <c r="B3436" t="s">
        <v>49</v>
      </c>
      <c r="C3436">
        <v>0</v>
      </c>
      <c r="D3436" t="s">
        <v>50</v>
      </c>
      <c r="E3436">
        <v>12.91</v>
      </c>
      <c r="F3436">
        <v>48.8</v>
      </c>
      <c r="G3436">
        <v>0.54500000000000004</v>
      </c>
      <c r="H3436">
        <v>0.45900000000000002</v>
      </c>
      <c r="I3436">
        <f>Data[[#This Row],[nucleus_area_pct]]/Data[[#This Row],[cytoplasm_ratio]]</f>
        <v>106.31808278867101</v>
      </c>
      <c r="J3436">
        <v>0.78100000000000003</v>
      </c>
      <c r="K3436">
        <v>0.47399999999999998</v>
      </c>
      <c r="L3436">
        <v>3.17</v>
      </c>
      <c r="M3436">
        <v>3.8</v>
      </c>
      <c r="N3436">
        <v>0.81699999999999995</v>
      </c>
      <c r="O3436">
        <v>450</v>
      </c>
      <c r="P3436">
        <v>83</v>
      </c>
      <c r="Q3436">
        <v>212</v>
      </c>
      <c r="R3436">
        <v>171</v>
      </c>
      <c r="S3436">
        <v>206</v>
      </c>
      <c r="T3436">
        <f>(Data[[#This Row],[mean_r]]/256)*100</f>
        <v>82.8125</v>
      </c>
      <c r="U3436">
        <f>(Data[[#This Row],[mean_g]]/256)*100</f>
        <v>66.796875</v>
      </c>
      <c r="V3436">
        <f>(Data[[#This Row],[mean_b]]/256)*100</f>
        <v>80.46875</v>
      </c>
      <c r="W3436">
        <v>0.745</v>
      </c>
      <c r="X3436" t="s">
        <v>39</v>
      </c>
      <c r="Y3436" t="s">
        <v>40</v>
      </c>
      <c r="Z3436">
        <v>6036</v>
      </c>
      <c r="AA3436">
        <v>3.97</v>
      </c>
      <c r="AB3436">
        <v>11.7</v>
      </c>
      <c r="AC3436">
        <v>42.8</v>
      </c>
      <c r="AD3436">
        <v>268731</v>
      </c>
      <c r="AE3436">
        <v>104.2</v>
      </c>
      <c r="AF3436">
        <v>33.5</v>
      </c>
      <c r="AG3436" t="s">
        <v>46</v>
      </c>
      <c r="AH3436" t="s">
        <v>47</v>
      </c>
      <c r="AI3436" t="s">
        <v>43</v>
      </c>
      <c r="AJ3436">
        <v>100</v>
      </c>
      <c r="AK3436">
        <v>360</v>
      </c>
      <c r="AL3436">
        <v>6.3500000000000001E-2</v>
      </c>
      <c r="AM3436">
        <v>0.95699999999999996</v>
      </c>
      <c r="AN3436">
        <v>0.91149999999999998</v>
      </c>
      <c r="AO3436">
        <f>Data[[#This Row],[labeller_confidence_score]]-Data[[#This Row],[cytodiffusion_classification_confidence]]</f>
        <v>-4.5499999999999985E-2</v>
      </c>
    </row>
    <row r="3437" spans="1:41" x14ac:dyDescent="0.3">
      <c r="A3437" t="s">
        <v>3510</v>
      </c>
      <c r="B3437" t="s">
        <v>62</v>
      </c>
      <c r="C3437">
        <v>0</v>
      </c>
      <c r="D3437" t="s">
        <v>50</v>
      </c>
      <c r="E3437">
        <v>9.26</v>
      </c>
      <c r="F3437">
        <v>90.8</v>
      </c>
      <c r="G3437">
        <v>0.76500000000000001</v>
      </c>
      <c r="H3437">
        <v>0.26500000000000001</v>
      </c>
      <c r="I3437">
        <f>Data[[#This Row],[nucleus_area_pct]]/Data[[#This Row],[cytoplasm_ratio]]</f>
        <v>342.64150943396226</v>
      </c>
      <c r="J3437">
        <v>0.83599999999999997</v>
      </c>
      <c r="K3437">
        <v>0.112</v>
      </c>
      <c r="L3437">
        <v>1.4</v>
      </c>
      <c r="M3437">
        <v>1</v>
      </c>
      <c r="N3437">
        <v>0.96099999999999997</v>
      </c>
      <c r="O3437">
        <v>338</v>
      </c>
      <c r="P3437">
        <v>56</v>
      </c>
      <c r="Q3437">
        <v>216</v>
      </c>
      <c r="R3437">
        <v>144</v>
      </c>
      <c r="S3437">
        <v>184</v>
      </c>
      <c r="T3437">
        <f>(Data[[#This Row],[mean_r]]/256)*100</f>
        <v>84.375</v>
      </c>
      <c r="U3437">
        <f>(Data[[#This Row],[mean_g]]/256)*100</f>
        <v>56.25</v>
      </c>
      <c r="V3437">
        <f>(Data[[#This Row],[mean_b]]/256)*100</f>
        <v>71.875</v>
      </c>
      <c r="W3437">
        <v>0.78400000000000003</v>
      </c>
      <c r="X3437" t="s">
        <v>39</v>
      </c>
      <c r="Y3437" t="s">
        <v>45</v>
      </c>
      <c r="Z3437">
        <v>3130</v>
      </c>
      <c r="AA3437">
        <v>5.16</v>
      </c>
      <c r="AB3437">
        <v>14.3</v>
      </c>
      <c r="AC3437">
        <v>38.799999999999997</v>
      </c>
      <c r="AD3437">
        <v>316380</v>
      </c>
      <c r="AE3437">
        <v>77.400000000000006</v>
      </c>
      <c r="AF3437">
        <v>31.6</v>
      </c>
      <c r="AG3437" t="s">
        <v>46</v>
      </c>
      <c r="AH3437" t="s">
        <v>42</v>
      </c>
      <c r="AI3437" t="s">
        <v>56</v>
      </c>
      <c r="AJ3437">
        <v>60</v>
      </c>
      <c r="AK3437">
        <v>360</v>
      </c>
      <c r="AL3437">
        <v>0.17080000000000001</v>
      </c>
      <c r="AM3437">
        <v>0.9113</v>
      </c>
      <c r="AN3437">
        <v>1</v>
      </c>
      <c r="AO3437">
        <f>Data[[#This Row],[labeller_confidence_score]]-Data[[#This Row],[cytodiffusion_classification_confidence]]</f>
        <v>8.8700000000000001E-2</v>
      </c>
    </row>
    <row r="3438" spans="1:41" x14ac:dyDescent="0.3">
      <c r="A3438" t="s">
        <v>3511</v>
      </c>
      <c r="B3438" t="s">
        <v>37</v>
      </c>
      <c r="C3438">
        <v>1</v>
      </c>
      <c r="D3438" t="s">
        <v>38</v>
      </c>
      <c r="E3438">
        <v>14.29</v>
      </c>
      <c r="F3438">
        <v>61.9</v>
      </c>
      <c r="G3438">
        <v>0.56000000000000005</v>
      </c>
      <c r="H3438">
        <v>0.46700000000000003</v>
      </c>
      <c r="I3438">
        <f>Data[[#This Row],[nucleus_area_pct]]/Data[[#This Row],[cytoplasm_ratio]]</f>
        <v>132.54817987152032</v>
      </c>
      <c r="J3438">
        <v>0.61</v>
      </c>
      <c r="K3438">
        <v>0.45100000000000001</v>
      </c>
      <c r="L3438">
        <v>3.71</v>
      </c>
      <c r="M3438">
        <v>5.6</v>
      </c>
      <c r="N3438">
        <v>0.88400000000000001</v>
      </c>
      <c r="O3438">
        <v>570</v>
      </c>
      <c r="P3438">
        <v>90</v>
      </c>
      <c r="Q3438">
        <v>208</v>
      </c>
      <c r="R3438">
        <v>185</v>
      </c>
      <c r="S3438">
        <v>209</v>
      </c>
      <c r="T3438">
        <f>(Data[[#This Row],[mean_r]]/256)*100</f>
        <v>81.25</v>
      </c>
      <c r="U3438">
        <f>(Data[[#This Row],[mean_g]]/256)*100</f>
        <v>72.265625</v>
      </c>
      <c r="V3438">
        <f>(Data[[#This Row],[mean_b]]/256)*100</f>
        <v>81.640625</v>
      </c>
      <c r="W3438">
        <v>0.57399999999999995</v>
      </c>
      <c r="X3438" t="s">
        <v>39</v>
      </c>
      <c r="Y3438" t="s">
        <v>40</v>
      </c>
      <c r="Z3438">
        <v>9241</v>
      </c>
      <c r="AA3438">
        <v>3.26</v>
      </c>
      <c r="AB3438">
        <v>14.7</v>
      </c>
      <c r="AC3438">
        <v>29</v>
      </c>
      <c r="AD3438">
        <v>285446</v>
      </c>
      <c r="AE3438">
        <v>73.400000000000006</v>
      </c>
      <c r="AF3438">
        <v>32.9</v>
      </c>
      <c r="AG3438" t="s">
        <v>64</v>
      </c>
      <c r="AH3438" t="s">
        <v>42</v>
      </c>
      <c r="AI3438" t="s">
        <v>56</v>
      </c>
      <c r="AJ3438">
        <v>100</v>
      </c>
      <c r="AK3438">
        <v>512</v>
      </c>
      <c r="AL3438">
        <v>0.83150000000000002</v>
      </c>
      <c r="AM3438">
        <v>0.8931</v>
      </c>
      <c r="AN3438">
        <v>0.69299999999999995</v>
      </c>
      <c r="AO3438">
        <f>Data[[#This Row],[labeller_confidence_score]]-Data[[#This Row],[cytodiffusion_classification_confidence]]</f>
        <v>-0.20010000000000006</v>
      </c>
    </row>
    <row r="3439" spans="1:41" x14ac:dyDescent="0.3">
      <c r="A3439" t="s">
        <v>3512</v>
      </c>
      <c r="B3439" t="s">
        <v>58</v>
      </c>
      <c r="C3439">
        <v>1</v>
      </c>
      <c r="D3439" t="s">
        <v>38</v>
      </c>
      <c r="E3439">
        <v>11.34</v>
      </c>
      <c r="F3439">
        <v>74.599999999999994</v>
      </c>
      <c r="G3439">
        <v>0.71599999999999997</v>
      </c>
      <c r="H3439">
        <v>0.373</v>
      </c>
      <c r="I3439">
        <f>Data[[#This Row],[nucleus_area_pct]]/Data[[#This Row],[cytoplasm_ratio]]</f>
        <v>199.99999999999997</v>
      </c>
      <c r="J3439">
        <v>0.88</v>
      </c>
      <c r="K3439">
        <v>0.42599999999999999</v>
      </c>
      <c r="L3439">
        <v>1.1200000000000001</v>
      </c>
      <c r="M3439">
        <v>1.2</v>
      </c>
      <c r="N3439">
        <v>0.83399999999999996</v>
      </c>
      <c r="O3439">
        <v>527</v>
      </c>
      <c r="P3439">
        <v>85</v>
      </c>
      <c r="Q3439">
        <v>203</v>
      </c>
      <c r="R3439">
        <v>140</v>
      </c>
      <c r="S3439">
        <v>199</v>
      </c>
      <c r="T3439">
        <f>(Data[[#This Row],[mean_r]]/256)*100</f>
        <v>79.296875</v>
      </c>
      <c r="U3439">
        <f>(Data[[#This Row],[mean_g]]/256)*100</f>
        <v>54.6875</v>
      </c>
      <c r="V3439">
        <f>(Data[[#This Row],[mean_b]]/256)*100</f>
        <v>77.734375</v>
      </c>
      <c r="W3439">
        <v>0.69899999999999995</v>
      </c>
      <c r="X3439" t="s">
        <v>51</v>
      </c>
      <c r="Y3439" t="s">
        <v>45</v>
      </c>
      <c r="Z3439">
        <v>4202</v>
      </c>
      <c r="AA3439">
        <v>4.8899999999999997</v>
      </c>
      <c r="AB3439">
        <v>9.9</v>
      </c>
      <c r="AC3439">
        <v>48.2</v>
      </c>
      <c r="AD3439">
        <v>274039</v>
      </c>
      <c r="AE3439">
        <v>67.599999999999994</v>
      </c>
      <c r="AF3439">
        <v>32.9</v>
      </c>
      <c r="AG3439" t="s">
        <v>41</v>
      </c>
      <c r="AH3439" t="s">
        <v>68</v>
      </c>
      <c r="AI3439" t="s">
        <v>43</v>
      </c>
      <c r="AJ3439">
        <v>60</v>
      </c>
      <c r="AK3439">
        <v>224</v>
      </c>
      <c r="AL3439">
        <v>0.71199999999999997</v>
      </c>
      <c r="AM3439">
        <v>0.89119999999999999</v>
      </c>
      <c r="AN3439">
        <v>0.73570000000000002</v>
      </c>
      <c r="AO3439">
        <f>Data[[#This Row],[labeller_confidence_score]]-Data[[#This Row],[cytodiffusion_classification_confidence]]</f>
        <v>-0.15549999999999997</v>
      </c>
    </row>
    <row r="3440" spans="1:41" x14ac:dyDescent="0.3">
      <c r="A3440" t="s">
        <v>3513</v>
      </c>
      <c r="B3440" t="s">
        <v>87</v>
      </c>
      <c r="C3440">
        <v>0</v>
      </c>
      <c r="D3440" t="s">
        <v>50</v>
      </c>
      <c r="E3440">
        <v>13.66</v>
      </c>
      <c r="F3440">
        <v>49.5</v>
      </c>
      <c r="G3440">
        <v>0.64900000000000002</v>
      </c>
      <c r="H3440">
        <v>0.52900000000000003</v>
      </c>
      <c r="I3440">
        <f>Data[[#This Row],[nucleus_area_pct]]/Data[[#This Row],[cytoplasm_ratio]]</f>
        <v>93.572778827977316</v>
      </c>
      <c r="J3440">
        <v>0.77900000000000003</v>
      </c>
      <c r="K3440">
        <v>0.39700000000000002</v>
      </c>
      <c r="L3440">
        <v>4.9800000000000004</v>
      </c>
      <c r="M3440">
        <v>1.8</v>
      </c>
      <c r="N3440">
        <v>0.72699999999999998</v>
      </c>
      <c r="O3440">
        <v>610</v>
      </c>
      <c r="P3440">
        <v>60</v>
      </c>
      <c r="Q3440">
        <v>217</v>
      </c>
      <c r="R3440">
        <v>157</v>
      </c>
      <c r="S3440">
        <v>130</v>
      </c>
      <c r="T3440">
        <f>(Data[[#This Row],[mean_r]]/256)*100</f>
        <v>84.765625</v>
      </c>
      <c r="U3440">
        <f>(Data[[#This Row],[mean_g]]/256)*100</f>
        <v>61.328125</v>
      </c>
      <c r="V3440">
        <f>(Data[[#This Row],[mean_b]]/256)*100</f>
        <v>50.78125</v>
      </c>
      <c r="W3440">
        <v>0.67200000000000004</v>
      </c>
      <c r="X3440" t="s">
        <v>51</v>
      </c>
      <c r="Y3440" t="s">
        <v>40</v>
      </c>
      <c r="Z3440">
        <v>10067</v>
      </c>
      <c r="AA3440">
        <v>4.99</v>
      </c>
      <c r="AB3440">
        <v>13.7</v>
      </c>
      <c r="AC3440">
        <v>39.299999999999997</v>
      </c>
      <c r="AD3440">
        <v>187609</v>
      </c>
      <c r="AE3440">
        <v>72.5</v>
      </c>
      <c r="AF3440">
        <v>33</v>
      </c>
      <c r="AG3440" t="s">
        <v>41</v>
      </c>
      <c r="AH3440" t="s">
        <v>42</v>
      </c>
      <c r="AI3440" t="s">
        <v>56</v>
      </c>
      <c r="AJ3440">
        <v>100</v>
      </c>
      <c r="AK3440">
        <v>256</v>
      </c>
      <c r="AL3440">
        <v>0.1439</v>
      </c>
      <c r="AM3440">
        <v>0.87009999999999998</v>
      </c>
      <c r="AN3440">
        <v>0.95609999999999995</v>
      </c>
      <c r="AO3440">
        <f>Data[[#This Row],[labeller_confidence_score]]-Data[[#This Row],[cytodiffusion_classification_confidence]]</f>
        <v>8.5999999999999965E-2</v>
      </c>
    </row>
    <row r="3441" spans="1:41" x14ac:dyDescent="0.3">
      <c r="A3441" t="s">
        <v>3514</v>
      </c>
      <c r="B3441" t="s">
        <v>37</v>
      </c>
      <c r="C3441">
        <v>1</v>
      </c>
      <c r="D3441" t="s">
        <v>38</v>
      </c>
      <c r="E3441">
        <v>11.56</v>
      </c>
      <c r="F3441">
        <v>57</v>
      </c>
      <c r="G3441">
        <v>0.58699999999999997</v>
      </c>
      <c r="H3441">
        <v>0.39900000000000002</v>
      </c>
      <c r="I3441">
        <f>Data[[#This Row],[nucleus_area_pct]]/Data[[#This Row],[cytoplasm_ratio]]</f>
        <v>142.85714285714286</v>
      </c>
      <c r="J3441">
        <v>0.82699999999999996</v>
      </c>
      <c r="K3441">
        <v>0.52200000000000002</v>
      </c>
      <c r="L3441">
        <v>3.29</v>
      </c>
      <c r="M3441">
        <v>6</v>
      </c>
      <c r="N3441">
        <v>0.70599999999999996</v>
      </c>
      <c r="O3441">
        <v>374</v>
      </c>
      <c r="P3441">
        <v>93</v>
      </c>
      <c r="Q3441">
        <v>193</v>
      </c>
      <c r="R3441">
        <v>179</v>
      </c>
      <c r="S3441">
        <v>168</v>
      </c>
      <c r="T3441">
        <f>(Data[[#This Row],[mean_r]]/256)*100</f>
        <v>75.390625</v>
      </c>
      <c r="U3441">
        <f>(Data[[#This Row],[mean_g]]/256)*100</f>
        <v>69.921875</v>
      </c>
      <c r="V3441">
        <f>(Data[[#This Row],[mean_b]]/256)*100</f>
        <v>65.625</v>
      </c>
      <c r="W3441">
        <v>0.72099999999999997</v>
      </c>
      <c r="X3441" t="s">
        <v>63</v>
      </c>
      <c r="Y3441" t="s">
        <v>40</v>
      </c>
      <c r="Z3441">
        <v>8007</v>
      </c>
      <c r="AA3441">
        <v>4.1900000000000004</v>
      </c>
      <c r="AB3441">
        <v>16</v>
      </c>
      <c r="AC3441">
        <v>45.5</v>
      </c>
      <c r="AD3441">
        <v>323627</v>
      </c>
      <c r="AE3441">
        <v>82.2</v>
      </c>
      <c r="AF3441">
        <v>35.700000000000003</v>
      </c>
      <c r="AG3441" t="s">
        <v>46</v>
      </c>
      <c r="AH3441" t="s">
        <v>47</v>
      </c>
      <c r="AI3441" t="s">
        <v>56</v>
      </c>
      <c r="AJ3441">
        <v>100</v>
      </c>
      <c r="AK3441">
        <v>256</v>
      </c>
      <c r="AL3441">
        <v>0.76619999999999999</v>
      </c>
      <c r="AM3441">
        <v>0.78310000000000002</v>
      </c>
      <c r="AN3441">
        <v>0.63590000000000002</v>
      </c>
      <c r="AO3441">
        <f>Data[[#This Row],[labeller_confidence_score]]-Data[[#This Row],[cytodiffusion_classification_confidence]]</f>
        <v>-0.1472</v>
      </c>
    </row>
    <row r="3442" spans="1:41" x14ac:dyDescent="0.3">
      <c r="A3442" t="s">
        <v>3515</v>
      </c>
      <c r="B3442" t="s">
        <v>62</v>
      </c>
      <c r="C3442">
        <v>0</v>
      </c>
      <c r="D3442" t="s">
        <v>50</v>
      </c>
      <c r="E3442">
        <v>7.68</v>
      </c>
      <c r="F3442">
        <v>76.599999999999994</v>
      </c>
      <c r="G3442">
        <v>0.80300000000000005</v>
      </c>
      <c r="H3442">
        <v>0.11600000000000001</v>
      </c>
      <c r="I3442">
        <f>Data[[#This Row],[nucleus_area_pct]]/Data[[#This Row],[cytoplasm_ratio]]</f>
        <v>660.34482758620686</v>
      </c>
      <c r="J3442">
        <v>0.82199999999999995</v>
      </c>
      <c r="K3442">
        <v>0.15</v>
      </c>
      <c r="L3442">
        <v>1.1200000000000001</v>
      </c>
      <c r="M3442">
        <v>1</v>
      </c>
      <c r="N3442">
        <v>0.874</v>
      </c>
      <c r="O3442">
        <v>242</v>
      </c>
      <c r="P3442">
        <v>58</v>
      </c>
      <c r="Q3442">
        <v>201</v>
      </c>
      <c r="R3442">
        <v>146</v>
      </c>
      <c r="S3442">
        <v>216</v>
      </c>
      <c r="T3442">
        <f>(Data[[#This Row],[mean_r]]/256)*100</f>
        <v>78.515625</v>
      </c>
      <c r="U3442">
        <f>(Data[[#This Row],[mean_g]]/256)*100</f>
        <v>57.03125</v>
      </c>
      <c r="V3442">
        <f>(Data[[#This Row],[mean_b]]/256)*100</f>
        <v>84.375</v>
      </c>
      <c r="W3442">
        <v>0.73099999999999998</v>
      </c>
      <c r="X3442" t="s">
        <v>39</v>
      </c>
      <c r="Y3442" t="s">
        <v>45</v>
      </c>
      <c r="Z3442">
        <v>6574</v>
      </c>
      <c r="AA3442">
        <v>5.65</v>
      </c>
      <c r="AB3442">
        <v>16</v>
      </c>
      <c r="AC3442">
        <v>30.8</v>
      </c>
      <c r="AD3442">
        <v>171013</v>
      </c>
      <c r="AE3442">
        <v>73.900000000000006</v>
      </c>
      <c r="AF3442">
        <v>35</v>
      </c>
      <c r="AG3442" t="s">
        <v>41</v>
      </c>
      <c r="AH3442" t="s">
        <v>42</v>
      </c>
      <c r="AI3442" t="s">
        <v>52</v>
      </c>
      <c r="AJ3442">
        <v>100</v>
      </c>
      <c r="AK3442">
        <v>224</v>
      </c>
      <c r="AL3442">
        <v>0.12820000000000001</v>
      </c>
      <c r="AM3442">
        <v>0.90920000000000001</v>
      </c>
      <c r="AN3442">
        <v>0.85870000000000002</v>
      </c>
      <c r="AO3442">
        <f>Data[[#This Row],[labeller_confidence_score]]-Data[[#This Row],[cytodiffusion_classification_confidence]]</f>
        <v>-5.0499999999999989E-2</v>
      </c>
    </row>
    <row r="3443" spans="1:41" x14ac:dyDescent="0.3">
      <c r="A3443" t="s">
        <v>3516</v>
      </c>
      <c r="B3443" t="s">
        <v>62</v>
      </c>
      <c r="C3443">
        <v>0</v>
      </c>
      <c r="D3443" t="s">
        <v>50</v>
      </c>
      <c r="E3443">
        <v>9.3000000000000007</v>
      </c>
      <c r="F3443">
        <v>73.8</v>
      </c>
      <c r="G3443">
        <v>0.79300000000000004</v>
      </c>
      <c r="H3443">
        <v>0.13700000000000001</v>
      </c>
      <c r="I3443">
        <f>Data[[#This Row],[nucleus_area_pct]]/Data[[#This Row],[cytoplasm_ratio]]</f>
        <v>538.68613138686123</v>
      </c>
      <c r="J3443">
        <v>0.85399999999999998</v>
      </c>
      <c r="K3443">
        <v>0.21299999999999999</v>
      </c>
      <c r="L3443">
        <v>1.25</v>
      </c>
      <c r="M3443">
        <v>1.1000000000000001</v>
      </c>
      <c r="N3443">
        <v>0.94</v>
      </c>
      <c r="O3443">
        <v>220</v>
      </c>
      <c r="P3443">
        <v>66</v>
      </c>
      <c r="Q3443">
        <v>192</v>
      </c>
      <c r="R3443">
        <v>148</v>
      </c>
      <c r="S3443">
        <v>198</v>
      </c>
      <c r="T3443">
        <f>(Data[[#This Row],[mean_r]]/256)*100</f>
        <v>75</v>
      </c>
      <c r="U3443">
        <f>(Data[[#This Row],[mean_g]]/256)*100</f>
        <v>57.8125</v>
      </c>
      <c r="V3443">
        <f>(Data[[#This Row],[mean_b]]/256)*100</f>
        <v>77.34375</v>
      </c>
      <c r="W3443">
        <v>0.7</v>
      </c>
      <c r="X3443" t="s">
        <v>63</v>
      </c>
      <c r="Y3443" t="s">
        <v>45</v>
      </c>
      <c r="Z3443">
        <v>7904</v>
      </c>
      <c r="AA3443">
        <v>4</v>
      </c>
      <c r="AB3443">
        <v>13.3</v>
      </c>
      <c r="AC3443">
        <v>41.2</v>
      </c>
      <c r="AD3443">
        <v>239880</v>
      </c>
      <c r="AE3443">
        <v>100.6</v>
      </c>
      <c r="AF3443">
        <v>34.1</v>
      </c>
      <c r="AG3443" t="s">
        <v>64</v>
      </c>
      <c r="AH3443" t="s">
        <v>68</v>
      </c>
      <c r="AI3443" t="s">
        <v>43</v>
      </c>
      <c r="AJ3443">
        <v>100</v>
      </c>
      <c r="AK3443">
        <v>256</v>
      </c>
      <c r="AL3443">
        <v>0</v>
      </c>
      <c r="AM3443">
        <v>0.90749999999999997</v>
      </c>
      <c r="AN3443">
        <v>0.8921</v>
      </c>
      <c r="AO3443">
        <f>Data[[#This Row],[labeller_confidence_score]]-Data[[#This Row],[cytodiffusion_classification_confidence]]</f>
        <v>-1.5399999999999969E-2</v>
      </c>
    </row>
    <row r="3444" spans="1:41" x14ac:dyDescent="0.3">
      <c r="A3444" t="s">
        <v>3517</v>
      </c>
      <c r="B3444" t="s">
        <v>54</v>
      </c>
      <c r="C3444">
        <v>0</v>
      </c>
      <c r="D3444" t="s">
        <v>54</v>
      </c>
      <c r="E3444">
        <v>7.61</v>
      </c>
      <c r="F3444">
        <v>0</v>
      </c>
      <c r="G3444">
        <v>0</v>
      </c>
      <c r="H3444">
        <v>1</v>
      </c>
      <c r="I3444">
        <f>Data[[#This Row],[nucleus_area_pct]]/Data[[#This Row],[cytoplasm_ratio]]</f>
        <v>0</v>
      </c>
      <c r="J3444">
        <v>0.90600000000000003</v>
      </c>
      <c r="K3444">
        <v>0.13500000000000001</v>
      </c>
      <c r="L3444">
        <v>0.41</v>
      </c>
      <c r="M3444">
        <v>1</v>
      </c>
      <c r="N3444">
        <v>0.89400000000000002</v>
      </c>
      <c r="O3444">
        <v>173</v>
      </c>
      <c r="P3444">
        <v>49</v>
      </c>
      <c r="Q3444">
        <v>231</v>
      </c>
      <c r="R3444">
        <v>108</v>
      </c>
      <c r="S3444">
        <v>134</v>
      </c>
      <c r="T3444">
        <f>(Data[[#This Row],[mean_r]]/256)*100</f>
        <v>90.234375</v>
      </c>
      <c r="U3444">
        <f>(Data[[#This Row],[mean_g]]/256)*100</f>
        <v>42.1875</v>
      </c>
      <c r="V3444">
        <f>(Data[[#This Row],[mean_b]]/256)*100</f>
        <v>52.34375</v>
      </c>
      <c r="W3444">
        <v>0.443</v>
      </c>
      <c r="X3444" t="s">
        <v>39</v>
      </c>
      <c r="Y3444" t="s">
        <v>45</v>
      </c>
      <c r="Z3444">
        <v>7470</v>
      </c>
      <c r="AA3444">
        <v>4.63</v>
      </c>
      <c r="AB3444">
        <v>12.1</v>
      </c>
      <c r="AC3444">
        <v>41.7</v>
      </c>
      <c r="AD3444">
        <v>329926</v>
      </c>
      <c r="AE3444">
        <v>72</v>
      </c>
      <c r="AF3444">
        <v>34</v>
      </c>
      <c r="AG3444" t="s">
        <v>46</v>
      </c>
      <c r="AH3444" t="s">
        <v>42</v>
      </c>
      <c r="AI3444" t="s">
        <v>52</v>
      </c>
      <c r="AJ3444">
        <v>100</v>
      </c>
      <c r="AK3444">
        <v>512</v>
      </c>
      <c r="AL3444">
        <v>1.7100000000000001E-2</v>
      </c>
      <c r="AM3444">
        <v>0.93579999999999997</v>
      </c>
      <c r="AN3444">
        <v>0.97819999999999996</v>
      </c>
      <c r="AO3444">
        <f>Data[[#This Row],[labeller_confidence_score]]-Data[[#This Row],[cytodiffusion_classification_confidence]]</f>
        <v>4.2399999999999993E-2</v>
      </c>
    </row>
    <row r="3445" spans="1:41" x14ac:dyDescent="0.3">
      <c r="A3445" t="s">
        <v>3518</v>
      </c>
      <c r="B3445" t="s">
        <v>49</v>
      </c>
      <c r="C3445">
        <v>0</v>
      </c>
      <c r="D3445" t="s">
        <v>50</v>
      </c>
      <c r="E3445">
        <v>11.59</v>
      </c>
      <c r="F3445">
        <v>55.9</v>
      </c>
      <c r="G3445">
        <v>0.65900000000000003</v>
      </c>
      <c r="H3445">
        <v>0.44700000000000001</v>
      </c>
      <c r="I3445">
        <f>Data[[#This Row],[nucleus_area_pct]]/Data[[#This Row],[cytoplasm_ratio]]</f>
        <v>125.0559284116331</v>
      </c>
      <c r="J3445">
        <v>0.72699999999999998</v>
      </c>
      <c r="K3445">
        <v>0.25</v>
      </c>
      <c r="L3445">
        <v>3.46</v>
      </c>
      <c r="M3445">
        <v>3.6</v>
      </c>
      <c r="N3445">
        <v>0.78800000000000003</v>
      </c>
      <c r="O3445">
        <v>471</v>
      </c>
      <c r="P3445">
        <v>68</v>
      </c>
      <c r="Q3445">
        <v>207</v>
      </c>
      <c r="R3445">
        <v>159</v>
      </c>
      <c r="S3445">
        <v>179</v>
      </c>
      <c r="T3445">
        <f>(Data[[#This Row],[mean_r]]/256)*100</f>
        <v>80.859375</v>
      </c>
      <c r="U3445">
        <f>(Data[[#This Row],[mean_g]]/256)*100</f>
        <v>62.109375</v>
      </c>
      <c r="V3445">
        <f>(Data[[#This Row],[mean_b]]/256)*100</f>
        <v>69.921875</v>
      </c>
      <c r="W3445">
        <v>0.66700000000000004</v>
      </c>
      <c r="X3445" t="s">
        <v>51</v>
      </c>
      <c r="Y3445" t="s">
        <v>40</v>
      </c>
      <c r="Z3445">
        <v>9878</v>
      </c>
      <c r="AA3445">
        <v>5.2</v>
      </c>
      <c r="AB3445">
        <v>15.4</v>
      </c>
      <c r="AC3445">
        <v>43</v>
      </c>
      <c r="AD3445">
        <v>351402</v>
      </c>
      <c r="AE3445">
        <v>107.2</v>
      </c>
      <c r="AF3445">
        <v>31.1</v>
      </c>
      <c r="AG3445" t="s">
        <v>64</v>
      </c>
      <c r="AH3445" t="s">
        <v>42</v>
      </c>
      <c r="AI3445" t="s">
        <v>52</v>
      </c>
      <c r="AJ3445">
        <v>60</v>
      </c>
      <c r="AK3445">
        <v>360</v>
      </c>
      <c r="AL3445">
        <v>0.10440000000000001</v>
      </c>
      <c r="AM3445">
        <v>0.85840000000000005</v>
      </c>
      <c r="AN3445">
        <v>0.8256</v>
      </c>
      <c r="AO3445">
        <f>Data[[#This Row],[labeller_confidence_score]]-Data[[#This Row],[cytodiffusion_classification_confidence]]</f>
        <v>-3.2800000000000051E-2</v>
      </c>
    </row>
    <row r="3446" spans="1:41" x14ac:dyDescent="0.3">
      <c r="A3446" t="s">
        <v>3519</v>
      </c>
      <c r="B3446" t="s">
        <v>62</v>
      </c>
      <c r="C3446">
        <v>0</v>
      </c>
      <c r="D3446" t="s">
        <v>50</v>
      </c>
      <c r="E3446">
        <v>9.01</v>
      </c>
      <c r="F3446">
        <v>86.8</v>
      </c>
      <c r="G3446">
        <v>0.81</v>
      </c>
      <c r="H3446">
        <v>0.29699999999999999</v>
      </c>
      <c r="I3446">
        <f>Data[[#This Row],[nucleus_area_pct]]/Data[[#This Row],[cytoplasm_ratio]]</f>
        <v>292.25589225589226</v>
      </c>
      <c r="J3446">
        <v>0.85799999999999998</v>
      </c>
      <c r="K3446">
        <v>0.214</v>
      </c>
      <c r="L3446">
        <v>1.08</v>
      </c>
      <c r="M3446">
        <v>1</v>
      </c>
      <c r="N3446">
        <v>0.95399999999999996</v>
      </c>
      <c r="O3446">
        <v>266</v>
      </c>
      <c r="P3446">
        <v>59</v>
      </c>
      <c r="Q3446">
        <v>192</v>
      </c>
      <c r="R3446">
        <v>175</v>
      </c>
      <c r="S3446">
        <v>209</v>
      </c>
      <c r="T3446">
        <f>(Data[[#This Row],[mean_r]]/256)*100</f>
        <v>75</v>
      </c>
      <c r="U3446">
        <f>(Data[[#This Row],[mean_g]]/256)*100</f>
        <v>68.359375</v>
      </c>
      <c r="V3446">
        <f>(Data[[#This Row],[mean_b]]/256)*100</f>
        <v>81.640625</v>
      </c>
      <c r="W3446">
        <v>0.72399999999999998</v>
      </c>
      <c r="X3446" t="s">
        <v>39</v>
      </c>
      <c r="Y3446" t="s">
        <v>40</v>
      </c>
      <c r="Z3446">
        <v>3939</v>
      </c>
      <c r="AA3446">
        <v>4.2699999999999996</v>
      </c>
      <c r="AB3446">
        <v>18.2</v>
      </c>
      <c r="AC3446">
        <v>44.2</v>
      </c>
      <c r="AD3446">
        <v>368614</v>
      </c>
      <c r="AE3446">
        <v>93.6</v>
      </c>
      <c r="AF3446">
        <v>33</v>
      </c>
      <c r="AG3446" t="s">
        <v>46</v>
      </c>
      <c r="AH3446" t="s">
        <v>42</v>
      </c>
      <c r="AI3446" t="s">
        <v>43</v>
      </c>
      <c r="AJ3446">
        <v>100</v>
      </c>
      <c r="AK3446">
        <v>512</v>
      </c>
      <c r="AL3446">
        <v>9.8500000000000004E-2</v>
      </c>
      <c r="AM3446">
        <v>0.87470000000000003</v>
      </c>
      <c r="AN3446">
        <v>0.8871</v>
      </c>
      <c r="AO3446">
        <f>Data[[#This Row],[labeller_confidence_score]]-Data[[#This Row],[cytodiffusion_classification_confidence]]</f>
        <v>1.2399999999999967E-2</v>
      </c>
    </row>
    <row r="3447" spans="1:41" x14ac:dyDescent="0.3">
      <c r="A3447" t="s">
        <v>3520</v>
      </c>
      <c r="B3447" t="s">
        <v>54</v>
      </c>
      <c r="C3447">
        <v>0</v>
      </c>
      <c r="D3447" t="s">
        <v>54</v>
      </c>
      <c r="E3447">
        <v>7.68</v>
      </c>
      <c r="F3447">
        <v>0</v>
      </c>
      <c r="G3447">
        <v>0</v>
      </c>
      <c r="H3447">
        <v>1</v>
      </c>
      <c r="I3447">
        <f>Data[[#This Row],[nucleus_area_pct]]/Data[[#This Row],[cytoplasm_ratio]]</f>
        <v>0</v>
      </c>
      <c r="J3447">
        <v>0.91700000000000004</v>
      </c>
      <c r="K3447">
        <v>0.16600000000000001</v>
      </c>
      <c r="L3447">
        <v>0.55000000000000004</v>
      </c>
      <c r="M3447">
        <v>1</v>
      </c>
      <c r="N3447">
        <v>0.93899999999999995</v>
      </c>
      <c r="O3447">
        <v>195</v>
      </c>
      <c r="P3447">
        <v>51</v>
      </c>
      <c r="Q3447">
        <v>227</v>
      </c>
      <c r="R3447">
        <v>133</v>
      </c>
      <c r="S3447">
        <v>123</v>
      </c>
      <c r="T3447">
        <f>(Data[[#This Row],[mean_r]]/256)*100</f>
        <v>88.671875</v>
      </c>
      <c r="U3447">
        <f>(Data[[#This Row],[mean_g]]/256)*100</f>
        <v>51.953125</v>
      </c>
      <c r="V3447">
        <f>(Data[[#This Row],[mean_b]]/256)*100</f>
        <v>48.046875</v>
      </c>
      <c r="W3447">
        <v>0.57099999999999995</v>
      </c>
      <c r="X3447" t="s">
        <v>51</v>
      </c>
      <c r="Y3447" t="s">
        <v>45</v>
      </c>
      <c r="Z3447">
        <v>6148</v>
      </c>
      <c r="AA3447">
        <v>5.23</v>
      </c>
      <c r="AB3447">
        <v>12.2</v>
      </c>
      <c r="AC3447">
        <v>42.3</v>
      </c>
      <c r="AD3447">
        <v>106766</v>
      </c>
      <c r="AE3447">
        <v>89.9</v>
      </c>
      <c r="AF3447">
        <v>34.799999999999997</v>
      </c>
      <c r="AG3447" t="s">
        <v>46</v>
      </c>
      <c r="AH3447" t="s">
        <v>47</v>
      </c>
      <c r="AI3447" t="s">
        <v>52</v>
      </c>
      <c r="AJ3447">
        <v>40</v>
      </c>
      <c r="AK3447">
        <v>512</v>
      </c>
      <c r="AL3447">
        <v>9.4799999999999995E-2</v>
      </c>
      <c r="AM3447">
        <v>0.98399999999999999</v>
      </c>
      <c r="AN3447">
        <v>0.84140000000000004</v>
      </c>
      <c r="AO3447">
        <f>Data[[#This Row],[labeller_confidence_score]]-Data[[#This Row],[cytodiffusion_classification_confidence]]</f>
        <v>-0.14259999999999995</v>
      </c>
    </row>
    <row r="3448" spans="1:41" x14ac:dyDescent="0.3">
      <c r="A3448" t="s">
        <v>3521</v>
      </c>
      <c r="B3448" t="s">
        <v>49</v>
      </c>
      <c r="C3448">
        <v>0</v>
      </c>
      <c r="D3448" t="s">
        <v>50</v>
      </c>
      <c r="E3448">
        <v>13.39</v>
      </c>
      <c r="F3448">
        <v>60.7</v>
      </c>
      <c r="G3448">
        <v>0.60299999999999998</v>
      </c>
      <c r="H3448">
        <v>0.38200000000000001</v>
      </c>
      <c r="I3448">
        <f>Data[[#This Row],[nucleus_area_pct]]/Data[[#This Row],[cytoplasm_ratio]]</f>
        <v>158.90052356020942</v>
      </c>
      <c r="J3448">
        <v>0.79900000000000004</v>
      </c>
      <c r="K3448">
        <v>0.433</v>
      </c>
      <c r="L3448">
        <v>2.2999999999999998</v>
      </c>
      <c r="M3448">
        <v>2.8</v>
      </c>
      <c r="N3448">
        <v>0.86399999999999999</v>
      </c>
      <c r="O3448">
        <v>463</v>
      </c>
      <c r="P3448">
        <v>59</v>
      </c>
      <c r="Q3448">
        <v>221</v>
      </c>
      <c r="R3448">
        <v>161</v>
      </c>
      <c r="S3448">
        <v>196</v>
      </c>
      <c r="T3448">
        <f>(Data[[#This Row],[mean_r]]/256)*100</f>
        <v>86.328125</v>
      </c>
      <c r="U3448">
        <f>(Data[[#This Row],[mean_g]]/256)*100</f>
        <v>62.890625</v>
      </c>
      <c r="V3448">
        <f>(Data[[#This Row],[mean_b]]/256)*100</f>
        <v>76.5625</v>
      </c>
      <c r="W3448">
        <v>0.60599999999999998</v>
      </c>
      <c r="X3448" t="s">
        <v>51</v>
      </c>
      <c r="Y3448" t="s">
        <v>45</v>
      </c>
      <c r="Z3448">
        <v>8612</v>
      </c>
      <c r="AA3448">
        <v>5.88</v>
      </c>
      <c r="AB3448">
        <v>15.3</v>
      </c>
      <c r="AC3448">
        <v>39.6</v>
      </c>
      <c r="AD3448">
        <v>155616</v>
      </c>
      <c r="AE3448">
        <v>87.7</v>
      </c>
      <c r="AF3448">
        <v>32</v>
      </c>
      <c r="AG3448" t="s">
        <v>46</v>
      </c>
      <c r="AH3448" t="s">
        <v>42</v>
      </c>
      <c r="AI3448" t="s">
        <v>56</v>
      </c>
      <c r="AJ3448">
        <v>60</v>
      </c>
      <c r="AK3448">
        <v>256</v>
      </c>
      <c r="AL3448">
        <v>0.14149999999999999</v>
      </c>
      <c r="AM3448">
        <v>0.80830000000000002</v>
      </c>
      <c r="AN3448">
        <v>0.93279999999999996</v>
      </c>
      <c r="AO3448">
        <f>Data[[#This Row],[labeller_confidence_score]]-Data[[#This Row],[cytodiffusion_classification_confidence]]</f>
        <v>0.12449999999999994</v>
      </c>
    </row>
    <row r="3449" spans="1:41" x14ac:dyDescent="0.3">
      <c r="A3449" t="s">
        <v>3522</v>
      </c>
      <c r="B3449" t="s">
        <v>54</v>
      </c>
      <c r="C3449">
        <v>0</v>
      </c>
      <c r="D3449" t="s">
        <v>54</v>
      </c>
      <c r="E3449">
        <v>7.38</v>
      </c>
      <c r="F3449">
        <v>0</v>
      </c>
      <c r="G3449">
        <v>0</v>
      </c>
      <c r="H3449">
        <v>1</v>
      </c>
      <c r="I3449">
        <f>Data[[#This Row],[nucleus_area_pct]]/Data[[#This Row],[cytoplasm_ratio]]</f>
        <v>0</v>
      </c>
      <c r="J3449">
        <v>0.84899999999999998</v>
      </c>
      <c r="K3449">
        <v>0.20599999999999999</v>
      </c>
      <c r="L3449">
        <v>0.85</v>
      </c>
      <c r="M3449">
        <v>1</v>
      </c>
      <c r="N3449">
        <v>0.94</v>
      </c>
      <c r="O3449">
        <v>190</v>
      </c>
      <c r="P3449">
        <v>37</v>
      </c>
      <c r="Q3449">
        <v>232</v>
      </c>
      <c r="R3449">
        <v>142</v>
      </c>
      <c r="S3449">
        <v>121</v>
      </c>
      <c r="T3449">
        <f>(Data[[#This Row],[mean_r]]/256)*100</f>
        <v>90.625</v>
      </c>
      <c r="U3449">
        <f>(Data[[#This Row],[mean_g]]/256)*100</f>
        <v>55.46875</v>
      </c>
      <c r="V3449">
        <f>(Data[[#This Row],[mean_b]]/256)*100</f>
        <v>47.265625</v>
      </c>
      <c r="W3449">
        <v>0.49299999999999999</v>
      </c>
      <c r="X3449" t="s">
        <v>51</v>
      </c>
      <c r="Y3449" t="s">
        <v>45</v>
      </c>
      <c r="Z3449">
        <v>8920</v>
      </c>
      <c r="AA3449">
        <v>5.45</v>
      </c>
      <c r="AB3449">
        <v>13.3</v>
      </c>
      <c r="AC3449">
        <v>39.200000000000003</v>
      </c>
      <c r="AD3449">
        <v>127885</v>
      </c>
      <c r="AE3449">
        <v>91.2</v>
      </c>
      <c r="AF3449">
        <v>32.4</v>
      </c>
      <c r="AG3449" t="s">
        <v>64</v>
      </c>
      <c r="AH3449" t="s">
        <v>42</v>
      </c>
      <c r="AI3449" t="s">
        <v>43</v>
      </c>
      <c r="AJ3449">
        <v>100</v>
      </c>
      <c r="AK3449">
        <v>256</v>
      </c>
      <c r="AL3449">
        <v>0.1265</v>
      </c>
      <c r="AM3449">
        <v>0.96519999999999995</v>
      </c>
      <c r="AN3449">
        <v>0.85640000000000005</v>
      </c>
      <c r="AO3449">
        <f>Data[[#This Row],[labeller_confidence_score]]-Data[[#This Row],[cytodiffusion_classification_confidence]]</f>
        <v>-0.1087999999999999</v>
      </c>
    </row>
    <row r="3450" spans="1:41" x14ac:dyDescent="0.3">
      <c r="A3450" t="s">
        <v>3523</v>
      </c>
      <c r="B3450" t="s">
        <v>49</v>
      </c>
      <c r="C3450">
        <v>0</v>
      </c>
      <c r="D3450" t="s">
        <v>50</v>
      </c>
      <c r="E3450">
        <v>13.21</v>
      </c>
      <c r="F3450">
        <v>53</v>
      </c>
      <c r="G3450">
        <v>0.46300000000000002</v>
      </c>
      <c r="H3450">
        <v>0.45600000000000002</v>
      </c>
      <c r="I3450">
        <f>Data[[#This Row],[nucleus_area_pct]]/Data[[#This Row],[cytoplasm_ratio]]</f>
        <v>116.22807017543859</v>
      </c>
      <c r="J3450">
        <v>0.81899999999999995</v>
      </c>
      <c r="K3450">
        <v>0.45400000000000001</v>
      </c>
      <c r="L3450">
        <v>3.98</v>
      </c>
      <c r="M3450">
        <v>5.3</v>
      </c>
      <c r="N3450">
        <v>0.83299999999999996</v>
      </c>
      <c r="O3450">
        <v>386</v>
      </c>
      <c r="P3450">
        <v>75</v>
      </c>
      <c r="Q3450">
        <v>206</v>
      </c>
      <c r="R3450">
        <v>173</v>
      </c>
      <c r="S3450">
        <v>165</v>
      </c>
      <c r="T3450">
        <f>(Data[[#This Row],[mean_r]]/256)*100</f>
        <v>80.46875</v>
      </c>
      <c r="U3450">
        <f>(Data[[#This Row],[mean_g]]/256)*100</f>
        <v>67.578125</v>
      </c>
      <c r="V3450">
        <f>(Data[[#This Row],[mean_b]]/256)*100</f>
        <v>64.453125</v>
      </c>
      <c r="W3450">
        <v>0.81599999999999995</v>
      </c>
      <c r="X3450" t="s">
        <v>51</v>
      </c>
      <c r="Y3450" t="s">
        <v>45</v>
      </c>
      <c r="Z3450">
        <v>9140</v>
      </c>
      <c r="AA3450">
        <v>4.57</v>
      </c>
      <c r="AB3450">
        <v>18.600000000000001</v>
      </c>
      <c r="AC3450">
        <v>34.700000000000003</v>
      </c>
      <c r="AD3450">
        <v>367789</v>
      </c>
      <c r="AE3450">
        <v>90.2</v>
      </c>
      <c r="AF3450">
        <v>33.9</v>
      </c>
      <c r="AG3450" t="s">
        <v>64</v>
      </c>
      <c r="AH3450" t="s">
        <v>47</v>
      </c>
      <c r="AI3450" t="s">
        <v>43</v>
      </c>
      <c r="AJ3450">
        <v>100</v>
      </c>
      <c r="AK3450">
        <v>360</v>
      </c>
      <c r="AL3450">
        <v>4.4600000000000001E-2</v>
      </c>
      <c r="AM3450">
        <v>0.97360000000000002</v>
      </c>
      <c r="AN3450">
        <v>0.85980000000000001</v>
      </c>
      <c r="AO3450">
        <f>Data[[#This Row],[labeller_confidence_score]]-Data[[#This Row],[cytodiffusion_classification_confidence]]</f>
        <v>-0.11380000000000001</v>
      </c>
    </row>
    <row r="3451" spans="1:41" x14ac:dyDescent="0.3">
      <c r="A3451" t="s">
        <v>3524</v>
      </c>
      <c r="B3451" t="s">
        <v>180</v>
      </c>
      <c r="C3451">
        <v>1</v>
      </c>
      <c r="D3451" t="s">
        <v>181</v>
      </c>
      <c r="E3451">
        <v>8.7100000000000009</v>
      </c>
      <c r="F3451">
        <v>0</v>
      </c>
      <c r="G3451">
        <v>0</v>
      </c>
      <c r="H3451">
        <v>1</v>
      </c>
      <c r="I3451">
        <f>Data[[#This Row],[nucleus_area_pct]]/Data[[#This Row],[cytoplasm_ratio]]</f>
        <v>0</v>
      </c>
      <c r="J3451">
        <v>0.27800000000000002</v>
      </c>
      <c r="K3451">
        <v>0.93799999999999994</v>
      </c>
      <c r="L3451">
        <v>0.55000000000000004</v>
      </c>
      <c r="M3451">
        <v>1</v>
      </c>
      <c r="N3451">
        <v>0.75600000000000001</v>
      </c>
      <c r="O3451">
        <v>173</v>
      </c>
      <c r="P3451">
        <v>58</v>
      </c>
      <c r="Q3451">
        <v>231</v>
      </c>
      <c r="R3451">
        <v>128</v>
      </c>
      <c r="S3451">
        <v>140</v>
      </c>
      <c r="T3451">
        <f>(Data[[#This Row],[mean_r]]/256)*100</f>
        <v>90.234375</v>
      </c>
      <c r="U3451">
        <f>(Data[[#This Row],[mean_g]]/256)*100</f>
        <v>50</v>
      </c>
      <c r="V3451">
        <f>(Data[[#This Row],[mean_b]]/256)*100</f>
        <v>54.6875</v>
      </c>
      <c r="W3451">
        <v>0.498</v>
      </c>
      <c r="X3451" t="s">
        <v>63</v>
      </c>
      <c r="Y3451" t="s">
        <v>45</v>
      </c>
      <c r="Z3451">
        <v>8877</v>
      </c>
      <c r="AA3451">
        <v>3.73</v>
      </c>
      <c r="AB3451">
        <v>12.3</v>
      </c>
      <c r="AC3451">
        <v>42.4</v>
      </c>
      <c r="AD3451">
        <v>242443</v>
      </c>
      <c r="AE3451">
        <v>89.1</v>
      </c>
      <c r="AF3451">
        <v>36.200000000000003</v>
      </c>
      <c r="AG3451" t="s">
        <v>46</v>
      </c>
      <c r="AH3451" t="s">
        <v>47</v>
      </c>
      <c r="AI3451" t="s">
        <v>43</v>
      </c>
      <c r="AJ3451">
        <v>100</v>
      </c>
      <c r="AK3451">
        <v>256</v>
      </c>
      <c r="AL3451">
        <v>0.8921</v>
      </c>
      <c r="AM3451">
        <v>0.72350000000000003</v>
      </c>
      <c r="AN3451">
        <v>0.89939999999999998</v>
      </c>
      <c r="AO3451">
        <f>Data[[#This Row],[labeller_confidence_score]]-Data[[#This Row],[cytodiffusion_classification_confidence]]</f>
        <v>0.17589999999999995</v>
      </c>
    </row>
    <row r="3452" spans="1:41" x14ac:dyDescent="0.3">
      <c r="A3452" t="s">
        <v>3525</v>
      </c>
      <c r="B3452" t="s">
        <v>49</v>
      </c>
      <c r="C3452">
        <v>0</v>
      </c>
      <c r="D3452" t="s">
        <v>50</v>
      </c>
      <c r="E3452">
        <v>12.82</v>
      </c>
      <c r="F3452">
        <v>53.7</v>
      </c>
      <c r="G3452">
        <v>0.51500000000000001</v>
      </c>
      <c r="H3452">
        <v>0.44800000000000001</v>
      </c>
      <c r="I3452">
        <f>Data[[#This Row],[nucleus_area_pct]]/Data[[#This Row],[cytoplasm_ratio]]</f>
        <v>119.86607142857143</v>
      </c>
      <c r="J3452">
        <v>0.78200000000000003</v>
      </c>
      <c r="K3452">
        <v>0.45200000000000001</v>
      </c>
      <c r="L3452">
        <v>3.5</v>
      </c>
      <c r="M3452">
        <v>3.4</v>
      </c>
      <c r="N3452">
        <v>0.85799999999999998</v>
      </c>
      <c r="O3452">
        <v>440</v>
      </c>
      <c r="P3452">
        <v>68</v>
      </c>
      <c r="Q3452">
        <v>208</v>
      </c>
      <c r="R3452">
        <v>157</v>
      </c>
      <c r="S3452">
        <v>192</v>
      </c>
      <c r="T3452">
        <f>(Data[[#This Row],[mean_r]]/256)*100</f>
        <v>81.25</v>
      </c>
      <c r="U3452">
        <f>(Data[[#This Row],[mean_g]]/256)*100</f>
        <v>61.328125</v>
      </c>
      <c r="V3452">
        <f>(Data[[#This Row],[mean_b]]/256)*100</f>
        <v>75</v>
      </c>
      <c r="W3452">
        <v>0.624</v>
      </c>
      <c r="X3452" t="s">
        <v>51</v>
      </c>
      <c r="Y3452" t="s">
        <v>45</v>
      </c>
      <c r="Z3452">
        <v>6023</v>
      </c>
      <c r="AA3452">
        <v>4.58</v>
      </c>
      <c r="AB3452">
        <v>15.8</v>
      </c>
      <c r="AC3452">
        <v>40.700000000000003</v>
      </c>
      <c r="AD3452">
        <v>238486</v>
      </c>
      <c r="AE3452">
        <v>79.599999999999994</v>
      </c>
      <c r="AF3452">
        <v>32.299999999999997</v>
      </c>
      <c r="AG3452" t="s">
        <v>64</v>
      </c>
      <c r="AH3452" t="s">
        <v>42</v>
      </c>
      <c r="AI3452" t="s">
        <v>56</v>
      </c>
      <c r="AJ3452">
        <v>100</v>
      </c>
      <c r="AK3452">
        <v>224</v>
      </c>
      <c r="AL3452">
        <v>8.5599999999999996E-2</v>
      </c>
      <c r="AM3452">
        <v>0.89410000000000001</v>
      </c>
      <c r="AN3452">
        <v>0.9637</v>
      </c>
      <c r="AO3452">
        <f>Data[[#This Row],[labeller_confidence_score]]-Data[[#This Row],[cytodiffusion_classification_confidence]]</f>
        <v>6.9599999999999995E-2</v>
      </c>
    </row>
    <row r="3453" spans="1:41" x14ac:dyDescent="0.3">
      <c r="A3453" t="s">
        <v>3526</v>
      </c>
      <c r="B3453" t="s">
        <v>110</v>
      </c>
      <c r="C3453">
        <v>1</v>
      </c>
      <c r="D3453" t="s">
        <v>104</v>
      </c>
      <c r="E3453">
        <v>8.5299999999999994</v>
      </c>
      <c r="F3453">
        <v>0</v>
      </c>
      <c r="G3453">
        <v>0</v>
      </c>
      <c r="H3453">
        <v>1</v>
      </c>
      <c r="I3453">
        <f>Data[[#This Row],[nucleus_area_pct]]/Data[[#This Row],[cytoplasm_ratio]]</f>
        <v>0</v>
      </c>
      <c r="J3453">
        <v>0.91</v>
      </c>
      <c r="K3453">
        <v>0.154</v>
      </c>
      <c r="L3453">
        <v>0.96</v>
      </c>
      <c r="M3453">
        <v>1</v>
      </c>
      <c r="N3453">
        <v>0.94799999999999995</v>
      </c>
      <c r="O3453">
        <v>152</v>
      </c>
      <c r="P3453">
        <v>47</v>
      </c>
      <c r="Q3453">
        <v>243</v>
      </c>
      <c r="R3453">
        <v>114</v>
      </c>
      <c r="S3453">
        <v>130</v>
      </c>
      <c r="T3453">
        <f>(Data[[#This Row],[mean_r]]/256)*100</f>
        <v>94.921875</v>
      </c>
      <c r="U3453">
        <f>(Data[[#This Row],[mean_g]]/256)*100</f>
        <v>44.53125</v>
      </c>
      <c r="V3453">
        <f>(Data[[#This Row],[mean_b]]/256)*100</f>
        <v>50.78125</v>
      </c>
      <c r="W3453">
        <v>0.499</v>
      </c>
      <c r="X3453" t="s">
        <v>63</v>
      </c>
      <c r="Y3453" t="s">
        <v>40</v>
      </c>
      <c r="Z3453">
        <v>6530</v>
      </c>
      <c r="AA3453">
        <v>4.34</v>
      </c>
      <c r="AB3453">
        <v>14.4</v>
      </c>
      <c r="AC3453">
        <v>41.3</v>
      </c>
      <c r="AD3453">
        <v>81919</v>
      </c>
      <c r="AE3453">
        <v>98</v>
      </c>
      <c r="AF3453">
        <v>34.1</v>
      </c>
      <c r="AG3453" t="s">
        <v>46</v>
      </c>
      <c r="AH3453" t="s">
        <v>42</v>
      </c>
      <c r="AI3453" t="s">
        <v>52</v>
      </c>
      <c r="AJ3453">
        <v>60</v>
      </c>
      <c r="AK3453">
        <v>256</v>
      </c>
      <c r="AL3453">
        <v>0.91049999999999998</v>
      </c>
      <c r="AM3453">
        <v>0.66679999999999995</v>
      </c>
      <c r="AN3453">
        <v>0.71989999999999998</v>
      </c>
      <c r="AO3453">
        <f>Data[[#This Row],[labeller_confidence_score]]-Data[[#This Row],[cytodiffusion_classification_confidence]]</f>
        <v>5.3100000000000036E-2</v>
      </c>
    </row>
    <row r="3454" spans="1:41" x14ac:dyDescent="0.3">
      <c r="A3454" t="s">
        <v>3527</v>
      </c>
      <c r="B3454" t="s">
        <v>54</v>
      </c>
      <c r="C3454">
        <v>0</v>
      </c>
      <c r="D3454" t="s">
        <v>54</v>
      </c>
      <c r="E3454">
        <v>7.12</v>
      </c>
      <c r="F3454">
        <v>0</v>
      </c>
      <c r="G3454">
        <v>0</v>
      </c>
      <c r="H3454">
        <v>1</v>
      </c>
      <c r="I3454">
        <f>Data[[#This Row],[nucleus_area_pct]]/Data[[#This Row],[cytoplasm_ratio]]</f>
        <v>0</v>
      </c>
      <c r="J3454">
        <v>0.84899999999999998</v>
      </c>
      <c r="K3454">
        <v>0.16900000000000001</v>
      </c>
      <c r="L3454">
        <v>0.7</v>
      </c>
      <c r="M3454">
        <v>1</v>
      </c>
      <c r="N3454">
        <v>0.94599999999999995</v>
      </c>
      <c r="O3454">
        <v>206</v>
      </c>
      <c r="P3454">
        <v>44</v>
      </c>
      <c r="Q3454">
        <v>219</v>
      </c>
      <c r="R3454">
        <v>118</v>
      </c>
      <c r="S3454">
        <v>127</v>
      </c>
      <c r="T3454">
        <f>(Data[[#This Row],[mean_r]]/256)*100</f>
        <v>85.546875</v>
      </c>
      <c r="U3454">
        <f>(Data[[#This Row],[mean_g]]/256)*100</f>
        <v>46.09375</v>
      </c>
      <c r="V3454">
        <f>(Data[[#This Row],[mean_b]]/256)*100</f>
        <v>49.609375</v>
      </c>
      <c r="W3454">
        <v>0.46700000000000003</v>
      </c>
      <c r="X3454" t="s">
        <v>39</v>
      </c>
      <c r="Y3454" t="s">
        <v>40</v>
      </c>
      <c r="Z3454">
        <v>11153</v>
      </c>
      <c r="AA3454">
        <v>5.55</v>
      </c>
      <c r="AB3454">
        <v>12.8</v>
      </c>
      <c r="AC3454">
        <v>44.9</v>
      </c>
      <c r="AD3454">
        <v>230539</v>
      </c>
      <c r="AE3454">
        <v>74.7</v>
      </c>
      <c r="AF3454">
        <v>31.2</v>
      </c>
      <c r="AG3454" t="s">
        <v>41</v>
      </c>
      <c r="AH3454" t="s">
        <v>42</v>
      </c>
      <c r="AI3454" t="s">
        <v>56</v>
      </c>
      <c r="AJ3454">
        <v>100</v>
      </c>
      <c r="AK3454">
        <v>360</v>
      </c>
      <c r="AL3454">
        <v>8.0600000000000005E-2</v>
      </c>
      <c r="AM3454">
        <v>0.98209999999999997</v>
      </c>
      <c r="AN3454">
        <v>0.80679999999999996</v>
      </c>
      <c r="AO3454">
        <f>Data[[#This Row],[labeller_confidence_score]]-Data[[#This Row],[cytodiffusion_classification_confidence]]</f>
        <v>-0.17530000000000001</v>
      </c>
    </row>
    <row r="3455" spans="1:41" x14ac:dyDescent="0.3">
      <c r="A3455" t="s">
        <v>3528</v>
      </c>
      <c r="B3455" t="s">
        <v>74</v>
      </c>
      <c r="C3455">
        <v>0</v>
      </c>
      <c r="D3455" t="s">
        <v>75</v>
      </c>
      <c r="E3455">
        <v>1.01</v>
      </c>
      <c r="F3455">
        <v>0</v>
      </c>
      <c r="G3455">
        <v>0</v>
      </c>
      <c r="H3455">
        <v>1</v>
      </c>
      <c r="I3455">
        <f>Data[[#This Row],[nucleus_area_pct]]/Data[[#This Row],[cytoplasm_ratio]]</f>
        <v>0</v>
      </c>
      <c r="J3455">
        <v>0.51</v>
      </c>
      <c r="K3455">
        <v>0.46600000000000003</v>
      </c>
      <c r="L3455">
        <v>2.89</v>
      </c>
      <c r="M3455">
        <v>1</v>
      </c>
      <c r="N3455">
        <v>0.70599999999999996</v>
      </c>
      <c r="O3455">
        <v>10</v>
      </c>
      <c r="P3455">
        <v>28</v>
      </c>
      <c r="Q3455">
        <v>214</v>
      </c>
      <c r="R3455">
        <v>157</v>
      </c>
      <c r="S3455">
        <v>162</v>
      </c>
      <c r="T3455">
        <f>(Data[[#This Row],[mean_r]]/256)*100</f>
        <v>83.59375</v>
      </c>
      <c r="U3455">
        <f>(Data[[#This Row],[mean_g]]/256)*100</f>
        <v>61.328125</v>
      </c>
      <c r="V3455">
        <f>(Data[[#This Row],[mean_b]]/256)*100</f>
        <v>63.28125</v>
      </c>
      <c r="W3455">
        <v>0.54300000000000004</v>
      </c>
      <c r="X3455" t="s">
        <v>39</v>
      </c>
      <c r="Y3455" t="s">
        <v>40</v>
      </c>
      <c r="Z3455">
        <v>6514</v>
      </c>
      <c r="AA3455">
        <v>5.74</v>
      </c>
      <c r="AB3455">
        <v>12.7</v>
      </c>
      <c r="AC3455">
        <v>45.3</v>
      </c>
      <c r="AD3455">
        <v>230845</v>
      </c>
      <c r="AE3455">
        <v>87.7</v>
      </c>
      <c r="AF3455">
        <v>32.5</v>
      </c>
      <c r="AG3455" t="s">
        <v>64</v>
      </c>
      <c r="AH3455" t="s">
        <v>42</v>
      </c>
      <c r="AI3455" t="s">
        <v>52</v>
      </c>
      <c r="AJ3455">
        <v>100</v>
      </c>
      <c r="AK3455">
        <v>256</v>
      </c>
      <c r="AL3455">
        <v>1.3299999999999999E-2</v>
      </c>
      <c r="AM3455">
        <v>1</v>
      </c>
      <c r="AN3455">
        <v>0.92420000000000002</v>
      </c>
      <c r="AO3455">
        <f>Data[[#This Row],[labeller_confidence_score]]-Data[[#This Row],[cytodiffusion_classification_confidence]]</f>
        <v>-7.5799999999999979E-2</v>
      </c>
    </row>
    <row r="3456" spans="1:41" x14ac:dyDescent="0.3">
      <c r="A3456" t="s">
        <v>3529</v>
      </c>
      <c r="B3456" t="s">
        <v>49</v>
      </c>
      <c r="C3456">
        <v>0</v>
      </c>
      <c r="D3456" t="s">
        <v>50</v>
      </c>
      <c r="E3456">
        <v>10.5</v>
      </c>
      <c r="F3456">
        <v>55.1</v>
      </c>
      <c r="G3456">
        <v>0.61599999999999999</v>
      </c>
      <c r="H3456">
        <v>0.45900000000000002</v>
      </c>
      <c r="I3456">
        <f>Data[[#This Row],[nucleus_area_pct]]/Data[[#This Row],[cytoplasm_ratio]]</f>
        <v>120.04357298474946</v>
      </c>
      <c r="J3456">
        <v>0.79700000000000004</v>
      </c>
      <c r="K3456">
        <v>0.47099999999999997</v>
      </c>
      <c r="L3456">
        <v>2.83</v>
      </c>
      <c r="M3456">
        <v>3.4</v>
      </c>
      <c r="N3456">
        <v>0.90200000000000002</v>
      </c>
      <c r="O3456">
        <v>410</v>
      </c>
      <c r="P3456">
        <v>61</v>
      </c>
      <c r="Q3456">
        <v>199</v>
      </c>
      <c r="R3456">
        <v>145</v>
      </c>
      <c r="S3456">
        <v>190</v>
      </c>
      <c r="T3456">
        <f>(Data[[#This Row],[mean_r]]/256)*100</f>
        <v>77.734375</v>
      </c>
      <c r="U3456">
        <f>(Data[[#This Row],[mean_g]]/256)*100</f>
        <v>56.640625</v>
      </c>
      <c r="V3456">
        <f>(Data[[#This Row],[mean_b]]/256)*100</f>
        <v>74.21875</v>
      </c>
      <c r="W3456">
        <v>0.58699999999999997</v>
      </c>
      <c r="X3456" t="s">
        <v>39</v>
      </c>
      <c r="Y3456" t="s">
        <v>40</v>
      </c>
      <c r="Z3456">
        <v>7677</v>
      </c>
      <c r="AA3456">
        <v>4.5999999999999996</v>
      </c>
      <c r="AB3456">
        <v>13.5</v>
      </c>
      <c r="AC3456">
        <v>42.2</v>
      </c>
      <c r="AD3456">
        <v>171445</v>
      </c>
      <c r="AE3456">
        <v>94.6</v>
      </c>
      <c r="AF3456">
        <v>33.1</v>
      </c>
      <c r="AG3456" t="s">
        <v>46</v>
      </c>
      <c r="AH3456" t="s">
        <v>47</v>
      </c>
      <c r="AI3456" t="s">
        <v>56</v>
      </c>
      <c r="AJ3456">
        <v>60</v>
      </c>
      <c r="AK3456">
        <v>360</v>
      </c>
      <c r="AL3456">
        <v>0</v>
      </c>
      <c r="AM3456">
        <v>0.99019999999999997</v>
      </c>
      <c r="AN3456">
        <v>0.8982</v>
      </c>
      <c r="AO3456">
        <f>Data[[#This Row],[labeller_confidence_score]]-Data[[#This Row],[cytodiffusion_classification_confidence]]</f>
        <v>-9.1999999999999971E-2</v>
      </c>
    </row>
    <row r="3457" spans="1:41" x14ac:dyDescent="0.3">
      <c r="A3457" t="s">
        <v>3530</v>
      </c>
      <c r="B3457" t="s">
        <v>60</v>
      </c>
      <c r="C3457">
        <v>0</v>
      </c>
      <c r="D3457" t="s">
        <v>50</v>
      </c>
      <c r="E3457">
        <v>19.11</v>
      </c>
      <c r="F3457">
        <v>75.5</v>
      </c>
      <c r="G3457">
        <v>0.60299999999999998</v>
      </c>
      <c r="H3457">
        <v>0.48399999999999999</v>
      </c>
      <c r="I3457">
        <f>Data[[#This Row],[nucleus_area_pct]]/Data[[#This Row],[cytoplasm_ratio]]</f>
        <v>155.9917355371901</v>
      </c>
      <c r="J3457">
        <v>0.57899999999999996</v>
      </c>
      <c r="K3457">
        <v>0.44800000000000001</v>
      </c>
      <c r="L3457">
        <v>1.64</v>
      </c>
      <c r="M3457">
        <v>2.2000000000000002</v>
      </c>
      <c r="N3457">
        <v>0.755</v>
      </c>
      <c r="O3457">
        <v>481</v>
      </c>
      <c r="P3457">
        <v>80</v>
      </c>
      <c r="Q3457">
        <v>206</v>
      </c>
      <c r="R3457">
        <v>142</v>
      </c>
      <c r="S3457">
        <v>206</v>
      </c>
      <c r="T3457">
        <f>(Data[[#This Row],[mean_r]]/256)*100</f>
        <v>80.46875</v>
      </c>
      <c r="U3457">
        <f>(Data[[#This Row],[mean_g]]/256)*100</f>
        <v>55.46875</v>
      </c>
      <c r="V3457">
        <f>(Data[[#This Row],[mean_b]]/256)*100</f>
        <v>80.46875</v>
      </c>
      <c r="W3457">
        <v>0.63500000000000001</v>
      </c>
      <c r="X3457" t="s">
        <v>51</v>
      </c>
      <c r="Y3457" t="s">
        <v>40</v>
      </c>
      <c r="Z3457">
        <v>7782</v>
      </c>
      <c r="AA3457">
        <v>4.03</v>
      </c>
      <c r="AB3457">
        <v>13</v>
      </c>
      <c r="AC3457">
        <v>41.2</v>
      </c>
      <c r="AD3457">
        <v>229721</v>
      </c>
      <c r="AE3457">
        <v>92.8</v>
      </c>
      <c r="AF3457">
        <v>34</v>
      </c>
      <c r="AG3457" t="s">
        <v>46</v>
      </c>
      <c r="AH3457" t="s">
        <v>47</v>
      </c>
      <c r="AI3457" t="s">
        <v>43</v>
      </c>
      <c r="AJ3457">
        <v>40</v>
      </c>
      <c r="AK3457">
        <v>360</v>
      </c>
      <c r="AL3457">
        <v>9.7900000000000001E-2</v>
      </c>
      <c r="AM3457">
        <v>0.93210000000000004</v>
      </c>
      <c r="AN3457">
        <v>0.77249999999999996</v>
      </c>
      <c r="AO3457">
        <f>Data[[#This Row],[labeller_confidence_score]]-Data[[#This Row],[cytodiffusion_classification_confidence]]</f>
        <v>-0.15960000000000008</v>
      </c>
    </row>
    <row r="3458" spans="1:41" x14ac:dyDescent="0.3">
      <c r="A3458" t="s">
        <v>3531</v>
      </c>
      <c r="B3458" t="s">
        <v>49</v>
      </c>
      <c r="C3458">
        <v>0</v>
      </c>
      <c r="D3458" t="s">
        <v>50</v>
      </c>
      <c r="E3458">
        <v>12.17</v>
      </c>
      <c r="F3458">
        <v>56.7</v>
      </c>
      <c r="G3458">
        <v>0.55700000000000005</v>
      </c>
      <c r="H3458">
        <v>0.49099999999999999</v>
      </c>
      <c r="I3458">
        <f>Data[[#This Row],[nucleus_area_pct]]/Data[[#This Row],[cytoplasm_ratio]]</f>
        <v>115.4786150712831</v>
      </c>
      <c r="J3458">
        <v>0.79900000000000004</v>
      </c>
      <c r="K3458">
        <v>0.38500000000000001</v>
      </c>
      <c r="L3458">
        <v>3.07</v>
      </c>
      <c r="M3458">
        <v>3.5</v>
      </c>
      <c r="N3458">
        <v>0.84399999999999997</v>
      </c>
      <c r="O3458">
        <v>433</v>
      </c>
      <c r="P3458">
        <v>75</v>
      </c>
      <c r="Q3458">
        <v>230</v>
      </c>
      <c r="R3458">
        <v>163</v>
      </c>
      <c r="S3458">
        <v>175</v>
      </c>
      <c r="T3458">
        <f>(Data[[#This Row],[mean_r]]/256)*100</f>
        <v>89.84375</v>
      </c>
      <c r="U3458">
        <f>(Data[[#This Row],[mean_g]]/256)*100</f>
        <v>63.671875</v>
      </c>
      <c r="V3458">
        <f>(Data[[#This Row],[mean_b]]/256)*100</f>
        <v>68.359375</v>
      </c>
      <c r="W3458">
        <v>0.71199999999999997</v>
      </c>
      <c r="X3458" t="s">
        <v>51</v>
      </c>
      <c r="Y3458" t="s">
        <v>40</v>
      </c>
      <c r="Z3458">
        <v>3584</v>
      </c>
      <c r="AA3458">
        <v>4.37</v>
      </c>
      <c r="AB3458">
        <v>13.1</v>
      </c>
      <c r="AC3458">
        <v>34.5</v>
      </c>
      <c r="AD3458">
        <v>287147</v>
      </c>
      <c r="AE3458">
        <v>105</v>
      </c>
      <c r="AF3458">
        <v>34.200000000000003</v>
      </c>
      <c r="AG3458" t="s">
        <v>64</v>
      </c>
      <c r="AH3458" t="s">
        <v>47</v>
      </c>
      <c r="AI3458" t="s">
        <v>43</v>
      </c>
      <c r="AJ3458">
        <v>60</v>
      </c>
      <c r="AK3458">
        <v>224</v>
      </c>
      <c r="AL3458">
        <v>9.2299999999999993E-2</v>
      </c>
      <c r="AM3458">
        <v>0.87890000000000001</v>
      </c>
      <c r="AN3458">
        <v>0.9032</v>
      </c>
      <c r="AO3458">
        <f>Data[[#This Row],[labeller_confidence_score]]-Data[[#This Row],[cytodiffusion_classification_confidence]]</f>
        <v>2.4299999999999988E-2</v>
      </c>
    </row>
    <row r="3459" spans="1:41" x14ac:dyDescent="0.3">
      <c r="A3459" t="s">
        <v>3532</v>
      </c>
      <c r="B3459" t="s">
        <v>54</v>
      </c>
      <c r="C3459">
        <v>0</v>
      </c>
      <c r="D3459" t="s">
        <v>54</v>
      </c>
      <c r="E3459">
        <v>7.27</v>
      </c>
      <c r="F3459">
        <v>0</v>
      </c>
      <c r="G3459">
        <v>0</v>
      </c>
      <c r="H3459">
        <v>1</v>
      </c>
      <c r="I3459">
        <f>Data[[#This Row],[nucleus_area_pct]]/Data[[#This Row],[cytoplasm_ratio]]</f>
        <v>0</v>
      </c>
      <c r="J3459">
        <v>0.90700000000000003</v>
      </c>
      <c r="K3459">
        <v>4.8000000000000001E-2</v>
      </c>
      <c r="L3459">
        <v>0.51</v>
      </c>
      <c r="M3459">
        <v>1</v>
      </c>
      <c r="N3459">
        <v>0.96499999999999997</v>
      </c>
      <c r="O3459">
        <v>129</v>
      </c>
      <c r="P3459">
        <v>47</v>
      </c>
      <c r="Q3459">
        <v>225</v>
      </c>
      <c r="R3459">
        <v>133</v>
      </c>
      <c r="S3459">
        <v>133</v>
      </c>
      <c r="T3459">
        <f>(Data[[#This Row],[mean_r]]/256)*100</f>
        <v>87.890625</v>
      </c>
      <c r="U3459">
        <f>(Data[[#This Row],[mean_g]]/256)*100</f>
        <v>51.953125</v>
      </c>
      <c r="V3459">
        <f>(Data[[#This Row],[mean_b]]/256)*100</f>
        <v>51.953125</v>
      </c>
      <c r="W3459">
        <v>0.51300000000000001</v>
      </c>
      <c r="X3459" t="s">
        <v>39</v>
      </c>
      <c r="Y3459" t="s">
        <v>40</v>
      </c>
      <c r="Z3459">
        <v>7313</v>
      </c>
      <c r="AA3459">
        <v>3.31</v>
      </c>
      <c r="AB3459">
        <v>13.7</v>
      </c>
      <c r="AC3459">
        <v>50.9</v>
      </c>
      <c r="AD3459">
        <v>297824</v>
      </c>
      <c r="AE3459">
        <v>80.400000000000006</v>
      </c>
      <c r="AF3459">
        <v>32.1</v>
      </c>
      <c r="AG3459" t="s">
        <v>46</v>
      </c>
      <c r="AH3459" t="s">
        <v>47</v>
      </c>
      <c r="AI3459" t="s">
        <v>52</v>
      </c>
      <c r="AJ3459">
        <v>60</v>
      </c>
      <c r="AK3459">
        <v>256</v>
      </c>
      <c r="AL3459">
        <v>7.8200000000000006E-2</v>
      </c>
      <c r="AM3459">
        <v>0.85370000000000001</v>
      </c>
      <c r="AN3459">
        <v>0.9788</v>
      </c>
      <c r="AO3459">
        <f>Data[[#This Row],[labeller_confidence_score]]-Data[[#This Row],[cytodiffusion_classification_confidence]]</f>
        <v>0.12509999999999999</v>
      </c>
    </row>
    <row r="3460" spans="1:41" x14ac:dyDescent="0.3">
      <c r="A3460" t="s">
        <v>3533</v>
      </c>
      <c r="B3460" t="s">
        <v>49</v>
      </c>
      <c r="C3460">
        <v>0</v>
      </c>
      <c r="D3460" t="s">
        <v>50</v>
      </c>
      <c r="E3460">
        <v>11.31</v>
      </c>
      <c r="F3460">
        <v>50.4</v>
      </c>
      <c r="G3460">
        <v>0.76</v>
      </c>
      <c r="H3460">
        <v>0.44400000000000001</v>
      </c>
      <c r="I3460">
        <f>Data[[#This Row],[nucleus_area_pct]]/Data[[#This Row],[cytoplasm_ratio]]</f>
        <v>113.51351351351352</v>
      </c>
      <c r="J3460">
        <v>0.73899999999999999</v>
      </c>
      <c r="K3460">
        <v>0.437</v>
      </c>
      <c r="L3460">
        <v>3.17</v>
      </c>
      <c r="M3460">
        <v>2.8</v>
      </c>
      <c r="N3460">
        <v>0.84399999999999997</v>
      </c>
      <c r="O3460">
        <v>377</v>
      </c>
      <c r="P3460">
        <v>84</v>
      </c>
      <c r="Q3460">
        <v>217</v>
      </c>
      <c r="R3460">
        <v>155</v>
      </c>
      <c r="S3460">
        <v>186</v>
      </c>
      <c r="T3460">
        <f>(Data[[#This Row],[mean_r]]/256)*100</f>
        <v>84.765625</v>
      </c>
      <c r="U3460">
        <f>(Data[[#This Row],[mean_g]]/256)*100</f>
        <v>60.546875</v>
      </c>
      <c r="V3460">
        <f>(Data[[#This Row],[mean_b]]/256)*100</f>
        <v>72.65625</v>
      </c>
      <c r="W3460">
        <v>0.71299999999999997</v>
      </c>
      <c r="X3460" t="s">
        <v>51</v>
      </c>
      <c r="Y3460" t="s">
        <v>40</v>
      </c>
      <c r="Z3460">
        <v>7464</v>
      </c>
      <c r="AA3460">
        <v>5.0199999999999996</v>
      </c>
      <c r="AB3460">
        <v>18.7</v>
      </c>
      <c r="AC3460">
        <v>36.1</v>
      </c>
      <c r="AD3460">
        <v>337543</v>
      </c>
      <c r="AE3460">
        <v>108.5</v>
      </c>
      <c r="AF3460">
        <v>32.9</v>
      </c>
      <c r="AG3460" t="s">
        <v>46</v>
      </c>
      <c r="AH3460" t="s">
        <v>47</v>
      </c>
      <c r="AI3460" t="s">
        <v>52</v>
      </c>
      <c r="AJ3460">
        <v>100</v>
      </c>
      <c r="AK3460">
        <v>256</v>
      </c>
      <c r="AL3460">
        <v>6.0900000000000003E-2</v>
      </c>
      <c r="AM3460">
        <v>1</v>
      </c>
      <c r="AN3460">
        <v>0.84240000000000004</v>
      </c>
      <c r="AO3460">
        <f>Data[[#This Row],[labeller_confidence_score]]-Data[[#This Row],[cytodiffusion_classification_confidence]]</f>
        <v>-0.15759999999999996</v>
      </c>
    </row>
    <row r="3461" spans="1:41" x14ac:dyDescent="0.3">
      <c r="A3461" t="s">
        <v>3534</v>
      </c>
      <c r="B3461" t="s">
        <v>49</v>
      </c>
      <c r="C3461">
        <v>0</v>
      </c>
      <c r="D3461" t="s">
        <v>50</v>
      </c>
      <c r="E3461">
        <v>12.16</v>
      </c>
      <c r="F3461">
        <v>55.6</v>
      </c>
      <c r="G3461">
        <v>0.54300000000000004</v>
      </c>
      <c r="H3461">
        <v>0.45800000000000002</v>
      </c>
      <c r="I3461">
        <f>Data[[#This Row],[nucleus_area_pct]]/Data[[#This Row],[cytoplasm_ratio]]</f>
        <v>121.39737991266375</v>
      </c>
      <c r="J3461">
        <v>0.64600000000000002</v>
      </c>
      <c r="K3461">
        <v>0.315</v>
      </c>
      <c r="L3461">
        <v>3.97</v>
      </c>
      <c r="M3461">
        <v>2.8</v>
      </c>
      <c r="N3461">
        <v>0.90300000000000002</v>
      </c>
      <c r="O3461">
        <v>349</v>
      </c>
      <c r="P3461">
        <v>59</v>
      </c>
      <c r="Q3461">
        <v>195</v>
      </c>
      <c r="R3461">
        <v>176</v>
      </c>
      <c r="S3461">
        <v>176</v>
      </c>
      <c r="T3461">
        <f>(Data[[#This Row],[mean_r]]/256)*100</f>
        <v>76.171875</v>
      </c>
      <c r="U3461">
        <f>(Data[[#This Row],[mean_g]]/256)*100</f>
        <v>68.75</v>
      </c>
      <c r="V3461">
        <f>(Data[[#This Row],[mean_b]]/256)*100</f>
        <v>68.75</v>
      </c>
      <c r="W3461">
        <v>0.67400000000000004</v>
      </c>
      <c r="X3461" t="s">
        <v>39</v>
      </c>
      <c r="Y3461" t="s">
        <v>40</v>
      </c>
      <c r="Z3461">
        <v>7184</v>
      </c>
      <c r="AA3461">
        <v>4.53</v>
      </c>
      <c r="AB3461">
        <v>13.6</v>
      </c>
      <c r="AC3461">
        <v>43</v>
      </c>
      <c r="AD3461">
        <v>276946</v>
      </c>
      <c r="AE3461">
        <v>75.099999999999994</v>
      </c>
      <c r="AF3461">
        <v>32.700000000000003</v>
      </c>
      <c r="AG3461" t="s">
        <v>64</v>
      </c>
      <c r="AH3461" t="s">
        <v>42</v>
      </c>
      <c r="AI3461" t="s">
        <v>52</v>
      </c>
      <c r="AJ3461">
        <v>40</v>
      </c>
      <c r="AK3461">
        <v>512</v>
      </c>
      <c r="AL3461">
        <v>0.1285</v>
      </c>
      <c r="AM3461">
        <v>0.82599999999999996</v>
      </c>
      <c r="AN3461">
        <v>0.93479999999999996</v>
      </c>
      <c r="AO3461">
        <f>Data[[#This Row],[labeller_confidence_score]]-Data[[#This Row],[cytodiffusion_classification_confidence]]</f>
        <v>0.10880000000000001</v>
      </c>
    </row>
    <row r="3462" spans="1:41" x14ac:dyDescent="0.3">
      <c r="A3462" t="s">
        <v>3535</v>
      </c>
      <c r="B3462" t="s">
        <v>54</v>
      </c>
      <c r="C3462">
        <v>0</v>
      </c>
      <c r="D3462" t="s">
        <v>54</v>
      </c>
      <c r="E3462">
        <v>7.54</v>
      </c>
      <c r="F3462">
        <v>0</v>
      </c>
      <c r="G3462">
        <v>0</v>
      </c>
      <c r="H3462">
        <v>1</v>
      </c>
      <c r="I3462">
        <f>Data[[#This Row],[nucleus_area_pct]]/Data[[#This Row],[cytoplasm_ratio]]</f>
        <v>0</v>
      </c>
      <c r="J3462">
        <v>0.89900000000000002</v>
      </c>
      <c r="K3462">
        <v>0.20200000000000001</v>
      </c>
      <c r="L3462">
        <v>0.54</v>
      </c>
      <c r="M3462">
        <v>1</v>
      </c>
      <c r="N3462">
        <v>0.95799999999999996</v>
      </c>
      <c r="O3462">
        <v>173</v>
      </c>
      <c r="P3462">
        <v>49</v>
      </c>
      <c r="Q3462">
        <v>227</v>
      </c>
      <c r="R3462">
        <v>124</v>
      </c>
      <c r="S3462">
        <v>128</v>
      </c>
      <c r="T3462">
        <f>(Data[[#This Row],[mean_r]]/256)*100</f>
        <v>88.671875</v>
      </c>
      <c r="U3462">
        <f>(Data[[#This Row],[mean_g]]/256)*100</f>
        <v>48.4375</v>
      </c>
      <c r="V3462">
        <f>(Data[[#This Row],[mean_b]]/256)*100</f>
        <v>50</v>
      </c>
      <c r="W3462">
        <v>0.49</v>
      </c>
      <c r="X3462" t="s">
        <v>51</v>
      </c>
      <c r="Y3462" t="s">
        <v>45</v>
      </c>
      <c r="Z3462">
        <v>10278</v>
      </c>
      <c r="AA3462">
        <v>5.19</v>
      </c>
      <c r="AB3462">
        <v>13.3</v>
      </c>
      <c r="AC3462">
        <v>48.3</v>
      </c>
      <c r="AD3462">
        <v>222146</v>
      </c>
      <c r="AE3462">
        <v>88.1</v>
      </c>
      <c r="AF3462">
        <v>32.700000000000003</v>
      </c>
      <c r="AG3462" t="s">
        <v>46</v>
      </c>
      <c r="AH3462" t="s">
        <v>47</v>
      </c>
      <c r="AI3462" t="s">
        <v>43</v>
      </c>
      <c r="AJ3462">
        <v>40</v>
      </c>
      <c r="AK3462">
        <v>512</v>
      </c>
      <c r="AL3462">
        <v>1.26E-2</v>
      </c>
      <c r="AM3462">
        <v>0.88949999999999996</v>
      </c>
      <c r="AN3462">
        <v>0.85760000000000003</v>
      </c>
      <c r="AO3462">
        <f>Data[[#This Row],[labeller_confidence_score]]-Data[[#This Row],[cytodiffusion_classification_confidence]]</f>
        <v>-3.1899999999999928E-2</v>
      </c>
    </row>
    <row r="3463" spans="1:41" x14ac:dyDescent="0.3">
      <c r="A3463" t="s">
        <v>3536</v>
      </c>
      <c r="B3463" t="s">
        <v>180</v>
      </c>
      <c r="C3463">
        <v>1</v>
      </c>
      <c r="D3463" t="s">
        <v>181</v>
      </c>
      <c r="E3463">
        <v>7.84</v>
      </c>
      <c r="F3463">
        <v>0</v>
      </c>
      <c r="G3463">
        <v>0</v>
      </c>
      <c r="H3463">
        <v>1</v>
      </c>
      <c r="I3463">
        <f>Data[[#This Row],[nucleus_area_pct]]/Data[[#This Row],[cytoplasm_ratio]]</f>
        <v>0</v>
      </c>
      <c r="J3463">
        <v>0.45</v>
      </c>
      <c r="K3463">
        <v>0.95</v>
      </c>
      <c r="L3463">
        <v>0.31</v>
      </c>
      <c r="M3463">
        <v>1</v>
      </c>
      <c r="N3463">
        <v>0.879</v>
      </c>
      <c r="O3463">
        <v>179</v>
      </c>
      <c r="P3463">
        <v>48</v>
      </c>
      <c r="Q3463">
        <v>227</v>
      </c>
      <c r="R3463">
        <v>130</v>
      </c>
      <c r="S3463">
        <v>147</v>
      </c>
      <c r="T3463">
        <f>(Data[[#This Row],[mean_r]]/256)*100</f>
        <v>88.671875</v>
      </c>
      <c r="U3463">
        <f>(Data[[#This Row],[mean_g]]/256)*100</f>
        <v>50.78125</v>
      </c>
      <c r="V3463">
        <f>(Data[[#This Row],[mean_b]]/256)*100</f>
        <v>57.421875</v>
      </c>
      <c r="W3463">
        <v>0.52400000000000002</v>
      </c>
      <c r="X3463" t="s">
        <v>39</v>
      </c>
      <c r="Y3463" t="s">
        <v>40</v>
      </c>
      <c r="Z3463">
        <v>7850</v>
      </c>
      <c r="AA3463">
        <v>4.37</v>
      </c>
      <c r="AB3463">
        <v>11.9</v>
      </c>
      <c r="AC3463">
        <v>43.6</v>
      </c>
      <c r="AD3463">
        <v>246670</v>
      </c>
      <c r="AE3463">
        <v>104.2</v>
      </c>
      <c r="AF3463">
        <v>32.5</v>
      </c>
      <c r="AG3463" t="s">
        <v>64</v>
      </c>
      <c r="AH3463" t="s">
        <v>42</v>
      </c>
      <c r="AI3463" t="s">
        <v>52</v>
      </c>
      <c r="AJ3463">
        <v>60</v>
      </c>
      <c r="AK3463">
        <v>360</v>
      </c>
      <c r="AL3463">
        <v>0.78120000000000001</v>
      </c>
      <c r="AM3463">
        <v>0.7006</v>
      </c>
      <c r="AN3463">
        <v>0.66320000000000001</v>
      </c>
      <c r="AO3463">
        <f>Data[[#This Row],[labeller_confidence_score]]-Data[[#This Row],[cytodiffusion_classification_confidence]]</f>
        <v>-3.7399999999999989E-2</v>
      </c>
    </row>
    <row r="3464" spans="1:41" x14ac:dyDescent="0.3">
      <c r="A3464" t="s">
        <v>3537</v>
      </c>
      <c r="B3464" t="s">
        <v>74</v>
      </c>
      <c r="C3464">
        <v>0</v>
      </c>
      <c r="D3464" t="s">
        <v>75</v>
      </c>
      <c r="E3464">
        <v>2.61</v>
      </c>
      <c r="F3464">
        <v>0</v>
      </c>
      <c r="G3464">
        <v>0</v>
      </c>
      <c r="H3464">
        <v>1</v>
      </c>
      <c r="I3464">
        <f>Data[[#This Row],[nucleus_area_pct]]/Data[[#This Row],[cytoplasm_ratio]]</f>
        <v>0</v>
      </c>
      <c r="J3464">
        <v>0.73099999999999998</v>
      </c>
      <c r="K3464">
        <v>0.156</v>
      </c>
      <c r="L3464">
        <v>2.93</v>
      </c>
      <c r="M3464">
        <v>1</v>
      </c>
      <c r="N3464">
        <v>0.92500000000000004</v>
      </c>
      <c r="O3464">
        <v>28</v>
      </c>
      <c r="P3464">
        <v>14</v>
      </c>
      <c r="Q3464">
        <v>198</v>
      </c>
      <c r="R3464">
        <v>150</v>
      </c>
      <c r="S3464">
        <v>168</v>
      </c>
      <c r="T3464">
        <f>(Data[[#This Row],[mean_r]]/256)*100</f>
        <v>77.34375</v>
      </c>
      <c r="U3464">
        <f>(Data[[#This Row],[mean_g]]/256)*100</f>
        <v>58.59375</v>
      </c>
      <c r="V3464">
        <f>(Data[[#This Row],[mean_b]]/256)*100</f>
        <v>65.625</v>
      </c>
      <c r="W3464">
        <v>0.52500000000000002</v>
      </c>
      <c r="X3464" t="s">
        <v>51</v>
      </c>
      <c r="Y3464" t="s">
        <v>45</v>
      </c>
      <c r="Z3464">
        <v>6506</v>
      </c>
      <c r="AA3464">
        <v>3.58</v>
      </c>
      <c r="AB3464">
        <v>14</v>
      </c>
      <c r="AC3464">
        <v>37</v>
      </c>
      <c r="AD3464">
        <v>199767</v>
      </c>
      <c r="AE3464">
        <v>108.1</v>
      </c>
      <c r="AF3464">
        <v>30.5</v>
      </c>
      <c r="AG3464" t="s">
        <v>46</v>
      </c>
      <c r="AH3464" t="s">
        <v>47</v>
      </c>
      <c r="AI3464" t="s">
        <v>52</v>
      </c>
      <c r="AJ3464">
        <v>40</v>
      </c>
      <c r="AK3464">
        <v>360</v>
      </c>
      <c r="AL3464">
        <v>0.12330000000000001</v>
      </c>
      <c r="AM3464">
        <v>0.99629999999999996</v>
      </c>
      <c r="AN3464">
        <v>0.92</v>
      </c>
      <c r="AO3464">
        <f>Data[[#This Row],[labeller_confidence_score]]-Data[[#This Row],[cytodiffusion_classification_confidence]]</f>
        <v>-7.6299999999999923E-2</v>
      </c>
    </row>
    <row r="3465" spans="1:41" x14ac:dyDescent="0.3">
      <c r="A3465" t="s">
        <v>3538</v>
      </c>
      <c r="B3465" t="s">
        <v>54</v>
      </c>
      <c r="C3465">
        <v>0</v>
      </c>
      <c r="D3465" t="s">
        <v>54</v>
      </c>
      <c r="E3465">
        <v>6.74</v>
      </c>
      <c r="F3465">
        <v>0</v>
      </c>
      <c r="G3465">
        <v>0</v>
      </c>
      <c r="H3465">
        <v>1</v>
      </c>
      <c r="I3465">
        <f>Data[[#This Row],[nucleus_area_pct]]/Data[[#This Row],[cytoplasm_ratio]]</f>
        <v>0</v>
      </c>
      <c r="J3465">
        <v>0.95599999999999996</v>
      </c>
      <c r="K3465">
        <v>0.219</v>
      </c>
      <c r="L3465">
        <v>0.56000000000000005</v>
      </c>
      <c r="M3465">
        <v>1</v>
      </c>
      <c r="N3465">
        <v>0.90900000000000003</v>
      </c>
      <c r="O3465">
        <v>194</v>
      </c>
      <c r="P3465">
        <v>49</v>
      </c>
      <c r="Q3465">
        <v>240</v>
      </c>
      <c r="R3465">
        <v>132</v>
      </c>
      <c r="S3465">
        <v>153</v>
      </c>
      <c r="T3465">
        <f>(Data[[#This Row],[mean_r]]/256)*100</f>
        <v>93.75</v>
      </c>
      <c r="U3465">
        <f>(Data[[#This Row],[mean_g]]/256)*100</f>
        <v>51.5625</v>
      </c>
      <c r="V3465">
        <f>(Data[[#This Row],[mean_b]]/256)*100</f>
        <v>59.765625</v>
      </c>
      <c r="W3465">
        <v>0.56000000000000005</v>
      </c>
      <c r="X3465" t="s">
        <v>39</v>
      </c>
      <c r="Y3465" t="s">
        <v>40</v>
      </c>
      <c r="Z3465">
        <v>2378</v>
      </c>
      <c r="AA3465">
        <v>4.6399999999999997</v>
      </c>
      <c r="AB3465">
        <v>11.7</v>
      </c>
      <c r="AC3465">
        <v>38.200000000000003</v>
      </c>
      <c r="AD3465">
        <v>296106</v>
      </c>
      <c r="AE3465">
        <v>103.8</v>
      </c>
      <c r="AF3465">
        <v>36.1</v>
      </c>
      <c r="AG3465" t="s">
        <v>64</v>
      </c>
      <c r="AH3465" t="s">
        <v>47</v>
      </c>
      <c r="AI3465" t="s">
        <v>52</v>
      </c>
      <c r="AJ3465">
        <v>100</v>
      </c>
      <c r="AK3465">
        <v>256</v>
      </c>
      <c r="AL3465">
        <v>5.3699999999999998E-2</v>
      </c>
      <c r="AM3465">
        <v>0.86809999999999998</v>
      </c>
      <c r="AN3465">
        <v>0.9577</v>
      </c>
      <c r="AO3465">
        <f>Data[[#This Row],[labeller_confidence_score]]-Data[[#This Row],[cytodiffusion_classification_confidence]]</f>
        <v>8.9600000000000013E-2</v>
      </c>
    </row>
    <row r="3466" spans="1:41" x14ac:dyDescent="0.3">
      <c r="A3466" t="s">
        <v>3539</v>
      </c>
      <c r="B3466" t="s">
        <v>103</v>
      </c>
      <c r="C3466">
        <v>1</v>
      </c>
      <c r="D3466" t="s">
        <v>104</v>
      </c>
      <c r="E3466">
        <v>3.47</v>
      </c>
      <c r="F3466">
        <v>0</v>
      </c>
      <c r="G3466">
        <v>0</v>
      </c>
      <c r="H3466">
        <v>1</v>
      </c>
      <c r="I3466">
        <f>Data[[#This Row],[nucleus_area_pct]]/Data[[#This Row],[cytoplasm_ratio]]</f>
        <v>0</v>
      </c>
      <c r="J3466">
        <v>0.44400000000000001</v>
      </c>
      <c r="K3466">
        <v>0.753</v>
      </c>
      <c r="L3466">
        <v>0.84</v>
      </c>
      <c r="M3466">
        <v>1</v>
      </c>
      <c r="N3466">
        <v>0.66300000000000003</v>
      </c>
      <c r="O3466">
        <v>56</v>
      </c>
      <c r="P3466">
        <v>34</v>
      </c>
      <c r="Q3466">
        <v>226</v>
      </c>
      <c r="R3466">
        <v>122</v>
      </c>
      <c r="S3466">
        <v>126</v>
      </c>
      <c r="T3466">
        <f>(Data[[#This Row],[mean_r]]/256)*100</f>
        <v>88.28125</v>
      </c>
      <c r="U3466">
        <f>(Data[[#This Row],[mean_g]]/256)*100</f>
        <v>47.65625</v>
      </c>
      <c r="V3466">
        <f>(Data[[#This Row],[mean_b]]/256)*100</f>
        <v>49.21875</v>
      </c>
      <c r="W3466">
        <v>0.46300000000000002</v>
      </c>
      <c r="X3466" t="s">
        <v>51</v>
      </c>
      <c r="Y3466" t="s">
        <v>45</v>
      </c>
      <c r="Z3466">
        <v>4798</v>
      </c>
      <c r="AA3466">
        <v>4.33</v>
      </c>
      <c r="AB3466">
        <v>14.2</v>
      </c>
      <c r="AC3466">
        <v>35.799999999999997</v>
      </c>
      <c r="AD3466">
        <v>300307</v>
      </c>
      <c r="AE3466">
        <v>94.7</v>
      </c>
      <c r="AF3466">
        <v>35.799999999999997</v>
      </c>
      <c r="AG3466" t="s">
        <v>64</v>
      </c>
      <c r="AH3466" t="s">
        <v>47</v>
      </c>
      <c r="AI3466" t="s">
        <v>52</v>
      </c>
      <c r="AJ3466">
        <v>40</v>
      </c>
      <c r="AK3466">
        <v>512</v>
      </c>
      <c r="AL3466">
        <v>0.73350000000000004</v>
      </c>
      <c r="AM3466">
        <v>0.80879999999999996</v>
      </c>
      <c r="AN3466">
        <v>0.85309999999999997</v>
      </c>
      <c r="AO3466">
        <f>Data[[#This Row],[labeller_confidence_score]]-Data[[#This Row],[cytodiffusion_classification_confidence]]</f>
        <v>4.4300000000000006E-2</v>
      </c>
    </row>
    <row r="3467" spans="1:41" x14ac:dyDescent="0.3">
      <c r="A3467" t="s">
        <v>3540</v>
      </c>
      <c r="B3467" t="s">
        <v>87</v>
      </c>
      <c r="C3467">
        <v>0</v>
      </c>
      <c r="D3467" t="s">
        <v>50</v>
      </c>
      <c r="E3467">
        <v>12.54</v>
      </c>
      <c r="F3467">
        <v>51.4</v>
      </c>
      <c r="G3467">
        <v>0.56999999999999995</v>
      </c>
      <c r="H3467">
        <v>0.436</v>
      </c>
      <c r="I3467">
        <f>Data[[#This Row],[nucleus_area_pct]]/Data[[#This Row],[cytoplasm_ratio]]</f>
        <v>117.88990825688073</v>
      </c>
      <c r="J3467">
        <v>0.76500000000000001</v>
      </c>
      <c r="K3467">
        <v>0.34</v>
      </c>
      <c r="L3467">
        <v>4.63</v>
      </c>
      <c r="M3467">
        <v>2</v>
      </c>
      <c r="N3467">
        <v>0.78300000000000003</v>
      </c>
      <c r="O3467">
        <v>414</v>
      </c>
      <c r="P3467">
        <v>82</v>
      </c>
      <c r="Q3467">
        <v>232</v>
      </c>
      <c r="R3467">
        <v>133</v>
      </c>
      <c r="S3467">
        <v>153</v>
      </c>
      <c r="T3467">
        <f>(Data[[#This Row],[mean_r]]/256)*100</f>
        <v>90.625</v>
      </c>
      <c r="U3467">
        <f>(Data[[#This Row],[mean_g]]/256)*100</f>
        <v>51.953125</v>
      </c>
      <c r="V3467">
        <f>(Data[[#This Row],[mean_b]]/256)*100</f>
        <v>59.765625</v>
      </c>
      <c r="W3467">
        <v>0.74099999999999999</v>
      </c>
      <c r="X3467" t="s">
        <v>51</v>
      </c>
      <c r="Y3467" t="s">
        <v>40</v>
      </c>
      <c r="Z3467">
        <v>7837</v>
      </c>
      <c r="AA3467">
        <v>3.05</v>
      </c>
      <c r="AB3467">
        <v>16.2</v>
      </c>
      <c r="AC3467">
        <v>34</v>
      </c>
      <c r="AD3467">
        <v>339020</v>
      </c>
      <c r="AE3467">
        <v>84.9</v>
      </c>
      <c r="AF3467">
        <v>33.299999999999997</v>
      </c>
      <c r="AG3467" t="s">
        <v>41</v>
      </c>
      <c r="AH3467" t="s">
        <v>42</v>
      </c>
      <c r="AI3467" t="s">
        <v>52</v>
      </c>
      <c r="AJ3467">
        <v>60</v>
      </c>
      <c r="AK3467">
        <v>256</v>
      </c>
      <c r="AL3467">
        <v>6.5500000000000003E-2</v>
      </c>
      <c r="AM3467">
        <v>0.89910000000000001</v>
      </c>
      <c r="AN3467">
        <v>0.83</v>
      </c>
      <c r="AO3467">
        <f>Data[[#This Row],[labeller_confidence_score]]-Data[[#This Row],[cytodiffusion_classification_confidence]]</f>
        <v>-6.910000000000005E-2</v>
      </c>
    </row>
    <row r="3468" spans="1:41" x14ac:dyDescent="0.3">
      <c r="A3468" t="s">
        <v>3541</v>
      </c>
      <c r="B3468" t="s">
        <v>54</v>
      </c>
      <c r="C3468">
        <v>0</v>
      </c>
      <c r="D3468" t="s">
        <v>54</v>
      </c>
      <c r="E3468">
        <v>7.84</v>
      </c>
      <c r="F3468">
        <v>0</v>
      </c>
      <c r="G3468">
        <v>0</v>
      </c>
      <c r="H3468">
        <v>1</v>
      </c>
      <c r="I3468">
        <f>Data[[#This Row],[nucleus_area_pct]]/Data[[#This Row],[cytoplasm_ratio]]</f>
        <v>0</v>
      </c>
      <c r="J3468">
        <v>0.95699999999999996</v>
      </c>
      <c r="K3468">
        <v>0.215</v>
      </c>
      <c r="L3468">
        <v>0.32</v>
      </c>
      <c r="M3468">
        <v>1</v>
      </c>
      <c r="N3468">
        <v>0.97099999999999997</v>
      </c>
      <c r="O3468">
        <v>190</v>
      </c>
      <c r="P3468">
        <v>42</v>
      </c>
      <c r="Q3468">
        <v>228</v>
      </c>
      <c r="R3468">
        <v>127</v>
      </c>
      <c r="S3468">
        <v>142</v>
      </c>
      <c r="T3468">
        <f>(Data[[#This Row],[mean_r]]/256)*100</f>
        <v>89.0625</v>
      </c>
      <c r="U3468">
        <f>(Data[[#This Row],[mean_g]]/256)*100</f>
        <v>49.609375</v>
      </c>
      <c r="V3468">
        <f>(Data[[#This Row],[mean_b]]/256)*100</f>
        <v>55.46875</v>
      </c>
      <c r="W3468">
        <v>0.49199999999999999</v>
      </c>
      <c r="X3468" t="s">
        <v>63</v>
      </c>
      <c r="Y3468" t="s">
        <v>45</v>
      </c>
      <c r="Z3468">
        <v>8079</v>
      </c>
      <c r="AA3468">
        <v>4.1500000000000004</v>
      </c>
      <c r="AB3468">
        <v>14.2</v>
      </c>
      <c r="AC3468">
        <v>42.2</v>
      </c>
      <c r="AD3468">
        <v>174152</v>
      </c>
      <c r="AE3468">
        <v>92</v>
      </c>
      <c r="AF3468">
        <v>34.200000000000003</v>
      </c>
      <c r="AG3468" t="s">
        <v>46</v>
      </c>
      <c r="AH3468" t="s">
        <v>42</v>
      </c>
      <c r="AI3468" t="s">
        <v>52</v>
      </c>
      <c r="AJ3468">
        <v>60</v>
      </c>
      <c r="AK3468">
        <v>224</v>
      </c>
      <c r="AL3468">
        <v>8.4199999999999997E-2</v>
      </c>
      <c r="AM3468">
        <v>0.82310000000000005</v>
      </c>
      <c r="AN3468">
        <v>0.92330000000000001</v>
      </c>
      <c r="AO3468">
        <f>Data[[#This Row],[labeller_confidence_score]]-Data[[#This Row],[cytodiffusion_classification_confidence]]</f>
        <v>0.10019999999999996</v>
      </c>
    </row>
    <row r="3469" spans="1:41" x14ac:dyDescent="0.3">
      <c r="A3469" t="s">
        <v>3542</v>
      </c>
      <c r="B3469" t="s">
        <v>54</v>
      </c>
      <c r="C3469">
        <v>0</v>
      </c>
      <c r="D3469" t="s">
        <v>54</v>
      </c>
      <c r="E3469">
        <v>7.43</v>
      </c>
      <c r="F3469">
        <v>0</v>
      </c>
      <c r="G3469">
        <v>0</v>
      </c>
      <c r="H3469">
        <v>1</v>
      </c>
      <c r="I3469">
        <f>Data[[#This Row],[nucleus_area_pct]]/Data[[#This Row],[cytoplasm_ratio]]</f>
        <v>0</v>
      </c>
      <c r="J3469">
        <v>0.95599999999999996</v>
      </c>
      <c r="K3469">
        <v>0.123</v>
      </c>
      <c r="L3469">
        <v>0.77</v>
      </c>
      <c r="M3469">
        <v>1</v>
      </c>
      <c r="N3469">
        <v>0.91600000000000004</v>
      </c>
      <c r="O3469">
        <v>191</v>
      </c>
      <c r="P3469">
        <v>43</v>
      </c>
      <c r="Q3469">
        <v>241</v>
      </c>
      <c r="R3469">
        <v>128</v>
      </c>
      <c r="S3469">
        <v>121</v>
      </c>
      <c r="T3469">
        <f>(Data[[#This Row],[mean_r]]/256)*100</f>
        <v>94.140625</v>
      </c>
      <c r="U3469">
        <f>(Data[[#This Row],[mean_g]]/256)*100</f>
        <v>50</v>
      </c>
      <c r="V3469">
        <f>(Data[[#This Row],[mean_b]]/256)*100</f>
        <v>47.265625</v>
      </c>
      <c r="W3469">
        <v>0.47199999999999998</v>
      </c>
      <c r="X3469" t="s">
        <v>39</v>
      </c>
      <c r="Y3469" t="s">
        <v>45</v>
      </c>
      <c r="Z3469">
        <v>5027</v>
      </c>
      <c r="AA3469">
        <v>4.26</v>
      </c>
      <c r="AB3469">
        <v>14.8</v>
      </c>
      <c r="AC3469">
        <v>42.3</v>
      </c>
      <c r="AD3469">
        <v>361449</v>
      </c>
      <c r="AE3469">
        <v>91.9</v>
      </c>
      <c r="AF3469">
        <v>30.3</v>
      </c>
      <c r="AG3469" t="s">
        <v>41</v>
      </c>
      <c r="AH3469" t="s">
        <v>42</v>
      </c>
      <c r="AI3469" t="s">
        <v>43</v>
      </c>
      <c r="AJ3469">
        <v>100</v>
      </c>
      <c r="AK3469">
        <v>360</v>
      </c>
      <c r="AL3469">
        <v>8.6400000000000005E-2</v>
      </c>
      <c r="AM3469">
        <v>0.8599</v>
      </c>
      <c r="AN3469">
        <v>0.94720000000000004</v>
      </c>
      <c r="AO3469">
        <f>Data[[#This Row],[labeller_confidence_score]]-Data[[#This Row],[cytodiffusion_classification_confidence]]</f>
        <v>8.7300000000000044E-2</v>
      </c>
    </row>
    <row r="3470" spans="1:41" x14ac:dyDescent="0.3">
      <c r="A3470" t="s">
        <v>3543</v>
      </c>
      <c r="B3470" t="s">
        <v>49</v>
      </c>
      <c r="C3470">
        <v>0</v>
      </c>
      <c r="D3470" t="s">
        <v>50</v>
      </c>
      <c r="E3470">
        <v>11.41</v>
      </c>
      <c r="F3470">
        <v>54.4</v>
      </c>
      <c r="G3470">
        <v>0.63400000000000001</v>
      </c>
      <c r="H3470">
        <v>0.50600000000000001</v>
      </c>
      <c r="I3470">
        <f>Data[[#This Row],[nucleus_area_pct]]/Data[[#This Row],[cytoplasm_ratio]]</f>
        <v>107.50988142292489</v>
      </c>
      <c r="J3470">
        <v>0.77700000000000002</v>
      </c>
      <c r="K3470">
        <v>0.48099999999999998</v>
      </c>
      <c r="L3470">
        <v>2.19</v>
      </c>
      <c r="M3470">
        <v>4.5999999999999996</v>
      </c>
      <c r="N3470">
        <v>0.85499999999999998</v>
      </c>
      <c r="O3470">
        <v>425</v>
      </c>
      <c r="P3470">
        <v>64</v>
      </c>
      <c r="Q3470">
        <v>203</v>
      </c>
      <c r="R3470">
        <v>169</v>
      </c>
      <c r="S3470">
        <v>194</v>
      </c>
      <c r="T3470">
        <f>(Data[[#This Row],[mean_r]]/256)*100</f>
        <v>79.296875</v>
      </c>
      <c r="U3470">
        <f>(Data[[#This Row],[mean_g]]/256)*100</f>
        <v>66.015625</v>
      </c>
      <c r="V3470">
        <f>(Data[[#This Row],[mean_b]]/256)*100</f>
        <v>75.78125</v>
      </c>
      <c r="W3470">
        <v>0.69699999999999995</v>
      </c>
      <c r="X3470" t="s">
        <v>51</v>
      </c>
      <c r="Y3470" t="s">
        <v>45</v>
      </c>
      <c r="Z3470">
        <v>5178</v>
      </c>
      <c r="AA3470">
        <v>4.6399999999999997</v>
      </c>
      <c r="AB3470">
        <v>11.7</v>
      </c>
      <c r="AC3470">
        <v>50.5</v>
      </c>
      <c r="AD3470">
        <v>221313</v>
      </c>
      <c r="AE3470">
        <v>75.900000000000006</v>
      </c>
      <c r="AF3470">
        <v>32.4</v>
      </c>
      <c r="AG3470" t="s">
        <v>46</v>
      </c>
      <c r="AH3470" t="s">
        <v>68</v>
      </c>
      <c r="AI3470" t="s">
        <v>43</v>
      </c>
      <c r="AJ3470">
        <v>40</v>
      </c>
      <c r="AK3470">
        <v>256</v>
      </c>
      <c r="AL3470">
        <v>7.9000000000000001E-2</v>
      </c>
      <c r="AM3470">
        <v>0.90749999999999997</v>
      </c>
      <c r="AN3470">
        <v>0.96399999999999997</v>
      </c>
      <c r="AO3470">
        <f>Data[[#This Row],[labeller_confidence_score]]-Data[[#This Row],[cytodiffusion_classification_confidence]]</f>
        <v>5.6499999999999995E-2</v>
      </c>
    </row>
    <row r="3471" spans="1:41" x14ac:dyDescent="0.3">
      <c r="A3471" t="s">
        <v>3544</v>
      </c>
      <c r="B3471" t="s">
        <v>54</v>
      </c>
      <c r="C3471">
        <v>0</v>
      </c>
      <c r="D3471" t="s">
        <v>54</v>
      </c>
      <c r="E3471">
        <v>7.07</v>
      </c>
      <c r="F3471">
        <v>0</v>
      </c>
      <c r="G3471">
        <v>0</v>
      </c>
      <c r="H3471">
        <v>1</v>
      </c>
      <c r="I3471">
        <f>Data[[#This Row],[nucleus_area_pct]]/Data[[#This Row],[cytoplasm_ratio]]</f>
        <v>0</v>
      </c>
      <c r="J3471">
        <v>0.82099999999999995</v>
      </c>
      <c r="K3471">
        <v>0.23899999999999999</v>
      </c>
      <c r="L3471">
        <v>0.14000000000000001</v>
      </c>
      <c r="M3471">
        <v>1</v>
      </c>
      <c r="N3471">
        <v>0.97399999999999998</v>
      </c>
      <c r="O3471">
        <v>183</v>
      </c>
      <c r="P3471">
        <v>45</v>
      </c>
      <c r="Q3471">
        <v>239</v>
      </c>
      <c r="R3471">
        <v>128</v>
      </c>
      <c r="S3471">
        <v>120</v>
      </c>
      <c r="T3471">
        <f>(Data[[#This Row],[mean_r]]/256)*100</f>
        <v>93.359375</v>
      </c>
      <c r="U3471">
        <f>(Data[[#This Row],[mean_g]]/256)*100</f>
        <v>50</v>
      </c>
      <c r="V3471">
        <f>(Data[[#This Row],[mean_b]]/256)*100</f>
        <v>46.875</v>
      </c>
      <c r="W3471">
        <v>0.56200000000000006</v>
      </c>
      <c r="X3471" t="s">
        <v>51</v>
      </c>
      <c r="Y3471" t="s">
        <v>40</v>
      </c>
      <c r="Z3471">
        <v>7656</v>
      </c>
      <c r="AA3471">
        <v>4</v>
      </c>
      <c r="AB3471">
        <v>17</v>
      </c>
      <c r="AC3471">
        <v>44</v>
      </c>
      <c r="AD3471">
        <v>225168</v>
      </c>
      <c r="AE3471">
        <v>94.4</v>
      </c>
      <c r="AF3471">
        <v>31.7</v>
      </c>
      <c r="AG3471" t="s">
        <v>46</v>
      </c>
      <c r="AH3471" t="s">
        <v>68</v>
      </c>
      <c r="AI3471" t="s">
        <v>52</v>
      </c>
      <c r="AJ3471">
        <v>100</v>
      </c>
      <c r="AK3471">
        <v>256</v>
      </c>
      <c r="AL3471">
        <v>1.7899999999999999E-2</v>
      </c>
      <c r="AM3471">
        <v>0.92689999999999995</v>
      </c>
      <c r="AN3471">
        <v>0.88759999999999994</v>
      </c>
      <c r="AO3471">
        <f>Data[[#This Row],[labeller_confidence_score]]-Data[[#This Row],[cytodiffusion_classification_confidence]]</f>
        <v>-3.9300000000000002E-2</v>
      </c>
    </row>
    <row r="3472" spans="1:41" x14ac:dyDescent="0.3">
      <c r="A3472" t="s">
        <v>3545</v>
      </c>
      <c r="B3472" t="s">
        <v>49</v>
      </c>
      <c r="C3472">
        <v>0</v>
      </c>
      <c r="D3472" t="s">
        <v>50</v>
      </c>
      <c r="E3472">
        <v>11.99</v>
      </c>
      <c r="F3472">
        <v>50.1</v>
      </c>
      <c r="G3472">
        <v>0.43</v>
      </c>
      <c r="H3472">
        <v>0.49399999999999999</v>
      </c>
      <c r="I3472">
        <f>Data[[#This Row],[nucleus_area_pct]]/Data[[#This Row],[cytoplasm_ratio]]</f>
        <v>101.417004048583</v>
      </c>
      <c r="J3472">
        <v>0.82199999999999995</v>
      </c>
      <c r="K3472">
        <v>0.50700000000000001</v>
      </c>
      <c r="L3472">
        <v>2.8</v>
      </c>
      <c r="M3472">
        <v>3.9</v>
      </c>
      <c r="N3472">
        <v>0.80600000000000005</v>
      </c>
      <c r="O3472">
        <v>479</v>
      </c>
      <c r="P3472">
        <v>80</v>
      </c>
      <c r="Q3472">
        <v>213</v>
      </c>
      <c r="R3472">
        <v>154</v>
      </c>
      <c r="S3472">
        <v>199</v>
      </c>
      <c r="T3472">
        <f>(Data[[#This Row],[mean_r]]/256)*100</f>
        <v>83.203125</v>
      </c>
      <c r="U3472">
        <f>(Data[[#This Row],[mean_g]]/256)*100</f>
        <v>60.15625</v>
      </c>
      <c r="V3472">
        <f>(Data[[#This Row],[mean_b]]/256)*100</f>
        <v>77.734375</v>
      </c>
      <c r="W3472">
        <v>0.69499999999999995</v>
      </c>
      <c r="X3472" t="s">
        <v>51</v>
      </c>
      <c r="Y3472" t="s">
        <v>45</v>
      </c>
      <c r="Z3472">
        <v>5288</v>
      </c>
      <c r="AA3472">
        <v>4.9000000000000004</v>
      </c>
      <c r="AB3472">
        <v>12.3</v>
      </c>
      <c r="AC3472">
        <v>40.700000000000003</v>
      </c>
      <c r="AD3472">
        <v>342026</v>
      </c>
      <c r="AE3472">
        <v>90.1</v>
      </c>
      <c r="AF3472">
        <v>33.4</v>
      </c>
      <c r="AG3472" t="s">
        <v>46</v>
      </c>
      <c r="AH3472" t="s">
        <v>47</v>
      </c>
      <c r="AI3472" t="s">
        <v>52</v>
      </c>
      <c r="AJ3472">
        <v>40</v>
      </c>
      <c r="AK3472">
        <v>360</v>
      </c>
      <c r="AL3472">
        <v>6.7599999999999993E-2</v>
      </c>
      <c r="AM3472">
        <v>0.9073</v>
      </c>
      <c r="AN3472">
        <v>0.87809999999999999</v>
      </c>
      <c r="AO3472">
        <f>Data[[#This Row],[labeller_confidence_score]]-Data[[#This Row],[cytodiffusion_classification_confidence]]</f>
        <v>-2.9200000000000004E-2</v>
      </c>
    </row>
    <row r="3473" spans="1:41" x14ac:dyDescent="0.3">
      <c r="A3473" t="s">
        <v>3546</v>
      </c>
      <c r="B3473" t="s">
        <v>54</v>
      </c>
      <c r="C3473">
        <v>0</v>
      </c>
      <c r="D3473" t="s">
        <v>54</v>
      </c>
      <c r="E3473">
        <v>7.56</v>
      </c>
      <c r="F3473">
        <v>0</v>
      </c>
      <c r="G3473">
        <v>0</v>
      </c>
      <c r="H3473">
        <v>1</v>
      </c>
      <c r="I3473">
        <f>Data[[#This Row],[nucleus_area_pct]]/Data[[#This Row],[cytoplasm_ratio]]</f>
        <v>0</v>
      </c>
      <c r="J3473">
        <v>0.91400000000000003</v>
      </c>
      <c r="K3473">
        <v>0.17199999999999999</v>
      </c>
      <c r="L3473">
        <v>0.32</v>
      </c>
      <c r="M3473">
        <v>1</v>
      </c>
      <c r="N3473">
        <v>0.97699999999999998</v>
      </c>
      <c r="O3473">
        <v>159</v>
      </c>
      <c r="P3473">
        <v>50</v>
      </c>
      <c r="Q3473">
        <v>224</v>
      </c>
      <c r="R3473">
        <v>133</v>
      </c>
      <c r="S3473">
        <v>122</v>
      </c>
      <c r="T3473">
        <f>(Data[[#This Row],[mean_r]]/256)*100</f>
        <v>87.5</v>
      </c>
      <c r="U3473">
        <f>(Data[[#This Row],[mean_g]]/256)*100</f>
        <v>51.953125</v>
      </c>
      <c r="V3473">
        <f>(Data[[#This Row],[mean_b]]/256)*100</f>
        <v>47.65625</v>
      </c>
      <c r="W3473">
        <v>0.50700000000000001</v>
      </c>
      <c r="X3473" t="s">
        <v>51</v>
      </c>
      <c r="Y3473" t="s">
        <v>45</v>
      </c>
      <c r="Z3473">
        <v>4633</v>
      </c>
      <c r="AA3473">
        <v>3.72</v>
      </c>
      <c r="AB3473">
        <v>12.6</v>
      </c>
      <c r="AC3473">
        <v>37.200000000000003</v>
      </c>
      <c r="AD3473">
        <v>218991</v>
      </c>
      <c r="AE3473">
        <v>90.8</v>
      </c>
      <c r="AF3473">
        <v>33.6</v>
      </c>
      <c r="AG3473" t="s">
        <v>46</v>
      </c>
      <c r="AH3473" t="s">
        <v>47</v>
      </c>
      <c r="AI3473" t="s">
        <v>52</v>
      </c>
      <c r="AJ3473">
        <v>100</v>
      </c>
      <c r="AK3473">
        <v>224</v>
      </c>
      <c r="AL3473">
        <v>2.6599999999999999E-2</v>
      </c>
      <c r="AM3473">
        <v>0.93420000000000003</v>
      </c>
      <c r="AN3473">
        <v>0.88639999999999997</v>
      </c>
      <c r="AO3473">
        <f>Data[[#This Row],[labeller_confidence_score]]-Data[[#This Row],[cytodiffusion_classification_confidence]]</f>
        <v>-4.7800000000000065E-2</v>
      </c>
    </row>
    <row r="3474" spans="1:41" x14ac:dyDescent="0.3">
      <c r="A3474" t="s">
        <v>3547</v>
      </c>
      <c r="B3474" t="s">
        <v>60</v>
      </c>
      <c r="C3474">
        <v>0</v>
      </c>
      <c r="D3474" t="s">
        <v>50</v>
      </c>
      <c r="E3474">
        <v>15.51</v>
      </c>
      <c r="F3474">
        <v>66.599999999999994</v>
      </c>
      <c r="G3474">
        <v>0.442</v>
      </c>
      <c r="H3474">
        <v>0.28599999999999998</v>
      </c>
      <c r="I3474">
        <f>Data[[#This Row],[nucleus_area_pct]]/Data[[#This Row],[cytoplasm_ratio]]</f>
        <v>232.86713286713285</v>
      </c>
      <c r="J3474">
        <v>0.53500000000000003</v>
      </c>
      <c r="K3474">
        <v>0.59299999999999997</v>
      </c>
      <c r="L3474">
        <v>1.63</v>
      </c>
      <c r="M3474">
        <v>1.1000000000000001</v>
      </c>
      <c r="N3474">
        <v>0.71799999999999997</v>
      </c>
      <c r="O3474">
        <v>435</v>
      </c>
      <c r="P3474">
        <v>94</v>
      </c>
      <c r="Q3474">
        <v>224</v>
      </c>
      <c r="R3474">
        <v>175</v>
      </c>
      <c r="S3474">
        <v>174</v>
      </c>
      <c r="T3474">
        <f>(Data[[#This Row],[mean_r]]/256)*100</f>
        <v>87.5</v>
      </c>
      <c r="U3474">
        <f>(Data[[#This Row],[mean_g]]/256)*100</f>
        <v>68.359375</v>
      </c>
      <c r="V3474">
        <f>(Data[[#This Row],[mean_b]]/256)*100</f>
        <v>67.96875</v>
      </c>
      <c r="W3474">
        <v>0.65400000000000003</v>
      </c>
      <c r="X3474" t="s">
        <v>51</v>
      </c>
      <c r="Y3474" t="s">
        <v>45</v>
      </c>
      <c r="Z3474">
        <v>2665</v>
      </c>
      <c r="AA3474">
        <v>4.78</v>
      </c>
      <c r="AB3474">
        <v>16.399999999999999</v>
      </c>
      <c r="AC3474">
        <v>41.1</v>
      </c>
      <c r="AD3474">
        <v>297530</v>
      </c>
      <c r="AE3474">
        <v>89.2</v>
      </c>
      <c r="AF3474">
        <v>33.799999999999997</v>
      </c>
      <c r="AG3474" t="s">
        <v>41</v>
      </c>
      <c r="AH3474" t="s">
        <v>68</v>
      </c>
      <c r="AI3474" t="s">
        <v>56</v>
      </c>
      <c r="AJ3474">
        <v>40</v>
      </c>
      <c r="AK3474">
        <v>224</v>
      </c>
      <c r="AL3474">
        <v>7.3700000000000002E-2</v>
      </c>
      <c r="AM3474">
        <v>1</v>
      </c>
      <c r="AN3474">
        <v>0.83420000000000005</v>
      </c>
      <c r="AO3474">
        <f>Data[[#This Row],[labeller_confidence_score]]-Data[[#This Row],[cytodiffusion_classification_confidence]]</f>
        <v>-0.16579999999999995</v>
      </c>
    </row>
    <row r="3475" spans="1:41" x14ac:dyDescent="0.3">
      <c r="A3475" t="s">
        <v>3548</v>
      </c>
      <c r="B3475" t="s">
        <v>74</v>
      </c>
      <c r="C3475">
        <v>0</v>
      </c>
      <c r="D3475" t="s">
        <v>75</v>
      </c>
      <c r="E3475">
        <v>2.11</v>
      </c>
      <c r="F3475">
        <v>0</v>
      </c>
      <c r="G3475">
        <v>0</v>
      </c>
      <c r="H3475">
        <v>1</v>
      </c>
      <c r="I3475">
        <f>Data[[#This Row],[nucleus_area_pct]]/Data[[#This Row],[cytoplasm_ratio]]</f>
        <v>0</v>
      </c>
      <c r="J3475">
        <v>0.80300000000000005</v>
      </c>
      <c r="K3475">
        <v>0.249</v>
      </c>
      <c r="L3475">
        <v>2.42</v>
      </c>
      <c r="M3475">
        <v>1</v>
      </c>
      <c r="N3475">
        <v>0.66800000000000004</v>
      </c>
      <c r="O3475">
        <v>24</v>
      </c>
      <c r="P3475">
        <v>18</v>
      </c>
      <c r="Q3475">
        <v>200</v>
      </c>
      <c r="R3475">
        <v>153</v>
      </c>
      <c r="S3475">
        <v>173</v>
      </c>
      <c r="T3475">
        <f>(Data[[#This Row],[mean_r]]/256)*100</f>
        <v>78.125</v>
      </c>
      <c r="U3475">
        <f>(Data[[#This Row],[mean_g]]/256)*100</f>
        <v>59.765625</v>
      </c>
      <c r="V3475">
        <f>(Data[[#This Row],[mean_b]]/256)*100</f>
        <v>67.578125</v>
      </c>
      <c r="W3475">
        <v>0.53100000000000003</v>
      </c>
      <c r="X3475" t="s">
        <v>51</v>
      </c>
      <c r="Y3475" t="s">
        <v>40</v>
      </c>
      <c r="Z3475">
        <v>10749</v>
      </c>
      <c r="AA3475">
        <v>4.28</v>
      </c>
      <c r="AB3475">
        <v>16</v>
      </c>
      <c r="AC3475">
        <v>32.1</v>
      </c>
      <c r="AD3475">
        <v>130665</v>
      </c>
      <c r="AE3475">
        <v>87</v>
      </c>
      <c r="AF3475">
        <v>30.1</v>
      </c>
      <c r="AG3475" t="s">
        <v>41</v>
      </c>
      <c r="AH3475" t="s">
        <v>42</v>
      </c>
      <c r="AI3475" t="s">
        <v>52</v>
      </c>
      <c r="AJ3475">
        <v>100</v>
      </c>
      <c r="AK3475">
        <v>360</v>
      </c>
      <c r="AL3475">
        <v>8.5000000000000006E-2</v>
      </c>
      <c r="AM3475">
        <v>0.79310000000000003</v>
      </c>
      <c r="AN3475">
        <v>1</v>
      </c>
      <c r="AO3475">
        <f>Data[[#This Row],[labeller_confidence_score]]-Data[[#This Row],[cytodiffusion_classification_confidence]]</f>
        <v>0.20689999999999997</v>
      </c>
    </row>
    <row r="3476" spans="1:41" x14ac:dyDescent="0.3">
      <c r="A3476" t="s">
        <v>3549</v>
      </c>
      <c r="B3476" t="s">
        <v>37</v>
      </c>
      <c r="C3476">
        <v>1</v>
      </c>
      <c r="D3476" t="s">
        <v>38</v>
      </c>
      <c r="E3476">
        <v>13.46</v>
      </c>
      <c r="F3476">
        <v>72</v>
      </c>
      <c r="G3476">
        <v>0.56200000000000006</v>
      </c>
      <c r="H3476">
        <v>0.47499999999999998</v>
      </c>
      <c r="I3476">
        <f>Data[[#This Row],[nucleus_area_pct]]/Data[[#This Row],[cytoplasm_ratio]]</f>
        <v>151.57894736842107</v>
      </c>
      <c r="J3476">
        <v>0.67600000000000005</v>
      </c>
      <c r="K3476">
        <v>0.45600000000000002</v>
      </c>
      <c r="L3476">
        <v>2.88</v>
      </c>
      <c r="M3476">
        <v>5.6</v>
      </c>
      <c r="N3476">
        <v>0.77300000000000002</v>
      </c>
      <c r="O3476">
        <v>471</v>
      </c>
      <c r="P3476">
        <v>86</v>
      </c>
      <c r="Q3476">
        <v>181</v>
      </c>
      <c r="R3476">
        <v>194</v>
      </c>
      <c r="S3476">
        <v>195</v>
      </c>
      <c r="T3476">
        <f>(Data[[#This Row],[mean_r]]/256)*100</f>
        <v>70.703125</v>
      </c>
      <c r="U3476">
        <f>(Data[[#This Row],[mean_g]]/256)*100</f>
        <v>75.78125</v>
      </c>
      <c r="V3476">
        <f>(Data[[#This Row],[mean_b]]/256)*100</f>
        <v>76.171875</v>
      </c>
      <c r="W3476">
        <v>0.51900000000000002</v>
      </c>
      <c r="X3476" t="s">
        <v>63</v>
      </c>
      <c r="Y3476" t="s">
        <v>40</v>
      </c>
      <c r="Z3476">
        <v>6095</v>
      </c>
      <c r="AA3476">
        <v>5.19</v>
      </c>
      <c r="AB3476">
        <v>9.4</v>
      </c>
      <c r="AC3476">
        <v>34.4</v>
      </c>
      <c r="AD3476">
        <v>278116</v>
      </c>
      <c r="AE3476">
        <v>90.6</v>
      </c>
      <c r="AF3476">
        <v>34.9</v>
      </c>
      <c r="AG3476" t="s">
        <v>64</v>
      </c>
      <c r="AH3476" t="s">
        <v>42</v>
      </c>
      <c r="AI3476" t="s">
        <v>56</v>
      </c>
      <c r="AJ3476">
        <v>60</v>
      </c>
      <c r="AK3476">
        <v>224</v>
      </c>
      <c r="AL3476">
        <v>0.70489999999999997</v>
      </c>
      <c r="AM3476">
        <v>0.6764</v>
      </c>
      <c r="AN3476">
        <v>0.63600000000000001</v>
      </c>
      <c r="AO3476">
        <f>Data[[#This Row],[labeller_confidence_score]]-Data[[#This Row],[cytodiffusion_classification_confidence]]</f>
        <v>-4.0399999999999991E-2</v>
      </c>
    </row>
    <row r="3477" spans="1:41" x14ac:dyDescent="0.3">
      <c r="A3477" t="s">
        <v>3550</v>
      </c>
      <c r="B3477" t="s">
        <v>37</v>
      </c>
      <c r="C3477">
        <v>1</v>
      </c>
      <c r="D3477" t="s">
        <v>38</v>
      </c>
      <c r="E3477">
        <v>15.14</v>
      </c>
      <c r="F3477">
        <v>63.6</v>
      </c>
      <c r="G3477">
        <v>0.55500000000000005</v>
      </c>
      <c r="H3477">
        <v>0.31900000000000001</v>
      </c>
      <c r="I3477">
        <f>Data[[#This Row],[nucleus_area_pct]]/Data[[#This Row],[cytoplasm_ratio]]</f>
        <v>199.3730407523511</v>
      </c>
      <c r="J3477">
        <v>0.78700000000000003</v>
      </c>
      <c r="K3477">
        <v>0.42499999999999999</v>
      </c>
      <c r="L3477">
        <v>2.5499999999999998</v>
      </c>
      <c r="M3477">
        <v>5.3</v>
      </c>
      <c r="N3477">
        <v>0.77100000000000002</v>
      </c>
      <c r="O3477">
        <v>444</v>
      </c>
      <c r="P3477">
        <v>70</v>
      </c>
      <c r="Q3477">
        <v>196</v>
      </c>
      <c r="R3477">
        <v>158</v>
      </c>
      <c r="S3477">
        <v>164</v>
      </c>
      <c r="T3477">
        <f>(Data[[#This Row],[mean_r]]/256)*100</f>
        <v>76.5625</v>
      </c>
      <c r="U3477">
        <f>(Data[[#This Row],[mean_g]]/256)*100</f>
        <v>61.71875</v>
      </c>
      <c r="V3477">
        <f>(Data[[#This Row],[mean_b]]/256)*100</f>
        <v>64.0625</v>
      </c>
      <c r="W3477">
        <v>0.61499999999999999</v>
      </c>
      <c r="X3477" t="s">
        <v>63</v>
      </c>
      <c r="Y3477" t="s">
        <v>45</v>
      </c>
      <c r="Z3477">
        <v>4829</v>
      </c>
      <c r="AA3477">
        <v>5.18</v>
      </c>
      <c r="AB3477">
        <v>10.6</v>
      </c>
      <c r="AC3477">
        <v>44.4</v>
      </c>
      <c r="AD3477">
        <v>245386</v>
      </c>
      <c r="AE3477">
        <v>91.3</v>
      </c>
      <c r="AF3477">
        <v>33.4</v>
      </c>
      <c r="AG3477" t="s">
        <v>64</v>
      </c>
      <c r="AH3477" t="s">
        <v>42</v>
      </c>
      <c r="AI3477" t="s">
        <v>56</v>
      </c>
      <c r="AJ3477">
        <v>100</v>
      </c>
      <c r="AK3477">
        <v>224</v>
      </c>
      <c r="AL3477">
        <v>0.93569999999999998</v>
      </c>
      <c r="AM3477">
        <v>0.87129999999999996</v>
      </c>
      <c r="AN3477">
        <v>0.66049999999999998</v>
      </c>
      <c r="AO3477">
        <f>Data[[#This Row],[labeller_confidence_score]]-Data[[#This Row],[cytodiffusion_classification_confidence]]</f>
        <v>-0.21079999999999999</v>
      </c>
    </row>
    <row r="3478" spans="1:41" x14ac:dyDescent="0.3">
      <c r="A3478" t="s">
        <v>3551</v>
      </c>
      <c r="B3478" t="s">
        <v>49</v>
      </c>
      <c r="C3478">
        <v>0</v>
      </c>
      <c r="D3478" t="s">
        <v>50</v>
      </c>
      <c r="E3478">
        <v>11.05</v>
      </c>
      <c r="F3478">
        <v>53.5</v>
      </c>
      <c r="G3478">
        <v>0.53700000000000003</v>
      </c>
      <c r="H3478">
        <v>0.45300000000000001</v>
      </c>
      <c r="I3478">
        <f>Data[[#This Row],[nucleus_area_pct]]/Data[[#This Row],[cytoplasm_ratio]]</f>
        <v>118.10154525386314</v>
      </c>
      <c r="J3478">
        <v>0.67400000000000004</v>
      </c>
      <c r="K3478">
        <v>0.36899999999999999</v>
      </c>
      <c r="L3478">
        <v>3.01</v>
      </c>
      <c r="M3478">
        <v>3.5</v>
      </c>
      <c r="N3478">
        <v>0.872</v>
      </c>
      <c r="O3478">
        <v>522</v>
      </c>
      <c r="P3478">
        <v>77</v>
      </c>
      <c r="Q3478">
        <v>191</v>
      </c>
      <c r="R3478">
        <v>154</v>
      </c>
      <c r="S3478">
        <v>193</v>
      </c>
      <c r="T3478">
        <f>(Data[[#This Row],[mean_r]]/256)*100</f>
        <v>74.609375</v>
      </c>
      <c r="U3478">
        <f>(Data[[#This Row],[mean_g]]/256)*100</f>
        <v>60.15625</v>
      </c>
      <c r="V3478">
        <f>(Data[[#This Row],[mean_b]]/256)*100</f>
        <v>75.390625</v>
      </c>
      <c r="W3478">
        <v>0.68400000000000005</v>
      </c>
      <c r="X3478" t="s">
        <v>63</v>
      </c>
      <c r="Y3478" t="s">
        <v>45</v>
      </c>
      <c r="Z3478">
        <v>9468</v>
      </c>
      <c r="AA3478">
        <v>5.38</v>
      </c>
      <c r="AB3478">
        <v>14.2</v>
      </c>
      <c r="AC3478">
        <v>39.700000000000003</v>
      </c>
      <c r="AD3478">
        <v>269648</v>
      </c>
      <c r="AE3478">
        <v>91.6</v>
      </c>
      <c r="AF3478">
        <v>34.299999999999997</v>
      </c>
      <c r="AG3478" t="s">
        <v>41</v>
      </c>
      <c r="AH3478" t="s">
        <v>68</v>
      </c>
      <c r="AI3478" t="s">
        <v>56</v>
      </c>
      <c r="AJ3478">
        <v>100</v>
      </c>
      <c r="AK3478">
        <v>224</v>
      </c>
      <c r="AL3478">
        <v>5.3100000000000001E-2</v>
      </c>
      <c r="AM3478">
        <v>0.87229999999999996</v>
      </c>
      <c r="AN3478">
        <v>0.81569999999999998</v>
      </c>
      <c r="AO3478">
        <f>Data[[#This Row],[labeller_confidence_score]]-Data[[#This Row],[cytodiffusion_classification_confidence]]</f>
        <v>-5.6599999999999984E-2</v>
      </c>
    </row>
    <row r="3479" spans="1:41" x14ac:dyDescent="0.3">
      <c r="A3479" t="s">
        <v>3552</v>
      </c>
      <c r="B3479" t="s">
        <v>110</v>
      </c>
      <c r="C3479">
        <v>1</v>
      </c>
      <c r="D3479" t="s">
        <v>104</v>
      </c>
      <c r="E3479">
        <v>9.2799999999999994</v>
      </c>
      <c r="F3479">
        <v>0</v>
      </c>
      <c r="G3479">
        <v>0</v>
      </c>
      <c r="H3479">
        <v>1</v>
      </c>
      <c r="I3479">
        <f>Data[[#This Row],[nucleus_area_pct]]/Data[[#This Row],[cytoplasm_ratio]]</f>
        <v>0</v>
      </c>
      <c r="J3479">
        <v>0.91</v>
      </c>
      <c r="K3479">
        <v>0.23300000000000001</v>
      </c>
      <c r="L3479">
        <v>1.1299999999999999</v>
      </c>
      <c r="M3479">
        <v>1</v>
      </c>
      <c r="N3479">
        <v>0.91900000000000004</v>
      </c>
      <c r="O3479">
        <v>162</v>
      </c>
      <c r="P3479">
        <v>51</v>
      </c>
      <c r="Q3479">
        <v>211</v>
      </c>
      <c r="R3479">
        <v>129</v>
      </c>
      <c r="S3479">
        <v>118</v>
      </c>
      <c r="T3479">
        <f>(Data[[#This Row],[mean_r]]/256)*100</f>
        <v>82.421875</v>
      </c>
      <c r="U3479">
        <f>(Data[[#This Row],[mean_g]]/256)*100</f>
        <v>50.390625</v>
      </c>
      <c r="V3479">
        <f>(Data[[#This Row],[mean_b]]/256)*100</f>
        <v>46.09375</v>
      </c>
      <c r="W3479">
        <v>0.46600000000000003</v>
      </c>
      <c r="X3479" t="s">
        <v>39</v>
      </c>
      <c r="Y3479" t="s">
        <v>45</v>
      </c>
      <c r="Z3479">
        <v>5161</v>
      </c>
      <c r="AA3479">
        <v>5.71</v>
      </c>
      <c r="AB3479">
        <v>18</v>
      </c>
      <c r="AC3479">
        <v>40.6</v>
      </c>
      <c r="AD3479">
        <v>150260</v>
      </c>
      <c r="AE3479">
        <v>63.6</v>
      </c>
      <c r="AF3479">
        <v>35.4</v>
      </c>
      <c r="AG3479" t="s">
        <v>41</v>
      </c>
      <c r="AH3479" t="s">
        <v>68</v>
      </c>
      <c r="AI3479" t="s">
        <v>43</v>
      </c>
      <c r="AJ3479">
        <v>100</v>
      </c>
      <c r="AK3479">
        <v>224</v>
      </c>
      <c r="AL3479">
        <v>0.85960000000000003</v>
      </c>
      <c r="AM3479">
        <v>0.6331</v>
      </c>
      <c r="AN3479">
        <v>0.88049999999999995</v>
      </c>
      <c r="AO3479">
        <f>Data[[#This Row],[labeller_confidence_score]]-Data[[#This Row],[cytodiffusion_classification_confidence]]</f>
        <v>0.24739999999999995</v>
      </c>
    </row>
    <row r="3480" spans="1:41" x14ac:dyDescent="0.3">
      <c r="A3480" t="s">
        <v>3553</v>
      </c>
      <c r="B3480" t="s">
        <v>54</v>
      </c>
      <c r="C3480">
        <v>0</v>
      </c>
      <c r="D3480" t="s">
        <v>54</v>
      </c>
      <c r="E3480">
        <v>7.28</v>
      </c>
      <c r="F3480">
        <v>0</v>
      </c>
      <c r="G3480">
        <v>0</v>
      </c>
      <c r="H3480">
        <v>1</v>
      </c>
      <c r="I3480">
        <f>Data[[#This Row],[nucleus_area_pct]]/Data[[#This Row],[cytoplasm_ratio]]</f>
        <v>0</v>
      </c>
      <c r="J3480">
        <v>0.90400000000000003</v>
      </c>
      <c r="K3480">
        <v>0.27300000000000002</v>
      </c>
      <c r="L3480">
        <v>0.97</v>
      </c>
      <c r="M3480">
        <v>1</v>
      </c>
      <c r="N3480">
        <v>0.97</v>
      </c>
      <c r="O3480">
        <v>211</v>
      </c>
      <c r="P3480">
        <v>48</v>
      </c>
      <c r="Q3480">
        <v>232</v>
      </c>
      <c r="R3480">
        <v>126</v>
      </c>
      <c r="S3480">
        <v>116</v>
      </c>
      <c r="T3480">
        <f>(Data[[#This Row],[mean_r]]/256)*100</f>
        <v>90.625</v>
      </c>
      <c r="U3480">
        <f>(Data[[#This Row],[mean_g]]/256)*100</f>
        <v>49.21875</v>
      </c>
      <c r="V3480">
        <f>(Data[[#This Row],[mean_b]]/256)*100</f>
        <v>45.3125</v>
      </c>
      <c r="W3480">
        <v>0.55600000000000005</v>
      </c>
      <c r="X3480" t="s">
        <v>39</v>
      </c>
      <c r="Y3480" t="s">
        <v>45</v>
      </c>
      <c r="Z3480">
        <v>4553</v>
      </c>
      <c r="AA3480">
        <v>5.46</v>
      </c>
      <c r="AB3480">
        <v>15.8</v>
      </c>
      <c r="AC3480">
        <v>37.200000000000003</v>
      </c>
      <c r="AD3480">
        <v>263887</v>
      </c>
      <c r="AE3480">
        <v>79.599999999999994</v>
      </c>
      <c r="AF3480">
        <v>34.700000000000003</v>
      </c>
      <c r="AG3480" t="s">
        <v>64</v>
      </c>
      <c r="AH3480" t="s">
        <v>68</v>
      </c>
      <c r="AI3480" t="s">
        <v>52</v>
      </c>
      <c r="AJ3480">
        <v>60</v>
      </c>
      <c r="AK3480">
        <v>256</v>
      </c>
      <c r="AL3480">
        <v>4.6300000000000001E-2</v>
      </c>
      <c r="AM3480">
        <v>0.94450000000000001</v>
      </c>
      <c r="AN3480">
        <v>0.78259999999999996</v>
      </c>
      <c r="AO3480">
        <f>Data[[#This Row],[labeller_confidence_score]]-Data[[#This Row],[cytodiffusion_classification_confidence]]</f>
        <v>-0.16190000000000004</v>
      </c>
    </row>
    <row r="3481" spans="1:41" x14ac:dyDescent="0.3">
      <c r="A3481" t="s">
        <v>3554</v>
      </c>
      <c r="B3481" t="s">
        <v>74</v>
      </c>
      <c r="C3481">
        <v>0</v>
      </c>
      <c r="D3481" t="s">
        <v>75</v>
      </c>
      <c r="E3481">
        <v>3.31</v>
      </c>
      <c r="F3481">
        <v>0</v>
      </c>
      <c r="G3481">
        <v>0</v>
      </c>
      <c r="H3481">
        <v>1</v>
      </c>
      <c r="I3481">
        <f>Data[[#This Row],[nucleus_area_pct]]/Data[[#This Row],[cytoplasm_ratio]]</f>
        <v>0</v>
      </c>
      <c r="J3481">
        <v>0.81599999999999995</v>
      </c>
      <c r="K3481">
        <v>0.60799999999999998</v>
      </c>
      <c r="L3481">
        <v>1.62</v>
      </c>
      <c r="M3481">
        <v>1</v>
      </c>
      <c r="N3481">
        <v>0.85</v>
      </c>
      <c r="O3481">
        <v>17</v>
      </c>
      <c r="P3481">
        <v>20</v>
      </c>
      <c r="Q3481">
        <v>211</v>
      </c>
      <c r="R3481">
        <v>139</v>
      </c>
      <c r="S3481">
        <v>163</v>
      </c>
      <c r="T3481">
        <f>(Data[[#This Row],[mean_r]]/256)*100</f>
        <v>82.421875</v>
      </c>
      <c r="U3481">
        <f>(Data[[#This Row],[mean_g]]/256)*100</f>
        <v>54.296875</v>
      </c>
      <c r="V3481">
        <f>(Data[[#This Row],[mean_b]]/256)*100</f>
        <v>63.671875</v>
      </c>
      <c r="W3481">
        <v>0.46600000000000003</v>
      </c>
      <c r="X3481" t="s">
        <v>51</v>
      </c>
      <c r="Y3481" t="s">
        <v>40</v>
      </c>
      <c r="Z3481">
        <v>7199</v>
      </c>
      <c r="AA3481">
        <v>3.31</v>
      </c>
      <c r="AB3481">
        <v>14.9</v>
      </c>
      <c r="AC3481">
        <v>40.799999999999997</v>
      </c>
      <c r="AD3481">
        <v>116302</v>
      </c>
      <c r="AE3481">
        <v>95.4</v>
      </c>
      <c r="AF3481">
        <v>35.200000000000003</v>
      </c>
      <c r="AG3481" t="s">
        <v>64</v>
      </c>
      <c r="AH3481" t="s">
        <v>42</v>
      </c>
      <c r="AI3481" t="s">
        <v>52</v>
      </c>
      <c r="AJ3481">
        <v>60</v>
      </c>
      <c r="AK3481">
        <v>224</v>
      </c>
      <c r="AL3481">
        <v>7.8899999999999998E-2</v>
      </c>
      <c r="AM3481">
        <v>0.94750000000000001</v>
      </c>
      <c r="AN3481">
        <v>0.92969999999999997</v>
      </c>
      <c r="AO3481">
        <f>Data[[#This Row],[labeller_confidence_score]]-Data[[#This Row],[cytodiffusion_classification_confidence]]</f>
        <v>-1.7800000000000038E-2</v>
      </c>
    </row>
    <row r="3482" spans="1:41" x14ac:dyDescent="0.3">
      <c r="A3482" t="s">
        <v>3555</v>
      </c>
      <c r="B3482" t="s">
        <v>60</v>
      </c>
      <c r="C3482">
        <v>0</v>
      </c>
      <c r="D3482" t="s">
        <v>50</v>
      </c>
      <c r="E3482">
        <v>13.11</v>
      </c>
      <c r="F3482">
        <v>67.3</v>
      </c>
      <c r="G3482">
        <v>0.47699999999999998</v>
      </c>
      <c r="H3482">
        <v>0.311</v>
      </c>
      <c r="I3482">
        <f>Data[[#This Row],[nucleus_area_pct]]/Data[[#This Row],[cytoplasm_ratio]]</f>
        <v>216.39871382636656</v>
      </c>
      <c r="J3482">
        <v>0.58799999999999997</v>
      </c>
      <c r="K3482">
        <v>0.35399999999999998</v>
      </c>
      <c r="L3482">
        <v>2.35</v>
      </c>
      <c r="M3482">
        <v>1.1000000000000001</v>
      </c>
      <c r="N3482">
        <v>0.63900000000000001</v>
      </c>
      <c r="O3482">
        <v>579</v>
      </c>
      <c r="P3482">
        <v>89</v>
      </c>
      <c r="Q3482">
        <v>224</v>
      </c>
      <c r="R3482">
        <v>156</v>
      </c>
      <c r="S3482">
        <v>193</v>
      </c>
      <c r="T3482">
        <f>(Data[[#This Row],[mean_r]]/256)*100</f>
        <v>87.5</v>
      </c>
      <c r="U3482">
        <f>(Data[[#This Row],[mean_g]]/256)*100</f>
        <v>60.9375</v>
      </c>
      <c r="V3482">
        <f>(Data[[#This Row],[mean_b]]/256)*100</f>
        <v>75.390625</v>
      </c>
      <c r="W3482">
        <v>0.56499999999999995</v>
      </c>
      <c r="X3482" t="s">
        <v>51</v>
      </c>
      <c r="Y3482" t="s">
        <v>45</v>
      </c>
      <c r="Z3482">
        <v>4045</v>
      </c>
      <c r="AA3482">
        <v>3.88</v>
      </c>
      <c r="AB3482">
        <v>15.3</v>
      </c>
      <c r="AC3482">
        <v>44.9</v>
      </c>
      <c r="AD3482">
        <v>307719</v>
      </c>
      <c r="AE3482">
        <v>75.3</v>
      </c>
      <c r="AF3482">
        <v>36.6</v>
      </c>
      <c r="AG3482" t="s">
        <v>64</v>
      </c>
      <c r="AH3482" t="s">
        <v>47</v>
      </c>
      <c r="AI3482" t="s">
        <v>52</v>
      </c>
      <c r="AJ3482">
        <v>40</v>
      </c>
      <c r="AK3482">
        <v>360</v>
      </c>
      <c r="AL3482">
        <v>0.11260000000000001</v>
      </c>
      <c r="AM3482">
        <v>0.92310000000000003</v>
      </c>
      <c r="AN3482">
        <v>1</v>
      </c>
      <c r="AO3482">
        <f>Data[[#This Row],[labeller_confidence_score]]-Data[[#This Row],[cytodiffusion_classification_confidence]]</f>
        <v>7.6899999999999968E-2</v>
      </c>
    </row>
    <row r="3483" spans="1:41" x14ac:dyDescent="0.3">
      <c r="A3483" t="s">
        <v>3556</v>
      </c>
      <c r="B3483" t="s">
        <v>54</v>
      </c>
      <c r="C3483">
        <v>0</v>
      </c>
      <c r="D3483" t="s">
        <v>54</v>
      </c>
      <c r="E3483">
        <v>7.53</v>
      </c>
      <c r="F3483">
        <v>0</v>
      </c>
      <c r="G3483">
        <v>0</v>
      </c>
      <c r="H3483">
        <v>1</v>
      </c>
      <c r="I3483">
        <f>Data[[#This Row],[nucleus_area_pct]]/Data[[#This Row],[cytoplasm_ratio]]</f>
        <v>0</v>
      </c>
      <c r="J3483">
        <v>0.98299999999999998</v>
      </c>
      <c r="K3483">
        <v>0.153</v>
      </c>
      <c r="L3483">
        <v>0.76</v>
      </c>
      <c r="M3483">
        <v>1</v>
      </c>
      <c r="N3483">
        <v>0.90300000000000002</v>
      </c>
      <c r="O3483">
        <v>184</v>
      </c>
      <c r="P3483">
        <v>45</v>
      </c>
      <c r="Q3483">
        <v>237</v>
      </c>
      <c r="R3483">
        <v>134</v>
      </c>
      <c r="S3483">
        <v>145</v>
      </c>
      <c r="T3483">
        <f>(Data[[#This Row],[mean_r]]/256)*100</f>
        <v>92.578125</v>
      </c>
      <c r="U3483">
        <f>(Data[[#This Row],[mean_g]]/256)*100</f>
        <v>52.34375</v>
      </c>
      <c r="V3483">
        <f>(Data[[#This Row],[mean_b]]/256)*100</f>
        <v>56.640625</v>
      </c>
      <c r="W3483">
        <v>0.52700000000000002</v>
      </c>
      <c r="X3483" t="s">
        <v>51</v>
      </c>
      <c r="Y3483" t="s">
        <v>45</v>
      </c>
      <c r="Z3483">
        <v>8175</v>
      </c>
      <c r="AA3483">
        <v>4.03</v>
      </c>
      <c r="AB3483">
        <v>14.5</v>
      </c>
      <c r="AC3483">
        <v>50.3</v>
      </c>
      <c r="AD3483">
        <v>209140</v>
      </c>
      <c r="AE3483">
        <v>106.8</v>
      </c>
      <c r="AF3483">
        <v>32.299999999999997</v>
      </c>
      <c r="AG3483" t="s">
        <v>41</v>
      </c>
      <c r="AH3483" t="s">
        <v>47</v>
      </c>
      <c r="AI3483" t="s">
        <v>56</v>
      </c>
      <c r="AJ3483">
        <v>100</v>
      </c>
      <c r="AK3483">
        <v>256</v>
      </c>
      <c r="AL3483">
        <v>0.1313</v>
      </c>
      <c r="AM3483">
        <v>0.95269999999999999</v>
      </c>
      <c r="AN3483">
        <v>0.84450000000000003</v>
      </c>
      <c r="AO3483">
        <f>Data[[#This Row],[labeller_confidence_score]]-Data[[#This Row],[cytodiffusion_classification_confidence]]</f>
        <v>-0.10819999999999996</v>
      </c>
    </row>
    <row r="3484" spans="1:41" x14ac:dyDescent="0.3">
      <c r="A3484" t="s">
        <v>3557</v>
      </c>
      <c r="B3484" t="s">
        <v>81</v>
      </c>
      <c r="C3484">
        <v>1</v>
      </c>
      <c r="D3484" t="s">
        <v>82</v>
      </c>
      <c r="E3484">
        <v>15.26</v>
      </c>
      <c r="F3484">
        <v>77.3</v>
      </c>
      <c r="G3484">
        <v>0.39600000000000002</v>
      </c>
      <c r="H3484">
        <v>0.125</v>
      </c>
      <c r="I3484">
        <f>Data[[#This Row],[nucleus_area_pct]]/Data[[#This Row],[cytoplasm_ratio]]</f>
        <v>618.4</v>
      </c>
      <c r="J3484">
        <v>0.88</v>
      </c>
      <c r="K3484">
        <v>0.27500000000000002</v>
      </c>
      <c r="L3484">
        <v>0.78</v>
      </c>
      <c r="M3484">
        <v>1.1000000000000001</v>
      </c>
      <c r="N3484">
        <v>0.85099999999999998</v>
      </c>
      <c r="O3484">
        <v>539</v>
      </c>
      <c r="P3484">
        <v>98</v>
      </c>
      <c r="Q3484">
        <v>165</v>
      </c>
      <c r="R3484">
        <v>131</v>
      </c>
      <c r="S3484">
        <v>217</v>
      </c>
      <c r="T3484">
        <f>(Data[[#This Row],[mean_r]]/256)*100</f>
        <v>64.453125</v>
      </c>
      <c r="U3484">
        <f>(Data[[#This Row],[mean_g]]/256)*100</f>
        <v>51.171875</v>
      </c>
      <c r="V3484">
        <f>(Data[[#This Row],[mean_b]]/256)*100</f>
        <v>84.765625</v>
      </c>
      <c r="W3484">
        <v>0.63500000000000001</v>
      </c>
      <c r="X3484" t="s">
        <v>51</v>
      </c>
      <c r="Y3484" t="s">
        <v>40</v>
      </c>
      <c r="Z3484">
        <v>7713</v>
      </c>
      <c r="AA3484">
        <v>4.67</v>
      </c>
      <c r="AB3484">
        <v>13.3</v>
      </c>
      <c r="AC3484">
        <v>37.1</v>
      </c>
      <c r="AD3484">
        <v>290267</v>
      </c>
      <c r="AE3484">
        <v>82.3</v>
      </c>
      <c r="AF3484">
        <v>33.1</v>
      </c>
      <c r="AG3484" t="s">
        <v>41</v>
      </c>
      <c r="AH3484" t="s">
        <v>47</v>
      </c>
      <c r="AI3484" t="s">
        <v>56</v>
      </c>
      <c r="AJ3484">
        <v>40</v>
      </c>
      <c r="AK3484">
        <v>224</v>
      </c>
      <c r="AL3484">
        <v>0.80730000000000002</v>
      </c>
      <c r="AM3484">
        <v>0.67190000000000005</v>
      </c>
      <c r="AN3484">
        <v>0.6431</v>
      </c>
      <c r="AO3484">
        <f>Data[[#This Row],[labeller_confidence_score]]-Data[[#This Row],[cytodiffusion_classification_confidence]]</f>
        <v>-2.8800000000000048E-2</v>
      </c>
    </row>
    <row r="3485" spans="1:41" x14ac:dyDescent="0.3">
      <c r="A3485" t="s">
        <v>3558</v>
      </c>
      <c r="B3485" t="s">
        <v>120</v>
      </c>
      <c r="C3485">
        <v>1</v>
      </c>
      <c r="D3485" t="s">
        <v>104</v>
      </c>
      <c r="E3485">
        <v>5.41</v>
      </c>
      <c r="F3485">
        <v>0</v>
      </c>
      <c r="G3485">
        <v>0</v>
      </c>
      <c r="H3485">
        <v>1</v>
      </c>
      <c r="I3485">
        <f>Data[[#This Row],[nucleus_area_pct]]/Data[[#This Row],[cytoplasm_ratio]]</f>
        <v>0</v>
      </c>
      <c r="J3485">
        <v>0.91800000000000004</v>
      </c>
      <c r="K3485">
        <v>0.11</v>
      </c>
      <c r="L3485">
        <v>0.51</v>
      </c>
      <c r="M3485">
        <v>1</v>
      </c>
      <c r="N3485">
        <v>0.96499999999999997</v>
      </c>
      <c r="O3485">
        <v>133</v>
      </c>
      <c r="P3485">
        <v>45</v>
      </c>
      <c r="Q3485">
        <v>234</v>
      </c>
      <c r="R3485">
        <v>113</v>
      </c>
      <c r="S3485">
        <v>127</v>
      </c>
      <c r="T3485">
        <f>(Data[[#This Row],[mean_r]]/256)*100</f>
        <v>91.40625</v>
      </c>
      <c r="U3485">
        <f>(Data[[#This Row],[mean_g]]/256)*100</f>
        <v>44.140625</v>
      </c>
      <c r="V3485">
        <f>(Data[[#This Row],[mean_b]]/256)*100</f>
        <v>49.609375</v>
      </c>
      <c r="W3485">
        <v>0.47399999999999998</v>
      </c>
      <c r="X3485" t="s">
        <v>51</v>
      </c>
      <c r="Y3485" t="s">
        <v>40</v>
      </c>
      <c r="Z3485">
        <v>8092</v>
      </c>
      <c r="AA3485">
        <v>4.97</v>
      </c>
      <c r="AB3485">
        <v>12.6</v>
      </c>
      <c r="AC3485">
        <v>39.299999999999997</v>
      </c>
      <c r="AD3485">
        <v>210552</v>
      </c>
      <c r="AE3485">
        <v>78</v>
      </c>
      <c r="AF3485">
        <v>33.200000000000003</v>
      </c>
      <c r="AG3485" t="s">
        <v>64</v>
      </c>
      <c r="AH3485" t="s">
        <v>47</v>
      </c>
      <c r="AI3485" t="s">
        <v>56</v>
      </c>
      <c r="AJ3485">
        <v>40</v>
      </c>
      <c r="AK3485">
        <v>512</v>
      </c>
      <c r="AL3485">
        <v>0.79949999999999999</v>
      </c>
      <c r="AM3485">
        <v>0.65939999999999999</v>
      </c>
      <c r="AN3485">
        <v>0.86739999999999995</v>
      </c>
      <c r="AO3485">
        <f>Data[[#This Row],[labeller_confidence_score]]-Data[[#This Row],[cytodiffusion_classification_confidence]]</f>
        <v>0.20799999999999996</v>
      </c>
    </row>
    <row r="3486" spans="1:41" x14ac:dyDescent="0.3">
      <c r="A3486" t="s">
        <v>3559</v>
      </c>
      <c r="B3486" t="s">
        <v>103</v>
      </c>
      <c r="C3486">
        <v>1</v>
      </c>
      <c r="D3486" t="s">
        <v>104</v>
      </c>
      <c r="E3486">
        <v>3.51</v>
      </c>
      <c r="F3486">
        <v>0</v>
      </c>
      <c r="G3486">
        <v>0</v>
      </c>
      <c r="H3486">
        <v>1</v>
      </c>
      <c r="I3486">
        <f>Data[[#This Row],[nucleus_area_pct]]/Data[[#This Row],[cytoplasm_ratio]]</f>
        <v>0</v>
      </c>
      <c r="J3486">
        <v>0.39900000000000002</v>
      </c>
      <c r="K3486">
        <v>0.84899999999999998</v>
      </c>
      <c r="L3486">
        <v>0.72</v>
      </c>
      <c r="M3486">
        <v>1</v>
      </c>
      <c r="N3486">
        <v>0.67200000000000004</v>
      </c>
      <c r="O3486">
        <v>39</v>
      </c>
      <c r="P3486">
        <v>38</v>
      </c>
      <c r="Q3486">
        <v>252</v>
      </c>
      <c r="R3486">
        <v>127</v>
      </c>
      <c r="S3486">
        <v>122</v>
      </c>
      <c r="T3486">
        <f>(Data[[#This Row],[mean_r]]/256)*100</f>
        <v>98.4375</v>
      </c>
      <c r="U3486">
        <f>(Data[[#This Row],[mean_g]]/256)*100</f>
        <v>49.609375</v>
      </c>
      <c r="V3486">
        <f>(Data[[#This Row],[mean_b]]/256)*100</f>
        <v>47.65625</v>
      </c>
      <c r="W3486">
        <v>0.58499999999999996</v>
      </c>
      <c r="X3486" t="s">
        <v>51</v>
      </c>
      <c r="Y3486" t="s">
        <v>45</v>
      </c>
      <c r="Z3486">
        <v>7881</v>
      </c>
      <c r="AA3486">
        <v>4.9000000000000004</v>
      </c>
      <c r="AB3486">
        <v>16</v>
      </c>
      <c r="AC3486">
        <v>38.799999999999997</v>
      </c>
      <c r="AD3486">
        <v>144262</v>
      </c>
      <c r="AE3486">
        <v>83.5</v>
      </c>
      <c r="AF3486">
        <v>34.5</v>
      </c>
      <c r="AG3486" t="s">
        <v>46</v>
      </c>
      <c r="AH3486" t="s">
        <v>42</v>
      </c>
      <c r="AI3486" t="s">
        <v>52</v>
      </c>
      <c r="AJ3486">
        <v>100</v>
      </c>
      <c r="AK3486">
        <v>360</v>
      </c>
      <c r="AL3486">
        <v>0.7167</v>
      </c>
      <c r="AM3486">
        <v>0.76300000000000001</v>
      </c>
      <c r="AN3486">
        <v>0.8085</v>
      </c>
      <c r="AO3486">
        <f>Data[[#This Row],[labeller_confidence_score]]-Data[[#This Row],[cytodiffusion_classification_confidence]]</f>
        <v>4.5499999999999985E-2</v>
      </c>
    </row>
    <row r="3487" spans="1:41" x14ac:dyDescent="0.3">
      <c r="A3487" t="s">
        <v>3560</v>
      </c>
      <c r="B3487" t="s">
        <v>106</v>
      </c>
      <c r="C3487">
        <v>1</v>
      </c>
      <c r="D3487" t="s">
        <v>82</v>
      </c>
      <c r="E3487">
        <v>12.66</v>
      </c>
      <c r="F3487">
        <v>89.9</v>
      </c>
      <c r="G3487">
        <v>0.42</v>
      </c>
      <c r="H3487">
        <v>0.16700000000000001</v>
      </c>
      <c r="I3487">
        <f>Data[[#This Row],[nucleus_area_pct]]/Data[[#This Row],[cytoplasm_ratio]]</f>
        <v>538.32335329341322</v>
      </c>
      <c r="J3487">
        <v>0.84899999999999998</v>
      </c>
      <c r="K3487">
        <v>0.32100000000000001</v>
      </c>
      <c r="L3487">
        <v>0.71</v>
      </c>
      <c r="M3487">
        <v>1</v>
      </c>
      <c r="N3487">
        <v>0.92600000000000005</v>
      </c>
      <c r="O3487">
        <v>555</v>
      </c>
      <c r="P3487">
        <v>81</v>
      </c>
      <c r="Q3487">
        <v>197</v>
      </c>
      <c r="R3487">
        <v>135</v>
      </c>
      <c r="S3487">
        <v>197</v>
      </c>
      <c r="T3487">
        <f>(Data[[#This Row],[mean_r]]/256)*100</f>
        <v>76.953125</v>
      </c>
      <c r="U3487">
        <f>(Data[[#This Row],[mean_g]]/256)*100</f>
        <v>52.734375</v>
      </c>
      <c r="V3487">
        <f>(Data[[#This Row],[mean_b]]/256)*100</f>
        <v>76.953125</v>
      </c>
      <c r="W3487">
        <v>0.67500000000000004</v>
      </c>
      <c r="X3487" t="s">
        <v>63</v>
      </c>
      <c r="Y3487" t="s">
        <v>40</v>
      </c>
      <c r="Z3487">
        <v>6706</v>
      </c>
      <c r="AA3487">
        <v>4.1900000000000004</v>
      </c>
      <c r="AB3487">
        <v>11.6</v>
      </c>
      <c r="AC3487">
        <v>50.9</v>
      </c>
      <c r="AD3487">
        <v>325020</v>
      </c>
      <c r="AE3487">
        <v>82.1</v>
      </c>
      <c r="AF3487">
        <v>34.299999999999997</v>
      </c>
      <c r="AG3487" t="s">
        <v>46</v>
      </c>
      <c r="AH3487" t="s">
        <v>47</v>
      </c>
      <c r="AI3487" t="s">
        <v>56</v>
      </c>
      <c r="AJ3487">
        <v>60</v>
      </c>
      <c r="AK3487">
        <v>512</v>
      </c>
      <c r="AL3487">
        <v>0.81379999999999997</v>
      </c>
      <c r="AM3487">
        <v>0.63049999999999995</v>
      </c>
      <c r="AN3487">
        <v>0.75800000000000001</v>
      </c>
      <c r="AO3487">
        <f>Data[[#This Row],[labeller_confidence_score]]-Data[[#This Row],[cytodiffusion_classification_confidence]]</f>
        <v>0.12750000000000006</v>
      </c>
    </row>
    <row r="3488" spans="1:41" x14ac:dyDescent="0.3">
      <c r="A3488" t="s">
        <v>3561</v>
      </c>
      <c r="B3488" t="s">
        <v>54</v>
      </c>
      <c r="C3488">
        <v>0</v>
      </c>
      <c r="D3488" t="s">
        <v>54</v>
      </c>
      <c r="E3488">
        <v>9.09</v>
      </c>
      <c r="F3488">
        <v>0</v>
      </c>
      <c r="G3488">
        <v>0</v>
      </c>
      <c r="H3488">
        <v>1</v>
      </c>
      <c r="I3488">
        <f>Data[[#This Row],[nucleus_area_pct]]/Data[[#This Row],[cytoplasm_ratio]]</f>
        <v>0</v>
      </c>
      <c r="J3488">
        <v>0.89800000000000002</v>
      </c>
      <c r="K3488">
        <v>0.19400000000000001</v>
      </c>
      <c r="L3488">
        <v>0.18</v>
      </c>
      <c r="M3488">
        <v>1</v>
      </c>
      <c r="N3488">
        <v>0.95699999999999996</v>
      </c>
      <c r="O3488">
        <v>170</v>
      </c>
      <c r="P3488">
        <v>47</v>
      </c>
      <c r="Q3488">
        <v>238</v>
      </c>
      <c r="R3488">
        <v>131</v>
      </c>
      <c r="S3488">
        <v>123</v>
      </c>
      <c r="T3488">
        <f>(Data[[#This Row],[mean_r]]/256)*100</f>
        <v>92.96875</v>
      </c>
      <c r="U3488">
        <f>(Data[[#This Row],[mean_g]]/256)*100</f>
        <v>51.171875</v>
      </c>
      <c r="V3488">
        <f>(Data[[#This Row],[mean_b]]/256)*100</f>
        <v>48.046875</v>
      </c>
      <c r="W3488">
        <v>0.50800000000000001</v>
      </c>
      <c r="X3488" t="s">
        <v>51</v>
      </c>
      <c r="Y3488" t="s">
        <v>45</v>
      </c>
      <c r="Z3488">
        <v>10952</v>
      </c>
      <c r="AA3488">
        <v>5.76</v>
      </c>
      <c r="AB3488">
        <v>13.4</v>
      </c>
      <c r="AC3488">
        <v>38.299999999999997</v>
      </c>
      <c r="AD3488">
        <v>225242</v>
      </c>
      <c r="AE3488">
        <v>85.9</v>
      </c>
      <c r="AF3488">
        <v>33.6</v>
      </c>
      <c r="AG3488" t="s">
        <v>46</v>
      </c>
      <c r="AH3488" t="s">
        <v>42</v>
      </c>
      <c r="AI3488" t="s">
        <v>43</v>
      </c>
      <c r="AJ3488">
        <v>100</v>
      </c>
      <c r="AK3488">
        <v>360</v>
      </c>
      <c r="AL3488">
        <v>7.0800000000000002E-2</v>
      </c>
      <c r="AM3488">
        <v>0.86499999999999999</v>
      </c>
      <c r="AN3488">
        <v>0.90820000000000001</v>
      </c>
      <c r="AO3488">
        <f>Data[[#This Row],[labeller_confidence_score]]-Data[[#This Row],[cytodiffusion_classification_confidence]]</f>
        <v>4.3200000000000016E-2</v>
      </c>
    </row>
    <row r="3489" spans="1:41" x14ac:dyDescent="0.3">
      <c r="A3489" t="s">
        <v>3562</v>
      </c>
      <c r="B3489" t="s">
        <v>60</v>
      </c>
      <c r="C3489">
        <v>0</v>
      </c>
      <c r="D3489" t="s">
        <v>50</v>
      </c>
      <c r="E3489">
        <v>16.84</v>
      </c>
      <c r="F3489">
        <v>53.3</v>
      </c>
      <c r="G3489">
        <v>0.53300000000000003</v>
      </c>
      <c r="H3489">
        <v>0.247</v>
      </c>
      <c r="I3489">
        <f>Data[[#This Row],[nucleus_area_pct]]/Data[[#This Row],[cytoplasm_ratio]]</f>
        <v>215.78947368421052</v>
      </c>
      <c r="J3489">
        <v>0.629</v>
      </c>
      <c r="K3489">
        <v>0.46400000000000002</v>
      </c>
      <c r="L3489">
        <v>1.81</v>
      </c>
      <c r="M3489">
        <v>1</v>
      </c>
      <c r="N3489">
        <v>0.67800000000000005</v>
      </c>
      <c r="O3489">
        <v>615</v>
      </c>
      <c r="P3489">
        <v>75</v>
      </c>
      <c r="Q3489">
        <v>197</v>
      </c>
      <c r="R3489">
        <v>173</v>
      </c>
      <c r="S3489">
        <v>185</v>
      </c>
      <c r="T3489">
        <f>(Data[[#This Row],[mean_r]]/256)*100</f>
        <v>76.953125</v>
      </c>
      <c r="U3489">
        <f>(Data[[#This Row],[mean_g]]/256)*100</f>
        <v>67.578125</v>
      </c>
      <c r="V3489">
        <f>(Data[[#This Row],[mean_b]]/256)*100</f>
        <v>72.265625</v>
      </c>
      <c r="W3489">
        <v>0.48299999999999998</v>
      </c>
      <c r="X3489" t="s">
        <v>51</v>
      </c>
      <c r="Y3489" t="s">
        <v>45</v>
      </c>
      <c r="Z3489">
        <v>2176</v>
      </c>
      <c r="AA3489">
        <v>5.67</v>
      </c>
      <c r="AB3489">
        <v>15.2</v>
      </c>
      <c r="AC3489">
        <v>39.799999999999997</v>
      </c>
      <c r="AD3489">
        <v>321127</v>
      </c>
      <c r="AE3489">
        <v>99.6</v>
      </c>
      <c r="AF3489">
        <v>33.6</v>
      </c>
      <c r="AG3489" t="s">
        <v>46</v>
      </c>
      <c r="AH3489" t="s">
        <v>42</v>
      </c>
      <c r="AI3489" t="s">
        <v>56</v>
      </c>
      <c r="AJ3489">
        <v>60</v>
      </c>
      <c r="AK3489">
        <v>512</v>
      </c>
      <c r="AL3489">
        <v>6.5100000000000005E-2</v>
      </c>
      <c r="AM3489">
        <v>1</v>
      </c>
      <c r="AN3489">
        <v>0.89290000000000003</v>
      </c>
      <c r="AO3489">
        <f>Data[[#This Row],[labeller_confidence_score]]-Data[[#This Row],[cytodiffusion_classification_confidence]]</f>
        <v>-0.10709999999999997</v>
      </c>
    </row>
    <row r="3490" spans="1:41" x14ac:dyDescent="0.3">
      <c r="A3490" t="s">
        <v>3563</v>
      </c>
      <c r="B3490" t="s">
        <v>49</v>
      </c>
      <c r="C3490">
        <v>0</v>
      </c>
      <c r="D3490" t="s">
        <v>50</v>
      </c>
      <c r="E3490">
        <v>11.26</v>
      </c>
      <c r="F3490">
        <v>51.9</v>
      </c>
      <c r="G3490">
        <v>0.627</v>
      </c>
      <c r="H3490">
        <v>0.38900000000000001</v>
      </c>
      <c r="I3490">
        <f>Data[[#This Row],[nucleus_area_pct]]/Data[[#This Row],[cytoplasm_ratio]]</f>
        <v>133.41902313624678</v>
      </c>
      <c r="J3490">
        <v>0.84499999999999997</v>
      </c>
      <c r="K3490">
        <v>0.40699999999999997</v>
      </c>
      <c r="L3490">
        <v>3.46</v>
      </c>
      <c r="M3490">
        <v>3.3</v>
      </c>
      <c r="N3490">
        <v>0.78900000000000003</v>
      </c>
      <c r="O3490">
        <v>493</v>
      </c>
      <c r="P3490">
        <v>70</v>
      </c>
      <c r="Q3490">
        <v>203</v>
      </c>
      <c r="R3490">
        <v>158</v>
      </c>
      <c r="S3490">
        <v>187</v>
      </c>
      <c r="T3490">
        <f>(Data[[#This Row],[mean_r]]/256)*100</f>
        <v>79.296875</v>
      </c>
      <c r="U3490">
        <f>(Data[[#This Row],[mean_g]]/256)*100</f>
        <v>61.71875</v>
      </c>
      <c r="V3490">
        <f>(Data[[#This Row],[mean_b]]/256)*100</f>
        <v>73.046875</v>
      </c>
      <c r="W3490">
        <v>0.57799999999999996</v>
      </c>
      <c r="X3490" t="s">
        <v>39</v>
      </c>
      <c r="Y3490" t="s">
        <v>40</v>
      </c>
      <c r="Z3490">
        <v>5587</v>
      </c>
      <c r="AA3490">
        <v>5.7</v>
      </c>
      <c r="AB3490">
        <v>11.9</v>
      </c>
      <c r="AC3490">
        <v>35.5</v>
      </c>
      <c r="AD3490">
        <v>328197</v>
      </c>
      <c r="AE3490">
        <v>77.2</v>
      </c>
      <c r="AF3490">
        <v>32</v>
      </c>
      <c r="AG3490" t="s">
        <v>46</v>
      </c>
      <c r="AH3490" t="s">
        <v>47</v>
      </c>
      <c r="AI3490" t="s">
        <v>56</v>
      </c>
      <c r="AJ3490">
        <v>60</v>
      </c>
      <c r="AK3490">
        <v>512</v>
      </c>
      <c r="AL3490">
        <v>0.11559999999999999</v>
      </c>
      <c r="AM3490">
        <v>0.84140000000000004</v>
      </c>
      <c r="AN3490">
        <v>0.99360000000000004</v>
      </c>
      <c r="AO3490">
        <f>Data[[#This Row],[labeller_confidence_score]]-Data[[#This Row],[cytodiffusion_classification_confidence]]</f>
        <v>0.1522</v>
      </c>
    </row>
    <row r="3491" spans="1:41" x14ac:dyDescent="0.3">
      <c r="A3491" t="s">
        <v>3564</v>
      </c>
      <c r="B3491" t="s">
        <v>49</v>
      </c>
      <c r="C3491">
        <v>0</v>
      </c>
      <c r="D3491" t="s">
        <v>50</v>
      </c>
      <c r="E3491">
        <v>11.61</v>
      </c>
      <c r="F3491">
        <v>55.6</v>
      </c>
      <c r="G3491">
        <v>0.67100000000000004</v>
      </c>
      <c r="H3491">
        <v>0.496</v>
      </c>
      <c r="I3491">
        <f>Data[[#This Row],[nucleus_area_pct]]/Data[[#This Row],[cytoplasm_ratio]]</f>
        <v>112.09677419354838</v>
      </c>
      <c r="J3491">
        <v>0.70599999999999996</v>
      </c>
      <c r="K3491">
        <v>0.33400000000000002</v>
      </c>
      <c r="L3491">
        <v>3.83</v>
      </c>
      <c r="M3491">
        <v>3.6</v>
      </c>
      <c r="N3491">
        <v>0.76300000000000001</v>
      </c>
      <c r="O3491">
        <v>379</v>
      </c>
      <c r="P3491">
        <v>77</v>
      </c>
      <c r="Q3491">
        <v>224</v>
      </c>
      <c r="R3491">
        <v>160</v>
      </c>
      <c r="S3491">
        <v>222</v>
      </c>
      <c r="T3491">
        <f>(Data[[#This Row],[mean_r]]/256)*100</f>
        <v>87.5</v>
      </c>
      <c r="U3491">
        <f>(Data[[#This Row],[mean_g]]/256)*100</f>
        <v>62.5</v>
      </c>
      <c r="V3491">
        <f>(Data[[#This Row],[mean_b]]/256)*100</f>
        <v>86.71875</v>
      </c>
      <c r="W3491">
        <v>0.70799999999999996</v>
      </c>
      <c r="X3491" t="s">
        <v>51</v>
      </c>
      <c r="Y3491" t="s">
        <v>45</v>
      </c>
      <c r="Z3491">
        <v>6391</v>
      </c>
      <c r="AA3491">
        <v>3.04</v>
      </c>
      <c r="AB3491">
        <v>14.1</v>
      </c>
      <c r="AC3491">
        <v>35.5</v>
      </c>
      <c r="AD3491">
        <v>153184</v>
      </c>
      <c r="AE3491">
        <v>98.8</v>
      </c>
      <c r="AF3491">
        <v>33.299999999999997</v>
      </c>
      <c r="AG3491" t="s">
        <v>46</v>
      </c>
      <c r="AH3491" t="s">
        <v>42</v>
      </c>
      <c r="AI3491" t="s">
        <v>52</v>
      </c>
      <c r="AJ3491">
        <v>100</v>
      </c>
      <c r="AK3491">
        <v>360</v>
      </c>
      <c r="AL3491">
        <v>4.7199999999999999E-2</v>
      </c>
      <c r="AM3491">
        <v>0.92079999999999995</v>
      </c>
      <c r="AN3491">
        <v>0.88770000000000004</v>
      </c>
      <c r="AO3491">
        <f>Data[[#This Row],[labeller_confidence_score]]-Data[[#This Row],[cytodiffusion_classification_confidence]]</f>
        <v>-3.3099999999999907E-2</v>
      </c>
    </row>
    <row r="3492" spans="1:41" x14ac:dyDescent="0.3">
      <c r="A3492" t="s">
        <v>3565</v>
      </c>
      <c r="B3492" t="s">
        <v>106</v>
      </c>
      <c r="C3492">
        <v>1</v>
      </c>
      <c r="D3492" t="s">
        <v>82</v>
      </c>
      <c r="E3492">
        <v>13.9</v>
      </c>
      <c r="F3492">
        <v>84.7</v>
      </c>
      <c r="G3492">
        <v>0.36099999999999999</v>
      </c>
      <c r="H3492">
        <v>0.16800000000000001</v>
      </c>
      <c r="I3492">
        <f>Data[[#This Row],[nucleus_area_pct]]/Data[[#This Row],[cytoplasm_ratio]]</f>
        <v>504.16666666666663</v>
      </c>
      <c r="J3492">
        <v>0.92300000000000004</v>
      </c>
      <c r="K3492">
        <v>0.32400000000000001</v>
      </c>
      <c r="L3492">
        <v>0.97</v>
      </c>
      <c r="M3492">
        <v>1</v>
      </c>
      <c r="N3492">
        <v>0.76400000000000001</v>
      </c>
      <c r="O3492">
        <v>574</v>
      </c>
      <c r="P3492">
        <v>86</v>
      </c>
      <c r="Q3492">
        <v>178</v>
      </c>
      <c r="R3492">
        <v>127</v>
      </c>
      <c r="S3492">
        <v>204</v>
      </c>
      <c r="T3492">
        <f>(Data[[#This Row],[mean_r]]/256)*100</f>
        <v>69.53125</v>
      </c>
      <c r="U3492">
        <f>(Data[[#This Row],[mean_g]]/256)*100</f>
        <v>49.609375</v>
      </c>
      <c r="V3492">
        <f>(Data[[#This Row],[mean_b]]/256)*100</f>
        <v>79.6875</v>
      </c>
      <c r="W3492">
        <v>0.59499999999999997</v>
      </c>
      <c r="X3492" t="s">
        <v>39</v>
      </c>
      <c r="Y3492" t="s">
        <v>40</v>
      </c>
      <c r="Z3492">
        <v>5524</v>
      </c>
      <c r="AA3492">
        <v>5.92</v>
      </c>
      <c r="AB3492">
        <v>12</v>
      </c>
      <c r="AC3492">
        <v>31.2</v>
      </c>
      <c r="AD3492">
        <v>164839</v>
      </c>
      <c r="AE3492">
        <v>81.5</v>
      </c>
      <c r="AF3492">
        <v>33</v>
      </c>
      <c r="AG3492" t="s">
        <v>41</v>
      </c>
      <c r="AH3492" t="s">
        <v>42</v>
      </c>
      <c r="AI3492" t="s">
        <v>52</v>
      </c>
      <c r="AJ3492">
        <v>60</v>
      </c>
      <c r="AK3492">
        <v>512</v>
      </c>
      <c r="AL3492">
        <v>0.85729999999999995</v>
      </c>
      <c r="AM3492">
        <v>0.82</v>
      </c>
      <c r="AN3492">
        <v>0.71499999999999997</v>
      </c>
      <c r="AO3492">
        <f>Data[[#This Row],[labeller_confidence_score]]-Data[[#This Row],[cytodiffusion_classification_confidence]]</f>
        <v>-0.10499999999999998</v>
      </c>
    </row>
    <row r="3493" spans="1:41" x14ac:dyDescent="0.3">
      <c r="A3493" t="s">
        <v>3566</v>
      </c>
      <c r="B3493" t="s">
        <v>58</v>
      </c>
      <c r="C3493">
        <v>1</v>
      </c>
      <c r="D3493" t="s">
        <v>38</v>
      </c>
      <c r="E3493">
        <v>13.09</v>
      </c>
      <c r="F3493">
        <v>79.8</v>
      </c>
      <c r="G3493">
        <v>0.77200000000000002</v>
      </c>
      <c r="H3493">
        <v>0.28599999999999998</v>
      </c>
      <c r="I3493">
        <f>Data[[#This Row],[nucleus_area_pct]]/Data[[#This Row],[cytoplasm_ratio]]</f>
        <v>279.02097902097904</v>
      </c>
      <c r="J3493">
        <v>0.76</v>
      </c>
      <c r="K3493">
        <v>0.28699999999999998</v>
      </c>
      <c r="L3493">
        <v>1.81</v>
      </c>
      <c r="M3493">
        <v>1.4</v>
      </c>
      <c r="N3493">
        <v>0.75900000000000001</v>
      </c>
      <c r="O3493">
        <v>430</v>
      </c>
      <c r="P3493">
        <v>88</v>
      </c>
      <c r="Q3493">
        <v>204</v>
      </c>
      <c r="R3493">
        <v>174</v>
      </c>
      <c r="S3493">
        <v>204</v>
      </c>
      <c r="T3493">
        <f>(Data[[#This Row],[mean_r]]/256)*100</f>
        <v>79.6875</v>
      </c>
      <c r="U3493">
        <f>(Data[[#This Row],[mean_g]]/256)*100</f>
        <v>67.96875</v>
      </c>
      <c r="V3493">
        <f>(Data[[#This Row],[mean_b]]/256)*100</f>
        <v>79.6875</v>
      </c>
      <c r="W3493">
        <v>0.623</v>
      </c>
      <c r="X3493" t="s">
        <v>63</v>
      </c>
      <c r="Y3493" t="s">
        <v>40</v>
      </c>
      <c r="Z3493">
        <v>3832</v>
      </c>
      <c r="AA3493">
        <v>5.38</v>
      </c>
      <c r="AB3493">
        <v>13.3</v>
      </c>
      <c r="AC3493">
        <v>40.6</v>
      </c>
      <c r="AD3493">
        <v>73689</v>
      </c>
      <c r="AE3493">
        <v>92.6</v>
      </c>
      <c r="AF3493">
        <v>32.200000000000003</v>
      </c>
      <c r="AG3493" t="s">
        <v>41</v>
      </c>
      <c r="AH3493" t="s">
        <v>68</v>
      </c>
      <c r="AI3493" t="s">
        <v>52</v>
      </c>
      <c r="AJ3493">
        <v>60</v>
      </c>
      <c r="AK3493">
        <v>224</v>
      </c>
      <c r="AL3493">
        <v>0.63090000000000002</v>
      </c>
      <c r="AM3493">
        <v>0.76190000000000002</v>
      </c>
      <c r="AN3493">
        <v>0.61519999999999997</v>
      </c>
      <c r="AO3493">
        <f>Data[[#This Row],[labeller_confidence_score]]-Data[[#This Row],[cytodiffusion_classification_confidence]]</f>
        <v>-0.14670000000000005</v>
      </c>
    </row>
    <row r="3494" spans="1:41" x14ac:dyDescent="0.3">
      <c r="A3494" t="s">
        <v>3567</v>
      </c>
      <c r="B3494" t="s">
        <v>60</v>
      </c>
      <c r="C3494">
        <v>0</v>
      </c>
      <c r="D3494" t="s">
        <v>50</v>
      </c>
      <c r="E3494">
        <v>14.69</v>
      </c>
      <c r="F3494">
        <v>53.9</v>
      </c>
      <c r="G3494">
        <v>0.39300000000000002</v>
      </c>
      <c r="H3494">
        <v>0.35799999999999998</v>
      </c>
      <c r="I3494">
        <f>Data[[#This Row],[nucleus_area_pct]]/Data[[#This Row],[cytoplasm_ratio]]</f>
        <v>150.55865921787711</v>
      </c>
      <c r="J3494">
        <v>0.51700000000000002</v>
      </c>
      <c r="K3494">
        <v>0.51800000000000002</v>
      </c>
      <c r="L3494">
        <v>2.2000000000000002</v>
      </c>
      <c r="M3494">
        <v>1</v>
      </c>
      <c r="N3494">
        <v>0.79300000000000004</v>
      </c>
      <c r="O3494">
        <v>550</v>
      </c>
      <c r="P3494">
        <v>75</v>
      </c>
      <c r="Q3494">
        <v>181</v>
      </c>
      <c r="R3494">
        <v>161</v>
      </c>
      <c r="S3494">
        <v>181</v>
      </c>
      <c r="T3494">
        <f>(Data[[#This Row],[mean_r]]/256)*100</f>
        <v>70.703125</v>
      </c>
      <c r="U3494">
        <f>(Data[[#This Row],[mean_g]]/256)*100</f>
        <v>62.890625</v>
      </c>
      <c r="V3494">
        <f>(Data[[#This Row],[mean_b]]/256)*100</f>
        <v>70.703125</v>
      </c>
      <c r="W3494">
        <v>0.57899999999999996</v>
      </c>
      <c r="X3494" t="s">
        <v>63</v>
      </c>
      <c r="Y3494" t="s">
        <v>40</v>
      </c>
      <c r="Z3494">
        <v>9592</v>
      </c>
      <c r="AA3494">
        <v>5.8</v>
      </c>
      <c r="AB3494">
        <v>12.5</v>
      </c>
      <c r="AC3494">
        <v>41.5</v>
      </c>
      <c r="AD3494">
        <v>162131</v>
      </c>
      <c r="AE3494">
        <v>98.8</v>
      </c>
      <c r="AF3494">
        <v>33.700000000000003</v>
      </c>
      <c r="AG3494" t="s">
        <v>46</v>
      </c>
      <c r="AH3494" t="s">
        <v>47</v>
      </c>
      <c r="AI3494" t="s">
        <v>43</v>
      </c>
      <c r="AJ3494">
        <v>60</v>
      </c>
      <c r="AK3494">
        <v>360</v>
      </c>
      <c r="AL3494">
        <v>0.1333</v>
      </c>
      <c r="AM3494">
        <v>0.93310000000000004</v>
      </c>
      <c r="AN3494">
        <v>0.88490000000000002</v>
      </c>
      <c r="AO3494">
        <f>Data[[#This Row],[labeller_confidence_score]]-Data[[#This Row],[cytodiffusion_classification_confidence]]</f>
        <v>-4.8200000000000021E-2</v>
      </c>
    </row>
    <row r="3495" spans="1:41" x14ac:dyDescent="0.3">
      <c r="A3495" t="s">
        <v>3568</v>
      </c>
      <c r="B3495" t="s">
        <v>49</v>
      </c>
      <c r="C3495">
        <v>0</v>
      </c>
      <c r="D3495" t="s">
        <v>50</v>
      </c>
      <c r="E3495">
        <v>12.08</v>
      </c>
      <c r="F3495">
        <v>54.3</v>
      </c>
      <c r="G3495">
        <v>0.64400000000000002</v>
      </c>
      <c r="H3495">
        <v>0.371</v>
      </c>
      <c r="I3495">
        <f>Data[[#This Row],[nucleus_area_pct]]/Data[[#This Row],[cytoplasm_ratio]]</f>
        <v>146.36118598382748</v>
      </c>
      <c r="J3495">
        <v>0.81200000000000006</v>
      </c>
      <c r="K3495">
        <v>0.246</v>
      </c>
      <c r="L3495">
        <v>2.78</v>
      </c>
      <c r="M3495">
        <v>2.8</v>
      </c>
      <c r="N3495">
        <v>0.85899999999999999</v>
      </c>
      <c r="O3495">
        <v>416</v>
      </c>
      <c r="P3495">
        <v>71</v>
      </c>
      <c r="Q3495">
        <v>193</v>
      </c>
      <c r="R3495">
        <v>155</v>
      </c>
      <c r="S3495">
        <v>173</v>
      </c>
      <c r="T3495">
        <f>(Data[[#This Row],[mean_r]]/256)*100</f>
        <v>75.390625</v>
      </c>
      <c r="U3495">
        <f>(Data[[#This Row],[mean_g]]/256)*100</f>
        <v>60.546875</v>
      </c>
      <c r="V3495">
        <f>(Data[[#This Row],[mean_b]]/256)*100</f>
        <v>67.578125</v>
      </c>
      <c r="W3495">
        <v>0.67700000000000005</v>
      </c>
      <c r="X3495" t="s">
        <v>39</v>
      </c>
      <c r="Y3495" t="s">
        <v>40</v>
      </c>
      <c r="Z3495">
        <v>4522</v>
      </c>
      <c r="AA3495">
        <v>4.72</v>
      </c>
      <c r="AB3495">
        <v>13.1</v>
      </c>
      <c r="AC3495">
        <v>54.1</v>
      </c>
      <c r="AD3495">
        <v>365489</v>
      </c>
      <c r="AE3495">
        <v>74.5</v>
      </c>
      <c r="AF3495">
        <v>32.4</v>
      </c>
      <c r="AG3495" t="s">
        <v>41</v>
      </c>
      <c r="AH3495" t="s">
        <v>47</v>
      </c>
      <c r="AI3495" t="s">
        <v>43</v>
      </c>
      <c r="AJ3495">
        <v>100</v>
      </c>
      <c r="AK3495">
        <v>224</v>
      </c>
      <c r="AL3495">
        <v>0.11459999999999999</v>
      </c>
      <c r="AM3495">
        <v>0.93710000000000004</v>
      </c>
      <c r="AN3495">
        <v>0.86009999999999998</v>
      </c>
      <c r="AO3495">
        <f>Data[[#This Row],[labeller_confidence_score]]-Data[[#This Row],[cytodiffusion_classification_confidence]]</f>
        <v>-7.7000000000000068E-2</v>
      </c>
    </row>
    <row r="3496" spans="1:41" x14ac:dyDescent="0.3">
      <c r="A3496" t="s">
        <v>3569</v>
      </c>
      <c r="B3496" t="s">
        <v>85</v>
      </c>
      <c r="C3496">
        <v>0</v>
      </c>
      <c r="D3496" t="s">
        <v>50</v>
      </c>
      <c r="E3496">
        <v>10.98</v>
      </c>
      <c r="F3496">
        <v>66.8</v>
      </c>
      <c r="G3496">
        <v>0.78200000000000003</v>
      </c>
      <c r="H3496">
        <v>0.33300000000000002</v>
      </c>
      <c r="I3496">
        <f>Data[[#This Row],[nucleus_area_pct]]/Data[[#This Row],[cytoplasm_ratio]]</f>
        <v>200.60060060060059</v>
      </c>
      <c r="J3496">
        <v>0.76600000000000001</v>
      </c>
      <c r="K3496">
        <v>0.29399999999999998</v>
      </c>
      <c r="L3496">
        <v>4.87</v>
      </c>
      <c r="M3496">
        <v>2.4</v>
      </c>
      <c r="N3496">
        <v>0.746</v>
      </c>
      <c r="O3496">
        <v>335</v>
      </c>
      <c r="P3496">
        <v>68</v>
      </c>
      <c r="Q3496">
        <v>203</v>
      </c>
      <c r="R3496">
        <v>168</v>
      </c>
      <c r="S3496">
        <v>191</v>
      </c>
      <c r="T3496">
        <f>(Data[[#This Row],[mean_r]]/256)*100</f>
        <v>79.296875</v>
      </c>
      <c r="U3496">
        <f>(Data[[#This Row],[mean_g]]/256)*100</f>
        <v>65.625</v>
      </c>
      <c r="V3496">
        <f>(Data[[#This Row],[mean_b]]/256)*100</f>
        <v>74.609375</v>
      </c>
      <c r="W3496">
        <v>0.75900000000000001</v>
      </c>
      <c r="X3496" t="s">
        <v>39</v>
      </c>
      <c r="Y3496" t="s">
        <v>45</v>
      </c>
      <c r="Z3496">
        <v>7688</v>
      </c>
      <c r="AA3496">
        <v>4.58</v>
      </c>
      <c r="AB3496">
        <v>9.3000000000000007</v>
      </c>
      <c r="AC3496">
        <v>48.5</v>
      </c>
      <c r="AD3496">
        <v>216082</v>
      </c>
      <c r="AE3496">
        <v>71.900000000000006</v>
      </c>
      <c r="AF3496">
        <v>33.5</v>
      </c>
      <c r="AG3496" t="s">
        <v>46</v>
      </c>
      <c r="AH3496" t="s">
        <v>47</v>
      </c>
      <c r="AI3496" t="s">
        <v>52</v>
      </c>
      <c r="AJ3496">
        <v>60</v>
      </c>
      <c r="AK3496">
        <v>512</v>
      </c>
      <c r="AL3496">
        <v>0.1237</v>
      </c>
      <c r="AM3496">
        <v>0.77490000000000003</v>
      </c>
      <c r="AN3496">
        <v>0.84919999999999995</v>
      </c>
      <c r="AO3496">
        <f>Data[[#This Row],[labeller_confidence_score]]-Data[[#This Row],[cytodiffusion_classification_confidence]]</f>
        <v>7.4299999999999922E-2</v>
      </c>
    </row>
    <row r="3497" spans="1:41" x14ac:dyDescent="0.3">
      <c r="A3497" t="s">
        <v>3570</v>
      </c>
      <c r="B3497" t="s">
        <v>180</v>
      </c>
      <c r="C3497">
        <v>1</v>
      </c>
      <c r="D3497" t="s">
        <v>181</v>
      </c>
      <c r="E3497">
        <v>6.92</v>
      </c>
      <c r="F3497">
        <v>0</v>
      </c>
      <c r="G3497">
        <v>0</v>
      </c>
      <c r="H3497">
        <v>1</v>
      </c>
      <c r="I3497">
        <f>Data[[#This Row],[nucleus_area_pct]]/Data[[#This Row],[cytoplasm_ratio]]</f>
        <v>0</v>
      </c>
      <c r="J3497">
        <v>0.309</v>
      </c>
      <c r="K3497">
        <v>0.92200000000000004</v>
      </c>
      <c r="L3497">
        <v>0.76</v>
      </c>
      <c r="M3497">
        <v>1</v>
      </c>
      <c r="N3497">
        <v>0.66300000000000003</v>
      </c>
      <c r="O3497">
        <v>123</v>
      </c>
      <c r="P3497">
        <v>67</v>
      </c>
      <c r="Q3497">
        <v>232</v>
      </c>
      <c r="R3497">
        <v>111</v>
      </c>
      <c r="S3497">
        <v>121</v>
      </c>
      <c r="T3497">
        <f>(Data[[#This Row],[mean_r]]/256)*100</f>
        <v>90.625</v>
      </c>
      <c r="U3497">
        <f>(Data[[#This Row],[mean_g]]/256)*100</f>
        <v>43.359375</v>
      </c>
      <c r="V3497">
        <f>(Data[[#This Row],[mean_b]]/256)*100</f>
        <v>47.265625</v>
      </c>
      <c r="W3497">
        <v>0.53700000000000003</v>
      </c>
      <c r="X3497" t="s">
        <v>51</v>
      </c>
      <c r="Y3497" t="s">
        <v>40</v>
      </c>
      <c r="Z3497">
        <v>6186</v>
      </c>
      <c r="AA3497">
        <v>4.1900000000000004</v>
      </c>
      <c r="AB3497">
        <v>15.3</v>
      </c>
      <c r="AC3497">
        <v>34.4</v>
      </c>
      <c r="AD3497">
        <v>315089</v>
      </c>
      <c r="AE3497">
        <v>90.2</v>
      </c>
      <c r="AF3497">
        <v>35</v>
      </c>
      <c r="AG3497" t="s">
        <v>41</v>
      </c>
      <c r="AH3497" t="s">
        <v>47</v>
      </c>
      <c r="AI3497" t="s">
        <v>52</v>
      </c>
      <c r="AJ3497">
        <v>60</v>
      </c>
      <c r="AK3497">
        <v>512</v>
      </c>
      <c r="AL3497">
        <v>0.84760000000000002</v>
      </c>
      <c r="AM3497">
        <v>0.72140000000000004</v>
      </c>
      <c r="AN3497">
        <v>0.6754</v>
      </c>
      <c r="AO3497">
        <f>Data[[#This Row],[labeller_confidence_score]]-Data[[#This Row],[cytodiffusion_classification_confidence]]</f>
        <v>-4.6000000000000041E-2</v>
      </c>
    </row>
    <row r="3498" spans="1:41" x14ac:dyDescent="0.3">
      <c r="A3498" t="s">
        <v>3571</v>
      </c>
      <c r="B3498" t="s">
        <v>37</v>
      </c>
      <c r="C3498">
        <v>1</v>
      </c>
      <c r="D3498" t="s">
        <v>38</v>
      </c>
      <c r="E3498">
        <v>14.39</v>
      </c>
      <c r="F3498">
        <v>58.1</v>
      </c>
      <c r="G3498">
        <v>0.624</v>
      </c>
      <c r="H3498">
        <v>0.36399999999999999</v>
      </c>
      <c r="I3498">
        <f>Data[[#This Row],[nucleus_area_pct]]/Data[[#This Row],[cytoplasm_ratio]]</f>
        <v>159.61538461538461</v>
      </c>
      <c r="J3498">
        <v>0.63600000000000001</v>
      </c>
      <c r="K3498">
        <v>0.55700000000000005</v>
      </c>
      <c r="L3498">
        <v>2.4700000000000002</v>
      </c>
      <c r="M3498">
        <v>5.5</v>
      </c>
      <c r="N3498">
        <v>0.871</v>
      </c>
      <c r="O3498">
        <v>440</v>
      </c>
      <c r="P3498">
        <v>96</v>
      </c>
      <c r="Q3498">
        <v>221</v>
      </c>
      <c r="R3498">
        <v>148</v>
      </c>
      <c r="S3498">
        <v>193</v>
      </c>
      <c r="T3498">
        <f>(Data[[#This Row],[mean_r]]/256)*100</f>
        <v>86.328125</v>
      </c>
      <c r="U3498">
        <f>(Data[[#This Row],[mean_g]]/256)*100</f>
        <v>57.8125</v>
      </c>
      <c r="V3498">
        <f>(Data[[#This Row],[mean_b]]/256)*100</f>
        <v>75.390625</v>
      </c>
      <c r="W3498">
        <v>0.73499999999999999</v>
      </c>
      <c r="X3498" t="s">
        <v>51</v>
      </c>
      <c r="Y3498" t="s">
        <v>40</v>
      </c>
      <c r="Z3498">
        <v>11074</v>
      </c>
      <c r="AA3498">
        <v>5.27</v>
      </c>
      <c r="AB3498">
        <v>16.100000000000001</v>
      </c>
      <c r="AC3498">
        <v>36.799999999999997</v>
      </c>
      <c r="AD3498">
        <v>209590</v>
      </c>
      <c r="AE3498">
        <v>90.3</v>
      </c>
      <c r="AF3498">
        <v>33.9</v>
      </c>
      <c r="AG3498" t="s">
        <v>41</v>
      </c>
      <c r="AH3498" t="s">
        <v>42</v>
      </c>
      <c r="AI3498" t="s">
        <v>52</v>
      </c>
      <c r="AJ3498">
        <v>60</v>
      </c>
      <c r="AK3498">
        <v>512</v>
      </c>
      <c r="AL3498">
        <v>0.74109999999999998</v>
      </c>
      <c r="AM3498">
        <v>0.73270000000000002</v>
      </c>
      <c r="AN3498">
        <v>0.71860000000000002</v>
      </c>
      <c r="AO3498">
        <f>Data[[#This Row],[labeller_confidence_score]]-Data[[#This Row],[cytodiffusion_classification_confidence]]</f>
        <v>-1.4100000000000001E-2</v>
      </c>
    </row>
    <row r="3499" spans="1:41" x14ac:dyDescent="0.3">
      <c r="A3499" t="s">
        <v>3572</v>
      </c>
      <c r="B3499" t="s">
        <v>60</v>
      </c>
      <c r="C3499">
        <v>0</v>
      </c>
      <c r="D3499" t="s">
        <v>50</v>
      </c>
      <c r="E3499">
        <v>15.14</v>
      </c>
      <c r="F3499">
        <v>65.8</v>
      </c>
      <c r="G3499">
        <v>0.64900000000000002</v>
      </c>
      <c r="H3499">
        <v>0.26500000000000001</v>
      </c>
      <c r="I3499">
        <f>Data[[#This Row],[nucleus_area_pct]]/Data[[#This Row],[cytoplasm_ratio]]</f>
        <v>248.30188679245282</v>
      </c>
      <c r="J3499">
        <v>0.66800000000000004</v>
      </c>
      <c r="K3499">
        <v>0.39300000000000002</v>
      </c>
      <c r="L3499">
        <v>2.35</v>
      </c>
      <c r="M3499">
        <v>1.1000000000000001</v>
      </c>
      <c r="N3499">
        <v>0.57599999999999996</v>
      </c>
      <c r="O3499">
        <v>552</v>
      </c>
      <c r="P3499">
        <v>90</v>
      </c>
      <c r="Q3499">
        <v>210</v>
      </c>
      <c r="R3499">
        <v>164</v>
      </c>
      <c r="S3499">
        <v>189</v>
      </c>
      <c r="T3499">
        <f>(Data[[#This Row],[mean_r]]/256)*100</f>
        <v>82.03125</v>
      </c>
      <c r="U3499">
        <f>(Data[[#This Row],[mean_g]]/256)*100</f>
        <v>64.0625</v>
      </c>
      <c r="V3499">
        <f>(Data[[#This Row],[mean_b]]/256)*100</f>
        <v>73.828125</v>
      </c>
      <c r="W3499">
        <v>0.57099999999999995</v>
      </c>
      <c r="X3499" t="s">
        <v>63</v>
      </c>
      <c r="Y3499" t="s">
        <v>45</v>
      </c>
      <c r="Z3499">
        <v>7211</v>
      </c>
      <c r="AA3499">
        <v>5.6</v>
      </c>
      <c r="AB3499">
        <v>17.899999999999999</v>
      </c>
      <c r="AC3499">
        <v>44.9</v>
      </c>
      <c r="AD3499">
        <v>305023</v>
      </c>
      <c r="AE3499">
        <v>71.7</v>
      </c>
      <c r="AF3499">
        <v>32.700000000000003</v>
      </c>
      <c r="AG3499" t="s">
        <v>64</v>
      </c>
      <c r="AH3499" t="s">
        <v>68</v>
      </c>
      <c r="AI3499" t="s">
        <v>56</v>
      </c>
      <c r="AJ3499">
        <v>60</v>
      </c>
      <c r="AK3499">
        <v>256</v>
      </c>
      <c r="AL3499">
        <v>0.1409</v>
      </c>
      <c r="AM3499">
        <v>0.92520000000000002</v>
      </c>
      <c r="AN3499">
        <v>0.83689999999999998</v>
      </c>
      <c r="AO3499">
        <f>Data[[#This Row],[labeller_confidence_score]]-Data[[#This Row],[cytodiffusion_classification_confidence]]</f>
        <v>-8.8300000000000045E-2</v>
      </c>
    </row>
    <row r="3500" spans="1:41" x14ac:dyDescent="0.3">
      <c r="A3500" t="s">
        <v>3573</v>
      </c>
      <c r="B3500" t="s">
        <v>74</v>
      </c>
      <c r="C3500">
        <v>0</v>
      </c>
      <c r="D3500" t="s">
        <v>75</v>
      </c>
      <c r="E3500">
        <v>2.09</v>
      </c>
      <c r="F3500">
        <v>0</v>
      </c>
      <c r="G3500">
        <v>0</v>
      </c>
      <c r="H3500">
        <v>1</v>
      </c>
      <c r="I3500">
        <f>Data[[#This Row],[nucleus_area_pct]]/Data[[#This Row],[cytoplasm_ratio]]</f>
        <v>0</v>
      </c>
      <c r="J3500">
        <v>0.59199999999999997</v>
      </c>
      <c r="K3500">
        <v>0.51500000000000001</v>
      </c>
      <c r="L3500">
        <v>2.37</v>
      </c>
      <c r="M3500">
        <v>1</v>
      </c>
      <c r="N3500">
        <v>0.81399999999999995</v>
      </c>
      <c r="O3500">
        <v>23</v>
      </c>
      <c r="P3500">
        <v>19</v>
      </c>
      <c r="Q3500">
        <v>217</v>
      </c>
      <c r="R3500">
        <v>147</v>
      </c>
      <c r="S3500">
        <v>154</v>
      </c>
      <c r="T3500">
        <f>(Data[[#This Row],[mean_r]]/256)*100</f>
        <v>84.765625</v>
      </c>
      <c r="U3500">
        <f>(Data[[#This Row],[mean_g]]/256)*100</f>
        <v>57.421875</v>
      </c>
      <c r="V3500">
        <f>(Data[[#This Row],[mean_b]]/256)*100</f>
        <v>60.15625</v>
      </c>
      <c r="W3500">
        <v>0.53200000000000003</v>
      </c>
      <c r="X3500" t="s">
        <v>39</v>
      </c>
      <c r="Y3500" t="s">
        <v>45</v>
      </c>
      <c r="Z3500">
        <v>7801</v>
      </c>
      <c r="AA3500">
        <v>4.53</v>
      </c>
      <c r="AB3500">
        <v>12.2</v>
      </c>
      <c r="AC3500">
        <v>40.700000000000003</v>
      </c>
      <c r="AD3500">
        <v>311327</v>
      </c>
      <c r="AE3500">
        <v>96.4</v>
      </c>
      <c r="AF3500">
        <v>33.700000000000003</v>
      </c>
      <c r="AG3500" t="s">
        <v>64</v>
      </c>
      <c r="AH3500" t="s">
        <v>47</v>
      </c>
      <c r="AI3500" t="s">
        <v>56</v>
      </c>
      <c r="AJ3500">
        <v>100</v>
      </c>
      <c r="AK3500">
        <v>512</v>
      </c>
      <c r="AL3500">
        <v>0</v>
      </c>
      <c r="AM3500">
        <v>0.94520000000000004</v>
      </c>
      <c r="AN3500">
        <v>0.82479999999999998</v>
      </c>
      <c r="AO3500">
        <f>Data[[#This Row],[labeller_confidence_score]]-Data[[#This Row],[cytodiffusion_classification_confidence]]</f>
        <v>-0.12040000000000006</v>
      </c>
    </row>
    <row r="3501" spans="1:41" x14ac:dyDescent="0.3">
      <c r="A3501" t="s">
        <v>3574</v>
      </c>
      <c r="B3501" t="s">
        <v>54</v>
      </c>
      <c r="C3501">
        <v>0</v>
      </c>
      <c r="D3501" t="s">
        <v>54</v>
      </c>
      <c r="E3501">
        <v>7.86</v>
      </c>
      <c r="F3501">
        <v>0</v>
      </c>
      <c r="G3501">
        <v>0</v>
      </c>
      <c r="H3501">
        <v>1</v>
      </c>
      <c r="I3501">
        <f>Data[[#This Row],[nucleus_area_pct]]/Data[[#This Row],[cytoplasm_ratio]]</f>
        <v>0</v>
      </c>
      <c r="J3501">
        <v>1</v>
      </c>
      <c r="K3501">
        <v>0.183</v>
      </c>
      <c r="L3501">
        <v>0.39</v>
      </c>
      <c r="M3501">
        <v>1</v>
      </c>
      <c r="N3501">
        <v>0.95099999999999996</v>
      </c>
      <c r="O3501">
        <v>198</v>
      </c>
      <c r="P3501">
        <v>46</v>
      </c>
      <c r="Q3501">
        <v>228</v>
      </c>
      <c r="R3501">
        <v>127</v>
      </c>
      <c r="S3501">
        <v>119</v>
      </c>
      <c r="T3501">
        <f>(Data[[#This Row],[mean_r]]/256)*100</f>
        <v>89.0625</v>
      </c>
      <c r="U3501">
        <f>(Data[[#This Row],[mean_g]]/256)*100</f>
        <v>49.609375</v>
      </c>
      <c r="V3501">
        <f>(Data[[#This Row],[mean_b]]/256)*100</f>
        <v>46.484375</v>
      </c>
      <c r="W3501">
        <v>0.45200000000000001</v>
      </c>
      <c r="X3501" t="s">
        <v>63</v>
      </c>
      <c r="Y3501" t="s">
        <v>45</v>
      </c>
      <c r="Z3501">
        <v>1000</v>
      </c>
      <c r="AA3501">
        <v>5.18</v>
      </c>
      <c r="AB3501">
        <v>10.3</v>
      </c>
      <c r="AC3501">
        <v>44.3</v>
      </c>
      <c r="AD3501">
        <v>347504</v>
      </c>
      <c r="AE3501">
        <v>105.1</v>
      </c>
      <c r="AF3501">
        <v>31.4</v>
      </c>
      <c r="AG3501" t="s">
        <v>46</v>
      </c>
      <c r="AH3501" t="s">
        <v>42</v>
      </c>
      <c r="AI3501" t="s">
        <v>56</v>
      </c>
      <c r="AJ3501">
        <v>100</v>
      </c>
      <c r="AK3501">
        <v>360</v>
      </c>
      <c r="AL3501">
        <v>7.6600000000000001E-2</v>
      </c>
      <c r="AM3501">
        <v>0.99980000000000002</v>
      </c>
      <c r="AN3501">
        <v>0.8891</v>
      </c>
      <c r="AO3501">
        <f>Data[[#This Row],[labeller_confidence_score]]-Data[[#This Row],[cytodiffusion_classification_confidence]]</f>
        <v>-0.11070000000000002</v>
      </c>
    </row>
    <row r="3502" spans="1:41" x14ac:dyDescent="0.3">
      <c r="A3502" t="s">
        <v>3575</v>
      </c>
      <c r="B3502" t="s">
        <v>62</v>
      </c>
      <c r="C3502">
        <v>0</v>
      </c>
      <c r="D3502" t="s">
        <v>50</v>
      </c>
      <c r="E3502">
        <v>8.69</v>
      </c>
      <c r="F3502">
        <v>86.4</v>
      </c>
      <c r="G3502">
        <v>0.73299999999999998</v>
      </c>
      <c r="H3502">
        <v>0.20699999999999999</v>
      </c>
      <c r="I3502">
        <f>Data[[#This Row],[nucleus_area_pct]]/Data[[#This Row],[cytoplasm_ratio]]</f>
        <v>417.39130434782612</v>
      </c>
      <c r="J3502">
        <v>0.81599999999999995</v>
      </c>
      <c r="K3502">
        <v>7.9000000000000001E-2</v>
      </c>
      <c r="L3502">
        <v>1.46</v>
      </c>
      <c r="M3502">
        <v>1.1000000000000001</v>
      </c>
      <c r="N3502">
        <v>0.89100000000000001</v>
      </c>
      <c r="O3502">
        <v>282</v>
      </c>
      <c r="P3502">
        <v>55</v>
      </c>
      <c r="Q3502">
        <v>196</v>
      </c>
      <c r="R3502">
        <v>149</v>
      </c>
      <c r="S3502">
        <v>200</v>
      </c>
      <c r="T3502">
        <f>(Data[[#This Row],[mean_r]]/256)*100</f>
        <v>76.5625</v>
      </c>
      <c r="U3502">
        <f>(Data[[#This Row],[mean_g]]/256)*100</f>
        <v>58.203125</v>
      </c>
      <c r="V3502">
        <f>(Data[[#This Row],[mean_b]]/256)*100</f>
        <v>78.125</v>
      </c>
      <c r="W3502">
        <v>0.69699999999999995</v>
      </c>
      <c r="X3502" t="s">
        <v>51</v>
      </c>
      <c r="Y3502" t="s">
        <v>40</v>
      </c>
      <c r="Z3502">
        <v>8037</v>
      </c>
      <c r="AA3502">
        <v>4.9800000000000004</v>
      </c>
      <c r="AB3502">
        <v>11</v>
      </c>
      <c r="AC3502">
        <v>43.1</v>
      </c>
      <c r="AD3502">
        <v>286560</v>
      </c>
      <c r="AE3502">
        <v>94.3</v>
      </c>
      <c r="AF3502">
        <v>33</v>
      </c>
      <c r="AG3502" t="s">
        <v>64</v>
      </c>
      <c r="AH3502" t="s">
        <v>47</v>
      </c>
      <c r="AI3502" t="s">
        <v>56</v>
      </c>
      <c r="AJ3502">
        <v>60</v>
      </c>
      <c r="AK3502">
        <v>224</v>
      </c>
      <c r="AL3502">
        <v>4.1700000000000001E-2</v>
      </c>
      <c r="AM3502">
        <v>0.95920000000000005</v>
      </c>
      <c r="AN3502">
        <v>0.97360000000000002</v>
      </c>
      <c r="AO3502">
        <f>Data[[#This Row],[labeller_confidence_score]]-Data[[#This Row],[cytodiffusion_classification_confidence]]</f>
        <v>1.4399999999999968E-2</v>
      </c>
    </row>
    <row r="3503" spans="1:41" x14ac:dyDescent="0.3">
      <c r="A3503" t="s">
        <v>3576</v>
      </c>
      <c r="B3503" t="s">
        <v>62</v>
      </c>
      <c r="C3503">
        <v>0</v>
      </c>
      <c r="D3503" t="s">
        <v>50</v>
      </c>
      <c r="E3503">
        <v>8.61</v>
      </c>
      <c r="F3503">
        <v>85.7</v>
      </c>
      <c r="G3503">
        <v>0.68899999999999995</v>
      </c>
      <c r="H3503">
        <v>0.28399999999999997</v>
      </c>
      <c r="I3503">
        <f>Data[[#This Row],[nucleus_area_pct]]/Data[[#This Row],[cytoplasm_ratio]]</f>
        <v>301.76056338028172</v>
      </c>
      <c r="J3503">
        <v>0.78300000000000003</v>
      </c>
      <c r="K3503">
        <v>0.124</v>
      </c>
      <c r="L3503">
        <v>1.18</v>
      </c>
      <c r="M3503">
        <v>1</v>
      </c>
      <c r="N3503">
        <v>0.89700000000000002</v>
      </c>
      <c r="O3503">
        <v>258</v>
      </c>
      <c r="P3503">
        <v>52</v>
      </c>
      <c r="Q3503">
        <v>203</v>
      </c>
      <c r="R3503">
        <v>154</v>
      </c>
      <c r="S3503">
        <v>205</v>
      </c>
      <c r="T3503">
        <f>(Data[[#This Row],[mean_r]]/256)*100</f>
        <v>79.296875</v>
      </c>
      <c r="U3503">
        <f>(Data[[#This Row],[mean_g]]/256)*100</f>
        <v>60.15625</v>
      </c>
      <c r="V3503">
        <f>(Data[[#This Row],[mean_b]]/256)*100</f>
        <v>80.078125</v>
      </c>
      <c r="W3503">
        <v>0.72499999999999998</v>
      </c>
      <c r="X3503" t="s">
        <v>51</v>
      </c>
      <c r="Y3503" t="s">
        <v>40</v>
      </c>
      <c r="Z3503">
        <v>5957</v>
      </c>
      <c r="AA3503">
        <v>4.8899999999999997</v>
      </c>
      <c r="AB3503">
        <v>13.2</v>
      </c>
      <c r="AC3503">
        <v>46</v>
      </c>
      <c r="AD3503">
        <v>274090</v>
      </c>
      <c r="AE3503">
        <v>100.9</v>
      </c>
      <c r="AF3503">
        <v>35.200000000000003</v>
      </c>
      <c r="AG3503" t="s">
        <v>46</v>
      </c>
      <c r="AH3503" t="s">
        <v>47</v>
      </c>
      <c r="AI3503" t="s">
        <v>43</v>
      </c>
      <c r="AJ3503">
        <v>100</v>
      </c>
      <c r="AK3503">
        <v>512</v>
      </c>
      <c r="AL3503">
        <v>8.1600000000000006E-2</v>
      </c>
      <c r="AM3503">
        <v>0.8417</v>
      </c>
      <c r="AN3503">
        <v>0.88970000000000005</v>
      </c>
      <c r="AO3503">
        <f>Data[[#This Row],[labeller_confidence_score]]-Data[[#This Row],[cytodiffusion_classification_confidence]]</f>
        <v>4.8000000000000043E-2</v>
      </c>
    </row>
    <row r="3504" spans="1:41" x14ac:dyDescent="0.3">
      <c r="A3504" t="s">
        <v>3577</v>
      </c>
      <c r="B3504" t="s">
        <v>62</v>
      </c>
      <c r="C3504">
        <v>0</v>
      </c>
      <c r="D3504" t="s">
        <v>50</v>
      </c>
      <c r="E3504">
        <v>10.19</v>
      </c>
      <c r="F3504">
        <v>77.599999999999994</v>
      </c>
      <c r="G3504">
        <v>0.79100000000000004</v>
      </c>
      <c r="H3504">
        <v>0.187</v>
      </c>
      <c r="I3504">
        <f>Data[[#This Row],[nucleus_area_pct]]/Data[[#This Row],[cytoplasm_ratio]]</f>
        <v>414.97326203208553</v>
      </c>
      <c r="J3504">
        <v>0.84799999999999998</v>
      </c>
      <c r="K3504">
        <v>0.30599999999999999</v>
      </c>
      <c r="L3504">
        <v>0.69</v>
      </c>
      <c r="M3504">
        <v>1</v>
      </c>
      <c r="N3504">
        <v>0.876</v>
      </c>
      <c r="O3504">
        <v>302</v>
      </c>
      <c r="P3504">
        <v>58</v>
      </c>
      <c r="Q3504">
        <v>214</v>
      </c>
      <c r="R3504">
        <v>163</v>
      </c>
      <c r="S3504">
        <v>195</v>
      </c>
      <c r="T3504">
        <f>(Data[[#This Row],[mean_r]]/256)*100</f>
        <v>83.59375</v>
      </c>
      <c r="U3504">
        <f>(Data[[#This Row],[mean_g]]/256)*100</f>
        <v>63.671875</v>
      </c>
      <c r="V3504">
        <f>(Data[[#This Row],[mean_b]]/256)*100</f>
        <v>76.171875</v>
      </c>
      <c r="W3504">
        <v>0.76500000000000001</v>
      </c>
      <c r="X3504" t="s">
        <v>39</v>
      </c>
      <c r="Y3504" t="s">
        <v>45</v>
      </c>
      <c r="Z3504">
        <v>9089</v>
      </c>
      <c r="AA3504">
        <v>5.29</v>
      </c>
      <c r="AB3504">
        <v>12.4</v>
      </c>
      <c r="AC3504">
        <v>42.5</v>
      </c>
      <c r="AD3504">
        <v>120666</v>
      </c>
      <c r="AE3504">
        <v>91.1</v>
      </c>
      <c r="AF3504">
        <v>32</v>
      </c>
      <c r="AG3504" t="s">
        <v>46</v>
      </c>
      <c r="AH3504" t="s">
        <v>47</v>
      </c>
      <c r="AI3504" t="s">
        <v>56</v>
      </c>
      <c r="AJ3504">
        <v>100</v>
      </c>
      <c r="AK3504">
        <v>512</v>
      </c>
      <c r="AL3504">
        <v>0.10539999999999999</v>
      </c>
      <c r="AM3504">
        <v>0.96399999999999997</v>
      </c>
      <c r="AN3504">
        <v>0.84299999999999997</v>
      </c>
      <c r="AO3504">
        <f>Data[[#This Row],[labeller_confidence_score]]-Data[[#This Row],[cytodiffusion_classification_confidence]]</f>
        <v>-0.121</v>
      </c>
    </row>
    <row r="3505" spans="1:41" x14ac:dyDescent="0.3">
      <c r="A3505" t="s">
        <v>3578</v>
      </c>
      <c r="B3505" t="s">
        <v>54</v>
      </c>
      <c r="C3505">
        <v>0</v>
      </c>
      <c r="D3505" t="s">
        <v>54</v>
      </c>
      <c r="E3505">
        <v>7.81</v>
      </c>
      <c r="F3505">
        <v>0</v>
      </c>
      <c r="G3505">
        <v>0</v>
      </c>
      <c r="H3505">
        <v>1</v>
      </c>
      <c r="I3505">
        <f>Data[[#This Row],[nucleus_area_pct]]/Data[[#This Row],[cytoplasm_ratio]]</f>
        <v>0</v>
      </c>
      <c r="J3505">
        <v>0.94</v>
      </c>
      <c r="K3505">
        <v>0.182</v>
      </c>
      <c r="L3505">
        <v>0.64</v>
      </c>
      <c r="M3505">
        <v>1</v>
      </c>
      <c r="N3505">
        <v>0.90100000000000002</v>
      </c>
      <c r="O3505">
        <v>190</v>
      </c>
      <c r="P3505">
        <v>46</v>
      </c>
      <c r="Q3505">
        <v>240</v>
      </c>
      <c r="R3505">
        <v>114</v>
      </c>
      <c r="S3505">
        <v>145</v>
      </c>
      <c r="T3505">
        <f>(Data[[#This Row],[mean_r]]/256)*100</f>
        <v>93.75</v>
      </c>
      <c r="U3505">
        <f>(Data[[#This Row],[mean_g]]/256)*100</f>
        <v>44.53125</v>
      </c>
      <c r="V3505">
        <f>(Data[[#This Row],[mean_b]]/256)*100</f>
        <v>56.640625</v>
      </c>
      <c r="W3505">
        <v>0.438</v>
      </c>
      <c r="X3505" t="s">
        <v>51</v>
      </c>
      <c r="Y3505" t="s">
        <v>40</v>
      </c>
      <c r="Z3505">
        <v>6292</v>
      </c>
      <c r="AA3505">
        <v>4.3</v>
      </c>
      <c r="AB3505">
        <v>13.7</v>
      </c>
      <c r="AC3505">
        <v>37</v>
      </c>
      <c r="AD3505">
        <v>269919</v>
      </c>
      <c r="AE3505">
        <v>93.4</v>
      </c>
      <c r="AF3505">
        <v>33.799999999999997</v>
      </c>
      <c r="AG3505" t="s">
        <v>64</v>
      </c>
      <c r="AH3505" t="s">
        <v>42</v>
      </c>
      <c r="AI3505" t="s">
        <v>52</v>
      </c>
      <c r="AJ3505">
        <v>60</v>
      </c>
      <c r="AK3505">
        <v>224</v>
      </c>
      <c r="AL3505">
        <v>0</v>
      </c>
      <c r="AM3505">
        <v>0.87660000000000005</v>
      </c>
      <c r="AN3505">
        <v>0.96519999999999995</v>
      </c>
      <c r="AO3505">
        <f>Data[[#This Row],[labeller_confidence_score]]-Data[[#This Row],[cytodiffusion_classification_confidence]]</f>
        <v>8.8599999999999901E-2</v>
      </c>
    </row>
    <row r="3506" spans="1:41" x14ac:dyDescent="0.3">
      <c r="A3506" t="s">
        <v>3579</v>
      </c>
      <c r="B3506" t="s">
        <v>74</v>
      </c>
      <c r="C3506">
        <v>0</v>
      </c>
      <c r="D3506" t="s">
        <v>75</v>
      </c>
      <c r="E3506">
        <v>3.58</v>
      </c>
      <c r="F3506">
        <v>0</v>
      </c>
      <c r="G3506">
        <v>0</v>
      </c>
      <c r="H3506">
        <v>1</v>
      </c>
      <c r="I3506">
        <f>Data[[#This Row],[nucleus_area_pct]]/Data[[#This Row],[cytoplasm_ratio]]</f>
        <v>0</v>
      </c>
      <c r="J3506">
        <v>0.80400000000000005</v>
      </c>
      <c r="K3506">
        <v>0.36699999999999999</v>
      </c>
      <c r="L3506">
        <v>3.02</v>
      </c>
      <c r="M3506">
        <v>1</v>
      </c>
      <c r="N3506">
        <v>0.90700000000000003</v>
      </c>
      <c r="O3506">
        <v>26</v>
      </c>
      <c r="P3506">
        <v>20</v>
      </c>
      <c r="Q3506">
        <v>199</v>
      </c>
      <c r="R3506">
        <v>131</v>
      </c>
      <c r="S3506">
        <v>173</v>
      </c>
      <c r="T3506">
        <f>(Data[[#This Row],[mean_r]]/256)*100</f>
        <v>77.734375</v>
      </c>
      <c r="U3506">
        <f>(Data[[#This Row],[mean_g]]/256)*100</f>
        <v>51.171875</v>
      </c>
      <c r="V3506">
        <f>(Data[[#This Row],[mean_b]]/256)*100</f>
        <v>67.578125</v>
      </c>
      <c r="W3506">
        <v>0.54200000000000004</v>
      </c>
      <c r="X3506" t="s">
        <v>51</v>
      </c>
      <c r="Y3506" t="s">
        <v>40</v>
      </c>
      <c r="Z3506">
        <v>8917</v>
      </c>
      <c r="AA3506">
        <v>4.45</v>
      </c>
      <c r="AB3506">
        <v>12.2</v>
      </c>
      <c r="AC3506">
        <v>43.4</v>
      </c>
      <c r="AD3506">
        <v>259947</v>
      </c>
      <c r="AE3506">
        <v>98.1</v>
      </c>
      <c r="AF3506">
        <v>35.1</v>
      </c>
      <c r="AG3506" t="s">
        <v>46</v>
      </c>
      <c r="AH3506" t="s">
        <v>42</v>
      </c>
      <c r="AI3506" t="s">
        <v>52</v>
      </c>
      <c r="AJ3506">
        <v>100</v>
      </c>
      <c r="AK3506">
        <v>512</v>
      </c>
      <c r="AL3506">
        <v>5.16E-2</v>
      </c>
      <c r="AM3506">
        <v>0.9234</v>
      </c>
      <c r="AN3506">
        <v>0.90900000000000003</v>
      </c>
      <c r="AO3506">
        <f>Data[[#This Row],[labeller_confidence_score]]-Data[[#This Row],[cytodiffusion_classification_confidence]]</f>
        <v>-1.4399999999999968E-2</v>
      </c>
    </row>
    <row r="3507" spans="1:41" x14ac:dyDescent="0.3">
      <c r="A3507" t="s">
        <v>3580</v>
      </c>
      <c r="B3507" t="s">
        <v>54</v>
      </c>
      <c r="C3507">
        <v>0</v>
      </c>
      <c r="D3507" t="s">
        <v>54</v>
      </c>
      <c r="E3507">
        <v>6.99</v>
      </c>
      <c r="F3507">
        <v>0</v>
      </c>
      <c r="G3507">
        <v>0</v>
      </c>
      <c r="H3507">
        <v>1</v>
      </c>
      <c r="I3507">
        <f>Data[[#This Row],[nucleus_area_pct]]/Data[[#This Row],[cytoplasm_ratio]]</f>
        <v>0</v>
      </c>
      <c r="J3507">
        <v>0.86199999999999999</v>
      </c>
      <c r="K3507">
        <v>0.23</v>
      </c>
      <c r="L3507">
        <v>0.28000000000000003</v>
      </c>
      <c r="M3507">
        <v>1</v>
      </c>
      <c r="N3507">
        <v>0.97499999999999998</v>
      </c>
      <c r="O3507">
        <v>202</v>
      </c>
      <c r="P3507">
        <v>51</v>
      </c>
      <c r="Q3507">
        <v>227</v>
      </c>
      <c r="R3507">
        <v>136</v>
      </c>
      <c r="S3507">
        <v>122</v>
      </c>
      <c r="T3507">
        <f>(Data[[#This Row],[mean_r]]/256)*100</f>
        <v>88.671875</v>
      </c>
      <c r="U3507">
        <f>(Data[[#This Row],[mean_g]]/256)*100</f>
        <v>53.125</v>
      </c>
      <c r="V3507">
        <f>(Data[[#This Row],[mean_b]]/256)*100</f>
        <v>47.65625</v>
      </c>
      <c r="W3507">
        <v>0.50900000000000001</v>
      </c>
      <c r="X3507" t="s">
        <v>39</v>
      </c>
      <c r="Y3507" t="s">
        <v>45</v>
      </c>
      <c r="Z3507">
        <v>11447</v>
      </c>
      <c r="AA3507">
        <v>4.66</v>
      </c>
      <c r="AB3507">
        <v>14.7</v>
      </c>
      <c r="AC3507">
        <v>44.6</v>
      </c>
      <c r="AD3507">
        <v>289687</v>
      </c>
      <c r="AE3507">
        <v>101.6</v>
      </c>
      <c r="AF3507">
        <v>30.1</v>
      </c>
      <c r="AG3507" t="s">
        <v>41</v>
      </c>
      <c r="AH3507" t="s">
        <v>47</v>
      </c>
      <c r="AI3507" t="s">
        <v>43</v>
      </c>
      <c r="AJ3507">
        <v>100</v>
      </c>
      <c r="AK3507">
        <v>256</v>
      </c>
      <c r="AL3507">
        <v>0.11749999999999999</v>
      </c>
      <c r="AM3507">
        <v>0.89700000000000002</v>
      </c>
      <c r="AN3507">
        <v>0.90300000000000002</v>
      </c>
      <c r="AO3507">
        <f>Data[[#This Row],[labeller_confidence_score]]-Data[[#This Row],[cytodiffusion_classification_confidence]]</f>
        <v>6.0000000000000053E-3</v>
      </c>
    </row>
    <row r="3508" spans="1:41" x14ac:dyDescent="0.3">
      <c r="A3508" t="s">
        <v>3581</v>
      </c>
      <c r="B3508" t="s">
        <v>58</v>
      </c>
      <c r="C3508">
        <v>1</v>
      </c>
      <c r="D3508" t="s">
        <v>38</v>
      </c>
      <c r="E3508">
        <v>12.36</v>
      </c>
      <c r="F3508">
        <v>76.099999999999994</v>
      </c>
      <c r="G3508">
        <v>0.71899999999999997</v>
      </c>
      <c r="H3508">
        <v>0.20899999999999999</v>
      </c>
      <c r="I3508">
        <f>Data[[#This Row],[nucleus_area_pct]]/Data[[#This Row],[cytoplasm_ratio]]</f>
        <v>364.11483253588517</v>
      </c>
      <c r="J3508">
        <v>0.92200000000000004</v>
      </c>
      <c r="K3508">
        <v>0.41299999999999998</v>
      </c>
      <c r="L3508">
        <v>1.74</v>
      </c>
      <c r="M3508">
        <v>1.1000000000000001</v>
      </c>
      <c r="N3508">
        <v>0.88700000000000001</v>
      </c>
      <c r="O3508">
        <v>680</v>
      </c>
      <c r="P3508">
        <v>72</v>
      </c>
      <c r="Q3508">
        <v>183</v>
      </c>
      <c r="R3508">
        <v>138</v>
      </c>
      <c r="S3508">
        <v>184</v>
      </c>
      <c r="T3508">
        <f>(Data[[#This Row],[mean_r]]/256)*100</f>
        <v>71.484375</v>
      </c>
      <c r="U3508">
        <f>(Data[[#This Row],[mean_g]]/256)*100</f>
        <v>53.90625</v>
      </c>
      <c r="V3508">
        <f>(Data[[#This Row],[mean_b]]/256)*100</f>
        <v>71.875</v>
      </c>
      <c r="W3508">
        <v>0.67100000000000004</v>
      </c>
      <c r="X3508" t="s">
        <v>63</v>
      </c>
      <c r="Y3508" t="s">
        <v>45</v>
      </c>
      <c r="Z3508">
        <v>8163</v>
      </c>
      <c r="AA3508">
        <v>3.06</v>
      </c>
      <c r="AB3508">
        <v>12.6</v>
      </c>
      <c r="AC3508">
        <v>43.3</v>
      </c>
      <c r="AD3508">
        <v>126719</v>
      </c>
      <c r="AE3508">
        <v>96.5</v>
      </c>
      <c r="AF3508">
        <v>34.200000000000003</v>
      </c>
      <c r="AG3508" t="s">
        <v>64</v>
      </c>
      <c r="AH3508" t="s">
        <v>47</v>
      </c>
      <c r="AI3508" t="s">
        <v>56</v>
      </c>
      <c r="AJ3508">
        <v>40</v>
      </c>
      <c r="AK3508">
        <v>360</v>
      </c>
      <c r="AL3508">
        <v>1</v>
      </c>
      <c r="AM3508">
        <v>0.66420000000000001</v>
      </c>
      <c r="AN3508">
        <v>0.7974</v>
      </c>
      <c r="AO3508">
        <f>Data[[#This Row],[labeller_confidence_score]]-Data[[#This Row],[cytodiffusion_classification_confidence]]</f>
        <v>0.13319999999999999</v>
      </c>
    </row>
    <row r="3509" spans="1:41" x14ac:dyDescent="0.3">
      <c r="A3509" t="s">
        <v>3582</v>
      </c>
      <c r="B3509" t="s">
        <v>62</v>
      </c>
      <c r="C3509">
        <v>0</v>
      </c>
      <c r="D3509" t="s">
        <v>50</v>
      </c>
      <c r="E3509">
        <v>7.54</v>
      </c>
      <c r="F3509">
        <v>85.3</v>
      </c>
      <c r="G3509">
        <v>0.76</v>
      </c>
      <c r="H3509">
        <v>0.192</v>
      </c>
      <c r="I3509">
        <f>Data[[#This Row],[nucleus_area_pct]]/Data[[#This Row],[cytoplasm_ratio]]</f>
        <v>444.27083333333331</v>
      </c>
      <c r="J3509">
        <v>0.92300000000000004</v>
      </c>
      <c r="K3509">
        <v>0.27400000000000002</v>
      </c>
      <c r="L3509">
        <v>1.24</v>
      </c>
      <c r="M3509">
        <v>1.1000000000000001</v>
      </c>
      <c r="N3509">
        <v>0.92600000000000005</v>
      </c>
      <c r="O3509">
        <v>337</v>
      </c>
      <c r="P3509">
        <v>46</v>
      </c>
      <c r="Q3509">
        <v>199</v>
      </c>
      <c r="R3509">
        <v>153</v>
      </c>
      <c r="S3509">
        <v>192</v>
      </c>
      <c r="T3509">
        <f>(Data[[#This Row],[mean_r]]/256)*100</f>
        <v>77.734375</v>
      </c>
      <c r="U3509">
        <f>(Data[[#This Row],[mean_g]]/256)*100</f>
        <v>59.765625</v>
      </c>
      <c r="V3509">
        <f>(Data[[#This Row],[mean_b]]/256)*100</f>
        <v>75</v>
      </c>
      <c r="W3509">
        <v>0.75</v>
      </c>
      <c r="X3509" t="s">
        <v>51</v>
      </c>
      <c r="Y3509" t="s">
        <v>40</v>
      </c>
      <c r="Z3509">
        <v>7534</v>
      </c>
      <c r="AA3509">
        <v>5.45</v>
      </c>
      <c r="AB3509">
        <v>14</v>
      </c>
      <c r="AC3509">
        <v>36.4</v>
      </c>
      <c r="AD3509">
        <v>291895</v>
      </c>
      <c r="AE3509">
        <v>93.4</v>
      </c>
      <c r="AF3509">
        <v>30.7</v>
      </c>
      <c r="AG3509" t="s">
        <v>41</v>
      </c>
      <c r="AH3509" t="s">
        <v>42</v>
      </c>
      <c r="AI3509" t="s">
        <v>52</v>
      </c>
      <c r="AJ3509">
        <v>60</v>
      </c>
      <c r="AK3509">
        <v>224</v>
      </c>
      <c r="AL3509">
        <v>8.2199999999999995E-2</v>
      </c>
      <c r="AM3509">
        <v>0.8448</v>
      </c>
      <c r="AN3509">
        <v>0.91900000000000004</v>
      </c>
      <c r="AO3509">
        <f>Data[[#This Row],[labeller_confidence_score]]-Data[[#This Row],[cytodiffusion_classification_confidence]]</f>
        <v>7.4200000000000044E-2</v>
      </c>
    </row>
    <row r="3510" spans="1:41" x14ac:dyDescent="0.3">
      <c r="A3510" t="s">
        <v>3583</v>
      </c>
      <c r="B3510" t="s">
        <v>89</v>
      </c>
      <c r="C3510">
        <v>1</v>
      </c>
      <c r="D3510" t="s">
        <v>38</v>
      </c>
      <c r="E3510">
        <v>15.31</v>
      </c>
      <c r="F3510">
        <v>55</v>
      </c>
      <c r="G3510">
        <v>0.61399999999999999</v>
      </c>
      <c r="H3510">
        <v>0.443</v>
      </c>
      <c r="I3510">
        <f>Data[[#This Row],[nucleus_area_pct]]/Data[[#This Row],[cytoplasm_ratio]]</f>
        <v>124.15349887133183</v>
      </c>
      <c r="J3510">
        <v>0.81100000000000005</v>
      </c>
      <c r="K3510">
        <v>0.33700000000000002</v>
      </c>
      <c r="L3510">
        <v>4.87</v>
      </c>
      <c r="M3510">
        <v>3</v>
      </c>
      <c r="N3510">
        <v>0.76300000000000001</v>
      </c>
      <c r="O3510">
        <v>520</v>
      </c>
      <c r="P3510">
        <v>63</v>
      </c>
      <c r="Q3510">
        <v>225</v>
      </c>
      <c r="R3510">
        <v>134</v>
      </c>
      <c r="S3510">
        <v>158</v>
      </c>
      <c r="T3510">
        <f>(Data[[#This Row],[mean_r]]/256)*100</f>
        <v>87.890625</v>
      </c>
      <c r="U3510">
        <f>(Data[[#This Row],[mean_g]]/256)*100</f>
        <v>52.34375</v>
      </c>
      <c r="V3510">
        <f>(Data[[#This Row],[mean_b]]/256)*100</f>
        <v>61.71875</v>
      </c>
      <c r="W3510">
        <v>0.57599999999999996</v>
      </c>
      <c r="X3510" t="s">
        <v>51</v>
      </c>
      <c r="Y3510" t="s">
        <v>45</v>
      </c>
      <c r="Z3510">
        <v>1000</v>
      </c>
      <c r="AA3510">
        <v>6.56</v>
      </c>
      <c r="AB3510">
        <v>11.1</v>
      </c>
      <c r="AC3510">
        <v>41.8</v>
      </c>
      <c r="AD3510">
        <v>320287</v>
      </c>
      <c r="AE3510">
        <v>62.5</v>
      </c>
      <c r="AF3510">
        <v>33.299999999999997</v>
      </c>
      <c r="AG3510" t="s">
        <v>41</v>
      </c>
      <c r="AH3510" t="s">
        <v>47</v>
      </c>
      <c r="AI3510" t="s">
        <v>56</v>
      </c>
      <c r="AJ3510">
        <v>100</v>
      </c>
      <c r="AK3510">
        <v>256</v>
      </c>
      <c r="AL3510">
        <v>0.95309999999999995</v>
      </c>
      <c r="AM3510">
        <v>0.86419999999999997</v>
      </c>
      <c r="AN3510">
        <v>0.86750000000000005</v>
      </c>
      <c r="AO3510">
        <f>Data[[#This Row],[labeller_confidence_score]]-Data[[#This Row],[cytodiffusion_classification_confidence]]</f>
        <v>3.3000000000000806E-3</v>
      </c>
    </row>
    <row r="3511" spans="1:41" x14ac:dyDescent="0.3">
      <c r="A3511" t="s">
        <v>3584</v>
      </c>
      <c r="B3511" t="s">
        <v>62</v>
      </c>
      <c r="C3511">
        <v>0</v>
      </c>
      <c r="D3511" t="s">
        <v>50</v>
      </c>
      <c r="E3511">
        <v>9.06</v>
      </c>
      <c r="F3511">
        <v>79.400000000000006</v>
      </c>
      <c r="G3511">
        <v>0.78400000000000003</v>
      </c>
      <c r="H3511">
        <v>0.186</v>
      </c>
      <c r="I3511">
        <f>Data[[#This Row],[nucleus_area_pct]]/Data[[#This Row],[cytoplasm_ratio]]</f>
        <v>426.88172043010758</v>
      </c>
      <c r="J3511">
        <v>0.92200000000000004</v>
      </c>
      <c r="K3511">
        <v>0.155</v>
      </c>
      <c r="L3511">
        <v>1.32</v>
      </c>
      <c r="M3511">
        <v>1</v>
      </c>
      <c r="N3511">
        <v>0.83299999999999996</v>
      </c>
      <c r="O3511">
        <v>336</v>
      </c>
      <c r="P3511">
        <v>50</v>
      </c>
      <c r="Q3511">
        <v>201</v>
      </c>
      <c r="R3511">
        <v>151</v>
      </c>
      <c r="S3511">
        <v>199</v>
      </c>
      <c r="T3511">
        <f>(Data[[#This Row],[mean_r]]/256)*100</f>
        <v>78.515625</v>
      </c>
      <c r="U3511">
        <f>(Data[[#This Row],[mean_g]]/256)*100</f>
        <v>58.984375</v>
      </c>
      <c r="V3511">
        <f>(Data[[#This Row],[mean_b]]/256)*100</f>
        <v>77.734375</v>
      </c>
      <c r="W3511">
        <v>0.72299999999999998</v>
      </c>
      <c r="X3511" t="s">
        <v>51</v>
      </c>
      <c r="Y3511" t="s">
        <v>45</v>
      </c>
      <c r="Z3511">
        <v>9607</v>
      </c>
      <c r="AA3511">
        <v>3.03</v>
      </c>
      <c r="AB3511">
        <v>15.6</v>
      </c>
      <c r="AC3511">
        <v>30.5</v>
      </c>
      <c r="AD3511">
        <v>233224</v>
      </c>
      <c r="AE3511">
        <v>99.4</v>
      </c>
      <c r="AF3511">
        <v>33.5</v>
      </c>
      <c r="AG3511" t="s">
        <v>64</v>
      </c>
      <c r="AH3511" t="s">
        <v>42</v>
      </c>
      <c r="AI3511" t="s">
        <v>43</v>
      </c>
      <c r="AJ3511">
        <v>60</v>
      </c>
      <c r="AK3511">
        <v>512</v>
      </c>
      <c r="AL3511">
        <v>5.9499999999999997E-2</v>
      </c>
      <c r="AM3511">
        <v>0.96350000000000002</v>
      </c>
      <c r="AN3511">
        <v>0.93779999999999997</v>
      </c>
      <c r="AO3511">
        <f>Data[[#This Row],[labeller_confidence_score]]-Data[[#This Row],[cytodiffusion_classification_confidence]]</f>
        <v>-2.5700000000000056E-2</v>
      </c>
    </row>
    <row r="3512" spans="1:41" x14ac:dyDescent="0.3">
      <c r="A3512" t="s">
        <v>3585</v>
      </c>
      <c r="B3512" t="s">
        <v>58</v>
      </c>
      <c r="C3512">
        <v>1</v>
      </c>
      <c r="D3512" t="s">
        <v>38</v>
      </c>
      <c r="E3512">
        <v>15.45</v>
      </c>
      <c r="F3512">
        <v>65.5</v>
      </c>
      <c r="G3512">
        <v>0.61399999999999999</v>
      </c>
      <c r="H3512">
        <v>0.29699999999999999</v>
      </c>
      <c r="I3512">
        <f>Data[[#This Row],[nucleus_area_pct]]/Data[[#This Row],[cytoplasm_ratio]]</f>
        <v>220.53872053872055</v>
      </c>
      <c r="J3512">
        <v>0.80100000000000005</v>
      </c>
      <c r="K3512">
        <v>0.38800000000000001</v>
      </c>
      <c r="L3512">
        <v>1.55</v>
      </c>
      <c r="M3512">
        <v>1</v>
      </c>
      <c r="N3512">
        <v>0.872</v>
      </c>
      <c r="O3512">
        <v>586</v>
      </c>
      <c r="P3512">
        <v>79</v>
      </c>
      <c r="Q3512">
        <v>212</v>
      </c>
      <c r="R3512">
        <v>110</v>
      </c>
      <c r="S3512">
        <v>186</v>
      </c>
      <c r="T3512">
        <f>(Data[[#This Row],[mean_r]]/256)*100</f>
        <v>82.8125</v>
      </c>
      <c r="U3512">
        <f>(Data[[#This Row],[mean_g]]/256)*100</f>
        <v>42.96875</v>
      </c>
      <c r="V3512">
        <f>(Data[[#This Row],[mean_b]]/256)*100</f>
        <v>72.65625</v>
      </c>
      <c r="W3512">
        <v>0.84299999999999997</v>
      </c>
      <c r="X3512" t="s">
        <v>39</v>
      </c>
      <c r="Y3512" t="s">
        <v>45</v>
      </c>
      <c r="Z3512">
        <v>10957</v>
      </c>
      <c r="AA3512">
        <v>5.46</v>
      </c>
      <c r="AB3512">
        <v>12.4</v>
      </c>
      <c r="AC3512">
        <v>50.6</v>
      </c>
      <c r="AD3512">
        <v>213345</v>
      </c>
      <c r="AE3512">
        <v>96.8</v>
      </c>
      <c r="AF3512">
        <v>34.6</v>
      </c>
      <c r="AG3512" t="s">
        <v>64</v>
      </c>
      <c r="AH3512" t="s">
        <v>68</v>
      </c>
      <c r="AI3512" t="s">
        <v>52</v>
      </c>
      <c r="AJ3512">
        <v>40</v>
      </c>
      <c r="AK3512">
        <v>360</v>
      </c>
      <c r="AL3512">
        <v>0.90690000000000004</v>
      </c>
      <c r="AM3512">
        <v>0.50249999999999995</v>
      </c>
      <c r="AN3512">
        <v>0.87050000000000005</v>
      </c>
      <c r="AO3512">
        <f>Data[[#This Row],[labeller_confidence_score]]-Data[[#This Row],[cytodiffusion_classification_confidence]]</f>
        <v>0.3680000000000001</v>
      </c>
    </row>
    <row r="3513" spans="1:41" x14ac:dyDescent="0.3">
      <c r="A3513" t="s">
        <v>3586</v>
      </c>
      <c r="B3513" t="s">
        <v>133</v>
      </c>
      <c r="C3513">
        <v>1</v>
      </c>
      <c r="D3513" t="s">
        <v>104</v>
      </c>
      <c r="E3513">
        <v>6.74</v>
      </c>
      <c r="F3513">
        <v>0</v>
      </c>
      <c r="G3513">
        <v>0</v>
      </c>
      <c r="H3513">
        <v>1</v>
      </c>
      <c r="I3513">
        <f>Data[[#This Row],[nucleus_area_pct]]/Data[[#This Row],[cytoplasm_ratio]]</f>
        <v>0</v>
      </c>
      <c r="J3513">
        <v>0.52700000000000002</v>
      </c>
      <c r="K3513">
        <v>0.90500000000000003</v>
      </c>
      <c r="L3513">
        <v>0.42</v>
      </c>
      <c r="M3513">
        <v>1</v>
      </c>
      <c r="N3513">
        <v>0.91100000000000003</v>
      </c>
      <c r="O3513">
        <v>185</v>
      </c>
      <c r="P3513">
        <v>59</v>
      </c>
      <c r="Q3513">
        <v>234</v>
      </c>
      <c r="R3513">
        <v>116</v>
      </c>
      <c r="S3513">
        <v>121</v>
      </c>
      <c r="T3513">
        <f>(Data[[#This Row],[mean_r]]/256)*100</f>
        <v>91.40625</v>
      </c>
      <c r="U3513">
        <f>(Data[[#This Row],[mean_g]]/256)*100</f>
        <v>45.3125</v>
      </c>
      <c r="V3513">
        <f>(Data[[#This Row],[mean_b]]/256)*100</f>
        <v>47.265625</v>
      </c>
      <c r="W3513">
        <v>0.45700000000000002</v>
      </c>
      <c r="X3513" t="s">
        <v>51</v>
      </c>
      <c r="Y3513" t="s">
        <v>45</v>
      </c>
      <c r="Z3513">
        <v>7359</v>
      </c>
      <c r="AA3513">
        <v>4.4800000000000004</v>
      </c>
      <c r="AB3513">
        <v>13.5</v>
      </c>
      <c r="AC3513">
        <v>39.200000000000003</v>
      </c>
      <c r="AD3513">
        <v>237498</v>
      </c>
      <c r="AE3513">
        <v>96.5</v>
      </c>
      <c r="AF3513">
        <v>35.5</v>
      </c>
      <c r="AG3513" t="s">
        <v>46</v>
      </c>
      <c r="AH3513" t="s">
        <v>47</v>
      </c>
      <c r="AI3513" t="s">
        <v>52</v>
      </c>
      <c r="AJ3513">
        <v>60</v>
      </c>
      <c r="AK3513">
        <v>256</v>
      </c>
      <c r="AL3513">
        <v>0.93559999999999999</v>
      </c>
      <c r="AM3513">
        <v>0.81389999999999996</v>
      </c>
      <c r="AN3513">
        <v>0.70499999999999996</v>
      </c>
      <c r="AO3513">
        <f>Data[[#This Row],[labeller_confidence_score]]-Data[[#This Row],[cytodiffusion_classification_confidence]]</f>
        <v>-0.1089</v>
      </c>
    </row>
    <row r="3514" spans="1:41" x14ac:dyDescent="0.3">
      <c r="A3514" t="s">
        <v>3587</v>
      </c>
      <c r="B3514" t="s">
        <v>49</v>
      </c>
      <c r="C3514">
        <v>0</v>
      </c>
      <c r="D3514" t="s">
        <v>50</v>
      </c>
      <c r="E3514">
        <v>11.16</v>
      </c>
      <c r="F3514">
        <v>46.9</v>
      </c>
      <c r="G3514">
        <v>0.46100000000000002</v>
      </c>
      <c r="H3514">
        <v>0.45400000000000001</v>
      </c>
      <c r="I3514">
        <f>Data[[#This Row],[nucleus_area_pct]]/Data[[#This Row],[cytoplasm_ratio]]</f>
        <v>103.30396475770924</v>
      </c>
      <c r="J3514">
        <v>0.74099999999999999</v>
      </c>
      <c r="K3514">
        <v>0.39600000000000002</v>
      </c>
      <c r="L3514">
        <v>2.92</v>
      </c>
      <c r="M3514">
        <v>2.9</v>
      </c>
      <c r="N3514">
        <v>0.76100000000000001</v>
      </c>
      <c r="O3514">
        <v>498</v>
      </c>
      <c r="P3514">
        <v>79</v>
      </c>
      <c r="Q3514">
        <v>235</v>
      </c>
      <c r="R3514">
        <v>168</v>
      </c>
      <c r="S3514">
        <v>178</v>
      </c>
      <c r="T3514">
        <f>(Data[[#This Row],[mean_r]]/256)*100</f>
        <v>91.796875</v>
      </c>
      <c r="U3514">
        <f>(Data[[#This Row],[mean_g]]/256)*100</f>
        <v>65.625</v>
      </c>
      <c r="V3514">
        <f>(Data[[#This Row],[mean_b]]/256)*100</f>
        <v>69.53125</v>
      </c>
      <c r="W3514">
        <v>0.74299999999999999</v>
      </c>
      <c r="X3514" t="s">
        <v>51</v>
      </c>
      <c r="Y3514" t="s">
        <v>40</v>
      </c>
      <c r="Z3514">
        <v>6917</v>
      </c>
      <c r="AA3514">
        <v>4.6500000000000004</v>
      </c>
      <c r="AB3514">
        <v>13.9</v>
      </c>
      <c r="AC3514">
        <v>40.299999999999997</v>
      </c>
      <c r="AD3514">
        <v>327214</v>
      </c>
      <c r="AE3514">
        <v>98.4</v>
      </c>
      <c r="AF3514">
        <v>33.700000000000003</v>
      </c>
      <c r="AG3514" t="s">
        <v>41</v>
      </c>
      <c r="AH3514" t="s">
        <v>47</v>
      </c>
      <c r="AI3514" t="s">
        <v>43</v>
      </c>
      <c r="AJ3514">
        <v>60</v>
      </c>
      <c r="AK3514">
        <v>256</v>
      </c>
      <c r="AL3514">
        <v>5.33E-2</v>
      </c>
      <c r="AM3514">
        <v>0.82709999999999995</v>
      </c>
      <c r="AN3514">
        <v>0.91900000000000004</v>
      </c>
      <c r="AO3514">
        <f>Data[[#This Row],[labeller_confidence_score]]-Data[[#This Row],[cytodiffusion_classification_confidence]]</f>
        <v>9.1900000000000093E-2</v>
      </c>
    </row>
    <row r="3515" spans="1:41" x14ac:dyDescent="0.3">
      <c r="A3515" t="s">
        <v>3588</v>
      </c>
      <c r="B3515" t="s">
        <v>62</v>
      </c>
      <c r="C3515">
        <v>0</v>
      </c>
      <c r="D3515" t="s">
        <v>50</v>
      </c>
      <c r="E3515">
        <v>8.15</v>
      </c>
      <c r="F3515">
        <v>82.8</v>
      </c>
      <c r="G3515">
        <v>0.876</v>
      </c>
      <c r="H3515">
        <v>0.221</v>
      </c>
      <c r="I3515">
        <f>Data[[#This Row],[nucleus_area_pct]]/Data[[#This Row],[cytoplasm_ratio]]</f>
        <v>374.66063348416287</v>
      </c>
      <c r="J3515">
        <v>0.85199999999999998</v>
      </c>
      <c r="K3515">
        <v>0.23300000000000001</v>
      </c>
      <c r="L3515">
        <v>0.88</v>
      </c>
      <c r="M3515">
        <v>1</v>
      </c>
      <c r="N3515">
        <v>0.88900000000000001</v>
      </c>
      <c r="O3515">
        <v>249</v>
      </c>
      <c r="P3515">
        <v>62</v>
      </c>
      <c r="Q3515">
        <v>211</v>
      </c>
      <c r="R3515">
        <v>167</v>
      </c>
      <c r="S3515">
        <v>197</v>
      </c>
      <c r="T3515">
        <f>(Data[[#This Row],[mean_r]]/256)*100</f>
        <v>82.421875</v>
      </c>
      <c r="U3515">
        <f>(Data[[#This Row],[mean_g]]/256)*100</f>
        <v>65.234375</v>
      </c>
      <c r="V3515">
        <f>(Data[[#This Row],[mean_b]]/256)*100</f>
        <v>76.953125</v>
      </c>
      <c r="W3515">
        <v>0.80800000000000005</v>
      </c>
      <c r="X3515" t="s">
        <v>51</v>
      </c>
      <c r="Y3515" t="s">
        <v>40</v>
      </c>
      <c r="Z3515">
        <v>5307</v>
      </c>
      <c r="AA3515">
        <v>5.16</v>
      </c>
      <c r="AB3515">
        <v>12</v>
      </c>
      <c r="AC3515">
        <v>38.700000000000003</v>
      </c>
      <c r="AD3515">
        <v>175270</v>
      </c>
      <c r="AE3515">
        <v>92.7</v>
      </c>
      <c r="AF3515">
        <v>35.200000000000003</v>
      </c>
      <c r="AG3515" t="s">
        <v>46</v>
      </c>
      <c r="AH3515" t="s">
        <v>42</v>
      </c>
      <c r="AI3515" t="s">
        <v>43</v>
      </c>
      <c r="AJ3515">
        <v>40</v>
      </c>
      <c r="AK3515">
        <v>256</v>
      </c>
      <c r="AL3515">
        <v>5.4899999999999997E-2</v>
      </c>
      <c r="AM3515">
        <v>0.86150000000000004</v>
      </c>
      <c r="AN3515">
        <v>0.7792</v>
      </c>
      <c r="AO3515">
        <f>Data[[#This Row],[labeller_confidence_score]]-Data[[#This Row],[cytodiffusion_classification_confidence]]</f>
        <v>-8.230000000000004E-2</v>
      </c>
    </row>
    <row r="3516" spans="1:41" x14ac:dyDescent="0.3">
      <c r="A3516" t="s">
        <v>3589</v>
      </c>
      <c r="B3516" t="s">
        <v>87</v>
      </c>
      <c r="C3516">
        <v>0</v>
      </c>
      <c r="D3516" t="s">
        <v>50</v>
      </c>
      <c r="E3516">
        <v>13.02</v>
      </c>
      <c r="F3516">
        <v>48.9</v>
      </c>
      <c r="G3516">
        <v>0.495</v>
      </c>
      <c r="H3516">
        <v>0.58799999999999997</v>
      </c>
      <c r="I3516">
        <f>Data[[#This Row],[nucleus_area_pct]]/Data[[#This Row],[cytoplasm_ratio]]</f>
        <v>83.163265306122454</v>
      </c>
      <c r="J3516">
        <v>0.77600000000000002</v>
      </c>
      <c r="K3516">
        <v>0.35099999999999998</v>
      </c>
      <c r="L3516">
        <v>4.9400000000000004</v>
      </c>
      <c r="M3516">
        <v>2.1</v>
      </c>
      <c r="N3516">
        <v>0.84</v>
      </c>
      <c r="O3516">
        <v>454</v>
      </c>
      <c r="P3516">
        <v>64</v>
      </c>
      <c r="Q3516">
        <v>218</v>
      </c>
      <c r="R3516">
        <v>162</v>
      </c>
      <c r="S3516">
        <v>170</v>
      </c>
      <c r="T3516">
        <f>(Data[[#This Row],[mean_r]]/256)*100</f>
        <v>85.15625</v>
      </c>
      <c r="U3516">
        <f>(Data[[#This Row],[mean_g]]/256)*100</f>
        <v>63.28125</v>
      </c>
      <c r="V3516">
        <f>(Data[[#This Row],[mean_b]]/256)*100</f>
        <v>66.40625</v>
      </c>
      <c r="W3516">
        <v>0.52700000000000002</v>
      </c>
      <c r="X3516" t="s">
        <v>63</v>
      </c>
      <c r="Y3516" t="s">
        <v>45</v>
      </c>
      <c r="Z3516">
        <v>10482</v>
      </c>
      <c r="AA3516">
        <v>3.64</v>
      </c>
      <c r="AB3516">
        <v>15.8</v>
      </c>
      <c r="AC3516">
        <v>33</v>
      </c>
      <c r="AD3516">
        <v>259172</v>
      </c>
      <c r="AE3516">
        <v>70.3</v>
      </c>
      <c r="AF3516">
        <v>34.6</v>
      </c>
      <c r="AG3516" t="s">
        <v>46</v>
      </c>
      <c r="AH3516" t="s">
        <v>42</v>
      </c>
      <c r="AI3516" t="s">
        <v>56</v>
      </c>
      <c r="AJ3516">
        <v>60</v>
      </c>
      <c r="AK3516">
        <v>360</v>
      </c>
      <c r="AL3516">
        <v>2.4899999999999999E-2</v>
      </c>
      <c r="AM3516">
        <v>0.88919999999999999</v>
      </c>
      <c r="AN3516">
        <v>0.86399999999999999</v>
      </c>
      <c r="AO3516">
        <f>Data[[#This Row],[labeller_confidence_score]]-Data[[#This Row],[cytodiffusion_classification_confidence]]</f>
        <v>-2.52E-2</v>
      </c>
    </row>
    <row r="3517" spans="1:41" x14ac:dyDescent="0.3">
      <c r="A3517" t="s">
        <v>3590</v>
      </c>
      <c r="B3517" t="s">
        <v>62</v>
      </c>
      <c r="C3517">
        <v>0</v>
      </c>
      <c r="D3517" t="s">
        <v>50</v>
      </c>
      <c r="E3517">
        <v>9.18</v>
      </c>
      <c r="F3517">
        <v>91.1</v>
      </c>
      <c r="G3517">
        <v>0.74199999999999999</v>
      </c>
      <c r="H3517">
        <v>0.251</v>
      </c>
      <c r="I3517">
        <f>Data[[#This Row],[nucleus_area_pct]]/Data[[#This Row],[cytoplasm_ratio]]</f>
        <v>362.94820717131472</v>
      </c>
      <c r="J3517">
        <v>0.875</v>
      </c>
      <c r="K3517">
        <v>0.30299999999999999</v>
      </c>
      <c r="L3517">
        <v>0.88</v>
      </c>
      <c r="M3517">
        <v>1</v>
      </c>
      <c r="N3517">
        <v>0.998</v>
      </c>
      <c r="O3517">
        <v>273</v>
      </c>
      <c r="P3517">
        <v>62</v>
      </c>
      <c r="Q3517">
        <v>207</v>
      </c>
      <c r="R3517">
        <v>130</v>
      </c>
      <c r="S3517">
        <v>200</v>
      </c>
      <c r="T3517">
        <f>(Data[[#This Row],[mean_r]]/256)*100</f>
        <v>80.859375</v>
      </c>
      <c r="U3517">
        <f>(Data[[#This Row],[mean_g]]/256)*100</f>
        <v>50.78125</v>
      </c>
      <c r="V3517">
        <f>(Data[[#This Row],[mean_b]]/256)*100</f>
        <v>78.125</v>
      </c>
      <c r="W3517">
        <v>0.64600000000000002</v>
      </c>
      <c r="X3517" t="s">
        <v>63</v>
      </c>
      <c r="Y3517" t="s">
        <v>45</v>
      </c>
      <c r="Z3517">
        <v>8582</v>
      </c>
      <c r="AA3517">
        <v>7</v>
      </c>
      <c r="AB3517">
        <v>13.3</v>
      </c>
      <c r="AC3517">
        <v>46.9</v>
      </c>
      <c r="AD3517">
        <v>324028</v>
      </c>
      <c r="AE3517">
        <v>86.2</v>
      </c>
      <c r="AF3517">
        <v>33.700000000000003</v>
      </c>
      <c r="AG3517" t="s">
        <v>41</v>
      </c>
      <c r="AH3517" t="s">
        <v>47</v>
      </c>
      <c r="AI3517" t="s">
        <v>56</v>
      </c>
      <c r="AJ3517">
        <v>60</v>
      </c>
      <c r="AK3517">
        <v>224</v>
      </c>
      <c r="AL3517">
        <v>2.5899999999999999E-2</v>
      </c>
      <c r="AM3517">
        <v>0.92230000000000001</v>
      </c>
      <c r="AN3517">
        <v>0.83430000000000004</v>
      </c>
      <c r="AO3517">
        <f>Data[[#This Row],[labeller_confidence_score]]-Data[[#This Row],[cytodiffusion_classification_confidence]]</f>
        <v>-8.7999999999999967E-2</v>
      </c>
    </row>
    <row r="3518" spans="1:41" x14ac:dyDescent="0.3">
      <c r="A3518" t="s">
        <v>3591</v>
      </c>
      <c r="B3518" t="s">
        <v>49</v>
      </c>
      <c r="C3518">
        <v>0</v>
      </c>
      <c r="D3518" t="s">
        <v>50</v>
      </c>
      <c r="E3518">
        <v>11.57</v>
      </c>
      <c r="F3518">
        <v>48.4</v>
      </c>
      <c r="G3518">
        <v>0.47399999999999998</v>
      </c>
      <c r="H3518">
        <v>0.374</v>
      </c>
      <c r="I3518">
        <f>Data[[#This Row],[nucleus_area_pct]]/Data[[#This Row],[cytoplasm_ratio]]</f>
        <v>129.41176470588235</v>
      </c>
      <c r="J3518">
        <v>0.70299999999999996</v>
      </c>
      <c r="K3518">
        <v>0.38500000000000001</v>
      </c>
      <c r="L3518">
        <v>3.01</v>
      </c>
      <c r="M3518">
        <v>3.7</v>
      </c>
      <c r="N3518">
        <v>0.90400000000000003</v>
      </c>
      <c r="O3518">
        <v>413</v>
      </c>
      <c r="P3518">
        <v>54</v>
      </c>
      <c r="Q3518">
        <v>206</v>
      </c>
      <c r="R3518">
        <v>177</v>
      </c>
      <c r="S3518">
        <v>183</v>
      </c>
      <c r="T3518">
        <f>(Data[[#This Row],[mean_r]]/256)*100</f>
        <v>80.46875</v>
      </c>
      <c r="U3518">
        <f>(Data[[#This Row],[mean_g]]/256)*100</f>
        <v>69.140625</v>
      </c>
      <c r="V3518">
        <f>(Data[[#This Row],[mean_b]]/256)*100</f>
        <v>71.484375</v>
      </c>
      <c r="W3518">
        <v>0.75700000000000001</v>
      </c>
      <c r="X3518" t="s">
        <v>51</v>
      </c>
      <c r="Y3518" t="s">
        <v>45</v>
      </c>
      <c r="Z3518">
        <v>8132</v>
      </c>
      <c r="AA3518">
        <v>4.7699999999999996</v>
      </c>
      <c r="AB3518">
        <v>16.5</v>
      </c>
      <c r="AC3518">
        <v>34.5</v>
      </c>
      <c r="AD3518">
        <v>242270</v>
      </c>
      <c r="AE3518">
        <v>100</v>
      </c>
      <c r="AF3518">
        <v>31.7</v>
      </c>
      <c r="AG3518" t="s">
        <v>46</v>
      </c>
      <c r="AH3518" t="s">
        <v>42</v>
      </c>
      <c r="AI3518" t="s">
        <v>56</v>
      </c>
      <c r="AJ3518">
        <v>100</v>
      </c>
      <c r="AK3518">
        <v>224</v>
      </c>
      <c r="AL3518">
        <v>5.9499999999999997E-2</v>
      </c>
      <c r="AM3518">
        <v>0.89970000000000006</v>
      </c>
      <c r="AN3518">
        <v>0.89949999999999997</v>
      </c>
      <c r="AO3518">
        <f>Data[[#This Row],[labeller_confidence_score]]-Data[[#This Row],[cytodiffusion_classification_confidence]]</f>
        <v>-2.00000000000089E-4</v>
      </c>
    </row>
    <row r="3519" spans="1:41" x14ac:dyDescent="0.3">
      <c r="A3519" t="s">
        <v>3592</v>
      </c>
      <c r="B3519" t="s">
        <v>87</v>
      </c>
      <c r="C3519">
        <v>0</v>
      </c>
      <c r="D3519" t="s">
        <v>50</v>
      </c>
      <c r="E3519">
        <v>11.72</v>
      </c>
      <c r="F3519">
        <v>49.8</v>
      </c>
      <c r="G3519">
        <v>0.61299999999999999</v>
      </c>
      <c r="H3519">
        <v>0.51500000000000001</v>
      </c>
      <c r="I3519">
        <f>Data[[#This Row],[nucleus_area_pct]]/Data[[#This Row],[cytoplasm_ratio]]</f>
        <v>96.699029126213588</v>
      </c>
      <c r="J3519">
        <v>0.72499999999999998</v>
      </c>
      <c r="K3519">
        <v>0.44900000000000001</v>
      </c>
      <c r="L3519">
        <v>3.99</v>
      </c>
      <c r="M3519">
        <v>2</v>
      </c>
      <c r="N3519">
        <v>0.87</v>
      </c>
      <c r="O3519">
        <v>495</v>
      </c>
      <c r="P3519">
        <v>76</v>
      </c>
      <c r="Q3519">
        <v>241</v>
      </c>
      <c r="R3519">
        <v>132</v>
      </c>
      <c r="S3519">
        <v>159</v>
      </c>
      <c r="T3519">
        <f>(Data[[#This Row],[mean_r]]/256)*100</f>
        <v>94.140625</v>
      </c>
      <c r="U3519">
        <f>(Data[[#This Row],[mean_g]]/256)*100</f>
        <v>51.5625</v>
      </c>
      <c r="V3519">
        <f>(Data[[#This Row],[mean_b]]/256)*100</f>
        <v>62.109375</v>
      </c>
      <c r="W3519">
        <v>0.58799999999999997</v>
      </c>
      <c r="X3519" t="s">
        <v>63</v>
      </c>
      <c r="Y3519" t="s">
        <v>45</v>
      </c>
      <c r="Z3519">
        <v>5550</v>
      </c>
      <c r="AA3519">
        <v>4.9400000000000004</v>
      </c>
      <c r="AB3519">
        <v>15.8</v>
      </c>
      <c r="AC3519">
        <v>40.1</v>
      </c>
      <c r="AD3519">
        <v>388829</v>
      </c>
      <c r="AE3519">
        <v>91.1</v>
      </c>
      <c r="AF3519">
        <v>36.9</v>
      </c>
      <c r="AG3519" t="s">
        <v>46</v>
      </c>
      <c r="AH3519" t="s">
        <v>47</v>
      </c>
      <c r="AI3519" t="s">
        <v>56</v>
      </c>
      <c r="AJ3519">
        <v>100</v>
      </c>
      <c r="AK3519">
        <v>512</v>
      </c>
      <c r="AL3519">
        <v>9.9900000000000003E-2</v>
      </c>
      <c r="AM3519">
        <v>0.93369999999999997</v>
      </c>
      <c r="AN3519">
        <v>0.82969999999999999</v>
      </c>
      <c r="AO3519">
        <f>Data[[#This Row],[labeller_confidence_score]]-Data[[#This Row],[cytodiffusion_classification_confidence]]</f>
        <v>-0.10399999999999998</v>
      </c>
    </row>
    <row r="3520" spans="1:41" x14ac:dyDescent="0.3">
      <c r="A3520" t="s">
        <v>3593</v>
      </c>
      <c r="B3520" t="s">
        <v>74</v>
      </c>
      <c r="C3520">
        <v>0</v>
      </c>
      <c r="D3520" t="s">
        <v>75</v>
      </c>
      <c r="E3520">
        <v>2.16</v>
      </c>
      <c r="F3520">
        <v>0</v>
      </c>
      <c r="G3520">
        <v>0</v>
      </c>
      <c r="H3520">
        <v>1</v>
      </c>
      <c r="I3520">
        <f>Data[[#This Row],[nucleus_area_pct]]/Data[[#This Row],[cytoplasm_ratio]]</f>
        <v>0</v>
      </c>
      <c r="J3520">
        <v>0.875</v>
      </c>
      <c r="K3520">
        <v>0.42</v>
      </c>
      <c r="L3520">
        <v>3.27</v>
      </c>
      <c r="M3520">
        <v>1</v>
      </c>
      <c r="N3520">
        <v>0.82499999999999996</v>
      </c>
      <c r="O3520">
        <v>14</v>
      </c>
      <c r="P3520">
        <v>16</v>
      </c>
      <c r="Q3520">
        <v>203</v>
      </c>
      <c r="R3520">
        <v>137</v>
      </c>
      <c r="S3520">
        <v>168</v>
      </c>
      <c r="T3520">
        <f>(Data[[#This Row],[mean_r]]/256)*100</f>
        <v>79.296875</v>
      </c>
      <c r="U3520">
        <f>(Data[[#This Row],[mean_g]]/256)*100</f>
        <v>53.515625</v>
      </c>
      <c r="V3520">
        <f>(Data[[#This Row],[mean_b]]/256)*100</f>
        <v>65.625</v>
      </c>
      <c r="W3520">
        <v>0.58599999999999997</v>
      </c>
      <c r="X3520" t="s">
        <v>51</v>
      </c>
      <c r="Y3520" t="s">
        <v>40</v>
      </c>
      <c r="Z3520">
        <v>1487</v>
      </c>
      <c r="AA3520">
        <v>6.56</v>
      </c>
      <c r="AB3520">
        <v>14</v>
      </c>
      <c r="AC3520">
        <v>37.6</v>
      </c>
      <c r="AD3520">
        <v>205237</v>
      </c>
      <c r="AE3520">
        <v>64</v>
      </c>
      <c r="AF3520">
        <v>32.4</v>
      </c>
      <c r="AG3520" t="s">
        <v>46</v>
      </c>
      <c r="AH3520" t="s">
        <v>47</v>
      </c>
      <c r="AI3520" t="s">
        <v>56</v>
      </c>
      <c r="AJ3520">
        <v>100</v>
      </c>
      <c r="AK3520">
        <v>360</v>
      </c>
      <c r="AL3520">
        <v>0.11</v>
      </c>
      <c r="AM3520">
        <v>0.90629999999999999</v>
      </c>
      <c r="AN3520">
        <v>1</v>
      </c>
      <c r="AO3520">
        <f>Data[[#This Row],[labeller_confidence_score]]-Data[[#This Row],[cytodiffusion_classification_confidence]]</f>
        <v>9.3700000000000006E-2</v>
      </c>
    </row>
    <row r="3521" spans="1:41" x14ac:dyDescent="0.3">
      <c r="A3521" t="s">
        <v>3594</v>
      </c>
      <c r="B3521" t="s">
        <v>49</v>
      </c>
      <c r="C3521">
        <v>0</v>
      </c>
      <c r="D3521" t="s">
        <v>50</v>
      </c>
      <c r="E3521">
        <v>12.29</v>
      </c>
      <c r="F3521">
        <v>60.5</v>
      </c>
      <c r="G3521">
        <v>0.34799999999999998</v>
      </c>
      <c r="H3521">
        <v>0.48</v>
      </c>
      <c r="I3521">
        <f>Data[[#This Row],[nucleus_area_pct]]/Data[[#This Row],[cytoplasm_ratio]]</f>
        <v>126.04166666666667</v>
      </c>
      <c r="J3521">
        <v>0.752</v>
      </c>
      <c r="K3521">
        <v>0.41699999999999998</v>
      </c>
      <c r="L3521">
        <v>2.75</v>
      </c>
      <c r="M3521">
        <v>4.2</v>
      </c>
      <c r="N3521">
        <v>0.86599999999999999</v>
      </c>
      <c r="O3521">
        <v>448</v>
      </c>
      <c r="P3521">
        <v>78</v>
      </c>
      <c r="Q3521">
        <v>198</v>
      </c>
      <c r="R3521">
        <v>150</v>
      </c>
      <c r="S3521">
        <v>196</v>
      </c>
      <c r="T3521">
        <f>(Data[[#This Row],[mean_r]]/256)*100</f>
        <v>77.34375</v>
      </c>
      <c r="U3521">
        <f>(Data[[#This Row],[mean_g]]/256)*100</f>
        <v>58.59375</v>
      </c>
      <c r="V3521">
        <f>(Data[[#This Row],[mean_b]]/256)*100</f>
        <v>76.5625</v>
      </c>
      <c r="W3521">
        <v>0.59599999999999997</v>
      </c>
      <c r="X3521" t="s">
        <v>39</v>
      </c>
      <c r="Y3521" t="s">
        <v>40</v>
      </c>
      <c r="Z3521">
        <v>10614</v>
      </c>
      <c r="AA3521">
        <v>4.7</v>
      </c>
      <c r="AB3521">
        <v>15.7</v>
      </c>
      <c r="AC3521">
        <v>44.7</v>
      </c>
      <c r="AD3521">
        <v>245513</v>
      </c>
      <c r="AE3521">
        <v>95.8</v>
      </c>
      <c r="AF3521">
        <v>33</v>
      </c>
      <c r="AG3521" t="s">
        <v>64</v>
      </c>
      <c r="AH3521" t="s">
        <v>42</v>
      </c>
      <c r="AI3521" t="s">
        <v>52</v>
      </c>
      <c r="AJ3521">
        <v>100</v>
      </c>
      <c r="AK3521">
        <v>256</v>
      </c>
      <c r="AL3521">
        <v>7.9000000000000001E-2</v>
      </c>
      <c r="AM3521">
        <v>0.90029999999999999</v>
      </c>
      <c r="AN3521">
        <v>1</v>
      </c>
      <c r="AO3521">
        <f>Data[[#This Row],[labeller_confidence_score]]-Data[[#This Row],[cytodiffusion_classification_confidence]]</f>
        <v>9.9700000000000011E-2</v>
      </c>
    </row>
    <row r="3522" spans="1:41" x14ac:dyDescent="0.3">
      <c r="A3522" t="s">
        <v>3595</v>
      </c>
      <c r="B3522" t="s">
        <v>133</v>
      </c>
      <c r="C3522">
        <v>1</v>
      </c>
      <c r="D3522" t="s">
        <v>104</v>
      </c>
      <c r="E3522">
        <v>8.58</v>
      </c>
      <c r="F3522">
        <v>0</v>
      </c>
      <c r="G3522">
        <v>0</v>
      </c>
      <c r="H3522">
        <v>1</v>
      </c>
      <c r="I3522">
        <f>Data[[#This Row],[nucleus_area_pct]]/Data[[#This Row],[cytoplasm_ratio]]</f>
        <v>0</v>
      </c>
      <c r="J3522">
        <v>0.49299999999999999</v>
      </c>
      <c r="K3522">
        <v>0.74099999999999999</v>
      </c>
      <c r="L3522">
        <v>0.44</v>
      </c>
      <c r="M3522">
        <v>1</v>
      </c>
      <c r="N3522">
        <v>0.85699999999999998</v>
      </c>
      <c r="O3522">
        <v>212</v>
      </c>
      <c r="P3522">
        <v>58</v>
      </c>
      <c r="Q3522">
        <v>226</v>
      </c>
      <c r="R3522">
        <v>130</v>
      </c>
      <c r="S3522">
        <v>111</v>
      </c>
      <c r="T3522">
        <f>(Data[[#This Row],[mean_r]]/256)*100</f>
        <v>88.28125</v>
      </c>
      <c r="U3522">
        <f>(Data[[#This Row],[mean_g]]/256)*100</f>
        <v>50.78125</v>
      </c>
      <c r="V3522">
        <f>(Data[[#This Row],[mean_b]]/256)*100</f>
        <v>43.359375</v>
      </c>
      <c r="W3522">
        <v>0.53300000000000003</v>
      </c>
      <c r="X3522" t="s">
        <v>51</v>
      </c>
      <c r="Y3522" t="s">
        <v>40</v>
      </c>
      <c r="Z3522">
        <v>5582</v>
      </c>
      <c r="AA3522">
        <v>3.05</v>
      </c>
      <c r="AB3522">
        <v>10.6</v>
      </c>
      <c r="AC3522">
        <v>46.1</v>
      </c>
      <c r="AD3522">
        <v>177762</v>
      </c>
      <c r="AE3522">
        <v>94.6</v>
      </c>
      <c r="AF3522">
        <v>32</v>
      </c>
      <c r="AG3522" t="s">
        <v>46</v>
      </c>
      <c r="AH3522" t="s">
        <v>42</v>
      </c>
      <c r="AI3522" t="s">
        <v>56</v>
      </c>
      <c r="AJ3522">
        <v>100</v>
      </c>
      <c r="AK3522">
        <v>360</v>
      </c>
      <c r="AL3522">
        <v>0.74209999999999998</v>
      </c>
      <c r="AM3522">
        <v>0.80230000000000001</v>
      </c>
      <c r="AN3522">
        <v>0.88</v>
      </c>
      <c r="AO3522">
        <f>Data[[#This Row],[labeller_confidence_score]]-Data[[#This Row],[cytodiffusion_classification_confidence]]</f>
        <v>7.7699999999999991E-2</v>
      </c>
    </row>
    <row r="3523" spans="1:41" x14ac:dyDescent="0.3">
      <c r="A3523" t="s">
        <v>3596</v>
      </c>
      <c r="B3523" t="s">
        <v>49</v>
      </c>
      <c r="C3523">
        <v>0</v>
      </c>
      <c r="D3523" t="s">
        <v>50</v>
      </c>
      <c r="E3523">
        <v>13.43</v>
      </c>
      <c r="F3523">
        <v>61.7</v>
      </c>
      <c r="G3523">
        <v>0.56000000000000005</v>
      </c>
      <c r="H3523">
        <v>0.46500000000000002</v>
      </c>
      <c r="I3523">
        <f>Data[[#This Row],[nucleus_area_pct]]/Data[[#This Row],[cytoplasm_ratio]]</f>
        <v>132.68817204301075</v>
      </c>
      <c r="J3523">
        <v>0.70799999999999996</v>
      </c>
      <c r="K3523">
        <v>0.46</v>
      </c>
      <c r="L3523">
        <v>3.39</v>
      </c>
      <c r="M3523">
        <v>3.8</v>
      </c>
      <c r="N3523">
        <v>0.90400000000000003</v>
      </c>
      <c r="O3523">
        <v>389</v>
      </c>
      <c r="P3523">
        <v>70</v>
      </c>
      <c r="Q3523">
        <v>214</v>
      </c>
      <c r="R3523">
        <v>145</v>
      </c>
      <c r="S3523">
        <v>182</v>
      </c>
      <c r="T3523">
        <f>(Data[[#This Row],[mean_r]]/256)*100</f>
        <v>83.59375</v>
      </c>
      <c r="U3523">
        <f>(Data[[#This Row],[mean_g]]/256)*100</f>
        <v>56.640625</v>
      </c>
      <c r="V3523">
        <f>(Data[[#This Row],[mean_b]]/256)*100</f>
        <v>71.09375</v>
      </c>
      <c r="W3523">
        <v>0.68500000000000005</v>
      </c>
      <c r="X3523" t="s">
        <v>51</v>
      </c>
      <c r="Y3523" t="s">
        <v>45</v>
      </c>
      <c r="Z3523">
        <v>6186</v>
      </c>
      <c r="AA3523">
        <v>4.01</v>
      </c>
      <c r="AB3523">
        <v>12.9</v>
      </c>
      <c r="AC3523">
        <v>35.4</v>
      </c>
      <c r="AD3523">
        <v>202651</v>
      </c>
      <c r="AE3523">
        <v>73.900000000000006</v>
      </c>
      <c r="AF3523">
        <v>35.4</v>
      </c>
      <c r="AG3523" t="s">
        <v>41</v>
      </c>
      <c r="AH3523" t="s">
        <v>68</v>
      </c>
      <c r="AI3523" t="s">
        <v>52</v>
      </c>
      <c r="AJ3523">
        <v>60</v>
      </c>
      <c r="AK3523">
        <v>512</v>
      </c>
      <c r="AL3523">
        <v>0.1893</v>
      </c>
      <c r="AM3523">
        <v>0.97540000000000004</v>
      </c>
      <c r="AN3523">
        <v>0.98499999999999999</v>
      </c>
      <c r="AO3523">
        <f>Data[[#This Row],[labeller_confidence_score]]-Data[[#This Row],[cytodiffusion_classification_confidence]]</f>
        <v>9.5999999999999419E-3</v>
      </c>
    </row>
    <row r="3524" spans="1:41" x14ac:dyDescent="0.3">
      <c r="A3524" t="s">
        <v>3597</v>
      </c>
      <c r="B3524" t="s">
        <v>54</v>
      </c>
      <c r="C3524">
        <v>0</v>
      </c>
      <c r="D3524" t="s">
        <v>54</v>
      </c>
      <c r="E3524">
        <v>8.41</v>
      </c>
      <c r="F3524">
        <v>0</v>
      </c>
      <c r="G3524">
        <v>0</v>
      </c>
      <c r="H3524">
        <v>1</v>
      </c>
      <c r="I3524">
        <f>Data[[#This Row],[nucleus_area_pct]]/Data[[#This Row],[cytoplasm_ratio]]</f>
        <v>0</v>
      </c>
      <c r="J3524">
        <v>0.89100000000000001</v>
      </c>
      <c r="K3524">
        <v>0.14000000000000001</v>
      </c>
      <c r="L3524">
        <v>0.3</v>
      </c>
      <c r="M3524">
        <v>1</v>
      </c>
      <c r="N3524">
        <v>0.95</v>
      </c>
      <c r="O3524">
        <v>187</v>
      </c>
      <c r="P3524">
        <v>48</v>
      </c>
      <c r="Q3524">
        <v>235</v>
      </c>
      <c r="R3524">
        <v>102</v>
      </c>
      <c r="S3524">
        <v>137</v>
      </c>
      <c r="T3524">
        <f>(Data[[#This Row],[mean_r]]/256)*100</f>
        <v>91.796875</v>
      </c>
      <c r="U3524">
        <f>(Data[[#This Row],[mean_g]]/256)*100</f>
        <v>39.84375</v>
      </c>
      <c r="V3524">
        <f>(Data[[#This Row],[mean_b]]/256)*100</f>
        <v>53.515625</v>
      </c>
      <c r="W3524">
        <v>0.61299999999999999</v>
      </c>
      <c r="X3524" t="s">
        <v>51</v>
      </c>
      <c r="Y3524" t="s">
        <v>40</v>
      </c>
      <c r="Z3524">
        <v>3312</v>
      </c>
      <c r="AA3524">
        <v>4.8499999999999996</v>
      </c>
      <c r="AB3524">
        <v>17.3</v>
      </c>
      <c r="AC3524">
        <v>40.4</v>
      </c>
      <c r="AD3524">
        <v>195906</v>
      </c>
      <c r="AE3524">
        <v>93.4</v>
      </c>
      <c r="AF3524">
        <v>35.299999999999997</v>
      </c>
      <c r="AG3524" t="s">
        <v>41</v>
      </c>
      <c r="AH3524" t="s">
        <v>47</v>
      </c>
      <c r="AI3524" t="s">
        <v>52</v>
      </c>
      <c r="AJ3524">
        <v>60</v>
      </c>
      <c r="AK3524">
        <v>360</v>
      </c>
      <c r="AL3524">
        <v>0.1173</v>
      </c>
      <c r="AM3524">
        <v>0.80379999999999996</v>
      </c>
      <c r="AN3524">
        <v>0.90529999999999999</v>
      </c>
      <c r="AO3524">
        <f>Data[[#This Row],[labeller_confidence_score]]-Data[[#This Row],[cytodiffusion_classification_confidence]]</f>
        <v>0.10150000000000003</v>
      </c>
    </row>
    <row r="3525" spans="1:41" x14ac:dyDescent="0.3">
      <c r="A3525" t="s">
        <v>3598</v>
      </c>
      <c r="B3525" t="s">
        <v>180</v>
      </c>
      <c r="C3525">
        <v>1</v>
      </c>
      <c r="D3525" t="s">
        <v>181</v>
      </c>
      <c r="E3525">
        <v>8.24</v>
      </c>
      <c r="F3525">
        <v>0</v>
      </c>
      <c r="G3525">
        <v>0</v>
      </c>
      <c r="H3525">
        <v>1</v>
      </c>
      <c r="I3525">
        <f>Data[[#This Row],[nucleus_area_pct]]/Data[[#This Row],[cytoplasm_ratio]]</f>
        <v>0</v>
      </c>
      <c r="J3525">
        <v>0.311</v>
      </c>
      <c r="K3525">
        <v>0.94499999999999995</v>
      </c>
      <c r="L3525">
        <v>0.25</v>
      </c>
      <c r="M3525">
        <v>1</v>
      </c>
      <c r="N3525">
        <v>0.72199999999999998</v>
      </c>
      <c r="O3525">
        <v>183</v>
      </c>
      <c r="P3525">
        <v>65</v>
      </c>
      <c r="Q3525">
        <v>216</v>
      </c>
      <c r="R3525">
        <v>114</v>
      </c>
      <c r="S3525">
        <v>133</v>
      </c>
      <c r="T3525">
        <f>(Data[[#This Row],[mean_r]]/256)*100</f>
        <v>84.375</v>
      </c>
      <c r="U3525">
        <f>(Data[[#This Row],[mean_g]]/256)*100</f>
        <v>44.53125</v>
      </c>
      <c r="V3525">
        <f>(Data[[#This Row],[mean_b]]/256)*100</f>
        <v>51.953125</v>
      </c>
      <c r="W3525">
        <v>0.39600000000000002</v>
      </c>
      <c r="X3525" t="s">
        <v>51</v>
      </c>
      <c r="Y3525" t="s">
        <v>40</v>
      </c>
      <c r="Z3525">
        <v>8192</v>
      </c>
      <c r="AA3525">
        <v>5.04</v>
      </c>
      <c r="AB3525">
        <v>15.8</v>
      </c>
      <c r="AC3525">
        <v>32.200000000000003</v>
      </c>
      <c r="AD3525">
        <v>242346</v>
      </c>
      <c r="AE3525">
        <v>102.2</v>
      </c>
      <c r="AF3525">
        <v>31.9</v>
      </c>
      <c r="AG3525" t="s">
        <v>41</v>
      </c>
      <c r="AH3525" t="s">
        <v>42</v>
      </c>
      <c r="AI3525" t="s">
        <v>52</v>
      </c>
      <c r="AJ3525">
        <v>100</v>
      </c>
      <c r="AK3525">
        <v>360</v>
      </c>
      <c r="AL3525">
        <v>0.81020000000000003</v>
      </c>
      <c r="AM3525">
        <v>0.82299999999999995</v>
      </c>
      <c r="AN3525">
        <v>0.96609999999999996</v>
      </c>
      <c r="AO3525">
        <f>Data[[#This Row],[labeller_confidence_score]]-Data[[#This Row],[cytodiffusion_classification_confidence]]</f>
        <v>0.1431</v>
      </c>
    </row>
    <row r="3526" spans="1:41" x14ac:dyDescent="0.3">
      <c r="A3526" t="s">
        <v>3599</v>
      </c>
      <c r="B3526" t="s">
        <v>49</v>
      </c>
      <c r="C3526">
        <v>0</v>
      </c>
      <c r="D3526" t="s">
        <v>50</v>
      </c>
      <c r="E3526">
        <v>11.54</v>
      </c>
      <c r="F3526">
        <v>54</v>
      </c>
      <c r="G3526">
        <v>0.65200000000000002</v>
      </c>
      <c r="H3526">
        <v>0.52800000000000002</v>
      </c>
      <c r="I3526">
        <f>Data[[#This Row],[nucleus_area_pct]]/Data[[#This Row],[cytoplasm_ratio]]</f>
        <v>102.27272727272727</v>
      </c>
      <c r="J3526">
        <v>0.76300000000000001</v>
      </c>
      <c r="K3526">
        <v>0.33</v>
      </c>
      <c r="L3526">
        <v>2.77</v>
      </c>
      <c r="M3526">
        <v>3.9</v>
      </c>
      <c r="N3526">
        <v>0.81</v>
      </c>
      <c r="O3526">
        <v>400</v>
      </c>
      <c r="P3526">
        <v>65</v>
      </c>
      <c r="Q3526">
        <v>198</v>
      </c>
      <c r="R3526">
        <v>164</v>
      </c>
      <c r="S3526">
        <v>165</v>
      </c>
      <c r="T3526">
        <f>(Data[[#This Row],[mean_r]]/256)*100</f>
        <v>77.34375</v>
      </c>
      <c r="U3526">
        <f>(Data[[#This Row],[mean_g]]/256)*100</f>
        <v>64.0625</v>
      </c>
      <c r="V3526">
        <f>(Data[[#This Row],[mean_b]]/256)*100</f>
        <v>64.453125</v>
      </c>
      <c r="W3526">
        <v>0.72</v>
      </c>
      <c r="X3526" t="s">
        <v>63</v>
      </c>
      <c r="Y3526" t="s">
        <v>45</v>
      </c>
      <c r="Z3526">
        <v>5665</v>
      </c>
      <c r="AA3526">
        <v>5.23</v>
      </c>
      <c r="AB3526">
        <v>14.8</v>
      </c>
      <c r="AC3526">
        <v>33.1</v>
      </c>
      <c r="AD3526">
        <v>184151</v>
      </c>
      <c r="AE3526">
        <v>88.6</v>
      </c>
      <c r="AF3526">
        <v>35.200000000000003</v>
      </c>
      <c r="AG3526" t="s">
        <v>64</v>
      </c>
      <c r="AH3526" t="s">
        <v>47</v>
      </c>
      <c r="AI3526" t="s">
        <v>52</v>
      </c>
      <c r="AJ3526">
        <v>100</v>
      </c>
      <c r="AK3526">
        <v>256</v>
      </c>
      <c r="AL3526">
        <v>0.16020000000000001</v>
      </c>
      <c r="AM3526">
        <v>0.95330000000000004</v>
      </c>
      <c r="AN3526">
        <v>0.86129999999999995</v>
      </c>
      <c r="AO3526">
        <f>Data[[#This Row],[labeller_confidence_score]]-Data[[#This Row],[cytodiffusion_classification_confidence]]</f>
        <v>-9.2000000000000082E-2</v>
      </c>
    </row>
    <row r="3527" spans="1:41" x14ac:dyDescent="0.3">
      <c r="A3527" t="s">
        <v>3600</v>
      </c>
      <c r="B3527" t="s">
        <v>60</v>
      </c>
      <c r="C3527">
        <v>0</v>
      </c>
      <c r="D3527" t="s">
        <v>50</v>
      </c>
      <c r="E3527">
        <v>15.14</v>
      </c>
      <c r="F3527">
        <v>61.8</v>
      </c>
      <c r="G3527">
        <v>0.52200000000000002</v>
      </c>
      <c r="H3527">
        <v>0.39500000000000002</v>
      </c>
      <c r="I3527">
        <f>Data[[#This Row],[nucleus_area_pct]]/Data[[#This Row],[cytoplasm_ratio]]</f>
        <v>156.45569620253164</v>
      </c>
      <c r="J3527">
        <v>0.47</v>
      </c>
      <c r="K3527">
        <v>0.42699999999999999</v>
      </c>
      <c r="L3527">
        <v>1.36</v>
      </c>
      <c r="M3527">
        <v>1.1000000000000001</v>
      </c>
      <c r="N3527">
        <v>0.70399999999999996</v>
      </c>
      <c r="O3527">
        <v>590</v>
      </c>
      <c r="P3527">
        <v>93</v>
      </c>
      <c r="Q3527">
        <v>234</v>
      </c>
      <c r="R3527">
        <v>167</v>
      </c>
      <c r="S3527">
        <v>188</v>
      </c>
      <c r="T3527">
        <f>(Data[[#This Row],[mean_r]]/256)*100</f>
        <v>91.40625</v>
      </c>
      <c r="U3527">
        <f>(Data[[#This Row],[mean_g]]/256)*100</f>
        <v>65.234375</v>
      </c>
      <c r="V3527">
        <f>(Data[[#This Row],[mean_b]]/256)*100</f>
        <v>73.4375</v>
      </c>
      <c r="W3527">
        <v>0.48</v>
      </c>
      <c r="X3527" t="s">
        <v>51</v>
      </c>
      <c r="Y3527" t="s">
        <v>45</v>
      </c>
      <c r="Z3527">
        <v>6163</v>
      </c>
      <c r="AA3527">
        <v>3.74</v>
      </c>
      <c r="AB3527">
        <v>12.3</v>
      </c>
      <c r="AC3527">
        <v>34.9</v>
      </c>
      <c r="AD3527">
        <v>113345</v>
      </c>
      <c r="AE3527">
        <v>91</v>
      </c>
      <c r="AF3527">
        <v>32.4</v>
      </c>
      <c r="AG3527" t="s">
        <v>46</v>
      </c>
      <c r="AH3527" t="s">
        <v>47</v>
      </c>
      <c r="AI3527" t="s">
        <v>56</v>
      </c>
      <c r="AJ3527">
        <v>100</v>
      </c>
      <c r="AK3527">
        <v>512</v>
      </c>
      <c r="AL3527">
        <v>9.9599999999999994E-2</v>
      </c>
      <c r="AM3527">
        <v>0.90439999999999998</v>
      </c>
      <c r="AN3527">
        <v>0.87139999999999995</v>
      </c>
      <c r="AO3527">
        <f>Data[[#This Row],[labeller_confidence_score]]-Data[[#This Row],[cytodiffusion_classification_confidence]]</f>
        <v>-3.3000000000000029E-2</v>
      </c>
    </row>
    <row r="3528" spans="1:41" x14ac:dyDescent="0.3">
      <c r="A3528" t="s">
        <v>3601</v>
      </c>
      <c r="B3528" t="s">
        <v>58</v>
      </c>
      <c r="C3528">
        <v>1</v>
      </c>
      <c r="D3528" t="s">
        <v>38</v>
      </c>
      <c r="E3528">
        <v>12.83</v>
      </c>
      <c r="F3528">
        <v>73</v>
      </c>
      <c r="G3528">
        <v>0.71499999999999997</v>
      </c>
      <c r="H3528">
        <v>0.315</v>
      </c>
      <c r="I3528">
        <f>Data[[#This Row],[nucleus_area_pct]]/Data[[#This Row],[cytoplasm_ratio]]</f>
        <v>231.74603174603175</v>
      </c>
      <c r="J3528">
        <v>0.78100000000000003</v>
      </c>
      <c r="K3528">
        <v>0.32</v>
      </c>
      <c r="L3528">
        <v>1.27</v>
      </c>
      <c r="M3528">
        <v>1.1000000000000001</v>
      </c>
      <c r="N3528">
        <v>0.84399999999999997</v>
      </c>
      <c r="O3528">
        <v>532</v>
      </c>
      <c r="P3528">
        <v>96</v>
      </c>
      <c r="Q3528">
        <v>208</v>
      </c>
      <c r="R3528">
        <v>154</v>
      </c>
      <c r="S3528">
        <v>187</v>
      </c>
      <c r="T3528">
        <f>(Data[[#This Row],[mean_r]]/256)*100</f>
        <v>81.25</v>
      </c>
      <c r="U3528">
        <f>(Data[[#This Row],[mean_g]]/256)*100</f>
        <v>60.15625</v>
      </c>
      <c r="V3528">
        <f>(Data[[#This Row],[mean_b]]/256)*100</f>
        <v>73.046875</v>
      </c>
      <c r="W3528">
        <v>0.64200000000000002</v>
      </c>
      <c r="X3528" t="s">
        <v>51</v>
      </c>
      <c r="Y3528" t="s">
        <v>40</v>
      </c>
      <c r="Z3528">
        <v>5731</v>
      </c>
      <c r="AA3528">
        <v>4.66</v>
      </c>
      <c r="AB3528">
        <v>16.399999999999999</v>
      </c>
      <c r="AC3528">
        <v>42.7</v>
      </c>
      <c r="AD3528">
        <v>295748</v>
      </c>
      <c r="AE3528">
        <v>77.5</v>
      </c>
      <c r="AF3528">
        <v>32.4</v>
      </c>
      <c r="AG3528" t="s">
        <v>46</v>
      </c>
      <c r="AH3528" t="s">
        <v>47</v>
      </c>
      <c r="AI3528" t="s">
        <v>56</v>
      </c>
      <c r="AJ3528">
        <v>60</v>
      </c>
      <c r="AK3528">
        <v>512</v>
      </c>
      <c r="AL3528">
        <v>0.8165</v>
      </c>
      <c r="AM3528">
        <v>0.75970000000000004</v>
      </c>
      <c r="AN3528">
        <v>0.8458</v>
      </c>
      <c r="AO3528">
        <f>Data[[#This Row],[labeller_confidence_score]]-Data[[#This Row],[cytodiffusion_classification_confidence]]</f>
        <v>8.6099999999999954E-2</v>
      </c>
    </row>
    <row r="3529" spans="1:41" x14ac:dyDescent="0.3">
      <c r="A3529" t="s">
        <v>3602</v>
      </c>
      <c r="B3529" t="s">
        <v>110</v>
      </c>
      <c r="C3529">
        <v>1</v>
      </c>
      <c r="D3529" t="s">
        <v>104</v>
      </c>
      <c r="E3529">
        <v>8.68</v>
      </c>
      <c r="F3529">
        <v>0</v>
      </c>
      <c r="G3529">
        <v>0</v>
      </c>
      <c r="H3529">
        <v>1</v>
      </c>
      <c r="I3529">
        <f>Data[[#This Row],[nucleus_area_pct]]/Data[[#This Row],[cytoplasm_ratio]]</f>
        <v>0</v>
      </c>
      <c r="J3529">
        <v>0.90400000000000003</v>
      </c>
      <c r="K3529">
        <v>0.19600000000000001</v>
      </c>
      <c r="L3529">
        <v>0.67</v>
      </c>
      <c r="M3529">
        <v>1</v>
      </c>
      <c r="N3529">
        <v>0.96199999999999997</v>
      </c>
      <c r="O3529">
        <v>202</v>
      </c>
      <c r="P3529">
        <v>45</v>
      </c>
      <c r="Q3529">
        <v>226</v>
      </c>
      <c r="R3529">
        <v>128</v>
      </c>
      <c r="S3529">
        <v>135</v>
      </c>
      <c r="T3529">
        <f>(Data[[#This Row],[mean_r]]/256)*100</f>
        <v>88.28125</v>
      </c>
      <c r="U3529">
        <f>(Data[[#This Row],[mean_g]]/256)*100</f>
        <v>50</v>
      </c>
      <c r="V3529">
        <f>(Data[[#This Row],[mean_b]]/256)*100</f>
        <v>52.734375</v>
      </c>
      <c r="W3529">
        <v>0.55800000000000005</v>
      </c>
      <c r="X3529" t="s">
        <v>39</v>
      </c>
      <c r="Y3529" t="s">
        <v>40</v>
      </c>
      <c r="Z3529">
        <v>11428</v>
      </c>
      <c r="AA3529">
        <v>4.5199999999999996</v>
      </c>
      <c r="AB3529">
        <v>11.5</v>
      </c>
      <c r="AC3529">
        <v>39.4</v>
      </c>
      <c r="AD3529">
        <v>175866</v>
      </c>
      <c r="AE3529">
        <v>106.9</v>
      </c>
      <c r="AF3529">
        <v>32.799999999999997</v>
      </c>
      <c r="AG3529" t="s">
        <v>46</v>
      </c>
      <c r="AH3529" t="s">
        <v>47</v>
      </c>
      <c r="AI3529" t="s">
        <v>52</v>
      </c>
      <c r="AJ3529">
        <v>100</v>
      </c>
      <c r="AK3529">
        <v>360</v>
      </c>
      <c r="AL3529">
        <v>0.92</v>
      </c>
      <c r="AM3529">
        <v>0.79869999999999997</v>
      </c>
      <c r="AN3529">
        <v>0.55069999999999997</v>
      </c>
      <c r="AO3529">
        <f>Data[[#This Row],[labeller_confidence_score]]-Data[[#This Row],[cytodiffusion_classification_confidence]]</f>
        <v>-0.248</v>
      </c>
    </row>
    <row r="3530" spans="1:41" x14ac:dyDescent="0.3">
      <c r="A3530" t="s">
        <v>3603</v>
      </c>
      <c r="B3530" t="s">
        <v>87</v>
      </c>
      <c r="C3530">
        <v>0</v>
      </c>
      <c r="D3530" t="s">
        <v>50</v>
      </c>
      <c r="E3530">
        <v>13.9</v>
      </c>
      <c r="F3530">
        <v>44.1</v>
      </c>
      <c r="G3530">
        <v>0.5</v>
      </c>
      <c r="H3530">
        <v>0.42299999999999999</v>
      </c>
      <c r="I3530">
        <f>Data[[#This Row],[nucleus_area_pct]]/Data[[#This Row],[cytoplasm_ratio]]</f>
        <v>104.25531914893618</v>
      </c>
      <c r="J3530">
        <v>0.66900000000000004</v>
      </c>
      <c r="K3530">
        <v>0.48499999999999999</v>
      </c>
      <c r="L3530">
        <v>4.91</v>
      </c>
      <c r="M3530">
        <v>2.2000000000000002</v>
      </c>
      <c r="N3530">
        <v>0.873</v>
      </c>
      <c r="O3530">
        <v>443</v>
      </c>
      <c r="P3530">
        <v>70</v>
      </c>
      <c r="Q3530">
        <v>236</v>
      </c>
      <c r="R3530">
        <v>162</v>
      </c>
      <c r="S3530">
        <v>146</v>
      </c>
      <c r="T3530">
        <f>(Data[[#This Row],[mean_r]]/256)*100</f>
        <v>92.1875</v>
      </c>
      <c r="U3530">
        <f>(Data[[#This Row],[mean_g]]/256)*100</f>
        <v>63.28125</v>
      </c>
      <c r="V3530">
        <f>(Data[[#This Row],[mean_b]]/256)*100</f>
        <v>57.03125</v>
      </c>
      <c r="W3530">
        <v>0.75600000000000001</v>
      </c>
      <c r="X3530" t="s">
        <v>51</v>
      </c>
      <c r="Y3530" t="s">
        <v>45</v>
      </c>
      <c r="Z3530">
        <v>6820</v>
      </c>
      <c r="AA3530">
        <v>6.47</v>
      </c>
      <c r="AB3530">
        <v>12.6</v>
      </c>
      <c r="AC3530">
        <v>39</v>
      </c>
      <c r="AD3530">
        <v>279374</v>
      </c>
      <c r="AE3530">
        <v>100.3</v>
      </c>
      <c r="AF3530">
        <v>31</v>
      </c>
      <c r="AG3530" t="s">
        <v>46</v>
      </c>
      <c r="AH3530" t="s">
        <v>42</v>
      </c>
      <c r="AI3530" t="s">
        <v>52</v>
      </c>
      <c r="AJ3530">
        <v>40</v>
      </c>
      <c r="AK3530">
        <v>224</v>
      </c>
      <c r="AL3530">
        <v>6.13E-2</v>
      </c>
      <c r="AM3530">
        <v>0.89729999999999999</v>
      </c>
      <c r="AN3530">
        <v>0.87109999999999999</v>
      </c>
      <c r="AO3530">
        <f>Data[[#This Row],[labeller_confidence_score]]-Data[[#This Row],[cytodiffusion_classification_confidence]]</f>
        <v>-2.6200000000000001E-2</v>
      </c>
    </row>
    <row r="3531" spans="1:41" x14ac:dyDescent="0.3">
      <c r="A3531" t="s">
        <v>3604</v>
      </c>
      <c r="B3531" t="s">
        <v>67</v>
      </c>
      <c r="C3531">
        <v>1</v>
      </c>
      <c r="D3531" t="s">
        <v>67</v>
      </c>
      <c r="E3531">
        <v>8.01</v>
      </c>
      <c r="F3531">
        <v>30.4</v>
      </c>
      <c r="G3531">
        <v>0.436</v>
      </c>
      <c r="H3531">
        <v>0.61199999999999999</v>
      </c>
      <c r="I3531">
        <f>Data[[#This Row],[nucleus_area_pct]]/Data[[#This Row],[cytoplasm_ratio]]</f>
        <v>49.673202614379086</v>
      </c>
      <c r="J3531">
        <v>0.53300000000000003</v>
      </c>
      <c r="K3531">
        <v>0.44400000000000001</v>
      </c>
      <c r="L3531">
        <v>2.4500000000000002</v>
      </c>
      <c r="M3531">
        <v>1</v>
      </c>
      <c r="N3531">
        <v>0.70599999999999996</v>
      </c>
      <c r="O3531">
        <v>24</v>
      </c>
      <c r="P3531">
        <v>71</v>
      </c>
      <c r="Q3531">
        <v>212</v>
      </c>
      <c r="R3531">
        <v>136</v>
      </c>
      <c r="S3531">
        <v>177</v>
      </c>
      <c r="T3531">
        <f>(Data[[#This Row],[mean_r]]/256)*100</f>
        <v>82.8125</v>
      </c>
      <c r="U3531">
        <f>(Data[[#This Row],[mean_g]]/256)*100</f>
        <v>53.125</v>
      </c>
      <c r="V3531">
        <f>(Data[[#This Row],[mean_b]]/256)*100</f>
        <v>69.140625</v>
      </c>
      <c r="W3531">
        <v>0.496</v>
      </c>
      <c r="X3531" t="s">
        <v>51</v>
      </c>
      <c r="Y3531" t="s">
        <v>45</v>
      </c>
      <c r="Z3531">
        <v>5792</v>
      </c>
      <c r="AA3531">
        <v>3.75</v>
      </c>
      <c r="AB3531">
        <v>9.5</v>
      </c>
      <c r="AC3531">
        <v>47.9</v>
      </c>
      <c r="AD3531">
        <v>149059</v>
      </c>
      <c r="AE3531">
        <v>85.3</v>
      </c>
      <c r="AF3531">
        <v>33.299999999999997</v>
      </c>
      <c r="AG3531" t="s">
        <v>46</v>
      </c>
      <c r="AH3531" t="s">
        <v>42</v>
      </c>
      <c r="AI3531" t="s">
        <v>56</v>
      </c>
      <c r="AJ3531">
        <v>100</v>
      </c>
      <c r="AK3531">
        <v>512</v>
      </c>
      <c r="AL3531">
        <v>0.71020000000000005</v>
      </c>
      <c r="AM3531">
        <v>0.75529999999999997</v>
      </c>
      <c r="AN3531">
        <v>0.78390000000000004</v>
      </c>
      <c r="AO3531">
        <f>Data[[#This Row],[labeller_confidence_score]]-Data[[#This Row],[cytodiffusion_classification_confidence]]</f>
        <v>2.860000000000007E-2</v>
      </c>
    </row>
    <row r="3532" spans="1:41" x14ac:dyDescent="0.3">
      <c r="A3532" t="s">
        <v>3605</v>
      </c>
      <c r="B3532" t="s">
        <v>81</v>
      </c>
      <c r="C3532">
        <v>1</v>
      </c>
      <c r="D3532" t="s">
        <v>82</v>
      </c>
      <c r="E3532">
        <v>15.55</v>
      </c>
      <c r="F3532">
        <v>77.8</v>
      </c>
      <c r="G3532">
        <v>0.34100000000000003</v>
      </c>
      <c r="H3532">
        <v>8.4000000000000005E-2</v>
      </c>
      <c r="I3532">
        <f>Data[[#This Row],[nucleus_area_pct]]/Data[[#This Row],[cytoplasm_ratio]]</f>
        <v>926.19047619047615</v>
      </c>
      <c r="J3532">
        <v>0.81499999999999995</v>
      </c>
      <c r="K3532">
        <v>0.28199999999999997</v>
      </c>
      <c r="L3532">
        <v>0.56999999999999995</v>
      </c>
      <c r="M3532">
        <v>1.1000000000000001</v>
      </c>
      <c r="N3532">
        <v>0.81100000000000005</v>
      </c>
      <c r="O3532">
        <v>867</v>
      </c>
      <c r="P3532">
        <v>107</v>
      </c>
      <c r="Q3532">
        <v>209</v>
      </c>
      <c r="R3532">
        <v>149</v>
      </c>
      <c r="S3532">
        <v>169</v>
      </c>
      <c r="T3532">
        <f>(Data[[#This Row],[mean_r]]/256)*100</f>
        <v>81.640625</v>
      </c>
      <c r="U3532">
        <f>(Data[[#This Row],[mean_g]]/256)*100</f>
        <v>58.203125</v>
      </c>
      <c r="V3532">
        <f>(Data[[#This Row],[mean_b]]/256)*100</f>
        <v>66.015625</v>
      </c>
      <c r="W3532">
        <v>0.625</v>
      </c>
      <c r="X3532" t="s">
        <v>63</v>
      </c>
      <c r="Y3532" t="s">
        <v>40</v>
      </c>
      <c r="Z3532">
        <v>6104</v>
      </c>
      <c r="AA3532">
        <v>4.9400000000000004</v>
      </c>
      <c r="AB3532">
        <v>12.3</v>
      </c>
      <c r="AC3532">
        <v>46.3</v>
      </c>
      <c r="AD3532">
        <v>197520</v>
      </c>
      <c r="AE3532">
        <v>83.1</v>
      </c>
      <c r="AF3532">
        <v>32</v>
      </c>
      <c r="AG3532" t="s">
        <v>41</v>
      </c>
      <c r="AH3532" t="s">
        <v>42</v>
      </c>
      <c r="AI3532" t="s">
        <v>43</v>
      </c>
      <c r="AJ3532">
        <v>100</v>
      </c>
      <c r="AK3532">
        <v>360</v>
      </c>
      <c r="AL3532">
        <v>0.87970000000000004</v>
      </c>
      <c r="AM3532">
        <v>0.70660000000000001</v>
      </c>
      <c r="AN3532">
        <v>0.80969999999999998</v>
      </c>
      <c r="AO3532">
        <f>Data[[#This Row],[labeller_confidence_score]]-Data[[#This Row],[cytodiffusion_classification_confidence]]</f>
        <v>0.10309999999999997</v>
      </c>
    </row>
    <row r="3533" spans="1:41" x14ac:dyDescent="0.3">
      <c r="A3533" t="s">
        <v>3606</v>
      </c>
      <c r="B3533" t="s">
        <v>60</v>
      </c>
      <c r="C3533">
        <v>0</v>
      </c>
      <c r="D3533" t="s">
        <v>50</v>
      </c>
      <c r="E3533">
        <v>17.21</v>
      </c>
      <c r="F3533">
        <v>75.2</v>
      </c>
      <c r="G3533">
        <v>0.38600000000000001</v>
      </c>
      <c r="H3533">
        <v>0.29199999999999998</v>
      </c>
      <c r="I3533">
        <f>Data[[#This Row],[nucleus_area_pct]]/Data[[#This Row],[cytoplasm_ratio]]</f>
        <v>257.53424657534248</v>
      </c>
      <c r="J3533">
        <v>0.68400000000000005</v>
      </c>
      <c r="K3533">
        <v>0.64100000000000001</v>
      </c>
      <c r="L3533">
        <v>2.17</v>
      </c>
      <c r="M3533">
        <v>1.2</v>
      </c>
      <c r="N3533">
        <v>0.81299999999999994</v>
      </c>
      <c r="O3533">
        <v>552</v>
      </c>
      <c r="P3533">
        <v>103</v>
      </c>
      <c r="Q3533">
        <v>229</v>
      </c>
      <c r="R3533">
        <v>159</v>
      </c>
      <c r="S3533">
        <v>158</v>
      </c>
      <c r="T3533">
        <f>(Data[[#This Row],[mean_r]]/256)*100</f>
        <v>89.453125</v>
      </c>
      <c r="U3533">
        <f>(Data[[#This Row],[mean_g]]/256)*100</f>
        <v>62.109375</v>
      </c>
      <c r="V3533">
        <f>(Data[[#This Row],[mean_b]]/256)*100</f>
        <v>61.71875</v>
      </c>
      <c r="W3533">
        <v>0.59</v>
      </c>
      <c r="X3533" t="s">
        <v>63</v>
      </c>
      <c r="Y3533" t="s">
        <v>40</v>
      </c>
      <c r="Z3533">
        <v>11110</v>
      </c>
      <c r="AA3533">
        <v>5.9</v>
      </c>
      <c r="AB3533">
        <v>14.6</v>
      </c>
      <c r="AC3533">
        <v>42.6</v>
      </c>
      <c r="AD3533">
        <v>234442</v>
      </c>
      <c r="AE3533">
        <v>81.7</v>
      </c>
      <c r="AF3533">
        <v>33.1</v>
      </c>
      <c r="AG3533" t="s">
        <v>46</v>
      </c>
      <c r="AH3533" t="s">
        <v>42</v>
      </c>
      <c r="AI3533" t="s">
        <v>43</v>
      </c>
      <c r="AJ3533">
        <v>100</v>
      </c>
      <c r="AK3533">
        <v>256</v>
      </c>
      <c r="AL3533">
        <v>5.5199999999999999E-2</v>
      </c>
      <c r="AM3533">
        <v>0.98560000000000003</v>
      </c>
      <c r="AN3533">
        <v>0.93159999999999998</v>
      </c>
      <c r="AO3533">
        <f>Data[[#This Row],[labeller_confidence_score]]-Data[[#This Row],[cytodiffusion_classification_confidence]]</f>
        <v>-5.4000000000000048E-2</v>
      </c>
    </row>
    <row r="3534" spans="1:41" x14ac:dyDescent="0.3">
      <c r="A3534" t="s">
        <v>3607</v>
      </c>
      <c r="B3534" t="s">
        <v>54</v>
      </c>
      <c r="C3534">
        <v>0</v>
      </c>
      <c r="D3534" t="s">
        <v>54</v>
      </c>
      <c r="E3534">
        <v>7.5</v>
      </c>
      <c r="F3534">
        <v>0</v>
      </c>
      <c r="G3534">
        <v>0</v>
      </c>
      <c r="H3534">
        <v>1</v>
      </c>
      <c r="I3534">
        <f>Data[[#This Row],[nucleus_area_pct]]/Data[[#This Row],[cytoplasm_ratio]]</f>
        <v>0</v>
      </c>
      <c r="J3534">
        <v>0.88500000000000001</v>
      </c>
      <c r="K3534">
        <v>0.13700000000000001</v>
      </c>
      <c r="L3534">
        <v>0.74</v>
      </c>
      <c r="M3534">
        <v>1</v>
      </c>
      <c r="N3534">
        <v>0.92800000000000005</v>
      </c>
      <c r="O3534">
        <v>195</v>
      </c>
      <c r="P3534">
        <v>50</v>
      </c>
      <c r="Q3534">
        <v>225</v>
      </c>
      <c r="R3534">
        <v>136</v>
      </c>
      <c r="S3534">
        <v>138</v>
      </c>
      <c r="T3534">
        <f>(Data[[#This Row],[mean_r]]/256)*100</f>
        <v>87.890625</v>
      </c>
      <c r="U3534">
        <f>(Data[[#This Row],[mean_g]]/256)*100</f>
        <v>53.125</v>
      </c>
      <c r="V3534">
        <f>(Data[[#This Row],[mean_b]]/256)*100</f>
        <v>53.90625</v>
      </c>
      <c r="W3534">
        <v>0.41699999999999998</v>
      </c>
      <c r="X3534" t="s">
        <v>63</v>
      </c>
      <c r="Y3534" t="s">
        <v>40</v>
      </c>
      <c r="Z3534">
        <v>4049</v>
      </c>
      <c r="AA3534">
        <v>4.78</v>
      </c>
      <c r="AB3534">
        <v>12.7</v>
      </c>
      <c r="AC3534">
        <v>46.1</v>
      </c>
      <c r="AD3534">
        <v>371722</v>
      </c>
      <c r="AE3534">
        <v>72.2</v>
      </c>
      <c r="AF3534">
        <v>33.1</v>
      </c>
      <c r="AG3534" t="s">
        <v>64</v>
      </c>
      <c r="AH3534" t="s">
        <v>68</v>
      </c>
      <c r="AI3534" t="s">
        <v>43</v>
      </c>
      <c r="AJ3534">
        <v>60</v>
      </c>
      <c r="AK3534">
        <v>224</v>
      </c>
      <c r="AL3534">
        <v>3.7100000000000001E-2</v>
      </c>
      <c r="AM3534">
        <v>0.88419999999999999</v>
      </c>
      <c r="AN3534">
        <v>0.87209999999999999</v>
      </c>
      <c r="AO3534">
        <f>Data[[#This Row],[labeller_confidence_score]]-Data[[#This Row],[cytodiffusion_classification_confidence]]</f>
        <v>-1.21E-2</v>
      </c>
    </row>
    <row r="3535" spans="1:41" x14ac:dyDescent="0.3">
      <c r="A3535" t="s">
        <v>3608</v>
      </c>
      <c r="B3535" t="s">
        <v>60</v>
      </c>
      <c r="C3535">
        <v>0</v>
      </c>
      <c r="D3535" t="s">
        <v>50</v>
      </c>
      <c r="E3535">
        <v>17.59</v>
      </c>
      <c r="F3535">
        <v>69.3</v>
      </c>
      <c r="G3535">
        <v>0.5</v>
      </c>
      <c r="H3535">
        <v>0.32800000000000001</v>
      </c>
      <c r="I3535">
        <f>Data[[#This Row],[nucleus_area_pct]]/Data[[#This Row],[cytoplasm_ratio]]</f>
        <v>211.28048780487802</v>
      </c>
      <c r="J3535">
        <v>0.76600000000000001</v>
      </c>
      <c r="K3535">
        <v>0.40899999999999997</v>
      </c>
      <c r="L3535">
        <v>2.71</v>
      </c>
      <c r="M3535">
        <v>1.4</v>
      </c>
      <c r="N3535">
        <v>0.81100000000000005</v>
      </c>
      <c r="O3535">
        <v>612</v>
      </c>
      <c r="P3535">
        <v>90</v>
      </c>
      <c r="Q3535">
        <v>218</v>
      </c>
      <c r="R3535">
        <v>142</v>
      </c>
      <c r="S3535">
        <v>171</v>
      </c>
      <c r="T3535">
        <f>(Data[[#This Row],[mean_r]]/256)*100</f>
        <v>85.15625</v>
      </c>
      <c r="U3535">
        <f>(Data[[#This Row],[mean_g]]/256)*100</f>
        <v>55.46875</v>
      </c>
      <c r="V3535">
        <f>(Data[[#This Row],[mean_b]]/256)*100</f>
        <v>66.796875</v>
      </c>
      <c r="W3535">
        <v>0.56699999999999995</v>
      </c>
      <c r="X3535" t="s">
        <v>39</v>
      </c>
      <c r="Y3535" t="s">
        <v>45</v>
      </c>
      <c r="Z3535">
        <v>3547</v>
      </c>
      <c r="AA3535">
        <v>5.84</v>
      </c>
      <c r="AB3535">
        <v>13.9</v>
      </c>
      <c r="AC3535">
        <v>39.4</v>
      </c>
      <c r="AD3535">
        <v>258434</v>
      </c>
      <c r="AE3535">
        <v>80.3</v>
      </c>
      <c r="AF3535">
        <v>32.299999999999997</v>
      </c>
      <c r="AG3535" t="s">
        <v>41</v>
      </c>
      <c r="AH3535" t="s">
        <v>68</v>
      </c>
      <c r="AI3535" t="s">
        <v>52</v>
      </c>
      <c r="AJ3535">
        <v>60</v>
      </c>
      <c r="AK3535">
        <v>360</v>
      </c>
      <c r="AL3535">
        <v>0</v>
      </c>
      <c r="AM3535">
        <v>0.97040000000000004</v>
      </c>
      <c r="AN3535">
        <v>0.92069999999999996</v>
      </c>
      <c r="AO3535">
        <f>Data[[#This Row],[labeller_confidence_score]]-Data[[#This Row],[cytodiffusion_classification_confidence]]</f>
        <v>-4.9700000000000077E-2</v>
      </c>
    </row>
    <row r="3536" spans="1:41" x14ac:dyDescent="0.3">
      <c r="A3536" t="s">
        <v>3609</v>
      </c>
      <c r="B3536" t="s">
        <v>49</v>
      </c>
      <c r="C3536">
        <v>0</v>
      </c>
      <c r="D3536" t="s">
        <v>50</v>
      </c>
      <c r="E3536">
        <v>11.66</v>
      </c>
      <c r="F3536">
        <v>54.1</v>
      </c>
      <c r="G3536">
        <v>0.54500000000000004</v>
      </c>
      <c r="H3536">
        <v>0.47299999999999998</v>
      </c>
      <c r="I3536">
        <f>Data[[#This Row],[nucleus_area_pct]]/Data[[#This Row],[cytoplasm_ratio]]</f>
        <v>114.37632135306555</v>
      </c>
      <c r="J3536">
        <v>0.78</v>
      </c>
      <c r="K3536">
        <v>0.36899999999999999</v>
      </c>
      <c r="L3536">
        <v>3.85</v>
      </c>
      <c r="M3536">
        <v>3.8</v>
      </c>
      <c r="N3536">
        <v>0.77200000000000002</v>
      </c>
      <c r="O3536">
        <v>457</v>
      </c>
      <c r="P3536">
        <v>76</v>
      </c>
      <c r="Q3536">
        <v>201</v>
      </c>
      <c r="R3536">
        <v>171</v>
      </c>
      <c r="S3536">
        <v>182</v>
      </c>
      <c r="T3536">
        <f>(Data[[#This Row],[mean_r]]/256)*100</f>
        <v>78.515625</v>
      </c>
      <c r="U3536">
        <f>(Data[[#This Row],[mean_g]]/256)*100</f>
        <v>66.796875</v>
      </c>
      <c r="V3536">
        <f>(Data[[#This Row],[mean_b]]/256)*100</f>
        <v>71.09375</v>
      </c>
      <c r="W3536">
        <v>0.63400000000000001</v>
      </c>
      <c r="X3536" t="s">
        <v>51</v>
      </c>
      <c r="Y3536" t="s">
        <v>40</v>
      </c>
      <c r="Z3536">
        <v>6377</v>
      </c>
      <c r="AA3536">
        <v>4.6100000000000003</v>
      </c>
      <c r="AB3536">
        <v>12.2</v>
      </c>
      <c r="AC3536">
        <v>40.299999999999997</v>
      </c>
      <c r="AD3536">
        <v>219012</v>
      </c>
      <c r="AE3536">
        <v>91.8</v>
      </c>
      <c r="AF3536">
        <v>36.799999999999997</v>
      </c>
      <c r="AG3536" t="s">
        <v>46</v>
      </c>
      <c r="AH3536" t="s">
        <v>42</v>
      </c>
      <c r="AI3536" t="s">
        <v>56</v>
      </c>
      <c r="AJ3536">
        <v>100</v>
      </c>
      <c r="AK3536">
        <v>360</v>
      </c>
      <c r="AL3536">
        <v>6.13E-2</v>
      </c>
      <c r="AM3536">
        <v>1</v>
      </c>
      <c r="AN3536">
        <v>0.84450000000000003</v>
      </c>
      <c r="AO3536">
        <f>Data[[#This Row],[labeller_confidence_score]]-Data[[#This Row],[cytodiffusion_classification_confidence]]</f>
        <v>-0.15549999999999997</v>
      </c>
    </row>
    <row r="3537" spans="1:41" x14ac:dyDescent="0.3">
      <c r="A3537" t="s">
        <v>3610</v>
      </c>
      <c r="B3537" t="s">
        <v>62</v>
      </c>
      <c r="C3537">
        <v>0</v>
      </c>
      <c r="D3537" t="s">
        <v>50</v>
      </c>
      <c r="E3537">
        <v>8.2100000000000009</v>
      </c>
      <c r="F3537">
        <v>79.7</v>
      </c>
      <c r="G3537">
        <v>0.79800000000000004</v>
      </c>
      <c r="H3537">
        <v>0.26300000000000001</v>
      </c>
      <c r="I3537">
        <f>Data[[#This Row],[nucleus_area_pct]]/Data[[#This Row],[cytoplasm_ratio]]</f>
        <v>303.04182509505705</v>
      </c>
      <c r="J3537">
        <v>0.92700000000000005</v>
      </c>
      <c r="K3537">
        <v>0.25900000000000001</v>
      </c>
      <c r="L3537">
        <v>1.06</v>
      </c>
      <c r="M3537">
        <v>1</v>
      </c>
      <c r="N3537">
        <v>0.90900000000000003</v>
      </c>
      <c r="O3537">
        <v>257</v>
      </c>
      <c r="P3537">
        <v>53</v>
      </c>
      <c r="Q3537">
        <v>199</v>
      </c>
      <c r="R3537">
        <v>144</v>
      </c>
      <c r="S3537">
        <v>185</v>
      </c>
      <c r="T3537">
        <f>(Data[[#This Row],[mean_r]]/256)*100</f>
        <v>77.734375</v>
      </c>
      <c r="U3537">
        <f>(Data[[#This Row],[mean_g]]/256)*100</f>
        <v>56.25</v>
      </c>
      <c r="V3537">
        <f>(Data[[#This Row],[mean_b]]/256)*100</f>
        <v>72.265625</v>
      </c>
      <c r="W3537">
        <v>0.77700000000000002</v>
      </c>
      <c r="X3537" t="s">
        <v>51</v>
      </c>
      <c r="Y3537" t="s">
        <v>45</v>
      </c>
      <c r="Z3537">
        <v>3550</v>
      </c>
      <c r="AA3537">
        <v>4.67</v>
      </c>
      <c r="AB3537">
        <v>14.4</v>
      </c>
      <c r="AC3537">
        <v>31.8</v>
      </c>
      <c r="AD3537">
        <v>218772</v>
      </c>
      <c r="AE3537">
        <v>78.2</v>
      </c>
      <c r="AF3537">
        <v>35.6</v>
      </c>
      <c r="AG3537" t="s">
        <v>41</v>
      </c>
      <c r="AH3537" t="s">
        <v>42</v>
      </c>
      <c r="AI3537" t="s">
        <v>43</v>
      </c>
      <c r="AJ3537">
        <v>60</v>
      </c>
      <c r="AK3537">
        <v>360</v>
      </c>
      <c r="AL3537">
        <v>0.1144</v>
      </c>
      <c r="AM3537">
        <v>0.92069999999999996</v>
      </c>
      <c r="AN3537">
        <v>0.82589999999999997</v>
      </c>
      <c r="AO3537">
        <f>Data[[#This Row],[labeller_confidence_score]]-Data[[#This Row],[cytodiffusion_classification_confidence]]</f>
        <v>-9.4799999999999995E-2</v>
      </c>
    </row>
    <row r="3538" spans="1:41" x14ac:dyDescent="0.3">
      <c r="A3538" t="s">
        <v>3611</v>
      </c>
      <c r="B3538" t="s">
        <v>62</v>
      </c>
      <c r="C3538">
        <v>0</v>
      </c>
      <c r="D3538" t="s">
        <v>50</v>
      </c>
      <c r="E3538">
        <v>8.02</v>
      </c>
      <c r="F3538">
        <v>74.5</v>
      </c>
      <c r="G3538">
        <v>0.79900000000000004</v>
      </c>
      <c r="H3538">
        <v>0.187</v>
      </c>
      <c r="I3538">
        <f>Data[[#This Row],[nucleus_area_pct]]/Data[[#This Row],[cytoplasm_ratio]]</f>
        <v>398.39572192513367</v>
      </c>
      <c r="J3538">
        <v>0.92300000000000004</v>
      </c>
      <c r="K3538">
        <v>0.28699999999999998</v>
      </c>
      <c r="L3538">
        <v>1.1100000000000001</v>
      </c>
      <c r="M3538">
        <v>1</v>
      </c>
      <c r="N3538">
        <v>0.95299999999999996</v>
      </c>
      <c r="O3538">
        <v>270</v>
      </c>
      <c r="P3538">
        <v>56</v>
      </c>
      <c r="Q3538">
        <v>184</v>
      </c>
      <c r="R3538">
        <v>165</v>
      </c>
      <c r="S3538">
        <v>193</v>
      </c>
      <c r="T3538">
        <f>(Data[[#This Row],[mean_r]]/256)*100</f>
        <v>71.875</v>
      </c>
      <c r="U3538">
        <f>(Data[[#This Row],[mean_g]]/256)*100</f>
        <v>64.453125</v>
      </c>
      <c r="V3538">
        <f>(Data[[#This Row],[mean_b]]/256)*100</f>
        <v>75.390625</v>
      </c>
      <c r="W3538">
        <v>0.78800000000000003</v>
      </c>
      <c r="X3538" t="s">
        <v>39</v>
      </c>
      <c r="Y3538" t="s">
        <v>40</v>
      </c>
      <c r="Z3538">
        <v>3982</v>
      </c>
      <c r="AA3538">
        <v>5.78</v>
      </c>
      <c r="AB3538">
        <v>15.1</v>
      </c>
      <c r="AC3538">
        <v>58.2</v>
      </c>
      <c r="AD3538">
        <v>217884</v>
      </c>
      <c r="AE3538">
        <v>86</v>
      </c>
      <c r="AF3538">
        <v>32.4</v>
      </c>
      <c r="AG3538" t="s">
        <v>64</v>
      </c>
      <c r="AH3538" t="s">
        <v>68</v>
      </c>
      <c r="AI3538" t="s">
        <v>52</v>
      </c>
      <c r="AJ3538">
        <v>100</v>
      </c>
      <c r="AK3538">
        <v>512</v>
      </c>
      <c r="AL3538">
        <v>8.3000000000000001E-3</v>
      </c>
      <c r="AM3538">
        <v>0.86509999999999998</v>
      </c>
      <c r="AN3538">
        <v>0.99239999999999995</v>
      </c>
      <c r="AO3538">
        <f>Data[[#This Row],[labeller_confidence_score]]-Data[[#This Row],[cytodiffusion_classification_confidence]]</f>
        <v>0.12729999999999997</v>
      </c>
    </row>
    <row r="3539" spans="1:41" x14ac:dyDescent="0.3">
      <c r="A3539" t="s">
        <v>3612</v>
      </c>
      <c r="B3539" t="s">
        <v>85</v>
      </c>
      <c r="C3539">
        <v>0</v>
      </c>
      <c r="D3539" t="s">
        <v>50</v>
      </c>
      <c r="E3539">
        <v>10.45</v>
      </c>
      <c r="F3539">
        <v>56.7</v>
      </c>
      <c r="G3539">
        <v>0.70499999999999996</v>
      </c>
      <c r="H3539">
        <v>0.46100000000000002</v>
      </c>
      <c r="I3539">
        <f>Data[[#This Row],[nucleus_area_pct]]/Data[[#This Row],[cytoplasm_ratio]]</f>
        <v>122.99349240780911</v>
      </c>
      <c r="J3539">
        <v>0.68</v>
      </c>
      <c r="K3539">
        <v>0.20100000000000001</v>
      </c>
      <c r="L3539">
        <v>4.5999999999999996</v>
      </c>
      <c r="M3539">
        <v>2.1</v>
      </c>
      <c r="N3539">
        <v>0.80400000000000005</v>
      </c>
      <c r="O3539">
        <v>334</v>
      </c>
      <c r="P3539">
        <v>70</v>
      </c>
      <c r="Q3539">
        <v>176</v>
      </c>
      <c r="R3539">
        <v>150</v>
      </c>
      <c r="S3539">
        <v>198</v>
      </c>
      <c r="T3539">
        <f>(Data[[#This Row],[mean_r]]/256)*100</f>
        <v>68.75</v>
      </c>
      <c r="U3539">
        <f>(Data[[#This Row],[mean_g]]/256)*100</f>
        <v>58.59375</v>
      </c>
      <c r="V3539">
        <f>(Data[[#This Row],[mean_b]]/256)*100</f>
        <v>77.34375</v>
      </c>
      <c r="W3539">
        <v>0.80900000000000005</v>
      </c>
      <c r="X3539" t="s">
        <v>51</v>
      </c>
      <c r="Y3539" t="s">
        <v>40</v>
      </c>
      <c r="Z3539">
        <v>7168</v>
      </c>
      <c r="AA3539">
        <v>2.8</v>
      </c>
      <c r="AB3539">
        <v>14.8</v>
      </c>
      <c r="AC3539">
        <v>36.9</v>
      </c>
      <c r="AD3539">
        <v>181135</v>
      </c>
      <c r="AE3539">
        <v>94.6</v>
      </c>
      <c r="AF3539">
        <v>34.6</v>
      </c>
      <c r="AG3539" t="s">
        <v>64</v>
      </c>
      <c r="AH3539" t="s">
        <v>47</v>
      </c>
      <c r="AI3539" t="s">
        <v>52</v>
      </c>
      <c r="AJ3539">
        <v>40</v>
      </c>
      <c r="AK3539">
        <v>512</v>
      </c>
      <c r="AL3539">
        <v>7.6600000000000001E-2</v>
      </c>
      <c r="AM3539">
        <v>1</v>
      </c>
      <c r="AN3539">
        <v>0.9647</v>
      </c>
      <c r="AO3539">
        <f>Data[[#This Row],[labeller_confidence_score]]-Data[[#This Row],[cytodiffusion_classification_confidence]]</f>
        <v>-3.5299999999999998E-2</v>
      </c>
    </row>
    <row r="3540" spans="1:41" x14ac:dyDescent="0.3">
      <c r="A3540" t="s">
        <v>3613</v>
      </c>
      <c r="B3540" t="s">
        <v>74</v>
      </c>
      <c r="C3540">
        <v>0</v>
      </c>
      <c r="D3540" t="s">
        <v>75</v>
      </c>
      <c r="E3540">
        <v>2.85</v>
      </c>
      <c r="F3540">
        <v>0</v>
      </c>
      <c r="G3540">
        <v>0</v>
      </c>
      <c r="H3540">
        <v>1</v>
      </c>
      <c r="I3540">
        <f>Data[[#This Row],[nucleus_area_pct]]/Data[[#This Row],[cytoplasm_ratio]]</f>
        <v>0</v>
      </c>
      <c r="J3540">
        <v>0.60299999999999998</v>
      </c>
      <c r="K3540">
        <v>0.371</v>
      </c>
      <c r="L3540">
        <v>2.89</v>
      </c>
      <c r="M3540">
        <v>1</v>
      </c>
      <c r="N3540">
        <v>0.81299999999999994</v>
      </c>
      <c r="O3540">
        <v>27</v>
      </c>
      <c r="P3540">
        <v>17</v>
      </c>
      <c r="Q3540">
        <v>217</v>
      </c>
      <c r="R3540">
        <v>156</v>
      </c>
      <c r="S3540">
        <v>152</v>
      </c>
      <c r="T3540">
        <f>(Data[[#This Row],[mean_r]]/256)*100</f>
        <v>84.765625</v>
      </c>
      <c r="U3540">
        <f>(Data[[#This Row],[mean_g]]/256)*100</f>
        <v>60.9375</v>
      </c>
      <c r="V3540">
        <f>(Data[[#This Row],[mean_b]]/256)*100</f>
        <v>59.375</v>
      </c>
      <c r="W3540">
        <v>0.62</v>
      </c>
      <c r="X3540" t="s">
        <v>39</v>
      </c>
      <c r="Y3540" t="s">
        <v>40</v>
      </c>
      <c r="Z3540">
        <v>10415</v>
      </c>
      <c r="AA3540">
        <v>4.63</v>
      </c>
      <c r="AB3540">
        <v>13.6</v>
      </c>
      <c r="AC3540">
        <v>43.4</v>
      </c>
      <c r="AD3540">
        <v>300359</v>
      </c>
      <c r="AE3540">
        <v>88.7</v>
      </c>
      <c r="AF3540">
        <v>29.6</v>
      </c>
      <c r="AG3540" t="s">
        <v>64</v>
      </c>
      <c r="AH3540" t="s">
        <v>42</v>
      </c>
      <c r="AI3540" t="s">
        <v>52</v>
      </c>
      <c r="AJ3540">
        <v>100</v>
      </c>
      <c r="AK3540">
        <v>360</v>
      </c>
      <c r="AL3540">
        <v>5.5599999999999997E-2</v>
      </c>
      <c r="AM3540">
        <v>0.94499999999999995</v>
      </c>
      <c r="AN3540">
        <v>0.95469999999999999</v>
      </c>
      <c r="AO3540">
        <f>Data[[#This Row],[labeller_confidence_score]]-Data[[#This Row],[cytodiffusion_classification_confidence]]</f>
        <v>9.7000000000000419E-3</v>
      </c>
    </row>
    <row r="3541" spans="1:41" x14ac:dyDescent="0.3">
      <c r="A3541" t="s">
        <v>3614</v>
      </c>
      <c r="B3541" t="s">
        <v>49</v>
      </c>
      <c r="C3541">
        <v>0</v>
      </c>
      <c r="D3541" t="s">
        <v>50</v>
      </c>
      <c r="E3541">
        <v>10.57</v>
      </c>
      <c r="F3541">
        <v>58.1</v>
      </c>
      <c r="G3541">
        <v>0.52</v>
      </c>
      <c r="H3541">
        <v>0.36199999999999999</v>
      </c>
      <c r="I3541">
        <f>Data[[#This Row],[nucleus_area_pct]]/Data[[#This Row],[cytoplasm_ratio]]</f>
        <v>160.49723756906079</v>
      </c>
      <c r="J3541">
        <v>0.78900000000000003</v>
      </c>
      <c r="K3541">
        <v>0.313</v>
      </c>
      <c r="L3541">
        <v>2.41</v>
      </c>
      <c r="M3541">
        <v>3</v>
      </c>
      <c r="N3541">
        <v>0.76900000000000002</v>
      </c>
      <c r="O3541">
        <v>387</v>
      </c>
      <c r="P3541">
        <v>61</v>
      </c>
      <c r="Q3541">
        <v>204</v>
      </c>
      <c r="R3541">
        <v>149</v>
      </c>
      <c r="S3541">
        <v>190</v>
      </c>
      <c r="T3541">
        <f>(Data[[#This Row],[mean_r]]/256)*100</f>
        <v>79.6875</v>
      </c>
      <c r="U3541">
        <f>(Data[[#This Row],[mean_g]]/256)*100</f>
        <v>58.203125</v>
      </c>
      <c r="V3541">
        <f>(Data[[#This Row],[mean_b]]/256)*100</f>
        <v>74.21875</v>
      </c>
      <c r="W3541">
        <v>0.69199999999999995</v>
      </c>
      <c r="X3541" t="s">
        <v>63</v>
      </c>
      <c r="Y3541" t="s">
        <v>45</v>
      </c>
      <c r="Z3541">
        <v>7650</v>
      </c>
      <c r="AA3541">
        <v>4.63</v>
      </c>
      <c r="AB3541">
        <v>13.4</v>
      </c>
      <c r="AC3541">
        <v>42.5</v>
      </c>
      <c r="AD3541">
        <v>299167</v>
      </c>
      <c r="AE3541">
        <v>96.8</v>
      </c>
      <c r="AF3541">
        <v>33</v>
      </c>
      <c r="AG3541" t="s">
        <v>46</v>
      </c>
      <c r="AH3541" t="s">
        <v>42</v>
      </c>
      <c r="AI3541" t="s">
        <v>52</v>
      </c>
      <c r="AJ3541">
        <v>60</v>
      </c>
      <c r="AK3541">
        <v>512</v>
      </c>
      <c r="AL3541">
        <v>8.9399999999999993E-2</v>
      </c>
      <c r="AM3541">
        <v>0.92989999999999995</v>
      </c>
      <c r="AN3541">
        <v>0.7984</v>
      </c>
      <c r="AO3541">
        <f>Data[[#This Row],[labeller_confidence_score]]-Data[[#This Row],[cytodiffusion_classification_confidence]]</f>
        <v>-0.13149999999999995</v>
      </c>
    </row>
    <row r="3542" spans="1:41" x14ac:dyDescent="0.3">
      <c r="A3542" t="s">
        <v>3615</v>
      </c>
      <c r="B3542" t="s">
        <v>60</v>
      </c>
      <c r="C3542">
        <v>0</v>
      </c>
      <c r="D3542" t="s">
        <v>50</v>
      </c>
      <c r="E3542">
        <v>16.850000000000001</v>
      </c>
      <c r="F3542">
        <v>67.900000000000006</v>
      </c>
      <c r="G3542">
        <v>0.499</v>
      </c>
      <c r="H3542">
        <v>0.40899999999999997</v>
      </c>
      <c r="I3542">
        <f>Data[[#This Row],[nucleus_area_pct]]/Data[[#This Row],[cytoplasm_ratio]]</f>
        <v>166.01466992665038</v>
      </c>
      <c r="J3542">
        <v>0.61699999999999999</v>
      </c>
      <c r="K3542">
        <v>0.48</v>
      </c>
      <c r="L3542">
        <v>1.72</v>
      </c>
      <c r="M3542">
        <v>1.3</v>
      </c>
      <c r="N3542">
        <v>0.72399999999999998</v>
      </c>
      <c r="O3542">
        <v>650</v>
      </c>
      <c r="P3542">
        <v>92</v>
      </c>
      <c r="Q3542">
        <v>219</v>
      </c>
      <c r="R3542">
        <v>132</v>
      </c>
      <c r="S3542">
        <v>169</v>
      </c>
      <c r="T3542">
        <f>(Data[[#This Row],[mean_r]]/256)*100</f>
        <v>85.546875</v>
      </c>
      <c r="U3542">
        <f>(Data[[#This Row],[mean_g]]/256)*100</f>
        <v>51.5625</v>
      </c>
      <c r="V3542">
        <f>(Data[[#This Row],[mean_b]]/256)*100</f>
        <v>66.015625</v>
      </c>
      <c r="W3542">
        <v>0.64600000000000002</v>
      </c>
      <c r="X3542" t="s">
        <v>51</v>
      </c>
      <c r="Y3542" t="s">
        <v>40</v>
      </c>
      <c r="Z3542">
        <v>7050</v>
      </c>
      <c r="AA3542">
        <v>3.42</v>
      </c>
      <c r="AB3542">
        <v>12.5</v>
      </c>
      <c r="AC3542">
        <v>42.3</v>
      </c>
      <c r="AD3542">
        <v>234738</v>
      </c>
      <c r="AE3542">
        <v>81.2</v>
      </c>
      <c r="AF3542">
        <v>30.4</v>
      </c>
      <c r="AG3542" t="s">
        <v>64</v>
      </c>
      <c r="AH3542" t="s">
        <v>68</v>
      </c>
      <c r="AI3542" t="s">
        <v>56</v>
      </c>
      <c r="AJ3542">
        <v>60</v>
      </c>
      <c r="AK3542">
        <v>224</v>
      </c>
      <c r="AL3542">
        <v>0.06</v>
      </c>
      <c r="AM3542">
        <v>0.79769999999999996</v>
      </c>
      <c r="AN3542">
        <v>1</v>
      </c>
      <c r="AO3542">
        <f>Data[[#This Row],[labeller_confidence_score]]-Data[[#This Row],[cytodiffusion_classification_confidence]]</f>
        <v>0.20230000000000004</v>
      </c>
    </row>
    <row r="3543" spans="1:41" x14ac:dyDescent="0.3">
      <c r="A3543" t="s">
        <v>3616</v>
      </c>
      <c r="B3543" t="s">
        <v>87</v>
      </c>
      <c r="C3543">
        <v>0</v>
      </c>
      <c r="D3543" t="s">
        <v>50</v>
      </c>
      <c r="E3543">
        <v>12.35</v>
      </c>
      <c r="F3543">
        <v>46.4</v>
      </c>
      <c r="G3543">
        <v>0.65200000000000002</v>
      </c>
      <c r="H3543">
        <v>0.57199999999999995</v>
      </c>
      <c r="I3543">
        <f>Data[[#This Row],[nucleus_area_pct]]/Data[[#This Row],[cytoplasm_ratio]]</f>
        <v>81.11888111888112</v>
      </c>
      <c r="J3543">
        <v>0.746</v>
      </c>
      <c r="K3543">
        <v>0.26300000000000001</v>
      </c>
      <c r="L3543">
        <v>3.97</v>
      </c>
      <c r="M3543">
        <v>2.1</v>
      </c>
      <c r="N3543">
        <v>0.71899999999999997</v>
      </c>
      <c r="O3543">
        <v>500</v>
      </c>
      <c r="P3543">
        <v>69</v>
      </c>
      <c r="Q3543">
        <v>233</v>
      </c>
      <c r="R3543">
        <v>161</v>
      </c>
      <c r="S3543">
        <v>160</v>
      </c>
      <c r="T3543">
        <f>(Data[[#This Row],[mean_r]]/256)*100</f>
        <v>91.015625</v>
      </c>
      <c r="U3543">
        <f>(Data[[#This Row],[mean_g]]/256)*100</f>
        <v>62.890625</v>
      </c>
      <c r="V3543">
        <f>(Data[[#This Row],[mean_b]]/256)*100</f>
        <v>62.5</v>
      </c>
      <c r="W3543">
        <v>0.75600000000000001</v>
      </c>
      <c r="X3543" t="s">
        <v>51</v>
      </c>
      <c r="Y3543" t="s">
        <v>45</v>
      </c>
      <c r="Z3543">
        <v>10494</v>
      </c>
      <c r="AA3543">
        <v>5.01</v>
      </c>
      <c r="AB3543">
        <v>12</v>
      </c>
      <c r="AC3543">
        <v>48.3</v>
      </c>
      <c r="AD3543">
        <v>130233</v>
      </c>
      <c r="AE3543">
        <v>80.099999999999994</v>
      </c>
      <c r="AF3543">
        <v>33.700000000000003</v>
      </c>
      <c r="AG3543" t="s">
        <v>41</v>
      </c>
      <c r="AH3543" t="s">
        <v>68</v>
      </c>
      <c r="AI3543" t="s">
        <v>56</v>
      </c>
      <c r="AJ3543">
        <v>40</v>
      </c>
      <c r="AK3543">
        <v>360</v>
      </c>
      <c r="AL3543">
        <v>0.1196</v>
      </c>
      <c r="AM3543">
        <v>0.95750000000000002</v>
      </c>
      <c r="AN3543">
        <v>0.89890000000000003</v>
      </c>
      <c r="AO3543">
        <f>Data[[#This Row],[labeller_confidence_score]]-Data[[#This Row],[cytodiffusion_classification_confidence]]</f>
        <v>-5.8599999999999985E-2</v>
      </c>
    </row>
    <row r="3544" spans="1:41" x14ac:dyDescent="0.3">
      <c r="A3544" t="s">
        <v>3617</v>
      </c>
      <c r="B3544" t="s">
        <v>54</v>
      </c>
      <c r="C3544">
        <v>0</v>
      </c>
      <c r="D3544" t="s">
        <v>54</v>
      </c>
      <c r="E3544">
        <v>7.63</v>
      </c>
      <c r="F3544">
        <v>0</v>
      </c>
      <c r="G3544">
        <v>0</v>
      </c>
      <c r="H3544">
        <v>1</v>
      </c>
      <c r="I3544">
        <f>Data[[#This Row],[nucleus_area_pct]]/Data[[#This Row],[cytoplasm_ratio]]</f>
        <v>0</v>
      </c>
      <c r="J3544">
        <v>0.92400000000000004</v>
      </c>
      <c r="K3544">
        <v>0.214</v>
      </c>
      <c r="L3544">
        <v>0.38</v>
      </c>
      <c r="M3544">
        <v>1</v>
      </c>
      <c r="N3544">
        <v>0.93500000000000005</v>
      </c>
      <c r="O3544">
        <v>187</v>
      </c>
      <c r="P3544">
        <v>44</v>
      </c>
      <c r="Q3544">
        <v>229</v>
      </c>
      <c r="R3544">
        <v>114</v>
      </c>
      <c r="S3544">
        <v>127</v>
      </c>
      <c r="T3544">
        <f>(Data[[#This Row],[mean_r]]/256)*100</f>
        <v>89.453125</v>
      </c>
      <c r="U3544">
        <f>(Data[[#This Row],[mean_g]]/256)*100</f>
        <v>44.53125</v>
      </c>
      <c r="V3544">
        <f>(Data[[#This Row],[mean_b]]/256)*100</f>
        <v>49.609375</v>
      </c>
      <c r="W3544">
        <v>0.59199999999999997</v>
      </c>
      <c r="X3544" t="s">
        <v>63</v>
      </c>
      <c r="Y3544" t="s">
        <v>40</v>
      </c>
      <c r="Z3544">
        <v>7411</v>
      </c>
      <c r="AA3544">
        <v>5.29</v>
      </c>
      <c r="AB3544">
        <v>11.5</v>
      </c>
      <c r="AC3544">
        <v>45.3</v>
      </c>
      <c r="AD3544">
        <v>249056</v>
      </c>
      <c r="AE3544">
        <v>84.9</v>
      </c>
      <c r="AF3544">
        <v>31.5</v>
      </c>
      <c r="AG3544" t="s">
        <v>46</v>
      </c>
      <c r="AH3544" t="s">
        <v>47</v>
      </c>
      <c r="AI3544" t="s">
        <v>52</v>
      </c>
      <c r="AJ3544">
        <v>100</v>
      </c>
      <c r="AK3544">
        <v>360</v>
      </c>
      <c r="AL3544">
        <v>0.1646</v>
      </c>
      <c r="AM3544">
        <v>0.85350000000000004</v>
      </c>
      <c r="AN3544">
        <v>0.90349999999999997</v>
      </c>
      <c r="AO3544">
        <f>Data[[#This Row],[labeller_confidence_score]]-Data[[#This Row],[cytodiffusion_classification_confidence]]</f>
        <v>4.9999999999999933E-2</v>
      </c>
    </row>
    <row r="3545" spans="1:41" x14ac:dyDescent="0.3">
      <c r="A3545" t="s">
        <v>3618</v>
      </c>
      <c r="B3545" t="s">
        <v>103</v>
      </c>
      <c r="C3545">
        <v>1</v>
      </c>
      <c r="D3545" t="s">
        <v>104</v>
      </c>
      <c r="E3545">
        <v>3.81</v>
      </c>
      <c r="F3545">
        <v>0</v>
      </c>
      <c r="G3545">
        <v>0</v>
      </c>
      <c r="H3545">
        <v>1</v>
      </c>
      <c r="I3545">
        <f>Data[[#This Row],[nucleus_area_pct]]/Data[[#This Row],[cytoplasm_ratio]]</f>
        <v>0</v>
      </c>
      <c r="J3545">
        <v>0.43099999999999999</v>
      </c>
      <c r="K3545">
        <v>0.86799999999999999</v>
      </c>
      <c r="L3545">
        <v>0.61</v>
      </c>
      <c r="M3545">
        <v>1</v>
      </c>
      <c r="N3545">
        <v>0.69299999999999995</v>
      </c>
      <c r="O3545">
        <v>105</v>
      </c>
      <c r="P3545">
        <v>42</v>
      </c>
      <c r="Q3545">
        <v>210</v>
      </c>
      <c r="R3545">
        <v>109</v>
      </c>
      <c r="S3545">
        <v>117</v>
      </c>
      <c r="T3545">
        <f>(Data[[#This Row],[mean_r]]/256)*100</f>
        <v>82.03125</v>
      </c>
      <c r="U3545">
        <f>(Data[[#This Row],[mean_g]]/256)*100</f>
        <v>42.578125</v>
      </c>
      <c r="V3545">
        <f>(Data[[#This Row],[mean_b]]/256)*100</f>
        <v>45.703125</v>
      </c>
      <c r="W3545">
        <v>0.53400000000000003</v>
      </c>
      <c r="X3545" t="s">
        <v>63</v>
      </c>
      <c r="Y3545" t="s">
        <v>40</v>
      </c>
      <c r="Z3545">
        <v>1799</v>
      </c>
      <c r="AA3545">
        <v>4.84</v>
      </c>
      <c r="AB3545">
        <v>13.3</v>
      </c>
      <c r="AC3545">
        <v>34.4</v>
      </c>
      <c r="AD3545">
        <v>160761</v>
      </c>
      <c r="AE3545">
        <v>99.9</v>
      </c>
      <c r="AF3545">
        <v>34.4</v>
      </c>
      <c r="AG3545" t="s">
        <v>46</v>
      </c>
      <c r="AH3545" t="s">
        <v>47</v>
      </c>
      <c r="AI3545" t="s">
        <v>52</v>
      </c>
      <c r="AJ3545">
        <v>100</v>
      </c>
      <c r="AK3545">
        <v>224</v>
      </c>
      <c r="AL3545">
        <v>0.6401</v>
      </c>
      <c r="AM3545">
        <v>0.78839999999999999</v>
      </c>
      <c r="AN3545">
        <v>0.81699999999999995</v>
      </c>
      <c r="AO3545">
        <f>Data[[#This Row],[labeller_confidence_score]]-Data[[#This Row],[cytodiffusion_classification_confidence]]</f>
        <v>2.8599999999999959E-2</v>
      </c>
    </row>
    <row r="3546" spans="1:41" x14ac:dyDescent="0.3">
      <c r="A3546" t="s">
        <v>3619</v>
      </c>
      <c r="B3546" t="s">
        <v>62</v>
      </c>
      <c r="C3546">
        <v>0</v>
      </c>
      <c r="D3546" t="s">
        <v>50</v>
      </c>
      <c r="E3546">
        <v>8.6</v>
      </c>
      <c r="F3546">
        <v>71.400000000000006</v>
      </c>
      <c r="G3546">
        <v>0.73799999999999999</v>
      </c>
      <c r="H3546">
        <v>0.27800000000000002</v>
      </c>
      <c r="I3546">
        <f>Data[[#This Row],[nucleus_area_pct]]/Data[[#This Row],[cytoplasm_ratio]]</f>
        <v>256.83453237410072</v>
      </c>
      <c r="J3546">
        <v>0.79500000000000004</v>
      </c>
      <c r="K3546">
        <v>0.312</v>
      </c>
      <c r="L3546">
        <v>0.57999999999999996</v>
      </c>
      <c r="M3546">
        <v>1</v>
      </c>
      <c r="N3546">
        <v>0.89500000000000002</v>
      </c>
      <c r="O3546">
        <v>351</v>
      </c>
      <c r="P3546">
        <v>58</v>
      </c>
      <c r="Q3546">
        <v>197</v>
      </c>
      <c r="R3546">
        <v>143</v>
      </c>
      <c r="S3546">
        <v>201</v>
      </c>
      <c r="T3546">
        <f>(Data[[#This Row],[mean_r]]/256)*100</f>
        <v>76.953125</v>
      </c>
      <c r="U3546">
        <f>(Data[[#This Row],[mean_g]]/256)*100</f>
        <v>55.859375</v>
      </c>
      <c r="V3546">
        <f>(Data[[#This Row],[mean_b]]/256)*100</f>
        <v>78.515625</v>
      </c>
      <c r="W3546">
        <v>0.68899999999999995</v>
      </c>
      <c r="X3546" t="s">
        <v>39</v>
      </c>
      <c r="Y3546" t="s">
        <v>40</v>
      </c>
      <c r="Z3546">
        <v>6427</v>
      </c>
      <c r="AA3546">
        <v>4.91</v>
      </c>
      <c r="AB3546">
        <v>15.4</v>
      </c>
      <c r="AC3546">
        <v>48</v>
      </c>
      <c r="AD3546">
        <v>192355</v>
      </c>
      <c r="AE3546">
        <v>102</v>
      </c>
      <c r="AF3546">
        <v>32.700000000000003</v>
      </c>
      <c r="AG3546" t="s">
        <v>46</v>
      </c>
      <c r="AH3546" t="s">
        <v>42</v>
      </c>
      <c r="AI3546" t="s">
        <v>43</v>
      </c>
      <c r="AJ3546">
        <v>100</v>
      </c>
      <c r="AK3546">
        <v>360</v>
      </c>
      <c r="AL3546">
        <v>0</v>
      </c>
      <c r="AM3546">
        <v>0.75190000000000001</v>
      </c>
      <c r="AN3546">
        <v>0.93059999999999998</v>
      </c>
      <c r="AO3546">
        <f>Data[[#This Row],[labeller_confidence_score]]-Data[[#This Row],[cytodiffusion_classification_confidence]]</f>
        <v>0.17869999999999997</v>
      </c>
    </row>
    <row r="3547" spans="1:41" x14ac:dyDescent="0.3">
      <c r="A3547" t="s">
        <v>3620</v>
      </c>
      <c r="B3547" t="s">
        <v>49</v>
      </c>
      <c r="C3547">
        <v>0</v>
      </c>
      <c r="D3547" t="s">
        <v>50</v>
      </c>
      <c r="E3547">
        <v>10.45</v>
      </c>
      <c r="F3547">
        <v>49.9</v>
      </c>
      <c r="G3547">
        <v>0.629</v>
      </c>
      <c r="H3547">
        <v>0.48599999999999999</v>
      </c>
      <c r="I3547">
        <f>Data[[#This Row],[nucleus_area_pct]]/Data[[#This Row],[cytoplasm_ratio]]</f>
        <v>102.67489711934157</v>
      </c>
      <c r="J3547">
        <v>0.86299999999999999</v>
      </c>
      <c r="K3547">
        <v>0.32500000000000001</v>
      </c>
      <c r="L3547">
        <v>3.35</v>
      </c>
      <c r="M3547">
        <v>3.8</v>
      </c>
      <c r="N3547">
        <v>0.85499999999999998</v>
      </c>
      <c r="O3547">
        <v>476</v>
      </c>
      <c r="P3547">
        <v>66</v>
      </c>
      <c r="Q3547">
        <v>208</v>
      </c>
      <c r="R3547">
        <v>150</v>
      </c>
      <c r="S3547">
        <v>184</v>
      </c>
      <c r="T3547">
        <f>(Data[[#This Row],[mean_r]]/256)*100</f>
        <v>81.25</v>
      </c>
      <c r="U3547">
        <f>(Data[[#This Row],[mean_g]]/256)*100</f>
        <v>58.59375</v>
      </c>
      <c r="V3547">
        <f>(Data[[#This Row],[mean_b]]/256)*100</f>
        <v>71.875</v>
      </c>
      <c r="W3547">
        <v>0.69899999999999995</v>
      </c>
      <c r="X3547" t="s">
        <v>51</v>
      </c>
      <c r="Y3547" t="s">
        <v>45</v>
      </c>
      <c r="Z3547">
        <v>2864</v>
      </c>
      <c r="AA3547">
        <v>3.94</v>
      </c>
      <c r="AB3547">
        <v>16.2</v>
      </c>
      <c r="AC3547">
        <v>49.8</v>
      </c>
      <c r="AD3547">
        <v>191670</v>
      </c>
      <c r="AE3547">
        <v>80.900000000000006</v>
      </c>
      <c r="AF3547">
        <v>34.4</v>
      </c>
      <c r="AG3547" t="s">
        <v>64</v>
      </c>
      <c r="AH3547" t="s">
        <v>47</v>
      </c>
      <c r="AI3547" t="s">
        <v>56</v>
      </c>
      <c r="AJ3547">
        <v>40</v>
      </c>
      <c r="AK3547">
        <v>512</v>
      </c>
      <c r="AL3547">
        <v>8.6800000000000002E-2</v>
      </c>
      <c r="AM3547">
        <v>0.89170000000000005</v>
      </c>
      <c r="AN3547">
        <v>1</v>
      </c>
      <c r="AO3547">
        <f>Data[[#This Row],[labeller_confidence_score]]-Data[[#This Row],[cytodiffusion_classification_confidence]]</f>
        <v>0.10829999999999995</v>
      </c>
    </row>
    <row r="3548" spans="1:41" x14ac:dyDescent="0.3">
      <c r="A3548" t="s">
        <v>3621</v>
      </c>
      <c r="B3548" t="s">
        <v>120</v>
      </c>
      <c r="C3548">
        <v>1</v>
      </c>
      <c r="D3548" t="s">
        <v>104</v>
      </c>
      <c r="E3548">
        <v>6.8</v>
      </c>
      <c r="F3548">
        <v>0</v>
      </c>
      <c r="G3548">
        <v>0</v>
      </c>
      <c r="H3548">
        <v>1</v>
      </c>
      <c r="I3548">
        <f>Data[[#This Row],[nucleus_area_pct]]/Data[[#This Row],[cytoplasm_ratio]]</f>
        <v>0</v>
      </c>
      <c r="J3548">
        <v>0.92800000000000005</v>
      </c>
      <c r="K3548">
        <v>6.8000000000000005E-2</v>
      </c>
      <c r="L3548">
        <v>0.4</v>
      </c>
      <c r="M3548">
        <v>1</v>
      </c>
      <c r="N3548">
        <v>0.98399999999999999</v>
      </c>
      <c r="O3548">
        <v>138</v>
      </c>
      <c r="P3548">
        <v>45</v>
      </c>
      <c r="Q3548">
        <v>223</v>
      </c>
      <c r="R3548">
        <v>149</v>
      </c>
      <c r="S3548">
        <v>125</v>
      </c>
      <c r="T3548">
        <f>(Data[[#This Row],[mean_r]]/256)*100</f>
        <v>87.109375</v>
      </c>
      <c r="U3548">
        <f>(Data[[#This Row],[mean_g]]/256)*100</f>
        <v>58.203125</v>
      </c>
      <c r="V3548">
        <f>(Data[[#This Row],[mean_b]]/256)*100</f>
        <v>48.828125</v>
      </c>
      <c r="W3548">
        <v>0.53300000000000003</v>
      </c>
      <c r="X3548" t="s">
        <v>63</v>
      </c>
      <c r="Y3548" t="s">
        <v>40</v>
      </c>
      <c r="Z3548">
        <v>9947</v>
      </c>
      <c r="AA3548">
        <v>4.1100000000000003</v>
      </c>
      <c r="AB3548">
        <v>12.3</v>
      </c>
      <c r="AC3548">
        <v>41</v>
      </c>
      <c r="AD3548">
        <v>295733</v>
      </c>
      <c r="AE3548">
        <v>91.2</v>
      </c>
      <c r="AF3548">
        <v>30.6</v>
      </c>
      <c r="AG3548" t="s">
        <v>41</v>
      </c>
      <c r="AH3548" t="s">
        <v>42</v>
      </c>
      <c r="AI3548" t="s">
        <v>43</v>
      </c>
      <c r="AJ3548">
        <v>100</v>
      </c>
      <c r="AK3548">
        <v>224</v>
      </c>
      <c r="AL3548">
        <v>0.87509999999999999</v>
      </c>
      <c r="AM3548">
        <v>0.78049999999999997</v>
      </c>
      <c r="AN3548">
        <v>0.69669999999999999</v>
      </c>
      <c r="AO3548">
        <f>Data[[#This Row],[labeller_confidence_score]]-Data[[#This Row],[cytodiffusion_classification_confidence]]</f>
        <v>-8.3799999999999986E-2</v>
      </c>
    </row>
    <row r="3549" spans="1:41" x14ac:dyDescent="0.3">
      <c r="A3549" t="s">
        <v>3622</v>
      </c>
      <c r="B3549" t="s">
        <v>67</v>
      </c>
      <c r="C3549">
        <v>1</v>
      </c>
      <c r="D3549" t="s">
        <v>67</v>
      </c>
      <c r="E3549">
        <v>6.39</v>
      </c>
      <c r="F3549">
        <v>38.799999999999997</v>
      </c>
      <c r="G3549">
        <v>8.5000000000000006E-2</v>
      </c>
      <c r="H3549">
        <v>0.85299999999999998</v>
      </c>
      <c r="I3549">
        <f>Data[[#This Row],[nucleus_area_pct]]/Data[[#This Row],[cytoplasm_ratio]]</f>
        <v>45.486518171160604</v>
      </c>
      <c r="J3549">
        <v>0.22800000000000001</v>
      </c>
      <c r="K3549">
        <v>0.17399999999999999</v>
      </c>
      <c r="L3549">
        <v>1.75</v>
      </c>
      <c r="M3549">
        <v>1.8</v>
      </c>
      <c r="N3549">
        <v>0.61599999999999999</v>
      </c>
      <c r="O3549">
        <v>169</v>
      </c>
      <c r="P3549">
        <v>51</v>
      </c>
      <c r="Q3549">
        <v>193</v>
      </c>
      <c r="R3549">
        <v>133</v>
      </c>
      <c r="S3549">
        <v>130</v>
      </c>
      <c r="T3549">
        <f>(Data[[#This Row],[mean_r]]/256)*100</f>
        <v>75.390625</v>
      </c>
      <c r="U3549">
        <f>(Data[[#This Row],[mean_g]]/256)*100</f>
        <v>51.953125</v>
      </c>
      <c r="V3549">
        <f>(Data[[#This Row],[mean_b]]/256)*100</f>
        <v>50.78125</v>
      </c>
      <c r="W3549">
        <v>0.55100000000000005</v>
      </c>
      <c r="X3549" t="s">
        <v>51</v>
      </c>
      <c r="Y3549" t="s">
        <v>45</v>
      </c>
      <c r="Z3549">
        <v>6762</v>
      </c>
      <c r="AA3549">
        <v>5.14</v>
      </c>
      <c r="AB3549">
        <v>15.5</v>
      </c>
      <c r="AC3549">
        <v>38.1</v>
      </c>
      <c r="AD3549">
        <v>227061</v>
      </c>
      <c r="AE3549">
        <v>94.2</v>
      </c>
      <c r="AF3549">
        <v>33.799999999999997</v>
      </c>
      <c r="AG3549" t="s">
        <v>46</v>
      </c>
      <c r="AH3549" t="s">
        <v>68</v>
      </c>
      <c r="AI3549" t="s">
        <v>52</v>
      </c>
      <c r="AJ3549">
        <v>40</v>
      </c>
      <c r="AK3549">
        <v>360</v>
      </c>
      <c r="AL3549">
        <v>0.88039999999999996</v>
      </c>
      <c r="AM3549">
        <v>0.7016</v>
      </c>
      <c r="AN3549">
        <v>0.62690000000000001</v>
      </c>
      <c r="AO3549">
        <f>Data[[#This Row],[labeller_confidence_score]]-Data[[#This Row],[cytodiffusion_classification_confidence]]</f>
        <v>-7.4699999999999989E-2</v>
      </c>
    </row>
    <row r="3550" spans="1:41" x14ac:dyDescent="0.3">
      <c r="A3550" t="s">
        <v>3623</v>
      </c>
      <c r="B3550" t="s">
        <v>180</v>
      </c>
      <c r="C3550">
        <v>1</v>
      </c>
      <c r="D3550" t="s">
        <v>181</v>
      </c>
      <c r="E3550">
        <v>6.11</v>
      </c>
      <c r="F3550">
        <v>0</v>
      </c>
      <c r="G3550">
        <v>0</v>
      </c>
      <c r="H3550">
        <v>1</v>
      </c>
      <c r="I3550">
        <f>Data[[#This Row],[nucleus_area_pct]]/Data[[#This Row],[cytoplasm_ratio]]</f>
        <v>0</v>
      </c>
      <c r="J3550">
        <v>0.25600000000000001</v>
      </c>
      <c r="K3550">
        <v>0.96899999999999997</v>
      </c>
      <c r="L3550">
        <v>0.43</v>
      </c>
      <c r="M3550">
        <v>1</v>
      </c>
      <c r="N3550">
        <v>0.81699999999999995</v>
      </c>
      <c r="O3550">
        <v>169</v>
      </c>
      <c r="P3550">
        <v>68</v>
      </c>
      <c r="Q3550">
        <v>224</v>
      </c>
      <c r="R3550">
        <v>117</v>
      </c>
      <c r="S3550">
        <v>126</v>
      </c>
      <c r="T3550">
        <f>(Data[[#This Row],[mean_r]]/256)*100</f>
        <v>87.5</v>
      </c>
      <c r="U3550">
        <f>(Data[[#This Row],[mean_g]]/256)*100</f>
        <v>45.703125</v>
      </c>
      <c r="V3550">
        <f>(Data[[#This Row],[mean_b]]/256)*100</f>
        <v>49.21875</v>
      </c>
      <c r="W3550">
        <v>0.504</v>
      </c>
      <c r="X3550" t="s">
        <v>63</v>
      </c>
      <c r="Y3550" t="s">
        <v>40</v>
      </c>
      <c r="Z3550">
        <v>8620</v>
      </c>
      <c r="AA3550">
        <v>7</v>
      </c>
      <c r="AB3550">
        <v>16.5</v>
      </c>
      <c r="AC3550">
        <v>39.799999999999997</v>
      </c>
      <c r="AD3550">
        <v>349763</v>
      </c>
      <c r="AE3550">
        <v>94.7</v>
      </c>
      <c r="AF3550">
        <v>31</v>
      </c>
      <c r="AG3550" t="s">
        <v>46</v>
      </c>
      <c r="AH3550" t="s">
        <v>47</v>
      </c>
      <c r="AI3550" t="s">
        <v>56</v>
      </c>
      <c r="AJ3550">
        <v>60</v>
      </c>
      <c r="AK3550">
        <v>512</v>
      </c>
      <c r="AL3550">
        <v>0.85360000000000003</v>
      </c>
      <c r="AM3550">
        <v>0.83720000000000006</v>
      </c>
      <c r="AN3550">
        <v>0.83069999999999999</v>
      </c>
      <c r="AO3550">
        <f>Data[[#This Row],[labeller_confidence_score]]-Data[[#This Row],[cytodiffusion_classification_confidence]]</f>
        <v>-6.5000000000000613E-3</v>
      </c>
    </row>
    <row r="3551" spans="1:41" x14ac:dyDescent="0.3">
      <c r="A3551" t="s">
        <v>3624</v>
      </c>
      <c r="B3551" t="s">
        <v>37</v>
      </c>
      <c r="C3551">
        <v>1</v>
      </c>
      <c r="D3551" t="s">
        <v>38</v>
      </c>
      <c r="E3551">
        <v>14.82</v>
      </c>
      <c r="F3551">
        <v>71.7</v>
      </c>
      <c r="G3551">
        <v>0.59099999999999997</v>
      </c>
      <c r="H3551">
        <v>0.379</v>
      </c>
      <c r="I3551">
        <f>Data[[#This Row],[nucleus_area_pct]]/Data[[#This Row],[cytoplasm_ratio]]</f>
        <v>189.1820580474934</v>
      </c>
      <c r="J3551">
        <v>0.86799999999999999</v>
      </c>
      <c r="K3551">
        <v>0.56899999999999995</v>
      </c>
      <c r="L3551">
        <v>3.27</v>
      </c>
      <c r="M3551">
        <v>5.7</v>
      </c>
      <c r="N3551">
        <v>0.81499999999999995</v>
      </c>
      <c r="O3551">
        <v>417</v>
      </c>
      <c r="P3551">
        <v>78</v>
      </c>
      <c r="Q3551">
        <v>204</v>
      </c>
      <c r="R3551">
        <v>155</v>
      </c>
      <c r="S3551">
        <v>195</v>
      </c>
      <c r="T3551">
        <f>(Data[[#This Row],[mean_r]]/256)*100</f>
        <v>79.6875</v>
      </c>
      <c r="U3551">
        <f>(Data[[#This Row],[mean_g]]/256)*100</f>
        <v>60.546875</v>
      </c>
      <c r="V3551">
        <f>(Data[[#This Row],[mean_b]]/256)*100</f>
        <v>76.171875</v>
      </c>
      <c r="W3551">
        <v>0.54100000000000004</v>
      </c>
      <c r="X3551" t="s">
        <v>51</v>
      </c>
      <c r="Y3551" t="s">
        <v>40</v>
      </c>
      <c r="Z3551">
        <v>9998</v>
      </c>
      <c r="AA3551">
        <v>4.95</v>
      </c>
      <c r="AB3551">
        <v>11.9</v>
      </c>
      <c r="AC3551">
        <v>38.9</v>
      </c>
      <c r="AD3551">
        <v>164304</v>
      </c>
      <c r="AE3551">
        <v>79.8</v>
      </c>
      <c r="AF3551">
        <v>32.5</v>
      </c>
      <c r="AG3551" t="s">
        <v>41</v>
      </c>
      <c r="AH3551" t="s">
        <v>42</v>
      </c>
      <c r="AI3551" t="s">
        <v>52</v>
      </c>
      <c r="AJ3551">
        <v>100</v>
      </c>
      <c r="AK3551">
        <v>224</v>
      </c>
      <c r="AL3551">
        <v>0.83040000000000003</v>
      </c>
      <c r="AM3551">
        <v>0.84899999999999998</v>
      </c>
      <c r="AN3551">
        <v>0.81030000000000002</v>
      </c>
      <c r="AO3551">
        <f>Data[[#This Row],[labeller_confidence_score]]-Data[[#This Row],[cytodiffusion_classification_confidence]]</f>
        <v>-3.8699999999999957E-2</v>
      </c>
    </row>
    <row r="3552" spans="1:41" x14ac:dyDescent="0.3">
      <c r="A3552" t="s">
        <v>3625</v>
      </c>
      <c r="B3552" t="s">
        <v>62</v>
      </c>
      <c r="C3552">
        <v>0</v>
      </c>
      <c r="D3552" t="s">
        <v>50</v>
      </c>
      <c r="E3552">
        <v>8.2899999999999991</v>
      </c>
      <c r="F3552">
        <v>73.2</v>
      </c>
      <c r="G3552">
        <v>0.88200000000000001</v>
      </c>
      <c r="H3552">
        <v>0.29299999999999998</v>
      </c>
      <c r="I3552">
        <f>Data[[#This Row],[nucleus_area_pct]]/Data[[#This Row],[cytoplasm_ratio]]</f>
        <v>249.8293515358362</v>
      </c>
      <c r="J3552">
        <v>0.84799999999999998</v>
      </c>
      <c r="K3552">
        <v>0.316</v>
      </c>
      <c r="L3552">
        <v>0.94</v>
      </c>
      <c r="M3552">
        <v>1.1000000000000001</v>
      </c>
      <c r="N3552">
        <v>0.93600000000000005</v>
      </c>
      <c r="O3552">
        <v>254</v>
      </c>
      <c r="P3552">
        <v>70</v>
      </c>
      <c r="Q3552">
        <v>223</v>
      </c>
      <c r="R3552">
        <v>142</v>
      </c>
      <c r="S3552">
        <v>197</v>
      </c>
      <c r="T3552">
        <f>(Data[[#This Row],[mean_r]]/256)*100</f>
        <v>87.109375</v>
      </c>
      <c r="U3552">
        <f>(Data[[#This Row],[mean_g]]/256)*100</f>
        <v>55.46875</v>
      </c>
      <c r="V3552">
        <f>(Data[[#This Row],[mean_b]]/256)*100</f>
        <v>76.953125</v>
      </c>
      <c r="W3552">
        <v>0.77500000000000002</v>
      </c>
      <c r="X3552" t="s">
        <v>51</v>
      </c>
      <c r="Y3552" t="s">
        <v>45</v>
      </c>
      <c r="Z3552">
        <v>2293</v>
      </c>
      <c r="AA3552">
        <v>4.0999999999999996</v>
      </c>
      <c r="AB3552">
        <v>13.8</v>
      </c>
      <c r="AC3552">
        <v>47.3</v>
      </c>
      <c r="AD3552">
        <v>339183</v>
      </c>
      <c r="AE3552">
        <v>108</v>
      </c>
      <c r="AF3552">
        <v>32.799999999999997</v>
      </c>
      <c r="AG3552" t="s">
        <v>64</v>
      </c>
      <c r="AH3552" t="s">
        <v>68</v>
      </c>
      <c r="AI3552" t="s">
        <v>52</v>
      </c>
      <c r="AJ3552">
        <v>100</v>
      </c>
      <c r="AK3552">
        <v>224</v>
      </c>
      <c r="AL3552">
        <v>0.1123</v>
      </c>
      <c r="AM3552">
        <v>0.93440000000000001</v>
      </c>
      <c r="AN3552">
        <v>0.91149999999999998</v>
      </c>
      <c r="AO3552">
        <f>Data[[#This Row],[labeller_confidence_score]]-Data[[#This Row],[cytodiffusion_classification_confidence]]</f>
        <v>-2.2900000000000031E-2</v>
      </c>
    </row>
    <row r="3553" spans="1:41" x14ac:dyDescent="0.3">
      <c r="A3553" t="s">
        <v>3626</v>
      </c>
      <c r="B3553" t="s">
        <v>54</v>
      </c>
      <c r="C3553">
        <v>0</v>
      </c>
      <c r="D3553" t="s">
        <v>54</v>
      </c>
      <c r="E3553">
        <v>7.65</v>
      </c>
      <c r="F3553">
        <v>0</v>
      </c>
      <c r="G3553">
        <v>0</v>
      </c>
      <c r="H3553">
        <v>1</v>
      </c>
      <c r="I3553">
        <f>Data[[#This Row],[nucleus_area_pct]]/Data[[#This Row],[cytoplasm_ratio]]</f>
        <v>0</v>
      </c>
      <c r="J3553">
        <v>0.879</v>
      </c>
      <c r="K3553">
        <v>0.108</v>
      </c>
      <c r="L3553">
        <v>0.1</v>
      </c>
      <c r="M3553">
        <v>1</v>
      </c>
      <c r="N3553">
        <v>0.96199999999999997</v>
      </c>
      <c r="O3553">
        <v>180</v>
      </c>
      <c r="P3553">
        <v>43</v>
      </c>
      <c r="Q3553">
        <v>242</v>
      </c>
      <c r="R3553">
        <v>118</v>
      </c>
      <c r="S3553">
        <v>111</v>
      </c>
      <c r="T3553">
        <f>(Data[[#This Row],[mean_r]]/256)*100</f>
        <v>94.53125</v>
      </c>
      <c r="U3553">
        <f>(Data[[#This Row],[mean_g]]/256)*100</f>
        <v>46.09375</v>
      </c>
      <c r="V3553">
        <f>(Data[[#This Row],[mean_b]]/256)*100</f>
        <v>43.359375</v>
      </c>
      <c r="W3553">
        <v>0.42399999999999999</v>
      </c>
      <c r="X3553" t="s">
        <v>39</v>
      </c>
      <c r="Y3553" t="s">
        <v>45</v>
      </c>
      <c r="Z3553">
        <v>10908</v>
      </c>
      <c r="AA3553">
        <v>2.2000000000000002</v>
      </c>
      <c r="AB3553">
        <v>14.6</v>
      </c>
      <c r="AC3553">
        <v>33.6</v>
      </c>
      <c r="AD3553">
        <v>324720</v>
      </c>
      <c r="AE3553">
        <v>78.099999999999994</v>
      </c>
      <c r="AF3553">
        <v>33.200000000000003</v>
      </c>
      <c r="AG3553" t="s">
        <v>41</v>
      </c>
      <c r="AH3553" t="s">
        <v>47</v>
      </c>
      <c r="AI3553" t="s">
        <v>56</v>
      </c>
      <c r="AJ3553">
        <v>100</v>
      </c>
      <c r="AK3553">
        <v>256</v>
      </c>
      <c r="AL3553">
        <v>0.15490000000000001</v>
      </c>
      <c r="AM3553">
        <v>0.94140000000000001</v>
      </c>
      <c r="AN3553">
        <v>0.87109999999999999</v>
      </c>
      <c r="AO3553">
        <f>Data[[#This Row],[labeller_confidence_score]]-Data[[#This Row],[cytodiffusion_classification_confidence]]</f>
        <v>-7.0300000000000029E-2</v>
      </c>
    </row>
    <row r="3554" spans="1:41" x14ac:dyDescent="0.3">
      <c r="A3554" t="s">
        <v>3627</v>
      </c>
      <c r="B3554" t="s">
        <v>180</v>
      </c>
      <c r="C3554">
        <v>1</v>
      </c>
      <c r="D3554" t="s">
        <v>181</v>
      </c>
      <c r="E3554">
        <v>8.1199999999999992</v>
      </c>
      <c r="F3554">
        <v>0</v>
      </c>
      <c r="G3554">
        <v>0</v>
      </c>
      <c r="H3554">
        <v>1</v>
      </c>
      <c r="I3554">
        <f>Data[[#This Row],[nucleus_area_pct]]/Data[[#This Row],[cytoplasm_ratio]]</f>
        <v>0</v>
      </c>
      <c r="J3554">
        <v>0.27700000000000002</v>
      </c>
      <c r="K3554">
        <v>0.93400000000000005</v>
      </c>
      <c r="L3554">
        <v>0.28999999999999998</v>
      </c>
      <c r="M3554">
        <v>1</v>
      </c>
      <c r="N3554">
        <v>0.80400000000000005</v>
      </c>
      <c r="O3554">
        <v>204</v>
      </c>
      <c r="P3554">
        <v>59</v>
      </c>
      <c r="Q3554">
        <v>230</v>
      </c>
      <c r="R3554">
        <v>127</v>
      </c>
      <c r="S3554">
        <v>132</v>
      </c>
      <c r="T3554">
        <f>(Data[[#This Row],[mean_r]]/256)*100</f>
        <v>89.84375</v>
      </c>
      <c r="U3554">
        <f>(Data[[#This Row],[mean_g]]/256)*100</f>
        <v>49.609375</v>
      </c>
      <c r="V3554">
        <f>(Data[[#This Row],[mean_b]]/256)*100</f>
        <v>51.5625</v>
      </c>
      <c r="W3554">
        <v>0.4</v>
      </c>
      <c r="X3554" t="s">
        <v>51</v>
      </c>
      <c r="Y3554" t="s">
        <v>40</v>
      </c>
      <c r="Z3554">
        <v>10420</v>
      </c>
      <c r="AA3554">
        <v>4.8499999999999996</v>
      </c>
      <c r="AB3554">
        <v>12.1</v>
      </c>
      <c r="AC3554">
        <v>37.4</v>
      </c>
      <c r="AD3554">
        <v>345840</v>
      </c>
      <c r="AE3554">
        <v>83.3</v>
      </c>
      <c r="AF3554">
        <v>32.4</v>
      </c>
      <c r="AG3554" t="s">
        <v>46</v>
      </c>
      <c r="AH3554" t="s">
        <v>47</v>
      </c>
      <c r="AI3554" t="s">
        <v>56</v>
      </c>
      <c r="AJ3554">
        <v>100</v>
      </c>
      <c r="AK3554">
        <v>360</v>
      </c>
      <c r="AL3554">
        <v>0.80159999999999998</v>
      </c>
      <c r="AM3554">
        <v>0.80969999999999998</v>
      </c>
      <c r="AN3554">
        <v>0.77149999999999996</v>
      </c>
      <c r="AO3554">
        <f>Data[[#This Row],[labeller_confidence_score]]-Data[[#This Row],[cytodiffusion_classification_confidence]]</f>
        <v>-3.8200000000000012E-2</v>
      </c>
    </row>
    <row r="3555" spans="1:41" x14ac:dyDescent="0.3">
      <c r="A3555" t="s">
        <v>3628</v>
      </c>
      <c r="B3555" t="s">
        <v>60</v>
      </c>
      <c r="C3555">
        <v>0</v>
      </c>
      <c r="D3555" t="s">
        <v>50</v>
      </c>
      <c r="E3555">
        <v>16.739999999999998</v>
      </c>
      <c r="F3555">
        <v>75.3</v>
      </c>
      <c r="G3555">
        <v>0.40500000000000003</v>
      </c>
      <c r="H3555">
        <v>0.27700000000000002</v>
      </c>
      <c r="I3555">
        <f>Data[[#This Row],[nucleus_area_pct]]/Data[[#This Row],[cytoplasm_ratio]]</f>
        <v>271.84115523465698</v>
      </c>
      <c r="J3555">
        <v>0.57999999999999996</v>
      </c>
      <c r="K3555">
        <v>0.57499999999999996</v>
      </c>
      <c r="L3555">
        <v>1.59</v>
      </c>
      <c r="M3555">
        <v>1.4</v>
      </c>
      <c r="N3555">
        <v>0.82199999999999995</v>
      </c>
      <c r="O3555">
        <v>533</v>
      </c>
      <c r="P3555">
        <v>84</v>
      </c>
      <c r="Q3555">
        <v>214</v>
      </c>
      <c r="R3555">
        <v>162</v>
      </c>
      <c r="S3555">
        <v>146</v>
      </c>
      <c r="T3555">
        <f>(Data[[#This Row],[mean_r]]/256)*100</f>
        <v>83.59375</v>
      </c>
      <c r="U3555">
        <f>(Data[[#This Row],[mean_g]]/256)*100</f>
        <v>63.28125</v>
      </c>
      <c r="V3555">
        <f>(Data[[#This Row],[mean_b]]/256)*100</f>
        <v>57.03125</v>
      </c>
      <c r="W3555">
        <v>0.68700000000000006</v>
      </c>
      <c r="X3555" t="s">
        <v>63</v>
      </c>
      <c r="Y3555" t="s">
        <v>40</v>
      </c>
      <c r="Z3555">
        <v>8379</v>
      </c>
      <c r="AA3555">
        <v>4.0199999999999996</v>
      </c>
      <c r="AB3555">
        <v>16.2</v>
      </c>
      <c r="AC3555">
        <v>40.5</v>
      </c>
      <c r="AD3555">
        <v>386553</v>
      </c>
      <c r="AE3555">
        <v>92.4</v>
      </c>
      <c r="AF3555">
        <v>36.1</v>
      </c>
      <c r="AG3555" t="s">
        <v>46</v>
      </c>
      <c r="AH3555" t="s">
        <v>42</v>
      </c>
      <c r="AI3555" t="s">
        <v>43</v>
      </c>
      <c r="AJ3555">
        <v>100</v>
      </c>
      <c r="AK3555">
        <v>360</v>
      </c>
      <c r="AL3555">
        <v>3.0300000000000001E-2</v>
      </c>
      <c r="AM3555">
        <v>1</v>
      </c>
      <c r="AN3555">
        <v>0.91320000000000001</v>
      </c>
      <c r="AO3555">
        <f>Data[[#This Row],[labeller_confidence_score]]-Data[[#This Row],[cytodiffusion_classification_confidence]]</f>
        <v>-8.6799999999999988E-2</v>
      </c>
    </row>
    <row r="3556" spans="1:41" x14ac:dyDescent="0.3">
      <c r="A3556" t="s">
        <v>3629</v>
      </c>
      <c r="B3556" t="s">
        <v>87</v>
      </c>
      <c r="C3556">
        <v>0</v>
      </c>
      <c r="D3556" t="s">
        <v>50</v>
      </c>
      <c r="E3556">
        <v>11.49</v>
      </c>
      <c r="F3556">
        <v>45</v>
      </c>
      <c r="G3556">
        <v>0.64600000000000002</v>
      </c>
      <c r="H3556">
        <v>0.624</v>
      </c>
      <c r="I3556">
        <f>Data[[#This Row],[nucleus_area_pct]]/Data[[#This Row],[cytoplasm_ratio]]</f>
        <v>72.115384615384613</v>
      </c>
      <c r="J3556">
        <v>0.77800000000000002</v>
      </c>
      <c r="K3556">
        <v>0.50600000000000001</v>
      </c>
      <c r="L3556">
        <v>4.68</v>
      </c>
      <c r="M3556">
        <v>2.2999999999999998</v>
      </c>
      <c r="N3556">
        <v>0.82699999999999996</v>
      </c>
      <c r="O3556">
        <v>497</v>
      </c>
      <c r="P3556">
        <v>78</v>
      </c>
      <c r="Q3556">
        <v>237</v>
      </c>
      <c r="R3556">
        <v>138</v>
      </c>
      <c r="S3556">
        <v>162</v>
      </c>
      <c r="T3556">
        <f>(Data[[#This Row],[mean_r]]/256)*100</f>
        <v>92.578125</v>
      </c>
      <c r="U3556">
        <f>(Data[[#This Row],[mean_g]]/256)*100</f>
        <v>53.90625</v>
      </c>
      <c r="V3556">
        <f>(Data[[#This Row],[mean_b]]/256)*100</f>
        <v>63.28125</v>
      </c>
      <c r="W3556">
        <v>0.64200000000000002</v>
      </c>
      <c r="X3556" t="s">
        <v>51</v>
      </c>
      <c r="Y3556" t="s">
        <v>40</v>
      </c>
      <c r="Z3556">
        <v>4731</v>
      </c>
      <c r="AA3556">
        <v>5.68</v>
      </c>
      <c r="AB3556">
        <v>13.6</v>
      </c>
      <c r="AC3556">
        <v>37.6</v>
      </c>
      <c r="AD3556">
        <v>238538</v>
      </c>
      <c r="AE3556">
        <v>80</v>
      </c>
      <c r="AF3556">
        <v>33.200000000000003</v>
      </c>
      <c r="AG3556" t="s">
        <v>64</v>
      </c>
      <c r="AH3556" t="s">
        <v>68</v>
      </c>
      <c r="AI3556" t="s">
        <v>56</v>
      </c>
      <c r="AJ3556">
        <v>100</v>
      </c>
      <c r="AK3556">
        <v>360</v>
      </c>
      <c r="AL3556">
        <v>2.2100000000000002E-2</v>
      </c>
      <c r="AM3556">
        <v>0.93320000000000003</v>
      </c>
      <c r="AN3556">
        <v>0.90510000000000002</v>
      </c>
      <c r="AO3556">
        <f>Data[[#This Row],[labeller_confidence_score]]-Data[[#This Row],[cytodiffusion_classification_confidence]]</f>
        <v>-2.8100000000000014E-2</v>
      </c>
    </row>
    <row r="3557" spans="1:41" x14ac:dyDescent="0.3">
      <c r="A3557" t="s">
        <v>3630</v>
      </c>
      <c r="B3557" t="s">
        <v>54</v>
      </c>
      <c r="C3557">
        <v>0</v>
      </c>
      <c r="D3557" t="s">
        <v>54</v>
      </c>
      <c r="E3557">
        <v>6.93</v>
      </c>
      <c r="F3557">
        <v>0</v>
      </c>
      <c r="G3557">
        <v>0</v>
      </c>
      <c r="H3557">
        <v>1</v>
      </c>
      <c r="I3557">
        <f>Data[[#This Row],[nucleus_area_pct]]/Data[[#This Row],[cytoplasm_ratio]]</f>
        <v>0</v>
      </c>
      <c r="J3557">
        <v>0.91700000000000004</v>
      </c>
      <c r="K3557">
        <v>0.182</v>
      </c>
      <c r="L3557">
        <v>0.59</v>
      </c>
      <c r="M3557">
        <v>1</v>
      </c>
      <c r="N3557">
        <v>0.92500000000000004</v>
      </c>
      <c r="O3557">
        <v>189</v>
      </c>
      <c r="P3557">
        <v>41</v>
      </c>
      <c r="Q3557">
        <v>230</v>
      </c>
      <c r="R3557">
        <v>121</v>
      </c>
      <c r="S3557">
        <v>134</v>
      </c>
      <c r="T3557">
        <f>(Data[[#This Row],[mean_r]]/256)*100</f>
        <v>89.84375</v>
      </c>
      <c r="U3557">
        <f>(Data[[#This Row],[mean_g]]/256)*100</f>
        <v>47.265625</v>
      </c>
      <c r="V3557">
        <f>(Data[[#This Row],[mean_b]]/256)*100</f>
        <v>52.34375</v>
      </c>
      <c r="W3557">
        <v>0.52400000000000002</v>
      </c>
      <c r="X3557" t="s">
        <v>63</v>
      </c>
      <c r="Y3557" t="s">
        <v>45</v>
      </c>
      <c r="Z3557">
        <v>10324</v>
      </c>
      <c r="AA3557">
        <v>4.57</v>
      </c>
      <c r="AB3557">
        <v>11.5</v>
      </c>
      <c r="AC3557">
        <v>33.700000000000003</v>
      </c>
      <c r="AD3557">
        <v>178912</v>
      </c>
      <c r="AE3557">
        <v>94.7</v>
      </c>
      <c r="AF3557">
        <v>33.200000000000003</v>
      </c>
      <c r="AG3557" t="s">
        <v>46</v>
      </c>
      <c r="AH3557" t="s">
        <v>68</v>
      </c>
      <c r="AI3557" t="s">
        <v>52</v>
      </c>
      <c r="AJ3557">
        <v>60</v>
      </c>
      <c r="AK3557">
        <v>360</v>
      </c>
      <c r="AL3557">
        <v>0.1056</v>
      </c>
      <c r="AM3557">
        <v>0.91990000000000005</v>
      </c>
      <c r="AN3557">
        <v>0.93289999999999995</v>
      </c>
      <c r="AO3557">
        <f>Data[[#This Row],[labeller_confidence_score]]-Data[[#This Row],[cytodiffusion_classification_confidence]]</f>
        <v>1.2999999999999901E-2</v>
      </c>
    </row>
    <row r="3558" spans="1:41" x14ac:dyDescent="0.3">
      <c r="A3558" t="s">
        <v>3631</v>
      </c>
      <c r="B3558" t="s">
        <v>60</v>
      </c>
      <c r="C3558">
        <v>0</v>
      </c>
      <c r="D3558" t="s">
        <v>50</v>
      </c>
      <c r="E3558">
        <v>15.34</v>
      </c>
      <c r="F3558">
        <v>72.599999999999994</v>
      </c>
      <c r="G3558">
        <v>0.32900000000000001</v>
      </c>
      <c r="H3558">
        <v>0.28100000000000003</v>
      </c>
      <c r="I3558">
        <f>Data[[#This Row],[nucleus_area_pct]]/Data[[#This Row],[cytoplasm_ratio]]</f>
        <v>258.36298932384335</v>
      </c>
      <c r="J3558">
        <v>0.74099999999999999</v>
      </c>
      <c r="K3558">
        <v>0.34300000000000003</v>
      </c>
      <c r="L3558">
        <v>2.23</v>
      </c>
      <c r="M3558">
        <v>1</v>
      </c>
      <c r="N3558">
        <v>0.80200000000000005</v>
      </c>
      <c r="O3558">
        <v>576</v>
      </c>
      <c r="P3558">
        <v>90</v>
      </c>
      <c r="Q3558">
        <v>213</v>
      </c>
      <c r="R3558">
        <v>162</v>
      </c>
      <c r="S3558">
        <v>162</v>
      </c>
      <c r="T3558">
        <f>(Data[[#This Row],[mean_r]]/256)*100</f>
        <v>83.203125</v>
      </c>
      <c r="U3558">
        <f>(Data[[#This Row],[mean_g]]/256)*100</f>
        <v>63.28125</v>
      </c>
      <c r="V3558">
        <f>(Data[[#This Row],[mean_b]]/256)*100</f>
        <v>63.28125</v>
      </c>
      <c r="W3558">
        <v>0.54400000000000004</v>
      </c>
      <c r="X3558" t="s">
        <v>51</v>
      </c>
      <c r="Y3558" t="s">
        <v>45</v>
      </c>
      <c r="Z3558">
        <v>2932</v>
      </c>
      <c r="AA3558">
        <v>4.3600000000000003</v>
      </c>
      <c r="AB3558">
        <v>13</v>
      </c>
      <c r="AC3558">
        <v>29.6</v>
      </c>
      <c r="AD3558">
        <v>275358</v>
      </c>
      <c r="AE3558">
        <v>87.8</v>
      </c>
      <c r="AF3558">
        <v>31.9</v>
      </c>
      <c r="AG3558" t="s">
        <v>46</v>
      </c>
      <c r="AH3558" t="s">
        <v>47</v>
      </c>
      <c r="AI3558" t="s">
        <v>56</v>
      </c>
      <c r="AJ3558">
        <v>100</v>
      </c>
      <c r="AK3558">
        <v>224</v>
      </c>
      <c r="AL3558">
        <v>7.6499999999999999E-2</v>
      </c>
      <c r="AM3558">
        <v>0.87570000000000003</v>
      </c>
      <c r="AN3558">
        <v>0.88260000000000005</v>
      </c>
      <c r="AO3558">
        <f>Data[[#This Row],[labeller_confidence_score]]-Data[[#This Row],[cytodiffusion_classification_confidence]]</f>
        <v>6.9000000000000172E-3</v>
      </c>
    </row>
    <row r="3559" spans="1:41" x14ac:dyDescent="0.3">
      <c r="A3559" t="s">
        <v>3632</v>
      </c>
      <c r="B3559" t="s">
        <v>49</v>
      </c>
      <c r="C3559">
        <v>0</v>
      </c>
      <c r="D3559" t="s">
        <v>50</v>
      </c>
      <c r="E3559">
        <v>13.57</v>
      </c>
      <c r="F3559">
        <v>53.9</v>
      </c>
      <c r="G3559">
        <v>0.63500000000000001</v>
      </c>
      <c r="H3559">
        <v>0.45400000000000001</v>
      </c>
      <c r="I3559">
        <f>Data[[#This Row],[nucleus_area_pct]]/Data[[#This Row],[cytoplasm_ratio]]</f>
        <v>118.72246696035242</v>
      </c>
      <c r="J3559">
        <v>0.68799999999999994</v>
      </c>
      <c r="K3559">
        <v>0.379</v>
      </c>
      <c r="L3559">
        <v>2.89</v>
      </c>
      <c r="M3559">
        <v>4.0999999999999996</v>
      </c>
      <c r="N3559">
        <v>0.81899999999999995</v>
      </c>
      <c r="O3559">
        <v>356</v>
      </c>
      <c r="P3559">
        <v>60</v>
      </c>
      <c r="Q3559">
        <v>209</v>
      </c>
      <c r="R3559">
        <v>123</v>
      </c>
      <c r="S3559">
        <v>177</v>
      </c>
      <c r="T3559">
        <f>(Data[[#This Row],[mean_r]]/256)*100</f>
        <v>81.640625</v>
      </c>
      <c r="U3559">
        <f>(Data[[#This Row],[mean_g]]/256)*100</f>
        <v>48.046875</v>
      </c>
      <c r="V3559">
        <f>(Data[[#This Row],[mean_b]]/256)*100</f>
        <v>69.140625</v>
      </c>
      <c r="W3559">
        <v>0.66600000000000004</v>
      </c>
      <c r="X3559" t="s">
        <v>51</v>
      </c>
      <c r="Y3559" t="s">
        <v>45</v>
      </c>
      <c r="Z3559">
        <v>4357</v>
      </c>
      <c r="AA3559">
        <v>2.6</v>
      </c>
      <c r="AB3559">
        <v>15.7</v>
      </c>
      <c r="AC3559">
        <v>41.5</v>
      </c>
      <c r="AD3559">
        <v>255465</v>
      </c>
      <c r="AE3559">
        <v>96.8</v>
      </c>
      <c r="AF3559">
        <v>34.799999999999997</v>
      </c>
      <c r="AG3559" t="s">
        <v>41</v>
      </c>
      <c r="AH3559" t="s">
        <v>42</v>
      </c>
      <c r="AI3559" t="s">
        <v>52</v>
      </c>
      <c r="AJ3559">
        <v>100</v>
      </c>
      <c r="AK3559">
        <v>360</v>
      </c>
      <c r="AL3559">
        <v>0.11849999999999999</v>
      </c>
      <c r="AM3559">
        <v>0.94169999999999998</v>
      </c>
      <c r="AN3559">
        <v>0.90529999999999999</v>
      </c>
      <c r="AO3559">
        <f>Data[[#This Row],[labeller_confidence_score]]-Data[[#This Row],[cytodiffusion_classification_confidence]]</f>
        <v>-3.6399999999999988E-2</v>
      </c>
    </row>
    <row r="3560" spans="1:41" x14ac:dyDescent="0.3">
      <c r="A3560" t="s">
        <v>3633</v>
      </c>
      <c r="B3560" t="s">
        <v>66</v>
      </c>
      <c r="C3560">
        <v>1</v>
      </c>
      <c r="D3560" t="s">
        <v>67</v>
      </c>
      <c r="E3560">
        <v>6.92</v>
      </c>
      <c r="F3560">
        <v>89.6</v>
      </c>
      <c r="G3560">
        <v>0.622</v>
      </c>
      <c r="H3560">
        <v>0.17100000000000001</v>
      </c>
      <c r="I3560">
        <f>Data[[#This Row],[nucleus_area_pct]]/Data[[#This Row],[cytoplasm_ratio]]</f>
        <v>523.97660818713439</v>
      </c>
      <c r="J3560">
        <v>0.34300000000000003</v>
      </c>
      <c r="K3560">
        <v>0.65900000000000003</v>
      </c>
      <c r="L3560">
        <v>1.03</v>
      </c>
      <c r="M3560">
        <v>1</v>
      </c>
      <c r="N3560">
        <v>0.57299999999999995</v>
      </c>
      <c r="O3560">
        <v>543</v>
      </c>
      <c r="P3560">
        <v>78</v>
      </c>
      <c r="Q3560">
        <v>214</v>
      </c>
      <c r="R3560">
        <v>116</v>
      </c>
      <c r="S3560">
        <v>218</v>
      </c>
      <c r="T3560">
        <f>(Data[[#This Row],[mean_r]]/256)*100</f>
        <v>83.59375</v>
      </c>
      <c r="U3560">
        <f>(Data[[#This Row],[mean_g]]/256)*100</f>
        <v>45.3125</v>
      </c>
      <c r="V3560">
        <f>(Data[[#This Row],[mean_b]]/256)*100</f>
        <v>85.15625</v>
      </c>
      <c r="W3560">
        <v>0.90100000000000002</v>
      </c>
      <c r="X3560" t="s">
        <v>51</v>
      </c>
      <c r="Y3560" t="s">
        <v>40</v>
      </c>
      <c r="Z3560">
        <v>3825</v>
      </c>
      <c r="AA3560">
        <v>3.74</v>
      </c>
      <c r="AB3560">
        <v>13.2</v>
      </c>
      <c r="AC3560">
        <v>47.5</v>
      </c>
      <c r="AD3560">
        <v>237324</v>
      </c>
      <c r="AE3560">
        <v>87.4</v>
      </c>
      <c r="AF3560">
        <v>30.9</v>
      </c>
      <c r="AG3560" t="s">
        <v>46</v>
      </c>
      <c r="AH3560" t="s">
        <v>42</v>
      </c>
      <c r="AI3560" t="s">
        <v>52</v>
      </c>
      <c r="AJ3560">
        <v>100</v>
      </c>
      <c r="AK3560">
        <v>224</v>
      </c>
      <c r="AL3560">
        <v>0.82089999999999996</v>
      </c>
      <c r="AM3560">
        <v>0.85050000000000003</v>
      </c>
      <c r="AN3560">
        <v>0.95930000000000004</v>
      </c>
      <c r="AO3560">
        <f>Data[[#This Row],[labeller_confidence_score]]-Data[[#This Row],[cytodiffusion_classification_confidence]]</f>
        <v>0.10880000000000001</v>
      </c>
    </row>
    <row r="3561" spans="1:41" x14ac:dyDescent="0.3">
      <c r="A3561" t="s">
        <v>3634</v>
      </c>
      <c r="B3561" t="s">
        <v>62</v>
      </c>
      <c r="C3561">
        <v>0</v>
      </c>
      <c r="D3561" t="s">
        <v>50</v>
      </c>
      <c r="E3561">
        <v>8.41</v>
      </c>
      <c r="F3561">
        <v>71.099999999999994</v>
      </c>
      <c r="G3561">
        <v>0.71199999999999997</v>
      </c>
      <c r="H3561">
        <v>0.218</v>
      </c>
      <c r="I3561">
        <f>Data[[#This Row],[nucleus_area_pct]]/Data[[#This Row],[cytoplasm_ratio]]</f>
        <v>326.14678899082566</v>
      </c>
      <c r="J3561">
        <v>0.878</v>
      </c>
      <c r="K3561">
        <v>0.1</v>
      </c>
      <c r="L3561">
        <v>1.45</v>
      </c>
      <c r="M3561">
        <v>1</v>
      </c>
      <c r="N3561">
        <v>0.88900000000000001</v>
      </c>
      <c r="O3561">
        <v>320</v>
      </c>
      <c r="P3561">
        <v>60</v>
      </c>
      <c r="Q3561">
        <v>199</v>
      </c>
      <c r="R3561">
        <v>149</v>
      </c>
      <c r="S3561">
        <v>201</v>
      </c>
      <c r="T3561">
        <f>(Data[[#This Row],[mean_r]]/256)*100</f>
        <v>77.734375</v>
      </c>
      <c r="U3561">
        <f>(Data[[#This Row],[mean_g]]/256)*100</f>
        <v>58.203125</v>
      </c>
      <c r="V3561">
        <f>(Data[[#This Row],[mean_b]]/256)*100</f>
        <v>78.515625</v>
      </c>
      <c r="W3561">
        <v>0.69399999999999995</v>
      </c>
      <c r="X3561" t="s">
        <v>51</v>
      </c>
      <c r="Y3561" t="s">
        <v>45</v>
      </c>
      <c r="Z3561">
        <v>6429</v>
      </c>
      <c r="AA3561">
        <v>5</v>
      </c>
      <c r="AB3561">
        <v>13.1</v>
      </c>
      <c r="AC3561">
        <v>38.6</v>
      </c>
      <c r="AD3561">
        <v>304107</v>
      </c>
      <c r="AE3561">
        <v>93.5</v>
      </c>
      <c r="AF3561">
        <v>34.200000000000003</v>
      </c>
      <c r="AG3561" t="s">
        <v>64</v>
      </c>
      <c r="AH3561" t="s">
        <v>42</v>
      </c>
      <c r="AI3561" t="s">
        <v>56</v>
      </c>
      <c r="AJ3561">
        <v>100</v>
      </c>
      <c r="AK3561">
        <v>224</v>
      </c>
      <c r="AL3561">
        <v>0.19139999999999999</v>
      </c>
      <c r="AM3561">
        <v>0.86829999999999996</v>
      </c>
      <c r="AN3561">
        <v>0.84289999999999998</v>
      </c>
      <c r="AO3561">
        <f>Data[[#This Row],[labeller_confidence_score]]-Data[[#This Row],[cytodiffusion_classification_confidence]]</f>
        <v>-2.5399999999999978E-2</v>
      </c>
    </row>
    <row r="3562" spans="1:41" x14ac:dyDescent="0.3">
      <c r="A3562" t="s">
        <v>3635</v>
      </c>
      <c r="B3562" t="s">
        <v>54</v>
      </c>
      <c r="C3562">
        <v>0</v>
      </c>
      <c r="D3562" t="s">
        <v>54</v>
      </c>
      <c r="E3562">
        <v>8.31</v>
      </c>
      <c r="F3562">
        <v>0</v>
      </c>
      <c r="G3562">
        <v>0</v>
      </c>
      <c r="H3562">
        <v>1</v>
      </c>
      <c r="I3562">
        <f>Data[[#This Row],[nucleus_area_pct]]/Data[[#This Row],[cytoplasm_ratio]]</f>
        <v>0</v>
      </c>
      <c r="J3562">
        <v>0.93700000000000006</v>
      </c>
      <c r="K3562">
        <v>0.157</v>
      </c>
      <c r="L3562">
        <v>0.71</v>
      </c>
      <c r="M3562">
        <v>1</v>
      </c>
      <c r="N3562">
        <v>0.94699999999999995</v>
      </c>
      <c r="O3562">
        <v>127</v>
      </c>
      <c r="P3562">
        <v>42</v>
      </c>
      <c r="Q3562">
        <v>226</v>
      </c>
      <c r="R3562">
        <v>106</v>
      </c>
      <c r="S3562">
        <v>137</v>
      </c>
      <c r="T3562">
        <f>(Data[[#This Row],[mean_r]]/256)*100</f>
        <v>88.28125</v>
      </c>
      <c r="U3562">
        <f>(Data[[#This Row],[mean_g]]/256)*100</f>
        <v>41.40625</v>
      </c>
      <c r="V3562">
        <f>(Data[[#This Row],[mean_b]]/256)*100</f>
        <v>53.515625</v>
      </c>
      <c r="W3562">
        <v>0.497</v>
      </c>
      <c r="X3562" t="s">
        <v>39</v>
      </c>
      <c r="Y3562" t="s">
        <v>40</v>
      </c>
      <c r="Z3562">
        <v>10300</v>
      </c>
      <c r="AA3562">
        <v>5</v>
      </c>
      <c r="AB3562">
        <v>13</v>
      </c>
      <c r="AC3562">
        <v>49.7</v>
      </c>
      <c r="AD3562">
        <v>259460</v>
      </c>
      <c r="AE3562">
        <v>93.8</v>
      </c>
      <c r="AF3562">
        <v>33.200000000000003</v>
      </c>
      <c r="AG3562" t="s">
        <v>64</v>
      </c>
      <c r="AH3562" t="s">
        <v>42</v>
      </c>
      <c r="AI3562" t="s">
        <v>56</v>
      </c>
      <c r="AJ3562">
        <v>60</v>
      </c>
      <c r="AK3562">
        <v>256</v>
      </c>
      <c r="AL3562">
        <v>4.3499999999999997E-2</v>
      </c>
      <c r="AM3562">
        <v>0.86150000000000004</v>
      </c>
      <c r="AN3562">
        <v>0.72929999999999995</v>
      </c>
      <c r="AO3562">
        <f>Data[[#This Row],[labeller_confidence_score]]-Data[[#This Row],[cytodiffusion_classification_confidence]]</f>
        <v>-0.1322000000000001</v>
      </c>
    </row>
    <row r="3563" spans="1:41" x14ac:dyDescent="0.3">
      <c r="A3563" t="s">
        <v>3636</v>
      </c>
      <c r="B3563" t="s">
        <v>66</v>
      </c>
      <c r="C3563">
        <v>1</v>
      </c>
      <c r="D3563" t="s">
        <v>67</v>
      </c>
      <c r="E3563">
        <v>12.42</v>
      </c>
      <c r="F3563">
        <v>91.8</v>
      </c>
      <c r="G3563">
        <v>0.83299999999999996</v>
      </c>
      <c r="H3563">
        <v>0.10199999999999999</v>
      </c>
      <c r="I3563">
        <f>Data[[#This Row],[nucleus_area_pct]]/Data[[#This Row],[cytoplasm_ratio]]</f>
        <v>900</v>
      </c>
      <c r="J3563">
        <v>0.40600000000000003</v>
      </c>
      <c r="K3563">
        <v>0.628</v>
      </c>
      <c r="L3563">
        <v>0.88</v>
      </c>
      <c r="M3563">
        <v>1</v>
      </c>
      <c r="N3563">
        <v>0.53400000000000003</v>
      </c>
      <c r="O3563">
        <v>440</v>
      </c>
      <c r="P3563">
        <v>80</v>
      </c>
      <c r="Q3563">
        <v>174</v>
      </c>
      <c r="R3563">
        <v>170</v>
      </c>
      <c r="S3563">
        <v>217</v>
      </c>
      <c r="T3563">
        <f>(Data[[#This Row],[mean_r]]/256)*100</f>
        <v>67.96875</v>
      </c>
      <c r="U3563">
        <f>(Data[[#This Row],[mean_g]]/256)*100</f>
        <v>66.40625</v>
      </c>
      <c r="V3563">
        <f>(Data[[#This Row],[mean_b]]/256)*100</f>
        <v>84.765625</v>
      </c>
      <c r="W3563">
        <v>0.83</v>
      </c>
      <c r="X3563" t="s">
        <v>51</v>
      </c>
      <c r="Y3563" t="s">
        <v>45</v>
      </c>
      <c r="Z3563">
        <v>3157</v>
      </c>
      <c r="AA3563">
        <v>4.04</v>
      </c>
      <c r="AB3563">
        <v>12.6</v>
      </c>
      <c r="AC3563">
        <v>44.3</v>
      </c>
      <c r="AD3563">
        <v>321195</v>
      </c>
      <c r="AE3563">
        <v>88.7</v>
      </c>
      <c r="AF3563">
        <v>35.700000000000003</v>
      </c>
      <c r="AG3563" t="s">
        <v>46</v>
      </c>
      <c r="AH3563" t="s">
        <v>47</v>
      </c>
      <c r="AI3563" t="s">
        <v>52</v>
      </c>
      <c r="AJ3563">
        <v>40</v>
      </c>
      <c r="AK3563">
        <v>360</v>
      </c>
      <c r="AL3563">
        <v>0.81210000000000004</v>
      </c>
      <c r="AM3563">
        <v>0.79910000000000003</v>
      </c>
      <c r="AN3563">
        <v>0.83130000000000004</v>
      </c>
      <c r="AO3563">
        <f>Data[[#This Row],[labeller_confidence_score]]-Data[[#This Row],[cytodiffusion_classification_confidence]]</f>
        <v>3.2200000000000006E-2</v>
      </c>
    </row>
    <row r="3564" spans="1:41" x14ac:dyDescent="0.3">
      <c r="A3564" t="s">
        <v>3637</v>
      </c>
      <c r="B3564" t="s">
        <v>49</v>
      </c>
      <c r="C3564">
        <v>0</v>
      </c>
      <c r="D3564" t="s">
        <v>50</v>
      </c>
      <c r="E3564">
        <v>12.43</v>
      </c>
      <c r="F3564">
        <v>57.6</v>
      </c>
      <c r="G3564">
        <v>0.51500000000000001</v>
      </c>
      <c r="H3564">
        <v>0.46400000000000002</v>
      </c>
      <c r="I3564">
        <f>Data[[#This Row],[nucleus_area_pct]]/Data[[#This Row],[cytoplasm_ratio]]</f>
        <v>124.13793103448276</v>
      </c>
      <c r="J3564">
        <v>0.78400000000000003</v>
      </c>
      <c r="K3564">
        <v>0.35499999999999998</v>
      </c>
      <c r="L3564">
        <v>3.32</v>
      </c>
      <c r="M3564">
        <v>4.0999999999999996</v>
      </c>
      <c r="N3564">
        <v>0.81899999999999995</v>
      </c>
      <c r="O3564">
        <v>419</v>
      </c>
      <c r="P3564">
        <v>80</v>
      </c>
      <c r="Q3564">
        <v>224</v>
      </c>
      <c r="R3564">
        <v>183</v>
      </c>
      <c r="S3564">
        <v>158</v>
      </c>
      <c r="T3564">
        <f>(Data[[#This Row],[mean_r]]/256)*100</f>
        <v>87.5</v>
      </c>
      <c r="U3564">
        <f>(Data[[#This Row],[mean_g]]/256)*100</f>
        <v>71.484375</v>
      </c>
      <c r="V3564">
        <f>(Data[[#This Row],[mean_b]]/256)*100</f>
        <v>61.71875</v>
      </c>
      <c r="W3564">
        <v>0.71299999999999997</v>
      </c>
      <c r="X3564" t="s">
        <v>51</v>
      </c>
      <c r="Y3564" t="s">
        <v>40</v>
      </c>
      <c r="Z3564">
        <v>8503</v>
      </c>
      <c r="AA3564">
        <v>3.83</v>
      </c>
      <c r="AB3564">
        <v>12.4</v>
      </c>
      <c r="AC3564">
        <v>40.700000000000003</v>
      </c>
      <c r="AD3564">
        <v>294739</v>
      </c>
      <c r="AE3564">
        <v>74.2</v>
      </c>
      <c r="AF3564">
        <v>36.799999999999997</v>
      </c>
      <c r="AG3564" t="s">
        <v>41</v>
      </c>
      <c r="AH3564" t="s">
        <v>68</v>
      </c>
      <c r="AI3564" t="s">
        <v>43</v>
      </c>
      <c r="AJ3564">
        <v>100</v>
      </c>
      <c r="AK3564">
        <v>512</v>
      </c>
      <c r="AL3564">
        <v>0.10829999999999999</v>
      </c>
      <c r="AM3564">
        <v>0.85770000000000002</v>
      </c>
      <c r="AN3564">
        <v>0.79549999999999998</v>
      </c>
      <c r="AO3564">
        <f>Data[[#This Row],[labeller_confidence_score]]-Data[[#This Row],[cytodiffusion_classification_confidence]]</f>
        <v>-6.2200000000000033E-2</v>
      </c>
    </row>
    <row r="3565" spans="1:41" x14ac:dyDescent="0.3">
      <c r="A3565" t="s">
        <v>3638</v>
      </c>
      <c r="B3565" t="s">
        <v>49</v>
      </c>
      <c r="C3565">
        <v>0</v>
      </c>
      <c r="D3565" t="s">
        <v>50</v>
      </c>
      <c r="E3565">
        <v>11.72</v>
      </c>
      <c r="F3565">
        <v>51</v>
      </c>
      <c r="G3565">
        <v>0.56000000000000005</v>
      </c>
      <c r="H3565">
        <v>0.48699999999999999</v>
      </c>
      <c r="I3565">
        <f>Data[[#This Row],[nucleus_area_pct]]/Data[[#This Row],[cytoplasm_ratio]]</f>
        <v>104.72279260780287</v>
      </c>
      <c r="J3565">
        <v>0.85199999999999998</v>
      </c>
      <c r="K3565">
        <v>0.26100000000000001</v>
      </c>
      <c r="L3565">
        <v>3.08</v>
      </c>
      <c r="M3565">
        <v>3.8</v>
      </c>
      <c r="N3565">
        <v>0.84899999999999998</v>
      </c>
      <c r="O3565">
        <v>420</v>
      </c>
      <c r="P3565">
        <v>76</v>
      </c>
      <c r="Q3565">
        <v>197</v>
      </c>
      <c r="R3565">
        <v>183</v>
      </c>
      <c r="S3565">
        <v>199</v>
      </c>
      <c r="T3565">
        <f>(Data[[#This Row],[mean_r]]/256)*100</f>
        <v>76.953125</v>
      </c>
      <c r="U3565">
        <f>(Data[[#This Row],[mean_g]]/256)*100</f>
        <v>71.484375</v>
      </c>
      <c r="V3565">
        <f>(Data[[#This Row],[mean_b]]/256)*100</f>
        <v>77.734375</v>
      </c>
      <c r="W3565">
        <v>0.55600000000000005</v>
      </c>
      <c r="X3565" t="s">
        <v>51</v>
      </c>
      <c r="Y3565" t="s">
        <v>45</v>
      </c>
      <c r="Z3565">
        <v>4312</v>
      </c>
      <c r="AA3565">
        <v>4.78</v>
      </c>
      <c r="AB3565">
        <v>13.2</v>
      </c>
      <c r="AC3565">
        <v>45.9</v>
      </c>
      <c r="AD3565">
        <v>243054</v>
      </c>
      <c r="AE3565">
        <v>83.1</v>
      </c>
      <c r="AF3565">
        <v>33.799999999999997</v>
      </c>
      <c r="AG3565" t="s">
        <v>46</v>
      </c>
      <c r="AH3565" t="s">
        <v>68</v>
      </c>
      <c r="AI3565" t="s">
        <v>56</v>
      </c>
      <c r="AJ3565">
        <v>40</v>
      </c>
      <c r="AK3565">
        <v>512</v>
      </c>
      <c r="AL3565">
        <v>7.0099999999999996E-2</v>
      </c>
      <c r="AM3565">
        <v>0.90359999999999996</v>
      </c>
      <c r="AN3565">
        <v>0.9788</v>
      </c>
      <c r="AO3565">
        <f>Data[[#This Row],[labeller_confidence_score]]-Data[[#This Row],[cytodiffusion_classification_confidence]]</f>
        <v>7.5200000000000045E-2</v>
      </c>
    </row>
    <row r="3566" spans="1:41" x14ac:dyDescent="0.3">
      <c r="A3566" t="s">
        <v>3639</v>
      </c>
      <c r="B3566" t="s">
        <v>120</v>
      </c>
      <c r="C3566">
        <v>1</v>
      </c>
      <c r="D3566" t="s">
        <v>104</v>
      </c>
      <c r="E3566">
        <v>6.24</v>
      </c>
      <c r="F3566">
        <v>0</v>
      </c>
      <c r="G3566">
        <v>0</v>
      </c>
      <c r="H3566">
        <v>1</v>
      </c>
      <c r="I3566">
        <f>Data[[#This Row],[nucleus_area_pct]]/Data[[#This Row],[cytoplasm_ratio]]</f>
        <v>0</v>
      </c>
      <c r="J3566">
        <v>0.93500000000000005</v>
      </c>
      <c r="K3566">
        <v>3.2000000000000001E-2</v>
      </c>
      <c r="L3566">
        <v>0.62</v>
      </c>
      <c r="M3566">
        <v>1</v>
      </c>
      <c r="N3566">
        <v>1</v>
      </c>
      <c r="O3566">
        <v>164</v>
      </c>
      <c r="P3566">
        <v>46</v>
      </c>
      <c r="Q3566">
        <v>233</v>
      </c>
      <c r="R3566">
        <v>129</v>
      </c>
      <c r="S3566">
        <v>141</v>
      </c>
      <c r="T3566">
        <f>(Data[[#This Row],[mean_r]]/256)*100</f>
        <v>91.015625</v>
      </c>
      <c r="U3566">
        <f>(Data[[#This Row],[mean_g]]/256)*100</f>
        <v>50.390625</v>
      </c>
      <c r="V3566">
        <f>(Data[[#This Row],[mean_b]]/256)*100</f>
        <v>55.078125</v>
      </c>
      <c r="W3566">
        <v>0.57899999999999996</v>
      </c>
      <c r="X3566" t="s">
        <v>51</v>
      </c>
      <c r="Y3566" t="s">
        <v>45</v>
      </c>
      <c r="Z3566">
        <v>6410</v>
      </c>
      <c r="AA3566">
        <v>5.94</v>
      </c>
      <c r="AB3566">
        <v>11</v>
      </c>
      <c r="AC3566">
        <v>44.6</v>
      </c>
      <c r="AD3566">
        <v>372863</v>
      </c>
      <c r="AE3566">
        <v>95.8</v>
      </c>
      <c r="AF3566">
        <v>33.200000000000003</v>
      </c>
      <c r="AG3566" t="s">
        <v>41</v>
      </c>
      <c r="AH3566" t="s">
        <v>68</v>
      </c>
      <c r="AI3566" t="s">
        <v>43</v>
      </c>
      <c r="AJ3566">
        <v>100</v>
      </c>
      <c r="AK3566">
        <v>256</v>
      </c>
      <c r="AL3566">
        <v>0.79320000000000002</v>
      </c>
      <c r="AM3566">
        <v>0.73170000000000002</v>
      </c>
      <c r="AN3566">
        <v>0.75490000000000002</v>
      </c>
      <c r="AO3566">
        <f>Data[[#This Row],[labeller_confidence_score]]-Data[[#This Row],[cytodiffusion_classification_confidence]]</f>
        <v>2.3199999999999998E-2</v>
      </c>
    </row>
    <row r="3567" spans="1:41" x14ac:dyDescent="0.3">
      <c r="A3567" t="s">
        <v>3640</v>
      </c>
      <c r="B3567" t="s">
        <v>54</v>
      </c>
      <c r="C3567">
        <v>0</v>
      </c>
      <c r="D3567" t="s">
        <v>54</v>
      </c>
      <c r="E3567">
        <v>7.88</v>
      </c>
      <c r="F3567">
        <v>0</v>
      </c>
      <c r="G3567">
        <v>0</v>
      </c>
      <c r="H3567">
        <v>1</v>
      </c>
      <c r="I3567">
        <f>Data[[#This Row],[nucleus_area_pct]]/Data[[#This Row],[cytoplasm_ratio]]</f>
        <v>0</v>
      </c>
      <c r="J3567">
        <v>0.9</v>
      </c>
      <c r="K3567">
        <v>0.222</v>
      </c>
      <c r="L3567">
        <v>0.37</v>
      </c>
      <c r="M3567">
        <v>1</v>
      </c>
      <c r="N3567">
        <v>0.92600000000000005</v>
      </c>
      <c r="O3567">
        <v>185</v>
      </c>
      <c r="P3567">
        <v>47</v>
      </c>
      <c r="Q3567">
        <v>242</v>
      </c>
      <c r="R3567">
        <v>122</v>
      </c>
      <c r="S3567">
        <v>110</v>
      </c>
      <c r="T3567">
        <f>(Data[[#This Row],[mean_r]]/256)*100</f>
        <v>94.53125</v>
      </c>
      <c r="U3567">
        <f>(Data[[#This Row],[mean_g]]/256)*100</f>
        <v>47.65625</v>
      </c>
      <c r="V3567">
        <f>(Data[[#This Row],[mean_b]]/256)*100</f>
        <v>42.96875</v>
      </c>
      <c r="W3567">
        <v>0.5</v>
      </c>
      <c r="X3567" t="s">
        <v>39</v>
      </c>
      <c r="Y3567" t="s">
        <v>40</v>
      </c>
      <c r="Z3567">
        <v>8259</v>
      </c>
      <c r="AA3567">
        <v>5.21</v>
      </c>
      <c r="AB3567">
        <v>12.2</v>
      </c>
      <c r="AC3567">
        <v>38.5</v>
      </c>
      <c r="AD3567">
        <v>216259</v>
      </c>
      <c r="AE3567">
        <v>97.5</v>
      </c>
      <c r="AF3567">
        <v>34.299999999999997</v>
      </c>
      <c r="AG3567" t="s">
        <v>46</v>
      </c>
      <c r="AH3567" t="s">
        <v>47</v>
      </c>
      <c r="AI3567" t="s">
        <v>52</v>
      </c>
      <c r="AJ3567">
        <v>40</v>
      </c>
      <c r="AK3567">
        <v>512</v>
      </c>
      <c r="AL3567">
        <v>1.6500000000000001E-2</v>
      </c>
      <c r="AM3567">
        <v>0.81379999999999997</v>
      </c>
      <c r="AN3567">
        <v>0.83779999999999999</v>
      </c>
      <c r="AO3567">
        <f>Data[[#This Row],[labeller_confidence_score]]-Data[[#This Row],[cytodiffusion_classification_confidence]]</f>
        <v>2.4000000000000021E-2</v>
      </c>
    </row>
    <row r="3568" spans="1:41" x14ac:dyDescent="0.3">
      <c r="A3568" t="s">
        <v>3641</v>
      </c>
      <c r="B3568" t="s">
        <v>74</v>
      </c>
      <c r="C3568">
        <v>0</v>
      </c>
      <c r="D3568" t="s">
        <v>75</v>
      </c>
      <c r="E3568">
        <v>2.88</v>
      </c>
      <c r="F3568">
        <v>0</v>
      </c>
      <c r="G3568">
        <v>0</v>
      </c>
      <c r="H3568">
        <v>1</v>
      </c>
      <c r="I3568">
        <f>Data[[#This Row],[nucleus_area_pct]]/Data[[#This Row],[cytoplasm_ratio]]</f>
        <v>0</v>
      </c>
      <c r="J3568">
        <v>0.66500000000000004</v>
      </c>
      <c r="K3568">
        <v>0.437</v>
      </c>
      <c r="L3568">
        <v>2.35</v>
      </c>
      <c r="M3568">
        <v>1</v>
      </c>
      <c r="N3568">
        <v>0.81200000000000006</v>
      </c>
      <c r="O3568">
        <v>10</v>
      </c>
      <c r="P3568">
        <v>18</v>
      </c>
      <c r="Q3568">
        <v>217</v>
      </c>
      <c r="R3568">
        <v>162</v>
      </c>
      <c r="S3568">
        <v>165</v>
      </c>
      <c r="T3568">
        <f>(Data[[#This Row],[mean_r]]/256)*100</f>
        <v>84.765625</v>
      </c>
      <c r="U3568">
        <f>(Data[[#This Row],[mean_g]]/256)*100</f>
        <v>63.28125</v>
      </c>
      <c r="V3568">
        <f>(Data[[#This Row],[mean_b]]/256)*100</f>
        <v>64.453125</v>
      </c>
      <c r="W3568">
        <v>0.52500000000000002</v>
      </c>
      <c r="X3568" t="s">
        <v>51</v>
      </c>
      <c r="Y3568" t="s">
        <v>40</v>
      </c>
      <c r="Z3568">
        <v>9340</v>
      </c>
      <c r="AA3568">
        <v>2.2999999999999998</v>
      </c>
      <c r="AB3568">
        <v>17.3</v>
      </c>
      <c r="AC3568">
        <v>53.6</v>
      </c>
      <c r="AD3568">
        <v>348492</v>
      </c>
      <c r="AE3568">
        <v>99.4</v>
      </c>
      <c r="AF3568">
        <v>35.299999999999997</v>
      </c>
      <c r="AG3568" t="s">
        <v>46</v>
      </c>
      <c r="AH3568" t="s">
        <v>47</v>
      </c>
      <c r="AI3568" t="s">
        <v>43</v>
      </c>
      <c r="AJ3568">
        <v>100</v>
      </c>
      <c r="AK3568">
        <v>224</v>
      </c>
      <c r="AL3568">
        <v>0.1739</v>
      </c>
      <c r="AM3568">
        <v>1</v>
      </c>
      <c r="AN3568">
        <v>0.99219999999999997</v>
      </c>
      <c r="AO3568">
        <f>Data[[#This Row],[labeller_confidence_score]]-Data[[#This Row],[cytodiffusion_classification_confidence]]</f>
        <v>-7.8000000000000291E-3</v>
      </c>
    </row>
    <row r="3569" spans="1:41" x14ac:dyDescent="0.3">
      <c r="A3569" t="s">
        <v>3642</v>
      </c>
      <c r="B3569" t="s">
        <v>49</v>
      </c>
      <c r="C3569">
        <v>0</v>
      </c>
      <c r="D3569" t="s">
        <v>50</v>
      </c>
      <c r="E3569">
        <v>10.6</v>
      </c>
      <c r="F3569">
        <v>51</v>
      </c>
      <c r="G3569">
        <v>0.76500000000000001</v>
      </c>
      <c r="H3569">
        <v>0.47599999999999998</v>
      </c>
      <c r="I3569">
        <f>Data[[#This Row],[nucleus_area_pct]]/Data[[#This Row],[cytoplasm_ratio]]</f>
        <v>107.14285714285715</v>
      </c>
      <c r="J3569">
        <v>0.79100000000000004</v>
      </c>
      <c r="K3569">
        <v>0.371</v>
      </c>
      <c r="L3569">
        <v>3.8</v>
      </c>
      <c r="M3569">
        <v>5.0999999999999996</v>
      </c>
      <c r="N3569">
        <v>0.78700000000000003</v>
      </c>
      <c r="O3569">
        <v>415</v>
      </c>
      <c r="P3569">
        <v>69</v>
      </c>
      <c r="Q3569">
        <v>220</v>
      </c>
      <c r="R3569">
        <v>178</v>
      </c>
      <c r="S3569">
        <v>209</v>
      </c>
      <c r="T3569">
        <f>(Data[[#This Row],[mean_r]]/256)*100</f>
        <v>85.9375</v>
      </c>
      <c r="U3569">
        <f>(Data[[#This Row],[mean_g]]/256)*100</f>
        <v>69.53125</v>
      </c>
      <c r="V3569">
        <f>(Data[[#This Row],[mean_b]]/256)*100</f>
        <v>81.640625</v>
      </c>
      <c r="W3569">
        <v>0.70399999999999996</v>
      </c>
      <c r="X3569" t="s">
        <v>63</v>
      </c>
      <c r="Y3569" t="s">
        <v>40</v>
      </c>
      <c r="Z3569">
        <v>13298</v>
      </c>
      <c r="AA3569">
        <v>3.81</v>
      </c>
      <c r="AB3569">
        <v>13.3</v>
      </c>
      <c r="AC3569">
        <v>43.4</v>
      </c>
      <c r="AD3569">
        <v>273672</v>
      </c>
      <c r="AE3569">
        <v>84.2</v>
      </c>
      <c r="AF3569">
        <v>33.5</v>
      </c>
      <c r="AG3569" t="s">
        <v>46</v>
      </c>
      <c r="AH3569" t="s">
        <v>42</v>
      </c>
      <c r="AI3569" t="s">
        <v>43</v>
      </c>
      <c r="AJ3569">
        <v>100</v>
      </c>
      <c r="AK3569">
        <v>512</v>
      </c>
      <c r="AL3569">
        <v>8.8099999999999998E-2</v>
      </c>
      <c r="AM3569">
        <v>0.85560000000000003</v>
      </c>
      <c r="AN3569">
        <v>0.88419999999999999</v>
      </c>
      <c r="AO3569">
        <f>Data[[#This Row],[labeller_confidence_score]]-Data[[#This Row],[cytodiffusion_classification_confidence]]</f>
        <v>2.8599999999999959E-2</v>
      </c>
    </row>
    <row r="3570" spans="1:41" x14ac:dyDescent="0.3">
      <c r="A3570" t="s">
        <v>3643</v>
      </c>
      <c r="B3570" t="s">
        <v>62</v>
      </c>
      <c r="C3570">
        <v>0</v>
      </c>
      <c r="D3570" t="s">
        <v>50</v>
      </c>
      <c r="E3570">
        <v>8.36</v>
      </c>
      <c r="F3570">
        <v>77.099999999999994</v>
      </c>
      <c r="G3570">
        <v>0.754</v>
      </c>
      <c r="H3570">
        <v>0.19400000000000001</v>
      </c>
      <c r="I3570">
        <f>Data[[#This Row],[nucleus_area_pct]]/Data[[#This Row],[cytoplasm_ratio]]</f>
        <v>397.42268041237111</v>
      </c>
      <c r="J3570">
        <v>0.80900000000000005</v>
      </c>
      <c r="K3570">
        <v>0.20200000000000001</v>
      </c>
      <c r="L3570">
        <v>0.82</v>
      </c>
      <c r="M3570">
        <v>1</v>
      </c>
      <c r="N3570">
        <v>0.88200000000000001</v>
      </c>
      <c r="O3570">
        <v>273</v>
      </c>
      <c r="P3570">
        <v>50</v>
      </c>
      <c r="Q3570">
        <v>211</v>
      </c>
      <c r="R3570">
        <v>151</v>
      </c>
      <c r="S3570">
        <v>195</v>
      </c>
      <c r="T3570">
        <f>(Data[[#This Row],[mean_r]]/256)*100</f>
        <v>82.421875</v>
      </c>
      <c r="U3570">
        <f>(Data[[#This Row],[mean_g]]/256)*100</f>
        <v>58.984375</v>
      </c>
      <c r="V3570">
        <f>(Data[[#This Row],[mean_b]]/256)*100</f>
        <v>76.171875</v>
      </c>
      <c r="W3570">
        <v>0.71099999999999997</v>
      </c>
      <c r="X3570" t="s">
        <v>39</v>
      </c>
      <c r="Y3570" t="s">
        <v>45</v>
      </c>
      <c r="Z3570">
        <v>7018</v>
      </c>
      <c r="AA3570">
        <v>5.18</v>
      </c>
      <c r="AB3570">
        <v>15</v>
      </c>
      <c r="AC3570">
        <v>42.9</v>
      </c>
      <c r="AD3570">
        <v>251444</v>
      </c>
      <c r="AE3570">
        <v>87.5</v>
      </c>
      <c r="AF3570">
        <v>35.6</v>
      </c>
      <c r="AG3570" t="s">
        <v>46</v>
      </c>
      <c r="AH3570" t="s">
        <v>47</v>
      </c>
      <c r="AI3570" t="s">
        <v>56</v>
      </c>
      <c r="AJ3570">
        <v>60</v>
      </c>
      <c r="AK3570">
        <v>512</v>
      </c>
      <c r="AL3570">
        <v>7.3400000000000007E-2</v>
      </c>
      <c r="AM3570">
        <v>0.89410000000000001</v>
      </c>
      <c r="AN3570">
        <v>0.97519999999999996</v>
      </c>
      <c r="AO3570">
        <f>Data[[#This Row],[labeller_confidence_score]]-Data[[#This Row],[cytodiffusion_classification_confidence]]</f>
        <v>8.109999999999995E-2</v>
      </c>
    </row>
    <row r="3571" spans="1:41" x14ac:dyDescent="0.3">
      <c r="A3571" t="s">
        <v>3644</v>
      </c>
      <c r="B3571" t="s">
        <v>62</v>
      </c>
      <c r="C3571">
        <v>0</v>
      </c>
      <c r="D3571" t="s">
        <v>50</v>
      </c>
      <c r="E3571">
        <v>8.6199999999999992</v>
      </c>
      <c r="F3571">
        <v>75</v>
      </c>
      <c r="G3571">
        <v>0.78600000000000003</v>
      </c>
      <c r="H3571">
        <v>0.17899999999999999</v>
      </c>
      <c r="I3571">
        <f>Data[[#This Row],[nucleus_area_pct]]/Data[[#This Row],[cytoplasm_ratio]]</f>
        <v>418.99441340782124</v>
      </c>
      <c r="J3571">
        <v>0.88800000000000001</v>
      </c>
      <c r="K3571">
        <v>0.2</v>
      </c>
      <c r="L3571">
        <v>1.23</v>
      </c>
      <c r="M3571">
        <v>1</v>
      </c>
      <c r="N3571">
        <v>0.96099999999999997</v>
      </c>
      <c r="O3571">
        <v>258</v>
      </c>
      <c r="P3571">
        <v>70</v>
      </c>
      <c r="Q3571">
        <v>212</v>
      </c>
      <c r="R3571">
        <v>172</v>
      </c>
      <c r="S3571">
        <v>198</v>
      </c>
      <c r="T3571">
        <f>(Data[[#This Row],[mean_r]]/256)*100</f>
        <v>82.8125</v>
      </c>
      <c r="U3571">
        <f>(Data[[#This Row],[mean_g]]/256)*100</f>
        <v>67.1875</v>
      </c>
      <c r="V3571">
        <f>(Data[[#This Row],[mean_b]]/256)*100</f>
        <v>77.34375</v>
      </c>
      <c r="W3571">
        <v>0.70299999999999996</v>
      </c>
      <c r="X3571" t="s">
        <v>51</v>
      </c>
      <c r="Y3571" t="s">
        <v>40</v>
      </c>
      <c r="Z3571">
        <v>5655</v>
      </c>
      <c r="AA3571">
        <v>5.53</v>
      </c>
      <c r="AB3571">
        <v>17.2</v>
      </c>
      <c r="AC3571">
        <v>45.9</v>
      </c>
      <c r="AD3571">
        <v>238579</v>
      </c>
      <c r="AE3571">
        <v>83.8</v>
      </c>
      <c r="AF3571">
        <v>35.799999999999997</v>
      </c>
      <c r="AG3571" t="s">
        <v>41</v>
      </c>
      <c r="AH3571" t="s">
        <v>68</v>
      </c>
      <c r="AI3571" t="s">
        <v>56</v>
      </c>
      <c r="AJ3571">
        <v>40</v>
      </c>
      <c r="AK3571">
        <v>256</v>
      </c>
      <c r="AL3571">
        <v>0.11020000000000001</v>
      </c>
      <c r="AM3571">
        <v>0.92259999999999998</v>
      </c>
      <c r="AN3571">
        <v>1</v>
      </c>
      <c r="AO3571">
        <f>Data[[#This Row],[labeller_confidence_score]]-Data[[#This Row],[cytodiffusion_classification_confidence]]</f>
        <v>7.7400000000000024E-2</v>
      </c>
    </row>
    <row r="3572" spans="1:41" x14ac:dyDescent="0.3">
      <c r="A3572" t="s">
        <v>3645</v>
      </c>
      <c r="B3572" t="s">
        <v>60</v>
      </c>
      <c r="C3572">
        <v>0</v>
      </c>
      <c r="D3572" t="s">
        <v>50</v>
      </c>
      <c r="E3572">
        <v>16.940000000000001</v>
      </c>
      <c r="F3572">
        <v>69.900000000000006</v>
      </c>
      <c r="G3572">
        <v>0.57599999999999996</v>
      </c>
      <c r="H3572">
        <v>0.28499999999999998</v>
      </c>
      <c r="I3572">
        <f>Data[[#This Row],[nucleus_area_pct]]/Data[[#This Row],[cytoplasm_ratio]]</f>
        <v>245.26315789473688</v>
      </c>
      <c r="J3572">
        <v>0.78300000000000003</v>
      </c>
      <c r="K3572">
        <v>0.72899999999999998</v>
      </c>
      <c r="L3572">
        <v>2.5099999999999998</v>
      </c>
      <c r="M3572">
        <v>1.6</v>
      </c>
      <c r="N3572">
        <v>0.71399999999999997</v>
      </c>
      <c r="O3572">
        <v>698</v>
      </c>
      <c r="P3572">
        <v>87</v>
      </c>
      <c r="Q3572">
        <v>204</v>
      </c>
      <c r="R3572">
        <v>155</v>
      </c>
      <c r="S3572">
        <v>171</v>
      </c>
      <c r="T3572">
        <f>(Data[[#This Row],[mean_r]]/256)*100</f>
        <v>79.6875</v>
      </c>
      <c r="U3572">
        <f>(Data[[#This Row],[mean_g]]/256)*100</f>
        <v>60.546875</v>
      </c>
      <c r="V3572">
        <f>(Data[[#This Row],[mean_b]]/256)*100</f>
        <v>66.796875</v>
      </c>
      <c r="W3572">
        <v>0.57999999999999996</v>
      </c>
      <c r="X3572" t="s">
        <v>51</v>
      </c>
      <c r="Y3572" t="s">
        <v>45</v>
      </c>
      <c r="Z3572">
        <v>4115</v>
      </c>
      <c r="AA3572">
        <v>4.7699999999999996</v>
      </c>
      <c r="AB3572">
        <v>17</v>
      </c>
      <c r="AC3572">
        <v>43.1</v>
      </c>
      <c r="AD3572">
        <v>96039</v>
      </c>
      <c r="AE3572">
        <v>86.1</v>
      </c>
      <c r="AF3572">
        <v>36.799999999999997</v>
      </c>
      <c r="AG3572" t="s">
        <v>46</v>
      </c>
      <c r="AH3572" t="s">
        <v>47</v>
      </c>
      <c r="AI3572" t="s">
        <v>52</v>
      </c>
      <c r="AJ3572">
        <v>100</v>
      </c>
      <c r="AK3572">
        <v>360</v>
      </c>
      <c r="AL3572">
        <v>0.1202</v>
      </c>
      <c r="AM3572">
        <v>0.86170000000000002</v>
      </c>
      <c r="AN3572">
        <v>0.90359999999999996</v>
      </c>
      <c r="AO3572">
        <f>Data[[#This Row],[labeller_confidence_score]]-Data[[#This Row],[cytodiffusion_classification_confidence]]</f>
        <v>4.1899999999999937E-2</v>
      </c>
    </row>
    <row r="3573" spans="1:41" x14ac:dyDescent="0.3">
      <c r="A3573" t="s">
        <v>3646</v>
      </c>
      <c r="B3573" t="s">
        <v>120</v>
      </c>
      <c r="C3573">
        <v>1</v>
      </c>
      <c r="D3573" t="s">
        <v>104</v>
      </c>
      <c r="E3573">
        <v>6.3</v>
      </c>
      <c r="F3573">
        <v>0</v>
      </c>
      <c r="G3573">
        <v>0</v>
      </c>
      <c r="H3573">
        <v>1</v>
      </c>
      <c r="I3573">
        <f>Data[[#This Row],[nucleus_area_pct]]/Data[[#This Row],[cytoplasm_ratio]]</f>
        <v>0</v>
      </c>
      <c r="J3573">
        <v>1</v>
      </c>
      <c r="K3573">
        <v>3.4000000000000002E-2</v>
      </c>
      <c r="L3573">
        <v>0.34</v>
      </c>
      <c r="M3573">
        <v>1</v>
      </c>
      <c r="N3573">
        <v>0.96199999999999997</v>
      </c>
      <c r="O3573">
        <v>133</v>
      </c>
      <c r="P3573">
        <v>31</v>
      </c>
      <c r="Q3573">
        <v>222</v>
      </c>
      <c r="R3573">
        <v>123</v>
      </c>
      <c r="S3573">
        <v>129</v>
      </c>
      <c r="T3573">
        <f>(Data[[#This Row],[mean_r]]/256)*100</f>
        <v>86.71875</v>
      </c>
      <c r="U3573">
        <f>(Data[[#This Row],[mean_g]]/256)*100</f>
        <v>48.046875</v>
      </c>
      <c r="V3573">
        <f>(Data[[#This Row],[mean_b]]/256)*100</f>
        <v>50.390625</v>
      </c>
      <c r="W3573">
        <v>0.58299999999999996</v>
      </c>
      <c r="X3573" t="s">
        <v>51</v>
      </c>
      <c r="Y3573" t="s">
        <v>40</v>
      </c>
      <c r="Z3573">
        <v>7751</v>
      </c>
      <c r="AA3573">
        <v>5</v>
      </c>
      <c r="AB3573">
        <v>11.3</v>
      </c>
      <c r="AC3573">
        <v>39.5</v>
      </c>
      <c r="AD3573">
        <v>315421</v>
      </c>
      <c r="AE3573">
        <v>69.400000000000006</v>
      </c>
      <c r="AF3573">
        <v>33.700000000000003</v>
      </c>
      <c r="AG3573" t="s">
        <v>41</v>
      </c>
      <c r="AH3573" t="s">
        <v>68</v>
      </c>
      <c r="AI3573" t="s">
        <v>52</v>
      </c>
      <c r="AJ3573">
        <v>40</v>
      </c>
      <c r="AK3573">
        <v>224</v>
      </c>
      <c r="AL3573">
        <v>1</v>
      </c>
      <c r="AM3573">
        <v>0.83160000000000001</v>
      </c>
      <c r="AN3573">
        <v>0.64910000000000001</v>
      </c>
      <c r="AO3573">
        <f>Data[[#This Row],[labeller_confidence_score]]-Data[[#This Row],[cytodiffusion_classification_confidence]]</f>
        <v>-0.1825</v>
      </c>
    </row>
    <row r="3574" spans="1:41" x14ac:dyDescent="0.3">
      <c r="A3574" t="s">
        <v>3647</v>
      </c>
      <c r="B3574" t="s">
        <v>62</v>
      </c>
      <c r="C3574">
        <v>0</v>
      </c>
      <c r="D3574" t="s">
        <v>50</v>
      </c>
      <c r="E3574">
        <v>10.5</v>
      </c>
      <c r="F3574">
        <v>81.099999999999994</v>
      </c>
      <c r="G3574">
        <v>0.84399999999999997</v>
      </c>
      <c r="H3574">
        <v>0.09</v>
      </c>
      <c r="I3574">
        <f>Data[[#This Row],[nucleus_area_pct]]/Data[[#This Row],[cytoplasm_ratio]]</f>
        <v>901.11111111111109</v>
      </c>
      <c r="J3574">
        <v>0.88600000000000001</v>
      </c>
      <c r="K3574">
        <v>0.29599999999999999</v>
      </c>
      <c r="L3574">
        <v>1.47</v>
      </c>
      <c r="M3574">
        <v>1.1000000000000001</v>
      </c>
      <c r="N3574">
        <v>0.92200000000000004</v>
      </c>
      <c r="O3574">
        <v>296</v>
      </c>
      <c r="P3574">
        <v>53</v>
      </c>
      <c r="Q3574">
        <v>210</v>
      </c>
      <c r="R3574">
        <v>146</v>
      </c>
      <c r="S3574">
        <v>203</v>
      </c>
      <c r="T3574">
        <f>(Data[[#This Row],[mean_r]]/256)*100</f>
        <v>82.03125</v>
      </c>
      <c r="U3574">
        <f>(Data[[#This Row],[mean_g]]/256)*100</f>
        <v>57.03125</v>
      </c>
      <c r="V3574">
        <f>(Data[[#This Row],[mean_b]]/256)*100</f>
        <v>79.296875</v>
      </c>
      <c r="W3574">
        <v>0.72199999999999998</v>
      </c>
      <c r="X3574" t="s">
        <v>51</v>
      </c>
      <c r="Y3574" t="s">
        <v>45</v>
      </c>
      <c r="Z3574">
        <v>7037</v>
      </c>
      <c r="AA3574">
        <v>4.75</v>
      </c>
      <c r="AB3574">
        <v>15.2</v>
      </c>
      <c r="AC3574">
        <v>43.6</v>
      </c>
      <c r="AD3574">
        <v>362517</v>
      </c>
      <c r="AE3574">
        <v>92.7</v>
      </c>
      <c r="AF3574">
        <v>32</v>
      </c>
      <c r="AG3574" t="s">
        <v>46</v>
      </c>
      <c r="AH3574" t="s">
        <v>47</v>
      </c>
      <c r="AI3574" t="s">
        <v>56</v>
      </c>
      <c r="AJ3574">
        <v>100</v>
      </c>
      <c r="AK3574">
        <v>224</v>
      </c>
      <c r="AL3574">
        <v>6.1000000000000004E-3</v>
      </c>
      <c r="AM3574">
        <v>0.8377</v>
      </c>
      <c r="AN3574">
        <v>0.87839999999999996</v>
      </c>
      <c r="AO3574">
        <f>Data[[#This Row],[labeller_confidence_score]]-Data[[#This Row],[cytodiffusion_classification_confidence]]</f>
        <v>4.0699999999999958E-2</v>
      </c>
    </row>
    <row r="3575" spans="1:41" x14ac:dyDescent="0.3">
      <c r="A3575" t="s">
        <v>3648</v>
      </c>
      <c r="B3575" t="s">
        <v>62</v>
      </c>
      <c r="C3575">
        <v>0</v>
      </c>
      <c r="D3575" t="s">
        <v>50</v>
      </c>
      <c r="E3575">
        <v>10.06</v>
      </c>
      <c r="F3575">
        <v>73.5</v>
      </c>
      <c r="G3575">
        <v>0.78800000000000003</v>
      </c>
      <c r="H3575">
        <v>0.20899999999999999</v>
      </c>
      <c r="I3575">
        <f>Data[[#This Row],[nucleus_area_pct]]/Data[[#This Row],[cytoplasm_ratio]]</f>
        <v>351.67464114832535</v>
      </c>
      <c r="J3575">
        <v>0.94299999999999995</v>
      </c>
      <c r="K3575">
        <v>0.23400000000000001</v>
      </c>
      <c r="L3575">
        <v>1.26</v>
      </c>
      <c r="M3575">
        <v>1</v>
      </c>
      <c r="N3575">
        <v>0.92100000000000004</v>
      </c>
      <c r="O3575">
        <v>330</v>
      </c>
      <c r="P3575">
        <v>46</v>
      </c>
      <c r="Q3575">
        <v>213</v>
      </c>
      <c r="R3575">
        <v>152</v>
      </c>
      <c r="S3575">
        <v>178</v>
      </c>
      <c r="T3575">
        <f>(Data[[#This Row],[mean_r]]/256)*100</f>
        <v>83.203125</v>
      </c>
      <c r="U3575">
        <f>(Data[[#This Row],[mean_g]]/256)*100</f>
        <v>59.375</v>
      </c>
      <c r="V3575">
        <f>(Data[[#This Row],[mean_b]]/256)*100</f>
        <v>69.53125</v>
      </c>
      <c r="W3575">
        <v>0.70399999999999996</v>
      </c>
      <c r="X3575" t="s">
        <v>51</v>
      </c>
      <c r="Y3575" t="s">
        <v>40</v>
      </c>
      <c r="Z3575">
        <v>10225</v>
      </c>
      <c r="AA3575">
        <v>3.86</v>
      </c>
      <c r="AB3575">
        <v>11.8</v>
      </c>
      <c r="AC3575">
        <v>41.4</v>
      </c>
      <c r="AD3575">
        <v>275727</v>
      </c>
      <c r="AE3575">
        <v>89.5</v>
      </c>
      <c r="AF3575">
        <v>32.299999999999997</v>
      </c>
      <c r="AG3575" t="s">
        <v>64</v>
      </c>
      <c r="AH3575" t="s">
        <v>42</v>
      </c>
      <c r="AI3575" t="s">
        <v>43</v>
      </c>
      <c r="AJ3575">
        <v>60</v>
      </c>
      <c r="AK3575">
        <v>224</v>
      </c>
      <c r="AL3575">
        <v>8.7900000000000006E-2</v>
      </c>
      <c r="AM3575">
        <v>0.8407</v>
      </c>
      <c r="AN3575">
        <v>0.88649999999999995</v>
      </c>
      <c r="AO3575">
        <f>Data[[#This Row],[labeller_confidence_score]]-Data[[#This Row],[cytodiffusion_classification_confidence]]</f>
        <v>4.5799999999999952E-2</v>
      </c>
    </row>
    <row r="3576" spans="1:41" x14ac:dyDescent="0.3">
      <c r="A3576" t="s">
        <v>3649</v>
      </c>
      <c r="B3576" t="s">
        <v>62</v>
      </c>
      <c r="C3576">
        <v>0</v>
      </c>
      <c r="D3576" t="s">
        <v>50</v>
      </c>
      <c r="E3576">
        <v>10.17</v>
      </c>
      <c r="F3576">
        <v>84.5</v>
      </c>
      <c r="G3576">
        <v>0.73699999999999999</v>
      </c>
      <c r="H3576">
        <v>0.23100000000000001</v>
      </c>
      <c r="I3576">
        <f>Data[[#This Row],[nucleus_area_pct]]/Data[[#This Row],[cytoplasm_ratio]]</f>
        <v>365.80086580086578</v>
      </c>
      <c r="J3576">
        <v>0.91500000000000004</v>
      </c>
      <c r="K3576">
        <v>0.33900000000000002</v>
      </c>
      <c r="L3576">
        <v>1.21</v>
      </c>
      <c r="M3576">
        <v>1.1000000000000001</v>
      </c>
      <c r="N3576">
        <v>0.89300000000000002</v>
      </c>
      <c r="O3576">
        <v>245</v>
      </c>
      <c r="P3576">
        <v>64</v>
      </c>
      <c r="Q3576">
        <v>210</v>
      </c>
      <c r="R3576">
        <v>147</v>
      </c>
      <c r="S3576">
        <v>180</v>
      </c>
      <c r="T3576">
        <f>(Data[[#This Row],[mean_r]]/256)*100</f>
        <v>82.03125</v>
      </c>
      <c r="U3576">
        <f>(Data[[#This Row],[mean_g]]/256)*100</f>
        <v>57.421875</v>
      </c>
      <c r="V3576">
        <f>(Data[[#This Row],[mean_b]]/256)*100</f>
        <v>70.3125</v>
      </c>
      <c r="W3576">
        <v>0.72699999999999998</v>
      </c>
      <c r="X3576" t="s">
        <v>39</v>
      </c>
      <c r="Y3576" t="s">
        <v>45</v>
      </c>
      <c r="Z3576">
        <v>7109</v>
      </c>
      <c r="AA3576">
        <v>5.0199999999999996</v>
      </c>
      <c r="AB3576">
        <v>10.3</v>
      </c>
      <c r="AC3576">
        <v>45.7</v>
      </c>
      <c r="AD3576">
        <v>241972</v>
      </c>
      <c r="AE3576">
        <v>77</v>
      </c>
      <c r="AF3576">
        <v>31.7</v>
      </c>
      <c r="AG3576" t="s">
        <v>41</v>
      </c>
      <c r="AH3576" t="s">
        <v>47</v>
      </c>
      <c r="AI3576" t="s">
        <v>52</v>
      </c>
      <c r="AJ3576">
        <v>40</v>
      </c>
      <c r="AK3576">
        <v>512</v>
      </c>
      <c r="AL3576">
        <v>9.4700000000000006E-2</v>
      </c>
      <c r="AM3576">
        <v>1</v>
      </c>
      <c r="AN3576">
        <v>0.83540000000000003</v>
      </c>
      <c r="AO3576">
        <f>Data[[#This Row],[labeller_confidence_score]]-Data[[#This Row],[cytodiffusion_classification_confidence]]</f>
        <v>-0.16459999999999997</v>
      </c>
    </row>
    <row r="3577" spans="1:41" x14ac:dyDescent="0.3">
      <c r="A3577" t="s">
        <v>3650</v>
      </c>
      <c r="B3577" t="s">
        <v>54</v>
      </c>
      <c r="C3577">
        <v>0</v>
      </c>
      <c r="D3577" t="s">
        <v>54</v>
      </c>
      <c r="E3577">
        <v>7.44</v>
      </c>
      <c r="F3577">
        <v>0</v>
      </c>
      <c r="G3577">
        <v>0</v>
      </c>
      <c r="H3577">
        <v>1</v>
      </c>
      <c r="I3577">
        <f>Data[[#This Row],[nucleus_area_pct]]/Data[[#This Row],[cytoplasm_ratio]]</f>
        <v>0</v>
      </c>
      <c r="J3577">
        <v>0.94499999999999995</v>
      </c>
      <c r="K3577">
        <v>0.18099999999999999</v>
      </c>
      <c r="L3577">
        <v>0.56000000000000005</v>
      </c>
      <c r="M3577">
        <v>1</v>
      </c>
      <c r="N3577">
        <v>0.91700000000000004</v>
      </c>
      <c r="O3577">
        <v>210</v>
      </c>
      <c r="P3577">
        <v>41</v>
      </c>
      <c r="Q3577">
        <v>238</v>
      </c>
      <c r="R3577">
        <v>118</v>
      </c>
      <c r="S3577">
        <v>116</v>
      </c>
      <c r="T3577">
        <f>(Data[[#This Row],[mean_r]]/256)*100</f>
        <v>92.96875</v>
      </c>
      <c r="U3577">
        <f>(Data[[#This Row],[mean_g]]/256)*100</f>
        <v>46.09375</v>
      </c>
      <c r="V3577">
        <f>(Data[[#This Row],[mean_b]]/256)*100</f>
        <v>45.3125</v>
      </c>
      <c r="W3577">
        <v>0.45800000000000002</v>
      </c>
      <c r="X3577" t="s">
        <v>51</v>
      </c>
      <c r="Y3577" t="s">
        <v>40</v>
      </c>
      <c r="Z3577">
        <v>8487</v>
      </c>
      <c r="AA3577">
        <v>7</v>
      </c>
      <c r="AB3577">
        <v>16.2</v>
      </c>
      <c r="AC3577">
        <v>46.8</v>
      </c>
      <c r="AD3577">
        <v>296999</v>
      </c>
      <c r="AE3577">
        <v>92.7</v>
      </c>
      <c r="AF3577">
        <v>34.9</v>
      </c>
      <c r="AG3577" t="s">
        <v>46</v>
      </c>
      <c r="AH3577" t="s">
        <v>47</v>
      </c>
      <c r="AI3577" t="s">
        <v>52</v>
      </c>
      <c r="AJ3577">
        <v>100</v>
      </c>
      <c r="AK3577">
        <v>360</v>
      </c>
      <c r="AL3577">
        <v>8.1100000000000005E-2</v>
      </c>
      <c r="AM3577">
        <v>0.88790000000000002</v>
      </c>
      <c r="AN3577">
        <v>0.97130000000000005</v>
      </c>
      <c r="AO3577">
        <f>Data[[#This Row],[labeller_confidence_score]]-Data[[#This Row],[cytodiffusion_classification_confidence]]</f>
        <v>8.340000000000003E-2</v>
      </c>
    </row>
    <row r="3578" spans="1:41" x14ac:dyDescent="0.3">
      <c r="A3578" t="s">
        <v>3651</v>
      </c>
      <c r="B3578" t="s">
        <v>58</v>
      </c>
      <c r="C3578">
        <v>1</v>
      </c>
      <c r="D3578" t="s">
        <v>38</v>
      </c>
      <c r="E3578">
        <v>12.93</v>
      </c>
      <c r="F3578">
        <v>71.2</v>
      </c>
      <c r="G3578">
        <v>0.67900000000000005</v>
      </c>
      <c r="H3578">
        <v>0.308</v>
      </c>
      <c r="I3578">
        <f>Data[[#This Row],[nucleus_area_pct]]/Data[[#This Row],[cytoplasm_ratio]]</f>
        <v>231.16883116883119</v>
      </c>
      <c r="J3578">
        <v>0.68300000000000005</v>
      </c>
      <c r="K3578">
        <v>0.28100000000000003</v>
      </c>
      <c r="L3578">
        <v>1.59</v>
      </c>
      <c r="M3578">
        <v>1.3</v>
      </c>
      <c r="N3578">
        <v>0.79700000000000004</v>
      </c>
      <c r="O3578">
        <v>664</v>
      </c>
      <c r="P3578">
        <v>81</v>
      </c>
      <c r="Q3578">
        <v>190</v>
      </c>
      <c r="R3578">
        <v>143</v>
      </c>
      <c r="S3578">
        <v>182</v>
      </c>
      <c r="T3578">
        <f>(Data[[#This Row],[mean_r]]/256)*100</f>
        <v>74.21875</v>
      </c>
      <c r="U3578">
        <f>(Data[[#This Row],[mean_g]]/256)*100</f>
        <v>55.859375</v>
      </c>
      <c r="V3578">
        <f>(Data[[#This Row],[mean_b]]/256)*100</f>
        <v>71.09375</v>
      </c>
      <c r="W3578">
        <v>0.72399999999999998</v>
      </c>
      <c r="X3578" t="s">
        <v>51</v>
      </c>
      <c r="Y3578" t="s">
        <v>40</v>
      </c>
      <c r="Z3578">
        <v>8091</v>
      </c>
      <c r="AA3578">
        <v>4.9800000000000004</v>
      </c>
      <c r="AB3578">
        <v>9.5</v>
      </c>
      <c r="AC3578">
        <v>50.6</v>
      </c>
      <c r="AD3578">
        <v>194824</v>
      </c>
      <c r="AE3578">
        <v>84.3</v>
      </c>
      <c r="AF3578">
        <v>33.1</v>
      </c>
      <c r="AG3578" t="s">
        <v>46</v>
      </c>
      <c r="AH3578" t="s">
        <v>47</v>
      </c>
      <c r="AI3578" t="s">
        <v>43</v>
      </c>
      <c r="AJ3578">
        <v>60</v>
      </c>
      <c r="AK3578">
        <v>360</v>
      </c>
      <c r="AL3578">
        <v>0.71060000000000001</v>
      </c>
      <c r="AM3578">
        <v>0.73370000000000002</v>
      </c>
      <c r="AN3578">
        <v>0.84660000000000002</v>
      </c>
      <c r="AO3578">
        <f>Data[[#This Row],[labeller_confidence_score]]-Data[[#This Row],[cytodiffusion_classification_confidence]]</f>
        <v>0.1129</v>
      </c>
    </row>
    <row r="3579" spans="1:41" x14ac:dyDescent="0.3">
      <c r="A3579" t="s">
        <v>3652</v>
      </c>
      <c r="B3579" t="s">
        <v>58</v>
      </c>
      <c r="C3579">
        <v>1</v>
      </c>
      <c r="D3579" t="s">
        <v>38</v>
      </c>
      <c r="E3579">
        <v>14.04</v>
      </c>
      <c r="F3579">
        <v>61.3</v>
      </c>
      <c r="G3579">
        <v>0.72099999999999997</v>
      </c>
      <c r="H3579">
        <v>0.25600000000000001</v>
      </c>
      <c r="I3579">
        <f>Data[[#This Row],[nucleus_area_pct]]/Data[[#This Row],[cytoplasm_ratio]]</f>
        <v>239.45312499999997</v>
      </c>
      <c r="J3579">
        <v>0.71699999999999997</v>
      </c>
      <c r="K3579">
        <v>0.35199999999999998</v>
      </c>
      <c r="L3579">
        <v>1.71</v>
      </c>
      <c r="M3579">
        <v>1.1000000000000001</v>
      </c>
      <c r="N3579">
        <v>0.92400000000000004</v>
      </c>
      <c r="O3579">
        <v>527</v>
      </c>
      <c r="P3579">
        <v>75</v>
      </c>
      <c r="Q3579">
        <v>196</v>
      </c>
      <c r="R3579">
        <v>128</v>
      </c>
      <c r="S3579">
        <v>203</v>
      </c>
      <c r="T3579">
        <f>(Data[[#This Row],[mean_r]]/256)*100</f>
        <v>76.5625</v>
      </c>
      <c r="U3579">
        <f>(Data[[#This Row],[mean_g]]/256)*100</f>
        <v>50</v>
      </c>
      <c r="V3579">
        <f>(Data[[#This Row],[mean_b]]/256)*100</f>
        <v>79.296875</v>
      </c>
      <c r="W3579">
        <v>0.66300000000000003</v>
      </c>
      <c r="X3579" t="s">
        <v>63</v>
      </c>
      <c r="Y3579" t="s">
        <v>45</v>
      </c>
      <c r="Z3579">
        <v>7128</v>
      </c>
      <c r="AA3579">
        <v>3.65</v>
      </c>
      <c r="AB3579">
        <v>15.1</v>
      </c>
      <c r="AC3579">
        <v>35.1</v>
      </c>
      <c r="AD3579">
        <v>262220</v>
      </c>
      <c r="AE3579">
        <v>95.5</v>
      </c>
      <c r="AF3579">
        <v>36.4</v>
      </c>
      <c r="AG3579" t="s">
        <v>46</v>
      </c>
      <c r="AH3579" t="s">
        <v>42</v>
      </c>
      <c r="AI3579" t="s">
        <v>43</v>
      </c>
      <c r="AJ3579">
        <v>100</v>
      </c>
      <c r="AK3579">
        <v>256</v>
      </c>
      <c r="AL3579">
        <v>0.82599999999999996</v>
      </c>
      <c r="AM3579">
        <v>0.89859999999999995</v>
      </c>
      <c r="AN3579">
        <v>0.78369999999999995</v>
      </c>
      <c r="AO3579">
        <f>Data[[#This Row],[labeller_confidence_score]]-Data[[#This Row],[cytodiffusion_classification_confidence]]</f>
        <v>-0.1149</v>
      </c>
    </row>
    <row r="3580" spans="1:41" x14ac:dyDescent="0.3">
      <c r="A3580" t="s">
        <v>3653</v>
      </c>
      <c r="B3580" t="s">
        <v>49</v>
      </c>
      <c r="C3580">
        <v>0</v>
      </c>
      <c r="D3580" t="s">
        <v>50</v>
      </c>
      <c r="E3580">
        <v>10.25</v>
      </c>
      <c r="F3580">
        <v>63.6</v>
      </c>
      <c r="G3580">
        <v>0.59599999999999997</v>
      </c>
      <c r="H3580">
        <v>0.434</v>
      </c>
      <c r="I3580">
        <f>Data[[#This Row],[nucleus_area_pct]]/Data[[#This Row],[cytoplasm_ratio]]</f>
        <v>146.54377880184333</v>
      </c>
      <c r="J3580">
        <v>0.78</v>
      </c>
      <c r="K3580">
        <v>0.42</v>
      </c>
      <c r="L3580">
        <v>3.69</v>
      </c>
      <c r="M3580">
        <v>3</v>
      </c>
      <c r="N3580">
        <v>0.83799999999999997</v>
      </c>
      <c r="O3580">
        <v>394</v>
      </c>
      <c r="P3580">
        <v>70</v>
      </c>
      <c r="Q3580">
        <v>212</v>
      </c>
      <c r="R3580">
        <v>159</v>
      </c>
      <c r="S3580">
        <v>196</v>
      </c>
      <c r="T3580">
        <f>(Data[[#This Row],[mean_r]]/256)*100</f>
        <v>82.8125</v>
      </c>
      <c r="U3580">
        <f>(Data[[#This Row],[mean_g]]/256)*100</f>
        <v>62.109375</v>
      </c>
      <c r="V3580">
        <f>(Data[[#This Row],[mean_b]]/256)*100</f>
        <v>76.5625</v>
      </c>
      <c r="W3580">
        <v>0.68400000000000005</v>
      </c>
      <c r="X3580" t="s">
        <v>51</v>
      </c>
      <c r="Y3580" t="s">
        <v>40</v>
      </c>
      <c r="Z3580">
        <v>3229</v>
      </c>
      <c r="AA3580">
        <v>4.1399999999999997</v>
      </c>
      <c r="AB3580">
        <v>9</v>
      </c>
      <c r="AC3580">
        <v>48.9</v>
      </c>
      <c r="AD3580">
        <v>321291</v>
      </c>
      <c r="AE3580">
        <v>85.7</v>
      </c>
      <c r="AF3580">
        <v>34.4</v>
      </c>
      <c r="AG3580" t="s">
        <v>41</v>
      </c>
      <c r="AH3580" t="s">
        <v>68</v>
      </c>
      <c r="AI3580" t="s">
        <v>56</v>
      </c>
      <c r="AJ3580">
        <v>60</v>
      </c>
      <c r="AK3580">
        <v>360</v>
      </c>
      <c r="AL3580">
        <v>7.5899999999999995E-2</v>
      </c>
      <c r="AM3580">
        <v>0.81950000000000001</v>
      </c>
      <c r="AN3580">
        <v>0.91949999999999998</v>
      </c>
      <c r="AO3580">
        <f>Data[[#This Row],[labeller_confidence_score]]-Data[[#This Row],[cytodiffusion_classification_confidence]]</f>
        <v>9.9999999999999978E-2</v>
      </c>
    </row>
    <row r="3581" spans="1:41" x14ac:dyDescent="0.3">
      <c r="A3581" t="s">
        <v>3654</v>
      </c>
      <c r="B3581" t="s">
        <v>54</v>
      </c>
      <c r="C3581">
        <v>0</v>
      </c>
      <c r="D3581" t="s">
        <v>54</v>
      </c>
      <c r="E3581">
        <v>7.46</v>
      </c>
      <c r="F3581">
        <v>0</v>
      </c>
      <c r="G3581">
        <v>0</v>
      </c>
      <c r="H3581">
        <v>1</v>
      </c>
      <c r="I3581">
        <f>Data[[#This Row],[nucleus_area_pct]]/Data[[#This Row],[cytoplasm_ratio]]</f>
        <v>0</v>
      </c>
      <c r="J3581">
        <v>0.95799999999999996</v>
      </c>
      <c r="K3581">
        <v>0.19600000000000001</v>
      </c>
      <c r="L3581">
        <v>0.41</v>
      </c>
      <c r="M3581">
        <v>1</v>
      </c>
      <c r="N3581">
        <v>0.96599999999999997</v>
      </c>
      <c r="O3581">
        <v>200</v>
      </c>
      <c r="P3581">
        <v>36</v>
      </c>
      <c r="Q3581">
        <v>243</v>
      </c>
      <c r="R3581">
        <v>111</v>
      </c>
      <c r="S3581">
        <v>140</v>
      </c>
      <c r="T3581">
        <f>(Data[[#This Row],[mean_r]]/256)*100</f>
        <v>94.921875</v>
      </c>
      <c r="U3581">
        <f>(Data[[#This Row],[mean_g]]/256)*100</f>
        <v>43.359375</v>
      </c>
      <c r="V3581">
        <f>(Data[[#This Row],[mean_b]]/256)*100</f>
        <v>54.6875</v>
      </c>
      <c r="W3581">
        <v>0.47</v>
      </c>
      <c r="X3581" t="s">
        <v>39</v>
      </c>
      <c r="Y3581" t="s">
        <v>40</v>
      </c>
      <c r="Z3581">
        <v>6146</v>
      </c>
      <c r="AA3581">
        <v>4.59</v>
      </c>
      <c r="AB3581">
        <v>12</v>
      </c>
      <c r="AC3581">
        <v>38.6</v>
      </c>
      <c r="AD3581">
        <v>294247</v>
      </c>
      <c r="AE3581">
        <v>89.7</v>
      </c>
      <c r="AF3581">
        <v>32.4</v>
      </c>
      <c r="AG3581" t="s">
        <v>46</v>
      </c>
      <c r="AH3581" t="s">
        <v>42</v>
      </c>
      <c r="AI3581" t="s">
        <v>43</v>
      </c>
      <c r="AJ3581">
        <v>60</v>
      </c>
      <c r="AK3581">
        <v>256</v>
      </c>
      <c r="AL3581">
        <v>2.9499999999999998E-2</v>
      </c>
      <c r="AM3581">
        <v>0.8054</v>
      </c>
      <c r="AN3581">
        <v>0.92459999999999998</v>
      </c>
      <c r="AO3581">
        <f>Data[[#This Row],[labeller_confidence_score]]-Data[[#This Row],[cytodiffusion_classification_confidence]]</f>
        <v>0.11919999999999997</v>
      </c>
    </row>
    <row r="3582" spans="1:41" x14ac:dyDescent="0.3">
      <c r="A3582" t="s">
        <v>3655</v>
      </c>
      <c r="B3582" t="s">
        <v>60</v>
      </c>
      <c r="C3582">
        <v>0</v>
      </c>
      <c r="D3582" t="s">
        <v>50</v>
      </c>
      <c r="E3582">
        <v>16.02</v>
      </c>
      <c r="F3582">
        <v>65.599999999999994</v>
      </c>
      <c r="G3582">
        <v>0.46600000000000003</v>
      </c>
      <c r="H3582">
        <v>0.40600000000000003</v>
      </c>
      <c r="I3582">
        <f>Data[[#This Row],[nucleus_area_pct]]/Data[[#This Row],[cytoplasm_ratio]]</f>
        <v>161.57635467980293</v>
      </c>
      <c r="J3582">
        <v>0.80800000000000005</v>
      </c>
      <c r="K3582">
        <v>0.58599999999999997</v>
      </c>
      <c r="L3582">
        <v>2.0299999999999998</v>
      </c>
      <c r="M3582">
        <v>1</v>
      </c>
      <c r="N3582">
        <v>0.74199999999999999</v>
      </c>
      <c r="O3582">
        <v>574</v>
      </c>
      <c r="P3582">
        <v>100</v>
      </c>
      <c r="Q3582">
        <v>195</v>
      </c>
      <c r="R3582">
        <v>149</v>
      </c>
      <c r="S3582">
        <v>184</v>
      </c>
      <c r="T3582">
        <f>(Data[[#This Row],[mean_r]]/256)*100</f>
        <v>76.171875</v>
      </c>
      <c r="U3582">
        <f>(Data[[#This Row],[mean_g]]/256)*100</f>
        <v>58.203125</v>
      </c>
      <c r="V3582">
        <f>(Data[[#This Row],[mean_b]]/256)*100</f>
        <v>71.875</v>
      </c>
      <c r="W3582">
        <v>0.64400000000000002</v>
      </c>
      <c r="X3582" t="s">
        <v>51</v>
      </c>
      <c r="Y3582" t="s">
        <v>40</v>
      </c>
      <c r="Z3582">
        <v>7382</v>
      </c>
      <c r="AA3582">
        <v>5.47</v>
      </c>
      <c r="AB3582">
        <v>12.8</v>
      </c>
      <c r="AC3582">
        <v>36.1</v>
      </c>
      <c r="AD3582">
        <v>263837</v>
      </c>
      <c r="AE3582">
        <v>102.1</v>
      </c>
      <c r="AF3582">
        <v>33</v>
      </c>
      <c r="AG3582" t="s">
        <v>41</v>
      </c>
      <c r="AH3582" t="s">
        <v>42</v>
      </c>
      <c r="AI3582" t="s">
        <v>56</v>
      </c>
      <c r="AJ3582">
        <v>40</v>
      </c>
      <c r="AK3582">
        <v>360</v>
      </c>
      <c r="AL3582">
        <v>1.78E-2</v>
      </c>
      <c r="AM3582">
        <v>0.88149999999999995</v>
      </c>
      <c r="AN3582">
        <v>0.92010000000000003</v>
      </c>
      <c r="AO3582">
        <f>Data[[#This Row],[labeller_confidence_score]]-Data[[#This Row],[cytodiffusion_classification_confidence]]</f>
        <v>3.8600000000000079E-2</v>
      </c>
    </row>
    <row r="3583" spans="1:41" x14ac:dyDescent="0.3">
      <c r="A3583" t="s">
        <v>3656</v>
      </c>
      <c r="B3583" t="s">
        <v>49</v>
      </c>
      <c r="C3583">
        <v>0</v>
      </c>
      <c r="D3583" t="s">
        <v>50</v>
      </c>
      <c r="E3583">
        <v>13.02</v>
      </c>
      <c r="F3583">
        <v>50.8</v>
      </c>
      <c r="G3583">
        <v>0.56699999999999995</v>
      </c>
      <c r="H3583">
        <v>0.36599999999999999</v>
      </c>
      <c r="I3583">
        <f>Data[[#This Row],[nucleus_area_pct]]/Data[[#This Row],[cytoplasm_ratio]]</f>
        <v>138.79781420765028</v>
      </c>
      <c r="J3583">
        <v>0.88300000000000001</v>
      </c>
      <c r="K3583">
        <v>0.219</v>
      </c>
      <c r="L3583">
        <v>3.02</v>
      </c>
      <c r="M3583">
        <v>2.9</v>
      </c>
      <c r="N3583">
        <v>0.85399999999999998</v>
      </c>
      <c r="O3583">
        <v>516</v>
      </c>
      <c r="P3583">
        <v>77</v>
      </c>
      <c r="Q3583">
        <v>254</v>
      </c>
      <c r="R3583">
        <v>139</v>
      </c>
      <c r="S3583">
        <v>165</v>
      </c>
      <c r="T3583">
        <f>(Data[[#This Row],[mean_r]]/256)*100</f>
        <v>99.21875</v>
      </c>
      <c r="U3583">
        <f>(Data[[#This Row],[mean_g]]/256)*100</f>
        <v>54.296875</v>
      </c>
      <c r="V3583">
        <f>(Data[[#This Row],[mean_b]]/256)*100</f>
        <v>64.453125</v>
      </c>
      <c r="W3583">
        <v>0.58699999999999997</v>
      </c>
      <c r="X3583" t="s">
        <v>51</v>
      </c>
      <c r="Y3583" t="s">
        <v>40</v>
      </c>
      <c r="Z3583">
        <v>7303</v>
      </c>
      <c r="AA3583">
        <v>5.17</v>
      </c>
      <c r="AB3583">
        <v>12.2</v>
      </c>
      <c r="AC3583">
        <v>22.8</v>
      </c>
      <c r="AD3583">
        <v>200679</v>
      </c>
      <c r="AE3583">
        <v>79.8</v>
      </c>
      <c r="AF3583">
        <v>30.3</v>
      </c>
      <c r="AG3583" t="s">
        <v>46</v>
      </c>
      <c r="AH3583" t="s">
        <v>47</v>
      </c>
      <c r="AI3583" t="s">
        <v>56</v>
      </c>
      <c r="AJ3583">
        <v>100</v>
      </c>
      <c r="AK3583">
        <v>512</v>
      </c>
      <c r="AL3583">
        <v>0.1288</v>
      </c>
      <c r="AM3583">
        <v>0.89319999999999999</v>
      </c>
      <c r="AN3583">
        <v>0.93430000000000002</v>
      </c>
      <c r="AO3583">
        <f>Data[[#This Row],[labeller_confidence_score]]-Data[[#This Row],[cytodiffusion_classification_confidence]]</f>
        <v>4.1100000000000025E-2</v>
      </c>
    </row>
    <row r="3584" spans="1:41" x14ac:dyDescent="0.3">
      <c r="A3584" t="s">
        <v>3657</v>
      </c>
      <c r="B3584" t="s">
        <v>54</v>
      </c>
      <c r="C3584">
        <v>0</v>
      </c>
      <c r="D3584" t="s">
        <v>54</v>
      </c>
      <c r="E3584">
        <v>7.31</v>
      </c>
      <c r="F3584">
        <v>0</v>
      </c>
      <c r="G3584">
        <v>0</v>
      </c>
      <c r="H3584">
        <v>1</v>
      </c>
      <c r="I3584">
        <f>Data[[#This Row],[nucleus_area_pct]]/Data[[#This Row],[cytoplasm_ratio]]</f>
        <v>0</v>
      </c>
      <c r="J3584">
        <v>0.93700000000000006</v>
      </c>
      <c r="K3584">
        <v>0.26400000000000001</v>
      </c>
      <c r="L3584">
        <v>0.04</v>
      </c>
      <c r="M3584">
        <v>1</v>
      </c>
      <c r="N3584">
        <v>0.96</v>
      </c>
      <c r="O3584">
        <v>184</v>
      </c>
      <c r="P3584">
        <v>53</v>
      </c>
      <c r="Q3584">
        <v>218</v>
      </c>
      <c r="R3584">
        <v>142</v>
      </c>
      <c r="S3584">
        <v>135</v>
      </c>
      <c r="T3584">
        <f>(Data[[#This Row],[mean_r]]/256)*100</f>
        <v>85.15625</v>
      </c>
      <c r="U3584">
        <f>(Data[[#This Row],[mean_g]]/256)*100</f>
        <v>55.46875</v>
      </c>
      <c r="V3584">
        <f>(Data[[#This Row],[mean_b]]/256)*100</f>
        <v>52.734375</v>
      </c>
      <c r="W3584">
        <v>0.50700000000000001</v>
      </c>
      <c r="X3584" t="s">
        <v>39</v>
      </c>
      <c r="Y3584" t="s">
        <v>40</v>
      </c>
      <c r="Z3584">
        <v>2960</v>
      </c>
      <c r="AA3584">
        <v>4.1100000000000003</v>
      </c>
      <c r="AB3584">
        <v>13.6</v>
      </c>
      <c r="AC3584">
        <v>41.5</v>
      </c>
      <c r="AD3584">
        <v>256530</v>
      </c>
      <c r="AE3584">
        <v>85.8</v>
      </c>
      <c r="AF3584">
        <v>33.799999999999997</v>
      </c>
      <c r="AG3584" t="s">
        <v>64</v>
      </c>
      <c r="AH3584" t="s">
        <v>42</v>
      </c>
      <c r="AI3584" t="s">
        <v>52</v>
      </c>
      <c r="AJ3584">
        <v>40</v>
      </c>
      <c r="AK3584">
        <v>256</v>
      </c>
      <c r="AL3584">
        <v>6.9500000000000006E-2</v>
      </c>
      <c r="AM3584">
        <v>0.90039999999999998</v>
      </c>
      <c r="AN3584">
        <v>0.93030000000000002</v>
      </c>
      <c r="AO3584">
        <f>Data[[#This Row],[labeller_confidence_score]]-Data[[#This Row],[cytodiffusion_classification_confidence]]</f>
        <v>2.9900000000000038E-2</v>
      </c>
    </row>
    <row r="3585" spans="1:41" x14ac:dyDescent="0.3">
      <c r="A3585" t="s">
        <v>3658</v>
      </c>
      <c r="B3585" t="s">
        <v>67</v>
      </c>
      <c r="C3585">
        <v>1</v>
      </c>
      <c r="D3585" t="s">
        <v>67</v>
      </c>
      <c r="E3585">
        <v>6.88</v>
      </c>
      <c r="F3585">
        <v>25.4</v>
      </c>
      <c r="G3585">
        <v>0.04</v>
      </c>
      <c r="H3585">
        <v>1</v>
      </c>
      <c r="I3585">
        <f>Data[[#This Row],[nucleus_area_pct]]/Data[[#This Row],[cytoplasm_ratio]]</f>
        <v>25.4</v>
      </c>
      <c r="J3585">
        <v>0.59499999999999997</v>
      </c>
      <c r="K3585">
        <v>0.66800000000000004</v>
      </c>
      <c r="L3585">
        <v>1.86</v>
      </c>
      <c r="M3585">
        <v>1</v>
      </c>
      <c r="N3585">
        <v>0.68100000000000005</v>
      </c>
      <c r="O3585">
        <v>229</v>
      </c>
      <c r="P3585">
        <v>36</v>
      </c>
      <c r="Q3585">
        <v>207</v>
      </c>
      <c r="R3585">
        <v>153</v>
      </c>
      <c r="S3585">
        <v>150</v>
      </c>
      <c r="T3585">
        <f>(Data[[#This Row],[mean_r]]/256)*100</f>
        <v>80.859375</v>
      </c>
      <c r="U3585">
        <f>(Data[[#This Row],[mean_g]]/256)*100</f>
        <v>59.765625</v>
      </c>
      <c r="V3585">
        <f>(Data[[#This Row],[mean_b]]/256)*100</f>
        <v>58.59375</v>
      </c>
      <c r="W3585">
        <v>0.56699999999999995</v>
      </c>
      <c r="X3585" t="s">
        <v>39</v>
      </c>
      <c r="Y3585" t="s">
        <v>40</v>
      </c>
      <c r="Z3585">
        <v>8588</v>
      </c>
      <c r="AA3585">
        <v>5.26</v>
      </c>
      <c r="AB3585">
        <v>12.2</v>
      </c>
      <c r="AC3585">
        <v>46</v>
      </c>
      <c r="AD3585">
        <v>310001</v>
      </c>
      <c r="AE3585">
        <v>98.1</v>
      </c>
      <c r="AF3585">
        <v>34</v>
      </c>
      <c r="AG3585" t="s">
        <v>46</v>
      </c>
      <c r="AH3585" t="s">
        <v>42</v>
      </c>
      <c r="AI3585" t="s">
        <v>43</v>
      </c>
      <c r="AJ3585">
        <v>60</v>
      </c>
      <c r="AK3585">
        <v>256</v>
      </c>
      <c r="AL3585">
        <v>0.99890000000000001</v>
      </c>
      <c r="AM3585">
        <v>0.76200000000000001</v>
      </c>
      <c r="AN3585">
        <v>0.86009999999999998</v>
      </c>
      <c r="AO3585">
        <f>Data[[#This Row],[labeller_confidence_score]]-Data[[#This Row],[cytodiffusion_classification_confidence]]</f>
        <v>9.8099999999999965E-2</v>
      </c>
    </row>
    <row r="3586" spans="1:41" x14ac:dyDescent="0.3">
      <c r="A3586" t="s">
        <v>3659</v>
      </c>
      <c r="B3586" t="s">
        <v>67</v>
      </c>
      <c r="C3586">
        <v>1</v>
      </c>
      <c r="D3586" t="s">
        <v>67</v>
      </c>
      <c r="E3586">
        <v>3.15</v>
      </c>
      <c r="F3586">
        <v>5</v>
      </c>
      <c r="G3586">
        <v>0.51700000000000002</v>
      </c>
      <c r="H3586">
        <v>0.67500000000000004</v>
      </c>
      <c r="I3586">
        <f>Data[[#This Row],[nucleus_area_pct]]/Data[[#This Row],[cytoplasm_ratio]]</f>
        <v>7.4074074074074066</v>
      </c>
      <c r="J3586">
        <v>0.46100000000000002</v>
      </c>
      <c r="K3586">
        <v>0.51700000000000002</v>
      </c>
      <c r="L3586">
        <v>2.6</v>
      </c>
      <c r="M3586">
        <v>1</v>
      </c>
      <c r="N3586">
        <v>0.47299999999999998</v>
      </c>
      <c r="O3586">
        <v>153</v>
      </c>
      <c r="P3586">
        <v>74</v>
      </c>
      <c r="Q3586">
        <v>154</v>
      </c>
      <c r="R3586">
        <v>169</v>
      </c>
      <c r="S3586">
        <v>177</v>
      </c>
      <c r="T3586">
        <f>(Data[[#This Row],[mean_r]]/256)*100</f>
        <v>60.15625</v>
      </c>
      <c r="U3586">
        <f>(Data[[#This Row],[mean_g]]/256)*100</f>
        <v>66.015625</v>
      </c>
      <c r="V3586">
        <f>(Data[[#This Row],[mean_b]]/256)*100</f>
        <v>69.140625</v>
      </c>
      <c r="W3586">
        <v>0.56999999999999995</v>
      </c>
      <c r="X3586" t="s">
        <v>39</v>
      </c>
      <c r="Y3586" t="s">
        <v>45</v>
      </c>
      <c r="Z3586">
        <v>11069</v>
      </c>
      <c r="AA3586">
        <v>4.4000000000000004</v>
      </c>
      <c r="AB3586">
        <v>13</v>
      </c>
      <c r="AC3586">
        <v>56.7</v>
      </c>
      <c r="AD3586">
        <v>187958</v>
      </c>
      <c r="AE3586">
        <v>68.3</v>
      </c>
      <c r="AF3586">
        <v>31.7</v>
      </c>
      <c r="AG3586" t="s">
        <v>41</v>
      </c>
      <c r="AH3586" t="s">
        <v>42</v>
      </c>
      <c r="AI3586" t="s">
        <v>43</v>
      </c>
      <c r="AJ3586">
        <v>100</v>
      </c>
      <c r="AK3586">
        <v>224</v>
      </c>
      <c r="AL3586">
        <v>0.999</v>
      </c>
      <c r="AM3586">
        <v>0.92689999999999995</v>
      </c>
      <c r="AN3586">
        <v>0.77080000000000004</v>
      </c>
      <c r="AO3586">
        <f>Data[[#This Row],[labeller_confidence_score]]-Data[[#This Row],[cytodiffusion_classification_confidence]]</f>
        <v>-0.15609999999999991</v>
      </c>
    </row>
    <row r="3587" spans="1:41" x14ac:dyDescent="0.3">
      <c r="A3587" t="s">
        <v>3660</v>
      </c>
      <c r="B3587" t="s">
        <v>62</v>
      </c>
      <c r="C3587">
        <v>0</v>
      </c>
      <c r="D3587" t="s">
        <v>50</v>
      </c>
      <c r="E3587">
        <v>8.73</v>
      </c>
      <c r="F3587">
        <v>76.900000000000006</v>
      </c>
      <c r="G3587">
        <v>0.79900000000000004</v>
      </c>
      <c r="H3587">
        <v>0.22600000000000001</v>
      </c>
      <c r="I3587">
        <f>Data[[#This Row],[nucleus_area_pct]]/Data[[#This Row],[cytoplasm_ratio]]</f>
        <v>340.26548672566372</v>
      </c>
      <c r="J3587">
        <v>0.99299999999999999</v>
      </c>
      <c r="K3587">
        <v>0.188</v>
      </c>
      <c r="L3587">
        <v>0.44</v>
      </c>
      <c r="M3587">
        <v>1</v>
      </c>
      <c r="N3587">
        <v>0.92400000000000004</v>
      </c>
      <c r="O3587">
        <v>241</v>
      </c>
      <c r="P3587">
        <v>59</v>
      </c>
      <c r="Q3587">
        <v>201</v>
      </c>
      <c r="R3587">
        <v>158</v>
      </c>
      <c r="S3587">
        <v>204</v>
      </c>
      <c r="T3587">
        <f>(Data[[#This Row],[mean_r]]/256)*100</f>
        <v>78.515625</v>
      </c>
      <c r="U3587">
        <f>(Data[[#This Row],[mean_g]]/256)*100</f>
        <v>61.71875</v>
      </c>
      <c r="V3587">
        <f>(Data[[#This Row],[mean_b]]/256)*100</f>
        <v>79.6875</v>
      </c>
      <c r="W3587">
        <v>0.71499999999999997</v>
      </c>
      <c r="X3587" t="s">
        <v>51</v>
      </c>
      <c r="Y3587" t="s">
        <v>45</v>
      </c>
      <c r="Z3587">
        <v>8368</v>
      </c>
      <c r="AA3587">
        <v>4.59</v>
      </c>
      <c r="AB3587">
        <v>17.5</v>
      </c>
      <c r="AC3587">
        <v>44.6</v>
      </c>
      <c r="AD3587">
        <v>303043</v>
      </c>
      <c r="AE3587">
        <v>103.9</v>
      </c>
      <c r="AF3587">
        <v>33.700000000000003</v>
      </c>
      <c r="AG3587" t="s">
        <v>46</v>
      </c>
      <c r="AH3587" t="s">
        <v>47</v>
      </c>
      <c r="AI3587" t="s">
        <v>56</v>
      </c>
      <c r="AJ3587">
        <v>100</v>
      </c>
      <c r="AK3587">
        <v>224</v>
      </c>
      <c r="AL3587">
        <v>5.21E-2</v>
      </c>
      <c r="AM3587">
        <v>0.98860000000000003</v>
      </c>
      <c r="AN3587">
        <v>0.9607</v>
      </c>
      <c r="AO3587">
        <f>Data[[#This Row],[labeller_confidence_score]]-Data[[#This Row],[cytodiffusion_classification_confidence]]</f>
        <v>-2.7900000000000036E-2</v>
      </c>
    </row>
    <row r="3588" spans="1:41" x14ac:dyDescent="0.3">
      <c r="A3588" t="s">
        <v>3661</v>
      </c>
      <c r="B3588" t="s">
        <v>37</v>
      </c>
      <c r="C3588">
        <v>1</v>
      </c>
      <c r="D3588" t="s">
        <v>38</v>
      </c>
      <c r="E3588">
        <v>15.09</v>
      </c>
      <c r="F3588">
        <v>65.2</v>
      </c>
      <c r="G3588">
        <v>0.623</v>
      </c>
      <c r="H3588">
        <v>0.47199999999999998</v>
      </c>
      <c r="I3588">
        <f>Data[[#This Row],[nucleus_area_pct]]/Data[[#This Row],[cytoplasm_ratio]]</f>
        <v>138.13559322033899</v>
      </c>
      <c r="J3588">
        <v>0.74299999999999999</v>
      </c>
      <c r="K3588">
        <v>0.439</v>
      </c>
      <c r="L3588">
        <v>2.96</v>
      </c>
      <c r="M3588">
        <v>4.8</v>
      </c>
      <c r="N3588">
        <v>0.74099999999999999</v>
      </c>
      <c r="O3588">
        <v>555</v>
      </c>
      <c r="P3588">
        <v>90</v>
      </c>
      <c r="Q3588">
        <v>214</v>
      </c>
      <c r="R3588">
        <v>159</v>
      </c>
      <c r="S3588">
        <v>166</v>
      </c>
      <c r="T3588">
        <f>(Data[[#This Row],[mean_r]]/256)*100</f>
        <v>83.59375</v>
      </c>
      <c r="U3588">
        <f>(Data[[#This Row],[mean_g]]/256)*100</f>
        <v>62.109375</v>
      </c>
      <c r="V3588">
        <f>(Data[[#This Row],[mean_b]]/256)*100</f>
        <v>64.84375</v>
      </c>
      <c r="W3588">
        <v>0.53700000000000003</v>
      </c>
      <c r="X3588" t="s">
        <v>63</v>
      </c>
      <c r="Y3588" t="s">
        <v>40</v>
      </c>
      <c r="Z3588">
        <v>7321</v>
      </c>
      <c r="AA3588">
        <v>5.33</v>
      </c>
      <c r="AB3588">
        <v>14.1</v>
      </c>
      <c r="AC3588">
        <v>47.8</v>
      </c>
      <c r="AD3588">
        <v>117779</v>
      </c>
      <c r="AE3588">
        <v>96.1</v>
      </c>
      <c r="AF3588">
        <v>30.6</v>
      </c>
      <c r="AG3588" t="s">
        <v>64</v>
      </c>
      <c r="AH3588" t="s">
        <v>42</v>
      </c>
      <c r="AI3588" t="s">
        <v>56</v>
      </c>
      <c r="AJ3588">
        <v>40</v>
      </c>
      <c r="AK3588">
        <v>512</v>
      </c>
      <c r="AL3588">
        <v>0.55510000000000004</v>
      </c>
      <c r="AM3588">
        <v>0.8286</v>
      </c>
      <c r="AN3588">
        <v>0.72509999999999997</v>
      </c>
      <c r="AO3588">
        <f>Data[[#This Row],[labeller_confidence_score]]-Data[[#This Row],[cytodiffusion_classification_confidence]]</f>
        <v>-0.10350000000000004</v>
      </c>
    </row>
    <row r="3589" spans="1:41" x14ac:dyDescent="0.3">
      <c r="A3589" t="s">
        <v>3662</v>
      </c>
      <c r="B3589" t="s">
        <v>37</v>
      </c>
      <c r="C3589">
        <v>1</v>
      </c>
      <c r="D3589" t="s">
        <v>38</v>
      </c>
      <c r="E3589">
        <v>13.11</v>
      </c>
      <c r="F3589">
        <v>69.7</v>
      </c>
      <c r="G3589">
        <v>0.64500000000000002</v>
      </c>
      <c r="H3589">
        <v>0.33900000000000002</v>
      </c>
      <c r="I3589">
        <f>Data[[#This Row],[nucleus_area_pct]]/Data[[#This Row],[cytoplasm_ratio]]</f>
        <v>205.6047197640118</v>
      </c>
      <c r="J3589">
        <v>0.68799999999999994</v>
      </c>
      <c r="K3589">
        <v>0.44900000000000001</v>
      </c>
      <c r="L3589">
        <v>2.42</v>
      </c>
      <c r="M3589">
        <v>5.4</v>
      </c>
      <c r="N3589">
        <v>0.83499999999999996</v>
      </c>
      <c r="O3589">
        <v>517</v>
      </c>
      <c r="P3589">
        <v>102</v>
      </c>
      <c r="Q3589">
        <v>193</v>
      </c>
      <c r="R3589">
        <v>157</v>
      </c>
      <c r="S3589">
        <v>179</v>
      </c>
      <c r="T3589">
        <f>(Data[[#This Row],[mean_r]]/256)*100</f>
        <v>75.390625</v>
      </c>
      <c r="U3589">
        <f>(Data[[#This Row],[mean_g]]/256)*100</f>
        <v>61.328125</v>
      </c>
      <c r="V3589">
        <f>(Data[[#This Row],[mean_b]]/256)*100</f>
        <v>69.921875</v>
      </c>
      <c r="W3589">
        <v>0.68500000000000005</v>
      </c>
      <c r="X3589" t="s">
        <v>39</v>
      </c>
      <c r="Y3589" t="s">
        <v>45</v>
      </c>
      <c r="Z3589">
        <v>6381</v>
      </c>
      <c r="AA3589">
        <v>4.5999999999999996</v>
      </c>
      <c r="AB3589">
        <v>13.2</v>
      </c>
      <c r="AC3589">
        <v>40.4</v>
      </c>
      <c r="AD3589">
        <v>182957</v>
      </c>
      <c r="AE3589">
        <v>96.9</v>
      </c>
      <c r="AF3589">
        <v>32.799999999999997</v>
      </c>
      <c r="AG3589" t="s">
        <v>46</v>
      </c>
      <c r="AH3589" t="s">
        <v>47</v>
      </c>
      <c r="AI3589" t="s">
        <v>56</v>
      </c>
      <c r="AJ3589">
        <v>60</v>
      </c>
      <c r="AK3589">
        <v>360</v>
      </c>
      <c r="AL3589">
        <v>0.91190000000000004</v>
      </c>
      <c r="AM3589">
        <v>0.79910000000000003</v>
      </c>
      <c r="AN3589">
        <v>0.94510000000000005</v>
      </c>
      <c r="AO3589">
        <f>Data[[#This Row],[labeller_confidence_score]]-Data[[#This Row],[cytodiffusion_classification_confidence]]</f>
        <v>0.14600000000000002</v>
      </c>
    </row>
    <row r="3590" spans="1:41" x14ac:dyDescent="0.3">
      <c r="A3590" t="s">
        <v>3663</v>
      </c>
      <c r="B3590" t="s">
        <v>60</v>
      </c>
      <c r="C3590">
        <v>0</v>
      </c>
      <c r="D3590" t="s">
        <v>50</v>
      </c>
      <c r="E3590">
        <v>17.37</v>
      </c>
      <c r="F3590">
        <v>71.3</v>
      </c>
      <c r="G3590">
        <v>0.48799999999999999</v>
      </c>
      <c r="H3590">
        <v>0.36399999999999999</v>
      </c>
      <c r="I3590">
        <f>Data[[#This Row],[nucleus_area_pct]]/Data[[#This Row],[cytoplasm_ratio]]</f>
        <v>195.87912087912088</v>
      </c>
      <c r="J3590">
        <v>0.67500000000000004</v>
      </c>
      <c r="K3590">
        <v>0.44400000000000001</v>
      </c>
      <c r="L3590">
        <v>2.35</v>
      </c>
      <c r="M3590">
        <v>1</v>
      </c>
      <c r="N3590">
        <v>0.64</v>
      </c>
      <c r="O3590">
        <v>541</v>
      </c>
      <c r="P3590">
        <v>79</v>
      </c>
      <c r="Q3590">
        <v>220</v>
      </c>
      <c r="R3590">
        <v>155</v>
      </c>
      <c r="S3590">
        <v>192</v>
      </c>
      <c r="T3590">
        <f>(Data[[#This Row],[mean_r]]/256)*100</f>
        <v>85.9375</v>
      </c>
      <c r="U3590">
        <f>(Data[[#This Row],[mean_g]]/256)*100</f>
        <v>60.546875</v>
      </c>
      <c r="V3590">
        <f>(Data[[#This Row],[mean_b]]/256)*100</f>
        <v>75</v>
      </c>
      <c r="W3590">
        <v>0.67100000000000004</v>
      </c>
      <c r="X3590" t="s">
        <v>39</v>
      </c>
      <c r="Y3590" t="s">
        <v>40</v>
      </c>
      <c r="Z3590">
        <v>7153</v>
      </c>
      <c r="AA3590">
        <v>4.55</v>
      </c>
      <c r="AB3590">
        <v>17</v>
      </c>
      <c r="AC3590">
        <v>44.9</v>
      </c>
      <c r="AD3590">
        <v>155005</v>
      </c>
      <c r="AE3590">
        <v>77.2</v>
      </c>
      <c r="AF3590">
        <v>37</v>
      </c>
      <c r="AG3590" t="s">
        <v>64</v>
      </c>
      <c r="AH3590" t="s">
        <v>42</v>
      </c>
      <c r="AI3590" t="s">
        <v>52</v>
      </c>
      <c r="AJ3590">
        <v>60</v>
      </c>
      <c r="AK3590">
        <v>256</v>
      </c>
      <c r="AL3590">
        <v>0.13159999999999999</v>
      </c>
      <c r="AM3590">
        <v>0.91110000000000002</v>
      </c>
      <c r="AN3590">
        <v>0.82720000000000005</v>
      </c>
      <c r="AO3590">
        <f>Data[[#This Row],[labeller_confidence_score]]-Data[[#This Row],[cytodiffusion_classification_confidence]]</f>
        <v>-8.3899999999999975E-2</v>
      </c>
    </row>
    <row r="3591" spans="1:41" x14ac:dyDescent="0.3">
      <c r="A3591" t="s">
        <v>3664</v>
      </c>
      <c r="B3591" t="s">
        <v>49</v>
      </c>
      <c r="C3591">
        <v>0</v>
      </c>
      <c r="D3591" t="s">
        <v>50</v>
      </c>
      <c r="E3591">
        <v>11.69</v>
      </c>
      <c r="F3591">
        <v>59.8</v>
      </c>
      <c r="G3591">
        <v>0.64300000000000002</v>
      </c>
      <c r="H3591">
        <v>0.54400000000000004</v>
      </c>
      <c r="I3591">
        <f>Data[[#This Row],[nucleus_area_pct]]/Data[[#This Row],[cytoplasm_ratio]]</f>
        <v>109.92647058823528</v>
      </c>
      <c r="J3591">
        <v>0.73599999999999999</v>
      </c>
      <c r="K3591">
        <v>0.36199999999999999</v>
      </c>
      <c r="L3591">
        <v>3.17</v>
      </c>
      <c r="M3591">
        <v>3.3</v>
      </c>
      <c r="N3591">
        <v>0.88600000000000001</v>
      </c>
      <c r="O3591">
        <v>416</v>
      </c>
      <c r="P3591">
        <v>59</v>
      </c>
      <c r="Q3591">
        <v>200</v>
      </c>
      <c r="R3591">
        <v>136</v>
      </c>
      <c r="S3591">
        <v>181</v>
      </c>
      <c r="T3591">
        <f>(Data[[#This Row],[mean_r]]/256)*100</f>
        <v>78.125</v>
      </c>
      <c r="U3591">
        <f>(Data[[#This Row],[mean_g]]/256)*100</f>
        <v>53.125</v>
      </c>
      <c r="V3591">
        <f>(Data[[#This Row],[mean_b]]/256)*100</f>
        <v>70.703125</v>
      </c>
      <c r="W3591">
        <v>0.69699999999999995</v>
      </c>
      <c r="X3591" t="s">
        <v>51</v>
      </c>
      <c r="Y3591" t="s">
        <v>45</v>
      </c>
      <c r="Z3591">
        <v>5363</v>
      </c>
      <c r="AA3591">
        <v>3.99</v>
      </c>
      <c r="AB3591">
        <v>9.1</v>
      </c>
      <c r="AC3591">
        <v>42.7</v>
      </c>
      <c r="AD3591">
        <v>372986</v>
      </c>
      <c r="AE3591">
        <v>101.1</v>
      </c>
      <c r="AF3591">
        <v>36</v>
      </c>
      <c r="AG3591" t="s">
        <v>46</v>
      </c>
      <c r="AH3591" t="s">
        <v>47</v>
      </c>
      <c r="AI3591" t="s">
        <v>56</v>
      </c>
      <c r="AJ3591">
        <v>60</v>
      </c>
      <c r="AK3591">
        <v>360</v>
      </c>
      <c r="AL3591">
        <v>7.6799999999999993E-2</v>
      </c>
      <c r="AM3591">
        <v>0.87729999999999997</v>
      </c>
      <c r="AN3591">
        <v>0.98609999999999998</v>
      </c>
      <c r="AO3591">
        <f>Data[[#This Row],[labeller_confidence_score]]-Data[[#This Row],[cytodiffusion_classification_confidence]]</f>
        <v>0.10880000000000001</v>
      </c>
    </row>
    <row r="3592" spans="1:41" x14ac:dyDescent="0.3">
      <c r="A3592" t="s">
        <v>3665</v>
      </c>
      <c r="B3592" t="s">
        <v>49</v>
      </c>
      <c r="C3592">
        <v>0</v>
      </c>
      <c r="D3592" t="s">
        <v>50</v>
      </c>
      <c r="E3592">
        <v>12.46</v>
      </c>
      <c r="F3592">
        <v>50</v>
      </c>
      <c r="G3592">
        <v>0.50600000000000001</v>
      </c>
      <c r="H3592">
        <v>0.48</v>
      </c>
      <c r="I3592">
        <f>Data[[#This Row],[nucleus_area_pct]]/Data[[#This Row],[cytoplasm_ratio]]</f>
        <v>104.16666666666667</v>
      </c>
      <c r="J3592">
        <v>0.745</v>
      </c>
      <c r="K3592">
        <v>0.44600000000000001</v>
      </c>
      <c r="L3592">
        <v>3.31</v>
      </c>
      <c r="M3592">
        <v>3.8</v>
      </c>
      <c r="N3592">
        <v>0.88200000000000001</v>
      </c>
      <c r="O3592">
        <v>435</v>
      </c>
      <c r="P3592">
        <v>84</v>
      </c>
      <c r="Q3592">
        <v>223</v>
      </c>
      <c r="R3592">
        <v>152</v>
      </c>
      <c r="S3592">
        <v>204</v>
      </c>
      <c r="T3592">
        <f>(Data[[#This Row],[mean_r]]/256)*100</f>
        <v>87.109375</v>
      </c>
      <c r="U3592">
        <f>(Data[[#This Row],[mean_g]]/256)*100</f>
        <v>59.375</v>
      </c>
      <c r="V3592">
        <f>(Data[[#This Row],[mean_b]]/256)*100</f>
        <v>79.6875</v>
      </c>
      <c r="W3592">
        <v>0.66800000000000004</v>
      </c>
      <c r="X3592" t="s">
        <v>39</v>
      </c>
      <c r="Y3592" t="s">
        <v>45</v>
      </c>
      <c r="Z3592">
        <v>6013</v>
      </c>
      <c r="AA3592">
        <v>5.86</v>
      </c>
      <c r="AB3592">
        <v>13.8</v>
      </c>
      <c r="AC3592">
        <v>45.3</v>
      </c>
      <c r="AD3592">
        <v>184458</v>
      </c>
      <c r="AE3592">
        <v>92.5</v>
      </c>
      <c r="AF3592">
        <v>34.700000000000003</v>
      </c>
      <c r="AG3592" t="s">
        <v>46</v>
      </c>
      <c r="AH3592" t="s">
        <v>47</v>
      </c>
      <c r="AI3592" t="s">
        <v>43</v>
      </c>
      <c r="AJ3592">
        <v>40</v>
      </c>
      <c r="AK3592">
        <v>256</v>
      </c>
      <c r="AL3592">
        <v>0.1444</v>
      </c>
      <c r="AM3592">
        <v>0.86099999999999999</v>
      </c>
      <c r="AN3592">
        <v>0.83919999999999995</v>
      </c>
      <c r="AO3592">
        <f>Data[[#This Row],[labeller_confidence_score]]-Data[[#This Row],[cytodiffusion_classification_confidence]]</f>
        <v>-2.1800000000000042E-2</v>
      </c>
    </row>
    <row r="3593" spans="1:41" x14ac:dyDescent="0.3">
      <c r="A3593" t="s">
        <v>3666</v>
      </c>
      <c r="B3593" t="s">
        <v>62</v>
      </c>
      <c r="C3593">
        <v>0</v>
      </c>
      <c r="D3593" t="s">
        <v>50</v>
      </c>
      <c r="E3593">
        <v>10.07</v>
      </c>
      <c r="F3593">
        <v>85.9</v>
      </c>
      <c r="G3593">
        <v>1</v>
      </c>
      <c r="H3593">
        <v>0.221</v>
      </c>
      <c r="I3593">
        <f>Data[[#This Row],[nucleus_area_pct]]/Data[[#This Row],[cytoplasm_ratio]]</f>
        <v>388.68778280542989</v>
      </c>
      <c r="J3593">
        <v>0.84099999999999997</v>
      </c>
      <c r="K3593">
        <v>0.186</v>
      </c>
      <c r="L3593">
        <v>1.05</v>
      </c>
      <c r="M3593">
        <v>1.2</v>
      </c>
      <c r="N3593">
        <v>0.93899999999999995</v>
      </c>
      <c r="O3593">
        <v>226</v>
      </c>
      <c r="P3593">
        <v>57</v>
      </c>
      <c r="Q3593">
        <v>182</v>
      </c>
      <c r="R3593">
        <v>162</v>
      </c>
      <c r="S3593">
        <v>186</v>
      </c>
      <c r="T3593">
        <f>(Data[[#This Row],[mean_r]]/256)*100</f>
        <v>71.09375</v>
      </c>
      <c r="U3593">
        <f>(Data[[#This Row],[mean_g]]/256)*100</f>
        <v>63.28125</v>
      </c>
      <c r="V3593">
        <f>(Data[[#This Row],[mean_b]]/256)*100</f>
        <v>72.65625</v>
      </c>
      <c r="W3593">
        <v>0.68300000000000005</v>
      </c>
      <c r="X3593" t="s">
        <v>39</v>
      </c>
      <c r="Y3593" t="s">
        <v>45</v>
      </c>
      <c r="Z3593">
        <v>2303</v>
      </c>
      <c r="AA3593">
        <v>5.26</v>
      </c>
      <c r="AB3593">
        <v>14.9</v>
      </c>
      <c r="AC3593">
        <v>42.8</v>
      </c>
      <c r="AD3593">
        <v>218575</v>
      </c>
      <c r="AE3593">
        <v>108.7</v>
      </c>
      <c r="AF3593">
        <v>33.4</v>
      </c>
      <c r="AG3593" t="s">
        <v>46</v>
      </c>
      <c r="AH3593" t="s">
        <v>42</v>
      </c>
      <c r="AI3593" t="s">
        <v>56</v>
      </c>
      <c r="AJ3593">
        <v>40</v>
      </c>
      <c r="AK3593">
        <v>224</v>
      </c>
      <c r="AL3593">
        <v>2.8299999999999999E-2</v>
      </c>
      <c r="AM3593">
        <v>0.98950000000000005</v>
      </c>
      <c r="AN3593">
        <v>0.89770000000000005</v>
      </c>
      <c r="AO3593">
        <f>Data[[#This Row],[labeller_confidence_score]]-Data[[#This Row],[cytodiffusion_classification_confidence]]</f>
        <v>-9.1799999999999993E-2</v>
      </c>
    </row>
    <row r="3594" spans="1:41" x14ac:dyDescent="0.3">
      <c r="A3594" t="s">
        <v>3667</v>
      </c>
      <c r="B3594" t="s">
        <v>49</v>
      </c>
      <c r="C3594">
        <v>0</v>
      </c>
      <c r="D3594" t="s">
        <v>50</v>
      </c>
      <c r="E3594">
        <v>10.41</v>
      </c>
      <c r="F3594">
        <v>54.2</v>
      </c>
      <c r="G3594">
        <v>0.46500000000000002</v>
      </c>
      <c r="H3594">
        <v>0.38600000000000001</v>
      </c>
      <c r="I3594">
        <f>Data[[#This Row],[nucleus_area_pct]]/Data[[#This Row],[cytoplasm_ratio]]</f>
        <v>140.41450777202073</v>
      </c>
      <c r="J3594">
        <v>0.81200000000000006</v>
      </c>
      <c r="K3594">
        <v>0.34</v>
      </c>
      <c r="L3594">
        <v>2.46</v>
      </c>
      <c r="M3594">
        <v>2.2000000000000002</v>
      </c>
      <c r="N3594">
        <v>0.93</v>
      </c>
      <c r="O3594">
        <v>476</v>
      </c>
      <c r="P3594">
        <v>68</v>
      </c>
      <c r="Q3594">
        <v>211</v>
      </c>
      <c r="R3594">
        <v>152</v>
      </c>
      <c r="S3594">
        <v>192</v>
      </c>
      <c r="T3594">
        <f>(Data[[#This Row],[mean_r]]/256)*100</f>
        <v>82.421875</v>
      </c>
      <c r="U3594">
        <f>(Data[[#This Row],[mean_g]]/256)*100</f>
        <v>59.375</v>
      </c>
      <c r="V3594">
        <f>(Data[[#This Row],[mean_b]]/256)*100</f>
        <v>75</v>
      </c>
      <c r="W3594">
        <v>0.59</v>
      </c>
      <c r="X3594" t="s">
        <v>39</v>
      </c>
      <c r="Y3594" t="s">
        <v>45</v>
      </c>
      <c r="Z3594">
        <v>5642</v>
      </c>
      <c r="AA3594">
        <v>5.4</v>
      </c>
      <c r="AB3594">
        <v>16.8</v>
      </c>
      <c r="AC3594">
        <v>31.8</v>
      </c>
      <c r="AD3594">
        <v>224747</v>
      </c>
      <c r="AE3594">
        <v>88.2</v>
      </c>
      <c r="AF3594">
        <v>33.700000000000003</v>
      </c>
      <c r="AG3594" t="s">
        <v>41</v>
      </c>
      <c r="AH3594" t="s">
        <v>47</v>
      </c>
      <c r="AI3594" t="s">
        <v>43</v>
      </c>
      <c r="AJ3594">
        <v>100</v>
      </c>
      <c r="AK3594">
        <v>256</v>
      </c>
      <c r="AL3594">
        <v>8.4099999999999994E-2</v>
      </c>
      <c r="AM3594">
        <v>0.86399999999999999</v>
      </c>
      <c r="AN3594">
        <v>0.96040000000000003</v>
      </c>
      <c r="AO3594">
        <f>Data[[#This Row],[labeller_confidence_score]]-Data[[#This Row],[cytodiffusion_classification_confidence]]</f>
        <v>9.6400000000000041E-2</v>
      </c>
    </row>
    <row r="3595" spans="1:41" x14ac:dyDescent="0.3">
      <c r="A3595" t="s">
        <v>3668</v>
      </c>
      <c r="B3595" t="s">
        <v>60</v>
      </c>
      <c r="C3595">
        <v>0</v>
      </c>
      <c r="D3595" t="s">
        <v>50</v>
      </c>
      <c r="E3595">
        <v>16.05</v>
      </c>
      <c r="F3595">
        <v>67.400000000000006</v>
      </c>
      <c r="G3595">
        <v>0.46899999999999997</v>
      </c>
      <c r="H3595">
        <v>0.41899999999999998</v>
      </c>
      <c r="I3595">
        <f>Data[[#This Row],[nucleus_area_pct]]/Data[[#This Row],[cytoplasm_ratio]]</f>
        <v>160.85918854415277</v>
      </c>
      <c r="J3595">
        <v>0.73299999999999998</v>
      </c>
      <c r="K3595">
        <v>0.72499999999999998</v>
      </c>
      <c r="L3595">
        <v>2.2799999999999998</v>
      </c>
      <c r="M3595">
        <v>1</v>
      </c>
      <c r="N3595">
        <v>0.73099999999999998</v>
      </c>
      <c r="O3595">
        <v>544</v>
      </c>
      <c r="P3595">
        <v>92</v>
      </c>
      <c r="Q3595">
        <v>220</v>
      </c>
      <c r="R3595">
        <v>157</v>
      </c>
      <c r="S3595">
        <v>172</v>
      </c>
      <c r="T3595">
        <f>(Data[[#This Row],[mean_r]]/256)*100</f>
        <v>85.9375</v>
      </c>
      <c r="U3595">
        <f>(Data[[#This Row],[mean_g]]/256)*100</f>
        <v>61.328125</v>
      </c>
      <c r="V3595">
        <f>(Data[[#This Row],[mean_b]]/256)*100</f>
        <v>67.1875</v>
      </c>
      <c r="W3595">
        <v>0.61599999999999999</v>
      </c>
      <c r="X3595" t="s">
        <v>51</v>
      </c>
      <c r="Y3595" t="s">
        <v>40</v>
      </c>
      <c r="Z3595">
        <v>4961</v>
      </c>
      <c r="AA3595">
        <v>5.21</v>
      </c>
      <c r="AB3595">
        <v>17.899999999999999</v>
      </c>
      <c r="AC3595">
        <v>32.6</v>
      </c>
      <c r="AD3595">
        <v>290720</v>
      </c>
      <c r="AE3595">
        <v>94.6</v>
      </c>
      <c r="AF3595">
        <v>34.200000000000003</v>
      </c>
      <c r="AG3595" t="s">
        <v>41</v>
      </c>
      <c r="AH3595" t="s">
        <v>42</v>
      </c>
      <c r="AI3595" t="s">
        <v>56</v>
      </c>
      <c r="AJ3595">
        <v>60</v>
      </c>
      <c r="AK3595">
        <v>360</v>
      </c>
      <c r="AL3595">
        <v>0.1605</v>
      </c>
      <c r="AM3595">
        <v>0.95889999999999997</v>
      </c>
      <c r="AN3595">
        <v>0.80820000000000003</v>
      </c>
      <c r="AO3595">
        <f>Data[[#This Row],[labeller_confidence_score]]-Data[[#This Row],[cytodiffusion_classification_confidence]]</f>
        <v>-0.15069999999999995</v>
      </c>
    </row>
    <row r="3596" spans="1:41" x14ac:dyDescent="0.3">
      <c r="A3596" t="s">
        <v>3669</v>
      </c>
      <c r="B3596" t="s">
        <v>180</v>
      </c>
      <c r="C3596">
        <v>1</v>
      </c>
      <c r="D3596" t="s">
        <v>181</v>
      </c>
      <c r="E3596">
        <v>7.42</v>
      </c>
      <c r="F3596">
        <v>0</v>
      </c>
      <c r="G3596">
        <v>0</v>
      </c>
      <c r="H3596">
        <v>1</v>
      </c>
      <c r="I3596">
        <f>Data[[#This Row],[nucleus_area_pct]]/Data[[#This Row],[cytoplasm_ratio]]</f>
        <v>0</v>
      </c>
      <c r="J3596">
        <v>0.33600000000000002</v>
      </c>
      <c r="K3596">
        <v>0.91400000000000003</v>
      </c>
      <c r="L3596">
        <v>0.64</v>
      </c>
      <c r="M3596">
        <v>1</v>
      </c>
      <c r="N3596">
        <v>0.78500000000000003</v>
      </c>
      <c r="O3596">
        <v>184</v>
      </c>
      <c r="P3596">
        <v>64</v>
      </c>
      <c r="Q3596">
        <v>228</v>
      </c>
      <c r="R3596">
        <v>110</v>
      </c>
      <c r="S3596">
        <v>122</v>
      </c>
      <c r="T3596">
        <f>(Data[[#This Row],[mean_r]]/256)*100</f>
        <v>89.0625</v>
      </c>
      <c r="U3596">
        <f>(Data[[#This Row],[mean_g]]/256)*100</f>
        <v>42.96875</v>
      </c>
      <c r="V3596">
        <f>(Data[[#This Row],[mean_b]]/256)*100</f>
        <v>47.65625</v>
      </c>
      <c r="W3596">
        <v>0.46899999999999997</v>
      </c>
      <c r="X3596" t="s">
        <v>51</v>
      </c>
      <c r="Y3596" t="s">
        <v>40</v>
      </c>
      <c r="Z3596">
        <v>7442</v>
      </c>
      <c r="AA3596">
        <v>5.48</v>
      </c>
      <c r="AB3596">
        <v>15.6</v>
      </c>
      <c r="AC3596">
        <v>43.1</v>
      </c>
      <c r="AD3596">
        <v>128846</v>
      </c>
      <c r="AE3596">
        <v>96.4</v>
      </c>
      <c r="AF3596">
        <v>34.299999999999997</v>
      </c>
      <c r="AG3596" t="s">
        <v>41</v>
      </c>
      <c r="AH3596" t="s">
        <v>68</v>
      </c>
      <c r="AI3596" t="s">
        <v>56</v>
      </c>
      <c r="AJ3596">
        <v>100</v>
      </c>
      <c r="AK3596">
        <v>224</v>
      </c>
      <c r="AL3596">
        <v>0.82430000000000003</v>
      </c>
      <c r="AM3596">
        <v>0.77549999999999997</v>
      </c>
      <c r="AN3596">
        <v>1</v>
      </c>
      <c r="AO3596">
        <f>Data[[#This Row],[labeller_confidence_score]]-Data[[#This Row],[cytodiffusion_classification_confidence]]</f>
        <v>0.22450000000000003</v>
      </c>
    </row>
    <row r="3597" spans="1:41" x14ac:dyDescent="0.3">
      <c r="A3597" t="s">
        <v>3670</v>
      </c>
      <c r="B3597" t="s">
        <v>49</v>
      </c>
      <c r="C3597">
        <v>0</v>
      </c>
      <c r="D3597" t="s">
        <v>50</v>
      </c>
      <c r="E3597">
        <v>11.67</v>
      </c>
      <c r="F3597">
        <v>53.7</v>
      </c>
      <c r="G3597">
        <v>0.55100000000000005</v>
      </c>
      <c r="H3597">
        <v>0.48899999999999999</v>
      </c>
      <c r="I3597">
        <f>Data[[#This Row],[nucleus_area_pct]]/Data[[#This Row],[cytoplasm_ratio]]</f>
        <v>109.81595092024541</v>
      </c>
      <c r="J3597">
        <v>0.77700000000000002</v>
      </c>
      <c r="K3597">
        <v>0.27100000000000002</v>
      </c>
      <c r="L3597">
        <v>3.49</v>
      </c>
      <c r="M3597">
        <v>3.8</v>
      </c>
      <c r="N3597">
        <v>0.83</v>
      </c>
      <c r="O3597">
        <v>473</v>
      </c>
      <c r="P3597">
        <v>72</v>
      </c>
      <c r="Q3597">
        <v>226</v>
      </c>
      <c r="R3597">
        <v>181</v>
      </c>
      <c r="S3597">
        <v>193</v>
      </c>
      <c r="T3597">
        <f>(Data[[#This Row],[mean_r]]/256)*100</f>
        <v>88.28125</v>
      </c>
      <c r="U3597">
        <f>(Data[[#This Row],[mean_g]]/256)*100</f>
        <v>70.703125</v>
      </c>
      <c r="V3597">
        <f>(Data[[#This Row],[mean_b]]/256)*100</f>
        <v>75.390625</v>
      </c>
      <c r="W3597">
        <v>0.59799999999999998</v>
      </c>
      <c r="X3597" t="s">
        <v>51</v>
      </c>
      <c r="Y3597" t="s">
        <v>45</v>
      </c>
      <c r="Z3597">
        <v>6673</v>
      </c>
      <c r="AA3597">
        <v>5.22</v>
      </c>
      <c r="AB3597">
        <v>11.5</v>
      </c>
      <c r="AC3597">
        <v>47.1</v>
      </c>
      <c r="AD3597">
        <v>210187</v>
      </c>
      <c r="AE3597">
        <v>68.599999999999994</v>
      </c>
      <c r="AF3597">
        <v>33.700000000000003</v>
      </c>
      <c r="AG3597" t="s">
        <v>46</v>
      </c>
      <c r="AH3597" t="s">
        <v>47</v>
      </c>
      <c r="AI3597" t="s">
        <v>43</v>
      </c>
      <c r="AJ3597">
        <v>100</v>
      </c>
      <c r="AK3597">
        <v>512</v>
      </c>
      <c r="AL3597">
        <v>4.1000000000000002E-2</v>
      </c>
      <c r="AM3597">
        <v>0.97750000000000004</v>
      </c>
      <c r="AN3597">
        <v>0.93879999999999997</v>
      </c>
      <c r="AO3597">
        <f>Data[[#This Row],[labeller_confidence_score]]-Data[[#This Row],[cytodiffusion_classification_confidence]]</f>
        <v>-3.8700000000000068E-2</v>
      </c>
    </row>
    <row r="3598" spans="1:41" x14ac:dyDescent="0.3">
      <c r="A3598" t="s">
        <v>3671</v>
      </c>
      <c r="B3598" t="s">
        <v>87</v>
      </c>
      <c r="C3598">
        <v>0</v>
      </c>
      <c r="D3598" t="s">
        <v>50</v>
      </c>
      <c r="E3598">
        <v>13.77</v>
      </c>
      <c r="F3598">
        <v>47.5</v>
      </c>
      <c r="G3598">
        <v>0.751</v>
      </c>
      <c r="H3598">
        <v>0.52</v>
      </c>
      <c r="I3598">
        <f>Data[[#This Row],[nucleus_area_pct]]/Data[[#This Row],[cytoplasm_ratio]]</f>
        <v>91.34615384615384</v>
      </c>
      <c r="J3598">
        <v>0.69499999999999995</v>
      </c>
      <c r="K3598">
        <v>0.36399999999999999</v>
      </c>
      <c r="L3598">
        <v>4.75</v>
      </c>
      <c r="M3598">
        <v>1.9</v>
      </c>
      <c r="N3598">
        <v>0.78600000000000003</v>
      </c>
      <c r="O3598">
        <v>568</v>
      </c>
      <c r="P3598">
        <v>81</v>
      </c>
      <c r="Q3598">
        <v>243</v>
      </c>
      <c r="R3598">
        <v>174</v>
      </c>
      <c r="S3598">
        <v>143</v>
      </c>
      <c r="T3598">
        <f>(Data[[#This Row],[mean_r]]/256)*100</f>
        <v>94.921875</v>
      </c>
      <c r="U3598">
        <f>(Data[[#This Row],[mean_g]]/256)*100</f>
        <v>67.96875</v>
      </c>
      <c r="V3598">
        <f>(Data[[#This Row],[mean_b]]/256)*100</f>
        <v>55.859375</v>
      </c>
      <c r="W3598">
        <v>0.61899999999999999</v>
      </c>
      <c r="X3598" t="s">
        <v>51</v>
      </c>
      <c r="Y3598" t="s">
        <v>45</v>
      </c>
      <c r="Z3598">
        <v>6241</v>
      </c>
      <c r="AA3598">
        <v>4.51</v>
      </c>
      <c r="AB3598">
        <v>15.7</v>
      </c>
      <c r="AC3598">
        <v>27.2</v>
      </c>
      <c r="AD3598">
        <v>173371</v>
      </c>
      <c r="AE3598">
        <v>95</v>
      </c>
      <c r="AF3598">
        <v>35.1</v>
      </c>
      <c r="AG3598" t="s">
        <v>46</v>
      </c>
      <c r="AH3598" t="s">
        <v>47</v>
      </c>
      <c r="AI3598" t="s">
        <v>43</v>
      </c>
      <c r="AJ3598">
        <v>60</v>
      </c>
      <c r="AK3598">
        <v>512</v>
      </c>
      <c r="AL3598">
        <v>5.16E-2</v>
      </c>
      <c r="AM3598">
        <v>0.88649999999999995</v>
      </c>
      <c r="AN3598">
        <v>0.85129999999999995</v>
      </c>
      <c r="AO3598">
        <f>Data[[#This Row],[labeller_confidence_score]]-Data[[#This Row],[cytodiffusion_classification_confidence]]</f>
        <v>-3.5200000000000009E-2</v>
      </c>
    </row>
    <row r="3599" spans="1:41" x14ac:dyDescent="0.3">
      <c r="A3599" t="s">
        <v>3672</v>
      </c>
      <c r="B3599" t="s">
        <v>49</v>
      </c>
      <c r="C3599">
        <v>0</v>
      </c>
      <c r="D3599" t="s">
        <v>50</v>
      </c>
      <c r="E3599">
        <v>10.09</v>
      </c>
      <c r="F3599">
        <v>51.4</v>
      </c>
      <c r="G3599">
        <v>0.5</v>
      </c>
      <c r="H3599">
        <v>0.40100000000000002</v>
      </c>
      <c r="I3599">
        <f>Data[[#This Row],[nucleus_area_pct]]/Data[[#This Row],[cytoplasm_ratio]]</f>
        <v>128.17955112219451</v>
      </c>
      <c r="J3599">
        <v>0.75700000000000001</v>
      </c>
      <c r="K3599">
        <v>0.41</v>
      </c>
      <c r="L3599">
        <v>3.54</v>
      </c>
      <c r="M3599">
        <v>4.2</v>
      </c>
      <c r="N3599">
        <v>0.84599999999999997</v>
      </c>
      <c r="O3599">
        <v>322</v>
      </c>
      <c r="P3599">
        <v>63</v>
      </c>
      <c r="Q3599">
        <v>207</v>
      </c>
      <c r="R3599">
        <v>162</v>
      </c>
      <c r="S3599">
        <v>197</v>
      </c>
      <c r="T3599">
        <f>(Data[[#This Row],[mean_r]]/256)*100</f>
        <v>80.859375</v>
      </c>
      <c r="U3599">
        <f>(Data[[#This Row],[mean_g]]/256)*100</f>
        <v>63.28125</v>
      </c>
      <c r="V3599">
        <f>(Data[[#This Row],[mean_b]]/256)*100</f>
        <v>76.953125</v>
      </c>
      <c r="W3599">
        <v>0.65300000000000002</v>
      </c>
      <c r="X3599" t="s">
        <v>63</v>
      </c>
      <c r="Y3599" t="s">
        <v>45</v>
      </c>
      <c r="Z3599">
        <v>7126</v>
      </c>
      <c r="AA3599">
        <v>5.0999999999999996</v>
      </c>
      <c r="AB3599">
        <v>14.7</v>
      </c>
      <c r="AC3599">
        <v>48.4</v>
      </c>
      <c r="AD3599">
        <v>182188</v>
      </c>
      <c r="AE3599">
        <v>74.7</v>
      </c>
      <c r="AF3599">
        <v>33.5</v>
      </c>
      <c r="AG3599" t="s">
        <v>46</v>
      </c>
      <c r="AH3599" t="s">
        <v>47</v>
      </c>
      <c r="AI3599" t="s">
        <v>43</v>
      </c>
      <c r="AJ3599">
        <v>100</v>
      </c>
      <c r="AK3599">
        <v>360</v>
      </c>
      <c r="AL3599">
        <v>0.1</v>
      </c>
      <c r="AM3599">
        <v>0.94650000000000001</v>
      </c>
      <c r="AN3599">
        <v>0.81820000000000004</v>
      </c>
      <c r="AO3599">
        <f>Data[[#This Row],[labeller_confidence_score]]-Data[[#This Row],[cytodiffusion_classification_confidence]]</f>
        <v>-0.12829999999999997</v>
      </c>
    </row>
    <row r="3600" spans="1:41" x14ac:dyDescent="0.3">
      <c r="A3600" t="s">
        <v>3673</v>
      </c>
      <c r="B3600" t="s">
        <v>87</v>
      </c>
      <c r="C3600">
        <v>0</v>
      </c>
      <c r="D3600" t="s">
        <v>50</v>
      </c>
      <c r="E3600">
        <v>15.72</v>
      </c>
      <c r="F3600">
        <v>54.4</v>
      </c>
      <c r="G3600">
        <v>0.7</v>
      </c>
      <c r="H3600">
        <v>0.50600000000000001</v>
      </c>
      <c r="I3600">
        <f>Data[[#This Row],[nucleus_area_pct]]/Data[[#This Row],[cytoplasm_ratio]]</f>
        <v>107.50988142292489</v>
      </c>
      <c r="J3600">
        <v>0.68400000000000005</v>
      </c>
      <c r="K3600">
        <v>0.46</v>
      </c>
      <c r="L3600">
        <v>5.13</v>
      </c>
      <c r="M3600">
        <v>2.5</v>
      </c>
      <c r="N3600">
        <v>0.70599999999999996</v>
      </c>
      <c r="O3600">
        <v>471</v>
      </c>
      <c r="P3600">
        <v>63</v>
      </c>
      <c r="Q3600">
        <v>226</v>
      </c>
      <c r="R3600">
        <v>153</v>
      </c>
      <c r="S3600">
        <v>174</v>
      </c>
      <c r="T3600">
        <f>(Data[[#This Row],[mean_r]]/256)*100</f>
        <v>88.28125</v>
      </c>
      <c r="U3600">
        <f>(Data[[#This Row],[mean_g]]/256)*100</f>
        <v>59.765625</v>
      </c>
      <c r="V3600">
        <f>(Data[[#This Row],[mean_b]]/256)*100</f>
        <v>67.96875</v>
      </c>
      <c r="W3600">
        <v>0.63600000000000001</v>
      </c>
      <c r="X3600" t="s">
        <v>39</v>
      </c>
      <c r="Y3600" t="s">
        <v>40</v>
      </c>
      <c r="Z3600">
        <v>4130</v>
      </c>
      <c r="AA3600">
        <v>4.45</v>
      </c>
      <c r="AB3600">
        <v>12.8</v>
      </c>
      <c r="AC3600">
        <v>54.6</v>
      </c>
      <c r="AD3600">
        <v>347469</v>
      </c>
      <c r="AE3600">
        <v>92.3</v>
      </c>
      <c r="AF3600">
        <v>32.6</v>
      </c>
      <c r="AG3600" t="s">
        <v>46</v>
      </c>
      <c r="AH3600" t="s">
        <v>42</v>
      </c>
      <c r="AI3600" t="s">
        <v>52</v>
      </c>
      <c r="AJ3600">
        <v>100</v>
      </c>
      <c r="AK3600">
        <v>224</v>
      </c>
      <c r="AL3600">
        <v>9.4299999999999995E-2</v>
      </c>
      <c r="AM3600">
        <v>0.85489999999999999</v>
      </c>
      <c r="AN3600">
        <v>0.92600000000000005</v>
      </c>
      <c r="AO3600">
        <f>Data[[#This Row],[labeller_confidence_score]]-Data[[#This Row],[cytodiffusion_classification_confidence]]</f>
        <v>7.1100000000000052E-2</v>
      </c>
    </row>
    <row r="3601" spans="1:41" x14ac:dyDescent="0.3">
      <c r="A3601" t="s">
        <v>3674</v>
      </c>
      <c r="B3601" t="s">
        <v>54</v>
      </c>
      <c r="C3601">
        <v>0</v>
      </c>
      <c r="D3601" t="s">
        <v>54</v>
      </c>
      <c r="E3601">
        <v>7.6</v>
      </c>
      <c r="F3601">
        <v>0</v>
      </c>
      <c r="G3601">
        <v>0</v>
      </c>
      <c r="H3601">
        <v>1</v>
      </c>
      <c r="I3601">
        <f>Data[[#This Row],[nucleus_area_pct]]/Data[[#This Row],[cytoplasm_ratio]]</f>
        <v>0</v>
      </c>
      <c r="J3601">
        <v>0.86699999999999999</v>
      </c>
      <c r="K3601">
        <v>0.23300000000000001</v>
      </c>
      <c r="L3601">
        <v>0.66</v>
      </c>
      <c r="M3601">
        <v>1</v>
      </c>
      <c r="N3601">
        <v>0.88800000000000001</v>
      </c>
      <c r="O3601">
        <v>167</v>
      </c>
      <c r="P3601">
        <v>47</v>
      </c>
      <c r="Q3601">
        <v>234</v>
      </c>
      <c r="R3601">
        <v>134</v>
      </c>
      <c r="S3601">
        <v>132</v>
      </c>
      <c r="T3601">
        <f>(Data[[#This Row],[mean_r]]/256)*100</f>
        <v>91.40625</v>
      </c>
      <c r="U3601">
        <f>(Data[[#This Row],[mean_g]]/256)*100</f>
        <v>52.34375</v>
      </c>
      <c r="V3601">
        <f>(Data[[#This Row],[mean_b]]/256)*100</f>
        <v>51.5625</v>
      </c>
      <c r="W3601">
        <v>0.502</v>
      </c>
      <c r="X3601" t="s">
        <v>51</v>
      </c>
      <c r="Y3601" t="s">
        <v>40</v>
      </c>
      <c r="Z3601">
        <v>6461</v>
      </c>
      <c r="AA3601">
        <v>4.5599999999999996</v>
      </c>
      <c r="AB3601">
        <v>13.7</v>
      </c>
      <c r="AC3601">
        <v>49.3</v>
      </c>
      <c r="AD3601">
        <v>134889</v>
      </c>
      <c r="AE3601">
        <v>106.8</v>
      </c>
      <c r="AF3601">
        <v>33.299999999999997</v>
      </c>
      <c r="AG3601" t="s">
        <v>46</v>
      </c>
      <c r="AH3601" t="s">
        <v>68</v>
      </c>
      <c r="AI3601" t="s">
        <v>56</v>
      </c>
      <c r="AJ3601">
        <v>100</v>
      </c>
      <c r="AK3601">
        <v>256</v>
      </c>
      <c r="AL3601">
        <v>9.2700000000000005E-2</v>
      </c>
      <c r="AM3601">
        <v>0.9516</v>
      </c>
      <c r="AN3601">
        <v>0.91139999999999999</v>
      </c>
      <c r="AO3601">
        <f>Data[[#This Row],[labeller_confidence_score]]-Data[[#This Row],[cytodiffusion_classification_confidence]]</f>
        <v>-4.0200000000000014E-2</v>
      </c>
    </row>
    <row r="3602" spans="1:41" x14ac:dyDescent="0.3">
      <c r="A3602" t="s">
        <v>3675</v>
      </c>
      <c r="B3602" t="s">
        <v>60</v>
      </c>
      <c r="C3602">
        <v>0</v>
      </c>
      <c r="D3602" t="s">
        <v>50</v>
      </c>
      <c r="E3602">
        <v>13.7</v>
      </c>
      <c r="F3602">
        <v>65.2</v>
      </c>
      <c r="G3602">
        <v>0.40699999999999997</v>
      </c>
      <c r="H3602">
        <v>0.45700000000000002</v>
      </c>
      <c r="I3602">
        <f>Data[[#This Row],[nucleus_area_pct]]/Data[[#This Row],[cytoplasm_ratio]]</f>
        <v>142.66958424507658</v>
      </c>
      <c r="J3602">
        <v>0.69299999999999995</v>
      </c>
      <c r="K3602">
        <v>0.36799999999999999</v>
      </c>
      <c r="L3602">
        <v>2.35</v>
      </c>
      <c r="M3602">
        <v>1.6</v>
      </c>
      <c r="N3602">
        <v>0.71599999999999997</v>
      </c>
      <c r="O3602">
        <v>548</v>
      </c>
      <c r="P3602">
        <v>94</v>
      </c>
      <c r="Q3602">
        <v>179</v>
      </c>
      <c r="R3602">
        <v>171</v>
      </c>
      <c r="S3602">
        <v>203</v>
      </c>
      <c r="T3602">
        <f>(Data[[#This Row],[mean_r]]/256)*100</f>
        <v>69.921875</v>
      </c>
      <c r="U3602">
        <f>(Data[[#This Row],[mean_g]]/256)*100</f>
        <v>66.796875</v>
      </c>
      <c r="V3602">
        <f>(Data[[#This Row],[mean_b]]/256)*100</f>
        <v>79.296875</v>
      </c>
      <c r="W3602">
        <v>0.53400000000000003</v>
      </c>
      <c r="X3602" t="s">
        <v>51</v>
      </c>
      <c r="Y3602" t="s">
        <v>40</v>
      </c>
      <c r="Z3602">
        <v>11607</v>
      </c>
      <c r="AA3602">
        <v>3.65</v>
      </c>
      <c r="AB3602">
        <v>12.3</v>
      </c>
      <c r="AC3602">
        <v>40.700000000000003</v>
      </c>
      <c r="AD3602">
        <v>238756</v>
      </c>
      <c r="AE3602">
        <v>96.5</v>
      </c>
      <c r="AF3602">
        <v>37.299999999999997</v>
      </c>
      <c r="AG3602" t="s">
        <v>41</v>
      </c>
      <c r="AH3602" t="s">
        <v>42</v>
      </c>
      <c r="AI3602" t="s">
        <v>56</v>
      </c>
      <c r="AJ3602">
        <v>60</v>
      </c>
      <c r="AK3602">
        <v>256</v>
      </c>
      <c r="AL3602">
        <v>8.4699999999999998E-2</v>
      </c>
      <c r="AM3602">
        <v>0.86709999999999998</v>
      </c>
      <c r="AN3602">
        <v>0.92259999999999998</v>
      </c>
      <c r="AO3602">
        <f>Data[[#This Row],[labeller_confidence_score]]-Data[[#This Row],[cytodiffusion_classification_confidence]]</f>
        <v>5.5499999999999994E-2</v>
      </c>
    </row>
    <row r="3603" spans="1:41" x14ac:dyDescent="0.3">
      <c r="A3603" t="s">
        <v>3676</v>
      </c>
      <c r="B3603" t="s">
        <v>54</v>
      </c>
      <c r="C3603">
        <v>0</v>
      </c>
      <c r="D3603" t="s">
        <v>54</v>
      </c>
      <c r="E3603">
        <v>7.6</v>
      </c>
      <c r="F3603">
        <v>0</v>
      </c>
      <c r="G3603">
        <v>0</v>
      </c>
      <c r="H3603">
        <v>1</v>
      </c>
      <c r="I3603">
        <f>Data[[#This Row],[nucleus_area_pct]]/Data[[#This Row],[cytoplasm_ratio]]</f>
        <v>0</v>
      </c>
      <c r="J3603">
        <v>0.94499999999999995</v>
      </c>
      <c r="K3603">
        <v>0.13600000000000001</v>
      </c>
      <c r="L3603">
        <v>0.67</v>
      </c>
      <c r="M3603">
        <v>1</v>
      </c>
      <c r="N3603">
        <v>0.873</v>
      </c>
      <c r="O3603">
        <v>187</v>
      </c>
      <c r="P3603">
        <v>48</v>
      </c>
      <c r="Q3603">
        <v>232</v>
      </c>
      <c r="R3603">
        <v>136</v>
      </c>
      <c r="S3603">
        <v>135</v>
      </c>
      <c r="T3603">
        <f>(Data[[#This Row],[mean_r]]/256)*100</f>
        <v>90.625</v>
      </c>
      <c r="U3603">
        <f>(Data[[#This Row],[mean_g]]/256)*100</f>
        <v>53.125</v>
      </c>
      <c r="V3603">
        <f>(Data[[#This Row],[mean_b]]/256)*100</f>
        <v>52.734375</v>
      </c>
      <c r="W3603">
        <v>0.5</v>
      </c>
      <c r="X3603" t="s">
        <v>39</v>
      </c>
      <c r="Y3603" t="s">
        <v>40</v>
      </c>
      <c r="Z3603">
        <v>9859</v>
      </c>
      <c r="AA3603">
        <v>4.82</v>
      </c>
      <c r="AB3603">
        <v>17.5</v>
      </c>
      <c r="AC3603">
        <v>49</v>
      </c>
      <c r="AD3603">
        <v>433742</v>
      </c>
      <c r="AE3603">
        <v>89.8</v>
      </c>
      <c r="AF3603">
        <v>33.700000000000003</v>
      </c>
      <c r="AG3603" t="s">
        <v>46</v>
      </c>
      <c r="AH3603" t="s">
        <v>42</v>
      </c>
      <c r="AI3603" t="s">
        <v>52</v>
      </c>
      <c r="AJ3603">
        <v>100</v>
      </c>
      <c r="AK3603">
        <v>256</v>
      </c>
      <c r="AL3603">
        <v>8.8400000000000006E-2</v>
      </c>
      <c r="AM3603">
        <v>0.85880000000000001</v>
      </c>
      <c r="AN3603">
        <v>0.83709999999999996</v>
      </c>
      <c r="AO3603">
        <f>Data[[#This Row],[labeller_confidence_score]]-Data[[#This Row],[cytodiffusion_classification_confidence]]</f>
        <v>-2.1700000000000053E-2</v>
      </c>
    </row>
    <row r="3604" spans="1:41" x14ac:dyDescent="0.3">
      <c r="A3604" t="s">
        <v>3677</v>
      </c>
      <c r="B3604" t="s">
        <v>74</v>
      </c>
      <c r="C3604">
        <v>0</v>
      </c>
      <c r="D3604" t="s">
        <v>75</v>
      </c>
      <c r="E3604">
        <v>2.98</v>
      </c>
      <c r="F3604">
        <v>0</v>
      </c>
      <c r="G3604">
        <v>0</v>
      </c>
      <c r="H3604">
        <v>1</v>
      </c>
      <c r="I3604">
        <f>Data[[#This Row],[nucleus_area_pct]]/Data[[#This Row],[cytoplasm_ratio]]</f>
        <v>0</v>
      </c>
      <c r="J3604">
        <v>0.81399999999999995</v>
      </c>
      <c r="K3604">
        <v>0.68700000000000006</v>
      </c>
      <c r="L3604">
        <v>2.4</v>
      </c>
      <c r="M3604">
        <v>1</v>
      </c>
      <c r="N3604">
        <v>0.79900000000000004</v>
      </c>
      <c r="O3604">
        <v>24</v>
      </c>
      <c r="P3604">
        <v>22</v>
      </c>
      <c r="Q3604">
        <v>216</v>
      </c>
      <c r="R3604">
        <v>156</v>
      </c>
      <c r="S3604">
        <v>160</v>
      </c>
      <c r="T3604">
        <f>(Data[[#This Row],[mean_r]]/256)*100</f>
        <v>84.375</v>
      </c>
      <c r="U3604">
        <f>(Data[[#This Row],[mean_g]]/256)*100</f>
        <v>60.9375</v>
      </c>
      <c r="V3604">
        <f>(Data[[#This Row],[mean_b]]/256)*100</f>
        <v>62.5</v>
      </c>
      <c r="W3604">
        <v>0.56299999999999994</v>
      </c>
      <c r="X3604" t="s">
        <v>63</v>
      </c>
      <c r="Y3604" t="s">
        <v>45</v>
      </c>
      <c r="Z3604">
        <v>3856</v>
      </c>
      <c r="AA3604">
        <v>4.47</v>
      </c>
      <c r="AB3604">
        <v>13.2</v>
      </c>
      <c r="AC3604">
        <v>45.2</v>
      </c>
      <c r="AD3604">
        <v>354331</v>
      </c>
      <c r="AE3604">
        <v>94</v>
      </c>
      <c r="AF3604">
        <v>34.1</v>
      </c>
      <c r="AG3604" t="s">
        <v>64</v>
      </c>
      <c r="AH3604" t="s">
        <v>47</v>
      </c>
      <c r="AI3604" t="s">
        <v>56</v>
      </c>
      <c r="AJ3604">
        <v>100</v>
      </c>
      <c r="AK3604">
        <v>256</v>
      </c>
      <c r="AL3604">
        <v>3.8800000000000001E-2</v>
      </c>
      <c r="AM3604">
        <v>0.89190000000000003</v>
      </c>
      <c r="AN3604">
        <v>0.93559999999999999</v>
      </c>
      <c r="AO3604">
        <f>Data[[#This Row],[labeller_confidence_score]]-Data[[#This Row],[cytodiffusion_classification_confidence]]</f>
        <v>4.3699999999999961E-2</v>
      </c>
    </row>
    <row r="3605" spans="1:41" x14ac:dyDescent="0.3">
      <c r="A3605" t="s">
        <v>3678</v>
      </c>
      <c r="B3605" t="s">
        <v>54</v>
      </c>
      <c r="C3605">
        <v>0</v>
      </c>
      <c r="D3605" t="s">
        <v>54</v>
      </c>
      <c r="E3605">
        <v>8.09</v>
      </c>
      <c r="F3605">
        <v>0</v>
      </c>
      <c r="G3605">
        <v>0</v>
      </c>
      <c r="H3605">
        <v>1</v>
      </c>
      <c r="I3605">
        <f>Data[[#This Row],[nucleus_area_pct]]/Data[[#This Row],[cytoplasm_ratio]]</f>
        <v>0</v>
      </c>
      <c r="J3605">
        <v>0.91100000000000003</v>
      </c>
      <c r="K3605">
        <v>0.17399999999999999</v>
      </c>
      <c r="L3605">
        <v>0.83</v>
      </c>
      <c r="M3605">
        <v>1</v>
      </c>
      <c r="N3605">
        <v>0.93500000000000005</v>
      </c>
      <c r="O3605">
        <v>208</v>
      </c>
      <c r="P3605">
        <v>38</v>
      </c>
      <c r="Q3605">
        <v>228</v>
      </c>
      <c r="R3605">
        <v>127</v>
      </c>
      <c r="S3605">
        <v>109</v>
      </c>
      <c r="T3605">
        <f>(Data[[#This Row],[mean_r]]/256)*100</f>
        <v>89.0625</v>
      </c>
      <c r="U3605">
        <f>(Data[[#This Row],[mean_g]]/256)*100</f>
        <v>49.609375</v>
      </c>
      <c r="V3605">
        <f>(Data[[#This Row],[mean_b]]/256)*100</f>
        <v>42.578125</v>
      </c>
      <c r="W3605">
        <v>0.47799999999999998</v>
      </c>
      <c r="X3605" t="s">
        <v>39</v>
      </c>
      <c r="Y3605" t="s">
        <v>45</v>
      </c>
      <c r="Z3605">
        <v>9903</v>
      </c>
      <c r="AA3605">
        <v>4.8099999999999996</v>
      </c>
      <c r="AB3605">
        <v>14.5</v>
      </c>
      <c r="AC3605">
        <v>45</v>
      </c>
      <c r="AD3605">
        <v>196031</v>
      </c>
      <c r="AE3605">
        <v>92.8</v>
      </c>
      <c r="AF3605">
        <v>35.299999999999997</v>
      </c>
      <c r="AG3605" t="s">
        <v>64</v>
      </c>
      <c r="AH3605" t="s">
        <v>42</v>
      </c>
      <c r="AI3605" t="s">
        <v>52</v>
      </c>
      <c r="AJ3605">
        <v>60</v>
      </c>
      <c r="AK3605">
        <v>256</v>
      </c>
      <c r="AL3605">
        <v>8.9099999999999999E-2</v>
      </c>
      <c r="AM3605">
        <v>0.88439999999999996</v>
      </c>
      <c r="AN3605">
        <v>0.91259999999999997</v>
      </c>
      <c r="AO3605">
        <f>Data[[#This Row],[labeller_confidence_score]]-Data[[#This Row],[cytodiffusion_classification_confidence]]</f>
        <v>2.8200000000000003E-2</v>
      </c>
    </row>
    <row r="3606" spans="1:41" x14ac:dyDescent="0.3">
      <c r="A3606" t="s">
        <v>3679</v>
      </c>
      <c r="B3606" t="s">
        <v>58</v>
      </c>
      <c r="C3606">
        <v>1</v>
      </c>
      <c r="D3606" t="s">
        <v>38</v>
      </c>
      <c r="E3606">
        <v>13.07</v>
      </c>
      <c r="F3606">
        <v>71.8</v>
      </c>
      <c r="G3606">
        <v>0.60899999999999999</v>
      </c>
      <c r="H3606">
        <v>0.27800000000000002</v>
      </c>
      <c r="I3606">
        <f>Data[[#This Row],[nucleus_area_pct]]/Data[[#This Row],[cytoplasm_ratio]]</f>
        <v>258.273381294964</v>
      </c>
      <c r="J3606">
        <v>0.92500000000000004</v>
      </c>
      <c r="K3606">
        <v>0.34200000000000003</v>
      </c>
      <c r="L3606">
        <v>1.73</v>
      </c>
      <c r="M3606">
        <v>1.1000000000000001</v>
      </c>
      <c r="N3606">
        <v>0.79100000000000004</v>
      </c>
      <c r="O3606">
        <v>385</v>
      </c>
      <c r="P3606">
        <v>98</v>
      </c>
      <c r="Q3606">
        <v>204</v>
      </c>
      <c r="R3606">
        <v>146</v>
      </c>
      <c r="S3606">
        <v>179</v>
      </c>
      <c r="T3606">
        <f>(Data[[#This Row],[mean_r]]/256)*100</f>
        <v>79.6875</v>
      </c>
      <c r="U3606">
        <f>(Data[[#This Row],[mean_g]]/256)*100</f>
        <v>57.03125</v>
      </c>
      <c r="V3606">
        <f>(Data[[#This Row],[mean_b]]/256)*100</f>
        <v>69.921875</v>
      </c>
      <c r="W3606">
        <v>0.69699999999999995</v>
      </c>
      <c r="X3606" t="s">
        <v>51</v>
      </c>
      <c r="Y3606" t="s">
        <v>45</v>
      </c>
      <c r="Z3606">
        <v>9825</v>
      </c>
      <c r="AA3606">
        <v>5.18</v>
      </c>
      <c r="AB3606">
        <v>14.8</v>
      </c>
      <c r="AC3606">
        <v>36.799999999999997</v>
      </c>
      <c r="AD3606">
        <v>187234</v>
      </c>
      <c r="AE3606">
        <v>91.9</v>
      </c>
      <c r="AF3606">
        <v>32.6</v>
      </c>
      <c r="AG3606" t="s">
        <v>64</v>
      </c>
      <c r="AH3606" t="s">
        <v>42</v>
      </c>
      <c r="AI3606" t="s">
        <v>43</v>
      </c>
      <c r="AJ3606">
        <v>100</v>
      </c>
      <c r="AK3606">
        <v>512</v>
      </c>
      <c r="AL3606">
        <v>0.70430000000000004</v>
      </c>
      <c r="AM3606">
        <v>0.82430000000000003</v>
      </c>
      <c r="AN3606">
        <v>0.76980000000000004</v>
      </c>
      <c r="AO3606">
        <f>Data[[#This Row],[labeller_confidence_score]]-Data[[#This Row],[cytodiffusion_classification_confidence]]</f>
        <v>-5.4499999999999993E-2</v>
      </c>
    </row>
    <row r="3607" spans="1:41" x14ac:dyDescent="0.3">
      <c r="A3607" t="s">
        <v>3680</v>
      </c>
      <c r="B3607" t="s">
        <v>106</v>
      </c>
      <c r="C3607">
        <v>1</v>
      </c>
      <c r="D3607" t="s">
        <v>82</v>
      </c>
      <c r="E3607">
        <v>12.03</v>
      </c>
      <c r="F3607">
        <v>88.1</v>
      </c>
      <c r="G3607">
        <v>0.377</v>
      </c>
      <c r="H3607">
        <v>0.22900000000000001</v>
      </c>
      <c r="I3607">
        <f>Data[[#This Row],[nucleus_area_pct]]/Data[[#This Row],[cytoplasm_ratio]]</f>
        <v>384.71615720524011</v>
      </c>
      <c r="J3607">
        <v>0.84099999999999997</v>
      </c>
      <c r="K3607">
        <v>0.20200000000000001</v>
      </c>
      <c r="L3607">
        <v>1.26</v>
      </c>
      <c r="M3607">
        <v>1.2</v>
      </c>
      <c r="N3607">
        <v>0.91300000000000003</v>
      </c>
      <c r="O3607">
        <v>646</v>
      </c>
      <c r="P3607">
        <v>109</v>
      </c>
      <c r="Q3607">
        <v>192</v>
      </c>
      <c r="R3607">
        <v>150</v>
      </c>
      <c r="S3607">
        <v>176</v>
      </c>
      <c r="T3607">
        <f>(Data[[#This Row],[mean_r]]/256)*100</f>
        <v>75</v>
      </c>
      <c r="U3607">
        <f>(Data[[#This Row],[mean_g]]/256)*100</f>
        <v>58.59375</v>
      </c>
      <c r="V3607">
        <f>(Data[[#This Row],[mean_b]]/256)*100</f>
        <v>68.75</v>
      </c>
      <c r="W3607">
        <v>0.74299999999999999</v>
      </c>
      <c r="X3607" t="s">
        <v>51</v>
      </c>
      <c r="Y3607" t="s">
        <v>40</v>
      </c>
      <c r="Z3607">
        <v>4550</v>
      </c>
      <c r="AA3607">
        <v>5.51</v>
      </c>
      <c r="AB3607">
        <v>15.8</v>
      </c>
      <c r="AC3607">
        <v>43.7</v>
      </c>
      <c r="AD3607">
        <v>174570</v>
      </c>
      <c r="AE3607">
        <v>84.4</v>
      </c>
      <c r="AF3607">
        <v>33.200000000000003</v>
      </c>
      <c r="AG3607" t="s">
        <v>46</v>
      </c>
      <c r="AH3607" t="s">
        <v>47</v>
      </c>
      <c r="AI3607" t="s">
        <v>52</v>
      </c>
      <c r="AJ3607">
        <v>60</v>
      </c>
      <c r="AK3607">
        <v>360</v>
      </c>
      <c r="AL3607">
        <v>0.67710000000000004</v>
      </c>
      <c r="AM3607">
        <v>0.59089999999999998</v>
      </c>
      <c r="AN3607">
        <v>0.62749999999999995</v>
      </c>
      <c r="AO3607">
        <f>Data[[#This Row],[labeller_confidence_score]]-Data[[#This Row],[cytodiffusion_classification_confidence]]</f>
        <v>3.6599999999999966E-2</v>
      </c>
    </row>
    <row r="3608" spans="1:41" x14ac:dyDescent="0.3">
      <c r="A3608" t="s">
        <v>3681</v>
      </c>
      <c r="B3608" t="s">
        <v>85</v>
      </c>
      <c r="C3608">
        <v>0</v>
      </c>
      <c r="D3608" t="s">
        <v>50</v>
      </c>
      <c r="E3608">
        <v>10.86</v>
      </c>
      <c r="F3608">
        <v>59.3</v>
      </c>
      <c r="G3608">
        <v>0.51600000000000001</v>
      </c>
      <c r="H3608">
        <v>0.40300000000000002</v>
      </c>
      <c r="I3608">
        <f>Data[[#This Row],[nucleus_area_pct]]/Data[[#This Row],[cytoplasm_ratio]]</f>
        <v>147.14640198511165</v>
      </c>
      <c r="J3608">
        <v>0.70599999999999996</v>
      </c>
      <c r="K3608">
        <v>0.19600000000000001</v>
      </c>
      <c r="L3608">
        <v>5.75</v>
      </c>
      <c r="M3608">
        <v>2.1</v>
      </c>
      <c r="N3608">
        <v>0.68100000000000005</v>
      </c>
      <c r="O3608">
        <v>396</v>
      </c>
      <c r="P3608">
        <v>82</v>
      </c>
      <c r="Q3608">
        <v>201</v>
      </c>
      <c r="R3608">
        <v>153</v>
      </c>
      <c r="S3608">
        <v>182</v>
      </c>
      <c r="T3608">
        <f>(Data[[#This Row],[mean_r]]/256)*100</f>
        <v>78.515625</v>
      </c>
      <c r="U3608">
        <f>(Data[[#This Row],[mean_g]]/256)*100</f>
        <v>59.765625</v>
      </c>
      <c r="V3608">
        <f>(Data[[#This Row],[mean_b]]/256)*100</f>
        <v>71.09375</v>
      </c>
      <c r="W3608">
        <v>0.71199999999999997</v>
      </c>
      <c r="X3608" t="s">
        <v>39</v>
      </c>
      <c r="Y3608" t="s">
        <v>45</v>
      </c>
      <c r="Z3608">
        <v>4828</v>
      </c>
      <c r="AA3608">
        <v>5.14</v>
      </c>
      <c r="AB3608">
        <v>10.3</v>
      </c>
      <c r="AC3608">
        <v>33.4</v>
      </c>
      <c r="AD3608">
        <v>332942</v>
      </c>
      <c r="AE3608">
        <v>88.5</v>
      </c>
      <c r="AF3608">
        <v>32.4</v>
      </c>
      <c r="AG3608" t="s">
        <v>64</v>
      </c>
      <c r="AH3608" t="s">
        <v>42</v>
      </c>
      <c r="AI3608" t="s">
        <v>43</v>
      </c>
      <c r="AJ3608">
        <v>100</v>
      </c>
      <c r="AK3608">
        <v>360</v>
      </c>
      <c r="AL3608">
        <v>4.5900000000000003E-2</v>
      </c>
      <c r="AM3608">
        <v>0.83230000000000004</v>
      </c>
      <c r="AN3608">
        <v>0.87729999999999997</v>
      </c>
      <c r="AO3608">
        <f>Data[[#This Row],[labeller_confidence_score]]-Data[[#This Row],[cytodiffusion_classification_confidence]]</f>
        <v>4.4999999999999929E-2</v>
      </c>
    </row>
    <row r="3609" spans="1:41" x14ac:dyDescent="0.3">
      <c r="A3609" t="s">
        <v>3682</v>
      </c>
      <c r="B3609" t="s">
        <v>49</v>
      </c>
      <c r="C3609">
        <v>0</v>
      </c>
      <c r="D3609" t="s">
        <v>50</v>
      </c>
      <c r="E3609">
        <v>14.56</v>
      </c>
      <c r="F3609">
        <v>49.6</v>
      </c>
      <c r="G3609">
        <v>0.63</v>
      </c>
      <c r="H3609">
        <v>0.54100000000000004</v>
      </c>
      <c r="I3609">
        <f>Data[[#This Row],[nucleus_area_pct]]/Data[[#This Row],[cytoplasm_ratio]]</f>
        <v>91.682070240295744</v>
      </c>
      <c r="J3609">
        <v>0.78700000000000003</v>
      </c>
      <c r="K3609">
        <v>0.318</v>
      </c>
      <c r="L3609">
        <v>2.83</v>
      </c>
      <c r="M3609">
        <v>3.3</v>
      </c>
      <c r="N3609">
        <v>0.874</v>
      </c>
      <c r="O3609">
        <v>360</v>
      </c>
      <c r="P3609">
        <v>57</v>
      </c>
      <c r="Q3609">
        <v>215</v>
      </c>
      <c r="R3609">
        <v>168</v>
      </c>
      <c r="S3609">
        <v>214</v>
      </c>
      <c r="T3609">
        <f>(Data[[#This Row],[mean_r]]/256)*100</f>
        <v>83.984375</v>
      </c>
      <c r="U3609">
        <f>(Data[[#This Row],[mean_g]]/256)*100</f>
        <v>65.625</v>
      </c>
      <c r="V3609">
        <f>(Data[[#This Row],[mean_b]]/256)*100</f>
        <v>83.59375</v>
      </c>
      <c r="W3609">
        <v>0.55300000000000005</v>
      </c>
      <c r="X3609" t="s">
        <v>51</v>
      </c>
      <c r="Y3609" t="s">
        <v>45</v>
      </c>
      <c r="Z3609">
        <v>6662</v>
      </c>
      <c r="AA3609">
        <v>5.24</v>
      </c>
      <c r="AB3609">
        <v>12.6</v>
      </c>
      <c r="AC3609">
        <v>40.700000000000003</v>
      </c>
      <c r="AD3609">
        <v>196328</v>
      </c>
      <c r="AE3609">
        <v>115</v>
      </c>
      <c r="AF3609">
        <v>32.1</v>
      </c>
      <c r="AG3609" t="s">
        <v>41</v>
      </c>
      <c r="AH3609" t="s">
        <v>42</v>
      </c>
      <c r="AI3609" t="s">
        <v>43</v>
      </c>
      <c r="AJ3609">
        <v>100</v>
      </c>
      <c r="AK3609">
        <v>224</v>
      </c>
      <c r="AL3609">
        <v>3.9699999999999999E-2</v>
      </c>
      <c r="AM3609">
        <v>0.76690000000000003</v>
      </c>
      <c r="AN3609">
        <v>0.89200000000000002</v>
      </c>
      <c r="AO3609">
        <f>Data[[#This Row],[labeller_confidence_score]]-Data[[#This Row],[cytodiffusion_classification_confidence]]</f>
        <v>0.12509999999999999</v>
      </c>
    </row>
    <row r="3610" spans="1:41" x14ac:dyDescent="0.3">
      <c r="A3610" t="s">
        <v>3683</v>
      </c>
      <c r="B3610" t="s">
        <v>89</v>
      </c>
      <c r="C3610">
        <v>1</v>
      </c>
      <c r="D3610" t="s">
        <v>38</v>
      </c>
      <c r="E3610">
        <v>12.57</v>
      </c>
      <c r="F3610">
        <v>57.1</v>
      </c>
      <c r="G3610">
        <v>0.623</v>
      </c>
      <c r="H3610">
        <v>0.42699999999999999</v>
      </c>
      <c r="I3610">
        <f>Data[[#This Row],[nucleus_area_pct]]/Data[[#This Row],[cytoplasm_ratio]]</f>
        <v>133.72365339578454</v>
      </c>
      <c r="J3610">
        <v>0.69199999999999995</v>
      </c>
      <c r="K3610">
        <v>0.3</v>
      </c>
      <c r="L3610">
        <v>4.34</v>
      </c>
      <c r="M3610">
        <v>4.0999999999999996</v>
      </c>
      <c r="N3610">
        <v>0.81100000000000005</v>
      </c>
      <c r="O3610">
        <v>450</v>
      </c>
      <c r="P3610">
        <v>68</v>
      </c>
      <c r="Q3610">
        <v>211</v>
      </c>
      <c r="R3610">
        <v>175</v>
      </c>
      <c r="S3610">
        <v>188</v>
      </c>
      <c r="T3610">
        <f>(Data[[#This Row],[mean_r]]/256)*100</f>
        <v>82.421875</v>
      </c>
      <c r="U3610">
        <f>(Data[[#This Row],[mean_g]]/256)*100</f>
        <v>68.359375</v>
      </c>
      <c r="V3610">
        <f>(Data[[#This Row],[mean_b]]/256)*100</f>
        <v>73.4375</v>
      </c>
      <c r="W3610">
        <v>0.71199999999999997</v>
      </c>
      <c r="X3610" t="s">
        <v>51</v>
      </c>
      <c r="Y3610" t="s">
        <v>40</v>
      </c>
      <c r="Z3610">
        <v>9243</v>
      </c>
      <c r="AA3610">
        <v>5.26</v>
      </c>
      <c r="AB3610">
        <v>16.399999999999999</v>
      </c>
      <c r="AC3610">
        <v>38.4</v>
      </c>
      <c r="AD3610">
        <v>244478</v>
      </c>
      <c r="AE3610">
        <v>87.8</v>
      </c>
      <c r="AF3610">
        <v>32.4</v>
      </c>
      <c r="AG3610" t="s">
        <v>41</v>
      </c>
      <c r="AH3610" t="s">
        <v>47</v>
      </c>
      <c r="AI3610" t="s">
        <v>43</v>
      </c>
      <c r="AJ3610">
        <v>40</v>
      </c>
      <c r="AK3610">
        <v>256</v>
      </c>
      <c r="AL3610">
        <v>0.94159999999999999</v>
      </c>
      <c r="AM3610">
        <v>0.62</v>
      </c>
      <c r="AN3610">
        <v>0.80189999999999995</v>
      </c>
      <c r="AO3610">
        <f>Data[[#This Row],[labeller_confidence_score]]-Data[[#This Row],[cytodiffusion_classification_confidence]]</f>
        <v>0.18189999999999995</v>
      </c>
    </row>
    <row r="3611" spans="1:41" x14ac:dyDescent="0.3">
      <c r="A3611" t="s">
        <v>3684</v>
      </c>
      <c r="B3611" t="s">
        <v>58</v>
      </c>
      <c r="C3611">
        <v>1</v>
      </c>
      <c r="D3611" t="s">
        <v>38</v>
      </c>
      <c r="E3611">
        <v>13.75</v>
      </c>
      <c r="F3611">
        <v>67.7</v>
      </c>
      <c r="G3611">
        <v>0.79800000000000004</v>
      </c>
      <c r="H3611">
        <v>0.22600000000000001</v>
      </c>
      <c r="I3611">
        <f>Data[[#This Row],[nucleus_area_pct]]/Data[[#This Row],[cytoplasm_ratio]]</f>
        <v>299.55752212389382</v>
      </c>
      <c r="J3611">
        <v>0.82899999999999996</v>
      </c>
      <c r="K3611">
        <v>0.49</v>
      </c>
      <c r="L3611">
        <v>1.37</v>
      </c>
      <c r="M3611">
        <v>1.1000000000000001</v>
      </c>
      <c r="N3611">
        <v>0.748</v>
      </c>
      <c r="O3611">
        <v>457</v>
      </c>
      <c r="P3611">
        <v>105</v>
      </c>
      <c r="Q3611">
        <v>178</v>
      </c>
      <c r="R3611">
        <v>152</v>
      </c>
      <c r="S3611">
        <v>200</v>
      </c>
      <c r="T3611">
        <f>(Data[[#This Row],[mean_r]]/256)*100</f>
        <v>69.53125</v>
      </c>
      <c r="U3611">
        <f>(Data[[#This Row],[mean_g]]/256)*100</f>
        <v>59.375</v>
      </c>
      <c r="V3611">
        <f>(Data[[#This Row],[mean_b]]/256)*100</f>
        <v>78.125</v>
      </c>
      <c r="W3611">
        <v>0.68899999999999995</v>
      </c>
      <c r="X3611" t="s">
        <v>51</v>
      </c>
      <c r="Y3611" t="s">
        <v>40</v>
      </c>
      <c r="Z3611">
        <v>5717</v>
      </c>
      <c r="AA3611">
        <v>4.13</v>
      </c>
      <c r="AB3611">
        <v>15.1</v>
      </c>
      <c r="AC3611">
        <v>41.1</v>
      </c>
      <c r="AD3611">
        <v>370768</v>
      </c>
      <c r="AE3611">
        <v>93.5</v>
      </c>
      <c r="AF3611">
        <v>33.4</v>
      </c>
      <c r="AG3611" t="s">
        <v>41</v>
      </c>
      <c r="AH3611" t="s">
        <v>42</v>
      </c>
      <c r="AI3611" t="s">
        <v>43</v>
      </c>
      <c r="AJ3611">
        <v>100</v>
      </c>
      <c r="AK3611">
        <v>360</v>
      </c>
      <c r="AL3611">
        <v>0.86550000000000005</v>
      </c>
      <c r="AM3611">
        <v>0.70550000000000002</v>
      </c>
      <c r="AN3611">
        <v>0.76690000000000003</v>
      </c>
      <c r="AO3611">
        <f>Data[[#This Row],[labeller_confidence_score]]-Data[[#This Row],[cytodiffusion_classification_confidence]]</f>
        <v>6.140000000000001E-2</v>
      </c>
    </row>
    <row r="3612" spans="1:41" x14ac:dyDescent="0.3">
      <c r="A3612" t="s">
        <v>3685</v>
      </c>
      <c r="B3612" t="s">
        <v>103</v>
      </c>
      <c r="C3612">
        <v>1</v>
      </c>
      <c r="D3612" t="s">
        <v>104</v>
      </c>
      <c r="E3612">
        <v>5.27</v>
      </c>
      <c r="F3612">
        <v>0</v>
      </c>
      <c r="G3612">
        <v>0</v>
      </c>
      <c r="H3612">
        <v>1</v>
      </c>
      <c r="I3612">
        <f>Data[[#This Row],[nucleus_area_pct]]/Data[[#This Row],[cytoplasm_ratio]]</f>
        <v>0</v>
      </c>
      <c r="J3612">
        <v>0.433</v>
      </c>
      <c r="K3612">
        <v>0.749</v>
      </c>
      <c r="L3612">
        <v>0.42</v>
      </c>
      <c r="M3612">
        <v>1</v>
      </c>
      <c r="N3612">
        <v>0.70099999999999996</v>
      </c>
      <c r="O3612">
        <v>53</v>
      </c>
      <c r="P3612">
        <v>36</v>
      </c>
      <c r="Q3612">
        <v>227</v>
      </c>
      <c r="R3612">
        <v>144</v>
      </c>
      <c r="S3612">
        <v>128</v>
      </c>
      <c r="T3612">
        <f>(Data[[#This Row],[mean_r]]/256)*100</f>
        <v>88.671875</v>
      </c>
      <c r="U3612">
        <f>(Data[[#This Row],[mean_g]]/256)*100</f>
        <v>56.25</v>
      </c>
      <c r="V3612">
        <f>(Data[[#This Row],[mean_b]]/256)*100</f>
        <v>50</v>
      </c>
      <c r="W3612">
        <v>0.53</v>
      </c>
      <c r="X3612" t="s">
        <v>51</v>
      </c>
      <c r="Y3612" t="s">
        <v>40</v>
      </c>
      <c r="Z3612">
        <v>8406</v>
      </c>
      <c r="AA3612">
        <v>5.66</v>
      </c>
      <c r="AB3612">
        <v>13.9</v>
      </c>
      <c r="AC3612">
        <v>37.9</v>
      </c>
      <c r="AD3612">
        <v>207855</v>
      </c>
      <c r="AE3612">
        <v>93.1</v>
      </c>
      <c r="AF3612">
        <v>35.5</v>
      </c>
      <c r="AG3612" t="s">
        <v>41</v>
      </c>
      <c r="AH3612" t="s">
        <v>42</v>
      </c>
      <c r="AI3612" t="s">
        <v>52</v>
      </c>
      <c r="AJ3612">
        <v>100</v>
      </c>
      <c r="AK3612">
        <v>360</v>
      </c>
      <c r="AL3612">
        <v>0.74060000000000004</v>
      </c>
      <c r="AM3612">
        <v>0.62329999999999997</v>
      </c>
      <c r="AN3612">
        <v>1</v>
      </c>
      <c r="AO3612">
        <f>Data[[#This Row],[labeller_confidence_score]]-Data[[#This Row],[cytodiffusion_classification_confidence]]</f>
        <v>0.37670000000000003</v>
      </c>
    </row>
    <row r="3613" spans="1:41" x14ac:dyDescent="0.3">
      <c r="A3613" t="s">
        <v>3686</v>
      </c>
      <c r="B3613" t="s">
        <v>62</v>
      </c>
      <c r="C3613">
        <v>0</v>
      </c>
      <c r="D3613" t="s">
        <v>50</v>
      </c>
      <c r="E3613">
        <v>10.81</v>
      </c>
      <c r="F3613">
        <v>79.900000000000006</v>
      </c>
      <c r="G3613">
        <v>0.89</v>
      </c>
      <c r="H3613">
        <v>0.159</v>
      </c>
      <c r="I3613">
        <f>Data[[#This Row],[nucleus_area_pct]]/Data[[#This Row],[cytoplasm_ratio]]</f>
        <v>502.51572327044028</v>
      </c>
      <c r="J3613">
        <v>0.86099999999999999</v>
      </c>
      <c r="K3613">
        <v>0.26800000000000002</v>
      </c>
      <c r="L3613">
        <v>0.9</v>
      </c>
      <c r="M3613">
        <v>1</v>
      </c>
      <c r="N3613">
        <v>0.94399999999999995</v>
      </c>
      <c r="O3613">
        <v>279</v>
      </c>
      <c r="P3613">
        <v>51</v>
      </c>
      <c r="Q3613">
        <v>192</v>
      </c>
      <c r="R3613">
        <v>151</v>
      </c>
      <c r="S3613">
        <v>202</v>
      </c>
      <c r="T3613">
        <f>(Data[[#This Row],[mean_r]]/256)*100</f>
        <v>75</v>
      </c>
      <c r="U3613">
        <f>(Data[[#This Row],[mean_g]]/256)*100</f>
        <v>58.984375</v>
      </c>
      <c r="V3613">
        <f>(Data[[#This Row],[mean_b]]/256)*100</f>
        <v>78.90625</v>
      </c>
      <c r="W3613">
        <v>0.70099999999999996</v>
      </c>
      <c r="X3613" t="s">
        <v>51</v>
      </c>
      <c r="Y3613" t="s">
        <v>45</v>
      </c>
      <c r="Z3613">
        <v>1000</v>
      </c>
      <c r="AA3613">
        <v>5.09</v>
      </c>
      <c r="AB3613">
        <v>11.7</v>
      </c>
      <c r="AC3613">
        <v>40.799999999999997</v>
      </c>
      <c r="AD3613">
        <v>282498</v>
      </c>
      <c r="AE3613">
        <v>92.3</v>
      </c>
      <c r="AF3613">
        <v>31.9</v>
      </c>
      <c r="AG3613" t="s">
        <v>41</v>
      </c>
      <c r="AH3613" t="s">
        <v>68</v>
      </c>
      <c r="AI3613" t="s">
        <v>43</v>
      </c>
      <c r="AJ3613">
        <v>60</v>
      </c>
      <c r="AK3613">
        <v>360</v>
      </c>
      <c r="AL3613">
        <v>3.56E-2</v>
      </c>
      <c r="AM3613">
        <v>0.9375</v>
      </c>
      <c r="AN3613">
        <v>0.90359999999999996</v>
      </c>
      <c r="AO3613">
        <f>Data[[#This Row],[labeller_confidence_score]]-Data[[#This Row],[cytodiffusion_classification_confidence]]</f>
        <v>-3.3900000000000041E-2</v>
      </c>
    </row>
    <row r="3614" spans="1:41" x14ac:dyDescent="0.3">
      <c r="A3614" t="s">
        <v>3687</v>
      </c>
      <c r="B3614" t="s">
        <v>106</v>
      </c>
      <c r="C3614">
        <v>1</v>
      </c>
      <c r="D3614" t="s">
        <v>82</v>
      </c>
      <c r="E3614">
        <v>16.23</v>
      </c>
      <c r="F3614">
        <v>86.8</v>
      </c>
      <c r="G3614">
        <v>0.40799999999999997</v>
      </c>
      <c r="H3614">
        <v>0.24299999999999999</v>
      </c>
      <c r="I3614">
        <f>Data[[#This Row],[nucleus_area_pct]]/Data[[#This Row],[cytoplasm_ratio]]</f>
        <v>357.20164609053495</v>
      </c>
      <c r="J3614">
        <v>0.82299999999999995</v>
      </c>
      <c r="K3614">
        <v>0.25900000000000001</v>
      </c>
      <c r="L3614">
        <v>0.9</v>
      </c>
      <c r="M3614">
        <v>1</v>
      </c>
      <c r="N3614">
        <v>0.91</v>
      </c>
      <c r="O3614">
        <v>506</v>
      </c>
      <c r="P3614">
        <v>104</v>
      </c>
      <c r="Q3614">
        <v>185</v>
      </c>
      <c r="R3614">
        <v>160</v>
      </c>
      <c r="S3614">
        <v>212</v>
      </c>
      <c r="T3614">
        <f>(Data[[#This Row],[mean_r]]/256)*100</f>
        <v>72.265625</v>
      </c>
      <c r="U3614">
        <f>(Data[[#This Row],[mean_g]]/256)*100</f>
        <v>62.5</v>
      </c>
      <c r="V3614">
        <f>(Data[[#This Row],[mean_b]]/256)*100</f>
        <v>82.8125</v>
      </c>
      <c r="W3614">
        <v>0.81299999999999994</v>
      </c>
      <c r="X3614" t="s">
        <v>39</v>
      </c>
      <c r="Y3614" t="s">
        <v>40</v>
      </c>
      <c r="Z3614">
        <v>10536</v>
      </c>
      <c r="AA3614">
        <v>4.4000000000000004</v>
      </c>
      <c r="AB3614">
        <v>13.9</v>
      </c>
      <c r="AC3614">
        <v>41.7</v>
      </c>
      <c r="AD3614">
        <v>275272</v>
      </c>
      <c r="AE3614">
        <v>80.400000000000006</v>
      </c>
      <c r="AF3614">
        <v>29.9</v>
      </c>
      <c r="AG3614" t="s">
        <v>41</v>
      </c>
      <c r="AH3614" t="s">
        <v>47</v>
      </c>
      <c r="AI3614" t="s">
        <v>56</v>
      </c>
      <c r="AJ3614">
        <v>100</v>
      </c>
      <c r="AK3614">
        <v>512</v>
      </c>
      <c r="AL3614">
        <v>0.90510000000000002</v>
      </c>
      <c r="AM3614">
        <v>0.81799999999999995</v>
      </c>
      <c r="AN3614">
        <v>0.85019999999999996</v>
      </c>
      <c r="AO3614">
        <f>Data[[#This Row],[labeller_confidence_score]]-Data[[#This Row],[cytodiffusion_classification_confidence]]</f>
        <v>3.2200000000000006E-2</v>
      </c>
    </row>
    <row r="3615" spans="1:41" x14ac:dyDescent="0.3">
      <c r="A3615" t="s">
        <v>3688</v>
      </c>
      <c r="B3615" t="s">
        <v>49</v>
      </c>
      <c r="C3615">
        <v>0</v>
      </c>
      <c r="D3615" t="s">
        <v>50</v>
      </c>
      <c r="E3615">
        <v>11.55</v>
      </c>
      <c r="F3615">
        <v>62.8</v>
      </c>
      <c r="G3615">
        <v>0.59399999999999997</v>
      </c>
      <c r="H3615">
        <v>0.42599999999999999</v>
      </c>
      <c r="I3615">
        <f>Data[[#This Row],[nucleus_area_pct]]/Data[[#This Row],[cytoplasm_ratio]]</f>
        <v>147.41784037558685</v>
      </c>
      <c r="J3615">
        <v>0.85</v>
      </c>
      <c r="K3615">
        <v>0.41599999999999998</v>
      </c>
      <c r="L3615">
        <v>2.73</v>
      </c>
      <c r="M3615">
        <v>4.5999999999999996</v>
      </c>
      <c r="N3615">
        <v>0.83299999999999996</v>
      </c>
      <c r="O3615">
        <v>420</v>
      </c>
      <c r="P3615">
        <v>65</v>
      </c>
      <c r="Q3615">
        <v>227</v>
      </c>
      <c r="R3615">
        <v>167</v>
      </c>
      <c r="S3615">
        <v>194</v>
      </c>
      <c r="T3615">
        <f>(Data[[#This Row],[mean_r]]/256)*100</f>
        <v>88.671875</v>
      </c>
      <c r="U3615">
        <f>(Data[[#This Row],[mean_g]]/256)*100</f>
        <v>65.234375</v>
      </c>
      <c r="V3615">
        <f>(Data[[#This Row],[mean_b]]/256)*100</f>
        <v>75.78125</v>
      </c>
      <c r="W3615">
        <v>0.61399999999999999</v>
      </c>
      <c r="X3615" t="s">
        <v>51</v>
      </c>
      <c r="Y3615" t="s">
        <v>40</v>
      </c>
      <c r="Z3615">
        <v>9085</v>
      </c>
      <c r="AA3615">
        <v>5.22</v>
      </c>
      <c r="AB3615">
        <v>11.5</v>
      </c>
      <c r="AC3615">
        <v>34.799999999999997</v>
      </c>
      <c r="AD3615">
        <v>225762</v>
      </c>
      <c r="AE3615">
        <v>91.7</v>
      </c>
      <c r="AF3615">
        <v>30.7</v>
      </c>
      <c r="AG3615" t="s">
        <v>41</v>
      </c>
      <c r="AH3615" t="s">
        <v>42</v>
      </c>
      <c r="AI3615" t="s">
        <v>52</v>
      </c>
      <c r="AJ3615">
        <v>40</v>
      </c>
      <c r="AK3615">
        <v>360</v>
      </c>
      <c r="AL3615">
        <v>2.8500000000000001E-2</v>
      </c>
      <c r="AM3615">
        <v>0.95330000000000004</v>
      </c>
      <c r="AN3615">
        <v>0.86260000000000003</v>
      </c>
      <c r="AO3615">
        <f>Data[[#This Row],[labeller_confidence_score]]-Data[[#This Row],[cytodiffusion_classification_confidence]]</f>
        <v>-9.0700000000000003E-2</v>
      </c>
    </row>
    <row r="3616" spans="1:41" x14ac:dyDescent="0.3">
      <c r="A3616" t="s">
        <v>3689</v>
      </c>
      <c r="B3616" t="s">
        <v>87</v>
      </c>
      <c r="C3616">
        <v>0</v>
      </c>
      <c r="D3616" t="s">
        <v>50</v>
      </c>
      <c r="E3616">
        <v>13.42</v>
      </c>
      <c r="F3616">
        <v>52.8</v>
      </c>
      <c r="G3616">
        <v>0.499</v>
      </c>
      <c r="H3616">
        <v>0.623</v>
      </c>
      <c r="I3616">
        <f>Data[[#This Row],[nucleus_area_pct]]/Data[[#This Row],[cytoplasm_ratio]]</f>
        <v>84.75120385232745</v>
      </c>
      <c r="J3616">
        <v>0.76600000000000001</v>
      </c>
      <c r="K3616">
        <v>0.46400000000000002</v>
      </c>
      <c r="L3616">
        <v>4.54</v>
      </c>
      <c r="M3616">
        <v>2.4</v>
      </c>
      <c r="N3616">
        <v>0.76500000000000001</v>
      </c>
      <c r="O3616">
        <v>388</v>
      </c>
      <c r="P3616">
        <v>75</v>
      </c>
      <c r="Q3616">
        <v>242</v>
      </c>
      <c r="R3616">
        <v>139</v>
      </c>
      <c r="S3616">
        <v>144</v>
      </c>
      <c r="T3616">
        <f>(Data[[#This Row],[mean_r]]/256)*100</f>
        <v>94.53125</v>
      </c>
      <c r="U3616">
        <f>(Data[[#This Row],[mean_g]]/256)*100</f>
        <v>54.296875</v>
      </c>
      <c r="V3616">
        <f>(Data[[#This Row],[mean_b]]/256)*100</f>
        <v>56.25</v>
      </c>
      <c r="W3616">
        <v>0.64400000000000002</v>
      </c>
      <c r="X3616" t="s">
        <v>39</v>
      </c>
      <c r="Y3616" t="s">
        <v>40</v>
      </c>
      <c r="Z3616">
        <v>4681</v>
      </c>
      <c r="AA3616">
        <v>4.1900000000000004</v>
      </c>
      <c r="AB3616">
        <v>11.6</v>
      </c>
      <c r="AC3616">
        <v>35.6</v>
      </c>
      <c r="AD3616">
        <v>287637</v>
      </c>
      <c r="AE3616">
        <v>89.3</v>
      </c>
      <c r="AF3616">
        <v>31.9</v>
      </c>
      <c r="AG3616" t="s">
        <v>46</v>
      </c>
      <c r="AH3616" t="s">
        <v>68</v>
      </c>
      <c r="AI3616" t="s">
        <v>52</v>
      </c>
      <c r="AJ3616">
        <v>100</v>
      </c>
      <c r="AK3616">
        <v>512</v>
      </c>
      <c r="AL3616">
        <v>7.4300000000000005E-2</v>
      </c>
      <c r="AM3616">
        <v>0.92549999999999999</v>
      </c>
      <c r="AN3616">
        <v>0.87560000000000004</v>
      </c>
      <c r="AO3616">
        <f>Data[[#This Row],[labeller_confidence_score]]-Data[[#This Row],[cytodiffusion_classification_confidence]]</f>
        <v>-4.9899999999999944E-2</v>
      </c>
    </row>
    <row r="3617" spans="1:41" x14ac:dyDescent="0.3">
      <c r="A3617" t="s">
        <v>3690</v>
      </c>
      <c r="B3617" t="s">
        <v>62</v>
      </c>
      <c r="C3617">
        <v>0</v>
      </c>
      <c r="D3617" t="s">
        <v>50</v>
      </c>
      <c r="E3617">
        <v>8.0399999999999991</v>
      </c>
      <c r="F3617">
        <v>83.8</v>
      </c>
      <c r="G3617">
        <v>0.82799999999999996</v>
      </c>
      <c r="H3617">
        <v>0.112</v>
      </c>
      <c r="I3617">
        <f>Data[[#This Row],[nucleus_area_pct]]/Data[[#This Row],[cytoplasm_ratio]]</f>
        <v>748.21428571428567</v>
      </c>
      <c r="J3617">
        <v>0.94699999999999995</v>
      </c>
      <c r="K3617">
        <v>0.22700000000000001</v>
      </c>
      <c r="L3617">
        <v>1.4</v>
      </c>
      <c r="M3617">
        <v>1</v>
      </c>
      <c r="N3617">
        <v>0.89700000000000002</v>
      </c>
      <c r="O3617">
        <v>296</v>
      </c>
      <c r="P3617">
        <v>57</v>
      </c>
      <c r="Q3617">
        <v>203</v>
      </c>
      <c r="R3617">
        <v>162</v>
      </c>
      <c r="S3617">
        <v>196</v>
      </c>
      <c r="T3617">
        <f>(Data[[#This Row],[mean_r]]/256)*100</f>
        <v>79.296875</v>
      </c>
      <c r="U3617">
        <f>(Data[[#This Row],[mean_g]]/256)*100</f>
        <v>63.28125</v>
      </c>
      <c r="V3617">
        <f>(Data[[#This Row],[mean_b]]/256)*100</f>
        <v>76.5625</v>
      </c>
      <c r="W3617">
        <v>0.748</v>
      </c>
      <c r="X3617" t="s">
        <v>39</v>
      </c>
      <c r="Y3617" t="s">
        <v>40</v>
      </c>
      <c r="Z3617">
        <v>6069</v>
      </c>
      <c r="AA3617">
        <v>5.01</v>
      </c>
      <c r="AB3617">
        <v>11.7</v>
      </c>
      <c r="AC3617">
        <v>40.5</v>
      </c>
      <c r="AD3617">
        <v>211276</v>
      </c>
      <c r="AE3617">
        <v>75</v>
      </c>
      <c r="AF3617">
        <v>33.700000000000003</v>
      </c>
      <c r="AG3617" t="s">
        <v>46</v>
      </c>
      <c r="AH3617" t="s">
        <v>47</v>
      </c>
      <c r="AI3617" t="s">
        <v>52</v>
      </c>
      <c r="AJ3617">
        <v>100</v>
      </c>
      <c r="AK3617">
        <v>360</v>
      </c>
      <c r="AL3617">
        <v>3.3500000000000002E-2</v>
      </c>
      <c r="AM3617">
        <v>0.94930000000000003</v>
      </c>
      <c r="AN3617">
        <v>0.87470000000000003</v>
      </c>
      <c r="AO3617">
        <f>Data[[#This Row],[labeller_confidence_score]]-Data[[#This Row],[cytodiffusion_classification_confidence]]</f>
        <v>-7.46E-2</v>
      </c>
    </row>
    <row r="3618" spans="1:41" x14ac:dyDescent="0.3">
      <c r="A3618" t="s">
        <v>3691</v>
      </c>
      <c r="B3618" t="s">
        <v>54</v>
      </c>
      <c r="C3618">
        <v>0</v>
      </c>
      <c r="D3618" t="s">
        <v>54</v>
      </c>
      <c r="E3618">
        <v>7.53</v>
      </c>
      <c r="F3618">
        <v>0</v>
      </c>
      <c r="G3618">
        <v>0</v>
      </c>
      <c r="H3618">
        <v>1</v>
      </c>
      <c r="I3618">
        <f>Data[[#This Row],[nucleus_area_pct]]/Data[[#This Row],[cytoplasm_ratio]]</f>
        <v>0</v>
      </c>
      <c r="J3618">
        <v>0.88900000000000001</v>
      </c>
      <c r="K3618">
        <v>0.249</v>
      </c>
      <c r="L3618">
        <v>1</v>
      </c>
      <c r="M3618">
        <v>1</v>
      </c>
      <c r="N3618">
        <v>0.97299999999999998</v>
      </c>
      <c r="O3618">
        <v>217</v>
      </c>
      <c r="P3618">
        <v>43</v>
      </c>
      <c r="Q3618">
        <v>224</v>
      </c>
      <c r="R3618">
        <v>118</v>
      </c>
      <c r="S3618">
        <v>124</v>
      </c>
      <c r="T3618">
        <f>(Data[[#This Row],[mean_r]]/256)*100</f>
        <v>87.5</v>
      </c>
      <c r="U3618">
        <f>(Data[[#This Row],[mean_g]]/256)*100</f>
        <v>46.09375</v>
      </c>
      <c r="V3618">
        <f>(Data[[#This Row],[mean_b]]/256)*100</f>
        <v>48.4375</v>
      </c>
      <c r="W3618">
        <v>0.45700000000000002</v>
      </c>
      <c r="X3618" t="s">
        <v>51</v>
      </c>
      <c r="Y3618" t="s">
        <v>45</v>
      </c>
      <c r="Z3618">
        <v>6450</v>
      </c>
      <c r="AA3618">
        <v>5.76</v>
      </c>
      <c r="AB3618">
        <v>15.4</v>
      </c>
      <c r="AC3618">
        <v>43.5</v>
      </c>
      <c r="AD3618">
        <v>179008</v>
      </c>
      <c r="AE3618">
        <v>72.8</v>
      </c>
      <c r="AF3618">
        <v>31.9</v>
      </c>
      <c r="AG3618" t="s">
        <v>64</v>
      </c>
      <c r="AH3618" t="s">
        <v>42</v>
      </c>
      <c r="AI3618" t="s">
        <v>43</v>
      </c>
      <c r="AJ3618">
        <v>100</v>
      </c>
      <c r="AK3618">
        <v>224</v>
      </c>
      <c r="AL3618">
        <v>3.2599999999999997E-2</v>
      </c>
      <c r="AM3618">
        <v>1</v>
      </c>
      <c r="AN3618">
        <v>0.90739999999999998</v>
      </c>
      <c r="AO3618">
        <f>Data[[#This Row],[labeller_confidence_score]]-Data[[#This Row],[cytodiffusion_classification_confidence]]</f>
        <v>-9.2600000000000016E-2</v>
      </c>
    </row>
    <row r="3619" spans="1:41" x14ac:dyDescent="0.3">
      <c r="A3619" t="s">
        <v>3692</v>
      </c>
      <c r="B3619" t="s">
        <v>74</v>
      </c>
      <c r="C3619">
        <v>0</v>
      </c>
      <c r="D3619" t="s">
        <v>75</v>
      </c>
      <c r="E3619">
        <v>3.17</v>
      </c>
      <c r="F3619">
        <v>0</v>
      </c>
      <c r="G3619">
        <v>0</v>
      </c>
      <c r="H3619">
        <v>1</v>
      </c>
      <c r="I3619">
        <f>Data[[#This Row],[nucleus_area_pct]]/Data[[#This Row],[cytoplasm_ratio]]</f>
        <v>0</v>
      </c>
      <c r="J3619">
        <v>0.70899999999999996</v>
      </c>
      <c r="K3619">
        <v>0.47799999999999998</v>
      </c>
      <c r="L3619">
        <v>2.31</v>
      </c>
      <c r="M3619">
        <v>1</v>
      </c>
      <c r="N3619">
        <v>0.61499999999999999</v>
      </c>
      <c r="O3619">
        <v>34</v>
      </c>
      <c r="P3619">
        <v>10</v>
      </c>
      <c r="Q3619">
        <v>193</v>
      </c>
      <c r="R3619">
        <v>130</v>
      </c>
      <c r="S3619">
        <v>154</v>
      </c>
      <c r="T3619">
        <f>(Data[[#This Row],[mean_r]]/256)*100</f>
        <v>75.390625</v>
      </c>
      <c r="U3619">
        <f>(Data[[#This Row],[mean_g]]/256)*100</f>
        <v>50.78125</v>
      </c>
      <c r="V3619">
        <f>(Data[[#This Row],[mean_b]]/256)*100</f>
        <v>60.15625</v>
      </c>
      <c r="W3619">
        <v>0.61099999999999999</v>
      </c>
      <c r="X3619" t="s">
        <v>51</v>
      </c>
      <c r="Y3619" t="s">
        <v>40</v>
      </c>
      <c r="Z3619">
        <v>9531</v>
      </c>
      <c r="AA3619">
        <v>5.0999999999999996</v>
      </c>
      <c r="AB3619">
        <v>14.1</v>
      </c>
      <c r="AC3619">
        <v>36.799999999999997</v>
      </c>
      <c r="AD3619">
        <v>185480</v>
      </c>
      <c r="AE3619">
        <v>92.4</v>
      </c>
      <c r="AF3619">
        <v>33.5</v>
      </c>
      <c r="AG3619" t="s">
        <v>46</v>
      </c>
      <c r="AH3619" t="s">
        <v>47</v>
      </c>
      <c r="AI3619" t="s">
        <v>56</v>
      </c>
      <c r="AJ3619">
        <v>100</v>
      </c>
      <c r="AK3619">
        <v>256</v>
      </c>
      <c r="AL3619">
        <v>4.6699999999999998E-2</v>
      </c>
      <c r="AM3619">
        <v>0.90459999999999996</v>
      </c>
      <c r="AN3619">
        <v>1</v>
      </c>
      <c r="AO3619">
        <f>Data[[#This Row],[labeller_confidence_score]]-Data[[#This Row],[cytodiffusion_classification_confidence]]</f>
        <v>9.540000000000004E-2</v>
      </c>
    </row>
    <row r="3620" spans="1:41" x14ac:dyDescent="0.3">
      <c r="A3620" t="s">
        <v>3693</v>
      </c>
      <c r="B3620" t="s">
        <v>54</v>
      </c>
      <c r="C3620">
        <v>0</v>
      </c>
      <c r="D3620" t="s">
        <v>54</v>
      </c>
      <c r="E3620">
        <v>7.86</v>
      </c>
      <c r="F3620">
        <v>0</v>
      </c>
      <c r="G3620">
        <v>0</v>
      </c>
      <c r="H3620">
        <v>1</v>
      </c>
      <c r="I3620">
        <f>Data[[#This Row],[nucleus_area_pct]]/Data[[#This Row],[cytoplasm_ratio]]</f>
        <v>0</v>
      </c>
      <c r="J3620">
        <v>0.97899999999999998</v>
      </c>
      <c r="K3620">
        <v>0.13</v>
      </c>
      <c r="L3620">
        <v>0.13</v>
      </c>
      <c r="M3620">
        <v>1</v>
      </c>
      <c r="N3620">
        <v>0.95899999999999996</v>
      </c>
      <c r="O3620">
        <v>149</v>
      </c>
      <c r="P3620">
        <v>45</v>
      </c>
      <c r="Q3620">
        <v>235</v>
      </c>
      <c r="R3620">
        <v>128</v>
      </c>
      <c r="S3620">
        <v>124</v>
      </c>
      <c r="T3620">
        <f>(Data[[#This Row],[mean_r]]/256)*100</f>
        <v>91.796875</v>
      </c>
      <c r="U3620">
        <f>(Data[[#This Row],[mean_g]]/256)*100</f>
        <v>50</v>
      </c>
      <c r="V3620">
        <f>(Data[[#This Row],[mean_b]]/256)*100</f>
        <v>48.4375</v>
      </c>
      <c r="W3620">
        <v>0.50700000000000001</v>
      </c>
      <c r="X3620" t="s">
        <v>63</v>
      </c>
      <c r="Y3620" t="s">
        <v>40</v>
      </c>
      <c r="Z3620">
        <v>12457</v>
      </c>
      <c r="AA3620">
        <v>5.98</v>
      </c>
      <c r="AB3620">
        <v>14.4</v>
      </c>
      <c r="AC3620">
        <v>38</v>
      </c>
      <c r="AD3620">
        <v>355347</v>
      </c>
      <c r="AE3620">
        <v>94.5</v>
      </c>
      <c r="AF3620">
        <v>33.799999999999997</v>
      </c>
      <c r="AG3620" t="s">
        <v>64</v>
      </c>
      <c r="AH3620" t="s">
        <v>47</v>
      </c>
      <c r="AI3620" t="s">
        <v>52</v>
      </c>
      <c r="AJ3620">
        <v>40</v>
      </c>
      <c r="AK3620">
        <v>256</v>
      </c>
      <c r="AL3620">
        <v>1.3899999999999999E-2</v>
      </c>
      <c r="AM3620">
        <v>0.92559999999999998</v>
      </c>
      <c r="AN3620">
        <v>0.9546</v>
      </c>
      <c r="AO3620">
        <f>Data[[#This Row],[labeller_confidence_score]]-Data[[#This Row],[cytodiffusion_classification_confidence]]</f>
        <v>2.9000000000000026E-2</v>
      </c>
    </row>
    <row r="3621" spans="1:41" x14ac:dyDescent="0.3">
      <c r="A3621" t="s">
        <v>3694</v>
      </c>
      <c r="B3621" t="s">
        <v>49</v>
      </c>
      <c r="C3621">
        <v>0</v>
      </c>
      <c r="D3621" t="s">
        <v>50</v>
      </c>
      <c r="E3621">
        <v>12.59</v>
      </c>
      <c r="F3621">
        <v>50.3</v>
      </c>
      <c r="G3621">
        <v>0.53800000000000003</v>
      </c>
      <c r="H3621">
        <v>0.47899999999999998</v>
      </c>
      <c r="I3621">
        <f>Data[[#This Row],[nucleus_area_pct]]/Data[[#This Row],[cytoplasm_ratio]]</f>
        <v>105.01043841336117</v>
      </c>
      <c r="J3621">
        <v>0.73099999999999998</v>
      </c>
      <c r="K3621">
        <v>0.48299999999999998</v>
      </c>
      <c r="L3621">
        <v>2.71</v>
      </c>
      <c r="M3621">
        <v>3.1</v>
      </c>
      <c r="N3621">
        <v>0.79200000000000004</v>
      </c>
      <c r="O3621">
        <v>457</v>
      </c>
      <c r="P3621">
        <v>65</v>
      </c>
      <c r="Q3621">
        <v>183</v>
      </c>
      <c r="R3621">
        <v>176</v>
      </c>
      <c r="S3621">
        <v>178</v>
      </c>
      <c r="T3621">
        <f>(Data[[#This Row],[mean_r]]/256)*100</f>
        <v>71.484375</v>
      </c>
      <c r="U3621">
        <f>(Data[[#This Row],[mean_g]]/256)*100</f>
        <v>68.75</v>
      </c>
      <c r="V3621">
        <f>(Data[[#This Row],[mean_b]]/256)*100</f>
        <v>69.53125</v>
      </c>
      <c r="W3621">
        <v>0.57499999999999996</v>
      </c>
      <c r="X3621" t="s">
        <v>51</v>
      </c>
      <c r="Y3621" t="s">
        <v>40</v>
      </c>
      <c r="Z3621">
        <v>5112</v>
      </c>
      <c r="AA3621">
        <v>5.81</v>
      </c>
      <c r="AB3621">
        <v>9.5</v>
      </c>
      <c r="AC3621">
        <v>37.6</v>
      </c>
      <c r="AD3621">
        <v>265643</v>
      </c>
      <c r="AE3621">
        <v>101.9</v>
      </c>
      <c r="AF3621">
        <v>31.8</v>
      </c>
      <c r="AG3621" t="s">
        <v>64</v>
      </c>
      <c r="AH3621" t="s">
        <v>47</v>
      </c>
      <c r="AI3621" t="s">
        <v>52</v>
      </c>
      <c r="AJ3621">
        <v>100</v>
      </c>
      <c r="AK3621">
        <v>360</v>
      </c>
      <c r="AL3621">
        <v>0</v>
      </c>
      <c r="AM3621">
        <v>0.91869999999999996</v>
      </c>
      <c r="AN3621">
        <v>0.97770000000000001</v>
      </c>
      <c r="AO3621">
        <f>Data[[#This Row],[labeller_confidence_score]]-Data[[#This Row],[cytodiffusion_classification_confidence]]</f>
        <v>5.9000000000000052E-2</v>
      </c>
    </row>
    <row r="3622" spans="1:41" x14ac:dyDescent="0.3">
      <c r="A3622" t="s">
        <v>3695</v>
      </c>
      <c r="B3622" t="s">
        <v>49</v>
      </c>
      <c r="C3622">
        <v>0</v>
      </c>
      <c r="D3622" t="s">
        <v>50</v>
      </c>
      <c r="E3622">
        <v>10.71</v>
      </c>
      <c r="F3622">
        <v>58</v>
      </c>
      <c r="G3622">
        <v>0.51500000000000001</v>
      </c>
      <c r="H3622">
        <v>0.35</v>
      </c>
      <c r="I3622">
        <f>Data[[#This Row],[nucleus_area_pct]]/Data[[#This Row],[cytoplasm_ratio]]</f>
        <v>165.71428571428572</v>
      </c>
      <c r="J3622">
        <v>0.87</v>
      </c>
      <c r="K3622">
        <v>0.35699999999999998</v>
      </c>
      <c r="L3622">
        <v>2.67</v>
      </c>
      <c r="M3622">
        <v>3.3</v>
      </c>
      <c r="N3622">
        <v>0.78</v>
      </c>
      <c r="O3622">
        <v>385</v>
      </c>
      <c r="P3622">
        <v>70</v>
      </c>
      <c r="Q3622">
        <v>235</v>
      </c>
      <c r="R3622">
        <v>150</v>
      </c>
      <c r="S3622">
        <v>209</v>
      </c>
      <c r="T3622">
        <f>(Data[[#This Row],[mean_r]]/256)*100</f>
        <v>91.796875</v>
      </c>
      <c r="U3622">
        <f>(Data[[#This Row],[mean_g]]/256)*100</f>
        <v>58.59375</v>
      </c>
      <c r="V3622">
        <f>(Data[[#This Row],[mean_b]]/256)*100</f>
        <v>81.640625</v>
      </c>
      <c r="W3622">
        <v>0.70899999999999996</v>
      </c>
      <c r="X3622" t="s">
        <v>51</v>
      </c>
      <c r="Y3622" t="s">
        <v>45</v>
      </c>
      <c r="Z3622">
        <v>7990</v>
      </c>
      <c r="AA3622">
        <v>5.52</v>
      </c>
      <c r="AB3622">
        <v>15.2</v>
      </c>
      <c r="AC3622">
        <v>38.6</v>
      </c>
      <c r="AD3622">
        <v>461911</v>
      </c>
      <c r="AE3622">
        <v>77.8</v>
      </c>
      <c r="AF3622">
        <v>31.5</v>
      </c>
      <c r="AG3622" t="s">
        <v>46</v>
      </c>
      <c r="AH3622" t="s">
        <v>47</v>
      </c>
      <c r="AI3622" t="s">
        <v>56</v>
      </c>
      <c r="AJ3622">
        <v>60</v>
      </c>
      <c r="AK3622">
        <v>512</v>
      </c>
      <c r="AL3622">
        <v>7.3300000000000004E-2</v>
      </c>
      <c r="AM3622">
        <v>0.85640000000000005</v>
      </c>
      <c r="AN3622">
        <v>0.90529999999999999</v>
      </c>
      <c r="AO3622">
        <f>Data[[#This Row],[labeller_confidence_score]]-Data[[#This Row],[cytodiffusion_classification_confidence]]</f>
        <v>4.8899999999999944E-2</v>
      </c>
    </row>
    <row r="3623" spans="1:41" x14ac:dyDescent="0.3">
      <c r="A3623" t="s">
        <v>3696</v>
      </c>
      <c r="B3623" t="s">
        <v>49</v>
      </c>
      <c r="C3623">
        <v>0</v>
      </c>
      <c r="D3623" t="s">
        <v>50</v>
      </c>
      <c r="E3623">
        <v>10.38</v>
      </c>
      <c r="F3623">
        <v>53.5</v>
      </c>
      <c r="G3623">
        <v>0.47</v>
      </c>
      <c r="H3623">
        <v>0.45800000000000002</v>
      </c>
      <c r="I3623">
        <f>Data[[#This Row],[nucleus_area_pct]]/Data[[#This Row],[cytoplasm_ratio]]</f>
        <v>116.81222707423581</v>
      </c>
      <c r="J3623">
        <v>0.75800000000000001</v>
      </c>
      <c r="K3623">
        <v>0.39400000000000002</v>
      </c>
      <c r="L3623">
        <v>3.21</v>
      </c>
      <c r="M3623">
        <v>2.9</v>
      </c>
      <c r="N3623">
        <v>0.85099999999999998</v>
      </c>
      <c r="O3623">
        <v>417</v>
      </c>
      <c r="P3623">
        <v>64</v>
      </c>
      <c r="Q3623">
        <v>243</v>
      </c>
      <c r="R3623">
        <v>167</v>
      </c>
      <c r="S3623">
        <v>182</v>
      </c>
      <c r="T3623">
        <f>(Data[[#This Row],[mean_r]]/256)*100</f>
        <v>94.921875</v>
      </c>
      <c r="U3623">
        <f>(Data[[#This Row],[mean_g]]/256)*100</f>
        <v>65.234375</v>
      </c>
      <c r="V3623">
        <f>(Data[[#This Row],[mean_b]]/256)*100</f>
        <v>71.09375</v>
      </c>
      <c r="W3623">
        <v>0.749</v>
      </c>
      <c r="X3623" t="s">
        <v>51</v>
      </c>
      <c r="Y3623" t="s">
        <v>45</v>
      </c>
      <c r="Z3623">
        <v>11604</v>
      </c>
      <c r="AA3623">
        <v>4.01</v>
      </c>
      <c r="AB3623">
        <v>14.3</v>
      </c>
      <c r="AC3623">
        <v>38</v>
      </c>
      <c r="AD3623">
        <v>309687</v>
      </c>
      <c r="AE3623">
        <v>94</v>
      </c>
      <c r="AF3623">
        <v>33.799999999999997</v>
      </c>
      <c r="AG3623" t="s">
        <v>64</v>
      </c>
      <c r="AH3623" t="s">
        <v>47</v>
      </c>
      <c r="AI3623" t="s">
        <v>56</v>
      </c>
      <c r="AJ3623">
        <v>100</v>
      </c>
      <c r="AK3623">
        <v>224</v>
      </c>
      <c r="AL3623">
        <v>5.6399999999999999E-2</v>
      </c>
      <c r="AM3623">
        <v>0.82569999999999999</v>
      </c>
      <c r="AN3623">
        <v>0.98170000000000002</v>
      </c>
      <c r="AO3623">
        <f>Data[[#This Row],[labeller_confidence_score]]-Data[[#This Row],[cytodiffusion_classification_confidence]]</f>
        <v>0.15600000000000003</v>
      </c>
    </row>
    <row r="3624" spans="1:41" x14ac:dyDescent="0.3">
      <c r="A3624" t="s">
        <v>3697</v>
      </c>
      <c r="B3624" t="s">
        <v>89</v>
      </c>
      <c r="C3624">
        <v>1</v>
      </c>
      <c r="D3624" t="s">
        <v>38</v>
      </c>
      <c r="E3624">
        <v>9.81</v>
      </c>
      <c r="F3624">
        <v>52.9</v>
      </c>
      <c r="G3624">
        <v>0.624</v>
      </c>
      <c r="H3624">
        <v>0.44400000000000001</v>
      </c>
      <c r="I3624">
        <f>Data[[#This Row],[nucleus_area_pct]]/Data[[#This Row],[cytoplasm_ratio]]</f>
        <v>119.14414414414414</v>
      </c>
      <c r="J3624">
        <v>0.747</v>
      </c>
      <c r="K3624">
        <v>0.38</v>
      </c>
      <c r="L3624">
        <v>5.36</v>
      </c>
      <c r="M3624">
        <v>3.5</v>
      </c>
      <c r="N3624">
        <v>0.78400000000000003</v>
      </c>
      <c r="O3624">
        <v>473</v>
      </c>
      <c r="P3624">
        <v>62</v>
      </c>
      <c r="Q3624">
        <v>206</v>
      </c>
      <c r="R3624">
        <v>158</v>
      </c>
      <c r="S3624">
        <v>182</v>
      </c>
      <c r="T3624">
        <f>(Data[[#This Row],[mean_r]]/256)*100</f>
        <v>80.46875</v>
      </c>
      <c r="U3624">
        <f>(Data[[#This Row],[mean_g]]/256)*100</f>
        <v>61.71875</v>
      </c>
      <c r="V3624">
        <f>(Data[[#This Row],[mean_b]]/256)*100</f>
        <v>71.09375</v>
      </c>
      <c r="W3624">
        <v>0.65</v>
      </c>
      <c r="X3624" t="s">
        <v>51</v>
      </c>
      <c r="Y3624" t="s">
        <v>40</v>
      </c>
      <c r="Z3624">
        <v>5618</v>
      </c>
      <c r="AA3624">
        <v>5.3</v>
      </c>
      <c r="AB3624">
        <v>14.7</v>
      </c>
      <c r="AC3624">
        <v>38</v>
      </c>
      <c r="AD3624">
        <v>192673</v>
      </c>
      <c r="AE3624">
        <v>90.6</v>
      </c>
      <c r="AF3624">
        <v>34.4</v>
      </c>
      <c r="AG3624" t="s">
        <v>64</v>
      </c>
      <c r="AH3624" t="s">
        <v>68</v>
      </c>
      <c r="AI3624" t="s">
        <v>43</v>
      </c>
      <c r="AJ3624">
        <v>60</v>
      </c>
      <c r="AK3624">
        <v>360</v>
      </c>
      <c r="AL3624">
        <v>0.80510000000000004</v>
      </c>
      <c r="AM3624">
        <v>0.69810000000000005</v>
      </c>
      <c r="AN3624">
        <v>0.71399999999999997</v>
      </c>
      <c r="AO3624">
        <f>Data[[#This Row],[labeller_confidence_score]]-Data[[#This Row],[cytodiffusion_classification_confidence]]</f>
        <v>1.5899999999999914E-2</v>
      </c>
    </row>
    <row r="3625" spans="1:41" x14ac:dyDescent="0.3">
      <c r="A3625" t="s">
        <v>3698</v>
      </c>
      <c r="B3625" t="s">
        <v>81</v>
      </c>
      <c r="C3625">
        <v>1</v>
      </c>
      <c r="D3625" t="s">
        <v>82</v>
      </c>
      <c r="E3625">
        <v>11.52</v>
      </c>
      <c r="F3625">
        <v>92.6</v>
      </c>
      <c r="G3625">
        <v>0.40500000000000003</v>
      </c>
      <c r="H3625">
        <v>0.17499999999999999</v>
      </c>
      <c r="I3625">
        <f>Data[[#This Row],[nucleus_area_pct]]/Data[[#This Row],[cytoplasm_ratio]]</f>
        <v>529.14285714285711</v>
      </c>
      <c r="J3625">
        <v>0.93</v>
      </c>
      <c r="K3625">
        <v>0.24399999999999999</v>
      </c>
      <c r="L3625">
        <v>1.1599999999999999</v>
      </c>
      <c r="M3625">
        <v>1</v>
      </c>
      <c r="N3625">
        <v>0.88</v>
      </c>
      <c r="O3625">
        <v>503</v>
      </c>
      <c r="P3625">
        <v>121</v>
      </c>
      <c r="Q3625">
        <v>190</v>
      </c>
      <c r="R3625">
        <v>134</v>
      </c>
      <c r="S3625">
        <v>232</v>
      </c>
      <c r="T3625">
        <f>(Data[[#This Row],[mean_r]]/256)*100</f>
        <v>74.21875</v>
      </c>
      <c r="U3625">
        <f>(Data[[#This Row],[mean_g]]/256)*100</f>
        <v>52.34375</v>
      </c>
      <c r="V3625">
        <f>(Data[[#This Row],[mean_b]]/256)*100</f>
        <v>90.625</v>
      </c>
      <c r="W3625">
        <v>0.73099999999999998</v>
      </c>
      <c r="X3625" t="s">
        <v>51</v>
      </c>
      <c r="Y3625" t="s">
        <v>40</v>
      </c>
      <c r="Z3625">
        <v>5095</v>
      </c>
      <c r="AA3625">
        <v>4.83</v>
      </c>
      <c r="AB3625">
        <v>13.3</v>
      </c>
      <c r="AC3625">
        <v>31.9</v>
      </c>
      <c r="AD3625">
        <v>233186</v>
      </c>
      <c r="AE3625">
        <v>88.4</v>
      </c>
      <c r="AF3625">
        <v>32.6</v>
      </c>
      <c r="AG3625" t="s">
        <v>41</v>
      </c>
      <c r="AH3625" t="s">
        <v>47</v>
      </c>
      <c r="AI3625" t="s">
        <v>52</v>
      </c>
      <c r="AJ3625">
        <v>100</v>
      </c>
      <c r="AK3625">
        <v>256</v>
      </c>
      <c r="AL3625">
        <v>0.76470000000000005</v>
      </c>
      <c r="AM3625">
        <v>0.97130000000000005</v>
      </c>
      <c r="AN3625">
        <v>0.60609999999999997</v>
      </c>
      <c r="AO3625">
        <f>Data[[#This Row],[labeller_confidence_score]]-Data[[#This Row],[cytodiffusion_classification_confidence]]</f>
        <v>-0.36520000000000008</v>
      </c>
    </row>
    <row r="3626" spans="1:41" x14ac:dyDescent="0.3">
      <c r="A3626" t="s">
        <v>3699</v>
      </c>
      <c r="B3626" t="s">
        <v>60</v>
      </c>
      <c r="C3626">
        <v>0</v>
      </c>
      <c r="D3626" t="s">
        <v>50</v>
      </c>
      <c r="E3626">
        <v>17.72</v>
      </c>
      <c r="F3626">
        <v>63.4</v>
      </c>
      <c r="G3626">
        <v>0.54100000000000004</v>
      </c>
      <c r="H3626">
        <v>0.377</v>
      </c>
      <c r="I3626">
        <f>Data[[#This Row],[nucleus_area_pct]]/Data[[#This Row],[cytoplasm_ratio]]</f>
        <v>168.16976127320953</v>
      </c>
      <c r="J3626">
        <v>0.69599999999999995</v>
      </c>
      <c r="K3626">
        <v>0.46200000000000002</v>
      </c>
      <c r="L3626">
        <v>2.2000000000000002</v>
      </c>
      <c r="M3626">
        <v>1.1000000000000001</v>
      </c>
      <c r="N3626">
        <v>0.749</v>
      </c>
      <c r="O3626">
        <v>657</v>
      </c>
      <c r="P3626">
        <v>105</v>
      </c>
      <c r="Q3626">
        <v>198</v>
      </c>
      <c r="R3626">
        <v>167</v>
      </c>
      <c r="S3626">
        <v>188</v>
      </c>
      <c r="T3626">
        <f>(Data[[#This Row],[mean_r]]/256)*100</f>
        <v>77.34375</v>
      </c>
      <c r="U3626">
        <f>(Data[[#This Row],[mean_g]]/256)*100</f>
        <v>65.234375</v>
      </c>
      <c r="V3626">
        <f>(Data[[#This Row],[mean_b]]/256)*100</f>
        <v>73.4375</v>
      </c>
      <c r="W3626">
        <v>0.59699999999999998</v>
      </c>
      <c r="X3626" t="s">
        <v>51</v>
      </c>
      <c r="Y3626" t="s">
        <v>45</v>
      </c>
      <c r="Z3626">
        <v>8908</v>
      </c>
      <c r="AA3626">
        <v>4.3600000000000003</v>
      </c>
      <c r="AB3626">
        <v>11</v>
      </c>
      <c r="AC3626">
        <v>33.299999999999997</v>
      </c>
      <c r="AD3626">
        <v>322537</v>
      </c>
      <c r="AE3626">
        <v>92.9</v>
      </c>
      <c r="AF3626">
        <v>32.5</v>
      </c>
      <c r="AG3626" t="s">
        <v>46</v>
      </c>
      <c r="AH3626" t="s">
        <v>42</v>
      </c>
      <c r="AI3626" t="s">
        <v>56</v>
      </c>
      <c r="AJ3626">
        <v>40</v>
      </c>
      <c r="AK3626">
        <v>360</v>
      </c>
      <c r="AL3626">
        <v>0.17680000000000001</v>
      </c>
      <c r="AM3626">
        <v>0.79320000000000002</v>
      </c>
      <c r="AN3626">
        <v>0.88480000000000003</v>
      </c>
      <c r="AO3626">
        <f>Data[[#This Row],[labeller_confidence_score]]-Data[[#This Row],[cytodiffusion_classification_confidence]]</f>
        <v>9.1600000000000015E-2</v>
      </c>
    </row>
    <row r="3627" spans="1:41" x14ac:dyDescent="0.3">
      <c r="A3627" t="s">
        <v>3700</v>
      </c>
      <c r="B3627" t="s">
        <v>54</v>
      </c>
      <c r="C3627">
        <v>0</v>
      </c>
      <c r="D3627" t="s">
        <v>54</v>
      </c>
      <c r="E3627">
        <v>7.42</v>
      </c>
      <c r="F3627">
        <v>0</v>
      </c>
      <c r="G3627">
        <v>0</v>
      </c>
      <c r="H3627">
        <v>1</v>
      </c>
      <c r="I3627">
        <f>Data[[#This Row],[nucleus_area_pct]]/Data[[#This Row],[cytoplasm_ratio]]</f>
        <v>0</v>
      </c>
      <c r="J3627">
        <v>0.90100000000000002</v>
      </c>
      <c r="K3627">
        <v>0.2</v>
      </c>
      <c r="L3627">
        <v>0.36</v>
      </c>
      <c r="M3627">
        <v>1</v>
      </c>
      <c r="N3627">
        <v>0.90800000000000003</v>
      </c>
      <c r="O3627">
        <v>153</v>
      </c>
      <c r="P3627">
        <v>48</v>
      </c>
      <c r="Q3627">
        <v>229</v>
      </c>
      <c r="R3627">
        <v>126</v>
      </c>
      <c r="S3627">
        <v>126</v>
      </c>
      <c r="T3627">
        <f>(Data[[#This Row],[mean_r]]/256)*100</f>
        <v>89.453125</v>
      </c>
      <c r="U3627">
        <f>(Data[[#This Row],[mean_g]]/256)*100</f>
        <v>49.21875</v>
      </c>
      <c r="V3627">
        <f>(Data[[#This Row],[mean_b]]/256)*100</f>
        <v>49.21875</v>
      </c>
      <c r="W3627">
        <v>0.53300000000000003</v>
      </c>
      <c r="X3627" t="s">
        <v>51</v>
      </c>
      <c r="Y3627" t="s">
        <v>40</v>
      </c>
      <c r="Z3627">
        <v>4900</v>
      </c>
      <c r="AA3627">
        <v>5.64</v>
      </c>
      <c r="AB3627">
        <v>14</v>
      </c>
      <c r="AC3627">
        <v>47.4</v>
      </c>
      <c r="AD3627">
        <v>332928</v>
      </c>
      <c r="AE3627">
        <v>75.3</v>
      </c>
      <c r="AF3627">
        <v>35</v>
      </c>
      <c r="AG3627" t="s">
        <v>41</v>
      </c>
      <c r="AH3627" t="s">
        <v>47</v>
      </c>
      <c r="AI3627" t="s">
        <v>56</v>
      </c>
      <c r="AJ3627">
        <v>100</v>
      </c>
      <c r="AK3627">
        <v>360</v>
      </c>
      <c r="AL3627">
        <v>0.13</v>
      </c>
      <c r="AM3627">
        <v>1</v>
      </c>
      <c r="AN3627">
        <v>0.94469999999999998</v>
      </c>
      <c r="AO3627">
        <f>Data[[#This Row],[labeller_confidence_score]]-Data[[#This Row],[cytodiffusion_classification_confidence]]</f>
        <v>-5.5300000000000016E-2</v>
      </c>
    </row>
    <row r="3628" spans="1:41" x14ac:dyDescent="0.3">
      <c r="A3628" t="s">
        <v>3701</v>
      </c>
      <c r="B3628" t="s">
        <v>74</v>
      </c>
      <c r="C3628">
        <v>0</v>
      </c>
      <c r="D3628" t="s">
        <v>75</v>
      </c>
      <c r="E3628">
        <v>2.0299999999999998</v>
      </c>
      <c r="F3628">
        <v>0</v>
      </c>
      <c r="G3628">
        <v>0</v>
      </c>
      <c r="H3628">
        <v>1</v>
      </c>
      <c r="I3628">
        <f>Data[[#This Row],[nucleus_area_pct]]/Data[[#This Row],[cytoplasm_ratio]]</f>
        <v>0</v>
      </c>
      <c r="J3628">
        <v>0.79800000000000004</v>
      </c>
      <c r="K3628">
        <v>0.48899999999999999</v>
      </c>
      <c r="L3628">
        <v>3.44</v>
      </c>
      <c r="M3628">
        <v>1</v>
      </c>
      <c r="N3628">
        <v>0.79800000000000004</v>
      </c>
      <c r="O3628">
        <v>16</v>
      </c>
      <c r="P3628">
        <v>17</v>
      </c>
      <c r="Q3628">
        <v>219</v>
      </c>
      <c r="R3628">
        <v>134</v>
      </c>
      <c r="S3628">
        <v>171</v>
      </c>
      <c r="T3628">
        <f>(Data[[#This Row],[mean_r]]/256)*100</f>
        <v>85.546875</v>
      </c>
      <c r="U3628">
        <f>(Data[[#This Row],[mean_g]]/256)*100</f>
        <v>52.34375</v>
      </c>
      <c r="V3628">
        <f>(Data[[#This Row],[mean_b]]/256)*100</f>
        <v>66.796875</v>
      </c>
      <c r="W3628">
        <v>0.56000000000000005</v>
      </c>
      <c r="X3628" t="s">
        <v>63</v>
      </c>
      <c r="Y3628" t="s">
        <v>45</v>
      </c>
      <c r="Z3628">
        <v>6816</v>
      </c>
      <c r="AA3628">
        <v>5.84</v>
      </c>
      <c r="AB3628">
        <v>11.2</v>
      </c>
      <c r="AC3628">
        <v>42.2</v>
      </c>
      <c r="AD3628">
        <v>157062</v>
      </c>
      <c r="AE3628">
        <v>75.599999999999994</v>
      </c>
      <c r="AF3628">
        <v>31.8</v>
      </c>
      <c r="AG3628" t="s">
        <v>64</v>
      </c>
      <c r="AH3628" t="s">
        <v>42</v>
      </c>
      <c r="AI3628" t="s">
        <v>52</v>
      </c>
      <c r="AJ3628">
        <v>100</v>
      </c>
      <c r="AK3628">
        <v>224</v>
      </c>
      <c r="AL3628">
        <v>0.1731</v>
      </c>
      <c r="AM3628">
        <v>0.84450000000000003</v>
      </c>
      <c r="AN3628">
        <v>0.82579999999999998</v>
      </c>
      <c r="AO3628">
        <f>Data[[#This Row],[labeller_confidence_score]]-Data[[#This Row],[cytodiffusion_classification_confidence]]</f>
        <v>-1.870000000000005E-2</v>
      </c>
    </row>
    <row r="3629" spans="1:41" x14ac:dyDescent="0.3">
      <c r="A3629" t="s">
        <v>3702</v>
      </c>
      <c r="B3629" t="s">
        <v>54</v>
      </c>
      <c r="C3629">
        <v>0</v>
      </c>
      <c r="D3629" t="s">
        <v>54</v>
      </c>
      <c r="E3629">
        <v>8.06</v>
      </c>
      <c r="F3629">
        <v>0</v>
      </c>
      <c r="G3629">
        <v>0</v>
      </c>
      <c r="H3629">
        <v>1</v>
      </c>
      <c r="I3629">
        <f>Data[[#This Row],[nucleus_area_pct]]/Data[[#This Row],[cytoplasm_ratio]]</f>
        <v>0</v>
      </c>
      <c r="J3629">
        <v>0.95799999999999996</v>
      </c>
      <c r="K3629">
        <v>0.215</v>
      </c>
      <c r="L3629">
        <v>0.37</v>
      </c>
      <c r="M3629">
        <v>1</v>
      </c>
      <c r="N3629">
        <v>0.94599999999999995</v>
      </c>
      <c r="O3629">
        <v>152</v>
      </c>
      <c r="P3629">
        <v>49</v>
      </c>
      <c r="Q3629">
        <v>220</v>
      </c>
      <c r="R3629">
        <v>138</v>
      </c>
      <c r="S3629">
        <v>116</v>
      </c>
      <c r="T3629">
        <f>(Data[[#This Row],[mean_r]]/256)*100</f>
        <v>85.9375</v>
      </c>
      <c r="U3629">
        <f>(Data[[#This Row],[mean_g]]/256)*100</f>
        <v>53.90625</v>
      </c>
      <c r="V3629">
        <f>(Data[[#This Row],[mean_b]]/256)*100</f>
        <v>45.3125</v>
      </c>
      <c r="W3629">
        <v>0.59599999999999997</v>
      </c>
      <c r="X3629" t="s">
        <v>51</v>
      </c>
      <c r="Y3629" t="s">
        <v>45</v>
      </c>
      <c r="Z3629">
        <v>7675</v>
      </c>
      <c r="AA3629">
        <v>4.8099999999999996</v>
      </c>
      <c r="AB3629">
        <v>13.9</v>
      </c>
      <c r="AC3629">
        <v>46.3</v>
      </c>
      <c r="AD3629">
        <v>297166</v>
      </c>
      <c r="AE3629">
        <v>86.5</v>
      </c>
      <c r="AF3629">
        <v>35.4</v>
      </c>
      <c r="AG3629" t="s">
        <v>64</v>
      </c>
      <c r="AH3629" t="s">
        <v>68</v>
      </c>
      <c r="AI3629" t="s">
        <v>52</v>
      </c>
      <c r="AJ3629">
        <v>100</v>
      </c>
      <c r="AK3629">
        <v>512</v>
      </c>
      <c r="AL3629">
        <v>0.11409999999999999</v>
      </c>
      <c r="AM3629">
        <v>0.95150000000000001</v>
      </c>
      <c r="AN3629">
        <v>0.85489999999999999</v>
      </c>
      <c r="AO3629">
        <f>Data[[#This Row],[labeller_confidence_score]]-Data[[#This Row],[cytodiffusion_classification_confidence]]</f>
        <v>-9.6600000000000019E-2</v>
      </c>
    </row>
    <row r="3630" spans="1:41" x14ac:dyDescent="0.3">
      <c r="A3630" t="s">
        <v>3703</v>
      </c>
      <c r="B3630" t="s">
        <v>103</v>
      </c>
      <c r="C3630">
        <v>1</v>
      </c>
      <c r="D3630" t="s">
        <v>104</v>
      </c>
      <c r="E3630">
        <v>4.32</v>
      </c>
      <c r="F3630">
        <v>0</v>
      </c>
      <c r="G3630">
        <v>0</v>
      </c>
      <c r="H3630">
        <v>1</v>
      </c>
      <c r="I3630">
        <f>Data[[#This Row],[nucleus_area_pct]]/Data[[#This Row],[cytoplasm_ratio]]</f>
        <v>0</v>
      </c>
      <c r="J3630">
        <v>0.41199999999999998</v>
      </c>
      <c r="K3630">
        <v>0.85399999999999998</v>
      </c>
      <c r="L3630">
        <v>0.66</v>
      </c>
      <c r="M3630">
        <v>1</v>
      </c>
      <c r="N3630">
        <v>0.73599999999999999</v>
      </c>
      <c r="O3630">
        <v>80</v>
      </c>
      <c r="P3630">
        <v>33</v>
      </c>
      <c r="Q3630">
        <v>236</v>
      </c>
      <c r="R3630">
        <v>129</v>
      </c>
      <c r="S3630">
        <v>119</v>
      </c>
      <c r="T3630">
        <f>(Data[[#This Row],[mean_r]]/256)*100</f>
        <v>92.1875</v>
      </c>
      <c r="U3630">
        <f>(Data[[#This Row],[mean_g]]/256)*100</f>
        <v>50.390625</v>
      </c>
      <c r="V3630">
        <f>(Data[[#This Row],[mean_b]]/256)*100</f>
        <v>46.484375</v>
      </c>
      <c r="W3630">
        <v>0.53500000000000003</v>
      </c>
      <c r="X3630" t="s">
        <v>63</v>
      </c>
      <c r="Y3630" t="s">
        <v>45</v>
      </c>
      <c r="Z3630">
        <v>8457</v>
      </c>
      <c r="AA3630">
        <v>6.42</v>
      </c>
      <c r="AB3630">
        <v>11.8</v>
      </c>
      <c r="AC3630">
        <v>36.299999999999997</v>
      </c>
      <c r="AD3630">
        <v>331400</v>
      </c>
      <c r="AE3630">
        <v>101.3</v>
      </c>
      <c r="AF3630">
        <v>33.299999999999997</v>
      </c>
      <c r="AG3630" t="s">
        <v>64</v>
      </c>
      <c r="AH3630" t="s">
        <v>42</v>
      </c>
      <c r="AI3630" t="s">
        <v>43</v>
      </c>
      <c r="AJ3630">
        <v>100</v>
      </c>
      <c r="AK3630">
        <v>360</v>
      </c>
      <c r="AL3630">
        <v>0.85740000000000005</v>
      </c>
      <c r="AM3630">
        <v>0.75890000000000002</v>
      </c>
      <c r="AN3630">
        <v>0.60050000000000003</v>
      </c>
      <c r="AO3630">
        <f>Data[[#This Row],[labeller_confidence_score]]-Data[[#This Row],[cytodiffusion_classification_confidence]]</f>
        <v>-0.15839999999999999</v>
      </c>
    </row>
    <row r="3631" spans="1:41" x14ac:dyDescent="0.3">
      <c r="A3631" t="s">
        <v>3704</v>
      </c>
      <c r="B3631" t="s">
        <v>74</v>
      </c>
      <c r="C3631">
        <v>0</v>
      </c>
      <c r="D3631" t="s">
        <v>75</v>
      </c>
      <c r="E3631">
        <v>1.64</v>
      </c>
      <c r="F3631">
        <v>0</v>
      </c>
      <c r="G3631">
        <v>0</v>
      </c>
      <c r="H3631">
        <v>1</v>
      </c>
      <c r="I3631">
        <f>Data[[#This Row],[nucleus_area_pct]]/Data[[#This Row],[cytoplasm_ratio]]</f>
        <v>0</v>
      </c>
      <c r="J3631">
        <v>0.75700000000000001</v>
      </c>
      <c r="K3631">
        <v>0.435</v>
      </c>
      <c r="L3631">
        <v>2.23</v>
      </c>
      <c r="M3631">
        <v>1</v>
      </c>
      <c r="N3631">
        <v>0.68200000000000005</v>
      </c>
      <c r="O3631">
        <v>26</v>
      </c>
      <c r="P3631">
        <v>24</v>
      </c>
      <c r="Q3631">
        <v>212</v>
      </c>
      <c r="R3631">
        <v>159</v>
      </c>
      <c r="S3631">
        <v>173</v>
      </c>
      <c r="T3631">
        <f>(Data[[#This Row],[mean_r]]/256)*100</f>
        <v>82.8125</v>
      </c>
      <c r="U3631">
        <f>(Data[[#This Row],[mean_g]]/256)*100</f>
        <v>62.109375</v>
      </c>
      <c r="V3631">
        <f>(Data[[#This Row],[mean_b]]/256)*100</f>
        <v>67.578125</v>
      </c>
      <c r="W3631">
        <v>0.52800000000000002</v>
      </c>
      <c r="X3631" t="s">
        <v>51</v>
      </c>
      <c r="Y3631" t="s">
        <v>40</v>
      </c>
      <c r="Z3631">
        <v>3574</v>
      </c>
      <c r="AA3631">
        <v>5.17</v>
      </c>
      <c r="AB3631">
        <v>13.7</v>
      </c>
      <c r="AC3631">
        <v>41.2</v>
      </c>
      <c r="AD3631">
        <v>228287</v>
      </c>
      <c r="AE3631">
        <v>82.5</v>
      </c>
      <c r="AF3631">
        <v>33.799999999999997</v>
      </c>
      <c r="AG3631" t="s">
        <v>41</v>
      </c>
      <c r="AH3631" t="s">
        <v>42</v>
      </c>
      <c r="AI3631" t="s">
        <v>52</v>
      </c>
      <c r="AJ3631">
        <v>60</v>
      </c>
      <c r="AK3631">
        <v>512</v>
      </c>
      <c r="AL3631">
        <v>0.10059999999999999</v>
      </c>
      <c r="AM3631">
        <v>0.83350000000000002</v>
      </c>
      <c r="AN3631">
        <v>0.89539999999999997</v>
      </c>
      <c r="AO3631">
        <f>Data[[#This Row],[labeller_confidence_score]]-Data[[#This Row],[cytodiffusion_classification_confidence]]</f>
        <v>6.1899999999999955E-2</v>
      </c>
    </row>
    <row r="3632" spans="1:41" x14ac:dyDescent="0.3">
      <c r="A3632" t="s">
        <v>3705</v>
      </c>
      <c r="B3632" t="s">
        <v>81</v>
      </c>
      <c r="C3632">
        <v>1</v>
      </c>
      <c r="D3632" t="s">
        <v>82</v>
      </c>
      <c r="E3632">
        <v>14.28</v>
      </c>
      <c r="F3632">
        <v>86.3</v>
      </c>
      <c r="G3632">
        <v>0.35199999999999998</v>
      </c>
      <c r="H3632">
        <v>0.17799999999999999</v>
      </c>
      <c r="I3632">
        <f>Data[[#This Row],[nucleus_area_pct]]/Data[[#This Row],[cytoplasm_ratio]]</f>
        <v>484.83146067415731</v>
      </c>
      <c r="J3632">
        <v>0.83499999999999996</v>
      </c>
      <c r="K3632">
        <v>0.32500000000000001</v>
      </c>
      <c r="L3632">
        <v>0.97</v>
      </c>
      <c r="M3632">
        <v>1</v>
      </c>
      <c r="N3632">
        <v>0.78100000000000003</v>
      </c>
      <c r="O3632">
        <v>675</v>
      </c>
      <c r="P3632">
        <v>90</v>
      </c>
      <c r="Q3632">
        <v>180</v>
      </c>
      <c r="R3632">
        <v>143</v>
      </c>
      <c r="S3632">
        <v>202</v>
      </c>
      <c r="T3632">
        <f>(Data[[#This Row],[mean_r]]/256)*100</f>
        <v>70.3125</v>
      </c>
      <c r="U3632">
        <f>(Data[[#This Row],[mean_g]]/256)*100</f>
        <v>55.859375</v>
      </c>
      <c r="V3632">
        <f>(Data[[#This Row],[mean_b]]/256)*100</f>
        <v>78.90625</v>
      </c>
      <c r="W3632">
        <v>0.67</v>
      </c>
      <c r="X3632" t="s">
        <v>51</v>
      </c>
      <c r="Y3632" t="s">
        <v>40</v>
      </c>
      <c r="Z3632">
        <v>8812</v>
      </c>
      <c r="AA3632">
        <v>5.75</v>
      </c>
      <c r="AB3632">
        <v>16</v>
      </c>
      <c r="AC3632">
        <v>33.9</v>
      </c>
      <c r="AD3632">
        <v>231752</v>
      </c>
      <c r="AE3632">
        <v>94</v>
      </c>
      <c r="AF3632">
        <v>31.5</v>
      </c>
      <c r="AG3632" t="s">
        <v>41</v>
      </c>
      <c r="AH3632" t="s">
        <v>47</v>
      </c>
      <c r="AI3632" t="s">
        <v>43</v>
      </c>
      <c r="AJ3632">
        <v>40</v>
      </c>
      <c r="AK3632">
        <v>360</v>
      </c>
      <c r="AL3632">
        <v>0.6704</v>
      </c>
      <c r="AM3632">
        <v>0.78159999999999996</v>
      </c>
      <c r="AN3632">
        <v>0.8014</v>
      </c>
      <c r="AO3632">
        <f>Data[[#This Row],[labeller_confidence_score]]-Data[[#This Row],[cytodiffusion_classification_confidence]]</f>
        <v>1.980000000000004E-2</v>
      </c>
    </row>
    <row r="3633" spans="1:41" x14ac:dyDescent="0.3">
      <c r="A3633" t="s">
        <v>3706</v>
      </c>
      <c r="B3633" t="s">
        <v>54</v>
      </c>
      <c r="C3633">
        <v>0</v>
      </c>
      <c r="D3633" t="s">
        <v>54</v>
      </c>
      <c r="E3633">
        <v>8.0299999999999994</v>
      </c>
      <c r="F3633">
        <v>0</v>
      </c>
      <c r="G3633">
        <v>0</v>
      </c>
      <c r="H3633">
        <v>1</v>
      </c>
      <c r="I3633">
        <f>Data[[#This Row],[nucleus_area_pct]]/Data[[#This Row],[cytoplasm_ratio]]</f>
        <v>0</v>
      </c>
      <c r="J3633">
        <v>0.877</v>
      </c>
      <c r="K3633">
        <v>0.188</v>
      </c>
      <c r="L3633">
        <v>0.39</v>
      </c>
      <c r="M3633">
        <v>1</v>
      </c>
      <c r="N3633">
        <v>0.97</v>
      </c>
      <c r="O3633">
        <v>153</v>
      </c>
      <c r="P3633">
        <v>45</v>
      </c>
      <c r="Q3633">
        <v>238</v>
      </c>
      <c r="R3633">
        <v>117</v>
      </c>
      <c r="S3633">
        <v>130</v>
      </c>
      <c r="T3633">
        <f>(Data[[#This Row],[mean_r]]/256)*100</f>
        <v>92.96875</v>
      </c>
      <c r="U3633">
        <f>(Data[[#This Row],[mean_g]]/256)*100</f>
        <v>45.703125</v>
      </c>
      <c r="V3633">
        <f>(Data[[#This Row],[mean_b]]/256)*100</f>
        <v>50.78125</v>
      </c>
      <c r="W3633">
        <v>0.41199999999999998</v>
      </c>
      <c r="X3633" t="s">
        <v>63</v>
      </c>
      <c r="Y3633" t="s">
        <v>45</v>
      </c>
      <c r="Z3633">
        <v>5994</v>
      </c>
      <c r="AA3633">
        <v>4.13</v>
      </c>
      <c r="AB3633">
        <v>11.3</v>
      </c>
      <c r="AC3633">
        <v>43.7</v>
      </c>
      <c r="AD3633">
        <v>295412</v>
      </c>
      <c r="AE3633">
        <v>89.4</v>
      </c>
      <c r="AF3633">
        <v>33.1</v>
      </c>
      <c r="AG3633" t="s">
        <v>46</v>
      </c>
      <c r="AH3633" t="s">
        <v>42</v>
      </c>
      <c r="AI3633" t="s">
        <v>52</v>
      </c>
      <c r="AJ3633">
        <v>100</v>
      </c>
      <c r="AK3633">
        <v>360</v>
      </c>
      <c r="AL3633">
        <v>3.2899999999999999E-2</v>
      </c>
      <c r="AM3633">
        <v>0.97130000000000005</v>
      </c>
      <c r="AN3633">
        <v>0.89529999999999998</v>
      </c>
      <c r="AO3633">
        <f>Data[[#This Row],[labeller_confidence_score]]-Data[[#This Row],[cytodiffusion_classification_confidence]]</f>
        <v>-7.6000000000000068E-2</v>
      </c>
    </row>
    <row r="3634" spans="1:41" x14ac:dyDescent="0.3">
      <c r="A3634" t="s">
        <v>3707</v>
      </c>
      <c r="B3634" t="s">
        <v>54</v>
      </c>
      <c r="C3634">
        <v>0</v>
      </c>
      <c r="D3634" t="s">
        <v>54</v>
      </c>
      <c r="E3634">
        <v>7.31</v>
      </c>
      <c r="F3634">
        <v>0</v>
      </c>
      <c r="G3634">
        <v>0</v>
      </c>
      <c r="H3634">
        <v>1</v>
      </c>
      <c r="I3634">
        <f>Data[[#This Row],[nucleus_area_pct]]/Data[[#This Row],[cytoplasm_ratio]]</f>
        <v>0</v>
      </c>
      <c r="J3634">
        <v>0.91</v>
      </c>
      <c r="K3634">
        <v>0.24099999999999999</v>
      </c>
      <c r="L3634">
        <v>0.77</v>
      </c>
      <c r="M3634">
        <v>1</v>
      </c>
      <c r="N3634">
        <v>0.98199999999999998</v>
      </c>
      <c r="O3634">
        <v>188</v>
      </c>
      <c r="P3634">
        <v>42</v>
      </c>
      <c r="Q3634">
        <v>233</v>
      </c>
      <c r="R3634">
        <v>123</v>
      </c>
      <c r="S3634">
        <v>142</v>
      </c>
      <c r="T3634">
        <f>(Data[[#This Row],[mean_r]]/256)*100</f>
        <v>91.015625</v>
      </c>
      <c r="U3634">
        <f>(Data[[#This Row],[mean_g]]/256)*100</f>
        <v>48.046875</v>
      </c>
      <c r="V3634">
        <f>(Data[[#This Row],[mean_b]]/256)*100</f>
        <v>55.46875</v>
      </c>
      <c r="W3634">
        <v>0.48699999999999999</v>
      </c>
      <c r="X3634" t="s">
        <v>51</v>
      </c>
      <c r="Y3634" t="s">
        <v>40</v>
      </c>
      <c r="Z3634">
        <v>9250</v>
      </c>
      <c r="AA3634">
        <v>4.6900000000000004</v>
      </c>
      <c r="AB3634">
        <v>10.8</v>
      </c>
      <c r="AC3634">
        <v>43.7</v>
      </c>
      <c r="AD3634">
        <v>334644</v>
      </c>
      <c r="AE3634">
        <v>82.3</v>
      </c>
      <c r="AF3634">
        <v>32.799999999999997</v>
      </c>
      <c r="AG3634" t="s">
        <v>64</v>
      </c>
      <c r="AH3634" t="s">
        <v>47</v>
      </c>
      <c r="AI3634" t="s">
        <v>43</v>
      </c>
      <c r="AJ3634">
        <v>100</v>
      </c>
      <c r="AK3634">
        <v>256</v>
      </c>
      <c r="AL3634">
        <v>9.3700000000000006E-2</v>
      </c>
      <c r="AM3634">
        <v>0.96479999999999999</v>
      </c>
      <c r="AN3634">
        <v>0.95809999999999995</v>
      </c>
      <c r="AO3634">
        <f>Data[[#This Row],[labeller_confidence_score]]-Data[[#This Row],[cytodiffusion_classification_confidence]]</f>
        <v>-6.7000000000000393E-3</v>
      </c>
    </row>
    <row r="3635" spans="1:41" x14ac:dyDescent="0.3">
      <c r="A3635" t="s">
        <v>3708</v>
      </c>
      <c r="B3635" t="s">
        <v>87</v>
      </c>
      <c r="C3635">
        <v>0</v>
      </c>
      <c r="D3635" t="s">
        <v>50</v>
      </c>
      <c r="E3635">
        <v>13.94</v>
      </c>
      <c r="F3635">
        <v>59.2</v>
      </c>
      <c r="G3635">
        <v>0.63500000000000001</v>
      </c>
      <c r="H3635">
        <v>0.52200000000000002</v>
      </c>
      <c r="I3635">
        <f>Data[[#This Row],[nucleus_area_pct]]/Data[[#This Row],[cytoplasm_ratio]]</f>
        <v>113.40996168582376</v>
      </c>
      <c r="J3635">
        <v>0.86599999999999999</v>
      </c>
      <c r="K3635">
        <v>0.442</v>
      </c>
      <c r="L3635">
        <v>4.8099999999999996</v>
      </c>
      <c r="M3635">
        <v>2.4</v>
      </c>
      <c r="N3635">
        <v>0.79900000000000004</v>
      </c>
      <c r="O3635">
        <v>456</v>
      </c>
      <c r="P3635">
        <v>74</v>
      </c>
      <c r="Q3635">
        <v>226</v>
      </c>
      <c r="R3635">
        <v>137</v>
      </c>
      <c r="S3635">
        <v>170</v>
      </c>
      <c r="T3635">
        <f>(Data[[#This Row],[mean_r]]/256)*100</f>
        <v>88.28125</v>
      </c>
      <c r="U3635">
        <f>(Data[[#This Row],[mean_g]]/256)*100</f>
        <v>53.515625</v>
      </c>
      <c r="V3635">
        <f>(Data[[#This Row],[mean_b]]/256)*100</f>
        <v>66.40625</v>
      </c>
      <c r="W3635">
        <v>0.54300000000000004</v>
      </c>
      <c r="X3635" t="s">
        <v>39</v>
      </c>
      <c r="Y3635" t="s">
        <v>40</v>
      </c>
      <c r="Z3635">
        <v>7344</v>
      </c>
      <c r="AA3635">
        <v>3.48</v>
      </c>
      <c r="AB3635">
        <v>15.1</v>
      </c>
      <c r="AC3635">
        <v>41.3</v>
      </c>
      <c r="AD3635">
        <v>140252</v>
      </c>
      <c r="AE3635">
        <v>85.9</v>
      </c>
      <c r="AF3635">
        <v>33.299999999999997</v>
      </c>
      <c r="AG3635" t="s">
        <v>41</v>
      </c>
      <c r="AH3635" t="s">
        <v>47</v>
      </c>
      <c r="AI3635" t="s">
        <v>43</v>
      </c>
      <c r="AJ3635">
        <v>100</v>
      </c>
      <c r="AK3635">
        <v>512</v>
      </c>
      <c r="AL3635">
        <v>3.04E-2</v>
      </c>
      <c r="AM3635">
        <v>0.89019999999999999</v>
      </c>
      <c r="AN3635">
        <v>0.92100000000000004</v>
      </c>
      <c r="AO3635">
        <f>Data[[#This Row],[labeller_confidence_score]]-Data[[#This Row],[cytodiffusion_classification_confidence]]</f>
        <v>3.080000000000005E-2</v>
      </c>
    </row>
    <row r="3636" spans="1:41" x14ac:dyDescent="0.3">
      <c r="A3636" t="s">
        <v>3709</v>
      </c>
      <c r="B3636" t="s">
        <v>74</v>
      </c>
      <c r="C3636">
        <v>0</v>
      </c>
      <c r="D3636" t="s">
        <v>75</v>
      </c>
      <c r="E3636">
        <v>2.77</v>
      </c>
      <c r="F3636">
        <v>0</v>
      </c>
      <c r="G3636">
        <v>0</v>
      </c>
      <c r="H3636">
        <v>1</v>
      </c>
      <c r="I3636">
        <f>Data[[#This Row],[nucleus_area_pct]]/Data[[#This Row],[cytoplasm_ratio]]</f>
        <v>0</v>
      </c>
      <c r="J3636">
        <v>0.53700000000000003</v>
      </c>
      <c r="K3636">
        <v>0.49399999999999999</v>
      </c>
      <c r="L3636">
        <v>2.8</v>
      </c>
      <c r="M3636">
        <v>1</v>
      </c>
      <c r="N3636">
        <v>0.76100000000000001</v>
      </c>
      <c r="O3636">
        <v>21</v>
      </c>
      <c r="P3636">
        <v>18</v>
      </c>
      <c r="Q3636">
        <v>221</v>
      </c>
      <c r="R3636">
        <v>149</v>
      </c>
      <c r="S3636">
        <v>159</v>
      </c>
      <c r="T3636">
        <f>(Data[[#This Row],[mean_r]]/256)*100</f>
        <v>86.328125</v>
      </c>
      <c r="U3636">
        <f>(Data[[#This Row],[mean_g]]/256)*100</f>
        <v>58.203125</v>
      </c>
      <c r="V3636">
        <f>(Data[[#This Row],[mean_b]]/256)*100</f>
        <v>62.109375</v>
      </c>
      <c r="W3636">
        <v>0.45500000000000002</v>
      </c>
      <c r="X3636" t="s">
        <v>51</v>
      </c>
      <c r="Y3636" t="s">
        <v>40</v>
      </c>
      <c r="Z3636">
        <v>9428</v>
      </c>
      <c r="AA3636">
        <v>5.68</v>
      </c>
      <c r="AB3636">
        <v>13.6</v>
      </c>
      <c r="AC3636">
        <v>37.1</v>
      </c>
      <c r="AD3636">
        <v>174725</v>
      </c>
      <c r="AE3636">
        <v>105.6</v>
      </c>
      <c r="AF3636">
        <v>35.4</v>
      </c>
      <c r="AG3636" t="s">
        <v>46</v>
      </c>
      <c r="AH3636" t="s">
        <v>42</v>
      </c>
      <c r="AI3636" t="s">
        <v>43</v>
      </c>
      <c r="AJ3636">
        <v>100</v>
      </c>
      <c r="AK3636">
        <v>360</v>
      </c>
      <c r="AL3636">
        <v>6.3600000000000004E-2</v>
      </c>
      <c r="AM3636">
        <v>0.87560000000000004</v>
      </c>
      <c r="AN3636">
        <v>0.87160000000000004</v>
      </c>
      <c r="AO3636">
        <f>Data[[#This Row],[labeller_confidence_score]]-Data[[#This Row],[cytodiffusion_classification_confidence]]</f>
        <v>-4.0000000000000036E-3</v>
      </c>
    </row>
    <row r="3637" spans="1:41" x14ac:dyDescent="0.3">
      <c r="A3637" t="s">
        <v>3710</v>
      </c>
      <c r="B3637" t="s">
        <v>62</v>
      </c>
      <c r="C3637">
        <v>0</v>
      </c>
      <c r="D3637" t="s">
        <v>50</v>
      </c>
      <c r="E3637">
        <v>8.3699999999999992</v>
      </c>
      <c r="F3637">
        <v>78.2</v>
      </c>
      <c r="G3637">
        <v>0.76200000000000001</v>
      </c>
      <c r="H3637">
        <v>0.17699999999999999</v>
      </c>
      <c r="I3637">
        <f>Data[[#This Row],[nucleus_area_pct]]/Data[[#This Row],[cytoplasm_ratio]]</f>
        <v>441.80790960451981</v>
      </c>
      <c r="J3637">
        <v>0.89200000000000002</v>
      </c>
      <c r="K3637">
        <v>0.23899999999999999</v>
      </c>
      <c r="L3637">
        <v>1.37</v>
      </c>
      <c r="M3637">
        <v>1.2</v>
      </c>
      <c r="N3637">
        <v>0.89500000000000002</v>
      </c>
      <c r="O3637">
        <v>277</v>
      </c>
      <c r="P3637">
        <v>45</v>
      </c>
      <c r="Q3637">
        <v>184</v>
      </c>
      <c r="R3637">
        <v>153</v>
      </c>
      <c r="S3637">
        <v>200</v>
      </c>
      <c r="T3637">
        <f>(Data[[#This Row],[mean_r]]/256)*100</f>
        <v>71.875</v>
      </c>
      <c r="U3637">
        <f>(Data[[#This Row],[mean_g]]/256)*100</f>
        <v>59.765625</v>
      </c>
      <c r="V3637">
        <f>(Data[[#This Row],[mean_b]]/256)*100</f>
        <v>78.125</v>
      </c>
      <c r="W3637">
        <v>0.749</v>
      </c>
      <c r="X3637" t="s">
        <v>63</v>
      </c>
      <c r="Y3637" t="s">
        <v>45</v>
      </c>
      <c r="Z3637">
        <v>8542</v>
      </c>
      <c r="AA3637">
        <v>4.03</v>
      </c>
      <c r="AB3637">
        <v>9.6</v>
      </c>
      <c r="AC3637">
        <v>35.9</v>
      </c>
      <c r="AD3637">
        <v>233031</v>
      </c>
      <c r="AE3637">
        <v>91.2</v>
      </c>
      <c r="AF3637">
        <v>33.1</v>
      </c>
      <c r="AG3637" t="s">
        <v>64</v>
      </c>
      <c r="AH3637" t="s">
        <v>47</v>
      </c>
      <c r="AI3637" t="s">
        <v>52</v>
      </c>
      <c r="AJ3637">
        <v>60</v>
      </c>
      <c r="AK3637">
        <v>224</v>
      </c>
      <c r="AL3637">
        <v>0.1414</v>
      </c>
      <c r="AM3637">
        <v>1</v>
      </c>
      <c r="AN3637">
        <v>0.9929</v>
      </c>
      <c r="AO3637">
        <f>Data[[#This Row],[labeller_confidence_score]]-Data[[#This Row],[cytodiffusion_classification_confidence]]</f>
        <v>-7.0999999999999952E-3</v>
      </c>
    </row>
    <row r="3638" spans="1:41" x14ac:dyDescent="0.3">
      <c r="A3638" t="s">
        <v>3711</v>
      </c>
      <c r="B3638" t="s">
        <v>49</v>
      </c>
      <c r="C3638">
        <v>0</v>
      </c>
      <c r="D3638" t="s">
        <v>50</v>
      </c>
      <c r="E3638">
        <v>12.53</v>
      </c>
      <c r="F3638">
        <v>51</v>
      </c>
      <c r="G3638">
        <v>0.52600000000000002</v>
      </c>
      <c r="H3638">
        <v>0.40300000000000002</v>
      </c>
      <c r="I3638">
        <f>Data[[#This Row],[nucleus_area_pct]]/Data[[#This Row],[cytoplasm_ratio]]</f>
        <v>126.55086848635234</v>
      </c>
      <c r="J3638">
        <v>0.72899999999999998</v>
      </c>
      <c r="K3638">
        <v>0.48199999999999998</v>
      </c>
      <c r="L3638">
        <v>2.84</v>
      </c>
      <c r="M3638">
        <v>3.3</v>
      </c>
      <c r="N3638">
        <v>0.872</v>
      </c>
      <c r="O3638">
        <v>457</v>
      </c>
      <c r="P3638">
        <v>85</v>
      </c>
      <c r="Q3638">
        <v>217</v>
      </c>
      <c r="R3638">
        <v>150</v>
      </c>
      <c r="S3638">
        <v>215</v>
      </c>
      <c r="T3638">
        <f>(Data[[#This Row],[mean_r]]/256)*100</f>
        <v>84.765625</v>
      </c>
      <c r="U3638">
        <f>(Data[[#This Row],[mean_g]]/256)*100</f>
        <v>58.59375</v>
      </c>
      <c r="V3638">
        <f>(Data[[#This Row],[mean_b]]/256)*100</f>
        <v>83.984375</v>
      </c>
      <c r="W3638">
        <v>0.69099999999999995</v>
      </c>
      <c r="X3638" t="s">
        <v>39</v>
      </c>
      <c r="Y3638" t="s">
        <v>40</v>
      </c>
      <c r="Z3638">
        <v>6613</v>
      </c>
      <c r="AA3638">
        <v>3.91</v>
      </c>
      <c r="AB3638">
        <v>10.5</v>
      </c>
      <c r="AC3638">
        <v>35.9</v>
      </c>
      <c r="AD3638">
        <v>125180</v>
      </c>
      <c r="AE3638">
        <v>73.7</v>
      </c>
      <c r="AF3638">
        <v>35.299999999999997</v>
      </c>
      <c r="AG3638" t="s">
        <v>41</v>
      </c>
      <c r="AH3638" t="s">
        <v>47</v>
      </c>
      <c r="AI3638" t="s">
        <v>43</v>
      </c>
      <c r="AJ3638">
        <v>100</v>
      </c>
      <c r="AK3638">
        <v>224</v>
      </c>
      <c r="AL3638">
        <v>6.4000000000000001E-2</v>
      </c>
      <c r="AM3638">
        <v>0.94410000000000005</v>
      </c>
      <c r="AN3638">
        <v>0.88070000000000004</v>
      </c>
      <c r="AO3638">
        <f>Data[[#This Row],[labeller_confidence_score]]-Data[[#This Row],[cytodiffusion_classification_confidence]]</f>
        <v>-6.3400000000000012E-2</v>
      </c>
    </row>
    <row r="3639" spans="1:41" x14ac:dyDescent="0.3">
      <c r="A3639" t="s">
        <v>3712</v>
      </c>
      <c r="B3639" t="s">
        <v>54</v>
      </c>
      <c r="C3639">
        <v>0</v>
      </c>
      <c r="D3639" t="s">
        <v>54</v>
      </c>
      <c r="E3639">
        <v>8.2899999999999991</v>
      </c>
      <c r="F3639">
        <v>0</v>
      </c>
      <c r="G3639">
        <v>0</v>
      </c>
      <c r="H3639">
        <v>1</v>
      </c>
      <c r="I3639">
        <f>Data[[#This Row],[nucleus_area_pct]]/Data[[#This Row],[cytoplasm_ratio]]</f>
        <v>0</v>
      </c>
      <c r="J3639">
        <v>0.94599999999999995</v>
      </c>
      <c r="K3639">
        <v>0.20699999999999999</v>
      </c>
      <c r="L3639">
        <v>0.11</v>
      </c>
      <c r="M3639">
        <v>1</v>
      </c>
      <c r="N3639">
        <v>0.90200000000000002</v>
      </c>
      <c r="O3639">
        <v>174</v>
      </c>
      <c r="P3639">
        <v>49</v>
      </c>
      <c r="Q3639">
        <v>232</v>
      </c>
      <c r="R3639">
        <v>133</v>
      </c>
      <c r="S3639">
        <v>141</v>
      </c>
      <c r="T3639">
        <f>(Data[[#This Row],[mean_r]]/256)*100</f>
        <v>90.625</v>
      </c>
      <c r="U3639">
        <f>(Data[[#This Row],[mean_g]]/256)*100</f>
        <v>51.953125</v>
      </c>
      <c r="V3639">
        <f>(Data[[#This Row],[mean_b]]/256)*100</f>
        <v>55.078125</v>
      </c>
      <c r="W3639">
        <v>0.51400000000000001</v>
      </c>
      <c r="X3639" t="s">
        <v>51</v>
      </c>
      <c r="Y3639" t="s">
        <v>40</v>
      </c>
      <c r="Z3639">
        <v>7395</v>
      </c>
      <c r="AA3639">
        <v>4.93</v>
      </c>
      <c r="AB3639">
        <v>14.3</v>
      </c>
      <c r="AC3639">
        <v>39.299999999999997</v>
      </c>
      <c r="AD3639">
        <v>243488</v>
      </c>
      <c r="AE3639">
        <v>88.5</v>
      </c>
      <c r="AF3639">
        <v>33.299999999999997</v>
      </c>
      <c r="AG3639" t="s">
        <v>41</v>
      </c>
      <c r="AH3639" t="s">
        <v>47</v>
      </c>
      <c r="AI3639" t="s">
        <v>52</v>
      </c>
      <c r="AJ3639">
        <v>40</v>
      </c>
      <c r="AK3639">
        <v>512</v>
      </c>
      <c r="AL3639">
        <v>2.2700000000000001E-2</v>
      </c>
      <c r="AM3639">
        <v>0.81</v>
      </c>
      <c r="AN3639">
        <v>0.87529999999999997</v>
      </c>
      <c r="AO3639">
        <f>Data[[#This Row],[labeller_confidence_score]]-Data[[#This Row],[cytodiffusion_classification_confidence]]</f>
        <v>6.5299999999999914E-2</v>
      </c>
    </row>
    <row r="3640" spans="1:41" x14ac:dyDescent="0.3">
      <c r="A3640" t="s">
        <v>3713</v>
      </c>
      <c r="B3640" t="s">
        <v>60</v>
      </c>
      <c r="C3640">
        <v>0</v>
      </c>
      <c r="D3640" t="s">
        <v>50</v>
      </c>
      <c r="E3640">
        <v>14.55</v>
      </c>
      <c r="F3640">
        <v>58.5</v>
      </c>
      <c r="G3640">
        <v>0.436</v>
      </c>
      <c r="H3640">
        <v>0.23499999999999999</v>
      </c>
      <c r="I3640">
        <f>Data[[#This Row],[nucleus_area_pct]]/Data[[#This Row],[cytoplasm_ratio]]</f>
        <v>248.93617021276597</v>
      </c>
      <c r="J3640">
        <v>0.81</v>
      </c>
      <c r="K3640">
        <v>0.5</v>
      </c>
      <c r="L3640">
        <v>1.63</v>
      </c>
      <c r="M3640">
        <v>1</v>
      </c>
      <c r="N3640">
        <v>0.66800000000000004</v>
      </c>
      <c r="O3640">
        <v>605</v>
      </c>
      <c r="P3640">
        <v>75</v>
      </c>
      <c r="Q3640">
        <v>202</v>
      </c>
      <c r="R3640">
        <v>170</v>
      </c>
      <c r="S3640">
        <v>171</v>
      </c>
      <c r="T3640">
        <f>(Data[[#This Row],[mean_r]]/256)*100</f>
        <v>78.90625</v>
      </c>
      <c r="U3640">
        <f>(Data[[#This Row],[mean_g]]/256)*100</f>
        <v>66.40625</v>
      </c>
      <c r="V3640">
        <f>(Data[[#This Row],[mean_b]]/256)*100</f>
        <v>66.796875</v>
      </c>
      <c r="W3640">
        <v>0.50900000000000001</v>
      </c>
      <c r="X3640" t="s">
        <v>51</v>
      </c>
      <c r="Y3640" t="s">
        <v>45</v>
      </c>
      <c r="Z3640">
        <v>9094</v>
      </c>
      <c r="AA3640">
        <v>4.92</v>
      </c>
      <c r="AB3640">
        <v>11.6</v>
      </c>
      <c r="AC3640">
        <v>41</v>
      </c>
      <c r="AD3640">
        <v>137652</v>
      </c>
      <c r="AE3640">
        <v>76.099999999999994</v>
      </c>
      <c r="AF3640">
        <v>34.6</v>
      </c>
      <c r="AG3640" t="s">
        <v>64</v>
      </c>
      <c r="AH3640" t="s">
        <v>42</v>
      </c>
      <c r="AI3640" t="s">
        <v>56</v>
      </c>
      <c r="AJ3640">
        <v>40</v>
      </c>
      <c r="AK3640">
        <v>256</v>
      </c>
      <c r="AL3640">
        <v>5.8400000000000001E-2</v>
      </c>
      <c r="AM3640">
        <v>0.90810000000000002</v>
      </c>
      <c r="AN3640">
        <v>0.87470000000000003</v>
      </c>
      <c r="AO3640">
        <f>Data[[#This Row],[labeller_confidence_score]]-Data[[#This Row],[cytodiffusion_classification_confidence]]</f>
        <v>-3.3399999999999985E-2</v>
      </c>
    </row>
    <row r="3641" spans="1:41" x14ac:dyDescent="0.3">
      <c r="A3641" t="s">
        <v>3714</v>
      </c>
      <c r="B3641" t="s">
        <v>87</v>
      </c>
      <c r="C3641">
        <v>0</v>
      </c>
      <c r="D3641" t="s">
        <v>50</v>
      </c>
      <c r="E3641">
        <v>12.18</v>
      </c>
      <c r="F3641">
        <v>49.6</v>
      </c>
      <c r="G3641">
        <v>0.68400000000000005</v>
      </c>
      <c r="H3641">
        <v>0.53100000000000003</v>
      </c>
      <c r="I3641">
        <f>Data[[#This Row],[nucleus_area_pct]]/Data[[#This Row],[cytoplasm_ratio]]</f>
        <v>93.408662900188318</v>
      </c>
      <c r="J3641">
        <v>0.77900000000000003</v>
      </c>
      <c r="K3641">
        <v>0.52800000000000002</v>
      </c>
      <c r="L3641">
        <v>4.37</v>
      </c>
      <c r="M3641">
        <v>2.7</v>
      </c>
      <c r="N3641">
        <v>0.81499999999999995</v>
      </c>
      <c r="O3641">
        <v>467</v>
      </c>
      <c r="P3641">
        <v>61</v>
      </c>
      <c r="Q3641">
        <v>249</v>
      </c>
      <c r="R3641">
        <v>153</v>
      </c>
      <c r="S3641">
        <v>151</v>
      </c>
      <c r="T3641">
        <f>(Data[[#This Row],[mean_r]]/256)*100</f>
        <v>97.265625</v>
      </c>
      <c r="U3641">
        <f>(Data[[#This Row],[mean_g]]/256)*100</f>
        <v>59.765625</v>
      </c>
      <c r="V3641">
        <f>(Data[[#This Row],[mean_b]]/256)*100</f>
        <v>58.984375</v>
      </c>
      <c r="W3641">
        <v>0.58499999999999996</v>
      </c>
      <c r="X3641" t="s">
        <v>51</v>
      </c>
      <c r="Y3641" t="s">
        <v>45</v>
      </c>
      <c r="Z3641">
        <v>12033</v>
      </c>
      <c r="AA3641">
        <v>5.27</v>
      </c>
      <c r="AB3641">
        <v>14</v>
      </c>
      <c r="AC3641">
        <v>33.299999999999997</v>
      </c>
      <c r="AD3641">
        <v>290486</v>
      </c>
      <c r="AE3641">
        <v>94.4</v>
      </c>
      <c r="AF3641">
        <v>34</v>
      </c>
      <c r="AG3641" t="s">
        <v>64</v>
      </c>
      <c r="AH3641" t="s">
        <v>47</v>
      </c>
      <c r="AI3641" t="s">
        <v>43</v>
      </c>
      <c r="AJ3641">
        <v>100</v>
      </c>
      <c r="AK3641">
        <v>360</v>
      </c>
      <c r="AL3641">
        <v>0.11600000000000001</v>
      </c>
      <c r="AM3641">
        <v>1</v>
      </c>
      <c r="AN3641">
        <v>0.878</v>
      </c>
      <c r="AO3641">
        <f>Data[[#This Row],[labeller_confidence_score]]-Data[[#This Row],[cytodiffusion_classification_confidence]]</f>
        <v>-0.122</v>
      </c>
    </row>
    <row r="3642" spans="1:41" x14ac:dyDescent="0.3">
      <c r="A3642" t="s">
        <v>3715</v>
      </c>
      <c r="B3642" t="s">
        <v>180</v>
      </c>
      <c r="C3642">
        <v>1</v>
      </c>
      <c r="D3642" t="s">
        <v>181</v>
      </c>
      <c r="E3642">
        <v>6.86</v>
      </c>
      <c r="F3642">
        <v>0</v>
      </c>
      <c r="G3642">
        <v>0</v>
      </c>
      <c r="H3642">
        <v>1</v>
      </c>
      <c r="I3642">
        <f>Data[[#This Row],[nucleus_area_pct]]/Data[[#This Row],[cytoplasm_ratio]]</f>
        <v>0</v>
      </c>
      <c r="J3642">
        <v>0.46400000000000002</v>
      </c>
      <c r="K3642">
        <v>0.89400000000000002</v>
      </c>
      <c r="L3642">
        <v>0.81</v>
      </c>
      <c r="M3642">
        <v>1</v>
      </c>
      <c r="N3642">
        <v>0.71199999999999997</v>
      </c>
      <c r="O3642">
        <v>164</v>
      </c>
      <c r="P3642">
        <v>62</v>
      </c>
      <c r="Q3642">
        <v>221</v>
      </c>
      <c r="R3642">
        <v>122</v>
      </c>
      <c r="S3642">
        <v>129</v>
      </c>
      <c r="T3642">
        <f>(Data[[#This Row],[mean_r]]/256)*100</f>
        <v>86.328125</v>
      </c>
      <c r="U3642">
        <f>(Data[[#This Row],[mean_g]]/256)*100</f>
        <v>47.65625</v>
      </c>
      <c r="V3642">
        <f>(Data[[#This Row],[mean_b]]/256)*100</f>
        <v>50.390625</v>
      </c>
      <c r="W3642">
        <v>0.497</v>
      </c>
      <c r="X3642" t="s">
        <v>51</v>
      </c>
      <c r="Y3642" t="s">
        <v>40</v>
      </c>
      <c r="Z3642">
        <v>8847</v>
      </c>
      <c r="AA3642">
        <v>4.78</v>
      </c>
      <c r="AB3642">
        <v>16.2</v>
      </c>
      <c r="AC3642">
        <v>45.3</v>
      </c>
      <c r="AD3642">
        <v>339455</v>
      </c>
      <c r="AE3642">
        <v>93.3</v>
      </c>
      <c r="AF3642">
        <v>33.700000000000003</v>
      </c>
      <c r="AG3642" t="s">
        <v>64</v>
      </c>
      <c r="AH3642" t="s">
        <v>42</v>
      </c>
      <c r="AI3642" t="s">
        <v>52</v>
      </c>
      <c r="AJ3642">
        <v>60</v>
      </c>
      <c r="AK3642">
        <v>224</v>
      </c>
      <c r="AL3642">
        <v>0.96740000000000004</v>
      </c>
      <c r="AM3642">
        <v>0.88680000000000003</v>
      </c>
      <c r="AN3642">
        <v>0.76400000000000001</v>
      </c>
      <c r="AO3642">
        <f>Data[[#This Row],[labeller_confidence_score]]-Data[[#This Row],[cytodiffusion_classification_confidence]]</f>
        <v>-0.12280000000000002</v>
      </c>
    </row>
    <row r="3643" spans="1:41" x14ac:dyDescent="0.3">
      <c r="A3643" t="s">
        <v>3716</v>
      </c>
      <c r="B3643" t="s">
        <v>103</v>
      </c>
      <c r="C3643">
        <v>1</v>
      </c>
      <c r="D3643" t="s">
        <v>104</v>
      </c>
      <c r="E3643">
        <v>4.2699999999999996</v>
      </c>
      <c r="F3643">
        <v>0</v>
      </c>
      <c r="G3643">
        <v>0</v>
      </c>
      <c r="H3643">
        <v>1</v>
      </c>
      <c r="I3643">
        <f>Data[[#This Row],[nucleus_area_pct]]/Data[[#This Row],[cytoplasm_ratio]]</f>
        <v>0</v>
      </c>
      <c r="J3643">
        <v>0.502</v>
      </c>
      <c r="K3643">
        <v>0.67300000000000004</v>
      </c>
      <c r="L3643">
        <v>0.7</v>
      </c>
      <c r="M3643">
        <v>1</v>
      </c>
      <c r="N3643">
        <v>0.80400000000000005</v>
      </c>
      <c r="O3643">
        <v>63</v>
      </c>
      <c r="P3643">
        <v>33</v>
      </c>
      <c r="Q3643">
        <v>231</v>
      </c>
      <c r="R3643">
        <v>108</v>
      </c>
      <c r="S3643">
        <v>124</v>
      </c>
      <c r="T3643">
        <f>(Data[[#This Row],[mean_r]]/256)*100</f>
        <v>90.234375</v>
      </c>
      <c r="U3643">
        <f>(Data[[#This Row],[mean_g]]/256)*100</f>
        <v>42.1875</v>
      </c>
      <c r="V3643">
        <f>(Data[[#This Row],[mean_b]]/256)*100</f>
        <v>48.4375</v>
      </c>
      <c r="W3643">
        <v>0.46899999999999997</v>
      </c>
      <c r="X3643" t="s">
        <v>51</v>
      </c>
      <c r="Y3643" t="s">
        <v>40</v>
      </c>
      <c r="Z3643">
        <v>5398</v>
      </c>
      <c r="AA3643">
        <v>3.9</v>
      </c>
      <c r="AB3643">
        <v>15.2</v>
      </c>
      <c r="AC3643">
        <v>42</v>
      </c>
      <c r="AD3643">
        <v>447859</v>
      </c>
      <c r="AE3643">
        <v>76.3</v>
      </c>
      <c r="AF3643">
        <v>33.200000000000003</v>
      </c>
      <c r="AG3643" t="s">
        <v>64</v>
      </c>
      <c r="AH3643" t="s">
        <v>42</v>
      </c>
      <c r="AI3643" t="s">
        <v>43</v>
      </c>
      <c r="AJ3643">
        <v>100</v>
      </c>
      <c r="AK3643">
        <v>256</v>
      </c>
      <c r="AL3643">
        <v>0.83020000000000005</v>
      </c>
      <c r="AM3643">
        <v>0.6482</v>
      </c>
      <c r="AN3643">
        <v>0.86170000000000002</v>
      </c>
      <c r="AO3643">
        <f>Data[[#This Row],[labeller_confidence_score]]-Data[[#This Row],[cytodiffusion_classification_confidence]]</f>
        <v>0.21350000000000002</v>
      </c>
    </row>
    <row r="3644" spans="1:41" x14ac:dyDescent="0.3">
      <c r="A3644" t="s">
        <v>3717</v>
      </c>
      <c r="B3644" t="s">
        <v>74</v>
      </c>
      <c r="C3644">
        <v>0</v>
      </c>
      <c r="D3644" t="s">
        <v>75</v>
      </c>
      <c r="E3644">
        <v>2.87</v>
      </c>
      <c r="F3644">
        <v>0</v>
      </c>
      <c r="G3644">
        <v>0</v>
      </c>
      <c r="H3644">
        <v>1</v>
      </c>
      <c r="I3644">
        <f>Data[[#This Row],[nucleus_area_pct]]/Data[[#This Row],[cytoplasm_ratio]]</f>
        <v>0</v>
      </c>
      <c r="J3644">
        <v>0.90200000000000002</v>
      </c>
      <c r="K3644">
        <v>0.439</v>
      </c>
      <c r="L3644">
        <v>3.35</v>
      </c>
      <c r="M3644">
        <v>1</v>
      </c>
      <c r="N3644">
        <v>0.89100000000000001</v>
      </c>
      <c r="O3644">
        <v>44</v>
      </c>
      <c r="P3644">
        <v>12</v>
      </c>
      <c r="Q3644">
        <v>204</v>
      </c>
      <c r="R3644">
        <v>159</v>
      </c>
      <c r="S3644">
        <v>176</v>
      </c>
      <c r="T3644">
        <f>(Data[[#This Row],[mean_r]]/256)*100</f>
        <v>79.6875</v>
      </c>
      <c r="U3644">
        <f>(Data[[#This Row],[mean_g]]/256)*100</f>
        <v>62.109375</v>
      </c>
      <c r="V3644">
        <f>(Data[[#This Row],[mean_b]]/256)*100</f>
        <v>68.75</v>
      </c>
      <c r="W3644">
        <v>0.55800000000000005</v>
      </c>
      <c r="X3644" t="s">
        <v>63</v>
      </c>
      <c r="Y3644" t="s">
        <v>45</v>
      </c>
      <c r="Z3644">
        <v>7476</v>
      </c>
      <c r="AA3644">
        <v>5.04</v>
      </c>
      <c r="AB3644">
        <v>16.399999999999999</v>
      </c>
      <c r="AC3644">
        <v>34.700000000000003</v>
      </c>
      <c r="AD3644">
        <v>230955</v>
      </c>
      <c r="AE3644">
        <v>79.2</v>
      </c>
      <c r="AF3644">
        <v>36.5</v>
      </c>
      <c r="AG3644" t="s">
        <v>64</v>
      </c>
      <c r="AH3644" t="s">
        <v>47</v>
      </c>
      <c r="AI3644" t="s">
        <v>43</v>
      </c>
      <c r="AJ3644">
        <v>60</v>
      </c>
      <c r="AK3644">
        <v>224</v>
      </c>
      <c r="AL3644">
        <v>0.1208</v>
      </c>
      <c r="AM3644">
        <v>0.84379999999999999</v>
      </c>
      <c r="AN3644">
        <v>0.88800000000000001</v>
      </c>
      <c r="AO3644">
        <f>Data[[#This Row],[labeller_confidence_score]]-Data[[#This Row],[cytodiffusion_classification_confidence]]</f>
        <v>4.4200000000000017E-2</v>
      </c>
    </row>
    <row r="3645" spans="1:41" x14ac:dyDescent="0.3">
      <c r="A3645" t="s">
        <v>3718</v>
      </c>
      <c r="B3645" t="s">
        <v>49</v>
      </c>
      <c r="C3645">
        <v>0</v>
      </c>
      <c r="D3645" t="s">
        <v>50</v>
      </c>
      <c r="E3645">
        <v>12.21</v>
      </c>
      <c r="F3645">
        <v>45.9</v>
      </c>
      <c r="G3645">
        <v>0.58599999999999997</v>
      </c>
      <c r="H3645">
        <v>0.496</v>
      </c>
      <c r="I3645">
        <f>Data[[#This Row],[nucleus_area_pct]]/Data[[#This Row],[cytoplasm_ratio]]</f>
        <v>92.540322580645153</v>
      </c>
      <c r="J3645">
        <v>0.77500000000000002</v>
      </c>
      <c r="K3645">
        <v>0.56999999999999995</v>
      </c>
      <c r="L3645">
        <v>2.86</v>
      </c>
      <c r="M3645">
        <v>3.3</v>
      </c>
      <c r="N3645">
        <v>0.8</v>
      </c>
      <c r="O3645">
        <v>416</v>
      </c>
      <c r="P3645">
        <v>69</v>
      </c>
      <c r="Q3645">
        <v>188</v>
      </c>
      <c r="R3645">
        <v>151</v>
      </c>
      <c r="S3645">
        <v>183</v>
      </c>
      <c r="T3645">
        <f>(Data[[#This Row],[mean_r]]/256)*100</f>
        <v>73.4375</v>
      </c>
      <c r="U3645">
        <f>(Data[[#This Row],[mean_g]]/256)*100</f>
        <v>58.984375</v>
      </c>
      <c r="V3645">
        <f>(Data[[#This Row],[mean_b]]/256)*100</f>
        <v>71.484375</v>
      </c>
      <c r="W3645">
        <v>0.73599999999999999</v>
      </c>
      <c r="X3645" t="s">
        <v>63</v>
      </c>
      <c r="Y3645" t="s">
        <v>45</v>
      </c>
      <c r="Z3645">
        <v>12505</v>
      </c>
      <c r="AA3645">
        <v>5.09</v>
      </c>
      <c r="AB3645">
        <v>18.600000000000001</v>
      </c>
      <c r="AC3645">
        <v>41.5</v>
      </c>
      <c r="AD3645">
        <v>228639</v>
      </c>
      <c r="AE3645">
        <v>100.4</v>
      </c>
      <c r="AF3645">
        <v>35</v>
      </c>
      <c r="AG3645" t="s">
        <v>46</v>
      </c>
      <c r="AH3645" t="s">
        <v>47</v>
      </c>
      <c r="AI3645" t="s">
        <v>56</v>
      </c>
      <c r="AJ3645">
        <v>60</v>
      </c>
      <c r="AK3645">
        <v>360</v>
      </c>
      <c r="AL3645">
        <v>5.8999999999999997E-2</v>
      </c>
      <c r="AM3645">
        <v>0.85589999999999999</v>
      </c>
      <c r="AN3645">
        <v>0.91239999999999999</v>
      </c>
      <c r="AO3645">
        <f>Data[[#This Row],[labeller_confidence_score]]-Data[[#This Row],[cytodiffusion_classification_confidence]]</f>
        <v>5.6499999999999995E-2</v>
      </c>
    </row>
    <row r="3646" spans="1:41" x14ac:dyDescent="0.3">
      <c r="A3646" t="s">
        <v>3719</v>
      </c>
      <c r="B3646" t="s">
        <v>81</v>
      </c>
      <c r="C3646">
        <v>1</v>
      </c>
      <c r="D3646" t="s">
        <v>82</v>
      </c>
      <c r="E3646">
        <v>16.38</v>
      </c>
      <c r="F3646">
        <v>78</v>
      </c>
      <c r="G3646">
        <v>0.45</v>
      </c>
      <c r="H3646">
        <v>0.158</v>
      </c>
      <c r="I3646">
        <f>Data[[#This Row],[nucleus_area_pct]]/Data[[#This Row],[cytoplasm_ratio]]</f>
        <v>493.67088607594934</v>
      </c>
      <c r="J3646">
        <v>0.81799999999999995</v>
      </c>
      <c r="K3646">
        <v>0.20399999999999999</v>
      </c>
      <c r="L3646">
        <v>0.62</v>
      </c>
      <c r="M3646">
        <v>1</v>
      </c>
      <c r="N3646">
        <v>0.87</v>
      </c>
      <c r="O3646">
        <v>799</v>
      </c>
      <c r="P3646">
        <v>98</v>
      </c>
      <c r="Q3646">
        <v>189</v>
      </c>
      <c r="R3646">
        <v>143</v>
      </c>
      <c r="S3646">
        <v>204</v>
      </c>
      <c r="T3646">
        <f>(Data[[#This Row],[mean_r]]/256)*100</f>
        <v>73.828125</v>
      </c>
      <c r="U3646">
        <f>(Data[[#This Row],[mean_g]]/256)*100</f>
        <v>55.859375</v>
      </c>
      <c r="V3646">
        <f>(Data[[#This Row],[mean_b]]/256)*100</f>
        <v>79.6875</v>
      </c>
      <c r="W3646">
        <v>0.69799999999999995</v>
      </c>
      <c r="X3646" t="s">
        <v>51</v>
      </c>
      <c r="Y3646" t="s">
        <v>45</v>
      </c>
      <c r="Z3646">
        <v>4388</v>
      </c>
      <c r="AA3646">
        <v>5.24</v>
      </c>
      <c r="AB3646">
        <v>13.1</v>
      </c>
      <c r="AC3646">
        <v>53.3</v>
      </c>
      <c r="AD3646">
        <v>262378</v>
      </c>
      <c r="AE3646">
        <v>87.3</v>
      </c>
      <c r="AF3646">
        <v>32.200000000000003</v>
      </c>
      <c r="AG3646" t="s">
        <v>64</v>
      </c>
      <c r="AH3646" t="s">
        <v>42</v>
      </c>
      <c r="AI3646" t="s">
        <v>43</v>
      </c>
      <c r="AJ3646">
        <v>60</v>
      </c>
      <c r="AK3646">
        <v>360</v>
      </c>
      <c r="AL3646">
        <v>0.87339999999999995</v>
      </c>
      <c r="AM3646">
        <v>0.66090000000000004</v>
      </c>
      <c r="AN3646">
        <v>0.85850000000000004</v>
      </c>
      <c r="AO3646">
        <f>Data[[#This Row],[labeller_confidence_score]]-Data[[#This Row],[cytodiffusion_classification_confidence]]</f>
        <v>0.1976</v>
      </c>
    </row>
    <row r="3647" spans="1:41" x14ac:dyDescent="0.3">
      <c r="A3647" t="s">
        <v>3720</v>
      </c>
      <c r="B3647" t="s">
        <v>106</v>
      </c>
      <c r="C3647">
        <v>1</v>
      </c>
      <c r="D3647" t="s">
        <v>82</v>
      </c>
      <c r="E3647">
        <v>11.02</v>
      </c>
      <c r="F3647">
        <v>90</v>
      </c>
      <c r="G3647">
        <v>0.51700000000000002</v>
      </c>
      <c r="H3647">
        <v>0.20399999999999999</v>
      </c>
      <c r="I3647">
        <f>Data[[#This Row],[nucleus_area_pct]]/Data[[#This Row],[cytoplasm_ratio]]</f>
        <v>441.1764705882353</v>
      </c>
      <c r="J3647">
        <v>0.83099999999999996</v>
      </c>
      <c r="K3647">
        <v>0.30099999999999999</v>
      </c>
      <c r="L3647">
        <v>0.44</v>
      </c>
      <c r="M3647">
        <v>1</v>
      </c>
      <c r="N3647">
        <v>0.83099999999999996</v>
      </c>
      <c r="O3647">
        <v>551</v>
      </c>
      <c r="P3647">
        <v>97</v>
      </c>
      <c r="Q3647">
        <v>188</v>
      </c>
      <c r="R3647">
        <v>143</v>
      </c>
      <c r="S3647">
        <v>188</v>
      </c>
      <c r="T3647">
        <f>(Data[[#This Row],[mean_r]]/256)*100</f>
        <v>73.4375</v>
      </c>
      <c r="U3647">
        <f>(Data[[#This Row],[mean_g]]/256)*100</f>
        <v>55.859375</v>
      </c>
      <c r="V3647">
        <f>(Data[[#This Row],[mean_b]]/256)*100</f>
        <v>73.4375</v>
      </c>
      <c r="W3647">
        <v>0.745</v>
      </c>
      <c r="X3647" t="s">
        <v>63</v>
      </c>
      <c r="Y3647" t="s">
        <v>40</v>
      </c>
      <c r="Z3647">
        <v>6642</v>
      </c>
      <c r="AA3647">
        <v>3.81</v>
      </c>
      <c r="AB3647">
        <v>16.3</v>
      </c>
      <c r="AC3647">
        <v>43.9</v>
      </c>
      <c r="AD3647">
        <v>284631</v>
      </c>
      <c r="AE3647">
        <v>94.4</v>
      </c>
      <c r="AF3647">
        <v>33.299999999999997</v>
      </c>
      <c r="AG3647" t="s">
        <v>46</v>
      </c>
      <c r="AH3647" t="s">
        <v>42</v>
      </c>
      <c r="AI3647" t="s">
        <v>52</v>
      </c>
      <c r="AJ3647">
        <v>60</v>
      </c>
      <c r="AK3647">
        <v>512</v>
      </c>
      <c r="AL3647">
        <v>0.77559999999999996</v>
      </c>
      <c r="AM3647">
        <v>0.86650000000000005</v>
      </c>
      <c r="AN3647">
        <v>0.76980000000000004</v>
      </c>
      <c r="AO3647">
        <f>Data[[#This Row],[labeller_confidence_score]]-Data[[#This Row],[cytodiffusion_classification_confidence]]</f>
        <v>-9.6700000000000008E-2</v>
      </c>
    </row>
    <row r="3648" spans="1:41" x14ac:dyDescent="0.3">
      <c r="A3648" t="s">
        <v>3721</v>
      </c>
      <c r="B3648" t="s">
        <v>62</v>
      </c>
      <c r="C3648">
        <v>0</v>
      </c>
      <c r="D3648" t="s">
        <v>50</v>
      </c>
      <c r="E3648">
        <v>8.0399999999999991</v>
      </c>
      <c r="F3648">
        <v>76.400000000000006</v>
      </c>
      <c r="G3648">
        <v>0.88</v>
      </c>
      <c r="H3648">
        <v>0.11700000000000001</v>
      </c>
      <c r="I3648">
        <f>Data[[#This Row],[nucleus_area_pct]]/Data[[#This Row],[cytoplasm_ratio]]</f>
        <v>652.991452991453</v>
      </c>
      <c r="J3648">
        <v>0.81299999999999994</v>
      </c>
      <c r="K3648">
        <v>0.28899999999999998</v>
      </c>
      <c r="L3648">
        <v>0.97</v>
      </c>
      <c r="M3648">
        <v>1</v>
      </c>
      <c r="N3648">
        <v>0.89</v>
      </c>
      <c r="O3648">
        <v>360</v>
      </c>
      <c r="P3648">
        <v>48</v>
      </c>
      <c r="Q3648">
        <v>203</v>
      </c>
      <c r="R3648">
        <v>173</v>
      </c>
      <c r="S3648">
        <v>190</v>
      </c>
      <c r="T3648">
        <f>(Data[[#This Row],[mean_r]]/256)*100</f>
        <v>79.296875</v>
      </c>
      <c r="U3648">
        <f>(Data[[#This Row],[mean_g]]/256)*100</f>
        <v>67.578125</v>
      </c>
      <c r="V3648">
        <f>(Data[[#This Row],[mean_b]]/256)*100</f>
        <v>74.21875</v>
      </c>
      <c r="W3648">
        <v>0.67500000000000004</v>
      </c>
      <c r="X3648" t="s">
        <v>51</v>
      </c>
      <c r="Y3648" t="s">
        <v>40</v>
      </c>
      <c r="Z3648">
        <v>8917</v>
      </c>
      <c r="AA3648">
        <v>5.43</v>
      </c>
      <c r="AB3648">
        <v>16.100000000000001</v>
      </c>
      <c r="AC3648">
        <v>40.1</v>
      </c>
      <c r="AD3648">
        <v>157755</v>
      </c>
      <c r="AE3648">
        <v>92.6</v>
      </c>
      <c r="AF3648">
        <v>33.200000000000003</v>
      </c>
      <c r="AG3648" t="s">
        <v>64</v>
      </c>
      <c r="AH3648" t="s">
        <v>42</v>
      </c>
      <c r="AI3648" t="s">
        <v>56</v>
      </c>
      <c r="AJ3648">
        <v>40</v>
      </c>
      <c r="AK3648">
        <v>256</v>
      </c>
      <c r="AL3648">
        <v>0.158</v>
      </c>
      <c r="AM3648">
        <v>0.89570000000000005</v>
      </c>
      <c r="AN3648">
        <v>0.98399999999999999</v>
      </c>
      <c r="AO3648">
        <f>Data[[#This Row],[labeller_confidence_score]]-Data[[#This Row],[cytodiffusion_classification_confidence]]</f>
        <v>8.8299999999999934E-2</v>
      </c>
    </row>
    <row r="3649" spans="1:41" x14ac:dyDescent="0.3">
      <c r="A3649" t="s">
        <v>3722</v>
      </c>
      <c r="B3649" t="s">
        <v>54</v>
      </c>
      <c r="C3649">
        <v>0</v>
      </c>
      <c r="D3649" t="s">
        <v>54</v>
      </c>
      <c r="E3649">
        <v>7.59</v>
      </c>
      <c r="F3649">
        <v>0</v>
      </c>
      <c r="G3649">
        <v>0</v>
      </c>
      <c r="H3649">
        <v>1</v>
      </c>
      <c r="I3649">
        <f>Data[[#This Row],[nucleus_area_pct]]/Data[[#This Row],[cytoplasm_ratio]]</f>
        <v>0</v>
      </c>
      <c r="J3649">
        <v>0.90200000000000002</v>
      </c>
      <c r="K3649">
        <v>0.16900000000000001</v>
      </c>
      <c r="L3649">
        <v>0.68</v>
      </c>
      <c r="M3649">
        <v>1</v>
      </c>
      <c r="N3649">
        <v>0.873</v>
      </c>
      <c r="O3649">
        <v>173</v>
      </c>
      <c r="P3649">
        <v>51</v>
      </c>
      <c r="Q3649">
        <v>231</v>
      </c>
      <c r="R3649">
        <v>124</v>
      </c>
      <c r="S3649">
        <v>142</v>
      </c>
      <c r="T3649">
        <f>(Data[[#This Row],[mean_r]]/256)*100</f>
        <v>90.234375</v>
      </c>
      <c r="U3649">
        <f>(Data[[#This Row],[mean_g]]/256)*100</f>
        <v>48.4375</v>
      </c>
      <c r="V3649">
        <f>(Data[[#This Row],[mean_b]]/256)*100</f>
        <v>55.46875</v>
      </c>
      <c r="W3649">
        <v>0.48599999999999999</v>
      </c>
      <c r="X3649" t="s">
        <v>39</v>
      </c>
      <c r="Y3649" t="s">
        <v>40</v>
      </c>
      <c r="Z3649">
        <v>8960</v>
      </c>
      <c r="AA3649">
        <v>4.76</v>
      </c>
      <c r="AB3649">
        <v>17.5</v>
      </c>
      <c r="AC3649">
        <v>34.799999999999997</v>
      </c>
      <c r="AD3649">
        <v>308009</v>
      </c>
      <c r="AE3649">
        <v>79.400000000000006</v>
      </c>
      <c r="AF3649">
        <v>35.200000000000003</v>
      </c>
      <c r="AG3649" t="s">
        <v>64</v>
      </c>
      <c r="AH3649" t="s">
        <v>42</v>
      </c>
      <c r="AI3649" t="s">
        <v>43</v>
      </c>
      <c r="AJ3649">
        <v>100</v>
      </c>
      <c r="AK3649">
        <v>360</v>
      </c>
      <c r="AL3649">
        <v>9.8299999999999998E-2</v>
      </c>
      <c r="AM3649">
        <v>0.87150000000000005</v>
      </c>
      <c r="AN3649">
        <v>0.92859999999999998</v>
      </c>
      <c r="AO3649">
        <f>Data[[#This Row],[labeller_confidence_score]]-Data[[#This Row],[cytodiffusion_classification_confidence]]</f>
        <v>5.7099999999999929E-2</v>
      </c>
    </row>
    <row r="3650" spans="1:41" x14ac:dyDescent="0.3">
      <c r="A3650" t="s">
        <v>3723</v>
      </c>
      <c r="B3650" t="s">
        <v>62</v>
      </c>
      <c r="C3650">
        <v>0</v>
      </c>
      <c r="D3650" t="s">
        <v>50</v>
      </c>
      <c r="E3650">
        <v>7.41</v>
      </c>
      <c r="F3650">
        <v>77.8</v>
      </c>
      <c r="G3650">
        <v>0.78800000000000003</v>
      </c>
      <c r="H3650">
        <v>0.2</v>
      </c>
      <c r="I3650">
        <f>Data[[#This Row],[nucleus_area_pct]]/Data[[#This Row],[cytoplasm_ratio]]</f>
        <v>388.99999999999994</v>
      </c>
      <c r="J3650">
        <v>0.85899999999999999</v>
      </c>
      <c r="K3650">
        <v>0.22600000000000001</v>
      </c>
      <c r="L3650">
        <v>1.0900000000000001</v>
      </c>
      <c r="M3650">
        <v>1.1000000000000001</v>
      </c>
      <c r="N3650">
        <v>0.94399999999999995</v>
      </c>
      <c r="O3650">
        <v>297</v>
      </c>
      <c r="P3650">
        <v>59</v>
      </c>
      <c r="Q3650">
        <v>181</v>
      </c>
      <c r="R3650">
        <v>156</v>
      </c>
      <c r="S3650">
        <v>208</v>
      </c>
      <c r="T3650">
        <f>(Data[[#This Row],[mean_r]]/256)*100</f>
        <v>70.703125</v>
      </c>
      <c r="U3650">
        <f>(Data[[#This Row],[mean_g]]/256)*100</f>
        <v>60.9375</v>
      </c>
      <c r="V3650">
        <f>(Data[[#This Row],[mean_b]]/256)*100</f>
        <v>81.25</v>
      </c>
      <c r="W3650">
        <v>0.623</v>
      </c>
      <c r="X3650" t="s">
        <v>51</v>
      </c>
      <c r="Y3650" t="s">
        <v>45</v>
      </c>
      <c r="Z3650">
        <v>3707</v>
      </c>
      <c r="AA3650">
        <v>4.1399999999999997</v>
      </c>
      <c r="AB3650">
        <v>12.1</v>
      </c>
      <c r="AC3650">
        <v>35.299999999999997</v>
      </c>
      <c r="AD3650">
        <v>299380</v>
      </c>
      <c r="AE3650">
        <v>75.8</v>
      </c>
      <c r="AF3650">
        <v>35.9</v>
      </c>
      <c r="AG3650" t="s">
        <v>64</v>
      </c>
      <c r="AH3650" t="s">
        <v>47</v>
      </c>
      <c r="AI3650" t="s">
        <v>56</v>
      </c>
      <c r="AJ3650">
        <v>60</v>
      </c>
      <c r="AK3650">
        <v>512</v>
      </c>
      <c r="AL3650">
        <v>0.1008</v>
      </c>
      <c r="AM3650">
        <v>0.88580000000000003</v>
      </c>
      <c r="AN3650">
        <v>0.85650000000000004</v>
      </c>
      <c r="AO3650">
        <f>Data[[#This Row],[labeller_confidence_score]]-Data[[#This Row],[cytodiffusion_classification_confidence]]</f>
        <v>-2.9299999999999993E-2</v>
      </c>
    </row>
    <row r="3651" spans="1:41" x14ac:dyDescent="0.3">
      <c r="A3651" t="s">
        <v>3724</v>
      </c>
      <c r="B3651" t="s">
        <v>120</v>
      </c>
      <c r="C3651">
        <v>1</v>
      </c>
      <c r="D3651" t="s">
        <v>104</v>
      </c>
      <c r="E3651">
        <v>7.65</v>
      </c>
      <c r="F3651">
        <v>0</v>
      </c>
      <c r="G3651">
        <v>0</v>
      </c>
      <c r="H3651">
        <v>1</v>
      </c>
      <c r="I3651">
        <f>Data[[#This Row],[nucleus_area_pct]]/Data[[#This Row],[cytoplasm_ratio]]</f>
        <v>0</v>
      </c>
      <c r="J3651">
        <v>1</v>
      </c>
      <c r="K3651">
        <v>9.9000000000000005E-2</v>
      </c>
      <c r="L3651">
        <v>0.71</v>
      </c>
      <c r="M3651">
        <v>1</v>
      </c>
      <c r="N3651">
        <v>0.998</v>
      </c>
      <c r="O3651">
        <v>159</v>
      </c>
      <c r="P3651">
        <v>41</v>
      </c>
      <c r="Q3651">
        <v>237</v>
      </c>
      <c r="R3651">
        <v>127</v>
      </c>
      <c r="S3651">
        <v>129</v>
      </c>
      <c r="T3651">
        <f>(Data[[#This Row],[mean_r]]/256)*100</f>
        <v>92.578125</v>
      </c>
      <c r="U3651">
        <f>(Data[[#This Row],[mean_g]]/256)*100</f>
        <v>49.609375</v>
      </c>
      <c r="V3651">
        <f>(Data[[#This Row],[mean_b]]/256)*100</f>
        <v>50.390625</v>
      </c>
      <c r="W3651">
        <v>0.56399999999999995</v>
      </c>
      <c r="X3651" t="s">
        <v>51</v>
      </c>
      <c r="Y3651" t="s">
        <v>45</v>
      </c>
      <c r="Z3651">
        <v>2682</v>
      </c>
      <c r="AA3651">
        <v>4.43</v>
      </c>
      <c r="AB3651">
        <v>13.8</v>
      </c>
      <c r="AC3651">
        <v>39.299999999999997</v>
      </c>
      <c r="AD3651">
        <v>414782</v>
      </c>
      <c r="AE3651">
        <v>71.5</v>
      </c>
      <c r="AF3651">
        <v>35.1</v>
      </c>
      <c r="AG3651" t="s">
        <v>46</v>
      </c>
      <c r="AH3651" t="s">
        <v>47</v>
      </c>
      <c r="AI3651" t="s">
        <v>52</v>
      </c>
      <c r="AJ3651">
        <v>60</v>
      </c>
      <c r="AK3651">
        <v>256</v>
      </c>
      <c r="AL3651">
        <v>0.74619999999999997</v>
      </c>
      <c r="AM3651">
        <v>0.78920000000000001</v>
      </c>
      <c r="AN3651">
        <v>1</v>
      </c>
      <c r="AO3651">
        <f>Data[[#This Row],[labeller_confidence_score]]-Data[[#This Row],[cytodiffusion_classification_confidence]]</f>
        <v>0.21079999999999999</v>
      </c>
    </row>
    <row r="3652" spans="1:41" x14ac:dyDescent="0.3">
      <c r="A3652" t="s">
        <v>3725</v>
      </c>
      <c r="B3652" t="s">
        <v>49</v>
      </c>
      <c r="C3652">
        <v>0</v>
      </c>
      <c r="D3652" t="s">
        <v>50</v>
      </c>
      <c r="E3652">
        <v>13.56</v>
      </c>
      <c r="F3652">
        <v>51.4</v>
      </c>
      <c r="G3652">
        <v>0.624</v>
      </c>
      <c r="H3652">
        <v>0.55900000000000005</v>
      </c>
      <c r="I3652">
        <f>Data[[#This Row],[nucleus_area_pct]]/Data[[#This Row],[cytoplasm_ratio]]</f>
        <v>91.949910554561711</v>
      </c>
      <c r="J3652">
        <v>0.85299999999999998</v>
      </c>
      <c r="K3652">
        <v>0.38800000000000001</v>
      </c>
      <c r="L3652">
        <v>3.03</v>
      </c>
      <c r="M3652">
        <v>2.6</v>
      </c>
      <c r="N3652">
        <v>0.83599999999999997</v>
      </c>
      <c r="O3652">
        <v>364</v>
      </c>
      <c r="P3652">
        <v>65</v>
      </c>
      <c r="Q3652">
        <v>192</v>
      </c>
      <c r="R3652">
        <v>153</v>
      </c>
      <c r="S3652">
        <v>184</v>
      </c>
      <c r="T3652">
        <f>(Data[[#This Row],[mean_r]]/256)*100</f>
        <v>75</v>
      </c>
      <c r="U3652">
        <f>(Data[[#This Row],[mean_g]]/256)*100</f>
        <v>59.765625</v>
      </c>
      <c r="V3652">
        <f>(Data[[#This Row],[mean_b]]/256)*100</f>
        <v>71.875</v>
      </c>
      <c r="W3652">
        <v>0.66900000000000004</v>
      </c>
      <c r="X3652" t="s">
        <v>51</v>
      </c>
      <c r="Y3652" t="s">
        <v>45</v>
      </c>
      <c r="Z3652">
        <v>5498</v>
      </c>
      <c r="AA3652">
        <v>4.05</v>
      </c>
      <c r="AB3652">
        <v>13.9</v>
      </c>
      <c r="AC3652">
        <v>37.1</v>
      </c>
      <c r="AD3652">
        <v>177553</v>
      </c>
      <c r="AE3652">
        <v>88.8</v>
      </c>
      <c r="AF3652">
        <v>31.1</v>
      </c>
      <c r="AG3652" t="s">
        <v>64</v>
      </c>
      <c r="AH3652" t="s">
        <v>47</v>
      </c>
      <c r="AI3652" t="s">
        <v>52</v>
      </c>
      <c r="AJ3652">
        <v>100</v>
      </c>
      <c r="AK3652">
        <v>224</v>
      </c>
      <c r="AL3652">
        <v>0.12790000000000001</v>
      </c>
      <c r="AM3652">
        <v>0.88480000000000003</v>
      </c>
      <c r="AN3652">
        <v>0.92600000000000005</v>
      </c>
      <c r="AO3652">
        <f>Data[[#This Row],[labeller_confidence_score]]-Data[[#This Row],[cytodiffusion_classification_confidence]]</f>
        <v>4.1200000000000014E-2</v>
      </c>
    </row>
    <row r="3653" spans="1:41" x14ac:dyDescent="0.3">
      <c r="A3653" t="s">
        <v>3726</v>
      </c>
      <c r="B3653" t="s">
        <v>106</v>
      </c>
      <c r="C3653">
        <v>1</v>
      </c>
      <c r="D3653" t="s">
        <v>82</v>
      </c>
      <c r="E3653">
        <v>12.74</v>
      </c>
      <c r="F3653">
        <v>76.5</v>
      </c>
      <c r="G3653">
        <v>0.501</v>
      </c>
      <c r="H3653">
        <v>0.14099999999999999</v>
      </c>
      <c r="I3653">
        <f>Data[[#This Row],[nucleus_area_pct]]/Data[[#This Row],[cytoplasm_ratio]]</f>
        <v>542.55319148936178</v>
      </c>
      <c r="J3653">
        <v>0.91400000000000003</v>
      </c>
      <c r="K3653">
        <v>0.22800000000000001</v>
      </c>
      <c r="L3653">
        <v>0.77</v>
      </c>
      <c r="M3653">
        <v>1.1000000000000001</v>
      </c>
      <c r="N3653">
        <v>0.97899999999999998</v>
      </c>
      <c r="O3653">
        <v>611</v>
      </c>
      <c r="P3653">
        <v>98</v>
      </c>
      <c r="Q3653">
        <v>203</v>
      </c>
      <c r="R3653">
        <v>143</v>
      </c>
      <c r="S3653">
        <v>205</v>
      </c>
      <c r="T3653">
        <f>(Data[[#This Row],[mean_r]]/256)*100</f>
        <v>79.296875</v>
      </c>
      <c r="U3653">
        <f>(Data[[#This Row],[mean_g]]/256)*100</f>
        <v>55.859375</v>
      </c>
      <c r="V3653">
        <f>(Data[[#This Row],[mean_b]]/256)*100</f>
        <v>80.078125</v>
      </c>
      <c r="W3653">
        <v>0.67300000000000004</v>
      </c>
      <c r="X3653" t="s">
        <v>63</v>
      </c>
      <c r="Y3653" t="s">
        <v>45</v>
      </c>
      <c r="Z3653">
        <v>8018</v>
      </c>
      <c r="AA3653">
        <v>6.28</v>
      </c>
      <c r="AB3653">
        <v>12.5</v>
      </c>
      <c r="AC3653">
        <v>39.5</v>
      </c>
      <c r="AD3653">
        <v>366019</v>
      </c>
      <c r="AE3653">
        <v>97.3</v>
      </c>
      <c r="AF3653">
        <v>35.4</v>
      </c>
      <c r="AG3653" t="s">
        <v>64</v>
      </c>
      <c r="AH3653" t="s">
        <v>42</v>
      </c>
      <c r="AI3653" t="s">
        <v>56</v>
      </c>
      <c r="AJ3653">
        <v>100</v>
      </c>
      <c r="AK3653">
        <v>224</v>
      </c>
      <c r="AL3653">
        <v>0.92800000000000005</v>
      </c>
      <c r="AM3653">
        <v>0.89929999999999999</v>
      </c>
      <c r="AN3653">
        <v>0.81110000000000004</v>
      </c>
      <c r="AO3653">
        <f>Data[[#This Row],[labeller_confidence_score]]-Data[[#This Row],[cytodiffusion_classification_confidence]]</f>
        <v>-8.8199999999999945E-2</v>
      </c>
    </row>
    <row r="3654" spans="1:41" x14ac:dyDescent="0.3">
      <c r="A3654" t="s">
        <v>3727</v>
      </c>
      <c r="B3654" t="s">
        <v>58</v>
      </c>
      <c r="C3654">
        <v>1</v>
      </c>
      <c r="D3654" t="s">
        <v>38</v>
      </c>
      <c r="E3654">
        <v>14.3</v>
      </c>
      <c r="F3654">
        <v>59.1</v>
      </c>
      <c r="G3654">
        <v>0.63700000000000001</v>
      </c>
      <c r="H3654">
        <v>0.34</v>
      </c>
      <c r="I3654">
        <f>Data[[#This Row],[nucleus_area_pct]]/Data[[#This Row],[cytoplasm_ratio]]</f>
        <v>173.8235294117647</v>
      </c>
      <c r="J3654">
        <v>0.84199999999999997</v>
      </c>
      <c r="K3654">
        <v>0.48599999999999999</v>
      </c>
      <c r="L3654">
        <v>0.79</v>
      </c>
      <c r="M3654">
        <v>1.3</v>
      </c>
      <c r="N3654">
        <v>0.80500000000000005</v>
      </c>
      <c r="O3654">
        <v>543</v>
      </c>
      <c r="P3654">
        <v>89</v>
      </c>
      <c r="Q3654">
        <v>194</v>
      </c>
      <c r="R3654">
        <v>152</v>
      </c>
      <c r="S3654">
        <v>209</v>
      </c>
      <c r="T3654">
        <f>(Data[[#This Row],[mean_r]]/256)*100</f>
        <v>75.78125</v>
      </c>
      <c r="U3654">
        <f>(Data[[#This Row],[mean_g]]/256)*100</f>
        <v>59.375</v>
      </c>
      <c r="V3654">
        <f>(Data[[#This Row],[mean_b]]/256)*100</f>
        <v>81.640625</v>
      </c>
      <c r="W3654">
        <v>0.70499999999999996</v>
      </c>
      <c r="X3654" t="s">
        <v>51</v>
      </c>
      <c r="Y3654" t="s">
        <v>40</v>
      </c>
      <c r="Z3654">
        <v>7195</v>
      </c>
      <c r="AA3654">
        <v>4.66</v>
      </c>
      <c r="AB3654">
        <v>13.3</v>
      </c>
      <c r="AC3654">
        <v>49.4</v>
      </c>
      <c r="AD3654">
        <v>125560</v>
      </c>
      <c r="AE3654">
        <v>92.7</v>
      </c>
      <c r="AF3654">
        <v>32.299999999999997</v>
      </c>
      <c r="AG3654" t="s">
        <v>41</v>
      </c>
      <c r="AH3654" t="s">
        <v>42</v>
      </c>
      <c r="AI3654" t="s">
        <v>56</v>
      </c>
      <c r="AJ3654">
        <v>100</v>
      </c>
      <c r="AK3654">
        <v>512</v>
      </c>
      <c r="AL3654">
        <v>0.81889999999999996</v>
      </c>
      <c r="AM3654">
        <v>0.58960000000000001</v>
      </c>
      <c r="AN3654">
        <v>0.68269999999999997</v>
      </c>
      <c r="AO3654">
        <f>Data[[#This Row],[labeller_confidence_score]]-Data[[#This Row],[cytodiffusion_classification_confidence]]</f>
        <v>9.3099999999999961E-2</v>
      </c>
    </row>
    <row r="3655" spans="1:41" x14ac:dyDescent="0.3">
      <c r="A3655" t="s">
        <v>3728</v>
      </c>
      <c r="B3655" t="s">
        <v>58</v>
      </c>
      <c r="C3655">
        <v>1</v>
      </c>
      <c r="D3655" t="s">
        <v>38</v>
      </c>
      <c r="E3655">
        <v>16.46</v>
      </c>
      <c r="F3655">
        <v>69.2</v>
      </c>
      <c r="G3655">
        <v>0.52400000000000002</v>
      </c>
      <c r="H3655">
        <v>0.17299999999999999</v>
      </c>
      <c r="I3655">
        <f>Data[[#This Row],[nucleus_area_pct]]/Data[[#This Row],[cytoplasm_ratio]]</f>
        <v>400.00000000000006</v>
      </c>
      <c r="J3655">
        <v>0.65500000000000003</v>
      </c>
      <c r="K3655">
        <v>0.42899999999999999</v>
      </c>
      <c r="L3655">
        <v>1.59</v>
      </c>
      <c r="M3655">
        <v>1.1000000000000001</v>
      </c>
      <c r="N3655">
        <v>0.78</v>
      </c>
      <c r="O3655">
        <v>597</v>
      </c>
      <c r="P3655">
        <v>81</v>
      </c>
      <c r="Q3655">
        <v>195</v>
      </c>
      <c r="R3655">
        <v>165</v>
      </c>
      <c r="S3655">
        <v>198</v>
      </c>
      <c r="T3655">
        <f>(Data[[#This Row],[mean_r]]/256)*100</f>
        <v>76.171875</v>
      </c>
      <c r="U3655">
        <f>(Data[[#This Row],[mean_g]]/256)*100</f>
        <v>64.453125</v>
      </c>
      <c r="V3655">
        <f>(Data[[#This Row],[mean_b]]/256)*100</f>
        <v>77.34375</v>
      </c>
      <c r="W3655">
        <v>0.71199999999999997</v>
      </c>
      <c r="X3655" t="s">
        <v>51</v>
      </c>
      <c r="Y3655" t="s">
        <v>40</v>
      </c>
      <c r="Z3655">
        <v>5475</v>
      </c>
      <c r="AA3655">
        <v>5.13</v>
      </c>
      <c r="AB3655">
        <v>11.3</v>
      </c>
      <c r="AC3655">
        <v>44.5</v>
      </c>
      <c r="AD3655">
        <v>282003</v>
      </c>
      <c r="AE3655">
        <v>79.2</v>
      </c>
      <c r="AF3655">
        <v>34.299999999999997</v>
      </c>
      <c r="AG3655" t="s">
        <v>46</v>
      </c>
      <c r="AH3655" t="s">
        <v>47</v>
      </c>
      <c r="AI3655" t="s">
        <v>56</v>
      </c>
      <c r="AJ3655">
        <v>60</v>
      </c>
      <c r="AK3655">
        <v>360</v>
      </c>
      <c r="AL3655">
        <v>0.80889999999999995</v>
      </c>
      <c r="AM3655">
        <v>0.89659999999999995</v>
      </c>
      <c r="AN3655">
        <v>0.81259999999999999</v>
      </c>
      <c r="AO3655">
        <f>Data[[#This Row],[labeller_confidence_score]]-Data[[#This Row],[cytodiffusion_classification_confidence]]</f>
        <v>-8.3999999999999964E-2</v>
      </c>
    </row>
    <row r="3656" spans="1:41" x14ac:dyDescent="0.3">
      <c r="A3656" t="s">
        <v>3729</v>
      </c>
      <c r="B3656" t="s">
        <v>106</v>
      </c>
      <c r="C3656">
        <v>1</v>
      </c>
      <c r="D3656" t="s">
        <v>82</v>
      </c>
      <c r="E3656">
        <v>11.99</v>
      </c>
      <c r="F3656">
        <v>85.4</v>
      </c>
      <c r="G3656">
        <v>0.33200000000000002</v>
      </c>
      <c r="H3656">
        <v>0.114</v>
      </c>
      <c r="I3656">
        <f>Data[[#This Row],[nucleus_area_pct]]/Data[[#This Row],[cytoplasm_ratio]]</f>
        <v>749.12280701754389</v>
      </c>
      <c r="J3656">
        <v>0.85299999999999998</v>
      </c>
      <c r="K3656">
        <v>0.19900000000000001</v>
      </c>
      <c r="L3656">
        <v>0.95</v>
      </c>
      <c r="M3656">
        <v>1</v>
      </c>
      <c r="N3656">
        <v>0.83699999999999997</v>
      </c>
      <c r="O3656">
        <v>620</v>
      </c>
      <c r="P3656">
        <v>102</v>
      </c>
      <c r="Q3656">
        <v>186</v>
      </c>
      <c r="R3656">
        <v>178</v>
      </c>
      <c r="S3656">
        <v>221</v>
      </c>
      <c r="T3656">
        <f>(Data[[#This Row],[mean_r]]/256)*100</f>
        <v>72.65625</v>
      </c>
      <c r="U3656">
        <f>(Data[[#This Row],[mean_g]]/256)*100</f>
        <v>69.53125</v>
      </c>
      <c r="V3656">
        <f>(Data[[#This Row],[mean_b]]/256)*100</f>
        <v>86.328125</v>
      </c>
      <c r="W3656">
        <v>0.874</v>
      </c>
      <c r="X3656" t="s">
        <v>39</v>
      </c>
      <c r="Y3656" t="s">
        <v>45</v>
      </c>
      <c r="Z3656">
        <v>6403</v>
      </c>
      <c r="AA3656">
        <v>6.22</v>
      </c>
      <c r="AB3656">
        <v>15.3</v>
      </c>
      <c r="AC3656">
        <v>48.5</v>
      </c>
      <c r="AD3656">
        <v>378984</v>
      </c>
      <c r="AE3656">
        <v>106</v>
      </c>
      <c r="AF3656">
        <v>33.799999999999997</v>
      </c>
      <c r="AG3656" t="s">
        <v>41</v>
      </c>
      <c r="AH3656" t="s">
        <v>42</v>
      </c>
      <c r="AI3656" t="s">
        <v>43</v>
      </c>
      <c r="AJ3656">
        <v>100</v>
      </c>
      <c r="AK3656">
        <v>512</v>
      </c>
      <c r="AL3656">
        <v>0.76439999999999997</v>
      </c>
      <c r="AM3656">
        <v>0.79249999999999998</v>
      </c>
      <c r="AN3656">
        <v>0.79600000000000004</v>
      </c>
      <c r="AO3656">
        <f>Data[[#This Row],[labeller_confidence_score]]-Data[[#This Row],[cytodiffusion_classification_confidence]]</f>
        <v>3.5000000000000586E-3</v>
      </c>
    </row>
    <row r="3657" spans="1:41" x14ac:dyDescent="0.3">
      <c r="A3657" t="s">
        <v>3730</v>
      </c>
      <c r="B3657" t="s">
        <v>106</v>
      </c>
      <c r="C3657">
        <v>1</v>
      </c>
      <c r="D3657" t="s">
        <v>82</v>
      </c>
      <c r="E3657">
        <v>11.91</v>
      </c>
      <c r="F3657">
        <v>81.099999999999994</v>
      </c>
      <c r="G3657">
        <v>0.42499999999999999</v>
      </c>
      <c r="H3657">
        <v>0.14299999999999999</v>
      </c>
      <c r="I3657">
        <f>Data[[#This Row],[nucleus_area_pct]]/Data[[#This Row],[cytoplasm_ratio]]</f>
        <v>567.13286713286709</v>
      </c>
      <c r="J3657">
        <v>0.79200000000000004</v>
      </c>
      <c r="K3657">
        <v>0.26300000000000001</v>
      </c>
      <c r="L3657">
        <v>1.03</v>
      </c>
      <c r="M3657">
        <v>1</v>
      </c>
      <c r="N3657">
        <v>0.91300000000000003</v>
      </c>
      <c r="O3657">
        <v>560</v>
      </c>
      <c r="P3657">
        <v>87</v>
      </c>
      <c r="Q3657">
        <v>169</v>
      </c>
      <c r="R3657">
        <v>161</v>
      </c>
      <c r="S3657">
        <v>191</v>
      </c>
      <c r="T3657">
        <f>(Data[[#This Row],[mean_r]]/256)*100</f>
        <v>66.015625</v>
      </c>
      <c r="U3657">
        <f>(Data[[#This Row],[mean_g]]/256)*100</f>
        <v>62.890625</v>
      </c>
      <c r="V3657">
        <f>(Data[[#This Row],[mean_b]]/256)*100</f>
        <v>74.609375</v>
      </c>
      <c r="W3657">
        <v>0.68500000000000005</v>
      </c>
      <c r="X3657" t="s">
        <v>51</v>
      </c>
      <c r="Y3657" t="s">
        <v>40</v>
      </c>
      <c r="Z3657">
        <v>8471</v>
      </c>
      <c r="AA3657">
        <v>5.17</v>
      </c>
      <c r="AB3657">
        <v>13.6</v>
      </c>
      <c r="AC3657">
        <v>42.1</v>
      </c>
      <c r="AD3657">
        <v>376051</v>
      </c>
      <c r="AE3657">
        <v>101.6</v>
      </c>
      <c r="AF3657">
        <v>33.5</v>
      </c>
      <c r="AG3657" t="s">
        <v>46</v>
      </c>
      <c r="AH3657" t="s">
        <v>42</v>
      </c>
      <c r="AI3657" t="s">
        <v>56</v>
      </c>
      <c r="AJ3657">
        <v>100</v>
      </c>
      <c r="AK3657">
        <v>512</v>
      </c>
      <c r="AL3657">
        <v>0.64580000000000004</v>
      </c>
      <c r="AM3657">
        <v>0.71919999999999995</v>
      </c>
      <c r="AN3657">
        <v>0.67230000000000001</v>
      </c>
      <c r="AO3657">
        <f>Data[[#This Row],[labeller_confidence_score]]-Data[[#This Row],[cytodiffusion_classification_confidence]]</f>
        <v>-4.6899999999999942E-2</v>
      </c>
    </row>
    <row r="3658" spans="1:41" x14ac:dyDescent="0.3">
      <c r="A3658" t="s">
        <v>3731</v>
      </c>
      <c r="B3658" t="s">
        <v>81</v>
      </c>
      <c r="C3658">
        <v>1</v>
      </c>
      <c r="D3658" t="s">
        <v>82</v>
      </c>
      <c r="E3658">
        <v>15.92</v>
      </c>
      <c r="F3658">
        <v>80.5</v>
      </c>
      <c r="G3658">
        <v>0.35099999999999998</v>
      </c>
      <c r="H3658">
        <v>0.14099999999999999</v>
      </c>
      <c r="I3658">
        <f>Data[[#This Row],[nucleus_area_pct]]/Data[[#This Row],[cytoplasm_ratio]]</f>
        <v>570.92198581560285</v>
      </c>
      <c r="J3658">
        <v>0.84799999999999998</v>
      </c>
      <c r="K3658">
        <v>0.17299999999999999</v>
      </c>
      <c r="L3658">
        <v>1.23</v>
      </c>
      <c r="M3658">
        <v>1</v>
      </c>
      <c r="N3658">
        <v>0.86899999999999999</v>
      </c>
      <c r="O3658">
        <v>658</v>
      </c>
      <c r="P3658">
        <v>112</v>
      </c>
      <c r="Q3658">
        <v>196</v>
      </c>
      <c r="R3658">
        <v>147</v>
      </c>
      <c r="S3658">
        <v>200</v>
      </c>
      <c r="T3658">
        <f>(Data[[#This Row],[mean_r]]/256)*100</f>
        <v>76.5625</v>
      </c>
      <c r="U3658">
        <f>(Data[[#This Row],[mean_g]]/256)*100</f>
        <v>57.421875</v>
      </c>
      <c r="V3658">
        <f>(Data[[#This Row],[mean_b]]/256)*100</f>
        <v>78.125</v>
      </c>
      <c r="W3658">
        <v>0.75</v>
      </c>
      <c r="X3658" t="s">
        <v>39</v>
      </c>
      <c r="Y3658" t="s">
        <v>45</v>
      </c>
      <c r="Z3658">
        <v>5832</v>
      </c>
      <c r="AA3658">
        <v>5.34</v>
      </c>
      <c r="AB3658">
        <v>11.8</v>
      </c>
      <c r="AC3658">
        <v>42.2</v>
      </c>
      <c r="AD3658">
        <v>283135</v>
      </c>
      <c r="AE3658">
        <v>76.599999999999994</v>
      </c>
      <c r="AF3658">
        <v>30.2</v>
      </c>
      <c r="AG3658" t="s">
        <v>46</v>
      </c>
      <c r="AH3658" t="s">
        <v>42</v>
      </c>
      <c r="AI3658" t="s">
        <v>43</v>
      </c>
      <c r="AJ3658">
        <v>60</v>
      </c>
      <c r="AK3658">
        <v>224</v>
      </c>
      <c r="AL3658">
        <v>0.93600000000000005</v>
      </c>
      <c r="AM3658">
        <v>0.80489999999999995</v>
      </c>
      <c r="AN3658">
        <v>0.75609999999999999</v>
      </c>
      <c r="AO3658">
        <f>Data[[#This Row],[labeller_confidence_score]]-Data[[#This Row],[cytodiffusion_classification_confidence]]</f>
        <v>-4.8799999999999955E-2</v>
      </c>
    </row>
    <row r="3659" spans="1:41" x14ac:dyDescent="0.3">
      <c r="A3659" t="s">
        <v>3732</v>
      </c>
      <c r="B3659" t="s">
        <v>49</v>
      </c>
      <c r="C3659">
        <v>0</v>
      </c>
      <c r="D3659" t="s">
        <v>50</v>
      </c>
      <c r="E3659">
        <v>12.97</v>
      </c>
      <c r="F3659">
        <v>54.8</v>
      </c>
      <c r="G3659">
        <v>0.503</v>
      </c>
      <c r="H3659">
        <v>0.47</v>
      </c>
      <c r="I3659">
        <f>Data[[#This Row],[nucleus_area_pct]]/Data[[#This Row],[cytoplasm_ratio]]</f>
        <v>116.59574468085107</v>
      </c>
      <c r="J3659">
        <v>0.81100000000000005</v>
      </c>
      <c r="K3659">
        <v>0.33400000000000002</v>
      </c>
      <c r="L3659">
        <v>3.28</v>
      </c>
      <c r="M3659">
        <v>4.2</v>
      </c>
      <c r="N3659">
        <v>0.92300000000000004</v>
      </c>
      <c r="O3659">
        <v>462</v>
      </c>
      <c r="P3659">
        <v>86</v>
      </c>
      <c r="Q3659">
        <v>200</v>
      </c>
      <c r="R3659">
        <v>170</v>
      </c>
      <c r="S3659">
        <v>205</v>
      </c>
      <c r="T3659">
        <f>(Data[[#This Row],[mean_r]]/256)*100</f>
        <v>78.125</v>
      </c>
      <c r="U3659">
        <f>(Data[[#This Row],[mean_g]]/256)*100</f>
        <v>66.40625</v>
      </c>
      <c r="V3659">
        <f>(Data[[#This Row],[mean_b]]/256)*100</f>
        <v>80.078125</v>
      </c>
      <c r="W3659">
        <v>0.58699999999999997</v>
      </c>
      <c r="X3659" t="s">
        <v>51</v>
      </c>
      <c r="Y3659" t="s">
        <v>40</v>
      </c>
      <c r="Z3659">
        <v>5786</v>
      </c>
      <c r="AA3659">
        <v>2.9</v>
      </c>
      <c r="AB3659">
        <v>12.3</v>
      </c>
      <c r="AC3659">
        <v>33.5</v>
      </c>
      <c r="AD3659">
        <v>99256</v>
      </c>
      <c r="AE3659">
        <v>81.3</v>
      </c>
      <c r="AF3659">
        <v>31.8</v>
      </c>
      <c r="AG3659" t="s">
        <v>64</v>
      </c>
      <c r="AH3659" t="s">
        <v>42</v>
      </c>
      <c r="AI3659" t="s">
        <v>56</v>
      </c>
      <c r="AJ3659">
        <v>100</v>
      </c>
      <c r="AK3659">
        <v>512</v>
      </c>
      <c r="AL3659">
        <v>4.2099999999999999E-2</v>
      </c>
      <c r="AM3659">
        <v>0.81520000000000004</v>
      </c>
      <c r="AN3659">
        <v>0.90039999999999998</v>
      </c>
      <c r="AO3659">
        <f>Data[[#This Row],[labeller_confidence_score]]-Data[[#This Row],[cytodiffusion_classification_confidence]]</f>
        <v>8.5199999999999942E-2</v>
      </c>
    </row>
    <row r="3660" spans="1:41" x14ac:dyDescent="0.3">
      <c r="A3660" t="s">
        <v>3733</v>
      </c>
      <c r="B3660" t="s">
        <v>60</v>
      </c>
      <c r="C3660">
        <v>0</v>
      </c>
      <c r="D3660" t="s">
        <v>50</v>
      </c>
      <c r="E3660">
        <v>14.74</v>
      </c>
      <c r="F3660">
        <v>56.9</v>
      </c>
      <c r="G3660">
        <v>0.53800000000000003</v>
      </c>
      <c r="H3660">
        <v>0.23100000000000001</v>
      </c>
      <c r="I3660">
        <f>Data[[#This Row],[nucleus_area_pct]]/Data[[#This Row],[cytoplasm_ratio]]</f>
        <v>246.32034632034629</v>
      </c>
      <c r="J3660">
        <v>0.755</v>
      </c>
      <c r="K3660">
        <v>0.38200000000000001</v>
      </c>
      <c r="L3660">
        <v>2.38</v>
      </c>
      <c r="M3660">
        <v>1</v>
      </c>
      <c r="N3660">
        <v>0.76500000000000001</v>
      </c>
      <c r="O3660">
        <v>645</v>
      </c>
      <c r="P3660">
        <v>97</v>
      </c>
      <c r="Q3660">
        <v>187</v>
      </c>
      <c r="R3660">
        <v>177</v>
      </c>
      <c r="S3660">
        <v>187</v>
      </c>
      <c r="T3660">
        <f>(Data[[#This Row],[mean_r]]/256)*100</f>
        <v>73.046875</v>
      </c>
      <c r="U3660">
        <f>(Data[[#This Row],[mean_g]]/256)*100</f>
        <v>69.140625</v>
      </c>
      <c r="V3660">
        <f>(Data[[#This Row],[mean_b]]/256)*100</f>
        <v>73.046875</v>
      </c>
      <c r="W3660">
        <v>0.41499999999999998</v>
      </c>
      <c r="X3660" t="s">
        <v>51</v>
      </c>
      <c r="Y3660" t="s">
        <v>45</v>
      </c>
      <c r="Z3660">
        <v>7276</v>
      </c>
      <c r="AA3660">
        <v>3.8</v>
      </c>
      <c r="AB3660">
        <v>13.3</v>
      </c>
      <c r="AC3660">
        <v>40.299999999999997</v>
      </c>
      <c r="AD3660">
        <v>138075</v>
      </c>
      <c r="AE3660">
        <v>85</v>
      </c>
      <c r="AF3660">
        <v>36.5</v>
      </c>
      <c r="AG3660" t="s">
        <v>46</v>
      </c>
      <c r="AH3660" t="s">
        <v>42</v>
      </c>
      <c r="AI3660" t="s">
        <v>52</v>
      </c>
      <c r="AJ3660">
        <v>40</v>
      </c>
      <c r="AK3660">
        <v>224</v>
      </c>
      <c r="AL3660">
        <v>4.0599999999999997E-2</v>
      </c>
      <c r="AM3660">
        <v>0.85629999999999995</v>
      </c>
      <c r="AN3660">
        <v>0.89649999999999996</v>
      </c>
      <c r="AO3660">
        <f>Data[[#This Row],[labeller_confidence_score]]-Data[[#This Row],[cytodiffusion_classification_confidence]]</f>
        <v>4.0200000000000014E-2</v>
      </c>
    </row>
    <row r="3661" spans="1:41" x14ac:dyDescent="0.3">
      <c r="A3661" t="s">
        <v>3734</v>
      </c>
      <c r="B3661" t="s">
        <v>62</v>
      </c>
      <c r="C3661">
        <v>0</v>
      </c>
      <c r="D3661" t="s">
        <v>50</v>
      </c>
      <c r="E3661">
        <v>8.91</v>
      </c>
      <c r="F3661">
        <v>80.900000000000006</v>
      </c>
      <c r="G3661">
        <v>0.83099999999999996</v>
      </c>
      <c r="H3661">
        <v>0.20799999999999999</v>
      </c>
      <c r="I3661">
        <f>Data[[#This Row],[nucleus_area_pct]]/Data[[#This Row],[cytoplasm_ratio]]</f>
        <v>388.94230769230774</v>
      </c>
      <c r="J3661">
        <v>0.871</v>
      </c>
      <c r="K3661">
        <v>0.23</v>
      </c>
      <c r="L3661">
        <v>1.29</v>
      </c>
      <c r="M3661">
        <v>1.1000000000000001</v>
      </c>
      <c r="N3661">
        <v>0.95899999999999996</v>
      </c>
      <c r="O3661">
        <v>236</v>
      </c>
      <c r="P3661">
        <v>54</v>
      </c>
      <c r="Q3661">
        <v>210</v>
      </c>
      <c r="R3661">
        <v>136</v>
      </c>
      <c r="S3661">
        <v>196</v>
      </c>
      <c r="T3661">
        <f>(Data[[#This Row],[mean_r]]/256)*100</f>
        <v>82.03125</v>
      </c>
      <c r="U3661">
        <f>(Data[[#This Row],[mean_g]]/256)*100</f>
        <v>53.125</v>
      </c>
      <c r="V3661">
        <f>(Data[[#This Row],[mean_b]]/256)*100</f>
        <v>76.5625</v>
      </c>
      <c r="W3661">
        <v>0.67300000000000004</v>
      </c>
      <c r="X3661" t="s">
        <v>51</v>
      </c>
      <c r="Y3661" t="s">
        <v>40</v>
      </c>
      <c r="Z3661">
        <v>8377</v>
      </c>
      <c r="AA3661">
        <v>5.0199999999999996</v>
      </c>
      <c r="AB3661">
        <v>15.6</v>
      </c>
      <c r="AC3661">
        <v>41.2</v>
      </c>
      <c r="AD3661">
        <v>280289</v>
      </c>
      <c r="AE3661">
        <v>88.6</v>
      </c>
      <c r="AF3661">
        <v>32.799999999999997</v>
      </c>
      <c r="AG3661" t="s">
        <v>64</v>
      </c>
      <c r="AH3661" t="s">
        <v>68</v>
      </c>
      <c r="AI3661" t="s">
        <v>52</v>
      </c>
      <c r="AJ3661">
        <v>100</v>
      </c>
      <c r="AK3661">
        <v>512</v>
      </c>
      <c r="AL3661">
        <v>0.1196</v>
      </c>
      <c r="AM3661">
        <v>0.87790000000000001</v>
      </c>
      <c r="AN3661">
        <v>0.84709999999999996</v>
      </c>
      <c r="AO3661">
        <f>Data[[#This Row],[labeller_confidence_score]]-Data[[#This Row],[cytodiffusion_classification_confidence]]</f>
        <v>-3.080000000000005E-2</v>
      </c>
    </row>
    <row r="3662" spans="1:41" x14ac:dyDescent="0.3">
      <c r="A3662" t="s">
        <v>3735</v>
      </c>
      <c r="B3662" t="s">
        <v>54</v>
      </c>
      <c r="C3662">
        <v>0</v>
      </c>
      <c r="D3662" t="s">
        <v>54</v>
      </c>
      <c r="E3662">
        <v>7.5</v>
      </c>
      <c r="F3662">
        <v>0</v>
      </c>
      <c r="G3662">
        <v>0</v>
      </c>
      <c r="H3662">
        <v>1</v>
      </c>
      <c r="I3662">
        <f>Data[[#This Row],[nucleus_area_pct]]/Data[[#This Row],[cytoplasm_ratio]]</f>
        <v>0</v>
      </c>
      <c r="J3662">
        <v>0.85299999999999998</v>
      </c>
      <c r="K3662">
        <v>0.18</v>
      </c>
      <c r="L3662">
        <v>0.79</v>
      </c>
      <c r="M3662">
        <v>1</v>
      </c>
      <c r="N3662">
        <v>0.97</v>
      </c>
      <c r="O3662">
        <v>199</v>
      </c>
      <c r="P3662">
        <v>39</v>
      </c>
      <c r="Q3662">
        <v>236</v>
      </c>
      <c r="R3662">
        <v>130</v>
      </c>
      <c r="S3662">
        <v>129</v>
      </c>
      <c r="T3662">
        <f>(Data[[#This Row],[mean_r]]/256)*100</f>
        <v>92.1875</v>
      </c>
      <c r="U3662">
        <f>(Data[[#This Row],[mean_g]]/256)*100</f>
        <v>50.78125</v>
      </c>
      <c r="V3662">
        <f>(Data[[#This Row],[mean_b]]/256)*100</f>
        <v>50.390625</v>
      </c>
      <c r="W3662">
        <v>0.6</v>
      </c>
      <c r="X3662" t="s">
        <v>39</v>
      </c>
      <c r="Y3662" t="s">
        <v>40</v>
      </c>
      <c r="Z3662">
        <v>9353</v>
      </c>
      <c r="AA3662">
        <v>5.66</v>
      </c>
      <c r="AB3662">
        <v>10.6</v>
      </c>
      <c r="AC3662">
        <v>39.1</v>
      </c>
      <c r="AD3662">
        <v>237386</v>
      </c>
      <c r="AE3662">
        <v>86.8</v>
      </c>
      <c r="AF3662">
        <v>35.299999999999997</v>
      </c>
      <c r="AG3662" t="s">
        <v>41</v>
      </c>
      <c r="AH3662" t="s">
        <v>47</v>
      </c>
      <c r="AI3662" t="s">
        <v>56</v>
      </c>
      <c r="AJ3662">
        <v>60</v>
      </c>
      <c r="AK3662">
        <v>224</v>
      </c>
      <c r="AL3662">
        <v>0.1278</v>
      </c>
      <c r="AM3662">
        <v>1</v>
      </c>
      <c r="AN3662">
        <v>0.95009999999999994</v>
      </c>
      <c r="AO3662">
        <f>Data[[#This Row],[labeller_confidence_score]]-Data[[#This Row],[cytodiffusion_classification_confidence]]</f>
        <v>-4.9900000000000055E-2</v>
      </c>
    </row>
    <row r="3663" spans="1:41" x14ac:dyDescent="0.3">
      <c r="A3663" t="s">
        <v>3736</v>
      </c>
      <c r="B3663" t="s">
        <v>58</v>
      </c>
      <c r="C3663">
        <v>1</v>
      </c>
      <c r="D3663" t="s">
        <v>38</v>
      </c>
      <c r="E3663">
        <v>15.72</v>
      </c>
      <c r="F3663">
        <v>74.400000000000006</v>
      </c>
      <c r="G3663">
        <v>0.59699999999999998</v>
      </c>
      <c r="H3663">
        <v>0.309</v>
      </c>
      <c r="I3663">
        <f>Data[[#This Row],[nucleus_area_pct]]/Data[[#This Row],[cytoplasm_ratio]]</f>
        <v>240.77669902912623</v>
      </c>
      <c r="J3663">
        <v>0.84899999999999998</v>
      </c>
      <c r="K3663">
        <v>0.29799999999999999</v>
      </c>
      <c r="L3663">
        <v>1.1399999999999999</v>
      </c>
      <c r="M3663">
        <v>1</v>
      </c>
      <c r="N3663">
        <v>0.83399999999999996</v>
      </c>
      <c r="O3663">
        <v>556</v>
      </c>
      <c r="P3663">
        <v>87</v>
      </c>
      <c r="Q3663">
        <v>200</v>
      </c>
      <c r="R3663">
        <v>134</v>
      </c>
      <c r="S3663">
        <v>187</v>
      </c>
      <c r="T3663">
        <f>(Data[[#This Row],[mean_r]]/256)*100</f>
        <v>78.125</v>
      </c>
      <c r="U3663">
        <f>(Data[[#This Row],[mean_g]]/256)*100</f>
        <v>52.34375</v>
      </c>
      <c r="V3663">
        <f>(Data[[#This Row],[mean_b]]/256)*100</f>
        <v>73.046875</v>
      </c>
      <c r="W3663">
        <v>0.74</v>
      </c>
      <c r="X3663" t="s">
        <v>63</v>
      </c>
      <c r="Y3663" t="s">
        <v>45</v>
      </c>
      <c r="Z3663">
        <v>5934</v>
      </c>
      <c r="AA3663">
        <v>4.09</v>
      </c>
      <c r="AB3663">
        <v>16.399999999999999</v>
      </c>
      <c r="AC3663">
        <v>38.9</v>
      </c>
      <c r="AD3663">
        <v>328516</v>
      </c>
      <c r="AE3663">
        <v>92.6</v>
      </c>
      <c r="AF3663">
        <v>34.299999999999997</v>
      </c>
      <c r="AG3663" t="s">
        <v>46</v>
      </c>
      <c r="AH3663" t="s">
        <v>42</v>
      </c>
      <c r="AI3663" t="s">
        <v>52</v>
      </c>
      <c r="AJ3663">
        <v>60</v>
      </c>
      <c r="AK3663">
        <v>224</v>
      </c>
      <c r="AL3663">
        <v>0.82179999999999997</v>
      </c>
      <c r="AM3663">
        <v>0.65490000000000004</v>
      </c>
      <c r="AN3663">
        <v>0.70820000000000005</v>
      </c>
      <c r="AO3663">
        <f>Data[[#This Row],[labeller_confidence_score]]-Data[[#This Row],[cytodiffusion_classification_confidence]]</f>
        <v>5.3300000000000014E-2</v>
      </c>
    </row>
    <row r="3664" spans="1:41" x14ac:dyDescent="0.3">
      <c r="A3664" t="s">
        <v>3737</v>
      </c>
      <c r="B3664" t="s">
        <v>54</v>
      </c>
      <c r="C3664">
        <v>0</v>
      </c>
      <c r="D3664" t="s">
        <v>54</v>
      </c>
      <c r="E3664">
        <v>7.63</v>
      </c>
      <c r="F3664">
        <v>0</v>
      </c>
      <c r="G3664">
        <v>0</v>
      </c>
      <c r="H3664">
        <v>1</v>
      </c>
      <c r="I3664">
        <f>Data[[#This Row],[nucleus_area_pct]]/Data[[#This Row],[cytoplasm_ratio]]</f>
        <v>0</v>
      </c>
      <c r="J3664">
        <v>0.86399999999999999</v>
      </c>
      <c r="K3664">
        <v>0.17299999999999999</v>
      </c>
      <c r="L3664">
        <v>0.28999999999999998</v>
      </c>
      <c r="M3664">
        <v>1</v>
      </c>
      <c r="N3664">
        <v>1</v>
      </c>
      <c r="O3664">
        <v>173</v>
      </c>
      <c r="P3664">
        <v>47</v>
      </c>
      <c r="Q3664">
        <v>230</v>
      </c>
      <c r="R3664">
        <v>128</v>
      </c>
      <c r="S3664">
        <v>141</v>
      </c>
      <c r="T3664">
        <f>(Data[[#This Row],[mean_r]]/256)*100</f>
        <v>89.84375</v>
      </c>
      <c r="U3664">
        <f>(Data[[#This Row],[mean_g]]/256)*100</f>
        <v>50</v>
      </c>
      <c r="V3664">
        <f>(Data[[#This Row],[mean_b]]/256)*100</f>
        <v>55.078125</v>
      </c>
      <c r="W3664">
        <v>0.46899999999999997</v>
      </c>
      <c r="X3664" t="s">
        <v>51</v>
      </c>
      <c r="Y3664" t="s">
        <v>40</v>
      </c>
      <c r="Z3664">
        <v>7825</v>
      </c>
      <c r="AA3664">
        <v>5.2</v>
      </c>
      <c r="AB3664">
        <v>14.9</v>
      </c>
      <c r="AC3664">
        <v>44.5</v>
      </c>
      <c r="AD3664">
        <v>213487</v>
      </c>
      <c r="AE3664">
        <v>91.6</v>
      </c>
      <c r="AF3664">
        <v>33.5</v>
      </c>
      <c r="AG3664" t="s">
        <v>41</v>
      </c>
      <c r="AH3664" t="s">
        <v>68</v>
      </c>
      <c r="AI3664" t="s">
        <v>56</v>
      </c>
      <c r="AJ3664">
        <v>40</v>
      </c>
      <c r="AK3664">
        <v>256</v>
      </c>
      <c r="AL3664">
        <v>4.02E-2</v>
      </c>
      <c r="AM3664">
        <v>1</v>
      </c>
      <c r="AN3664">
        <v>1</v>
      </c>
      <c r="AO3664">
        <f>Data[[#This Row],[labeller_confidence_score]]-Data[[#This Row],[cytodiffusion_classification_confidence]]</f>
        <v>0</v>
      </c>
    </row>
    <row r="3665" spans="1:41" x14ac:dyDescent="0.3">
      <c r="A3665" t="s">
        <v>3738</v>
      </c>
      <c r="B3665" t="s">
        <v>81</v>
      </c>
      <c r="C3665">
        <v>1</v>
      </c>
      <c r="D3665" t="s">
        <v>82</v>
      </c>
      <c r="E3665">
        <v>15.29</v>
      </c>
      <c r="F3665">
        <v>81.400000000000006</v>
      </c>
      <c r="G3665">
        <v>0.44600000000000001</v>
      </c>
      <c r="H3665">
        <v>0.23599999999999999</v>
      </c>
      <c r="I3665">
        <f>Data[[#This Row],[nucleus_area_pct]]/Data[[#This Row],[cytoplasm_ratio]]</f>
        <v>344.9152542372882</v>
      </c>
      <c r="J3665">
        <v>0.77</v>
      </c>
      <c r="K3665">
        <v>0.38300000000000001</v>
      </c>
      <c r="L3665">
        <v>1.08</v>
      </c>
      <c r="M3665">
        <v>1.1000000000000001</v>
      </c>
      <c r="N3665">
        <v>0.878</v>
      </c>
      <c r="O3665">
        <v>537</v>
      </c>
      <c r="P3665">
        <v>98</v>
      </c>
      <c r="Q3665">
        <v>219</v>
      </c>
      <c r="R3665">
        <v>157</v>
      </c>
      <c r="S3665">
        <v>198</v>
      </c>
      <c r="T3665">
        <f>(Data[[#This Row],[mean_r]]/256)*100</f>
        <v>85.546875</v>
      </c>
      <c r="U3665">
        <f>(Data[[#This Row],[mean_g]]/256)*100</f>
        <v>61.328125</v>
      </c>
      <c r="V3665">
        <f>(Data[[#This Row],[mean_b]]/256)*100</f>
        <v>77.34375</v>
      </c>
      <c r="W3665">
        <v>0.745</v>
      </c>
      <c r="X3665" t="s">
        <v>51</v>
      </c>
      <c r="Y3665" t="s">
        <v>45</v>
      </c>
      <c r="Z3665">
        <v>4540</v>
      </c>
      <c r="AA3665">
        <v>5.24</v>
      </c>
      <c r="AB3665">
        <v>9.9</v>
      </c>
      <c r="AC3665">
        <v>26.6</v>
      </c>
      <c r="AD3665">
        <v>285718</v>
      </c>
      <c r="AE3665">
        <v>98.4</v>
      </c>
      <c r="AF3665">
        <v>33.9</v>
      </c>
      <c r="AG3665" t="s">
        <v>64</v>
      </c>
      <c r="AH3665" t="s">
        <v>47</v>
      </c>
      <c r="AI3665" t="s">
        <v>56</v>
      </c>
      <c r="AJ3665">
        <v>40</v>
      </c>
      <c r="AK3665">
        <v>512</v>
      </c>
      <c r="AL3665">
        <v>0.85260000000000002</v>
      </c>
      <c r="AM3665">
        <v>0.80310000000000004</v>
      </c>
      <c r="AN3665">
        <v>0.91200000000000003</v>
      </c>
      <c r="AO3665">
        <f>Data[[#This Row],[labeller_confidence_score]]-Data[[#This Row],[cytodiffusion_classification_confidence]]</f>
        <v>0.1089</v>
      </c>
    </row>
    <row r="3666" spans="1:41" x14ac:dyDescent="0.3">
      <c r="A3666" t="s">
        <v>3739</v>
      </c>
      <c r="B3666" t="s">
        <v>54</v>
      </c>
      <c r="C3666">
        <v>0</v>
      </c>
      <c r="D3666" t="s">
        <v>54</v>
      </c>
      <c r="E3666">
        <v>7.44</v>
      </c>
      <c r="F3666">
        <v>0</v>
      </c>
      <c r="G3666">
        <v>0</v>
      </c>
      <c r="H3666">
        <v>1</v>
      </c>
      <c r="I3666">
        <f>Data[[#This Row],[nucleus_area_pct]]/Data[[#This Row],[cytoplasm_ratio]]</f>
        <v>0</v>
      </c>
      <c r="J3666">
        <v>0.83799999999999997</v>
      </c>
      <c r="K3666">
        <v>0.17899999999999999</v>
      </c>
      <c r="L3666">
        <v>0.77</v>
      </c>
      <c r="M3666">
        <v>1</v>
      </c>
      <c r="N3666">
        <v>0.93400000000000005</v>
      </c>
      <c r="O3666">
        <v>208</v>
      </c>
      <c r="P3666">
        <v>60</v>
      </c>
      <c r="Q3666">
        <v>232</v>
      </c>
      <c r="R3666">
        <v>133</v>
      </c>
      <c r="S3666">
        <v>118</v>
      </c>
      <c r="T3666">
        <f>(Data[[#This Row],[mean_r]]/256)*100</f>
        <v>90.625</v>
      </c>
      <c r="U3666">
        <f>(Data[[#This Row],[mean_g]]/256)*100</f>
        <v>51.953125</v>
      </c>
      <c r="V3666">
        <f>(Data[[#This Row],[mean_b]]/256)*100</f>
        <v>46.09375</v>
      </c>
      <c r="W3666">
        <v>0.51800000000000002</v>
      </c>
      <c r="X3666" t="s">
        <v>39</v>
      </c>
      <c r="Y3666" t="s">
        <v>40</v>
      </c>
      <c r="Z3666">
        <v>6211</v>
      </c>
      <c r="AA3666">
        <v>5.03</v>
      </c>
      <c r="AB3666">
        <v>12.8</v>
      </c>
      <c r="AC3666">
        <v>39.5</v>
      </c>
      <c r="AD3666">
        <v>111246</v>
      </c>
      <c r="AE3666">
        <v>85.3</v>
      </c>
      <c r="AF3666">
        <v>34.799999999999997</v>
      </c>
      <c r="AG3666" t="s">
        <v>41</v>
      </c>
      <c r="AH3666" t="s">
        <v>47</v>
      </c>
      <c r="AI3666" t="s">
        <v>52</v>
      </c>
      <c r="AJ3666">
        <v>40</v>
      </c>
      <c r="AK3666">
        <v>512</v>
      </c>
      <c r="AL3666">
        <v>0.11650000000000001</v>
      </c>
      <c r="AM3666">
        <v>0.92700000000000005</v>
      </c>
      <c r="AN3666">
        <v>0.92600000000000005</v>
      </c>
      <c r="AO3666">
        <f>Data[[#This Row],[labeller_confidence_score]]-Data[[#This Row],[cytodiffusion_classification_confidence]]</f>
        <v>-1.0000000000000009E-3</v>
      </c>
    </row>
    <row r="3667" spans="1:41" x14ac:dyDescent="0.3">
      <c r="A3667" t="s">
        <v>3740</v>
      </c>
      <c r="B3667" t="s">
        <v>133</v>
      </c>
      <c r="C3667">
        <v>1</v>
      </c>
      <c r="D3667" t="s">
        <v>104</v>
      </c>
      <c r="E3667">
        <v>7.97</v>
      </c>
      <c r="F3667">
        <v>0</v>
      </c>
      <c r="G3667">
        <v>0</v>
      </c>
      <c r="H3667">
        <v>1</v>
      </c>
      <c r="I3667">
        <f>Data[[#This Row],[nucleus_area_pct]]/Data[[#This Row],[cytoplasm_ratio]]</f>
        <v>0</v>
      </c>
      <c r="J3667">
        <v>0.52200000000000002</v>
      </c>
      <c r="K3667">
        <v>0.83099999999999996</v>
      </c>
      <c r="L3667">
        <v>0.4</v>
      </c>
      <c r="M3667">
        <v>1</v>
      </c>
      <c r="N3667">
        <v>0.89300000000000002</v>
      </c>
      <c r="O3667">
        <v>164</v>
      </c>
      <c r="P3667">
        <v>52</v>
      </c>
      <c r="Q3667">
        <v>228</v>
      </c>
      <c r="R3667">
        <v>145</v>
      </c>
      <c r="S3667">
        <v>125</v>
      </c>
      <c r="T3667">
        <f>(Data[[#This Row],[mean_r]]/256)*100</f>
        <v>89.0625</v>
      </c>
      <c r="U3667">
        <f>(Data[[#This Row],[mean_g]]/256)*100</f>
        <v>56.640625</v>
      </c>
      <c r="V3667">
        <f>(Data[[#This Row],[mean_b]]/256)*100</f>
        <v>48.828125</v>
      </c>
      <c r="W3667">
        <v>0.60499999999999998</v>
      </c>
      <c r="X3667" t="s">
        <v>51</v>
      </c>
      <c r="Y3667" t="s">
        <v>45</v>
      </c>
      <c r="Z3667">
        <v>12163</v>
      </c>
      <c r="AA3667">
        <v>3.46</v>
      </c>
      <c r="AB3667">
        <v>9.9</v>
      </c>
      <c r="AC3667">
        <v>35.9</v>
      </c>
      <c r="AD3667">
        <v>153369</v>
      </c>
      <c r="AE3667">
        <v>100.4</v>
      </c>
      <c r="AF3667">
        <v>32.6</v>
      </c>
      <c r="AG3667" t="s">
        <v>46</v>
      </c>
      <c r="AH3667" t="s">
        <v>42</v>
      </c>
      <c r="AI3667" t="s">
        <v>56</v>
      </c>
      <c r="AJ3667">
        <v>100</v>
      </c>
      <c r="AK3667">
        <v>224</v>
      </c>
      <c r="AL3667">
        <v>0.67500000000000004</v>
      </c>
      <c r="AM3667">
        <v>0.60629999999999995</v>
      </c>
      <c r="AN3667">
        <v>0.68189999999999995</v>
      </c>
      <c r="AO3667">
        <f>Data[[#This Row],[labeller_confidence_score]]-Data[[#This Row],[cytodiffusion_classification_confidence]]</f>
        <v>7.5600000000000001E-2</v>
      </c>
    </row>
    <row r="3668" spans="1:41" x14ac:dyDescent="0.3">
      <c r="A3668" t="s">
        <v>3741</v>
      </c>
      <c r="B3668" t="s">
        <v>62</v>
      </c>
      <c r="C3668">
        <v>0</v>
      </c>
      <c r="D3668" t="s">
        <v>50</v>
      </c>
      <c r="E3668">
        <v>7.17</v>
      </c>
      <c r="F3668">
        <v>82.1</v>
      </c>
      <c r="G3668">
        <v>0.78600000000000003</v>
      </c>
      <c r="H3668">
        <v>0.28100000000000003</v>
      </c>
      <c r="I3668">
        <f>Data[[#This Row],[nucleus_area_pct]]/Data[[#This Row],[cytoplasm_ratio]]</f>
        <v>292.17081850533805</v>
      </c>
      <c r="J3668">
        <v>0.86199999999999999</v>
      </c>
      <c r="K3668">
        <v>0.3</v>
      </c>
      <c r="L3668">
        <v>1.26</v>
      </c>
      <c r="M3668">
        <v>1.1000000000000001</v>
      </c>
      <c r="N3668">
        <v>0.92700000000000005</v>
      </c>
      <c r="O3668">
        <v>298</v>
      </c>
      <c r="P3668">
        <v>41</v>
      </c>
      <c r="Q3668">
        <v>197</v>
      </c>
      <c r="R3668">
        <v>147</v>
      </c>
      <c r="S3668">
        <v>210</v>
      </c>
      <c r="T3668">
        <f>(Data[[#This Row],[mean_r]]/256)*100</f>
        <v>76.953125</v>
      </c>
      <c r="U3668">
        <f>(Data[[#This Row],[mean_g]]/256)*100</f>
        <v>57.421875</v>
      </c>
      <c r="V3668">
        <f>(Data[[#This Row],[mean_b]]/256)*100</f>
        <v>82.03125</v>
      </c>
      <c r="W3668">
        <v>0.66</v>
      </c>
      <c r="X3668" t="s">
        <v>51</v>
      </c>
      <c r="Y3668" t="s">
        <v>45</v>
      </c>
      <c r="Z3668">
        <v>6299</v>
      </c>
      <c r="AA3668">
        <v>4.4400000000000004</v>
      </c>
      <c r="AB3668">
        <v>14.1</v>
      </c>
      <c r="AC3668">
        <v>33</v>
      </c>
      <c r="AD3668">
        <v>282129</v>
      </c>
      <c r="AE3668">
        <v>77</v>
      </c>
      <c r="AF3668">
        <v>34</v>
      </c>
      <c r="AG3668" t="s">
        <v>41</v>
      </c>
      <c r="AH3668" t="s">
        <v>42</v>
      </c>
      <c r="AI3668" t="s">
        <v>56</v>
      </c>
      <c r="AJ3668">
        <v>100</v>
      </c>
      <c r="AK3668">
        <v>224</v>
      </c>
      <c r="AL3668">
        <v>8.14E-2</v>
      </c>
      <c r="AM3668">
        <v>0.9022</v>
      </c>
      <c r="AN3668">
        <v>0.92579999999999996</v>
      </c>
      <c r="AO3668">
        <f>Data[[#This Row],[labeller_confidence_score]]-Data[[#This Row],[cytodiffusion_classification_confidence]]</f>
        <v>2.3599999999999954E-2</v>
      </c>
    </row>
    <row r="3669" spans="1:41" x14ac:dyDescent="0.3">
      <c r="A3669" t="s">
        <v>3742</v>
      </c>
      <c r="B3669" t="s">
        <v>49</v>
      </c>
      <c r="C3669">
        <v>0</v>
      </c>
      <c r="D3669" t="s">
        <v>50</v>
      </c>
      <c r="E3669">
        <v>11.3</v>
      </c>
      <c r="F3669">
        <v>49.4</v>
      </c>
      <c r="G3669">
        <v>0.54600000000000004</v>
      </c>
      <c r="H3669">
        <v>0.51900000000000002</v>
      </c>
      <c r="I3669">
        <f>Data[[#This Row],[nucleus_area_pct]]/Data[[#This Row],[cytoplasm_ratio]]</f>
        <v>95.183044315992291</v>
      </c>
      <c r="J3669">
        <v>0.751</v>
      </c>
      <c r="K3669">
        <v>0.45300000000000001</v>
      </c>
      <c r="L3669">
        <v>3.8</v>
      </c>
      <c r="M3669">
        <v>3</v>
      </c>
      <c r="N3669">
        <v>0.78600000000000003</v>
      </c>
      <c r="O3669">
        <v>455</v>
      </c>
      <c r="P3669">
        <v>73</v>
      </c>
      <c r="Q3669">
        <v>199</v>
      </c>
      <c r="R3669">
        <v>154</v>
      </c>
      <c r="S3669">
        <v>183</v>
      </c>
      <c r="T3669">
        <f>(Data[[#This Row],[mean_r]]/256)*100</f>
        <v>77.734375</v>
      </c>
      <c r="U3669">
        <f>(Data[[#This Row],[mean_g]]/256)*100</f>
        <v>60.15625</v>
      </c>
      <c r="V3669">
        <f>(Data[[#This Row],[mean_b]]/256)*100</f>
        <v>71.484375</v>
      </c>
      <c r="W3669">
        <v>0.54</v>
      </c>
      <c r="X3669" t="s">
        <v>51</v>
      </c>
      <c r="Y3669" t="s">
        <v>40</v>
      </c>
      <c r="Z3669">
        <v>8914</v>
      </c>
      <c r="AA3669">
        <v>6.06</v>
      </c>
      <c r="AB3669">
        <v>11.1</v>
      </c>
      <c r="AC3669">
        <v>39.1</v>
      </c>
      <c r="AD3669">
        <v>292508</v>
      </c>
      <c r="AE3669">
        <v>89.2</v>
      </c>
      <c r="AF3669">
        <v>32.799999999999997</v>
      </c>
      <c r="AG3669" t="s">
        <v>41</v>
      </c>
      <c r="AH3669" t="s">
        <v>42</v>
      </c>
      <c r="AI3669" t="s">
        <v>56</v>
      </c>
      <c r="AJ3669">
        <v>100</v>
      </c>
      <c r="AK3669">
        <v>224</v>
      </c>
      <c r="AL3669">
        <v>0.15640000000000001</v>
      </c>
      <c r="AM3669">
        <v>0.9446</v>
      </c>
      <c r="AN3669">
        <v>0.8266</v>
      </c>
      <c r="AO3669">
        <f>Data[[#This Row],[labeller_confidence_score]]-Data[[#This Row],[cytodiffusion_classification_confidence]]</f>
        <v>-0.11799999999999999</v>
      </c>
    </row>
    <row r="3670" spans="1:41" x14ac:dyDescent="0.3">
      <c r="A3670" t="s">
        <v>3743</v>
      </c>
      <c r="B3670" t="s">
        <v>74</v>
      </c>
      <c r="C3670">
        <v>0</v>
      </c>
      <c r="D3670" t="s">
        <v>75</v>
      </c>
      <c r="E3670">
        <v>2.02</v>
      </c>
      <c r="F3670">
        <v>0</v>
      </c>
      <c r="G3670">
        <v>0</v>
      </c>
      <c r="H3670">
        <v>1</v>
      </c>
      <c r="I3670">
        <f>Data[[#This Row],[nucleus_area_pct]]/Data[[#This Row],[cytoplasm_ratio]]</f>
        <v>0</v>
      </c>
      <c r="J3670">
        <v>0.73499999999999999</v>
      </c>
      <c r="K3670">
        <v>0.54</v>
      </c>
      <c r="L3670">
        <v>2.78</v>
      </c>
      <c r="M3670">
        <v>1</v>
      </c>
      <c r="N3670">
        <v>0.96699999999999997</v>
      </c>
      <c r="O3670">
        <v>36</v>
      </c>
      <c r="P3670">
        <v>14</v>
      </c>
      <c r="Q3670">
        <v>211</v>
      </c>
      <c r="R3670">
        <v>148</v>
      </c>
      <c r="S3670">
        <v>146</v>
      </c>
      <c r="T3670">
        <f>(Data[[#This Row],[mean_r]]/256)*100</f>
        <v>82.421875</v>
      </c>
      <c r="U3670">
        <f>(Data[[#This Row],[mean_g]]/256)*100</f>
        <v>57.8125</v>
      </c>
      <c r="V3670">
        <f>(Data[[#This Row],[mean_b]]/256)*100</f>
        <v>57.03125</v>
      </c>
      <c r="W3670">
        <v>0.495</v>
      </c>
      <c r="X3670" t="s">
        <v>63</v>
      </c>
      <c r="Y3670" t="s">
        <v>40</v>
      </c>
      <c r="Z3670">
        <v>8644</v>
      </c>
      <c r="AA3670">
        <v>4.99</v>
      </c>
      <c r="AB3670">
        <v>14.5</v>
      </c>
      <c r="AC3670">
        <v>40.299999999999997</v>
      </c>
      <c r="AD3670">
        <v>227958</v>
      </c>
      <c r="AE3670">
        <v>67.5</v>
      </c>
      <c r="AF3670">
        <v>33</v>
      </c>
      <c r="AG3670" t="s">
        <v>64</v>
      </c>
      <c r="AH3670" t="s">
        <v>47</v>
      </c>
      <c r="AI3670" t="s">
        <v>43</v>
      </c>
      <c r="AJ3670">
        <v>100</v>
      </c>
      <c r="AK3670">
        <v>256</v>
      </c>
      <c r="AL3670">
        <v>3.95E-2</v>
      </c>
      <c r="AM3670">
        <v>0.91690000000000005</v>
      </c>
      <c r="AN3670">
        <v>0.86839999999999995</v>
      </c>
      <c r="AO3670">
        <f>Data[[#This Row],[labeller_confidence_score]]-Data[[#This Row],[cytodiffusion_classification_confidence]]</f>
        <v>-4.8500000000000099E-2</v>
      </c>
    </row>
    <row r="3671" spans="1:41" x14ac:dyDescent="0.3">
      <c r="A3671" t="s">
        <v>3744</v>
      </c>
      <c r="B3671" t="s">
        <v>120</v>
      </c>
      <c r="C3671">
        <v>1</v>
      </c>
      <c r="D3671" t="s">
        <v>104</v>
      </c>
      <c r="E3671">
        <v>6.07</v>
      </c>
      <c r="F3671">
        <v>0</v>
      </c>
      <c r="G3671">
        <v>0</v>
      </c>
      <c r="H3671">
        <v>1</v>
      </c>
      <c r="I3671">
        <f>Data[[#This Row],[nucleus_area_pct]]/Data[[#This Row],[cytoplasm_ratio]]</f>
        <v>0</v>
      </c>
      <c r="J3671">
        <v>0.95</v>
      </c>
      <c r="K3671">
        <v>9.7000000000000003E-2</v>
      </c>
      <c r="L3671">
        <v>0.39</v>
      </c>
      <c r="M3671">
        <v>1</v>
      </c>
      <c r="N3671">
        <v>0.96899999999999997</v>
      </c>
      <c r="O3671">
        <v>125</v>
      </c>
      <c r="P3671">
        <v>54</v>
      </c>
      <c r="Q3671">
        <v>235</v>
      </c>
      <c r="R3671">
        <v>141</v>
      </c>
      <c r="S3671">
        <v>123</v>
      </c>
      <c r="T3671">
        <f>(Data[[#This Row],[mean_r]]/256)*100</f>
        <v>91.796875</v>
      </c>
      <c r="U3671">
        <f>(Data[[#This Row],[mean_g]]/256)*100</f>
        <v>55.078125</v>
      </c>
      <c r="V3671">
        <f>(Data[[#This Row],[mean_b]]/256)*100</f>
        <v>48.046875</v>
      </c>
      <c r="W3671">
        <v>0.52900000000000003</v>
      </c>
      <c r="X3671" t="s">
        <v>51</v>
      </c>
      <c r="Y3671" t="s">
        <v>40</v>
      </c>
      <c r="Z3671">
        <v>6281</v>
      </c>
      <c r="AA3671">
        <v>5.82</v>
      </c>
      <c r="AB3671">
        <v>13.6</v>
      </c>
      <c r="AC3671">
        <v>47.2</v>
      </c>
      <c r="AD3671">
        <v>337149</v>
      </c>
      <c r="AE3671">
        <v>103.9</v>
      </c>
      <c r="AF3671">
        <v>32.200000000000003</v>
      </c>
      <c r="AG3671" t="s">
        <v>64</v>
      </c>
      <c r="AH3671" t="s">
        <v>47</v>
      </c>
      <c r="AI3671" t="s">
        <v>56</v>
      </c>
      <c r="AJ3671">
        <v>100</v>
      </c>
      <c r="AK3671">
        <v>256</v>
      </c>
      <c r="AL3671">
        <v>0.75009999999999999</v>
      </c>
      <c r="AM3671">
        <v>0.61550000000000005</v>
      </c>
      <c r="AN3671">
        <v>0.79100000000000004</v>
      </c>
      <c r="AO3671">
        <f>Data[[#This Row],[labeller_confidence_score]]-Data[[#This Row],[cytodiffusion_classification_confidence]]</f>
        <v>0.17549999999999999</v>
      </c>
    </row>
    <row r="3672" spans="1:41" x14ac:dyDescent="0.3">
      <c r="A3672" t="s">
        <v>3745</v>
      </c>
      <c r="B3672" t="s">
        <v>49</v>
      </c>
      <c r="C3672">
        <v>0</v>
      </c>
      <c r="D3672" t="s">
        <v>50</v>
      </c>
      <c r="E3672">
        <v>13.1</v>
      </c>
      <c r="F3672">
        <v>61.2</v>
      </c>
      <c r="G3672">
        <v>0.56699999999999995</v>
      </c>
      <c r="H3672">
        <v>0.41599999999999998</v>
      </c>
      <c r="I3672">
        <f>Data[[#This Row],[nucleus_area_pct]]/Data[[#This Row],[cytoplasm_ratio]]</f>
        <v>147.11538461538464</v>
      </c>
      <c r="J3672">
        <v>0.875</v>
      </c>
      <c r="K3672">
        <v>0.33300000000000002</v>
      </c>
      <c r="L3672">
        <v>2.63</v>
      </c>
      <c r="M3672">
        <v>3.9</v>
      </c>
      <c r="N3672">
        <v>0.84299999999999997</v>
      </c>
      <c r="O3672">
        <v>392</v>
      </c>
      <c r="P3672">
        <v>72</v>
      </c>
      <c r="Q3672">
        <v>216</v>
      </c>
      <c r="R3672">
        <v>163</v>
      </c>
      <c r="S3672">
        <v>191</v>
      </c>
      <c r="T3672">
        <f>(Data[[#This Row],[mean_r]]/256)*100</f>
        <v>84.375</v>
      </c>
      <c r="U3672">
        <f>(Data[[#This Row],[mean_g]]/256)*100</f>
        <v>63.671875</v>
      </c>
      <c r="V3672">
        <f>(Data[[#This Row],[mean_b]]/256)*100</f>
        <v>74.609375</v>
      </c>
      <c r="W3672">
        <v>0.61499999999999999</v>
      </c>
      <c r="X3672" t="s">
        <v>63</v>
      </c>
      <c r="Y3672" t="s">
        <v>45</v>
      </c>
      <c r="Z3672">
        <v>8315</v>
      </c>
      <c r="AA3672">
        <v>2.7</v>
      </c>
      <c r="AB3672">
        <v>10.199999999999999</v>
      </c>
      <c r="AC3672">
        <v>44.3</v>
      </c>
      <c r="AD3672">
        <v>286035</v>
      </c>
      <c r="AE3672">
        <v>83.7</v>
      </c>
      <c r="AF3672">
        <v>31.4</v>
      </c>
      <c r="AG3672" t="s">
        <v>41</v>
      </c>
      <c r="AH3672" t="s">
        <v>47</v>
      </c>
      <c r="AI3672" t="s">
        <v>52</v>
      </c>
      <c r="AJ3672">
        <v>40</v>
      </c>
      <c r="AK3672">
        <v>256</v>
      </c>
      <c r="AL3672">
        <v>4.8999999999999998E-3</v>
      </c>
      <c r="AM3672">
        <v>0.89649999999999996</v>
      </c>
      <c r="AN3672">
        <v>0.77690000000000003</v>
      </c>
      <c r="AO3672">
        <f>Data[[#This Row],[labeller_confidence_score]]-Data[[#This Row],[cytodiffusion_classification_confidence]]</f>
        <v>-0.11959999999999993</v>
      </c>
    </row>
    <row r="3673" spans="1:41" x14ac:dyDescent="0.3">
      <c r="A3673" t="s">
        <v>3746</v>
      </c>
      <c r="B3673" t="s">
        <v>54</v>
      </c>
      <c r="C3673">
        <v>0</v>
      </c>
      <c r="D3673" t="s">
        <v>54</v>
      </c>
      <c r="E3673">
        <v>7.45</v>
      </c>
      <c r="F3673">
        <v>0</v>
      </c>
      <c r="G3673">
        <v>0</v>
      </c>
      <c r="H3673">
        <v>1</v>
      </c>
      <c r="I3673">
        <f>Data[[#This Row],[nucleus_area_pct]]/Data[[#This Row],[cytoplasm_ratio]]</f>
        <v>0</v>
      </c>
      <c r="J3673">
        <v>0.89900000000000002</v>
      </c>
      <c r="K3673">
        <v>0.254</v>
      </c>
      <c r="L3673">
        <v>0.47</v>
      </c>
      <c r="M3673">
        <v>1</v>
      </c>
      <c r="N3673">
        <v>0.97799999999999998</v>
      </c>
      <c r="O3673">
        <v>211</v>
      </c>
      <c r="P3673">
        <v>41</v>
      </c>
      <c r="Q3673">
        <v>235</v>
      </c>
      <c r="R3673">
        <v>144</v>
      </c>
      <c r="S3673">
        <v>146</v>
      </c>
      <c r="T3673">
        <f>(Data[[#This Row],[mean_r]]/256)*100</f>
        <v>91.796875</v>
      </c>
      <c r="U3673">
        <f>(Data[[#This Row],[mean_g]]/256)*100</f>
        <v>56.25</v>
      </c>
      <c r="V3673">
        <f>(Data[[#This Row],[mean_b]]/256)*100</f>
        <v>57.03125</v>
      </c>
      <c r="W3673">
        <v>0.56699999999999995</v>
      </c>
      <c r="X3673" t="s">
        <v>63</v>
      </c>
      <c r="Y3673" t="s">
        <v>40</v>
      </c>
      <c r="Z3673">
        <v>7753</v>
      </c>
      <c r="AA3673">
        <v>5.68</v>
      </c>
      <c r="AB3673">
        <v>12.5</v>
      </c>
      <c r="AC3673">
        <v>46.5</v>
      </c>
      <c r="AD3673">
        <v>291521</v>
      </c>
      <c r="AE3673">
        <v>103.5</v>
      </c>
      <c r="AF3673">
        <v>31.8</v>
      </c>
      <c r="AG3673" t="s">
        <v>64</v>
      </c>
      <c r="AH3673" t="s">
        <v>68</v>
      </c>
      <c r="AI3673" t="s">
        <v>52</v>
      </c>
      <c r="AJ3673">
        <v>100</v>
      </c>
      <c r="AK3673">
        <v>256</v>
      </c>
      <c r="AL3673">
        <v>2.5000000000000001E-3</v>
      </c>
      <c r="AM3673">
        <v>0.92569999999999997</v>
      </c>
      <c r="AN3673">
        <v>0.94599999999999995</v>
      </c>
      <c r="AO3673">
        <f>Data[[#This Row],[labeller_confidence_score]]-Data[[#This Row],[cytodiffusion_classification_confidence]]</f>
        <v>2.0299999999999985E-2</v>
      </c>
    </row>
    <row r="3674" spans="1:41" x14ac:dyDescent="0.3">
      <c r="A3674" t="s">
        <v>3747</v>
      </c>
      <c r="B3674" t="s">
        <v>54</v>
      </c>
      <c r="C3674">
        <v>0</v>
      </c>
      <c r="D3674" t="s">
        <v>54</v>
      </c>
      <c r="E3674">
        <v>7.72</v>
      </c>
      <c r="F3674">
        <v>0</v>
      </c>
      <c r="G3674">
        <v>0</v>
      </c>
      <c r="H3674">
        <v>1</v>
      </c>
      <c r="I3674">
        <f>Data[[#This Row],[nucleus_area_pct]]/Data[[#This Row],[cytoplasm_ratio]]</f>
        <v>0</v>
      </c>
      <c r="J3674">
        <v>0.88100000000000001</v>
      </c>
      <c r="K3674">
        <v>0.17699999999999999</v>
      </c>
      <c r="L3674">
        <v>0.36</v>
      </c>
      <c r="M3674">
        <v>1</v>
      </c>
      <c r="N3674">
        <v>0.88900000000000001</v>
      </c>
      <c r="O3674">
        <v>185</v>
      </c>
      <c r="P3674">
        <v>37</v>
      </c>
      <c r="Q3674">
        <v>218</v>
      </c>
      <c r="R3674">
        <v>134</v>
      </c>
      <c r="S3674">
        <v>122</v>
      </c>
      <c r="T3674">
        <f>(Data[[#This Row],[mean_r]]/256)*100</f>
        <v>85.15625</v>
      </c>
      <c r="U3674">
        <f>(Data[[#This Row],[mean_g]]/256)*100</f>
        <v>52.34375</v>
      </c>
      <c r="V3674">
        <f>(Data[[#This Row],[mean_b]]/256)*100</f>
        <v>47.65625</v>
      </c>
      <c r="W3674">
        <v>0.438</v>
      </c>
      <c r="X3674" t="s">
        <v>63</v>
      </c>
      <c r="Y3674" t="s">
        <v>40</v>
      </c>
      <c r="Z3674">
        <v>4208</v>
      </c>
      <c r="AA3674">
        <v>3.71</v>
      </c>
      <c r="AB3674">
        <v>16.899999999999999</v>
      </c>
      <c r="AC3674">
        <v>33.1</v>
      </c>
      <c r="AD3674">
        <v>411731</v>
      </c>
      <c r="AE3674">
        <v>91.2</v>
      </c>
      <c r="AF3674">
        <v>35.1</v>
      </c>
      <c r="AG3674" t="s">
        <v>41</v>
      </c>
      <c r="AH3674" t="s">
        <v>68</v>
      </c>
      <c r="AI3674" t="s">
        <v>56</v>
      </c>
      <c r="AJ3674">
        <v>40</v>
      </c>
      <c r="AK3674">
        <v>512</v>
      </c>
      <c r="AL3674">
        <v>3.1E-2</v>
      </c>
      <c r="AM3674">
        <v>0.91679999999999995</v>
      </c>
      <c r="AN3674">
        <v>0.77259999999999995</v>
      </c>
      <c r="AO3674">
        <f>Data[[#This Row],[labeller_confidence_score]]-Data[[#This Row],[cytodiffusion_classification_confidence]]</f>
        <v>-0.14419999999999999</v>
      </c>
    </row>
    <row r="3675" spans="1:41" x14ac:dyDescent="0.3">
      <c r="A3675" t="s">
        <v>3748</v>
      </c>
      <c r="B3675" t="s">
        <v>110</v>
      </c>
      <c r="C3675">
        <v>1</v>
      </c>
      <c r="D3675" t="s">
        <v>104</v>
      </c>
      <c r="E3675">
        <v>8.32</v>
      </c>
      <c r="F3675">
        <v>0</v>
      </c>
      <c r="G3675">
        <v>0</v>
      </c>
      <c r="H3675">
        <v>1</v>
      </c>
      <c r="I3675">
        <f>Data[[#This Row],[nucleus_area_pct]]/Data[[#This Row],[cytoplasm_ratio]]</f>
        <v>0</v>
      </c>
      <c r="J3675">
        <v>0.90200000000000002</v>
      </c>
      <c r="K3675">
        <v>0.24399999999999999</v>
      </c>
      <c r="L3675">
        <v>0.86</v>
      </c>
      <c r="M3675">
        <v>1</v>
      </c>
      <c r="N3675">
        <v>0.91300000000000003</v>
      </c>
      <c r="O3675">
        <v>241</v>
      </c>
      <c r="P3675">
        <v>50</v>
      </c>
      <c r="Q3675">
        <v>216</v>
      </c>
      <c r="R3675">
        <v>121</v>
      </c>
      <c r="S3675">
        <v>122</v>
      </c>
      <c r="T3675">
        <f>(Data[[#This Row],[mean_r]]/256)*100</f>
        <v>84.375</v>
      </c>
      <c r="U3675">
        <f>(Data[[#This Row],[mean_g]]/256)*100</f>
        <v>47.265625</v>
      </c>
      <c r="V3675">
        <f>(Data[[#This Row],[mean_b]]/256)*100</f>
        <v>47.65625</v>
      </c>
      <c r="W3675">
        <v>0.51500000000000001</v>
      </c>
      <c r="X3675" t="s">
        <v>51</v>
      </c>
      <c r="Y3675" t="s">
        <v>40</v>
      </c>
      <c r="Z3675">
        <v>5502</v>
      </c>
      <c r="AA3675">
        <v>4.3600000000000003</v>
      </c>
      <c r="AB3675">
        <v>11.1</v>
      </c>
      <c r="AC3675">
        <v>42.6</v>
      </c>
      <c r="AD3675">
        <v>240249</v>
      </c>
      <c r="AE3675">
        <v>76.5</v>
      </c>
      <c r="AF3675">
        <v>32.4</v>
      </c>
      <c r="AG3675" t="s">
        <v>46</v>
      </c>
      <c r="AH3675" t="s">
        <v>42</v>
      </c>
      <c r="AI3675" t="s">
        <v>56</v>
      </c>
      <c r="AJ3675">
        <v>100</v>
      </c>
      <c r="AK3675">
        <v>224</v>
      </c>
      <c r="AL3675">
        <v>0.94989999999999997</v>
      </c>
      <c r="AM3675">
        <v>0.73219999999999996</v>
      </c>
      <c r="AN3675">
        <v>0.88170000000000004</v>
      </c>
      <c r="AO3675">
        <f>Data[[#This Row],[labeller_confidence_score]]-Data[[#This Row],[cytodiffusion_classification_confidence]]</f>
        <v>0.14950000000000008</v>
      </c>
    </row>
    <row r="3676" spans="1:41" x14ac:dyDescent="0.3">
      <c r="A3676" t="s">
        <v>3749</v>
      </c>
      <c r="B3676" t="s">
        <v>103</v>
      </c>
      <c r="C3676">
        <v>1</v>
      </c>
      <c r="D3676" t="s">
        <v>104</v>
      </c>
      <c r="E3676">
        <v>4.87</v>
      </c>
      <c r="F3676">
        <v>0</v>
      </c>
      <c r="G3676">
        <v>0</v>
      </c>
      <c r="H3676">
        <v>1</v>
      </c>
      <c r="I3676">
        <f>Data[[#This Row],[nucleus_area_pct]]/Data[[#This Row],[cytoplasm_ratio]]</f>
        <v>0</v>
      </c>
      <c r="J3676">
        <v>0.59</v>
      </c>
      <c r="K3676">
        <v>0.70799999999999996</v>
      </c>
      <c r="L3676">
        <v>0.81</v>
      </c>
      <c r="M3676">
        <v>1</v>
      </c>
      <c r="N3676">
        <v>0.68300000000000005</v>
      </c>
      <c r="O3676">
        <v>73</v>
      </c>
      <c r="P3676">
        <v>38</v>
      </c>
      <c r="Q3676">
        <v>233</v>
      </c>
      <c r="R3676">
        <v>143</v>
      </c>
      <c r="S3676">
        <v>136</v>
      </c>
      <c r="T3676">
        <f>(Data[[#This Row],[mean_r]]/256)*100</f>
        <v>91.015625</v>
      </c>
      <c r="U3676">
        <f>(Data[[#This Row],[mean_g]]/256)*100</f>
        <v>55.859375</v>
      </c>
      <c r="V3676">
        <f>(Data[[#This Row],[mean_b]]/256)*100</f>
        <v>53.125</v>
      </c>
      <c r="W3676">
        <v>0.48799999999999999</v>
      </c>
      <c r="X3676" t="s">
        <v>51</v>
      </c>
      <c r="Y3676" t="s">
        <v>45</v>
      </c>
      <c r="Z3676">
        <v>9933</v>
      </c>
      <c r="AA3676">
        <v>3.96</v>
      </c>
      <c r="AB3676">
        <v>14</v>
      </c>
      <c r="AC3676">
        <v>42</v>
      </c>
      <c r="AD3676">
        <v>291110</v>
      </c>
      <c r="AE3676">
        <v>100.3</v>
      </c>
      <c r="AF3676">
        <v>30.7</v>
      </c>
      <c r="AG3676" t="s">
        <v>64</v>
      </c>
      <c r="AH3676" t="s">
        <v>42</v>
      </c>
      <c r="AI3676" t="s">
        <v>43</v>
      </c>
      <c r="AJ3676">
        <v>60</v>
      </c>
      <c r="AK3676">
        <v>224</v>
      </c>
      <c r="AL3676">
        <v>0.7601</v>
      </c>
      <c r="AM3676">
        <v>0.81820000000000004</v>
      </c>
      <c r="AN3676">
        <v>0.7238</v>
      </c>
      <c r="AO3676">
        <f>Data[[#This Row],[labeller_confidence_score]]-Data[[#This Row],[cytodiffusion_classification_confidence]]</f>
        <v>-9.4400000000000039E-2</v>
      </c>
    </row>
    <row r="3677" spans="1:41" x14ac:dyDescent="0.3">
      <c r="A3677" t="s">
        <v>3750</v>
      </c>
      <c r="B3677" t="s">
        <v>89</v>
      </c>
      <c r="C3677">
        <v>1</v>
      </c>
      <c r="D3677" t="s">
        <v>38</v>
      </c>
      <c r="E3677">
        <v>10.82</v>
      </c>
      <c r="F3677">
        <v>67.599999999999994</v>
      </c>
      <c r="G3677">
        <v>0.66300000000000003</v>
      </c>
      <c r="H3677">
        <v>0.41</v>
      </c>
      <c r="I3677">
        <f>Data[[#This Row],[nucleus_area_pct]]/Data[[#This Row],[cytoplasm_ratio]]</f>
        <v>164.8780487804878</v>
      </c>
      <c r="J3677">
        <v>0.78800000000000003</v>
      </c>
      <c r="K3677">
        <v>0.38900000000000001</v>
      </c>
      <c r="L3677">
        <v>4.3600000000000003</v>
      </c>
      <c r="M3677">
        <v>3.3</v>
      </c>
      <c r="N3677">
        <v>0.84399999999999997</v>
      </c>
      <c r="O3677">
        <v>442</v>
      </c>
      <c r="P3677">
        <v>69</v>
      </c>
      <c r="Q3677">
        <v>226</v>
      </c>
      <c r="R3677">
        <v>143</v>
      </c>
      <c r="S3677">
        <v>173</v>
      </c>
      <c r="T3677">
        <f>(Data[[#This Row],[mean_r]]/256)*100</f>
        <v>88.28125</v>
      </c>
      <c r="U3677">
        <f>(Data[[#This Row],[mean_g]]/256)*100</f>
        <v>55.859375</v>
      </c>
      <c r="V3677">
        <f>(Data[[#This Row],[mean_b]]/256)*100</f>
        <v>67.578125</v>
      </c>
      <c r="W3677">
        <v>0.67100000000000004</v>
      </c>
      <c r="X3677" t="s">
        <v>51</v>
      </c>
      <c r="Y3677" t="s">
        <v>40</v>
      </c>
      <c r="Z3677">
        <v>8115</v>
      </c>
      <c r="AA3677">
        <v>4.41</v>
      </c>
      <c r="AB3677">
        <v>11.8</v>
      </c>
      <c r="AC3677">
        <v>43.9</v>
      </c>
      <c r="AD3677">
        <v>155619</v>
      </c>
      <c r="AE3677">
        <v>84.1</v>
      </c>
      <c r="AF3677">
        <v>32.1</v>
      </c>
      <c r="AG3677" t="s">
        <v>46</v>
      </c>
      <c r="AH3677" t="s">
        <v>42</v>
      </c>
      <c r="AI3677" t="s">
        <v>56</v>
      </c>
      <c r="AJ3677">
        <v>60</v>
      </c>
      <c r="AK3677">
        <v>360</v>
      </c>
      <c r="AL3677">
        <v>0.61929999999999996</v>
      </c>
      <c r="AM3677">
        <v>0.68149999999999999</v>
      </c>
      <c r="AN3677">
        <v>0.85060000000000002</v>
      </c>
      <c r="AO3677">
        <f>Data[[#This Row],[labeller_confidence_score]]-Data[[#This Row],[cytodiffusion_classification_confidence]]</f>
        <v>0.16910000000000003</v>
      </c>
    </row>
    <row r="3678" spans="1:41" x14ac:dyDescent="0.3">
      <c r="A3678" t="s">
        <v>3751</v>
      </c>
      <c r="B3678" t="s">
        <v>180</v>
      </c>
      <c r="C3678">
        <v>1</v>
      </c>
      <c r="D3678" t="s">
        <v>181</v>
      </c>
      <c r="E3678">
        <v>7.67</v>
      </c>
      <c r="F3678">
        <v>0</v>
      </c>
      <c r="G3678">
        <v>0</v>
      </c>
      <c r="H3678">
        <v>1</v>
      </c>
      <c r="I3678">
        <f>Data[[#This Row],[nucleus_area_pct]]/Data[[#This Row],[cytoplasm_ratio]]</f>
        <v>0</v>
      </c>
      <c r="J3678">
        <v>0.32700000000000001</v>
      </c>
      <c r="K3678">
        <v>0.91500000000000004</v>
      </c>
      <c r="L3678">
        <v>0.67</v>
      </c>
      <c r="M3678">
        <v>1</v>
      </c>
      <c r="N3678">
        <v>0.78100000000000003</v>
      </c>
      <c r="O3678">
        <v>170</v>
      </c>
      <c r="P3678">
        <v>66</v>
      </c>
      <c r="Q3678">
        <v>217</v>
      </c>
      <c r="R3678">
        <v>128</v>
      </c>
      <c r="S3678">
        <v>131</v>
      </c>
      <c r="T3678">
        <f>(Data[[#This Row],[mean_r]]/256)*100</f>
        <v>84.765625</v>
      </c>
      <c r="U3678">
        <f>(Data[[#This Row],[mean_g]]/256)*100</f>
        <v>50</v>
      </c>
      <c r="V3678">
        <f>(Data[[#This Row],[mean_b]]/256)*100</f>
        <v>51.171875</v>
      </c>
      <c r="W3678">
        <v>0.54300000000000004</v>
      </c>
      <c r="X3678" t="s">
        <v>51</v>
      </c>
      <c r="Y3678" t="s">
        <v>45</v>
      </c>
      <c r="Z3678">
        <v>11915</v>
      </c>
      <c r="AA3678">
        <v>5.36</v>
      </c>
      <c r="AB3678">
        <v>14</v>
      </c>
      <c r="AC3678">
        <v>39.9</v>
      </c>
      <c r="AD3678">
        <v>154537</v>
      </c>
      <c r="AE3678">
        <v>78</v>
      </c>
      <c r="AF3678">
        <v>34.5</v>
      </c>
      <c r="AG3678" t="s">
        <v>46</v>
      </c>
      <c r="AH3678" t="s">
        <v>68</v>
      </c>
      <c r="AI3678" t="s">
        <v>56</v>
      </c>
      <c r="AJ3678">
        <v>100</v>
      </c>
      <c r="AK3678">
        <v>512</v>
      </c>
      <c r="AL3678">
        <v>0.66039999999999999</v>
      </c>
      <c r="AM3678">
        <v>0.64539999999999997</v>
      </c>
      <c r="AN3678">
        <v>0.9405</v>
      </c>
      <c r="AO3678">
        <f>Data[[#This Row],[labeller_confidence_score]]-Data[[#This Row],[cytodiffusion_classification_confidence]]</f>
        <v>0.29510000000000003</v>
      </c>
    </row>
    <row r="3679" spans="1:41" x14ac:dyDescent="0.3">
      <c r="A3679" t="s">
        <v>3752</v>
      </c>
      <c r="B3679" t="s">
        <v>54</v>
      </c>
      <c r="C3679">
        <v>0</v>
      </c>
      <c r="D3679" t="s">
        <v>54</v>
      </c>
      <c r="E3679">
        <v>6.98</v>
      </c>
      <c r="F3679">
        <v>0</v>
      </c>
      <c r="G3679">
        <v>0</v>
      </c>
      <c r="H3679">
        <v>1</v>
      </c>
      <c r="I3679">
        <f>Data[[#This Row],[nucleus_area_pct]]/Data[[#This Row],[cytoplasm_ratio]]</f>
        <v>0</v>
      </c>
      <c r="J3679">
        <v>0.82699999999999996</v>
      </c>
      <c r="K3679">
        <v>0.16300000000000001</v>
      </c>
      <c r="L3679">
        <v>0.89</v>
      </c>
      <c r="M3679">
        <v>1</v>
      </c>
      <c r="N3679">
        <v>0.89100000000000001</v>
      </c>
      <c r="O3679">
        <v>205</v>
      </c>
      <c r="P3679">
        <v>45</v>
      </c>
      <c r="Q3679">
        <v>214</v>
      </c>
      <c r="R3679">
        <v>127</v>
      </c>
      <c r="S3679">
        <v>124</v>
      </c>
      <c r="T3679">
        <f>(Data[[#This Row],[mean_r]]/256)*100</f>
        <v>83.59375</v>
      </c>
      <c r="U3679">
        <f>(Data[[#This Row],[mean_g]]/256)*100</f>
        <v>49.609375</v>
      </c>
      <c r="V3679">
        <f>(Data[[#This Row],[mean_b]]/256)*100</f>
        <v>48.4375</v>
      </c>
      <c r="W3679">
        <v>0.50600000000000001</v>
      </c>
      <c r="X3679" t="s">
        <v>51</v>
      </c>
      <c r="Y3679" t="s">
        <v>40</v>
      </c>
      <c r="Z3679">
        <v>7057</v>
      </c>
      <c r="AA3679">
        <v>5.45</v>
      </c>
      <c r="AB3679">
        <v>11.5</v>
      </c>
      <c r="AC3679">
        <v>41.6</v>
      </c>
      <c r="AD3679">
        <v>201434</v>
      </c>
      <c r="AE3679">
        <v>102.4</v>
      </c>
      <c r="AF3679">
        <v>32.9</v>
      </c>
      <c r="AG3679" t="s">
        <v>46</v>
      </c>
      <c r="AH3679" t="s">
        <v>47</v>
      </c>
      <c r="AI3679" t="s">
        <v>43</v>
      </c>
      <c r="AJ3679">
        <v>100</v>
      </c>
      <c r="AK3679">
        <v>224</v>
      </c>
      <c r="AL3679">
        <v>5.74E-2</v>
      </c>
      <c r="AM3679">
        <v>0.90080000000000005</v>
      </c>
      <c r="AN3679">
        <v>0.94220000000000004</v>
      </c>
      <c r="AO3679">
        <f>Data[[#This Row],[labeller_confidence_score]]-Data[[#This Row],[cytodiffusion_classification_confidence]]</f>
        <v>4.1399999999999992E-2</v>
      </c>
    </row>
    <row r="3680" spans="1:41" x14ac:dyDescent="0.3">
      <c r="A3680" t="s">
        <v>3753</v>
      </c>
      <c r="B3680" t="s">
        <v>74</v>
      </c>
      <c r="C3680">
        <v>0</v>
      </c>
      <c r="D3680" t="s">
        <v>75</v>
      </c>
      <c r="E3680">
        <v>2.86</v>
      </c>
      <c r="F3680">
        <v>0</v>
      </c>
      <c r="G3680">
        <v>0</v>
      </c>
      <c r="H3680">
        <v>1</v>
      </c>
      <c r="I3680">
        <f>Data[[#This Row],[nucleus_area_pct]]/Data[[#This Row],[cytoplasm_ratio]]</f>
        <v>0</v>
      </c>
      <c r="J3680">
        <v>0.61499999999999999</v>
      </c>
      <c r="K3680">
        <v>0.35699999999999998</v>
      </c>
      <c r="L3680">
        <v>2.91</v>
      </c>
      <c r="M3680">
        <v>1</v>
      </c>
      <c r="N3680">
        <v>0.78200000000000003</v>
      </c>
      <c r="O3680">
        <v>27</v>
      </c>
      <c r="P3680">
        <v>17</v>
      </c>
      <c r="Q3680">
        <v>227</v>
      </c>
      <c r="R3680">
        <v>177</v>
      </c>
      <c r="S3680">
        <v>182</v>
      </c>
      <c r="T3680">
        <f>(Data[[#This Row],[mean_r]]/256)*100</f>
        <v>88.671875</v>
      </c>
      <c r="U3680">
        <f>(Data[[#This Row],[mean_g]]/256)*100</f>
        <v>69.140625</v>
      </c>
      <c r="V3680">
        <f>(Data[[#This Row],[mean_b]]/256)*100</f>
        <v>71.09375</v>
      </c>
      <c r="W3680">
        <v>0.52900000000000003</v>
      </c>
      <c r="X3680" t="s">
        <v>51</v>
      </c>
      <c r="Y3680" t="s">
        <v>45</v>
      </c>
      <c r="Z3680">
        <v>8260</v>
      </c>
      <c r="AA3680">
        <v>4.1100000000000003</v>
      </c>
      <c r="AB3680">
        <v>12.7</v>
      </c>
      <c r="AC3680">
        <v>40.700000000000003</v>
      </c>
      <c r="AD3680">
        <v>310345</v>
      </c>
      <c r="AE3680">
        <v>80.3</v>
      </c>
      <c r="AF3680">
        <v>32</v>
      </c>
      <c r="AG3680" t="s">
        <v>46</v>
      </c>
      <c r="AH3680" t="s">
        <v>68</v>
      </c>
      <c r="AI3680" t="s">
        <v>56</v>
      </c>
      <c r="AJ3680">
        <v>100</v>
      </c>
      <c r="AK3680">
        <v>224</v>
      </c>
      <c r="AL3680">
        <v>6.2700000000000006E-2</v>
      </c>
      <c r="AM3680">
        <v>0.90790000000000004</v>
      </c>
      <c r="AN3680">
        <v>0.88680000000000003</v>
      </c>
      <c r="AO3680">
        <f>Data[[#This Row],[labeller_confidence_score]]-Data[[#This Row],[cytodiffusion_classification_confidence]]</f>
        <v>-2.1100000000000008E-2</v>
      </c>
    </row>
    <row r="3681" spans="1:41" x14ac:dyDescent="0.3">
      <c r="A3681" t="s">
        <v>3754</v>
      </c>
      <c r="B3681" t="s">
        <v>62</v>
      </c>
      <c r="C3681">
        <v>0</v>
      </c>
      <c r="D3681" t="s">
        <v>50</v>
      </c>
      <c r="E3681">
        <v>9.49</v>
      </c>
      <c r="F3681">
        <v>86.8</v>
      </c>
      <c r="G3681">
        <v>0.79700000000000004</v>
      </c>
      <c r="H3681">
        <v>0.17899999999999999</v>
      </c>
      <c r="I3681">
        <f>Data[[#This Row],[nucleus_area_pct]]/Data[[#This Row],[cytoplasm_ratio]]</f>
        <v>484.91620111731845</v>
      </c>
      <c r="J3681">
        <v>0.89900000000000002</v>
      </c>
      <c r="K3681">
        <v>0.34200000000000003</v>
      </c>
      <c r="L3681">
        <v>1.24</v>
      </c>
      <c r="M3681">
        <v>1</v>
      </c>
      <c r="N3681">
        <v>0.89400000000000002</v>
      </c>
      <c r="O3681">
        <v>237</v>
      </c>
      <c r="P3681">
        <v>58</v>
      </c>
      <c r="Q3681">
        <v>200</v>
      </c>
      <c r="R3681">
        <v>131</v>
      </c>
      <c r="S3681">
        <v>186</v>
      </c>
      <c r="T3681">
        <f>(Data[[#This Row],[mean_r]]/256)*100</f>
        <v>78.125</v>
      </c>
      <c r="U3681">
        <f>(Data[[#This Row],[mean_g]]/256)*100</f>
        <v>51.171875</v>
      </c>
      <c r="V3681">
        <f>(Data[[#This Row],[mean_b]]/256)*100</f>
        <v>72.65625</v>
      </c>
      <c r="W3681">
        <v>0.79</v>
      </c>
      <c r="X3681" t="s">
        <v>51</v>
      </c>
      <c r="Y3681" t="s">
        <v>45</v>
      </c>
      <c r="Z3681">
        <v>6354</v>
      </c>
      <c r="AA3681">
        <v>5.76</v>
      </c>
      <c r="AB3681">
        <v>13.5</v>
      </c>
      <c r="AC3681">
        <v>37.700000000000003</v>
      </c>
      <c r="AD3681">
        <v>275488</v>
      </c>
      <c r="AE3681">
        <v>92.2</v>
      </c>
      <c r="AF3681">
        <v>35</v>
      </c>
      <c r="AG3681" t="s">
        <v>41</v>
      </c>
      <c r="AH3681" t="s">
        <v>42</v>
      </c>
      <c r="AI3681" t="s">
        <v>56</v>
      </c>
      <c r="AJ3681">
        <v>100</v>
      </c>
      <c r="AK3681">
        <v>512</v>
      </c>
      <c r="AL3681">
        <v>9.4799999999999995E-2</v>
      </c>
      <c r="AM3681">
        <v>0.92910000000000004</v>
      </c>
      <c r="AN3681">
        <v>0.91930000000000001</v>
      </c>
      <c r="AO3681">
        <f>Data[[#This Row],[labeller_confidence_score]]-Data[[#This Row],[cytodiffusion_classification_confidence]]</f>
        <v>-9.8000000000000309E-3</v>
      </c>
    </row>
    <row r="3682" spans="1:41" x14ac:dyDescent="0.3">
      <c r="A3682" t="s">
        <v>3755</v>
      </c>
      <c r="B3682" t="s">
        <v>49</v>
      </c>
      <c r="C3682">
        <v>0</v>
      </c>
      <c r="D3682" t="s">
        <v>50</v>
      </c>
      <c r="E3682">
        <v>11.03</v>
      </c>
      <c r="F3682">
        <v>53.3</v>
      </c>
      <c r="G3682">
        <v>0.35499999999999998</v>
      </c>
      <c r="H3682">
        <v>0.41499999999999998</v>
      </c>
      <c r="I3682">
        <f>Data[[#This Row],[nucleus_area_pct]]/Data[[#This Row],[cytoplasm_ratio]]</f>
        <v>128.43373493975903</v>
      </c>
      <c r="J3682">
        <v>0.73799999999999999</v>
      </c>
      <c r="K3682">
        <v>0.42499999999999999</v>
      </c>
      <c r="L3682">
        <v>3.12</v>
      </c>
      <c r="M3682">
        <v>3.9</v>
      </c>
      <c r="N3682">
        <v>0.69299999999999995</v>
      </c>
      <c r="O3682">
        <v>378</v>
      </c>
      <c r="P3682">
        <v>76</v>
      </c>
      <c r="Q3682">
        <v>205</v>
      </c>
      <c r="R3682">
        <v>172</v>
      </c>
      <c r="S3682">
        <v>157</v>
      </c>
      <c r="T3682">
        <f>(Data[[#This Row],[mean_r]]/256)*100</f>
        <v>80.078125</v>
      </c>
      <c r="U3682">
        <f>(Data[[#This Row],[mean_g]]/256)*100</f>
        <v>67.1875</v>
      </c>
      <c r="V3682">
        <f>(Data[[#This Row],[mean_b]]/256)*100</f>
        <v>61.328125</v>
      </c>
      <c r="W3682">
        <v>0.70099999999999996</v>
      </c>
      <c r="X3682" t="s">
        <v>39</v>
      </c>
      <c r="Y3682" t="s">
        <v>45</v>
      </c>
      <c r="Z3682">
        <v>5402</v>
      </c>
      <c r="AA3682">
        <v>3.62</v>
      </c>
      <c r="AB3682">
        <v>12.5</v>
      </c>
      <c r="AC3682">
        <v>36</v>
      </c>
      <c r="AD3682">
        <v>124310</v>
      </c>
      <c r="AE3682">
        <v>100</v>
      </c>
      <c r="AF3682">
        <v>32.1</v>
      </c>
      <c r="AG3682" t="s">
        <v>46</v>
      </c>
      <c r="AH3682" t="s">
        <v>42</v>
      </c>
      <c r="AI3682" t="s">
        <v>56</v>
      </c>
      <c r="AJ3682">
        <v>60</v>
      </c>
      <c r="AK3682">
        <v>512</v>
      </c>
      <c r="AL3682">
        <v>0.12870000000000001</v>
      </c>
      <c r="AM3682">
        <v>0.91839999999999999</v>
      </c>
      <c r="AN3682">
        <v>0.872</v>
      </c>
      <c r="AO3682">
        <f>Data[[#This Row],[labeller_confidence_score]]-Data[[#This Row],[cytodiffusion_classification_confidence]]</f>
        <v>-4.6399999999999997E-2</v>
      </c>
    </row>
    <row r="3683" spans="1:41" x14ac:dyDescent="0.3">
      <c r="A3683" t="s">
        <v>3756</v>
      </c>
      <c r="B3683" t="s">
        <v>85</v>
      </c>
      <c r="C3683">
        <v>0</v>
      </c>
      <c r="D3683" t="s">
        <v>50</v>
      </c>
      <c r="E3683">
        <v>13.14</v>
      </c>
      <c r="F3683">
        <v>70.599999999999994</v>
      </c>
      <c r="G3683">
        <v>0.78</v>
      </c>
      <c r="H3683">
        <v>0.40600000000000003</v>
      </c>
      <c r="I3683">
        <f>Data[[#This Row],[nucleus_area_pct]]/Data[[#This Row],[cytoplasm_ratio]]</f>
        <v>173.89162561576353</v>
      </c>
      <c r="J3683">
        <v>0.70499999999999996</v>
      </c>
      <c r="K3683">
        <v>0.27800000000000002</v>
      </c>
      <c r="L3683">
        <v>4.97</v>
      </c>
      <c r="M3683">
        <v>2.4</v>
      </c>
      <c r="N3683">
        <v>0.80900000000000005</v>
      </c>
      <c r="O3683">
        <v>384</v>
      </c>
      <c r="P3683">
        <v>73</v>
      </c>
      <c r="Q3683">
        <v>184</v>
      </c>
      <c r="R3683">
        <v>136</v>
      </c>
      <c r="S3683">
        <v>185</v>
      </c>
      <c r="T3683">
        <f>(Data[[#This Row],[mean_r]]/256)*100</f>
        <v>71.875</v>
      </c>
      <c r="U3683">
        <f>(Data[[#This Row],[mean_g]]/256)*100</f>
        <v>53.125</v>
      </c>
      <c r="V3683">
        <f>(Data[[#This Row],[mean_b]]/256)*100</f>
        <v>72.265625</v>
      </c>
      <c r="W3683">
        <v>0.72699999999999998</v>
      </c>
      <c r="X3683" t="s">
        <v>63</v>
      </c>
      <c r="Y3683" t="s">
        <v>40</v>
      </c>
      <c r="Z3683">
        <v>7758</v>
      </c>
      <c r="AA3683">
        <v>4.6399999999999997</v>
      </c>
      <c r="AB3683">
        <v>13</v>
      </c>
      <c r="AC3683">
        <v>37.299999999999997</v>
      </c>
      <c r="AD3683">
        <v>305098</v>
      </c>
      <c r="AE3683">
        <v>73.599999999999994</v>
      </c>
      <c r="AF3683">
        <v>31.4</v>
      </c>
      <c r="AG3683" t="s">
        <v>64</v>
      </c>
      <c r="AH3683" t="s">
        <v>42</v>
      </c>
      <c r="AI3683" t="s">
        <v>52</v>
      </c>
      <c r="AJ3683">
        <v>100</v>
      </c>
      <c r="AK3683">
        <v>224</v>
      </c>
      <c r="AL3683">
        <v>0.1447</v>
      </c>
      <c r="AM3683">
        <v>0.86870000000000003</v>
      </c>
      <c r="AN3683">
        <v>0.95030000000000003</v>
      </c>
      <c r="AO3683">
        <f>Data[[#This Row],[labeller_confidence_score]]-Data[[#This Row],[cytodiffusion_classification_confidence]]</f>
        <v>8.1600000000000006E-2</v>
      </c>
    </row>
    <row r="3684" spans="1:41" x14ac:dyDescent="0.3">
      <c r="A3684" t="s">
        <v>3757</v>
      </c>
      <c r="B3684" t="s">
        <v>49</v>
      </c>
      <c r="C3684">
        <v>0</v>
      </c>
      <c r="D3684" t="s">
        <v>50</v>
      </c>
      <c r="E3684">
        <v>15.25</v>
      </c>
      <c r="F3684">
        <v>57.6</v>
      </c>
      <c r="G3684">
        <v>0.56699999999999995</v>
      </c>
      <c r="H3684">
        <v>0.48699999999999999</v>
      </c>
      <c r="I3684">
        <f>Data[[#This Row],[nucleus_area_pct]]/Data[[#This Row],[cytoplasm_ratio]]</f>
        <v>118.27515400410678</v>
      </c>
      <c r="J3684">
        <v>0.82299999999999995</v>
      </c>
      <c r="K3684">
        <v>0.36899999999999999</v>
      </c>
      <c r="L3684">
        <v>2.88</v>
      </c>
      <c r="M3684">
        <v>3.9</v>
      </c>
      <c r="N3684">
        <v>0.83899999999999997</v>
      </c>
      <c r="O3684">
        <v>379</v>
      </c>
      <c r="P3684">
        <v>83</v>
      </c>
      <c r="Q3684">
        <v>214</v>
      </c>
      <c r="R3684">
        <v>170</v>
      </c>
      <c r="S3684">
        <v>205</v>
      </c>
      <c r="T3684">
        <f>(Data[[#This Row],[mean_r]]/256)*100</f>
        <v>83.59375</v>
      </c>
      <c r="U3684">
        <f>(Data[[#This Row],[mean_g]]/256)*100</f>
        <v>66.40625</v>
      </c>
      <c r="V3684">
        <f>(Data[[#This Row],[mean_b]]/256)*100</f>
        <v>80.078125</v>
      </c>
      <c r="W3684">
        <v>0.65200000000000002</v>
      </c>
      <c r="X3684" t="s">
        <v>63</v>
      </c>
      <c r="Y3684" t="s">
        <v>40</v>
      </c>
      <c r="Z3684">
        <v>7792</v>
      </c>
      <c r="AA3684">
        <v>5.34</v>
      </c>
      <c r="AB3684">
        <v>12.8</v>
      </c>
      <c r="AC3684">
        <v>31.2</v>
      </c>
      <c r="AD3684">
        <v>251085</v>
      </c>
      <c r="AE3684">
        <v>102.2</v>
      </c>
      <c r="AF3684">
        <v>34.799999999999997</v>
      </c>
      <c r="AG3684" t="s">
        <v>64</v>
      </c>
      <c r="AH3684" t="s">
        <v>42</v>
      </c>
      <c r="AI3684" t="s">
        <v>56</v>
      </c>
      <c r="AJ3684">
        <v>100</v>
      </c>
      <c r="AK3684">
        <v>224</v>
      </c>
      <c r="AL3684">
        <v>5.4399999999999997E-2</v>
      </c>
      <c r="AM3684">
        <v>0.93389999999999995</v>
      </c>
      <c r="AN3684">
        <v>0.80510000000000004</v>
      </c>
      <c r="AO3684">
        <f>Data[[#This Row],[labeller_confidence_score]]-Data[[#This Row],[cytodiffusion_classification_confidence]]</f>
        <v>-0.12879999999999991</v>
      </c>
    </row>
    <row r="3685" spans="1:41" x14ac:dyDescent="0.3">
      <c r="A3685" t="s">
        <v>3758</v>
      </c>
      <c r="B3685" t="s">
        <v>49</v>
      </c>
      <c r="C3685">
        <v>0</v>
      </c>
      <c r="D3685" t="s">
        <v>50</v>
      </c>
      <c r="E3685">
        <v>12.04</v>
      </c>
      <c r="F3685">
        <v>50.2</v>
      </c>
      <c r="G3685">
        <v>0.45900000000000002</v>
      </c>
      <c r="H3685">
        <v>0.29299999999999998</v>
      </c>
      <c r="I3685">
        <f>Data[[#This Row],[nucleus_area_pct]]/Data[[#This Row],[cytoplasm_ratio]]</f>
        <v>171.33105802047783</v>
      </c>
      <c r="J3685">
        <v>0.88500000000000001</v>
      </c>
      <c r="K3685">
        <v>0.42399999999999999</v>
      </c>
      <c r="L3685">
        <v>3.14</v>
      </c>
      <c r="M3685">
        <v>3.1</v>
      </c>
      <c r="N3685">
        <v>0.67600000000000005</v>
      </c>
      <c r="O3685">
        <v>383</v>
      </c>
      <c r="P3685">
        <v>77</v>
      </c>
      <c r="Q3685">
        <v>224</v>
      </c>
      <c r="R3685">
        <v>169</v>
      </c>
      <c r="S3685">
        <v>187</v>
      </c>
      <c r="T3685">
        <f>(Data[[#This Row],[mean_r]]/256)*100</f>
        <v>87.5</v>
      </c>
      <c r="U3685">
        <f>(Data[[#This Row],[mean_g]]/256)*100</f>
        <v>66.015625</v>
      </c>
      <c r="V3685">
        <f>(Data[[#This Row],[mean_b]]/256)*100</f>
        <v>73.046875</v>
      </c>
      <c r="W3685">
        <v>0.74099999999999999</v>
      </c>
      <c r="X3685" t="s">
        <v>51</v>
      </c>
      <c r="Y3685" t="s">
        <v>45</v>
      </c>
      <c r="Z3685">
        <v>6178</v>
      </c>
      <c r="AA3685">
        <v>4.05</v>
      </c>
      <c r="AB3685">
        <v>14.6</v>
      </c>
      <c r="AC3685">
        <v>46.8</v>
      </c>
      <c r="AD3685">
        <v>178477</v>
      </c>
      <c r="AE3685">
        <v>84.4</v>
      </c>
      <c r="AF3685">
        <v>32</v>
      </c>
      <c r="AG3685" t="s">
        <v>64</v>
      </c>
      <c r="AH3685" t="s">
        <v>47</v>
      </c>
      <c r="AI3685" t="s">
        <v>56</v>
      </c>
      <c r="AJ3685">
        <v>100</v>
      </c>
      <c r="AK3685">
        <v>224</v>
      </c>
      <c r="AL3685">
        <v>9.9599999999999994E-2</v>
      </c>
      <c r="AM3685">
        <v>0.89900000000000002</v>
      </c>
      <c r="AN3685">
        <v>0.84089999999999998</v>
      </c>
      <c r="AO3685">
        <f>Data[[#This Row],[labeller_confidence_score]]-Data[[#This Row],[cytodiffusion_classification_confidence]]</f>
        <v>-5.8100000000000041E-2</v>
      </c>
    </row>
    <row r="3686" spans="1:41" x14ac:dyDescent="0.3">
      <c r="A3686" t="s">
        <v>3759</v>
      </c>
      <c r="B3686" t="s">
        <v>103</v>
      </c>
      <c r="C3686">
        <v>1</v>
      </c>
      <c r="D3686" t="s">
        <v>104</v>
      </c>
      <c r="E3686">
        <v>3.73</v>
      </c>
      <c r="F3686">
        <v>0</v>
      </c>
      <c r="G3686">
        <v>0</v>
      </c>
      <c r="H3686">
        <v>1</v>
      </c>
      <c r="I3686">
        <f>Data[[#This Row],[nucleus_area_pct]]/Data[[#This Row],[cytoplasm_ratio]]</f>
        <v>0</v>
      </c>
      <c r="J3686">
        <v>0.61799999999999999</v>
      </c>
      <c r="K3686">
        <v>0.80500000000000005</v>
      </c>
      <c r="L3686">
        <v>0.34</v>
      </c>
      <c r="M3686">
        <v>1</v>
      </c>
      <c r="N3686">
        <v>0.755</v>
      </c>
      <c r="O3686">
        <v>67</v>
      </c>
      <c r="P3686">
        <v>41</v>
      </c>
      <c r="Q3686">
        <v>217</v>
      </c>
      <c r="R3686">
        <v>122</v>
      </c>
      <c r="S3686">
        <v>111</v>
      </c>
      <c r="T3686">
        <f>(Data[[#This Row],[mean_r]]/256)*100</f>
        <v>84.765625</v>
      </c>
      <c r="U3686">
        <f>(Data[[#This Row],[mean_g]]/256)*100</f>
        <v>47.65625</v>
      </c>
      <c r="V3686">
        <f>(Data[[#This Row],[mean_b]]/256)*100</f>
        <v>43.359375</v>
      </c>
      <c r="W3686">
        <v>0.53400000000000003</v>
      </c>
      <c r="X3686" t="s">
        <v>51</v>
      </c>
      <c r="Y3686" t="s">
        <v>40</v>
      </c>
      <c r="Z3686">
        <v>7079</v>
      </c>
      <c r="AA3686">
        <v>6.38</v>
      </c>
      <c r="AB3686">
        <v>12.5</v>
      </c>
      <c r="AC3686">
        <v>45.1</v>
      </c>
      <c r="AD3686">
        <v>135124</v>
      </c>
      <c r="AE3686">
        <v>85.7</v>
      </c>
      <c r="AF3686">
        <v>33.4</v>
      </c>
      <c r="AG3686" t="s">
        <v>46</v>
      </c>
      <c r="AH3686" t="s">
        <v>68</v>
      </c>
      <c r="AI3686" t="s">
        <v>56</v>
      </c>
      <c r="AJ3686">
        <v>40</v>
      </c>
      <c r="AK3686">
        <v>224</v>
      </c>
      <c r="AL3686">
        <v>1</v>
      </c>
      <c r="AM3686">
        <v>0.86760000000000004</v>
      </c>
      <c r="AN3686">
        <v>0.69059999999999999</v>
      </c>
      <c r="AO3686">
        <f>Data[[#This Row],[labeller_confidence_score]]-Data[[#This Row],[cytodiffusion_classification_confidence]]</f>
        <v>-0.17700000000000005</v>
      </c>
    </row>
    <row r="3687" spans="1:41" x14ac:dyDescent="0.3">
      <c r="A3687" t="s">
        <v>3760</v>
      </c>
      <c r="B3687" t="s">
        <v>58</v>
      </c>
      <c r="C3687">
        <v>1</v>
      </c>
      <c r="D3687" t="s">
        <v>38</v>
      </c>
      <c r="E3687">
        <v>13.86</v>
      </c>
      <c r="F3687">
        <v>70.7</v>
      </c>
      <c r="G3687">
        <v>0.66200000000000003</v>
      </c>
      <c r="H3687">
        <v>0.20499999999999999</v>
      </c>
      <c r="I3687">
        <f>Data[[#This Row],[nucleus_area_pct]]/Data[[#This Row],[cytoplasm_ratio]]</f>
        <v>344.87804878048786</v>
      </c>
      <c r="J3687">
        <v>0.79600000000000004</v>
      </c>
      <c r="K3687">
        <v>0.36199999999999999</v>
      </c>
      <c r="L3687">
        <v>2.16</v>
      </c>
      <c r="M3687">
        <v>1</v>
      </c>
      <c r="N3687">
        <v>0.74399999999999999</v>
      </c>
      <c r="O3687">
        <v>619</v>
      </c>
      <c r="P3687">
        <v>105</v>
      </c>
      <c r="Q3687">
        <v>210</v>
      </c>
      <c r="R3687">
        <v>161</v>
      </c>
      <c r="S3687">
        <v>164</v>
      </c>
      <c r="T3687">
        <f>(Data[[#This Row],[mean_r]]/256)*100</f>
        <v>82.03125</v>
      </c>
      <c r="U3687">
        <f>(Data[[#This Row],[mean_g]]/256)*100</f>
        <v>62.890625</v>
      </c>
      <c r="V3687">
        <f>(Data[[#This Row],[mean_b]]/256)*100</f>
        <v>64.0625</v>
      </c>
      <c r="W3687">
        <v>0.69</v>
      </c>
      <c r="X3687" t="s">
        <v>51</v>
      </c>
      <c r="Y3687" t="s">
        <v>40</v>
      </c>
      <c r="Z3687">
        <v>7769</v>
      </c>
      <c r="AA3687">
        <v>5.64</v>
      </c>
      <c r="AB3687">
        <v>13.9</v>
      </c>
      <c r="AC3687">
        <v>38.299999999999997</v>
      </c>
      <c r="AD3687">
        <v>328991</v>
      </c>
      <c r="AE3687">
        <v>85.7</v>
      </c>
      <c r="AF3687">
        <v>30.7</v>
      </c>
      <c r="AG3687" t="s">
        <v>46</v>
      </c>
      <c r="AH3687" t="s">
        <v>47</v>
      </c>
      <c r="AI3687" t="s">
        <v>43</v>
      </c>
      <c r="AJ3687">
        <v>60</v>
      </c>
      <c r="AK3687">
        <v>224</v>
      </c>
      <c r="AL3687">
        <v>0.65590000000000004</v>
      </c>
      <c r="AM3687">
        <v>0.79039999999999999</v>
      </c>
      <c r="AN3687">
        <v>0.77170000000000005</v>
      </c>
      <c r="AO3687">
        <f>Data[[#This Row],[labeller_confidence_score]]-Data[[#This Row],[cytodiffusion_classification_confidence]]</f>
        <v>-1.8699999999999939E-2</v>
      </c>
    </row>
    <row r="3688" spans="1:41" x14ac:dyDescent="0.3">
      <c r="A3688" t="s">
        <v>3761</v>
      </c>
      <c r="B3688" t="s">
        <v>49</v>
      </c>
      <c r="C3688">
        <v>0</v>
      </c>
      <c r="D3688" t="s">
        <v>50</v>
      </c>
      <c r="E3688">
        <v>9.93</v>
      </c>
      <c r="F3688">
        <v>59.1</v>
      </c>
      <c r="G3688">
        <v>0.36199999999999999</v>
      </c>
      <c r="H3688">
        <v>0.45</v>
      </c>
      <c r="I3688">
        <f>Data[[#This Row],[nucleus_area_pct]]/Data[[#This Row],[cytoplasm_ratio]]</f>
        <v>131.33333333333334</v>
      </c>
      <c r="J3688">
        <v>0.76800000000000002</v>
      </c>
      <c r="K3688">
        <v>0.55900000000000005</v>
      </c>
      <c r="L3688">
        <v>2.2799999999999998</v>
      </c>
      <c r="M3688">
        <v>3</v>
      </c>
      <c r="N3688">
        <v>0.81299999999999994</v>
      </c>
      <c r="O3688">
        <v>410</v>
      </c>
      <c r="P3688">
        <v>67</v>
      </c>
      <c r="Q3688">
        <v>208</v>
      </c>
      <c r="R3688">
        <v>141</v>
      </c>
      <c r="S3688">
        <v>190</v>
      </c>
      <c r="T3688">
        <f>(Data[[#This Row],[mean_r]]/256)*100</f>
        <v>81.25</v>
      </c>
      <c r="U3688">
        <f>(Data[[#This Row],[mean_g]]/256)*100</f>
        <v>55.078125</v>
      </c>
      <c r="V3688">
        <f>(Data[[#This Row],[mean_b]]/256)*100</f>
        <v>74.21875</v>
      </c>
      <c r="W3688">
        <v>0.48699999999999999</v>
      </c>
      <c r="X3688" t="s">
        <v>39</v>
      </c>
      <c r="Y3688" t="s">
        <v>45</v>
      </c>
      <c r="Z3688">
        <v>6935</v>
      </c>
      <c r="AA3688">
        <v>3.33</v>
      </c>
      <c r="AB3688">
        <v>16.8</v>
      </c>
      <c r="AC3688">
        <v>45.7</v>
      </c>
      <c r="AD3688">
        <v>224281</v>
      </c>
      <c r="AE3688">
        <v>93.8</v>
      </c>
      <c r="AF3688">
        <v>31.5</v>
      </c>
      <c r="AG3688" t="s">
        <v>41</v>
      </c>
      <c r="AH3688" t="s">
        <v>47</v>
      </c>
      <c r="AI3688" t="s">
        <v>52</v>
      </c>
      <c r="AJ3688">
        <v>100</v>
      </c>
      <c r="AK3688">
        <v>360</v>
      </c>
      <c r="AL3688">
        <v>0.1323</v>
      </c>
      <c r="AM3688">
        <v>0.96230000000000004</v>
      </c>
      <c r="AN3688">
        <v>1</v>
      </c>
      <c r="AO3688">
        <f>Data[[#This Row],[labeller_confidence_score]]-Data[[#This Row],[cytodiffusion_classification_confidence]]</f>
        <v>3.7699999999999956E-2</v>
      </c>
    </row>
    <row r="3689" spans="1:41" x14ac:dyDescent="0.3">
      <c r="A3689" t="s">
        <v>3762</v>
      </c>
      <c r="B3689" t="s">
        <v>49</v>
      </c>
      <c r="C3689">
        <v>0</v>
      </c>
      <c r="D3689" t="s">
        <v>50</v>
      </c>
      <c r="E3689">
        <v>10.17</v>
      </c>
      <c r="F3689">
        <v>57.8</v>
      </c>
      <c r="G3689">
        <v>0.48799999999999999</v>
      </c>
      <c r="H3689">
        <v>0.45700000000000002</v>
      </c>
      <c r="I3689">
        <f>Data[[#This Row],[nucleus_area_pct]]/Data[[#This Row],[cytoplasm_ratio]]</f>
        <v>126.47702407002187</v>
      </c>
      <c r="J3689">
        <v>0.75900000000000001</v>
      </c>
      <c r="K3689">
        <v>0.44700000000000001</v>
      </c>
      <c r="L3689">
        <v>3.12</v>
      </c>
      <c r="M3689">
        <v>3.5</v>
      </c>
      <c r="N3689">
        <v>0.84399999999999997</v>
      </c>
      <c r="O3689">
        <v>525</v>
      </c>
      <c r="P3689">
        <v>79</v>
      </c>
      <c r="Q3689">
        <v>208</v>
      </c>
      <c r="R3689">
        <v>160</v>
      </c>
      <c r="S3689">
        <v>177</v>
      </c>
      <c r="T3689">
        <f>(Data[[#This Row],[mean_r]]/256)*100</f>
        <v>81.25</v>
      </c>
      <c r="U3689">
        <f>(Data[[#This Row],[mean_g]]/256)*100</f>
        <v>62.5</v>
      </c>
      <c r="V3689">
        <f>(Data[[#This Row],[mean_b]]/256)*100</f>
        <v>69.140625</v>
      </c>
      <c r="W3689">
        <v>0.58399999999999996</v>
      </c>
      <c r="X3689" t="s">
        <v>39</v>
      </c>
      <c r="Y3689" t="s">
        <v>45</v>
      </c>
      <c r="Z3689">
        <v>5618</v>
      </c>
      <c r="AA3689">
        <v>2.67</v>
      </c>
      <c r="AB3689">
        <v>13.1</v>
      </c>
      <c r="AC3689">
        <v>40.5</v>
      </c>
      <c r="AD3689">
        <v>242429</v>
      </c>
      <c r="AE3689">
        <v>96.7</v>
      </c>
      <c r="AF3689">
        <v>30.6</v>
      </c>
      <c r="AG3689" t="s">
        <v>46</v>
      </c>
      <c r="AH3689" t="s">
        <v>47</v>
      </c>
      <c r="AI3689" t="s">
        <v>43</v>
      </c>
      <c r="AJ3689">
        <v>60</v>
      </c>
      <c r="AK3689">
        <v>512</v>
      </c>
      <c r="AL3689">
        <v>6.7599999999999993E-2</v>
      </c>
      <c r="AM3689">
        <v>0.85640000000000005</v>
      </c>
      <c r="AN3689">
        <v>0.90049999999999997</v>
      </c>
      <c r="AO3689">
        <f>Data[[#This Row],[labeller_confidence_score]]-Data[[#This Row],[cytodiffusion_classification_confidence]]</f>
        <v>4.4099999999999917E-2</v>
      </c>
    </row>
    <row r="3690" spans="1:41" x14ac:dyDescent="0.3">
      <c r="A3690" t="s">
        <v>3763</v>
      </c>
      <c r="B3690" t="s">
        <v>54</v>
      </c>
      <c r="C3690">
        <v>0</v>
      </c>
      <c r="D3690" t="s">
        <v>54</v>
      </c>
      <c r="E3690">
        <v>7.7</v>
      </c>
      <c r="F3690">
        <v>0</v>
      </c>
      <c r="G3690">
        <v>0</v>
      </c>
      <c r="H3690">
        <v>1</v>
      </c>
      <c r="I3690">
        <f>Data[[#This Row],[nucleus_area_pct]]/Data[[#This Row],[cytoplasm_ratio]]</f>
        <v>0</v>
      </c>
      <c r="J3690">
        <v>0.88</v>
      </c>
      <c r="K3690">
        <v>0.14299999999999999</v>
      </c>
      <c r="L3690">
        <v>0.68</v>
      </c>
      <c r="M3690">
        <v>1</v>
      </c>
      <c r="N3690">
        <v>0.99399999999999999</v>
      </c>
      <c r="O3690">
        <v>175</v>
      </c>
      <c r="P3690">
        <v>52</v>
      </c>
      <c r="Q3690">
        <v>219</v>
      </c>
      <c r="R3690">
        <v>129</v>
      </c>
      <c r="S3690">
        <v>116</v>
      </c>
      <c r="T3690">
        <f>(Data[[#This Row],[mean_r]]/256)*100</f>
        <v>85.546875</v>
      </c>
      <c r="U3690">
        <f>(Data[[#This Row],[mean_g]]/256)*100</f>
        <v>50.390625</v>
      </c>
      <c r="V3690">
        <f>(Data[[#This Row],[mean_b]]/256)*100</f>
        <v>45.3125</v>
      </c>
      <c r="W3690">
        <v>0.502</v>
      </c>
      <c r="X3690" t="s">
        <v>39</v>
      </c>
      <c r="Y3690" t="s">
        <v>45</v>
      </c>
      <c r="Z3690">
        <v>4470</v>
      </c>
      <c r="AA3690">
        <v>3.77</v>
      </c>
      <c r="AB3690">
        <v>14.2</v>
      </c>
      <c r="AC3690">
        <v>41.2</v>
      </c>
      <c r="AD3690">
        <v>292314</v>
      </c>
      <c r="AE3690">
        <v>77.099999999999994</v>
      </c>
      <c r="AF3690">
        <v>33.1</v>
      </c>
      <c r="AG3690" t="s">
        <v>64</v>
      </c>
      <c r="AH3690" t="s">
        <v>42</v>
      </c>
      <c r="AI3690" t="s">
        <v>52</v>
      </c>
      <c r="AJ3690">
        <v>60</v>
      </c>
      <c r="AK3690">
        <v>224</v>
      </c>
      <c r="AL3690">
        <v>0.13200000000000001</v>
      </c>
      <c r="AM3690">
        <v>0.88780000000000003</v>
      </c>
      <c r="AN3690">
        <v>0.91500000000000004</v>
      </c>
      <c r="AO3690">
        <f>Data[[#This Row],[labeller_confidence_score]]-Data[[#This Row],[cytodiffusion_classification_confidence]]</f>
        <v>2.7200000000000002E-2</v>
      </c>
    </row>
    <row r="3691" spans="1:41" x14ac:dyDescent="0.3">
      <c r="A3691" t="s">
        <v>3764</v>
      </c>
      <c r="B3691" t="s">
        <v>62</v>
      </c>
      <c r="C3691">
        <v>0</v>
      </c>
      <c r="D3691" t="s">
        <v>50</v>
      </c>
      <c r="E3691">
        <v>6.94</v>
      </c>
      <c r="F3691">
        <v>71.400000000000006</v>
      </c>
      <c r="G3691">
        <v>0.86499999999999999</v>
      </c>
      <c r="H3691">
        <v>0.16500000000000001</v>
      </c>
      <c r="I3691">
        <f>Data[[#This Row],[nucleus_area_pct]]/Data[[#This Row],[cytoplasm_ratio]]</f>
        <v>432.72727272727275</v>
      </c>
      <c r="J3691">
        <v>0.94199999999999995</v>
      </c>
      <c r="K3691">
        <v>6.8000000000000005E-2</v>
      </c>
      <c r="L3691">
        <v>1.07</v>
      </c>
      <c r="M3691">
        <v>1</v>
      </c>
      <c r="N3691">
        <v>0.89700000000000002</v>
      </c>
      <c r="O3691">
        <v>341</v>
      </c>
      <c r="P3691">
        <v>70</v>
      </c>
      <c r="Q3691">
        <v>206</v>
      </c>
      <c r="R3691">
        <v>135</v>
      </c>
      <c r="S3691">
        <v>180</v>
      </c>
      <c r="T3691">
        <f>(Data[[#This Row],[mean_r]]/256)*100</f>
        <v>80.46875</v>
      </c>
      <c r="U3691">
        <f>(Data[[#This Row],[mean_g]]/256)*100</f>
        <v>52.734375</v>
      </c>
      <c r="V3691">
        <f>(Data[[#This Row],[mean_b]]/256)*100</f>
        <v>70.3125</v>
      </c>
      <c r="W3691">
        <v>0.73</v>
      </c>
      <c r="X3691" t="s">
        <v>51</v>
      </c>
      <c r="Y3691" t="s">
        <v>45</v>
      </c>
      <c r="Z3691">
        <v>4985</v>
      </c>
      <c r="AA3691">
        <v>5.31</v>
      </c>
      <c r="AB3691">
        <v>15.9</v>
      </c>
      <c r="AC3691">
        <v>36.1</v>
      </c>
      <c r="AD3691">
        <v>251271</v>
      </c>
      <c r="AE3691">
        <v>77.400000000000006</v>
      </c>
      <c r="AF3691">
        <v>33.9</v>
      </c>
      <c r="AG3691" t="s">
        <v>46</v>
      </c>
      <c r="AH3691" t="s">
        <v>42</v>
      </c>
      <c r="AI3691" t="s">
        <v>43</v>
      </c>
      <c r="AJ3691">
        <v>100</v>
      </c>
      <c r="AK3691">
        <v>360</v>
      </c>
      <c r="AL3691">
        <v>9.1800000000000007E-2</v>
      </c>
      <c r="AM3691">
        <v>0.94010000000000005</v>
      </c>
      <c r="AN3691">
        <v>0.98770000000000002</v>
      </c>
      <c r="AO3691">
        <f>Data[[#This Row],[labeller_confidence_score]]-Data[[#This Row],[cytodiffusion_classification_confidence]]</f>
        <v>4.7599999999999976E-2</v>
      </c>
    </row>
    <row r="3692" spans="1:41" x14ac:dyDescent="0.3">
      <c r="A3692" t="s">
        <v>3765</v>
      </c>
      <c r="B3692" t="s">
        <v>74</v>
      </c>
      <c r="C3692">
        <v>0</v>
      </c>
      <c r="D3692" t="s">
        <v>75</v>
      </c>
      <c r="E3692">
        <v>3.11</v>
      </c>
      <c r="F3692">
        <v>0</v>
      </c>
      <c r="G3692">
        <v>0</v>
      </c>
      <c r="H3692">
        <v>1</v>
      </c>
      <c r="I3692">
        <f>Data[[#This Row],[nucleus_area_pct]]/Data[[#This Row],[cytoplasm_ratio]]</f>
        <v>0</v>
      </c>
      <c r="J3692">
        <v>0.66900000000000004</v>
      </c>
      <c r="K3692">
        <v>0.24199999999999999</v>
      </c>
      <c r="L3692">
        <v>2.72</v>
      </c>
      <c r="M3692">
        <v>1</v>
      </c>
      <c r="N3692">
        <v>0.75600000000000001</v>
      </c>
      <c r="O3692">
        <v>29</v>
      </c>
      <c r="P3692">
        <v>19</v>
      </c>
      <c r="Q3692">
        <v>218</v>
      </c>
      <c r="R3692">
        <v>147</v>
      </c>
      <c r="S3692">
        <v>156</v>
      </c>
      <c r="T3692">
        <f>(Data[[#This Row],[mean_r]]/256)*100</f>
        <v>85.15625</v>
      </c>
      <c r="U3692">
        <f>(Data[[#This Row],[mean_g]]/256)*100</f>
        <v>57.421875</v>
      </c>
      <c r="V3692">
        <f>(Data[[#This Row],[mean_b]]/256)*100</f>
        <v>60.9375</v>
      </c>
      <c r="W3692">
        <v>0.51900000000000002</v>
      </c>
      <c r="X3692" t="s">
        <v>51</v>
      </c>
      <c r="Y3692" t="s">
        <v>45</v>
      </c>
      <c r="Z3692">
        <v>1000</v>
      </c>
      <c r="AA3692">
        <v>5.09</v>
      </c>
      <c r="AB3692">
        <v>16.3</v>
      </c>
      <c r="AC3692">
        <v>37</v>
      </c>
      <c r="AD3692">
        <v>192753</v>
      </c>
      <c r="AE3692">
        <v>96.5</v>
      </c>
      <c r="AF3692">
        <v>32.5</v>
      </c>
      <c r="AG3692" t="s">
        <v>64</v>
      </c>
      <c r="AH3692" t="s">
        <v>47</v>
      </c>
      <c r="AI3692" t="s">
        <v>52</v>
      </c>
      <c r="AJ3692">
        <v>100</v>
      </c>
      <c r="AK3692">
        <v>360</v>
      </c>
      <c r="AL3692">
        <v>0.16800000000000001</v>
      </c>
      <c r="AM3692">
        <v>0.99270000000000003</v>
      </c>
      <c r="AN3692">
        <v>0.86599999999999999</v>
      </c>
      <c r="AO3692">
        <f>Data[[#This Row],[labeller_confidence_score]]-Data[[#This Row],[cytodiffusion_classification_confidence]]</f>
        <v>-0.12670000000000003</v>
      </c>
    </row>
    <row r="3693" spans="1:41" x14ac:dyDescent="0.3">
      <c r="A3693" t="s">
        <v>3766</v>
      </c>
      <c r="B3693" t="s">
        <v>106</v>
      </c>
      <c r="C3693">
        <v>1</v>
      </c>
      <c r="D3693" t="s">
        <v>82</v>
      </c>
      <c r="E3693">
        <v>12.59</v>
      </c>
      <c r="F3693">
        <v>75.5</v>
      </c>
      <c r="G3693">
        <v>0.32800000000000001</v>
      </c>
      <c r="H3693">
        <v>0.14799999999999999</v>
      </c>
      <c r="I3693">
        <f>Data[[#This Row],[nucleus_area_pct]]/Data[[#This Row],[cytoplasm_ratio]]</f>
        <v>510.13513513513516</v>
      </c>
      <c r="J3693">
        <v>0.84099999999999997</v>
      </c>
      <c r="K3693">
        <v>0.28399999999999997</v>
      </c>
      <c r="L3693">
        <v>0.9</v>
      </c>
      <c r="M3693">
        <v>1.1000000000000001</v>
      </c>
      <c r="N3693">
        <v>0.95599999999999996</v>
      </c>
      <c r="O3693">
        <v>538</v>
      </c>
      <c r="P3693">
        <v>109</v>
      </c>
      <c r="Q3693">
        <v>153</v>
      </c>
      <c r="R3693">
        <v>155</v>
      </c>
      <c r="S3693">
        <v>203</v>
      </c>
      <c r="T3693">
        <f>(Data[[#This Row],[mean_r]]/256)*100</f>
        <v>59.765625</v>
      </c>
      <c r="U3693">
        <f>(Data[[#This Row],[mean_g]]/256)*100</f>
        <v>60.546875</v>
      </c>
      <c r="V3693">
        <f>(Data[[#This Row],[mean_b]]/256)*100</f>
        <v>79.296875</v>
      </c>
      <c r="W3693">
        <v>0.74</v>
      </c>
      <c r="X3693" t="s">
        <v>63</v>
      </c>
      <c r="Y3693" t="s">
        <v>40</v>
      </c>
      <c r="Z3693">
        <v>10000</v>
      </c>
      <c r="AA3693">
        <v>3.15</v>
      </c>
      <c r="AB3693">
        <v>14.1</v>
      </c>
      <c r="AC3693">
        <v>37.5</v>
      </c>
      <c r="AD3693">
        <v>311211</v>
      </c>
      <c r="AE3693">
        <v>85.4</v>
      </c>
      <c r="AF3693">
        <v>34.299999999999997</v>
      </c>
      <c r="AG3693" t="s">
        <v>64</v>
      </c>
      <c r="AH3693" t="s">
        <v>42</v>
      </c>
      <c r="AI3693" t="s">
        <v>52</v>
      </c>
      <c r="AJ3693">
        <v>60</v>
      </c>
      <c r="AK3693">
        <v>224</v>
      </c>
      <c r="AL3693">
        <v>0.69120000000000004</v>
      </c>
      <c r="AM3693">
        <v>0.746</v>
      </c>
      <c r="AN3693">
        <v>0.82930000000000004</v>
      </c>
      <c r="AO3693">
        <f>Data[[#This Row],[labeller_confidence_score]]-Data[[#This Row],[cytodiffusion_classification_confidence]]</f>
        <v>8.3300000000000041E-2</v>
      </c>
    </row>
    <row r="3694" spans="1:41" x14ac:dyDescent="0.3">
      <c r="A3694" t="s">
        <v>3767</v>
      </c>
      <c r="B3694" t="s">
        <v>49</v>
      </c>
      <c r="C3694">
        <v>0</v>
      </c>
      <c r="D3694" t="s">
        <v>50</v>
      </c>
      <c r="E3694">
        <v>10.86</v>
      </c>
      <c r="F3694">
        <v>62.5</v>
      </c>
      <c r="G3694">
        <v>0.624</v>
      </c>
      <c r="H3694">
        <v>0.375</v>
      </c>
      <c r="I3694">
        <f>Data[[#This Row],[nucleus_area_pct]]/Data[[#This Row],[cytoplasm_ratio]]</f>
        <v>166.66666666666666</v>
      </c>
      <c r="J3694">
        <v>0.78200000000000003</v>
      </c>
      <c r="K3694">
        <v>0.39200000000000002</v>
      </c>
      <c r="L3694">
        <v>3.03</v>
      </c>
      <c r="M3694">
        <v>4</v>
      </c>
      <c r="N3694">
        <v>0.86199999999999999</v>
      </c>
      <c r="O3694">
        <v>410</v>
      </c>
      <c r="P3694">
        <v>69</v>
      </c>
      <c r="Q3694">
        <v>232</v>
      </c>
      <c r="R3694">
        <v>173</v>
      </c>
      <c r="S3694">
        <v>186</v>
      </c>
      <c r="T3694">
        <f>(Data[[#This Row],[mean_r]]/256)*100</f>
        <v>90.625</v>
      </c>
      <c r="U3694">
        <f>(Data[[#This Row],[mean_g]]/256)*100</f>
        <v>67.578125</v>
      </c>
      <c r="V3694">
        <f>(Data[[#This Row],[mean_b]]/256)*100</f>
        <v>72.65625</v>
      </c>
      <c r="W3694">
        <v>0.53600000000000003</v>
      </c>
      <c r="X3694" t="s">
        <v>51</v>
      </c>
      <c r="Y3694" t="s">
        <v>45</v>
      </c>
      <c r="Z3694">
        <v>7860</v>
      </c>
      <c r="AA3694">
        <v>4.72</v>
      </c>
      <c r="AB3694">
        <v>14</v>
      </c>
      <c r="AC3694">
        <v>40</v>
      </c>
      <c r="AD3694">
        <v>93828</v>
      </c>
      <c r="AE3694">
        <v>88</v>
      </c>
      <c r="AF3694">
        <v>33.5</v>
      </c>
      <c r="AG3694" t="s">
        <v>41</v>
      </c>
      <c r="AH3694" t="s">
        <v>42</v>
      </c>
      <c r="AI3694" t="s">
        <v>52</v>
      </c>
      <c r="AJ3694">
        <v>100</v>
      </c>
      <c r="AK3694">
        <v>512</v>
      </c>
      <c r="AL3694">
        <v>8.5800000000000001E-2</v>
      </c>
      <c r="AM3694">
        <v>0.85629999999999995</v>
      </c>
      <c r="AN3694">
        <v>0.92459999999999998</v>
      </c>
      <c r="AO3694">
        <f>Data[[#This Row],[labeller_confidence_score]]-Data[[#This Row],[cytodiffusion_classification_confidence]]</f>
        <v>6.8300000000000027E-2</v>
      </c>
    </row>
    <row r="3695" spans="1:41" x14ac:dyDescent="0.3">
      <c r="A3695" t="s">
        <v>3768</v>
      </c>
      <c r="B3695" t="s">
        <v>62</v>
      </c>
      <c r="C3695">
        <v>0</v>
      </c>
      <c r="D3695" t="s">
        <v>50</v>
      </c>
      <c r="E3695">
        <v>9.17</v>
      </c>
      <c r="F3695">
        <v>87.9</v>
      </c>
      <c r="G3695">
        <v>0.76300000000000001</v>
      </c>
      <c r="H3695">
        <v>0.159</v>
      </c>
      <c r="I3695">
        <f>Data[[#This Row],[nucleus_area_pct]]/Data[[#This Row],[cytoplasm_ratio]]</f>
        <v>552.83018867924534</v>
      </c>
      <c r="J3695">
        <v>0.79200000000000004</v>
      </c>
      <c r="K3695">
        <v>0.27200000000000002</v>
      </c>
      <c r="L3695">
        <v>0.93</v>
      </c>
      <c r="M3695">
        <v>1.1000000000000001</v>
      </c>
      <c r="N3695">
        <v>0.92</v>
      </c>
      <c r="O3695">
        <v>266</v>
      </c>
      <c r="P3695">
        <v>50</v>
      </c>
      <c r="Q3695">
        <v>210</v>
      </c>
      <c r="R3695">
        <v>154</v>
      </c>
      <c r="S3695">
        <v>198</v>
      </c>
      <c r="T3695">
        <f>(Data[[#This Row],[mean_r]]/256)*100</f>
        <v>82.03125</v>
      </c>
      <c r="U3695">
        <f>(Data[[#This Row],[mean_g]]/256)*100</f>
        <v>60.15625</v>
      </c>
      <c r="V3695">
        <f>(Data[[#This Row],[mean_b]]/256)*100</f>
        <v>77.34375</v>
      </c>
      <c r="W3695">
        <v>0.75600000000000001</v>
      </c>
      <c r="X3695" t="s">
        <v>63</v>
      </c>
      <c r="Y3695" t="s">
        <v>45</v>
      </c>
      <c r="Z3695">
        <v>7664</v>
      </c>
      <c r="AA3695">
        <v>3.52</v>
      </c>
      <c r="AB3695">
        <v>16.3</v>
      </c>
      <c r="AC3695">
        <v>37.9</v>
      </c>
      <c r="AD3695">
        <v>323779</v>
      </c>
      <c r="AE3695">
        <v>103.9</v>
      </c>
      <c r="AF3695">
        <v>32.1</v>
      </c>
      <c r="AG3695" t="s">
        <v>46</v>
      </c>
      <c r="AH3695" t="s">
        <v>42</v>
      </c>
      <c r="AI3695" t="s">
        <v>56</v>
      </c>
      <c r="AJ3695">
        <v>100</v>
      </c>
      <c r="AK3695">
        <v>360</v>
      </c>
      <c r="AL3695">
        <v>0.1416</v>
      </c>
      <c r="AM3695">
        <v>0.88129999999999997</v>
      </c>
      <c r="AN3695">
        <v>0.9728</v>
      </c>
      <c r="AO3695">
        <f>Data[[#This Row],[labeller_confidence_score]]-Data[[#This Row],[cytodiffusion_classification_confidence]]</f>
        <v>9.1500000000000026E-2</v>
      </c>
    </row>
    <row r="3696" spans="1:41" x14ac:dyDescent="0.3">
      <c r="A3696" t="s">
        <v>3769</v>
      </c>
      <c r="B3696" t="s">
        <v>49</v>
      </c>
      <c r="C3696">
        <v>0</v>
      </c>
      <c r="D3696" t="s">
        <v>50</v>
      </c>
      <c r="E3696">
        <v>11.14</v>
      </c>
      <c r="F3696">
        <v>51.9</v>
      </c>
      <c r="G3696">
        <v>0.625</v>
      </c>
      <c r="H3696">
        <v>0.44900000000000001</v>
      </c>
      <c r="I3696">
        <f>Data[[#This Row],[nucleus_area_pct]]/Data[[#This Row],[cytoplasm_ratio]]</f>
        <v>115.59020044543429</v>
      </c>
      <c r="J3696">
        <v>0.84799999999999998</v>
      </c>
      <c r="K3696">
        <v>0.27400000000000002</v>
      </c>
      <c r="L3696">
        <v>3.68</v>
      </c>
      <c r="M3696">
        <v>3.9</v>
      </c>
      <c r="N3696">
        <v>0.71899999999999997</v>
      </c>
      <c r="O3696">
        <v>486</v>
      </c>
      <c r="P3696">
        <v>72</v>
      </c>
      <c r="Q3696">
        <v>215</v>
      </c>
      <c r="R3696">
        <v>147</v>
      </c>
      <c r="S3696">
        <v>204</v>
      </c>
      <c r="T3696">
        <f>(Data[[#This Row],[mean_r]]/256)*100</f>
        <v>83.984375</v>
      </c>
      <c r="U3696">
        <f>(Data[[#This Row],[mean_g]]/256)*100</f>
        <v>57.421875</v>
      </c>
      <c r="V3696">
        <f>(Data[[#This Row],[mean_b]]/256)*100</f>
        <v>79.6875</v>
      </c>
      <c r="W3696">
        <v>0.56699999999999995</v>
      </c>
      <c r="X3696" t="s">
        <v>51</v>
      </c>
      <c r="Y3696" t="s">
        <v>40</v>
      </c>
      <c r="Z3696">
        <v>9080</v>
      </c>
      <c r="AA3696">
        <v>5.76</v>
      </c>
      <c r="AB3696">
        <v>13.8</v>
      </c>
      <c r="AC3696">
        <v>48.5</v>
      </c>
      <c r="AD3696">
        <v>213954</v>
      </c>
      <c r="AE3696">
        <v>87.3</v>
      </c>
      <c r="AF3696">
        <v>35.299999999999997</v>
      </c>
      <c r="AG3696" t="s">
        <v>41</v>
      </c>
      <c r="AH3696" t="s">
        <v>42</v>
      </c>
      <c r="AI3696" t="s">
        <v>43</v>
      </c>
      <c r="AJ3696">
        <v>100</v>
      </c>
      <c r="AK3696">
        <v>224</v>
      </c>
      <c r="AL3696">
        <v>0.111</v>
      </c>
      <c r="AM3696">
        <v>0.7712</v>
      </c>
      <c r="AN3696">
        <v>0.91869999999999996</v>
      </c>
      <c r="AO3696">
        <f>Data[[#This Row],[labeller_confidence_score]]-Data[[#This Row],[cytodiffusion_classification_confidence]]</f>
        <v>0.14749999999999996</v>
      </c>
    </row>
    <row r="3697" spans="1:41" x14ac:dyDescent="0.3">
      <c r="A3697" t="s">
        <v>3770</v>
      </c>
      <c r="B3697" t="s">
        <v>133</v>
      </c>
      <c r="C3697">
        <v>1</v>
      </c>
      <c r="D3697" t="s">
        <v>104</v>
      </c>
      <c r="E3697">
        <v>8.11</v>
      </c>
      <c r="F3697">
        <v>0</v>
      </c>
      <c r="G3697">
        <v>0</v>
      </c>
      <c r="H3697">
        <v>1</v>
      </c>
      <c r="I3697">
        <f>Data[[#This Row],[nucleus_area_pct]]/Data[[#This Row],[cytoplasm_ratio]]</f>
        <v>0</v>
      </c>
      <c r="J3697">
        <v>0.438</v>
      </c>
      <c r="K3697">
        <v>0.82499999999999996</v>
      </c>
      <c r="L3697">
        <v>0.65</v>
      </c>
      <c r="M3697">
        <v>1</v>
      </c>
      <c r="N3697">
        <v>0.876</v>
      </c>
      <c r="O3697">
        <v>186</v>
      </c>
      <c r="P3697">
        <v>41</v>
      </c>
      <c r="Q3697">
        <v>233</v>
      </c>
      <c r="R3697">
        <v>139</v>
      </c>
      <c r="S3697">
        <v>121</v>
      </c>
      <c r="T3697">
        <f>(Data[[#This Row],[mean_r]]/256)*100</f>
        <v>91.015625</v>
      </c>
      <c r="U3697">
        <f>(Data[[#This Row],[mean_g]]/256)*100</f>
        <v>54.296875</v>
      </c>
      <c r="V3697">
        <f>(Data[[#This Row],[mean_b]]/256)*100</f>
        <v>47.265625</v>
      </c>
      <c r="W3697">
        <v>0.54700000000000004</v>
      </c>
      <c r="X3697" t="s">
        <v>51</v>
      </c>
      <c r="Y3697" t="s">
        <v>40</v>
      </c>
      <c r="Z3697">
        <v>4900</v>
      </c>
      <c r="AA3697">
        <v>5.91</v>
      </c>
      <c r="AB3697">
        <v>13.8</v>
      </c>
      <c r="AC3697">
        <v>35.200000000000003</v>
      </c>
      <c r="AD3697">
        <v>318624</v>
      </c>
      <c r="AE3697">
        <v>99.7</v>
      </c>
      <c r="AF3697">
        <v>33.6</v>
      </c>
      <c r="AG3697" t="s">
        <v>41</v>
      </c>
      <c r="AH3697" t="s">
        <v>68</v>
      </c>
      <c r="AI3697" t="s">
        <v>43</v>
      </c>
      <c r="AJ3697">
        <v>100</v>
      </c>
      <c r="AK3697">
        <v>512</v>
      </c>
      <c r="AL3697">
        <v>0.70179999999999998</v>
      </c>
      <c r="AM3697">
        <v>0.88859999999999995</v>
      </c>
      <c r="AN3697">
        <v>0.75170000000000003</v>
      </c>
      <c r="AO3697">
        <f>Data[[#This Row],[labeller_confidence_score]]-Data[[#This Row],[cytodiffusion_classification_confidence]]</f>
        <v>-0.13689999999999991</v>
      </c>
    </row>
    <row r="3698" spans="1:41" x14ac:dyDescent="0.3">
      <c r="A3698" t="s">
        <v>3771</v>
      </c>
      <c r="B3698" t="s">
        <v>54</v>
      </c>
      <c r="C3698">
        <v>0</v>
      </c>
      <c r="D3698" t="s">
        <v>54</v>
      </c>
      <c r="E3698">
        <v>7.69</v>
      </c>
      <c r="F3698">
        <v>0</v>
      </c>
      <c r="G3698">
        <v>0</v>
      </c>
      <c r="H3698">
        <v>1</v>
      </c>
      <c r="I3698">
        <f>Data[[#This Row],[nucleus_area_pct]]/Data[[#This Row],[cytoplasm_ratio]]</f>
        <v>0</v>
      </c>
      <c r="J3698">
        <v>0.89100000000000001</v>
      </c>
      <c r="K3698">
        <v>0.13700000000000001</v>
      </c>
      <c r="L3698">
        <v>0.57999999999999996</v>
      </c>
      <c r="M3698">
        <v>1</v>
      </c>
      <c r="N3698">
        <v>0.94299999999999995</v>
      </c>
      <c r="O3698">
        <v>202</v>
      </c>
      <c r="P3698">
        <v>54</v>
      </c>
      <c r="Q3698">
        <v>244</v>
      </c>
      <c r="R3698">
        <v>131</v>
      </c>
      <c r="S3698">
        <v>124</v>
      </c>
      <c r="T3698">
        <f>(Data[[#This Row],[mean_r]]/256)*100</f>
        <v>95.3125</v>
      </c>
      <c r="U3698">
        <f>(Data[[#This Row],[mean_g]]/256)*100</f>
        <v>51.171875</v>
      </c>
      <c r="V3698">
        <f>(Data[[#This Row],[mean_b]]/256)*100</f>
        <v>48.4375</v>
      </c>
      <c r="W3698">
        <v>0.39</v>
      </c>
      <c r="X3698" t="s">
        <v>63</v>
      </c>
      <c r="Y3698" t="s">
        <v>45</v>
      </c>
      <c r="Z3698">
        <v>5861</v>
      </c>
      <c r="AA3698">
        <v>4.51</v>
      </c>
      <c r="AB3698">
        <v>11</v>
      </c>
      <c r="AC3698">
        <v>41.7</v>
      </c>
      <c r="AD3698">
        <v>229959</v>
      </c>
      <c r="AE3698">
        <v>86.8</v>
      </c>
      <c r="AF3698">
        <v>35.299999999999997</v>
      </c>
      <c r="AG3698" t="s">
        <v>64</v>
      </c>
      <c r="AH3698" t="s">
        <v>42</v>
      </c>
      <c r="AI3698" t="s">
        <v>43</v>
      </c>
      <c r="AJ3698">
        <v>60</v>
      </c>
      <c r="AK3698">
        <v>224</v>
      </c>
      <c r="AL3698">
        <v>8.8099999999999998E-2</v>
      </c>
      <c r="AM3698">
        <v>0.87160000000000004</v>
      </c>
      <c r="AN3698">
        <v>0.88090000000000002</v>
      </c>
      <c r="AO3698">
        <f>Data[[#This Row],[labeller_confidence_score]]-Data[[#This Row],[cytodiffusion_classification_confidence]]</f>
        <v>9.299999999999975E-3</v>
      </c>
    </row>
    <row r="3699" spans="1:41" x14ac:dyDescent="0.3">
      <c r="A3699" t="s">
        <v>3772</v>
      </c>
      <c r="B3699" t="s">
        <v>37</v>
      </c>
      <c r="C3699">
        <v>1</v>
      </c>
      <c r="D3699" t="s">
        <v>38</v>
      </c>
      <c r="E3699">
        <v>13.41</v>
      </c>
      <c r="F3699">
        <v>68.400000000000006</v>
      </c>
      <c r="G3699">
        <v>0.45700000000000002</v>
      </c>
      <c r="H3699">
        <v>0.38500000000000001</v>
      </c>
      <c r="I3699">
        <f>Data[[#This Row],[nucleus_area_pct]]/Data[[#This Row],[cytoplasm_ratio]]</f>
        <v>177.66233766233768</v>
      </c>
      <c r="J3699">
        <v>0.749</v>
      </c>
      <c r="K3699">
        <v>0.47099999999999997</v>
      </c>
      <c r="L3699">
        <v>3.16</v>
      </c>
      <c r="M3699">
        <v>5.5</v>
      </c>
      <c r="N3699">
        <v>0.80900000000000005</v>
      </c>
      <c r="O3699">
        <v>511</v>
      </c>
      <c r="P3699">
        <v>76</v>
      </c>
      <c r="Q3699">
        <v>218</v>
      </c>
      <c r="R3699">
        <v>170</v>
      </c>
      <c r="S3699">
        <v>168</v>
      </c>
      <c r="T3699">
        <f>(Data[[#This Row],[mean_r]]/256)*100</f>
        <v>85.15625</v>
      </c>
      <c r="U3699">
        <f>(Data[[#This Row],[mean_g]]/256)*100</f>
        <v>66.40625</v>
      </c>
      <c r="V3699">
        <f>(Data[[#This Row],[mean_b]]/256)*100</f>
        <v>65.625</v>
      </c>
      <c r="W3699">
        <v>0.65700000000000003</v>
      </c>
      <c r="X3699" t="s">
        <v>39</v>
      </c>
      <c r="Y3699" t="s">
        <v>40</v>
      </c>
      <c r="Z3699">
        <v>6883</v>
      </c>
      <c r="AA3699">
        <v>4.4800000000000004</v>
      </c>
      <c r="AB3699">
        <v>12.3</v>
      </c>
      <c r="AC3699">
        <v>45</v>
      </c>
      <c r="AD3699">
        <v>342695</v>
      </c>
      <c r="AE3699">
        <v>82.5</v>
      </c>
      <c r="AF3699">
        <v>34.799999999999997</v>
      </c>
      <c r="AG3699" t="s">
        <v>64</v>
      </c>
      <c r="AH3699" t="s">
        <v>42</v>
      </c>
      <c r="AI3699" t="s">
        <v>56</v>
      </c>
      <c r="AJ3699">
        <v>100</v>
      </c>
      <c r="AK3699">
        <v>512</v>
      </c>
      <c r="AL3699">
        <v>0.73470000000000002</v>
      </c>
      <c r="AM3699">
        <v>0.67349999999999999</v>
      </c>
      <c r="AN3699">
        <v>0.73550000000000004</v>
      </c>
      <c r="AO3699">
        <f>Data[[#This Row],[labeller_confidence_score]]-Data[[#This Row],[cytodiffusion_classification_confidence]]</f>
        <v>6.2000000000000055E-2</v>
      </c>
    </row>
    <row r="3700" spans="1:41" x14ac:dyDescent="0.3">
      <c r="A3700" t="s">
        <v>3773</v>
      </c>
      <c r="B3700" t="s">
        <v>62</v>
      </c>
      <c r="C3700">
        <v>0</v>
      </c>
      <c r="D3700" t="s">
        <v>50</v>
      </c>
      <c r="E3700">
        <v>8.5399999999999991</v>
      </c>
      <c r="F3700">
        <v>78.7</v>
      </c>
      <c r="G3700">
        <v>0.78400000000000003</v>
      </c>
      <c r="H3700">
        <v>0.21199999999999999</v>
      </c>
      <c r="I3700">
        <f>Data[[#This Row],[nucleus_area_pct]]/Data[[#This Row],[cytoplasm_ratio]]</f>
        <v>371.22641509433964</v>
      </c>
      <c r="J3700">
        <v>0.85699999999999998</v>
      </c>
      <c r="K3700">
        <v>0.29299999999999998</v>
      </c>
      <c r="L3700">
        <v>0.52</v>
      </c>
      <c r="M3700">
        <v>1</v>
      </c>
      <c r="N3700">
        <v>0.95</v>
      </c>
      <c r="O3700">
        <v>316</v>
      </c>
      <c r="P3700">
        <v>66</v>
      </c>
      <c r="Q3700">
        <v>207</v>
      </c>
      <c r="R3700">
        <v>155</v>
      </c>
      <c r="S3700">
        <v>191</v>
      </c>
      <c r="T3700">
        <f>(Data[[#This Row],[mean_r]]/256)*100</f>
        <v>80.859375</v>
      </c>
      <c r="U3700">
        <f>(Data[[#This Row],[mean_g]]/256)*100</f>
        <v>60.546875</v>
      </c>
      <c r="V3700">
        <f>(Data[[#This Row],[mean_b]]/256)*100</f>
        <v>74.609375</v>
      </c>
      <c r="W3700">
        <v>0.624</v>
      </c>
      <c r="X3700" t="s">
        <v>51</v>
      </c>
      <c r="Y3700" t="s">
        <v>40</v>
      </c>
      <c r="Z3700">
        <v>7369</v>
      </c>
      <c r="AA3700">
        <v>4.53</v>
      </c>
      <c r="AB3700">
        <v>16.399999999999999</v>
      </c>
      <c r="AC3700">
        <v>39.9</v>
      </c>
      <c r="AD3700">
        <v>357304</v>
      </c>
      <c r="AE3700">
        <v>95.4</v>
      </c>
      <c r="AF3700">
        <v>31.8</v>
      </c>
      <c r="AG3700" t="s">
        <v>64</v>
      </c>
      <c r="AH3700" t="s">
        <v>47</v>
      </c>
      <c r="AI3700" t="s">
        <v>43</v>
      </c>
      <c r="AJ3700">
        <v>100</v>
      </c>
      <c r="AK3700">
        <v>360</v>
      </c>
      <c r="AL3700">
        <v>0</v>
      </c>
      <c r="AM3700">
        <v>1</v>
      </c>
      <c r="AN3700">
        <v>0.88349999999999995</v>
      </c>
      <c r="AO3700">
        <f>Data[[#This Row],[labeller_confidence_score]]-Data[[#This Row],[cytodiffusion_classification_confidence]]</f>
        <v>-0.11650000000000005</v>
      </c>
    </row>
    <row r="3701" spans="1:41" x14ac:dyDescent="0.3">
      <c r="A3701" t="s">
        <v>3774</v>
      </c>
      <c r="B3701" t="s">
        <v>54</v>
      </c>
      <c r="C3701">
        <v>0</v>
      </c>
      <c r="D3701" t="s">
        <v>54</v>
      </c>
      <c r="E3701">
        <v>7.25</v>
      </c>
      <c r="F3701">
        <v>0</v>
      </c>
      <c r="G3701">
        <v>0</v>
      </c>
      <c r="H3701">
        <v>1</v>
      </c>
      <c r="I3701">
        <f>Data[[#This Row],[nucleus_area_pct]]/Data[[#This Row],[cytoplasm_ratio]]</f>
        <v>0</v>
      </c>
      <c r="J3701">
        <v>0.90500000000000003</v>
      </c>
      <c r="K3701">
        <v>0.1</v>
      </c>
      <c r="L3701">
        <v>0.51</v>
      </c>
      <c r="M3701">
        <v>1</v>
      </c>
      <c r="N3701">
        <v>0.93799999999999994</v>
      </c>
      <c r="O3701">
        <v>187</v>
      </c>
      <c r="P3701">
        <v>47</v>
      </c>
      <c r="Q3701">
        <v>239</v>
      </c>
      <c r="R3701">
        <v>123</v>
      </c>
      <c r="S3701">
        <v>139</v>
      </c>
      <c r="T3701">
        <f>(Data[[#This Row],[mean_r]]/256)*100</f>
        <v>93.359375</v>
      </c>
      <c r="U3701">
        <f>(Data[[#This Row],[mean_g]]/256)*100</f>
        <v>48.046875</v>
      </c>
      <c r="V3701">
        <f>(Data[[#This Row],[mean_b]]/256)*100</f>
        <v>54.296875</v>
      </c>
      <c r="W3701">
        <v>0.48199999999999998</v>
      </c>
      <c r="X3701" t="s">
        <v>63</v>
      </c>
      <c r="Y3701" t="s">
        <v>40</v>
      </c>
      <c r="Z3701">
        <v>9011</v>
      </c>
      <c r="AA3701">
        <v>5.15</v>
      </c>
      <c r="AB3701">
        <v>13.8</v>
      </c>
      <c r="AC3701">
        <v>40.5</v>
      </c>
      <c r="AD3701">
        <v>142983</v>
      </c>
      <c r="AE3701">
        <v>88.4</v>
      </c>
      <c r="AF3701">
        <v>33.9</v>
      </c>
      <c r="AG3701" t="s">
        <v>64</v>
      </c>
      <c r="AH3701" t="s">
        <v>42</v>
      </c>
      <c r="AI3701" t="s">
        <v>56</v>
      </c>
      <c r="AJ3701">
        <v>100</v>
      </c>
      <c r="AK3701">
        <v>360</v>
      </c>
      <c r="AL3701">
        <v>1.2999999999999999E-3</v>
      </c>
      <c r="AM3701">
        <v>0.92549999999999999</v>
      </c>
      <c r="AN3701">
        <v>0.92449999999999999</v>
      </c>
      <c r="AO3701">
        <f>Data[[#This Row],[labeller_confidence_score]]-Data[[#This Row],[cytodiffusion_classification_confidence]]</f>
        <v>-1.0000000000000009E-3</v>
      </c>
    </row>
    <row r="3702" spans="1:41" x14ac:dyDescent="0.3">
      <c r="A3702" t="s">
        <v>3775</v>
      </c>
      <c r="B3702" t="s">
        <v>62</v>
      </c>
      <c r="C3702">
        <v>0</v>
      </c>
      <c r="D3702" t="s">
        <v>50</v>
      </c>
      <c r="E3702">
        <v>8.2899999999999991</v>
      </c>
      <c r="F3702">
        <v>90.4</v>
      </c>
      <c r="G3702">
        <v>0.88500000000000001</v>
      </c>
      <c r="H3702">
        <v>0.20300000000000001</v>
      </c>
      <c r="I3702">
        <f>Data[[#This Row],[nucleus_area_pct]]/Data[[#This Row],[cytoplasm_ratio]]</f>
        <v>445.32019704433498</v>
      </c>
      <c r="J3702">
        <v>0.876</v>
      </c>
      <c r="K3702">
        <v>0.26900000000000002</v>
      </c>
      <c r="L3702">
        <v>1.08</v>
      </c>
      <c r="M3702">
        <v>1</v>
      </c>
      <c r="N3702">
        <v>0.97099999999999997</v>
      </c>
      <c r="O3702">
        <v>326</v>
      </c>
      <c r="P3702">
        <v>60</v>
      </c>
      <c r="Q3702">
        <v>194</v>
      </c>
      <c r="R3702">
        <v>155</v>
      </c>
      <c r="S3702">
        <v>163</v>
      </c>
      <c r="T3702">
        <f>(Data[[#This Row],[mean_r]]/256)*100</f>
        <v>75.78125</v>
      </c>
      <c r="U3702">
        <f>(Data[[#This Row],[mean_g]]/256)*100</f>
        <v>60.546875</v>
      </c>
      <c r="V3702">
        <f>(Data[[#This Row],[mean_b]]/256)*100</f>
        <v>63.671875</v>
      </c>
      <c r="W3702">
        <v>0.65400000000000003</v>
      </c>
      <c r="X3702" t="s">
        <v>51</v>
      </c>
      <c r="Y3702" t="s">
        <v>45</v>
      </c>
      <c r="Z3702">
        <v>11417</v>
      </c>
      <c r="AA3702">
        <v>4.93</v>
      </c>
      <c r="AB3702">
        <v>10.7</v>
      </c>
      <c r="AC3702">
        <v>29.8</v>
      </c>
      <c r="AD3702">
        <v>170078</v>
      </c>
      <c r="AE3702">
        <v>97.4</v>
      </c>
      <c r="AF3702">
        <v>33.200000000000003</v>
      </c>
      <c r="AG3702" t="s">
        <v>64</v>
      </c>
      <c r="AH3702" t="s">
        <v>42</v>
      </c>
      <c r="AI3702" t="s">
        <v>56</v>
      </c>
      <c r="AJ3702">
        <v>60</v>
      </c>
      <c r="AK3702">
        <v>512</v>
      </c>
      <c r="AL3702">
        <v>0.125</v>
      </c>
      <c r="AM3702">
        <v>0.8972</v>
      </c>
      <c r="AN3702">
        <v>0.91290000000000004</v>
      </c>
      <c r="AO3702">
        <f>Data[[#This Row],[labeller_confidence_score]]-Data[[#This Row],[cytodiffusion_classification_confidence]]</f>
        <v>1.5700000000000047E-2</v>
      </c>
    </row>
    <row r="3703" spans="1:41" x14ac:dyDescent="0.3">
      <c r="A3703" t="s">
        <v>3776</v>
      </c>
      <c r="B3703" t="s">
        <v>62</v>
      </c>
      <c r="C3703">
        <v>0</v>
      </c>
      <c r="D3703" t="s">
        <v>50</v>
      </c>
      <c r="E3703">
        <v>10.19</v>
      </c>
      <c r="F3703">
        <v>87</v>
      </c>
      <c r="G3703">
        <v>0.81799999999999995</v>
      </c>
      <c r="H3703">
        <v>0.22700000000000001</v>
      </c>
      <c r="I3703">
        <f>Data[[#This Row],[nucleus_area_pct]]/Data[[#This Row],[cytoplasm_ratio]]</f>
        <v>383.2599118942731</v>
      </c>
      <c r="J3703">
        <v>0.90500000000000003</v>
      </c>
      <c r="K3703">
        <v>0.17299999999999999</v>
      </c>
      <c r="L3703">
        <v>1.17</v>
      </c>
      <c r="M3703">
        <v>1</v>
      </c>
      <c r="N3703">
        <v>0.872</v>
      </c>
      <c r="O3703">
        <v>276</v>
      </c>
      <c r="P3703">
        <v>50</v>
      </c>
      <c r="Q3703">
        <v>184</v>
      </c>
      <c r="R3703">
        <v>146</v>
      </c>
      <c r="S3703">
        <v>208</v>
      </c>
      <c r="T3703">
        <f>(Data[[#This Row],[mean_r]]/256)*100</f>
        <v>71.875</v>
      </c>
      <c r="U3703">
        <f>(Data[[#This Row],[mean_g]]/256)*100</f>
        <v>57.03125</v>
      </c>
      <c r="V3703">
        <f>(Data[[#This Row],[mean_b]]/256)*100</f>
        <v>81.25</v>
      </c>
      <c r="W3703">
        <v>0.81299999999999994</v>
      </c>
      <c r="X3703" t="s">
        <v>51</v>
      </c>
      <c r="Y3703" t="s">
        <v>40</v>
      </c>
      <c r="Z3703">
        <v>6918</v>
      </c>
      <c r="AA3703">
        <v>5.42</v>
      </c>
      <c r="AB3703">
        <v>12.3</v>
      </c>
      <c r="AC3703">
        <v>42.8</v>
      </c>
      <c r="AD3703">
        <v>147466</v>
      </c>
      <c r="AE3703">
        <v>86.9</v>
      </c>
      <c r="AF3703">
        <v>35.799999999999997</v>
      </c>
      <c r="AG3703" t="s">
        <v>64</v>
      </c>
      <c r="AH3703" t="s">
        <v>68</v>
      </c>
      <c r="AI3703" t="s">
        <v>56</v>
      </c>
      <c r="AJ3703">
        <v>100</v>
      </c>
      <c r="AK3703">
        <v>224</v>
      </c>
      <c r="AL3703">
        <v>5.7099999999999998E-2</v>
      </c>
      <c r="AM3703">
        <v>0.94679999999999997</v>
      </c>
      <c r="AN3703">
        <v>0.87280000000000002</v>
      </c>
      <c r="AO3703">
        <f>Data[[#This Row],[labeller_confidence_score]]-Data[[#This Row],[cytodiffusion_classification_confidence]]</f>
        <v>-7.3999999999999955E-2</v>
      </c>
    </row>
    <row r="3704" spans="1:41" x14ac:dyDescent="0.3">
      <c r="A3704" t="s">
        <v>3777</v>
      </c>
      <c r="B3704" t="s">
        <v>49</v>
      </c>
      <c r="C3704">
        <v>0</v>
      </c>
      <c r="D3704" t="s">
        <v>50</v>
      </c>
      <c r="E3704">
        <v>12.41</v>
      </c>
      <c r="F3704">
        <v>59.1</v>
      </c>
      <c r="G3704">
        <v>0.52700000000000002</v>
      </c>
      <c r="H3704">
        <v>0.41</v>
      </c>
      <c r="I3704">
        <f>Data[[#This Row],[nucleus_area_pct]]/Data[[#This Row],[cytoplasm_ratio]]</f>
        <v>144.14634146341464</v>
      </c>
      <c r="J3704">
        <v>0.79400000000000004</v>
      </c>
      <c r="K3704">
        <v>0.38</v>
      </c>
      <c r="L3704">
        <v>3.7</v>
      </c>
      <c r="M3704">
        <v>1.9</v>
      </c>
      <c r="N3704">
        <v>0.77400000000000002</v>
      </c>
      <c r="O3704">
        <v>448</v>
      </c>
      <c r="P3704">
        <v>72</v>
      </c>
      <c r="Q3704">
        <v>221</v>
      </c>
      <c r="R3704">
        <v>163</v>
      </c>
      <c r="S3704">
        <v>182</v>
      </c>
      <c r="T3704">
        <f>(Data[[#This Row],[mean_r]]/256)*100</f>
        <v>86.328125</v>
      </c>
      <c r="U3704">
        <f>(Data[[#This Row],[mean_g]]/256)*100</f>
        <v>63.671875</v>
      </c>
      <c r="V3704">
        <f>(Data[[#This Row],[mean_b]]/256)*100</f>
        <v>71.09375</v>
      </c>
      <c r="W3704">
        <v>0.629</v>
      </c>
      <c r="X3704" t="s">
        <v>51</v>
      </c>
      <c r="Y3704" t="s">
        <v>40</v>
      </c>
      <c r="Z3704">
        <v>12812</v>
      </c>
      <c r="AA3704">
        <v>5.71</v>
      </c>
      <c r="AB3704">
        <v>15.2</v>
      </c>
      <c r="AC3704">
        <v>36.5</v>
      </c>
      <c r="AD3704">
        <v>252235</v>
      </c>
      <c r="AE3704">
        <v>82</v>
      </c>
      <c r="AF3704">
        <v>31.4</v>
      </c>
      <c r="AG3704" t="s">
        <v>64</v>
      </c>
      <c r="AH3704" t="s">
        <v>47</v>
      </c>
      <c r="AI3704" t="s">
        <v>56</v>
      </c>
      <c r="AJ3704">
        <v>100</v>
      </c>
      <c r="AK3704">
        <v>256</v>
      </c>
      <c r="AL3704">
        <v>3.3999999999999998E-3</v>
      </c>
      <c r="AM3704">
        <v>0.98609999999999998</v>
      </c>
      <c r="AN3704">
        <v>0.87219999999999998</v>
      </c>
      <c r="AO3704">
        <f>Data[[#This Row],[labeller_confidence_score]]-Data[[#This Row],[cytodiffusion_classification_confidence]]</f>
        <v>-0.1139</v>
      </c>
    </row>
    <row r="3705" spans="1:41" x14ac:dyDescent="0.3">
      <c r="A3705" t="s">
        <v>3778</v>
      </c>
      <c r="B3705" t="s">
        <v>62</v>
      </c>
      <c r="C3705">
        <v>0</v>
      </c>
      <c r="D3705" t="s">
        <v>50</v>
      </c>
      <c r="E3705">
        <v>11.42</v>
      </c>
      <c r="F3705">
        <v>81</v>
      </c>
      <c r="G3705">
        <v>0.872</v>
      </c>
      <c r="H3705">
        <v>0.13400000000000001</v>
      </c>
      <c r="I3705">
        <f>Data[[#This Row],[nucleus_area_pct]]/Data[[#This Row],[cytoplasm_ratio]]</f>
        <v>604.47761194029852</v>
      </c>
      <c r="J3705">
        <v>0.90300000000000002</v>
      </c>
      <c r="K3705">
        <v>0.15</v>
      </c>
      <c r="L3705">
        <v>1.05</v>
      </c>
      <c r="M3705">
        <v>1</v>
      </c>
      <c r="N3705">
        <v>0.95199999999999996</v>
      </c>
      <c r="O3705">
        <v>292</v>
      </c>
      <c r="P3705">
        <v>58</v>
      </c>
      <c r="Q3705">
        <v>216</v>
      </c>
      <c r="R3705">
        <v>155</v>
      </c>
      <c r="S3705">
        <v>207</v>
      </c>
      <c r="T3705">
        <f>(Data[[#This Row],[mean_r]]/256)*100</f>
        <v>84.375</v>
      </c>
      <c r="U3705">
        <f>(Data[[#This Row],[mean_g]]/256)*100</f>
        <v>60.546875</v>
      </c>
      <c r="V3705">
        <f>(Data[[#This Row],[mean_b]]/256)*100</f>
        <v>80.859375</v>
      </c>
      <c r="W3705">
        <v>0.82799999999999996</v>
      </c>
      <c r="X3705" t="s">
        <v>39</v>
      </c>
      <c r="Y3705" t="s">
        <v>40</v>
      </c>
      <c r="Z3705">
        <v>7350</v>
      </c>
      <c r="AA3705">
        <v>4.16</v>
      </c>
      <c r="AB3705">
        <v>15.4</v>
      </c>
      <c r="AC3705">
        <v>43.6</v>
      </c>
      <c r="AD3705">
        <v>80455</v>
      </c>
      <c r="AE3705">
        <v>92</v>
      </c>
      <c r="AF3705">
        <v>32.799999999999997</v>
      </c>
      <c r="AG3705" t="s">
        <v>46</v>
      </c>
      <c r="AH3705" t="s">
        <v>47</v>
      </c>
      <c r="AI3705" t="s">
        <v>52</v>
      </c>
      <c r="AJ3705">
        <v>40</v>
      </c>
      <c r="AK3705">
        <v>224</v>
      </c>
      <c r="AL3705">
        <v>7.8700000000000006E-2</v>
      </c>
      <c r="AM3705">
        <v>0.86439999999999995</v>
      </c>
      <c r="AN3705">
        <v>0.80300000000000005</v>
      </c>
      <c r="AO3705">
        <f>Data[[#This Row],[labeller_confidence_score]]-Data[[#This Row],[cytodiffusion_classification_confidence]]</f>
        <v>-6.1399999999999899E-2</v>
      </c>
    </row>
    <row r="3706" spans="1:41" x14ac:dyDescent="0.3">
      <c r="A3706" t="s">
        <v>3779</v>
      </c>
      <c r="B3706" t="s">
        <v>87</v>
      </c>
      <c r="C3706">
        <v>0</v>
      </c>
      <c r="D3706" t="s">
        <v>50</v>
      </c>
      <c r="E3706">
        <v>11.71</v>
      </c>
      <c r="F3706">
        <v>51.7</v>
      </c>
      <c r="G3706">
        <v>0.59499999999999997</v>
      </c>
      <c r="H3706">
        <v>0.46200000000000002</v>
      </c>
      <c r="I3706">
        <f>Data[[#This Row],[nucleus_area_pct]]/Data[[#This Row],[cytoplasm_ratio]]</f>
        <v>111.90476190476191</v>
      </c>
      <c r="J3706">
        <v>0.72</v>
      </c>
      <c r="K3706">
        <v>0.48899999999999999</v>
      </c>
      <c r="L3706">
        <v>4.01</v>
      </c>
      <c r="M3706">
        <v>1.7</v>
      </c>
      <c r="N3706">
        <v>0.751</v>
      </c>
      <c r="O3706">
        <v>507</v>
      </c>
      <c r="P3706">
        <v>73</v>
      </c>
      <c r="Q3706">
        <v>226</v>
      </c>
      <c r="R3706">
        <v>143</v>
      </c>
      <c r="S3706">
        <v>162</v>
      </c>
      <c r="T3706">
        <f>(Data[[#This Row],[mean_r]]/256)*100</f>
        <v>88.28125</v>
      </c>
      <c r="U3706">
        <f>(Data[[#This Row],[mean_g]]/256)*100</f>
        <v>55.859375</v>
      </c>
      <c r="V3706">
        <f>(Data[[#This Row],[mean_b]]/256)*100</f>
        <v>63.28125</v>
      </c>
      <c r="W3706">
        <v>0.72699999999999998</v>
      </c>
      <c r="X3706" t="s">
        <v>51</v>
      </c>
      <c r="Y3706" t="s">
        <v>40</v>
      </c>
      <c r="Z3706">
        <v>7877</v>
      </c>
      <c r="AA3706">
        <v>4.87</v>
      </c>
      <c r="AB3706">
        <v>11.6</v>
      </c>
      <c r="AC3706">
        <v>44</v>
      </c>
      <c r="AD3706">
        <v>167982</v>
      </c>
      <c r="AE3706">
        <v>94</v>
      </c>
      <c r="AF3706">
        <v>35.700000000000003</v>
      </c>
      <c r="AG3706" t="s">
        <v>46</v>
      </c>
      <c r="AH3706" t="s">
        <v>47</v>
      </c>
      <c r="AI3706" t="s">
        <v>52</v>
      </c>
      <c r="AJ3706">
        <v>100</v>
      </c>
      <c r="AK3706">
        <v>512</v>
      </c>
      <c r="AL3706">
        <v>7.9600000000000004E-2</v>
      </c>
      <c r="AM3706">
        <v>0.91490000000000005</v>
      </c>
      <c r="AN3706">
        <v>0.92369999999999997</v>
      </c>
      <c r="AO3706">
        <f>Data[[#This Row],[labeller_confidence_score]]-Data[[#This Row],[cytodiffusion_classification_confidence]]</f>
        <v>8.799999999999919E-3</v>
      </c>
    </row>
    <row r="3707" spans="1:41" x14ac:dyDescent="0.3">
      <c r="A3707" t="s">
        <v>3780</v>
      </c>
      <c r="B3707" t="s">
        <v>54</v>
      </c>
      <c r="C3707">
        <v>0</v>
      </c>
      <c r="D3707" t="s">
        <v>54</v>
      </c>
      <c r="E3707">
        <v>7.61</v>
      </c>
      <c r="F3707">
        <v>0</v>
      </c>
      <c r="G3707">
        <v>0</v>
      </c>
      <c r="H3707">
        <v>1</v>
      </c>
      <c r="I3707">
        <f>Data[[#This Row],[nucleus_area_pct]]/Data[[#This Row],[cytoplasm_ratio]]</f>
        <v>0</v>
      </c>
      <c r="J3707">
        <v>0.83799999999999997</v>
      </c>
      <c r="K3707">
        <v>0.14000000000000001</v>
      </c>
      <c r="L3707">
        <v>0.28999999999999998</v>
      </c>
      <c r="M3707">
        <v>1</v>
      </c>
      <c r="N3707">
        <v>0.94399999999999995</v>
      </c>
      <c r="O3707">
        <v>182</v>
      </c>
      <c r="P3707">
        <v>47</v>
      </c>
      <c r="Q3707">
        <v>216</v>
      </c>
      <c r="R3707">
        <v>120</v>
      </c>
      <c r="S3707">
        <v>135</v>
      </c>
      <c r="T3707">
        <f>(Data[[#This Row],[mean_r]]/256)*100</f>
        <v>84.375</v>
      </c>
      <c r="U3707">
        <f>(Data[[#This Row],[mean_g]]/256)*100</f>
        <v>46.875</v>
      </c>
      <c r="V3707">
        <f>(Data[[#This Row],[mean_b]]/256)*100</f>
        <v>52.734375</v>
      </c>
      <c r="W3707">
        <v>0.42699999999999999</v>
      </c>
      <c r="X3707" t="s">
        <v>39</v>
      </c>
      <c r="Y3707" t="s">
        <v>40</v>
      </c>
      <c r="Z3707">
        <v>6354</v>
      </c>
      <c r="AA3707">
        <v>4.78</v>
      </c>
      <c r="AB3707">
        <v>13.9</v>
      </c>
      <c r="AC3707">
        <v>41.9</v>
      </c>
      <c r="AD3707">
        <v>186616</v>
      </c>
      <c r="AE3707">
        <v>93.2</v>
      </c>
      <c r="AF3707">
        <v>31.7</v>
      </c>
      <c r="AG3707" t="s">
        <v>46</v>
      </c>
      <c r="AH3707" t="s">
        <v>68</v>
      </c>
      <c r="AI3707" t="s">
        <v>43</v>
      </c>
      <c r="AJ3707">
        <v>40</v>
      </c>
      <c r="AK3707">
        <v>512</v>
      </c>
      <c r="AL3707">
        <v>6.1499999999999999E-2</v>
      </c>
      <c r="AM3707">
        <v>0.91410000000000002</v>
      </c>
      <c r="AN3707">
        <v>0.95030000000000003</v>
      </c>
      <c r="AO3707">
        <f>Data[[#This Row],[labeller_confidence_score]]-Data[[#This Row],[cytodiffusion_classification_confidence]]</f>
        <v>3.620000000000001E-2</v>
      </c>
    </row>
    <row r="3708" spans="1:41" x14ac:dyDescent="0.3">
      <c r="A3708" t="s">
        <v>3781</v>
      </c>
      <c r="B3708" t="s">
        <v>103</v>
      </c>
      <c r="C3708">
        <v>1</v>
      </c>
      <c r="D3708" t="s">
        <v>104</v>
      </c>
      <c r="E3708">
        <v>4.46</v>
      </c>
      <c r="F3708">
        <v>0</v>
      </c>
      <c r="G3708">
        <v>0</v>
      </c>
      <c r="H3708">
        <v>1</v>
      </c>
      <c r="I3708">
        <f>Data[[#This Row],[nucleus_area_pct]]/Data[[#This Row],[cytoplasm_ratio]]</f>
        <v>0</v>
      </c>
      <c r="J3708">
        <v>0.45900000000000002</v>
      </c>
      <c r="K3708">
        <v>0.82799999999999996</v>
      </c>
      <c r="L3708">
        <v>0.88</v>
      </c>
      <c r="M3708">
        <v>1</v>
      </c>
      <c r="N3708">
        <v>0.78</v>
      </c>
      <c r="O3708">
        <v>90</v>
      </c>
      <c r="P3708">
        <v>44</v>
      </c>
      <c r="Q3708">
        <v>236</v>
      </c>
      <c r="R3708">
        <v>135</v>
      </c>
      <c r="S3708">
        <v>141</v>
      </c>
      <c r="T3708">
        <f>(Data[[#This Row],[mean_r]]/256)*100</f>
        <v>92.1875</v>
      </c>
      <c r="U3708">
        <f>(Data[[#This Row],[mean_g]]/256)*100</f>
        <v>52.734375</v>
      </c>
      <c r="V3708">
        <f>(Data[[#This Row],[mean_b]]/256)*100</f>
        <v>55.078125</v>
      </c>
      <c r="W3708">
        <v>0.45</v>
      </c>
      <c r="X3708" t="s">
        <v>51</v>
      </c>
      <c r="Y3708" t="s">
        <v>45</v>
      </c>
      <c r="Z3708">
        <v>8865</v>
      </c>
      <c r="AA3708">
        <v>4.0999999999999996</v>
      </c>
      <c r="AB3708">
        <v>17.7</v>
      </c>
      <c r="AC3708">
        <v>42.2</v>
      </c>
      <c r="AD3708">
        <v>289763</v>
      </c>
      <c r="AE3708">
        <v>102.5</v>
      </c>
      <c r="AF3708">
        <v>34.4</v>
      </c>
      <c r="AG3708" t="s">
        <v>46</v>
      </c>
      <c r="AH3708" t="s">
        <v>68</v>
      </c>
      <c r="AI3708" t="s">
        <v>52</v>
      </c>
      <c r="AJ3708">
        <v>100</v>
      </c>
      <c r="AK3708">
        <v>256</v>
      </c>
      <c r="AL3708">
        <v>0.78569999999999995</v>
      </c>
      <c r="AM3708">
        <v>0.64570000000000005</v>
      </c>
      <c r="AN3708">
        <v>0.81520000000000004</v>
      </c>
      <c r="AO3708">
        <f>Data[[#This Row],[labeller_confidence_score]]-Data[[#This Row],[cytodiffusion_classification_confidence]]</f>
        <v>0.16949999999999998</v>
      </c>
    </row>
    <row r="3709" spans="1:41" x14ac:dyDescent="0.3">
      <c r="A3709" t="s">
        <v>3782</v>
      </c>
      <c r="B3709" t="s">
        <v>60</v>
      </c>
      <c r="C3709">
        <v>0</v>
      </c>
      <c r="D3709" t="s">
        <v>50</v>
      </c>
      <c r="E3709">
        <v>16.41</v>
      </c>
      <c r="F3709">
        <v>73</v>
      </c>
      <c r="G3709">
        <v>0.443</v>
      </c>
      <c r="H3709">
        <v>0.46899999999999997</v>
      </c>
      <c r="I3709">
        <f>Data[[#This Row],[nucleus_area_pct]]/Data[[#This Row],[cytoplasm_ratio]]</f>
        <v>155.65031982942432</v>
      </c>
      <c r="J3709">
        <v>0.622</v>
      </c>
      <c r="K3709">
        <v>0.41899999999999998</v>
      </c>
      <c r="L3709">
        <v>1.82</v>
      </c>
      <c r="M3709">
        <v>1</v>
      </c>
      <c r="N3709">
        <v>0.77100000000000002</v>
      </c>
      <c r="O3709">
        <v>667</v>
      </c>
      <c r="P3709">
        <v>92</v>
      </c>
      <c r="Q3709">
        <v>209</v>
      </c>
      <c r="R3709">
        <v>142</v>
      </c>
      <c r="S3709">
        <v>181</v>
      </c>
      <c r="T3709">
        <f>(Data[[#This Row],[mean_r]]/256)*100</f>
        <v>81.640625</v>
      </c>
      <c r="U3709">
        <f>(Data[[#This Row],[mean_g]]/256)*100</f>
        <v>55.46875</v>
      </c>
      <c r="V3709">
        <f>(Data[[#This Row],[mean_b]]/256)*100</f>
        <v>70.703125</v>
      </c>
      <c r="W3709">
        <v>0.70399999999999996</v>
      </c>
      <c r="X3709" t="s">
        <v>51</v>
      </c>
      <c r="Y3709" t="s">
        <v>45</v>
      </c>
      <c r="Z3709">
        <v>10531</v>
      </c>
      <c r="AA3709">
        <v>4.47</v>
      </c>
      <c r="AB3709">
        <v>13.7</v>
      </c>
      <c r="AC3709">
        <v>49.2</v>
      </c>
      <c r="AD3709">
        <v>286366</v>
      </c>
      <c r="AE3709">
        <v>81.900000000000006</v>
      </c>
      <c r="AF3709">
        <v>34.799999999999997</v>
      </c>
      <c r="AG3709" t="s">
        <v>41</v>
      </c>
      <c r="AH3709" t="s">
        <v>68</v>
      </c>
      <c r="AI3709" t="s">
        <v>52</v>
      </c>
      <c r="AJ3709">
        <v>60</v>
      </c>
      <c r="AK3709">
        <v>512</v>
      </c>
      <c r="AL3709">
        <v>0.1971</v>
      </c>
      <c r="AM3709">
        <v>0.9516</v>
      </c>
      <c r="AN3709">
        <v>1</v>
      </c>
      <c r="AO3709">
        <f>Data[[#This Row],[labeller_confidence_score]]-Data[[#This Row],[cytodiffusion_classification_confidence]]</f>
        <v>4.8399999999999999E-2</v>
      </c>
    </row>
    <row r="3710" spans="1:41" x14ac:dyDescent="0.3">
      <c r="A3710" t="s">
        <v>3783</v>
      </c>
      <c r="B3710" t="s">
        <v>58</v>
      </c>
      <c r="C3710">
        <v>1</v>
      </c>
      <c r="D3710" t="s">
        <v>38</v>
      </c>
      <c r="E3710">
        <v>13.86</v>
      </c>
      <c r="F3710">
        <v>78.2</v>
      </c>
      <c r="G3710">
        <v>0.64100000000000001</v>
      </c>
      <c r="H3710">
        <v>0.25900000000000001</v>
      </c>
      <c r="I3710">
        <f>Data[[#This Row],[nucleus_area_pct]]/Data[[#This Row],[cytoplasm_ratio]]</f>
        <v>301.93050193050192</v>
      </c>
      <c r="J3710">
        <v>0.79700000000000004</v>
      </c>
      <c r="K3710">
        <v>0.32400000000000001</v>
      </c>
      <c r="L3710">
        <v>1.39</v>
      </c>
      <c r="M3710">
        <v>1.3</v>
      </c>
      <c r="N3710">
        <v>0.85899999999999999</v>
      </c>
      <c r="O3710">
        <v>503</v>
      </c>
      <c r="P3710">
        <v>90</v>
      </c>
      <c r="Q3710">
        <v>166</v>
      </c>
      <c r="R3710">
        <v>152</v>
      </c>
      <c r="S3710">
        <v>200</v>
      </c>
      <c r="T3710">
        <f>(Data[[#This Row],[mean_r]]/256)*100</f>
        <v>64.84375</v>
      </c>
      <c r="U3710">
        <f>(Data[[#This Row],[mean_g]]/256)*100</f>
        <v>59.375</v>
      </c>
      <c r="V3710">
        <f>(Data[[#This Row],[mean_b]]/256)*100</f>
        <v>78.125</v>
      </c>
      <c r="W3710">
        <v>0.76800000000000002</v>
      </c>
      <c r="X3710" t="s">
        <v>39</v>
      </c>
      <c r="Y3710" t="s">
        <v>40</v>
      </c>
      <c r="Z3710">
        <v>3734</v>
      </c>
      <c r="AA3710">
        <v>5.96</v>
      </c>
      <c r="AB3710">
        <v>15.9</v>
      </c>
      <c r="AC3710">
        <v>39</v>
      </c>
      <c r="AD3710">
        <v>306242</v>
      </c>
      <c r="AE3710">
        <v>76.599999999999994</v>
      </c>
      <c r="AF3710">
        <v>34.4</v>
      </c>
      <c r="AG3710" t="s">
        <v>46</v>
      </c>
      <c r="AH3710" t="s">
        <v>68</v>
      </c>
      <c r="AI3710" t="s">
        <v>43</v>
      </c>
      <c r="AJ3710">
        <v>100</v>
      </c>
      <c r="AK3710">
        <v>512</v>
      </c>
      <c r="AL3710">
        <v>0.82769999999999999</v>
      </c>
      <c r="AM3710">
        <v>0.52249999999999996</v>
      </c>
      <c r="AN3710">
        <v>0.8478</v>
      </c>
      <c r="AO3710">
        <f>Data[[#This Row],[labeller_confidence_score]]-Data[[#This Row],[cytodiffusion_classification_confidence]]</f>
        <v>0.32530000000000003</v>
      </c>
    </row>
    <row r="3711" spans="1:41" x14ac:dyDescent="0.3">
      <c r="A3711" t="s">
        <v>3784</v>
      </c>
      <c r="B3711" t="s">
        <v>49</v>
      </c>
      <c r="C3711">
        <v>0</v>
      </c>
      <c r="D3711" t="s">
        <v>50</v>
      </c>
      <c r="E3711">
        <v>12.02</v>
      </c>
      <c r="F3711">
        <v>47.4</v>
      </c>
      <c r="G3711">
        <v>0.60299999999999998</v>
      </c>
      <c r="H3711">
        <v>0.46100000000000002</v>
      </c>
      <c r="I3711">
        <f>Data[[#This Row],[nucleus_area_pct]]/Data[[#This Row],[cytoplasm_ratio]]</f>
        <v>102.81995661605205</v>
      </c>
      <c r="J3711">
        <v>0.84</v>
      </c>
      <c r="K3711">
        <v>0.38</v>
      </c>
      <c r="L3711">
        <v>2.33</v>
      </c>
      <c r="M3711">
        <v>3.3</v>
      </c>
      <c r="N3711">
        <v>0.81</v>
      </c>
      <c r="O3711">
        <v>457</v>
      </c>
      <c r="P3711">
        <v>55</v>
      </c>
      <c r="Q3711">
        <v>210</v>
      </c>
      <c r="R3711">
        <v>167</v>
      </c>
      <c r="S3711">
        <v>175</v>
      </c>
      <c r="T3711">
        <f>(Data[[#This Row],[mean_r]]/256)*100</f>
        <v>82.03125</v>
      </c>
      <c r="U3711">
        <f>(Data[[#This Row],[mean_g]]/256)*100</f>
        <v>65.234375</v>
      </c>
      <c r="V3711">
        <f>(Data[[#This Row],[mean_b]]/256)*100</f>
        <v>68.359375</v>
      </c>
      <c r="W3711">
        <v>0.65500000000000003</v>
      </c>
      <c r="X3711" t="s">
        <v>51</v>
      </c>
      <c r="Y3711" t="s">
        <v>40</v>
      </c>
      <c r="Z3711">
        <v>5432</v>
      </c>
      <c r="AA3711">
        <v>6.04</v>
      </c>
      <c r="AB3711">
        <v>13.8</v>
      </c>
      <c r="AC3711">
        <v>49.4</v>
      </c>
      <c r="AD3711">
        <v>296651</v>
      </c>
      <c r="AE3711">
        <v>94.9</v>
      </c>
      <c r="AF3711">
        <v>32.200000000000003</v>
      </c>
      <c r="AG3711" t="s">
        <v>64</v>
      </c>
      <c r="AH3711" t="s">
        <v>68</v>
      </c>
      <c r="AI3711" t="s">
        <v>52</v>
      </c>
      <c r="AJ3711">
        <v>60</v>
      </c>
      <c r="AK3711">
        <v>224</v>
      </c>
      <c r="AL3711">
        <v>0.12139999999999999</v>
      </c>
      <c r="AM3711">
        <v>0.92200000000000004</v>
      </c>
      <c r="AN3711">
        <v>0.85860000000000003</v>
      </c>
      <c r="AO3711">
        <f>Data[[#This Row],[labeller_confidence_score]]-Data[[#This Row],[cytodiffusion_classification_confidence]]</f>
        <v>-6.3400000000000012E-2</v>
      </c>
    </row>
    <row r="3712" spans="1:41" x14ac:dyDescent="0.3">
      <c r="A3712" t="s">
        <v>3785</v>
      </c>
      <c r="B3712" t="s">
        <v>81</v>
      </c>
      <c r="C3712">
        <v>1</v>
      </c>
      <c r="D3712" t="s">
        <v>82</v>
      </c>
      <c r="E3712">
        <v>12.93</v>
      </c>
      <c r="F3712">
        <v>86.1</v>
      </c>
      <c r="G3712">
        <v>0.35199999999999998</v>
      </c>
      <c r="H3712">
        <v>0.17399999999999999</v>
      </c>
      <c r="I3712">
        <f>Data[[#This Row],[nucleus_area_pct]]/Data[[#This Row],[cytoplasm_ratio]]</f>
        <v>494.82758620689657</v>
      </c>
      <c r="J3712">
        <v>0.83099999999999996</v>
      </c>
      <c r="K3712">
        <v>0.27</v>
      </c>
      <c r="L3712">
        <v>0.74</v>
      </c>
      <c r="M3712">
        <v>1</v>
      </c>
      <c r="N3712">
        <v>0.84299999999999997</v>
      </c>
      <c r="O3712">
        <v>588</v>
      </c>
      <c r="P3712">
        <v>96</v>
      </c>
      <c r="Q3712">
        <v>207</v>
      </c>
      <c r="R3712">
        <v>132</v>
      </c>
      <c r="S3712">
        <v>208</v>
      </c>
      <c r="T3712">
        <f>(Data[[#This Row],[mean_r]]/256)*100</f>
        <v>80.859375</v>
      </c>
      <c r="U3712">
        <f>(Data[[#This Row],[mean_g]]/256)*100</f>
        <v>51.5625</v>
      </c>
      <c r="V3712">
        <f>(Data[[#This Row],[mean_b]]/256)*100</f>
        <v>81.25</v>
      </c>
      <c r="W3712">
        <v>0.51900000000000002</v>
      </c>
      <c r="X3712" t="s">
        <v>39</v>
      </c>
      <c r="Y3712" t="s">
        <v>40</v>
      </c>
      <c r="Z3712">
        <v>5115</v>
      </c>
      <c r="AA3712">
        <v>5.36</v>
      </c>
      <c r="AB3712">
        <v>12.8</v>
      </c>
      <c r="AC3712">
        <v>38.200000000000003</v>
      </c>
      <c r="AD3712">
        <v>314777</v>
      </c>
      <c r="AE3712">
        <v>83.5</v>
      </c>
      <c r="AF3712">
        <v>34.799999999999997</v>
      </c>
      <c r="AG3712" t="s">
        <v>46</v>
      </c>
      <c r="AH3712" t="s">
        <v>47</v>
      </c>
      <c r="AI3712" t="s">
        <v>56</v>
      </c>
      <c r="AJ3712">
        <v>100</v>
      </c>
      <c r="AK3712">
        <v>512</v>
      </c>
      <c r="AL3712">
        <v>0.70650000000000002</v>
      </c>
      <c r="AM3712">
        <v>0.79969999999999997</v>
      </c>
      <c r="AN3712">
        <v>0.71909999999999996</v>
      </c>
      <c r="AO3712">
        <f>Data[[#This Row],[labeller_confidence_score]]-Data[[#This Row],[cytodiffusion_classification_confidence]]</f>
        <v>-8.0600000000000005E-2</v>
      </c>
    </row>
    <row r="3713" spans="1:41" x14ac:dyDescent="0.3">
      <c r="A3713" t="s">
        <v>3786</v>
      </c>
      <c r="B3713" t="s">
        <v>62</v>
      </c>
      <c r="C3713">
        <v>0</v>
      </c>
      <c r="D3713" t="s">
        <v>50</v>
      </c>
      <c r="E3713">
        <v>8.19</v>
      </c>
      <c r="F3713">
        <v>91.5</v>
      </c>
      <c r="G3713">
        <v>0.85899999999999999</v>
      </c>
      <c r="H3713">
        <v>0.218</v>
      </c>
      <c r="I3713">
        <f>Data[[#This Row],[nucleus_area_pct]]/Data[[#This Row],[cytoplasm_ratio]]</f>
        <v>419.72477064220186</v>
      </c>
      <c r="J3713">
        <v>0.90600000000000003</v>
      </c>
      <c r="K3713">
        <v>0.24099999999999999</v>
      </c>
      <c r="L3713">
        <v>1.07</v>
      </c>
      <c r="M3713">
        <v>1.1000000000000001</v>
      </c>
      <c r="N3713">
        <v>0.877</v>
      </c>
      <c r="O3713">
        <v>343</v>
      </c>
      <c r="P3713">
        <v>58</v>
      </c>
      <c r="Q3713">
        <v>209</v>
      </c>
      <c r="R3713">
        <v>173</v>
      </c>
      <c r="S3713">
        <v>200</v>
      </c>
      <c r="T3713">
        <f>(Data[[#This Row],[mean_r]]/256)*100</f>
        <v>81.640625</v>
      </c>
      <c r="U3713">
        <f>(Data[[#This Row],[mean_g]]/256)*100</f>
        <v>67.578125</v>
      </c>
      <c r="V3713">
        <f>(Data[[#This Row],[mean_b]]/256)*100</f>
        <v>78.125</v>
      </c>
      <c r="W3713">
        <v>0.67100000000000004</v>
      </c>
      <c r="X3713" t="s">
        <v>51</v>
      </c>
      <c r="Y3713" t="s">
        <v>40</v>
      </c>
      <c r="Z3713">
        <v>10048</v>
      </c>
      <c r="AA3713">
        <v>5.92</v>
      </c>
      <c r="AB3713">
        <v>13.9</v>
      </c>
      <c r="AC3713">
        <v>39</v>
      </c>
      <c r="AD3713">
        <v>197597</v>
      </c>
      <c r="AE3713">
        <v>72.900000000000006</v>
      </c>
      <c r="AF3713">
        <v>32.5</v>
      </c>
      <c r="AG3713" t="s">
        <v>64</v>
      </c>
      <c r="AH3713" t="s">
        <v>47</v>
      </c>
      <c r="AI3713" t="s">
        <v>56</v>
      </c>
      <c r="AJ3713">
        <v>40</v>
      </c>
      <c r="AK3713">
        <v>360</v>
      </c>
      <c r="AL3713">
        <v>0.12529999999999999</v>
      </c>
      <c r="AM3713">
        <v>0.90080000000000005</v>
      </c>
      <c r="AN3713">
        <v>0.9365</v>
      </c>
      <c r="AO3713">
        <f>Data[[#This Row],[labeller_confidence_score]]-Data[[#This Row],[cytodiffusion_classification_confidence]]</f>
        <v>3.5699999999999954E-2</v>
      </c>
    </row>
    <row r="3714" spans="1:41" x14ac:dyDescent="0.3">
      <c r="A3714" t="s">
        <v>3787</v>
      </c>
      <c r="B3714" t="s">
        <v>85</v>
      </c>
      <c r="C3714">
        <v>0</v>
      </c>
      <c r="D3714" t="s">
        <v>50</v>
      </c>
      <c r="E3714">
        <v>12.05</v>
      </c>
      <c r="F3714">
        <v>65</v>
      </c>
      <c r="G3714">
        <v>0.69799999999999995</v>
      </c>
      <c r="H3714">
        <v>0.38600000000000001</v>
      </c>
      <c r="I3714">
        <f>Data[[#This Row],[nucleus_area_pct]]/Data[[#This Row],[cytoplasm_ratio]]</f>
        <v>168.39378238341968</v>
      </c>
      <c r="J3714">
        <v>0.70599999999999996</v>
      </c>
      <c r="K3714">
        <v>0.24299999999999999</v>
      </c>
      <c r="L3714">
        <v>5.0599999999999996</v>
      </c>
      <c r="M3714">
        <v>1.7</v>
      </c>
      <c r="N3714">
        <v>0.66800000000000004</v>
      </c>
      <c r="O3714">
        <v>439</v>
      </c>
      <c r="P3714">
        <v>63</v>
      </c>
      <c r="Q3714">
        <v>188</v>
      </c>
      <c r="R3714">
        <v>137</v>
      </c>
      <c r="S3714">
        <v>215</v>
      </c>
      <c r="T3714">
        <f>(Data[[#This Row],[mean_r]]/256)*100</f>
        <v>73.4375</v>
      </c>
      <c r="U3714">
        <f>(Data[[#This Row],[mean_g]]/256)*100</f>
        <v>53.515625</v>
      </c>
      <c r="V3714">
        <f>(Data[[#This Row],[mean_b]]/256)*100</f>
        <v>83.984375</v>
      </c>
      <c r="W3714">
        <v>0.64700000000000002</v>
      </c>
      <c r="X3714" t="s">
        <v>39</v>
      </c>
      <c r="Y3714" t="s">
        <v>40</v>
      </c>
      <c r="Z3714">
        <v>8907</v>
      </c>
      <c r="AA3714">
        <v>3.13</v>
      </c>
      <c r="AB3714">
        <v>15.7</v>
      </c>
      <c r="AC3714">
        <v>33</v>
      </c>
      <c r="AD3714">
        <v>97088</v>
      </c>
      <c r="AE3714">
        <v>109.3</v>
      </c>
      <c r="AF3714">
        <v>33.6</v>
      </c>
      <c r="AG3714" t="s">
        <v>46</v>
      </c>
      <c r="AH3714" t="s">
        <v>47</v>
      </c>
      <c r="AI3714" t="s">
        <v>52</v>
      </c>
      <c r="AJ3714">
        <v>60</v>
      </c>
      <c r="AK3714">
        <v>224</v>
      </c>
      <c r="AL3714">
        <v>5.4800000000000001E-2</v>
      </c>
      <c r="AM3714">
        <v>0.92720000000000002</v>
      </c>
      <c r="AN3714">
        <v>1</v>
      </c>
      <c r="AO3714">
        <f>Data[[#This Row],[labeller_confidence_score]]-Data[[#This Row],[cytodiffusion_classification_confidence]]</f>
        <v>7.2799999999999976E-2</v>
      </c>
    </row>
    <row r="3715" spans="1:41" x14ac:dyDescent="0.3">
      <c r="A3715" t="s">
        <v>3788</v>
      </c>
      <c r="B3715" t="s">
        <v>103</v>
      </c>
      <c r="C3715">
        <v>1</v>
      </c>
      <c r="D3715" t="s">
        <v>104</v>
      </c>
      <c r="E3715">
        <v>4.3499999999999996</v>
      </c>
      <c r="F3715">
        <v>0</v>
      </c>
      <c r="G3715">
        <v>0</v>
      </c>
      <c r="H3715">
        <v>1</v>
      </c>
      <c r="I3715">
        <f>Data[[#This Row],[nucleus_area_pct]]/Data[[#This Row],[cytoplasm_ratio]]</f>
        <v>0</v>
      </c>
      <c r="J3715">
        <v>0.438</v>
      </c>
      <c r="K3715">
        <v>0.746</v>
      </c>
      <c r="L3715">
        <v>0.35</v>
      </c>
      <c r="M3715">
        <v>1</v>
      </c>
      <c r="N3715">
        <v>0.75900000000000001</v>
      </c>
      <c r="O3715">
        <v>70</v>
      </c>
      <c r="P3715">
        <v>42</v>
      </c>
      <c r="Q3715">
        <v>225</v>
      </c>
      <c r="R3715">
        <v>118</v>
      </c>
      <c r="S3715">
        <v>103</v>
      </c>
      <c r="T3715">
        <f>(Data[[#This Row],[mean_r]]/256)*100</f>
        <v>87.890625</v>
      </c>
      <c r="U3715">
        <f>(Data[[#This Row],[mean_g]]/256)*100</f>
        <v>46.09375</v>
      </c>
      <c r="V3715">
        <f>(Data[[#This Row],[mean_b]]/256)*100</f>
        <v>40.234375</v>
      </c>
      <c r="W3715">
        <v>0.44500000000000001</v>
      </c>
      <c r="X3715" t="s">
        <v>51</v>
      </c>
      <c r="Y3715" t="s">
        <v>45</v>
      </c>
      <c r="Z3715">
        <v>3085</v>
      </c>
      <c r="AA3715">
        <v>5.33</v>
      </c>
      <c r="AB3715">
        <v>16.3</v>
      </c>
      <c r="AC3715">
        <v>44</v>
      </c>
      <c r="AD3715">
        <v>29758</v>
      </c>
      <c r="AE3715">
        <v>106</v>
      </c>
      <c r="AF3715">
        <v>33.299999999999997</v>
      </c>
      <c r="AG3715" t="s">
        <v>46</v>
      </c>
      <c r="AH3715" t="s">
        <v>47</v>
      </c>
      <c r="AI3715" t="s">
        <v>56</v>
      </c>
      <c r="AJ3715">
        <v>60</v>
      </c>
      <c r="AK3715">
        <v>512</v>
      </c>
      <c r="AL3715">
        <v>0.74690000000000001</v>
      </c>
      <c r="AM3715">
        <v>0.75149999999999995</v>
      </c>
      <c r="AN3715">
        <v>0.80179999999999996</v>
      </c>
      <c r="AO3715">
        <f>Data[[#This Row],[labeller_confidence_score]]-Data[[#This Row],[cytodiffusion_classification_confidence]]</f>
        <v>5.0300000000000011E-2</v>
      </c>
    </row>
    <row r="3716" spans="1:41" x14ac:dyDescent="0.3">
      <c r="A3716" t="s">
        <v>3789</v>
      </c>
      <c r="B3716" t="s">
        <v>89</v>
      </c>
      <c r="C3716">
        <v>1</v>
      </c>
      <c r="D3716" t="s">
        <v>38</v>
      </c>
      <c r="E3716">
        <v>12.82</v>
      </c>
      <c r="F3716">
        <v>53.7</v>
      </c>
      <c r="G3716">
        <v>0.64</v>
      </c>
      <c r="H3716">
        <v>0.47499999999999998</v>
      </c>
      <c r="I3716">
        <f>Data[[#This Row],[nucleus_area_pct]]/Data[[#This Row],[cytoplasm_ratio]]</f>
        <v>113.05263157894738</v>
      </c>
      <c r="J3716">
        <v>0.74099999999999999</v>
      </c>
      <c r="K3716">
        <v>0.48799999999999999</v>
      </c>
      <c r="L3716">
        <v>4.3899999999999997</v>
      </c>
      <c r="M3716">
        <v>3.6</v>
      </c>
      <c r="N3716">
        <v>0.877</v>
      </c>
      <c r="O3716">
        <v>504</v>
      </c>
      <c r="P3716">
        <v>61</v>
      </c>
      <c r="Q3716">
        <v>225</v>
      </c>
      <c r="R3716">
        <v>139</v>
      </c>
      <c r="S3716">
        <v>145</v>
      </c>
      <c r="T3716">
        <f>(Data[[#This Row],[mean_r]]/256)*100</f>
        <v>87.890625</v>
      </c>
      <c r="U3716">
        <f>(Data[[#This Row],[mean_g]]/256)*100</f>
        <v>54.296875</v>
      </c>
      <c r="V3716">
        <f>(Data[[#This Row],[mean_b]]/256)*100</f>
        <v>56.640625</v>
      </c>
      <c r="W3716">
        <v>0.69399999999999995</v>
      </c>
      <c r="X3716" t="s">
        <v>51</v>
      </c>
      <c r="Y3716" t="s">
        <v>45</v>
      </c>
      <c r="Z3716">
        <v>9326</v>
      </c>
      <c r="AA3716">
        <v>5.4</v>
      </c>
      <c r="AB3716">
        <v>12</v>
      </c>
      <c r="AC3716">
        <v>38.5</v>
      </c>
      <c r="AD3716">
        <v>169163</v>
      </c>
      <c r="AE3716">
        <v>81.599999999999994</v>
      </c>
      <c r="AF3716">
        <v>34.799999999999997</v>
      </c>
      <c r="AG3716" t="s">
        <v>41</v>
      </c>
      <c r="AH3716" t="s">
        <v>42</v>
      </c>
      <c r="AI3716" t="s">
        <v>52</v>
      </c>
      <c r="AJ3716">
        <v>60</v>
      </c>
      <c r="AK3716">
        <v>256</v>
      </c>
      <c r="AL3716">
        <v>0.88519999999999999</v>
      </c>
      <c r="AM3716">
        <v>0.70479999999999998</v>
      </c>
      <c r="AN3716">
        <v>0.69079999999999997</v>
      </c>
      <c r="AO3716">
        <f>Data[[#This Row],[labeller_confidence_score]]-Data[[#This Row],[cytodiffusion_classification_confidence]]</f>
        <v>-1.4000000000000012E-2</v>
      </c>
    </row>
    <row r="3717" spans="1:41" x14ac:dyDescent="0.3">
      <c r="A3717" t="s">
        <v>3790</v>
      </c>
      <c r="B3717" t="s">
        <v>49</v>
      </c>
      <c r="C3717">
        <v>0</v>
      </c>
      <c r="D3717" t="s">
        <v>50</v>
      </c>
      <c r="E3717">
        <v>13.63</v>
      </c>
      <c r="F3717">
        <v>57.1</v>
      </c>
      <c r="G3717">
        <v>0.58699999999999997</v>
      </c>
      <c r="H3717">
        <v>0.52</v>
      </c>
      <c r="I3717">
        <f>Data[[#This Row],[nucleus_area_pct]]/Data[[#This Row],[cytoplasm_ratio]]</f>
        <v>109.80769230769231</v>
      </c>
      <c r="J3717">
        <v>0.75700000000000001</v>
      </c>
      <c r="K3717">
        <v>0.27900000000000003</v>
      </c>
      <c r="L3717">
        <v>3.8</v>
      </c>
      <c r="M3717">
        <v>3.6</v>
      </c>
      <c r="N3717">
        <v>0.82699999999999996</v>
      </c>
      <c r="O3717">
        <v>388</v>
      </c>
      <c r="P3717">
        <v>67</v>
      </c>
      <c r="Q3717">
        <v>222</v>
      </c>
      <c r="R3717">
        <v>174</v>
      </c>
      <c r="S3717">
        <v>196</v>
      </c>
      <c r="T3717">
        <f>(Data[[#This Row],[mean_r]]/256)*100</f>
        <v>86.71875</v>
      </c>
      <c r="U3717">
        <f>(Data[[#This Row],[mean_g]]/256)*100</f>
        <v>67.96875</v>
      </c>
      <c r="V3717">
        <f>(Data[[#This Row],[mean_b]]/256)*100</f>
        <v>76.5625</v>
      </c>
      <c r="W3717">
        <v>0.70599999999999996</v>
      </c>
      <c r="X3717" t="s">
        <v>39</v>
      </c>
      <c r="Y3717" t="s">
        <v>45</v>
      </c>
      <c r="Z3717">
        <v>8422</v>
      </c>
      <c r="AA3717">
        <v>5.19</v>
      </c>
      <c r="AB3717">
        <v>13.2</v>
      </c>
      <c r="AC3717">
        <v>40.200000000000003</v>
      </c>
      <c r="AD3717">
        <v>192905</v>
      </c>
      <c r="AE3717">
        <v>82.7</v>
      </c>
      <c r="AF3717">
        <v>33.799999999999997</v>
      </c>
      <c r="AG3717" t="s">
        <v>64</v>
      </c>
      <c r="AH3717" t="s">
        <v>42</v>
      </c>
      <c r="AI3717" t="s">
        <v>56</v>
      </c>
      <c r="AJ3717">
        <v>60</v>
      </c>
      <c r="AK3717">
        <v>224</v>
      </c>
      <c r="AL3717">
        <v>9.7100000000000006E-2</v>
      </c>
      <c r="AM3717">
        <v>0.86360000000000003</v>
      </c>
      <c r="AN3717">
        <v>1</v>
      </c>
      <c r="AO3717">
        <f>Data[[#This Row],[labeller_confidence_score]]-Data[[#This Row],[cytodiffusion_classification_confidence]]</f>
        <v>0.13639999999999997</v>
      </c>
    </row>
    <row r="3718" spans="1:41" x14ac:dyDescent="0.3">
      <c r="A3718" t="s">
        <v>3791</v>
      </c>
      <c r="B3718" t="s">
        <v>67</v>
      </c>
      <c r="C3718">
        <v>1</v>
      </c>
      <c r="D3718" t="s">
        <v>67</v>
      </c>
      <c r="E3718">
        <v>9.68</v>
      </c>
      <c r="F3718">
        <v>40.5</v>
      </c>
      <c r="G3718">
        <v>0.26400000000000001</v>
      </c>
      <c r="H3718">
        <v>0.90900000000000003</v>
      </c>
      <c r="I3718">
        <f>Data[[#This Row],[nucleus_area_pct]]/Data[[#This Row],[cytoplasm_ratio]]</f>
        <v>44.554455445544555</v>
      </c>
      <c r="J3718">
        <v>0.441</v>
      </c>
      <c r="K3718">
        <v>0.33</v>
      </c>
      <c r="L3718">
        <v>0.42</v>
      </c>
      <c r="M3718">
        <v>1.3</v>
      </c>
      <c r="N3718">
        <v>0.56999999999999995</v>
      </c>
      <c r="O3718">
        <v>215</v>
      </c>
      <c r="P3718">
        <v>69</v>
      </c>
      <c r="Q3718">
        <v>255</v>
      </c>
      <c r="R3718">
        <v>104</v>
      </c>
      <c r="S3718">
        <v>146</v>
      </c>
      <c r="T3718">
        <f>(Data[[#This Row],[mean_r]]/256)*100</f>
        <v>99.609375</v>
      </c>
      <c r="U3718">
        <f>(Data[[#This Row],[mean_g]]/256)*100</f>
        <v>40.625</v>
      </c>
      <c r="V3718">
        <f>(Data[[#This Row],[mean_b]]/256)*100</f>
        <v>57.03125</v>
      </c>
      <c r="W3718">
        <v>0.434</v>
      </c>
      <c r="X3718" t="s">
        <v>51</v>
      </c>
      <c r="Y3718" t="s">
        <v>45</v>
      </c>
      <c r="Z3718">
        <v>6237</v>
      </c>
      <c r="AA3718">
        <v>5.53</v>
      </c>
      <c r="AB3718">
        <v>13.7</v>
      </c>
      <c r="AC3718">
        <v>41.6</v>
      </c>
      <c r="AD3718">
        <v>314120</v>
      </c>
      <c r="AE3718">
        <v>68.400000000000006</v>
      </c>
      <c r="AF3718">
        <v>32.799999999999997</v>
      </c>
      <c r="AG3718" t="s">
        <v>41</v>
      </c>
      <c r="AH3718" t="s">
        <v>42</v>
      </c>
      <c r="AI3718" t="s">
        <v>43</v>
      </c>
      <c r="AJ3718">
        <v>60</v>
      </c>
      <c r="AK3718">
        <v>512</v>
      </c>
      <c r="AL3718">
        <v>0.97770000000000001</v>
      </c>
      <c r="AM3718">
        <v>0.76980000000000004</v>
      </c>
      <c r="AN3718">
        <v>0.82469999999999999</v>
      </c>
      <c r="AO3718">
        <f>Data[[#This Row],[labeller_confidence_score]]-Data[[#This Row],[cytodiffusion_classification_confidence]]</f>
        <v>5.4899999999999949E-2</v>
      </c>
    </row>
    <row r="3719" spans="1:41" x14ac:dyDescent="0.3">
      <c r="A3719" t="s">
        <v>3792</v>
      </c>
      <c r="B3719" t="s">
        <v>85</v>
      </c>
      <c r="C3719">
        <v>0</v>
      </c>
      <c r="D3719" t="s">
        <v>50</v>
      </c>
      <c r="E3719">
        <v>9.99</v>
      </c>
      <c r="F3719">
        <v>56.4</v>
      </c>
      <c r="G3719">
        <v>0.82</v>
      </c>
      <c r="H3719">
        <v>0.55100000000000005</v>
      </c>
      <c r="I3719">
        <f>Data[[#This Row],[nucleus_area_pct]]/Data[[#This Row],[cytoplasm_ratio]]</f>
        <v>102.35934664246822</v>
      </c>
      <c r="J3719">
        <v>0.77200000000000002</v>
      </c>
      <c r="K3719">
        <v>0.42699999999999999</v>
      </c>
      <c r="L3719">
        <v>5.42</v>
      </c>
      <c r="M3719">
        <v>1.7</v>
      </c>
      <c r="N3719">
        <v>0.76600000000000001</v>
      </c>
      <c r="O3719">
        <v>376</v>
      </c>
      <c r="P3719">
        <v>79</v>
      </c>
      <c r="Q3719">
        <v>214</v>
      </c>
      <c r="R3719">
        <v>171</v>
      </c>
      <c r="S3719">
        <v>206</v>
      </c>
      <c r="T3719">
        <f>(Data[[#This Row],[mean_r]]/256)*100</f>
        <v>83.59375</v>
      </c>
      <c r="U3719">
        <f>(Data[[#This Row],[mean_g]]/256)*100</f>
        <v>66.796875</v>
      </c>
      <c r="V3719">
        <f>(Data[[#This Row],[mean_b]]/256)*100</f>
        <v>80.46875</v>
      </c>
      <c r="W3719">
        <v>0.77700000000000002</v>
      </c>
      <c r="X3719" t="s">
        <v>39</v>
      </c>
      <c r="Y3719" t="s">
        <v>40</v>
      </c>
      <c r="Z3719">
        <v>5891</v>
      </c>
      <c r="AA3719">
        <v>5.23</v>
      </c>
      <c r="AB3719">
        <v>11.1</v>
      </c>
      <c r="AC3719">
        <v>42.1</v>
      </c>
      <c r="AD3719">
        <v>258167</v>
      </c>
      <c r="AE3719">
        <v>80.2</v>
      </c>
      <c r="AF3719">
        <v>31.5</v>
      </c>
      <c r="AG3719" t="s">
        <v>64</v>
      </c>
      <c r="AH3719" t="s">
        <v>42</v>
      </c>
      <c r="AI3719" t="s">
        <v>52</v>
      </c>
      <c r="AJ3719">
        <v>40</v>
      </c>
      <c r="AK3719">
        <v>224</v>
      </c>
      <c r="AL3719">
        <v>5.9799999999999999E-2</v>
      </c>
      <c r="AM3719">
        <v>0.92779999999999996</v>
      </c>
      <c r="AN3719">
        <v>0.97070000000000001</v>
      </c>
      <c r="AO3719">
        <f>Data[[#This Row],[labeller_confidence_score]]-Data[[#This Row],[cytodiffusion_classification_confidence]]</f>
        <v>4.2900000000000049E-2</v>
      </c>
    </row>
    <row r="3720" spans="1:41" x14ac:dyDescent="0.3">
      <c r="A3720" t="s">
        <v>3793</v>
      </c>
      <c r="B3720" t="s">
        <v>62</v>
      </c>
      <c r="C3720">
        <v>0</v>
      </c>
      <c r="D3720" t="s">
        <v>50</v>
      </c>
      <c r="E3720">
        <v>7.4</v>
      </c>
      <c r="F3720">
        <v>78.5</v>
      </c>
      <c r="G3720">
        <v>0.81599999999999995</v>
      </c>
      <c r="H3720">
        <v>0.186</v>
      </c>
      <c r="I3720">
        <f>Data[[#This Row],[nucleus_area_pct]]/Data[[#This Row],[cytoplasm_ratio]]</f>
        <v>422.04301075268819</v>
      </c>
      <c r="J3720">
        <v>0.98</v>
      </c>
      <c r="K3720">
        <v>0.248</v>
      </c>
      <c r="L3720">
        <v>0.81</v>
      </c>
      <c r="M3720">
        <v>1</v>
      </c>
      <c r="N3720">
        <v>0.91900000000000004</v>
      </c>
      <c r="O3720">
        <v>319</v>
      </c>
      <c r="P3720">
        <v>71</v>
      </c>
      <c r="Q3720">
        <v>197</v>
      </c>
      <c r="R3720">
        <v>175</v>
      </c>
      <c r="S3720">
        <v>178</v>
      </c>
      <c r="T3720">
        <f>(Data[[#This Row],[mean_r]]/256)*100</f>
        <v>76.953125</v>
      </c>
      <c r="U3720">
        <f>(Data[[#This Row],[mean_g]]/256)*100</f>
        <v>68.359375</v>
      </c>
      <c r="V3720">
        <f>(Data[[#This Row],[mean_b]]/256)*100</f>
        <v>69.53125</v>
      </c>
      <c r="W3720">
        <v>0.69899999999999995</v>
      </c>
      <c r="X3720" t="s">
        <v>51</v>
      </c>
      <c r="Y3720" t="s">
        <v>45</v>
      </c>
      <c r="Z3720">
        <v>4464</v>
      </c>
      <c r="AA3720">
        <v>5.18</v>
      </c>
      <c r="AB3720">
        <v>14.1</v>
      </c>
      <c r="AC3720">
        <v>43.9</v>
      </c>
      <c r="AD3720">
        <v>190798</v>
      </c>
      <c r="AE3720">
        <v>86.9</v>
      </c>
      <c r="AF3720">
        <v>31.8</v>
      </c>
      <c r="AG3720" t="s">
        <v>46</v>
      </c>
      <c r="AH3720" t="s">
        <v>68</v>
      </c>
      <c r="AI3720" t="s">
        <v>52</v>
      </c>
      <c r="AJ3720">
        <v>60</v>
      </c>
      <c r="AK3720">
        <v>512</v>
      </c>
      <c r="AL3720">
        <v>6.0999999999999999E-2</v>
      </c>
      <c r="AM3720">
        <v>0.87250000000000005</v>
      </c>
      <c r="AN3720">
        <v>0.86770000000000003</v>
      </c>
      <c r="AO3720">
        <f>Data[[#This Row],[labeller_confidence_score]]-Data[[#This Row],[cytodiffusion_classification_confidence]]</f>
        <v>-4.8000000000000265E-3</v>
      </c>
    </row>
    <row r="3721" spans="1:41" x14ac:dyDescent="0.3">
      <c r="A3721" t="s">
        <v>3794</v>
      </c>
      <c r="B3721" t="s">
        <v>54</v>
      </c>
      <c r="C3721">
        <v>0</v>
      </c>
      <c r="D3721" t="s">
        <v>54</v>
      </c>
      <c r="E3721">
        <v>8.6</v>
      </c>
      <c r="F3721">
        <v>0</v>
      </c>
      <c r="G3721">
        <v>0</v>
      </c>
      <c r="H3721">
        <v>1</v>
      </c>
      <c r="I3721">
        <f>Data[[#This Row],[nucleus_area_pct]]/Data[[#This Row],[cytoplasm_ratio]]</f>
        <v>0</v>
      </c>
      <c r="J3721">
        <v>0.97</v>
      </c>
      <c r="K3721">
        <v>0.16200000000000001</v>
      </c>
      <c r="L3721">
        <v>0.74</v>
      </c>
      <c r="M3721">
        <v>1</v>
      </c>
      <c r="N3721">
        <v>0.95499999999999996</v>
      </c>
      <c r="O3721">
        <v>169</v>
      </c>
      <c r="P3721">
        <v>45</v>
      </c>
      <c r="Q3721">
        <v>220</v>
      </c>
      <c r="R3721">
        <v>123</v>
      </c>
      <c r="S3721">
        <v>122</v>
      </c>
      <c r="T3721">
        <f>(Data[[#This Row],[mean_r]]/256)*100</f>
        <v>85.9375</v>
      </c>
      <c r="U3721">
        <f>(Data[[#This Row],[mean_g]]/256)*100</f>
        <v>48.046875</v>
      </c>
      <c r="V3721">
        <f>(Data[[#This Row],[mean_b]]/256)*100</f>
        <v>47.65625</v>
      </c>
      <c r="W3721">
        <v>0.621</v>
      </c>
      <c r="X3721" t="s">
        <v>39</v>
      </c>
      <c r="Y3721" t="s">
        <v>40</v>
      </c>
      <c r="Z3721">
        <v>5059</v>
      </c>
      <c r="AA3721">
        <v>3.97</v>
      </c>
      <c r="AB3721">
        <v>12</v>
      </c>
      <c r="AC3721">
        <v>47.6</v>
      </c>
      <c r="AD3721">
        <v>322460</v>
      </c>
      <c r="AE3721">
        <v>88.6</v>
      </c>
      <c r="AF3721">
        <v>34.5</v>
      </c>
      <c r="AG3721" t="s">
        <v>41</v>
      </c>
      <c r="AH3721" t="s">
        <v>47</v>
      </c>
      <c r="AI3721" t="s">
        <v>52</v>
      </c>
      <c r="AJ3721">
        <v>40</v>
      </c>
      <c r="AK3721">
        <v>360</v>
      </c>
      <c r="AL3721">
        <v>5.8000000000000003E-2</v>
      </c>
      <c r="AM3721">
        <v>0.85</v>
      </c>
      <c r="AN3721">
        <v>0.87549999999999994</v>
      </c>
      <c r="AO3721">
        <f>Data[[#This Row],[labeller_confidence_score]]-Data[[#This Row],[cytodiffusion_classification_confidence]]</f>
        <v>2.5499999999999967E-2</v>
      </c>
    </row>
    <row r="3722" spans="1:41" x14ac:dyDescent="0.3">
      <c r="A3722" t="s">
        <v>3795</v>
      </c>
      <c r="B3722" t="s">
        <v>106</v>
      </c>
      <c r="C3722">
        <v>1</v>
      </c>
      <c r="D3722" t="s">
        <v>82</v>
      </c>
      <c r="E3722">
        <v>15.54</v>
      </c>
      <c r="F3722">
        <v>78.5</v>
      </c>
      <c r="G3722">
        <v>0.39500000000000002</v>
      </c>
      <c r="H3722">
        <v>0.13500000000000001</v>
      </c>
      <c r="I3722">
        <f>Data[[#This Row],[nucleus_area_pct]]/Data[[#This Row],[cytoplasm_ratio]]</f>
        <v>581.48148148148141</v>
      </c>
      <c r="J3722">
        <v>0.79800000000000004</v>
      </c>
      <c r="K3722">
        <v>0.26800000000000002</v>
      </c>
      <c r="L3722">
        <v>0.6</v>
      </c>
      <c r="M3722">
        <v>1</v>
      </c>
      <c r="N3722">
        <v>0.93100000000000005</v>
      </c>
      <c r="O3722">
        <v>495</v>
      </c>
      <c r="P3722">
        <v>75</v>
      </c>
      <c r="Q3722">
        <v>220</v>
      </c>
      <c r="R3722">
        <v>127</v>
      </c>
      <c r="S3722">
        <v>203</v>
      </c>
      <c r="T3722">
        <f>(Data[[#This Row],[mean_r]]/256)*100</f>
        <v>85.9375</v>
      </c>
      <c r="U3722">
        <f>(Data[[#This Row],[mean_g]]/256)*100</f>
        <v>49.609375</v>
      </c>
      <c r="V3722">
        <f>(Data[[#This Row],[mean_b]]/256)*100</f>
        <v>79.296875</v>
      </c>
      <c r="W3722">
        <v>0.60799999999999998</v>
      </c>
      <c r="X3722" t="s">
        <v>51</v>
      </c>
      <c r="Y3722" t="s">
        <v>40</v>
      </c>
      <c r="Z3722">
        <v>7745</v>
      </c>
      <c r="AA3722">
        <v>3.99</v>
      </c>
      <c r="AB3722">
        <v>12.7</v>
      </c>
      <c r="AC3722">
        <v>44.1</v>
      </c>
      <c r="AD3722">
        <v>266380</v>
      </c>
      <c r="AE3722">
        <v>87.6</v>
      </c>
      <c r="AF3722">
        <v>31</v>
      </c>
      <c r="AG3722" t="s">
        <v>41</v>
      </c>
      <c r="AH3722" t="s">
        <v>47</v>
      </c>
      <c r="AI3722" t="s">
        <v>52</v>
      </c>
      <c r="AJ3722">
        <v>40</v>
      </c>
      <c r="AK3722">
        <v>360</v>
      </c>
      <c r="AL3722">
        <v>0.9577</v>
      </c>
      <c r="AM3722">
        <v>0.81469999999999998</v>
      </c>
      <c r="AN3722">
        <v>0.58379999999999999</v>
      </c>
      <c r="AO3722">
        <f>Data[[#This Row],[labeller_confidence_score]]-Data[[#This Row],[cytodiffusion_classification_confidence]]</f>
        <v>-0.23089999999999999</v>
      </c>
    </row>
    <row r="3723" spans="1:41" x14ac:dyDescent="0.3">
      <c r="A3723" t="s">
        <v>3796</v>
      </c>
      <c r="B3723" t="s">
        <v>110</v>
      </c>
      <c r="C3723">
        <v>1</v>
      </c>
      <c r="D3723" t="s">
        <v>104</v>
      </c>
      <c r="E3723">
        <v>9.02</v>
      </c>
      <c r="F3723">
        <v>0</v>
      </c>
      <c r="G3723">
        <v>0</v>
      </c>
      <c r="H3723">
        <v>1</v>
      </c>
      <c r="I3723">
        <f>Data[[#This Row],[nucleus_area_pct]]/Data[[#This Row],[cytoplasm_ratio]]</f>
        <v>0</v>
      </c>
      <c r="J3723">
        <v>0.86899999999999999</v>
      </c>
      <c r="K3723">
        <v>0.182</v>
      </c>
      <c r="L3723">
        <v>0.7</v>
      </c>
      <c r="M3723">
        <v>1</v>
      </c>
      <c r="N3723">
        <v>0.89800000000000002</v>
      </c>
      <c r="O3723">
        <v>189</v>
      </c>
      <c r="P3723">
        <v>52</v>
      </c>
      <c r="Q3723">
        <v>243</v>
      </c>
      <c r="R3723">
        <v>111</v>
      </c>
      <c r="S3723">
        <v>132</v>
      </c>
      <c r="T3723">
        <f>(Data[[#This Row],[mean_r]]/256)*100</f>
        <v>94.921875</v>
      </c>
      <c r="U3723">
        <f>(Data[[#This Row],[mean_g]]/256)*100</f>
        <v>43.359375</v>
      </c>
      <c r="V3723">
        <f>(Data[[#This Row],[mean_b]]/256)*100</f>
        <v>51.5625</v>
      </c>
      <c r="W3723">
        <v>0.39400000000000002</v>
      </c>
      <c r="X3723" t="s">
        <v>51</v>
      </c>
      <c r="Y3723" t="s">
        <v>40</v>
      </c>
      <c r="Z3723">
        <v>8306</v>
      </c>
      <c r="AA3723">
        <v>4.9400000000000004</v>
      </c>
      <c r="AB3723">
        <v>13.2</v>
      </c>
      <c r="AC3723">
        <v>33.4</v>
      </c>
      <c r="AD3723">
        <v>299915</v>
      </c>
      <c r="AE3723">
        <v>84.8</v>
      </c>
      <c r="AF3723">
        <v>35.200000000000003</v>
      </c>
      <c r="AG3723" t="s">
        <v>41</v>
      </c>
      <c r="AH3723" t="s">
        <v>47</v>
      </c>
      <c r="AI3723" t="s">
        <v>56</v>
      </c>
      <c r="AJ3723">
        <v>40</v>
      </c>
      <c r="AK3723">
        <v>224</v>
      </c>
      <c r="AL3723">
        <v>0.75380000000000003</v>
      </c>
      <c r="AM3723">
        <v>0.73699999999999999</v>
      </c>
      <c r="AN3723">
        <v>0.78520000000000001</v>
      </c>
      <c r="AO3723">
        <f>Data[[#This Row],[labeller_confidence_score]]-Data[[#This Row],[cytodiffusion_classification_confidence]]</f>
        <v>4.8200000000000021E-2</v>
      </c>
    </row>
    <row r="3724" spans="1:41" x14ac:dyDescent="0.3">
      <c r="A3724" t="s">
        <v>3797</v>
      </c>
      <c r="B3724" t="s">
        <v>89</v>
      </c>
      <c r="C3724">
        <v>1</v>
      </c>
      <c r="D3724" t="s">
        <v>38</v>
      </c>
      <c r="E3724">
        <v>13.43</v>
      </c>
      <c r="F3724">
        <v>54.4</v>
      </c>
      <c r="G3724">
        <v>0.51400000000000001</v>
      </c>
      <c r="H3724">
        <v>0.41599999999999998</v>
      </c>
      <c r="I3724">
        <f>Data[[#This Row],[nucleus_area_pct]]/Data[[#This Row],[cytoplasm_ratio]]</f>
        <v>130.76923076923077</v>
      </c>
      <c r="J3724">
        <v>0.77200000000000002</v>
      </c>
      <c r="K3724">
        <v>0.39400000000000002</v>
      </c>
      <c r="L3724">
        <v>4.5599999999999996</v>
      </c>
      <c r="M3724">
        <v>3</v>
      </c>
      <c r="N3724">
        <v>0.77800000000000002</v>
      </c>
      <c r="O3724">
        <v>423</v>
      </c>
      <c r="P3724">
        <v>83</v>
      </c>
      <c r="Q3724">
        <v>212</v>
      </c>
      <c r="R3724">
        <v>146</v>
      </c>
      <c r="S3724">
        <v>197</v>
      </c>
      <c r="T3724">
        <f>(Data[[#This Row],[mean_r]]/256)*100</f>
        <v>82.8125</v>
      </c>
      <c r="U3724">
        <f>(Data[[#This Row],[mean_g]]/256)*100</f>
        <v>57.03125</v>
      </c>
      <c r="V3724">
        <f>(Data[[#This Row],[mean_b]]/256)*100</f>
        <v>76.953125</v>
      </c>
      <c r="W3724">
        <v>0.65400000000000003</v>
      </c>
      <c r="X3724" t="s">
        <v>39</v>
      </c>
      <c r="Y3724" t="s">
        <v>40</v>
      </c>
      <c r="Z3724">
        <v>9561</v>
      </c>
      <c r="AA3724">
        <v>4.9800000000000004</v>
      </c>
      <c r="AB3724">
        <v>14.1</v>
      </c>
      <c r="AC3724">
        <v>36.5</v>
      </c>
      <c r="AD3724">
        <v>153502</v>
      </c>
      <c r="AE3724">
        <v>105.7</v>
      </c>
      <c r="AF3724">
        <v>35.200000000000003</v>
      </c>
      <c r="AG3724" t="s">
        <v>46</v>
      </c>
      <c r="AH3724" t="s">
        <v>42</v>
      </c>
      <c r="AI3724" t="s">
        <v>43</v>
      </c>
      <c r="AJ3724">
        <v>40</v>
      </c>
      <c r="AK3724">
        <v>256</v>
      </c>
      <c r="AL3724">
        <v>0.88339999999999996</v>
      </c>
      <c r="AM3724">
        <v>0.90969999999999995</v>
      </c>
      <c r="AN3724">
        <v>0.79159999999999997</v>
      </c>
      <c r="AO3724">
        <f>Data[[#This Row],[labeller_confidence_score]]-Data[[#This Row],[cytodiffusion_classification_confidence]]</f>
        <v>-0.11809999999999998</v>
      </c>
    </row>
    <row r="3725" spans="1:41" x14ac:dyDescent="0.3">
      <c r="A3725" t="s">
        <v>3798</v>
      </c>
      <c r="B3725" t="s">
        <v>89</v>
      </c>
      <c r="C3725">
        <v>1</v>
      </c>
      <c r="D3725" t="s">
        <v>38</v>
      </c>
      <c r="E3725">
        <v>14.51</v>
      </c>
      <c r="F3725">
        <v>57.2</v>
      </c>
      <c r="G3725">
        <v>0.67800000000000005</v>
      </c>
      <c r="H3725">
        <v>0.47</v>
      </c>
      <c r="I3725">
        <f>Data[[#This Row],[nucleus_area_pct]]/Data[[#This Row],[cytoplasm_ratio]]</f>
        <v>121.70212765957449</v>
      </c>
      <c r="J3725">
        <v>0.71399999999999997</v>
      </c>
      <c r="K3725">
        <v>0.23200000000000001</v>
      </c>
      <c r="L3725">
        <v>4.8600000000000003</v>
      </c>
      <c r="M3725">
        <v>3.5</v>
      </c>
      <c r="N3725">
        <v>0.80400000000000005</v>
      </c>
      <c r="O3725">
        <v>565</v>
      </c>
      <c r="P3725">
        <v>80</v>
      </c>
      <c r="Q3725">
        <v>188</v>
      </c>
      <c r="R3725">
        <v>152</v>
      </c>
      <c r="S3725">
        <v>190</v>
      </c>
      <c r="T3725">
        <f>(Data[[#This Row],[mean_r]]/256)*100</f>
        <v>73.4375</v>
      </c>
      <c r="U3725">
        <f>(Data[[#This Row],[mean_g]]/256)*100</f>
        <v>59.375</v>
      </c>
      <c r="V3725">
        <f>(Data[[#This Row],[mean_b]]/256)*100</f>
        <v>74.21875</v>
      </c>
      <c r="W3725">
        <v>0.751</v>
      </c>
      <c r="X3725" t="s">
        <v>51</v>
      </c>
      <c r="Y3725" t="s">
        <v>45</v>
      </c>
      <c r="Z3725">
        <v>5529</v>
      </c>
      <c r="AA3725">
        <v>5</v>
      </c>
      <c r="AB3725">
        <v>14.7</v>
      </c>
      <c r="AC3725">
        <v>32.299999999999997</v>
      </c>
      <c r="AD3725">
        <v>255230</v>
      </c>
      <c r="AE3725">
        <v>87.2</v>
      </c>
      <c r="AF3725">
        <v>32.6</v>
      </c>
      <c r="AG3725" t="s">
        <v>46</v>
      </c>
      <c r="AH3725" t="s">
        <v>47</v>
      </c>
      <c r="AI3725" t="s">
        <v>52</v>
      </c>
      <c r="AJ3725">
        <v>100</v>
      </c>
      <c r="AK3725">
        <v>256</v>
      </c>
      <c r="AL3725">
        <v>0.8014</v>
      </c>
      <c r="AM3725">
        <v>0.50749999999999995</v>
      </c>
      <c r="AN3725">
        <v>0.89039999999999997</v>
      </c>
      <c r="AO3725">
        <f>Data[[#This Row],[labeller_confidence_score]]-Data[[#This Row],[cytodiffusion_classification_confidence]]</f>
        <v>0.38290000000000002</v>
      </c>
    </row>
    <row r="3726" spans="1:41" x14ac:dyDescent="0.3">
      <c r="A3726" t="s">
        <v>3799</v>
      </c>
      <c r="B3726" t="s">
        <v>49</v>
      </c>
      <c r="C3726">
        <v>0</v>
      </c>
      <c r="D3726" t="s">
        <v>50</v>
      </c>
      <c r="E3726">
        <v>13.64</v>
      </c>
      <c r="F3726">
        <v>63.4</v>
      </c>
      <c r="G3726">
        <v>0.53500000000000003</v>
      </c>
      <c r="H3726">
        <v>0.47199999999999998</v>
      </c>
      <c r="I3726">
        <f>Data[[#This Row],[nucleus_area_pct]]/Data[[#This Row],[cytoplasm_ratio]]</f>
        <v>134.32203389830508</v>
      </c>
      <c r="J3726">
        <v>0.78600000000000003</v>
      </c>
      <c r="K3726">
        <v>0.251</v>
      </c>
      <c r="L3726">
        <v>2.42</v>
      </c>
      <c r="M3726">
        <v>3.5</v>
      </c>
      <c r="N3726">
        <v>0.79900000000000004</v>
      </c>
      <c r="O3726">
        <v>514</v>
      </c>
      <c r="P3726">
        <v>70</v>
      </c>
      <c r="Q3726">
        <v>239</v>
      </c>
      <c r="R3726">
        <v>152</v>
      </c>
      <c r="S3726">
        <v>213</v>
      </c>
      <c r="T3726">
        <f>(Data[[#This Row],[mean_r]]/256)*100</f>
        <v>93.359375</v>
      </c>
      <c r="U3726">
        <f>(Data[[#This Row],[mean_g]]/256)*100</f>
        <v>59.375</v>
      </c>
      <c r="V3726">
        <f>(Data[[#This Row],[mean_b]]/256)*100</f>
        <v>83.203125</v>
      </c>
      <c r="W3726">
        <v>0.68500000000000005</v>
      </c>
      <c r="X3726" t="s">
        <v>39</v>
      </c>
      <c r="Y3726" t="s">
        <v>45</v>
      </c>
      <c r="Z3726">
        <v>8408</v>
      </c>
      <c r="AA3726">
        <v>5.84</v>
      </c>
      <c r="AB3726">
        <v>13.9</v>
      </c>
      <c r="AC3726">
        <v>48.9</v>
      </c>
      <c r="AD3726">
        <v>340535</v>
      </c>
      <c r="AE3726">
        <v>96.4</v>
      </c>
      <c r="AF3726">
        <v>32.6</v>
      </c>
      <c r="AG3726" t="s">
        <v>41</v>
      </c>
      <c r="AH3726" t="s">
        <v>47</v>
      </c>
      <c r="AI3726" t="s">
        <v>43</v>
      </c>
      <c r="AJ3726">
        <v>40</v>
      </c>
      <c r="AK3726">
        <v>256</v>
      </c>
      <c r="AL3726">
        <v>2.3699999999999999E-2</v>
      </c>
      <c r="AM3726">
        <v>0.8911</v>
      </c>
      <c r="AN3726">
        <v>0.87860000000000005</v>
      </c>
      <c r="AO3726">
        <f>Data[[#This Row],[labeller_confidence_score]]-Data[[#This Row],[cytodiffusion_classification_confidence]]</f>
        <v>-1.2499999999999956E-2</v>
      </c>
    </row>
    <row r="3727" spans="1:41" x14ac:dyDescent="0.3">
      <c r="A3727" t="s">
        <v>3800</v>
      </c>
      <c r="B3727" t="s">
        <v>62</v>
      </c>
      <c r="C3727">
        <v>0</v>
      </c>
      <c r="D3727" t="s">
        <v>50</v>
      </c>
      <c r="E3727">
        <v>9.48</v>
      </c>
      <c r="F3727">
        <v>77.7</v>
      </c>
      <c r="G3727">
        <v>0.72199999999999998</v>
      </c>
      <c r="H3727">
        <v>0.26500000000000001</v>
      </c>
      <c r="I3727">
        <f>Data[[#This Row],[nucleus_area_pct]]/Data[[#This Row],[cytoplasm_ratio]]</f>
        <v>293.20754716981133</v>
      </c>
      <c r="J3727">
        <v>0.84499999999999997</v>
      </c>
      <c r="K3727">
        <v>0.129</v>
      </c>
      <c r="L3727">
        <v>1.1100000000000001</v>
      </c>
      <c r="M3727">
        <v>1</v>
      </c>
      <c r="N3727">
        <v>0.877</v>
      </c>
      <c r="O3727">
        <v>277</v>
      </c>
      <c r="P3727">
        <v>53</v>
      </c>
      <c r="Q3727">
        <v>179</v>
      </c>
      <c r="R3727">
        <v>161</v>
      </c>
      <c r="S3727">
        <v>205</v>
      </c>
      <c r="T3727">
        <f>(Data[[#This Row],[mean_r]]/256)*100</f>
        <v>69.921875</v>
      </c>
      <c r="U3727">
        <f>(Data[[#This Row],[mean_g]]/256)*100</f>
        <v>62.890625</v>
      </c>
      <c r="V3727">
        <f>(Data[[#This Row],[mean_b]]/256)*100</f>
        <v>80.078125</v>
      </c>
      <c r="W3727">
        <v>0.70499999999999996</v>
      </c>
      <c r="X3727" t="s">
        <v>51</v>
      </c>
      <c r="Y3727" t="s">
        <v>40</v>
      </c>
      <c r="Z3727">
        <v>8550</v>
      </c>
      <c r="AA3727">
        <v>2.77</v>
      </c>
      <c r="AB3727">
        <v>15.7</v>
      </c>
      <c r="AC3727">
        <v>35.5</v>
      </c>
      <c r="AD3727">
        <v>238892</v>
      </c>
      <c r="AE3727">
        <v>73.3</v>
      </c>
      <c r="AF3727">
        <v>35.299999999999997</v>
      </c>
      <c r="AG3727" t="s">
        <v>41</v>
      </c>
      <c r="AH3727" t="s">
        <v>47</v>
      </c>
      <c r="AI3727" t="s">
        <v>52</v>
      </c>
      <c r="AJ3727">
        <v>40</v>
      </c>
      <c r="AK3727">
        <v>256</v>
      </c>
      <c r="AL3727">
        <v>4.2000000000000003E-2</v>
      </c>
      <c r="AM3727">
        <v>0.84250000000000003</v>
      </c>
      <c r="AN3727">
        <v>0.85870000000000002</v>
      </c>
      <c r="AO3727">
        <f>Data[[#This Row],[labeller_confidence_score]]-Data[[#This Row],[cytodiffusion_classification_confidence]]</f>
        <v>1.6199999999999992E-2</v>
      </c>
    </row>
    <row r="3728" spans="1:41" x14ac:dyDescent="0.3">
      <c r="A3728" t="s">
        <v>3801</v>
      </c>
      <c r="B3728" t="s">
        <v>66</v>
      </c>
      <c r="C3728">
        <v>1</v>
      </c>
      <c r="D3728" t="s">
        <v>67</v>
      </c>
      <c r="E3728">
        <v>9.81</v>
      </c>
      <c r="F3728">
        <v>91.6</v>
      </c>
      <c r="G3728">
        <v>0.79900000000000004</v>
      </c>
      <c r="H3728">
        <v>0.14199999999999999</v>
      </c>
      <c r="I3728">
        <f>Data[[#This Row],[nucleus_area_pct]]/Data[[#This Row],[cytoplasm_ratio]]</f>
        <v>645.07042253521126</v>
      </c>
      <c r="J3728">
        <v>0.215</v>
      </c>
      <c r="K3728">
        <v>0.65600000000000003</v>
      </c>
      <c r="L3728">
        <v>0.91</v>
      </c>
      <c r="M3728">
        <v>1.2</v>
      </c>
      <c r="N3728">
        <v>0.51300000000000001</v>
      </c>
      <c r="O3728">
        <v>470</v>
      </c>
      <c r="P3728">
        <v>66</v>
      </c>
      <c r="Q3728">
        <v>209</v>
      </c>
      <c r="R3728">
        <v>124</v>
      </c>
      <c r="S3728">
        <v>217</v>
      </c>
      <c r="T3728">
        <f>(Data[[#This Row],[mean_r]]/256)*100</f>
        <v>81.640625</v>
      </c>
      <c r="U3728">
        <f>(Data[[#This Row],[mean_g]]/256)*100</f>
        <v>48.4375</v>
      </c>
      <c r="V3728">
        <f>(Data[[#This Row],[mean_b]]/256)*100</f>
        <v>84.765625</v>
      </c>
      <c r="W3728">
        <v>0.68400000000000005</v>
      </c>
      <c r="X3728" t="s">
        <v>63</v>
      </c>
      <c r="Y3728" t="s">
        <v>45</v>
      </c>
      <c r="Z3728">
        <v>7584</v>
      </c>
      <c r="AA3728">
        <v>5.05</v>
      </c>
      <c r="AB3728">
        <v>15.7</v>
      </c>
      <c r="AC3728">
        <v>51</v>
      </c>
      <c r="AD3728">
        <v>209491</v>
      </c>
      <c r="AE3728">
        <v>95.6</v>
      </c>
      <c r="AF3728">
        <v>36.9</v>
      </c>
      <c r="AG3728" t="s">
        <v>46</v>
      </c>
      <c r="AH3728" t="s">
        <v>42</v>
      </c>
      <c r="AI3728" t="s">
        <v>43</v>
      </c>
      <c r="AJ3728">
        <v>40</v>
      </c>
      <c r="AK3728">
        <v>224</v>
      </c>
      <c r="AL3728">
        <v>0.75409999999999999</v>
      </c>
      <c r="AM3728">
        <v>0.64780000000000004</v>
      </c>
      <c r="AN3728">
        <v>0.99550000000000005</v>
      </c>
      <c r="AO3728">
        <f>Data[[#This Row],[labeller_confidence_score]]-Data[[#This Row],[cytodiffusion_classification_confidence]]</f>
        <v>0.34770000000000001</v>
      </c>
    </row>
    <row r="3729" spans="1:41" x14ac:dyDescent="0.3">
      <c r="A3729" t="s">
        <v>3802</v>
      </c>
      <c r="B3729" t="s">
        <v>54</v>
      </c>
      <c r="C3729">
        <v>0</v>
      </c>
      <c r="D3729" t="s">
        <v>54</v>
      </c>
      <c r="E3729">
        <v>7.24</v>
      </c>
      <c r="F3729">
        <v>0</v>
      </c>
      <c r="G3729">
        <v>0</v>
      </c>
      <c r="H3729">
        <v>1</v>
      </c>
      <c r="I3729">
        <f>Data[[#This Row],[nucleus_area_pct]]/Data[[#This Row],[cytoplasm_ratio]]</f>
        <v>0</v>
      </c>
      <c r="J3729">
        <v>0.83599999999999997</v>
      </c>
      <c r="K3729">
        <v>0.21099999999999999</v>
      </c>
      <c r="L3729">
        <v>0.56000000000000005</v>
      </c>
      <c r="M3729">
        <v>1</v>
      </c>
      <c r="N3729">
        <v>0.94899999999999995</v>
      </c>
      <c r="O3729">
        <v>217</v>
      </c>
      <c r="P3729">
        <v>48</v>
      </c>
      <c r="Q3729">
        <v>225</v>
      </c>
      <c r="R3729">
        <v>121</v>
      </c>
      <c r="S3729">
        <v>148</v>
      </c>
      <c r="T3729">
        <f>(Data[[#This Row],[mean_r]]/256)*100</f>
        <v>87.890625</v>
      </c>
      <c r="U3729">
        <f>(Data[[#This Row],[mean_g]]/256)*100</f>
        <v>47.265625</v>
      </c>
      <c r="V3729">
        <f>(Data[[#This Row],[mean_b]]/256)*100</f>
        <v>57.8125</v>
      </c>
      <c r="W3729">
        <v>0.49</v>
      </c>
      <c r="X3729" t="s">
        <v>39</v>
      </c>
      <c r="Y3729" t="s">
        <v>40</v>
      </c>
      <c r="Z3729">
        <v>6405</v>
      </c>
      <c r="AA3729">
        <v>2.4300000000000002</v>
      </c>
      <c r="AB3729">
        <v>10.6</v>
      </c>
      <c r="AC3729">
        <v>36.6</v>
      </c>
      <c r="AD3729">
        <v>311114</v>
      </c>
      <c r="AE3729">
        <v>79.599999999999994</v>
      </c>
      <c r="AF3729">
        <v>35.5</v>
      </c>
      <c r="AG3729" t="s">
        <v>46</v>
      </c>
      <c r="AH3729" t="s">
        <v>42</v>
      </c>
      <c r="AI3729" t="s">
        <v>56</v>
      </c>
      <c r="AJ3729">
        <v>100</v>
      </c>
      <c r="AK3729">
        <v>256</v>
      </c>
      <c r="AL3729">
        <v>5.0700000000000002E-2</v>
      </c>
      <c r="AM3729">
        <v>0.92120000000000002</v>
      </c>
      <c r="AN3729">
        <v>0.98460000000000003</v>
      </c>
      <c r="AO3729">
        <f>Data[[#This Row],[labeller_confidence_score]]-Data[[#This Row],[cytodiffusion_classification_confidence]]</f>
        <v>6.3400000000000012E-2</v>
      </c>
    </row>
    <row r="3730" spans="1:41" x14ac:dyDescent="0.3">
      <c r="A3730" t="s">
        <v>3803</v>
      </c>
      <c r="B3730" t="s">
        <v>87</v>
      </c>
      <c r="C3730">
        <v>0</v>
      </c>
      <c r="D3730" t="s">
        <v>50</v>
      </c>
      <c r="E3730">
        <v>12.29</v>
      </c>
      <c r="F3730">
        <v>49.4</v>
      </c>
      <c r="G3730">
        <v>0.59699999999999998</v>
      </c>
      <c r="H3730">
        <v>0.57799999999999996</v>
      </c>
      <c r="I3730">
        <f>Data[[#This Row],[nucleus_area_pct]]/Data[[#This Row],[cytoplasm_ratio]]</f>
        <v>85.467128027681667</v>
      </c>
      <c r="J3730">
        <v>0.73</v>
      </c>
      <c r="K3730">
        <v>0.26700000000000002</v>
      </c>
      <c r="L3730">
        <v>4.4000000000000004</v>
      </c>
      <c r="M3730">
        <v>2.2000000000000002</v>
      </c>
      <c r="N3730">
        <v>0.79900000000000004</v>
      </c>
      <c r="O3730">
        <v>446</v>
      </c>
      <c r="P3730">
        <v>83</v>
      </c>
      <c r="Q3730">
        <v>239</v>
      </c>
      <c r="R3730">
        <v>154</v>
      </c>
      <c r="S3730">
        <v>127</v>
      </c>
      <c r="T3730">
        <f>(Data[[#This Row],[mean_r]]/256)*100</f>
        <v>93.359375</v>
      </c>
      <c r="U3730">
        <f>(Data[[#This Row],[mean_g]]/256)*100</f>
        <v>60.15625</v>
      </c>
      <c r="V3730">
        <f>(Data[[#This Row],[mean_b]]/256)*100</f>
        <v>49.609375</v>
      </c>
      <c r="W3730">
        <v>0.60799999999999998</v>
      </c>
      <c r="X3730" t="s">
        <v>51</v>
      </c>
      <c r="Y3730" t="s">
        <v>40</v>
      </c>
      <c r="Z3730">
        <v>6652</v>
      </c>
      <c r="AA3730">
        <v>4.22</v>
      </c>
      <c r="AB3730">
        <v>11.5</v>
      </c>
      <c r="AC3730">
        <v>47.4</v>
      </c>
      <c r="AD3730">
        <v>245735</v>
      </c>
      <c r="AE3730">
        <v>100.5</v>
      </c>
      <c r="AF3730">
        <v>34.299999999999997</v>
      </c>
      <c r="AG3730" t="s">
        <v>64</v>
      </c>
      <c r="AH3730" t="s">
        <v>47</v>
      </c>
      <c r="AI3730" t="s">
        <v>52</v>
      </c>
      <c r="AJ3730">
        <v>60</v>
      </c>
      <c r="AK3730">
        <v>360</v>
      </c>
      <c r="AL3730">
        <v>5.2499999999999998E-2</v>
      </c>
      <c r="AM3730">
        <v>1</v>
      </c>
      <c r="AN3730">
        <v>0.87670000000000003</v>
      </c>
      <c r="AO3730">
        <f>Data[[#This Row],[labeller_confidence_score]]-Data[[#This Row],[cytodiffusion_classification_confidence]]</f>
        <v>-0.12329999999999997</v>
      </c>
    </row>
    <row r="3731" spans="1:41" x14ac:dyDescent="0.3">
      <c r="A3731" t="s">
        <v>3804</v>
      </c>
      <c r="B3731" t="s">
        <v>37</v>
      </c>
      <c r="C3731">
        <v>1</v>
      </c>
      <c r="D3731" t="s">
        <v>38</v>
      </c>
      <c r="E3731">
        <v>13.89</v>
      </c>
      <c r="F3731">
        <v>56.8</v>
      </c>
      <c r="G3731">
        <v>0.53700000000000003</v>
      </c>
      <c r="H3731">
        <v>0.376</v>
      </c>
      <c r="I3731">
        <f>Data[[#This Row],[nucleus_area_pct]]/Data[[#This Row],[cytoplasm_ratio]]</f>
        <v>151.06382978723403</v>
      </c>
      <c r="J3731">
        <v>0.65300000000000002</v>
      </c>
      <c r="K3731">
        <v>0.47499999999999998</v>
      </c>
      <c r="L3731">
        <v>2.23</v>
      </c>
      <c r="M3731">
        <v>6.8</v>
      </c>
      <c r="N3731">
        <v>0.66100000000000003</v>
      </c>
      <c r="O3731">
        <v>401</v>
      </c>
      <c r="P3731">
        <v>76</v>
      </c>
      <c r="Q3731">
        <v>178</v>
      </c>
      <c r="R3731">
        <v>137</v>
      </c>
      <c r="S3731">
        <v>209</v>
      </c>
      <c r="T3731">
        <f>(Data[[#This Row],[mean_r]]/256)*100</f>
        <v>69.53125</v>
      </c>
      <c r="U3731">
        <f>(Data[[#This Row],[mean_g]]/256)*100</f>
        <v>53.515625</v>
      </c>
      <c r="V3731">
        <f>(Data[[#This Row],[mean_b]]/256)*100</f>
        <v>81.640625</v>
      </c>
      <c r="W3731">
        <v>0.64600000000000002</v>
      </c>
      <c r="X3731" t="s">
        <v>39</v>
      </c>
      <c r="Y3731" t="s">
        <v>45</v>
      </c>
      <c r="Z3731">
        <v>3784</v>
      </c>
      <c r="AA3731">
        <v>4.63</v>
      </c>
      <c r="AB3731">
        <v>13.8</v>
      </c>
      <c r="AC3731">
        <v>37.5</v>
      </c>
      <c r="AD3731">
        <v>164905</v>
      </c>
      <c r="AE3731">
        <v>85.3</v>
      </c>
      <c r="AF3731">
        <v>33.5</v>
      </c>
      <c r="AG3731" t="s">
        <v>46</v>
      </c>
      <c r="AH3731" t="s">
        <v>42</v>
      </c>
      <c r="AI3731" t="s">
        <v>52</v>
      </c>
      <c r="AJ3731">
        <v>100</v>
      </c>
      <c r="AK3731">
        <v>256</v>
      </c>
      <c r="AL3731">
        <v>0.79600000000000004</v>
      </c>
      <c r="AM3731">
        <v>0.77849999999999997</v>
      </c>
      <c r="AN3731">
        <v>0.96719999999999995</v>
      </c>
      <c r="AO3731">
        <f>Data[[#This Row],[labeller_confidence_score]]-Data[[#This Row],[cytodiffusion_classification_confidence]]</f>
        <v>0.18869999999999998</v>
      </c>
    </row>
    <row r="3732" spans="1:41" x14ac:dyDescent="0.3">
      <c r="A3732" t="s">
        <v>3805</v>
      </c>
      <c r="B3732" t="s">
        <v>133</v>
      </c>
      <c r="C3732">
        <v>1</v>
      </c>
      <c r="D3732" t="s">
        <v>104</v>
      </c>
      <c r="E3732">
        <v>9.32</v>
      </c>
      <c r="F3732">
        <v>0</v>
      </c>
      <c r="G3732">
        <v>0</v>
      </c>
      <c r="H3732">
        <v>1</v>
      </c>
      <c r="I3732">
        <f>Data[[#This Row],[nucleus_area_pct]]/Data[[#This Row],[cytoplasm_ratio]]</f>
        <v>0</v>
      </c>
      <c r="J3732">
        <v>0.57699999999999996</v>
      </c>
      <c r="K3732">
        <v>0.93200000000000005</v>
      </c>
      <c r="L3732">
        <v>0.55000000000000004</v>
      </c>
      <c r="M3732">
        <v>1</v>
      </c>
      <c r="N3732">
        <v>0.86699999999999999</v>
      </c>
      <c r="O3732">
        <v>171</v>
      </c>
      <c r="P3732">
        <v>60</v>
      </c>
      <c r="Q3732">
        <v>234</v>
      </c>
      <c r="R3732">
        <v>141</v>
      </c>
      <c r="S3732">
        <v>141</v>
      </c>
      <c r="T3732">
        <f>(Data[[#This Row],[mean_r]]/256)*100</f>
        <v>91.40625</v>
      </c>
      <c r="U3732">
        <f>(Data[[#This Row],[mean_g]]/256)*100</f>
        <v>55.078125</v>
      </c>
      <c r="V3732">
        <f>(Data[[#This Row],[mean_b]]/256)*100</f>
        <v>55.078125</v>
      </c>
      <c r="W3732">
        <v>0.42799999999999999</v>
      </c>
      <c r="X3732" t="s">
        <v>39</v>
      </c>
      <c r="Y3732" t="s">
        <v>45</v>
      </c>
      <c r="Z3732">
        <v>7471</v>
      </c>
      <c r="AA3732">
        <v>4.1399999999999997</v>
      </c>
      <c r="AB3732">
        <v>17.5</v>
      </c>
      <c r="AC3732">
        <v>35</v>
      </c>
      <c r="AD3732">
        <v>108803</v>
      </c>
      <c r="AE3732">
        <v>91.2</v>
      </c>
      <c r="AF3732">
        <v>36.299999999999997</v>
      </c>
      <c r="AG3732" t="s">
        <v>64</v>
      </c>
      <c r="AH3732" t="s">
        <v>42</v>
      </c>
      <c r="AI3732" t="s">
        <v>43</v>
      </c>
      <c r="AJ3732">
        <v>100</v>
      </c>
      <c r="AK3732">
        <v>360</v>
      </c>
      <c r="AL3732">
        <v>0.74609999999999999</v>
      </c>
      <c r="AM3732">
        <v>0.72270000000000001</v>
      </c>
      <c r="AN3732">
        <v>0.64600000000000002</v>
      </c>
      <c r="AO3732">
        <f>Data[[#This Row],[labeller_confidence_score]]-Data[[#This Row],[cytodiffusion_classification_confidence]]</f>
        <v>-7.669999999999999E-2</v>
      </c>
    </row>
    <row r="3733" spans="1:41" x14ac:dyDescent="0.3">
      <c r="A3733" t="s">
        <v>3806</v>
      </c>
      <c r="B3733" t="s">
        <v>103</v>
      </c>
      <c r="C3733">
        <v>1</v>
      </c>
      <c r="D3733" t="s">
        <v>104</v>
      </c>
      <c r="E3733">
        <v>5.27</v>
      </c>
      <c r="F3733">
        <v>0</v>
      </c>
      <c r="G3733">
        <v>0</v>
      </c>
      <c r="H3733">
        <v>1</v>
      </c>
      <c r="I3733">
        <f>Data[[#This Row],[nucleus_area_pct]]/Data[[#This Row],[cytoplasm_ratio]]</f>
        <v>0</v>
      </c>
      <c r="J3733">
        <v>0.48699999999999999</v>
      </c>
      <c r="K3733">
        <v>0.81399999999999995</v>
      </c>
      <c r="L3733">
        <v>0.52</v>
      </c>
      <c r="M3733">
        <v>1</v>
      </c>
      <c r="N3733">
        <v>0.76200000000000001</v>
      </c>
      <c r="O3733">
        <v>78</v>
      </c>
      <c r="P3733">
        <v>37</v>
      </c>
      <c r="Q3733">
        <v>222</v>
      </c>
      <c r="R3733">
        <v>107</v>
      </c>
      <c r="S3733">
        <v>106</v>
      </c>
      <c r="T3733">
        <f>(Data[[#This Row],[mean_r]]/256)*100</f>
        <v>86.71875</v>
      </c>
      <c r="U3733">
        <f>(Data[[#This Row],[mean_g]]/256)*100</f>
        <v>41.796875</v>
      </c>
      <c r="V3733">
        <f>(Data[[#This Row],[mean_b]]/256)*100</f>
        <v>41.40625</v>
      </c>
      <c r="W3733">
        <v>0.52900000000000003</v>
      </c>
      <c r="X3733" t="s">
        <v>39</v>
      </c>
      <c r="Y3733" t="s">
        <v>40</v>
      </c>
      <c r="Z3733">
        <v>6378</v>
      </c>
      <c r="AA3733">
        <v>4.63</v>
      </c>
      <c r="AB3733">
        <v>11.6</v>
      </c>
      <c r="AC3733">
        <v>48.3</v>
      </c>
      <c r="AD3733">
        <v>327795</v>
      </c>
      <c r="AE3733">
        <v>89.7</v>
      </c>
      <c r="AF3733">
        <v>34.5</v>
      </c>
      <c r="AG3733" t="s">
        <v>41</v>
      </c>
      <c r="AH3733" t="s">
        <v>47</v>
      </c>
      <c r="AI3733" t="s">
        <v>52</v>
      </c>
      <c r="AJ3733">
        <v>40</v>
      </c>
      <c r="AK3733">
        <v>224</v>
      </c>
      <c r="AL3733">
        <v>0.89370000000000005</v>
      </c>
      <c r="AM3733">
        <v>0.86770000000000003</v>
      </c>
      <c r="AN3733">
        <v>0.80110000000000003</v>
      </c>
      <c r="AO3733">
        <f>Data[[#This Row],[labeller_confidence_score]]-Data[[#This Row],[cytodiffusion_classification_confidence]]</f>
        <v>-6.6599999999999993E-2</v>
      </c>
    </row>
    <row r="3734" spans="1:41" x14ac:dyDescent="0.3">
      <c r="A3734" t="s">
        <v>3807</v>
      </c>
      <c r="B3734" t="s">
        <v>74</v>
      </c>
      <c r="C3734">
        <v>0</v>
      </c>
      <c r="D3734" t="s">
        <v>75</v>
      </c>
      <c r="E3734">
        <v>2.74</v>
      </c>
      <c r="F3734">
        <v>0</v>
      </c>
      <c r="G3734">
        <v>0</v>
      </c>
      <c r="H3734">
        <v>1</v>
      </c>
      <c r="I3734">
        <f>Data[[#This Row],[nucleus_area_pct]]/Data[[#This Row],[cytoplasm_ratio]]</f>
        <v>0</v>
      </c>
      <c r="J3734">
        <v>0.64300000000000002</v>
      </c>
      <c r="K3734">
        <v>0.47899999999999998</v>
      </c>
      <c r="L3734">
        <v>1.92</v>
      </c>
      <c r="M3734">
        <v>1</v>
      </c>
      <c r="N3734">
        <v>0.71099999999999997</v>
      </c>
      <c r="O3734">
        <v>19</v>
      </c>
      <c r="P3734">
        <v>14</v>
      </c>
      <c r="Q3734">
        <v>215</v>
      </c>
      <c r="R3734">
        <v>148</v>
      </c>
      <c r="S3734">
        <v>171</v>
      </c>
      <c r="T3734">
        <f>(Data[[#This Row],[mean_r]]/256)*100</f>
        <v>83.984375</v>
      </c>
      <c r="U3734">
        <f>(Data[[#This Row],[mean_g]]/256)*100</f>
        <v>57.8125</v>
      </c>
      <c r="V3734">
        <f>(Data[[#This Row],[mean_b]]/256)*100</f>
        <v>66.796875</v>
      </c>
      <c r="W3734">
        <v>0.50600000000000001</v>
      </c>
      <c r="X3734" t="s">
        <v>51</v>
      </c>
      <c r="Y3734" t="s">
        <v>40</v>
      </c>
      <c r="Z3734">
        <v>8796</v>
      </c>
      <c r="AA3734">
        <v>4.57</v>
      </c>
      <c r="AB3734">
        <v>12.3</v>
      </c>
      <c r="AC3734">
        <v>42.6</v>
      </c>
      <c r="AD3734">
        <v>290889</v>
      </c>
      <c r="AE3734">
        <v>93.4</v>
      </c>
      <c r="AF3734">
        <v>35.1</v>
      </c>
      <c r="AG3734" t="s">
        <v>46</v>
      </c>
      <c r="AH3734" t="s">
        <v>68</v>
      </c>
      <c r="AI3734" t="s">
        <v>43</v>
      </c>
      <c r="AJ3734">
        <v>100</v>
      </c>
      <c r="AK3734">
        <v>224</v>
      </c>
      <c r="AL3734">
        <v>0.1181</v>
      </c>
      <c r="AM3734">
        <v>0.96850000000000003</v>
      </c>
      <c r="AN3734">
        <v>0.93159999999999998</v>
      </c>
      <c r="AO3734">
        <f>Data[[#This Row],[labeller_confidence_score]]-Data[[#This Row],[cytodiffusion_classification_confidence]]</f>
        <v>-3.6900000000000044E-2</v>
      </c>
    </row>
    <row r="3735" spans="1:41" x14ac:dyDescent="0.3">
      <c r="A3735" t="s">
        <v>3808</v>
      </c>
      <c r="B3735" t="s">
        <v>89</v>
      </c>
      <c r="C3735">
        <v>1</v>
      </c>
      <c r="D3735" t="s">
        <v>38</v>
      </c>
      <c r="E3735">
        <v>10.57</v>
      </c>
      <c r="F3735">
        <v>56.6</v>
      </c>
      <c r="G3735">
        <v>0.66300000000000003</v>
      </c>
      <c r="H3735">
        <v>0.49199999999999999</v>
      </c>
      <c r="I3735">
        <f>Data[[#This Row],[nucleus_area_pct]]/Data[[#This Row],[cytoplasm_ratio]]</f>
        <v>115.04065040650407</v>
      </c>
      <c r="J3735">
        <v>0.65400000000000003</v>
      </c>
      <c r="K3735">
        <v>0.45500000000000002</v>
      </c>
      <c r="L3735">
        <v>5</v>
      </c>
      <c r="M3735">
        <v>3</v>
      </c>
      <c r="N3735">
        <v>0.79900000000000004</v>
      </c>
      <c r="O3735">
        <v>405</v>
      </c>
      <c r="P3735">
        <v>80</v>
      </c>
      <c r="Q3735">
        <v>208</v>
      </c>
      <c r="R3735">
        <v>167</v>
      </c>
      <c r="S3735">
        <v>190</v>
      </c>
      <c r="T3735">
        <f>(Data[[#This Row],[mean_r]]/256)*100</f>
        <v>81.25</v>
      </c>
      <c r="U3735">
        <f>(Data[[#This Row],[mean_g]]/256)*100</f>
        <v>65.234375</v>
      </c>
      <c r="V3735">
        <f>(Data[[#This Row],[mean_b]]/256)*100</f>
        <v>74.21875</v>
      </c>
      <c r="W3735">
        <v>0.59199999999999997</v>
      </c>
      <c r="X3735" t="s">
        <v>63</v>
      </c>
      <c r="Y3735" t="s">
        <v>45</v>
      </c>
      <c r="Z3735">
        <v>4562</v>
      </c>
      <c r="AA3735">
        <v>4.82</v>
      </c>
      <c r="AB3735">
        <v>14.5</v>
      </c>
      <c r="AC3735">
        <v>48.8</v>
      </c>
      <c r="AD3735">
        <v>211778</v>
      </c>
      <c r="AE3735">
        <v>76</v>
      </c>
      <c r="AF3735">
        <v>33.299999999999997</v>
      </c>
      <c r="AG3735" t="s">
        <v>64</v>
      </c>
      <c r="AH3735" t="s">
        <v>42</v>
      </c>
      <c r="AI3735" t="s">
        <v>56</v>
      </c>
      <c r="AJ3735">
        <v>100</v>
      </c>
      <c r="AK3735">
        <v>256</v>
      </c>
      <c r="AL3735">
        <v>0.88829999999999998</v>
      </c>
      <c r="AM3735">
        <v>0.72340000000000004</v>
      </c>
      <c r="AN3735">
        <v>0.70199999999999996</v>
      </c>
      <c r="AO3735">
        <f>Data[[#This Row],[labeller_confidence_score]]-Data[[#This Row],[cytodiffusion_classification_confidence]]</f>
        <v>-2.1400000000000086E-2</v>
      </c>
    </row>
    <row r="3736" spans="1:41" x14ac:dyDescent="0.3">
      <c r="A3736" t="s">
        <v>3809</v>
      </c>
      <c r="B3736" t="s">
        <v>49</v>
      </c>
      <c r="C3736">
        <v>0</v>
      </c>
      <c r="D3736" t="s">
        <v>50</v>
      </c>
      <c r="E3736">
        <v>13.82</v>
      </c>
      <c r="F3736">
        <v>47.9</v>
      </c>
      <c r="G3736">
        <v>0.38500000000000001</v>
      </c>
      <c r="H3736">
        <v>0.38100000000000001</v>
      </c>
      <c r="I3736">
        <f>Data[[#This Row],[nucleus_area_pct]]/Data[[#This Row],[cytoplasm_ratio]]</f>
        <v>125.72178477690288</v>
      </c>
      <c r="J3736">
        <v>0.68799999999999994</v>
      </c>
      <c r="K3736">
        <v>0.41099999999999998</v>
      </c>
      <c r="L3736">
        <v>3.02</v>
      </c>
      <c r="M3736">
        <v>3.4</v>
      </c>
      <c r="N3736">
        <v>0.878</v>
      </c>
      <c r="O3736">
        <v>385</v>
      </c>
      <c r="P3736">
        <v>78</v>
      </c>
      <c r="Q3736">
        <v>232</v>
      </c>
      <c r="R3736">
        <v>153</v>
      </c>
      <c r="S3736">
        <v>196</v>
      </c>
      <c r="T3736">
        <f>(Data[[#This Row],[mean_r]]/256)*100</f>
        <v>90.625</v>
      </c>
      <c r="U3736">
        <f>(Data[[#This Row],[mean_g]]/256)*100</f>
        <v>59.765625</v>
      </c>
      <c r="V3736">
        <f>(Data[[#This Row],[mean_b]]/256)*100</f>
        <v>76.5625</v>
      </c>
      <c r="W3736">
        <v>0.63300000000000001</v>
      </c>
      <c r="X3736" t="s">
        <v>51</v>
      </c>
      <c r="Y3736" t="s">
        <v>45</v>
      </c>
      <c r="Z3736">
        <v>9310</v>
      </c>
      <c r="AA3736">
        <v>5.0999999999999996</v>
      </c>
      <c r="AB3736">
        <v>13.7</v>
      </c>
      <c r="AC3736">
        <v>39.1</v>
      </c>
      <c r="AD3736">
        <v>242610</v>
      </c>
      <c r="AE3736">
        <v>106.7</v>
      </c>
      <c r="AF3736">
        <v>30.2</v>
      </c>
      <c r="AG3736" t="s">
        <v>64</v>
      </c>
      <c r="AH3736" t="s">
        <v>47</v>
      </c>
      <c r="AI3736" t="s">
        <v>56</v>
      </c>
      <c r="AJ3736">
        <v>40</v>
      </c>
      <c r="AK3736">
        <v>224</v>
      </c>
      <c r="AL3736">
        <v>0.1072</v>
      </c>
      <c r="AM3736">
        <v>0.91420000000000001</v>
      </c>
      <c r="AN3736">
        <v>0.8861</v>
      </c>
      <c r="AO3736">
        <f>Data[[#This Row],[labeller_confidence_score]]-Data[[#This Row],[cytodiffusion_classification_confidence]]</f>
        <v>-2.8100000000000014E-2</v>
      </c>
    </row>
    <row r="3737" spans="1:41" x14ac:dyDescent="0.3">
      <c r="A3737" t="s">
        <v>3810</v>
      </c>
      <c r="B3737" t="s">
        <v>62</v>
      </c>
      <c r="C3737">
        <v>0</v>
      </c>
      <c r="D3737" t="s">
        <v>50</v>
      </c>
      <c r="E3737">
        <v>7.46</v>
      </c>
      <c r="F3737">
        <v>80.5</v>
      </c>
      <c r="G3737">
        <v>0.79100000000000004</v>
      </c>
      <c r="H3737">
        <v>0.08</v>
      </c>
      <c r="I3737">
        <f>Data[[#This Row],[nucleus_area_pct]]/Data[[#This Row],[cytoplasm_ratio]]</f>
        <v>1006.25</v>
      </c>
      <c r="J3737">
        <v>0.96099999999999997</v>
      </c>
      <c r="K3737">
        <v>0.19700000000000001</v>
      </c>
      <c r="L3737">
        <v>1.02</v>
      </c>
      <c r="M3737">
        <v>1.1000000000000001</v>
      </c>
      <c r="N3737">
        <v>0.90800000000000003</v>
      </c>
      <c r="O3737">
        <v>294</v>
      </c>
      <c r="P3737">
        <v>49</v>
      </c>
      <c r="Q3737">
        <v>198</v>
      </c>
      <c r="R3737">
        <v>132</v>
      </c>
      <c r="S3737">
        <v>192</v>
      </c>
      <c r="T3737">
        <f>(Data[[#This Row],[mean_r]]/256)*100</f>
        <v>77.34375</v>
      </c>
      <c r="U3737">
        <f>(Data[[#This Row],[mean_g]]/256)*100</f>
        <v>51.5625</v>
      </c>
      <c r="V3737">
        <f>(Data[[#This Row],[mean_b]]/256)*100</f>
        <v>75</v>
      </c>
      <c r="W3737">
        <v>0.80700000000000005</v>
      </c>
      <c r="X3737" t="s">
        <v>51</v>
      </c>
      <c r="Y3737" t="s">
        <v>40</v>
      </c>
      <c r="Z3737">
        <v>3235</v>
      </c>
      <c r="AA3737">
        <v>4.6399999999999997</v>
      </c>
      <c r="AB3737">
        <v>20</v>
      </c>
      <c r="AC3737">
        <v>43.3</v>
      </c>
      <c r="AD3737">
        <v>272315</v>
      </c>
      <c r="AE3737">
        <v>77.7</v>
      </c>
      <c r="AF3737">
        <v>31.6</v>
      </c>
      <c r="AG3737" t="s">
        <v>41</v>
      </c>
      <c r="AH3737" t="s">
        <v>42</v>
      </c>
      <c r="AI3737" t="s">
        <v>52</v>
      </c>
      <c r="AJ3737">
        <v>100</v>
      </c>
      <c r="AK3737">
        <v>224</v>
      </c>
      <c r="AL3737">
        <v>3.8199999999999998E-2</v>
      </c>
      <c r="AM3737">
        <v>0.88049999999999995</v>
      </c>
      <c r="AN3737">
        <v>0.88260000000000005</v>
      </c>
      <c r="AO3737">
        <f>Data[[#This Row],[labeller_confidence_score]]-Data[[#This Row],[cytodiffusion_classification_confidence]]</f>
        <v>2.1000000000001018E-3</v>
      </c>
    </row>
    <row r="3738" spans="1:41" x14ac:dyDescent="0.3">
      <c r="A3738" t="s">
        <v>3811</v>
      </c>
      <c r="B3738" t="s">
        <v>60</v>
      </c>
      <c r="C3738">
        <v>0</v>
      </c>
      <c r="D3738" t="s">
        <v>50</v>
      </c>
      <c r="E3738">
        <v>18.12</v>
      </c>
      <c r="F3738">
        <v>63.8</v>
      </c>
      <c r="G3738">
        <v>0.47699999999999998</v>
      </c>
      <c r="H3738">
        <v>0.30099999999999999</v>
      </c>
      <c r="I3738">
        <f>Data[[#This Row],[nucleus_area_pct]]/Data[[#This Row],[cytoplasm_ratio]]</f>
        <v>211.96013289036546</v>
      </c>
      <c r="J3738">
        <v>0.60499999999999998</v>
      </c>
      <c r="K3738">
        <v>0.52100000000000002</v>
      </c>
      <c r="L3738">
        <v>2.4300000000000002</v>
      </c>
      <c r="M3738">
        <v>1</v>
      </c>
      <c r="N3738">
        <v>0.72599999999999998</v>
      </c>
      <c r="O3738">
        <v>565</v>
      </c>
      <c r="P3738">
        <v>99</v>
      </c>
      <c r="Q3738">
        <v>198</v>
      </c>
      <c r="R3738">
        <v>172</v>
      </c>
      <c r="S3738">
        <v>190</v>
      </c>
      <c r="T3738">
        <f>(Data[[#This Row],[mean_r]]/256)*100</f>
        <v>77.34375</v>
      </c>
      <c r="U3738">
        <f>(Data[[#This Row],[mean_g]]/256)*100</f>
        <v>67.1875</v>
      </c>
      <c r="V3738">
        <f>(Data[[#This Row],[mean_b]]/256)*100</f>
        <v>74.21875</v>
      </c>
      <c r="W3738">
        <v>0.53400000000000003</v>
      </c>
      <c r="X3738" t="s">
        <v>63</v>
      </c>
      <c r="Y3738" t="s">
        <v>45</v>
      </c>
      <c r="Z3738">
        <v>6267</v>
      </c>
      <c r="AA3738">
        <v>3.71</v>
      </c>
      <c r="AB3738">
        <v>15.8</v>
      </c>
      <c r="AC3738">
        <v>35.1</v>
      </c>
      <c r="AD3738">
        <v>304034</v>
      </c>
      <c r="AE3738">
        <v>88.4</v>
      </c>
      <c r="AF3738">
        <v>34.299999999999997</v>
      </c>
      <c r="AG3738" t="s">
        <v>64</v>
      </c>
      <c r="AH3738" t="s">
        <v>47</v>
      </c>
      <c r="AI3738" t="s">
        <v>52</v>
      </c>
      <c r="AJ3738">
        <v>100</v>
      </c>
      <c r="AK3738">
        <v>256</v>
      </c>
      <c r="AL3738">
        <v>3.9100000000000003E-2</v>
      </c>
      <c r="AM3738">
        <v>0.82110000000000005</v>
      </c>
      <c r="AN3738">
        <v>0.9536</v>
      </c>
      <c r="AO3738">
        <f>Data[[#This Row],[labeller_confidence_score]]-Data[[#This Row],[cytodiffusion_classification_confidence]]</f>
        <v>0.13249999999999995</v>
      </c>
    </row>
    <row r="3739" spans="1:41" x14ac:dyDescent="0.3">
      <c r="A3739" t="s">
        <v>3812</v>
      </c>
      <c r="B3739" t="s">
        <v>37</v>
      </c>
      <c r="C3739">
        <v>1</v>
      </c>
      <c r="D3739" t="s">
        <v>38</v>
      </c>
      <c r="E3739">
        <v>13.27</v>
      </c>
      <c r="F3739">
        <v>58.7</v>
      </c>
      <c r="G3739">
        <v>0.58199999999999996</v>
      </c>
      <c r="H3739">
        <v>0.318</v>
      </c>
      <c r="I3739">
        <f>Data[[#This Row],[nucleus_area_pct]]/Data[[#This Row],[cytoplasm_ratio]]</f>
        <v>184.59119496855345</v>
      </c>
      <c r="J3739">
        <v>0.82199999999999995</v>
      </c>
      <c r="K3739">
        <v>0.44800000000000001</v>
      </c>
      <c r="L3739">
        <v>2.54</v>
      </c>
      <c r="M3739">
        <v>5.4</v>
      </c>
      <c r="N3739">
        <v>0.73899999999999999</v>
      </c>
      <c r="O3739">
        <v>528</v>
      </c>
      <c r="P3739">
        <v>81</v>
      </c>
      <c r="Q3739">
        <v>237</v>
      </c>
      <c r="R3739">
        <v>106</v>
      </c>
      <c r="S3739">
        <v>200</v>
      </c>
      <c r="T3739">
        <f>(Data[[#This Row],[mean_r]]/256)*100</f>
        <v>92.578125</v>
      </c>
      <c r="U3739">
        <f>(Data[[#This Row],[mean_g]]/256)*100</f>
        <v>41.40625</v>
      </c>
      <c r="V3739">
        <f>(Data[[#This Row],[mean_b]]/256)*100</f>
        <v>78.125</v>
      </c>
      <c r="W3739">
        <v>0.46899999999999997</v>
      </c>
      <c r="X3739" t="s">
        <v>63</v>
      </c>
      <c r="Y3739" t="s">
        <v>45</v>
      </c>
      <c r="Z3739">
        <v>4481</v>
      </c>
      <c r="AA3739">
        <v>5.26</v>
      </c>
      <c r="AB3739">
        <v>14.7</v>
      </c>
      <c r="AC3739">
        <v>41.8</v>
      </c>
      <c r="AD3739">
        <v>370849</v>
      </c>
      <c r="AE3739">
        <v>94.4</v>
      </c>
      <c r="AF3739">
        <v>33</v>
      </c>
      <c r="AG3739" t="s">
        <v>64</v>
      </c>
      <c r="AH3739" t="s">
        <v>68</v>
      </c>
      <c r="AI3739" t="s">
        <v>52</v>
      </c>
      <c r="AJ3739">
        <v>100</v>
      </c>
      <c r="AK3739">
        <v>256</v>
      </c>
      <c r="AL3739">
        <v>0.79430000000000001</v>
      </c>
      <c r="AM3739">
        <v>0.66710000000000003</v>
      </c>
      <c r="AN3739">
        <v>0.87370000000000003</v>
      </c>
      <c r="AO3739">
        <f>Data[[#This Row],[labeller_confidence_score]]-Data[[#This Row],[cytodiffusion_classification_confidence]]</f>
        <v>0.20660000000000001</v>
      </c>
    </row>
    <row r="3740" spans="1:41" x14ac:dyDescent="0.3">
      <c r="A3740" t="s">
        <v>3813</v>
      </c>
      <c r="B3740" t="s">
        <v>81</v>
      </c>
      <c r="C3740">
        <v>1</v>
      </c>
      <c r="D3740" t="s">
        <v>82</v>
      </c>
      <c r="E3740">
        <v>17.739999999999998</v>
      </c>
      <c r="F3740">
        <v>80.900000000000006</v>
      </c>
      <c r="G3740">
        <v>0.42299999999999999</v>
      </c>
      <c r="H3740">
        <v>0.13</v>
      </c>
      <c r="I3740">
        <f>Data[[#This Row],[nucleus_area_pct]]/Data[[#This Row],[cytoplasm_ratio]]</f>
        <v>622.30769230769238</v>
      </c>
      <c r="J3740">
        <v>0.745</v>
      </c>
      <c r="K3740">
        <v>0.218</v>
      </c>
      <c r="L3740">
        <v>0</v>
      </c>
      <c r="M3740">
        <v>1</v>
      </c>
      <c r="N3740">
        <v>0.91400000000000003</v>
      </c>
      <c r="O3740">
        <v>620</v>
      </c>
      <c r="P3740">
        <v>99</v>
      </c>
      <c r="Q3740">
        <v>208</v>
      </c>
      <c r="R3740">
        <v>171</v>
      </c>
      <c r="S3740">
        <v>217</v>
      </c>
      <c r="T3740">
        <f>(Data[[#This Row],[mean_r]]/256)*100</f>
        <v>81.25</v>
      </c>
      <c r="U3740">
        <f>(Data[[#This Row],[mean_g]]/256)*100</f>
        <v>66.796875</v>
      </c>
      <c r="V3740">
        <f>(Data[[#This Row],[mean_b]]/256)*100</f>
        <v>84.765625</v>
      </c>
      <c r="W3740">
        <v>0.76100000000000001</v>
      </c>
      <c r="X3740" t="s">
        <v>51</v>
      </c>
      <c r="Y3740" t="s">
        <v>45</v>
      </c>
      <c r="Z3740">
        <v>4020</v>
      </c>
      <c r="AA3740">
        <v>4.84</v>
      </c>
      <c r="AB3740">
        <v>15.2</v>
      </c>
      <c r="AC3740">
        <v>37.700000000000003</v>
      </c>
      <c r="AD3740">
        <v>458433</v>
      </c>
      <c r="AE3740">
        <v>101.5</v>
      </c>
      <c r="AF3740">
        <v>34.5</v>
      </c>
      <c r="AG3740" t="s">
        <v>64</v>
      </c>
      <c r="AH3740" t="s">
        <v>68</v>
      </c>
      <c r="AI3740" t="s">
        <v>43</v>
      </c>
      <c r="AJ3740">
        <v>100</v>
      </c>
      <c r="AK3740">
        <v>224</v>
      </c>
      <c r="AL3740">
        <v>0.80569999999999997</v>
      </c>
      <c r="AM3740">
        <v>0.73160000000000003</v>
      </c>
      <c r="AN3740">
        <v>0.75609999999999999</v>
      </c>
      <c r="AO3740">
        <f>Data[[#This Row],[labeller_confidence_score]]-Data[[#This Row],[cytodiffusion_classification_confidence]]</f>
        <v>2.4499999999999966E-2</v>
      </c>
    </row>
    <row r="3741" spans="1:41" x14ac:dyDescent="0.3">
      <c r="A3741" t="s">
        <v>3814</v>
      </c>
      <c r="B3741" t="s">
        <v>58</v>
      </c>
      <c r="C3741">
        <v>1</v>
      </c>
      <c r="D3741" t="s">
        <v>38</v>
      </c>
      <c r="E3741">
        <v>14.44</v>
      </c>
      <c r="F3741">
        <v>76.5</v>
      </c>
      <c r="G3741">
        <v>0.61</v>
      </c>
      <c r="H3741">
        <v>0.316</v>
      </c>
      <c r="I3741">
        <f>Data[[#This Row],[nucleus_area_pct]]/Data[[#This Row],[cytoplasm_ratio]]</f>
        <v>242.08860759493672</v>
      </c>
      <c r="J3741">
        <v>0.80900000000000005</v>
      </c>
      <c r="K3741">
        <v>0.48</v>
      </c>
      <c r="L3741">
        <v>1.62</v>
      </c>
      <c r="M3741">
        <v>1.3</v>
      </c>
      <c r="N3741">
        <v>0.89200000000000002</v>
      </c>
      <c r="O3741">
        <v>569</v>
      </c>
      <c r="P3741">
        <v>66</v>
      </c>
      <c r="Q3741">
        <v>208</v>
      </c>
      <c r="R3741">
        <v>145</v>
      </c>
      <c r="S3741">
        <v>209</v>
      </c>
      <c r="T3741">
        <f>(Data[[#This Row],[mean_r]]/256)*100</f>
        <v>81.25</v>
      </c>
      <c r="U3741">
        <f>(Data[[#This Row],[mean_g]]/256)*100</f>
        <v>56.640625</v>
      </c>
      <c r="V3741">
        <f>(Data[[#This Row],[mean_b]]/256)*100</f>
        <v>81.640625</v>
      </c>
      <c r="W3741">
        <v>0.76900000000000002</v>
      </c>
      <c r="X3741" t="s">
        <v>51</v>
      </c>
      <c r="Y3741" t="s">
        <v>45</v>
      </c>
      <c r="Z3741">
        <v>10729</v>
      </c>
      <c r="AA3741">
        <v>4.79</v>
      </c>
      <c r="AB3741">
        <v>13.7</v>
      </c>
      <c r="AC3741">
        <v>39.9</v>
      </c>
      <c r="AD3741">
        <v>151066</v>
      </c>
      <c r="AE3741">
        <v>81</v>
      </c>
      <c r="AF3741">
        <v>34.4</v>
      </c>
      <c r="AG3741" t="s">
        <v>64</v>
      </c>
      <c r="AH3741" t="s">
        <v>42</v>
      </c>
      <c r="AI3741" t="s">
        <v>52</v>
      </c>
      <c r="AJ3741">
        <v>40</v>
      </c>
      <c r="AK3741">
        <v>360</v>
      </c>
      <c r="AL3741">
        <v>0.76910000000000001</v>
      </c>
      <c r="AM3741">
        <v>0.57299999999999995</v>
      </c>
      <c r="AN3741">
        <v>0.83850000000000002</v>
      </c>
      <c r="AO3741">
        <f>Data[[#This Row],[labeller_confidence_score]]-Data[[#This Row],[cytodiffusion_classification_confidence]]</f>
        <v>0.26550000000000007</v>
      </c>
    </row>
    <row r="3742" spans="1:41" x14ac:dyDescent="0.3">
      <c r="A3742" t="s">
        <v>3815</v>
      </c>
      <c r="B3742" t="s">
        <v>120</v>
      </c>
      <c r="C3742">
        <v>1</v>
      </c>
      <c r="D3742" t="s">
        <v>104</v>
      </c>
      <c r="E3742">
        <v>7.05</v>
      </c>
      <c r="F3742">
        <v>0</v>
      </c>
      <c r="G3742">
        <v>0</v>
      </c>
      <c r="H3742">
        <v>1</v>
      </c>
      <c r="I3742">
        <f>Data[[#This Row],[nucleus_area_pct]]/Data[[#This Row],[cytoplasm_ratio]]</f>
        <v>0</v>
      </c>
      <c r="J3742">
        <v>0.97699999999999998</v>
      </c>
      <c r="K3742">
        <v>0.13400000000000001</v>
      </c>
      <c r="L3742">
        <v>0.47</v>
      </c>
      <c r="M3742">
        <v>1</v>
      </c>
      <c r="N3742">
        <v>0.97399999999999998</v>
      </c>
      <c r="O3742">
        <v>125</v>
      </c>
      <c r="P3742">
        <v>44</v>
      </c>
      <c r="Q3742">
        <v>220</v>
      </c>
      <c r="R3742">
        <v>121</v>
      </c>
      <c r="S3742">
        <v>134</v>
      </c>
      <c r="T3742">
        <f>(Data[[#This Row],[mean_r]]/256)*100</f>
        <v>85.9375</v>
      </c>
      <c r="U3742">
        <f>(Data[[#This Row],[mean_g]]/256)*100</f>
        <v>47.265625</v>
      </c>
      <c r="V3742">
        <f>(Data[[#This Row],[mean_b]]/256)*100</f>
        <v>52.34375</v>
      </c>
      <c r="W3742">
        <v>0.58899999999999997</v>
      </c>
      <c r="X3742" t="s">
        <v>51</v>
      </c>
      <c r="Y3742" t="s">
        <v>40</v>
      </c>
      <c r="Z3742">
        <v>5701</v>
      </c>
      <c r="AA3742">
        <v>4.95</v>
      </c>
      <c r="AB3742">
        <v>11.9</v>
      </c>
      <c r="AC3742">
        <v>39.799999999999997</v>
      </c>
      <c r="AD3742">
        <v>138102</v>
      </c>
      <c r="AE3742">
        <v>76.099999999999994</v>
      </c>
      <c r="AF3742">
        <v>35</v>
      </c>
      <c r="AG3742" t="s">
        <v>46</v>
      </c>
      <c r="AH3742" t="s">
        <v>68</v>
      </c>
      <c r="AI3742" t="s">
        <v>56</v>
      </c>
      <c r="AJ3742">
        <v>100</v>
      </c>
      <c r="AK3742">
        <v>360</v>
      </c>
      <c r="AL3742">
        <v>0.90800000000000003</v>
      </c>
      <c r="AM3742">
        <v>0.77700000000000002</v>
      </c>
      <c r="AN3742">
        <v>0.79559999999999997</v>
      </c>
      <c r="AO3742">
        <f>Data[[#This Row],[labeller_confidence_score]]-Data[[#This Row],[cytodiffusion_classification_confidence]]</f>
        <v>1.859999999999995E-2</v>
      </c>
    </row>
    <row r="3743" spans="1:41" x14ac:dyDescent="0.3">
      <c r="A3743" t="s">
        <v>3816</v>
      </c>
      <c r="B3743" t="s">
        <v>49</v>
      </c>
      <c r="C3743">
        <v>0</v>
      </c>
      <c r="D3743" t="s">
        <v>50</v>
      </c>
      <c r="E3743">
        <v>12.12</v>
      </c>
      <c r="F3743">
        <v>54</v>
      </c>
      <c r="G3743">
        <v>0.55100000000000005</v>
      </c>
      <c r="H3743">
        <v>0.61199999999999999</v>
      </c>
      <c r="I3743">
        <f>Data[[#This Row],[nucleus_area_pct]]/Data[[#This Row],[cytoplasm_ratio]]</f>
        <v>88.235294117647058</v>
      </c>
      <c r="J3743">
        <v>0.79900000000000004</v>
      </c>
      <c r="K3743">
        <v>0.432</v>
      </c>
      <c r="L3743">
        <v>3.42</v>
      </c>
      <c r="M3743">
        <v>3.3</v>
      </c>
      <c r="N3743">
        <v>0.88500000000000001</v>
      </c>
      <c r="O3743">
        <v>405</v>
      </c>
      <c r="P3743">
        <v>80</v>
      </c>
      <c r="Q3743">
        <v>204</v>
      </c>
      <c r="R3743">
        <v>145</v>
      </c>
      <c r="S3743">
        <v>190</v>
      </c>
      <c r="T3743">
        <f>(Data[[#This Row],[mean_r]]/256)*100</f>
        <v>79.6875</v>
      </c>
      <c r="U3743">
        <f>(Data[[#This Row],[mean_g]]/256)*100</f>
        <v>56.640625</v>
      </c>
      <c r="V3743">
        <f>(Data[[#This Row],[mean_b]]/256)*100</f>
        <v>74.21875</v>
      </c>
      <c r="W3743">
        <v>0.57299999999999995</v>
      </c>
      <c r="X3743" t="s">
        <v>51</v>
      </c>
      <c r="Y3743" t="s">
        <v>45</v>
      </c>
      <c r="Z3743">
        <v>8339</v>
      </c>
      <c r="AA3743">
        <v>4.5199999999999996</v>
      </c>
      <c r="AB3743">
        <v>13.4</v>
      </c>
      <c r="AC3743">
        <v>39.9</v>
      </c>
      <c r="AD3743">
        <v>308248</v>
      </c>
      <c r="AE3743">
        <v>91.3</v>
      </c>
      <c r="AF3743">
        <v>32.6</v>
      </c>
      <c r="AG3743" t="s">
        <v>46</v>
      </c>
      <c r="AH3743" t="s">
        <v>68</v>
      </c>
      <c r="AI3743" t="s">
        <v>52</v>
      </c>
      <c r="AJ3743">
        <v>60</v>
      </c>
      <c r="AK3743">
        <v>360</v>
      </c>
      <c r="AL3743">
        <v>0.14460000000000001</v>
      </c>
      <c r="AM3743">
        <v>0.96779999999999999</v>
      </c>
      <c r="AN3743">
        <v>0.83899999999999997</v>
      </c>
      <c r="AO3743">
        <f>Data[[#This Row],[labeller_confidence_score]]-Data[[#This Row],[cytodiffusion_classification_confidence]]</f>
        <v>-0.12880000000000003</v>
      </c>
    </row>
    <row r="3744" spans="1:41" x14ac:dyDescent="0.3">
      <c r="A3744" t="s">
        <v>3817</v>
      </c>
      <c r="B3744" t="s">
        <v>81</v>
      </c>
      <c r="C3744">
        <v>1</v>
      </c>
      <c r="D3744" t="s">
        <v>82</v>
      </c>
      <c r="E3744">
        <v>14.71</v>
      </c>
      <c r="F3744">
        <v>87.5</v>
      </c>
      <c r="G3744">
        <v>0.36899999999999999</v>
      </c>
      <c r="H3744">
        <v>0.20699999999999999</v>
      </c>
      <c r="I3744">
        <f>Data[[#This Row],[nucleus_area_pct]]/Data[[#This Row],[cytoplasm_ratio]]</f>
        <v>422.70531400966183</v>
      </c>
      <c r="J3744">
        <v>0.84699999999999998</v>
      </c>
      <c r="K3744">
        <v>0.251</v>
      </c>
      <c r="L3744">
        <v>0.62</v>
      </c>
      <c r="M3744">
        <v>1.1000000000000001</v>
      </c>
      <c r="N3744">
        <v>0.99299999999999999</v>
      </c>
      <c r="O3744">
        <v>674</v>
      </c>
      <c r="P3744">
        <v>107</v>
      </c>
      <c r="Q3744">
        <v>172</v>
      </c>
      <c r="R3744">
        <v>118</v>
      </c>
      <c r="S3744">
        <v>222</v>
      </c>
      <c r="T3744">
        <f>(Data[[#This Row],[mean_r]]/256)*100</f>
        <v>67.1875</v>
      </c>
      <c r="U3744">
        <f>(Data[[#This Row],[mean_g]]/256)*100</f>
        <v>46.09375</v>
      </c>
      <c r="V3744">
        <f>(Data[[#This Row],[mean_b]]/256)*100</f>
        <v>86.71875</v>
      </c>
      <c r="W3744">
        <v>0.55500000000000005</v>
      </c>
      <c r="X3744" t="s">
        <v>51</v>
      </c>
      <c r="Y3744" t="s">
        <v>45</v>
      </c>
      <c r="Z3744">
        <v>8975</v>
      </c>
      <c r="AA3744">
        <v>5.47</v>
      </c>
      <c r="AB3744">
        <v>12.1</v>
      </c>
      <c r="AC3744">
        <v>42.9</v>
      </c>
      <c r="AD3744">
        <v>140494</v>
      </c>
      <c r="AE3744">
        <v>83.1</v>
      </c>
      <c r="AF3744">
        <v>33.1</v>
      </c>
      <c r="AG3744" t="s">
        <v>46</v>
      </c>
      <c r="AH3744" t="s">
        <v>42</v>
      </c>
      <c r="AI3744" t="s">
        <v>56</v>
      </c>
      <c r="AJ3744">
        <v>60</v>
      </c>
      <c r="AK3744">
        <v>224</v>
      </c>
      <c r="AL3744">
        <v>1</v>
      </c>
      <c r="AM3744">
        <v>0.63490000000000002</v>
      </c>
      <c r="AN3744">
        <v>0.84060000000000001</v>
      </c>
      <c r="AO3744">
        <f>Data[[#This Row],[labeller_confidence_score]]-Data[[#This Row],[cytodiffusion_classification_confidence]]</f>
        <v>0.20569999999999999</v>
      </c>
    </row>
    <row r="3745" spans="1:41" x14ac:dyDescent="0.3">
      <c r="A3745" t="s">
        <v>3818</v>
      </c>
      <c r="B3745" t="s">
        <v>103</v>
      </c>
      <c r="C3745">
        <v>1</v>
      </c>
      <c r="D3745" t="s">
        <v>104</v>
      </c>
      <c r="E3745">
        <v>4.0999999999999996</v>
      </c>
      <c r="F3745">
        <v>0</v>
      </c>
      <c r="G3745">
        <v>0</v>
      </c>
      <c r="H3745">
        <v>1</v>
      </c>
      <c r="I3745">
        <f>Data[[#This Row],[nucleus_area_pct]]/Data[[#This Row],[cytoplasm_ratio]]</f>
        <v>0</v>
      </c>
      <c r="J3745">
        <v>0.45</v>
      </c>
      <c r="K3745">
        <v>0.81200000000000006</v>
      </c>
      <c r="L3745">
        <v>0.76</v>
      </c>
      <c r="M3745">
        <v>1</v>
      </c>
      <c r="N3745">
        <v>0.69599999999999995</v>
      </c>
      <c r="O3745">
        <v>75</v>
      </c>
      <c r="P3745">
        <v>27</v>
      </c>
      <c r="Q3745">
        <v>241</v>
      </c>
      <c r="R3745">
        <v>125</v>
      </c>
      <c r="S3745">
        <v>106</v>
      </c>
      <c r="T3745">
        <f>(Data[[#This Row],[mean_r]]/256)*100</f>
        <v>94.140625</v>
      </c>
      <c r="U3745">
        <f>(Data[[#This Row],[mean_g]]/256)*100</f>
        <v>48.828125</v>
      </c>
      <c r="V3745">
        <f>(Data[[#This Row],[mean_b]]/256)*100</f>
        <v>41.40625</v>
      </c>
      <c r="W3745">
        <v>0.38800000000000001</v>
      </c>
      <c r="X3745" t="s">
        <v>39</v>
      </c>
      <c r="Y3745" t="s">
        <v>45</v>
      </c>
      <c r="Z3745">
        <v>8047</v>
      </c>
      <c r="AA3745">
        <v>4.18</v>
      </c>
      <c r="AB3745">
        <v>12</v>
      </c>
      <c r="AC3745">
        <v>36.4</v>
      </c>
      <c r="AD3745">
        <v>107598</v>
      </c>
      <c r="AE3745">
        <v>88.6</v>
      </c>
      <c r="AF3745">
        <v>31.7</v>
      </c>
      <c r="AG3745" t="s">
        <v>64</v>
      </c>
      <c r="AH3745" t="s">
        <v>68</v>
      </c>
      <c r="AI3745" t="s">
        <v>52</v>
      </c>
      <c r="AJ3745">
        <v>60</v>
      </c>
      <c r="AK3745">
        <v>512</v>
      </c>
      <c r="AL3745">
        <v>0.88080000000000003</v>
      </c>
      <c r="AM3745">
        <v>0.66320000000000001</v>
      </c>
      <c r="AN3745">
        <v>0.85350000000000004</v>
      </c>
      <c r="AO3745">
        <f>Data[[#This Row],[labeller_confidence_score]]-Data[[#This Row],[cytodiffusion_classification_confidence]]</f>
        <v>0.19030000000000002</v>
      </c>
    </row>
    <row r="3746" spans="1:41" x14ac:dyDescent="0.3">
      <c r="A3746" t="s">
        <v>3819</v>
      </c>
      <c r="B3746" t="s">
        <v>54</v>
      </c>
      <c r="C3746">
        <v>0</v>
      </c>
      <c r="D3746" t="s">
        <v>54</v>
      </c>
      <c r="E3746">
        <v>6.4</v>
      </c>
      <c r="F3746">
        <v>0</v>
      </c>
      <c r="G3746">
        <v>0</v>
      </c>
      <c r="H3746">
        <v>1</v>
      </c>
      <c r="I3746">
        <f>Data[[#This Row],[nucleus_area_pct]]/Data[[#This Row],[cytoplasm_ratio]]</f>
        <v>0</v>
      </c>
      <c r="J3746">
        <v>0.92</v>
      </c>
      <c r="K3746">
        <v>0.22</v>
      </c>
      <c r="L3746">
        <v>0.52</v>
      </c>
      <c r="M3746">
        <v>1</v>
      </c>
      <c r="N3746">
        <v>0.96299999999999997</v>
      </c>
      <c r="O3746">
        <v>181</v>
      </c>
      <c r="P3746">
        <v>46</v>
      </c>
      <c r="Q3746">
        <v>218</v>
      </c>
      <c r="R3746">
        <v>116</v>
      </c>
      <c r="S3746">
        <v>130</v>
      </c>
      <c r="T3746">
        <f>(Data[[#This Row],[mean_r]]/256)*100</f>
        <v>85.15625</v>
      </c>
      <c r="U3746">
        <f>(Data[[#This Row],[mean_g]]/256)*100</f>
        <v>45.3125</v>
      </c>
      <c r="V3746">
        <f>(Data[[#This Row],[mean_b]]/256)*100</f>
        <v>50.78125</v>
      </c>
      <c r="W3746">
        <v>0.46</v>
      </c>
      <c r="X3746" t="s">
        <v>63</v>
      </c>
      <c r="Y3746" t="s">
        <v>40</v>
      </c>
      <c r="Z3746">
        <v>11234</v>
      </c>
      <c r="AA3746">
        <v>4.5599999999999996</v>
      </c>
      <c r="AB3746">
        <v>15.3</v>
      </c>
      <c r="AC3746">
        <v>47.7</v>
      </c>
      <c r="AD3746">
        <v>182742</v>
      </c>
      <c r="AE3746">
        <v>85.9</v>
      </c>
      <c r="AF3746">
        <v>32.200000000000003</v>
      </c>
      <c r="AG3746" t="s">
        <v>64</v>
      </c>
      <c r="AH3746" t="s">
        <v>47</v>
      </c>
      <c r="AI3746" t="s">
        <v>43</v>
      </c>
      <c r="AJ3746">
        <v>40</v>
      </c>
      <c r="AK3746">
        <v>360</v>
      </c>
      <c r="AL3746">
        <v>7.3999999999999996E-2</v>
      </c>
      <c r="AM3746">
        <v>0.81369999999999998</v>
      </c>
      <c r="AN3746">
        <v>0.87429999999999997</v>
      </c>
      <c r="AO3746">
        <f>Data[[#This Row],[labeller_confidence_score]]-Data[[#This Row],[cytodiffusion_classification_confidence]]</f>
        <v>6.0599999999999987E-2</v>
      </c>
    </row>
    <row r="3747" spans="1:41" x14ac:dyDescent="0.3">
      <c r="A3747" t="s">
        <v>3820</v>
      </c>
      <c r="B3747" t="s">
        <v>89</v>
      </c>
      <c r="C3747">
        <v>1</v>
      </c>
      <c r="D3747" t="s">
        <v>38</v>
      </c>
      <c r="E3747">
        <v>13.98</v>
      </c>
      <c r="F3747">
        <v>60.4</v>
      </c>
      <c r="G3747">
        <v>0.62</v>
      </c>
      <c r="H3747">
        <v>0.41499999999999998</v>
      </c>
      <c r="I3747">
        <f>Data[[#This Row],[nucleus_area_pct]]/Data[[#This Row],[cytoplasm_ratio]]</f>
        <v>145.54216867469879</v>
      </c>
      <c r="J3747">
        <v>0.74</v>
      </c>
      <c r="K3747">
        <v>0.33600000000000002</v>
      </c>
      <c r="L3747">
        <v>5.51</v>
      </c>
      <c r="M3747">
        <v>3.1</v>
      </c>
      <c r="N3747">
        <v>0.67400000000000004</v>
      </c>
      <c r="O3747">
        <v>419</v>
      </c>
      <c r="P3747">
        <v>78</v>
      </c>
      <c r="Q3747">
        <v>212</v>
      </c>
      <c r="R3747">
        <v>145</v>
      </c>
      <c r="S3747">
        <v>175</v>
      </c>
      <c r="T3747">
        <f>(Data[[#This Row],[mean_r]]/256)*100</f>
        <v>82.8125</v>
      </c>
      <c r="U3747">
        <f>(Data[[#This Row],[mean_g]]/256)*100</f>
        <v>56.640625</v>
      </c>
      <c r="V3747">
        <f>(Data[[#This Row],[mean_b]]/256)*100</f>
        <v>68.359375</v>
      </c>
      <c r="W3747">
        <v>0.55400000000000005</v>
      </c>
      <c r="X3747" t="s">
        <v>39</v>
      </c>
      <c r="Y3747" t="s">
        <v>40</v>
      </c>
      <c r="Z3747">
        <v>8657</v>
      </c>
      <c r="AA3747">
        <v>4.49</v>
      </c>
      <c r="AB3747">
        <v>13.3</v>
      </c>
      <c r="AC3747">
        <v>42</v>
      </c>
      <c r="AD3747">
        <v>277079</v>
      </c>
      <c r="AE3747">
        <v>99.3</v>
      </c>
      <c r="AF3747">
        <v>32.4</v>
      </c>
      <c r="AG3747" t="s">
        <v>64</v>
      </c>
      <c r="AH3747" t="s">
        <v>68</v>
      </c>
      <c r="AI3747" t="s">
        <v>56</v>
      </c>
      <c r="AJ3747">
        <v>60</v>
      </c>
      <c r="AK3747">
        <v>512</v>
      </c>
      <c r="AL3747">
        <v>0.95789999999999997</v>
      </c>
      <c r="AM3747">
        <v>0.88690000000000002</v>
      </c>
      <c r="AN3747">
        <v>0.83189999999999997</v>
      </c>
      <c r="AO3747">
        <f>Data[[#This Row],[labeller_confidence_score]]-Data[[#This Row],[cytodiffusion_classification_confidence]]</f>
        <v>-5.5000000000000049E-2</v>
      </c>
    </row>
    <row r="3748" spans="1:41" x14ac:dyDescent="0.3">
      <c r="A3748" t="s">
        <v>3821</v>
      </c>
      <c r="B3748" t="s">
        <v>87</v>
      </c>
      <c r="C3748">
        <v>0</v>
      </c>
      <c r="D3748" t="s">
        <v>50</v>
      </c>
      <c r="E3748">
        <v>14.51</v>
      </c>
      <c r="F3748">
        <v>57.8</v>
      </c>
      <c r="G3748">
        <v>0.61199999999999999</v>
      </c>
      <c r="H3748">
        <v>0.54800000000000004</v>
      </c>
      <c r="I3748">
        <f>Data[[#This Row],[nucleus_area_pct]]/Data[[#This Row],[cytoplasm_ratio]]</f>
        <v>105.47445255474452</v>
      </c>
      <c r="J3748">
        <v>0.68500000000000005</v>
      </c>
      <c r="K3748">
        <v>0.47299999999999998</v>
      </c>
      <c r="L3748">
        <v>4.82</v>
      </c>
      <c r="M3748">
        <v>2.2000000000000002</v>
      </c>
      <c r="N3748">
        <v>0.872</v>
      </c>
      <c r="O3748">
        <v>334</v>
      </c>
      <c r="P3748">
        <v>74</v>
      </c>
      <c r="Q3748">
        <v>255</v>
      </c>
      <c r="R3748">
        <v>128</v>
      </c>
      <c r="S3748">
        <v>164</v>
      </c>
      <c r="T3748">
        <f>(Data[[#This Row],[mean_r]]/256)*100</f>
        <v>99.609375</v>
      </c>
      <c r="U3748">
        <f>(Data[[#This Row],[mean_g]]/256)*100</f>
        <v>50</v>
      </c>
      <c r="V3748">
        <f>(Data[[#This Row],[mean_b]]/256)*100</f>
        <v>64.0625</v>
      </c>
      <c r="W3748">
        <v>0.58599999999999997</v>
      </c>
      <c r="X3748" t="s">
        <v>51</v>
      </c>
      <c r="Y3748" t="s">
        <v>45</v>
      </c>
      <c r="Z3748">
        <v>7221</v>
      </c>
      <c r="AA3748">
        <v>4.7300000000000004</v>
      </c>
      <c r="AB3748">
        <v>10.4</v>
      </c>
      <c r="AC3748">
        <v>43.7</v>
      </c>
      <c r="AD3748">
        <v>229176</v>
      </c>
      <c r="AE3748">
        <v>87.6</v>
      </c>
      <c r="AF3748">
        <v>34.9</v>
      </c>
      <c r="AG3748" t="s">
        <v>64</v>
      </c>
      <c r="AH3748" t="s">
        <v>47</v>
      </c>
      <c r="AI3748" t="s">
        <v>43</v>
      </c>
      <c r="AJ3748">
        <v>100</v>
      </c>
      <c r="AK3748">
        <v>256</v>
      </c>
      <c r="AL3748">
        <v>1.8200000000000001E-2</v>
      </c>
      <c r="AM3748">
        <v>0.99139999999999995</v>
      </c>
      <c r="AN3748">
        <v>0.92979999999999996</v>
      </c>
      <c r="AO3748">
        <f>Data[[#This Row],[labeller_confidence_score]]-Data[[#This Row],[cytodiffusion_classification_confidence]]</f>
        <v>-6.1599999999999988E-2</v>
      </c>
    </row>
    <row r="3749" spans="1:41" x14ac:dyDescent="0.3">
      <c r="A3749" t="s">
        <v>3822</v>
      </c>
      <c r="B3749" t="s">
        <v>54</v>
      </c>
      <c r="C3749">
        <v>0</v>
      </c>
      <c r="D3749" t="s">
        <v>54</v>
      </c>
      <c r="E3749">
        <v>8.06</v>
      </c>
      <c r="F3749">
        <v>0</v>
      </c>
      <c r="G3749">
        <v>0</v>
      </c>
      <c r="H3749">
        <v>1</v>
      </c>
      <c r="I3749">
        <f>Data[[#This Row],[nucleus_area_pct]]/Data[[#This Row],[cytoplasm_ratio]]</f>
        <v>0</v>
      </c>
      <c r="J3749">
        <v>0.89200000000000002</v>
      </c>
      <c r="K3749">
        <v>0.184</v>
      </c>
      <c r="L3749">
        <v>0</v>
      </c>
      <c r="M3749">
        <v>1</v>
      </c>
      <c r="N3749">
        <v>0.93500000000000005</v>
      </c>
      <c r="O3749">
        <v>193</v>
      </c>
      <c r="P3749">
        <v>59</v>
      </c>
      <c r="Q3749">
        <v>236</v>
      </c>
      <c r="R3749">
        <v>120</v>
      </c>
      <c r="S3749">
        <v>121</v>
      </c>
      <c r="T3749">
        <f>(Data[[#This Row],[mean_r]]/256)*100</f>
        <v>92.1875</v>
      </c>
      <c r="U3749">
        <f>(Data[[#This Row],[mean_g]]/256)*100</f>
        <v>46.875</v>
      </c>
      <c r="V3749">
        <f>(Data[[#This Row],[mean_b]]/256)*100</f>
        <v>47.265625</v>
      </c>
      <c r="W3749">
        <v>0.46600000000000003</v>
      </c>
      <c r="X3749" t="s">
        <v>63</v>
      </c>
      <c r="Y3749" t="s">
        <v>45</v>
      </c>
      <c r="Z3749">
        <v>6021</v>
      </c>
      <c r="AA3749">
        <v>4.95</v>
      </c>
      <c r="AB3749">
        <v>9.3000000000000007</v>
      </c>
      <c r="AC3749">
        <v>46.7</v>
      </c>
      <c r="AD3749">
        <v>366625</v>
      </c>
      <c r="AE3749">
        <v>75.7</v>
      </c>
      <c r="AF3749">
        <v>32.700000000000003</v>
      </c>
      <c r="AG3749" t="s">
        <v>46</v>
      </c>
      <c r="AH3749" t="s">
        <v>42</v>
      </c>
      <c r="AI3749" t="s">
        <v>43</v>
      </c>
      <c r="AJ3749">
        <v>100</v>
      </c>
      <c r="AK3749">
        <v>256</v>
      </c>
      <c r="AL3749">
        <v>0.15040000000000001</v>
      </c>
      <c r="AM3749">
        <v>0.9456</v>
      </c>
      <c r="AN3749">
        <v>0.9194</v>
      </c>
      <c r="AO3749">
        <f>Data[[#This Row],[labeller_confidence_score]]-Data[[#This Row],[cytodiffusion_classification_confidence]]</f>
        <v>-2.6200000000000001E-2</v>
      </c>
    </row>
    <row r="3750" spans="1:41" x14ac:dyDescent="0.3">
      <c r="A3750" t="s">
        <v>3823</v>
      </c>
      <c r="B3750" t="s">
        <v>81</v>
      </c>
      <c r="C3750">
        <v>1</v>
      </c>
      <c r="D3750" t="s">
        <v>82</v>
      </c>
      <c r="E3750">
        <v>16.98</v>
      </c>
      <c r="F3750">
        <v>88</v>
      </c>
      <c r="G3750">
        <v>0.50900000000000001</v>
      </c>
      <c r="H3750">
        <v>0.16</v>
      </c>
      <c r="I3750">
        <f>Data[[#This Row],[nucleus_area_pct]]/Data[[#This Row],[cytoplasm_ratio]]</f>
        <v>550</v>
      </c>
      <c r="J3750">
        <v>0.81299999999999994</v>
      </c>
      <c r="K3750">
        <v>0.19800000000000001</v>
      </c>
      <c r="L3750">
        <v>0.86</v>
      </c>
      <c r="M3750">
        <v>1</v>
      </c>
      <c r="N3750">
        <v>0.86799999999999999</v>
      </c>
      <c r="O3750">
        <v>686</v>
      </c>
      <c r="P3750">
        <v>100</v>
      </c>
      <c r="Q3750">
        <v>220</v>
      </c>
      <c r="R3750">
        <v>148</v>
      </c>
      <c r="S3750">
        <v>198</v>
      </c>
      <c r="T3750">
        <f>(Data[[#This Row],[mean_r]]/256)*100</f>
        <v>85.9375</v>
      </c>
      <c r="U3750">
        <f>(Data[[#This Row],[mean_g]]/256)*100</f>
        <v>57.8125</v>
      </c>
      <c r="V3750">
        <f>(Data[[#This Row],[mean_b]]/256)*100</f>
        <v>77.34375</v>
      </c>
      <c r="W3750">
        <v>0.71499999999999997</v>
      </c>
      <c r="X3750" t="s">
        <v>63</v>
      </c>
      <c r="Y3750" t="s">
        <v>45</v>
      </c>
      <c r="Z3750">
        <v>11402</v>
      </c>
      <c r="AA3750">
        <v>4.43</v>
      </c>
      <c r="AB3750">
        <v>10.199999999999999</v>
      </c>
      <c r="AC3750">
        <v>50.3</v>
      </c>
      <c r="AD3750">
        <v>141842</v>
      </c>
      <c r="AE3750">
        <v>80.900000000000006</v>
      </c>
      <c r="AF3750">
        <v>35.4</v>
      </c>
      <c r="AG3750" t="s">
        <v>64</v>
      </c>
      <c r="AH3750" t="s">
        <v>42</v>
      </c>
      <c r="AI3750" t="s">
        <v>43</v>
      </c>
      <c r="AJ3750">
        <v>60</v>
      </c>
      <c r="AK3750">
        <v>360</v>
      </c>
      <c r="AL3750">
        <v>0.90769999999999995</v>
      </c>
      <c r="AM3750">
        <v>0.66449999999999998</v>
      </c>
      <c r="AN3750">
        <v>0.85460000000000003</v>
      </c>
      <c r="AO3750">
        <f>Data[[#This Row],[labeller_confidence_score]]-Data[[#This Row],[cytodiffusion_classification_confidence]]</f>
        <v>0.19010000000000005</v>
      </c>
    </row>
    <row r="3751" spans="1:41" x14ac:dyDescent="0.3">
      <c r="A3751" t="s">
        <v>3824</v>
      </c>
      <c r="B3751" t="s">
        <v>37</v>
      </c>
      <c r="C3751">
        <v>1</v>
      </c>
      <c r="D3751" t="s">
        <v>38</v>
      </c>
      <c r="E3751">
        <v>13.25</v>
      </c>
      <c r="F3751">
        <v>59</v>
      </c>
      <c r="G3751">
        <v>0.48499999999999999</v>
      </c>
      <c r="H3751">
        <v>0.36299999999999999</v>
      </c>
      <c r="I3751">
        <f>Data[[#This Row],[nucleus_area_pct]]/Data[[#This Row],[cytoplasm_ratio]]</f>
        <v>162.53443526170798</v>
      </c>
      <c r="J3751">
        <v>0.70099999999999996</v>
      </c>
      <c r="K3751">
        <v>0.46300000000000002</v>
      </c>
      <c r="L3751">
        <v>2.68</v>
      </c>
      <c r="M3751">
        <v>5.8</v>
      </c>
      <c r="N3751">
        <v>0.82299999999999995</v>
      </c>
      <c r="O3751">
        <v>538</v>
      </c>
      <c r="P3751">
        <v>87</v>
      </c>
      <c r="Q3751">
        <v>220</v>
      </c>
      <c r="R3751">
        <v>160</v>
      </c>
      <c r="S3751">
        <v>201</v>
      </c>
      <c r="T3751">
        <f>(Data[[#This Row],[mean_r]]/256)*100</f>
        <v>85.9375</v>
      </c>
      <c r="U3751">
        <f>(Data[[#This Row],[mean_g]]/256)*100</f>
        <v>62.5</v>
      </c>
      <c r="V3751">
        <f>(Data[[#This Row],[mean_b]]/256)*100</f>
        <v>78.515625</v>
      </c>
      <c r="W3751">
        <v>0.66700000000000004</v>
      </c>
      <c r="X3751" t="s">
        <v>39</v>
      </c>
      <c r="Y3751" t="s">
        <v>45</v>
      </c>
      <c r="Z3751">
        <v>6407</v>
      </c>
      <c r="AA3751">
        <v>4.45</v>
      </c>
      <c r="AB3751">
        <v>13.5</v>
      </c>
      <c r="AC3751">
        <v>39.799999999999997</v>
      </c>
      <c r="AD3751">
        <v>255065</v>
      </c>
      <c r="AE3751">
        <v>96.4</v>
      </c>
      <c r="AF3751">
        <v>34.9</v>
      </c>
      <c r="AG3751" t="s">
        <v>64</v>
      </c>
      <c r="AH3751" t="s">
        <v>42</v>
      </c>
      <c r="AI3751" t="s">
        <v>52</v>
      </c>
      <c r="AJ3751">
        <v>100</v>
      </c>
      <c r="AK3751">
        <v>512</v>
      </c>
      <c r="AL3751">
        <v>0.91639999999999999</v>
      </c>
      <c r="AM3751">
        <v>0.77769999999999995</v>
      </c>
      <c r="AN3751">
        <v>0.84730000000000005</v>
      </c>
      <c r="AO3751">
        <f>Data[[#This Row],[labeller_confidence_score]]-Data[[#This Row],[cytodiffusion_classification_confidence]]</f>
        <v>6.9600000000000106E-2</v>
      </c>
    </row>
    <row r="3752" spans="1:41" x14ac:dyDescent="0.3">
      <c r="A3752" t="s">
        <v>3825</v>
      </c>
      <c r="B3752" t="s">
        <v>62</v>
      </c>
      <c r="C3752">
        <v>0</v>
      </c>
      <c r="D3752" t="s">
        <v>50</v>
      </c>
      <c r="E3752">
        <v>9.3800000000000008</v>
      </c>
      <c r="F3752">
        <v>83.5</v>
      </c>
      <c r="G3752">
        <v>0.79700000000000004</v>
      </c>
      <c r="H3752">
        <v>0.183</v>
      </c>
      <c r="I3752">
        <f>Data[[#This Row],[nucleus_area_pct]]/Data[[#This Row],[cytoplasm_ratio]]</f>
        <v>456.28415300546447</v>
      </c>
      <c r="J3752">
        <v>0.94099999999999995</v>
      </c>
      <c r="K3752">
        <v>0.223</v>
      </c>
      <c r="L3752">
        <v>1.07</v>
      </c>
      <c r="M3752">
        <v>1.1000000000000001</v>
      </c>
      <c r="N3752">
        <v>0.86899999999999999</v>
      </c>
      <c r="O3752">
        <v>229</v>
      </c>
      <c r="P3752">
        <v>46</v>
      </c>
      <c r="Q3752">
        <v>206</v>
      </c>
      <c r="R3752">
        <v>153</v>
      </c>
      <c r="S3752">
        <v>204</v>
      </c>
      <c r="T3752">
        <f>(Data[[#This Row],[mean_r]]/256)*100</f>
        <v>80.46875</v>
      </c>
      <c r="U3752">
        <f>(Data[[#This Row],[mean_g]]/256)*100</f>
        <v>59.765625</v>
      </c>
      <c r="V3752">
        <f>(Data[[#This Row],[mean_b]]/256)*100</f>
        <v>79.6875</v>
      </c>
      <c r="W3752">
        <v>0.72299999999999998</v>
      </c>
      <c r="X3752" t="s">
        <v>39</v>
      </c>
      <c r="Y3752" t="s">
        <v>45</v>
      </c>
      <c r="Z3752">
        <v>3572</v>
      </c>
      <c r="AA3752">
        <v>4.26</v>
      </c>
      <c r="AB3752">
        <v>11</v>
      </c>
      <c r="AC3752">
        <v>44.7</v>
      </c>
      <c r="AD3752">
        <v>253535</v>
      </c>
      <c r="AE3752">
        <v>80.400000000000006</v>
      </c>
      <c r="AF3752">
        <v>32.4</v>
      </c>
      <c r="AG3752" t="s">
        <v>64</v>
      </c>
      <c r="AH3752" t="s">
        <v>47</v>
      </c>
      <c r="AI3752" t="s">
        <v>56</v>
      </c>
      <c r="AJ3752">
        <v>60</v>
      </c>
      <c r="AK3752">
        <v>224</v>
      </c>
      <c r="AL3752">
        <v>8.0699999999999994E-2</v>
      </c>
      <c r="AM3752">
        <v>0.9587</v>
      </c>
      <c r="AN3752">
        <v>0.90090000000000003</v>
      </c>
      <c r="AO3752">
        <f>Data[[#This Row],[labeller_confidence_score]]-Data[[#This Row],[cytodiffusion_classification_confidence]]</f>
        <v>-5.7799999999999963E-2</v>
      </c>
    </row>
    <row r="3753" spans="1:41" x14ac:dyDescent="0.3">
      <c r="A3753" t="s">
        <v>3826</v>
      </c>
      <c r="B3753" t="s">
        <v>49</v>
      </c>
      <c r="C3753">
        <v>0</v>
      </c>
      <c r="D3753" t="s">
        <v>50</v>
      </c>
      <c r="E3753">
        <v>11.42</v>
      </c>
      <c r="F3753">
        <v>45.7</v>
      </c>
      <c r="G3753">
        <v>0.629</v>
      </c>
      <c r="H3753">
        <v>0.39400000000000002</v>
      </c>
      <c r="I3753">
        <f>Data[[#This Row],[nucleus_area_pct]]/Data[[#This Row],[cytoplasm_ratio]]</f>
        <v>115.98984771573605</v>
      </c>
      <c r="J3753">
        <v>0.71399999999999997</v>
      </c>
      <c r="K3753">
        <v>0.377</v>
      </c>
      <c r="L3753">
        <v>3.35</v>
      </c>
      <c r="M3753">
        <v>3.2</v>
      </c>
      <c r="N3753">
        <v>0.79300000000000004</v>
      </c>
      <c r="O3753">
        <v>400</v>
      </c>
      <c r="P3753">
        <v>83</v>
      </c>
      <c r="Q3753">
        <v>209</v>
      </c>
      <c r="R3753">
        <v>145</v>
      </c>
      <c r="S3753">
        <v>170</v>
      </c>
      <c r="T3753">
        <f>(Data[[#This Row],[mean_r]]/256)*100</f>
        <v>81.640625</v>
      </c>
      <c r="U3753">
        <f>(Data[[#This Row],[mean_g]]/256)*100</f>
        <v>56.640625</v>
      </c>
      <c r="V3753">
        <f>(Data[[#This Row],[mean_b]]/256)*100</f>
        <v>66.40625</v>
      </c>
      <c r="W3753">
        <v>0.63200000000000001</v>
      </c>
      <c r="X3753" t="s">
        <v>51</v>
      </c>
      <c r="Y3753" t="s">
        <v>45</v>
      </c>
      <c r="Z3753">
        <v>7594</v>
      </c>
      <c r="AA3753">
        <v>4.55</v>
      </c>
      <c r="AB3753">
        <v>14.7</v>
      </c>
      <c r="AC3753">
        <v>46.8</v>
      </c>
      <c r="AD3753">
        <v>170634</v>
      </c>
      <c r="AE3753">
        <v>88.3</v>
      </c>
      <c r="AF3753">
        <v>33.799999999999997</v>
      </c>
      <c r="AG3753" t="s">
        <v>46</v>
      </c>
      <c r="AH3753" t="s">
        <v>68</v>
      </c>
      <c r="AI3753" t="s">
        <v>56</v>
      </c>
      <c r="AJ3753">
        <v>100</v>
      </c>
      <c r="AK3753">
        <v>224</v>
      </c>
      <c r="AL3753">
        <v>0.11</v>
      </c>
      <c r="AM3753">
        <v>0.99350000000000005</v>
      </c>
      <c r="AN3753">
        <v>0.8659</v>
      </c>
      <c r="AO3753">
        <f>Data[[#This Row],[labeller_confidence_score]]-Data[[#This Row],[cytodiffusion_classification_confidence]]</f>
        <v>-0.12760000000000005</v>
      </c>
    </row>
    <row r="3754" spans="1:41" x14ac:dyDescent="0.3">
      <c r="A3754" t="s">
        <v>3827</v>
      </c>
      <c r="B3754" t="s">
        <v>54</v>
      </c>
      <c r="C3754">
        <v>0</v>
      </c>
      <c r="D3754" t="s">
        <v>54</v>
      </c>
      <c r="E3754">
        <v>7.54</v>
      </c>
      <c r="F3754">
        <v>0</v>
      </c>
      <c r="G3754">
        <v>0</v>
      </c>
      <c r="H3754">
        <v>1</v>
      </c>
      <c r="I3754">
        <f>Data[[#This Row],[nucleus_area_pct]]/Data[[#This Row],[cytoplasm_ratio]]</f>
        <v>0</v>
      </c>
      <c r="J3754">
        <v>0.91900000000000004</v>
      </c>
      <c r="K3754">
        <v>0.29399999999999998</v>
      </c>
      <c r="L3754">
        <v>0.53</v>
      </c>
      <c r="M3754">
        <v>1</v>
      </c>
      <c r="N3754">
        <v>0.93</v>
      </c>
      <c r="O3754">
        <v>179</v>
      </c>
      <c r="P3754">
        <v>55</v>
      </c>
      <c r="Q3754">
        <v>224</v>
      </c>
      <c r="R3754">
        <v>134</v>
      </c>
      <c r="S3754">
        <v>126</v>
      </c>
      <c r="T3754">
        <f>(Data[[#This Row],[mean_r]]/256)*100</f>
        <v>87.5</v>
      </c>
      <c r="U3754">
        <f>(Data[[#This Row],[mean_g]]/256)*100</f>
        <v>52.34375</v>
      </c>
      <c r="V3754">
        <f>(Data[[#This Row],[mean_b]]/256)*100</f>
        <v>49.21875</v>
      </c>
      <c r="W3754">
        <v>0.435</v>
      </c>
      <c r="X3754" t="s">
        <v>51</v>
      </c>
      <c r="Y3754" t="s">
        <v>40</v>
      </c>
      <c r="Z3754">
        <v>7813</v>
      </c>
      <c r="AA3754">
        <v>6.01</v>
      </c>
      <c r="AB3754">
        <v>15.8</v>
      </c>
      <c r="AC3754">
        <v>45.1</v>
      </c>
      <c r="AD3754">
        <v>237529</v>
      </c>
      <c r="AE3754">
        <v>87.8</v>
      </c>
      <c r="AF3754">
        <v>31.5</v>
      </c>
      <c r="AG3754" t="s">
        <v>46</v>
      </c>
      <c r="AH3754" t="s">
        <v>47</v>
      </c>
      <c r="AI3754" t="s">
        <v>56</v>
      </c>
      <c r="AJ3754">
        <v>40</v>
      </c>
      <c r="AK3754">
        <v>224</v>
      </c>
      <c r="AL3754">
        <v>0.1308</v>
      </c>
      <c r="AM3754">
        <v>0.98019999999999996</v>
      </c>
      <c r="AN3754">
        <v>0.82699999999999996</v>
      </c>
      <c r="AO3754">
        <f>Data[[#This Row],[labeller_confidence_score]]-Data[[#This Row],[cytodiffusion_classification_confidence]]</f>
        <v>-0.1532</v>
      </c>
    </row>
    <row r="3755" spans="1:41" x14ac:dyDescent="0.3">
      <c r="A3755" t="s">
        <v>3828</v>
      </c>
      <c r="B3755" t="s">
        <v>89</v>
      </c>
      <c r="C3755">
        <v>1</v>
      </c>
      <c r="D3755" t="s">
        <v>38</v>
      </c>
      <c r="E3755">
        <v>12.73</v>
      </c>
      <c r="F3755">
        <v>57.2</v>
      </c>
      <c r="G3755">
        <v>0.58399999999999996</v>
      </c>
      <c r="H3755">
        <v>0.45200000000000001</v>
      </c>
      <c r="I3755">
        <f>Data[[#This Row],[nucleus_area_pct]]/Data[[#This Row],[cytoplasm_ratio]]</f>
        <v>126.54867256637168</v>
      </c>
      <c r="J3755">
        <v>0.78700000000000003</v>
      </c>
      <c r="K3755">
        <v>0.42199999999999999</v>
      </c>
      <c r="L3755">
        <v>4.66</v>
      </c>
      <c r="M3755">
        <v>3.4</v>
      </c>
      <c r="N3755">
        <v>0.76600000000000001</v>
      </c>
      <c r="O3755">
        <v>421</v>
      </c>
      <c r="P3755">
        <v>79</v>
      </c>
      <c r="Q3755">
        <v>221</v>
      </c>
      <c r="R3755">
        <v>152</v>
      </c>
      <c r="S3755">
        <v>168</v>
      </c>
      <c r="T3755">
        <f>(Data[[#This Row],[mean_r]]/256)*100</f>
        <v>86.328125</v>
      </c>
      <c r="U3755">
        <f>(Data[[#This Row],[mean_g]]/256)*100</f>
        <v>59.375</v>
      </c>
      <c r="V3755">
        <f>(Data[[#This Row],[mean_b]]/256)*100</f>
        <v>65.625</v>
      </c>
      <c r="W3755">
        <v>0.65300000000000002</v>
      </c>
      <c r="X3755" t="s">
        <v>63</v>
      </c>
      <c r="Y3755" t="s">
        <v>40</v>
      </c>
      <c r="Z3755">
        <v>3916</v>
      </c>
      <c r="AA3755">
        <v>3.61</v>
      </c>
      <c r="AB3755">
        <v>17.3</v>
      </c>
      <c r="AC3755">
        <v>34</v>
      </c>
      <c r="AD3755">
        <v>318588</v>
      </c>
      <c r="AE3755">
        <v>79.8</v>
      </c>
      <c r="AF3755">
        <v>35</v>
      </c>
      <c r="AG3755" t="s">
        <v>46</v>
      </c>
      <c r="AH3755" t="s">
        <v>47</v>
      </c>
      <c r="AI3755" t="s">
        <v>43</v>
      </c>
      <c r="AJ3755">
        <v>100</v>
      </c>
      <c r="AK3755">
        <v>360</v>
      </c>
      <c r="AL3755">
        <v>0.88929999999999998</v>
      </c>
      <c r="AM3755">
        <v>0.81589999999999996</v>
      </c>
      <c r="AN3755">
        <v>0.93789999999999996</v>
      </c>
      <c r="AO3755">
        <f>Data[[#This Row],[labeller_confidence_score]]-Data[[#This Row],[cytodiffusion_classification_confidence]]</f>
        <v>0.122</v>
      </c>
    </row>
    <row r="3756" spans="1:41" x14ac:dyDescent="0.3">
      <c r="A3756" t="s">
        <v>3829</v>
      </c>
      <c r="B3756" t="s">
        <v>60</v>
      </c>
      <c r="C3756">
        <v>0</v>
      </c>
      <c r="D3756" t="s">
        <v>50</v>
      </c>
      <c r="E3756">
        <v>14.34</v>
      </c>
      <c r="F3756">
        <v>58.7</v>
      </c>
      <c r="G3756">
        <v>0.55000000000000004</v>
      </c>
      <c r="H3756">
        <v>0.434</v>
      </c>
      <c r="I3756">
        <f>Data[[#This Row],[nucleus_area_pct]]/Data[[#This Row],[cytoplasm_ratio]]</f>
        <v>135.25345622119818</v>
      </c>
      <c r="J3756">
        <v>0.77300000000000002</v>
      </c>
      <c r="K3756">
        <v>0.39700000000000002</v>
      </c>
      <c r="L3756">
        <v>1.92</v>
      </c>
      <c r="M3756">
        <v>1.3</v>
      </c>
      <c r="N3756">
        <v>0.60299999999999998</v>
      </c>
      <c r="O3756">
        <v>611</v>
      </c>
      <c r="P3756">
        <v>110</v>
      </c>
      <c r="Q3756">
        <v>220</v>
      </c>
      <c r="R3756">
        <v>128</v>
      </c>
      <c r="S3756">
        <v>185</v>
      </c>
      <c r="T3756">
        <f>(Data[[#This Row],[mean_r]]/256)*100</f>
        <v>85.9375</v>
      </c>
      <c r="U3756">
        <f>(Data[[#This Row],[mean_g]]/256)*100</f>
        <v>50</v>
      </c>
      <c r="V3756">
        <f>(Data[[#This Row],[mean_b]]/256)*100</f>
        <v>72.265625</v>
      </c>
      <c r="W3756">
        <v>0.59499999999999997</v>
      </c>
      <c r="X3756" t="s">
        <v>39</v>
      </c>
      <c r="Y3756" t="s">
        <v>45</v>
      </c>
      <c r="Z3756">
        <v>7679</v>
      </c>
      <c r="AA3756">
        <v>4.51</v>
      </c>
      <c r="AB3756">
        <v>9.6999999999999993</v>
      </c>
      <c r="AC3756">
        <v>49.6</v>
      </c>
      <c r="AD3756">
        <v>130077</v>
      </c>
      <c r="AE3756">
        <v>78.099999999999994</v>
      </c>
      <c r="AF3756">
        <v>33.4</v>
      </c>
      <c r="AG3756" t="s">
        <v>64</v>
      </c>
      <c r="AH3756" t="s">
        <v>47</v>
      </c>
      <c r="AI3756" t="s">
        <v>56</v>
      </c>
      <c r="AJ3756">
        <v>100</v>
      </c>
      <c r="AK3756">
        <v>360</v>
      </c>
      <c r="AL3756">
        <v>0.14080000000000001</v>
      </c>
      <c r="AM3756">
        <v>0.95040000000000002</v>
      </c>
      <c r="AN3756">
        <v>0.8367</v>
      </c>
      <c r="AO3756">
        <f>Data[[#This Row],[labeller_confidence_score]]-Data[[#This Row],[cytodiffusion_classification_confidence]]</f>
        <v>-0.11370000000000002</v>
      </c>
    </row>
    <row r="3757" spans="1:41" x14ac:dyDescent="0.3">
      <c r="A3757" t="s">
        <v>3830</v>
      </c>
      <c r="B3757" t="s">
        <v>49</v>
      </c>
      <c r="C3757">
        <v>0</v>
      </c>
      <c r="D3757" t="s">
        <v>50</v>
      </c>
      <c r="E3757">
        <v>13.12</v>
      </c>
      <c r="F3757">
        <v>53.2</v>
      </c>
      <c r="G3757">
        <v>0.5</v>
      </c>
      <c r="H3757">
        <v>0.433</v>
      </c>
      <c r="I3757">
        <f>Data[[#This Row],[nucleus_area_pct]]/Data[[#This Row],[cytoplasm_ratio]]</f>
        <v>122.86374133949192</v>
      </c>
      <c r="J3757">
        <v>0.84499999999999997</v>
      </c>
      <c r="K3757">
        <v>0.30099999999999999</v>
      </c>
      <c r="L3757">
        <v>2.67</v>
      </c>
      <c r="M3757">
        <v>3.8</v>
      </c>
      <c r="N3757">
        <v>0.83599999999999997</v>
      </c>
      <c r="O3757">
        <v>381</v>
      </c>
      <c r="P3757">
        <v>63</v>
      </c>
      <c r="Q3757">
        <v>231</v>
      </c>
      <c r="R3757">
        <v>165</v>
      </c>
      <c r="S3757">
        <v>164</v>
      </c>
      <c r="T3757">
        <f>(Data[[#This Row],[mean_r]]/256)*100</f>
        <v>90.234375</v>
      </c>
      <c r="U3757">
        <f>(Data[[#This Row],[mean_g]]/256)*100</f>
        <v>64.453125</v>
      </c>
      <c r="V3757">
        <f>(Data[[#This Row],[mean_b]]/256)*100</f>
        <v>64.0625</v>
      </c>
      <c r="W3757">
        <v>0.55900000000000005</v>
      </c>
      <c r="X3757" t="s">
        <v>39</v>
      </c>
      <c r="Y3757" t="s">
        <v>40</v>
      </c>
      <c r="Z3757">
        <v>6096</v>
      </c>
      <c r="AA3757">
        <v>4.3600000000000003</v>
      </c>
      <c r="AB3757">
        <v>14.7</v>
      </c>
      <c r="AC3757">
        <v>40.799999999999997</v>
      </c>
      <c r="AD3757">
        <v>235658</v>
      </c>
      <c r="AE3757">
        <v>87.4</v>
      </c>
      <c r="AF3757">
        <v>33</v>
      </c>
      <c r="AG3757" t="s">
        <v>64</v>
      </c>
      <c r="AH3757" t="s">
        <v>47</v>
      </c>
      <c r="AI3757" t="s">
        <v>56</v>
      </c>
      <c r="AJ3757">
        <v>100</v>
      </c>
      <c r="AK3757">
        <v>224</v>
      </c>
      <c r="AL3757">
        <v>0.1991</v>
      </c>
      <c r="AM3757">
        <v>0.79320000000000002</v>
      </c>
      <c r="AN3757">
        <v>0.90620000000000001</v>
      </c>
      <c r="AO3757">
        <f>Data[[#This Row],[labeller_confidence_score]]-Data[[#This Row],[cytodiffusion_classification_confidence]]</f>
        <v>0.11299999999999999</v>
      </c>
    </row>
    <row r="3758" spans="1:41" x14ac:dyDescent="0.3">
      <c r="A3758" t="s">
        <v>3831</v>
      </c>
      <c r="B3758" t="s">
        <v>74</v>
      </c>
      <c r="C3758">
        <v>0</v>
      </c>
      <c r="D3758" t="s">
        <v>75</v>
      </c>
      <c r="E3758">
        <v>3.21</v>
      </c>
      <c r="F3758">
        <v>0</v>
      </c>
      <c r="G3758">
        <v>0</v>
      </c>
      <c r="H3758">
        <v>1</v>
      </c>
      <c r="I3758">
        <f>Data[[#This Row],[nucleus_area_pct]]/Data[[#This Row],[cytoplasm_ratio]]</f>
        <v>0</v>
      </c>
      <c r="J3758">
        <v>0.59699999999999998</v>
      </c>
      <c r="K3758">
        <v>0.49199999999999999</v>
      </c>
      <c r="L3758">
        <v>2.39</v>
      </c>
      <c r="M3758">
        <v>1</v>
      </c>
      <c r="N3758">
        <v>0.81399999999999995</v>
      </c>
      <c r="O3758">
        <v>33</v>
      </c>
      <c r="P3758">
        <v>20</v>
      </c>
      <c r="Q3758">
        <v>211</v>
      </c>
      <c r="R3758">
        <v>152</v>
      </c>
      <c r="S3758">
        <v>155</v>
      </c>
      <c r="T3758">
        <f>(Data[[#This Row],[mean_r]]/256)*100</f>
        <v>82.421875</v>
      </c>
      <c r="U3758">
        <f>(Data[[#This Row],[mean_g]]/256)*100</f>
        <v>59.375</v>
      </c>
      <c r="V3758">
        <f>(Data[[#This Row],[mean_b]]/256)*100</f>
        <v>60.546875</v>
      </c>
      <c r="W3758">
        <v>0.627</v>
      </c>
      <c r="X3758" t="s">
        <v>51</v>
      </c>
      <c r="Y3758" t="s">
        <v>40</v>
      </c>
      <c r="Z3758">
        <v>9259</v>
      </c>
      <c r="AA3758">
        <v>5.2</v>
      </c>
      <c r="AB3758">
        <v>15.8</v>
      </c>
      <c r="AC3758">
        <v>47.6</v>
      </c>
      <c r="AD3758">
        <v>262220</v>
      </c>
      <c r="AE3758">
        <v>65.099999999999994</v>
      </c>
      <c r="AF3758">
        <v>31.4</v>
      </c>
      <c r="AG3758" t="s">
        <v>46</v>
      </c>
      <c r="AH3758" t="s">
        <v>42</v>
      </c>
      <c r="AI3758" t="s">
        <v>43</v>
      </c>
      <c r="AJ3758">
        <v>100</v>
      </c>
      <c r="AK3758">
        <v>256</v>
      </c>
      <c r="AL3758">
        <v>0</v>
      </c>
      <c r="AM3758">
        <v>0.92210000000000003</v>
      </c>
      <c r="AN3758">
        <v>0.86950000000000005</v>
      </c>
      <c r="AO3758">
        <f>Data[[#This Row],[labeller_confidence_score]]-Data[[#This Row],[cytodiffusion_classification_confidence]]</f>
        <v>-5.259999999999998E-2</v>
      </c>
    </row>
    <row r="3759" spans="1:41" x14ac:dyDescent="0.3">
      <c r="A3759" t="s">
        <v>3832</v>
      </c>
      <c r="B3759" t="s">
        <v>87</v>
      </c>
      <c r="C3759">
        <v>0</v>
      </c>
      <c r="D3759" t="s">
        <v>50</v>
      </c>
      <c r="E3759">
        <v>12.47</v>
      </c>
      <c r="F3759">
        <v>54.6</v>
      </c>
      <c r="G3759">
        <v>0.55800000000000005</v>
      </c>
      <c r="H3759">
        <v>0.51100000000000001</v>
      </c>
      <c r="I3759">
        <f>Data[[#This Row],[nucleus_area_pct]]/Data[[#This Row],[cytoplasm_ratio]]</f>
        <v>106.84931506849315</v>
      </c>
      <c r="J3759">
        <v>0.73399999999999999</v>
      </c>
      <c r="K3759">
        <v>0.56699999999999995</v>
      </c>
      <c r="L3759">
        <v>4.7</v>
      </c>
      <c r="M3759">
        <v>1.9</v>
      </c>
      <c r="N3759">
        <v>0.82499999999999996</v>
      </c>
      <c r="O3759">
        <v>446</v>
      </c>
      <c r="P3759">
        <v>90</v>
      </c>
      <c r="Q3759">
        <v>255</v>
      </c>
      <c r="R3759">
        <v>149</v>
      </c>
      <c r="S3759">
        <v>151</v>
      </c>
      <c r="T3759">
        <f>(Data[[#This Row],[mean_r]]/256)*100</f>
        <v>99.609375</v>
      </c>
      <c r="U3759">
        <f>(Data[[#This Row],[mean_g]]/256)*100</f>
        <v>58.203125</v>
      </c>
      <c r="V3759">
        <f>(Data[[#This Row],[mean_b]]/256)*100</f>
        <v>58.984375</v>
      </c>
      <c r="W3759">
        <v>0.57599999999999996</v>
      </c>
      <c r="X3759" t="s">
        <v>51</v>
      </c>
      <c r="Y3759" t="s">
        <v>45</v>
      </c>
      <c r="Z3759">
        <v>9205</v>
      </c>
      <c r="AA3759">
        <v>4.3899999999999997</v>
      </c>
      <c r="AB3759">
        <v>13.3</v>
      </c>
      <c r="AC3759">
        <v>42.5</v>
      </c>
      <c r="AD3759">
        <v>216311</v>
      </c>
      <c r="AE3759">
        <v>82</v>
      </c>
      <c r="AF3759">
        <v>34.4</v>
      </c>
      <c r="AG3759" t="s">
        <v>64</v>
      </c>
      <c r="AH3759" t="s">
        <v>42</v>
      </c>
      <c r="AI3759" t="s">
        <v>52</v>
      </c>
      <c r="AJ3759">
        <v>40</v>
      </c>
      <c r="AK3759">
        <v>224</v>
      </c>
      <c r="AL3759">
        <v>2.1999999999999999E-2</v>
      </c>
      <c r="AM3759">
        <v>0.89280000000000004</v>
      </c>
      <c r="AN3759">
        <v>0.87570000000000003</v>
      </c>
      <c r="AO3759">
        <f>Data[[#This Row],[labeller_confidence_score]]-Data[[#This Row],[cytodiffusion_classification_confidence]]</f>
        <v>-1.7100000000000004E-2</v>
      </c>
    </row>
    <row r="3760" spans="1:41" x14ac:dyDescent="0.3">
      <c r="A3760" t="s">
        <v>3833</v>
      </c>
      <c r="B3760" t="s">
        <v>85</v>
      </c>
      <c r="C3760">
        <v>0</v>
      </c>
      <c r="D3760" t="s">
        <v>50</v>
      </c>
      <c r="E3760">
        <v>10.66</v>
      </c>
      <c r="F3760">
        <v>61.8</v>
      </c>
      <c r="G3760">
        <v>0.73</v>
      </c>
      <c r="H3760">
        <v>0.29699999999999999</v>
      </c>
      <c r="I3760">
        <f>Data[[#This Row],[nucleus_area_pct]]/Data[[#This Row],[cytoplasm_ratio]]</f>
        <v>208.08080808080808</v>
      </c>
      <c r="J3760">
        <v>0.63700000000000001</v>
      </c>
      <c r="K3760">
        <v>0.41</v>
      </c>
      <c r="L3760">
        <v>4.28</v>
      </c>
      <c r="M3760">
        <v>2</v>
      </c>
      <c r="N3760">
        <v>0.69399999999999995</v>
      </c>
      <c r="O3760">
        <v>365</v>
      </c>
      <c r="P3760">
        <v>69</v>
      </c>
      <c r="Q3760">
        <v>156</v>
      </c>
      <c r="R3760">
        <v>140</v>
      </c>
      <c r="S3760">
        <v>201</v>
      </c>
      <c r="T3760">
        <f>(Data[[#This Row],[mean_r]]/256)*100</f>
        <v>60.9375</v>
      </c>
      <c r="U3760">
        <f>(Data[[#This Row],[mean_g]]/256)*100</f>
        <v>54.6875</v>
      </c>
      <c r="V3760">
        <f>(Data[[#This Row],[mean_b]]/256)*100</f>
        <v>78.515625</v>
      </c>
      <c r="W3760">
        <v>0.71699999999999997</v>
      </c>
      <c r="X3760" t="s">
        <v>51</v>
      </c>
      <c r="Y3760" t="s">
        <v>40</v>
      </c>
      <c r="Z3760">
        <v>4248</v>
      </c>
      <c r="AA3760">
        <v>4.66</v>
      </c>
      <c r="AB3760">
        <v>12.1</v>
      </c>
      <c r="AC3760">
        <v>37.799999999999997</v>
      </c>
      <c r="AD3760">
        <v>363585</v>
      </c>
      <c r="AE3760">
        <v>98.1</v>
      </c>
      <c r="AF3760">
        <v>34.6</v>
      </c>
      <c r="AG3760" t="s">
        <v>46</v>
      </c>
      <c r="AH3760" t="s">
        <v>47</v>
      </c>
      <c r="AI3760" t="s">
        <v>52</v>
      </c>
      <c r="AJ3760">
        <v>40</v>
      </c>
      <c r="AK3760">
        <v>224</v>
      </c>
      <c r="AL3760">
        <v>0</v>
      </c>
      <c r="AM3760">
        <v>0.86880000000000002</v>
      </c>
      <c r="AN3760">
        <v>0.89239999999999997</v>
      </c>
      <c r="AO3760">
        <f>Data[[#This Row],[labeller_confidence_score]]-Data[[#This Row],[cytodiffusion_classification_confidence]]</f>
        <v>2.3599999999999954E-2</v>
      </c>
    </row>
    <row r="3761" spans="1:41" x14ac:dyDescent="0.3">
      <c r="A3761" t="s">
        <v>3834</v>
      </c>
      <c r="B3761" t="s">
        <v>81</v>
      </c>
      <c r="C3761">
        <v>1</v>
      </c>
      <c r="D3761" t="s">
        <v>82</v>
      </c>
      <c r="E3761">
        <v>13.65</v>
      </c>
      <c r="F3761">
        <v>85.3</v>
      </c>
      <c r="G3761">
        <v>0.41699999999999998</v>
      </c>
      <c r="H3761">
        <v>0.159</v>
      </c>
      <c r="I3761">
        <f>Data[[#This Row],[nucleus_area_pct]]/Data[[#This Row],[cytoplasm_ratio]]</f>
        <v>536.47798742138366</v>
      </c>
      <c r="J3761">
        <v>0.86099999999999999</v>
      </c>
      <c r="K3761">
        <v>0.32500000000000001</v>
      </c>
      <c r="L3761">
        <v>1.03</v>
      </c>
      <c r="M3761">
        <v>1.2</v>
      </c>
      <c r="N3761">
        <v>0.84199999999999997</v>
      </c>
      <c r="O3761">
        <v>498</v>
      </c>
      <c r="P3761">
        <v>107</v>
      </c>
      <c r="Q3761">
        <v>231</v>
      </c>
      <c r="R3761">
        <v>150</v>
      </c>
      <c r="S3761">
        <v>178</v>
      </c>
      <c r="T3761">
        <f>(Data[[#This Row],[mean_r]]/256)*100</f>
        <v>90.234375</v>
      </c>
      <c r="U3761">
        <f>(Data[[#This Row],[mean_g]]/256)*100</f>
        <v>58.59375</v>
      </c>
      <c r="V3761">
        <f>(Data[[#This Row],[mean_b]]/256)*100</f>
        <v>69.53125</v>
      </c>
      <c r="W3761">
        <v>0.71699999999999997</v>
      </c>
      <c r="X3761" t="s">
        <v>51</v>
      </c>
      <c r="Y3761" t="s">
        <v>40</v>
      </c>
      <c r="Z3761">
        <v>2954</v>
      </c>
      <c r="AA3761">
        <v>5.63</v>
      </c>
      <c r="AB3761">
        <v>10.5</v>
      </c>
      <c r="AC3761">
        <v>36.4</v>
      </c>
      <c r="AD3761">
        <v>347726</v>
      </c>
      <c r="AE3761">
        <v>78.599999999999994</v>
      </c>
      <c r="AF3761">
        <v>32.700000000000003</v>
      </c>
      <c r="AG3761" t="s">
        <v>64</v>
      </c>
      <c r="AH3761" t="s">
        <v>47</v>
      </c>
      <c r="AI3761" t="s">
        <v>43</v>
      </c>
      <c r="AJ3761">
        <v>40</v>
      </c>
      <c r="AK3761">
        <v>256</v>
      </c>
      <c r="AL3761">
        <v>0.69840000000000002</v>
      </c>
      <c r="AM3761">
        <v>0.71609999999999996</v>
      </c>
      <c r="AN3761">
        <v>0.82650000000000001</v>
      </c>
      <c r="AO3761">
        <f>Data[[#This Row],[labeller_confidence_score]]-Data[[#This Row],[cytodiffusion_classification_confidence]]</f>
        <v>0.11040000000000005</v>
      </c>
    </row>
    <row r="3762" spans="1:41" x14ac:dyDescent="0.3">
      <c r="A3762" t="s">
        <v>3835</v>
      </c>
      <c r="B3762" t="s">
        <v>66</v>
      </c>
      <c r="C3762">
        <v>1</v>
      </c>
      <c r="D3762" t="s">
        <v>67</v>
      </c>
      <c r="E3762">
        <v>10.51</v>
      </c>
      <c r="F3762">
        <v>90</v>
      </c>
      <c r="G3762">
        <v>0.76200000000000001</v>
      </c>
      <c r="H3762">
        <v>0.05</v>
      </c>
      <c r="I3762">
        <f>Data[[#This Row],[nucleus_area_pct]]/Data[[#This Row],[cytoplasm_ratio]]</f>
        <v>1800</v>
      </c>
      <c r="J3762">
        <v>0.40799999999999997</v>
      </c>
      <c r="K3762">
        <v>0.503</v>
      </c>
      <c r="L3762">
        <v>0.12</v>
      </c>
      <c r="M3762">
        <v>1</v>
      </c>
      <c r="N3762">
        <v>0.45500000000000002</v>
      </c>
      <c r="O3762">
        <v>385</v>
      </c>
      <c r="P3762">
        <v>89</v>
      </c>
      <c r="Q3762">
        <v>165</v>
      </c>
      <c r="R3762">
        <v>123</v>
      </c>
      <c r="S3762">
        <v>226</v>
      </c>
      <c r="T3762">
        <f>(Data[[#This Row],[mean_r]]/256)*100</f>
        <v>64.453125</v>
      </c>
      <c r="U3762">
        <f>(Data[[#This Row],[mean_g]]/256)*100</f>
        <v>48.046875</v>
      </c>
      <c r="V3762">
        <f>(Data[[#This Row],[mean_b]]/256)*100</f>
        <v>88.28125</v>
      </c>
      <c r="W3762">
        <v>0.91</v>
      </c>
      <c r="X3762" t="s">
        <v>51</v>
      </c>
      <c r="Y3762" t="s">
        <v>40</v>
      </c>
      <c r="Z3762">
        <v>4871</v>
      </c>
      <c r="AA3762">
        <v>4.42</v>
      </c>
      <c r="AB3762">
        <v>12.5</v>
      </c>
      <c r="AC3762">
        <v>56.7</v>
      </c>
      <c r="AD3762">
        <v>275162</v>
      </c>
      <c r="AE3762">
        <v>88.6</v>
      </c>
      <c r="AF3762">
        <v>34.6</v>
      </c>
      <c r="AG3762" t="s">
        <v>46</v>
      </c>
      <c r="AH3762" t="s">
        <v>47</v>
      </c>
      <c r="AI3762" t="s">
        <v>52</v>
      </c>
      <c r="AJ3762">
        <v>40</v>
      </c>
      <c r="AK3762">
        <v>512</v>
      </c>
      <c r="AL3762">
        <v>0.82630000000000003</v>
      </c>
      <c r="AM3762">
        <v>0.84789999999999999</v>
      </c>
      <c r="AN3762">
        <v>0.69869999999999999</v>
      </c>
      <c r="AO3762">
        <f>Data[[#This Row],[labeller_confidence_score]]-Data[[#This Row],[cytodiffusion_classification_confidence]]</f>
        <v>-0.1492</v>
      </c>
    </row>
    <row r="3763" spans="1:41" x14ac:dyDescent="0.3">
      <c r="A3763" t="s">
        <v>3836</v>
      </c>
      <c r="B3763" t="s">
        <v>106</v>
      </c>
      <c r="C3763">
        <v>1</v>
      </c>
      <c r="D3763" t="s">
        <v>82</v>
      </c>
      <c r="E3763">
        <v>13.05</v>
      </c>
      <c r="F3763">
        <v>79.900000000000006</v>
      </c>
      <c r="G3763">
        <v>0.54</v>
      </c>
      <c r="H3763">
        <v>0.161</v>
      </c>
      <c r="I3763">
        <f>Data[[#This Row],[nucleus_area_pct]]/Data[[#This Row],[cytoplasm_ratio]]</f>
        <v>496.27329192546586</v>
      </c>
      <c r="J3763">
        <v>0.90500000000000003</v>
      </c>
      <c r="K3763">
        <v>0.19600000000000001</v>
      </c>
      <c r="L3763">
        <v>1.34</v>
      </c>
      <c r="M3763">
        <v>1</v>
      </c>
      <c r="N3763">
        <v>0.84099999999999997</v>
      </c>
      <c r="O3763">
        <v>733</v>
      </c>
      <c r="P3763">
        <v>98</v>
      </c>
      <c r="Q3763">
        <v>213</v>
      </c>
      <c r="R3763">
        <v>134</v>
      </c>
      <c r="S3763">
        <v>192</v>
      </c>
      <c r="T3763">
        <f>(Data[[#This Row],[mean_r]]/256)*100</f>
        <v>83.203125</v>
      </c>
      <c r="U3763">
        <f>(Data[[#This Row],[mean_g]]/256)*100</f>
        <v>52.34375</v>
      </c>
      <c r="V3763">
        <f>(Data[[#This Row],[mean_b]]/256)*100</f>
        <v>75</v>
      </c>
      <c r="W3763">
        <v>0.66200000000000003</v>
      </c>
      <c r="X3763" t="s">
        <v>51</v>
      </c>
      <c r="Y3763" t="s">
        <v>45</v>
      </c>
      <c r="Z3763">
        <v>6586</v>
      </c>
      <c r="AA3763">
        <v>5.26</v>
      </c>
      <c r="AB3763">
        <v>13.7</v>
      </c>
      <c r="AC3763">
        <v>39.9</v>
      </c>
      <c r="AD3763">
        <v>199234</v>
      </c>
      <c r="AE3763">
        <v>86.7</v>
      </c>
      <c r="AF3763">
        <v>35.799999999999997</v>
      </c>
      <c r="AG3763" t="s">
        <v>46</v>
      </c>
      <c r="AH3763" t="s">
        <v>42</v>
      </c>
      <c r="AI3763" t="s">
        <v>43</v>
      </c>
      <c r="AJ3763">
        <v>100</v>
      </c>
      <c r="AK3763">
        <v>224</v>
      </c>
      <c r="AL3763">
        <v>0.92230000000000001</v>
      </c>
      <c r="AM3763">
        <v>0.83909999999999996</v>
      </c>
      <c r="AN3763">
        <v>0.86829999999999996</v>
      </c>
      <c r="AO3763">
        <f>Data[[#This Row],[labeller_confidence_score]]-Data[[#This Row],[cytodiffusion_classification_confidence]]</f>
        <v>2.9200000000000004E-2</v>
      </c>
    </row>
    <row r="3764" spans="1:41" x14ac:dyDescent="0.3">
      <c r="A3764" t="s">
        <v>3837</v>
      </c>
      <c r="B3764" t="s">
        <v>81</v>
      </c>
      <c r="C3764">
        <v>1</v>
      </c>
      <c r="D3764" t="s">
        <v>82</v>
      </c>
      <c r="E3764">
        <v>15.35</v>
      </c>
      <c r="F3764">
        <v>84</v>
      </c>
      <c r="G3764">
        <v>0.26400000000000001</v>
      </c>
      <c r="H3764">
        <v>0.125</v>
      </c>
      <c r="I3764">
        <f>Data[[#This Row],[nucleus_area_pct]]/Data[[#This Row],[cytoplasm_ratio]]</f>
        <v>672</v>
      </c>
      <c r="J3764">
        <v>0.79500000000000004</v>
      </c>
      <c r="K3764">
        <v>0.30599999999999999</v>
      </c>
      <c r="L3764">
        <v>1.23</v>
      </c>
      <c r="M3764">
        <v>1.1000000000000001</v>
      </c>
      <c r="N3764">
        <v>0.84399999999999997</v>
      </c>
      <c r="O3764">
        <v>608</v>
      </c>
      <c r="P3764">
        <v>89</v>
      </c>
      <c r="Q3764">
        <v>211</v>
      </c>
      <c r="R3764">
        <v>173</v>
      </c>
      <c r="S3764">
        <v>206</v>
      </c>
      <c r="T3764">
        <f>(Data[[#This Row],[mean_r]]/256)*100</f>
        <v>82.421875</v>
      </c>
      <c r="U3764">
        <f>(Data[[#This Row],[mean_g]]/256)*100</f>
        <v>67.578125</v>
      </c>
      <c r="V3764">
        <f>(Data[[#This Row],[mean_b]]/256)*100</f>
        <v>80.46875</v>
      </c>
      <c r="W3764">
        <v>0.68700000000000006</v>
      </c>
      <c r="X3764" t="s">
        <v>39</v>
      </c>
      <c r="Y3764" t="s">
        <v>40</v>
      </c>
      <c r="Z3764">
        <v>4395</v>
      </c>
      <c r="AA3764">
        <v>5.08</v>
      </c>
      <c r="AB3764">
        <v>10.9</v>
      </c>
      <c r="AC3764">
        <v>44.2</v>
      </c>
      <c r="AD3764">
        <v>426172</v>
      </c>
      <c r="AE3764">
        <v>85.5</v>
      </c>
      <c r="AF3764">
        <v>36.5</v>
      </c>
      <c r="AG3764" t="s">
        <v>46</v>
      </c>
      <c r="AH3764" t="s">
        <v>47</v>
      </c>
      <c r="AI3764" t="s">
        <v>43</v>
      </c>
      <c r="AJ3764">
        <v>100</v>
      </c>
      <c r="AK3764">
        <v>512</v>
      </c>
      <c r="AL3764">
        <v>0.92459999999999998</v>
      </c>
      <c r="AM3764">
        <v>0.69410000000000005</v>
      </c>
      <c r="AN3764">
        <v>0.79759999999999998</v>
      </c>
      <c r="AO3764">
        <f>Data[[#This Row],[labeller_confidence_score]]-Data[[#This Row],[cytodiffusion_classification_confidence]]</f>
        <v>0.10349999999999993</v>
      </c>
    </row>
    <row r="3765" spans="1:41" x14ac:dyDescent="0.3">
      <c r="A3765" t="s">
        <v>3838</v>
      </c>
      <c r="B3765" t="s">
        <v>60</v>
      </c>
      <c r="C3765">
        <v>0</v>
      </c>
      <c r="D3765" t="s">
        <v>50</v>
      </c>
      <c r="E3765">
        <v>16.260000000000002</v>
      </c>
      <c r="F3765">
        <v>57.4</v>
      </c>
      <c r="G3765">
        <v>0.64200000000000002</v>
      </c>
      <c r="H3765">
        <v>0.39700000000000002</v>
      </c>
      <c r="I3765">
        <f>Data[[#This Row],[nucleus_area_pct]]/Data[[#This Row],[cytoplasm_ratio]]</f>
        <v>144.58438287153652</v>
      </c>
      <c r="J3765">
        <v>0.72199999999999998</v>
      </c>
      <c r="K3765">
        <v>0.58699999999999997</v>
      </c>
      <c r="L3765">
        <v>1.31</v>
      </c>
      <c r="M3765">
        <v>1</v>
      </c>
      <c r="N3765">
        <v>0.77700000000000002</v>
      </c>
      <c r="O3765">
        <v>569</v>
      </c>
      <c r="P3765">
        <v>91</v>
      </c>
      <c r="Q3765">
        <v>222</v>
      </c>
      <c r="R3765">
        <v>163</v>
      </c>
      <c r="S3765">
        <v>213</v>
      </c>
      <c r="T3765">
        <f>(Data[[#This Row],[mean_r]]/256)*100</f>
        <v>86.71875</v>
      </c>
      <c r="U3765">
        <f>(Data[[#This Row],[mean_g]]/256)*100</f>
        <v>63.671875</v>
      </c>
      <c r="V3765">
        <f>(Data[[#This Row],[mean_b]]/256)*100</f>
        <v>83.203125</v>
      </c>
      <c r="W3765">
        <v>0.57699999999999996</v>
      </c>
      <c r="X3765" t="s">
        <v>63</v>
      </c>
      <c r="Y3765" t="s">
        <v>40</v>
      </c>
      <c r="Z3765">
        <v>9012</v>
      </c>
      <c r="AA3765">
        <v>4.99</v>
      </c>
      <c r="AB3765">
        <v>11.8</v>
      </c>
      <c r="AC3765">
        <v>41.3</v>
      </c>
      <c r="AD3765">
        <v>246568</v>
      </c>
      <c r="AE3765">
        <v>93.2</v>
      </c>
      <c r="AF3765">
        <v>32.5</v>
      </c>
      <c r="AG3765" t="s">
        <v>41</v>
      </c>
      <c r="AH3765" t="s">
        <v>47</v>
      </c>
      <c r="AI3765" t="s">
        <v>43</v>
      </c>
      <c r="AJ3765">
        <v>100</v>
      </c>
      <c r="AK3765">
        <v>512</v>
      </c>
      <c r="AL3765">
        <v>0.17929999999999999</v>
      </c>
      <c r="AM3765">
        <v>0.95369999999999999</v>
      </c>
      <c r="AN3765">
        <v>0.83440000000000003</v>
      </c>
      <c r="AO3765">
        <f>Data[[#This Row],[labeller_confidence_score]]-Data[[#This Row],[cytodiffusion_classification_confidence]]</f>
        <v>-0.11929999999999996</v>
      </c>
    </row>
    <row r="3766" spans="1:41" x14ac:dyDescent="0.3">
      <c r="A3766" t="s">
        <v>3839</v>
      </c>
      <c r="B3766" t="s">
        <v>54</v>
      </c>
      <c r="C3766">
        <v>0</v>
      </c>
      <c r="D3766" t="s">
        <v>54</v>
      </c>
      <c r="E3766">
        <v>6.94</v>
      </c>
      <c r="F3766">
        <v>0</v>
      </c>
      <c r="G3766">
        <v>0</v>
      </c>
      <c r="H3766">
        <v>1</v>
      </c>
      <c r="I3766">
        <f>Data[[#This Row],[nucleus_area_pct]]/Data[[#This Row],[cytoplasm_ratio]]</f>
        <v>0</v>
      </c>
      <c r="J3766">
        <v>0.88</v>
      </c>
      <c r="K3766">
        <v>0.23200000000000001</v>
      </c>
      <c r="L3766">
        <v>0.8</v>
      </c>
      <c r="M3766">
        <v>1</v>
      </c>
      <c r="N3766">
        <v>0.93100000000000005</v>
      </c>
      <c r="O3766">
        <v>178</v>
      </c>
      <c r="P3766">
        <v>50</v>
      </c>
      <c r="Q3766">
        <v>206</v>
      </c>
      <c r="R3766">
        <v>129</v>
      </c>
      <c r="S3766">
        <v>119</v>
      </c>
      <c r="T3766">
        <f>(Data[[#This Row],[mean_r]]/256)*100</f>
        <v>80.46875</v>
      </c>
      <c r="U3766">
        <f>(Data[[#This Row],[mean_g]]/256)*100</f>
        <v>50.390625</v>
      </c>
      <c r="V3766">
        <f>(Data[[#This Row],[mean_b]]/256)*100</f>
        <v>46.484375</v>
      </c>
      <c r="W3766">
        <v>0.51300000000000001</v>
      </c>
      <c r="X3766" t="s">
        <v>39</v>
      </c>
      <c r="Y3766" t="s">
        <v>40</v>
      </c>
      <c r="Z3766">
        <v>6469</v>
      </c>
      <c r="AA3766">
        <v>5.27</v>
      </c>
      <c r="AB3766">
        <v>13.6</v>
      </c>
      <c r="AC3766">
        <v>46</v>
      </c>
      <c r="AD3766">
        <v>238174</v>
      </c>
      <c r="AE3766">
        <v>82.3</v>
      </c>
      <c r="AF3766">
        <v>35.200000000000003</v>
      </c>
      <c r="AG3766" t="s">
        <v>64</v>
      </c>
      <c r="AH3766" t="s">
        <v>47</v>
      </c>
      <c r="AI3766" t="s">
        <v>43</v>
      </c>
      <c r="AJ3766">
        <v>100</v>
      </c>
      <c r="AK3766">
        <v>512</v>
      </c>
      <c r="AL3766">
        <v>9.7299999999999998E-2</v>
      </c>
      <c r="AM3766">
        <v>0.89170000000000005</v>
      </c>
      <c r="AN3766">
        <v>1</v>
      </c>
      <c r="AO3766">
        <f>Data[[#This Row],[labeller_confidence_score]]-Data[[#This Row],[cytodiffusion_classification_confidence]]</f>
        <v>0.10829999999999995</v>
      </c>
    </row>
    <row r="3767" spans="1:41" x14ac:dyDescent="0.3">
      <c r="A3767" t="s">
        <v>3840</v>
      </c>
      <c r="B3767" t="s">
        <v>133</v>
      </c>
      <c r="C3767">
        <v>1</v>
      </c>
      <c r="D3767" t="s">
        <v>104</v>
      </c>
      <c r="E3767">
        <v>7.93</v>
      </c>
      <c r="F3767">
        <v>0</v>
      </c>
      <c r="G3767">
        <v>0</v>
      </c>
      <c r="H3767">
        <v>1</v>
      </c>
      <c r="I3767">
        <f>Data[[#This Row],[nucleus_area_pct]]/Data[[#This Row],[cytoplasm_ratio]]</f>
        <v>0</v>
      </c>
      <c r="J3767">
        <v>0.501</v>
      </c>
      <c r="K3767">
        <v>0.73299999999999998</v>
      </c>
      <c r="L3767">
        <v>0.75</v>
      </c>
      <c r="M3767">
        <v>1</v>
      </c>
      <c r="N3767">
        <v>0.88700000000000001</v>
      </c>
      <c r="O3767">
        <v>174</v>
      </c>
      <c r="P3767">
        <v>53</v>
      </c>
      <c r="Q3767">
        <v>242</v>
      </c>
      <c r="R3767">
        <v>151</v>
      </c>
      <c r="S3767">
        <v>136</v>
      </c>
      <c r="T3767">
        <f>(Data[[#This Row],[mean_r]]/256)*100</f>
        <v>94.53125</v>
      </c>
      <c r="U3767">
        <f>(Data[[#This Row],[mean_g]]/256)*100</f>
        <v>58.984375</v>
      </c>
      <c r="V3767">
        <f>(Data[[#This Row],[mean_b]]/256)*100</f>
        <v>53.125</v>
      </c>
      <c r="W3767">
        <v>0.496</v>
      </c>
      <c r="X3767" t="s">
        <v>51</v>
      </c>
      <c r="Y3767" t="s">
        <v>45</v>
      </c>
      <c r="Z3767">
        <v>5217</v>
      </c>
      <c r="AA3767">
        <v>4.34</v>
      </c>
      <c r="AB3767">
        <v>13.7</v>
      </c>
      <c r="AC3767">
        <v>40.6</v>
      </c>
      <c r="AD3767">
        <v>273093</v>
      </c>
      <c r="AE3767">
        <v>86.5</v>
      </c>
      <c r="AF3767">
        <v>34.1</v>
      </c>
      <c r="AG3767" t="s">
        <v>46</v>
      </c>
      <c r="AH3767" t="s">
        <v>42</v>
      </c>
      <c r="AI3767" t="s">
        <v>56</v>
      </c>
      <c r="AJ3767">
        <v>40</v>
      </c>
      <c r="AK3767">
        <v>256</v>
      </c>
      <c r="AL3767">
        <v>0.59160000000000001</v>
      </c>
      <c r="AM3767">
        <v>0.87690000000000001</v>
      </c>
      <c r="AN3767">
        <v>0.87109999999999999</v>
      </c>
      <c r="AO3767">
        <f>Data[[#This Row],[labeller_confidence_score]]-Data[[#This Row],[cytodiffusion_classification_confidence]]</f>
        <v>-5.8000000000000274E-3</v>
      </c>
    </row>
    <row r="3768" spans="1:41" x14ac:dyDescent="0.3">
      <c r="A3768" t="s">
        <v>3841</v>
      </c>
      <c r="B3768" t="s">
        <v>87</v>
      </c>
      <c r="C3768">
        <v>0</v>
      </c>
      <c r="D3768" t="s">
        <v>50</v>
      </c>
      <c r="E3768">
        <v>12.97</v>
      </c>
      <c r="F3768">
        <v>51.7</v>
      </c>
      <c r="G3768">
        <v>0.64400000000000002</v>
      </c>
      <c r="H3768">
        <v>0.442</v>
      </c>
      <c r="I3768">
        <f>Data[[#This Row],[nucleus_area_pct]]/Data[[#This Row],[cytoplasm_ratio]]</f>
        <v>116.96832579185521</v>
      </c>
      <c r="J3768">
        <v>0.83799999999999997</v>
      </c>
      <c r="K3768">
        <v>0.52</v>
      </c>
      <c r="L3768">
        <v>4.18</v>
      </c>
      <c r="M3768">
        <v>2.6</v>
      </c>
      <c r="N3768">
        <v>0.78100000000000003</v>
      </c>
      <c r="O3768">
        <v>491</v>
      </c>
      <c r="P3768">
        <v>72</v>
      </c>
      <c r="Q3768">
        <v>247</v>
      </c>
      <c r="R3768">
        <v>138</v>
      </c>
      <c r="S3768">
        <v>157</v>
      </c>
      <c r="T3768">
        <f>(Data[[#This Row],[mean_r]]/256)*100</f>
        <v>96.484375</v>
      </c>
      <c r="U3768">
        <f>(Data[[#This Row],[mean_g]]/256)*100</f>
        <v>53.90625</v>
      </c>
      <c r="V3768">
        <f>(Data[[#This Row],[mean_b]]/256)*100</f>
        <v>61.328125</v>
      </c>
      <c r="W3768">
        <v>0.437</v>
      </c>
      <c r="X3768" t="s">
        <v>51</v>
      </c>
      <c r="Y3768" t="s">
        <v>40</v>
      </c>
      <c r="Z3768">
        <v>5820</v>
      </c>
      <c r="AA3768">
        <v>4.13</v>
      </c>
      <c r="AB3768">
        <v>12.7</v>
      </c>
      <c r="AC3768">
        <v>32.1</v>
      </c>
      <c r="AD3768">
        <v>376880</v>
      </c>
      <c r="AE3768">
        <v>102.4</v>
      </c>
      <c r="AF3768">
        <v>34.200000000000003</v>
      </c>
      <c r="AG3768" t="s">
        <v>46</v>
      </c>
      <c r="AH3768" t="s">
        <v>47</v>
      </c>
      <c r="AI3768" t="s">
        <v>52</v>
      </c>
      <c r="AJ3768">
        <v>60</v>
      </c>
      <c r="AK3768">
        <v>360</v>
      </c>
      <c r="AL3768">
        <v>7.2900000000000006E-2</v>
      </c>
      <c r="AM3768">
        <v>0.92710000000000004</v>
      </c>
      <c r="AN3768">
        <v>0.86109999999999998</v>
      </c>
      <c r="AO3768">
        <f>Data[[#This Row],[labeller_confidence_score]]-Data[[#This Row],[cytodiffusion_classification_confidence]]</f>
        <v>-6.6000000000000059E-2</v>
      </c>
    </row>
    <row r="3769" spans="1:41" x14ac:dyDescent="0.3">
      <c r="A3769" t="s">
        <v>3842</v>
      </c>
      <c r="B3769" t="s">
        <v>54</v>
      </c>
      <c r="C3769">
        <v>0</v>
      </c>
      <c r="D3769" t="s">
        <v>54</v>
      </c>
      <c r="E3769">
        <v>7.46</v>
      </c>
      <c r="F3769">
        <v>0</v>
      </c>
      <c r="G3769">
        <v>0</v>
      </c>
      <c r="H3769">
        <v>1</v>
      </c>
      <c r="I3769">
        <f>Data[[#This Row],[nucleus_area_pct]]/Data[[#This Row],[cytoplasm_ratio]]</f>
        <v>0</v>
      </c>
      <c r="J3769">
        <v>0.97799999999999998</v>
      </c>
      <c r="K3769">
        <v>0.13100000000000001</v>
      </c>
      <c r="L3769">
        <v>0</v>
      </c>
      <c r="M3769">
        <v>1</v>
      </c>
      <c r="N3769">
        <v>0.96099999999999997</v>
      </c>
      <c r="O3769">
        <v>167</v>
      </c>
      <c r="P3769">
        <v>50</v>
      </c>
      <c r="Q3769">
        <v>243</v>
      </c>
      <c r="R3769">
        <v>112</v>
      </c>
      <c r="S3769">
        <v>119</v>
      </c>
      <c r="T3769">
        <f>(Data[[#This Row],[mean_r]]/256)*100</f>
        <v>94.921875</v>
      </c>
      <c r="U3769">
        <f>(Data[[#This Row],[mean_g]]/256)*100</f>
        <v>43.75</v>
      </c>
      <c r="V3769">
        <f>(Data[[#This Row],[mean_b]]/256)*100</f>
        <v>46.484375</v>
      </c>
      <c r="W3769">
        <v>0.51900000000000002</v>
      </c>
      <c r="X3769" t="s">
        <v>39</v>
      </c>
      <c r="Y3769" t="s">
        <v>45</v>
      </c>
      <c r="Z3769">
        <v>4565</v>
      </c>
      <c r="AA3769">
        <v>5.65</v>
      </c>
      <c r="AB3769">
        <v>12</v>
      </c>
      <c r="AC3769">
        <v>37.6</v>
      </c>
      <c r="AD3769">
        <v>234557</v>
      </c>
      <c r="AE3769">
        <v>86.8</v>
      </c>
      <c r="AF3769">
        <v>33.4</v>
      </c>
      <c r="AG3769" t="s">
        <v>64</v>
      </c>
      <c r="AH3769" t="s">
        <v>42</v>
      </c>
      <c r="AI3769" t="s">
        <v>52</v>
      </c>
      <c r="AJ3769">
        <v>60</v>
      </c>
      <c r="AK3769">
        <v>512</v>
      </c>
      <c r="AL3769">
        <v>0.13539999999999999</v>
      </c>
      <c r="AM3769">
        <v>1</v>
      </c>
      <c r="AN3769">
        <v>0.87509999999999999</v>
      </c>
      <c r="AO3769">
        <f>Data[[#This Row],[labeller_confidence_score]]-Data[[#This Row],[cytodiffusion_classification_confidence]]</f>
        <v>-0.12490000000000001</v>
      </c>
    </row>
    <row r="3770" spans="1:41" x14ac:dyDescent="0.3">
      <c r="A3770" t="s">
        <v>3843</v>
      </c>
      <c r="B3770" t="s">
        <v>62</v>
      </c>
      <c r="C3770">
        <v>0</v>
      </c>
      <c r="D3770" t="s">
        <v>50</v>
      </c>
      <c r="E3770">
        <v>8.07</v>
      </c>
      <c r="F3770">
        <v>74.5</v>
      </c>
      <c r="G3770">
        <v>0.74199999999999999</v>
      </c>
      <c r="H3770">
        <v>0.245</v>
      </c>
      <c r="I3770">
        <f>Data[[#This Row],[nucleus_area_pct]]/Data[[#This Row],[cytoplasm_ratio]]</f>
        <v>304.08163265306121</v>
      </c>
      <c r="J3770">
        <v>0.93200000000000005</v>
      </c>
      <c r="K3770">
        <v>0.23899999999999999</v>
      </c>
      <c r="L3770">
        <v>1.1599999999999999</v>
      </c>
      <c r="M3770">
        <v>1</v>
      </c>
      <c r="N3770">
        <v>0.82699999999999996</v>
      </c>
      <c r="O3770">
        <v>285</v>
      </c>
      <c r="P3770">
        <v>60</v>
      </c>
      <c r="Q3770">
        <v>191</v>
      </c>
      <c r="R3770">
        <v>142</v>
      </c>
      <c r="S3770">
        <v>179</v>
      </c>
      <c r="T3770">
        <f>(Data[[#This Row],[mean_r]]/256)*100</f>
        <v>74.609375</v>
      </c>
      <c r="U3770">
        <f>(Data[[#This Row],[mean_g]]/256)*100</f>
        <v>55.46875</v>
      </c>
      <c r="V3770">
        <f>(Data[[#This Row],[mean_b]]/256)*100</f>
        <v>69.921875</v>
      </c>
      <c r="W3770">
        <v>0.73</v>
      </c>
      <c r="X3770" t="s">
        <v>51</v>
      </c>
      <c r="Y3770" t="s">
        <v>45</v>
      </c>
      <c r="Z3770">
        <v>7204</v>
      </c>
      <c r="AA3770">
        <v>3.61</v>
      </c>
      <c r="AB3770">
        <v>14.6</v>
      </c>
      <c r="AC3770">
        <v>40.4</v>
      </c>
      <c r="AD3770">
        <v>409977</v>
      </c>
      <c r="AE3770">
        <v>101.3</v>
      </c>
      <c r="AF3770">
        <v>31.6</v>
      </c>
      <c r="AG3770" t="s">
        <v>46</v>
      </c>
      <c r="AH3770" t="s">
        <v>68</v>
      </c>
      <c r="AI3770" t="s">
        <v>56</v>
      </c>
      <c r="AJ3770">
        <v>40</v>
      </c>
      <c r="AK3770">
        <v>360</v>
      </c>
      <c r="AL3770">
        <v>7.4999999999999997E-2</v>
      </c>
      <c r="AM3770">
        <v>0.91569999999999996</v>
      </c>
      <c r="AN3770">
        <v>1</v>
      </c>
      <c r="AO3770">
        <f>Data[[#This Row],[labeller_confidence_score]]-Data[[#This Row],[cytodiffusion_classification_confidence]]</f>
        <v>8.4300000000000042E-2</v>
      </c>
    </row>
    <row r="3771" spans="1:41" x14ac:dyDescent="0.3">
      <c r="A3771" t="s">
        <v>3844</v>
      </c>
      <c r="B3771" t="s">
        <v>74</v>
      </c>
      <c r="C3771">
        <v>0</v>
      </c>
      <c r="D3771" t="s">
        <v>75</v>
      </c>
      <c r="E3771">
        <v>1.97</v>
      </c>
      <c r="F3771">
        <v>0</v>
      </c>
      <c r="G3771">
        <v>0</v>
      </c>
      <c r="H3771">
        <v>1</v>
      </c>
      <c r="I3771">
        <f>Data[[#This Row],[nucleus_area_pct]]/Data[[#This Row],[cytoplasm_ratio]]</f>
        <v>0</v>
      </c>
      <c r="J3771">
        <v>0.85299999999999998</v>
      </c>
      <c r="K3771">
        <v>0.248</v>
      </c>
      <c r="L3771">
        <v>3.03</v>
      </c>
      <c r="M3771">
        <v>1</v>
      </c>
      <c r="N3771">
        <v>0.84099999999999997</v>
      </c>
      <c r="O3771">
        <v>28</v>
      </c>
      <c r="P3771">
        <v>21</v>
      </c>
      <c r="Q3771">
        <v>221</v>
      </c>
      <c r="R3771">
        <v>154</v>
      </c>
      <c r="S3771">
        <v>170</v>
      </c>
      <c r="T3771">
        <f>(Data[[#This Row],[mean_r]]/256)*100</f>
        <v>86.328125</v>
      </c>
      <c r="U3771">
        <f>(Data[[#This Row],[mean_g]]/256)*100</f>
        <v>60.15625</v>
      </c>
      <c r="V3771">
        <f>(Data[[#This Row],[mean_b]]/256)*100</f>
        <v>66.40625</v>
      </c>
      <c r="W3771">
        <v>0.48299999999999998</v>
      </c>
      <c r="X3771" t="s">
        <v>51</v>
      </c>
      <c r="Y3771" t="s">
        <v>40</v>
      </c>
      <c r="Z3771">
        <v>5059</v>
      </c>
      <c r="AA3771">
        <v>5.24</v>
      </c>
      <c r="AB3771">
        <v>10.8</v>
      </c>
      <c r="AC3771">
        <v>44.2</v>
      </c>
      <c r="AD3771">
        <v>292726</v>
      </c>
      <c r="AE3771">
        <v>71</v>
      </c>
      <c r="AF3771">
        <v>34.200000000000003</v>
      </c>
      <c r="AG3771" t="s">
        <v>64</v>
      </c>
      <c r="AH3771" t="s">
        <v>68</v>
      </c>
      <c r="AI3771" t="s">
        <v>56</v>
      </c>
      <c r="AJ3771">
        <v>60</v>
      </c>
      <c r="AK3771">
        <v>256</v>
      </c>
      <c r="AL3771">
        <v>2.64E-2</v>
      </c>
      <c r="AM3771">
        <v>0.94750000000000001</v>
      </c>
      <c r="AN3771">
        <v>0.92069999999999996</v>
      </c>
      <c r="AO3771">
        <f>Data[[#This Row],[labeller_confidence_score]]-Data[[#This Row],[cytodiffusion_classification_confidence]]</f>
        <v>-2.6800000000000046E-2</v>
      </c>
    </row>
    <row r="3772" spans="1:41" x14ac:dyDescent="0.3">
      <c r="A3772" t="s">
        <v>3845</v>
      </c>
      <c r="B3772" t="s">
        <v>103</v>
      </c>
      <c r="C3772">
        <v>1</v>
      </c>
      <c r="D3772" t="s">
        <v>104</v>
      </c>
      <c r="E3772">
        <v>3.97</v>
      </c>
      <c r="F3772">
        <v>0</v>
      </c>
      <c r="G3772">
        <v>0</v>
      </c>
      <c r="H3772">
        <v>1</v>
      </c>
      <c r="I3772">
        <f>Data[[#This Row],[nucleus_area_pct]]/Data[[#This Row],[cytoplasm_ratio]]</f>
        <v>0</v>
      </c>
      <c r="J3772">
        <v>0.65500000000000003</v>
      </c>
      <c r="K3772">
        <v>0.84599999999999997</v>
      </c>
      <c r="L3772">
        <v>0.88</v>
      </c>
      <c r="M3772">
        <v>1</v>
      </c>
      <c r="N3772">
        <v>0.69099999999999995</v>
      </c>
      <c r="O3772">
        <v>42</v>
      </c>
      <c r="P3772">
        <v>31</v>
      </c>
      <c r="Q3772">
        <v>238</v>
      </c>
      <c r="R3772">
        <v>128</v>
      </c>
      <c r="S3772">
        <v>143</v>
      </c>
      <c r="T3772">
        <f>(Data[[#This Row],[mean_r]]/256)*100</f>
        <v>92.96875</v>
      </c>
      <c r="U3772">
        <f>(Data[[#This Row],[mean_g]]/256)*100</f>
        <v>50</v>
      </c>
      <c r="V3772">
        <f>(Data[[#This Row],[mean_b]]/256)*100</f>
        <v>55.859375</v>
      </c>
      <c r="W3772">
        <v>0.55900000000000005</v>
      </c>
      <c r="X3772" t="s">
        <v>51</v>
      </c>
      <c r="Y3772" t="s">
        <v>40</v>
      </c>
      <c r="Z3772">
        <v>10525</v>
      </c>
      <c r="AA3772">
        <v>4.99</v>
      </c>
      <c r="AB3772">
        <v>13.8</v>
      </c>
      <c r="AC3772">
        <v>46.7</v>
      </c>
      <c r="AD3772">
        <v>244945</v>
      </c>
      <c r="AE3772">
        <v>97.8</v>
      </c>
      <c r="AF3772">
        <v>34</v>
      </c>
      <c r="AG3772" t="s">
        <v>46</v>
      </c>
      <c r="AH3772" t="s">
        <v>47</v>
      </c>
      <c r="AI3772" t="s">
        <v>52</v>
      </c>
      <c r="AJ3772">
        <v>100</v>
      </c>
      <c r="AK3772">
        <v>256</v>
      </c>
      <c r="AL3772">
        <v>0.8821</v>
      </c>
      <c r="AM3772">
        <v>0.71430000000000005</v>
      </c>
      <c r="AN3772">
        <v>0.745</v>
      </c>
      <c r="AO3772">
        <f>Data[[#This Row],[labeller_confidence_score]]-Data[[#This Row],[cytodiffusion_classification_confidence]]</f>
        <v>3.069999999999995E-2</v>
      </c>
    </row>
    <row r="3773" spans="1:41" x14ac:dyDescent="0.3">
      <c r="A3773" t="s">
        <v>3846</v>
      </c>
      <c r="B3773" t="s">
        <v>49</v>
      </c>
      <c r="C3773">
        <v>0</v>
      </c>
      <c r="D3773" t="s">
        <v>50</v>
      </c>
      <c r="E3773">
        <v>10.89</v>
      </c>
      <c r="F3773">
        <v>49</v>
      </c>
      <c r="G3773">
        <v>0.64900000000000002</v>
      </c>
      <c r="H3773">
        <v>0.49399999999999999</v>
      </c>
      <c r="I3773">
        <f>Data[[#This Row],[nucleus_area_pct]]/Data[[#This Row],[cytoplasm_ratio]]</f>
        <v>99.190283400809719</v>
      </c>
      <c r="J3773">
        <v>0.78400000000000003</v>
      </c>
      <c r="K3773">
        <v>0.51300000000000001</v>
      </c>
      <c r="L3773">
        <v>3.07</v>
      </c>
      <c r="M3773">
        <v>4.3</v>
      </c>
      <c r="N3773">
        <v>0.82899999999999996</v>
      </c>
      <c r="O3773">
        <v>368</v>
      </c>
      <c r="P3773">
        <v>86</v>
      </c>
      <c r="Q3773">
        <v>224</v>
      </c>
      <c r="R3773">
        <v>158</v>
      </c>
      <c r="S3773">
        <v>195</v>
      </c>
      <c r="T3773">
        <f>(Data[[#This Row],[mean_r]]/256)*100</f>
        <v>87.5</v>
      </c>
      <c r="U3773">
        <f>(Data[[#This Row],[mean_g]]/256)*100</f>
        <v>61.71875</v>
      </c>
      <c r="V3773">
        <f>(Data[[#This Row],[mean_b]]/256)*100</f>
        <v>76.171875</v>
      </c>
      <c r="W3773">
        <v>0.622</v>
      </c>
      <c r="X3773" t="s">
        <v>51</v>
      </c>
      <c r="Y3773" t="s">
        <v>45</v>
      </c>
      <c r="Z3773">
        <v>9072</v>
      </c>
      <c r="AA3773">
        <v>3.59</v>
      </c>
      <c r="AB3773">
        <v>12.5</v>
      </c>
      <c r="AC3773">
        <v>45.6</v>
      </c>
      <c r="AD3773">
        <v>246333</v>
      </c>
      <c r="AE3773">
        <v>98</v>
      </c>
      <c r="AF3773">
        <v>35.4</v>
      </c>
      <c r="AG3773" t="s">
        <v>41</v>
      </c>
      <c r="AH3773" t="s">
        <v>42</v>
      </c>
      <c r="AI3773" t="s">
        <v>56</v>
      </c>
      <c r="AJ3773">
        <v>100</v>
      </c>
      <c r="AK3773">
        <v>512</v>
      </c>
      <c r="AL3773">
        <v>3.2500000000000001E-2</v>
      </c>
      <c r="AM3773">
        <v>1</v>
      </c>
      <c r="AN3773">
        <v>0.85489999999999999</v>
      </c>
      <c r="AO3773">
        <f>Data[[#This Row],[labeller_confidence_score]]-Data[[#This Row],[cytodiffusion_classification_confidence]]</f>
        <v>-0.14510000000000001</v>
      </c>
    </row>
    <row r="3774" spans="1:41" x14ac:dyDescent="0.3">
      <c r="A3774" t="s">
        <v>3847</v>
      </c>
      <c r="B3774" t="s">
        <v>62</v>
      </c>
      <c r="C3774">
        <v>0</v>
      </c>
      <c r="D3774" t="s">
        <v>50</v>
      </c>
      <c r="E3774">
        <v>11.48</v>
      </c>
      <c r="F3774">
        <v>84.5</v>
      </c>
      <c r="G3774">
        <v>0.88200000000000001</v>
      </c>
      <c r="H3774">
        <v>0.153</v>
      </c>
      <c r="I3774">
        <f>Data[[#This Row],[nucleus_area_pct]]/Data[[#This Row],[cytoplasm_ratio]]</f>
        <v>552.28758169934645</v>
      </c>
      <c r="J3774">
        <v>0.84399999999999997</v>
      </c>
      <c r="K3774">
        <v>0.309</v>
      </c>
      <c r="L3774">
        <v>0.94</v>
      </c>
      <c r="M3774">
        <v>1</v>
      </c>
      <c r="N3774">
        <v>0.84399999999999997</v>
      </c>
      <c r="O3774">
        <v>271</v>
      </c>
      <c r="P3774">
        <v>56</v>
      </c>
      <c r="Q3774">
        <v>211</v>
      </c>
      <c r="R3774">
        <v>143</v>
      </c>
      <c r="S3774">
        <v>211</v>
      </c>
      <c r="T3774">
        <f>(Data[[#This Row],[mean_r]]/256)*100</f>
        <v>82.421875</v>
      </c>
      <c r="U3774">
        <f>(Data[[#This Row],[mean_g]]/256)*100</f>
        <v>55.859375</v>
      </c>
      <c r="V3774">
        <f>(Data[[#This Row],[mean_b]]/256)*100</f>
        <v>82.421875</v>
      </c>
      <c r="W3774">
        <v>0.64700000000000002</v>
      </c>
      <c r="X3774" t="s">
        <v>51</v>
      </c>
      <c r="Y3774" t="s">
        <v>45</v>
      </c>
      <c r="Z3774">
        <v>4035</v>
      </c>
      <c r="AA3774">
        <v>4.67</v>
      </c>
      <c r="AB3774">
        <v>16.600000000000001</v>
      </c>
      <c r="AC3774">
        <v>40</v>
      </c>
      <c r="AD3774">
        <v>270901</v>
      </c>
      <c r="AE3774">
        <v>91.9</v>
      </c>
      <c r="AF3774">
        <v>31.3</v>
      </c>
      <c r="AG3774" t="s">
        <v>41</v>
      </c>
      <c r="AH3774" t="s">
        <v>42</v>
      </c>
      <c r="AI3774" t="s">
        <v>52</v>
      </c>
      <c r="AJ3774">
        <v>100</v>
      </c>
      <c r="AK3774">
        <v>256</v>
      </c>
      <c r="AL3774">
        <v>7.6399999999999996E-2</v>
      </c>
      <c r="AM3774">
        <v>0.90900000000000003</v>
      </c>
      <c r="AN3774">
        <v>0.88870000000000005</v>
      </c>
      <c r="AO3774">
        <f>Data[[#This Row],[labeller_confidence_score]]-Data[[#This Row],[cytodiffusion_classification_confidence]]</f>
        <v>-2.0299999999999985E-2</v>
      </c>
    </row>
    <row r="3775" spans="1:41" x14ac:dyDescent="0.3">
      <c r="A3775" t="s">
        <v>3848</v>
      </c>
      <c r="B3775" t="s">
        <v>62</v>
      </c>
      <c r="C3775">
        <v>0</v>
      </c>
      <c r="D3775" t="s">
        <v>50</v>
      </c>
      <c r="E3775">
        <v>8.58</v>
      </c>
      <c r="F3775">
        <v>81</v>
      </c>
      <c r="G3775">
        <v>0.876</v>
      </c>
      <c r="H3775">
        <v>0.22800000000000001</v>
      </c>
      <c r="I3775">
        <f>Data[[#This Row],[nucleus_area_pct]]/Data[[#This Row],[cytoplasm_ratio]]</f>
        <v>355.26315789473682</v>
      </c>
      <c r="J3775">
        <v>0.92800000000000005</v>
      </c>
      <c r="K3775">
        <v>0.26500000000000001</v>
      </c>
      <c r="L3775">
        <v>1.38</v>
      </c>
      <c r="M3775">
        <v>1</v>
      </c>
      <c r="N3775">
        <v>0.874</v>
      </c>
      <c r="O3775">
        <v>235</v>
      </c>
      <c r="P3775">
        <v>49</v>
      </c>
      <c r="Q3775">
        <v>200</v>
      </c>
      <c r="R3775">
        <v>137</v>
      </c>
      <c r="S3775">
        <v>183</v>
      </c>
      <c r="T3775">
        <f>(Data[[#This Row],[mean_r]]/256)*100</f>
        <v>78.125</v>
      </c>
      <c r="U3775">
        <f>(Data[[#This Row],[mean_g]]/256)*100</f>
        <v>53.515625</v>
      </c>
      <c r="V3775">
        <f>(Data[[#This Row],[mean_b]]/256)*100</f>
        <v>71.484375</v>
      </c>
      <c r="W3775">
        <v>0.71399999999999997</v>
      </c>
      <c r="X3775" t="s">
        <v>39</v>
      </c>
      <c r="Y3775" t="s">
        <v>40</v>
      </c>
      <c r="Z3775">
        <v>2990</v>
      </c>
      <c r="AA3775">
        <v>4.74</v>
      </c>
      <c r="AB3775">
        <v>10.9</v>
      </c>
      <c r="AC3775">
        <v>38.4</v>
      </c>
      <c r="AD3775">
        <v>167418</v>
      </c>
      <c r="AE3775">
        <v>92.1</v>
      </c>
      <c r="AF3775">
        <v>34.799999999999997</v>
      </c>
      <c r="AG3775" t="s">
        <v>46</v>
      </c>
      <c r="AH3775" t="s">
        <v>47</v>
      </c>
      <c r="AI3775" t="s">
        <v>56</v>
      </c>
      <c r="AJ3775">
        <v>60</v>
      </c>
      <c r="AK3775">
        <v>256</v>
      </c>
      <c r="AL3775">
        <v>0.128</v>
      </c>
      <c r="AM3775">
        <v>0.82869999999999999</v>
      </c>
      <c r="AN3775">
        <v>0.87309999999999999</v>
      </c>
      <c r="AO3775">
        <f>Data[[#This Row],[labeller_confidence_score]]-Data[[#This Row],[cytodiffusion_classification_confidence]]</f>
        <v>4.4399999999999995E-2</v>
      </c>
    </row>
    <row r="3776" spans="1:41" x14ac:dyDescent="0.3">
      <c r="A3776" t="s">
        <v>3849</v>
      </c>
      <c r="B3776" t="s">
        <v>87</v>
      </c>
      <c r="C3776">
        <v>0</v>
      </c>
      <c r="D3776" t="s">
        <v>50</v>
      </c>
      <c r="E3776">
        <v>14.66</v>
      </c>
      <c r="F3776">
        <v>45.3</v>
      </c>
      <c r="G3776">
        <v>0.64900000000000002</v>
      </c>
      <c r="H3776">
        <v>0.34899999999999998</v>
      </c>
      <c r="I3776">
        <f>Data[[#This Row],[nucleus_area_pct]]/Data[[#This Row],[cytoplasm_ratio]]</f>
        <v>129.79942693409743</v>
      </c>
      <c r="J3776">
        <v>0.69</v>
      </c>
      <c r="K3776">
        <v>0.33500000000000002</v>
      </c>
      <c r="L3776">
        <v>4.51</v>
      </c>
      <c r="M3776">
        <v>1.8</v>
      </c>
      <c r="N3776">
        <v>0.746</v>
      </c>
      <c r="O3776">
        <v>450</v>
      </c>
      <c r="P3776">
        <v>74</v>
      </c>
      <c r="Q3776">
        <v>217</v>
      </c>
      <c r="R3776">
        <v>124</v>
      </c>
      <c r="S3776">
        <v>142</v>
      </c>
      <c r="T3776">
        <f>(Data[[#This Row],[mean_r]]/256)*100</f>
        <v>84.765625</v>
      </c>
      <c r="U3776">
        <f>(Data[[#This Row],[mean_g]]/256)*100</f>
        <v>48.4375</v>
      </c>
      <c r="V3776">
        <f>(Data[[#This Row],[mean_b]]/256)*100</f>
        <v>55.46875</v>
      </c>
      <c r="W3776">
        <v>0.69</v>
      </c>
      <c r="X3776" t="s">
        <v>51</v>
      </c>
      <c r="Y3776" t="s">
        <v>45</v>
      </c>
      <c r="Z3776">
        <v>13592</v>
      </c>
      <c r="AA3776">
        <v>5.65</v>
      </c>
      <c r="AB3776">
        <v>10.3</v>
      </c>
      <c r="AC3776">
        <v>42.2</v>
      </c>
      <c r="AD3776">
        <v>214486</v>
      </c>
      <c r="AE3776">
        <v>82.7</v>
      </c>
      <c r="AF3776">
        <v>34.1</v>
      </c>
      <c r="AG3776" t="s">
        <v>64</v>
      </c>
      <c r="AH3776" t="s">
        <v>42</v>
      </c>
      <c r="AI3776" t="s">
        <v>56</v>
      </c>
      <c r="AJ3776">
        <v>40</v>
      </c>
      <c r="AK3776">
        <v>224</v>
      </c>
      <c r="AL3776">
        <v>0.18590000000000001</v>
      </c>
      <c r="AM3776">
        <v>0.84450000000000003</v>
      </c>
      <c r="AN3776">
        <v>0.86319999999999997</v>
      </c>
      <c r="AO3776">
        <f>Data[[#This Row],[labeller_confidence_score]]-Data[[#This Row],[cytodiffusion_classification_confidence]]</f>
        <v>1.8699999999999939E-2</v>
      </c>
    </row>
    <row r="3777" spans="1:41" x14ac:dyDescent="0.3">
      <c r="A3777" t="s">
        <v>3850</v>
      </c>
      <c r="B3777" t="s">
        <v>62</v>
      </c>
      <c r="C3777">
        <v>0</v>
      </c>
      <c r="D3777" t="s">
        <v>50</v>
      </c>
      <c r="E3777">
        <v>9.3000000000000007</v>
      </c>
      <c r="F3777">
        <v>70.099999999999994</v>
      </c>
      <c r="G3777">
        <v>0.8</v>
      </c>
      <c r="H3777">
        <v>0.16900000000000001</v>
      </c>
      <c r="I3777">
        <f>Data[[#This Row],[nucleus_area_pct]]/Data[[#This Row],[cytoplasm_ratio]]</f>
        <v>414.79289940828397</v>
      </c>
      <c r="J3777">
        <v>0.95599999999999996</v>
      </c>
      <c r="K3777">
        <v>0.152</v>
      </c>
      <c r="L3777">
        <v>1.1399999999999999</v>
      </c>
      <c r="M3777">
        <v>1</v>
      </c>
      <c r="N3777">
        <v>0.88800000000000001</v>
      </c>
      <c r="O3777">
        <v>295</v>
      </c>
      <c r="P3777">
        <v>55</v>
      </c>
      <c r="Q3777">
        <v>222</v>
      </c>
      <c r="R3777">
        <v>131</v>
      </c>
      <c r="S3777">
        <v>202</v>
      </c>
      <c r="T3777">
        <f>(Data[[#This Row],[mean_r]]/256)*100</f>
        <v>86.71875</v>
      </c>
      <c r="U3777">
        <f>(Data[[#This Row],[mean_g]]/256)*100</f>
        <v>51.171875</v>
      </c>
      <c r="V3777">
        <f>(Data[[#This Row],[mean_b]]/256)*100</f>
        <v>78.90625</v>
      </c>
      <c r="W3777">
        <v>0.71499999999999997</v>
      </c>
      <c r="X3777" t="s">
        <v>39</v>
      </c>
      <c r="Y3777" t="s">
        <v>40</v>
      </c>
      <c r="Z3777">
        <v>6874</v>
      </c>
      <c r="AA3777">
        <v>3.58</v>
      </c>
      <c r="AB3777">
        <v>12.6</v>
      </c>
      <c r="AC3777">
        <v>38.5</v>
      </c>
      <c r="AD3777">
        <v>320689</v>
      </c>
      <c r="AE3777">
        <v>89.2</v>
      </c>
      <c r="AF3777">
        <v>32.4</v>
      </c>
      <c r="AG3777" t="s">
        <v>64</v>
      </c>
      <c r="AH3777" t="s">
        <v>42</v>
      </c>
      <c r="AI3777" t="s">
        <v>43</v>
      </c>
      <c r="AJ3777">
        <v>40</v>
      </c>
      <c r="AK3777">
        <v>224</v>
      </c>
      <c r="AL3777">
        <v>4.5499999999999999E-2</v>
      </c>
      <c r="AM3777">
        <v>0.86509999999999998</v>
      </c>
      <c r="AN3777">
        <v>0.88480000000000003</v>
      </c>
      <c r="AO3777">
        <f>Data[[#This Row],[labeller_confidence_score]]-Data[[#This Row],[cytodiffusion_classification_confidence]]</f>
        <v>1.9700000000000051E-2</v>
      </c>
    </row>
    <row r="3778" spans="1:41" x14ac:dyDescent="0.3">
      <c r="A3778" t="s">
        <v>3851</v>
      </c>
      <c r="B3778" t="s">
        <v>85</v>
      </c>
      <c r="C3778">
        <v>0</v>
      </c>
      <c r="D3778" t="s">
        <v>50</v>
      </c>
      <c r="E3778">
        <v>10.72</v>
      </c>
      <c r="F3778">
        <v>63.1</v>
      </c>
      <c r="G3778">
        <v>0.68799999999999994</v>
      </c>
      <c r="H3778">
        <v>0.436</v>
      </c>
      <c r="I3778">
        <f>Data[[#This Row],[nucleus_area_pct]]/Data[[#This Row],[cytoplasm_ratio]]</f>
        <v>144.72477064220183</v>
      </c>
      <c r="J3778">
        <v>0.66300000000000003</v>
      </c>
      <c r="K3778">
        <v>0.47599999999999998</v>
      </c>
      <c r="L3778">
        <v>4.9800000000000004</v>
      </c>
      <c r="M3778">
        <v>1.9</v>
      </c>
      <c r="N3778">
        <v>0.75700000000000001</v>
      </c>
      <c r="O3778">
        <v>392</v>
      </c>
      <c r="P3778">
        <v>84</v>
      </c>
      <c r="Q3778">
        <v>206</v>
      </c>
      <c r="R3778">
        <v>136</v>
      </c>
      <c r="S3778">
        <v>201</v>
      </c>
      <c r="T3778">
        <f>(Data[[#This Row],[mean_r]]/256)*100</f>
        <v>80.46875</v>
      </c>
      <c r="U3778">
        <f>(Data[[#This Row],[mean_g]]/256)*100</f>
        <v>53.125</v>
      </c>
      <c r="V3778">
        <f>(Data[[#This Row],[mean_b]]/256)*100</f>
        <v>78.515625</v>
      </c>
      <c r="W3778">
        <v>0.76</v>
      </c>
      <c r="X3778" t="s">
        <v>63</v>
      </c>
      <c r="Y3778" t="s">
        <v>45</v>
      </c>
      <c r="Z3778">
        <v>2120</v>
      </c>
      <c r="AA3778">
        <v>4.99</v>
      </c>
      <c r="AB3778">
        <v>17.8</v>
      </c>
      <c r="AC3778">
        <v>44.9</v>
      </c>
      <c r="AD3778">
        <v>332783</v>
      </c>
      <c r="AE3778">
        <v>88.5</v>
      </c>
      <c r="AF3778">
        <v>34.5</v>
      </c>
      <c r="AG3778" t="s">
        <v>41</v>
      </c>
      <c r="AH3778" t="s">
        <v>42</v>
      </c>
      <c r="AI3778" t="s">
        <v>43</v>
      </c>
      <c r="AJ3778">
        <v>60</v>
      </c>
      <c r="AK3778">
        <v>512</v>
      </c>
      <c r="AL3778">
        <v>8.0100000000000005E-2</v>
      </c>
      <c r="AM3778">
        <v>0.92900000000000005</v>
      </c>
      <c r="AN3778">
        <v>0.84789999999999999</v>
      </c>
      <c r="AO3778">
        <f>Data[[#This Row],[labeller_confidence_score]]-Data[[#This Row],[cytodiffusion_classification_confidence]]</f>
        <v>-8.1100000000000061E-2</v>
      </c>
    </row>
    <row r="3779" spans="1:41" x14ac:dyDescent="0.3">
      <c r="A3779" t="s">
        <v>3852</v>
      </c>
      <c r="B3779" t="s">
        <v>54</v>
      </c>
      <c r="C3779">
        <v>0</v>
      </c>
      <c r="D3779" t="s">
        <v>54</v>
      </c>
      <c r="E3779">
        <v>6.89</v>
      </c>
      <c r="F3779">
        <v>0</v>
      </c>
      <c r="G3779">
        <v>0</v>
      </c>
      <c r="H3779">
        <v>1</v>
      </c>
      <c r="I3779">
        <f>Data[[#This Row],[nucleus_area_pct]]/Data[[#This Row],[cytoplasm_ratio]]</f>
        <v>0</v>
      </c>
      <c r="J3779">
        <v>0.89</v>
      </c>
      <c r="K3779">
        <v>0.21099999999999999</v>
      </c>
      <c r="L3779">
        <v>0.3</v>
      </c>
      <c r="M3779">
        <v>1</v>
      </c>
      <c r="N3779">
        <v>0.94099999999999995</v>
      </c>
      <c r="O3779">
        <v>187</v>
      </c>
      <c r="P3779">
        <v>42</v>
      </c>
      <c r="Q3779">
        <v>232</v>
      </c>
      <c r="R3779">
        <v>141</v>
      </c>
      <c r="S3779">
        <v>141</v>
      </c>
      <c r="T3779">
        <f>(Data[[#This Row],[mean_r]]/256)*100</f>
        <v>90.625</v>
      </c>
      <c r="U3779">
        <f>(Data[[#This Row],[mean_g]]/256)*100</f>
        <v>55.078125</v>
      </c>
      <c r="V3779">
        <f>(Data[[#This Row],[mean_b]]/256)*100</f>
        <v>55.078125</v>
      </c>
      <c r="W3779">
        <v>0.48599999999999999</v>
      </c>
      <c r="X3779" t="s">
        <v>39</v>
      </c>
      <c r="Y3779" t="s">
        <v>40</v>
      </c>
      <c r="Z3779">
        <v>8298</v>
      </c>
      <c r="AA3779">
        <v>5.58</v>
      </c>
      <c r="AB3779">
        <v>14.9</v>
      </c>
      <c r="AC3779">
        <v>39.6</v>
      </c>
      <c r="AD3779">
        <v>68053</v>
      </c>
      <c r="AE3779">
        <v>93.3</v>
      </c>
      <c r="AF3779">
        <v>34</v>
      </c>
      <c r="AG3779" t="s">
        <v>64</v>
      </c>
      <c r="AH3779" t="s">
        <v>42</v>
      </c>
      <c r="AI3779" t="s">
        <v>52</v>
      </c>
      <c r="AJ3779">
        <v>40</v>
      </c>
      <c r="AK3779">
        <v>256</v>
      </c>
      <c r="AL3779">
        <v>6.1899999999999997E-2</v>
      </c>
      <c r="AM3779">
        <v>0.84570000000000001</v>
      </c>
      <c r="AN3779">
        <v>0.91390000000000005</v>
      </c>
      <c r="AO3779">
        <f>Data[[#This Row],[labeller_confidence_score]]-Data[[#This Row],[cytodiffusion_classification_confidence]]</f>
        <v>6.8200000000000038E-2</v>
      </c>
    </row>
    <row r="3780" spans="1:41" x14ac:dyDescent="0.3">
      <c r="A3780" t="s">
        <v>3853</v>
      </c>
      <c r="B3780" t="s">
        <v>74</v>
      </c>
      <c r="C3780">
        <v>0</v>
      </c>
      <c r="D3780" t="s">
        <v>75</v>
      </c>
      <c r="E3780">
        <v>2.09</v>
      </c>
      <c r="F3780">
        <v>0</v>
      </c>
      <c r="G3780">
        <v>0</v>
      </c>
      <c r="H3780">
        <v>1</v>
      </c>
      <c r="I3780">
        <f>Data[[#This Row],[nucleus_area_pct]]/Data[[#This Row],[cytoplasm_ratio]]</f>
        <v>0</v>
      </c>
      <c r="J3780">
        <v>0.49199999999999999</v>
      </c>
      <c r="K3780">
        <v>0.27400000000000002</v>
      </c>
      <c r="L3780">
        <v>2.61</v>
      </c>
      <c r="M3780">
        <v>1</v>
      </c>
      <c r="N3780">
        <v>0.64500000000000002</v>
      </c>
      <c r="O3780">
        <v>45</v>
      </c>
      <c r="P3780">
        <v>20</v>
      </c>
      <c r="Q3780">
        <v>212</v>
      </c>
      <c r="R3780">
        <v>156</v>
      </c>
      <c r="S3780">
        <v>170</v>
      </c>
      <c r="T3780">
        <f>(Data[[#This Row],[mean_r]]/256)*100</f>
        <v>82.8125</v>
      </c>
      <c r="U3780">
        <f>(Data[[#This Row],[mean_g]]/256)*100</f>
        <v>60.9375</v>
      </c>
      <c r="V3780">
        <f>(Data[[#This Row],[mean_b]]/256)*100</f>
        <v>66.40625</v>
      </c>
      <c r="W3780">
        <v>0.50800000000000001</v>
      </c>
      <c r="X3780" t="s">
        <v>39</v>
      </c>
      <c r="Y3780" t="s">
        <v>40</v>
      </c>
      <c r="Z3780">
        <v>6239</v>
      </c>
      <c r="AA3780">
        <v>3.63</v>
      </c>
      <c r="AB3780">
        <v>9.4</v>
      </c>
      <c r="AC3780">
        <v>45.2</v>
      </c>
      <c r="AD3780">
        <v>185442</v>
      </c>
      <c r="AE3780">
        <v>72.8</v>
      </c>
      <c r="AF3780">
        <v>32.200000000000003</v>
      </c>
      <c r="AG3780" t="s">
        <v>64</v>
      </c>
      <c r="AH3780" t="s">
        <v>47</v>
      </c>
      <c r="AI3780" t="s">
        <v>43</v>
      </c>
      <c r="AJ3780">
        <v>40</v>
      </c>
      <c r="AK3780">
        <v>512</v>
      </c>
      <c r="AL3780">
        <v>2.4400000000000002E-2</v>
      </c>
      <c r="AM3780">
        <v>0.82840000000000003</v>
      </c>
      <c r="AN3780">
        <v>0.89829999999999999</v>
      </c>
      <c r="AO3780">
        <f>Data[[#This Row],[labeller_confidence_score]]-Data[[#This Row],[cytodiffusion_classification_confidence]]</f>
        <v>6.9899999999999962E-2</v>
      </c>
    </row>
    <row r="3781" spans="1:41" x14ac:dyDescent="0.3">
      <c r="A3781" t="s">
        <v>3854</v>
      </c>
      <c r="B3781" t="s">
        <v>37</v>
      </c>
      <c r="C3781">
        <v>1</v>
      </c>
      <c r="D3781" t="s">
        <v>38</v>
      </c>
      <c r="E3781">
        <v>13.1</v>
      </c>
      <c r="F3781">
        <v>65.7</v>
      </c>
      <c r="G3781">
        <v>0.60299999999999998</v>
      </c>
      <c r="H3781">
        <v>0.3</v>
      </c>
      <c r="I3781">
        <f>Data[[#This Row],[nucleus_area_pct]]/Data[[#This Row],[cytoplasm_ratio]]</f>
        <v>219.00000000000003</v>
      </c>
      <c r="J3781">
        <v>0.64800000000000002</v>
      </c>
      <c r="K3781">
        <v>0.64</v>
      </c>
      <c r="L3781">
        <v>2.4</v>
      </c>
      <c r="M3781">
        <v>5.3</v>
      </c>
      <c r="N3781">
        <v>0.755</v>
      </c>
      <c r="O3781">
        <v>552</v>
      </c>
      <c r="P3781">
        <v>93</v>
      </c>
      <c r="Q3781">
        <v>188</v>
      </c>
      <c r="R3781">
        <v>134</v>
      </c>
      <c r="S3781">
        <v>175</v>
      </c>
      <c r="T3781">
        <f>(Data[[#This Row],[mean_r]]/256)*100</f>
        <v>73.4375</v>
      </c>
      <c r="U3781">
        <f>(Data[[#This Row],[mean_g]]/256)*100</f>
        <v>52.34375</v>
      </c>
      <c r="V3781">
        <f>(Data[[#This Row],[mean_b]]/256)*100</f>
        <v>68.359375</v>
      </c>
      <c r="W3781">
        <v>0.64</v>
      </c>
      <c r="X3781" t="s">
        <v>51</v>
      </c>
      <c r="Y3781" t="s">
        <v>40</v>
      </c>
      <c r="Z3781">
        <v>11495</v>
      </c>
      <c r="AA3781">
        <v>5.48</v>
      </c>
      <c r="AB3781">
        <v>13.2</v>
      </c>
      <c r="AC3781">
        <v>52.4</v>
      </c>
      <c r="AD3781">
        <v>201752</v>
      </c>
      <c r="AE3781">
        <v>88.3</v>
      </c>
      <c r="AF3781">
        <v>31.8</v>
      </c>
      <c r="AG3781" t="s">
        <v>46</v>
      </c>
      <c r="AH3781" t="s">
        <v>68</v>
      </c>
      <c r="AI3781" t="s">
        <v>56</v>
      </c>
      <c r="AJ3781">
        <v>60</v>
      </c>
      <c r="AK3781">
        <v>256</v>
      </c>
      <c r="AL3781">
        <v>0.82630000000000003</v>
      </c>
      <c r="AM3781">
        <v>0.81299999999999994</v>
      </c>
      <c r="AN3781">
        <v>0.90859999999999996</v>
      </c>
      <c r="AO3781">
        <f>Data[[#This Row],[labeller_confidence_score]]-Data[[#This Row],[cytodiffusion_classification_confidence]]</f>
        <v>9.5600000000000018E-2</v>
      </c>
    </row>
    <row r="3782" spans="1:41" x14ac:dyDescent="0.3">
      <c r="A3782" t="s">
        <v>3855</v>
      </c>
      <c r="B3782" t="s">
        <v>62</v>
      </c>
      <c r="C3782">
        <v>0</v>
      </c>
      <c r="D3782" t="s">
        <v>50</v>
      </c>
      <c r="E3782">
        <v>9.9700000000000006</v>
      </c>
      <c r="F3782">
        <v>78.5</v>
      </c>
      <c r="G3782">
        <v>0.81100000000000005</v>
      </c>
      <c r="H3782">
        <v>0.20399999999999999</v>
      </c>
      <c r="I3782">
        <f>Data[[#This Row],[nucleus_area_pct]]/Data[[#This Row],[cytoplasm_ratio]]</f>
        <v>384.80392156862746</v>
      </c>
      <c r="J3782">
        <v>0.90900000000000003</v>
      </c>
      <c r="K3782">
        <v>0.25700000000000001</v>
      </c>
      <c r="L3782">
        <v>0.93</v>
      </c>
      <c r="M3782">
        <v>1</v>
      </c>
      <c r="N3782">
        <v>0.81699999999999995</v>
      </c>
      <c r="O3782">
        <v>319</v>
      </c>
      <c r="P3782">
        <v>69</v>
      </c>
      <c r="Q3782">
        <v>202</v>
      </c>
      <c r="R3782">
        <v>135</v>
      </c>
      <c r="S3782">
        <v>203</v>
      </c>
      <c r="T3782">
        <f>(Data[[#This Row],[mean_r]]/256)*100</f>
        <v>78.90625</v>
      </c>
      <c r="U3782">
        <f>(Data[[#This Row],[mean_g]]/256)*100</f>
        <v>52.734375</v>
      </c>
      <c r="V3782">
        <f>(Data[[#This Row],[mean_b]]/256)*100</f>
        <v>79.296875</v>
      </c>
      <c r="W3782">
        <v>0.67400000000000004</v>
      </c>
      <c r="X3782" t="s">
        <v>63</v>
      </c>
      <c r="Y3782" t="s">
        <v>40</v>
      </c>
      <c r="Z3782">
        <v>7455</v>
      </c>
      <c r="AA3782">
        <v>4.26</v>
      </c>
      <c r="AB3782">
        <v>13.7</v>
      </c>
      <c r="AC3782">
        <v>28.5</v>
      </c>
      <c r="AD3782">
        <v>176262</v>
      </c>
      <c r="AE3782">
        <v>85.8</v>
      </c>
      <c r="AF3782">
        <v>33</v>
      </c>
      <c r="AG3782" t="s">
        <v>46</v>
      </c>
      <c r="AH3782" t="s">
        <v>42</v>
      </c>
      <c r="AI3782" t="s">
        <v>56</v>
      </c>
      <c r="AJ3782">
        <v>100</v>
      </c>
      <c r="AK3782">
        <v>256</v>
      </c>
      <c r="AL3782">
        <v>0.1358</v>
      </c>
      <c r="AM3782">
        <v>0.94979999999999998</v>
      </c>
      <c r="AN3782">
        <v>0.88049999999999995</v>
      </c>
      <c r="AO3782">
        <f>Data[[#This Row],[labeller_confidence_score]]-Data[[#This Row],[cytodiffusion_classification_confidence]]</f>
        <v>-6.9300000000000028E-2</v>
      </c>
    </row>
    <row r="3783" spans="1:41" x14ac:dyDescent="0.3">
      <c r="A3783" t="s">
        <v>3856</v>
      </c>
      <c r="B3783" t="s">
        <v>103</v>
      </c>
      <c r="C3783">
        <v>1</v>
      </c>
      <c r="D3783" t="s">
        <v>104</v>
      </c>
      <c r="E3783">
        <v>3.26</v>
      </c>
      <c r="F3783">
        <v>0</v>
      </c>
      <c r="G3783">
        <v>0</v>
      </c>
      <c r="H3783">
        <v>1</v>
      </c>
      <c r="I3783">
        <f>Data[[#This Row],[nucleus_area_pct]]/Data[[#This Row],[cytoplasm_ratio]]</f>
        <v>0</v>
      </c>
      <c r="J3783">
        <v>0.50700000000000001</v>
      </c>
      <c r="K3783">
        <v>0.83899999999999997</v>
      </c>
      <c r="L3783">
        <v>0.5</v>
      </c>
      <c r="M3783">
        <v>1</v>
      </c>
      <c r="N3783">
        <v>0.76300000000000001</v>
      </c>
      <c r="O3783">
        <v>93</v>
      </c>
      <c r="P3783">
        <v>33</v>
      </c>
      <c r="Q3783">
        <v>239</v>
      </c>
      <c r="R3783">
        <v>101</v>
      </c>
      <c r="S3783">
        <v>121</v>
      </c>
      <c r="T3783">
        <f>(Data[[#This Row],[mean_r]]/256)*100</f>
        <v>93.359375</v>
      </c>
      <c r="U3783">
        <f>(Data[[#This Row],[mean_g]]/256)*100</f>
        <v>39.453125</v>
      </c>
      <c r="V3783">
        <f>(Data[[#This Row],[mean_b]]/256)*100</f>
        <v>47.265625</v>
      </c>
      <c r="W3783">
        <v>0.48099999999999998</v>
      </c>
      <c r="X3783" t="s">
        <v>39</v>
      </c>
      <c r="Y3783" t="s">
        <v>40</v>
      </c>
      <c r="Z3783">
        <v>5665</v>
      </c>
      <c r="AA3783">
        <v>4.33</v>
      </c>
      <c r="AB3783">
        <v>11.6</v>
      </c>
      <c r="AC3783">
        <v>42.5</v>
      </c>
      <c r="AD3783">
        <v>181856</v>
      </c>
      <c r="AE3783">
        <v>94.8</v>
      </c>
      <c r="AF3783">
        <v>32.299999999999997</v>
      </c>
      <c r="AG3783" t="s">
        <v>64</v>
      </c>
      <c r="AH3783" t="s">
        <v>42</v>
      </c>
      <c r="AI3783" t="s">
        <v>43</v>
      </c>
      <c r="AJ3783">
        <v>60</v>
      </c>
      <c r="AK3783">
        <v>512</v>
      </c>
      <c r="AL3783">
        <v>0.7702</v>
      </c>
      <c r="AM3783">
        <v>0.77839999999999998</v>
      </c>
      <c r="AN3783">
        <v>0.75080000000000002</v>
      </c>
      <c r="AO3783">
        <f>Data[[#This Row],[labeller_confidence_score]]-Data[[#This Row],[cytodiffusion_classification_confidence]]</f>
        <v>-2.7599999999999958E-2</v>
      </c>
    </row>
    <row r="3784" spans="1:41" x14ac:dyDescent="0.3">
      <c r="A3784" t="s">
        <v>3857</v>
      </c>
      <c r="B3784" t="s">
        <v>110</v>
      </c>
      <c r="C3784">
        <v>1</v>
      </c>
      <c r="D3784" t="s">
        <v>104</v>
      </c>
      <c r="E3784">
        <v>9.19</v>
      </c>
      <c r="F3784">
        <v>0</v>
      </c>
      <c r="G3784">
        <v>0</v>
      </c>
      <c r="H3784">
        <v>1</v>
      </c>
      <c r="I3784">
        <f>Data[[#This Row],[nucleus_area_pct]]/Data[[#This Row],[cytoplasm_ratio]]</f>
        <v>0</v>
      </c>
      <c r="J3784">
        <v>0.86599999999999999</v>
      </c>
      <c r="K3784">
        <v>0.123</v>
      </c>
      <c r="L3784">
        <v>0.42</v>
      </c>
      <c r="M3784">
        <v>1</v>
      </c>
      <c r="N3784">
        <v>0.88</v>
      </c>
      <c r="O3784">
        <v>232</v>
      </c>
      <c r="P3784">
        <v>45</v>
      </c>
      <c r="Q3784">
        <v>230</v>
      </c>
      <c r="R3784">
        <v>127</v>
      </c>
      <c r="S3784">
        <v>112</v>
      </c>
      <c r="T3784">
        <f>(Data[[#This Row],[mean_r]]/256)*100</f>
        <v>89.84375</v>
      </c>
      <c r="U3784">
        <f>(Data[[#This Row],[mean_g]]/256)*100</f>
        <v>49.609375</v>
      </c>
      <c r="V3784">
        <f>(Data[[#This Row],[mean_b]]/256)*100</f>
        <v>43.75</v>
      </c>
      <c r="W3784">
        <v>0.44500000000000001</v>
      </c>
      <c r="X3784" t="s">
        <v>63</v>
      </c>
      <c r="Y3784" t="s">
        <v>40</v>
      </c>
      <c r="Z3784">
        <v>7045</v>
      </c>
      <c r="AA3784">
        <v>4.4000000000000004</v>
      </c>
      <c r="AB3784">
        <v>14</v>
      </c>
      <c r="AC3784">
        <v>27.9</v>
      </c>
      <c r="AD3784">
        <v>253157</v>
      </c>
      <c r="AE3784">
        <v>87.7</v>
      </c>
      <c r="AF3784">
        <v>35.200000000000003</v>
      </c>
      <c r="AG3784" t="s">
        <v>64</v>
      </c>
      <c r="AH3784" t="s">
        <v>42</v>
      </c>
      <c r="AI3784" t="s">
        <v>43</v>
      </c>
      <c r="AJ3784">
        <v>40</v>
      </c>
      <c r="AK3784">
        <v>360</v>
      </c>
      <c r="AL3784">
        <v>0.79530000000000001</v>
      </c>
      <c r="AM3784">
        <v>0.70379999999999998</v>
      </c>
      <c r="AN3784">
        <v>0.76419999999999999</v>
      </c>
      <c r="AO3784">
        <f>Data[[#This Row],[labeller_confidence_score]]-Data[[#This Row],[cytodiffusion_classification_confidence]]</f>
        <v>6.0400000000000009E-2</v>
      </c>
    </row>
    <row r="3785" spans="1:41" x14ac:dyDescent="0.3">
      <c r="A3785" t="s">
        <v>3858</v>
      </c>
      <c r="B3785" t="s">
        <v>49</v>
      </c>
      <c r="C3785">
        <v>0</v>
      </c>
      <c r="D3785" t="s">
        <v>50</v>
      </c>
      <c r="E3785">
        <v>13.05</v>
      </c>
      <c r="F3785">
        <v>50.3</v>
      </c>
      <c r="G3785">
        <v>0.53500000000000003</v>
      </c>
      <c r="H3785">
        <v>0.46700000000000003</v>
      </c>
      <c r="I3785">
        <f>Data[[#This Row],[nucleus_area_pct]]/Data[[#This Row],[cytoplasm_ratio]]</f>
        <v>107.70877944325481</v>
      </c>
      <c r="J3785">
        <v>0.76400000000000001</v>
      </c>
      <c r="K3785">
        <v>0.42699999999999999</v>
      </c>
      <c r="L3785">
        <v>3.34</v>
      </c>
      <c r="M3785">
        <v>4.5999999999999996</v>
      </c>
      <c r="N3785">
        <v>0.74299999999999999</v>
      </c>
      <c r="O3785">
        <v>413</v>
      </c>
      <c r="P3785">
        <v>64</v>
      </c>
      <c r="Q3785">
        <v>219</v>
      </c>
      <c r="R3785">
        <v>135</v>
      </c>
      <c r="S3785">
        <v>190</v>
      </c>
      <c r="T3785">
        <f>(Data[[#This Row],[mean_r]]/256)*100</f>
        <v>85.546875</v>
      </c>
      <c r="U3785">
        <f>(Data[[#This Row],[mean_g]]/256)*100</f>
        <v>52.734375</v>
      </c>
      <c r="V3785">
        <f>(Data[[#This Row],[mean_b]]/256)*100</f>
        <v>74.21875</v>
      </c>
      <c r="W3785">
        <v>0.60599999999999998</v>
      </c>
      <c r="X3785" t="s">
        <v>51</v>
      </c>
      <c r="Y3785" t="s">
        <v>40</v>
      </c>
      <c r="Z3785">
        <v>5164</v>
      </c>
      <c r="AA3785">
        <v>5.17</v>
      </c>
      <c r="AB3785">
        <v>9.8000000000000007</v>
      </c>
      <c r="AC3785">
        <v>45.5</v>
      </c>
      <c r="AD3785">
        <v>128930</v>
      </c>
      <c r="AE3785">
        <v>75.400000000000006</v>
      </c>
      <c r="AF3785">
        <v>31.7</v>
      </c>
      <c r="AG3785" t="s">
        <v>46</v>
      </c>
      <c r="AH3785" t="s">
        <v>68</v>
      </c>
      <c r="AI3785" t="s">
        <v>52</v>
      </c>
      <c r="AJ3785">
        <v>60</v>
      </c>
      <c r="AK3785">
        <v>360</v>
      </c>
      <c r="AL3785">
        <v>0.1013</v>
      </c>
      <c r="AM3785">
        <v>0.90680000000000005</v>
      </c>
      <c r="AN3785">
        <v>0.84689999999999999</v>
      </c>
      <c r="AO3785">
        <f>Data[[#This Row],[labeller_confidence_score]]-Data[[#This Row],[cytodiffusion_classification_confidence]]</f>
        <v>-5.9900000000000064E-2</v>
      </c>
    </row>
    <row r="3786" spans="1:41" x14ac:dyDescent="0.3">
      <c r="A3786" t="s">
        <v>3859</v>
      </c>
      <c r="B3786" t="s">
        <v>103</v>
      </c>
      <c r="C3786">
        <v>1</v>
      </c>
      <c r="D3786" t="s">
        <v>104</v>
      </c>
      <c r="E3786">
        <v>5.75</v>
      </c>
      <c r="F3786">
        <v>0</v>
      </c>
      <c r="G3786">
        <v>0</v>
      </c>
      <c r="H3786">
        <v>1</v>
      </c>
      <c r="I3786">
        <f>Data[[#This Row],[nucleus_area_pct]]/Data[[#This Row],[cytoplasm_ratio]]</f>
        <v>0</v>
      </c>
      <c r="J3786">
        <v>0.39900000000000002</v>
      </c>
      <c r="K3786">
        <v>0.97299999999999998</v>
      </c>
      <c r="L3786">
        <v>0.47</v>
      </c>
      <c r="M3786">
        <v>1</v>
      </c>
      <c r="N3786">
        <v>0.69599999999999995</v>
      </c>
      <c r="O3786">
        <v>102</v>
      </c>
      <c r="P3786">
        <v>33</v>
      </c>
      <c r="Q3786">
        <v>238</v>
      </c>
      <c r="R3786">
        <v>113</v>
      </c>
      <c r="S3786">
        <v>127</v>
      </c>
      <c r="T3786">
        <f>(Data[[#This Row],[mean_r]]/256)*100</f>
        <v>92.96875</v>
      </c>
      <c r="U3786">
        <f>(Data[[#This Row],[mean_g]]/256)*100</f>
        <v>44.140625</v>
      </c>
      <c r="V3786">
        <f>(Data[[#This Row],[mean_b]]/256)*100</f>
        <v>49.609375</v>
      </c>
      <c r="W3786">
        <v>0.39900000000000002</v>
      </c>
      <c r="X3786" t="s">
        <v>51</v>
      </c>
      <c r="Y3786" t="s">
        <v>45</v>
      </c>
      <c r="Z3786">
        <v>7224</v>
      </c>
      <c r="AA3786">
        <v>3.91</v>
      </c>
      <c r="AB3786">
        <v>12.7</v>
      </c>
      <c r="AC3786">
        <v>41.2</v>
      </c>
      <c r="AD3786">
        <v>242924</v>
      </c>
      <c r="AE3786">
        <v>88.4</v>
      </c>
      <c r="AF3786">
        <v>31.8</v>
      </c>
      <c r="AG3786" t="s">
        <v>46</v>
      </c>
      <c r="AH3786" t="s">
        <v>68</v>
      </c>
      <c r="AI3786" t="s">
        <v>43</v>
      </c>
      <c r="AJ3786">
        <v>100</v>
      </c>
      <c r="AK3786">
        <v>360</v>
      </c>
      <c r="AL3786">
        <v>0.77229999999999999</v>
      </c>
      <c r="AM3786">
        <v>0.65290000000000004</v>
      </c>
      <c r="AN3786">
        <v>0.86760000000000004</v>
      </c>
      <c r="AO3786">
        <f>Data[[#This Row],[labeller_confidence_score]]-Data[[#This Row],[cytodiffusion_classification_confidence]]</f>
        <v>0.2147</v>
      </c>
    </row>
    <row r="3787" spans="1:41" x14ac:dyDescent="0.3">
      <c r="A3787" t="s">
        <v>3860</v>
      </c>
      <c r="B3787" t="s">
        <v>54</v>
      </c>
      <c r="C3787">
        <v>0</v>
      </c>
      <c r="D3787" t="s">
        <v>54</v>
      </c>
      <c r="E3787">
        <v>7.95</v>
      </c>
      <c r="F3787">
        <v>0</v>
      </c>
      <c r="G3787">
        <v>0</v>
      </c>
      <c r="H3787">
        <v>1</v>
      </c>
      <c r="I3787">
        <f>Data[[#This Row],[nucleus_area_pct]]/Data[[#This Row],[cytoplasm_ratio]]</f>
        <v>0</v>
      </c>
      <c r="J3787">
        <v>0.88700000000000001</v>
      </c>
      <c r="K3787">
        <v>0.23100000000000001</v>
      </c>
      <c r="L3787">
        <v>0.44</v>
      </c>
      <c r="M3787">
        <v>1</v>
      </c>
      <c r="N3787">
        <v>0.88700000000000001</v>
      </c>
      <c r="O3787">
        <v>168</v>
      </c>
      <c r="P3787">
        <v>39</v>
      </c>
      <c r="Q3787">
        <v>207</v>
      </c>
      <c r="R3787">
        <v>111</v>
      </c>
      <c r="S3787">
        <v>128</v>
      </c>
      <c r="T3787">
        <f>(Data[[#This Row],[mean_r]]/256)*100</f>
        <v>80.859375</v>
      </c>
      <c r="U3787">
        <f>(Data[[#This Row],[mean_g]]/256)*100</f>
        <v>43.359375</v>
      </c>
      <c r="V3787">
        <f>(Data[[#This Row],[mean_b]]/256)*100</f>
        <v>50</v>
      </c>
      <c r="W3787">
        <v>0.57299999999999995</v>
      </c>
      <c r="X3787" t="s">
        <v>63</v>
      </c>
      <c r="Y3787" t="s">
        <v>45</v>
      </c>
      <c r="Z3787">
        <v>2992</v>
      </c>
      <c r="AA3787">
        <v>5.94</v>
      </c>
      <c r="AB3787">
        <v>11.5</v>
      </c>
      <c r="AC3787">
        <v>47.1</v>
      </c>
      <c r="AD3787">
        <v>192592</v>
      </c>
      <c r="AE3787">
        <v>103.7</v>
      </c>
      <c r="AF3787">
        <v>33</v>
      </c>
      <c r="AG3787" t="s">
        <v>41</v>
      </c>
      <c r="AH3787" t="s">
        <v>42</v>
      </c>
      <c r="AI3787" t="s">
        <v>52</v>
      </c>
      <c r="AJ3787">
        <v>100</v>
      </c>
      <c r="AK3787">
        <v>360</v>
      </c>
      <c r="AL3787">
        <v>0.14829999999999999</v>
      </c>
      <c r="AM3787">
        <v>0.91269999999999996</v>
      </c>
      <c r="AN3787">
        <v>0.82520000000000004</v>
      </c>
      <c r="AO3787">
        <f>Data[[#This Row],[labeller_confidence_score]]-Data[[#This Row],[cytodiffusion_classification_confidence]]</f>
        <v>-8.7499999999999911E-2</v>
      </c>
    </row>
    <row r="3788" spans="1:41" x14ac:dyDescent="0.3">
      <c r="A3788" t="s">
        <v>3861</v>
      </c>
      <c r="B3788" t="s">
        <v>180</v>
      </c>
      <c r="C3788">
        <v>1</v>
      </c>
      <c r="D3788" t="s">
        <v>181</v>
      </c>
      <c r="E3788">
        <v>7.11</v>
      </c>
      <c r="F3788">
        <v>0</v>
      </c>
      <c r="G3788">
        <v>0</v>
      </c>
      <c r="H3788">
        <v>1</v>
      </c>
      <c r="I3788">
        <f>Data[[#This Row],[nucleus_area_pct]]/Data[[#This Row],[cytoplasm_ratio]]</f>
        <v>0</v>
      </c>
      <c r="J3788">
        <v>0.38100000000000001</v>
      </c>
      <c r="K3788">
        <v>0.84799999999999998</v>
      </c>
      <c r="L3788">
        <v>0.67</v>
      </c>
      <c r="M3788">
        <v>1</v>
      </c>
      <c r="N3788">
        <v>0.78400000000000003</v>
      </c>
      <c r="O3788">
        <v>178</v>
      </c>
      <c r="P3788">
        <v>75</v>
      </c>
      <c r="Q3788">
        <v>226</v>
      </c>
      <c r="R3788">
        <v>128</v>
      </c>
      <c r="S3788">
        <v>124</v>
      </c>
      <c r="T3788">
        <f>(Data[[#This Row],[mean_r]]/256)*100</f>
        <v>88.28125</v>
      </c>
      <c r="U3788">
        <f>(Data[[#This Row],[mean_g]]/256)*100</f>
        <v>50</v>
      </c>
      <c r="V3788">
        <f>(Data[[#This Row],[mean_b]]/256)*100</f>
        <v>48.4375</v>
      </c>
      <c r="W3788">
        <v>0.44800000000000001</v>
      </c>
      <c r="X3788" t="s">
        <v>39</v>
      </c>
      <c r="Y3788" t="s">
        <v>40</v>
      </c>
      <c r="Z3788">
        <v>5282</v>
      </c>
      <c r="AA3788">
        <v>5.08</v>
      </c>
      <c r="AB3788">
        <v>15.5</v>
      </c>
      <c r="AC3788">
        <v>39.4</v>
      </c>
      <c r="AD3788">
        <v>317195</v>
      </c>
      <c r="AE3788">
        <v>74.900000000000006</v>
      </c>
      <c r="AF3788">
        <v>33.200000000000003</v>
      </c>
      <c r="AG3788" t="s">
        <v>64</v>
      </c>
      <c r="AH3788" t="s">
        <v>68</v>
      </c>
      <c r="AI3788" t="s">
        <v>52</v>
      </c>
      <c r="AJ3788">
        <v>100</v>
      </c>
      <c r="AK3788">
        <v>360</v>
      </c>
      <c r="AL3788">
        <v>0.78620000000000001</v>
      </c>
      <c r="AM3788">
        <v>0.63219999999999998</v>
      </c>
      <c r="AN3788">
        <v>0.88859999999999995</v>
      </c>
      <c r="AO3788">
        <f>Data[[#This Row],[labeller_confidence_score]]-Data[[#This Row],[cytodiffusion_classification_confidence]]</f>
        <v>0.25639999999999996</v>
      </c>
    </row>
    <row r="3789" spans="1:41" x14ac:dyDescent="0.3">
      <c r="A3789" t="s">
        <v>3862</v>
      </c>
      <c r="B3789" t="s">
        <v>67</v>
      </c>
      <c r="C3789">
        <v>1</v>
      </c>
      <c r="D3789" t="s">
        <v>67</v>
      </c>
      <c r="E3789">
        <v>5.75</v>
      </c>
      <c r="F3789">
        <v>51.8</v>
      </c>
      <c r="G3789">
        <v>0.53</v>
      </c>
      <c r="H3789">
        <v>0.72</v>
      </c>
      <c r="I3789">
        <f>Data[[#This Row],[nucleus_area_pct]]/Data[[#This Row],[cytoplasm_ratio]]</f>
        <v>71.944444444444443</v>
      </c>
      <c r="J3789">
        <v>0.39200000000000002</v>
      </c>
      <c r="K3789">
        <v>0.745</v>
      </c>
      <c r="L3789">
        <v>2.04</v>
      </c>
      <c r="M3789">
        <v>2.1</v>
      </c>
      <c r="N3789">
        <v>0.749</v>
      </c>
      <c r="O3789">
        <v>246</v>
      </c>
      <c r="P3789">
        <v>42</v>
      </c>
      <c r="Q3789">
        <v>228</v>
      </c>
      <c r="R3789">
        <v>175</v>
      </c>
      <c r="S3789">
        <v>166</v>
      </c>
      <c r="T3789">
        <f>(Data[[#This Row],[mean_r]]/256)*100</f>
        <v>89.0625</v>
      </c>
      <c r="U3789">
        <f>(Data[[#This Row],[mean_g]]/256)*100</f>
        <v>68.359375</v>
      </c>
      <c r="V3789">
        <f>(Data[[#This Row],[mean_b]]/256)*100</f>
        <v>64.84375</v>
      </c>
      <c r="W3789">
        <v>0.59</v>
      </c>
      <c r="X3789" t="s">
        <v>51</v>
      </c>
      <c r="Y3789" t="s">
        <v>40</v>
      </c>
      <c r="Z3789">
        <v>7011</v>
      </c>
      <c r="AA3789">
        <v>5.69</v>
      </c>
      <c r="AB3789">
        <v>14.9</v>
      </c>
      <c r="AC3789">
        <v>33.200000000000003</v>
      </c>
      <c r="AD3789">
        <v>315072</v>
      </c>
      <c r="AE3789">
        <v>95.6</v>
      </c>
      <c r="AF3789">
        <v>31.6</v>
      </c>
      <c r="AG3789" t="s">
        <v>64</v>
      </c>
      <c r="AH3789" t="s">
        <v>68</v>
      </c>
      <c r="AI3789" t="s">
        <v>56</v>
      </c>
      <c r="AJ3789">
        <v>100</v>
      </c>
      <c r="AK3789">
        <v>224</v>
      </c>
      <c r="AL3789">
        <v>0.85809999999999997</v>
      </c>
      <c r="AM3789">
        <v>0.65749999999999997</v>
      </c>
      <c r="AN3789">
        <v>0.87870000000000004</v>
      </c>
      <c r="AO3789">
        <f>Data[[#This Row],[labeller_confidence_score]]-Data[[#This Row],[cytodiffusion_classification_confidence]]</f>
        <v>0.22120000000000006</v>
      </c>
    </row>
    <row r="3790" spans="1:41" x14ac:dyDescent="0.3">
      <c r="A3790" t="s">
        <v>3863</v>
      </c>
      <c r="B3790" t="s">
        <v>62</v>
      </c>
      <c r="C3790">
        <v>0</v>
      </c>
      <c r="D3790" t="s">
        <v>50</v>
      </c>
      <c r="E3790">
        <v>7.81</v>
      </c>
      <c r="F3790">
        <v>80.400000000000006</v>
      </c>
      <c r="G3790">
        <v>0.89800000000000002</v>
      </c>
      <c r="H3790">
        <v>0.19</v>
      </c>
      <c r="I3790">
        <f>Data[[#This Row],[nucleus_area_pct]]/Data[[#This Row],[cytoplasm_ratio]]</f>
        <v>423.15789473684214</v>
      </c>
      <c r="J3790">
        <v>0.89</v>
      </c>
      <c r="K3790">
        <v>0.23499999999999999</v>
      </c>
      <c r="L3790">
        <v>1.73</v>
      </c>
      <c r="M3790">
        <v>1.1000000000000001</v>
      </c>
      <c r="N3790">
        <v>0.99299999999999999</v>
      </c>
      <c r="O3790">
        <v>349</v>
      </c>
      <c r="P3790">
        <v>56</v>
      </c>
      <c r="Q3790">
        <v>203</v>
      </c>
      <c r="R3790">
        <v>179</v>
      </c>
      <c r="S3790">
        <v>181</v>
      </c>
      <c r="T3790">
        <f>(Data[[#This Row],[mean_r]]/256)*100</f>
        <v>79.296875</v>
      </c>
      <c r="U3790">
        <f>(Data[[#This Row],[mean_g]]/256)*100</f>
        <v>69.921875</v>
      </c>
      <c r="V3790">
        <f>(Data[[#This Row],[mean_b]]/256)*100</f>
        <v>70.703125</v>
      </c>
      <c r="W3790">
        <v>0.76600000000000001</v>
      </c>
      <c r="X3790" t="s">
        <v>63</v>
      </c>
      <c r="Y3790" t="s">
        <v>45</v>
      </c>
      <c r="Z3790">
        <v>8927</v>
      </c>
      <c r="AA3790">
        <v>5.98</v>
      </c>
      <c r="AB3790">
        <v>11.5</v>
      </c>
      <c r="AC3790">
        <v>47.7</v>
      </c>
      <c r="AD3790">
        <v>363178</v>
      </c>
      <c r="AE3790">
        <v>105</v>
      </c>
      <c r="AF3790">
        <v>34.4</v>
      </c>
      <c r="AG3790" t="s">
        <v>41</v>
      </c>
      <c r="AH3790" t="s">
        <v>47</v>
      </c>
      <c r="AI3790" t="s">
        <v>56</v>
      </c>
      <c r="AJ3790">
        <v>60</v>
      </c>
      <c r="AK3790">
        <v>360</v>
      </c>
      <c r="AL3790">
        <v>0.2223</v>
      </c>
      <c r="AM3790">
        <v>0.84689999999999999</v>
      </c>
      <c r="AN3790">
        <v>0.8901</v>
      </c>
      <c r="AO3790">
        <f>Data[[#This Row],[labeller_confidence_score]]-Data[[#This Row],[cytodiffusion_classification_confidence]]</f>
        <v>4.3200000000000016E-2</v>
      </c>
    </row>
    <row r="3791" spans="1:41" x14ac:dyDescent="0.3">
      <c r="A3791" t="s">
        <v>3864</v>
      </c>
      <c r="B3791" t="s">
        <v>37</v>
      </c>
      <c r="C3791">
        <v>1</v>
      </c>
      <c r="D3791" t="s">
        <v>38</v>
      </c>
      <c r="E3791">
        <v>12.7</v>
      </c>
      <c r="F3791">
        <v>58.5</v>
      </c>
      <c r="G3791">
        <v>0.55100000000000005</v>
      </c>
      <c r="H3791">
        <v>0.374</v>
      </c>
      <c r="I3791">
        <f>Data[[#This Row],[nucleus_area_pct]]/Data[[#This Row],[cytoplasm_ratio]]</f>
        <v>156.41711229946523</v>
      </c>
      <c r="J3791">
        <v>0.68100000000000005</v>
      </c>
      <c r="K3791">
        <v>0.315</v>
      </c>
      <c r="L3791">
        <v>2.21</v>
      </c>
      <c r="M3791">
        <v>7</v>
      </c>
      <c r="N3791">
        <v>0.83399999999999996</v>
      </c>
      <c r="O3791">
        <v>480</v>
      </c>
      <c r="P3791">
        <v>95</v>
      </c>
      <c r="Q3791">
        <v>206</v>
      </c>
      <c r="R3791">
        <v>143</v>
      </c>
      <c r="S3791">
        <v>203</v>
      </c>
      <c r="T3791">
        <f>(Data[[#This Row],[mean_r]]/256)*100</f>
        <v>80.46875</v>
      </c>
      <c r="U3791">
        <f>(Data[[#This Row],[mean_g]]/256)*100</f>
        <v>55.859375</v>
      </c>
      <c r="V3791">
        <f>(Data[[#This Row],[mean_b]]/256)*100</f>
        <v>79.296875</v>
      </c>
      <c r="W3791">
        <v>0.71299999999999997</v>
      </c>
      <c r="X3791" t="s">
        <v>51</v>
      </c>
      <c r="Y3791" t="s">
        <v>40</v>
      </c>
      <c r="Z3791">
        <v>10594</v>
      </c>
      <c r="AA3791">
        <v>4.1100000000000003</v>
      </c>
      <c r="AB3791">
        <v>13</v>
      </c>
      <c r="AC3791">
        <v>39.799999999999997</v>
      </c>
      <c r="AD3791">
        <v>75089</v>
      </c>
      <c r="AE3791">
        <v>94.9</v>
      </c>
      <c r="AF3791">
        <v>32.700000000000003</v>
      </c>
      <c r="AG3791" t="s">
        <v>64</v>
      </c>
      <c r="AH3791" t="s">
        <v>42</v>
      </c>
      <c r="AI3791" t="s">
        <v>52</v>
      </c>
      <c r="AJ3791">
        <v>40</v>
      </c>
      <c r="AK3791">
        <v>224</v>
      </c>
      <c r="AL3791">
        <v>0.8599</v>
      </c>
      <c r="AM3791">
        <v>0.76800000000000002</v>
      </c>
      <c r="AN3791">
        <v>0.93279999999999996</v>
      </c>
      <c r="AO3791">
        <f>Data[[#This Row],[labeller_confidence_score]]-Data[[#This Row],[cytodiffusion_classification_confidence]]</f>
        <v>0.16479999999999995</v>
      </c>
    </row>
    <row r="3792" spans="1:41" x14ac:dyDescent="0.3">
      <c r="A3792" t="s">
        <v>3865</v>
      </c>
      <c r="B3792" t="s">
        <v>54</v>
      </c>
      <c r="C3792">
        <v>0</v>
      </c>
      <c r="D3792" t="s">
        <v>54</v>
      </c>
      <c r="E3792">
        <v>7.9</v>
      </c>
      <c r="F3792">
        <v>0</v>
      </c>
      <c r="G3792">
        <v>0</v>
      </c>
      <c r="H3792">
        <v>1</v>
      </c>
      <c r="I3792">
        <f>Data[[#This Row],[nucleus_area_pct]]/Data[[#This Row],[cytoplasm_ratio]]</f>
        <v>0</v>
      </c>
      <c r="J3792">
        <v>0.92700000000000005</v>
      </c>
      <c r="K3792">
        <v>0.14399999999999999</v>
      </c>
      <c r="L3792">
        <v>0.43</v>
      </c>
      <c r="M3792">
        <v>1</v>
      </c>
      <c r="N3792">
        <v>0.96499999999999997</v>
      </c>
      <c r="O3792">
        <v>180</v>
      </c>
      <c r="P3792">
        <v>54</v>
      </c>
      <c r="Q3792">
        <v>233</v>
      </c>
      <c r="R3792">
        <v>143</v>
      </c>
      <c r="S3792">
        <v>118</v>
      </c>
      <c r="T3792">
        <f>(Data[[#This Row],[mean_r]]/256)*100</f>
        <v>91.015625</v>
      </c>
      <c r="U3792">
        <f>(Data[[#This Row],[mean_g]]/256)*100</f>
        <v>55.859375</v>
      </c>
      <c r="V3792">
        <f>(Data[[#This Row],[mean_b]]/256)*100</f>
        <v>46.09375</v>
      </c>
      <c r="W3792">
        <v>0.57499999999999996</v>
      </c>
      <c r="X3792" t="s">
        <v>63</v>
      </c>
      <c r="Y3792" t="s">
        <v>45</v>
      </c>
      <c r="Z3792">
        <v>9924</v>
      </c>
      <c r="AA3792">
        <v>3.38</v>
      </c>
      <c r="AB3792">
        <v>14.4</v>
      </c>
      <c r="AC3792">
        <v>38.6</v>
      </c>
      <c r="AD3792">
        <v>236854</v>
      </c>
      <c r="AE3792">
        <v>97.8</v>
      </c>
      <c r="AF3792">
        <v>34.1</v>
      </c>
      <c r="AG3792" t="s">
        <v>46</v>
      </c>
      <c r="AH3792" t="s">
        <v>68</v>
      </c>
      <c r="AI3792" t="s">
        <v>43</v>
      </c>
      <c r="AJ3792">
        <v>100</v>
      </c>
      <c r="AK3792">
        <v>224</v>
      </c>
      <c r="AL3792">
        <v>9.2700000000000005E-2</v>
      </c>
      <c r="AM3792">
        <v>1</v>
      </c>
      <c r="AN3792">
        <v>0.90790000000000004</v>
      </c>
      <c r="AO3792">
        <f>Data[[#This Row],[labeller_confidence_score]]-Data[[#This Row],[cytodiffusion_classification_confidence]]</f>
        <v>-9.209999999999996E-2</v>
      </c>
    </row>
    <row r="3793" spans="1:41" x14ac:dyDescent="0.3">
      <c r="A3793" t="s">
        <v>3866</v>
      </c>
      <c r="B3793" t="s">
        <v>60</v>
      </c>
      <c r="C3793">
        <v>0</v>
      </c>
      <c r="D3793" t="s">
        <v>50</v>
      </c>
      <c r="E3793">
        <v>16.47</v>
      </c>
      <c r="F3793">
        <v>61.4</v>
      </c>
      <c r="G3793">
        <v>0.42799999999999999</v>
      </c>
      <c r="H3793">
        <v>0.30599999999999999</v>
      </c>
      <c r="I3793">
        <f>Data[[#This Row],[nucleus_area_pct]]/Data[[#This Row],[cytoplasm_ratio]]</f>
        <v>200.65359477124184</v>
      </c>
      <c r="J3793">
        <v>0.64300000000000002</v>
      </c>
      <c r="K3793">
        <v>0.45500000000000002</v>
      </c>
      <c r="L3793">
        <v>1</v>
      </c>
      <c r="M3793">
        <v>1.2</v>
      </c>
      <c r="N3793">
        <v>0.72199999999999998</v>
      </c>
      <c r="O3793">
        <v>529</v>
      </c>
      <c r="P3793">
        <v>92</v>
      </c>
      <c r="Q3793">
        <v>204</v>
      </c>
      <c r="R3793">
        <v>156</v>
      </c>
      <c r="S3793">
        <v>180</v>
      </c>
      <c r="T3793">
        <f>(Data[[#This Row],[mean_r]]/256)*100</f>
        <v>79.6875</v>
      </c>
      <c r="U3793">
        <f>(Data[[#This Row],[mean_g]]/256)*100</f>
        <v>60.9375</v>
      </c>
      <c r="V3793">
        <f>(Data[[#This Row],[mean_b]]/256)*100</f>
        <v>70.3125</v>
      </c>
      <c r="W3793">
        <v>0.53900000000000003</v>
      </c>
      <c r="X3793" t="s">
        <v>51</v>
      </c>
      <c r="Y3793" t="s">
        <v>40</v>
      </c>
      <c r="Z3793">
        <v>4077</v>
      </c>
      <c r="AA3793">
        <v>4.63</v>
      </c>
      <c r="AB3793">
        <v>10.7</v>
      </c>
      <c r="AC3793">
        <v>37.4</v>
      </c>
      <c r="AD3793">
        <v>219581</v>
      </c>
      <c r="AE3793">
        <v>87.2</v>
      </c>
      <c r="AF3793">
        <v>33</v>
      </c>
      <c r="AG3793" t="s">
        <v>64</v>
      </c>
      <c r="AH3793" t="s">
        <v>42</v>
      </c>
      <c r="AI3793" t="s">
        <v>56</v>
      </c>
      <c r="AJ3793">
        <v>60</v>
      </c>
      <c r="AK3793">
        <v>360</v>
      </c>
      <c r="AL3793">
        <v>1.5599999999999999E-2</v>
      </c>
      <c r="AM3793">
        <v>0.89949999999999997</v>
      </c>
      <c r="AN3793">
        <v>0.94369999999999998</v>
      </c>
      <c r="AO3793">
        <f>Data[[#This Row],[labeller_confidence_score]]-Data[[#This Row],[cytodiffusion_classification_confidence]]</f>
        <v>4.4200000000000017E-2</v>
      </c>
    </row>
    <row r="3794" spans="1:41" x14ac:dyDescent="0.3">
      <c r="A3794" t="s">
        <v>3867</v>
      </c>
      <c r="B3794" t="s">
        <v>49</v>
      </c>
      <c r="C3794">
        <v>0</v>
      </c>
      <c r="D3794" t="s">
        <v>50</v>
      </c>
      <c r="E3794">
        <v>11.68</v>
      </c>
      <c r="F3794">
        <v>57.2</v>
      </c>
      <c r="G3794">
        <v>0.57799999999999996</v>
      </c>
      <c r="H3794">
        <v>0.504</v>
      </c>
      <c r="I3794">
        <f>Data[[#This Row],[nucleus_area_pct]]/Data[[#This Row],[cytoplasm_ratio]]</f>
        <v>113.49206349206349</v>
      </c>
      <c r="J3794">
        <v>0.75700000000000001</v>
      </c>
      <c r="K3794">
        <v>0.437</v>
      </c>
      <c r="L3794">
        <v>2.86</v>
      </c>
      <c r="M3794">
        <v>2.7</v>
      </c>
      <c r="N3794">
        <v>0.755</v>
      </c>
      <c r="O3794">
        <v>346</v>
      </c>
      <c r="P3794">
        <v>80</v>
      </c>
      <c r="Q3794">
        <v>187</v>
      </c>
      <c r="R3794">
        <v>164</v>
      </c>
      <c r="S3794">
        <v>181</v>
      </c>
      <c r="T3794">
        <f>(Data[[#This Row],[mean_r]]/256)*100</f>
        <v>73.046875</v>
      </c>
      <c r="U3794">
        <f>(Data[[#This Row],[mean_g]]/256)*100</f>
        <v>64.0625</v>
      </c>
      <c r="V3794">
        <f>(Data[[#This Row],[mean_b]]/256)*100</f>
        <v>70.703125</v>
      </c>
      <c r="W3794">
        <v>0.64300000000000002</v>
      </c>
      <c r="X3794" t="s">
        <v>39</v>
      </c>
      <c r="Y3794" t="s">
        <v>40</v>
      </c>
      <c r="Z3794">
        <v>10409</v>
      </c>
      <c r="AA3794">
        <v>5.03</v>
      </c>
      <c r="AB3794">
        <v>16.399999999999999</v>
      </c>
      <c r="AC3794">
        <v>38.799999999999997</v>
      </c>
      <c r="AD3794">
        <v>293256</v>
      </c>
      <c r="AE3794">
        <v>84</v>
      </c>
      <c r="AF3794">
        <v>34.200000000000003</v>
      </c>
      <c r="AG3794" t="s">
        <v>64</v>
      </c>
      <c r="AH3794" t="s">
        <v>47</v>
      </c>
      <c r="AI3794" t="s">
        <v>56</v>
      </c>
      <c r="AJ3794">
        <v>100</v>
      </c>
      <c r="AK3794">
        <v>256</v>
      </c>
      <c r="AL3794">
        <v>7.7499999999999999E-2</v>
      </c>
      <c r="AM3794">
        <v>0.90280000000000005</v>
      </c>
      <c r="AN3794">
        <v>0.87190000000000001</v>
      </c>
      <c r="AO3794">
        <f>Data[[#This Row],[labeller_confidence_score]]-Data[[#This Row],[cytodiffusion_classification_confidence]]</f>
        <v>-3.0900000000000039E-2</v>
      </c>
    </row>
    <row r="3795" spans="1:41" x14ac:dyDescent="0.3">
      <c r="A3795" t="s">
        <v>3868</v>
      </c>
      <c r="B3795" t="s">
        <v>74</v>
      </c>
      <c r="C3795">
        <v>0</v>
      </c>
      <c r="D3795" t="s">
        <v>75</v>
      </c>
      <c r="E3795">
        <v>2.0499999999999998</v>
      </c>
      <c r="F3795">
        <v>0</v>
      </c>
      <c r="G3795">
        <v>0</v>
      </c>
      <c r="H3795">
        <v>1</v>
      </c>
      <c r="I3795">
        <f>Data[[#This Row],[nucleus_area_pct]]/Data[[#This Row],[cytoplasm_ratio]]</f>
        <v>0</v>
      </c>
      <c r="J3795">
        <v>0.60399999999999998</v>
      </c>
      <c r="K3795">
        <v>0.54</v>
      </c>
      <c r="L3795">
        <v>2.25</v>
      </c>
      <c r="M3795">
        <v>1</v>
      </c>
      <c r="N3795">
        <v>0.69199999999999995</v>
      </c>
      <c r="O3795">
        <v>30</v>
      </c>
      <c r="P3795">
        <v>17</v>
      </c>
      <c r="Q3795">
        <v>222</v>
      </c>
      <c r="R3795">
        <v>117</v>
      </c>
      <c r="S3795">
        <v>155</v>
      </c>
      <c r="T3795">
        <f>(Data[[#This Row],[mean_r]]/256)*100</f>
        <v>86.71875</v>
      </c>
      <c r="U3795">
        <f>(Data[[#This Row],[mean_g]]/256)*100</f>
        <v>45.703125</v>
      </c>
      <c r="V3795">
        <f>(Data[[#This Row],[mean_b]]/256)*100</f>
        <v>60.546875</v>
      </c>
      <c r="W3795">
        <v>0.60199999999999998</v>
      </c>
      <c r="X3795" t="s">
        <v>51</v>
      </c>
      <c r="Y3795" t="s">
        <v>45</v>
      </c>
      <c r="Z3795">
        <v>6849</v>
      </c>
      <c r="AA3795">
        <v>3.03</v>
      </c>
      <c r="AB3795">
        <v>14.2</v>
      </c>
      <c r="AC3795">
        <v>40.5</v>
      </c>
      <c r="AD3795">
        <v>301287</v>
      </c>
      <c r="AE3795">
        <v>73.3</v>
      </c>
      <c r="AF3795">
        <v>33.4</v>
      </c>
      <c r="AG3795" t="s">
        <v>64</v>
      </c>
      <c r="AH3795" t="s">
        <v>42</v>
      </c>
      <c r="AI3795" t="s">
        <v>56</v>
      </c>
      <c r="AJ3795">
        <v>60</v>
      </c>
      <c r="AK3795">
        <v>512</v>
      </c>
      <c r="AL3795">
        <v>6.9099999999999995E-2</v>
      </c>
      <c r="AM3795">
        <v>0.84250000000000003</v>
      </c>
      <c r="AN3795">
        <v>0.89929999999999999</v>
      </c>
      <c r="AO3795">
        <f>Data[[#This Row],[labeller_confidence_score]]-Data[[#This Row],[cytodiffusion_classification_confidence]]</f>
        <v>5.6799999999999962E-2</v>
      </c>
    </row>
    <row r="3796" spans="1:41" x14ac:dyDescent="0.3">
      <c r="A3796" t="s">
        <v>3869</v>
      </c>
      <c r="B3796" t="s">
        <v>87</v>
      </c>
      <c r="C3796">
        <v>0</v>
      </c>
      <c r="D3796" t="s">
        <v>50</v>
      </c>
      <c r="E3796">
        <v>12.43</v>
      </c>
      <c r="F3796">
        <v>56.3</v>
      </c>
      <c r="G3796">
        <v>0.60799999999999998</v>
      </c>
      <c r="H3796">
        <v>0.436</v>
      </c>
      <c r="I3796">
        <f>Data[[#This Row],[nucleus_area_pct]]/Data[[#This Row],[cytoplasm_ratio]]</f>
        <v>129.12844036697248</v>
      </c>
      <c r="J3796">
        <v>0.755</v>
      </c>
      <c r="K3796">
        <v>0.39200000000000002</v>
      </c>
      <c r="L3796">
        <v>4.72</v>
      </c>
      <c r="M3796">
        <v>2.1</v>
      </c>
      <c r="N3796">
        <v>0.8</v>
      </c>
      <c r="O3796">
        <v>442</v>
      </c>
      <c r="P3796">
        <v>86</v>
      </c>
      <c r="Q3796">
        <v>234</v>
      </c>
      <c r="R3796">
        <v>135</v>
      </c>
      <c r="S3796">
        <v>170</v>
      </c>
      <c r="T3796">
        <f>(Data[[#This Row],[mean_r]]/256)*100</f>
        <v>91.40625</v>
      </c>
      <c r="U3796">
        <f>(Data[[#This Row],[mean_g]]/256)*100</f>
        <v>52.734375</v>
      </c>
      <c r="V3796">
        <f>(Data[[#This Row],[mean_b]]/256)*100</f>
        <v>66.40625</v>
      </c>
      <c r="W3796">
        <v>0.66100000000000003</v>
      </c>
      <c r="X3796" t="s">
        <v>51</v>
      </c>
      <c r="Y3796" t="s">
        <v>40</v>
      </c>
      <c r="Z3796">
        <v>4725</v>
      </c>
      <c r="AA3796">
        <v>4.57</v>
      </c>
      <c r="AB3796">
        <v>15.3</v>
      </c>
      <c r="AC3796">
        <v>43.4</v>
      </c>
      <c r="AD3796">
        <v>254959</v>
      </c>
      <c r="AE3796">
        <v>98.7</v>
      </c>
      <c r="AF3796">
        <v>34.5</v>
      </c>
      <c r="AG3796" t="s">
        <v>41</v>
      </c>
      <c r="AH3796" t="s">
        <v>47</v>
      </c>
      <c r="AI3796" t="s">
        <v>56</v>
      </c>
      <c r="AJ3796">
        <v>60</v>
      </c>
      <c r="AK3796">
        <v>256</v>
      </c>
      <c r="AL3796">
        <v>9.98E-2</v>
      </c>
      <c r="AM3796">
        <v>0.95199999999999996</v>
      </c>
      <c r="AN3796">
        <v>0.88100000000000001</v>
      </c>
      <c r="AO3796">
        <f>Data[[#This Row],[labeller_confidence_score]]-Data[[#This Row],[cytodiffusion_classification_confidence]]</f>
        <v>-7.0999999999999952E-2</v>
      </c>
    </row>
    <row r="3797" spans="1:41" x14ac:dyDescent="0.3">
      <c r="A3797" t="s">
        <v>3870</v>
      </c>
      <c r="B3797" t="s">
        <v>87</v>
      </c>
      <c r="C3797">
        <v>0</v>
      </c>
      <c r="D3797" t="s">
        <v>50</v>
      </c>
      <c r="E3797">
        <v>12.66</v>
      </c>
      <c r="F3797">
        <v>52.3</v>
      </c>
      <c r="G3797">
        <v>0.61399999999999999</v>
      </c>
      <c r="H3797">
        <v>0.505</v>
      </c>
      <c r="I3797">
        <f>Data[[#This Row],[nucleus_area_pct]]/Data[[#This Row],[cytoplasm_ratio]]</f>
        <v>103.56435643564356</v>
      </c>
      <c r="J3797">
        <v>0.67500000000000004</v>
      </c>
      <c r="K3797">
        <v>0.442</v>
      </c>
      <c r="L3797">
        <v>4.21</v>
      </c>
      <c r="M3797">
        <v>2</v>
      </c>
      <c r="N3797">
        <v>0.82</v>
      </c>
      <c r="O3797">
        <v>488</v>
      </c>
      <c r="P3797">
        <v>69</v>
      </c>
      <c r="Q3797">
        <v>238</v>
      </c>
      <c r="R3797">
        <v>145</v>
      </c>
      <c r="S3797">
        <v>142</v>
      </c>
      <c r="T3797">
        <f>(Data[[#This Row],[mean_r]]/256)*100</f>
        <v>92.96875</v>
      </c>
      <c r="U3797">
        <f>(Data[[#This Row],[mean_g]]/256)*100</f>
        <v>56.640625</v>
      </c>
      <c r="V3797">
        <f>(Data[[#This Row],[mean_b]]/256)*100</f>
        <v>55.46875</v>
      </c>
      <c r="W3797">
        <v>0.56399999999999995</v>
      </c>
      <c r="X3797" t="s">
        <v>63</v>
      </c>
      <c r="Y3797" t="s">
        <v>40</v>
      </c>
      <c r="Z3797">
        <v>5039</v>
      </c>
      <c r="AA3797">
        <v>4.43</v>
      </c>
      <c r="AB3797">
        <v>11.9</v>
      </c>
      <c r="AC3797">
        <v>44.8</v>
      </c>
      <c r="AD3797">
        <v>310244</v>
      </c>
      <c r="AE3797">
        <v>82.3</v>
      </c>
      <c r="AF3797">
        <v>33.9</v>
      </c>
      <c r="AG3797" t="s">
        <v>41</v>
      </c>
      <c r="AH3797" t="s">
        <v>42</v>
      </c>
      <c r="AI3797" t="s">
        <v>52</v>
      </c>
      <c r="AJ3797">
        <v>100</v>
      </c>
      <c r="AK3797">
        <v>512</v>
      </c>
      <c r="AL3797">
        <v>0.1714</v>
      </c>
      <c r="AM3797">
        <v>0.83699999999999997</v>
      </c>
      <c r="AN3797">
        <v>1</v>
      </c>
      <c r="AO3797">
        <f>Data[[#This Row],[labeller_confidence_score]]-Data[[#This Row],[cytodiffusion_classification_confidence]]</f>
        <v>0.16300000000000003</v>
      </c>
    </row>
    <row r="3798" spans="1:41" x14ac:dyDescent="0.3">
      <c r="A3798" t="s">
        <v>3871</v>
      </c>
      <c r="B3798" t="s">
        <v>81</v>
      </c>
      <c r="C3798">
        <v>1</v>
      </c>
      <c r="D3798" t="s">
        <v>82</v>
      </c>
      <c r="E3798">
        <v>11.76</v>
      </c>
      <c r="F3798">
        <v>83.2</v>
      </c>
      <c r="G3798">
        <v>0.246</v>
      </c>
      <c r="H3798">
        <v>0.115</v>
      </c>
      <c r="I3798">
        <f>Data[[#This Row],[nucleus_area_pct]]/Data[[#This Row],[cytoplasm_ratio]]</f>
        <v>723.47826086956525</v>
      </c>
      <c r="J3798">
        <v>0.75700000000000001</v>
      </c>
      <c r="K3798">
        <v>0.34799999999999998</v>
      </c>
      <c r="L3798">
        <v>0.74</v>
      </c>
      <c r="M3798">
        <v>1</v>
      </c>
      <c r="N3798">
        <v>0.81699999999999995</v>
      </c>
      <c r="O3798">
        <v>597</v>
      </c>
      <c r="P3798">
        <v>110</v>
      </c>
      <c r="Q3798">
        <v>200</v>
      </c>
      <c r="R3798">
        <v>127</v>
      </c>
      <c r="S3798">
        <v>191</v>
      </c>
      <c r="T3798">
        <f>(Data[[#This Row],[mean_r]]/256)*100</f>
        <v>78.125</v>
      </c>
      <c r="U3798">
        <f>(Data[[#This Row],[mean_g]]/256)*100</f>
        <v>49.609375</v>
      </c>
      <c r="V3798">
        <f>(Data[[#This Row],[mean_b]]/256)*100</f>
        <v>74.609375</v>
      </c>
      <c r="W3798">
        <v>0.69599999999999995</v>
      </c>
      <c r="X3798" t="s">
        <v>51</v>
      </c>
      <c r="Y3798" t="s">
        <v>45</v>
      </c>
      <c r="Z3798">
        <v>11771</v>
      </c>
      <c r="AA3798">
        <v>4.58</v>
      </c>
      <c r="AB3798">
        <v>10.9</v>
      </c>
      <c r="AC3798">
        <v>35.200000000000003</v>
      </c>
      <c r="AD3798">
        <v>141423</v>
      </c>
      <c r="AE3798">
        <v>92.6</v>
      </c>
      <c r="AF3798">
        <v>33</v>
      </c>
      <c r="AG3798" t="s">
        <v>64</v>
      </c>
      <c r="AH3798" t="s">
        <v>68</v>
      </c>
      <c r="AI3798" t="s">
        <v>43</v>
      </c>
      <c r="AJ3798">
        <v>40</v>
      </c>
      <c r="AK3798">
        <v>512</v>
      </c>
      <c r="AL3798">
        <v>0.60660000000000003</v>
      </c>
      <c r="AM3798">
        <v>0.59850000000000003</v>
      </c>
      <c r="AN3798">
        <v>0.6946</v>
      </c>
      <c r="AO3798">
        <f>Data[[#This Row],[labeller_confidence_score]]-Data[[#This Row],[cytodiffusion_classification_confidence]]</f>
        <v>9.6099999999999963E-2</v>
      </c>
    </row>
    <row r="3799" spans="1:41" x14ac:dyDescent="0.3">
      <c r="A3799" t="s">
        <v>3872</v>
      </c>
      <c r="B3799" t="s">
        <v>120</v>
      </c>
      <c r="C3799">
        <v>1</v>
      </c>
      <c r="D3799" t="s">
        <v>104</v>
      </c>
      <c r="E3799">
        <v>5.82</v>
      </c>
      <c r="F3799">
        <v>0</v>
      </c>
      <c r="G3799">
        <v>0</v>
      </c>
      <c r="H3799">
        <v>1</v>
      </c>
      <c r="I3799">
        <f>Data[[#This Row],[nucleus_area_pct]]/Data[[#This Row],[cytoplasm_ratio]]</f>
        <v>0</v>
      </c>
      <c r="J3799">
        <v>0.95799999999999996</v>
      </c>
      <c r="K3799">
        <v>0.11700000000000001</v>
      </c>
      <c r="L3799">
        <v>0.44</v>
      </c>
      <c r="M3799">
        <v>1</v>
      </c>
      <c r="N3799">
        <v>0.97899999999999998</v>
      </c>
      <c r="O3799">
        <v>155</v>
      </c>
      <c r="P3799">
        <v>38</v>
      </c>
      <c r="Q3799">
        <v>220</v>
      </c>
      <c r="R3799">
        <v>131</v>
      </c>
      <c r="S3799">
        <v>121</v>
      </c>
      <c r="T3799">
        <f>(Data[[#This Row],[mean_r]]/256)*100</f>
        <v>85.9375</v>
      </c>
      <c r="U3799">
        <f>(Data[[#This Row],[mean_g]]/256)*100</f>
        <v>51.171875</v>
      </c>
      <c r="V3799">
        <f>(Data[[#This Row],[mean_b]]/256)*100</f>
        <v>47.265625</v>
      </c>
      <c r="W3799">
        <v>0.46400000000000002</v>
      </c>
      <c r="X3799" t="s">
        <v>39</v>
      </c>
      <c r="Y3799" t="s">
        <v>45</v>
      </c>
      <c r="Z3799">
        <v>7314</v>
      </c>
      <c r="AA3799">
        <v>5.0999999999999996</v>
      </c>
      <c r="AB3799">
        <v>11.7</v>
      </c>
      <c r="AC3799">
        <v>49</v>
      </c>
      <c r="AD3799">
        <v>241657</v>
      </c>
      <c r="AE3799">
        <v>89.5</v>
      </c>
      <c r="AF3799">
        <v>32.299999999999997</v>
      </c>
      <c r="AG3799" t="s">
        <v>46</v>
      </c>
      <c r="AH3799" t="s">
        <v>68</v>
      </c>
      <c r="AI3799" t="s">
        <v>52</v>
      </c>
      <c r="AJ3799">
        <v>60</v>
      </c>
      <c r="AK3799">
        <v>360</v>
      </c>
      <c r="AL3799">
        <v>0.89049999999999996</v>
      </c>
      <c r="AM3799">
        <v>0.53190000000000004</v>
      </c>
      <c r="AN3799">
        <v>0.79920000000000002</v>
      </c>
      <c r="AO3799">
        <f>Data[[#This Row],[labeller_confidence_score]]-Data[[#This Row],[cytodiffusion_classification_confidence]]</f>
        <v>0.26729999999999998</v>
      </c>
    </row>
    <row r="3800" spans="1:41" x14ac:dyDescent="0.3">
      <c r="A3800" t="s">
        <v>3873</v>
      </c>
      <c r="B3800" t="s">
        <v>180</v>
      </c>
      <c r="C3800">
        <v>1</v>
      </c>
      <c r="D3800" t="s">
        <v>181</v>
      </c>
      <c r="E3800">
        <v>8.08</v>
      </c>
      <c r="F3800">
        <v>0</v>
      </c>
      <c r="G3800">
        <v>0</v>
      </c>
      <c r="H3800">
        <v>1</v>
      </c>
      <c r="I3800">
        <f>Data[[#This Row],[nucleus_area_pct]]/Data[[#This Row],[cytoplasm_ratio]]</f>
        <v>0</v>
      </c>
      <c r="J3800">
        <v>0.16600000000000001</v>
      </c>
      <c r="K3800">
        <v>0.91700000000000004</v>
      </c>
      <c r="L3800">
        <v>0.05</v>
      </c>
      <c r="M3800">
        <v>1</v>
      </c>
      <c r="N3800">
        <v>0.76700000000000002</v>
      </c>
      <c r="O3800">
        <v>159</v>
      </c>
      <c r="P3800">
        <v>66</v>
      </c>
      <c r="Q3800">
        <v>218</v>
      </c>
      <c r="R3800">
        <v>110</v>
      </c>
      <c r="S3800">
        <v>129</v>
      </c>
      <c r="T3800">
        <f>(Data[[#This Row],[mean_r]]/256)*100</f>
        <v>85.15625</v>
      </c>
      <c r="U3800">
        <f>(Data[[#This Row],[mean_g]]/256)*100</f>
        <v>42.96875</v>
      </c>
      <c r="V3800">
        <f>(Data[[#This Row],[mean_b]]/256)*100</f>
        <v>50.390625</v>
      </c>
      <c r="W3800">
        <v>0.58799999999999997</v>
      </c>
      <c r="X3800" t="s">
        <v>51</v>
      </c>
      <c r="Y3800" t="s">
        <v>40</v>
      </c>
      <c r="Z3800">
        <v>8758</v>
      </c>
      <c r="AA3800">
        <v>4.97</v>
      </c>
      <c r="AB3800">
        <v>13.4</v>
      </c>
      <c r="AC3800">
        <v>36.200000000000003</v>
      </c>
      <c r="AD3800">
        <v>307094</v>
      </c>
      <c r="AE3800">
        <v>96.8</v>
      </c>
      <c r="AF3800">
        <v>32.9</v>
      </c>
      <c r="AG3800" t="s">
        <v>46</v>
      </c>
      <c r="AH3800" t="s">
        <v>47</v>
      </c>
      <c r="AI3800" t="s">
        <v>56</v>
      </c>
      <c r="AJ3800">
        <v>100</v>
      </c>
      <c r="AK3800">
        <v>360</v>
      </c>
      <c r="AL3800">
        <v>0.83550000000000002</v>
      </c>
      <c r="AM3800">
        <v>0.75249999999999995</v>
      </c>
      <c r="AN3800">
        <v>0.76529999999999998</v>
      </c>
      <c r="AO3800">
        <f>Data[[#This Row],[labeller_confidence_score]]-Data[[#This Row],[cytodiffusion_classification_confidence]]</f>
        <v>1.2800000000000034E-2</v>
      </c>
    </row>
    <row r="3801" spans="1:41" x14ac:dyDescent="0.3">
      <c r="A3801" t="s">
        <v>3874</v>
      </c>
      <c r="B3801" t="s">
        <v>87</v>
      </c>
      <c r="C3801">
        <v>0</v>
      </c>
      <c r="D3801" t="s">
        <v>50</v>
      </c>
      <c r="E3801">
        <v>12.53</v>
      </c>
      <c r="F3801">
        <v>48.8</v>
      </c>
      <c r="G3801">
        <v>0.59499999999999997</v>
      </c>
      <c r="H3801">
        <v>0.44500000000000001</v>
      </c>
      <c r="I3801">
        <f>Data[[#This Row],[nucleus_area_pct]]/Data[[#This Row],[cytoplasm_ratio]]</f>
        <v>109.6629213483146</v>
      </c>
      <c r="J3801">
        <v>0.77300000000000002</v>
      </c>
      <c r="K3801">
        <v>0.38</v>
      </c>
      <c r="L3801">
        <v>4.26</v>
      </c>
      <c r="M3801">
        <v>2.1</v>
      </c>
      <c r="N3801">
        <v>0.753</v>
      </c>
      <c r="O3801">
        <v>373</v>
      </c>
      <c r="P3801">
        <v>77</v>
      </c>
      <c r="Q3801">
        <v>200</v>
      </c>
      <c r="R3801">
        <v>111</v>
      </c>
      <c r="S3801">
        <v>155</v>
      </c>
      <c r="T3801">
        <f>(Data[[#This Row],[mean_r]]/256)*100</f>
        <v>78.125</v>
      </c>
      <c r="U3801">
        <f>(Data[[#This Row],[mean_g]]/256)*100</f>
        <v>43.359375</v>
      </c>
      <c r="V3801">
        <f>(Data[[#This Row],[mean_b]]/256)*100</f>
        <v>60.546875</v>
      </c>
      <c r="W3801">
        <v>0.60699999999999998</v>
      </c>
      <c r="X3801" t="s">
        <v>51</v>
      </c>
      <c r="Y3801" t="s">
        <v>40</v>
      </c>
      <c r="Z3801">
        <v>7648</v>
      </c>
      <c r="AA3801">
        <v>3.31</v>
      </c>
      <c r="AB3801">
        <v>10.6</v>
      </c>
      <c r="AC3801">
        <v>36.4</v>
      </c>
      <c r="AD3801">
        <v>170577</v>
      </c>
      <c r="AE3801">
        <v>93.9</v>
      </c>
      <c r="AF3801">
        <v>30.4</v>
      </c>
      <c r="AG3801" t="s">
        <v>41</v>
      </c>
      <c r="AH3801" t="s">
        <v>68</v>
      </c>
      <c r="AI3801" t="s">
        <v>52</v>
      </c>
      <c r="AJ3801">
        <v>60</v>
      </c>
      <c r="AK3801">
        <v>360</v>
      </c>
      <c r="AL3801">
        <v>9.9000000000000005E-2</v>
      </c>
      <c r="AM3801">
        <v>0.89529999999999998</v>
      </c>
      <c r="AN3801">
        <v>0.97170000000000001</v>
      </c>
      <c r="AO3801">
        <f>Data[[#This Row],[labeller_confidence_score]]-Data[[#This Row],[cytodiffusion_classification_confidence]]</f>
        <v>7.6400000000000023E-2</v>
      </c>
    </row>
    <row r="3802" spans="1:41" x14ac:dyDescent="0.3">
      <c r="A3802" t="s">
        <v>3875</v>
      </c>
      <c r="B3802" t="s">
        <v>133</v>
      </c>
      <c r="C3802">
        <v>1</v>
      </c>
      <c r="D3802" t="s">
        <v>104</v>
      </c>
      <c r="E3802">
        <v>8.7799999999999994</v>
      </c>
      <c r="F3802">
        <v>0</v>
      </c>
      <c r="G3802">
        <v>0</v>
      </c>
      <c r="H3802">
        <v>1</v>
      </c>
      <c r="I3802">
        <f>Data[[#This Row],[nucleus_area_pct]]/Data[[#This Row],[cytoplasm_ratio]]</f>
        <v>0</v>
      </c>
      <c r="J3802">
        <v>0.59199999999999997</v>
      </c>
      <c r="K3802">
        <v>0.874</v>
      </c>
      <c r="L3802">
        <v>0.63</v>
      </c>
      <c r="M3802">
        <v>1</v>
      </c>
      <c r="N3802">
        <v>0.874</v>
      </c>
      <c r="O3802">
        <v>164</v>
      </c>
      <c r="P3802">
        <v>56</v>
      </c>
      <c r="Q3802">
        <v>202</v>
      </c>
      <c r="R3802">
        <v>121</v>
      </c>
      <c r="S3802">
        <v>117</v>
      </c>
      <c r="T3802">
        <f>(Data[[#This Row],[mean_r]]/256)*100</f>
        <v>78.90625</v>
      </c>
      <c r="U3802">
        <f>(Data[[#This Row],[mean_g]]/256)*100</f>
        <v>47.265625</v>
      </c>
      <c r="V3802">
        <f>(Data[[#This Row],[mean_b]]/256)*100</f>
        <v>45.703125</v>
      </c>
      <c r="W3802">
        <v>0.51200000000000001</v>
      </c>
      <c r="X3802" t="s">
        <v>51</v>
      </c>
      <c r="Y3802" t="s">
        <v>45</v>
      </c>
      <c r="Z3802">
        <v>7079</v>
      </c>
      <c r="AA3802">
        <v>3.49</v>
      </c>
      <c r="AB3802">
        <v>11.8</v>
      </c>
      <c r="AC3802">
        <v>36.9</v>
      </c>
      <c r="AD3802">
        <v>208854</v>
      </c>
      <c r="AE3802">
        <v>91</v>
      </c>
      <c r="AF3802">
        <v>34.299999999999997</v>
      </c>
      <c r="AG3802" t="s">
        <v>41</v>
      </c>
      <c r="AH3802" t="s">
        <v>42</v>
      </c>
      <c r="AI3802" t="s">
        <v>56</v>
      </c>
      <c r="AJ3802">
        <v>100</v>
      </c>
      <c r="AK3802">
        <v>360</v>
      </c>
      <c r="AL3802">
        <v>0.68730000000000002</v>
      </c>
      <c r="AM3802">
        <v>0.58299999999999996</v>
      </c>
      <c r="AN3802">
        <v>0.91259999999999997</v>
      </c>
      <c r="AO3802">
        <f>Data[[#This Row],[labeller_confidence_score]]-Data[[#This Row],[cytodiffusion_classification_confidence]]</f>
        <v>0.3296</v>
      </c>
    </row>
    <row r="3803" spans="1:41" x14ac:dyDescent="0.3">
      <c r="A3803" t="s">
        <v>3876</v>
      </c>
      <c r="B3803" t="s">
        <v>49</v>
      </c>
      <c r="C3803">
        <v>0</v>
      </c>
      <c r="D3803" t="s">
        <v>50</v>
      </c>
      <c r="E3803">
        <v>12.81</v>
      </c>
      <c r="F3803">
        <v>54.9</v>
      </c>
      <c r="G3803">
        <v>0.67700000000000005</v>
      </c>
      <c r="H3803">
        <v>0.374</v>
      </c>
      <c r="I3803">
        <f>Data[[#This Row],[nucleus_area_pct]]/Data[[#This Row],[cytoplasm_ratio]]</f>
        <v>146.79144385026737</v>
      </c>
      <c r="J3803">
        <v>0.745</v>
      </c>
      <c r="K3803">
        <v>0.373</v>
      </c>
      <c r="L3803">
        <v>2.82</v>
      </c>
      <c r="M3803">
        <v>3.5</v>
      </c>
      <c r="N3803">
        <v>0.83599999999999997</v>
      </c>
      <c r="O3803">
        <v>444</v>
      </c>
      <c r="P3803">
        <v>84</v>
      </c>
      <c r="Q3803">
        <v>190</v>
      </c>
      <c r="R3803">
        <v>165</v>
      </c>
      <c r="S3803">
        <v>175</v>
      </c>
      <c r="T3803">
        <f>(Data[[#This Row],[mean_r]]/256)*100</f>
        <v>74.21875</v>
      </c>
      <c r="U3803">
        <f>(Data[[#This Row],[mean_g]]/256)*100</f>
        <v>64.453125</v>
      </c>
      <c r="V3803">
        <f>(Data[[#This Row],[mean_b]]/256)*100</f>
        <v>68.359375</v>
      </c>
      <c r="W3803">
        <v>0.68</v>
      </c>
      <c r="X3803" t="s">
        <v>51</v>
      </c>
      <c r="Y3803" t="s">
        <v>45</v>
      </c>
      <c r="Z3803">
        <v>8078</v>
      </c>
      <c r="AA3803">
        <v>5.22</v>
      </c>
      <c r="AB3803">
        <v>15.9</v>
      </c>
      <c r="AC3803">
        <v>41.5</v>
      </c>
      <c r="AD3803">
        <v>313967</v>
      </c>
      <c r="AE3803">
        <v>87.6</v>
      </c>
      <c r="AF3803">
        <v>32.5</v>
      </c>
      <c r="AG3803" t="s">
        <v>41</v>
      </c>
      <c r="AH3803" t="s">
        <v>42</v>
      </c>
      <c r="AI3803" t="s">
        <v>56</v>
      </c>
      <c r="AJ3803">
        <v>60</v>
      </c>
      <c r="AK3803">
        <v>224</v>
      </c>
      <c r="AL3803">
        <v>8.3900000000000002E-2</v>
      </c>
      <c r="AM3803">
        <v>0.9143</v>
      </c>
      <c r="AN3803">
        <v>0.88939999999999997</v>
      </c>
      <c r="AO3803">
        <f>Data[[#This Row],[labeller_confidence_score]]-Data[[#This Row],[cytodiffusion_classification_confidence]]</f>
        <v>-2.4900000000000033E-2</v>
      </c>
    </row>
    <row r="3804" spans="1:41" x14ac:dyDescent="0.3">
      <c r="A3804" t="s">
        <v>3877</v>
      </c>
      <c r="B3804" t="s">
        <v>54</v>
      </c>
      <c r="C3804">
        <v>0</v>
      </c>
      <c r="D3804" t="s">
        <v>54</v>
      </c>
      <c r="E3804">
        <v>7.78</v>
      </c>
      <c r="F3804">
        <v>0</v>
      </c>
      <c r="G3804">
        <v>0</v>
      </c>
      <c r="H3804">
        <v>1</v>
      </c>
      <c r="I3804">
        <f>Data[[#This Row],[nucleus_area_pct]]/Data[[#This Row],[cytoplasm_ratio]]</f>
        <v>0</v>
      </c>
      <c r="J3804">
        <v>0.88500000000000001</v>
      </c>
      <c r="K3804">
        <v>0.191</v>
      </c>
      <c r="L3804">
        <v>0.45</v>
      </c>
      <c r="M3804">
        <v>1</v>
      </c>
      <c r="N3804">
        <v>0.90500000000000003</v>
      </c>
      <c r="O3804">
        <v>170</v>
      </c>
      <c r="P3804">
        <v>49</v>
      </c>
      <c r="Q3804">
        <v>238</v>
      </c>
      <c r="R3804">
        <v>130</v>
      </c>
      <c r="S3804">
        <v>137</v>
      </c>
      <c r="T3804">
        <f>(Data[[#This Row],[mean_r]]/256)*100</f>
        <v>92.96875</v>
      </c>
      <c r="U3804">
        <f>(Data[[#This Row],[mean_g]]/256)*100</f>
        <v>50.78125</v>
      </c>
      <c r="V3804">
        <f>(Data[[#This Row],[mean_b]]/256)*100</f>
        <v>53.515625</v>
      </c>
      <c r="W3804">
        <v>0.45500000000000002</v>
      </c>
      <c r="X3804" t="s">
        <v>51</v>
      </c>
      <c r="Y3804" t="s">
        <v>40</v>
      </c>
      <c r="Z3804">
        <v>5784</v>
      </c>
      <c r="AA3804">
        <v>5.31</v>
      </c>
      <c r="AB3804">
        <v>14.5</v>
      </c>
      <c r="AC3804">
        <v>44.8</v>
      </c>
      <c r="AD3804">
        <v>189932</v>
      </c>
      <c r="AE3804">
        <v>72.599999999999994</v>
      </c>
      <c r="AF3804">
        <v>33.299999999999997</v>
      </c>
      <c r="AG3804" t="s">
        <v>46</v>
      </c>
      <c r="AH3804" t="s">
        <v>47</v>
      </c>
      <c r="AI3804" t="s">
        <v>52</v>
      </c>
      <c r="AJ3804">
        <v>40</v>
      </c>
      <c r="AK3804">
        <v>224</v>
      </c>
      <c r="AL3804">
        <v>0.1255</v>
      </c>
      <c r="AM3804">
        <v>0.93740000000000001</v>
      </c>
      <c r="AN3804">
        <v>0.86650000000000005</v>
      </c>
      <c r="AO3804">
        <f>Data[[#This Row],[labeller_confidence_score]]-Data[[#This Row],[cytodiffusion_classification_confidence]]</f>
        <v>-7.0899999999999963E-2</v>
      </c>
    </row>
    <row r="3805" spans="1:41" x14ac:dyDescent="0.3">
      <c r="A3805" t="s">
        <v>3878</v>
      </c>
      <c r="B3805" t="s">
        <v>180</v>
      </c>
      <c r="C3805">
        <v>1</v>
      </c>
      <c r="D3805" t="s">
        <v>181</v>
      </c>
      <c r="E3805">
        <v>7.57</v>
      </c>
      <c r="F3805">
        <v>0</v>
      </c>
      <c r="G3805">
        <v>0</v>
      </c>
      <c r="H3805">
        <v>1</v>
      </c>
      <c r="I3805">
        <f>Data[[#This Row],[nucleus_area_pct]]/Data[[#This Row],[cytoplasm_ratio]]</f>
        <v>0</v>
      </c>
      <c r="J3805">
        <v>0.26300000000000001</v>
      </c>
      <c r="K3805">
        <v>0.90900000000000003</v>
      </c>
      <c r="L3805">
        <v>0.51</v>
      </c>
      <c r="M3805">
        <v>1</v>
      </c>
      <c r="N3805">
        <v>0.72</v>
      </c>
      <c r="O3805">
        <v>141</v>
      </c>
      <c r="P3805">
        <v>53</v>
      </c>
      <c r="Q3805">
        <v>227</v>
      </c>
      <c r="R3805">
        <v>128</v>
      </c>
      <c r="S3805">
        <v>130</v>
      </c>
      <c r="T3805">
        <f>(Data[[#This Row],[mean_r]]/256)*100</f>
        <v>88.671875</v>
      </c>
      <c r="U3805">
        <f>(Data[[#This Row],[mean_g]]/256)*100</f>
        <v>50</v>
      </c>
      <c r="V3805">
        <f>(Data[[#This Row],[mean_b]]/256)*100</f>
        <v>50.78125</v>
      </c>
      <c r="W3805">
        <v>0.497</v>
      </c>
      <c r="X3805" t="s">
        <v>39</v>
      </c>
      <c r="Y3805" t="s">
        <v>40</v>
      </c>
      <c r="Z3805">
        <v>7802</v>
      </c>
      <c r="AA3805">
        <v>3.79</v>
      </c>
      <c r="AB3805">
        <v>14.5</v>
      </c>
      <c r="AC3805">
        <v>45</v>
      </c>
      <c r="AD3805">
        <v>268036</v>
      </c>
      <c r="AE3805">
        <v>85.7</v>
      </c>
      <c r="AF3805">
        <v>32.9</v>
      </c>
      <c r="AG3805" t="s">
        <v>41</v>
      </c>
      <c r="AH3805" t="s">
        <v>47</v>
      </c>
      <c r="AI3805" t="s">
        <v>56</v>
      </c>
      <c r="AJ3805">
        <v>100</v>
      </c>
      <c r="AK3805">
        <v>360</v>
      </c>
      <c r="AL3805">
        <v>0.74609999999999999</v>
      </c>
      <c r="AM3805">
        <v>0.63980000000000004</v>
      </c>
      <c r="AN3805">
        <v>0.82210000000000005</v>
      </c>
      <c r="AO3805">
        <f>Data[[#This Row],[labeller_confidence_score]]-Data[[#This Row],[cytodiffusion_classification_confidence]]</f>
        <v>0.18230000000000002</v>
      </c>
    </row>
    <row r="3806" spans="1:41" x14ac:dyDescent="0.3">
      <c r="A3806" t="s">
        <v>3879</v>
      </c>
      <c r="B3806" t="s">
        <v>49</v>
      </c>
      <c r="C3806">
        <v>0</v>
      </c>
      <c r="D3806" t="s">
        <v>50</v>
      </c>
      <c r="E3806">
        <v>10.96</v>
      </c>
      <c r="F3806">
        <v>47.9</v>
      </c>
      <c r="G3806">
        <v>0.56999999999999995</v>
      </c>
      <c r="H3806">
        <v>0.51700000000000002</v>
      </c>
      <c r="I3806">
        <f>Data[[#This Row],[nucleus_area_pct]]/Data[[#This Row],[cytoplasm_ratio]]</f>
        <v>92.649903288201159</v>
      </c>
      <c r="J3806">
        <v>0.80100000000000005</v>
      </c>
      <c r="K3806">
        <v>0.41699999999999998</v>
      </c>
      <c r="L3806">
        <v>3.28</v>
      </c>
      <c r="M3806">
        <v>3.9</v>
      </c>
      <c r="N3806">
        <v>0.84299999999999997</v>
      </c>
      <c r="O3806">
        <v>284</v>
      </c>
      <c r="P3806">
        <v>79</v>
      </c>
      <c r="Q3806">
        <v>222</v>
      </c>
      <c r="R3806">
        <v>154</v>
      </c>
      <c r="S3806">
        <v>155</v>
      </c>
      <c r="T3806">
        <f>(Data[[#This Row],[mean_r]]/256)*100</f>
        <v>86.71875</v>
      </c>
      <c r="U3806">
        <f>(Data[[#This Row],[mean_g]]/256)*100</f>
        <v>60.15625</v>
      </c>
      <c r="V3806">
        <f>(Data[[#This Row],[mean_b]]/256)*100</f>
        <v>60.546875</v>
      </c>
      <c r="W3806">
        <v>0.66700000000000004</v>
      </c>
      <c r="X3806" t="s">
        <v>51</v>
      </c>
      <c r="Y3806" t="s">
        <v>45</v>
      </c>
      <c r="Z3806">
        <v>7816</v>
      </c>
      <c r="AA3806">
        <v>2.69</v>
      </c>
      <c r="AB3806">
        <v>13</v>
      </c>
      <c r="AC3806">
        <v>48.1</v>
      </c>
      <c r="AD3806">
        <v>212532</v>
      </c>
      <c r="AE3806">
        <v>76</v>
      </c>
      <c r="AF3806">
        <v>34.5</v>
      </c>
      <c r="AG3806" t="s">
        <v>64</v>
      </c>
      <c r="AH3806" t="s">
        <v>47</v>
      </c>
      <c r="AI3806" t="s">
        <v>52</v>
      </c>
      <c r="AJ3806">
        <v>40</v>
      </c>
      <c r="AK3806">
        <v>256</v>
      </c>
      <c r="AL3806">
        <v>8.2000000000000007E-3</v>
      </c>
      <c r="AM3806">
        <v>0.93479999999999996</v>
      </c>
      <c r="AN3806">
        <v>0.87580000000000002</v>
      </c>
      <c r="AO3806">
        <f>Data[[#This Row],[labeller_confidence_score]]-Data[[#This Row],[cytodiffusion_classification_confidence]]</f>
        <v>-5.8999999999999941E-2</v>
      </c>
    </row>
    <row r="3807" spans="1:41" x14ac:dyDescent="0.3">
      <c r="A3807" t="s">
        <v>3880</v>
      </c>
      <c r="B3807" t="s">
        <v>133</v>
      </c>
      <c r="C3807">
        <v>1</v>
      </c>
      <c r="D3807" t="s">
        <v>104</v>
      </c>
      <c r="E3807">
        <v>9.1300000000000008</v>
      </c>
      <c r="F3807">
        <v>0</v>
      </c>
      <c r="G3807">
        <v>0</v>
      </c>
      <c r="H3807">
        <v>1</v>
      </c>
      <c r="I3807">
        <f>Data[[#This Row],[nucleus_area_pct]]/Data[[#This Row],[cytoplasm_ratio]]</f>
        <v>0</v>
      </c>
      <c r="J3807">
        <v>0.52200000000000002</v>
      </c>
      <c r="K3807">
        <v>0.83499999999999996</v>
      </c>
      <c r="L3807">
        <v>0.35</v>
      </c>
      <c r="M3807">
        <v>1</v>
      </c>
      <c r="N3807">
        <v>0.92100000000000004</v>
      </c>
      <c r="O3807">
        <v>208</v>
      </c>
      <c r="P3807">
        <v>48</v>
      </c>
      <c r="Q3807">
        <v>212</v>
      </c>
      <c r="R3807">
        <v>129</v>
      </c>
      <c r="S3807">
        <v>137</v>
      </c>
      <c r="T3807">
        <f>(Data[[#This Row],[mean_r]]/256)*100</f>
        <v>82.8125</v>
      </c>
      <c r="U3807">
        <f>(Data[[#This Row],[mean_g]]/256)*100</f>
        <v>50.390625</v>
      </c>
      <c r="V3807">
        <f>(Data[[#This Row],[mean_b]]/256)*100</f>
        <v>53.515625</v>
      </c>
      <c r="W3807">
        <v>0.47899999999999998</v>
      </c>
      <c r="X3807" t="s">
        <v>63</v>
      </c>
      <c r="Y3807" t="s">
        <v>40</v>
      </c>
      <c r="Z3807">
        <v>5815</v>
      </c>
      <c r="AA3807">
        <v>5.85</v>
      </c>
      <c r="AB3807">
        <v>13.2</v>
      </c>
      <c r="AC3807">
        <v>36.6</v>
      </c>
      <c r="AD3807">
        <v>409944</v>
      </c>
      <c r="AE3807">
        <v>93.3</v>
      </c>
      <c r="AF3807">
        <v>36.4</v>
      </c>
      <c r="AG3807" t="s">
        <v>64</v>
      </c>
      <c r="AH3807" t="s">
        <v>47</v>
      </c>
      <c r="AI3807" t="s">
        <v>56</v>
      </c>
      <c r="AJ3807">
        <v>40</v>
      </c>
      <c r="AK3807">
        <v>360</v>
      </c>
      <c r="AL3807">
        <v>0.86029999999999995</v>
      </c>
      <c r="AM3807">
        <v>0.61250000000000004</v>
      </c>
      <c r="AN3807">
        <v>0.92500000000000004</v>
      </c>
      <c r="AO3807">
        <f>Data[[#This Row],[labeller_confidence_score]]-Data[[#This Row],[cytodiffusion_classification_confidence]]</f>
        <v>0.3125</v>
      </c>
    </row>
    <row r="3808" spans="1:41" x14ac:dyDescent="0.3">
      <c r="A3808" t="s">
        <v>3881</v>
      </c>
      <c r="B3808" t="s">
        <v>62</v>
      </c>
      <c r="C3808">
        <v>0</v>
      </c>
      <c r="D3808" t="s">
        <v>50</v>
      </c>
      <c r="E3808">
        <v>7.67</v>
      </c>
      <c r="F3808">
        <v>79.2</v>
      </c>
      <c r="G3808">
        <v>0.86699999999999999</v>
      </c>
      <c r="H3808">
        <v>0.16500000000000001</v>
      </c>
      <c r="I3808">
        <f>Data[[#This Row],[nucleus_area_pct]]/Data[[#This Row],[cytoplasm_ratio]]</f>
        <v>480</v>
      </c>
      <c r="J3808">
        <v>0.80300000000000005</v>
      </c>
      <c r="K3808">
        <v>0.33900000000000002</v>
      </c>
      <c r="L3808">
        <v>1.34</v>
      </c>
      <c r="M3808">
        <v>1.1000000000000001</v>
      </c>
      <c r="N3808">
        <v>0.90600000000000003</v>
      </c>
      <c r="O3808">
        <v>305</v>
      </c>
      <c r="P3808">
        <v>40</v>
      </c>
      <c r="Q3808">
        <v>194</v>
      </c>
      <c r="R3808">
        <v>166</v>
      </c>
      <c r="S3808">
        <v>178</v>
      </c>
      <c r="T3808">
        <f>(Data[[#This Row],[mean_r]]/256)*100</f>
        <v>75.78125</v>
      </c>
      <c r="U3808">
        <f>(Data[[#This Row],[mean_g]]/256)*100</f>
        <v>64.84375</v>
      </c>
      <c r="V3808">
        <f>(Data[[#This Row],[mean_b]]/256)*100</f>
        <v>69.53125</v>
      </c>
      <c r="W3808">
        <v>0.7</v>
      </c>
      <c r="X3808" t="s">
        <v>39</v>
      </c>
      <c r="Y3808" t="s">
        <v>40</v>
      </c>
      <c r="Z3808">
        <v>7799</v>
      </c>
      <c r="AA3808">
        <v>4.17</v>
      </c>
      <c r="AB3808">
        <v>14.7</v>
      </c>
      <c r="AC3808">
        <v>39</v>
      </c>
      <c r="AD3808">
        <v>191444</v>
      </c>
      <c r="AE3808">
        <v>82.8</v>
      </c>
      <c r="AF3808">
        <v>33.5</v>
      </c>
      <c r="AG3808" t="s">
        <v>64</v>
      </c>
      <c r="AH3808" t="s">
        <v>42</v>
      </c>
      <c r="AI3808" t="s">
        <v>56</v>
      </c>
      <c r="AJ3808">
        <v>100</v>
      </c>
      <c r="AK3808">
        <v>224</v>
      </c>
      <c r="AL3808">
        <v>1.5699999999999999E-2</v>
      </c>
      <c r="AM3808">
        <v>0.86260000000000003</v>
      </c>
      <c r="AN3808">
        <v>0.9405</v>
      </c>
      <c r="AO3808">
        <f>Data[[#This Row],[labeller_confidence_score]]-Data[[#This Row],[cytodiffusion_classification_confidence]]</f>
        <v>7.7899999999999969E-2</v>
      </c>
    </row>
    <row r="3809" spans="1:41" x14ac:dyDescent="0.3">
      <c r="A3809" t="s">
        <v>3882</v>
      </c>
      <c r="B3809" t="s">
        <v>66</v>
      </c>
      <c r="C3809">
        <v>1</v>
      </c>
      <c r="D3809" t="s">
        <v>67</v>
      </c>
      <c r="E3809">
        <v>10.029999999999999</v>
      </c>
      <c r="F3809">
        <v>92.4</v>
      </c>
      <c r="G3809">
        <v>0.70699999999999996</v>
      </c>
      <c r="H3809">
        <v>0.13300000000000001</v>
      </c>
      <c r="I3809">
        <f>Data[[#This Row],[nucleus_area_pct]]/Data[[#This Row],[cytoplasm_ratio]]</f>
        <v>694.73684210526312</v>
      </c>
      <c r="J3809">
        <v>0.48199999999999998</v>
      </c>
      <c r="K3809">
        <v>0.74299999999999999</v>
      </c>
      <c r="L3809">
        <v>1.05</v>
      </c>
      <c r="M3809">
        <v>1</v>
      </c>
      <c r="N3809">
        <v>0.55100000000000005</v>
      </c>
      <c r="O3809">
        <v>344</v>
      </c>
      <c r="P3809">
        <v>83</v>
      </c>
      <c r="Q3809">
        <v>189</v>
      </c>
      <c r="R3809">
        <v>130</v>
      </c>
      <c r="S3809">
        <v>195</v>
      </c>
      <c r="T3809">
        <f>(Data[[#This Row],[mean_r]]/256)*100</f>
        <v>73.828125</v>
      </c>
      <c r="U3809">
        <f>(Data[[#This Row],[mean_g]]/256)*100</f>
        <v>50.78125</v>
      </c>
      <c r="V3809">
        <f>(Data[[#This Row],[mean_b]]/256)*100</f>
        <v>76.171875</v>
      </c>
      <c r="W3809">
        <v>0.80500000000000005</v>
      </c>
      <c r="X3809" t="s">
        <v>51</v>
      </c>
      <c r="Y3809" t="s">
        <v>45</v>
      </c>
      <c r="Z3809">
        <v>10937</v>
      </c>
      <c r="AA3809">
        <v>5.55</v>
      </c>
      <c r="AB3809">
        <v>14.3</v>
      </c>
      <c r="AC3809">
        <v>38.299999999999997</v>
      </c>
      <c r="AD3809">
        <v>190030</v>
      </c>
      <c r="AE3809">
        <v>98.6</v>
      </c>
      <c r="AF3809">
        <v>34.799999999999997</v>
      </c>
      <c r="AG3809" t="s">
        <v>46</v>
      </c>
      <c r="AH3809" t="s">
        <v>47</v>
      </c>
      <c r="AI3809" t="s">
        <v>56</v>
      </c>
      <c r="AJ3809">
        <v>40</v>
      </c>
      <c r="AK3809">
        <v>224</v>
      </c>
      <c r="AL3809">
        <v>0.70189999999999997</v>
      </c>
      <c r="AM3809">
        <v>0.73209999999999997</v>
      </c>
      <c r="AN3809">
        <v>0.69599999999999995</v>
      </c>
      <c r="AO3809">
        <f>Data[[#This Row],[labeller_confidence_score]]-Data[[#This Row],[cytodiffusion_classification_confidence]]</f>
        <v>-3.6100000000000021E-2</v>
      </c>
    </row>
    <row r="3810" spans="1:41" x14ac:dyDescent="0.3">
      <c r="A3810" t="s">
        <v>3883</v>
      </c>
      <c r="B3810" t="s">
        <v>49</v>
      </c>
      <c r="C3810">
        <v>0</v>
      </c>
      <c r="D3810" t="s">
        <v>50</v>
      </c>
      <c r="E3810">
        <v>11.91</v>
      </c>
      <c r="F3810">
        <v>62.7</v>
      </c>
      <c r="G3810">
        <v>0.497</v>
      </c>
      <c r="H3810">
        <v>0.41399999999999998</v>
      </c>
      <c r="I3810">
        <f>Data[[#This Row],[nucleus_area_pct]]/Data[[#This Row],[cytoplasm_ratio]]</f>
        <v>151.44927536231884</v>
      </c>
      <c r="J3810">
        <v>0.80900000000000005</v>
      </c>
      <c r="K3810">
        <v>0.33400000000000002</v>
      </c>
      <c r="L3810">
        <v>3.28</v>
      </c>
      <c r="M3810">
        <v>2.6</v>
      </c>
      <c r="N3810">
        <v>0.93100000000000005</v>
      </c>
      <c r="O3810">
        <v>352</v>
      </c>
      <c r="P3810">
        <v>69</v>
      </c>
      <c r="Q3810">
        <v>209</v>
      </c>
      <c r="R3810">
        <v>188</v>
      </c>
      <c r="S3810">
        <v>165</v>
      </c>
      <c r="T3810">
        <f>(Data[[#This Row],[mean_r]]/256)*100</f>
        <v>81.640625</v>
      </c>
      <c r="U3810">
        <f>(Data[[#This Row],[mean_g]]/256)*100</f>
        <v>73.4375</v>
      </c>
      <c r="V3810">
        <f>(Data[[#This Row],[mean_b]]/256)*100</f>
        <v>64.453125</v>
      </c>
      <c r="W3810">
        <v>0.78900000000000003</v>
      </c>
      <c r="X3810" t="s">
        <v>63</v>
      </c>
      <c r="Y3810" t="s">
        <v>40</v>
      </c>
      <c r="Z3810">
        <v>8892</v>
      </c>
      <c r="AA3810">
        <v>4.3099999999999996</v>
      </c>
      <c r="AB3810">
        <v>13.5</v>
      </c>
      <c r="AC3810">
        <v>36.299999999999997</v>
      </c>
      <c r="AD3810">
        <v>179809</v>
      </c>
      <c r="AE3810">
        <v>80.599999999999994</v>
      </c>
      <c r="AF3810">
        <v>34</v>
      </c>
      <c r="AG3810" t="s">
        <v>46</v>
      </c>
      <c r="AH3810" t="s">
        <v>47</v>
      </c>
      <c r="AI3810" t="s">
        <v>52</v>
      </c>
      <c r="AJ3810">
        <v>60</v>
      </c>
      <c r="AK3810">
        <v>256</v>
      </c>
      <c r="AL3810">
        <v>0.1119</v>
      </c>
      <c r="AM3810">
        <v>0.80389999999999995</v>
      </c>
      <c r="AN3810">
        <v>0.99260000000000004</v>
      </c>
      <c r="AO3810">
        <f>Data[[#This Row],[labeller_confidence_score]]-Data[[#This Row],[cytodiffusion_classification_confidence]]</f>
        <v>0.18870000000000009</v>
      </c>
    </row>
    <row r="3811" spans="1:41" x14ac:dyDescent="0.3">
      <c r="A3811" t="s">
        <v>3884</v>
      </c>
      <c r="B3811" t="s">
        <v>62</v>
      </c>
      <c r="C3811">
        <v>0</v>
      </c>
      <c r="D3811" t="s">
        <v>50</v>
      </c>
      <c r="E3811">
        <v>8.31</v>
      </c>
      <c r="F3811">
        <v>82.3</v>
      </c>
      <c r="G3811">
        <v>0.86099999999999999</v>
      </c>
      <c r="H3811">
        <v>0.14199999999999999</v>
      </c>
      <c r="I3811">
        <f>Data[[#This Row],[nucleus_area_pct]]/Data[[#This Row],[cytoplasm_ratio]]</f>
        <v>579.57746478873241</v>
      </c>
      <c r="J3811">
        <v>0.83599999999999997</v>
      </c>
      <c r="K3811">
        <v>0.23499999999999999</v>
      </c>
      <c r="L3811">
        <v>1.05</v>
      </c>
      <c r="M3811">
        <v>1</v>
      </c>
      <c r="N3811">
        <v>0.94699999999999995</v>
      </c>
      <c r="O3811">
        <v>287</v>
      </c>
      <c r="P3811">
        <v>46</v>
      </c>
      <c r="Q3811">
        <v>190</v>
      </c>
      <c r="R3811">
        <v>135</v>
      </c>
      <c r="S3811">
        <v>192</v>
      </c>
      <c r="T3811">
        <f>(Data[[#This Row],[mean_r]]/256)*100</f>
        <v>74.21875</v>
      </c>
      <c r="U3811">
        <f>(Data[[#This Row],[mean_g]]/256)*100</f>
        <v>52.734375</v>
      </c>
      <c r="V3811">
        <f>(Data[[#This Row],[mean_b]]/256)*100</f>
        <v>75</v>
      </c>
      <c r="W3811">
        <v>0.64</v>
      </c>
      <c r="X3811" t="s">
        <v>51</v>
      </c>
      <c r="Y3811" t="s">
        <v>45</v>
      </c>
      <c r="Z3811">
        <v>2597</v>
      </c>
      <c r="AA3811">
        <v>6.53</v>
      </c>
      <c r="AB3811">
        <v>16.7</v>
      </c>
      <c r="AC3811">
        <v>49</v>
      </c>
      <c r="AD3811">
        <v>208342</v>
      </c>
      <c r="AE3811">
        <v>89.3</v>
      </c>
      <c r="AF3811">
        <v>32.9</v>
      </c>
      <c r="AG3811" t="s">
        <v>46</v>
      </c>
      <c r="AH3811" t="s">
        <v>42</v>
      </c>
      <c r="AI3811" t="s">
        <v>56</v>
      </c>
      <c r="AJ3811">
        <v>60</v>
      </c>
      <c r="AK3811">
        <v>224</v>
      </c>
      <c r="AL3811">
        <v>0.11509999999999999</v>
      </c>
      <c r="AM3811">
        <v>0.88819999999999999</v>
      </c>
      <c r="AN3811">
        <v>0.89670000000000005</v>
      </c>
      <c r="AO3811">
        <f>Data[[#This Row],[labeller_confidence_score]]-Data[[#This Row],[cytodiffusion_classification_confidence]]</f>
        <v>8.5000000000000631E-3</v>
      </c>
    </row>
    <row r="3812" spans="1:41" x14ac:dyDescent="0.3">
      <c r="A3812" t="s">
        <v>3885</v>
      </c>
      <c r="B3812" t="s">
        <v>74</v>
      </c>
      <c r="C3812">
        <v>0</v>
      </c>
      <c r="D3812" t="s">
        <v>75</v>
      </c>
      <c r="E3812">
        <v>3.11</v>
      </c>
      <c r="F3812">
        <v>0</v>
      </c>
      <c r="G3812">
        <v>0</v>
      </c>
      <c r="H3812">
        <v>1</v>
      </c>
      <c r="I3812">
        <f>Data[[#This Row],[nucleus_area_pct]]/Data[[#This Row],[cytoplasm_ratio]]</f>
        <v>0</v>
      </c>
      <c r="J3812">
        <v>0.93100000000000005</v>
      </c>
      <c r="K3812">
        <v>0.39200000000000002</v>
      </c>
      <c r="L3812">
        <v>2.96</v>
      </c>
      <c r="M3812">
        <v>1</v>
      </c>
      <c r="N3812">
        <v>0.84499999999999997</v>
      </c>
      <c r="O3812">
        <v>24</v>
      </c>
      <c r="P3812">
        <v>24</v>
      </c>
      <c r="Q3812">
        <v>224</v>
      </c>
      <c r="R3812">
        <v>136</v>
      </c>
      <c r="S3812">
        <v>170</v>
      </c>
      <c r="T3812">
        <f>(Data[[#This Row],[mean_r]]/256)*100</f>
        <v>87.5</v>
      </c>
      <c r="U3812">
        <f>(Data[[#This Row],[mean_g]]/256)*100</f>
        <v>53.125</v>
      </c>
      <c r="V3812">
        <f>(Data[[#This Row],[mean_b]]/256)*100</f>
        <v>66.40625</v>
      </c>
      <c r="W3812">
        <v>0.59</v>
      </c>
      <c r="X3812" t="s">
        <v>63</v>
      </c>
      <c r="Y3812" t="s">
        <v>45</v>
      </c>
      <c r="Z3812">
        <v>8803</v>
      </c>
      <c r="AA3812">
        <v>5.78</v>
      </c>
      <c r="AB3812">
        <v>14.7</v>
      </c>
      <c r="AC3812">
        <v>32.5</v>
      </c>
      <c r="AD3812">
        <v>290939</v>
      </c>
      <c r="AE3812">
        <v>90.7</v>
      </c>
      <c r="AF3812">
        <v>36.299999999999997</v>
      </c>
      <c r="AG3812" t="s">
        <v>41</v>
      </c>
      <c r="AH3812" t="s">
        <v>42</v>
      </c>
      <c r="AI3812" t="s">
        <v>56</v>
      </c>
      <c r="AJ3812">
        <v>100</v>
      </c>
      <c r="AK3812">
        <v>360</v>
      </c>
      <c r="AL3812">
        <v>9.5399999999999999E-2</v>
      </c>
      <c r="AM3812">
        <v>0.90749999999999997</v>
      </c>
      <c r="AN3812">
        <v>0.89900000000000002</v>
      </c>
      <c r="AO3812">
        <f>Data[[#This Row],[labeller_confidence_score]]-Data[[#This Row],[cytodiffusion_classification_confidence]]</f>
        <v>-8.499999999999952E-3</v>
      </c>
    </row>
    <row r="3813" spans="1:41" x14ac:dyDescent="0.3">
      <c r="A3813" t="s">
        <v>3886</v>
      </c>
      <c r="B3813" t="s">
        <v>58</v>
      </c>
      <c r="C3813">
        <v>1</v>
      </c>
      <c r="D3813" t="s">
        <v>38</v>
      </c>
      <c r="E3813">
        <v>14.92</v>
      </c>
      <c r="F3813">
        <v>78.900000000000006</v>
      </c>
      <c r="G3813">
        <v>0.63400000000000001</v>
      </c>
      <c r="H3813">
        <v>0.30099999999999999</v>
      </c>
      <c r="I3813">
        <f>Data[[#This Row],[nucleus_area_pct]]/Data[[#This Row],[cytoplasm_ratio]]</f>
        <v>262.12624584717611</v>
      </c>
      <c r="J3813">
        <v>0.79300000000000004</v>
      </c>
      <c r="K3813">
        <v>0.16600000000000001</v>
      </c>
      <c r="L3813">
        <v>1</v>
      </c>
      <c r="M3813">
        <v>1</v>
      </c>
      <c r="N3813">
        <v>0.877</v>
      </c>
      <c r="O3813">
        <v>522</v>
      </c>
      <c r="P3813">
        <v>77</v>
      </c>
      <c r="Q3813">
        <v>201</v>
      </c>
      <c r="R3813">
        <v>120</v>
      </c>
      <c r="S3813">
        <v>196</v>
      </c>
      <c r="T3813">
        <f>(Data[[#This Row],[mean_r]]/256)*100</f>
        <v>78.515625</v>
      </c>
      <c r="U3813">
        <f>(Data[[#This Row],[mean_g]]/256)*100</f>
        <v>46.875</v>
      </c>
      <c r="V3813">
        <f>(Data[[#This Row],[mean_b]]/256)*100</f>
        <v>76.5625</v>
      </c>
      <c r="W3813">
        <v>0.82299999999999995</v>
      </c>
      <c r="X3813" t="s">
        <v>51</v>
      </c>
      <c r="Y3813" t="s">
        <v>40</v>
      </c>
      <c r="Z3813">
        <v>3795</v>
      </c>
      <c r="AA3813">
        <v>5.54</v>
      </c>
      <c r="AB3813">
        <v>14.6</v>
      </c>
      <c r="AC3813">
        <v>45.5</v>
      </c>
      <c r="AD3813">
        <v>191494</v>
      </c>
      <c r="AE3813">
        <v>87.5</v>
      </c>
      <c r="AF3813">
        <v>34.9</v>
      </c>
      <c r="AG3813" t="s">
        <v>41</v>
      </c>
      <c r="AH3813" t="s">
        <v>42</v>
      </c>
      <c r="AI3813" t="s">
        <v>52</v>
      </c>
      <c r="AJ3813">
        <v>100</v>
      </c>
      <c r="AK3813">
        <v>256</v>
      </c>
      <c r="AL3813">
        <v>0.85540000000000005</v>
      </c>
      <c r="AM3813">
        <v>0.81069999999999998</v>
      </c>
      <c r="AN3813">
        <v>0.79879999999999995</v>
      </c>
      <c r="AO3813">
        <f>Data[[#This Row],[labeller_confidence_score]]-Data[[#This Row],[cytodiffusion_classification_confidence]]</f>
        <v>-1.1900000000000022E-2</v>
      </c>
    </row>
    <row r="3814" spans="1:41" x14ac:dyDescent="0.3">
      <c r="A3814" t="s">
        <v>3887</v>
      </c>
      <c r="B3814" t="s">
        <v>62</v>
      </c>
      <c r="C3814">
        <v>0</v>
      </c>
      <c r="D3814" t="s">
        <v>50</v>
      </c>
      <c r="E3814">
        <v>11.05</v>
      </c>
      <c r="F3814">
        <v>77.3</v>
      </c>
      <c r="G3814">
        <v>0.91900000000000004</v>
      </c>
      <c r="H3814">
        <v>8.5999999999999993E-2</v>
      </c>
      <c r="I3814">
        <f>Data[[#This Row],[nucleus_area_pct]]/Data[[#This Row],[cytoplasm_ratio]]</f>
        <v>898.83720930232562</v>
      </c>
      <c r="J3814">
        <v>0.92600000000000005</v>
      </c>
      <c r="K3814">
        <v>0.315</v>
      </c>
      <c r="L3814">
        <v>1.55</v>
      </c>
      <c r="M3814">
        <v>1</v>
      </c>
      <c r="N3814">
        <v>0.93300000000000005</v>
      </c>
      <c r="O3814">
        <v>251</v>
      </c>
      <c r="P3814">
        <v>58</v>
      </c>
      <c r="Q3814">
        <v>198</v>
      </c>
      <c r="R3814">
        <v>152</v>
      </c>
      <c r="S3814">
        <v>208</v>
      </c>
      <c r="T3814">
        <f>(Data[[#This Row],[mean_r]]/256)*100</f>
        <v>77.34375</v>
      </c>
      <c r="U3814">
        <f>(Data[[#This Row],[mean_g]]/256)*100</f>
        <v>59.375</v>
      </c>
      <c r="V3814">
        <f>(Data[[#This Row],[mean_b]]/256)*100</f>
        <v>81.25</v>
      </c>
      <c r="W3814">
        <v>0.73299999999999998</v>
      </c>
      <c r="X3814" t="s">
        <v>51</v>
      </c>
      <c r="Y3814" t="s">
        <v>40</v>
      </c>
      <c r="Z3814">
        <v>11232</v>
      </c>
      <c r="AA3814">
        <v>5.09</v>
      </c>
      <c r="AB3814">
        <v>16.2</v>
      </c>
      <c r="AC3814">
        <v>47.9</v>
      </c>
      <c r="AD3814">
        <v>147851</v>
      </c>
      <c r="AE3814">
        <v>93.9</v>
      </c>
      <c r="AF3814">
        <v>32.799999999999997</v>
      </c>
      <c r="AG3814" t="s">
        <v>64</v>
      </c>
      <c r="AH3814" t="s">
        <v>47</v>
      </c>
      <c r="AI3814" t="s">
        <v>56</v>
      </c>
      <c r="AJ3814">
        <v>40</v>
      </c>
      <c r="AK3814">
        <v>224</v>
      </c>
      <c r="AL3814">
        <v>0.14380000000000001</v>
      </c>
      <c r="AM3814">
        <v>0.92589999999999995</v>
      </c>
      <c r="AN3814">
        <v>0.9778</v>
      </c>
      <c r="AO3814">
        <f>Data[[#This Row],[labeller_confidence_score]]-Data[[#This Row],[cytodiffusion_classification_confidence]]</f>
        <v>5.1900000000000057E-2</v>
      </c>
    </row>
    <row r="3815" spans="1:41" x14ac:dyDescent="0.3">
      <c r="A3815" t="s">
        <v>3888</v>
      </c>
      <c r="B3815" t="s">
        <v>49</v>
      </c>
      <c r="C3815">
        <v>0</v>
      </c>
      <c r="D3815" t="s">
        <v>50</v>
      </c>
      <c r="E3815">
        <v>9.66</v>
      </c>
      <c r="F3815">
        <v>64.400000000000006</v>
      </c>
      <c r="G3815">
        <v>0.45200000000000001</v>
      </c>
      <c r="H3815">
        <v>0.48199999999999998</v>
      </c>
      <c r="I3815">
        <f>Data[[#This Row],[nucleus_area_pct]]/Data[[#This Row],[cytoplasm_ratio]]</f>
        <v>133.60995850622407</v>
      </c>
      <c r="J3815">
        <v>0.871</v>
      </c>
      <c r="K3815">
        <v>0.39200000000000002</v>
      </c>
      <c r="L3815">
        <v>2.9</v>
      </c>
      <c r="M3815">
        <v>2.6</v>
      </c>
      <c r="N3815">
        <v>0.748</v>
      </c>
      <c r="O3815">
        <v>438</v>
      </c>
      <c r="P3815">
        <v>83</v>
      </c>
      <c r="Q3815">
        <v>204</v>
      </c>
      <c r="R3815">
        <v>151</v>
      </c>
      <c r="S3815">
        <v>195</v>
      </c>
      <c r="T3815">
        <f>(Data[[#This Row],[mean_r]]/256)*100</f>
        <v>79.6875</v>
      </c>
      <c r="U3815">
        <f>(Data[[#This Row],[mean_g]]/256)*100</f>
        <v>58.984375</v>
      </c>
      <c r="V3815">
        <f>(Data[[#This Row],[mean_b]]/256)*100</f>
        <v>76.171875</v>
      </c>
      <c r="W3815">
        <v>0.60199999999999998</v>
      </c>
      <c r="X3815" t="s">
        <v>63</v>
      </c>
      <c r="Y3815" t="s">
        <v>45</v>
      </c>
      <c r="Z3815">
        <v>7686</v>
      </c>
      <c r="AA3815">
        <v>3.59</v>
      </c>
      <c r="AB3815">
        <v>12.5</v>
      </c>
      <c r="AC3815">
        <v>42.6</v>
      </c>
      <c r="AD3815">
        <v>252208</v>
      </c>
      <c r="AE3815">
        <v>84.5</v>
      </c>
      <c r="AF3815">
        <v>34.5</v>
      </c>
      <c r="AG3815" t="s">
        <v>64</v>
      </c>
      <c r="AH3815" t="s">
        <v>47</v>
      </c>
      <c r="AI3815" t="s">
        <v>52</v>
      </c>
      <c r="AJ3815">
        <v>100</v>
      </c>
      <c r="AK3815">
        <v>360</v>
      </c>
      <c r="AL3815">
        <v>6.7000000000000004E-2</v>
      </c>
      <c r="AM3815">
        <v>0.86919999999999997</v>
      </c>
      <c r="AN3815">
        <v>0.94350000000000001</v>
      </c>
      <c r="AO3815">
        <f>Data[[#This Row],[labeller_confidence_score]]-Data[[#This Row],[cytodiffusion_classification_confidence]]</f>
        <v>7.4300000000000033E-2</v>
      </c>
    </row>
    <row r="3816" spans="1:41" x14ac:dyDescent="0.3">
      <c r="A3816" t="s">
        <v>3889</v>
      </c>
      <c r="B3816" t="s">
        <v>74</v>
      </c>
      <c r="C3816">
        <v>0</v>
      </c>
      <c r="D3816" t="s">
        <v>75</v>
      </c>
      <c r="E3816">
        <v>2.5</v>
      </c>
      <c r="F3816">
        <v>0</v>
      </c>
      <c r="G3816">
        <v>0</v>
      </c>
      <c r="H3816">
        <v>1</v>
      </c>
      <c r="I3816">
        <f>Data[[#This Row],[nucleus_area_pct]]/Data[[#This Row],[cytoplasm_ratio]]</f>
        <v>0</v>
      </c>
      <c r="J3816">
        <v>0.76600000000000001</v>
      </c>
      <c r="K3816">
        <v>0.35299999999999998</v>
      </c>
      <c r="L3816">
        <v>3.77</v>
      </c>
      <c r="M3816">
        <v>1</v>
      </c>
      <c r="N3816">
        <v>0.85299999999999998</v>
      </c>
      <c r="O3816">
        <v>33</v>
      </c>
      <c r="P3816">
        <v>8</v>
      </c>
      <c r="Q3816">
        <v>196</v>
      </c>
      <c r="R3816">
        <v>140</v>
      </c>
      <c r="S3816">
        <v>158</v>
      </c>
      <c r="T3816">
        <f>(Data[[#This Row],[mean_r]]/256)*100</f>
        <v>76.5625</v>
      </c>
      <c r="U3816">
        <f>(Data[[#This Row],[mean_g]]/256)*100</f>
        <v>54.6875</v>
      </c>
      <c r="V3816">
        <f>(Data[[#This Row],[mean_b]]/256)*100</f>
        <v>61.71875</v>
      </c>
      <c r="W3816">
        <v>0.56599999999999995</v>
      </c>
      <c r="X3816" t="s">
        <v>39</v>
      </c>
      <c r="Y3816" t="s">
        <v>40</v>
      </c>
      <c r="Z3816">
        <v>7736</v>
      </c>
      <c r="AA3816">
        <v>4.0199999999999996</v>
      </c>
      <c r="AB3816">
        <v>10.3</v>
      </c>
      <c r="AC3816">
        <v>48.1</v>
      </c>
      <c r="AD3816">
        <v>214909</v>
      </c>
      <c r="AE3816">
        <v>102.4</v>
      </c>
      <c r="AF3816">
        <v>33.4</v>
      </c>
      <c r="AG3816" t="s">
        <v>64</v>
      </c>
      <c r="AH3816" t="s">
        <v>47</v>
      </c>
      <c r="AI3816" t="s">
        <v>56</v>
      </c>
      <c r="AJ3816">
        <v>100</v>
      </c>
      <c r="AK3816">
        <v>512</v>
      </c>
      <c r="AL3816">
        <v>3.2899999999999999E-2</v>
      </c>
      <c r="AM3816">
        <v>0.90349999999999997</v>
      </c>
      <c r="AN3816">
        <v>0.82299999999999995</v>
      </c>
      <c r="AO3816">
        <f>Data[[#This Row],[labeller_confidence_score]]-Data[[#This Row],[cytodiffusion_classification_confidence]]</f>
        <v>-8.0500000000000016E-2</v>
      </c>
    </row>
    <row r="3817" spans="1:41" x14ac:dyDescent="0.3">
      <c r="A3817" t="s">
        <v>3890</v>
      </c>
      <c r="B3817" t="s">
        <v>49</v>
      </c>
      <c r="C3817">
        <v>0</v>
      </c>
      <c r="D3817" t="s">
        <v>50</v>
      </c>
      <c r="E3817">
        <v>10.48</v>
      </c>
      <c r="F3817">
        <v>42.6</v>
      </c>
      <c r="G3817">
        <v>0.495</v>
      </c>
      <c r="H3817">
        <v>0.49099999999999999</v>
      </c>
      <c r="I3817">
        <f>Data[[#This Row],[nucleus_area_pct]]/Data[[#This Row],[cytoplasm_ratio]]</f>
        <v>86.761710794297358</v>
      </c>
      <c r="J3817">
        <v>0.80900000000000005</v>
      </c>
      <c r="K3817">
        <v>0.371</v>
      </c>
      <c r="L3817">
        <v>2.9</v>
      </c>
      <c r="M3817">
        <v>3</v>
      </c>
      <c r="N3817">
        <v>0.8</v>
      </c>
      <c r="O3817">
        <v>369</v>
      </c>
      <c r="P3817">
        <v>68</v>
      </c>
      <c r="Q3817">
        <v>229</v>
      </c>
      <c r="R3817">
        <v>148</v>
      </c>
      <c r="S3817">
        <v>194</v>
      </c>
      <c r="T3817">
        <f>(Data[[#This Row],[mean_r]]/256)*100</f>
        <v>89.453125</v>
      </c>
      <c r="U3817">
        <f>(Data[[#This Row],[mean_g]]/256)*100</f>
        <v>57.8125</v>
      </c>
      <c r="V3817">
        <f>(Data[[#This Row],[mean_b]]/256)*100</f>
        <v>75.78125</v>
      </c>
      <c r="W3817">
        <v>0.70299999999999996</v>
      </c>
      <c r="X3817" t="s">
        <v>51</v>
      </c>
      <c r="Y3817" t="s">
        <v>40</v>
      </c>
      <c r="Z3817">
        <v>4300</v>
      </c>
      <c r="AA3817">
        <v>3.23</v>
      </c>
      <c r="AB3817">
        <v>14.2</v>
      </c>
      <c r="AC3817">
        <v>39.6</v>
      </c>
      <c r="AD3817">
        <v>362144</v>
      </c>
      <c r="AE3817">
        <v>81.599999999999994</v>
      </c>
      <c r="AF3817">
        <v>33.4</v>
      </c>
      <c r="AG3817" t="s">
        <v>64</v>
      </c>
      <c r="AH3817" t="s">
        <v>42</v>
      </c>
      <c r="AI3817" t="s">
        <v>43</v>
      </c>
      <c r="AJ3817">
        <v>40</v>
      </c>
      <c r="AK3817">
        <v>256</v>
      </c>
      <c r="AL3817">
        <v>8.9700000000000002E-2</v>
      </c>
      <c r="AM3817">
        <v>0.85619999999999996</v>
      </c>
      <c r="AN3817">
        <v>0.95540000000000003</v>
      </c>
      <c r="AO3817">
        <f>Data[[#This Row],[labeller_confidence_score]]-Data[[#This Row],[cytodiffusion_classification_confidence]]</f>
        <v>9.9200000000000066E-2</v>
      </c>
    </row>
    <row r="3818" spans="1:41" x14ac:dyDescent="0.3">
      <c r="A3818" t="s">
        <v>3891</v>
      </c>
      <c r="B3818" t="s">
        <v>85</v>
      </c>
      <c r="C3818">
        <v>0</v>
      </c>
      <c r="D3818" t="s">
        <v>50</v>
      </c>
      <c r="E3818">
        <v>10.07</v>
      </c>
      <c r="F3818">
        <v>65.5</v>
      </c>
      <c r="G3818">
        <v>0.628</v>
      </c>
      <c r="H3818">
        <v>0.32200000000000001</v>
      </c>
      <c r="I3818">
        <f>Data[[#This Row],[nucleus_area_pct]]/Data[[#This Row],[cytoplasm_ratio]]</f>
        <v>203.41614906832297</v>
      </c>
      <c r="J3818">
        <v>0.80600000000000005</v>
      </c>
      <c r="K3818">
        <v>0.36399999999999999</v>
      </c>
      <c r="L3818">
        <v>4.21</v>
      </c>
      <c r="M3818">
        <v>2</v>
      </c>
      <c r="N3818">
        <v>0.73899999999999999</v>
      </c>
      <c r="O3818">
        <v>446</v>
      </c>
      <c r="P3818">
        <v>66</v>
      </c>
      <c r="Q3818">
        <v>192</v>
      </c>
      <c r="R3818">
        <v>139</v>
      </c>
      <c r="S3818">
        <v>220</v>
      </c>
      <c r="T3818">
        <f>(Data[[#This Row],[mean_r]]/256)*100</f>
        <v>75</v>
      </c>
      <c r="U3818">
        <f>(Data[[#This Row],[mean_g]]/256)*100</f>
        <v>54.296875</v>
      </c>
      <c r="V3818">
        <f>(Data[[#This Row],[mean_b]]/256)*100</f>
        <v>85.9375</v>
      </c>
      <c r="W3818">
        <v>0.76400000000000001</v>
      </c>
      <c r="X3818" t="s">
        <v>63</v>
      </c>
      <c r="Y3818" t="s">
        <v>45</v>
      </c>
      <c r="Z3818">
        <v>9893</v>
      </c>
      <c r="AA3818">
        <v>3.34</v>
      </c>
      <c r="AB3818">
        <v>14.7</v>
      </c>
      <c r="AC3818">
        <v>45.4</v>
      </c>
      <c r="AD3818">
        <v>318623</v>
      </c>
      <c r="AE3818">
        <v>92.9</v>
      </c>
      <c r="AF3818">
        <v>34.1</v>
      </c>
      <c r="AG3818" t="s">
        <v>41</v>
      </c>
      <c r="AH3818" t="s">
        <v>42</v>
      </c>
      <c r="AI3818" t="s">
        <v>56</v>
      </c>
      <c r="AJ3818">
        <v>100</v>
      </c>
      <c r="AK3818">
        <v>512</v>
      </c>
      <c r="AL3818">
        <v>0</v>
      </c>
      <c r="AM3818">
        <v>0.99609999999999999</v>
      </c>
      <c r="AN3818">
        <v>0.84760000000000002</v>
      </c>
      <c r="AO3818">
        <f>Data[[#This Row],[labeller_confidence_score]]-Data[[#This Row],[cytodiffusion_classification_confidence]]</f>
        <v>-0.14849999999999997</v>
      </c>
    </row>
    <row r="3819" spans="1:41" x14ac:dyDescent="0.3">
      <c r="A3819" t="s">
        <v>3892</v>
      </c>
      <c r="B3819" t="s">
        <v>62</v>
      </c>
      <c r="C3819">
        <v>0</v>
      </c>
      <c r="D3819" t="s">
        <v>50</v>
      </c>
      <c r="E3819">
        <v>10.89</v>
      </c>
      <c r="F3819">
        <v>75.5</v>
      </c>
      <c r="G3819">
        <v>0.84299999999999997</v>
      </c>
      <c r="H3819">
        <v>0.216</v>
      </c>
      <c r="I3819">
        <f>Data[[#This Row],[nucleus_area_pct]]/Data[[#This Row],[cytoplasm_ratio]]</f>
        <v>349.53703703703707</v>
      </c>
      <c r="J3819">
        <v>0.95399999999999996</v>
      </c>
      <c r="K3819">
        <v>0.33600000000000002</v>
      </c>
      <c r="L3819">
        <v>0.82</v>
      </c>
      <c r="M3819">
        <v>1</v>
      </c>
      <c r="N3819">
        <v>0.88900000000000001</v>
      </c>
      <c r="O3819">
        <v>260</v>
      </c>
      <c r="P3819">
        <v>55</v>
      </c>
      <c r="Q3819">
        <v>204</v>
      </c>
      <c r="R3819">
        <v>144</v>
      </c>
      <c r="S3819">
        <v>186</v>
      </c>
      <c r="T3819">
        <f>(Data[[#This Row],[mean_r]]/256)*100</f>
        <v>79.6875</v>
      </c>
      <c r="U3819">
        <f>(Data[[#This Row],[mean_g]]/256)*100</f>
        <v>56.25</v>
      </c>
      <c r="V3819">
        <f>(Data[[#This Row],[mean_b]]/256)*100</f>
        <v>72.65625</v>
      </c>
      <c r="W3819">
        <v>0.67300000000000004</v>
      </c>
      <c r="X3819" t="s">
        <v>63</v>
      </c>
      <c r="Y3819" t="s">
        <v>45</v>
      </c>
      <c r="Z3819">
        <v>8231</v>
      </c>
      <c r="AA3819">
        <v>4.91</v>
      </c>
      <c r="AB3819">
        <v>15.4</v>
      </c>
      <c r="AC3819">
        <v>50.9</v>
      </c>
      <c r="AD3819">
        <v>157416</v>
      </c>
      <c r="AE3819">
        <v>101</v>
      </c>
      <c r="AF3819">
        <v>34.700000000000003</v>
      </c>
      <c r="AG3819" t="s">
        <v>64</v>
      </c>
      <c r="AH3819" t="s">
        <v>42</v>
      </c>
      <c r="AI3819" t="s">
        <v>52</v>
      </c>
      <c r="AJ3819">
        <v>60</v>
      </c>
      <c r="AK3819">
        <v>224</v>
      </c>
      <c r="AL3819">
        <v>4.4600000000000001E-2</v>
      </c>
      <c r="AM3819">
        <v>0.90049999999999997</v>
      </c>
      <c r="AN3819">
        <v>0.95379999999999998</v>
      </c>
      <c r="AO3819">
        <f>Data[[#This Row],[labeller_confidence_score]]-Data[[#This Row],[cytodiffusion_classification_confidence]]</f>
        <v>5.3300000000000014E-2</v>
      </c>
    </row>
    <row r="3820" spans="1:41" x14ac:dyDescent="0.3">
      <c r="A3820" t="s">
        <v>3893</v>
      </c>
      <c r="B3820" t="s">
        <v>81</v>
      </c>
      <c r="C3820">
        <v>1</v>
      </c>
      <c r="D3820" t="s">
        <v>82</v>
      </c>
      <c r="E3820">
        <v>13.22</v>
      </c>
      <c r="F3820">
        <v>81</v>
      </c>
      <c r="G3820">
        <v>0.218</v>
      </c>
      <c r="H3820">
        <v>0.113</v>
      </c>
      <c r="I3820">
        <f>Data[[#This Row],[nucleus_area_pct]]/Data[[#This Row],[cytoplasm_ratio]]</f>
        <v>716.81415929203536</v>
      </c>
      <c r="J3820">
        <v>0.81</v>
      </c>
      <c r="K3820">
        <v>0.252</v>
      </c>
      <c r="L3820">
        <v>1.1000000000000001</v>
      </c>
      <c r="M3820">
        <v>1</v>
      </c>
      <c r="N3820">
        <v>0.89300000000000002</v>
      </c>
      <c r="O3820">
        <v>670</v>
      </c>
      <c r="P3820">
        <v>96</v>
      </c>
      <c r="Q3820">
        <v>190</v>
      </c>
      <c r="R3820">
        <v>154</v>
      </c>
      <c r="S3820">
        <v>178</v>
      </c>
      <c r="T3820">
        <f>(Data[[#This Row],[mean_r]]/256)*100</f>
        <v>74.21875</v>
      </c>
      <c r="U3820">
        <f>(Data[[#This Row],[mean_g]]/256)*100</f>
        <v>60.15625</v>
      </c>
      <c r="V3820">
        <f>(Data[[#This Row],[mean_b]]/256)*100</f>
        <v>69.53125</v>
      </c>
      <c r="W3820">
        <v>0.747</v>
      </c>
      <c r="X3820" t="s">
        <v>39</v>
      </c>
      <c r="Y3820" t="s">
        <v>45</v>
      </c>
      <c r="Z3820">
        <v>5477</v>
      </c>
      <c r="AA3820">
        <v>4.54</v>
      </c>
      <c r="AB3820">
        <v>14.5</v>
      </c>
      <c r="AC3820">
        <v>44.5</v>
      </c>
      <c r="AD3820">
        <v>335877</v>
      </c>
      <c r="AE3820">
        <v>89.4</v>
      </c>
      <c r="AF3820">
        <v>31.7</v>
      </c>
      <c r="AG3820" t="s">
        <v>64</v>
      </c>
      <c r="AH3820" t="s">
        <v>42</v>
      </c>
      <c r="AI3820" t="s">
        <v>52</v>
      </c>
      <c r="AJ3820">
        <v>40</v>
      </c>
      <c r="AK3820">
        <v>360</v>
      </c>
      <c r="AL3820">
        <v>0.75670000000000004</v>
      </c>
      <c r="AM3820">
        <v>0.51919999999999999</v>
      </c>
      <c r="AN3820">
        <v>0.7591</v>
      </c>
      <c r="AO3820">
        <f>Data[[#This Row],[labeller_confidence_score]]-Data[[#This Row],[cytodiffusion_classification_confidence]]</f>
        <v>0.2399</v>
      </c>
    </row>
    <row r="3821" spans="1:41" x14ac:dyDescent="0.3">
      <c r="A3821" t="s">
        <v>3894</v>
      </c>
      <c r="B3821" t="s">
        <v>87</v>
      </c>
      <c r="C3821">
        <v>0</v>
      </c>
      <c r="D3821" t="s">
        <v>50</v>
      </c>
      <c r="E3821">
        <v>12.64</v>
      </c>
      <c r="F3821">
        <v>48.4</v>
      </c>
      <c r="G3821">
        <v>0.47399999999999998</v>
      </c>
      <c r="H3821">
        <v>0.53900000000000003</v>
      </c>
      <c r="I3821">
        <f>Data[[#This Row],[nucleus_area_pct]]/Data[[#This Row],[cytoplasm_ratio]]</f>
        <v>89.795918367346928</v>
      </c>
      <c r="J3821">
        <v>0.67200000000000004</v>
      </c>
      <c r="K3821">
        <v>0.38</v>
      </c>
      <c r="L3821">
        <v>4.1399999999999997</v>
      </c>
      <c r="M3821">
        <v>2.4</v>
      </c>
      <c r="N3821">
        <v>0.81399999999999995</v>
      </c>
      <c r="O3821">
        <v>498</v>
      </c>
      <c r="P3821">
        <v>83</v>
      </c>
      <c r="Q3821">
        <v>225</v>
      </c>
      <c r="R3821">
        <v>131</v>
      </c>
      <c r="S3821">
        <v>129</v>
      </c>
      <c r="T3821">
        <f>(Data[[#This Row],[mean_r]]/256)*100</f>
        <v>87.890625</v>
      </c>
      <c r="U3821">
        <f>(Data[[#This Row],[mean_g]]/256)*100</f>
        <v>51.171875</v>
      </c>
      <c r="V3821">
        <f>(Data[[#This Row],[mean_b]]/256)*100</f>
        <v>50.390625</v>
      </c>
      <c r="W3821">
        <v>0.629</v>
      </c>
      <c r="X3821" t="s">
        <v>39</v>
      </c>
      <c r="Y3821" t="s">
        <v>45</v>
      </c>
      <c r="Z3821">
        <v>5043</v>
      </c>
      <c r="AA3821">
        <v>4.1399999999999997</v>
      </c>
      <c r="AB3821">
        <v>16.899999999999999</v>
      </c>
      <c r="AC3821">
        <v>37.299999999999997</v>
      </c>
      <c r="AD3821">
        <v>281579</v>
      </c>
      <c r="AE3821">
        <v>97</v>
      </c>
      <c r="AF3821">
        <v>32.1</v>
      </c>
      <c r="AG3821" t="s">
        <v>41</v>
      </c>
      <c r="AH3821" t="s">
        <v>42</v>
      </c>
      <c r="AI3821" t="s">
        <v>52</v>
      </c>
      <c r="AJ3821">
        <v>100</v>
      </c>
      <c r="AK3821">
        <v>256</v>
      </c>
      <c r="AL3821">
        <v>0.13750000000000001</v>
      </c>
      <c r="AM3821">
        <v>0.86729999999999996</v>
      </c>
      <c r="AN3821">
        <v>0.97019999999999995</v>
      </c>
      <c r="AO3821">
        <f>Data[[#This Row],[labeller_confidence_score]]-Data[[#This Row],[cytodiffusion_classification_confidence]]</f>
        <v>0.10289999999999999</v>
      </c>
    </row>
    <row r="3822" spans="1:41" x14ac:dyDescent="0.3">
      <c r="A3822" t="s">
        <v>3895</v>
      </c>
      <c r="B3822" t="s">
        <v>62</v>
      </c>
      <c r="C3822">
        <v>0</v>
      </c>
      <c r="D3822" t="s">
        <v>50</v>
      </c>
      <c r="E3822">
        <v>8.4700000000000006</v>
      </c>
      <c r="F3822">
        <v>73.7</v>
      </c>
      <c r="G3822">
        <v>0.66300000000000003</v>
      </c>
      <c r="H3822">
        <v>0.127</v>
      </c>
      <c r="I3822">
        <f>Data[[#This Row],[nucleus_area_pct]]/Data[[#This Row],[cytoplasm_ratio]]</f>
        <v>580.3149606299213</v>
      </c>
      <c r="J3822">
        <v>0.96099999999999997</v>
      </c>
      <c r="K3822">
        <v>0.219</v>
      </c>
      <c r="L3822">
        <v>0.51</v>
      </c>
      <c r="M3822">
        <v>1.1000000000000001</v>
      </c>
      <c r="N3822">
        <v>0.95899999999999996</v>
      </c>
      <c r="O3822">
        <v>329</v>
      </c>
      <c r="P3822">
        <v>55</v>
      </c>
      <c r="Q3822">
        <v>196</v>
      </c>
      <c r="R3822">
        <v>156</v>
      </c>
      <c r="S3822">
        <v>211</v>
      </c>
      <c r="T3822">
        <f>(Data[[#This Row],[mean_r]]/256)*100</f>
        <v>76.5625</v>
      </c>
      <c r="U3822">
        <f>(Data[[#This Row],[mean_g]]/256)*100</f>
        <v>60.9375</v>
      </c>
      <c r="V3822">
        <f>(Data[[#This Row],[mean_b]]/256)*100</f>
        <v>82.421875</v>
      </c>
      <c r="W3822">
        <v>0.68700000000000006</v>
      </c>
      <c r="X3822" t="s">
        <v>39</v>
      </c>
      <c r="Y3822" t="s">
        <v>45</v>
      </c>
      <c r="Z3822">
        <v>5113</v>
      </c>
      <c r="AA3822">
        <v>5.33</v>
      </c>
      <c r="AB3822">
        <v>12.3</v>
      </c>
      <c r="AC3822">
        <v>45.1</v>
      </c>
      <c r="AD3822">
        <v>274368</v>
      </c>
      <c r="AE3822">
        <v>86.6</v>
      </c>
      <c r="AF3822">
        <v>34.700000000000003</v>
      </c>
      <c r="AG3822" t="s">
        <v>64</v>
      </c>
      <c r="AH3822" t="s">
        <v>42</v>
      </c>
      <c r="AI3822" t="s">
        <v>56</v>
      </c>
      <c r="AJ3822">
        <v>100</v>
      </c>
      <c r="AK3822">
        <v>224</v>
      </c>
      <c r="AL3822">
        <v>5.96E-2</v>
      </c>
      <c r="AM3822">
        <v>0.80030000000000001</v>
      </c>
      <c r="AN3822">
        <v>1</v>
      </c>
      <c r="AO3822">
        <f>Data[[#This Row],[labeller_confidence_score]]-Data[[#This Row],[cytodiffusion_classification_confidence]]</f>
        <v>0.19969999999999999</v>
      </c>
    </row>
    <row r="3823" spans="1:41" x14ac:dyDescent="0.3">
      <c r="A3823" t="s">
        <v>3896</v>
      </c>
      <c r="B3823" t="s">
        <v>62</v>
      </c>
      <c r="C3823">
        <v>0</v>
      </c>
      <c r="D3823" t="s">
        <v>50</v>
      </c>
      <c r="E3823">
        <v>9.16</v>
      </c>
      <c r="F3823">
        <v>85</v>
      </c>
      <c r="G3823">
        <v>0.78700000000000003</v>
      </c>
      <c r="H3823">
        <v>0.251</v>
      </c>
      <c r="I3823">
        <f>Data[[#This Row],[nucleus_area_pct]]/Data[[#This Row],[cytoplasm_ratio]]</f>
        <v>338.64541832669323</v>
      </c>
      <c r="J3823">
        <v>0.89800000000000002</v>
      </c>
      <c r="K3823">
        <v>0.24</v>
      </c>
      <c r="L3823">
        <v>1</v>
      </c>
      <c r="M3823">
        <v>1</v>
      </c>
      <c r="N3823">
        <v>0.89300000000000002</v>
      </c>
      <c r="O3823">
        <v>262</v>
      </c>
      <c r="P3823">
        <v>62</v>
      </c>
      <c r="Q3823">
        <v>199</v>
      </c>
      <c r="R3823">
        <v>167</v>
      </c>
      <c r="S3823">
        <v>198</v>
      </c>
      <c r="T3823">
        <f>(Data[[#This Row],[mean_r]]/256)*100</f>
        <v>77.734375</v>
      </c>
      <c r="U3823">
        <f>(Data[[#This Row],[mean_g]]/256)*100</f>
        <v>65.234375</v>
      </c>
      <c r="V3823">
        <f>(Data[[#This Row],[mean_b]]/256)*100</f>
        <v>77.34375</v>
      </c>
      <c r="W3823">
        <v>0.69</v>
      </c>
      <c r="X3823" t="s">
        <v>51</v>
      </c>
      <c r="Y3823" t="s">
        <v>45</v>
      </c>
      <c r="Z3823">
        <v>4962</v>
      </c>
      <c r="AA3823">
        <v>4.3899999999999997</v>
      </c>
      <c r="AB3823">
        <v>13.4</v>
      </c>
      <c r="AC3823">
        <v>34.200000000000003</v>
      </c>
      <c r="AD3823">
        <v>313329</v>
      </c>
      <c r="AE3823">
        <v>71.400000000000006</v>
      </c>
      <c r="AF3823">
        <v>34.200000000000003</v>
      </c>
      <c r="AG3823" t="s">
        <v>41</v>
      </c>
      <c r="AH3823" t="s">
        <v>42</v>
      </c>
      <c r="AI3823" t="s">
        <v>52</v>
      </c>
      <c r="AJ3823">
        <v>60</v>
      </c>
      <c r="AK3823">
        <v>512</v>
      </c>
      <c r="AL3823">
        <v>0</v>
      </c>
      <c r="AM3823">
        <v>0.9143</v>
      </c>
      <c r="AN3823">
        <v>0.89200000000000002</v>
      </c>
      <c r="AO3823">
        <f>Data[[#This Row],[labeller_confidence_score]]-Data[[#This Row],[cytodiffusion_classification_confidence]]</f>
        <v>-2.2299999999999986E-2</v>
      </c>
    </row>
    <row r="3824" spans="1:41" x14ac:dyDescent="0.3">
      <c r="A3824" t="s">
        <v>3897</v>
      </c>
      <c r="B3824" t="s">
        <v>74</v>
      </c>
      <c r="C3824">
        <v>0</v>
      </c>
      <c r="D3824" t="s">
        <v>75</v>
      </c>
      <c r="E3824">
        <v>2.29</v>
      </c>
      <c r="F3824">
        <v>0</v>
      </c>
      <c r="G3824">
        <v>0</v>
      </c>
      <c r="H3824">
        <v>1</v>
      </c>
      <c r="I3824">
        <f>Data[[#This Row],[nucleus_area_pct]]/Data[[#This Row],[cytoplasm_ratio]]</f>
        <v>0</v>
      </c>
      <c r="J3824">
        <v>0.89500000000000002</v>
      </c>
      <c r="K3824">
        <v>0.44500000000000001</v>
      </c>
      <c r="L3824">
        <v>2.4300000000000002</v>
      </c>
      <c r="M3824">
        <v>1</v>
      </c>
      <c r="N3824">
        <v>0.71899999999999997</v>
      </c>
      <c r="O3824">
        <v>18</v>
      </c>
      <c r="P3824">
        <v>15</v>
      </c>
      <c r="Q3824">
        <v>212</v>
      </c>
      <c r="R3824">
        <v>142</v>
      </c>
      <c r="S3824">
        <v>177</v>
      </c>
      <c r="T3824">
        <f>(Data[[#This Row],[mean_r]]/256)*100</f>
        <v>82.8125</v>
      </c>
      <c r="U3824">
        <f>(Data[[#This Row],[mean_g]]/256)*100</f>
        <v>55.46875</v>
      </c>
      <c r="V3824">
        <f>(Data[[#This Row],[mean_b]]/256)*100</f>
        <v>69.140625</v>
      </c>
      <c r="W3824">
        <v>0.58499999999999996</v>
      </c>
      <c r="X3824" t="s">
        <v>51</v>
      </c>
      <c r="Y3824" t="s">
        <v>40</v>
      </c>
      <c r="Z3824">
        <v>5681</v>
      </c>
      <c r="AA3824">
        <v>4.33</v>
      </c>
      <c r="AB3824">
        <v>12.9</v>
      </c>
      <c r="AC3824">
        <v>32.4</v>
      </c>
      <c r="AD3824">
        <v>273606</v>
      </c>
      <c r="AE3824">
        <v>100.5</v>
      </c>
      <c r="AF3824">
        <v>32.5</v>
      </c>
      <c r="AG3824" t="s">
        <v>46</v>
      </c>
      <c r="AH3824" t="s">
        <v>47</v>
      </c>
      <c r="AI3824" t="s">
        <v>56</v>
      </c>
      <c r="AJ3824">
        <v>40</v>
      </c>
      <c r="AK3824">
        <v>512</v>
      </c>
      <c r="AL3824">
        <v>7.2700000000000001E-2</v>
      </c>
      <c r="AM3824">
        <v>0.9516</v>
      </c>
      <c r="AN3824">
        <v>0.80779999999999996</v>
      </c>
      <c r="AO3824">
        <f>Data[[#This Row],[labeller_confidence_score]]-Data[[#This Row],[cytodiffusion_classification_confidence]]</f>
        <v>-0.14380000000000004</v>
      </c>
    </row>
    <row r="3825" spans="1:41" x14ac:dyDescent="0.3">
      <c r="A3825" t="s">
        <v>3898</v>
      </c>
      <c r="B3825" t="s">
        <v>37</v>
      </c>
      <c r="C3825">
        <v>1</v>
      </c>
      <c r="D3825" t="s">
        <v>38</v>
      </c>
      <c r="E3825">
        <v>13.15</v>
      </c>
      <c r="F3825">
        <v>57.6</v>
      </c>
      <c r="G3825">
        <v>0.65100000000000002</v>
      </c>
      <c r="H3825">
        <v>0.377</v>
      </c>
      <c r="I3825">
        <f>Data[[#This Row],[nucleus_area_pct]]/Data[[#This Row],[cytoplasm_ratio]]</f>
        <v>152.78514588859417</v>
      </c>
      <c r="J3825">
        <v>0.67900000000000005</v>
      </c>
      <c r="K3825">
        <v>0.45400000000000001</v>
      </c>
      <c r="L3825">
        <v>2.73</v>
      </c>
      <c r="M3825">
        <v>5.2</v>
      </c>
      <c r="N3825">
        <v>0.77200000000000002</v>
      </c>
      <c r="O3825">
        <v>404</v>
      </c>
      <c r="P3825">
        <v>83</v>
      </c>
      <c r="Q3825">
        <v>214</v>
      </c>
      <c r="R3825">
        <v>138</v>
      </c>
      <c r="S3825">
        <v>165</v>
      </c>
      <c r="T3825">
        <f>(Data[[#This Row],[mean_r]]/256)*100</f>
        <v>83.59375</v>
      </c>
      <c r="U3825">
        <f>(Data[[#This Row],[mean_g]]/256)*100</f>
        <v>53.90625</v>
      </c>
      <c r="V3825">
        <f>(Data[[#This Row],[mean_b]]/256)*100</f>
        <v>64.453125</v>
      </c>
      <c r="W3825">
        <v>0.60299999999999998</v>
      </c>
      <c r="X3825" t="s">
        <v>39</v>
      </c>
      <c r="Y3825" t="s">
        <v>40</v>
      </c>
      <c r="Z3825">
        <v>10821</v>
      </c>
      <c r="AA3825">
        <v>4.47</v>
      </c>
      <c r="AB3825">
        <v>14.4</v>
      </c>
      <c r="AC3825">
        <v>35</v>
      </c>
      <c r="AD3825">
        <v>221471</v>
      </c>
      <c r="AE3825">
        <v>91.2</v>
      </c>
      <c r="AF3825">
        <v>32.9</v>
      </c>
      <c r="AG3825" t="s">
        <v>46</v>
      </c>
      <c r="AH3825" t="s">
        <v>42</v>
      </c>
      <c r="AI3825" t="s">
        <v>56</v>
      </c>
      <c r="AJ3825">
        <v>60</v>
      </c>
      <c r="AK3825">
        <v>224</v>
      </c>
      <c r="AL3825">
        <v>0.8629</v>
      </c>
      <c r="AM3825">
        <v>0.62239999999999995</v>
      </c>
      <c r="AN3825">
        <v>0.95799999999999996</v>
      </c>
      <c r="AO3825">
        <f>Data[[#This Row],[labeller_confidence_score]]-Data[[#This Row],[cytodiffusion_classification_confidence]]</f>
        <v>0.33560000000000001</v>
      </c>
    </row>
    <row r="3826" spans="1:41" x14ac:dyDescent="0.3">
      <c r="A3826" t="s">
        <v>3899</v>
      </c>
      <c r="B3826" t="s">
        <v>37</v>
      </c>
      <c r="C3826">
        <v>1</v>
      </c>
      <c r="D3826" t="s">
        <v>38</v>
      </c>
      <c r="E3826">
        <v>14.14</v>
      </c>
      <c r="F3826">
        <v>61.4</v>
      </c>
      <c r="G3826">
        <v>0.47099999999999997</v>
      </c>
      <c r="H3826">
        <v>0.29699999999999999</v>
      </c>
      <c r="I3826">
        <f>Data[[#This Row],[nucleus_area_pct]]/Data[[#This Row],[cytoplasm_ratio]]</f>
        <v>206.73400673400673</v>
      </c>
      <c r="J3826">
        <v>0.79400000000000004</v>
      </c>
      <c r="K3826">
        <v>0.53</v>
      </c>
      <c r="L3826">
        <v>3.47</v>
      </c>
      <c r="M3826">
        <v>6.7</v>
      </c>
      <c r="N3826">
        <v>0.80300000000000005</v>
      </c>
      <c r="O3826">
        <v>584</v>
      </c>
      <c r="P3826">
        <v>70</v>
      </c>
      <c r="Q3826">
        <v>183</v>
      </c>
      <c r="R3826">
        <v>156</v>
      </c>
      <c r="S3826">
        <v>187</v>
      </c>
      <c r="T3826">
        <f>(Data[[#This Row],[mean_r]]/256)*100</f>
        <v>71.484375</v>
      </c>
      <c r="U3826">
        <f>(Data[[#This Row],[mean_g]]/256)*100</f>
        <v>60.9375</v>
      </c>
      <c r="V3826">
        <f>(Data[[#This Row],[mean_b]]/256)*100</f>
        <v>73.046875</v>
      </c>
      <c r="W3826">
        <v>0.66900000000000004</v>
      </c>
      <c r="X3826" t="s">
        <v>63</v>
      </c>
      <c r="Y3826" t="s">
        <v>40</v>
      </c>
      <c r="Z3826">
        <v>9838</v>
      </c>
      <c r="AA3826">
        <v>4.4000000000000004</v>
      </c>
      <c r="AB3826">
        <v>10.5</v>
      </c>
      <c r="AC3826">
        <v>45.5</v>
      </c>
      <c r="AD3826">
        <v>209791</v>
      </c>
      <c r="AE3826">
        <v>82.5</v>
      </c>
      <c r="AF3826">
        <v>35.4</v>
      </c>
      <c r="AG3826" t="s">
        <v>46</v>
      </c>
      <c r="AH3826" t="s">
        <v>42</v>
      </c>
      <c r="AI3826" t="s">
        <v>56</v>
      </c>
      <c r="AJ3826">
        <v>100</v>
      </c>
      <c r="AK3826">
        <v>512</v>
      </c>
      <c r="AL3826">
        <v>0.86880000000000002</v>
      </c>
      <c r="AM3826">
        <v>0.72799999999999998</v>
      </c>
      <c r="AN3826">
        <v>0.64990000000000003</v>
      </c>
      <c r="AO3826">
        <f>Data[[#This Row],[labeller_confidence_score]]-Data[[#This Row],[cytodiffusion_classification_confidence]]</f>
        <v>-7.8099999999999947E-2</v>
      </c>
    </row>
    <row r="3827" spans="1:41" x14ac:dyDescent="0.3">
      <c r="A3827" t="s">
        <v>3900</v>
      </c>
      <c r="B3827" t="s">
        <v>58</v>
      </c>
      <c r="C3827">
        <v>1</v>
      </c>
      <c r="D3827" t="s">
        <v>38</v>
      </c>
      <c r="E3827">
        <v>16.43</v>
      </c>
      <c r="F3827">
        <v>75.7</v>
      </c>
      <c r="G3827">
        <v>0.64200000000000002</v>
      </c>
      <c r="H3827">
        <v>0.35099999999999998</v>
      </c>
      <c r="I3827">
        <f>Data[[#This Row],[nucleus_area_pct]]/Data[[#This Row],[cytoplasm_ratio]]</f>
        <v>215.6695156695157</v>
      </c>
      <c r="J3827">
        <v>0.85299999999999998</v>
      </c>
      <c r="K3827">
        <v>0.22600000000000001</v>
      </c>
      <c r="L3827">
        <v>1.53</v>
      </c>
      <c r="M3827">
        <v>1</v>
      </c>
      <c r="N3827">
        <v>0.85599999999999998</v>
      </c>
      <c r="O3827">
        <v>504</v>
      </c>
      <c r="P3827">
        <v>99</v>
      </c>
      <c r="Q3827">
        <v>189</v>
      </c>
      <c r="R3827">
        <v>137</v>
      </c>
      <c r="S3827">
        <v>192</v>
      </c>
      <c r="T3827">
        <f>(Data[[#This Row],[mean_r]]/256)*100</f>
        <v>73.828125</v>
      </c>
      <c r="U3827">
        <f>(Data[[#This Row],[mean_g]]/256)*100</f>
        <v>53.515625</v>
      </c>
      <c r="V3827">
        <f>(Data[[#This Row],[mean_b]]/256)*100</f>
        <v>75</v>
      </c>
      <c r="W3827">
        <v>0.57699999999999996</v>
      </c>
      <c r="X3827" t="s">
        <v>63</v>
      </c>
      <c r="Y3827" t="s">
        <v>45</v>
      </c>
      <c r="Z3827">
        <v>5634</v>
      </c>
      <c r="AA3827">
        <v>5.5</v>
      </c>
      <c r="AB3827">
        <v>14.5</v>
      </c>
      <c r="AC3827">
        <v>48</v>
      </c>
      <c r="AD3827">
        <v>211016</v>
      </c>
      <c r="AE3827">
        <v>69.2</v>
      </c>
      <c r="AF3827">
        <v>35.1</v>
      </c>
      <c r="AG3827" t="s">
        <v>64</v>
      </c>
      <c r="AH3827" t="s">
        <v>68</v>
      </c>
      <c r="AI3827" t="s">
        <v>56</v>
      </c>
      <c r="AJ3827">
        <v>100</v>
      </c>
      <c r="AK3827">
        <v>256</v>
      </c>
      <c r="AL3827">
        <v>0.72560000000000002</v>
      </c>
      <c r="AM3827">
        <v>0.57709999999999995</v>
      </c>
      <c r="AN3827">
        <v>0.66869999999999996</v>
      </c>
      <c r="AO3827">
        <f>Data[[#This Row],[labeller_confidence_score]]-Data[[#This Row],[cytodiffusion_classification_confidence]]</f>
        <v>9.1600000000000015E-2</v>
      </c>
    </row>
    <row r="3828" spans="1:41" x14ac:dyDescent="0.3">
      <c r="A3828" t="s">
        <v>3901</v>
      </c>
      <c r="B3828" t="s">
        <v>54</v>
      </c>
      <c r="C3828">
        <v>0</v>
      </c>
      <c r="D3828" t="s">
        <v>54</v>
      </c>
      <c r="E3828">
        <v>7.5</v>
      </c>
      <c r="F3828">
        <v>0</v>
      </c>
      <c r="G3828">
        <v>0</v>
      </c>
      <c r="H3828">
        <v>1</v>
      </c>
      <c r="I3828">
        <f>Data[[#This Row],[nucleus_area_pct]]/Data[[#This Row],[cytoplasm_ratio]]</f>
        <v>0</v>
      </c>
      <c r="J3828">
        <v>0.91300000000000003</v>
      </c>
      <c r="K3828">
        <v>0.13600000000000001</v>
      </c>
      <c r="L3828">
        <v>0.55000000000000004</v>
      </c>
      <c r="M3828">
        <v>1</v>
      </c>
      <c r="N3828">
        <v>0.89500000000000002</v>
      </c>
      <c r="O3828">
        <v>165</v>
      </c>
      <c r="P3828">
        <v>41</v>
      </c>
      <c r="Q3828">
        <v>215</v>
      </c>
      <c r="R3828">
        <v>107</v>
      </c>
      <c r="S3828">
        <v>131</v>
      </c>
      <c r="T3828">
        <f>(Data[[#This Row],[mean_r]]/256)*100</f>
        <v>83.984375</v>
      </c>
      <c r="U3828">
        <f>(Data[[#This Row],[mean_g]]/256)*100</f>
        <v>41.796875</v>
      </c>
      <c r="V3828">
        <f>(Data[[#This Row],[mean_b]]/256)*100</f>
        <v>51.171875</v>
      </c>
      <c r="W3828">
        <v>0.45500000000000002</v>
      </c>
      <c r="X3828" t="s">
        <v>51</v>
      </c>
      <c r="Y3828" t="s">
        <v>40</v>
      </c>
      <c r="Z3828">
        <v>7490</v>
      </c>
      <c r="AA3828">
        <v>5.82</v>
      </c>
      <c r="AB3828">
        <v>15.7</v>
      </c>
      <c r="AC3828">
        <v>39.6</v>
      </c>
      <c r="AD3828">
        <v>221350</v>
      </c>
      <c r="AE3828">
        <v>85.8</v>
      </c>
      <c r="AF3828">
        <v>33.6</v>
      </c>
      <c r="AG3828" t="s">
        <v>46</v>
      </c>
      <c r="AH3828" t="s">
        <v>68</v>
      </c>
      <c r="AI3828" t="s">
        <v>43</v>
      </c>
      <c r="AJ3828">
        <v>60</v>
      </c>
      <c r="AK3828">
        <v>512</v>
      </c>
      <c r="AL3828">
        <v>5.1499999999999997E-2</v>
      </c>
      <c r="AM3828">
        <v>0.88680000000000003</v>
      </c>
      <c r="AN3828">
        <v>0.94489999999999996</v>
      </c>
      <c r="AO3828">
        <f>Data[[#This Row],[labeller_confidence_score]]-Data[[#This Row],[cytodiffusion_classification_confidence]]</f>
        <v>5.8099999999999929E-2</v>
      </c>
    </row>
    <row r="3829" spans="1:41" x14ac:dyDescent="0.3">
      <c r="A3829" t="s">
        <v>3902</v>
      </c>
      <c r="B3829" t="s">
        <v>49</v>
      </c>
      <c r="C3829">
        <v>0</v>
      </c>
      <c r="D3829" t="s">
        <v>50</v>
      </c>
      <c r="E3829">
        <v>11.44</v>
      </c>
      <c r="F3829">
        <v>46.7</v>
      </c>
      <c r="G3829">
        <v>0.53400000000000003</v>
      </c>
      <c r="H3829">
        <v>0.47499999999999998</v>
      </c>
      <c r="I3829">
        <f>Data[[#This Row],[nucleus_area_pct]]/Data[[#This Row],[cytoplasm_ratio]]</f>
        <v>98.31578947368422</v>
      </c>
      <c r="J3829">
        <v>0.751</v>
      </c>
      <c r="K3829">
        <v>0.41299999999999998</v>
      </c>
      <c r="L3829">
        <v>3.11</v>
      </c>
      <c r="M3829">
        <v>2.7</v>
      </c>
      <c r="N3829">
        <v>0.83599999999999997</v>
      </c>
      <c r="O3829">
        <v>409</v>
      </c>
      <c r="P3829">
        <v>72</v>
      </c>
      <c r="Q3829">
        <v>201</v>
      </c>
      <c r="R3829">
        <v>150</v>
      </c>
      <c r="S3829">
        <v>187</v>
      </c>
      <c r="T3829">
        <f>(Data[[#This Row],[mean_r]]/256)*100</f>
        <v>78.515625</v>
      </c>
      <c r="U3829">
        <f>(Data[[#This Row],[mean_g]]/256)*100</f>
        <v>58.59375</v>
      </c>
      <c r="V3829">
        <f>(Data[[#This Row],[mean_b]]/256)*100</f>
        <v>73.046875</v>
      </c>
      <c r="W3829">
        <v>0.63400000000000001</v>
      </c>
      <c r="X3829" t="s">
        <v>51</v>
      </c>
      <c r="Y3829" t="s">
        <v>40</v>
      </c>
      <c r="Z3829">
        <v>11310</v>
      </c>
      <c r="AA3829">
        <v>4.53</v>
      </c>
      <c r="AB3829">
        <v>15.7</v>
      </c>
      <c r="AC3829">
        <v>28.5</v>
      </c>
      <c r="AD3829">
        <v>158302</v>
      </c>
      <c r="AE3829">
        <v>84.3</v>
      </c>
      <c r="AF3829">
        <v>31.8</v>
      </c>
      <c r="AG3829" t="s">
        <v>41</v>
      </c>
      <c r="AH3829" t="s">
        <v>47</v>
      </c>
      <c r="AI3829" t="s">
        <v>56</v>
      </c>
      <c r="AJ3829">
        <v>60</v>
      </c>
      <c r="AK3829">
        <v>256</v>
      </c>
      <c r="AL3829">
        <v>7.9899999999999999E-2</v>
      </c>
      <c r="AM3829">
        <v>0.92449999999999999</v>
      </c>
      <c r="AN3829">
        <v>0.9294</v>
      </c>
      <c r="AO3829">
        <f>Data[[#This Row],[labeller_confidence_score]]-Data[[#This Row],[cytodiffusion_classification_confidence]]</f>
        <v>4.9000000000000155E-3</v>
      </c>
    </row>
    <row r="3830" spans="1:41" x14ac:dyDescent="0.3">
      <c r="A3830" t="s">
        <v>3903</v>
      </c>
      <c r="B3830" t="s">
        <v>106</v>
      </c>
      <c r="C3830">
        <v>1</v>
      </c>
      <c r="D3830" t="s">
        <v>82</v>
      </c>
      <c r="E3830">
        <v>10.41</v>
      </c>
      <c r="F3830">
        <v>83.3</v>
      </c>
      <c r="G3830">
        <v>0.33</v>
      </c>
      <c r="H3830">
        <v>0.154</v>
      </c>
      <c r="I3830">
        <f>Data[[#This Row],[nucleus_area_pct]]/Data[[#This Row],[cytoplasm_ratio]]</f>
        <v>540.90909090909088</v>
      </c>
      <c r="J3830">
        <v>0.84099999999999997</v>
      </c>
      <c r="K3830">
        <v>0.20100000000000001</v>
      </c>
      <c r="L3830">
        <v>1.19</v>
      </c>
      <c r="M3830">
        <v>1.3</v>
      </c>
      <c r="N3830">
        <v>0.82399999999999995</v>
      </c>
      <c r="O3830">
        <v>648</v>
      </c>
      <c r="P3830">
        <v>98</v>
      </c>
      <c r="Q3830">
        <v>197</v>
      </c>
      <c r="R3830">
        <v>136</v>
      </c>
      <c r="S3830">
        <v>164</v>
      </c>
      <c r="T3830">
        <f>(Data[[#This Row],[mean_r]]/256)*100</f>
        <v>76.953125</v>
      </c>
      <c r="U3830">
        <f>(Data[[#This Row],[mean_g]]/256)*100</f>
        <v>53.125</v>
      </c>
      <c r="V3830">
        <f>(Data[[#This Row],[mean_b]]/256)*100</f>
        <v>64.0625</v>
      </c>
      <c r="W3830">
        <v>0.73099999999999998</v>
      </c>
      <c r="X3830" t="s">
        <v>39</v>
      </c>
      <c r="Y3830" t="s">
        <v>40</v>
      </c>
      <c r="Z3830">
        <v>7352</v>
      </c>
      <c r="AA3830">
        <v>4.0599999999999996</v>
      </c>
      <c r="AB3830">
        <v>14.8</v>
      </c>
      <c r="AC3830">
        <v>41.9</v>
      </c>
      <c r="AD3830">
        <v>294119</v>
      </c>
      <c r="AE3830">
        <v>100.1</v>
      </c>
      <c r="AF3830">
        <v>32.799999999999997</v>
      </c>
      <c r="AG3830" t="s">
        <v>64</v>
      </c>
      <c r="AH3830" t="s">
        <v>42</v>
      </c>
      <c r="AI3830" t="s">
        <v>52</v>
      </c>
      <c r="AJ3830">
        <v>40</v>
      </c>
      <c r="AK3830">
        <v>256</v>
      </c>
      <c r="AL3830">
        <v>0.91349999999999998</v>
      </c>
      <c r="AM3830">
        <v>0.66159999999999997</v>
      </c>
      <c r="AN3830">
        <v>0.85680000000000001</v>
      </c>
      <c r="AO3830">
        <f>Data[[#This Row],[labeller_confidence_score]]-Data[[#This Row],[cytodiffusion_classification_confidence]]</f>
        <v>0.19520000000000004</v>
      </c>
    </row>
    <row r="3831" spans="1:41" x14ac:dyDescent="0.3">
      <c r="A3831" t="s">
        <v>3904</v>
      </c>
      <c r="B3831" t="s">
        <v>74</v>
      </c>
      <c r="C3831">
        <v>0</v>
      </c>
      <c r="D3831" t="s">
        <v>75</v>
      </c>
      <c r="E3831">
        <v>2.4900000000000002</v>
      </c>
      <c r="F3831">
        <v>0</v>
      </c>
      <c r="G3831">
        <v>0</v>
      </c>
      <c r="H3831">
        <v>1</v>
      </c>
      <c r="I3831">
        <f>Data[[#This Row],[nucleus_area_pct]]/Data[[#This Row],[cytoplasm_ratio]]</f>
        <v>0</v>
      </c>
      <c r="J3831">
        <v>0.60799999999999998</v>
      </c>
      <c r="K3831">
        <v>0.36799999999999999</v>
      </c>
      <c r="L3831">
        <v>2.31</v>
      </c>
      <c r="M3831">
        <v>1</v>
      </c>
      <c r="N3831">
        <v>0.69699999999999995</v>
      </c>
      <c r="O3831">
        <v>26</v>
      </c>
      <c r="P3831">
        <v>17</v>
      </c>
      <c r="Q3831">
        <v>231</v>
      </c>
      <c r="R3831">
        <v>137</v>
      </c>
      <c r="S3831">
        <v>175</v>
      </c>
      <c r="T3831">
        <f>(Data[[#This Row],[mean_r]]/256)*100</f>
        <v>90.234375</v>
      </c>
      <c r="U3831">
        <f>(Data[[#This Row],[mean_g]]/256)*100</f>
        <v>53.515625</v>
      </c>
      <c r="V3831">
        <f>(Data[[#This Row],[mean_b]]/256)*100</f>
        <v>68.359375</v>
      </c>
      <c r="W3831">
        <v>0.53600000000000003</v>
      </c>
      <c r="X3831" t="s">
        <v>51</v>
      </c>
      <c r="Y3831" t="s">
        <v>45</v>
      </c>
      <c r="Z3831">
        <v>5359</v>
      </c>
      <c r="AA3831">
        <v>3.16</v>
      </c>
      <c r="AB3831">
        <v>10.6</v>
      </c>
      <c r="AC3831">
        <v>48.2</v>
      </c>
      <c r="AD3831">
        <v>311083</v>
      </c>
      <c r="AE3831">
        <v>77.599999999999994</v>
      </c>
      <c r="AF3831">
        <v>35.6</v>
      </c>
      <c r="AG3831" t="s">
        <v>46</v>
      </c>
      <c r="AH3831" t="s">
        <v>68</v>
      </c>
      <c r="AI3831" t="s">
        <v>43</v>
      </c>
      <c r="AJ3831">
        <v>100</v>
      </c>
      <c r="AK3831">
        <v>224</v>
      </c>
      <c r="AL3831">
        <v>2.0199999999999999E-2</v>
      </c>
      <c r="AM3831">
        <v>0.96079999999999999</v>
      </c>
      <c r="AN3831">
        <v>0.90359999999999996</v>
      </c>
      <c r="AO3831">
        <f>Data[[#This Row],[labeller_confidence_score]]-Data[[#This Row],[cytodiffusion_classification_confidence]]</f>
        <v>-5.7200000000000029E-2</v>
      </c>
    </row>
    <row r="3832" spans="1:41" x14ac:dyDescent="0.3">
      <c r="A3832" t="s">
        <v>3905</v>
      </c>
      <c r="B3832" t="s">
        <v>74</v>
      </c>
      <c r="C3832">
        <v>0</v>
      </c>
      <c r="D3832" t="s">
        <v>75</v>
      </c>
      <c r="E3832">
        <v>2.25</v>
      </c>
      <c r="F3832">
        <v>0</v>
      </c>
      <c r="G3832">
        <v>0</v>
      </c>
      <c r="H3832">
        <v>1</v>
      </c>
      <c r="I3832">
        <f>Data[[#This Row],[nucleus_area_pct]]/Data[[#This Row],[cytoplasm_ratio]]</f>
        <v>0</v>
      </c>
      <c r="J3832">
        <v>0.66700000000000004</v>
      </c>
      <c r="K3832">
        <v>0.39600000000000002</v>
      </c>
      <c r="L3832">
        <v>2.67</v>
      </c>
      <c r="M3832">
        <v>1</v>
      </c>
      <c r="N3832">
        <v>0.81200000000000006</v>
      </c>
      <c r="O3832">
        <v>34</v>
      </c>
      <c r="P3832">
        <v>19</v>
      </c>
      <c r="Q3832">
        <v>231</v>
      </c>
      <c r="R3832">
        <v>161</v>
      </c>
      <c r="S3832">
        <v>176</v>
      </c>
      <c r="T3832">
        <f>(Data[[#This Row],[mean_r]]/256)*100</f>
        <v>90.234375</v>
      </c>
      <c r="U3832">
        <f>(Data[[#This Row],[mean_g]]/256)*100</f>
        <v>62.890625</v>
      </c>
      <c r="V3832">
        <f>(Data[[#This Row],[mean_b]]/256)*100</f>
        <v>68.75</v>
      </c>
      <c r="W3832">
        <v>0.51500000000000001</v>
      </c>
      <c r="X3832" t="s">
        <v>39</v>
      </c>
      <c r="Y3832" t="s">
        <v>40</v>
      </c>
      <c r="Z3832">
        <v>9420</v>
      </c>
      <c r="AA3832">
        <v>5.72</v>
      </c>
      <c r="AB3832">
        <v>10.8</v>
      </c>
      <c r="AC3832">
        <v>51.6</v>
      </c>
      <c r="AD3832">
        <v>147236</v>
      </c>
      <c r="AE3832">
        <v>100.1</v>
      </c>
      <c r="AF3832">
        <v>34.6</v>
      </c>
      <c r="AG3832" t="s">
        <v>41</v>
      </c>
      <c r="AH3832" t="s">
        <v>42</v>
      </c>
      <c r="AI3832" t="s">
        <v>52</v>
      </c>
      <c r="AJ3832">
        <v>60</v>
      </c>
      <c r="AK3832">
        <v>360</v>
      </c>
      <c r="AL3832">
        <v>0</v>
      </c>
      <c r="AM3832">
        <v>0.95779999999999998</v>
      </c>
      <c r="AN3832">
        <v>0.85060000000000002</v>
      </c>
      <c r="AO3832">
        <f>Data[[#This Row],[labeller_confidence_score]]-Data[[#This Row],[cytodiffusion_classification_confidence]]</f>
        <v>-0.10719999999999996</v>
      </c>
    </row>
    <row r="3833" spans="1:41" x14ac:dyDescent="0.3">
      <c r="A3833" t="s">
        <v>3906</v>
      </c>
      <c r="B3833" t="s">
        <v>85</v>
      </c>
      <c r="C3833">
        <v>0</v>
      </c>
      <c r="D3833" t="s">
        <v>50</v>
      </c>
      <c r="E3833">
        <v>12.45</v>
      </c>
      <c r="F3833">
        <v>61.6</v>
      </c>
      <c r="G3833">
        <v>0.67</v>
      </c>
      <c r="H3833">
        <v>0.38400000000000001</v>
      </c>
      <c r="I3833">
        <f>Data[[#This Row],[nucleus_area_pct]]/Data[[#This Row],[cytoplasm_ratio]]</f>
        <v>160.41666666666666</v>
      </c>
      <c r="J3833">
        <v>0.76400000000000001</v>
      </c>
      <c r="K3833">
        <v>0.41499999999999998</v>
      </c>
      <c r="L3833">
        <v>5.07</v>
      </c>
      <c r="M3833">
        <v>1.4</v>
      </c>
      <c r="N3833">
        <v>0.71099999999999997</v>
      </c>
      <c r="O3833">
        <v>392</v>
      </c>
      <c r="P3833">
        <v>56</v>
      </c>
      <c r="Q3833">
        <v>158</v>
      </c>
      <c r="R3833">
        <v>152</v>
      </c>
      <c r="S3833">
        <v>203</v>
      </c>
      <c r="T3833">
        <f>(Data[[#This Row],[mean_r]]/256)*100</f>
        <v>61.71875</v>
      </c>
      <c r="U3833">
        <f>(Data[[#This Row],[mean_g]]/256)*100</f>
        <v>59.375</v>
      </c>
      <c r="V3833">
        <f>(Data[[#This Row],[mean_b]]/256)*100</f>
        <v>79.296875</v>
      </c>
      <c r="W3833">
        <v>0.85799999999999998</v>
      </c>
      <c r="X3833" t="s">
        <v>51</v>
      </c>
      <c r="Y3833" t="s">
        <v>45</v>
      </c>
      <c r="Z3833">
        <v>9428</v>
      </c>
      <c r="AA3833">
        <v>4.58</v>
      </c>
      <c r="AB3833">
        <v>12.9</v>
      </c>
      <c r="AC3833">
        <v>33.700000000000003</v>
      </c>
      <c r="AD3833">
        <v>127405</v>
      </c>
      <c r="AE3833">
        <v>79.099999999999994</v>
      </c>
      <c r="AF3833">
        <v>35.299999999999997</v>
      </c>
      <c r="AG3833" t="s">
        <v>41</v>
      </c>
      <c r="AH3833" t="s">
        <v>42</v>
      </c>
      <c r="AI3833" t="s">
        <v>52</v>
      </c>
      <c r="AJ3833">
        <v>100</v>
      </c>
      <c r="AK3833">
        <v>360</v>
      </c>
      <c r="AL3833">
        <v>3.49E-2</v>
      </c>
      <c r="AM3833">
        <v>0.96179999999999999</v>
      </c>
      <c r="AN3833">
        <v>0.90949999999999998</v>
      </c>
      <c r="AO3833">
        <f>Data[[#This Row],[labeller_confidence_score]]-Data[[#This Row],[cytodiffusion_classification_confidence]]</f>
        <v>-5.2300000000000013E-2</v>
      </c>
    </row>
    <row r="3834" spans="1:41" x14ac:dyDescent="0.3">
      <c r="A3834" t="s">
        <v>3907</v>
      </c>
      <c r="B3834" t="s">
        <v>89</v>
      </c>
      <c r="C3834">
        <v>1</v>
      </c>
      <c r="D3834" t="s">
        <v>38</v>
      </c>
      <c r="E3834">
        <v>14.01</v>
      </c>
      <c r="F3834">
        <v>55.8</v>
      </c>
      <c r="G3834">
        <v>0.56100000000000005</v>
      </c>
      <c r="H3834">
        <v>0.437</v>
      </c>
      <c r="I3834">
        <f>Data[[#This Row],[nucleus_area_pct]]/Data[[#This Row],[cytoplasm_ratio]]</f>
        <v>127.68878718535468</v>
      </c>
      <c r="J3834">
        <v>0.83499999999999996</v>
      </c>
      <c r="K3834">
        <v>0.41899999999999998</v>
      </c>
      <c r="L3834">
        <v>5.49</v>
      </c>
      <c r="M3834">
        <v>3</v>
      </c>
      <c r="N3834">
        <v>0.77500000000000002</v>
      </c>
      <c r="O3834">
        <v>375</v>
      </c>
      <c r="P3834">
        <v>89</v>
      </c>
      <c r="Q3834">
        <v>224</v>
      </c>
      <c r="R3834">
        <v>138</v>
      </c>
      <c r="S3834">
        <v>178</v>
      </c>
      <c r="T3834">
        <f>(Data[[#This Row],[mean_r]]/256)*100</f>
        <v>87.5</v>
      </c>
      <c r="U3834">
        <f>(Data[[#This Row],[mean_g]]/256)*100</f>
        <v>53.90625</v>
      </c>
      <c r="V3834">
        <f>(Data[[#This Row],[mean_b]]/256)*100</f>
        <v>69.53125</v>
      </c>
      <c r="W3834">
        <v>0.60599999999999998</v>
      </c>
      <c r="X3834" t="s">
        <v>39</v>
      </c>
      <c r="Y3834" t="s">
        <v>40</v>
      </c>
      <c r="Z3834">
        <v>7248</v>
      </c>
      <c r="AA3834">
        <v>5.16</v>
      </c>
      <c r="AB3834">
        <v>9.9</v>
      </c>
      <c r="AC3834">
        <v>44.3</v>
      </c>
      <c r="AD3834">
        <v>288358</v>
      </c>
      <c r="AE3834">
        <v>112.7</v>
      </c>
      <c r="AF3834">
        <v>31.6</v>
      </c>
      <c r="AG3834" t="s">
        <v>41</v>
      </c>
      <c r="AH3834" t="s">
        <v>47</v>
      </c>
      <c r="AI3834" t="s">
        <v>52</v>
      </c>
      <c r="AJ3834">
        <v>100</v>
      </c>
      <c r="AK3834">
        <v>224</v>
      </c>
      <c r="AL3834">
        <v>0.86129999999999995</v>
      </c>
      <c r="AM3834">
        <v>0.90029999999999999</v>
      </c>
      <c r="AN3834">
        <v>0.73150000000000004</v>
      </c>
      <c r="AO3834">
        <f>Data[[#This Row],[labeller_confidence_score]]-Data[[#This Row],[cytodiffusion_classification_confidence]]</f>
        <v>-0.16879999999999995</v>
      </c>
    </row>
    <row r="3835" spans="1:41" x14ac:dyDescent="0.3">
      <c r="A3835" t="s">
        <v>3908</v>
      </c>
      <c r="B3835" t="s">
        <v>62</v>
      </c>
      <c r="C3835">
        <v>0</v>
      </c>
      <c r="D3835" t="s">
        <v>50</v>
      </c>
      <c r="E3835">
        <v>10.19</v>
      </c>
      <c r="F3835">
        <v>70.5</v>
      </c>
      <c r="G3835">
        <v>0.92300000000000004</v>
      </c>
      <c r="H3835">
        <v>0.28100000000000003</v>
      </c>
      <c r="I3835">
        <f>Data[[#This Row],[nucleus_area_pct]]/Data[[#This Row],[cytoplasm_ratio]]</f>
        <v>250.88967971530246</v>
      </c>
      <c r="J3835">
        <v>0.72699999999999998</v>
      </c>
      <c r="K3835">
        <v>6.8000000000000005E-2</v>
      </c>
      <c r="L3835">
        <v>1.06</v>
      </c>
      <c r="M3835">
        <v>1.1000000000000001</v>
      </c>
      <c r="N3835">
        <v>0.92200000000000004</v>
      </c>
      <c r="O3835">
        <v>280</v>
      </c>
      <c r="P3835">
        <v>62</v>
      </c>
      <c r="Q3835">
        <v>190</v>
      </c>
      <c r="R3835">
        <v>170</v>
      </c>
      <c r="S3835">
        <v>193</v>
      </c>
      <c r="T3835">
        <f>(Data[[#This Row],[mean_r]]/256)*100</f>
        <v>74.21875</v>
      </c>
      <c r="U3835">
        <f>(Data[[#This Row],[mean_g]]/256)*100</f>
        <v>66.40625</v>
      </c>
      <c r="V3835">
        <f>(Data[[#This Row],[mean_b]]/256)*100</f>
        <v>75.390625</v>
      </c>
      <c r="W3835">
        <v>0.622</v>
      </c>
      <c r="X3835" t="s">
        <v>51</v>
      </c>
      <c r="Y3835" t="s">
        <v>45</v>
      </c>
      <c r="Z3835">
        <v>5011</v>
      </c>
      <c r="AA3835">
        <v>4.16</v>
      </c>
      <c r="AB3835">
        <v>11.6</v>
      </c>
      <c r="AC3835">
        <v>40.5</v>
      </c>
      <c r="AD3835">
        <v>315315</v>
      </c>
      <c r="AE3835">
        <v>99.9</v>
      </c>
      <c r="AF3835">
        <v>33.299999999999997</v>
      </c>
      <c r="AG3835" t="s">
        <v>41</v>
      </c>
      <c r="AH3835" t="s">
        <v>47</v>
      </c>
      <c r="AI3835" t="s">
        <v>43</v>
      </c>
      <c r="AJ3835">
        <v>100</v>
      </c>
      <c r="AK3835">
        <v>224</v>
      </c>
      <c r="AL3835">
        <v>7.4999999999999997E-2</v>
      </c>
      <c r="AM3835">
        <v>0.93030000000000002</v>
      </c>
      <c r="AN3835">
        <v>0.89470000000000005</v>
      </c>
      <c r="AO3835">
        <f>Data[[#This Row],[labeller_confidence_score]]-Data[[#This Row],[cytodiffusion_classification_confidence]]</f>
        <v>-3.5599999999999965E-2</v>
      </c>
    </row>
    <row r="3836" spans="1:41" x14ac:dyDescent="0.3">
      <c r="A3836" t="s">
        <v>3909</v>
      </c>
      <c r="B3836" t="s">
        <v>74</v>
      </c>
      <c r="C3836">
        <v>0</v>
      </c>
      <c r="D3836" t="s">
        <v>75</v>
      </c>
      <c r="E3836">
        <v>2.89</v>
      </c>
      <c r="F3836">
        <v>0</v>
      </c>
      <c r="G3836">
        <v>0</v>
      </c>
      <c r="H3836">
        <v>1</v>
      </c>
      <c r="I3836">
        <f>Data[[#This Row],[nucleus_area_pct]]/Data[[#This Row],[cytoplasm_ratio]]</f>
        <v>0</v>
      </c>
      <c r="J3836">
        <v>0.76300000000000001</v>
      </c>
      <c r="K3836">
        <v>0.59799999999999998</v>
      </c>
      <c r="L3836">
        <v>2.69</v>
      </c>
      <c r="M3836">
        <v>1</v>
      </c>
      <c r="N3836">
        <v>0.79600000000000004</v>
      </c>
      <c r="O3836">
        <v>23</v>
      </c>
      <c r="P3836">
        <v>14</v>
      </c>
      <c r="Q3836">
        <v>223</v>
      </c>
      <c r="R3836">
        <v>148</v>
      </c>
      <c r="S3836">
        <v>175</v>
      </c>
      <c r="T3836">
        <f>(Data[[#This Row],[mean_r]]/256)*100</f>
        <v>87.109375</v>
      </c>
      <c r="U3836">
        <f>(Data[[#This Row],[mean_g]]/256)*100</f>
        <v>57.8125</v>
      </c>
      <c r="V3836">
        <f>(Data[[#This Row],[mean_b]]/256)*100</f>
        <v>68.359375</v>
      </c>
      <c r="W3836">
        <v>0.51</v>
      </c>
      <c r="X3836" t="s">
        <v>51</v>
      </c>
      <c r="Y3836" t="s">
        <v>40</v>
      </c>
      <c r="Z3836">
        <v>4893</v>
      </c>
      <c r="AA3836">
        <v>5.42</v>
      </c>
      <c r="AB3836">
        <v>15.1</v>
      </c>
      <c r="AC3836">
        <v>36.1</v>
      </c>
      <c r="AD3836">
        <v>287546</v>
      </c>
      <c r="AE3836">
        <v>95.9</v>
      </c>
      <c r="AF3836">
        <v>35.5</v>
      </c>
      <c r="AG3836" t="s">
        <v>41</v>
      </c>
      <c r="AH3836" t="s">
        <v>47</v>
      </c>
      <c r="AI3836" t="s">
        <v>52</v>
      </c>
      <c r="AJ3836">
        <v>100</v>
      </c>
      <c r="AK3836">
        <v>360</v>
      </c>
      <c r="AL3836">
        <v>3.0200000000000001E-2</v>
      </c>
      <c r="AM3836">
        <v>0.92889999999999995</v>
      </c>
      <c r="AN3836">
        <v>0.82699999999999996</v>
      </c>
      <c r="AO3836">
        <f>Data[[#This Row],[labeller_confidence_score]]-Data[[#This Row],[cytodiffusion_classification_confidence]]</f>
        <v>-0.10189999999999999</v>
      </c>
    </row>
    <row r="3837" spans="1:41" x14ac:dyDescent="0.3">
      <c r="A3837" t="s">
        <v>3910</v>
      </c>
      <c r="B3837" t="s">
        <v>54</v>
      </c>
      <c r="C3837">
        <v>0</v>
      </c>
      <c r="D3837" t="s">
        <v>54</v>
      </c>
      <c r="E3837">
        <v>6.01</v>
      </c>
      <c r="F3837">
        <v>0</v>
      </c>
      <c r="G3837">
        <v>0</v>
      </c>
      <c r="H3837">
        <v>1</v>
      </c>
      <c r="I3837">
        <f>Data[[#This Row],[nucleus_area_pct]]/Data[[#This Row],[cytoplasm_ratio]]</f>
        <v>0</v>
      </c>
      <c r="J3837">
        <v>0.88700000000000001</v>
      </c>
      <c r="K3837">
        <v>0.13300000000000001</v>
      </c>
      <c r="L3837">
        <v>0.71</v>
      </c>
      <c r="M3837">
        <v>1</v>
      </c>
      <c r="N3837">
        <v>0.94099999999999995</v>
      </c>
      <c r="O3837">
        <v>169</v>
      </c>
      <c r="P3837">
        <v>57</v>
      </c>
      <c r="Q3837">
        <v>216</v>
      </c>
      <c r="R3837">
        <v>124</v>
      </c>
      <c r="S3837">
        <v>144</v>
      </c>
      <c r="T3837">
        <f>(Data[[#This Row],[mean_r]]/256)*100</f>
        <v>84.375</v>
      </c>
      <c r="U3837">
        <f>(Data[[#This Row],[mean_g]]/256)*100</f>
        <v>48.4375</v>
      </c>
      <c r="V3837">
        <f>(Data[[#This Row],[mean_b]]/256)*100</f>
        <v>56.25</v>
      </c>
      <c r="W3837">
        <v>0.49199999999999999</v>
      </c>
      <c r="X3837" t="s">
        <v>39</v>
      </c>
      <c r="Y3837" t="s">
        <v>45</v>
      </c>
      <c r="Z3837">
        <v>8097</v>
      </c>
      <c r="AA3837">
        <v>4.1100000000000003</v>
      </c>
      <c r="AB3837">
        <v>13.4</v>
      </c>
      <c r="AC3837">
        <v>38.4</v>
      </c>
      <c r="AD3837">
        <v>154010</v>
      </c>
      <c r="AE3837">
        <v>79</v>
      </c>
      <c r="AF3837">
        <v>33.6</v>
      </c>
      <c r="AG3837" t="s">
        <v>41</v>
      </c>
      <c r="AH3837" t="s">
        <v>42</v>
      </c>
      <c r="AI3837" t="s">
        <v>56</v>
      </c>
      <c r="AJ3837">
        <v>40</v>
      </c>
      <c r="AK3837">
        <v>224</v>
      </c>
      <c r="AL3837">
        <v>9.3100000000000002E-2</v>
      </c>
      <c r="AM3837">
        <v>0.92059999999999997</v>
      </c>
      <c r="AN3837">
        <v>1</v>
      </c>
      <c r="AO3837">
        <f>Data[[#This Row],[labeller_confidence_score]]-Data[[#This Row],[cytodiffusion_classification_confidence]]</f>
        <v>7.9400000000000026E-2</v>
      </c>
    </row>
    <row r="3838" spans="1:41" x14ac:dyDescent="0.3">
      <c r="A3838" t="s">
        <v>3911</v>
      </c>
      <c r="B3838" t="s">
        <v>58</v>
      </c>
      <c r="C3838">
        <v>1</v>
      </c>
      <c r="D3838" t="s">
        <v>38</v>
      </c>
      <c r="E3838">
        <v>14.16</v>
      </c>
      <c r="F3838">
        <v>66.2</v>
      </c>
      <c r="G3838">
        <v>0.65500000000000003</v>
      </c>
      <c r="H3838">
        <v>0.314</v>
      </c>
      <c r="I3838">
        <f>Data[[#This Row],[nucleus_area_pct]]/Data[[#This Row],[cytoplasm_ratio]]</f>
        <v>210.828025477707</v>
      </c>
      <c r="J3838">
        <v>0.81899999999999995</v>
      </c>
      <c r="K3838">
        <v>0.33400000000000002</v>
      </c>
      <c r="L3838">
        <v>0.99</v>
      </c>
      <c r="M3838">
        <v>1.1000000000000001</v>
      </c>
      <c r="N3838">
        <v>0.80500000000000005</v>
      </c>
      <c r="O3838">
        <v>629</v>
      </c>
      <c r="P3838">
        <v>96</v>
      </c>
      <c r="Q3838">
        <v>191</v>
      </c>
      <c r="R3838">
        <v>127</v>
      </c>
      <c r="S3838">
        <v>177</v>
      </c>
      <c r="T3838">
        <f>(Data[[#This Row],[mean_r]]/256)*100</f>
        <v>74.609375</v>
      </c>
      <c r="U3838">
        <f>(Data[[#This Row],[mean_g]]/256)*100</f>
        <v>49.609375</v>
      </c>
      <c r="V3838">
        <f>(Data[[#This Row],[mean_b]]/256)*100</f>
        <v>69.140625</v>
      </c>
      <c r="W3838">
        <v>0.77600000000000002</v>
      </c>
      <c r="X3838" t="s">
        <v>51</v>
      </c>
      <c r="Y3838" t="s">
        <v>40</v>
      </c>
      <c r="Z3838">
        <v>3126</v>
      </c>
      <c r="AA3838">
        <v>4.9400000000000004</v>
      </c>
      <c r="AB3838">
        <v>12.4</v>
      </c>
      <c r="AC3838">
        <v>47.1</v>
      </c>
      <c r="AD3838">
        <v>344025</v>
      </c>
      <c r="AE3838">
        <v>101.1</v>
      </c>
      <c r="AF3838">
        <v>36.200000000000003</v>
      </c>
      <c r="AG3838" t="s">
        <v>41</v>
      </c>
      <c r="AH3838" t="s">
        <v>68</v>
      </c>
      <c r="AI3838" t="s">
        <v>56</v>
      </c>
      <c r="AJ3838">
        <v>40</v>
      </c>
      <c r="AK3838">
        <v>224</v>
      </c>
      <c r="AL3838">
        <v>0.60699999999999998</v>
      </c>
      <c r="AM3838">
        <v>0.66120000000000001</v>
      </c>
      <c r="AN3838">
        <v>0.59589999999999999</v>
      </c>
      <c r="AO3838">
        <f>Data[[#This Row],[labeller_confidence_score]]-Data[[#This Row],[cytodiffusion_classification_confidence]]</f>
        <v>-6.5300000000000025E-2</v>
      </c>
    </row>
    <row r="3839" spans="1:41" x14ac:dyDescent="0.3">
      <c r="A3839" t="s">
        <v>3912</v>
      </c>
      <c r="B3839" t="s">
        <v>62</v>
      </c>
      <c r="C3839">
        <v>0</v>
      </c>
      <c r="D3839" t="s">
        <v>50</v>
      </c>
      <c r="E3839">
        <v>7.41</v>
      </c>
      <c r="F3839">
        <v>79.8</v>
      </c>
      <c r="G3839">
        <v>0.81</v>
      </c>
      <c r="H3839">
        <v>0.222</v>
      </c>
      <c r="I3839">
        <f>Data[[#This Row],[nucleus_area_pct]]/Data[[#This Row],[cytoplasm_ratio]]</f>
        <v>359.45945945945942</v>
      </c>
      <c r="J3839">
        <v>0.89700000000000002</v>
      </c>
      <c r="K3839">
        <v>0.35899999999999999</v>
      </c>
      <c r="L3839">
        <v>0.83</v>
      </c>
      <c r="M3839">
        <v>1</v>
      </c>
      <c r="N3839">
        <v>0.93400000000000005</v>
      </c>
      <c r="O3839">
        <v>289</v>
      </c>
      <c r="P3839">
        <v>60</v>
      </c>
      <c r="Q3839">
        <v>183</v>
      </c>
      <c r="R3839">
        <v>181</v>
      </c>
      <c r="S3839">
        <v>200</v>
      </c>
      <c r="T3839">
        <f>(Data[[#This Row],[mean_r]]/256)*100</f>
        <v>71.484375</v>
      </c>
      <c r="U3839">
        <f>(Data[[#This Row],[mean_g]]/256)*100</f>
        <v>70.703125</v>
      </c>
      <c r="V3839">
        <f>(Data[[#This Row],[mean_b]]/256)*100</f>
        <v>78.125</v>
      </c>
      <c r="W3839">
        <v>0.625</v>
      </c>
      <c r="X3839" t="s">
        <v>51</v>
      </c>
      <c r="Y3839" t="s">
        <v>40</v>
      </c>
      <c r="Z3839">
        <v>8528</v>
      </c>
      <c r="AA3839">
        <v>4.2300000000000004</v>
      </c>
      <c r="AB3839">
        <v>14.1</v>
      </c>
      <c r="AC3839">
        <v>38.6</v>
      </c>
      <c r="AD3839">
        <v>145804</v>
      </c>
      <c r="AE3839">
        <v>105.7</v>
      </c>
      <c r="AF3839">
        <v>30.5</v>
      </c>
      <c r="AG3839" t="s">
        <v>46</v>
      </c>
      <c r="AH3839" t="s">
        <v>47</v>
      </c>
      <c r="AI3839" t="s">
        <v>56</v>
      </c>
      <c r="AJ3839">
        <v>100</v>
      </c>
      <c r="AK3839">
        <v>360</v>
      </c>
      <c r="AL3839">
        <v>0.1027</v>
      </c>
      <c r="AM3839">
        <v>0.88229999999999997</v>
      </c>
      <c r="AN3839">
        <v>0.84250000000000003</v>
      </c>
      <c r="AO3839">
        <f>Data[[#This Row],[labeller_confidence_score]]-Data[[#This Row],[cytodiffusion_classification_confidence]]</f>
        <v>-3.9799999999999947E-2</v>
      </c>
    </row>
    <row r="3840" spans="1:41" x14ac:dyDescent="0.3">
      <c r="A3840" t="s">
        <v>3913</v>
      </c>
      <c r="B3840" t="s">
        <v>62</v>
      </c>
      <c r="C3840">
        <v>0</v>
      </c>
      <c r="D3840" t="s">
        <v>50</v>
      </c>
      <c r="E3840">
        <v>9.56</v>
      </c>
      <c r="F3840">
        <v>84.9</v>
      </c>
      <c r="G3840">
        <v>0.73899999999999999</v>
      </c>
      <c r="H3840">
        <v>0.14299999999999999</v>
      </c>
      <c r="I3840">
        <f>Data[[#This Row],[nucleus_area_pct]]/Data[[#This Row],[cytoplasm_ratio]]</f>
        <v>593.70629370629376</v>
      </c>
      <c r="J3840">
        <v>0.95299999999999996</v>
      </c>
      <c r="K3840">
        <v>0.216</v>
      </c>
      <c r="L3840">
        <v>1.2</v>
      </c>
      <c r="M3840">
        <v>1.1000000000000001</v>
      </c>
      <c r="N3840">
        <v>0.872</v>
      </c>
      <c r="O3840">
        <v>316</v>
      </c>
      <c r="P3840">
        <v>62</v>
      </c>
      <c r="Q3840">
        <v>217</v>
      </c>
      <c r="R3840">
        <v>172</v>
      </c>
      <c r="S3840">
        <v>195</v>
      </c>
      <c r="T3840">
        <f>(Data[[#This Row],[mean_r]]/256)*100</f>
        <v>84.765625</v>
      </c>
      <c r="U3840">
        <f>(Data[[#This Row],[mean_g]]/256)*100</f>
        <v>67.1875</v>
      </c>
      <c r="V3840">
        <f>(Data[[#This Row],[mean_b]]/256)*100</f>
        <v>76.171875</v>
      </c>
      <c r="W3840">
        <v>0.76500000000000001</v>
      </c>
      <c r="X3840" t="s">
        <v>63</v>
      </c>
      <c r="Y3840" t="s">
        <v>45</v>
      </c>
      <c r="Z3840">
        <v>7111</v>
      </c>
      <c r="AA3840">
        <v>5.29</v>
      </c>
      <c r="AB3840">
        <v>13.5</v>
      </c>
      <c r="AC3840">
        <v>41.3</v>
      </c>
      <c r="AD3840">
        <v>265325</v>
      </c>
      <c r="AE3840">
        <v>90.6</v>
      </c>
      <c r="AF3840">
        <v>35.299999999999997</v>
      </c>
      <c r="AG3840" t="s">
        <v>41</v>
      </c>
      <c r="AH3840" t="s">
        <v>42</v>
      </c>
      <c r="AI3840" t="s">
        <v>43</v>
      </c>
      <c r="AJ3840">
        <v>40</v>
      </c>
      <c r="AK3840">
        <v>256</v>
      </c>
      <c r="AL3840">
        <v>1.6999999999999999E-3</v>
      </c>
      <c r="AM3840">
        <v>0.95469999999999999</v>
      </c>
      <c r="AN3840">
        <v>0.93489999999999995</v>
      </c>
      <c r="AO3840">
        <f>Data[[#This Row],[labeller_confidence_score]]-Data[[#This Row],[cytodiffusion_classification_confidence]]</f>
        <v>-1.980000000000004E-2</v>
      </c>
    </row>
    <row r="3841" spans="1:41" x14ac:dyDescent="0.3">
      <c r="A3841" t="s">
        <v>3914</v>
      </c>
      <c r="B3841" t="s">
        <v>67</v>
      </c>
      <c r="C3841">
        <v>1</v>
      </c>
      <c r="D3841" t="s">
        <v>67</v>
      </c>
      <c r="E3841">
        <v>1</v>
      </c>
      <c r="F3841">
        <v>26</v>
      </c>
      <c r="G3841">
        <v>0.13100000000000001</v>
      </c>
      <c r="H3841">
        <v>1</v>
      </c>
      <c r="I3841">
        <f>Data[[#This Row],[nucleus_area_pct]]/Data[[#This Row],[cytoplasm_ratio]]</f>
        <v>26</v>
      </c>
      <c r="J3841">
        <v>0.56499999999999995</v>
      </c>
      <c r="K3841">
        <v>0.39500000000000002</v>
      </c>
      <c r="L3841">
        <v>2.62</v>
      </c>
      <c r="M3841">
        <v>1</v>
      </c>
      <c r="N3841">
        <v>0.55000000000000004</v>
      </c>
      <c r="O3841">
        <v>320</v>
      </c>
      <c r="P3841">
        <v>42</v>
      </c>
      <c r="Q3841">
        <v>210</v>
      </c>
      <c r="R3841">
        <v>154</v>
      </c>
      <c r="S3841">
        <v>172</v>
      </c>
      <c r="T3841">
        <f>(Data[[#This Row],[mean_r]]/256)*100</f>
        <v>82.03125</v>
      </c>
      <c r="U3841">
        <f>(Data[[#This Row],[mean_g]]/256)*100</f>
        <v>60.15625</v>
      </c>
      <c r="V3841">
        <f>(Data[[#This Row],[mean_b]]/256)*100</f>
        <v>67.1875</v>
      </c>
      <c r="W3841">
        <v>0.56299999999999994</v>
      </c>
      <c r="X3841" t="s">
        <v>51</v>
      </c>
      <c r="Y3841" t="s">
        <v>45</v>
      </c>
      <c r="Z3841">
        <v>11623</v>
      </c>
      <c r="AA3841">
        <v>4.25</v>
      </c>
      <c r="AB3841">
        <v>11.7</v>
      </c>
      <c r="AC3841">
        <v>52.7</v>
      </c>
      <c r="AD3841">
        <v>271893</v>
      </c>
      <c r="AE3841">
        <v>89.3</v>
      </c>
      <c r="AF3841">
        <v>31.5</v>
      </c>
      <c r="AG3841" t="s">
        <v>64</v>
      </c>
      <c r="AH3841" t="s">
        <v>68</v>
      </c>
      <c r="AI3841" t="s">
        <v>56</v>
      </c>
      <c r="AJ3841">
        <v>100</v>
      </c>
      <c r="AK3841">
        <v>512</v>
      </c>
      <c r="AL3841">
        <v>0.92930000000000001</v>
      </c>
      <c r="AM3841">
        <v>0.82920000000000005</v>
      </c>
      <c r="AN3841">
        <v>0.64280000000000004</v>
      </c>
      <c r="AO3841">
        <f>Data[[#This Row],[labeller_confidence_score]]-Data[[#This Row],[cytodiffusion_classification_confidence]]</f>
        <v>-0.18640000000000001</v>
      </c>
    </row>
    <row r="3842" spans="1:41" x14ac:dyDescent="0.3">
      <c r="A3842" t="s">
        <v>3915</v>
      </c>
      <c r="B3842" t="s">
        <v>133</v>
      </c>
      <c r="C3842">
        <v>1</v>
      </c>
      <c r="D3842" t="s">
        <v>104</v>
      </c>
      <c r="E3842">
        <v>7.87</v>
      </c>
      <c r="F3842">
        <v>0</v>
      </c>
      <c r="G3842">
        <v>0</v>
      </c>
      <c r="H3842">
        <v>1</v>
      </c>
      <c r="I3842">
        <f>Data[[#This Row],[nucleus_area_pct]]/Data[[#This Row],[cytoplasm_ratio]]</f>
        <v>0</v>
      </c>
      <c r="J3842">
        <v>0.39800000000000002</v>
      </c>
      <c r="K3842">
        <v>0.90700000000000003</v>
      </c>
      <c r="L3842">
        <v>0.62</v>
      </c>
      <c r="M3842">
        <v>1</v>
      </c>
      <c r="N3842">
        <v>0.85499999999999998</v>
      </c>
      <c r="O3842">
        <v>194</v>
      </c>
      <c r="P3842">
        <v>54</v>
      </c>
      <c r="Q3842">
        <v>232</v>
      </c>
      <c r="R3842">
        <v>121</v>
      </c>
      <c r="S3842">
        <v>140</v>
      </c>
      <c r="T3842">
        <f>(Data[[#This Row],[mean_r]]/256)*100</f>
        <v>90.625</v>
      </c>
      <c r="U3842">
        <f>(Data[[#This Row],[mean_g]]/256)*100</f>
        <v>47.265625</v>
      </c>
      <c r="V3842">
        <f>(Data[[#This Row],[mean_b]]/256)*100</f>
        <v>54.6875</v>
      </c>
      <c r="W3842">
        <v>0.44800000000000001</v>
      </c>
      <c r="X3842" t="s">
        <v>63</v>
      </c>
      <c r="Y3842" t="s">
        <v>40</v>
      </c>
      <c r="Z3842">
        <v>10243</v>
      </c>
      <c r="AA3842">
        <v>4.38</v>
      </c>
      <c r="AB3842">
        <v>16</v>
      </c>
      <c r="AC3842">
        <v>40.6</v>
      </c>
      <c r="AD3842">
        <v>324858</v>
      </c>
      <c r="AE3842">
        <v>77.099999999999994</v>
      </c>
      <c r="AF3842">
        <v>35.200000000000003</v>
      </c>
      <c r="AG3842" t="s">
        <v>46</v>
      </c>
      <c r="AH3842" t="s">
        <v>47</v>
      </c>
      <c r="AI3842" t="s">
        <v>43</v>
      </c>
      <c r="AJ3842">
        <v>100</v>
      </c>
      <c r="AK3842">
        <v>512</v>
      </c>
      <c r="AL3842">
        <v>1</v>
      </c>
      <c r="AM3842">
        <v>0.74690000000000001</v>
      </c>
      <c r="AN3842">
        <v>0.67130000000000001</v>
      </c>
      <c r="AO3842">
        <f>Data[[#This Row],[labeller_confidence_score]]-Data[[#This Row],[cytodiffusion_classification_confidence]]</f>
        <v>-7.5600000000000001E-2</v>
      </c>
    </row>
    <row r="3843" spans="1:41" x14ac:dyDescent="0.3">
      <c r="A3843" t="s">
        <v>3916</v>
      </c>
      <c r="B3843" t="s">
        <v>120</v>
      </c>
      <c r="C3843">
        <v>1</v>
      </c>
      <c r="D3843" t="s">
        <v>104</v>
      </c>
      <c r="E3843">
        <v>6.95</v>
      </c>
      <c r="F3843">
        <v>0</v>
      </c>
      <c r="G3843">
        <v>0</v>
      </c>
      <c r="H3843">
        <v>1</v>
      </c>
      <c r="I3843">
        <f>Data[[#This Row],[nucleus_area_pct]]/Data[[#This Row],[cytoplasm_ratio]]</f>
        <v>0</v>
      </c>
      <c r="J3843">
        <v>0.93500000000000005</v>
      </c>
      <c r="K3843">
        <v>0.13800000000000001</v>
      </c>
      <c r="L3843">
        <v>0.67</v>
      </c>
      <c r="M3843">
        <v>1</v>
      </c>
      <c r="N3843">
        <v>0.97099999999999997</v>
      </c>
      <c r="O3843">
        <v>135</v>
      </c>
      <c r="P3843">
        <v>43</v>
      </c>
      <c r="Q3843">
        <v>244</v>
      </c>
      <c r="R3843">
        <v>145</v>
      </c>
      <c r="S3843">
        <v>121</v>
      </c>
      <c r="T3843">
        <f>(Data[[#This Row],[mean_r]]/256)*100</f>
        <v>95.3125</v>
      </c>
      <c r="U3843">
        <f>(Data[[#This Row],[mean_g]]/256)*100</f>
        <v>56.640625</v>
      </c>
      <c r="V3843">
        <f>(Data[[#This Row],[mean_b]]/256)*100</f>
        <v>47.265625</v>
      </c>
      <c r="W3843">
        <v>0.53200000000000003</v>
      </c>
      <c r="X3843" t="s">
        <v>51</v>
      </c>
      <c r="Y3843" t="s">
        <v>45</v>
      </c>
      <c r="Z3843">
        <v>7237</v>
      </c>
      <c r="AA3843">
        <v>5.23</v>
      </c>
      <c r="AB3843">
        <v>15.7</v>
      </c>
      <c r="AC3843">
        <v>45.7</v>
      </c>
      <c r="AD3843">
        <v>300344</v>
      </c>
      <c r="AE3843">
        <v>96.1</v>
      </c>
      <c r="AF3843">
        <v>36.1</v>
      </c>
      <c r="AG3843" t="s">
        <v>64</v>
      </c>
      <c r="AH3843" t="s">
        <v>68</v>
      </c>
      <c r="AI3843" t="s">
        <v>52</v>
      </c>
      <c r="AJ3843">
        <v>60</v>
      </c>
      <c r="AK3843">
        <v>256</v>
      </c>
      <c r="AL3843">
        <v>0.7732</v>
      </c>
      <c r="AM3843">
        <v>0.76060000000000005</v>
      </c>
      <c r="AN3843">
        <v>0.83</v>
      </c>
      <c r="AO3843">
        <f>Data[[#This Row],[labeller_confidence_score]]-Data[[#This Row],[cytodiffusion_classification_confidence]]</f>
        <v>6.9399999999999906E-2</v>
      </c>
    </row>
    <row r="3844" spans="1:41" x14ac:dyDescent="0.3">
      <c r="A3844" t="s">
        <v>3917</v>
      </c>
      <c r="B3844" t="s">
        <v>49</v>
      </c>
      <c r="C3844">
        <v>0</v>
      </c>
      <c r="D3844" t="s">
        <v>50</v>
      </c>
      <c r="E3844">
        <v>12.55</v>
      </c>
      <c r="F3844">
        <v>57.8</v>
      </c>
      <c r="G3844">
        <v>0.53600000000000003</v>
      </c>
      <c r="H3844">
        <v>0.41599999999999998</v>
      </c>
      <c r="I3844">
        <f>Data[[#This Row],[nucleus_area_pct]]/Data[[#This Row],[cytoplasm_ratio]]</f>
        <v>138.94230769230768</v>
      </c>
      <c r="J3844">
        <v>0.77300000000000002</v>
      </c>
      <c r="K3844">
        <v>0.42</v>
      </c>
      <c r="L3844">
        <v>2.11</v>
      </c>
      <c r="M3844">
        <v>3.7</v>
      </c>
      <c r="N3844">
        <v>0.83499999999999996</v>
      </c>
      <c r="O3844">
        <v>423</v>
      </c>
      <c r="P3844">
        <v>70</v>
      </c>
      <c r="Q3844">
        <v>171</v>
      </c>
      <c r="R3844">
        <v>153</v>
      </c>
      <c r="S3844">
        <v>211</v>
      </c>
      <c r="T3844">
        <f>(Data[[#This Row],[mean_r]]/256)*100</f>
        <v>66.796875</v>
      </c>
      <c r="U3844">
        <f>(Data[[#This Row],[mean_g]]/256)*100</f>
        <v>59.765625</v>
      </c>
      <c r="V3844">
        <f>(Data[[#This Row],[mean_b]]/256)*100</f>
        <v>82.421875</v>
      </c>
      <c r="W3844">
        <v>0.65100000000000002</v>
      </c>
      <c r="X3844" t="s">
        <v>39</v>
      </c>
      <c r="Y3844" t="s">
        <v>40</v>
      </c>
      <c r="Z3844">
        <v>6231</v>
      </c>
      <c r="AA3844">
        <v>4.3099999999999996</v>
      </c>
      <c r="AB3844">
        <v>15</v>
      </c>
      <c r="AC3844">
        <v>50.8</v>
      </c>
      <c r="AD3844">
        <v>447933</v>
      </c>
      <c r="AE3844">
        <v>74.5</v>
      </c>
      <c r="AF3844">
        <v>32.9</v>
      </c>
      <c r="AG3844" t="s">
        <v>46</v>
      </c>
      <c r="AH3844" t="s">
        <v>47</v>
      </c>
      <c r="AI3844" t="s">
        <v>56</v>
      </c>
      <c r="AJ3844">
        <v>100</v>
      </c>
      <c r="AK3844">
        <v>224</v>
      </c>
      <c r="AL3844">
        <v>8.0399999999999999E-2</v>
      </c>
      <c r="AM3844">
        <v>0.93879999999999997</v>
      </c>
      <c r="AN3844">
        <v>0.97060000000000002</v>
      </c>
      <c r="AO3844">
        <f>Data[[#This Row],[labeller_confidence_score]]-Data[[#This Row],[cytodiffusion_classification_confidence]]</f>
        <v>3.180000000000005E-2</v>
      </c>
    </row>
    <row r="3845" spans="1:41" x14ac:dyDescent="0.3">
      <c r="A3845" t="s">
        <v>3918</v>
      </c>
      <c r="B3845" t="s">
        <v>67</v>
      </c>
      <c r="C3845">
        <v>1</v>
      </c>
      <c r="D3845" t="s">
        <v>67</v>
      </c>
      <c r="E3845">
        <v>4.7300000000000004</v>
      </c>
      <c r="F3845">
        <v>38.5</v>
      </c>
      <c r="G3845">
        <v>7.8E-2</v>
      </c>
      <c r="H3845">
        <v>0.81100000000000005</v>
      </c>
      <c r="I3845">
        <f>Data[[#This Row],[nucleus_area_pct]]/Data[[#This Row],[cytoplasm_ratio]]</f>
        <v>47.472256473489516</v>
      </c>
      <c r="J3845">
        <v>0.65</v>
      </c>
      <c r="K3845">
        <v>0.73099999999999998</v>
      </c>
      <c r="L3845">
        <v>2.0699999999999998</v>
      </c>
      <c r="M3845">
        <v>1.3</v>
      </c>
      <c r="N3845">
        <v>0.52400000000000002</v>
      </c>
      <c r="O3845">
        <v>246</v>
      </c>
      <c r="P3845">
        <v>41</v>
      </c>
      <c r="Q3845">
        <v>207</v>
      </c>
      <c r="R3845">
        <v>135</v>
      </c>
      <c r="S3845">
        <v>191</v>
      </c>
      <c r="T3845">
        <f>(Data[[#This Row],[mean_r]]/256)*100</f>
        <v>80.859375</v>
      </c>
      <c r="U3845">
        <f>(Data[[#This Row],[mean_g]]/256)*100</f>
        <v>52.734375</v>
      </c>
      <c r="V3845">
        <f>(Data[[#This Row],[mean_b]]/256)*100</f>
        <v>74.609375</v>
      </c>
      <c r="W3845">
        <v>0.72699999999999998</v>
      </c>
      <c r="X3845" t="s">
        <v>63</v>
      </c>
      <c r="Y3845" t="s">
        <v>40</v>
      </c>
      <c r="Z3845">
        <v>12500</v>
      </c>
      <c r="AA3845">
        <v>3.55</v>
      </c>
      <c r="AB3845">
        <v>11.6</v>
      </c>
      <c r="AC3845">
        <v>45.4</v>
      </c>
      <c r="AD3845">
        <v>275508</v>
      </c>
      <c r="AE3845">
        <v>104.6</v>
      </c>
      <c r="AF3845">
        <v>33.6</v>
      </c>
      <c r="AG3845" t="s">
        <v>41</v>
      </c>
      <c r="AH3845" t="s">
        <v>42</v>
      </c>
      <c r="AI3845" t="s">
        <v>52</v>
      </c>
      <c r="AJ3845">
        <v>100</v>
      </c>
      <c r="AK3845">
        <v>360</v>
      </c>
      <c r="AL3845">
        <v>0.7268</v>
      </c>
      <c r="AM3845">
        <v>0.59140000000000004</v>
      </c>
      <c r="AN3845">
        <v>0.68020000000000003</v>
      </c>
      <c r="AO3845">
        <f>Data[[#This Row],[labeller_confidence_score]]-Data[[#This Row],[cytodiffusion_classification_confidence]]</f>
        <v>8.879999999999999E-2</v>
      </c>
    </row>
    <row r="3846" spans="1:41" x14ac:dyDescent="0.3">
      <c r="A3846" t="s">
        <v>3919</v>
      </c>
      <c r="B3846" t="s">
        <v>62</v>
      </c>
      <c r="C3846">
        <v>0</v>
      </c>
      <c r="D3846" t="s">
        <v>50</v>
      </c>
      <c r="E3846">
        <v>8.4499999999999993</v>
      </c>
      <c r="F3846">
        <v>80.8</v>
      </c>
      <c r="G3846">
        <v>0.79300000000000004</v>
      </c>
      <c r="H3846">
        <v>0.27</v>
      </c>
      <c r="I3846">
        <f>Data[[#This Row],[nucleus_area_pct]]/Data[[#This Row],[cytoplasm_ratio]]</f>
        <v>299.25925925925924</v>
      </c>
      <c r="J3846">
        <v>0.873</v>
      </c>
      <c r="K3846">
        <v>0.313</v>
      </c>
      <c r="L3846">
        <v>0.71</v>
      </c>
      <c r="M3846">
        <v>1.1000000000000001</v>
      </c>
      <c r="N3846">
        <v>0.876</v>
      </c>
      <c r="O3846">
        <v>314</v>
      </c>
      <c r="P3846">
        <v>51</v>
      </c>
      <c r="Q3846">
        <v>207</v>
      </c>
      <c r="R3846">
        <v>143</v>
      </c>
      <c r="S3846">
        <v>207</v>
      </c>
      <c r="T3846">
        <f>(Data[[#This Row],[mean_r]]/256)*100</f>
        <v>80.859375</v>
      </c>
      <c r="U3846">
        <f>(Data[[#This Row],[mean_g]]/256)*100</f>
        <v>55.859375</v>
      </c>
      <c r="V3846">
        <f>(Data[[#This Row],[mean_b]]/256)*100</f>
        <v>80.859375</v>
      </c>
      <c r="W3846">
        <v>0.77100000000000002</v>
      </c>
      <c r="X3846" t="s">
        <v>39</v>
      </c>
      <c r="Y3846" t="s">
        <v>40</v>
      </c>
      <c r="Z3846">
        <v>5498</v>
      </c>
      <c r="AA3846">
        <v>4.37</v>
      </c>
      <c r="AB3846">
        <v>11.8</v>
      </c>
      <c r="AC3846">
        <v>48.4</v>
      </c>
      <c r="AD3846">
        <v>329235</v>
      </c>
      <c r="AE3846">
        <v>96.5</v>
      </c>
      <c r="AF3846">
        <v>35.9</v>
      </c>
      <c r="AG3846" t="s">
        <v>46</v>
      </c>
      <c r="AH3846" t="s">
        <v>47</v>
      </c>
      <c r="AI3846" t="s">
        <v>52</v>
      </c>
      <c r="AJ3846">
        <v>60</v>
      </c>
      <c r="AK3846">
        <v>360</v>
      </c>
      <c r="AL3846">
        <v>0.14269999999999999</v>
      </c>
      <c r="AM3846">
        <v>0.93840000000000001</v>
      </c>
      <c r="AN3846">
        <v>0.96660000000000001</v>
      </c>
      <c r="AO3846">
        <f>Data[[#This Row],[labeller_confidence_score]]-Data[[#This Row],[cytodiffusion_classification_confidence]]</f>
        <v>2.8200000000000003E-2</v>
      </c>
    </row>
    <row r="3847" spans="1:41" x14ac:dyDescent="0.3">
      <c r="A3847" t="s">
        <v>3920</v>
      </c>
      <c r="B3847" t="s">
        <v>87</v>
      </c>
      <c r="C3847">
        <v>0</v>
      </c>
      <c r="D3847" t="s">
        <v>50</v>
      </c>
      <c r="E3847">
        <v>13.51</v>
      </c>
      <c r="F3847">
        <v>52.6</v>
      </c>
      <c r="G3847">
        <v>0.39500000000000002</v>
      </c>
      <c r="H3847">
        <v>0.42399999999999999</v>
      </c>
      <c r="I3847">
        <f>Data[[#This Row],[nucleus_area_pct]]/Data[[#This Row],[cytoplasm_ratio]]</f>
        <v>124.05660377358491</v>
      </c>
      <c r="J3847">
        <v>0.755</v>
      </c>
      <c r="K3847">
        <v>0.45400000000000001</v>
      </c>
      <c r="L3847">
        <v>4.71</v>
      </c>
      <c r="M3847">
        <v>2.2999999999999998</v>
      </c>
      <c r="N3847">
        <v>0.754</v>
      </c>
      <c r="O3847">
        <v>469</v>
      </c>
      <c r="P3847">
        <v>72</v>
      </c>
      <c r="Q3847">
        <v>226</v>
      </c>
      <c r="R3847">
        <v>122</v>
      </c>
      <c r="S3847">
        <v>159</v>
      </c>
      <c r="T3847">
        <f>(Data[[#This Row],[mean_r]]/256)*100</f>
        <v>88.28125</v>
      </c>
      <c r="U3847">
        <f>(Data[[#This Row],[mean_g]]/256)*100</f>
        <v>47.65625</v>
      </c>
      <c r="V3847">
        <f>(Data[[#This Row],[mean_b]]/256)*100</f>
        <v>62.109375</v>
      </c>
      <c r="W3847">
        <v>0.505</v>
      </c>
      <c r="X3847" t="s">
        <v>51</v>
      </c>
      <c r="Y3847" t="s">
        <v>45</v>
      </c>
      <c r="Z3847">
        <v>4073</v>
      </c>
      <c r="AA3847">
        <v>4.32</v>
      </c>
      <c r="AB3847">
        <v>14.5</v>
      </c>
      <c r="AC3847">
        <v>40.4</v>
      </c>
      <c r="AD3847">
        <v>214153</v>
      </c>
      <c r="AE3847">
        <v>67.7</v>
      </c>
      <c r="AF3847">
        <v>35.6</v>
      </c>
      <c r="AG3847" t="s">
        <v>64</v>
      </c>
      <c r="AH3847" t="s">
        <v>42</v>
      </c>
      <c r="AI3847" t="s">
        <v>43</v>
      </c>
      <c r="AJ3847">
        <v>60</v>
      </c>
      <c r="AK3847">
        <v>224</v>
      </c>
      <c r="AL3847">
        <v>7.4999999999999997E-2</v>
      </c>
      <c r="AM3847">
        <v>0.91249999999999998</v>
      </c>
      <c r="AN3847">
        <v>0.77849999999999997</v>
      </c>
      <c r="AO3847">
        <f>Data[[#This Row],[labeller_confidence_score]]-Data[[#This Row],[cytodiffusion_classification_confidence]]</f>
        <v>-0.13400000000000001</v>
      </c>
    </row>
    <row r="3848" spans="1:41" x14ac:dyDescent="0.3">
      <c r="A3848" t="s">
        <v>3921</v>
      </c>
      <c r="B3848" t="s">
        <v>89</v>
      </c>
      <c r="C3848">
        <v>1</v>
      </c>
      <c r="D3848" t="s">
        <v>38</v>
      </c>
      <c r="E3848">
        <v>12.27</v>
      </c>
      <c r="F3848">
        <v>56.1</v>
      </c>
      <c r="G3848">
        <v>0.51300000000000001</v>
      </c>
      <c r="H3848">
        <v>0.432</v>
      </c>
      <c r="I3848">
        <f>Data[[#This Row],[nucleus_area_pct]]/Data[[#This Row],[cytoplasm_ratio]]</f>
        <v>129.86111111111111</v>
      </c>
      <c r="J3848">
        <v>0.81899999999999995</v>
      </c>
      <c r="K3848">
        <v>0.61599999999999999</v>
      </c>
      <c r="L3848">
        <v>4.32</v>
      </c>
      <c r="M3848">
        <v>3.2</v>
      </c>
      <c r="N3848">
        <v>0.78900000000000003</v>
      </c>
      <c r="O3848">
        <v>573</v>
      </c>
      <c r="P3848">
        <v>63</v>
      </c>
      <c r="Q3848">
        <v>219</v>
      </c>
      <c r="R3848">
        <v>127</v>
      </c>
      <c r="S3848">
        <v>157</v>
      </c>
      <c r="T3848">
        <f>(Data[[#This Row],[mean_r]]/256)*100</f>
        <v>85.546875</v>
      </c>
      <c r="U3848">
        <f>(Data[[#This Row],[mean_g]]/256)*100</f>
        <v>49.609375</v>
      </c>
      <c r="V3848">
        <f>(Data[[#This Row],[mean_b]]/256)*100</f>
        <v>61.328125</v>
      </c>
      <c r="W3848">
        <v>0.67200000000000004</v>
      </c>
      <c r="X3848" t="s">
        <v>39</v>
      </c>
      <c r="Y3848" t="s">
        <v>40</v>
      </c>
      <c r="Z3848">
        <v>8626</v>
      </c>
      <c r="AA3848">
        <v>5.47</v>
      </c>
      <c r="AB3848">
        <v>16.7</v>
      </c>
      <c r="AC3848">
        <v>36.200000000000003</v>
      </c>
      <c r="AD3848">
        <v>311512</v>
      </c>
      <c r="AE3848">
        <v>100.8</v>
      </c>
      <c r="AF3848">
        <v>36.200000000000003</v>
      </c>
      <c r="AG3848" t="s">
        <v>46</v>
      </c>
      <c r="AH3848" t="s">
        <v>47</v>
      </c>
      <c r="AI3848" t="s">
        <v>56</v>
      </c>
      <c r="AJ3848">
        <v>60</v>
      </c>
      <c r="AK3848">
        <v>224</v>
      </c>
      <c r="AL3848">
        <v>0.78800000000000003</v>
      </c>
      <c r="AM3848">
        <v>0.78810000000000002</v>
      </c>
      <c r="AN3848">
        <v>0.80679999999999996</v>
      </c>
      <c r="AO3848">
        <f>Data[[#This Row],[labeller_confidence_score]]-Data[[#This Row],[cytodiffusion_classification_confidence]]</f>
        <v>1.8699999999999939E-2</v>
      </c>
    </row>
    <row r="3849" spans="1:41" x14ac:dyDescent="0.3">
      <c r="A3849" t="s">
        <v>3922</v>
      </c>
      <c r="B3849" t="s">
        <v>49</v>
      </c>
      <c r="C3849">
        <v>0</v>
      </c>
      <c r="D3849" t="s">
        <v>50</v>
      </c>
      <c r="E3849">
        <v>11.13</v>
      </c>
      <c r="F3849">
        <v>60</v>
      </c>
      <c r="G3849">
        <v>0.42199999999999999</v>
      </c>
      <c r="H3849">
        <v>0.48399999999999999</v>
      </c>
      <c r="I3849">
        <f>Data[[#This Row],[nucleus_area_pct]]/Data[[#This Row],[cytoplasm_ratio]]</f>
        <v>123.96694214876034</v>
      </c>
      <c r="J3849">
        <v>0.69699999999999995</v>
      </c>
      <c r="K3849">
        <v>0.35199999999999998</v>
      </c>
      <c r="L3849">
        <v>2.67</v>
      </c>
      <c r="M3849">
        <v>4.5999999999999996</v>
      </c>
      <c r="N3849">
        <v>0.753</v>
      </c>
      <c r="O3849">
        <v>413</v>
      </c>
      <c r="P3849">
        <v>58</v>
      </c>
      <c r="Q3849">
        <v>233</v>
      </c>
      <c r="R3849">
        <v>166</v>
      </c>
      <c r="S3849">
        <v>187</v>
      </c>
      <c r="T3849">
        <f>(Data[[#This Row],[mean_r]]/256)*100</f>
        <v>91.015625</v>
      </c>
      <c r="U3849">
        <f>(Data[[#This Row],[mean_g]]/256)*100</f>
        <v>64.84375</v>
      </c>
      <c r="V3849">
        <f>(Data[[#This Row],[mean_b]]/256)*100</f>
        <v>73.046875</v>
      </c>
      <c r="W3849">
        <v>0.753</v>
      </c>
      <c r="X3849" t="s">
        <v>39</v>
      </c>
      <c r="Y3849" t="s">
        <v>40</v>
      </c>
      <c r="Z3849">
        <v>7368</v>
      </c>
      <c r="AA3849">
        <v>5.27</v>
      </c>
      <c r="AB3849">
        <v>14.1</v>
      </c>
      <c r="AC3849">
        <v>45.8</v>
      </c>
      <c r="AD3849">
        <v>217681</v>
      </c>
      <c r="AE3849">
        <v>90.6</v>
      </c>
      <c r="AF3849">
        <v>34.200000000000003</v>
      </c>
      <c r="AG3849" t="s">
        <v>64</v>
      </c>
      <c r="AH3849" t="s">
        <v>42</v>
      </c>
      <c r="AI3849" t="s">
        <v>56</v>
      </c>
      <c r="AJ3849">
        <v>60</v>
      </c>
      <c r="AK3849">
        <v>224</v>
      </c>
      <c r="AL3849">
        <v>8.0699999999999994E-2</v>
      </c>
      <c r="AM3849">
        <v>0.90949999999999998</v>
      </c>
      <c r="AN3849">
        <v>0.90180000000000005</v>
      </c>
      <c r="AO3849">
        <f>Data[[#This Row],[labeller_confidence_score]]-Data[[#This Row],[cytodiffusion_classification_confidence]]</f>
        <v>-7.6999999999999291E-3</v>
      </c>
    </row>
    <row r="3850" spans="1:41" x14ac:dyDescent="0.3">
      <c r="A3850" t="s">
        <v>3923</v>
      </c>
      <c r="B3850" t="s">
        <v>62</v>
      </c>
      <c r="C3850">
        <v>0</v>
      </c>
      <c r="D3850" t="s">
        <v>50</v>
      </c>
      <c r="E3850">
        <v>8.5500000000000007</v>
      </c>
      <c r="F3850">
        <v>78.7</v>
      </c>
      <c r="G3850">
        <v>0.95599999999999996</v>
      </c>
      <c r="H3850">
        <v>0.24199999999999999</v>
      </c>
      <c r="I3850">
        <f>Data[[#This Row],[nucleus_area_pct]]/Data[[#This Row],[cytoplasm_ratio]]</f>
        <v>325.20661157024796</v>
      </c>
      <c r="J3850">
        <v>0.88400000000000001</v>
      </c>
      <c r="K3850">
        <v>0.23300000000000001</v>
      </c>
      <c r="L3850">
        <v>1.1399999999999999</v>
      </c>
      <c r="M3850">
        <v>1</v>
      </c>
      <c r="N3850">
        <v>0.86699999999999999</v>
      </c>
      <c r="O3850">
        <v>263</v>
      </c>
      <c r="P3850">
        <v>47</v>
      </c>
      <c r="Q3850">
        <v>208</v>
      </c>
      <c r="R3850">
        <v>153</v>
      </c>
      <c r="S3850">
        <v>204</v>
      </c>
      <c r="T3850">
        <f>(Data[[#This Row],[mean_r]]/256)*100</f>
        <v>81.25</v>
      </c>
      <c r="U3850">
        <f>(Data[[#This Row],[mean_g]]/256)*100</f>
        <v>59.765625</v>
      </c>
      <c r="V3850">
        <f>(Data[[#This Row],[mean_b]]/256)*100</f>
        <v>79.6875</v>
      </c>
      <c r="W3850">
        <v>0.64400000000000002</v>
      </c>
      <c r="X3850" t="s">
        <v>51</v>
      </c>
      <c r="Y3850" t="s">
        <v>45</v>
      </c>
      <c r="Z3850">
        <v>10555</v>
      </c>
      <c r="AA3850">
        <v>5.54</v>
      </c>
      <c r="AB3850">
        <v>13.1</v>
      </c>
      <c r="AC3850">
        <v>38.4</v>
      </c>
      <c r="AD3850">
        <v>178777</v>
      </c>
      <c r="AE3850">
        <v>95.8</v>
      </c>
      <c r="AF3850">
        <v>32.9</v>
      </c>
      <c r="AG3850" t="s">
        <v>64</v>
      </c>
      <c r="AH3850" t="s">
        <v>68</v>
      </c>
      <c r="AI3850" t="s">
        <v>56</v>
      </c>
      <c r="AJ3850">
        <v>40</v>
      </c>
      <c r="AK3850">
        <v>512</v>
      </c>
      <c r="AL3850">
        <v>5.96E-2</v>
      </c>
      <c r="AM3850">
        <v>0.92579999999999996</v>
      </c>
      <c r="AN3850">
        <v>0.92030000000000001</v>
      </c>
      <c r="AO3850">
        <f>Data[[#This Row],[labeller_confidence_score]]-Data[[#This Row],[cytodiffusion_classification_confidence]]</f>
        <v>-5.4999999999999494E-3</v>
      </c>
    </row>
    <row r="3851" spans="1:41" x14ac:dyDescent="0.3">
      <c r="A3851" t="s">
        <v>3924</v>
      </c>
      <c r="B3851" t="s">
        <v>54</v>
      </c>
      <c r="C3851">
        <v>0</v>
      </c>
      <c r="D3851" t="s">
        <v>54</v>
      </c>
      <c r="E3851">
        <v>8.01</v>
      </c>
      <c r="F3851">
        <v>0</v>
      </c>
      <c r="G3851">
        <v>0</v>
      </c>
      <c r="H3851">
        <v>1</v>
      </c>
      <c r="I3851">
        <f>Data[[#This Row],[nucleus_area_pct]]/Data[[#This Row],[cytoplasm_ratio]]</f>
        <v>0</v>
      </c>
      <c r="J3851">
        <v>0.84499999999999997</v>
      </c>
      <c r="K3851">
        <v>9.2999999999999999E-2</v>
      </c>
      <c r="L3851">
        <v>0.05</v>
      </c>
      <c r="M3851">
        <v>1</v>
      </c>
      <c r="N3851">
        <v>0.96299999999999997</v>
      </c>
      <c r="O3851">
        <v>188</v>
      </c>
      <c r="P3851">
        <v>54</v>
      </c>
      <c r="Q3851">
        <v>220</v>
      </c>
      <c r="R3851">
        <v>119</v>
      </c>
      <c r="S3851">
        <v>131</v>
      </c>
      <c r="T3851">
        <f>(Data[[#This Row],[mean_r]]/256)*100</f>
        <v>85.9375</v>
      </c>
      <c r="U3851">
        <f>(Data[[#This Row],[mean_g]]/256)*100</f>
        <v>46.484375</v>
      </c>
      <c r="V3851">
        <f>(Data[[#This Row],[mean_b]]/256)*100</f>
        <v>51.171875</v>
      </c>
      <c r="W3851">
        <v>0.47199999999999998</v>
      </c>
      <c r="X3851" t="s">
        <v>51</v>
      </c>
      <c r="Y3851" t="s">
        <v>40</v>
      </c>
      <c r="Z3851">
        <v>10097</v>
      </c>
      <c r="AA3851">
        <v>3.88</v>
      </c>
      <c r="AB3851">
        <v>13.8</v>
      </c>
      <c r="AC3851">
        <v>38</v>
      </c>
      <c r="AD3851">
        <v>230380</v>
      </c>
      <c r="AE3851">
        <v>85.5</v>
      </c>
      <c r="AF3851">
        <v>31.8</v>
      </c>
      <c r="AG3851" t="s">
        <v>64</v>
      </c>
      <c r="AH3851" t="s">
        <v>47</v>
      </c>
      <c r="AI3851" t="s">
        <v>43</v>
      </c>
      <c r="AJ3851">
        <v>60</v>
      </c>
      <c r="AK3851">
        <v>256</v>
      </c>
      <c r="AL3851">
        <v>4.2200000000000001E-2</v>
      </c>
      <c r="AM3851">
        <v>0.96760000000000002</v>
      </c>
      <c r="AN3851">
        <v>1</v>
      </c>
      <c r="AO3851">
        <f>Data[[#This Row],[labeller_confidence_score]]-Data[[#This Row],[cytodiffusion_classification_confidence]]</f>
        <v>3.2399999999999984E-2</v>
      </c>
    </row>
    <row r="3852" spans="1:41" x14ac:dyDescent="0.3">
      <c r="A3852" t="s">
        <v>3925</v>
      </c>
      <c r="B3852" t="s">
        <v>106</v>
      </c>
      <c r="C3852">
        <v>1</v>
      </c>
      <c r="D3852" t="s">
        <v>82</v>
      </c>
      <c r="E3852">
        <v>14.08</v>
      </c>
      <c r="F3852">
        <v>81.599999999999994</v>
      </c>
      <c r="G3852">
        <v>0.44400000000000001</v>
      </c>
      <c r="H3852">
        <v>0.17499999999999999</v>
      </c>
      <c r="I3852">
        <f>Data[[#This Row],[nucleus_area_pct]]/Data[[#This Row],[cytoplasm_ratio]]</f>
        <v>466.28571428571428</v>
      </c>
      <c r="J3852">
        <v>0.77300000000000002</v>
      </c>
      <c r="K3852">
        <v>0.27300000000000002</v>
      </c>
      <c r="L3852">
        <v>1.21</v>
      </c>
      <c r="M3852">
        <v>1.2</v>
      </c>
      <c r="N3852">
        <v>0.88900000000000001</v>
      </c>
      <c r="O3852">
        <v>426</v>
      </c>
      <c r="P3852">
        <v>93</v>
      </c>
      <c r="Q3852">
        <v>195</v>
      </c>
      <c r="R3852">
        <v>161</v>
      </c>
      <c r="S3852">
        <v>174</v>
      </c>
      <c r="T3852">
        <f>(Data[[#This Row],[mean_r]]/256)*100</f>
        <v>76.171875</v>
      </c>
      <c r="U3852">
        <f>(Data[[#This Row],[mean_g]]/256)*100</f>
        <v>62.890625</v>
      </c>
      <c r="V3852">
        <f>(Data[[#This Row],[mean_b]]/256)*100</f>
        <v>67.96875</v>
      </c>
      <c r="W3852">
        <v>0.65100000000000002</v>
      </c>
      <c r="X3852" t="s">
        <v>51</v>
      </c>
      <c r="Y3852" t="s">
        <v>40</v>
      </c>
      <c r="Z3852">
        <v>4730</v>
      </c>
      <c r="AA3852">
        <v>5.57</v>
      </c>
      <c r="AB3852">
        <v>15.2</v>
      </c>
      <c r="AC3852">
        <v>36.9</v>
      </c>
      <c r="AD3852">
        <v>173740</v>
      </c>
      <c r="AE3852">
        <v>70.3</v>
      </c>
      <c r="AF3852">
        <v>34.700000000000003</v>
      </c>
      <c r="AG3852" t="s">
        <v>46</v>
      </c>
      <c r="AH3852" t="s">
        <v>42</v>
      </c>
      <c r="AI3852" t="s">
        <v>52</v>
      </c>
      <c r="AJ3852">
        <v>60</v>
      </c>
      <c r="AK3852">
        <v>360</v>
      </c>
      <c r="AL3852">
        <v>0.93940000000000001</v>
      </c>
      <c r="AM3852">
        <v>0.61709999999999998</v>
      </c>
      <c r="AN3852">
        <v>0.8044</v>
      </c>
      <c r="AO3852">
        <f>Data[[#This Row],[labeller_confidence_score]]-Data[[#This Row],[cytodiffusion_classification_confidence]]</f>
        <v>0.18730000000000002</v>
      </c>
    </row>
    <row r="3853" spans="1:41" x14ac:dyDescent="0.3">
      <c r="A3853" t="s">
        <v>3926</v>
      </c>
      <c r="B3853" t="s">
        <v>133</v>
      </c>
      <c r="C3853">
        <v>1</v>
      </c>
      <c r="D3853" t="s">
        <v>104</v>
      </c>
      <c r="E3853">
        <v>8.08</v>
      </c>
      <c r="F3853">
        <v>0</v>
      </c>
      <c r="G3853">
        <v>0</v>
      </c>
      <c r="H3853">
        <v>1</v>
      </c>
      <c r="I3853">
        <f>Data[[#This Row],[nucleus_area_pct]]/Data[[#This Row],[cytoplasm_ratio]]</f>
        <v>0</v>
      </c>
      <c r="J3853">
        <v>0.44900000000000001</v>
      </c>
      <c r="K3853">
        <v>0.753</v>
      </c>
      <c r="L3853">
        <v>0.69</v>
      </c>
      <c r="M3853">
        <v>1</v>
      </c>
      <c r="N3853">
        <v>0.85599999999999998</v>
      </c>
      <c r="O3853">
        <v>201</v>
      </c>
      <c r="P3853">
        <v>55</v>
      </c>
      <c r="Q3853">
        <v>221</v>
      </c>
      <c r="R3853">
        <v>111</v>
      </c>
      <c r="S3853">
        <v>132</v>
      </c>
      <c r="T3853">
        <f>(Data[[#This Row],[mean_r]]/256)*100</f>
        <v>86.328125</v>
      </c>
      <c r="U3853">
        <f>(Data[[#This Row],[mean_g]]/256)*100</f>
        <v>43.359375</v>
      </c>
      <c r="V3853">
        <f>(Data[[#This Row],[mean_b]]/256)*100</f>
        <v>51.5625</v>
      </c>
      <c r="W3853">
        <v>0.503</v>
      </c>
      <c r="X3853" t="s">
        <v>51</v>
      </c>
      <c r="Y3853" t="s">
        <v>40</v>
      </c>
      <c r="Z3853">
        <v>2216</v>
      </c>
      <c r="AA3853">
        <v>4.49</v>
      </c>
      <c r="AB3853">
        <v>13.8</v>
      </c>
      <c r="AC3853">
        <v>37.1</v>
      </c>
      <c r="AD3853">
        <v>273240</v>
      </c>
      <c r="AE3853">
        <v>91.6</v>
      </c>
      <c r="AF3853">
        <v>33.299999999999997</v>
      </c>
      <c r="AG3853" t="s">
        <v>64</v>
      </c>
      <c r="AH3853" t="s">
        <v>42</v>
      </c>
      <c r="AI3853" t="s">
        <v>43</v>
      </c>
      <c r="AJ3853">
        <v>60</v>
      </c>
      <c r="AK3853">
        <v>512</v>
      </c>
      <c r="AL3853">
        <v>0.88729999999999998</v>
      </c>
      <c r="AM3853">
        <v>0.91769999999999996</v>
      </c>
      <c r="AN3853">
        <v>0.72989999999999999</v>
      </c>
      <c r="AO3853">
        <f>Data[[#This Row],[labeller_confidence_score]]-Data[[#This Row],[cytodiffusion_classification_confidence]]</f>
        <v>-0.18779999999999997</v>
      </c>
    </row>
    <row r="3854" spans="1:41" x14ac:dyDescent="0.3">
      <c r="A3854" t="s">
        <v>3927</v>
      </c>
      <c r="B3854" t="s">
        <v>133</v>
      </c>
      <c r="C3854">
        <v>1</v>
      </c>
      <c r="D3854" t="s">
        <v>104</v>
      </c>
      <c r="E3854">
        <v>7.77</v>
      </c>
      <c r="F3854">
        <v>0</v>
      </c>
      <c r="G3854">
        <v>0</v>
      </c>
      <c r="H3854">
        <v>1</v>
      </c>
      <c r="I3854">
        <f>Data[[#This Row],[nucleus_area_pct]]/Data[[#This Row],[cytoplasm_ratio]]</f>
        <v>0</v>
      </c>
      <c r="J3854">
        <v>0.47099999999999997</v>
      </c>
      <c r="K3854">
        <v>0.88100000000000001</v>
      </c>
      <c r="L3854">
        <v>0.73</v>
      </c>
      <c r="M3854">
        <v>1</v>
      </c>
      <c r="N3854">
        <v>0.85299999999999998</v>
      </c>
      <c r="O3854">
        <v>203</v>
      </c>
      <c r="P3854">
        <v>63</v>
      </c>
      <c r="Q3854">
        <v>206</v>
      </c>
      <c r="R3854">
        <v>118</v>
      </c>
      <c r="S3854">
        <v>117</v>
      </c>
      <c r="T3854">
        <f>(Data[[#This Row],[mean_r]]/256)*100</f>
        <v>80.46875</v>
      </c>
      <c r="U3854">
        <f>(Data[[#This Row],[mean_g]]/256)*100</f>
        <v>46.09375</v>
      </c>
      <c r="V3854">
        <f>(Data[[#This Row],[mean_b]]/256)*100</f>
        <v>45.703125</v>
      </c>
      <c r="W3854">
        <v>0.626</v>
      </c>
      <c r="X3854" t="s">
        <v>51</v>
      </c>
      <c r="Y3854" t="s">
        <v>40</v>
      </c>
      <c r="Z3854">
        <v>8113</v>
      </c>
      <c r="AA3854">
        <v>4.3600000000000003</v>
      </c>
      <c r="AB3854">
        <v>13.8</v>
      </c>
      <c r="AC3854">
        <v>50.9</v>
      </c>
      <c r="AD3854">
        <v>306142</v>
      </c>
      <c r="AE3854">
        <v>97.9</v>
      </c>
      <c r="AF3854">
        <v>32.5</v>
      </c>
      <c r="AG3854" t="s">
        <v>64</v>
      </c>
      <c r="AH3854" t="s">
        <v>47</v>
      </c>
      <c r="AI3854" t="s">
        <v>56</v>
      </c>
      <c r="AJ3854">
        <v>60</v>
      </c>
      <c r="AK3854">
        <v>512</v>
      </c>
      <c r="AL3854">
        <v>0.84909999999999997</v>
      </c>
      <c r="AM3854">
        <v>0.72660000000000002</v>
      </c>
      <c r="AN3854">
        <v>0.82010000000000005</v>
      </c>
      <c r="AO3854">
        <f>Data[[#This Row],[labeller_confidence_score]]-Data[[#This Row],[cytodiffusion_classification_confidence]]</f>
        <v>9.3500000000000028E-2</v>
      </c>
    </row>
    <row r="3855" spans="1:41" x14ac:dyDescent="0.3">
      <c r="A3855" t="s">
        <v>3928</v>
      </c>
      <c r="B3855" t="s">
        <v>81</v>
      </c>
      <c r="C3855">
        <v>1</v>
      </c>
      <c r="D3855" t="s">
        <v>82</v>
      </c>
      <c r="E3855">
        <v>14.88</v>
      </c>
      <c r="F3855">
        <v>85.5</v>
      </c>
      <c r="G3855">
        <v>0.21199999999999999</v>
      </c>
      <c r="H3855">
        <v>0.127</v>
      </c>
      <c r="I3855">
        <f>Data[[#This Row],[nucleus_area_pct]]/Data[[#This Row],[cytoplasm_ratio]]</f>
        <v>673.22834645669286</v>
      </c>
      <c r="J3855">
        <v>0.72299999999999998</v>
      </c>
      <c r="K3855">
        <v>0.30399999999999999</v>
      </c>
      <c r="L3855">
        <v>0.79</v>
      </c>
      <c r="M3855">
        <v>1</v>
      </c>
      <c r="N3855">
        <v>0.80400000000000005</v>
      </c>
      <c r="O3855">
        <v>635</v>
      </c>
      <c r="P3855">
        <v>116</v>
      </c>
      <c r="Q3855">
        <v>185</v>
      </c>
      <c r="R3855">
        <v>149</v>
      </c>
      <c r="S3855">
        <v>201</v>
      </c>
      <c r="T3855">
        <f>(Data[[#This Row],[mean_r]]/256)*100</f>
        <v>72.265625</v>
      </c>
      <c r="U3855">
        <f>(Data[[#This Row],[mean_g]]/256)*100</f>
        <v>58.203125</v>
      </c>
      <c r="V3855">
        <f>(Data[[#This Row],[mean_b]]/256)*100</f>
        <v>78.515625</v>
      </c>
      <c r="W3855">
        <v>0.55800000000000005</v>
      </c>
      <c r="X3855" t="s">
        <v>63</v>
      </c>
      <c r="Y3855" t="s">
        <v>40</v>
      </c>
      <c r="Z3855">
        <v>3243</v>
      </c>
      <c r="AA3855">
        <v>5.0599999999999996</v>
      </c>
      <c r="AB3855">
        <v>15.6</v>
      </c>
      <c r="AC3855">
        <v>41.6</v>
      </c>
      <c r="AD3855">
        <v>265872</v>
      </c>
      <c r="AE3855">
        <v>87.3</v>
      </c>
      <c r="AF3855">
        <v>34.6</v>
      </c>
      <c r="AG3855" t="s">
        <v>41</v>
      </c>
      <c r="AH3855" t="s">
        <v>42</v>
      </c>
      <c r="AI3855" t="s">
        <v>52</v>
      </c>
      <c r="AJ3855">
        <v>60</v>
      </c>
      <c r="AK3855">
        <v>224</v>
      </c>
      <c r="AL3855">
        <v>0.93279999999999996</v>
      </c>
      <c r="AM3855">
        <v>0.86609999999999998</v>
      </c>
      <c r="AN3855">
        <v>0.58109999999999995</v>
      </c>
      <c r="AO3855">
        <f>Data[[#This Row],[labeller_confidence_score]]-Data[[#This Row],[cytodiffusion_classification_confidence]]</f>
        <v>-0.28500000000000003</v>
      </c>
    </row>
    <row r="3856" spans="1:41" x14ac:dyDescent="0.3">
      <c r="A3856" t="s">
        <v>3929</v>
      </c>
      <c r="B3856" t="s">
        <v>54</v>
      </c>
      <c r="C3856">
        <v>0</v>
      </c>
      <c r="D3856" t="s">
        <v>54</v>
      </c>
      <c r="E3856">
        <v>6.5</v>
      </c>
      <c r="F3856">
        <v>0</v>
      </c>
      <c r="G3856">
        <v>0</v>
      </c>
      <c r="H3856">
        <v>1</v>
      </c>
      <c r="I3856">
        <f>Data[[#This Row],[nucleus_area_pct]]/Data[[#This Row],[cytoplasm_ratio]]</f>
        <v>0</v>
      </c>
      <c r="J3856">
        <v>0.91</v>
      </c>
      <c r="K3856">
        <v>0.17</v>
      </c>
      <c r="L3856">
        <v>0.69</v>
      </c>
      <c r="M3856">
        <v>1</v>
      </c>
      <c r="N3856">
        <v>0.92300000000000004</v>
      </c>
      <c r="O3856">
        <v>203</v>
      </c>
      <c r="P3856">
        <v>34</v>
      </c>
      <c r="Q3856">
        <v>217</v>
      </c>
      <c r="R3856">
        <v>132</v>
      </c>
      <c r="S3856">
        <v>138</v>
      </c>
      <c r="T3856">
        <f>(Data[[#This Row],[mean_r]]/256)*100</f>
        <v>84.765625</v>
      </c>
      <c r="U3856">
        <f>(Data[[#This Row],[mean_g]]/256)*100</f>
        <v>51.5625</v>
      </c>
      <c r="V3856">
        <f>(Data[[#This Row],[mean_b]]/256)*100</f>
        <v>53.90625</v>
      </c>
      <c r="W3856">
        <v>0.54200000000000004</v>
      </c>
      <c r="X3856" t="s">
        <v>39</v>
      </c>
      <c r="Y3856" t="s">
        <v>45</v>
      </c>
      <c r="Z3856">
        <v>1000</v>
      </c>
      <c r="AA3856">
        <v>5</v>
      </c>
      <c r="AB3856">
        <v>10.199999999999999</v>
      </c>
      <c r="AC3856">
        <v>40.5</v>
      </c>
      <c r="AD3856">
        <v>277657</v>
      </c>
      <c r="AE3856">
        <v>98.4</v>
      </c>
      <c r="AF3856">
        <v>32</v>
      </c>
      <c r="AG3856" t="s">
        <v>64</v>
      </c>
      <c r="AH3856" t="s">
        <v>47</v>
      </c>
      <c r="AI3856" t="s">
        <v>52</v>
      </c>
      <c r="AJ3856">
        <v>100</v>
      </c>
      <c r="AK3856">
        <v>512</v>
      </c>
      <c r="AL3856">
        <v>0.12429999999999999</v>
      </c>
      <c r="AM3856">
        <v>0.9728</v>
      </c>
      <c r="AN3856">
        <v>0.92669999999999997</v>
      </c>
      <c r="AO3856">
        <f>Data[[#This Row],[labeller_confidence_score]]-Data[[#This Row],[cytodiffusion_classification_confidence]]</f>
        <v>-4.610000000000003E-2</v>
      </c>
    </row>
    <row r="3857" spans="1:41" x14ac:dyDescent="0.3">
      <c r="A3857" t="s">
        <v>3930</v>
      </c>
      <c r="B3857" t="s">
        <v>54</v>
      </c>
      <c r="C3857">
        <v>0</v>
      </c>
      <c r="D3857" t="s">
        <v>54</v>
      </c>
      <c r="E3857">
        <v>7.38</v>
      </c>
      <c r="F3857">
        <v>0</v>
      </c>
      <c r="G3857">
        <v>0</v>
      </c>
      <c r="H3857">
        <v>1</v>
      </c>
      <c r="I3857">
        <f>Data[[#This Row],[nucleus_area_pct]]/Data[[#This Row],[cytoplasm_ratio]]</f>
        <v>0</v>
      </c>
      <c r="J3857">
        <v>0.93600000000000005</v>
      </c>
      <c r="K3857">
        <v>0.27400000000000002</v>
      </c>
      <c r="L3857">
        <v>0.36</v>
      </c>
      <c r="M3857">
        <v>1</v>
      </c>
      <c r="N3857">
        <v>0.91600000000000004</v>
      </c>
      <c r="O3857">
        <v>174</v>
      </c>
      <c r="P3857">
        <v>43</v>
      </c>
      <c r="Q3857">
        <v>229</v>
      </c>
      <c r="R3857">
        <v>138</v>
      </c>
      <c r="S3857">
        <v>126</v>
      </c>
      <c r="T3857">
        <f>(Data[[#This Row],[mean_r]]/256)*100</f>
        <v>89.453125</v>
      </c>
      <c r="U3857">
        <f>(Data[[#This Row],[mean_g]]/256)*100</f>
        <v>53.90625</v>
      </c>
      <c r="V3857">
        <f>(Data[[#This Row],[mean_b]]/256)*100</f>
        <v>49.21875</v>
      </c>
      <c r="W3857">
        <v>0.50700000000000001</v>
      </c>
      <c r="X3857" t="s">
        <v>51</v>
      </c>
      <c r="Y3857" t="s">
        <v>40</v>
      </c>
      <c r="Z3857">
        <v>4763</v>
      </c>
      <c r="AA3857">
        <v>4.8499999999999996</v>
      </c>
      <c r="AB3857">
        <v>15.9</v>
      </c>
      <c r="AC3857">
        <v>35.200000000000003</v>
      </c>
      <c r="AD3857">
        <v>302060</v>
      </c>
      <c r="AE3857">
        <v>90.2</v>
      </c>
      <c r="AF3857">
        <v>33.6</v>
      </c>
      <c r="AG3857" t="s">
        <v>64</v>
      </c>
      <c r="AH3857" t="s">
        <v>47</v>
      </c>
      <c r="AI3857" t="s">
        <v>52</v>
      </c>
      <c r="AJ3857">
        <v>100</v>
      </c>
      <c r="AK3857">
        <v>256</v>
      </c>
      <c r="AL3857">
        <v>0.16250000000000001</v>
      </c>
      <c r="AM3857">
        <v>0.89980000000000004</v>
      </c>
      <c r="AN3857">
        <v>0.90469999999999995</v>
      </c>
      <c r="AO3857">
        <f>Data[[#This Row],[labeller_confidence_score]]-Data[[#This Row],[cytodiffusion_classification_confidence]]</f>
        <v>4.8999999999999044E-3</v>
      </c>
    </row>
    <row r="3858" spans="1:41" x14ac:dyDescent="0.3">
      <c r="A3858" t="s">
        <v>3931</v>
      </c>
      <c r="B3858" t="s">
        <v>133</v>
      </c>
      <c r="C3858">
        <v>1</v>
      </c>
      <c r="D3858" t="s">
        <v>104</v>
      </c>
      <c r="E3858">
        <v>7.28</v>
      </c>
      <c r="F3858">
        <v>0</v>
      </c>
      <c r="G3858">
        <v>0</v>
      </c>
      <c r="H3858">
        <v>1</v>
      </c>
      <c r="I3858">
        <f>Data[[#This Row],[nucleus_area_pct]]/Data[[#This Row],[cytoplasm_ratio]]</f>
        <v>0</v>
      </c>
      <c r="J3858">
        <v>0.53500000000000003</v>
      </c>
      <c r="K3858">
        <v>0.72199999999999998</v>
      </c>
      <c r="L3858">
        <v>0.68</v>
      </c>
      <c r="M3858">
        <v>1</v>
      </c>
      <c r="N3858">
        <v>0.83899999999999997</v>
      </c>
      <c r="O3858">
        <v>197</v>
      </c>
      <c r="P3858">
        <v>51</v>
      </c>
      <c r="Q3858">
        <v>226</v>
      </c>
      <c r="R3858">
        <v>136</v>
      </c>
      <c r="S3858">
        <v>123</v>
      </c>
      <c r="T3858">
        <f>(Data[[#This Row],[mean_r]]/256)*100</f>
        <v>88.28125</v>
      </c>
      <c r="U3858">
        <f>(Data[[#This Row],[mean_g]]/256)*100</f>
        <v>53.125</v>
      </c>
      <c r="V3858">
        <f>(Data[[#This Row],[mean_b]]/256)*100</f>
        <v>48.046875</v>
      </c>
      <c r="W3858">
        <v>0.48199999999999998</v>
      </c>
      <c r="X3858" t="s">
        <v>39</v>
      </c>
      <c r="Y3858" t="s">
        <v>45</v>
      </c>
      <c r="Z3858">
        <v>4404</v>
      </c>
      <c r="AA3858">
        <v>4.49</v>
      </c>
      <c r="AB3858">
        <v>14.6</v>
      </c>
      <c r="AC3858">
        <v>42.7</v>
      </c>
      <c r="AD3858">
        <v>180739</v>
      </c>
      <c r="AE3858">
        <v>81.8</v>
      </c>
      <c r="AF3858">
        <v>36.4</v>
      </c>
      <c r="AG3858" t="s">
        <v>64</v>
      </c>
      <c r="AH3858" t="s">
        <v>68</v>
      </c>
      <c r="AI3858" t="s">
        <v>56</v>
      </c>
      <c r="AJ3858">
        <v>60</v>
      </c>
      <c r="AK3858">
        <v>224</v>
      </c>
      <c r="AL3858">
        <v>0.88300000000000001</v>
      </c>
      <c r="AM3858">
        <v>0.91100000000000003</v>
      </c>
      <c r="AN3858">
        <v>0.68700000000000006</v>
      </c>
      <c r="AO3858">
        <f>Data[[#This Row],[labeller_confidence_score]]-Data[[#This Row],[cytodiffusion_classification_confidence]]</f>
        <v>-0.22399999999999998</v>
      </c>
    </row>
    <row r="3859" spans="1:41" x14ac:dyDescent="0.3">
      <c r="A3859" t="s">
        <v>3932</v>
      </c>
      <c r="B3859" t="s">
        <v>133</v>
      </c>
      <c r="C3859">
        <v>1</v>
      </c>
      <c r="D3859" t="s">
        <v>104</v>
      </c>
      <c r="E3859">
        <v>9.08</v>
      </c>
      <c r="F3859">
        <v>0</v>
      </c>
      <c r="G3859">
        <v>0</v>
      </c>
      <c r="H3859">
        <v>1</v>
      </c>
      <c r="I3859">
        <f>Data[[#This Row],[nucleus_area_pct]]/Data[[#This Row],[cytoplasm_ratio]]</f>
        <v>0</v>
      </c>
      <c r="J3859">
        <v>0.64900000000000002</v>
      </c>
      <c r="K3859">
        <v>0.85299999999999998</v>
      </c>
      <c r="L3859">
        <v>0.39</v>
      </c>
      <c r="M3859">
        <v>1</v>
      </c>
      <c r="N3859">
        <v>0.82199999999999995</v>
      </c>
      <c r="O3859">
        <v>160</v>
      </c>
      <c r="P3859">
        <v>60</v>
      </c>
      <c r="Q3859">
        <v>224</v>
      </c>
      <c r="R3859">
        <v>137</v>
      </c>
      <c r="S3859">
        <v>133</v>
      </c>
      <c r="T3859">
        <f>(Data[[#This Row],[mean_r]]/256)*100</f>
        <v>87.5</v>
      </c>
      <c r="U3859">
        <f>(Data[[#This Row],[mean_g]]/256)*100</f>
        <v>53.515625</v>
      </c>
      <c r="V3859">
        <f>(Data[[#This Row],[mean_b]]/256)*100</f>
        <v>51.953125</v>
      </c>
      <c r="W3859">
        <v>0.497</v>
      </c>
      <c r="X3859" t="s">
        <v>51</v>
      </c>
      <c r="Y3859" t="s">
        <v>45</v>
      </c>
      <c r="Z3859">
        <v>6135</v>
      </c>
      <c r="AA3859">
        <v>4.5199999999999996</v>
      </c>
      <c r="AB3859">
        <v>14.1</v>
      </c>
      <c r="AC3859">
        <v>35.799999999999997</v>
      </c>
      <c r="AD3859">
        <v>340453</v>
      </c>
      <c r="AE3859">
        <v>92.6</v>
      </c>
      <c r="AF3859">
        <v>32.4</v>
      </c>
      <c r="AG3859" t="s">
        <v>64</v>
      </c>
      <c r="AH3859" t="s">
        <v>42</v>
      </c>
      <c r="AI3859" t="s">
        <v>43</v>
      </c>
      <c r="AJ3859">
        <v>100</v>
      </c>
      <c r="AK3859">
        <v>512</v>
      </c>
      <c r="AL3859">
        <v>0.79330000000000001</v>
      </c>
      <c r="AM3859">
        <v>0.74339999999999995</v>
      </c>
      <c r="AN3859">
        <v>0.66080000000000005</v>
      </c>
      <c r="AO3859">
        <f>Data[[#This Row],[labeller_confidence_score]]-Data[[#This Row],[cytodiffusion_classification_confidence]]</f>
        <v>-8.2599999999999896E-2</v>
      </c>
    </row>
    <row r="3860" spans="1:41" x14ac:dyDescent="0.3">
      <c r="A3860" t="s">
        <v>3933</v>
      </c>
      <c r="B3860" t="s">
        <v>49</v>
      </c>
      <c r="C3860">
        <v>0</v>
      </c>
      <c r="D3860" t="s">
        <v>50</v>
      </c>
      <c r="E3860">
        <v>13.01</v>
      </c>
      <c r="F3860">
        <v>55</v>
      </c>
      <c r="G3860">
        <v>0.42099999999999999</v>
      </c>
      <c r="H3860">
        <v>0.47299999999999998</v>
      </c>
      <c r="I3860">
        <f>Data[[#This Row],[nucleus_area_pct]]/Data[[#This Row],[cytoplasm_ratio]]</f>
        <v>116.27906976744187</v>
      </c>
      <c r="J3860">
        <v>0.77700000000000002</v>
      </c>
      <c r="K3860">
        <v>0.36699999999999999</v>
      </c>
      <c r="L3860">
        <v>2.93</v>
      </c>
      <c r="M3860">
        <v>3.6</v>
      </c>
      <c r="N3860">
        <v>0.84499999999999997</v>
      </c>
      <c r="O3860">
        <v>539</v>
      </c>
      <c r="P3860">
        <v>72</v>
      </c>
      <c r="Q3860">
        <v>232</v>
      </c>
      <c r="R3860">
        <v>165</v>
      </c>
      <c r="S3860">
        <v>183</v>
      </c>
      <c r="T3860">
        <f>(Data[[#This Row],[mean_r]]/256)*100</f>
        <v>90.625</v>
      </c>
      <c r="U3860">
        <f>(Data[[#This Row],[mean_g]]/256)*100</f>
        <v>64.453125</v>
      </c>
      <c r="V3860">
        <f>(Data[[#This Row],[mean_b]]/256)*100</f>
        <v>71.484375</v>
      </c>
      <c r="W3860">
        <v>0.66</v>
      </c>
      <c r="X3860" t="s">
        <v>51</v>
      </c>
      <c r="Y3860" t="s">
        <v>40</v>
      </c>
      <c r="Z3860">
        <v>3945</v>
      </c>
      <c r="AA3860">
        <v>4.5999999999999996</v>
      </c>
      <c r="AB3860">
        <v>9.6</v>
      </c>
      <c r="AC3860">
        <v>34.5</v>
      </c>
      <c r="AD3860">
        <v>342900</v>
      </c>
      <c r="AE3860">
        <v>85</v>
      </c>
      <c r="AF3860">
        <v>35.1</v>
      </c>
      <c r="AG3860" t="s">
        <v>64</v>
      </c>
      <c r="AH3860" t="s">
        <v>42</v>
      </c>
      <c r="AI3860" t="s">
        <v>52</v>
      </c>
      <c r="AJ3860">
        <v>100</v>
      </c>
      <c r="AK3860">
        <v>360</v>
      </c>
      <c r="AL3860">
        <v>8.7499999999999994E-2</v>
      </c>
      <c r="AM3860">
        <v>0.96750000000000003</v>
      </c>
      <c r="AN3860">
        <v>0.99109999999999998</v>
      </c>
      <c r="AO3860">
        <f>Data[[#This Row],[labeller_confidence_score]]-Data[[#This Row],[cytodiffusion_classification_confidence]]</f>
        <v>2.3599999999999954E-2</v>
      </c>
    </row>
    <row r="3861" spans="1:41" x14ac:dyDescent="0.3">
      <c r="A3861" t="s">
        <v>3934</v>
      </c>
      <c r="B3861" t="s">
        <v>49</v>
      </c>
      <c r="C3861">
        <v>0</v>
      </c>
      <c r="D3861" t="s">
        <v>50</v>
      </c>
      <c r="E3861">
        <v>12.63</v>
      </c>
      <c r="F3861">
        <v>53.5</v>
      </c>
      <c r="G3861">
        <v>0.54400000000000004</v>
      </c>
      <c r="H3861">
        <v>0.44700000000000001</v>
      </c>
      <c r="I3861">
        <f>Data[[#This Row],[nucleus_area_pct]]/Data[[#This Row],[cytoplasm_ratio]]</f>
        <v>119.68680089485458</v>
      </c>
      <c r="J3861">
        <v>0.79800000000000004</v>
      </c>
      <c r="K3861">
        <v>0.35599999999999998</v>
      </c>
      <c r="L3861">
        <v>3.87</v>
      </c>
      <c r="M3861">
        <v>3.3</v>
      </c>
      <c r="N3861">
        <v>0.73499999999999999</v>
      </c>
      <c r="O3861">
        <v>557</v>
      </c>
      <c r="P3861">
        <v>69</v>
      </c>
      <c r="Q3861">
        <v>229</v>
      </c>
      <c r="R3861">
        <v>181</v>
      </c>
      <c r="S3861">
        <v>199</v>
      </c>
      <c r="T3861">
        <f>(Data[[#This Row],[mean_r]]/256)*100</f>
        <v>89.453125</v>
      </c>
      <c r="U3861">
        <f>(Data[[#This Row],[mean_g]]/256)*100</f>
        <v>70.703125</v>
      </c>
      <c r="V3861">
        <f>(Data[[#This Row],[mean_b]]/256)*100</f>
        <v>77.734375</v>
      </c>
      <c r="W3861">
        <v>0.63600000000000001</v>
      </c>
      <c r="X3861" t="s">
        <v>51</v>
      </c>
      <c r="Y3861" t="s">
        <v>45</v>
      </c>
      <c r="Z3861">
        <v>7716</v>
      </c>
      <c r="AA3861">
        <v>5.21</v>
      </c>
      <c r="AB3861">
        <v>13.8</v>
      </c>
      <c r="AC3861">
        <v>42.2</v>
      </c>
      <c r="AD3861">
        <v>296556</v>
      </c>
      <c r="AE3861">
        <v>76.8</v>
      </c>
      <c r="AF3861">
        <v>34.6</v>
      </c>
      <c r="AG3861" t="s">
        <v>46</v>
      </c>
      <c r="AH3861" t="s">
        <v>68</v>
      </c>
      <c r="AI3861" t="s">
        <v>43</v>
      </c>
      <c r="AJ3861">
        <v>60</v>
      </c>
      <c r="AK3861">
        <v>224</v>
      </c>
      <c r="AL3861">
        <v>0.12859999999999999</v>
      </c>
      <c r="AM3861">
        <v>0.91190000000000004</v>
      </c>
      <c r="AN3861">
        <v>0.81889999999999996</v>
      </c>
      <c r="AO3861">
        <f>Data[[#This Row],[labeller_confidence_score]]-Data[[#This Row],[cytodiffusion_classification_confidence]]</f>
        <v>-9.3000000000000083E-2</v>
      </c>
    </row>
    <row r="3862" spans="1:41" x14ac:dyDescent="0.3">
      <c r="A3862" t="s">
        <v>3935</v>
      </c>
      <c r="B3862" t="s">
        <v>62</v>
      </c>
      <c r="C3862">
        <v>0</v>
      </c>
      <c r="D3862" t="s">
        <v>50</v>
      </c>
      <c r="E3862">
        <v>7.86</v>
      </c>
      <c r="F3862">
        <v>75.8</v>
      </c>
      <c r="G3862">
        <v>0.83499999999999996</v>
      </c>
      <c r="H3862">
        <v>0.28100000000000003</v>
      </c>
      <c r="I3862">
        <f>Data[[#This Row],[nucleus_area_pct]]/Data[[#This Row],[cytoplasm_ratio]]</f>
        <v>269.75088967971527</v>
      </c>
      <c r="J3862">
        <v>0.89400000000000002</v>
      </c>
      <c r="K3862">
        <v>0.14199999999999999</v>
      </c>
      <c r="L3862">
        <v>0.77</v>
      </c>
      <c r="M3862">
        <v>1</v>
      </c>
      <c r="N3862">
        <v>0.92400000000000004</v>
      </c>
      <c r="O3862">
        <v>271</v>
      </c>
      <c r="P3862">
        <v>50</v>
      </c>
      <c r="Q3862">
        <v>213</v>
      </c>
      <c r="R3862">
        <v>150</v>
      </c>
      <c r="S3862">
        <v>201</v>
      </c>
      <c r="T3862">
        <f>(Data[[#This Row],[mean_r]]/256)*100</f>
        <v>83.203125</v>
      </c>
      <c r="U3862">
        <f>(Data[[#This Row],[mean_g]]/256)*100</f>
        <v>58.59375</v>
      </c>
      <c r="V3862">
        <f>(Data[[#This Row],[mean_b]]/256)*100</f>
        <v>78.515625</v>
      </c>
      <c r="W3862">
        <v>0.61399999999999999</v>
      </c>
      <c r="X3862" t="s">
        <v>39</v>
      </c>
      <c r="Y3862" t="s">
        <v>40</v>
      </c>
      <c r="Z3862">
        <v>10002</v>
      </c>
      <c r="AA3862">
        <v>3.81</v>
      </c>
      <c r="AB3862">
        <v>15.5</v>
      </c>
      <c r="AC3862">
        <v>46.5</v>
      </c>
      <c r="AD3862">
        <v>346048</v>
      </c>
      <c r="AE3862">
        <v>73.5</v>
      </c>
      <c r="AF3862">
        <v>34.799999999999997</v>
      </c>
      <c r="AG3862" t="s">
        <v>46</v>
      </c>
      <c r="AH3862" t="s">
        <v>47</v>
      </c>
      <c r="AI3862" t="s">
        <v>52</v>
      </c>
      <c r="AJ3862">
        <v>100</v>
      </c>
      <c r="AK3862">
        <v>256</v>
      </c>
      <c r="AL3862">
        <v>0.1032</v>
      </c>
      <c r="AM3862">
        <v>0.91510000000000002</v>
      </c>
      <c r="AN3862">
        <v>0.92490000000000006</v>
      </c>
      <c r="AO3862">
        <f>Data[[#This Row],[labeller_confidence_score]]-Data[[#This Row],[cytodiffusion_classification_confidence]]</f>
        <v>9.8000000000000309E-3</v>
      </c>
    </row>
    <row r="3863" spans="1:41" x14ac:dyDescent="0.3">
      <c r="A3863" t="s">
        <v>3936</v>
      </c>
      <c r="B3863" t="s">
        <v>74</v>
      </c>
      <c r="C3863">
        <v>0</v>
      </c>
      <c r="D3863" t="s">
        <v>75</v>
      </c>
      <c r="E3863">
        <v>2.63</v>
      </c>
      <c r="F3863">
        <v>0</v>
      </c>
      <c r="G3863">
        <v>0</v>
      </c>
      <c r="H3863">
        <v>1</v>
      </c>
      <c r="I3863">
        <f>Data[[#This Row],[nucleus_area_pct]]/Data[[#This Row],[cytoplasm_ratio]]</f>
        <v>0</v>
      </c>
      <c r="J3863">
        <v>0.874</v>
      </c>
      <c r="K3863">
        <v>0.51700000000000002</v>
      </c>
      <c r="L3863">
        <v>3.07</v>
      </c>
      <c r="M3863">
        <v>1</v>
      </c>
      <c r="N3863">
        <v>0.80400000000000005</v>
      </c>
      <c r="O3863">
        <v>36</v>
      </c>
      <c r="P3863">
        <v>19</v>
      </c>
      <c r="Q3863">
        <v>221</v>
      </c>
      <c r="R3863">
        <v>139</v>
      </c>
      <c r="S3863">
        <v>165</v>
      </c>
      <c r="T3863">
        <f>(Data[[#This Row],[mean_r]]/256)*100</f>
        <v>86.328125</v>
      </c>
      <c r="U3863">
        <f>(Data[[#This Row],[mean_g]]/256)*100</f>
        <v>54.296875</v>
      </c>
      <c r="V3863">
        <f>(Data[[#This Row],[mean_b]]/256)*100</f>
        <v>64.453125</v>
      </c>
      <c r="W3863">
        <v>0.53100000000000003</v>
      </c>
      <c r="X3863" t="s">
        <v>39</v>
      </c>
      <c r="Y3863" t="s">
        <v>45</v>
      </c>
      <c r="Z3863">
        <v>9387</v>
      </c>
      <c r="AA3863">
        <v>5.27</v>
      </c>
      <c r="AB3863">
        <v>13.5</v>
      </c>
      <c r="AC3863">
        <v>32.9</v>
      </c>
      <c r="AD3863">
        <v>42687</v>
      </c>
      <c r="AE3863">
        <v>82.1</v>
      </c>
      <c r="AF3863">
        <v>35.799999999999997</v>
      </c>
      <c r="AG3863" t="s">
        <v>64</v>
      </c>
      <c r="AH3863" t="s">
        <v>42</v>
      </c>
      <c r="AI3863" t="s">
        <v>52</v>
      </c>
      <c r="AJ3863">
        <v>100</v>
      </c>
      <c r="AK3863">
        <v>360</v>
      </c>
      <c r="AL3863">
        <v>6.7100000000000007E-2</v>
      </c>
      <c r="AM3863">
        <v>0.84279999999999999</v>
      </c>
      <c r="AN3863">
        <v>0.74550000000000005</v>
      </c>
      <c r="AO3863">
        <f>Data[[#This Row],[labeller_confidence_score]]-Data[[#This Row],[cytodiffusion_classification_confidence]]</f>
        <v>-9.7299999999999942E-2</v>
      </c>
    </row>
    <row r="3864" spans="1:41" x14ac:dyDescent="0.3">
      <c r="A3864" t="s">
        <v>3937</v>
      </c>
      <c r="B3864" t="s">
        <v>49</v>
      </c>
      <c r="C3864">
        <v>0</v>
      </c>
      <c r="D3864" t="s">
        <v>50</v>
      </c>
      <c r="E3864">
        <v>12.69</v>
      </c>
      <c r="F3864">
        <v>49.3</v>
      </c>
      <c r="G3864">
        <v>0.502</v>
      </c>
      <c r="H3864">
        <v>0.47199999999999998</v>
      </c>
      <c r="I3864">
        <f>Data[[#This Row],[nucleus_area_pct]]/Data[[#This Row],[cytoplasm_ratio]]</f>
        <v>104.44915254237289</v>
      </c>
      <c r="J3864">
        <v>0.72599999999999998</v>
      </c>
      <c r="K3864">
        <v>0.32200000000000001</v>
      </c>
      <c r="L3864">
        <v>3.87</v>
      </c>
      <c r="M3864">
        <v>3.1</v>
      </c>
      <c r="N3864">
        <v>0.86799999999999999</v>
      </c>
      <c r="O3864">
        <v>482</v>
      </c>
      <c r="P3864">
        <v>66</v>
      </c>
      <c r="Q3864">
        <v>196</v>
      </c>
      <c r="R3864">
        <v>155</v>
      </c>
      <c r="S3864">
        <v>168</v>
      </c>
      <c r="T3864">
        <f>(Data[[#This Row],[mean_r]]/256)*100</f>
        <v>76.5625</v>
      </c>
      <c r="U3864">
        <f>(Data[[#This Row],[mean_g]]/256)*100</f>
        <v>60.546875</v>
      </c>
      <c r="V3864">
        <f>(Data[[#This Row],[mean_b]]/256)*100</f>
        <v>65.625</v>
      </c>
      <c r="W3864">
        <v>0.65800000000000003</v>
      </c>
      <c r="X3864" t="s">
        <v>39</v>
      </c>
      <c r="Y3864" t="s">
        <v>45</v>
      </c>
      <c r="Z3864">
        <v>6485</v>
      </c>
      <c r="AA3864">
        <v>5.72</v>
      </c>
      <c r="AB3864">
        <v>12.3</v>
      </c>
      <c r="AC3864">
        <v>45.9</v>
      </c>
      <c r="AD3864">
        <v>132250</v>
      </c>
      <c r="AE3864">
        <v>87.2</v>
      </c>
      <c r="AF3864">
        <v>35.4</v>
      </c>
      <c r="AG3864" t="s">
        <v>64</v>
      </c>
      <c r="AH3864" t="s">
        <v>47</v>
      </c>
      <c r="AI3864" t="s">
        <v>56</v>
      </c>
      <c r="AJ3864">
        <v>40</v>
      </c>
      <c r="AK3864">
        <v>360</v>
      </c>
      <c r="AL3864">
        <v>1.9199999999999998E-2</v>
      </c>
      <c r="AM3864">
        <v>0.95350000000000001</v>
      </c>
      <c r="AN3864">
        <v>0.87519999999999998</v>
      </c>
      <c r="AO3864">
        <f>Data[[#This Row],[labeller_confidence_score]]-Data[[#This Row],[cytodiffusion_classification_confidence]]</f>
        <v>-7.8300000000000036E-2</v>
      </c>
    </row>
    <row r="3865" spans="1:41" x14ac:dyDescent="0.3">
      <c r="A3865" t="s">
        <v>3938</v>
      </c>
      <c r="B3865" t="s">
        <v>62</v>
      </c>
      <c r="C3865">
        <v>0</v>
      </c>
      <c r="D3865" t="s">
        <v>50</v>
      </c>
      <c r="E3865">
        <v>8.2799999999999994</v>
      </c>
      <c r="F3865">
        <v>75.099999999999994</v>
      </c>
      <c r="G3865">
        <v>0.73599999999999999</v>
      </c>
      <c r="H3865">
        <v>0.16400000000000001</v>
      </c>
      <c r="I3865">
        <f>Data[[#This Row],[nucleus_area_pct]]/Data[[#This Row],[cytoplasm_ratio]]</f>
        <v>457.92682926829264</v>
      </c>
      <c r="J3865">
        <v>0.93799999999999994</v>
      </c>
      <c r="K3865">
        <v>0.21199999999999999</v>
      </c>
      <c r="L3865">
        <v>1.74</v>
      </c>
      <c r="M3865">
        <v>1</v>
      </c>
      <c r="N3865">
        <v>0.88700000000000001</v>
      </c>
      <c r="O3865">
        <v>317</v>
      </c>
      <c r="P3865">
        <v>46</v>
      </c>
      <c r="Q3865">
        <v>202</v>
      </c>
      <c r="R3865">
        <v>140</v>
      </c>
      <c r="S3865">
        <v>168</v>
      </c>
      <c r="T3865">
        <f>(Data[[#This Row],[mean_r]]/256)*100</f>
        <v>78.90625</v>
      </c>
      <c r="U3865">
        <f>(Data[[#This Row],[mean_g]]/256)*100</f>
        <v>54.6875</v>
      </c>
      <c r="V3865">
        <f>(Data[[#This Row],[mean_b]]/256)*100</f>
        <v>65.625</v>
      </c>
      <c r="W3865">
        <v>0.71299999999999997</v>
      </c>
      <c r="X3865" t="s">
        <v>51</v>
      </c>
      <c r="Y3865" t="s">
        <v>45</v>
      </c>
      <c r="Z3865">
        <v>9086</v>
      </c>
      <c r="AA3865">
        <v>4.42</v>
      </c>
      <c r="AB3865">
        <v>18.3</v>
      </c>
      <c r="AC3865">
        <v>42.1</v>
      </c>
      <c r="AD3865">
        <v>327936</v>
      </c>
      <c r="AE3865">
        <v>108.5</v>
      </c>
      <c r="AF3865">
        <v>32.299999999999997</v>
      </c>
      <c r="AG3865" t="s">
        <v>64</v>
      </c>
      <c r="AH3865" t="s">
        <v>47</v>
      </c>
      <c r="AI3865" t="s">
        <v>56</v>
      </c>
      <c r="AJ3865">
        <v>100</v>
      </c>
      <c r="AK3865">
        <v>256</v>
      </c>
      <c r="AL3865">
        <v>4.0000000000000001E-3</v>
      </c>
      <c r="AM3865">
        <v>0.77600000000000002</v>
      </c>
      <c r="AN3865">
        <v>0.89490000000000003</v>
      </c>
      <c r="AO3865">
        <f>Data[[#This Row],[labeller_confidence_score]]-Data[[#This Row],[cytodiffusion_classification_confidence]]</f>
        <v>0.11890000000000001</v>
      </c>
    </row>
    <row r="3866" spans="1:41" x14ac:dyDescent="0.3">
      <c r="A3866" t="s">
        <v>3939</v>
      </c>
      <c r="B3866" t="s">
        <v>81</v>
      </c>
      <c r="C3866">
        <v>1</v>
      </c>
      <c r="D3866" t="s">
        <v>82</v>
      </c>
      <c r="E3866">
        <v>17.73</v>
      </c>
      <c r="F3866">
        <v>78.400000000000006</v>
      </c>
      <c r="G3866">
        <v>0.26500000000000001</v>
      </c>
      <c r="H3866">
        <v>0.155</v>
      </c>
      <c r="I3866">
        <f>Data[[#This Row],[nucleus_area_pct]]/Data[[#This Row],[cytoplasm_ratio]]</f>
        <v>505.80645161290329</v>
      </c>
      <c r="J3866">
        <v>0.75</v>
      </c>
      <c r="K3866">
        <v>0.27300000000000002</v>
      </c>
      <c r="L3866">
        <v>1.07</v>
      </c>
      <c r="M3866">
        <v>1</v>
      </c>
      <c r="N3866">
        <v>0.88100000000000001</v>
      </c>
      <c r="O3866">
        <v>650</v>
      </c>
      <c r="P3866">
        <v>85</v>
      </c>
      <c r="Q3866">
        <v>187</v>
      </c>
      <c r="R3866">
        <v>143</v>
      </c>
      <c r="S3866">
        <v>203</v>
      </c>
      <c r="T3866">
        <f>(Data[[#This Row],[mean_r]]/256)*100</f>
        <v>73.046875</v>
      </c>
      <c r="U3866">
        <f>(Data[[#This Row],[mean_g]]/256)*100</f>
        <v>55.859375</v>
      </c>
      <c r="V3866">
        <f>(Data[[#This Row],[mean_b]]/256)*100</f>
        <v>79.296875</v>
      </c>
      <c r="W3866">
        <v>0.51600000000000001</v>
      </c>
      <c r="X3866" t="s">
        <v>39</v>
      </c>
      <c r="Y3866" t="s">
        <v>45</v>
      </c>
      <c r="Z3866">
        <v>10698</v>
      </c>
      <c r="AA3866">
        <v>5.64</v>
      </c>
      <c r="AB3866">
        <v>13.3</v>
      </c>
      <c r="AC3866">
        <v>40.4</v>
      </c>
      <c r="AD3866">
        <v>263126</v>
      </c>
      <c r="AE3866">
        <v>70.5</v>
      </c>
      <c r="AF3866">
        <v>33.6</v>
      </c>
      <c r="AG3866" t="s">
        <v>64</v>
      </c>
      <c r="AH3866" t="s">
        <v>47</v>
      </c>
      <c r="AI3866" t="s">
        <v>56</v>
      </c>
      <c r="AJ3866">
        <v>60</v>
      </c>
      <c r="AK3866">
        <v>224</v>
      </c>
      <c r="AL3866">
        <v>0.85229999999999995</v>
      </c>
      <c r="AM3866">
        <v>0.71460000000000001</v>
      </c>
      <c r="AN3866">
        <v>0.79979999999999996</v>
      </c>
      <c r="AO3866">
        <f>Data[[#This Row],[labeller_confidence_score]]-Data[[#This Row],[cytodiffusion_classification_confidence]]</f>
        <v>8.5199999999999942E-2</v>
      </c>
    </row>
    <row r="3867" spans="1:41" x14ac:dyDescent="0.3">
      <c r="A3867" t="s">
        <v>3940</v>
      </c>
      <c r="B3867" t="s">
        <v>89</v>
      </c>
      <c r="C3867">
        <v>1</v>
      </c>
      <c r="D3867" t="s">
        <v>38</v>
      </c>
      <c r="E3867">
        <v>13.33</v>
      </c>
      <c r="F3867">
        <v>57.8</v>
      </c>
      <c r="G3867">
        <v>0.63100000000000001</v>
      </c>
      <c r="H3867">
        <v>0.46200000000000002</v>
      </c>
      <c r="I3867">
        <f>Data[[#This Row],[nucleus_area_pct]]/Data[[#This Row],[cytoplasm_ratio]]</f>
        <v>125.1082251082251</v>
      </c>
      <c r="J3867">
        <v>0.78600000000000003</v>
      </c>
      <c r="K3867">
        <v>0.42299999999999999</v>
      </c>
      <c r="L3867">
        <v>5.64</v>
      </c>
      <c r="M3867">
        <v>3.2</v>
      </c>
      <c r="N3867">
        <v>0.75</v>
      </c>
      <c r="O3867">
        <v>418</v>
      </c>
      <c r="P3867">
        <v>65</v>
      </c>
      <c r="Q3867">
        <v>200</v>
      </c>
      <c r="R3867">
        <v>136</v>
      </c>
      <c r="S3867">
        <v>184</v>
      </c>
      <c r="T3867">
        <f>(Data[[#This Row],[mean_r]]/256)*100</f>
        <v>78.125</v>
      </c>
      <c r="U3867">
        <f>(Data[[#This Row],[mean_g]]/256)*100</f>
        <v>53.125</v>
      </c>
      <c r="V3867">
        <f>(Data[[#This Row],[mean_b]]/256)*100</f>
        <v>71.875</v>
      </c>
      <c r="W3867">
        <v>0.66500000000000004</v>
      </c>
      <c r="X3867" t="s">
        <v>63</v>
      </c>
      <c r="Y3867" t="s">
        <v>40</v>
      </c>
      <c r="Z3867">
        <v>8387</v>
      </c>
      <c r="AA3867">
        <v>5.31</v>
      </c>
      <c r="AB3867">
        <v>14.1</v>
      </c>
      <c r="AC3867">
        <v>31.4</v>
      </c>
      <c r="AD3867">
        <v>278993</v>
      </c>
      <c r="AE3867">
        <v>111.2</v>
      </c>
      <c r="AF3867">
        <v>32.700000000000003</v>
      </c>
      <c r="AG3867" t="s">
        <v>64</v>
      </c>
      <c r="AH3867" t="s">
        <v>47</v>
      </c>
      <c r="AI3867" t="s">
        <v>43</v>
      </c>
      <c r="AJ3867">
        <v>100</v>
      </c>
      <c r="AK3867">
        <v>360</v>
      </c>
      <c r="AL3867">
        <v>0.71909999999999996</v>
      </c>
      <c r="AM3867">
        <v>0.73740000000000006</v>
      </c>
      <c r="AN3867">
        <v>0.76570000000000005</v>
      </c>
      <c r="AO3867">
        <f>Data[[#This Row],[labeller_confidence_score]]-Data[[#This Row],[cytodiffusion_classification_confidence]]</f>
        <v>2.8299999999999992E-2</v>
      </c>
    </row>
    <row r="3868" spans="1:41" x14ac:dyDescent="0.3">
      <c r="A3868" t="s">
        <v>3941</v>
      </c>
      <c r="B3868" t="s">
        <v>81</v>
      </c>
      <c r="C3868">
        <v>1</v>
      </c>
      <c r="D3868" t="s">
        <v>82</v>
      </c>
      <c r="E3868">
        <v>17.850000000000001</v>
      </c>
      <c r="F3868">
        <v>80.5</v>
      </c>
      <c r="G3868">
        <v>0.36899999999999999</v>
      </c>
      <c r="H3868">
        <v>0.20300000000000001</v>
      </c>
      <c r="I3868">
        <f>Data[[#This Row],[nucleus_area_pct]]/Data[[#This Row],[cytoplasm_ratio]]</f>
        <v>396.55172413793099</v>
      </c>
      <c r="J3868">
        <v>0.76100000000000001</v>
      </c>
      <c r="K3868">
        <v>0.216</v>
      </c>
      <c r="L3868">
        <v>0.57999999999999996</v>
      </c>
      <c r="M3868">
        <v>1</v>
      </c>
      <c r="N3868">
        <v>0.873</v>
      </c>
      <c r="O3868">
        <v>590</v>
      </c>
      <c r="P3868">
        <v>101</v>
      </c>
      <c r="Q3868">
        <v>188</v>
      </c>
      <c r="R3868">
        <v>142</v>
      </c>
      <c r="S3868">
        <v>218</v>
      </c>
      <c r="T3868">
        <f>(Data[[#This Row],[mean_r]]/256)*100</f>
        <v>73.4375</v>
      </c>
      <c r="U3868">
        <f>(Data[[#This Row],[mean_g]]/256)*100</f>
        <v>55.46875</v>
      </c>
      <c r="V3868">
        <f>(Data[[#This Row],[mean_b]]/256)*100</f>
        <v>85.15625</v>
      </c>
      <c r="W3868">
        <v>0.69199999999999995</v>
      </c>
      <c r="X3868" t="s">
        <v>63</v>
      </c>
      <c r="Y3868" t="s">
        <v>40</v>
      </c>
      <c r="Z3868">
        <v>8348</v>
      </c>
      <c r="AA3868">
        <v>5.27</v>
      </c>
      <c r="AB3868">
        <v>12</v>
      </c>
      <c r="AC3868">
        <v>39.1</v>
      </c>
      <c r="AD3868">
        <v>253094</v>
      </c>
      <c r="AE3868">
        <v>96.1</v>
      </c>
      <c r="AF3868">
        <v>32.299999999999997</v>
      </c>
      <c r="AG3868" t="s">
        <v>46</v>
      </c>
      <c r="AH3868" t="s">
        <v>42</v>
      </c>
      <c r="AI3868" t="s">
        <v>52</v>
      </c>
      <c r="AJ3868">
        <v>100</v>
      </c>
      <c r="AK3868">
        <v>360</v>
      </c>
      <c r="AL3868">
        <v>0.65080000000000005</v>
      </c>
      <c r="AM3868">
        <v>0.99</v>
      </c>
      <c r="AN3868">
        <v>0.63360000000000005</v>
      </c>
      <c r="AO3868">
        <f>Data[[#This Row],[labeller_confidence_score]]-Data[[#This Row],[cytodiffusion_classification_confidence]]</f>
        <v>-0.35639999999999994</v>
      </c>
    </row>
    <row r="3869" spans="1:41" x14ac:dyDescent="0.3">
      <c r="A3869" t="s">
        <v>3942</v>
      </c>
      <c r="B3869" t="s">
        <v>62</v>
      </c>
      <c r="C3869">
        <v>0</v>
      </c>
      <c r="D3869" t="s">
        <v>50</v>
      </c>
      <c r="E3869">
        <v>9.3800000000000008</v>
      </c>
      <c r="F3869">
        <v>79.2</v>
      </c>
      <c r="G3869">
        <v>0.77800000000000002</v>
      </c>
      <c r="H3869">
        <v>0.16500000000000001</v>
      </c>
      <c r="I3869">
        <f>Data[[#This Row],[nucleus_area_pct]]/Data[[#This Row],[cytoplasm_ratio]]</f>
        <v>480</v>
      </c>
      <c r="J3869">
        <v>0.94799999999999995</v>
      </c>
      <c r="K3869">
        <v>0.20899999999999999</v>
      </c>
      <c r="L3869">
        <v>0.93</v>
      </c>
      <c r="M3869">
        <v>1</v>
      </c>
      <c r="N3869">
        <v>0.92400000000000004</v>
      </c>
      <c r="O3869">
        <v>338</v>
      </c>
      <c r="P3869">
        <v>56</v>
      </c>
      <c r="Q3869">
        <v>189</v>
      </c>
      <c r="R3869">
        <v>178</v>
      </c>
      <c r="S3869">
        <v>196</v>
      </c>
      <c r="T3869">
        <f>(Data[[#This Row],[mean_r]]/256)*100</f>
        <v>73.828125</v>
      </c>
      <c r="U3869">
        <f>(Data[[#This Row],[mean_g]]/256)*100</f>
        <v>69.53125</v>
      </c>
      <c r="V3869">
        <f>(Data[[#This Row],[mean_b]]/256)*100</f>
        <v>76.5625</v>
      </c>
      <c r="W3869">
        <v>0.71399999999999997</v>
      </c>
      <c r="X3869" t="s">
        <v>51</v>
      </c>
      <c r="Y3869" t="s">
        <v>45</v>
      </c>
      <c r="Z3869">
        <v>7179</v>
      </c>
      <c r="AA3869">
        <v>3.64</v>
      </c>
      <c r="AB3869">
        <v>13.4</v>
      </c>
      <c r="AC3869">
        <v>35.6</v>
      </c>
      <c r="AD3869">
        <v>386633</v>
      </c>
      <c r="AE3869">
        <v>103.2</v>
      </c>
      <c r="AF3869">
        <v>33.700000000000003</v>
      </c>
      <c r="AG3869" t="s">
        <v>46</v>
      </c>
      <c r="AH3869" t="s">
        <v>42</v>
      </c>
      <c r="AI3869" t="s">
        <v>43</v>
      </c>
      <c r="AJ3869">
        <v>40</v>
      </c>
      <c r="AK3869">
        <v>512</v>
      </c>
      <c r="AL3869">
        <v>4.53E-2</v>
      </c>
      <c r="AM3869">
        <v>0.86639999999999995</v>
      </c>
      <c r="AN3869">
        <v>0.88780000000000003</v>
      </c>
      <c r="AO3869">
        <f>Data[[#This Row],[labeller_confidence_score]]-Data[[#This Row],[cytodiffusion_classification_confidence]]</f>
        <v>2.1400000000000086E-2</v>
      </c>
    </row>
    <row r="3870" spans="1:41" x14ac:dyDescent="0.3">
      <c r="A3870" t="s">
        <v>3943</v>
      </c>
      <c r="B3870" t="s">
        <v>54</v>
      </c>
      <c r="C3870">
        <v>0</v>
      </c>
      <c r="D3870" t="s">
        <v>54</v>
      </c>
      <c r="E3870">
        <v>7.72</v>
      </c>
      <c r="F3870">
        <v>0</v>
      </c>
      <c r="G3870">
        <v>0</v>
      </c>
      <c r="H3870">
        <v>1</v>
      </c>
      <c r="I3870">
        <f>Data[[#This Row],[nucleus_area_pct]]/Data[[#This Row],[cytoplasm_ratio]]</f>
        <v>0</v>
      </c>
      <c r="J3870">
        <v>0.94299999999999995</v>
      </c>
      <c r="K3870">
        <v>0.22700000000000001</v>
      </c>
      <c r="L3870">
        <v>0.51</v>
      </c>
      <c r="M3870">
        <v>1</v>
      </c>
      <c r="N3870">
        <v>0.92500000000000004</v>
      </c>
      <c r="O3870">
        <v>172</v>
      </c>
      <c r="P3870">
        <v>47</v>
      </c>
      <c r="Q3870">
        <v>236</v>
      </c>
      <c r="R3870">
        <v>145</v>
      </c>
      <c r="S3870">
        <v>140</v>
      </c>
      <c r="T3870">
        <f>(Data[[#This Row],[mean_r]]/256)*100</f>
        <v>92.1875</v>
      </c>
      <c r="U3870">
        <f>(Data[[#This Row],[mean_g]]/256)*100</f>
        <v>56.640625</v>
      </c>
      <c r="V3870">
        <f>(Data[[#This Row],[mean_b]]/256)*100</f>
        <v>54.6875</v>
      </c>
      <c r="W3870">
        <v>0.53400000000000003</v>
      </c>
      <c r="X3870" t="s">
        <v>39</v>
      </c>
      <c r="Y3870" t="s">
        <v>40</v>
      </c>
      <c r="Z3870">
        <v>6710</v>
      </c>
      <c r="AA3870">
        <v>3.78</v>
      </c>
      <c r="AB3870">
        <v>14.1</v>
      </c>
      <c r="AC3870">
        <v>41.3</v>
      </c>
      <c r="AD3870">
        <v>159988</v>
      </c>
      <c r="AE3870">
        <v>86.9</v>
      </c>
      <c r="AF3870">
        <v>31.5</v>
      </c>
      <c r="AG3870" t="s">
        <v>64</v>
      </c>
      <c r="AH3870" t="s">
        <v>42</v>
      </c>
      <c r="AI3870" t="s">
        <v>43</v>
      </c>
      <c r="AJ3870">
        <v>100</v>
      </c>
      <c r="AK3870">
        <v>224</v>
      </c>
      <c r="AL3870">
        <v>1.06E-2</v>
      </c>
      <c r="AM3870">
        <v>0.9798</v>
      </c>
      <c r="AN3870">
        <v>0.90369999999999995</v>
      </c>
      <c r="AO3870">
        <f>Data[[#This Row],[labeller_confidence_score]]-Data[[#This Row],[cytodiffusion_classification_confidence]]</f>
        <v>-7.6100000000000056E-2</v>
      </c>
    </row>
    <row r="3871" spans="1:41" x14ac:dyDescent="0.3">
      <c r="A3871" t="s">
        <v>3944</v>
      </c>
      <c r="B3871" t="s">
        <v>106</v>
      </c>
      <c r="C3871">
        <v>1</v>
      </c>
      <c r="D3871" t="s">
        <v>82</v>
      </c>
      <c r="E3871">
        <v>13.72</v>
      </c>
      <c r="F3871">
        <v>84.2</v>
      </c>
      <c r="G3871">
        <v>0.35499999999999998</v>
      </c>
      <c r="H3871">
        <v>0.19</v>
      </c>
      <c r="I3871">
        <f>Data[[#This Row],[nucleus_area_pct]]/Data[[#This Row],[cytoplasm_ratio]]</f>
        <v>443.15789473684214</v>
      </c>
      <c r="J3871">
        <v>0.90200000000000002</v>
      </c>
      <c r="K3871">
        <v>0.22900000000000001</v>
      </c>
      <c r="L3871">
        <v>1.42</v>
      </c>
      <c r="M3871">
        <v>1</v>
      </c>
      <c r="N3871">
        <v>0.90600000000000003</v>
      </c>
      <c r="O3871">
        <v>561</v>
      </c>
      <c r="P3871">
        <v>75</v>
      </c>
      <c r="Q3871">
        <v>200</v>
      </c>
      <c r="R3871">
        <v>147</v>
      </c>
      <c r="S3871">
        <v>177</v>
      </c>
      <c r="T3871">
        <f>(Data[[#This Row],[mean_r]]/256)*100</f>
        <v>78.125</v>
      </c>
      <c r="U3871">
        <f>(Data[[#This Row],[mean_g]]/256)*100</f>
        <v>57.421875</v>
      </c>
      <c r="V3871">
        <f>(Data[[#This Row],[mean_b]]/256)*100</f>
        <v>69.140625</v>
      </c>
      <c r="W3871">
        <v>0.58599999999999997</v>
      </c>
      <c r="X3871" t="s">
        <v>39</v>
      </c>
      <c r="Y3871" t="s">
        <v>45</v>
      </c>
      <c r="Z3871">
        <v>7483</v>
      </c>
      <c r="AA3871">
        <v>7</v>
      </c>
      <c r="AB3871">
        <v>9.1</v>
      </c>
      <c r="AC3871">
        <v>42.9</v>
      </c>
      <c r="AD3871">
        <v>267424</v>
      </c>
      <c r="AE3871">
        <v>93.8</v>
      </c>
      <c r="AF3871">
        <v>32.1</v>
      </c>
      <c r="AG3871" t="s">
        <v>46</v>
      </c>
      <c r="AH3871" t="s">
        <v>68</v>
      </c>
      <c r="AI3871" t="s">
        <v>43</v>
      </c>
      <c r="AJ3871">
        <v>100</v>
      </c>
      <c r="AK3871">
        <v>360</v>
      </c>
      <c r="AL3871">
        <v>0.90549999999999997</v>
      </c>
      <c r="AM3871">
        <v>0.73</v>
      </c>
      <c r="AN3871">
        <v>0.629</v>
      </c>
      <c r="AO3871">
        <f>Data[[#This Row],[labeller_confidence_score]]-Data[[#This Row],[cytodiffusion_classification_confidence]]</f>
        <v>-0.10099999999999998</v>
      </c>
    </row>
    <row r="3872" spans="1:41" x14ac:dyDescent="0.3">
      <c r="A3872" t="s">
        <v>3945</v>
      </c>
      <c r="B3872" t="s">
        <v>103</v>
      </c>
      <c r="C3872">
        <v>1</v>
      </c>
      <c r="D3872" t="s">
        <v>104</v>
      </c>
      <c r="E3872">
        <v>2.8</v>
      </c>
      <c r="F3872">
        <v>0</v>
      </c>
      <c r="G3872">
        <v>0</v>
      </c>
      <c r="H3872">
        <v>1</v>
      </c>
      <c r="I3872">
        <f>Data[[#This Row],[nucleus_area_pct]]/Data[[#This Row],[cytoplasm_ratio]]</f>
        <v>0</v>
      </c>
      <c r="J3872">
        <v>0.60299999999999998</v>
      </c>
      <c r="K3872">
        <v>0.81799999999999995</v>
      </c>
      <c r="L3872">
        <v>0.52</v>
      </c>
      <c r="M3872">
        <v>1</v>
      </c>
      <c r="N3872">
        <v>0.69799999999999995</v>
      </c>
      <c r="O3872">
        <v>89</v>
      </c>
      <c r="P3872">
        <v>34</v>
      </c>
      <c r="Q3872">
        <v>219</v>
      </c>
      <c r="R3872">
        <v>110</v>
      </c>
      <c r="S3872">
        <v>107</v>
      </c>
      <c r="T3872">
        <f>(Data[[#This Row],[mean_r]]/256)*100</f>
        <v>85.546875</v>
      </c>
      <c r="U3872">
        <f>(Data[[#This Row],[mean_g]]/256)*100</f>
        <v>42.96875</v>
      </c>
      <c r="V3872">
        <f>(Data[[#This Row],[mean_b]]/256)*100</f>
        <v>41.796875</v>
      </c>
      <c r="W3872">
        <v>0.436</v>
      </c>
      <c r="X3872" t="s">
        <v>39</v>
      </c>
      <c r="Y3872" t="s">
        <v>45</v>
      </c>
      <c r="Z3872">
        <v>5172</v>
      </c>
      <c r="AA3872">
        <v>3.74</v>
      </c>
      <c r="AB3872">
        <v>13.2</v>
      </c>
      <c r="AC3872">
        <v>36.200000000000003</v>
      </c>
      <c r="AD3872">
        <v>176157</v>
      </c>
      <c r="AE3872">
        <v>95.7</v>
      </c>
      <c r="AF3872">
        <v>33.9</v>
      </c>
      <c r="AG3872" t="s">
        <v>64</v>
      </c>
      <c r="AH3872" t="s">
        <v>47</v>
      </c>
      <c r="AI3872" t="s">
        <v>56</v>
      </c>
      <c r="AJ3872">
        <v>100</v>
      </c>
      <c r="AK3872">
        <v>224</v>
      </c>
      <c r="AL3872">
        <v>0.80279999999999996</v>
      </c>
      <c r="AM3872">
        <v>0.77290000000000003</v>
      </c>
      <c r="AN3872">
        <v>0.83430000000000004</v>
      </c>
      <c r="AO3872">
        <f>Data[[#This Row],[labeller_confidence_score]]-Data[[#This Row],[cytodiffusion_classification_confidence]]</f>
        <v>6.140000000000001E-2</v>
      </c>
    </row>
    <row r="3873" spans="1:41" x14ac:dyDescent="0.3">
      <c r="A3873" t="s">
        <v>3946</v>
      </c>
      <c r="B3873" t="s">
        <v>133</v>
      </c>
      <c r="C3873">
        <v>1</v>
      </c>
      <c r="D3873" t="s">
        <v>104</v>
      </c>
      <c r="E3873">
        <v>9.4499999999999993</v>
      </c>
      <c r="F3873">
        <v>0</v>
      </c>
      <c r="G3873">
        <v>0</v>
      </c>
      <c r="H3873">
        <v>1</v>
      </c>
      <c r="I3873">
        <f>Data[[#This Row],[nucleus_area_pct]]/Data[[#This Row],[cytoplasm_ratio]]</f>
        <v>0</v>
      </c>
      <c r="J3873">
        <v>0.51100000000000001</v>
      </c>
      <c r="K3873">
        <v>0.84899999999999998</v>
      </c>
      <c r="L3873">
        <v>0.32</v>
      </c>
      <c r="M3873">
        <v>1</v>
      </c>
      <c r="N3873">
        <v>0.879</v>
      </c>
      <c r="O3873">
        <v>174</v>
      </c>
      <c r="P3873">
        <v>55</v>
      </c>
      <c r="Q3873">
        <v>252</v>
      </c>
      <c r="R3873">
        <v>138</v>
      </c>
      <c r="S3873">
        <v>119</v>
      </c>
      <c r="T3873">
        <f>(Data[[#This Row],[mean_r]]/256)*100</f>
        <v>98.4375</v>
      </c>
      <c r="U3873">
        <f>(Data[[#This Row],[mean_g]]/256)*100</f>
        <v>53.90625</v>
      </c>
      <c r="V3873">
        <f>(Data[[#This Row],[mean_b]]/256)*100</f>
        <v>46.484375</v>
      </c>
      <c r="W3873">
        <v>0.53800000000000003</v>
      </c>
      <c r="X3873" t="s">
        <v>51</v>
      </c>
      <c r="Y3873" t="s">
        <v>40</v>
      </c>
      <c r="Z3873">
        <v>8776</v>
      </c>
      <c r="AA3873">
        <v>3.35</v>
      </c>
      <c r="AB3873">
        <v>13</v>
      </c>
      <c r="AC3873">
        <v>37.6</v>
      </c>
      <c r="AD3873">
        <v>277270</v>
      </c>
      <c r="AE3873">
        <v>98.1</v>
      </c>
      <c r="AF3873">
        <v>36.200000000000003</v>
      </c>
      <c r="AG3873" t="s">
        <v>41</v>
      </c>
      <c r="AH3873" t="s">
        <v>42</v>
      </c>
      <c r="AI3873" t="s">
        <v>43</v>
      </c>
      <c r="AJ3873">
        <v>100</v>
      </c>
      <c r="AK3873">
        <v>512</v>
      </c>
      <c r="AL3873">
        <v>0.91749999999999998</v>
      </c>
      <c r="AM3873">
        <v>0.57769999999999999</v>
      </c>
      <c r="AN3873">
        <v>0.83050000000000002</v>
      </c>
      <c r="AO3873">
        <f>Data[[#This Row],[labeller_confidence_score]]-Data[[#This Row],[cytodiffusion_classification_confidence]]</f>
        <v>0.25280000000000002</v>
      </c>
    </row>
    <row r="3874" spans="1:41" x14ac:dyDescent="0.3">
      <c r="A3874" t="s">
        <v>3947</v>
      </c>
      <c r="B3874" t="s">
        <v>67</v>
      </c>
      <c r="C3874">
        <v>1</v>
      </c>
      <c r="D3874" t="s">
        <v>67</v>
      </c>
      <c r="E3874">
        <v>7.68</v>
      </c>
      <c r="F3874">
        <v>32.700000000000003</v>
      </c>
      <c r="G3874">
        <v>0.373</v>
      </c>
      <c r="H3874">
        <v>0.73399999999999999</v>
      </c>
      <c r="I3874">
        <f>Data[[#This Row],[nucleus_area_pct]]/Data[[#This Row],[cytoplasm_ratio]]</f>
        <v>44.550408719346052</v>
      </c>
      <c r="J3874">
        <v>0.38</v>
      </c>
      <c r="K3874">
        <v>0.46500000000000002</v>
      </c>
      <c r="L3874">
        <v>1.17</v>
      </c>
      <c r="M3874">
        <v>1.6</v>
      </c>
      <c r="N3874">
        <v>0.52500000000000002</v>
      </c>
      <c r="O3874">
        <v>164</v>
      </c>
      <c r="P3874">
        <v>67</v>
      </c>
      <c r="Q3874">
        <v>180</v>
      </c>
      <c r="R3874">
        <v>209</v>
      </c>
      <c r="S3874">
        <v>180</v>
      </c>
      <c r="T3874">
        <f>(Data[[#This Row],[mean_r]]/256)*100</f>
        <v>70.3125</v>
      </c>
      <c r="U3874">
        <f>(Data[[#This Row],[mean_g]]/256)*100</f>
        <v>81.640625</v>
      </c>
      <c r="V3874">
        <f>(Data[[#This Row],[mean_b]]/256)*100</f>
        <v>70.3125</v>
      </c>
      <c r="W3874">
        <v>0.59099999999999997</v>
      </c>
      <c r="X3874" t="s">
        <v>51</v>
      </c>
      <c r="Y3874" t="s">
        <v>40</v>
      </c>
      <c r="Z3874">
        <v>3338</v>
      </c>
      <c r="AA3874">
        <v>3.53</v>
      </c>
      <c r="AB3874">
        <v>12.9</v>
      </c>
      <c r="AC3874">
        <v>36.4</v>
      </c>
      <c r="AD3874">
        <v>271651</v>
      </c>
      <c r="AE3874">
        <v>94.9</v>
      </c>
      <c r="AF3874">
        <v>34.9</v>
      </c>
      <c r="AG3874" t="s">
        <v>46</v>
      </c>
      <c r="AH3874" t="s">
        <v>42</v>
      </c>
      <c r="AI3874" t="s">
        <v>52</v>
      </c>
      <c r="AJ3874">
        <v>60</v>
      </c>
      <c r="AK3874">
        <v>256</v>
      </c>
      <c r="AL3874">
        <v>0.88649999999999995</v>
      </c>
      <c r="AM3874">
        <v>0.66339999999999999</v>
      </c>
      <c r="AN3874">
        <v>0.79300000000000004</v>
      </c>
      <c r="AO3874">
        <f>Data[[#This Row],[labeller_confidence_score]]-Data[[#This Row],[cytodiffusion_classification_confidence]]</f>
        <v>0.12960000000000005</v>
      </c>
    </row>
    <row r="3875" spans="1:41" x14ac:dyDescent="0.3">
      <c r="A3875" t="s">
        <v>3948</v>
      </c>
      <c r="B3875" t="s">
        <v>54</v>
      </c>
      <c r="C3875">
        <v>0</v>
      </c>
      <c r="D3875" t="s">
        <v>54</v>
      </c>
      <c r="E3875">
        <v>8.32</v>
      </c>
      <c r="F3875">
        <v>0</v>
      </c>
      <c r="G3875">
        <v>0</v>
      </c>
      <c r="H3875">
        <v>1</v>
      </c>
      <c r="I3875">
        <f>Data[[#This Row],[nucleus_area_pct]]/Data[[#This Row],[cytoplasm_ratio]]</f>
        <v>0</v>
      </c>
      <c r="J3875">
        <v>0.85799999999999998</v>
      </c>
      <c r="K3875">
        <v>0.157</v>
      </c>
      <c r="L3875">
        <v>0.64</v>
      </c>
      <c r="M3875">
        <v>1</v>
      </c>
      <c r="N3875">
        <v>0.94199999999999995</v>
      </c>
      <c r="O3875">
        <v>161</v>
      </c>
      <c r="P3875">
        <v>49</v>
      </c>
      <c r="Q3875">
        <v>214</v>
      </c>
      <c r="R3875">
        <v>116</v>
      </c>
      <c r="S3875">
        <v>133</v>
      </c>
      <c r="T3875">
        <f>(Data[[#This Row],[mean_r]]/256)*100</f>
        <v>83.59375</v>
      </c>
      <c r="U3875">
        <f>(Data[[#This Row],[mean_g]]/256)*100</f>
        <v>45.3125</v>
      </c>
      <c r="V3875">
        <f>(Data[[#This Row],[mean_b]]/256)*100</f>
        <v>51.953125</v>
      </c>
      <c r="W3875">
        <v>0.54400000000000004</v>
      </c>
      <c r="X3875" t="s">
        <v>51</v>
      </c>
      <c r="Y3875" t="s">
        <v>45</v>
      </c>
      <c r="Z3875">
        <v>7101</v>
      </c>
      <c r="AA3875">
        <v>4.51</v>
      </c>
      <c r="AB3875">
        <v>12.2</v>
      </c>
      <c r="AC3875">
        <v>39.700000000000003</v>
      </c>
      <c r="AD3875">
        <v>354245</v>
      </c>
      <c r="AE3875">
        <v>88</v>
      </c>
      <c r="AF3875">
        <v>31.3</v>
      </c>
      <c r="AG3875" t="s">
        <v>41</v>
      </c>
      <c r="AH3875" t="s">
        <v>47</v>
      </c>
      <c r="AI3875" t="s">
        <v>52</v>
      </c>
      <c r="AJ3875">
        <v>100</v>
      </c>
      <c r="AK3875">
        <v>224</v>
      </c>
      <c r="AL3875">
        <v>9.3200000000000005E-2</v>
      </c>
      <c r="AM3875">
        <v>0.82550000000000001</v>
      </c>
      <c r="AN3875">
        <v>0.9254</v>
      </c>
      <c r="AO3875">
        <f>Data[[#This Row],[labeller_confidence_score]]-Data[[#This Row],[cytodiffusion_classification_confidence]]</f>
        <v>9.9899999999999989E-2</v>
      </c>
    </row>
    <row r="3876" spans="1:41" x14ac:dyDescent="0.3">
      <c r="A3876" t="s">
        <v>3949</v>
      </c>
      <c r="B3876" t="s">
        <v>54</v>
      </c>
      <c r="C3876">
        <v>0</v>
      </c>
      <c r="D3876" t="s">
        <v>54</v>
      </c>
      <c r="E3876">
        <v>8.02</v>
      </c>
      <c r="F3876">
        <v>0</v>
      </c>
      <c r="G3876">
        <v>0</v>
      </c>
      <c r="H3876">
        <v>1</v>
      </c>
      <c r="I3876">
        <f>Data[[#This Row],[nucleus_area_pct]]/Data[[#This Row],[cytoplasm_ratio]]</f>
        <v>0</v>
      </c>
      <c r="J3876">
        <v>0.876</v>
      </c>
      <c r="K3876">
        <v>0.24399999999999999</v>
      </c>
      <c r="L3876">
        <v>0.53</v>
      </c>
      <c r="M3876">
        <v>1</v>
      </c>
      <c r="N3876">
        <v>0.96199999999999997</v>
      </c>
      <c r="O3876">
        <v>187</v>
      </c>
      <c r="P3876">
        <v>48</v>
      </c>
      <c r="Q3876">
        <v>236</v>
      </c>
      <c r="R3876">
        <v>110</v>
      </c>
      <c r="S3876">
        <v>129</v>
      </c>
      <c r="T3876">
        <f>(Data[[#This Row],[mean_r]]/256)*100</f>
        <v>92.1875</v>
      </c>
      <c r="U3876">
        <f>(Data[[#This Row],[mean_g]]/256)*100</f>
        <v>42.96875</v>
      </c>
      <c r="V3876">
        <f>(Data[[#This Row],[mean_b]]/256)*100</f>
        <v>50.390625</v>
      </c>
      <c r="W3876">
        <v>0.52600000000000002</v>
      </c>
      <c r="X3876" t="s">
        <v>63</v>
      </c>
      <c r="Y3876" t="s">
        <v>40</v>
      </c>
      <c r="Z3876">
        <v>5543</v>
      </c>
      <c r="AA3876">
        <v>4.0199999999999996</v>
      </c>
      <c r="AB3876">
        <v>12.2</v>
      </c>
      <c r="AC3876">
        <v>50</v>
      </c>
      <c r="AD3876">
        <v>174449</v>
      </c>
      <c r="AE3876">
        <v>91.8</v>
      </c>
      <c r="AF3876">
        <v>33.6</v>
      </c>
      <c r="AG3876" t="s">
        <v>64</v>
      </c>
      <c r="AH3876" t="s">
        <v>68</v>
      </c>
      <c r="AI3876" t="s">
        <v>43</v>
      </c>
      <c r="AJ3876">
        <v>60</v>
      </c>
      <c r="AK3876">
        <v>224</v>
      </c>
      <c r="AL3876">
        <v>5.1700000000000003E-2</v>
      </c>
      <c r="AM3876">
        <v>0.85299999999999998</v>
      </c>
      <c r="AN3876">
        <v>0.85470000000000002</v>
      </c>
      <c r="AO3876">
        <f>Data[[#This Row],[labeller_confidence_score]]-Data[[#This Row],[cytodiffusion_classification_confidence]]</f>
        <v>1.7000000000000348E-3</v>
      </c>
    </row>
    <row r="3877" spans="1:41" x14ac:dyDescent="0.3">
      <c r="A3877" t="s">
        <v>3950</v>
      </c>
      <c r="B3877" t="s">
        <v>54</v>
      </c>
      <c r="C3877">
        <v>0</v>
      </c>
      <c r="D3877" t="s">
        <v>54</v>
      </c>
      <c r="E3877">
        <v>7.38</v>
      </c>
      <c r="F3877">
        <v>0</v>
      </c>
      <c r="G3877">
        <v>0</v>
      </c>
      <c r="H3877">
        <v>1</v>
      </c>
      <c r="I3877">
        <f>Data[[#This Row],[nucleus_area_pct]]/Data[[#This Row],[cytoplasm_ratio]]</f>
        <v>0</v>
      </c>
      <c r="J3877">
        <v>0.93</v>
      </c>
      <c r="K3877">
        <v>0.159</v>
      </c>
      <c r="L3877">
        <v>0.13</v>
      </c>
      <c r="M3877">
        <v>1</v>
      </c>
      <c r="N3877">
        <v>0.95899999999999996</v>
      </c>
      <c r="O3877">
        <v>204</v>
      </c>
      <c r="P3877">
        <v>46</v>
      </c>
      <c r="Q3877">
        <v>224</v>
      </c>
      <c r="R3877">
        <v>117</v>
      </c>
      <c r="S3877">
        <v>138</v>
      </c>
      <c r="T3877">
        <f>(Data[[#This Row],[mean_r]]/256)*100</f>
        <v>87.5</v>
      </c>
      <c r="U3877">
        <f>(Data[[#This Row],[mean_g]]/256)*100</f>
        <v>45.703125</v>
      </c>
      <c r="V3877">
        <f>(Data[[#This Row],[mean_b]]/256)*100</f>
        <v>53.90625</v>
      </c>
      <c r="W3877">
        <v>0.42399999999999999</v>
      </c>
      <c r="X3877" t="s">
        <v>51</v>
      </c>
      <c r="Y3877" t="s">
        <v>40</v>
      </c>
      <c r="Z3877">
        <v>9224</v>
      </c>
      <c r="AA3877">
        <v>5.56</v>
      </c>
      <c r="AB3877">
        <v>14.2</v>
      </c>
      <c r="AC3877">
        <v>34.6</v>
      </c>
      <c r="AD3877">
        <v>319872</v>
      </c>
      <c r="AE3877">
        <v>71.599999999999994</v>
      </c>
      <c r="AF3877">
        <v>33.200000000000003</v>
      </c>
      <c r="AG3877" t="s">
        <v>46</v>
      </c>
      <c r="AH3877" t="s">
        <v>42</v>
      </c>
      <c r="AI3877" t="s">
        <v>56</v>
      </c>
      <c r="AJ3877">
        <v>60</v>
      </c>
      <c r="AK3877">
        <v>224</v>
      </c>
      <c r="AL3877">
        <v>8.3199999999999996E-2</v>
      </c>
      <c r="AM3877">
        <v>0.91900000000000004</v>
      </c>
      <c r="AN3877">
        <v>0.87319999999999998</v>
      </c>
      <c r="AO3877">
        <f>Data[[#This Row],[labeller_confidence_score]]-Data[[#This Row],[cytodiffusion_classification_confidence]]</f>
        <v>-4.5800000000000063E-2</v>
      </c>
    </row>
    <row r="3878" spans="1:41" x14ac:dyDescent="0.3">
      <c r="A3878" t="s">
        <v>3951</v>
      </c>
      <c r="B3878" t="s">
        <v>54</v>
      </c>
      <c r="C3878">
        <v>0</v>
      </c>
      <c r="D3878" t="s">
        <v>54</v>
      </c>
      <c r="E3878">
        <v>7.6</v>
      </c>
      <c r="F3878">
        <v>0</v>
      </c>
      <c r="G3878">
        <v>0</v>
      </c>
      <c r="H3878">
        <v>1</v>
      </c>
      <c r="I3878">
        <f>Data[[#This Row],[nucleus_area_pct]]/Data[[#This Row],[cytoplasm_ratio]]</f>
        <v>0</v>
      </c>
      <c r="J3878">
        <v>0.96599999999999997</v>
      </c>
      <c r="K3878">
        <v>0.245</v>
      </c>
      <c r="L3878">
        <v>0.28999999999999998</v>
      </c>
      <c r="M3878">
        <v>1</v>
      </c>
      <c r="N3878">
        <v>0.95</v>
      </c>
      <c r="O3878">
        <v>172</v>
      </c>
      <c r="P3878">
        <v>43</v>
      </c>
      <c r="Q3878">
        <v>232</v>
      </c>
      <c r="R3878">
        <v>136</v>
      </c>
      <c r="S3878">
        <v>130</v>
      </c>
      <c r="T3878">
        <f>(Data[[#This Row],[mean_r]]/256)*100</f>
        <v>90.625</v>
      </c>
      <c r="U3878">
        <f>(Data[[#This Row],[mean_g]]/256)*100</f>
        <v>53.125</v>
      </c>
      <c r="V3878">
        <f>(Data[[#This Row],[mean_b]]/256)*100</f>
        <v>50.78125</v>
      </c>
      <c r="W3878">
        <v>0.49099999999999999</v>
      </c>
      <c r="X3878" t="s">
        <v>51</v>
      </c>
      <c r="Y3878" t="s">
        <v>40</v>
      </c>
      <c r="Z3878">
        <v>6539</v>
      </c>
      <c r="AA3878">
        <v>5.13</v>
      </c>
      <c r="AB3878">
        <v>10.199999999999999</v>
      </c>
      <c r="AC3878">
        <v>36.299999999999997</v>
      </c>
      <c r="AD3878">
        <v>403353</v>
      </c>
      <c r="AE3878">
        <v>87.3</v>
      </c>
      <c r="AF3878">
        <v>32.5</v>
      </c>
      <c r="AG3878" t="s">
        <v>46</v>
      </c>
      <c r="AH3878" t="s">
        <v>47</v>
      </c>
      <c r="AI3878" t="s">
        <v>56</v>
      </c>
      <c r="AJ3878">
        <v>60</v>
      </c>
      <c r="AK3878">
        <v>256</v>
      </c>
      <c r="AL3878">
        <v>8.5000000000000006E-2</v>
      </c>
      <c r="AM3878">
        <v>0.94130000000000003</v>
      </c>
      <c r="AN3878">
        <v>0.85829999999999995</v>
      </c>
      <c r="AO3878">
        <f>Data[[#This Row],[labeller_confidence_score]]-Data[[#This Row],[cytodiffusion_classification_confidence]]</f>
        <v>-8.3000000000000074E-2</v>
      </c>
    </row>
    <row r="3879" spans="1:41" x14ac:dyDescent="0.3">
      <c r="A3879" t="s">
        <v>3952</v>
      </c>
      <c r="B3879" t="s">
        <v>87</v>
      </c>
      <c r="C3879">
        <v>0</v>
      </c>
      <c r="D3879" t="s">
        <v>50</v>
      </c>
      <c r="E3879">
        <v>12.98</v>
      </c>
      <c r="F3879">
        <v>47.3</v>
      </c>
      <c r="G3879">
        <v>0.437</v>
      </c>
      <c r="H3879">
        <v>0.52900000000000003</v>
      </c>
      <c r="I3879">
        <f>Data[[#This Row],[nucleus_area_pct]]/Data[[#This Row],[cytoplasm_ratio]]</f>
        <v>89.413988657844982</v>
      </c>
      <c r="J3879">
        <v>0.81699999999999995</v>
      </c>
      <c r="K3879">
        <v>0.34899999999999998</v>
      </c>
      <c r="L3879">
        <v>4.05</v>
      </c>
      <c r="M3879">
        <v>2</v>
      </c>
      <c r="N3879">
        <v>0.877</v>
      </c>
      <c r="O3879">
        <v>444</v>
      </c>
      <c r="P3879">
        <v>69</v>
      </c>
      <c r="Q3879">
        <v>229</v>
      </c>
      <c r="R3879">
        <v>153</v>
      </c>
      <c r="S3879">
        <v>124</v>
      </c>
      <c r="T3879">
        <f>(Data[[#This Row],[mean_r]]/256)*100</f>
        <v>89.453125</v>
      </c>
      <c r="U3879">
        <f>(Data[[#This Row],[mean_g]]/256)*100</f>
        <v>59.765625</v>
      </c>
      <c r="V3879">
        <f>(Data[[#This Row],[mean_b]]/256)*100</f>
        <v>48.4375</v>
      </c>
      <c r="W3879">
        <v>0.60399999999999998</v>
      </c>
      <c r="X3879" t="s">
        <v>39</v>
      </c>
      <c r="Y3879" t="s">
        <v>45</v>
      </c>
      <c r="Z3879">
        <v>6130</v>
      </c>
      <c r="AA3879">
        <v>3.54</v>
      </c>
      <c r="AB3879">
        <v>13.9</v>
      </c>
      <c r="AC3879">
        <v>43.5</v>
      </c>
      <c r="AD3879">
        <v>183499</v>
      </c>
      <c r="AE3879">
        <v>80.099999999999994</v>
      </c>
      <c r="AF3879">
        <v>32.6</v>
      </c>
      <c r="AG3879" t="s">
        <v>46</v>
      </c>
      <c r="AH3879" t="s">
        <v>47</v>
      </c>
      <c r="AI3879" t="s">
        <v>43</v>
      </c>
      <c r="AJ3879">
        <v>60</v>
      </c>
      <c r="AK3879">
        <v>224</v>
      </c>
      <c r="AL3879">
        <v>4.07E-2</v>
      </c>
      <c r="AM3879">
        <v>1</v>
      </c>
      <c r="AN3879">
        <v>1</v>
      </c>
      <c r="AO3879">
        <f>Data[[#This Row],[labeller_confidence_score]]-Data[[#This Row],[cytodiffusion_classification_confidence]]</f>
        <v>0</v>
      </c>
    </row>
    <row r="3880" spans="1:41" x14ac:dyDescent="0.3">
      <c r="A3880" t="s">
        <v>3953</v>
      </c>
      <c r="B3880" t="s">
        <v>133</v>
      </c>
      <c r="C3880">
        <v>1</v>
      </c>
      <c r="D3880" t="s">
        <v>104</v>
      </c>
      <c r="E3880">
        <v>7.68</v>
      </c>
      <c r="F3880">
        <v>0</v>
      </c>
      <c r="G3880">
        <v>0</v>
      </c>
      <c r="H3880">
        <v>1</v>
      </c>
      <c r="I3880">
        <f>Data[[#This Row],[nucleus_area_pct]]/Data[[#This Row],[cytoplasm_ratio]]</f>
        <v>0</v>
      </c>
      <c r="J3880">
        <v>0.51900000000000002</v>
      </c>
      <c r="K3880">
        <v>0.83599999999999997</v>
      </c>
      <c r="L3880">
        <v>0.2</v>
      </c>
      <c r="M3880">
        <v>1</v>
      </c>
      <c r="N3880">
        <v>0.86199999999999999</v>
      </c>
      <c r="O3880">
        <v>163</v>
      </c>
      <c r="P3880">
        <v>52</v>
      </c>
      <c r="Q3880">
        <v>237</v>
      </c>
      <c r="R3880">
        <v>137</v>
      </c>
      <c r="S3880">
        <v>115</v>
      </c>
      <c r="T3880">
        <f>(Data[[#This Row],[mean_r]]/256)*100</f>
        <v>92.578125</v>
      </c>
      <c r="U3880">
        <f>(Data[[#This Row],[mean_g]]/256)*100</f>
        <v>53.515625</v>
      </c>
      <c r="V3880">
        <f>(Data[[#This Row],[mean_b]]/256)*100</f>
        <v>44.921875</v>
      </c>
      <c r="W3880">
        <v>0.497</v>
      </c>
      <c r="X3880" t="s">
        <v>39</v>
      </c>
      <c r="Y3880" t="s">
        <v>45</v>
      </c>
      <c r="Z3880">
        <v>5765</v>
      </c>
      <c r="AA3880">
        <v>2.9</v>
      </c>
      <c r="AB3880">
        <v>13</v>
      </c>
      <c r="AC3880">
        <v>38.1</v>
      </c>
      <c r="AD3880">
        <v>199977</v>
      </c>
      <c r="AE3880">
        <v>84.3</v>
      </c>
      <c r="AF3880">
        <v>32.799999999999997</v>
      </c>
      <c r="AG3880" t="s">
        <v>64</v>
      </c>
      <c r="AH3880" t="s">
        <v>47</v>
      </c>
      <c r="AI3880" t="s">
        <v>52</v>
      </c>
      <c r="AJ3880">
        <v>100</v>
      </c>
      <c r="AK3880">
        <v>224</v>
      </c>
      <c r="AL3880">
        <v>0.72560000000000002</v>
      </c>
      <c r="AM3880">
        <v>0.88859999999999995</v>
      </c>
      <c r="AN3880">
        <v>0.67279999999999995</v>
      </c>
      <c r="AO3880">
        <f>Data[[#This Row],[labeller_confidence_score]]-Data[[#This Row],[cytodiffusion_classification_confidence]]</f>
        <v>-0.21579999999999999</v>
      </c>
    </row>
    <row r="3881" spans="1:41" x14ac:dyDescent="0.3">
      <c r="A3881" t="s">
        <v>3954</v>
      </c>
      <c r="B3881" t="s">
        <v>49</v>
      </c>
      <c r="C3881">
        <v>0</v>
      </c>
      <c r="D3881" t="s">
        <v>50</v>
      </c>
      <c r="E3881">
        <v>13.79</v>
      </c>
      <c r="F3881">
        <v>53.6</v>
      </c>
      <c r="G3881">
        <v>0.39200000000000002</v>
      </c>
      <c r="H3881">
        <v>0.46700000000000003</v>
      </c>
      <c r="I3881">
        <f>Data[[#This Row],[nucleus_area_pct]]/Data[[#This Row],[cytoplasm_ratio]]</f>
        <v>114.77516059957173</v>
      </c>
      <c r="J3881">
        <v>0.69299999999999995</v>
      </c>
      <c r="K3881">
        <v>0.41599999999999998</v>
      </c>
      <c r="L3881">
        <v>3.41</v>
      </c>
      <c r="M3881">
        <v>2.9</v>
      </c>
      <c r="N3881">
        <v>0.876</v>
      </c>
      <c r="O3881">
        <v>460</v>
      </c>
      <c r="P3881">
        <v>79</v>
      </c>
      <c r="Q3881">
        <v>210</v>
      </c>
      <c r="R3881">
        <v>138</v>
      </c>
      <c r="S3881">
        <v>199</v>
      </c>
      <c r="T3881">
        <f>(Data[[#This Row],[mean_r]]/256)*100</f>
        <v>82.03125</v>
      </c>
      <c r="U3881">
        <f>(Data[[#This Row],[mean_g]]/256)*100</f>
        <v>53.90625</v>
      </c>
      <c r="V3881">
        <f>(Data[[#This Row],[mean_b]]/256)*100</f>
        <v>77.734375</v>
      </c>
      <c r="W3881">
        <v>0.63100000000000001</v>
      </c>
      <c r="X3881" t="s">
        <v>63</v>
      </c>
      <c r="Y3881" t="s">
        <v>45</v>
      </c>
      <c r="Z3881">
        <v>3525</v>
      </c>
      <c r="AA3881">
        <v>5.84</v>
      </c>
      <c r="AB3881">
        <v>11.7</v>
      </c>
      <c r="AC3881">
        <v>38.5</v>
      </c>
      <c r="AD3881">
        <v>366301</v>
      </c>
      <c r="AE3881">
        <v>89.3</v>
      </c>
      <c r="AF3881">
        <v>33.299999999999997</v>
      </c>
      <c r="AG3881" t="s">
        <v>46</v>
      </c>
      <c r="AH3881" t="s">
        <v>68</v>
      </c>
      <c r="AI3881" t="s">
        <v>56</v>
      </c>
      <c r="AJ3881">
        <v>60</v>
      </c>
      <c r="AK3881">
        <v>512</v>
      </c>
      <c r="AL3881">
        <v>0.1663</v>
      </c>
      <c r="AM3881">
        <v>1</v>
      </c>
      <c r="AN3881">
        <v>0.76039999999999996</v>
      </c>
      <c r="AO3881">
        <f>Data[[#This Row],[labeller_confidence_score]]-Data[[#This Row],[cytodiffusion_classification_confidence]]</f>
        <v>-0.23960000000000004</v>
      </c>
    </row>
    <row r="3882" spans="1:41" x14ac:dyDescent="0.3">
      <c r="A3882" t="s">
        <v>3955</v>
      </c>
      <c r="B3882" t="s">
        <v>180</v>
      </c>
      <c r="C3882">
        <v>1</v>
      </c>
      <c r="D3882" t="s">
        <v>181</v>
      </c>
      <c r="E3882">
        <v>7.46</v>
      </c>
      <c r="F3882">
        <v>0</v>
      </c>
      <c r="G3882">
        <v>0</v>
      </c>
      <c r="H3882">
        <v>1</v>
      </c>
      <c r="I3882">
        <f>Data[[#This Row],[nucleus_area_pct]]/Data[[#This Row],[cytoplasm_ratio]]</f>
        <v>0</v>
      </c>
      <c r="J3882">
        <v>0.4</v>
      </c>
      <c r="K3882">
        <v>0.88</v>
      </c>
      <c r="L3882">
        <v>0.73</v>
      </c>
      <c r="M3882">
        <v>1</v>
      </c>
      <c r="N3882">
        <v>0.86399999999999999</v>
      </c>
      <c r="O3882">
        <v>155</v>
      </c>
      <c r="P3882">
        <v>58</v>
      </c>
      <c r="Q3882">
        <v>228</v>
      </c>
      <c r="R3882">
        <v>117</v>
      </c>
      <c r="S3882">
        <v>117</v>
      </c>
      <c r="T3882">
        <f>(Data[[#This Row],[mean_r]]/256)*100</f>
        <v>89.0625</v>
      </c>
      <c r="U3882">
        <f>(Data[[#This Row],[mean_g]]/256)*100</f>
        <v>45.703125</v>
      </c>
      <c r="V3882">
        <f>(Data[[#This Row],[mean_b]]/256)*100</f>
        <v>45.703125</v>
      </c>
      <c r="W3882">
        <v>0.58199999999999996</v>
      </c>
      <c r="X3882" t="s">
        <v>51</v>
      </c>
      <c r="Y3882" t="s">
        <v>40</v>
      </c>
      <c r="Z3882">
        <v>8219</v>
      </c>
      <c r="AA3882">
        <v>4.97</v>
      </c>
      <c r="AB3882">
        <v>14.2</v>
      </c>
      <c r="AC3882">
        <v>45.9</v>
      </c>
      <c r="AD3882">
        <v>282488</v>
      </c>
      <c r="AE3882">
        <v>95</v>
      </c>
      <c r="AF3882">
        <v>30.3</v>
      </c>
      <c r="AG3882" t="s">
        <v>64</v>
      </c>
      <c r="AH3882" t="s">
        <v>47</v>
      </c>
      <c r="AI3882" t="s">
        <v>52</v>
      </c>
      <c r="AJ3882">
        <v>100</v>
      </c>
      <c r="AK3882">
        <v>360</v>
      </c>
      <c r="AL3882">
        <v>0.85129999999999995</v>
      </c>
      <c r="AM3882">
        <v>0.78559999999999997</v>
      </c>
      <c r="AN3882">
        <v>0.87470000000000003</v>
      </c>
      <c r="AO3882">
        <f>Data[[#This Row],[labeller_confidence_score]]-Data[[#This Row],[cytodiffusion_classification_confidence]]</f>
        <v>8.9100000000000068E-2</v>
      </c>
    </row>
    <row r="3883" spans="1:41" x14ac:dyDescent="0.3">
      <c r="A3883" t="s">
        <v>3956</v>
      </c>
      <c r="B3883" t="s">
        <v>81</v>
      </c>
      <c r="C3883">
        <v>1</v>
      </c>
      <c r="D3883" t="s">
        <v>82</v>
      </c>
      <c r="E3883">
        <v>12.35</v>
      </c>
      <c r="F3883">
        <v>85.6</v>
      </c>
      <c r="G3883">
        <v>0.33900000000000002</v>
      </c>
      <c r="H3883">
        <v>0.122</v>
      </c>
      <c r="I3883">
        <f>Data[[#This Row],[nucleus_area_pct]]/Data[[#This Row],[cytoplasm_ratio]]</f>
        <v>701.63934426229503</v>
      </c>
      <c r="J3883">
        <v>0.78500000000000003</v>
      </c>
      <c r="K3883">
        <v>0.378</v>
      </c>
      <c r="L3883">
        <v>0.49</v>
      </c>
      <c r="M3883">
        <v>1</v>
      </c>
      <c r="N3883">
        <v>0.84499999999999997</v>
      </c>
      <c r="O3883">
        <v>533</v>
      </c>
      <c r="P3883">
        <v>108</v>
      </c>
      <c r="Q3883">
        <v>192</v>
      </c>
      <c r="R3883">
        <v>161</v>
      </c>
      <c r="S3883">
        <v>185</v>
      </c>
      <c r="T3883">
        <f>(Data[[#This Row],[mean_r]]/256)*100</f>
        <v>75</v>
      </c>
      <c r="U3883">
        <f>(Data[[#This Row],[mean_g]]/256)*100</f>
        <v>62.890625</v>
      </c>
      <c r="V3883">
        <f>(Data[[#This Row],[mean_b]]/256)*100</f>
        <v>72.265625</v>
      </c>
      <c r="W3883">
        <v>0.60799999999999998</v>
      </c>
      <c r="X3883" t="s">
        <v>51</v>
      </c>
      <c r="Y3883" t="s">
        <v>40</v>
      </c>
      <c r="Z3883">
        <v>10254</v>
      </c>
      <c r="AA3883">
        <v>5.31</v>
      </c>
      <c r="AB3883">
        <v>16.899999999999999</v>
      </c>
      <c r="AC3883">
        <v>43.5</v>
      </c>
      <c r="AD3883">
        <v>286941</v>
      </c>
      <c r="AE3883">
        <v>99.2</v>
      </c>
      <c r="AF3883">
        <v>35.1</v>
      </c>
      <c r="AG3883" t="s">
        <v>46</v>
      </c>
      <c r="AH3883" t="s">
        <v>42</v>
      </c>
      <c r="AI3883" t="s">
        <v>56</v>
      </c>
      <c r="AJ3883">
        <v>40</v>
      </c>
      <c r="AK3883">
        <v>360</v>
      </c>
      <c r="AL3883">
        <v>0.75229999999999997</v>
      </c>
      <c r="AM3883">
        <v>0.70169999999999999</v>
      </c>
      <c r="AN3883">
        <v>0.8004</v>
      </c>
      <c r="AO3883">
        <f>Data[[#This Row],[labeller_confidence_score]]-Data[[#This Row],[cytodiffusion_classification_confidence]]</f>
        <v>9.870000000000001E-2</v>
      </c>
    </row>
    <row r="3884" spans="1:41" x14ac:dyDescent="0.3">
      <c r="A3884" t="s">
        <v>3957</v>
      </c>
      <c r="B3884" t="s">
        <v>49</v>
      </c>
      <c r="C3884">
        <v>0</v>
      </c>
      <c r="D3884" t="s">
        <v>50</v>
      </c>
      <c r="E3884">
        <v>10.52</v>
      </c>
      <c r="F3884">
        <v>63.7</v>
      </c>
      <c r="G3884">
        <v>0.40699999999999997</v>
      </c>
      <c r="H3884">
        <v>0.39300000000000002</v>
      </c>
      <c r="I3884">
        <f>Data[[#This Row],[nucleus_area_pct]]/Data[[#This Row],[cytoplasm_ratio]]</f>
        <v>162.08651399491094</v>
      </c>
      <c r="J3884">
        <v>0.69299999999999995</v>
      </c>
      <c r="K3884">
        <v>0.35799999999999998</v>
      </c>
      <c r="L3884">
        <v>2.98</v>
      </c>
      <c r="M3884">
        <v>3.2</v>
      </c>
      <c r="N3884">
        <v>0.91300000000000003</v>
      </c>
      <c r="O3884">
        <v>360</v>
      </c>
      <c r="P3884">
        <v>71</v>
      </c>
      <c r="Q3884">
        <v>215</v>
      </c>
      <c r="R3884">
        <v>145</v>
      </c>
      <c r="S3884">
        <v>192</v>
      </c>
      <c r="T3884">
        <f>(Data[[#This Row],[mean_r]]/256)*100</f>
        <v>83.984375</v>
      </c>
      <c r="U3884">
        <f>(Data[[#This Row],[mean_g]]/256)*100</f>
        <v>56.640625</v>
      </c>
      <c r="V3884">
        <f>(Data[[#This Row],[mean_b]]/256)*100</f>
        <v>75</v>
      </c>
      <c r="W3884">
        <v>0.622</v>
      </c>
      <c r="X3884" t="s">
        <v>51</v>
      </c>
      <c r="Y3884" t="s">
        <v>40</v>
      </c>
      <c r="Z3884">
        <v>7935</v>
      </c>
      <c r="AA3884">
        <v>5.19</v>
      </c>
      <c r="AB3884">
        <v>12.5</v>
      </c>
      <c r="AC3884">
        <v>41.7</v>
      </c>
      <c r="AD3884">
        <v>200722</v>
      </c>
      <c r="AE3884">
        <v>81.8</v>
      </c>
      <c r="AF3884">
        <v>34.6</v>
      </c>
      <c r="AG3884" t="s">
        <v>64</v>
      </c>
      <c r="AH3884" t="s">
        <v>47</v>
      </c>
      <c r="AI3884" t="s">
        <v>56</v>
      </c>
      <c r="AJ3884">
        <v>100</v>
      </c>
      <c r="AK3884">
        <v>512</v>
      </c>
      <c r="AL3884">
        <v>4.5699999999999998E-2</v>
      </c>
      <c r="AM3884">
        <v>0.94469999999999998</v>
      </c>
      <c r="AN3884">
        <v>0.95089999999999997</v>
      </c>
      <c r="AO3884">
        <f>Data[[#This Row],[labeller_confidence_score]]-Data[[#This Row],[cytodiffusion_classification_confidence]]</f>
        <v>6.1999999999999833E-3</v>
      </c>
    </row>
    <row r="3885" spans="1:41" x14ac:dyDescent="0.3">
      <c r="A3885" t="s">
        <v>3958</v>
      </c>
      <c r="B3885" t="s">
        <v>54</v>
      </c>
      <c r="C3885">
        <v>0</v>
      </c>
      <c r="D3885" t="s">
        <v>54</v>
      </c>
      <c r="E3885">
        <v>6.81</v>
      </c>
      <c r="F3885">
        <v>0</v>
      </c>
      <c r="G3885">
        <v>0</v>
      </c>
      <c r="H3885">
        <v>1</v>
      </c>
      <c r="I3885">
        <f>Data[[#This Row],[nucleus_area_pct]]/Data[[#This Row],[cytoplasm_ratio]]</f>
        <v>0</v>
      </c>
      <c r="J3885">
        <v>0.89300000000000002</v>
      </c>
      <c r="K3885">
        <v>0.10199999999999999</v>
      </c>
      <c r="L3885">
        <v>0.23</v>
      </c>
      <c r="M3885">
        <v>1</v>
      </c>
      <c r="N3885">
        <v>0.91100000000000003</v>
      </c>
      <c r="O3885">
        <v>158</v>
      </c>
      <c r="P3885">
        <v>51</v>
      </c>
      <c r="Q3885">
        <v>231</v>
      </c>
      <c r="R3885">
        <v>138</v>
      </c>
      <c r="S3885">
        <v>143</v>
      </c>
      <c r="T3885">
        <f>(Data[[#This Row],[mean_r]]/256)*100</f>
        <v>90.234375</v>
      </c>
      <c r="U3885">
        <f>(Data[[#This Row],[mean_g]]/256)*100</f>
        <v>53.90625</v>
      </c>
      <c r="V3885">
        <f>(Data[[#This Row],[mean_b]]/256)*100</f>
        <v>55.859375</v>
      </c>
      <c r="W3885">
        <v>0.51200000000000001</v>
      </c>
      <c r="X3885" t="s">
        <v>51</v>
      </c>
      <c r="Y3885" t="s">
        <v>40</v>
      </c>
      <c r="Z3885">
        <v>5041</v>
      </c>
      <c r="AA3885">
        <v>4.6500000000000004</v>
      </c>
      <c r="AB3885">
        <v>11.2</v>
      </c>
      <c r="AC3885">
        <v>42.2</v>
      </c>
      <c r="AD3885">
        <v>275421</v>
      </c>
      <c r="AE3885">
        <v>77.7</v>
      </c>
      <c r="AF3885">
        <v>34.5</v>
      </c>
      <c r="AG3885" t="s">
        <v>64</v>
      </c>
      <c r="AH3885" t="s">
        <v>47</v>
      </c>
      <c r="AI3885" t="s">
        <v>56</v>
      </c>
      <c r="AJ3885">
        <v>40</v>
      </c>
      <c r="AK3885">
        <v>512</v>
      </c>
      <c r="AL3885">
        <v>8.8400000000000006E-2</v>
      </c>
      <c r="AM3885">
        <v>0.93630000000000002</v>
      </c>
      <c r="AN3885">
        <v>0.93330000000000002</v>
      </c>
      <c r="AO3885">
        <f>Data[[#This Row],[labeller_confidence_score]]-Data[[#This Row],[cytodiffusion_classification_confidence]]</f>
        <v>-3.0000000000000027E-3</v>
      </c>
    </row>
    <row r="3886" spans="1:41" x14ac:dyDescent="0.3">
      <c r="A3886" t="s">
        <v>3959</v>
      </c>
      <c r="B3886" t="s">
        <v>49</v>
      </c>
      <c r="C3886">
        <v>0</v>
      </c>
      <c r="D3886" t="s">
        <v>50</v>
      </c>
      <c r="E3886">
        <v>10.24</v>
      </c>
      <c r="F3886">
        <v>53.2</v>
      </c>
      <c r="G3886">
        <v>0.40699999999999997</v>
      </c>
      <c r="H3886">
        <v>0.4</v>
      </c>
      <c r="I3886">
        <f>Data[[#This Row],[nucleus_area_pct]]/Data[[#This Row],[cytoplasm_ratio]]</f>
        <v>133</v>
      </c>
      <c r="J3886">
        <v>0.88500000000000001</v>
      </c>
      <c r="K3886">
        <v>0.40400000000000003</v>
      </c>
      <c r="L3886">
        <v>2.84</v>
      </c>
      <c r="M3886">
        <v>3.5</v>
      </c>
      <c r="N3886">
        <v>0.79200000000000004</v>
      </c>
      <c r="O3886">
        <v>415</v>
      </c>
      <c r="P3886">
        <v>77</v>
      </c>
      <c r="Q3886">
        <v>205</v>
      </c>
      <c r="R3886">
        <v>163</v>
      </c>
      <c r="S3886">
        <v>188</v>
      </c>
      <c r="T3886">
        <f>(Data[[#This Row],[mean_r]]/256)*100</f>
        <v>80.078125</v>
      </c>
      <c r="U3886">
        <f>(Data[[#This Row],[mean_g]]/256)*100</f>
        <v>63.671875</v>
      </c>
      <c r="V3886">
        <f>(Data[[#This Row],[mean_b]]/256)*100</f>
        <v>73.4375</v>
      </c>
      <c r="W3886">
        <v>0.627</v>
      </c>
      <c r="X3886" t="s">
        <v>39</v>
      </c>
      <c r="Y3886" t="s">
        <v>45</v>
      </c>
      <c r="Z3886">
        <v>5160</v>
      </c>
      <c r="AA3886">
        <v>5.61</v>
      </c>
      <c r="AB3886">
        <v>13.3</v>
      </c>
      <c r="AC3886">
        <v>41.4</v>
      </c>
      <c r="AD3886">
        <v>317716</v>
      </c>
      <c r="AE3886">
        <v>94.9</v>
      </c>
      <c r="AF3886">
        <v>29.4</v>
      </c>
      <c r="AG3886" t="s">
        <v>46</v>
      </c>
      <c r="AH3886" t="s">
        <v>42</v>
      </c>
      <c r="AI3886" t="s">
        <v>52</v>
      </c>
      <c r="AJ3886">
        <v>40</v>
      </c>
      <c r="AK3886">
        <v>512</v>
      </c>
      <c r="AL3886">
        <v>0.11799999999999999</v>
      </c>
      <c r="AM3886">
        <v>0.84989999999999999</v>
      </c>
      <c r="AN3886">
        <v>0.93220000000000003</v>
      </c>
      <c r="AO3886">
        <f>Data[[#This Row],[labeller_confidence_score]]-Data[[#This Row],[cytodiffusion_classification_confidence]]</f>
        <v>8.230000000000004E-2</v>
      </c>
    </row>
    <row r="3887" spans="1:41" x14ac:dyDescent="0.3">
      <c r="A3887" t="s">
        <v>3960</v>
      </c>
      <c r="B3887" t="s">
        <v>49</v>
      </c>
      <c r="C3887">
        <v>0</v>
      </c>
      <c r="D3887" t="s">
        <v>50</v>
      </c>
      <c r="E3887">
        <v>11.35</v>
      </c>
      <c r="F3887">
        <v>48.3</v>
      </c>
      <c r="G3887">
        <v>0.58499999999999996</v>
      </c>
      <c r="H3887">
        <v>0.48899999999999999</v>
      </c>
      <c r="I3887">
        <f>Data[[#This Row],[nucleus_area_pct]]/Data[[#This Row],[cytoplasm_ratio]]</f>
        <v>98.773006134969322</v>
      </c>
      <c r="J3887">
        <v>0.8</v>
      </c>
      <c r="K3887">
        <v>0.29299999999999998</v>
      </c>
      <c r="L3887">
        <v>2.83</v>
      </c>
      <c r="M3887">
        <v>3.6</v>
      </c>
      <c r="N3887">
        <v>0.73599999999999999</v>
      </c>
      <c r="O3887">
        <v>407</v>
      </c>
      <c r="P3887">
        <v>84</v>
      </c>
      <c r="Q3887">
        <v>207</v>
      </c>
      <c r="R3887">
        <v>137</v>
      </c>
      <c r="S3887">
        <v>175</v>
      </c>
      <c r="T3887">
        <f>(Data[[#This Row],[mean_r]]/256)*100</f>
        <v>80.859375</v>
      </c>
      <c r="U3887">
        <f>(Data[[#This Row],[mean_g]]/256)*100</f>
        <v>53.515625</v>
      </c>
      <c r="V3887">
        <f>(Data[[#This Row],[mean_b]]/256)*100</f>
        <v>68.359375</v>
      </c>
      <c r="W3887">
        <v>0.60599999999999998</v>
      </c>
      <c r="X3887" t="s">
        <v>39</v>
      </c>
      <c r="Y3887" t="s">
        <v>45</v>
      </c>
      <c r="Z3887">
        <v>12350</v>
      </c>
      <c r="AA3887">
        <v>4.9400000000000004</v>
      </c>
      <c r="AB3887">
        <v>11</v>
      </c>
      <c r="AC3887">
        <v>37.799999999999997</v>
      </c>
      <c r="AD3887">
        <v>231846</v>
      </c>
      <c r="AE3887">
        <v>103.9</v>
      </c>
      <c r="AF3887">
        <v>34.700000000000003</v>
      </c>
      <c r="AG3887" t="s">
        <v>64</v>
      </c>
      <c r="AH3887" t="s">
        <v>42</v>
      </c>
      <c r="AI3887" t="s">
        <v>56</v>
      </c>
      <c r="AJ3887">
        <v>60</v>
      </c>
      <c r="AK3887">
        <v>224</v>
      </c>
      <c r="AL3887">
        <v>0.1028</v>
      </c>
      <c r="AM3887">
        <v>0.90980000000000005</v>
      </c>
      <c r="AN3887">
        <v>0.92579999999999996</v>
      </c>
      <c r="AO3887">
        <f>Data[[#This Row],[labeller_confidence_score]]-Data[[#This Row],[cytodiffusion_classification_confidence]]</f>
        <v>1.5999999999999903E-2</v>
      </c>
    </row>
    <row r="3888" spans="1:41" x14ac:dyDescent="0.3">
      <c r="A3888" t="s">
        <v>3961</v>
      </c>
      <c r="B3888" t="s">
        <v>60</v>
      </c>
      <c r="C3888">
        <v>0</v>
      </c>
      <c r="D3888" t="s">
        <v>50</v>
      </c>
      <c r="E3888">
        <v>15.98</v>
      </c>
      <c r="F3888">
        <v>70.7</v>
      </c>
      <c r="G3888">
        <v>0.504</v>
      </c>
      <c r="H3888">
        <v>0.43</v>
      </c>
      <c r="I3888">
        <f>Data[[#This Row],[nucleus_area_pct]]/Data[[#This Row],[cytoplasm_ratio]]</f>
        <v>164.41860465116281</v>
      </c>
      <c r="J3888">
        <v>0.58599999999999997</v>
      </c>
      <c r="K3888">
        <v>0.51500000000000001</v>
      </c>
      <c r="L3888">
        <v>2.08</v>
      </c>
      <c r="M3888">
        <v>1</v>
      </c>
      <c r="N3888">
        <v>0.67600000000000005</v>
      </c>
      <c r="O3888">
        <v>469</v>
      </c>
      <c r="P3888">
        <v>92</v>
      </c>
      <c r="Q3888">
        <v>198</v>
      </c>
      <c r="R3888">
        <v>143</v>
      </c>
      <c r="S3888">
        <v>197</v>
      </c>
      <c r="T3888">
        <f>(Data[[#This Row],[mean_r]]/256)*100</f>
        <v>77.34375</v>
      </c>
      <c r="U3888">
        <f>(Data[[#This Row],[mean_g]]/256)*100</f>
        <v>55.859375</v>
      </c>
      <c r="V3888">
        <f>(Data[[#This Row],[mean_b]]/256)*100</f>
        <v>76.953125</v>
      </c>
      <c r="W3888">
        <v>0.60799999999999998</v>
      </c>
      <c r="X3888" t="s">
        <v>63</v>
      </c>
      <c r="Y3888" t="s">
        <v>40</v>
      </c>
      <c r="Z3888">
        <v>5188</v>
      </c>
      <c r="AA3888">
        <v>4.5599999999999996</v>
      </c>
      <c r="AB3888">
        <v>10.4</v>
      </c>
      <c r="AC3888">
        <v>49</v>
      </c>
      <c r="AD3888">
        <v>96293</v>
      </c>
      <c r="AE3888">
        <v>84.2</v>
      </c>
      <c r="AF3888">
        <v>30.5</v>
      </c>
      <c r="AG3888" t="s">
        <v>41</v>
      </c>
      <c r="AH3888" t="s">
        <v>68</v>
      </c>
      <c r="AI3888" t="s">
        <v>52</v>
      </c>
      <c r="AJ3888">
        <v>60</v>
      </c>
      <c r="AK3888">
        <v>256</v>
      </c>
      <c r="AL3888">
        <v>0.1497</v>
      </c>
      <c r="AM3888">
        <v>0.91649999999999998</v>
      </c>
      <c r="AN3888">
        <v>0.88019999999999998</v>
      </c>
      <c r="AO3888">
        <f>Data[[#This Row],[labeller_confidence_score]]-Data[[#This Row],[cytodiffusion_classification_confidence]]</f>
        <v>-3.6299999999999999E-2</v>
      </c>
    </row>
    <row r="3889" spans="1:41" x14ac:dyDescent="0.3">
      <c r="A3889" t="s">
        <v>3962</v>
      </c>
      <c r="B3889" t="s">
        <v>87</v>
      </c>
      <c r="C3889">
        <v>0</v>
      </c>
      <c r="D3889" t="s">
        <v>50</v>
      </c>
      <c r="E3889">
        <v>12.4</v>
      </c>
      <c r="F3889">
        <v>54.4</v>
      </c>
      <c r="G3889">
        <v>0.61099999999999999</v>
      </c>
      <c r="H3889">
        <v>0.371</v>
      </c>
      <c r="I3889">
        <f>Data[[#This Row],[nucleus_area_pct]]/Data[[#This Row],[cytoplasm_ratio]]</f>
        <v>146.63072776280322</v>
      </c>
      <c r="J3889">
        <v>0.74</v>
      </c>
      <c r="K3889">
        <v>0.43</v>
      </c>
      <c r="L3889">
        <v>5.45</v>
      </c>
      <c r="M3889">
        <v>2.5</v>
      </c>
      <c r="N3889">
        <v>0.78100000000000003</v>
      </c>
      <c r="O3889">
        <v>469</v>
      </c>
      <c r="P3889">
        <v>65</v>
      </c>
      <c r="Q3889">
        <v>195</v>
      </c>
      <c r="R3889">
        <v>139</v>
      </c>
      <c r="S3889">
        <v>170</v>
      </c>
      <c r="T3889">
        <f>(Data[[#This Row],[mean_r]]/256)*100</f>
        <v>76.171875</v>
      </c>
      <c r="U3889">
        <f>(Data[[#This Row],[mean_g]]/256)*100</f>
        <v>54.296875</v>
      </c>
      <c r="V3889">
        <f>(Data[[#This Row],[mean_b]]/256)*100</f>
        <v>66.40625</v>
      </c>
      <c r="W3889">
        <v>0.63300000000000001</v>
      </c>
      <c r="X3889" t="s">
        <v>51</v>
      </c>
      <c r="Y3889" t="s">
        <v>45</v>
      </c>
      <c r="Z3889">
        <v>5127</v>
      </c>
      <c r="AA3889">
        <v>4.6900000000000004</v>
      </c>
      <c r="AB3889">
        <v>11.1</v>
      </c>
      <c r="AC3889">
        <v>45.6</v>
      </c>
      <c r="AD3889">
        <v>182602</v>
      </c>
      <c r="AE3889">
        <v>104.4</v>
      </c>
      <c r="AF3889">
        <v>35</v>
      </c>
      <c r="AG3889" t="s">
        <v>46</v>
      </c>
      <c r="AH3889" t="s">
        <v>68</v>
      </c>
      <c r="AI3889" t="s">
        <v>43</v>
      </c>
      <c r="AJ3889">
        <v>60</v>
      </c>
      <c r="AK3889">
        <v>256</v>
      </c>
      <c r="AL3889">
        <v>0.16919999999999999</v>
      </c>
      <c r="AM3889">
        <v>0.93440000000000001</v>
      </c>
      <c r="AN3889">
        <v>0.86329999999999996</v>
      </c>
      <c r="AO3889">
        <f>Data[[#This Row],[labeller_confidence_score]]-Data[[#This Row],[cytodiffusion_classification_confidence]]</f>
        <v>-7.1100000000000052E-2</v>
      </c>
    </row>
    <row r="3890" spans="1:41" x14ac:dyDescent="0.3">
      <c r="A3890" t="s">
        <v>3963</v>
      </c>
      <c r="B3890" t="s">
        <v>66</v>
      </c>
      <c r="C3890">
        <v>1</v>
      </c>
      <c r="D3890" t="s">
        <v>67</v>
      </c>
      <c r="E3890">
        <v>7.9</v>
      </c>
      <c r="F3890">
        <v>82.6</v>
      </c>
      <c r="G3890">
        <v>0.76900000000000002</v>
      </c>
      <c r="H3890">
        <v>0.11</v>
      </c>
      <c r="I3890">
        <f>Data[[#This Row],[nucleus_area_pct]]/Data[[#This Row],[cytoplasm_ratio]]</f>
        <v>750.90909090909088</v>
      </c>
      <c r="J3890">
        <v>0.39800000000000002</v>
      </c>
      <c r="K3890">
        <v>0.70299999999999996</v>
      </c>
      <c r="L3890">
        <v>1.41</v>
      </c>
      <c r="M3890">
        <v>1</v>
      </c>
      <c r="N3890">
        <v>0.58799999999999997</v>
      </c>
      <c r="O3890">
        <v>461</v>
      </c>
      <c r="P3890">
        <v>106</v>
      </c>
      <c r="Q3890">
        <v>156</v>
      </c>
      <c r="R3890">
        <v>161</v>
      </c>
      <c r="S3890">
        <v>216</v>
      </c>
      <c r="T3890">
        <f>(Data[[#This Row],[mean_r]]/256)*100</f>
        <v>60.9375</v>
      </c>
      <c r="U3890">
        <f>(Data[[#This Row],[mean_g]]/256)*100</f>
        <v>62.890625</v>
      </c>
      <c r="V3890">
        <f>(Data[[#This Row],[mean_b]]/256)*100</f>
        <v>84.375</v>
      </c>
      <c r="W3890">
        <v>0.79</v>
      </c>
      <c r="X3890" t="s">
        <v>51</v>
      </c>
      <c r="Y3890" t="s">
        <v>45</v>
      </c>
      <c r="Z3890">
        <v>5816</v>
      </c>
      <c r="AA3890">
        <v>4.21</v>
      </c>
      <c r="AB3890">
        <v>12.4</v>
      </c>
      <c r="AC3890">
        <v>41.5</v>
      </c>
      <c r="AD3890">
        <v>417171</v>
      </c>
      <c r="AE3890">
        <v>71.900000000000006</v>
      </c>
      <c r="AF3890">
        <v>32.6</v>
      </c>
      <c r="AG3890" t="s">
        <v>41</v>
      </c>
      <c r="AH3890" t="s">
        <v>68</v>
      </c>
      <c r="AI3890" t="s">
        <v>52</v>
      </c>
      <c r="AJ3890">
        <v>60</v>
      </c>
      <c r="AK3890">
        <v>224</v>
      </c>
      <c r="AL3890">
        <v>0.82950000000000002</v>
      </c>
      <c r="AM3890">
        <v>0.84209999999999996</v>
      </c>
      <c r="AN3890">
        <v>0.86450000000000005</v>
      </c>
      <c r="AO3890">
        <f>Data[[#This Row],[labeller_confidence_score]]-Data[[#This Row],[cytodiffusion_classification_confidence]]</f>
        <v>2.2400000000000087E-2</v>
      </c>
    </row>
    <row r="3891" spans="1:41" x14ac:dyDescent="0.3">
      <c r="A3891" t="s">
        <v>3964</v>
      </c>
      <c r="B3891" t="s">
        <v>62</v>
      </c>
      <c r="C3891">
        <v>0</v>
      </c>
      <c r="D3891" t="s">
        <v>50</v>
      </c>
      <c r="E3891">
        <v>7.89</v>
      </c>
      <c r="F3891">
        <v>76</v>
      </c>
      <c r="G3891">
        <v>0.64100000000000001</v>
      </c>
      <c r="H3891">
        <v>0.18</v>
      </c>
      <c r="I3891">
        <f>Data[[#This Row],[nucleus_area_pct]]/Data[[#This Row],[cytoplasm_ratio]]</f>
        <v>422.22222222222223</v>
      </c>
      <c r="J3891">
        <v>0.85</v>
      </c>
      <c r="K3891">
        <v>0.14299999999999999</v>
      </c>
      <c r="L3891">
        <v>1.35</v>
      </c>
      <c r="M3891">
        <v>1.1000000000000001</v>
      </c>
      <c r="N3891">
        <v>0.93200000000000005</v>
      </c>
      <c r="O3891">
        <v>307</v>
      </c>
      <c r="P3891">
        <v>57</v>
      </c>
      <c r="Q3891">
        <v>199</v>
      </c>
      <c r="R3891">
        <v>164</v>
      </c>
      <c r="S3891">
        <v>203</v>
      </c>
      <c r="T3891">
        <f>(Data[[#This Row],[mean_r]]/256)*100</f>
        <v>77.734375</v>
      </c>
      <c r="U3891">
        <f>(Data[[#This Row],[mean_g]]/256)*100</f>
        <v>64.0625</v>
      </c>
      <c r="V3891">
        <f>(Data[[#This Row],[mean_b]]/256)*100</f>
        <v>79.296875</v>
      </c>
      <c r="W3891">
        <v>0.78200000000000003</v>
      </c>
      <c r="X3891" t="s">
        <v>63</v>
      </c>
      <c r="Y3891" t="s">
        <v>40</v>
      </c>
      <c r="Z3891">
        <v>6890</v>
      </c>
      <c r="AA3891">
        <v>4.88</v>
      </c>
      <c r="AB3891">
        <v>12.3</v>
      </c>
      <c r="AC3891">
        <v>51</v>
      </c>
      <c r="AD3891">
        <v>233637</v>
      </c>
      <c r="AE3891">
        <v>80.400000000000006</v>
      </c>
      <c r="AF3891">
        <v>31.3</v>
      </c>
      <c r="AG3891" t="s">
        <v>46</v>
      </c>
      <c r="AH3891" t="s">
        <v>42</v>
      </c>
      <c r="AI3891" t="s">
        <v>43</v>
      </c>
      <c r="AJ3891">
        <v>40</v>
      </c>
      <c r="AK3891">
        <v>256</v>
      </c>
      <c r="AL3891">
        <v>9.0300000000000005E-2</v>
      </c>
      <c r="AM3891">
        <v>0.91049999999999998</v>
      </c>
      <c r="AN3891">
        <v>0.85899999999999999</v>
      </c>
      <c r="AO3891">
        <f>Data[[#This Row],[labeller_confidence_score]]-Data[[#This Row],[cytodiffusion_classification_confidence]]</f>
        <v>-5.149999999999999E-2</v>
      </c>
    </row>
    <row r="3892" spans="1:41" x14ac:dyDescent="0.3">
      <c r="A3892" t="s">
        <v>3965</v>
      </c>
      <c r="B3892" t="s">
        <v>62</v>
      </c>
      <c r="C3892">
        <v>0</v>
      </c>
      <c r="D3892" t="s">
        <v>50</v>
      </c>
      <c r="E3892">
        <v>8.86</v>
      </c>
      <c r="F3892">
        <v>81.5</v>
      </c>
      <c r="G3892">
        <v>0.82699999999999996</v>
      </c>
      <c r="H3892">
        <v>0.32100000000000001</v>
      </c>
      <c r="I3892">
        <f>Data[[#This Row],[nucleus_area_pct]]/Data[[#This Row],[cytoplasm_ratio]]</f>
        <v>253.89408099688472</v>
      </c>
      <c r="J3892">
        <v>0.9</v>
      </c>
      <c r="K3892">
        <v>0.193</v>
      </c>
      <c r="L3892">
        <v>1.1499999999999999</v>
      </c>
      <c r="M3892">
        <v>1</v>
      </c>
      <c r="N3892">
        <v>0.872</v>
      </c>
      <c r="O3892">
        <v>329</v>
      </c>
      <c r="P3892">
        <v>60</v>
      </c>
      <c r="Q3892">
        <v>213</v>
      </c>
      <c r="R3892">
        <v>135</v>
      </c>
      <c r="S3892">
        <v>183</v>
      </c>
      <c r="T3892">
        <f>(Data[[#This Row],[mean_r]]/256)*100</f>
        <v>83.203125</v>
      </c>
      <c r="U3892">
        <f>(Data[[#This Row],[mean_g]]/256)*100</f>
        <v>52.734375</v>
      </c>
      <c r="V3892">
        <f>(Data[[#This Row],[mean_b]]/256)*100</f>
        <v>71.484375</v>
      </c>
      <c r="W3892">
        <v>0.73799999999999999</v>
      </c>
      <c r="X3892" t="s">
        <v>51</v>
      </c>
      <c r="Y3892" t="s">
        <v>45</v>
      </c>
      <c r="Z3892">
        <v>4939</v>
      </c>
      <c r="AA3892">
        <v>5.49</v>
      </c>
      <c r="AB3892">
        <v>13.5</v>
      </c>
      <c r="AC3892">
        <v>49.6</v>
      </c>
      <c r="AD3892">
        <v>376567</v>
      </c>
      <c r="AE3892">
        <v>92.5</v>
      </c>
      <c r="AF3892">
        <v>32.299999999999997</v>
      </c>
      <c r="AG3892" t="s">
        <v>41</v>
      </c>
      <c r="AH3892" t="s">
        <v>47</v>
      </c>
      <c r="AI3892" t="s">
        <v>56</v>
      </c>
      <c r="AJ3892">
        <v>40</v>
      </c>
      <c r="AK3892">
        <v>256</v>
      </c>
      <c r="AL3892">
        <v>9.1899999999999996E-2</v>
      </c>
      <c r="AM3892">
        <v>0.85119999999999996</v>
      </c>
      <c r="AN3892">
        <v>0.79390000000000005</v>
      </c>
      <c r="AO3892">
        <f>Data[[#This Row],[labeller_confidence_score]]-Data[[#This Row],[cytodiffusion_classification_confidence]]</f>
        <v>-5.7299999999999907E-2</v>
      </c>
    </row>
    <row r="3893" spans="1:41" x14ac:dyDescent="0.3">
      <c r="A3893" t="s">
        <v>3966</v>
      </c>
      <c r="B3893" t="s">
        <v>87</v>
      </c>
      <c r="C3893">
        <v>0</v>
      </c>
      <c r="D3893" t="s">
        <v>50</v>
      </c>
      <c r="E3893">
        <v>12.03</v>
      </c>
      <c r="F3893">
        <v>54.9</v>
      </c>
      <c r="G3893">
        <v>0.47799999999999998</v>
      </c>
      <c r="H3893">
        <v>0.61399999999999999</v>
      </c>
      <c r="I3893">
        <f>Data[[#This Row],[nucleus_area_pct]]/Data[[#This Row],[cytoplasm_ratio]]</f>
        <v>89.413680781758956</v>
      </c>
      <c r="J3893">
        <v>0.80400000000000005</v>
      </c>
      <c r="K3893">
        <v>0.39</v>
      </c>
      <c r="L3893">
        <v>3.92</v>
      </c>
      <c r="M3893">
        <v>1.9</v>
      </c>
      <c r="N3893">
        <v>0.77700000000000002</v>
      </c>
      <c r="O3893">
        <v>471</v>
      </c>
      <c r="P3893">
        <v>75</v>
      </c>
      <c r="Q3893">
        <v>225</v>
      </c>
      <c r="R3893">
        <v>162</v>
      </c>
      <c r="S3893">
        <v>129</v>
      </c>
      <c r="T3893">
        <f>(Data[[#This Row],[mean_r]]/256)*100</f>
        <v>87.890625</v>
      </c>
      <c r="U3893">
        <f>(Data[[#This Row],[mean_g]]/256)*100</f>
        <v>63.28125</v>
      </c>
      <c r="V3893">
        <f>(Data[[#This Row],[mean_b]]/256)*100</f>
        <v>50.390625</v>
      </c>
      <c r="W3893">
        <v>0.66</v>
      </c>
      <c r="X3893" t="s">
        <v>39</v>
      </c>
      <c r="Y3893" t="s">
        <v>40</v>
      </c>
      <c r="Z3893">
        <v>7464</v>
      </c>
      <c r="AA3893">
        <v>2.94</v>
      </c>
      <c r="AB3893">
        <v>13</v>
      </c>
      <c r="AC3893">
        <v>47.4</v>
      </c>
      <c r="AD3893">
        <v>162144</v>
      </c>
      <c r="AE3893">
        <v>107.1</v>
      </c>
      <c r="AF3893">
        <v>32</v>
      </c>
      <c r="AG3893" t="s">
        <v>46</v>
      </c>
      <c r="AH3893" t="s">
        <v>47</v>
      </c>
      <c r="AI3893" t="s">
        <v>43</v>
      </c>
      <c r="AJ3893">
        <v>60</v>
      </c>
      <c r="AK3893">
        <v>512</v>
      </c>
      <c r="AL3893">
        <v>9.0300000000000005E-2</v>
      </c>
      <c r="AM3893">
        <v>0.96150000000000002</v>
      </c>
      <c r="AN3893">
        <v>0.91359999999999997</v>
      </c>
      <c r="AO3893">
        <f>Data[[#This Row],[labeller_confidence_score]]-Data[[#This Row],[cytodiffusion_classification_confidence]]</f>
        <v>-4.7900000000000054E-2</v>
      </c>
    </row>
    <row r="3894" spans="1:41" x14ac:dyDescent="0.3">
      <c r="A3894" t="s">
        <v>3967</v>
      </c>
      <c r="B3894" t="s">
        <v>106</v>
      </c>
      <c r="C3894">
        <v>1</v>
      </c>
      <c r="D3894" t="s">
        <v>82</v>
      </c>
      <c r="E3894">
        <v>14.08</v>
      </c>
      <c r="F3894">
        <v>80</v>
      </c>
      <c r="G3894">
        <v>0.34100000000000003</v>
      </c>
      <c r="H3894">
        <v>0.27800000000000002</v>
      </c>
      <c r="I3894">
        <f>Data[[#This Row],[nucleus_area_pct]]/Data[[#This Row],[cytoplasm_ratio]]</f>
        <v>287.76978417266184</v>
      </c>
      <c r="J3894">
        <v>0.91400000000000003</v>
      </c>
      <c r="K3894">
        <v>0.20799999999999999</v>
      </c>
      <c r="L3894">
        <v>0.9</v>
      </c>
      <c r="M3894">
        <v>1</v>
      </c>
      <c r="N3894">
        <v>0.94699999999999995</v>
      </c>
      <c r="O3894">
        <v>592</v>
      </c>
      <c r="P3894">
        <v>102</v>
      </c>
      <c r="Q3894">
        <v>217</v>
      </c>
      <c r="R3894">
        <v>147</v>
      </c>
      <c r="S3894">
        <v>173</v>
      </c>
      <c r="T3894">
        <f>(Data[[#This Row],[mean_r]]/256)*100</f>
        <v>84.765625</v>
      </c>
      <c r="U3894">
        <f>(Data[[#This Row],[mean_g]]/256)*100</f>
        <v>57.421875</v>
      </c>
      <c r="V3894">
        <f>(Data[[#This Row],[mean_b]]/256)*100</f>
        <v>67.578125</v>
      </c>
      <c r="W3894">
        <v>0.68700000000000006</v>
      </c>
      <c r="X3894" t="s">
        <v>51</v>
      </c>
      <c r="Y3894" t="s">
        <v>45</v>
      </c>
      <c r="Z3894">
        <v>8220</v>
      </c>
      <c r="AA3894">
        <v>5.24</v>
      </c>
      <c r="AB3894">
        <v>13</v>
      </c>
      <c r="AC3894">
        <v>43.6</v>
      </c>
      <c r="AD3894">
        <v>272203</v>
      </c>
      <c r="AE3894">
        <v>87.3</v>
      </c>
      <c r="AF3894">
        <v>30.4</v>
      </c>
      <c r="AG3894" t="s">
        <v>41</v>
      </c>
      <c r="AH3894" t="s">
        <v>47</v>
      </c>
      <c r="AI3894" t="s">
        <v>43</v>
      </c>
      <c r="AJ3894">
        <v>100</v>
      </c>
      <c r="AK3894">
        <v>360</v>
      </c>
      <c r="AL3894">
        <v>0.62480000000000002</v>
      </c>
      <c r="AM3894">
        <v>0.85640000000000005</v>
      </c>
      <c r="AN3894">
        <v>0.76190000000000002</v>
      </c>
      <c r="AO3894">
        <f>Data[[#This Row],[labeller_confidence_score]]-Data[[#This Row],[cytodiffusion_classification_confidence]]</f>
        <v>-9.4500000000000028E-2</v>
      </c>
    </row>
    <row r="3895" spans="1:41" x14ac:dyDescent="0.3">
      <c r="A3895" t="s">
        <v>3968</v>
      </c>
      <c r="B3895" t="s">
        <v>120</v>
      </c>
      <c r="C3895">
        <v>1</v>
      </c>
      <c r="D3895" t="s">
        <v>104</v>
      </c>
      <c r="E3895">
        <v>7.05</v>
      </c>
      <c r="F3895">
        <v>0</v>
      </c>
      <c r="G3895">
        <v>0</v>
      </c>
      <c r="H3895">
        <v>1</v>
      </c>
      <c r="I3895">
        <f>Data[[#This Row],[nucleus_area_pct]]/Data[[#This Row],[cytoplasm_ratio]]</f>
        <v>0</v>
      </c>
      <c r="J3895">
        <v>0.98199999999999998</v>
      </c>
      <c r="K3895">
        <v>0.109</v>
      </c>
      <c r="L3895">
        <v>0.32</v>
      </c>
      <c r="M3895">
        <v>1</v>
      </c>
      <c r="N3895">
        <v>0.96599999999999997</v>
      </c>
      <c r="O3895">
        <v>162</v>
      </c>
      <c r="P3895">
        <v>35</v>
      </c>
      <c r="Q3895">
        <v>221</v>
      </c>
      <c r="R3895">
        <v>150</v>
      </c>
      <c r="S3895">
        <v>138</v>
      </c>
      <c r="T3895">
        <f>(Data[[#This Row],[mean_r]]/256)*100</f>
        <v>86.328125</v>
      </c>
      <c r="U3895">
        <f>(Data[[#This Row],[mean_g]]/256)*100</f>
        <v>58.59375</v>
      </c>
      <c r="V3895">
        <f>(Data[[#This Row],[mean_b]]/256)*100</f>
        <v>53.90625</v>
      </c>
      <c r="W3895">
        <v>0.58699999999999997</v>
      </c>
      <c r="X3895" t="s">
        <v>51</v>
      </c>
      <c r="Y3895" t="s">
        <v>40</v>
      </c>
      <c r="Z3895">
        <v>3962</v>
      </c>
      <c r="AA3895">
        <v>5.93</v>
      </c>
      <c r="AB3895">
        <v>15.2</v>
      </c>
      <c r="AC3895">
        <v>43.4</v>
      </c>
      <c r="AD3895">
        <v>386841</v>
      </c>
      <c r="AE3895">
        <v>94.8</v>
      </c>
      <c r="AF3895">
        <v>32.799999999999997</v>
      </c>
      <c r="AG3895" t="s">
        <v>41</v>
      </c>
      <c r="AH3895" t="s">
        <v>47</v>
      </c>
      <c r="AI3895" t="s">
        <v>52</v>
      </c>
      <c r="AJ3895">
        <v>100</v>
      </c>
      <c r="AK3895">
        <v>360</v>
      </c>
      <c r="AL3895">
        <v>1</v>
      </c>
      <c r="AM3895">
        <v>0.60860000000000003</v>
      </c>
      <c r="AN3895">
        <v>0.86099999999999999</v>
      </c>
      <c r="AO3895">
        <f>Data[[#This Row],[labeller_confidence_score]]-Data[[#This Row],[cytodiffusion_classification_confidence]]</f>
        <v>0.25239999999999996</v>
      </c>
    </row>
    <row r="3896" spans="1:41" x14ac:dyDescent="0.3">
      <c r="A3896" t="s">
        <v>3969</v>
      </c>
      <c r="B3896" t="s">
        <v>67</v>
      </c>
      <c r="C3896">
        <v>1</v>
      </c>
      <c r="D3896" t="s">
        <v>67</v>
      </c>
      <c r="E3896">
        <v>2.63</v>
      </c>
      <c r="F3896">
        <v>26.8</v>
      </c>
      <c r="G3896">
        <v>0.151</v>
      </c>
      <c r="H3896">
        <v>0.83699999999999997</v>
      </c>
      <c r="I3896">
        <f>Data[[#This Row],[nucleus_area_pct]]/Data[[#This Row],[cytoplasm_ratio]]</f>
        <v>32.019115890083633</v>
      </c>
      <c r="J3896">
        <v>0.29699999999999999</v>
      </c>
      <c r="K3896">
        <v>0.99</v>
      </c>
      <c r="L3896">
        <v>2.16</v>
      </c>
      <c r="M3896">
        <v>1.7</v>
      </c>
      <c r="N3896">
        <v>0.55600000000000005</v>
      </c>
      <c r="O3896">
        <v>114</v>
      </c>
      <c r="P3896">
        <v>72</v>
      </c>
      <c r="Q3896">
        <v>211</v>
      </c>
      <c r="R3896">
        <v>185</v>
      </c>
      <c r="S3896">
        <v>217</v>
      </c>
      <c r="T3896">
        <f>(Data[[#This Row],[mean_r]]/256)*100</f>
        <v>82.421875</v>
      </c>
      <c r="U3896">
        <f>(Data[[#This Row],[mean_g]]/256)*100</f>
        <v>72.265625</v>
      </c>
      <c r="V3896">
        <f>(Data[[#This Row],[mean_b]]/256)*100</f>
        <v>84.765625</v>
      </c>
      <c r="W3896">
        <v>0.60199999999999998</v>
      </c>
      <c r="X3896" t="s">
        <v>51</v>
      </c>
      <c r="Y3896" t="s">
        <v>45</v>
      </c>
      <c r="Z3896">
        <v>9947</v>
      </c>
      <c r="AA3896">
        <v>6.34</v>
      </c>
      <c r="AB3896">
        <v>13.3</v>
      </c>
      <c r="AC3896">
        <v>38.9</v>
      </c>
      <c r="AD3896">
        <v>266735</v>
      </c>
      <c r="AE3896">
        <v>75.900000000000006</v>
      </c>
      <c r="AF3896">
        <v>35.5</v>
      </c>
      <c r="AG3896" t="s">
        <v>41</v>
      </c>
      <c r="AH3896" t="s">
        <v>42</v>
      </c>
      <c r="AI3896" t="s">
        <v>52</v>
      </c>
      <c r="AJ3896">
        <v>40</v>
      </c>
      <c r="AK3896">
        <v>360</v>
      </c>
      <c r="AL3896">
        <v>0.8488</v>
      </c>
      <c r="AM3896">
        <v>0.70350000000000001</v>
      </c>
      <c r="AN3896">
        <v>0.81740000000000002</v>
      </c>
      <c r="AO3896">
        <f>Data[[#This Row],[labeller_confidence_score]]-Data[[#This Row],[cytodiffusion_classification_confidence]]</f>
        <v>0.1139</v>
      </c>
    </row>
    <row r="3897" spans="1:41" x14ac:dyDescent="0.3">
      <c r="A3897" t="s">
        <v>3970</v>
      </c>
      <c r="B3897" t="s">
        <v>106</v>
      </c>
      <c r="C3897">
        <v>1</v>
      </c>
      <c r="D3897" t="s">
        <v>82</v>
      </c>
      <c r="E3897">
        <v>13.24</v>
      </c>
      <c r="F3897">
        <v>91.5</v>
      </c>
      <c r="G3897">
        <v>0.23699999999999999</v>
      </c>
      <c r="H3897">
        <v>0.187</v>
      </c>
      <c r="I3897">
        <f>Data[[#This Row],[nucleus_area_pct]]/Data[[#This Row],[cytoplasm_ratio]]</f>
        <v>489.30481283422461</v>
      </c>
      <c r="J3897">
        <v>0.91400000000000003</v>
      </c>
      <c r="K3897">
        <v>0.19</v>
      </c>
      <c r="L3897">
        <v>0.96</v>
      </c>
      <c r="M3897">
        <v>1</v>
      </c>
      <c r="N3897">
        <v>0.81200000000000006</v>
      </c>
      <c r="O3897">
        <v>516</v>
      </c>
      <c r="P3897">
        <v>102</v>
      </c>
      <c r="Q3897">
        <v>199</v>
      </c>
      <c r="R3897">
        <v>138</v>
      </c>
      <c r="S3897">
        <v>191</v>
      </c>
      <c r="T3897">
        <f>(Data[[#This Row],[mean_r]]/256)*100</f>
        <v>77.734375</v>
      </c>
      <c r="U3897">
        <f>(Data[[#This Row],[mean_g]]/256)*100</f>
        <v>53.90625</v>
      </c>
      <c r="V3897">
        <f>(Data[[#This Row],[mean_b]]/256)*100</f>
        <v>74.609375</v>
      </c>
      <c r="W3897">
        <v>0.78600000000000003</v>
      </c>
      <c r="X3897" t="s">
        <v>63</v>
      </c>
      <c r="Y3897" t="s">
        <v>45</v>
      </c>
      <c r="Z3897">
        <v>7000</v>
      </c>
      <c r="AA3897">
        <v>4.93</v>
      </c>
      <c r="AB3897">
        <v>13.1</v>
      </c>
      <c r="AC3897">
        <v>40</v>
      </c>
      <c r="AD3897">
        <v>284852</v>
      </c>
      <c r="AE3897">
        <v>72.2</v>
      </c>
      <c r="AF3897">
        <v>31</v>
      </c>
      <c r="AG3897" t="s">
        <v>46</v>
      </c>
      <c r="AH3897" t="s">
        <v>42</v>
      </c>
      <c r="AI3897" t="s">
        <v>43</v>
      </c>
      <c r="AJ3897">
        <v>100</v>
      </c>
      <c r="AK3897">
        <v>256</v>
      </c>
      <c r="AL3897">
        <v>0.62909999999999999</v>
      </c>
      <c r="AM3897">
        <v>0.74739999999999995</v>
      </c>
      <c r="AN3897">
        <v>0.62519999999999998</v>
      </c>
      <c r="AO3897">
        <f>Data[[#This Row],[labeller_confidence_score]]-Data[[#This Row],[cytodiffusion_classification_confidence]]</f>
        <v>-0.12219999999999998</v>
      </c>
    </row>
    <row r="3898" spans="1:41" x14ac:dyDescent="0.3">
      <c r="A3898" t="s">
        <v>3971</v>
      </c>
      <c r="B3898" t="s">
        <v>54</v>
      </c>
      <c r="C3898">
        <v>0</v>
      </c>
      <c r="D3898" t="s">
        <v>54</v>
      </c>
      <c r="E3898">
        <v>8.14</v>
      </c>
      <c r="F3898">
        <v>0</v>
      </c>
      <c r="G3898">
        <v>0</v>
      </c>
      <c r="H3898">
        <v>1</v>
      </c>
      <c r="I3898">
        <f>Data[[#This Row],[nucleus_area_pct]]/Data[[#This Row],[cytoplasm_ratio]]</f>
        <v>0</v>
      </c>
      <c r="J3898">
        <v>0.89</v>
      </c>
      <c r="K3898">
        <v>0.23699999999999999</v>
      </c>
      <c r="L3898">
        <v>0.66</v>
      </c>
      <c r="M3898">
        <v>1</v>
      </c>
      <c r="N3898">
        <v>0.875</v>
      </c>
      <c r="O3898">
        <v>178</v>
      </c>
      <c r="P3898">
        <v>52</v>
      </c>
      <c r="Q3898">
        <v>223</v>
      </c>
      <c r="R3898">
        <v>133</v>
      </c>
      <c r="S3898">
        <v>136</v>
      </c>
      <c r="T3898">
        <f>(Data[[#This Row],[mean_r]]/256)*100</f>
        <v>87.109375</v>
      </c>
      <c r="U3898">
        <f>(Data[[#This Row],[mean_g]]/256)*100</f>
        <v>51.953125</v>
      </c>
      <c r="V3898">
        <f>(Data[[#This Row],[mean_b]]/256)*100</f>
        <v>53.125</v>
      </c>
      <c r="W3898">
        <v>0.56299999999999994</v>
      </c>
      <c r="X3898" t="s">
        <v>51</v>
      </c>
      <c r="Y3898" t="s">
        <v>40</v>
      </c>
      <c r="Z3898">
        <v>7554</v>
      </c>
      <c r="AA3898">
        <v>6.79</v>
      </c>
      <c r="AB3898">
        <v>16.899999999999999</v>
      </c>
      <c r="AC3898">
        <v>40.4</v>
      </c>
      <c r="AD3898">
        <v>345781</v>
      </c>
      <c r="AE3898">
        <v>79.099999999999994</v>
      </c>
      <c r="AF3898">
        <v>36.299999999999997</v>
      </c>
      <c r="AG3898" t="s">
        <v>46</v>
      </c>
      <c r="AH3898" t="s">
        <v>68</v>
      </c>
      <c r="AI3898" t="s">
        <v>56</v>
      </c>
      <c r="AJ3898">
        <v>40</v>
      </c>
      <c r="AK3898">
        <v>224</v>
      </c>
      <c r="AL3898">
        <v>4.19E-2</v>
      </c>
      <c r="AM3898">
        <v>0.8962</v>
      </c>
      <c r="AN3898">
        <v>0.90549999999999997</v>
      </c>
      <c r="AO3898">
        <f>Data[[#This Row],[labeller_confidence_score]]-Data[[#This Row],[cytodiffusion_classification_confidence]]</f>
        <v>9.299999999999975E-3</v>
      </c>
    </row>
    <row r="3899" spans="1:41" x14ac:dyDescent="0.3">
      <c r="A3899" t="s">
        <v>3972</v>
      </c>
      <c r="B3899" t="s">
        <v>37</v>
      </c>
      <c r="C3899">
        <v>1</v>
      </c>
      <c r="D3899" t="s">
        <v>38</v>
      </c>
      <c r="E3899">
        <v>14.68</v>
      </c>
      <c r="F3899">
        <v>57.8</v>
      </c>
      <c r="G3899">
        <v>0.69599999999999995</v>
      </c>
      <c r="H3899">
        <v>0.38300000000000001</v>
      </c>
      <c r="I3899">
        <f>Data[[#This Row],[nucleus_area_pct]]/Data[[#This Row],[cytoplasm_ratio]]</f>
        <v>150.91383812010443</v>
      </c>
      <c r="J3899">
        <v>0.76700000000000002</v>
      </c>
      <c r="K3899">
        <v>0.47199999999999998</v>
      </c>
      <c r="L3899">
        <v>3.13</v>
      </c>
      <c r="M3899">
        <v>6.4</v>
      </c>
      <c r="N3899">
        <v>0.81100000000000005</v>
      </c>
      <c r="O3899">
        <v>556</v>
      </c>
      <c r="P3899">
        <v>77</v>
      </c>
      <c r="Q3899">
        <v>212</v>
      </c>
      <c r="R3899">
        <v>130</v>
      </c>
      <c r="S3899">
        <v>165</v>
      </c>
      <c r="T3899">
        <f>(Data[[#This Row],[mean_r]]/256)*100</f>
        <v>82.8125</v>
      </c>
      <c r="U3899">
        <f>(Data[[#This Row],[mean_g]]/256)*100</f>
        <v>50.78125</v>
      </c>
      <c r="V3899">
        <f>(Data[[#This Row],[mean_b]]/256)*100</f>
        <v>64.453125</v>
      </c>
      <c r="W3899">
        <v>0.57999999999999996</v>
      </c>
      <c r="X3899" t="s">
        <v>63</v>
      </c>
      <c r="Y3899" t="s">
        <v>45</v>
      </c>
      <c r="Z3899">
        <v>4902</v>
      </c>
      <c r="AA3899">
        <v>5.42</v>
      </c>
      <c r="AB3899">
        <v>11.2</v>
      </c>
      <c r="AC3899">
        <v>36.5</v>
      </c>
      <c r="AD3899">
        <v>265077</v>
      </c>
      <c r="AE3899">
        <v>95.9</v>
      </c>
      <c r="AF3899">
        <v>33.200000000000003</v>
      </c>
      <c r="AG3899" t="s">
        <v>64</v>
      </c>
      <c r="AH3899" t="s">
        <v>42</v>
      </c>
      <c r="AI3899" t="s">
        <v>52</v>
      </c>
      <c r="AJ3899">
        <v>100</v>
      </c>
      <c r="AK3899">
        <v>224</v>
      </c>
      <c r="AL3899">
        <v>0.93759999999999999</v>
      </c>
      <c r="AM3899">
        <v>0.63029999999999997</v>
      </c>
      <c r="AN3899">
        <v>0.85460000000000003</v>
      </c>
      <c r="AO3899">
        <f>Data[[#This Row],[labeller_confidence_score]]-Data[[#This Row],[cytodiffusion_classification_confidence]]</f>
        <v>0.22430000000000005</v>
      </c>
    </row>
    <row r="3900" spans="1:41" x14ac:dyDescent="0.3">
      <c r="A3900" t="s">
        <v>3973</v>
      </c>
      <c r="B3900" t="s">
        <v>66</v>
      </c>
      <c r="C3900">
        <v>1</v>
      </c>
      <c r="D3900" t="s">
        <v>67</v>
      </c>
      <c r="E3900">
        <v>8.42</v>
      </c>
      <c r="F3900">
        <v>92.2</v>
      </c>
      <c r="G3900">
        <v>0.67100000000000004</v>
      </c>
      <c r="H3900">
        <v>0.12</v>
      </c>
      <c r="I3900">
        <f>Data[[#This Row],[nucleus_area_pct]]/Data[[#This Row],[cytoplasm_ratio]]</f>
        <v>768.33333333333337</v>
      </c>
      <c r="J3900">
        <v>0.32900000000000001</v>
      </c>
      <c r="K3900">
        <v>0.58299999999999996</v>
      </c>
      <c r="L3900">
        <v>1.55</v>
      </c>
      <c r="M3900">
        <v>1</v>
      </c>
      <c r="N3900">
        <v>0.55000000000000004</v>
      </c>
      <c r="O3900">
        <v>468</v>
      </c>
      <c r="P3900">
        <v>99</v>
      </c>
      <c r="Q3900">
        <v>209</v>
      </c>
      <c r="R3900">
        <v>131</v>
      </c>
      <c r="S3900">
        <v>190</v>
      </c>
      <c r="T3900">
        <f>(Data[[#This Row],[mean_r]]/256)*100</f>
        <v>81.640625</v>
      </c>
      <c r="U3900">
        <f>(Data[[#This Row],[mean_g]]/256)*100</f>
        <v>51.171875</v>
      </c>
      <c r="V3900">
        <f>(Data[[#This Row],[mean_b]]/256)*100</f>
        <v>74.21875</v>
      </c>
      <c r="W3900">
        <v>0.76600000000000001</v>
      </c>
      <c r="X3900" t="s">
        <v>51</v>
      </c>
      <c r="Y3900" t="s">
        <v>40</v>
      </c>
      <c r="Z3900">
        <v>8624</v>
      </c>
      <c r="AA3900">
        <v>3.97</v>
      </c>
      <c r="AB3900">
        <v>18.5</v>
      </c>
      <c r="AC3900">
        <v>44</v>
      </c>
      <c r="AD3900">
        <v>246027</v>
      </c>
      <c r="AE3900">
        <v>89.4</v>
      </c>
      <c r="AF3900">
        <v>36.6</v>
      </c>
      <c r="AG3900" t="s">
        <v>41</v>
      </c>
      <c r="AH3900" t="s">
        <v>47</v>
      </c>
      <c r="AI3900" t="s">
        <v>43</v>
      </c>
      <c r="AJ3900">
        <v>100</v>
      </c>
      <c r="AK3900">
        <v>256</v>
      </c>
      <c r="AL3900">
        <v>0.95279999999999998</v>
      </c>
      <c r="AM3900">
        <v>0.75819999999999999</v>
      </c>
      <c r="AN3900">
        <v>0.86480000000000001</v>
      </c>
      <c r="AO3900">
        <f>Data[[#This Row],[labeller_confidence_score]]-Data[[#This Row],[cytodiffusion_classification_confidence]]</f>
        <v>0.10660000000000003</v>
      </c>
    </row>
    <row r="3901" spans="1:41" x14ac:dyDescent="0.3">
      <c r="A3901" t="s">
        <v>3974</v>
      </c>
      <c r="B3901" t="s">
        <v>58</v>
      </c>
      <c r="C3901">
        <v>1</v>
      </c>
      <c r="D3901" t="s">
        <v>38</v>
      </c>
      <c r="E3901">
        <v>14.48</v>
      </c>
      <c r="F3901">
        <v>60.2</v>
      </c>
      <c r="G3901">
        <v>0.68100000000000005</v>
      </c>
      <c r="H3901">
        <v>0.16600000000000001</v>
      </c>
      <c r="I3901">
        <f>Data[[#This Row],[nucleus_area_pct]]/Data[[#This Row],[cytoplasm_ratio]]</f>
        <v>362.65060240963857</v>
      </c>
      <c r="J3901">
        <v>0.77</v>
      </c>
      <c r="K3901">
        <v>0.35699999999999998</v>
      </c>
      <c r="L3901">
        <v>2.36</v>
      </c>
      <c r="M3901">
        <v>1.1000000000000001</v>
      </c>
      <c r="N3901">
        <v>0.84299999999999997</v>
      </c>
      <c r="O3901">
        <v>545</v>
      </c>
      <c r="P3901">
        <v>101</v>
      </c>
      <c r="Q3901">
        <v>207</v>
      </c>
      <c r="R3901">
        <v>141</v>
      </c>
      <c r="S3901">
        <v>189</v>
      </c>
      <c r="T3901">
        <f>(Data[[#This Row],[mean_r]]/256)*100</f>
        <v>80.859375</v>
      </c>
      <c r="U3901">
        <f>(Data[[#This Row],[mean_g]]/256)*100</f>
        <v>55.078125</v>
      </c>
      <c r="V3901">
        <f>(Data[[#This Row],[mean_b]]/256)*100</f>
        <v>73.828125</v>
      </c>
      <c r="W3901">
        <v>0.8</v>
      </c>
      <c r="X3901" t="s">
        <v>39</v>
      </c>
      <c r="Y3901" t="s">
        <v>45</v>
      </c>
      <c r="Z3901">
        <v>11720</v>
      </c>
      <c r="AA3901">
        <v>5.86</v>
      </c>
      <c r="AB3901">
        <v>16.100000000000001</v>
      </c>
      <c r="AC3901">
        <v>51.6</v>
      </c>
      <c r="AD3901">
        <v>321950</v>
      </c>
      <c r="AE3901">
        <v>99.8</v>
      </c>
      <c r="AF3901">
        <v>35.1</v>
      </c>
      <c r="AG3901" t="s">
        <v>46</v>
      </c>
      <c r="AH3901" t="s">
        <v>42</v>
      </c>
      <c r="AI3901" t="s">
        <v>56</v>
      </c>
      <c r="AJ3901">
        <v>40</v>
      </c>
      <c r="AK3901">
        <v>360</v>
      </c>
      <c r="AL3901">
        <v>0.76539999999999997</v>
      </c>
      <c r="AM3901">
        <v>0.90290000000000004</v>
      </c>
      <c r="AN3901">
        <v>0.80689999999999995</v>
      </c>
      <c r="AO3901">
        <f>Data[[#This Row],[labeller_confidence_score]]-Data[[#This Row],[cytodiffusion_classification_confidence]]</f>
        <v>-9.6000000000000085E-2</v>
      </c>
    </row>
    <row r="3902" spans="1:41" x14ac:dyDescent="0.3">
      <c r="A3902" t="s">
        <v>3975</v>
      </c>
      <c r="B3902" t="s">
        <v>54</v>
      </c>
      <c r="C3902">
        <v>0</v>
      </c>
      <c r="D3902" t="s">
        <v>54</v>
      </c>
      <c r="E3902">
        <v>8.32</v>
      </c>
      <c r="F3902">
        <v>0</v>
      </c>
      <c r="G3902">
        <v>0</v>
      </c>
      <c r="H3902">
        <v>1</v>
      </c>
      <c r="I3902">
        <f>Data[[#This Row],[nucleus_area_pct]]/Data[[#This Row],[cytoplasm_ratio]]</f>
        <v>0</v>
      </c>
      <c r="J3902">
        <v>0.86599999999999999</v>
      </c>
      <c r="K3902">
        <v>6.3E-2</v>
      </c>
      <c r="L3902">
        <v>0.5</v>
      </c>
      <c r="M3902">
        <v>1</v>
      </c>
      <c r="N3902">
        <v>0.93</v>
      </c>
      <c r="O3902">
        <v>178</v>
      </c>
      <c r="P3902">
        <v>48</v>
      </c>
      <c r="Q3902">
        <v>223</v>
      </c>
      <c r="R3902">
        <v>118</v>
      </c>
      <c r="S3902">
        <v>117</v>
      </c>
      <c r="T3902">
        <f>(Data[[#This Row],[mean_r]]/256)*100</f>
        <v>87.109375</v>
      </c>
      <c r="U3902">
        <f>(Data[[#This Row],[mean_g]]/256)*100</f>
        <v>46.09375</v>
      </c>
      <c r="V3902">
        <f>(Data[[#This Row],[mean_b]]/256)*100</f>
        <v>45.703125</v>
      </c>
      <c r="W3902">
        <v>0.48</v>
      </c>
      <c r="X3902" t="s">
        <v>51</v>
      </c>
      <c r="Y3902" t="s">
        <v>45</v>
      </c>
      <c r="Z3902">
        <v>7652</v>
      </c>
      <c r="AA3902">
        <v>3.43</v>
      </c>
      <c r="AB3902">
        <v>12.7</v>
      </c>
      <c r="AC3902">
        <v>52.7</v>
      </c>
      <c r="AD3902">
        <v>181991</v>
      </c>
      <c r="AE3902">
        <v>105.7</v>
      </c>
      <c r="AF3902">
        <v>32.4</v>
      </c>
      <c r="AG3902" t="s">
        <v>64</v>
      </c>
      <c r="AH3902" t="s">
        <v>42</v>
      </c>
      <c r="AI3902" t="s">
        <v>52</v>
      </c>
      <c r="AJ3902">
        <v>60</v>
      </c>
      <c r="AK3902">
        <v>512</v>
      </c>
      <c r="AL3902">
        <v>4.9000000000000002E-2</v>
      </c>
      <c r="AM3902">
        <v>1</v>
      </c>
      <c r="AN3902">
        <v>0.82969999999999999</v>
      </c>
      <c r="AO3902">
        <f>Data[[#This Row],[labeller_confidence_score]]-Data[[#This Row],[cytodiffusion_classification_confidence]]</f>
        <v>-0.17030000000000001</v>
      </c>
    </row>
    <row r="3903" spans="1:41" x14ac:dyDescent="0.3">
      <c r="A3903" t="s">
        <v>3976</v>
      </c>
      <c r="B3903" t="s">
        <v>54</v>
      </c>
      <c r="C3903">
        <v>0</v>
      </c>
      <c r="D3903" t="s">
        <v>54</v>
      </c>
      <c r="E3903">
        <v>7.58</v>
      </c>
      <c r="F3903">
        <v>0</v>
      </c>
      <c r="G3903">
        <v>0</v>
      </c>
      <c r="H3903">
        <v>1</v>
      </c>
      <c r="I3903">
        <f>Data[[#This Row],[nucleus_area_pct]]/Data[[#This Row],[cytoplasm_ratio]]</f>
        <v>0</v>
      </c>
      <c r="J3903">
        <v>0.95399999999999996</v>
      </c>
      <c r="K3903">
        <v>0.24399999999999999</v>
      </c>
      <c r="L3903">
        <v>0.33</v>
      </c>
      <c r="M3903">
        <v>1</v>
      </c>
      <c r="N3903">
        <v>0.874</v>
      </c>
      <c r="O3903">
        <v>197</v>
      </c>
      <c r="P3903">
        <v>53</v>
      </c>
      <c r="Q3903">
        <v>225</v>
      </c>
      <c r="R3903">
        <v>129</v>
      </c>
      <c r="S3903">
        <v>135</v>
      </c>
      <c r="T3903">
        <f>(Data[[#This Row],[mean_r]]/256)*100</f>
        <v>87.890625</v>
      </c>
      <c r="U3903">
        <f>(Data[[#This Row],[mean_g]]/256)*100</f>
        <v>50.390625</v>
      </c>
      <c r="V3903">
        <f>(Data[[#This Row],[mean_b]]/256)*100</f>
        <v>52.734375</v>
      </c>
      <c r="W3903">
        <v>0.51500000000000001</v>
      </c>
      <c r="X3903" t="s">
        <v>51</v>
      </c>
      <c r="Y3903" t="s">
        <v>40</v>
      </c>
      <c r="Z3903">
        <v>7929</v>
      </c>
      <c r="AA3903">
        <v>5.56</v>
      </c>
      <c r="AB3903">
        <v>12.8</v>
      </c>
      <c r="AC3903">
        <v>50.5</v>
      </c>
      <c r="AD3903">
        <v>368271</v>
      </c>
      <c r="AE3903">
        <v>83</v>
      </c>
      <c r="AF3903">
        <v>33.5</v>
      </c>
      <c r="AG3903" t="s">
        <v>46</v>
      </c>
      <c r="AH3903" t="s">
        <v>47</v>
      </c>
      <c r="AI3903" t="s">
        <v>56</v>
      </c>
      <c r="AJ3903">
        <v>60</v>
      </c>
      <c r="AK3903">
        <v>512</v>
      </c>
      <c r="AL3903">
        <v>0.1087</v>
      </c>
      <c r="AM3903">
        <v>0.90700000000000003</v>
      </c>
      <c r="AN3903">
        <v>0.94430000000000003</v>
      </c>
      <c r="AO3903">
        <f>Data[[#This Row],[labeller_confidence_score]]-Data[[#This Row],[cytodiffusion_classification_confidence]]</f>
        <v>3.73E-2</v>
      </c>
    </row>
    <row r="3904" spans="1:41" x14ac:dyDescent="0.3">
      <c r="A3904" t="s">
        <v>3977</v>
      </c>
      <c r="B3904" t="s">
        <v>120</v>
      </c>
      <c r="C3904">
        <v>1</v>
      </c>
      <c r="D3904" t="s">
        <v>104</v>
      </c>
      <c r="E3904">
        <v>5.82</v>
      </c>
      <c r="F3904">
        <v>0</v>
      </c>
      <c r="G3904">
        <v>0</v>
      </c>
      <c r="H3904">
        <v>1</v>
      </c>
      <c r="I3904">
        <f>Data[[#This Row],[nucleus_area_pct]]/Data[[#This Row],[cytoplasm_ratio]]</f>
        <v>0</v>
      </c>
      <c r="J3904">
        <v>0.996</v>
      </c>
      <c r="K3904">
        <v>0.15</v>
      </c>
      <c r="L3904">
        <v>0.65</v>
      </c>
      <c r="M3904">
        <v>1</v>
      </c>
      <c r="N3904">
        <v>0.94099999999999995</v>
      </c>
      <c r="O3904">
        <v>133</v>
      </c>
      <c r="P3904">
        <v>39</v>
      </c>
      <c r="Q3904">
        <v>221</v>
      </c>
      <c r="R3904">
        <v>145</v>
      </c>
      <c r="S3904">
        <v>119</v>
      </c>
      <c r="T3904">
        <f>(Data[[#This Row],[mean_r]]/256)*100</f>
        <v>86.328125</v>
      </c>
      <c r="U3904">
        <f>(Data[[#This Row],[mean_g]]/256)*100</f>
        <v>56.640625</v>
      </c>
      <c r="V3904">
        <f>(Data[[#This Row],[mean_b]]/256)*100</f>
        <v>46.484375</v>
      </c>
      <c r="W3904">
        <v>0.51200000000000001</v>
      </c>
      <c r="X3904" t="s">
        <v>39</v>
      </c>
      <c r="Y3904" t="s">
        <v>45</v>
      </c>
      <c r="Z3904">
        <v>5775</v>
      </c>
      <c r="AA3904">
        <v>3.59</v>
      </c>
      <c r="AB3904">
        <v>12.4</v>
      </c>
      <c r="AC3904">
        <v>40.4</v>
      </c>
      <c r="AD3904">
        <v>303810</v>
      </c>
      <c r="AE3904">
        <v>92.7</v>
      </c>
      <c r="AF3904">
        <v>34.200000000000003</v>
      </c>
      <c r="AG3904" t="s">
        <v>46</v>
      </c>
      <c r="AH3904" t="s">
        <v>42</v>
      </c>
      <c r="AI3904" t="s">
        <v>56</v>
      </c>
      <c r="AJ3904">
        <v>100</v>
      </c>
      <c r="AK3904">
        <v>224</v>
      </c>
      <c r="AL3904">
        <v>0.86070000000000002</v>
      </c>
      <c r="AM3904">
        <v>0.6925</v>
      </c>
      <c r="AN3904">
        <v>0.77659999999999996</v>
      </c>
      <c r="AO3904">
        <f>Data[[#This Row],[labeller_confidence_score]]-Data[[#This Row],[cytodiffusion_classification_confidence]]</f>
        <v>8.4099999999999953E-2</v>
      </c>
    </row>
    <row r="3905" spans="1:41" x14ac:dyDescent="0.3">
      <c r="A3905" t="s">
        <v>3978</v>
      </c>
      <c r="B3905" t="s">
        <v>37</v>
      </c>
      <c r="C3905">
        <v>1</v>
      </c>
      <c r="D3905" t="s">
        <v>38</v>
      </c>
      <c r="E3905">
        <v>14.91</v>
      </c>
      <c r="F3905">
        <v>51.9</v>
      </c>
      <c r="G3905">
        <v>0.62</v>
      </c>
      <c r="H3905">
        <v>0.48</v>
      </c>
      <c r="I3905">
        <f>Data[[#This Row],[nucleus_area_pct]]/Data[[#This Row],[cytoplasm_ratio]]</f>
        <v>108.125</v>
      </c>
      <c r="J3905">
        <v>0.67</v>
      </c>
      <c r="K3905">
        <v>0.434</v>
      </c>
      <c r="L3905">
        <v>2.65</v>
      </c>
      <c r="M3905">
        <v>5.7</v>
      </c>
      <c r="N3905">
        <v>0.64800000000000002</v>
      </c>
      <c r="O3905">
        <v>490</v>
      </c>
      <c r="P3905">
        <v>78</v>
      </c>
      <c r="Q3905">
        <v>235</v>
      </c>
      <c r="R3905">
        <v>141</v>
      </c>
      <c r="S3905">
        <v>198</v>
      </c>
      <c r="T3905">
        <f>(Data[[#This Row],[mean_r]]/256)*100</f>
        <v>91.796875</v>
      </c>
      <c r="U3905">
        <f>(Data[[#This Row],[mean_g]]/256)*100</f>
        <v>55.078125</v>
      </c>
      <c r="V3905">
        <f>(Data[[#This Row],[mean_b]]/256)*100</f>
        <v>77.34375</v>
      </c>
      <c r="W3905">
        <v>0.67400000000000004</v>
      </c>
      <c r="X3905" t="s">
        <v>39</v>
      </c>
      <c r="Y3905" t="s">
        <v>45</v>
      </c>
      <c r="Z3905">
        <v>4562</v>
      </c>
      <c r="AA3905">
        <v>5.14</v>
      </c>
      <c r="AB3905">
        <v>14.1</v>
      </c>
      <c r="AC3905">
        <v>46.2</v>
      </c>
      <c r="AD3905">
        <v>176841</v>
      </c>
      <c r="AE3905">
        <v>99.8</v>
      </c>
      <c r="AF3905">
        <v>31.5</v>
      </c>
      <c r="AG3905" t="s">
        <v>41</v>
      </c>
      <c r="AH3905" t="s">
        <v>68</v>
      </c>
      <c r="AI3905" t="s">
        <v>52</v>
      </c>
      <c r="AJ3905">
        <v>60</v>
      </c>
      <c r="AK3905">
        <v>360</v>
      </c>
      <c r="AL3905">
        <v>0.90449999999999997</v>
      </c>
      <c r="AM3905">
        <v>0.81</v>
      </c>
      <c r="AN3905">
        <v>0.76890000000000003</v>
      </c>
      <c r="AO3905">
        <f>Data[[#This Row],[labeller_confidence_score]]-Data[[#This Row],[cytodiffusion_classification_confidence]]</f>
        <v>-4.1100000000000025E-2</v>
      </c>
    </row>
    <row r="3906" spans="1:41" x14ac:dyDescent="0.3">
      <c r="A3906" t="s">
        <v>3979</v>
      </c>
      <c r="B3906" t="s">
        <v>87</v>
      </c>
      <c r="C3906">
        <v>0</v>
      </c>
      <c r="D3906" t="s">
        <v>50</v>
      </c>
      <c r="E3906">
        <v>10.52</v>
      </c>
      <c r="F3906">
        <v>50.9</v>
      </c>
      <c r="G3906">
        <v>0.52200000000000002</v>
      </c>
      <c r="H3906">
        <v>0.53500000000000003</v>
      </c>
      <c r="I3906">
        <f>Data[[#This Row],[nucleus_area_pct]]/Data[[#This Row],[cytoplasm_ratio]]</f>
        <v>95.140186915887838</v>
      </c>
      <c r="J3906">
        <v>0.76200000000000001</v>
      </c>
      <c r="K3906">
        <v>0.50700000000000001</v>
      </c>
      <c r="L3906">
        <v>4.38</v>
      </c>
      <c r="M3906">
        <v>2.5</v>
      </c>
      <c r="N3906">
        <v>0.79800000000000004</v>
      </c>
      <c r="O3906">
        <v>388</v>
      </c>
      <c r="P3906">
        <v>69</v>
      </c>
      <c r="Q3906">
        <v>226</v>
      </c>
      <c r="R3906">
        <v>146</v>
      </c>
      <c r="S3906">
        <v>168</v>
      </c>
      <c r="T3906">
        <f>(Data[[#This Row],[mean_r]]/256)*100</f>
        <v>88.28125</v>
      </c>
      <c r="U3906">
        <f>(Data[[#This Row],[mean_g]]/256)*100</f>
        <v>57.03125</v>
      </c>
      <c r="V3906">
        <f>(Data[[#This Row],[mean_b]]/256)*100</f>
        <v>65.625</v>
      </c>
      <c r="W3906">
        <v>0.66300000000000003</v>
      </c>
      <c r="X3906" t="s">
        <v>63</v>
      </c>
      <c r="Y3906" t="s">
        <v>40</v>
      </c>
      <c r="Z3906">
        <v>8661</v>
      </c>
      <c r="AA3906">
        <v>5.03</v>
      </c>
      <c r="AB3906">
        <v>12.3</v>
      </c>
      <c r="AC3906">
        <v>43.2</v>
      </c>
      <c r="AD3906">
        <v>135004</v>
      </c>
      <c r="AE3906">
        <v>105.1</v>
      </c>
      <c r="AF3906">
        <v>32</v>
      </c>
      <c r="AG3906" t="s">
        <v>41</v>
      </c>
      <c r="AH3906" t="s">
        <v>42</v>
      </c>
      <c r="AI3906" t="s">
        <v>56</v>
      </c>
      <c r="AJ3906">
        <v>60</v>
      </c>
      <c r="AK3906">
        <v>224</v>
      </c>
      <c r="AL3906">
        <v>9.9699999999999997E-2</v>
      </c>
      <c r="AM3906">
        <v>0.95399999999999996</v>
      </c>
      <c r="AN3906">
        <v>0.85509999999999997</v>
      </c>
      <c r="AO3906">
        <f>Data[[#This Row],[labeller_confidence_score]]-Data[[#This Row],[cytodiffusion_classification_confidence]]</f>
        <v>-9.8899999999999988E-2</v>
      </c>
    </row>
    <row r="3907" spans="1:41" x14ac:dyDescent="0.3">
      <c r="A3907" t="s">
        <v>3980</v>
      </c>
      <c r="B3907" t="s">
        <v>62</v>
      </c>
      <c r="C3907">
        <v>0</v>
      </c>
      <c r="D3907" t="s">
        <v>50</v>
      </c>
      <c r="E3907">
        <v>8.9700000000000006</v>
      </c>
      <c r="F3907">
        <v>82.5</v>
      </c>
      <c r="G3907">
        <v>0.73199999999999998</v>
      </c>
      <c r="H3907">
        <v>0.23100000000000001</v>
      </c>
      <c r="I3907">
        <f>Data[[#This Row],[nucleus_area_pct]]/Data[[#This Row],[cytoplasm_ratio]]</f>
        <v>357.14285714285711</v>
      </c>
      <c r="J3907">
        <v>0.81299999999999994</v>
      </c>
      <c r="K3907">
        <v>0.26400000000000001</v>
      </c>
      <c r="L3907">
        <v>1.1100000000000001</v>
      </c>
      <c r="M3907">
        <v>1</v>
      </c>
      <c r="N3907">
        <v>0.93799999999999994</v>
      </c>
      <c r="O3907">
        <v>244</v>
      </c>
      <c r="P3907">
        <v>56</v>
      </c>
      <c r="Q3907">
        <v>207</v>
      </c>
      <c r="R3907">
        <v>143</v>
      </c>
      <c r="S3907">
        <v>188</v>
      </c>
      <c r="T3907">
        <f>(Data[[#This Row],[mean_r]]/256)*100</f>
        <v>80.859375</v>
      </c>
      <c r="U3907">
        <f>(Data[[#This Row],[mean_g]]/256)*100</f>
        <v>55.859375</v>
      </c>
      <c r="V3907">
        <f>(Data[[#This Row],[mean_b]]/256)*100</f>
        <v>73.4375</v>
      </c>
      <c r="W3907">
        <v>0.78800000000000003</v>
      </c>
      <c r="X3907" t="s">
        <v>51</v>
      </c>
      <c r="Y3907" t="s">
        <v>40</v>
      </c>
      <c r="Z3907">
        <v>1825</v>
      </c>
      <c r="AA3907">
        <v>6.08</v>
      </c>
      <c r="AB3907">
        <v>12.4</v>
      </c>
      <c r="AC3907">
        <v>28.8</v>
      </c>
      <c r="AD3907">
        <v>379008</v>
      </c>
      <c r="AE3907">
        <v>105.9</v>
      </c>
      <c r="AF3907">
        <v>33.299999999999997</v>
      </c>
      <c r="AG3907" t="s">
        <v>41</v>
      </c>
      <c r="AH3907" t="s">
        <v>42</v>
      </c>
      <c r="AI3907" t="s">
        <v>52</v>
      </c>
      <c r="AJ3907">
        <v>60</v>
      </c>
      <c r="AK3907">
        <v>224</v>
      </c>
      <c r="AL3907">
        <v>0.1444</v>
      </c>
      <c r="AM3907">
        <v>0.84140000000000004</v>
      </c>
      <c r="AN3907">
        <v>0.91620000000000001</v>
      </c>
      <c r="AO3907">
        <f>Data[[#This Row],[labeller_confidence_score]]-Data[[#This Row],[cytodiffusion_classification_confidence]]</f>
        <v>7.4799999999999978E-2</v>
      </c>
    </row>
    <row r="3908" spans="1:41" x14ac:dyDescent="0.3">
      <c r="A3908" t="s">
        <v>3981</v>
      </c>
      <c r="B3908" t="s">
        <v>103</v>
      </c>
      <c r="C3908">
        <v>1</v>
      </c>
      <c r="D3908" t="s">
        <v>104</v>
      </c>
      <c r="E3908">
        <v>5.07</v>
      </c>
      <c r="F3908">
        <v>0</v>
      </c>
      <c r="G3908">
        <v>0</v>
      </c>
      <c r="H3908">
        <v>1</v>
      </c>
      <c r="I3908">
        <f>Data[[#This Row],[nucleus_area_pct]]/Data[[#This Row],[cytoplasm_ratio]]</f>
        <v>0</v>
      </c>
      <c r="J3908">
        <v>0.43</v>
      </c>
      <c r="K3908">
        <v>0.7</v>
      </c>
      <c r="L3908">
        <v>0.4</v>
      </c>
      <c r="M3908">
        <v>1</v>
      </c>
      <c r="N3908">
        <v>0.58199999999999996</v>
      </c>
      <c r="O3908">
        <v>58</v>
      </c>
      <c r="P3908">
        <v>23</v>
      </c>
      <c r="Q3908">
        <v>235</v>
      </c>
      <c r="R3908">
        <v>133</v>
      </c>
      <c r="S3908">
        <v>107</v>
      </c>
      <c r="T3908">
        <f>(Data[[#This Row],[mean_r]]/256)*100</f>
        <v>91.796875</v>
      </c>
      <c r="U3908">
        <f>(Data[[#This Row],[mean_g]]/256)*100</f>
        <v>51.953125</v>
      </c>
      <c r="V3908">
        <f>(Data[[#This Row],[mean_b]]/256)*100</f>
        <v>41.796875</v>
      </c>
      <c r="W3908">
        <v>0.52400000000000002</v>
      </c>
      <c r="X3908" t="s">
        <v>51</v>
      </c>
      <c r="Y3908" t="s">
        <v>40</v>
      </c>
      <c r="Z3908">
        <v>8935</v>
      </c>
      <c r="AA3908">
        <v>6.24</v>
      </c>
      <c r="AB3908">
        <v>12.3</v>
      </c>
      <c r="AC3908">
        <v>41.4</v>
      </c>
      <c r="AD3908">
        <v>136971</v>
      </c>
      <c r="AE3908">
        <v>88.2</v>
      </c>
      <c r="AF3908">
        <v>35.200000000000003</v>
      </c>
      <c r="AG3908" t="s">
        <v>46</v>
      </c>
      <c r="AH3908" t="s">
        <v>42</v>
      </c>
      <c r="AI3908" t="s">
        <v>56</v>
      </c>
      <c r="AJ3908">
        <v>40</v>
      </c>
      <c r="AK3908">
        <v>360</v>
      </c>
      <c r="AL3908">
        <v>0.82979999999999998</v>
      </c>
      <c r="AM3908">
        <v>0.70369999999999999</v>
      </c>
      <c r="AN3908">
        <v>0.86209999999999998</v>
      </c>
      <c r="AO3908">
        <f>Data[[#This Row],[labeller_confidence_score]]-Data[[#This Row],[cytodiffusion_classification_confidence]]</f>
        <v>0.15839999999999999</v>
      </c>
    </row>
    <row r="3909" spans="1:41" x14ac:dyDescent="0.3">
      <c r="A3909" t="s">
        <v>3982</v>
      </c>
      <c r="B3909" t="s">
        <v>62</v>
      </c>
      <c r="C3909">
        <v>0</v>
      </c>
      <c r="D3909" t="s">
        <v>50</v>
      </c>
      <c r="E3909">
        <v>9.1</v>
      </c>
      <c r="F3909">
        <v>86.1</v>
      </c>
      <c r="G3909">
        <v>0.78900000000000003</v>
      </c>
      <c r="H3909">
        <v>0.223</v>
      </c>
      <c r="I3909">
        <f>Data[[#This Row],[nucleus_area_pct]]/Data[[#This Row],[cytoplasm_ratio]]</f>
        <v>386.09865470852014</v>
      </c>
      <c r="J3909">
        <v>0.92200000000000004</v>
      </c>
      <c r="K3909">
        <v>0.14499999999999999</v>
      </c>
      <c r="L3909">
        <v>1.56</v>
      </c>
      <c r="M3909">
        <v>1</v>
      </c>
      <c r="N3909">
        <v>0.88500000000000001</v>
      </c>
      <c r="O3909">
        <v>283</v>
      </c>
      <c r="P3909">
        <v>64</v>
      </c>
      <c r="Q3909">
        <v>208</v>
      </c>
      <c r="R3909">
        <v>154</v>
      </c>
      <c r="S3909">
        <v>198</v>
      </c>
      <c r="T3909">
        <f>(Data[[#This Row],[mean_r]]/256)*100</f>
        <v>81.25</v>
      </c>
      <c r="U3909">
        <f>(Data[[#This Row],[mean_g]]/256)*100</f>
        <v>60.15625</v>
      </c>
      <c r="V3909">
        <f>(Data[[#This Row],[mean_b]]/256)*100</f>
        <v>77.34375</v>
      </c>
      <c r="W3909">
        <v>0.78400000000000003</v>
      </c>
      <c r="X3909" t="s">
        <v>51</v>
      </c>
      <c r="Y3909" t="s">
        <v>40</v>
      </c>
      <c r="Z3909">
        <v>7020</v>
      </c>
      <c r="AA3909">
        <v>5.6</v>
      </c>
      <c r="AB3909">
        <v>13.1</v>
      </c>
      <c r="AC3909">
        <v>29.7</v>
      </c>
      <c r="AD3909">
        <v>213907</v>
      </c>
      <c r="AE3909">
        <v>88.4</v>
      </c>
      <c r="AF3909">
        <v>31.3</v>
      </c>
      <c r="AG3909" t="s">
        <v>64</v>
      </c>
      <c r="AH3909" t="s">
        <v>47</v>
      </c>
      <c r="AI3909" t="s">
        <v>56</v>
      </c>
      <c r="AJ3909">
        <v>100</v>
      </c>
      <c r="AK3909">
        <v>512</v>
      </c>
      <c r="AL3909">
        <v>0.14199999999999999</v>
      </c>
      <c r="AM3909">
        <v>0.89059999999999995</v>
      </c>
      <c r="AN3909">
        <v>1</v>
      </c>
      <c r="AO3909">
        <f>Data[[#This Row],[labeller_confidence_score]]-Data[[#This Row],[cytodiffusion_classification_confidence]]</f>
        <v>0.10940000000000005</v>
      </c>
    </row>
    <row r="3910" spans="1:41" x14ac:dyDescent="0.3">
      <c r="A3910" t="s">
        <v>3983</v>
      </c>
      <c r="B3910" t="s">
        <v>62</v>
      </c>
      <c r="C3910">
        <v>0</v>
      </c>
      <c r="D3910" t="s">
        <v>50</v>
      </c>
      <c r="E3910">
        <v>7.12</v>
      </c>
      <c r="F3910">
        <v>79.5</v>
      </c>
      <c r="G3910">
        <v>0.84</v>
      </c>
      <c r="H3910">
        <v>0.33300000000000002</v>
      </c>
      <c r="I3910">
        <f>Data[[#This Row],[nucleus_area_pct]]/Data[[#This Row],[cytoplasm_ratio]]</f>
        <v>238.73873873873873</v>
      </c>
      <c r="J3910">
        <v>0.94</v>
      </c>
      <c r="K3910">
        <v>0.22900000000000001</v>
      </c>
      <c r="L3910">
        <v>1.26</v>
      </c>
      <c r="M3910">
        <v>1</v>
      </c>
      <c r="N3910">
        <v>0.86799999999999999</v>
      </c>
      <c r="O3910">
        <v>306</v>
      </c>
      <c r="P3910">
        <v>59</v>
      </c>
      <c r="Q3910">
        <v>203</v>
      </c>
      <c r="R3910">
        <v>155</v>
      </c>
      <c r="S3910">
        <v>194</v>
      </c>
      <c r="T3910">
        <f>(Data[[#This Row],[mean_r]]/256)*100</f>
        <v>79.296875</v>
      </c>
      <c r="U3910">
        <f>(Data[[#This Row],[mean_g]]/256)*100</f>
        <v>60.546875</v>
      </c>
      <c r="V3910">
        <f>(Data[[#This Row],[mean_b]]/256)*100</f>
        <v>75.78125</v>
      </c>
      <c r="W3910">
        <v>0.72599999999999998</v>
      </c>
      <c r="X3910" t="s">
        <v>63</v>
      </c>
      <c r="Y3910" t="s">
        <v>40</v>
      </c>
      <c r="Z3910">
        <v>4359</v>
      </c>
      <c r="AA3910">
        <v>4.5199999999999996</v>
      </c>
      <c r="AB3910">
        <v>12</v>
      </c>
      <c r="AC3910">
        <v>39.5</v>
      </c>
      <c r="AD3910">
        <v>204680</v>
      </c>
      <c r="AE3910">
        <v>91.7</v>
      </c>
      <c r="AF3910">
        <v>31.3</v>
      </c>
      <c r="AG3910" t="s">
        <v>46</v>
      </c>
      <c r="AH3910" t="s">
        <v>47</v>
      </c>
      <c r="AI3910" t="s">
        <v>52</v>
      </c>
      <c r="AJ3910">
        <v>60</v>
      </c>
      <c r="AK3910">
        <v>224</v>
      </c>
      <c r="AL3910">
        <v>9.0700000000000003E-2</v>
      </c>
      <c r="AM3910">
        <v>0.94689999999999996</v>
      </c>
      <c r="AN3910">
        <v>0.84319999999999995</v>
      </c>
      <c r="AO3910">
        <f>Data[[#This Row],[labeller_confidence_score]]-Data[[#This Row],[cytodiffusion_classification_confidence]]</f>
        <v>-0.10370000000000001</v>
      </c>
    </row>
    <row r="3911" spans="1:41" x14ac:dyDescent="0.3">
      <c r="A3911" t="s">
        <v>3984</v>
      </c>
      <c r="B3911" t="s">
        <v>62</v>
      </c>
      <c r="C3911">
        <v>0</v>
      </c>
      <c r="D3911" t="s">
        <v>50</v>
      </c>
      <c r="E3911">
        <v>8.5299999999999994</v>
      </c>
      <c r="F3911">
        <v>79.8</v>
      </c>
      <c r="G3911">
        <v>0.92200000000000004</v>
      </c>
      <c r="H3911">
        <v>0.16900000000000001</v>
      </c>
      <c r="I3911">
        <f>Data[[#This Row],[nucleus_area_pct]]/Data[[#This Row],[cytoplasm_ratio]]</f>
        <v>472.18934911242599</v>
      </c>
      <c r="J3911">
        <v>0.91400000000000003</v>
      </c>
      <c r="K3911">
        <v>0.17899999999999999</v>
      </c>
      <c r="L3911">
        <v>0.81</v>
      </c>
      <c r="M3911">
        <v>1</v>
      </c>
      <c r="N3911">
        <v>1</v>
      </c>
      <c r="O3911">
        <v>311</v>
      </c>
      <c r="P3911">
        <v>61</v>
      </c>
      <c r="Q3911">
        <v>193</v>
      </c>
      <c r="R3911">
        <v>150</v>
      </c>
      <c r="S3911">
        <v>177</v>
      </c>
      <c r="T3911">
        <f>(Data[[#This Row],[mean_r]]/256)*100</f>
        <v>75.390625</v>
      </c>
      <c r="U3911">
        <f>(Data[[#This Row],[mean_g]]/256)*100</f>
        <v>58.59375</v>
      </c>
      <c r="V3911">
        <f>(Data[[#This Row],[mean_b]]/256)*100</f>
        <v>69.140625</v>
      </c>
      <c r="W3911">
        <v>0.82799999999999996</v>
      </c>
      <c r="X3911" t="s">
        <v>63</v>
      </c>
      <c r="Y3911" t="s">
        <v>40</v>
      </c>
      <c r="Z3911">
        <v>7672</v>
      </c>
      <c r="AA3911">
        <v>4.8</v>
      </c>
      <c r="AB3911">
        <v>15.9</v>
      </c>
      <c r="AC3911">
        <v>35.5</v>
      </c>
      <c r="AD3911">
        <v>348997</v>
      </c>
      <c r="AE3911">
        <v>87.1</v>
      </c>
      <c r="AF3911">
        <v>32.700000000000003</v>
      </c>
      <c r="AG3911" t="s">
        <v>46</v>
      </c>
      <c r="AH3911" t="s">
        <v>42</v>
      </c>
      <c r="AI3911" t="s">
        <v>43</v>
      </c>
      <c r="AJ3911">
        <v>100</v>
      </c>
      <c r="AK3911">
        <v>512</v>
      </c>
      <c r="AL3911">
        <v>8.4000000000000005E-2</v>
      </c>
      <c r="AM3911">
        <v>0.9748</v>
      </c>
      <c r="AN3911">
        <v>0.79869999999999997</v>
      </c>
      <c r="AO3911">
        <f>Data[[#This Row],[labeller_confidence_score]]-Data[[#This Row],[cytodiffusion_classification_confidence]]</f>
        <v>-0.17610000000000003</v>
      </c>
    </row>
    <row r="3912" spans="1:41" x14ac:dyDescent="0.3">
      <c r="A3912" t="s">
        <v>3985</v>
      </c>
      <c r="B3912" t="s">
        <v>62</v>
      </c>
      <c r="C3912">
        <v>0</v>
      </c>
      <c r="D3912" t="s">
        <v>50</v>
      </c>
      <c r="E3912">
        <v>9.84</v>
      </c>
      <c r="F3912">
        <v>87.3</v>
      </c>
      <c r="G3912">
        <v>0.83699999999999997</v>
      </c>
      <c r="H3912">
        <v>0.13400000000000001</v>
      </c>
      <c r="I3912">
        <f>Data[[#This Row],[nucleus_area_pct]]/Data[[#This Row],[cytoplasm_ratio]]</f>
        <v>651.49253731343276</v>
      </c>
      <c r="J3912">
        <v>0.84899999999999998</v>
      </c>
      <c r="K3912">
        <v>0.33</v>
      </c>
      <c r="L3912">
        <v>1.1100000000000001</v>
      </c>
      <c r="M3912">
        <v>1</v>
      </c>
      <c r="N3912">
        <v>0.998</v>
      </c>
      <c r="O3912">
        <v>257</v>
      </c>
      <c r="P3912">
        <v>57</v>
      </c>
      <c r="Q3912">
        <v>191</v>
      </c>
      <c r="R3912">
        <v>143</v>
      </c>
      <c r="S3912">
        <v>210</v>
      </c>
      <c r="T3912">
        <f>(Data[[#This Row],[mean_r]]/256)*100</f>
        <v>74.609375</v>
      </c>
      <c r="U3912">
        <f>(Data[[#This Row],[mean_g]]/256)*100</f>
        <v>55.859375</v>
      </c>
      <c r="V3912">
        <f>(Data[[#This Row],[mean_b]]/256)*100</f>
        <v>82.03125</v>
      </c>
      <c r="W3912">
        <v>0.73199999999999998</v>
      </c>
      <c r="X3912" t="s">
        <v>51</v>
      </c>
      <c r="Y3912" t="s">
        <v>40</v>
      </c>
      <c r="Z3912">
        <v>7788</v>
      </c>
      <c r="AA3912">
        <v>4.96</v>
      </c>
      <c r="AB3912">
        <v>14.9</v>
      </c>
      <c r="AC3912">
        <v>45.5</v>
      </c>
      <c r="AD3912">
        <v>274359</v>
      </c>
      <c r="AE3912">
        <v>91.5</v>
      </c>
      <c r="AF3912">
        <v>32.799999999999997</v>
      </c>
      <c r="AG3912" t="s">
        <v>46</v>
      </c>
      <c r="AH3912" t="s">
        <v>42</v>
      </c>
      <c r="AI3912" t="s">
        <v>52</v>
      </c>
      <c r="AJ3912">
        <v>100</v>
      </c>
      <c r="AK3912">
        <v>224</v>
      </c>
      <c r="AL3912">
        <v>2.1399999999999999E-2</v>
      </c>
      <c r="AM3912">
        <v>0.878</v>
      </c>
      <c r="AN3912">
        <v>0.82750000000000001</v>
      </c>
      <c r="AO3912">
        <f>Data[[#This Row],[labeller_confidence_score]]-Data[[#This Row],[cytodiffusion_classification_confidence]]</f>
        <v>-5.0499999999999989E-2</v>
      </c>
    </row>
    <row r="3913" spans="1:41" x14ac:dyDescent="0.3">
      <c r="A3913" t="s">
        <v>3986</v>
      </c>
      <c r="B3913" t="s">
        <v>62</v>
      </c>
      <c r="C3913">
        <v>0</v>
      </c>
      <c r="D3913" t="s">
        <v>50</v>
      </c>
      <c r="E3913">
        <v>9.7899999999999991</v>
      </c>
      <c r="F3913">
        <v>89</v>
      </c>
      <c r="G3913">
        <v>0.93700000000000006</v>
      </c>
      <c r="H3913">
        <v>0.123</v>
      </c>
      <c r="I3913">
        <f>Data[[#This Row],[nucleus_area_pct]]/Data[[#This Row],[cytoplasm_ratio]]</f>
        <v>723.57723577235777</v>
      </c>
      <c r="J3913">
        <v>0.872</v>
      </c>
      <c r="K3913">
        <v>0.23799999999999999</v>
      </c>
      <c r="L3913">
        <v>1.39</v>
      </c>
      <c r="M3913">
        <v>1.1000000000000001</v>
      </c>
      <c r="N3913">
        <v>0.86899999999999999</v>
      </c>
      <c r="O3913">
        <v>258</v>
      </c>
      <c r="P3913">
        <v>67</v>
      </c>
      <c r="Q3913">
        <v>179</v>
      </c>
      <c r="R3913">
        <v>142</v>
      </c>
      <c r="S3913">
        <v>200</v>
      </c>
      <c r="T3913">
        <f>(Data[[#This Row],[mean_r]]/256)*100</f>
        <v>69.921875</v>
      </c>
      <c r="U3913">
        <f>(Data[[#This Row],[mean_g]]/256)*100</f>
        <v>55.46875</v>
      </c>
      <c r="V3913">
        <f>(Data[[#This Row],[mean_b]]/256)*100</f>
        <v>78.125</v>
      </c>
      <c r="W3913">
        <v>0.84299999999999997</v>
      </c>
      <c r="X3913" t="s">
        <v>39</v>
      </c>
      <c r="Y3913" t="s">
        <v>40</v>
      </c>
      <c r="Z3913">
        <v>2807</v>
      </c>
      <c r="AA3913">
        <v>5.28</v>
      </c>
      <c r="AB3913">
        <v>15.3</v>
      </c>
      <c r="AC3913">
        <v>43.9</v>
      </c>
      <c r="AD3913">
        <v>367816</v>
      </c>
      <c r="AE3913">
        <v>63.2</v>
      </c>
      <c r="AF3913">
        <v>32.9</v>
      </c>
      <c r="AG3913" t="s">
        <v>64</v>
      </c>
      <c r="AH3913" t="s">
        <v>68</v>
      </c>
      <c r="AI3913" t="s">
        <v>43</v>
      </c>
      <c r="AJ3913">
        <v>60</v>
      </c>
      <c r="AK3913">
        <v>224</v>
      </c>
      <c r="AL3913">
        <v>5.8099999999999999E-2</v>
      </c>
      <c r="AM3913">
        <v>0.85750000000000004</v>
      </c>
      <c r="AN3913">
        <v>0.98660000000000003</v>
      </c>
      <c r="AO3913">
        <f>Data[[#This Row],[labeller_confidence_score]]-Data[[#This Row],[cytodiffusion_classification_confidence]]</f>
        <v>0.12909999999999999</v>
      </c>
    </row>
    <row r="3914" spans="1:41" x14ac:dyDescent="0.3">
      <c r="A3914" t="s">
        <v>3987</v>
      </c>
      <c r="B3914" t="s">
        <v>62</v>
      </c>
      <c r="C3914">
        <v>0</v>
      </c>
      <c r="D3914" t="s">
        <v>50</v>
      </c>
      <c r="E3914">
        <v>8.27</v>
      </c>
      <c r="F3914">
        <v>78.2</v>
      </c>
      <c r="G3914">
        <v>0.84699999999999998</v>
      </c>
      <c r="H3914">
        <v>0.20300000000000001</v>
      </c>
      <c r="I3914">
        <f>Data[[#This Row],[nucleus_area_pct]]/Data[[#This Row],[cytoplasm_ratio]]</f>
        <v>385.22167487684726</v>
      </c>
      <c r="J3914">
        <v>0.90300000000000002</v>
      </c>
      <c r="K3914">
        <v>3.7999999999999999E-2</v>
      </c>
      <c r="L3914">
        <v>0.54</v>
      </c>
      <c r="M3914">
        <v>1</v>
      </c>
      <c r="N3914">
        <v>0.89500000000000002</v>
      </c>
      <c r="O3914">
        <v>224</v>
      </c>
      <c r="P3914">
        <v>69</v>
      </c>
      <c r="Q3914">
        <v>199</v>
      </c>
      <c r="R3914">
        <v>157</v>
      </c>
      <c r="S3914">
        <v>181</v>
      </c>
      <c r="T3914">
        <f>(Data[[#This Row],[mean_r]]/256)*100</f>
        <v>77.734375</v>
      </c>
      <c r="U3914">
        <f>(Data[[#This Row],[mean_g]]/256)*100</f>
        <v>61.328125</v>
      </c>
      <c r="V3914">
        <f>(Data[[#This Row],[mean_b]]/256)*100</f>
        <v>70.703125</v>
      </c>
      <c r="W3914">
        <v>0.65300000000000002</v>
      </c>
      <c r="X3914" t="s">
        <v>51</v>
      </c>
      <c r="Y3914" t="s">
        <v>40</v>
      </c>
      <c r="Z3914">
        <v>10878</v>
      </c>
      <c r="AA3914">
        <v>5.58</v>
      </c>
      <c r="AB3914">
        <v>12.7</v>
      </c>
      <c r="AC3914">
        <v>44.2</v>
      </c>
      <c r="AD3914">
        <v>202290</v>
      </c>
      <c r="AE3914">
        <v>95.5</v>
      </c>
      <c r="AF3914">
        <v>32.1</v>
      </c>
      <c r="AG3914" t="s">
        <v>64</v>
      </c>
      <c r="AH3914" t="s">
        <v>68</v>
      </c>
      <c r="AI3914" t="s">
        <v>52</v>
      </c>
      <c r="AJ3914">
        <v>100</v>
      </c>
      <c r="AK3914">
        <v>224</v>
      </c>
      <c r="AL3914">
        <v>6.7799999999999999E-2</v>
      </c>
      <c r="AM3914">
        <v>1</v>
      </c>
      <c r="AN3914">
        <v>0.97809999999999997</v>
      </c>
      <c r="AO3914">
        <f>Data[[#This Row],[labeller_confidence_score]]-Data[[#This Row],[cytodiffusion_classification_confidence]]</f>
        <v>-2.1900000000000031E-2</v>
      </c>
    </row>
    <row r="3915" spans="1:41" x14ac:dyDescent="0.3">
      <c r="A3915" t="s">
        <v>3988</v>
      </c>
      <c r="B3915" t="s">
        <v>81</v>
      </c>
      <c r="C3915">
        <v>1</v>
      </c>
      <c r="D3915" t="s">
        <v>82</v>
      </c>
      <c r="E3915">
        <v>13.51</v>
      </c>
      <c r="F3915">
        <v>85.3</v>
      </c>
      <c r="G3915">
        <v>0.55300000000000005</v>
      </c>
      <c r="H3915">
        <v>0.157</v>
      </c>
      <c r="I3915">
        <f>Data[[#This Row],[nucleus_area_pct]]/Data[[#This Row],[cytoplasm_ratio]]</f>
        <v>543.31210191082801</v>
      </c>
      <c r="J3915">
        <v>0.80600000000000005</v>
      </c>
      <c r="K3915">
        <v>0.33800000000000002</v>
      </c>
      <c r="L3915">
        <v>0.86</v>
      </c>
      <c r="M3915">
        <v>1</v>
      </c>
      <c r="N3915">
        <v>0.89400000000000002</v>
      </c>
      <c r="O3915">
        <v>765</v>
      </c>
      <c r="P3915">
        <v>96</v>
      </c>
      <c r="Q3915">
        <v>199</v>
      </c>
      <c r="R3915">
        <v>151</v>
      </c>
      <c r="S3915">
        <v>216</v>
      </c>
      <c r="T3915">
        <f>(Data[[#This Row],[mean_r]]/256)*100</f>
        <v>77.734375</v>
      </c>
      <c r="U3915">
        <f>(Data[[#This Row],[mean_g]]/256)*100</f>
        <v>58.984375</v>
      </c>
      <c r="V3915">
        <f>(Data[[#This Row],[mean_b]]/256)*100</f>
        <v>84.375</v>
      </c>
      <c r="W3915">
        <v>0.64100000000000001</v>
      </c>
      <c r="X3915" t="s">
        <v>63</v>
      </c>
      <c r="Y3915" t="s">
        <v>40</v>
      </c>
      <c r="Z3915">
        <v>6353</v>
      </c>
      <c r="AA3915">
        <v>6.42</v>
      </c>
      <c r="AB3915">
        <v>10.5</v>
      </c>
      <c r="AC3915">
        <v>36</v>
      </c>
      <c r="AD3915">
        <v>260794</v>
      </c>
      <c r="AE3915">
        <v>64.900000000000006</v>
      </c>
      <c r="AF3915">
        <v>32.9</v>
      </c>
      <c r="AG3915" t="s">
        <v>41</v>
      </c>
      <c r="AH3915" t="s">
        <v>42</v>
      </c>
      <c r="AI3915" t="s">
        <v>56</v>
      </c>
      <c r="AJ3915">
        <v>40</v>
      </c>
      <c r="AK3915">
        <v>224</v>
      </c>
      <c r="AL3915">
        <v>0.80259999999999998</v>
      </c>
      <c r="AM3915">
        <v>0.80379999999999996</v>
      </c>
      <c r="AN3915">
        <v>0.8387</v>
      </c>
      <c r="AO3915">
        <f>Data[[#This Row],[labeller_confidence_score]]-Data[[#This Row],[cytodiffusion_classification_confidence]]</f>
        <v>3.4900000000000042E-2</v>
      </c>
    </row>
    <row r="3916" spans="1:41" x14ac:dyDescent="0.3">
      <c r="A3916" t="s">
        <v>3989</v>
      </c>
      <c r="B3916" t="s">
        <v>49</v>
      </c>
      <c r="C3916">
        <v>0</v>
      </c>
      <c r="D3916" t="s">
        <v>50</v>
      </c>
      <c r="E3916">
        <v>13.74</v>
      </c>
      <c r="F3916">
        <v>51.7</v>
      </c>
      <c r="G3916">
        <v>0.42399999999999999</v>
      </c>
      <c r="H3916">
        <v>0.38700000000000001</v>
      </c>
      <c r="I3916">
        <f>Data[[#This Row],[nucleus_area_pct]]/Data[[#This Row],[cytoplasm_ratio]]</f>
        <v>133.59173126614988</v>
      </c>
      <c r="J3916">
        <v>0.84</v>
      </c>
      <c r="K3916">
        <v>0.4</v>
      </c>
      <c r="L3916">
        <v>3.14</v>
      </c>
      <c r="M3916">
        <v>3.2</v>
      </c>
      <c r="N3916">
        <v>0.84399999999999997</v>
      </c>
      <c r="O3916">
        <v>377</v>
      </c>
      <c r="P3916">
        <v>74</v>
      </c>
      <c r="Q3916">
        <v>199</v>
      </c>
      <c r="R3916">
        <v>146</v>
      </c>
      <c r="S3916">
        <v>175</v>
      </c>
      <c r="T3916">
        <f>(Data[[#This Row],[mean_r]]/256)*100</f>
        <v>77.734375</v>
      </c>
      <c r="U3916">
        <f>(Data[[#This Row],[mean_g]]/256)*100</f>
        <v>57.03125</v>
      </c>
      <c r="V3916">
        <f>(Data[[#This Row],[mean_b]]/256)*100</f>
        <v>68.359375</v>
      </c>
      <c r="W3916">
        <v>0.624</v>
      </c>
      <c r="X3916" t="s">
        <v>51</v>
      </c>
      <c r="Y3916" t="s">
        <v>45</v>
      </c>
      <c r="Z3916">
        <v>6877</v>
      </c>
      <c r="AA3916">
        <v>4.2699999999999996</v>
      </c>
      <c r="AB3916">
        <v>14</v>
      </c>
      <c r="AC3916">
        <v>34.1</v>
      </c>
      <c r="AD3916">
        <v>252327</v>
      </c>
      <c r="AE3916">
        <v>100.9</v>
      </c>
      <c r="AF3916">
        <v>33.1</v>
      </c>
      <c r="AG3916" t="s">
        <v>41</v>
      </c>
      <c r="AH3916" t="s">
        <v>42</v>
      </c>
      <c r="AI3916" t="s">
        <v>52</v>
      </c>
      <c r="AJ3916">
        <v>100</v>
      </c>
      <c r="AK3916">
        <v>224</v>
      </c>
      <c r="AL3916">
        <v>0.1045</v>
      </c>
      <c r="AM3916">
        <v>0.92789999999999995</v>
      </c>
      <c r="AN3916">
        <v>0.90629999999999999</v>
      </c>
      <c r="AO3916">
        <f>Data[[#This Row],[labeller_confidence_score]]-Data[[#This Row],[cytodiffusion_classification_confidence]]</f>
        <v>-2.1599999999999953E-2</v>
      </c>
    </row>
    <row r="3917" spans="1:41" x14ac:dyDescent="0.3">
      <c r="A3917" t="s">
        <v>3990</v>
      </c>
      <c r="B3917" t="s">
        <v>103</v>
      </c>
      <c r="C3917">
        <v>1</v>
      </c>
      <c r="D3917" t="s">
        <v>104</v>
      </c>
      <c r="E3917">
        <v>3.04</v>
      </c>
      <c r="F3917">
        <v>0</v>
      </c>
      <c r="G3917">
        <v>0</v>
      </c>
      <c r="H3917">
        <v>1</v>
      </c>
      <c r="I3917">
        <f>Data[[#This Row],[nucleus_area_pct]]/Data[[#This Row],[cytoplasm_ratio]]</f>
        <v>0</v>
      </c>
      <c r="J3917">
        <v>0.41599999999999998</v>
      </c>
      <c r="K3917">
        <v>0.67200000000000004</v>
      </c>
      <c r="L3917">
        <v>0.74</v>
      </c>
      <c r="M3917">
        <v>1</v>
      </c>
      <c r="N3917">
        <v>0.68200000000000005</v>
      </c>
      <c r="O3917">
        <v>67</v>
      </c>
      <c r="P3917">
        <v>27</v>
      </c>
      <c r="Q3917">
        <v>238</v>
      </c>
      <c r="R3917">
        <v>133</v>
      </c>
      <c r="S3917">
        <v>131</v>
      </c>
      <c r="T3917">
        <f>(Data[[#This Row],[mean_r]]/256)*100</f>
        <v>92.96875</v>
      </c>
      <c r="U3917">
        <f>(Data[[#This Row],[mean_g]]/256)*100</f>
        <v>51.953125</v>
      </c>
      <c r="V3917">
        <f>(Data[[#This Row],[mean_b]]/256)*100</f>
        <v>51.171875</v>
      </c>
      <c r="W3917">
        <v>0.51400000000000001</v>
      </c>
      <c r="X3917" t="s">
        <v>39</v>
      </c>
      <c r="Y3917" t="s">
        <v>45</v>
      </c>
      <c r="Z3917">
        <v>7674</v>
      </c>
      <c r="AA3917">
        <v>5.37</v>
      </c>
      <c r="AB3917">
        <v>14.4</v>
      </c>
      <c r="AC3917">
        <v>44.2</v>
      </c>
      <c r="AD3917">
        <v>177972</v>
      </c>
      <c r="AE3917">
        <v>88.4</v>
      </c>
      <c r="AF3917">
        <v>34.700000000000003</v>
      </c>
      <c r="AG3917" t="s">
        <v>41</v>
      </c>
      <c r="AH3917" t="s">
        <v>42</v>
      </c>
      <c r="AI3917" t="s">
        <v>52</v>
      </c>
      <c r="AJ3917">
        <v>40</v>
      </c>
      <c r="AK3917">
        <v>224</v>
      </c>
      <c r="AL3917">
        <v>0.86619999999999997</v>
      </c>
      <c r="AM3917">
        <v>0.73529999999999995</v>
      </c>
      <c r="AN3917">
        <v>0.66449999999999998</v>
      </c>
      <c r="AO3917">
        <f>Data[[#This Row],[labeller_confidence_score]]-Data[[#This Row],[cytodiffusion_classification_confidence]]</f>
        <v>-7.0799999999999974E-2</v>
      </c>
    </row>
    <row r="3918" spans="1:41" x14ac:dyDescent="0.3">
      <c r="A3918" t="s">
        <v>3991</v>
      </c>
      <c r="B3918" t="s">
        <v>60</v>
      </c>
      <c r="C3918">
        <v>0</v>
      </c>
      <c r="D3918" t="s">
        <v>50</v>
      </c>
      <c r="E3918">
        <v>16.239999999999998</v>
      </c>
      <c r="F3918">
        <v>65.599999999999994</v>
      </c>
      <c r="G3918">
        <v>0.52400000000000002</v>
      </c>
      <c r="H3918">
        <v>0.33800000000000002</v>
      </c>
      <c r="I3918">
        <f>Data[[#This Row],[nucleus_area_pct]]/Data[[#This Row],[cytoplasm_ratio]]</f>
        <v>194.08284023668637</v>
      </c>
      <c r="J3918">
        <v>0.63700000000000001</v>
      </c>
      <c r="K3918">
        <v>0.6</v>
      </c>
      <c r="L3918">
        <v>1.51</v>
      </c>
      <c r="M3918">
        <v>1</v>
      </c>
      <c r="N3918">
        <v>0.66600000000000004</v>
      </c>
      <c r="O3918">
        <v>604</v>
      </c>
      <c r="P3918">
        <v>84</v>
      </c>
      <c r="Q3918">
        <v>203</v>
      </c>
      <c r="R3918">
        <v>181</v>
      </c>
      <c r="S3918">
        <v>163</v>
      </c>
      <c r="T3918">
        <f>(Data[[#This Row],[mean_r]]/256)*100</f>
        <v>79.296875</v>
      </c>
      <c r="U3918">
        <f>(Data[[#This Row],[mean_g]]/256)*100</f>
        <v>70.703125</v>
      </c>
      <c r="V3918">
        <f>(Data[[#This Row],[mean_b]]/256)*100</f>
        <v>63.671875</v>
      </c>
      <c r="W3918">
        <v>0.46100000000000002</v>
      </c>
      <c r="X3918" t="s">
        <v>51</v>
      </c>
      <c r="Y3918" t="s">
        <v>45</v>
      </c>
      <c r="Z3918">
        <v>9074</v>
      </c>
      <c r="AA3918">
        <v>4.37</v>
      </c>
      <c r="AB3918">
        <v>16.8</v>
      </c>
      <c r="AC3918">
        <v>42.3</v>
      </c>
      <c r="AD3918">
        <v>243565</v>
      </c>
      <c r="AE3918">
        <v>84.4</v>
      </c>
      <c r="AF3918">
        <v>34.700000000000003</v>
      </c>
      <c r="AG3918" t="s">
        <v>46</v>
      </c>
      <c r="AH3918" t="s">
        <v>42</v>
      </c>
      <c r="AI3918" t="s">
        <v>52</v>
      </c>
      <c r="AJ3918">
        <v>100</v>
      </c>
      <c r="AK3918">
        <v>224</v>
      </c>
      <c r="AL3918">
        <v>9.98E-2</v>
      </c>
      <c r="AM3918">
        <v>0.80759999999999998</v>
      </c>
      <c r="AN3918">
        <v>1</v>
      </c>
      <c r="AO3918">
        <f>Data[[#This Row],[labeller_confidence_score]]-Data[[#This Row],[cytodiffusion_classification_confidence]]</f>
        <v>0.19240000000000002</v>
      </c>
    </row>
    <row r="3919" spans="1:41" x14ac:dyDescent="0.3">
      <c r="A3919" t="s">
        <v>3992</v>
      </c>
      <c r="B3919" t="s">
        <v>49</v>
      </c>
      <c r="C3919">
        <v>0</v>
      </c>
      <c r="D3919" t="s">
        <v>50</v>
      </c>
      <c r="E3919">
        <v>10.89</v>
      </c>
      <c r="F3919">
        <v>54.6</v>
      </c>
      <c r="G3919">
        <v>0.48299999999999998</v>
      </c>
      <c r="H3919">
        <v>0.44600000000000001</v>
      </c>
      <c r="I3919">
        <f>Data[[#This Row],[nucleus_area_pct]]/Data[[#This Row],[cytoplasm_ratio]]</f>
        <v>122.42152466367713</v>
      </c>
      <c r="J3919">
        <v>0.84199999999999997</v>
      </c>
      <c r="K3919">
        <v>0.432</v>
      </c>
      <c r="L3919">
        <v>4.4400000000000004</v>
      </c>
      <c r="M3919">
        <v>4.2</v>
      </c>
      <c r="N3919">
        <v>0.83</v>
      </c>
      <c r="O3919">
        <v>453</v>
      </c>
      <c r="P3919">
        <v>70</v>
      </c>
      <c r="Q3919">
        <v>193</v>
      </c>
      <c r="R3919">
        <v>179</v>
      </c>
      <c r="S3919">
        <v>200</v>
      </c>
      <c r="T3919">
        <f>(Data[[#This Row],[mean_r]]/256)*100</f>
        <v>75.390625</v>
      </c>
      <c r="U3919">
        <f>(Data[[#This Row],[mean_g]]/256)*100</f>
        <v>69.921875</v>
      </c>
      <c r="V3919">
        <f>(Data[[#This Row],[mean_b]]/256)*100</f>
        <v>78.125</v>
      </c>
      <c r="W3919">
        <v>0.63300000000000001</v>
      </c>
      <c r="X3919" t="s">
        <v>39</v>
      </c>
      <c r="Y3919" t="s">
        <v>40</v>
      </c>
      <c r="Z3919">
        <v>7684</v>
      </c>
      <c r="AA3919">
        <v>6.83</v>
      </c>
      <c r="AB3919">
        <v>14.4</v>
      </c>
      <c r="AC3919">
        <v>47.9</v>
      </c>
      <c r="AD3919">
        <v>195273</v>
      </c>
      <c r="AE3919">
        <v>89.2</v>
      </c>
      <c r="AF3919">
        <v>35.299999999999997</v>
      </c>
      <c r="AG3919" t="s">
        <v>41</v>
      </c>
      <c r="AH3919" t="s">
        <v>68</v>
      </c>
      <c r="AI3919" t="s">
        <v>56</v>
      </c>
      <c r="AJ3919">
        <v>40</v>
      </c>
      <c r="AK3919">
        <v>360</v>
      </c>
      <c r="AL3919">
        <v>0</v>
      </c>
      <c r="AM3919">
        <v>0.95930000000000004</v>
      </c>
      <c r="AN3919">
        <v>0.90480000000000005</v>
      </c>
      <c r="AO3919">
        <f>Data[[#This Row],[labeller_confidence_score]]-Data[[#This Row],[cytodiffusion_classification_confidence]]</f>
        <v>-5.4499999999999993E-2</v>
      </c>
    </row>
    <row r="3920" spans="1:41" x14ac:dyDescent="0.3">
      <c r="A3920" t="s">
        <v>3993</v>
      </c>
      <c r="B3920" t="s">
        <v>54</v>
      </c>
      <c r="C3920">
        <v>0</v>
      </c>
      <c r="D3920" t="s">
        <v>54</v>
      </c>
      <c r="E3920">
        <v>6.64</v>
      </c>
      <c r="F3920">
        <v>0</v>
      </c>
      <c r="G3920">
        <v>0</v>
      </c>
      <c r="H3920">
        <v>1</v>
      </c>
      <c r="I3920">
        <f>Data[[#This Row],[nucleus_area_pct]]/Data[[#This Row],[cytoplasm_ratio]]</f>
        <v>0</v>
      </c>
      <c r="J3920">
        <v>0.91800000000000004</v>
      </c>
      <c r="K3920">
        <v>0.23599999999999999</v>
      </c>
      <c r="L3920">
        <v>0.5</v>
      </c>
      <c r="M3920">
        <v>1</v>
      </c>
      <c r="N3920">
        <v>0.93300000000000005</v>
      </c>
      <c r="O3920">
        <v>150</v>
      </c>
      <c r="P3920">
        <v>42</v>
      </c>
      <c r="Q3920">
        <v>245</v>
      </c>
      <c r="R3920">
        <v>147</v>
      </c>
      <c r="S3920">
        <v>133</v>
      </c>
      <c r="T3920">
        <f>(Data[[#This Row],[mean_r]]/256)*100</f>
        <v>95.703125</v>
      </c>
      <c r="U3920">
        <f>(Data[[#This Row],[mean_g]]/256)*100</f>
        <v>57.421875</v>
      </c>
      <c r="V3920">
        <f>(Data[[#This Row],[mean_b]]/256)*100</f>
        <v>51.953125</v>
      </c>
      <c r="W3920">
        <v>0.46899999999999997</v>
      </c>
      <c r="X3920" t="s">
        <v>51</v>
      </c>
      <c r="Y3920" t="s">
        <v>45</v>
      </c>
      <c r="Z3920">
        <v>6233</v>
      </c>
      <c r="AA3920">
        <v>5.49</v>
      </c>
      <c r="AB3920">
        <v>8.5</v>
      </c>
      <c r="AC3920">
        <v>40.799999999999997</v>
      </c>
      <c r="AD3920">
        <v>349954</v>
      </c>
      <c r="AE3920">
        <v>94.6</v>
      </c>
      <c r="AF3920">
        <v>33.799999999999997</v>
      </c>
      <c r="AG3920" t="s">
        <v>41</v>
      </c>
      <c r="AH3920" t="s">
        <v>42</v>
      </c>
      <c r="AI3920" t="s">
        <v>43</v>
      </c>
      <c r="AJ3920">
        <v>100</v>
      </c>
      <c r="AK3920">
        <v>512</v>
      </c>
      <c r="AL3920">
        <v>0.112</v>
      </c>
      <c r="AM3920">
        <v>0.85580000000000001</v>
      </c>
      <c r="AN3920">
        <v>0.86219999999999997</v>
      </c>
      <c r="AO3920">
        <f>Data[[#This Row],[labeller_confidence_score]]-Data[[#This Row],[cytodiffusion_classification_confidence]]</f>
        <v>6.3999999999999613E-3</v>
      </c>
    </row>
    <row r="3921" spans="1:41" x14ac:dyDescent="0.3">
      <c r="A3921" t="s">
        <v>3994</v>
      </c>
      <c r="B3921" t="s">
        <v>87</v>
      </c>
      <c r="C3921">
        <v>0</v>
      </c>
      <c r="D3921" t="s">
        <v>50</v>
      </c>
      <c r="E3921">
        <v>12.29</v>
      </c>
      <c r="F3921">
        <v>54.3</v>
      </c>
      <c r="G3921">
        <v>0.51500000000000001</v>
      </c>
      <c r="H3921">
        <v>0.4</v>
      </c>
      <c r="I3921">
        <f>Data[[#This Row],[nucleus_area_pct]]/Data[[#This Row],[cytoplasm_ratio]]</f>
        <v>135.74999999999997</v>
      </c>
      <c r="J3921">
        <v>0.65200000000000002</v>
      </c>
      <c r="K3921">
        <v>0.377</v>
      </c>
      <c r="L3921">
        <v>4.0999999999999996</v>
      </c>
      <c r="M3921">
        <v>1.8</v>
      </c>
      <c r="N3921">
        <v>0.83899999999999997</v>
      </c>
      <c r="O3921">
        <v>419</v>
      </c>
      <c r="P3921">
        <v>60</v>
      </c>
      <c r="Q3921">
        <v>243</v>
      </c>
      <c r="R3921">
        <v>165</v>
      </c>
      <c r="S3921">
        <v>161</v>
      </c>
      <c r="T3921">
        <f>(Data[[#This Row],[mean_r]]/256)*100</f>
        <v>94.921875</v>
      </c>
      <c r="U3921">
        <f>(Data[[#This Row],[mean_g]]/256)*100</f>
        <v>64.453125</v>
      </c>
      <c r="V3921">
        <f>(Data[[#This Row],[mean_b]]/256)*100</f>
        <v>62.890625</v>
      </c>
      <c r="W3921">
        <v>0.57299999999999995</v>
      </c>
      <c r="X3921" t="s">
        <v>51</v>
      </c>
      <c r="Y3921" t="s">
        <v>45</v>
      </c>
      <c r="Z3921">
        <v>7428</v>
      </c>
      <c r="AA3921">
        <v>5.87</v>
      </c>
      <c r="AB3921">
        <v>17.7</v>
      </c>
      <c r="AC3921">
        <v>37.9</v>
      </c>
      <c r="AD3921">
        <v>290686</v>
      </c>
      <c r="AE3921">
        <v>83.8</v>
      </c>
      <c r="AF3921">
        <v>35.1</v>
      </c>
      <c r="AG3921" t="s">
        <v>64</v>
      </c>
      <c r="AH3921" t="s">
        <v>42</v>
      </c>
      <c r="AI3921" t="s">
        <v>56</v>
      </c>
      <c r="AJ3921">
        <v>100</v>
      </c>
      <c r="AK3921">
        <v>512</v>
      </c>
      <c r="AL3921">
        <v>4.7500000000000001E-2</v>
      </c>
      <c r="AM3921">
        <v>0.87719999999999998</v>
      </c>
      <c r="AN3921">
        <v>1</v>
      </c>
      <c r="AO3921">
        <f>Data[[#This Row],[labeller_confidence_score]]-Data[[#This Row],[cytodiffusion_classification_confidence]]</f>
        <v>0.12280000000000002</v>
      </c>
    </row>
    <row r="3922" spans="1:41" x14ac:dyDescent="0.3">
      <c r="A3922" t="s">
        <v>3995</v>
      </c>
      <c r="B3922" t="s">
        <v>54</v>
      </c>
      <c r="C3922">
        <v>0</v>
      </c>
      <c r="D3922" t="s">
        <v>54</v>
      </c>
      <c r="E3922">
        <v>6.9</v>
      </c>
      <c r="F3922">
        <v>0</v>
      </c>
      <c r="G3922">
        <v>0</v>
      </c>
      <c r="H3922">
        <v>1</v>
      </c>
      <c r="I3922">
        <f>Data[[#This Row],[nucleus_area_pct]]/Data[[#This Row],[cytoplasm_ratio]]</f>
        <v>0</v>
      </c>
      <c r="J3922">
        <v>0.89600000000000002</v>
      </c>
      <c r="K3922">
        <v>0.25600000000000001</v>
      </c>
      <c r="L3922">
        <v>0</v>
      </c>
      <c r="M3922">
        <v>1</v>
      </c>
      <c r="N3922">
        <v>1</v>
      </c>
      <c r="O3922">
        <v>207</v>
      </c>
      <c r="P3922">
        <v>50</v>
      </c>
      <c r="Q3922">
        <v>232</v>
      </c>
      <c r="R3922">
        <v>127</v>
      </c>
      <c r="S3922">
        <v>115</v>
      </c>
      <c r="T3922">
        <f>(Data[[#This Row],[mean_r]]/256)*100</f>
        <v>90.625</v>
      </c>
      <c r="U3922">
        <f>(Data[[#This Row],[mean_g]]/256)*100</f>
        <v>49.609375</v>
      </c>
      <c r="V3922">
        <f>(Data[[#This Row],[mean_b]]/256)*100</f>
        <v>44.921875</v>
      </c>
      <c r="W3922">
        <v>0.47799999999999998</v>
      </c>
      <c r="X3922" t="s">
        <v>51</v>
      </c>
      <c r="Y3922" t="s">
        <v>45</v>
      </c>
      <c r="Z3922">
        <v>6621</v>
      </c>
      <c r="AA3922">
        <v>4.79</v>
      </c>
      <c r="AB3922">
        <v>12.3</v>
      </c>
      <c r="AC3922">
        <v>43.3</v>
      </c>
      <c r="AD3922">
        <v>240380</v>
      </c>
      <c r="AE3922">
        <v>91.1</v>
      </c>
      <c r="AF3922">
        <v>32.1</v>
      </c>
      <c r="AG3922" t="s">
        <v>41</v>
      </c>
      <c r="AH3922" t="s">
        <v>42</v>
      </c>
      <c r="AI3922" t="s">
        <v>56</v>
      </c>
      <c r="AJ3922">
        <v>40</v>
      </c>
      <c r="AK3922">
        <v>224</v>
      </c>
      <c r="AL3922">
        <v>4.6899999999999997E-2</v>
      </c>
      <c r="AM3922">
        <v>0.99319999999999997</v>
      </c>
      <c r="AN3922">
        <v>0.92879999999999996</v>
      </c>
      <c r="AO3922">
        <f>Data[[#This Row],[labeller_confidence_score]]-Data[[#This Row],[cytodiffusion_classification_confidence]]</f>
        <v>-6.4400000000000013E-2</v>
      </c>
    </row>
    <row r="3923" spans="1:41" x14ac:dyDescent="0.3">
      <c r="A3923" t="s">
        <v>3996</v>
      </c>
      <c r="B3923" t="s">
        <v>54</v>
      </c>
      <c r="C3923">
        <v>0</v>
      </c>
      <c r="D3923" t="s">
        <v>54</v>
      </c>
      <c r="E3923">
        <v>7.43</v>
      </c>
      <c r="F3923">
        <v>0</v>
      </c>
      <c r="G3923">
        <v>0</v>
      </c>
      <c r="H3923">
        <v>1</v>
      </c>
      <c r="I3923">
        <f>Data[[#This Row],[nucleus_area_pct]]/Data[[#This Row],[cytoplasm_ratio]]</f>
        <v>0</v>
      </c>
      <c r="J3923">
        <v>0.93300000000000005</v>
      </c>
      <c r="K3923">
        <v>0.151</v>
      </c>
      <c r="L3923">
        <v>0.59</v>
      </c>
      <c r="M3923">
        <v>1</v>
      </c>
      <c r="N3923">
        <v>0.95399999999999996</v>
      </c>
      <c r="O3923">
        <v>205</v>
      </c>
      <c r="P3923">
        <v>57</v>
      </c>
      <c r="Q3923">
        <v>231</v>
      </c>
      <c r="R3923">
        <v>129</v>
      </c>
      <c r="S3923">
        <v>144</v>
      </c>
      <c r="T3923">
        <f>(Data[[#This Row],[mean_r]]/256)*100</f>
        <v>90.234375</v>
      </c>
      <c r="U3923">
        <f>(Data[[#This Row],[mean_g]]/256)*100</f>
        <v>50.390625</v>
      </c>
      <c r="V3923">
        <f>(Data[[#This Row],[mean_b]]/256)*100</f>
        <v>56.25</v>
      </c>
      <c r="W3923">
        <v>0.46600000000000003</v>
      </c>
      <c r="X3923" t="s">
        <v>51</v>
      </c>
      <c r="Y3923" t="s">
        <v>45</v>
      </c>
      <c r="Z3923">
        <v>8187</v>
      </c>
      <c r="AA3923">
        <v>4.09</v>
      </c>
      <c r="AB3923">
        <v>10.8</v>
      </c>
      <c r="AC3923">
        <v>40.4</v>
      </c>
      <c r="AD3923">
        <v>262924</v>
      </c>
      <c r="AE3923">
        <v>103</v>
      </c>
      <c r="AF3923">
        <v>32.200000000000003</v>
      </c>
      <c r="AG3923" t="s">
        <v>64</v>
      </c>
      <c r="AH3923" t="s">
        <v>42</v>
      </c>
      <c r="AI3923" t="s">
        <v>56</v>
      </c>
      <c r="AJ3923">
        <v>60</v>
      </c>
      <c r="AK3923">
        <v>256</v>
      </c>
      <c r="AL3923">
        <v>8.8900000000000007E-2</v>
      </c>
      <c r="AM3923">
        <v>0.98109999999999997</v>
      </c>
      <c r="AN3923">
        <v>0.89480000000000004</v>
      </c>
      <c r="AO3923">
        <f>Data[[#This Row],[labeller_confidence_score]]-Data[[#This Row],[cytodiffusion_classification_confidence]]</f>
        <v>-8.6299999999999932E-2</v>
      </c>
    </row>
    <row r="3924" spans="1:41" x14ac:dyDescent="0.3">
      <c r="A3924" t="s">
        <v>3997</v>
      </c>
      <c r="B3924" t="s">
        <v>60</v>
      </c>
      <c r="C3924">
        <v>0</v>
      </c>
      <c r="D3924" t="s">
        <v>50</v>
      </c>
      <c r="E3924">
        <v>16.45</v>
      </c>
      <c r="F3924">
        <v>55.4</v>
      </c>
      <c r="G3924">
        <v>0.49299999999999999</v>
      </c>
      <c r="H3924">
        <v>0.33500000000000002</v>
      </c>
      <c r="I3924">
        <f>Data[[#This Row],[nucleus_area_pct]]/Data[[#This Row],[cytoplasm_ratio]]</f>
        <v>165.37313432835819</v>
      </c>
      <c r="J3924">
        <v>0.68200000000000005</v>
      </c>
      <c r="K3924">
        <v>0.33400000000000002</v>
      </c>
      <c r="L3924">
        <v>2.1</v>
      </c>
      <c r="M3924">
        <v>1</v>
      </c>
      <c r="N3924">
        <v>0.58799999999999997</v>
      </c>
      <c r="O3924">
        <v>595</v>
      </c>
      <c r="P3924">
        <v>111</v>
      </c>
      <c r="Q3924">
        <v>193</v>
      </c>
      <c r="R3924">
        <v>155</v>
      </c>
      <c r="S3924">
        <v>192</v>
      </c>
      <c r="T3924">
        <f>(Data[[#This Row],[mean_r]]/256)*100</f>
        <v>75.390625</v>
      </c>
      <c r="U3924">
        <f>(Data[[#This Row],[mean_g]]/256)*100</f>
        <v>60.546875</v>
      </c>
      <c r="V3924">
        <f>(Data[[#This Row],[mean_b]]/256)*100</f>
        <v>75</v>
      </c>
      <c r="W3924">
        <v>0.66100000000000003</v>
      </c>
      <c r="X3924" t="s">
        <v>63</v>
      </c>
      <c r="Y3924" t="s">
        <v>45</v>
      </c>
      <c r="Z3924">
        <v>7263</v>
      </c>
      <c r="AA3924">
        <v>4.9400000000000004</v>
      </c>
      <c r="AB3924">
        <v>13.3</v>
      </c>
      <c r="AC3924">
        <v>41</v>
      </c>
      <c r="AD3924">
        <v>237970</v>
      </c>
      <c r="AE3924">
        <v>90.3</v>
      </c>
      <c r="AF3924">
        <v>32.9</v>
      </c>
      <c r="AG3924" t="s">
        <v>64</v>
      </c>
      <c r="AH3924" t="s">
        <v>42</v>
      </c>
      <c r="AI3924" t="s">
        <v>52</v>
      </c>
      <c r="AJ3924">
        <v>60</v>
      </c>
      <c r="AK3924">
        <v>224</v>
      </c>
      <c r="AL3924">
        <v>8.6400000000000005E-2</v>
      </c>
      <c r="AM3924">
        <v>0.90539999999999998</v>
      </c>
      <c r="AN3924">
        <v>0.82899999999999996</v>
      </c>
      <c r="AO3924">
        <f>Data[[#This Row],[labeller_confidence_score]]-Data[[#This Row],[cytodiffusion_classification_confidence]]</f>
        <v>-7.6400000000000023E-2</v>
      </c>
    </row>
    <row r="3925" spans="1:41" x14ac:dyDescent="0.3">
      <c r="A3925" t="s">
        <v>3998</v>
      </c>
      <c r="B3925" t="s">
        <v>81</v>
      </c>
      <c r="C3925">
        <v>1</v>
      </c>
      <c r="D3925" t="s">
        <v>82</v>
      </c>
      <c r="E3925">
        <v>12.85</v>
      </c>
      <c r="F3925">
        <v>79.900000000000006</v>
      </c>
      <c r="G3925">
        <v>0.29299999999999998</v>
      </c>
      <c r="H3925">
        <v>0.08</v>
      </c>
      <c r="I3925">
        <f>Data[[#This Row],[nucleus_area_pct]]/Data[[#This Row],[cytoplasm_ratio]]</f>
        <v>998.75</v>
      </c>
      <c r="J3925">
        <v>0.877</v>
      </c>
      <c r="K3925">
        <v>0.253</v>
      </c>
      <c r="L3925">
        <v>0.28000000000000003</v>
      </c>
      <c r="M3925">
        <v>1</v>
      </c>
      <c r="N3925">
        <v>0.89600000000000002</v>
      </c>
      <c r="O3925">
        <v>502</v>
      </c>
      <c r="P3925">
        <v>100</v>
      </c>
      <c r="Q3925">
        <v>194</v>
      </c>
      <c r="R3925">
        <v>145</v>
      </c>
      <c r="S3925">
        <v>197</v>
      </c>
      <c r="T3925">
        <f>(Data[[#This Row],[mean_r]]/256)*100</f>
        <v>75.78125</v>
      </c>
      <c r="U3925">
        <f>(Data[[#This Row],[mean_g]]/256)*100</f>
        <v>56.640625</v>
      </c>
      <c r="V3925">
        <f>(Data[[#This Row],[mean_b]]/256)*100</f>
        <v>76.953125</v>
      </c>
      <c r="W3925">
        <v>0.59199999999999997</v>
      </c>
      <c r="X3925" t="s">
        <v>51</v>
      </c>
      <c r="Y3925" t="s">
        <v>45</v>
      </c>
      <c r="Z3925">
        <v>5679</v>
      </c>
      <c r="AA3925">
        <v>5.14</v>
      </c>
      <c r="AB3925">
        <v>11.1</v>
      </c>
      <c r="AC3925">
        <v>52.1</v>
      </c>
      <c r="AD3925">
        <v>275383</v>
      </c>
      <c r="AE3925">
        <v>85.4</v>
      </c>
      <c r="AF3925">
        <v>31.2</v>
      </c>
      <c r="AG3925" t="s">
        <v>64</v>
      </c>
      <c r="AH3925" t="s">
        <v>42</v>
      </c>
      <c r="AI3925" t="s">
        <v>43</v>
      </c>
      <c r="AJ3925">
        <v>60</v>
      </c>
      <c r="AK3925">
        <v>256</v>
      </c>
      <c r="AL3925">
        <v>0.83430000000000004</v>
      </c>
      <c r="AM3925">
        <v>0.81599999999999995</v>
      </c>
      <c r="AN3925">
        <v>0.83889999999999998</v>
      </c>
      <c r="AO3925">
        <f>Data[[#This Row],[labeller_confidence_score]]-Data[[#This Row],[cytodiffusion_classification_confidence]]</f>
        <v>2.2900000000000031E-2</v>
      </c>
    </row>
    <row r="3926" spans="1:41" x14ac:dyDescent="0.3">
      <c r="A3926" t="s">
        <v>3999</v>
      </c>
      <c r="B3926" t="s">
        <v>180</v>
      </c>
      <c r="C3926">
        <v>1</v>
      </c>
      <c r="D3926" t="s">
        <v>181</v>
      </c>
      <c r="E3926">
        <v>7.24</v>
      </c>
      <c r="F3926">
        <v>0</v>
      </c>
      <c r="G3926">
        <v>0</v>
      </c>
      <c r="H3926">
        <v>1</v>
      </c>
      <c r="I3926">
        <f>Data[[#This Row],[nucleus_area_pct]]/Data[[#This Row],[cytoplasm_ratio]]</f>
        <v>0</v>
      </c>
      <c r="J3926">
        <v>0.29499999999999998</v>
      </c>
      <c r="K3926">
        <v>0.94199999999999995</v>
      </c>
      <c r="L3926">
        <v>0.42</v>
      </c>
      <c r="M3926">
        <v>1</v>
      </c>
      <c r="N3926">
        <v>0.82699999999999996</v>
      </c>
      <c r="O3926">
        <v>143</v>
      </c>
      <c r="P3926">
        <v>65</v>
      </c>
      <c r="Q3926">
        <v>226</v>
      </c>
      <c r="R3926">
        <v>142</v>
      </c>
      <c r="S3926">
        <v>151</v>
      </c>
      <c r="T3926">
        <f>(Data[[#This Row],[mean_r]]/256)*100</f>
        <v>88.28125</v>
      </c>
      <c r="U3926">
        <f>(Data[[#This Row],[mean_g]]/256)*100</f>
        <v>55.46875</v>
      </c>
      <c r="V3926">
        <f>(Data[[#This Row],[mean_b]]/256)*100</f>
        <v>58.984375</v>
      </c>
      <c r="W3926">
        <v>0.47199999999999998</v>
      </c>
      <c r="X3926" t="s">
        <v>51</v>
      </c>
      <c r="Y3926" t="s">
        <v>40</v>
      </c>
      <c r="Z3926">
        <v>4051</v>
      </c>
      <c r="AA3926">
        <v>3.99</v>
      </c>
      <c r="AB3926">
        <v>13.3</v>
      </c>
      <c r="AC3926">
        <v>45.6</v>
      </c>
      <c r="AD3926">
        <v>212264</v>
      </c>
      <c r="AE3926">
        <v>87</v>
      </c>
      <c r="AF3926">
        <v>34.5</v>
      </c>
      <c r="AG3926" t="s">
        <v>46</v>
      </c>
      <c r="AH3926" t="s">
        <v>47</v>
      </c>
      <c r="AI3926" t="s">
        <v>56</v>
      </c>
      <c r="AJ3926">
        <v>60</v>
      </c>
      <c r="AK3926">
        <v>256</v>
      </c>
      <c r="AL3926">
        <v>0.86619999999999997</v>
      </c>
      <c r="AM3926">
        <v>0.71799999999999997</v>
      </c>
      <c r="AN3926">
        <v>0.68379999999999996</v>
      </c>
      <c r="AO3926">
        <f>Data[[#This Row],[labeller_confidence_score]]-Data[[#This Row],[cytodiffusion_classification_confidence]]</f>
        <v>-3.4200000000000008E-2</v>
      </c>
    </row>
    <row r="3927" spans="1:41" x14ac:dyDescent="0.3">
      <c r="A3927" t="s">
        <v>4000</v>
      </c>
      <c r="B3927" t="s">
        <v>54</v>
      </c>
      <c r="C3927">
        <v>0</v>
      </c>
      <c r="D3927" t="s">
        <v>54</v>
      </c>
      <c r="E3927">
        <v>7.75</v>
      </c>
      <c r="F3927">
        <v>0</v>
      </c>
      <c r="G3927">
        <v>0</v>
      </c>
      <c r="H3927">
        <v>1</v>
      </c>
      <c r="I3927">
        <f>Data[[#This Row],[nucleus_area_pct]]/Data[[#This Row],[cytoplasm_ratio]]</f>
        <v>0</v>
      </c>
      <c r="J3927">
        <v>0.91300000000000003</v>
      </c>
      <c r="K3927">
        <v>0.14199999999999999</v>
      </c>
      <c r="L3927">
        <v>0.39</v>
      </c>
      <c r="M3927">
        <v>1</v>
      </c>
      <c r="N3927">
        <v>0.93300000000000005</v>
      </c>
      <c r="O3927">
        <v>208</v>
      </c>
      <c r="P3927">
        <v>55</v>
      </c>
      <c r="Q3927">
        <v>238</v>
      </c>
      <c r="R3927">
        <v>144</v>
      </c>
      <c r="S3927">
        <v>132</v>
      </c>
      <c r="T3927">
        <f>(Data[[#This Row],[mean_r]]/256)*100</f>
        <v>92.96875</v>
      </c>
      <c r="U3927">
        <f>(Data[[#This Row],[mean_g]]/256)*100</f>
        <v>56.25</v>
      </c>
      <c r="V3927">
        <f>(Data[[#This Row],[mean_b]]/256)*100</f>
        <v>51.5625</v>
      </c>
      <c r="W3927">
        <v>0.36599999999999999</v>
      </c>
      <c r="X3927" t="s">
        <v>39</v>
      </c>
      <c r="Y3927" t="s">
        <v>40</v>
      </c>
      <c r="Z3927">
        <v>7009</v>
      </c>
      <c r="AA3927">
        <v>6.81</v>
      </c>
      <c r="AB3927">
        <v>11.8</v>
      </c>
      <c r="AC3927">
        <v>46.2</v>
      </c>
      <c r="AD3927">
        <v>326547</v>
      </c>
      <c r="AE3927">
        <v>75.599999999999994</v>
      </c>
      <c r="AF3927">
        <v>34.9</v>
      </c>
      <c r="AG3927" t="s">
        <v>64</v>
      </c>
      <c r="AH3927" t="s">
        <v>47</v>
      </c>
      <c r="AI3927" t="s">
        <v>56</v>
      </c>
      <c r="AJ3927">
        <v>100</v>
      </c>
      <c r="AK3927">
        <v>360</v>
      </c>
      <c r="AL3927">
        <v>7.6700000000000004E-2</v>
      </c>
      <c r="AM3927">
        <v>0.91379999999999995</v>
      </c>
      <c r="AN3927">
        <v>0.99690000000000001</v>
      </c>
      <c r="AO3927">
        <f>Data[[#This Row],[labeller_confidence_score]]-Data[[#This Row],[cytodiffusion_classification_confidence]]</f>
        <v>8.3100000000000063E-2</v>
      </c>
    </row>
    <row r="3928" spans="1:41" x14ac:dyDescent="0.3">
      <c r="A3928" t="s">
        <v>4001</v>
      </c>
      <c r="B3928" t="s">
        <v>54</v>
      </c>
      <c r="C3928">
        <v>0</v>
      </c>
      <c r="D3928" t="s">
        <v>54</v>
      </c>
      <c r="E3928">
        <v>6.93</v>
      </c>
      <c r="F3928">
        <v>0</v>
      </c>
      <c r="G3928">
        <v>0</v>
      </c>
      <c r="H3928">
        <v>1</v>
      </c>
      <c r="I3928">
        <f>Data[[#This Row],[nucleus_area_pct]]/Data[[#This Row],[cytoplasm_ratio]]</f>
        <v>0</v>
      </c>
      <c r="J3928">
        <v>0.96299999999999997</v>
      </c>
      <c r="K3928">
        <v>0.14699999999999999</v>
      </c>
      <c r="L3928">
        <v>0.28000000000000003</v>
      </c>
      <c r="M3928">
        <v>1</v>
      </c>
      <c r="N3928">
        <v>0.88800000000000001</v>
      </c>
      <c r="O3928">
        <v>186</v>
      </c>
      <c r="P3928">
        <v>45</v>
      </c>
      <c r="Q3928">
        <v>249</v>
      </c>
      <c r="R3928">
        <v>127</v>
      </c>
      <c r="S3928">
        <v>150</v>
      </c>
      <c r="T3928">
        <f>(Data[[#This Row],[mean_r]]/256)*100</f>
        <v>97.265625</v>
      </c>
      <c r="U3928">
        <f>(Data[[#This Row],[mean_g]]/256)*100</f>
        <v>49.609375</v>
      </c>
      <c r="V3928">
        <f>(Data[[#This Row],[mean_b]]/256)*100</f>
        <v>58.59375</v>
      </c>
      <c r="W3928">
        <v>0.52100000000000002</v>
      </c>
      <c r="X3928" t="s">
        <v>51</v>
      </c>
      <c r="Y3928" t="s">
        <v>40</v>
      </c>
      <c r="Z3928">
        <v>8863</v>
      </c>
      <c r="AA3928">
        <v>5.15</v>
      </c>
      <c r="AB3928">
        <v>16.399999999999999</v>
      </c>
      <c r="AC3928">
        <v>28.4</v>
      </c>
      <c r="AD3928">
        <v>312857</v>
      </c>
      <c r="AE3928">
        <v>78.7</v>
      </c>
      <c r="AF3928">
        <v>35.700000000000003</v>
      </c>
      <c r="AG3928" t="s">
        <v>41</v>
      </c>
      <c r="AH3928" t="s">
        <v>42</v>
      </c>
      <c r="AI3928" t="s">
        <v>52</v>
      </c>
      <c r="AJ3928">
        <v>40</v>
      </c>
      <c r="AK3928">
        <v>512</v>
      </c>
      <c r="AL3928">
        <v>2.5999999999999999E-3</v>
      </c>
      <c r="AM3928">
        <v>0.74650000000000005</v>
      </c>
      <c r="AN3928">
        <v>0.91390000000000005</v>
      </c>
      <c r="AO3928">
        <f>Data[[#This Row],[labeller_confidence_score]]-Data[[#This Row],[cytodiffusion_classification_confidence]]</f>
        <v>0.16739999999999999</v>
      </c>
    </row>
    <row r="3929" spans="1:41" x14ac:dyDescent="0.3">
      <c r="A3929" t="s">
        <v>4002</v>
      </c>
      <c r="B3929" t="s">
        <v>54</v>
      </c>
      <c r="C3929">
        <v>0</v>
      </c>
      <c r="D3929" t="s">
        <v>54</v>
      </c>
      <c r="E3929">
        <v>8.2200000000000006</v>
      </c>
      <c r="F3929">
        <v>0</v>
      </c>
      <c r="G3929">
        <v>0</v>
      </c>
      <c r="H3929">
        <v>1</v>
      </c>
      <c r="I3929">
        <f>Data[[#This Row],[nucleus_area_pct]]/Data[[#This Row],[cytoplasm_ratio]]</f>
        <v>0</v>
      </c>
      <c r="J3929">
        <v>0.92600000000000005</v>
      </c>
      <c r="K3929">
        <v>0.25</v>
      </c>
      <c r="L3929">
        <v>0.37</v>
      </c>
      <c r="M3929">
        <v>1</v>
      </c>
      <c r="N3929">
        <v>0.97799999999999998</v>
      </c>
      <c r="O3929">
        <v>197</v>
      </c>
      <c r="P3929">
        <v>58</v>
      </c>
      <c r="Q3929">
        <v>223</v>
      </c>
      <c r="R3929">
        <v>142</v>
      </c>
      <c r="S3929">
        <v>122</v>
      </c>
      <c r="T3929">
        <f>(Data[[#This Row],[mean_r]]/256)*100</f>
        <v>87.109375</v>
      </c>
      <c r="U3929">
        <f>(Data[[#This Row],[mean_g]]/256)*100</f>
        <v>55.46875</v>
      </c>
      <c r="V3929">
        <f>(Data[[#This Row],[mean_b]]/256)*100</f>
        <v>47.65625</v>
      </c>
      <c r="W3929">
        <v>0.51800000000000002</v>
      </c>
      <c r="X3929" t="s">
        <v>63</v>
      </c>
      <c r="Y3929" t="s">
        <v>40</v>
      </c>
      <c r="Z3929">
        <v>7203</v>
      </c>
      <c r="AA3929">
        <v>5.01</v>
      </c>
      <c r="AB3929">
        <v>10.8</v>
      </c>
      <c r="AC3929">
        <v>36.5</v>
      </c>
      <c r="AD3929">
        <v>359148</v>
      </c>
      <c r="AE3929">
        <v>69.099999999999994</v>
      </c>
      <c r="AF3929">
        <v>32.4</v>
      </c>
      <c r="AG3929" t="s">
        <v>64</v>
      </c>
      <c r="AH3929" t="s">
        <v>68</v>
      </c>
      <c r="AI3929" t="s">
        <v>56</v>
      </c>
      <c r="AJ3929">
        <v>100</v>
      </c>
      <c r="AK3929">
        <v>224</v>
      </c>
      <c r="AL3929">
        <v>6.3299999999999995E-2</v>
      </c>
      <c r="AM3929">
        <v>0.93620000000000003</v>
      </c>
      <c r="AN3929">
        <v>0.93359999999999999</v>
      </c>
      <c r="AO3929">
        <f>Data[[#This Row],[labeller_confidence_score]]-Data[[#This Row],[cytodiffusion_classification_confidence]]</f>
        <v>-2.6000000000000467E-3</v>
      </c>
    </row>
    <row r="3930" spans="1:41" x14ac:dyDescent="0.3">
      <c r="A3930" t="s">
        <v>4003</v>
      </c>
      <c r="B3930" t="s">
        <v>62</v>
      </c>
      <c r="C3930">
        <v>0</v>
      </c>
      <c r="D3930" t="s">
        <v>50</v>
      </c>
      <c r="E3930">
        <v>8.9700000000000006</v>
      </c>
      <c r="F3930">
        <v>75.8</v>
      </c>
      <c r="G3930">
        <v>0.81499999999999995</v>
      </c>
      <c r="H3930">
        <v>0.22500000000000001</v>
      </c>
      <c r="I3930">
        <f>Data[[#This Row],[nucleus_area_pct]]/Data[[#This Row],[cytoplasm_ratio]]</f>
        <v>336.88888888888886</v>
      </c>
      <c r="J3930">
        <v>0.9</v>
      </c>
      <c r="K3930">
        <v>0.318</v>
      </c>
      <c r="L3930">
        <v>1.76</v>
      </c>
      <c r="M3930">
        <v>1</v>
      </c>
      <c r="N3930">
        <v>0.89500000000000002</v>
      </c>
      <c r="O3930">
        <v>309</v>
      </c>
      <c r="P3930">
        <v>57</v>
      </c>
      <c r="Q3930">
        <v>167</v>
      </c>
      <c r="R3930">
        <v>152</v>
      </c>
      <c r="S3930">
        <v>209</v>
      </c>
      <c r="T3930">
        <f>(Data[[#This Row],[mean_r]]/256)*100</f>
        <v>65.234375</v>
      </c>
      <c r="U3930">
        <f>(Data[[#This Row],[mean_g]]/256)*100</f>
        <v>59.375</v>
      </c>
      <c r="V3930">
        <f>(Data[[#This Row],[mean_b]]/256)*100</f>
        <v>81.640625</v>
      </c>
      <c r="W3930">
        <v>0.63600000000000001</v>
      </c>
      <c r="X3930" t="s">
        <v>51</v>
      </c>
      <c r="Y3930" t="s">
        <v>40</v>
      </c>
      <c r="Z3930">
        <v>7551</v>
      </c>
      <c r="AA3930">
        <v>3.55</v>
      </c>
      <c r="AB3930">
        <v>8.4</v>
      </c>
      <c r="AC3930">
        <v>41.9</v>
      </c>
      <c r="AD3930">
        <v>323861</v>
      </c>
      <c r="AE3930">
        <v>65.099999999999994</v>
      </c>
      <c r="AF3930">
        <v>35.1</v>
      </c>
      <c r="AG3930" t="s">
        <v>46</v>
      </c>
      <c r="AH3930" t="s">
        <v>68</v>
      </c>
      <c r="AI3930" t="s">
        <v>56</v>
      </c>
      <c r="AJ3930">
        <v>100</v>
      </c>
      <c r="AK3930">
        <v>512</v>
      </c>
      <c r="AL3930">
        <v>8.6999999999999994E-2</v>
      </c>
      <c r="AM3930">
        <v>0.99680000000000002</v>
      </c>
      <c r="AN3930">
        <v>0.94630000000000003</v>
      </c>
      <c r="AO3930">
        <f>Data[[#This Row],[labeller_confidence_score]]-Data[[#This Row],[cytodiffusion_classification_confidence]]</f>
        <v>-5.0499999999999989E-2</v>
      </c>
    </row>
    <row r="3931" spans="1:41" x14ac:dyDescent="0.3">
      <c r="A3931" t="s">
        <v>4004</v>
      </c>
      <c r="B3931" t="s">
        <v>106</v>
      </c>
      <c r="C3931">
        <v>1</v>
      </c>
      <c r="D3931" t="s">
        <v>82</v>
      </c>
      <c r="E3931">
        <v>13.19</v>
      </c>
      <c r="F3931">
        <v>81.900000000000006</v>
      </c>
      <c r="G3931">
        <v>0.28899999999999998</v>
      </c>
      <c r="H3931">
        <v>0.123</v>
      </c>
      <c r="I3931">
        <f>Data[[#This Row],[nucleus_area_pct]]/Data[[#This Row],[cytoplasm_ratio]]</f>
        <v>665.85365853658539</v>
      </c>
      <c r="J3931">
        <v>0.94099999999999995</v>
      </c>
      <c r="K3931">
        <v>0.222</v>
      </c>
      <c r="L3931">
        <v>0.8</v>
      </c>
      <c r="M3931">
        <v>1.1000000000000001</v>
      </c>
      <c r="N3931">
        <v>0.94599999999999995</v>
      </c>
      <c r="O3931">
        <v>603</v>
      </c>
      <c r="P3931">
        <v>97</v>
      </c>
      <c r="Q3931">
        <v>178</v>
      </c>
      <c r="R3931">
        <v>156</v>
      </c>
      <c r="S3931">
        <v>206</v>
      </c>
      <c r="T3931">
        <f>(Data[[#This Row],[mean_r]]/256)*100</f>
        <v>69.53125</v>
      </c>
      <c r="U3931">
        <f>(Data[[#This Row],[mean_g]]/256)*100</f>
        <v>60.9375</v>
      </c>
      <c r="V3931">
        <f>(Data[[#This Row],[mean_b]]/256)*100</f>
        <v>80.46875</v>
      </c>
      <c r="W3931">
        <v>0.76800000000000002</v>
      </c>
      <c r="X3931" t="s">
        <v>51</v>
      </c>
      <c r="Y3931" t="s">
        <v>40</v>
      </c>
      <c r="Z3931">
        <v>5626</v>
      </c>
      <c r="AA3931">
        <v>4.96</v>
      </c>
      <c r="AB3931">
        <v>10.1</v>
      </c>
      <c r="AC3931">
        <v>42.8</v>
      </c>
      <c r="AD3931">
        <v>301298</v>
      </c>
      <c r="AE3931">
        <v>85.8</v>
      </c>
      <c r="AF3931">
        <v>36.200000000000003</v>
      </c>
      <c r="AG3931" t="s">
        <v>64</v>
      </c>
      <c r="AH3931" t="s">
        <v>68</v>
      </c>
      <c r="AI3931" t="s">
        <v>56</v>
      </c>
      <c r="AJ3931">
        <v>60</v>
      </c>
      <c r="AK3931">
        <v>256</v>
      </c>
      <c r="AL3931">
        <v>0.81879999999999997</v>
      </c>
      <c r="AM3931">
        <v>0.63039999999999996</v>
      </c>
      <c r="AN3931">
        <v>0.75129999999999997</v>
      </c>
      <c r="AO3931">
        <f>Data[[#This Row],[labeller_confidence_score]]-Data[[#This Row],[cytodiffusion_classification_confidence]]</f>
        <v>0.12090000000000001</v>
      </c>
    </row>
    <row r="3932" spans="1:41" x14ac:dyDescent="0.3">
      <c r="A3932" t="s">
        <v>4005</v>
      </c>
      <c r="B3932" t="s">
        <v>49</v>
      </c>
      <c r="C3932">
        <v>0</v>
      </c>
      <c r="D3932" t="s">
        <v>50</v>
      </c>
      <c r="E3932">
        <v>11.6</v>
      </c>
      <c r="F3932">
        <v>62.8</v>
      </c>
      <c r="G3932">
        <v>0.624</v>
      </c>
      <c r="H3932">
        <v>0.51900000000000002</v>
      </c>
      <c r="I3932">
        <f>Data[[#This Row],[nucleus_area_pct]]/Data[[#This Row],[cytoplasm_ratio]]</f>
        <v>121.0019267822736</v>
      </c>
      <c r="J3932">
        <v>0.82899999999999996</v>
      </c>
      <c r="K3932">
        <v>0.45600000000000002</v>
      </c>
      <c r="L3932">
        <v>2.86</v>
      </c>
      <c r="M3932">
        <v>3.4</v>
      </c>
      <c r="N3932">
        <v>0.77100000000000002</v>
      </c>
      <c r="O3932">
        <v>409</v>
      </c>
      <c r="P3932">
        <v>77</v>
      </c>
      <c r="Q3932">
        <v>212</v>
      </c>
      <c r="R3932">
        <v>179</v>
      </c>
      <c r="S3932">
        <v>167</v>
      </c>
      <c r="T3932">
        <f>(Data[[#This Row],[mean_r]]/256)*100</f>
        <v>82.8125</v>
      </c>
      <c r="U3932">
        <f>(Data[[#This Row],[mean_g]]/256)*100</f>
        <v>69.921875</v>
      </c>
      <c r="V3932">
        <f>(Data[[#This Row],[mean_b]]/256)*100</f>
        <v>65.234375</v>
      </c>
      <c r="W3932">
        <v>0.68500000000000005</v>
      </c>
      <c r="X3932" t="s">
        <v>63</v>
      </c>
      <c r="Y3932" t="s">
        <v>40</v>
      </c>
      <c r="Z3932">
        <v>3879</v>
      </c>
      <c r="AA3932">
        <v>5.15</v>
      </c>
      <c r="AB3932">
        <v>13.8</v>
      </c>
      <c r="AC3932">
        <v>49.9</v>
      </c>
      <c r="AD3932">
        <v>224250</v>
      </c>
      <c r="AE3932">
        <v>85</v>
      </c>
      <c r="AF3932">
        <v>36.700000000000003</v>
      </c>
      <c r="AG3932" t="s">
        <v>64</v>
      </c>
      <c r="AH3932" t="s">
        <v>47</v>
      </c>
      <c r="AI3932" t="s">
        <v>56</v>
      </c>
      <c r="AJ3932">
        <v>100</v>
      </c>
      <c r="AK3932">
        <v>512</v>
      </c>
      <c r="AL3932">
        <v>9.5299999999999996E-2</v>
      </c>
      <c r="AM3932">
        <v>0.93400000000000005</v>
      </c>
      <c r="AN3932">
        <v>0.92620000000000002</v>
      </c>
      <c r="AO3932">
        <f>Data[[#This Row],[labeller_confidence_score]]-Data[[#This Row],[cytodiffusion_classification_confidence]]</f>
        <v>-7.8000000000000291E-3</v>
      </c>
    </row>
    <row r="3933" spans="1:41" x14ac:dyDescent="0.3">
      <c r="A3933" t="s">
        <v>4006</v>
      </c>
      <c r="B3933" t="s">
        <v>54</v>
      </c>
      <c r="C3933">
        <v>0</v>
      </c>
      <c r="D3933" t="s">
        <v>54</v>
      </c>
      <c r="E3933">
        <v>7.56</v>
      </c>
      <c r="F3933">
        <v>0</v>
      </c>
      <c r="G3933">
        <v>0</v>
      </c>
      <c r="H3933">
        <v>1</v>
      </c>
      <c r="I3933">
        <f>Data[[#This Row],[nucleus_area_pct]]/Data[[#This Row],[cytoplasm_ratio]]</f>
        <v>0</v>
      </c>
      <c r="J3933">
        <v>0.86499999999999999</v>
      </c>
      <c r="K3933">
        <v>0.26700000000000002</v>
      </c>
      <c r="L3933">
        <v>0.59</v>
      </c>
      <c r="M3933">
        <v>1</v>
      </c>
      <c r="N3933">
        <v>0.95399999999999996</v>
      </c>
      <c r="O3933">
        <v>192</v>
      </c>
      <c r="P3933">
        <v>48</v>
      </c>
      <c r="Q3933">
        <v>241</v>
      </c>
      <c r="R3933">
        <v>135</v>
      </c>
      <c r="S3933">
        <v>112</v>
      </c>
      <c r="T3933">
        <f>(Data[[#This Row],[mean_r]]/256)*100</f>
        <v>94.140625</v>
      </c>
      <c r="U3933">
        <f>(Data[[#This Row],[mean_g]]/256)*100</f>
        <v>52.734375</v>
      </c>
      <c r="V3933">
        <f>(Data[[#This Row],[mean_b]]/256)*100</f>
        <v>43.75</v>
      </c>
      <c r="W3933">
        <v>0.46500000000000002</v>
      </c>
      <c r="X3933" t="s">
        <v>51</v>
      </c>
      <c r="Y3933" t="s">
        <v>40</v>
      </c>
      <c r="Z3933">
        <v>5511</v>
      </c>
      <c r="AA3933">
        <v>3.56</v>
      </c>
      <c r="AB3933">
        <v>13.2</v>
      </c>
      <c r="AC3933">
        <v>40.799999999999997</v>
      </c>
      <c r="AD3933">
        <v>232383</v>
      </c>
      <c r="AE3933">
        <v>81.7</v>
      </c>
      <c r="AF3933">
        <v>33.700000000000003</v>
      </c>
      <c r="AG3933" t="s">
        <v>46</v>
      </c>
      <c r="AH3933" t="s">
        <v>47</v>
      </c>
      <c r="AI3933" t="s">
        <v>43</v>
      </c>
      <c r="AJ3933">
        <v>100</v>
      </c>
      <c r="AK3933">
        <v>256</v>
      </c>
      <c r="AL3933">
        <v>0.1366</v>
      </c>
      <c r="AM3933">
        <v>0.82389999999999997</v>
      </c>
      <c r="AN3933">
        <v>1</v>
      </c>
      <c r="AO3933">
        <f>Data[[#This Row],[labeller_confidence_score]]-Data[[#This Row],[cytodiffusion_classification_confidence]]</f>
        <v>0.17610000000000003</v>
      </c>
    </row>
    <row r="3934" spans="1:41" x14ac:dyDescent="0.3">
      <c r="A3934" t="s">
        <v>4007</v>
      </c>
      <c r="B3934" t="s">
        <v>60</v>
      </c>
      <c r="C3934">
        <v>0</v>
      </c>
      <c r="D3934" t="s">
        <v>50</v>
      </c>
      <c r="E3934">
        <v>16.399999999999999</v>
      </c>
      <c r="F3934">
        <v>56.7</v>
      </c>
      <c r="G3934">
        <v>0.56699999999999995</v>
      </c>
      <c r="H3934">
        <v>0.35699999999999998</v>
      </c>
      <c r="I3934">
        <f>Data[[#This Row],[nucleus_area_pct]]/Data[[#This Row],[cytoplasm_ratio]]</f>
        <v>158.82352941176472</v>
      </c>
      <c r="J3934">
        <v>0.66</v>
      </c>
      <c r="K3934">
        <v>0.38400000000000001</v>
      </c>
      <c r="L3934">
        <v>1.02</v>
      </c>
      <c r="M3934">
        <v>1.8</v>
      </c>
      <c r="N3934">
        <v>0.75800000000000001</v>
      </c>
      <c r="O3934">
        <v>502</v>
      </c>
      <c r="P3934">
        <v>79</v>
      </c>
      <c r="Q3934">
        <v>201</v>
      </c>
      <c r="R3934">
        <v>173</v>
      </c>
      <c r="S3934">
        <v>188</v>
      </c>
      <c r="T3934">
        <f>(Data[[#This Row],[mean_r]]/256)*100</f>
        <v>78.515625</v>
      </c>
      <c r="U3934">
        <f>(Data[[#This Row],[mean_g]]/256)*100</f>
        <v>67.578125</v>
      </c>
      <c r="V3934">
        <f>(Data[[#This Row],[mean_b]]/256)*100</f>
        <v>73.4375</v>
      </c>
      <c r="W3934">
        <v>0.628</v>
      </c>
      <c r="X3934" t="s">
        <v>63</v>
      </c>
      <c r="Y3934" t="s">
        <v>45</v>
      </c>
      <c r="Z3934">
        <v>4781</v>
      </c>
      <c r="AA3934">
        <v>5.25</v>
      </c>
      <c r="AB3934">
        <v>14.1</v>
      </c>
      <c r="AC3934">
        <v>44</v>
      </c>
      <c r="AD3934">
        <v>267457</v>
      </c>
      <c r="AE3934">
        <v>91.8</v>
      </c>
      <c r="AF3934">
        <v>32</v>
      </c>
      <c r="AG3934" t="s">
        <v>46</v>
      </c>
      <c r="AH3934" t="s">
        <v>42</v>
      </c>
      <c r="AI3934" t="s">
        <v>52</v>
      </c>
      <c r="AJ3934">
        <v>100</v>
      </c>
      <c r="AK3934">
        <v>512</v>
      </c>
      <c r="AL3934">
        <v>8.8099999999999998E-2</v>
      </c>
      <c r="AM3934">
        <v>0.77890000000000004</v>
      </c>
      <c r="AN3934">
        <v>0.93530000000000002</v>
      </c>
      <c r="AO3934">
        <f>Data[[#This Row],[labeller_confidence_score]]-Data[[#This Row],[cytodiffusion_classification_confidence]]</f>
        <v>0.15639999999999998</v>
      </c>
    </row>
    <row r="3935" spans="1:41" x14ac:dyDescent="0.3">
      <c r="A3935" t="s">
        <v>4008</v>
      </c>
      <c r="B3935" t="s">
        <v>85</v>
      </c>
      <c r="C3935">
        <v>0</v>
      </c>
      <c r="D3935" t="s">
        <v>50</v>
      </c>
      <c r="E3935">
        <v>10.43</v>
      </c>
      <c r="F3935">
        <v>61.2</v>
      </c>
      <c r="G3935">
        <v>0.69899999999999995</v>
      </c>
      <c r="H3935">
        <v>0.41099999999999998</v>
      </c>
      <c r="I3935">
        <f>Data[[#This Row],[nucleus_area_pct]]/Data[[#This Row],[cytoplasm_ratio]]</f>
        <v>148.90510948905111</v>
      </c>
      <c r="J3935">
        <v>0.72399999999999998</v>
      </c>
      <c r="K3935">
        <v>0.35799999999999998</v>
      </c>
      <c r="L3935">
        <v>4.04</v>
      </c>
      <c r="M3935">
        <v>1.9</v>
      </c>
      <c r="N3935">
        <v>0.78500000000000003</v>
      </c>
      <c r="O3935">
        <v>348</v>
      </c>
      <c r="P3935">
        <v>71</v>
      </c>
      <c r="Q3935">
        <v>213</v>
      </c>
      <c r="R3935">
        <v>123</v>
      </c>
      <c r="S3935">
        <v>174</v>
      </c>
      <c r="T3935">
        <f>(Data[[#This Row],[mean_r]]/256)*100</f>
        <v>83.203125</v>
      </c>
      <c r="U3935">
        <f>(Data[[#This Row],[mean_g]]/256)*100</f>
        <v>48.046875</v>
      </c>
      <c r="V3935">
        <f>(Data[[#This Row],[mean_b]]/256)*100</f>
        <v>67.96875</v>
      </c>
      <c r="W3935">
        <v>0.83399999999999996</v>
      </c>
      <c r="X3935" t="s">
        <v>51</v>
      </c>
      <c r="Y3935" t="s">
        <v>45</v>
      </c>
      <c r="Z3935">
        <v>12232</v>
      </c>
      <c r="AA3935">
        <v>4.7699999999999996</v>
      </c>
      <c r="AB3935">
        <v>15.1</v>
      </c>
      <c r="AC3935">
        <v>28.9</v>
      </c>
      <c r="AD3935">
        <v>302928</v>
      </c>
      <c r="AE3935">
        <v>99.8</v>
      </c>
      <c r="AF3935">
        <v>32.700000000000003</v>
      </c>
      <c r="AG3935" t="s">
        <v>46</v>
      </c>
      <c r="AH3935" t="s">
        <v>47</v>
      </c>
      <c r="AI3935" t="s">
        <v>56</v>
      </c>
      <c r="AJ3935">
        <v>60</v>
      </c>
      <c r="AK3935">
        <v>256</v>
      </c>
      <c r="AL3935">
        <v>0.17649999999999999</v>
      </c>
      <c r="AM3935">
        <v>0.82230000000000003</v>
      </c>
      <c r="AN3935">
        <v>1</v>
      </c>
      <c r="AO3935">
        <f>Data[[#This Row],[labeller_confidence_score]]-Data[[#This Row],[cytodiffusion_classification_confidence]]</f>
        <v>0.17769999999999997</v>
      </c>
    </row>
    <row r="3936" spans="1:41" x14ac:dyDescent="0.3">
      <c r="A3936" t="s">
        <v>4009</v>
      </c>
      <c r="B3936" t="s">
        <v>89</v>
      </c>
      <c r="C3936">
        <v>1</v>
      </c>
      <c r="D3936" t="s">
        <v>38</v>
      </c>
      <c r="E3936">
        <v>12.41</v>
      </c>
      <c r="F3936">
        <v>58</v>
      </c>
      <c r="G3936">
        <v>0.63500000000000001</v>
      </c>
      <c r="H3936">
        <v>0.42799999999999999</v>
      </c>
      <c r="I3936">
        <f>Data[[#This Row],[nucleus_area_pct]]/Data[[#This Row],[cytoplasm_ratio]]</f>
        <v>135.51401869158877</v>
      </c>
      <c r="J3936">
        <v>0.73899999999999999</v>
      </c>
      <c r="K3936">
        <v>0.33600000000000002</v>
      </c>
      <c r="L3936">
        <v>4.75</v>
      </c>
      <c r="M3936">
        <v>3.2</v>
      </c>
      <c r="N3936">
        <v>0.77100000000000002</v>
      </c>
      <c r="O3936">
        <v>292</v>
      </c>
      <c r="P3936">
        <v>67</v>
      </c>
      <c r="Q3936">
        <v>202</v>
      </c>
      <c r="R3936">
        <v>158</v>
      </c>
      <c r="S3936">
        <v>179</v>
      </c>
      <c r="T3936">
        <f>(Data[[#This Row],[mean_r]]/256)*100</f>
        <v>78.90625</v>
      </c>
      <c r="U3936">
        <f>(Data[[#This Row],[mean_g]]/256)*100</f>
        <v>61.71875</v>
      </c>
      <c r="V3936">
        <f>(Data[[#This Row],[mean_b]]/256)*100</f>
        <v>69.921875</v>
      </c>
      <c r="W3936">
        <v>0.70099999999999996</v>
      </c>
      <c r="X3936" t="s">
        <v>51</v>
      </c>
      <c r="Y3936" t="s">
        <v>40</v>
      </c>
      <c r="Z3936">
        <v>11244</v>
      </c>
      <c r="AA3936">
        <v>5.96</v>
      </c>
      <c r="AB3936">
        <v>12.4</v>
      </c>
      <c r="AC3936">
        <v>36.9</v>
      </c>
      <c r="AD3936">
        <v>305597</v>
      </c>
      <c r="AE3936">
        <v>79.7</v>
      </c>
      <c r="AF3936">
        <v>32.1</v>
      </c>
      <c r="AG3936" t="s">
        <v>41</v>
      </c>
      <c r="AH3936" t="s">
        <v>68</v>
      </c>
      <c r="AI3936" t="s">
        <v>52</v>
      </c>
      <c r="AJ3936">
        <v>60</v>
      </c>
      <c r="AK3936">
        <v>360</v>
      </c>
      <c r="AL3936">
        <v>0.72799999999999998</v>
      </c>
      <c r="AM3936">
        <v>0.84850000000000003</v>
      </c>
      <c r="AN3936">
        <v>0.7026</v>
      </c>
      <c r="AO3936">
        <f>Data[[#This Row],[labeller_confidence_score]]-Data[[#This Row],[cytodiffusion_classification_confidence]]</f>
        <v>-0.14590000000000003</v>
      </c>
    </row>
    <row r="3937" spans="1:41" x14ac:dyDescent="0.3">
      <c r="A3937" t="s">
        <v>4010</v>
      </c>
      <c r="B3937" t="s">
        <v>110</v>
      </c>
      <c r="C3937">
        <v>1</v>
      </c>
      <c r="D3937" t="s">
        <v>104</v>
      </c>
      <c r="E3937">
        <v>9.5500000000000007</v>
      </c>
      <c r="F3937">
        <v>0</v>
      </c>
      <c r="G3937">
        <v>0</v>
      </c>
      <c r="H3937">
        <v>1</v>
      </c>
      <c r="I3937">
        <f>Data[[#This Row],[nucleus_area_pct]]/Data[[#This Row],[cytoplasm_ratio]]</f>
        <v>0</v>
      </c>
      <c r="J3937">
        <v>0.88700000000000001</v>
      </c>
      <c r="K3937">
        <v>0.157</v>
      </c>
      <c r="L3937">
        <v>0.51</v>
      </c>
      <c r="M3937">
        <v>1</v>
      </c>
      <c r="N3937">
        <v>0.88400000000000001</v>
      </c>
      <c r="O3937">
        <v>190</v>
      </c>
      <c r="P3937">
        <v>62</v>
      </c>
      <c r="Q3937">
        <v>218</v>
      </c>
      <c r="R3937">
        <v>131</v>
      </c>
      <c r="S3937">
        <v>134</v>
      </c>
      <c r="T3937">
        <f>(Data[[#This Row],[mean_r]]/256)*100</f>
        <v>85.15625</v>
      </c>
      <c r="U3937">
        <f>(Data[[#This Row],[mean_g]]/256)*100</f>
        <v>51.171875</v>
      </c>
      <c r="V3937">
        <f>(Data[[#This Row],[mean_b]]/256)*100</f>
        <v>52.34375</v>
      </c>
      <c r="W3937">
        <v>0.52200000000000002</v>
      </c>
      <c r="X3937" t="s">
        <v>51</v>
      </c>
      <c r="Y3937" t="s">
        <v>40</v>
      </c>
      <c r="Z3937">
        <v>7079</v>
      </c>
      <c r="AA3937">
        <v>4.4000000000000004</v>
      </c>
      <c r="AB3937">
        <v>15</v>
      </c>
      <c r="AC3937">
        <v>39.4</v>
      </c>
      <c r="AD3937">
        <v>322946</v>
      </c>
      <c r="AE3937">
        <v>98.3</v>
      </c>
      <c r="AF3937">
        <v>34.6</v>
      </c>
      <c r="AG3937" t="s">
        <v>64</v>
      </c>
      <c r="AH3937" t="s">
        <v>68</v>
      </c>
      <c r="AI3937" t="s">
        <v>56</v>
      </c>
      <c r="AJ3937">
        <v>40</v>
      </c>
      <c r="AK3937">
        <v>224</v>
      </c>
      <c r="AL3937">
        <v>0.85089999999999999</v>
      </c>
      <c r="AM3937">
        <v>0.75139999999999996</v>
      </c>
      <c r="AN3937">
        <v>0.87390000000000001</v>
      </c>
      <c r="AO3937">
        <f>Data[[#This Row],[labeller_confidence_score]]-Data[[#This Row],[cytodiffusion_classification_confidence]]</f>
        <v>0.12250000000000005</v>
      </c>
    </row>
    <row r="3938" spans="1:41" x14ac:dyDescent="0.3">
      <c r="A3938" t="s">
        <v>4011</v>
      </c>
      <c r="B3938" t="s">
        <v>62</v>
      </c>
      <c r="C3938">
        <v>0</v>
      </c>
      <c r="D3938" t="s">
        <v>50</v>
      </c>
      <c r="E3938">
        <v>7.23</v>
      </c>
      <c r="F3938">
        <v>77.7</v>
      </c>
      <c r="G3938">
        <v>0.88400000000000001</v>
      </c>
      <c r="H3938">
        <v>0.16700000000000001</v>
      </c>
      <c r="I3938">
        <f>Data[[#This Row],[nucleus_area_pct]]/Data[[#This Row],[cytoplasm_ratio]]</f>
        <v>465.26946107784431</v>
      </c>
      <c r="J3938">
        <v>0.93400000000000005</v>
      </c>
      <c r="K3938">
        <v>0.222</v>
      </c>
      <c r="L3938">
        <v>1.04</v>
      </c>
      <c r="M3938">
        <v>1</v>
      </c>
      <c r="N3938">
        <v>0.95699999999999996</v>
      </c>
      <c r="O3938">
        <v>284</v>
      </c>
      <c r="P3938">
        <v>46</v>
      </c>
      <c r="Q3938">
        <v>204</v>
      </c>
      <c r="R3938">
        <v>147</v>
      </c>
      <c r="S3938">
        <v>195</v>
      </c>
      <c r="T3938">
        <f>(Data[[#This Row],[mean_r]]/256)*100</f>
        <v>79.6875</v>
      </c>
      <c r="U3938">
        <f>(Data[[#This Row],[mean_g]]/256)*100</f>
        <v>57.421875</v>
      </c>
      <c r="V3938">
        <f>(Data[[#This Row],[mean_b]]/256)*100</f>
        <v>76.171875</v>
      </c>
      <c r="W3938">
        <v>0.73399999999999999</v>
      </c>
      <c r="X3938" t="s">
        <v>51</v>
      </c>
      <c r="Y3938" t="s">
        <v>45</v>
      </c>
      <c r="Z3938">
        <v>10039</v>
      </c>
      <c r="AA3938">
        <v>2.79</v>
      </c>
      <c r="AB3938">
        <v>12.9</v>
      </c>
      <c r="AC3938">
        <v>44.7</v>
      </c>
      <c r="AD3938">
        <v>393465</v>
      </c>
      <c r="AE3938">
        <v>109</v>
      </c>
      <c r="AF3938">
        <v>32.700000000000003</v>
      </c>
      <c r="AG3938" t="s">
        <v>46</v>
      </c>
      <c r="AH3938" t="s">
        <v>42</v>
      </c>
      <c r="AI3938" t="s">
        <v>56</v>
      </c>
      <c r="AJ3938">
        <v>60</v>
      </c>
      <c r="AK3938">
        <v>512</v>
      </c>
      <c r="AL3938">
        <v>0.1263</v>
      </c>
      <c r="AM3938">
        <v>0.91439999999999999</v>
      </c>
      <c r="AN3938">
        <v>0.9506</v>
      </c>
      <c r="AO3938">
        <f>Data[[#This Row],[labeller_confidence_score]]-Data[[#This Row],[cytodiffusion_classification_confidence]]</f>
        <v>3.620000000000001E-2</v>
      </c>
    </row>
    <row r="3939" spans="1:41" x14ac:dyDescent="0.3">
      <c r="A3939" t="s">
        <v>4012</v>
      </c>
      <c r="B3939" t="s">
        <v>103</v>
      </c>
      <c r="C3939">
        <v>1</v>
      </c>
      <c r="D3939" t="s">
        <v>104</v>
      </c>
      <c r="E3939">
        <v>4.0999999999999996</v>
      </c>
      <c r="F3939">
        <v>0</v>
      </c>
      <c r="G3939">
        <v>0</v>
      </c>
      <c r="H3939">
        <v>1</v>
      </c>
      <c r="I3939">
        <f>Data[[#This Row],[nucleus_area_pct]]/Data[[#This Row],[cytoplasm_ratio]]</f>
        <v>0</v>
      </c>
      <c r="J3939">
        <v>0.39900000000000002</v>
      </c>
      <c r="K3939">
        <v>0.81299999999999994</v>
      </c>
      <c r="L3939">
        <v>0.66</v>
      </c>
      <c r="M3939">
        <v>1</v>
      </c>
      <c r="N3939">
        <v>0.71799999999999997</v>
      </c>
      <c r="O3939">
        <v>75</v>
      </c>
      <c r="P3939">
        <v>30</v>
      </c>
      <c r="Q3939">
        <v>235</v>
      </c>
      <c r="R3939">
        <v>135</v>
      </c>
      <c r="S3939">
        <v>128</v>
      </c>
      <c r="T3939">
        <f>(Data[[#This Row],[mean_r]]/256)*100</f>
        <v>91.796875</v>
      </c>
      <c r="U3939">
        <f>(Data[[#This Row],[mean_g]]/256)*100</f>
        <v>52.734375</v>
      </c>
      <c r="V3939">
        <f>(Data[[#This Row],[mean_b]]/256)*100</f>
        <v>50</v>
      </c>
      <c r="W3939">
        <v>0.52300000000000002</v>
      </c>
      <c r="X3939" t="s">
        <v>51</v>
      </c>
      <c r="Y3939" t="s">
        <v>45</v>
      </c>
      <c r="Z3939">
        <v>9591</v>
      </c>
      <c r="AA3939">
        <v>5.07</v>
      </c>
      <c r="AB3939">
        <v>8.3000000000000007</v>
      </c>
      <c r="AC3939">
        <v>42.8</v>
      </c>
      <c r="AD3939">
        <v>321777</v>
      </c>
      <c r="AE3939">
        <v>84.9</v>
      </c>
      <c r="AF3939">
        <v>34.299999999999997</v>
      </c>
      <c r="AG3939" t="s">
        <v>41</v>
      </c>
      <c r="AH3939" t="s">
        <v>42</v>
      </c>
      <c r="AI3939" t="s">
        <v>43</v>
      </c>
      <c r="AJ3939">
        <v>100</v>
      </c>
      <c r="AK3939">
        <v>360</v>
      </c>
      <c r="AL3939">
        <v>0.76700000000000002</v>
      </c>
      <c r="AM3939">
        <v>0.83609999999999995</v>
      </c>
      <c r="AN3939">
        <v>0.80779999999999996</v>
      </c>
      <c r="AO3939">
        <f>Data[[#This Row],[labeller_confidence_score]]-Data[[#This Row],[cytodiffusion_classification_confidence]]</f>
        <v>-2.8299999999999992E-2</v>
      </c>
    </row>
    <row r="3940" spans="1:41" x14ac:dyDescent="0.3">
      <c r="A3940" t="s">
        <v>4013</v>
      </c>
      <c r="B3940" t="s">
        <v>62</v>
      </c>
      <c r="C3940">
        <v>0</v>
      </c>
      <c r="D3940" t="s">
        <v>50</v>
      </c>
      <c r="E3940">
        <v>8.6</v>
      </c>
      <c r="F3940">
        <v>77.8</v>
      </c>
      <c r="G3940">
        <v>0.95599999999999996</v>
      </c>
      <c r="H3940">
        <v>0.26600000000000001</v>
      </c>
      <c r="I3940">
        <f>Data[[#This Row],[nucleus_area_pct]]/Data[[#This Row],[cytoplasm_ratio]]</f>
        <v>292.48120300751879</v>
      </c>
      <c r="J3940">
        <v>0.878</v>
      </c>
      <c r="K3940">
        <v>0.26800000000000002</v>
      </c>
      <c r="L3940">
        <v>0.82</v>
      </c>
      <c r="M3940">
        <v>1</v>
      </c>
      <c r="N3940">
        <v>0.86</v>
      </c>
      <c r="O3940">
        <v>291</v>
      </c>
      <c r="P3940">
        <v>60</v>
      </c>
      <c r="Q3940">
        <v>213</v>
      </c>
      <c r="R3940">
        <v>152</v>
      </c>
      <c r="S3940">
        <v>207</v>
      </c>
      <c r="T3940">
        <f>(Data[[#This Row],[mean_r]]/256)*100</f>
        <v>83.203125</v>
      </c>
      <c r="U3940">
        <f>(Data[[#This Row],[mean_g]]/256)*100</f>
        <v>59.375</v>
      </c>
      <c r="V3940">
        <f>(Data[[#This Row],[mean_b]]/256)*100</f>
        <v>80.859375</v>
      </c>
      <c r="W3940">
        <v>0.75900000000000001</v>
      </c>
      <c r="X3940" t="s">
        <v>39</v>
      </c>
      <c r="Y3940" t="s">
        <v>45</v>
      </c>
      <c r="Z3940">
        <v>13148</v>
      </c>
      <c r="AA3940">
        <v>3.93</v>
      </c>
      <c r="AB3940">
        <v>15.5</v>
      </c>
      <c r="AC3940">
        <v>45.9</v>
      </c>
      <c r="AD3940">
        <v>115754</v>
      </c>
      <c r="AE3940">
        <v>96</v>
      </c>
      <c r="AF3940">
        <v>34.1</v>
      </c>
      <c r="AG3940" t="s">
        <v>41</v>
      </c>
      <c r="AH3940" t="s">
        <v>42</v>
      </c>
      <c r="AI3940" t="s">
        <v>43</v>
      </c>
      <c r="AJ3940">
        <v>40</v>
      </c>
      <c r="AK3940">
        <v>256</v>
      </c>
      <c r="AL3940">
        <v>0.1056</v>
      </c>
      <c r="AM3940">
        <v>1</v>
      </c>
      <c r="AN3940">
        <v>0.92100000000000004</v>
      </c>
      <c r="AO3940">
        <f>Data[[#This Row],[labeller_confidence_score]]-Data[[#This Row],[cytodiffusion_classification_confidence]]</f>
        <v>-7.8999999999999959E-2</v>
      </c>
    </row>
    <row r="3941" spans="1:41" x14ac:dyDescent="0.3">
      <c r="A3941" t="s">
        <v>4014</v>
      </c>
      <c r="B3941" t="s">
        <v>81</v>
      </c>
      <c r="C3941">
        <v>1</v>
      </c>
      <c r="D3941" t="s">
        <v>82</v>
      </c>
      <c r="E3941">
        <v>17.82</v>
      </c>
      <c r="F3941">
        <v>85.5</v>
      </c>
      <c r="G3941">
        <v>0.308</v>
      </c>
      <c r="H3941">
        <v>9.5000000000000001E-2</v>
      </c>
      <c r="I3941">
        <f>Data[[#This Row],[nucleus_area_pct]]/Data[[#This Row],[cytoplasm_ratio]]</f>
        <v>900</v>
      </c>
      <c r="J3941">
        <v>0.82299999999999995</v>
      </c>
      <c r="K3941">
        <v>0.32</v>
      </c>
      <c r="L3941">
        <v>1.0900000000000001</v>
      </c>
      <c r="M3941">
        <v>1.1000000000000001</v>
      </c>
      <c r="N3941">
        <v>0.86699999999999999</v>
      </c>
      <c r="O3941">
        <v>697</v>
      </c>
      <c r="P3941">
        <v>94</v>
      </c>
      <c r="Q3941">
        <v>222</v>
      </c>
      <c r="R3941">
        <v>141</v>
      </c>
      <c r="S3941">
        <v>207</v>
      </c>
      <c r="T3941">
        <f>(Data[[#This Row],[mean_r]]/256)*100</f>
        <v>86.71875</v>
      </c>
      <c r="U3941">
        <f>(Data[[#This Row],[mean_g]]/256)*100</f>
        <v>55.078125</v>
      </c>
      <c r="V3941">
        <f>(Data[[#This Row],[mean_b]]/256)*100</f>
        <v>80.859375</v>
      </c>
      <c r="W3941">
        <v>0.503</v>
      </c>
      <c r="X3941" t="s">
        <v>51</v>
      </c>
      <c r="Y3941" t="s">
        <v>45</v>
      </c>
      <c r="Z3941">
        <v>8226</v>
      </c>
      <c r="AA3941">
        <v>6.01</v>
      </c>
      <c r="AB3941">
        <v>14.6</v>
      </c>
      <c r="AC3941">
        <v>39.5</v>
      </c>
      <c r="AD3941">
        <v>174665</v>
      </c>
      <c r="AE3941">
        <v>101</v>
      </c>
      <c r="AF3941">
        <v>34.200000000000003</v>
      </c>
      <c r="AG3941" t="s">
        <v>64</v>
      </c>
      <c r="AH3941" t="s">
        <v>68</v>
      </c>
      <c r="AI3941" t="s">
        <v>52</v>
      </c>
      <c r="AJ3941">
        <v>60</v>
      </c>
      <c r="AK3941">
        <v>224</v>
      </c>
      <c r="AL3941">
        <v>0.86219999999999997</v>
      </c>
      <c r="AM3941">
        <v>0.64419999999999999</v>
      </c>
      <c r="AN3941">
        <v>0.6855</v>
      </c>
      <c r="AO3941">
        <f>Data[[#This Row],[labeller_confidence_score]]-Data[[#This Row],[cytodiffusion_classification_confidence]]</f>
        <v>4.1300000000000003E-2</v>
      </c>
    </row>
    <row r="3942" spans="1:41" x14ac:dyDescent="0.3">
      <c r="A3942" t="s">
        <v>4015</v>
      </c>
      <c r="B3942" t="s">
        <v>54</v>
      </c>
      <c r="C3942">
        <v>0</v>
      </c>
      <c r="D3942" t="s">
        <v>54</v>
      </c>
      <c r="E3942">
        <v>7.96</v>
      </c>
      <c r="F3942">
        <v>0</v>
      </c>
      <c r="G3942">
        <v>0</v>
      </c>
      <c r="H3942">
        <v>1</v>
      </c>
      <c r="I3942">
        <f>Data[[#This Row],[nucleus_area_pct]]/Data[[#This Row],[cytoplasm_ratio]]</f>
        <v>0</v>
      </c>
      <c r="J3942">
        <v>0.92600000000000005</v>
      </c>
      <c r="K3942">
        <v>0.217</v>
      </c>
      <c r="L3942">
        <v>0.45</v>
      </c>
      <c r="M3942">
        <v>1</v>
      </c>
      <c r="N3942">
        <v>0.92500000000000004</v>
      </c>
      <c r="O3942">
        <v>178</v>
      </c>
      <c r="P3942">
        <v>49</v>
      </c>
      <c r="Q3942">
        <v>237</v>
      </c>
      <c r="R3942">
        <v>130</v>
      </c>
      <c r="S3942">
        <v>139</v>
      </c>
      <c r="T3942">
        <f>(Data[[#This Row],[mean_r]]/256)*100</f>
        <v>92.578125</v>
      </c>
      <c r="U3942">
        <f>(Data[[#This Row],[mean_g]]/256)*100</f>
        <v>50.78125</v>
      </c>
      <c r="V3942">
        <f>(Data[[#This Row],[mean_b]]/256)*100</f>
        <v>54.296875</v>
      </c>
      <c r="W3942">
        <v>0.501</v>
      </c>
      <c r="X3942" t="s">
        <v>51</v>
      </c>
      <c r="Y3942" t="s">
        <v>45</v>
      </c>
      <c r="Z3942">
        <v>12449</v>
      </c>
      <c r="AA3942">
        <v>6.74</v>
      </c>
      <c r="AB3942">
        <v>12.9</v>
      </c>
      <c r="AC3942">
        <v>37.6</v>
      </c>
      <c r="AD3942">
        <v>282904</v>
      </c>
      <c r="AE3942">
        <v>85.3</v>
      </c>
      <c r="AF3942">
        <v>34.9</v>
      </c>
      <c r="AG3942" t="s">
        <v>64</v>
      </c>
      <c r="AH3942" t="s">
        <v>42</v>
      </c>
      <c r="AI3942" t="s">
        <v>52</v>
      </c>
      <c r="AJ3942">
        <v>100</v>
      </c>
      <c r="AK3942">
        <v>360</v>
      </c>
      <c r="AL3942">
        <v>2.7000000000000001E-3</v>
      </c>
      <c r="AM3942">
        <v>0.90659999999999996</v>
      </c>
      <c r="AN3942">
        <v>0.86860000000000004</v>
      </c>
      <c r="AO3942">
        <f>Data[[#This Row],[labeller_confidence_score]]-Data[[#This Row],[cytodiffusion_classification_confidence]]</f>
        <v>-3.7999999999999923E-2</v>
      </c>
    </row>
    <row r="3943" spans="1:41" x14ac:dyDescent="0.3">
      <c r="A3943" t="s">
        <v>4016</v>
      </c>
      <c r="B3943" t="s">
        <v>62</v>
      </c>
      <c r="C3943">
        <v>0</v>
      </c>
      <c r="D3943" t="s">
        <v>50</v>
      </c>
      <c r="E3943">
        <v>8.4</v>
      </c>
      <c r="F3943">
        <v>82.4</v>
      </c>
      <c r="G3943">
        <v>0.79700000000000004</v>
      </c>
      <c r="H3943">
        <v>0.17</v>
      </c>
      <c r="I3943">
        <f>Data[[#This Row],[nucleus_area_pct]]/Data[[#This Row],[cytoplasm_ratio]]</f>
        <v>484.70588235294116</v>
      </c>
      <c r="J3943">
        <v>0.93799999999999994</v>
      </c>
      <c r="K3943">
        <v>0.17399999999999999</v>
      </c>
      <c r="L3943">
        <v>1.33</v>
      </c>
      <c r="M3943">
        <v>1</v>
      </c>
      <c r="N3943">
        <v>0.90300000000000002</v>
      </c>
      <c r="O3943">
        <v>257</v>
      </c>
      <c r="P3943">
        <v>51</v>
      </c>
      <c r="Q3943">
        <v>197</v>
      </c>
      <c r="R3943">
        <v>148</v>
      </c>
      <c r="S3943">
        <v>196</v>
      </c>
      <c r="T3943">
        <f>(Data[[#This Row],[mean_r]]/256)*100</f>
        <v>76.953125</v>
      </c>
      <c r="U3943">
        <f>(Data[[#This Row],[mean_g]]/256)*100</f>
        <v>57.8125</v>
      </c>
      <c r="V3943">
        <f>(Data[[#This Row],[mean_b]]/256)*100</f>
        <v>76.5625</v>
      </c>
      <c r="W3943">
        <v>0.64800000000000002</v>
      </c>
      <c r="X3943" t="s">
        <v>63</v>
      </c>
      <c r="Y3943" t="s">
        <v>40</v>
      </c>
      <c r="Z3943">
        <v>6620</v>
      </c>
      <c r="AA3943">
        <v>5.32</v>
      </c>
      <c r="AB3943">
        <v>12</v>
      </c>
      <c r="AC3943">
        <v>43.8</v>
      </c>
      <c r="AD3943">
        <v>315304</v>
      </c>
      <c r="AE3943">
        <v>107.7</v>
      </c>
      <c r="AF3943">
        <v>31.9</v>
      </c>
      <c r="AG3943" t="s">
        <v>46</v>
      </c>
      <c r="AH3943" t="s">
        <v>42</v>
      </c>
      <c r="AI3943" t="s">
        <v>56</v>
      </c>
      <c r="AJ3943">
        <v>60</v>
      </c>
      <c r="AK3943">
        <v>512</v>
      </c>
      <c r="AL3943">
        <v>5.7200000000000001E-2</v>
      </c>
      <c r="AM3943">
        <v>0.85719999999999996</v>
      </c>
      <c r="AN3943">
        <v>0.91010000000000002</v>
      </c>
      <c r="AO3943">
        <f>Data[[#This Row],[labeller_confidence_score]]-Data[[#This Row],[cytodiffusion_classification_confidence]]</f>
        <v>5.2900000000000058E-2</v>
      </c>
    </row>
    <row r="3944" spans="1:41" x14ac:dyDescent="0.3">
      <c r="A3944" t="s">
        <v>4017</v>
      </c>
      <c r="B3944" t="s">
        <v>81</v>
      </c>
      <c r="C3944">
        <v>1</v>
      </c>
      <c r="D3944" t="s">
        <v>82</v>
      </c>
      <c r="E3944">
        <v>12.92</v>
      </c>
      <c r="F3944">
        <v>90.4</v>
      </c>
      <c r="G3944">
        <v>0.29499999999999998</v>
      </c>
      <c r="H3944">
        <v>8.2000000000000003E-2</v>
      </c>
      <c r="I3944">
        <f>Data[[#This Row],[nucleus_area_pct]]/Data[[#This Row],[cytoplasm_ratio]]</f>
        <v>1102.439024390244</v>
      </c>
      <c r="J3944">
        <v>0.747</v>
      </c>
      <c r="K3944">
        <v>0.248</v>
      </c>
      <c r="L3944">
        <v>1.18</v>
      </c>
      <c r="M3944">
        <v>1.1000000000000001</v>
      </c>
      <c r="N3944">
        <v>0.88300000000000001</v>
      </c>
      <c r="O3944">
        <v>865</v>
      </c>
      <c r="P3944">
        <v>105</v>
      </c>
      <c r="Q3944">
        <v>243</v>
      </c>
      <c r="R3944">
        <v>139</v>
      </c>
      <c r="S3944">
        <v>197</v>
      </c>
      <c r="T3944">
        <f>(Data[[#This Row],[mean_r]]/256)*100</f>
        <v>94.921875</v>
      </c>
      <c r="U3944">
        <f>(Data[[#This Row],[mean_g]]/256)*100</f>
        <v>54.296875</v>
      </c>
      <c r="V3944">
        <f>(Data[[#This Row],[mean_b]]/256)*100</f>
        <v>76.953125</v>
      </c>
      <c r="W3944">
        <v>0.61699999999999999</v>
      </c>
      <c r="X3944" t="s">
        <v>51</v>
      </c>
      <c r="Y3944" t="s">
        <v>45</v>
      </c>
      <c r="Z3944">
        <v>7189</v>
      </c>
      <c r="AA3944">
        <v>3.25</v>
      </c>
      <c r="AB3944">
        <v>12.9</v>
      </c>
      <c r="AC3944">
        <v>35.299999999999997</v>
      </c>
      <c r="AD3944">
        <v>286711</v>
      </c>
      <c r="AE3944">
        <v>94.8</v>
      </c>
      <c r="AF3944">
        <v>32.4</v>
      </c>
      <c r="AG3944" t="s">
        <v>41</v>
      </c>
      <c r="AH3944" t="s">
        <v>42</v>
      </c>
      <c r="AI3944" t="s">
        <v>43</v>
      </c>
      <c r="AJ3944">
        <v>40</v>
      </c>
      <c r="AK3944">
        <v>256</v>
      </c>
      <c r="AL3944">
        <v>0.86780000000000002</v>
      </c>
      <c r="AM3944">
        <v>0.88549999999999995</v>
      </c>
      <c r="AN3944">
        <v>0.91259999999999997</v>
      </c>
      <c r="AO3944">
        <f>Data[[#This Row],[labeller_confidence_score]]-Data[[#This Row],[cytodiffusion_classification_confidence]]</f>
        <v>2.7100000000000013E-2</v>
      </c>
    </row>
    <row r="3945" spans="1:41" x14ac:dyDescent="0.3">
      <c r="A3945" t="s">
        <v>4018</v>
      </c>
      <c r="B3945" t="s">
        <v>62</v>
      </c>
      <c r="C3945">
        <v>0</v>
      </c>
      <c r="D3945" t="s">
        <v>50</v>
      </c>
      <c r="E3945">
        <v>9.41</v>
      </c>
      <c r="F3945">
        <v>74.099999999999994</v>
      </c>
      <c r="G3945">
        <v>0.82899999999999996</v>
      </c>
      <c r="H3945">
        <v>0.26500000000000001</v>
      </c>
      <c r="I3945">
        <f>Data[[#This Row],[nucleus_area_pct]]/Data[[#This Row],[cytoplasm_ratio]]</f>
        <v>279.62264150943395</v>
      </c>
      <c r="J3945">
        <v>0.88900000000000001</v>
      </c>
      <c r="K3945">
        <v>0.17</v>
      </c>
      <c r="L3945">
        <v>0.9</v>
      </c>
      <c r="M3945">
        <v>1.1000000000000001</v>
      </c>
      <c r="N3945">
        <v>0.93300000000000005</v>
      </c>
      <c r="O3945">
        <v>294</v>
      </c>
      <c r="P3945">
        <v>57</v>
      </c>
      <c r="Q3945">
        <v>202</v>
      </c>
      <c r="R3945">
        <v>154</v>
      </c>
      <c r="S3945">
        <v>190</v>
      </c>
      <c r="T3945">
        <f>(Data[[#This Row],[mean_r]]/256)*100</f>
        <v>78.90625</v>
      </c>
      <c r="U3945">
        <f>(Data[[#This Row],[mean_g]]/256)*100</f>
        <v>60.15625</v>
      </c>
      <c r="V3945">
        <f>(Data[[#This Row],[mean_b]]/256)*100</f>
        <v>74.21875</v>
      </c>
      <c r="W3945">
        <v>0.76500000000000001</v>
      </c>
      <c r="X3945" t="s">
        <v>39</v>
      </c>
      <c r="Y3945" t="s">
        <v>40</v>
      </c>
      <c r="Z3945">
        <v>7775</v>
      </c>
      <c r="AA3945">
        <v>5.92</v>
      </c>
      <c r="AB3945">
        <v>14.3</v>
      </c>
      <c r="AC3945">
        <v>42.4</v>
      </c>
      <c r="AD3945">
        <v>190341</v>
      </c>
      <c r="AE3945">
        <v>80</v>
      </c>
      <c r="AF3945">
        <v>32.1</v>
      </c>
      <c r="AG3945" t="s">
        <v>64</v>
      </c>
      <c r="AH3945" t="s">
        <v>47</v>
      </c>
      <c r="AI3945" t="s">
        <v>52</v>
      </c>
      <c r="AJ3945">
        <v>100</v>
      </c>
      <c r="AK3945">
        <v>360</v>
      </c>
      <c r="AL3945">
        <v>5.62E-2</v>
      </c>
      <c r="AM3945">
        <v>0.97360000000000002</v>
      </c>
      <c r="AN3945">
        <v>0.82850000000000001</v>
      </c>
      <c r="AO3945">
        <f>Data[[#This Row],[labeller_confidence_score]]-Data[[#This Row],[cytodiffusion_classification_confidence]]</f>
        <v>-0.14510000000000001</v>
      </c>
    </row>
    <row r="3946" spans="1:41" x14ac:dyDescent="0.3">
      <c r="A3946" t="s">
        <v>4019</v>
      </c>
      <c r="B3946" t="s">
        <v>85</v>
      </c>
      <c r="C3946">
        <v>0</v>
      </c>
      <c r="D3946" t="s">
        <v>50</v>
      </c>
      <c r="E3946">
        <v>10.52</v>
      </c>
      <c r="F3946">
        <v>58.3</v>
      </c>
      <c r="G3946">
        <v>0.51200000000000001</v>
      </c>
      <c r="H3946">
        <v>0.33</v>
      </c>
      <c r="I3946">
        <f>Data[[#This Row],[nucleus_area_pct]]/Data[[#This Row],[cytoplasm_ratio]]</f>
        <v>176.66666666666666</v>
      </c>
      <c r="J3946">
        <v>0.71099999999999997</v>
      </c>
      <c r="K3946">
        <v>0.35399999999999998</v>
      </c>
      <c r="L3946">
        <v>5.0999999999999996</v>
      </c>
      <c r="M3946">
        <v>1.8</v>
      </c>
      <c r="N3946">
        <v>0.80400000000000005</v>
      </c>
      <c r="O3946">
        <v>369</v>
      </c>
      <c r="P3946">
        <v>65</v>
      </c>
      <c r="Q3946">
        <v>185</v>
      </c>
      <c r="R3946">
        <v>150</v>
      </c>
      <c r="S3946">
        <v>196</v>
      </c>
      <c r="T3946">
        <f>(Data[[#This Row],[mean_r]]/256)*100</f>
        <v>72.265625</v>
      </c>
      <c r="U3946">
        <f>(Data[[#This Row],[mean_g]]/256)*100</f>
        <v>58.59375</v>
      </c>
      <c r="V3946">
        <f>(Data[[#This Row],[mean_b]]/256)*100</f>
        <v>76.5625</v>
      </c>
      <c r="W3946">
        <v>0.77600000000000002</v>
      </c>
      <c r="X3946" t="s">
        <v>63</v>
      </c>
      <c r="Y3946" t="s">
        <v>45</v>
      </c>
      <c r="Z3946">
        <v>8864</v>
      </c>
      <c r="AA3946">
        <v>4.17</v>
      </c>
      <c r="AB3946">
        <v>12.9</v>
      </c>
      <c r="AC3946">
        <v>38.1</v>
      </c>
      <c r="AD3946">
        <v>408738</v>
      </c>
      <c r="AE3946">
        <v>87.8</v>
      </c>
      <c r="AF3946">
        <v>34.4</v>
      </c>
      <c r="AG3946" t="s">
        <v>46</v>
      </c>
      <c r="AH3946" t="s">
        <v>42</v>
      </c>
      <c r="AI3946" t="s">
        <v>52</v>
      </c>
      <c r="AJ3946">
        <v>40</v>
      </c>
      <c r="AK3946">
        <v>256</v>
      </c>
      <c r="AL3946">
        <v>0.105</v>
      </c>
      <c r="AM3946">
        <v>0.8891</v>
      </c>
      <c r="AN3946">
        <v>0.81</v>
      </c>
      <c r="AO3946">
        <f>Data[[#This Row],[labeller_confidence_score]]-Data[[#This Row],[cytodiffusion_classification_confidence]]</f>
        <v>-7.9099999999999948E-2</v>
      </c>
    </row>
    <row r="3947" spans="1:41" x14ac:dyDescent="0.3">
      <c r="A3947" t="s">
        <v>4020</v>
      </c>
      <c r="B3947" t="s">
        <v>62</v>
      </c>
      <c r="C3947">
        <v>0</v>
      </c>
      <c r="D3947" t="s">
        <v>50</v>
      </c>
      <c r="E3947">
        <v>8.4700000000000006</v>
      </c>
      <c r="F3947">
        <v>87.8</v>
      </c>
      <c r="G3947">
        <v>0.77100000000000002</v>
      </c>
      <c r="H3947">
        <v>0.30399999999999999</v>
      </c>
      <c r="I3947">
        <f>Data[[#This Row],[nucleus_area_pct]]/Data[[#This Row],[cytoplasm_ratio]]</f>
        <v>288.81578947368422</v>
      </c>
      <c r="J3947">
        <v>0.88300000000000001</v>
      </c>
      <c r="K3947">
        <v>0.20399999999999999</v>
      </c>
      <c r="L3947">
        <v>0.95</v>
      </c>
      <c r="M3947">
        <v>1</v>
      </c>
      <c r="N3947">
        <v>0.94599999999999995</v>
      </c>
      <c r="O3947">
        <v>178</v>
      </c>
      <c r="P3947">
        <v>58</v>
      </c>
      <c r="Q3947">
        <v>176</v>
      </c>
      <c r="R3947">
        <v>166</v>
      </c>
      <c r="S3947">
        <v>206</v>
      </c>
      <c r="T3947">
        <f>(Data[[#This Row],[mean_r]]/256)*100</f>
        <v>68.75</v>
      </c>
      <c r="U3947">
        <f>(Data[[#This Row],[mean_g]]/256)*100</f>
        <v>64.84375</v>
      </c>
      <c r="V3947">
        <f>(Data[[#This Row],[mean_b]]/256)*100</f>
        <v>80.46875</v>
      </c>
      <c r="W3947">
        <v>0.72199999999999998</v>
      </c>
      <c r="X3947" t="s">
        <v>51</v>
      </c>
      <c r="Y3947" t="s">
        <v>45</v>
      </c>
      <c r="Z3947">
        <v>7520</v>
      </c>
      <c r="AA3947">
        <v>6.13</v>
      </c>
      <c r="AB3947">
        <v>10.3</v>
      </c>
      <c r="AC3947">
        <v>37.5</v>
      </c>
      <c r="AD3947">
        <v>182927</v>
      </c>
      <c r="AE3947">
        <v>94.5</v>
      </c>
      <c r="AF3947">
        <v>33.9</v>
      </c>
      <c r="AG3947" t="s">
        <v>46</v>
      </c>
      <c r="AH3947" t="s">
        <v>47</v>
      </c>
      <c r="AI3947" t="s">
        <v>52</v>
      </c>
      <c r="AJ3947">
        <v>100</v>
      </c>
      <c r="AK3947">
        <v>224</v>
      </c>
      <c r="AL3947">
        <v>6.54E-2</v>
      </c>
      <c r="AM3947">
        <v>0.95979999999999999</v>
      </c>
      <c r="AN3947">
        <v>0.9597</v>
      </c>
      <c r="AO3947">
        <f>Data[[#This Row],[labeller_confidence_score]]-Data[[#This Row],[cytodiffusion_classification_confidence]]</f>
        <v>-9.9999999999988987E-5</v>
      </c>
    </row>
    <row r="3948" spans="1:41" x14ac:dyDescent="0.3">
      <c r="A3948" t="s">
        <v>4021</v>
      </c>
      <c r="B3948" t="s">
        <v>106</v>
      </c>
      <c r="C3948">
        <v>1</v>
      </c>
      <c r="D3948" t="s">
        <v>82</v>
      </c>
      <c r="E3948">
        <v>11.84</v>
      </c>
      <c r="F3948">
        <v>80</v>
      </c>
      <c r="G3948">
        <v>0.32500000000000001</v>
      </c>
      <c r="H3948">
        <v>0.183</v>
      </c>
      <c r="I3948">
        <f>Data[[#This Row],[nucleus_area_pct]]/Data[[#This Row],[cytoplasm_ratio]]</f>
        <v>437.15846994535519</v>
      </c>
      <c r="J3948">
        <v>0.871</v>
      </c>
      <c r="K3948">
        <v>0.23899999999999999</v>
      </c>
      <c r="L3948">
        <v>0.26</v>
      </c>
      <c r="M3948">
        <v>1</v>
      </c>
      <c r="N3948">
        <v>0.88700000000000001</v>
      </c>
      <c r="O3948">
        <v>627</v>
      </c>
      <c r="P3948">
        <v>89</v>
      </c>
      <c r="Q3948">
        <v>220</v>
      </c>
      <c r="R3948">
        <v>157</v>
      </c>
      <c r="S3948">
        <v>199</v>
      </c>
      <c r="T3948">
        <f>(Data[[#This Row],[mean_r]]/256)*100</f>
        <v>85.9375</v>
      </c>
      <c r="U3948">
        <f>(Data[[#This Row],[mean_g]]/256)*100</f>
        <v>61.328125</v>
      </c>
      <c r="V3948">
        <f>(Data[[#This Row],[mean_b]]/256)*100</f>
        <v>77.734375</v>
      </c>
      <c r="W3948">
        <v>0.71499999999999997</v>
      </c>
      <c r="X3948" t="s">
        <v>51</v>
      </c>
      <c r="Y3948" t="s">
        <v>40</v>
      </c>
      <c r="Z3948">
        <v>7173</v>
      </c>
      <c r="AA3948">
        <v>4.92</v>
      </c>
      <c r="AB3948">
        <v>11.4</v>
      </c>
      <c r="AC3948">
        <v>29.9</v>
      </c>
      <c r="AD3948">
        <v>208161</v>
      </c>
      <c r="AE3948">
        <v>88.2</v>
      </c>
      <c r="AF3948">
        <v>31.5</v>
      </c>
      <c r="AG3948" t="s">
        <v>64</v>
      </c>
      <c r="AH3948" t="s">
        <v>47</v>
      </c>
      <c r="AI3948" t="s">
        <v>56</v>
      </c>
      <c r="AJ3948">
        <v>100</v>
      </c>
      <c r="AK3948">
        <v>360</v>
      </c>
      <c r="AL3948">
        <v>0.93469999999999998</v>
      </c>
      <c r="AM3948">
        <v>0.65559999999999996</v>
      </c>
      <c r="AN3948">
        <v>0.82040000000000002</v>
      </c>
      <c r="AO3948">
        <f>Data[[#This Row],[labeller_confidence_score]]-Data[[#This Row],[cytodiffusion_classification_confidence]]</f>
        <v>0.16480000000000006</v>
      </c>
    </row>
    <row r="3949" spans="1:41" x14ac:dyDescent="0.3">
      <c r="A3949" t="s">
        <v>4022</v>
      </c>
      <c r="B3949" t="s">
        <v>103</v>
      </c>
      <c r="C3949">
        <v>1</v>
      </c>
      <c r="D3949" t="s">
        <v>104</v>
      </c>
      <c r="E3949">
        <v>3.81</v>
      </c>
      <c r="F3949">
        <v>0</v>
      </c>
      <c r="G3949">
        <v>0</v>
      </c>
      <c r="H3949">
        <v>1</v>
      </c>
      <c r="I3949">
        <f>Data[[#This Row],[nucleus_area_pct]]/Data[[#This Row],[cytoplasm_ratio]]</f>
        <v>0</v>
      </c>
      <c r="J3949">
        <v>0.56299999999999994</v>
      </c>
      <c r="K3949">
        <v>0.93100000000000005</v>
      </c>
      <c r="L3949">
        <v>0.41</v>
      </c>
      <c r="M3949">
        <v>1</v>
      </c>
      <c r="N3949">
        <v>0.66400000000000003</v>
      </c>
      <c r="O3949">
        <v>48</v>
      </c>
      <c r="P3949">
        <v>31</v>
      </c>
      <c r="Q3949">
        <v>221</v>
      </c>
      <c r="R3949">
        <v>110</v>
      </c>
      <c r="S3949">
        <v>128</v>
      </c>
      <c r="T3949">
        <f>(Data[[#This Row],[mean_r]]/256)*100</f>
        <v>86.328125</v>
      </c>
      <c r="U3949">
        <f>(Data[[#This Row],[mean_g]]/256)*100</f>
        <v>42.96875</v>
      </c>
      <c r="V3949">
        <f>(Data[[#This Row],[mean_b]]/256)*100</f>
        <v>50</v>
      </c>
      <c r="W3949">
        <v>0.51600000000000001</v>
      </c>
      <c r="X3949" t="s">
        <v>39</v>
      </c>
      <c r="Y3949" t="s">
        <v>45</v>
      </c>
      <c r="Z3949">
        <v>10905</v>
      </c>
      <c r="AA3949">
        <v>6.38</v>
      </c>
      <c r="AB3949">
        <v>16.5</v>
      </c>
      <c r="AC3949">
        <v>34.4</v>
      </c>
      <c r="AD3949">
        <v>55379</v>
      </c>
      <c r="AE3949">
        <v>73.2</v>
      </c>
      <c r="AF3949">
        <v>31.4</v>
      </c>
      <c r="AG3949" t="s">
        <v>41</v>
      </c>
      <c r="AH3949" t="s">
        <v>42</v>
      </c>
      <c r="AI3949" t="s">
        <v>56</v>
      </c>
      <c r="AJ3949">
        <v>60</v>
      </c>
      <c r="AK3949">
        <v>512</v>
      </c>
      <c r="AL3949">
        <v>0.81459999999999999</v>
      </c>
      <c r="AM3949">
        <v>0.63</v>
      </c>
      <c r="AN3949">
        <v>0.84179999999999999</v>
      </c>
      <c r="AO3949">
        <f>Data[[#This Row],[labeller_confidence_score]]-Data[[#This Row],[cytodiffusion_classification_confidence]]</f>
        <v>0.21179999999999999</v>
      </c>
    </row>
    <row r="3950" spans="1:41" x14ac:dyDescent="0.3">
      <c r="A3950" t="s">
        <v>4023</v>
      </c>
      <c r="B3950" t="s">
        <v>54</v>
      </c>
      <c r="C3950">
        <v>0</v>
      </c>
      <c r="D3950" t="s">
        <v>54</v>
      </c>
      <c r="E3950">
        <v>7.19</v>
      </c>
      <c r="F3950">
        <v>0</v>
      </c>
      <c r="G3950">
        <v>0</v>
      </c>
      <c r="H3950">
        <v>1</v>
      </c>
      <c r="I3950">
        <f>Data[[#This Row],[nucleus_area_pct]]/Data[[#This Row],[cytoplasm_ratio]]</f>
        <v>0</v>
      </c>
      <c r="J3950">
        <v>0.94699999999999995</v>
      </c>
      <c r="K3950">
        <v>0.11799999999999999</v>
      </c>
      <c r="L3950">
        <v>0.5</v>
      </c>
      <c r="M3950">
        <v>1</v>
      </c>
      <c r="N3950">
        <v>0.94</v>
      </c>
      <c r="O3950">
        <v>227</v>
      </c>
      <c r="P3950">
        <v>46</v>
      </c>
      <c r="Q3950">
        <v>217</v>
      </c>
      <c r="R3950">
        <v>124</v>
      </c>
      <c r="S3950">
        <v>131</v>
      </c>
      <c r="T3950">
        <f>(Data[[#This Row],[mean_r]]/256)*100</f>
        <v>84.765625</v>
      </c>
      <c r="U3950">
        <f>(Data[[#This Row],[mean_g]]/256)*100</f>
        <v>48.4375</v>
      </c>
      <c r="V3950">
        <f>(Data[[#This Row],[mean_b]]/256)*100</f>
        <v>51.171875</v>
      </c>
      <c r="W3950">
        <v>0.52100000000000002</v>
      </c>
      <c r="X3950" t="s">
        <v>63</v>
      </c>
      <c r="Y3950" t="s">
        <v>40</v>
      </c>
      <c r="Z3950">
        <v>5915</v>
      </c>
      <c r="AA3950">
        <v>3.6</v>
      </c>
      <c r="AB3950">
        <v>11.6</v>
      </c>
      <c r="AC3950">
        <v>47.1</v>
      </c>
      <c r="AD3950">
        <v>297690</v>
      </c>
      <c r="AE3950">
        <v>83.6</v>
      </c>
      <c r="AF3950">
        <v>33.1</v>
      </c>
      <c r="AG3950" t="s">
        <v>64</v>
      </c>
      <c r="AH3950" t="s">
        <v>68</v>
      </c>
      <c r="AI3950" t="s">
        <v>56</v>
      </c>
      <c r="AJ3950">
        <v>100</v>
      </c>
      <c r="AK3950">
        <v>256</v>
      </c>
      <c r="AL3950">
        <v>7.0800000000000002E-2</v>
      </c>
      <c r="AM3950">
        <v>0.82589999999999997</v>
      </c>
      <c r="AN3950">
        <v>0.90369999999999995</v>
      </c>
      <c r="AO3950">
        <f>Data[[#This Row],[labeller_confidence_score]]-Data[[#This Row],[cytodiffusion_classification_confidence]]</f>
        <v>7.779999999999998E-2</v>
      </c>
    </row>
    <row r="3951" spans="1:41" x14ac:dyDescent="0.3">
      <c r="A3951" t="s">
        <v>4024</v>
      </c>
      <c r="B3951" t="s">
        <v>49</v>
      </c>
      <c r="C3951">
        <v>0</v>
      </c>
      <c r="D3951" t="s">
        <v>50</v>
      </c>
      <c r="E3951">
        <v>11.06</v>
      </c>
      <c r="F3951">
        <v>53.2</v>
      </c>
      <c r="G3951">
        <v>0.53900000000000003</v>
      </c>
      <c r="H3951">
        <v>0.44900000000000001</v>
      </c>
      <c r="I3951">
        <f>Data[[#This Row],[nucleus_area_pct]]/Data[[#This Row],[cytoplasm_ratio]]</f>
        <v>118.48552338530067</v>
      </c>
      <c r="J3951">
        <v>0.72699999999999998</v>
      </c>
      <c r="K3951">
        <v>0.36199999999999999</v>
      </c>
      <c r="L3951">
        <v>2.3199999999999998</v>
      </c>
      <c r="M3951">
        <v>3.7</v>
      </c>
      <c r="N3951">
        <v>0.67700000000000005</v>
      </c>
      <c r="O3951">
        <v>405</v>
      </c>
      <c r="P3951">
        <v>79</v>
      </c>
      <c r="Q3951">
        <v>194</v>
      </c>
      <c r="R3951">
        <v>170</v>
      </c>
      <c r="S3951">
        <v>202</v>
      </c>
      <c r="T3951">
        <f>(Data[[#This Row],[mean_r]]/256)*100</f>
        <v>75.78125</v>
      </c>
      <c r="U3951">
        <f>(Data[[#This Row],[mean_g]]/256)*100</f>
        <v>66.40625</v>
      </c>
      <c r="V3951">
        <f>(Data[[#This Row],[mean_b]]/256)*100</f>
        <v>78.90625</v>
      </c>
      <c r="W3951">
        <v>0.41799999999999998</v>
      </c>
      <c r="X3951" t="s">
        <v>51</v>
      </c>
      <c r="Y3951" t="s">
        <v>40</v>
      </c>
      <c r="Z3951">
        <v>6621</v>
      </c>
      <c r="AA3951">
        <v>3.43</v>
      </c>
      <c r="AB3951">
        <v>14.8</v>
      </c>
      <c r="AC3951">
        <v>38.5</v>
      </c>
      <c r="AD3951">
        <v>35697</v>
      </c>
      <c r="AE3951">
        <v>74.099999999999994</v>
      </c>
      <c r="AF3951">
        <v>34.299999999999997</v>
      </c>
      <c r="AG3951" t="s">
        <v>46</v>
      </c>
      <c r="AH3951" t="s">
        <v>68</v>
      </c>
      <c r="AI3951" t="s">
        <v>56</v>
      </c>
      <c r="AJ3951">
        <v>100</v>
      </c>
      <c r="AK3951">
        <v>224</v>
      </c>
      <c r="AL3951">
        <v>0.16739999999999999</v>
      </c>
      <c r="AM3951">
        <v>0.91659999999999997</v>
      </c>
      <c r="AN3951">
        <v>1</v>
      </c>
      <c r="AO3951">
        <f>Data[[#This Row],[labeller_confidence_score]]-Data[[#This Row],[cytodiffusion_classification_confidence]]</f>
        <v>8.340000000000003E-2</v>
      </c>
    </row>
    <row r="3952" spans="1:41" x14ac:dyDescent="0.3">
      <c r="A3952" t="s">
        <v>4025</v>
      </c>
      <c r="B3952" t="s">
        <v>54</v>
      </c>
      <c r="C3952">
        <v>0</v>
      </c>
      <c r="D3952" t="s">
        <v>54</v>
      </c>
      <c r="E3952">
        <v>9.0299999999999994</v>
      </c>
      <c r="F3952">
        <v>0</v>
      </c>
      <c r="G3952">
        <v>0</v>
      </c>
      <c r="H3952">
        <v>1</v>
      </c>
      <c r="I3952">
        <f>Data[[#This Row],[nucleus_area_pct]]/Data[[#This Row],[cytoplasm_ratio]]</f>
        <v>0</v>
      </c>
      <c r="J3952">
        <v>0.91800000000000004</v>
      </c>
      <c r="K3952">
        <v>0.11600000000000001</v>
      </c>
      <c r="L3952">
        <v>0.3</v>
      </c>
      <c r="M3952">
        <v>1</v>
      </c>
      <c r="N3952">
        <v>0.94799999999999995</v>
      </c>
      <c r="O3952">
        <v>188</v>
      </c>
      <c r="P3952">
        <v>52</v>
      </c>
      <c r="Q3952">
        <v>230</v>
      </c>
      <c r="R3952">
        <v>118</v>
      </c>
      <c r="S3952">
        <v>134</v>
      </c>
      <c r="T3952">
        <f>(Data[[#This Row],[mean_r]]/256)*100</f>
        <v>89.84375</v>
      </c>
      <c r="U3952">
        <f>(Data[[#This Row],[mean_g]]/256)*100</f>
        <v>46.09375</v>
      </c>
      <c r="V3952">
        <f>(Data[[#This Row],[mean_b]]/256)*100</f>
        <v>52.34375</v>
      </c>
      <c r="W3952">
        <v>0.52800000000000002</v>
      </c>
      <c r="X3952" t="s">
        <v>51</v>
      </c>
      <c r="Y3952" t="s">
        <v>45</v>
      </c>
      <c r="Z3952">
        <v>3201</v>
      </c>
      <c r="AA3952">
        <v>4.62</v>
      </c>
      <c r="AB3952">
        <v>12.2</v>
      </c>
      <c r="AC3952">
        <v>37.700000000000003</v>
      </c>
      <c r="AD3952">
        <v>223735</v>
      </c>
      <c r="AE3952">
        <v>76.599999999999994</v>
      </c>
      <c r="AF3952">
        <v>32.799999999999997</v>
      </c>
      <c r="AG3952" t="s">
        <v>64</v>
      </c>
      <c r="AH3952" t="s">
        <v>42</v>
      </c>
      <c r="AI3952" t="s">
        <v>52</v>
      </c>
      <c r="AJ3952">
        <v>100</v>
      </c>
      <c r="AK3952">
        <v>512</v>
      </c>
      <c r="AL3952">
        <v>6.3600000000000004E-2</v>
      </c>
      <c r="AM3952">
        <v>0.96630000000000005</v>
      </c>
      <c r="AN3952">
        <v>0.88029999999999997</v>
      </c>
      <c r="AO3952">
        <f>Data[[#This Row],[labeller_confidence_score]]-Data[[#This Row],[cytodiffusion_classification_confidence]]</f>
        <v>-8.6000000000000076E-2</v>
      </c>
    </row>
    <row r="3953" spans="1:41" x14ac:dyDescent="0.3">
      <c r="A3953" t="s">
        <v>4026</v>
      </c>
      <c r="B3953" t="s">
        <v>66</v>
      </c>
      <c r="C3953">
        <v>1</v>
      </c>
      <c r="D3953" t="s">
        <v>67</v>
      </c>
      <c r="E3953">
        <v>7.58</v>
      </c>
      <c r="F3953">
        <v>97.4</v>
      </c>
      <c r="G3953">
        <v>0.78800000000000003</v>
      </c>
      <c r="H3953">
        <v>0.21099999999999999</v>
      </c>
      <c r="I3953">
        <f>Data[[#This Row],[nucleus_area_pct]]/Data[[#This Row],[cytoplasm_ratio]]</f>
        <v>461.61137440758296</v>
      </c>
      <c r="J3953">
        <v>0.45400000000000001</v>
      </c>
      <c r="K3953">
        <v>0.503</v>
      </c>
      <c r="L3953">
        <v>1.28</v>
      </c>
      <c r="M3953">
        <v>1</v>
      </c>
      <c r="N3953">
        <v>0.63</v>
      </c>
      <c r="O3953">
        <v>325</v>
      </c>
      <c r="P3953">
        <v>72</v>
      </c>
      <c r="Q3953">
        <v>196</v>
      </c>
      <c r="R3953">
        <v>124</v>
      </c>
      <c r="S3953">
        <v>179</v>
      </c>
      <c r="T3953">
        <f>(Data[[#This Row],[mean_r]]/256)*100</f>
        <v>76.5625</v>
      </c>
      <c r="U3953">
        <f>(Data[[#This Row],[mean_g]]/256)*100</f>
        <v>48.4375</v>
      </c>
      <c r="V3953">
        <f>(Data[[#This Row],[mean_b]]/256)*100</f>
        <v>69.921875</v>
      </c>
      <c r="W3953">
        <v>0.78700000000000003</v>
      </c>
      <c r="X3953" t="s">
        <v>39</v>
      </c>
      <c r="Y3953" t="s">
        <v>40</v>
      </c>
      <c r="Z3953">
        <v>6763</v>
      </c>
      <c r="AA3953">
        <v>4.57</v>
      </c>
      <c r="AB3953">
        <v>15.4</v>
      </c>
      <c r="AC3953">
        <v>46.9</v>
      </c>
      <c r="AD3953">
        <v>224786</v>
      </c>
      <c r="AE3953">
        <v>95.7</v>
      </c>
      <c r="AF3953">
        <v>33.1</v>
      </c>
      <c r="AG3953" t="s">
        <v>64</v>
      </c>
      <c r="AH3953" t="s">
        <v>68</v>
      </c>
      <c r="AI3953" t="s">
        <v>52</v>
      </c>
      <c r="AJ3953">
        <v>100</v>
      </c>
      <c r="AK3953">
        <v>512</v>
      </c>
      <c r="AL3953">
        <v>0.78559999999999997</v>
      </c>
      <c r="AM3953">
        <v>0.64290000000000003</v>
      </c>
      <c r="AN3953">
        <v>0.85950000000000004</v>
      </c>
      <c r="AO3953">
        <f>Data[[#This Row],[labeller_confidence_score]]-Data[[#This Row],[cytodiffusion_classification_confidence]]</f>
        <v>0.21660000000000001</v>
      </c>
    </row>
    <row r="3954" spans="1:41" x14ac:dyDescent="0.3">
      <c r="A3954" t="s">
        <v>4027</v>
      </c>
      <c r="B3954" t="s">
        <v>62</v>
      </c>
      <c r="C3954">
        <v>0</v>
      </c>
      <c r="D3954" t="s">
        <v>50</v>
      </c>
      <c r="E3954">
        <v>9.39</v>
      </c>
      <c r="F3954">
        <v>82</v>
      </c>
      <c r="G3954">
        <v>0.876</v>
      </c>
      <c r="H3954">
        <v>0.20300000000000001</v>
      </c>
      <c r="I3954">
        <f>Data[[#This Row],[nucleus_area_pct]]/Data[[#This Row],[cytoplasm_ratio]]</f>
        <v>403.94088669950736</v>
      </c>
      <c r="J3954">
        <v>0.89600000000000002</v>
      </c>
      <c r="K3954">
        <v>0.20499999999999999</v>
      </c>
      <c r="L3954">
        <v>0.97</v>
      </c>
      <c r="M3954">
        <v>1</v>
      </c>
      <c r="N3954">
        <v>0.878</v>
      </c>
      <c r="O3954">
        <v>261</v>
      </c>
      <c r="P3954">
        <v>56</v>
      </c>
      <c r="Q3954">
        <v>212</v>
      </c>
      <c r="R3954">
        <v>150</v>
      </c>
      <c r="S3954">
        <v>191</v>
      </c>
      <c r="T3954">
        <f>(Data[[#This Row],[mean_r]]/256)*100</f>
        <v>82.8125</v>
      </c>
      <c r="U3954">
        <f>(Data[[#This Row],[mean_g]]/256)*100</f>
        <v>58.59375</v>
      </c>
      <c r="V3954">
        <f>(Data[[#This Row],[mean_b]]/256)*100</f>
        <v>74.609375</v>
      </c>
      <c r="W3954">
        <v>0.70199999999999996</v>
      </c>
      <c r="X3954" t="s">
        <v>63</v>
      </c>
      <c r="Y3954" t="s">
        <v>40</v>
      </c>
      <c r="Z3954">
        <v>6880</v>
      </c>
      <c r="AA3954">
        <v>5.52</v>
      </c>
      <c r="AB3954">
        <v>14.2</v>
      </c>
      <c r="AC3954">
        <v>50.3</v>
      </c>
      <c r="AD3954">
        <v>307531</v>
      </c>
      <c r="AE3954">
        <v>81.5</v>
      </c>
      <c r="AF3954">
        <v>36.4</v>
      </c>
      <c r="AG3954" t="s">
        <v>64</v>
      </c>
      <c r="AH3954" t="s">
        <v>42</v>
      </c>
      <c r="AI3954" t="s">
        <v>56</v>
      </c>
      <c r="AJ3954">
        <v>40</v>
      </c>
      <c r="AK3954">
        <v>224</v>
      </c>
      <c r="AL3954">
        <v>0.09</v>
      </c>
      <c r="AM3954">
        <v>0.89610000000000001</v>
      </c>
      <c r="AN3954">
        <v>0.86429999999999996</v>
      </c>
      <c r="AO3954">
        <f>Data[[#This Row],[labeller_confidence_score]]-Data[[#This Row],[cytodiffusion_classification_confidence]]</f>
        <v>-3.180000000000005E-2</v>
      </c>
    </row>
    <row r="3955" spans="1:41" x14ac:dyDescent="0.3">
      <c r="A3955" t="s">
        <v>4028</v>
      </c>
      <c r="B3955" t="s">
        <v>62</v>
      </c>
      <c r="C3955">
        <v>0</v>
      </c>
      <c r="D3955" t="s">
        <v>50</v>
      </c>
      <c r="E3955">
        <v>9.2200000000000006</v>
      </c>
      <c r="F3955">
        <v>85.6</v>
      </c>
      <c r="G3955">
        <v>0.88700000000000001</v>
      </c>
      <c r="H3955">
        <v>0.22800000000000001</v>
      </c>
      <c r="I3955">
        <f>Data[[#This Row],[nucleus_area_pct]]/Data[[#This Row],[cytoplasm_ratio]]</f>
        <v>375.43859649122805</v>
      </c>
      <c r="J3955">
        <v>0.89100000000000001</v>
      </c>
      <c r="K3955">
        <v>0.151</v>
      </c>
      <c r="L3955">
        <v>1.04</v>
      </c>
      <c r="M3955">
        <v>1</v>
      </c>
      <c r="N3955">
        <v>0.92300000000000004</v>
      </c>
      <c r="O3955">
        <v>223</v>
      </c>
      <c r="P3955">
        <v>54</v>
      </c>
      <c r="Q3955">
        <v>204</v>
      </c>
      <c r="R3955">
        <v>146</v>
      </c>
      <c r="S3955">
        <v>184</v>
      </c>
      <c r="T3955">
        <f>(Data[[#This Row],[mean_r]]/256)*100</f>
        <v>79.6875</v>
      </c>
      <c r="U3955">
        <f>(Data[[#This Row],[mean_g]]/256)*100</f>
        <v>57.03125</v>
      </c>
      <c r="V3955">
        <f>(Data[[#This Row],[mean_b]]/256)*100</f>
        <v>71.875</v>
      </c>
      <c r="W3955">
        <v>0.67300000000000004</v>
      </c>
      <c r="X3955" t="s">
        <v>51</v>
      </c>
      <c r="Y3955" t="s">
        <v>40</v>
      </c>
      <c r="Z3955">
        <v>6318</v>
      </c>
      <c r="AA3955">
        <v>5.72</v>
      </c>
      <c r="AB3955">
        <v>13.1</v>
      </c>
      <c r="AC3955">
        <v>44.2</v>
      </c>
      <c r="AD3955">
        <v>223903</v>
      </c>
      <c r="AE3955">
        <v>77.400000000000006</v>
      </c>
      <c r="AF3955">
        <v>34.299999999999997</v>
      </c>
      <c r="AG3955" t="s">
        <v>46</v>
      </c>
      <c r="AH3955" t="s">
        <v>42</v>
      </c>
      <c r="AI3955" t="s">
        <v>43</v>
      </c>
      <c r="AJ3955">
        <v>60</v>
      </c>
      <c r="AK3955">
        <v>512</v>
      </c>
      <c r="AL3955">
        <v>4.6300000000000001E-2</v>
      </c>
      <c r="AM3955">
        <v>0.89139999999999997</v>
      </c>
      <c r="AN3955">
        <v>0.98250000000000004</v>
      </c>
      <c r="AO3955">
        <f>Data[[#This Row],[labeller_confidence_score]]-Data[[#This Row],[cytodiffusion_classification_confidence]]</f>
        <v>9.110000000000007E-2</v>
      </c>
    </row>
    <row r="3956" spans="1:41" x14ac:dyDescent="0.3">
      <c r="A3956" t="s">
        <v>4029</v>
      </c>
      <c r="B3956" t="s">
        <v>62</v>
      </c>
      <c r="C3956">
        <v>0</v>
      </c>
      <c r="D3956" t="s">
        <v>50</v>
      </c>
      <c r="E3956">
        <v>8.64</v>
      </c>
      <c r="F3956">
        <v>73.900000000000006</v>
      </c>
      <c r="G3956">
        <v>0.83099999999999996</v>
      </c>
      <c r="H3956">
        <v>0.16400000000000001</v>
      </c>
      <c r="I3956">
        <f>Data[[#This Row],[nucleus_area_pct]]/Data[[#This Row],[cytoplasm_ratio]]</f>
        <v>450.60975609756099</v>
      </c>
      <c r="J3956">
        <v>0.877</v>
      </c>
      <c r="K3956">
        <v>0.13</v>
      </c>
      <c r="L3956">
        <v>1.29</v>
      </c>
      <c r="M3956">
        <v>1</v>
      </c>
      <c r="N3956">
        <v>0.93</v>
      </c>
      <c r="O3956">
        <v>262</v>
      </c>
      <c r="P3956">
        <v>59</v>
      </c>
      <c r="Q3956">
        <v>182</v>
      </c>
      <c r="R3956">
        <v>182</v>
      </c>
      <c r="S3956">
        <v>199</v>
      </c>
      <c r="T3956">
        <f>(Data[[#This Row],[mean_r]]/256)*100</f>
        <v>71.09375</v>
      </c>
      <c r="U3956">
        <f>(Data[[#This Row],[mean_g]]/256)*100</f>
        <v>71.09375</v>
      </c>
      <c r="V3956">
        <f>(Data[[#This Row],[mean_b]]/256)*100</f>
        <v>77.734375</v>
      </c>
      <c r="W3956">
        <v>0.82199999999999995</v>
      </c>
      <c r="X3956" t="s">
        <v>51</v>
      </c>
      <c r="Y3956" t="s">
        <v>45</v>
      </c>
      <c r="Z3956">
        <v>6334</v>
      </c>
      <c r="AA3956">
        <v>6.19</v>
      </c>
      <c r="AB3956">
        <v>13.2</v>
      </c>
      <c r="AC3956">
        <v>39.6</v>
      </c>
      <c r="AD3956">
        <v>258186</v>
      </c>
      <c r="AE3956">
        <v>120</v>
      </c>
      <c r="AF3956">
        <v>32.700000000000003</v>
      </c>
      <c r="AG3956" t="s">
        <v>46</v>
      </c>
      <c r="AH3956" t="s">
        <v>47</v>
      </c>
      <c r="AI3956" t="s">
        <v>52</v>
      </c>
      <c r="AJ3956">
        <v>60</v>
      </c>
      <c r="AK3956">
        <v>512</v>
      </c>
      <c r="AL3956">
        <v>5.96E-2</v>
      </c>
      <c r="AM3956">
        <v>0.89949999999999997</v>
      </c>
      <c r="AN3956">
        <v>0.84230000000000005</v>
      </c>
      <c r="AO3956">
        <f>Data[[#This Row],[labeller_confidence_score]]-Data[[#This Row],[cytodiffusion_classification_confidence]]</f>
        <v>-5.7199999999999918E-2</v>
      </c>
    </row>
    <row r="3957" spans="1:41" x14ac:dyDescent="0.3">
      <c r="A3957" t="s">
        <v>4030</v>
      </c>
      <c r="B3957" t="s">
        <v>49</v>
      </c>
      <c r="C3957">
        <v>0</v>
      </c>
      <c r="D3957" t="s">
        <v>50</v>
      </c>
      <c r="E3957">
        <v>9.2799999999999994</v>
      </c>
      <c r="F3957">
        <v>56.7</v>
      </c>
      <c r="G3957">
        <v>0.61699999999999999</v>
      </c>
      <c r="H3957">
        <v>0.55200000000000005</v>
      </c>
      <c r="I3957">
        <f>Data[[#This Row],[nucleus_area_pct]]/Data[[#This Row],[cytoplasm_ratio]]</f>
        <v>102.71739130434783</v>
      </c>
      <c r="J3957">
        <v>0.69199999999999995</v>
      </c>
      <c r="K3957">
        <v>0.47599999999999998</v>
      </c>
      <c r="L3957">
        <v>4.0199999999999996</v>
      </c>
      <c r="M3957">
        <v>2.2999999999999998</v>
      </c>
      <c r="N3957">
        <v>0.84399999999999997</v>
      </c>
      <c r="O3957">
        <v>450</v>
      </c>
      <c r="P3957">
        <v>69</v>
      </c>
      <c r="Q3957">
        <v>202</v>
      </c>
      <c r="R3957">
        <v>170</v>
      </c>
      <c r="S3957">
        <v>175</v>
      </c>
      <c r="T3957">
        <f>(Data[[#This Row],[mean_r]]/256)*100</f>
        <v>78.90625</v>
      </c>
      <c r="U3957">
        <f>(Data[[#This Row],[mean_g]]/256)*100</f>
        <v>66.40625</v>
      </c>
      <c r="V3957">
        <f>(Data[[#This Row],[mean_b]]/256)*100</f>
        <v>68.359375</v>
      </c>
      <c r="W3957">
        <v>0.63500000000000001</v>
      </c>
      <c r="X3957" t="s">
        <v>51</v>
      </c>
      <c r="Y3957" t="s">
        <v>45</v>
      </c>
      <c r="Z3957">
        <v>9031</v>
      </c>
      <c r="AA3957">
        <v>4.99</v>
      </c>
      <c r="AB3957">
        <v>12.5</v>
      </c>
      <c r="AC3957">
        <v>39.4</v>
      </c>
      <c r="AD3957">
        <v>257268</v>
      </c>
      <c r="AE3957">
        <v>85</v>
      </c>
      <c r="AF3957">
        <v>32.9</v>
      </c>
      <c r="AG3957" t="s">
        <v>64</v>
      </c>
      <c r="AH3957" t="s">
        <v>42</v>
      </c>
      <c r="AI3957" t="s">
        <v>56</v>
      </c>
      <c r="AJ3957">
        <v>40</v>
      </c>
      <c r="AK3957">
        <v>360</v>
      </c>
      <c r="AL3957">
        <v>0</v>
      </c>
      <c r="AM3957">
        <v>0.86809999999999998</v>
      </c>
      <c r="AN3957">
        <v>0.90449999999999997</v>
      </c>
      <c r="AO3957">
        <f>Data[[#This Row],[labeller_confidence_score]]-Data[[#This Row],[cytodiffusion_classification_confidence]]</f>
        <v>3.6399999999999988E-2</v>
      </c>
    </row>
    <row r="3958" spans="1:41" x14ac:dyDescent="0.3">
      <c r="A3958" t="s">
        <v>4031</v>
      </c>
      <c r="B3958" t="s">
        <v>49</v>
      </c>
      <c r="C3958">
        <v>0</v>
      </c>
      <c r="D3958" t="s">
        <v>50</v>
      </c>
      <c r="E3958">
        <v>10.59</v>
      </c>
      <c r="F3958">
        <v>46.6</v>
      </c>
      <c r="G3958">
        <v>0.503</v>
      </c>
      <c r="H3958">
        <v>0.47399999999999998</v>
      </c>
      <c r="I3958">
        <f>Data[[#This Row],[nucleus_area_pct]]/Data[[#This Row],[cytoplasm_ratio]]</f>
        <v>98.312236286919841</v>
      </c>
      <c r="J3958">
        <v>0.73599999999999999</v>
      </c>
      <c r="K3958">
        <v>0.35199999999999998</v>
      </c>
      <c r="L3958">
        <v>4.26</v>
      </c>
      <c r="M3958">
        <v>2.4</v>
      </c>
      <c r="N3958">
        <v>0.78200000000000003</v>
      </c>
      <c r="O3958">
        <v>514</v>
      </c>
      <c r="P3958">
        <v>71</v>
      </c>
      <c r="Q3958">
        <v>199</v>
      </c>
      <c r="R3958">
        <v>177</v>
      </c>
      <c r="S3958">
        <v>185</v>
      </c>
      <c r="T3958">
        <f>(Data[[#This Row],[mean_r]]/256)*100</f>
        <v>77.734375</v>
      </c>
      <c r="U3958">
        <f>(Data[[#This Row],[mean_g]]/256)*100</f>
        <v>69.140625</v>
      </c>
      <c r="V3958">
        <f>(Data[[#This Row],[mean_b]]/256)*100</f>
        <v>72.265625</v>
      </c>
      <c r="W3958">
        <v>0.626</v>
      </c>
      <c r="X3958" t="s">
        <v>51</v>
      </c>
      <c r="Y3958" t="s">
        <v>45</v>
      </c>
      <c r="Z3958">
        <v>7480</v>
      </c>
      <c r="AA3958">
        <v>3.85</v>
      </c>
      <c r="AB3958">
        <v>12.5</v>
      </c>
      <c r="AC3958">
        <v>37</v>
      </c>
      <c r="AD3958">
        <v>186600</v>
      </c>
      <c r="AE3958">
        <v>82.6</v>
      </c>
      <c r="AF3958">
        <v>33.799999999999997</v>
      </c>
      <c r="AG3958" t="s">
        <v>41</v>
      </c>
      <c r="AH3958" t="s">
        <v>47</v>
      </c>
      <c r="AI3958" t="s">
        <v>56</v>
      </c>
      <c r="AJ3958">
        <v>40</v>
      </c>
      <c r="AK3958">
        <v>224</v>
      </c>
      <c r="AL3958">
        <v>0</v>
      </c>
      <c r="AM3958">
        <v>0.90720000000000001</v>
      </c>
      <c r="AN3958">
        <v>0.98380000000000001</v>
      </c>
      <c r="AO3958">
        <f>Data[[#This Row],[labeller_confidence_score]]-Data[[#This Row],[cytodiffusion_classification_confidence]]</f>
        <v>7.6600000000000001E-2</v>
      </c>
    </row>
    <row r="3959" spans="1:41" x14ac:dyDescent="0.3">
      <c r="A3959" t="s">
        <v>4032</v>
      </c>
      <c r="B3959" t="s">
        <v>49</v>
      </c>
      <c r="C3959">
        <v>0</v>
      </c>
      <c r="D3959" t="s">
        <v>50</v>
      </c>
      <c r="E3959">
        <v>11.86</v>
      </c>
      <c r="F3959">
        <v>63</v>
      </c>
      <c r="G3959">
        <v>0.60399999999999998</v>
      </c>
      <c r="H3959">
        <v>0.46800000000000003</v>
      </c>
      <c r="I3959">
        <f>Data[[#This Row],[nucleus_area_pct]]/Data[[#This Row],[cytoplasm_ratio]]</f>
        <v>134.61538461538461</v>
      </c>
      <c r="J3959">
        <v>0.75600000000000001</v>
      </c>
      <c r="K3959">
        <v>0.33300000000000002</v>
      </c>
      <c r="L3959">
        <v>3.9</v>
      </c>
      <c r="M3959">
        <v>3.6</v>
      </c>
      <c r="N3959">
        <v>0.71499999999999997</v>
      </c>
      <c r="O3959">
        <v>386</v>
      </c>
      <c r="P3959">
        <v>65</v>
      </c>
      <c r="Q3959">
        <v>201</v>
      </c>
      <c r="R3959">
        <v>168</v>
      </c>
      <c r="S3959">
        <v>183</v>
      </c>
      <c r="T3959">
        <f>(Data[[#This Row],[mean_r]]/256)*100</f>
        <v>78.515625</v>
      </c>
      <c r="U3959">
        <f>(Data[[#This Row],[mean_g]]/256)*100</f>
        <v>65.625</v>
      </c>
      <c r="V3959">
        <f>(Data[[#This Row],[mean_b]]/256)*100</f>
        <v>71.484375</v>
      </c>
      <c r="W3959">
        <v>0.64500000000000002</v>
      </c>
      <c r="X3959" t="s">
        <v>51</v>
      </c>
      <c r="Y3959" t="s">
        <v>45</v>
      </c>
      <c r="Z3959">
        <v>10283</v>
      </c>
      <c r="AA3959">
        <v>4.47</v>
      </c>
      <c r="AB3959">
        <v>10.4</v>
      </c>
      <c r="AC3959">
        <v>50.2</v>
      </c>
      <c r="AD3959">
        <v>235366</v>
      </c>
      <c r="AE3959">
        <v>83</v>
      </c>
      <c r="AF3959">
        <v>34.200000000000003</v>
      </c>
      <c r="AG3959" t="s">
        <v>41</v>
      </c>
      <c r="AH3959" t="s">
        <v>68</v>
      </c>
      <c r="AI3959" t="s">
        <v>43</v>
      </c>
      <c r="AJ3959">
        <v>60</v>
      </c>
      <c r="AK3959">
        <v>360</v>
      </c>
      <c r="AL3959">
        <v>0.10050000000000001</v>
      </c>
      <c r="AM3959">
        <v>0.92310000000000003</v>
      </c>
      <c r="AN3959">
        <v>0.89929999999999999</v>
      </c>
      <c r="AO3959">
        <f>Data[[#This Row],[labeller_confidence_score]]-Data[[#This Row],[cytodiffusion_classification_confidence]]</f>
        <v>-2.3800000000000043E-2</v>
      </c>
    </row>
    <row r="3960" spans="1:41" x14ac:dyDescent="0.3">
      <c r="A3960" t="s">
        <v>4033</v>
      </c>
      <c r="B3960" t="s">
        <v>49</v>
      </c>
      <c r="C3960">
        <v>0</v>
      </c>
      <c r="D3960" t="s">
        <v>50</v>
      </c>
      <c r="E3960">
        <v>12.11</v>
      </c>
      <c r="F3960">
        <v>52.6</v>
      </c>
      <c r="G3960">
        <v>0.53500000000000003</v>
      </c>
      <c r="H3960">
        <v>0.36699999999999999</v>
      </c>
      <c r="I3960">
        <f>Data[[#This Row],[nucleus_area_pct]]/Data[[#This Row],[cytoplasm_ratio]]</f>
        <v>143.32425068119892</v>
      </c>
      <c r="J3960">
        <v>0.72099999999999997</v>
      </c>
      <c r="K3960">
        <v>0.42</v>
      </c>
      <c r="L3960">
        <v>3.21</v>
      </c>
      <c r="M3960">
        <v>3.1</v>
      </c>
      <c r="N3960">
        <v>0.88600000000000001</v>
      </c>
      <c r="O3960">
        <v>359</v>
      </c>
      <c r="P3960">
        <v>69</v>
      </c>
      <c r="Q3960">
        <v>202</v>
      </c>
      <c r="R3960">
        <v>169</v>
      </c>
      <c r="S3960">
        <v>185</v>
      </c>
      <c r="T3960">
        <f>(Data[[#This Row],[mean_r]]/256)*100</f>
        <v>78.90625</v>
      </c>
      <c r="U3960">
        <f>(Data[[#This Row],[mean_g]]/256)*100</f>
        <v>66.015625</v>
      </c>
      <c r="V3960">
        <f>(Data[[#This Row],[mean_b]]/256)*100</f>
        <v>72.265625</v>
      </c>
      <c r="W3960">
        <v>0.64200000000000002</v>
      </c>
      <c r="X3960" t="s">
        <v>51</v>
      </c>
      <c r="Y3960" t="s">
        <v>40</v>
      </c>
      <c r="Z3960">
        <v>2389</v>
      </c>
      <c r="AA3960">
        <v>3.65</v>
      </c>
      <c r="AB3960">
        <v>12.8</v>
      </c>
      <c r="AC3960">
        <v>51.3</v>
      </c>
      <c r="AD3960">
        <v>168090</v>
      </c>
      <c r="AE3960">
        <v>94.8</v>
      </c>
      <c r="AF3960">
        <v>32.5</v>
      </c>
      <c r="AG3960" t="s">
        <v>64</v>
      </c>
      <c r="AH3960" t="s">
        <v>47</v>
      </c>
      <c r="AI3960" t="s">
        <v>52</v>
      </c>
      <c r="AJ3960">
        <v>100</v>
      </c>
      <c r="AK3960">
        <v>224</v>
      </c>
      <c r="AL3960">
        <v>7.7700000000000005E-2</v>
      </c>
      <c r="AM3960">
        <v>0.88719999999999999</v>
      </c>
      <c r="AN3960">
        <v>0.96989999999999998</v>
      </c>
      <c r="AO3960">
        <f>Data[[#This Row],[labeller_confidence_score]]-Data[[#This Row],[cytodiffusion_classification_confidence]]</f>
        <v>8.2699999999999996E-2</v>
      </c>
    </row>
    <row r="3961" spans="1:41" x14ac:dyDescent="0.3">
      <c r="A3961" t="s">
        <v>4034</v>
      </c>
      <c r="B3961" t="s">
        <v>49</v>
      </c>
      <c r="C3961">
        <v>0</v>
      </c>
      <c r="D3961" t="s">
        <v>50</v>
      </c>
      <c r="E3961">
        <v>10.67</v>
      </c>
      <c r="F3961">
        <v>61</v>
      </c>
      <c r="G3961">
        <v>0.50600000000000001</v>
      </c>
      <c r="H3961">
        <v>0.45800000000000002</v>
      </c>
      <c r="I3961">
        <f>Data[[#This Row],[nucleus_area_pct]]/Data[[#This Row],[cytoplasm_ratio]]</f>
        <v>133.18777292576419</v>
      </c>
      <c r="J3961">
        <v>0.79800000000000004</v>
      </c>
      <c r="K3961">
        <v>0.33300000000000002</v>
      </c>
      <c r="L3961">
        <v>3.93</v>
      </c>
      <c r="M3961">
        <v>2.8</v>
      </c>
      <c r="N3961">
        <v>0.83299999999999996</v>
      </c>
      <c r="O3961">
        <v>432</v>
      </c>
      <c r="P3961">
        <v>71</v>
      </c>
      <c r="Q3961">
        <v>190</v>
      </c>
      <c r="R3961">
        <v>173</v>
      </c>
      <c r="S3961">
        <v>196</v>
      </c>
      <c r="T3961">
        <f>(Data[[#This Row],[mean_r]]/256)*100</f>
        <v>74.21875</v>
      </c>
      <c r="U3961">
        <f>(Data[[#This Row],[mean_g]]/256)*100</f>
        <v>67.578125</v>
      </c>
      <c r="V3961">
        <f>(Data[[#This Row],[mean_b]]/256)*100</f>
        <v>76.5625</v>
      </c>
      <c r="W3961">
        <v>0.60299999999999998</v>
      </c>
      <c r="X3961" t="s">
        <v>63</v>
      </c>
      <c r="Y3961" t="s">
        <v>40</v>
      </c>
      <c r="Z3961">
        <v>8768</v>
      </c>
      <c r="AA3961">
        <v>3.92</v>
      </c>
      <c r="AB3961">
        <v>15.3</v>
      </c>
      <c r="AC3961">
        <v>39.200000000000003</v>
      </c>
      <c r="AD3961">
        <v>317281</v>
      </c>
      <c r="AE3961">
        <v>88.8</v>
      </c>
      <c r="AF3961">
        <v>33.700000000000003</v>
      </c>
      <c r="AG3961" t="s">
        <v>46</v>
      </c>
      <c r="AH3961" t="s">
        <v>42</v>
      </c>
      <c r="AI3961" t="s">
        <v>56</v>
      </c>
      <c r="AJ3961">
        <v>100</v>
      </c>
      <c r="AK3961">
        <v>360</v>
      </c>
      <c r="AL3961">
        <v>7.9500000000000001E-2</v>
      </c>
      <c r="AM3961">
        <v>0.92030000000000001</v>
      </c>
      <c r="AN3961">
        <v>0.89049999999999996</v>
      </c>
      <c r="AO3961">
        <f>Data[[#This Row],[labeller_confidence_score]]-Data[[#This Row],[cytodiffusion_classification_confidence]]</f>
        <v>-2.9800000000000049E-2</v>
      </c>
    </row>
    <row r="3962" spans="1:41" x14ac:dyDescent="0.3">
      <c r="A3962" t="s">
        <v>4035</v>
      </c>
      <c r="B3962" t="s">
        <v>89</v>
      </c>
      <c r="C3962">
        <v>1</v>
      </c>
      <c r="D3962" t="s">
        <v>38</v>
      </c>
      <c r="E3962">
        <v>13.39</v>
      </c>
      <c r="F3962">
        <v>56.4</v>
      </c>
      <c r="G3962">
        <v>0.58499999999999996</v>
      </c>
      <c r="H3962">
        <v>0.41099999999999998</v>
      </c>
      <c r="I3962">
        <f>Data[[#This Row],[nucleus_area_pct]]/Data[[#This Row],[cytoplasm_ratio]]</f>
        <v>137.22627737226279</v>
      </c>
      <c r="J3962">
        <v>0.71899999999999997</v>
      </c>
      <c r="K3962">
        <v>0.28899999999999998</v>
      </c>
      <c r="L3962">
        <v>4.83</v>
      </c>
      <c r="M3962">
        <v>3.8</v>
      </c>
      <c r="N3962">
        <v>0.78400000000000003</v>
      </c>
      <c r="O3962">
        <v>430</v>
      </c>
      <c r="P3962">
        <v>81</v>
      </c>
      <c r="Q3962">
        <v>210</v>
      </c>
      <c r="R3962">
        <v>162</v>
      </c>
      <c r="S3962">
        <v>207</v>
      </c>
      <c r="T3962">
        <f>(Data[[#This Row],[mean_r]]/256)*100</f>
        <v>82.03125</v>
      </c>
      <c r="U3962">
        <f>(Data[[#This Row],[mean_g]]/256)*100</f>
        <v>63.28125</v>
      </c>
      <c r="V3962">
        <f>(Data[[#This Row],[mean_b]]/256)*100</f>
        <v>80.859375</v>
      </c>
      <c r="W3962">
        <v>0.755</v>
      </c>
      <c r="X3962" t="s">
        <v>51</v>
      </c>
      <c r="Y3962" t="s">
        <v>40</v>
      </c>
      <c r="Z3962">
        <v>12088</v>
      </c>
      <c r="AA3962">
        <v>4.1399999999999997</v>
      </c>
      <c r="AB3962">
        <v>15.7</v>
      </c>
      <c r="AC3962">
        <v>50</v>
      </c>
      <c r="AD3962">
        <v>248848</v>
      </c>
      <c r="AE3962">
        <v>89.2</v>
      </c>
      <c r="AF3962">
        <v>34.200000000000003</v>
      </c>
      <c r="AG3962" t="s">
        <v>46</v>
      </c>
      <c r="AH3962" t="s">
        <v>47</v>
      </c>
      <c r="AI3962" t="s">
        <v>56</v>
      </c>
      <c r="AJ3962">
        <v>60</v>
      </c>
      <c r="AK3962">
        <v>512</v>
      </c>
      <c r="AL3962">
        <v>0.87119999999999997</v>
      </c>
      <c r="AM3962">
        <v>0.6663</v>
      </c>
      <c r="AN3962">
        <v>0.82389999999999997</v>
      </c>
      <c r="AO3962">
        <f>Data[[#This Row],[labeller_confidence_score]]-Data[[#This Row],[cytodiffusion_classification_confidence]]</f>
        <v>0.15759999999999996</v>
      </c>
    </row>
    <row r="3963" spans="1:41" x14ac:dyDescent="0.3">
      <c r="A3963" t="s">
        <v>4036</v>
      </c>
      <c r="B3963" t="s">
        <v>49</v>
      </c>
      <c r="C3963">
        <v>0</v>
      </c>
      <c r="D3963" t="s">
        <v>50</v>
      </c>
      <c r="E3963">
        <v>11.06</v>
      </c>
      <c r="F3963">
        <v>58.7</v>
      </c>
      <c r="G3963">
        <v>0.505</v>
      </c>
      <c r="H3963">
        <v>0.42199999999999999</v>
      </c>
      <c r="I3963">
        <f>Data[[#This Row],[nucleus_area_pct]]/Data[[#This Row],[cytoplasm_ratio]]</f>
        <v>139.09952606635073</v>
      </c>
      <c r="J3963">
        <v>0.84199999999999997</v>
      </c>
      <c r="K3963">
        <v>0.35</v>
      </c>
      <c r="L3963">
        <v>3</v>
      </c>
      <c r="M3963">
        <v>4.2</v>
      </c>
      <c r="N3963">
        <v>0.9</v>
      </c>
      <c r="O3963">
        <v>452</v>
      </c>
      <c r="P3963">
        <v>66</v>
      </c>
      <c r="Q3963">
        <v>202</v>
      </c>
      <c r="R3963">
        <v>161</v>
      </c>
      <c r="S3963">
        <v>189</v>
      </c>
      <c r="T3963">
        <f>(Data[[#This Row],[mean_r]]/256)*100</f>
        <v>78.90625</v>
      </c>
      <c r="U3963">
        <f>(Data[[#This Row],[mean_g]]/256)*100</f>
        <v>62.890625</v>
      </c>
      <c r="V3963">
        <f>(Data[[#This Row],[mean_b]]/256)*100</f>
        <v>73.828125</v>
      </c>
      <c r="W3963">
        <v>0.58099999999999996</v>
      </c>
      <c r="X3963" t="s">
        <v>51</v>
      </c>
      <c r="Y3963" t="s">
        <v>45</v>
      </c>
      <c r="Z3963">
        <v>8807</v>
      </c>
      <c r="AA3963">
        <v>5.68</v>
      </c>
      <c r="AB3963">
        <v>16.399999999999999</v>
      </c>
      <c r="AC3963">
        <v>53.9</v>
      </c>
      <c r="AD3963">
        <v>124053</v>
      </c>
      <c r="AE3963">
        <v>75.3</v>
      </c>
      <c r="AF3963">
        <v>34.5</v>
      </c>
      <c r="AG3963" t="s">
        <v>41</v>
      </c>
      <c r="AH3963" t="s">
        <v>47</v>
      </c>
      <c r="AI3963" t="s">
        <v>56</v>
      </c>
      <c r="AJ3963">
        <v>60</v>
      </c>
      <c r="AK3963">
        <v>224</v>
      </c>
      <c r="AL3963">
        <v>3.56E-2</v>
      </c>
      <c r="AM3963">
        <v>0.86399999999999999</v>
      </c>
      <c r="AN3963">
        <v>0.85209999999999997</v>
      </c>
      <c r="AO3963">
        <f>Data[[#This Row],[labeller_confidence_score]]-Data[[#This Row],[cytodiffusion_classification_confidence]]</f>
        <v>-1.1900000000000022E-2</v>
      </c>
    </row>
    <row r="3964" spans="1:41" x14ac:dyDescent="0.3">
      <c r="A3964" t="s">
        <v>4037</v>
      </c>
      <c r="B3964" t="s">
        <v>49</v>
      </c>
      <c r="C3964">
        <v>0</v>
      </c>
      <c r="D3964" t="s">
        <v>50</v>
      </c>
      <c r="E3964">
        <v>11.74</v>
      </c>
      <c r="F3964">
        <v>52.2</v>
      </c>
      <c r="G3964">
        <v>0.49399999999999999</v>
      </c>
      <c r="H3964">
        <v>0.45</v>
      </c>
      <c r="I3964">
        <f>Data[[#This Row],[nucleus_area_pct]]/Data[[#This Row],[cytoplasm_ratio]]</f>
        <v>116</v>
      </c>
      <c r="J3964">
        <v>0.76600000000000001</v>
      </c>
      <c r="K3964">
        <v>0.34899999999999998</v>
      </c>
      <c r="L3964">
        <v>2.5499999999999998</v>
      </c>
      <c r="M3964">
        <v>2.5</v>
      </c>
      <c r="N3964">
        <v>0.80600000000000005</v>
      </c>
      <c r="O3964">
        <v>399</v>
      </c>
      <c r="P3964">
        <v>70</v>
      </c>
      <c r="Q3964">
        <v>208</v>
      </c>
      <c r="R3964">
        <v>152</v>
      </c>
      <c r="S3964">
        <v>181</v>
      </c>
      <c r="T3964">
        <f>(Data[[#This Row],[mean_r]]/256)*100</f>
        <v>81.25</v>
      </c>
      <c r="U3964">
        <f>(Data[[#This Row],[mean_g]]/256)*100</f>
        <v>59.375</v>
      </c>
      <c r="V3964">
        <f>(Data[[#This Row],[mean_b]]/256)*100</f>
        <v>70.703125</v>
      </c>
      <c r="W3964">
        <v>0.59</v>
      </c>
      <c r="X3964" t="s">
        <v>51</v>
      </c>
      <c r="Y3964" t="s">
        <v>45</v>
      </c>
      <c r="Z3964">
        <v>10809</v>
      </c>
      <c r="AA3964">
        <v>4.6100000000000003</v>
      </c>
      <c r="AB3964">
        <v>13.4</v>
      </c>
      <c r="AC3964">
        <v>30.5</v>
      </c>
      <c r="AD3964">
        <v>191610</v>
      </c>
      <c r="AE3964">
        <v>87.7</v>
      </c>
      <c r="AF3964">
        <v>33.700000000000003</v>
      </c>
      <c r="AG3964" t="s">
        <v>46</v>
      </c>
      <c r="AH3964" t="s">
        <v>42</v>
      </c>
      <c r="AI3964" t="s">
        <v>56</v>
      </c>
      <c r="AJ3964">
        <v>100</v>
      </c>
      <c r="AK3964">
        <v>224</v>
      </c>
      <c r="AL3964">
        <v>1.9199999999999998E-2</v>
      </c>
      <c r="AM3964">
        <v>0.90849999999999997</v>
      </c>
      <c r="AN3964">
        <v>1</v>
      </c>
      <c r="AO3964">
        <f>Data[[#This Row],[labeller_confidence_score]]-Data[[#This Row],[cytodiffusion_classification_confidence]]</f>
        <v>9.1500000000000026E-2</v>
      </c>
    </row>
    <row r="3965" spans="1:41" x14ac:dyDescent="0.3">
      <c r="A3965" t="s">
        <v>4038</v>
      </c>
      <c r="B3965" t="s">
        <v>37</v>
      </c>
      <c r="C3965">
        <v>1</v>
      </c>
      <c r="D3965" t="s">
        <v>38</v>
      </c>
      <c r="E3965">
        <v>13.96</v>
      </c>
      <c r="F3965">
        <v>61.8</v>
      </c>
      <c r="G3965">
        <v>0.59799999999999998</v>
      </c>
      <c r="H3965">
        <v>0.36099999999999999</v>
      </c>
      <c r="I3965">
        <f>Data[[#This Row],[nucleus_area_pct]]/Data[[#This Row],[cytoplasm_ratio]]</f>
        <v>171.19113573407202</v>
      </c>
      <c r="J3965">
        <v>0.70099999999999996</v>
      </c>
      <c r="K3965">
        <v>0.36699999999999999</v>
      </c>
      <c r="L3965">
        <v>3.09</v>
      </c>
      <c r="M3965">
        <v>6.4</v>
      </c>
      <c r="N3965">
        <v>0.74399999999999999</v>
      </c>
      <c r="O3965">
        <v>357</v>
      </c>
      <c r="P3965">
        <v>80</v>
      </c>
      <c r="Q3965">
        <v>201</v>
      </c>
      <c r="R3965">
        <v>157</v>
      </c>
      <c r="S3965">
        <v>171</v>
      </c>
      <c r="T3965">
        <f>(Data[[#This Row],[mean_r]]/256)*100</f>
        <v>78.515625</v>
      </c>
      <c r="U3965">
        <f>(Data[[#This Row],[mean_g]]/256)*100</f>
        <v>61.328125</v>
      </c>
      <c r="V3965">
        <f>(Data[[#This Row],[mean_b]]/256)*100</f>
        <v>66.796875</v>
      </c>
      <c r="W3965">
        <v>0.65300000000000002</v>
      </c>
      <c r="X3965" t="s">
        <v>51</v>
      </c>
      <c r="Y3965" t="s">
        <v>45</v>
      </c>
      <c r="Z3965">
        <v>4823</v>
      </c>
      <c r="AA3965">
        <v>5.98</v>
      </c>
      <c r="AB3965">
        <v>16.2</v>
      </c>
      <c r="AC3965">
        <v>54.5</v>
      </c>
      <c r="AD3965">
        <v>322482</v>
      </c>
      <c r="AE3965">
        <v>96.4</v>
      </c>
      <c r="AF3965">
        <v>33.700000000000003</v>
      </c>
      <c r="AG3965" t="s">
        <v>41</v>
      </c>
      <c r="AH3965" t="s">
        <v>47</v>
      </c>
      <c r="AI3965" t="s">
        <v>56</v>
      </c>
      <c r="AJ3965">
        <v>100</v>
      </c>
      <c r="AK3965">
        <v>224</v>
      </c>
      <c r="AL3965">
        <v>0.85919999999999996</v>
      </c>
      <c r="AM3965">
        <v>0.87770000000000004</v>
      </c>
      <c r="AN3965">
        <v>0.72619999999999996</v>
      </c>
      <c r="AO3965">
        <f>Data[[#This Row],[labeller_confidence_score]]-Data[[#This Row],[cytodiffusion_classification_confidence]]</f>
        <v>-0.15150000000000008</v>
      </c>
    </row>
    <row r="3966" spans="1:41" x14ac:dyDescent="0.3">
      <c r="A3966" t="s">
        <v>4039</v>
      </c>
      <c r="B3966" t="s">
        <v>54</v>
      </c>
      <c r="C3966">
        <v>0</v>
      </c>
      <c r="D3966" t="s">
        <v>54</v>
      </c>
      <c r="E3966">
        <v>7.25</v>
      </c>
      <c r="F3966">
        <v>0</v>
      </c>
      <c r="G3966">
        <v>0</v>
      </c>
      <c r="H3966">
        <v>1</v>
      </c>
      <c r="I3966">
        <f>Data[[#This Row],[nucleus_area_pct]]/Data[[#This Row],[cytoplasm_ratio]]</f>
        <v>0</v>
      </c>
      <c r="J3966">
        <v>0.88200000000000001</v>
      </c>
      <c r="K3966">
        <v>0.14799999999999999</v>
      </c>
      <c r="L3966">
        <v>0.5</v>
      </c>
      <c r="M3966">
        <v>1</v>
      </c>
      <c r="N3966">
        <v>0.95199999999999996</v>
      </c>
      <c r="O3966">
        <v>150</v>
      </c>
      <c r="P3966">
        <v>42</v>
      </c>
      <c r="Q3966">
        <v>225</v>
      </c>
      <c r="R3966">
        <v>116</v>
      </c>
      <c r="S3966">
        <v>134</v>
      </c>
      <c r="T3966">
        <f>(Data[[#This Row],[mean_r]]/256)*100</f>
        <v>87.890625</v>
      </c>
      <c r="U3966">
        <f>(Data[[#This Row],[mean_g]]/256)*100</f>
        <v>45.3125</v>
      </c>
      <c r="V3966">
        <f>(Data[[#This Row],[mean_b]]/256)*100</f>
        <v>52.34375</v>
      </c>
      <c r="W3966">
        <v>0.53400000000000003</v>
      </c>
      <c r="X3966" t="s">
        <v>51</v>
      </c>
      <c r="Y3966" t="s">
        <v>40</v>
      </c>
      <c r="Z3966">
        <v>5483</v>
      </c>
      <c r="AA3966">
        <v>5.61</v>
      </c>
      <c r="AB3966">
        <v>13.9</v>
      </c>
      <c r="AC3966">
        <v>41</v>
      </c>
      <c r="AD3966">
        <v>225387</v>
      </c>
      <c r="AE3966">
        <v>89</v>
      </c>
      <c r="AF3966">
        <v>33.9</v>
      </c>
      <c r="AG3966" t="s">
        <v>64</v>
      </c>
      <c r="AH3966" t="s">
        <v>47</v>
      </c>
      <c r="AI3966" t="s">
        <v>52</v>
      </c>
      <c r="AJ3966">
        <v>100</v>
      </c>
      <c r="AK3966">
        <v>256</v>
      </c>
      <c r="AL3966">
        <v>0.12570000000000001</v>
      </c>
      <c r="AM3966">
        <v>0.83230000000000004</v>
      </c>
      <c r="AN3966">
        <v>0.85199999999999998</v>
      </c>
      <c r="AO3966">
        <f>Data[[#This Row],[labeller_confidence_score]]-Data[[#This Row],[cytodiffusion_classification_confidence]]</f>
        <v>1.969999999999994E-2</v>
      </c>
    </row>
    <row r="3967" spans="1:41" x14ac:dyDescent="0.3">
      <c r="A3967" t="s">
        <v>4040</v>
      </c>
      <c r="B3967" t="s">
        <v>87</v>
      </c>
      <c r="C3967">
        <v>0</v>
      </c>
      <c r="D3967" t="s">
        <v>50</v>
      </c>
      <c r="E3967">
        <v>14.64</v>
      </c>
      <c r="F3967">
        <v>50.3</v>
      </c>
      <c r="G3967">
        <v>0.66200000000000003</v>
      </c>
      <c r="H3967">
        <v>0.55100000000000005</v>
      </c>
      <c r="I3967">
        <f>Data[[#This Row],[nucleus_area_pct]]/Data[[#This Row],[cytoplasm_ratio]]</f>
        <v>91.288566243194182</v>
      </c>
      <c r="J3967">
        <v>0.754</v>
      </c>
      <c r="K3967">
        <v>0.51200000000000001</v>
      </c>
      <c r="L3967">
        <v>4.95</v>
      </c>
      <c r="M3967">
        <v>2.1</v>
      </c>
      <c r="N3967">
        <v>0.82599999999999996</v>
      </c>
      <c r="O3967">
        <v>474</v>
      </c>
      <c r="P3967">
        <v>80</v>
      </c>
      <c r="Q3967">
        <v>255</v>
      </c>
      <c r="R3967">
        <v>132</v>
      </c>
      <c r="S3967">
        <v>158</v>
      </c>
      <c r="T3967">
        <f>(Data[[#This Row],[mean_r]]/256)*100</f>
        <v>99.609375</v>
      </c>
      <c r="U3967">
        <f>(Data[[#This Row],[mean_g]]/256)*100</f>
        <v>51.5625</v>
      </c>
      <c r="V3967">
        <f>(Data[[#This Row],[mean_b]]/256)*100</f>
        <v>61.71875</v>
      </c>
      <c r="W3967">
        <v>0.622</v>
      </c>
      <c r="X3967" t="s">
        <v>63</v>
      </c>
      <c r="Y3967" t="s">
        <v>45</v>
      </c>
      <c r="Z3967">
        <v>8970</v>
      </c>
      <c r="AA3967">
        <v>5.01</v>
      </c>
      <c r="AB3967">
        <v>13.3</v>
      </c>
      <c r="AC3967">
        <v>43.1</v>
      </c>
      <c r="AD3967">
        <v>362255</v>
      </c>
      <c r="AE3967">
        <v>68.099999999999994</v>
      </c>
      <c r="AF3967">
        <v>32.799999999999997</v>
      </c>
      <c r="AG3967" t="s">
        <v>64</v>
      </c>
      <c r="AH3967" t="s">
        <v>68</v>
      </c>
      <c r="AI3967" t="s">
        <v>43</v>
      </c>
      <c r="AJ3967">
        <v>100</v>
      </c>
      <c r="AK3967">
        <v>256</v>
      </c>
      <c r="AL3967">
        <v>0.19420000000000001</v>
      </c>
      <c r="AM3967">
        <v>0.92049999999999998</v>
      </c>
      <c r="AN3967">
        <v>0.87290000000000001</v>
      </c>
      <c r="AO3967">
        <f>Data[[#This Row],[labeller_confidence_score]]-Data[[#This Row],[cytodiffusion_classification_confidence]]</f>
        <v>-4.7599999999999976E-2</v>
      </c>
    </row>
    <row r="3968" spans="1:41" x14ac:dyDescent="0.3">
      <c r="A3968" t="s">
        <v>4041</v>
      </c>
      <c r="B3968" t="s">
        <v>58</v>
      </c>
      <c r="C3968">
        <v>1</v>
      </c>
      <c r="D3968" t="s">
        <v>38</v>
      </c>
      <c r="E3968">
        <v>13.46</v>
      </c>
      <c r="F3968">
        <v>70.5</v>
      </c>
      <c r="G3968">
        <v>0.622</v>
      </c>
      <c r="H3968">
        <v>0.28799999999999998</v>
      </c>
      <c r="I3968">
        <f>Data[[#This Row],[nucleus_area_pct]]/Data[[#This Row],[cytoplasm_ratio]]</f>
        <v>244.79166666666669</v>
      </c>
      <c r="J3968">
        <v>0.874</v>
      </c>
      <c r="K3968">
        <v>0.47499999999999998</v>
      </c>
      <c r="L3968">
        <v>0.98</v>
      </c>
      <c r="M3968">
        <v>1</v>
      </c>
      <c r="N3968">
        <v>0.82699999999999996</v>
      </c>
      <c r="O3968">
        <v>484</v>
      </c>
      <c r="P3968">
        <v>87</v>
      </c>
      <c r="Q3968">
        <v>191</v>
      </c>
      <c r="R3968">
        <v>157</v>
      </c>
      <c r="S3968">
        <v>196</v>
      </c>
      <c r="T3968">
        <f>(Data[[#This Row],[mean_r]]/256)*100</f>
        <v>74.609375</v>
      </c>
      <c r="U3968">
        <f>(Data[[#This Row],[mean_g]]/256)*100</f>
        <v>61.328125</v>
      </c>
      <c r="V3968">
        <f>(Data[[#This Row],[mean_b]]/256)*100</f>
        <v>76.5625</v>
      </c>
      <c r="W3968">
        <v>0.65</v>
      </c>
      <c r="X3968" t="s">
        <v>63</v>
      </c>
      <c r="Y3968" t="s">
        <v>40</v>
      </c>
      <c r="Z3968">
        <v>6430</v>
      </c>
      <c r="AA3968">
        <v>6.53</v>
      </c>
      <c r="AB3968">
        <v>13</v>
      </c>
      <c r="AC3968">
        <v>50.3</v>
      </c>
      <c r="AD3968">
        <v>339739</v>
      </c>
      <c r="AE3968">
        <v>92.1</v>
      </c>
      <c r="AF3968">
        <v>34.700000000000003</v>
      </c>
      <c r="AG3968" t="s">
        <v>64</v>
      </c>
      <c r="AH3968" t="s">
        <v>68</v>
      </c>
      <c r="AI3968" t="s">
        <v>56</v>
      </c>
      <c r="AJ3968">
        <v>100</v>
      </c>
      <c r="AK3968">
        <v>360</v>
      </c>
      <c r="AL3968">
        <v>0.71699999999999997</v>
      </c>
      <c r="AM3968">
        <v>0.96120000000000005</v>
      </c>
      <c r="AN3968">
        <v>0.6472</v>
      </c>
      <c r="AO3968">
        <f>Data[[#This Row],[labeller_confidence_score]]-Data[[#This Row],[cytodiffusion_classification_confidence]]</f>
        <v>-0.31400000000000006</v>
      </c>
    </row>
    <row r="3969" spans="1:41" x14ac:dyDescent="0.3">
      <c r="A3969" t="s">
        <v>4042</v>
      </c>
      <c r="B3969" t="s">
        <v>54</v>
      </c>
      <c r="C3969">
        <v>0</v>
      </c>
      <c r="D3969" t="s">
        <v>54</v>
      </c>
      <c r="E3969">
        <v>8.16</v>
      </c>
      <c r="F3969">
        <v>0</v>
      </c>
      <c r="G3969">
        <v>0</v>
      </c>
      <c r="H3969">
        <v>1</v>
      </c>
      <c r="I3969">
        <f>Data[[#This Row],[nucleus_area_pct]]/Data[[#This Row],[cytoplasm_ratio]]</f>
        <v>0</v>
      </c>
      <c r="J3969">
        <v>0.89500000000000002</v>
      </c>
      <c r="K3969">
        <v>0.17899999999999999</v>
      </c>
      <c r="L3969">
        <v>0.49</v>
      </c>
      <c r="M3969">
        <v>1</v>
      </c>
      <c r="N3969">
        <v>0.94199999999999995</v>
      </c>
      <c r="O3969">
        <v>189</v>
      </c>
      <c r="P3969">
        <v>53</v>
      </c>
      <c r="Q3969">
        <v>226</v>
      </c>
      <c r="R3969">
        <v>142</v>
      </c>
      <c r="S3969">
        <v>131</v>
      </c>
      <c r="T3969">
        <f>(Data[[#This Row],[mean_r]]/256)*100</f>
        <v>88.28125</v>
      </c>
      <c r="U3969">
        <f>(Data[[#This Row],[mean_g]]/256)*100</f>
        <v>55.46875</v>
      </c>
      <c r="V3969">
        <f>(Data[[#This Row],[mean_b]]/256)*100</f>
        <v>51.171875</v>
      </c>
      <c r="W3969">
        <v>0.36599999999999999</v>
      </c>
      <c r="X3969" t="s">
        <v>51</v>
      </c>
      <c r="Y3969" t="s">
        <v>40</v>
      </c>
      <c r="Z3969">
        <v>7477</v>
      </c>
      <c r="AA3969">
        <v>4.93</v>
      </c>
      <c r="AB3969">
        <v>12.4</v>
      </c>
      <c r="AC3969">
        <v>33.200000000000003</v>
      </c>
      <c r="AD3969">
        <v>239211</v>
      </c>
      <c r="AE3969">
        <v>89.1</v>
      </c>
      <c r="AF3969">
        <v>33.4</v>
      </c>
      <c r="AG3969" t="s">
        <v>64</v>
      </c>
      <c r="AH3969" t="s">
        <v>42</v>
      </c>
      <c r="AI3969" t="s">
        <v>52</v>
      </c>
      <c r="AJ3969">
        <v>40</v>
      </c>
      <c r="AK3969">
        <v>256</v>
      </c>
      <c r="AL3969">
        <v>8.09E-2</v>
      </c>
      <c r="AM3969">
        <v>0.95230000000000004</v>
      </c>
      <c r="AN3969">
        <v>0.91410000000000002</v>
      </c>
      <c r="AO3969">
        <f>Data[[#This Row],[labeller_confidence_score]]-Data[[#This Row],[cytodiffusion_classification_confidence]]</f>
        <v>-3.8200000000000012E-2</v>
      </c>
    </row>
    <row r="3970" spans="1:41" x14ac:dyDescent="0.3">
      <c r="A3970" t="s">
        <v>4043</v>
      </c>
      <c r="B3970" t="s">
        <v>110</v>
      </c>
      <c r="C3970">
        <v>1</v>
      </c>
      <c r="D3970" t="s">
        <v>104</v>
      </c>
      <c r="E3970">
        <v>8.32</v>
      </c>
      <c r="F3970">
        <v>0</v>
      </c>
      <c r="G3970">
        <v>0</v>
      </c>
      <c r="H3970">
        <v>1</v>
      </c>
      <c r="I3970">
        <f>Data[[#This Row],[nucleus_area_pct]]/Data[[#This Row],[cytoplasm_ratio]]</f>
        <v>0</v>
      </c>
      <c r="J3970">
        <v>0.91900000000000004</v>
      </c>
      <c r="K3970">
        <v>0.182</v>
      </c>
      <c r="L3970">
        <v>0.89</v>
      </c>
      <c r="M3970">
        <v>1</v>
      </c>
      <c r="N3970">
        <v>0.91</v>
      </c>
      <c r="O3970">
        <v>205</v>
      </c>
      <c r="P3970">
        <v>45</v>
      </c>
      <c r="Q3970">
        <v>228</v>
      </c>
      <c r="R3970">
        <v>138</v>
      </c>
      <c r="S3970">
        <v>141</v>
      </c>
      <c r="T3970">
        <f>(Data[[#This Row],[mean_r]]/256)*100</f>
        <v>89.0625</v>
      </c>
      <c r="U3970">
        <f>(Data[[#This Row],[mean_g]]/256)*100</f>
        <v>53.90625</v>
      </c>
      <c r="V3970">
        <f>(Data[[#This Row],[mean_b]]/256)*100</f>
        <v>55.078125</v>
      </c>
      <c r="W3970">
        <v>0.504</v>
      </c>
      <c r="X3970" t="s">
        <v>51</v>
      </c>
      <c r="Y3970" t="s">
        <v>40</v>
      </c>
      <c r="Z3970">
        <v>3151</v>
      </c>
      <c r="AA3970">
        <v>5</v>
      </c>
      <c r="AB3970">
        <v>14.1</v>
      </c>
      <c r="AC3970">
        <v>40.1</v>
      </c>
      <c r="AD3970">
        <v>50404</v>
      </c>
      <c r="AE3970">
        <v>97.1</v>
      </c>
      <c r="AF3970">
        <v>33</v>
      </c>
      <c r="AG3970" t="s">
        <v>46</v>
      </c>
      <c r="AH3970" t="s">
        <v>42</v>
      </c>
      <c r="AI3970" t="s">
        <v>43</v>
      </c>
      <c r="AJ3970">
        <v>100</v>
      </c>
      <c r="AK3970">
        <v>360</v>
      </c>
      <c r="AL3970">
        <v>0.8488</v>
      </c>
      <c r="AM3970">
        <v>0.75129999999999997</v>
      </c>
      <c r="AN3970">
        <v>0.75600000000000001</v>
      </c>
      <c r="AO3970">
        <f>Data[[#This Row],[labeller_confidence_score]]-Data[[#This Row],[cytodiffusion_classification_confidence]]</f>
        <v>4.7000000000000375E-3</v>
      </c>
    </row>
    <row r="3971" spans="1:41" x14ac:dyDescent="0.3">
      <c r="A3971" t="s">
        <v>4044</v>
      </c>
      <c r="B3971" t="s">
        <v>67</v>
      </c>
      <c r="C3971">
        <v>1</v>
      </c>
      <c r="D3971" t="s">
        <v>67</v>
      </c>
      <c r="E3971">
        <v>6.24</v>
      </c>
      <c r="F3971">
        <v>28.7</v>
      </c>
      <c r="G3971">
        <v>0.123</v>
      </c>
      <c r="H3971">
        <v>0.97599999999999998</v>
      </c>
      <c r="I3971">
        <f>Data[[#This Row],[nucleus_area_pct]]/Data[[#This Row],[cytoplasm_ratio]]</f>
        <v>29.405737704918032</v>
      </c>
      <c r="J3971">
        <v>0.121</v>
      </c>
      <c r="K3971">
        <v>0.753</v>
      </c>
      <c r="L3971">
        <v>2.36</v>
      </c>
      <c r="M3971">
        <v>1</v>
      </c>
      <c r="N3971">
        <v>0.629</v>
      </c>
      <c r="O3971">
        <v>321</v>
      </c>
      <c r="P3971">
        <v>52</v>
      </c>
      <c r="Q3971">
        <v>238</v>
      </c>
      <c r="R3971">
        <v>92</v>
      </c>
      <c r="S3971">
        <v>149</v>
      </c>
      <c r="T3971">
        <f>(Data[[#This Row],[mean_r]]/256)*100</f>
        <v>92.96875</v>
      </c>
      <c r="U3971">
        <f>(Data[[#This Row],[mean_g]]/256)*100</f>
        <v>35.9375</v>
      </c>
      <c r="V3971">
        <f>(Data[[#This Row],[mean_b]]/256)*100</f>
        <v>58.203125</v>
      </c>
      <c r="W3971">
        <v>0.497</v>
      </c>
      <c r="X3971" t="s">
        <v>39</v>
      </c>
      <c r="Y3971" t="s">
        <v>45</v>
      </c>
      <c r="Z3971">
        <v>6967</v>
      </c>
      <c r="AA3971">
        <v>4.72</v>
      </c>
      <c r="AB3971">
        <v>15.5</v>
      </c>
      <c r="AC3971">
        <v>31.8</v>
      </c>
      <c r="AD3971">
        <v>319873</v>
      </c>
      <c r="AE3971">
        <v>72.5</v>
      </c>
      <c r="AF3971">
        <v>34.6</v>
      </c>
      <c r="AG3971" t="s">
        <v>41</v>
      </c>
      <c r="AH3971" t="s">
        <v>68</v>
      </c>
      <c r="AI3971" t="s">
        <v>43</v>
      </c>
      <c r="AJ3971">
        <v>40</v>
      </c>
      <c r="AK3971">
        <v>256</v>
      </c>
      <c r="AL3971">
        <v>0.92920000000000003</v>
      </c>
      <c r="AM3971">
        <v>0.90580000000000005</v>
      </c>
      <c r="AN3971">
        <v>0.90129999999999999</v>
      </c>
      <c r="AO3971">
        <f>Data[[#This Row],[labeller_confidence_score]]-Data[[#This Row],[cytodiffusion_classification_confidence]]</f>
        <v>-4.5000000000000595E-3</v>
      </c>
    </row>
    <row r="3972" spans="1:41" x14ac:dyDescent="0.3">
      <c r="A3972" t="s">
        <v>4045</v>
      </c>
      <c r="B3972" t="s">
        <v>81</v>
      </c>
      <c r="C3972">
        <v>1</v>
      </c>
      <c r="D3972" t="s">
        <v>82</v>
      </c>
      <c r="E3972">
        <v>19.059999999999999</v>
      </c>
      <c r="F3972">
        <v>87</v>
      </c>
      <c r="G3972">
        <v>0.38900000000000001</v>
      </c>
      <c r="H3972">
        <v>0.17100000000000001</v>
      </c>
      <c r="I3972">
        <f>Data[[#This Row],[nucleus_area_pct]]/Data[[#This Row],[cytoplasm_ratio]]</f>
        <v>508.77192982456137</v>
      </c>
      <c r="J3972">
        <v>0.875</v>
      </c>
      <c r="K3972">
        <v>0.30199999999999999</v>
      </c>
      <c r="L3972">
        <v>0.87</v>
      </c>
      <c r="M3972">
        <v>1.1000000000000001</v>
      </c>
      <c r="N3972">
        <v>0.877</v>
      </c>
      <c r="O3972">
        <v>454</v>
      </c>
      <c r="P3972">
        <v>102</v>
      </c>
      <c r="Q3972">
        <v>157</v>
      </c>
      <c r="R3972">
        <v>141</v>
      </c>
      <c r="S3972">
        <v>204</v>
      </c>
      <c r="T3972">
        <f>(Data[[#This Row],[mean_r]]/256)*100</f>
        <v>61.328125</v>
      </c>
      <c r="U3972">
        <f>(Data[[#This Row],[mean_g]]/256)*100</f>
        <v>55.078125</v>
      </c>
      <c r="V3972">
        <f>(Data[[#This Row],[mean_b]]/256)*100</f>
        <v>79.6875</v>
      </c>
      <c r="W3972">
        <v>0.70599999999999996</v>
      </c>
      <c r="X3972" t="s">
        <v>51</v>
      </c>
      <c r="Y3972" t="s">
        <v>40</v>
      </c>
      <c r="Z3972">
        <v>5488</v>
      </c>
      <c r="AA3972">
        <v>5.5</v>
      </c>
      <c r="AB3972">
        <v>14.9</v>
      </c>
      <c r="AC3972">
        <v>40.9</v>
      </c>
      <c r="AD3972">
        <v>261555</v>
      </c>
      <c r="AE3972">
        <v>99.6</v>
      </c>
      <c r="AF3972">
        <v>34.200000000000003</v>
      </c>
      <c r="AG3972" t="s">
        <v>64</v>
      </c>
      <c r="AH3972" t="s">
        <v>47</v>
      </c>
      <c r="AI3972" t="s">
        <v>56</v>
      </c>
      <c r="AJ3972">
        <v>100</v>
      </c>
      <c r="AK3972">
        <v>224</v>
      </c>
      <c r="AL3972">
        <v>0.70930000000000004</v>
      </c>
      <c r="AM3972">
        <v>0.81120000000000003</v>
      </c>
      <c r="AN3972">
        <v>0.76170000000000004</v>
      </c>
      <c r="AO3972">
        <f>Data[[#This Row],[labeller_confidence_score]]-Data[[#This Row],[cytodiffusion_classification_confidence]]</f>
        <v>-4.9499999999999988E-2</v>
      </c>
    </row>
    <row r="3973" spans="1:41" x14ac:dyDescent="0.3">
      <c r="A3973" t="s">
        <v>4046</v>
      </c>
      <c r="B3973" t="s">
        <v>85</v>
      </c>
      <c r="C3973">
        <v>0</v>
      </c>
      <c r="D3973" t="s">
        <v>50</v>
      </c>
      <c r="E3973">
        <v>11.42</v>
      </c>
      <c r="F3973">
        <v>61.9</v>
      </c>
      <c r="G3973">
        <v>0.73099999999999998</v>
      </c>
      <c r="H3973">
        <v>0.436</v>
      </c>
      <c r="I3973">
        <f>Data[[#This Row],[nucleus_area_pct]]/Data[[#This Row],[cytoplasm_ratio]]</f>
        <v>141.97247706422019</v>
      </c>
      <c r="J3973">
        <v>0.65200000000000002</v>
      </c>
      <c r="K3973">
        <v>0.38600000000000001</v>
      </c>
      <c r="L3973">
        <v>4.8899999999999997</v>
      </c>
      <c r="M3973">
        <v>1.8</v>
      </c>
      <c r="N3973">
        <v>0.77500000000000002</v>
      </c>
      <c r="O3973">
        <v>375</v>
      </c>
      <c r="P3973">
        <v>67</v>
      </c>
      <c r="Q3973">
        <v>187</v>
      </c>
      <c r="R3973">
        <v>116</v>
      </c>
      <c r="S3973">
        <v>203</v>
      </c>
      <c r="T3973">
        <f>(Data[[#This Row],[mean_r]]/256)*100</f>
        <v>73.046875</v>
      </c>
      <c r="U3973">
        <f>(Data[[#This Row],[mean_g]]/256)*100</f>
        <v>45.3125</v>
      </c>
      <c r="V3973">
        <f>(Data[[#This Row],[mean_b]]/256)*100</f>
        <v>79.296875</v>
      </c>
      <c r="W3973">
        <v>0.79600000000000004</v>
      </c>
      <c r="X3973" t="s">
        <v>63</v>
      </c>
      <c r="Y3973" t="s">
        <v>45</v>
      </c>
      <c r="Z3973">
        <v>7609</v>
      </c>
      <c r="AA3973">
        <v>4.5199999999999996</v>
      </c>
      <c r="AB3973">
        <v>11.9</v>
      </c>
      <c r="AC3973">
        <v>38.4</v>
      </c>
      <c r="AD3973">
        <v>325399</v>
      </c>
      <c r="AE3973">
        <v>99.3</v>
      </c>
      <c r="AF3973">
        <v>34</v>
      </c>
      <c r="AG3973" t="s">
        <v>41</v>
      </c>
      <c r="AH3973" t="s">
        <v>42</v>
      </c>
      <c r="AI3973" t="s">
        <v>56</v>
      </c>
      <c r="AJ3973">
        <v>100</v>
      </c>
      <c r="AK3973">
        <v>224</v>
      </c>
      <c r="AL3973">
        <v>3.1600000000000003E-2</v>
      </c>
      <c r="AM3973">
        <v>1</v>
      </c>
      <c r="AN3973">
        <v>0.91579999999999995</v>
      </c>
      <c r="AO3973">
        <f>Data[[#This Row],[labeller_confidence_score]]-Data[[#This Row],[cytodiffusion_classification_confidence]]</f>
        <v>-8.4200000000000053E-2</v>
      </c>
    </row>
    <row r="3974" spans="1:41" x14ac:dyDescent="0.3">
      <c r="A3974" t="s">
        <v>4047</v>
      </c>
      <c r="B3974" t="s">
        <v>49</v>
      </c>
      <c r="C3974">
        <v>0</v>
      </c>
      <c r="D3974" t="s">
        <v>50</v>
      </c>
      <c r="E3974">
        <v>11.46</v>
      </c>
      <c r="F3974">
        <v>59.8</v>
      </c>
      <c r="G3974">
        <v>0.48499999999999999</v>
      </c>
      <c r="H3974">
        <v>0.496</v>
      </c>
      <c r="I3974">
        <f>Data[[#This Row],[nucleus_area_pct]]/Data[[#This Row],[cytoplasm_ratio]]</f>
        <v>120.56451612903226</v>
      </c>
      <c r="J3974">
        <v>0.78</v>
      </c>
      <c r="K3974">
        <v>0.40799999999999997</v>
      </c>
      <c r="L3974">
        <v>3.2</v>
      </c>
      <c r="M3974">
        <v>3.9</v>
      </c>
      <c r="N3974">
        <v>0.69199999999999995</v>
      </c>
      <c r="O3974">
        <v>349</v>
      </c>
      <c r="P3974">
        <v>75</v>
      </c>
      <c r="Q3974">
        <v>179</v>
      </c>
      <c r="R3974">
        <v>152</v>
      </c>
      <c r="S3974">
        <v>184</v>
      </c>
      <c r="T3974">
        <f>(Data[[#This Row],[mean_r]]/256)*100</f>
        <v>69.921875</v>
      </c>
      <c r="U3974">
        <f>(Data[[#This Row],[mean_g]]/256)*100</f>
        <v>59.375</v>
      </c>
      <c r="V3974">
        <f>(Data[[#This Row],[mean_b]]/256)*100</f>
        <v>71.875</v>
      </c>
      <c r="W3974">
        <v>0.59199999999999997</v>
      </c>
      <c r="X3974" t="s">
        <v>39</v>
      </c>
      <c r="Y3974" t="s">
        <v>40</v>
      </c>
      <c r="Z3974">
        <v>5271</v>
      </c>
      <c r="AA3974">
        <v>5.56</v>
      </c>
      <c r="AB3974">
        <v>16.100000000000001</v>
      </c>
      <c r="AC3974">
        <v>51.3</v>
      </c>
      <c r="AD3974">
        <v>295564</v>
      </c>
      <c r="AE3974">
        <v>97.9</v>
      </c>
      <c r="AF3974">
        <v>33.6</v>
      </c>
      <c r="AG3974" t="s">
        <v>46</v>
      </c>
      <c r="AH3974" t="s">
        <v>47</v>
      </c>
      <c r="AI3974" t="s">
        <v>56</v>
      </c>
      <c r="AJ3974">
        <v>100</v>
      </c>
      <c r="AK3974">
        <v>224</v>
      </c>
      <c r="AL3974">
        <v>9.9500000000000005E-2</v>
      </c>
      <c r="AM3974">
        <v>0.82979999999999998</v>
      </c>
      <c r="AN3974">
        <v>0.81799999999999995</v>
      </c>
      <c r="AO3974">
        <f>Data[[#This Row],[labeller_confidence_score]]-Data[[#This Row],[cytodiffusion_classification_confidence]]</f>
        <v>-1.1800000000000033E-2</v>
      </c>
    </row>
    <row r="3975" spans="1:41" x14ac:dyDescent="0.3">
      <c r="A3975" t="s">
        <v>4048</v>
      </c>
      <c r="B3975" t="s">
        <v>49</v>
      </c>
      <c r="C3975">
        <v>0</v>
      </c>
      <c r="D3975" t="s">
        <v>50</v>
      </c>
      <c r="E3975">
        <v>12.83</v>
      </c>
      <c r="F3975">
        <v>52.8</v>
      </c>
      <c r="G3975">
        <v>0.48199999999999998</v>
      </c>
      <c r="H3975">
        <v>0.41099999999999998</v>
      </c>
      <c r="I3975">
        <f>Data[[#This Row],[nucleus_area_pct]]/Data[[#This Row],[cytoplasm_ratio]]</f>
        <v>128.46715328467153</v>
      </c>
      <c r="J3975">
        <v>0.82199999999999995</v>
      </c>
      <c r="K3975">
        <v>0.33</v>
      </c>
      <c r="L3975">
        <v>3.14</v>
      </c>
      <c r="M3975">
        <v>3.5</v>
      </c>
      <c r="N3975">
        <v>0.72399999999999998</v>
      </c>
      <c r="O3975">
        <v>346</v>
      </c>
      <c r="P3975">
        <v>74</v>
      </c>
      <c r="Q3975">
        <v>198</v>
      </c>
      <c r="R3975">
        <v>175</v>
      </c>
      <c r="S3975">
        <v>199</v>
      </c>
      <c r="T3975">
        <f>(Data[[#This Row],[mean_r]]/256)*100</f>
        <v>77.34375</v>
      </c>
      <c r="U3975">
        <f>(Data[[#This Row],[mean_g]]/256)*100</f>
        <v>68.359375</v>
      </c>
      <c r="V3975">
        <f>(Data[[#This Row],[mean_b]]/256)*100</f>
        <v>77.734375</v>
      </c>
      <c r="W3975">
        <v>0.7</v>
      </c>
      <c r="X3975" t="s">
        <v>39</v>
      </c>
      <c r="Y3975" t="s">
        <v>45</v>
      </c>
      <c r="Z3975">
        <v>11549</v>
      </c>
      <c r="AA3975">
        <v>2.76</v>
      </c>
      <c r="AB3975">
        <v>14.1</v>
      </c>
      <c r="AC3975">
        <v>43.8</v>
      </c>
      <c r="AD3975">
        <v>182564</v>
      </c>
      <c r="AE3975">
        <v>87.1</v>
      </c>
      <c r="AF3975">
        <v>34.5</v>
      </c>
      <c r="AG3975" t="s">
        <v>64</v>
      </c>
      <c r="AH3975" t="s">
        <v>68</v>
      </c>
      <c r="AI3975" t="s">
        <v>52</v>
      </c>
      <c r="AJ3975">
        <v>100</v>
      </c>
      <c r="AK3975">
        <v>256</v>
      </c>
      <c r="AL3975">
        <v>0.10730000000000001</v>
      </c>
      <c r="AM3975">
        <v>0.92989999999999995</v>
      </c>
      <c r="AN3975">
        <v>0.93979999999999997</v>
      </c>
      <c r="AO3975">
        <f>Data[[#This Row],[labeller_confidence_score]]-Data[[#This Row],[cytodiffusion_classification_confidence]]</f>
        <v>9.9000000000000199E-3</v>
      </c>
    </row>
    <row r="3976" spans="1:41" x14ac:dyDescent="0.3">
      <c r="A3976" t="s">
        <v>4049</v>
      </c>
      <c r="B3976" t="s">
        <v>49</v>
      </c>
      <c r="C3976">
        <v>0</v>
      </c>
      <c r="D3976" t="s">
        <v>50</v>
      </c>
      <c r="E3976">
        <v>12.92</v>
      </c>
      <c r="F3976">
        <v>60.5</v>
      </c>
      <c r="G3976">
        <v>0.54800000000000004</v>
      </c>
      <c r="H3976">
        <v>0.503</v>
      </c>
      <c r="I3976">
        <f>Data[[#This Row],[nucleus_area_pct]]/Data[[#This Row],[cytoplasm_ratio]]</f>
        <v>120.27833001988071</v>
      </c>
      <c r="J3976">
        <v>0.745</v>
      </c>
      <c r="K3976">
        <v>0.35899999999999999</v>
      </c>
      <c r="L3976">
        <v>3.04</v>
      </c>
      <c r="M3976">
        <v>3.5</v>
      </c>
      <c r="N3976">
        <v>0.75600000000000001</v>
      </c>
      <c r="O3976">
        <v>408</v>
      </c>
      <c r="P3976">
        <v>83</v>
      </c>
      <c r="Q3976">
        <v>193</v>
      </c>
      <c r="R3976">
        <v>140</v>
      </c>
      <c r="S3976">
        <v>166</v>
      </c>
      <c r="T3976">
        <f>(Data[[#This Row],[mean_r]]/256)*100</f>
        <v>75.390625</v>
      </c>
      <c r="U3976">
        <f>(Data[[#This Row],[mean_g]]/256)*100</f>
        <v>54.6875</v>
      </c>
      <c r="V3976">
        <f>(Data[[#This Row],[mean_b]]/256)*100</f>
        <v>64.84375</v>
      </c>
      <c r="W3976">
        <v>0.83599999999999997</v>
      </c>
      <c r="X3976" t="s">
        <v>51</v>
      </c>
      <c r="Y3976" t="s">
        <v>45</v>
      </c>
      <c r="Z3976">
        <v>8162</v>
      </c>
      <c r="AA3976">
        <v>4.3600000000000003</v>
      </c>
      <c r="AB3976">
        <v>14.4</v>
      </c>
      <c r="AC3976">
        <v>40.200000000000003</v>
      </c>
      <c r="AD3976">
        <v>254504</v>
      </c>
      <c r="AE3976">
        <v>89</v>
      </c>
      <c r="AF3976">
        <v>34.200000000000003</v>
      </c>
      <c r="AG3976" t="s">
        <v>41</v>
      </c>
      <c r="AH3976" t="s">
        <v>47</v>
      </c>
      <c r="AI3976" t="s">
        <v>52</v>
      </c>
      <c r="AJ3976">
        <v>100</v>
      </c>
      <c r="AK3976">
        <v>360</v>
      </c>
      <c r="AL3976">
        <v>4.6600000000000003E-2</v>
      </c>
      <c r="AM3976">
        <v>0.91180000000000005</v>
      </c>
      <c r="AN3976">
        <v>0.88229999999999997</v>
      </c>
      <c r="AO3976">
        <f>Data[[#This Row],[labeller_confidence_score]]-Data[[#This Row],[cytodiffusion_classification_confidence]]</f>
        <v>-2.9500000000000082E-2</v>
      </c>
    </row>
    <row r="3977" spans="1:41" x14ac:dyDescent="0.3">
      <c r="A3977" t="s">
        <v>4050</v>
      </c>
      <c r="B3977" t="s">
        <v>81</v>
      </c>
      <c r="C3977">
        <v>1</v>
      </c>
      <c r="D3977" t="s">
        <v>82</v>
      </c>
      <c r="E3977">
        <v>13.16</v>
      </c>
      <c r="F3977">
        <v>85.2</v>
      </c>
      <c r="G3977">
        <v>0.42299999999999999</v>
      </c>
      <c r="H3977">
        <v>8.5999999999999993E-2</v>
      </c>
      <c r="I3977">
        <f>Data[[#This Row],[nucleus_area_pct]]/Data[[#This Row],[cytoplasm_ratio]]</f>
        <v>990.69767441860472</v>
      </c>
      <c r="J3977">
        <v>0.873</v>
      </c>
      <c r="K3977">
        <v>0.30499999999999999</v>
      </c>
      <c r="L3977">
        <v>0.89</v>
      </c>
      <c r="M3977">
        <v>1</v>
      </c>
      <c r="N3977">
        <v>0.91100000000000003</v>
      </c>
      <c r="O3977">
        <v>635</v>
      </c>
      <c r="P3977">
        <v>80</v>
      </c>
      <c r="Q3977">
        <v>193</v>
      </c>
      <c r="R3977">
        <v>182</v>
      </c>
      <c r="S3977">
        <v>194</v>
      </c>
      <c r="T3977">
        <f>(Data[[#This Row],[mean_r]]/256)*100</f>
        <v>75.390625</v>
      </c>
      <c r="U3977">
        <f>(Data[[#This Row],[mean_g]]/256)*100</f>
        <v>71.09375</v>
      </c>
      <c r="V3977">
        <f>(Data[[#This Row],[mean_b]]/256)*100</f>
        <v>75.78125</v>
      </c>
      <c r="W3977">
        <v>0.67100000000000004</v>
      </c>
      <c r="X3977" t="s">
        <v>51</v>
      </c>
      <c r="Y3977" t="s">
        <v>40</v>
      </c>
      <c r="Z3977">
        <v>4013</v>
      </c>
      <c r="AA3977">
        <v>5.94</v>
      </c>
      <c r="AB3977">
        <v>14.5</v>
      </c>
      <c r="AC3977">
        <v>43.4</v>
      </c>
      <c r="AD3977">
        <v>205900</v>
      </c>
      <c r="AE3977">
        <v>83.5</v>
      </c>
      <c r="AF3977">
        <v>33.5</v>
      </c>
      <c r="AG3977" t="s">
        <v>64</v>
      </c>
      <c r="AH3977" t="s">
        <v>42</v>
      </c>
      <c r="AI3977" t="s">
        <v>43</v>
      </c>
      <c r="AJ3977">
        <v>100</v>
      </c>
      <c r="AK3977">
        <v>360</v>
      </c>
      <c r="AL3977">
        <v>0.92369999999999997</v>
      </c>
      <c r="AM3977">
        <v>0.45</v>
      </c>
      <c r="AN3977">
        <v>0.63600000000000001</v>
      </c>
      <c r="AO3977">
        <f>Data[[#This Row],[labeller_confidence_score]]-Data[[#This Row],[cytodiffusion_classification_confidence]]</f>
        <v>0.186</v>
      </c>
    </row>
    <row r="3978" spans="1:41" x14ac:dyDescent="0.3">
      <c r="A3978" t="s">
        <v>4051</v>
      </c>
      <c r="B3978" t="s">
        <v>49</v>
      </c>
      <c r="C3978">
        <v>0</v>
      </c>
      <c r="D3978" t="s">
        <v>50</v>
      </c>
      <c r="E3978">
        <v>13.19</v>
      </c>
      <c r="F3978">
        <v>58.7</v>
      </c>
      <c r="G3978">
        <v>0.57699999999999996</v>
      </c>
      <c r="H3978">
        <v>0.39900000000000002</v>
      </c>
      <c r="I3978">
        <f>Data[[#This Row],[nucleus_area_pct]]/Data[[#This Row],[cytoplasm_ratio]]</f>
        <v>147.11779448621553</v>
      </c>
      <c r="J3978">
        <v>0.79200000000000004</v>
      </c>
      <c r="K3978">
        <v>0.443</v>
      </c>
      <c r="L3978">
        <v>2.91</v>
      </c>
      <c r="M3978">
        <v>3.6</v>
      </c>
      <c r="N3978">
        <v>0.81299999999999994</v>
      </c>
      <c r="O3978">
        <v>503</v>
      </c>
      <c r="P3978">
        <v>78</v>
      </c>
      <c r="Q3978">
        <v>219</v>
      </c>
      <c r="R3978">
        <v>134</v>
      </c>
      <c r="S3978">
        <v>187</v>
      </c>
      <c r="T3978">
        <f>(Data[[#This Row],[mean_r]]/256)*100</f>
        <v>85.546875</v>
      </c>
      <c r="U3978">
        <f>(Data[[#This Row],[mean_g]]/256)*100</f>
        <v>52.34375</v>
      </c>
      <c r="V3978">
        <f>(Data[[#This Row],[mean_b]]/256)*100</f>
        <v>73.046875</v>
      </c>
      <c r="W3978">
        <v>0.63900000000000001</v>
      </c>
      <c r="X3978" t="s">
        <v>39</v>
      </c>
      <c r="Y3978" t="s">
        <v>40</v>
      </c>
      <c r="Z3978">
        <v>6590</v>
      </c>
      <c r="AA3978">
        <v>4.62</v>
      </c>
      <c r="AB3978">
        <v>10.5</v>
      </c>
      <c r="AC3978">
        <v>31.6</v>
      </c>
      <c r="AD3978">
        <v>282049</v>
      </c>
      <c r="AE3978">
        <v>77.599999999999994</v>
      </c>
      <c r="AF3978">
        <v>32.6</v>
      </c>
      <c r="AG3978" t="s">
        <v>64</v>
      </c>
      <c r="AH3978" t="s">
        <v>47</v>
      </c>
      <c r="AI3978" t="s">
        <v>52</v>
      </c>
      <c r="AJ3978">
        <v>100</v>
      </c>
      <c r="AK3978">
        <v>256</v>
      </c>
      <c r="AL3978">
        <v>0.13450000000000001</v>
      </c>
      <c r="AM3978">
        <v>0.89839999999999998</v>
      </c>
      <c r="AN3978">
        <v>0.92659999999999998</v>
      </c>
      <c r="AO3978">
        <f>Data[[#This Row],[labeller_confidence_score]]-Data[[#This Row],[cytodiffusion_classification_confidence]]</f>
        <v>2.8200000000000003E-2</v>
      </c>
    </row>
    <row r="3979" spans="1:41" x14ac:dyDescent="0.3">
      <c r="A3979" t="s">
        <v>4052</v>
      </c>
      <c r="B3979" t="s">
        <v>87</v>
      </c>
      <c r="C3979">
        <v>0</v>
      </c>
      <c r="D3979" t="s">
        <v>50</v>
      </c>
      <c r="E3979">
        <v>13.83</v>
      </c>
      <c r="F3979">
        <v>41.6</v>
      </c>
      <c r="G3979">
        <v>0.5</v>
      </c>
      <c r="H3979">
        <v>0.55600000000000005</v>
      </c>
      <c r="I3979">
        <f>Data[[#This Row],[nucleus_area_pct]]/Data[[#This Row],[cytoplasm_ratio]]</f>
        <v>74.820143884892076</v>
      </c>
      <c r="J3979">
        <v>0.69099999999999995</v>
      </c>
      <c r="K3979">
        <v>0.501</v>
      </c>
      <c r="L3979">
        <v>4.32</v>
      </c>
      <c r="M3979">
        <v>1.6</v>
      </c>
      <c r="N3979">
        <v>0.72399999999999998</v>
      </c>
      <c r="O3979">
        <v>484</v>
      </c>
      <c r="P3979">
        <v>80</v>
      </c>
      <c r="Q3979">
        <v>255</v>
      </c>
      <c r="R3979">
        <v>145</v>
      </c>
      <c r="S3979">
        <v>152</v>
      </c>
      <c r="T3979">
        <f>(Data[[#This Row],[mean_r]]/256)*100</f>
        <v>99.609375</v>
      </c>
      <c r="U3979">
        <f>(Data[[#This Row],[mean_g]]/256)*100</f>
        <v>56.640625</v>
      </c>
      <c r="V3979">
        <f>(Data[[#This Row],[mean_b]]/256)*100</f>
        <v>59.375</v>
      </c>
      <c r="W3979">
        <v>0.746</v>
      </c>
      <c r="X3979" t="s">
        <v>39</v>
      </c>
      <c r="Y3979" t="s">
        <v>45</v>
      </c>
      <c r="Z3979">
        <v>4901</v>
      </c>
      <c r="AA3979">
        <v>4.4000000000000004</v>
      </c>
      <c r="AB3979">
        <v>17.8</v>
      </c>
      <c r="AC3979">
        <v>40.9</v>
      </c>
      <c r="AD3979">
        <v>199458</v>
      </c>
      <c r="AE3979">
        <v>84.7</v>
      </c>
      <c r="AF3979">
        <v>31.2</v>
      </c>
      <c r="AG3979" t="s">
        <v>41</v>
      </c>
      <c r="AH3979" t="s">
        <v>42</v>
      </c>
      <c r="AI3979" t="s">
        <v>43</v>
      </c>
      <c r="AJ3979">
        <v>100</v>
      </c>
      <c r="AK3979">
        <v>256</v>
      </c>
      <c r="AL3979">
        <v>0</v>
      </c>
      <c r="AM3979">
        <v>0.93559999999999999</v>
      </c>
      <c r="AN3979">
        <v>0.97109999999999996</v>
      </c>
      <c r="AO3979">
        <f>Data[[#This Row],[labeller_confidence_score]]-Data[[#This Row],[cytodiffusion_classification_confidence]]</f>
        <v>3.5499999999999976E-2</v>
      </c>
    </row>
    <row r="3980" spans="1:41" x14ac:dyDescent="0.3">
      <c r="A3980" t="s">
        <v>4053</v>
      </c>
      <c r="B3980" t="s">
        <v>87</v>
      </c>
      <c r="C3980">
        <v>0</v>
      </c>
      <c r="D3980" t="s">
        <v>50</v>
      </c>
      <c r="E3980">
        <v>12.19</v>
      </c>
      <c r="F3980">
        <v>45.9</v>
      </c>
      <c r="G3980">
        <v>0.56399999999999995</v>
      </c>
      <c r="H3980">
        <v>0.496</v>
      </c>
      <c r="I3980">
        <f>Data[[#This Row],[nucleus_area_pct]]/Data[[#This Row],[cytoplasm_ratio]]</f>
        <v>92.540322580645153</v>
      </c>
      <c r="J3980">
        <v>0.79900000000000004</v>
      </c>
      <c r="K3980">
        <v>0.57499999999999996</v>
      </c>
      <c r="L3980">
        <v>4.4800000000000004</v>
      </c>
      <c r="M3980">
        <v>2.1</v>
      </c>
      <c r="N3980">
        <v>0.75700000000000001</v>
      </c>
      <c r="O3980">
        <v>417</v>
      </c>
      <c r="P3980">
        <v>81</v>
      </c>
      <c r="Q3980">
        <v>235</v>
      </c>
      <c r="R3980">
        <v>163</v>
      </c>
      <c r="S3980">
        <v>172</v>
      </c>
      <c r="T3980">
        <f>(Data[[#This Row],[mean_r]]/256)*100</f>
        <v>91.796875</v>
      </c>
      <c r="U3980">
        <f>(Data[[#This Row],[mean_g]]/256)*100</f>
        <v>63.671875</v>
      </c>
      <c r="V3980">
        <f>(Data[[#This Row],[mean_b]]/256)*100</f>
        <v>67.1875</v>
      </c>
      <c r="W3980">
        <v>0.68100000000000005</v>
      </c>
      <c r="X3980" t="s">
        <v>51</v>
      </c>
      <c r="Y3980" t="s">
        <v>45</v>
      </c>
      <c r="Z3980">
        <v>3347</v>
      </c>
      <c r="AA3980">
        <v>5.31</v>
      </c>
      <c r="AB3980">
        <v>13.7</v>
      </c>
      <c r="AC3980">
        <v>36.200000000000003</v>
      </c>
      <c r="AD3980">
        <v>205362</v>
      </c>
      <c r="AE3980">
        <v>89.7</v>
      </c>
      <c r="AF3980">
        <v>35.200000000000003</v>
      </c>
      <c r="AG3980" t="s">
        <v>64</v>
      </c>
      <c r="AH3980" t="s">
        <v>68</v>
      </c>
      <c r="AI3980" t="s">
        <v>43</v>
      </c>
      <c r="AJ3980">
        <v>100</v>
      </c>
      <c r="AK3980">
        <v>224</v>
      </c>
      <c r="AL3980">
        <v>0.1157</v>
      </c>
      <c r="AM3980">
        <v>1</v>
      </c>
      <c r="AN3980">
        <v>0.9798</v>
      </c>
      <c r="AO3980">
        <f>Data[[#This Row],[labeller_confidence_score]]-Data[[#This Row],[cytodiffusion_classification_confidence]]</f>
        <v>-2.0199999999999996E-2</v>
      </c>
    </row>
    <row r="3981" spans="1:41" x14ac:dyDescent="0.3">
      <c r="A3981" t="s">
        <v>4054</v>
      </c>
      <c r="B3981" t="s">
        <v>74</v>
      </c>
      <c r="C3981">
        <v>0</v>
      </c>
      <c r="D3981" t="s">
        <v>75</v>
      </c>
      <c r="E3981">
        <v>2.06</v>
      </c>
      <c r="F3981">
        <v>0</v>
      </c>
      <c r="G3981">
        <v>0</v>
      </c>
      <c r="H3981">
        <v>1</v>
      </c>
      <c r="I3981">
        <f>Data[[#This Row],[nucleus_area_pct]]/Data[[#This Row],[cytoplasm_ratio]]</f>
        <v>0</v>
      </c>
      <c r="J3981">
        <v>0.86499999999999999</v>
      </c>
      <c r="K3981">
        <v>0.39200000000000002</v>
      </c>
      <c r="L3981">
        <v>2.16</v>
      </c>
      <c r="M3981">
        <v>1</v>
      </c>
      <c r="N3981">
        <v>0.73599999999999999</v>
      </c>
      <c r="O3981">
        <v>19</v>
      </c>
      <c r="P3981">
        <v>18</v>
      </c>
      <c r="Q3981">
        <v>209</v>
      </c>
      <c r="R3981">
        <v>153</v>
      </c>
      <c r="S3981">
        <v>187</v>
      </c>
      <c r="T3981">
        <f>(Data[[#This Row],[mean_r]]/256)*100</f>
        <v>81.640625</v>
      </c>
      <c r="U3981">
        <f>(Data[[#This Row],[mean_g]]/256)*100</f>
        <v>59.765625</v>
      </c>
      <c r="V3981">
        <f>(Data[[#This Row],[mean_b]]/256)*100</f>
        <v>73.046875</v>
      </c>
      <c r="W3981">
        <v>0.59799999999999998</v>
      </c>
      <c r="X3981" t="s">
        <v>51</v>
      </c>
      <c r="Y3981" t="s">
        <v>40</v>
      </c>
      <c r="Z3981">
        <v>7740</v>
      </c>
      <c r="AA3981">
        <v>5.47</v>
      </c>
      <c r="AB3981">
        <v>13.3</v>
      </c>
      <c r="AC3981">
        <v>38.700000000000003</v>
      </c>
      <c r="AD3981">
        <v>239286</v>
      </c>
      <c r="AE3981">
        <v>105.3</v>
      </c>
      <c r="AF3981">
        <v>33.799999999999997</v>
      </c>
      <c r="AG3981" t="s">
        <v>64</v>
      </c>
      <c r="AH3981" t="s">
        <v>47</v>
      </c>
      <c r="AI3981" t="s">
        <v>43</v>
      </c>
      <c r="AJ3981">
        <v>100</v>
      </c>
      <c r="AK3981">
        <v>224</v>
      </c>
      <c r="AL3981">
        <v>2.9999999999999997E-4</v>
      </c>
      <c r="AM3981">
        <v>0.81130000000000002</v>
      </c>
      <c r="AN3981">
        <v>0.9274</v>
      </c>
      <c r="AO3981">
        <f>Data[[#This Row],[labeller_confidence_score]]-Data[[#This Row],[cytodiffusion_classification_confidence]]</f>
        <v>0.11609999999999998</v>
      </c>
    </row>
    <row r="3982" spans="1:41" x14ac:dyDescent="0.3">
      <c r="A3982" t="s">
        <v>4055</v>
      </c>
      <c r="B3982" t="s">
        <v>62</v>
      </c>
      <c r="C3982">
        <v>0</v>
      </c>
      <c r="D3982" t="s">
        <v>50</v>
      </c>
      <c r="E3982">
        <v>8.6300000000000008</v>
      </c>
      <c r="F3982">
        <v>84.1</v>
      </c>
      <c r="G3982">
        <v>0.877</v>
      </c>
      <c r="H3982">
        <v>0.152</v>
      </c>
      <c r="I3982">
        <f>Data[[#This Row],[nucleus_area_pct]]/Data[[#This Row],[cytoplasm_ratio]]</f>
        <v>553.28947368421052</v>
      </c>
      <c r="J3982">
        <v>0.82</v>
      </c>
      <c r="K3982">
        <v>0.16400000000000001</v>
      </c>
      <c r="L3982">
        <v>1.1100000000000001</v>
      </c>
      <c r="M3982">
        <v>1</v>
      </c>
      <c r="N3982">
        <v>0.94199999999999995</v>
      </c>
      <c r="O3982">
        <v>318</v>
      </c>
      <c r="P3982">
        <v>60</v>
      </c>
      <c r="Q3982">
        <v>202</v>
      </c>
      <c r="R3982">
        <v>174</v>
      </c>
      <c r="S3982">
        <v>195</v>
      </c>
      <c r="T3982">
        <f>(Data[[#This Row],[mean_r]]/256)*100</f>
        <v>78.90625</v>
      </c>
      <c r="U3982">
        <f>(Data[[#This Row],[mean_g]]/256)*100</f>
        <v>67.96875</v>
      </c>
      <c r="V3982">
        <f>(Data[[#This Row],[mean_b]]/256)*100</f>
        <v>76.171875</v>
      </c>
      <c r="W3982">
        <v>0.755</v>
      </c>
      <c r="X3982" t="s">
        <v>63</v>
      </c>
      <c r="Y3982" t="s">
        <v>40</v>
      </c>
      <c r="Z3982">
        <v>7800</v>
      </c>
      <c r="AA3982">
        <v>5.7</v>
      </c>
      <c r="AB3982">
        <v>12.3</v>
      </c>
      <c r="AC3982">
        <v>34.200000000000003</v>
      </c>
      <c r="AD3982">
        <v>254128</v>
      </c>
      <c r="AE3982">
        <v>96.7</v>
      </c>
      <c r="AF3982">
        <v>32.6</v>
      </c>
      <c r="AG3982" t="s">
        <v>46</v>
      </c>
      <c r="AH3982" t="s">
        <v>47</v>
      </c>
      <c r="AI3982" t="s">
        <v>43</v>
      </c>
      <c r="AJ3982">
        <v>40</v>
      </c>
      <c r="AK3982">
        <v>512</v>
      </c>
      <c r="AL3982">
        <v>0</v>
      </c>
      <c r="AM3982">
        <v>0.94340000000000002</v>
      </c>
      <c r="AN3982">
        <v>0.9194</v>
      </c>
      <c r="AO3982">
        <f>Data[[#This Row],[labeller_confidence_score]]-Data[[#This Row],[cytodiffusion_classification_confidence]]</f>
        <v>-2.4000000000000021E-2</v>
      </c>
    </row>
    <row r="3983" spans="1:41" x14ac:dyDescent="0.3">
      <c r="A3983" t="s">
        <v>4056</v>
      </c>
      <c r="B3983" t="s">
        <v>87</v>
      </c>
      <c r="C3983">
        <v>0</v>
      </c>
      <c r="D3983" t="s">
        <v>50</v>
      </c>
      <c r="E3983">
        <v>10.81</v>
      </c>
      <c r="F3983">
        <v>46.4</v>
      </c>
      <c r="G3983">
        <v>0.56100000000000005</v>
      </c>
      <c r="H3983">
        <v>0.53700000000000003</v>
      </c>
      <c r="I3983">
        <f>Data[[#This Row],[nucleus_area_pct]]/Data[[#This Row],[cytoplasm_ratio]]</f>
        <v>86.405959031657346</v>
      </c>
      <c r="J3983">
        <v>0.747</v>
      </c>
      <c r="K3983">
        <v>0.32800000000000001</v>
      </c>
      <c r="L3983">
        <v>4.17</v>
      </c>
      <c r="M3983">
        <v>2.1</v>
      </c>
      <c r="N3983">
        <v>0.82199999999999995</v>
      </c>
      <c r="O3983">
        <v>504</v>
      </c>
      <c r="P3983">
        <v>65</v>
      </c>
      <c r="Q3983">
        <v>235</v>
      </c>
      <c r="R3983">
        <v>156</v>
      </c>
      <c r="S3983">
        <v>141</v>
      </c>
      <c r="T3983">
        <f>(Data[[#This Row],[mean_r]]/256)*100</f>
        <v>91.796875</v>
      </c>
      <c r="U3983">
        <f>(Data[[#This Row],[mean_g]]/256)*100</f>
        <v>60.9375</v>
      </c>
      <c r="V3983">
        <f>(Data[[#This Row],[mean_b]]/256)*100</f>
        <v>55.078125</v>
      </c>
      <c r="W3983">
        <v>0.746</v>
      </c>
      <c r="X3983" t="s">
        <v>39</v>
      </c>
      <c r="Y3983" t="s">
        <v>40</v>
      </c>
      <c r="Z3983">
        <v>5763</v>
      </c>
      <c r="AA3983">
        <v>4.5199999999999996</v>
      </c>
      <c r="AB3983">
        <v>13.3</v>
      </c>
      <c r="AC3983">
        <v>38.200000000000003</v>
      </c>
      <c r="AD3983">
        <v>193244</v>
      </c>
      <c r="AE3983">
        <v>94.4</v>
      </c>
      <c r="AF3983">
        <v>31.4</v>
      </c>
      <c r="AG3983" t="s">
        <v>41</v>
      </c>
      <c r="AH3983" t="s">
        <v>47</v>
      </c>
      <c r="AI3983" t="s">
        <v>52</v>
      </c>
      <c r="AJ3983">
        <v>40</v>
      </c>
      <c r="AK3983">
        <v>512</v>
      </c>
      <c r="AL3983">
        <v>0.1043</v>
      </c>
      <c r="AM3983">
        <v>0.90010000000000001</v>
      </c>
      <c r="AN3983">
        <v>0.89480000000000004</v>
      </c>
      <c r="AO3983">
        <f>Data[[#This Row],[labeller_confidence_score]]-Data[[#This Row],[cytodiffusion_classification_confidence]]</f>
        <v>-5.2999999999999714E-3</v>
      </c>
    </row>
    <row r="3984" spans="1:41" x14ac:dyDescent="0.3">
      <c r="A3984" t="s">
        <v>4057</v>
      </c>
      <c r="B3984" t="s">
        <v>103</v>
      </c>
      <c r="C3984">
        <v>1</v>
      </c>
      <c r="D3984" t="s">
        <v>104</v>
      </c>
      <c r="E3984">
        <v>4.79</v>
      </c>
      <c r="F3984">
        <v>0</v>
      </c>
      <c r="G3984">
        <v>0</v>
      </c>
      <c r="H3984">
        <v>1</v>
      </c>
      <c r="I3984">
        <f>Data[[#This Row],[nucleus_area_pct]]/Data[[#This Row],[cytoplasm_ratio]]</f>
        <v>0</v>
      </c>
      <c r="J3984">
        <v>0.46700000000000003</v>
      </c>
      <c r="K3984">
        <v>0.83899999999999997</v>
      </c>
      <c r="L3984">
        <v>0.8</v>
      </c>
      <c r="M3984">
        <v>1</v>
      </c>
      <c r="N3984">
        <v>0.70399999999999996</v>
      </c>
      <c r="O3984">
        <v>90</v>
      </c>
      <c r="P3984">
        <v>39</v>
      </c>
      <c r="Q3984">
        <v>249</v>
      </c>
      <c r="R3984">
        <v>127</v>
      </c>
      <c r="S3984">
        <v>124</v>
      </c>
      <c r="T3984">
        <f>(Data[[#This Row],[mean_r]]/256)*100</f>
        <v>97.265625</v>
      </c>
      <c r="U3984">
        <f>(Data[[#This Row],[mean_g]]/256)*100</f>
        <v>49.609375</v>
      </c>
      <c r="V3984">
        <f>(Data[[#This Row],[mean_b]]/256)*100</f>
        <v>48.4375</v>
      </c>
      <c r="W3984">
        <v>0.44</v>
      </c>
      <c r="X3984" t="s">
        <v>51</v>
      </c>
      <c r="Y3984" t="s">
        <v>40</v>
      </c>
      <c r="Z3984">
        <v>5296</v>
      </c>
      <c r="AA3984">
        <v>4.08</v>
      </c>
      <c r="AB3984">
        <v>11.2</v>
      </c>
      <c r="AC3984">
        <v>41.3</v>
      </c>
      <c r="AD3984">
        <v>257311</v>
      </c>
      <c r="AE3984">
        <v>95.3</v>
      </c>
      <c r="AF3984">
        <v>33.1</v>
      </c>
      <c r="AG3984" t="s">
        <v>64</v>
      </c>
      <c r="AH3984" t="s">
        <v>47</v>
      </c>
      <c r="AI3984" t="s">
        <v>56</v>
      </c>
      <c r="AJ3984">
        <v>40</v>
      </c>
      <c r="AK3984">
        <v>512</v>
      </c>
      <c r="AL3984">
        <v>0.72160000000000002</v>
      </c>
      <c r="AM3984">
        <v>0.54530000000000001</v>
      </c>
      <c r="AN3984">
        <v>0.7641</v>
      </c>
      <c r="AO3984">
        <f>Data[[#This Row],[labeller_confidence_score]]-Data[[#This Row],[cytodiffusion_classification_confidence]]</f>
        <v>0.21879999999999999</v>
      </c>
    </row>
    <row r="3985" spans="1:41" x14ac:dyDescent="0.3">
      <c r="A3985" t="s">
        <v>4058</v>
      </c>
      <c r="B3985" t="s">
        <v>49</v>
      </c>
      <c r="C3985">
        <v>0</v>
      </c>
      <c r="D3985" t="s">
        <v>50</v>
      </c>
      <c r="E3985">
        <v>10.77</v>
      </c>
      <c r="F3985">
        <v>58</v>
      </c>
      <c r="G3985">
        <v>0.66700000000000004</v>
      </c>
      <c r="H3985">
        <v>0.44800000000000001</v>
      </c>
      <c r="I3985">
        <f>Data[[#This Row],[nucleus_area_pct]]/Data[[#This Row],[cytoplasm_ratio]]</f>
        <v>129.46428571428572</v>
      </c>
      <c r="J3985">
        <v>0.93600000000000005</v>
      </c>
      <c r="K3985">
        <v>0.24199999999999999</v>
      </c>
      <c r="L3985">
        <v>3.55</v>
      </c>
      <c r="M3985">
        <v>4.2</v>
      </c>
      <c r="N3985">
        <v>0.86499999999999999</v>
      </c>
      <c r="O3985">
        <v>409</v>
      </c>
      <c r="P3985">
        <v>69</v>
      </c>
      <c r="Q3985">
        <v>216</v>
      </c>
      <c r="R3985">
        <v>172</v>
      </c>
      <c r="S3985">
        <v>194</v>
      </c>
      <c r="T3985">
        <f>(Data[[#This Row],[mean_r]]/256)*100</f>
        <v>84.375</v>
      </c>
      <c r="U3985">
        <f>(Data[[#This Row],[mean_g]]/256)*100</f>
        <v>67.1875</v>
      </c>
      <c r="V3985">
        <f>(Data[[#This Row],[mean_b]]/256)*100</f>
        <v>75.78125</v>
      </c>
      <c r="W3985">
        <v>0.72299999999999998</v>
      </c>
      <c r="X3985" t="s">
        <v>63</v>
      </c>
      <c r="Y3985" t="s">
        <v>45</v>
      </c>
      <c r="Z3985">
        <v>4452</v>
      </c>
      <c r="AA3985">
        <v>6.17</v>
      </c>
      <c r="AB3985">
        <v>13.9</v>
      </c>
      <c r="AC3985">
        <v>40.700000000000003</v>
      </c>
      <c r="AD3985">
        <v>337813</v>
      </c>
      <c r="AE3985">
        <v>79.599999999999994</v>
      </c>
      <c r="AF3985">
        <v>32.799999999999997</v>
      </c>
      <c r="AG3985" t="s">
        <v>46</v>
      </c>
      <c r="AH3985" t="s">
        <v>47</v>
      </c>
      <c r="AI3985" t="s">
        <v>52</v>
      </c>
      <c r="AJ3985">
        <v>100</v>
      </c>
      <c r="AK3985">
        <v>224</v>
      </c>
      <c r="AL3985">
        <v>8.2799999999999999E-2</v>
      </c>
      <c r="AM3985">
        <v>0.93369999999999997</v>
      </c>
      <c r="AN3985">
        <v>0.93610000000000004</v>
      </c>
      <c r="AO3985">
        <f>Data[[#This Row],[labeller_confidence_score]]-Data[[#This Row],[cytodiffusion_classification_confidence]]</f>
        <v>2.4000000000000687E-3</v>
      </c>
    </row>
    <row r="3986" spans="1:41" x14ac:dyDescent="0.3">
      <c r="A3986" t="s">
        <v>4059</v>
      </c>
      <c r="B3986" t="s">
        <v>54</v>
      </c>
      <c r="C3986">
        <v>0</v>
      </c>
      <c r="D3986" t="s">
        <v>54</v>
      </c>
      <c r="E3986">
        <v>7.7</v>
      </c>
      <c r="F3986">
        <v>0</v>
      </c>
      <c r="G3986">
        <v>0</v>
      </c>
      <c r="H3986">
        <v>1</v>
      </c>
      <c r="I3986">
        <f>Data[[#This Row],[nucleus_area_pct]]/Data[[#This Row],[cytoplasm_ratio]]</f>
        <v>0</v>
      </c>
      <c r="J3986">
        <v>0.95199999999999996</v>
      </c>
      <c r="K3986">
        <v>0.16600000000000001</v>
      </c>
      <c r="L3986">
        <v>0.52</v>
      </c>
      <c r="M3986">
        <v>1</v>
      </c>
      <c r="N3986">
        <v>0.92700000000000005</v>
      </c>
      <c r="O3986">
        <v>186</v>
      </c>
      <c r="P3986">
        <v>49</v>
      </c>
      <c r="Q3986">
        <v>209</v>
      </c>
      <c r="R3986">
        <v>129</v>
      </c>
      <c r="S3986">
        <v>134</v>
      </c>
      <c r="T3986">
        <f>(Data[[#This Row],[mean_r]]/256)*100</f>
        <v>81.640625</v>
      </c>
      <c r="U3986">
        <f>(Data[[#This Row],[mean_g]]/256)*100</f>
        <v>50.390625</v>
      </c>
      <c r="V3986">
        <f>(Data[[#This Row],[mean_b]]/256)*100</f>
        <v>52.34375</v>
      </c>
      <c r="W3986">
        <v>0.50600000000000001</v>
      </c>
      <c r="X3986" t="s">
        <v>51</v>
      </c>
      <c r="Y3986" t="s">
        <v>45</v>
      </c>
      <c r="Z3986">
        <v>6823</v>
      </c>
      <c r="AA3986">
        <v>4.8</v>
      </c>
      <c r="AB3986">
        <v>13.4</v>
      </c>
      <c r="AC3986">
        <v>38.6</v>
      </c>
      <c r="AD3986">
        <v>174949</v>
      </c>
      <c r="AE3986">
        <v>77</v>
      </c>
      <c r="AF3986">
        <v>31.6</v>
      </c>
      <c r="AG3986" t="s">
        <v>41</v>
      </c>
      <c r="AH3986" t="s">
        <v>47</v>
      </c>
      <c r="AI3986" t="s">
        <v>56</v>
      </c>
      <c r="AJ3986">
        <v>100</v>
      </c>
      <c r="AK3986">
        <v>360</v>
      </c>
      <c r="AL3986">
        <v>1E-3</v>
      </c>
      <c r="AM3986">
        <v>0.92359999999999998</v>
      </c>
      <c r="AN3986">
        <v>0.77149999999999996</v>
      </c>
      <c r="AO3986">
        <f>Data[[#This Row],[labeller_confidence_score]]-Data[[#This Row],[cytodiffusion_classification_confidence]]</f>
        <v>-0.15210000000000001</v>
      </c>
    </row>
    <row r="3987" spans="1:41" x14ac:dyDescent="0.3">
      <c r="A3987" t="s">
        <v>4060</v>
      </c>
      <c r="B3987" t="s">
        <v>106</v>
      </c>
      <c r="C3987">
        <v>1</v>
      </c>
      <c r="D3987" t="s">
        <v>82</v>
      </c>
      <c r="E3987">
        <v>12.89</v>
      </c>
      <c r="F3987">
        <v>85.5</v>
      </c>
      <c r="G3987">
        <v>0.438</v>
      </c>
      <c r="H3987">
        <v>0.216</v>
      </c>
      <c r="I3987">
        <f>Data[[#This Row],[nucleus_area_pct]]/Data[[#This Row],[cytoplasm_ratio]]</f>
        <v>395.83333333333331</v>
      </c>
      <c r="J3987">
        <v>0.79600000000000004</v>
      </c>
      <c r="K3987">
        <v>0.28000000000000003</v>
      </c>
      <c r="L3987">
        <v>0.74</v>
      </c>
      <c r="M3987">
        <v>1</v>
      </c>
      <c r="N3987">
        <v>0.88</v>
      </c>
      <c r="O3987">
        <v>659</v>
      </c>
      <c r="P3987">
        <v>80</v>
      </c>
      <c r="Q3987">
        <v>197</v>
      </c>
      <c r="R3987">
        <v>156</v>
      </c>
      <c r="S3987">
        <v>210</v>
      </c>
      <c r="T3987">
        <f>(Data[[#This Row],[mean_r]]/256)*100</f>
        <v>76.953125</v>
      </c>
      <c r="U3987">
        <f>(Data[[#This Row],[mean_g]]/256)*100</f>
        <v>60.9375</v>
      </c>
      <c r="V3987">
        <f>(Data[[#This Row],[mean_b]]/256)*100</f>
        <v>82.03125</v>
      </c>
      <c r="W3987">
        <v>0.70899999999999996</v>
      </c>
      <c r="X3987" t="s">
        <v>63</v>
      </c>
      <c r="Y3987" t="s">
        <v>45</v>
      </c>
      <c r="Z3987">
        <v>5690</v>
      </c>
      <c r="AA3987">
        <v>5.49</v>
      </c>
      <c r="AB3987">
        <v>15.3</v>
      </c>
      <c r="AC3987">
        <v>40.299999999999997</v>
      </c>
      <c r="AD3987">
        <v>417673</v>
      </c>
      <c r="AE3987">
        <v>86.3</v>
      </c>
      <c r="AF3987">
        <v>33.9</v>
      </c>
      <c r="AG3987" t="s">
        <v>64</v>
      </c>
      <c r="AH3987" t="s">
        <v>47</v>
      </c>
      <c r="AI3987" t="s">
        <v>56</v>
      </c>
      <c r="AJ3987">
        <v>100</v>
      </c>
      <c r="AK3987">
        <v>224</v>
      </c>
      <c r="AL3987">
        <v>0.66249999999999998</v>
      </c>
      <c r="AM3987">
        <v>0.59430000000000005</v>
      </c>
      <c r="AN3987">
        <v>0.77249999999999996</v>
      </c>
      <c r="AO3987">
        <f>Data[[#This Row],[labeller_confidence_score]]-Data[[#This Row],[cytodiffusion_classification_confidence]]</f>
        <v>0.17819999999999991</v>
      </c>
    </row>
    <row r="3988" spans="1:41" x14ac:dyDescent="0.3">
      <c r="A3988" t="s">
        <v>4061</v>
      </c>
      <c r="B3988" t="s">
        <v>54</v>
      </c>
      <c r="C3988">
        <v>0</v>
      </c>
      <c r="D3988" t="s">
        <v>54</v>
      </c>
      <c r="E3988">
        <v>7.18</v>
      </c>
      <c r="F3988">
        <v>0</v>
      </c>
      <c r="G3988">
        <v>0</v>
      </c>
      <c r="H3988">
        <v>1</v>
      </c>
      <c r="I3988">
        <f>Data[[#This Row],[nucleus_area_pct]]/Data[[#This Row],[cytoplasm_ratio]]</f>
        <v>0</v>
      </c>
      <c r="J3988">
        <v>0.89800000000000002</v>
      </c>
      <c r="K3988">
        <v>0.251</v>
      </c>
      <c r="L3988">
        <v>0.46</v>
      </c>
      <c r="M3988">
        <v>1</v>
      </c>
      <c r="N3988">
        <v>0.97599999999999998</v>
      </c>
      <c r="O3988">
        <v>177</v>
      </c>
      <c r="P3988">
        <v>49</v>
      </c>
      <c r="Q3988">
        <v>233</v>
      </c>
      <c r="R3988">
        <v>128</v>
      </c>
      <c r="S3988">
        <v>133</v>
      </c>
      <c r="T3988">
        <f>(Data[[#This Row],[mean_r]]/256)*100</f>
        <v>91.015625</v>
      </c>
      <c r="U3988">
        <f>(Data[[#This Row],[mean_g]]/256)*100</f>
        <v>50</v>
      </c>
      <c r="V3988">
        <f>(Data[[#This Row],[mean_b]]/256)*100</f>
        <v>51.953125</v>
      </c>
      <c r="W3988">
        <v>0.45</v>
      </c>
      <c r="X3988" t="s">
        <v>39</v>
      </c>
      <c r="Y3988" t="s">
        <v>45</v>
      </c>
      <c r="Z3988">
        <v>10157</v>
      </c>
      <c r="AA3988">
        <v>5.1100000000000003</v>
      </c>
      <c r="AB3988">
        <v>12.5</v>
      </c>
      <c r="AC3988">
        <v>32.299999999999997</v>
      </c>
      <c r="AD3988">
        <v>312969</v>
      </c>
      <c r="AE3988">
        <v>91.4</v>
      </c>
      <c r="AF3988">
        <v>33.799999999999997</v>
      </c>
      <c r="AG3988" t="s">
        <v>64</v>
      </c>
      <c r="AH3988" t="s">
        <v>42</v>
      </c>
      <c r="AI3988" t="s">
        <v>52</v>
      </c>
      <c r="AJ3988">
        <v>40</v>
      </c>
      <c r="AK3988">
        <v>360</v>
      </c>
      <c r="AL3988">
        <v>6.5000000000000002E-2</v>
      </c>
      <c r="AM3988">
        <v>0.89710000000000001</v>
      </c>
      <c r="AN3988">
        <v>1</v>
      </c>
      <c r="AO3988">
        <f>Data[[#This Row],[labeller_confidence_score]]-Data[[#This Row],[cytodiffusion_classification_confidence]]</f>
        <v>0.10289999999999999</v>
      </c>
    </row>
    <row r="3989" spans="1:41" x14ac:dyDescent="0.3">
      <c r="A3989" t="s">
        <v>4062</v>
      </c>
      <c r="B3989" t="s">
        <v>54</v>
      </c>
      <c r="C3989">
        <v>0</v>
      </c>
      <c r="D3989" t="s">
        <v>54</v>
      </c>
      <c r="E3989">
        <v>7.8</v>
      </c>
      <c r="F3989">
        <v>0</v>
      </c>
      <c r="G3989">
        <v>0</v>
      </c>
      <c r="H3989">
        <v>1</v>
      </c>
      <c r="I3989">
        <f>Data[[#This Row],[nucleus_area_pct]]/Data[[#This Row],[cytoplasm_ratio]]</f>
        <v>0</v>
      </c>
      <c r="J3989">
        <v>0.94099999999999995</v>
      </c>
      <c r="K3989">
        <v>0.24</v>
      </c>
      <c r="L3989">
        <v>0.41</v>
      </c>
      <c r="M3989">
        <v>1</v>
      </c>
      <c r="N3989">
        <v>0.88100000000000001</v>
      </c>
      <c r="O3989">
        <v>211</v>
      </c>
      <c r="P3989">
        <v>54</v>
      </c>
      <c r="Q3989">
        <v>245</v>
      </c>
      <c r="R3989">
        <v>128</v>
      </c>
      <c r="S3989">
        <v>109</v>
      </c>
      <c r="T3989">
        <f>(Data[[#This Row],[mean_r]]/256)*100</f>
        <v>95.703125</v>
      </c>
      <c r="U3989">
        <f>(Data[[#This Row],[mean_g]]/256)*100</f>
        <v>50</v>
      </c>
      <c r="V3989">
        <f>(Data[[#This Row],[mean_b]]/256)*100</f>
        <v>42.578125</v>
      </c>
      <c r="W3989">
        <v>0.52500000000000002</v>
      </c>
      <c r="X3989" t="s">
        <v>51</v>
      </c>
      <c r="Y3989" t="s">
        <v>45</v>
      </c>
      <c r="Z3989">
        <v>5779</v>
      </c>
      <c r="AA3989">
        <v>3.47</v>
      </c>
      <c r="AB3989">
        <v>12.9</v>
      </c>
      <c r="AC3989">
        <v>40.700000000000003</v>
      </c>
      <c r="AD3989">
        <v>229624</v>
      </c>
      <c r="AE3989">
        <v>72.900000000000006</v>
      </c>
      <c r="AF3989">
        <v>34.6</v>
      </c>
      <c r="AG3989" t="s">
        <v>64</v>
      </c>
      <c r="AH3989" t="s">
        <v>47</v>
      </c>
      <c r="AI3989" t="s">
        <v>56</v>
      </c>
      <c r="AJ3989">
        <v>60</v>
      </c>
      <c r="AK3989">
        <v>512</v>
      </c>
      <c r="AL3989">
        <v>6.6500000000000004E-2</v>
      </c>
      <c r="AM3989">
        <v>0.86919999999999997</v>
      </c>
      <c r="AN3989">
        <v>0.89290000000000003</v>
      </c>
      <c r="AO3989">
        <f>Data[[#This Row],[labeller_confidence_score]]-Data[[#This Row],[cytodiffusion_classification_confidence]]</f>
        <v>2.3700000000000054E-2</v>
      </c>
    </row>
    <row r="3990" spans="1:41" x14ac:dyDescent="0.3">
      <c r="A3990" t="s">
        <v>4063</v>
      </c>
      <c r="B3990" t="s">
        <v>54</v>
      </c>
      <c r="C3990">
        <v>0</v>
      </c>
      <c r="D3990" t="s">
        <v>54</v>
      </c>
      <c r="E3990">
        <v>7.31</v>
      </c>
      <c r="F3990">
        <v>0</v>
      </c>
      <c r="G3990">
        <v>0</v>
      </c>
      <c r="H3990">
        <v>1</v>
      </c>
      <c r="I3990">
        <f>Data[[#This Row],[nucleus_area_pct]]/Data[[#This Row],[cytoplasm_ratio]]</f>
        <v>0</v>
      </c>
      <c r="J3990">
        <v>0.92100000000000004</v>
      </c>
      <c r="K3990">
        <v>0.219</v>
      </c>
      <c r="L3990">
        <v>0.4</v>
      </c>
      <c r="M3990">
        <v>1</v>
      </c>
      <c r="N3990">
        <v>0.96499999999999997</v>
      </c>
      <c r="O3990">
        <v>205</v>
      </c>
      <c r="P3990">
        <v>38</v>
      </c>
      <c r="Q3990">
        <v>233</v>
      </c>
      <c r="R3990">
        <v>132</v>
      </c>
      <c r="S3990">
        <v>130</v>
      </c>
      <c r="T3990">
        <f>(Data[[#This Row],[mean_r]]/256)*100</f>
        <v>91.015625</v>
      </c>
      <c r="U3990">
        <f>(Data[[#This Row],[mean_g]]/256)*100</f>
        <v>51.5625</v>
      </c>
      <c r="V3990">
        <f>(Data[[#This Row],[mean_b]]/256)*100</f>
        <v>50.78125</v>
      </c>
      <c r="W3990">
        <v>0.53200000000000003</v>
      </c>
      <c r="X3990" t="s">
        <v>39</v>
      </c>
      <c r="Y3990" t="s">
        <v>40</v>
      </c>
      <c r="Z3990">
        <v>1000</v>
      </c>
      <c r="AA3990">
        <v>5.07</v>
      </c>
      <c r="AB3990">
        <v>11.6</v>
      </c>
      <c r="AC3990">
        <v>34.9</v>
      </c>
      <c r="AD3990">
        <v>107864</v>
      </c>
      <c r="AE3990">
        <v>101.3</v>
      </c>
      <c r="AF3990">
        <v>33.4</v>
      </c>
      <c r="AG3990" t="s">
        <v>46</v>
      </c>
      <c r="AH3990" t="s">
        <v>42</v>
      </c>
      <c r="AI3990" t="s">
        <v>56</v>
      </c>
      <c r="AJ3990">
        <v>100</v>
      </c>
      <c r="AK3990">
        <v>256</v>
      </c>
      <c r="AL3990">
        <v>0.18179999999999999</v>
      </c>
      <c r="AM3990">
        <v>0.78710000000000002</v>
      </c>
      <c r="AN3990">
        <v>0.94679999999999997</v>
      </c>
      <c r="AO3990">
        <f>Data[[#This Row],[labeller_confidence_score]]-Data[[#This Row],[cytodiffusion_classification_confidence]]</f>
        <v>0.15969999999999995</v>
      </c>
    </row>
    <row r="3991" spans="1:41" x14ac:dyDescent="0.3">
      <c r="A3991" t="s">
        <v>4064</v>
      </c>
      <c r="B3991" t="s">
        <v>49</v>
      </c>
      <c r="C3991">
        <v>0</v>
      </c>
      <c r="D3991" t="s">
        <v>50</v>
      </c>
      <c r="E3991">
        <v>9.6</v>
      </c>
      <c r="F3991">
        <v>44.5</v>
      </c>
      <c r="G3991">
        <v>0.65600000000000003</v>
      </c>
      <c r="H3991">
        <v>0.44700000000000001</v>
      </c>
      <c r="I3991">
        <f>Data[[#This Row],[nucleus_area_pct]]/Data[[#This Row],[cytoplasm_ratio]]</f>
        <v>99.552572706935123</v>
      </c>
      <c r="J3991">
        <v>0.79100000000000004</v>
      </c>
      <c r="K3991">
        <v>0.23699999999999999</v>
      </c>
      <c r="L3991">
        <v>2.82</v>
      </c>
      <c r="M3991">
        <v>3.3</v>
      </c>
      <c r="N3991">
        <v>0.83</v>
      </c>
      <c r="O3991">
        <v>400</v>
      </c>
      <c r="P3991">
        <v>63</v>
      </c>
      <c r="Q3991">
        <v>198</v>
      </c>
      <c r="R3991">
        <v>178</v>
      </c>
      <c r="S3991">
        <v>188</v>
      </c>
      <c r="T3991">
        <f>(Data[[#This Row],[mean_r]]/256)*100</f>
        <v>77.34375</v>
      </c>
      <c r="U3991">
        <f>(Data[[#This Row],[mean_g]]/256)*100</f>
        <v>69.53125</v>
      </c>
      <c r="V3991">
        <f>(Data[[#This Row],[mean_b]]/256)*100</f>
        <v>73.4375</v>
      </c>
      <c r="W3991">
        <v>0.69299999999999995</v>
      </c>
      <c r="X3991" t="s">
        <v>63</v>
      </c>
      <c r="Y3991" t="s">
        <v>40</v>
      </c>
      <c r="Z3991">
        <v>4752</v>
      </c>
      <c r="AA3991">
        <v>4.4000000000000004</v>
      </c>
      <c r="AB3991">
        <v>13.3</v>
      </c>
      <c r="AC3991">
        <v>42.5</v>
      </c>
      <c r="AD3991">
        <v>231090</v>
      </c>
      <c r="AE3991">
        <v>99.4</v>
      </c>
      <c r="AF3991">
        <v>33.700000000000003</v>
      </c>
      <c r="AG3991" t="s">
        <v>64</v>
      </c>
      <c r="AH3991" t="s">
        <v>47</v>
      </c>
      <c r="AI3991" t="s">
        <v>43</v>
      </c>
      <c r="AJ3991">
        <v>60</v>
      </c>
      <c r="AK3991">
        <v>360</v>
      </c>
      <c r="AL3991">
        <v>2.93E-2</v>
      </c>
      <c r="AM3991">
        <v>0.87170000000000003</v>
      </c>
      <c r="AN3991">
        <v>0.93830000000000002</v>
      </c>
      <c r="AO3991">
        <f>Data[[#This Row],[labeller_confidence_score]]-Data[[#This Row],[cytodiffusion_classification_confidence]]</f>
        <v>6.6599999999999993E-2</v>
      </c>
    </row>
    <row r="3992" spans="1:41" x14ac:dyDescent="0.3">
      <c r="A3992" t="s">
        <v>4065</v>
      </c>
      <c r="B3992" t="s">
        <v>37</v>
      </c>
      <c r="C3992">
        <v>1</v>
      </c>
      <c r="D3992" t="s">
        <v>38</v>
      </c>
      <c r="E3992">
        <v>14.47</v>
      </c>
      <c r="F3992">
        <v>66.2</v>
      </c>
      <c r="G3992">
        <v>0.60199999999999998</v>
      </c>
      <c r="H3992">
        <v>0.35699999999999998</v>
      </c>
      <c r="I3992">
        <f>Data[[#This Row],[nucleus_area_pct]]/Data[[#This Row],[cytoplasm_ratio]]</f>
        <v>185.43417366946781</v>
      </c>
      <c r="J3992">
        <v>0.78500000000000003</v>
      </c>
      <c r="K3992">
        <v>0.48099999999999998</v>
      </c>
      <c r="L3992">
        <v>3.56</v>
      </c>
      <c r="M3992">
        <v>5.5</v>
      </c>
      <c r="N3992">
        <v>0.82199999999999995</v>
      </c>
      <c r="O3992">
        <v>493</v>
      </c>
      <c r="P3992">
        <v>83</v>
      </c>
      <c r="Q3992">
        <v>217</v>
      </c>
      <c r="R3992">
        <v>133</v>
      </c>
      <c r="S3992">
        <v>179</v>
      </c>
      <c r="T3992">
        <f>(Data[[#This Row],[mean_r]]/256)*100</f>
        <v>84.765625</v>
      </c>
      <c r="U3992">
        <f>(Data[[#This Row],[mean_g]]/256)*100</f>
        <v>51.953125</v>
      </c>
      <c r="V3992">
        <f>(Data[[#This Row],[mean_b]]/256)*100</f>
        <v>69.921875</v>
      </c>
      <c r="W3992">
        <v>0.61399999999999999</v>
      </c>
      <c r="X3992" t="s">
        <v>51</v>
      </c>
      <c r="Y3992" t="s">
        <v>40</v>
      </c>
      <c r="Z3992">
        <v>7217</v>
      </c>
      <c r="AA3992">
        <v>3.89</v>
      </c>
      <c r="AB3992">
        <v>13.8</v>
      </c>
      <c r="AC3992">
        <v>37.6</v>
      </c>
      <c r="AD3992">
        <v>162932</v>
      </c>
      <c r="AE3992">
        <v>104.7</v>
      </c>
      <c r="AF3992">
        <v>34.5</v>
      </c>
      <c r="AG3992" t="s">
        <v>64</v>
      </c>
      <c r="AH3992" t="s">
        <v>42</v>
      </c>
      <c r="AI3992" t="s">
        <v>56</v>
      </c>
      <c r="AJ3992">
        <v>40</v>
      </c>
      <c r="AK3992">
        <v>224</v>
      </c>
      <c r="AL3992">
        <v>0.71840000000000004</v>
      </c>
      <c r="AM3992">
        <v>0.54449999999999998</v>
      </c>
      <c r="AN3992">
        <v>0.91290000000000004</v>
      </c>
      <c r="AO3992">
        <f>Data[[#This Row],[labeller_confidence_score]]-Data[[#This Row],[cytodiffusion_classification_confidence]]</f>
        <v>0.36840000000000006</v>
      </c>
    </row>
    <row r="3993" spans="1:41" x14ac:dyDescent="0.3">
      <c r="A3993" t="s">
        <v>4066</v>
      </c>
      <c r="B3993" t="s">
        <v>49</v>
      </c>
      <c r="C3993">
        <v>0</v>
      </c>
      <c r="D3993" t="s">
        <v>50</v>
      </c>
      <c r="E3993">
        <v>10.61</v>
      </c>
      <c r="F3993">
        <v>56.6</v>
      </c>
      <c r="G3993">
        <v>0.441</v>
      </c>
      <c r="H3993">
        <v>0.41799999999999998</v>
      </c>
      <c r="I3993">
        <f>Data[[#This Row],[nucleus_area_pct]]/Data[[#This Row],[cytoplasm_ratio]]</f>
        <v>135.40669856459331</v>
      </c>
      <c r="J3993">
        <v>0.81</v>
      </c>
      <c r="K3993">
        <v>0.30099999999999999</v>
      </c>
      <c r="L3993">
        <v>4</v>
      </c>
      <c r="M3993">
        <v>4.2</v>
      </c>
      <c r="N3993">
        <v>0.74099999999999999</v>
      </c>
      <c r="O3993">
        <v>373</v>
      </c>
      <c r="P3993">
        <v>53</v>
      </c>
      <c r="Q3993">
        <v>198</v>
      </c>
      <c r="R3993">
        <v>171</v>
      </c>
      <c r="S3993">
        <v>178</v>
      </c>
      <c r="T3993">
        <f>(Data[[#This Row],[mean_r]]/256)*100</f>
        <v>77.34375</v>
      </c>
      <c r="U3993">
        <f>(Data[[#This Row],[mean_g]]/256)*100</f>
        <v>66.796875</v>
      </c>
      <c r="V3993">
        <f>(Data[[#This Row],[mean_b]]/256)*100</f>
        <v>69.53125</v>
      </c>
      <c r="W3993">
        <v>0.68200000000000005</v>
      </c>
      <c r="X3993" t="s">
        <v>51</v>
      </c>
      <c r="Y3993" t="s">
        <v>45</v>
      </c>
      <c r="Z3993">
        <v>3194</v>
      </c>
      <c r="AA3993">
        <v>5.21</v>
      </c>
      <c r="AB3993">
        <v>12.2</v>
      </c>
      <c r="AC3993">
        <v>43.4</v>
      </c>
      <c r="AD3993">
        <v>275682</v>
      </c>
      <c r="AE3993">
        <v>89.6</v>
      </c>
      <c r="AF3993">
        <v>32.9</v>
      </c>
      <c r="AG3993" t="s">
        <v>41</v>
      </c>
      <c r="AH3993" t="s">
        <v>42</v>
      </c>
      <c r="AI3993" t="s">
        <v>43</v>
      </c>
      <c r="AJ3993">
        <v>100</v>
      </c>
      <c r="AK3993">
        <v>512</v>
      </c>
      <c r="AL3993">
        <v>0.1192</v>
      </c>
      <c r="AM3993">
        <v>0.91290000000000004</v>
      </c>
      <c r="AN3993">
        <v>0.90610000000000002</v>
      </c>
      <c r="AO3993">
        <f>Data[[#This Row],[labeller_confidence_score]]-Data[[#This Row],[cytodiffusion_classification_confidence]]</f>
        <v>-6.8000000000000282E-3</v>
      </c>
    </row>
    <row r="3994" spans="1:41" x14ac:dyDescent="0.3">
      <c r="A3994" t="s">
        <v>4067</v>
      </c>
      <c r="B3994" t="s">
        <v>49</v>
      </c>
      <c r="C3994">
        <v>0</v>
      </c>
      <c r="D3994" t="s">
        <v>50</v>
      </c>
      <c r="E3994">
        <v>10.79</v>
      </c>
      <c r="F3994">
        <v>58.2</v>
      </c>
      <c r="G3994">
        <v>0.45700000000000002</v>
      </c>
      <c r="H3994">
        <v>0.40899999999999997</v>
      </c>
      <c r="I3994">
        <f>Data[[#This Row],[nucleus_area_pct]]/Data[[#This Row],[cytoplasm_ratio]]</f>
        <v>142.29828850855748</v>
      </c>
      <c r="J3994">
        <v>0.75800000000000001</v>
      </c>
      <c r="K3994">
        <v>0.434</v>
      </c>
      <c r="L3994">
        <v>3.29</v>
      </c>
      <c r="M3994">
        <v>3.5</v>
      </c>
      <c r="N3994">
        <v>0.91400000000000003</v>
      </c>
      <c r="O3994">
        <v>328</v>
      </c>
      <c r="P3994">
        <v>63</v>
      </c>
      <c r="Q3994">
        <v>193</v>
      </c>
      <c r="R3994">
        <v>133</v>
      </c>
      <c r="S3994">
        <v>174</v>
      </c>
      <c r="T3994">
        <f>(Data[[#This Row],[mean_r]]/256)*100</f>
        <v>75.390625</v>
      </c>
      <c r="U3994">
        <f>(Data[[#This Row],[mean_g]]/256)*100</f>
        <v>51.953125</v>
      </c>
      <c r="V3994">
        <f>(Data[[#This Row],[mean_b]]/256)*100</f>
        <v>67.96875</v>
      </c>
      <c r="W3994">
        <v>0.69799999999999995</v>
      </c>
      <c r="X3994" t="s">
        <v>39</v>
      </c>
      <c r="Y3994" t="s">
        <v>40</v>
      </c>
      <c r="Z3994">
        <v>5520</v>
      </c>
      <c r="AA3994">
        <v>5.23</v>
      </c>
      <c r="AB3994">
        <v>12.8</v>
      </c>
      <c r="AC3994">
        <v>48.1</v>
      </c>
      <c r="AD3994">
        <v>359009</v>
      </c>
      <c r="AE3994">
        <v>87.3</v>
      </c>
      <c r="AF3994">
        <v>32.200000000000003</v>
      </c>
      <c r="AG3994" t="s">
        <v>46</v>
      </c>
      <c r="AH3994" t="s">
        <v>42</v>
      </c>
      <c r="AI3994" t="s">
        <v>52</v>
      </c>
      <c r="AJ3994">
        <v>40</v>
      </c>
      <c r="AK3994">
        <v>224</v>
      </c>
      <c r="AL3994">
        <v>1.01E-2</v>
      </c>
      <c r="AM3994">
        <v>0.95150000000000001</v>
      </c>
      <c r="AN3994">
        <v>0.90659999999999996</v>
      </c>
      <c r="AO3994">
        <f>Data[[#This Row],[labeller_confidence_score]]-Data[[#This Row],[cytodiffusion_classification_confidence]]</f>
        <v>-4.4900000000000051E-2</v>
      </c>
    </row>
    <row r="3995" spans="1:41" x14ac:dyDescent="0.3">
      <c r="A3995" t="s">
        <v>4068</v>
      </c>
      <c r="B3995" t="s">
        <v>62</v>
      </c>
      <c r="C3995">
        <v>0</v>
      </c>
      <c r="D3995" t="s">
        <v>50</v>
      </c>
      <c r="E3995">
        <v>8.8000000000000007</v>
      </c>
      <c r="F3995">
        <v>74.900000000000006</v>
      </c>
      <c r="G3995">
        <v>0.82399999999999995</v>
      </c>
      <c r="H3995">
        <v>0.24399999999999999</v>
      </c>
      <c r="I3995">
        <f>Data[[#This Row],[nucleus_area_pct]]/Data[[#This Row],[cytoplasm_ratio]]</f>
        <v>306.96721311475414</v>
      </c>
      <c r="J3995">
        <v>0.83299999999999996</v>
      </c>
      <c r="K3995">
        <v>0.29899999999999999</v>
      </c>
      <c r="L3995">
        <v>0.96</v>
      </c>
      <c r="M3995">
        <v>1</v>
      </c>
      <c r="N3995">
        <v>0.95499999999999996</v>
      </c>
      <c r="O3995">
        <v>254</v>
      </c>
      <c r="P3995">
        <v>48</v>
      </c>
      <c r="Q3995">
        <v>208</v>
      </c>
      <c r="R3995">
        <v>153</v>
      </c>
      <c r="S3995">
        <v>209</v>
      </c>
      <c r="T3995">
        <f>(Data[[#This Row],[mean_r]]/256)*100</f>
        <v>81.25</v>
      </c>
      <c r="U3995">
        <f>(Data[[#This Row],[mean_g]]/256)*100</f>
        <v>59.765625</v>
      </c>
      <c r="V3995">
        <f>(Data[[#This Row],[mean_b]]/256)*100</f>
        <v>81.640625</v>
      </c>
      <c r="W3995">
        <v>0.77</v>
      </c>
      <c r="X3995" t="s">
        <v>51</v>
      </c>
      <c r="Y3995" t="s">
        <v>40</v>
      </c>
      <c r="Z3995">
        <v>2629</v>
      </c>
      <c r="AA3995">
        <v>5.85</v>
      </c>
      <c r="AB3995">
        <v>11.3</v>
      </c>
      <c r="AC3995">
        <v>43.7</v>
      </c>
      <c r="AD3995">
        <v>364338</v>
      </c>
      <c r="AE3995">
        <v>103</v>
      </c>
      <c r="AF3995">
        <v>30.8</v>
      </c>
      <c r="AG3995" t="s">
        <v>64</v>
      </c>
      <c r="AH3995" t="s">
        <v>42</v>
      </c>
      <c r="AI3995" t="s">
        <v>52</v>
      </c>
      <c r="AJ3995">
        <v>40</v>
      </c>
      <c r="AK3995">
        <v>224</v>
      </c>
      <c r="AL3995">
        <v>3.7900000000000003E-2</v>
      </c>
      <c r="AM3995">
        <v>0.8881</v>
      </c>
      <c r="AN3995">
        <v>0.90869999999999995</v>
      </c>
      <c r="AO3995">
        <f>Data[[#This Row],[labeller_confidence_score]]-Data[[#This Row],[cytodiffusion_classification_confidence]]</f>
        <v>2.0599999999999952E-2</v>
      </c>
    </row>
    <row r="3996" spans="1:41" x14ac:dyDescent="0.3">
      <c r="A3996" t="s">
        <v>4069</v>
      </c>
      <c r="B3996" t="s">
        <v>54</v>
      </c>
      <c r="C3996">
        <v>0</v>
      </c>
      <c r="D3996" t="s">
        <v>54</v>
      </c>
      <c r="E3996">
        <v>6.68</v>
      </c>
      <c r="F3996">
        <v>0</v>
      </c>
      <c r="G3996">
        <v>0</v>
      </c>
      <c r="H3996">
        <v>1</v>
      </c>
      <c r="I3996">
        <f>Data[[#This Row],[nucleus_area_pct]]/Data[[#This Row],[cytoplasm_ratio]]</f>
        <v>0</v>
      </c>
      <c r="J3996">
        <v>0.97399999999999998</v>
      </c>
      <c r="K3996">
        <v>0.11700000000000001</v>
      </c>
      <c r="L3996">
        <v>0.45</v>
      </c>
      <c r="M3996">
        <v>1</v>
      </c>
      <c r="N3996">
        <v>0.91100000000000003</v>
      </c>
      <c r="O3996">
        <v>172</v>
      </c>
      <c r="P3996">
        <v>48</v>
      </c>
      <c r="Q3996">
        <v>216</v>
      </c>
      <c r="R3996">
        <v>135</v>
      </c>
      <c r="S3996">
        <v>112</v>
      </c>
      <c r="T3996">
        <f>(Data[[#This Row],[mean_r]]/256)*100</f>
        <v>84.375</v>
      </c>
      <c r="U3996">
        <f>(Data[[#This Row],[mean_g]]/256)*100</f>
        <v>52.734375</v>
      </c>
      <c r="V3996">
        <f>(Data[[#This Row],[mean_b]]/256)*100</f>
        <v>43.75</v>
      </c>
      <c r="W3996">
        <v>0.5</v>
      </c>
      <c r="X3996" t="s">
        <v>51</v>
      </c>
      <c r="Y3996" t="s">
        <v>40</v>
      </c>
      <c r="Z3996">
        <v>10616</v>
      </c>
      <c r="AA3996">
        <v>5.04</v>
      </c>
      <c r="AB3996">
        <v>16.600000000000001</v>
      </c>
      <c r="AC3996">
        <v>35.4</v>
      </c>
      <c r="AD3996">
        <v>158679</v>
      </c>
      <c r="AE3996">
        <v>61.5</v>
      </c>
      <c r="AF3996">
        <v>34.1</v>
      </c>
      <c r="AG3996" t="s">
        <v>46</v>
      </c>
      <c r="AH3996" t="s">
        <v>42</v>
      </c>
      <c r="AI3996" t="s">
        <v>56</v>
      </c>
      <c r="AJ3996">
        <v>100</v>
      </c>
      <c r="AK3996">
        <v>512</v>
      </c>
      <c r="AL3996">
        <v>0</v>
      </c>
      <c r="AM3996">
        <v>0.99370000000000003</v>
      </c>
      <c r="AN3996">
        <v>0.83850000000000002</v>
      </c>
      <c r="AO3996">
        <f>Data[[#This Row],[labeller_confidence_score]]-Data[[#This Row],[cytodiffusion_classification_confidence]]</f>
        <v>-0.1552</v>
      </c>
    </row>
    <row r="3997" spans="1:41" x14ac:dyDescent="0.3">
      <c r="A3997" t="s">
        <v>4070</v>
      </c>
      <c r="B3997" t="s">
        <v>85</v>
      </c>
      <c r="C3997">
        <v>0</v>
      </c>
      <c r="D3997" t="s">
        <v>50</v>
      </c>
      <c r="E3997">
        <v>10.65</v>
      </c>
      <c r="F3997">
        <v>59.3</v>
      </c>
      <c r="G3997">
        <v>0.69</v>
      </c>
      <c r="H3997">
        <v>0.44</v>
      </c>
      <c r="I3997">
        <f>Data[[#This Row],[nucleus_area_pct]]/Data[[#This Row],[cytoplasm_ratio]]</f>
        <v>134.77272727272725</v>
      </c>
      <c r="J3997">
        <v>0.69299999999999995</v>
      </c>
      <c r="K3997">
        <v>0.317</v>
      </c>
      <c r="L3997">
        <v>3.85</v>
      </c>
      <c r="M3997">
        <v>1.7</v>
      </c>
      <c r="N3997">
        <v>0.75800000000000001</v>
      </c>
      <c r="O3997">
        <v>360</v>
      </c>
      <c r="P3997">
        <v>52</v>
      </c>
      <c r="Q3997">
        <v>192</v>
      </c>
      <c r="R3997">
        <v>127</v>
      </c>
      <c r="S3997">
        <v>177</v>
      </c>
      <c r="T3997">
        <f>(Data[[#This Row],[mean_r]]/256)*100</f>
        <v>75</v>
      </c>
      <c r="U3997">
        <f>(Data[[#This Row],[mean_g]]/256)*100</f>
        <v>49.609375</v>
      </c>
      <c r="V3997">
        <f>(Data[[#This Row],[mean_b]]/256)*100</f>
        <v>69.140625</v>
      </c>
      <c r="W3997">
        <v>0.77600000000000002</v>
      </c>
      <c r="X3997" t="s">
        <v>51</v>
      </c>
      <c r="Y3997" t="s">
        <v>45</v>
      </c>
      <c r="Z3997">
        <v>9085</v>
      </c>
      <c r="AA3997">
        <v>5.6</v>
      </c>
      <c r="AB3997">
        <v>11.3</v>
      </c>
      <c r="AC3997">
        <v>39.299999999999997</v>
      </c>
      <c r="AD3997">
        <v>257521</v>
      </c>
      <c r="AE3997">
        <v>83.6</v>
      </c>
      <c r="AF3997">
        <v>34.9</v>
      </c>
      <c r="AG3997" t="s">
        <v>46</v>
      </c>
      <c r="AH3997" t="s">
        <v>47</v>
      </c>
      <c r="AI3997" t="s">
        <v>43</v>
      </c>
      <c r="AJ3997">
        <v>100</v>
      </c>
      <c r="AK3997">
        <v>256</v>
      </c>
      <c r="AL3997">
        <v>1.23E-2</v>
      </c>
      <c r="AM3997">
        <v>0.95179999999999998</v>
      </c>
      <c r="AN3997">
        <v>0.95</v>
      </c>
      <c r="AO3997">
        <f>Data[[#This Row],[labeller_confidence_score]]-Data[[#This Row],[cytodiffusion_classification_confidence]]</f>
        <v>-1.8000000000000238E-3</v>
      </c>
    </row>
    <row r="3998" spans="1:41" x14ac:dyDescent="0.3">
      <c r="A3998" t="s">
        <v>4071</v>
      </c>
      <c r="B3998" t="s">
        <v>62</v>
      </c>
      <c r="C3998">
        <v>0</v>
      </c>
      <c r="D3998" t="s">
        <v>50</v>
      </c>
      <c r="E3998">
        <v>8.99</v>
      </c>
      <c r="F3998">
        <v>80.400000000000006</v>
      </c>
      <c r="G3998">
        <v>0.82399999999999995</v>
      </c>
      <c r="H3998">
        <v>0.17399999999999999</v>
      </c>
      <c r="I3998">
        <f>Data[[#This Row],[nucleus_area_pct]]/Data[[#This Row],[cytoplasm_ratio]]</f>
        <v>462.06896551724145</v>
      </c>
      <c r="J3998">
        <v>0.81699999999999995</v>
      </c>
      <c r="K3998">
        <v>0.27200000000000002</v>
      </c>
      <c r="L3998">
        <v>0.83</v>
      </c>
      <c r="M3998">
        <v>1</v>
      </c>
      <c r="N3998">
        <v>0.93</v>
      </c>
      <c r="O3998">
        <v>235</v>
      </c>
      <c r="P3998">
        <v>52</v>
      </c>
      <c r="Q3998">
        <v>218</v>
      </c>
      <c r="R3998">
        <v>174</v>
      </c>
      <c r="S3998">
        <v>209</v>
      </c>
      <c r="T3998">
        <f>(Data[[#This Row],[mean_r]]/256)*100</f>
        <v>85.15625</v>
      </c>
      <c r="U3998">
        <f>(Data[[#This Row],[mean_g]]/256)*100</f>
        <v>67.96875</v>
      </c>
      <c r="V3998">
        <f>(Data[[#This Row],[mean_b]]/256)*100</f>
        <v>81.640625</v>
      </c>
      <c r="W3998">
        <v>0.76600000000000001</v>
      </c>
      <c r="X3998" t="s">
        <v>51</v>
      </c>
      <c r="Y3998" t="s">
        <v>45</v>
      </c>
      <c r="Z3998">
        <v>9890</v>
      </c>
      <c r="AA3998">
        <v>3.71</v>
      </c>
      <c r="AB3998">
        <v>12.8</v>
      </c>
      <c r="AC3998">
        <v>43.3</v>
      </c>
      <c r="AD3998">
        <v>254967</v>
      </c>
      <c r="AE3998">
        <v>82.2</v>
      </c>
      <c r="AF3998">
        <v>32.5</v>
      </c>
      <c r="AG3998" t="s">
        <v>64</v>
      </c>
      <c r="AH3998" t="s">
        <v>42</v>
      </c>
      <c r="AI3998" t="s">
        <v>56</v>
      </c>
      <c r="AJ3998">
        <v>100</v>
      </c>
      <c r="AK3998">
        <v>224</v>
      </c>
      <c r="AL3998">
        <v>7.4300000000000005E-2</v>
      </c>
      <c r="AM3998">
        <v>1</v>
      </c>
      <c r="AN3998">
        <v>0.87390000000000001</v>
      </c>
      <c r="AO3998">
        <f>Data[[#This Row],[labeller_confidence_score]]-Data[[#This Row],[cytodiffusion_classification_confidence]]</f>
        <v>-0.12609999999999999</v>
      </c>
    </row>
    <row r="3999" spans="1:41" x14ac:dyDescent="0.3">
      <c r="A3999" t="s">
        <v>4072</v>
      </c>
      <c r="B3999" t="s">
        <v>87</v>
      </c>
      <c r="C3999">
        <v>0</v>
      </c>
      <c r="D3999" t="s">
        <v>50</v>
      </c>
      <c r="E3999">
        <v>11.6</v>
      </c>
      <c r="F3999">
        <v>46.9</v>
      </c>
      <c r="G3999">
        <v>0.65500000000000003</v>
      </c>
      <c r="H3999">
        <v>0.53300000000000003</v>
      </c>
      <c r="I3999">
        <f>Data[[#This Row],[nucleus_area_pct]]/Data[[#This Row],[cytoplasm_ratio]]</f>
        <v>87.992495309568469</v>
      </c>
      <c r="J3999">
        <v>0.76300000000000001</v>
      </c>
      <c r="K3999">
        <v>0.40699999999999997</v>
      </c>
      <c r="L3999">
        <v>4.5</v>
      </c>
      <c r="M3999">
        <v>2.1</v>
      </c>
      <c r="N3999">
        <v>0.78</v>
      </c>
      <c r="O3999">
        <v>465</v>
      </c>
      <c r="P3999">
        <v>73</v>
      </c>
      <c r="Q3999">
        <v>222</v>
      </c>
      <c r="R3999">
        <v>141</v>
      </c>
      <c r="S3999">
        <v>159</v>
      </c>
      <c r="T3999">
        <f>(Data[[#This Row],[mean_r]]/256)*100</f>
        <v>86.71875</v>
      </c>
      <c r="U3999">
        <f>(Data[[#This Row],[mean_g]]/256)*100</f>
        <v>55.078125</v>
      </c>
      <c r="V3999">
        <f>(Data[[#This Row],[mean_b]]/256)*100</f>
        <v>62.109375</v>
      </c>
      <c r="W3999">
        <v>0.56899999999999995</v>
      </c>
      <c r="X3999" t="s">
        <v>63</v>
      </c>
      <c r="Y3999" t="s">
        <v>40</v>
      </c>
      <c r="Z3999">
        <v>8052</v>
      </c>
      <c r="AA3999">
        <v>3.56</v>
      </c>
      <c r="AB3999">
        <v>15.4</v>
      </c>
      <c r="AC3999">
        <v>43.1</v>
      </c>
      <c r="AD3999">
        <v>174181</v>
      </c>
      <c r="AE3999">
        <v>77.900000000000006</v>
      </c>
      <c r="AF3999">
        <v>33.5</v>
      </c>
      <c r="AG3999" t="s">
        <v>46</v>
      </c>
      <c r="AH3999" t="s">
        <v>47</v>
      </c>
      <c r="AI3999" t="s">
        <v>43</v>
      </c>
      <c r="AJ3999">
        <v>40</v>
      </c>
      <c r="AK3999">
        <v>256</v>
      </c>
      <c r="AL3999">
        <v>5.8200000000000002E-2</v>
      </c>
      <c r="AM3999">
        <v>1</v>
      </c>
      <c r="AN3999">
        <v>0.86599999999999999</v>
      </c>
      <c r="AO3999">
        <f>Data[[#This Row],[labeller_confidence_score]]-Data[[#This Row],[cytodiffusion_classification_confidence]]</f>
        <v>-0.13400000000000001</v>
      </c>
    </row>
    <row r="4000" spans="1:41" x14ac:dyDescent="0.3">
      <c r="A4000" t="s">
        <v>4073</v>
      </c>
      <c r="B4000" t="s">
        <v>62</v>
      </c>
      <c r="C4000">
        <v>0</v>
      </c>
      <c r="D4000" t="s">
        <v>50</v>
      </c>
      <c r="E4000">
        <v>9.6999999999999993</v>
      </c>
      <c r="F4000">
        <v>81.7</v>
      </c>
      <c r="G4000">
        <v>0.877</v>
      </c>
      <c r="H4000">
        <v>0.16800000000000001</v>
      </c>
      <c r="I4000">
        <f>Data[[#This Row],[nucleus_area_pct]]/Data[[#This Row],[cytoplasm_ratio]]</f>
        <v>486.3095238095238</v>
      </c>
      <c r="J4000">
        <v>0.92200000000000004</v>
      </c>
      <c r="K4000">
        <v>0.25900000000000001</v>
      </c>
      <c r="L4000">
        <v>1.45</v>
      </c>
      <c r="M4000">
        <v>1</v>
      </c>
      <c r="N4000">
        <v>0.86299999999999999</v>
      </c>
      <c r="O4000">
        <v>254</v>
      </c>
      <c r="P4000">
        <v>50</v>
      </c>
      <c r="Q4000">
        <v>193</v>
      </c>
      <c r="R4000">
        <v>150</v>
      </c>
      <c r="S4000">
        <v>184</v>
      </c>
      <c r="T4000">
        <f>(Data[[#This Row],[mean_r]]/256)*100</f>
        <v>75.390625</v>
      </c>
      <c r="U4000">
        <f>(Data[[#This Row],[mean_g]]/256)*100</f>
        <v>58.59375</v>
      </c>
      <c r="V4000">
        <f>(Data[[#This Row],[mean_b]]/256)*100</f>
        <v>71.875</v>
      </c>
      <c r="W4000">
        <v>0.72</v>
      </c>
      <c r="X4000" t="s">
        <v>63</v>
      </c>
      <c r="Y4000" t="s">
        <v>45</v>
      </c>
      <c r="Z4000">
        <v>4052</v>
      </c>
      <c r="AA4000">
        <v>4.76</v>
      </c>
      <c r="AB4000">
        <v>17.100000000000001</v>
      </c>
      <c r="AC4000">
        <v>45.8</v>
      </c>
      <c r="AD4000">
        <v>318915</v>
      </c>
      <c r="AE4000">
        <v>82.9</v>
      </c>
      <c r="AF4000">
        <v>31.7</v>
      </c>
      <c r="AG4000" t="s">
        <v>64</v>
      </c>
      <c r="AH4000" t="s">
        <v>42</v>
      </c>
      <c r="AI4000" t="s">
        <v>43</v>
      </c>
      <c r="AJ4000">
        <v>100</v>
      </c>
      <c r="AK4000">
        <v>360</v>
      </c>
      <c r="AL4000">
        <v>0.13750000000000001</v>
      </c>
      <c r="AM4000">
        <v>0.86560000000000004</v>
      </c>
      <c r="AN4000">
        <v>0.94040000000000001</v>
      </c>
      <c r="AO4000">
        <f>Data[[#This Row],[labeller_confidence_score]]-Data[[#This Row],[cytodiffusion_classification_confidence]]</f>
        <v>7.4799999999999978E-2</v>
      </c>
    </row>
    <row r="4001" spans="1:41" x14ac:dyDescent="0.3">
      <c r="A4001" t="s">
        <v>4074</v>
      </c>
      <c r="B4001" t="s">
        <v>54</v>
      </c>
      <c r="C4001">
        <v>0</v>
      </c>
      <c r="D4001" t="s">
        <v>54</v>
      </c>
      <c r="E4001">
        <v>7.92</v>
      </c>
      <c r="F4001">
        <v>0</v>
      </c>
      <c r="G4001">
        <v>0</v>
      </c>
      <c r="H4001">
        <v>1</v>
      </c>
      <c r="I4001">
        <f>Data[[#This Row],[nucleus_area_pct]]/Data[[#This Row],[cytoplasm_ratio]]</f>
        <v>0</v>
      </c>
      <c r="J4001">
        <v>0.93500000000000005</v>
      </c>
      <c r="K4001">
        <v>0.121</v>
      </c>
      <c r="L4001">
        <v>0.74</v>
      </c>
      <c r="M4001">
        <v>1</v>
      </c>
      <c r="N4001">
        <v>0.91600000000000004</v>
      </c>
      <c r="O4001">
        <v>184</v>
      </c>
      <c r="P4001">
        <v>39</v>
      </c>
      <c r="Q4001">
        <v>238</v>
      </c>
      <c r="R4001">
        <v>145</v>
      </c>
      <c r="S4001">
        <v>126</v>
      </c>
      <c r="T4001">
        <f>(Data[[#This Row],[mean_r]]/256)*100</f>
        <v>92.96875</v>
      </c>
      <c r="U4001">
        <f>(Data[[#This Row],[mean_g]]/256)*100</f>
        <v>56.640625</v>
      </c>
      <c r="V4001">
        <f>(Data[[#This Row],[mean_b]]/256)*100</f>
        <v>49.21875</v>
      </c>
      <c r="W4001">
        <v>0.5</v>
      </c>
      <c r="X4001" t="s">
        <v>51</v>
      </c>
      <c r="Y4001" t="s">
        <v>45</v>
      </c>
      <c r="Z4001">
        <v>8056</v>
      </c>
      <c r="AA4001">
        <v>3.36</v>
      </c>
      <c r="AB4001">
        <v>13.7</v>
      </c>
      <c r="AC4001">
        <v>43.4</v>
      </c>
      <c r="AD4001">
        <v>408942</v>
      </c>
      <c r="AE4001">
        <v>80.3</v>
      </c>
      <c r="AF4001">
        <v>32.700000000000003</v>
      </c>
      <c r="AG4001" t="s">
        <v>64</v>
      </c>
      <c r="AH4001" t="s">
        <v>47</v>
      </c>
      <c r="AI4001" t="s">
        <v>52</v>
      </c>
      <c r="AJ4001">
        <v>100</v>
      </c>
      <c r="AK4001">
        <v>224</v>
      </c>
      <c r="AL4001">
        <v>0.10929999999999999</v>
      </c>
      <c r="AM4001">
        <v>0.83520000000000005</v>
      </c>
      <c r="AN4001">
        <v>0.90920000000000001</v>
      </c>
      <c r="AO4001">
        <f>Data[[#This Row],[labeller_confidence_score]]-Data[[#This Row],[cytodiffusion_classification_confidence]]</f>
        <v>7.3999999999999955E-2</v>
      </c>
    </row>
    <row r="4002" spans="1:41" x14ac:dyDescent="0.3">
      <c r="A4002" t="s">
        <v>4075</v>
      </c>
      <c r="B4002" t="s">
        <v>87</v>
      </c>
      <c r="C4002">
        <v>0</v>
      </c>
      <c r="D4002" t="s">
        <v>50</v>
      </c>
      <c r="E4002">
        <v>12.44</v>
      </c>
      <c r="F4002">
        <v>54.4</v>
      </c>
      <c r="G4002">
        <v>0.56100000000000005</v>
      </c>
      <c r="H4002">
        <v>0.53700000000000003</v>
      </c>
      <c r="I4002">
        <f>Data[[#This Row],[nucleus_area_pct]]/Data[[#This Row],[cytoplasm_ratio]]</f>
        <v>101.30353817504654</v>
      </c>
      <c r="J4002">
        <v>0.79800000000000004</v>
      </c>
      <c r="K4002">
        <v>0.39200000000000002</v>
      </c>
      <c r="L4002">
        <v>4.62</v>
      </c>
      <c r="M4002">
        <v>2</v>
      </c>
      <c r="N4002">
        <v>0.78900000000000003</v>
      </c>
      <c r="O4002">
        <v>486</v>
      </c>
      <c r="P4002">
        <v>68</v>
      </c>
      <c r="Q4002">
        <v>241</v>
      </c>
      <c r="R4002">
        <v>149</v>
      </c>
      <c r="S4002">
        <v>132</v>
      </c>
      <c r="T4002">
        <f>(Data[[#This Row],[mean_r]]/256)*100</f>
        <v>94.140625</v>
      </c>
      <c r="U4002">
        <f>(Data[[#This Row],[mean_g]]/256)*100</f>
        <v>58.203125</v>
      </c>
      <c r="V4002">
        <f>(Data[[#This Row],[mean_b]]/256)*100</f>
        <v>51.5625</v>
      </c>
      <c r="W4002">
        <v>0.56799999999999995</v>
      </c>
      <c r="X4002" t="s">
        <v>63</v>
      </c>
      <c r="Y4002" t="s">
        <v>40</v>
      </c>
      <c r="Z4002">
        <v>5271</v>
      </c>
      <c r="AA4002">
        <v>5.77</v>
      </c>
      <c r="AB4002">
        <v>14.2</v>
      </c>
      <c r="AC4002">
        <v>31.9</v>
      </c>
      <c r="AD4002">
        <v>268696</v>
      </c>
      <c r="AE4002">
        <v>93.5</v>
      </c>
      <c r="AF4002">
        <v>35.200000000000003</v>
      </c>
      <c r="AG4002" t="s">
        <v>46</v>
      </c>
      <c r="AH4002" t="s">
        <v>47</v>
      </c>
      <c r="AI4002" t="s">
        <v>52</v>
      </c>
      <c r="AJ4002">
        <v>60</v>
      </c>
      <c r="AK4002">
        <v>224</v>
      </c>
      <c r="AL4002">
        <v>9.06E-2</v>
      </c>
      <c r="AM4002">
        <v>0.92290000000000005</v>
      </c>
      <c r="AN4002">
        <v>0.98450000000000004</v>
      </c>
      <c r="AO4002">
        <f>Data[[#This Row],[labeller_confidence_score]]-Data[[#This Row],[cytodiffusion_classification_confidence]]</f>
        <v>6.1599999999999988E-2</v>
      </c>
    </row>
    <row r="4003" spans="1:41" x14ac:dyDescent="0.3">
      <c r="A4003" t="s">
        <v>4076</v>
      </c>
      <c r="B4003" t="s">
        <v>74</v>
      </c>
      <c r="C4003">
        <v>0</v>
      </c>
      <c r="D4003" t="s">
        <v>75</v>
      </c>
      <c r="E4003">
        <v>1.32</v>
      </c>
      <c r="F4003">
        <v>0</v>
      </c>
      <c r="G4003">
        <v>0</v>
      </c>
      <c r="H4003">
        <v>1</v>
      </c>
      <c r="I4003">
        <f>Data[[#This Row],[nucleus_area_pct]]/Data[[#This Row],[cytoplasm_ratio]]</f>
        <v>0</v>
      </c>
      <c r="J4003">
        <v>0.82199999999999995</v>
      </c>
      <c r="K4003">
        <v>0.53</v>
      </c>
      <c r="L4003">
        <v>2.99</v>
      </c>
      <c r="M4003">
        <v>1</v>
      </c>
      <c r="N4003">
        <v>0.78900000000000003</v>
      </c>
      <c r="O4003">
        <v>12</v>
      </c>
      <c r="P4003">
        <v>18</v>
      </c>
      <c r="Q4003">
        <v>201</v>
      </c>
      <c r="R4003">
        <v>146</v>
      </c>
      <c r="S4003">
        <v>174</v>
      </c>
      <c r="T4003">
        <f>(Data[[#This Row],[mean_r]]/256)*100</f>
        <v>78.515625</v>
      </c>
      <c r="U4003">
        <f>(Data[[#This Row],[mean_g]]/256)*100</f>
        <v>57.03125</v>
      </c>
      <c r="V4003">
        <f>(Data[[#This Row],[mean_b]]/256)*100</f>
        <v>67.96875</v>
      </c>
      <c r="W4003">
        <v>0.67800000000000005</v>
      </c>
      <c r="X4003" t="s">
        <v>39</v>
      </c>
      <c r="Y4003" t="s">
        <v>40</v>
      </c>
      <c r="Z4003">
        <v>4602</v>
      </c>
      <c r="AA4003">
        <v>5.88</v>
      </c>
      <c r="AB4003">
        <v>15.4</v>
      </c>
      <c r="AC4003">
        <v>32.5</v>
      </c>
      <c r="AD4003">
        <v>228331</v>
      </c>
      <c r="AE4003">
        <v>83.8</v>
      </c>
      <c r="AF4003">
        <v>35.5</v>
      </c>
      <c r="AG4003" t="s">
        <v>46</v>
      </c>
      <c r="AH4003" t="s">
        <v>42</v>
      </c>
      <c r="AI4003" t="s">
        <v>56</v>
      </c>
      <c r="AJ4003">
        <v>60</v>
      </c>
      <c r="AK4003">
        <v>360</v>
      </c>
      <c r="AL4003">
        <v>8.9399999999999993E-2</v>
      </c>
      <c r="AM4003">
        <v>0.84960000000000002</v>
      </c>
      <c r="AN4003">
        <v>0.76039999999999996</v>
      </c>
      <c r="AO4003">
        <f>Data[[#This Row],[labeller_confidence_score]]-Data[[#This Row],[cytodiffusion_classification_confidence]]</f>
        <v>-8.9200000000000057E-2</v>
      </c>
    </row>
    <row r="4004" spans="1:41" x14ac:dyDescent="0.3">
      <c r="A4004" t="s">
        <v>4077</v>
      </c>
      <c r="B4004" t="s">
        <v>60</v>
      </c>
      <c r="C4004">
        <v>0</v>
      </c>
      <c r="D4004" t="s">
        <v>50</v>
      </c>
      <c r="E4004">
        <v>15.89</v>
      </c>
      <c r="F4004">
        <v>77.2</v>
      </c>
      <c r="G4004">
        <v>0.52200000000000002</v>
      </c>
      <c r="H4004">
        <v>0.26900000000000002</v>
      </c>
      <c r="I4004">
        <f>Data[[#This Row],[nucleus_area_pct]]/Data[[#This Row],[cytoplasm_ratio]]</f>
        <v>286.98884758364312</v>
      </c>
      <c r="J4004">
        <v>0.78100000000000003</v>
      </c>
      <c r="K4004">
        <v>0.61599999999999999</v>
      </c>
      <c r="L4004">
        <v>1.48</v>
      </c>
      <c r="M4004">
        <v>1.4</v>
      </c>
      <c r="N4004">
        <v>0.83599999999999997</v>
      </c>
      <c r="O4004">
        <v>613</v>
      </c>
      <c r="P4004">
        <v>82</v>
      </c>
      <c r="Q4004">
        <v>219</v>
      </c>
      <c r="R4004">
        <v>171</v>
      </c>
      <c r="S4004">
        <v>176</v>
      </c>
      <c r="T4004">
        <f>(Data[[#This Row],[mean_r]]/256)*100</f>
        <v>85.546875</v>
      </c>
      <c r="U4004">
        <f>(Data[[#This Row],[mean_g]]/256)*100</f>
        <v>66.796875</v>
      </c>
      <c r="V4004">
        <f>(Data[[#This Row],[mean_b]]/256)*100</f>
        <v>68.75</v>
      </c>
      <c r="W4004">
        <v>0.54800000000000004</v>
      </c>
      <c r="X4004" t="s">
        <v>51</v>
      </c>
      <c r="Y4004" t="s">
        <v>45</v>
      </c>
      <c r="Z4004">
        <v>8652</v>
      </c>
      <c r="AA4004">
        <v>5.49</v>
      </c>
      <c r="AB4004">
        <v>13.9</v>
      </c>
      <c r="AC4004">
        <v>41.2</v>
      </c>
      <c r="AD4004">
        <v>313341</v>
      </c>
      <c r="AE4004">
        <v>95.9</v>
      </c>
      <c r="AF4004">
        <v>34</v>
      </c>
      <c r="AG4004" t="s">
        <v>64</v>
      </c>
      <c r="AH4004" t="s">
        <v>42</v>
      </c>
      <c r="AI4004" t="s">
        <v>56</v>
      </c>
      <c r="AJ4004">
        <v>40</v>
      </c>
      <c r="AK4004">
        <v>256</v>
      </c>
      <c r="AL4004">
        <v>8.9200000000000002E-2</v>
      </c>
      <c r="AM4004">
        <v>0.92569999999999997</v>
      </c>
      <c r="AN4004">
        <v>0.92230000000000001</v>
      </c>
      <c r="AO4004">
        <f>Data[[#This Row],[labeller_confidence_score]]-Data[[#This Row],[cytodiffusion_classification_confidence]]</f>
        <v>-3.3999999999999586E-3</v>
      </c>
    </row>
    <row r="4005" spans="1:41" x14ac:dyDescent="0.3">
      <c r="A4005" t="s">
        <v>4078</v>
      </c>
      <c r="B4005" t="s">
        <v>49</v>
      </c>
      <c r="C4005">
        <v>0</v>
      </c>
      <c r="D4005" t="s">
        <v>50</v>
      </c>
      <c r="E4005">
        <v>11.62</v>
      </c>
      <c r="F4005">
        <v>52.6</v>
      </c>
      <c r="G4005">
        <v>0.63600000000000001</v>
      </c>
      <c r="H4005">
        <v>0.39900000000000002</v>
      </c>
      <c r="I4005">
        <f>Data[[#This Row],[nucleus_area_pct]]/Data[[#This Row],[cytoplasm_ratio]]</f>
        <v>131.8295739348371</v>
      </c>
      <c r="J4005">
        <v>0.71099999999999997</v>
      </c>
      <c r="K4005">
        <v>0.41699999999999998</v>
      </c>
      <c r="L4005">
        <v>4</v>
      </c>
      <c r="M4005">
        <v>3.9</v>
      </c>
      <c r="N4005">
        <v>0.75</v>
      </c>
      <c r="O4005">
        <v>389</v>
      </c>
      <c r="P4005">
        <v>79</v>
      </c>
      <c r="Q4005">
        <v>233</v>
      </c>
      <c r="R4005">
        <v>163</v>
      </c>
      <c r="S4005">
        <v>176</v>
      </c>
      <c r="T4005">
        <f>(Data[[#This Row],[mean_r]]/256)*100</f>
        <v>91.015625</v>
      </c>
      <c r="U4005">
        <f>(Data[[#This Row],[mean_g]]/256)*100</f>
        <v>63.671875</v>
      </c>
      <c r="V4005">
        <f>(Data[[#This Row],[mean_b]]/256)*100</f>
        <v>68.75</v>
      </c>
      <c r="W4005">
        <v>0.76500000000000001</v>
      </c>
      <c r="X4005" t="s">
        <v>63</v>
      </c>
      <c r="Y4005" t="s">
        <v>45</v>
      </c>
      <c r="Z4005">
        <v>6813</v>
      </c>
      <c r="AA4005">
        <v>4.72</v>
      </c>
      <c r="AB4005">
        <v>14.8</v>
      </c>
      <c r="AC4005">
        <v>32.799999999999997</v>
      </c>
      <c r="AD4005">
        <v>312473</v>
      </c>
      <c r="AE4005">
        <v>105.3</v>
      </c>
      <c r="AF4005">
        <v>33.299999999999997</v>
      </c>
      <c r="AG4005" t="s">
        <v>41</v>
      </c>
      <c r="AH4005" t="s">
        <v>47</v>
      </c>
      <c r="AI4005" t="s">
        <v>56</v>
      </c>
      <c r="AJ4005">
        <v>40</v>
      </c>
      <c r="AK4005">
        <v>360</v>
      </c>
      <c r="AL4005">
        <v>8.5699999999999998E-2</v>
      </c>
      <c r="AM4005">
        <v>0.84219999999999995</v>
      </c>
      <c r="AN4005">
        <v>0.77980000000000005</v>
      </c>
      <c r="AO4005">
        <f>Data[[#This Row],[labeller_confidence_score]]-Data[[#This Row],[cytodiffusion_classification_confidence]]</f>
        <v>-6.23999999999999E-2</v>
      </c>
    </row>
    <row r="4006" spans="1:41" x14ac:dyDescent="0.3">
      <c r="A4006" t="s">
        <v>4079</v>
      </c>
      <c r="B4006" t="s">
        <v>74</v>
      </c>
      <c r="C4006">
        <v>0</v>
      </c>
      <c r="D4006" t="s">
        <v>75</v>
      </c>
      <c r="E4006">
        <v>1.9</v>
      </c>
      <c r="F4006">
        <v>0</v>
      </c>
      <c r="G4006">
        <v>0</v>
      </c>
      <c r="H4006">
        <v>1</v>
      </c>
      <c r="I4006">
        <f>Data[[#This Row],[nucleus_area_pct]]/Data[[#This Row],[cytoplasm_ratio]]</f>
        <v>0</v>
      </c>
      <c r="J4006">
        <v>0.80100000000000005</v>
      </c>
      <c r="K4006">
        <v>0.36499999999999999</v>
      </c>
      <c r="L4006">
        <v>2.2599999999999998</v>
      </c>
      <c r="M4006">
        <v>1</v>
      </c>
      <c r="N4006">
        <v>0.74399999999999999</v>
      </c>
      <c r="O4006">
        <v>20</v>
      </c>
      <c r="P4006">
        <v>17</v>
      </c>
      <c r="Q4006">
        <v>231</v>
      </c>
      <c r="R4006">
        <v>147</v>
      </c>
      <c r="S4006">
        <v>162</v>
      </c>
      <c r="T4006">
        <f>(Data[[#This Row],[mean_r]]/256)*100</f>
        <v>90.234375</v>
      </c>
      <c r="U4006">
        <f>(Data[[#This Row],[mean_g]]/256)*100</f>
        <v>57.421875</v>
      </c>
      <c r="V4006">
        <f>(Data[[#This Row],[mean_b]]/256)*100</f>
        <v>63.28125</v>
      </c>
      <c r="W4006">
        <v>0.61499999999999999</v>
      </c>
      <c r="X4006" t="s">
        <v>39</v>
      </c>
      <c r="Y4006" t="s">
        <v>40</v>
      </c>
      <c r="Z4006">
        <v>2069</v>
      </c>
      <c r="AA4006">
        <v>4.1399999999999997</v>
      </c>
      <c r="AB4006">
        <v>13.4</v>
      </c>
      <c r="AC4006">
        <v>42.7</v>
      </c>
      <c r="AD4006">
        <v>216338</v>
      </c>
      <c r="AE4006">
        <v>96.8</v>
      </c>
      <c r="AF4006">
        <v>34.4</v>
      </c>
      <c r="AG4006" t="s">
        <v>64</v>
      </c>
      <c r="AH4006" t="s">
        <v>47</v>
      </c>
      <c r="AI4006" t="s">
        <v>56</v>
      </c>
      <c r="AJ4006">
        <v>40</v>
      </c>
      <c r="AK4006">
        <v>256</v>
      </c>
      <c r="AL4006">
        <v>0.1002</v>
      </c>
      <c r="AM4006">
        <v>0.93779999999999997</v>
      </c>
      <c r="AN4006">
        <v>0.89159999999999995</v>
      </c>
      <c r="AO4006">
        <f>Data[[#This Row],[labeller_confidence_score]]-Data[[#This Row],[cytodiffusion_classification_confidence]]</f>
        <v>-4.6200000000000019E-2</v>
      </c>
    </row>
    <row r="4007" spans="1:41" x14ac:dyDescent="0.3">
      <c r="A4007" t="s">
        <v>4080</v>
      </c>
      <c r="B4007" t="s">
        <v>54</v>
      </c>
      <c r="C4007">
        <v>0</v>
      </c>
      <c r="D4007" t="s">
        <v>54</v>
      </c>
      <c r="E4007">
        <v>7.53</v>
      </c>
      <c r="F4007">
        <v>0</v>
      </c>
      <c r="G4007">
        <v>0</v>
      </c>
      <c r="H4007">
        <v>1</v>
      </c>
      <c r="I4007">
        <f>Data[[#This Row],[nucleus_area_pct]]/Data[[#This Row],[cytoplasm_ratio]]</f>
        <v>0</v>
      </c>
      <c r="J4007">
        <v>0.89</v>
      </c>
      <c r="K4007">
        <v>0.184</v>
      </c>
      <c r="L4007">
        <v>0.4</v>
      </c>
      <c r="M4007">
        <v>1</v>
      </c>
      <c r="N4007">
        <v>0.92200000000000004</v>
      </c>
      <c r="O4007">
        <v>184</v>
      </c>
      <c r="P4007">
        <v>48</v>
      </c>
      <c r="Q4007">
        <v>224</v>
      </c>
      <c r="R4007">
        <v>111</v>
      </c>
      <c r="S4007">
        <v>136</v>
      </c>
      <c r="T4007">
        <f>(Data[[#This Row],[mean_r]]/256)*100</f>
        <v>87.5</v>
      </c>
      <c r="U4007">
        <f>(Data[[#This Row],[mean_g]]/256)*100</f>
        <v>43.359375</v>
      </c>
      <c r="V4007">
        <f>(Data[[#This Row],[mean_b]]/256)*100</f>
        <v>53.125</v>
      </c>
      <c r="W4007">
        <v>0.499</v>
      </c>
      <c r="X4007" t="s">
        <v>39</v>
      </c>
      <c r="Y4007" t="s">
        <v>45</v>
      </c>
      <c r="Z4007">
        <v>6126</v>
      </c>
      <c r="AA4007">
        <v>5.48</v>
      </c>
      <c r="AB4007">
        <v>15</v>
      </c>
      <c r="AC4007">
        <v>39.1</v>
      </c>
      <c r="AD4007">
        <v>288551</v>
      </c>
      <c r="AE4007">
        <v>77.7</v>
      </c>
      <c r="AF4007">
        <v>34.4</v>
      </c>
      <c r="AG4007" t="s">
        <v>41</v>
      </c>
      <c r="AH4007" t="s">
        <v>42</v>
      </c>
      <c r="AI4007" t="s">
        <v>56</v>
      </c>
      <c r="AJ4007">
        <v>60</v>
      </c>
      <c r="AK4007">
        <v>256</v>
      </c>
      <c r="AL4007">
        <v>7.3400000000000007E-2</v>
      </c>
      <c r="AM4007">
        <v>0.87609999999999999</v>
      </c>
      <c r="AN4007">
        <v>0.82720000000000005</v>
      </c>
      <c r="AO4007">
        <f>Data[[#This Row],[labeller_confidence_score]]-Data[[#This Row],[cytodiffusion_classification_confidence]]</f>
        <v>-4.8899999999999944E-2</v>
      </c>
    </row>
    <row r="4008" spans="1:41" x14ac:dyDescent="0.3">
      <c r="A4008" t="s">
        <v>4081</v>
      </c>
      <c r="B4008" t="s">
        <v>49</v>
      </c>
      <c r="C4008">
        <v>0</v>
      </c>
      <c r="D4008" t="s">
        <v>50</v>
      </c>
      <c r="E4008">
        <v>13.36</v>
      </c>
      <c r="F4008">
        <v>63.7</v>
      </c>
      <c r="G4008">
        <v>0.55700000000000005</v>
      </c>
      <c r="H4008">
        <v>0.45900000000000002</v>
      </c>
      <c r="I4008">
        <f>Data[[#This Row],[nucleus_area_pct]]/Data[[#This Row],[cytoplasm_ratio]]</f>
        <v>138.77995642701526</v>
      </c>
      <c r="J4008">
        <v>0.82699999999999996</v>
      </c>
      <c r="K4008">
        <v>0.38600000000000001</v>
      </c>
      <c r="L4008">
        <v>3.75</v>
      </c>
      <c r="M4008">
        <v>3.7</v>
      </c>
      <c r="N4008">
        <v>0.82699999999999996</v>
      </c>
      <c r="O4008">
        <v>385</v>
      </c>
      <c r="P4008">
        <v>64</v>
      </c>
      <c r="Q4008">
        <v>162</v>
      </c>
      <c r="R4008">
        <v>178</v>
      </c>
      <c r="S4008">
        <v>182</v>
      </c>
      <c r="T4008">
        <f>(Data[[#This Row],[mean_r]]/256)*100</f>
        <v>63.28125</v>
      </c>
      <c r="U4008">
        <f>(Data[[#This Row],[mean_g]]/256)*100</f>
        <v>69.53125</v>
      </c>
      <c r="V4008">
        <f>(Data[[#This Row],[mean_b]]/256)*100</f>
        <v>71.09375</v>
      </c>
      <c r="W4008">
        <v>0.622</v>
      </c>
      <c r="X4008" t="s">
        <v>51</v>
      </c>
      <c r="Y4008" t="s">
        <v>45</v>
      </c>
      <c r="Z4008">
        <v>2120</v>
      </c>
      <c r="AA4008">
        <v>4.3</v>
      </c>
      <c r="AB4008">
        <v>12.8</v>
      </c>
      <c r="AC4008">
        <v>39.4</v>
      </c>
      <c r="AD4008">
        <v>315009</v>
      </c>
      <c r="AE4008">
        <v>96.7</v>
      </c>
      <c r="AF4008">
        <v>33.5</v>
      </c>
      <c r="AG4008" t="s">
        <v>64</v>
      </c>
      <c r="AH4008" t="s">
        <v>47</v>
      </c>
      <c r="AI4008" t="s">
        <v>56</v>
      </c>
      <c r="AJ4008">
        <v>100</v>
      </c>
      <c r="AK4008">
        <v>256</v>
      </c>
      <c r="AL4008">
        <v>9.0499999999999997E-2</v>
      </c>
      <c r="AM4008">
        <v>0.86429999999999996</v>
      </c>
      <c r="AN4008">
        <v>0.87629999999999997</v>
      </c>
      <c r="AO4008">
        <f>Data[[#This Row],[labeller_confidence_score]]-Data[[#This Row],[cytodiffusion_classification_confidence]]</f>
        <v>1.2000000000000011E-2</v>
      </c>
    </row>
    <row r="4009" spans="1:41" x14ac:dyDescent="0.3">
      <c r="A4009" t="s">
        <v>4082</v>
      </c>
      <c r="B4009" t="s">
        <v>54</v>
      </c>
      <c r="C4009">
        <v>0</v>
      </c>
      <c r="D4009" t="s">
        <v>54</v>
      </c>
      <c r="E4009">
        <v>7.85</v>
      </c>
      <c r="F4009">
        <v>0</v>
      </c>
      <c r="G4009">
        <v>0</v>
      </c>
      <c r="H4009">
        <v>1</v>
      </c>
      <c r="I4009">
        <f>Data[[#This Row],[nucleus_area_pct]]/Data[[#This Row],[cytoplasm_ratio]]</f>
        <v>0</v>
      </c>
      <c r="J4009">
        <v>0.89300000000000002</v>
      </c>
      <c r="K4009">
        <v>0.185</v>
      </c>
      <c r="L4009">
        <v>0.68</v>
      </c>
      <c r="M4009">
        <v>1</v>
      </c>
      <c r="N4009">
        <v>0.94899999999999995</v>
      </c>
      <c r="O4009">
        <v>169</v>
      </c>
      <c r="P4009">
        <v>51</v>
      </c>
      <c r="Q4009">
        <v>243</v>
      </c>
      <c r="R4009">
        <v>129</v>
      </c>
      <c r="S4009">
        <v>144</v>
      </c>
      <c r="T4009">
        <f>(Data[[#This Row],[mean_r]]/256)*100</f>
        <v>94.921875</v>
      </c>
      <c r="U4009">
        <f>(Data[[#This Row],[mean_g]]/256)*100</f>
        <v>50.390625</v>
      </c>
      <c r="V4009">
        <f>(Data[[#This Row],[mean_b]]/256)*100</f>
        <v>56.25</v>
      </c>
      <c r="W4009">
        <v>0.54300000000000004</v>
      </c>
      <c r="X4009" t="s">
        <v>51</v>
      </c>
      <c r="Y4009" t="s">
        <v>45</v>
      </c>
      <c r="Z4009">
        <v>7347</v>
      </c>
      <c r="AA4009">
        <v>4.33</v>
      </c>
      <c r="AB4009">
        <v>12.3</v>
      </c>
      <c r="AC4009">
        <v>45.6</v>
      </c>
      <c r="AD4009">
        <v>351016</v>
      </c>
      <c r="AE4009">
        <v>96.6</v>
      </c>
      <c r="AF4009">
        <v>32.9</v>
      </c>
      <c r="AG4009" t="s">
        <v>64</v>
      </c>
      <c r="AH4009" t="s">
        <v>42</v>
      </c>
      <c r="AI4009" t="s">
        <v>43</v>
      </c>
      <c r="AJ4009">
        <v>100</v>
      </c>
      <c r="AK4009">
        <v>224</v>
      </c>
      <c r="AL4009">
        <v>0.15640000000000001</v>
      </c>
      <c r="AM4009">
        <v>0.92600000000000005</v>
      </c>
      <c r="AN4009">
        <v>0.84009999999999996</v>
      </c>
      <c r="AO4009">
        <f>Data[[#This Row],[labeller_confidence_score]]-Data[[#This Row],[cytodiffusion_classification_confidence]]</f>
        <v>-8.5900000000000087E-2</v>
      </c>
    </row>
    <row r="4010" spans="1:41" x14ac:dyDescent="0.3">
      <c r="A4010" t="s">
        <v>4083</v>
      </c>
      <c r="B4010" t="s">
        <v>54</v>
      </c>
      <c r="C4010">
        <v>0</v>
      </c>
      <c r="D4010" t="s">
        <v>54</v>
      </c>
      <c r="E4010">
        <v>7.62</v>
      </c>
      <c r="F4010">
        <v>0</v>
      </c>
      <c r="G4010">
        <v>0</v>
      </c>
      <c r="H4010">
        <v>1</v>
      </c>
      <c r="I4010">
        <f>Data[[#This Row],[nucleus_area_pct]]/Data[[#This Row],[cytoplasm_ratio]]</f>
        <v>0</v>
      </c>
      <c r="J4010">
        <v>0.90800000000000003</v>
      </c>
      <c r="K4010">
        <v>0.16500000000000001</v>
      </c>
      <c r="L4010">
        <v>0.59</v>
      </c>
      <c r="M4010">
        <v>1</v>
      </c>
      <c r="N4010">
        <v>0.97299999999999998</v>
      </c>
      <c r="O4010">
        <v>184</v>
      </c>
      <c r="P4010">
        <v>51</v>
      </c>
      <c r="Q4010">
        <v>240</v>
      </c>
      <c r="R4010">
        <v>131</v>
      </c>
      <c r="S4010">
        <v>138</v>
      </c>
      <c r="T4010">
        <f>(Data[[#This Row],[mean_r]]/256)*100</f>
        <v>93.75</v>
      </c>
      <c r="U4010">
        <f>(Data[[#This Row],[mean_g]]/256)*100</f>
        <v>51.171875</v>
      </c>
      <c r="V4010">
        <f>(Data[[#This Row],[mean_b]]/256)*100</f>
        <v>53.90625</v>
      </c>
      <c r="W4010">
        <v>0.51800000000000002</v>
      </c>
      <c r="X4010" t="s">
        <v>39</v>
      </c>
      <c r="Y4010" t="s">
        <v>45</v>
      </c>
      <c r="Z4010">
        <v>7794</v>
      </c>
      <c r="AA4010">
        <v>5.97</v>
      </c>
      <c r="AB4010">
        <v>13.9</v>
      </c>
      <c r="AC4010">
        <v>36</v>
      </c>
      <c r="AD4010">
        <v>312843</v>
      </c>
      <c r="AE4010">
        <v>98.1</v>
      </c>
      <c r="AF4010">
        <v>34.4</v>
      </c>
      <c r="AG4010" t="s">
        <v>41</v>
      </c>
      <c r="AH4010" t="s">
        <v>47</v>
      </c>
      <c r="AI4010" t="s">
        <v>43</v>
      </c>
      <c r="AJ4010">
        <v>40</v>
      </c>
      <c r="AK4010">
        <v>512</v>
      </c>
      <c r="AL4010">
        <v>9.7500000000000003E-2</v>
      </c>
      <c r="AM4010">
        <v>0.82030000000000003</v>
      </c>
      <c r="AN4010">
        <v>0.97040000000000004</v>
      </c>
      <c r="AO4010">
        <f>Data[[#This Row],[labeller_confidence_score]]-Data[[#This Row],[cytodiffusion_classification_confidence]]</f>
        <v>0.15010000000000001</v>
      </c>
    </row>
    <row r="4011" spans="1:41" x14ac:dyDescent="0.3">
      <c r="A4011" t="s">
        <v>4084</v>
      </c>
      <c r="B4011" t="s">
        <v>54</v>
      </c>
      <c r="C4011">
        <v>0</v>
      </c>
      <c r="D4011" t="s">
        <v>54</v>
      </c>
      <c r="E4011">
        <v>6.6</v>
      </c>
      <c r="F4011">
        <v>0</v>
      </c>
      <c r="G4011">
        <v>0</v>
      </c>
      <c r="H4011">
        <v>1</v>
      </c>
      <c r="I4011">
        <f>Data[[#This Row],[nucleus_area_pct]]/Data[[#This Row],[cytoplasm_ratio]]</f>
        <v>0</v>
      </c>
      <c r="J4011">
        <v>0.94299999999999995</v>
      </c>
      <c r="K4011">
        <v>0.251</v>
      </c>
      <c r="L4011">
        <v>0.32</v>
      </c>
      <c r="M4011">
        <v>1</v>
      </c>
      <c r="N4011">
        <v>0.89</v>
      </c>
      <c r="O4011">
        <v>185</v>
      </c>
      <c r="P4011">
        <v>43</v>
      </c>
      <c r="Q4011">
        <v>217</v>
      </c>
      <c r="R4011">
        <v>135</v>
      </c>
      <c r="S4011">
        <v>135</v>
      </c>
      <c r="T4011">
        <f>(Data[[#This Row],[mean_r]]/256)*100</f>
        <v>84.765625</v>
      </c>
      <c r="U4011">
        <f>(Data[[#This Row],[mean_g]]/256)*100</f>
        <v>52.734375</v>
      </c>
      <c r="V4011">
        <f>(Data[[#This Row],[mean_b]]/256)*100</f>
        <v>52.734375</v>
      </c>
      <c r="W4011">
        <v>0.48699999999999999</v>
      </c>
      <c r="X4011" t="s">
        <v>63</v>
      </c>
      <c r="Y4011" t="s">
        <v>45</v>
      </c>
      <c r="Z4011">
        <v>6339</v>
      </c>
      <c r="AA4011">
        <v>5.59</v>
      </c>
      <c r="AB4011">
        <v>12.3</v>
      </c>
      <c r="AC4011">
        <v>47.9</v>
      </c>
      <c r="AD4011">
        <v>265104</v>
      </c>
      <c r="AE4011">
        <v>79.400000000000006</v>
      </c>
      <c r="AF4011">
        <v>32</v>
      </c>
      <c r="AG4011" t="s">
        <v>41</v>
      </c>
      <c r="AH4011" t="s">
        <v>47</v>
      </c>
      <c r="AI4011" t="s">
        <v>43</v>
      </c>
      <c r="AJ4011">
        <v>100</v>
      </c>
      <c r="AK4011">
        <v>224</v>
      </c>
      <c r="AL4011">
        <v>8.0699999999999994E-2</v>
      </c>
      <c r="AM4011">
        <v>0.80830000000000002</v>
      </c>
      <c r="AN4011">
        <v>0.89610000000000001</v>
      </c>
      <c r="AO4011">
        <f>Data[[#This Row],[labeller_confidence_score]]-Data[[#This Row],[cytodiffusion_classification_confidence]]</f>
        <v>8.7799999999999989E-2</v>
      </c>
    </row>
    <row r="4012" spans="1:41" x14ac:dyDescent="0.3">
      <c r="A4012" t="s">
        <v>4085</v>
      </c>
      <c r="B4012" t="s">
        <v>54</v>
      </c>
      <c r="C4012">
        <v>0</v>
      </c>
      <c r="D4012" t="s">
        <v>54</v>
      </c>
      <c r="E4012">
        <v>7.23</v>
      </c>
      <c r="F4012">
        <v>0</v>
      </c>
      <c r="G4012">
        <v>0</v>
      </c>
      <c r="H4012">
        <v>1</v>
      </c>
      <c r="I4012">
        <f>Data[[#This Row],[nucleus_area_pct]]/Data[[#This Row],[cytoplasm_ratio]]</f>
        <v>0</v>
      </c>
      <c r="J4012">
        <v>0.96799999999999997</v>
      </c>
      <c r="K4012">
        <v>0.224</v>
      </c>
      <c r="L4012">
        <v>0.48</v>
      </c>
      <c r="M4012">
        <v>1</v>
      </c>
      <c r="N4012">
        <v>0.96099999999999997</v>
      </c>
      <c r="O4012">
        <v>173</v>
      </c>
      <c r="P4012">
        <v>48</v>
      </c>
      <c r="Q4012">
        <v>237</v>
      </c>
      <c r="R4012">
        <v>121</v>
      </c>
      <c r="S4012">
        <v>131</v>
      </c>
      <c r="T4012">
        <f>(Data[[#This Row],[mean_r]]/256)*100</f>
        <v>92.578125</v>
      </c>
      <c r="U4012">
        <f>(Data[[#This Row],[mean_g]]/256)*100</f>
        <v>47.265625</v>
      </c>
      <c r="V4012">
        <f>(Data[[#This Row],[mean_b]]/256)*100</f>
        <v>51.171875</v>
      </c>
      <c r="W4012">
        <v>0.44800000000000001</v>
      </c>
      <c r="X4012" t="s">
        <v>51</v>
      </c>
      <c r="Y4012" t="s">
        <v>45</v>
      </c>
      <c r="Z4012">
        <v>6191</v>
      </c>
      <c r="AA4012">
        <v>5.69</v>
      </c>
      <c r="AB4012">
        <v>12.8</v>
      </c>
      <c r="AC4012">
        <v>35.1</v>
      </c>
      <c r="AD4012">
        <v>184931</v>
      </c>
      <c r="AE4012">
        <v>88.8</v>
      </c>
      <c r="AF4012">
        <v>36</v>
      </c>
      <c r="AG4012" t="s">
        <v>46</v>
      </c>
      <c r="AH4012" t="s">
        <v>47</v>
      </c>
      <c r="AI4012" t="s">
        <v>52</v>
      </c>
      <c r="AJ4012">
        <v>40</v>
      </c>
      <c r="AK4012">
        <v>512</v>
      </c>
      <c r="AL4012">
        <v>0.115</v>
      </c>
      <c r="AM4012">
        <v>0.91839999999999999</v>
      </c>
      <c r="AN4012">
        <v>0.87</v>
      </c>
      <c r="AO4012">
        <f>Data[[#This Row],[labeller_confidence_score]]-Data[[#This Row],[cytodiffusion_classification_confidence]]</f>
        <v>-4.8399999999999999E-2</v>
      </c>
    </row>
    <row r="4013" spans="1:41" x14ac:dyDescent="0.3">
      <c r="A4013" t="s">
        <v>4086</v>
      </c>
      <c r="B4013" t="s">
        <v>66</v>
      </c>
      <c r="C4013">
        <v>1</v>
      </c>
      <c r="D4013" t="s">
        <v>67</v>
      </c>
      <c r="E4013">
        <v>11.02</v>
      </c>
      <c r="F4013">
        <v>87.7</v>
      </c>
      <c r="G4013">
        <v>0.61799999999999999</v>
      </c>
      <c r="H4013">
        <v>0.05</v>
      </c>
      <c r="I4013">
        <f>Data[[#This Row],[nucleus_area_pct]]/Data[[#This Row],[cytoplasm_ratio]]</f>
        <v>1754</v>
      </c>
      <c r="J4013">
        <v>0.44500000000000001</v>
      </c>
      <c r="K4013">
        <v>0.41499999999999998</v>
      </c>
      <c r="L4013">
        <v>1.31</v>
      </c>
      <c r="M4013">
        <v>1</v>
      </c>
      <c r="N4013">
        <v>0.56999999999999995</v>
      </c>
      <c r="O4013">
        <v>372</v>
      </c>
      <c r="P4013">
        <v>76</v>
      </c>
      <c r="Q4013">
        <v>155</v>
      </c>
      <c r="R4013">
        <v>175</v>
      </c>
      <c r="S4013">
        <v>180</v>
      </c>
      <c r="T4013">
        <f>(Data[[#This Row],[mean_r]]/256)*100</f>
        <v>60.546875</v>
      </c>
      <c r="U4013">
        <f>(Data[[#This Row],[mean_g]]/256)*100</f>
        <v>68.359375</v>
      </c>
      <c r="V4013">
        <f>(Data[[#This Row],[mean_b]]/256)*100</f>
        <v>70.3125</v>
      </c>
      <c r="W4013">
        <v>0.80600000000000005</v>
      </c>
      <c r="X4013" t="s">
        <v>63</v>
      </c>
      <c r="Y4013" t="s">
        <v>45</v>
      </c>
      <c r="Z4013">
        <v>1769</v>
      </c>
      <c r="AA4013">
        <v>4.43</v>
      </c>
      <c r="AB4013">
        <v>14.4</v>
      </c>
      <c r="AC4013">
        <v>54.5</v>
      </c>
      <c r="AD4013">
        <v>287999</v>
      </c>
      <c r="AE4013">
        <v>97.6</v>
      </c>
      <c r="AF4013">
        <v>31.5</v>
      </c>
      <c r="AG4013" t="s">
        <v>64</v>
      </c>
      <c r="AH4013" t="s">
        <v>47</v>
      </c>
      <c r="AI4013" t="s">
        <v>52</v>
      </c>
      <c r="AJ4013">
        <v>40</v>
      </c>
      <c r="AK4013">
        <v>512</v>
      </c>
      <c r="AL4013">
        <v>1</v>
      </c>
      <c r="AM4013">
        <v>0.80369999999999997</v>
      </c>
      <c r="AN4013">
        <v>0.86270000000000002</v>
      </c>
      <c r="AO4013">
        <f>Data[[#This Row],[labeller_confidence_score]]-Data[[#This Row],[cytodiffusion_classification_confidence]]</f>
        <v>5.9000000000000052E-2</v>
      </c>
    </row>
    <row r="4014" spans="1:41" x14ac:dyDescent="0.3">
      <c r="A4014" t="s">
        <v>4087</v>
      </c>
      <c r="B4014" t="s">
        <v>54</v>
      </c>
      <c r="C4014">
        <v>0</v>
      </c>
      <c r="D4014" t="s">
        <v>54</v>
      </c>
      <c r="E4014">
        <v>8.23</v>
      </c>
      <c r="F4014">
        <v>0</v>
      </c>
      <c r="G4014">
        <v>0</v>
      </c>
      <c r="H4014">
        <v>1</v>
      </c>
      <c r="I4014">
        <f>Data[[#This Row],[nucleus_area_pct]]/Data[[#This Row],[cytoplasm_ratio]]</f>
        <v>0</v>
      </c>
      <c r="J4014">
        <v>0.85799999999999998</v>
      </c>
      <c r="K4014">
        <v>0.24299999999999999</v>
      </c>
      <c r="L4014">
        <v>0.63</v>
      </c>
      <c r="M4014">
        <v>1</v>
      </c>
      <c r="N4014">
        <v>0.96499999999999997</v>
      </c>
      <c r="O4014">
        <v>217</v>
      </c>
      <c r="P4014">
        <v>49</v>
      </c>
      <c r="Q4014">
        <v>239</v>
      </c>
      <c r="R4014">
        <v>143</v>
      </c>
      <c r="S4014">
        <v>122</v>
      </c>
      <c r="T4014">
        <f>(Data[[#This Row],[mean_r]]/256)*100</f>
        <v>93.359375</v>
      </c>
      <c r="U4014">
        <f>(Data[[#This Row],[mean_g]]/256)*100</f>
        <v>55.859375</v>
      </c>
      <c r="V4014">
        <f>(Data[[#This Row],[mean_b]]/256)*100</f>
        <v>47.65625</v>
      </c>
      <c r="W4014">
        <v>0.53</v>
      </c>
      <c r="X4014" t="s">
        <v>63</v>
      </c>
      <c r="Y4014" t="s">
        <v>40</v>
      </c>
      <c r="Z4014">
        <v>3589</v>
      </c>
      <c r="AA4014">
        <v>5.05</v>
      </c>
      <c r="AB4014">
        <v>14</v>
      </c>
      <c r="AC4014">
        <v>46.6</v>
      </c>
      <c r="AD4014">
        <v>257934</v>
      </c>
      <c r="AE4014">
        <v>111.4</v>
      </c>
      <c r="AF4014">
        <v>34.700000000000003</v>
      </c>
      <c r="AG4014" t="s">
        <v>46</v>
      </c>
      <c r="AH4014" t="s">
        <v>47</v>
      </c>
      <c r="AI4014" t="s">
        <v>43</v>
      </c>
      <c r="AJ4014">
        <v>60</v>
      </c>
      <c r="AK4014">
        <v>256</v>
      </c>
      <c r="AL4014">
        <v>8.6300000000000002E-2</v>
      </c>
      <c r="AM4014">
        <v>0.89770000000000005</v>
      </c>
      <c r="AN4014">
        <v>0.91349999999999998</v>
      </c>
      <c r="AO4014">
        <f>Data[[#This Row],[labeller_confidence_score]]-Data[[#This Row],[cytodiffusion_classification_confidence]]</f>
        <v>1.5799999999999925E-2</v>
      </c>
    </row>
    <row r="4015" spans="1:41" x14ac:dyDescent="0.3">
      <c r="A4015" t="s">
        <v>4088</v>
      </c>
      <c r="B4015" t="s">
        <v>60</v>
      </c>
      <c r="C4015">
        <v>0</v>
      </c>
      <c r="D4015" t="s">
        <v>50</v>
      </c>
      <c r="E4015">
        <v>16.75</v>
      </c>
      <c r="F4015">
        <v>64.7</v>
      </c>
      <c r="G4015">
        <v>0.43099999999999999</v>
      </c>
      <c r="H4015">
        <v>0.26300000000000001</v>
      </c>
      <c r="I4015">
        <f>Data[[#This Row],[nucleus_area_pct]]/Data[[#This Row],[cytoplasm_ratio]]</f>
        <v>246.00760456273764</v>
      </c>
      <c r="J4015">
        <v>0.745</v>
      </c>
      <c r="K4015">
        <v>0.443</v>
      </c>
      <c r="L4015">
        <v>2.36</v>
      </c>
      <c r="M4015">
        <v>1</v>
      </c>
      <c r="N4015">
        <v>0.86</v>
      </c>
      <c r="O4015">
        <v>764</v>
      </c>
      <c r="P4015">
        <v>97</v>
      </c>
      <c r="Q4015">
        <v>223</v>
      </c>
      <c r="R4015">
        <v>155</v>
      </c>
      <c r="S4015">
        <v>172</v>
      </c>
      <c r="T4015">
        <f>(Data[[#This Row],[mean_r]]/256)*100</f>
        <v>87.109375</v>
      </c>
      <c r="U4015">
        <f>(Data[[#This Row],[mean_g]]/256)*100</f>
        <v>60.546875</v>
      </c>
      <c r="V4015">
        <f>(Data[[#This Row],[mean_b]]/256)*100</f>
        <v>67.1875</v>
      </c>
      <c r="W4015">
        <v>0.66400000000000003</v>
      </c>
      <c r="X4015" t="s">
        <v>63</v>
      </c>
      <c r="Y4015" t="s">
        <v>45</v>
      </c>
      <c r="Z4015">
        <v>7378</v>
      </c>
      <c r="AA4015">
        <v>6</v>
      </c>
      <c r="AB4015">
        <v>13.1</v>
      </c>
      <c r="AC4015">
        <v>54</v>
      </c>
      <c r="AD4015">
        <v>374004</v>
      </c>
      <c r="AE4015">
        <v>96</v>
      </c>
      <c r="AF4015">
        <v>34.4</v>
      </c>
      <c r="AG4015" t="s">
        <v>46</v>
      </c>
      <c r="AH4015" t="s">
        <v>68</v>
      </c>
      <c r="AI4015" t="s">
        <v>56</v>
      </c>
      <c r="AJ4015">
        <v>100</v>
      </c>
      <c r="AK4015">
        <v>224</v>
      </c>
      <c r="AL4015">
        <v>7.6999999999999999E-2</v>
      </c>
      <c r="AM4015">
        <v>0.86719999999999997</v>
      </c>
      <c r="AN4015">
        <v>0.88219999999999998</v>
      </c>
      <c r="AO4015">
        <f>Data[[#This Row],[labeller_confidence_score]]-Data[[#This Row],[cytodiffusion_classification_confidence]]</f>
        <v>1.5000000000000013E-2</v>
      </c>
    </row>
    <row r="4016" spans="1:41" x14ac:dyDescent="0.3">
      <c r="A4016" t="s">
        <v>4089</v>
      </c>
      <c r="B4016" t="s">
        <v>60</v>
      </c>
      <c r="C4016">
        <v>0</v>
      </c>
      <c r="D4016" t="s">
        <v>50</v>
      </c>
      <c r="E4016">
        <v>14.09</v>
      </c>
      <c r="F4016">
        <v>59.1</v>
      </c>
      <c r="G4016">
        <v>0.35199999999999998</v>
      </c>
      <c r="H4016">
        <v>0.40899999999999997</v>
      </c>
      <c r="I4016">
        <f>Data[[#This Row],[nucleus_area_pct]]/Data[[#This Row],[cytoplasm_ratio]]</f>
        <v>144.49877750611248</v>
      </c>
      <c r="J4016">
        <v>0.61099999999999999</v>
      </c>
      <c r="K4016">
        <v>0.6</v>
      </c>
      <c r="L4016">
        <v>1.82</v>
      </c>
      <c r="M4016">
        <v>1.2</v>
      </c>
      <c r="N4016">
        <v>0.73</v>
      </c>
      <c r="O4016">
        <v>593</v>
      </c>
      <c r="P4016">
        <v>87</v>
      </c>
      <c r="Q4016">
        <v>219</v>
      </c>
      <c r="R4016">
        <v>159</v>
      </c>
      <c r="S4016">
        <v>185</v>
      </c>
      <c r="T4016">
        <f>(Data[[#This Row],[mean_r]]/256)*100</f>
        <v>85.546875</v>
      </c>
      <c r="U4016">
        <f>(Data[[#This Row],[mean_g]]/256)*100</f>
        <v>62.109375</v>
      </c>
      <c r="V4016">
        <f>(Data[[#This Row],[mean_b]]/256)*100</f>
        <v>72.265625</v>
      </c>
      <c r="W4016">
        <v>0.58799999999999997</v>
      </c>
      <c r="X4016" t="s">
        <v>51</v>
      </c>
      <c r="Y4016" t="s">
        <v>40</v>
      </c>
      <c r="Z4016">
        <v>4466</v>
      </c>
      <c r="AA4016">
        <v>4.05</v>
      </c>
      <c r="AB4016">
        <v>12.3</v>
      </c>
      <c r="AC4016">
        <v>45.5</v>
      </c>
      <c r="AD4016">
        <v>222488</v>
      </c>
      <c r="AE4016">
        <v>89.6</v>
      </c>
      <c r="AF4016">
        <v>33.299999999999997</v>
      </c>
      <c r="AG4016" t="s">
        <v>46</v>
      </c>
      <c r="AH4016" t="s">
        <v>47</v>
      </c>
      <c r="AI4016" t="s">
        <v>56</v>
      </c>
      <c r="AJ4016">
        <v>100</v>
      </c>
      <c r="AK4016">
        <v>360</v>
      </c>
      <c r="AL4016">
        <v>0.1145</v>
      </c>
      <c r="AM4016">
        <v>0.96540000000000004</v>
      </c>
      <c r="AN4016">
        <v>0.86839999999999995</v>
      </c>
      <c r="AO4016">
        <f>Data[[#This Row],[labeller_confidence_score]]-Data[[#This Row],[cytodiffusion_classification_confidence]]</f>
        <v>-9.7000000000000086E-2</v>
      </c>
    </row>
    <row r="4017" spans="1:41" x14ac:dyDescent="0.3">
      <c r="A4017" t="s">
        <v>4090</v>
      </c>
      <c r="B4017" t="s">
        <v>60</v>
      </c>
      <c r="C4017">
        <v>0</v>
      </c>
      <c r="D4017" t="s">
        <v>50</v>
      </c>
      <c r="E4017">
        <v>17.38</v>
      </c>
      <c r="F4017">
        <v>63.7</v>
      </c>
      <c r="G4017">
        <v>0.38900000000000001</v>
      </c>
      <c r="H4017">
        <v>0.46200000000000002</v>
      </c>
      <c r="I4017">
        <f>Data[[#This Row],[nucleus_area_pct]]/Data[[#This Row],[cytoplasm_ratio]]</f>
        <v>137.87878787878788</v>
      </c>
      <c r="J4017">
        <v>0.82899999999999996</v>
      </c>
      <c r="K4017">
        <v>0.45800000000000002</v>
      </c>
      <c r="L4017">
        <v>2.37</v>
      </c>
      <c r="M4017">
        <v>1.2</v>
      </c>
      <c r="N4017">
        <v>0.871</v>
      </c>
      <c r="O4017">
        <v>475</v>
      </c>
      <c r="P4017">
        <v>90</v>
      </c>
      <c r="Q4017">
        <v>184</v>
      </c>
      <c r="R4017">
        <v>139</v>
      </c>
      <c r="S4017">
        <v>178</v>
      </c>
      <c r="T4017">
        <f>(Data[[#This Row],[mean_r]]/256)*100</f>
        <v>71.875</v>
      </c>
      <c r="U4017">
        <f>(Data[[#This Row],[mean_g]]/256)*100</f>
        <v>54.296875</v>
      </c>
      <c r="V4017">
        <f>(Data[[#This Row],[mean_b]]/256)*100</f>
        <v>69.53125</v>
      </c>
      <c r="W4017">
        <v>0.54800000000000004</v>
      </c>
      <c r="X4017" t="s">
        <v>63</v>
      </c>
      <c r="Y4017" t="s">
        <v>40</v>
      </c>
      <c r="Z4017">
        <v>4471</v>
      </c>
      <c r="AA4017">
        <v>5.88</v>
      </c>
      <c r="AB4017">
        <v>11.3</v>
      </c>
      <c r="AC4017">
        <v>42.1</v>
      </c>
      <c r="AD4017">
        <v>64293</v>
      </c>
      <c r="AE4017">
        <v>83.6</v>
      </c>
      <c r="AF4017">
        <v>32.299999999999997</v>
      </c>
      <c r="AG4017" t="s">
        <v>64</v>
      </c>
      <c r="AH4017" t="s">
        <v>47</v>
      </c>
      <c r="AI4017" t="s">
        <v>43</v>
      </c>
      <c r="AJ4017">
        <v>100</v>
      </c>
      <c r="AK4017">
        <v>224</v>
      </c>
      <c r="AL4017">
        <v>0.1066</v>
      </c>
      <c r="AM4017">
        <v>0.83809999999999996</v>
      </c>
      <c r="AN4017">
        <v>0.89570000000000005</v>
      </c>
      <c r="AO4017">
        <f>Data[[#This Row],[labeller_confidence_score]]-Data[[#This Row],[cytodiffusion_classification_confidence]]</f>
        <v>5.7600000000000096E-2</v>
      </c>
    </row>
    <row r="4018" spans="1:41" x14ac:dyDescent="0.3">
      <c r="A4018" t="s">
        <v>4091</v>
      </c>
      <c r="B4018" t="s">
        <v>60</v>
      </c>
      <c r="C4018">
        <v>0</v>
      </c>
      <c r="D4018" t="s">
        <v>50</v>
      </c>
      <c r="E4018">
        <v>13.06</v>
      </c>
      <c r="F4018">
        <v>70.5</v>
      </c>
      <c r="G4018">
        <v>0.51500000000000001</v>
      </c>
      <c r="H4018">
        <v>0.40400000000000003</v>
      </c>
      <c r="I4018">
        <f>Data[[#This Row],[nucleus_area_pct]]/Data[[#This Row],[cytoplasm_ratio]]</f>
        <v>174.50495049504948</v>
      </c>
      <c r="J4018">
        <v>0.64400000000000002</v>
      </c>
      <c r="K4018">
        <v>0.53200000000000003</v>
      </c>
      <c r="L4018">
        <v>2.06</v>
      </c>
      <c r="M4018">
        <v>2.2999999999999998</v>
      </c>
      <c r="N4018">
        <v>0.72099999999999997</v>
      </c>
      <c r="O4018">
        <v>525</v>
      </c>
      <c r="P4018">
        <v>112</v>
      </c>
      <c r="Q4018">
        <v>209</v>
      </c>
      <c r="R4018">
        <v>169</v>
      </c>
      <c r="S4018">
        <v>195</v>
      </c>
      <c r="T4018">
        <f>(Data[[#This Row],[mean_r]]/256)*100</f>
        <v>81.640625</v>
      </c>
      <c r="U4018">
        <f>(Data[[#This Row],[mean_g]]/256)*100</f>
        <v>66.015625</v>
      </c>
      <c r="V4018">
        <f>(Data[[#This Row],[mean_b]]/256)*100</f>
        <v>76.171875</v>
      </c>
      <c r="W4018">
        <v>0.58499999999999996</v>
      </c>
      <c r="X4018" t="s">
        <v>63</v>
      </c>
      <c r="Y4018" t="s">
        <v>40</v>
      </c>
      <c r="Z4018">
        <v>5952</v>
      </c>
      <c r="AA4018">
        <v>4.6399999999999997</v>
      </c>
      <c r="AB4018">
        <v>13.2</v>
      </c>
      <c r="AC4018">
        <v>40.799999999999997</v>
      </c>
      <c r="AD4018">
        <v>329177</v>
      </c>
      <c r="AE4018">
        <v>85.1</v>
      </c>
      <c r="AF4018">
        <v>34.299999999999997</v>
      </c>
      <c r="AG4018" t="s">
        <v>46</v>
      </c>
      <c r="AH4018" t="s">
        <v>68</v>
      </c>
      <c r="AI4018" t="s">
        <v>56</v>
      </c>
      <c r="AJ4018">
        <v>40</v>
      </c>
      <c r="AK4018">
        <v>224</v>
      </c>
      <c r="AL4018">
        <v>9.1499999999999998E-2</v>
      </c>
      <c r="AM4018">
        <v>1</v>
      </c>
      <c r="AN4018">
        <v>0.87009999999999998</v>
      </c>
      <c r="AO4018">
        <f>Data[[#This Row],[labeller_confidence_score]]-Data[[#This Row],[cytodiffusion_classification_confidence]]</f>
        <v>-0.12990000000000002</v>
      </c>
    </row>
    <row r="4019" spans="1:41" x14ac:dyDescent="0.3">
      <c r="A4019" t="s">
        <v>4092</v>
      </c>
      <c r="B4019" t="s">
        <v>81</v>
      </c>
      <c r="C4019">
        <v>1</v>
      </c>
      <c r="D4019" t="s">
        <v>82</v>
      </c>
      <c r="E4019">
        <v>16.12</v>
      </c>
      <c r="F4019">
        <v>90.7</v>
      </c>
      <c r="G4019">
        <v>0.47299999999999998</v>
      </c>
      <c r="H4019">
        <v>0.05</v>
      </c>
      <c r="I4019">
        <f>Data[[#This Row],[nucleus_area_pct]]/Data[[#This Row],[cytoplasm_ratio]]</f>
        <v>1814</v>
      </c>
      <c r="J4019">
        <v>0.81399999999999995</v>
      </c>
      <c r="K4019">
        <v>0.39600000000000002</v>
      </c>
      <c r="L4019">
        <v>0.93</v>
      </c>
      <c r="M4019">
        <v>1</v>
      </c>
      <c r="N4019">
        <v>0.85699999999999998</v>
      </c>
      <c r="O4019">
        <v>618</v>
      </c>
      <c r="P4019">
        <v>117</v>
      </c>
      <c r="Q4019">
        <v>161</v>
      </c>
      <c r="R4019">
        <v>141</v>
      </c>
      <c r="S4019">
        <v>204</v>
      </c>
      <c r="T4019">
        <f>(Data[[#This Row],[mean_r]]/256)*100</f>
        <v>62.890625</v>
      </c>
      <c r="U4019">
        <f>(Data[[#This Row],[mean_g]]/256)*100</f>
        <v>55.078125</v>
      </c>
      <c r="V4019">
        <f>(Data[[#This Row],[mean_b]]/256)*100</f>
        <v>79.6875</v>
      </c>
      <c r="W4019">
        <v>0.64600000000000002</v>
      </c>
      <c r="X4019" t="s">
        <v>51</v>
      </c>
      <c r="Y4019" t="s">
        <v>45</v>
      </c>
      <c r="Z4019">
        <v>10562</v>
      </c>
      <c r="AA4019">
        <v>3.45</v>
      </c>
      <c r="AB4019">
        <v>14.5</v>
      </c>
      <c r="AC4019">
        <v>38.200000000000003</v>
      </c>
      <c r="AD4019">
        <v>285405</v>
      </c>
      <c r="AE4019">
        <v>89</v>
      </c>
      <c r="AF4019">
        <v>32.9</v>
      </c>
      <c r="AG4019" t="s">
        <v>41</v>
      </c>
      <c r="AH4019" t="s">
        <v>47</v>
      </c>
      <c r="AI4019" t="s">
        <v>43</v>
      </c>
      <c r="AJ4019">
        <v>40</v>
      </c>
      <c r="AK4019">
        <v>512</v>
      </c>
      <c r="AL4019">
        <v>0.70240000000000002</v>
      </c>
      <c r="AM4019">
        <v>0.89080000000000004</v>
      </c>
      <c r="AN4019">
        <v>0.81220000000000003</v>
      </c>
      <c r="AO4019">
        <f>Data[[#This Row],[labeller_confidence_score]]-Data[[#This Row],[cytodiffusion_classification_confidence]]</f>
        <v>-7.8600000000000003E-2</v>
      </c>
    </row>
    <row r="4020" spans="1:41" x14ac:dyDescent="0.3">
      <c r="A4020" t="s">
        <v>4093</v>
      </c>
      <c r="B4020" t="s">
        <v>49</v>
      </c>
      <c r="C4020">
        <v>0</v>
      </c>
      <c r="D4020" t="s">
        <v>50</v>
      </c>
      <c r="E4020">
        <v>11.02</v>
      </c>
      <c r="F4020">
        <v>53.1</v>
      </c>
      <c r="G4020">
        <v>0.66700000000000004</v>
      </c>
      <c r="H4020">
        <v>0.442</v>
      </c>
      <c r="I4020">
        <f>Data[[#This Row],[nucleus_area_pct]]/Data[[#This Row],[cytoplasm_ratio]]</f>
        <v>120.13574660633485</v>
      </c>
      <c r="J4020">
        <v>0.78</v>
      </c>
      <c r="K4020">
        <v>0.42099999999999999</v>
      </c>
      <c r="L4020">
        <v>3.45</v>
      </c>
      <c r="M4020">
        <v>2.9</v>
      </c>
      <c r="N4020">
        <v>0.81699999999999995</v>
      </c>
      <c r="O4020">
        <v>421</v>
      </c>
      <c r="P4020">
        <v>74</v>
      </c>
      <c r="Q4020">
        <v>214</v>
      </c>
      <c r="R4020">
        <v>198</v>
      </c>
      <c r="S4020">
        <v>167</v>
      </c>
      <c r="T4020">
        <f>(Data[[#This Row],[mean_r]]/256)*100</f>
        <v>83.59375</v>
      </c>
      <c r="U4020">
        <f>(Data[[#This Row],[mean_g]]/256)*100</f>
        <v>77.34375</v>
      </c>
      <c r="V4020">
        <f>(Data[[#This Row],[mean_b]]/256)*100</f>
        <v>65.234375</v>
      </c>
      <c r="W4020">
        <v>0.71899999999999997</v>
      </c>
      <c r="X4020" t="s">
        <v>63</v>
      </c>
      <c r="Y4020" t="s">
        <v>40</v>
      </c>
      <c r="Z4020">
        <v>9958</v>
      </c>
      <c r="AA4020">
        <v>4.51</v>
      </c>
      <c r="AB4020">
        <v>12.5</v>
      </c>
      <c r="AC4020">
        <v>47.8</v>
      </c>
      <c r="AD4020">
        <v>232740</v>
      </c>
      <c r="AE4020">
        <v>95.8</v>
      </c>
      <c r="AF4020">
        <v>34.200000000000003</v>
      </c>
      <c r="AG4020" t="s">
        <v>41</v>
      </c>
      <c r="AH4020" t="s">
        <v>47</v>
      </c>
      <c r="AI4020" t="s">
        <v>56</v>
      </c>
      <c r="AJ4020">
        <v>100</v>
      </c>
      <c r="AK4020">
        <v>224</v>
      </c>
      <c r="AL4020">
        <v>3.7400000000000003E-2</v>
      </c>
      <c r="AM4020">
        <v>0.9284</v>
      </c>
      <c r="AN4020">
        <v>0.73870000000000002</v>
      </c>
      <c r="AO4020">
        <f>Data[[#This Row],[labeller_confidence_score]]-Data[[#This Row],[cytodiffusion_classification_confidence]]</f>
        <v>-0.18969999999999998</v>
      </c>
    </row>
    <row r="4021" spans="1:41" x14ac:dyDescent="0.3">
      <c r="A4021" t="s">
        <v>4094</v>
      </c>
      <c r="B4021" t="s">
        <v>49</v>
      </c>
      <c r="C4021">
        <v>0</v>
      </c>
      <c r="D4021" t="s">
        <v>50</v>
      </c>
      <c r="E4021">
        <v>15.28</v>
      </c>
      <c r="F4021">
        <v>57.8</v>
      </c>
      <c r="G4021">
        <v>0.5</v>
      </c>
      <c r="H4021">
        <v>0.47099999999999997</v>
      </c>
      <c r="I4021">
        <f>Data[[#This Row],[nucleus_area_pct]]/Data[[#This Row],[cytoplasm_ratio]]</f>
        <v>122.7176220806794</v>
      </c>
      <c r="J4021">
        <v>0.88700000000000001</v>
      </c>
      <c r="K4021">
        <v>0.52600000000000002</v>
      </c>
      <c r="L4021">
        <v>2.91</v>
      </c>
      <c r="M4021">
        <v>3.7</v>
      </c>
      <c r="N4021">
        <v>0.749</v>
      </c>
      <c r="O4021">
        <v>461</v>
      </c>
      <c r="P4021">
        <v>84</v>
      </c>
      <c r="Q4021">
        <v>210</v>
      </c>
      <c r="R4021">
        <v>149</v>
      </c>
      <c r="S4021">
        <v>190</v>
      </c>
      <c r="T4021">
        <f>(Data[[#This Row],[mean_r]]/256)*100</f>
        <v>82.03125</v>
      </c>
      <c r="U4021">
        <f>(Data[[#This Row],[mean_g]]/256)*100</f>
        <v>58.203125</v>
      </c>
      <c r="V4021">
        <f>(Data[[#This Row],[mean_b]]/256)*100</f>
        <v>74.21875</v>
      </c>
      <c r="W4021">
        <v>0.67900000000000005</v>
      </c>
      <c r="X4021" t="s">
        <v>63</v>
      </c>
      <c r="Y4021" t="s">
        <v>45</v>
      </c>
      <c r="Z4021">
        <v>7202</v>
      </c>
      <c r="AA4021">
        <v>3.72</v>
      </c>
      <c r="AB4021">
        <v>13.6</v>
      </c>
      <c r="AC4021">
        <v>42.6</v>
      </c>
      <c r="AD4021">
        <v>355704</v>
      </c>
      <c r="AE4021">
        <v>84.2</v>
      </c>
      <c r="AF4021">
        <v>36.6</v>
      </c>
      <c r="AG4021" t="s">
        <v>64</v>
      </c>
      <c r="AH4021" t="s">
        <v>47</v>
      </c>
      <c r="AI4021" t="s">
        <v>56</v>
      </c>
      <c r="AJ4021">
        <v>60</v>
      </c>
      <c r="AK4021">
        <v>512</v>
      </c>
      <c r="AL4021">
        <v>1.2999999999999999E-2</v>
      </c>
      <c r="AM4021">
        <v>1</v>
      </c>
      <c r="AN4021">
        <v>0.80010000000000003</v>
      </c>
      <c r="AO4021">
        <f>Data[[#This Row],[labeller_confidence_score]]-Data[[#This Row],[cytodiffusion_classification_confidence]]</f>
        <v>-0.19989999999999997</v>
      </c>
    </row>
    <row r="4022" spans="1:41" x14ac:dyDescent="0.3">
      <c r="A4022" t="s">
        <v>4095</v>
      </c>
      <c r="B4022" t="s">
        <v>62</v>
      </c>
      <c r="C4022">
        <v>0</v>
      </c>
      <c r="D4022" t="s">
        <v>50</v>
      </c>
      <c r="E4022">
        <v>10.29</v>
      </c>
      <c r="F4022">
        <v>85.2</v>
      </c>
      <c r="G4022">
        <v>0.749</v>
      </c>
      <c r="H4022">
        <v>0.252</v>
      </c>
      <c r="I4022">
        <f>Data[[#This Row],[nucleus_area_pct]]/Data[[#This Row],[cytoplasm_ratio]]</f>
        <v>338.09523809523813</v>
      </c>
      <c r="J4022">
        <v>0.89700000000000002</v>
      </c>
      <c r="K4022">
        <v>0.16900000000000001</v>
      </c>
      <c r="L4022">
        <v>1.07</v>
      </c>
      <c r="M4022">
        <v>1</v>
      </c>
      <c r="N4022">
        <v>0.88100000000000001</v>
      </c>
      <c r="O4022">
        <v>234</v>
      </c>
      <c r="P4022">
        <v>64</v>
      </c>
      <c r="Q4022">
        <v>199</v>
      </c>
      <c r="R4022">
        <v>143</v>
      </c>
      <c r="S4022">
        <v>201</v>
      </c>
      <c r="T4022">
        <f>(Data[[#This Row],[mean_r]]/256)*100</f>
        <v>77.734375</v>
      </c>
      <c r="U4022">
        <f>(Data[[#This Row],[mean_g]]/256)*100</f>
        <v>55.859375</v>
      </c>
      <c r="V4022">
        <f>(Data[[#This Row],[mean_b]]/256)*100</f>
        <v>78.515625</v>
      </c>
      <c r="W4022">
        <v>0.72</v>
      </c>
      <c r="X4022" t="s">
        <v>51</v>
      </c>
      <c r="Y4022" t="s">
        <v>40</v>
      </c>
      <c r="Z4022">
        <v>9626</v>
      </c>
      <c r="AA4022">
        <v>4.28</v>
      </c>
      <c r="AB4022">
        <v>17.600000000000001</v>
      </c>
      <c r="AC4022">
        <v>38.6</v>
      </c>
      <c r="AD4022">
        <v>280902</v>
      </c>
      <c r="AE4022">
        <v>86.7</v>
      </c>
      <c r="AF4022">
        <v>34.4</v>
      </c>
      <c r="AG4022" t="s">
        <v>41</v>
      </c>
      <c r="AH4022" t="s">
        <v>42</v>
      </c>
      <c r="AI4022" t="s">
        <v>43</v>
      </c>
      <c r="AJ4022">
        <v>60</v>
      </c>
      <c r="AK4022">
        <v>224</v>
      </c>
      <c r="AL4022">
        <v>9.8400000000000001E-2</v>
      </c>
      <c r="AM4022">
        <v>0.93589999999999995</v>
      </c>
      <c r="AN4022">
        <v>0.94010000000000005</v>
      </c>
      <c r="AO4022">
        <f>Data[[#This Row],[labeller_confidence_score]]-Data[[#This Row],[cytodiffusion_classification_confidence]]</f>
        <v>4.2000000000000925E-3</v>
      </c>
    </row>
    <row r="4023" spans="1:41" x14ac:dyDescent="0.3">
      <c r="A4023" t="s">
        <v>4096</v>
      </c>
      <c r="B4023" t="s">
        <v>62</v>
      </c>
      <c r="C4023">
        <v>0</v>
      </c>
      <c r="D4023" t="s">
        <v>50</v>
      </c>
      <c r="E4023">
        <v>7.03</v>
      </c>
      <c r="F4023">
        <v>75.5</v>
      </c>
      <c r="G4023">
        <v>0.78200000000000003</v>
      </c>
      <c r="H4023">
        <v>0.27100000000000002</v>
      </c>
      <c r="I4023">
        <f>Data[[#This Row],[nucleus_area_pct]]/Data[[#This Row],[cytoplasm_ratio]]</f>
        <v>278.59778597785976</v>
      </c>
      <c r="J4023">
        <v>0.82599999999999996</v>
      </c>
      <c r="K4023">
        <v>0.17799999999999999</v>
      </c>
      <c r="L4023">
        <v>0.67</v>
      </c>
      <c r="M4023">
        <v>1.1000000000000001</v>
      </c>
      <c r="N4023">
        <v>0.89200000000000002</v>
      </c>
      <c r="O4023">
        <v>266</v>
      </c>
      <c r="P4023">
        <v>55</v>
      </c>
      <c r="Q4023">
        <v>176</v>
      </c>
      <c r="R4023">
        <v>137</v>
      </c>
      <c r="S4023">
        <v>183</v>
      </c>
      <c r="T4023">
        <f>(Data[[#This Row],[mean_r]]/256)*100</f>
        <v>68.75</v>
      </c>
      <c r="U4023">
        <f>(Data[[#This Row],[mean_g]]/256)*100</f>
        <v>53.515625</v>
      </c>
      <c r="V4023">
        <f>(Data[[#This Row],[mean_b]]/256)*100</f>
        <v>71.484375</v>
      </c>
      <c r="W4023">
        <v>0.75700000000000001</v>
      </c>
      <c r="X4023" t="s">
        <v>51</v>
      </c>
      <c r="Y4023" t="s">
        <v>45</v>
      </c>
      <c r="Z4023">
        <v>1000</v>
      </c>
      <c r="AA4023">
        <v>4.9000000000000004</v>
      </c>
      <c r="AB4023">
        <v>16.2</v>
      </c>
      <c r="AC4023">
        <v>47.4</v>
      </c>
      <c r="AD4023">
        <v>202370</v>
      </c>
      <c r="AE4023">
        <v>95.1</v>
      </c>
      <c r="AF4023">
        <v>34.299999999999997</v>
      </c>
      <c r="AG4023" t="s">
        <v>64</v>
      </c>
      <c r="AH4023" t="s">
        <v>42</v>
      </c>
      <c r="AI4023" t="s">
        <v>52</v>
      </c>
      <c r="AJ4023">
        <v>60</v>
      </c>
      <c r="AK4023">
        <v>224</v>
      </c>
      <c r="AL4023">
        <v>0.1226</v>
      </c>
      <c r="AM4023">
        <v>0.93510000000000004</v>
      </c>
      <c r="AN4023">
        <v>0.9002</v>
      </c>
      <c r="AO4023">
        <f>Data[[#This Row],[labeller_confidence_score]]-Data[[#This Row],[cytodiffusion_classification_confidence]]</f>
        <v>-3.4900000000000042E-2</v>
      </c>
    </row>
    <row r="4024" spans="1:41" x14ac:dyDescent="0.3">
      <c r="A4024" t="s">
        <v>4097</v>
      </c>
      <c r="B4024" t="s">
        <v>85</v>
      </c>
      <c r="C4024">
        <v>0</v>
      </c>
      <c r="D4024" t="s">
        <v>50</v>
      </c>
      <c r="E4024">
        <v>10.94</v>
      </c>
      <c r="F4024">
        <v>56.7</v>
      </c>
      <c r="G4024">
        <v>0.65200000000000002</v>
      </c>
      <c r="H4024">
        <v>0.46</v>
      </c>
      <c r="I4024">
        <f>Data[[#This Row],[nucleus_area_pct]]/Data[[#This Row],[cytoplasm_ratio]]</f>
        <v>123.26086956521739</v>
      </c>
      <c r="J4024">
        <v>0.69399999999999995</v>
      </c>
      <c r="K4024">
        <v>0.29199999999999998</v>
      </c>
      <c r="L4024">
        <v>4.96</v>
      </c>
      <c r="M4024">
        <v>1.7</v>
      </c>
      <c r="N4024">
        <v>0.74199999999999999</v>
      </c>
      <c r="O4024">
        <v>466</v>
      </c>
      <c r="P4024">
        <v>66</v>
      </c>
      <c r="Q4024">
        <v>194</v>
      </c>
      <c r="R4024">
        <v>175</v>
      </c>
      <c r="S4024">
        <v>202</v>
      </c>
      <c r="T4024">
        <f>(Data[[#This Row],[mean_r]]/256)*100</f>
        <v>75.78125</v>
      </c>
      <c r="U4024">
        <f>(Data[[#This Row],[mean_g]]/256)*100</f>
        <v>68.359375</v>
      </c>
      <c r="V4024">
        <f>(Data[[#This Row],[mean_b]]/256)*100</f>
        <v>78.90625</v>
      </c>
      <c r="W4024">
        <v>0.78700000000000003</v>
      </c>
      <c r="X4024" t="s">
        <v>63</v>
      </c>
      <c r="Y4024" t="s">
        <v>45</v>
      </c>
      <c r="Z4024">
        <v>7781</v>
      </c>
      <c r="AA4024">
        <v>4.87</v>
      </c>
      <c r="AB4024">
        <v>12.2</v>
      </c>
      <c r="AC4024">
        <v>39.700000000000003</v>
      </c>
      <c r="AD4024">
        <v>328266</v>
      </c>
      <c r="AE4024">
        <v>103.8</v>
      </c>
      <c r="AF4024">
        <v>35.5</v>
      </c>
      <c r="AG4024" t="s">
        <v>64</v>
      </c>
      <c r="AH4024" t="s">
        <v>47</v>
      </c>
      <c r="AI4024" t="s">
        <v>43</v>
      </c>
      <c r="AJ4024">
        <v>100</v>
      </c>
      <c r="AK4024">
        <v>224</v>
      </c>
      <c r="AL4024">
        <v>6.7100000000000007E-2</v>
      </c>
      <c r="AM4024">
        <v>0.98909999999999998</v>
      </c>
      <c r="AN4024">
        <v>0.84570000000000001</v>
      </c>
      <c r="AO4024">
        <f>Data[[#This Row],[labeller_confidence_score]]-Data[[#This Row],[cytodiffusion_classification_confidence]]</f>
        <v>-0.14339999999999997</v>
      </c>
    </row>
    <row r="4025" spans="1:41" x14ac:dyDescent="0.3">
      <c r="A4025" t="s">
        <v>4098</v>
      </c>
      <c r="B4025" t="s">
        <v>54</v>
      </c>
      <c r="C4025">
        <v>0</v>
      </c>
      <c r="D4025" t="s">
        <v>54</v>
      </c>
      <c r="E4025">
        <v>7.51</v>
      </c>
      <c r="F4025">
        <v>0</v>
      </c>
      <c r="G4025">
        <v>0</v>
      </c>
      <c r="H4025">
        <v>1</v>
      </c>
      <c r="I4025">
        <f>Data[[#This Row],[nucleus_area_pct]]/Data[[#This Row],[cytoplasm_ratio]]</f>
        <v>0</v>
      </c>
      <c r="J4025">
        <v>0.84799999999999998</v>
      </c>
      <c r="K4025">
        <v>0.184</v>
      </c>
      <c r="L4025">
        <v>0.78</v>
      </c>
      <c r="M4025">
        <v>1</v>
      </c>
      <c r="N4025">
        <v>0.99</v>
      </c>
      <c r="O4025">
        <v>182</v>
      </c>
      <c r="P4025">
        <v>45</v>
      </c>
      <c r="Q4025">
        <v>227</v>
      </c>
      <c r="R4025">
        <v>152</v>
      </c>
      <c r="S4025">
        <v>133</v>
      </c>
      <c r="T4025">
        <f>(Data[[#This Row],[mean_r]]/256)*100</f>
        <v>88.671875</v>
      </c>
      <c r="U4025">
        <f>(Data[[#This Row],[mean_g]]/256)*100</f>
        <v>59.375</v>
      </c>
      <c r="V4025">
        <f>(Data[[#This Row],[mean_b]]/256)*100</f>
        <v>51.953125</v>
      </c>
      <c r="W4025">
        <v>0.51900000000000002</v>
      </c>
      <c r="X4025" t="s">
        <v>39</v>
      </c>
      <c r="Y4025" t="s">
        <v>45</v>
      </c>
      <c r="Z4025">
        <v>8530</v>
      </c>
      <c r="AA4025">
        <v>5.65</v>
      </c>
      <c r="AB4025">
        <v>14.1</v>
      </c>
      <c r="AC4025">
        <v>45.2</v>
      </c>
      <c r="AD4025">
        <v>277884</v>
      </c>
      <c r="AE4025">
        <v>85.8</v>
      </c>
      <c r="AF4025">
        <v>36.1</v>
      </c>
      <c r="AG4025" t="s">
        <v>41</v>
      </c>
      <c r="AH4025" t="s">
        <v>47</v>
      </c>
      <c r="AI4025" t="s">
        <v>52</v>
      </c>
      <c r="AJ4025">
        <v>100</v>
      </c>
      <c r="AK4025">
        <v>256</v>
      </c>
      <c r="AL4025">
        <v>8.2699999999999996E-2</v>
      </c>
      <c r="AM4025">
        <v>0.99309999999999998</v>
      </c>
      <c r="AN4025">
        <v>0.95379999999999998</v>
      </c>
      <c r="AO4025">
        <f>Data[[#This Row],[labeller_confidence_score]]-Data[[#This Row],[cytodiffusion_classification_confidence]]</f>
        <v>-3.9300000000000002E-2</v>
      </c>
    </row>
    <row r="4026" spans="1:41" x14ac:dyDescent="0.3">
      <c r="A4026" t="s">
        <v>4099</v>
      </c>
      <c r="B4026" t="s">
        <v>74</v>
      </c>
      <c r="C4026">
        <v>0</v>
      </c>
      <c r="D4026" t="s">
        <v>75</v>
      </c>
      <c r="E4026">
        <v>2.2599999999999998</v>
      </c>
      <c r="F4026">
        <v>0</v>
      </c>
      <c r="G4026">
        <v>0</v>
      </c>
      <c r="H4026">
        <v>1</v>
      </c>
      <c r="I4026">
        <f>Data[[#This Row],[nucleus_area_pct]]/Data[[#This Row],[cytoplasm_ratio]]</f>
        <v>0</v>
      </c>
      <c r="J4026">
        <v>0.747</v>
      </c>
      <c r="K4026">
        <v>0.64500000000000002</v>
      </c>
      <c r="L4026">
        <v>2.02</v>
      </c>
      <c r="M4026">
        <v>1</v>
      </c>
      <c r="N4026">
        <v>0.72799999999999998</v>
      </c>
      <c r="O4026">
        <v>12</v>
      </c>
      <c r="P4026">
        <v>24</v>
      </c>
      <c r="Q4026">
        <v>217</v>
      </c>
      <c r="R4026">
        <v>154</v>
      </c>
      <c r="S4026">
        <v>148</v>
      </c>
      <c r="T4026">
        <f>(Data[[#This Row],[mean_r]]/256)*100</f>
        <v>84.765625</v>
      </c>
      <c r="U4026">
        <f>(Data[[#This Row],[mean_g]]/256)*100</f>
        <v>60.15625</v>
      </c>
      <c r="V4026">
        <f>(Data[[#This Row],[mean_b]]/256)*100</f>
        <v>57.8125</v>
      </c>
      <c r="W4026">
        <v>0.50800000000000001</v>
      </c>
      <c r="X4026" t="s">
        <v>39</v>
      </c>
      <c r="Y4026" t="s">
        <v>40</v>
      </c>
      <c r="Z4026">
        <v>5822</v>
      </c>
      <c r="AA4026">
        <v>4.43</v>
      </c>
      <c r="AB4026">
        <v>16.600000000000001</v>
      </c>
      <c r="AC4026">
        <v>44.9</v>
      </c>
      <c r="AD4026">
        <v>171018</v>
      </c>
      <c r="AE4026">
        <v>100.4</v>
      </c>
      <c r="AF4026">
        <v>31.5</v>
      </c>
      <c r="AG4026" t="s">
        <v>64</v>
      </c>
      <c r="AH4026" t="s">
        <v>68</v>
      </c>
      <c r="AI4026" t="s">
        <v>43</v>
      </c>
      <c r="AJ4026">
        <v>100</v>
      </c>
      <c r="AK4026">
        <v>512</v>
      </c>
      <c r="AL4026">
        <v>0.13719999999999999</v>
      </c>
      <c r="AM4026">
        <v>0.81540000000000001</v>
      </c>
      <c r="AN4026">
        <v>1</v>
      </c>
      <c r="AO4026">
        <f>Data[[#This Row],[labeller_confidence_score]]-Data[[#This Row],[cytodiffusion_classification_confidence]]</f>
        <v>0.18459999999999999</v>
      </c>
    </row>
    <row r="4027" spans="1:41" x14ac:dyDescent="0.3">
      <c r="A4027" t="s">
        <v>4100</v>
      </c>
      <c r="B4027" t="s">
        <v>49</v>
      </c>
      <c r="C4027">
        <v>0</v>
      </c>
      <c r="D4027" t="s">
        <v>50</v>
      </c>
      <c r="E4027">
        <v>12.8</v>
      </c>
      <c r="F4027">
        <v>51.6</v>
      </c>
      <c r="G4027">
        <v>0.44900000000000001</v>
      </c>
      <c r="H4027">
        <v>0.48599999999999999</v>
      </c>
      <c r="I4027">
        <f>Data[[#This Row],[nucleus_area_pct]]/Data[[#This Row],[cytoplasm_ratio]]</f>
        <v>106.17283950617285</v>
      </c>
      <c r="J4027">
        <v>0.74199999999999999</v>
      </c>
      <c r="K4027">
        <v>0.41399999999999998</v>
      </c>
      <c r="L4027">
        <v>3.45</v>
      </c>
      <c r="M4027">
        <v>3.8</v>
      </c>
      <c r="N4027">
        <v>0.80700000000000005</v>
      </c>
      <c r="O4027">
        <v>454</v>
      </c>
      <c r="P4027">
        <v>64</v>
      </c>
      <c r="Q4027">
        <v>173</v>
      </c>
      <c r="R4027">
        <v>170</v>
      </c>
      <c r="S4027">
        <v>187</v>
      </c>
      <c r="T4027">
        <f>(Data[[#This Row],[mean_r]]/256)*100</f>
        <v>67.578125</v>
      </c>
      <c r="U4027">
        <f>(Data[[#This Row],[mean_g]]/256)*100</f>
        <v>66.40625</v>
      </c>
      <c r="V4027">
        <f>(Data[[#This Row],[mean_b]]/256)*100</f>
        <v>73.046875</v>
      </c>
      <c r="W4027">
        <v>0.60699999999999998</v>
      </c>
      <c r="X4027" t="s">
        <v>51</v>
      </c>
      <c r="Y4027" t="s">
        <v>45</v>
      </c>
      <c r="Z4027">
        <v>3322</v>
      </c>
      <c r="AA4027">
        <v>4</v>
      </c>
      <c r="AB4027">
        <v>13.2</v>
      </c>
      <c r="AC4027">
        <v>39</v>
      </c>
      <c r="AD4027">
        <v>237174</v>
      </c>
      <c r="AE4027">
        <v>80.2</v>
      </c>
      <c r="AF4027">
        <v>36.5</v>
      </c>
      <c r="AG4027" t="s">
        <v>46</v>
      </c>
      <c r="AH4027" t="s">
        <v>42</v>
      </c>
      <c r="AI4027" t="s">
        <v>52</v>
      </c>
      <c r="AJ4027">
        <v>40</v>
      </c>
      <c r="AK4027">
        <v>512</v>
      </c>
      <c r="AL4027">
        <v>4.4400000000000002E-2</v>
      </c>
      <c r="AM4027">
        <v>0.85719999999999996</v>
      </c>
      <c r="AN4027">
        <v>0.91879999999999995</v>
      </c>
      <c r="AO4027">
        <f>Data[[#This Row],[labeller_confidence_score]]-Data[[#This Row],[cytodiffusion_classification_confidence]]</f>
        <v>6.1599999999999988E-2</v>
      </c>
    </row>
    <row r="4028" spans="1:41" x14ac:dyDescent="0.3">
      <c r="A4028" t="s">
        <v>4101</v>
      </c>
      <c r="B4028" t="s">
        <v>120</v>
      </c>
      <c r="C4028">
        <v>1</v>
      </c>
      <c r="D4028" t="s">
        <v>104</v>
      </c>
      <c r="E4028">
        <v>6.14</v>
      </c>
      <c r="F4028">
        <v>0</v>
      </c>
      <c r="G4028">
        <v>0</v>
      </c>
      <c r="H4028">
        <v>1</v>
      </c>
      <c r="I4028">
        <f>Data[[#This Row],[nucleus_area_pct]]/Data[[#This Row],[cytoplasm_ratio]]</f>
        <v>0</v>
      </c>
      <c r="J4028">
        <v>0.92900000000000005</v>
      </c>
      <c r="K4028">
        <v>8.7999999999999995E-2</v>
      </c>
      <c r="L4028">
        <v>0.53</v>
      </c>
      <c r="M4028">
        <v>1</v>
      </c>
      <c r="N4028">
        <v>0.94599999999999995</v>
      </c>
      <c r="O4028">
        <v>128</v>
      </c>
      <c r="P4028">
        <v>42</v>
      </c>
      <c r="Q4028">
        <v>228</v>
      </c>
      <c r="R4028">
        <v>147</v>
      </c>
      <c r="S4028">
        <v>142</v>
      </c>
      <c r="T4028">
        <f>(Data[[#This Row],[mean_r]]/256)*100</f>
        <v>89.0625</v>
      </c>
      <c r="U4028">
        <f>(Data[[#This Row],[mean_g]]/256)*100</f>
        <v>57.421875</v>
      </c>
      <c r="V4028">
        <f>(Data[[#This Row],[mean_b]]/256)*100</f>
        <v>55.46875</v>
      </c>
      <c r="W4028">
        <v>0.56699999999999995</v>
      </c>
      <c r="X4028" t="s">
        <v>39</v>
      </c>
      <c r="Y4028" t="s">
        <v>45</v>
      </c>
      <c r="Z4028">
        <v>5941</v>
      </c>
      <c r="AA4028">
        <v>4.5199999999999996</v>
      </c>
      <c r="AB4028">
        <v>9.6999999999999993</v>
      </c>
      <c r="AC4028">
        <v>44.5</v>
      </c>
      <c r="AD4028">
        <v>329418</v>
      </c>
      <c r="AE4028">
        <v>103.5</v>
      </c>
      <c r="AF4028">
        <v>33.799999999999997</v>
      </c>
      <c r="AG4028" t="s">
        <v>46</v>
      </c>
      <c r="AH4028" t="s">
        <v>47</v>
      </c>
      <c r="AI4028" t="s">
        <v>43</v>
      </c>
      <c r="AJ4028">
        <v>40</v>
      </c>
      <c r="AK4028">
        <v>360</v>
      </c>
      <c r="AL4028">
        <v>0.81730000000000003</v>
      </c>
      <c r="AM4028">
        <v>0.63859999999999995</v>
      </c>
      <c r="AN4028">
        <v>0.79700000000000004</v>
      </c>
      <c r="AO4028">
        <f>Data[[#This Row],[labeller_confidence_score]]-Data[[#This Row],[cytodiffusion_classification_confidence]]</f>
        <v>0.1584000000000001</v>
      </c>
    </row>
    <row r="4029" spans="1:41" x14ac:dyDescent="0.3">
      <c r="A4029" t="s">
        <v>4102</v>
      </c>
      <c r="B4029" t="s">
        <v>49</v>
      </c>
      <c r="C4029">
        <v>0</v>
      </c>
      <c r="D4029" t="s">
        <v>50</v>
      </c>
      <c r="E4029">
        <v>10.94</v>
      </c>
      <c r="F4029">
        <v>53.1</v>
      </c>
      <c r="G4029">
        <v>0.64100000000000001</v>
      </c>
      <c r="H4029">
        <v>0.53100000000000003</v>
      </c>
      <c r="I4029">
        <f>Data[[#This Row],[nucleus_area_pct]]/Data[[#This Row],[cytoplasm_ratio]]</f>
        <v>100</v>
      </c>
      <c r="J4029">
        <v>0.77500000000000002</v>
      </c>
      <c r="K4029">
        <v>0.30499999999999999</v>
      </c>
      <c r="L4029">
        <v>3.16</v>
      </c>
      <c r="M4029">
        <v>4.8</v>
      </c>
      <c r="N4029">
        <v>0.87</v>
      </c>
      <c r="O4029">
        <v>447</v>
      </c>
      <c r="P4029">
        <v>79</v>
      </c>
      <c r="Q4029">
        <v>233</v>
      </c>
      <c r="R4029">
        <v>142</v>
      </c>
      <c r="S4029">
        <v>179</v>
      </c>
      <c r="T4029">
        <f>(Data[[#This Row],[mean_r]]/256)*100</f>
        <v>91.015625</v>
      </c>
      <c r="U4029">
        <f>(Data[[#This Row],[mean_g]]/256)*100</f>
        <v>55.46875</v>
      </c>
      <c r="V4029">
        <f>(Data[[#This Row],[mean_b]]/256)*100</f>
        <v>69.921875</v>
      </c>
      <c r="W4029">
        <v>0.61299999999999999</v>
      </c>
      <c r="X4029" t="s">
        <v>39</v>
      </c>
      <c r="Y4029" t="s">
        <v>45</v>
      </c>
      <c r="Z4029">
        <v>8467</v>
      </c>
      <c r="AA4029">
        <v>5.89</v>
      </c>
      <c r="AB4029">
        <v>15.9</v>
      </c>
      <c r="AC4029">
        <v>42.5</v>
      </c>
      <c r="AD4029">
        <v>418505</v>
      </c>
      <c r="AE4029">
        <v>101.1</v>
      </c>
      <c r="AF4029">
        <v>34.200000000000003</v>
      </c>
      <c r="AG4029" t="s">
        <v>41</v>
      </c>
      <c r="AH4029" t="s">
        <v>47</v>
      </c>
      <c r="AI4029" t="s">
        <v>56</v>
      </c>
      <c r="AJ4029">
        <v>40</v>
      </c>
      <c r="AK4029">
        <v>360</v>
      </c>
      <c r="AL4029">
        <v>0.1313</v>
      </c>
      <c r="AM4029">
        <v>0.87909999999999999</v>
      </c>
      <c r="AN4029">
        <v>0.85919999999999996</v>
      </c>
      <c r="AO4029">
        <f>Data[[#This Row],[labeller_confidence_score]]-Data[[#This Row],[cytodiffusion_classification_confidence]]</f>
        <v>-1.9900000000000029E-2</v>
      </c>
    </row>
    <row r="4030" spans="1:41" x14ac:dyDescent="0.3">
      <c r="A4030" t="s">
        <v>4103</v>
      </c>
      <c r="B4030" t="s">
        <v>89</v>
      </c>
      <c r="C4030">
        <v>1</v>
      </c>
      <c r="D4030" t="s">
        <v>38</v>
      </c>
      <c r="E4030">
        <v>14.37</v>
      </c>
      <c r="F4030">
        <v>66.3</v>
      </c>
      <c r="G4030">
        <v>0.58399999999999996</v>
      </c>
      <c r="H4030">
        <v>0.38500000000000001</v>
      </c>
      <c r="I4030">
        <f>Data[[#This Row],[nucleus_area_pct]]/Data[[#This Row],[cytoplasm_ratio]]</f>
        <v>172.20779220779221</v>
      </c>
      <c r="J4030">
        <v>0.80400000000000005</v>
      </c>
      <c r="K4030">
        <v>0.53800000000000003</v>
      </c>
      <c r="L4030">
        <v>4.2300000000000004</v>
      </c>
      <c r="M4030">
        <v>3.7</v>
      </c>
      <c r="N4030">
        <v>0.90800000000000003</v>
      </c>
      <c r="O4030">
        <v>441</v>
      </c>
      <c r="P4030">
        <v>78</v>
      </c>
      <c r="Q4030">
        <v>214</v>
      </c>
      <c r="R4030">
        <v>155</v>
      </c>
      <c r="S4030">
        <v>223</v>
      </c>
      <c r="T4030">
        <f>(Data[[#This Row],[mean_r]]/256)*100</f>
        <v>83.59375</v>
      </c>
      <c r="U4030">
        <f>(Data[[#This Row],[mean_g]]/256)*100</f>
        <v>60.546875</v>
      </c>
      <c r="V4030">
        <f>(Data[[#This Row],[mean_b]]/256)*100</f>
        <v>87.109375</v>
      </c>
      <c r="W4030">
        <v>0.69599999999999995</v>
      </c>
      <c r="X4030" t="s">
        <v>51</v>
      </c>
      <c r="Y4030" t="s">
        <v>45</v>
      </c>
      <c r="Z4030">
        <v>8967</v>
      </c>
      <c r="AA4030">
        <v>6.2</v>
      </c>
      <c r="AB4030">
        <v>15</v>
      </c>
      <c r="AC4030">
        <v>33</v>
      </c>
      <c r="AD4030">
        <v>224780</v>
      </c>
      <c r="AE4030">
        <v>76.7</v>
      </c>
      <c r="AF4030">
        <v>31.3</v>
      </c>
      <c r="AG4030" t="s">
        <v>46</v>
      </c>
      <c r="AH4030" t="s">
        <v>47</v>
      </c>
      <c r="AI4030" t="s">
        <v>56</v>
      </c>
      <c r="AJ4030">
        <v>100</v>
      </c>
      <c r="AK4030">
        <v>256</v>
      </c>
      <c r="AL4030">
        <v>0.79910000000000003</v>
      </c>
      <c r="AM4030">
        <v>0.68440000000000001</v>
      </c>
      <c r="AN4030">
        <v>0.75670000000000004</v>
      </c>
      <c r="AO4030">
        <f>Data[[#This Row],[labeller_confidence_score]]-Data[[#This Row],[cytodiffusion_classification_confidence]]</f>
        <v>7.2300000000000031E-2</v>
      </c>
    </row>
    <row r="4031" spans="1:41" x14ac:dyDescent="0.3">
      <c r="A4031" t="s">
        <v>4104</v>
      </c>
      <c r="B4031" t="s">
        <v>110</v>
      </c>
      <c r="C4031">
        <v>1</v>
      </c>
      <c r="D4031" t="s">
        <v>104</v>
      </c>
      <c r="E4031">
        <v>8.1300000000000008</v>
      </c>
      <c r="F4031">
        <v>0</v>
      </c>
      <c r="G4031">
        <v>0</v>
      </c>
      <c r="H4031">
        <v>1</v>
      </c>
      <c r="I4031">
        <f>Data[[#This Row],[nucleus_area_pct]]/Data[[#This Row],[cytoplasm_ratio]]</f>
        <v>0</v>
      </c>
      <c r="J4031">
        <v>0.873</v>
      </c>
      <c r="K4031">
        <v>0.26700000000000002</v>
      </c>
      <c r="L4031">
        <v>0.67</v>
      </c>
      <c r="M4031">
        <v>1</v>
      </c>
      <c r="N4031">
        <v>0.91700000000000004</v>
      </c>
      <c r="O4031">
        <v>237</v>
      </c>
      <c r="P4031">
        <v>61</v>
      </c>
      <c r="Q4031">
        <v>225</v>
      </c>
      <c r="R4031">
        <v>115</v>
      </c>
      <c r="S4031">
        <v>118</v>
      </c>
      <c r="T4031">
        <f>(Data[[#This Row],[mean_r]]/256)*100</f>
        <v>87.890625</v>
      </c>
      <c r="U4031">
        <f>(Data[[#This Row],[mean_g]]/256)*100</f>
        <v>44.921875</v>
      </c>
      <c r="V4031">
        <f>(Data[[#This Row],[mean_b]]/256)*100</f>
        <v>46.09375</v>
      </c>
      <c r="W4031">
        <v>0.58399999999999996</v>
      </c>
      <c r="X4031" t="s">
        <v>63</v>
      </c>
      <c r="Y4031" t="s">
        <v>45</v>
      </c>
      <c r="Z4031">
        <v>7638</v>
      </c>
      <c r="AA4031">
        <v>5.5</v>
      </c>
      <c r="AB4031">
        <v>15.3</v>
      </c>
      <c r="AC4031">
        <v>40.1</v>
      </c>
      <c r="AD4031">
        <v>234385</v>
      </c>
      <c r="AE4031">
        <v>94</v>
      </c>
      <c r="AF4031">
        <v>33.5</v>
      </c>
      <c r="AG4031" t="s">
        <v>41</v>
      </c>
      <c r="AH4031" t="s">
        <v>42</v>
      </c>
      <c r="AI4031" t="s">
        <v>43</v>
      </c>
      <c r="AJ4031">
        <v>60</v>
      </c>
      <c r="AK4031">
        <v>512</v>
      </c>
      <c r="AL4031">
        <v>0.70960000000000001</v>
      </c>
      <c r="AM4031">
        <v>0.76719999999999999</v>
      </c>
      <c r="AN4031">
        <v>0.77059999999999995</v>
      </c>
      <c r="AO4031">
        <f>Data[[#This Row],[labeller_confidence_score]]-Data[[#This Row],[cytodiffusion_classification_confidence]]</f>
        <v>3.3999999999999586E-3</v>
      </c>
    </row>
    <row r="4032" spans="1:41" x14ac:dyDescent="0.3">
      <c r="A4032" t="s">
        <v>4105</v>
      </c>
      <c r="B4032" t="s">
        <v>133</v>
      </c>
      <c r="C4032">
        <v>1</v>
      </c>
      <c r="D4032" t="s">
        <v>104</v>
      </c>
      <c r="E4032">
        <v>7.15</v>
      </c>
      <c r="F4032">
        <v>0</v>
      </c>
      <c r="G4032">
        <v>0</v>
      </c>
      <c r="H4032">
        <v>1</v>
      </c>
      <c r="I4032">
        <f>Data[[#This Row],[nucleus_area_pct]]/Data[[#This Row],[cytoplasm_ratio]]</f>
        <v>0</v>
      </c>
      <c r="J4032">
        <v>0.53200000000000003</v>
      </c>
      <c r="K4032">
        <v>0.71</v>
      </c>
      <c r="L4032">
        <v>0.52</v>
      </c>
      <c r="M4032">
        <v>1</v>
      </c>
      <c r="N4032">
        <v>0.90700000000000003</v>
      </c>
      <c r="O4032">
        <v>209</v>
      </c>
      <c r="P4032">
        <v>62</v>
      </c>
      <c r="Q4032">
        <v>215</v>
      </c>
      <c r="R4032">
        <v>111</v>
      </c>
      <c r="S4032">
        <v>139</v>
      </c>
      <c r="T4032">
        <f>(Data[[#This Row],[mean_r]]/256)*100</f>
        <v>83.984375</v>
      </c>
      <c r="U4032">
        <f>(Data[[#This Row],[mean_g]]/256)*100</f>
        <v>43.359375</v>
      </c>
      <c r="V4032">
        <f>(Data[[#This Row],[mean_b]]/256)*100</f>
        <v>54.296875</v>
      </c>
      <c r="W4032">
        <v>0.46400000000000002</v>
      </c>
      <c r="X4032" t="s">
        <v>63</v>
      </c>
      <c r="Y4032" t="s">
        <v>40</v>
      </c>
      <c r="Z4032">
        <v>6052</v>
      </c>
      <c r="AA4032">
        <v>5.09</v>
      </c>
      <c r="AB4032">
        <v>15.1</v>
      </c>
      <c r="AC4032">
        <v>36.299999999999997</v>
      </c>
      <c r="AD4032">
        <v>346186</v>
      </c>
      <c r="AE4032">
        <v>76.900000000000006</v>
      </c>
      <c r="AF4032">
        <v>31.5</v>
      </c>
      <c r="AG4032" t="s">
        <v>64</v>
      </c>
      <c r="AH4032" t="s">
        <v>42</v>
      </c>
      <c r="AI4032" t="s">
        <v>43</v>
      </c>
      <c r="AJ4032">
        <v>100</v>
      </c>
      <c r="AK4032">
        <v>224</v>
      </c>
      <c r="AL4032">
        <v>0.85640000000000005</v>
      </c>
      <c r="AM4032">
        <v>0.68859999999999999</v>
      </c>
      <c r="AN4032">
        <v>0.80820000000000003</v>
      </c>
      <c r="AO4032">
        <f>Data[[#This Row],[labeller_confidence_score]]-Data[[#This Row],[cytodiffusion_classification_confidence]]</f>
        <v>0.11960000000000004</v>
      </c>
    </row>
    <row r="4033" spans="1:41" x14ac:dyDescent="0.3">
      <c r="A4033" t="s">
        <v>4106</v>
      </c>
      <c r="B4033" t="s">
        <v>85</v>
      </c>
      <c r="C4033">
        <v>0</v>
      </c>
      <c r="D4033" t="s">
        <v>50</v>
      </c>
      <c r="E4033">
        <v>10.32</v>
      </c>
      <c r="F4033">
        <v>64.400000000000006</v>
      </c>
      <c r="G4033">
        <v>0.7</v>
      </c>
      <c r="H4033">
        <v>0.33900000000000002</v>
      </c>
      <c r="I4033">
        <f>Data[[#This Row],[nucleus_area_pct]]/Data[[#This Row],[cytoplasm_ratio]]</f>
        <v>189.97050147492627</v>
      </c>
      <c r="J4033">
        <v>0.80100000000000005</v>
      </c>
      <c r="K4033">
        <v>0.38700000000000001</v>
      </c>
      <c r="L4033">
        <v>6</v>
      </c>
      <c r="M4033">
        <v>2.1</v>
      </c>
      <c r="N4033">
        <v>0.73799999999999999</v>
      </c>
      <c r="O4033">
        <v>296</v>
      </c>
      <c r="P4033">
        <v>62</v>
      </c>
      <c r="Q4033">
        <v>188</v>
      </c>
      <c r="R4033">
        <v>134</v>
      </c>
      <c r="S4033">
        <v>210</v>
      </c>
      <c r="T4033">
        <f>(Data[[#This Row],[mean_r]]/256)*100</f>
        <v>73.4375</v>
      </c>
      <c r="U4033">
        <f>(Data[[#This Row],[mean_g]]/256)*100</f>
        <v>52.34375</v>
      </c>
      <c r="V4033">
        <f>(Data[[#This Row],[mean_b]]/256)*100</f>
        <v>82.03125</v>
      </c>
      <c r="W4033">
        <v>0.77500000000000002</v>
      </c>
      <c r="X4033" t="s">
        <v>63</v>
      </c>
      <c r="Y4033" t="s">
        <v>45</v>
      </c>
      <c r="Z4033">
        <v>3881</v>
      </c>
      <c r="AA4033">
        <v>3.2</v>
      </c>
      <c r="AB4033">
        <v>15.2</v>
      </c>
      <c r="AC4033">
        <v>37.299999999999997</v>
      </c>
      <c r="AD4033">
        <v>271228</v>
      </c>
      <c r="AE4033">
        <v>73.3</v>
      </c>
      <c r="AF4033">
        <v>34.700000000000003</v>
      </c>
      <c r="AG4033" t="s">
        <v>46</v>
      </c>
      <c r="AH4033" t="s">
        <v>47</v>
      </c>
      <c r="AI4033" t="s">
        <v>52</v>
      </c>
      <c r="AJ4033">
        <v>100</v>
      </c>
      <c r="AK4033">
        <v>512</v>
      </c>
      <c r="AL4033">
        <v>2.8799999999999999E-2</v>
      </c>
      <c r="AM4033">
        <v>0.92320000000000002</v>
      </c>
      <c r="AN4033">
        <v>0.90639999999999998</v>
      </c>
      <c r="AO4033">
        <f>Data[[#This Row],[labeller_confidence_score]]-Data[[#This Row],[cytodiffusion_classification_confidence]]</f>
        <v>-1.6800000000000037E-2</v>
      </c>
    </row>
    <row r="4034" spans="1:41" x14ac:dyDescent="0.3">
      <c r="A4034" t="s">
        <v>4107</v>
      </c>
      <c r="B4034" t="s">
        <v>62</v>
      </c>
      <c r="C4034">
        <v>0</v>
      </c>
      <c r="D4034" t="s">
        <v>50</v>
      </c>
      <c r="E4034">
        <v>7.35</v>
      </c>
      <c r="F4034">
        <v>79.900000000000006</v>
      </c>
      <c r="G4034">
        <v>0.78100000000000003</v>
      </c>
      <c r="H4034">
        <v>0.10199999999999999</v>
      </c>
      <c r="I4034">
        <f>Data[[#This Row],[nucleus_area_pct]]/Data[[#This Row],[cytoplasm_ratio]]</f>
        <v>783.33333333333348</v>
      </c>
      <c r="J4034">
        <v>0.96099999999999997</v>
      </c>
      <c r="K4034">
        <v>0.22700000000000001</v>
      </c>
      <c r="L4034">
        <v>1.53</v>
      </c>
      <c r="M4034">
        <v>1</v>
      </c>
      <c r="N4034">
        <v>0.96799999999999997</v>
      </c>
      <c r="O4034">
        <v>260</v>
      </c>
      <c r="P4034">
        <v>66</v>
      </c>
      <c r="Q4034">
        <v>202</v>
      </c>
      <c r="R4034">
        <v>160</v>
      </c>
      <c r="S4034">
        <v>200</v>
      </c>
      <c r="T4034">
        <f>(Data[[#This Row],[mean_r]]/256)*100</f>
        <v>78.90625</v>
      </c>
      <c r="U4034">
        <f>(Data[[#This Row],[mean_g]]/256)*100</f>
        <v>62.5</v>
      </c>
      <c r="V4034">
        <f>(Data[[#This Row],[mean_b]]/256)*100</f>
        <v>78.125</v>
      </c>
      <c r="W4034">
        <v>0.69399999999999995</v>
      </c>
      <c r="X4034" t="s">
        <v>39</v>
      </c>
      <c r="Y4034" t="s">
        <v>45</v>
      </c>
      <c r="Z4034">
        <v>5383</v>
      </c>
      <c r="AA4034">
        <v>3.16</v>
      </c>
      <c r="AB4034">
        <v>13.3</v>
      </c>
      <c r="AC4034">
        <v>42.7</v>
      </c>
      <c r="AD4034">
        <v>344135</v>
      </c>
      <c r="AE4034">
        <v>98.3</v>
      </c>
      <c r="AF4034">
        <v>35.4</v>
      </c>
      <c r="AG4034" t="s">
        <v>46</v>
      </c>
      <c r="AH4034" t="s">
        <v>47</v>
      </c>
      <c r="AI4034" t="s">
        <v>52</v>
      </c>
      <c r="AJ4034">
        <v>100</v>
      </c>
      <c r="AK4034">
        <v>360</v>
      </c>
      <c r="AL4034">
        <v>5.6399999999999999E-2</v>
      </c>
      <c r="AM4034">
        <v>0.90980000000000005</v>
      </c>
      <c r="AN4034">
        <v>0.80549999999999999</v>
      </c>
      <c r="AO4034">
        <f>Data[[#This Row],[labeller_confidence_score]]-Data[[#This Row],[cytodiffusion_classification_confidence]]</f>
        <v>-0.10430000000000006</v>
      </c>
    </row>
    <row r="4035" spans="1:41" x14ac:dyDescent="0.3">
      <c r="A4035" t="s">
        <v>4108</v>
      </c>
      <c r="B4035" t="s">
        <v>103</v>
      </c>
      <c r="C4035">
        <v>1</v>
      </c>
      <c r="D4035" t="s">
        <v>104</v>
      </c>
      <c r="E4035">
        <v>5.86</v>
      </c>
      <c r="F4035">
        <v>0</v>
      </c>
      <c r="G4035">
        <v>0</v>
      </c>
      <c r="H4035">
        <v>1</v>
      </c>
      <c r="I4035">
        <f>Data[[#This Row],[nucleus_area_pct]]/Data[[#This Row],[cytoplasm_ratio]]</f>
        <v>0</v>
      </c>
      <c r="J4035">
        <v>0.44500000000000001</v>
      </c>
      <c r="K4035">
        <v>0.73599999999999999</v>
      </c>
      <c r="L4035">
        <v>0.56999999999999995</v>
      </c>
      <c r="M4035">
        <v>1</v>
      </c>
      <c r="N4035">
        <v>0.75600000000000001</v>
      </c>
      <c r="O4035">
        <v>81</v>
      </c>
      <c r="P4035">
        <v>39</v>
      </c>
      <c r="Q4035">
        <v>223</v>
      </c>
      <c r="R4035">
        <v>122</v>
      </c>
      <c r="S4035">
        <v>125</v>
      </c>
      <c r="T4035">
        <f>(Data[[#This Row],[mean_r]]/256)*100</f>
        <v>87.109375</v>
      </c>
      <c r="U4035">
        <f>(Data[[#This Row],[mean_g]]/256)*100</f>
        <v>47.65625</v>
      </c>
      <c r="V4035">
        <f>(Data[[#This Row],[mean_b]]/256)*100</f>
        <v>48.828125</v>
      </c>
      <c r="W4035">
        <v>0.39600000000000002</v>
      </c>
      <c r="X4035" t="s">
        <v>39</v>
      </c>
      <c r="Y4035" t="s">
        <v>45</v>
      </c>
      <c r="Z4035">
        <v>9431</v>
      </c>
      <c r="AA4035">
        <v>5.34</v>
      </c>
      <c r="AB4035">
        <v>15</v>
      </c>
      <c r="AC4035">
        <v>35.799999999999997</v>
      </c>
      <c r="AD4035">
        <v>318172</v>
      </c>
      <c r="AE4035">
        <v>93.6</v>
      </c>
      <c r="AF4035">
        <v>30.5</v>
      </c>
      <c r="AG4035" t="s">
        <v>41</v>
      </c>
      <c r="AH4035" t="s">
        <v>47</v>
      </c>
      <c r="AI4035" t="s">
        <v>56</v>
      </c>
      <c r="AJ4035">
        <v>100</v>
      </c>
      <c r="AK4035">
        <v>360</v>
      </c>
      <c r="AL4035">
        <v>0.84489999999999998</v>
      </c>
      <c r="AM4035">
        <v>0.66300000000000003</v>
      </c>
      <c r="AN4035">
        <v>0.79830000000000001</v>
      </c>
      <c r="AO4035">
        <f>Data[[#This Row],[labeller_confidence_score]]-Data[[#This Row],[cytodiffusion_classification_confidence]]</f>
        <v>0.13529999999999998</v>
      </c>
    </row>
    <row r="4036" spans="1:41" x14ac:dyDescent="0.3">
      <c r="A4036" t="s">
        <v>4109</v>
      </c>
      <c r="B4036" t="s">
        <v>49</v>
      </c>
      <c r="C4036">
        <v>0</v>
      </c>
      <c r="D4036" t="s">
        <v>50</v>
      </c>
      <c r="E4036">
        <v>12.92</v>
      </c>
      <c r="F4036">
        <v>48.6</v>
      </c>
      <c r="G4036">
        <v>0.53200000000000003</v>
      </c>
      <c r="H4036">
        <v>0.54500000000000004</v>
      </c>
      <c r="I4036">
        <f>Data[[#This Row],[nucleus_area_pct]]/Data[[#This Row],[cytoplasm_ratio]]</f>
        <v>89.174311926605498</v>
      </c>
      <c r="J4036">
        <v>0.81899999999999995</v>
      </c>
      <c r="K4036">
        <v>0.35899999999999999</v>
      </c>
      <c r="L4036">
        <v>3.41</v>
      </c>
      <c r="M4036">
        <v>3.1</v>
      </c>
      <c r="N4036">
        <v>0.876</v>
      </c>
      <c r="O4036">
        <v>475</v>
      </c>
      <c r="P4036">
        <v>72</v>
      </c>
      <c r="Q4036">
        <v>213</v>
      </c>
      <c r="R4036">
        <v>145</v>
      </c>
      <c r="S4036">
        <v>164</v>
      </c>
      <c r="T4036">
        <f>(Data[[#This Row],[mean_r]]/256)*100</f>
        <v>83.203125</v>
      </c>
      <c r="U4036">
        <f>(Data[[#This Row],[mean_g]]/256)*100</f>
        <v>56.640625</v>
      </c>
      <c r="V4036">
        <f>(Data[[#This Row],[mean_b]]/256)*100</f>
        <v>64.0625</v>
      </c>
      <c r="W4036">
        <v>0.624</v>
      </c>
      <c r="X4036" t="s">
        <v>39</v>
      </c>
      <c r="Y4036" t="s">
        <v>40</v>
      </c>
      <c r="Z4036">
        <v>6781</v>
      </c>
      <c r="AA4036">
        <v>5.94</v>
      </c>
      <c r="AB4036">
        <v>10.4</v>
      </c>
      <c r="AC4036">
        <v>39.6</v>
      </c>
      <c r="AD4036">
        <v>227263</v>
      </c>
      <c r="AE4036">
        <v>80.599999999999994</v>
      </c>
      <c r="AF4036">
        <v>34.299999999999997</v>
      </c>
      <c r="AG4036" t="s">
        <v>46</v>
      </c>
      <c r="AH4036" t="s">
        <v>42</v>
      </c>
      <c r="AI4036" t="s">
        <v>52</v>
      </c>
      <c r="AJ4036">
        <v>100</v>
      </c>
      <c r="AK4036">
        <v>360</v>
      </c>
      <c r="AL4036">
        <v>8.7499999999999994E-2</v>
      </c>
      <c r="AM4036">
        <v>0.94979999999999998</v>
      </c>
      <c r="AN4036">
        <v>0.89749999999999996</v>
      </c>
      <c r="AO4036">
        <f>Data[[#This Row],[labeller_confidence_score]]-Data[[#This Row],[cytodiffusion_classification_confidence]]</f>
        <v>-5.2300000000000013E-2</v>
      </c>
    </row>
    <row r="4037" spans="1:41" x14ac:dyDescent="0.3">
      <c r="A4037" t="s">
        <v>4110</v>
      </c>
      <c r="B4037" t="s">
        <v>62</v>
      </c>
      <c r="C4037">
        <v>0</v>
      </c>
      <c r="D4037" t="s">
        <v>50</v>
      </c>
      <c r="E4037">
        <v>8.23</v>
      </c>
      <c r="F4037">
        <v>73</v>
      </c>
      <c r="G4037">
        <v>0.85199999999999998</v>
      </c>
      <c r="H4037">
        <v>0.23400000000000001</v>
      </c>
      <c r="I4037">
        <f>Data[[#This Row],[nucleus_area_pct]]/Data[[#This Row],[cytoplasm_ratio]]</f>
        <v>311.96581196581195</v>
      </c>
      <c r="J4037">
        <v>0.86299999999999999</v>
      </c>
      <c r="K4037">
        <v>0.26900000000000002</v>
      </c>
      <c r="L4037">
        <v>0.86</v>
      </c>
      <c r="M4037">
        <v>1</v>
      </c>
      <c r="N4037">
        <v>0.92600000000000005</v>
      </c>
      <c r="O4037">
        <v>321</v>
      </c>
      <c r="P4037">
        <v>55</v>
      </c>
      <c r="Q4037">
        <v>192</v>
      </c>
      <c r="R4037">
        <v>166</v>
      </c>
      <c r="S4037">
        <v>202</v>
      </c>
      <c r="T4037">
        <f>(Data[[#This Row],[mean_r]]/256)*100</f>
        <v>75</v>
      </c>
      <c r="U4037">
        <f>(Data[[#This Row],[mean_g]]/256)*100</f>
        <v>64.84375</v>
      </c>
      <c r="V4037">
        <f>(Data[[#This Row],[mean_b]]/256)*100</f>
        <v>78.90625</v>
      </c>
      <c r="W4037">
        <v>0.72899999999999998</v>
      </c>
      <c r="X4037" t="s">
        <v>51</v>
      </c>
      <c r="Y4037" t="s">
        <v>40</v>
      </c>
      <c r="Z4037">
        <v>9952</v>
      </c>
      <c r="AA4037">
        <v>5.03</v>
      </c>
      <c r="AB4037">
        <v>10.9</v>
      </c>
      <c r="AC4037">
        <v>35.4</v>
      </c>
      <c r="AD4037">
        <v>299799</v>
      </c>
      <c r="AE4037">
        <v>101.5</v>
      </c>
      <c r="AF4037">
        <v>34</v>
      </c>
      <c r="AG4037" t="s">
        <v>46</v>
      </c>
      <c r="AH4037" t="s">
        <v>47</v>
      </c>
      <c r="AI4037" t="s">
        <v>52</v>
      </c>
      <c r="AJ4037">
        <v>60</v>
      </c>
      <c r="AK4037">
        <v>360</v>
      </c>
      <c r="AL4037">
        <v>0</v>
      </c>
      <c r="AM4037">
        <v>0.82640000000000002</v>
      </c>
      <c r="AN4037">
        <v>0.84809999999999997</v>
      </c>
      <c r="AO4037">
        <f>Data[[#This Row],[labeller_confidence_score]]-Data[[#This Row],[cytodiffusion_classification_confidence]]</f>
        <v>2.1699999999999942E-2</v>
      </c>
    </row>
    <row r="4038" spans="1:41" x14ac:dyDescent="0.3">
      <c r="A4038" t="s">
        <v>4111</v>
      </c>
      <c r="B4038" t="s">
        <v>74</v>
      </c>
      <c r="C4038">
        <v>0</v>
      </c>
      <c r="D4038" t="s">
        <v>75</v>
      </c>
      <c r="E4038">
        <v>2.17</v>
      </c>
      <c r="F4038">
        <v>0</v>
      </c>
      <c r="G4038">
        <v>0</v>
      </c>
      <c r="H4038">
        <v>1</v>
      </c>
      <c r="I4038">
        <f>Data[[#This Row],[nucleus_area_pct]]/Data[[#This Row],[cytoplasm_ratio]]</f>
        <v>0</v>
      </c>
      <c r="J4038">
        <v>0.78</v>
      </c>
      <c r="K4038">
        <v>0.44600000000000001</v>
      </c>
      <c r="L4038">
        <v>2.16</v>
      </c>
      <c r="M4038">
        <v>1</v>
      </c>
      <c r="N4038">
        <v>0.82199999999999995</v>
      </c>
      <c r="O4038">
        <v>27</v>
      </c>
      <c r="P4038">
        <v>12</v>
      </c>
      <c r="Q4038">
        <v>197</v>
      </c>
      <c r="R4038">
        <v>141</v>
      </c>
      <c r="S4038">
        <v>161</v>
      </c>
      <c r="T4038">
        <f>(Data[[#This Row],[mean_r]]/256)*100</f>
        <v>76.953125</v>
      </c>
      <c r="U4038">
        <f>(Data[[#This Row],[mean_g]]/256)*100</f>
        <v>55.078125</v>
      </c>
      <c r="V4038">
        <f>(Data[[#This Row],[mean_b]]/256)*100</f>
        <v>62.890625</v>
      </c>
      <c r="W4038">
        <v>0.50900000000000001</v>
      </c>
      <c r="X4038" t="s">
        <v>51</v>
      </c>
      <c r="Y4038" t="s">
        <v>45</v>
      </c>
      <c r="Z4038">
        <v>2635</v>
      </c>
      <c r="AA4038">
        <v>4.9400000000000004</v>
      </c>
      <c r="AB4038">
        <v>13.9</v>
      </c>
      <c r="AC4038">
        <v>43.9</v>
      </c>
      <c r="AD4038">
        <v>251355</v>
      </c>
      <c r="AE4038">
        <v>85.7</v>
      </c>
      <c r="AF4038">
        <v>32.4</v>
      </c>
      <c r="AG4038" t="s">
        <v>64</v>
      </c>
      <c r="AH4038" t="s">
        <v>42</v>
      </c>
      <c r="AI4038" t="s">
        <v>52</v>
      </c>
      <c r="AJ4038">
        <v>60</v>
      </c>
      <c r="AK4038">
        <v>512</v>
      </c>
      <c r="AL4038">
        <v>0</v>
      </c>
      <c r="AM4038">
        <v>0.96530000000000005</v>
      </c>
      <c r="AN4038">
        <v>0.94320000000000004</v>
      </c>
      <c r="AO4038">
        <f>Data[[#This Row],[labeller_confidence_score]]-Data[[#This Row],[cytodiffusion_classification_confidence]]</f>
        <v>-2.2100000000000009E-2</v>
      </c>
    </row>
    <row r="4039" spans="1:41" x14ac:dyDescent="0.3">
      <c r="A4039" t="s">
        <v>4112</v>
      </c>
      <c r="B4039" t="s">
        <v>62</v>
      </c>
      <c r="C4039">
        <v>0</v>
      </c>
      <c r="D4039" t="s">
        <v>50</v>
      </c>
      <c r="E4039">
        <v>10.51</v>
      </c>
      <c r="F4039">
        <v>75.5</v>
      </c>
      <c r="G4039">
        <v>0.622</v>
      </c>
      <c r="H4039">
        <v>0.161</v>
      </c>
      <c r="I4039">
        <f>Data[[#This Row],[nucleus_area_pct]]/Data[[#This Row],[cytoplasm_ratio]]</f>
        <v>468.94409937888196</v>
      </c>
      <c r="J4039">
        <v>0.82</v>
      </c>
      <c r="K4039">
        <v>0.28799999999999998</v>
      </c>
      <c r="L4039">
        <v>1.05</v>
      </c>
      <c r="M4039">
        <v>1.1000000000000001</v>
      </c>
      <c r="N4039">
        <v>0.91100000000000003</v>
      </c>
      <c r="O4039">
        <v>280</v>
      </c>
      <c r="P4039">
        <v>59</v>
      </c>
      <c r="Q4039">
        <v>217</v>
      </c>
      <c r="R4039">
        <v>157</v>
      </c>
      <c r="S4039">
        <v>208</v>
      </c>
      <c r="T4039">
        <f>(Data[[#This Row],[mean_r]]/256)*100</f>
        <v>84.765625</v>
      </c>
      <c r="U4039">
        <f>(Data[[#This Row],[mean_g]]/256)*100</f>
        <v>61.328125</v>
      </c>
      <c r="V4039">
        <f>(Data[[#This Row],[mean_b]]/256)*100</f>
        <v>81.25</v>
      </c>
      <c r="W4039">
        <v>0.78300000000000003</v>
      </c>
      <c r="X4039" t="s">
        <v>63</v>
      </c>
      <c r="Y4039" t="s">
        <v>45</v>
      </c>
      <c r="Z4039">
        <v>6591</v>
      </c>
      <c r="AA4039">
        <v>4.96</v>
      </c>
      <c r="AB4039">
        <v>11.6</v>
      </c>
      <c r="AC4039">
        <v>34.5</v>
      </c>
      <c r="AD4039">
        <v>293183</v>
      </c>
      <c r="AE4039">
        <v>82.6</v>
      </c>
      <c r="AF4039">
        <v>32.799999999999997</v>
      </c>
      <c r="AG4039" t="s">
        <v>46</v>
      </c>
      <c r="AH4039" t="s">
        <v>68</v>
      </c>
      <c r="AI4039" t="s">
        <v>52</v>
      </c>
      <c r="AJ4039">
        <v>60</v>
      </c>
      <c r="AK4039">
        <v>224</v>
      </c>
      <c r="AL4039">
        <v>8.0500000000000002E-2</v>
      </c>
      <c r="AM4039">
        <v>0.91110000000000002</v>
      </c>
      <c r="AN4039">
        <v>0.80530000000000002</v>
      </c>
      <c r="AO4039">
        <f>Data[[#This Row],[labeller_confidence_score]]-Data[[#This Row],[cytodiffusion_classification_confidence]]</f>
        <v>-0.10580000000000001</v>
      </c>
    </row>
    <row r="4040" spans="1:41" x14ac:dyDescent="0.3">
      <c r="A4040" t="s">
        <v>4113</v>
      </c>
      <c r="B4040" t="s">
        <v>37</v>
      </c>
      <c r="C4040">
        <v>1</v>
      </c>
      <c r="D4040" t="s">
        <v>38</v>
      </c>
      <c r="E4040">
        <v>12.09</v>
      </c>
      <c r="F4040">
        <v>60.9</v>
      </c>
      <c r="G4040">
        <v>0.55200000000000005</v>
      </c>
      <c r="H4040">
        <v>0.36</v>
      </c>
      <c r="I4040">
        <f>Data[[#This Row],[nucleus_area_pct]]/Data[[#This Row],[cytoplasm_ratio]]</f>
        <v>169.16666666666666</v>
      </c>
      <c r="J4040">
        <v>0.60199999999999998</v>
      </c>
      <c r="K4040">
        <v>0.47299999999999998</v>
      </c>
      <c r="L4040">
        <v>3.23</v>
      </c>
      <c r="M4040">
        <v>5.8</v>
      </c>
      <c r="N4040">
        <v>0.76100000000000001</v>
      </c>
      <c r="O4040">
        <v>430</v>
      </c>
      <c r="P4040">
        <v>75</v>
      </c>
      <c r="Q4040">
        <v>228</v>
      </c>
      <c r="R4040">
        <v>150</v>
      </c>
      <c r="S4040">
        <v>184</v>
      </c>
      <c r="T4040">
        <f>(Data[[#This Row],[mean_r]]/256)*100</f>
        <v>89.0625</v>
      </c>
      <c r="U4040">
        <f>(Data[[#This Row],[mean_g]]/256)*100</f>
        <v>58.59375</v>
      </c>
      <c r="V4040">
        <f>(Data[[#This Row],[mean_b]]/256)*100</f>
        <v>71.875</v>
      </c>
      <c r="W4040">
        <v>0.64700000000000002</v>
      </c>
      <c r="X4040" t="s">
        <v>63</v>
      </c>
      <c r="Y4040" t="s">
        <v>45</v>
      </c>
      <c r="Z4040">
        <v>4656</v>
      </c>
      <c r="AA4040">
        <v>5.91</v>
      </c>
      <c r="AB4040">
        <v>12.6</v>
      </c>
      <c r="AC4040">
        <v>47.2</v>
      </c>
      <c r="AD4040">
        <v>283074</v>
      </c>
      <c r="AE4040">
        <v>80.599999999999994</v>
      </c>
      <c r="AF4040">
        <v>34.1</v>
      </c>
      <c r="AG4040" t="s">
        <v>41</v>
      </c>
      <c r="AH4040" t="s">
        <v>68</v>
      </c>
      <c r="AI4040" t="s">
        <v>56</v>
      </c>
      <c r="AJ4040">
        <v>100</v>
      </c>
      <c r="AK4040">
        <v>224</v>
      </c>
      <c r="AL4040">
        <v>0.9325</v>
      </c>
      <c r="AM4040">
        <v>0.70379999999999998</v>
      </c>
      <c r="AN4040">
        <v>0.83899999999999997</v>
      </c>
      <c r="AO4040">
        <f>Data[[#This Row],[labeller_confidence_score]]-Data[[#This Row],[cytodiffusion_classification_confidence]]</f>
        <v>0.13519999999999999</v>
      </c>
    </row>
    <row r="4041" spans="1:41" x14ac:dyDescent="0.3">
      <c r="A4041" t="s">
        <v>4114</v>
      </c>
      <c r="B4041" t="s">
        <v>49</v>
      </c>
      <c r="C4041">
        <v>0</v>
      </c>
      <c r="D4041" t="s">
        <v>50</v>
      </c>
      <c r="E4041">
        <v>11.44</v>
      </c>
      <c r="F4041">
        <v>50.3</v>
      </c>
      <c r="G4041">
        <v>0.63</v>
      </c>
      <c r="H4041">
        <v>0.41799999999999998</v>
      </c>
      <c r="I4041">
        <f>Data[[#This Row],[nucleus_area_pct]]/Data[[#This Row],[cytoplasm_ratio]]</f>
        <v>120.33492822966507</v>
      </c>
      <c r="J4041">
        <v>0.79300000000000004</v>
      </c>
      <c r="K4041">
        <v>0.27</v>
      </c>
      <c r="L4041">
        <v>3.48</v>
      </c>
      <c r="M4041">
        <v>3.8</v>
      </c>
      <c r="N4041">
        <v>0.75800000000000001</v>
      </c>
      <c r="O4041">
        <v>471</v>
      </c>
      <c r="P4041">
        <v>76</v>
      </c>
      <c r="Q4041">
        <v>221</v>
      </c>
      <c r="R4041">
        <v>154</v>
      </c>
      <c r="S4041">
        <v>187</v>
      </c>
      <c r="T4041">
        <f>(Data[[#This Row],[mean_r]]/256)*100</f>
        <v>86.328125</v>
      </c>
      <c r="U4041">
        <f>(Data[[#This Row],[mean_g]]/256)*100</f>
        <v>60.15625</v>
      </c>
      <c r="V4041">
        <f>(Data[[#This Row],[mean_b]]/256)*100</f>
        <v>73.046875</v>
      </c>
      <c r="W4041">
        <v>0.65400000000000003</v>
      </c>
      <c r="X4041" t="s">
        <v>39</v>
      </c>
      <c r="Y4041" t="s">
        <v>45</v>
      </c>
      <c r="Z4041">
        <v>6629</v>
      </c>
      <c r="AA4041">
        <v>4.3499999999999996</v>
      </c>
      <c r="AB4041">
        <v>16.8</v>
      </c>
      <c r="AC4041">
        <v>32.299999999999997</v>
      </c>
      <c r="AD4041">
        <v>267551</v>
      </c>
      <c r="AE4041">
        <v>69.8</v>
      </c>
      <c r="AF4041">
        <v>33</v>
      </c>
      <c r="AG4041" t="s">
        <v>46</v>
      </c>
      <c r="AH4041" t="s">
        <v>42</v>
      </c>
      <c r="AI4041" t="s">
        <v>56</v>
      </c>
      <c r="AJ4041">
        <v>40</v>
      </c>
      <c r="AK4041">
        <v>360</v>
      </c>
      <c r="AL4041">
        <v>0.1263</v>
      </c>
      <c r="AM4041">
        <v>0.88790000000000002</v>
      </c>
      <c r="AN4041">
        <v>0.98319999999999996</v>
      </c>
      <c r="AO4041">
        <f>Data[[#This Row],[labeller_confidence_score]]-Data[[#This Row],[cytodiffusion_classification_confidence]]</f>
        <v>9.529999999999994E-2</v>
      </c>
    </row>
    <row r="4042" spans="1:41" x14ac:dyDescent="0.3">
      <c r="A4042" t="s">
        <v>4115</v>
      </c>
      <c r="B4042" t="s">
        <v>54</v>
      </c>
      <c r="C4042">
        <v>0</v>
      </c>
      <c r="D4042" t="s">
        <v>54</v>
      </c>
      <c r="E4042">
        <v>7.82</v>
      </c>
      <c r="F4042">
        <v>0</v>
      </c>
      <c r="G4042">
        <v>0</v>
      </c>
      <c r="H4042">
        <v>1</v>
      </c>
      <c r="I4042">
        <f>Data[[#This Row],[nucleus_area_pct]]/Data[[#This Row],[cytoplasm_ratio]]</f>
        <v>0</v>
      </c>
      <c r="J4042">
        <v>0.96799999999999997</v>
      </c>
      <c r="K4042">
        <v>0.23</v>
      </c>
      <c r="L4042">
        <v>0.42</v>
      </c>
      <c r="M4042">
        <v>1</v>
      </c>
      <c r="N4042">
        <v>0.98</v>
      </c>
      <c r="O4042">
        <v>175</v>
      </c>
      <c r="P4042">
        <v>48</v>
      </c>
      <c r="Q4042">
        <v>234</v>
      </c>
      <c r="R4042">
        <v>135</v>
      </c>
      <c r="S4042">
        <v>133</v>
      </c>
      <c r="T4042">
        <f>(Data[[#This Row],[mean_r]]/256)*100</f>
        <v>91.40625</v>
      </c>
      <c r="U4042">
        <f>(Data[[#This Row],[mean_g]]/256)*100</f>
        <v>52.734375</v>
      </c>
      <c r="V4042">
        <f>(Data[[#This Row],[mean_b]]/256)*100</f>
        <v>51.953125</v>
      </c>
      <c r="W4042">
        <v>0.46100000000000002</v>
      </c>
      <c r="X4042" t="s">
        <v>63</v>
      </c>
      <c r="Y4042" t="s">
        <v>40</v>
      </c>
      <c r="Z4042">
        <v>6603</v>
      </c>
      <c r="AA4042">
        <v>4.8</v>
      </c>
      <c r="AB4042">
        <v>13.5</v>
      </c>
      <c r="AC4042">
        <v>47.3</v>
      </c>
      <c r="AD4042">
        <v>186878</v>
      </c>
      <c r="AE4042">
        <v>91.3</v>
      </c>
      <c r="AF4042">
        <v>32</v>
      </c>
      <c r="AG4042" t="s">
        <v>46</v>
      </c>
      <c r="AH4042" t="s">
        <v>42</v>
      </c>
      <c r="AI4042" t="s">
        <v>43</v>
      </c>
      <c r="AJ4042">
        <v>100</v>
      </c>
      <c r="AK4042">
        <v>256</v>
      </c>
      <c r="AL4042">
        <v>8.6900000000000005E-2</v>
      </c>
      <c r="AM4042">
        <v>0.82079999999999997</v>
      </c>
      <c r="AN4042">
        <v>0.93520000000000003</v>
      </c>
      <c r="AO4042">
        <f>Data[[#This Row],[labeller_confidence_score]]-Data[[#This Row],[cytodiffusion_classification_confidence]]</f>
        <v>0.11440000000000006</v>
      </c>
    </row>
    <row r="4043" spans="1:41" x14ac:dyDescent="0.3">
      <c r="A4043" t="s">
        <v>4116</v>
      </c>
      <c r="B4043" t="s">
        <v>49</v>
      </c>
      <c r="C4043">
        <v>0</v>
      </c>
      <c r="D4043" t="s">
        <v>50</v>
      </c>
      <c r="E4043">
        <v>12.34</v>
      </c>
      <c r="F4043">
        <v>49.7</v>
      </c>
      <c r="G4043">
        <v>0.47299999999999998</v>
      </c>
      <c r="H4043">
        <v>0.56200000000000006</v>
      </c>
      <c r="I4043">
        <f>Data[[#This Row],[nucleus_area_pct]]/Data[[#This Row],[cytoplasm_ratio]]</f>
        <v>88.434163701067618</v>
      </c>
      <c r="J4043">
        <v>0.84499999999999997</v>
      </c>
      <c r="K4043">
        <v>0.44700000000000001</v>
      </c>
      <c r="L4043">
        <v>3.21</v>
      </c>
      <c r="M4043">
        <v>4.4000000000000004</v>
      </c>
      <c r="N4043">
        <v>0.76500000000000001</v>
      </c>
      <c r="O4043">
        <v>457</v>
      </c>
      <c r="P4043">
        <v>68</v>
      </c>
      <c r="Q4043">
        <v>206</v>
      </c>
      <c r="R4043">
        <v>170</v>
      </c>
      <c r="S4043">
        <v>182</v>
      </c>
      <c r="T4043">
        <f>(Data[[#This Row],[mean_r]]/256)*100</f>
        <v>80.46875</v>
      </c>
      <c r="U4043">
        <f>(Data[[#This Row],[mean_g]]/256)*100</f>
        <v>66.40625</v>
      </c>
      <c r="V4043">
        <f>(Data[[#This Row],[mean_b]]/256)*100</f>
        <v>71.09375</v>
      </c>
      <c r="W4043">
        <v>0.62</v>
      </c>
      <c r="X4043" t="s">
        <v>51</v>
      </c>
      <c r="Y4043" t="s">
        <v>40</v>
      </c>
      <c r="Z4043">
        <v>5762</v>
      </c>
      <c r="AA4043">
        <v>3.18</v>
      </c>
      <c r="AB4043">
        <v>13.5</v>
      </c>
      <c r="AC4043">
        <v>31.5</v>
      </c>
      <c r="AD4043">
        <v>251978</v>
      </c>
      <c r="AE4043">
        <v>104.4</v>
      </c>
      <c r="AF4043">
        <v>32.799999999999997</v>
      </c>
      <c r="AG4043" t="s">
        <v>46</v>
      </c>
      <c r="AH4043" t="s">
        <v>68</v>
      </c>
      <c r="AI4043" t="s">
        <v>52</v>
      </c>
      <c r="AJ4043">
        <v>40</v>
      </c>
      <c r="AK4043">
        <v>224</v>
      </c>
      <c r="AL4043">
        <v>6.2799999999999995E-2</v>
      </c>
      <c r="AM4043">
        <v>0.93210000000000004</v>
      </c>
      <c r="AN4043">
        <v>0.98770000000000002</v>
      </c>
      <c r="AO4043">
        <f>Data[[#This Row],[labeller_confidence_score]]-Data[[#This Row],[cytodiffusion_classification_confidence]]</f>
        <v>5.5599999999999983E-2</v>
      </c>
    </row>
    <row r="4044" spans="1:41" x14ac:dyDescent="0.3">
      <c r="A4044" t="s">
        <v>4117</v>
      </c>
      <c r="B4044" t="s">
        <v>37</v>
      </c>
      <c r="C4044">
        <v>1</v>
      </c>
      <c r="D4044" t="s">
        <v>38</v>
      </c>
      <c r="E4044">
        <v>15.4</v>
      </c>
      <c r="F4044">
        <v>59.6</v>
      </c>
      <c r="G4044">
        <v>0.63100000000000001</v>
      </c>
      <c r="H4044">
        <v>0.48599999999999999</v>
      </c>
      <c r="I4044">
        <f>Data[[#This Row],[nucleus_area_pct]]/Data[[#This Row],[cytoplasm_ratio]]</f>
        <v>122.63374485596708</v>
      </c>
      <c r="J4044">
        <v>0.73799999999999999</v>
      </c>
      <c r="K4044">
        <v>0.28499999999999998</v>
      </c>
      <c r="L4044">
        <v>2.89</v>
      </c>
      <c r="M4044">
        <v>5.9</v>
      </c>
      <c r="N4044">
        <v>0.71599999999999997</v>
      </c>
      <c r="O4044">
        <v>480</v>
      </c>
      <c r="P4044">
        <v>79</v>
      </c>
      <c r="Q4044">
        <v>209</v>
      </c>
      <c r="R4044">
        <v>149</v>
      </c>
      <c r="S4044">
        <v>165</v>
      </c>
      <c r="T4044">
        <f>(Data[[#This Row],[mean_r]]/256)*100</f>
        <v>81.640625</v>
      </c>
      <c r="U4044">
        <f>(Data[[#This Row],[mean_g]]/256)*100</f>
        <v>58.203125</v>
      </c>
      <c r="V4044">
        <f>(Data[[#This Row],[mean_b]]/256)*100</f>
        <v>64.453125</v>
      </c>
      <c r="W4044">
        <v>0.64600000000000002</v>
      </c>
      <c r="X4044" t="s">
        <v>51</v>
      </c>
      <c r="Y4044" t="s">
        <v>45</v>
      </c>
      <c r="Z4044">
        <v>5170</v>
      </c>
      <c r="AA4044">
        <v>5.69</v>
      </c>
      <c r="AB4044">
        <v>9.9</v>
      </c>
      <c r="AC4044">
        <v>34.6</v>
      </c>
      <c r="AD4044">
        <v>347817</v>
      </c>
      <c r="AE4044">
        <v>76.8</v>
      </c>
      <c r="AF4044">
        <v>31</v>
      </c>
      <c r="AG4044" t="s">
        <v>46</v>
      </c>
      <c r="AH4044" t="s">
        <v>42</v>
      </c>
      <c r="AI4044" t="s">
        <v>52</v>
      </c>
      <c r="AJ4044">
        <v>40</v>
      </c>
      <c r="AK4044">
        <v>224</v>
      </c>
      <c r="AL4044">
        <v>0.77449999999999997</v>
      </c>
      <c r="AM4044">
        <v>0.64170000000000005</v>
      </c>
      <c r="AN4044">
        <v>0.89239999999999997</v>
      </c>
      <c r="AO4044">
        <f>Data[[#This Row],[labeller_confidence_score]]-Data[[#This Row],[cytodiffusion_classification_confidence]]</f>
        <v>0.25069999999999992</v>
      </c>
    </row>
    <row r="4045" spans="1:41" x14ac:dyDescent="0.3">
      <c r="A4045" t="s">
        <v>4118</v>
      </c>
      <c r="B4045" t="s">
        <v>120</v>
      </c>
      <c r="C4045">
        <v>1</v>
      </c>
      <c r="D4045" t="s">
        <v>104</v>
      </c>
      <c r="E4045">
        <v>6.24</v>
      </c>
      <c r="F4045">
        <v>0</v>
      </c>
      <c r="G4045">
        <v>0</v>
      </c>
      <c r="H4045">
        <v>1</v>
      </c>
      <c r="I4045">
        <f>Data[[#This Row],[nucleus_area_pct]]/Data[[#This Row],[cytoplasm_ratio]]</f>
        <v>0</v>
      </c>
      <c r="J4045">
        <v>0.95599999999999996</v>
      </c>
      <c r="K4045">
        <v>0.108</v>
      </c>
      <c r="L4045">
        <v>0.02</v>
      </c>
      <c r="M4045">
        <v>1</v>
      </c>
      <c r="N4045">
        <v>0.97699999999999998</v>
      </c>
      <c r="O4045">
        <v>172</v>
      </c>
      <c r="P4045">
        <v>44</v>
      </c>
      <c r="Q4045">
        <v>238</v>
      </c>
      <c r="R4045">
        <v>112</v>
      </c>
      <c r="S4045">
        <v>119</v>
      </c>
      <c r="T4045">
        <f>(Data[[#This Row],[mean_r]]/256)*100</f>
        <v>92.96875</v>
      </c>
      <c r="U4045">
        <f>(Data[[#This Row],[mean_g]]/256)*100</f>
        <v>43.75</v>
      </c>
      <c r="V4045">
        <f>(Data[[#This Row],[mean_b]]/256)*100</f>
        <v>46.484375</v>
      </c>
      <c r="W4045">
        <v>0.56599999999999995</v>
      </c>
      <c r="X4045" t="s">
        <v>63</v>
      </c>
      <c r="Y4045" t="s">
        <v>45</v>
      </c>
      <c r="Z4045">
        <v>7811</v>
      </c>
      <c r="AA4045">
        <v>2.92</v>
      </c>
      <c r="AB4045">
        <v>11.6</v>
      </c>
      <c r="AC4045">
        <v>30.1</v>
      </c>
      <c r="AD4045">
        <v>275611</v>
      </c>
      <c r="AE4045">
        <v>89.7</v>
      </c>
      <c r="AF4045">
        <v>33.9</v>
      </c>
      <c r="AG4045" t="s">
        <v>64</v>
      </c>
      <c r="AH4045" t="s">
        <v>47</v>
      </c>
      <c r="AI4045" t="s">
        <v>56</v>
      </c>
      <c r="AJ4045">
        <v>40</v>
      </c>
      <c r="AK4045">
        <v>224</v>
      </c>
      <c r="AL4045">
        <v>0.95569999999999999</v>
      </c>
      <c r="AM4045">
        <v>0.71050000000000002</v>
      </c>
      <c r="AN4045">
        <v>0.76590000000000003</v>
      </c>
      <c r="AO4045">
        <f>Data[[#This Row],[labeller_confidence_score]]-Data[[#This Row],[cytodiffusion_classification_confidence]]</f>
        <v>5.5400000000000005E-2</v>
      </c>
    </row>
    <row r="4046" spans="1:41" x14ac:dyDescent="0.3">
      <c r="A4046" t="s">
        <v>4119</v>
      </c>
      <c r="B4046" t="s">
        <v>106</v>
      </c>
      <c r="C4046">
        <v>1</v>
      </c>
      <c r="D4046" t="s">
        <v>82</v>
      </c>
      <c r="E4046">
        <v>10.47</v>
      </c>
      <c r="F4046">
        <v>76.599999999999994</v>
      </c>
      <c r="G4046">
        <v>0.35899999999999999</v>
      </c>
      <c r="H4046">
        <v>0.185</v>
      </c>
      <c r="I4046">
        <f>Data[[#This Row],[nucleus_area_pct]]/Data[[#This Row],[cytoplasm_ratio]]</f>
        <v>414.05405405405401</v>
      </c>
      <c r="J4046">
        <v>0.85899999999999999</v>
      </c>
      <c r="K4046">
        <v>0.193</v>
      </c>
      <c r="L4046">
        <v>1.18</v>
      </c>
      <c r="M4046">
        <v>1.1000000000000001</v>
      </c>
      <c r="N4046">
        <v>0.94799999999999995</v>
      </c>
      <c r="O4046">
        <v>644</v>
      </c>
      <c r="P4046">
        <v>106</v>
      </c>
      <c r="Q4046">
        <v>187</v>
      </c>
      <c r="R4046">
        <v>138</v>
      </c>
      <c r="S4046">
        <v>178</v>
      </c>
      <c r="T4046">
        <f>(Data[[#This Row],[mean_r]]/256)*100</f>
        <v>73.046875</v>
      </c>
      <c r="U4046">
        <f>(Data[[#This Row],[mean_g]]/256)*100</f>
        <v>53.90625</v>
      </c>
      <c r="V4046">
        <f>(Data[[#This Row],[mean_b]]/256)*100</f>
        <v>69.53125</v>
      </c>
      <c r="W4046">
        <v>0.73399999999999999</v>
      </c>
      <c r="X4046" t="s">
        <v>51</v>
      </c>
      <c r="Y4046" t="s">
        <v>45</v>
      </c>
      <c r="Z4046">
        <v>7547</v>
      </c>
      <c r="AA4046">
        <v>3.94</v>
      </c>
      <c r="AB4046">
        <v>11.1</v>
      </c>
      <c r="AC4046">
        <v>34.1</v>
      </c>
      <c r="AD4046">
        <v>364464</v>
      </c>
      <c r="AE4046">
        <v>82.1</v>
      </c>
      <c r="AF4046">
        <v>30.5</v>
      </c>
      <c r="AG4046" t="s">
        <v>64</v>
      </c>
      <c r="AH4046" t="s">
        <v>42</v>
      </c>
      <c r="AI4046" t="s">
        <v>56</v>
      </c>
      <c r="AJ4046">
        <v>40</v>
      </c>
      <c r="AK4046">
        <v>224</v>
      </c>
      <c r="AL4046">
        <v>0.61929999999999996</v>
      </c>
      <c r="AM4046">
        <v>0.55610000000000004</v>
      </c>
      <c r="AN4046">
        <v>0.76119999999999999</v>
      </c>
      <c r="AO4046">
        <f>Data[[#This Row],[labeller_confidence_score]]-Data[[#This Row],[cytodiffusion_classification_confidence]]</f>
        <v>0.20509999999999995</v>
      </c>
    </row>
    <row r="4047" spans="1:41" x14ac:dyDescent="0.3">
      <c r="A4047" t="s">
        <v>4120</v>
      </c>
      <c r="B4047" t="s">
        <v>54</v>
      </c>
      <c r="C4047">
        <v>0</v>
      </c>
      <c r="D4047" t="s">
        <v>54</v>
      </c>
      <c r="E4047">
        <v>7.72</v>
      </c>
      <c r="F4047">
        <v>0</v>
      </c>
      <c r="G4047">
        <v>0</v>
      </c>
      <c r="H4047">
        <v>1</v>
      </c>
      <c r="I4047">
        <f>Data[[#This Row],[nucleus_area_pct]]/Data[[#This Row],[cytoplasm_ratio]]</f>
        <v>0</v>
      </c>
      <c r="J4047">
        <v>0.86699999999999999</v>
      </c>
      <c r="K4047">
        <v>0.14899999999999999</v>
      </c>
      <c r="L4047">
        <v>0.82</v>
      </c>
      <c r="M4047">
        <v>1</v>
      </c>
      <c r="N4047">
        <v>0.88900000000000001</v>
      </c>
      <c r="O4047">
        <v>141</v>
      </c>
      <c r="P4047">
        <v>55</v>
      </c>
      <c r="Q4047">
        <v>228</v>
      </c>
      <c r="R4047">
        <v>123</v>
      </c>
      <c r="S4047">
        <v>132</v>
      </c>
      <c r="T4047">
        <f>(Data[[#This Row],[mean_r]]/256)*100</f>
        <v>89.0625</v>
      </c>
      <c r="U4047">
        <f>(Data[[#This Row],[mean_g]]/256)*100</f>
        <v>48.046875</v>
      </c>
      <c r="V4047">
        <f>(Data[[#This Row],[mean_b]]/256)*100</f>
        <v>51.5625</v>
      </c>
      <c r="W4047">
        <v>0.47099999999999997</v>
      </c>
      <c r="X4047" t="s">
        <v>63</v>
      </c>
      <c r="Y4047" t="s">
        <v>40</v>
      </c>
      <c r="Z4047">
        <v>7013</v>
      </c>
      <c r="AA4047">
        <v>3.85</v>
      </c>
      <c r="AB4047">
        <v>10.199999999999999</v>
      </c>
      <c r="AC4047">
        <v>34.299999999999997</v>
      </c>
      <c r="AD4047">
        <v>136987</v>
      </c>
      <c r="AE4047">
        <v>99.7</v>
      </c>
      <c r="AF4047">
        <v>32.4</v>
      </c>
      <c r="AG4047" t="s">
        <v>46</v>
      </c>
      <c r="AH4047" t="s">
        <v>47</v>
      </c>
      <c r="AI4047" t="s">
        <v>52</v>
      </c>
      <c r="AJ4047">
        <v>100</v>
      </c>
      <c r="AK4047">
        <v>224</v>
      </c>
      <c r="AL4047">
        <v>2.8199999999999999E-2</v>
      </c>
      <c r="AM4047">
        <v>0.91569999999999996</v>
      </c>
      <c r="AN4047">
        <v>0.96599999999999997</v>
      </c>
      <c r="AO4047">
        <f>Data[[#This Row],[labeller_confidence_score]]-Data[[#This Row],[cytodiffusion_classification_confidence]]</f>
        <v>5.0300000000000011E-2</v>
      </c>
    </row>
    <row r="4048" spans="1:41" x14ac:dyDescent="0.3">
      <c r="A4048" t="s">
        <v>4121</v>
      </c>
      <c r="B4048" t="s">
        <v>49</v>
      </c>
      <c r="C4048">
        <v>0</v>
      </c>
      <c r="D4048" t="s">
        <v>50</v>
      </c>
      <c r="E4048">
        <v>12.9</v>
      </c>
      <c r="F4048">
        <v>56.5</v>
      </c>
      <c r="G4048">
        <v>0.58599999999999997</v>
      </c>
      <c r="H4048">
        <v>0.44400000000000001</v>
      </c>
      <c r="I4048">
        <f>Data[[#This Row],[nucleus_area_pct]]/Data[[#This Row],[cytoplasm_ratio]]</f>
        <v>127.25225225225225</v>
      </c>
      <c r="J4048">
        <v>0.88700000000000001</v>
      </c>
      <c r="K4048">
        <v>0.26200000000000001</v>
      </c>
      <c r="L4048">
        <v>3.27</v>
      </c>
      <c r="M4048">
        <v>3.5</v>
      </c>
      <c r="N4048">
        <v>0.86099999999999999</v>
      </c>
      <c r="O4048">
        <v>377</v>
      </c>
      <c r="P4048">
        <v>58</v>
      </c>
      <c r="Q4048">
        <v>212</v>
      </c>
      <c r="R4048">
        <v>164</v>
      </c>
      <c r="S4048">
        <v>207</v>
      </c>
      <c r="T4048">
        <f>(Data[[#This Row],[mean_r]]/256)*100</f>
        <v>82.8125</v>
      </c>
      <c r="U4048">
        <f>(Data[[#This Row],[mean_g]]/256)*100</f>
        <v>64.0625</v>
      </c>
      <c r="V4048">
        <f>(Data[[#This Row],[mean_b]]/256)*100</f>
        <v>80.859375</v>
      </c>
      <c r="W4048">
        <v>0.56100000000000005</v>
      </c>
      <c r="X4048" t="s">
        <v>51</v>
      </c>
      <c r="Y4048" t="s">
        <v>40</v>
      </c>
      <c r="Z4048">
        <v>9886</v>
      </c>
      <c r="AA4048">
        <v>4.84</v>
      </c>
      <c r="AB4048">
        <v>14.9</v>
      </c>
      <c r="AC4048">
        <v>38.700000000000003</v>
      </c>
      <c r="AD4048">
        <v>256750</v>
      </c>
      <c r="AE4048">
        <v>93.4</v>
      </c>
      <c r="AF4048">
        <v>31.9</v>
      </c>
      <c r="AG4048" t="s">
        <v>64</v>
      </c>
      <c r="AH4048" t="s">
        <v>42</v>
      </c>
      <c r="AI4048" t="s">
        <v>43</v>
      </c>
      <c r="AJ4048">
        <v>100</v>
      </c>
      <c r="AK4048">
        <v>512</v>
      </c>
      <c r="AL4048">
        <v>4.9299999999999997E-2</v>
      </c>
      <c r="AM4048">
        <v>0.91410000000000002</v>
      </c>
      <c r="AN4048">
        <v>0.89039999999999997</v>
      </c>
      <c r="AO4048">
        <f>Data[[#This Row],[labeller_confidence_score]]-Data[[#This Row],[cytodiffusion_classification_confidence]]</f>
        <v>-2.3700000000000054E-2</v>
      </c>
    </row>
    <row r="4049" spans="1:41" x14ac:dyDescent="0.3">
      <c r="A4049" t="s">
        <v>4122</v>
      </c>
      <c r="B4049" t="s">
        <v>62</v>
      </c>
      <c r="C4049">
        <v>0</v>
      </c>
      <c r="D4049" t="s">
        <v>50</v>
      </c>
      <c r="E4049">
        <v>9.7899999999999991</v>
      </c>
      <c r="F4049">
        <v>78.2</v>
      </c>
      <c r="G4049">
        <v>0.71</v>
      </c>
      <c r="H4049">
        <v>0.21</v>
      </c>
      <c r="I4049">
        <f>Data[[#This Row],[nucleus_area_pct]]/Data[[#This Row],[cytoplasm_ratio]]</f>
        <v>372.38095238095241</v>
      </c>
      <c r="J4049">
        <v>0.84499999999999997</v>
      </c>
      <c r="K4049">
        <v>0.18</v>
      </c>
      <c r="L4049">
        <v>0.91</v>
      </c>
      <c r="M4049">
        <v>1</v>
      </c>
      <c r="N4049">
        <v>0.89400000000000002</v>
      </c>
      <c r="O4049">
        <v>295</v>
      </c>
      <c r="P4049">
        <v>65</v>
      </c>
      <c r="Q4049">
        <v>206</v>
      </c>
      <c r="R4049">
        <v>176</v>
      </c>
      <c r="S4049">
        <v>219</v>
      </c>
      <c r="T4049">
        <f>(Data[[#This Row],[mean_r]]/256)*100</f>
        <v>80.46875</v>
      </c>
      <c r="U4049">
        <f>(Data[[#This Row],[mean_g]]/256)*100</f>
        <v>68.75</v>
      </c>
      <c r="V4049">
        <f>(Data[[#This Row],[mean_b]]/256)*100</f>
        <v>85.546875</v>
      </c>
      <c r="W4049">
        <v>0.70299999999999996</v>
      </c>
      <c r="X4049" t="s">
        <v>63</v>
      </c>
      <c r="Y4049" t="s">
        <v>45</v>
      </c>
      <c r="Z4049">
        <v>4118</v>
      </c>
      <c r="AA4049">
        <v>5.29</v>
      </c>
      <c r="AB4049">
        <v>16.2</v>
      </c>
      <c r="AC4049">
        <v>35.9</v>
      </c>
      <c r="AD4049">
        <v>319617</v>
      </c>
      <c r="AE4049">
        <v>96.5</v>
      </c>
      <c r="AF4049">
        <v>35.700000000000003</v>
      </c>
      <c r="AG4049" t="s">
        <v>64</v>
      </c>
      <c r="AH4049" t="s">
        <v>42</v>
      </c>
      <c r="AI4049" t="s">
        <v>52</v>
      </c>
      <c r="AJ4049">
        <v>100</v>
      </c>
      <c r="AK4049">
        <v>512</v>
      </c>
      <c r="AL4049">
        <v>6.5199999999999994E-2</v>
      </c>
      <c r="AM4049">
        <v>0.99690000000000001</v>
      </c>
      <c r="AN4049">
        <v>0.91369999999999996</v>
      </c>
      <c r="AO4049">
        <f>Data[[#This Row],[labeller_confidence_score]]-Data[[#This Row],[cytodiffusion_classification_confidence]]</f>
        <v>-8.3200000000000052E-2</v>
      </c>
    </row>
    <row r="4050" spans="1:41" x14ac:dyDescent="0.3">
      <c r="A4050" t="s">
        <v>4123</v>
      </c>
      <c r="B4050" t="s">
        <v>62</v>
      </c>
      <c r="C4050">
        <v>0</v>
      </c>
      <c r="D4050" t="s">
        <v>50</v>
      </c>
      <c r="E4050">
        <v>10.14</v>
      </c>
      <c r="F4050">
        <v>79.8</v>
      </c>
      <c r="G4050">
        <v>0.82499999999999996</v>
      </c>
      <c r="H4050">
        <v>0.16700000000000001</v>
      </c>
      <c r="I4050">
        <f>Data[[#This Row],[nucleus_area_pct]]/Data[[#This Row],[cytoplasm_ratio]]</f>
        <v>477.84431137724545</v>
      </c>
      <c r="J4050">
        <v>0.82199999999999995</v>
      </c>
      <c r="K4050">
        <v>0.27300000000000002</v>
      </c>
      <c r="L4050">
        <v>1.1599999999999999</v>
      </c>
      <c r="M4050">
        <v>1.1000000000000001</v>
      </c>
      <c r="N4050">
        <v>0.84199999999999997</v>
      </c>
      <c r="O4050">
        <v>353</v>
      </c>
      <c r="P4050">
        <v>59</v>
      </c>
      <c r="Q4050">
        <v>178</v>
      </c>
      <c r="R4050">
        <v>166</v>
      </c>
      <c r="S4050">
        <v>190</v>
      </c>
      <c r="T4050">
        <f>(Data[[#This Row],[mean_r]]/256)*100</f>
        <v>69.53125</v>
      </c>
      <c r="U4050">
        <f>(Data[[#This Row],[mean_g]]/256)*100</f>
        <v>64.84375</v>
      </c>
      <c r="V4050">
        <f>(Data[[#This Row],[mean_b]]/256)*100</f>
        <v>74.21875</v>
      </c>
      <c r="W4050">
        <v>0.72199999999999998</v>
      </c>
      <c r="X4050" t="s">
        <v>39</v>
      </c>
      <c r="Y4050" t="s">
        <v>45</v>
      </c>
      <c r="Z4050">
        <v>5805</v>
      </c>
      <c r="AA4050">
        <v>5.85</v>
      </c>
      <c r="AB4050">
        <v>13</v>
      </c>
      <c r="AC4050">
        <v>34.799999999999997</v>
      </c>
      <c r="AD4050">
        <v>248080</v>
      </c>
      <c r="AE4050">
        <v>80.599999999999994</v>
      </c>
      <c r="AF4050">
        <v>32.6</v>
      </c>
      <c r="AG4050" t="s">
        <v>46</v>
      </c>
      <c r="AH4050" t="s">
        <v>47</v>
      </c>
      <c r="AI4050" t="s">
        <v>52</v>
      </c>
      <c r="AJ4050">
        <v>60</v>
      </c>
      <c r="AK4050">
        <v>256</v>
      </c>
      <c r="AL4050">
        <v>0.15379999999999999</v>
      </c>
      <c r="AM4050">
        <v>0.94730000000000003</v>
      </c>
      <c r="AN4050">
        <v>0.92700000000000005</v>
      </c>
      <c r="AO4050">
        <f>Data[[#This Row],[labeller_confidence_score]]-Data[[#This Row],[cytodiffusion_classification_confidence]]</f>
        <v>-2.0299999999999985E-2</v>
      </c>
    </row>
    <row r="4051" spans="1:41" x14ac:dyDescent="0.3">
      <c r="A4051" t="s">
        <v>4124</v>
      </c>
      <c r="B4051" t="s">
        <v>49</v>
      </c>
      <c r="C4051">
        <v>0</v>
      </c>
      <c r="D4051" t="s">
        <v>50</v>
      </c>
      <c r="E4051">
        <v>12.21</v>
      </c>
      <c r="F4051">
        <v>56.2</v>
      </c>
      <c r="G4051">
        <v>0.50800000000000001</v>
      </c>
      <c r="H4051">
        <v>0.47599999999999998</v>
      </c>
      <c r="I4051">
        <f>Data[[#This Row],[nucleus_area_pct]]/Data[[#This Row],[cytoplasm_ratio]]</f>
        <v>118.06722689075632</v>
      </c>
      <c r="J4051">
        <v>0.70499999999999996</v>
      </c>
      <c r="K4051">
        <v>0.32700000000000001</v>
      </c>
      <c r="L4051">
        <v>3.58</v>
      </c>
      <c r="M4051">
        <v>2.4</v>
      </c>
      <c r="N4051">
        <v>0.86499999999999999</v>
      </c>
      <c r="O4051">
        <v>319</v>
      </c>
      <c r="P4051">
        <v>58</v>
      </c>
      <c r="Q4051">
        <v>202</v>
      </c>
      <c r="R4051">
        <v>164</v>
      </c>
      <c r="S4051">
        <v>204</v>
      </c>
      <c r="T4051">
        <f>(Data[[#This Row],[mean_r]]/256)*100</f>
        <v>78.90625</v>
      </c>
      <c r="U4051">
        <f>(Data[[#This Row],[mean_g]]/256)*100</f>
        <v>64.0625</v>
      </c>
      <c r="V4051">
        <f>(Data[[#This Row],[mean_b]]/256)*100</f>
        <v>79.6875</v>
      </c>
      <c r="W4051">
        <v>0.65400000000000003</v>
      </c>
      <c r="X4051" t="s">
        <v>63</v>
      </c>
      <c r="Y4051" t="s">
        <v>45</v>
      </c>
      <c r="Z4051">
        <v>6383</v>
      </c>
      <c r="AA4051">
        <v>4.76</v>
      </c>
      <c r="AB4051">
        <v>11.4</v>
      </c>
      <c r="AC4051">
        <v>42.4</v>
      </c>
      <c r="AD4051">
        <v>58607</v>
      </c>
      <c r="AE4051">
        <v>88.4</v>
      </c>
      <c r="AF4051">
        <v>33.1</v>
      </c>
      <c r="AG4051" t="s">
        <v>46</v>
      </c>
      <c r="AH4051" t="s">
        <v>42</v>
      </c>
      <c r="AI4051" t="s">
        <v>52</v>
      </c>
      <c r="AJ4051">
        <v>100</v>
      </c>
      <c r="AK4051">
        <v>360</v>
      </c>
      <c r="AL4051">
        <v>6.9800000000000001E-2</v>
      </c>
      <c r="AM4051">
        <v>0.87329999999999997</v>
      </c>
      <c r="AN4051">
        <v>0.93179999999999996</v>
      </c>
      <c r="AO4051">
        <f>Data[[#This Row],[labeller_confidence_score]]-Data[[#This Row],[cytodiffusion_classification_confidence]]</f>
        <v>5.8499999999999996E-2</v>
      </c>
    </row>
    <row r="4052" spans="1:41" x14ac:dyDescent="0.3">
      <c r="A4052" t="s">
        <v>4125</v>
      </c>
      <c r="B4052" t="s">
        <v>54</v>
      </c>
      <c r="C4052">
        <v>0</v>
      </c>
      <c r="D4052" t="s">
        <v>54</v>
      </c>
      <c r="E4052">
        <v>7.51</v>
      </c>
      <c r="F4052">
        <v>0</v>
      </c>
      <c r="G4052">
        <v>0</v>
      </c>
      <c r="H4052">
        <v>1</v>
      </c>
      <c r="I4052">
        <f>Data[[#This Row],[nucleus_area_pct]]/Data[[#This Row],[cytoplasm_ratio]]</f>
        <v>0</v>
      </c>
      <c r="J4052">
        <v>0.90800000000000003</v>
      </c>
      <c r="K4052">
        <v>7.4999999999999997E-2</v>
      </c>
      <c r="L4052">
        <v>0.45</v>
      </c>
      <c r="M4052">
        <v>1</v>
      </c>
      <c r="N4052">
        <v>0.91400000000000003</v>
      </c>
      <c r="O4052">
        <v>163</v>
      </c>
      <c r="P4052">
        <v>47</v>
      </c>
      <c r="Q4052">
        <v>229</v>
      </c>
      <c r="R4052">
        <v>108</v>
      </c>
      <c r="S4052">
        <v>123</v>
      </c>
      <c r="T4052">
        <f>(Data[[#This Row],[mean_r]]/256)*100</f>
        <v>89.453125</v>
      </c>
      <c r="U4052">
        <f>(Data[[#This Row],[mean_g]]/256)*100</f>
        <v>42.1875</v>
      </c>
      <c r="V4052">
        <f>(Data[[#This Row],[mean_b]]/256)*100</f>
        <v>48.046875</v>
      </c>
      <c r="W4052">
        <v>0.45900000000000002</v>
      </c>
      <c r="X4052" t="s">
        <v>51</v>
      </c>
      <c r="Y4052" t="s">
        <v>45</v>
      </c>
      <c r="Z4052">
        <v>3648</v>
      </c>
      <c r="AA4052">
        <v>3.85</v>
      </c>
      <c r="AB4052">
        <v>14.7</v>
      </c>
      <c r="AC4052">
        <v>51</v>
      </c>
      <c r="AD4052">
        <v>82151</v>
      </c>
      <c r="AE4052">
        <v>79.7</v>
      </c>
      <c r="AF4052">
        <v>34.299999999999997</v>
      </c>
      <c r="AG4052" t="s">
        <v>64</v>
      </c>
      <c r="AH4052" t="s">
        <v>68</v>
      </c>
      <c r="AI4052" t="s">
        <v>56</v>
      </c>
      <c r="AJ4052">
        <v>100</v>
      </c>
      <c r="AK4052">
        <v>256</v>
      </c>
      <c r="AL4052">
        <v>0.1724</v>
      </c>
      <c r="AM4052">
        <v>0.92459999999999998</v>
      </c>
      <c r="AN4052">
        <v>0.88260000000000005</v>
      </c>
      <c r="AO4052">
        <f>Data[[#This Row],[labeller_confidence_score]]-Data[[#This Row],[cytodiffusion_classification_confidence]]</f>
        <v>-4.1999999999999926E-2</v>
      </c>
    </row>
    <row r="4053" spans="1:41" x14ac:dyDescent="0.3">
      <c r="A4053" t="s">
        <v>4126</v>
      </c>
      <c r="B4053" t="s">
        <v>180</v>
      </c>
      <c r="C4053">
        <v>1</v>
      </c>
      <c r="D4053" t="s">
        <v>181</v>
      </c>
      <c r="E4053">
        <v>6.3</v>
      </c>
      <c r="F4053">
        <v>0</v>
      </c>
      <c r="G4053">
        <v>0</v>
      </c>
      <c r="H4053">
        <v>1</v>
      </c>
      <c r="I4053">
        <f>Data[[#This Row],[nucleus_area_pct]]/Data[[#This Row],[cytoplasm_ratio]]</f>
        <v>0</v>
      </c>
      <c r="J4053">
        <v>0.24199999999999999</v>
      </c>
      <c r="K4053">
        <v>0.97699999999999998</v>
      </c>
      <c r="L4053">
        <v>0.18</v>
      </c>
      <c r="M4053">
        <v>1</v>
      </c>
      <c r="N4053">
        <v>0.78</v>
      </c>
      <c r="O4053">
        <v>173</v>
      </c>
      <c r="P4053">
        <v>80</v>
      </c>
      <c r="Q4053">
        <v>204</v>
      </c>
      <c r="R4053">
        <v>129</v>
      </c>
      <c r="S4053">
        <v>127</v>
      </c>
      <c r="T4053">
        <f>(Data[[#This Row],[mean_r]]/256)*100</f>
        <v>79.6875</v>
      </c>
      <c r="U4053">
        <f>(Data[[#This Row],[mean_g]]/256)*100</f>
        <v>50.390625</v>
      </c>
      <c r="V4053">
        <f>(Data[[#This Row],[mean_b]]/256)*100</f>
        <v>49.609375</v>
      </c>
      <c r="W4053">
        <v>0.53100000000000003</v>
      </c>
      <c r="X4053" t="s">
        <v>51</v>
      </c>
      <c r="Y4053" t="s">
        <v>45</v>
      </c>
      <c r="Z4053">
        <v>5259</v>
      </c>
      <c r="AA4053">
        <v>5.82</v>
      </c>
      <c r="AB4053">
        <v>12.6</v>
      </c>
      <c r="AC4053">
        <v>35.299999999999997</v>
      </c>
      <c r="AD4053">
        <v>204926</v>
      </c>
      <c r="AE4053">
        <v>68.3</v>
      </c>
      <c r="AF4053">
        <v>33.299999999999997</v>
      </c>
      <c r="AG4053" t="s">
        <v>41</v>
      </c>
      <c r="AH4053" t="s">
        <v>47</v>
      </c>
      <c r="AI4053" t="s">
        <v>43</v>
      </c>
      <c r="AJ4053">
        <v>100</v>
      </c>
      <c r="AK4053">
        <v>360</v>
      </c>
      <c r="AL4053">
        <v>0.77900000000000003</v>
      </c>
      <c r="AM4053">
        <v>0.76980000000000004</v>
      </c>
      <c r="AN4053">
        <v>0.67169999999999996</v>
      </c>
      <c r="AO4053">
        <f>Data[[#This Row],[labeller_confidence_score]]-Data[[#This Row],[cytodiffusion_classification_confidence]]</f>
        <v>-9.8100000000000076E-2</v>
      </c>
    </row>
    <row r="4054" spans="1:41" x14ac:dyDescent="0.3">
      <c r="A4054" t="s">
        <v>4127</v>
      </c>
      <c r="B4054" t="s">
        <v>133</v>
      </c>
      <c r="C4054">
        <v>1</v>
      </c>
      <c r="D4054" t="s">
        <v>104</v>
      </c>
      <c r="E4054">
        <v>7.58</v>
      </c>
      <c r="F4054">
        <v>0</v>
      </c>
      <c r="G4054">
        <v>0</v>
      </c>
      <c r="H4054">
        <v>1</v>
      </c>
      <c r="I4054">
        <f>Data[[#This Row],[nucleus_area_pct]]/Data[[#This Row],[cytoplasm_ratio]]</f>
        <v>0</v>
      </c>
      <c r="J4054">
        <v>0.438</v>
      </c>
      <c r="K4054">
        <v>0.73199999999999998</v>
      </c>
      <c r="L4054">
        <v>0.38</v>
      </c>
      <c r="M4054">
        <v>1</v>
      </c>
      <c r="N4054">
        <v>0.90100000000000002</v>
      </c>
      <c r="O4054">
        <v>188</v>
      </c>
      <c r="P4054">
        <v>46</v>
      </c>
      <c r="Q4054">
        <v>237</v>
      </c>
      <c r="R4054">
        <v>127</v>
      </c>
      <c r="S4054">
        <v>110</v>
      </c>
      <c r="T4054">
        <f>(Data[[#This Row],[mean_r]]/256)*100</f>
        <v>92.578125</v>
      </c>
      <c r="U4054">
        <f>(Data[[#This Row],[mean_g]]/256)*100</f>
        <v>49.609375</v>
      </c>
      <c r="V4054">
        <f>(Data[[#This Row],[mean_b]]/256)*100</f>
        <v>42.96875</v>
      </c>
      <c r="W4054">
        <v>0.47499999999999998</v>
      </c>
      <c r="X4054" t="s">
        <v>51</v>
      </c>
      <c r="Y4054" t="s">
        <v>45</v>
      </c>
      <c r="Z4054">
        <v>8076</v>
      </c>
      <c r="AA4054">
        <v>5.88</v>
      </c>
      <c r="AB4054">
        <v>16.100000000000001</v>
      </c>
      <c r="AC4054">
        <v>36.6</v>
      </c>
      <c r="AD4054">
        <v>390175</v>
      </c>
      <c r="AE4054">
        <v>76.2</v>
      </c>
      <c r="AF4054">
        <v>34</v>
      </c>
      <c r="AG4054" t="s">
        <v>46</v>
      </c>
      <c r="AH4054" t="s">
        <v>42</v>
      </c>
      <c r="AI4054" t="s">
        <v>52</v>
      </c>
      <c r="AJ4054">
        <v>60</v>
      </c>
      <c r="AK4054">
        <v>360</v>
      </c>
      <c r="AL4054">
        <v>0.90839999999999999</v>
      </c>
      <c r="AM4054">
        <v>0.74260000000000004</v>
      </c>
      <c r="AN4054">
        <v>0.69769999999999999</v>
      </c>
      <c r="AO4054">
        <f>Data[[#This Row],[labeller_confidence_score]]-Data[[#This Row],[cytodiffusion_classification_confidence]]</f>
        <v>-4.4900000000000051E-2</v>
      </c>
    </row>
    <row r="4055" spans="1:41" x14ac:dyDescent="0.3">
      <c r="A4055" t="s">
        <v>4128</v>
      </c>
      <c r="B4055" t="s">
        <v>62</v>
      </c>
      <c r="C4055">
        <v>0</v>
      </c>
      <c r="D4055" t="s">
        <v>50</v>
      </c>
      <c r="E4055">
        <v>10.42</v>
      </c>
      <c r="F4055">
        <v>81.400000000000006</v>
      </c>
      <c r="G4055">
        <v>0.78700000000000003</v>
      </c>
      <c r="H4055">
        <v>0.17199999999999999</v>
      </c>
      <c r="I4055">
        <f>Data[[#This Row],[nucleus_area_pct]]/Data[[#This Row],[cytoplasm_ratio]]</f>
        <v>473.25581395348843</v>
      </c>
      <c r="J4055">
        <v>0.96299999999999997</v>
      </c>
      <c r="K4055">
        <v>0.23499999999999999</v>
      </c>
      <c r="L4055">
        <v>0.67</v>
      </c>
      <c r="M4055">
        <v>1</v>
      </c>
      <c r="N4055">
        <v>0.91400000000000003</v>
      </c>
      <c r="O4055">
        <v>285</v>
      </c>
      <c r="P4055">
        <v>51</v>
      </c>
      <c r="Q4055">
        <v>181</v>
      </c>
      <c r="R4055">
        <v>131</v>
      </c>
      <c r="S4055">
        <v>185</v>
      </c>
      <c r="T4055">
        <f>(Data[[#This Row],[mean_r]]/256)*100</f>
        <v>70.703125</v>
      </c>
      <c r="U4055">
        <f>(Data[[#This Row],[mean_g]]/256)*100</f>
        <v>51.171875</v>
      </c>
      <c r="V4055">
        <f>(Data[[#This Row],[mean_b]]/256)*100</f>
        <v>72.265625</v>
      </c>
      <c r="W4055">
        <v>0.69799999999999995</v>
      </c>
      <c r="X4055" t="s">
        <v>39</v>
      </c>
      <c r="Y4055" t="s">
        <v>45</v>
      </c>
      <c r="Z4055">
        <v>8729</v>
      </c>
      <c r="AA4055">
        <v>4.42</v>
      </c>
      <c r="AB4055">
        <v>15.9</v>
      </c>
      <c r="AC4055">
        <v>51</v>
      </c>
      <c r="AD4055">
        <v>265494</v>
      </c>
      <c r="AE4055">
        <v>84.4</v>
      </c>
      <c r="AF4055">
        <v>33.4</v>
      </c>
      <c r="AG4055" t="s">
        <v>46</v>
      </c>
      <c r="AH4055" t="s">
        <v>47</v>
      </c>
      <c r="AI4055" t="s">
        <v>52</v>
      </c>
      <c r="AJ4055">
        <v>100</v>
      </c>
      <c r="AK4055">
        <v>256</v>
      </c>
      <c r="AL4055">
        <v>8.9599999999999999E-2</v>
      </c>
      <c r="AM4055">
        <v>0.84499999999999997</v>
      </c>
      <c r="AN4055">
        <v>0.85560000000000003</v>
      </c>
      <c r="AO4055">
        <f>Data[[#This Row],[labeller_confidence_score]]-Data[[#This Row],[cytodiffusion_classification_confidence]]</f>
        <v>1.0600000000000054E-2</v>
      </c>
    </row>
    <row r="4056" spans="1:41" x14ac:dyDescent="0.3">
      <c r="A4056" t="s">
        <v>4129</v>
      </c>
      <c r="B4056" t="s">
        <v>54</v>
      </c>
      <c r="C4056">
        <v>0</v>
      </c>
      <c r="D4056" t="s">
        <v>54</v>
      </c>
      <c r="E4056">
        <v>7.24</v>
      </c>
      <c r="F4056">
        <v>0</v>
      </c>
      <c r="G4056">
        <v>0</v>
      </c>
      <c r="H4056">
        <v>1</v>
      </c>
      <c r="I4056">
        <f>Data[[#This Row],[nucleus_area_pct]]/Data[[#This Row],[cytoplasm_ratio]]</f>
        <v>0</v>
      </c>
      <c r="J4056">
        <v>0.88700000000000001</v>
      </c>
      <c r="K4056">
        <v>0.14199999999999999</v>
      </c>
      <c r="L4056">
        <v>0.72</v>
      </c>
      <c r="M4056">
        <v>1</v>
      </c>
      <c r="N4056">
        <v>0.96699999999999997</v>
      </c>
      <c r="O4056">
        <v>183</v>
      </c>
      <c r="P4056">
        <v>51</v>
      </c>
      <c r="Q4056">
        <v>242</v>
      </c>
      <c r="R4056">
        <v>144</v>
      </c>
      <c r="S4056">
        <v>137</v>
      </c>
      <c r="T4056">
        <f>(Data[[#This Row],[mean_r]]/256)*100</f>
        <v>94.53125</v>
      </c>
      <c r="U4056">
        <f>(Data[[#This Row],[mean_g]]/256)*100</f>
        <v>56.25</v>
      </c>
      <c r="V4056">
        <f>(Data[[#This Row],[mean_b]]/256)*100</f>
        <v>53.515625</v>
      </c>
      <c r="W4056">
        <v>0.39600000000000002</v>
      </c>
      <c r="X4056" t="s">
        <v>51</v>
      </c>
      <c r="Y4056" t="s">
        <v>40</v>
      </c>
      <c r="Z4056">
        <v>3216</v>
      </c>
      <c r="AA4056">
        <v>6.18</v>
      </c>
      <c r="AB4056">
        <v>14.4</v>
      </c>
      <c r="AC4056">
        <v>43.2</v>
      </c>
      <c r="AD4056">
        <v>370598</v>
      </c>
      <c r="AE4056">
        <v>79.599999999999994</v>
      </c>
      <c r="AF4056">
        <v>32.9</v>
      </c>
      <c r="AG4056" t="s">
        <v>46</v>
      </c>
      <c r="AH4056" t="s">
        <v>68</v>
      </c>
      <c r="AI4056" t="s">
        <v>52</v>
      </c>
      <c r="AJ4056">
        <v>100</v>
      </c>
      <c r="AK4056">
        <v>224</v>
      </c>
      <c r="AL4056">
        <v>4.8800000000000003E-2</v>
      </c>
      <c r="AM4056">
        <v>0.75629999999999997</v>
      </c>
      <c r="AN4056">
        <v>0.89319999999999999</v>
      </c>
      <c r="AO4056">
        <f>Data[[#This Row],[labeller_confidence_score]]-Data[[#This Row],[cytodiffusion_classification_confidence]]</f>
        <v>0.13690000000000002</v>
      </c>
    </row>
    <row r="4057" spans="1:41" x14ac:dyDescent="0.3">
      <c r="A4057" t="s">
        <v>4130</v>
      </c>
      <c r="B4057" t="s">
        <v>133</v>
      </c>
      <c r="C4057">
        <v>1</v>
      </c>
      <c r="D4057" t="s">
        <v>104</v>
      </c>
      <c r="E4057">
        <v>6.7</v>
      </c>
      <c r="F4057">
        <v>0</v>
      </c>
      <c r="G4057">
        <v>0</v>
      </c>
      <c r="H4057">
        <v>1</v>
      </c>
      <c r="I4057">
        <f>Data[[#This Row],[nucleus_area_pct]]/Data[[#This Row],[cytoplasm_ratio]]</f>
        <v>0</v>
      </c>
      <c r="J4057">
        <v>0.60399999999999998</v>
      </c>
      <c r="K4057">
        <v>0.78400000000000003</v>
      </c>
      <c r="L4057">
        <v>0.53</v>
      </c>
      <c r="M4057">
        <v>1</v>
      </c>
      <c r="N4057">
        <v>0.81699999999999995</v>
      </c>
      <c r="O4057">
        <v>163</v>
      </c>
      <c r="P4057">
        <v>43</v>
      </c>
      <c r="Q4057">
        <v>218</v>
      </c>
      <c r="R4057">
        <v>141</v>
      </c>
      <c r="S4057">
        <v>136</v>
      </c>
      <c r="T4057">
        <f>(Data[[#This Row],[mean_r]]/256)*100</f>
        <v>85.15625</v>
      </c>
      <c r="U4057">
        <f>(Data[[#This Row],[mean_g]]/256)*100</f>
        <v>55.078125</v>
      </c>
      <c r="V4057">
        <f>(Data[[#This Row],[mean_b]]/256)*100</f>
        <v>53.125</v>
      </c>
      <c r="W4057">
        <v>0.46700000000000003</v>
      </c>
      <c r="X4057" t="s">
        <v>51</v>
      </c>
      <c r="Y4057" t="s">
        <v>45</v>
      </c>
      <c r="Z4057">
        <v>5991</v>
      </c>
      <c r="AA4057">
        <v>4.3899999999999997</v>
      </c>
      <c r="AB4057">
        <v>11.4</v>
      </c>
      <c r="AC4057">
        <v>46.9</v>
      </c>
      <c r="AD4057">
        <v>254128</v>
      </c>
      <c r="AE4057">
        <v>74.900000000000006</v>
      </c>
      <c r="AF4057">
        <v>34.200000000000003</v>
      </c>
      <c r="AG4057" t="s">
        <v>64</v>
      </c>
      <c r="AH4057" t="s">
        <v>42</v>
      </c>
      <c r="AI4057" t="s">
        <v>43</v>
      </c>
      <c r="AJ4057">
        <v>60</v>
      </c>
      <c r="AK4057">
        <v>224</v>
      </c>
      <c r="AL4057">
        <v>0.80320000000000003</v>
      </c>
      <c r="AM4057">
        <v>0.8286</v>
      </c>
      <c r="AN4057">
        <v>0.72219999999999995</v>
      </c>
      <c r="AO4057">
        <f>Data[[#This Row],[labeller_confidence_score]]-Data[[#This Row],[cytodiffusion_classification_confidence]]</f>
        <v>-0.10640000000000005</v>
      </c>
    </row>
    <row r="4058" spans="1:41" x14ac:dyDescent="0.3">
      <c r="A4058" t="s">
        <v>4131</v>
      </c>
      <c r="B4058" t="s">
        <v>54</v>
      </c>
      <c r="C4058">
        <v>0</v>
      </c>
      <c r="D4058" t="s">
        <v>54</v>
      </c>
      <c r="E4058">
        <v>7.97</v>
      </c>
      <c r="F4058">
        <v>0</v>
      </c>
      <c r="G4058">
        <v>0</v>
      </c>
      <c r="H4058">
        <v>1</v>
      </c>
      <c r="I4058">
        <f>Data[[#This Row],[nucleus_area_pct]]/Data[[#This Row],[cytoplasm_ratio]]</f>
        <v>0</v>
      </c>
      <c r="J4058">
        <v>0.92600000000000005</v>
      </c>
      <c r="K4058">
        <v>0.224</v>
      </c>
      <c r="L4058">
        <v>0.41</v>
      </c>
      <c r="M4058">
        <v>1</v>
      </c>
      <c r="N4058">
        <v>0.93799999999999994</v>
      </c>
      <c r="O4058">
        <v>202</v>
      </c>
      <c r="P4058">
        <v>54</v>
      </c>
      <c r="Q4058">
        <v>230</v>
      </c>
      <c r="R4058">
        <v>127</v>
      </c>
      <c r="S4058">
        <v>128</v>
      </c>
      <c r="T4058">
        <f>(Data[[#This Row],[mean_r]]/256)*100</f>
        <v>89.84375</v>
      </c>
      <c r="U4058">
        <f>(Data[[#This Row],[mean_g]]/256)*100</f>
        <v>49.609375</v>
      </c>
      <c r="V4058">
        <f>(Data[[#This Row],[mean_b]]/256)*100</f>
        <v>50</v>
      </c>
      <c r="W4058">
        <v>0.59599999999999997</v>
      </c>
      <c r="X4058" t="s">
        <v>39</v>
      </c>
      <c r="Y4058" t="s">
        <v>40</v>
      </c>
      <c r="Z4058">
        <v>7466</v>
      </c>
      <c r="AA4058">
        <v>4.32</v>
      </c>
      <c r="AB4058">
        <v>15.2</v>
      </c>
      <c r="AC4058">
        <v>41.4</v>
      </c>
      <c r="AD4058">
        <v>214249</v>
      </c>
      <c r="AE4058">
        <v>86.7</v>
      </c>
      <c r="AF4058">
        <v>33.299999999999997</v>
      </c>
      <c r="AG4058" t="s">
        <v>46</v>
      </c>
      <c r="AH4058" t="s">
        <v>42</v>
      </c>
      <c r="AI4058" t="s">
        <v>52</v>
      </c>
      <c r="AJ4058">
        <v>40</v>
      </c>
      <c r="AK4058">
        <v>256</v>
      </c>
      <c r="AL4058">
        <v>0.16470000000000001</v>
      </c>
      <c r="AM4058">
        <v>0.77349999999999997</v>
      </c>
      <c r="AN4058">
        <v>0.86819999999999997</v>
      </c>
      <c r="AO4058">
        <f>Data[[#This Row],[labeller_confidence_score]]-Data[[#This Row],[cytodiffusion_classification_confidence]]</f>
        <v>9.4700000000000006E-2</v>
      </c>
    </row>
    <row r="4059" spans="1:41" x14ac:dyDescent="0.3">
      <c r="A4059" t="s">
        <v>4132</v>
      </c>
      <c r="B4059" t="s">
        <v>87</v>
      </c>
      <c r="C4059">
        <v>0</v>
      </c>
      <c r="D4059" t="s">
        <v>50</v>
      </c>
      <c r="E4059">
        <v>14.49</v>
      </c>
      <c r="F4059">
        <v>54.7</v>
      </c>
      <c r="G4059">
        <v>0.56000000000000005</v>
      </c>
      <c r="H4059">
        <v>0.48799999999999999</v>
      </c>
      <c r="I4059">
        <f>Data[[#This Row],[nucleus_area_pct]]/Data[[#This Row],[cytoplasm_ratio]]</f>
        <v>112.09016393442624</v>
      </c>
      <c r="J4059">
        <v>0.85699999999999998</v>
      </c>
      <c r="K4059">
        <v>0.35599999999999998</v>
      </c>
      <c r="L4059">
        <v>3.67</v>
      </c>
      <c r="M4059">
        <v>2.2000000000000002</v>
      </c>
      <c r="N4059">
        <v>0.83299999999999996</v>
      </c>
      <c r="O4059">
        <v>323</v>
      </c>
      <c r="P4059">
        <v>79</v>
      </c>
      <c r="Q4059">
        <v>218</v>
      </c>
      <c r="R4059">
        <v>123</v>
      </c>
      <c r="S4059">
        <v>150</v>
      </c>
      <c r="T4059">
        <f>(Data[[#This Row],[mean_r]]/256)*100</f>
        <v>85.15625</v>
      </c>
      <c r="U4059">
        <f>(Data[[#This Row],[mean_g]]/256)*100</f>
        <v>48.046875</v>
      </c>
      <c r="V4059">
        <f>(Data[[#This Row],[mean_b]]/256)*100</f>
        <v>58.59375</v>
      </c>
      <c r="W4059">
        <v>0.53900000000000003</v>
      </c>
      <c r="X4059" t="s">
        <v>63</v>
      </c>
      <c r="Y4059" t="s">
        <v>40</v>
      </c>
      <c r="Z4059">
        <v>2574</v>
      </c>
      <c r="AA4059">
        <v>5.17</v>
      </c>
      <c r="AB4059">
        <v>15</v>
      </c>
      <c r="AC4059">
        <v>48.3</v>
      </c>
      <c r="AD4059">
        <v>297250</v>
      </c>
      <c r="AE4059">
        <v>82.4</v>
      </c>
      <c r="AF4059">
        <v>32.799999999999997</v>
      </c>
      <c r="AG4059" t="s">
        <v>64</v>
      </c>
      <c r="AH4059" t="s">
        <v>42</v>
      </c>
      <c r="AI4059" t="s">
        <v>52</v>
      </c>
      <c r="AJ4059">
        <v>60</v>
      </c>
      <c r="AK4059">
        <v>360</v>
      </c>
      <c r="AL4059">
        <v>0.13189999999999999</v>
      </c>
      <c r="AM4059">
        <v>0.86280000000000001</v>
      </c>
      <c r="AN4059">
        <v>0.89200000000000002</v>
      </c>
      <c r="AO4059">
        <f>Data[[#This Row],[labeller_confidence_score]]-Data[[#This Row],[cytodiffusion_classification_confidence]]</f>
        <v>2.9200000000000004E-2</v>
      </c>
    </row>
    <row r="4060" spans="1:41" x14ac:dyDescent="0.3">
      <c r="A4060" t="s">
        <v>4133</v>
      </c>
      <c r="B4060" t="s">
        <v>133</v>
      </c>
      <c r="C4060">
        <v>1</v>
      </c>
      <c r="D4060" t="s">
        <v>104</v>
      </c>
      <c r="E4060">
        <v>9.58</v>
      </c>
      <c r="F4060">
        <v>0</v>
      </c>
      <c r="G4060">
        <v>0</v>
      </c>
      <c r="H4060">
        <v>1</v>
      </c>
      <c r="I4060">
        <f>Data[[#This Row],[nucleus_area_pct]]/Data[[#This Row],[cytoplasm_ratio]]</f>
        <v>0</v>
      </c>
      <c r="J4060">
        <v>0.441</v>
      </c>
      <c r="K4060">
        <v>0.76800000000000002</v>
      </c>
      <c r="L4060">
        <v>0.73</v>
      </c>
      <c r="M4060">
        <v>1</v>
      </c>
      <c r="N4060">
        <v>0.88400000000000001</v>
      </c>
      <c r="O4060">
        <v>224</v>
      </c>
      <c r="P4060">
        <v>50</v>
      </c>
      <c r="Q4060">
        <v>216</v>
      </c>
      <c r="R4060">
        <v>124</v>
      </c>
      <c r="S4060">
        <v>101</v>
      </c>
      <c r="T4060">
        <f>(Data[[#This Row],[mean_r]]/256)*100</f>
        <v>84.375</v>
      </c>
      <c r="U4060">
        <f>(Data[[#This Row],[mean_g]]/256)*100</f>
        <v>48.4375</v>
      </c>
      <c r="V4060">
        <f>(Data[[#This Row],[mean_b]]/256)*100</f>
        <v>39.453125</v>
      </c>
      <c r="W4060">
        <v>0.44800000000000001</v>
      </c>
      <c r="X4060" t="s">
        <v>51</v>
      </c>
      <c r="Y4060" t="s">
        <v>40</v>
      </c>
      <c r="Z4060">
        <v>4623</v>
      </c>
      <c r="AA4060">
        <v>4.05</v>
      </c>
      <c r="AB4060">
        <v>14.9</v>
      </c>
      <c r="AC4060">
        <v>38</v>
      </c>
      <c r="AD4060">
        <v>217648</v>
      </c>
      <c r="AE4060">
        <v>98.1</v>
      </c>
      <c r="AF4060">
        <v>33.1</v>
      </c>
      <c r="AG4060" t="s">
        <v>64</v>
      </c>
      <c r="AH4060" t="s">
        <v>42</v>
      </c>
      <c r="AI4060" t="s">
        <v>52</v>
      </c>
      <c r="AJ4060">
        <v>100</v>
      </c>
      <c r="AK4060">
        <v>512</v>
      </c>
      <c r="AL4060">
        <v>0.84409999999999996</v>
      </c>
      <c r="AM4060">
        <v>0.74790000000000001</v>
      </c>
      <c r="AN4060">
        <v>0.7782</v>
      </c>
      <c r="AO4060">
        <f>Data[[#This Row],[labeller_confidence_score]]-Data[[#This Row],[cytodiffusion_classification_confidence]]</f>
        <v>3.0299999999999994E-2</v>
      </c>
    </row>
    <row r="4061" spans="1:41" x14ac:dyDescent="0.3">
      <c r="A4061" t="s">
        <v>4134</v>
      </c>
      <c r="B4061" t="s">
        <v>133</v>
      </c>
      <c r="C4061">
        <v>1</v>
      </c>
      <c r="D4061" t="s">
        <v>104</v>
      </c>
      <c r="E4061">
        <v>7.28</v>
      </c>
      <c r="F4061">
        <v>0</v>
      </c>
      <c r="G4061">
        <v>0</v>
      </c>
      <c r="H4061">
        <v>1</v>
      </c>
      <c r="I4061">
        <f>Data[[#This Row],[nucleus_area_pct]]/Data[[#This Row],[cytoplasm_ratio]]</f>
        <v>0</v>
      </c>
      <c r="J4061">
        <v>0.56599999999999995</v>
      </c>
      <c r="K4061">
        <v>0.90500000000000003</v>
      </c>
      <c r="L4061">
        <v>0.67</v>
      </c>
      <c r="M4061">
        <v>1</v>
      </c>
      <c r="N4061">
        <v>0.84899999999999998</v>
      </c>
      <c r="O4061">
        <v>203</v>
      </c>
      <c r="P4061">
        <v>66</v>
      </c>
      <c r="Q4061">
        <v>216</v>
      </c>
      <c r="R4061">
        <v>112</v>
      </c>
      <c r="S4061">
        <v>133</v>
      </c>
      <c r="T4061">
        <f>(Data[[#This Row],[mean_r]]/256)*100</f>
        <v>84.375</v>
      </c>
      <c r="U4061">
        <f>(Data[[#This Row],[mean_g]]/256)*100</f>
        <v>43.75</v>
      </c>
      <c r="V4061">
        <f>(Data[[#This Row],[mean_b]]/256)*100</f>
        <v>51.953125</v>
      </c>
      <c r="W4061">
        <v>0.63400000000000001</v>
      </c>
      <c r="X4061" t="s">
        <v>51</v>
      </c>
      <c r="Y4061" t="s">
        <v>45</v>
      </c>
      <c r="Z4061">
        <v>3235</v>
      </c>
      <c r="AA4061">
        <v>4.54</v>
      </c>
      <c r="AB4061">
        <v>16</v>
      </c>
      <c r="AC4061">
        <v>41.3</v>
      </c>
      <c r="AD4061">
        <v>375960</v>
      </c>
      <c r="AE4061">
        <v>90.4</v>
      </c>
      <c r="AF4061">
        <v>31.7</v>
      </c>
      <c r="AG4061" t="s">
        <v>46</v>
      </c>
      <c r="AH4061" t="s">
        <v>42</v>
      </c>
      <c r="AI4061" t="s">
        <v>52</v>
      </c>
      <c r="AJ4061">
        <v>100</v>
      </c>
      <c r="AK4061">
        <v>256</v>
      </c>
      <c r="AL4061">
        <v>0.9123</v>
      </c>
      <c r="AM4061">
        <v>0.70009999999999994</v>
      </c>
      <c r="AN4061">
        <v>0.72370000000000001</v>
      </c>
      <c r="AO4061">
        <f>Data[[#This Row],[labeller_confidence_score]]-Data[[#This Row],[cytodiffusion_classification_confidence]]</f>
        <v>2.3600000000000065E-2</v>
      </c>
    </row>
    <row r="4062" spans="1:41" x14ac:dyDescent="0.3">
      <c r="A4062" t="s">
        <v>4135</v>
      </c>
      <c r="B4062" t="s">
        <v>54</v>
      </c>
      <c r="C4062">
        <v>0</v>
      </c>
      <c r="D4062" t="s">
        <v>54</v>
      </c>
      <c r="E4062">
        <v>7.87</v>
      </c>
      <c r="F4062">
        <v>0</v>
      </c>
      <c r="G4062">
        <v>0</v>
      </c>
      <c r="H4062">
        <v>1</v>
      </c>
      <c r="I4062">
        <f>Data[[#This Row],[nucleus_area_pct]]/Data[[#This Row],[cytoplasm_ratio]]</f>
        <v>0</v>
      </c>
      <c r="J4062">
        <v>0.96199999999999997</v>
      </c>
      <c r="K4062">
        <v>0.17199999999999999</v>
      </c>
      <c r="L4062">
        <v>0.73</v>
      </c>
      <c r="M4062">
        <v>1</v>
      </c>
      <c r="N4062">
        <v>0.89700000000000002</v>
      </c>
      <c r="O4062">
        <v>206</v>
      </c>
      <c r="P4062">
        <v>55</v>
      </c>
      <c r="Q4062">
        <v>229</v>
      </c>
      <c r="R4062">
        <v>138</v>
      </c>
      <c r="S4062">
        <v>123</v>
      </c>
      <c r="T4062">
        <f>(Data[[#This Row],[mean_r]]/256)*100</f>
        <v>89.453125</v>
      </c>
      <c r="U4062">
        <f>(Data[[#This Row],[mean_g]]/256)*100</f>
        <v>53.90625</v>
      </c>
      <c r="V4062">
        <f>(Data[[#This Row],[mean_b]]/256)*100</f>
        <v>48.046875</v>
      </c>
      <c r="W4062">
        <v>0.503</v>
      </c>
      <c r="X4062" t="s">
        <v>39</v>
      </c>
      <c r="Y4062" t="s">
        <v>45</v>
      </c>
      <c r="Z4062">
        <v>9772</v>
      </c>
      <c r="AA4062">
        <v>3.86</v>
      </c>
      <c r="AB4062">
        <v>13</v>
      </c>
      <c r="AC4062">
        <v>35.5</v>
      </c>
      <c r="AD4062">
        <v>178247</v>
      </c>
      <c r="AE4062">
        <v>85.6</v>
      </c>
      <c r="AF4062">
        <v>34</v>
      </c>
      <c r="AG4062" t="s">
        <v>41</v>
      </c>
      <c r="AH4062" t="s">
        <v>47</v>
      </c>
      <c r="AI4062" t="s">
        <v>52</v>
      </c>
      <c r="AJ4062">
        <v>60</v>
      </c>
      <c r="AK4062">
        <v>256</v>
      </c>
      <c r="AL4062">
        <v>0.15890000000000001</v>
      </c>
      <c r="AM4062">
        <v>0.85750000000000004</v>
      </c>
      <c r="AN4062">
        <v>0.96689999999999998</v>
      </c>
      <c r="AO4062">
        <f>Data[[#This Row],[labeller_confidence_score]]-Data[[#This Row],[cytodiffusion_classification_confidence]]</f>
        <v>0.10939999999999994</v>
      </c>
    </row>
    <row r="4063" spans="1:41" x14ac:dyDescent="0.3">
      <c r="A4063" t="s">
        <v>4136</v>
      </c>
      <c r="B4063" t="s">
        <v>49</v>
      </c>
      <c r="C4063">
        <v>0</v>
      </c>
      <c r="D4063" t="s">
        <v>50</v>
      </c>
      <c r="E4063">
        <v>11.79</v>
      </c>
      <c r="F4063">
        <v>53.8</v>
      </c>
      <c r="G4063">
        <v>0.45600000000000002</v>
      </c>
      <c r="H4063">
        <v>0.40899999999999997</v>
      </c>
      <c r="I4063">
        <f>Data[[#This Row],[nucleus_area_pct]]/Data[[#This Row],[cytoplasm_ratio]]</f>
        <v>131.54034229828852</v>
      </c>
      <c r="J4063">
        <v>0.755</v>
      </c>
      <c r="K4063">
        <v>0.38900000000000001</v>
      </c>
      <c r="L4063">
        <v>2.92</v>
      </c>
      <c r="M4063">
        <v>3</v>
      </c>
      <c r="N4063">
        <v>0.85799999999999998</v>
      </c>
      <c r="O4063">
        <v>438</v>
      </c>
      <c r="P4063">
        <v>67</v>
      </c>
      <c r="Q4063">
        <v>217</v>
      </c>
      <c r="R4063">
        <v>153</v>
      </c>
      <c r="S4063">
        <v>185</v>
      </c>
      <c r="T4063">
        <f>(Data[[#This Row],[mean_r]]/256)*100</f>
        <v>84.765625</v>
      </c>
      <c r="U4063">
        <f>(Data[[#This Row],[mean_g]]/256)*100</f>
        <v>59.765625</v>
      </c>
      <c r="V4063">
        <f>(Data[[#This Row],[mean_b]]/256)*100</f>
        <v>72.265625</v>
      </c>
      <c r="W4063">
        <v>0.71799999999999997</v>
      </c>
      <c r="X4063" t="s">
        <v>51</v>
      </c>
      <c r="Y4063" t="s">
        <v>40</v>
      </c>
      <c r="Z4063">
        <v>5490</v>
      </c>
      <c r="AA4063">
        <v>4.28</v>
      </c>
      <c r="AB4063">
        <v>18.2</v>
      </c>
      <c r="AC4063">
        <v>36.299999999999997</v>
      </c>
      <c r="AD4063">
        <v>216141</v>
      </c>
      <c r="AE4063">
        <v>102.6</v>
      </c>
      <c r="AF4063">
        <v>31.7</v>
      </c>
      <c r="AG4063" t="s">
        <v>46</v>
      </c>
      <c r="AH4063" t="s">
        <v>47</v>
      </c>
      <c r="AI4063" t="s">
        <v>52</v>
      </c>
      <c r="AJ4063">
        <v>60</v>
      </c>
      <c r="AK4063">
        <v>224</v>
      </c>
      <c r="AL4063">
        <v>0.18110000000000001</v>
      </c>
      <c r="AM4063">
        <v>0.82</v>
      </c>
      <c r="AN4063">
        <v>0.91510000000000002</v>
      </c>
      <c r="AO4063">
        <f>Data[[#This Row],[labeller_confidence_score]]-Data[[#This Row],[cytodiffusion_classification_confidence]]</f>
        <v>9.5100000000000073E-2</v>
      </c>
    </row>
    <row r="4064" spans="1:41" x14ac:dyDescent="0.3">
      <c r="A4064" t="s">
        <v>4137</v>
      </c>
      <c r="B4064" t="s">
        <v>62</v>
      </c>
      <c r="C4064">
        <v>0</v>
      </c>
      <c r="D4064" t="s">
        <v>50</v>
      </c>
      <c r="E4064">
        <v>9.33</v>
      </c>
      <c r="F4064">
        <v>79.2</v>
      </c>
      <c r="G4064">
        <v>0.74399999999999999</v>
      </c>
      <c r="H4064">
        <v>0.185</v>
      </c>
      <c r="I4064">
        <f>Data[[#This Row],[nucleus_area_pct]]/Data[[#This Row],[cytoplasm_ratio]]</f>
        <v>428.10810810810813</v>
      </c>
      <c r="J4064">
        <v>0.879</v>
      </c>
      <c r="K4064">
        <v>0.14399999999999999</v>
      </c>
      <c r="L4064">
        <v>1.4</v>
      </c>
      <c r="M4064">
        <v>1</v>
      </c>
      <c r="N4064">
        <v>0.90700000000000003</v>
      </c>
      <c r="O4064">
        <v>321</v>
      </c>
      <c r="P4064">
        <v>57</v>
      </c>
      <c r="Q4064">
        <v>211</v>
      </c>
      <c r="R4064">
        <v>142</v>
      </c>
      <c r="S4064">
        <v>200</v>
      </c>
      <c r="T4064">
        <f>(Data[[#This Row],[mean_r]]/256)*100</f>
        <v>82.421875</v>
      </c>
      <c r="U4064">
        <f>(Data[[#This Row],[mean_g]]/256)*100</f>
        <v>55.46875</v>
      </c>
      <c r="V4064">
        <f>(Data[[#This Row],[mean_b]]/256)*100</f>
        <v>78.125</v>
      </c>
      <c r="W4064">
        <v>0.77</v>
      </c>
      <c r="X4064" t="s">
        <v>63</v>
      </c>
      <c r="Y4064" t="s">
        <v>45</v>
      </c>
      <c r="Z4064">
        <v>4925</v>
      </c>
      <c r="AA4064">
        <v>3.53</v>
      </c>
      <c r="AB4064">
        <v>11.3</v>
      </c>
      <c r="AC4064">
        <v>38.6</v>
      </c>
      <c r="AD4064">
        <v>164244</v>
      </c>
      <c r="AE4064">
        <v>76.900000000000006</v>
      </c>
      <c r="AF4064">
        <v>34.200000000000003</v>
      </c>
      <c r="AG4064" t="s">
        <v>46</v>
      </c>
      <c r="AH4064" t="s">
        <v>47</v>
      </c>
      <c r="AI4064" t="s">
        <v>56</v>
      </c>
      <c r="AJ4064">
        <v>40</v>
      </c>
      <c r="AK4064">
        <v>224</v>
      </c>
      <c r="AL4064">
        <v>0.11509999999999999</v>
      </c>
      <c r="AM4064">
        <v>0.85519999999999996</v>
      </c>
      <c r="AN4064">
        <v>0.85560000000000003</v>
      </c>
      <c r="AO4064">
        <f>Data[[#This Row],[labeller_confidence_score]]-Data[[#This Row],[cytodiffusion_classification_confidence]]</f>
        <v>4.0000000000006697E-4</v>
      </c>
    </row>
    <row r="4065" spans="1:41" x14ac:dyDescent="0.3">
      <c r="A4065" t="s">
        <v>4138</v>
      </c>
      <c r="B4065" t="s">
        <v>74</v>
      </c>
      <c r="C4065">
        <v>0</v>
      </c>
      <c r="D4065" t="s">
        <v>75</v>
      </c>
      <c r="E4065">
        <v>3.1</v>
      </c>
      <c r="F4065">
        <v>0</v>
      </c>
      <c r="G4065">
        <v>0</v>
      </c>
      <c r="H4065">
        <v>1</v>
      </c>
      <c r="I4065">
        <f>Data[[#This Row],[nucleus_area_pct]]/Data[[#This Row],[cytoplasm_ratio]]</f>
        <v>0</v>
      </c>
      <c r="J4065">
        <v>0.63400000000000001</v>
      </c>
      <c r="K4065">
        <v>0.41</v>
      </c>
      <c r="L4065">
        <v>2.58</v>
      </c>
      <c r="M4065">
        <v>1</v>
      </c>
      <c r="N4065">
        <v>0.874</v>
      </c>
      <c r="O4065">
        <v>22</v>
      </c>
      <c r="P4065">
        <v>14</v>
      </c>
      <c r="Q4065">
        <v>222</v>
      </c>
      <c r="R4065">
        <v>156</v>
      </c>
      <c r="S4065">
        <v>157</v>
      </c>
      <c r="T4065">
        <f>(Data[[#This Row],[mean_r]]/256)*100</f>
        <v>86.71875</v>
      </c>
      <c r="U4065">
        <f>(Data[[#This Row],[mean_g]]/256)*100</f>
        <v>60.9375</v>
      </c>
      <c r="V4065">
        <f>(Data[[#This Row],[mean_b]]/256)*100</f>
        <v>61.328125</v>
      </c>
      <c r="W4065">
        <v>0.442</v>
      </c>
      <c r="X4065" t="s">
        <v>51</v>
      </c>
      <c r="Y4065" t="s">
        <v>40</v>
      </c>
      <c r="Z4065">
        <v>12026</v>
      </c>
      <c r="AA4065">
        <v>4.29</v>
      </c>
      <c r="AB4065">
        <v>12.7</v>
      </c>
      <c r="AC4065">
        <v>51</v>
      </c>
      <c r="AD4065">
        <v>403745</v>
      </c>
      <c r="AE4065">
        <v>100.4</v>
      </c>
      <c r="AF4065">
        <v>34.1</v>
      </c>
      <c r="AG4065" t="s">
        <v>46</v>
      </c>
      <c r="AH4065" t="s">
        <v>42</v>
      </c>
      <c r="AI4065" t="s">
        <v>56</v>
      </c>
      <c r="AJ4065">
        <v>100</v>
      </c>
      <c r="AK4065">
        <v>256</v>
      </c>
      <c r="AL4065">
        <v>0.1691</v>
      </c>
      <c r="AM4065">
        <v>0.87960000000000005</v>
      </c>
      <c r="AN4065">
        <v>1</v>
      </c>
      <c r="AO4065">
        <f>Data[[#This Row],[labeller_confidence_score]]-Data[[#This Row],[cytodiffusion_classification_confidence]]</f>
        <v>0.12039999999999995</v>
      </c>
    </row>
    <row r="4066" spans="1:41" x14ac:dyDescent="0.3">
      <c r="A4066" t="s">
        <v>4139</v>
      </c>
      <c r="B4066" t="s">
        <v>54</v>
      </c>
      <c r="C4066">
        <v>0</v>
      </c>
      <c r="D4066" t="s">
        <v>54</v>
      </c>
      <c r="E4066">
        <v>7.79</v>
      </c>
      <c r="F4066">
        <v>0</v>
      </c>
      <c r="G4066">
        <v>0</v>
      </c>
      <c r="H4066">
        <v>1</v>
      </c>
      <c r="I4066">
        <f>Data[[#This Row],[nucleus_area_pct]]/Data[[#This Row],[cytoplasm_ratio]]</f>
        <v>0</v>
      </c>
      <c r="J4066">
        <v>0.94799999999999995</v>
      </c>
      <c r="K4066">
        <v>0.17100000000000001</v>
      </c>
      <c r="L4066">
        <v>0.6</v>
      </c>
      <c r="M4066">
        <v>1</v>
      </c>
      <c r="N4066">
        <v>0.95299999999999996</v>
      </c>
      <c r="O4066">
        <v>207</v>
      </c>
      <c r="P4066">
        <v>48</v>
      </c>
      <c r="Q4066">
        <v>228</v>
      </c>
      <c r="R4066">
        <v>125</v>
      </c>
      <c r="S4066">
        <v>125</v>
      </c>
      <c r="T4066">
        <f>(Data[[#This Row],[mean_r]]/256)*100</f>
        <v>89.0625</v>
      </c>
      <c r="U4066">
        <f>(Data[[#This Row],[mean_g]]/256)*100</f>
        <v>48.828125</v>
      </c>
      <c r="V4066">
        <f>(Data[[#This Row],[mean_b]]/256)*100</f>
        <v>48.828125</v>
      </c>
      <c r="W4066">
        <v>0.56799999999999995</v>
      </c>
      <c r="X4066" t="s">
        <v>63</v>
      </c>
      <c r="Y4066" t="s">
        <v>40</v>
      </c>
      <c r="Z4066">
        <v>5649</v>
      </c>
      <c r="AA4066">
        <v>3.87</v>
      </c>
      <c r="AB4066">
        <v>14.4</v>
      </c>
      <c r="AC4066">
        <v>39.200000000000003</v>
      </c>
      <c r="AD4066">
        <v>224654</v>
      </c>
      <c r="AE4066">
        <v>100.9</v>
      </c>
      <c r="AF4066">
        <v>32.799999999999997</v>
      </c>
      <c r="AG4066" t="s">
        <v>46</v>
      </c>
      <c r="AH4066" t="s">
        <v>42</v>
      </c>
      <c r="AI4066" t="s">
        <v>43</v>
      </c>
      <c r="AJ4066">
        <v>100</v>
      </c>
      <c r="AK4066">
        <v>224</v>
      </c>
      <c r="AL4066">
        <v>3.2599999999999997E-2</v>
      </c>
      <c r="AM4066">
        <v>0.89800000000000002</v>
      </c>
      <c r="AN4066">
        <v>0.94120000000000004</v>
      </c>
      <c r="AO4066">
        <f>Data[[#This Row],[labeller_confidence_score]]-Data[[#This Row],[cytodiffusion_classification_confidence]]</f>
        <v>4.3200000000000016E-2</v>
      </c>
    </row>
    <row r="4067" spans="1:41" x14ac:dyDescent="0.3">
      <c r="A4067" t="s">
        <v>4140</v>
      </c>
      <c r="B4067" t="s">
        <v>62</v>
      </c>
      <c r="C4067">
        <v>0</v>
      </c>
      <c r="D4067" t="s">
        <v>50</v>
      </c>
      <c r="E4067">
        <v>8.98</v>
      </c>
      <c r="F4067">
        <v>78.8</v>
      </c>
      <c r="G4067">
        <v>0.85299999999999998</v>
      </c>
      <c r="H4067">
        <v>0.223</v>
      </c>
      <c r="I4067">
        <f>Data[[#This Row],[nucleus_area_pct]]/Data[[#This Row],[cytoplasm_ratio]]</f>
        <v>353.36322869955154</v>
      </c>
      <c r="J4067">
        <v>0.876</v>
      </c>
      <c r="K4067">
        <v>0.29099999999999998</v>
      </c>
      <c r="L4067">
        <v>1.26</v>
      </c>
      <c r="M4067">
        <v>1</v>
      </c>
      <c r="N4067">
        <v>0.91</v>
      </c>
      <c r="O4067">
        <v>272</v>
      </c>
      <c r="P4067">
        <v>51</v>
      </c>
      <c r="Q4067">
        <v>197</v>
      </c>
      <c r="R4067">
        <v>168</v>
      </c>
      <c r="S4067">
        <v>208</v>
      </c>
      <c r="T4067">
        <f>(Data[[#This Row],[mean_r]]/256)*100</f>
        <v>76.953125</v>
      </c>
      <c r="U4067">
        <f>(Data[[#This Row],[mean_g]]/256)*100</f>
        <v>65.625</v>
      </c>
      <c r="V4067">
        <f>(Data[[#This Row],[mean_b]]/256)*100</f>
        <v>81.25</v>
      </c>
      <c r="W4067">
        <v>0.77500000000000002</v>
      </c>
      <c r="X4067" t="s">
        <v>51</v>
      </c>
      <c r="Y4067" t="s">
        <v>45</v>
      </c>
      <c r="Z4067">
        <v>8947</v>
      </c>
      <c r="AA4067">
        <v>3.75</v>
      </c>
      <c r="AB4067">
        <v>13.5</v>
      </c>
      <c r="AC4067">
        <v>41.8</v>
      </c>
      <c r="AD4067">
        <v>254595</v>
      </c>
      <c r="AE4067">
        <v>91.4</v>
      </c>
      <c r="AF4067">
        <v>33.5</v>
      </c>
      <c r="AG4067" t="s">
        <v>41</v>
      </c>
      <c r="AH4067" t="s">
        <v>42</v>
      </c>
      <c r="AI4067" t="s">
        <v>56</v>
      </c>
      <c r="AJ4067">
        <v>40</v>
      </c>
      <c r="AK4067">
        <v>360</v>
      </c>
      <c r="AL4067">
        <v>0.1517</v>
      </c>
      <c r="AM4067">
        <v>1</v>
      </c>
      <c r="AN4067">
        <v>0.83830000000000005</v>
      </c>
      <c r="AO4067">
        <f>Data[[#This Row],[labeller_confidence_score]]-Data[[#This Row],[cytodiffusion_classification_confidence]]</f>
        <v>-0.16169999999999995</v>
      </c>
    </row>
    <row r="4068" spans="1:41" x14ac:dyDescent="0.3">
      <c r="A4068" t="s">
        <v>4141</v>
      </c>
      <c r="B4068" t="s">
        <v>103</v>
      </c>
      <c r="C4068">
        <v>1</v>
      </c>
      <c r="D4068" t="s">
        <v>104</v>
      </c>
      <c r="E4068">
        <v>3.74</v>
      </c>
      <c r="F4068">
        <v>0</v>
      </c>
      <c r="G4068">
        <v>0</v>
      </c>
      <c r="H4068">
        <v>1</v>
      </c>
      <c r="I4068">
        <f>Data[[#This Row],[nucleus_area_pct]]/Data[[#This Row],[cytoplasm_ratio]]</f>
        <v>0</v>
      </c>
      <c r="J4068">
        <v>0.59199999999999997</v>
      </c>
      <c r="K4068">
        <v>0.72399999999999998</v>
      </c>
      <c r="L4068">
        <v>0.83</v>
      </c>
      <c r="M4068">
        <v>1</v>
      </c>
      <c r="N4068">
        <v>0.69099999999999995</v>
      </c>
      <c r="O4068">
        <v>92</v>
      </c>
      <c r="P4068">
        <v>42</v>
      </c>
      <c r="Q4068">
        <v>209</v>
      </c>
      <c r="R4068">
        <v>130</v>
      </c>
      <c r="S4068">
        <v>131</v>
      </c>
      <c r="T4068">
        <f>(Data[[#This Row],[mean_r]]/256)*100</f>
        <v>81.640625</v>
      </c>
      <c r="U4068">
        <f>(Data[[#This Row],[mean_g]]/256)*100</f>
        <v>50.78125</v>
      </c>
      <c r="V4068">
        <f>(Data[[#This Row],[mean_b]]/256)*100</f>
        <v>51.171875</v>
      </c>
      <c r="W4068">
        <v>0.51700000000000002</v>
      </c>
      <c r="X4068" t="s">
        <v>63</v>
      </c>
      <c r="Y4068" t="s">
        <v>45</v>
      </c>
      <c r="Z4068">
        <v>6972</v>
      </c>
      <c r="AA4068">
        <v>4.32</v>
      </c>
      <c r="AB4068">
        <v>12.2</v>
      </c>
      <c r="AC4068">
        <v>47.2</v>
      </c>
      <c r="AD4068">
        <v>155108</v>
      </c>
      <c r="AE4068">
        <v>89.6</v>
      </c>
      <c r="AF4068">
        <v>31.9</v>
      </c>
      <c r="AG4068" t="s">
        <v>64</v>
      </c>
      <c r="AH4068" t="s">
        <v>42</v>
      </c>
      <c r="AI4068" t="s">
        <v>43</v>
      </c>
      <c r="AJ4068">
        <v>100</v>
      </c>
      <c r="AK4068">
        <v>256</v>
      </c>
      <c r="AL4068">
        <v>0.69110000000000005</v>
      </c>
      <c r="AM4068">
        <v>0.78749999999999998</v>
      </c>
      <c r="AN4068">
        <v>0.79459999999999997</v>
      </c>
      <c r="AO4068">
        <f>Data[[#This Row],[labeller_confidence_score]]-Data[[#This Row],[cytodiffusion_classification_confidence]]</f>
        <v>7.0999999999999952E-3</v>
      </c>
    </row>
    <row r="4069" spans="1:41" x14ac:dyDescent="0.3">
      <c r="A4069" t="s">
        <v>4142</v>
      </c>
      <c r="B4069" t="s">
        <v>81</v>
      </c>
      <c r="C4069">
        <v>1</v>
      </c>
      <c r="D4069" t="s">
        <v>82</v>
      </c>
      <c r="E4069">
        <v>13.92</v>
      </c>
      <c r="F4069">
        <v>88</v>
      </c>
      <c r="G4069">
        <v>0.33200000000000002</v>
      </c>
      <c r="H4069">
        <v>0.193</v>
      </c>
      <c r="I4069">
        <f>Data[[#This Row],[nucleus_area_pct]]/Data[[#This Row],[cytoplasm_ratio]]</f>
        <v>455.9585492227979</v>
      </c>
      <c r="J4069">
        <v>0.83</v>
      </c>
      <c r="K4069">
        <v>0.22</v>
      </c>
      <c r="L4069">
        <v>7.0000000000000007E-2</v>
      </c>
      <c r="M4069">
        <v>1.2</v>
      </c>
      <c r="N4069">
        <v>0.90800000000000003</v>
      </c>
      <c r="O4069">
        <v>588</v>
      </c>
      <c r="P4069">
        <v>114</v>
      </c>
      <c r="Q4069">
        <v>196</v>
      </c>
      <c r="R4069">
        <v>145</v>
      </c>
      <c r="S4069">
        <v>234</v>
      </c>
      <c r="T4069">
        <f>(Data[[#This Row],[mean_r]]/256)*100</f>
        <v>76.5625</v>
      </c>
      <c r="U4069">
        <f>(Data[[#This Row],[mean_g]]/256)*100</f>
        <v>56.640625</v>
      </c>
      <c r="V4069">
        <f>(Data[[#This Row],[mean_b]]/256)*100</f>
        <v>91.40625</v>
      </c>
      <c r="W4069">
        <v>0.72399999999999998</v>
      </c>
      <c r="X4069" t="s">
        <v>51</v>
      </c>
      <c r="Y4069" t="s">
        <v>45</v>
      </c>
      <c r="Z4069">
        <v>10629</v>
      </c>
      <c r="AA4069">
        <v>3.75</v>
      </c>
      <c r="AB4069">
        <v>13.7</v>
      </c>
      <c r="AC4069">
        <v>36.299999999999997</v>
      </c>
      <c r="AD4069">
        <v>264496</v>
      </c>
      <c r="AE4069">
        <v>106.2</v>
      </c>
      <c r="AF4069">
        <v>31.2</v>
      </c>
      <c r="AG4069" t="s">
        <v>64</v>
      </c>
      <c r="AH4069" t="s">
        <v>47</v>
      </c>
      <c r="AI4069" t="s">
        <v>56</v>
      </c>
      <c r="AJ4069">
        <v>60</v>
      </c>
      <c r="AK4069">
        <v>512</v>
      </c>
      <c r="AL4069">
        <v>0.77880000000000005</v>
      </c>
      <c r="AM4069">
        <v>0.7732</v>
      </c>
      <c r="AN4069">
        <v>0.82709999999999995</v>
      </c>
      <c r="AO4069">
        <f>Data[[#This Row],[labeller_confidence_score]]-Data[[#This Row],[cytodiffusion_classification_confidence]]</f>
        <v>5.3899999999999948E-2</v>
      </c>
    </row>
    <row r="4070" spans="1:41" x14ac:dyDescent="0.3">
      <c r="A4070" t="s">
        <v>4143</v>
      </c>
      <c r="B4070" t="s">
        <v>49</v>
      </c>
      <c r="C4070">
        <v>0</v>
      </c>
      <c r="D4070" t="s">
        <v>50</v>
      </c>
      <c r="E4070">
        <v>12.05</v>
      </c>
      <c r="F4070">
        <v>56.8</v>
      </c>
      <c r="G4070">
        <v>0.45400000000000001</v>
      </c>
      <c r="H4070">
        <v>0.53</v>
      </c>
      <c r="I4070">
        <f>Data[[#This Row],[nucleus_area_pct]]/Data[[#This Row],[cytoplasm_ratio]]</f>
        <v>107.1698113207547</v>
      </c>
      <c r="J4070">
        <v>0.84</v>
      </c>
      <c r="K4070">
        <v>0.27</v>
      </c>
      <c r="L4070">
        <v>3.88</v>
      </c>
      <c r="M4070">
        <v>3.3</v>
      </c>
      <c r="N4070">
        <v>0.78100000000000003</v>
      </c>
      <c r="O4070">
        <v>473</v>
      </c>
      <c r="P4070">
        <v>71</v>
      </c>
      <c r="Q4070">
        <v>238</v>
      </c>
      <c r="R4070">
        <v>147</v>
      </c>
      <c r="S4070">
        <v>159</v>
      </c>
      <c r="T4070">
        <f>(Data[[#This Row],[mean_r]]/256)*100</f>
        <v>92.96875</v>
      </c>
      <c r="U4070">
        <f>(Data[[#This Row],[mean_g]]/256)*100</f>
        <v>57.421875</v>
      </c>
      <c r="V4070">
        <f>(Data[[#This Row],[mean_b]]/256)*100</f>
        <v>62.109375</v>
      </c>
      <c r="W4070">
        <v>0.63</v>
      </c>
      <c r="X4070" t="s">
        <v>51</v>
      </c>
      <c r="Y4070" t="s">
        <v>45</v>
      </c>
      <c r="Z4070">
        <v>8973</v>
      </c>
      <c r="AA4070">
        <v>4.96</v>
      </c>
      <c r="AB4070">
        <v>18.600000000000001</v>
      </c>
      <c r="AC4070">
        <v>37.1</v>
      </c>
      <c r="AD4070">
        <v>318776</v>
      </c>
      <c r="AE4070">
        <v>88.6</v>
      </c>
      <c r="AF4070">
        <v>33.200000000000003</v>
      </c>
      <c r="AG4070" t="s">
        <v>46</v>
      </c>
      <c r="AH4070" t="s">
        <v>42</v>
      </c>
      <c r="AI4070" t="s">
        <v>52</v>
      </c>
      <c r="AJ4070">
        <v>40</v>
      </c>
      <c r="AK4070">
        <v>512</v>
      </c>
      <c r="AL4070">
        <v>0.1192</v>
      </c>
      <c r="AM4070">
        <v>0.97589999999999999</v>
      </c>
      <c r="AN4070">
        <v>0.9395</v>
      </c>
      <c r="AO4070">
        <f>Data[[#This Row],[labeller_confidence_score]]-Data[[#This Row],[cytodiffusion_classification_confidence]]</f>
        <v>-3.6399999999999988E-2</v>
      </c>
    </row>
    <row r="4071" spans="1:41" x14ac:dyDescent="0.3">
      <c r="A4071" t="s">
        <v>4144</v>
      </c>
      <c r="B4071" t="s">
        <v>49</v>
      </c>
      <c r="C4071">
        <v>0</v>
      </c>
      <c r="D4071" t="s">
        <v>50</v>
      </c>
      <c r="E4071">
        <v>12.94</v>
      </c>
      <c r="F4071">
        <v>55.7</v>
      </c>
      <c r="G4071">
        <v>0.54300000000000004</v>
      </c>
      <c r="H4071">
        <v>0.45800000000000002</v>
      </c>
      <c r="I4071">
        <f>Data[[#This Row],[nucleus_area_pct]]/Data[[#This Row],[cytoplasm_ratio]]</f>
        <v>121.61572052401746</v>
      </c>
      <c r="J4071">
        <v>0.72899999999999998</v>
      </c>
      <c r="K4071">
        <v>0.34</v>
      </c>
      <c r="L4071">
        <v>3.12</v>
      </c>
      <c r="M4071">
        <v>3.9</v>
      </c>
      <c r="N4071">
        <v>0.88900000000000001</v>
      </c>
      <c r="O4071">
        <v>408</v>
      </c>
      <c r="P4071">
        <v>63</v>
      </c>
      <c r="Q4071">
        <v>210</v>
      </c>
      <c r="R4071">
        <v>190</v>
      </c>
      <c r="S4071">
        <v>170</v>
      </c>
      <c r="T4071">
        <f>(Data[[#This Row],[mean_r]]/256)*100</f>
        <v>82.03125</v>
      </c>
      <c r="U4071">
        <f>(Data[[#This Row],[mean_g]]/256)*100</f>
        <v>74.21875</v>
      </c>
      <c r="V4071">
        <f>(Data[[#This Row],[mean_b]]/256)*100</f>
        <v>66.40625</v>
      </c>
      <c r="W4071">
        <v>0.71199999999999997</v>
      </c>
      <c r="X4071" t="s">
        <v>63</v>
      </c>
      <c r="Y4071" t="s">
        <v>45</v>
      </c>
      <c r="Z4071">
        <v>10339</v>
      </c>
      <c r="AA4071">
        <v>4.67</v>
      </c>
      <c r="AB4071">
        <v>11.8</v>
      </c>
      <c r="AC4071">
        <v>36.200000000000003</v>
      </c>
      <c r="AD4071">
        <v>402351</v>
      </c>
      <c r="AE4071">
        <v>76.5</v>
      </c>
      <c r="AF4071">
        <v>32.700000000000003</v>
      </c>
      <c r="AG4071" t="s">
        <v>64</v>
      </c>
      <c r="AH4071" t="s">
        <v>68</v>
      </c>
      <c r="AI4071" t="s">
        <v>52</v>
      </c>
      <c r="AJ4071">
        <v>100</v>
      </c>
      <c r="AK4071">
        <v>256</v>
      </c>
      <c r="AL4071">
        <v>0.13120000000000001</v>
      </c>
      <c r="AM4071">
        <v>0.92610000000000003</v>
      </c>
      <c r="AN4071">
        <v>0.92710000000000004</v>
      </c>
      <c r="AO4071">
        <f>Data[[#This Row],[labeller_confidence_score]]-Data[[#This Row],[cytodiffusion_classification_confidence]]</f>
        <v>1.0000000000000009E-3</v>
      </c>
    </row>
    <row r="4072" spans="1:41" x14ac:dyDescent="0.3">
      <c r="A4072" t="s">
        <v>4145</v>
      </c>
      <c r="B4072" t="s">
        <v>103</v>
      </c>
      <c r="C4072">
        <v>1</v>
      </c>
      <c r="D4072" t="s">
        <v>104</v>
      </c>
      <c r="E4072">
        <v>4.58</v>
      </c>
      <c r="F4072">
        <v>0</v>
      </c>
      <c r="G4072">
        <v>0</v>
      </c>
      <c r="H4072">
        <v>1</v>
      </c>
      <c r="I4072">
        <f>Data[[#This Row],[nucleus_area_pct]]/Data[[#This Row],[cytoplasm_ratio]]</f>
        <v>0</v>
      </c>
      <c r="J4072">
        <v>0.40100000000000002</v>
      </c>
      <c r="K4072">
        <v>0.77</v>
      </c>
      <c r="L4072">
        <v>0.47</v>
      </c>
      <c r="M4072">
        <v>1</v>
      </c>
      <c r="N4072">
        <v>0.64</v>
      </c>
      <c r="O4072">
        <v>66</v>
      </c>
      <c r="P4072">
        <v>37</v>
      </c>
      <c r="Q4072">
        <v>213</v>
      </c>
      <c r="R4072">
        <v>129</v>
      </c>
      <c r="S4072">
        <v>145</v>
      </c>
      <c r="T4072">
        <f>(Data[[#This Row],[mean_r]]/256)*100</f>
        <v>83.203125</v>
      </c>
      <c r="U4072">
        <f>(Data[[#This Row],[mean_g]]/256)*100</f>
        <v>50.390625</v>
      </c>
      <c r="V4072">
        <f>(Data[[#This Row],[mean_b]]/256)*100</f>
        <v>56.640625</v>
      </c>
      <c r="W4072">
        <v>0.58299999999999996</v>
      </c>
      <c r="X4072" t="s">
        <v>63</v>
      </c>
      <c r="Y4072" t="s">
        <v>40</v>
      </c>
      <c r="Z4072">
        <v>2746</v>
      </c>
      <c r="AA4072">
        <v>5.47</v>
      </c>
      <c r="AB4072">
        <v>13</v>
      </c>
      <c r="AC4072">
        <v>40.4</v>
      </c>
      <c r="AD4072">
        <v>225957</v>
      </c>
      <c r="AE4072">
        <v>96.9</v>
      </c>
      <c r="AF4072">
        <v>36.799999999999997</v>
      </c>
      <c r="AG4072" t="s">
        <v>46</v>
      </c>
      <c r="AH4072" t="s">
        <v>47</v>
      </c>
      <c r="AI4072" t="s">
        <v>56</v>
      </c>
      <c r="AJ4072">
        <v>100</v>
      </c>
      <c r="AK4072">
        <v>360</v>
      </c>
      <c r="AL4072">
        <v>0.57140000000000002</v>
      </c>
      <c r="AM4072">
        <v>0.74880000000000002</v>
      </c>
      <c r="AN4072">
        <v>0.72070000000000001</v>
      </c>
      <c r="AO4072">
        <f>Data[[#This Row],[labeller_confidence_score]]-Data[[#This Row],[cytodiffusion_classification_confidence]]</f>
        <v>-2.8100000000000014E-2</v>
      </c>
    </row>
    <row r="4073" spans="1:41" x14ac:dyDescent="0.3">
      <c r="A4073" t="s">
        <v>4146</v>
      </c>
      <c r="B4073" t="s">
        <v>54</v>
      </c>
      <c r="C4073">
        <v>0</v>
      </c>
      <c r="D4073" t="s">
        <v>54</v>
      </c>
      <c r="E4073">
        <v>7.08</v>
      </c>
      <c r="F4073">
        <v>0</v>
      </c>
      <c r="G4073">
        <v>0</v>
      </c>
      <c r="H4073">
        <v>1</v>
      </c>
      <c r="I4073">
        <f>Data[[#This Row],[nucleus_area_pct]]/Data[[#This Row],[cytoplasm_ratio]]</f>
        <v>0</v>
      </c>
      <c r="J4073">
        <v>0.88200000000000001</v>
      </c>
      <c r="K4073">
        <v>0.14199999999999999</v>
      </c>
      <c r="L4073">
        <v>0.4</v>
      </c>
      <c r="M4073">
        <v>1</v>
      </c>
      <c r="N4073">
        <v>0.96299999999999997</v>
      </c>
      <c r="O4073">
        <v>192</v>
      </c>
      <c r="P4073">
        <v>48</v>
      </c>
      <c r="Q4073">
        <v>243</v>
      </c>
      <c r="R4073">
        <v>157</v>
      </c>
      <c r="S4073">
        <v>130</v>
      </c>
      <c r="T4073">
        <f>(Data[[#This Row],[mean_r]]/256)*100</f>
        <v>94.921875</v>
      </c>
      <c r="U4073">
        <f>(Data[[#This Row],[mean_g]]/256)*100</f>
        <v>61.328125</v>
      </c>
      <c r="V4073">
        <f>(Data[[#This Row],[mean_b]]/256)*100</f>
        <v>50.78125</v>
      </c>
      <c r="W4073">
        <v>0.57999999999999996</v>
      </c>
      <c r="X4073" t="s">
        <v>51</v>
      </c>
      <c r="Y4073" t="s">
        <v>40</v>
      </c>
      <c r="Z4073">
        <v>5281</v>
      </c>
      <c r="AA4073">
        <v>3.46</v>
      </c>
      <c r="AB4073">
        <v>13.4</v>
      </c>
      <c r="AC4073">
        <v>43</v>
      </c>
      <c r="AD4073">
        <v>273181</v>
      </c>
      <c r="AE4073">
        <v>86.6</v>
      </c>
      <c r="AF4073">
        <v>35</v>
      </c>
      <c r="AG4073" t="s">
        <v>64</v>
      </c>
      <c r="AH4073" t="s">
        <v>47</v>
      </c>
      <c r="AI4073" t="s">
        <v>56</v>
      </c>
      <c r="AJ4073">
        <v>40</v>
      </c>
      <c r="AK4073">
        <v>224</v>
      </c>
      <c r="AL4073">
        <v>0</v>
      </c>
      <c r="AM4073">
        <v>0.94910000000000005</v>
      </c>
      <c r="AN4073">
        <v>0.96020000000000005</v>
      </c>
      <c r="AO4073">
        <f>Data[[#This Row],[labeller_confidence_score]]-Data[[#This Row],[cytodiffusion_classification_confidence]]</f>
        <v>1.1099999999999999E-2</v>
      </c>
    </row>
    <row r="4074" spans="1:41" x14ac:dyDescent="0.3">
      <c r="A4074" t="s">
        <v>4147</v>
      </c>
      <c r="B4074" t="s">
        <v>66</v>
      </c>
      <c r="C4074">
        <v>1</v>
      </c>
      <c r="D4074" t="s">
        <v>67</v>
      </c>
      <c r="E4074">
        <v>10.54</v>
      </c>
      <c r="F4074">
        <v>99</v>
      </c>
      <c r="G4074">
        <v>0.68300000000000005</v>
      </c>
      <c r="H4074">
        <v>0.05</v>
      </c>
      <c r="I4074">
        <f>Data[[#This Row],[nucleus_area_pct]]/Data[[#This Row],[cytoplasm_ratio]]</f>
        <v>1980</v>
      </c>
      <c r="J4074">
        <v>0.54600000000000004</v>
      </c>
      <c r="K4074">
        <v>0.69699999999999995</v>
      </c>
      <c r="L4074">
        <v>0.85</v>
      </c>
      <c r="M4074">
        <v>1</v>
      </c>
      <c r="N4074">
        <v>0.63300000000000001</v>
      </c>
      <c r="O4074">
        <v>358</v>
      </c>
      <c r="P4074">
        <v>96</v>
      </c>
      <c r="Q4074">
        <v>186</v>
      </c>
      <c r="R4074">
        <v>137</v>
      </c>
      <c r="S4074">
        <v>210</v>
      </c>
      <c r="T4074">
        <f>(Data[[#This Row],[mean_r]]/256)*100</f>
        <v>72.65625</v>
      </c>
      <c r="U4074">
        <f>(Data[[#This Row],[mean_g]]/256)*100</f>
        <v>53.515625</v>
      </c>
      <c r="V4074">
        <f>(Data[[#This Row],[mean_b]]/256)*100</f>
        <v>82.03125</v>
      </c>
      <c r="W4074">
        <v>0.9</v>
      </c>
      <c r="X4074" t="s">
        <v>63</v>
      </c>
      <c r="Y4074" t="s">
        <v>40</v>
      </c>
      <c r="Z4074">
        <v>9558</v>
      </c>
      <c r="AA4074">
        <v>5.77</v>
      </c>
      <c r="AB4074">
        <v>15.5</v>
      </c>
      <c r="AC4074">
        <v>39.700000000000003</v>
      </c>
      <c r="AD4074">
        <v>357385</v>
      </c>
      <c r="AE4074">
        <v>92.8</v>
      </c>
      <c r="AF4074">
        <v>34.200000000000003</v>
      </c>
      <c r="AG4074" t="s">
        <v>64</v>
      </c>
      <c r="AH4074" t="s">
        <v>47</v>
      </c>
      <c r="AI4074" t="s">
        <v>52</v>
      </c>
      <c r="AJ4074">
        <v>60</v>
      </c>
      <c r="AK4074">
        <v>512</v>
      </c>
      <c r="AL4074">
        <v>0.84119999999999995</v>
      </c>
      <c r="AM4074">
        <v>0.74629999999999996</v>
      </c>
      <c r="AN4074">
        <v>0.7843</v>
      </c>
      <c r="AO4074">
        <f>Data[[#This Row],[labeller_confidence_score]]-Data[[#This Row],[cytodiffusion_classification_confidence]]</f>
        <v>3.8000000000000034E-2</v>
      </c>
    </row>
    <row r="4075" spans="1:41" x14ac:dyDescent="0.3">
      <c r="A4075" t="s">
        <v>4148</v>
      </c>
      <c r="B4075" t="s">
        <v>54</v>
      </c>
      <c r="C4075">
        <v>0</v>
      </c>
      <c r="D4075" t="s">
        <v>54</v>
      </c>
      <c r="E4075">
        <v>7.94</v>
      </c>
      <c r="F4075">
        <v>0</v>
      </c>
      <c r="G4075">
        <v>0</v>
      </c>
      <c r="H4075">
        <v>1</v>
      </c>
      <c r="I4075">
        <f>Data[[#This Row],[nucleus_area_pct]]/Data[[#This Row],[cytoplasm_ratio]]</f>
        <v>0</v>
      </c>
      <c r="J4075">
        <v>0.93600000000000005</v>
      </c>
      <c r="K4075">
        <v>0.26200000000000001</v>
      </c>
      <c r="L4075">
        <v>0.64</v>
      </c>
      <c r="M4075">
        <v>1</v>
      </c>
      <c r="N4075">
        <v>0.96399999999999997</v>
      </c>
      <c r="O4075">
        <v>188</v>
      </c>
      <c r="P4075">
        <v>42</v>
      </c>
      <c r="Q4075">
        <v>228</v>
      </c>
      <c r="R4075">
        <v>136</v>
      </c>
      <c r="S4075">
        <v>130</v>
      </c>
      <c r="T4075">
        <f>(Data[[#This Row],[mean_r]]/256)*100</f>
        <v>89.0625</v>
      </c>
      <c r="U4075">
        <f>(Data[[#This Row],[mean_g]]/256)*100</f>
        <v>53.125</v>
      </c>
      <c r="V4075">
        <f>(Data[[#This Row],[mean_b]]/256)*100</f>
        <v>50.78125</v>
      </c>
      <c r="W4075">
        <v>0.55800000000000005</v>
      </c>
      <c r="X4075" t="s">
        <v>39</v>
      </c>
      <c r="Y4075" t="s">
        <v>45</v>
      </c>
      <c r="Z4075">
        <v>7594</v>
      </c>
      <c r="AA4075">
        <v>4.67</v>
      </c>
      <c r="AB4075">
        <v>11.2</v>
      </c>
      <c r="AC4075">
        <v>43.5</v>
      </c>
      <c r="AD4075">
        <v>334904</v>
      </c>
      <c r="AE4075">
        <v>102.3</v>
      </c>
      <c r="AF4075">
        <v>34.6</v>
      </c>
      <c r="AG4075" t="s">
        <v>41</v>
      </c>
      <c r="AH4075" t="s">
        <v>68</v>
      </c>
      <c r="AI4075" t="s">
        <v>43</v>
      </c>
      <c r="AJ4075">
        <v>100</v>
      </c>
      <c r="AK4075">
        <v>360</v>
      </c>
      <c r="AL4075">
        <v>6.4199999999999993E-2</v>
      </c>
      <c r="AM4075">
        <v>0.88970000000000005</v>
      </c>
      <c r="AN4075">
        <v>0.85260000000000002</v>
      </c>
      <c r="AO4075">
        <f>Data[[#This Row],[labeller_confidence_score]]-Data[[#This Row],[cytodiffusion_classification_confidence]]</f>
        <v>-3.7100000000000022E-2</v>
      </c>
    </row>
    <row r="4076" spans="1:41" x14ac:dyDescent="0.3">
      <c r="A4076" t="s">
        <v>4149</v>
      </c>
      <c r="B4076" t="s">
        <v>87</v>
      </c>
      <c r="C4076">
        <v>0</v>
      </c>
      <c r="D4076" t="s">
        <v>50</v>
      </c>
      <c r="E4076">
        <v>14.01</v>
      </c>
      <c r="F4076">
        <v>55.6</v>
      </c>
      <c r="G4076">
        <v>0.53900000000000003</v>
      </c>
      <c r="H4076">
        <v>0.48599999999999999</v>
      </c>
      <c r="I4076">
        <f>Data[[#This Row],[nucleus_area_pct]]/Data[[#This Row],[cytoplasm_ratio]]</f>
        <v>114.40329218106996</v>
      </c>
      <c r="J4076">
        <v>0.71299999999999997</v>
      </c>
      <c r="K4076">
        <v>0.44500000000000001</v>
      </c>
      <c r="L4076">
        <v>4.7</v>
      </c>
      <c r="M4076">
        <v>2.2000000000000002</v>
      </c>
      <c r="N4076">
        <v>0.752</v>
      </c>
      <c r="O4076">
        <v>535</v>
      </c>
      <c r="P4076">
        <v>71</v>
      </c>
      <c r="Q4076">
        <v>243</v>
      </c>
      <c r="R4076">
        <v>156</v>
      </c>
      <c r="S4076">
        <v>129</v>
      </c>
      <c r="T4076">
        <f>(Data[[#This Row],[mean_r]]/256)*100</f>
        <v>94.921875</v>
      </c>
      <c r="U4076">
        <f>(Data[[#This Row],[mean_g]]/256)*100</f>
        <v>60.9375</v>
      </c>
      <c r="V4076">
        <f>(Data[[#This Row],[mean_b]]/256)*100</f>
        <v>50.390625</v>
      </c>
      <c r="W4076">
        <v>0.64300000000000002</v>
      </c>
      <c r="X4076" t="s">
        <v>39</v>
      </c>
      <c r="Y4076" t="s">
        <v>45</v>
      </c>
      <c r="Z4076">
        <v>10134</v>
      </c>
      <c r="AA4076">
        <v>4.8499999999999996</v>
      </c>
      <c r="AB4076">
        <v>10.3</v>
      </c>
      <c r="AC4076">
        <v>33.799999999999997</v>
      </c>
      <c r="AD4076">
        <v>338975</v>
      </c>
      <c r="AE4076">
        <v>91.9</v>
      </c>
      <c r="AF4076">
        <v>33.9</v>
      </c>
      <c r="AG4076" t="s">
        <v>64</v>
      </c>
      <c r="AH4076" t="s">
        <v>47</v>
      </c>
      <c r="AI4076" t="s">
        <v>52</v>
      </c>
      <c r="AJ4076">
        <v>100</v>
      </c>
      <c r="AK4076">
        <v>512</v>
      </c>
      <c r="AL4076">
        <v>6.7299999999999999E-2</v>
      </c>
      <c r="AM4076">
        <v>0.87980000000000003</v>
      </c>
      <c r="AN4076">
        <v>0.92859999999999998</v>
      </c>
      <c r="AO4076">
        <f>Data[[#This Row],[labeller_confidence_score]]-Data[[#This Row],[cytodiffusion_classification_confidence]]</f>
        <v>4.8799999999999955E-2</v>
      </c>
    </row>
    <row r="4077" spans="1:41" x14ac:dyDescent="0.3">
      <c r="A4077" t="s">
        <v>4150</v>
      </c>
      <c r="B4077" t="s">
        <v>49</v>
      </c>
      <c r="C4077">
        <v>0</v>
      </c>
      <c r="D4077" t="s">
        <v>50</v>
      </c>
      <c r="E4077">
        <v>11.1</v>
      </c>
      <c r="F4077">
        <v>59.8</v>
      </c>
      <c r="G4077">
        <v>0.52800000000000002</v>
      </c>
      <c r="H4077">
        <v>0.36199999999999999</v>
      </c>
      <c r="I4077">
        <f>Data[[#This Row],[nucleus_area_pct]]/Data[[#This Row],[cytoplasm_ratio]]</f>
        <v>165.19337016574585</v>
      </c>
      <c r="J4077">
        <v>0.873</v>
      </c>
      <c r="K4077">
        <v>0.30599999999999999</v>
      </c>
      <c r="L4077">
        <v>3.45</v>
      </c>
      <c r="M4077">
        <v>3.8</v>
      </c>
      <c r="N4077">
        <v>0.83899999999999997</v>
      </c>
      <c r="O4077">
        <v>438</v>
      </c>
      <c r="P4077">
        <v>64</v>
      </c>
      <c r="Q4077">
        <v>235</v>
      </c>
      <c r="R4077">
        <v>174</v>
      </c>
      <c r="S4077">
        <v>192</v>
      </c>
      <c r="T4077">
        <f>(Data[[#This Row],[mean_r]]/256)*100</f>
        <v>91.796875</v>
      </c>
      <c r="U4077">
        <f>(Data[[#This Row],[mean_g]]/256)*100</f>
        <v>67.96875</v>
      </c>
      <c r="V4077">
        <f>(Data[[#This Row],[mean_b]]/256)*100</f>
        <v>75</v>
      </c>
      <c r="W4077">
        <v>0.55700000000000005</v>
      </c>
      <c r="X4077" t="s">
        <v>51</v>
      </c>
      <c r="Y4077" t="s">
        <v>45</v>
      </c>
      <c r="Z4077">
        <v>4554</v>
      </c>
      <c r="AA4077">
        <v>5.03</v>
      </c>
      <c r="AB4077">
        <v>14.5</v>
      </c>
      <c r="AC4077">
        <v>27.4</v>
      </c>
      <c r="AD4077">
        <v>262258</v>
      </c>
      <c r="AE4077">
        <v>97</v>
      </c>
      <c r="AF4077">
        <v>35.9</v>
      </c>
      <c r="AG4077" t="s">
        <v>64</v>
      </c>
      <c r="AH4077" t="s">
        <v>47</v>
      </c>
      <c r="AI4077" t="s">
        <v>56</v>
      </c>
      <c r="AJ4077">
        <v>100</v>
      </c>
      <c r="AK4077">
        <v>360</v>
      </c>
      <c r="AL4077">
        <v>5.5599999999999997E-2</v>
      </c>
      <c r="AM4077">
        <v>0.78259999999999996</v>
      </c>
      <c r="AN4077">
        <v>0.95750000000000002</v>
      </c>
      <c r="AO4077">
        <f>Data[[#This Row],[labeller_confidence_score]]-Data[[#This Row],[cytodiffusion_classification_confidence]]</f>
        <v>0.17490000000000006</v>
      </c>
    </row>
    <row r="4078" spans="1:41" x14ac:dyDescent="0.3">
      <c r="A4078" t="s">
        <v>4151</v>
      </c>
      <c r="B4078" t="s">
        <v>62</v>
      </c>
      <c r="C4078">
        <v>0</v>
      </c>
      <c r="D4078" t="s">
        <v>50</v>
      </c>
      <c r="E4078">
        <v>9.73</v>
      </c>
      <c r="F4078">
        <v>72.5</v>
      </c>
      <c r="G4078">
        <v>0.81799999999999995</v>
      </c>
      <c r="H4078">
        <v>0.21299999999999999</v>
      </c>
      <c r="I4078">
        <f>Data[[#This Row],[nucleus_area_pct]]/Data[[#This Row],[cytoplasm_ratio]]</f>
        <v>340.3755868544601</v>
      </c>
      <c r="J4078">
        <v>0.90300000000000002</v>
      </c>
      <c r="K4078">
        <v>0.14899999999999999</v>
      </c>
      <c r="L4078">
        <v>0.64</v>
      </c>
      <c r="M4078">
        <v>1.1000000000000001</v>
      </c>
      <c r="N4078">
        <v>0.84899999999999998</v>
      </c>
      <c r="O4078">
        <v>249</v>
      </c>
      <c r="P4078">
        <v>67</v>
      </c>
      <c r="Q4078">
        <v>202</v>
      </c>
      <c r="R4078">
        <v>159</v>
      </c>
      <c r="S4078">
        <v>202</v>
      </c>
      <c r="T4078">
        <f>(Data[[#This Row],[mean_r]]/256)*100</f>
        <v>78.90625</v>
      </c>
      <c r="U4078">
        <f>(Data[[#This Row],[mean_g]]/256)*100</f>
        <v>62.109375</v>
      </c>
      <c r="V4078">
        <f>(Data[[#This Row],[mean_b]]/256)*100</f>
        <v>78.90625</v>
      </c>
      <c r="W4078">
        <v>0.755</v>
      </c>
      <c r="X4078" t="s">
        <v>51</v>
      </c>
      <c r="Y4078" t="s">
        <v>45</v>
      </c>
      <c r="Z4078">
        <v>6946</v>
      </c>
      <c r="AA4078">
        <v>4.3600000000000003</v>
      </c>
      <c r="AB4078">
        <v>13</v>
      </c>
      <c r="AC4078">
        <v>45.8</v>
      </c>
      <c r="AD4078">
        <v>300715</v>
      </c>
      <c r="AE4078">
        <v>97</v>
      </c>
      <c r="AF4078">
        <v>33.700000000000003</v>
      </c>
      <c r="AG4078" t="s">
        <v>46</v>
      </c>
      <c r="AH4078" t="s">
        <v>47</v>
      </c>
      <c r="AI4078" t="s">
        <v>52</v>
      </c>
      <c r="AJ4078">
        <v>100</v>
      </c>
      <c r="AK4078">
        <v>512</v>
      </c>
      <c r="AL4078">
        <v>7.5200000000000003E-2</v>
      </c>
      <c r="AM4078">
        <v>0.98819999999999997</v>
      </c>
      <c r="AN4078">
        <v>0.8659</v>
      </c>
      <c r="AO4078">
        <f>Data[[#This Row],[labeller_confidence_score]]-Data[[#This Row],[cytodiffusion_classification_confidence]]</f>
        <v>-0.12229999999999996</v>
      </c>
    </row>
    <row r="4079" spans="1:41" x14ac:dyDescent="0.3">
      <c r="A4079" t="s">
        <v>4152</v>
      </c>
      <c r="B4079" t="s">
        <v>89</v>
      </c>
      <c r="C4079">
        <v>1</v>
      </c>
      <c r="D4079" t="s">
        <v>38</v>
      </c>
      <c r="E4079">
        <v>12.33</v>
      </c>
      <c r="F4079">
        <v>58.6</v>
      </c>
      <c r="G4079">
        <v>0.57699999999999996</v>
      </c>
      <c r="H4079">
        <v>0.39700000000000002</v>
      </c>
      <c r="I4079">
        <f>Data[[#This Row],[nucleus_area_pct]]/Data[[#This Row],[cytoplasm_ratio]]</f>
        <v>147.60705289672543</v>
      </c>
      <c r="J4079">
        <v>0.77100000000000002</v>
      </c>
      <c r="K4079">
        <v>0.34899999999999998</v>
      </c>
      <c r="L4079">
        <v>4.3899999999999997</v>
      </c>
      <c r="M4079">
        <v>2.8</v>
      </c>
      <c r="N4079">
        <v>0.79400000000000004</v>
      </c>
      <c r="O4079">
        <v>444</v>
      </c>
      <c r="P4079">
        <v>74</v>
      </c>
      <c r="Q4079">
        <v>197</v>
      </c>
      <c r="R4079">
        <v>136</v>
      </c>
      <c r="S4079">
        <v>189</v>
      </c>
      <c r="T4079">
        <f>(Data[[#This Row],[mean_r]]/256)*100</f>
        <v>76.953125</v>
      </c>
      <c r="U4079">
        <f>(Data[[#This Row],[mean_g]]/256)*100</f>
        <v>53.125</v>
      </c>
      <c r="V4079">
        <f>(Data[[#This Row],[mean_b]]/256)*100</f>
        <v>73.828125</v>
      </c>
      <c r="W4079">
        <v>0.75600000000000001</v>
      </c>
      <c r="X4079" t="s">
        <v>51</v>
      </c>
      <c r="Y4079" t="s">
        <v>40</v>
      </c>
      <c r="Z4079">
        <v>6102</v>
      </c>
      <c r="AA4079">
        <v>4.3600000000000003</v>
      </c>
      <c r="AB4079">
        <v>16.2</v>
      </c>
      <c r="AC4079">
        <v>33.700000000000003</v>
      </c>
      <c r="AD4079">
        <v>278686</v>
      </c>
      <c r="AE4079">
        <v>99.4</v>
      </c>
      <c r="AF4079">
        <v>32.9</v>
      </c>
      <c r="AG4079" t="s">
        <v>41</v>
      </c>
      <c r="AH4079" t="s">
        <v>47</v>
      </c>
      <c r="AI4079" t="s">
        <v>52</v>
      </c>
      <c r="AJ4079">
        <v>60</v>
      </c>
      <c r="AK4079">
        <v>512</v>
      </c>
      <c r="AL4079">
        <v>0.88390000000000002</v>
      </c>
      <c r="AM4079">
        <v>0.70089999999999997</v>
      </c>
      <c r="AN4079">
        <v>0.77280000000000004</v>
      </c>
      <c r="AO4079">
        <f>Data[[#This Row],[labeller_confidence_score]]-Data[[#This Row],[cytodiffusion_classification_confidence]]</f>
        <v>7.1900000000000075E-2</v>
      </c>
    </row>
    <row r="4080" spans="1:41" x14ac:dyDescent="0.3">
      <c r="A4080" t="s">
        <v>4153</v>
      </c>
      <c r="B4080" t="s">
        <v>62</v>
      </c>
      <c r="C4080">
        <v>0</v>
      </c>
      <c r="D4080" t="s">
        <v>50</v>
      </c>
      <c r="E4080">
        <v>8.76</v>
      </c>
      <c r="F4080">
        <v>76</v>
      </c>
      <c r="G4080">
        <v>0.84599999999999997</v>
      </c>
      <c r="H4080">
        <v>0.247</v>
      </c>
      <c r="I4080">
        <f>Data[[#This Row],[nucleus_area_pct]]/Data[[#This Row],[cytoplasm_ratio]]</f>
        <v>307.69230769230768</v>
      </c>
      <c r="J4080">
        <v>0.88700000000000001</v>
      </c>
      <c r="K4080">
        <v>0.20699999999999999</v>
      </c>
      <c r="L4080">
        <v>0.95</v>
      </c>
      <c r="M4080">
        <v>1</v>
      </c>
      <c r="N4080">
        <v>0.93799999999999994</v>
      </c>
      <c r="O4080">
        <v>253</v>
      </c>
      <c r="P4080">
        <v>52</v>
      </c>
      <c r="Q4080">
        <v>207</v>
      </c>
      <c r="R4080">
        <v>144</v>
      </c>
      <c r="S4080">
        <v>196</v>
      </c>
      <c r="T4080">
        <f>(Data[[#This Row],[mean_r]]/256)*100</f>
        <v>80.859375</v>
      </c>
      <c r="U4080">
        <f>(Data[[#This Row],[mean_g]]/256)*100</f>
        <v>56.25</v>
      </c>
      <c r="V4080">
        <f>(Data[[#This Row],[mean_b]]/256)*100</f>
        <v>76.5625</v>
      </c>
      <c r="W4080">
        <v>0.72599999999999998</v>
      </c>
      <c r="X4080" t="s">
        <v>39</v>
      </c>
      <c r="Y4080" t="s">
        <v>40</v>
      </c>
      <c r="Z4080">
        <v>7001</v>
      </c>
      <c r="AA4080">
        <v>3.79</v>
      </c>
      <c r="AB4080">
        <v>10.1</v>
      </c>
      <c r="AC4080">
        <v>40</v>
      </c>
      <c r="AD4080">
        <v>202591</v>
      </c>
      <c r="AE4080">
        <v>75.8</v>
      </c>
      <c r="AF4080">
        <v>34.1</v>
      </c>
      <c r="AG4080" t="s">
        <v>64</v>
      </c>
      <c r="AH4080" t="s">
        <v>42</v>
      </c>
      <c r="AI4080" t="s">
        <v>52</v>
      </c>
      <c r="AJ4080">
        <v>60</v>
      </c>
      <c r="AK4080">
        <v>512</v>
      </c>
      <c r="AL4080">
        <v>2.0299999999999999E-2</v>
      </c>
      <c r="AM4080">
        <v>0.85199999999999998</v>
      </c>
      <c r="AN4080">
        <v>0.88419999999999999</v>
      </c>
      <c r="AO4080">
        <f>Data[[#This Row],[labeller_confidence_score]]-Data[[#This Row],[cytodiffusion_classification_confidence]]</f>
        <v>3.2200000000000006E-2</v>
      </c>
    </row>
    <row r="4081" spans="1:41" x14ac:dyDescent="0.3">
      <c r="A4081" t="s">
        <v>4154</v>
      </c>
      <c r="B4081" t="s">
        <v>60</v>
      </c>
      <c r="C4081">
        <v>0</v>
      </c>
      <c r="D4081" t="s">
        <v>50</v>
      </c>
      <c r="E4081">
        <v>14.13</v>
      </c>
      <c r="F4081">
        <v>60.4</v>
      </c>
      <c r="G4081">
        <v>0.41699999999999998</v>
      </c>
      <c r="H4081">
        <v>0.27300000000000002</v>
      </c>
      <c r="I4081">
        <f>Data[[#This Row],[nucleus_area_pct]]/Data[[#This Row],[cytoplasm_ratio]]</f>
        <v>221.24542124542123</v>
      </c>
      <c r="J4081">
        <v>0.53900000000000003</v>
      </c>
      <c r="K4081">
        <v>0.51900000000000002</v>
      </c>
      <c r="L4081">
        <v>2.15</v>
      </c>
      <c r="M4081">
        <v>1</v>
      </c>
      <c r="N4081">
        <v>0.69499999999999995</v>
      </c>
      <c r="O4081">
        <v>585</v>
      </c>
      <c r="P4081">
        <v>92</v>
      </c>
      <c r="Q4081">
        <v>219</v>
      </c>
      <c r="R4081">
        <v>177</v>
      </c>
      <c r="S4081">
        <v>170</v>
      </c>
      <c r="T4081">
        <f>(Data[[#This Row],[mean_r]]/256)*100</f>
        <v>85.546875</v>
      </c>
      <c r="U4081">
        <f>(Data[[#This Row],[mean_g]]/256)*100</f>
        <v>69.140625</v>
      </c>
      <c r="V4081">
        <f>(Data[[#This Row],[mean_b]]/256)*100</f>
        <v>66.40625</v>
      </c>
      <c r="W4081">
        <v>0.57499999999999996</v>
      </c>
      <c r="X4081" t="s">
        <v>51</v>
      </c>
      <c r="Y4081" t="s">
        <v>40</v>
      </c>
      <c r="Z4081">
        <v>4497</v>
      </c>
      <c r="AA4081">
        <v>4.42</v>
      </c>
      <c r="AB4081">
        <v>14.8</v>
      </c>
      <c r="AC4081">
        <v>40.700000000000003</v>
      </c>
      <c r="AD4081">
        <v>193181</v>
      </c>
      <c r="AE4081">
        <v>82.5</v>
      </c>
      <c r="AF4081">
        <v>31.5</v>
      </c>
      <c r="AG4081" t="s">
        <v>64</v>
      </c>
      <c r="AH4081" t="s">
        <v>42</v>
      </c>
      <c r="AI4081" t="s">
        <v>56</v>
      </c>
      <c r="AJ4081">
        <v>60</v>
      </c>
      <c r="AK4081">
        <v>256</v>
      </c>
      <c r="AL4081">
        <v>8.2400000000000001E-2</v>
      </c>
      <c r="AM4081">
        <v>0.88959999999999995</v>
      </c>
      <c r="AN4081">
        <v>0.94189999999999996</v>
      </c>
      <c r="AO4081">
        <f>Data[[#This Row],[labeller_confidence_score]]-Data[[#This Row],[cytodiffusion_classification_confidence]]</f>
        <v>5.2300000000000013E-2</v>
      </c>
    </row>
    <row r="4082" spans="1:41" x14ac:dyDescent="0.3">
      <c r="A4082" t="s">
        <v>4155</v>
      </c>
      <c r="B4082" t="s">
        <v>62</v>
      </c>
      <c r="C4082">
        <v>0</v>
      </c>
      <c r="D4082" t="s">
        <v>50</v>
      </c>
      <c r="E4082">
        <v>7.44</v>
      </c>
      <c r="F4082">
        <v>87.1</v>
      </c>
      <c r="G4082">
        <v>0.78100000000000003</v>
      </c>
      <c r="H4082">
        <v>0.219</v>
      </c>
      <c r="I4082">
        <f>Data[[#This Row],[nucleus_area_pct]]/Data[[#This Row],[cytoplasm_ratio]]</f>
        <v>397.71689497716892</v>
      </c>
      <c r="J4082">
        <v>0.78100000000000003</v>
      </c>
      <c r="K4082">
        <v>0.27100000000000002</v>
      </c>
      <c r="L4082">
        <v>1.22</v>
      </c>
      <c r="M4082">
        <v>1.1000000000000001</v>
      </c>
      <c r="N4082">
        <v>0.94799999999999995</v>
      </c>
      <c r="O4082">
        <v>287</v>
      </c>
      <c r="P4082">
        <v>56</v>
      </c>
      <c r="Q4082">
        <v>190</v>
      </c>
      <c r="R4082">
        <v>149</v>
      </c>
      <c r="S4082">
        <v>209</v>
      </c>
      <c r="T4082">
        <f>(Data[[#This Row],[mean_r]]/256)*100</f>
        <v>74.21875</v>
      </c>
      <c r="U4082">
        <f>(Data[[#This Row],[mean_g]]/256)*100</f>
        <v>58.203125</v>
      </c>
      <c r="V4082">
        <f>(Data[[#This Row],[mean_b]]/256)*100</f>
        <v>81.640625</v>
      </c>
      <c r="W4082">
        <v>0.67</v>
      </c>
      <c r="X4082" t="s">
        <v>51</v>
      </c>
      <c r="Y4082" t="s">
        <v>45</v>
      </c>
      <c r="Z4082">
        <v>2392</v>
      </c>
      <c r="AA4082">
        <v>5.53</v>
      </c>
      <c r="AB4082">
        <v>17.2</v>
      </c>
      <c r="AC4082">
        <v>47.9</v>
      </c>
      <c r="AD4082">
        <v>256220</v>
      </c>
      <c r="AE4082">
        <v>92.7</v>
      </c>
      <c r="AF4082">
        <v>33</v>
      </c>
      <c r="AG4082" t="s">
        <v>41</v>
      </c>
      <c r="AH4082" t="s">
        <v>68</v>
      </c>
      <c r="AI4082" t="s">
        <v>56</v>
      </c>
      <c r="AJ4082">
        <v>100</v>
      </c>
      <c r="AK4082">
        <v>360</v>
      </c>
      <c r="AL4082">
        <v>0.1447</v>
      </c>
      <c r="AM4082">
        <v>0.88190000000000002</v>
      </c>
      <c r="AN4082">
        <v>0.91749999999999998</v>
      </c>
      <c r="AO4082">
        <f>Data[[#This Row],[labeller_confidence_score]]-Data[[#This Row],[cytodiffusion_classification_confidence]]</f>
        <v>3.5599999999999965E-2</v>
      </c>
    </row>
    <row r="4083" spans="1:41" x14ac:dyDescent="0.3">
      <c r="A4083" t="s">
        <v>4156</v>
      </c>
      <c r="B4083" t="s">
        <v>54</v>
      </c>
      <c r="C4083">
        <v>0</v>
      </c>
      <c r="D4083" t="s">
        <v>54</v>
      </c>
      <c r="E4083">
        <v>7.09</v>
      </c>
      <c r="F4083">
        <v>0</v>
      </c>
      <c r="G4083">
        <v>0</v>
      </c>
      <c r="H4083">
        <v>1</v>
      </c>
      <c r="I4083">
        <f>Data[[#This Row],[nucleus_area_pct]]/Data[[#This Row],[cytoplasm_ratio]]</f>
        <v>0</v>
      </c>
      <c r="J4083">
        <v>0.89300000000000002</v>
      </c>
      <c r="K4083">
        <v>0.23300000000000001</v>
      </c>
      <c r="L4083">
        <v>0.54</v>
      </c>
      <c r="M4083">
        <v>1</v>
      </c>
      <c r="N4083">
        <v>0.92400000000000004</v>
      </c>
      <c r="O4083">
        <v>202</v>
      </c>
      <c r="P4083">
        <v>42</v>
      </c>
      <c r="Q4083">
        <v>230</v>
      </c>
      <c r="R4083">
        <v>133</v>
      </c>
      <c r="S4083">
        <v>125</v>
      </c>
      <c r="T4083">
        <f>(Data[[#This Row],[mean_r]]/256)*100</f>
        <v>89.84375</v>
      </c>
      <c r="U4083">
        <f>(Data[[#This Row],[mean_g]]/256)*100</f>
        <v>51.953125</v>
      </c>
      <c r="V4083">
        <f>(Data[[#This Row],[mean_b]]/256)*100</f>
        <v>48.828125</v>
      </c>
      <c r="W4083">
        <v>0.502</v>
      </c>
      <c r="X4083" t="s">
        <v>51</v>
      </c>
      <c r="Y4083" t="s">
        <v>45</v>
      </c>
      <c r="Z4083">
        <v>8706</v>
      </c>
      <c r="AA4083">
        <v>4.3499999999999996</v>
      </c>
      <c r="AB4083">
        <v>13.2</v>
      </c>
      <c r="AC4083">
        <v>37.299999999999997</v>
      </c>
      <c r="AD4083">
        <v>235660</v>
      </c>
      <c r="AE4083">
        <v>80.599999999999994</v>
      </c>
      <c r="AF4083">
        <v>32.9</v>
      </c>
      <c r="AG4083" t="s">
        <v>41</v>
      </c>
      <c r="AH4083" t="s">
        <v>42</v>
      </c>
      <c r="AI4083" t="s">
        <v>52</v>
      </c>
      <c r="AJ4083">
        <v>100</v>
      </c>
      <c r="AK4083">
        <v>256</v>
      </c>
      <c r="AL4083">
        <v>5.2400000000000002E-2</v>
      </c>
      <c r="AM4083">
        <v>0.8992</v>
      </c>
      <c r="AN4083">
        <v>0.8448</v>
      </c>
      <c r="AO4083">
        <f>Data[[#This Row],[labeller_confidence_score]]-Data[[#This Row],[cytodiffusion_classification_confidence]]</f>
        <v>-5.4400000000000004E-2</v>
      </c>
    </row>
    <row r="4084" spans="1:41" x14ac:dyDescent="0.3">
      <c r="A4084" t="s">
        <v>4157</v>
      </c>
      <c r="B4084" t="s">
        <v>103</v>
      </c>
      <c r="C4084">
        <v>1</v>
      </c>
      <c r="D4084" t="s">
        <v>104</v>
      </c>
      <c r="E4084">
        <v>3.32</v>
      </c>
      <c r="F4084">
        <v>0</v>
      </c>
      <c r="G4084">
        <v>0</v>
      </c>
      <c r="H4084">
        <v>1</v>
      </c>
      <c r="I4084">
        <f>Data[[#This Row],[nucleus_area_pct]]/Data[[#This Row],[cytoplasm_ratio]]</f>
        <v>0</v>
      </c>
      <c r="J4084">
        <v>0.312</v>
      </c>
      <c r="K4084">
        <v>0.89100000000000001</v>
      </c>
      <c r="L4084">
        <v>0.34</v>
      </c>
      <c r="M4084">
        <v>1</v>
      </c>
      <c r="N4084">
        <v>0.66600000000000004</v>
      </c>
      <c r="O4084">
        <v>94</v>
      </c>
      <c r="P4084">
        <v>36</v>
      </c>
      <c r="Q4084">
        <v>236</v>
      </c>
      <c r="R4084">
        <v>129</v>
      </c>
      <c r="S4084">
        <v>123</v>
      </c>
      <c r="T4084">
        <f>(Data[[#This Row],[mean_r]]/256)*100</f>
        <v>92.1875</v>
      </c>
      <c r="U4084">
        <f>(Data[[#This Row],[mean_g]]/256)*100</f>
        <v>50.390625</v>
      </c>
      <c r="V4084">
        <f>(Data[[#This Row],[mean_b]]/256)*100</f>
        <v>48.046875</v>
      </c>
      <c r="W4084">
        <v>0.50600000000000001</v>
      </c>
      <c r="X4084" t="s">
        <v>39</v>
      </c>
      <c r="Y4084" t="s">
        <v>40</v>
      </c>
      <c r="Z4084">
        <v>5484</v>
      </c>
      <c r="AA4084">
        <v>5.49</v>
      </c>
      <c r="AB4084">
        <v>14.8</v>
      </c>
      <c r="AC4084">
        <v>39.1</v>
      </c>
      <c r="AD4084">
        <v>223445</v>
      </c>
      <c r="AE4084">
        <v>85.1</v>
      </c>
      <c r="AF4084">
        <v>34.799999999999997</v>
      </c>
      <c r="AG4084" t="s">
        <v>46</v>
      </c>
      <c r="AH4084" t="s">
        <v>47</v>
      </c>
      <c r="AI4084" t="s">
        <v>52</v>
      </c>
      <c r="AJ4084">
        <v>60</v>
      </c>
      <c r="AK4084">
        <v>360</v>
      </c>
      <c r="AL4084">
        <v>0.83260000000000001</v>
      </c>
      <c r="AM4084">
        <v>0.83250000000000002</v>
      </c>
      <c r="AN4084">
        <v>0.67600000000000005</v>
      </c>
      <c r="AO4084">
        <f>Data[[#This Row],[labeller_confidence_score]]-Data[[#This Row],[cytodiffusion_classification_confidence]]</f>
        <v>-0.15649999999999997</v>
      </c>
    </row>
    <row r="4085" spans="1:41" x14ac:dyDescent="0.3">
      <c r="A4085" t="s">
        <v>4158</v>
      </c>
      <c r="B4085" t="s">
        <v>106</v>
      </c>
      <c r="C4085">
        <v>1</v>
      </c>
      <c r="D4085" t="s">
        <v>82</v>
      </c>
      <c r="E4085">
        <v>13.23</v>
      </c>
      <c r="F4085">
        <v>84.5</v>
      </c>
      <c r="G4085">
        <v>0.52300000000000002</v>
      </c>
      <c r="H4085">
        <v>0.21</v>
      </c>
      <c r="I4085">
        <f>Data[[#This Row],[nucleus_area_pct]]/Data[[#This Row],[cytoplasm_ratio]]</f>
        <v>402.38095238095241</v>
      </c>
      <c r="J4085">
        <v>0.90700000000000003</v>
      </c>
      <c r="K4085">
        <v>0.23799999999999999</v>
      </c>
      <c r="L4085">
        <v>0.89</v>
      </c>
      <c r="M4085">
        <v>1</v>
      </c>
      <c r="N4085">
        <v>0.91</v>
      </c>
      <c r="O4085">
        <v>493</v>
      </c>
      <c r="P4085">
        <v>86</v>
      </c>
      <c r="Q4085">
        <v>219</v>
      </c>
      <c r="R4085">
        <v>168</v>
      </c>
      <c r="S4085">
        <v>200</v>
      </c>
      <c r="T4085">
        <f>(Data[[#This Row],[mean_r]]/256)*100</f>
        <v>85.546875</v>
      </c>
      <c r="U4085">
        <f>(Data[[#This Row],[mean_g]]/256)*100</f>
        <v>65.625</v>
      </c>
      <c r="V4085">
        <f>(Data[[#This Row],[mean_b]]/256)*100</f>
        <v>78.125</v>
      </c>
      <c r="W4085">
        <v>0.73299999999999998</v>
      </c>
      <c r="X4085" t="s">
        <v>51</v>
      </c>
      <c r="Y4085" t="s">
        <v>45</v>
      </c>
      <c r="Z4085">
        <v>9200</v>
      </c>
      <c r="AA4085">
        <v>4.76</v>
      </c>
      <c r="AB4085">
        <v>12.9</v>
      </c>
      <c r="AC4085">
        <v>37.799999999999997</v>
      </c>
      <c r="AD4085">
        <v>396884</v>
      </c>
      <c r="AE4085">
        <v>81.7</v>
      </c>
      <c r="AF4085">
        <v>33.700000000000003</v>
      </c>
      <c r="AG4085" t="s">
        <v>46</v>
      </c>
      <c r="AH4085" t="s">
        <v>47</v>
      </c>
      <c r="AI4085" t="s">
        <v>52</v>
      </c>
      <c r="AJ4085">
        <v>100</v>
      </c>
      <c r="AK4085">
        <v>224</v>
      </c>
      <c r="AL4085">
        <v>0.80400000000000005</v>
      </c>
      <c r="AM4085">
        <v>0.52969999999999995</v>
      </c>
      <c r="AN4085">
        <v>0.91869999999999996</v>
      </c>
      <c r="AO4085">
        <f>Data[[#This Row],[labeller_confidence_score]]-Data[[#This Row],[cytodiffusion_classification_confidence]]</f>
        <v>0.38900000000000001</v>
      </c>
    </row>
    <row r="4086" spans="1:41" x14ac:dyDescent="0.3">
      <c r="A4086" t="s">
        <v>4159</v>
      </c>
      <c r="B4086" t="s">
        <v>60</v>
      </c>
      <c r="C4086">
        <v>0</v>
      </c>
      <c r="D4086" t="s">
        <v>50</v>
      </c>
      <c r="E4086">
        <v>15.91</v>
      </c>
      <c r="F4086">
        <v>72.3</v>
      </c>
      <c r="G4086">
        <v>0.47399999999999998</v>
      </c>
      <c r="H4086">
        <v>0.35</v>
      </c>
      <c r="I4086">
        <f>Data[[#This Row],[nucleus_area_pct]]/Data[[#This Row],[cytoplasm_ratio]]</f>
        <v>206.57142857142858</v>
      </c>
      <c r="J4086">
        <v>0.80200000000000005</v>
      </c>
      <c r="K4086">
        <v>0.60699999999999998</v>
      </c>
      <c r="L4086">
        <v>1.74</v>
      </c>
      <c r="M4086">
        <v>1.5</v>
      </c>
      <c r="N4086">
        <v>0.73</v>
      </c>
      <c r="O4086">
        <v>506</v>
      </c>
      <c r="P4086">
        <v>105</v>
      </c>
      <c r="Q4086">
        <v>195</v>
      </c>
      <c r="R4086">
        <v>154</v>
      </c>
      <c r="S4086">
        <v>174</v>
      </c>
      <c r="T4086">
        <f>(Data[[#This Row],[mean_r]]/256)*100</f>
        <v>76.171875</v>
      </c>
      <c r="U4086">
        <f>(Data[[#This Row],[mean_g]]/256)*100</f>
        <v>60.15625</v>
      </c>
      <c r="V4086">
        <f>(Data[[#This Row],[mean_b]]/256)*100</f>
        <v>67.96875</v>
      </c>
      <c r="W4086">
        <v>0.72299999999999998</v>
      </c>
      <c r="X4086" t="s">
        <v>51</v>
      </c>
      <c r="Y4086" t="s">
        <v>45</v>
      </c>
      <c r="Z4086">
        <v>4620</v>
      </c>
      <c r="AA4086">
        <v>4.62</v>
      </c>
      <c r="AB4086">
        <v>15.1</v>
      </c>
      <c r="AC4086">
        <v>47.3</v>
      </c>
      <c r="AD4086">
        <v>105718</v>
      </c>
      <c r="AE4086">
        <v>95.5</v>
      </c>
      <c r="AF4086">
        <v>31.9</v>
      </c>
      <c r="AG4086" t="s">
        <v>46</v>
      </c>
      <c r="AH4086" t="s">
        <v>68</v>
      </c>
      <c r="AI4086" t="s">
        <v>56</v>
      </c>
      <c r="AJ4086">
        <v>100</v>
      </c>
      <c r="AK4086">
        <v>512</v>
      </c>
      <c r="AL4086">
        <v>0.13700000000000001</v>
      </c>
      <c r="AM4086">
        <v>0.95240000000000002</v>
      </c>
      <c r="AN4086">
        <v>0.83020000000000005</v>
      </c>
      <c r="AO4086">
        <f>Data[[#This Row],[labeller_confidence_score]]-Data[[#This Row],[cytodiffusion_classification_confidence]]</f>
        <v>-0.12219999999999998</v>
      </c>
    </row>
    <row r="4087" spans="1:41" x14ac:dyDescent="0.3">
      <c r="A4087" t="s">
        <v>4160</v>
      </c>
      <c r="B4087" t="s">
        <v>180</v>
      </c>
      <c r="C4087">
        <v>1</v>
      </c>
      <c r="D4087" t="s">
        <v>181</v>
      </c>
      <c r="E4087">
        <v>6.49</v>
      </c>
      <c r="F4087">
        <v>0</v>
      </c>
      <c r="G4087">
        <v>0</v>
      </c>
      <c r="H4087">
        <v>1</v>
      </c>
      <c r="I4087">
        <f>Data[[#This Row],[nucleus_area_pct]]/Data[[#This Row],[cytoplasm_ratio]]</f>
        <v>0</v>
      </c>
      <c r="J4087">
        <v>0.32200000000000001</v>
      </c>
      <c r="K4087">
        <v>0.95599999999999996</v>
      </c>
      <c r="L4087">
        <v>0.81</v>
      </c>
      <c r="M4087">
        <v>1</v>
      </c>
      <c r="N4087">
        <v>0.76</v>
      </c>
      <c r="O4087">
        <v>194</v>
      </c>
      <c r="P4087">
        <v>56</v>
      </c>
      <c r="Q4087">
        <v>239</v>
      </c>
      <c r="R4087">
        <v>143</v>
      </c>
      <c r="S4087">
        <v>138</v>
      </c>
      <c r="T4087">
        <f>(Data[[#This Row],[mean_r]]/256)*100</f>
        <v>93.359375</v>
      </c>
      <c r="U4087">
        <f>(Data[[#This Row],[mean_g]]/256)*100</f>
        <v>55.859375</v>
      </c>
      <c r="V4087">
        <f>(Data[[#This Row],[mean_b]]/256)*100</f>
        <v>53.90625</v>
      </c>
      <c r="W4087">
        <v>0.47199999999999998</v>
      </c>
      <c r="X4087" t="s">
        <v>39</v>
      </c>
      <c r="Y4087" t="s">
        <v>45</v>
      </c>
      <c r="Z4087">
        <v>7467</v>
      </c>
      <c r="AA4087">
        <v>4.7300000000000004</v>
      </c>
      <c r="AB4087">
        <v>13.9</v>
      </c>
      <c r="AC4087">
        <v>40.799999999999997</v>
      </c>
      <c r="AD4087">
        <v>233742</v>
      </c>
      <c r="AE4087">
        <v>91.9</v>
      </c>
      <c r="AF4087">
        <v>35.299999999999997</v>
      </c>
      <c r="AG4087" t="s">
        <v>64</v>
      </c>
      <c r="AH4087" t="s">
        <v>47</v>
      </c>
      <c r="AI4087" t="s">
        <v>52</v>
      </c>
      <c r="AJ4087">
        <v>60</v>
      </c>
      <c r="AK4087">
        <v>224</v>
      </c>
      <c r="AL4087">
        <v>0.82550000000000001</v>
      </c>
      <c r="AM4087">
        <v>0.79069999999999996</v>
      </c>
      <c r="AN4087">
        <v>0.86970000000000003</v>
      </c>
      <c r="AO4087">
        <f>Data[[#This Row],[labeller_confidence_score]]-Data[[#This Row],[cytodiffusion_classification_confidence]]</f>
        <v>7.900000000000007E-2</v>
      </c>
    </row>
    <row r="4088" spans="1:41" x14ac:dyDescent="0.3">
      <c r="A4088" t="s">
        <v>4161</v>
      </c>
      <c r="B4088" t="s">
        <v>49</v>
      </c>
      <c r="C4088">
        <v>0</v>
      </c>
      <c r="D4088" t="s">
        <v>50</v>
      </c>
      <c r="E4088">
        <v>11.17</v>
      </c>
      <c r="F4088">
        <v>46</v>
      </c>
      <c r="G4088">
        <v>0.59599999999999997</v>
      </c>
      <c r="H4088">
        <v>0.35299999999999998</v>
      </c>
      <c r="I4088">
        <f>Data[[#This Row],[nucleus_area_pct]]/Data[[#This Row],[cytoplasm_ratio]]</f>
        <v>130.3116147308782</v>
      </c>
      <c r="J4088">
        <v>0.73499999999999999</v>
      </c>
      <c r="K4088">
        <v>0.42699999999999999</v>
      </c>
      <c r="L4088">
        <v>3.56</v>
      </c>
      <c r="M4088">
        <v>3.1</v>
      </c>
      <c r="N4088">
        <v>0.81299999999999994</v>
      </c>
      <c r="O4088">
        <v>376</v>
      </c>
      <c r="P4088">
        <v>67</v>
      </c>
      <c r="Q4088">
        <v>213</v>
      </c>
      <c r="R4088">
        <v>152</v>
      </c>
      <c r="S4088">
        <v>181</v>
      </c>
      <c r="T4088">
        <f>(Data[[#This Row],[mean_r]]/256)*100</f>
        <v>83.203125</v>
      </c>
      <c r="U4088">
        <f>(Data[[#This Row],[mean_g]]/256)*100</f>
        <v>59.375</v>
      </c>
      <c r="V4088">
        <f>(Data[[#This Row],[mean_b]]/256)*100</f>
        <v>70.703125</v>
      </c>
      <c r="W4088">
        <v>0.54700000000000004</v>
      </c>
      <c r="X4088" t="s">
        <v>39</v>
      </c>
      <c r="Y4088" t="s">
        <v>40</v>
      </c>
      <c r="Z4088">
        <v>9832</v>
      </c>
      <c r="AA4088">
        <v>4.3600000000000003</v>
      </c>
      <c r="AB4088">
        <v>12.1</v>
      </c>
      <c r="AC4088">
        <v>39.4</v>
      </c>
      <c r="AD4088">
        <v>211064</v>
      </c>
      <c r="AE4088">
        <v>82.3</v>
      </c>
      <c r="AF4088">
        <v>33.299999999999997</v>
      </c>
      <c r="AG4088" t="s">
        <v>46</v>
      </c>
      <c r="AH4088" t="s">
        <v>68</v>
      </c>
      <c r="AI4088" t="s">
        <v>56</v>
      </c>
      <c r="AJ4088">
        <v>100</v>
      </c>
      <c r="AK4088">
        <v>256</v>
      </c>
      <c r="AL4088">
        <v>0.1331</v>
      </c>
      <c r="AM4088">
        <v>1</v>
      </c>
      <c r="AN4088">
        <v>0.88700000000000001</v>
      </c>
      <c r="AO4088">
        <f>Data[[#This Row],[labeller_confidence_score]]-Data[[#This Row],[cytodiffusion_classification_confidence]]</f>
        <v>-0.11299999999999999</v>
      </c>
    </row>
    <row r="4089" spans="1:41" x14ac:dyDescent="0.3">
      <c r="A4089" t="s">
        <v>4162</v>
      </c>
      <c r="B4089" t="s">
        <v>58</v>
      </c>
      <c r="C4089">
        <v>1</v>
      </c>
      <c r="D4089" t="s">
        <v>38</v>
      </c>
      <c r="E4089">
        <v>14.35</v>
      </c>
      <c r="F4089">
        <v>71.2</v>
      </c>
      <c r="G4089">
        <v>0.7</v>
      </c>
      <c r="H4089">
        <v>0.22700000000000001</v>
      </c>
      <c r="I4089">
        <f>Data[[#This Row],[nucleus_area_pct]]/Data[[#This Row],[cytoplasm_ratio]]</f>
        <v>313.65638766519822</v>
      </c>
      <c r="J4089">
        <v>0.70199999999999996</v>
      </c>
      <c r="K4089">
        <v>0.215</v>
      </c>
      <c r="L4089">
        <v>1.04</v>
      </c>
      <c r="M4089">
        <v>1</v>
      </c>
      <c r="N4089">
        <v>0.90300000000000002</v>
      </c>
      <c r="O4089">
        <v>579</v>
      </c>
      <c r="P4089">
        <v>89</v>
      </c>
      <c r="Q4089">
        <v>196</v>
      </c>
      <c r="R4089">
        <v>128</v>
      </c>
      <c r="S4089">
        <v>172</v>
      </c>
      <c r="T4089">
        <f>(Data[[#This Row],[mean_r]]/256)*100</f>
        <v>76.5625</v>
      </c>
      <c r="U4089">
        <f>(Data[[#This Row],[mean_g]]/256)*100</f>
        <v>50</v>
      </c>
      <c r="V4089">
        <f>(Data[[#This Row],[mean_b]]/256)*100</f>
        <v>67.1875</v>
      </c>
      <c r="W4089">
        <v>0.80200000000000005</v>
      </c>
      <c r="X4089" t="s">
        <v>51</v>
      </c>
      <c r="Y4089" t="s">
        <v>40</v>
      </c>
      <c r="Z4089">
        <v>5929</v>
      </c>
      <c r="AA4089">
        <v>4.08</v>
      </c>
      <c r="AB4089">
        <v>13.1</v>
      </c>
      <c r="AC4089">
        <v>44.9</v>
      </c>
      <c r="AD4089">
        <v>417710</v>
      </c>
      <c r="AE4089">
        <v>82.4</v>
      </c>
      <c r="AF4089">
        <v>32.9</v>
      </c>
      <c r="AG4089" t="s">
        <v>64</v>
      </c>
      <c r="AH4089" t="s">
        <v>42</v>
      </c>
      <c r="AI4089" t="s">
        <v>52</v>
      </c>
      <c r="AJ4089">
        <v>100</v>
      </c>
      <c r="AK4089">
        <v>512</v>
      </c>
      <c r="AL4089">
        <v>0.82279999999999998</v>
      </c>
      <c r="AM4089">
        <v>0.80210000000000004</v>
      </c>
      <c r="AN4089">
        <v>0.61960000000000004</v>
      </c>
      <c r="AO4089">
        <f>Data[[#This Row],[labeller_confidence_score]]-Data[[#This Row],[cytodiffusion_classification_confidence]]</f>
        <v>-0.1825</v>
      </c>
    </row>
    <row r="4090" spans="1:41" x14ac:dyDescent="0.3">
      <c r="A4090" t="s">
        <v>4163</v>
      </c>
      <c r="B4090" t="s">
        <v>49</v>
      </c>
      <c r="C4090">
        <v>0</v>
      </c>
      <c r="D4090" t="s">
        <v>50</v>
      </c>
      <c r="E4090">
        <v>10.86</v>
      </c>
      <c r="F4090">
        <v>53.8</v>
      </c>
      <c r="G4090">
        <v>0.57199999999999995</v>
      </c>
      <c r="H4090">
        <v>0.42899999999999999</v>
      </c>
      <c r="I4090">
        <f>Data[[#This Row],[nucleus_area_pct]]/Data[[#This Row],[cytoplasm_ratio]]</f>
        <v>125.4079254079254</v>
      </c>
      <c r="J4090">
        <v>0.75600000000000001</v>
      </c>
      <c r="K4090">
        <v>0.40100000000000002</v>
      </c>
      <c r="L4090">
        <v>3.72</v>
      </c>
      <c r="M4090">
        <v>4.5</v>
      </c>
      <c r="N4090">
        <v>0.80900000000000005</v>
      </c>
      <c r="O4090">
        <v>511</v>
      </c>
      <c r="P4090">
        <v>79</v>
      </c>
      <c r="Q4090">
        <v>191</v>
      </c>
      <c r="R4090">
        <v>141</v>
      </c>
      <c r="S4090">
        <v>176</v>
      </c>
      <c r="T4090">
        <f>(Data[[#This Row],[mean_r]]/256)*100</f>
        <v>74.609375</v>
      </c>
      <c r="U4090">
        <f>(Data[[#This Row],[mean_g]]/256)*100</f>
        <v>55.078125</v>
      </c>
      <c r="V4090">
        <f>(Data[[#This Row],[mean_b]]/256)*100</f>
        <v>68.75</v>
      </c>
      <c r="W4090">
        <v>0.751</v>
      </c>
      <c r="X4090" t="s">
        <v>51</v>
      </c>
      <c r="Y4090" t="s">
        <v>45</v>
      </c>
      <c r="Z4090">
        <v>5746</v>
      </c>
      <c r="AA4090">
        <v>4.74</v>
      </c>
      <c r="AB4090">
        <v>11.2</v>
      </c>
      <c r="AC4090">
        <v>42.4</v>
      </c>
      <c r="AD4090">
        <v>390107</v>
      </c>
      <c r="AE4090">
        <v>92.5</v>
      </c>
      <c r="AF4090">
        <v>35.1</v>
      </c>
      <c r="AG4090" t="s">
        <v>64</v>
      </c>
      <c r="AH4090" t="s">
        <v>42</v>
      </c>
      <c r="AI4090" t="s">
        <v>56</v>
      </c>
      <c r="AJ4090">
        <v>100</v>
      </c>
      <c r="AK4090">
        <v>256</v>
      </c>
      <c r="AL4090">
        <v>7.85E-2</v>
      </c>
      <c r="AM4090">
        <v>0.90329999999999999</v>
      </c>
      <c r="AN4090">
        <v>0.81689999999999996</v>
      </c>
      <c r="AO4090">
        <f>Data[[#This Row],[labeller_confidence_score]]-Data[[#This Row],[cytodiffusion_classification_confidence]]</f>
        <v>-8.6400000000000032E-2</v>
      </c>
    </row>
    <row r="4091" spans="1:41" x14ac:dyDescent="0.3">
      <c r="A4091" t="s">
        <v>4164</v>
      </c>
      <c r="B4091" t="s">
        <v>49</v>
      </c>
      <c r="C4091">
        <v>0</v>
      </c>
      <c r="D4091" t="s">
        <v>50</v>
      </c>
      <c r="E4091">
        <v>9.34</v>
      </c>
      <c r="F4091">
        <v>54.8</v>
      </c>
      <c r="G4091">
        <v>0.46300000000000002</v>
      </c>
      <c r="H4091">
        <v>0.45800000000000002</v>
      </c>
      <c r="I4091">
        <f>Data[[#This Row],[nucleus_area_pct]]/Data[[#This Row],[cytoplasm_ratio]]</f>
        <v>119.65065502183405</v>
      </c>
      <c r="J4091">
        <v>0.873</v>
      </c>
      <c r="K4091">
        <v>0.442</v>
      </c>
      <c r="L4091">
        <v>3.97</v>
      </c>
      <c r="M4091">
        <v>3.2</v>
      </c>
      <c r="N4091">
        <v>0.81299999999999994</v>
      </c>
      <c r="O4091">
        <v>367</v>
      </c>
      <c r="P4091">
        <v>66</v>
      </c>
      <c r="Q4091">
        <v>196</v>
      </c>
      <c r="R4091">
        <v>140</v>
      </c>
      <c r="S4091">
        <v>205</v>
      </c>
      <c r="T4091">
        <f>(Data[[#This Row],[mean_r]]/256)*100</f>
        <v>76.5625</v>
      </c>
      <c r="U4091">
        <f>(Data[[#This Row],[mean_g]]/256)*100</f>
        <v>54.6875</v>
      </c>
      <c r="V4091">
        <f>(Data[[#This Row],[mean_b]]/256)*100</f>
        <v>80.078125</v>
      </c>
      <c r="W4091">
        <v>0.504</v>
      </c>
      <c r="X4091" t="s">
        <v>63</v>
      </c>
      <c r="Y4091" t="s">
        <v>45</v>
      </c>
      <c r="Z4091">
        <v>10425</v>
      </c>
      <c r="AA4091">
        <v>4.92</v>
      </c>
      <c r="AB4091">
        <v>15.1</v>
      </c>
      <c r="AC4091">
        <v>41.3</v>
      </c>
      <c r="AD4091">
        <v>256017</v>
      </c>
      <c r="AE4091">
        <v>86</v>
      </c>
      <c r="AF4091">
        <v>33.6</v>
      </c>
      <c r="AG4091" t="s">
        <v>46</v>
      </c>
      <c r="AH4091" t="s">
        <v>47</v>
      </c>
      <c r="AI4091" t="s">
        <v>56</v>
      </c>
      <c r="AJ4091">
        <v>100</v>
      </c>
      <c r="AK4091">
        <v>360</v>
      </c>
      <c r="AL4091">
        <v>2.35E-2</v>
      </c>
      <c r="AM4091">
        <v>0.8901</v>
      </c>
      <c r="AN4091">
        <v>0.89580000000000004</v>
      </c>
      <c r="AO4091">
        <f>Data[[#This Row],[labeller_confidence_score]]-Data[[#This Row],[cytodiffusion_classification_confidence]]</f>
        <v>5.7000000000000384E-3</v>
      </c>
    </row>
    <row r="4092" spans="1:41" x14ac:dyDescent="0.3">
      <c r="A4092" t="s">
        <v>4165</v>
      </c>
      <c r="B4092" t="s">
        <v>37</v>
      </c>
      <c r="C4092">
        <v>1</v>
      </c>
      <c r="D4092" t="s">
        <v>38</v>
      </c>
      <c r="E4092">
        <v>14.13</v>
      </c>
      <c r="F4092">
        <v>64.099999999999994</v>
      </c>
      <c r="G4092">
        <v>0.58599999999999997</v>
      </c>
      <c r="H4092">
        <v>0.32800000000000001</v>
      </c>
      <c r="I4092">
        <f>Data[[#This Row],[nucleus_area_pct]]/Data[[#This Row],[cytoplasm_ratio]]</f>
        <v>195.42682926829266</v>
      </c>
      <c r="J4092">
        <v>0.64500000000000002</v>
      </c>
      <c r="K4092">
        <v>0.51500000000000001</v>
      </c>
      <c r="L4092">
        <v>3.07</v>
      </c>
      <c r="M4092">
        <v>6.1</v>
      </c>
      <c r="N4092">
        <v>0.79700000000000004</v>
      </c>
      <c r="O4092">
        <v>465</v>
      </c>
      <c r="P4092">
        <v>84</v>
      </c>
      <c r="Q4092">
        <v>196</v>
      </c>
      <c r="R4092">
        <v>153</v>
      </c>
      <c r="S4092">
        <v>180</v>
      </c>
      <c r="T4092">
        <f>(Data[[#This Row],[mean_r]]/256)*100</f>
        <v>76.5625</v>
      </c>
      <c r="U4092">
        <f>(Data[[#This Row],[mean_g]]/256)*100</f>
        <v>59.765625</v>
      </c>
      <c r="V4092">
        <f>(Data[[#This Row],[mean_b]]/256)*100</f>
        <v>70.3125</v>
      </c>
      <c r="W4092">
        <v>0.67900000000000005</v>
      </c>
      <c r="X4092" t="s">
        <v>51</v>
      </c>
      <c r="Y4092" t="s">
        <v>40</v>
      </c>
      <c r="Z4092">
        <v>6860</v>
      </c>
      <c r="AA4092">
        <v>2.41</v>
      </c>
      <c r="AB4092">
        <v>13.7</v>
      </c>
      <c r="AC4092">
        <v>36.299999999999997</v>
      </c>
      <c r="AD4092">
        <v>243608</v>
      </c>
      <c r="AE4092">
        <v>90</v>
      </c>
      <c r="AF4092">
        <v>32.4</v>
      </c>
      <c r="AG4092" t="s">
        <v>41</v>
      </c>
      <c r="AH4092" t="s">
        <v>47</v>
      </c>
      <c r="AI4092" t="s">
        <v>43</v>
      </c>
      <c r="AJ4092">
        <v>100</v>
      </c>
      <c r="AK4092">
        <v>224</v>
      </c>
      <c r="AL4092">
        <v>0.72509999999999997</v>
      </c>
      <c r="AM4092">
        <v>0.6351</v>
      </c>
      <c r="AN4092">
        <v>0.73809999999999998</v>
      </c>
      <c r="AO4092">
        <f>Data[[#This Row],[labeller_confidence_score]]-Data[[#This Row],[cytodiffusion_classification_confidence]]</f>
        <v>0.10299999999999998</v>
      </c>
    </row>
    <row r="4093" spans="1:41" x14ac:dyDescent="0.3">
      <c r="A4093" t="s">
        <v>4166</v>
      </c>
      <c r="B4093" t="s">
        <v>85</v>
      </c>
      <c r="C4093">
        <v>0</v>
      </c>
      <c r="D4093" t="s">
        <v>50</v>
      </c>
      <c r="E4093">
        <v>12.12</v>
      </c>
      <c r="F4093">
        <v>66.7</v>
      </c>
      <c r="G4093">
        <v>0.73399999999999999</v>
      </c>
      <c r="H4093">
        <v>0.45600000000000002</v>
      </c>
      <c r="I4093">
        <f>Data[[#This Row],[nucleus_area_pct]]/Data[[#This Row],[cytoplasm_ratio]]</f>
        <v>146.2719298245614</v>
      </c>
      <c r="J4093">
        <v>0.71899999999999997</v>
      </c>
      <c r="K4093">
        <v>0.29299999999999998</v>
      </c>
      <c r="L4093">
        <v>5.54</v>
      </c>
      <c r="M4093">
        <v>1.7</v>
      </c>
      <c r="N4093">
        <v>0.79500000000000004</v>
      </c>
      <c r="O4093">
        <v>460</v>
      </c>
      <c r="P4093">
        <v>75</v>
      </c>
      <c r="Q4093">
        <v>181</v>
      </c>
      <c r="R4093">
        <v>157</v>
      </c>
      <c r="S4093">
        <v>203</v>
      </c>
      <c r="T4093">
        <f>(Data[[#This Row],[mean_r]]/256)*100</f>
        <v>70.703125</v>
      </c>
      <c r="U4093">
        <f>(Data[[#This Row],[mean_g]]/256)*100</f>
        <v>61.328125</v>
      </c>
      <c r="V4093">
        <f>(Data[[#This Row],[mean_b]]/256)*100</f>
        <v>79.296875</v>
      </c>
      <c r="W4093">
        <v>0.74099999999999999</v>
      </c>
      <c r="X4093" t="s">
        <v>51</v>
      </c>
      <c r="Y4093" t="s">
        <v>45</v>
      </c>
      <c r="Z4093">
        <v>8851</v>
      </c>
      <c r="AA4093">
        <v>4.8099999999999996</v>
      </c>
      <c r="AB4093">
        <v>14.2</v>
      </c>
      <c r="AC4093">
        <v>42.8</v>
      </c>
      <c r="AD4093">
        <v>182969</v>
      </c>
      <c r="AE4093">
        <v>72.7</v>
      </c>
      <c r="AF4093">
        <v>35.200000000000003</v>
      </c>
      <c r="AG4093" t="s">
        <v>46</v>
      </c>
      <c r="AH4093" t="s">
        <v>47</v>
      </c>
      <c r="AI4093" t="s">
        <v>43</v>
      </c>
      <c r="AJ4093">
        <v>100</v>
      </c>
      <c r="AK4093">
        <v>512</v>
      </c>
      <c r="AL4093">
        <v>6.7699999999999996E-2</v>
      </c>
      <c r="AM4093">
        <v>0.79700000000000004</v>
      </c>
      <c r="AN4093">
        <v>0.99170000000000003</v>
      </c>
      <c r="AO4093">
        <f>Data[[#This Row],[labeller_confidence_score]]-Data[[#This Row],[cytodiffusion_classification_confidence]]</f>
        <v>0.19469999999999998</v>
      </c>
    </row>
    <row r="4094" spans="1:41" x14ac:dyDescent="0.3">
      <c r="A4094" t="s">
        <v>4167</v>
      </c>
      <c r="B4094" t="s">
        <v>66</v>
      </c>
      <c r="C4094">
        <v>1</v>
      </c>
      <c r="D4094" t="s">
        <v>67</v>
      </c>
      <c r="E4094">
        <v>7.82</v>
      </c>
      <c r="F4094">
        <v>87.5</v>
      </c>
      <c r="G4094">
        <v>0.58399999999999996</v>
      </c>
      <c r="H4094">
        <v>0.1</v>
      </c>
      <c r="I4094">
        <f>Data[[#This Row],[nucleus_area_pct]]/Data[[#This Row],[cytoplasm_ratio]]</f>
        <v>875</v>
      </c>
      <c r="J4094">
        <v>0.45800000000000002</v>
      </c>
      <c r="K4094">
        <v>0.67400000000000004</v>
      </c>
      <c r="L4094">
        <v>0.82</v>
      </c>
      <c r="M4094">
        <v>1</v>
      </c>
      <c r="N4094">
        <v>0.51</v>
      </c>
      <c r="O4094">
        <v>397</v>
      </c>
      <c r="P4094">
        <v>103</v>
      </c>
      <c r="Q4094">
        <v>193</v>
      </c>
      <c r="R4094">
        <v>130</v>
      </c>
      <c r="S4094">
        <v>181</v>
      </c>
      <c r="T4094">
        <f>(Data[[#This Row],[mean_r]]/256)*100</f>
        <v>75.390625</v>
      </c>
      <c r="U4094">
        <f>(Data[[#This Row],[mean_g]]/256)*100</f>
        <v>50.78125</v>
      </c>
      <c r="V4094">
        <f>(Data[[#This Row],[mean_b]]/256)*100</f>
        <v>70.703125</v>
      </c>
      <c r="W4094">
        <v>0.83899999999999997</v>
      </c>
      <c r="X4094" t="s">
        <v>39</v>
      </c>
      <c r="Y4094" t="s">
        <v>45</v>
      </c>
      <c r="Z4094">
        <v>8417</v>
      </c>
      <c r="AA4094">
        <v>4</v>
      </c>
      <c r="AB4094">
        <v>13.7</v>
      </c>
      <c r="AC4094">
        <v>37.1</v>
      </c>
      <c r="AD4094">
        <v>245203</v>
      </c>
      <c r="AE4094">
        <v>93.3</v>
      </c>
      <c r="AF4094">
        <v>32.299999999999997</v>
      </c>
      <c r="AG4094" t="s">
        <v>64</v>
      </c>
      <c r="AH4094" t="s">
        <v>42</v>
      </c>
      <c r="AI4094" t="s">
        <v>56</v>
      </c>
      <c r="AJ4094">
        <v>100</v>
      </c>
      <c r="AK4094">
        <v>512</v>
      </c>
      <c r="AL4094">
        <v>0.80579999999999996</v>
      </c>
      <c r="AM4094">
        <v>0.82430000000000003</v>
      </c>
      <c r="AN4094">
        <v>0.71909999999999996</v>
      </c>
      <c r="AO4094">
        <f>Data[[#This Row],[labeller_confidence_score]]-Data[[#This Row],[cytodiffusion_classification_confidence]]</f>
        <v>-0.10520000000000007</v>
      </c>
    </row>
    <row r="4095" spans="1:41" x14ac:dyDescent="0.3">
      <c r="A4095" t="s">
        <v>4168</v>
      </c>
      <c r="B4095" t="s">
        <v>89</v>
      </c>
      <c r="C4095">
        <v>1</v>
      </c>
      <c r="D4095" t="s">
        <v>38</v>
      </c>
      <c r="E4095">
        <v>13.71</v>
      </c>
      <c r="F4095">
        <v>65.5</v>
      </c>
      <c r="G4095">
        <v>0.53400000000000003</v>
      </c>
      <c r="H4095">
        <v>0.43</v>
      </c>
      <c r="I4095">
        <f>Data[[#This Row],[nucleus_area_pct]]/Data[[#This Row],[cytoplasm_ratio]]</f>
        <v>152.32558139534885</v>
      </c>
      <c r="J4095">
        <v>0.78900000000000003</v>
      </c>
      <c r="K4095">
        <v>0.38</v>
      </c>
      <c r="L4095">
        <v>4.8099999999999996</v>
      </c>
      <c r="M4095">
        <v>3.6</v>
      </c>
      <c r="N4095">
        <v>0.80900000000000005</v>
      </c>
      <c r="O4095">
        <v>498</v>
      </c>
      <c r="P4095">
        <v>84</v>
      </c>
      <c r="Q4095">
        <v>235</v>
      </c>
      <c r="R4095">
        <v>156</v>
      </c>
      <c r="S4095">
        <v>173</v>
      </c>
      <c r="T4095">
        <f>(Data[[#This Row],[mean_r]]/256)*100</f>
        <v>91.796875</v>
      </c>
      <c r="U4095">
        <f>(Data[[#This Row],[mean_g]]/256)*100</f>
        <v>60.9375</v>
      </c>
      <c r="V4095">
        <f>(Data[[#This Row],[mean_b]]/256)*100</f>
        <v>67.578125</v>
      </c>
      <c r="W4095">
        <v>0.70799999999999996</v>
      </c>
      <c r="X4095" t="s">
        <v>39</v>
      </c>
      <c r="Y4095" t="s">
        <v>40</v>
      </c>
      <c r="Z4095">
        <v>8352</v>
      </c>
      <c r="AA4095">
        <v>4.7699999999999996</v>
      </c>
      <c r="AB4095">
        <v>14.8</v>
      </c>
      <c r="AC4095">
        <v>44.6</v>
      </c>
      <c r="AD4095">
        <v>285424</v>
      </c>
      <c r="AE4095">
        <v>65.599999999999994</v>
      </c>
      <c r="AF4095">
        <v>31.6</v>
      </c>
      <c r="AG4095" t="s">
        <v>46</v>
      </c>
      <c r="AH4095" t="s">
        <v>68</v>
      </c>
      <c r="AI4095" t="s">
        <v>52</v>
      </c>
      <c r="AJ4095">
        <v>40</v>
      </c>
      <c r="AK4095">
        <v>224</v>
      </c>
      <c r="AL4095">
        <v>0.65300000000000002</v>
      </c>
      <c r="AM4095">
        <v>0.8609</v>
      </c>
      <c r="AN4095">
        <v>0.78800000000000003</v>
      </c>
      <c r="AO4095">
        <f>Data[[#This Row],[labeller_confidence_score]]-Data[[#This Row],[cytodiffusion_classification_confidence]]</f>
        <v>-7.2899999999999965E-2</v>
      </c>
    </row>
    <row r="4096" spans="1:41" x14ac:dyDescent="0.3">
      <c r="A4096" t="s">
        <v>4169</v>
      </c>
      <c r="B4096" t="s">
        <v>106</v>
      </c>
      <c r="C4096">
        <v>1</v>
      </c>
      <c r="D4096" t="s">
        <v>82</v>
      </c>
      <c r="E4096">
        <v>13.81</v>
      </c>
      <c r="F4096">
        <v>83.4</v>
      </c>
      <c r="G4096">
        <v>0.46800000000000003</v>
      </c>
      <c r="H4096">
        <v>0.20399999999999999</v>
      </c>
      <c r="I4096">
        <f>Data[[#This Row],[nucleus_area_pct]]/Data[[#This Row],[cytoplasm_ratio]]</f>
        <v>408.82352941176475</v>
      </c>
      <c r="J4096">
        <v>0.86599999999999999</v>
      </c>
      <c r="K4096">
        <v>0.36299999999999999</v>
      </c>
      <c r="L4096">
        <v>0.68</v>
      </c>
      <c r="M4096">
        <v>1</v>
      </c>
      <c r="N4096">
        <v>0.877</v>
      </c>
      <c r="O4096">
        <v>508</v>
      </c>
      <c r="P4096">
        <v>90</v>
      </c>
      <c r="Q4096">
        <v>181</v>
      </c>
      <c r="R4096">
        <v>151</v>
      </c>
      <c r="S4096">
        <v>198</v>
      </c>
      <c r="T4096">
        <f>(Data[[#This Row],[mean_r]]/256)*100</f>
        <v>70.703125</v>
      </c>
      <c r="U4096">
        <f>(Data[[#This Row],[mean_g]]/256)*100</f>
        <v>58.984375</v>
      </c>
      <c r="V4096">
        <f>(Data[[#This Row],[mean_b]]/256)*100</f>
        <v>77.34375</v>
      </c>
      <c r="W4096">
        <v>0.72299999999999998</v>
      </c>
      <c r="X4096" t="s">
        <v>63</v>
      </c>
      <c r="Y4096" t="s">
        <v>45</v>
      </c>
      <c r="Z4096">
        <v>6580</v>
      </c>
      <c r="AA4096">
        <v>3.59</v>
      </c>
      <c r="AB4096">
        <v>11.8</v>
      </c>
      <c r="AC4096">
        <v>44.4</v>
      </c>
      <c r="AD4096">
        <v>306280</v>
      </c>
      <c r="AE4096">
        <v>86.7</v>
      </c>
      <c r="AF4096">
        <v>32.799999999999997</v>
      </c>
      <c r="AG4096" t="s">
        <v>41</v>
      </c>
      <c r="AH4096" t="s">
        <v>42</v>
      </c>
      <c r="AI4096" t="s">
        <v>56</v>
      </c>
      <c r="AJ4096">
        <v>100</v>
      </c>
      <c r="AK4096">
        <v>360</v>
      </c>
      <c r="AL4096">
        <v>0.6371</v>
      </c>
      <c r="AM4096">
        <v>0.81020000000000003</v>
      </c>
      <c r="AN4096">
        <v>0.75</v>
      </c>
      <c r="AO4096">
        <f>Data[[#This Row],[labeller_confidence_score]]-Data[[#This Row],[cytodiffusion_classification_confidence]]</f>
        <v>-6.0200000000000031E-2</v>
      </c>
    </row>
    <row r="4097" spans="1:41" x14ac:dyDescent="0.3">
      <c r="A4097" t="s">
        <v>4170</v>
      </c>
      <c r="B4097" t="s">
        <v>81</v>
      </c>
      <c r="C4097">
        <v>1</v>
      </c>
      <c r="D4097" t="s">
        <v>82</v>
      </c>
      <c r="E4097">
        <v>13.96</v>
      </c>
      <c r="F4097">
        <v>76.7</v>
      </c>
      <c r="G4097">
        <v>0.27900000000000003</v>
      </c>
      <c r="H4097">
        <v>0.21099999999999999</v>
      </c>
      <c r="I4097">
        <f>Data[[#This Row],[nucleus_area_pct]]/Data[[#This Row],[cytoplasm_ratio]]</f>
        <v>363.50710900473933</v>
      </c>
      <c r="J4097">
        <v>0.82299999999999995</v>
      </c>
      <c r="K4097">
        <v>0.27600000000000002</v>
      </c>
      <c r="L4097">
        <v>0.44</v>
      </c>
      <c r="M4097">
        <v>1.1000000000000001</v>
      </c>
      <c r="N4097">
        <v>0.90200000000000002</v>
      </c>
      <c r="O4097">
        <v>618</v>
      </c>
      <c r="P4097">
        <v>109</v>
      </c>
      <c r="Q4097">
        <v>174</v>
      </c>
      <c r="R4097">
        <v>161</v>
      </c>
      <c r="S4097">
        <v>188</v>
      </c>
      <c r="T4097">
        <f>(Data[[#This Row],[mean_r]]/256)*100</f>
        <v>67.96875</v>
      </c>
      <c r="U4097">
        <f>(Data[[#This Row],[mean_g]]/256)*100</f>
        <v>62.890625</v>
      </c>
      <c r="V4097">
        <f>(Data[[#This Row],[mean_b]]/256)*100</f>
        <v>73.4375</v>
      </c>
      <c r="W4097">
        <v>0.66800000000000004</v>
      </c>
      <c r="X4097" t="s">
        <v>63</v>
      </c>
      <c r="Y4097" t="s">
        <v>45</v>
      </c>
      <c r="Z4097">
        <v>3923</v>
      </c>
      <c r="AA4097">
        <v>3.81</v>
      </c>
      <c r="AB4097">
        <v>11.2</v>
      </c>
      <c r="AC4097">
        <v>39.4</v>
      </c>
      <c r="AD4097">
        <v>351470</v>
      </c>
      <c r="AE4097">
        <v>83.4</v>
      </c>
      <c r="AF4097">
        <v>33.6</v>
      </c>
      <c r="AG4097" t="s">
        <v>64</v>
      </c>
      <c r="AH4097" t="s">
        <v>68</v>
      </c>
      <c r="AI4097" t="s">
        <v>56</v>
      </c>
      <c r="AJ4097">
        <v>40</v>
      </c>
      <c r="AK4097">
        <v>224</v>
      </c>
      <c r="AL4097">
        <v>0.76890000000000003</v>
      </c>
      <c r="AM4097">
        <v>0.65549999999999997</v>
      </c>
      <c r="AN4097">
        <v>0.76170000000000004</v>
      </c>
      <c r="AO4097">
        <f>Data[[#This Row],[labeller_confidence_score]]-Data[[#This Row],[cytodiffusion_classification_confidence]]</f>
        <v>0.10620000000000007</v>
      </c>
    </row>
    <row r="4098" spans="1:41" x14ac:dyDescent="0.3">
      <c r="A4098" t="s">
        <v>4171</v>
      </c>
      <c r="B4098" t="s">
        <v>81</v>
      </c>
      <c r="C4098">
        <v>1</v>
      </c>
      <c r="D4098" t="s">
        <v>82</v>
      </c>
      <c r="E4098">
        <v>12.96</v>
      </c>
      <c r="F4098">
        <v>77.400000000000006</v>
      </c>
      <c r="G4098">
        <v>0.46100000000000002</v>
      </c>
      <c r="H4098">
        <v>0.191</v>
      </c>
      <c r="I4098">
        <f>Data[[#This Row],[nucleus_area_pct]]/Data[[#This Row],[cytoplasm_ratio]]</f>
        <v>405.23560209424085</v>
      </c>
      <c r="J4098">
        <v>0.82199999999999995</v>
      </c>
      <c r="K4098">
        <v>0.308</v>
      </c>
      <c r="L4098">
        <v>0.13</v>
      </c>
      <c r="M4098">
        <v>1</v>
      </c>
      <c r="N4098">
        <v>0.90400000000000003</v>
      </c>
      <c r="O4098">
        <v>673</v>
      </c>
      <c r="P4098">
        <v>100</v>
      </c>
      <c r="Q4098">
        <v>222</v>
      </c>
      <c r="R4098">
        <v>160</v>
      </c>
      <c r="S4098">
        <v>189</v>
      </c>
      <c r="T4098">
        <f>(Data[[#This Row],[mean_r]]/256)*100</f>
        <v>86.71875</v>
      </c>
      <c r="U4098">
        <f>(Data[[#This Row],[mean_g]]/256)*100</f>
        <v>62.5</v>
      </c>
      <c r="V4098">
        <f>(Data[[#This Row],[mean_b]]/256)*100</f>
        <v>73.828125</v>
      </c>
      <c r="W4098">
        <v>0.64100000000000001</v>
      </c>
      <c r="X4098" t="s">
        <v>51</v>
      </c>
      <c r="Y4098" t="s">
        <v>40</v>
      </c>
      <c r="Z4098">
        <v>8462</v>
      </c>
      <c r="AA4098">
        <v>6.91</v>
      </c>
      <c r="AB4098">
        <v>15.5</v>
      </c>
      <c r="AC4098">
        <v>50.2</v>
      </c>
      <c r="AD4098">
        <v>308296</v>
      </c>
      <c r="AE4098">
        <v>107.9</v>
      </c>
      <c r="AF4098">
        <v>34</v>
      </c>
      <c r="AG4098" t="s">
        <v>64</v>
      </c>
      <c r="AH4098" t="s">
        <v>68</v>
      </c>
      <c r="AI4098" t="s">
        <v>56</v>
      </c>
      <c r="AJ4098">
        <v>100</v>
      </c>
      <c r="AK4098">
        <v>224</v>
      </c>
      <c r="AL4098">
        <v>0.84350000000000003</v>
      </c>
      <c r="AM4098">
        <v>0.70430000000000004</v>
      </c>
      <c r="AN4098">
        <v>0.68400000000000005</v>
      </c>
      <c r="AO4098">
        <f>Data[[#This Row],[labeller_confidence_score]]-Data[[#This Row],[cytodiffusion_classification_confidence]]</f>
        <v>-2.0299999999999985E-2</v>
      </c>
    </row>
    <row r="4099" spans="1:41" x14ac:dyDescent="0.3">
      <c r="A4099" t="s">
        <v>4172</v>
      </c>
      <c r="B4099" t="s">
        <v>54</v>
      </c>
      <c r="C4099">
        <v>0</v>
      </c>
      <c r="D4099" t="s">
        <v>54</v>
      </c>
      <c r="E4099">
        <v>8.6199999999999992</v>
      </c>
      <c r="F4099">
        <v>0</v>
      </c>
      <c r="G4099">
        <v>0</v>
      </c>
      <c r="H4099">
        <v>1</v>
      </c>
      <c r="I4099">
        <f>Data[[#This Row],[nucleus_area_pct]]/Data[[#This Row],[cytoplasm_ratio]]</f>
        <v>0</v>
      </c>
      <c r="J4099">
        <v>0.97499999999999998</v>
      </c>
      <c r="K4099">
        <v>0.19600000000000001</v>
      </c>
      <c r="L4099">
        <v>0.48</v>
      </c>
      <c r="M4099">
        <v>1</v>
      </c>
      <c r="N4099">
        <v>0.95</v>
      </c>
      <c r="O4099">
        <v>196</v>
      </c>
      <c r="P4099">
        <v>56</v>
      </c>
      <c r="Q4099">
        <v>227</v>
      </c>
      <c r="R4099">
        <v>132</v>
      </c>
      <c r="S4099">
        <v>127</v>
      </c>
      <c r="T4099">
        <f>(Data[[#This Row],[mean_r]]/256)*100</f>
        <v>88.671875</v>
      </c>
      <c r="U4099">
        <f>(Data[[#This Row],[mean_g]]/256)*100</f>
        <v>51.5625</v>
      </c>
      <c r="V4099">
        <f>(Data[[#This Row],[mean_b]]/256)*100</f>
        <v>49.609375</v>
      </c>
      <c r="W4099">
        <v>0.52900000000000003</v>
      </c>
      <c r="X4099" t="s">
        <v>51</v>
      </c>
      <c r="Y4099" t="s">
        <v>45</v>
      </c>
      <c r="Z4099">
        <v>8595</v>
      </c>
      <c r="AA4099">
        <v>5.24</v>
      </c>
      <c r="AB4099">
        <v>14</v>
      </c>
      <c r="AC4099">
        <v>47.8</v>
      </c>
      <c r="AD4099">
        <v>302281</v>
      </c>
      <c r="AE4099">
        <v>85.7</v>
      </c>
      <c r="AF4099">
        <v>34</v>
      </c>
      <c r="AG4099" t="s">
        <v>41</v>
      </c>
      <c r="AH4099" t="s">
        <v>47</v>
      </c>
      <c r="AI4099" t="s">
        <v>56</v>
      </c>
      <c r="AJ4099">
        <v>100</v>
      </c>
      <c r="AK4099">
        <v>224</v>
      </c>
      <c r="AL4099">
        <v>0.1062</v>
      </c>
      <c r="AM4099">
        <v>0.89090000000000003</v>
      </c>
      <c r="AN4099">
        <v>0.91979999999999995</v>
      </c>
      <c r="AO4099">
        <f>Data[[#This Row],[labeller_confidence_score]]-Data[[#This Row],[cytodiffusion_classification_confidence]]</f>
        <v>2.8899999999999926E-2</v>
      </c>
    </row>
    <row r="4100" spans="1:41" x14ac:dyDescent="0.3">
      <c r="A4100" t="s">
        <v>4173</v>
      </c>
      <c r="B4100" t="s">
        <v>87</v>
      </c>
      <c r="C4100">
        <v>0</v>
      </c>
      <c r="D4100" t="s">
        <v>50</v>
      </c>
      <c r="E4100">
        <v>11.77</v>
      </c>
      <c r="F4100">
        <v>55.3</v>
      </c>
      <c r="G4100">
        <v>0.70699999999999996</v>
      </c>
      <c r="H4100">
        <v>0.53</v>
      </c>
      <c r="I4100">
        <f>Data[[#This Row],[nucleus_area_pct]]/Data[[#This Row],[cytoplasm_ratio]]</f>
        <v>104.33962264150942</v>
      </c>
      <c r="J4100">
        <v>0.67</v>
      </c>
      <c r="K4100">
        <v>0.40200000000000002</v>
      </c>
      <c r="L4100">
        <v>4.62</v>
      </c>
      <c r="M4100">
        <v>1.6</v>
      </c>
      <c r="N4100">
        <v>0.76300000000000001</v>
      </c>
      <c r="O4100">
        <v>382</v>
      </c>
      <c r="P4100">
        <v>67</v>
      </c>
      <c r="Q4100">
        <v>240</v>
      </c>
      <c r="R4100">
        <v>144</v>
      </c>
      <c r="S4100">
        <v>138</v>
      </c>
      <c r="T4100">
        <f>(Data[[#This Row],[mean_r]]/256)*100</f>
        <v>93.75</v>
      </c>
      <c r="U4100">
        <f>(Data[[#This Row],[mean_g]]/256)*100</f>
        <v>56.25</v>
      </c>
      <c r="V4100">
        <f>(Data[[#This Row],[mean_b]]/256)*100</f>
        <v>53.90625</v>
      </c>
      <c r="W4100">
        <v>0.61499999999999999</v>
      </c>
      <c r="X4100" t="s">
        <v>39</v>
      </c>
      <c r="Y4100" t="s">
        <v>40</v>
      </c>
      <c r="Z4100">
        <v>6094</v>
      </c>
      <c r="AA4100">
        <v>5.09</v>
      </c>
      <c r="AB4100">
        <v>12.3</v>
      </c>
      <c r="AC4100">
        <v>47.4</v>
      </c>
      <c r="AD4100">
        <v>253693</v>
      </c>
      <c r="AE4100">
        <v>90.7</v>
      </c>
      <c r="AF4100">
        <v>35.200000000000003</v>
      </c>
      <c r="AG4100" t="s">
        <v>41</v>
      </c>
      <c r="AH4100" t="s">
        <v>47</v>
      </c>
      <c r="AI4100" t="s">
        <v>56</v>
      </c>
      <c r="AJ4100">
        <v>100</v>
      </c>
      <c r="AK4100">
        <v>224</v>
      </c>
      <c r="AL4100">
        <v>2.9399999999999999E-2</v>
      </c>
      <c r="AM4100">
        <v>0.85270000000000001</v>
      </c>
      <c r="AN4100">
        <v>0.91720000000000002</v>
      </c>
      <c r="AO4100">
        <f>Data[[#This Row],[labeller_confidence_score]]-Data[[#This Row],[cytodiffusion_classification_confidence]]</f>
        <v>6.4500000000000002E-2</v>
      </c>
    </row>
    <row r="4101" spans="1:41" x14ac:dyDescent="0.3">
      <c r="A4101" t="s">
        <v>4174</v>
      </c>
      <c r="B4101" t="s">
        <v>74</v>
      </c>
      <c r="C4101">
        <v>0</v>
      </c>
      <c r="D4101" t="s">
        <v>75</v>
      </c>
      <c r="E4101">
        <v>3.15</v>
      </c>
      <c r="F4101">
        <v>0</v>
      </c>
      <c r="G4101">
        <v>0</v>
      </c>
      <c r="H4101">
        <v>1</v>
      </c>
      <c r="I4101">
        <f>Data[[#This Row],[nucleus_area_pct]]/Data[[#This Row],[cytoplasm_ratio]]</f>
        <v>0</v>
      </c>
      <c r="J4101">
        <v>0.85299999999999998</v>
      </c>
      <c r="K4101">
        <v>0.68700000000000006</v>
      </c>
      <c r="L4101">
        <v>1.97</v>
      </c>
      <c r="M4101">
        <v>1</v>
      </c>
      <c r="N4101">
        <v>0.64700000000000002</v>
      </c>
      <c r="O4101">
        <v>36</v>
      </c>
      <c r="P4101">
        <v>16</v>
      </c>
      <c r="Q4101">
        <v>223</v>
      </c>
      <c r="R4101">
        <v>136</v>
      </c>
      <c r="S4101">
        <v>178</v>
      </c>
      <c r="T4101">
        <f>(Data[[#This Row],[mean_r]]/256)*100</f>
        <v>87.109375</v>
      </c>
      <c r="U4101">
        <f>(Data[[#This Row],[mean_g]]/256)*100</f>
        <v>53.125</v>
      </c>
      <c r="V4101">
        <f>(Data[[#This Row],[mean_b]]/256)*100</f>
        <v>69.53125</v>
      </c>
      <c r="W4101">
        <v>0.497</v>
      </c>
      <c r="X4101" t="s">
        <v>63</v>
      </c>
      <c r="Y4101" t="s">
        <v>40</v>
      </c>
      <c r="Z4101">
        <v>4737</v>
      </c>
      <c r="AA4101">
        <v>5.72</v>
      </c>
      <c r="AB4101">
        <v>13.3</v>
      </c>
      <c r="AC4101">
        <v>44.3</v>
      </c>
      <c r="AD4101">
        <v>206631</v>
      </c>
      <c r="AE4101">
        <v>103.4</v>
      </c>
      <c r="AF4101">
        <v>34.299999999999997</v>
      </c>
      <c r="AG4101" t="s">
        <v>41</v>
      </c>
      <c r="AH4101" t="s">
        <v>47</v>
      </c>
      <c r="AI4101" t="s">
        <v>52</v>
      </c>
      <c r="AJ4101">
        <v>100</v>
      </c>
      <c r="AK4101">
        <v>360</v>
      </c>
      <c r="AL4101">
        <v>5.1299999999999998E-2</v>
      </c>
      <c r="AM4101">
        <v>0.92669999999999997</v>
      </c>
      <c r="AN4101">
        <v>0.93110000000000004</v>
      </c>
      <c r="AO4101">
        <f>Data[[#This Row],[labeller_confidence_score]]-Data[[#This Row],[cytodiffusion_classification_confidence]]</f>
        <v>4.4000000000000705E-3</v>
      </c>
    </row>
    <row r="4102" spans="1:41" x14ac:dyDescent="0.3">
      <c r="A4102" t="s">
        <v>4175</v>
      </c>
      <c r="B4102" t="s">
        <v>62</v>
      </c>
      <c r="C4102">
        <v>0</v>
      </c>
      <c r="D4102" t="s">
        <v>50</v>
      </c>
      <c r="E4102">
        <v>9.9499999999999993</v>
      </c>
      <c r="F4102">
        <v>73.8</v>
      </c>
      <c r="G4102">
        <v>0.64100000000000001</v>
      </c>
      <c r="H4102">
        <v>0.14799999999999999</v>
      </c>
      <c r="I4102">
        <f>Data[[#This Row],[nucleus_area_pct]]/Data[[#This Row],[cytoplasm_ratio]]</f>
        <v>498.64864864864865</v>
      </c>
      <c r="J4102">
        <v>0.875</v>
      </c>
      <c r="K4102">
        <v>0.29099999999999998</v>
      </c>
      <c r="L4102">
        <v>0.83</v>
      </c>
      <c r="M4102">
        <v>1.1000000000000001</v>
      </c>
      <c r="N4102">
        <v>0.79400000000000004</v>
      </c>
      <c r="O4102">
        <v>287</v>
      </c>
      <c r="P4102">
        <v>55</v>
      </c>
      <c r="Q4102">
        <v>225</v>
      </c>
      <c r="R4102">
        <v>132</v>
      </c>
      <c r="S4102">
        <v>194</v>
      </c>
      <c r="T4102">
        <f>(Data[[#This Row],[mean_r]]/256)*100</f>
        <v>87.890625</v>
      </c>
      <c r="U4102">
        <f>(Data[[#This Row],[mean_g]]/256)*100</f>
        <v>51.5625</v>
      </c>
      <c r="V4102">
        <f>(Data[[#This Row],[mean_b]]/256)*100</f>
        <v>75.78125</v>
      </c>
      <c r="W4102">
        <v>0.60599999999999998</v>
      </c>
      <c r="X4102" t="s">
        <v>51</v>
      </c>
      <c r="Y4102" t="s">
        <v>45</v>
      </c>
      <c r="Z4102">
        <v>5625</v>
      </c>
      <c r="AA4102">
        <v>4.82</v>
      </c>
      <c r="AB4102">
        <v>14.1</v>
      </c>
      <c r="AC4102">
        <v>43.4</v>
      </c>
      <c r="AD4102">
        <v>363511</v>
      </c>
      <c r="AE4102">
        <v>70.8</v>
      </c>
      <c r="AF4102">
        <v>31.2</v>
      </c>
      <c r="AG4102" t="s">
        <v>41</v>
      </c>
      <c r="AH4102" t="s">
        <v>42</v>
      </c>
      <c r="AI4102" t="s">
        <v>43</v>
      </c>
      <c r="AJ4102">
        <v>60</v>
      </c>
      <c r="AK4102">
        <v>360</v>
      </c>
      <c r="AL4102">
        <v>0.126</v>
      </c>
      <c r="AM4102">
        <v>1</v>
      </c>
      <c r="AN4102">
        <v>0.88329999999999997</v>
      </c>
      <c r="AO4102">
        <f>Data[[#This Row],[labeller_confidence_score]]-Data[[#This Row],[cytodiffusion_classification_confidence]]</f>
        <v>-0.11670000000000003</v>
      </c>
    </row>
    <row r="4103" spans="1:41" x14ac:dyDescent="0.3">
      <c r="A4103" t="s">
        <v>4176</v>
      </c>
      <c r="B4103" t="s">
        <v>62</v>
      </c>
      <c r="C4103">
        <v>0</v>
      </c>
      <c r="D4103" t="s">
        <v>50</v>
      </c>
      <c r="E4103">
        <v>9.7100000000000009</v>
      </c>
      <c r="F4103">
        <v>73.099999999999994</v>
      </c>
      <c r="G4103">
        <v>0.71399999999999997</v>
      </c>
      <c r="H4103">
        <v>0.17499999999999999</v>
      </c>
      <c r="I4103">
        <f>Data[[#This Row],[nucleus_area_pct]]/Data[[#This Row],[cytoplasm_ratio]]</f>
        <v>417.71428571428572</v>
      </c>
      <c r="J4103">
        <v>0.92</v>
      </c>
      <c r="K4103">
        <v>0.28499999999999998</v>
      </c>
      <c r="L4103">
        <v>1.1399999999999999</v>
      </c>
      <c r="M4103">
        <v>1.1000000000000001</v>
      </c>
      <c r="N4103">
        <v>0.93799999999999994</v>
      </c>
      <c r="O4103">
        <v>263</v>
      </c>
      <c r="P4103">
        <v>64</v>
      </c>
      <c r="Q4103">
        <v>184</v>
      </c>
      <c r="R4103">
        <v>160</v>
      </c>
      <c r="S4103">
        <v>181</v>
      </c>
      <c r="T4103">
        <f>(Data[[#This Row],[mean_r]]/256)*100</f>
        <v>71.875</v>
      </c>
      <c r="U4103">
        <f>(Data[[#This Row],[mean_g]]/256)*100</f>
        <v>62.5</v>
      </c>
      <c r="V4103">
        <f>(Data[[#This Row],[mean_b]]/256)*100</f>
        <v>70.703125</v>
      </c>
      <c r="W4103">
        <v>0.72899999999999998</v>
      </c>
      <c r="X4103" t="s">
        <v>51</v>
      </c>
      <c r="Y4103" t="s">
        <v>40</v>
      </c>
      <c r="Z4103">
        <v>10046</v>
      </c>
      <c r="AA4103">
        <v>5.44</v>
      </c>
      <c r="AB4103">
        <v>15.8</v>
      </c>
      <c r="AC4103">
        <v>41.2</v>
      </c>
      <c r="AD4103">
        <v>194743</v>
      </c>
      <c r="AE4103">
        <v>92.5</v>
      </c>
      <c r="AF4103">
        <v>32.299999999999997</v>
      </c>
      <c r="AG4103" t="s">
        <v>46</v>
      </c>
      <c r="AH4103" t="s">
        <v>42</v>
      </c>
      <c r="AI4103" t="s">
        <v>52</v>
      </c>
      <c r="AJ4103">
        <v>60</v>
      </c>
      <c r="AK4103">
        <v>224</v>
      </c>
      <c r="AL4103">
        <v>4.7E-2</v>
      </c>
      <c r="AM4103">
        <v>0.95940000000000003</v>
      </c>
      <c r="AN4103">
        <v>0.96460000000000001</v>
      </c>
      <c r="AO4103">
        <f>Data[[#This Row],[labeller_confidence_score]]-Data[[#This Row],[cytodiffusion_classification_confidence]]</f>
        <v>5.1999999999999824E-3</v>
      </c>
    </row>
    <row r="4104" spans="1:41" x14ac:dyDescent="0.3">
      <c r="A4104" t="s">
        <v>4177</v>
      </c>
      <c r="B4104" t="s">
        <v>62</v>
      </c>
      <c r="C4104">
        <v>0</v>
      </c>
      <c r="D4104" t="s">
        <v>50</v>
      </c>
      <c r="E4104">
        <v>7.87</v>
      </c>
      <c r="F4104">
        <v>82.5</v>
      </c>
      <c r="G4104">
        <v>0.82199999999999995</v>
      </c>
      <c r="H4104">
        <v>7.4999999999999997E-2</v>
      </c>
      <c r="I4104">
        <f>Data[[#This Row],[nucleus_area_pct]]/Data[[#This Row],[cytoplasm_ratio]]</f>
        <v>1100</v>
      </c>
      <c r="J4104">
        <v>0.77500000000000002</v>
      </c>
      <c r="K4104">
        <v>0.24199999999999999</v>
      </c>
      <c r="L4104">
        <v>1.71</v>
      </c>
      <c r="M4104">
        <v>1</v>
      </c>
      <c r="N4104">
        <v>0.81200000000000006</v>
      </c>
      <c r="O4104">
        <v>215</v>
      </c>
      <c r="P4104">
        <v>62</v>
      </c>
      <c r="Q4104">
        <v>208</v>
      </c>
      <c r="R4104">
        <v>152</v>
      </c>
      <c r="S4104">
        <v>189</v>
      </c>
      <c r="T4104">
        <f>(Data[[#This Row],[mean_r]]/256)*100</f>
        <v>81.25</v>
      </c>
      <c r="U4104">
        <f>(Data[[#This Row],[mean_g]]/256)*100</f>
        <v>59.375</v>
      </c>
      <c r="V4104">
        <f>(Data[[#This Row],[mean_b]]/256)*100</f>
        <v>73.828125</v>
      </c>
      <c r="W4104">
        <v>0.76800000000000002</v>
      </c>
      <c r="X4104" t="s">
        <v>51</v>
      </c>
      <c r="Y4104" t="s">
        <v>40</v>
      </c>
      <c r="Z4104">
        <v>9762</v>
      </c>
      <c r="AA4104">
        <v>4.83</v>
      </c>
      <c r="AB4104">
        <v>11.2</v>
      </c>
      <c r="AC4104">
        <v>39.9</v>
      </c>
      <c r="AD4104">
        <v>157640</v>
      </c>
      <c r="AE4104">
        <v>102.2</v>
      </c>
      <c r="AF4104">
        <v>33.9</v>
      </c>
      <c r="AG4104" t="s">
        <v>41</v>
      </c>
      <c r="AH4104" t="s">
        <v>47</v>
      </c>
      <c r="AI4104" t="s">
        <v>56</v>
      </c>
      <c r="AJ4104">
        <v>100</v>
      </c>
      <c r="AK4104">
        <v>360</v>
      </c>
      <c r="AL4104">
        <v>7.2599999999999998E-2</v>
      </c>
      <c r="AM4104">
        <v>0.96140000000000003</v>
      </c>
      <c r="AN4104">
        <v>0.92410000000000003</v>
      </c>
      <c r="AO4104">
        <f>Data[[#This Row],[labeller_confidence_score]]-Data[[#This Row],[cytodiffusion_classification_confidence]]</f>
        <v>-3.73E-2</v>
      </c>
    </row>
    <row r="4105" spans="1:41" x14ac:dyDescent="0.3">
      <c r="A4105" t="s">
        <v>4178</v>
      </c>
      <c r="B4105" t="s">
        <v>49</v>
      </c>
      <c r="C4105">
        <v>0</v>
      </c>
      <c r="D4105" t="s">
        <v>50</v>
      </c>
      <c r="E4105">
        <v>11.48</v>
      </c>
      <c r="F4105">
        <v>53.2</v>
      </c>
      <c r="G4105">
        <v>0.51600000000000001</v>
      </c>
      <c r="H4105">
        <v>0.442</v>
      </c>
      <c r="I4105">
        <f>Data[[#This Row],[nucleus_area_pct]]/Data[[#This Row],[cytoplasm_ratio]]</f>
        <v>120.36199095022624</v>
      </c>
      <c r="J4105">
        <v>0.70599999999999996</v>
      </c>
      <c r="K4105">
        <v>0.40500000000000003</v>
      </c>
      <c r="L4105">
        <v>2.4900000000000002</v>
      </c>
      <c r="M4105">
        <v>3</v>
      </c>
      <c r="N4105">
        <v>0.871</v>
      </c>
      <c r="O4105">
        <v>438</v>
      </c>
      <c r="P4105">
        <v>77</v>
      </c>
      <c r="Q4105">
        <v>242</v>
      </c>
      <c r="R4105">
        <v>159</v>
      </c>
      <c r="S4105">
        <v>185</v>
      </c>
      <c r="T4105">
        <f>(Data[[#This Row],[mean_r]]/256)*100</f>
        <v>94.53125</v>
      </c>
      <c r="U4105">
        <f>(Data[[#This Row],[mean_g]]/256)*100</f>
        <v>62.109375</v>
      </c>
      <c r="V4105">
        <f>(Data[[#This Row],[mean_b]]/256)*100</f>
        <v>72.265625</v>
      </c>
      <c r="W4105">
        <v>0.63100000000000001</v>
      </c>
      <c r="X4105" t="s">
        <v>51</v>
      </c>
      <c r="Y4105" t="s">
        <v>45</v>
      </c>
      <c r="Z4105">
        <v>5891</v>
      </c>
      <c r="AA4105">
        <v>4.6399999999999997</v>
      </c>
      <c r="AB4105">
        <v>14.4</v>
      </c>
      <c r="AC4105">
        <v>43</v>
      </c>
      <c r="AD4105">
        <v>152329</v>
      </c>
      <c r="AE4105">
        <v>81.7</v>
      </c>
      <c r="AF4105">
        <v>33.5</v>
      </c>
      <c r="AG4105" t="s">
        <v>64</v>
      </c>
      <c r="AH4105" t="s">
        <v>47</v>
      </c>
      <c r="AI4105" t="s">
        <v>56</v>
      </c>
      <c r="AJ4105">
        <v>100</v>
      </c>
      <c r="AK4105">
        <v>360</v>
      </c>
      <c r="AL4105">
        <v>4.7800000000000002E-2</v>
      </c>
      <c r="AM4105">
        <v>0.879</v>
      </c>
      <c r="AN4105">
        <v>0.93520000000000003</v>
      </c>
      <c r="AO4105">
        <f>Data[[#This Row],[labeller_confidence_score]]-Data[[#This Row],[cytodiffusion_classification_confidence]]</f>
        <v>5.6200000000000028E-2</v>
      </c>
    </row>
    <row r="4106" spans="1:41" x14ac:dyDescent="0.3">
      <c r="A4106" t="s">
        <v>4179</v>
      </c>
      <c r="B4106" t="s">
        <v>49</v>
      </c>
      <c r="C4106">
        <v>0</v>
      </c>
      <c r="D4106" t="s">
        <v>50</v>
      </c>
      <c r="E4106">
        <v>12.14</v>
      </c>
      <c r="F4106">
        <v>55</v>
      </c>
      <c r="G4106">
        <v>0.46300000000000002</v>
      </c>
      <c r="H4106">
        <v>0.51700000000000002</v>
      </c>
      <c r="I4106">
        <f>Data[[#This Row],[nucleus_area_pct]]/Data[[#This Row],[cytoplasm_ratio]]</f>
        <v>106.38297872340425</v>
      </c>
      <c r="J4106">
        <v>0.79800000000000004</v>
      </c>
      <c r="K4106">
        <v>0.41199999999999998</v>
      </c>
      <c r="L4106">
        <v>2.8</v>
      </c>
      <c r="M4106">
        <v>3.2</v>
      </c>
      <c r="N4106">
        <v>0.81100000000000005</v>
      </c>
      <c r="O4106">
        <v>343</v>
      </c>
      <c r="P4106">
        <v>58</v>
      </c>
      <c r="Q4106">
        <v>200</v>
      </c>
      <c r="R4106">
        <v>167</v>
      </c>
      <c r="S4106">
        <v>175</v>
      </c>
      <c r="T4106">
        <f>(Data[[#This Row],[mean_r]]/256)*100</f>
        <v>78.125</v>
      </c>
      <c r="U4106">
        <f>(Data[[#This Row],[mean_g]]/256)*100</f>
        <v>65.234375</v>
      </c>
      <c r="V4106">
        <f>(Data[[#This Row],[mean_b]]/256)*100</f>
        <v>68.359375</v>
      </c>
      <c r="W4106">
        <v>0.57899999999999996</v>
      </c>
      <c r="X4106" t="s">
        <v>51</v>
      </c>
      <c r="Y4106" t="s">
        <v>45</v>
      </c>
      <c r="Z4106">
        <v>4963</v>
      </c>
      <c r="AA4106">
        <v>5.72</v>
      </c>
      <c r="AB4106">
        <v>12</v>
      </c>
      <c r="AC4106">
        <v>33</v>
      </c>
      <c r="AD4106">
        <v>231426</v>
      </c>
      <c r="AE4106">
        <v>93</v>
      </c>
      <c r="AF4106">
        <v>33</v>
      </c>
      <c r="AG4106" t="s">
        <v>46</v>
      </c>
      <c r="AH4106" t="s">
        <v>68</v>
      </c>
      <c r="AI4106" t="s">
        <v>52</v>
      </c>
      <c r="AJ4106">
        <v>100</v>
      </c>
      <c r="AK4106">
        <v>224</v>
      </c>
      <c r="AL4106">
        <v>3.04E-2</v>
      </c>
      <c r="AM4106">
        <v>0.92769999999999997</v>
      </c>
      <c r="AN4106">
        <v>0.86060000000000003</v>
      </c>
      <c r="AO4106">
        <f>Data[[#This Row],[labeller_confidence_score]]-Data[[#This Row],[cytodiffusion_classification_confidence]]</f>
        <v>-6.7099999999999937E-2</v>
      </c>
    </row>
    <row r="4107" spans="1:41" x14ac:dyDescent="0.3">
      <c r="A4107" t="s">
        <v>4180</v>
      </c>
      <c r="B4107" t="s">
        <v>62</v>
      </c>
      <c r="C4107">
        <v>0</v>
      </c>
      <c r="D4107" t="s">
        <v>50</v>
      </c>
      <c r="E4107">
        <v>6.49</v>
      </c>
      <c r="F4107">
        <v>87.7</v>
      </c>
      <c r="G4107">
        <v>0.80100000000000005</v>
      </c>
      <c r="H4107">
        <v>0.27700000000000002</v>
      </c>
      <c r="I4107">
        <f>Data[[#This Row],[nucleus_area_pct]]/Data[[#This Row],[cytoplasm_ratio]]</f>
        <v>316.60649819494586</v>
      </c>
      <c r="J4107">
        <v>0.97</v>
      </c>
      <c r="K4107">
        <v>0.20899999999999999</v>
      </c>
      <c r="L4107">
        <v>1.5</v>
      </c>
      <c r="M4107">
        <v>1</v>
      </c>
      <c r="N4107">
        <v>0.92700000000000005</v>
      </c>
      <c r="O4107">
        <v>261</v>
      </c>
      <c r="P4107">
        <v>62</v>
      </c>
      <c r="Q4107">
        <v>210</v>
      </c>
      <c r="R4107">
        <v>153</v>
      </c>
      <c r="S4107">
        <v>201</v>
      </c>
      <c r="T4107">
        <f>(Data[[#This Row],[mean_r]]/256)*100</f>
        <v>82.03125</v>
      </c>
      <c r="U4107">
        <f>(Data[[#This Row],[mean_g]]/256)*100</f>
        <v>59.765625</v>
      </c>
      <c r="V4107">
        <f>(Data[[#This Row],[mean_b]]/256)*100</f>
        <v>78.515625</v>
      </c>
      <c r="W4107">
        <v>0.77700000000000002</v>
      </c>
      <c r="X4107" t="s">
        <v>51</v>
      </c>
      <c r="Y4107" t="s">
        <v>40</v>
      </c>
      <c r="Z4107">
        <v>7469</v>
      </c>
      <c r="AA4107">
        <v>5.79</v>
      </c>
      <c r="AB4107">
        <v>16</v>
      </c>
      <c r="AC4107">
        <v>46.4</v>
      </c>
      <c r="AD4107">
        <v>143782</v>
      </c>
      <c r="AE4107">
        <v>93.1</v>
      </c>
      <c r="AF4107">
        <v>34.200000000000003</v>
      </c>
      <c r="AG4107" t="s">
        <v>46</v>
      </c>
      <c r="AH4107" t="s">
        <v>47</v>
      </c>
      <c r="AI4107" t="s">
        <v>56</v>
      </c>
      <c r="AJ4107">
        <v>60</v>
      </c>
      <c r="AK4107">
        <v>360</v>
      </c>
      <c r="AL4107">
        <v>1.24E-2</v>
      </c>
      <c r="AM4107">
        <v>0.89029999999999998</v>
      </c>
      <c r="AN4107">
        <v>0.81610000000000005</v>
      </c>
      <c r="AO4107">
        <f>Data[[#This Row],[labeller_confidence_score]]-Data[[#This Row],[cytodiffusion_classification_confidence]]</f>
        <v>-7.4199999999999933E-2</v>
      </c>
    </row>
    <row r="4108" spans="1:41" x14ac:dyDescent="0.3">
      <c r="A4108" t="s">
        <v>4181</v>
      </c>
      <c r="B4108" t="s">
        <v>133</v>
      </c>
      <c r="C4108">
        <v>1</v>
      </c>
      <c r="D4108" t="s">
        <v>104</v>
      </c>
      <c r="E4108">
        <v>7.35</v>
      </c>
      <c r="F4108">
        <v>0</v>
      </c>
      <c r="G4108">
        <v>0</v>
      </c>
      <c r="H4108">
        <v>1</v>
      </c>
      <c r="I4108">
        <f>Data[[#This Row],[nucleus_area_pct]]/Data[[#This Row],[cytoplasm_ratio]]</f>
        <v>0</v>
      </c>
      <c r="J4108">
        <v>0.57499999999999996</v>
      </c>
      <c r="K4108">
        <v>0.84899999999999998</v>
      </c>
      <c r="L4108">
        <v>0.44</v>
      </c>
      <c r="M4108">
        <v>1</v>
      </c>
      <c r="N4108">
        <v>0.86799999999999999</v>
      </c>
      <c r="O4108">
        <v>210</v>
      </c>
      <c r="P4108">
        <v>55</v>
      </c>
      <c r="Q4108">
        <v>232</v>
      </c>
      <c r="R4108">
        <v>130</v>
      </c>
      <c r="S4108">
        <v>111</v>
      </c>
      <c r="T4108">
        <f>(Data[[#This Row],[mean_r]]/256)*100</f>
        <v>90.625</v>
      </c>
      <c r="U4108">
        <f>(Data[[#This Row],[mean_g]]/256)*100</f>
        <v>50.78125</v>
      </c>
      <c r="V4108">
        <f>(Data[[#This Row],[mean_b]]/256)*100</f>
        <v>43.359375</v>
      </c>
      <c r="W4108">
        <v>0.48399999999999999</v>
      </c>
      <c r="X4108" t="s">
        <v>51</v>
      </c>
      <c r="Y4108" t="s">
        <v>40</v>
      </c>
      <c r="Z4108">
        <v>5536</v>
      </c>
      <c r="AA4108">
        <v>4.99</v>
      </c>
      <c r="AB4108">
        <v>14.3</v>
      </c>
      <c r="AC4108">
        <v>42.3</v>
      </c>
      <c r="AD4108">
        <v>216484</v>
      </c>
      <c r="AE4108">
        <v>91.2</v>
      </c>
      <c r="AF4108">
        <v>34.9</v>
      </c>
      <c r="AG4108" t="s">
        <v>46</v>
      </c>
      <c r="AH4108" t="s">
        <v>47</v>
      </c>
      <c r="AI4108" t="s">
        <v>56</v>
      </c>
      <c r="AJ4108">
        <v>60</v>
      </c>
      <c r="AK4108">
        <v>360</v>
      </c>
      <c r="AL4108">
        <v>0.76429999999999998</v>
      </c>
      <c r="AM4108">
        <v>0.55220000000000002</v>
      </c>
      <c r="AN4108">
        <v>0.66849999999999998</v>
      </c>
      <c r="AO4108">
        <f>Data[[#This Row],[labeller_confidence_score]]-Data[[#This Row],[cytodiffusion_classification_confidence]]</f>
        <v>0.11629999999999996</v>
      </c>
    </row>
    <row r="4109" spans="1:41" x14ac:dyDescent="0.3">
      <c r="A4109" t="s">
        <v>4182</v>
      </c>
      <c r="B4109" t="s">
        <v>49</v>
      </c>
      <c r="C4109">
        <v>0</v>
      </c>
      <c r="D4109" t="s">
        <v>50</v>
      </c>
      <c r="E4109">
        <v>11.29</v>
      </c>
      <c r="F4109">
        <v>53</v>
      </c>
      <c r="G4109">
        <v>0.69199999999999995</v>
      </c>
      <c r="H4109">
        <v>0.432</v>
      </c>
      <c r="I4109">
        <f>Data[[#This Row],[nucleus_area_pct]]/Data[[#This Row],[cytoplasm_ratio]]</f>
        <v>122.68518518518519</v>
      </c>
      <c r="J4109">
        <v>0.77200000000000002</v>
      </c>
      <c r="K4109">
        <v>0.371</v>
      </c>
      <c r="L4109">
        <v>2.5299999999999998</v>
      </c>
      <c r="M4109">
        <v>3.8</v>
      </c>
      <c r="N4109">
        <v>0.78700000000000003</v>
      </c>
      <c r="O4109">
        <v>418</v>
      </c>
      <c r="P4109">
        <v>75</v>
      </c>
      <c r="Q4109">
        <v>239</v>
      </c>
      <c r="R4109">
        <v>140</v>
      </c>
      <c r="S4109">
        <v>197</v>
      </c>
      <c r="T4109">
        <f>(Data[[#This Row],[mean_r]]/256)*100</f>
        <v>93.359375</v>
      </c>
      <c r="U4109">
        <f>(Data[[#This Row],[mean_g]]/256)*100</f>
        <v>54.6875</v>
      </c>
      <c r="V4109">
        <f>(Data[[#This Row],[mean_b]]/256)*100</f>
        <v>76.953125</v>
      </c>
      <c r="W4109">
        <v>0.71099999999999997</v>
      </c>
      <c r="X4109" t="s">
        <v>51</v>
      </c>
      <c r="Y4109" t="s">
        <v>40</v>
      </c>
      <c r="Z4109">
        <v>5404</v>
      </c>
      <c r="AA4109">
        <v>3.81</v>
      </c>
      <c r="AB4109">
        <v>12.9</v>
      </c>
      <c r="AC4109">
        <v>39.4</v>
      </c>
      <c r="AD4109">
        <v>211264</v>
      </c>
      <c r="AE4109">
        <v>86.6</v>
      </c>
      <c r="AF4109">
        <v>33.700000000000003</v>
      </c>
      <c r="AG4109" t="s">
        <v>41</v>
      </c>
      <c r="AH4109" t="s">
        <v>42</v>
      </c>
      <c r="AI4109" t="s">
        <v>43</v>
      </c>
      <c r="AJ4109">
        <v>100</v>
      </c>
      <c r="AK4109">
        <v>360</v>
      </c>
      <c r="AL4109">
        <v>4.2599999999999999E-2</v>
      </c>
      <c r="AM4109">
        <v>0.99829999999999997</v>
      </c>
      <c r="AN4109">
        <v>0.98170000000000002</v>
      </c>
      <c r="AO4109">
        <f>Data[[#This Row],[labeller_confidence_score]]-Data[[#This Row],[cytodiffusion_classification_confidence]]</f>
        <v>-1.6599999999999948E-2</v>
      </c>
    </row>
    <row r="4110" spans="1:41" x14ac:dyDescent="0.3">
      <c r="A4110" t="s">
        <v>4183</v>
      </c>
      <c r="B4110" t="s">
        <v>85</v>
      </c>
      <c r="C4110">
        <v>0</v>
      </c>
      <c r="D4110" t="s">
        <v>50</v>
      </c>
      <c r="E4110">
        <v>10.52</v>
      </c>
      <c r="F4110">
        <v>57.1</v>
      </c>
      <c r="G4110">
        <v>0.55400000000000005</v>
      </c>
      <c r="H4110">
        <v>0.46500000000000002</v>
      </c>
      <c r="I4110">
        <f>Data[[#This Row],[nucleus_area_pct]]/Data[[#This Row],[cytoplasm_ratio]]</f>
        <v>122.79569892473118</v>
      </c>
      <c r="J4110">
        <v>0.67400000000000004</v>
      </c>
      <c r="K4110">
        <v>0.35399999999999998</v>
      </c>
      <c r="L4110">
        <v>4.57</v>
      </c>
      <c r="M4110">
        <v>2.1</v>
      </c>
      <c r="N4110">
        <v>0.78200000000000003</v>
      </c>
      <c r="O4110">
        <v>370</v>
      </c>
      <c r="P4110">
        <v>70</v>
      </c>
      <c r="Q4110">
        <v>185</v>
      </c>
      <c r="R4110">
        <v>120</v>
      </c>
      <c r="S4110">
        <v>216</v>
      </c>
      <c r="T4110">
        <f>(Data[[#This Row],[mean_r]]/256)*100</f>
        <v>72.265625</v>
      </c>
      <c r="U4110">
        <f>(Data[[#This Row],[mean_g]]/256)*100</f>
        <v>46.875</v>
      </c>
      <c r="V4110">
        <f>(Data[[#This Row],[mean_b]]/256)*100</f>
        <v>84.375</v>
      </c>
      <c r="W4110">
        <v>0.85599999999999998</v>
      </c>
      <c r="X4110" t="s">
        <v>51</v>
      </c>
      <c r="Y4110" t="s">
        <v>40</v>
      </c>
      <c r="Z4110">
        <v>4800</v>
      </c>
      <c r="AA4110">
        <v>4.8600000000000003</v>
      </c>
      <c r="AB4110">
        <v>10</v>
      </c>
      <c r="AC4110">
        <v>43.2</v>
      </c>
      <c r="AD4110">
        <v>210462</v>
      </c>
      <c r="AE4110">
        <v>102.8</v>
      </c>
      <c r="AF4110">
        <v>32.799999999999997</v>
      </c>
      <c r="AG4110" t="s">
        <v>64</v>
      </c>
      <c r="AH4110" t="s">
        <v>42</v>
      </c>
      <c r="AI4110" t="s">
        <v>52</v>
      </c>
      <c r="AJ4110">
        <v>60</v>
      </c>
      <c r="AK4110">
        <v>360</v>
      </c>
      <c r="AL4110">
        <v>0.10100000000000001</v>
      </c>
      <c r="AM4110">
        <v>0.85440000000000005</v>
      </c>
      <c r="AN4110">
        <v>0.80810000000000004</v>
      </c>
      <c r="AO4110">
        <f>Data[[#This Row],[labeller_confidence_score]]-Data[[#This Row],[cytodiffusion_classification_confidence]]</f>
        <v>-4.6300000000000008E-2</v>
      </c>
    </row>
    <row r="4111" spans="1:41" x14ac:dyDescent="0.3">
      <c r="A4111" t="s">
        <v>4184</v>
      </c>
      <c r="B4111" t="s">
        <v>120</v>
      </c>
      <c r="C4111">
        <v>1</v>
      </c>
      <c r="D4111" t="s">
        <v>104</v>
      </c>
      <c r="E4111">
        <v>6.2</v>
      </c>
      <c r="F4111">
        <v>0</v>
      </c>
      <c r="G4111">
        <v>0</v>
      </c>
      <c r="H4111">
        <v>1</v>
      </c>
      <c r="I4111">
        <f>Data[[#This Row],[nucleus_area_pct]]/Data[[#This Row],[cytoplasm_ratio]]</f>
        <v>0</v>
      </c>
      <c r="J4111">
        <v>0.94</v>
      </c>
      <c r="K4111">
        <v>0.109</v>
      </c>
      <c r="L4111">
        <v>0.87</v>
      </c>
      <c r="M4111">
        <v>1</v>
      </c>
      <c r="N4111">
        <v>0.94599999999999995</v>
      </c>
      <c r="O4111">
        <v>126</v>
      </c>
      <c r="P4111">
        <v>50</v>
      </c>
      <c r="Q4111">
        <v>220</v>
      </c>
      <c r="R4111">
        <v>118</v>
      </c>
      <c r="S4111">
        <v>114</v>
      </c>
      <c r="T4111">
        <f>(Data[[#This Row],[mean_r]]/256)*100</f>
        <v>85.9375</v>
      </c>
      <c r="U4111">
        <f>(Data[[#This Row],[mean_g]]/256)*100</f>
        <v>46.09375</v>
      </c>
      <c r="V4111">
        <f>(Data[[#This Row],[mean_b]]/256)*100</f>
        <v>44.53125</v>
      </c>
      <c r="W4111">
        <v>0.52300000000000002</v>
      </c>
      <c r="X4111" t="s">
        <v>51</v>
      </c>
      <c r="Y4111" t="s">
        <v>45</v>
      </c>
      <c r="Z4111">
        <v>11650</v>
      </c>
      <c r="AA4111">
        <v>5.88</v>
      </c>
      <c r="AB4111">
        <v>15.9</v>
      </c>
      <c r="AC4111">
        <v>37.200000000000003</v>
      </c>
      <c r="AD4111">
        <v>365882</v>
      </c>
      <c r="AE4111">
        <v>80.900000000000006</v>
      </c>
      <c r="AF4111">
        <v>35.200000000000003</v>
      </c>
      <c r="AG4111" t="s">
        <v>46</v>
      </c>
      <c r="AH4111" t="s">
        <v>68</v>
      </c>
      <c r="AI4111" t="s">
        <v>56</v>
      </c>
      <c r="AJ4111">
        <v>40</v>
      </c>
      <c r="AK4111">
        <v>360</v>
      </c>
      <c r="AL4111">
        <v>0.95040000000000002</v>
      </c>
      <c r="AM4111">
        <v>0.67569999999999997</v>
      </c>
      <c r="AN4111">
        <v>0.75609999999999999</v>
      </c>
      <c r="AO4111">
        <f>Data[[#This Row],[labeller_confidence_score]]-Data[[#This Row],[cytodiffusion_classification_confidence]]</f>
        <v>8.0400000000000027E-2</v>
      </c>
    </row>
    <row r="4112" spans="1:41" x14ac:dyDescent="0.3">
      <c r="A4112" t="s">
        <v>4185</v>
      </c>
      <c r="B4112" t="s">
        <v>58</v>
      </c>
      <c r="C4112">
        <v>1</v>
      </c>
      <c r="D4112" t="s">
        <v>38</v>
      </c>
      <c r="E4112">
        <v>12.36</v>
      </c>
      <c r="F4112">
        <v>63.8</v>
      </c>
      <c r="G4112">
        <v>0.626</v>
      </c>
      <c r="H4112">
        <v>0.21199999999999999</v>
      </c>
      <c r="I4112">
        <f>Data[[#This Row],[nucleus_area_pct]]/Data[[#This Row],[cytoplasm_ratio]]</f>
        <v>300.94339622641508</v>
      </c>
      <c r="J4112">
        <v>0.83</v>
      </c>
      <c r="K4112">
        <v>0.41699999999999998</v>
      </c>
      <c r="L4112">
        <v>1.1100000000000001</v>
      </c>
      <c r="M4112">
        <v>1</v>
      </c>
      <c r="N4112">
        <v>0.86899999999999999</v>
      </c>
      <c r="O4112">
        <v>525</v>
      </c>
      <c r="P4112">
        <v>81</v>
      </c>
      <c r="Q4112">
        <v>193</v>
      </c>
      <c r="R4112">
        <v>157</v>
      </c>
      <c r="S4112">
        <v>201</v>
      </c>
      <c r="T4112">
        <f>(Data[[#This Row],[mean_r]]/256)*100</f>
        <v>75.390625</v>
      </c>
      <c r="U4112">
        <f>(Data[[#This Row],[mean_g]]/256)*100</f>
        <v>61.328125</v>
      </c>
      <c r="V4112">
        <f>(Data[[#This Row],[mean_b]]/256)*100</f>
        <v>78.515625</v>
      </c>
      <c r="W4112">
        <v>0.71399999999999997</v>
      </c>
      <c r="X4112" t="s">
        <v>63</v>
      </c>
      <c r="Y4112" t="s">
        <v>40</v>
      </c>
      <c r="Z4112">
        <v>8466</v>
      </c>
      <c r="AA4112">
        <v>4.41</v>
      </c>
      <c r="AB4112">
        <v>14.7</v>
      </c>
      <c r="AC4112">
        <v>44.6</v>
      </c>
      <c r="AD4112">
        <v>241675</v>
      </c>
      <c r="AE4112">
        <v>88.1</v>
      </c>
      <c r="AF4112">
        <v>33.1</v>
      </c>
      <c r="AG4112" t="s">
        <v>46</v>
      </c>
      <c r="AH4112" t="s">
        <v>42</v>
      </c>
      <c r="AI4112" t="s">
        <v>52</v>
      </c>
      <c r="AJ4112">
        <v>100</v>
      </c>
      <c r="AK4112">
        <v>256</v>
      </c>
      <c r="AL4112">
        <v>0.70479999999999998</v>
      </c>
      <c r="AM4112">
        <v>0.67069999999999996</v>
      </c>
      <c r="AN4112">
        <v>0.74239999999999995</v>
      </c>
      <c r="AO4112">
        <f>Data[[#This Row],[labeller_confidence_score]]-Data[[#This Row],[cytodiffusion_classification_confidence]]</f>
        <v>7.1699999999999986E-2</v>
      </c>
    </row>
    <row r="4113" spans="1:41" x14ac:dyDescent="0.3">
      <c r="A4113" t="s">
        <v>4186</v>
      </c>
      <c r="B4113" t="s">
        <v>180</v>
      </c>
      <c r="C4113">
        <v>1</v>
      </c>
      <c r="D4113" t="s">
        <v>181</v>
      </c>
      <c r="E4113">
        <v>8.9499999999999993</v>
      </c>
      <c r="F4113">
        <v>0</v>
      </c>
      <c r="G4113">
        <v>0</v>
      </c>
      <c r="H4113">
        <v>1</v>
      </c>
      <c r="I4113">
        <f>Data[[#This Row],[nucleus_area_pct]]/Data[[#This Row],[cytoplasm_ratio]]</f>
        <v>0</v>
      </c>
      <c r="J4113">
        <v>0.33</v>
      </c>
      <c r="K4113">
        <v>0.97299999999999998</v>
      </c>
      <c r="L4113">
        <v>0.88</v>
      </c>
      <c r="M4113">
        <v>1</v>
      </c>
      <c r="N4113">
        <v>0.77100000000000002</v>
      </c>
      <c r="O4113">
        <v>206</v>
      </c>
      <c r="P4113">
        <v>60</v>
      </c>
      <c r="Q4113">
        <v>222</v>
      </c>
      <c r="R4113">
        <v>120</v>
      </c>
      <c r="S4113">
        <v>123</v>
      </c>
      <c r="T4113">
        <f>(Data[[#This Row],[mean_r]]/256)*100</f>
        <v>86.71875</v>
      </c>
      <c r="U4113">
        <f>(Data[[#This Row],[mean_g]]/256)*100</f>
        <v>46.875</v>
      </c>
      <c r="V4113">
        <f>(Data[[#This Row],[mean_b]]/256)*100</f>
        <v>48.046875</v>
      </c>
      <c r="W4113">
        <v>0.47399999999999998</v>
      </c>
      <c r="X4113" t="s">
        <v>51</v>
      </c>
      <c r="Y4113" t="s">
        <v>40</v>
      </c>
      <c r="Z4113">
        <v>7262</v>
      </c>
      <c r="AA4113">
        <v>5.4</v>
      </c>
      <c r="AB4113">
        <v>9.8000000000000007</v>
      </c>
      <c r="AC4113">
        <v>42.4</v>
      </c>
      <c r="AD4113">
        <v>442260</v>
      </c>
      <c r="AE4113">
        <v>90.3</v>
      </c>
      <c r="AF4113">
        <v>34.1</v>
      </c>
      <c r="AG4113" t="s">
        <v>46</v>
      </c>
      <c r="AH4113" t="s">
        <v>42</v>
      </c>
      <c r="AI4113" t="s">
        <v>52</v>
      </c>
      <c r="AJ4113">
        <v>40</v>
      </c>
      <c r="AK4113">
        <v>224</v>
      </c>
      <c r="AL4113">
        <v>0.83830000000000005</v>
      </c>
      <c r="AM4113">
        <v>0.72789999999999999</v>
      </c>
      <c r="AN4113">
        <v>0.86180000000000001</v>
      </c>
      <c r="AO4113">
        <f>Data[[#This Row],[labeller_confidence_score]]-Data[[#This Row],[cytodiffusion_classification_confidence]]</f>
        <v>0.13390000000000002</v>
      </c>
    </row>
    <row r="4114" spans="1:41" x14ac:dyDescent="0.3">
      <c r="A4114" t="s">
        <v>4187</v>
      </c>
      <c r="B4114" t="s">
        <v>54</v>
      </c>
      <c r="C4114">
        <v>0</v>
      </c>
      <c r="D4114" t="s">
        <v>54</v>
      </c>
      <c r="E4114">
        <v>7.18</v>
      </c>
      <c r="F4114">
        <v>0</v>
      </c>
      <c r="G4114">
        <v>0</v>
      </c>
      <c r="H4114">
        <v>1</v>
      </c>
      <c r="I4114">
        <f>Data[[#This Row],[nucleus_area_pct]]/Data[[#This Row],[cytoplasm_ratio]]</f>
        <v>0</v>
      </c>
      <c r="J4114">
        <v>0.92600000000000005</v>
      </c>
      <c r="K4114">
        <v>0.16900000000000001</v>
      </c>
      <c r="L4114">
        <v>0.52</v>
      </c>
      <c r="M4114">
        <v>1</v>
      </c>
      <c r="N4114">
        <v>0.95</v>
      </c>
      <c r="O4114">
        <v>227</v>
      </c>
      <c r="P4114">
        <v>55</v>
      </c>
      <c r="Q4114">
        <v>215</v>
      </c>
      <c r="R4114">
        <v>134</v>
      </c>
      <c r="S4114">
        <v>114</v>
      </c>
      <c r="T4114">
        <f>(Data[[#This Row],[mean_r]]/256)*100</f>
        <v>83.984375</v>
      </c>
      <c r="U4114">
        <f>(Data[[#This Row],[mean_g]]/256)*100</f>
        <v>52.34375</v>
      </c>
      <c r="V4114">
        <f>(Data[[#This Row],[mean_b]]/256)*100</f>
        <v>44.53125</v>
      </c>
      <c r="W4114">
        <v>0.56699999999999995</v>
      </c>
      <c r="X4114" t="s">
        <v>51</v>
      </c>
      <c r="Y4114" t="s">
        <v>40</v>
      </c>
      <c r="Z4114">
        <v>9845</v>
      </c>
      <c r="AA4114">
        <v>5.12</v>
      </c>
      <c r="AB4114">
        <v>13.4</v>
      </c>
      <c r="AC4114">
        <v>40.200000000000003</v>
      </c>
      <c r="AD4114">
        <v>236515</v>
      </c>
      <c r="AE4114">
        <v>85.7</v>
      </c>
      <c r="AF4114">
        <v>34</v>
      </c>
      <c r="AG4114" t="s">
        <v>41</v>
      </c>
      <c r="AH4114" t="s">
        <v>42</v>
      </c>
      <c r="AI4114" t="s">
        <v>43</v>
      </c>
      <c r="AJ4114">
        <v>40</v>
      </c>
      <c r="AK4114">
        <v>256</v>
      </c>
      <c r="AL4114">
        <v>0.1404</v>
      </c>
      <c r="AM4114">
        <v>0.9385</v>
      </c>
      <c r="AN4114">
        <v>0.96799999999999997</v>
      </c>
      <c r="AO4114">
        <f>Data[[#This Row],[labeller_confidence_score]]-Data[[#This Row],[cytodiffusion_classification_confidence]]</f>
        <v>2.9499999999999971E-2</v>
      </c>
    </row>
    <row r="4115" spans="1:41" x14ac:dyDescent="0.3">
      <c r="A4115" t="s">
        <v>4188</v>
      </c>
      <c r="B4115" t="s">
        <v>62</v>
      </c>
      <c r="C4115">
        <v>0</v>
      </c>
      <c r="D4115" t="s">
        <v>50</v>
      </c>
      <c r="E4115">
        <v>9.17</v>
      </c>
      <c r="F4115">
        <v>79.099999999999994</v>
      </c>
      <c r="G4115">
        <v>0.81499999999999995</v>
      </c>
      <c r="H4115">
        <v>0.22800000000000001</v>
      </c>
      <c r="I4115">
        <f>Data[[#This Row],[nucleus_area_pct]]/Data[[#This Row],[cytoplasm_ratio]]</f>
        <v>346.92982456140345</v>
      </c>
      <c r="J4115">
        <v>0.86499999999999999</v>
      </c>
      <c r="K4115">
        <v>0.16800000000000001</v>
      </c>
      <c r="L4115">
        <v>0.5</v>
      </c>
      <c r="M4115">
        <v>1.1000000000000001</v>
      </c>
      <c r="N4115">
        <v>0.91300000000000003</v>
      </c>
      <c r="O4115">
        <v>272</v>
      </c>
      <c r="P4115">
        <v>66</v>
      </c>
      <c r="Q4115">
        <v>184</v>
      </c>
      <c r="R4115">
        <v>155</v>
      </c>
      <c r="S4115">
        <v>183</v>
      </c>
      <c r="T4115">
        <f>(Data[[#This Row],[mean_r]]/256)*100</f>
        <v>71.875</v>
      </c>
      <c r="U4115">
        <f>(Data[[#This Row],[mean_g]]/256)*100</f>
        <v>60.546875</v>
      </c>
      <c r="V4115">
        <f>(Data[[#This Row],[mean_b]]/256)*100</f>
        <v>71.484375</v>
      </c>
      <c r="W4115">
        <v>0.75900000000000001</v>
      </c>
      <c r="X4115" t="s">
        <v>39</v>
      </c>
      <c r="Y4115" t="s">
        <v>45</v>
      </c>
      <c r="Z4115">
        <v>1434</v>
      </c>
      <c r="AA4115">
        <v>4.21</v>
      </c>
      <c r="AB4115">
        <v>14.9</v>
      </c>
      <c r="AC4115">
        <v>43.9</v>
      </c>
      <c r="AD4115">
        <v>193573</v>
      </c>
      <c r="AE4115">
        <v>98.1</v>
      </c>
      <c r="AF4115">
        <v>34</v>
      </c>
      <c r="AG4115" t="s">
        <v>64</v>
      </c>
      <c r="AH4115" t="s">
        <v>47</v>
      </c>
      <c r="AI4115" t="s">
        <v>43</v>
      </c>
      <c r="AJ4115">
        <v>60</v>
      </c>
      <c r="AK4115">
        <v>224</v>
      </c>
      <c r="AL4115">
        <v>0</v>
      </c>
      <c r="AM4115">
        <v>0.86890000000000001</v>
      </c>
      <c r="AN4115">
        <v>0.95469999999999999</v>
      </c>
      <c r="AO4115">
        <f>Data[[#This Row],[labeller_confidence_score]]-Data[[#This Row],[cytodiffusion_classification_confidence]]</f>
        <v>8.5799999999999987E-2</v>
      </c>
    </row>
    <row r="4116" spans="1:41" x14ac:dyDescent="0.3">
      <c r="A4116" t="s">
        <v>4189</v>
      </c>
      <c r="B4116" t="s">
        <v>74</v>
      </c>
      <c r="C4116">
        <v>0</v>
      </c>
      <c r="D4116" t="s">
        <v>75</v>
      </c>
      <c r="E4116">
        <v>1.76</v>
      </c>
      <c r="F4116">
        <v>0</v>
      </c>
      <c r="G4116">
        <v>0</v>
      </c>
      <c r="H4116">
        <v>1</v>
      </c>
      <c r="I4116">
        <f>Data[[#This Row],[nucleus_area_pct]]/Data[[#This Row],[cytoplasm_ratio]]</f>
        <v>0</v>
      </c>
      <c r="J4116">
        <v>0.66700000000000004</v>
      </c>
      <c r="K4116">
        <v>0.26</v>
      </c>
      <c r="L4116">
        <v>2.77</v>
      </c>
      <c r="M4116">
        <v>1</v>
      </c>
      <c r="N4116">
        <v>0.72499999999999998</v>
      </c>
      <c r="O4116">
        <v>15</v>
      </c>
      <c r="P4116">
        <v>22</v>
      </c>
      <c r="Q4116">
        <v>200</v>
      </c>
      <c r="R4116">
        <v>130</v>
      </c>
      <c r="S4116">
        <v>156</v>
      </c>
      <c r="T4116">
        <f>(Data[[#This Row],[mean_r]]/256)*100</f>
        <v>78.125</v>
      </c>
      <c r="U4116">
        <f>(Data[[#This Row],[mean_g]]/256)*100</f>
        <v>50.78125</v>
      </c>
      <c r="V4116">
        <f>(Data[[#This Row],[mean_b]]/256)*100</f>
        <v>60.9375</v>
      </c>
      <c r="W4116">
        <v>0.59499999999999997</v>
      </c>
      <c r="X4116" t="s">
        <v>51</v>
      </c>
      <c r="Y4116" t="s">
        <v>40</v>
      </c>
      <c r="Z4116">
        <v>7589</v>
      </c>
      <c r="AA4116">
        <v>4.01</v>
      </c>
      <c r="AB4116">
        <v>14.7</v>
      </c>
      <c r="AC4116">
        <v>37.299999999999997</v>
      </c>
      <c r="AD4116">
        <v>234658</v>
      </c>
      <c r="AE4116">
        <v>75</v>
      </c>
      <c r="AF4116">
        <v>36.1</v>
      </c>
      <c r="AG4116" t="s">
        <v>64</v>
      </c>
      <c r="AH4116" t="s">
        <v>47</v>
      </c>
      <c r="AI4116" t="s">
        <v>52</v>
      </c>
      <c r="AJ4116">
        <v>60</v>
      </c>
      <c r="AK4116">
        <v>224</v>
      </c>
      <c r="AL4116">
        <v>6.3200000000000006E-2</v>
      </c>
      <c r="AM4116">
        <v>0.85970000000000002</v>
      </c>
      <c r="AN4116">
        <v>0.90769999999999995</v>
      </c>
      <c r="AO4116">
        <f>Data[[#This Row],[labeller_confidence_score]]-Data[[#This Row],[cytodiffusion_classification_confidence]]</f>
        <v>4.7999999999999932E-2</v>
      </c>
    </row>
    <row r="4117" spans="1:41" x14ac:dyDescent="0.3">
      <c r="A4117" t="s">
        <v>4190</v>
      </c>
      <c r="B4117" t="s">
        <v>81</v>
      </c>
      <c r="C4117">
        <v>1</v>
      </c>
      <c r="D4117" t="s">
        <v>82</v>
      </c>
      <c r="E4117">
        <v>15.13</v>
      </c>
      <c r="F4117">
        <v>87.2</v>
      </c>
      <c r="G4117">
        <v>0.29799999999999999</v>
      </c>
      <c r="H4117">
        <v>0.17699999999999999</v>
      </c>
      <c r="I4117">
        <f>Data[[#This Row],[nucleus_area_pct]]/Data[[#This Row],[cytoplasm_ratio]]</f>
        <v>492.65536723163848</v>
      </c>
      <c r="J4117">
        <v>0.65600000000000003</v>
      </c>
      <c r="K4117">
        <v>0.249</v>
      </c>
      <c r="L4117">
        <v>0.64</v>
      </c>
      <c r="M4117">
        <v>1</v>
      </c>
      <c r="N4117">
        <v>0.93100000000000005</v>
      </c>
      <c r="O4117">
        <v>891</v>
      </c>
      <c r="P4117">
        <v>97</v>
      </c>
      <c r="Q4117">
        <v>123</v>
      </c>
      <c r="R4117">
        <v>149</v>
      </c>
      <c r="S4117">
        <v>193</v>
      </c>
      <c r="T4117">
        <f>(Data[[#This Row],[mean_r]]/256)*100</f>
        <v>48.046875</v>
      </c>
      <c r="U4117">
        <f>(Data[[#This Row],[mean_g]]/256)*100</f>
        <v>58.203125</v>
      </c>
      <c r="V4117">
        <f>(Data[[#This Row],[mean_b]]/256)*100</f>
        <v>75.390625</v>
      </c>
      <c r="W4117">
        <v>0.71099999999999997</v>
      </c>
      <c r="X4117" t="s">
        <v>51</v>
      </c>
      <c r="Y4117" t="s">
        <v>45</v>
      </c>
      <c r="Z4117">
        <v>8149</v>
      </c>
      <c r="AA4117">
        <v>3.71</v>
      </c>
      <c r="AB4117">
        <v>14.3</v>
      </c>
      <c r="AC4117">
        <v>42.2</v>
      </c>
      <c r="AD4117">
        <v>241500</v>
      </c>
      <c r="AE4117">
        <v>78.3</v>
      </c>
      <c r="AF4117">
        <v>35.1</v>
      </c>
      <c r="AG4117" t="s">
        <v>46</v>
      </c>
      <c r="AH4117" t="s">
        <v>42</v>
      </c>
      <c r="AI4117" t="s">
        <v>56</v>
      </c>
      <c r="AJ4117">
        <v>60</v>
      </c>
      <c r="AK4117">
        <v>512</v>
      </c>
      <c r="AL4117">
        <v>0.77959999999999996</v>
      </c>
      <c r="AM4117">
        <v>0.78090000000000004</v>
      </c>
      <c r="AN4117">
        <v>0.83379999999999999</v>
      </c>
      <c r="AO4117">
        <f>Data[[#This Row],[labeller_confidence_score]]-Data[[#This Row],[cytodiffusion_classification_confidence]]</f>
        <v>5.2899999999999947E-2</v>
      </c>
    </row>
    <row r="4118" spans="1:41" x14ac:dyDescent="0.3">
      <c r="A4118" t="s">
        <v>4191</v>
      </c>
      <c r="B4118" t="s">
        <v>180</v>
      </c>
      <c r="C4118">
        <v>1</v>
      </c>
      <c r="D4118" t="s">
        <v>181</v>
      </c>
      <c r="E4118">
        <v>5.0199999999999996</v>
      </c>
      <c r="F4118">
        <v>0</v>
      </c>
      <c r="G4118">
        <v>0</v>
      </c>
      <c r="H4118">
        <v>1</v>
      </c>
      <c r="I4118">
        <f>Data[[#This Row],[nucleus_area_pct]]/Data[[#This Row],[cytoplasm_ratio]]</f>
        <v>0</v>
      </c>
      <c r="J4118">
        <v>0.158</v>
      </c>
      <c r="K4118">
        <v>0.90800000000000003</v>
      </c>
      <c r="L4118">
        <v>0.66</v>
      </c>
      <c r="M4118">
        <v>1</v>
      </c>
      <c r="N4118">
        <v>0.84599999999999997</v>
      </c>
      <c r="O4118">
        <v>160</v>
      </c>
      <c r="P4118">
        <v>70</v>
      </c>
      <c r="Q4118">
        <v>240</v>
      </c>
      <c r="R4118">
        <v>117</v>
      </c>
      <c r="S4118">
        <v>134</v>
      </c>
      <c r="T4118">
        <f>(Data[[#This Row],[mean_r]]/256)*100</f>
        <v>93.75</v>
      </c>
      <c r="U4118">
        <f>(Data[[#This Row],[mean_g]]/256)*100</f>
        <v>45.703125</v>
      </c>
      <c r="V4118">
        <f>(Data[[#This Row],[mean_b]]/256)*100</f>
        <v>52.34375</v>
      </c>
      <c r="W4118">
        <v>0.51</v>
      </c>
      <c r="X4118" t="s">
        <v>39</v>
      </c>
      <c r="Y4118" t="s">
        <v>40</v>
      </c>
      <c r="Z4118">
        <v>6554</v>
      </c>
      <c r="AA4118">
        <v>3.87</v>
      </c>
      <c r="AB4118">
        <v>14.2</v>
      </c>
      <c r="AC4118">
        <v>30.8</v>
      </c>
      <c r="AD4118">
        <v>245982</v>
      </c>
      <c r="AE4118">
        <v>88.5</v>
      </c>
      <c r="AF4118">
        <v>34.5</v>
      </c>
      <c r="AG4118" t="s">
        <v>64</v>
      </c>
      <c r="AH4118" t="s">
        <v>47</v>
      </c>
      <c r="AI4118" t="s">
        <v>43</v>
      </c>
      <c r="AJ4118">
        <v>100</v>
      </c>
      <c r="AK4118">
        <v>224</v>
      </c>
      <c r="AL4118">
        <v>0.99529999999999996</v>
      </c>
      <c r="AM4118">
        <v>0.91279999999999994</v>
      </c>
      <c r="AN4118">
        <v>0.69140000000000001</v>
      </c>
      <c r="AO4118">
        <f>Data[[#This Row],[labeller_confidence_score]]-Data[[#This Row],[cytodiffusion_classification_confidence]]</f>
        <v>-0.22139999999999993</v>
      </c>
    </row>
    <row r="4119" spans="1:41" x14ac:dyDescent="0.3">
      <c r="A4119" t="s">
        <v>4192</v>
      </c>
      <c r="B4119" t="s">
        <v>62</v>
      </c>
      <c r="C4119">
        <v>0</v>
      </c>
      <c r="D4119" t="s">
        <v>50</v>
      </c>
      <c r="E4119">
        <v>9.58</v>
      </c>
      <c r="F4119">
        <v>81.599999999999994</v>
      </c>
      <c r="G4119">
        <v>0.81100000000000005</v>
      </c>
      <c r="H4119">
        <v>0.28199999999999997</v>
      </c>
      <c r="I4119">
        <f>Data[[#This Row],[nucleus_area_pct]]/Data[[#This Row],[cytoplasm_ratio]]</f>
        <v>289.36170212765956</v>
      </c>
      <c r="J4119">
        <v>0.89300000000000002</v>
      </c>
      <c r="K4119">
        <v>0.191</v>
      </c>
      <c r="L4119">
        <v>1.01</v>
      </c>
      <c r="M4119">
        <v>1</v>
      </c>
      <c r="N4119">
        <v>0.86899999999999999</v>
      </c>
      <c r="O4119">
        <v>224</v>
      </c>
      <c r="P4119">
        <v>65</v>
      </c>
      <c r="Q4119">
        <v>191</v>
      </c>
      <c r="R4119">
        <v>158</v>
      </c>
      <c r="S4119">
        <v>191</v>
      </c>
      <c r="T4119">
        <f>(Data[[#This Row],[mean_r]]/256)*100</f>
        <v>74.609375</v>
      </c>
      <c r="U4119">
        <f>(Data[[#This Row],[mean_g]]/256)*100</f>
        <v>61.71875</v>
      </c>
      <c r="V4119">
        <f>(Data[[#This Row],[mean_b]]/256)*100</f>
        <v>74.609375</v>
      </c>
      <c r="W4119">
        <v>0.71799999999999997</v>
      </c>
      <c r="X4119" t="s">
        <v>63</v>
      </c>
      <c r="Y4119" t="s">
        <v>40</v>
      </c>
      <c r="Z4119">
        <v>9884</v>
      </c>
      <c r="AA4119">
        <v>5.26</v>
      </c>
      <c r="AB4119">
        <v>10</v>
      </c>
      <c r="AC4119">
        <v>32.1</v>
      </c>
      <c r="AD4119">
        <v>224644</v>
      </c>
      <c r="AE4119">
        <v>74.8</v>
      </c>
      <c r="AF4119">
        <v>29.3</v>
      </c>
      <c r="AG4119" t="s">
        <v>46</v>
      </c>
      <c r="AH4119" t="s">
        <v>68</v>
      </c>
      <c r="AI4119" t="s">
        <v>52</v>
      </c>
      <c r="AJ4119">
        <v>40</v>
      </c>
      <c r="AK4119">
        <v>224</v>
      </c>
      <c r="AL4119">
        <v>0</v>
      </c>
      <c r="AM4119">
        <v>0.98129999999999995</v>
      </c>
      <c r="AN4119">
        <v>0.94350000000000001</v>
      </c>
      <c r="AO4119">
        <f>Data[[#This Row],[labeller_confidence_score]]-Data[[#This Row],[cytodiffusion_classification_confidence]]</f>
        <v>-3.7799999999999945E-2</v>
      </c>
    </row>
    <row r="4120" spans="1:41" x14ac:dyDescent="0.3">
      <c r="A4120" t="s">
        <v>4193</v>
      </c>
      <c r="B4120" t="s">
        <v>60</v>
      </c>
      <c r="C4120">
        <v>0</v>
      </c>
      <c r="D4120" t="s">
        <v>50</v>
      </c>
      <c r="E4120">
        <v>15.95</v>
      </c>
      <c r="F4120">
        <v>59.6</v>
      </c>
      <c r="G4120">
        <v>0.628</v>
      </c>
      <c r="H4120">
        <v>0.378</v>
      </c>
      <c r="I4120">
        <f>Data[[#This Row],[nucleus_area_pct]]/Data[[#This Row],[cytoplasm_ratio]]</f>
        <v>157.67195767195767</v>
      </c>
      <c r="J4120">
        <v>0.77700000000000002</v>
      </c>
      <c r="K4120">
        <v>0.54300000000000004</v>
      </c>
      <c r="L4120">
        <v>1.91</v>
      </c>
      <c r="M4120">
        <v>1</v>
      </c>
      <c r="N4120">
        <v>0.72899999999999998</v>
      </c>
      <c r="O4120">
        <v>591</v>
      </c>
      <c r="P4120">
        <v>100</v>
      </c>
      <c r="Q4120">
        <v>199</v>
      </c>
      <c r="R4120">
        <v>169</v>
      </c>
      <c r="S4120">
        <v>203</v>
      </c>
      <c r="T4120">
        <f>(Data[[#This Row],[mean_r]]/256)*100</f>
        <v>77.734375</v>
      </c>
      <c r="U4120">
        <f>(Data[[#This Row],[mean_g]]/256)*100</f>
        <v>66.015625</v>
      </c>
      <c r="V4120">
        <f>(Data[[#This Row],[mean_b]]/256)*100</f>
        <v>79.296875</v>
      </c>
      <c r="W4120">
        <v>0.59099999999999997</v>
      </c>
      <c r="X4120" t="s">
        <v>63</v>
      </c>
      <c r="Y4120" t="s">
        <v>45</v>
      </c>
      <c r="Z4120">
        <v>2102</v>
      </c>
      <c r="AA4120">
        <v>5.0999999999999996</v>
      </c>
      <c r="AB4120">
        <v>12.4</v>
      </c>
      <c r="AC4120">
        <v>39.5</v>
      </c>
      <c r="AD4120">
        <v>114430</v>
      </c>
      <c r="AE4120">
        <v>93.2</v>
      </c>
      <c r="AF4120">
        <v>34</v>
      </c>
      <c r="AG4120" t="s">
        <v>46</v>
      </c>
      <c r="AH4120" t="s">
        <v>68</v>
      </c>
      <c r="AI4120" t="s">
        <v>52</v>
      </c>
      <c r="AJ4120">
        <v>100</v>
      </c>
      <c r="AK4120">
        <v>360</v>
      </c>
      <c r="AL4120">
        <v>5.5399999999999998E-2</v>
      </c>
      <c r="AM4120">
        <v>0.89319999999999999</v>
      </c>
      <c r="AN4120">
        <v>0.86760000000000004</v>
      </c>
      <c r="AO4120">
        <f>Data[[#This Row],[labeller_confidence_score]]-Data[[#This Row],[cytodiffusion_classification_confidence]]</f>
        <v>-2.5599999999999956E-2</v>
      </c>
    </row>
    <row r="4121" spans="1:41" x14ac:dyDescent="0.3">
      <c r="A4121" t="s">
        <v>4194</v>
      </c>
      <c r="B4121" t="s">
        <v>85</v>
      </c>
      <c r="C4121">
        <v>0</v>
      </c>
      <c r="D4121" t="s">
        <v>50</v>
      </c>
      <c r="E4121">
        <v>10.98</v>
      </c>
      <c r="F4121">
        <v>65.599999999999994</v>
      </c>
      <c r="G4121">
        <v>0.59399999999999997</v>
      </c>
      <c r="H4121">
        <v>0.377</v>
      </c>
      <c r="I4121">
        <f>Data[[#This Row],[nucleus_area_pct]]/Data[[#This Row],[cytoplasm_ratio]]</f>
        <v>174.00530503978777</v>
      </c>
      <c r="J4121">
        <v>0.75800000000000001</v>
      </c>
      <c r="K4121">
        <v>0.45800000000000002</v>
      </c>
      <c r="L4121">
        <v>4.47</v>
      </c>
      <c r="M4121">
        <v>1.8</v>
      </c>
      <c r="N4121">
        <v>0.80300000000000005</v>
      </c>
      <c r="O4121">
        <v>277</v>
      </c>
      <c r="P4121">
        <v>63</v>
      </c>
      <c r="Q4121">
        <v>193</v>
      </c>
      <c r="R4121">
        <v>144</v>
      </c>
      <c r="S4121">
        <v>202</v>
      </c>
      <c r="T4121">
        <f>(Data[[#This Row],[mean_r]]/256)*100</f>
        <v>75.390625</v>
      </c>
      <c r="U4121">
        <f>(Data[[#This Row],[mean_g]]/256)*100</f>
        <v>56.25</v>
      </c>
      <c r="V4121">
        <f>(Data[[#This Row],[mean_b]]/256)*100</f>
        <v>78.90625</v>
      </c>
      <c r="W4121">
        <v>0.63500000000000001</v>
      </c>
      <c r="X4121" t="s">
        <v>51</v>
      </c>
      <c r="Y4121" t="s">
        <v>45</v>
      </c>
      <c r="Z4121">
        <v>3811</v>
      </c>
      <c r="AA4121">
        <v>4.7699999999999996</v>
      </c>
      <c r="AB4121">
        <v>12.3</v>
      </c>
      <c r="AC4121">
        <v>35.9</v>
      </c>
      <c r="AD4121">
        <v>212168</v>
      </c>
      <c r="AE4121">
        <v>82.6</v>
      </c>
      <c r="AF4121">
        <v>30.8</v>
      </c>
      <c r="AG4121" t="s">
        <v>64</v>
      </c>
      <c r="AH4121" t="s">
        <v>47</v>
      </c>
      <c r="AI4121" t="s">
        <v>43</v>
      </c>
      <c r="AJ4121">
        <v>40</v>
      </c>
      <c r="AK4121">
        <v>224</v>
      </c>
      <c r="AL4121">
        <v>7.7600000000000002E-2</v>
      </c>
      <c r="AM4121">
        <v>0.83309999999999995</v>
      </c>
      <c r="AN4121">
        <v>0.98499999999999999</v>
      </c>
      <c r="AO4121">
        <f>Data[[#This Row],[labeller_confidence_score]]-Data[[#This Row],[cytodiffusion_classification_confidence]]</f>
        <v>0.15190000000000003</v>
      </c>
    </row>
    <row r="4122" spans="1:41" x14ac:dyDescent="0.3">
      <c r="A4122" t="s">
        <v>4195</v>
      </c>
      <c r="B4122" t="s">
        <v>49</v>
      </c>
      <c r="C4122">
        <v>0</v>
      </c>
      <c r="D4122" t="s">
        <v>50</v>
      </c>
      <c r="E4122">
        <v>11.43</v>
      </c>
      <c r="F4122">
        <v>54.1</v>
      </c>
      <c r="G4122">
        <v>0.65700000000000003</v>
      </c>
      <c r="H4122">
        <v>0.45600000000000002</v>
      </c>
      <c r="I4122">
        <f>Data[[#This Row],[nucleus_area_pct]]/Data[[#This Row],[cytoplasm_ratio]]</f>
        <v>118.64035087719299</v>
      </c>
      <c r="J4122">
        <v>0.78800000000000003</v>
      </c>
      <c r="K4122">
        <v>0.26400000000000001</v>
      </c>
      <c r="L4122">
        <v>3.05</v>
      </c>
      <c r="M4122">
        <v>3.4</v>
      </c>
      <c r="N4122">
        <v>0.77900000000000003</v>
      </c>
      <c r="O4122">
        <v>421</v>
      </c>
      <c r="P4122">
        <v>68</v>
      </c>
      <c r="Q4122">
        <v>211</v>
      </c>
      <c r="R4122">
        <v>161</v>
      </c>
      <c r="S4122">
        <v>170</v>
      </c>
      <c r="T4122">
        <f>(Data[[#This Row],[mean_r]]/256)*100</f>
        <v>82.421875</v>
      </c>
      <c r="U4122">
        <f>(Data[[#This Row],[mean_g]]/256)*100</f>
        <v>62.890625</v>
      </c>
      <c r="V4122">
        <f>(Data[[#This Row],[mean_b]]/256)*100</f>
        <v>66.40625</v>
      </c>
      <c r="W4122">
        <v>0.622</v>
      </c>
      <c r="X4122" t="s">
        <v>51</v>
      </c>
      <c r="Y4122" t="s">
        <v>45</v>
      </c>
      <c r="Z4122">
        <v>7193</v>
      </c>
      <c r="AA4122">
        <v>4.55</v>
      </c>
      <c r="AB4122">
        <v>14.3</v>
      </c>
      <c r="AC4122">
        <v>36.5</v>
      </c>
      <c r="AD4122">
        <v>265569</v>
      </c>
      <c r="AE4122">
        <v>82.7</v>
      </c>
      <c r="AF4122">
        <v>32</v>
      </c>
      <c r="AG4122" t="s">
        <v>64</v>
      </c>
      <c r="AH4122" t="s">
        <v>68</v>
      </c>
      <c r="AI4122" t="s">
        <v>43</v>
      </c>
      <c r="AJ4122">
        <v>60</v>
      </c>
      <c r="AK4122">
        <v>360</v>
      </c>
      <c r="AL4122">
        <v>5.3499999999999999E-2</v>
      </c>
      <c r="AM4122">
        <v>0.98</v>
      </c>
      <c r="AN4122">
        <v>0.92069999999999996</v>
      </c>
      <c r="AO4122">
        <f>Data[[#This Row],[labeller_confidence_score]]-Data[[#This Row],[cytodiffusion_classification_confidence]]</f>
        <v>-5.9300000000000019E-2</v>
      </c>
    </row>
    <row r="4123" spans="1:41" x14ac:dyDescent="0.3">
      <c r="A4123" t="s">
        <v>4196</v>
      </c>
      <c r="B4123" t="s">
        <v>49</v>
      </c>
      <c r="C4123">
        <v>0</v>
      </c>
      <c r="D4123" t="s">
        <v>50</v>
      </c>
      <c r="E4123">
        <v>12.48</v>
      </c>
      <c r="F4123">
        <v>55.7</v>
      </c>
      <c r="G4123">
        <v>0.53600000000000003</v>
      </c>
      <c r="H4123">
        <v>0.54100000000000004</v>
      </c>
      <c r="I4123">
        <f>Data[[#This Row],[nucleus_area_pct]]/Data[[#This Row],[cytoplasm_ratio]]</f>
        <v>102.95748613678373</v>
      </c>
      <c r="J4123">
        <v>0.84699999999999998</v>
      </c>
      <c r="K4123">
        <v>0.35399999999999998</v>
      </c>
      <c r="L4123">
        <v>3.6</v>
      </c>
      <c r="M4123">
        <v>4.4000000000000004</v>
      </c>
      <c r="N4123">
        <v>0.875</v>
      </c>
      <c r="O4123">
        <v>413</v>
      </c>
      <c r="P4123">
        <v>59</v>
      </c>
      <c r="Q4123">
        <v>214</v>
      </c>
      <c r="R4123">
        <v>170</v>
      </c>
      <c r="S4123">
        <v>173</v>
      </c>
      <c r="T4123">
        <f>(Data[[#This Row],[mean_r]]/256)*100</f>
        <v>83.59375</v>
      </c>
      <c r="U4123">
        <f>(Data[[#This Row],[mean_g]]/256)*100</f>
        <v>66.40625</v>
      </c>
      <c r="V4123">
        <f>(Data[[#This Row],[mean_b]]/256)*100</f>
        <v>67.578125</v>
      </c>
      <c r="W4123">
        <v>0.65200000000000002</v>
      </c>
      <c r="X4123" t="s">
        <v>51</v>
      </c>
      <c r="Y4123" t="s">
        <v>45</v>
      </c>
      <c r="Z4123">
        <v>6792</v>
      </c>
      <c r="AA4123">
        <v>6.62</v>
      </c>
      <c r="AB4123">
        <v>16</v>
      </c>
      <c r="AC4123">
        <v>47.6</v>
      </c>
      <c r="AD4123">
        <v>258814</v>
      </c>
      <c r="AE4123">
        <v>88.5</v>
      </c>
      <c r="AF4123">
        <v>33.299999999999997</v>
      </c>
      <c r="AG4123" t="s">
        <v>64</v>
      </c>
      <c r="AH4123" t="s">
        <v>68</v>
      </c>
      <c r="AI4123" t="s">
        <v>56</v>
      </c>
      <c r="AJ4123">
        <v>40</v>
      </c>
      <c r="AK4123">
        <v>512</v>
      </c>
      <c r="AL4123">
        <v>6.1100000000000002E-2</v>
      </c>
      <c r="AM4123">
        <v>0.91190000000000004</v>
      </c>
      <c r="AN4123">
        <v>0.92589999999999995</v>
      </c>
      <c r="AO4123">
        <f>Data[[#This Row],[labeller_confidence_score]]-Data[[#This Row],[cytodiffusion_classification_confidence]]</f>
        <v>1.3999999999999901E-2</v>
      </c>
    </row>
    <row r="4124" spans="1:41" x14ac:dyDescent="0.3">
      <c r="A4124" t="s">
        <v>4197</v>
      </c>
      <c r="B4124" t="s">
        <v>62</v>
      </c>
      <c r="C4124">
        <v>0</v>
      </c>
      <c r="D4124" t="s">
        <v>50</v>
      </c>
      <c r="E4124">
        <v>8.52</v>
      </c>
      <c r="F4124">
        <v>76.7</v>
      </c>
      <c r="G4124">
        <v>0.80800000000000005</v>
      </c>
      <c r="H4124">
        <v>0.23400000000000001</v>
      </c>
      <c r="I4124">
        <f>Data[[#This Row],[nucleus_area_pct]]/Data[[#This Row],[cytoplasm_ratio]]</f>
        <v>327.77777777777777</v>
      </c>
      <c r="J4124">
        <v>0.96099999999999997</v>
      </c>
      <c r="K4124">
        <v>8.3000000000000004E-2</v>
      </c>
      <c r="L4124">
        <v>0.37</v>
      </c>
      <c r="M4124">
        <v>1.2</v>
      </c>
      <c r="N4124">
        <v>0.91200000000000003</v>
      </c>
      <c r="O4124">
        <v>284</v>
      </c>
      <c r="P4124">
        <v>61</v>
      </c>
      <c r="Q4124">
        <v>197</v>
      </c>
      <c r="R4124">
        <v>178</v>
      </c>
      <c r="S4124">
        <v>200</v>
      </c>
      <c r="T4124">
        <f>(Data[[#This Row],[mean_r]]/256)*100</f>
        <v>76.953125</v>
      </c>
      <c r="U4124">
        <f>(Data[[#This Row],[mean_g]]/256)*100</f>
        <v>69.53125</v>
      </c>
      <c r="V4124">
        <f>(Data[[#This Row],[mean_b]]/256)*100</f>
        <v>78.125</v>
      </c>
      <c r="W4124">
        <v>0.69299999999999995</v>
      </c>
      <c r="X4124" t="s">
        <v>63</v>
      </c>
      <c r="Y4124" t="s">
        <v>40</v>
      </c>
      <c r="Z4124">
        <v>6104</v>
      </c>
      <c r="AA4124">
        <v>5.15</v>
      </c>
      <c r="AB4124">
        <v>14</v>
      </c>
      <c r="AC4124">
        <v>45</v>
      </c>
      <c r="AD4124">
        <v>229759</v>
      </c>
      <c r="AE4124">
        <v>90</v>
      </c>
      <c r="AF4124">
        <v>35.5</v>
      </c>
      <c r="AG4124" t="s">
        <v>46</v>
      </c>
      <c r="AH4124" t="s">
        <v>42</v>
      </c>
      <c r="AI4124" t="s">
        <v>56</v>
      </c>
      <c r="AJ4124">
        <v>60</v>
      </c>
      <c r="AK4124">
        <v>360</v>
      </c>
      <c r="AL4124">
        <v>7.3999999999999996E-2</v>
      </c>
      <c r="AM4124">
        <v>0.91180000000000005</v>
      </c>
      <c r="AN4124">
        <v>0.84689999999999999</v>
      </c>
      <c r="AO4124">
        <f>Data[[#This Row],[labeller_confidence_score]]-Data[[#This Row],[cytodiffusion_classification_confidence]]</f>
        <v>-6.4900000000000069E-2</v>
      </c>
    </row>
    <row r="4125" spans="1:41" x14ac:dyDescent="0.3">
      <c r="A4125" t="s">
        <v>4198</v>
      </c>
      <c r="B4125" t="s">
        <v>49</v>
      </c>
      <c r="C4125">
        <v>0</v>
      </c>
      <c r="D4125" t="s">
        <v>50</v>
      </c>
      <c r="E4125">
        <v>12.17</v>
      </c>
      <c r="F4125">
        <v>62.6</v>
      </c>
      <c r="G4125">
        <v>0.47499999999999998</v>
      </c>
      <c r="H4125">
        <v>0.55500000000000005</v>
      </c>
      <c r="I4125">
        <f>Data[[#This Row],[nucleus_area_pct]]/Data[[#This Row],[cytoplasm_ratio]]</f>
        <v>112.79279279279278</v>
      </c>
      <c r="J4125">
        <v>0.69399999999999995</v>
      </c>
      <c r="K4125">
        <v>0.37</v>
      </c>
      <c r="L4125">
        <v>3.29</v>
      </c>
      <c r="M4125">
        <v>3</v>
      </c>
      <c r="N4125">
        <v>0.78900000000000003</v>
      </c>
      <c r="O4125">
        <v>459</v>
      </c>
      <c r="P4125">
        <v>83</v>
      </c>
      <c r="Q4125">
        <v>178</v>
      </c>
      <c r="R4125">
        <v>162</v>
      </c>
      <c r="S4125">
        <v>183</v>
      </c>
      <c r="T4125">
        <f>(Data[[#This Row],[mean_r]]/256)*100</f>
        <v>69.53125</v>
      </c>
      <c r="U4125">
        <f>(Data[[#This Row],[mean_g]]/256)*100</f>
        <v>63.28125</v>
      </c>
      <c r="V4125">
        <f>(Data[[#This Row],[mean_b]]/256)*100</f>
        <v>71.484375</v>
      </c>
      <c r="W4125">
        <v>0.65800000000000003</v>
      </c>
      <c r="X4125" t="s">
        <v>51</v>
      </c>
      <c r="Y4125" t="s">
        <v>40</v>
      </c>
      <c r="Z4125">
        <v>6208</v>
      </c>
      <c r="AA4125">
        <v>5.22</v>
      </c>
      <c r="AB4125">
        <v>9.6</v>
      </c>
      <c r="AC4125">
        <v>42.1</v>
      </c>
      <c r="AD4125">
        <v>215231</v>
      </c>
      <c r="AE4125">
        <v>84.8</v>
      </c>
      <c r="AF4125">
        <v>34.1</v>
      </c>
      <c r="AG4125" t="s">
        <v>46</v>
      </c>
      <c r="AH4125" t="s">
        <v>42</v>
      </c>
      <c r="AI4125" t="s">
        <v>52</v>
      </c>
      <c r="AJ4125">
        <v>100</v>
      </c>
      <c r="AK4125">
        <v>256</v>
      </c>
      <c r="AL4125">
        <v>0.17499999999999999</v>
      </c>
      <c r="AM4125">
        <v>0.8911</v>
      </c>
      <c r="AN4125">
        <v>0.83830000000000005</v>
      </c>
      <c r="AO4125">
        <f>Data[[#This Row],[labeller_confidence_score]]-Data[[#This Row],[cytodiffusion_classification_confidence]]</f>
        <v>-5.2799999999999958E-2</v>
      </c>
    </row>
    <row r="4126" spans="1:41" x14ac:dyDescent="0.3">
      <c r="A4126" t="s">
        <v>4199</v>
      </c>
      <c r="B4126" t="s">
        <v>74</v>
      </c>
      <c r="C4126">
        <v>0</v>
      </c>
      <c r="D4126" t="s">
        <v>75</v>
      </c>
      <c r="E4126">
        <v>1.52</v>
      </c>
      <c r="F4126">
        <v>0</v>
      </c>
      <c r="G4126">
        <v>0</v>
      </c>
      <c r="H4126">
        <v>1</v>
      </c>
      <c r="I4126">
        <f>Data[[#This Row],[nucleus_area_pct]]/Data[[#This Row],[cytoplasm_ratio]]</f>
        <v>0</v>
      </c>
      <c r="J4126">
        <v>0.88200000000000001</v>
      </c>
      <c r="K4126">
        <v>0.41399999999999998</v>
      </c>
      <c r="L4126">
        <v>1.45</v>
      </c>
      <c r="M4126">
        <v>1</v>
      </c>
      <c r="N4126">
        <v>0.80700000000000005</v>
      </c>
      <c r="O4126">
        <v>18</v>
      </c>
      <c r="P4126">
        <v>18</v>
      </c>
      <c r="Q4126">
        <v>228</v>
      </c>
      <c r="R4126">
        <v>145</v>
      </c>
      <c r="S4126">
        <v>159</v>
      </c>
      <c r="T4126">
        <f>(Data[[#This Row],[mean_r]]/256)*100</f>
        <v>89.0625</v>
      </c>
      <c r="U4126">
        <f>(Data[[#This Row],[mean_g]]/256)*100</f>
        <v>56.640625</v>
      </c>
      <c r="V4126">
        <f>(Data[[#This Row],[mean_b]]/256)*100</f>
        <v>62.109375</v>
      </c>
      <c r="W4126">
        <v>0.50700000000000001</v>
      </c>
      <c r="X4126" t="s">
        <v>51</v>
      </c>
      <c r="Y4126" t="s">
        <v>40</v>
      </c>
      <c r="Z4126">
        <v>8040</v>
      </c>
      <c r="AA4126">
        <v>4.6399999999999997</v>
      </c>
      <c r="AB4126">
        <v>15.6</v>
      </c>
      <c r="AC4126">
        <v>41.4</v>
      </c>
      <c r="AD4126">
        <v>152449</v>
      </c>
      <c r="AE4126">
        <v>95.1</v>
      </c>
      <c r="AF4126">
        <v>34.9</v>
      </c>
      <c r="AG4126" t="s">
        <v>41</v>
      </c>
      <c r="AH4126" t="s">
        <v>42</v>
      </c>
      <c r="AI4126" t="s">
        <v>56</v>
      </c>
      <c r="AJ4126">
        <v>100</v>
      </c>
      <c r="AK4126">
        <v>512</v>
      </c>
      <c r="AL4126">
        <v>0.12709999999999999</v>
      </c>
      <c r="AM4126">
        <v>0.89429999999999998</v>
      </c>
      <c r="AN4126">
        <v>0.76739999999999997</v>
      </c>
      <c r="AO4126">
        <f>Data[[#This Row],[labeller_confidence_score]]-Data[[#This Row],[cytodiffusion_classification_confidence]]</f>
        <v>-0.12690000000000001</v>
      </c>
    </row>
    <row r="4127" spans="1:41" x14ac:dyDescent="0.3">
      <c r="A4127" t="s">
        <v>4200</v>
      </c>
      <c r="B4127" t="s">
        <v>87</v>
      </c>
      <c r="C4127">
        <v>0</v>
      </c>
      <c r="D4127" t="s">
        <v>50</v>
      </c>
      <c r="E4127">
        <v>12.38</v>
      </c>
      <c r="F4127">
        <v>55.2</v>
      </c>
      <c r="G4127">
        <v>0.70099999999999996</v>
      </c>
      <c r="H4127">
        <v>0.69099999999999995</v>
      </c>
      <c r="I4127">
        <f>Data[[#This Row],[nucleus_area_pct]]/Data[[#This Row],[cytoplasm_ratio]]</f>
        <v>79.884225759768455</v>
      </c>
      <c r="J4127">
        <v>0.81200000000000006</v>
      </c>
      <c r="K4127">
        <v>0.51</v>
      </c>
      <c r="L4127">
        <v>3.63</v>
      </c>
      <c r="M4127">
        <v>1.6</v>
      </c>
      <c r="N4127">
        <v>0.747</v>
      </c>
      <c r="O4127">
        <v>391</v>
      </c>
      <c r="P4127">
        <v>80</v>
      </c>
      <c r="Q4127">
        <v>255</v>
      </c>
      <c r="R4127">
        <v>145</v>
      </c>
      <c r="S4127">
        <v>145</v>
      </c>
      <c r="T4127">
        <f>(Data[[#This Row],[mean_r]]/256)*100</f>
        <v>99.609375</v>
      </c>
      <c r="U4127">
        <f>(Data[[#This Row],[mean_g]]/256)*100</f>
        <v>56.640625</v>
      </c>
      <c r="V4127">
        <f>(Data[[#This Row],[mean_b]]/256)*100</f>
        <v>56.640625</v>
      </c>
      <c r="W4127">
        <v>0.64100000000000001</v>
      </c>
      <c r="X4127" t="s">
        <v>39</v>
      </c>
      <c r="Y4127" t="s">
        <v>45</v>
      </c>
      <c r="Z4127">
        <v>5202</v>
      </c>
      <c r="AA4127">
        <v>4.3499999999999996</v>
      </c>
      <c r="AB4127">
        <v>13.7</v>
      </c>
      <c r="AC4127">
        <v>39.1</v>
      </c>
      <c r="AD4127">
        <v>397842</v>
      </c>
      <c r="AE4127">
        <v>69.8</v>
      </c>
      <c r="AF4127">
        <v>32.9</v>
      </c>
      <c r="AG4127" t="s">
        <v>46</v>
      </c>
      <c r="AH4127" t="s">
        <v>47</v>
      </c>
      <c r="AI4127" t="s">
        <v>56</v>
      </c>
      <c r="AJ4127">
        <v>40</v>
      </c>
      <c r="AK4127">
        <v>360</v>
      </c>
      <c r="AL4127">
        <v>7.2499999999999995E-2</v>
      </c>
      <c r="AM4127">
        <v>0.88800000000000001</v>
      </c>
      <c r="AN4127">
        <v>0.93130000000000002</v>
      </c>
      <c r="AO4127">
        <f>Data[[#This Row],[labeller_confidence_score]]-Data[[#This Row],[cytodiffusion_classification_confidence]]</f>
        <v>4.3300000000000005E-2</v>
      </c>
    </row>
    <row r="4128" spans="1:41" x14ac:dyDescent="0.3">
      <c r="A4128" t="s">
        <v>4201</v>
      </c>
      <c r="B4128" t="s">
        <v>49</v>
      </c>
      <c r="C4128">
        <v>0</v>
      </c>
      <c r="D4128" t="s">
        <v>50</v>
      </c>
      <c r="E4128">
        <v>11.48</v>
      </c>
      <c r="F4128">
        <v>50.7</v>
      </c>
      <c r="G4128">
        <v>0.46500000000000002</v>
      </c>
      <c r="H4128">
        <v>0.442</v>
      </c>
      <c r="I4128">
        <f>Data[[#This Row],[nucleus_area_pct]]/Data[[#This Row],[cytoplasm_ratio]]</f>
        <v>114.70588235294119</v>
      </c>
      <c r="J4128">
        <v>0.78800000000000003</v>
      </c>
      <c r="K4128">
        <v>0.498</v>
      </c>
      <c r="L4128">
        <v>3.26</v>
      </c>
      <c r="M4128">
        <v>3.9</v>
      </c>
      <c r="N4128">
        <v>0.78100000000000003</v>
      </c>
      <c r="O4128">
        <v>422</v>
      </c>
      <c r="P4128">
        <v>73</v>
      </c>
      <c r="Q4128">
        <v>207</v>
      </c>
      <c r="R4128">
        <v>159</v>
      </c>
      <c r="S4128">
        <v>186</v>
      </c>
      <c r="T4128">
        <f>(Data[[#This Row],[mean_r]]/256)*100</f>
        <v>80.859375</v>
      </c>
      <c r="U4128">
        <f>(Data[[#This Row],[mean_g]]/256)*100</f>
        <v>62.109375</v>
      </c>
      <c r="V4128">
        <f>(Data[[#This Row],[mean_b]]/256)*100</f>
        <v>72.65625</v>
      </c>
      <c r="W4128">
        <v>0.68400000000000005</v>
      </c>
      <c r="X4128" t="s">
        <v>39</v>
      </c>
      <c r="Y4128" t="s">
        <v>45</v>
      </c>
      <c r="Z4128">
        <v>9922</v>
      </c>
      <c r="AA4128">
        <v>5.25</v>
      </c>
      <c r="AB4128">
        <v>17.100000000000001</v>
      </c>
      <c r="AC4128">
        <v>41.1</v>
      </c>
      <c r="AD4128">
        <v>299680</v>
      </c>
      <c r="AE4128">
        <v>88.5</v>
      </c>
      <c r="AF4128">
        <v>33</v>
      </c>
      <c r="AG4128" t="s">
        <v>64</v>
      </c>
      <c r="AH4128" t="s">
        <v>47</v>
      </c>
      <c r="AI4128" t="s">
        <v>56</v>
      </c>
      <c r="AJ4128">
        <v>100</v>
      </c>
      <c r="AK4128">
        <v>512</v>
      </c>
      <c r="AL4128">
        <v>4.2999999999999997E-2</v>
      </c>
      <c r="AM4128">
        <v>1</v>
      </c>
      <c r="AN4128">
        <v>0.92010000000000003</v>
      </c>
      <c r="AO4128">
        <f>Data[[#This Row],[labeller_confidence_score]]-Data[[#This Row],[cytodiffusion_classification_confidence]]</f>
        <v>-7.9899999999999971E-2</v>
      </c>
    </row>
    <row r="4129" spans="1:41" x14ac:dyDescent="0.3">
      <c r="A4129" t="s">
        <v>4202</v>
      </c>
      <c r="B4129" t="s">
        <v>89</v>
      </c>
      <c r="C4129">
        <v>1</v>
      </c>
      <c r="D4129" t="s">
        <v>38</v>
      </c>
      <c r="E4129">
        <v>12.86</v>
      </c>
      <c r="F4129">
        <v>50</v>
      </c>
      <c r="G4129">
        <v>0.57999999999999996</v>
      </c>
      <c r="H4129">
        <v>0.502</v>
      </c>
      <c r="I4129">
        <f>Data[[#This Row],[nucleus_area_pct]]/Data[[#This Row],[cytoplasm_ratio]]</f>
        <v>99.601593625498012</v>
      </c>
      <c r="J4129">
        <v>0.72299999999999998</v>
      </c>
      <c r="K4129">
        <v>0.26300000000000001</v>
      </c>
      <c r="L4129">
        <v>3.64</v>
      </c>
      <c r="M4129">
        <v>3.8</v>
      </c>
      <c r="N4129">
        <v>0.75700000000000001</v>
      </c>
      <c r="O4129">
        <v>456</v>
      </c>
      <c r="P4129">
        <v>74</v>
      </c>
      <c r="Q4129">
        <v>226</v>
      </c>
      <c r="R4129">
        <v>164</v>
      </c>
      <c r="S4129">
        <v>204</v>
      </c>
      <c r="T4129">
        <f>(Data[[#This Row],[mean_r]]/256)*100</f>
        <v>88.28125</v>
      </c>
      <c r="U4129">
        <f>(Data[[#This Row],[mean_g]]/256)*100</f>
        <v>64.0625</v>
      </c>
      <c r="V4129">
        <f>(Data[[#This Row],[mean_b]]/256)*100</f>
        <v>79.6875</v>
      </c>
      <c r="W4129">
        <v>0.62</v>
      </c>
      <c r="X4129" t="s">
        <v>51</v>
      </c>
      <c r="Y4129" t="s">
        <v>40</v>
      </c>
      <c r="Z4129">
        <v>6262</v>
      </c>
      <c r="AA4129">
        <v>5.12</v>
      </c>
      <c r="AB4129">
        <v>13.8</v>
      </c>
      <c r="AC4129">
        <v>43.6</v>
      </c>
      <c r="AD4129">
        <v>243620</v>
      </c>
      <c r="AE4129">
        <v>91.2</v>
      </c>
      <c r="AF4129">
        <v>31.3</v>
      </c>
      <c r="AG4129" t="s">
        <v>41</v>
      </c>
      <c r="AH4129" t="s">
        <v>68</v>
      </c>
      <c r="AI4129" t="s">
        <v>43</v>
      </c>
      <c r="AJ4129">
        <v>100</v>
      </c>
      <c r="AK4129">
        <v>256</v>
      </c>
      <c r="AL4129">
        <v>0.66610000000000003</v>
      </c>
      <c r="AM4129">
        <v>0.71109999999999995</v>
      </c>
      <c r="AN4129">
        <v>0.72619999999999996</v>
      </c>
      <c r="AO4129">
        <f>Data[[#This Row],[labeller_confidence_score]]-Data[[#This Row],[cytodiffusion_classification_confidence]]</f>
        <v>1.5100000000000002E-2</v>
      </c>
    </row>
    <row r="4130" spans="1:41" x14ac:dyDescent="0.3">
      <c r="A4130" t="s">
        <v>4203</v>
      </c>
      <c r="B4130" t="s">
        <v>49</v>
      </c>
      <c r="C4130">
        <v>0</v>
      </c>
      <c r="D4130" t="s">
        <v>50</v>
      </c>
      <c r="E4130">
        <v>11.94</v>
      </c>
      <c r="F4130">
        <v>51.1</v>
      </c>
      <c r="G4130">
        <v>0.47899999999999998</v>
      </c>
      <c r="H4130">
        <v>0.45600000000000002</v>
      </c>
      <c r="I4130">
        <f>Data[[#This Row],[nucleus_area_pct]]/Data[[#This Row],[cytoplasm_ratio]]</f>
        <v>112.06140350877193</v>
      </c>
      <c r="J4130">
        <v>0.69</v>
      </c>
      <c r="K4130">
        <v>0.29899999999999999</v>
      </c>
      <c r="L4130">
        <v>4.2300000000000004</v>
      </c>
      <c r="M4130">
        <v>3.8</v>
      </c>
      <c r="N4130">
        <v>0.78300000000000003</v>
      </c>
      <c r="O4130">
        <v>440</v>
      </c>
      <c r="P4130">
        <v>76</v>
      </c>
      <c r="Q4130">
        <v>224</v>
      </c>
      <c r="R4130">
        <v>158</v>
      </c>
      <c r="S4130">
        <v>199</v>
      </c>
      <c r="T4130">
        <f>(Data[[#This Row],[mean_r]]/256)*100</f>
        <v>87.5</v>
      </c>
      <c r="U4130">
        <f>(Data[[#This Row],[mean_g]]/256)*100</f>
        <v>61.71875</v>
      </c>
      <c r="V4130">
        <f>(Data[[#This Row],[mean_b]]/256)*100</f>
        <v>77.734375</v>
      </c>
      <c r="W4130">
        <v>0.50700000000000001</v>
      </c>
      <c r="X4130" t="s">
        <v>39</v>
      </c>
      <c r="Y4130" t="s">
        <v>40</v>
      </c>
      <c r="Z4130">
        <v>4359</v>
      </c>
      <c r="AA4130">
        <v>4.5599999999999996</v>
      </c>
      <c r="AB4130">
        <v>16.100000000000001</v>
      </c>
      <c r="AC4130">
        <v>53.7</v>
      </c>
      <c r="AD4130">
        <v>267045</v>
      </c>
      <c r="AE4130">
        <v>77.599999999999994</v>
      </c>
      <c r="AF4130">
        <v>35.6</v>
      </c>
      <c r="AG4130" t="s">
        <v>46</v>
      </c>
      <c r="AH4130" t="s">
        <v>42</v>
      </c>
      <c r="AI4130" t="s">
        <v>43</v>
      </c>
      <c r="AJ4130">
        <v>100</v>
      </c>
      <c r="AK4130">
        <v>512</v>
      </c>
      <c r="AL4130">
        <v>8.7400000000000005E-2</v>
      </c>
      <c r="AM4130">
        <v>0.95860000000000001</v>
      </c>
      <c r="AN4130">
        <v>0.8831</v>
      </c>
      <c r="AO4130">
        <f>Data[[#This Row],[labeller_confidence_score]]-Data[[#This Row],[cytodiffusion_classification_confidence]]</f>
        <v>-7.5500000000000012E-2</v>
      </c>
    </row>
    <row r="4131" spans="1:41" x14ac:dyDescent="0.3">
      <c r="A4131" t="s">
        <v>4204</v>
      </c>
      <c r="B4131" t="s">
        <v>49</v>
      </c>
      <c r="C4131">
        <v>0</v>
      </c>
      <c r="D4131" t="s">
        <v>50</v>
      </c>
      <c r="E4131">
        <v>13.23</v>
      </c>
      <c r="F4131">
        <v>56.3</v>
      </c>
      <c r="G4131">
        <v>0.46600000000000003</v>
      </c>
      <c r="H4131">
        <v>0.46700000000000003</v>
      </c>
      <c r="I4131">
        <f>Data[[#This Row],[nucleus_area_pct]]/Data[[#This Row],[cytoplasm_ratio]]</f>
        <v>120.55674518201283</v>
      </c>
      <c r="J4131">
        <v>0.79</v>
      </c>
      <c r="K4131">
        <v>0.32300000000000001</v>
      </c>
      <c r="L4131">
        <v>3.8</v>
      </c>
      <c r="M4131">
        <v>3.6</v>
      </c>
      <c r="N4131">
        <v>0.80900000000000005</v>
      </c>
      <c r="O4131">
        <v>415</v>
      </c>
      <c r="P4131">
        <v>75</v>
      </c>
      <c r="Q4131">
        <v>208</v>
      </c>
      <c r="R4131">
        <v>158</v>
      </c>
      <c r="S4131">
        <v>200</v>
      </c>
      <c r="T4131">
        <f>(Data[[#This Row],[mean_r]]/256)*100</f>
        <v>81.25</v>
      </c>
      <c r="U4131">
        <f>(Data[[#This Row],[mean_g]]/256)*100</f>
        <v>61.71875</v>
      </c>
      <c r="V4131">
        <f>(Data[[#This Row],[mean_b]]/256)*100</f>
        <v>78.125</v>
      </c>
      <c r="W4131">
        <v>0.55100000000000005</v>
      </c>
      <c r="X4131" t="s">
        <v>51</v>
      </c>
      <c r="Y4131" t="s">
        <v>40</v>
      </c>
      <c r="Z4131">
        <v>3871</v>
      </c>
      <c r="AA4131">
        <v>5.68</v>
      </c>
      <c r="AB4131">
        <v>13</v>
      </c>
      <c r="AC4131">
        <v>42.5</v>
      </c>
      <c r="AD4131">
        <v>222373</v>
      </c>
      <c r="AE4131">
        <v>76.2</v>
      </c>
      <c r="AF4131">
        <v>35.5</v>
      </c>
      <c r="AG4131" t="s">
        <v>64</v>
      </c>
      <c r="AH4131" t="s">
        <v>42</v>
      </c>
      <c r="AI4131" t="s">
        <v>52</v>
      </c>
      <c r="AJ4131">
        <v>100</v>
      </c>
      <c r="AK4131">
        <v>512</v>
      </c>
      <c r="AL4131">
        <v>0</v>
      </c>
      <c r="AM4131">
        <v>0.93759999999999999</v>
      </c>
      <c r="AN4131">
        <v>0.85519999999999996</v>
      </c>
      <c r="AO4131">
        <f>Data[[#This Row],[labeller_confidence_score]]-Data[[#This Row],[cytodiffusion_classification_confidence]]</f>
        <v>-8.2400000000000029E-2</v>
      </c>
    </row>
    <row r="4132" spans="1:41" x14ac:dyDescent="0.3">
      <c r="A4132" t="s">
        <v>4205</v>
      </c>
      <c r="B4132" t="s">
        <v>62</v>
      </c>
      <c r="C4132">
        <v>0</v>
      </c>
      <c r="D4132" t="s">
        <v>50</v>
      </c>
      <c r="E4132">
        <v>8.85</v>
      </c>
      <c r="F4132">
        <v>86.3</v>
      </c>
      <c r="G4132">
        <v>0.73799999999999999</v>
      </c>
      <c r="H4132">
        <v>0.10299999999999999</v>
      </c>
      <c r="I4132">
        <f>Data[[#This Row],[nucleus_area_pct]]/Data[[#This Row],[cytoplasm_ratio]]</f>
        <v>837.86407766990294</v>
      </c>
      <c r="J4132">
        <v>0.85299999999999998</v>
      </c>
      <c r="K4132">
        <v>0.17299999999999999</v>
      </c>
      <c r="L4132">
        <v>0.43</v>
      </c>
      <c r="M4132">
        <v>1</v>
      </c>
      <c r="N4132">
        <v>0.86299999999999999</v>
      </c>
      <c r="O4132">
        <v>276</v>
      </c>
      <c r="P4132">
        <v>55</v>
      </c>
      <c r="Q4132">
        <v>187</v>
      </c>
      <c r="R4132">
        <v>165</v>
      </c>
      <c r="S4132">
        <v>191</v>
      </c>
      <c r="T4132">
        <f>(Data[[#This Row],[mean_r]]/256)*100</f>
        <v>73.046875</v>
      </c>
      <c r="U4132">
        <f>(Data[[#This Row],[mean_g]]/256)*100</f>
        <v>64.453125</v>
      </c>
      <c r="V4132">
        <f>(Data[[#This Row],[mean_b]]/256)*100</f>
        <v>74.609375</v>
      </c>
      <c r="W4132">
        <v>0.72299999999999998</v>
      </c>
      <c r="X4132" t="s">
        <v>51</v>
      </c>
      <c r="Y4132" t="s">
        <v>40</v>
      </c>
      <c r="Z4132">
        <v>8466</v>
      </c>
      <c r="AA4132">
        <v>4.2300000000000004</v>
      </c>
      <c r="AB4132">
        <v>11.2</v>
      </c>
      <c r="AC4132">
        <v>44.3</v>
      </c>
      <c r="AD4132">
        <v>319743</v>
      </c>
      <c r="AE4132">
        <v>95.1</v>
      </c>
      <c r="AF4132">
        <v>32.1</v>
      </c>
      <c r="AG4132" t="s">
        <v>46</v>
      </c>
      <c r="AH4132" t="s">
        <v>42</v>
      </c>
      <c r="AI4132" t="s">
        <v>43</v>
      </c>
      <c r="AJ4132">
        <v>100</v>
      </c>
      <c r="AK4132">
        <v>224</v>
      </c>
      <c r="AL4132">
        <v>0.1326</v>
      </c>
      <c r="AM4132">
        <v>0.83599999999999997</v>
      </c>
      <c r="AN4132">
        <v>0.96579999999999999</v>
      </c>
      <c r="AO4132">
        <f>Data[[#This Row],[labeller_confidence_score]]-Data[[#This Row],[cytodiffusion_classification_confidence]]</f>
        <v>0.12980000000000003</v>
      </c>
    </row>
    <row r="4133" spans="1:41" x14ac:dyDescent="0.3">
      <c r="A4133" t="s">
        <v>4206</v>
      </c>
      <c r="B4133" t="s">
        <v>49</v>
      </c>
      <c r="C4133">
        <v>0</v>
      </c>
      <c r="D4133" t="s">
        <v>50</v>
      </c>
      <c r="E4133">
        <v>12.74</v>
      </c>
      <c r="F4133">
        <v>57.3</v>
      </c>
      <c r="G4133">
        <v>0.44700000000000001</v>
      </c>
      <c r="H4133">
        <v>0.374</v>
      </c>
      <c r="I4133">
        <f>Data[[#This Row],[nucleus_area_pct]]/Data[[#This Row],[cytoplasm_ratio]]</f>
        <v>153.2085561497326</v>
      </c>
      <c r="J4133">
        <v>0.65300000000000002</v>
      </c>
      <c r="K4133">
        <v>0.441</v>
      </c>
      <c r="L4133">
        <v>3</v>
      </c>
      <c r="M4133">
        <v>4</v>
      </c>
      <c r="N4133">
        <v>0.84</v>
      </c>
      <c r="O4133">
        <v>369</v>
      </c>
      <c r="P4133">
        <v>71</v>
      </c>
      <c r="Q4133">
        <v>203</v>
      </c>
      <c r="R4133">
        <v>150</v>
      </c>
      <c r="S4133">
        <v>198</v>
      </c>
      <c r="T4133">
        <f>(Data[[#This Row],[mean_r]]/256)*100</f>
        <v>79.296875</v>
      </c>
      <c r="U4133">
        <f>(Data[[#This Row],[mean_g]]/256)*100</f>
        <v>58.59375</v>
      </c>
      <c r="V4133">
        <f>(Data[[#This Row],[mean_b]]/256)*100</f>
        <v>77.34375</v>
      </c>
      <c r="W4133">
        <v>0.82599999999999996</v>
      </c>
      <c r="X4133" t="s">
        <v>39</v>
      </c>
      <c r="Y4133" t="s">
        <v>40</v>
      </c>
      <c r="Z4133">
        <v>9790</v>
      </c>
      <c r="AA4133">
        <v>4.22</v>
      </c>
      <c r="AB4133">
        <v>15.1</v>
      </c>
      <c r="AC4133">
        <v>35.799999999999997</v>
      </c>
      <c r="AD4133">
        <v>146937</v>
      </c>
      <c r="AE4133">
        <v>86.8</v>
      </c>
      <c r="AF4133">
        <v>31.8</v>
      </c>
      <c r="AG4133" t="s">
        <v>64</v>
      </c>
      <c r="AH4133" t="s">
        <v>42</v>
      </c>
      <c r="AI4133" t="s">
        <v>43</v>
      </c>
      <c r="AJ4133">
        <v>100</v>
      </c>
      <c r="AK4133">
        <v>256</v>
      </c>
      <c r="AL4133">
        <v>0.16450000000000001</v>
      </c>
      <c r="AM4133">
        <v>0.84409999999999996</v>
      </c>
      <c r="AN4133">
        <v>0.8286</v>
      </c>
      <c r="AO4133">
        <f>Data[[#This Row],[labeller_confidence_score]]-Data[[#This Row],[cytodiffusion_classification_confidence]]</f>
        <v>-1.5499999999999958E-2</v>
      </c>
    </row>
    <row r="4134" spans="1:41" x14ac:dyDescent="0.3">
      <c r="A4134" t="s">
        <v>4207</v>
      </c>
      <c r="B4134" t="s">
        <v>87</v>
      </c>
      <c r="C4134">
        <v>0</v>
      </c>
      <c r="D4134" t="s">
        <v>50</v>
      </c>
      <c r="E4134">
        <v>12.48</v>
      </c>
      <c r="F4134">
        <v>43.9</v>
      </c>
      <c r="G4134">
        <v>0.65400000000000003</v>
      </c>
      <c r="H4134">
        <v>0.50900000000000001</v>
      </c>
      <c r="I4134">
        <f>Data[[#This Row],[nucleus_area_pct]]/Data[[#This Row],[cytoplasm_ratio]]</f>
        <v>86.247544204322196</v>
      </c>
      <c r="J4134">
        <v>0.72699999999999998</v>
      </c>
      <c r="K4134">
        <v>0.66</v>
      </c>
      <c r="L4134">
        <v>4.5</v>
      </c>
      <c r="M4134">
        <v>1.6</v>
      </c>
      <c r="N4134">
        <v>0.82299999999999995</v>
      </c>
      <c r="O4134">
        <v>358</v>
      </c>
      <c r="P4134">
        <v>79</v>
      </c>
      <c r="Q4134">
        <v>241</v>
      </c>
      <c r="R4134">
        <v>165</v>
      </c>
      <c r="S4134">
        <v>139</v>
      </c>
      <c r="T4134">
        <f>(Data[[#This Row],[mean_r]]/256)*100</f>
        <v>94.140625</v>
      </c>
      <c r="U4134">
        <f>(Data[[#This Row],[mean_g]]/256)*100</f>
        <v>64.453125</v>
      </c>
      <c r="V4134">
        <f>(Data[[#This Row],[mean_b]]/256)*100</f>
        <v>54.296875</v>
      </c>
      <c r="W4134">
        <v>0.59899999999999998</v>
      </c>
      <c r="X4134" t="s">
        <v>39</v>
      </c>
      <c r="Y4134" t="s">
        <v>45</v>
      </c>
      <c r="Z4134">
        <v>6827</v>
      </c>
      <c r="AA4134">
        <v>6.18</v>
      </c>
      <c r="AB4134">
        <v>15.1</v>
      </c>
      <c r="AC4134">
        <v>51.3</v>
      </c>
      <c r="AD4134">
        <v>381486</v>
      </c>
      <c r="AE4134">
        <v>72.400000000000006</v>
      </c>
      <c r="AF4134">
        <v>34.9</v>
      </c>
      <c r="AG4134" t="s">
        <v>41</v>
      </c>
      <c r="AH4134" t="s">
        <v>42</v>
      </c>
      <c r="AI4134" t="s">
        <v>56</v>
      </c>
      <c r="AJ4134">
        <v>60</v>
      </c>
      <c r="AK4134">
        <v>512</v>
      </c>
      <c r="AL4134">
        <v>0.14180000000000001</v>
      </c>
      <c r="AM4134">
        <v>0.94089999999999996</v>
      </c>
      <c r="AN4134">
        <v>0.92520000000000002</v>
      </c>
      <c r="AO4134">
        <f>Data[[#This Row],[labeller_confidence_score]]-Data[[#This Row],[cytodiffusion_classification_confidence]]</f>
        <v>-1.5699999999999936E-2</v>
      </c>
    </row>
    <row r="4135" spans="1:41" x14ac:dyDescent="0.3">
      <c r="A4135" t="s">
        <v>4208</v>
      </c>
      <c r="B4135" t="s">
        <v>103</v>
      </c>
      <c r="C4135">
        <v>1</v>
      </c>
      <c r="D4135" t="s">
        <v>104</v>
      </c>
      <c r="E4135">
        <v>4.6100000000000003</v>
      </c>
      <c r="F4135">
        <v>0</v>
      </c>
      <c r="G4135">
        <v>0</v>
      </c>
      <c r="H4135">
        <v>1</v>
      </c>
      <c r="I4135">
        <f>Data[[#This Row],[nucleus_area_pct]]/Data[[#This Row],[cytoplasm_ratio]]</f>
        <v>0</v>
      </c>
      <c r="J4135">
        <v>0.34200000000000003</v>
      </c>
      <c r="K4135">
        <v>0.99</v>
      </c>
      <c r="L4135">
        <v>0.57999999999999996</v>
      </c>
      <c r="M4135">
        <v>1</v>
      </c>
      <c r="N4135">
        <v>0.82199999999999995</v>
      </c>
      <c r="O4135">
        <v>86</v>
      </c>
      <c r="P4135">
        <v>26</v>
      </c>
      <c r="Q4135">
        <v>233</v>
      </c>
      <c r="R4135">
        <v>112</v>
      </c>
      <c r="S4135">
        <v>125</v>
      </c>
      <c r="T4135">
        <f>(Data[[#This Row],[mean_r]]/256)*100</f>
        <v>91.015625</v>
      </c>
      <c r="U4135">
        <f>(Data[[#This Row],[mean_g]]/256)*100</f>
        <v>43.75</v>
      </c>
      <c r="V4135">
        <f>(Data[[#This Row],[mean_b]]/256)*100</f>
        <v>48.828125</v>
      </c>
      <c r="W4135">
        <v>0.499</v>
      </c>
      <c r="X4135" t="s">
        <v>63</v>
      </c>
      <c r="Y4135" t="s">
        <v>45</v>
      </c>
      <c r="Z4135">
        <v>6757</v>
      </c>
      <c r="AA4135">
        <v>4.32</v>
      </c>
      <c r="AB4135">
        <v>12.1</v>
      </c>
      <c r="AC4135">
        <v>32.5</v>
      </c>
      <c r="AD4135">
        <v>276584</v>
      </c>
      <c r="AE4135">
        <v>86.3</v>
      </c>
      <c r="AF4135">
        <v>33.4</v>
      </c>
      <c r="AG4135" t="s">
        <v>41</v>
      </c>
      <c r="AH4135" t="s">
        <v>42</v>
      </c>
      <c r="AI4135" t="s">
        <v>56</v>
      </c>
      <c r="AJ4135">
        <v>100</v>
      </c>
      <c r="AK4135">
        <v>360</v>
      </c>
      <c r="AL4135">
        <v>0.94430000000000003</v>
      </c>
      <c r="AM4135">
        <v>0.67610000000000003</v>
      </c>
      <c r="AN4135">
        <v>0.84809999999999997</v>
      </c>
      <c r="AO4135">
        <f>Data[[#This Row],[labeller_confidence_score]]-Data[[#This Row],[cytodiffusion_classification_confidence]]</f>
        <v>0.17199999999999993</v>
      </c>
    </row>
    <row r="4136" spans="1:41" x14ac:dyDescent="0.3">
      <c r="A4136" t="s">
        <v>4209</v>
      </c>
      <c r="B4136" t="s">
        <v>62</v>
      </c>
      <c r="C4136">
        <v>0</v>
      </c>
      <c r="D4136" t="s">
        <v>50</v>
      </c>
      <c r="E4136">
        <v>8.61</v>
      </c>
      <c r="F4136">
        <v>78.5</v>
      </c>
      <c r="G4136">
        <v>0.874</v>
      </c>
      <c r="H4136">
        <v>0.13700000000000001</v>
      </c>
      <c r="I4136">
        <f>Data[[#This Row],[nucleus_area_pct]]/Data[[#This Row],[cytoplasm_ratio]]</f>
        <v>572.99270072992692</v>
      </c>
      <c r="J4136">
        <v>0.78300000000000003</v>
      </c>
      <c r="K4136">
        <v>0.16300000000000001</v>
      </c>
      <c r="L4136">
        <v>1.35</v>
      </c>
      <c r="M4136">
        <v>1.1000000000000001</v>
      </c>
      <c r="N4136">
        <v>0.90400000000000003</v>
      </c>
      <c r="O4136">
        <v>322</v>
      </c>
      <c r="P4136">
        <v>62</v>
      </c>
      <c r="Q4136">
        <v>204</v>
      </c>
      <c r="R4136">
        <v>154</v>
      </c>
      <c r="S4136">
        <v>205</v>
      </c>
      <c r="T4136">
        <f>(Data[[#This Row],[mean_r]]/256)*100</f>
        <v>79.6875</v>
      </c>
      <c r="U4136">
        <f>(Data[[#This Row],[mean_g]]/256)*100</f>
        <v>60.15625</v>
      </c>
      <c r="V4136">
        <f>(Data[[#This Row],[mean_b]]/256)*100</f>
        <v>80.078125</v>
      </c>
      <c r="W4136">
        <v>0.76500000000000001</v>
      </c>
      <c r="X4136" t="s">
        <v>51</v>
      </c>
      <c r="Y4136" t="s">
        <v>45</v>
      </c>
      <c r="Z4136">
        <v>6317</v>
      </c>
      <c r="AA4136">
        <v>4.54</v>
      </c>
      <c r="AB4136">
        <v>10.7</v>
      </c>
      <c r="AC4136">
        <v>40.299999999999997</v>
      </c>
      <c r="AD4136">
        <v>425249</v>
      </c>
      <c r="AE4136">
        <v>82.7</v>
      </c>
      <c r="AF4136">
        <v>31.4</v>
      </c>
      <c r="AG4136" t="s">
        <v>46</v>
      </c>
      <c r="AH4136" t="s">
        <v>42</v>
      </c>
      <c r="AI4136" t="s">
        <v>56</v>
      </c>
      <c r="AJ4136">
        <v>100</v>
      </c>
      <c r="AK4136">
        <v>512</v>
      </c>
      <c r="AL4136">
        <v>4.7199999999999999E-2</v>
      </c>
      <c r="AM4136">
        <v>0.97589999999999999</v>
      </c>
      <c r="AN4136">
        <v>0.96009999999999995</v>
      </c>
      <c r="AO4136">
        <f>Data[[#This Row],[labeller_confidence_score]]-Data[[#This Row],[cytodiffusion_classification_confidence]]</f>
        <v>-1.5800000000000036E-2</v>
      </c>
    </row>
    <row r="4137" spans="1:41" x14ac:dyDescent="0.3">
      <c r="A4137" t="s">
        <v>4210</v>
      </c>
      <c r="B4137" t="s">
        <v>81</v>
      </c>
      <c r="C4137">
        <v>1</v>
      </c>
      <c r="D4137" t="s">
        <v>82</v>
      </c>
      <c r="E4137">
        <v>15.56</v>
      </c>
      <c r="F4137">
        <v>90.9</v>
      </c>
      <c r="G4137">
        <v>0.34200000000000003</v>
      </c>
      <c r="H4137">
        <v>0.218</v>
      </c>
      <c r="I4137">
        <f>Data[[#This Row],[nucleus_area_pct]]/Data[[#This Row],[cytoplasm_ratio]]</f>
        <v>416.97247706422019</v>
      </c>
      <c r="J4137">
        <v>0.80100000000000005</v>
      </c>
      <c r="K4137">
        <v>0.27400000000000002</v>
      </c>
      <c r="L4137">
        <v>0.89</v>
      </c>
      <c r="M4137">
        <v>1.1000000000000001</v>
      </c>
      <c r="N4137">
        <v>0.88900000000000001</v>
      </c>
      <c r="O4137">
        <v>638</v>
      </c>
      <c r="P4137">
        <v>110</v>
      </c>
      <c r="Q4137">
        <v>178</v>
      </c>
      <c r="R4137">
        <v>160</v>
      </c>
      <c r="S4137">
        <v>208</v>
      </c>
      <c r="T4137">
        <f>(Data[[#This Row],[mean_r]]/256)*100</f>
        <v>69.53125</v>
      </c>
      <c r="U4137">
        <f>(Data[[#This Row],[mean_g]]/256)*100</f>
        <v>62.5</v>
      </c>
      <c r="V4137">
        <f>(Data[[#This Row],[mean_b]]/256)*100</f>
        <v>81.25</v>
      </c>
      <c r="W4137">
        <v>0.73599999999999999</v>
      </c>
      <c r="X4137" t="s">
        <v>51</v>
      </c>
      <c r="Y4137" t="s">
        <v>45</v>
      </c>
      <c r="Z4137">
        <v>9258</v>
      </c>
      <c r="AA4137">
        <v>3.35</v>
      </c>
      <c r="AB4137">
        <v>13.4</v>
      </c>
      <c r="AC4137">
        <v>36.700000000000003</v>
      </c>
      <c r="AD4137">
        <v>369527</v>
      </c>
      <c r="AE4137">
        <v>98</v>
      </c>
      <c r="AF4137">
        <v>34.6</v>
      </c>
      <c r="AG4137" t="s">
        <v>64</v>
      </c>
      <c r="AH4137" t="s">
        <v>42</v>
      </c>
      <c r="AI4137" t="s">
        <v>52</v>
      </c>
      <c r="AJ4137">
        <v>100</v>
      </c>
      <c r="AK4137">
        <v>256</v>
      </c>
      <c r="AL4137">
        <v>1</v>
      </c>
      <c r="AM4137">
        <v>0.76019999999999999</v>
      </c>
      <c r="AN4137">
        <v>0.66110000000000002</v>
      </c>
      <c r="AO4137">
        <f>Data[[#This Row],[labeller_confidence_score]]-Data[[#This Row],[cytodiffusion_classification_confidence]]</f>
        <v>-9.9099999999999966E-2</v>
      </c>
    </row>
    <row r="4138" spans="1:41" x14ac:dyDescent="0.3">
      <c r="A4138" t="s">
        <v>4211</v>
      </c>
      <c r="B4138" t="s">
        <v>62</v>
      </c>
      <c r="C4138">
        <v>0</v>
      </c>
      <c r="D4138" t="s">
        <v>50</v>
      </c>
      <c r="E4138">
        <v>10.86</v>
      </c>
      <c r="F4138">
        <v>76.599999999999994</v>
      </c>
      <c r="G4138">
        <v>0.85799999999999998</v>
      </c>
      <c r="H4138">
        <v>0.33</v>
      </c>
      <c r="I4138">
        <f>Data[[#This Row],[nucleus_area_pct]]/Data[[#This Row],[cytoplasm_ratio]]</f>
        <v>232.1212121212121</v>
      </c>
      <c r="J4138">
        <v>0.871</v>
      </c>
      <c r="K4138">
        <v>0.20799999999999999</v>
      </c>
      <c r="L4138">
        <v>1.27</v>
      </c>
      <c r="M4138">
        <v>1</v>
      </c>
      <c r="N4138">
        <v>0.96399999999999997</v>
      </c>
      <c r="O4138">
        <v>263</v>
      </c>
      <c r="P4138">
        <v>57</v>
      </c>
      <c r="Q4138">
        <v>182</v>
      </c>
      <c r="R4138">
        <v>152</v>
      </c>
      <c r="S4138">
        <v>182</v>
      </c>
      <c r="T4138">
        <f>(Data[[#This Row],[mean_r]]/256)*100</f>
        <v>71.09375</v>
      </c>
      <c r="U4138">
        <f>(Data[[#This Row],[mean_g]]/256)*100</f>
        <v>59.375</v>
      </c>
      <c r="V4138">
        <f>(Data[[#This Row],[mean_b]]/256)*100</f>
        <v>71.09375</v>
      </c>
      <c r="W4138">
        <v>0.74099999999999999</v>
      </c>
      <c r="X4138" t="s">
        <v>39</v>
      </c>
      <c r="Y4138" t="s">
        <v>45</v>
      </c>
      <c r="Z4138">
        <v>2839</v>
      </c>
      <c r="AA4138">
        <v>4.13</v>
      </c>
      <c r="AB4138">
        <v>12.1</v>
      </c>
      <c r="AC4138">
        <v>39.6</v>
      </c>
      <c r="AD4138">
        <v>359531</v>
      </c>
      <c r="AE4138">
        <v>83.2</v>
      </c>
      <c r="AF4138">
        <v>31.1</v>
      </c>
      <c r="AG4138" t="s">
        <v>64</v>
      </c>
      <c r="AH4138" t="s">
        <v>68</v>
      </c>
      <c r="AI4138" t="s">
        <v>43</v>
      </c>
      <c r="AJ4138">
        <v>100</v>
      </c>
      <c r="AK4138">
        <v>512</v>
      </c>
      <c r="AL4138">
        <v>3.2300000000000002E-2</v>
      </c>
      <c r="AM4138">
        <v>0.93359999999999999</v>
      </c>
      <c r="AN4138">
        <v>0.88480000000000003</v>
      </c>
      <c r="AO4138">
        <f>Data[[#This Row],[labeller_confidence_score]]-Data[[#This Row],[cytodiffusion_classification_confidence]]</f>
        <v>-4.8799999999999955E-2</v>
      </c>
    </row>
    <row r="4139" spans="1:41" x14ac:dyDescent="0.3">
      <c r="A4139" t="s">
        <v>4212</v>
      </c>
      <c r="B4139" t="s">
        <v>49</v>
      </c>
      <c r="C4139">
        <v>0</v>
      </c>
      <c r="D4139" t="s">
        <v>50</v>
      </c>
      <c r="E4139">
        <v>11.32</v>
      </c>
      <c r="F4139">
        <v>55.6</v>
      </c>
      <c r="G4139">
        <v>0.49299999999999999</v>
      </c>
      <c r="H4139">
        <v>0.44</v>
      </c>
      <c r="I4139">
        <f>Data[[#This Row],[nucleus_area_pct]]/Data[[#This Row],[cytoplasm_ratio]]</f>
        <v>126.36363636363636</v>
      </c>
      <c r="J4139">
        <v>0.76</v>
      </c>
      <c r="K4139">
        <v>0.27800000000000002</v>
      </c>
      <c r="L4139">
        <v>2.02</v>
      </c>
      <c r="M4139">
        <v>2.9</v>
      </c>
      <c r="N4139">
        <v>0.91</v>
      </c>
      <c r="O4139">
        <v>404</v>
      </c>
      <c r="P4139">
        <v>78</v>
      </c>
      <c r="Q4139">
        <v>178</v>
      </c>
      <c r="R4139">
        <v>144</v>
      </c>
      <c r="S4139">
        <v>164</v>
      </c>
      <c r="T4139">
        <f>(Data[[#This Row],[mean_r]]/256)*100</f>
        <v>69.53125</v>
      </c>
      <c r="U4139">
        <f>(Data[[#This Row],[mean_g]]/256)*100</f>
        <v>56.25</v>
      </c>
      <c r="V4139">
        <f>(Data[[#This Row],[mean_b]]/256)*100</f>
        <v>64.0625</v>
      </c>
      <c r="W4139">
        <v>0.63600000000000001</v>
      </c>
      <c r="X4139" t="s">
        <v>51</v>
      </c>
      <c r="Y4139" t="s">
        <v>40</v>
      </c>
      <c r="Z4139">
        <v>13054</v>
      </c>
      <c r="AA4139">
        <v>5.12</v>
      </c>
      <c r="AB4139">
        <v>10.1</v>
      </c>
      <c r="AC4139">
        <v>35.6</v>
      </c>
      <c r="AD4139">
        <v>274322</v>
      </c>
      <c r="AE4139">
        <v>83.6</v>
      </c>
      <c r="AF4139">
        <v>33.200000000000003</v>
      </c>
      <c r="AG4139" t="s">
        <v>64</v>
      </c>
      <c r="AH4139" t="s">
        <v>42</v>
      </c>
      <c r="AI4139" t="s">
        <v>56</v>
      </c>
      <c r="AJ4139">
        <v>100</v>
      </c>
      <c r="AK4139">
        <v>224</v>
      </c>
      <c r="AL4139">
        <v>7.7899999999999997E-2</v>
      </c>
      <c r="AM4139">
        <v>0.998</v>
      </c>
      <c r="AN4139">
        <v>0.99519999999999997</v>
      </c>
      <c r="AO4139">
        <f>Data[[#This Row],[labeller_confidence_score]]-Data[[#This Row],[cytodiffusion_classification_confidence]]</f>
        <v>-2.8000000000000247E-3</v>
      </c>
    </row>
    <row r="4140" spans="1:41" x14ac:dyDescent="0.3">
      <c r="A4140" t="s">
        <v>4213</v>
      </c>
      <c r="B4140" t="s">
        <v>81</v>
      </c>
      <c r="C4140">
        <v>1</v>
      </c>
      <c r="D4140" t="s">
        <v>82</v>
      </c>
      <c r="E4140">
        <v>14</v>
      </c>
      <c r="F4140">
        <v>88.2</v>
      </c>
      <c r="G4140">
        <v>0.33200000000000002</v>
      </c>
      <c r="H4140">
        <v>0.25800000000000001</v>
      </c>
      <c r="I4140">
        <f>Data[[#This Row],[nucleus_area_pct]]/Data[[#This Row],[cytoplasm_ratio]]</f>
        <v>341.86046511627904</v>
      </c>
      <c r="J4140">
        <v>0.69799999999999995</v>
      </c>
      <c r="K4140">
        <v>0.31900000000000001</v>
      </c>
      <c r="L4140">
        <v>0.92</v>
      </c>
      <c r="M4140">
        <v>1.2</v>
      </c>
      <c r="N4140">
        <v>0.91800000000000004</v>
      </c>
      <c r="O4140">
        <v>487</v>
      </c>
      <c r="P4140">
        <v>94</v>
      </c>
      <c r="Q4140">
        <v>203</v>
      </c>
      <c r="R4140">
        <v>135</v>
      </c>
      <c r="S4140">
        <v>195</v>
      </c>
      <c r="T4140">
        <f>(Data[[#This Row],[mean_r]]/256)*100</f>
        <v>79.296875</v>
      </c>
      <c r="U4140">
        <f>(Data[[#This Row],[mean_g]]/256)*100</f>
        <v>52.734375</v>
      </c>
      <c r="V4140">
        <f>(Data[[#This Row],[mean_b]]/256)*100</f>
        <v>76.171875</v>
      </c>
      <c r="W4140">
        <v>0.65100000000000002</v>
      </c>
      <c r="X4140" t="s">
        <v>39</v>
      </c>
      <c r="Y4140" t="s">
        <v>45</v>
      </c>
      <c r="Z4140">
        <v>5734</v>
      </c>
      <c r="AA4140">
        <v>5.07</v>
      </c>
      <c r="AB4140">
        <v>12.3</v>
      </c>
      <c r="AC4140">
        <v>34.6</v>
      </c>
      <c r="AD4140">
        <v>174011</v>
      </c>
      <c r="AE4140">
        <v>75.7</v>
      </c>
      <c r="AF4140">
        <v>33.1</v>
      </c>
      <c r="AG4140" t="s">
        <v>64</v>
      </c>
      <c r="AH4140" t="s">
        <v>47</v>
      </c>
      <c r="AI4140" t="s">
        <v>56</v>
      </c>
      <c r="AJ4140">
        <v>100</v>
      </c>
      <c r="AK4140">
        <v>360</v>
      </c>
      <c r="AL4140">
        <v>0.59209999999999996</v>
      </c>
      <c r="AM4140">
        <v>0.71240000000000003</v>
      </c>
      <c r="AN4140">
        <v>0.86270000000000002</v>
      </c>
      <c r="AO4140">
        <f>Data[[#This Row],[labeller_confidence_score]]-Data[[#This Row],[cytodiffusion_classification_confidence]]</f>
        <v>0.15029999999999999</v>
      </c>
    </row>
    <row r="4141" spans="1:41" x14ac:dyDescent="0.3">
      <c r="A4141" t="s">
        <v>4214</v>
      </c>
      <c r="B4141" t="s">
        <v>62</v>
      </c>
      <c r="C4141">
        <v>0</v>
      </c>
      <c r="D4141" t="s">
        <v>50</v>
      </c>
      <c r="E4141">
        <v>9.56</v>
      </c>
      <c r="F4141">
        <v>82</v>
      </c>
      <c r="G4141">
        <v>0.81</v>
      </c>
      <c r="H4141">
        <v>0.25800000000000001</v>
      </c>
      <c r="I4141">
        <f>Data[[#This Row],[nucleus_area_pct]]/Data[[#This Row],[cytoplasm_ratio]]</f>
        <v>317.82945736434107</v>
      </c>
      <c r="J4141">
        <v>0.83599999999999997</v>
      </c>
      <c r="K4141">
        <v>0.17299999999999999</v>
      </c>
      <c r="L4141">
        <v>1.73</v>
      </c>
      <c r="M4141">
        <v>1</v>
      </c>
      <c r="N4141">
        <v>0.95499999999999996</v>
      </c>
      <c r="O4141">
        <v>302</v>
      </c>
      <c r="P4141">
        <v>57</v>
      </c>
      <c r="Q4141">
        <v>210</v>
      </c>
      <c r="R4141">
        <v>163</v>
      </c>
      <c r="S4141">
        <v>177</v>
      </c>
      <c r="T4141">
        <f>(Data[[#This Row],[mean_r]]/256)*100</f>
        <v>82.03125</v>
      </c>
      <c r="U4141">
        <f>(Data[[#This Row],[mean_g]]/256)*100</f>
        <v>63.671875</v>
      </c>
      <c r="V4141">
        <f>(Data[[#This Row],[mean_b]]/256)*100</f>
        <v>69.140625</v>
      </c>
      <c r="W4141">
        <v>0.66200000000000003</v>
      </c>
      <c r="X4141" t="s">
        <v>39</v>
      </c>
      <c r="Y4141" t="s">
        <v>45</v>
      </c>
      <c r="Z4141">
        <v>5798</v>
      </c>
      <c r="AA4141">
        <v>5.43</v>
      </c>
      <c r="AB4141">
        <v>13</v>
      </c>
      <c r="AC4141">
        <v>31.6</v>
      </c>
      <c r="AD4141">
        <v>255204</v>
      </c>
      <c r="AE4141">
        <v>94.8</v>
      </c>
      <c r="AF4141">
        <v>31.4</v>
      </c>
      <c r="AG4141" t="s">
        <v>41</v>
      </c>
      <c r="AH4141" t="s">
        <v>42</v>
      </c>
      <c r="AI4141" t="s">
        <v>56</v>
      </c>
      <c r="AJ4141">
        <v>100</v>
      </c>
      <c r="AK4141">
        <v>256</v>
      </c>
      <c r="AL4141">
        <v>0.1152</v>
      </c>
      <c r="AM4141">
        <v>0.83609999999999995</v>
      </c>
      <c r="AN4141">
        <v>0.85470000000000002</v>
      </c>
      <c r="AO4141">
        <f>Data[[#This Row],[labeller_confidence_score]]-Data[[#This Row],[cytodiffusion_classification_confidence]]</f>
        <v>1.8600000000000061E-2</v>
      </c>
    </row>
    <row r="4142" spans="1:41" x14ac:dyDescent="0.3">
      <c r="A4142" t="s">
        <v>4215</v>
      </c>
      <c r="B4142" t="s">
        <v>62</v>
      </c>
      <c r="C4142">
        <v>0</v>
      </c>
      <c r="D4142" t="s">
        <v>50</v>
      </c>
      <c r="E4142">
        <v>7.43</v>
      </c>
      <c r="F4142">
        <v>84.7</v>
      </c>
      <c r="G4142">
        <v>0.79700000000000004</v>
      </c>
      <c r="H4142">
        <v>0.185</v>
      </c>
      <c r="I4142">
        <f>Data[[#This Row],[nucleus_area_pct]]/Data[[#This Row],[cytoplasm_ratio]]</f>
        <v>457.83783783783787</v>
      </c>
      <c r="J4142">
        <v>0.91500000000000004</v>
      </c>
      <c r="K4142">
        <v>9.8000000000000004E-2</v>
      </c>
      <c r="L4142">
        <v>1.04</v>
      </c>
      <c r="M4142">
        <v>1</v>
      </c>
      <c r="N4142">
        <v>0.92</v>
      </c>
      <c r="O4142">
        <v>260</v>
      </c>
      <c r="P4142">
        <v>54</v>
      </c>
      <c r="Q4142">
        <v>218</v>
      </c>
      <c r="R4142">
        <v>165</v>
      </c>
      <c r="S4142">
        <v>187</v>
      </c>
      <c r="T4142">
        <f>(Data[[#This Row],[mean_r]]/256)*100</f>
        <v>85.15625</v>
      </c>
      <c r="U4142">
        <f>(Data[[#This Row],[mean_g]]/256)*100</f>
        <v>64.453125</v>
      </c>
      <c r="V4142">
        <f>(Data[[#This Row],[mean_b]]/256)*100</f>
        <v>73.046875</v>
      </c>
      <c r="W4142">
        <v>0.80100000000000005</v>
      </c>
      <c r="X4142" t="s">
        <v>39</v>
      </c>
      <c r="Y4142" t="s">
        <v>45</v>
      </c>
      <c r="Z4142">
        <v>8887</v>
      </c>
      <c r="AA4142">
        <v>5.82</v>
      </c>
      <c r="AB4142">
        <v>15.5</v>
      </c>
      <c r="AC4142">
        <v>44.2</v>
      </c>
      <c r="AD4142">
        <v>115745</v>
      </c>
      <c r="AE4142">
        <v>85.1</v>
      </c>
      <c r="AF4142">
        <v>34.5</v>
      </c>
      <c r="AG4142" t="s">
        <v>64</v>
      </c>
      <c r="AH4142" t="s">
        <v>42</v>
      </c>
      <c r="AI4142" t="s">
        <v>56</v>
      </c>
      <c r="AJ4142">
        <v>40</v>
      </c>
      <c r="AK4142">
        <v>512</v>
      </c>
      <c r="AL4142">
        <v>0.1082</v>
      </c>
      <c r="AM4142">
        <v>0.86839999999999995</v>
      </c>
      <c r="AN4142">
        <v>0.89180000000000004</v>
      </c>
      <c r="AO4142">
        <f>Data[[#This Row],[labeller_confidence_score]]-Data[[#This Row],[cytodiffusion_classification_confidence]]</f>
        <v>2.3400000000000087E-2</v>
      </c>
    </row>
    <row r="4143" spans="1:41" x14ac:dyDescent="0.3">
      <c r="A4143" t="s">
        <v>4216</v>
      </c>
      <c r="B4143" t="s">
        <v>103</v>
      </c>
      <c r="C4143">
        <v>1</v>
      </c>
      <c r="D4143" t="s">
        <v>104</v>
      </c>
      <c r="E4143">
        <v>3.77</v>
      </c>
      <c r="F4143">
        <v>0</v>
      </c>
      <c r="G4143">
        <v>0</v>
      </c>
      <c r="H4143">
        <v>1</v>
      </c>
      <c r="I4143">
        <f>Data[[#This Row],[nucleus_area_pct]]/Data[[#This Row],[cytoplasm_ratio]]</f>
        <v>0</v>
      </c>
      <c r="J4143">
        <v>0.42799999999999999</v>
      </c>
      <c r="K4143">
        <v>0.94499999999999995</v>
      </c>
      <c r="L4143">
        <v>0.45</v>
      </c>
      <c r="M4143">
        <v>1</v>
      </c>
      <c r="N4143">
        <v>0.71899999999999997</v>
      </c>
      <c r="O4143">
        <v>64</v>
      </c>
      <c r="P4143">
        <v>31</v>
      </c>
      <c r="Q4143">
        <v>226</v>
      </c>
      <c r="R4143">
        <v>98</v>
      </c>
      <c r="S4143">
        <v>136</v>
      </c>
      <c r="T4143">
        <f>(Data[[#This Row],[mean_r]]/256)*100</f>
        <v>88.28125</v>
      </c>
      <c r="U4143">
        <f>(Data[[#This Row],[mean_g]]/256)*100</f>
        <v>38.28125</v>
      </c>
      <c r="V4143">
        <f>(Data[[#This Row],[mean_b]]/256)*100</f>
        <v>53.125</v>
      </c>
      <c r="W4143">
        <v>0.44800000000000001</v>
      </c>
      <c r="X4143" t="s">
        <v>39</v>
      </c>
      <c r="Y4143" t="s">
        <v>40</v>
      </c>
      <c r="Z4143">
        <v>7166</v>
      </c>
      <c r="AA4143">
        <v>5.68</v>
      </c>
      <c r="AB4143">
        <v>14.4</v>
      </c>
      <c r="AC4143">
        <v>52.2</v>
      </c>
      <c r="AD4143">
        <v>269955</v>
      </c>
      <c r="AE4143">
        <v>87.7</v>
      </c>
      <c r="AF4143">
        <v>33.5</v>
      </c>
      <c r="AG4143" t="s">
        <v>46</v>
      </c>
      <c r="AH4143" t="s">
        <v>68</v>
      </c>
      <c r="AI4143" t="s">
        <v>56</v>
      </c>
      <c r="AJ4143">
        <v>100</v>
      </c>
      <c r="AK4143">
        <v>360</v>
      </c>
      <c r="AL4143">
        <v>0.78739999999999999</v>
      </c>
      <c r="AM4143">
        <v>0.7429</v>
      </c>
      <c r="AN4143">
        <v>0.67889999999999995</v>
      </c>
      <c r="AO4143">
        <f>Data[[#This Row],[labeller_confidence_score]]-Data[[#This Row],[cytodiffusion_classification_confidence]]</f>
        <v>-6.4000000000000057E-2</v>
      </c>
    </row>
    <row r="4144" spans="1:41" x14ac:dyDescent="0.3">
      <c r="A4144" t="s">
        <v>4217</v>
      </c>
      <c r="B4144" t="s">
        <v>62</v>
      </c>
      <c r="C4144">
        <v>0</v>
      </c>
      <c r="D4144" t="s">
        <v>50</v>
      </c>
      <c r="E4144">
        <v>8.81</v>
      </c>
      <c r="F4144">
        <v>79.5</v>
      </c>
      <c r="G4144">
        <v>0.9</v>
      </c>
      <c r="H4144">
        <v>0.16200000000000001</v>
      </c>
      <c r="I4144">
        <f>Data[[#This Row],[nucleus_area_pct]]/Data[[#This Row],[cytoplasm_ratio]]</f>
        <v>490.7407407407407</v>
      </c>
      <c r="J4144">
        <v>0.89300000000000002</v>
      </c>
      <c r="K4144">
        <v>0.25600000000000001</v>
      </c>
      <c r="L4144">
        <v>0.68</v>
      </c>
      <c r="M4144">
        <v>1</v>
      </c>
      <c r="N4144">
        <v>0.88100000000000001</v>
      </c>
      <c r="O4144">
        <v>289</v>
      </c>
      <c r="P4144">
        <v>58</v>
      </c>
      <c r="Q4144">
        <v>198</v>
      </c>
      <c r="R4144">
        <v>162</v>
      </c>
      <c r="S4144">
        <v>184</v>
      </c>
      <c r="T4144">
        <f>(Data[[#This Row],[mean_r]]/256)*100</f>
        <v>77.34375</v>
      </c>
      <c r="U4144">
        <f>(Data[[#This Row],[mean_g]]/256)*100</f>
        <v>63.28125</v>
      </c>
      <c r="V4144">
        <f>(Data[[#This Row],[mean_b]]/256)*100</f>
        <v>71.875</v>
      </c>
      <c r="W4144">
        <v>0.71</v>
      </c>
      <c r="X4144" t="s">
        <v>39</v>
      </c>
      <c r="Y4144" t="s">
        <v>40</v>
      </c>
      <c r="Z4144">
        <v>6716</v>
      </c>
      <c r="AA4144">
        <v>5.85</v>
      </c>
      <c r="AB4144">
        <v>10.6</v>
      </c>
      <c r="AC4144">
        <v>41.8</v>
      </c>
      <c r="AD4144">
        <v>282683</v>
      </c>
      <c r="AE4144">
        <v>88.8</v>
      </c>
      <c r="AF4144">
        <v>36.200000000000003</v>
      </c>
      <c r="AG4144" t="s">
        <v>64</v>
      </c>
      <c r="AH4144" t="s">
        <v>42</v>
      </c>
      <c r="AI4144" t="s">
        <v>43</v>
      </c>
      <c r="AJ4144">
        <v>60</v>
      </c>
      <c r="AK4144">
        <v>224</v>
      </c>
      <c r="AL4144">
        <v>0.11749999999999999</v>
      </c>
      <c r="AM4144">
        <v>0.99299999999999999</v>
      </c>
      <c r="AN4144">
        <v>0.9</v>
      </c>
      <c r="AO4144">
        <f>Data[[#This Row],[labeller_confidence_score]]-Data[[#This Row],[cytodiffusion_classification_confidence]]</f>
        <v>-9.2999999999999972E-2</v>
      </c>
    </row>
    <row r="4145" spans="1:41" x14ac:dyDescent="0.3">
      <c r="A4145" t="s">
        <v>4218</v>
      </c>
      <c r="B4145" t="s">
        <v>62</v>
      </c>
      <c r="C4145">
        <v>0</v>
      </c>
      <c r="D4145" t="s">
        <v>50</v>
      </c>
      <c r="E4145">
        <v>10.34</v>
      </c>
      <c r="F4145">
        <v>79.599999999999994</v>
      </c>
      <c r="G4145">
        <v>0.747</v>
      </c>
      <c r="H4145">
        <v>0.20300000000000001</v>
      </c>
      <c r="I4145">
        <f>Data[[#This Row],[nucleus_area_pct]]/Data[[#This Row],[cytoplasm_ratio]]</f>
        <v>392.11822660098517</v>
      </c>
      <c r="J4145">
        <v>0.86099999999999999</v>
      </c>
      <c r="K4145">
        <v>0.28899999999999998</v>
      </c>
      <c r="L4145">
        <v>1.82</v>
      </c>
      <c r="M4145">
        <v>1.1000000000000001</v>
      </c>
      <c r="N4145">
        <v>0.94799999999999995</v>
      </c>
      <c r="O4145">
        <v>329</v>
      </c>
      <c r="P4145">
        <v>61</v>
      </c>
      <c r="Q4145">
        <v>195</v>
      </c>
      <c r="R4145">
        <v>151</v>
      </c>
      <c r="S4145">
        <v>208</v>
      </c>
      <c r="T4145">
        <f>(Data[[#This Row],[mean_r]]/256)*100</f>
        <v>76.171875</v>
      </c>
      <c r="U4145">
        <f>(Data[[#This Row],[mean_g]]/256)*100</f>
        <v>58.984375</v>
      </c>
      <c r="V4145">
        <f>(Data[[#This Row],[mean_b]]/256)*100</f>
        <v>81.25</v>
      </c>
      <c r="W4145">
        <v>0.73699999999999999</v>
      </c>
      <c r="X4145" t="s">
        <v>51</v>
      </c>
      <c r="Y4145" t="s">
        <v>40</v>
      </c>
      <c r="Z4145">
        <v>4544</v>
      </c>
      <c r="AA4145">
        <v>4.66</v>
      </c>
      <c r="AB4145">
        <v>16.8</v>
      </c>
      <c r="AC4145">
        <v>45.3</v>
      </c>
      <c r="AD4145">
        <v>141018</v>
      </c>
      <c r="AE4145">
        <v>81.599999999999994</v>
      </c>
      <c r="AF4145">
        <v>36.9</v>
      </c>
      <c r="AG4145" t="s">
        <v>64</v>
      </c>
      <c r="AH4145" t="s">
        <v>42</v>
      </c>
      <c r="AI4145" t="s">
        <v>43</v>
      </c>
      <c r="AJ4145">
        <v>100</v>
      </c>
      <c r="AK4145">
        <v>224</v>
      </c>
      <c r="AL4145">
        <v>7.9500000000000001E-2</v>
      </c>
      <c r="AM4145">
        <v>0.93440000000000001</v>
      </c>
      <c r="AN4145">
        <v>0.92589999999999995</v>
      </c>
      <c r="AO4145">
        <f>Data[[#This Row],[labeller_confidence_score]]-Data[[#This Row],[cytodiffusion_classification_confidence]]</f>
        <v>-8.5000000000000631E-3</v>
      </c>
    </row>
    <row r="4146" spans="1:41" x14ac:dyDescent="0.3">
      <c r="A4146" t="s">
        <v>4219</v>
      </c>
      <c r="B4146" t="s">
        <v>54</v>
      </c>
      <c r="C4146">
        <v>0</v>
      </c>
      <c r="D4146" t="s">
        <v>54</v>
      </c>
      <c r="E4146">
        <v>7.85</v>
      </c>
      <c r="F4146">
        <v>0</v>
      </c>
      <c r="G4146">
        <v>0</v>
      </c>
      <c r="H4146">
        <v>1</v>
      </c>
      <c r="I4146">
        <f>Data[[#This Row],[nucleus_area_pct]]/Data[[#This Row],[cytoplasm_ratio]]</f>
        <v>0</v>
      </c>
      <c r="J4146">
        <v>0.84099999999999997</v>
      </c>
      <c r="K4146">
        <v>0.221</v>
      </c>
      <c r="L4146">
        <v>0.66</v>
      </c>
      <c r="M4146">
        <v>1</v>
      </c>
      <c r="N4146">
        <v>0.90900000000000003</v>
      </c>
      <c r="O4146">
        <v>158</v>
      </c>
      <c r="P4146">
        <v>53</v>
      </c>
      <c r="Q4146">
        <v>234</v>
      </c>
      <c r="R4146">
        <v>116</v>
      </c>
      <c r="S4146">
        <v>150</v>
      </c>
      <c r="T4146">
        <f>(Data[[#This Row],[mean_r]]/256)*100</f>
        <v>91.40625</v>
      </c>
      <c r="U4146">
        <f>(Data[[#This Row],[mean_g]]/256)*100</f>
        <v>45.3125</v>
      </c>
      <c r="V4146">
        <f>(Data[[#This Row],[mean_b]]/256)*100</f>
        <v>58.59375</v>
      </c>
      <c r="W4146">
        <v>0.48199999999999998</v>
      </c>
      <c r="X4146" t="s">
        <v>51</v>
      </c>
      <c r="Y4146" t="s">
        <v>45</v>
      </c>
      <c r="Z4146">
        <v>5985</v>
      </c>
      <c r="AA4146">
        <v>5.08</v>
      </c>
      <c r="AB4146">
        <v>18.7</v>
      </c>
      <c r="AC4146">
        <v>36.4</v>
      </c>
      <c r="AD4146">
        <v>226915</v>
      </c>
      <c r="AE4146">
        <v>72.8</v>
      </c>
      <c r="AF4146">
        <v>35.799999999999997</v>
      </c>
      <c r="AG4146" t="s">
        <v>41</v>
      </c>
      <c r="AH4146" t="s">
        <v>47</v>
      </c>
      <c r="AI4146" t="s">
        <v>52</v>
      </c>
      <c r="AJ4146">
        <v>60</v>
      </c>
      <c r="AK4146">
        <v>360</v>
      </c>
      <c r="AL4146">
        <v>0.11070000000000001</v>
      </c>
      <c r="AM4146">
        <v>1</v>
      </c>
      <c r="AN4146">
        <v>0.86439999999999995</v>
      </c>
      <c r="AO4146">
        <f>Data[[#This Row],[labeller_confidence_score]]-Data[[#This Row],[cytodiffusion_classification_confidence]]</f>
        <v>-0.13560000000000005</v>
      </c>
    </row>
    <row r="4147" spans="1:41" x14ac:dyDescent="0.3">
      <c r="A4147" t="s">
        <v>4220</v>
      </c>
      <c r="B4147" t="s">
        <v>87</v>
      </c>
      <c r="C4147">
        <v>0</v>
      </c>
      <c r="D4147" t="s">
        <v>50</v>
      </c>
      <c r="E4147">
        <v>14.37</v>
      </c>
      <c r="F4147">
        <v>49.5</v>
      </c>
      <c r="G4147">
        <v>0.64100000000000001</v>
      </c>
      <c r="H4147">
        <v>0.498</v>
      </c>
      <c r="I4147">
        <f>Data[[#This Row],[nucleus_area_pct]]/Data[[#This Row],[cytoplasm_ratio]]</f>
        <v>99.397590361445779</v>
      </c>
      <c r="J4147">
        <v>0.61599999999999999</v>
      </c>
      <c r="K4147">
        <v>0.47299999999999998</v>
      </c>
      <c r="L4147">
        <v>4.9800000000000004</v>
      </c>
      <c r="M4147">
        <v>2</v>
      </c>
      <c r="N4147">
        <v>0.73199999999999998</v>
      </c>
      <c r="O4147">
        <v>543</v>
      </c>
      <c r="P4147">
        <v>74</v>
      </c>
      <c r="Q4147">
        <v>229</v>
      </c>
      <c r="R4147">
        <v>151</v>
      </c>
      <c r="S4147">
        <v>196</v>
      </c>
      <c r="T4147">
        <f>(Data[[#This Row],[mean_r]]/256)*100</f>
        <v>89.453125</v>
      </c>
      <c r="U4147">
        <f>(Data[[#This Row],[mean_g]]/256)*100</f>
        <v>58.984375</v>
      </c>
      <c r="V4147">
        <f>(Data[[#This Row],[mean_b]]/256)*100</f>
        <v>76.5625</v>
      </c>
      <c r="W4147">
        <v>0.65400000000000003</v>
      </c>
      <c r="X4147" t="s">
        <v>39</v>
      </c>
      <c r="Y4147" t="s">
        <v>45</v>
      </c>
      <c r="Z4147">
        <v>7445</v>
      </c>
      <c r="AA4147">
        <v>5.1100000000000003</v>
      </c>
      <c r="AB4147">
        <v>14.2</v>
      </c>
      <c r="AC4147">
        <v>42.7</v>
      </c>
      <c r="AD4147">
        <v>483960</v>
      </c>
      <c r="AE4147">
        <v>82.8</v>
      </c>
      <c r="AF4147">
        <v>34.1</v>
      </c>
      <c r="AG4147" t="s">
        <v>64</v>
      </c>
      <c r="AH4147" t="s">
        <v>42</v>
      </c>
      <c r="AI4147" t="s">
        <v>56</v>
      </c>
      <c r="AJ4147">
        <v>100</v>
      </c>
      <c r="AK4147">
        <v>224</v>
      </c>
      <c r="AL4147">
        <v>2.58E-2</v>
      </c>
      <c r="AM4147">
        <v>0.82410000000000005</v>
      </c>
      <c r="AN4147">
        <v>1</v>
      </c>
      <c r="AO4147">
        <f>Data[[#This Row],[labeller_confidence_score]]-Data[[#This Row],[cytodiffusion_classification_confidence]]</f>
        <v>0.17589999999999995</v>
      </c>
    </row>
    <row r="4148" spans="1:41" x14ac:dyDescent="0.3">
      <c r="A4148" t="s">
        <v>4221</v>
      </c>
      <c r="B4148" t="s">
        <v>60</v>
      </c>
      <c r="C4148">
        <v>0</v>
      </c>
      <c r="D4148" t="s">
        <v>50</v>
      </c>
      <c r="E4148">
        <v>17.920000000000002</v>
      </c>
      <c r="F4148">
        <v>57</v>
      </c>
      <c r="G4148">
        <v>0.51300000000000001</v>
      </c>
      <c r="H4148">
        <v>0.28599999999999998</v>
      </c>
      <c r="I4148">
        <f>Data[[#This Row],[nucleus_area_pct]]/Data[[#This Row],[cytoplasm_ratio]]</f>
        <v>199.30069930069931</v>
      </c>
      <c r="J4148">
        <v>0.66100000000000003</v>
      </c>
      <c r="K4148">
        <v>0.40799999999999997</v>
      </c>
      <c r="L4148">
        <v>1.85</v>
      </c>
      <c r="M4148">
        <v>1</v>
      </c>
      <c r="N4148">
        <v>0.68</v>
      </c>
      <c r="O4148">
        <v>647</v>
      </c>
      <c r="P4148">
        <v>78</v>
      </c>
      <c r="Q4148">
        <v>214</v>
      </c>
      <c r="R4148">
        <v>173</v>
      </c>
      <c r="S4148">
        <v>190</v>
      </c>
      <c r="T4148">
        <f>(Data[[#This Row],[mean_r]]/256)*100</f>
        <v>83.59375</v>
      </c>
      <c r="U4148">
        <f>(Data[[#This Row],[mean_g]]/256)*100</f>
        <v>67.578125</v>
      </c>
      <c r="V4148">
        <f>(Data[[#This Row],[mean_b]]/256)*100</f>
        <v>74.21875</v>
      </c>
      <c r="W4148">
        <v>0.57799999999999996</v>
      </c>
      <c r="X4148" t="s">
        <v>51</v>
      </c>
      <c r="Y4148" t="s">
        <v>40</v>
      </c>
      <c r="Z4148">
        <v>4269</v>
      </c>
      <c r="AA4148">
        <v>5.38</v>
      </c>
      <c r="AB4148">
        <v>16.600000000000001</v>
      </c>
      <c r="AC4148">
        <v>38.700000000000003</v>
      </c>
      <c r="AD4148">
        <v>228757</v>
      </c>
      <c r="AE4148">
        <v>96.9</v>
      </c>
      <c r="AF4148">
        <v>33.1</v>
      </c>
      <c r="AG4148" t="s">
        <v>46</v>
      </c>
      <c r="AH4148" t="s">
        <v>42</v>
      </c>
      <c r="AI4148" t="s">
        <v>52</v>
      </c>
      <c r="AJ4148">
        <v>60</v>
      </c>
      <c r="AK4148">
        <v>512</v>
      </c>
      <c r="AL4148">
        <v>0.1021</v>
      </c>
      <c r="AM4148">
        <v>1</v>
      </c>
      <c r="AN4148">
        <v>0.89380000000000004</v>
      </c>
      <c r="AO4148">
        <f>Data[[#This Row],[labeller_confidence_score]]-Data[[#This Row],[cytodiffusion_classification_confidence]]</f>
        <v>-0.10619999999999996</v>
      </c>
    </row>
    <row r="4149" spans="1:41" x14ac:dyDescent="0.3">
      <c r="A4149" t="s">
        <v>4222</v>
      </c>
      <c r="B4149" t="s">
        <v>67</v>
      </c>
      <c r="C4149">
        <v>1</v>
      </c>
      <c r="D4149" t="s">
        <v>67</v>
      </c>
      <c r="E4149">
        <v>3.12</v>
      </c>
      <c r="F4149">
        <v>10</v>
      </c>
      <c r="G4149">
        <v>0.33600000000000002</v>
      </c>
      <c r="H4149">
        <v>0.95099999999999996</v>
      </c>
      <c r="I4149">
        <f>Data[[#This Row],[nucleus_area_pct]]/Data[[#This Row],[cytoplasm_ratio]]</f>
        <v>10.515247108307046</v>
      </c>
      <c r="J4149">
        <v>0.80300000000000005</v>
      </c>
      <c r="K4149">
        <v>0.58299999999999996</v>
      </c>
      <c r="L4149">
        <v>0.68</v>
      </c>
      <c r="M4149">
        <v>2.6</v>
      </c>
      <c r="N4149">
        <v>0.501</v>
      </c>
      <c r="O4149">
        <v>186</v>
      </c>
      <c r="P4149">
        <v>65</v>
      </c>
      <c r="Q4149">
        <v>212</v>
      </c>
      <c r="R4149">
        <v>141</v>
      </c>
      <c r="S4149">
        <v>179</v>
      </c>
      <c r="T4149">
        <f>(Data[[#This Row],[mean_r]]/256)*100</f>
        <v>82.8125</v>
      </c>
      <c r="U4149">
        <f>(Data[[#This Row],[mean_g]]/256)*100</f>
        <v>55.078125</v>
      </c>
      <c r="V4149">
        <f>(Data[[#This Row],[mean_b]]/256)*100</f>
        <v>69.921875</v>
      </c>
      <c r="W4149">
        <v>0.58199999999999996</v>
      </c>
      <c r="X4149" t="s">
        <v>63</v>
      </c>
      <c r="Y4149" t="s">
        <v>40</v>
      </c>
      <c r="Z4149">
        <v>11672</v>
      </c>
      <c r="AA4149">
        <v>3.87</v>
      </c>
      <c r="AB4149">
        <v>13.8</v>
      </c>
      <c r="AC4149">
        <v>39</v>
      </c>
      <c r="AD4149">
        <v>236329</v>
      </c>
      <c r="AE4149">
        <v>92.7</v>
      </c>
      <c r="AF4149">
        <v>31.8</v>
      </c>
      <c r="AG4149" t="s">
        <v>46</v>
      </c>
      <c r="AH4149" t="s">
        <v>68</v>
      </c>
      <c r="AI4149" t="s">
        <v>43</v>
      </c>
      <c r="AJ4149">
        <v>60</v>
      </c>
      <c r="AK4149">
        <v>512</v>
      </c>
      <c r="AL4149">
        <v>0.871</v>
      </c>
      <c r="AM4149">
        <v>0.87619999999999998</v>
      </c>
      <c r="AN4149">
        <v>0.81620000000000004</v>
      </c>
      <c r="AO4149">
        <f>Data[[#This Row],[labeller_confidence_score]]-Data[[#This Row],[cytodiffusion_classification_confidence]]</f>
        <v>-5.9999999999999942E-2</v>
      </c>
    </row>
    <row r="4150" spans="1:41" x14ac:dyDescent="0.3">
      <c r="A4150" t="s">
        <v>4223</v>
      </c>
      <c r="B4150" t="s">
        <v>54</v>
      </c>
      <c r="C4150">
        <v>0</v>
      </c>
      <c r="D4150" t="s">
        <v>54</v>
      </c>
      <c r="E4150">
        <v>7.56</v>
      </c>
      <c r="F4150">
        <v>0</v>
      </c>
      <c r="G4150">
        <v>0</v>
      </c>
      <c r="H4150">
        <v>1</v>
      </c>
      <c r="I4150">
        <f>Data[[#This Row],[nucleus_area_pct]]/Data[[#This Row],[cytoplasm_ratio]]</f>
        <v>0</v>
      </c>
      <c r="J4150">
        <v>0.88600000000000001</v>
      </c>
      <c r="K4150">
        <v>0.255</v>
      </c>
      <c r="L4150">
        <v>0.51</v>
      </c>
      <c r="M4150">
        <v>1</v>
      </c>
      <c r="N4150">
        <v>0.94299999999999995</v>
      </c>
      <c r="O4150">
        <v>180</v>
      </c>
      <c r="P4150">
        <v>46</v>
      </c>
      <c r="Q4150">
        <v>233</v>
      </c>
      <c r="R4150">
        <v>114</v>
      </c>
      <c r="S4150">
        <v>128</v>
      </c>
      <c r="T4150">
        <f>(Data[[#This Row],[mean_r]]/256)*100</f>
        <v>91.015625</v>
      </c>
      <c r="U4150">
        <f>(Data[[#This Row],[mean_g]]/256)*100</f>
        <v>44.53125</v>
      </c>
      <c r="V4150">
        <f>(Data[[#This Row],[mean_b]]/256)*100</f>
        <v>50</v>
      </c>
      <c r="W4150">
        <v>0.55400000000000005</v>
      </c>
      <c r="X4150" t="s">
        <v>51</v>
      </c>
      <c r="Y4150" t="s">
        <v>40</v>
      </c>
      <c r="Z4150">
        <v>10263</v>
      </c>
      <c r="AA4150">
        <v>3.72</v>
      </c>
      <c r="AB4150">
        <v>13</v>
      </c>
      <c r="AC4150">
        <v>46.1</v>
      </c>
      <c r="AD4150">
        <v>243485</v>
      </c>
      <c r="AE4150">
        <v>85.6</v>
      </c>
      <c r="AF4150">
        <v>33</v>
      </c>
      <c r="AG4150" t="s">
        <v>46</v>
      </c>
      <c r="AH4150" t="s">
        <v>42</v>
      </c>
      <c r="AI4150" t="s">
        <v>52</v>
      </c>
      <c r="AJ4150">
        <v>40</v>
      </c>
      <c r="AK4150">
        <v>512</v>
      </c>
      <c r="AL4150">
        <v>0.1346</v>
      </c>
      <c r="AM4150">
        <v>0.99460000000000004</v>
      </c>
      <c r="AN4150">
        <v>0.82669999999999999</v>
      </c>
      <c r="AO4150">
        <f>Data[[#This Row],[labeller_confidence_score]]-Data[[#This Row],[cytodiffusion_classification_confidence]]</f>
        <v>-0.16790000000000005</v>
      </c>
    </row>
    <row r="4151" spans="1:41" x14ac:dyDescent="0.3">
      <c r="A4151" t="s">
        <v>4224</v>
      </c>
      <c r="B4151" t="s">
        <v>54</v>
      </c>
      <c r="C4151">
        <v>0</v>
      </c>
      <c r="D4151" t="s">
        <v>54</v>
      </c>
      <c r="E4151">
        <v>6.88</v>
      </c>
      <c r="F4151">
        <v>0</v>
      </c>
      <c r="G4151">
        <v>0</v>
      </c>
      <c r="H4151">
        <v>1</v>
      </c>
      <c r="I4151">
        <f>Data[[#This Row],[nucleus_area_pct]]/Data[[#This Row],[cytoplasm_ratio]]</f>
        <v>0</v>
      </c>
      <c r="J4151">
        <v>0.90600000000000003</v>
      </c>
      <c r="K4151">
        <v>0.11899999999999999</v>
      </c>
      <c r="L4151">
        <v>0.28999999999999998</v>
      </c>
      <c r="M4151">
        <v>1</v>
      </c>
      <c r="N4151">
        <v>0.94699999999999995</v>
      </c>
      <c r="O4151">
        <v>163</v>
      </c>
      <c r="P4151">
        <v>47</v>
      </c>
      <c r="Q4151">
        <v>234</v>
      </c>
      <c r="R4151">
        <v>124</v>
      </c>
      <c r="S4151">
        <v>132</v>
      </c>
      <c r="T4151">
        <f>(Data[[#This Row],[mean_r]]/256)*100</f>
        <v>91.40625</v>
      </c>
      <c r="U4151">
        <f>(Data[[#This Row],[mean_g]]/256)*100</f>
        <v>48.4375</v>
      </c>
      <c r="V4151">
        <f>(Data[[#This Row],[mean_b]]/256)*100</f>
        <v>51.5625</v>
      </c>
      <c r="W4151">
        <v>0.55200000000000005</v>
      </c>
      <c r="X4151" t="s">
        <v>51</v>
      </c>
      <c r="Y4151" t="s">
        <v>45</v>
      </c>
      <c r="Z4151">
        <v>11363</v>
      </c>
      <c r="AA4151">
        <v>4.91</v>
      </c>
      <c r="AB4151">
        <v>13.1</v>
      </c>
      <c r="AC4151">
        <v>30.6</v>
      </c>
      <c r="AD4151">
        <v>257304</v>
      </c>
      <c r="AE4151">
        <v>75.7</v>
      </c>
      <c r="AF4151">
        <v>32.9</v>
      </c>
      <c r="AG4151" t="s">
        <v>41</v>
      </c>
      <c r="AH4151" t="s">
        <v>42</v>
      </c>
      <c r="AI4151" t="s">
        <v>56</v>
      </c>
      <c r="AJ4151">
        <v>100</v>
      </c>
      <c r="AK4151">
        <v>224</v>
      </c>
      <c r="AL4151">
        <v>4.0800000000000003E-2</v>
      </c>
      <c r="AM4151">
        <v>0.99039999999999995</v>
      </c>
      <c r="AN4151">
        <v>0.91539999999999999</v>
      </c>
      <c r="AO4151">
        <f>Data[[#This Row],[labeller_confidence_score]]-Data[[#This Row],[cytodiffusion_classification_confidence]]</f>
        <v>-7.4999999999999956E-2</v>
      </c>
    </row>
    <row r="4152" spans="1:41" x14ac:dyDescent="0.3">
      <c r="A4152" t="s">
        <v>4225</v>
      </c>
      <c r="B4152" t="s">
        <v>62</v>
      </c>
      <c r="C4152">
        <v>0</v>
      </c>
      <c r="D4152" t="s">
        <v>50</v>
      </c>
      <c r="E4152">
        <v>9.23</v>
      </c>
      <c r="F4152">
        <v>78</v>
      </c>
      <c r="G4152">
        <v>0.91800000000000004</v>
      </c>
      <c r="H4152">
        <v>0.16800000000000001</v>
      </c>
      <c r="I4152">
        <f>Data[[#This Row],[nucleus_area_pct]]/Data[[#This Row],[cytoplasm_ratio]]</f>
        <v>464.28571428571428</v>
      </c>
      <c r="J4152">
        <v>0.871</v>
      </c>
      <c r="K4152">
        <v>8.5000000000000006E-2</v>
      </c>
      <c r="L4152">
        <v>1.01</v>
      </c>
      <c r="M4152">
        <v>1</v>
      </c>
      <c r="N4152">
        <v>0.873</v>
      </c>
      <c r="O4152">
        <v>201</v>
      </c>
      <c r="P4152">
        <v>51</v>
      </c>
      <c r="Q4152">
        <v>199</v>
      </c>
      <c r="R4152">
        <v>152</v>
      </c>
      <c r="S4152">
        <v>190</v>
      </c>
      <c r="T4152">
        <f>(Data[[#This Row],[mean_r]]/256)*100</f>
        <v>77.734375</v>
      </c>
      <c r="U4152">
        <f>(Data[[#This Row],[mean_g]]/256)*100</f>
        <v>59.375</v>
      </c>
      <c r="V4152">
        <f>(Data[[#This Row],[mean_b]]/256)*100</f>
        <v>74.21875</v>
      </c>
      <c r="W4152">
        <v>0.70099999999999996</v>
      </c>
      <c r="X4152" t="s">
        <v>63</v>
      </c>
      <c r="Y4152" t="s">
        <v>40</v>
      </c>
      <c r="Z4152">
        <v>5737</v>
      </c>
      <c r="AA4152">
        <v>5.0599999999999996</v>
      </c>
      <c r="AB4152">
        <v>11.7</v>
      </c>
      <c r="AC4152">
        <v>43.2</v>
      </c>
      <c r="AD4152">
        <v>206649</v>
      </c>
      <c r="AE4152">
        <v>89.9</v>
      </c>
      <c r="AF4152">
        <v>35.4</v>
      </c>
      <c r="AG4152" t="s">
        <v>46</v>
      </c>
      <c r="AH4152" t="s">
        <v>42</v>
      </c>
      <c r="AI4152" t="s">
        <v>43</v>
      </c>
      <c r="AJ4152">
        <v>60</v>
      </c>
      <c r="AK4152">
        <v>512</v>
      </c>
      <c r="AL4152">
        <v>6.8400000000000002E-2</v>
      </c>
      <c r="AM4152">
        <v>1</v>
      </c>
      <c r="AN4152">
        <v>0.96189999999999998</v>
      </c>
      <c r="AO4152">
        <f>Data[[#This Row],[labeller_confidence_score]]-Data[[#This Row],[cytodiffusion_classification_confidence]]</f>
        <v>-3.8100000000000023E-2</v>
      </c>
    </row>
    <row r="4153" spans="1:41" x14ac:dyDescent="0.3">
      <c r="A4153" t="s">
        <v>4226</v>
      </c>
      <c r="B4153" t="s">
        <v>49</v>
      </c>
      <c r="C4153">
        <v>0</v>
      </c>
      <c r="D4153" t="s">
        <v>50</v>
      </c>
      <c r="E4153">
        <v>10.97</v>
      </c>
      <c r="F4153">
        <v>49.6</v>
      </c>
      <c r="G4153">
        <v>0.47399999999999998</v>
      </c>
      <c r="H4153">
        <v>0.47499999999999998</v>
      </c>
      <c r="I4153">
        <f>Data[[#This Row],[nucleus_area_pct]]/Data[[#This Row],[cytoplasm_ratio]]</f>
        <v>104.42105263157896</v>
      </c>
      <c r="J4153">
        <v>0.84199999999999997</v>
      </c>
      <c r="K4153">
        <v>0.40799999999999997</v>
      </c>
      <c r="L4153">
        <v>3.09</v>
      </c>
      <c r="M4153">
        <v>3.1</v>
      </c>
      <c r="N4153">
        <v>0.876</v>
      </c>
      <c r="O4153">
        <v>523</v>
      </c>
      <c r="P4153">
        <v>73</v>
      </c>
      <c r="Q4153">
        <v>224</v>
      </c>
      <c r="R4153">
        <v>165</v>
      </c>
      <c r="S4153">
        <v>196</v>
      </c>
      <c r="T4153">
        <f>(Data[[#This Row],[mean_r]]/256)*100</f>
        <v>87.5</v>
      </c>
      <c r="U4153">
        <f>(Data[[#This Row],[mean_g]]/256)*100</f>
        <v>64.453125</v>
      </c>
      <c r="V4153">
        <f>(Data[[#This Row],[mean_b]]/256)*100</f>
        <v>76.5625</v>
      </c>
      <c r="W4153">
        <v>0.56799999999999995</v>
      </c>
      <c r="X4153" t="s">
        <v>39</v>
      </c>
      <c r="Y4153" t="s">
        <v>45</v>
      </c>
      <c r="Z4153">
        <v>5779</v>
      </c>
      <c r="AA4153">
        <v>5.42</v>
      </c>
      <c r="AB4153">
        <v>13.8</v>
      </c>
      <c r="AC4153">
        <v>39.4</v>
      </c>
      <c r="AD4153">
        <v>338444</v>
      </c>
      <c r="AE4153">
        <v>98.6</v>
      </c>
      <c r="AF4153">
        <v>35.200000000000003</v>
      </c>
      <c r="AG4153" t="s">
        <v>41</v>
      </c>
      <c r="AH4153" t="s">
        <v>42</v>
      </c>
      <c r="AI4153" t="s">
        <v>52</v>
      </c>
      <c r="AJ4153">
        <v>60</v>
      </c>
      <c r="AK4153">
        <v>256</v>
      </c>
      <c r="AL4153">
        <v>6.9400000000000003E-2</v>
      </c>
      <c r="AM4153">
        <v>0.94850000000000001</v>
      </c>
      <c r="AN4153">
        <v>1</v>
      </c>
      <c r="AO4153">
        <f>Data[[#This Row],[labeller_confidence_score]]-Data[[#This Row],[cytodiffusion_classification_confidence]]</f>
        <v>5.149999999999999E-2</v>
      </c>
    </row>
    <row r="4154" spans="1:41" x14ac:dyDescent="0.3">
      <c r="A4154" t="s">
        <v>4227</v>
      </c>
      <c r="B4154" t="s">
        <v>87</v>
      </c>
      <c r="C4154">
        <v>0</v>
      </c>
      <c r="D4154" t="s">
        <v>50</v>
      </c>
      <c r="E4154">
        <v>15.46</v>
      </c>
      <c r="F4154">
        <v>47.6</v>
      </c>
      <c r="G4154">
        <v>0.59</v>
      </c>
      <c r="H4154">
        <v>0.54900000000000004</v>
      </c>
      <c r="I4154">
        <f>Data[[#This Row],[nucleus_area_pct]]/Data[[#This Row],[cytoplasm_ratio]]</f>
        <v>86.703096539162104</v>
      </c>
      <c r="J4154">
        <v>0.76700000000000002</v>
      </c>
      <c r="K4154">
        <v>0.39800000000000002</v>
      </c>
      <c r="L4154">
        <v>5.67</v>
      </c>
      <c r="M4154">
        <v>2.5</v>
      </c>
      <c r="N4154">
        <v>0.68500000000000005</v>
      </c>
      <c r="O4154">
        <v>534</v>
      </c>
      <c r="P4154">
        <v>88</v>
      </c>
      <c r="Q4154">
        <v>252</v>
      </c>
      <c r="R4154">
        <v>156</v>
      </c>
      <c r="S4154">
        <v>178</v>
      </c>
      <c r="T4154">
        <f>(Data[[#This Row],[mean_r]]/256)*100</f>
        <v>98.4375</v>
      </c>
      <c r="U4154">
        <f>(Data[[#This Row],[mean_g]]/256)*100</f>
        <v>60.9375</v>
      </c>
      <c r="V4154">
        <f>(Data[[#This Row],[mean_b]]/256)*100</f>
        <v>69.53125</v>
      </c>
      <c r="W4154">
        <v>0.68200000000000005</v>
      </c>
      <c r="X4154" t="s">
        <v>39</v>
      </c>
      <c r="Y4154" t="s">
        <v>40</v>
      </c>
      <c r="Z4154">
        <v>8446</v>
      </c>
      <c r="AA4154">
        <v>5.62</v>
      </c>
      <c r="AB4154">
        <v>17.600000000000001</v>
      </c>
      <c r="AC4154">
        <v>50.7</v>
      </c>
      <c r="AD4154">
        <v>251073</v>
      </c>
      <c r="AE4154">
        <v>94.5</v>
      </c>
      <c r="AF4154">
        <v>34.200000000000003</v>
      </c>
      <c r="AG4154" t="s">
        <v>46</v>
      </c>
      <c r="AH4154" t="s">
        <v>42</v>
      </c>
      <c r="AI4154" t="s">
        <v>52</v>
      </c>
      <c r="AJ4154">
        <v>60</v>
      </c>
      <c r="AK4154">
        <v>512</v>
      </c>
      <c r="AL4154">
        <v>0.1013</v>
      </c>
      <c r="AM4154">
        <v>0.83579999999999999</v>
      </c>
      <c r="AN4154">
        <v>0.89119999999999999</v>
      </c>
      <c r="AO4154">
        <f>Data[[#This Row],[labeller_confidence_score]]-Data[[#This Row],[cytodiffusion_classification_confidence]]</f>
        <v>5.5400000000000005E-2</v>
      </c>
    </row>
    <row r="4155" spans="1:41" x14ac:dyDescent="0.3">
      <c r="A4155" t="s">
        <v>4228</v>
      </c>
      <c r="B4155" t="s">
        <v>62</v>
      </c>
      <c r="C4155">
        <v>0</v>
      </c>
      <c r="D4155" t="s">
        <v>50</v>
      </c>
      <c r="E4155">
        <v>9.35</v>
      </c>
      <c r="F4155">
        <v>75.7</v>
      </c>
      <c r="G4155">
        <v>0.71599999999999997</v>
      </c>
      <c r="H4155">
        <v>0.25900000000000001</v>
      </c>
      <c r="I4155">
        <f>Data[[#This Row],[nucleus_area_pct]]/Data[[#This Row],[cytoplasm_ratio]]</f>
        <v>292.27799227799227</v>
      </c>
      <c r="J4155">
        <v>0.92200000000000004</v>
      </c>
      <c r="K4155">
        <v>0.22</v>
      </c>
      <c r="L4155">
        <v>1.23</v>
      </c>
      <c r="M4155">
        <v>1.1000000000000001</v>
      </c>
      <c r="N4155">
        <v>0.91</v>
      </c>
      <c r="O4155">
        <v>231</v>
      </c>
      <c r="P4155">
        <v>60</v>
      </c>
      <c r="Q4155">
        <v>212</v>
      </c>
      <c r="R4155">
        <v>162</v>
      </c>
      <c r="S4155">
        <v>195</v>
      </c>
      <c r="T4155">
        <f>(Data[[#This Row],[mean_r]]/256)*100</f>
        <v>82.8125</v>
      </c>
      <c r="U4155">
        <f>(Data[[#This Row],[mean_g]]/256)*100</f>
        <v>63.28125</v>
      </c>
      <c r="V4155">
        <f>(Data[[#This Row],[mean_b]]/256)*100</f>
        <v>76.171875</v>
      </c>
      <c r="W4155">
        <v>0.754</v>
      </c>
      <c r="X4155" t="s">
        <v>51</v>
      </c>
      <c r="Y4155" t="s">
        <v>40</v>
      </c>
      <c r="Z4155">
        <v>6441</v>
      </c>
      <c r="AA4155">
        <v>4.21</v>
      </c>
      <c r="AB4155">
        <v>14.5</v>
      </c>
      <c r="AC4155">
        <v>35.799999999999997</v>
      </c>
      <c r="AD4155">
        <v>96722</v>
      </c>
      <c r="AE4155">
        <v>99.1</v>
      </c>
      <c r="AF4155">
        <v>35.1</v>
      </c>
      <c r="AG4155" t="s">
        <v>41</v>
      </c>
      <c r="AH4155" t="s">
        <v>68</v>
      </c>
      <c r="AI4155" t="s">
        <v>52</v>
      </c>
      <c r="AJ4155">
        <v>100</v>
      </c>
      <c r="AK4155">
        <v>256</v>
      </c>
      <c r="AL4155">
        <v>7.7000000000000002E-3</v>
      </c>
      <c r="AM4155">
        <v>1</v>
      </c>
      <c r="AN4155">
        <v>0.9345</v>
      </c>
      <c r="AO4155">
        <f>Data[[#This Row],[labeller_confidence_score]]-Data[[#This Row],[cytodiffusion_classification_confidence]]</f>
        <v>-6.5500000000000003E-2</v>
      </c>
    </row>
    <row r="4156" spans="1:41" x14ac:dyDescent="0.3">
      <c r="A4156" t="s">
        <v>4229</v>
      </c>
      <c r="B4156" t="s">
        <v>110</v>
      </c>
      <c r="C4156">
        <v>1</v>
      </c>
      <c r="D4156" t="s">
        <v>104</v>
      </c>
      <c r="E4156">
        <v>9.26</v>
      </c>
      <c r="F4156">
        <v>0</v>
      </c>
      <c r="G4156">
        <v>0</v>
      </c>
      <c r="H4156">
        <v>1</v>
      </c>
      <c r="I4156">
        <f>Data[[#This Row],[nucleus_area_pct]]/Data[[#This Row],[cytoplasm_ratio]]</f>
        <v>0</v>
      </c>
      <c r="J4156">
        <v>0.876</v>
      </c>
      <c r="K4156">
        <v>0.246</v>
      </c>
      <c r="L4156">
        <v>0.45</v>
      </c>
      <c r="M4156">
        <v>1</v>
      </c>
      <c r="N4156">
        <v>0.92300000000000004</v>
      </c>
      <c r="O4156">
        <v>224</v>
      </c>
      <c r="P4156">
        <v>56</v>
      </c>
      <c r="Q4156">
        <v>237</v>
      </c>
      <c r="R4156">
        <v>105</v>
      </c>
      <c r="S4156">
        <v>141</v>
      </c>
      <c r="T4156">
        <f>(Data[[#This Row],[mean_r]]/256)*100</f>
        <v>92.578125</v>
      </c>
      <c r="U4156">
        <f>(Data[[#This Row],[mean_g]]/256)*100</f>
        <v>41.015625</v>
      </c>
      <c r="V4156">
        <f>(Data[[#This Row],[mean_b]]/256)*100</f>
        <v>55.078125</v>
      </c>
      <c r="W4156">
        <v>0.51900000000000002</v>
      </c>
      <c r="X4156" t="s">
        <v>39</v>
      </c>
      <c r="Y4156" t="s">
        <v>45</v>
      </c>
      <c r="Z4156">
        <v>8601</v>
      </c>
      <c r="AA4156">
        <v>4.71</v>
      </c>
      <c r="AB4156">
        <v>12.4</v>
      </c>
      <c r="AC4156">
        <v>47.7</v>
      </c>
      <c r="AD4156">
        <v>104066</v>
      </c>
      <c r="AE4156">
        <v>78.400000000000006</v>
      </c>
      <c r="AF4156">
        <v>31.7</v>
      </c>
      <c r="AG4156" t="s">
        <v>64</v>
      </c>
      <c r="AH4156" t="s">
        <v>47</v>
      </c>
      <c r="AI4156" t="s">
        <v>56</v>
      </c>
      <c r="AJ4156">
        <v>60</v>
      </c>
      <c r="AK4156">
        <v>256</v>
      </c>
      <c r="AL4156">
        <v>0.90610000000000002</v>
      </c>
      <c r="AM4156">
        <v>0.79359999999999997</v>
      </c>
      <c r="AN4156">
        <v>0.98950000000000005</v>
      </c>
      <c r="AO4156">
        <f>Data[[#This Row],[labeller_confidence_score]]-Data[[#This Row],[cytodiffusion_classification_confidence]]</f>
        <v>0.19590000000000007</v>
      </c>
    </row>
    <row r="4157" spans="1:41" x14ac:dyDescent="0.3">
      <c r="A4157" t="s">
        <v>4230</v>
      </c>
      <c r="B4157" t="s">
        <v>120</v>
      </c>
      <c r="C4157">
        <v>1</v>
      </c>
      <c r="D4157" t="s">
        <v>104</v>
      </c>
      <c r="E4157">
        <v>6.53</v>
      </c>
      <c r="F4157">
        <v>0</v>
      </c>
      <c r="G4157">
        <v>0</v>
      </c>
      <c r="H4157">
        <v>1</v>
      </c>
      <c r="I4157">
        <f>Data[[#This Row],[nucleus_area_pct]]/Data[[#This Row],[cytoplasm_ratio]]</f>
        <v>0</v>
      </c>
      <c r="J4157">
        <v>0.93300000000000005</v>
      </c>
      <c r="K4157">
        <v>0.1</v>
      </c>
      <c r="L4157">
        <v>0.59</v>
      </c>
      <c r="M4157">
        <v>1</v>
      </c>
      <c r="N4157">
        <v>0.95499999999999996</v>
      </c>
      <c r="O4157">
        <v>142</v>
      </c>
      <c r="P4157">
        <v>44</v>
      </c>
      <c r="Q4157">
        <v>228</v>
      </c>
      <c r="R4157">
        <v>146</v>
      </c>
      <c r="S4157">
        <v>118</v>
      </c>
      <c r="T4157">
        <f>(Data[[#This Row],[mean_r]]/256)*100</f>
        <v>89.0625</v>
      </c>
      <c r="U4157">
        <f>(Data[[#This Row],[mean_g]]/256)*100</f>
        <v>57.03125</v>
      </c>
      <c r="V4157">
        <f>(Data[[#This Row],[mean_b]]/256)*100</f>
        <v>46.09375</v>
      </c>
      <c r="W4157">
        <v>0.55800000000000005</v>
      </c>
      <c r="X4157" t="s">
        <v>51</v>
      </c>
      <c r="Y4157" t="s">
        <v>40</v>
      </c>
      <c r="Z4157">
        <v>7459</v>
      </c>
      <c r="AA4157">
        <v>6.51</v>
      </c>
      <c r="AB4157">
        <v>18.3</v>
      </c>
      <c r="AC4157">
        <v>47.8</v>
      </c>
      <c r="AD4157">
        <v>357899</v>
      </c>
      <c r="AE4157">
        <v>88.2</v>
      </c>
      <c r="AF4157">
        <v>36.1</v>
      </c>
      <c r="AG4157" t="s">
        <v>46</v>
      </c>
      <c r="AH4157" t="s">
        <v>42</v>
      </c>
      <c r="AI4157" t="s">
        <v>43</v>
      </c>
      <c r="AJ4157">
        <v>100</v>
      </c>
      <c r="AK4157">
        <v>256</v>
      </c>
      <c r="AL4157">
        <v>0.7681</v>
      </c>
      <c r="AM4157">
        <v>0.69010000000000005</v>
      </c>
      <c r="AN4157">
        <v>0.90710000000000002</v>
      </c>
      <c r="AO4157">
        <f>Data[[#This Row],[labeller_confidence_score]]-Data[[#This Row],[cytodiffusion_classification_confidence]]</f>
        <v>0.21699999999999997</v>
      </c>
    </row>
    <row r="4158" spans="1:41" x14ac:dyDescent="0.3">
      <c r="A4158" t="s">
        <v>4231</v>
      </c>
      <c r="B4158" t="s">
        <v>60</v>
      </c>
      <c r="C4158">
        <v>0</v>
      </c>
      <c r="D4158" t="s">
        <v>50</v>
      </c>
      <c r="E4158">
        <v>14.75</v>
      </c>
      <c r="F4158">
        <v>69.900000000000006</v>
      </c>
      <c r="G4158">
        <v>0.43099999999999999</v>
      </c>
      <c r="H4158">
        <v>0.25600000000000001</v>
      </c>
      <c r="I4158">
        <f>Data[[#This Row],[nucleus_area_pct]]/Data[[#This Row],[cytoplasm_ratio]]</f>
        <v>273.046875</v>
      </c>
      <c r="J4158">
        <v>0.63100000000000001</v>
      </c>
      <c r="K4158">
        <v>0.48199999999999998</v>
      </c>
      <c r="L4158">
        <v>1.47</v>
      </c>
      <c r="M4158">
        <v>1.6</v>
      </c>
      <c r="N4158">
        <v>0.64800000000000002</v>
      </c>
      <c r="O4158">
        <v>542</v>
      </c>
      <c r="P4158">
        <v>82</v>
      </c>
      <c r="Q4158">
        <v>223</v>
      </c>
      <c r="R4158">
        <v>140</v>
      </c>
      <c r="S4158">
        <v>191</v>
      </c>
      <c r="T4158">
        <f>(Data[[#This Row],[mean_r]]/256)*100</f>
        <v>87.109375</v>
      </c>
      <c r="U4158">
        <f>(Data[[#This Row],[mean_g]]/256)*100</f>
        <v>54.6875</v>
      </c>
      <c r="V4158">
        <f>(Data[[#This Row],[mean_b]]/256)*100</f>
        <v>74.609375</v>
      </c>
      <c r="W4158">
        <v>0.59399999999999997</v>
      </c>
      <c r="X4158" t="s">
        <v>51</v>
      </c>
      <c r="Y4158" t="s">
        <v>40</v>
      </c>
      <c r="Z4158">
        <v>3880</v>
      </c>
      <c r="AA4158">
        <v>6.05</v>
      </c>
      <c r="AB4158">
        <v>16.2</v>
      </c>
      <c r="AC4158">
        <v>30</v>
      </c>
      <c r="AD4158">
        <v>286227</v>
      </c>
      <c r="AE4158">
        <v>86.4</v>
      </c>
      <c r="AF4158">
        <v>31.2</v>
      </c>
      <c r="AG4158" t="s">
        <v>46</v>
      </c>
      <c r="AH4158" t="s">
        <v>42</v>
      </c>
      <c r="AI4158" t="s">
        <v>43</v>
      </c>
      <c r="AJ4158">
        <v>60</v>
      </c>
      <c r="AK4158">
        <v>512</v>
      </c>
      <c r="AL4158">
        <v>9.9900000000000003E-2</v>
      </c>
      <c r="AM4158">
        <v>0.89659999999999995</v>
      </c>
      <c r="AN4158">
        <v>0.88490000000000002</v>
      </c>
      <c r="AO4158">
        <f>Data[[#This Row],[labeller_confidence_score]]-Data[[#This Row],[cytodiffusion_classification_confidence]]</f>
        <v>-1.1699999999999933E-2</v>
      </c>
    </row>
    <row r="4159" spans="1:41" x14ac:dyDescent="0.3">
      <c r="A4159" t="s">
        <v>4232</v>
      </c>
      <c r="B4159" t="s">
        <v>87</v>
      </c>
      <c r="C4159">
        <v>0</v>
      </c>
      <c r="D4159" t="s">
        <v>50</v>
      </c>
      <c r="E4159">
        <v>12.87</v>
      </c>
      <c r="F4159">
        <v>51.1</v>
      </c>
      <c r="G4159">
        <v>0.51400000000000001</v>
      </c>
      <c r="H4159">
        <v>0.496</v>
      </c>
      <c r="I4159">
        <f>Data[[#This Row],[nucleus_area_pct]]/Data[[#This Row],[cytoplasm_ratio]]</f>
        <v>103.0241935483871</v>
      </c>
      <c r="J4159">
        <v>0.77500000000000002</v>
      </c>
      <c r="K4159">
        <v>0.61699999999999999</v>
      </c>
      <c r="L4159">
        <v>4.96</v>
      </c>
      <c r="M4159">
        <v>2.6</v>
      </c>
      <c r="N4159">
        <v>0.79100000000000004</v>
      </c>
      <c r="O4159">
        <v>489</v>
      </c>
      <c r="P4159">
        <v>78</v>
      </c>
      <c r="Q4159">
        <v>208</v>
      </c>
      <c r="R4159">
        <v>108</v>
      </c>
      <c r="S4159">
        <v>138</v>
      </c>
      <c r="T4159">
        <f>(Data[[#This Row],[mean_r]]/256)*100</f>
        <v>81.25</v>
      </c>
      <c r="U4159">
        <f>(Data[[#This Row],[mean_g]]/256)*100</f>
        <v>42.1875</v>
      </c>
      <c r="V4159">
        <f>(Data[[#This Row],[mean_b]]/256)*100</f>
        <v>53.90625</v>
      </c>
      <c r="W4159">
        <v>0.70699999999999996</v>
      </c>
      <c r="X4159" t="s">
        <v>51</v>
      </c>
      <c r="Y4159" t="s">
        <v>45</v>
      </c>
      <c r="Z4159">
        <v>6012</v>
      </c>
      <c r="AA4159">
        <v>5.19</v>
      </c>
      <c r="AB4159">
        <v>13.3</v>
      </c>
      <c r="AC4159">
        <v>42.1</v>
      </c>
      <c r="AD4159">
        <v>381319</v>
      </c>
      <c r="AE4159">
        <v>82.1</v>
      </c>
      <c r="AF4159">
        <v>32.299999999999997</v>
      </c>
      <c r="AG4159" t="s">
        <v>64</v>
      </c>
      <c r="AH4159" t="s">
        <v>47</v>
      </c>
      <c r="AI4159" t="s">
        <v>43</v>
      </c>
      <c r="AJ4159">
        <v>100</v>
      </c>
      <c r="AK4159">
        <v>512</v>
      </c>
      <c r="AL4159">
        <v>9.8000000000000004E-2</v>
      </c>
      <c r="AM4159">
        <v>0.73240000000000005</v>
      </c>
      <c r="AN4159">
        <v>0.93340000000000001</v>
      </c>
      <c r="AO4159">
        <f>Data[[#This Row],[labeller_confidence_score]]-Data[[#This Row],[cytodiffusion_classification_confidence]]</f>
        <v>0.20099999999999996</v>
      </c>
    </row>
    <row r="4160" spans="1:41" x14ac:dyDescent="0.3">
      <c r="A4160" t="s">
        <v>4233</v>
      </c>
      <c r="B4160" t="s">
        <v>49</v>
      </c>
      <c r="C4160">
        <v>0</v>
      </c>
      <c r="D4160" t="s">
        <v>50</v>
      </c>
      <c r="E4160">
        <v>13.26</v>
      </c>
      <c r="F4160">
        <v>52.5</v>
      </c>
      <c r="G4160">
        <v>0.443</v>
      </c>
      <c r="H4160">
        <v>0.50600000000000001</v>
      </c>
      <c r="I4160">
        <f>Data[[#This Row],[nucleus_area_pct]]/Data[[#This Row],[cytoplasm_ratio]]</f>
        <v>103.75494071146245</v>
      </c>
      <c r="J4160">
        <v>0.77900000000000003</v>
      </c>
      <c r="K4160">
        <v>0.47699999999999998</v>
      </c>
      <c r="L4160">
        <v>3.42</v>
      </c>
      <c r="M4160">
        <v>3.5</v>
      </c>
      <c r="N4160">
        <v>0.81200000000000006</v>
      </c>
      <c r="O4160">
        <v>444</v>
      </c>
      <c r="P4160">
        <v>68</v>
      </c>
      <c r="Q4160">
        <v>197</v>
      </c>
      <c r="R4160">
        <v>169</v>
      </c>
      <c r="S4160">
        <v>182</v>
      </c>
      <c r="T4160">
        <f>(Data[[#This Row],[mean_r]]/256)*100</f>
        <v>76.953125</v>
      </c>
      <c r="U4160">
        <f>(Data[[#This Row],[mean_g]]/256)*100</f>
        <v>66.015625</v>
      </c>
      <c r="V4160">
        <f>(Data[[#This Row],[mean_b]]/256)*100</f>
        <v>71.09375</v>
      </c>
      <c r="W4160">
        <v>0.65200000000000002</v>
      </c>
      <c r="X4160" t="s">
        <v>51</v>
      </c>
      <c r="Y4160" t="s">
        <v>40</v>
      </c>
      <c r="Z4160">
        <v>9723</v>
      </c>
      <c r="AA4160">
        <v>5.63</v>
      </c>
      <c r="AB4160">
        <v>7.8</v>
      </c>
      <c r="AC4160">
        <v>43.1</v>
      </c>
      <c r="AD4160">
        <v>337830</v>
      </c>
      <c r="AE4160">
        <v>90.5</v>
      </c>
      <c r="AF4160">
        <v>36</v>
      </c>
      <c r="AG4160" t="s">
        <v>46</v>
      </c>
      <c r="AH4160" t="s">
        <v>42</v>
      </c>
      <c r="AI4160" t="s">
        <v>52</v>
      </c>
      <c r="AJ4160">
        <v>100</v>
      </c>
      <c r="AK4160">
        <v>256</v>
      </c>
      <c r="AL4160">
        <v>8.3799999999999999E-2</v>
      </c>
      <c r="AM4160">
        <v>0.95630000000000004</v>
      </c>
      <c r="AN4160">
        <v>0.94130000000000003</v>
      </c>
      <c r="AO4160">
        <f>Data[[#This Row],[labeller_confidence_score]]-Data[[#This Row],[cytodiffusion_classification_confidence]]</f>
        <v>-1.5000000000000013E-2</v>
      </c>
    </row>
    <row r="4161" spans="1:41" x14ac:dyDescent="0.3">
      <c r="A4161" t="s">
        <v>4234</v>
      </c>
      <c r="B4161" t="s">
        <v>49</v>
      </c>
      <c r="C4161">
        <v>0</v>
      </c>
      <c r="D4161" t="s">
        <v>50</v>
      </c>
      <c r="E4161">
        <v>11.78</v>
      </c>
      <c r="F4161">
        <v>51.5</v>
      </c>
      <c r="G4161">
        <v>0.52</v>
      </c>
      <c r="H4161">
        <v>0.51400000000000001</v>
      </c>
      <c r="I4161">
        <f>Data[[#This Row],[nucleus_area_pct]]/Data[[#This Row],[cytoplasm_ratio]]</f>
        <v>100.19455252918287</v>
      </c>
      <c r="J4161">
        <v>0.80900000000000005</v>
      </c>
      <c r="K4161">
        <v>0.46100000000000002</v>
      </c>
      <c r="L4161">
        <v>2.4</v>
      </c>
      <c r="M4161">
        <v>3.5</v>
      </c>
      <c r="N4161">
        <v>0.86799999999999999</v>
      </c>
      <c r="O4161">
        <v>495</v>
      </c>
      <c r="P4161">
        <v>59</v>
      </c>
      <c r="Q4161">
        <v>204</v>
      </c>
      <c r="R4161">
        <v>175</v>
      </c>
      <c r="S4161">
        <v>182</v>
      </c>
      <c r="T4161">
        <f>(Data[[#This Row],[mean_r]]/256)*100</f>
        <v>79.6875</v>
      </c>
      <c r="U4161">
        <f>(Data[[#This Row],[mean_g]]/256)*100</f>
        <v>68.359375</v>
      </c>
      <c r="V4161">
        <f>(Data[[#This Row],[mean_b]]/256)*100</f>
        <v>71.09375</v>
      </c>
      <c r="W4161">
        <v>0.58599999999999997</v>
      </c>
      <c r="X4161" t="s">
        <v>63</v>
      </c>
      <c r="Y4161" t="s">
        <v>45</v>
      </c>
      <c r="Z4161">
        <v>3125</v>
      </c>
      <c r="AA4161">
        <v>4.97</v>
      </c>
      <c r="AB4161">
        <v>14.2</v>
      </c>
      <c r="AC4161">
        <v>39.700000000000003</v>
      </c>
      <c r="AD4161">
        <v>333512</v>
      </c>
      <c r="AE4161">
        <v>92.6</v>
      </c>
      <c r="AF4161">
        <v>34.9</v>
      </c>
      <c r="AG4161" t="s">
        <v>46</v>
      </c>
      <c r="AH4161" t="s">
        <v>47</v>
      </c>
      <c r="AI4161" t="s">
        <v>56</v>
      </c>
      <c r="AJ4161">
        <v>40</v>
      </c>
      <c r="AK4161">
        <v>256</v>
      </c>
      <c r="AL4161">
        <v>5.45E-2</v>
      </c>
      <c r="AM4161">
        <v>0.82350000000000001</v>
      </c>
      <c r="AN4161">
        <v>0.86329999999999996</v>
      </c>
      <c r="AO4161">
        <f>Data[[#This Row],[labeller_confidence_score]]-Data[[#This Row],[cytodiffusion_classification_confidence]]</f>
        <v>3.9799999999999947E-2</v>
      </c>
    </row>
    <row r="4162" spans="1:41" x14ac:dyDescent="0.3">
      <c r="A4162" t="s">
        <v>4235</v>
      </c>
      <c r="B4162" t="s">
        <v>106</v>
      </c>
      <c r="C4162">
        <v>1</v>
      </c>
      <c r="D4162" t="s">
        <v>82</v>
      </c>
      <c r="E4162">
        <v>11.43</v>
      </c>
      <c r="F4162">
        <v>85.6</v>
      </c>
      <c r="G4162">
        <v>0.28899999999999998</v>
      </c>
      <c r="H4162">
        <v>0.2</v>
      </c>
      <c r="I4162">
        <f>Data[[#This Row],[nucleus_area_pct]]/Data[[#This Row],[cytoplasm_ratio]]</f>
        <v>427.99999999999994</v>
      </c>
      <c r="J4162">
        <v>0.89100000000000001</v>
      </c>
      <c r="K4162">
        <v>0.30199999999999999</v>
      </c>
      <c r="L4162">
        <v>0.61</v>
      </c>
      <c r="M4162">
        <v>1.1000000000000001</v>
      </c>
      <c r="N4162">
        <v>0.91500000000000004</v>
      </c>
      <c r="O4162">
        <v>605</v>
      </c>
      <c r="P4162">
        <v>94</v>
      </c>
      <c r="Q4162">
        <v>193</v>
      </c>
      <c r="R4162">
        <v>123</v>
      </c>
      <c r="S4162">
        <v>223</v>
      </c>
      <c r="T4162">
        <f>(Data[[#This Row],[mean_r]]/256)*100</f>
        <v>75.390625</v>
      </c>
      <c r="U4162">
        <f>(Data[[#This Row],[mean_g]]/256)*100</f>
        <v>48.046875</v>
      </c>
      <c r="V4162">
        <f>(Data[[#This Row],[mean_b]]/256)*100</f>
        <v>87.109375</v>
      </c>
      <c r="W4162">
        <v>0.751</v>
      </c>
      <c r="X4162" t="s">
        <v>39</v>
      </c>
      <c r="Y4162" t="s">
        <v>45</v>
      </c>
      <c r="Z4162">
        <v>8156</v>
      </c>
      <c r="AA4162">
        <v>3.2</v>
      </c>
      <c r="AB4162">
        <v>15</v>
      </c>
      <c r="AC4162">
        <v>39.799999999999997</v>
      </c>
      <c r="AD4162">
        <v>107658</v>
      </c>
      <c r="AE4162">
        <v>86.5</v>
      </c>
      <c r="AF4162">
        <v>30.8</v>
      </c>
      <c r="AG4162" t="s">
        <v>64</v>
      </c>
      <c r="AH4162" t="s">
        <v>42</v>
      </c>
      <c r="AI4162" t="s">
        <v>56</v>
      </c>
      <c r="AJ4162">
        <v>100</v>
      </c>
      <c r="AK4162">
        <v>256</v>
      </c>
      <c r="AL4162">
        <v>0.86450000000000005</v>
      </c>
      <c r="AM4162">
        <v>0.70179999999999998</v>
      </c>
      <c r="AN4162">
        <v>0.76119999999999999</v>
      </c>
      <c r="AO4162">
        <f>Data[[#This Row],[labeller_confidence_score]]-Data[[#This Row],[cytodiffusion_classification_confidence]]</f>
        <v>5.9400000000000008E-2</v>
      </c>
    </row>
    <row r="4163" spans="1:41" x14ac:dyDescent="0.3">
      <c r="A4163" t="s">
        <v>4236</v>
      </c>
      <c r="B4163" t="s">
        <v>54</v>
      </c>
      <c r="C4163">
        <v>0</v>
      </c>
      <c r="D4163" t="s">
        <v>54</v>
      </c>
      <c r="E4163">
        <v>7.91</v>
      </c>
      <c r="F4163">
        <v>0</v>
      </c>
      <c r="G4163">
        <v>0</v>
      </c>
      <c r="H4163">
        <v>1</v>
      </c>
      <c r="I4163">
        <f>Data[[#This Row],[nucleus_area_pct]]/Data[[#This Row],[cytoplasm_ratio]]</f>
        <v>0</v>
      </c>
      <c r="J4163">
        <v>0.86499999999999999</v>
      </c>
      <c r="K4163">
        <v>0.186</v>
      </c>
      <c r="L4163">
        <v>0.56999999999999995</v>
      </c>
      <c r="M4163">
        <v>1</v>
      </c>
      <c r="N4163">
        <v>0.95499999999999996</v>
      </c>
      <c r="O4163">
        <v>186</v>
      </c>
      <c r="P4163">
        <v>54</v>
      </c>
      <c r="Q4163">
        <v>232</v>
      </c>
      <c r="R4163">
        <v>123</v>
      </c>
      <c r="S4163">
        <v>119</v>
      </c>
      <c r="T4163">
        <f>(Data[[#This Row],[mean_r]]/256)*100</f>
        <v>90.625</v>
      </c>
      <c r="U4163">
        <f>(Data[[#This Row],[mean_g]]/256)*100</f>
        <v>48.046875</v>
      </c>
      <c r="V4163">
        <f>(Data[[#This Row],[mean_b]]/256)*100</f>
        <v>46.484375</v>
      </c>
      <c r="W4163">
        <v>0.55900000000000005</v>
      </c>
      <c r="X4163" t="s">
        <v>63</v>
      </c>
      <c r="Y4163" t="s">
        <v>40</v>
      </c>
      <c r="Z4163">
        <v>10653</v>
      </c>
      <c r="AA4163">
        <v>4.55</v>
      </c>
      <c r="AB4163">
        <v>14</v>
      </c>
      <c r="AC4163">
        <v>41.9</v>
      </c>
      <c r="AD4163">
        <v>214314</v>
      </c>
      <c r="AE4163">
        <v>99.1</v>
      </c>
      <c r="AF4163">
        <v>35</v>
      </c>
      <c r="AG4163" t="s">
        <v>41</v>
      </c>
      <c r="AH4163" t="s">
        <v>42</v>
      </c>
      <c r="AI4163" t="s">
        <v>43</v>
      </c>
      <c r="AJ4163">
        <v>100</v>
      </c>
      <c r="AK4163">
        <v>360</v>
      </c>
      <c r="AL4163">
        <v>0</v>
      </c>
      <c r="AM4163">
        <v>0.88249999999999995</v>
      </c>
      <c r="AN4163">
        <v>0.90569999999999995</v>
      </c>
      <c r="AO4163">
        <f>Data[[#This Row],[labeller_confidence_score]]-Data[[#This Row],[cytodiffusion_classification_confidence]]</f>
        <v>2.3199999999999998E-2</v>
      </c>
    </row>
    <row r="4164" spans="1:41" x14ac:dyDescent="0.3">
      <c r="A4164" t="s">
        <v>4237</v>
      </c>
      <c r="B4164" t="s">
        <v>54</v>
      </c>
      <c r="C4164">
        <v>0</v>
      </c>
      <c r="D4164" t="s">
        <v>54</v>
      </c>
      <c r="E4164">
        <v>7.54</v>
      </c>
      <c r="F4164">
        <v>0</v>
      </c>
      <c r="G4164">
        <v>0</v>
      </c>
      <c r="H4164">
        <v>1</v>
      </c>
      <c r="I4164">
        <f>Data[[#This Row],[nucleus_area_pct]]/Data[[#This Row],[cytoplasm_ratio]]</f>
        <v>0</v>
      </c>
      <c r="J4164">
        <v>0.96099999999999997</v>
      </c>
      <c r="K4164">
        <v>0.19600000000000001</v>
      </c>
      <c r="L4164">
        <v>0.5</v>
      </c>
      <c r="M4164">
        <v>1</v>
      </c>
      <c r="N4164">
        <v>0.99299999999999999</v>
      </c>
      <c r="O4164">
        <v>190</v>
      </c>
      <c r="P4164">
        <v>47</v>
      </c>
      <c r="Q4164">
        <v>211</v>
      </c>
      <c r="R4164">
        <v>121</v>
      </c>
      <c r="S4164">
        <v>111</v>
      </c>
      <c r="T4164">
        <f>(Data[[#This Row],[mean_r]]/256)*100</f>
        <v>82.421875</v>
      </c>
      <c r="U4164">
        <f>(Data[[#This Row],[mean_g]]/256)*100</f>
        <v>47.265625</v>
      </c>
      <c r="V4164">
        <f>(Data[[#This Row],[mean_b]]/256)*100</f>
        <v>43.359375</v>
      </c>
      <c r="W4164">
        <v>0.502</v>
      </c>
      <c r="X4164" t="s">
        <v>39</v>
      </c>
      <c r="Y4164" t="s">
        <v>45</v>
      </c>
      <c r="Z4164">
        <v>10547</v>
      </c>
      <c r="AA4164">
        <v>4.76</v>
      </c>
      <c r="AB4164">
        <v>14.3</v>
      </c>
      <c r="AC4164">
        <v>41.3</v>
      </c>
      <c r="AD4164">
        <v>156532</v>
      </c>
      <c r="AE4164">
        <v>77.2</v>
      </c>
      <c r="AF4164">
        <v>31.6</v>
      </c>
      <c r="AG4164" t="s">
        <v>46</v>
      </c>
      <c r="AH4164" t="s">
        <v>47</v>
      </c>
      <c r="AI4164" t="s">
        <v>43</v>
      </c>
      <c r="AJ4164">
        <v>100</v>
      </c>
      <c r="AK4164">
        <v>224</v>
      </c>
      <c r="AL4164">
        <v>0.10780000000000001</v>
      </c>
      <c r="AM4164">
        <v>0.97899999999999998</v>
      </c>
      <c r="AN4164">
        <v>0.95840000000000003</v>
      </c>
      <c r="AO4164">
        <f>Data[[#This Row],[labeller_confidence_score]]-Data[[#This Row],[cytodiffusion_classification_confidence]]</f>
        <v>-2.0599999999999952E-2</v>
      </c>
    </row>
    <row r="4165" spans="1:41" x14ac:dyDescent="0.3">
      <c r="A4165" t="s">
        <v>4238</v>
      </c>
      <c r="B4165" t="s">
        <v>110</v>
      </c>
      <c r="C4165">
        <v>1</v>
      </c>
      <c r="D4165" t="s">
        <v>104</v>
      </c>
      <c r="E4165">
        <v>9.34</v>
      </c>
      <c r="F4165">
        <v>0</v>
      </c>
      <c r="G4165">
        <v>0</v>
      </c>
      <c r="H4165">
        <v>1</v>
      </c>
      <c r="I4165">
        <f>Data[[#This Row],[nucleus_area_pct]]/Data[[#This Row],[cytoplasm_ratio]]</f>
        <v>0</v>
      </c>
      <c r="J4165">
        <v>0.98099999999999998</v>
      </c>
      <c r="K4165">
        <v>0.26600000000000001</v>
      </c>
      <c r="L4165">
        <v>0.84</v>
      </c>
      <c r="M4165">
        <v>1</v>
      </c>
      <c r="N4165">
        <v>0.93200000000000005</v>
      </c>
      <c r="O4165">
        <v>169</v>
      </c>
      <c r="P4165">
        <v>46</v>
      </c>
      <c r="Q4165">
        <v>205</v>
      </c>
      <c r="R4165">
        <v>137</v>
      </c>
      <c r="S4165">
        <v>117</v>
      </c>
      <c r="T4165">
        <f>(Data[[#This Row],[mean_r]]/256)*100</f>
        <v>80.078125</v>
      </c>
      <c r="U4165">
        <f>(Data[[#This Row],[mean_g]]/256)*100</f>
        <v>53.515625</v>
      </c>
      <c r="V4165">
        <f>(Data[[#This Row],[mean_b]]/256)*100</f>
        <v>45.703125</v>
      </c>
      <c r="W4165">
        <v>0.45100000000000001</v>
      </c>
      <c r="X4165" t="s">
        <v>39</v>
      </c>
      <c r="Y4165" t="s">
        <v>45</v>
      </c>
      <c r="Z4165">
        <v>4519</v>
      </c>
      <c r="AA4165">
        <v>4.76</v>
      </c>
      <c r="AB4165">
        <v>18.2</v>
      </c>
      <c r="AC4165">
        <v>40.200000000000003</v>
      </c>
      <c r="AD4165">
        <v>253678</v>
      </c>
      <c r="AE4165">
        <v>89.4</v>
      </c>
      <c r="AF4165">
        <v>33.299999999999997</v>
      </c>
      <c r="AG4165" t="s">
        <v>46</v>
      </c>
      <c r="AH4165" t="s">
        <v>42</v>
      </c>
      <c r="AI4165" t="s">
        <v>56</v>
      </c>
      <c r="AJ4165">
        <v>40</v>
      </c>
      <c r="AK4165">
        <v>224</v>
      </c>
      <c r="AL4165">
        <v>0.99239999999999995</v>
      </c>
      <c r="AM4165">
        <v>0.5454</v>
      </c>
      <c r="AN4165">
        <v>0.75480000000000003</v>
      </c>
      <c r="AO4165">
        <f>Data[[#This Row],[labeller_confidence_score]]-Data[[#This Row],[cytodiffusion_classification_confidence]]</f>
        <v>0.20940000000000003</v>
      </c>
    </row>
    <row r="4166" spans="1:41" x14ac:dyDescent="0.3">
      <c r="A4166" t="s">
        <v>4239</v>
      </c>
      <c r="B4166" t="s">
        <v>81</v>
      </c>
      <c r="C4166">
        <v>1</v>
      </c>
      <c r="D4166" t="s">
        <v>82</v>
      </c>
      <c r="E4166">
        <v>15.75</v>
      </c>
      <c r="F4166">
        <v>81.900000000000006</v>
      </c>
      <c r="G4166">
        <v>0.33200000000000002</v>
      </c>
      <c r="H4166">
        <v>0.20799999999999999</v>
      </c>
      <c r="I4166">
        <f>Data[[#This Row],[nucleus_area_pct]]/Data[[#This Row],[cytoplasm_ratio]]</f>
        <v>393.75000000000006</v>
      </c>
      <c r="J4166">
        <v>0.82099999999999995</v>
      </c>
      <c r="K4166">
        <v>0.317</v>
      </c>
      <c r="L4166">
        <v>1.25</v>
      </c>
      <c r="M4166">
        <v>1</v>
      </c>
      <c r="N4166">
        <v>0.85699999999999998</v>
      </c>
      <c r="O4166">
        <v>606</v>
      </c>
      <c r="P4166">
        <v>106</v>
      </c>
      <c r="Q4166">
        <v>167</v>
      </c>
      <c r="R4166">
        <v>175</v>
      </c>
      <c r="S4166">
        <v>218</v>
      </c>
      <c r="T4166">
        <f>(Data[[#This Row],[mean_r]]/256)*100</f>
        <v>65.234375</v>
      </c>
      <c r="U4166">
        <f>(Data[[#This Row],[mean_g]]/256)*100</f>
        <v>68.359375</v>
      </c>
      <c r="V4166">
        <f>(Data[[#This Row],[mean_b]]/256)*100</f>
        <v>85.15625</v>
      </c>
      <c r="W4166">
        <v>0.57299999999999995</v>
      </c>
      <c r="X4166" t="s">
        <v>39</v>
      </c>
      <c r="Y4166" t="s">
        <v>45</v>
      </c>
      <c r="Z4166">
        <v>5730</v>
      </c>
      <c r="AA4166">
        <v>5.08</v>
      </c>
      <c r="AB4166">
        <v>12.3</v>
      </c>
      <c r="AC4166">
        <v>41.8</v>
      </c>
      <c r="AD4166">
        <v>69848</v>
      </c>
      <c r="AE4166">
        <v>86.3</v>
      </c>
      <c r="AF4166">
        <v>31.9</v>
      </c>
      <c r="AG4166" t="s">
        <v>46</v>
      </c>
      <c r="AH4166" t="s">
        <v>47</v>
      </c>
      <c r="AI4166" t="s">
        <v>52</v>
      </c>
      <c r="AJ4166">
        <v>40</v>
      </c>
      <c r="AK4166">
        <v>256</v>
      </c>
      <c r="AL4166">
        <v>0.88549999999999995</v>
      </c>
      <c r="AM4166">
        <v>0.65349999999999997</v>
      </c>
      <c r="AN4166">
        <v>0.90029999999999999</v>
      </c>
      <c r="AO4166">
        <f>Data[[#This Row],[labeller_confidence_score]]-Data[[#This Row],[cytodiffusion_classification_confidence]]</f>
        <v>0.24680000000000002</v>
      </c>
    </row>
    <row r="4167" spans="1:41" x14ac:dyDescent="0.3">
      <c r="A4167" t="s">
        <v>4240</v>
      </c>
      <c r="B4167" t="s">
        <v>60</v>
      </c>
      <c r="C4167">
        <v>0</v>
      </c>
      <c r="D4167" t="s">
        <v>50</v>
      </c>
      <c r="E4167">
        <v>16.21</v>
      </c>
      <c r="F4167">
        <v>68.599999999999994</v>
      </c>
      <c r="G4167">
        <v>0.48399999999999999</v>
      </c>
      <c r="H4167">
        <v>0.315</v>
      </c>
      <c r="I4167">
        <f>Data[[#This Row],[nucleus_area_pct]]/Data[[#This Row],[cytoplasm_ratio]]</f>
        <v>217.77777777777777</v>
      </c>
      <c r="J4167">
        <v>0.70099999999999996</v>
      </c>
      <c r="K4167">
        <v>0.47599999999999998</v>
      </c>
      <c r="L4167">
        <v>2.58</v>
      </c>
      <c r="M4167">
        <v>1.1000000000000001</v>
      </c>
      <c r="N4167">
        <v>0.91200000000000003</v>
      </c>
      <c r="O4167">
        <v>694</v>
      </c>
      <c r="P4167">
        <v>80</v>
      </c>
      <c r="Q4167">
        <v>222</v>
      </c>
      <c r="R4167">
        <v>160</v>
      </c>
      <c r="S4167">
        <v>187</v>
      </c>
      <c r="T4167">
        <f>(Data[[#This Row],[mean_r]]/256)*100</f>
        <v>86.71875</v>
      </c>
      <c r="U4167">
        <f>(Data[[#This Row],[mean_g]]/256)*100</f>
        <v>62.5</v>
      </c>
      <c r="V4167">
        <f>(Data[[#This Row],[mean_b]]/256)*100</f>
        <v>73.046875</v>
      </c>
      <c r="W4167">
        <v>0.69</v>
      </c>
      <c r="X4167" t="s">
        <v>51</v>
      </c>
      <c r="Y4167" t="s">
        <v>45</v>
      </c>
      <c r="Z4167">
        <v>5062</v>
      </c>
      <c r="AA4167">
        <v>5.07</v>
      </c>
      <c r="AB4167">
        <v>17.2</v>
      </c>
      <c r="AC4167">
        <v>39.4</v>
      </c>
      <c r="AD4167">
        <v>278309</v>
      </c>
      <c r="AE4167">
        <v>78.900000000000006</v>
      </c>
      <c r="AF4167">
        <v>35</v>
      </c>
      <c r="AG4167" t="s">
        <v>46</v>
      </c>
      <c r="AH4167" t="s">
        <v>42</v>
      </c>
      <c r="AI4167" t="s">
        <v>52</v>
      </c>
      <c r="AJ4167">
        <v>100</v>
      </c>
      <c r="AK4167">
        <v>360</v>
      </c>
      <c r="AL4167">
        <v>1.23E-2</v>
      </c>
      <c r="AM4167">
        <v>0.8841</v>
      </c>
      <c r="AN4167">
        <v>0.95589999999999997</v>
      </c>
      <c r="AO4167">
        <f>Data[[#This Row],[labeller_confidence_score]]-Data[[#This Row],[cytodiffusion_classification_confidence]]</f>
        <v>7.1799999999999975E-2</v>
      </c>
    </row>
    <row r="4168" spans="1:41" x14ac:dyDescent="0.3">
      <c r="A4168" t="s">
        <v>4241</v>
      </c>
      <c r="B4168" t="s">
        <v>133</v>
      </c>
      <c r="C4168">
        <v>1</v>
      </c>
      <c r="D4168" t="s">
        <v>104</v>
      </c>
      <c r="E4168">
        <v>8.51</v>
      </c>
      <c r="F4168">
        <v>0</v>
      </c>
      <c r="G4168">
        <v>0</v>
      </c>
      <c r="H4168">
        <v>1</v>
      </c>
      <c r="I4168">
        <f>Data[[#This Row],[nucleus_area_pct]]/Data[[#This Row],[cytoplasm_ratio]]</f>
        <v>0</v>
      </c>
      <c r="J4168">
        <v>0.40200000000000002</v>
      </c>
      <c r="K4168">
        <v>0.68600000000000005</v>
      </c>
      <c r="L4168">
        <v>0.43</v>
      </c>
      <c r="M4168">
        <v>1</v>
      </c>
      <c r="N4168">
        <v>0.82599999999999996</v>
      </c>
      <c r="O4168">
        <v>217</v>
      </c>
      <c r="P4168">
        <v>57</v>
      </c>
      <c r="Q4168">
        <v>255</v>
      </c>
      <c r="R4168">
        <v>146</v>
      </c>
      <c r="S4168">
        <v>113</v>
      </c>
      <c r="T4168">
        <f>(Data[[#This Row],[mean_r]]/256)*100</f>
        <v>99.609375</v>
      </c>
      <c r="U4168">
        <f>(Data[[#This Row],[mean_g]]/256)*100</f>
        <v>57.03125</v>
      </c>
      <c r="V4168">
        <f>(Data[[#This Row],[mean_b]]/256)*100</f>
        <v>44.140625</v>
      </c>
      <c r="W4168">
        <v>0.53400000000000003</v>
      </c>
      <c r="X4168" t="s">
        <v>63</v>
      </c>
      <c r="Y4168" t="s">
        <v>45</v>
      </c>
      <c r="Z4168">
        <v>5757</v>
      </c>
      <c r="AA4168">
        <v>4.41</v>
      </c>
      <c r="AB4168">
        <v>13.6</v>
      </c>
      <c r="AC4168">
        <v>38.4</v>
      </c>
      <c r="AD4168">
        <v>299641</v>
      </c>
      <c r="AE4168">
        <v>95</v>
      </c>
      <c r="AF4168">
        <v>34.799999999999997</v>
      </c>
      <c r="AG4168" t="s">
        <v>64</v>
      </c>
      <c r="AH4168" t="s">
        <v>68</v>
      </c>
      <c r="AI4168" t="s">
        <v>56</v>
      </c>
      <c r="AJ4168">
        <v>60</v>
      </c>
      <c r="AK4168">
        <v>512</v>
      </c>
      <c r="AL4168">
        <v>0.81179999999999997</v>
      </c>
      <c r="AM4168">
        <v>0.58760000000000001</v>
      </c>
      <c r="AN4168">
        <v>0.65790000000000004</v>
      </c>
      <c r="AO4168">
        <f>Data[[#This Row],[labeller_confidence_score]]-Data[[#This Row],[cytodiffusion_classification_confidence]]</f>
        <v>7.0300000000000029E-2</v>
      </c>
    </row>
    <row r="4169" spans="1:41" x14ac:dyDescent="0.3">
      <c r="A4169" t="s">
        <v>4242</v>
      </c>
      <c r="B4169" t="s">
        <v>60</v>
      </c>
      <c r="C4169">
        <v>0</v>
      </c>
      <c r="D4169" t="s">
        <v>50</v>
      </c>
      <c r="E4169">
        <v>17.41</v>
      </c>
      <c r="F4169">
        <v>65.5</v>
      </c>
      <c r="G4169">
        <v>0.432</v>
      </c>
      <c r="H4169">
        <v>0.36599999999999999</v>
      </c>
      <c r="I4169">
        <f>Data[[#This Row],[nucleus_area_pct]]/Data[[#This Row],[cytoplasm_ratio]]</f>
        <v>178.96174863387978</v>
      </c>
      <c r="J4169">
        <v>0.57899999999999996</v>
      </c>
      <c r="K4169">
        <v>0.47499999999999998</v>
      </c>
      <c r="L4169">
        <v>1.93</v>
      </c>
      <c r="M4169">
        <v>1</v>
      </c>
      <c r="N4169">
        <v>0.89200000000000002</v>
      </c>
      <c r="O4169">
        <v>671</v>
      </c>
      <c r="P4169">
        <v>93</v>
      </c>
      <c r="Q4169">
        <v>210</v>
      </c>
      <c r="R4169">
        <v>169</v>
      </c>
      <c r="S4169">
        <v>188</v>
      </c>
      <c r="T4169">
        <f>(Data[[#This Row],[mean_r]]/256)*100</f>
        <v>82.03125</v>
      </c>
      <c r="U4169">
        <f>(Data[[#This Row],[mean_g]]/256)*100</f>
        <v>66.015625</v>
      </c>
      <c r="V4169">
        <f>(Data[[#This Row],[mean_b]]/256)*100</f>
        <v>73.4375</v>
      </c>
      <c r="W4169">
        <v>0.68899999999999995</v>
      </c>
      <c r="X4169" t="s">
        <v>51</v>
      </c>
      <c r="Y4169" t="s">
        <v>40</v>
      </c>
      <c r="Z4169">
        <v>9318</v>
      </c>
      <c r="AA4169">
        <v>5.79</v>
      </c>
      <c r="AB4169">
        <v>15.6</v>
      </c>
      <c r="AC4169">
        <v>38.799999999999997</v>
      </c>
      <c r="AD4169">
        <v>281415</v>
      </c>
      <c r="AE4169">
        <v>82</v>
      </c>
      <c r="AF4169">
        <v>35.4</v>
      </c>
      <c r="AG4169" t="s">
        <v>64</v>
      </c>
      <c r="AH4169" t="s">
        <v>47</v>
      </c>
      <c r="AI4169" t="s">
        <v>56</v>
      </c>
      <c r="AJ4169">
        <v>40</v>
      </c>
      <c r="AK4169">
        <v>256</v>
      </c>
      <c r="AL4169">
        <v>9.5500000000000002E-2</v>
      </c>
      <c r="AM4169">
        <v>0.84960000000000002</v>
      </c>
      <c r="AN4169">
        <v>0.92720000000000002</v>
      </c>
      <c r="AO4169">
        <f>Data[[#This Row],[labeller_confidence_score]]-Data[[#This Row],[cytodiffusion_classification_confidence]]</f>
        <v>7.7600000000000002E-2</v>
      </c>
    </row>
    <row r="4170" spans="1:41" x14ac:dyDescent="0.3">
      <c r="A4170" t="s">
        <v>4243</v>
      </c>
      <c r="B4170" t="s">
        <v>49</v>
      </c>
      <c r="C4170">
        <v>0</v>
      </c>
      <c r="D4170" t="s">
        <v>50</v>
      </c>
      <c r="E4170">
        <v>11.07</v>
      </c>
      <c r="F4170">
        <v>63.3</v>
      </c>
      <c r="G4170">
        <v>0.52</v>
      </c>
      <c r="H4170">
        <v>0.49199999999999999</v>
      </c>
      <c r="I4170">
        <f>Data[[#This Row],[nucleus_area_pct]]/Data[[#This Row],[cytoplasm_ratio]]</f>
        <v>128.65853658536585</v>
      </c>
      <c r="J4170">
        <v>0.66700000000000004</v>
      </c>
      <c r="K4170">
        <v>0.47399999999999998</v>
      </c>
      <c r="L4170">
        <v>3.73</v>
      </c>
      <c r="M4170">
        <v>3.6</v>
      </c>
      <c r="N4170">
        <v>0.80900000000000005</v>
      </c>
      <c r="O4170">
        <v>440</v>
      </c>
      <c r="P4170">
        <v>90</v>
      </c>
      <c r="Q4170">
        <v>183</v>
      </c>
      <c r="R4170">
        <v>171</v>
      </c>
      <c r="S4170">
        <v>171</v>
      </c>
      <c r="T4170">
        <f>(Data[[#This Row],[mean_r]]/256)*100</f>
        <v>71.484375</v>
      </c>
      <c r="U4170">
        <f>(Data[[#This Row],[mean_g]]/256)*100</f>
        <v>66.796875</v>
      </c>
      <c r="V4170">
        <f>(Data[[#This Row],[mean_b]]/256)*100</f>
        <v>66.796875</v>
      </c>
      <c r="W4170">
        <v>0.64900000000000002</v>
      </c>
      <c r="X4170" t="s">
        <v>51</v>
      </c>
      <c r="Y4170" t="s">
        <v>40</v>
      </c>
      <c r="Z4170">
        <v>6380</v>
      </c>
      <c r="AA4170">
        <v>3.84</v>
      </c>
      <c r="AB4170">
        <v>12.7</v>
      </c>
      <c r="AC4170">
        <v>39.4</v>
      </c>
      <c r="AD4170">
        <v>204619</v>
      </c>
      <c r="AE4170">
        <v>90.3</v>
      </c>
      <c r="AF4170">
        <v>32.6</v>
      </c>
      <c r="AG4170" t="s">
        <v>64</v>
      </c>
      <c r="AH4170" t="s">
        <v>42</v>
      </c>
      <c r="AI4170" t="s">
        <v>52</v>
      </c>
      <c r="AJ4170">
        <v>100</v>
      </c>
      <c r="AK4170">
        <v>512</v>
      </c>
      <c r="AL4170">
        <v>0.14549999999999999</v>
      </c>
      <c r="AM4170">
        <v>0.94679999999999997</v>
      </c>
      <c r="AN4170">
        <v>0.88859999999999995</v>
      </c>
      <c r="AO4170">
        <f>Data[[#This Row],[labeller_confidence_score]]-Data[[#This Row],[cytodiffusion_classification_confidence]]</f>
        <v>-5.8200000000000029E-2</v>
      </c>
    </row>
    <row r="4171" spans="1:41" x14ac:dyDescent="0.3">
      <c r="A4171" t="s">
        <v>4244</v>
      </c>
      <c r="B4171" t="s">
        <v>60</v>
      </c>
      <c r="C4171">
        <v>0</v>
      </c>
      <c r="D4171" t="s">
        <v>50</v>
      </c>
      <c r="E4171">
        <v>20.350000000000001</v>
      </c>
      <c r="F4171">
        <v>74.5</v>
      </c>
      <c r="G4171">
        <v>0.371</v>
      </c>
      <c r="H4171">
        <v>0.28000000000000003</v>
      </c>
      <c r="I4171">
        <f>Data[[#This Row],[nucleus_area_pct]]/Data[[#This Row],[cytoplasm_ratio]]</f>
        <v>266.07142857142856</v>
      </c>
      <c r="J4171">
        <v>0.90500000000000003</v>
      </c>
      <c r="K4171">
        <v>0.60399999999999998</v>
      </c>
      <c r="L4171">
        <v>1.76</v>
      </c>
      <c r="M4171">
        <v>1.2</v>
      </c>
      <c r="N4171">
        <v>0.78500000000000003</v>
      </c>
      <c r="O4171">
        <v>642</v>
      </c>
      <c r="P4171">
        <v>105</v>
      </c>
      <c r="Q4171">
        <v>208</v>
      </c>
      <c r="R4171">
        <v>165</v>
      </c>
      <c r="S4171">
        <v>174</v>
      </c>
      <c r="T4171">
        <f>(Data[[#This Row],[mean_r]]/256)*100</f>
        <v>81.25</v>
      </c>
      <c r="U4171">
        <f>(Data[[#This Row],[mean_g]]/256)*100</f>
        <v>64.453125</v>
      </c>
      <c r="V4171">
        <f>(Data[[#This Row],[mean_b]]/256)*100</f>
        <v>67.96875</v>
      </c>
      <c r="W4171">
        <v>0.51500000000000001</v>
      </c>
      <c r="X4171" t="s">
        <v>39</v>
      </c>
      <c r="Y4171" t="s">
        <v>40</v>
      </c>
      <c r="Z4171">
        <v>4562</v>
      </c>
      <c r="AA4171">
        <v>3.97</v>
      </c>
      <c r="AB4171">
        <v>11.1</v>
      </c>
      <c r="AC4171">
        <v>43.5</v>
      </c>
      <c r="AD4171">
        <v>156094</v>
      </c>
      <c r="AE4171">
        <v>91.2</v>
      </c>
      <c r="AF4171">
        <v>33.5</v>
      </c>
      <c r="AG4171" t="s">
        <v>46</v>
      </c>
      <c r="AH4171" t="s">
        <v>68</v>
      </c>
      <c r="AI4171" t="s">
        <v>56</v>
      </c>
      <c r="AJ4171">
        <v>40</v>
      </c>
      <c r="AK4171">
        <v>512</v>
      </c>
      <c r="AL4171">
        <v>4.1000000000000002E-2</v>
      </c>
      <c r="AM4171">
        <v>0.94359999999999999</v>
      </c>
      <c r="AN4171">
        <v>0.84050000000000002</v>
      </c>
      <c r="AO4171">
        <f>Data[[#This Row],[labeller_confidence_score]]-Data[[#This Row],[cytodiffusion_classification_confidence]]</f>
        <v>-0.10309999999999997</v>
      </c>
    </row>
    <row r="4172" spans="1:41" x14ac:dyDescent="0.3">
      <c r="A4172" t="s">
        <v>4245</v>
      </c>
      <c r="B4172" t="s">
        <v>74</v>
      </c>
      <c r="C4172">
        <v>0</v>
      </c>
      <c r="D4172" t="s">
        <v>75</v>
      </c>
      <c r="E4172">
        <v>3.21</v>
      </c>
      <c r="F4172">
        <v>0</v>
      </c>
      <c r="G4172">
        <v>0</v>
      </c>
      <c r="H4172">
        <v>1</v>
      </c>
      <c r="I4172">
        <f>Data[[#This Row],[nucleus_area_pct]]/Data[[#This Row],[cytoplasm_ratio]]</f>
        <v>0</v>
      </c>
      <c r="J4172">
        <v>0.67900000000000005</v>
      </c>
      <c r="K4172">
        <v>0.56699999999999995</v>
      </c>
      <c r="L4172">
        <v>2.2200000000000002</v>
      </c>
      <c r="M4172">
        <v>1</v>
      </c>
      <c r="N4172">
        <v>0.84099999999999997</v>
      </c>
      <c r="O4172">
        <v>23</v>
      </c>
      <c r="P4172">
        <v>13</v>
      </c>
      <c r="Q4172">
        <v>224</v>
      </c>
      <c r="R4172">
        <v>138</v>
      </c>
      <c r="S4172">
        <v>170</v>
      </c>
      <c r="T4172">
        <f>(Data[[#This Row],[mean_r]]/256)*100</f>
        <v>87.5</v>
      </c>
      <c r="U4172">
        <f>(Data[[#This Row],[mean_g]]/256)*100</f>
        <v>53.90625</v>
      </c>
      <c r="V4172">
        <f>(Data[[#This Row],[mean_b]]/256)*100</f>
        <v>66.40625</v>
      </c>
      <c r="W4172">
        <v>0.57099999999999995</v>
      </c>
      <c r="X4172" t="s">
        <v>39</v>
      </c>
      <c r="Y4172" t="s">
        <v>40</v>
      </c>
      <c r="Z4172">
        <v>7346</v>
      </c>
      <c r="AA4172">
        <v>6.19</v>
      </c>
      <c r="AB4172">
        <v>13.8</v>
      </c>
      <c r="AC4172">
        <v>38.5</v>
      </c>
      <c r="AD4172">
        <v>322701</v>
      </c>
      <c r="AE4172">
        <v>101.7</v>
      </c>
      <c r="AF4172">
        <v>33</v>
      </c>
      <c r="AG4172" t="s">
        <v>46</v>
      </c>
      <c r="AH4172" t="s">
        <v>42</v>
      </c>
      <c r="AI4172" t="s">
        <v>56</v>
      </c>
      <c r="AJ4172">
        <v>40</v>
      </c>
      <c r="AK4172">
        <v>512</v>
      </c>
      <c r="AL4172">
        <v>0.1167</v>
      </c>
      <c r="AM4172">
        <v>0.88919999999999999</v>
      </c>
      <c r="AN4172">
        <v>0.94879999999999998</v>
      </c>
      <c r="AO4172">
        <f>Data[[#This Row],[labeller_confidence_score]]-Data[[#This Row],[cytodiffusion_classification_confidence]]</f>
        <v>5.9599999999999986E-2</v>
      </c>
    </row>
    <row r="4173" spans="1:41" x14ac:dyDescent="0.3">
      <c r="A4173" t="s">
        <v>4246</v>
      </c>
      <c r="B4173" t="s">
        <v>37</v>
      </c>
      <c r="C4173">
        <v>1</v>
      </c>
      <c r="D4173" t="s">
        <v>38</v>
      </c>
      <c r="E4173">
        <v>15.4</v>
      </c>
      <c r="F4173">
        <v>62.6</v>
      </c>
      <c r="G4173">
        <v>0.47699999999999998</v>
      </c>
      <c r="H4173">
        <v>0.36399999999999999</v>
      </c>
      <c r="I4173">
        <f>Data[[#This Row],[nucleus_area_pct]]/Data[[#This Row],[cytoplasm_ratio]]</f>
        <v>171.97802197802199</v>
      </c>
      <c r="J4173">
        <v>0.58599999999999997</v>
      </c>
      <c r="K4173">
        <v>0.51200000000000001</v>
      </c>
      <c r="L4173">
        <v>2.61</v>
      </c>
      <c r="M4173">
        <v>6.3</v>
      </c>
      <c r="N4173">
        <v>0.71799999999999997</v>
      </c>
      <c r="O4173">
        <v>498</v>
      </c>
      <c r="P4173">
        <v>81</v>
      </c>
      <c r="Q4173">
        <v>222</v>
      </c>
      <c r="R4173">
        <v>145</v>
      </c>
      <c r="S4173">
        <v>190</v>
      </c>
      <c r="T4173">
        <f>(Data[[#This Row],[mean_r]]/256)*100</f>
        <v>86.71875</v>
      </c>
      <c r="U4173">
        <f>(Data[[#This Row],[mean_g]]/256)*100</f>
        <v>56.640625</v>
      </c>
      <c r="V4173">
        <f>(Data[[#This Row],[mean_b]]/256)*100</f>
        <v>74.21875</v>
      </c>
      <c r="W4173">
        <v>0.59099999999999997</v>
      </c>
      <c r="X4173" t="s">
        <v>51</v>
      </c>
      <c r="Y4173" t="s">
        <v>45</v>
      </c>
      <c r="Z4173">
        <v>9284</v>
      </c>
      <c r="AA4173">
        <v>2.96</v>
      </c>
      <c r="AB4173">
        <v>11.8</v>
      </c>
      <c r="AC4173">
        <v>51.5</v>
      </c>
      <c r="AD4173">
        <v>105964</v>
      </c>
      <c r="AE4173">
        <v>91.4</v>
      </c>
      <c r="AF4173">
        <v>35.5</v>
      </c>
      <c r="AG4173" t="s">
        <v>64</v>
      </c>
      <c r="AH4173" t="s">
        <v>42</v>
      </c>
      <c r="AI4173" t="s">
        <v>43</v>
      </c>
      <c r="AJ4173">
        <v>100</v>
      </c>
      <c r="AK4173">
        <v>256</v>
      </c>
      <c r="AL4173">
        <v>0.78120000000000001</v>
      </c>
      <c r="AM4173">
        <v>0.78639999999999999</v>
      </c>
      <c r="AN4173">
        <v>0.77929999999999999</v>
      </c>
      <c r="AO4173">
        <f>Data[[#This Row],[labeller_confidence_score]]-Data[[#This Row],[cytodiffusion_classification_confidence]]</f>
        <v>-7.0999999999999952E-3</v>
      </c>
    </row>
    <row r="4174" spans="1:41" x14ac:dyDescent="0.3">
      <c r="A4174" t="s">
        <v>4247</v>
      </c>
      <c r="B4174" t="s">
        <v>54</v>
      </c>
      <c r="C4174">
        <v>0</v>
      </c>
      <c r="D4174" t="s">
        <v>54</v>
      </c>
      <c r="E4174">
        <v>8.15</v>
      </c>
      <c r="F4174">
        <v>0</v>
      </c>
      <c r="G4174">
        <v>0</v>
      </c>
      <c r="H4174">
        <v>1</v>
      </c>
      <c r="I4174">
        <f>Data[[#This Row],[nucleus_area_pct]]/Data[[#This Row],[cytoplasm_ratio]]</f>
        <v>0</v>
      </c>
      <c r="J4174">
        <v>0.94199999999999995</v>
      </c>
      <c r="K4174">
        <v>0.17599999999999999</v>
      </c>
      <c r="L4174">
        <v>0.41</v>
      </c>
      <c r="M4174">
        <v>1</v>
      </c>
      <c r="N4174">
        <v>0.97799999999999998</v>
      </c>
      <c r="O4174">
        <v>177</v>
      </c>
      <c r="P4174">
        <v>51</v>
      </c>
      <c r="Q4174">
        <v>239</v>
      </c>
      <c r="R4174">
        <v>135</v>
      </c>
      <c r="S4174">
        <v>123</v>
      </c>
      <c r="T4174">
        <f>(Data[[#This Row],[mean_r]]/256)*100</f>
        <v>93.359375</v>
      </c>
      <c r="U4174">
        <f>(Data[[#This Row],[mean_g]]/256)*100</f>
        <v>52.734375</v>
      </c>
      <c r="V4174">
        <f>(Data[[#This Row],[mean_b]]/256)*100</f>
        <v>48.046875</v>
      </c>
      <c r="W4174">
        <v>0.48599999999999999</v>
      </c>
      <c r="X4174" t="s">
        <v>51</v>
      </c>
      <c r="Y4174" t="s">
        <v>40</v>
      </c>
      <c r="Z4174">
        <v>3029</v>
      </c>
      <c r="AA4174">
        <v>5.49</v>
      </c>
      <c r="AB4174">
        <v>13.9</v>
      </c>
      <c r="AC4174">
        <v>46.5</v>
      </c>
      <c r="AD4174">
        <v>226981</v>
      </c>
      <c r="AE4174">
        <v>92.1</v>
      </c>
      <c r="AF4174">
        <v>33</v>
      </c>
      <c r="AG4174" t="s">
        <v>46</v>
      </c>
      <c r="AH4174" t="s">
        <v>47</v>
      </c>
      <c r="AI4174" t="s">
        <v>56</v>
      </c>
      <c r="AJ4174">
        <v>100</v>
      </c>
      <c r="AK4174">
        <v>512</v>
      </c>
      <c r="AL4174">
        <v>8.6800000000000002E-2</v>
      </c>
      <c r="AM4174">
        <v>0.81389999999999996</v>
      </c>
      <c r="AN4174">
        <v>1</v>
      </c>
      <c r="AO4174">
        <f>Data[[#This Row],[labeller_confidence_score]]-Data[[#This Row],[cytodiffusion_classification_confidence]]</f>
        <v>0.18610000000000004</v>
      </c>
    </row>
    <row r="4175" spans="1:41" x14ac:dyDescent="0.3">
      <c r="A4175" t="s">
        <v>4248</v>
      </c>
      <c r="B4175" t="s">
        <v>74</v>
      </c>
      <c r="C4175">
        <v>0</v>
      </c>
      <c r="D4175" t="s">
        <v>75</v>
      </c>
      <c r="E4175">
        <v>2.14</v>
      </c>
      <c r="F4175">
        <v>0</v>
      </c>
      <c r="G4175">
        <v>0</v>
      </c>
      <c r="H4175">
        <v>1</v>
      </c>
      <c r="I4175">
        <f>Data[[#This Row],[nucleus_area_pct]]/Data[[#This Row],[cytoplasm_ratio]]</f>
        <v>0</v>
      </c>
      <c r="J4175">
        <v>0.71599999999999997</v>
      </c>
      <c r="K4175">
        <v>0.39900000000000002</v>
      </c>
      <c r="L4175">
        <v>2.3199999999999998</v>
      </c>
      <c r="M4175">
        <v>1</v>
      </c>
      <c r="N4175">
        <v>0.73799999999999999</v>
      </c>
      <c r="O4175">
        <v>18</v>
      </c>
      <c r="P4175">
        <v>17</v>
      </c>
      <c r="Q4175">
        <v>207</v>
      </c>
      <c r="R4175">
        <v>144</v>
      </c>
      <c r="S4175">
        <v>139</v>
      </c>
      <c r="T4175">
        <f>(Data[[#This Row],[mean_r]]/256)*100</f>
        <v>80.859375</v>
      </c>
      <c r="U4175">
        <f>(Data[[#This Row],[mean_g]]/256)*100</f>
        <v>56.25</v>
      </c>
      <c r="V4175">
        <f>(Data[[#This Row],[mean_b]]/256)*100</f>
        <v>54.296875</v>
      </c>
      <c r="W4175">
        <v>0.629</v>
      </c>
      <c r="X4175" t="s">
        <v>63</v>
      </c>
      <c r="Y4175" t="s">
        <v>40</v>
      </c>
      <c r="Z4175">
        <v>7046</v>
      </c>
      <c r="AA4175">
        <v>5.32</v>
      </c>
      <c r="AB4175">
        <v>14.3</v>
      </c>
      <c r="AC4175">
        <v>45.8</v>
      </c>
      <c r="AD4175">
        <v>182575</v>
      </c>
      <c r="AE4175">
        <v>69.599999999999994</v>
      </c>
      <c r="AF4175">
        <v>33.700000000000003</v>
      </c>
      <c r="AG4175" t="s">
        <v>64</v>
      </c>
      <c r="AH4175" t="s">
        <v>68</v>
      </c>
      <c r="AI4175" t="s">
        <v>43</v>
      </c>
      <c r="AJ4175">
        <v>100</v>
      </c>
      <c r="AK4175">
        <v>256</v>
      </c>
      <c r="AL4175">
        <v>0</v>
      </c>
      <c r="AM4175">
        <v>0.82820000000000005</v>
      </c>
      <c r="AN4175">
        <v>0.96440000000000003</v>
      </c>
      <c r="AO4175">
        <f>Data[[#This Row],[labeller_confidence_score]]-Data[[#This Row],[cytodiffusion_classification_confidence]]</f>
        <v>0.13619999999999999</v>
      </c>
    </row>
    <row r="4176" spans="1:41" x14ac:dyDescent="0.3">
      <c r="A4176" t="s">
        <v>4249</v>
      </c>
      <c r="B4176" t="s">
        <v>49</v>
      </c>
      <c r="C4176">
        <v>0</v>
      </c>
      <c r="D4176" t="s">
        <v>50</v>
      </c>
      <c r="E4176">
        <v>10.67</v>
      </c>
      <c r="F4176">
        <v>61.7</v>
      </c>
      <c r="G4176">
        <v>0.50600000000000001</v>
      </c>
      <c r="H4176">
        <v>0.375</v>
      </c>
      <c r="I4176">
        <f>Data[[#This Row],[nucleus_area_pct]]/Data[[#This Row],[cytoplasm_ratio]]</f>
        <v>164.53333333333333</v>
      </c>
      <c r="J4176">
        <v>0.754</v>
      </c>
      <c r="K4176">
        <v>0.36099999999999999</v>
      </c>
      <c r="L4176">
        <v>3.33</v>
      </c>
      <c r="M4176">
        <v>3.7</v>
      </c>
      <c r="N4176">
        <v>0.77900000000000003</v>
      </c>
      <c r="O4176">
        <v>454</v>
      </c>
      <c r="P4176">
        <v>66</v>
      </c>
      <c r="Q4176">
        <v>207</v>
      </c>
      <c r="R4176">
        <v>170</v>
      </c>
      <c r="S4176">
        <v>175</v>
      </c>
      <c r="T4176">
        <f>(Data[[#This Row],[mean_r]]/256)*100</f>
        <v>80.859375</v>
      </c>
      <c r="U4176">
        <f>(Data[[#This Row],[mean_g]]/256)*100</f>
        <v>66.40625</v>
      </c>
      <c r="V4176">
        <f>(Data[[#This Row],[mean_b]]/256)*100</f>
        <v>68.359375</v>
      </c>
      <c r="W4176">
        <v>0.61</v>
      </c>
      <c r="X4176" t="s">
        <v>51</v>
      </c>
      <c r="Y4176" t="s">
        <v>40</v>
      </c>
      <c r="Z4176">
        <v>8479</v>
      </c>
      <c r="AA4176">
        <v>5.38</v>
      </c>
      <c r="AB4176">
        <v>13.9</v>
      </c>
      <c r="AC4176">
        <v>46.1</v>
      </c>
      <c r="AD4176">
        <v>133201</v>
      </c>
      <c r="AE4176">
        <v>89.5</v>
      </c>
      <c r="AF4176">
        <v>35.5</v>
      </c>
      <c r="AG4176" t="s">
        <v>64</v>
      </c>
      <c r="AH4176" t="s">
        <v>42</v>
      </c>
      <c r="AI4176" t="s">
        <v>56</v>
      </c>
      <c r="AJ4176">
        <v>100</v>
      </c>
      <c r="AK4176">
        <v>360</v>
      </c>
      <c r="AL4176">
        <v>7.7000000000000002E-3</v>
      </c>
      <c r="AM4176">
        <v>0.89570000000000005</v>
      </c>
      <c r="AN4176">
        <v>0.8669</v>
      </c>
      <c r="AO4176">
        <f>Data[[#This Row],[labeller_confidence_score]]-Data[[#This Row],[cytodiffusion_classification_confidence]]</f>
        <v>-2.8800000000000048E-2</v>
      </c>
    </row>
    <row r="4177" spans="1:41" x14ac:dyDescent="0.3">
      <c r="A4177" t="s">
        <v>4250</v>
      </c>
      <c r="B4177" t="s">
        <v>106</v>
      </c>
      <c r="C4177">
        <v>1</v>
      </c>
      <c r="D4177" t="s">
        <v>82</v>
      </c>
      <c r="E4177">
        <v>12.98</v>
      </c>
      <c r="F4177">
        <v>82.1</v>
      </c>
      <c r="G4177">
        <v>0.35199999999999998</v>
      </c>
      <c r="H4177">
        <v>0.156</v>
      </c>
      <c r="I4177">
        <f>Data[[#This Row],[nucleus_area_pct]]/Data[[#This Row],[cytoplasm_ratio]]</f>
        <v>526.28205128205127</v>
      </c>
      <c r="J4177">
        <v>0.85699999999999998</v>
      </c>
      <c r="K4177">
        <v>0.26300000000000001</v>
      </c>
      <c r="L4177">
        <v>1.38</v>
      </c>
      <c r="M4177">
        <v>1</v>
      </c>
      <c r="N4177">
        <v>0.93300000000000005</v>
      </c>
      <c r="O4177">
        <v>625</v>
      </c>
      <c r="P4177">
        <v>102</v>
      </c>
      <c r="Q4177">
        <v>187</v>
      </c>
      <c r="R4177">
        <v>144</v>
      </c>
      <c r="S4177">
        <v>186</v>
      </c>
      <c r="T4177">
        <f>(Data[[#This Row],[mean_r]]/256)*100</f>
        <v>73.046875</v>
      </c>
      <c r="U4177">
        <f>(Data[[#This Row],[mean_g]]/256)*100</f>
        <v>56.25</v>
      </c>
      <c r="V4177">
        <f>(Data[[#This Row],[mean_b]]/256)*100</f>
        <v>72.65625</v>
      </c>
      <c r="W4177">
        <v>0.68300000000000005</v>
      </c>
      <c r="X4177" t="s">
        <v>39</v>
      </c>
      <c r="Y4177" t="s">
        <v>40</v>
      </c>
      <c r="Z4177">
        <v>8354</v>
      </c>
      <c r="AA4177">
        <v>4.29</v>
      </c>
      <c r="AB4177">
        <v>11</v>
      </c>
      <c r="AC4177">
        <v>40.200000000000003</v>
      </c>
      <c r="AD4177">
        <v>302596</v>
      </c>
      <c r="AE4177">
        <v>88</v>
      </c>
      <c r="AF4177">
        <v>35.5</v>
      </c>
      <c r="AG4177" t="s">
        <v>46</v>
      </c>
      <c r="AH4177" t="s">
        <v>47</v>
      </c>
      <c r="AI4177" t="s">
        <v>56</v>
      </c>
      <c r="AJ4177">
        <v>60</v>
      </c>
      <c r="AK4177">
        <v>256</v>
      </c>
      <c r="AL4177">
        <v>0.75970000000000004</v>
      </c>
      <c r="AM4177">
        <v>0.76239999999999997</v>
      </c>
      <c r="AN4177">
        <v>0.62319999999999998</v>
      </c>
      <c r="AO4177">
        <f>Data[[#This Row],[labeller_confidence_score]]-Data[[#This Row],[cytodiffusion_classification_confidence]]</f>
        <v>-0.13919999999999999</v>
      </c>
    </row>
    <row r="4178" spans="1:41" x14ac:dyDescent="0.3">
      <c r="A4178" t="s">
        <v>4251</v>
      </c>
      <c r="B4178" t="s">
        <v>66</v>
      </c>
      <c r="C4178">
        <v>1</v>
      </c>
      <c r="D4178" t="s">
        <v>67</v>
      </c>
      <c r="E4178">
        <v>6.52</v>
      </c>
      <c r="F4178">
        <v>86.3</v>
      </c>
      <c r="G4178">
        <v>0.78200000000000003</v>
      </c>
      <c r="H4178">
        <v>7.9000000000000001E-2</v>
      </c>
      <c r="I4178">
        <f>Data[[#This Row],[nucleus_area_pct]]/Data[[#This Row],[cytoplasm_ratio]]</f>
        <v>1092.4050632911392</v>
      </c>
      <c r="J4178">
        <v>0.57699999999999996</v>
      </c>
      <c r="K4178">
        <v>0.49099999999999999</v>
      </c>
      <c r="L4178">
        <v>0.98</v>
      </c>
      <c r="M4178">
        <v>1</v>
      </c>
      <c r="N4178">
        <v>0.57499999999999996</v>
      </c>
      <c r="O4178">
        <v>337</v>
      </c>
      <c r="P4178">
        <v>107</v>
      </c>
      <c r="Q4178">
        <v>211</v>
      </c>
      <c r="R4178">
        <v>177</v>
      </c>
      <c r="S4178">
        <v>190</v>
      </c>
      <c r="T4178">
        <f>(Data[[#This Row],[mean_r]]/256)*100</f>
        <v>82.421875</v>
      </c>
      <c r="U4178">
        <f>(Data[[#This Row],[mean_g]]/256)*100</f>
        <v>69.140625</v>
      </c>
      <c r="V4178">
        <f>(Data[[#This Row],[mean_b]]/256)*100</f>
        <v>74.21875</v>
      </c>
      <c r="W4178">
        <v>0.82599999999999996</v>
      </c>
      <c r="X4178" t="s">
        <v>51</v>
      </c>
      <c r="Y4178" t="s">
        <v>45</v>
      </c>
      <c r="Z4178">
        <v>4420</v>
      </c>
      <c r="AA4178">
        <v>4.6500000000000004</v>
      </c>
      <c r="AB4178">
        <v>15.2</v>
      </c>
      <c r="AC4178">
        <v>38.6</v>
      </c>
      <c r="AD4178">
        <v>346000</v>
      </c>
      <c r="AE4178">
        <v>88.5</v>
      </c>
      <c r="AF4178">
        <v>33</v>
      </c>
      <c r="AG4178" t="s">
        <v>64</v>
      </c>
      <c r="AH4178" t="s">
        <v>42</v>
      </c>
      <c r="AI4178" t="s">
        <v>43</v>
      </c>
      <c r="AJ4178">
        <v>40</v>
      </c>
      <c r="AK4178">
        <v>224</v>
      </c>
      <c r="AL4178">
        <v>0.93079999999999996</v>
      </c>
      <c r="AM4178">
        <v>0.56759999999999999</v>
      </c>
      <c r="AN4178">
        <v>0.88139999999999996</v>
      </c>
      <c r="AO4178">
        <f>Data[[#This Row],[labeller_confidence_score]]-Data[[#This Row],[cytodiffusion_classification_confidence]]</f>
        <v>0.31379999999999997</v>
      </c>
    </row>
    <row r="4179" spans="1:41" x14ac:dyDescent="0.3">
      <c r="A4179" t="s">
        <v>4252</v>
      </c>
      <c r="B4179" t="s">
        <v>49</v>
      </c>
      <c r="C4179">
        <v>0</v>
      </c>
      <c r="D4179" t="s">
        <v>50</v>
      </c>
      <c r="E4179">
        <v>12.96</v>
      </c>
      <c r="F4179">
        <v>65.3</v>
      </c>
      <c r="G4179">
        <v>0.59499999999999997</v>
      </c>
      <c r="H4179">
        <v>0.441</v>
      </c>
      <c r="I4179">
        <f>Data[[#This Row],[nucleus_area_pct]]/Data[[#This Row],[cytoplasm_ratio]]</f>
        <v>148.07256235827663</v>
      </c>
      <c r="J4179">
        <v>0.80100000000000005</v>
      </c>
      <c r="K4179">
        <v>0.47899999999999998</v>
      </c>
      <c r="L4179">
        <v>2.81</v>
      </c>
      <c r="M4179">
        <v>3.1</v>
      </c>
      <c r="N4179">
        <v>0.80500000000000005</v>
      </c>
      <c r="O4179">
        <v>314</v>
      </c>
      <c r="P4179">
        <v>73</v>
      </c>
      <c r="Q4179">
        <v>181</v>
      </c>
      <c r="R4179">
        <v>160</v>
      </c>
      <c r="S4179">
        <v>197</v>
      </c>
      <c r="T4179">
        <f>(Data[[#This Row],[mean_r]]/256)*100</f>
        <v>70.703125</v>
      </c>
      <c r="U4179">
        <f>(Data[[#This Row],[mean_g]]/256)*100</f>
        <v>62.5</v>
      </c>
      <c r="V4179">
        <f>(Data[[#This Row],[mean_b]]/256)*100</f>
        <v>76.953125</v>
      </c>
      <c r="W4179">
        <v>0.61699999999999999</v>
      </c>
      <c r="X4179" t="s">
        <v>51</v>
      </c>
      <c r="Y4179" t="s">
        <v>45</v>
      </c>
      <c r="Z4179">
        <v>11192</v>
      </c>
      <c r="AA4179">
        <v>2.89</v>
      </c>
      <c r="AB4179">
        <v>15.1</v>
      </c>
      <c r="AC4179">
        <v>52.2</v>
      </c>
      <c r="AD4179">
        <v>207335</v>
      </c>
      <c r="AE4179">
        <v>94.8</v>
      </c>
      <c r="AF4179">
        <v>35.5</v>
      </c>
      <c r="AG4179" t="s">
        <v>46</v>
      </c>
      <c r="AH4179" t="s">
        <v>47</v>
      </c>
      <c r="AI4179" t="s">
        <v>43</v>
      </c>
      <c r="AJ4179">
        <v>40</v>
      </c>
      <c r="AK4179">
        <v>256</v>
      </c>
      <c r="AL4179">
        <v>0.13969999999999999</v>
      </c>
      <c r="AM4179">
        <v>0.82040000000000002</v>
      </c>
      <c r="AN4179">
        <v>0.87909999999999999</v>
      </c>
      <c r="AO4179">
        <f>Data[[#This Row],[labeller_confidence_score]]-Data[[#This Row],[cytodiffusion_classification_confidence]]</f>
        <v>5.8699999999999974E-2</v>
      </c>
    </row>
    <row r="4180" spans="1:41" x14ac:dyDescent="0.3">
      <c r="A4180" t="s">
        <v>4253</v>
      </c>
      <c r="B4180" t="s">
        <v>180</v>
      </c>
      <c r="C4180">
        <v>1</v>
      </c>
      <c r="D4180" t="s">
        <v>181</v>
      </c>
      <c r="E4180">
        <v>6.98</v>
      </c>
      <c r="F4180">
        <v>0</v>
      </c>
      <c r="G4180">
        <v>0</v>
      </c>
      <c r="H4180">
        <v>1</v>
      </c>
      <c r="I4180">
        <f>Data[[#This Row],[nucleus_area_pct]]/Data[[#This Row],[cytoplasm_ratio]]</f>
        <v>0</v>
      </c>
      <c r="J4180">
        <v>0.27600000000000002</v>
      </c>
      <c r="K4180">
        <v>0.92100000000000004</v>
      </c>
      <c r="L4180">
        <v>0.62</v>
      </c>
      <c r="M4180">
        <v>1</v>
      </c>
      <c r="N4180">
        <v>0.71799999999999997</v>
      </c>
      <c r="O4180">
        <v>158</v>
      </c>
      <c r="P4180">
        <v>50</v>
      </c>
      <c r="Q4180">
        <v>229</v>
      </c>
      <c r="R4180">
        <v>134</v>
      </c>
      <c r="S4180">
        <v>134</v>
      </c>
      <c r="T4180">
        <f>(Data[[#This Row],[mean_r]]/256)*100</f>
        <v>89.453125</v>
      </c>
      <c r="U4180">
        <f>(Data[[#This Row],[mean_g]]/256)*100</f>
        <v>52.34375</v>
      </c>
      <c r="V4180">
        <f>(Data[[#This Row],[mean_b]]/256)*100</f>
        <v>52.34375</v>
      </c>
      <c r="W4180">
        <v>0.47299999999999998</v>
      </c>
      <c r="X4180" t="s">
        <v>63</v>
      </c>
      <c r="Y4180" t="s">
        <v>45</v>
      </c>
      <c r="Z4180">
        <v>4870</v>
      </c>
      <c r="AA4180">
        <v>4.79</v>
      </c>
      <c r="AB4180">
        <v>14.2</v>
      </c>
      <c r="AC4180">
        <v>41.4</v>
      </c>
      <c r="AD4180">
        <v>155121</v>
      </c>
      <c r="AE4180">
        <v>89.6</v>
      </c>
      <c r="AF4180">
        <v>32</v>
      </c>
      <c r="AG4180" t="s">
        <v>41</v>
      </c>
      <c r="AH4180" t="s">
        <v>68</v>
      </c>
      <c r="AI4180" t="s">
        <v>52</v>
      </c>
      <c r="AJ4180">
        <v>60</v>
      </c>
      <c r="AK4180">
        <v>224</v>
      </c>
      <c r="AL4180">
        <v>0.78380000000000005</v>
      </c>
      <c r="AM4180">
        <v>0.82289999999999996</v>
      </c>
      <c r="AN4180">
        <v>0.79879999999999995</v>
      </c>
      <c r="AO4180">
        <f>Data[[#This Row],[labeller_confidence_score]]-Data[[#This Row],[cytodiffusion_classification_confidence]]</f>
        <v>-2.410000000000001E-2</v>
      </c>
    </row>
    <row r="4181" spans="1:41" x14ac:dyDescent="0.3">
      <c r="A4181" t="s">
        <v>4254</v>
      </c>
      <c r="B4181" t="s">
        <v>62</v>
      </c>
      <c r="C4181">
        <v>0</v>
      </c>
      <c r="D4181" t="s">
        <v>50</v>
      </c>
      <c r="E4181">
        <v>10.45</v>
      </c>
      <c r="F4181">
        <v>78.5</v>
      </c>
      <c r="G4181">
        <v>0.85399999999999998</v>
      </c>
      <c r="H4181">
        <v>0.26400000000000001</v>
      </c>
      <c r="I4181">
        <f>Data[[#This Row],[nucleus_area_pct]]/Data[[#This Row],[cytoplasm_ratio]]</f>
        <v>297.34848484848482</v>
      </c>
      <c r="J4181">
        <v>0.81699999999999995</v>
      </c>
      <c r="K4181">
        <v>0.191</v>
      </c>
      <c r="L4181">
        <v>1.46</v>
      </c>
      <c r="M4181">
        <v>1</v>
      </c>
      <c r="N4181">
        <v>0.82899999999999996</v>
      </c>
      <c r="O4181">
        <v>259</v>
      </c>
      <c r="P4181">
        <v>63</v>
      </c>
      <c r="Q4181">
        <v>215</v>
      </c>
      <c r="R4181">
        <v>155</v>
      </c>
      <c r="S4181">
        <v>200</v>
      </c>
      <c r="T4181">
        <f>(Data[[#This Row],[mean_r]]/256)*100</f>
        <v>83.984375</v>
      </c>
      <c r="U4181">
        <f>(Data[[#This Row],[mean_g]]/256)*100</f>
        <v>60.546875</v>
      </c>
      <c r="V4181">
        <f>(Data[[#This Row],[mean_b]]/256)*100</f>
        <v>78.125</v>
      </c>
      <c r="W4181">
        <v>0.69799999999999995</v>
      </c>
      <c r="X4181" t="s">
        <v>39</v>
      </c>
      <c r="Y4181" t="s">
        <v>40</v>
      </c>
      <c r="Z4181">
        <v>9257</v>
      </c>
      <c r="AA4181">
        <v>4.74</v>
      </c>
      <c r="AB4181">
        <v>16</v>
      </c>
      <c r="AC4181">
        <v>35.5</v>
      </c>
      <c r="AD4181">
        <v>179962</v>
      </c>
      <c r="AE4181">
        <v>86.9</v>
      </c>
      <c r="AF4181">
        <v>32.700000000000003</v>
      </c>
      <c r="AG4181" t="s">
        <v>46</v>
      </c>
      <c r="AH4181" t="s">
        <v>47</v>
      </c>
      <c r="AI4181" t="s">
        <v>56</v>
      </c>
      <c r="AJ4181">
        <v>100</v>
      </c>
      <c r="AK4181">
        <v>224</v>
      </c>
      <c r="AL4181">
        <v>0.12920000000000001</v>
      </c>
      <c r="AM4181">
        <v>0.84950000000000003</v>
      </c>
      <c r="AN4181">
        <v>0.85660000000000003</v>
      </c>
      <c r="AO4181">
        <f>Data[[#This Row],[labeller_confidence_score]]-Data[[#This Row],[cytodiffusion_classification_confidence]]</f>
        <v>7.0999999999999952E-3</v>
      </c>
    </row>
    <row r="4182" spans="1:41" x14ac:dyDescent="0.3">
      <c r="A4182" t="s">
        <v>4255</v>
      </c>
      <c r="B4182" t="s">
        <v>87</v>
      </c>
      <c r="C4182">
        <v>0</v>
      </c>
      <c r="D4182" t="s">
        <v>50</v>
      </c>
      <c r="E4182">
        <v>12.69</v>
      </c>
      <c r="F4182">
        <v>55.7</v>
      </c>
      <c r="G4182">
        <v>0.59499999999999997</v>
      </c>
      <c r="H4182">
        <v>0.433</v>
      </c>
      <c r="I4182">
        <f>Data[[#This Row],[nucleus_area_pct]]/Data[[#This Row],[cytoplasm_ratio]]</f>
        <v>128.63741339491918</v>
      </c>
      <c r="J4182">
        <v>0.81399999999999995</v>
      </c>
      <c r="K4182">
        <v>0.47499999999999998</v>
      </c>
      <c r="L4182">
        <v>5.14</v>
      </c>
      <c r="M4182">
        <v>2.2999999999999998</v>
      </c>
      <c r="N4182">
        <v>0.81299999999999994</v>
      </c>
      <c r="O4182">
        <v>405</v>
      </c>
      <c r="P4182">
        <v>82</v>
      </c>
      <c r="Q4182">
        <v>232</v>
      </c>
      <c r="R4182">
        <v>157</v>
      </c>
      <c r="S4182">
        <v>188</v>
      </c>
      <c r="T4182">
        <f>(Data[[#This Row],[mean_r]]/256)*100</f>
        <v>90.625</v>
      </c>
      <c r="U4182">
        <f>(Data[[#This Row],[mean_g]]/256)*100</f>
        <v>61.328125</v>
      </c>
      <c r="V4182">
        <f>(Data[[#This Row],[mean_b]]/256)*100</f>
        <v>73.4375</v>
      </c>
      <c r="W4182">
        <v>0.70399999999999996</v>
      </c>
      <c r="X4182" t="s">
        <v>63</v>
      </c>
      <c r="Y4182" t="s">
        <v>40</v>
      </c>
      <c r="Z4182">
        <v>7712</v>
      </c>
      <c r="AA4182">
        <v>5.42</v>
      </c>
      <c r="AB4182">
        <v>11.1</v>
      </c>
      <c r="AC4182">
        <v>40</v>
      </c>
      <c r="AD4182">
        <v>276977</v>
      </c>
      <c r="AE4182">
        <v>89.6</v>
      </c>
      <c r="AF4182">
        <v>34.4</v>
      </c>
      <c r="AG4182" t="s">
        <v>41</v>
      </c>
      <c r="AH4182" t="s">
        <v>68</v>
      </c>
      <c r="AI4182" t="s">
        <v>56</v>
      </c>
      <c r="AJ4182">
        <v>100</v>
      </c>
      <c r="AK4182">
        <v>256</v>
      </c>
      <c r="AL4182">
        <v>0.1108</v>
      </c>
      <c r="AM4182">
        <v>0.90010000000000001</v>
      </c>
      <c r="AN4182">
        <v>0.90959999999999996</v>
      </c>
      <c r="AO4182">
        <f>Data[[#This Row],[labeller_confidence_score]]-Data[[#This Row],[cytodiffusion_classification_confidence]]</f>
        <v>9.4999999999999529E-3</v>
      </c>
    </row>
    <row r="4183" spans="1:41" x14ac:dyDescent="0.3">
      <c r="A4183" t="s">
        <v>4256</v>
      </c>
      <c r="B4183" t="s">
        <v>54</v>
      </c>
      <c r="C4183">
        <v>0</v>
      </c>
      <c r="D4183" t="s">
        <v>54</v>
      </c>
      <c r="E4183">
        <v>7.33</v>
      </c>
      <c r="F4183">
        <v>0</v>
      </c>
      <c r="G4183">
        <v>0</v>
      </c>
      <c r="H4183">
        <v>1</v>
      </c>
      <c r="I4183">
        <f>Data[[#This Row],[nucleus_area_pct]]/Data[[#This Row],[cytoplasm_ratio]]</f>
        <v>0</v>
      </c>
      <c r="J4183">
        <v>0.90500000000000003</v>
      </c>
      <c r="K4183">
        <v>5.8000000000000003E-2</v>
      </c>
      <c r="L4183">
        <v>0.56999999999999995</v>
      </c>
      <c r="M4183">
        <v>1</v>
      </c>
      <c r="N4183">
        <v>0.94499999999999995</v>
      </c>
      <c r="O4183">
        <v>215</v>
      </c>
      <c r="P4183">
        <v>43</v>
      </c>
      <c r="Q4183">
        <v>226</v>
      </c>
      <c r="R4183">
        <v>127</v>
      </c>
      <c r="S4183">
        <v>116</v>
      </c>
      <c r="T4183">
        <f>(Data[[#This Row],[mean_r]]/256)*100</f>
        <v>88.28125</v>
      </c>
      <c r="U4183">
        <f>(Data[[#This Row],[mean_g]]/256)*100</f>
        <v>49.609375</v>
      </c>
      <c r="V4183">
        <f>(Data[[#This Row],[mean_b]]/256)*100</f>
        <v>45.3125</v>
      </c>
      <c r="W4183">
        <v>0.505</v>
      </c>
      <c r="X4183" t="s">
        <v>39</v>
      </c>
      <c r="Y4183" t="s">
        <v>45</v>
      </c>
      <c r="Z4183">
        <v>8084</v>
      </c>
      <c r="AA4183">
        <v>4.8600000000000003</v>
      </c>
      <c r="AB4183">
        <v>10.3</v>
      </c>
      <c r="AC4183">
        <v>37.1</v>
      </c>
      <c r="AD4183">
        <v>115237</v>
      </c>
      <c r="AE4183">
        <v>81</v>
      </c>
      <c r="AF4183">
        <v>31.7</v>
      </c>
      <c r="AG4183" t="s">
        <v>46</v>
      </c>
      <c r="AH4183" t="s">
        <v>42</v>
      </c>
      <c r="AI4183" t="s">
        <v>56</v>
      </c>
      <c r="AJ4183">
        <v>60</v>
      </c>
      <c r="AK4183">
        <v>360</v>
      </c>
      <c r="AL4183">
        <v>0.20780000000000001</v>
      </c>
      <c r="AM4183">
        <v>0.90200000000000002</v>
      </c>
      <c r="AN4183">
        <v>0.85629999999999995</v>
      </c>
      <c r="AO4183">
        <f>Data[[#This Row],[labeller_confidence_score]]-Data[[#This Row],[cytodiffusion_classification_confidence]]</f>
        <v>-4.5700000000000074E-2</v>
      </c>
    </row>
    <row r="4184" spans="1:41" x14ac:dyDescent="0.3">
      <c r="A4184" t="s">
        <v>4257</v>
      </c>
      <c r="B4184" t="s">
        <v>81</v>
      </c>
      <c r="C4184">
        <v>1</v>
      </c>
      <c r="D4184" t="s">
        <v>82</v>
      </c>
      <c r="E4184">
        <v>16.07</v>
      </c>
      <c r="F4184">
        <v>82</v>
      </c>
      <c r="G4184">
        <v>0.32800000000000001</v>
      </c>
      <c r="H4184">
        <v>0.22500000000000001</v>
      </c>
      <c r="I4184">
        <f>Data[[#This Row],[nucleus_area_pct]]/Data[[#This Row],[cytoplasm_ratio]]</f>
        <v>364.44444444444446</v>
      </c>
      <c r="J4184">
        <v>0.88900000000000001</v>
      </c>
      <c r="K4184">
        <v>0.16700000000000001</v>
      </c>
      <c r="L4184">
        <v>1.1100000000000001</v>
      </c>
      <c r="M4184">
        <v>1</v>
      </c>
      <c r="N4184">
        <v>0.86799999999999999</v>
      </c>
      <c r="O4184">
        <v>618</v>
      </c>
      <c r="P4184">
        <v>109</v>
      </c>
      <c r="Q4184">
        <v>216</v>
      </c>
      <c r="R4184">
        <v>161</v>
      </c>
      <c r="S4184">
        <v>196</v>
      </c>
      <c r="T4184">
        <f>(Data[[#This Row],[mean_r]]/256)*100</f>
        <v>84.375</v>
      </c>
      <c r="U4184">
        <f>(Data[[#This Row],[mean_g]]/256)*100</f>
        <v>62.890625</v>
      </c>
      <c r="V4184">
        <f>(Data[[#This Row],[mean_b]]/256)*100</f>
        <v>76.5625</v>
      </c>
      <c r="W4184">
        <v>0.68600000000000005</v>
      </c>
      <c r="X4184" t="s">
        <v>63</v>
      </c>
      <c r="Y4184" t="s">
        <v>45</v>
      </c>
      <c r="Z4184">
        <v>6206</v>
      </c>
      <c r="AA4184">
        <v>5.17</v>
      </c>
      <c r="AB4184">
        <v>14.5</v>
      </c>
      <c r="AC4184">
        <v>50.2</v>
      </c>
      <c r="AD4184">
        <v>87037</v>
      </c>
      <c r="AE4184">
        <v>92</v>
      </c>
      <c r="AF4184">
        <v>30</v>
      </c>
      <c r="AG4184" t="s">
        <v>46</v>
      </c>
      <c r="AH4184" t="s">
        <v>47</v>
      </c>
      <c r="AI4184" t="s">
        <v>56</v>
      </c>
      <c r="AJ4184">
        <v>100</v>
      </c>
      <c r="AK4184">
        <v>360</v>
      </c>
      <c r="AL4184">
        <v>0.85550000000000004</v>
      </c>
      <c r="AM4184">
        <v>0.80289999999999995</v>
      </c>
      <c r="AN4184">
        <v>0.91439999999999999</v>
      </c>
      <c r="AO4184">
        <f>Data[[#This Row],[labeller_confidence_score]]-Data[[#This Row],[cytodiffusion_classification_confidence]]</f>
        <v>0.11150000000000004</v>
      </c>
    </row>
    <row r="4185" spans="1:41" x14ac:dyDescent="0.3">
      <c r="A4185" t="s">
        <v>4258</v>
      </c>
      <c r="B4185" t="s">
        <v>60</v>
      </c>
      <c r="C4185">
        <v>0</v>
      </c>
      <c r="D4185" t="s">
        <v>50</v>
      </c>
      <c r="E4185">
        <v>17.62</v>
      </c>
      <c r="F4185">
        <v>68.5</v>
      </c>
      <c r="G4185">
        <v>0.40100000000000002</v>
      </c>
      <c r="H4185">
        <v>0.23200000000000001</v>
      </c>
      <c r="I4185">
        <f>Data[[#This Row],[nucleus_area_pct]]/Data[[#This Row],[cytoplasm_ratio]]</f>
        <v>295.25862068965517</v>
      </c>
      <c r="J4185">
        <v>0.77500000000000002</v>
      </c>
      <c r="K4185">
        <v>0.42899999999999999</v>
      </c>
      <c r="L4185">
        <v>1.76</v>
      </c>
      <c r="M4185">
        <v>1.4</v>
      </c>
      <c r="N4185">
        <v>0.67900000000000005</v>
      </c>
      <c r="O4185">
        <v>593</v>
      </c>
      <c r="P4185">
        <v>92</v>
      </c>
      <c r="Q4185">
        <v>203</v>
      </c>
      <c r="R4185">
        <v>178</v>
      </c>
      <c r="S4185">
        <v>186</v>
      </c>
      <c r="T4185">
        <f>(Data[[#This Row],[mean_r]]/256)*100</f>
        <v>79.296875</v>
      </c>
      <c r="U4185">
        <f>(Data[[#This Row],[mean_g]]/256)*100</f>
        <v>69.53125</v>
      </c>
      <c r="V4185">
        <f>(Data[[#This Row],[mean_b]]/256)*100</f>
        <v>72.65625</v>
      </c>
      <c r="W4185">
        <v>0.64900000000000002</v>
      </c>
      <c r="X4185" t="s">
        <v>39</v>
      </c>
      <c r="Y4185" t="s">
        <v>45</v>
      </c>
      <c r="Z4185">
        <v>6375</v>
      </c>
      <c r="AA4185">
        <v>3.79</v>
      </c>
      <c r="AB4185">
        <v>10</v>
      </c>
      <c r="AC4185">
        <v>41.5</v>
      </c>
      <c r="AD4185">
        <v>370201</v>
      </c>
      <c r="AE4185">
        <v>72</v>
      </c>
      <c r="AF4185">
        <v>32.1</v>
      </c>
      <c r="AG4185" t="s">
        <v>64</v>
      </c>
      <c r="AH4185" t="s">
        <v>47</v>
      </c>
      <c r="AI4185" t="s">
        <v>52</v>
      </c>
      <c r="AJ4185">
        <v>60</v>
      </c>
      <c r="AK4185">
        <v>256</v>
      </c>
      <c r="AL4185">
        <v>6.6100000000000006E-2</v>
      </c>
      <c r="AM4185">
        <v>0.90380000000000005</v>
      </c>
      <c r="AN4185">
        <v>0.92630000000000001</v>
      </c>
      <c r="AO4185">
        <f>Data[[#This Row],[labeller_confidence_score]]-Data[[#This Row],[cytodiffusion_classification_confidence]]</f>
        <v>2.2499999999999964E-2</v>
      </c>
    </row>
    <row r="4186" spans="1:41" x14ac:dyDescent="0.3">
      <c r="A4186" t="s">
        <v>4259</v>
      </c>
      <c r="B4186" t="s">
        <v>49</v>
      </c>
      <c r="C4186">
        <v>0</v>
      </c>
      <c r="D4186" t="s">
        <v>50</v>
      </c>
      <c r="E4186">
        <v>10.99</v>
      </c>
      <c r="F4186">
        <v>53.9</v>
      </c>
      <c r="G4186">
        <v>0.497</v>
      </c>
      <c r="H4186">
        <v>0.52800000000000002</v>
      </c>
      <c r="I4186">
        <f>Data[[#This Row],[nucleus_area_pct]]/Data[[#This Row],[cytoplasm_ratio]]</f>
        <v>102.08333333333333</v>
      </c>
      <c r="J4186">
        <v>0.79100000000000004</v>
      </c>
      <c r="K4186">
        <v>0.52800000000000002</v>
      </c>
      <c r="L4186">
        <v>3.4</v>
      </c>
      <c r="M4186">
        <v>2.1</v>
      </c>
      <c r="N4186">
        <v>0.873</v>
      </c>
      <c r="O4186">
        <v>344</v>
      </c>
      <c r="P4186">
        <v>73</v>
      </c>
      <c r="Q4186">
        <v>198</v>
      </c>
      <c r="R4186">
        <v>192</v>
      </c>
      <c r="S4186">
        <v>206</v>
      </c>
      <c r="T4186">
        <f>(Data[[#This Row],[mean_r]]/256)*100</f>
        <v>77.34375</v>
      </c>
      <c r="U4186">
        <f>(Data[[#This Row],[mean_g]]/256)*100</f>
        <v>75</v>
      </c>
      <c r="V4186">
        <f>(Data[[#This Row],[mean_b]]/256)*100</f>
        <v>80.46875</v>
      </c>
      <c r="W4186">
        <v>0.59799999999999998</v>
      </c>
      <c r="X4186" t="s">
        <v>39</v>
      </c>
      <c r="Y4186" t="s">
        <v>45</v>
      </c>
      <c r="Z4186">
        <v>6681</v>
      </c>
      <c r="AA4186">
        <v>4.33</v>
      </c>
      <c r="AB4186">
        <v>14.5</v>
      </c>
      <c r="AC4186">
        <v>41.5</v>
      </c>
      <c r="AD4186">
        <v>152673</v>
      </c>
      <c r="AE4186">
        <v>106.1</v>
      </c>
      <c r="AF4186">
        <v>35.4</v>
      </c>
      <c r="AG4186" t="s">
        <v>46</v>
      </c>
      <c r="AH4186" t="s">
        <v>42</v>
      </c>
      <c r="AI4186" t="s">
        <v>56</v>
      </c>
      <c r="AJ4186">
        <v>100</v>
      </c>
      <c r="AK4186">
        <v>224</v>
      </c>
      <c r="AL4186">
        <v>4.2999999999999997E-2</v>
      </c>
      <c r="AM4186">
        <v>0.91010000000000002</v>
      </c>
      <c r="AN4186">
        <v>0.97550000000000003</v>
      </c>
      <c r="AO4186">
        <f>Data[[#This Row],[labeller_confidence_score]]-Data[[#This Row],[cytodiffusion_classification_confidence]]</f>
        <v>6.5400000000000014E-2</v>
      </c>
    </row>
    <row r="4187" spans="1:41" x14ac:dyDescent="0.3">
      <c r="A4187" t="s">
        <v>4260</v>
      </c>
      <c r="B4187" t="s">
        <v>37</v>
      </c>
      <c r="C4187">
        <v>1</v>
      </c>
      <c r="D4187" t="s">
        <v>38</v>
      </c>
      <c r="E4187">
        <v>12.28</v>
      </c>
      <c r="F4187">
        <v>57.2</v>
      </c>
      <c r="G4187">
        <v>0.47699999999999998</v>
      </c>
      <c r="H4187">
        <v>0.435</v>
      </c>
      <c r="I4187">
        <f>Data[[#This Row],[nucleus_area_pct]]/Data[[#This Row],[cytoplasm_ratio]]</f>
        <v>131.49425287356323</v>
      </c>
      <c r="J4187">
        <v>0.65400000000000003</v>
      </c>
      <c r="K4187">
        <v>0.436</v>
      </c>
      <c r="L4187">
        <v>3.75</v>
      </c>
      <c r="M4187">
        <v>5.6</v>
      </c>
      <c r="N4187">
        <v>0.81799999999999995</v>
      </c>
      <c r="O4187">
        <v>464</v>
      </c>
      <c r="P4187">
        <v>88</v>
      </c>
      <c r="Q4187">
        <v>202</v>
      </c>
      <c r="R4187">
        <v>174</v>
      </c>
      <c r="S4187">
        <v>201</v>
      </c>
      <c r="T4187">
        <f>(Data[[#This Row],[mean_r]]/256)*100</f>
        <v>78.90625</v>
      </c>
      <c r="U4187">
        <f>(Data[[#This Row],[mean_g]]/256)*100</f>
        <v>67.96875</v>
      </c>
      <c r="V4187">
        <f>(Data[[#This Row],[mean_b]]/256)*100</f>
        <v>78.515625</v>
      </c>
      <c r="W4187">
        <v>0.54600000000000004</v>
      </c>
      <c r="X4187" t="s">
        <v>51</v>
      </c>
      <c r="Y4187" t="s">
        <v>40</v>
      </c>
      <c r="Z4187">
        <v>8609</v>
      </c>
      <c r="AA4187">
        <v>4.47</v>
      </c>
      <c r="AB4187">
        <v>13.6</v>
      </c>
      <c r="AC4187">
        <v>43.5</v>
      </c>
      <c r="AD4187">
        <v>232051</v>
      </c>
      <c r="AE4187">
        <v>81.900000000000006</v>
      </c>
      <c r="AF4187">
        <v>33.1</v>
      </c>
      <c r="AG4187" t="s">
        <v>41</v>
      </c>
      <c r="AH4187" t="s">
        <v>42</v>
      </c>
      <c r="AI4187" t="s">
        <v>56</v>
      </c>
      <c r="AJ4187">
        <v>100</v>
      </c>
      <c r="AK4187">
        <v>360</v>
      </c>
      <c r="AL4187">
        <v>0.80840000000000001</v>
      </c>
      <c r="AM4187">
        <v>0.6875</v>
      </c>
      <c r="AN4187">
        <v>0.87670000000000003</v>
      </c>
      <c r="AO4187">
        <f>Data[[#This Row],[labeller_confidence_score]]-Data[[#This Row],[cytodiffusion_classification_confidence]]</f>
        <v>0.18920000000000003</v>
      </c>
    </row>
    <row r="4188" spans="1:41" x14ac:dyDescent="0.3">
      <c r="A4188" t="s">
        <v>4261</v>
      </c>
      <c r="B4188" t="s">
        <v>37</v>
      </c>
      <c r="C4188">
        <v>1</v>
      </c>
      <c r="D4188" t="s">
        <v>38</v>
      </c>
      <c r="E4188">
        <v>14.09</v>
      </c>
      <c r="F4188">
        <v>62.4</v>
      </c>
      <c r="G4188">
        <v>0.65300000000000002</v>
      </c>
      <c r="H4188">
        <v>0.435</v>
      </c>
      <c r="I4188">
        <f>Data[[#This Row],[nucleus_area_pct]]/Data[[#This Row],[cytoplasm_ratio]]</f>
        <v>143.44827586206895</v>
      </c>
      <c r="J4188">
        <v>0.70299999999999996</v>
      </c>
      <c r="K4188">
        <v>0.44500000000000001</v>
      </c>
      <c r="L4188">
        <v>3.2</v>
      </c>
      <c r="M4188">
        <v>5.4</v>
      </c>
      <c r="N4188">
        <v>0.73699999999999999</v>
      </c>
      <c r="O4188">
        <v>491</v>
      </c>
      <c r="P4188">
        <v>94</v>
      </c>
      <c r="Q4188">
        <v>206</v>
      </c>
      <c r="R4188">
        <v>168</v>
      </c>
      <c r="S4188">
        <v>180</v>
      </c>
      <c r="T4188">
        <f>(Data[[#This Row],[mean_r]]/256)*100</f>
        <v>80.46875</v>
      </c>
      <c r="U4188">
        <f>(Data[[#This Row],[mean_g]]/256)*100</f>
        <v>65.625</v>
      </c>
      <c r="V4188">
        <f>(Data[[#This Row],[mean_b]]/256)*100</f>
        <v>70.3125</v>
      </c>
      <c r="W4188">
        <v>0.57599999999999996</v>
      </c>
      <c r="X4188" t="s">
        <v>63</v>
      </c>
      <c r="Y4188" t="s">
        <v>40</v>
      </c>
      <c r="Z4188">
        <v>7998</v>
      </c>
      <c r="AA4188">
        <v>5.38</v>
      </c>
      <c r="AB4188">
        <v>15.1</v>
      </c>
      <c r="AC4188">
        <v>27.9</v>
      </c>
      <c r="AD4188">
        <v>188621</v>
      </c>
      <c r="AE4188">
        <v>90.3</v>
      </c>
      <c r="AF4188">
        <v>34.5</v>
      </c>
      <c r="AG4188" t="s">
        <v>46</v>
      </c>
      <c r="AH4188" t="s">
        <v>47</v>
      </c>
      <c r="AI4188" t="s">
        <v>52</v>
      </c>
      <c r="AJ4188">
        <v>60</v>
      </c>
      <c r="AK4188">
        <v>224</v>
      </c>
      <c r="AL4188">
        <v>0.82989999999999997</v>
      </c>
      <c r="AM4188">
        <v>0.63819999999999999</v>
      </c>
      <c r="AN4188">
        <v>0.8528</v>
      </c>
      <c r="AO4188">
        <f>Data[[#This Row],[labeller_confidence_score]]-Data[[#This Row],[cytodiffusion_classification_confidence]]</f>
        <v>0.21460000000000001</v>
      </c>
    </row>
    <row r="4189" spans="1:41" x14ac:dyDescent="0.3">
      <c r="A4189" t="s">
        <v>4262</v>
      </c>
      <c r="B4189" t="s">
        <v>49</v>
      </c>
      <c r="C4189">
        <v>0</v>
      </c>
      <c r="D4189" t="s">
        <v>50</v>
      </c>
      <c r="E4189">
        <v>12.19</v>
      </c>
      <c r="F4189">
        <v>55.4</v>
      </c>
      <c r="G4189">
        <v>0.54</v>
      </c>
      <c r="H4189">
        <v>0.377</v>
      </c>
      <c r="I4189">
        <f>Data[[#This Row],[nucleus_area_pct]]/Data[[#This Row],[cytoplasm_ratio]]</f>
        <v>146.9496021220159</v>
      </c>
      <c r="J4189">
        <v>0.71599999999999997</v>
      </c>
      <c r="K4189">
        <v>0.27</v>
      </c>
      <c r="L4189">
        <v>3.48</v>
      </c>
      <c r="M4189">
        <v>3.4</v>
      </c>
      <c r="N4189">
        <v>0.81699999999999995</v>
      </c>
      <c r="O4189">
        <v>334</v>
      </c>
      <c r="P4189">
        <v>71</v>
      </c>
      <c r="Q4189">
        <v>219</v>
      </c>
      <c r="R4189">
        <v>132</v>
      </c>
      <c r="S4189">
        <v>176</v>
      </c>
      <c r="T4189">
        <f>(Data[[#This Row],[mean_r]]/256)*100</f>
        <v>85.546875</v>
      </c>
      <c r="U4189">
        <f>(Data[[#This Row],[mean_g]]/256)*100</f>
        <v>51.5625</v>
      </c>
      <c r="V4189">
        <f>(Data[[#This Row],[mean_b]]/256)*100</f>
        <v>68.75</v>
      </c>
      <c r="W4189">
        <v>0.54</v>
      </c>
      <c r="X4189" t="s">
        <v>39</v>
      </c>
      <c r="Y4189" t="s">
        <v>40</v>
      </c>
      <c r="Z4189">
        <v>5949</v>
      </c>
      <c r="AA4189">
        <v>4.58</v>
      </c>
      <c r="AB4189">
        <v>16.7</v>
      </c>
      <c r="AC4189">
        <v>37.200000000000003</v>
      </c>
      <c r="AD4189">
        <v>301724</v>
      </c>
      <c r="AE4189">
        <v>96.8</v>
      </c>
      <c r="AF4189">
        <v>37.1</v>
      </c>
      <c r="AG4189" t="s">
        <v>64</v>
      </c>
      <c r="AH4189" t="s">
        <v>42</v>
      </c>
      <c r="AI4189" t="s">
        <v>56</v>
      </c>
      <c r="AJ4189">
        <v>60</v>
      </c>
      <c r="AK4189">
        <v>512</v>
      </c>
      <c r="AL4189">
        <v>0.1164</v>
      </c>
      <c r="AM4189">
        <v>0.96779999999999999</v>
      </c>
      <c r="AN4189">
        <v>0.90629999999999999</v>
      </c>
      <c r="AO4189">
        <f>Data[[#This Row],[labeller_confidence_score]]-Data[[#This Row],[cytodiffusion_classification_confidence]]</f>
        <v>-6.1499999999999999E-2</v>
      </c>
    </row>
    <row r="4190" spans="1:41" x14ac:dyDescent="0.3">
      <c r="A4190" t="s">
        <v>4263</v>
      </c>
      <c r="B4190" t="s">
        <v>58</v>
      </c>
      <c r="C4190">
        <v>1</v>
      </c>
      <c r="D4190" t="s">
        <v>38</v>
      </c>
      <c r="E4190">
        <v>15.97</v>
      </c>
      <c r="F4190">
        <v>59.9</v>
      </c>
      <c r="G4190">
        <v>0.64200000000000002</v>
      </c>
      <c r="H4190">
        <v>0.33</v>
      </c>
      <c r="I4190">
        <f>Data[[#This Row],[nucleus_area_pct]]/Data[[#This Row],[cytoplasm_ratio]]</f>
        <v>181.5151515151515</v>
      </c>
      <c r="J4190">
        <v>0.84199999999999997</v>
      </c>
      <c r="K4190">
        <v>0.28199999999999997</v>
      </c>
      <c r="L4190">
        <v>1.58</v>
      </c>
      <c r="M4190">
        <v>1.2</v>
      </c>
      <c r="N4190">
        <v>0.80300000000000005</v>
      </c>
      <c r="O4190">
        <v>489</v>
      </c>
      <c r="P4190">
        <v>80</v>
      </c>
      <c r="Q4190">
        <v>191</v>
      </c>
      <c r="R4190">
        <v>178</v>
      </c>
      <c r="S4190">
        <v>194</v>
      </c>
      <c r="T4190">
        <f>(Data[[#This Row],[mean_r]]/256)*100</f>
        <v>74.609375</v>
      </c>
      <c r="U4190">
        <f>(Data[[#This Row],[mean_g]]/256)*100</f>
        <v>69.53125</v>
      </c>
      <c r="V4190">
        <f>(Data[[#This Row],[mean_b]]/256)*100</f>
        <v>75.78125</v>
      </c>
      <c r="W4190">
        <v>0.76800000000000002</v>
      </c>
      <c r="X4190" t="s">
        <v>63</v>
      </c>
      <c r="Y4190" t="s">
        <v>40</v>
      </c>
      <c r="Z4190">
        <v>1841</v>
      </c>
      <c r="AA4190">
        <v>5.77</v>
      </c>
      <c r="AB4190">
        <v>13.9</v>
      </c>
      <c r="AC4190">
        <v>44.6</v>
      </c>
      <c r="AD4190">
        <v>229205</v>
      </c>
      <c r="AE4190">
        <v>84.9</v>
      </c>
      <c r="AF4190">
        <v>33.6</v>
      </c>
      <c r="AG4190" t="s">
        <v>41</v>
      </c>
      <c r="AH4190" t="s">
        <v>47</v>
      </c>
      <c r="AI4190" t="s">
        <v>52</v>
      </c>
      <c r="AJ4190">
        <v>60</v>
      </c>
      <c r="AK4190">
        <v>224</v>
      </c>
      <c r="AL4190">
        <v>0.96399999999999997</v>
      </c>
      <c r="AM4190">
        <v>0.84940000000000004</v>
      </c>
      <c r="AN4190">
        <v>0.70120000000000005</v>
      </c>
      <c r="AO4190">
        <f>Data[[#This Row],[labeller_confidence_score]]-Data[[#This Row],[cytodiffusion_classification_confidence]]</f>
        <v>-0.1482</v>
      </c>
    </row>
    <row r="4191" spans="1:41" x14ac:dyDescent="0.3">
      <c r="A4191" t="s">
        <v>4264</v>
      </c>
      <c r="B4191" t="s">
        <v>60</v>
      </c>
      <c r="C4191">
        <v>0</v>
      </c>
      <c r="D4191" t="s">
        <v>50</v>
      </c>
      <c r="E4191">
        <v>15.42</v>
      </c>
      <c r="F4191">
        <v>66.7</v>
      </c>
      <c r="G4191">
        <v>0.48199999999999998</v>
      </c>
      <c r="H4191">
        <v>0.24299999999999999</v>
      </c>
      <c r="I4191">
        <f>Data[[#This Row],[nucleus_area_pct]]/Data[[#This Row],[cytoplasm_ratio]]</f>
        <v>274.48559670781896</v>
      </c>
      <c r="J4191">
        <v>0.60099999999999998</v>
      </c>
      <c r="K4191">
        <v>0.63</v>
      </c>
      <c r="L4191">
        <v>2.15</v>
      </c>
      <c r="M4191">
        <v>1</v>
      </c>
      <c r="N4191">
        <v>0.71799999999999997</v>
      </c>
      <c r="O4191">
        <v>519</v>
      </c>
      <c r="P4191">
        <v>86</v>
      </c>
      <c r="Q4191">
        <v>219</v>
      </c>
      <c r="R4191">
        <v>159</v>
      </c>
      <c r="S4191">
        <v>191</v>
      </c>
      <c r="T4191">
        <f>(Data[[#This Row],[mean_r]]/256)*100</f>
        <v>85.546875</v>
      </c>
      <c r="U4191">
        <f>(Data[[#This Row],[mean_g]]/256)*100</f>
        <v>62.109375</v>
      </c>
      <c r="V4191">
        <f>(Data[[#This Row],[mean_b]]/256)*100</f>
        <v>74.609375</v>
      </c>
      <c r="W4191">
        <v>0.69399999999999995</v>
      </c>
      <c r="X4191" t="s">
        <v>51</v>
      </c>
      <c r="Y4191" t="s">
        <v>45</v>
      </c>
      <c r="Z4191">
        <v>6012</v>
      </c>
      <c r="AA4191">
        <v>3.81</v>
      </c>
      <c r="AB4191">
        <v>14.2</v>
      </c>
      <c r="AC4191">
        <v>31.9</v>
      </c>
      <c r="AD4191">
        <v>178444</v>
      </c>
      <c r="AE4191">
        <v>85.7</v>
      </c>
      <c r="AF4191">
        <v>31.1</v>
      </c>
      <c r="AG4191" t="s">
        <v>41</v>
      </c>
      <c r="AH4191" t="s">
        <v>42</v>
      </c>
      <c r="AI4191" t="s">
        <v>56</v>
      </c>
      <c r="AJ4191">
        <v>60</v>
      </c>
      <c r="AK4191">
        <v>360</v>
      </c>
      <c r="AL4191">
        <v>0</v>
      </c>
      <c r="AM4191">
        <v>0.83620000000000005</v>
      </c>
      <c r="AN4191">
        <v>0.8599</v>
      </c>
      <c r="AO4191">
        <f>Data[[#This Row],[labeller_confidence_score]]-Data[[#This Row],[cytodiffusion_classification_confidence]]</f>
        <v>2.3699999999999943E-2</v>
      </c>
    </row>
    <row r="4192" spans="1:41" x14ac:dyDescent="0.3">
      <c r="A4192" t="s">
        <v>4265</v>
      </c>
      <c r="B4192" t="s">
        <v>54</v>
      </c>
      <c r="C4192">
        <v>0</v>
      </c>
      <c r="D4192" t="s">
        <v>54</v>
      </c>
      <c r="E4192">
        <v>7.62</v>
      </c>
      <c r="F4192">
        <v>0</v>
      </c>
      <c r="G4192">
        <v>0</v>
      </c>
      <c r="H4192">
        <v>1</v>
      </c>
      <c r="I4192">
        <f>Data[[#This Row],[nucleus_area_pct]]/Data[[#This Row],[cytoplasm_ratio]]</f>
        <v>0</v>
      </c>
      <c r="J4192">
        <v>0.89400000000000002</v>
      </c>
      <c r="K4192">
        <v>0.17599999999999999</v>
      </c>
      <c r="L4192">
        <v>0.45</v>
      </c>
      <c r="M4192">
        <v>1</v>
      </c>
      <c r="N4192">
        <v>0.96</v>
      </c>
      <c r="O4192">
        <v>174</v>
      </c>
      <c r="P4192">
        <v>53</v>
      </c>
      <c r="Q4192">
        <v>215</v>
      </c>
      <c r="R4192">
        <v>143</v>
      </c>
      <c r="S4192">
        <v>133</v>
      </c>
      <c r="T4192">
        <f>(Data[[#This Row],[mean_r]]/256)*100</f>
        <v>83.984375</v>
      </c>
      <c r="U4192">
        <f>(Data[[#This Row],[mean_g]]/256)*100</f>
        <v>55.859375</v>
      </c>
      <c r="V4192">
        <f>(Data[[#This Row],[mean_b]]/256)*100</f>
        <v>51.953125</v>
      </c>
      <c r="W4192">
        <v>0.44</v>
      </c>
      <c r="X4192" t="s">
        <v>39</v>
      </c>
      <c r="Y4192" t="s">
        <v>40</v>
      </c>
      <c r="Z4192">
        <v>10932</v>
      </c>
      <c r="AA4192">
        <v>5.12</v>
      </c>
      <c r="AB4192">
        <v>16.899999999999999</v>
      </c>
      <c r="AC4192">
        <v>37.799999999999997</v>
      </c>
      <c r="AD4192">
        <v>182876</v>
      </c>
      <c r="AE4192">
        <v>84.9</v>
      </c>
      <c r="AF4192">
        <v>33.9</v>
      </c>
      <c r="AG4192" t="s">
        <v>64</v>
      </c>
      <c r="AH4192" t="s">
        <v>42</v>
      </c>
      <c r="AI4192" t="s">
        <v>52</v>
      </c>
      <c r="AJ4192">
        <v>60</v>
      </c>
      <c r="AK4192">
        <v>360</v>
      </c>
      <c r="AL4192">
        <v>8.2199999999999995E-2</v>
      </c>
      <c r="AM4192">
        <v>0.9133</v>
      </c>
      <c r="AN4192">
        <v>0.88249999999999995</v>
      </c>
      <c r="AO4192">
        <f>Data[[#This Row],[labeller_confidence_score]]-Data[[#This Row],[cytodiffusion_classification_confidence]]</f>
        <v>-3.080000000000005E-2</v>
      </c>
    </row>
    <row r="4193" spans="1:41" x14ac:dyDescent="0.3">
      <c r="A4193" t="s">
        <v>4266</v>
      </c>
      <c r="B4193" t="s">
        <v>37</v>
      </c>
      <c r="C4193">
        <v>1</v>
      </c>
      <c r="D4193" t="s">
        <v>38</v>
      </c>
      <c r="E4193">
        <v>12.87</v>
      </c>
      <c r="F4193">
        <v>67.400000000000006</v>
      </c>
      <c r="G4193">
        <v>0.59099999999999997</v>
      </c>
      <c r="H4193">
        <v>0.36399999999999999</v>
      </c>
      <c r="I4193">
        <f>Data[[#This Row],[nucleus_area_pct]]/Data[[#This Row],[cytoplasm_ratio]]</f>
        <v>185.16483516483518</v>
      </c>
      <c r="J4193">
        <v>0.629</v>
      </c>
      <c r="K4193">
        <v>0.36399999999999999</v>
      </c>
      <c r="L4193">
        <v>2.33</v>
      </c>
      <c r="M4193">
        <v>5.6</v>
      </c>
      <c r="N4193">
        <v>0.82</v>
      </c>
      <c r="O4193">
        <v>349</v>
      </c>
      <c r="P4193">
        <v>74</v>
      </c>
      <c r="Q4193">
        <v>187</v>
      </c>
      <c r="R4193">
        <v>146</v>
      </c>
      <c r="S4193">
        <v>195</v>
      </c>
      <c r="T4193">
        <f>(Data[[#This Row],[mean_r]]/256)*100</f>
        <v>73.046875</v>
      </c>
      <c r="U4193">
        <f>(Data[[#This Row],[mean_g]]/256)*100</f>
        <v>57.03125</v>
      </c>
      <c r="V4193">
        <f>(Data[[#This Row],[mean_b]]/256)*100</f>
        <v>76.171875</v>
      </c>
      <c r="W4193">
        <v>0.71699999999999997</v>
      </c>
      <c r="X4193" t="s">
        <v>63</v>
      </c>
      <c r="Y4193" t="s">
        <v>45</v>
      </c>
      <c r="Z4193">
        <v>9157</v>
      </c>
      <c r="AA4193">
        <v>5.78</v>
      </c>
      <c r="AB4193">
        <v>18.5</v>
      </c>
      <c r="AC4193">
        <v>46.7</v>
      </c>
      <c r="AD4193">
        <v>377169</v>
      </c>
      <c r="AE4193">
        <v>76.7</v>
      </c>
      <c r="AF4193">
        <v>35.9</v>
      </c>
      <c r="AG4193" t="s">
        <v>46</v>
      </c>
      <c r="AH4193" t="s">
        <v>47</v>
      </c>
      <c r="AI4193" t="s">
        <v>52</v>
      </c>
      <c r="AJ4193">
        <v>100</v>
      </c>
      <c r="AK4193">
        <v>256</v>
      </c>
      <c r="AL4193">
        <v>0.77090000000000003</v>
      </c>
      <c r="AM4193">
        <v>0.76759999999999995</v>
      </c>
      <c r="AN4193">
        <v>0.6391</v>
      </c>
      <c r="AO4193">
        <f>Data[[#This Row],[labeller_confidence_score]]-Data[[#This Row],[cytodiffusion_classification_confidence]]</f>
        <v>-0.12849999999999995</v>
      </c>
    </row>
    <row r="4194" spans="1:41" x14ac:dyDescent="0.3">
      <c r="A4194" t="s">
        <v>4267</v>
      </c>
      <c r="B4194" t="s">
        <v>120</v>
      </c>
      <c r="C4194">
        <v>1</v>
      </c>
      <c r="D4194" t="s">
        <v>104</v>
      </c>
      <c r="E4194">
        <v>6.48</v>
      </c>
      <c r="F4194">
        <v>0</v>
      </c>
      <c r="G4194">
        <v>0</v>
      </c>
      <c r="H4194">
        <v>1</v>
      </c>
      <c r="I4194">
        <f>Data[[#This Row],[nucleus_area_pct]]/Data[[#This Row],[cytoplasm_ratio]]</f>
        <v>0</v>
      </c>
      <c r="J4194">
        <v>1</v>
      </c>
      <c r="K4194">
        <v>6.5000000000000002E-2</v>
      </c>
      <c r="L4194">
        <v>0.3</v>
      </c>
      <c r="M4194">
        <v>1</v>
      </c>
      <c r="N4194">
        <v>0.97599999999999998</v>
      </c>
      <c r="O4194">
        <v>149</v>
      </c>
      <c r="P4194">
        <v>40</v>
      </c>
      <c r="Q4194">
        <v>238</v>
      </c>
      <c r="R4194">
        <v>129</v>
      </c>
      <c r="S4194">
        <v>130</v>
      </c>
      <c r="T4194">
        <f>(Data[[#This Row],[mean_r]]/256)*100</f>
        <v>92.96875</v>
      </c>
      <c r="U4194">
        <f>(Data[[#This Row],[mean_g]]/256)*100</f>
        <v>50.390625</v>
      </c>
      <c r="V4194">
        <f>(Data[[#This Row],[mean_b]]/256)*100</f>
        <v>50.78125</v>
      </c>
      <c r="W4194">
        <v>0.52700000000000002</v>
      </c>
      <c r="X4194" t="s">
        <v>51</v>
      </c>
      <c r="Y4194" t="s">
        <v>45</v>
      </c>
      <c r="Z4194">
        <v>7625</v>
      </c>
      <c r="AA4194">
        <v>5.8</v>
      </c>
      <c r="AB4194">
        <v>11.3</v>
      </c>
      <c r="AC4194">
        <v>34.4</v>
      </c>
      <c r="AD4194">
        <v>465925</v>
      </c>
      <c r="AE4194">
        <v>67.900000000000006</v>
      </c>
      <c r="AF4194">
        <v>35.799999999999997</v>
      </c>
      <c r="AG4194" t="s">
        <v>41</v>
      </c>
      <c r="AH4194" t="s">
        <v>47</v>
      </c>
      <c r="AI4194" t="s">
        <v>43</v>
      </c>
      <c r="AJ4194">
        <v>100</v>
      </c>
      <c r="AK4194">
        <v>360</v>
      </c>
      <c r="AL4194">
        <v>0.70789999999999997</v>
      </c>
      <c r="AM4194">
        <v>0.87460000000000004</v>
      </c>
      <c r="AN4194">
        <v>0.73860000000000003</v>
      </c>
      <c r="AO4194">
        <f>Data[[#This Row],[labeller_confidence_score]]-Data[[#This Row],[cytodiffusion_classification_confidence]]</f>
        <v>-0.13600000000000001</v>
      </c>
    </row>
    <row r="4195" spans="1:41" x14ac:dyDescent="0.3">
      <c r="A4195" t="s">
        <v>4268</v>
      </c>
      <c r="B4195" t="s">
        <v>54</v>
      </c>
      <c r="C4195">
        <v>0</v>
      </c>
      <c r="D4195" t="s">
        <v>54</v>
      </c>
      <c r="E4195">
        <v>7.26</v>
      </c>
      <c r="F4195">
        <v>0</v>
      </c>
      <c r="G4195">
        <v>0</v>
      </c>
      <c r="H4195">
        <v>1</v>
      </c>
      <c r="I4195">
        <f>Data[[#This Row],[nucleus_area_pct]]/Data[[#This Row],[cytoplasm_ratio]]</f>
        <v>0</v>
      </c>
      <c r="J4195">
        <v>0.93400000000000005</v>
      </c>
      <c r="K4195">
        <v>0.21</v>
      </c>
      <c r="L4195">
        <v>0.42</v>
      </c>
      <c r="M4195">
        <v>1</v>
      </c>
      <c r="N4195">
        <v>0.93600000000000005</v>
      </c>
      <c r="O4195">
        <v>172</v>
      </c>
      <c r="P4195">
        <v>53</v>
      </c>
      <c r="Q4195">
        <v>243</v>
      </c>
      <c r="R4195">
        <v>153</v>
      </c>
      <c r="S4195">
        <v>122</v>
      </c>
      <c r="T4195">
        <f>(Data[[#This Row],[mean_r]]/256)*100</f>
        <v>94.921875</v>
      </c>
      <c r="U4195">
        <f>(Data[[#This Row],[mean_g]]/256)*100</f>
        <v>59.765625</v>
      </c>
      <c r="V4195">
        <f>(Data[[#This Row],[mean_b]]/256)*100</f>
        <v>47.65625</v>
      </c>
      <c r="W4195">
        <v>0.55400000000000005</v>
      </c>
      <c r="X4195" t="s">
        <v>39</v>
      </c>
      <c r="Y4195" t="s">
        <v>45</v>
      </c>
      <c r="Z4195">
        <v>7954</v>
      </c>
      <c r="AA4195">
        <v>3.49</v>
      </c>
      <c r="AB4195">
        <v>11.3</v>
      </c>
      <c r="AC4195">
        <v>35.1</v>
      </c>
      <c r="AD4195">
        <v>135195</v>
      </c>
      <c r="AE4195">
        <v>102.4</v>
      </c>
      <c r="AF4195">
        <v>32</v>
      </c>
      <c r="AG4195" t="s">
        <v>41</v>
      </c>
      <c r="AH4195" t="s">
        <v>47</v>
      </c>
      <c r="AI4195" t="s">
        <v>56</v>
      </c>
      <c r="AJ4195">
        <v>100</v>
      </c>
      <c r="AK4195">
        <v>256</v>
      </c>
      <c r="AL4195">
        <v>0</v>
      </c>
      <c r="AM4195">
        <v>0.86709999999999998</v>
      </c>
      <c r="AN4195">
        <v>0.91839999999999999</v>
      </c>
      <c r="AO4195">
        <f>Data[[#This Row],[labeller_confidence_score]]-Data[[#This Row],[cytodiffusion_classification_confidence]]</f>
        <v>5.1300000000000012E-2</v>
      </c>
    </row>
    <row r="4196" spans="1:41" x14ac:dyDescent="0.3">
      <c r="A4196" t="s">
        <v>4269</v>
      </c>
      <c r="B4196" t="s">
        <v>49</v>
      </c>
      <c r="C4196">
        <v>0</v>
      </c>
      <c r="D4196" t="s">
        <v>50</v>
      </c>
      <c r="E4196">
        <v>11.78</v>
      </c>
      <c r="F4196">
        <v>49.5</v>
      </c>
      <c r="G4196">
        <v>0.60699999999999998</v>
      </c>
      <c r="H4196">
        <v>0.41599999999999998</v>
      </c>
      <c r="I4196">
        <f>Data[[#This Row],[nucleus_area_pct]]/Data[[#This Row],[cytoplasm_ratio]]</f>
        <v>118.99038461538463</v>
      </c>
      <c r="J4196">
        <v>0.69</v>
      </c>
      <c r="K4196">
        <v>0.33700000000000002</v>
      </c>
      <c r="L4196">
        <v>2.8</v>
      </c>
      <c r="M4196">
        <v>4.0999999999999996</v>
      </c>
      <c r="N4196">
        <v>0.82799999999999996</v>
      </c>
      <c r="O4196">
        <v>489</v>
      </c>
      <c r="P4196">
        <v>66</v>
      </c>
      <c r="Q4196">
        <v>223</v>
      </c>
      <c r="R4196">
        <v>202</v>
      </c>
      <c r="S4196">
        <v>190</v>
      </c>
      <c r="T4196">
        <f>(Data[[#This Row],[mean_r]]/256)*100</f>
        <v>87.109375</v>
      </c>
      <c r="U4196">
        <f>(Data[[#This Row],[mean_g]]/256)*100</f>
        <v>78.90625</v>
      </c>
      <c r="V4196">
        <f>(Data[[#This Row],[mean_b]]/256)*100</f>
        <v>74.21875</v>
      </c>
      <c r="W4196">
        <v>0.71</v>
      </c>
      <c r="X4196" t="s">
        <v>51</v>
      </c>
      <c r="Y4196" t="s">
        <v>40</v>
      </c>
      <c r="Z4196">
        <v>8733</v>
      </c>
      <c r="AA4196">
        <v>3.74</v>
      </c>
      <c r="AB4196">
        <v>13.1</v>
      </c>
      <c r="AC4196">
        <v>36.799999999999997</v>
      </c>
      <c r="AD4196">
        <v>240167</v>
      </c>
      <c r="AE4196">
        <v>87.9</v>
      </c>
      <c r="AF4196">
        <v>34.799999999999997</v>
      </c>
      <c r="AG4196" t="s">
        <v>41</v>
      </c>
      <c r="AH4196" t="s">
        <v>47</v>
      </c>
      <c r="AI4196" t="s">
        <v>52</v>
      </c>
      <c r="AJ4196">
        <v>60</v>
      </c>
      <c r="AK4196">
        <v>256</v>
      </c>
      <c r="AL4196">
        <v>0.1051</v>
      </c>
      <c r="AM4196">
        <v>0.84419999999999995</v>
      </c>
      <c r="AN4196">
        <v>0.90810000000000002</v>
      </c>
      <c r="AO4196">
        <f>Data[[#This Row],[labeller_confidence_score]]-Data[[#This Row],[cytodiffusion_classification_confidence]]</f>
        <v>6.3900000000000068E-2</v>
      </c>
    </row>
    <row r="4197" spans="1:41" x14ac:dyDescent="0.3">
      <c r="A4197" t="s">
        <v>4270</v>
      </c>
      <c r="B4197" t="s">
        <v>74</v>
      </c>
      <c r="C4197">
        <v>0</v>
      </c>
      <c r="D4197" t="s">
        <v>75</v>
      </c>
      <c r="E4197">
        <v>2.39</v>
      </c>
      <c r="F4197">
        <v>0</v>
      </c>
      <c r="G4197">
        <v>0</v>
      </c>
      <c r="H4197">
        <v>1</v>
      </c>
      <c r="I4197">
        <f>Data[[#This Row],[nucleus_area_pct]]/Data[[#This Row],[cytoplasm_ratio]]</f>
        <v>0</v>
      </c>
      <c r="J4197">
        <v>0.77600000000000002</v>
      </c>
      <c r="K4197">
        <v>0.32400000000000001</v>
      </c>
      <c r="L4197">
        <v>1.62</v>
      </c>
      <c r="M4197">
        <v>1</v>
      </c>
      <c r="N4197">
        <v>0.86799999999999999</v>
      </c>
      <c r="O4197">
        <v>27</v>
      </c>
      <c r="P4197">
        <v>21</v>
      </c>
      <c r="Q4197">
        <v>222</v>
      </c>
      <c r="R4197">
        <v>179</v>
      </c>
      <c r="S4197">
        <v>177</v>
      </c>
      <c r="T4197">
        <f>(Data[[#This Row],[mean_r]]/256)*100</f>
        <v>86.71875</v>
      </c>
      <c r="U4197">
        <f>(Data[[#This Row],[mean_g]]/256)*100</f>
        <v>69.921875</v>
      </c>
      <c r="V4197">
        <f>(Data[[#This Row],[mean_b]]/256)*100</f>
        <v>69.140625</v>
      </c>
      <c r="W4197">
        <v>0.54800000000000004</v>
      </c>
      <c r="X4197" t="s">
        <v>39</v>
      </c>
      <c r="Y4197" t="s">
        <v>40</v>
      </c>
      <c r="Z4197">
        <v>6363</v>
      </c>
      <c r="AA4197">
        <v>5.66</v>
      </c>
      <c r="AB4197">
        <v>12.5</v>
      </c>
      <c r="AC4197">
        <v>30.8</v>
      </c>
      <c r="AD4197">
        <v>245131</v>
      </c>
      <c r="AE4197">
        <v>83.1</v>
      </c>
      <c r="AF4197">
        <v>35.6</v>
      </c>
      <c r="AG4197" t="s">
        <v>41</v>
      </c>
      <c r="AH4197" t="s">
        <v>68</v>
      </c>
      <c r="AI4197" t="s">
        <v>43</v>
      </c>
      <c r="AJ4197">
        <v>40</v>
      </c>
      <c r="AK4197">
        <v>360</v>
      </c>
      <c r="AL4197">
        <v>0</v>
      </c>
      <c r="AM4197">
        <v>0.99209999999999998</v>
      </c>
      <c r="AN4197">
        <v>0.88719999999999999</v>
      </c>
      <c r="AO4197">
        <f>Data[[#This Row],[labeller_confidence_score]]-Data[[#This Row],[cytodiffusion_classification_confidence]]</f>
        <v>-0.10489999999999999</v>
      </c>
    </row>
    <row r="4198" spans="1:41" x14ac:dyDescent="0.3">
      <c r="A4198" t="s">
        <v>4271</v>
      </c>
      <c r="B4198" t="s">
        <v>62</v>
      </c>
      <c r="C4198">
        <v>0</v>
      </c>
      <c r="D4198" t="s">
        <v>50</v>
      </c>
      <c r="E4198">
        <v>8.14</v>
      </c>
      <c r="F4198">
        <v>78.3</v>
      </c>
      <c r="G4198">
        <v>0.90500000000000003</v>
      </c>
      <c r="H4198">
        <v>0.221</v>
      </c>
      <c r="I4198">
        <f>Data[[#This Row],[nucleus_area_pct]]/Data[[#This Row],[cytoplasm_ratio]]</f>
        <v>354.29864253393663</v>
      </c>
      <c r="J4198">
        <v>0.83199999999999996</v>
      </c>
      <c r="K4198">
        <v>0.16500000000000001</v>
      </c>
      <c r="L4198">
        <v>1.29</v>
      </c>
      <c r="M4198">
        <v>1.1000000000000001</v>
      </c>
      <c r="N4198">
        <v>0.92500000000000004</v>
      </c>
      <c r="O4198">
        <v>268</v>
      </c>
      <c r="P4198">
        <v>63</v>
      </c>
      <c r="Q4198">
        <v>196</v>
      </c>
      <c r="R4198">
        <v>144</v>
      </c>
      <c r="S4198">
        <v>214</v>
      </c>
      <c r="T4198">
        <f>(Data[[#This Row],[mean_r]]/256)*100</f>
        <v>76.5625</v>
      </c>
      <c r="U4198">
        <f>(Data[[#This Row],[mean_g]]/256)*100</f>
        <v>56.25</v>
      </c>
      <c r="V4198">
        <f>(Data[[#This Row],[mean_b]]/256)*100</f>
        <v>83.59375</v>
      </c>
      <c r="W4198">
        <v>0.749</v>
      </c>
      <c r="X4198" t="s">
        <v>51</v>
      </c>
      <c r="Y4198" t="s">
        <v>45</v>
      </c>
      <c r="Z4198">
        <v>5038</v>
      </c>
      <c r="AA4198">
        <v>5.53</v>
      </c>
      <c r="AB4198">
        <v>10.4</v>
      </c>
      <c r="AC4198">
        <v>48.7</v>
      </c>
      <c r="AD4198">
        <v>209719</v>
      </c>
      <c r="AE4198">
        <v>70.7</v>
      </c>
      <c r="AF4198">
        <v>33.9</v>
      </c>
      <c r="AG4198" t="s">
        <v>64</v>
      </c>
      <c r="AH4198" t="s">
        <v>68</v>
      </c>
      <c r="AI4198" t="s">
        <v>56</v>
      </c>
      <c r="AJ4198">
        <v>100</v>
      </c>
      <c r="AK4198">
        <v>512</v>
      </c>
      <c r="AL4198">
        <v>4.6899999999999997E-2</v>
      </c>
      <c r="AM4198">
        <v>0.92730000000000001</v>
      </c>
      <c r="AN4198">
        <v>0.96909999999999996</v>
      </c>
      <c r="AO4198">
        <f>Data[[#This Row],[labeller_confidence_score]]-Data[[#This Row],[cytodiffusion_classification_confidence]]</f>
        <v>4.1799999999999948E-2</v>
      </c>
    </row>
    <row r="4199" spans="1:41" x14ac:dyDescent="0.3">
      <c r="A4199" t="s">
        <v>4272</v>
      </c>
      <c r="B4199" t="s">
        <v>62</v>
      </c>
      <c r="C4199">
        <v>0</v>
      </c>
      <c r="D4199" t="s">
        <v>50</v>
      </c>
      <c r="E4199">
        <v>8.84</v>
      </c>
      <c r="F4199">
        <v>84.6</v>
      </c>
      <c r="G4199">
        <v>0.71199999999999997</v>
      </c>
      <c r="H4199">
        <v>0.221</v>
      </c>
      <c r="I4199">
        <f>Data[[#This Row],[nucleus_area_pct]]/Data[[#This Row],[cytoplasm_ratio]]</f>
        <v>382.80542986425337</v>
      </c>
      <c r="J4199">
        <v>0.90800000000000003</v>
      </c>
      <c r="K4199">
        <v>0.3</v>
      </c>
      <c r="L4199">
        <v>1.31</v>
      </c>
      <c r="M4199">
        <v>1</v>
      </c>
      <c r="N4199">
        <v>0.89700000000000002</v>
      </c>
      <c r="O4199">
        <v>266</v>
      </c>
      <c r="P4199">
        <v>55</v>
      </c>
      <c r="Q4199">
        <v>184</v>
      </c>
      <c r="R4199">
        <v>175</v>
      </c>
      <c r="S4199">
        <v>206</v>
      </c>
      <c r="T4199">
        <f>(Data[[#This Row],[mean_r]]/256)*100</f>
        <v>71.875</v>
      </c>
      <c r="U4199">
        <f>(Data[[#This Row],[mean_g]]/256)*100</f>
        <v>68.359375</v>
      </c>
      <c r="V4199">
        <f>(Data[[#This Row],[mean_b]]/256)*100</f>
        <v>80.46875</v>
      </c>
      <c r="W4199">
        <v>0.73499999999999999</v>
      </c>
      <c r="X4199" t="s">
        <v>51</v>
      </c>
      <c r="Y4199" t="s">
        <v>45</v>
      </c>
      <c r="Z4199">
        <v>9037</v>
      </c>
      <c r="AA4199">
        <v>4.88</v>
      </c>
      <c r="AB4199">
        <v>17.5</v>
      </c>
      <c r="AC4199">
        <v>43.1</v>
      </c>
      <c r="AD4199">
        <v>279840</v>
      </c>
      <c r="AE4199">
        <v>93.7</v>
      </c>
      <c r="AF4199">
        <v>32.6</v>
      </c>
      <c r="AG4199" t="s">
        <v>46</v>
      </c>
      <c r="AH4199" t="s">
        <v>42</v>
      </c>
      <c r="AI4199" t="s">
        <v>56</v>
      </c>
      <c r="AJ4199">
        <v>60</v>
      </c>
      <c r="AK4199">
        <v>256</v>
      </c>
      <c r="AL4199">
        <v>0.1236</v>
      </c>
      <c r="AM4199">
        <v>0.94989999999999997</v>
      </c>
      <c r="AN4199">
        <v>0.82930000000000004</v>
      </c>
      <c r="AO4199">
        <f>Data[[#This Row],[labeller_confidence_score]]-Data[[#This Row],[cytodiffusion_classification_confidence]]</f>
        <v>-0.12059999999999993</v>
      </c>
    </row>
    <row r="4200" spans="1:41" x14ac:dyDescent="0.3">
      <c r="A4200" t="s">
        <v>4273</v>
      </c>
      <c r="B4200" t="s">
        <v>81</v>
      </c>
      <c r="C4200">
        <v>1</v>
      </c>
      <c r="D4200" t="s">
        <v>82</v>
      </c>
      <c r="E4200">
        <v>13.08</v>
      </c>
      <c r="F4200">
        <v>82.9</v>
      </c>
      <c r="G4200">
        <v>0.41199999999999998</v>
      </c>
      <c r="H4200">
        <v>0.247</v>
      </c>
      <c r="I4200">
        <f>Data[[#This Row],[nucleus_area_pct]]/Data[[#This Row],[cytoplasm_ratio]]</f>
        <v>335.62753036437249</v>
      </c>
      <c r="J4200">
        <v>0.88500000000000001</v>
      </c>
      <c r="K4200">
        <v>0.255</v>
      </c>
      <c r="L4200">
        <v>0.49</v>
      </c>
      <c r="M4200">
        <v>1</v>
      </c>
      <c r="N4200">
        <v>0.94199999999999995</v>
      </c>
      <c r="O4200">
        <v>637</v>
      </c>
      <c r="P4200">
        <v>70</v>
      </c>
      <c r="Q4200">
        <v>159</v>
      </c>
      <c r="R4200">
        <v>129</v>
      </c>
      <c r="S4200">
        <v>145</v>
      </c>
      <c r="T4200">
        <f>(Data[[#This Row],[mean_r]]/256)*100</f>
        <v>62.109375</v>
      </c>
      <c r="U4200">
        <f>(Data[[#This Row],[mean_g]]/256)*100</f>
        <v>50.390625</v>
      </c>
      <c r="V4200">
        <f>(Data[[#This Row],[mean_b]]/256)*100</f>
        <v>56.640625</v>
      </c>
      <c r="W4200">
        <v>0.749</v>
      </c>
      <c r="X4200" t="s">
        <v>51</v>
      </c>
      <c r="Y4200" t="s">
        <v>40</v>
      </c>
      <c r="Z4200">
        <v>12665</v>
      </c>
      <c r="AA4200">
        <v>4.45</v>
      </c>
      <c r="AB4200">
        <v>17.2</v>
      </c>
      <c r="AC4200">
        <v>38.299999999999997</v>
      </c>
      <c r="AD4200">
        <v>338085</v>
      </c>
      <c r="AE4200">
        <v>91.4</v>
      </c>
      <c r="AF4200">
        <v>31.4</v>
      </c>
      <c r="AG4200" t="s">
        <v>46</v>
      </c>
      <c r="AH4200" t="s">
        <v>42</v>
      </c>
      <c r="AI4200" t="s">
        <v>56</v>
      </c>
      <c r="AJ4200">
        <v>100</v>
      </c>
      <c r="AK4200">
        <v>360</v>
      </c>
      <c r="AL4200">
        <v>0.90349999999999997</v>
      </c>
      <c r="AM4200">
        <v>0.72619999999999996</v>
      </c>
      <c r="AN4200">
        <v>0.92249999999999999</v>
      </c>
      <c r="AO4200">
        <f>Data[[#This Row],[labeller_confidence_score]]-Data[[#This Row],[cytodiffusion_classification_confidence]]</f>
        <v>0.19630000000000003</v>
      </c>
    </row>
    <row r="4201" spans="1:41" x14ac:dyDescent="0.3">
      <c r="A4201" t="s">
        <v>4274</v>
      </c>
      <c r="B4201" t="s">
        <v>62</v>
      </c>
      <c r="C4201">
        <v>0</v>
      </c>
      <c r="D4201" t="s">
        <v>50</v>
      </c>
      <c r="E4201">
        <v>8.33</v>
      </c>
      <c r="F4201">
        <v>88.5</v>
      </c>
      <c r="G4201">
        <v>0.83799999999999997</v>
      </c>
      <c r="H4201">
        <v>0.186</v>
      </c>
      <c r="I4201">
        <f>Data[[#This Row],[nucleus_area_pct]]/Data[[#This Row],[cytoplasm_ratio]]</f>
        <v>475.80645161290323</v>
      </c>
      <c r="J4201">
        <v>0.86599999999999999</v>
      </c>
      <c r="K4201">
        <v>0.21099999999999999</v>
      </c>
      <c r="L4201">
        <v>0.55000000000000004</v>
      </c>
      <c r="M4201">
        <v>1</v>
      </c>
      <c r="N4201">
        <v>0.89100000000000001</v>
      </c>
      <c r="O4201">
        <v>305</v>
      </c>
      <c r="P4201">
        <v>51</v>
      </c>
      <c r="Q4201">
        <v>208</v>
      </c>
      <c r="R4201">
        <v>161</v>
      </c>
      <c r="S4201">
        <v>196</v>
      </c>
      <c r="T4201">
        <f>(Data[[#This Row],[mean_r]]/256)*100</f>
        <v>81.25</v>
      </c>
      <c r="U4201">
        <f>(Data[[#This Row],[mean_g]]/256)*100</f>
        <v>62.890625</v>
      </c>
      <c r="V4201">
        <f>(Data[[#This Row],[mean_b]]/256)*100</f>
        <v>76.5625</v>
      </c>
      <c r="W4201">
        <v>0.79500000000000004</v>
      </c>
      <c r="X4201" t="s">
        <v>51</v>
      </c>
      <c r="Y4201" t="s">
        <v>40</v>
      </c>
      <c r="Z4201">
        <v>2288</v>
      </c>
      <c r="AA4201">
        <v>3.74</v>
      </c>
      <c r="AB4201">
        <v>13.5</v>
      </c>
      <c r="AC4201">
        <v>43.9</v>
      </c>
      <c r="AD4201">
        <v>336887</v>
      </c>
      <c r="AE4201">
        <v>75.8</v>
      </c>
      <c r="AF4201">
        <v>32</v>
      </c>
      <c r="AG4201" t="s">
        <v>41</v>
      </c>
      <c r="AH4201" t="s">
        <v>42</v>
      </c>
      <c r="AI4201" t="s">
        <v>43</v>
      </c>
      <c r="AJ4201">
        <v>100</v>
      </c>
      <c r="AK4201">
        <v>512</v>
      </c>
      <c r="AL4201">
        <v>6.4100000000000004E-2</v>
      </c>
      <c r="AM4201">
        <v>0.82120000000000004</v>
      </c>
      <c r="AN4201">
        <v>1</v>
      </c>
      <c r="AO4201">
        <f>Data[[#This Row],[labeller_confidence_score]]-Data[[#This Row],[cytodiffusion_classification_confidence]]</f>
        <v>0.17879999999999996</v>
      </c>
    </row>
    <row r="4202" spans="1:41" x14ac:dyDescent="0.3">
      <c r="A4202" t="s">
        <v>4275</v>
      </c>
      <c r="B4202" t="s">
        <v>54</v>
      </c>
      <c r="C4202">
        <v>0</v>
      </c>
      <c r="D4202" t="s">
        <v>54</v>
      </c>
      <c r="E4202">
        <v>6.76</v>
      </c>
      <c r="F4202">
        <v>0</v>
      </c>
      <c r="G4202">
        <v>0</v>
      </c>
      <c r="H4202">
        <v>1</v>
      </c>
      <c r="I4202">
        <f>Data[[#This Row],[nucleus_area_pct]]/Data[[#This Row],[cytoplasm_ratio]]</f>
        <v>0</v>
      </c>
      <c r="J4202">
        <v>0.90500000000000003</v>
      </c>
      <c r="K4202">
        <v>0.248</v>
      </c>
      <c r="L4202">
        <v>0.48</v>
      </c>
      <c r="M4202">
        <v>1</v>
      </c>
      <c r="N4202">
        <v>0.89700000000000002</v>
      </c>
      <c r="O4202">
        <v>163</v>
      </c>
      <c r="P4202">
        <v>58</v>
      </c>
      <c r="Q4202">
        <v>224</v>
      </c>
      <c r="R4202">
        <v>112</v>
      </c>
      <c r="S4202">
        <v>133</v>
      </c>
      <c r="T4202">
        <f>(Data[[#This Row],[mean_r]]/256)*100</f>
        <v>87.5</v>
      </c>
      <c r="U4202">
        <f>(Data[[#This Row],[mean_g]]/256)*100</f>
        <v>43.75</v>
      </c>
      <c r="V4202">
        <f>(Data[[#This Row],[mean_b]]/256)*100</f>
        <v>51.953125</v>
      </c>
      <c r="W4202">
        <v>0.47</v>
      </c>
      <c r="X4202" t="s">
        <v>51</v>
      </c>
      <c r="Y4202" t="s">
        <v>45</v>
      </c>
      <c r="Z4202">
        <v>6958</v>
      </c>
      <c r="AA4202">
        <v>4.97</v>
      </c>
      <c r="AB4202">
        <v>13.5</v>
      </c>
      <c r="AC4202">
        <v>40.799999999999997</v>
      </c>
      <c r="AD4202">
        <v>322074</v>
      </c>
      <c r="AE4202">
        <v>106.5</v>
      </c>
      <c r="AF4202">
        <v>33.200000000000003</v>
      </c>
      <c r="AG4202" t="s">
        <v>64</v>
      </c>
      <c r="AH4202" t="s">
        <v>47</v>
      </c>
      <c r="AI4202" t="s">
        <v>43</v>
      </c>
      <c r="AJ4202">
        <v>100</v>
      </c>
      <c r="AK4202">
        <v>256</v>
      </c>
      <c r="AL4202">
        <v>0.14050000000000001</v>
      </c>
      <c r="AM4202">
        <v>0.9889</v>
      </c>
      <c r="AN4202">
        <v>0.93010000000000004</v>
      </c>
      <c r="AO4202">
        <f>Data[[#This Row],[labeller_confidence_score]]-Data[[#This Row],[cytodiffusion_classification_confidence]]</f>
        <v>-5.8799999999999963E-2</v>
      </c>
    </row>
    <row r="4203" spans="1:41" x14ac:dyDescent="0.3">
      <c r="A4203" t="s">
        <v>4276</v>
      </c>
      <c r="B4203" t="s">
        <v>62</v>
      </c>
      <c r="C4203">
        <v>0</v>
      </c>
      <c r="D4203" t="s">
        <v>50</v>
      </c>
      <c r="E4203">
        <v>10.15</v>
      </c>
      <c r="F4203">
        <v>72.2</v>
      </c>
      <c r="G4203">
        <v>0.77</v>
      </c>
      <c r="H4203">
        <v>0.2</v>
      </c>
      <c r="I4203">
        <f>Data[[#This Row],[nucleus_area_pct]]/Data[[#This Row],[cytoplasm_ratio]]</f>
        <v>361</v>
      </c>
      <c r="J4203">
        <v>0.93300000000000005</v>
      </c>
      <c r="K4203">
        <v>0.25800000000000001</v>
      </c>
      <c r="L4203">
        <v>1.32</v>
      </c>
      <c r="M4203">
        <v>1.1000000000000001</v>
      </c>
      <c r="N4203">
        <v>0.89500000000000002</v>
      </c>
      <c r="O4203">
        <v>345</v>
      </c>
      <c r="P4203">
        <v>53</v>
      </c>
      <c r="Q4203">
        <v>166</v>
      </c>
      <c r="R4203">
        <v>133</v>
      </c>
      <c r="S4203">
        <v>193</v>
      </c>
      <c r="T4203">
        <f>(Data[[#This Row],[mean_r]]/256)*100</f>
        <v>64.84375</v>
      </c>
      <c r="U4203">
        <f>(Data[[#This Row],[mean_g]]/256)*100</f>
        <v>51.953125</v>
      </c>
      <c r="V4203">
        <f>(Data[[#This Row],[mean_b]]/256)*100</f>
        <v>75.390625</v>
      </c>
      <c r="W4203">
        <v>0.7</v>
      </c>
      <c r="X4203" t="s">
        <v>39</v>
      </c>
      <c r="Y4203" t="s">
        <v>45</v>
      </c>
      <c r="Z4203">
        <v>5659</v>
      </c>
      <c r="AA4203">
        <v>4.5199999999999996</v>
      </c>
      <c r="AB4203">
        <v>13</v>
      </c>
      <c r="AC4203">
        <v>40.6</v>
      </c>
      <c r="AD4203">
        <v>371685</v>
      </c>
      <c r="AE4203">
        <v>92.4</v>
      </c>
      <c r="AF4203">
        <v>33.799999999999997</v>
      </c>
      <c r="AG4203" t="s">
        <v>64</v>
      </c>
      <c r="AH4203" t="s">
        <v>42</v>
      </c>
      <c r="AI4203" t="s">
        <v>52</v>
      </c>
      <c r="AJ4203">
        <v>100</v>
      </c>
      <c r="AK4203">
        <v>224</v>
      </c>
      <c r="AL4203">
        <v>0</v>
      </c>
      <c r="AM4203">
        <v>1</v>
      </c>
      <c r="AN4203">
        <v>0.8619</v>
      </c>
      <c r="AO4203">
        <f>Data[[#This Row],[labeller_confidence_score]]-Data[[#This Row],[cytodiffusion_classification_confidence]]</f>
        <v>-0.1381</v>
      </c>
    </row>
    <row r="4204" spans="1:41" x14ac:dyDescent="0.3">
      <c r="A4204" t="s">
        <v>4277</v>
      </c>
      <c r="B4204" t="s">
        <v>106</v>
      </c>
      <c r="C4204">
        <v>1</v>
      </c>
      <c r="D4204" t="s">
        <v>82</v>
      </c>
      <c r="E4204">
        <v>13.53</v>
      </c>
      <c r="F4204">
        <v>80.400000000000006</v>
      </c>
      <c r="G4204">
        <v>0.42499999999999999</v>
      </c>
      <c r="H4204">
        <v>0.20899999999999999</v>
      </c>
      <c r="I4204">
        <f>Data[[#This Row],[nucleus_area_pct]]/Data[[#This Row],[cytoplasm_ratio]]</f>
        <v>384.68899521531102</v>
      </c>
      <c r="J4204">
        <v>0.83699999999999997</v>
      </c>
      <c r="K4204">
        <v>0.14499999999999999</v>
      </c>
      <c r="L4204">
        <v>0.43</v>
      </c>
      <c r="M4204">
        <v>1.1000000000000001</v>
      </c>
      <c r="N4204">
        <v>0.89600000000000002</v>
      </c>
      <c r="O4204">
        <v>647</v>
      </c>
      <c r="P4204">
        <v>84</v>
      </c>
      <c r="Q4204">
        <v>180</v>
      </c>
      <c r="R4204">
        <v>162</v>
      </c>
      <c r="S4204">
        <v>200</v>
      </c>
      <c r="T4204">
        <f>(Data[[#This Row],[mean_r]]/256)*100</f>
        <v>70.3125</v>
      </c>
      <c r="U4204">
        <f>(Data[[#This Row],[mean_g]]/256)*100</f>
        <v>63.28125</v>
      </c>
      <c r="V4204">
        <f>(Data[[#This Row],[mean_b]]/256)*100</f>
        <v>78.125</v>
      </c>
      <c r="W4204">
        <v>0.67200000000000004</v>
      </c>
      <c r="X4204" t="s">
        <v>63</v>
      </c>
      <c r="Y4204" t="s">
        <v>40</v>
      </c>
      <c r="Z4204">
        <v>6664</v>
      </c>
      <c r="AA4204">
        <v>6.12</v>
      </c>
      <c r="AB4204">
        <v>10.3</v>
      </c>
      <c r="AC4204">
        <v>28.9</v>
      </c>
      <c r="AD4204">
        <v>390791</v>
      </c>
      <c r="AE4204">
        <v>68.400000000000006</v>
      </c>
      <c r="AF4204">
        <v>32.700000000000003</v>
      </c>
      <c r="AG4204" t="s">
        <v>41</v>
      </c>
      <c r="AH4204" t="s">
        <v>68</v>
      </c>
      <c r="AI4204" t="s">
        <v>56</v>
      </c>
      <c r="AJ4204">
        <v>100</v>
      </c>
      <c r="AK4204">
        <v>360</v>
      </c>
      <c r="AL4204">
        <v>0.94540000000000002</v>
      </c>
      <c r="AM4204">
        <v>0.5806</v>
      </c>
      <c r="AN4204">
        <v>0.68179999999999996</v>
      </c>
      <c r="AO4204">
        <f>Data[[#This Row],[labeller_confidence_score]]-Data[[#This Row],[cytodiffusion_classification_confidence]]</f>
        <v>0.10119999999999996</v>
      </c>
    </row>
    <row r="4205" spans="1:41" x14ac:dyDescent="0.3">
      <c r="A4205" t="s">
        <v>4278</v>
      </c>
      <c r="B4205" t="s">
        <v>66</v>
      </c>
      <c r="C4205">
        <v>1</v>
      </c>
      <c r="D4205" t="s">
        <v>67</v>
      </c>
      <c r="E4205">
        <v>11.09</v>
      </c>
      <c r="F4205">
        <v>81.2</v>
      </c>
      <c r="G4205">
        <v>0.66</v>
      </c>
      <c r="H4205">
        <v>0.126</v>
      </c>
      <c r="I4205">
        <f>Data[[#This Row],[nucleus_area_pct]]/Data[[#This Row],[cytoplasm_ratio]]</f>
        <v>644.44444444444446</v>
      </c>
      <c r="J4205">
        <v>0.43</v>
      </c>
      <c r="K4205">
        <v>0.70499999999999996</v>
      </c>
      <c r="L4205">
        <v>0.72</v>
      </c>
      <c r="M4205">
        <v>1</v>
      </c>
      <c r="N4205">
        <v>0.57499999999999996</v>
      </c>
      <c r="O4205">
        <v>374</v>
      </c>
      <c r="P4205">
        <v>87</v>
      </c>
      <c r="Q4205">
        <v>181</v>
      </c>
      <c r="R4205">
        <v>149</v>
      </c>
      <c r="S4205">
        <v>204</v>
      </c>
      <c r="T4205">
        <f>(Data[[#This Row],[mean_r]]/256)*100</f>
        <v>70.703125</v>
      </c>
      <c r="U4205">
        <f>(Data[[#This Row],[mean_g]]/256)*100</f>
        <v>58.203125</v>
      </c>
      <c r="V4205">
        <f>(Data[[#This Row],[mean_b]]/256)*100</f>
        <v>79.6875</v>
      </c>
      <c r="W4205">
        <v>0.95</v>
      </c>
      <c r="X4205" t="s">
        <v>51</v>
      </c>
      <c r="Y4205" t="s">
        <v>45</v>
      </c>
      <c r="Z4205">
        <v>10166</v>
      </c>
      <c r="AA4205">
        <v>4.24</v>
      </c>
      <c r="AB4205">
        <v>16.8</v>
      </c>
      <c r="AC4205">
        <v>41.5</v>
      </c>
      <c r="AD4205">
        <v>160495</v>
      </c>
      <c r="AE4205">
        <v>101.4</v>
      </c>
      <c r="AF4205">
        <v>32.200000000000003</v>
      </c>
      <c r="AG4205" t="s">
        <v>41</v>
      </c>
      <c r="AH4205" t="s">
        <v>47</v>
      </c>
      <c r="AI4205" t="s">
        <v>56</v>
      </c>
      <c r="AJ4205">
        <v>100</v>
      </c>
      <c r="AK4205">
        <v>224</v>
      </c>
      <c r="AL4205">
        <v>0.83309999999999995</v>
      </c>
      <c r="AM4205">
        <v>0.49969999999999998</v>
      </c>
      <c r="AN4205">
        <v>0.61160000000000003</v>
      </c>
      <c r="AO4205">
        <f>Data[[#This Row],[labeller_confidence_score]]-Data[[#This Row],[cytodiffusion_classification_confidence]]</f>
        <v>0.11190000000000005</v>
      </c>
    </row>
    <row r="4206" spans="1:41" x14ac:dyDescent="0.3">
      <c r="A4206" t="s">
        <v>4279</v>
      </c>
      <c r="B4206" t="s">
        <v>74</v>
      </c>
      <c r="C4206">
        <v>0</v>
      </c>
      <c r="D4206" t="s">
        <v>75</v>
      </c>
      <c r="E4206">
        <v>3.02</v>
      </c>
      <c r="F4206">
        <v>0</v>
      </c>
      <c r="G4206">
        <v>0</v>
      </c>
      <c r="H4206">
        <v>1</v>
      </c>
      <c r="I4206">
        <f>Data[[#This Row],[nucleus_area_pct]]/Data[[#This Row],[cytoplasm_ratio]]</f>
        <v>0</v>
      </c>
      <c r="J4206">
        <v>0.54400000000000004</v>
      </c>
      <c r="K4206">
        <v>0.56100000000000005</v>
      </c>
      <c r="L4206">
        <v>3.74</v>
      </c>
      <c r="M4206">
        <v>1</v>
      </c>
      <c r="N4206">
        <v>0.89</v>
      </c>
      <c r="O4206">
        <v>31</v>
      </c>
      <c r="P4206">
        <v>22</v>
      </c>
      <c r="Q4206">
        <v>218</v>
      </c>
      <c r="R4206">
        <v>142</v>
      </c>
      <c r="S4206">
        <v>154</v>
      </c>
      <c r="T4206">
        <f>(Data[[#This Row],[mean_r]]/256)*100</f>
        <v>85.15625</v>
      </c>
      <c r="U4206">
        <f>(Data[[#This Row],[mean_g]]/256)*100</f>
        <v>55.46875</v>
      </c>
      <c r="V4206">
        <f>(Data[[#This Row],[mean_b]]/256)*100</f>
        <v>60.15625</v>
      </c>
      <c r="W4206">
        <v>0.53200000000000003</v>
      </c>
      <c r="X4206" t="s">
        <v>51</v>
      </c>
      <c r="Y4206" t="s">
        <v>40</v>
      </c>
      <c r="Z4206">
        <v>9872</v>
      </c>
      <c r="AA4206">
        <v>5.05</v>
      </c>
      <c r="AB4206">
        <v>12.1</v>
      </c>
      <c r="AC4206">
        <v>35.1</v>
      </c>
      <c r="AD4206">
        <v>210713</v>
      </c>
      <c r="AE4206">
        <v>89.3</v>
      </c>
      <c r="AF4206">
        <v>33.299999999999997</v>
      </c>
      <c r="AG4206" t="s">
        <v>41</v>
      </c>
      <c r="AH4206" t="s">
        <v>47</v>
      </c>
      <c r="AI4206" t="s">
        <v>56</v>
      </c>
      <c r="AJ4206">
        <v>100</v>
      </c>
      <c r="AK4206">
        <v>360</v>
      </c>
      <c r="AL4206">
        <v>7.0300000000000001E-2</v>
      </c>
      <c r="AM4206">
        <v>1</v>
      </c>
      <c r="AN4206">
        <v>0.91839999999999999</v>
      </c>
      <c r="AO4206">
        <f>Data[[#This Row],[labeller_confidence_score]]-Data[[#This Row],[cytodiffusion_classification_confidence]]</f>
        <v>-8.1600000000000006E-2</v>
      </c>
    </row>
    <row r="4207" spans="1:41" x14ac:dyDescent="0.3">
      <c r="A4207" t="s">
        <v>4280</v>
      </c>
      <c r="B4207" t="s">
        <v>62</v>
      </c>
      <c r="C4207">
        <v>0</v>
      </c>
      <c r="D4207" t="s">
        <v>50</v>
      </c>
      <c r="E4207">
        <v>9.6199999999999992</v>
      </c>
      <c r="F4207">
        <v>85.7</v>
      </c>
      <c r="G4207">
        <v>0.746</v>
      </c>
      <c r="H4207">
        <v>0.124</v>
      </c>
      <c r="I4207">
        <f>Data[[#This Row],[nucleus_area_pct]]/Data[[#This Row],[cytoplasm_ratio]]</f>
        <v>691.12903225806451</v>
      </c>
      <c r="J4207">
        <v>0.86199999999999999</v>
      </c>
      <c r="K4207">
        <v>0.309</v>
      </c>
      <c r="L4207">
        <v>0.86</v>
      </c>
      <c r="M4207">
        <v>1.1000000000000001</v>
      </c>
      <c r="N4207">
        <v>0.89900000000000002</v>
      </c>
      <c r="O4207">
        <v>350</v>
      </c>
      <c r="P4207">
        <v>73</v>
      </c>
      <c r="Q4207">
        <v>212</v>
      </c>
      <c r="R4207">
        <v>135</v>
      </c>
      <c r="S4207">
        <v>166</v>
      </c>
      <c r="T4207">
        <f>(Data[[#This Row],[mean_r]]/256)*100</f>
        <v>82.8125</v>
      </c>
      <c r="U4207">
        <f>(Data[[#This Row],[mean_g]]/256)*100</f>
        <v>52.734375</v>
      </c>
      <c r="V4207">
        <f>(Data[[#This Row],[mean_b]]/256)*100</f>
        <v>64.84375</v>
      </c>
      <c r="W4207">
        <v>0.72399999999999998</v>
      </c>
      <c r="X4207" t="s">
        <v>63</v>
      </c>
      <c r="Y4207" t="s">
        <v>45</v>
      </c>
      <c r="Z4207">
        <v>9266</v>
      </c>
      <c r="AA4207">
        <v>5.34</v>
      </c>
      <c r="AB4207">
        <v>13.7</v>
      </c>
      <c r="AC4207">
        <v>47</v>
      </c>
      <c r="AD4207">
        <v>288949</v>
      </c>
      <c r="AE4207">
        <v>85.7</v>
      </c>
      <c r="AF4207">
        <v>33.200000000000003</v>
      </c>
      <c r="AG4207" t="s">
        <v>64</v>
      </c>
      <c r="AH4207" t="s">
        <v>42</v>
      </c>
      <c r="AI4207" t="s">
        <v>52</v>
      </c>
      <c r="AJ4207">
        <v>40</v>
      </c>
      <c r="AK4207">
        <v>224</v>
      </c>
      <c r="AL4207">
        <v>0.1507</v>
      </c>
      <c r="AM4207">
        <v>0.89290000000000003</v>
      </c>
      <c r="AN4207">
        <v>0.88149999999999995</v>
      </c>
      <c r="AO4207">
        <f>Data[[#This Row],[labeller_confidence_score]]-Data[[#This Row],[cytodiffusion_classification_confidence]]</f>
        <v>-1.1400000000000077E-2</v>
      </c>
    </row>
    <row r="4208" spans="1:41" x14ac:dyDescent="0.3">
      <c r="A4208" t="s">
        <v>4281</v>
      </c>
      <c r="B4208" t="s">
        <v>62</v>
      </c>
      <c r="C4208">
        <v>0</v>
      </c>
      <c r="D4208" t="s">
        <v>50</v>
      </c>
      <c r="E4208">
        <v>9.0399999999999991</v>
      </c>
      <c r="F4208">
        <v>77.3</v>
      </c>
      <c r="G4208">
        <v>0.73499999999999999</v>
      </c>
      <c r="H4208">
        <v>0.28799999999999998</v>
      </c>
      <c r="I4208">
        <f>Data[[#This Row],[nucleus_area_pct]]/Data[[#This Row],[cytoplasm_ratio]]</f>
        <v>268.40277777777777</v>
      </c>
      <c r="J4208">
        <v>0.92100000000000004</v>
      </c>
      <c r="K4208">
        <v>6.4000000000000001E-2</v>
      </c>
      <c r="L4208">
        <v>1.03</v>
      </c>
      <c r="M4208">
        <v>1</v>
      </c>
      <c r="N4208">
        <v>0.97699999999999998</v>
      </c>
      <c r="O4208">
        <v>235</v>
      </c>
      <c r="P4208">
        <v>60</v>
      </c>
      <c r="Q4208">
        <v>195</v>
      </c>
      <c r="R4208">
        <v>140</v>
      </c>
      <c r="S4208">
        <v>211</v>
      </c>
      <c r="T4208">
        <f>(Data[[#This Row],[mean_r]]/256)*100</f>
        <v>76.171875</v>
      </c>
      <c r="U4208">
        <f>(Data[[#This Row],[mean_g]]/256)*100</f>
        <v>54.6875</v>
      </c>
      <c r="V4208">
        <f>(Data[[#This Row],[mean_b]]/256)*100</f>
        <v>82.421875</v>
      </c>
      <c r="W4208">
        <v>0.66200000000000003</v>
      </c>
      <c r="X4208" t="s">
        <v>39</v>
      </c>
      <c r="Y4208" t="s">
        <v>40</v>
      </c>
      <c r="Z4208">
        <v>9426</v>
      </c>
      <c r="AA4208">
        <v>4.7300000000000004</v>
      </c>
      <c r="AB4208">
        <v>12.1</v>
      </c>
      <c r="AC4208">
        <v>48.9</v>
      </c>
      <c r="AD4208">
        <v>268120</v>
      </c>
      <c r="AE4208">
        <v>100.7</v>
      </c>
      <c r="AF4208">
        <v>33.9</v>
      </c>
      <c r="AG4208" t="s">
        <v>46</v>
      </c>
      <c r="AH4208" t="s">
        <v>42</v>
      </c>
      <c r="AI4208" t="s">
        <v>56</v>
      </c>
      <c r="AJ4208">
        <v>40</v>
      </c>
      <c r="AK4208">
        <v>256</v>
      </c>
      <c r="AL4208">
        <v>0.1011</v>
      </c>
      <c r="AM4208">
        <v>0.92879999999999996</v>
      </c>
      <c r="AN4208">
        <v>0.85819999999999996</v>
      </c>
      <c r="AO4208">
        <f>Data[[#This Row],[labeller_confidence_score]]-Data[[#This Row],[cytodiffusion_classification_confidence]]</f>
        <v>-7.0599999999999996E-2</v>
      </c>
    </row>
    <row r="4209" spans="1:41" x14ac:dyDescent="0.3">
      <c r="A4209" t="s">
        <v>4282</v>
      </c>
      <c r="B4209" t="s">
        <v>49</v>
      </c>
      <c r="C4209">
        <v>0</v>
      </c>
      <c r="D4209" t="s">
        <v>50</v>
      </c>
      <c r="E4209">
        <v>12.62</v>
      </c>
      <c r="F4209">
        <v>60.6</v>
      </c>
      <c r="G4209">
        <v>0.67900000000000005</v>
      </c>
      <c r="H4209">
        <v>0.48499999999999999</v>
      </c>
      <c r="I4209">
        <f>Data[[#This Row],[nucleus_area_pct]]/Data[[#This Row],[cytoplasm_ratio]]</f>
        <v>124.94845360824743</v>
      </c>
      <c r="J4209">
        <v>0.78600000000000003</v>
      </c>
      <c r="K4209">
        <v>0.38800000000000001</v>
      </c>
      <c r="L4209">
        <v>2.96</v>
      </c>
      <c r="M4209">
        <v>3.2</v>
      </c>
      <c r="N4209">
        <v>0.86499999999999999</v>
      </c>
      <c r="O4209">
        <v>371</v>
      </c>
      <c r="P4209">
        <v>84</v>
      </c>
      <c r="Q4209">
        <v>207</v>
      </c>
      <c r="R4209">
        <v>202</v>
      </c>
      <c r="S4209">
        <v>174</v>
      </c>
      <c r="T4209">
        <f>(Data[[#This Row],[mean_r]]/256)*100</f>
        <v>80.859375</v>
      </c>
      <c r="U4209">
        <f>(Data[[#This Row],[mean_g]]/256)*100</f>
        <v>78.90625</v>
      </c>
      <c r="V4209">
        <f>(Data[[#This Row],[mean_b]]/256)*100</f>
        <v>67.96875</v>
      </c>
      <c r="W4209">
        <v>0.66800000000000004</v>
      </c>
      <c r="X4209" t="s">
        <v>39</v>
      </c>
      <c r="Y4209" t="s">
        <v>40</v>
      </c>
      <c r="Z4209">
        <v>6120</v>
      </c>
      <c r="AA4209">
        <v>4.3499999999999996</v>
      </c>
      <c r="AB4209">
        <v>11.9</v>
      </c>
      <c r="AC4209">
        <v>38.9</v>
      </c>
      <c r="AD4209">
        <v>372711</v>
      </c>
      <c r="AE4209">
        <v>88.8</v>
      </c>
      <c r="AF4209">
        <v>33.799999999999997</v>
      </c>
      <c r="AG4209" t="s">
        <v>46</v>
      </c>
      <c r="AH4209" t="s">
        <v>47</v>
      </c>
      <c r="AI4209" t="s">
        <v>52</v>
      </c>
      <c r="AJ4209">
        <v>100</v>
      </c>
      <c r="AK4209">
        <v>360</v>
      </c>
      <c r="AL4209">
        <v>8.0699999999999994E-2</v>
      </c>
      <c r="AM4209">
        <v>0.99729999999999996</v>
      </c>
      <c r="AN4209">
        <v>0.85929999999999995</v>
      </c>
      <c r="AO4209">
        <f>Data[[#This Row],[labeller_confidence_score]]-Data[[#This Row],[cytodiffusion_classification_confidence]]</f>
        <v>-0.13800000000000001</v>
      </c>
    </row>
    <row r="4210" spans="1:41" x14ac:dyDescent="0.3">
      <c r="A4210" t="s">
        <v>4283</v>
      </c>
      <c r="B4210" t="s">
        <v>106</v>
      </c>
      <c r="C4210">
        <v>1</v>
      </c>
      <c r="D4210" t="s">
        <v>82</v>
      </c>
      <c r="E4210">
        <v>12.13</v>
      </c>
      <c r="F4210">
        <v>77.3</v>
      </c>
      <c r="G4210">
        <v>0.44500000000000001</v>
      </c>
      <c r="H4210">
        <v>0.10100000000000001</v>
      </c>
      <c r="I4210">
        <f>Data[[#This Row],[nucleus_area_pct]]/Data[[#This Row],[cytoplasm_ratio]]</f>
        <v>765.34653465346526</v>
      </c>
      <c r="J4210">
        <v>0.84799999999999998</v>
      </c>
      <c r="K4210">
        <v>0.218</v>
      </c>
      <c r="L4210">
        <v>0.57999999999999996</v>
      </c>
      <c r="M4210">
        <v>1.1000000000000001</v>
      </c>
      <c r="N4210">
        <v>0.86199999999999999</v>
      </c>
      <c r="O4210">
        <v>639</v>
      </c>
      <c r="P4210">
        <v>96</v>
      </c>
      <c r="Q4210">
        <v>190</v>
      </c>
      <c r="R4210">
        <v>178</v>
      </c>
      <c r="S4210">
        <v>198</v>
      </c>
      <c r="T4210">
        <f>(Data[[#This Row],[mean_r]]/256)*100</f>
        <v>74.21875</v>
      </c>
      <c r="U4210">
        <f>(Data[[#This Row],[mean_g]]/256)*100</f>
        <v>69.53125</v>
      </c>
      <c r="V4210">
        <f>(Data[[#This Row],[mean_b]]/256)*100</f>
        <v>77.34375</v>
      </c>
      <c r="W4210">
        <v>0.67800000000000005</v>
      </c>
      <c r="X4210" t="s">
        <v>63</v>
      </c>
      <c r="Y4210" t="s">
        <v>40</v>
      </c>
      <c r="Z4210">
        <v>11519</v>
      </c>
      <c r="AA4210">
        <v>4.8899999999999997</v>
      </c>
      <c r="AB4210">
        <v>12.5</v>
      </c>
      <c r="AC4210">
        <v>44.2</v>
      </c>
      <c r="AD4210">
        <v>191409</v>
      </c>
      <c r="AE4210">
        <v>66.3</v>
      </c>
      <c r="AF4210">
        <v>32.4</v>
      </c>
      <c r="AG4210" t="s">
        <v>46</v>
      </c>
      <c r="AH4210" t="s">
        <v>42</v>
      </c>
      <c r="AI4210" t="s">
        <v>56</v>
      </c>
      <c r="AJ4210">
        <v>100</v>
      </c>
      <c r="AK4210">
        <v>512</v>
      </c>
      <c r="AL4210">
        <v>0.73599999999999999</v>
      </c>
      <c r="AM4210">
        <v>0.67810000000000004</v>
      </c>
      <c r="AN4210">
        <v>0.72670000000000001</v>
      </c>
      <c r="AO4210">
        <f>Data[[#This Row],[labeller_confidence_score]]-Data[[#This Row],[cytodiffusion_classification_confidence]]</f>
        <v>4.8599999999999977E-2</v>
      </c>
    </row>
    <row r="4211" spans="1:41" x14ac:dyDescent="0.3">
      <c r="A4211" t="s">
        <v>4284</v>
      </c>
      <c r="B4211" t="s">
        <v>103</v>
      </c>
      <c r="C4211">
        <v>1</v>
      </c>
      <c r="D4211" t="s">
        <v>104</v>
      </c>
      <c r="E4211">
        <v>2.99</v>
      </c>
      <c r="F4211">
        <v>0</v>
      </c>
      <c r="G4211">
        <v>0</v>
      </c>
      <c r="H4211">
        <v>1</v>
      </c>
      <c r="I4211">
        <f>Data[[#This Row],[nucleus_area_pct]]/Data[[#This Row],[cytoplasm_ratio]]</f>
        <v>0</v>
      </c>
      <c r="J4211">
        <v>0.35799999999999998</v>
      </c>
      <c r="K4211">
        <v>0.77400000000000002</v>
      </c>
      <c r="L4211">
        <v>0.6</v>
      </c>
      <c r="M4211">
        <v>1</v>
      </c>
      <c r="N4211">
        <v>0.72</v>
      </c>
      <c r="O4211">
        <v>48</v>
      </c>
      <c r="P4211">
        <v>41</v>
      </c>
      <c r="Q4211">
        <v>226</v>
      </c>
      <c r="R4211">
        <v>108</v>
      </c>
      <c r="S4211">
        <v>137</v>
      </c>
      <c r="T4211">
        <f>(Data[[#This Row],[mean_r]]/256)*100</f>
        <v>88.28125</v>
      </c>
      <c r="U4211">
        <f>(Data[[#This Row],[mean_g]]/256)*100</f>
        <v>42.1875</v>
      </c>
      <c r="V4211">
        <f>(Data[[#This Row],[mean_b]]/256)*100</f>
        <v>53.515625</v>
      </c>
      <c r="W4211">
        <v>0.50700000000000001</v>
      </c>
      <c r="X4211" t="s">
        <v>63</v>
      </c>
      <c r="Y4211" t="s">
        <v>40</v>
      </c>
      <c r="Z4211">
        <v>8997</v>
      </c>
      <c r="AA4211">
        <v>4.37</v>
      </c>
      <c r="AB4211">
        <v>14.8</v>
      </c>
      <c r="AC4211">
        <v>36.4</v>
      </c>
      <c r="AD4211">
        <v>197490</v>
      </c>
      <c r="AE4211">
        <v>97.2</v>
      </c>
      <c r="AF4211">
        <v>34</v>
      </c>
      <c r="AG4211" t="s">
        <v>46</v>
      </c>
      <c r="AH4211" t="s">
        <v>68</v>
      </c>
      <c r="AI4211" t="s">
        <v>56</v>
      </c>
      <c r="AJ4211">
        <v>60</v>
      </c>
      <c r="AK4211">
        <v>256</v>
      </c>
      <c r="AL4211">
        <v>0.83750000000000002</v>
      </c>
      <c r="AM4211">
        <v>0.70409999999999995</v>
      </c>
      <c r="AN4211">
        <v>0.70169999999999999</v>
      </c>
      <c r="AO4211">
        <f>Data[[#This Row],[labeller_confidence_score]]-Data[[#This Row],[cytodiffusion_classification_confidence]]</f>
        <v>-2.3999999999999577E-3</v>
      </c>
    </row>
    <row r="4212" spans="1:41" x14ac:dyDescent="0.3">
      <c r="A4212" t="s">
        <v>4285</v>
      </c>
      <c r="B4212" t="s">
        <v>110</v>
      </c>
      <c r="C4212">
        <v>1</v>
      </c>
      <c r="D4212" t="s">
        <v>104</v>
      </c>
      <c r="E4212">
        <v>7.43</v>
      </c>
      <c r="F4212">
        <v>0</v>
      </c>
      <c r="G4212">
        <v>0</v>
      </c>
      <c r="H4212">
        <v>1</v>
      </c>
      <c r="I4212">
        <f>Data[[#This Row],[nucleus_area_pct]]/Data[[#This Row],[cytoplasm_ratio]]</f>
        <v>0</v>
      </c>
      <c r="J4212">
        <v>0.878</v>
      </c>
      <c r="K4212">
        <v>0.28699999999999998</v>
      </c>
      <c r="L4212">
        <v>1.03</v>
      </c>
      <c r="M4212">
        <v>1</v>
      </c>
      <c r="N4212">
        <v>0.92500000000000004</v>
      </c>
      <c r="O4212">
        <v>179</v>
      </c>
      <c r="P4212">
        <v>47</v>
      </c>
      <c r="Q4212">
        <v>212</v>
      </c>
      <c r="R4212">
        <v>139</v>
      </c>
      <c r="S4212">
        <v>96</v>
      </c>
      <c r="T4212">
        <f>(Data[[#This Row],[mean_r]]/256)*100</f>
        <v>82.8125</v>
      </c>
      <c r="U4212">
        <f>(Data[[#This Row],[mean_g]]/256)*100</f>
        <v>54.296875</v>
      </c>
      <c r="V4212">
        <f>(Data[[#This Row],[mean_b]]/256)*100</f>
        <v>37.5</v>
      </c>
      <c r="W4212">
        <v>0.46400000000000002</v>
      </c>
      <c r="X4212" t="s">
        <v>51</v>
      </c>
      <c r="Y4212" t="s">
        <v>45</v>
      </c>
      <c r="Z4212">
        <v>8933</v>
      </c>
      <c r="AA4212">
        <v>5.37</v>
      </c>
      <c r="AB4212">
        <v>13.4</v>
      </c>
      <c r="AC4212">
        <v>37.200000000000003</v>
      </c>
      <c r="AD4212">
        <v>260430</v>
      </c>
      <c r="AE4212">
        <v>83.2</v>
      </c>
      <c r="AF4212">
        <v>35</v>
      </c>
      <c r="AG4212" t="s">
        <v>64</v>
      </c>
      <c r="AH4212" t="s">
        <v>68</v>
      </c>
      <c r="AI4212" t="s">
        <v>43</v>
      </c>
      <c r="AJ4212">
        <v>100</v>
      </c>
      <c r="AK4212">
        <v>256</v>
      </c>
      <c r="AL4212">
        <v>0.79290000000000005</v>
      </c>
      <c r="AM4212">
        <v>0.65039999999999998</v>
      </c>
      <c r="AN4212">
        <v>0.94489999999999996</v>
      </c>
      <c r="AO4212">
        <f>Data[[#This Row],[labeller_confidence_score]]-Data[[#This Row],[cytodiffusion_classification_confidence]]</f>
        <v>0.29449999999999998</v>
      </c>
    </row>
    <row r="4213" spans="1:41" x14ac:dyDescent="0.3">
      <c r="A4213" t="s">
        <v>4286</v>
      </c>
      <c r="B4213" t="s">
        <v>49</v>
      </c>
      <c r="C4213">
        <v>0</v>
      </c>
      <c r="D4213" t="s">
        <v>50</v>
      </c>
      <c r="E4213">
        <v>12.39</v>
      </c>
      <c r="F4213">
        <v>60.5</v>
      </c>
      <c r="G4213">
        <v>0.52600000000000002</v>
      </c>
      <c r="H4213">
        <v>0.39</v>
      </c>
      <c r="I4213">
        <f>Data[[#This Row],[nucleus_area_pct]]/Data[[#This Row],[cytoplasm_ratio]]</f>
        <v>155.12820512820511</v>
      </c>
      <c r="J4213">
        <v>0.77600000000000002</v>
      </c>
      <c r="K4213">
        <v>0.39600000000000002</v>
      </c>
      <c r="L4213">
        <v>2.6</v>
      </c>
      <c r="M4213">
        <v>2.7</v>
      </c>
      <c r="N4213">
        <v>0.84199999999999997</v>
      </c>
      <c r="O4213">
        <v>399</v>
      </c>
      <c r="P4213">
        <v>70</v>
      </c>
      <c r="Q4213">
        <v>204</v>
      </c>
      <c r="R4213">
        <v>182</v>
      </c>
      <c r="S4213">
        <v>203</v>
      </c>
      <c r="T4213">
        <f>(Data[[#This Row],[mean_r]]/256)*100</f>
        <v>79.6875</v>
      </c>
      <c r="U4213">
        <f>(Data[[#This Row],[mean_g]]/256)*100</f>
        <v>71.09375</v>
      </c>
      <c r="V4213">
        <f>(Data[[#This Row],[mean_b]]/256)*100</f>
        <v>79.296875</v>
      </c>
      <c r="W4213">
        <v>0.56299999999999994</v>
      </c>
      <c r="X4213" t="s">
        <v>51</v>
      </c>
      <c r="Y4213" t="s">
        <v>40</v>
      </c>
      <c r="Z4213">
        <v>5668</v>
      </c>
      <c r="AA4213">
        <v>5.49</v>
      </c>
      <c r="AB4213">
        <v>15.1</v>
      </c>
      <c r="AC4213">
        <v>41.7</v>
      </c>
      <c r="AD4213">
        <v>142240</v>
      </c>
      <c r="AE4213">
        <v>89.7</v>
      </c>
      <c r="AF4213">
        <v>34</v>
      </c>
      <c r="AG4213" t="s">
        <v>41</v>
      </c>
      <c r="AH4213" t="s">
        <v>42</v>
      </c>
      <c r="AI4213" t="s">
        <v>56</v>
      </c>
      <c r="AJ4213">
        <v>100</v>
      </c>
      <c r="AK4213">
        <v>256</v>
      </c>
      <c r="AL4213">
        <v>1.1299999999999999E-2</v>
      </c>
      <c r="AM4213">
        <v>0.86380000000000001</v>
      </c>
      <c r="AN4213">
        <v>0.98150000000000004</v>
      </c>
      <c r="AO4213">
        <f>Data[[#This Row],[labeller_confidence_score]]-Data[[#This Row],[cytodiffusion_classification_confidence]]</f>
        <v>0.11770000000000003</v>
      </c>
    </row>
    <row r="4214" spans="1:41" x14ac:dyDescent="0.3">
      <c r="A4214" t="s">
        <v>4287</v>
      </c>
      <c r="B4214" t="s">
        <v>60</v>
      </c>
      <c r="C4214">
        <v>0</v>
      </c>
      <c r="D4214" t="s">
        <v>50</v>
      </c>
      <c r="E4214">
        <v>18.04</v>
      </c>
      <c r="F4214">
        <v>73.599999999999994</v>
      </c>
      <c r="G4214">
        <v>0.42799999999999999</v>
      </c>
      <c r="H4214">
        <v>0.32</v>
      </c>
      <c r="I4214">
        <f>Data[[#This Row],[nucleus_area_pct]]/Data[[#This Row],[cytoplasm_ratio]]</f>
        <v>229.99999999999997</v>
      </c>
      <c r="J4214">
        <v>0.69399999999999995</v>
      </c>
      <c r="K4214">
        <v>0.68700000000000006</v>
      </c>
      <c r="L4214">
        <v>1.54</v>
      </c>
      <c r="M4214">
        <v>1</v>
      </c>
      <c r="N4214">
        <v>0.79200000000000004</v>
      </c>
      <c r="O4214">
        <v>533</v>
      </c>
      <c r="P4214">
        <v>98</v>
      </c>
      <c r="Q4214">
        <v>196</v>
      </c>
      <c r="R4214">
        <v>166</v>
      </c>
      <c r="S4214">
        <v>172</v>
      </c>
      <c r="T4214">
        <f>(Data[[#This Row],[mean_r]]/256)*100</f>
        <v>76.5625</v>
      </c>
      <c r="U4214">
        <f>(Data[[#This Row],[mean_g]]/256)*100</f>
        <v>64.84375</v>
      </c>
      <c r="V4214">
        <f>(Data[[#This Row],[mean_b]]/256)*100</f>
        <v>67.1875</v>
      </c>
      <c r="W4214">
        <v>0.51</v>
      </c>
      <c r="X4214" t="s">
        <v>51</v>
      </c>
      <c r="Y4214" t="s">
        <v>45</v>
      </c>
      <c r="Z4214">
        <v>7365</v>
      </c>
      <c r="AA4214">
        <v>4.0999999999999996</v>
      </c>
      <c r="AB4214">
        <v>13.6</v>
      </c>
      <c r="AC4214">
        <v>33.700000000000003</v>
      </c>
      <c r="AD4214">
        <v>209613</v>
      </c>
      <c r="AE4214">
        <v>77</v>
      </c>
      <c r="AF4214">
        <v>35.1</v>
      </c>
      <c r="AG4214" t="s">
        <v>46</v>
      </c>
      <c r="AH4214" t="s">
        <v>47</v>
      </c>
      <c r="AI4214" t="s">
        <v>52</v>
      </c>
      <c r="AJ4214">
        <v>60</v>
      </c>
      <c r="AK4214">
        <v>256</v>
      </c>
      <c r="AL4214">
        <v>2.53E-2</v>
      </c>
      <c r="AM4214">
        <v>0.89829999999999999</v>
      </c>
      <c r="AN4214">
        <v>0.84519999999999995</v>
      </c>
      <c r="AO4214">
        <f>Data[[#This Row],[labeller_confidence_score]]-Data[[#This Row],[cytodiffusion_classification_confidence]]</f>
        <v>-5.3100000000000036E-2</v>
      </c>
    </row>
    <row r="4215" spans="1:41" x14ac:dyDescent="0.3">
      <c r="A4215" t="s">
        <v>4288</v>
      </c>
      <c r="B4215" t="s">
        <v>58</v>
      </c>
      <c r="C4215">
        <v>1</v>
      </c>
      <c r="D4215" t="s">
        <v>38</v>
      </c>
      <c r="E4215">
        <v>15.94</v>
      </c>
      <c r="F4215">
        <v>73.099999999999994</v>
      </c>
      <c r="G4215">
        <v>0.69899999999999995</v>
      </c>
      <c r="H4215">
        <v>0.251</v>
      </c>
      <c r="I4215">
        <f>Data[[#This Row],[nucleus_area_pct]]/Data[[#This Row],[cytoplasm_ratio]]</f>
        <v>291.23505976095618</v>
      </c>
      <c r="J4215">
        <v>0.91200000000000003</v>
      </c>
      <c r="K4215">
        <v>0.41899999999999998</v>
      </c>
      <c r="L4215">
        <v>1.34</v>
      </c>
      <c r="M4215">
        <v>1.2</v>
      </c>
      <c r="N4215">
        <v>0.747</v>
      </c>
      <c r="O4215">
        <v>505</v>
      </c>
      <c r="P4215">
        <v>84</v>
      </c>
      <c r="Q4215">
        <v>210</v>
      </c>
      <c r="R4215">
        <v>180</v>
      </c>
      <c r="S4215">
        <v>203</v>
      </c>
      <c r="T4215">
        <f>(Data[[#This Row],[mean_r]]/256)*100</f>
        <v>82.03125</v>
      </c>
      <c r="U4215">
        <f>(Data[[#This Row],[mean_g]]/256)*100</f>
        <v>70.3125</v>
      </c>
      <c r="V4215">
        <f>(Data[[#This Row],[mean_b]]/256)*100</f>
        <v>79.296875</v>
      </c>
      <c r="W4215">
        <v>0.65600000000000003</v>
      </c>
      <c r="X4215" t="s">
        <v>51</v>
      </c>
      <c r="Y4215" t="s">
        <v>40</v>
      </c>
      <c r="Z4215">
        <v>9138</v>
      </c>
      <c r="AA4215">
        <v>5.25</v>
      </c>
      <c r="AB4215">
        <v>10.5</v>
      </c>
      <c r="AC4215">
        <v>43.4</v>
      </c>
      <c r="AD4215">
        <v>257633</v>
      </c>
      <c r="AE4215">
        <v>88.4</v>
      </c>
      <c r="AF4215">
        <v>34</v>
      </c>
      <c r="AG4215" t="s">
        <v>41</v>
      </c>
      <c r="AH4215" t="s">
        <v>42</v>
      </c>
      <c r="AI4215" t="s">
        <v>56</v>
      </c>
      <c r="AJ4215">
        <v>60</v>
      </c>
      <c r="AK4215">
        <v>512</v>
      </c>
      <c r="AL4215">
        <v>0.79690000000000005</v>
      </c>
      <c r="AM4215">
        <v>0.76500000000000001</v>
      </c>
      <c r="AN4215">
        <v>0.72760000000000002</v>
      </c>
      <c r="AO4215">
        <f>Data[[#This Row],[labeller_confidence_score]]-Data[[#This Row],[cytodiffusion_classification_confidence]]</f>
        <v>-3.7399999999999989E-2</v>
      </c>
    </row>
    <row r="4216" spans="1:41" x14ac:dyDescent="0.3">
      <c r="A4216" t="s">
        <v>4289</v>
      </c>
      <c r="B4216" t="s">
        <v>60</v>
      </c>
      <c r="C4216">
        <v>0</v>
      </c>
      <c r="D4216" t="s">
        <v>50</v>
      </c>
      <c r="E4216">
        <v>18.16</v>
      </c>
      <c r="F4216">
        <v>70.400000000000006</v>
      </c>
      <c r="G4216">
        <v>0.39400000000000002</v>
      </c>
      <c r="H4216">
        <v>0.52600000000000002</v>
      </c>
      <c r="I4216">
        <f>Data[[#This Row],[nucleus_area_pct]]/Data[[#This Row],[cytoplasm_ratio]]</f>
        <v>133.8403041825095</v>
      </c>
      <c r="J4216">
        <v>0.77400000000000002</v>
      </c>
      <c r="K4216">
        <v>0.43099999999999999</v>
      </c>
      <c r="L4216">
        <v>1.65</v>
      </c>
      <c r="M4216">
        <v>1.3</v>
      </c>
      <c r="N4216">
        <v>0.78200000000000003</v>
      </c>
      <c r="O4216">
        <v>703</v>
      </c>
      <c r="P4216">
        <v>97</v>
      </c>
      <c r="Q4216">
        <v>195</v>
      </c>
      <c r="R4216">
        <v>154</v>
      </c>
      <c r="S4216">
        <v>188</v>
      </c>
      <c r="T4216">
        <f>(Data[[#This Row],[mean_r]]/256)*100</f>
        <v>76.171875</v>
      </c>
      <c r="U4216">
        <f>(Data[[#This Row],[mean_g]]/256)*100</f>
        <v>60.15625</v>
      </c>
      <c r="V4216">
        <f>(Data[[#This Row],[mean_b]]/256)*100</f>
        <v>73.4375</v>
      </c>
      <c r="W4216">
        <v>0.48599999999999999</v>
      </c>
      <c r="X4216" t="s">
        <v>63</v>
      </c>
      <c r="Y4216" t="s">
        <v>45</v>
      </c>
      <c r="Z4216">
        <v>10736</v>
      </c>
      <c r="AA4216">
        <v>4.82</v>
      </c>
      <c r="AB4216">
        <v>17.2</v>
      </c>
      <c r="AC4216">
        <v>40.1</v>
      </c>
      <c r="AD4216">
        <v>322206</v>
      </c>
      <c r="AE4216">
        <v>80.599999999999994</v>
      </c>
      <c r="AF4216">
        <v>33.5</v>
      </c>
      <c r="AG4216" t="s">
        <v>46</v>
      </c>
      <c r="AH4216" t="s">
        <v>47</v>
      </c>
      <c r="AI4216" t="s">
        <v>56</v>
      </c>
      <c r="AJ4216">
        <v>100</v>
      </c>
      <c r="AK4216">
        <v>360</v>
      </c>
      <c r="AL4216">
        <v>0.19220000000000001</v>
      </c>
      <c r="AM4216">
        <v>0.92520000000000002</v>
      </c>
      <c r="AN4216">
        <v>0.9798</v>
      </c>
      <c r="AO4216">
        <f>Data[[#This Row],[labeller_confidence_score]]-Data[[#This Row],[cytodiffusion_classification_confidence]]</f>
        <v>5.4599999999999982E-2</v>
      </c>
    </row>
    <row r="4217" spans="1:41" x14ac:dyDescent="0.3">
      <c r="A4217" t="s">
        <v>4290</v>
      </c>
      <c r="B4217" t="s">
        <v>49</v>
      </c>
      <c r="C4217">
        <v>0</v>
      </c>
      <c r="D4217" t="s">
        <v>50</v>
      </c>
      <c r="E4217">
        <v>10.130000000000001</v>
      </c>
      <c r="F4217">
        <v>65.599999999999994</v>
      </c>
      <c r="G4217">
        <v>0.51700000000000002</v>
      </c>
      <c r="H4217">
        <v>0.45900000000000002</v>
      </c>
      <c r="I4217">
        <f>Data[[#This Row],[nucleus_area_pct]]/Data[[#This Row],[cytoplasm_ratio]]</f>
        <v>142.9193899782135</v>
      </c>
      <c r="J4217">
        <v>0.66600000000000004</v>
      </c>
      <c r="K4217">
        <v>0.375</v>
      </c>
      <c r="L4217">
        <v>3.31</v>
      </c>
      <c r="M4217">
        <v>3.4</v>
      </c>
      <c r="N4217">
        <v>0.79200000000000004</v>
      </c>
      <c r="O4217">
        <v>372</v>
      </c>
      <c r="P4217">
        <v>81</v>
      </c>
      <c r="Q4217">
        <v>210</v>
      </c>
      <c r="R4217">
        <v>183</v>
      </c>
      <c r="S4217">
        <v>177</v>
      </c>
      <c r="T4217">
        <f>(Data[[#This Row],[mean_r]]/256)*100</f>
        <v>82.03125</v>
      </c>
      <c r="U4217">
        <f>(Data[[#This Row],[mean_g]]/256)*100</f>
        <v>71.484375</v>
      </c>
      <c r="V4217">
        <f>(Data[[#This Row],[mean_b]]/256)*100</f>
        <v>69.140625</v>
      </c>
      <c r="W4217">
        <v>0.62</v>
      </c>
      <c r="X4217" t="s">
        <v>51</v>
      </c>
      <c r="Y4217" t="s">
        <v>45</v>
      </c>
      <c r="Z4217">
        <v>9038</v>
      </c>
      <c r="AA4217">
        <v>4.29</v>
      </c>
      <c r="AB4217">
        <v>10.7</v>
      </c>
      <c r="AC4217">
        <v>31.2</v>
      </c>
      <c r="AD4217">
        <v>288441</v>
      </c>
      <c r="AE4217">
        <v>83.7</v>
      </c>
      <c r="AF4217">
        <v>31.7</v>
      </c>
      <c r="AG4217" t="s">
        <v>46</v>
      </c>
      <c r="AH4217" t="s">
        <v>42</v>
      </c>
      <c r="AI4217" t="s">
        <v>52</v>
      </c>
      <c r="AJ4217">
        <v>100</v>
      </c>
      <c r="AK4217">
        <v>256</v>
      </c>
      <c r="AL4217">
        <v>2.06E-2</v>
      </c>
      <c r="AM4217">
        <v>0.89580000000000004</v>
      </c>
      <c r="AN4217">
        <v>0.94579999999999997</v>
      </c>
      <c r="AO4217">
        <f>Data[[#This Row],[labeller_confidence_score]]-Data[[#This Row],[cytodiffusion_classification_confidence]]</f>
        <v>4.9999999999999933E-2</v>
      </c>
    </row>
    <row r="4218" spans="1:41" x14ac:dyDescent="0.3">
      <c r="A4218" t="s">
        <v>4291</v>
      </c>
      <c r="B4218" t="s">
        <v>74</v>
      </c>
      <c r="C4218">
        <v>0</v>
      </c>
      <c r="D4218" t="s">
        <v>75</v>
      </c>
      <c r="E4218">
        <v>3.08</v>
      </c>
      <c r="F4218">
        <v>0</v>
      </c>
      <c r="G4218">
        <v>0</v>
      </c>
      <c r="H4218">
        <v>1</v>
      </c>
      <c r="I4218">
        <f>Data[[#This Row],[nucleus_area_pct]]/Data[[#This Row],[cytoplasm_ratio]]</f>
        <v>0</v>
      </c>
      <c r="J4218">
        <v>0.68899999999999995</v>
      </c>
      <c r="K4218">
        <v>0.63300000000000001</v>
      </c>
      <c r="L4218">
        <v>3.1</v>
      </c>
      <c r="M4218">
        <v>1</v>
      </c>
      <c r="N4218">
        <v>0.77800000000000002</v>
      </c>
      <c r="O4218">
        <v>39</v>
      </c>
      <c r="P4218">
        <v>21</v>
      </c>
      <c r="Q4218">
        <v>203</v>
      </c>
      <c r="R4218">
        <v>147</v>
      </c>
      <c r="S4218">
        <v>161</v>
      </c>
      <c r="T4218">
        <f>(Data[[#This Row],[mean_r]]/256)*100</f>
        <v>79.296875</v>
      </c>
      <c r="U4218">
        <f>(Data[[#This Row],[mean_g]]/256)*100</f>
        <v>57.421875</v>
      </c>
      <c r="V4218">
        <f>(Data[[#This Row],[mean_b]]/256)*100</f>
        <v>62.890625</v>
      </c>
      <c r="W4218">
        <v>0.48499999999999999</v>
      </c>
      <c r="X4218" t="s">
        <v>51</v>
      </c>
      <c r="Y4218" t="s">
        <v>45</v>
      </c>
      <c r="Z4218">
        <v>12507</v>
      </c>
      <c r="AA4218">
        <v>5.12</v>
      </c>
      <c r="AB4218">
        <v>16.2</v>
      </c>
      <c r="AC4218">
        <v>28.5</v>
      </c>
      <c r="AD4218">
        <v>171074</v>
      </c>
      <c r="AE4218">
        <v>84.8</v>
      </c>
      <c r="AF4218">
        <v>34.9</v>
      </c>
      <c r="AG4218" t="s">
        <v>41</v>
      </c>
      <c r="AH4218" t="s">
        <v>68</v>
      </c>
      <c r="AI4218" t="s">
        <v>52</v>
      </c>
      <c r="AJ4218">
        <v>100</v>
      </c>
      <c r="AK4218">
        <v>224</v>
      </c>
      <c r="AL4218">
        <v>6.13E-2</v>
      </c>
      <c r="AM4218">
        <v>0.78600000000000003</v>
      </c>
      <c r="AN4218">
        <v>0.93630000000000002</v>
      </c>
      <c r="AO4218">
        <f>Data[[#This Row],[labeller_confidence_score]]-Data[[#This Row],[cytodiffusion_classification_confidence]]</f>
        <v>0.15029999999999999</v>
      </c>
    </row>
    <row r="4219" spans="1:41" x14ac:dyDescent="0.3">
      <c r="A4219" t="s">
        <v>4292</v>
      </c>
      <c r="B4219" t="s">
        <v>49</v>
      </c>
      <c r="C4219">
        <v>0</v>
      </c>
      <c r="D4219" t="s">
        <v>50</v>
      </c>
      <c r="E4219">
        <v>12.23</v>
      </c>
      <c r="F4219">
        <v>50.9</v>
      </c>
      <c r="G4219">
        <v>0.56000000000000005</v>
      </c>
      <c r="H4219">
        <v>0.45700000000000002</v>
      </c>
      <c r="I4219">
        <f>Data[[#This Row],[nucleus_area_pct]]/Data[[#This Row],[cytoplasm_ratio]]</f>
        <v>111.37855579868709</v>
      </c>
      <c r="J4219">
        <v>0.70899999999999996</v>
      </c>
      <c r="K4219">
        <v>0.43099999999999999</v>
      </c>
      <c r="L4219">
        <v>2.35</v>
      </c>
      <c r="M4219">
        <v>3.6</v>
      </c>
      <c r="N4219">
        <v>0.90800000000000003</v>
      </c>
      <c r="O4219">
        <v>454</v>
      </c>
      <c r="P4219">
        <v>77</v>
      </c>
      <c r="Q4219">
        <v>196</v>
      </c>
      <c r="R4219">
        <v>186</v>
      </c>
      <c r="S4219">
        <v>205</v>
      </c>
      <c r="T4219">
        <f>(Data[[#This Row],[mean_r]]/256)*100</f>
        <v>76.5625</v>
      </c>
      <c r="U4219">
        <f>(Data[[#This Row],[mean_g]]/256)*100</f>
        <v>72.65625</v>
      </c>
      <c r="V4219">
        <f>(Data[[#This Row],[mean_b]]/256)*100</f>
        <v>80.078125</v>
      </c>
      <c r="W4219">
        <v>0.59099999999999997</v>
      </c>
      <c r="X4219" t="s">
        <v>51</v>
      </c>
      <c r="Y4219" t="s">
        <v>40</v>
      </c>
      <c r="Z4219">
        <v>5813</v>
      </c>
      <c r="AA4219">
        <v>5.35</v>
      </c>
      <c r="AB4219">
        <v>15.4</v>
      </c>
      <c r="AC4219">
        <v>38.9</v>
      </c>
      <c r="AD4219">
        <v>262562</v>
      </c>
      <c r="AE4219">
        <v>96.3</v>
      </c>
      <c r="AF4219">
        <v>35.5</v>
      </c>
      <c r="AG4219" t="s">
        <v>46</v>
      </c>
      <c r="AH4219" t="s">
        <v>68</v>
      </c>
      <c r="AI4219" t="s">
        <v>43</v>
      </c>
      <c r="AJ4219">
        <v>40</v>
      </c>
      <c r="AK4219">
        <v>256</v>
      </c>
      <c r="AL4219">
        <v>7.1499999999999994E-2</v>
      </c>
      <c r="AM4219">
        <v>0.91949999999999998</v>
      </c>
      <c r="AN4219">
        <v>0.96970000000000001</v>
      </c>
      <c r="AO4219">
        <f>Data[[#This Row],[labeller_confidence_score]]-Data[[#This Row],[cytodiffusion_classification_confidence]]</f>
        <v>5.0200000000000022E-2</v>
      </c>
    </row>
    <row r="4220" spans="1:41" x14ac:dyDescent="0.3">
      <c r="A4220" t="s">
        <v>4293</v>
      </c>
      <c r="B4220" t="s">
        <v>49</v>
      </c>
      <c r="C4220">
        <v>0</v>
      </c>
      <c r="D4220" t="s">
        <v>50</v>
      </c>
      <c r="E4220">
        <v>9.9600000000000009</v>
      </c>
      <c r="F4220">
        <v>60.2</v>
      </c>
      <c r="G4220">
        <v>0.40600000000000003</v>
      </c>
      <c r="H4220">
        <v>0.43</v>
      </c>
      <c r="I4220">
        <f>Data[[#This Row],[nucleus_area_pct]]/Data[[#This Row],[cytoplasm_ratio]]</f>
        <v>140</v>
      </c>
      <c r="J4220">
        <v>0.76700000000000002</v>
      </c>
      <c r="K4220">
        <v>0.374</v>
      </c>
      <c r="L4220">
        <v>3.22</v>
      </c>
      <c r="M4220">
        <v>3.6</v>
      </c>
      <c r="N4220">
        <v>0.69899999999999995</v>
      </c>
      <c r="O4220">
        <v>420</v>
      </c>
      <c r="P4220">
        <v>54</v>
      </c>
      <c r="Q4220">
        <v>220</v>
      </c>
      <c r="R4220">
        <v>151</v>
      </c>
      <c r="S4220">
        <v>152</v>
      </c>
      <c r="T4220">
        <f>(Data[[#This Row],[mean_r]]/256)*100</f>
        <v>85.9375</v>
      </c>
      <c r="U4220">
        <f>(Data[[#This Row],[mean_g]]/256)*100</f>
        <v>58.984375</v>
      </c>
      <c r="V4220">
        <f>(Data[[#This Row],[mean_b]]/256)*100</f>
        <v>59.375</v>
      </c>
      <c r="W4220">
        <v>0.59299999999999997</v>
      </c>
      <c r="X4220" t="s">
        <v>51</v>
      </c>
      <c r="Y4220" t="s">
        <v>40</v>
      </c>
      <c r="Z4220">
        <v>5574</v>
      </c>
      <c r="AA4220">
        <v>5.23</v>
      </c>
      <c r="AB4220">
        <v>15.4</v>
      </c>
      <c r="AC4220">
        <v>43.8</v>
      </c>
      <c r="AD4220">
        <v>312049</v>
      </c>
      <c r="AE4220">
        <v>81.7</v>
      </c>
      <c r="AF4220">
        <v>30.1</v>
      </c>
      <c r="AG4220" t="s">
        <v>64</v>
      </c>
      <c r="AH4220" t="s">
        <v>68</v>
      </c>
      <c r="AI4220" t="s">
        <v>43</v>
      </c>
      <c r="AJ4220">
        <v>100</v>
      </c>
      <c r="AK4220">
        <v>360</v>
      </c>
      <c r="AL4220">
        <v>0.1024</v>
      </c>
      <c r="AM4220">
        <v>0.89090000000000003</v>
      </c>
      <c r="AN4220">
        <v>0.86980000000000002</v>
      </c>
      <c r="AO4220">
        <f>Data[[#This Row],[labeller_confidence_score]]-Data[[#This Row],[cytodiffusion_classification_confidence]]</f>
        <v>-2.1100000000000008E-2</v>
      </c>
    </row>
    <row r="4221" spans="1:41" x14ac:dyDescent="0.3">
      <c r="A4221" t="s">
        <v>4294</v>
      </c>
      <c r="B4221" t="s">
        <v>81</v>
      </c>
      <c r="C4221">
        <v>1</v>
      </c>
      <c r="D4221" t="s">
        <v>82</v>
      </c>
      <c r="E4221">
        <v>14.37</v>
      </c>
      <c r="F4221">
        <v>86.4</v>
      </c>
      <c r="G4221">
        <v>0.34399999999999997</v>
      </c>
      <c r="H4221">
        <v>0.156</v>
      </c>
      <c r="I4221">
        <f>Data[[#This Row],[nucleus_area_pct]]/Data[[#This Row],[cytoplasm_ratio]]</f>
        <v>553.84615384615392</v>
      </c>
      <c r="J4221">
        <v>0.77600000000000002</v>
      </c>
      <c r="K4221">
        <v>0.23799999999999999</v>
      </c>
      <c r="L4221">
        <v>1.06</v>
      </c>
      <c r="M4221">
        <v>1</v>
      </c>
      <c r="N4221">
        <v>0.89300000000000002</v>
      </c>
      <c r="O4221">
        <v>708</v>
      </c>
      <c r="P4221">
        <v>91</v>
      </c>
      <c r="Q4221">
        <v>175</v>
      </c>
      <c r="R4221">
        <v>124</v>
      </c>
      <c r="S4221">
        <v>198</v>
      </c>
      <c r="T4221">
        <f>(Data[[#This Row],[mean_r]]/256)*100</f>
        <v>68.359375</v>
      </c>
      <c r="U4221">
        <f>(Data[[#This Row],[mean_g]]/256)*100</f>
        <v>48.4375</v>
      </c>
      <c r="V4221">
        <f>(Data[[#This Row],[mean_b]]/256)*100</f>
        <v>77.34375</v>
      </c>
      <c r="W4221">
        <v>0.76</v>
      </c>
      <c r="X4221" t="s">
        <v>51</v>
      </c>
      <c r="Y4221" t="s">
        <v>40</v>
      </c>
      <c r="Z4221">
        <v>9153</v>
      </c>
      <c r="AA4221">
        <v>5.37</v>
      </c>
      <c r="AB4221">
        <v>16.399999999999999</v>
      </c>
      <c r="AC4221">
        <v>48.5</v>
      </c>
      <c r="AD4221">
        <v>316952</v>
      </c>
      <c r="AE4221">
        <v>92.2</v>
      </c>
      <c r="AF4221">
        <v>33.200000000000003</v>
      </c>
      <c r="AG4221" t="s">
        <v>41</v>
      </c>
      <c r="AH4221" t="s">
        <v>68</v>
      </c>
      <c r="AI4221" t="s">
        <v>56</v>
      </c>
      <c r="AJ4221">
        <v>60</v>
      </c>
      <c r="AK4221">
        <v>360</v>
      </c>
      <c r="AL4221">
        <v>0.83960000000000001</v>
      </c>
      <c r="AM4221">
        <v>0.69599999999999995</v>
      </c>
      <c r="AN4221">
        <v>0.71450000000000002</v>
      </c>
      <c r="AO4221">
        <f>Data[[#This Row],[labeller_confidence_score]]-Data[[#This Row],[cytodiffusion_classification_confidence]]</f>
        <v>1.8500000000000072E-2</v>
      </c>
    </row>
    <row r="4222" spans="1:41" x14ac:dyDescent="0.3">
      <c r="A4222" t="s">
        <v>4295</v>
      </c>
      <c r="B4222" t="s">
        <v>49</v>
      </c>
      <c r="C4222">
        <v>0</v>
      </c>
      <c r="D4222" t="s">
        <v>50</v>
      </c>
      <c r="E4222">
        <v>12.07</v>
      </c>
      <c r="F4222">
        <v>55.8</v>
      </c>
      <c r="G4222">
        <v>0.6</v>
      </c>
      <c r="H4222">
        <v>0.40500000000000003</v>
      </c>
      <c r="I4222">
        <f>Data[[#This Row],[nucleus_area_pct]]/Data[[#This Row],[cytoplasm_ratio]]</f>
        <v>137.77777777777777</v>
      </c>
      <c r="J4222">
        <v>0.93500000000000005</v>
      </c>
      <c r="K4222">
        <v>0.48699999999999999</v>
      </c>
      <c r="L4222">
        <v>2.93</v>
      </c>
      <c r="M4222">
        <v>2.8</v>
      </c>
      <c r="N4222">
        <v>0.81599999999999995</v>
      </c>
      <c r="O4222">
        <v>429</v>
      </c>
      <c r="P4222">
        <v>80</v>
      </c>
      <c r="Q4222">
        <v>192</v>
      </c>
      <c r="R4222">
        <v>164</v>
      </c>
      <c r="S4222">
        <v>162</v>
      </c>
      <c r="T4222">
        <f>(Data[[#This Row],[mean_r]]/256)*100</f>
        <v>75</v>
      </c>
      <c r="U4222">
        <f>(Data[[#This Row],[mean_g]]/256)*100</f>
        <v>64.0625</v>
      </c>
      <c r="V4222">
        <f>(Data[[#This Row],[mean_b]]/256)*100</f>
        <v>63.28125</v>
      </c>
      <c r="W4222">
        <v>0.68100000000000005</v>
      </c>
      <c r="X4222" t="s">
        <v>51</v>
      </c>
      <c r="Y4222" t="s">
        <v>40</v>
      </c>
      <c r="Z4222">
        <v>6731</v>
      </c>
      <c r="AA4222">
        <v>5.44</v>
      </c>
      <c r="AB4222">
        <v>15.6</v>
      </c>
      <c r="AC4222">
        <v>44</v>
      </c>
      <c r="AD4222">
        <v>159939</v>
      </c>
      <c r="AE4222">
        <v>105.1</v>
      </c>
      <c r="AF4222">
        <v>32.1</v>
      </c>
      <c r="AG4222" t="s">
        <v>46</v>
      </c>
      <c r="AH4222" t="s">
        <v>68</v>
      </c>
      <c r="AI4222" t="s">
        <v>43</v>
      </c>
      <c r="AJ4222">
        <v>100</v>
      </c>
      <c r="AK4222">
        <v>224</v>
      </c>
      <c r="AL4222">
        <v>5.4100000000000002E-2</v>
      </c>
      <c r="AM4222">
        <v>0.86109999999999998</v>
      </c>
      <c r="AN4222">
        <v>1</v>
      </c>
      <c r="AO4222">
        <f>Data[[#This Row],[labeller_confidence_score]]-Data[[#This Row],[cytodiffusion_classification_confidence]]</f>
        <v>0.13890000000000002</v>
      </c>
    </row>
    <row r="4223" spans="1:41" x14ac:dyDescent="0.3">
      <c r="A4223" t="s">
        <v>4296</v>
      </c>
      <c r="B4223" t="s">
        <v>54</v>
      </c>
      <c r="C4223">
        <v>0</v>
      </c>
      <c r="D4223" t="s">
        <v>54</v>
      </c>
      <c r="E4223">
        <v>8.0299999999999994</v>
      </c>
      <c r="F4223">
        <v>0</v>
      </c>
      <c r="G4223">
        <v>0</v>
      </c>
      <c r="H4223">
        <v>1</v>
      </c>
      <c r="I4223">
        <f>Data[[#This Row],[nucleus_area_pct]]/Data[[#This Row],[cytoplasm_ratio]]</f>
        <v>0</v>
      </c>
      <c r="J4223">
        <v>0.86699999999999999</v>
      </c>
      <c r="K4223">
        <v>0.14399999999999999</v>
      </c>
      <c r="L4223">
        <v>0.48</v>
      </c>
      <c r="M4223">
        <v>1</v>
      </c>
      <c r="N4223">
        <v>0.98199999999999998</v>
      </c>
      <c r="O4223">
        <v>192</v>
      </c>
      <c r="P4223">
        <v>43</v>
      </c>
      <c r="Q4223">
        <v>244</v>
      </c>
      <c r="R4223">
        <v>136</v>
      </c>
      <c r="S4223">
        <v>137</v>
      </c>
      <c r="T4223">
        <f>(Data[[#This Row],[mean_r]]/256)*100</f>
        <v>95.3125</v>
      </c>
      <c r="U4223">
        <f>(Data[[#This Row],[mean_g]]/256)*100</f>
        <v>53.125</v>
      </c>
      <c r="V4223">
        <f>(Data[[#This Row],[mean_b]]/256)*100</f>
        <v>53.515625</v>
      </c>
      <c r="W4223">
        <v>0.48299999999999998</v>
      </c>
      <c r="X4223" t="s">
        <v>63</v>
      </c>
      <c r="Y4223" t="s">
        <v>40</v>
      </c>
      <c r="Z4223">
        <v>8315</v>
      </c>
      <c r="AA4223">
        <v>3.31</v>
      </c>
      <c r="AB4223">
        <v>12.2</v>
      </c>
      <c r="AC4223">
        <v>39.799999999999997</v>
      </c>
      <c r="AD4223">
        <v>111062</v>
      </c>
      <c r="AE4223">
        <v>85.2</v>
      </c>
      <c r="AF4223">
        <v>31.1</v>
      </c>
      <c r="AG4223" t="s">
        <v>41</v>
      </c>
      <c r="AH4223" t="s">
        <v>42</v>
      </c>
      <c r="AI4223" t="s">
        <v>56</v>
      </c>
      <c r="AJ4223">
        <v>100</v>
      </c>
      <c r="AK4223">
        <v>512</v>
      </c>
      <c r="AL4223">
        <v>0.13750000000000001</v>
      </c>
      <c r="AM4223">
        <v>0.87729999999999997</v>
      </c>
      <c r="AN4223">
        <v>1</v>
      </c>
      <c r="AO4223">
        <f>Data[[#This Row],[labeller_confidence_score]]-Data[[#This Row],[cytodiffusion_classification_confidence]]</f>
        <v>0.12270000000000003</v>
      </c>
    </row>
    <row r="4224" spans="1:41" x14ac:dyDescent="0.3">
      <c r="A4224" t="s">
        <v>4297</v>
      </c>
      <c r="B4224" t="s">
        <v>67</v>
      </c>
      <c r="C4224">
        <v>1</v>
      </c>
      <c r="D4224" t="s">
        <v>67</v>
      </c>
      <c r="E4224">
        <v>2.98</v>
      </c>
      <c r="F4224">
        <v>15.8</v>
      </c>
      <c r="G4224">
        <v>0.54500000000000004</v>
      </c>
      <c r="H4224">
        <v>0.78100000000000003</v>
      </c>
      <c r="I4224">
        <f>Data[[#This Row],[nucleus_area_pct]]/Data[[#This Row],[cytoplasm_ratio]]</f>
        <v>20.230473751600513</v>
      </c>
      <c r="J4224">
        <v>0.40200000000000002</v>
      </c>
      <c r="K4224">
        <v>0.64</v>
      </c>
      <c r="L4224">
        <v>2.33</v>
      </c>
      <c r="M4224">
        <v>1.2</v>
      </c>
      <c r="N4224">
        <v>0.57099999999999995</v>
      </c>
      <c r="O4224">
        <v>220</v>
      </c>
      <c r="P4224">
        <v>64</v>
      </c>
      <c r="Q4224">
        <v>186</v>
      </c>
      <c r="R4224">
        <v>188</v>
      </c>
      <c r="S4224">
        <v>206</v>
      </c>
      <c r="T4224">
        <f>(Data[[#This Row],[mean_r]]/256)*100</f>
        <v>72.65625</v>
      </c>
      <c r="U4224">
        <f>(Data[[#This Row],[mean_g]]/256)*100</f>
        <v>73.4375</v>
      </c>
      <c r="V4224">
        <f>(Data[[#This Row],[mean_b]]/256)*100</f>
        <v>80.46875</v>
      </c>
      <c r="W4224">
        <v>0.66300000000000003</v>
      </c>
      <c r="X4224" t="s">
        <v>51</v>
      </c>
      <c r="Y4224" t="s">
        <v>45</v>
      </c>
      <c r="Z4224">
        <v>4674</v>
      </c>
      <c r="AA4224">
        <v>4.2</v>
      </c>
      <c r="AB4224">
        <v>13</v>
      </c>
      <c r="AC4224">
        <v>43.9</v>
      </c>
      <c r="AD4224">
        <v>317042</v>
      </c>
      <c r="AE4224">
        <v>104.3</v>
      </c>
      <c r="AF4224">
        <v>34.5</v>
      </c>
      <c r="AG4224" t="s">
        <v>41</v>
      </c>
      <c r="AH4224" t="s">
        <v>68</v>
      </c>
      <c r="AI4224" t="s">
        <v>43</v>
      </c>
      <c r="AJ4224">
        <v>60</v>
      </c>
      <c r="AK4224">
        <v>512</v>
      </c>
      <c r="AL4224">
        <v>0.79830000000000001</v>
      </c>
      <c r="AM4224">
        <v>0.89249999999999996</v>
      </c>
      <c r="AN4224">
        <v>0.79459999999999997</v>
      </c>
      <c r="AO4224">
        <f>Data[[#This Row],[labeller_confidence_score]]-Data[[#This Row],[cytodiffusion_classification_confidence]]</f>
        <v>-9.7899999999999987E-2</v>
      </c>
    </row>
    <row r="4225" spans="1:41" x14ac:dyDescent="0.3">
      <c r="A4225" t="s">
        <v>4298</v>
      </c>
      <c r="B4225" t="s">
        <v>54</v>
      </c>
      <c r="C4225">
        <v>0</v>
      </c>
      <c r="D4225" t="s">
        <v>54</v>
      </c>
      <c r="E4225">
        <v>7.88</v>
      </c>
      <c r="F4225">
        <v>0</v>
      </c>
      <c r="G4225">
        <v>0</v>
      </c>
      <c r="H4225">
        <v>1</v>
      </c>
      <c r="I4225">
        <f>Data[[#This Row],[nucleus_area_pct]]/Data[[#This Row],[cytoplasm_ratio]]</f>
        <v>0</v>
      </c>
      <c r="J4225">
        <v>0.91200000000000003</v>
      </c>
      <c r="K4225">
        <v>0.158</v>
      </c>
      <c r="L4225">
        <v>0.4</v>
      </c>
      <c r="M4225">
        <v>1</v>
      </c>
      <c r="N4225">
        <v>0.94399999999999995</v>
      </c>
      <c r="O4225">
        <v>156</v>
      </c>
      <c r="P4225">
        <v>37</v>
      </c>
      <c r="Q4225">
        <v>244</v>
      </c>
      <c r="R4225">
        <v>139</v>
      </c>
      <c r="S4225">
        <v>131</v>
      </c>
      <c r="T4225">
        <f>(Data[[#This Row],[mean_r]]/256)*100</f>
        <v>95.3125</v>
      </c>
      <c r="U4225">
        <f>(Data[[#This Row],[mean_g]]/256)*100</f>
        <v>54.296875</v>
      </c>
      <c r="V4225">
        <f>(Data[[#This Row],[mean_b]]/256)*100</f>
        <v>51.171875</v>
      </c>
      <c r="W4225">
        <v>0.50700000000000001</v>
      </c>
      <c r="X4225" t="s">
        <v>39</v>
      </c>
      <c r="Y4225" t="s">
        <v>40</v>
      </c>
      <c r="Z4225">
        <v>6974</v>
      </c>
      <c r="AA4225">
        <v>5.0999999999999996</v>
      </c>
      <c r="AB4225">
        <v>10.4</v>
      </c>
      <c r="AC4225">
        <v>40.6</v>
      </c>
      <c r="AD4225">
        <v>245254</v>
      </c>
      <c r="AE4225">
        <v>87.8</v>
      </c>
      <c r="AF4225">
        <v>31.8</v>
      </c>
      <c r="AG4225" t="s">
        <v>46</v>
      </c>
      <c r="AH4225" t="s">
        <v>47</v>
      </c>
      <c r="AI4225" t="s">
        <v>43</v>
      </c>
      <c r="AJ4225">
        <v>100</v>
      </c>
      <c r="AK4225">
        <v>512</v>
      </c>
      <c r="AL4225">
        <v>0.12989999999999999</v>
      </c>
      <c r="AM4225">
        <v>0.86280000000000001</v>
      </c>
      <c r="AN4225">
        <v>0.96160000000000001</v>
      </c>
      <c r="AO4225">
        <f>Data[[#This Row],[labeller_confidence_score]]-Data[[#This Row],[cytodiffusion_classification_confidence]]</f>
        <v>9.8799999999999999E-2</v>
      </c>
    </row>
    <row r="4226" spans="1:41" x14ac:dyDescent="0.3">
      <c r="A4226" t="s">
        <v>4299</v>
      </c>
      <c r="B4226" t="s">
        <v>49</v>
      </c>
      <c r="C4226">
        <v>0</v>
      </c>
      <c r="D4226" t="s">
        <v>50</v>
      </c>
      <c r="E4226">
        <v>8.94</v>
      </c>
      <c r="F4226">
        <v>56.9</v>
      </c>
      <c r="G4226">
        <v>0.59299999999999997</v>
      </c>
      <c r="H4226">
        <v>0.54600000000000004</v>
      </c>
      <c r="I4226">
        <f>Data[[#This Row],[nucleus_area_pct]]/Data[[#This Row],[cytoplasm_ratio]]</f>
        <v>104.2124542124542</v>
      </c>
      <c r="J4226">
        <v>0.73299999999999998</v>
      </c>
      <c r="K4226">
        <v>0.31</v>
      </c>
      <c r="L4226">
        <v>1.86</v>
      </c>
      <c r="M4226">
        <v>3.3</v>
      </c>
      <c r="N4226">
        <v>0.86499999999999999</v>
      </c>
      <c r="O4226">
        <v>389</v>
      </c>
      <c r="P4226">
        <v>89</v>
      </c>
      <c r="Q4226">
        <v>206</v>
      </c>
      <c r="R4226">
        <v>162</v>
      </c>
      <c r="S4226">
        <v>164</v>
      </c>
      <c r="T4226">
        <f>(Data[[#This Row],[mean_r]]/256)*100</f>
        <v>80.46875</v>
      </c>
      <c r="U4226">
        <f>(Data[[#This Row],[mean_g]]/256)*100</f>
        <v>63.28125</v>
      </c>
      <c r="V4226">
        <f>(Data[[#This Row],[mean_b]]/256)*100</f>
        <v>64.0625</v>
      </c>
      <c r="W4226">
        <v>0.67</v>
      </c>
      <c r="X4226" t="s">
        <v>39</v>
      </c>
      <c r="Y4226" t="s">
        <v>40</v>
      </c>
      <c r="Z4226">
        <v>2051</v>
      </c>
      <c r="AA4226">
        <v>4.97</v>
      </c>
      <c r="AB4226">
        <v>12</v>
      </c>
      <c r="AC4226">
        <v>42.2</v>
      </c>
      <c r="AD4226">
        <v>116023</v>
      </c>
      <c r="AE4226">
        <v>90.1</v>
      </c>
      <c r="AF4226">
        <v>34.5</v>
      </c>
      <c r="AG4226" t="s">
        <v>46</v>
      </c>
      <c r="AH4226" t="s">
        <v>42</v>
      </c>
      <c r="AI4226" t="s">
        <v>43</v>
      </c>
      <c r="AJ4226">
        <v>40</v>
      </c>
      <c r="AK4226">
        <v>360</v>
      </c>
      <c r="AL4226">
        <v>0.1038</v>
      </c>
      <c r="AM4226">
        <v>0.93359999999999999</v>
      </c>
      <c r="AN4226">
        <v>0.8397</v>
      </c>
      <c r="AO4226">
        <f>Data[[#This Row],[labeller_confidence_score]]-Data[[#This Row],[cytodiffusion_classification_confidence]]</f>
        <v>-9.3899999999999983E-2</v>
      </c>
    </row>
    <row r="4227" spans="1:41" x14ac:dyDescent="0.3">
      <c r="A4227" t="s">
        <v>4300</v>
      </c>
      <c r="B4227" t="s">
        <v>49</v>
      </c>
      <c r="C4227">
        <v>0</v>
      </c>
      <c r="D4227" t="s">
        <v>50</v>
      </c>
      <c r="E4227">
        <v>10.119999999999999</v>
      </c>
      <c r="F4227">
        <v>56.6</v>
      </c>
      <c r="G4227">
        <v>0.496</v>
      </c>
      <c r="H4227">
        <v>0.36599999999999999</v>
      </c>
      <c r="I4227">
        <f>Data[[#This Row],[nucleus_area_pct]]/Data[[#This Row],[cytoplasm_ratio]]</f>
        <v>154.64480874316939</v>
      </c>
      <c r="J4227">
        <v>0.755</v>
      </c>
      <c r="K4227">
        <v>0.308</v>
      </c>
      <c r="L4227">
        <v>3.66</v>
      </c>
      <c r="M4227">
        <v>3.8</v>
      </c>
      <c r="N4227">
        <v>0.76200000000000001</v>
      </c>
      <c r="O4227">
        <v>383</v>
      </c>
      <c r="P4227">
        <v>68</v>
      </c>
      <c r="Q4227">
        <v>208</v>
      </c>
      <c r="R4227">
        <v>175</v>
      </c>
      <c r="S4227">
        <v>195</v>
      </c>
      <c r="T4227">
        <f>(Data[[#This Row],[mean_r]]/256)*100</f>
        <v>81.25</v>
      </c>
      <c r="U4227">
        <f>(Data[[#This Row],[mean_g]]/256)*100</f>
        <v>68.359375</v>
      </c>
      <c r="V4227">
        <f>(Data[[#This Row],[mean_b]]/256)*100</f>
        <v>76.171875</v>
      </c>
      <c r="W4227">
        <v>0.65400000000000003</v>
      </c>
      <c r="X4227" t="s">
        <v>51</v>
      </c>
      <c r="Y4227" t="s">
        <v>40</v>
      </c>
      <c r="Z4227">
        <v>6348</v>
      </c>
      <c r="AA4227">
        <v>5.63</v>
      </c>
      <c r="AB4227">
        <v>16.600000000000001</v>
      </c>
      <c r="AC4227">
        <v>45.9</v>
      </c>
      <c r="AD4227">
        <v>323357</v>
      </c>
      <c r="AE4227">
        <v>81.8</v>
      </c>
      <c r="AF4227">
        <v>34.6</v>
      </c>
      <c r="AG4227" t="s">
        <v>41</v>
      </c>
      <c r="AH4227" t="s">
        <v>68</v>
      </c>
      <c r="AI4227" t="s">
        <v>56</v>
      </c>
      <c r="AJ4227">
        <v>60</v>
      </c>
      <c r="AK4227">
        <v>360</v>
      </c>
      <c r="AL4227">
        <v>6.7199999999999996E-2</v>
      </c>
      <c r="AM4227">
        <v>0.89270000000000005</v>
      </c>
      <c r="AN4227">
        <v>0.98629999999999995</v>
      </c>
      <c r="AO4227">
        <f>Data[[#This Row],[labeller_confidence_score]]-Data[[#This Row],[cytodiffusion_classification_confidence]]</f>
        <v>9.3599999999999905E-2</v>
      </c>
    </row>
    <row r="4228" spans="1:41" x14ac:dyDescent="0.3">
      <c r="A4228" t="s">
        <v>4301</v>
      </c>
      <c r="B4228" t="s">
        <v>60</v>
      </c>
      <c r="C4228">
        <v>0</v>
      </c>
      <c r="D4228" t="s">
        <v>50</v>
      </c>
      <c r="E4228">
        <v>15.47</v>
      </c>
      <c r="F4228">
        <v>62.4</v>
      </c>
      <c r="G4228">
        <v>0.39200000000000002</v>
      </c>
      <c r="H4228">
        <v>0.34399999999999997</v>
      </c>
      <c r="I4228">
        <f>Data[[#This Row],[nucleus_area_pct]]/Data[[#This Row],[cytoplasm_ratio]]</f>
        <v>181.39534883720933</v>
      </c>
      <c r="J4228">
        <v>0.58699999999999997</v>
      </c>
      <c r="K4228">
        <v>0.41599999999999998</v>
      </c>
      <c r="L4228">
        <v>1.92</v>
      </c>
      <c r="M4228">
        <v>1.5</v>
      </c>
      <c r="N4228">
        <v>0.76500000000000001</v>
      </c>
      <c r="O4228">
        <v>622</v>
      </c>
      <c r="P4228">
        <v>111</v>
      </c>
      <c r="Q4228">
        <v>211</v>
      </c>
      <c r="R4228">
        <v>147</v>
      </c>
      <c r="S4228">
        <v>172</v>
      </c>
      <c r="T4228">
        <f>(Data[[#This Row],[mean_r]]/256)*100</f>
        <v>82.421875</v>
      </c>
      <c r="U4228">
        <f>(Data[[#This Row],[mean_g]]/256)*100</f>
        <v>57.421875</v>
      </c>
      <c r="V4228">
        <f>(Data[[#This Row],[mean_b]]/256)*100</f>
        <v>67.1875</v>
      </c>
      <c r="W4228">
        <v>0.52</v>
      </c>
      <c r="X4228" t="s">
        <v>39</v>
      </c>
      <c r="Y4228" t="s">
        <v>40</v>
      </c>
      <c r="Z4228">
        <v>6660</v>
      </c>
      <c r="AA4228">
        <v>4.13</v>
      </c>
      <c r="AB4228">
        <v>12.6</v>
      </c>
      <c r="AC4228">
        <v>42.9</v>
      </c>
      <c r="AD4228">
        <v>249712</v>
      </c>
      <c r="AE4228">
        <v>93.3</v>
      </c>
      <c r="AF4228">
        <v>34.700000000000003</v>
      </c>
      <c r="AG4228" t="s">
        <v>41</v>
      </c>
      <c r="AH4228" t="s">
        <v>42</v>
      </c>
      <c r="AI4228" t="s">
        <v>43</v>
      </c>
      <c r="AJ4228">
        <v>100</v>
      </c>
      <c r="AK4228">
        <v>512</v>
      </c>
      <c r="AL4228">
        <v>4.9799999999999997E-2</v>
      </c>
      <c r="AM4228">
        <v>0.84240000000000004</v>
      </c>
      <c r="AN4228">
        <v>0.8679</v>
      </c>
      <c r="AO4228">
        <f>Data[[#This Row],[labeller_confidence_score]]-Data[[#This Row],[cytodiffusion_classification_confidence]]</f>
        <v>2.5499999999999967E-2</v>
      </c>
    </row>
    <row r="4229" spans="1:41" x14ac:dyDescent="0.3">
      <c r="A4229" t="s">
        <v>4302</v>
      </c>
      <c r="B4229" t="s">
        <v>54</v>
      </c>
      <c r="C4229">
        <v>0</v>
      </c>
      <c r="D4229" t="s">
        <v>54</v>
      </c>
      <c r="E4229">
        <v>7.76</v>
      </c>
      <c r="F4229">
        <v>0</v>
      </c>
      <c r="G4229">
        <v>0</v>
      </c>
      <c r="H4229">
        <v>1</v>
      </c>
      <c r="I4229">
        <f>Data[[#This Row],[nucleus_area_pct]]/Data[[#This Row],[cytoplasm_ratio]]</f>
        <v>0</v>
      </c>
      <c r="J4229">
        <v>0.93799999999999994</v>
      </c>
      <c r="K4229">
        <v>0.14199999999999999</v>
      </c>
      <c r="L4229">
        <v>0.53</v>
      </c>
      <c r="M4229">
        <v>1</v>
      </c>
      <c r="N4229">
        <v>0.94499999999999995</v>
      </c>
      <c r="O4229">
        <v>180</v>
      </c>
      <c r="P4229">
        <v>51</v>
      </c>
      <c r="Q4229">
        <v>241</v>
      </c>
      <c r="R4229">
        <v>129</v>
      </c>
      <c r="S4229">
        <v>116</v>
      </c>
      <c r="T4229">
        <f>(Data[[#This Row],[mean_r]]/256)*100</f>
        <v>94.140625</v>
      </c>
      <c r="U4229">
        <f>(Data[[#This Row],[mean_g]]/256)*100</f>
        <v>50.390625</v>
      </c>
      <c r="V4229">
        <f>(Data[[#This Row],[mean_b]]/256)*100</f>
        <v>45.3125</v>
      </c>
      <c r="W4229">
        <v>0.443</v>
      </c>
      <c r="X4229" t="s">
        <v>63</v>
      </c>
      <c r="Y4229" t="s">
        <v>45</v>
      </c>
      <c r="Z4229">
        <v>10539</v>
      </c>
      <c r="AA4229">
        <v>5.27</v>
      </c>
      <c r="AB4229">
        <v>14.5</v>
      </c>
      <c r="AC4229">
        <v>40.799999999999997</v>
      </c>
      <c r="AD4229">
        <v>250236</v>
      </c>
      <c r="AE4229">
        <v>101.4</v>
      </c>
      <c r="AF4229">
        <v>33.700000000000003</v>
      </c>
      <c r="AG4229" t="s">
        <v>46</v>
      </c>
      <c r="AH4229" t="s">
        <v>42</v>
      </c>
      <c r="AI4229" t="s">
        <v>56</v>
      </c>
      <c r="AJ4229">
        <v>100</v>
      </c>
      <c r="AK4229">
        <v>224</v>
      </c>
      <c r="AL4229">
        <v>0.1346</v>
      </c>
      <c r="AM4229">
        <v>0.87150000000000005</v>
      </c>
      <c r="AN4229">
        <v>0.99199999999999999</v>
      </c>
      <c r="AO4229">
        <f>Data[[#This Row],[labeller_confidence_score]]-Data[[#This Row],[cytodiffusion_classification_confidence]]</f>
        <v>0.12049999999999994</v>
      </c>
    </row>
    <row r="4230" spans="1:41" x14ac:dyDescent="0.3">
      <c r="A4230" t="s">
        <v>4303</v>
      </c>
      <c r="B4230" t="s">
        <v>49</v>
      </c>
      <c r="C4230">
        <v>0</v>
      </c>
      <c r="D4230" t="s">
        <v>50</v>
      </c>
      <c r="E4230">
        <v>14.68</v>
      </c>
      <c r="F4230">
        <v>59</v>
      </c>
      <c r="G4230">
        <v>0.748</v>
      </c>
      <c r="H4230">
        <v>0.42</v>
      </c>
      <c r="I4230">
        <f>Data[[#This Row],[nucleus_area_pct]]/Data[[#This Row],[cytoplasm_ratio]]</f>
        <v>140.47619047619048</v>
      </c>
      <c r="J4230">
        <v>0.77500000000000002</v>
      </c>
      <c r="K4230">
        <v>0.27300000000000002</v>
      </c>
      <c r="L4230">
        <v>2.8</v>
      </c>
      <c r="M4230">
        <v>4.5999999999999996</v>
      </c>
      <c r="N4230">
        <v>0.79400000000000004</v>
      </c>
      <c r="O4230">
        <v>515</v>
      </c>
      <c r="P4230">
        <v>62</v>
      </c>
      <c r="Q4230">
        <v>194</v>
      </c>
      <c r="R4230">
        <v>154</v>
      </c>
      <c r="S4230">
        <v>184</v>
      </c>
      <c r="T4230">
        <f>(Data[[#This Row],[mean_r]]/256)*100</f>
        <v>75.78125</v>
      </c>
      <c r="U4230">
        <f>(Data[[#This Row],[mean_g]]/256)*100</f>
        <v>60.15625</v>
      </c>
      <c r="V4230">
        <f>(Data[[#This Row],[mean_b]]/256)*100</f>
        <v>71.875</v>
      </c>
      <c r="W4230">
        <v>0.71499999999999997</v>
      </c>
      <c r="X4230" t="s">
        <v>51</v>
      </c>
      <c r="Y4230" t="s">
        <v>40</v>
      </c>
      <c r="Z4230">
        <v>8126</v>
      </c>
      <c r="AA4230">
        <v>4.04</v>
      </c>
      <c r="AB4230">
        <v>15.4</v>
      </c>
      <c r="AC4230">
        <v>42.2</v>
      </c>
      <c r="AD4230">
        <v>251501</v>
      </c>
      <c r="AE4230">
        <v>84.6</v>
      </c>
      <c r="AF4230">
        <v>34.700000000000003</v>
      </c>
      <c r="AG4230" t="s">
        <v>64</v>
      </c>
      <c r="AH4230" t="s">
        <v>68</v>
      </c>
      <c r="AI4230" t="s">
        <v>43</v>
      </c>
      <c r="AJ4230">
        <v>100</v>
      </c>
      <c r="AK4230">
        <v>360</v>
      </c>
      <c r="AL4230">
        <v>4.5900000000000003E-2</v>
      </c>
      <c r="AM4230">
        <v>0.9244</v>
      </c>
      <c r="AN4230">
        <v>0.78549999999999998</v>
      </c>
      <c r="AO4230">
        <f>Data[[#This Row],[labeller_confidence_score]]-Data[[#This Row],[cytodiffusion_classification_confidence]]</f>
        <v>-0.13890000000000002</v>
      </c>
    </row>
    <row r="4231" spans="1:41" x14ac:dyDescent="0.3">
      <c r="A4231" t="s">
        <v>4304</v>
      </c>
      <c r="B4231" t="s">
        <v>60</v>
      </c>
      <c r="C4231">
        <v>0</v>
      </c>
      <c r="D4231" t="s">
        <v>50</v>
      </c>
      <c r="E4231">
        <v>16.329999999999998</v>
      </c>
      <c r="F4231">
        <v>71.900000000000006</v>
      </c>
      <c r="G4231">
        <v>0.48899999999999999</v>
      </c>
      <c r="H4231">
        <v>0.307</v>
      </c>
      <c r="I4231">
        <f>Data[[#This Row],[nucleus_area_pct]]/Data[[#This Row],[cytoplasm_ratio]]</f>
        <v>234.20195439739416</v>
      </c>
      <c r="J4231">
        <v>0.80800000000000005</v>
      </c>
      <c r="K4231">
        <v>0.44</v>
      </c>
      <c r="L4231">
        <v>2.27</v>
      </c>
      <c r="M4231">
        <v>1</v>
      </c>
      <c r="N4231">
        <v>0.81699999999999995</v>
      </c>
      <c r="O4231">
        <v>762</v>
      </c>
      <c r="P4231">
        <v>91</v>
      </c>
      <c r="Q4231">
        <v>190</v>
      </c>
      <c r="R4231">
        <v>172</v>
      </c>
      <c r="S4231">
        <v>181</v>
      </c>
      <c r="T4231">
        <f>(Data[[#This Row],[mean_r]]/256)*100</f>
        <v>74.21875</v>
      </c>
      <c r="U4231">
        <f>(Data[[#This Row],[mean_g]]/256)*100</f>
        <v>67.1875</v>
      </c>
      <c r="V4231">
        <f>(Data[[#This Row],[mean_b]]/256)*100</f>
        <v>70.703125</v>
      </c>
      <c r="W4231">
        <v>0.73</v>
      </c>
      <c r="X4231" t="s">
        <v>51</v>
      </c>
      <c r="Y4231" t="s">
        <v>45</v>
      </c>
      <c r="Z4231">
        <v>5501</v>
      </c>
      <c r="AA4231">
        <v>4.6900000000000004</v>
      </c>
      <c r="AB4231">
        <v>13.3</v>
      </c>
      <c r="AC4231">
        <v>39.9</v>
      </c>
      <c r="AD4231">
        <v>336008</v>
      </c>
      <c r="AE4231">
        <v>100.1</v>
      </c>
      <c r="AF4231">
        <v>34.200000000000003</v>
      </c>
      <c r="AG4231" t="s">
        <v>46</v>
      </c>
      <c r="AH4231" t="s">
        <v>47</v>
      </c>
      <c r="AI4231" t="s">
        <v>56</v>
      </c>
      <c r="AJ4231">
        <v>60</v>
      </c>
      <c r="AK4231">
        <v>256</v>
      </c>
      <c r="AL4231">
        <v>0.1212</v>
      </c>
      <c r="AM4231">
        <v>0.91749999999999998</v>
      </c>
      <c r="AN4231">
        <v>0.98040000000000005</v>
      </c>
      <c r="AO4231">
        <f>Data[[#This Row],[labeller_confidence_score]]-Data[[#This Row],[cytodiffusion_classification_confidence]]</f>
        <v>6.2900000000000067E-2</v>
      </c>
    </row>
    <row r="4232" spans="1:41" x14ac:dyDescent="0.3">
      <c r="A4232" t="s">
        <v>4305</v>
      </c>
      <c r="B4232" t="s">
        <v>87</v>
      </c>
      <c r="C4232">
        <v>0</v>
      </c>
      <c r="D4232" t="s">
        <v>50</v>
      </c>
      <c r="E4232">
        <v>13.34</v>
      </c>
      <c r="F4232">
        <v>49.4</v>
      </c>
      <c r="G4232">
        <v>0.59</v>
      </c>
      <c r="H4232">
        <v>0.442</v>
      </c>
      <c r="I4232">
        <f>Data[[#This Row],[nucleus_area_pct]]/Data[[#This Row],[cytoplasm_ratio]]</f>
        <v>111.76470588235294</v>
      </c>
      <c r="J4232">
        <v>0.77900000000000003</v>
      </c>
      <c r="K4232">
        <v>0.55500000000000005</v>
      </c>
      <c r="L4232">
        <v>4.72</v>
      </c>
      <c r="M4232">
        <v>2.1</v>
      </c>
      <c r="N4232">
        <v>0.753</v>
      </c>
      <c r="O4232">
        <v>440</v>
      </c>
      <c r="P4232">
        <v>65</v>
      </c>
      <c r="Q4232">
        <v>213</v>
      </c>
      <c r="R4232">
        <v>143</v>
      </c>
      <c r="S4232">
        <v>163</v>
      </c>
      <c r="T4232">
        <f>(Data[[#This Row],[mean_r]]/256)*100</f>
        <v>83.203125</v>
      </c>
      <c r="U4232">
        <f>(Data[[#This Row],[mean_g]]/256)*100</f>
        <v>55.859375</v>
      </c>
      <c r="V4232">
        <f>(Data[[#This Row],[mean_b]]/256)*100</f>
        <v>63.671875</v>
      </c>
      <c r="W4232">
        <v>0.56000000000000005</v>
      </c>
      <c r="X4232" t="s">
        <v>51</v>
      </c>
      <c r="Y4232" t="s">
        <v>45</v>
      </c>
      <c r="Z4232">
        <v>9989</v>
      </c>
      <c r="AA4232">
        <v>5.88</v>
      </c>
      <c r="AB4232">
        <v>13.4</v>
      </c>
      <c r="AC4232">
        <v>38.9</v>
      </c>
      <c r="AD4232">
        <v>143247</v>
      </c>
      <c r="AE4232">
        <v>77.599999999999994</v>
      </c>
      <c r="AF4232">
        <v>32.5</v>
      </c>
      <c r="AG4232" t="s">
        <v>46</v>
      </c>
      <c r="AH4232" t="s">
        <v>47</v>
      </c>
      <c r="AI4232" t="s">
        <v>56</v>
      </c>
      <c r="AJ4232">
        <v>100</v>
      </c>
      <c r="AK4232">
        <v>360</v>
      </c>
      <c r="AL4232">
        <v>8.6199999999999999E-2</v>
      </c>
      <c r="AM4232">
        <v>0.93910000000000005</v>
      </c>
      <c r="AN4232">
        <v>0.93810000000000004</v>
      </c>
      <c r="AO4232">
        <f>Data[[#This Row],[labeller_confidence_score]]-Data[[#This Row],[cytodiffusion_classification_confidence]]</f>
        <v>-1.0000000000000009E-3</v>
      </c>
    </row>
    <row r="4233" spans="1:41" x14ac:dyDescent="0.3">
      <c r="A4233" t="s">
        <v>4306</v>
      </c>
      <c r="B4233" t="s">
        <v>74</v>
      </c>
      <c r="C4233">
        <v>0</v>
      </c>
      <c r="D4233" t="s">
        <v>75</v>
      </c>
      <c r="E4233">
        <v>2.97</v>
      </c>
      <c r="F4233">
        <v>0</v>
      </c>
      <c r="G4233">
        <v>0</v>
      </c>
      <c r="H4233">
        <v>1</v>
      </c>
      <c r="I4233">
        <f>Data[[#This Row],[nucleus_area_pct]]/Data[[#This Row],[cytoplasm_ratio]]</f>
        <v>0</v>
      </c>
      <c r="J4233">
        <v>0.73699999999999999</v>
      </c>
      <c r="K4233">
        <v>0.505</v>
      </c>
      <c r="L4233">
        <v>2.59</v>
      </c>
      <c r="M4233">
        <v>1</v>
      </c>
      <c r="N4233">
        <v>0.88600000000000001</v>
      </c>
      <c r="O4233">
        <v>31</v>
      </c>
      <c r="P4233">
        <v>18</v>
      </c>
      <c r="Q4233">
        <v>234</v>
      </c>
      <c r="R4233">
        <v>166</v>
      </c>
      <c r="S4233">
        <v>177</v>
      </c>
      <c r="T4233">
        <f>(Data[[#This Row],[mean_r]]/256)*100</f>
        <v>91.40625</v>
      </c>
      <c r="U4233">
        <f>(Data[[#This Row],[mean_g]]/256)*100</f>
        <v>64.84375</v>
      </c>
      <c r="V4233">
        <f>(Data[[#This Row],[mean_b]]/256)*100</f>
        <v>69.140625</v>
      </c>
      <c r="W4233">
        <v>0.52100000000000002</v>
      </c>
      <c r="X4233" t="s">
        <v>39</v>
      </c>
      <c r="Y4233" t="s">
        <v>40</v>
      </c>
      <c r="Z4233">
        <v>4891</v>
      </c>
      <c r="AA4233">
        <v>5.84</v>
      </c>
      <c r="AB4233">
        <v>14.1</v>
      </c>
      <c r="AC4233">
        <v>51.6</v>
      </c>
      <c r="AD4233">
        <v>247741</v>
      </c>
      <c r="AE4233">
        <v>93.1</v>
      </c>
      <c r="AF4233">
        <v>34.799999999999997</v>
      </c>
      <c r="AG4233" t="s">
        <v>46</v>
      </c>
      <c r="AH4233" t="s">
        <v>42</v>
      </c>
      <c r="AI4233" t="s">
        <v>43</v>
      </c>
      <c r="AJ4233">
        <v>100</v>
      </c>
      <c r="AK4233">
        <v>360</v>
      </c>
      <c r="AL4233">
        <v>1.7500000000000002E-2</v>
      </c>
      <c r="AM4233">
        <v>0.85780000000000001</v>
      </c>
      <c r="AN4233">
        <v>0.89459999999999995</v>
      </c>
      <c r="AO4233">
        <f>Data[[#This Row],[labeller_confidence_score]]-Data[[#This Row],[cytodiffusion_classification_confidence]]</f>
        <v>3.6799999999999944E-2</v>
      </c>
    </row>
    <row r="4234" spans="1:41" x14ac:dyDescent="0.3">
      <c r="A4234" t="s">
        <v>4307</v>
      </c>
      <c r="B4234" t="s">
        <v>74</v>
      </c>
      <c r="C4234">
        <v>0</v>
      </c>
      <c r="D4234" t="s">
        <v>75</v>
      </c>
      <c r="E4234">
        <v>2.79</v>
      </c>
      <c r="F4234">
        <v>0</v>
      </c>
      <c r="G4234">
        <v>0</v>
      </c>
      <c r="H4234">
        <v>1</v>
      </c>
      <c r="I4234">
        <f>Data[[#This Row],[nucleus_area_pct]]/Data[[#This Row],[cytoplasm_ratio]]</f>
        <v>0</v>
      </c>
      <c r="J4234">
        <v>0.81799999999999995</v>
      </c>
      <c r="K4234">
        <v>0.51900000000000002</v>
      </c>
      <c r="L4234">
        <v>2.54</v>
      </c>
      <c r="M4234">
        <v>1</v>
      </c>
      <c r="N4234">
        <v>0.89600000000000002</v>
      </c>
      <c r="O4234">
        <v>29</v>
      </c>
      <c r="P4234">
        <v>12</v>
      </c>
      <c r="Q4234">
        <v>215</v>
      </c>
      <c r="R4234">
        <v>155</v>
      </c>
      <c r="S4234">
        <v>178</v>
      </c>
      <c r="T4234">
        <f>(Data[[#This Row],[mean_r]]/256)*100</f>
        <v>83.984375</v>
      </c>
      <c r="U4234">
        <f>(Data[[#This Row],[mean_g]]/256)*100</f>
        <v>60.546875</v>
      </c>
      <c r="V4234">
        <f>(Data[[#This Row],[mean_b]]/256)*100</f>
        <v>69.53125</v>
      </c>
      <c r="W4234">
        <v>0.52100000000000002</v>
      </c>
      <c r="X4234" t="s">
        <v>63</v>
      </c>
      <c r="Y4234" t="s">
        <v>45</v>
      </c>
      <c r="Z4234">
        <v>9570</v>
      </c>
      <c r="AA4234">
        <v>4.0999999999999996</v>
      </c>
      <c r="AB4234">
        <v>13.2</v>
      </c>
      <c r="AC4234">
        <v>46.6</v>
      </c>
      <c r="AD4234">
        <v>214559</v>
      </c>
      <c r="AE4234">
        <v>96.9</v>
      </c>
      <c r="AF4234">
        <v>33.5</v>
      </c>
      <c r="AG4234" t="s">
        <v>46</v>
      </c>
      <c r="AH4234" t="s">
        <v>42</v>
      </c>
      <c r="AI4234" t="s">
        <v>52</v>
      </c>
      <c r="AJ4234">
        <v>100</v>
      </c>
      <c r="AK4234">
        <v>360</v>
      </c>
      <c r="AL4234">
        <v>4.0500000000000001E-2</v>
      </c>
      <c r="AM4234">
        <v>1</v>
      </c>
      <c r="AN4234">
        <v>0.81379999999999997</v>
      </c>
      <c r="AO4234">
        <f>Data[[#This Row],[labeller_confidence_score]]-Data[[#This Row],[cytodiffusion_classification_confidence]]</f>
        <v>-0.18620000000000003</v>
      </c>
    </row>
    <row r="4235" spans="1:41" x14ac:dyDescent="0.3">
      <c r="A4235" t="s">
        <v>4308</v>
      </c>
      <c r="B4235" t="s">
        <v>62</v>
      </c>
      <c r="C4235">
        <v>0</v>
      </c>
      <c r="D4235" t="s">
        <v>50</v>
      </c>
      <c r="E4235">
        <v>10.9</v>
      </c>
      <c r="F4235">
        <v>67.099999999999994</v>
      </c>
      <c r="G4235">
        <v>0.86099999999999999</v>
      </c>
      <c r="H4235">
        <v>0.193</v>
      </c>
      <c r="I4235">
        <f>Data[[#This Row],[nucleus_area_pct]]/Data[[#This Row],[cytoplasm_ratio]]</f>
        <v>347.66839378238336</v>
      </c>
      <c r="J4235">
        <v>0.90900000000000003</v>
      </c>
      <c r="K4235">
        <v>0.223</v>
      </c>
      <c r="L4235">
        <v>1.48</v>
      </c>
      <c r="M4235">
        <v>1</v>
      </c>
      <c r="N4235">
        <v>0.85299999999999998</v>
      </c>
      <c r="O4235">
        <v>221</v>
      </c>
      <c r="P4235">
        <v>56</v>
      </c>
      <c r="Q4235">
        <v>207</v>
      </c>
      <c r="R4235">
        <v>170</v>
      </c>
      <c r="S4235">
        <v>186</v>
      </c>
      <c r="T4235">
        <f>(Data[[#This Row],[mean_r]]/256)*100</f>
        <v>80.859375</v>
      </c>
      <c r="U4235">
        <f>(Data[[#This Row],[mean_g]]/256)*100</f>
        <v>66.40625</v>
      </c>
      <c r="V4235">
        <f>(Data[[#This Row],[mean_b]]/256)*100</f>
        <v>72.65625</v>
      </c>
      <c r="W4235">
        <v>0.58699999999999997</v>
      </c>
      <c r="X4235" t="s">
        <v>39</v>
      </c>
      <c r="Y4235" t="s">
        <v>40</v>
      </c>
      <c r="Z4235">
        <v>8077</v>
      </c>
      <c r="AA4235">
        <v>5.31</v>
      </c>
      <c r="AB4235">
        <v>16</v>
      </c>
      <c r="AC4235">
        <v>32.9</v>
      </c>
      <c r="AD4235">
        <v>284189</v>
      </c>
      <c r="AE4235">
        <v>95.9</v>
      </c>
      <c r="AF4235">
        <v>34.4</v>
      </c>
      <c r="AG4235" t="s">
        <v>64</v>
      </c>
      <c r="AH4235" t="s">
        <v>68</v>
      </c>
      <c r="AI4235" t="s">
        <v>43</v>
      </c>
      <c r="AJ4235">
        <v>100</v>
      </c>
      <c r="AK4235">
        <v>256</v>
      </c>
      <c r="AL4235">
        <v>0</v>
      </c>
      <c r="AM4235">
        <v>0.90010000000000001</v>
      </c>
      <c r="AN4235">
        <v>1</v>
      </c>
      <c r="AO4235">
        <f>Data[[#This Row],[labeller_confidence_score]]-Data[[#This Row],[cytodiffusion_classification_confidence]]</f>
        <v>9.9899999999999989E-2</v>
      </c>
    </row>
    <row r="4236" spans="1:41" x14ac:dyDescent="0.3">
      <c r="A4236" t="s">
        <v>4309</v>
      </c>
      <c r="B4236" t="s">
        <v>54</v>
      </c>
      <c r="C4236">
        <v>0</v>
      </c>
      <c r="D4236" t="s">
        <v>54</v>
      </c>
      <c r="E4236">
        <v>7.12</v>
      </c>
      <c r="F4236">
        <v>0</v>
      </c>
      <c r="G4236">
        <v>0</v>
      </c>
      <c r="H4236">
        <v>1</v>
      </c>
      <c r="I4236">
        <f>Data[[#This Row],[nucleus_area_pct]]/Data[[#This Row],[cytoplasm_ratio]]</f>
        <v>0</v>
      </c>
      <c r="J4236">
        <v>0.88600000000000001</v>
      </c>
      <c r="K4236">
        <v>4.7E-2</v>
      </c>
      <c r="L4236">
        <v>0.75</v>
      </c>
      <c r="M4236">
        <v>1</v>
      </c>
      <c r="N4236">
        <v>0.97399999999999998</v>
      </c>
      <c r="O4236">
        <v>208</v>
      </c>
      <c r="P4236">
        <v>50</v>
      </c>
      <c r="Q4236">
        <v>230</v>
      </c>
      <c r="R4236">
        <v>129</v>
      </c>
      <c r="S4236">
        <v>146</v>
      </c>
      <c r="T4236">
        <f>(Data[[#This Row],[mean_r]]/256)*100</f>
        <v>89.84375</v>
      </c>
      <c r="U4236">
        <f>(Data[[#This Row],[mean_g]]/256)*100</f>
        <v>50.390625</v>
      </c>
      <c r="V4236">
        <f>(Data[[#This Row],[mean_b]]/256)*100</f>
        <v>57.03125</v>
      </c>
      <c r="W4236">
        <v>0.61399999999999999</v>
      </c>
      <c r="X4236" t="s">
        <v>51</v>
      </c>
      <c r="Y4236" t="s">
        <v>40</v>
      </c>
      <c r="Z4236">
        <v>2137</v>
      </c>
      <c r="AA4236">
        <v>5.93</v>
      </c>
      <c r="AB4236">
        <v>13.1</v>
      </c>
      <c r="AC4236">
        <v>33.4</v>
      </c>
      <c r="AD4236">
        <v>175574</v>
      </c>
      <c r="AE4236">
        <v>83.6</v>
      </c>
      <c r="AF4236">
        <v>30.9</v>
      </c>
      <c r="AG4236" t="s">
        <v>46</v>
      </c>
      <c r="AH4236" t="s">
        <v>47</v>
      </c>
      <c r="AI4236" t="s">
        <v>56</v>
      </c>
      <c r="AJ4236">
        <v>60</v>
      </c>
      <c r="AK4236">
        <v>512</v>
      </c>
      <c r="AL4236">
        <v>8.14E-2</v>
      </c>
      <c r="AM4236">
        <v>0.95169999999999999</v>
      </c>
      <c r="AN4236">
        <v>0.99719999999999998</v>
      </c>
      <c r="AO4236">
        <f>Data[[#This Row],[labeller_confidence_score]]-Data[[#This Row],[cytodiffusion_classification_confidence]]</f>
        <v>4.5499999999999985E-2</v>
      </c>
    </row>
    <row r="4237" spans="1:41" x14ac:dyDescent="0.3">
      <c r="A4237" t="s">
        <v>4310</v>
      </c>
      <c r="B4237" t="s">
        <v>49</v>
      </c>
      <c r="C4237">
        <v>0</v>
      </c>
      <c r="D4237" t="s">
        <v>50</v>
      </c>
      <c r="E4237">
        <v>9.65</v>
      </c>
      <c r="F4237">
        <v>57.7</v>
      </c>
      <c r="G4237">
        <v>0.55800000000000005</v>
      </c>
      <c r="H4237">
        <v>0.39600000000000002</v>
      </c>
      <c r="I4237">
        <f>Data[[#This Row],[nucleus_area_pct]]/Data[[#This Row],[cytoplasm_ratio]]</f>
        <v>145.7070707070707</v>
      </c>
      <c r="J4237">
        <v>0.68600000000000005</v>
      </c>
      <c r="K4237">
        <v>0.503</v>
      </c>
      <c r="L4237">
        <v>3.82</v>
      </c>
      <c r="M4237">
        <v>3.9</v>
      </c>
      <c r="N4237">
        <v>0.78600000000000003</v>
      </c>
      <c r="O4237">
        <v>294</v>
      </c>
      <c r="P4237">
        <v>78</v>
      </c>
      <c r="Q4237">
        <v>215</v>
      </c>
      <c r="R4237">
        <v>154</v>
      </c>
      <c r="S4237">
        <v>201</v>
      </c>
      <c r="T4237">
        <f>(Data[[#This Row],[mean_r]]/256)*100</f>
        <v>83.984375</v>
      </c>
      <c r="U4237">
        <f>(Data[[#This Row],[mean_g]]/256)*100</f>
        <v>60.15625</v>
      </c>
      <c r="V4237">
        <f>(Data[[#This Row],[mean_b]]/256)*100</f>
        <v>78.515625</v>
      </c>
      <c r="W4237">
        <v>0.70899999999999996</v>
      </c>
      <c r="X4237" t="s">
        <v>39</v>
      </c>
      <c r="Y4237" t="s">
        <v>40</v>
      </c>
      <c r="Z4237">
        <v>7440</v>
      </c>
      <c r="AA4237">
        <v>4</v>
      </c>
      <c r="AB4237">
        <v>13.9</v>
      </c>
      <c r="AC4237">
        <v>41.9</v>
      </c>
      <c r="AD4237">
        <v>240188</v>
      </c>
      <c r="AE4237">
        <v>101.4</v>
      </c>
      <c r="AF4237">
        <v>34.200000000000003</v>
      </c>
      <c r="AG4237" t="s">
        <v>64</v>
      </c>
      <c r="AH4237" t="s">
        <v>47</v>
      </c>
      <c r="AI4237" t="s">
        <v>43</v>
      </c>
      <c r="AJ4237">
        <v>60</v>
      </c>
      <c r="AK4237">
        <v>256</v>
      </c>
      <c r="AL4237">
        <v>2.01E-2</v>
      </c>
      <c r="AM4237">
        <v>0.86070000000000002</v>
      </c>
      <c r="AN4237">
        <v>0.9607</v>
      </c>
      <c r="AO4237">
        <f>Data[[#This Row],[labeller_confidence_score]]-Data[[#This Row],[cytodiffusion_classification_confidence]]</f>
        <v>9.9999999999999978E-2</v>
      </c>
    </row>
    <row r="4238" spans="1:41" x14ac:dyDescent="0.3">
      <c r="A4238" t="s">
        <v>4311</v>
      </c>
      <c r="B4238" t="s">
        <v>54</v>
      </c>
      <c r="C4238">
        <v>0</v>
      </c>
      <c r="D4238" t="s">
        <v>54</v>
      </c>
      <c r="E4238">
        <v>7.92</v>
      </c>
      <c r="F4238">
        <v>0</v>
      </c>
      <c r="G4238">
        <v>0</v>
      </c>
      <c r="H4238">
        <v>1</v>
      </c>
      <c r="I4238">
        <f>Data[[#This Row],[nucleus_area_pct]]/Data[[#This Row],[cytoplasm_ratio]]</f>
        <v>0</v>
      </c>
      <c r="J4238">
        <v>0.90200000000000002</v>
      </c>
      <c r="K4238">
        <v>0.14599999999999999</v>
      </c>
      <c r="L4238">
        <v>0.6</v>
      </c>
      <c r="M4238">
        <v>1</v>
      </c>
      <c r="N4238">
        <v>0.97399999999999998</v>
      </c>
      <c r="O4238">
        <v>188</v>
      </c>
      <c r="P4238">
        <v>50</v>
      </c>
      <c r="Q4238">
        <v>226</v>
      </c>
      <c r="R4238">
        <v>118</v>
      </c>
      <c r="S4238">
        <v>123</v>
      </c>
      <c r="T4238">
        <f>(Data[[#This Row],[mean_r]]/256)*100</f>
        <v>88.28125</v>
      </c>
      <c r="U4238">
        <f>(Data[[#This Row],[mean_g]]/256)*100</f>
        <v>46.09375</v>
      </c>
      <c r="V4238">
        <f>(Data[[#This Row],[mean_b]]/256)*100</f>
        <v>48.046875</v>
      </c>
      <c r="W4238">
        <v>0.53100000000000003</v>
      </c>
      <c r="X4238" t="s">
        <v>51</v>
      </c>
      <c r="Y4238" t="s">
        <v>40</v>
      </c>
      <c r="Z4238">
        <v>6321</v>
      </c>
      <c r="AA4238">
        <v>4.8099999999999996</v>
      </c>
      <c r="AB4238">
        <v>15.3</v>
      </c>
      <c r="AC4238">
        <v>45.1</v>
      </c>
      <c r="AD4238">
        <v>187755</v>
      </c>
      <c r="AE4238">
        <v>99</v>
      </c>
      <c r="AF4238">
        <v>33</v>
      </c>
      <c r="AG4238" t="s">
        <v>46</v>
      </c>
      <c r="AH4238" t="s">
        <v>68</v>
      </c>
      <c r="AI4238" t="s">
        <v>56</v>
      </c>
      <c r="AJ4238">
        <v>100</v>
      </c>
      <c r="AK4238">
        <v>360</v>
      </c>
      <c r="AL4238">
        <v>0.1245</v>
      </c>
      <c r="AM4238">
        <v>0.93779999999999997</v>
      </c>
      <c r="AN4238">
        <v>0.85980000000000001</v>
      </c>
      <c r="AO4238">
        <f>Data[[#This Row],[labeller_confidence_score]]-Data[[#This Row],[cytodiffusion_classification_confidence]]</f>
        <v>-7.7999999999999958E-2</v>
      </c>
    </row>
    <row r="4239" spans="1:41" x14ac:dyDescent="0.3">
      <c r="A4239" t="s">
        <v>4312</v>
      </c>
      <c r="B4239" t="s">
        <v>89</v>
      </c>
      <c r="C4239">
        <v>1</v>
      </c>
      <c r="D4239" t="s">
        <v>38</v>
      </c>
      <c r="E4239">
        <v>13.73</v>
      </c>
      <c r="F4239">
        <v>56</v>
      </c>
      <c r="G4239">
        <v>0.61799999999999999</v>
      </c>
      <c r="H4239">
        <v>0.32800000000000001</v>
      </c>
      <c r="I4239">
        <f>Data[[#This Row],[nucleus_area_pct]]/Data[[#This Row],[cytoplasm_ratio]]</f>
        <v>170.73170731707316</v>
      </c>
      <c r="J4239">
        <v>0.72</v>
      </c>
      <c r="K4239">
        <v>0.41099999999999998</v>
      </c>
      <c r="L4239">
        <v>5</v>
      </c>
      <c r="M4239">
        <v>2.6</v>
      </c>
      <c r="N4239">
        <v>0.92900000000000005</v>
      </c>
      <c r="O4239">
        <v>446</v>
      </c>
      <c r="P4239">
        <v>73</v>
      </c>
      <c r="Q4239">
        <v>209</v>
      </c>
      <c r="R4239">
        <v>150</v>
      </c>
      <c r="S4239">
        <v>174</v>
      </c>
      <c r="T4239">
        <f>(Data[[#This Row],[mean_r]]/256)*100</f>
        <v>81.640625</v>
      </c>
      <c r="U4239">
        <f>(Data[[#This Row],[mean_g]]/256)*100</f>
        <v>58.59375</v>
      </c>
      <c r="V4239">
        <f>(Data[[#This Row],[mean_b]]/256)*100</f>
        <v>67.96875</v>
      </c>
      <c r="W4239">
        <v>0.56499999999999995</v>
      </c>
      <c r="X4239" t="s">
        <v>39</v>
      </c>
      <c r="Y4239" t="s">
        <v>45</v>
      </c>
      <c r="Z4239">
        <v>9037</v>
      </c>
      <c r="AA4239">
        <v>5.39</v>
      </c>
      <c r="AB4239">
        <v>13.5</v>
      </c>
      <c r="AC4239">
        <v>31.6</v>
      </c>
      <c r="AD4239">
        <v>310777</v>
      </c>
      <c r="AE4239">
        <v>74.7</v>
      </c>
      <c r="AF4239">
        <v>32.700000000000003</v>
      </c>
      <c r="AG4239" t="s">
        <v>64</v>
      </c>
      <c r="AH4239" t="s">
        <v>42</v>
      </c>
      <c r="AI4239" t="s">
        <v>52</v>
      </c>
      <c r="AJ4239">
        <v>60</v>
      </c>
      <c r="AK4239">
        <v>360</v>
      </c>
      <c r="AL4239">
        <v>0.85740000000000005</v>
      </c>
      <c r="AM4239">
        <v>0.75719999999999998</v>
      </c>
      <c r="AN4239">
        <v>0.78649999999999998</v>
      </c>
      <c r="AO4239">
        <f>Data[[#This Row],[labeller_confidence_score]]-Data[[#This Row],[cytodiffusion_classification_confidence]]</f>
        <v>2.9299999999999993E-2</v>
      </c>
    </row>
    <row r="4240" spans="1:41" x14ac:dyDescent="0.3">
      <c r="A4240" t="s">
        <v>4313</v>
      </c>
      <c r="B4240" t="s">
        <v>62</v>
      </c>
      <c r="C4240">
        <v>0</v>
      </c>
      <c r="D4240" t="s">
        <v>50</v>
      </c>
      <c r="E4240">
        <v>9.1300000000000008</v>
      </c>
      <c r="F4240">
        <v>86.5</v>
      </c>
      <c r="G4240">
        <v>0.77900000000000003</v>
      </c>
      <c r="H4240">
        <v>0.30599999999999999</v>
      </c>
      <c r="I4240">
        <f>Data[[#This Row],[nucleus_area_pct]]/Data[[#This Row],[cytoplasm_ratio]]</f>
        <v>282.67973856209153</v>
      </c>
      <c r="J4240">
        <v>0.83299999999999996</v>
      </c>
      <c r="K4240">
        <v>0.14099999999999999</v>
      </c>
      <c r="L4240">
        <v>0.68</v>
      </c>
      <c r="M4240">
        <v>1</v>
      </c>
      <c r="N4240">
        <v>0.84499999999999997</v>
      </c>
      <c r="O4240">
        <v>288</v>
      </c>
      <c r="P4240">
        <v>63</v>
      </c>
      <c r="Q4240">
        <v>200</v>
      </c>
      <c r="R4240">
        <v>138</v>
      </c>
      <c r="S4240">
        <v>189</v>
      </c>
      <c r="T4240">
        <f>(Data[[#This Row],[mean_r]]/256)*100</f>
        <v>78.125</v>
      </c>
      <c r="U4240">
        <f>(Data[[#This Row],[mean_g]]/256)*100</f>
        <v>53.90625</v>
      </c>
      <c r="V4240">
        <f>(Data[[#This Row],[mean_b]]/256)*100</f>
        <v>73.828125</v>
      </c>
      <c r="W4240">
        <v>0.77</v>
      </c>
      <c r="X4240" t="s">
        <v>39</v>
      </c>
      <c r="Y4240" t="s">
        <v>45</v>
      </c>
      <c r="Z4240">
        <v>6145</v>
      </c>
      <c r="AA4240">
        <v>5.0199999999999996</v>
      </c>
      <c r="AB4240">
        <v>10.3</v>
      </c>
      <c r="AC4240">
        <v>45.5</v>
      </c>
      <c r="AD4240">
        <v>277419</v>
      </c>
      <c r="AE4240">
        <v>88</v>
      </c>
      <c r="AF4240">
        <v>30.3</v>
      </c>
      <c r="AG4240" t="s">
        <v>64</v>
      </c>
      <c r="AH4240" t="s">
        <v>47</v>
      </c>
      <c r="AI4240" t="s">
        <v>52</v>
      </c>
      <c r="AJ4240">
        <v>40</v>
      </c>
      <c r="AK4240">
        <v>512</v>
      </c>
      <c r="AL4240">
        <v>9.9599999999999994E-2</v>
      </c>
      <c r="AM4240">
        <v>0.90580000000000005</v>
      </c>
      <c r="AN4240">
        <v>0.97540000000000004</v>
      </c>
      <c r="AO4240">
        <f>Data[[#This Row],[labeller_confidence_score]]-Data[[#This Row],[cytodiffusion_classification_confidence]]</f>
        <v>6.9599999999999995E-2</v>
      </c>
    </row>
    <row r="4241" spans="1:41" x14ac:dyDescent="0.3">
      <c r="A4241" t="s">
        <v>4314</v>
      </c>
      <c r="B4241" t="s">
        <v>133</v>
      </c>
      <c r="C4241">
        <v>1</v>
      </c>
      <c r="D4241" t="s">
        <v>104</v>
      </c>
      <c r="E4241">
        <v>8.09</v>
      </c>
      <c r="F4241">
        <v>0</v>
      </c>
      <c r="G4241">
        <v>0</v>
      </c>
      <c r="H4241">
        <v>1</v>
      </c>
      <c r="I4241">
        <f>Data[[#This Row],[nucleus_area_pct]]/Data[[#This Row],[cytoplasm_ratio]]</f>
        <v>0</v>
      </c>
      <c r="J4241">
        <v>0.54200000000000004</v>
      </c>
      <c r="K4241">
        <v>0.81899999999999995</v>
      </c>
      <c r="L4241">
        <v>0.36</v>
      </c>
      <c r="M4241">
        <v>1</v>
      </c>
      <c r="N4241">
        <v>0.93200000000000005</v>
      </c>
      <c r="O4241">
        <v>206</v>
      </c>
      <c r="P4241">
        <v>51</v>
      </c>
      <c r="Q4241">
        <v>205</v>
      </c>
      <c r="R4241">
        <v>116</v>
      </c>
      <c r="S4241">
        <v>129</v>
      </c>
      <c r="T4241">
        <f>(Data[[#This Row],[mean_r]]/256)*100</f>
        <v>80.078125</v>
      </c>
      <c r="U4241">
        <f>(Data[[#This Row],[mean_g]]/256)*100</f>
        <v>45.3125</v>
      </c>
      <c r="V4241">
        <f>(Data[[#This Row],[mean_b]]/256)*100</f>
        <v>50.390625</v>
      </c>
      <c r="W4241">
        <v>0.46400000000000002</v>
      </c>
      <c r="X4241" t="s">
        <v>39</v>
      </c>
      <c r="Y4241" t="s">
        <v>45</v>
      </c>
      <c r="Z4241">
        <v>6949</v>
      </c>
      <c r="AA4241">
        <v>3.93</v>
      </c>
      <c r="AB4241">
        <v>13.7</v>
      </c>
      <c r="AC4241">
        <v>32.9</v>
      </c>
      <c r="AD4241">
        <v>286721</v>
      </c>
      <c r="AE4241">
        <v>81.2</v>
      </c>
      <c r="AF4241">
        <v>35.1</v>
      </c>
      <c r="AG4241" t="s">
        <v>64</v>
      </c>
      <c r="AH4241" t="s">
        <v>47</v>
      </c>
      <c r="AI4241" t="s">
        <v>56</v>
      </c>
      <c r="AJ4241">
        <v>60</v>
      </c>
      <c r="AK4241">
        <v>512</v>
      </c>
      <c r="AL4241">
        <v>0.79339999999999999</v>
      </c>
      <c r="AM4241">
        <v>0.80769999999999997</v>
      </c>
      <c r="AN4241">
        <v>0.84719999999999995</v>
      </c>
      <c r="AO4241">
        <f>Data[[#This Row],[labeller_confidence_score]]-Data[[#This Row],[cytodiffusion_classification_confidence]]</f>
        <v>3.949999999999998E-2</v>
      </c>
    </row>
    <row r="4242" spans="1:41" x14ac:dyDescent="0.3">
      <c r="A4242" t="s">
        <v>4315</v>
      </c>
      <c r="B4242" t="s">
        <v>110</v>
      </c>
      <c r="C4242">
        <v>1</v>
      </c>
      <c r="D4242" t="s">
        <v>104</v>
      </c>
      <c r="E4242">
        <v>7.47</v>
      </c>
      <c r="F4242">
        <v>0</v>
      </c>
      <c r="G4242">
        <v>0</v>
      </c>
      <c r="H4242">
        <v>1</v>
      </c>
      <c r="I4242">
        <f>Data[[#This Row],[nucleus_area_pct]]/Data[[#This Row],[cytoplasm_ratio]]</f>
        <v>0</v>
      </c>
      <c r="J4242">
        <v>0.82899999999999996</v>
      </c>
      <c r="K4242">
        <v>0.15</v>
      </c>
      <c r="L4242">
        <v>0.38</v>
      </c>
      <c r="M4242">
        <v>1</v>
      </c>
      <c r="N4242">
        <v>0.91300000000000003</v>
      </c>
      <c r="O4242">
        <v>207</v>
      </c>
      <c r="P4242">
        <v>54</v>
      </c>
      <c r="Q4242">
        <v>235</v>
      </c>
      <c r="R4242">
        <v>127</v>
      </c>
      <c r="S4242">
        <v>137</v>
      </c>
      <c r="T4242">
        <f>(Data[[#This Row],[mean_r]]/256)*100</f>
        <v>91.796875</v>
      </c>
      <c r="U4242">
        <f>(Data[[#This Row],[mean_g]]/256)*100</f>
        <v>49.609375</v>
      </c>
      <c r="V4242">
        <f>(Data[[#This Row],[mean_b]]/256)*100</f>
        <v>53.515625</v>
      </c>
      <c r="W4242">
        <v>0.40200000000000002</v>
      </c>
      <c r="X4242" t="s">
        <v>63</v>
      </c>
      <c r="Y4242" t="s">
        <v>45</v>
      </c>
      <c r="Z4242">
        <v>3747</v>
      </c>
      <c r="AA4242">
        <v>4.82</v>
      </c>
      <c r="AB4242">
        <v>16.600000000000001</v>
      </c>
      <c r="AC4242">
        <v>40.799999999999997</v>
      </c>
      <c r="AD4242">
        <v>325426</v>
      </c>
      <c r="AE4242">
        <v>100.2</v>
      </c>
      <c r="AF4242">
        <v>33.200000000000003</v>
      </c>
      <c r="AG4242" t="s">
        <v>46</v>
      </c>
      <c r="AH4242" t="s">
        <v>68</v>
      </c>
      <c r="AI4242" t="s">
        <v>52</v>
      </c>
      <c r="AJ4242">
        <v>60</v>
      </c>
      <c r="AK4242">
        <v>360</v>
      </c>
      <c r="AL4242">
        <v>0.79200000000000004</v>
      </c>
      <c r="AM4242">
        <v>0.89600000000000002</v>
      </c>
      <c r="AN4242">
        <v>0.72799999999999998</v>
      </c>
      <c r="AO4242">
        <f>Data[[#This Row],[labeller_confidence_score]]-Data[[#This Row],[cytodiffusion_classification_confidence]]</f>
        <v>-0.16800000000000004</v>
      </c>
    </row>
    <row r="4243" spans="1:41" x14ac:dyDescent="0.3">
      <c r="A4243" t="s">
        <v>4316</v>
      </c>
      <c r="B4243" t="s">
        <v>54</v>
      </c>
      <c r="C4243">
        <v>0</v>
      </c>
      <c r="D4243" t="s">
        <v>54</v>
      </c>
      <c r="E4243">
        <v>7.44</v>
      </c>
      <c r="F4243">
        <v>0</v>
      </c>
      <c r="G4243">
        <v>0</v>
      </c>
      <c r="H4243">
        <v>1</v>
      </c>
      <c r="I4243">
        <f>Data[[#This Row],[nucleus_area_pct]]/Data[[#This Row],[cytoplasm_ratio]]</f>
        <v>0</v>
      </c>
      <c r="J4243">
        <v>0.85699999999999998</v>
      </c>
      <c r="K4243">
        <v>0.16600000000000001</v>
      </c>
      <c r="L4243">
        <v>0.15</v>
      </c>
      <c r="M4243">
        <v>1</v>
      </c>
      <c r="N4243">
        <v>0.871</v>
      </c>
      <c r="O4243">
        <v>191</v>
      </c>
      <c r="P4243">
        <v>49</v>
      </c>
      <c r="Q4243">
        <v>242</v>
      </c>
      <c r="R4243">
        <v>124</v>
      </c>
      <c r="S4243">
        <v>136</v>
      </c>
      <c r="T4243">
        <f>(Data[[#This Row],[mean_r]]/256)*100</f>
        <v>94.53125</v>
      </c>
      <c r="U4243">
        <f>(Data[[#This Row],[mean_g]]/256)*100</f>
        <v>48.4375</v>
      </c>
      <c r="V4243">
        <f>(Data[[#This Row],[mean_b]]/256)*100</f>
        <v>53.125</v>
      </c>
      <c r="W4243">
        <v>0.41599999999999998</v>
      </c>
      <c r="X4243" t="s">
        <v>51</v>
      </c>
      <c r="Y4243" t="s">
        <v>45</v>
      </c>
      <c r="Z4243">
        <v>7733</v>
      </c>
      <c r="AA4243">
        <v>3.89</v>
      </c>
      <c r="AB4243">
        <v>12.4</v>
      </c>
      <c r="AC4243">
        <v>35.6</v>
      </c>
      <c r="AD4243">
        <v>200455</v>
      </c>
      <c r="AE4243">
        <v>94.2</v>
      </c>
      <c r="AF4243">
        <v>32</v>
      </c>
      <c r="AG4243" t="s">
        <v>64</v>
      </c>
      <c r="AH4243" t="s">
        <v>42</v>
      </c>
      <c r="AI4243" t="s">
        <v>43</v>
      </c>
      <c r="AJ4243">
        <v>100</v>
      </c>
      <c r="AK4243">
        <v>360</v>
      </c>
      <c r="AL4243">
        <v>0.1019</v>
      </c>
      <c r="AM4243">
        <v>0.7843</v>
      </c>
      <c r="AN4243">
        <v>0.9224</v>
      </c>
      <c r="AO4243">
        <f>Data[[#This Row],[labeller_confidence_score]]-Data[[#This Row],[cytodiffusion_classification_confidence]]</f>
        <v>0.1381</v>
      </c>
    </row>
    <row r="4244" spans="1:41" x14ac:dyDescent="0.3">
      <c r="A4244" t="s">
        <v>4317</v>
      </c>
      <c r="B4244" t="s">
        <v>60</v>
      </c>
      <c r="C4244">
        <v>0</v>
      </c>
      <c r="D4244" t="s">
        <v>50</v>
      </c>
      <c r="E4244">
        <v>16.84</v>
      </c>
      <c r="F4244">
        <v>57.6</v>
      </c>
      <c r="G4244">
        <v>0.57099999999999995</v>
      </c>
      <c r="H4244">
        <v>0.45600000000000002</v>
      </c>
      <c r="I4244">
        <f>Data[[#This Row],[nucleus_area_pct]]/Data[[#This Row],[cytoplasm_ratio]]</f>
        <v>126.31578947368421</v>
      </c>
      <c r="J4244">
        <v>0.73</v>
      </c>
      <c r="K4244">
        <v>0.50800000000000001</v>
      </c>
      <c r="L4244">
        <v>2.8</v>
      </c>
      <c r="M4244">
        <v>1.4</v>
      </c>
      <c r="N4244">
        <v>0.752</v>
      </c>
      <c r="O4244">
        <v>698</v>
      </c>
      <c r="P4244">
        <v>108</v>
      </c>
      <c r="Q4244">
        <v>184</v>
      </c>
      <c r="R4244">
        <v>154</v>
      </c>
      <c r="S4244">
        <v>188</v>
      </c>
      <c r="T4244">
        <f>(Data[[#This Row],[mean_r]]/256)*100</f>
        <v>71.875</v>
      </c>
      <c r="U4244">
        <f>(Data[[#This Row],[mean_g]]/256)*100</f>
        <v>60.15625</v>
      </c>
      <c r="V4244">
        <f>(Data[[#This Row],[mean_b]]/256)*100</f>
        <v>73.4375</v>
      </c>
      <c r="W4244">
        <v>0.66600000000000004</v>
      </c>
      <c r="X4244" t="s">
        <v>51</v>
      </c>
      <c r="Y4244" t="s">
        <v>45</v>
      </c>
      <c r="Z4244">
        <v>4086</v>
      </c>
      <c r="AA4244">
        <v>5.75</v>
      </c>
      <c r="AB4244">
        <v>11.7</v>
      </c>
      <c r="AC4244">
        <v>41.4</v>
      </c>
      <c r="AD4244">
        <v>324212</v>
      </c>
      <c r="AE4244">
        <v>96.3</v>
      </c>
      <c r="AF4244">
        <v>35.9</v>
      </c>
      <c r="AG4244" t="s">
        <v>64</v>
      </c>
      <c r="AH4244" t="s">
        <v>68</v>
      </c>
      <c r="AI4244" t="s">
        <v>52</v>
      </c>
      <c r="AJ4244">
        <v>60</v>
      </c>
      <c r="AK4244">
        <v>224</v>
      </c>
      <c r="AL4244">
        <v>0.1212</v>
      </c>
      <c r="AM4244">
        <v>0.9194</v>
      </c>
      <c r="AN4244">
        <v>0.96060000000000001</v>
      </c>
      <c r="AO4244">
        <f>Data[[#This Row],[labeller_confidence_score]]-Data[[#This Row],[cytodiffusion_classification_confidence]]</f>
        <v>4.1200000000000014E-2</v>
      </c>
    </row>
    <row r="4245" spans="1:41" x14ac:dyDescent="0.3">
      <c r="A4245" t="s">
        <v>4318</v>
      </c>
      <c r="B4245" t="s">
        <v>81</v>
      </c>
      <c r="C4245">
        <v>1</v>
      </c>
      <c r="D4245" t="s">
        <v>82</v>
      </c>
      <c r="E4245">
        <v>16.12</v>
      </c>
      <c r="F4245">
        <v>81.3</v>
      </c>
      <c r="G4245">
        <v>0.34200000000000003</v>
      </c>
      <c r="H4245">
        <v>0.13400000000000001</v>
      </c>
      <c r="I4245">
        <f>Data[[#This Row],[nucleus_area_pct]]/Data[[#This Row],[cytoplasm_ratio]]</f>
        <v>606.71641791044772</v>
      </c>
      <c r="J4245">
        <v>0.88800000000000001</v>
      </c>
      <c r="K4245">
        <v>0.32500000000000001</v>
      </c>
      <c r="L4245">
        <v>1.04</v>
      </c>
      <c r="M4245">
        <v>1</v>
      </c>
      <c r="N4245">
        <v>0.89700000000000002</v>
      </c>
      <c r="O4245">
        <v>641</v>
      </c>
      <c r="P4245">
        <v>97</v>
      </c>
      <c r="Q4245">
        <v>166</v>
      </c>
      <c r="R4245">
        <v>149</v>
      </c>
      <c r="S4245">
        <v>212</v>
      </c>
      <c r="T4245">
        <f>(Data[[#This Row],[mean_r]]/256)*100</f>
        <v>64.84375</v>
      </c>
      <c r="U4245">
        <f>(Data[[#This Row],[mean_g]]/256)*100</f>
        <v>58.203125</v>
      </c>
      <c r="V4245">
        <f>(Data[[#This Row],[mean_b]]/256)*100</f>
        <v>82.8125</v>
      </c>
      <c r="W4245">
        <v>0.73299999999999998</v>
      </c>
      <c r="X4245" t="s">
        <v>39</v>
      </c>
      <c r="Y4245" t="s">
        <v>40</v>
      </c>
      <c r="Z4245">
        <v>7555</v>
      </c>
      <c r="AA4245">
        <v>3.83</v>
      </c>
      <c r="AB4245">
        <v>14.3</v>
      </c>
      <c r="AC4245">
        <v>44.8</v>
      </c>
      <c r="AD4245">
        <v>282421</v>
      </c>
      <c r="AE4245">
        <v>81.8</v>
      </c>
      <c r="AF4245">
        <v>31.3</v>
      </c>
      <c r="AG4245" t="s">
        <v>41</v>
      </c>
      <c r="AH4245" t="s">
        <v>42</v>
      </c>
      <c r="AI4245" t="s">
        <v>56</v>
      </c>
      <c r="AJ4245">
        <v>100</v>
      </c>
      <c r="AK4245">
        <v>512</v>
      </c>
      <c r="AL4245">
        <v>0.99870000000000003</v>
      </c>
      <c r="AM4245">
        <v>0.68159999999999998</v>
      </c>
      <c r="AN4245">
        <v>0.73219999999999996</v>
      </c>
      <c r="AO4245">
        <f>Data[[#This Row],[labeller_confidence_score]]-Data[[#This Row],[cytodiffusion_classification_confidence]]</f>
        <v>5.0599999999999978E-2</v>
      </c>
    </row>
    <row r="4246" spans="1:41" x14ac:dyDescent="0.3">
      <c r="A4246" t="s">
        <v>4319</v>
      </c>
      <c r="B4246" t="s">
        <v>49</v>
      </c>
      <c r="C4246">
        <v>0</v>
      </c>
      <c r="D4246" t="s">
        <v>50</v>
      </c>
      <c r="E4246">
        <v>11.96</v>
      </c>
      <c r="F4246">
        <v>60.3</v>
      </c>
      <c r="G4246">
        <v>0.46400000000000002</v>
      </c>
      <c r="H4246">
        <v>0.49</v>
      </c>
      <c r="I4246">
        <f>Data[[#This Row],[nucleus_area_pct]]/Data[[#This Row],[cytoplasm_ratio]]</f>
        <v>123.06122448979592</v>
      </c>
      <c r="J4246">
        <v>0.78100000000000003</v>
      </c>
      <c r="K4246">
        <v>0.40200000000000002</v>
      </c>
      <c r="L4246">
        <v>3.68</v>
      </c>
      <c r="M4246">
        <v>2.7</v>
      </c>
      <c r="N4246">
        <v>0.86099999999999999</v>
      </c>
      <c r="O4246">
        <v>391</v>
      </c>
      <c r="P4246">
        <v>80</v>
      </c>
      <c r="Q4246">
        <v>215</v>
      </c>
      <c r="R4246">
        <v>156</v>
      </c>
      <c r="S4246">
        <v>176</v>
      </c>
      <c r="T4246">
        <f>(Data[[#This Row],[mean_r]]/256)*100</f>
        <v>83.984375</v>
      </c>
      <c r="U4246">
        <f>(Data[[#This Row],[mean_g]]/256)*100</f>
        <v>60.9375</v>
      </c>
      <c r="V4246">
        <f>(Data[[#This Row],[mean_b]]/256)*100</f>
        <v>68.75</v>
      </c>
      <c r="W4246">
        <v>0.70799999999999996</v>
      </c>
      <c r="X4246" t="s">
        <v>63</v>
      </c>
      <c r="Y4246" t="s">
        <v>40</v>
      </c>
      <c r="Z4246">
        <v>10152</v>
      </c>
      <c r="AA4246">
        <v>4.8899999999999997</v>
      </c>
      <c r="AB4246">
        <v>12.6</v>
      </c>
      <c r="AC4246">
        <v>45.6</v>
      </c>
      <c r="AD4246">
        <v>268297</v>
      </c>
      <c r="AE4246">
        <v>84.2</v>
      </c>
      <c r="AF4246">
        <v>31.8</v>
      </c>
      <c r="AG4246" t="s">
        <v>46</v>
      </c>
      <c r="AH4246" t="s">
        <v>42</v>
      </c>
      <c r="AI4246" t="s">
        <v>56</v>
      </c>
      <c r="AJ4246">
        <v>60</v>
      </c>
      <c r="AK4246">
        <v>360</v>
      </c>
      <c r="AL4246">
        <v>7.9100000000000004E-2</v>
      </c>
      <c r="AM4246">
        <v>0.93500000000000005</v>
      </c>
      <c r="AN4246">
        <v>0.94320000000000004</v>
      </c>
      <c r="AO4246">
        <f>Data[[#This Row],[labeller_confidence_score]]-Data[[#This Row],[cytodiffusion_classification_confidence]]</f>
        <v>8.1999999999999851E-3</v>
      </c>
    </row>
    <row r="4247" spans="1:41" x14ac:dyDescent="0.3">
      <c r="A4247" t="s">
        <v>4320</v>
      </c>
      <c r="B4247" t="s">
        <v>37</v>
      </c>
      <c r="C4247">
        <v>1</v>
      </c>
      <c r="D4247" t="s">
        <v>38</v>
      </c>
      <c r="E4247">
        <v>12.56</v>
      </c>
      <c r="F4247">
        <v>56.9</v>
      </c>
      <c r="G4247">
        <v>0.55700000000000005</v>
      </c>
      <c r="H4247">
        <v>0.50700000000000001</v>
      </c>
      <c r="I4247">
        <f>Data[[#This Row],[nucleus_area_pct]]/Data[[#This Row],[cytoplasm_ratio]]</f>
        <v>112.22879684418146</v>
      </c>
      <c r="J4247">
        <v>0.68100000000000005</v>
      </c>
      <c r="K4247">
        <v>0.29299999999999998</v>
      </c>
      <c r="L4247">
        <v>2.79</v>
      </c>
      <c r="M4247">
        <v>5.4</v>
      </c>
      <c r="N4247">
        <v>0.81100000000000005</v>
      </c>
      <c r="O4247">
        <v>543</v>
      </c>
      <c r="P4247">
        <v>88</v>
      </c>
      <c r="Q4247">
        <v>213</v>
      </c>
      <c r="R4247">
        <v>154</v>
      </c>
      <c r="S4247">
        <v>187</v>
      </c>
      <c r="T4247">
        <f>(Data[[#This Row],[mean_r]]/256)*100</f>
        <v>83.203125</v>
      </c>
      <c r="U4247">
        <f>(Data[[#This Row],[mean_g]]/256)*100</f>
        <v>60.15625</v>
      </c>
      <c r="V4247">
        <f>(Data[[#This Row],[mean_b]]/256)*100</f>
        <v>73.046875</v>
      </c>
      <c r="W4247">
        <v>0.625</v>
      </c>
      <c r="X4247" t="s">
        <v>51</v>
      </c>
      <c r="Y4247" t="s">
        <v>40</v>
      </c>
      <c r="Z4247">
        <v>6290</v>
      </c>
      <c r="AA4247">
        <v>4.2699999999999996</v>
      </c>
      <c r="AB4247">
        <v>17.100000000000001</v>
      </c>
      <c r="AC4247">
        <v>49.1</v>
      </c>
      <c r="AD4247">
        <v>203798</v>
      </c>
      <c r="AE4247">
        <v>83.7</v>
      </c>
      <c r="AF4247">
        <v>36.1</v>
      </c>
      <c r="AG4247" t="s">
        <v>41</v>
      </c>
      <c r="AH4247" t="s">
        <v>47</v>
      </c>
      <c r="AI4247" t="s">
        <v>52</v>
      </c>
      <c r="AJ4247">
        <v>100</v>
      </c>
      <c r="AK4247">
        <v>360</v>
      </c>
      <c r="AL4247">
        <v>0.91049999999999998</v>
      </c>
      <c r="AM4247">
        <v>0.72699999999999998</v>
      </c>
      <c r="AN4247">
        <v>0.63109999999999999</v>
      </c>
      <c r="AO4247">
        <f>Data[[#This Row],[labeller_confidence_score]]-Data[[#This Row],[cytodiffusion_classification_confidence]]</f>
        <v>-9.5899999999999985E-2</v>
      </c>
    </row>
    <row r="4248" spans="1:41" x14ac:dyDescent="0.3">
      <c r="A4248" t="s">
        <v>4321</v>
      </c>
      <c r="B4248" t="s">
        <v>49</v>
      </c>
      <c r="C4248">
        <v>0</v>
      </c>
      <c r="D4248" t="s">
        <v>50</v>
      </c>
      <c r="E4248">
        <v>13.62</v>
      </c>
      <c r="F4248">
        <v>54.5</v>
      </c>
      <c r="G4248">
        <v>0.71799999999999997</v>
      </c>
      <c r="H4248">
        <v>0.34399999999999997</v>
      </c>
      <c r="I4248">
        <f>Data[[#This Row],[nucleus_area_pct]]/Data[[#This Row],[cytoplasm_ratio]]</f>
        <v>158.43023255813955</v>
      </c>
      <c r="J4248">
        <v>0.80500000000000005</v>
      </c>
      <c r="K4248">
        <v>0.316</v>
      </c>
      <c r="L4248">
        <v>2.25</v>
      </c>
      <c r="M4248">
        <v>3.4</v>
      </c>
      <c r="N4248">
        <v>0.747</v>
      </c>
      <c r="O4248">
        <v>411</v>
      </c>
      <c r="P4248">
        <v>72</v>
      </c>
      <c r="Q4248">
        <v>226</v>
      </c>
      <c r="R4248">
        <v>137</v>
      </c>
      <c r="S4248">
        <v>198</v>
      </c>
      <c r="T4248">
        <f>(Data[[#This Row],[mean_r]]/256)*100</f>
        <v>88.28125</v>
      </c>
      <c r="U4248">
        <f>(Data[[#This Row],[mean_g]]/256)*100</f>
        <v>53.515625</v>
      </c>
      <c r="V4248">
        <f>(Data[[#This Row],[mean_b]]/256)*100</f>
        <v>77.34375</v>
      </c>
      <c r="W4248">
        <v>0.65700000000000003</v>
      </c>
      <c r="X4248" t="s">
        <v>39</v>
      </c>
      <c r="Y4248" t="s">
        <v>45</v>
      </c>
      <c r="Z4248">
        <v>9572</v>
      </c>
      <c r="AA4248">
        <v>5.78</v>
      </c>
      <c r="AB4248">
        <v>11.3</v>
      </c>
      <c r="AC4248">
        <v>38.6</v>
      </c>
      <c r="AD4248">
        <v>320121</v>
      </c>
      <c r="AE4248">
        <v>92.9</v>
      </c>
      <c r="AF4248">
        <v>30.5</v>
      </c>
      <c r="AG4248" t="s">
        <v>46</v>
      </c>
      <c r="AH4248" t="s">
        <v>47</v>
      </c>
      <c r="AI4248" t="s">
        <v>56</v>
      </c>
      <c r="AJ4248">
        <v>100</v>
      </c>
      <c r="AK4248">
        <v>256</v>
      </c>
      <c r="AL4248">
        <v>0.1244</v>
      </c>
      <c r="AM4248">
        <v>0.92920000000000003</v>
      </c>
      <c r="AN4248">
        <v>0.92049999999999998</v>
      </c>
      <c r="AO4248">
        <f>Data[[#This Row],[labeller_confidence_score]]-Data[[#This Row],[cytodiffusion_classification_confidence]]</f>
        <v>-8.700000000000041E-3</v>
      </c>
    </row>
    <row r="4249" spans="1:41" x14ac:dyDescent="0.3">
      <c r="A4249" t="s">
        <v>4322</v>
      </c>
      <c r="B4249" t="s">
        <v>106</v>
      </c>
      <c r="C4249">
        <v>1</v>
      </c>
      <c r="D4249" t="s">
        <v>82</v>
      </c>
      <c r="E4249">
        <v>12.98</v>
      </c>
      <c r="F4249">
        <v>79.5</v>
      </c>
      <c r="G4249">
        <v>0.50700000000000001</v>
      </c>
      <c r="H4249">
        <v>0.25800000000000001</v>
      </c>
      <c r="I4249">
        <f>Data[[#This Row],[nucleus_area_pct]]/Data[[#This Row],[cytoplasm_ratio]]</f>
        <v>308.1395348837209</v>
      </c>
      <c r="J4249">
        <v>0.92900000000000005</v>
      </c>
      <c r="K4249">
        <v>0.16800000000000001</v>
      </c>
      <c r="L4249">
        <v>0.96</v>
      </c>
      <c r="M4249">
        <v>1</v>
      </c>
      <c r="N4249">
        <v>0.83699999999999997</v>
      </c>
      <c r="O4249">
        <v>455</v>
      </c>
      <c r="P4249">
        <v>84</v>
      </c>
      <c r="Q4249">
        <v>219</v>
      </c>
      <c r="R4249">
        <v>180</v>
      </c>
      <c r="S4249">
        <v>182</v>
      </c>
      <c r="T4249">
        <f>(Data[[#This Row],[mean_r]]/256)*100</f>
        <v>85.546875</v>
      </c>
      <c r="U4249">
        <f>(Data[[#This Row],[mean_g]]/256)*100</f>
        <v>70.3125</v>
      </c>
      <c r="V4249">
        <f>(Data[[#This Row],[mean_b]]/256)*100</f>
        <v>71.09375</v>
      </c>
      <c r="W4249">
        <v>0.47</v>
      </c>
      <c r="X4249" t="s">
        <v>51</v>
      </c>
      <c r="Y4249" t="s">
        <v>45</v>
      </c>
      <c r="Z4249">
        <v>7968</v>
      </c>
      <c r="AA4249">
        <v>5.07</v>
      </c>
      <c r="AB4249">
        <v>11.9</v>
      </c>
      <c r="AC4249">
        <v>49.7</v>
      </c>
      <c r="AD4249">
        <v>303944</v>
      </c>
      <c r="AE4249">
        <v>96.8</v>
      </c>
      <c r="AF4249">
        <v>33.799999999999997</v>
      </c>
      <c r="AG4249" t="s">
        <v>64</v>
      </c>
      <c r="AH4249" t="s">
        <v>47</v>
      </c>
      <c r="AI4249" t="s">
        <v>52</v>
      </c>
      <c r="AJ4249">
        <v>40</v>
      </c>
      <c r="AK4249">
        <v>512</v>
      </c>
      <c r="AL4249">
        <v>0.87419999999999998</v>
      </c>
      <c r="AM4249">
        <v>0.65490000000000004</v>
      </c>
      <c r="AN4249">
        <v>0.61050000000000004</v>
      </c>
      <c r="AO4249">
        <f>Data[[#This Row],[labeller_confidence_score]]-Data[[#This Row],[cytodiffusion_classification_confidence]]</f>
        <v>-4.4399999999999995E-2</v>
      </c>
    </row>
    <row r="4250" spans="1:41" x14ac:dyDescent="0.3">
      <c r="A4250" t="s">
        <v>4323</v>
      </c>
      <c r="B4250" t="s">
        <v>67</v>
      </c>
      <c r="C4250">
        <v>1</v>
      </c>
      <c r="D4250" t="s">
        <v>67</v>
      </c>
      <c r="E4250">
        <v>6.65</v>
      </c>
      <c r="F4250">
        <v>0.8</v>
      </c>
      <c r="G4250">
        <v>0.17799999999999999</v>
      </c>
      <c r="H4250">
        <v>0.83599999999999997</v>
      </c>
      <c r="I4250">
        <f>Data[[#This Row],[nucleus_area_pct]]/Data[[#This Row],[cytoplasm_ratio]]</f>
        <v>0.95693779904306231</v>
      </c>
      <c r="J4250">
        <v>0.434</v>
      </c>
      <c r="K4250">
        <v>0.59</v>
      </c>
      <c r="L4250">
        <v>2.83</v>
      </c>
      <c r="M4250">
        <v>1</v>
      </c>
      <c r="N4250">
        <v>0.70699999999999996</v>
      </c>
      <c r="O4250">
        <v>184</v>
      </c>
      <c r="P4250">
        <v>50</v>
      </c>
      <c r="Q4250">
        <v>248</v>
      </c>
      <c r="R4250">
        <v>98</v>
      </c>
      <c r="S4250">
        <v>193</v>
      </c>
      <c r="T4250">
        <f>(Data[[#This Row],[mean_r]]/256)*100</f>
        <v>96.875</v>
      </c>
      <c r="U4250">
        <f>(Data[[#This Row],[mean_g]]/256)*100</f>
        <v>38.28125</v>
      </c>
      <c r="V4250">
        <f>(Data[[#This Row],[mean_b]]/256)*100</f>
        <v>75.390625</v>
      </c>
      <c r="W4250">
        <v>0.79</v>
      </c>
      <c r="X4250" t="s">
        <v>63</v>
      </c>
      <c r="Y4250" t="s">
        <v>45</v>
      </c>
      <c r="Z4250">
        <v>9007</v>
      </c>
      <c r="AA4250">
        <v>5.18</v>
      </c>
      <c r="AB4250">
        <v>12.5</v>
      </c>
      <c r="AC4250">
        <v>44.8</v>
      </c>
      <c r="AD4250">
        <v>288851</v>
      </c>
      <c r="AE4250">
        <v>96</v>
      </c>
      <c r="AF4250">
        <v>33.299999999999997</v>
      </c>
      <c r="AG4250" t="s">
        <v>46</v>
      </c>
      <c r="AH4250" t="s">
        <v>68</v>
      </c>
      <c r="AI4250" t="s">
        <v>56</v>
      </c>
      <c r="AJ4250">
        <v>100</v>
      </c>
      <c r="AK4250">
        <v>360</v>
      </c>
      <c r="AL4250">
        <v>0.75049999999999994</v>
      </c>
      <c r="AM4250">
        <v>0.78710000000000002</v>
      </c>
      <c r="AN4250">
        <v>0.7611</v>
      </c>
      <c r="AO4250">
        <f>Data[[#This Row],[labeller_confidence_score]]-Data[[#This Row],[cytodiffusion_classification_confidence]]</f>
        <v>-2.6000000000000023E-2</v>
      </c>
    </row>
    <row r="4251" spans="1:41" x14ac:dyDescent="0.3">
      <c r="A4251" t="s">
        <v>4324</v>
      </c>
      <c r="B4251" t="s">
        <v>67</v>
      </c>
      <c r="C4251">
        <v>1</v>
      </c>
      <c r="D4251" t="s">
        <v>67</v>
      </c>
      <c r="E4251">
        <v>5.95</v>
      </c>
      <c r="F4251">
        <v>30.8</v>
      </c>
      <c r="G4251">
        <v>0.183</v>
      </c>
      <c r="H4251">
        <v>0.63600000000000001</v>
      </c>
      <c r="I4251">
        <f>Data[[#This Row],[nucleus_area_pct]]/Data[[#This Row],[cytoplasm_ratio]]</f>
        <v>48.427672955974842</v>
      </c>
      <c r="J4251">
        <v>0.254</v>
      </c>
      <c r="K4251">
        <v>0.79500000000000004</v>
      </c>
      <c r="L4251">
        <v>0.45</v>
      </c>
      <c r="M4251">
        <v>1.4</v>
      </c>
      <c r="N4251">
        <v>0.67800000000000005</v>
      </c>
      <c r="O4251">
        <v>79</v>
      </c>
      <c r="P4251">
        <v>68</v>
      </c>
      <c r="Q4251">
        <v>238</v>
      </c>
      <c r="R4251">
        <v>177</v>
      </c>
      <c r="S4251">
        <v>177</v>
      </c>
      <c r="T4251">
        <f>(Data[[#This Row],[mean_r]]/256)*100</f>
        <v>92.96875</v>
      </c>
      <c r="U4251">
        <f>(Data[[#This Row],[mean_g]]/256)*100</f>
        <v>69.140625</v>
      </c>
      <c r="V4251">
        <f>(Data[[#This Row],[mean_b]]/256)*100</f>
        <v>69.140625</v>
      </c>
      <c r="W4251">
        <v>0.48699999999999999</v>
      </c>
      <c r="X4251" t="s">
        <v>51</v>
      </c>
      <c r="Y4251" t="s">
        <v>40</v>
      </c>
      <c r="Z4251">
        <v>6573</v>
      </c>
      <c r="AA4251">
        <v>4.72</v>
      </c>
      <c r="AB4251">
        <v>18.3</v>
      </c>
      <c r="AC4251">
        <v>42.3</v>
      </c>
      <c r="AD4251">
        <v>246906</v>
      </c>
      <c r="AE4251">
        <v>95.2</v>
      </c>
      <c r="AF4251">
        <v>31.1</v>
      </c>
      <c r="AG4251" t="s">
        <v>46</v>
      </c>
      <c r="AH4251" t="s">
        <v>68</v>
      </c>
      <c r="AI4251" t="s">
        <v>56</v>
      </c>
      <c r="AJ4251">
        <v>60</v>
      </c>
      <c r="AK4251">
        <v>224</v>
      </c>
      <c r="AL4251">
        <v>0.79559999999999997</v>
      </c>
      <c r="AM4251">
        <v>0.51259999999999994</v>
      </c>
      <c r="AN4251">
        <v>0.81479999999999997</v>
      </c>
      <c r="AO4251">
        <f>Data[[#This Row],[labeller_confidence_score]]-Data[[#This Row],[cytodiffusion_classification_confidence]]</f>
        <v>0.30220000000000002</v>
      </c>
    </row>
    <row r="4252" spans="1:41" x14ac:dyDescent="0.3">
      <c r="A4252" t="s">
        <v>4325</v>
      </c>
      <c r="B4252" t="s">
        <v>180</v>
      </c>
      <c r="C4252">
        <v>1</v>
      </c>
      <c r="D4252" t="s">
        <v>181</v>
      </c>
      <c r="E4252">
        <v>6.67</v>
      </c>
      <c r="F4252">
        <v>0</v>
      </c>
      <c r="G4252">
        <v>0</v>
      </c>
      <c r="H4252">
        <v>1</v>
      </c>
      <c r="I4252">
        <f>Data[[#This Row],[nucleus_area_pct]]/Data[[#This Row],[cytoplasm_ratio]]</f>
        <v>0</v>
      </c>
      <c r="J4252">
        <v>0.40699999999999997</v>
      </c>
      <c r="K4252">
        <v>0.89600000000000002</v>
      </c>
      <c r="L4252">
        <v>0.43</v>
      </c>
      <c r="M4252">
        <v>1</v>
      </c>
      <c r="N4252">
        <v>0.71899999999999997</v>
      </c>
      <c r="O4252">
        <v>173</v>
      </c>
      <c r="P4252">
        <v>47</v>
      </c>
      <c r="Q4252">
        <v>243</v>
      </c>
      <c r="R4252">
        <v>126</v>
      </c>
      <c r="S4252">
        <v>137</v>
      </c>
      <c r="T4252">
        <f>(Data[[#This Row],[mean_r]]/256)*100</f>
        <v>94.921875</v>
      </c>
      <c r="U4252">
        <f>(Data[[#This Row],[mean_g]]/256)*100</f>
        <v>49.21875</v>
      </c>
      <c r="V4252">
        <f>(Data[[#This Row],[mean_b]]/256)*100</f>
        <v>53.515625</v>
      </c>
      <c r="W4252">
        <v>0.52600000000000002</v>
      </c>
      <c r="X4252" t="s">
        <v>39</v>
      </c>
      <c r="Y4252" t="s">
        <v>45</v>
      </c>
      <c r="Z4252">
        <v>11232</v>
      </c>
      <c r="AA4252">
        <v>6.08</v>
      </c>
      <c r="AB4252">
        <v>12.8</v>
      </c>
      <c r="AC4252">
        <v>31.2</v>
      </c>
      <c r="AD4252">
        <v>127795</v>
      </c>
      <c r="AE4252">
        <v>102.4</v>
      </c>
      <c r="AF4252">
        <v>32.799999999999997</v>
      </c>
      <c r="AG4252" t="s">
        <v>64</v>
      </c>
      <c r="AH4252" t="s">
        <v>42</v>
      </c>
      <c r="AI4252" t="s">
        <v>56</v>
      </c>
      <c r="AJ4252">
        <v>100</v>
      </c>
      <c r="AK4252">
        <v>256</v>
      </c>
      <c r="AL4252">
        <v>0.96220000000000006</v>
      </c>
      <c r="AM4252">
        <v>0.68</v>
      </c>
      <c r="AN4252">
        <v>0.60170000000000001</v>
      </c>
      <c r="AO4252">
        <f>Data[[#This Row],[labeller_confidence_score]]-Data[[#This Row],[cytodiffusion_classification_confidence]]</f>
        <v>-7.8300000000000036E-2</v>
      </c>
    </row>
    <row r="4253" spans="1:41" x14ac:dyDescent="0.3">
      <c r="A4253" t="s">
        <v>4326</v>
      </c>
      <c r="B4253" t="s">
        <v>49</v>
      </c>
      <c r="C4253">
        <v>0</v>
      </c>
      <c r="D4253" t="s">
        <v>50</v>
      </c>
      <c r="E4253">
        <v>10.94</v>
      </c>
      <c r="F4253">
        <v>52</v>
      </c>
      <c r="G4253">
        <v>0.67400000000000004</v>
      </c>
      <c r="H4253">
        <v>0.41199999999999998</v>
      </c>
      <c r="I4253">
        <f>Data[[#This Row],[nucleus_area_pct]]/Data[[#This Row],[cytoplasm_ratio]]</f>
        <v>126.21359223300972</v>
      </c>
      <c r="J4253">
        <v>0.78600000000000003</v>
      </c>
      <c r="K4253">
        <v>0.32</v>
      </c>
      <c r="L4253">
        <v>3.62</v>
      </c>
      <c r="M4253">
        <v>3.2</v>
      </c>
      <c r="N4253">
        <v>0.81499999999999995</v>
      </c>
      <c r="O4253">
        <v>335</v>
      </c>
      <c r="P4253">
        <v>59</v>
      </c>
      <c r="Q4253">
        <v>210</v>
      </c>
      <c r="R4253">
        <v>140</v>
      </c>
      <c r="S4253">
        <v>216</v>
      </c>
      <c r="T4253">
        <f>(Data[[#This Row],[mean_r]]/256)*100</f>
        <v>82.03125</v>
      </c>
      <c r="U4253">
        <f>(Data[[#This Row],[mean_g]]/256)*100</f>
        <v>54.6875</v>
      </c>
      <c r="V4253">
        <f>(Data[[#This Row],[mean_b]]/256)*100</f>
        <v>84.375</v>
      </c>
      <c r="W4253">
        <v>0.50600000000000001</v>
      </c>
      <c r="X4253" t="s">
        <v>63</v>
      </c>
      <c r="Y4253" t="s">
        <v>40</v>
      </c>
      <c r="Z4253">
        <v>4999</v>
      </c>
      <c r="AA4253">
        <v>5.85</v>
      </c>
      <c r="AB4253">
        <v>13.5</v>
      </c>
      <c r="AC4253">
        <v>43.9</v>
      </c>
      <c r="AD4253">
        <v>294771</v>
      </c>
      <c r="AE4253">
        <v>84</v>
      </c>
      <c r="AF4253">
        <v>34.299999999999997</v>
      </c>
      <c r="AG4253" t="s">
        <v>64</v>
      </c>
      <c r="AH4253" t="s">
        <v>68</v>
      </c>
      <c r="AI4253" t="s">
        <v>56</v>
      </c>
      <c r="AJ4253">
        <v>60</v>
      </c>
      <c r="AK4253">
        <v>256</v>
      </c>
      <c r="AL4253">
        <v>0</v>
      </c>
      <c r="AM4253">
        <v>0.92930000000000001</v>
      </c>
      <c r="AN4253">
        <v>0.90500000000000003</v>
      </c>
      <c r="AO4253">
        <f>Data[[#This Row],[labeller_confidence_score]]-Data[[#This Row],[cytodiffusion_classification_confidence]]</f>
        <v>-2.4299999999999988E-2</v>
      </c>
    </row>
    <row r="4254" spans="1:41" x14ac:dyDescent="0.3">
      <c r="A4254" t="s">
        <v>4327</v>
      </c>
      <c r="B4254" t="s">
        <v>49</v>
      </c>
      <c r="C4254">
        <v>0</v>
      </c>
      <c r="D4254" t="s">
        <v>50</v>
      </c>
      <c r="E4254">
        <v>13</v>
      </c>
      <c r="F4254">
        <v>60</v>
      </c>
      <c r="G4254">
        <v>0.58699999999999997</v>
      </c>
      <c r="H4254">
        <v>0.42599999999999999</v>
      </c>
      <c r="I4254">
        <f>Data[[#This Row],[nucleus_area_pct]]/Data[[#This Row],[cytoplasm_ratio]]</f>
        <v>140.8450704225352</v>
      </c>
      <c r="J4254">
        <v>0.83399999999999996</v>
      </c>
      <c r="K4254">
        <v>0.32600000000000001</v>
      </c>
      <c r="L4254">
        <v>4.08</v>
      </c>
      <c r="M4254">
        <v>3.4</v>
      </c>
      <c r="N4254">
        <v>0.74299999999999999</v>
      </c>
      <c r="O4254">
        <v>360</v>
      </c>
      <c r="P4254">
        <v>72</v>
      </c>
      <c r="Q4254">
        <v>212</v>
      </c>
      <c r="R4254">
        <v>189</v>
      </c>
      <c r="S4254">
        <v>169</v>
      </c>
      <c r="T4254">
        <f>(Data[[#This Row],[mean_r]]/256)*100</f>
        <v>82.8125</v>
      </c>
      <c r="U4254">
        <f>(Data[[#This Row],[mean_g]]/256)*100</f>
        <v>73.828125</v>
      </c>
      <c r="V4254">
        <f>(Data[[#This Row],[mean_b]]/256)*100</f>
        <v>66.015625</v>
      </c>
      <c r="W4254">
        <v>0.65300000000000002</v>
      </c>
      <c r="X4254" t="s">
        <v>39</v>
      </c>
      <c r="Y4254" t="s">
        <v>45</v>
      </c>
      <c r="Z4254">
        <v>4351</v>
      </c>
      <c r="AA4254">
        <v>3.6</v>
      </c>
      <c r="AB4254">
        <v>9.5</v>
      </c>
      <c r="AC4254">
        <v>37.700000000000003</v>
      </c>
      <c r="AD4254">
        <v>325785</v>
      </c>
      <c r="AE4254">
        <v>83.7</v>
      </c>
      <c r="AF4254">
        <v>33.200000000000003</v>
      </c>
      <c r="AG4254" t="s">
        <v>46</v>
      </c>
      <c r="AH4254" t="s">
        <v>68</v>
      </c>
      <c r="AI4254" t="s">
        <v>56</v>
      </c>
      <c r="AJ4254">
        <v>60</v>
      </c>
      <c r="AK4254">
        <v>224</v>
      </c>
      <c r="AL4254">
        <v>1.8200000000000001E-2</v>
      </c>
      <c r="AM4254">
        <v>0.92810000000000004</v>
      </c>
      <c r="AN4254">
        <v>0.95030000000000003</v>
      </c>
      <c r="AO4254">
        <f>Data[[#This Row],[labeller_confidence_score]]-Data[[#This Row],[cytodiffusion_classification_confidence]]</f>
        <v>2.2199999999999998E-2</v>
      </c>
    </row>
    <row r="4255" spans="1:41" x14ac:dyDescent="0.3">
      <c r="A4255" t="s">
        <v>4328</v>
      </c>
      <c r="B4255" t="s">
        <v>60</v>
      </c>
      <c r="C4255">
        <v>0</v>
      </c>
      <c r="D4255" t="s">
        <v>50</v>
      </c>
      <c r="E4255">
        <v>17.27</v>
      </c>
      <c r="F4255">
        <v>72.8</v>
      </c>
      <c r="G4255">
        <v>0.41099999999999998</v>
      </c>
      <c r="H4255">
        <v>0.47599999999999998</v>
      </c>
      <c r="I4255">
        <f>Data[[#This Row],[nucleus_area_pct]]/Data[[#This Row],[cytoplasm_ratio]]</f>
        <v>152.94117647058823</v>
      </c>
      <c r="J4255">
        <v>0.67500000000000004</v>
      </c>
      <c r="K4255">
        <v>0.42099999999999999</v>
      </c>
      <c r="L4255">
        <v>1.57</v>
      </c>
      <c r="M4255">
        <v>1</v>
      </c>
      <c r="N4255">
        <v>0.69499999999999995</v>
      </c>
      <c r="O4255">
        <v>517</v>
      </c>
      <c r="P4255">
        <v>101</v>
      </c>
      <c r="Q4255">
        <v>241</v>
      </c>
      <c r="R4255">
        <v>158</v>
      </c>
      <c r="S4255">
        <v>176</v>
      </c>
      <c r="T4255">
        <f>(Data[[#This Row],[mean_r]]/256)*100</f>
        <v>94.140625</v>
      </c>
      <c r="U4255">
        <f>(Data[[#This Row],[mean_g]]/256)*100</f>
        <v>61.71875</v>
      </c>
      <c r="V4255">
        <f>(Data[[#This Row],[mean_b]]/256)*100</f>
        <v>68.75</v>
      </c>
      <c r="W4255">
        <v>0.45</v>
      </c>
      <c r="X4255" t="s">
        <v>63</v>
      </c>
      <c r="Y4255" t="s">
        <v>40</v>
      </c>
      <c r="Z4255">
        <v>4686</v>
      </c>
      <c r="AA4255">
        <v>5.4</v>
      </c>
      <c r="AB4255">
        <v>15.6</v>
      </c>
      <c r="AC4255">
        <v>42.7</v>
      </c>
      <c r="AD4255">
        <v>201221</v>
      </c>
      <c r="AE4255">
        <v>72.7</v>
      </c>
      <c r="AF4255">
        <v>31.9</v>
      </c>
      <c r="AG4255" t="s">
        <v>64</v>
      </c>
      <c r="AH4255" t="s">
        <v>47</v>
      </c>
      <c r="AI4255" t="s">
        <v>52</v>
      </c>
      <c r="AJ4255">
        <v>100</v>
      </c>
      <c r="AK4255">
        <v>224</v>
      </c>
      <c r="AL4255">
        <v>0.10150000000000001</v>
      </c>
      <c r="AM4255">
        <v>0.95</v>
      </c>
      <c r="AN4255">
        <v>0.87829999999999997</v>
      </c>
      <c r="AO4255">
        <f>Data[[#This Row],[labeller_confidence_score]]-Data[[#This Row],[cytodiffusion_classification_confidence]]</f>
        <v>-7.1699999999999986E-2</v>
      </c>
    </row>
    <row r="4256" spans="1:41" x14ac:dyDescent="0.3">
      <c r="A4256" t="s">
        <v>4329</v>
      </c>
      <c r="B4256" t="s">
        <v>87</v>
      </c>
      <c r="C4256">
        <v>0</v>
      </c>
      <c r="D4256" t="s">
        <v>50</v>
      </c>
      <c r="E4256">
        <v>13.49</v>
      </c>
      <c r="F4256">
        <v>47.7</v>
      </c>
      <c r="G4256">
        <v>0.58299999999999996</v>
      </c>
      <c r="H4256">
        <v>0.49199999999999999</v>
      </c>
      <c r="I4256">
        <f>Data[[#This Row],[nucleus_area_pct]]/Data[[#This Row],[cytoplasm_ratio]]</f>
        <v>96.951219512195124</v>
      </c>
      <c r="J4256">
        <v>0.76200000000000001</v>
      </c>
      <c r="K4256">
        <v>0.313</v>
      </c>
      <c r="L4256">
        <v>4.55</v>
      </c>
      <c r="M4256">
        <v>2.2000000000000002</v>
      </c>
      <c r="N4256">
        <v>0.86199999999999999</v>
      </c>
      <c r="O4256">
        <v>404</v>
      </c>
      <c r="P4256">
        <v>66</v>
      </c>
      <c r="Q4256">
        <v>249</v>
      </c>
      <c r="R4256">
        <v>122</v>
      </c>
      <c r="S4256">
        <v>176</v>
      </c>
      <c r="T4256">
        <f>(Data[[#This Row],[mean_r]]/256)*100</f>
        <v>97.265625</v>
      </c>
      <c r="U4256">
        <f>(Data[[#This Row],[mean_g]]/256)*100</f>
        <v>47.65625</v>
      </c>
      <c r="V4256">
        <f>(Data[[#This Row],[mean_b]]/256)*100</f>
        <v>68.75</v>
      </c>
      <c r="W4256">
        <v>0.70299999999999996</v>
      </c>
      <c r="X4256" t="s">
        <v>51</v>
      </c>
      <c r="Y4256" t="s">
        <v>40</v>
      </c>
      <c r="Z4256">
        <v>8453</v>
      </c>
      <c r="AA4256">
        <v>4.95</v>
      </c>
      <c r="AB4256">
        <v>12.5</v>
      </c>
      <c r="AC4256">
        <v>27.4</v>
      </c>
      <c r="AD4256">
        <v>356158</v>
      </c>
      <c r="AE4256">
        <v>105.9</v>
      </c>
      <c r="AF4256">
        <v>35.5</v>
      </c>
      <c r="AG4256" t="s">
        <v>46</v>
      </c>
      <c r="AH4256" t="s">
        <v>47</v>
      </c>
      <c r="AI4256" t="s">
        <v>56</v>
      </c>
      <c r="AJ4256">
        <v>100</v>
      </c>
      <c r="AK4256">
        <v>224</v>
      </c>
      <c r="AL4256">
        <v>3.8899999999999997E-2</v>
      </c>
      <c r="AM4256">
        <v>0.83230000000000004</v>
      </c>
      <c r="AN4256">
        <v>0.86660000000000004</v>
      </c>
      <c r="AO4256">
        <f>Data[[#This Row],[labeller_confidence_score]]-Data[[#This Row],[cytodiffusion_classification_confidence]]</f>
        <v>3.4299999999999997E-2</v>
      </c>
    </row>
    <row r="4257" spans="1:41" x14ac:dyDescent="0.3">
      <c r="A4257" t="s">
        <v>4330</v>
      </c>
      <c r="B4257" t="s">
        <v>49</v>
      </c>
      <c r="C4257">
        <v>0</v>
      </c>
      <c r="D4257" t="s">
        <v>50</v>
      </c>
      <c r="E4257">
        <v>11.86</v>
      </c>
      <c r="F4257">
        <v>55.7</v>
      </c>
      <c r="G4257">
        <v>0.52500000000000002</v>
      </c>
      <c r="H4257">
        <v>0.44</v>
      </c>
      <c r="I4257">
        <f>Data[[#This Row],[nucleus_area_pct]]/Data[[#This Row],[cytoplasm_ratio]]</f>
        <v>126.59090909090909</v>
      </c>
      <c r="J4257">
        <v>0.68500000000000005</v>
      </c>
      <c r="K4257">
        <v>0.40899999999999997</v>
      </c>
      <c r="L4257">
        <v>3.52</v>
      </c>
      <c r="M4257">
        <v>3.8</v>
      </c>
      <c r="N4257">
        <v>0.872</v>
      </c>
      <c r="O4257">
        <v>430</v>
      </c>
      <c r="P4257">
        <v>75</v>
      </c>
      <c r="Q4257">
        <v>212</v>
      </c>
      <c r="R4257">
        <v>170</v>
      </c>
      <c r="S4257">
        <v>161</v>
      </c>
      <c r="T4257">
        <f>(Data[[#This Row],[mean_r]]/256)*100</f>
        <v>82.8125</v>
      </c>
      <c r="U4257">
        <f>(Data[[#This Row],[mean_g]]/256)*100</f>
        <v>66.40625</v>
      </c>
      <c r="V4257">
        <f>(Data[[#This Row],[mean_b]]/256)*100</f>
        <v>62.890625</v>
      </c>
      <c r="W4257">
        <v>0.58699999999999997</v>
      </c>
      <c r="X4257" t="s">
        <v>39</v>
      </c>
      <c r="Y4257" t="s">
        <v>45</v>
      </c>
      <c r="Z4257">
        <v>10967</v>
      </c>
      <c r="AA4257">
        <v>3.41</v>
      </c>
      <c r="AB4257">
        <v>12.5</v>
      </c>
      <c r="AC4257">
        <v>41.5</v>
      </c>
      <c r="AD4257">
        <v>154309</v>
      </c>
      <c r="AE4257">
        <v>103.2</v>
      </c>
      <c r="AF4257">
        <v>36.4</v>
      </c>
      <c r="AG4257" t="s">
        <v>46</v>
      </c>
      <c r="AH4257" t="s">
        <v>68</v>
      </c>
      <c r="AI4257" t="s">
        <v>56</v>
      </c>
      <c r="AJ4257">
        <v>100</v>
      </c>
      <c r="AK4257">
        <v>256</v>
      </c>
      <c r="AL4257">
        <v>3.7699999999999997E-2</v>
      </c>
      <c r="AM4257">
        <v>0.9486</v>
      </c>
      <c r="AN4257">
        <v>0.81169999999999998</v>
      </c>
      <c r="AO4257">
        <f>Data[[#This Row],[labeller_confidence_score]]-Data[[#This Row],[cytodiffusion_classification_confidence]]</f>
        <v>-0.13690000000000002</v>
      </c>
    </row>
    <row r="4258" spans="1:41" x14ac:dyDescent="0.3">
      <c r="A4258" t="s">
        <v>4331</v>
      </c>
      <c r="B4258" t="s">
        <v>180</v>
      </c>
      <c r="C4258">
        <v>1</v>
      </c>
      <c r="D4258" t="s">
        <v>181</v>
      </c>
      <c r="E4258">
        <v>8.41</v>
      </c>
      <c r="F4258">
        <v>0</v>
      </c>
      <c r="G4258">
        <v>0</v>
      </c>
      <c r="H4258">
        <v>1</v>
      </c>
      <c r="I4258">
        <f>Data[[#This Row],[nucleus_area_pct]]/Data[[#This Row],[cytoplasm_ratio]]</f>
        <v>0</v>
      </c>
      <c r="J4258">
        <v>0.20899999999999999</v>
      </c>
      <c r="K4258">
        <v>0.877</v>
      </c>
      <c r="L4258">
        <v>0.49</v>
      </c>
      <c r="M4258">
        <v>1</v>
      </c>
      <c r="N4258">
        <v>0.76500000000000001</v>
      </c>
      <c r="O4258">
        <v>181</v>
      </c>
      <c r="P4258">
        <v>59</v>
      </c>
      <c r="Q4258">
        <v>255</v>
      </c>
      <c r="R4258">
        <v>122</v>
      </c>
      <c r="S4258">
        <v>152</v>
      </c>
      <c r="T4258">
        <f>(Data[[#This Row],[mean_r]]/256)*100</f>
        <v>99.609375</v>
      </c>
      <c r="U4258">
        <f>(Data[[#This Row],[mean_g]]/256)*100</f>
        <v>47.65625</v>
      </c>
      <c r="V4258">
        <f>(Data[[#This Row],[mean_b]]/256)*100</f>
        <v>59.375</v>
      </c>
      <c r="W4258">
        <v>0.46300000000000002</v>
      </c>
      <c r="X4258" t="s">
        <v>51</v>
      </c>
      <c r="Y4258" t="s">
        <v>40</v>
      </c>
      <c r="Z4258">
        <v>5134</v>
      </c>
      <c r="AA4258">
        <v>4.67</v>
      </c>
      <c r="AB4258">
        <v>13.3</v>
      </c>
      <c r="AC4258">
        <v>35.799999999999997</v>
      </c>
      <c r="AD4258">
        <v>246784</v>
      </c>
      <c r="AE4258">
        <v>90.2</v>
      </c>
      <c r="AF4258">
        <v>33.799999999999997</v>
      </c>
      <c r="AG4258" t="s">
        <v>41</v>
      </c>
      <c r="AH4258" t="s">
        <v>42</v>
      </c>
      <c r="AI4258" t="s">
        <v>56</v>
      </c>
      <c r="AJ4258">
        <v>100</v>
      </c>
      <c r="AK4258">
        <v>512</v>
      </c>
      <c r="AL4258">
        <v>0.74950000000000006</v>
      </c>
      <c r="AM4258">
        <v>0.72289999999999999</v>
      </c>
      <c r="AN4258">
        <v>0.92179999999999995</v>
      </c>
      <c r="AO4258">
        <f>Data[[#This Row],[labeller_confidence_score]]-Data[[#This Row],[cytodiffusion_classification_confidence]]</f>
        <v>0.19889999999999997</v>
      </c>
    </row>
    <row r="4259" spans="1:41" x14ac:dyDescent="0.3">
      <c r="A4259" t="s">
        <v>4332</v>
      </c>
      <c r="B4259" t="s">
        <v>62</v>
      </c>
      <c r="C4259">
        <v>0</v>
      </c>
      <c r="D4259" t="s">
        <v>50</v>
      </c>
      <c r="E4259">
        <v>9.4</v>
      </c>
      <c r="F4259">
        <v>85.3</v>
      </c>
      <c r="G4259">
        <v>0.73499999999999999</v>
      </c>
      <c r="H4259">
        <v>0.245</v>
      </c>
      <c r="I4259">
        <f>Data[[#This Row],[nucleus_area_pct]]/Data[[#This Row],[cytoplasm_ratio]]</f>
        <v>348.16326530612247</v>
      </c>
      <c r="J4259">
        <v>0.78700000000000003</v>
      </c>
      <c r="K4259">
        <v>0.223</v>
      </c>
      <c r="L4259">
        <v>0.94</v>
      </c>
      <c r="M4259">
        <v>1</v>
      </c>
      <c r="N4259">
        <v>0.874</v>
      </c>
      <c r="O4259">
        <v>254</v>
      </c>
      <c r="P4259">
        <v>56</v>
      </c>
      <c r="Q4259">
        <v>193</v>
      </c>
      <c r="R4259">
        <v>155</v>
      </c>
      <c r="S4259">
        <v>185</v>
      </c>
      <c r="T4259">
        <f>(Data[[#This Row],[mean_r]]/256)*100</f>
        <v>75.390625</v>
      </c>
      <c r="U4259">
        <f>(Data[[#This Row],[mean_g]]/256)*100</f>
        <v>60.546875</v>
      </c>
      <c r="V4259">
        <f>(Data[[#This Row],[mean_b]]/256)*100</f>
        <v>72.265625</v>
      </c>
      <c r="W4259">
        <v>0.69099999999999995</v>
      </c>
      <c r="X4259" t="s">
        <v>39</v>
      </c>
      <c r="Y4259" t="s">
        <v>45</v>
      </c>
      <c r="Z4259">
        <v>6277</v>
      </c>
      <c r="AA4259">
        <v>5.3</v>
      </c>
      <c r="AB4259">
        <v>16.2</v>
      </c>
      <c r="AC4259">
        <v>35.299999999999997</v>
      </c>
      <c r="AD4259">
        <v>250432</v>
      </c>
      <c r="AE4259">
        <v>88.4</v>
      </c>
      <c r="AF4259">
        <v>35.1</v>
      </c>
      <c r="AG4259" t="s">
        <v>64</v>
      </c>
      <c r="AH4259" t="s">
        <v>42</v>
      </c>
      <c r="AI4259" t="s">
        <v>43</v>
      </c>
      <c r="AJ4259">
        <v>100</v>
      </c>
      <c r="AK4259">
        <v>360</v>
      </c>
      <c r="AL4259">
        <v>0.1454</v>
      </c>
      <c r="AM4259">
        <v>0.92359999999999998</v>
      </c>
      <c r="AN4259">
        <v>0.83450000000000002</v>
      </c>
      <c r="AO4259">
        <f>Data[[#This Row],[labeller_confidence_score]]-Data[[#This Row],[cytodiffusion_classification_confidence]]</f>
        <v>-8.9099999999999957E-2</v>
      </c>
    </row>
    <row r="4260" spans="1:41" x14ac:dyDescent="0.3">
      <c r="A4260" t="s">
        <v>4333</v>
      </c>
      <c r="B4260" t="s">
        <v>103</v>
      </c>
      <c r="C4260">
        <v>1</v>
      </c>
      <c r="D4260" t="s">
        <v>104</v>
      </c>
      <c r="E4260">
        <v>4.5199999999999996</v>
      </c>
      <c r="F4260">
        <v>0</v>
      </c>
      <c r="G4260">
        <v>0</v>
      </c>
      <c r="H4260">
        <v>1</v>
      </c>
      <c r="I4260">
        <f>Data[[#This Row],[nucleus_area_pct]]/Data[[#This Row],[cytoplasm_ratio]]</f>
        <v>0</v>
      </c>
      <c r="J4260">
        <v>0.59199999999999997</v>
      </c>
      <c r="K4260">
        <v>0.85199999999999998</v>
      </c>
      <c r="L4260">
        <v>0.76</v>
      </c>
      <c r="M4260">
        <v>1</v>
      </c>
      <c r="N4260">
        <v>0.76400000000000001</v>
      </c>
      <c r="O4260">
        <v>110</v>
      </c>
      <c r="P4260">
        <v>35</v>
      </c>
      <c r="Q4260">
        <v>231</v>
      </c>
      <c r="R4260">
        <v>145</v>
      </c>
      <c r="S4260">
        <v>133</v>
      </c>
      <c r="T4260">
        <f>(Data[[#This Row],[mean_r]]/256)*100</f>
        <v>90.234375</v>
      </c>
      <c r="U4260">
        <f>(Data[[#This Row],[mean_g]]/256)*100</f>
        <v>56.640625</v>
      </c>
      <c r="V4260">
        <f>(Data[[#This Row],[mean_b]]/256)*100</f>
        <v>51.953125</v>
      </c>
      <c r="W4260">
        <v>0.47799999999999998</v>
      </c>
      <c r="X4260" t="s">
        <v>51</v>
      </c>
      <c r="Y4260" t="s">
        <v>45</v>
      </c>
      <c r="Z4260">
        <v>4358</v>
      </c>
      <c r="AA4260">
        <v>5.12</v>
      </c>
      <c r="AB4260">
        <v>12.9</v>
      </c>
      <c r="AC4260">
        <v>45.6</v>
      </c>
      <c r="AD4260">
        <v>354484</v>
      </c>
      <c r="AE4260">
        <v>76.8</v>
      </c>
      <c r="AF4260">
        <v>32</v>
      </c>
      <c r="AG4260" t="s">
        <v>41</v>
      </c>
      <c r="AH4260" t="s">
        <v>47</v>
      </c>
      <c r="AI4260" t="s">
        <v>56</v>
      </c>
      <c r="AJ4260">
        <v>100</v>
      </c>
      <c r="AK4260">
        <v>512</v>
      </c>
      <c r="AL4260">
        <v>0.71109999999999995</v>
      </c>
      <c r="AM4260">
        <v>0.5131</v>
      </c>
      <c r="AN4260">
        <v>0.81769999999999998</v>
      </c>
      <c r="AO4260">
        <f>Data[[#This Row],[labeller_confidence_score]]-Data[[#This Row],[cytodiffusion_classification_confidence]]</f>
        <v>0.30459999999999998</v>
      </c>
    </row>
    <row r="4261" spans="1:41" x14ac:dyDescent="0.3">
      <c r="A4261" t="s">
        <v>4334</v>
      </c>
      <c r="B4261" t="s">
        <v>62</v>
      </c>
      <c r="C4261">
        <v>0</v>
      </c>
      <c r="D4261" t="s">
        <v>50</v>
      </c>
      <c r="E4261">
        <v>9.36</v>
      </c>
      <c r="F4261">
        <v>83.7</v>
      </c>
      <c r="G4261">
        <v>0.82499999999999996</v>
      </c>
      <c r="H4261">
        <v>0.22500000000000001</v>
      </c>
      <c r="I4261">
        <f>Data[[#This Row],[nucleus_area_pct]]/Data[[#This Row],[cytoplasm_ratio]]</f>
        <v>372</v>
      </c>
      <c r="J4261">
        <v>0.83</v>
      </c>
      <c r="K4261">
        <v>0.154</v>
      </c>
      <c r="L4261">
        <v>0.94</v>
      </c>
      <c r="M4261">
        <v>1.1000000000000001</v>
      </c>
      <c r="N4261">
        <v>0.88600000000000001</v>
      </c>
      <c r="O4261">
        <v>268</v>
      </c>
      <c r="P4261">
        <v>57</v>
      </c>
      <c r="Q4261">
        <v>217</v>
      </c>
      <c r="R4261">
        <v>162</v>
      </c>
      <c r="S4261">
        <v>177</v>
      </c>
      <c r="T4261">
        <f>(Data[[#This Row],[mean_r]]/256)*100</f>
        <v>84.765625</v>
      </c>
      <c r="U4261">
        <f>(Data[[#This Row],[mean_g]]/256)*100</f>
        <v>63.28125</v>
      </c>
      <c r="V4261">
        <f>(Data[[#This Row],[mean_b]]/256)*100</f>
        <v>69.140625</v>
      </c>
      <c r="W4261">
        <v>0.73</v>
      </c>
      <c r="X4261" t="s">
        <v>51</v>
      </c>
      <c r="Y4261" t="s">
        <v>40</v>
      </c>
      <c r="Z4261">
        <v>6241</v>
      </c>
      <c r="AA4261">
        <v>5.0999999999999996</v>
      </c>
      <c r="AB4261">
        <v>11.2</v>
      </c>
      <c r="AC4261">
        <v>39.299999999999997</v>
      </c>
      <c r="AD4261">
        <v>225732</v>
      </c>
      <c r="AE4261">
        <v>94.2</v>
      </c>
      <c r="AF4261">
        <v>33.6</v>
      </c>
      <c r="AG4261" t="s">
        <v>46</v>
      </c>
      <c r="AH4261" t="s">
        <v>68</v>
      </c>
      <c r="AI4261" t="s">
        <v>52</v>
      </c>
      <c r="AJ4261">
        <v>100</v>
      </c>
      <c r="AK4261">
        <v>224</v>
      </c>
      <c r="AL4261">
        <v>0.1053</v>
      </c>
      <c r="AM4261">
        <v>0.9506</v>
      </c>
      <c r="AN4261">
        <v>0.88670000000000004</v>
      </c>
      <c r="AO4261">
        <f>Data[[#This Row],[labeller_confidence_score]]-Data[[#This Row],[cytodiffusion_classification_confidence]]</f>
        <v>-6.3899999999999957E-2</v>
      </c>
    </row>
    <row r="4262" spans="1:41" x14ac:dyDescent="0.3">
      <c r="A4262" t="s">
        <v>4335</v>
      </c>
      <c r="B4262" t="s">
        <v>74</v>
      </c>
      <c r="C4262">
        <v>0</v>
      </c>
      <c r="D4262" t="s">
        <v>75</v>
      </c>
      <c r="E4262">
        <v>2.42</v>
      </c>
      <c r="F4262">
        <v>0</v>
      </c>
      <c r="G4262">
        <v>0</v>
      </c>
      <c r="H4262">
        <v>1</v>
      </c>
      <c r="I4262">
        <f>Data[[#This Row],[nucleus_area_pct]]/Data[[#This Row],[cytoplasm_ratio]]</f>
        <v>0</v>
      </c>
      <c r="J4262">
        <v>0.71399999999999997</v>
      </c>
      <c r="K4262">
        <v>0.46800000000000003</v>
      </c>
      <c r="L4262">
        <v>2.74</v>
      </c>
      <c r="M4262">
        <v>1</v>
      </c>
      <c r="N4262">
        <v>0.77300000000000002</v>
      </c>
      <c r="O4262">
        <v>24</v>
      </c>
      <c r="P4262">
        <v>17</v>
      </c>
      <c r="Q4262">
        <v>221</v>
      </c>
      <c r="R4262">
        <v>149</v>
      </c>
      <c r="S4262">
        <v>174</v>
      </c>
      <c r="T4262">
        <f>(Data[[#This Row],[mean_r]]/256)*100</f>
        <v>86.328125</v>
      </c>
      <c r="U4262">
        <f>(Data[[#This Row],[mean_g]]/256)*100</f>
        <v>58.203125</v>
      </c>
      <c r="V4262">
        <f>(Data[[#This Row],[mean_b]]/256)*100</f>
        <v>67.96875</v>
      </c>
      <c r="W4262">
        <v>0.60699999999999998</v>
      </c>
      <c r="X4262" t="s">
        <v>51</v>
      </c>
      <c r="Y4262" t="s">
        <v>40</v>
      </c>
      <c r="Z4262">
        <v>9079</v>
      </c>
      <c r="AA4262">
        <v>5.44</v>
      </c>
      <c r="AB4262">
        <v>12.6</v>
      </c>
      <c r="AC4262">
        <v>40.799999999999997</v>
      </c>
      <c r="AD4262">
        <v>239376</v>
      </c>
      <c r="AE4262">
        <v>85.9</v>
      </c>
      <c r="AF4262">
        <v>31</v>
      </c>
      <c r="AG4262" t="s">
        <v>64</v>
      </c>
      <c r="AH4262" t="s">
        <v>42</v>
      </c>
      <c r="AI4262" t="s">
        <v>43</v>
      </c>
      <c r="AJ4262">
        <v>100</v>
      </c>
      <c r="AK4262">
        <v>512</v>
      </c>
      <c r="AL4262">
        <v>0.13120000000000001</v>
      </c>
      <c r="AM4262">
        <v>0.98839999999999995</v>
      </c>
      <c r="AN4262">
        <v>0.84860000000000002</v>
      </c>
      <c r="AO4262">
        <f>Data[[#This Row],[labeller_confidence_score]]-Data[[#This Row],[cytodiffusion_classification_confidence]]</f>
        <v>-0.13979999999999992</v>
      </c>
    </row>
    <row r="4263" spans="1:41" x14ac:dyDescent="0.3">
      <c r="A4263" t="s">
        <v>4336</v>
      </c>
      <c r="B4263" t="s">
        <v>49</v>
      </c>
      <c r="C4263">
        <v>0</v>
      </c>
      <c r="D4263" t="s">
        <v>50</v>
      </c>
      <c r="E4263">
        <v>11.45</v>
      </c>
      <c r="F4263">
        <v>53.6</v>
      </c>
      <c r="G4263">
        <v>0.49199999999999999</v>
      </c>
      <c r="H4263">
        <v>0.47399999999999998</v>
      </c>
      <c r="I4263">
        <f>Data[[#This Row],[nucleus_area_pct]]/Data[[#This Row],[cytoplasm_ratio]]</f>
        <v>113.08016877637132</v>
      </c>
      <c r="J4263">
        <v>0.90300000000000002</v>
      </c>
      <c r="K4263">
        <v>0.31</v>
      </c>
      <c r="L4263">
        <v>3.4</v>
      </c>
      <c r="M4263">
        <v>3.5</v>
      </c>
      <c r="N4263">
        <v>0.85299999999999998</v>
      </c>
      <c r="O4263">
        <v>454</v>
      </c>
      <c r="P4263">
        <v>73</v>
      </c>
      <c r="Q4263">
        <v>209</v>
      </c>
      <c r="R4263">
        <v>153</v>
      </c>
      <c r="S4263">
        <v>173</v>
      </c>
      <c r="T4263">
        <f>(Data[[#This Row],[mean_r]]/256)*100</f>
        <v>81.640625</v>
      </c>
      <c r="U4263">
        <f>(Data[[#This Row],[mean_g]]/256)*100</f>
        <v>59.765625</v>
      </c>
      <c r="V4263">
        <f>(Data[[#This Row],[mean_b]]/256)*100</f>
        <v>67.578125</v>
      </c>
      <c r="W4263">
        <v>0.64300000000000002</v>
      </c>
      <c r="X4263" t="s">
        <v>39</v>
      </c>
      <c r="Y4263" t="s">
        <v>40</v>
      </c>
      <c r="Z4263">
        <v>3788</v>
      </c>
      <c r="AA4263">
        <v>4.32</v>
      </c>
      <c r="AB4263">
        <v>11</v>
      </c>
      <c r="AC4263">
        <v>50.1</v>
      </c>
      <c r="AD4263">
        <v>314289</v>
      </c>
      <c r="AE4263">
        <v>87.1</v>
      </c>
      <c r="AF4263">
        <v>36.200000000000003</v>
      </c>
      <c r="AG4263" t="s">
        <v>41</v>
      </c>
      <c r="AH4263" t="s">
        <v>68</v>
      </c>
      <c r="AI4263" t="s">
        <v>52</v>
      </c>
      <c r="AJ4263">
        <v>60</v>
      </c>
      <c r="AK4263">
        <v>256</v>
      </c>
      <c r="AL4263">
        <v>0.1482</v>
      </c>
      <c r="AM4263">
        <v>0.82469999999999999</v>
      </c>
      <c r="AN4263">
        <v>0.86699999999999999</v>
      </c>
      <c r="AO4263">
        <f>Data[[#This Row],[labeller_confidence_score]]-Data[[#This Row],[cytodiffusion_classification_confidence]]</f>
        <v>4.2300000000000004E-2</v>
      </c>
    </row>
    <row r="4264" spans="1:41" x14ac:dyDescent="0.3">
      <c r="A4264" t="s">
        <v>4337</v>
      </c>
      <c r="B4264" t="s">
        <v>49</v>
      </c>
      <c r="C4264">
        <v>0</v>
      </c>
      <c r="D4264" t="s">
        <v>50</v>
      </c>
      <c r="E4264">
        <v>13.15</v>
      </c>
      <c r="F4264">
        <v>55.8</v>
      </c>
      <c r="G4264">
        <v>0.45600000000000002</v>
      </c>
      <c r="H4264">
        <v>0.41499999999999998</v>
      </c>
      <c r="I4264">
        <f>Data[[#This Row],[nucleus_area_pct]]/Data[[#This Row],[cytoplasm_ratio]]</f>
        <v>134.45783132530121</v>
      </c>
      <c r="J4264">
        <v>0.69399999999999995</v>
      </c>
      <c r="K4264">
        <v>0.36299999999999999</v>
      </c>
      <c r="L4264">
        <v>3.66</v>
      </c>
      <c r="M4264">
        <v>3.5</v>
      </c>
      <c r="N4264">
        <v>0.871</v>
      </c>
      <c r="O4264">
        <v>436</v>
      </c>
      <c r="P4264">
        <v>68</v>
      </c>
      <c r="Q4264">
        <v>211</v>
      </c>
      <c r="R4264">
        <v>167</v>
      </c>
      <c r="S4264">
        <v>187</v>
      </c>
      <c r="T4264">
        <f>(Data[[#This Row],[mean_r]]/256)*100</f>
        <v>82.421875</v>
      </c>
      <c r="U4264">
        <f>(Data[[#This Row],[mean_g]]/256)*100</f>
        <v>65.234375</v>
      </c>
      <c r="V4264">
        <f>(Data[[#This Row],[mean_b]]/256)*100</f>
        <v>73.046875</v>
      </c>
      <c r="W4264">
        <v>0.66100000000000003</v>
      </c>
      <c r="X4264" t="s">
        <v>39</v>
      </c>
      <c r="Y4264" t="s">
        <v>40</v>
      </c>
      <c r="Z4264">
        <v>5077</v>
      </c>
      <c r="AA4264">
        <v>6.76</v>
      </c>
      <c r="AB4264">
        <v>10.6</v>
      </c>
      <c r="AC4264">
        <v>40</v>
      </c>
      <c r="AD4264">
        <v>310199</v>
      </c>
      <c r="AE4264">
        <v>86.6</v>
      </c>
      <c r="AF4264">
        <v>33</v>
      </c>
      <c r="AG4264" t="s">
        <v>64</v>
      </c>
      <c r="AH4264" t="s">
        <v>42</v>
      </c>
      <c r="AI4264" t="s">
        <v>56</v>
      </c>
      <c r="AJ4264">
        <v>100</v>
      </c>
      <c r="AK4264">
        <v>360</v>
      </c>
      <c r="AL4264">
        <v>0.1145</v>
      </c>
      <c r="AM4264">
        <v>0.94120000000000004</v>
      </c>
      <c r="AN4264">
        <v>0.86929999999999996</v>
      </c>
      <c r="AO4264">
        <f>Data[[#This Row],[labeller_confidence_score]]-Data[[#This Row],[cytodiffusion_classification_confidence]]</f>
        <v>-7.1900000000000075E-2</v>
      </c>
    </row>
    <row r="4265" spans="1:41" x14ac:dyDescent="0.3">
      <c r="A4265" t="s">
        <v>4338</v>
      </c>
      <c r="B4265" t="s">
        <v>62</v>
      </c>
      <c r="C4265">
        <v>0</v>
      </c>
      <c r="D4265" t="s">
        <v>50</v>
      </c>
      <c r="E4265">
        <v>9.6300000000000008</v>
      </c>
      <c r="F4265">
        <v>80.900000000000006</v>
      </c>
      <c r="G4265">
        <v>0.82199999999999995</v>
      </c>
      <c r="H4265">
        <v>0.23</v>
      </c>
      <c r="I4265">
        <f>Data[[#This Row],[nucleus_area_pct]]/Data[[#This Row],[cytoplasm_ratio]]</f>
        <v>351.73913043478262</v>
      </c>
      <c r="J4265">
        <v>0.85</v>
      </c>
      <c r="K4265">
        <v>0.13</v>
      </c>
      <c r="L4265">
        <v>0.95</v>
      </c>
      <c r="M4265">
        <v>1.1000000000000001</v>
      </c>
      <c r="N4265">
        <v>0.88400000000000001</v>
      </c>
      <c r="O4265">
        <v>365</v>
      </c>
      <c r="P4265">
        <v>61</v>
      </c>
      <c r="Q4265">
        <v>201</v>
      </c>
      <c r="R4265">
        <v>147</v>
      </c>
      <c r="S4265">
        <v>205</v>
      </c>
      <c r="T4265">
        <f>(Data[[#This Row],[mean_r]]/256)*100</f>
        <v>78.515625</v>
      </c>
      <c r="U4265">
        <f>(Data[[#This Row],[mean_g]]/256)*100</f>
        <v>57.421875</v>
      </c>
      <c r="V4265">
        <f>(Data[[#This Row],[mean_b]]/256)*100</f>
        <v>80.078125</v>
      </c>
      <c r="W4265">
        <v>0.64700000000000002</v>
      </c>
      <c r="X4265" t="s">
        <v>51</v>
      </c>
      <c r="Y4265" t="s">
        <v>40</v>
      </c>
      <c r="Z4265">
        <v>7789</v>
      </c>
      <c r="AA4265">
        <v>5.09</v>
      </c>
      <c r="AB4265">
        <v>17.2</v>
      </c>
      <c r="AC4265">
        <v>42.9</v>
      </c>
      <c r="AD4265">
        <v>404057</v>
      </c>
      <c r="AE4265">
        <v>110.2</v>
      </c>
      <c r="AF4265">
        <v>35.5</v>
      </c>
      <c r="AG4265" t="s">
        <v>64</v>
      </c>
      <c r="AH4265" t="s">
        <v>42</v>
      </c>
      <c r="AI4265" t="s">
        <v>43</v>
      </c>
      <c r="AJ4265">
        <v>40</v>
      </c>
      <c r="AK4265">
        <v>256</v>
      </c>
      <c r="AL4265">
        <v>8.09E-2</v>
      </c>
      <c r="AM4265">
        <v>0.92969999999999997</v>
      </c>
      <c r="AN4265">
        <v>0.90639999999999998</v>
      </c>
      <c r="AO4265">
        <f>Data[[#This Row],[labeller_confidence_score]]-Data[[#This Row],[cytodiffusion_classification_confidence]]</f>
        <v>-2.3299999999999987E-2</v>
      </c>
    </row>
    <row r="4266" spans="1:41" x14ac:dyDescent="0.3">
      <c r="A4266" t="s">
        <v>4339</v>
      </c>
      <c r="B4266" t="s">
        <v>60</v>
      </c>
      <c r="C4266">
        <v>0</v>
      </c>
      <c r="D4266" t="s">
        <v>50</v>
      </c>
      <c r="E4266">
        <v>15.61</v>
      </c>
      <c r="F4266">
        <v>58.6</v>
      </c>
      <c r="G4266">
        <v>0.40500000000000003</v>
      </c>
      <c r="H4266">
        <v>0.41899999999999998</v>
      </c>
      <c r="I4266">
        <f>Data[[#This Row],[nucleus_area_pct]]/Data[[#This Row],[cytoplasm_ratio]]</f>
        <v>139.85680190930788</v>
      </c>
      <c r="J4266">
        <v>0.70699999999999996</v>
      </c>
      <c r="K4266">
        <v>0.52900000000000003</v>
      </c>
      <c r="L4266">
        <v>1.71</v>
      </c>
      <c r="M4266">
        <v>1.6</v>
      </c>
      <c r="N4266">
        <v>0.72599999999999998</v>
      </c>
      <c r="O4266">
        <v>589</v>
      </c>
      <c r="P4266">
        <v>103</v>
      </c>
      <c r="Q4266">
        <v>194</v>
      </c>
      <c r="R4266">
        <v>153</v>
      </c>
      <c r="S4266">
        <v>194</v>
      </c>
      <c r="T4266">
        <f>(Data[[#This Row],[mean_r]]/256)*100</f>
        <v>75.78125</v>
      </c>
      <c r="U4266">
        <f>(Data[[#This Row],[mean_g]]/256)*100</f>
        <v>59.765625</v>
      </c>
      <c r="V4266">
        <f>(Data[[#This Row],[mean_b]]/256)*100</f>
        <v>75.78125</v>
      </c>
      <c r="W4266">
        <v>0.63700000000000001</v>
      </c>
      <c r="X4266" t="s">
        <v>51</v>
      </c>
      <c r="Y4266" t="s">
        <v>40</v>
      </c>
      <c r="Z4266">
        <v>7859</v>
      </c>
      <c r="AA4266">
        <v>5</v>
      </c>
      <c r="AB4266">
        <v>17.5</v>
      </c>
      <c r="AC4266">
        <v>50.1</v>
      </c>
      <c r="AD4266">
        <v>165939</v>
      </c>
      <c r="AE4266">
        <v>91.6</v>
      </c>
      <c r="AF4266">
        <v>34.799999999999997</v>
      </c>
      <c r="AG4266" t="s">
        <v>46</v>
      </c>
      <c r="AH4266" t="s">
        <v>42</v>
      </c>
      <c r="AI4266" t="s">
        <v>56</v>
      </c>
      <c r="AJ4266">
        <v>60</v>
      </c>
      <c r="AK4266">
        <v>512</v>
      </c>
      <c r="AL4266">
        <v>2.5000000000000001E-2</v>
      </c>
      <c r="AM4266">
        <v>0.93589999999999995</v>
      </c>
      <c r="AN4266">
        <v>0.9113</v>
      </c>
      <c r="AO4266">
        <f>Data[[#This Row],[labeller_confidence_score]]-Data[[#This Row],[cytodiffusion_classification_confidence]]</f>
        <v>-2.4599999999999955E-2</v>
      </c>
    </row>
    <row r="4267" spans="1:41" x14ac:dyDescent="0.3">
      <c r="A4267" t="s">
        <v>4340</v>
      </c>
      <c r="B4267" t="s">
        <v>54</v>
      </c>
      <c r="C4267">
        <v>0</v>
      </c>
      <c r="D4267" t="s">
        <v>54</v>
      </c>
      <c r="E4267">
        <v>7.83</v>
      </c>
      <c r="F4267">
        <v>0</v>
      </c>
      <c r="G4267">
        <v>0</v>
      </c>
      <c r="H4267">
        <v>1</v>
      </c>
      <c r="I4267">
        <f>Data[[#This Row],[nucleus_area_pct]]/Data[[#This Row],[cytoplasm_ratio]]</f>
        <v>0</v>
      </c>
      <c r="J4267">
        <v>0.89700000000000002</v>
      </c>
      <c r="K4267">
        <v>0.28499999999999998</v>
      </c>
      <c r="L4267">
        <v>0.36</v>
      </c>
      <c r="M4267">
        <v>1</v>
      </c>
      <c r="N4267">
        <v>0.91600000000000004</v>
      </c>
      <c r="O4267">
        <v>188</v>
      </c>
      <c r="P4267">
        <v>43</v>
      </c>
      <c r="Q4267">
        <v>235</v>
      </c>
      <c r="R4267">
        <v>117</v>
      </c>
      <c r="S4267">
        <v>124</v>
      </c>
      <c r="T4267">
        <f>(Data[[#This Row],[mean_r]]/256)*100</f>
        <v>91.796875</v>
      </c>
      <c r="U4267">
        <f>(Data[[#This Row],[mean_g]]/256)*100</f>
        <v>45.703125</v>
      </c>
      <c r="V4267">
        <f>(Data[[#This Row],[mean_b]]/256)*100</f>
        <v>48.4375</v>
      </c>
      <c r="W4267">
        <v>0.47499999999999998</v>
      </c>
      <c r="X4267" t="s">
        <v>51</v>
      </c>
      <c r="Y4267" t="s">
        <v>40</v>
      </c>
      <c r="Z4267">
        <v>5215</v>
      </c>
      <c r="AA4267">
        <v>3.85</v>
      </c>
      <c r="AB4267">
        <v>12.7</v>
      </c>
      <c r="AC4267">
        <v>33.6</v>
      </c>
      <c r="AD4267">
        <v>231610</v>
      </c>
      <c r="AE4267">
        <v>84.2</v>
      </c>
      <c r="AF4267">
        <v>30.9</v>
      </c>
      <c r="AG4267" t="s">
        <v>64</v>
      </c>
      <c r="AH4267" t="s">
        <v>68</v>
      </c>
      <c r="AI4267" t="s">
        <v>56</v>
      </c>
      <c r="AJ4267">
        <v>100</v>
      </c>
      <c r="AK4267">
        <v>224</v>
      </c>
      <c r="AL4267">
        <v>0.17249999999999999</v>
      </c>
      <c r="AM4267">
        <v>0.79310000000000003</v>
      </c>
      <c r="AN4267">
        <v>0.89759999999999995</v>
      </c>
      <c r="AO4267">
        <f>Data[[#This Row],[labeller_confidence_score]]-Data[[#This Row],[cytodiffusion_classification_confidence]]</f>
        <v>0.10449999999999993</v>
      </c>
    </row>
    <row r="4268" spans="1:41" x14ac:dyDescent="0.3">
      <c r="A4268" t="s">
        <v>4341</v>
      </c>
      <c r="B4268" t="s">
        <v>58</v>
      </c>
      <c r="C4268">
        <v>1</v>
      </c>
      <c r="D4268" t="s">
        <v>38</v>
      </c>
      <c r="E4268">
        <v>15.98</v>
      </c>
      <c r="F4268">
        <v>80</v>
      </c>
      <c r="G4268">
        <v>0.68500000000000005</v>
      </c>
      <c r="H4268">
        <v>0.374</v>
      </c>
      <c r="I4268">
        <f>Data[[#This Row],[nucleus_area_pct]]/Data[[#This Row],[cytoplasm_ratio]]</f>
        <v>213.90374331550802</v>
      </c>
      <c r="J4268">
        <v>0.82099999999999995</v>
      </c>
      <c r="K4268">
        <v>0.40300000000000002</v>
      </c>
      <c r="L4268">
        <v>1.94</v>
      </c>
      <c r="M4268">
        <v>1.2</v>
      </c>
      <c r="N4268">
        <v>0.72499999999999998</v>
      </c>
      <c r="O4268">
        <v>615</v>
      </c>
      <c r="P4268">
        <v>92</v>
      </c>
      <c r="Q4268">
        <v>187</v>
      </c>
      <c r="R4268">
        <v>160</v>
      </c>
      <c r="S4268">
        <v>190</v>
      </c>
      <c r="T4268">
        <f>(Data[[#This Row],[mean_r]]/256)*100</f>
        <v>73.046875</v>
      </c>
      <c r="U4268">
        <f>(Data[[#This Row],[mean_g]]/256)*100</f>
        <v>62.5</v>
      </c>
      <c r="V4268">
        <f>(Data[[#This Row],[mean_b]]/256)*100</f>
        <v>74.21875</v>
      </c>
      <c r="W4268">
        <v>0.81599999999999995</v>
      </c>
      <c r="X4268" t="s">
        <v>39</v>
      </c>
      <c r="Y4268" t="s">
        <v>45</v>
      </c>
      <c r="Z4268">
        <v>10533</v>
      </c>
      <c r="AA4268">
        <v>4.05</v>
      </c>
      <c r="AB4268">
        <v>10.8</v>
      </c>
      <c r="AC4268">
        <v>47</v>
      </c>
      <c r="AD4268">
        <v>390538</v>
      </c>
      <c r="AE4268">
        <v>87.6</v>
      </c>
      <c r="AF4268">
        <v>36.6</v>
      </c>
      <c r="AG4268" t="s">
        <v>46</v>
      </c>
      <c r="AH4268" t="s">
        <v>47</v>
      </c>
      <c r="AI4268" t="s">
        <v>52</v>
      </c>
      <c r="AJ4268">
        <v>100</v>
      </c>
      <c r="AK4268">
        <v>256</v>
      </c>
      <c r="AL4268">
        <v>0.69950000000000001</v>
      </c>
      <c r="AM4268">
        <v>0.60360000000000003</v>
      </c>
      <c r="AN4268">
        <v>0.88170000000000004</v>
      </c>
      <c r="AO4268">
        <f>Data[[#This Row],[labeller_confidence_score]]-Data[[#This Row],[cytodiffusion_classification_confidence]]</f>
        <v>0.27810000000000001</v>
      </c>
    </row>
    <row r="4269" spans="1:41" x14ac:dyDescent="0.3">
      <c r="A4269" t="s">
        <v>4342</v>
      </c>
      <c r="B4269" t="s">
        <v>62</v>
      </c>
      <c r="C4269">
        <v>0</v>
      </c>
      <c r="D4269" t="s">
        <v>50</v>
      </c>
      <c r="E4269">
        <v>7.75</v>
      </c>
      <c r="F4269">
        <v>82</v>
      </c>
      <c r="G4269">
        <v>0.76400000000000001</v>
      </c>
      <c r="H4269">
        <v>0.18</v>
      </c>
      <c r="I4269">
        <f>Data[[#This Row],[nucleus_area_pct]]/Data[[#This Row],[cytoplasm_ratio]]</f>
        <v>455.5555555555556</v>
      </c>
      <c r="J4269">
        <v>0.87</v>
      </c>
      <c r="K4269">
        <v>0.255</v>
      </c>
      <c r="L4269">
        <v>1.57</v>
      </c>
      <c r="M4269">
        <v>1</v>
      </c>
      <c r="N4269">
        <v>0.88100000000000001</v>
      </c>
      <c r="O4269">
        <v>222</v>
      </c>
      <c r="P4269">
        <v>66</v>
      </c>
      <c r="Q4269">
        <v>202</v>
      </c>
      <c r="R4269">
        <v>152</v>
      </c>
      <c r="S4269">
        <v>195</v>
      </c>
      <c r="T4269">
        <f>(Data[[#This Row],[mean_r]]/256)*100</f>
        <v>78.90625</v>
      </c>
      <c r="U4269">
        <f>(Data[[#This Row],[mean_g]]/256)*100</f>
        <v>59.375</v>
      </c>
      <c r="V4269">
        <f>(Data[[#This Row],[mean_b]]/256)*100</f>
        <v>76.171875</v>
      </c>
      <c r="W4269">
        <v>0.76600000000000001</v>
      </c>
      <c r="X4269" t="s">
        <v>51</v>
      </c>
      <c r="Y4269" t="s">
        <v>45</v>
      </c>
      <c r="Z4269">
        <v>5974</v>
      </c>
      <c r="AA4269">
        <v>4.78</v>
      </c>
      <c r="AB4269">
        <v>11.7</v>
      </c>
      <c r="AC4269">
        <v>44.4</v>
      </c>
      <c r="AD4269">
        <v>278944</v>
      </c>
      <c r="AE4269">
        <v>107</v>
      </c>
      <c r="AF4269">
        <v>34.6</v>
      </c>
      <c r="AG4269" t="s">
        <v>64</v>
      </c>
      <c r="AH4269" t="s">
        <v>68</v>
      </c>
      <c r="AI4269" t="s">
        <v>43</v>
      </c>
      <c r="AJ4269">
        <v>40</v>
      </c>
      <c r="AK4269">
        <v>360</v>
      </c>
      <c r="AL4269">
        <v>3.3399999999999999E-2</v>
      </c>
      <c r="AM4269">
        <v>0.91269999999999996</v>
      </c>
      <c r="AN4269">
        <v>0.90010000000000001</v>
      </c>
      <c r="AO4269">
        <f>Data[[#This Row],[labeller_confidence_score]]-Data[[#This Row],[cytodiffusion_classification_confidence]]</f>
        <v>-1.2599999999999945E-2</v>
      </c>
    </row>
    <row r="4270" spans="1:41" x14ac:dyDescent="0.3">
      <c r="A4270" t="s">
        <v>4343</v>
      </c>
      <c r="B4270" t="s">
        <v>49</v>
      </c>
      <c r="C4270">
        <v>0</v>
      </c>
      <c r="D4270" t="s">
        <v>50</v>
      </c>
      <c r="E4270">
        <v>11.91</v>
      </c>
      <c r="F4270">
        <v>51.9</v>
      </c>
      <c r="G4270">
        <v>0.59</v>
      </c>
      <c r="H4270">
        <v>0.432</v>
      </c>
      <c r="I4270">
        <f>Data[[#This Row],[nucleus_area_pct]]/Data[[#This Row],[cytoplasm_ratio]]</f>
        <v>120.13888888888889</v>
      </c>
      <c r="J4270">
        <v>0.76900000000000002</v>
      </c>
      <c r="K4270">
        <v>0.312</v>
      </c>
      <c r="L4270">
        <v>3.66</v>
      </c>
      <c r="M4270">
        <v>3.4</v>
      </c>
      <c r="N4270">
        <v>0.85</v>
      </c>
      <c r="O4270">
        <v>360</v>
      </c>
      <c r="P4270">
        <v>85</v>
      </c>
      <c r="Q4270">
        <v>229</v>
      </c>
      <c r="R4270">
        <v>131</v>
      </c>
      <c r="S4270">
        <v>172</v>
      </c>
      <c r="T4270">
        <f>(Data[[#This Row],[mean_r]]/256)*100</f>
        <v>89.453125</v>
      </c>
      <c r="U4270">
        <f>(Data[[#This Row],[mean_g]]/256)*100</f>
        <v>51.171875</v>
      </c>
      <c r="V4270">
        <f>(Data[[#This Row],[mean_b]]/256)*100</f>
        <v>67.1875</v>
      </c>
      <c r="W4270">
        <v>0.68300000000000005</v>
      </c>
      <c r="X4270" t="s">
        <v>39</v>
      </c>
      <c r="Y4270" t="s">
        <v>45</v>
      </c>
      <c r="Z4270">
        <v>3700</v>
      </c>
      <c r="AA4270">
        <v>4.26</v>
      </c>
      <c r="AB4270">
        <v>13.2</v>
      </c>
      <c r="AC4270">
        <v>46.7</v>
      </c>
      <c r="AD4270">
        <v>359516</v>
      </c>
      <c r="AE4270">
        <v>96.1</v>
      </c>
      <c r="AF4270">
        <v>35.799999999999997</v>
      </c>
      <c r="AG4270" t="s">
        <v>46</v>
      </c>
      <c r="AH4270" t="s">
        <v>42</v>
      </c>
      <c r="AI4270" t="s">
        <v>56</v>
      </c>
      <c r="AJ4270">
        <v>60</v>
      </c>
      <c r="AK4270">
        <v>360</v>
      </c>
      <c r="AL4270">
        <v>0.13800000000000001</v>
      </c>
      <c r="AM4270">
        <v>0.86140000000000005</v>
      </c>
      <c r="AN4270">
        <v>0.89229999999999998</v>
      </c>
      <c r="AO4270">
        <f>Data[[#This Row],[labeller_confidence_score]]-Data[[#This Row],[cytodiffusion_classification_confidence]]</f>
        <v>3.0899999999999928E-2</v>
      </c>
    </row>
    <row r="4271" spans="1:41" x14ac:dyDescent="0.3">
      <c r="A4271" t="s">
        <v>4344</v>
      </c>
      <c r="B4271" t="s">
        <v>49</v>
      </c>
      <c r="C4271">
        <v>0</v>
      </c>
      <c r="D4271" t="s">
        <v>50</v>
      </c>
      <c r="E4271">
        <v>12.66</v>
      </c>
      <c r="F4271">
        <v>58.6</v>
      </c>
      <c r="G4271">
        <v>0.57799999999999996</v>
      </c>
      <c r="H4271">
        <v>0.434</v>
      </c>
      <c r="I4271">
        <f>Data[[#This Row],[nucleus_area_pct]]/Data[[#This Row],[cytoplasm_ratio]]</f>
        <v>135.02304147465438</v>
      </c>
      <c r="J4271">
        <v>0.84</v>
      </c>
      <c r="K4271">
        <v>0.38500000000000001</v>
      </c>
      <c r="L4271">
        <v>2.97</v>
      </c>
      <c r="M4271">
        <v>3.4</v>
      </c>
      <c r="N4271">
        <v>0.73299999999999998</v>
      </c>
      <c r="O4271">
        <v>410</v>
      </c>
      <c r="P4271">
        <v>77</v>
      </c>
      <c r="Q4271">
        <v>215</v>
      </c>
      <c r="R4271">
        <v>182</v>
      </c>
      <c r="S4271">
        <v>181</v>
      </c>
      <c r="T4271">
        <f>(Data[[#This Row],[mean_r]]/256)*100</f>
        <v>83.984375</v>
      </c>
      <c r="U4271">
        <f>(Data[[#This Row],[mean_g]]/256)*100</f>
        <v>71.09375</v>
      </c>
      <c r="V4271">
        <f>(Data[[#This Row],[mean_b]]/256)*100</f>
        <v>70.703125</v>
      </c>
      <c r="W4271">
        <v>0.68400000000000005</v>
      </c>
      <c r="X4271" t="s">
        <v>51</v>
      </c>
      <c r="Y4271" t="s">
        <v>40</v>
      </c>
      <c r="Z4271">
        <v>8981</v>
      </c>
      <c r="AA4271">
        <v>4.32</v>
      </c>
      <c r="AB4271">
        <v>10.4</v>
      </c>
      <c r="AC4271">
        <v>38.5</v>
      </c>
      <c r="AD4271">
        <v>257346</v>
      </c>
      <c r="AE4271">
        <v>100.4</v>
      </c>
      <c r="AF4271">
        <v>33.4</v>
      </c>
      <c r="AG4271" t="s">
        <v>64</v>
      </c>
      <c r="AH4271" t="s">
        <v>42</v>
      </c>
      <c r="AI4271" t="s">
        <v>56</v>
      </c>
      <c r="AJ4271">
        <v>100</v>
      </c>
      <c r="AK4271">
        <v>512</v>
      </c>
      <c r="AL4271">
        <v>9.1399999999999995E-2</v>
      </c>
      <c r="AM4271">
        <v>0.93610000000000004</v>
      </c>
      <c r="AN4271">
        <v>0.92090000000000005</v>
      </c>
      <c r="AO4271">
        <f>Data[[#This Row],[labeller_confidence_score]]-Data[[#This Row],[cytodiffusion_classification_confidence]]</f>
        <v>-1.5199999999999991E-2</v>
      </c>
    </row>
    <row r="4272" spans="1:41" x14ac:dyDescent="0.3">
      <c r="A4272" t="s">
        <v>4345</v>
      </c>
      <c r="B4272" t="s">
        <v>89</v>
      </c>
      <c r="C4272">
        <v>1</v>
      </c>
      <c r="D4272" t="s">
        <v>38</v>
      </c>
      <c r="E4272">
        <v>11.37</v>
      </c>
      <c r="F4272">
        <v>47.9</v>
      </c>
      <c r="G4272">
        <v>0.65800000000000003</v>
      </c>
      <c r="H4272">
        <v>0.42599999999999999</v>
      </c>
      <c r="I4272">
        <f>Data[[#This Row],[nucleus_area_pct]]/Data[[#This Row],[cytoplasm_ratio]]</f>
        <v>112.44131455399061</v>
      </c>
      <c r="J4272">
        <v>0.73099999999999998</v>
      </c>
      <c r="K4272">
        <v>0.33700000000000002</v>
      </c>
      <c r="L4272">
        <v>5.27</v>
      </c>
      <c r="M4272">
        <v>3</v>
      </c>
      <c r="N4272">
        <v>0.8</v>
      </c>
      <c r="O4272">
        <v>426</v>
      </c>
      <c r="P4272">
        <v>64</v>
      </c>
      <c r="Q4272">
        <v>221</v>
      </c>
      <c r="R4272">
        <v>120</v>
      </c>
      <c r="S4272">
        <v>179</v>
      </c>
      <c r="T4272">
        <f>(Data[[#This Row],[mean_r]]/256)*100</f>
        <v>86.328125</v>
      </c>
      <c r="U4272">
        <f>(Data[[#This Row],[mean_g]]/256)*100</f>
        <v>46.875</v>
      </c>
      <c r="V4272">
        <f>(Data[[#This Row],[mean_b]]/256)*100</f>
        <v>69.921875</v>
      </c>
      <c r="W4272">
        <v>0.79800000000000004</v>
      </c>
      <c r="X4272" t="s">
        <v>51</v>
      </c>
      <c r="Y4272" t="s">
        <v>45</v>
      </c>
      <c r="Z4272">
        <v>6303</v>
      </c>
      <c r="AA4272">
        <v>5.27</v>
      </c>
      <c r="AB4272">
        <v>14.5</v>
      </c>
      <c r="AC4272">
        <v>50.9</v>
      </c>
      <c r="AD4272">
        <v>281049</v>
      </c>
      <c r="AE4272">
        <v>82.8</v>
      </c>
      <c r="AF4272">
        <v>32.4</v>
      </c>
      <c r="AG4272" t="s">
        <v>46</v>
      </c>
      <c r="AH4272" t="s">
        <v>47</v>
      </c>
      <c r="AI4272" t="s">
        <v>52</v>
      </c>
      <c r="AJ4272">
        <v>100</v>
      </c>
      <c r="AK4272">
        <v>256</v>
      </c>
      <c r="AL4272">
        <v>0.72699999999999998</v>
      </c>
      <c r="AM4272">
        <v>0.5343</v>
      </c>
      <c r="AN4272">
        <v>0.7248</v>
      </c>
      <c r="AO4272">
        <f>Data[[#This Row],[labeller_confidence_score]]-Data[[#This Row],[cytodiffusion_classification_confidence]]</f>
        <v>0.1905</v>
      </c>
    </row>
    <row r="4273" spans="1:41" x14ac:dyDescent="0.3">
      <c r="A4273" t="s">
        <v>4346</v>
      </c>
      <c r="B4273" t="s">
        <v>49</v>
      </c>
      <c r="C4273">
        <v>0</v>
      </c>
      <c r="D4273" t="s">
        <v>50</v>
      </c>
      <c r="E4273">
        <v>13.81</v>
      </c>
      <c r="F4273">
        <v>56.3</v>
      </c>
      <c r="G4273">
        <v>0.45400000000000001</v>
      </c>
      <c r="H4273">
        <v>0.51100000000000001</v>
      </c>
      <c r="I4273">
        <f>Data[[#This Row],[nucleus_area_pct]]/Data[[#This Row],[cytoplasm_ratio]]</f>
        <v>110.17612524461839</v>
      </c>
      <c r="J4273">
        <v>0.85399999999999998</v>
      </c>
      <c r="K4273">
        <v>0.38800000000000001</v>
      </c>
      <c r="L4273">
        <v>4.22</v>
      </c>
      <c r="M4273">
        <v>4</v>
      </c>
      <c r="N4273">
        <v>0.85399999999999998</v>
      </c>
      <c r="O4273">
        <v>379</v>
      </c>
      <c r="P4273">
        <v>77</v>
      </c>
      <c r="Q4273">
        <v>213</v>
      </c>
      <c r="R4273">
        <v>167</v>
      </c>
      <c r="S4273">
        <v>174</v>
      </c>
      <c r="T4273">
        <f>(Data[[#This Row],[mean_r]]/256)*100</f>
        <v>83.203125</v>
      </c>
      <c r="U4273">
        <f>(Data[[#This Row],[mean_g]]/256)*100</f>
        <v>65.234375</v>
      </c>
      <c r="V4273">
        <f>(Data[[#This Row],[mean_b]]/256)*100</f>
        <v>67.96875</v>
      </c>
      <c r="W4273">
        <v>0.65900000000000003</v>
      </c>
      <c r="X4273" t="s">
        <v>51</v>
      </c>
      <c r="Y4273" t="s">
        <v>45</v>
      </c>
      <c r="Z4273">
        <v>4957</v>
      </c>
      <c r="AA4273">
        <v>5.25</v>
      </c>
      <c r="AB4273">
        <v>10.199999999999999</v>
      </c>
      <c r="AC4273">
        <v>40.9</v>
      </c>
      <c r="AD4273">
        <v>224632</v>
      </c>
      <c r="AE4273">
        <v>87.6</v>
      </c>
      <c r="AF4273">
        <v>32.299999999999997</v>
      </c>
      <c r="AG4273" t="s">
        <v>41</v>
      </c>
      <c r="AH4273" t="s">
        <v>42</v>
      </c>
      <c r="AI4273" t="s">
        <v>52</v>
      </c>
      <c r="AJ4273">
        <v>40</v>
      </c>
      <c r="AK4273">
        <v>256</v>
      </c>
      <c r="AL4273">
        <v>3.7600000000000001E-2</v>
      </c>
      <c r="AM4273">
        <v>0.8669</v>
      </c>
      <c r="AN4273">
        <v>0.93279999999999996</v>
      </c>
      <c r="AO4273">
        <f>Data[[#This Row],[labeller_confidence_score]]-Data[[#This Row],[cytodiffusion_classification_confidence]]</f>
        <v>6.5899999999999959E-2</v>
      </c>
    </row>
    <row r="4274" spans="1:41" x14ac:dyDescent="0.3">
      <c r="A4274" t="s">
        <v>4347</v>
      </c>
      <c r="B4274" t="s">
        <v>106</v>
      </c>
      <c r="C4274">
        <v>1</v>
      </c>
      <c r="D4274" t="s">
        <v>82</v>
      </c>
      <c r="E4274">
        <v>12.79</v>
      </c>
      <c r="F4274">
        <v>81.2</v>
      </c>
      <c r="G4274">
        <v>0.40500000000000003</v>
      </c>
      <c r="H4274">
        <v>0.17399999999999999</v>
      </c>
      <c r="I4274">
        <f>Data[[#This Row],[nucleus_area_pct]]/Data[[#This Row],[cytoplasm_ratio]]</f>
        <v>466.66666666666674</v>
      </c>
      <c r="J4274">
        <v>0.82</v>
      </c>
      <c r="K4274">
        <v>0.28799999999999998</v>
      </c>
      <c r="L4274">
        <v>0.63</v>
      </c>
      <c r="M4274">
        <v>1</v>
      </c>
      <c r="N4274">
        <v>0.878</v>
      </c>
      <c r="O4274">
        <v>390</v>
      </c>
      <c r="P4274">
        <v>107</v>
      </c>
      <c r="Q4274">
        <v>173</v>
      </c>
      <c r="R4274">
        <v>153</v>
      </c>
      <c r="S4274">
        <v>213</v>
      </c>
      <c r="T4274">
        <f>(Data[[#This Row],[mean_r]]/256)*100</f>
        <v>67.578125</v>
      </c>
      <c r="U4274">
        <f>(Data[[#This Row],[mean_g]]/256)*100</f>
        <v>59.765625</v>
      </c>
      <c r="V4274">
        <f>(Data[[#This Row],[mean_b]]/256)*100</f>
        <v>83.203125</v>
      </c>
      <c r="W4274">
        <v>0.68500000000000005</v>
      </c>
      <c r="X4274" t="s">
        <v>39</v>
      </c>
      <c r="Y4274" t="s">
        <v>45</v>
      </c>
      <c r="Z4274">
        <v>14538</v>
      </c>
      <c r="AA4274">
        <v>3.54</v>
      </c>
      <c r="AB4274">
        <v>16.2</v>
      </c>
      <c r="AC4274">
        <v>43.3</v>
      </c>
      <c r="AD4274">
        <v>265869</v>
      </c>
      <c r="AE4274">
        <v>84.6</v>
      </c>
      <c r="AF4274">
        <v>35.6</v>
      </c>
      <c r="AG4274" t="s">
        <v>64</v>
      </c>
      <c r="AH4274" t="s">
        <v>42</v>
      </c>
      <c r="AI4274" t="s">
        <v>52</v>
      </c>
      <c r="AJ4274">
        <v>100</v>
      </c>
      <c r="AK4274">
        <v>360</v>
      </c>
      <c r="AL4274">
        <v>0.88859999999999995</v>
      </c>
      <c r="AM4274">
        <v>0.60780000000000001</v>
      </c>
      <c r="AN4274">
        <v>0.72460000000000002</v>
      </c>
      <c r="AO4274">
        <f>Data[[#This Row],[labeller_confidence_score]]-Data[[#This Row],[cytodiffusion_classification_confidence]]</f>
        <v>0.11680000000000001</v>
      </c>
    </row>
    <row r="4275" spans="1:41" x14ac:dyDescent="0.3">
      <c r="A4275" t="s">
        <v>4348</v>
      </c>
      <c r="B4275" t="s">
        <v>49</v>
      </c>
      <c r="C4275">
        <v>0</v>
      </c>
      <c r="D4275" t="s">
        <v>50</v>
      </c>
      <c r="E4275">
        <v>12.26</v>
      </c>
      <c r="F4275">
        <v>52.6</v>
      </c>
      <c r="G4275">
        <v>0.48299999999999998</v>
      </c>
      <c r="H4275">
        <v>0.38400000000000001</v>
      </c>
      <c r="I4275">
        <f>Data[[#This Row],[nucleus_area_pct]]/Data[[#This Row],[cytoplasm_ratio]]</f>
        <v>136.97916666666666</v>
      </c>
      <c r="J4275">
        <v>0.94599999999999995</v>
      </c>
      <c r="K4275">
        <v>0.36</v>
      </c>
      <c r="L4275">
        <v>2.2400000000000002</v>
      </c>
      <c r="M4275">
        <v>4.4000000000000004</v>
      </c>
      <c r="N4275">
        <v>0.85099999999999998</v>
      </c>
      <c r="O4275">
        <v>381</v>
      </c>
      <c r="P4275">
        <v>64</v>
      </c>
      <c r="Q4275">
        <v>220</v>
      </c>
      <c r="R4275">
        <v>156</v>
      </c>
      <c r="S4275">
        <v>156</v>
      </c>
      <c r="T4275">
        <f>(Data[[#This Row],[mean_r]]/256)*100</f>
        <v>85.9375</v>
      </c>
      <c r="U4275">
        <f>(Data[[#This Row],[mean_g]]/256)*100</f>
        <v>60.9375</v>
      </c>
      <c r="V4275">
        <f>(Data[[#This Row],[mean_b]]/256)*100</f>
        <v>60.9375</v>
      </c>
      <c r="W4275">
        <v>0.77500000000000002</v>
      </c>
      <c r="X4275" t="s">
        <v>51</v>
      </c>
      <c r="Y4275" t="s">
        <v>45</v>
      </c>
      <c r="Z4275">
        <v>5915</v>
      </c>
      <c r="AA4275">
        <v>6.03</v>
      </c>
      <c r="AB4275">
        <v>13</v>
      </c>
      <c r="AC4275">
        <v>31.8</v>
      </c>
      <c r="AD4275">
        <v>314800</v>
      </c>
      <c r="AE4275">
        <v>104.4</v>
      </c>
      <c r="AF4275">
        <v>32.9</v>
      </c>
      <c r="AG4275" t="s">
        <v>46</v>
      </c>
      <c r="AH4275" t="s">
        <v>47</v>
      </c>
      <c r="AI4275" t="s">
        <v>56</v>
      </c>
      <c r="AJ4275">
        <v>100</v>
      </c>
      <c r="AK4275">
        <v>224</v>
      </c>
      <c r="AL4275">
        <v>0.1353</v>
      </c>
      <c r="AM4275">
        <v>0.88859999999999995</v>
      </c>
      <c r="AN4275">
        <v>0.87170000000000003</v>
      </c>
      <c r="AO4275">
        <f>Data[[#This Row],[labeller_confidence_score]]-Data[[#This Row],[cytodiffusion_classification_confidence]]</f>
        <v>-1.6899999999999915E-2</v>
      </c>
    </row>
    <row r="4276" spans="1:41" x14ac:dyDescent="0.3">
      <c r="A4276" t="s">
        <v>4349</v>
      </c>
      <c r="B4276" t="s">
        <v>54</v>
      </c>
      <c r="C4276">
        <v>0</v>
      </c>
      <c r="D4276" t="s">
        <v>54</v>
      </c>
      <c r="E4276">
        <v>7.71</v>
      </c>
      <c r="F4276">
        <v>0</v>
      </c>
      <c r="G4276">
        <v>0</v>
      </c>
      <c r="H4276">
        <v>1</v>
      </c>
      <c r="I4276">
        <f>Data[[#This Row],[nucleus_area_pct]]/Data[[#This Row],[cytoplasm_ratio]]</f>
        <v>0</v>
      </c>
      <c r="J4276">
        <v>0.86699999999999999</v>
      </c>
      <c r="K4276">
        <v>0.114</v>
      </c>
      <c r="L4276">
        <v>0.69</v>
      </c>
      <c r="M4276">
        <v>1</v>
      </c>
      <c r="N4276">
        <v>0.98499999999999999</v>
      </c>
      <c r="O4276">
        <v>185</v>
      </c>
      <c r="P4276">
        <v>40</v>
      </c>
      <c r="Q4276">
        <v>234</v>
      </c>
      <c r="R4276">
        <v>112</v>
      </c>
      <c r="S4276">
        <v>113</v>
      </c>
      <c r="T4276">
        <f>(Data[[#This Row],[mean_r]]/256)*100</f>
        <v>91.40625</v>
      </c>
      <c r="U4276">
        <f>(Data[[#This Row],[mean_g]]/256)*100</f>
        <v>43.75</v>
      </c>
      <c r="V4276">
        <f>(Data[[#This Row],[mean_b]]/256)*100</f>
        <v>44.140625</v>
      </c>
      <c r="W4276">
        <v>0.501</v>
      </c>
      <c r="X4276" t="s">
        <v>63</v>
      </c>
      <c r="Y4276" t="s">
        <v>45</v>
      </c>
      <c r="Z4276">
        <v>7506</v>
      </c>
      <c r="AA4276">
        <v>5.19</v>
      </c>
      <c r="AB4276">
        <v>11.1</v>
      </c>
      <c r="AC4276">
        <v>43.2</v>
      </c>
      <c r="AD4276">
        <v>275647</v>
      </c>
      <c r="AE4276">
        <v>87.4</v>
      </c>
      <c r="AF4276">
        <v>30.8</v>
      </c>
      <c r="AG4276" t="s">
        <v>41</v>
      </c>
      <c r="AH4276" t="s">
        <v>68</v>
      </c>
      <c r="AI4276" t="s">
        <v>56</v>
      </c>
      <c r="AJ4276">
        <v>100</v>
      </c>
      <c r="AK4276">
        <v>256</v>
      </c>
      <c r="AL4276">
        <v>6.0600000000000001E-2</v>
      </c>
      <c r="AM4276">
        <v>0.85709999999999997</v>
      </c>
      <c r="AN4276">
        <v>0.91290000000000004</v>
      </c>
      <c r="AO4276">
        <f>Data[[#This Row],[labeller_confidence_score]]-Data[[#This Row],[cytodiffusion_classification_confidence]]</f>
        <v>5.5800000000000072E-2</v>
      </c>
    </row>
    <row r="4277" spans="1:41" x14ac:dyDescent="0.3">
      <c r="A4277" t="s">
        <v>4350</v>
      </c>
      <c r="B4277" t="s">
        <v>81</v>
      </c>
      <c r="C4277">
        <v>1</v>
      </c>
      <c r="D4277" t="s">
        <v>82</v>
      </c>
      <c r="E4277">
        <v>19.48</v>
      </c>
      <c r="F4277">
        <v>74.900000000000006</v>
      </c>
      <c r="G4277">
        <v>0.40400000000000003</v>
      </c>
      <c r="H4277">
        <v>0.05</v>
      </c>
      <c r="I4277">
        <f>Data[[#This Row],[nucleus_area_pct]]/Data[[#This Row],[cytoplasm_ratio]]</f>
        <v>1498</v>
      </c>
      <c r="J4277">
        <v>0.83299999999999996</v>
      </c>
      <c r="K4277">
        <v>9.0999999999999998E-2</v>
      </c>
      <c r="L4277">
        <v>0.52</v>
      </c>
      <c r="M4277">
        <v>1</v>
      </c>
      <c r="N4277">
        <v>0.93</v>
      </c>
      <c r="O4277">
        <v>727</v>
      </c>
      <c r="P4277">
        <v>109</v>
      </c>
      <c r="Q4277">
        <v>190</v>
      </c>
      <c r="R4277">
        <v>141</v>
      </c>
      <c r="S4277">
        <v>205</v>
      </c>
      <c r="T4277">
        <f>(Data[[#This Row],[mean_r]]/256)*100</f>
        <v>74.21875</v>
      </c>
      <c r="U4277">
        <f>(Data[[#This Row],[mean_g]]/256)*100</f>
        <v>55.078125</v>
      </c>
      <c r="V4277">
        <f>(Data[[#This Row],[mean_b]]/256)*100</f>
        <v>80.078125</v>
      </c>
      <c r="W4277">
        <v>0.66100000000000003</v>
      </c>
      <c r="X4277" t="s">
        <v>39</v>
      </c>
      <c r="Y4277" t="s">
        <v>45</v>
      </c>
      <c r="Z4277">
        <v>7117</v>
      </c>
      <c r="AA4277">
        <v>5.07</v>
      </c>
      <c r="AB4277">
        <v>14.4</v>
      </c>
      <c r="AC4277">
        <v>41.9</v>
      </c>
      <c r="AD4277">
        <v>305538</v>
      </c>
      <c r="AE4277">
        <v>90.3</v>
      </c>
      <c r="AF4277">
        <v>32.799999999999997</v>
      </c>
      <c r="AG4277" t="s">
        <v>64</v>
      </c>
      <c r="AH4277" t="s">
        <v>68</v>
      </c>
      <c r="AI4277" t="s">
        <v>43</v>
      </c>
      <c r="AJ4277">
        <v>60</v>
      </c>
      <c r="AK4277">
        <v>512</v>
      </c>
      <c r="AL4277">
        <v>0.8972</v>
      </c>
      <c r="AM4277">
        <v>0.72589999999999999</v>
      </c>
      <c r="AN4277">
        <v>0.70620000000000005</v>
      </c>
      <c r="AO4277">
        <f>Data[[#This Row],[labeller_confidence_score]]-Data[[#This Row],[cytodiffusion_classification_confidence]]</f>
        <v>-1.969999999999994E-2</v>
      </c>
    </row>
    <row r="4278" spans="1:41" x14ac:dyDescent="0.3">
      <c r="A4278" t="s">
        <v>4351</v>
      </c>
      <c r="B4278" t="s">
        <v>60</v>
      </c>
      <c r="C4278">
        <v>0</v>
      </c>
      <c r="D4278" t="s">
        <v>50</v>
      </c>
      <c r="E4278">
        <v>16.809999999999999</v>
      </c>
      <c r="F4278">
        <v>54.6</v>
      </c>
      <c r="G4278">
        <v>0.66</v>
      </c>
      <c r="H4278">
        <v>0.54700000000000004</v>
      </c>
      <c r="I4278">
        <f>Data[[#This Row],[nucleus_area_pct]]/Data[[#This Row],[cytoplasm_ratio]]</f>
        <v>99.817184643510046</v>
      </c>
      <c r="J4278">
        <v>0.79400000000000004</v>
      </c>
      <c r="K4278">
        <v>0.51200000000000001</v>
      </c>
      <c r="L4278">
        <v>1.84</v>
      </c>
      <c r="M4278">
        <v>1.1000000000000001</v>
      </c>
      <c r="N4278">
        <v>0.78700000000000003</v>
      </c>
      <c r="O4278">
        <v>654</v>
      </c>
      <c r="P4278">
        <v>85</v>
      </c>
      <c r="Q4278">
        <v>204</v>
      </c>
      <c r="R4278">
        <v>179</v>
      </c>
      <c r="S4278">
        <v>178</v>
      </c>
      <c r="T4278">
        <f>(Data[[#This Row],[mean_r]]/256)*100</f>
        <v>79.6875</v>
      </c>
      <c r="U4278">
        <f>(Data[[#This Row],[mean_g]]/256)*100</f>
        <v>69.921875</v>
      </c>
      <c r="V4278">
        <f>(Data[[#This Row],[mean_b]]/256)*100</f>
        <v>69.53125</v>
      </c>
      <c r="W4278">
        <v>0.58799999999999997</v>
      </c>
      <c r="X4278" t="s">
        <v>51</v>
      </c>
      <c r="Y4278" t="s">
        <v>40</v>
      </c>
      <c r="Z4278">
        <v>10441</v>
      </c>
      <c r="AA4278">
        <v>4.91</v>
      </c>
      <c r="AB4278">
        <v>11.6</v>
      </c>
      <c r="AC4278">
        <v>48.9</v>
      </c>
      <c r="AD4278">
        <v>244369</v>
      </c>
      <c r="AE4278">
        <v>87.5</v>
      </c>
      <c r="AF4278">
        <v>34.700000000000003</v>
      </c>
      <c r="AG4278" t="s">
        <v>46</v>
      </c>
      <c r="AH4278" t="s">
        <v>42</v>
      </c>
      <c r="AI4278" t="s">
        <v>56</v>
      </c>
      <c r="AJ4278">
        <v>60</v>
      </c>
      <c r="AK4278">
        <v>224</v>
      </c>
      <c r="AL4278">
        <v>8.5500000000000007E-2</v>
      </c>
      <c r="AM4278">
        <v>0.94169999999999998</v>
      </c>
      <c r="AN4278">
        <v>0.92859999999999998</v>
      </c>
      <c r="AO4278">
        <f>Data[[#This Row],[labeller_confidence_score]]-Data[[#This Row],[cytodiffusion_classification_confidence]]</f>
        <v>-1.3100000000000001E-2</v>
      </c>
    </row>
    <row r="4279" spans="1:41" x14ac:dyDescent="0.3">
      <c r="A4279" t="s">
        <v>4352</v>
      </c>
      <c r="B4279" t="s">
        <v>62</v>
      </c>
      <c r="C4279">
        <v>0</v>
      </c>
      <c r="D4279" t="s">
        <v>50</v>
      </c>
      <c r="E4279">
        <v>8.24</v>
      </c>
      <c r="F4279">
        <v>81.7</v>
      </c>
      <c r="G4279">
        <v>0.76500000000000001</v>
      </c>
      <c r="H4279">
        <v>0.27700000000000002</v>
      </c>
      <c r="I4279">
        <f>Data[[#This Row],[nucleus_area_pct]]/Data[[#This Row],[cytoplasm_ratio]]</f>
        <v>294.94584837545125</v>
      </c>
      <c r="J4279">
        <v>0.94799999999999995</v>
      </c>
      <c r="K4279">
        <v>0.24</v>
      </c>
      <c r="L4279">
        <v>0.94</v>
      </c>
      <c r="M4279">
        <v>1</v>
      </c>
      <c r="N4279">
        <v>0.92500000000000004</v>
      </c>
      <c r="O4279">
        <v>288</v>
      </c>
      <c r="P4279">
        <v>64</v>
      </c>
      <c r="Q4279">
        <v>182</v>
      </c>
      <c r="R4279">
        <v>156</v>
      </c>
      <c r="S4279">
        <v>200</v>
      </c>
      <c r="T4279">
        <f>(Data[[#This Row],[mean_r]]/256)*100</f>
        <v>71.09375</v>
      </c>
      <c r="U4279">
        <f>(Data[[#This Row],[mean_g]]/256)*100</f>
        <v>60.9375</v>
      </c>
      <c r="V4279">
        <f>(Data[[#This Row],[mean_b]]/256)*100</f>
        <v>78.125</v>
      </c>
      <c r="W4279">
        <v>0.66600000000000004</v>
      </c>
      <c r="X4279" t="s">
        <v>51</v>
      </c>
      <c r="Y4279" t="s">
        <v>40</v>
      </c>
      <c r="Z4279">
        <v>7291</v>
      </c>
      <c r="AA4279">
        <v>3.58</v>
      </c>
      <c r="AB4279">
        <v>15.3</v>
      </c>
      <c r="AC4279">
        <v>37.700000000000003</v>
      </c>
      <c r="AD4279">
        <v>154940</v>
      </c>
      <c r="AE4279">
        <v>90.3</v>
      </c>
      <c r="AF4279">
        <v>32.1</v>
      </c>
      <c r="AG4279" t="s">
        <v>46</v>
      </c>
      <c r="AH4279" t="s">
        <v>47</v>
      </c>
      <c r="AI4279" t="s">
        <v>56</v>
      </c>
      <c r="AJ4279">
        <v>100</v>
      </c>
      <c r="AK4279">
        <v>224</v>
      </c>
      <c r="AL4279">
        <v>2.0199999999999999E-2</v>
      </c>
      <c r="AM4279">
        <v>0.92169999999999996</v>
      </c>
      <c r="AN4279">
        <v>0.97299999999999998</v>
      </c>
      <c r="AO4279">
        <f>Data[[#This Row],[labeller_confidence_score]]-Data[[#This Row],[cytodiffusion_classification_confidence]]</f>
        <v>5.1300000000000012E-2</v>
      </c>
    </row>
    <row r="4280" spans="1:41" x14ac:dyDescent="0.3">
      <c r="A4280" t="s">
        <v>4353</v>
      </c>
      <c r="B4280" t="s">
        <v>49</v>
      </c>
      <c r="C4280">
        <v>0</v>
      </c>
      <c r="D4280" t="s">
        <v>50</v>
      </c>
      <c r="E4280">
        <v>13.18</v>
      </c>
      <c r="F4280">
        <v>53.1</v>
      </c>
      <c r="G4280">
        <v>0.68899999999999995</v>
      </c>
      <c r="H4280">
        <v>0.47599999999999998</v>
      </c>
      <c r="I4280">
        <f>Data[[#This Row],[nucleus_area_pct]]/Data[[#This Row],[cytoplasm_ratio]]</f>
        <v>111.5546218487395</v>
      </c>
      <c r="J4280">
        <v>0.8</v>
      </c>
      <c r="K4280">
        <v>0.37</v>
      </c>
      <c r="L4280">
        <v>3.17</v>
      </c>
      <c r="M4280">
        <v>3.3</v>
      </c>
      <c r="N4280">
        <v>0.80500000000000005</v>
      </c>
      <c r="O4280">
        <v>446</v>
      </c>
      <c r="P4280">
        <v>64</v>
      </c>
      <c r="Q4280">
        <v>193</v>
      </c>
      <c r="R4280">
        <v>143</v>
      </c>
      <c r="S4280">
        <v>215</v>
      </c>
      <c r="T4280">
        <f>(Data[[#This Row],[mean_r]]/256)*100</f>
        <v>75.390625</v>
      </c>
      <c r="U4280">
        <f>(Data[[#This Row],[mean_g]]/256)*100</f>
        <v>55.859375</v>
      </c>
      <c r="V4280">
        <f>(Data[[#This Row],[mean_b]]/256)*100</f>
        <v>83.984375</v>
      </c>
      <c r="W4280">
        <v>0.68700000000000006</v>
      </c>
      <c r="X4280" t="s">
        <v>51</v>
      </c>
      <c r="Y4280" t="s">
        <v>40</v>
      </c>
      <c r="Z4280">
        <v>7761</v>
      </c>
      <c r="AA4280">
        <v>5.49</v>
      </c>
      <c r="AB4280">
        <v>14.1</v>
      </c>
      <c r="AC4280">
        <v>49.8</v>
      </c>
      <c r="AD4280">
        <v>266236</v>
      </c>
      <c r="AE4280">
        <v>96.3</v>
      </c>
      <c r="AF4280">
        <v>35.299999999999997</v>
      </c>
      <c r="AG4280" t="s">
        <v>64</v>
      </c>
      <c r="AH4280" t="s">
        <v>47</v>
      </c>
      <c r="AI4280" t="s">
        <v>56</v>
      </c>
      <c r="AJ4280">
        <v>100</v>
      </c>
      <c r="AK4280">
        <v>360</v>
      </c>
      <c r="AL4280">
        <v>6.5799999999999997E-2</v>
      </c>
      <c r="AM4280">
        <v>0.94099999999999995</v>
      </c>
      <c r="AN4280">
        <v>0.86460000000000004</v>
      </c>
      <c r="AO4280">
        <f>Data[[#This Row],[labeller_confidence_score]]-Data[[#This Row],[cytodiffusion_classification_confidence]]</f>
        <v>-7.6399999999999912E-2</v>
      </c>
    </row>
    <row r="4281" spans="1:41" x14ac:dyDescent="0.3">
      <c r="A4281" t="s">
        <v>4354</v>
      </c>
      <c r="B4281" t="s">
        <v>60</v>
      </c>
      <c r="C4281">
        <v>0</v>
      </c>
      <c r="D4281" t="s">
        <v>50</v>
      </c>
      <c r="E4281">
        <v>14.8</v>
      </c>
      <c r="F4281">
        <v>60.6</v>
      </c>
      <c r="G4281">
        <v>0.49199999999999999</v>
      </c>
      <c r="H4281">
        <v>0.434</v>
      </c>
      <c r="I4281">
        <f>Data[[#This Row],[nucleus_area_pct]]/Data[[#This Row],[cytoplasm_ratio]]</f>
        <v>139.63133640552996</v>
      </c>
      <c r="J4281">
        <v>0.78600000000000003</v>
      </c>
      <c r="K4281">
        <v>0.40799999999999997</v>
      </c>
      <c r="L4281">
        <v>2.13</v>
      </c>
      <c r="M4281">
        <v>1.3</v>
      </c>
      <c r="N4281">
        <v>0.753</v>
      </c>
      <c r="O4281">
        <v>511</v>
      </c>
      <c r="P4281">
        <v>84</v>
      </c>
      <c r="Q4281">
        <v>209</v>
      </c>
      <c r="R4281">
        <v>156</v>
      </c>
      <c r="S4281">
        <v>181</v>
      </c>
      <c r="T4281">
        <f>(Data[[#This Row],[mean_r]]/256)*100</f>
        <v>81.640625</v>
      </c>
      <c r="U4281">
        <f>(Data[[#This Row],[mean_g]]/256)*100</f>
        <v>60.9375</v>
      </c>
      <c r="V4281">
        <f>(Data[[#This Row],[mean_b]]/256)*100</f>
        <v>70.703125</v>
      </c>
      <c r="W4281">
        <v>0.50900000000000001</v>
      </c>
      <c r="X4281" t="s">
        <v>51</v>
      </c>
      <c r="Y4281" t="s">
        <v>40</v>
      </c>
      <c r="Z4281">
        <v>5775</v>
      </c>
      <c r="AA4281">
        <v>5.22</v>
      </c>
      <c r="AB4281">
        <v>17.7</v>
      </c>
      <c r="AC4281">
        <v>34.799999999999997</v>
      </c>
      <c r="AD4281">
        <v>233993</v>
      </c>
      <c r="AE4281">
        <v>88</v>
      </c>
      <c r="AF4281">
        <v>35.799999999999997</v>
      </c>
      <c r="AG4281" t="s">
        <v>41</v>
      </c>
      <c r="AH4281" t="s">
        <v>42</v>
      </c>
      <c r="AI4281" t="s">
        <v>52</v>
      </c>
      <c r="AJ4281">
        <v>100</v>
      </c>
      <c r="AK4281">
        <v>256</v>
      </c>
      <c r="AL4281">
        <v>6.9900000000000004E-2</v>
      </c>
      <c r="AM4281">
        <v>0.96619999999999995</v>
      </c>
      <c r="AN4281">
        <v>0.87649999999999995</v>
      </c>
      <c r="AO4281">
        <f>Data[[#This Row],[labeller_confidence_score]]-Data[[#This Row],[cytodiffusion_classification_confidence]]</f>
        <v>-8.9700000000000002E-2</v>
      </c>
    </row>
    <row r="4282" spans="1:41" x14ac:dyDescent="0.3">
      <c r="A4282" t="s">
        <v>4355</v>
      </c>
      <c r="B4282" t="s">
        <v>54</v>
      </c>
      <c r="C4282">
        <v>0</v>
      </c>
      <c r="D4282" t="s">
        <v>54</v>
      </c>
      <c r="E4282">
        <v>7.54</v>
      </c>
      <c r="F4282">
        <v>0</v>
      </c>
      <c r="G4282">
        <v>0</v>
      </c>
      <c r="H4282">
        <v>1</v>
      </c>
      <c r="I4282">
        <f>Data[[#This Row],[nucleus_area_pct]]/Data[[#This Row],[cytoplasm_ratio]]</f>
        <v>0</v>
      </c>
      <c r="J4282">
        <v>0.94499999999999995</v>
      </c>
      <c r="K4282">
        <v>0.128</v>
      </c>
      <c r="L4282">
        <v>0.16</v>
      </c>
      <c r="M4282">
        <v>1</v>
      </c>
      <c r="N4282">
        <v>0.96099999999999997</v>
      </c>
      <c r="O4282">
        <v>209</v>
      </c>
      <c r="P4282">
        <v>51</v>
      </c>
      <c r="Q4282">
        <v>237</v>
      </c>
      <c r="R4282">
        <v>118</v>
      </c>
      <c r="S4282">
        <v>133</v>
      </c>
      <c r="T4282">
        <f>(Data[[#This Row],[mean_r]]/256)*100</f>
        <v>92.578125</v>
      </c>
      <c r="U4282">
        <f>(Data[[#This Row],[mean_g]]/256)*100</f>
        <v>46.09375</v>
      </c>
      <c r="V4282">
        <f>(Data[[#This Row],[mean_b]]/256)*100</f>
        <v>51.953125</v>
      </c>
      <c r="W4282">
        <v>0.52900000000000003</v>
      </c>
      <c r="X4282" t="s">
        <v>39</v>
      </c>
      <c r="Y4282" t="s">
        <v>45</v>
      </c>
      <c r="Z4282">
        <v>5472</v>
      </c>
      <c r="AA4282">
        <v>3.78</v>
      </c>
      <c r="AB4282">
        <v>12.6</v>
      </c>
      <c r="AC4282">
        <v>43.5</v>
      </c>
      <c r="AD4282">
        <v>208167</v>
      </c>
      <c r="AE4282">
        <v>75.8</v>
      </c>
      <c r="AF4282">
        <v>31.9</v>
      </c>
      <c r="AG4282" t="s">
        <v>64</v>
      </c>
      <c r="AH4282" t="s">
        <v>68</v>
      </c>
      <c r="AI4282" t="s">
        <v>43</v>
      </c>
      <c r="AJ4282">
        <v>40</v>
      </c>
      <c r="AK4282">
        <v>360</v>
      </c>
      <c r="AL4282">
        <v>0.17030000000000001</v>
      </c>
      <c r="AM4282">
        <v>0.83989999999999998</v>
      </c>
      <c r="AN4282">
        <v>0.91969999999999996</v>
      </c>
      <c r="AO4282">
        <f>Data[[#This Row],[labeller_confidence_score]]-Data[[#This Row],[cytodiffusion_classification_confidence]]</f>
        <v>7.9799999999999982E-2</v>
      </c>
    </row>
    <row r="4283" spans="1:41" x14ac:dyDescent="0.3">
      <c r="A4283" t="s">
        <v>4356</v>
      </c>
      <c r="B4283" t="s">
        <v>106</v>
      </c>
      <c r="C4283">
        <v>1</v>
      </c>
      <c r="D4283" t="s">
        <v>82</v>
      </c>
      <c r="E4283">
        <v>16.010000000000002</v>
      </c>
      <c r="F4283">
        <v>81.2</v>
      </c>
      <c r="G4283">
        <v>0.38800000000000001</v>
      </c>
      <c r="H4283">
        <v>0.21</v>
      </c>
      <c r="I4283">
        <f>Data[[#This Row],[nucleus_area_pct]]/Data[[#This Row],[cytoplasm_ratio]]</f>
        <v>386.66666666666669</v>
      </c>
      <c r="J4283">
        <v>0.82099999999999995</v>
      </c>
      <c r="K4283">
        <v>0.161</v>
      </c>
      <c r="L4283">
        <v>0.64</v>
      </c>
      <c r="M4283">
        <v>1.1000000000000001</v>
      </c>
      <c r="N4283">
        <v>0.86599999999999999</v>
      </c>
      <c r="O4283">
        <v>470</v>
      </c>
      <c r="P4283">
        <v>100</v>
      </c>
      <c r="Q4283">
        <v>202</v>
      </c>
      <c r="R4283">
        <v>138</v>
      </c>
      <c r="S4283">
        <v>204</v>
      </c>
      <c r="T4283">
        <f>(Data[[#This Row],[mean_r]]/256)*100</f>
        <v>78.90625</v>
      </c>
      <c r="U4283">
        <f>(Data[[#This Row],[mean_g]]/256)*100</f>
        <v>53.90625</v>
      </c>
      <c r="V4283">
        <f>(Data[[#This Row],[mean_b]]/256)*100</f>
        <v>79.6875</v>
      </c>
      <c r="W4283">
        <v>0.75</v>
      </c>
      <c r="X4283" t="s">
        <v>39</v>
      </c>
      <c r="Y4283" t="s">
        <v>45</v>
      </c>
      <c r="Z4283">
        <v>4048</v>
      </c>
      <c r="AA4283">
        <v>4.04</v>
      </c>
      <c r="AB4283">
        <v>17.8</v>
      </c>
      <c r="AC4283">
        <v>42.3</v>
      </c>
      <c r="AD4283">
        <v>273679</v>
      </c>
      <c r="AE4283">
        <v>94.1</v>
      </c>
      <c r="AF4283">
        <v>35.299999999999997</v>
      </c>
      <c r="AG4283" t="s">
        <v>46</v>
      </c>
      <c r="AH4283" t="s">
        <v>47</v>
      </c>
      <c r="AI4283" t="s">
        <v>56</v>
      </c>
      <c r="AJ4283">
        <v>60</v>
      </c>
      <c r="AK4283">
        <v>512</v>
      </c>
      <c r="AL4283">
        <v>0.86660000000000004</v>
      </c>
      <c r="AM4283">
        <v>0.71479999999999999</v>
      </c>
      <c r="AN4283">
        <v>0.76870000000000005</v>
      </c>
      <c r="AO4283">
        <f>Data[[#This Row],[labeller_confidence_score]]-Data[[#This Row],[cytodiffusion_classification_confidence]]</f>
        <v>5.3900000000000059E-2</v>
      </c>
    </row>
    <row r="4284" spans="1:41" x14ac:dyDescent="0.3">
      <c r="A4284" t="s">
        <v>4357</v>
      </c>
      <c r="B4284" t="s">
        <v>62</v>
      </c>
      <c r="C4284">
        <v>0</v>
      </c>
      <c r="D4284" t="s">
        <v>50</v>
      </c>
      <c r="E4284">
        <v>9.35</v>
      </c>
      <c r="F4284">
        <v>86.6</v>
      </c>
      <c r="G4284">
        <v>0.81699999999999995</v>
      </c>
      <c r="H4284">
        <v>0.246</v>
      </c>
      <c r="I4284">
        <f>Data[[#This Row],[nucleus_area_pct]]/Data[[#This Row],[cytoplasm_ratio]]</f>
        <v>352.03252032520322</v>
      </c>
      <c r="J4284">
        <v>0.92600000000000005</v>
      </c>
      <c r="K4284">
        <v>0.27800000000000002</v>
      </c>
      <c r="L4284">
        <v>0.76</v>
      </c>
      <c r="M4284">
        <v>1.1000000000000001</v>
      </c>
      <c r="N4284">
        <v>0.85499999999999998</v>
      </c>
      <c r="O4284">
        <v>359</v>
      </c>
      <c r="P4284">
        <v>62</v>
      </c>
      <c r="Q4284">
        <v>192</v>
      </c>
      <c r="R4284">
        <v>159</v>
      </c>
      <c r="S4284">
        <v>182</v>
      </c>
      <c r="T4284">
        <f>(Data[[#This Row],[mean_r]]/256)*100</f>
        <v>75</v>
      </c>
      <c r="U4284">
        <f>(Data[[#This Row],[mean_g]]/256)*100</f>
        <v>62.109375</v>
      </c>
      <c r="V4284">
        <f>(Data[[#This Row],[mean_b]]/256)*100</f>
        <v>71.09375</v>
      </c>
      <c r="W4284">
        <v>0.627</v>
      </c>
      <c r="X4284" t="s">
        <v>51</v>
      </c>
      <c r="Y4284" t="s">
        <v>45</v>
      </c>
      <c r="Z4284">
        <v>9191</v>
      </c>
      <c r="AA4284">
        <v>4.46</v>
      </c>
      <c r="AB4284">
        <v>12.5</v>
      </c>
      <c r="AC4284">
        <v>39.299999999999997</v>
      </c>
      <c r="AD4284">
        <v>365958</v>
      </c>
      <c r="AE4284">
        <v>98.9</v>
      </c>
      <c r="AF4284">
        <v>29.6</v>
      </c>
      <c r="AG4284" t="s">
        <v>46</v>
      </c>
      <c r="AH4284" t="s">
        <v>47</v>
      </c>
      <c r="AI4284" t="s">
        <v>43</v>
      </c>
      <c r="AJ4284">
        <v>60</v>
      </c>
      <c r="AK4284">
        <v>360</v>
      </c>
      <c r="AL4284">
        <v>6.7299999999999999E-2</v>
      </c>
      <c r="AM4284">
        <v>0.96489999999999998</v>
      </c>
      <c r="AN4284">
        <v>0.87829999999999997</v>
      </c>
      <c r="AO4284">
        <f>Data[[#This Row],[labeller_confidence_score]]-Data[[#This Row],[cytodiffusion_classification_confidence]]</f>
        <v>-8.660000000000001E-2</v>
      </c>
    </row>
    <row r="4285" spans="1:41" x14ac:dyDescent="0.3">
      <c r="A4285" t="s">
        <v>4358</v>
      </c>
      <c r="B4285" t="s">
        <v>81</v>
      </c>
      <c r="C4285">
        <v>1</v>
      </c>
      <c r="D4285" t="s">
        <v>82</v>
      </c>
      <c r="E4285">
        <v>14.39</v>
      </c>
      <c r="F4285">
        <v>86.1</v>
      </c>
      <c r="G4285">
        <v>0.193</v>
      </c>
      <c r="H4285">
        <v>0.115</v>
      </c>
      <c r="I4285">
        <f>Data[[#This Row],[nucleus_area_pct]]/Data[[#This Row],[cytoplasm_ratio]]</f>
        <v>748.695652173913</v>
      </c>
      <c r="J4285">
        <v>0.86</v>
      </c>
      <c r="K4285">
        <v>0.34699999999999998</v>
      </c>
      <c r="L4285">
        <v>0.95</v>
      </c>
      <c r="M4285">
        <v>1</v>
      </c>
      <c r="N4285">
        <v>0.871</v>
      </c>
      <c r="O4285">
        <v>571</v>
      </c>
      <c r="P4285">
        <v>104</v>
      </c>
      <c r="Q4285">
        <v>197</v>
      </c>
      <c r="R4285">
        <v>162</v>
      </c>
      <c r="S4285">
        <v>191</v>
      </c>
      <c r="T4285">
        <f>(Data[[#This Row],[mean_r]]/256)*100</f>
        <v>76.953125</v>
      </c>
      <c r="U4285">
        <f>(Data[[#This Row],[mean_g]]/256)*100</f>
        <v>63.28125</v>
      </c>
      <c r="V4285">
        <f>(Data[[#This Row],[mean_b]]/256)*100</f>
        <v>74.609375</v>
      </c>
      <c r="W4285">
        <v>0.68700000000000006</v>
      </c>
      <c r="X4285" t="s">
        <v>63</v>
      </c>
      <c r="Y4285" t="s">
        <v>40</v>
      </c>
      <c r="Z4285">
        <v>10602</v>
      </c>
      <c r="AA4285">
        <v>7</v>
      </c>
      <c r="AB4285">
        <v>14.2</v>
      </c>
      <c r="AC4285">
        <v>45.7</v>
      </c>
      <c r="AD4285">
        <v>206573</v>
      </c>
      <c r="AE4285">
        <v>90.5</v>
      </c>
      <c r="AF4285">
        <v>35.299999999999997</v>
      </c>
      <c r="AG4285" t="s">
        <v>64</v>
      </c>
      <c r="AH4285" t="s">
        <v>47</v>
      </c>
      <c r="AI4285" t="s">
        <v>52</v>
      </c>
      <c r="AJ4285">
        <v>100</v>
      </c>
      <c r="AK4285">
        <v>512</v>
      </c>
      <c r="AL4285">
        <v>0.69430000000000003</v>
      </c>
      <c r="AM4285">
        <v>0.74750000000000005</v>
      </c>
      <c r="AN4285">
        <v>0.91080000000000005</v>
      </c>
      <c r="AO4285">
        <f>Data[[#This Row],[labeller_confidence_score]]-Data[[#This Row],[cytodiffusion_classification_confidence]]</f>
        <v>0.1633</v>
      </c>
    </row>
    <row r="4286" spans="1:41" x14ac:dyDescent="0.3">
      <c r="A4286" t="s">
        <v>4359</v>
      </c>
      <c r="B4286" t="s">
        <v>54</v>
      </c>
      <c r="C4286">
        <v>0</v>
      </c>
      <c r="D4286" t="s">
        <v>54</v>
      </c>
      <c r="E4286">
        <v>7.77</v>
      </c>
      <c r="F4286">
        <v>0</v>
      </c>
      <c r="G4286">
        <v>0</v>
      </c>
      <c r="H4286">
        <v>1</v>
      </c>
      <c r="I4286">
        <f>Data[[#This Row],[nucleus_area_pct]]/Data[[#This Row],[cytoplasm_ratio]]</f>
        <v>0</v>
      </c>
      <c r="J4286">
        <v>0.876</v>
      </c>
      <c r="K4286">
        <v>0.185</v>
      </c>
      <c r="L4286">
        <v>7.0000000000000007E-2</v>
      </c>
      <c r="M4286">
        <v>1</v>
      </c>
      <c r="N4286">
        <v>0.92400000000000004</v>
      </c>
      <c r="O4286">
        <v>162</v>
      </c>
      <c r="P4286">
        <v>63</v>
      </c>
      <c r="Q4286">
        <v>231</v>
      </c>
      <c r="R4286">
        <v>132</v>
      </c>
      <c r="S4286">
        <v>119</v>
      </c>
      <c r="T4286">
        <f>(Data[[#This Row],[mean_r]]/256)*100</f>
        <v>90.234375</v>
      </c>
      <c r="U4286">
        <f>(Data[[#This Row],[mean_g]]/256)*100</f>
        <v>51.5625</v>
      </c>
      <c r="V4286">
        <f>(Data[[#This Row],[mean_b]]/256)*100</f>
        <v>46.484375</v>
      </c>
      <c r="W4286">
        <v>0.46500000000000002</v>
      </c>
      <c r="X4286" t="s">
        <v>51</v>
      </c>
      <c r="Y4286" t="s">
        <v>40</v>
      </c>
      <c r="Z4286">
        <v>5741</v>
      </c>
      <c r="AA4286">
        <v>4.25</v>
      </c>
      <c r="AB4286">
        <v>14.6</v>
      </c>
      <c r="AC4286">
        <v>50.5</v>
      </c>
      <c r="AD4286">
        <v>286518</v>
      </c>
      <c r="AE4286">
        <v>73.599999999999994</v>
      </c>
      <c r="AF4286">
        <v>36.200000000000003</v>
      </c>
      <c r="AG4286" t="s">
        <v>64</v>
      </c>
      <c r="AH4286" t="s">
        <v>42</v>
      </c>
      <c r="AI4286" t="s">
        <v>52</v>
      </c>
      <c r="AJ4286">
        <v>60</v>
      </c>
      <c r="AK4286">
        <v>512</v>
      </c>
      <c r="AL4286">
        <v>6.7100000000000007E-2</v>
      </c>
      <c r="AM4286">
        <v>0.94479999999999997</v>
      </c>
      <c r="AN4286">
        <v>0.81859999999999999</v>
      </c>
      <c r="AO4286">
        <f>Data[[#This Row],[labeller_confidence_score]]-Data[[#This Row],[cytodiffusion_classification_confidence]]</f>
        <v>-0.12619999999999998</v>
      </c>
    </row>
    <row r="4287" spans="1:41" x14ac:dyDescent="0.3">
      <c r="A4287" t="s">
        <v>4360</v>
      </c>
      <c r="B4287" t="s">
        <v>49</v>
      </c>
      <c r="C4287">
        <v>0</v>
      </c>
      <c r="D4287" t="s">
        <v>50</v>
      </c>
      <c r="E4287">
        <v>11.66</v>
      </c>
      <c r="F4287">
        <v>61.2</v>
      </c>
      <c r="G4287">
        <v>0.47399999999999998</v>
      </c>
      <c r="H4287">
        <v>0.39600000000000002</v>
      </c>
      <c r="I4287">
        <f>Data[[#This Row],[nucleus_area_pct]]/Data[[#This Row],[cytoplasm_ratio]]</f>
        <v>154.54545454545453</v>
      </c>
      <c r="J4287">
        <v>0.63900000000000001</v>
      </c>
      <c r="K4287">
        <v>0.51400000000000001</v>
      </c>
      <c r="L4287">
        <v>2.77</v>
      </c>
      <c r="M4287">
        <v>3.4</v>
      </c>
      <c r="N4287">
        <v>0.77400000000000002</v>
      </c>
      <c r="O4287">
        <v>454</v>
      </c>
      <c r="P4287">
        <v>68</v>
      </c>
      <c r="Q4287">
        <v>190</v>
      </c>
      <c r="R4287">
        <v>166</v>
      </c>
      <c r="S4287">
        <v>163</v>
      </c>
      <c r="T4287">
        <f>(Data[[#This Row],[mean_r]]/256)*100</f>
        <v>74.21875</v>
      </c>
      <c r="U4287">
        <f>(Data[[#This Row],[mean_g]]/256)*100</f>
        <v>64.84375</v>
      </c>
      <c r="V4287">
        <f>(Data[[#This Row],[mean_b]]/256)*100</f>
        <v>63.671875</v>
      </c>
      <c r="W4287">
        <v>0.59099999999999997</v>
      </c>
      <c r="X4287" t="s">
        <v>51</v>
      </c>
      <c r="Y4287" t="s">
        <v>45</v>
      </c>
      <c r="Z4287">
        <v>1732</v>
      </c>
      <c r="AA4287">
        <v>5.22</v>
      </c>
      <c r="AB4287">
        <v>13.3</v>
      </c>
      <c r="AC4287">
        <v>43.5</v>
      </c>
      <c r="AD4287">
        <v>248840</v>
      </c>
      <c r="AE4287">
        <v>88.1</v>
      </c>
      <c r="AF4287">
        <v>33.5</v>
      </c>
      <c r="AG4287" t="s">
        <v>41</v>
      </c>
      <c r="AH4287" t="s">
        <v>68</v>
      </c>
      <c r="AI4287" t="s">
        <v>56</v>
      </c>
      <c r="AJ4287">
        <v>100</v>
      </c>
      <c r="AK4287">
        <v>360</v>
      </c>
      <c r="AL4287">
        <v>5.0799999999999998E-2</v>
      </c>
      <c r="AM4287">
        <v>1</v>
      </c>
      <c r="AN4287">
        <v>0.84640000000000004</v>
      </c>
      <c r="AO4287">
        <f>Data[[#This Row],[labeller_confidence_score]]-Data[[#This Row],[cytodiffusion_classification_confidence]]</f>
        <v>-0.15359999999999996</v>
      </c>
    </row>
    <row r="4288" spans="1:41" x14ac:dyDescent="0.3">
      <c r="A4288" t="s">
        <v>4361</v>
      </c>
      <c r="B4288" t="s">
        <v>49</v>
      </c>
      <c r="C4288">
        <v>0</v>
      </c>
      <c r="D4288" t="s">
        <v>50</v>
      </c>
      <c r="E4288">
        <v>12.47</v>
      </c>
      <c r="F4288">
        <v>63.1</v>
      </c>
      <c r="G4288">
        <v>0.56599999999999995</v>
      </c>
      <c r="H4288">
        <v>0.36199999999999999</v>
      </c>
      <c r="I4288">
        <f>Data[[#This Row],[nucleus_area_pct]]/Data[[#This Row],[cytoplasm_ratio]]</f>
        <v>174.30939226519337</v>
      </c>
      <c r="J4288">
        <v>0.57299999999999995</v>
      </c>
      <c r="K4288">
        <v>0.41099999999999998</v>
      </c>
      <c r="L4288">
        <v>2.71</v>
      </c>
      <c r="M4288">
        <v>3.4</v>
      </c>
      <c r="N4288">
        <v>0.78</v>
      </c>
      <c r="O4288">
        <v>375</v>
      </c>
      <c r="P4288">
        <v>65</v>
      </c>
      <c r="Q4288">
        <v>199</v>
      </c>
      <c r="R4288">
        <v>171</v>
      </c>
      <c r="S4288">
        <v>193</v>
      </c>
      <c r="T4288">
        <f>(Data[[#This Row],[mean_r]]/256)*100</f>
        <v>77.734375</v>
      </c>
      <c r="U4288">
        <f>(Data[[#This Row],[mean_g]]/256)*100</f>
        <v>66.796875</v>
      </c>
      <c r="V4288">
        <f>(Data[[#This Row],[mean_b]]/256)*100</f>
        <v>75.390625</v>
      </c>
      <c r="W4288">
        <v>0.56499999999999995</v>
      </c>
      <c r="X4288" t="s">
        <v>39</v>
      </c>
      <c r="Y4288" t="s">
        <v>45</v>
      </c>
      <c r="Z4288">
        <v>4320</v>
      </c>
      <c r="AA4288">
        <v>3.44</v>
      </c>
      <c r="AB4288">
        <v>13.9</v>
      </c>
      <c r="AC4288">
        <v>36.9</v>
      </c>
      <c r="AD4288">
        <v>261683</v>
      </c>
      <c r="AE4288">
        <v>86.8</v>
      </c>
      <c r="AF4288">
        <v>34</v>
      </c>
      <c r="AG4288" t="s">
        <v>46</v>
      </c>
      <c r="AH4288" t="s">
        <v>42</v>
      </c>
      <c r="AI4288" t="s">
        <v>52</v>
      </c>
      <c r="AJ4288">
        <v>60</v>
      </c>
      <c r="AK4288">
        <v>224</v>
      </c>
      <c r="AL4288">
        <v>0</v>
      </c>
      <c r="AM4288">
        <v>0.92130000000000001</v>
      </c>
      <c r="AN4288">
        <v>0.88690000000000002</v>
      </c>
      <c r="AO4288">
        <f>Data[[#This Row],[labeller_confidence_score]]-Data[[#This Row],[cytodiffusion_classification_confidence]]</f>
        <v>-3.4399999999999986E-2</v>
      </c>
    </row>
    <row r="4289" spans="1:41" x14ac:dyDescent="0.3">
      <c r="A4289" t="s">
        <v>4362</v>
      </c>
      <c r="B4289" t="s">
        <v>180</v>
      </c>
      <c r="C4289">
        <v>1</v>
      </c>
      <c r="D4289" t="s">
        <v>181</v>
      </c>
      <c r="E4289">
        <v>7.93</v>
      </c>
      <c r="F4289">
        <v>0</v>
      </c>
      <c r="G4289">
        <v>0</v>
      </c>
      <c r="H4289">
        <v>1</v>
      </c>
      <c r="I4289">
        <f>Data[[#This Row],[nucleus_area_pct]]/Data[[#This Row],[cytoplasm_ratio]]</f>
        <v>0</v>
      </c>
      <c r="J4289">
        <v>0.38100000000000001</v>
      </c>
      <c r="K4289">
        <v>0.873</v>
      </c>
      <c r="L4289">
        <v>0.55000000000000004</v>
      </c>
      <c r="M4289">
        <v>1</v>
      </c>
      <c r="N4289">
        <v>0.78700000000000003</v>
      </c>
      <c r="O4289">
        <v>161</v>
      </c>
      <c r="P4289">
        <v>62</v>
      </c>
      <c r="Q4289">
        <v>219</v>
      </c>
      <c r="R4289">
        <v>118</v>
      </c>
      <c r="S4289">
        <v>136</v>
      </c>
      <c r="T4289">
        <f>(Data[[#This Row],[mean_r]]/256)*100</f>
        <v>85.546875</v>
      </c>
      <c r="U4289">
        <f>(Data[[#This Row],[mean_g]]/256)*100</f>
        <v>46.09375</v>
      </c>
      <c r="V4289">
        <f>(Data[[#This Row],[mean_b]]/256)*100</f>
        <v>53.125</v>
      </c>
      <c r="W4289">
        <v>0.48499999999999999</v>
      </c>
      <c r="X4289" t="s">
        <v>51</v>
      </c>
      <c r="Y4289" t="s">
        <v>40</v>
      </c>
      <c r="Z4289">
        <v>12901</v>
      </c>
      <c r="AA4289">
        <v>6.29</v>
      </c>
      <c r="AB4289">
        <v>13</v>
      </c>
      <c r="AC4289">
        <v>43.9</v>
      </c>
      <c r="AD4289">
        <v>170203</v>
      </c>
      <c r="AE4289">
        <v>108</v>
      </c>
      <c r="AF4289">
        <v>34.799999999999997</v>
      </c>
      <c r="AG4289" t="s">
        <v>46</v>
      </c>
      <c r="AH4289" t="s">
        <v>42</v>
      </c>
      <c r="AI4289" t="s">
        <v>56</v>
      </c>
      <c r="AJ4289">
        <v>60</v>
      </c>
      <c r="AK4289">
        <v>512</v>
      </c>
      <c r="AL4289">
        <v>0.83420000000000005</v>
      </c>
      <c r="AM4289">
        <v>0.83389999999999997</v>
      </c>
      <c r="AN4289">
        <v>0.88990000000000002</v>
      </c>
      <c r="AO4289">
        <f>Data[[#This Row],[labeller_confidence_score]]-Data[[#This Row],[cytodiffusion_classification_confidence]]</f>
        <v>5.600000000000005E-2</v>
      </c>
    </row>
    <row r="4290" spans="1:41" x14ac:dyDescent="0.3">
      <c r="A4290" t="s">
        <v>4363</v>
      </c>
      <c r="B4290" t="s">
        <v>85</v>
      </c>
      <c r="C4290">
        <v>0</v>
      </c>
      <c r="D4290" t="s">
        <v>50</v>
      </c>
      <c r="E4290">
        <v>10.54</v>
      </c>
      <c r="F4290">
        <v>63.7</v>
      </c>
      <c r="G4290">
        <v>0.65200000000000002</v>
      </c>
      <c r="H4290">
        <v>0.27800000000000002</v>
      </c>
      <c r="I4290">
        <f>Data[[#This Row],[nucleus_area_pct]]/Data[[#This Row],[cytoplasm_ratio]]</f>
        <v>229.136690647482</v>
      </c>
      <c r="J4290">
        <v>0.75600000000000001</v>
      </c>
      <c r="K4290">
        <v>0.35899999999999999</v>
      </c>
      <c r="L4290">
        <v>4.76</v>
      </c>
      <c r="M4290">
        <v>1.8</v>
      </c>
      <c r="N4290">
        <v>0.77700000000000002</v>
      </c>
      <c r="O4290">
        <v>399</v>
      </c>
      <c r="P4290">
        <v>83</v>
      </c>
      <c r="Q4290">
        <v>192</v>
      </c>
      <c r="R4290">
        <v>148</v>
      </c>
      <c r="S4290">
        <v>189</v>
      </c>
      <c r="T4290">
        <f>(Data[[#This Row],[mean_r]]/256)*100</f>
        <v>75</v>
      </c>
      <c r="U4290">
        <f>(Data[[#This Row],[mean_g]]/256)*100</f>
        <v>57.8125</v>
      </c>
      <c r="V4290">
        <f>(Data[[#This Row],[mean_b]]/256)*100</f>
        <v>73.828125</v>
      </c>
      <c r="W4290">
        <v>0.68300000000000005</v>
      </c>
      <c r="X4290" t="s">
        <v>51</v>
      </c>
      <c r="Y4290" t="s">
        <v>45</v>
      </c>
      <c r="Z4290">
        <v>4547</v>
      </c>
      <c r="AA4290">
        <v>4.26</v>
      </c>
      <c r="AB4290">
        <v>14.3</v>
      </c>
      <c r="AC4290">
        <v>47.1</v>
      </c>
      <c r="AD4290">
        <v>362678</v>
      </c>
      <c r="AE4290">
        <v>86.6</v>
      </c>
      <c r="AF4290">
        <v>34.700000000000003</v>
      </c>
      <c r="AG4290" t="s">
        <v>41</v>
      </c>
      <c r="AH4290" t="s">
        <v>42</v>
      </c>
      <c r="AI4290" t="s">
        <v>43</v>
      </c>
      <c r="AJ4290">
        <v>60</v>
      </c>
      <c r="AK4290">
        <v>256</v>
      </c>
      <c r="AL4290">
        <v>0.1096</v>
      </c>
      <c r="AM4290">
        <v>0.85</v>
      </c>
      <c r="AN4290">
        <v>0.82099999999999995</v>
      </c>
      <c r="AO4290">
        <f>Data[[#This Row],[labeller_confidence_score]]-Data[[#This Row],[cytodiffusion_classification_confidence]]</f>
        <v>-2.9000000000000026E-2</v>
      </c>
    </row>
    <row r="4291" spans="1:41" x14ac:dyDescent="0.3">
      <c r="A4291" t="s">
        <v>4364</v>
      </c>
      <c r="B4291" t="s">
        <v>49</v>
      </c>
      <c r="C4291">
        <v>0</v>
      </c>
      <c r="D4291" t="s">
        <v>50</v>
      </c>
      <c r="E4291">
        <v>11.26</v>
      </c>
      <c r="F4291">
        <v>60.3</v>
      </c>
      <c r="G4291">
        <v>0.44</v>
      </c>
      <c r="H4291">
        <v>0.378</v>
      </c>
      <c r="I4291">
        <f>Data[[#This Row],[nucleus_area_pct]]/Data[[#This Row],[cytoplasm_ratio]]</f>
        <v>159.52380952380952</v>
      </c>
      <c r="J4291">
        <v>0.89400000000000002</v>
      </c>
      <c r="K4291">
        <v>0.379</v>
      </c>
      <c r="L4291">
        <v>2.93</v>
      </c>
      <c r="M4291">
        <v>4.3</v>
      </c>
      <c r="N4291">
        <v>0.88200000000000001</v>
      </c>
      <c r="O4291">
        <v>466</v>
      </c>
      <c r="P4291">
        <v>67</v>
      </c>
      <c r="Q4291">
        <v>205</v>
      </c>
      <c r="R4291">
        <v>164</v>
      </c>
      <c r="S4291">
        <v>195</v>
      </c>
      <c r="T4291">
        <f>(Data[[#This Row],[mean_r]]/256)*100</f>
        <v>80.078125</v>
      </c>
      <c r="U4291">
        <f>(Data[[#This Row],[mean_g]]/256)*100</f>
        <v>64.0625</v>
      </c>
      <c r="V4291">
        <f>(Data[[#This Row],[mean_b]]/256)*100</f>
        <v>76.171875</v>
      </c>
      <c r="W4291">
        <v>0.61399999999999999</v>
      </c>
      <c r="X4291" t="s">
        <v>39</v>
      </c>
      <c r="Y4291" t="s">
        <v>45</v>
      </c>
      <c r="Z4291">
        <v>7426</v>
      </c>
      <c r="AA4291">
        <v>4.5</v>
      </c>
      <c r="AB4291">
        <v>14</v>
      </c>
      <c r="AC4291">
        <v>41.6</v>
      </c>
      <c r="AD4291">
        <v>333465</v>
      </c>
      <c r="AE4291">
        <v>90.1</v>
      </c>
      <c r="AF4291">
        <v>33</v>
      </c>
      <c r="AG4291" t="s">
        <v>64</v>
      </c>
      <c r="AH4291" t="s">
        <v>47</v>
      </c>
      <c r="AI4291" t="s">
        <v>43</v>
      </c>
      <c r="AJ4291">
        <v>100</v>
      </c>
      <c r="AK4291">
        <v>256</v>
      </c>
      <c r="AL4291">
        <v>8.0799999999999997E-2</v>
      </c>
      <c r="AM4291">
        <v>0.92849999999999999</v>
      </c>
      <c r="AN4291">
        <v>0.92910000000000004</v>
      </c>
      <c r="AO4291">
        <f>Data[[#This Row],[labeller_confidence_score]]-Data[[#This Row],[cytodiffusion_classification_confidence]]</f>
        <v>6.0000000000004494E-4</v>
      </c>
    </row>
    <row r="4292" spans="1:41" x14ac:dyDescent="0.3">
      <c r="A4292" t="s">
        <v>4365</v>
      </c>
      <c r="B4292" t="s">
        <v>103</v>
      </c>
      <c r="C4292">
        <v>1</v>
      </c>
      <c r="D4292" t="s">
        <v>104</v>
      </c>
      <c r="E4292">
        <v>4.83</v>
      </c>
      <c r="F4292">
        <v>0</v>
      </c>
      <c r="G4292">
        <v>0</v>
      </c>
      <c r="H4292">
        <v>1</v>
      </c>
      <c r="I4292">
        <f>Data[[#This Row],[nucleus_area_pct]]/Data[[#This Row],[cytoplasm_ratio]]</f>
        <v>0</v>
      </c>
      <c r="J4292">
        <v>0.36099999999999999</v>
      </c>
      <c r="K4292">
        <v>0.74199999999999999</v>
      </c>
      <c r="L4292">
        <v>0.72</v>
      </c>
      <c r="M4292">
        <v>1</v>
      </c>
      <c r="N4292">
        <v>0.81899999999999995</v>
      </c>
      <c r="O4292">
        <v>79</v>
      </c>
      <c r="P4292">
        <v>42</v>
      </c>
      <c r="Q4292">
        <v>213</v>
      </c>
      <c r="R4292">
        <v>114</v>
      </c>
      <c r="S4292">
        <v>126</v>
      </c>
      <c r="T4292">
        <f>(Data[[#This Row],[mean_r]]/256)*100</f>
        <v>83.203125</v>
      </c>
      <c r="U4292">
        <f>(Data[[#This Row],[mean_g]]/256)*100</f>
        <v>44.53125</v>
      </c>
      <c r="V4292">
        <f>(Data[[#This Row],[mean_b]]/256)*100</f>
        <v>49.21875</v>
      </c>
      <c r="W4292">
        <v>0.51200000000000001</v>
      </c>
      <c r="X4292" t="s">
        <v>39</v>
      </c>
      <c r="Y4292" t="s">
        <v>40</v>
      </c>
      <c r="Z4292">
        <v>7911</v>
      </c>
      <c r="AA4292">
        <v>5.84</v>
      </c>
      <c r="AB4292">
        <v>14.5</v>
      </c>
      <c r="AC4292">
        <v>41.3</v>
      </c>
      <c r="AD4292">
        <v>216288</v>
      </c>
      <c r="AE4292">
        <v>85.7</v>
      </c>
      <c r="AF4292">
        <v>36.9</v>
      </c>
      <c r="AG4292" t="s">
        <v>41</v>
      </c>
      <c r="AH4292" t="s">
        <v>42</v>
      </c>
      <c r="AI4292" t="s">
        <v>56</v>
      </c>
      <c r="AJ4292">
        <v>100</v>
      </c>
      <c r="AK4292">
        <v>224</v>
      </c>
      <c r="AL4292">
        <v>0.72389999999999999</v>
      </c>
      <c r="AM4292">
        <v>0.79690000000000005</v>
      </c>
      <c r="AN4292">
        <v>0.74619999999999997</v>
      </c>
      <c r="AO4292">
        <f>Data[[#This Row],[labeller_confidence_score]]-Data[[#This Row],[cytodiffusion_classification_confidence]]</f>
        <v>-5.0700000000000078E-2</v>
      </c>
    </row>
    <row r="4293" spans="1:41" x14ac:dyDescent="0.3">
      <c r="A4293" t="s">
        <v>4366</v>
      </c>
      <c r="B4293" t="s">
        <v>54</v>
      </c>
      <c r="C4293">
        <v>0</v>
      </c>
      <c r="D4293" t="s">
        <v>54</v>
      </c>
      <c r="E4293">
        <v>7.54</v>
      </c>
      <c r="F4293">
        <v>0</v>
      </c>
      <c r="G4293">
        <v>0</v>
      </c>
      <c r="H4293">
        <v>1</v>
      </c>
      <c r="I4293">
        <f>Data[[#This Row],[nucleus_area_pct]]/Data[[#This Row],[cytoplasm_ratio]]</f>
        <v>0</v>
      </c>
      <c r="J4293">
        <v>0.89800000000000002</v>
      </c>
      <c r="K4293">
        <v>0.20699999999999999</v>
      </c>
      <c r="L4293">
        <v>0.28999999999999998</v>
      </c>
      <c r="M4293">
        <v>1</v>
      </c>
      <c r="N4293">
        <v>0.93400000000000005</v>
      </c>
      <c r="O4293">
        <v>200</v>
      </c>
      <c r="P4293">
        <v>48</v>
      </c>
      <c r="Q4293">
        <v>224</v>
      </c>
      <c r="R4293">
        <v>132</v>
      </c>
      <c r="S4293">
        <v>141</v>
      </c>
      <c r="T4293">
        <f>(Data[[#This Row],[mean_r]]/256)*100</f>
        <v>87.5</v>
      </c>
      <c r="U4293">
        <f>(Data[[#This Row],[mean_g]]/256)*100</f>
        <v>51.5625</v>
      </c>
      <c r="V4293">
        <f>(Data[[#This Row],[mean_b]]/256)*100</f>
        <v>55.078125</v>
      </c>
      <c r="W4293">
        <v>0.48499999999999999</v>
      </c>
      <c r="X4293" t="s">
        <v>39</v>
      </c>
      <c r="Y4293" t="s">
        <v>40</v>
      </c>
      <c r="Z4293">
        <v>7153</v>
      </c>
      <c r="AA4293">
        <v>4.79</v>
      </c>
      <c r="AB4293">
        <v>13.2</v>
      </c>
      <c r="AC4293">
        <v>41.2</v>
      </c>
      <c r="AD4293">
        <v>172164</v>
      </c>
      <c r="AE4293">
        <v>86.6</v>
      </c>
      <c r="AF4293">
        <v>31.5</v>
      </c>
      <c r="AG4293" t="s">
        <v>46</v>
      </c>
      <c r="AH4293" t="s">
        <v>68</v>
      </c>
      <c r="AI4293" t="s">
        <v>43</v>
      </c>
      <c r="AJ4293">
        <v>100</v>
      </c>
      <c r="AK4293">
        <v>256</v>
      </c>
      <c r="AL4293">
        <v>0.10150000000000001</v>
      </c>
      <c r="AM4293">
        <v>0.98870000000000002</v>
      </c>
      <c r="AN4293">
        <v>1</v>
      </c>
      <c r="AO4293">
        <f>Data[[#This Row],[labeller_confidence_score]]-Data[[#This Row],[cytodiffusion_classification_confidence]]</f>
        <v>1.1299999999999977E-2</v>
      </c>
    </row>
    <row r="4294" spans="1:41" x14ac:dyDescent="0.3">
      <c r="A4294" t="s">
        <v>4367</v>
      </c>
      <c r="B4294" t="s">
        <v>87</v>
      </c>
      <c r="C4294">
        <v>0</v>
      </c>
      <c r="D4294" t="s">
        <v>50</v>
      </c>
      <c r="E4294">
        <v>12.25</v>
      </c>
      <c r="F4294">
        <v>52.1</v>
      </c>
      <c r="G4294">
        <v>0.44700000000000001</v>
      </c>
      <c r="H4294">
        <v>0.56999999999999995</v>
      </c>
      <c r="I4294">
        <f>Data[[#This Row],[nucleus_area_pct]]/Data[[#This Row],[cytoplasm_ratio]]</f>
        <v>91.403508771929836</v>
      </c>
      <c r="J4294">
        <v>0.75600000000000001</v>
      </c>
      <c r="K4294">
        <v>0.33700000000000002</v>
      </c>
      <c r="L4294">
        <v>5.24</v>
      </c>
      <c r="M4294">
        <v>2.1</v>
      </c>
      <c r="N4294">
        <v>0.76900000000000002</v>
      </c>
      <c r="O4294">
        <v>572</v>
      </c>
      <c r="P4294">
        <v>71</v>
      </c>
      <c r="Q4294">
        <v>246</v>
      </c>
      <c r="R4294">
        <v>155</v>
      </c>
      <c r="S4294">
        <v>142</v>
      </c>
      <c r="T4294">
        <f>(Data[[#This Row],[mean_r]]/256)*100</f>
        <v>96.09375</v>
      </c>
      <c r="U4294">
        <f>(Data[[#This Row],[mean_g]]/256)*100</f>
        <v>60.546875</v>
      </c>
      <c r="V4294">
        <f>(Data[[#This Row],[mean_b]]/256)*100</f>
        <v>55.46875</v>
      </c>
      <c r="W4294">
        <v>0.61</v>
      </c>
      <c r="X4294" t="s">
        <v>51</v>
      </c>
      <c r="Y4294" t="s">
        <v>40</v>
      </c>
      <c r="Z4294">
        <v>6369</v>
      </c>
      <c r="AA4294">
        <v>5.26</v>
      </c>
      <c r="AB4294">
        <v>12.8</v>
      </c>
      <c r="AC4294">
        <v>40.700000000000003</v>
      </c>
      <c r="AD4294">
        <v>305237</v>
      </c>
      <c r="AE4294">
        <v>82.6</v>
      </c>
      <c r="AF4294">
        <v>32.799999999999997</v>
      </c>
      <c r="AG4294" t="s">
        <v>41</v>
      </c>
      <c r="AH4294" t="s">
        <v>42</v>
      </c>
      <c r="AI4294" t="s">
        <v>52</v>
      </c>
      <c r="AJ4294">
        <v>100</v>
      </c>
      <c r="AK4294">
        <v>224</v>
      </c>
      <c r="AL4294">
        <v>0.10440000000000001</v>
      </c>
      <c r="AM4294">
        <v>0.89629999999999999</v>
      </c>
      <c r="AN4294">
        <v>0.80110000000000003</v>
      </c>
      <c r="AO4294">
        <f>Data[[#This Row],[labeller_confidence_score]]-Data[[#This Row],[cytodiffusion_classification_confidence]]</f>
        <v>-9.5199999999999951E-2</v>
      </c>
    </row>
    <row r="4295" spans="1:41" x14ac:dyDescent="0.3">
      <c r="A4295" t="s">
        <v>4368</v>
      </c>
      <c r="B4295" t="s">
        <v>62</v>
      </c>
      <c r="C4295">
        <v>0</v>
      </c>
      <c r="D4295" t="s">
        <v>50</v>
      </c>
      <c r="E4295">
        <v>8.31</v>
      </c>
      <c r="F4295">
        <v>81.8</v>
      </c>
      <c r="G4295">
        <v>0.75800000000000001</v>
      </c>
      <c r="H4295">
        <v>0.222</v>
      </c>
      <c r="I4295">
        <f>Data[[#This Row],[nucleus_area_pct]]/Data[[#This Row],[cytoplasm_ratio]]</f>
        <v>368.46846846846847</v>
      </c>
      <c r="J4295">
        <v>0.71699999999999997</v>
      </c>
      <c r="K4295">
        <v>0.192</v>
      </c>
      <c r="L4295">
        <v>1.1000000000000001</v>
      </c>
      <c r="M4295">
        <v>1</v>
      </c>
      <c r="N4295">
        <v>0.92500000000000004</v>
      </c>
      <c r="O4295">
        <v>263</v>
      </c>
      <c r="P4295">
        <v>57</v>
      </c>
      <c r="Q4295">
        <v>193</v>
      </c>
      <c r="R4295">
        <v>166</v>
      </c>
      <c r="S4295">
        <v>201</v>
      </c>
      <c r="T4295">
        <f>(Data[[#This Row],[mean_r]]/256)*100</f>
        <v>75.390625</v>
      </c>
      <c r="U4295">
        <f>(Data[[#This Row],[mean_g]]/256)*100</f>
        <v>64.84375</v>
      </c>
      <c r="V4295">
        <f>(Data[[#This Row],[mean_b]]/256)*100</f>
        <v>78.515625</v>
      </c>
      <c r="W4295">
        <v>0.73799999999999999</v>
      </c>
      <c r="X4295" t="s">
        <v>51</v>
      </c>
      <c r="Y4295" t="s">
        <v>40</v>
      </c>
      <c r="Z4295">
        <v>7154</v>
      </c>
      <c r="AA4295">
        <v>4.84</v>
      </c>
      <c r="AB4295">
        <v>13.6</v>
      </c>
      <c r="AC4295">
        <v>48</v>
      </c>
      <c r="AD4295">
        <v>174284</v>
      </c>
      <c r="AE4295">
        <v>89.8</v>
      </c>
      <c r="AF4295">
        <v>34.299999999999997</v>
      </c>
      <c r="AG4295" t="s">
        <v>46</v>
      </c>
      <c r="AH4295" t="s">
        <v>68</v>
      </c>
      <c r="AI4295" t="s">
        <v>56</v>
      </c>
      <c r="AJ4295">
        <v>60</v>
      </c>
      <c r="AK4295">
        <v>512</v>
      </c>
      <c r="AL4295">
        <v>0.15329999999999999</v>
      </c>
      <c r="AM4295">
        <v>0.89090000000000003</v>
      </c>
      <c r="AN4295">
        <v>0.85670000000000002</v>
      </c>
      <c r="AO4295">
        <f>Data[[#This Row],[labeller_confidence_score]]-Data[[#This Row],[cytodiffusion_classification_confidence]]</f>
        <v>-3.4200000000000008E-2</v>
      </c>
    </row>
    <row r="4296" spans="1:41" x14ac:dyDescent="0.3">
      <c r="A4296" t="s">
        <v>4369</v>
      </c>
      <c r="B4296" t="s">
        <v>120</v>
      </c>
      <c r="C4296">
        <v>1</v>
      </c>
      <c r="D4296" t="s">
        <v>104</v>
      </c>
      <c r="E4296">
        <v>6.62</v>
      </c>
      <c r="F4296">
        <v>0</v>
      </c>
      <c r="G4296">
        <v>0</v>
      </c>
      <c r="H4296">
        <v>1</v>
      </c>
      <c r="I4296">
        <f>Data[[#This Row],[nucleus_area_pct]]/Data[[#This Row],[cytoplasm_ratio]]</f>
        <v>0</v>
      </c>
      <c r="J4296">
        <v>0.93500000000000005</v>
      </c>
      <c r="K4296">
        <v>0.14499999999999999</v>
      </c>
      <c r="L4296">
        <v>0.74</v>
      </c>
      <c r="M4296">
        <v>1</v>
      </c>
      <c r="N4296">
        <v>0.98399999999999999</v>
      </c>
      <c r="O4296">
        <v>122</v>
      </c>
      <c r="P4296">
        <v>42</v>
      </c>
      <c r="Q4296">
        <v>237</v>
      </c>
      <c r="R4296">
        <v>134</v>
      </c>
      <c r="S4296">
        <v>134</v>
      </c>
      <c r="T4296">
        <f>(Data[[#This Row],[mean_r]]/256)*100</f>
        <v>92.578125</v>
      </c>
      <c r="U4296">
        <f>(Data[[#This Row],[mean_g]]/256)*100</f>
        <v>52.34375</v>
      </c>
      <c r="V4296">
        <f>(Data[[#This Row],[mean_b]]/256)*100</f>
        <v>52.34375</v>
      </c>
      <c r="W4296">
        <v>0.52900000000000003</v>
      </c>
      <c r="X4296" t="s">
        <v>51</v>
      </c>
      <c r="Y4296" t="s">
        <v>45</v>
      </c>
      <c r="Z4296">
        <v>7604</v>
      </c>
      <c r="AA4296">
        <v>4.91</v>
      </c>
      <c r="AB4296">
        <v>13.2</v>
      </c>
      <c r="AC4296">
        <v>46.2</v>
      </c>
      <c r="AD4296">
        <v>283703</v>
      </c>
      <c r="AE4296">
        <v>93.9</v>
      </c>
      <c r="AF4296">
        <v>34.299999999999997</v>
      </c>
      <c r="AG4296" t="s">
        <v>46</v>
      </c>
      <c r="AH4296" t="s">
        <v>47</v>
      </c>
      <c r="AI4296" t="s">
        <v>56</v>
      </c>
      <c r="AJ4296">
        <v>100</v>
      </c>
      <c r="AK4296">
        <v>256</v>
      </c>
      <c r="AL4296">
        <v>0.753</v>
      </c>
      <c r="AM4296">
        <v>0.76859999999999995</v>
      </c>
      <c r="AN4296">
        <v>0.70830000000000004</v>
      </c>
      <c r="AO4296">
        <f>Data[[#This Row],[labeller_confidence_score]]-Data[[#This Row],[cytodiffusion_classification_confidence]]</f>
        <v>-6.0299999999999909E-2</v>
      </c>
    </row>
    <row r="4297" spans="1:41" x14ac:dyDescent="0.3">
      <c r="A4297" t="s">
        <v>4370</v>
      </c>
      <c r="B4297" t="s">
        <v>49</v>
      </c>
      <c r="C4297">
        <v>0</v>
      </c>
      <c r="D4297" t="s">
        <v>50</v>
      </c>
      <c r="E4297">
        <v>13.59</v>
      </c>
      <c r="F4297">
        <v>52.2</v>
      </c>
      <c r="G4297">
        <v>0.40100000000000002</v>
      </c>
      <c r="H4297">
        <v>0.40400000000000003</v>
      </c>
      <c r="I4297">
        <f>Data[[#This Row],[nucleus_area_pct]]/Data[[#This Row],[cytoplasm_ratio]]</f>
        <v>129.20792079207919</v>
      </c>
      <c r="J4297">
        <v>0.88400000000000001</v>
      </c>
      <c r="K4297">
        <v>0.26100000000000001</v>
      </c>
      <c r="L4297">
        <v>3.2</v>
      </c>
      <c r="M4297">
        <v>3.5</v>
      </c>
      <c r="N4297">
        <v>0.79400000000000004</v>
      </c>
      <c r="O4297">
        <v>397</v>
      </c>
      <c r="P4297">
        <v>72</v>
      </c>
      <c r="Q4297">
        <v>201</v>
      </c>
      <c r="R4297">
        <v>138</v>
      </c>
      <c r="S4297">
        <v>188</v>
      </c>
      <c r="T4297">
        <f>(Data[[#This Row],[mean_r]]/256)*100</f>
        <v>78.515625</v>
      </c>
      <c r="U4297">
        <f>(Data[[#This Row],[mean_g]]/256)*100</f>
        <v>53.90625</v>
      </c>
      <c r="V4297">
        <f>(Data[[#This Row],[mean_b]]/256)*100</f>
        <v>73.4375</v>
      </c>
      <c r="W4297">
        <v>0.72499999999999998</v>
      </c>
      <c r="X4297" t="s">
        <v>51</v>
      </c>
      <c r="Y4297" t="s">
        <v>45</v>
      </c>
      <c r="Z4297">
        <v>9173</v>
      </c>
      <c r="AA4297">
        <v>5.6</v>
      </c>
      <c r="AB4297">
        <v>19.7</v>
      </c>
      <c r="AC4297">
        <v>47.6</v>
      </c>
      <c r="AD4297">
        <v>263028</v>
      </c>
      <c r="AE4297">
        <v>83.8</v>
      </c>
      <c r="AF4297">
        <v>32.1</v>
      </c>
      <c r="AG4297" t="s">
        <v>46</v>
      </c>
      <c r="AH4297" t="s">
        <v>68</v>
      </c>
      <c r="AI4297" t="s">
        <v>56</v>
      </c>
      <c r="AJ4297">
        <v>100</v>
      </c>
      <c r="AK4297">
        <v>512</v>
      </c>
      <c r="AL4297">
        <v>6.4699999999999994E-2</v>
      </c>
      <c r="AM4297">
        <v>1</v>
      </c>
      <c r="AN4297">
        <v>0.85899999999999999</v>
      </c>
      <c r="AO4297">
        <f>Data[[#This Row],[labeller_confidence_score]]-Data[[#This Row],[cytodiffusion_classification_confidence]]</f>
        <v>-0.14100000000000001</v>
      </c>
    </row>
    <row r="4298" spans="1:41" x14ac:dyDescent="0.3">
      <c r="A4298" t="s">
        <v>4371</v>
      </c>
      <c r="B4298" t="s">
        <v>49</v>
      </c>
      <c r="C4298">
        <v>0</v>
      </c>
      <c r="D4298" t="s">
        <v>50</v>
      </c>
      <c r="E4298">
        <v>12.36</v>
      </c>
      <c r="F4298">
        <v>53.6</v>
      </c>
      <c r="G4298">
        <v>0.46500000000000002</v>
      </c>
      <c r="H4298">
        <v>0.436</v>
      </c>
      <c r="I4298">
        <f>Data[[#This Row],[nucleus_area_pct]]/Data[[#This Row],[cytoplasm_ratio]]</f>
        <v>122.93577981651376</v>
      </c>
      <c r="J4298">
        <v>0.71899999999999997</v>
      </c>
      <c r="K4298">
        <v>0.29299999999999998</v>
      </c>
      <c r="L4298">
        <v>3.8</v>
      </c>
      <c r="M4298">
        <v>3.2</v>
      </c>
      <c r="N4298">
        <v>0.78300000000000003</v>
      </c>
      <c r="O4298">
        <v>500</v>
      </c>
      <c r="P4298">
        <v>78</v>
      </c>
      <c r="Q4298">
        <v>204</v>
      </c>
      <c r="R4298">
        <v>166</v>
      </c>
      <c r="S4298">
        <v>181</v>
      </c>
      <c r="T4298">
        <f>(Data[[#This Row],[mean_r]]/256)*100</f>
        <v>79.6875</v>
      </c>
      <c r="U4298">
        <f>(Data[[#This Row],[mean_g]]/256)*100</f>
        <v>64.84375</v>
      </c>
      <c r="V4298">
        <f>(Data[[#This Row],[mean_b]]/256)*100</f>
        <v>70.703125</v>
      </c>
      <c r="W4298">
        <v>0.60199999999999998</v>
      </c>
      <c r="X4298" t="s">
        <v>51</v>
      </c>
      <c r="Y4298" t="s">
        <v>45</v>
      </c>
      <c r="Z4298">
        <v>8186</v>
      </c>
      <c r="AA4298">
        <v>6.04</v>
      </c>
      <c r="AB4298">
        <v>16.2</v>
      </c>
      <c r="AC4298">
        <v>37</v>
      </c>
      <c r="AD4298">
        <v>186626</v>
      </c>
      <c r="AE4298">
        <v>95.7</v>
      </c>
      <c r="AF4298">
        <v>35</v>
      </c>
      <c r="AG4298" t="s">
        <v>64</v>
      </c>
      <c r="AH4298" t="s">
        <v>42</v>
      </c>
      <c r="AI4298" t="s">
        <v>52</v>
      </c>
      <c r="AJ4298">
        <v>100</v>
      </c>
      <c r="AK4298">
        <v>360</v>
      </c>
      <c r="AL4298">
        <v>0.11070000000000001</v>
      </c>
      <c r="AM4298">
        <v>0.89359999999999995</v>
      </c>
      <c r="AN4298">
        <v>0.97450000000000003</v>
      </c>
      <c r="AO4298">
        <f>Data[[#This Row],[labeller_confidence_score]]-Data[[#This Row],[cytodiffusion_classification_confidence]]</f>
        <v>8.0900000000000083E-2</v>
      </c>
    </row>
    <row r="4299" spans="1:41" x14ac:dyDescent="0.3">
      <c r="A4299" t="s">
        <v>4372</v>
      </c>
      <c r="B4299" t="s">
        <v>54</v>
      </c>
      <c r="C4299">
        <v>0</v>
      </c>
      <c r="D4299" t="s">
        <v>54</v>
      </c>
      <c r="E4299">
        <v>7.45</v>
      </c>
      <c r="F4299">
        <v>0</v>
      </c>
      <c r="G4299">
        <v>0</v>
      </c>
      <c r="H4299">
        <v>1</v>
      </c>
      <c r="I4299">
        <f>Data[[#This Row],[nucleus_area_pct]]/Data[[#This Row],[cytoplasm_ratio]]</f>
        <v>0</v>
      </c>
      <c r="J4299">
        <v>0.96799999999999997</v>
      </c>
      <c r="K4299">
        <v>0.104</v>
      </c>
      <c r="L4299">
        <v>0.32</v>
      </c>
      <c r="M4299">
        <v>1</v>
      </c>
      <c r="N4299">
        <v>0.88700000000000001</v>
      </c>
      <c r="O4299">
        <v>169</v>
      </c>
      <c r="P4299">
        <v>51</v>
      </c>
      <c r="Q4299">
        <v>243</v>
      </c>
      <c r="R4299">
        <v>133</v>
      </c>
      <c r="S4299">
        <v>148</v>
      </c>
      <c r="T4299">
        <f>(Data[[#This Row],[mean_r]]/256)*100</f>
        <v>94.921875</v>
      </c>
      <c r="U4299">
        <f>(Data[[#This Row],[mean_g]]/256)*100</f>
        <v>51.953125</v>
      </c>
      <c r="V4299">
        <f>(Data[[#This Row],[mean_b]]/256)*100</f>
        <v>57.8125</v>
      </c>
      <c r="W4299">
        <v>0.45900000000000002</v>
      </c>
      <c r="X4299" t="s">
        <v>51</v>
      </c>
      <c r="Y4299" t="s">
        <v>40</v>
      </c>
      <c r="Z4299">
        <v>8981</v>
      </c>
      <c r="AA4299">
        <v>5.59</v>
      </c>
      <c r="AB4299">
        <v>17.899999999999999</v>
      </c>
      <c r="AC4299">
        <v>37.1</v>
      </c>
      <c r="AD4299">
        <v>372138</v>
      </c>
      <c r="AE4299">
        <v>91.8</v>
      </c>
      <c r="AF4299">
        <v>35.700000000000003</v>
      </c>
      <c r="AG4299" t="s">
        <v>46</v>
      </c>
      <c r="AH4299" t="s">
        <v>42</v>
      </c>
      <c r="AI4299" t="s">
        <v>43</v>
      </c>
      <c r="AJ4299">
        <v>60</v>
      </c>
      <c r="AK4299">
        <v>360</v>
      </c>
      <c r="AL4299">
        <v>5.4399999999999997E-2</v>
      </c>
      <c r="AM4299">
        <v>0.86150000000000004</v>
      </c>
      <c r="AN4299">
        <v>0.89100000000000001</v>
      </c>
      <c r="AO4299">
        <f>Data[[#This Row],[labeller_confidence_score]]-Data[[#This Row],[cytodiffusion_classification_confidence]]</f>
        <v>2.9499999999999971E-2</v>
      </c>
    </row>
    <row r="4300" spans="1:41" x14ac:dyDescent="0.3">
      <c r="A4300" t="s">
        <v>4373</v>
      </c>
      <c r="B4300" t="s">
        <v>133</v>
      </c>
      <c r="C4300">
        <v>1</v>
      </c>
      <c r="D4300" t="s">
        <v>104</v>
      </c>
      <c r="E4300">
        <v>8.58</v>
      </c>
      <c r="F4300">
        <v>0</v>
      </c>
      <c r="G4300">
        <v>0</v>
      </c>
      <c r="H4300">
        <v>1</v>
      </c>
      <c r="I4300">
        <f>Data[[#This Row],[nucleus_area_pct]]/Data[[#This Row],[cytoplasm_ratio]]</f>
        <v>0</v>
      </c>
      <c r="J4300">
        <v>0.313</v>
      </c>
      <c r="K4300">
        <v>0.79100000000000004</v>
      </c>
      <c r="L4300">
        <v>0.49</v>
      </c>
      <c r="M4300">
        <v>1</v>
      </c>
      <c r="N4300">
        <v>0.85299999999999998</v>
      </c>
      <c r="O4300">
        <v>167</v>
      </c>
      <c r="P4300">
        <v>54</v>
      </c>
      <c r="Q4300">
        <v>205</v>
      </c>
      <c r="R4300">
        <v>117</v>
      </c>
      <c r="S4300">
        <v>142</v>
      </c>
      <c r="T4300">
        <f>(Data[[#This Row],[mean_r]]/256)*100</f>
        <v>80.078125</v>
      </c>
      <c r="U4300">
        <f>(Data[[#This Row],[mean_g]]/256)*100</f>
        <v>45.703125</v>
      </c>
      <c r="V4300">
        <f>(Data[[#This Row],[mean_b]]/256)*100</f>
        <v>55.46875</v>
      </c>
      <c r="W4300">
        <v>0.52800000000000002</v>
      </c>
      <c r="X4300" t="s">
        <v>63</v>
      </c>
      <c r="Y4300" t="s">
        <v>40</v>
      </c>
      <c r="Z4300">
        <v>4276</v>
      </c>
      <c r="AA4300">
        <v>4.26</v>
      </c>
      <c r="AB4300">
        <v>14.1</v>
      </c>
      <c r="AC4300">
        <v>44.6</v>
      </c>
      <c r="AD4300">
        <v>194719</v>
      </c>
      <c r="AE4300">
        <v>111.9</v>
      </c>
      <c r="AF4300">
        <v>33.299999999999997</v>
      </c>
      <c r="AG4300" t="s">
        <v>46</v>
      </c>
      <c r="AH4300" t="s">
        <v>42</v>
      </c>
      <c r="AI4300" t="s">
        <v>52</v>
      </c>
      <c r="AJ4300">
        <v>100</v>
      </c>
      <c r="AK4300">
        <v>256</v>
      </c>
      <c r="AL4300">
        <v>0.83250000000000002</v>
      </c>
      <c r="AM4300">
        <v>0.51619999999999999</v>
      </c>
      <c r="AN4300">
        <v>0.69920000000000004</v>
      </c>
      <c r="AO4300">
        <f>Data[[#This Row],[labeller_confidence_score]]-Data[[#This Row],[cytodiffusion_classification_confidence]]</f>
        <v>0.18300000000000005</v>
      </c>
    </row>
    <row r="4301" spans="1:41" x14ac:dyDescent="0.3">
      <c r="A4301" t="s">
        <v>4374</v>
      </c>
      <c r="B4301" t="s">
        <v>60</v>
      </c>
      <c r="C4301">
        <v>0</v>
      </c>
      <c r="D4301" t="s">
        <v>50</v>
      </c>
      <c r="E4301">
        <v>15.45</v>
      </c>
      <c r="F4301">
        <v>66.5</v>
      </c>
      <c r="G4301">
        <v>0.48899999999999999</v>
      </c>
      <c r="H4301">
        <v>0.317</v>
      </c>
      <c r="I4301">
        <f>Data[[#This Row],[nucleus_area_pct]]/Data[[#This Row],[cytoplasm_ratio]]</f>
        <v>209.77917981072554</v>
      </c>
      <c r="J4301">
        <v>0.68500000000000005</v>
      </c>
      <c r="K4301">
        <v>0.41799999999999998</v>
      </c>
      <c r="L4301">
        <v>1.6</v>
      </c>
      <c r="M4301">
        <v>1.4</v>
      </c>
      <c r="N4301">
        <v>0.71599999999999997</v>
      </c>
      <c r="O4301">
        <v>578</v>
      </c>
      <c r="P4301">
        <v>84</v>
      </c>
      <c r="Q4301">
        <v>197</v>
      </c>
      <c r="R4301">
        <v>155</v>
      </c>
      <c r="S4301">
        <v>171</v>
      </c>
      <c r="T4301">
        <f>(Data[[#This Row],[mean_r]]/256)*100</f>
        <v>76.953125</v>
      </c>
      <c r="U4301">
        <f>(Data[[#This Row],[mean_g]]/256)*100</f>
        <v>60.546875</v>
      </c>
      <c r="V4301">
        <f>(Data[[#This Row],[mean_b]]/256)*100</f>
        <v>66.796875</v>
      </c>
      <c r="W4301">
        <v>0.55100000000000005</v>
      </c>
      <c r="X4301" t="s">
        <v>51</v>
      </c>
      <c r="Y4301" t="s">
        <v>40</v>
      </c>
      <c r="Z4301">
        <v>7493</v>
      </c>
      <c r="AA4301">
        <v>3.45</v>
      </c>
      <c r="AB4301">
        <v>8.1999999999999993</v>
      </c>
      <c r="AC4301">
        <v>38.1</v>
      </c>
      <c r="AD4301">
        <v>381644</v>
      </c>
      <c r="AE4301">
        <v>91.7</v>
      </c>
      <c r="AF4301">
        <v>32.299999999999997</v>
      </c>
      <c r="AG4301" t="s">
        <v>64</v>
      </c>
      <c r="AH4301" t="s">
        <v>68</v>
      </c>
      <c r="AI4301" t="s">
        <v>43</v>
      </c>
      <c r="AJ4301">
        <v>100</v>
      </c>
      <c r="AK4301">
        <v>360</v>
      </c>
      <c r="AL4301">
        <v>2.8500000000000001E-2</v>
      </c>
      <c r="AM4301">
        <v>0.88460000000000005</v>
      </c>
      <c r="AN4301">
        <v>1</v>
      </c>
      <c r="AO4301">
        <f>Data[[#This Row],[labeller_confidence_score]]-Data[[#This Row],[cytodiffusion_classification_confidence]]</f>
        <v>0.11539999999999995</v>
      </c>
    </row>
    <row r="4302" spans="1:41" x14ac:dyDescent="0.3">
      <c r="A4302" t="s">
        <v>4375</v>
      </c>
      <c r="B4302" t="s">
        <v>37</v>
      </c>
      <c r="C4302">
        <v>1</v>
      </c>
      <c r="D4302" t="s">
        <v>38</v>
      </c>
      <c r="E4302">
        <v>13.87</v>
      </c>
      <c r="F4302">
        <v>66.599999999999994</v>
      </c>
      <c r="G4302">
        <v>0.63</v>
      </c>
      <c r="H4302">
        <v>0.42299999999999999</v>
      </c>
      <c r="I4302">
        <f>Data[[#This Row],[nucleus_area_pct]]/Data[[#This Row],[cytoplasm_ratio]]</f>
        <v>157.44680851063828</v>
      </c>
      <c r="J4302">
        <v>0.61699999999999999</v>
      </c>
      <c r="K4302">
        <v>0.46500000000000002</v>
      </c>
      <c r="L4302">
        <v>3.01</v>
      </c>
      <c r="M4302">
        <v>6.4</v>
      </c>
      <c r="N4302">
        <v>0.77100000000000002</v>
      </c>
      <c r="O4302">
        <v>449</v>
      </c>
      <c r="P4302">
        <v>82</v>
      </c>
      <c r="Q4302">
        <v>204</v>
      </c>
      <c r="R4302">
        <v>171</v>
      </c>
      <c r="S4302">
        <v>172</v>
      </c>
      <c r="T4302">
        <f>(Data[[#This Row],[mean_r]]/256)*100</f>
        <v>79.6875</v>
      </c>
      <c r="U4302">
        <f>(Data[[#This Row],[mean_g]]/256)*100</f>
        <v>66.796875</v>
      </c>
      <c r="V4302">
        <f>(Data[[#This Row],[mean_b]]/256)*100</f>
        <v>67.1875</v>
      </c>
      <c r="W4302">
        <v>0.71</v>
      </c>
      <c r="X4302" t="s">
        <v>51</v>
      </c>
      <c r="Y4302" t="s">
        <v>40</v>
      </c>
      <c r="Z4302">
        <v>3885</v>
      </c>
      <c r="AA4302">
        <v>4.1100000000000003</v>
      </c>
      <c r="AB4302">
        <v>12.5</v>
      </c>
      <c r="AC4302">
        <v>41.4</v>
      </c>
      <c r="AD4302">
        <v>179597</v>
      </c>
      <c r="AE4302">
        <v>91.4</v>
      </c>
      <c r="AF4302">
        <v>33</v>
      </c>
      <c r="AG4302" t="s">
        <v>41</v>
      </c>
      <c r="AH4302" t="s">
        <v>47</v>
      </c>
      <c r="AI4302" t="s">
        <v>52</v>
      </c>
      <c r="AJ4302">
        <v>100</v>
      </c>
      <c r="AK4302">
        <v>256</v>
      </c>
      <c r="AL4302">
        <v>0.65569999999999995</v>
      </c>
      <c r="AM4302">
        <v>0.65980000000000005</v>
      </c>
      <c r="AN4302">
        <v>0.64410000000000001</v>
      </c>
      <c r="AO4302">
        <f>Data[[#This Row],[labeller_confidence_score]]-Data[[#This Row],[cytodiffusion_classification_confidence]]</f>
        <v>-1.5700000000000047E-2</v>
      </c>
    </row>
    <row r="4303" spans="1:41" x14ac:dyDescent="0.3">
      <c r="A4303" t="s">
        <v>4376</v>
      </c>
      <c r="B4303" t="s">
        <v>62</v>
      </c>
      <c r="C4303">
        <v>0</v>
      </c>
      <c r="D4303" t="s">
        <v>50</v>
      </c>
      <c r="E4303">
        <v>8.69</v>
      </c>
      <c r="F4303">
        <v>82.3</v>
      </c>
      <c r="G4303">
        <v>0.81399999999999995</v>
      </c>
      <c r="H4303">
        <v>0.23799999999999999</v>
      </c>
      <c r="I4303">
        <f>Data[[#This Row],[nucleus_area_pct]]/Data[[#This Row],[cytoplasm_ratio]]</f>
        <v>345.79831932773112</v>
      </c>
      <c r="J4303">
        <v>0.91200000000000003</v>
      </c>
      <c r="K4303">
        <v>0.23699999999999999</v>
      </c>
      <c r="L4303">
        <v>0.32</v>
      </c>
      <c r="M4303">
        <v>1.1000000000000001</v>
      </c>
      <c r="N4303">
        <v>0.94399999999999995</v>
      </c>
      <c r="O4303">
        <v>362</v>
      </c>
      <c r="P4303">
        <v>54</v>
      </c>
      <c r="Q4303">
        <v>177</v>
      </c>
      <c r="R4303">
        <v>152</v>
      </c>
      <c r="S4303">
        <v>200</v>
      </c>
      <c r="T4303">
        <f>(Data[[#This Row],[mean_r]]/256)*100</f>
        <v>69.140625</v>
      </c>
      <c r="U4303">
        <f>(Data[[#This Row],[mean_g]]/256)*100</f>
        <v>59.375</v>
      </c>
      <c r="V4303">
        <f>(Data[[#This Row],[mean_b]]/256)*100</f>
        <v>78.125</v>
      </c>
      <c r="W4303">
        <v>0.69299999999999995</v>
      </c>
      <c r="X4303" t="s">
        <v>63</v>
      </c>
      <c r="Y4303" t="s">
        <v>45</v>
      </c>
      <c r="Z4303">
        <v>10429</v>
      </c>
      <c r="AA4303">
        <v>5.45</v>
      </c>
      <c r="AB4303">
        <v>12.4</v>
      </c>
      <c r="AC4303">
        <v>47.1</v>
      </c>
      <c r="AD4303">
        <v>224409</v>
      </c>
      <c r="AE4303">
        <v>88.2</v>
      </c>
      <c r="AF4303">
        <v>34.799999999999997</v>
      </c>
      <c r="AG4303" t="s">
        <v>41</v>
      </c>
      <c r="AH4303" t="s">
        <v>42</v>
      </c>
      <c r="AI4303" t="s">
        <v>43</v>
      </c>
      <c r="AJ4303">
        <v>40</v>
      </c>
      <c r="AK4303">
        <v>512</v>
      </c>
      <c r="AL4303">
        <v>0.1017</v>
      </c>
      <c r="AM4303">
        <v>0.93179999999999996</v>
      </c>
      <c r="AN4303">
        <v>0.83079999999999998</v>
      </c>
      <c r="AO4303">
        <f>Data[[#This Row],[labeller_confidence_score]]-Data[[#This Row],[cytodiffusion_classification_confidence]]</f>
        <v>-0.10099999999999998</v>
      </c>
    </row>
    <row r="4304" spans="1:41" x14ac:dyDescent="0.3">
      <c r="A4304" t="s">
        <v>4377</v>
      </c>
      <c r="B4304" t="s">
        <v>49</v>
      </c>
      <c r="C4304">
        <v>0</v>
      </c>
      <c r="D4304" t="s">
        <v>50</v>
      </c>
      <c r="E4304">
        <v>11.78</v>
      </c>
      <c r="F4304">
        <v>58.9</v>
      </c>
      <c r="G4304">
        <v>0.42399999999999999</v>
      </c>
      <c r="H4304">
        <v>0.39900000000000002</v>
      </c>
      <c r="I4304">
        <f>Data[[#This Row],[nucleus_area_pct]]/Data[[#This Row],[cytoplasm_ratio]]</f>
        <v>147.61904761904762</v>
      </c>
      <c r="J4304">
        <v>0.68200000000000005</v>
      </c>
      <c r="K4304">
        <v>0.35899999999999999</v>
      </c>
      <c r="L4304">
        <v>3.81</v>
      </c>
      <c r="M4304">
        <v>3.2</v>
      </c>
      <c r="N4304">
        <v>0.79400000000000004</v>
      </c>
      <c r="O4304">
        <v>463</v>
      </c>
      <c r="P4304">
        <v>80</v>
      </c>
      <c r="Q4304">
        <v>208</v>
      </c>
      <c r="R4304">
        <v>170</v>
      </c>
      <c r="S4304">
        <v>168</v>
      </c>
      <c r="T4304">
        <f>(Data[[#This Row],[mean_r]]/256)*100</f>
        <v>81.25</v>
      </c>
      <c r="U4304">
        <f>(Data[[#This Row],[mean_g]]/256)*100</f>
        <v>66.40625</v>
      </c>
      <c r="V4304">
        <f>(Data[[#This Row],[mean_b]]/256)*100</f>
        <v>65.625</v>
      </c>
      <c r="W4304">
        <v>0.746</v>
      </c>
      <c r="X4304" t="s">
        <v>39</v>
      </c>
      <c r="Y4304" t="s">
        <v>45</v>
      </c>
      <c r="Z4304">
        <v>12371</v>
      </c>
      <c r="AA4304">
        <v>4.17</v>
      </c>
      <c r="AB4304">
        <v>12.9</v>
      </c>
      <c r="AC4304">
        <v>46.7</v>
      </c>
      <c r="AD4304">
        <v>324646</v>
      </c>
      <c r="AE4304">
        <v>91.9</v>
      </c>
      <c r="AF4304">
        <v>31.9</v>
      </c>
      <c r="AG4304" t="s">
        <v>41</v>
      </c>
      <c r="AH4304" t="s">
        <v>42</v>
      </c>
      <c r="AI4304" t="s">
        <v>56</v>
      </c>
      <c r="AJ4304">
        <v>100</v>
      </c>
      <c r="AK4304">
        <v>360</v>
      </c>
      <c r="AL4304">
        <v>8.1699999999999995E-2</v>
      </c>
      <c r="AM4304">
        <v>0.99670000000000003</v>
      </c>
      <c r="AN4304">
        <v>0.93220000000000003</v>
      </c>
      <c r="AO4304">
        <f>Data[[#This Row],[labeller_confidence_score]]-Data[[#This Row],[cytodiffusion_classification_confidence]]</f>
        <v>-6.4500000000000002E-2</v>
      </c>
    </row>
    <row r="4305" spans="1:41" x14ac:dyDescent="0.3">
      <c r="A4305" t="s">
        <v>4378</v>
      </c>
      <c r="B4305" t="s">
        <v>54</v>
      </c>
      <c r="C4305">
        <v>0</v>
      </c>
      <c r="D4305" t="s">
        <v>54</v>
      </c>
      <c r="E4305">
        <v>8.07</v>
      </c>
      <c r="F4305">
        <v>0</v>
      </c>
      <c r="G4305">
        <v>0</v>
      </c>
      <c r="H4305">
        <v>1</v>
      </c>
      <c r="I4305">
        <f>Data[[#This Row],[nucleus_area_pct]]/Data[[#This Row],[cytoplasm_ratio]]</f>
        <v>0</v>
      </c>
      <c r="J4305">
        <v>0.91800000000000004</v>
      </c>
      <c r="K4305">
        <v>0.152</v>
      </c>
      <c r="L4305">
        <v>0.75</v>
      </c>
      <c r="M4305">
        <v>1</v>
      </c>
      <c r="N4305">
        <v>0.89300000000000002</v>
      </c>
      <c r="O4305">
        <v>216</v>
      </c>
      <c r="P4305">
        <v>44</v>
      </c>
      <c r="Q4305">
        <v>235</v>
      </c>
      <c r="R4305">
        <v>135</v>
      </c>
      <c r="S4305">
        <v>123</v>
      </c>
      <c r="T4305">
        <f>(Data[[#This Row],[mean_r]]/256)*100</f>
        <v>91.796875</v>
      </c>
      <c r="U4305">
        <f>(Data[[#This Row],[mean_g]]/256)*100</f>
        <v>52.734375</v>
      </c>
      <c r="V4305">
        <f>(Data[[#This Row],[mean_b]]/256)*100</f>
        <v>48.046875</v>
      </c>
      <c r="W4305">
        <v>0.53200000000000003</v>
      </c>
      <c r="X4305" t="s">
        <v>51</v>
      </c>
      <c r="Y4305" t="s">
        <v>45</v>
      </c>
      <c r="Z4305">
        <v>5954</v>
      </c>
      <c r="AA4305">
        <v>4.8</v>
      </c>
      <c r="AB4305">
        <v>12.6</v>
      </c>
      <c r="AC4305">
        <v>46.2</v>
      </c>
      <c r="AD4305">
        <v>371031</v>
      </c>
      <c r="AE4305">
        <v>87.2</v>
      </c>
      <c r="AF4305">
        <v>32.200000000000003</v>
      </c>
      <c r="AG4305" t="s">
        <v>46</v>
      </c>
      <c r="AH4305" t="s">
        <v>47</v>
      </c>
      <c r="AI4305" t="s">
        <v>52</v>
      </c>
      <c r="AJ4305">
        <v>100</v>
      </c>
      <c r="AK4305">
        <v>256</v>
      </c>
      <c r="AL4305">
        <v>0.2248</v>
      </c>
      <c r="AM4305">
        <v>0.98729999999999996</v>
      </c>
      <c r="AN4305">
        <v>0.81440000000000001</v>
      </c>
      <c r="AO4305">
        <f>Data[[#This Row],[labeller_confidence_score]]-Data[[#This Row],[cytodiffusion_classification_confidence]]</f>
        <v>-0.17289999999999994</v>
      </c>
    </row>
    <row r="4306" spans="1:41" x14ac:dyDescent="0.3">
      <c r="A4306" t="s">
        <v>4379</v>
      </c>
      <c r="B4306" t="s">
        <v>133</v>
      </c>
      <c r="C4306">
        <v>1</v>
      </c>
      <c r="D4306" t="s">
        <v>104</v>
      </c>
      <c r="E4306">
        <v>7.11</v>
      </c>
      <c r="F4306">
        <v>0</v>
      </c>
      <c r="G4306">
        <v>0</v>
      </c>
      <c r="H4306">
        <v>1</v>
      </c>
      <c r="I4306">
        <f>Data[[#This Row],[nucleus_area_pct]]/Data[[#This Row],[cytoplasm_ratio]]</f>
        <v>0</v>
      </c>
      <c r="J4306">
        <v>0.51</v>
      </c>
      <c r="K4306">
        <v>0.76600000000000001</v>
      </c>
      <c r="L4306">
        <v>0.71</v>
      </c>
      <c r="M4306">
        <v>1</v>
      </c>
      <c r="N4306">
        <v>0.90500000000000003</v>
      </c>
      <c r="O4306">
        <v>150</v>
      </c>
      <c r="P4306">
        <v>57</v>
      </c>
      <c r="Q4306">
        <v>230</v>
      </c>
      <c r="R4306">
        <v>123</v>
      </c>
      <c r="S4306">
        <v>112</v>
      </c>
      <c r="T4306">
        <f>(Data[[#This Row],[mean_r]]/256)*100</f>
        <v>89.84375</v>
      </c>
      <c r="U4306">
        <f>(Data[[#This Row],[mean_g]]/256)*100</f>
        <v>48.046875</v>
      </c>
      <c r="V4306">
        <f>(Data[[#This Row],[mean_b]]/256)*100</f>
        <v>43.75</v>
      </c>
      <c r="W4306">
        <v>0.53600000000000003</v>
      </c>
      <c r="X4306" t="s">
        <v>51</v>
      </c>
      <c r="Y4306" t="s">
        <v>40</v>
      </c>
      <c r="Z4306">
        <v>3209</v>
      </c>
      <c r="AA4306">
        <v>4.3499999999999996</v>
      </c>
      <c r="AB4306">
        <v>15.1</v>
      </c>
      <c r="AC4306">
        <v>41.6</v>
      </c>
      <c r="AD4306">
        <v>218083</v>
      </c>
      <c r="AE4306">
        <v>83.3</v>
      </c>
      <c r="AF4306">
        <v>31.2</v>
      </c>
      <c r="AG4306" t="s">
        <v>46</v>
      </c>
      <c r="AH4306" t="s">
        <v>68</v>
      </c>
      <c r="AI4306" t="s">
        <v>56</v>
      </c>
      <c r="AJ4306">
        <v>60</v>
      </c>
      <c r="AK4306">
        <v>512</v>
      </c>
      <c r="AL4306">
        <v>0.73860000000000003</v>
      </c>
      <c r="AM4306">
        <v>0.69340000000000002</v>
      </c>
      <c r="AN4306">
        <v>0.9052</v>
      </c>
      <c r="AO4306">
        <f>Data[[#This Row],[labeller_confidence_score]]-Data[[#This Row],[cytodiffusion_classification_confidence]]</f>
        <v>0.21179999999999999</v>
      </c>
    </row>
    <row r="4307" spans="1:41" x14ac:dyDescent="0.3">
      <c r="A4307" t="s">
        <v>4380</v>
      </c>
      <c r="B4307" t="s">
        <v>60</v>
      </c>
      <c r="C4307">
        <v>0</v>
      </c>
      <c r="D4307" t="s">
        <v>50</v>
      </c>
      <c r="E4307">
        <v>16.22</v>
      </c>
      <c r="F4307">
        <v>63.4</v>
      </c>
      <c r="G4307">
        <v>0.23300000000000001</v>
      </c>
      <c r="H4307">
        <v>0.30499999999999999</v>
      </c>
      <c r="I4307">
        <f>Data[[#This Row],[nucleus_area_pct]]/Data[[#This Row],[cytoplasm_ratio]]</f>
        <v>207.86885245901638</v>
      </c>
      <c r="J4307">
        <v>0.76800000000000002</v>
      </c>
      <c r="K4307">
        <v>0.47299999999999998</v>
      </c>
      <c r="L4307">
        <v>2.1800000000000002</v>
      </c>
      <c r="M4307">
        <v>1.1000000000000001</v>
      </c>
      <c r="N4307">
        <v>0.65400000000000003</v>
      </c>
      <c r="O4307">
        <v>632</v>
      </c>
      <c r="P4307">
        <v>79</v>
      </c>
      <c r="Q4307">
        <v>201</v>
      </c>
      <c r="R4307">
        <v>167</v>
      </c>
      <c r="S4307">
        <v>170</v>
      </c>
      <c r="T4307">
        <f>(Data[[#This Row],[mean_r]]/256)*100</f>
        <v>78.515625</v>
      </c>
      <c r="U4307">
        <f>(Data[[#This Row],[mean_g]]/256)*100</f>
        <v>65.234375</v>
      </c>
      <c r="V4307">
        <f>(Data[[#This Row],[mean_b]]/256)*100</f>
        <v>66.40625</v>
      </c>
      <c r="W4307">
        <v>0.69</v>
      </c>
      <c r="X4307" t="s">
        <v>51</v>
      </c>
      <c r="Y4307" t="s">
        <v>45</v>
      </c>
      <c r="Z4307">
        <v>11930</v>
      </c>
      <c r="AA4307">
        <v>5.9</v>
      </c>
      <c r="AB4307">
        <v>13.2</v>
      </c>
      <c r="AC4307">
        <v>46.8</v>
      </c>
      <c r="AD4307">
        <v>225841</v>
      </c>
      <c r="AE4307">
        <v>91.5</v>
      </c>
      <c r="AF4307">
        <v>31.8</v>
      </c>
      <c r="AG4307" t="s">
        <v>41</v>
      </c>
      <c r="AH4307" t="s">
        <v>42</v>
      </c>
      <c r="AI4307" t="s">
        <v>43</v>
      </c>
      <c r="AJ4307">
        <v>60</v>
      </c>
      <c r="AK4307">
        <v>224</v>
      </c>
      <c r="AL4307">
        <v>4.41E-2</v>
      </c>
      <c r="AM4307">
        <v>0.90910000000000002</v>
      </c>
      <c r="AN4307">
        <v>0.87</v>
      </c>
      <c r="AO4307">
        <f>Data[[#This Row],[labeller_confidence_score]]-Data[[#This Row],[cytodiffusion_classification_confidence]]</f>
        <v>-3.9100000000000024E-2</v>
      </c>
    </row>
    <row r="4308" spans="1:41" x14ac:dyDescent="0.3">
      <c r="A4308" t="s">
        <v>4381</v>
      </c>
      <c r="B4308" t="s">
        <v>49</v>
      </c>
      <c r="C4308">
        <v>0</v>
      </c>
      <c r="D4308" t="s">
        <v>50</v>
      </c>
      <c r="E4308">
        <v>13.08</v>
      </c>
      <c r="F4308">
        <v>54.2</v>
      </c>
      <c r="G4308">
        <v>0.63400000000000001</v>
      </c>
      <c r="H4308">
        <v>0.65600000000000003</v>
      </c>
      <c r="I4308">
        <f>Data[[#This Row],[nucleus_area_pct]]/Data[[#This Row],[cytoplasm_ratio]]</f>
        <v>82.621951219512198</v>
      </c>
      <c r="J4308">
        <v>0.78700000000000003</v>
      </c>
      <c r="K4308">
        <v>0.27500000000000002</v>
      </c>
      <c r="L4308">
        <v>2.91</v>
      </c>
      <c r="M4308">
        <v>3.9</v>
      </c>
      <c r="N4308">
        <v>0.74</v>
      </c>
      <c r="O4308">
        <v>428</v>
      </c>
      <c r="P4308">
        <v>75</v>
      </c>
      <c r="Q4308">
        <v>233</v>
      </c>
      <c r="R4308">
        <v>179</v>
      </c>
      <c r="S4308">
        <v>197</v>
      </c>
      <c r="T4308">
        <f>(Data[[#This Row],[mean_r]]/256)*100</f>
        <v>91.015625</v>
      </c>
      <c r="U4308">
        <f>(Data[[#This Row],[mean_g]]/256)*100</f>
        <v>69.921875</v>
      </c>
      <c r="V4308">
        <f>(Data[[#This Row],[mean_b]]/256)*100</f>
        <v>76.953125</v>
      </c>
      <c r="W4308">
        <v>0.499</v>
      </c>
      <c r="X4308" t="s">
        <v>51</v>
      </c>
      <c r="Y4308" t="s">
        <v>40</v>
      </c>
      <c r="Z4308">
        <v>9302</v>
      </c>
      <c r="AA4308">
        <v>5.18</v>
      </c>
      <c r="AB4308">
        <v>13.3</v>
      </c>
      <c r="AC4308">
        <v>31.7</v>
      </c>
      <c r="AD4308">
        <v>151519</v>
      </c>
      <c r="AE4308">
        <v>80.2</v>
      </c>
      <c r="AF4308">
        <v>34.299999999999997</v>
      </c>
      <c r="AG4308" t="s">
        <v>41</v>
      </c>
      <c r="AH4308" t="s">
        <v>47</v>
      </c>
      <c r="AI4308" t="s">
        <v>52</v>
      </c>
      <c r="AJ4308">
        <v>100</v>
      </c>
      <c r="AK4308">
        <v>256</v>
      </c>
      <c r="AL4308">
        <v>0.1065</v>
      </c>
      <c r="AM4308">
        <v>0.96</v>
      </c>
      <c r="AN4308">
        <v>0.89910000000000001</v>
      </c>
      <c r="AO4308">
        <f>Data[[#This Row],[labeller_confidence_score]]-Data[[#This Row],[cytodiffusion_classification_confidence]]</f>
        <v>-6.0899999999999954E-2</v>
      </c>
    </row>
    <row r="4309" spans="1:41" x14ac:dyDescent="0.3">
      <c r="A4309" t="s">
        <v>4382</v>
      </c>
      <c r="B4309" t="s">
        <v>74</v>
      </c>
      <c r="C4309">
        <v>0</v>
      </c>
      <c r="D4309" t="s">
        <v>75</v>
      </c>
      <c r="E4309">
        <v>2.5</v>
      </c>
      <c r="F4309">
        <v>0</v>
      </c>
      <c r="G4309">
        <v>0</v>
      </c>
      <c r="H4309">
        <v>1</v>
      </c>
      <c r="I4309">
        <f>Data[[#This Row],[nucleus_area_pct]]/Data[[#This Row],[cytoplasm_ratio]]</f>
        <v>0</v>
      </c>
      <c r="J4309">
        <v>0.56699999999999995</v>
      </c>
      <c r="K4309">
        <v>0.115</v>
      </c>
      <c r="L4309">
        <v>2.5099999999999998</v>
      </c>
      <c r="M4309">
        <v>1</v>
      </c>
      <c r="N4309">
        <v>0.76100000000000001</v>
      </c>
      <c r="O4309">
        <v>26</v>
      </c>
      <c r="P4309">
        <v>11</v>
      </c>
      <c r="Q4309">
        <v>223</v>
      </c>
      <c r="R4309">
        <v>159</v>
      </c>
      <c r="S4309">
        <v>160</v>
      </c>
      <c r="T4309">
        <f>(Data[[#This Row],[mean_r]]/256)*100</f>
        <v>87.109375</v>
      </c>
      <c r="U4309">
        <f>(Data[[#This Row],[mean_g]]/256)*100</f>
        <v>62.109375</v>
      </c>
      <c r="V4309">
        <f>(Data[[#This Row],[mean_b]]/256)*100</f>
        <v>62.5</v>
      </c>
      <c r="W4309">
        <v>0.41599999999999998</v>
      </c>
      <c r="X4309" t="s">
        <v>63</v>
      </c>
      <c r="Y4309" t="s">
        <v>40</v>
      </c>
      <c r="Z4309">
        <v>5163</v>
      </c>
      <c r="AA4309">
        <v>4.45</v>
      </c>
      <c r="AB4309">
        <v>10.4</v>
      </c>
      <c r="AC4309">
        <v>45.5</v>
      </c>
      <c r="AD4309">
        <v>196744</v>
      </c>
      <c r="AE4309">
        <v>91.3</v>
      </c>
      <c r="AF4309">
        <v>32</v>
      </c>
      <c r="AG4309" t="s">
        <v>64</v>
      </c>
      <c r="AH4309" t="s">
        <v>42</v>
      </c>
      <c r="AI4309" t="s">
        <v>52</v>
      </c>
      <c r="AJ4309">
        <v>60</v>
      </c>
      <c r="AK4309">
        <v>360</v>
      </c>
      <c r="AL4309">
        <v>0.1067</v>
      </c>
      <c r="AM4309">
        <v>0.91510000000000002</v>
      </c>
      <c r="AN4309">
        <v>0.90069999999999995</v>
      </c>
      <c r="AO4309">
        <f>Data[[#This Row],[labeller_confidence_score]]-Data[[#This Row],[cytodiffusion_classification_confidence]]</f>
        <v>-1.4400000000000079E-2</v>
      </c>
    </row>
    <row r="4310" spans="1:41" x14ac:dyDescent="0.3">
      <c r="A4310" t="s">
        <v>4383</v>
      </c>
      <c r="B4310" t="s">
        <v>81</v>
      </c>
      <c r="C4310">
        <v>1</v>
      </c>
      <c r="D4310" t="s">
        <v>82</v>
      </c>
      <c r="E4310">
        <v>13.25</v>
      </c>
      <c r="F4310">
        <v>82.4</v>
      </c>
      <c r="G4310">
        <v>0.40500000000000003</v>
      </c>
      <c r="H4310">
        <v>0.158</v>
      </c>
      <c r="I4310">
        <f>Data[[#This Row],[nucleus_area_pct]]/Data[[#This Row],[cytoplasm_ratio]]</f>
        <v>521.51898734177223</v>
      </c>
      <c r="J4310">
        <v>0.74</v>
      </c>
      <c r="K4310">
        <v>0.16300000000000001</v>
      </c>
      <c r="L4310">
        <v>1.21</v>
      </c>
      <c r="M4310">
        <v>1</v>
      </c>
      <c r="N4310">
        <v>0.86</v>
      </c>
      <c r="O4310">
        <v>697</v>
      </c>
      <c r="P4310">
        <v>84</v>
      </c>
      <c r="Q4310">
        <v>181</v>
      </c>
      <c r="R4310">
        <v>131</v>
      </c>
      <c r="S4310">
        <v>217</v>
      </c>
      <c r="T4310">
        <f>(Data[[#This Row],[mean_r]]/256)*100</f>
        <v>70.703125</v>
      </c>
      <c r="U4310">
        <f>(Data[[#This Row],[mean_g]]/256)*100</f>
        <v>51.171875</v>
      </c>
      <c r="V4310">
        <f>(Data[[#This Row],[mean_b]]/256)*100</f>
        <v>84.765625</v>
      </c>
      <c r="W4310">
        <v>0.69</v>
      </c>
      <c r="X4310" t="s">
        <v>51</v>
      </c>
      <c r="Y4310" t="s">
        <v>40</v>
      </c>
      <c r="Z4310">
        <v>6906</v>
      </c>
      <c r="AA4310">
        <v>5.85</v>
      </c>
      <c r="AB4310">
        <v>10.3</v>
      </c>
      <c r="AC4310">
        <v>42.7</v>
      </c>
      <c r="AD4310">
        <v>294402</v>
      </c>
      <c r="AE4310">
        <v>75.099999999999994</v>
      </c>
      <c r="AF4310">
        <v>33.6</v>
      </c>
      <c r="AG4310" t="s">
        <v>64</v>
      </c>
      <c r="AH4310" t="s">
        <v>68</v>
      </c>
      <c r="AI4310" t="s">
        <v>56</v>
      </c>
      <c r="AJ4310">
        <v>60</v>
      </c>
      <c r="AK4310">
        <v>256</v>
      </c>
      <c r="AL4310">
        <v>0.86939999999999995</v>
      </c>
      <c r="AM4310">
        <v>0.59440000000000004</v>
      </c>
      <c r="AN4310">
        <v>0.72929999999999995</v>
      </c>
      <c r="AO4310">
        <f>Data[[#This Row],[labeller_confidence_score]]-Data[[#This Row],[cytodiffusion_classification_confidence]]</f>
        <v>0.13489999999999991</v>
      </c>
    </row>
    <row r="4311" spans="1:41" x14ac:dyDescent="0.3">
      <c r="A4311" t="s">
        <v>4384</v>
      </c>
      <c r="B4311" t="s">
        <v>103</v>
      </c>
      <c r="C4311">
        <v>1</v>
      </c>
      <c r="D4311" t="s">
        <v>104</v>
      </c>
      <c r="E4311">
        <v>3.53</v>
      </c>
      <c r="F4311">
        <v>0</v>
      </c>
      <c r="G4311">
        <v>0</v>
      </c>
      <c r="H4311">
        <v>1</v>
      </c>
      <c r="I4311">
        <f>Data[[#This Row],[nucleus_area_pct]]/Data[[#This Row],[cytoplasm_ratio]]</f>
        <v>0</v>
      </c>
      <c r="J4311">
        <v>0.371</v>
      </c>
      <c r="K4311">
        <v>0.71799999999999997</v>
      </c>
      <c r="L4311">
        <v>0.68</v>
      </c>
      <c r="M4311">
        <v>1</v>
      </c>
      <c r="N4311">
        <v>0.78500000000000003</v>
      </c>
      <c r="O4311">
        <v>69</v>
      </c>
      <c r="P4311">
        <v>34</v>
      </c>
      <c r="Q4311">
        <v>242</v>
      </c>
      <c r="R4311">
        <v>134</v>
      </c>
      <c r="S4311">
        <v>124</v>
      </c>
      <c r="T4311">
        <f>(Data[[#This Row],[mean_r]]/256)*100</f>
        <v>94.53125</v>
      </c>
      <c r="U4311">
        <f>(Data[[#This Row],[mean_g]]/256)*100</f>
        <v>52.34375</v>
      </c>
      <c r="V4311">
        <f>(Data[[#This Row],[mean_b]]/256)*100</f>
        <v>48.4375</v>
      </c>
      <c r="W4311">
        <v>0.51500000000000001</v>
      </c>
      <c r="X4311" t="s">
        <v>51</v>
      </c>
      <c r="Y4311" t="s">
        <v>45</v>
      </c>
      <c r="Z4311">
        <v>9126</v>
      </c>
      <c r="AA4311">
        <v>5.8</v>
      </c>
      <c r="AB4311">
        <v>13.7</v>
      </c>
      <c r="AC4311">
        <v>40.6</v>
      </c>
      <c r="AD4311">
        <v>203144</v>
      </c>
      <c r="AE4311">
        <v>101.4</v>
      </c>
      <c r="AF4311">
        <v>36.1</v>
      </c>
      <c r="AG4311" t="s">
        <v>46</v>
      </c>
      <c r="AH4311" t="s">
        <v>42</v>
      </c>
      <c r="AI4311" t="s">
        <v>43</v>
      </c>
      <c r="AJ4311">
        <v>40</v>
      </c>
      <c r="AK4311">
        <v>512</v>
      </c>
      <c r="AL4311">
        <v>0.66249999999999998</v>
      </c>
      <c r="AM4311">
        <v>0.81410000000000005</v>
      </c>
      <c r="AN4311">
        <v>0.78490000000000004</v>
      </c>
      <c r="AO4311">
        <f>Data[[#This Row],[labeller_confidence_score]]-Data[[#This Row],[cytodiffusion_classification_confidence]]</f>
        <v>-2.9200000000000004E-2</v>
      </c>
    </row>
    <row r="4312" spans="1:41" x14ac:dyDescent="0.3">
      <c r="A4312" t="s">
        <v>4385</v>
      </c>
      <c r="B4312" t="s">
        <v>74</v>
      </c>
      <c r="C4312">
        <v>0</v>
      </c>
      <c r="D4312" t="s">
        <v>75</v>
      </c>
      <c r="E4312">
        <v>2.88</v>
      </c>
      <c r="F4312">
        <v>0</v>
      </c>
      <c r="G4312">
        <v>0</v>
      </c>
      <c r="H4312">
        <v>1</v>
      </c>
      <c r="I4312">
        <f>Data[[#This Row],[nucleus_area_pct]]/Data[[#This Row],[cytoplasm_ratio]]</f>
        <v>0</v>
      </c>
      <c r="J4312">
        <v>0.67500000000000004</v>
      </c>
      <c r="K4312">
        <v>0.35299999999999998</v>
      </c>
      <c r="L4312">
        <v>2.89</v>
      </c>
      <c r="M4312">
        <v>1</v>
      </c>
      <c r="N4312">
        <v>0.77500000000000002</v>
      </c>
      <c r="O4312">
        <v>16</v>
      </c>
      <c r="P4312">
        <v>16</v>
      </c>
      <c r="Q4312">
        <v>201</v>
      </c>
      <c r="R4312">
        <v>149</v>
      </c>
      <c r="S4312">
        <v>145</v>
      </c>
      <c r="T4312">
        <f>(Data[[#This Row],[mean_r]]/256)*100</f>
        <v>78.515625</v>
      </c>
      <c r="U4312">
        <f>(Data[[#This Row],[mean_g]]/256)*100</f>
        <v>58.203125</v>
      </c>
      <c r="V4312">
        <f>(Data[[#This Row],[mean_b]]/256)*100</f>
        <v>56.640625</v>
      </c>
      <c r="W4312">
        <v>0.52500000000000002</v>
      </c>
      <c r="X4312" t="s">
        <v>39</v>
      </c>
      <c r="Y4312" t="s">
        <v>40</v>
      </c>
      <c r="Z4312">
        <v>8875</v>
      </c>
      <c r="AA4312">
        <v>5.38</v>
      </c>
      <c r="AB4312">
        <v>10.1</v>
      </c>
      <c r="AC4312">
        <v>49.2</v>
      </c>
      <c r="AD4312">
        <v>152396</v>
      </c>
      <c r="AE4312">
        <v>96.6</v>
      </c>
      <c r="AF4312">
        <v>33.6</v>
      </c>
      <c r="AG4312" t="s">
        <v>64</v>
      </c>
      <c r="AH4312" t="s">
        <v>68</v>
      </c>
      <c r="AI4312" t="s">
        <v>43</v>
      </c>
      <c r="AJ4312">
        <v>60</v>
      </c>
      <c r="AK4312">
        <v>512</v>
      </c>
      <c r="AL4312">
        <v>8.1500000000000003E-2</v>
      </c>
      <c r="AM4312">
        <v>1</v>
      </c>
      <c r="AN4312">
        <v>0.92</v>
      </c>
      <c r="AO4312">
        <f>Data[[#This Row],[labeller_confidence_score]]-Data[[#This Row],[cytodiffusion_classification_confidence]]</f>
        <v>-7.999999999999996E-2</v>
      </c>
    </row>
    <row r="4313" spans="1:41" x14ac:dyDescent="0.3">
      <c r="A4313" t="s">
        <v>4386</v>
      </c>
      <c r="B4313" t="s">
        <v>49</v>
      </c>
      <c r="C4313">
        <v>0</v>
      </c>
      <c r="D4313" t="s">
        <v>50</v>
      </c>
      <c r="E4313">
        <v>12.45</v>
      </c>
      <c r="F4313">
        <v>52.3</v>
      </c>
      <c r="G4313">
        <v>0.55200000000000005</v>
      </c>
      <c r="H4313">
        <v>0.49399999999999999</v>
      </c>
      <c r="I4313">
        <f>Data[[#This Row],[nucleus_area_pct]]/Data[[#This Row],[cytoplasm_ratio]]</f>
        <v>105.87044534412955</v>
      </c>
      <c r="J4313">
        <v>0.76800000000000002</v>
      </c>
      <c r="K4313">
        <v>0.30499999999999999</v>
      </c>
      <c r="L4313">
        <v>3.05</v>
      </c>
      <c r="M4313">
        <v>4.3</v>
      </c>
      <c r="N4313">
        <v>0.90400000000000003</v>
      </c>
      <c r="O4313">
        <v>319</v>
      </c>
      <c r="P4313">
        <v>80</v>
      </c>
      <c r="Q4313">
        <v>213</v>
      </c>
      <c r="R4313">
        <v>173</v>
      </c>
      <c r="S4313">
        <v>176</v>
      </c>
      <c r="T4313">
        <f>(Data[[#This Row],[mean_r]]/256)*100</f>
        <v>83.203125</v>
      </c>
      <c r="U4313">
        <f>(Data[[#This Row],[mean_g]]/256)*100</f>
        <v>67.578125</v>
      </c>
      <c r="V4313">
        <f>(Data[[#This Row],[mean_b]]/256)*100</f>
        <v>68.75</v>
      </c>
      <c r="W4313">
        <v>0.52600000000000002</v>
      </c>
      <c r="X4313" t="s">
        <v>51</v>
      </c>
      <c r="Y4313" t="s">
        <v>40</v>
      </c>
      <c r="Z4313">
        <v>8461</v>
      </c>
      <c r="AA4313">
        <v>5.2</v>
      </c>
      <c r="AB4313">
        <v>11.4</v>
      </c>
      <c r="AC4313">
        <v>38.5</v>
      </c>
      <c r="AD4313">
        <v>318580</v>
      </c>
      <c r="AE4313">
        <v>105.1</v>
      </c>
      <c r="AF4313">
        <v>34.299999999999997</v>
      </c>
      <c r="AG4313" t="s">
        <v>46</v>
      </c>
      <c r="AH4313" t="s">
        <v>47</v>
      </c>
      <c r="AI4313" t="s">
        <v>56</v>
      </c>
      <c r="AJ4313">
        <v>60</v>
      </c>
      <c r="AK4313">
        <v>512</v>
      </c>
      <c r="AL4313">
        <v>3.3000000000000002E-2</v>
      </c>
      <c r="AM4313">
        <v>0.8599</v>
      </c>
      <c r="AN4313">
        <v>0.92920000000000003</v>
      </c>
      <c r="AO4313">
        <f>Data[[#This Row],[labeller_confidence_score]]-Data[[#This Row],[cytodiffusion_classification_confidence]]</f>
        <v>6.9300000000000028E-2</v>
      </c>
    </row>
    <row r="4314" spans="1:41" x14ac:dyDescent="0.3">
      <c r="A4314" t="s">
        <v>4387</v>
      </c>
      <c r="B4314" t="s">
        <v>49</v>
      </c>
      <c r="C4314">
        <v>0</v>
      </c>
      <c r="D4314" t="s">
        <v>50</v>
      </c>
      <c r="E4314">
        <v>10.78</v>
      </c>
      <c r="F4314">
        <v>50.9</v>
      </c>
      <c r="G4314">
        <v>0.51600000000000001</v>
      </c>
      <c r="H4314">
        <v>0.51</v>
      </c>
      <c r="I4314">
        <f>Data[[#This Row],[nucleus_area_pct]]/Data[[#This Row],[cytoplasm_ratio]]</f>
        <v>99.803921568627445</v>
      </c>
      <c r="J4314">
        <v>0.85199999999999998</v>
      </c>
      <c r="K4314">
        <v>0.35699999999999998</v>
      </c>
      <c r="L4314">
        <v>3.07</v>
      </c>
      <c r="M4314">
        <v>3.1</v>
      </c>
      <c r="N4314">
        <v>0.82399999999999995</v>
      </c>
      <c r="O4314">
        <v>430</v>
      </c>
      <c r="P4314">
        <v>78</v>
      </c>
      <c r="Q4314">
        <v>221</v>
      </c>
      <c r="R4314">
        <v>125</v>
      </c>
      <c r="S4314">
        <v>182</v>
      </c>
      <c r="T4314">
        <f>(Data[[#This Row],[mean_r]]/256)*100</f>
        <v>86.328125</v>
      </c>
      <c r="U4314">
        <f>(Data[[#This Row],[mean_g]]/256)*100</f>
        <v>48.828125</v>
      </c>
      <c r="V4314">
        <f>(Data[[#This Row],[mean_b]]/256)*100</f>
        <v>71.09375</v>
      </c>
      <c r="W4314">
        <v>0.747</v>
      </c>
      <c r="X4314" t="s">
        <v>63</v>
      </c>
      <c r="Y4314" t="s">
        <v>40</v>
      </c>
      <c r="Z4314">
        <v>5904</v>
      </c>
      <c r="AA4314">
        <v>4.57</v>
      </c>
      <c r="AB4314">
        <v>13.8</v>
      </c>
      <c r="AC4314">
        <v>40.5</v>
      </c>
      <c r="AD4314">
        <v>220095</v>
      </c>
      <c r="AE4314">
        <v>78.7</v>
      </c>
      <c r="AF4314">
        <v>34.6</v>
      </c>
      <c r="AG4314" t="s">
        <v>46</v>
      </c>
      <c r="AH4314" t="s">
        <v>68</v>
      </c>
      <c r="AI4314" t="s">
        <v>43</v>
      </c>
      <c r="AJ4314">
        <v>60</v>
      </c>
      <c r="AK4314">
        <v>360</v>
      </c>
      <c r="AL4314">
        <v>7.9500000000000001E-2</v>
      </c>
      <c r="AM4314">
        <v>0.77769999999999995</v>
      </c>
      <c r="AN4314">
        <v>0.9224</v>
      </c>
      <c r="AO4314">
        <f>Data[[#This Row],[labeller_confidence_score]]-Data[[#This Row],[cytodiffusion_classification_confidence]]</f>
        <v>0.14470000000000005</v>
      </c>
    </row>
    <row r="4315" spans="1:41" x14ac:dyDescent="0.3">
      <c r="A4315" t="s">
        <v>4388</v>
      </c>
      <c r="B4315" t="s">
        <v>67</v>
      </c>
      <c r="C4315">
        <v>1</v>
      </c>
      <c r="D4315" t="s">
        <v>67</v>
      </c>
      <c r="E4315">
        <v>4.28</v>
      </c>
      <c r="F4315">
        <v>22.5</v>
      </c>
      <c r="G4315">
        <v>0.25900000000000001</v>
      </c>
      <c r="H4315">
        <v>0.68799999999999994</v>
      </c>
      <c r="I4315">
        <f>Data[[#This Row],[nucleus_area_pct]]/Data[[#This Row],[cytoplasm_ratio]]</f>
        <v>32.703488372093027</v>
      </c>
      <c r="J4315">
        <v>0.53800000000000003</v>
      </c>
      <c r="K4315">
        <v>0.90900000000000003</v>
      </c>
      <c r="L4315">
        <v>3.06</v>
      </c>
      <c r="M4315">
        <v>3.2</v>
      </c>
      <c r="N4315">
        <v>0.40799999999999997</v>
      </c>
      <c r="O4315">
        <v>291</v>
      </c>
      <c r="P4315">
        <v>42</v>
      </c>
      <c r="Q4315">
        <v>192</v>
      </c>
      <c r="R4315">
        <v>140</v>
      </c>
      <c r="S4315">
        <v>199</v>
      </c>
      <c r="T4315">
        <f>(Data[[#This Row],[mean_r]]/256)*100</f>
        <v>75</v>
      </c>
      <c r="U4315">
        <f>(Data[[#This Row],[mean_g]]/256)*100</f>
        <v>54.6875</v>
      </c>
      <c r="V4315">
        <f>(Data[[#This Row],[mean_b]]/256)*100</f>
        <v>77.734375</v>
      </c>
      <c r="W4315">
        <v>0.64600000000000002</v>
      </c>
      <c r="X4315" t="s">
        <v>51</v>
      </c>
      <c r="Y4315" t="s">
        <v>40</v>
      </c>
      <c r="Z4315">
        <v>6062</v>
      </c>
      <c r="AA4315">
        <v>3.15</v>
      </c>
      <c r="AB4315">
        <v>15.4</v>
      </c>
      <c r="AC4315">
        <v>38.4</v>
      </c>
      <c r="AD4315">
        <v>324652</v>
      </c>
      <c r="AE4315">
        <v>106.2</v>
      </c>
      <c r="AF4315">
        <v>34</v>
      </c>
      <c r="AG4315" t="s">
        <v>46</v>
      </c>
      <c r="AH4315" t="s">
        <v>42</v>
      </c>
      <c r="AI4315" t="s">
        <v>56</v>
      </c>
      <c r="AJ4315">
        <v>100</v>
      </c>
      <c r="AK4315">
        <v>360</v>
      </c>
      <c r="AL4315">
        <v>0.69589999999999996</v>
      </c>
      <c r="AM4315">
        <v>0.81569999999999998</v>
      </c>
      <c r="AN4315">
        <v>0.92049999999999998</v>
      </c>
      <c r="AO4315">
        <f>Data[[#This Row],[labeller_confidence_score]]-Data[[#This Row],[cytodiffusion_classification_confidence]]</f>
        <v>0.1048</v>
      </c>
    </row>
    <row r="4316" spans="1:41" x14ac:dyDescent="0.3">
      <c r="A4316" t="s">
        <v>4389</v>
      </c>
      <c r="B4316" t="s">
        <v>89</v>
      </c>
      <c r="C4316">
        <v>1</v>
      </c>
      <c r="D4316" t="s">
        <v>38</v>
      </c>
      <c r="E4316">
        <v>14.55</v>
      </c>
      <c r="F4316">
        <v>61.7</v>
      </c>
      <c r="G4316">
        <v>0.63800000000000001</v>
      </c>
      <c r="H4316">
        <v>0.45700000000000002</v>
      </c>
      <c r="I4316">
        <f>Data[[#This Row],[nucleus_area_pct]]/Data[[#This Row],[cytoplasm_ratio]]</f>
        <v>135.01094091903721</v>
      </c>
      <c r="J4316">
        <v>0.78900000000000003</v>
      </c>
      <c r="K4316">
        <v>0.437</v>
      </c>
      <c r="L4316">
        <v>4.62</v>
      </c>
      <c r="M4316">
        <v>3.4</v>
      </c>
      <c r="N4316">
        <v>0.89600000000000002</v>
      </c>
      <c r="O4316">
        <v>469</v>
      </c>
      <c r="P4316">
        <v>69</v>
      </c>
      <c r="Q4316">
        <v>220</v>
      </c>
      <c r="R4316">
        <v>139</v>
      </c>
      <c r="S4316">
        <v>165</v>
      </c>
      <c r="T4316">
        <f>(Data[[#This Row],[mean_r]]/256)*100</f>
        <v>85.9375</v>
      </c>
      <c r="U4316">
        <f>(Data[[#This Row],[mean_g]]/256)*100</f>
        <v>54.296875</v>
      </c>
      <c r="V4316">
        <f>(Data[[#This Row],[mean_b]]/256)*100</f>
        <v>64.453125</v>
      </c>
      <c r="W4316">
        <v>0.68600000000000005</v>
      </c>
      <c r="X4316" t="s">
        <v>63</v>
      </c>
      <c r="Y4316" t="s">
        <v>45</v>
      </c>
      <c r="Z4316">
        <v>10146</v>
      </c>
      <c r="AA4316">
        <v>5.51</v>
      </c>
      <c r="AB4316">
        <v>11.5</v>
      </c>
      <c r="AC4316">
        <v>42.5</v>
      </c>
      <c r="AD4316">
        <v>245724</v>
      </c>
      <c r="AE4316">
        <v>75.400000000000006</v>
      </c>
      <c r="AF4316">
        <v>34.6</v>
      </c>
      <c r="AG4316" t="s">
        <v>46</v>
      </c>
      <c r="AH4316" t="s">
        <v>42</v>
      </c>
      <c r="AI4316" t="s">
        <v>56</v>
      </c>
      <c r="AJ4316">
        <v>60</v>
      </c>
      <c r="AK4316">
        <v>256</v>
      </c>
      <c r="AL4316">
        <v>0.60870000000000002</v>
      </c>
      <c r="AM4316">
        <v>0.68240000000000001</v>
      </c>
      <c r="AN4316">
        <v>0.90029999999999999</v>
      </c>
      <c r="AO4316">
        <f>Data[[#This Row],[labeller_confidence_score]]-Data[[#This Row],[cytodiffusion_classification_confidence]]</f>
        <v>0.21789999999999998</v>
      </c>
    </row>
    <row r="4317" spans="1:41" x14ac:dyDescent="0.3">
      <c r="A4317" t="s">
        <v>4390</v>
      </c>
      <c r="B4317" t="s">
        <v>58</v>
      </c>
      <c r="C4317">
        <v>1</v>
      </c>
      <c r="D4317" t="s">
        <v>38</v>
      </c>
      <c r="E4317">
        <v>14.36</v>
      </c>
      <c r="F4317">
        <v>79.599999999999994</v>
      </c>
      <c r="G4317">
        <v>0.69499999999999995</v>
      </c>
      <c r="H4317">
        <v>0.18099999999999999</v>
      </c>
      <c r="I4317">
        <f>Data[[#This Row],[nucleus_area_pct]]/Data[[#This Row],[cytoplasm_ratio]]</f>
        <v>439.77900552486187</v>
      </c>
      <c r="J4317">
        <v>0.89700000000000002</v>
      </c>
      <c r="K4317">
        <v>0.34</v>
      </c>
      <c r="L4317">
        <v>1.58</v>
      </c>
      <c r="M4317">
        <v>1.1000000000000001</v>
      </c>
      <c r="N4317">
        <v>0.85899999999999999</v>
      </c>
      <c r="O4317">
        <v>432</v>
      </c>
      <c r="P4317">
        <v>98</v>
      </c>
      <c r="Q4317">
        <v>184</v>
      </c>
      <c r="R4317">
        <v>152</v>
      </c>
      <c r="S4317">
        <v>207</v>
      </c>
      <c r="T4317">
        <f>(Data[[#This Row],[mean_r]]/256)*100</f>
        <v>71.875</v>
      </c>
      <c r="U4317">
        <f>(Data[[#This Row],[mean_g]]/256)*100</f>
        <v>59.375</v>
      </c>
      <c r="V4317">
        <f>(Data[[#This Row],[mean_b]]/256)*100</f>
        <v>80.859375</v>
      </c>
      <c r="W4317">
        <v>0.72799999999999998</v>
      </c>
      <c r="X4317" t="s">
        <v>63</v>
      </c>
      <c r="Y4317" t="s">
        <v>40</v>
      </c>
      <c r="Z4317">
        <v>6319</v>
      </c>
      <c r="AA4317">
        <v>4.83</v>
      </c>
      <c r="AB4317">
        <v>13.7</v>
      </c>
      <c r="AC4317">
        <v>39.799999999999997</v>
      </c>
      <c r="AD4317">
        <v>215811</v>
      </c>
      <c r="AE4317">
        <v>86.7</v>
      </c>
      <c r="AF4317">
        <v>33.1</v>
      </c>
      <c r="AG4317" t="s">
        <v>46</v>
      </c>
      <c r="AH4317" t="s">
        <v>42</v>
      </c>
      <c r="AI4317" t="s">
        <v>43</v>
      </c>
      <c r="AJ4317">
        <v>100</v>
      </c>
      <c r="AK4317">
        <v>224</v>
      </c>
      <c r="AL4317">
        <v>0.74770000000000003</v>
      </c>
      <c r="AM4317">
        <v>0.72770000000000001</v>
      </c>
      <c r="AN4317">
        <v>0.64629999999999999</v>
      </c>
      <c r="AO4317">
        <f>Data[[#This Row],[labeller_confidence_score]]-Data[[#This Row],[cytodiffusion_classification_confidence]]</f>
        <v>-8.1400000000000028E-2</v>
      </c>
    </row>
    <row r="4318" spans="1:41" x14ac:dyDescent="0.3">
      <c r="A4318" t="s">
        <v>4391</v>
      </c>
      <c r="B4318" t="s">
        <v>49</v>
      </c>
      <c r="C4318">
        <v>0</v>
      </c>
      <c r="D4318" t="s">
        <v>50</v>
      </c>
      <c r="E4318">
        <v>14.3</v>
      </c>
      <c r="F4318">
        <v>62.3</v>
      </c>
      <c r="G4318">
        <v>0.59399999999999997</v>
      </c>
      <c r="H4318">
        <v>0.53</v>
      </c>
      <c r="I4318">
        <f>Data[[#This Row],[nucleus_area_pct]]/Data[[#This Row],[cytoplasm_ratio]]</f>
        <v>117.54716981132074</v>
      </c>
      <c r="J4318">
        <v>0.82799999999999996</v>
      </c>
      <c r="K4318">
        <v>0.39500000000000002</v>
      </c>
      <c r="L4318">
        <v>2.4500000000000002</v>
      </c>
      <c r="M4318">
        <v>3.3</v>
      </c>
      <c r="N4318">
        <v>0.80300000000000005</v>
      </c>
      <c r="O4318">
        <v>363</v>
      </c>
      <c r="P4318">
        <v>60</v>
      </c>
      <c r="Q4318">
        <v>217</v>
      </c>
      <c r="R4318">
        <v>164</v>
      </c>
      <c r="S4318">
        <v>167</v>
      </c>
      <c r="T4318">
        <f>(Data[[#This Row],[mean_r]]/256)*100</f>
        <v>84.765625</v>
      </c>
      <c r="U4318">
        <f>(Data[[#This Row],[mean_g]]/256)*100</f>
        <v>64.0625</v>
      </c>
      <c r="V4318">
        <f>(Data[[#This Row],[mean_b]]/256)*100</f>
        <v>65.234375</v>
      </c>
      <c r="W4318">
        <v>0.59799999999999998</v>
      </c>
      <c r="X4318" t="s">
        <v>51</v>
      </c>
      <c r="Y4318" t="s">
        <v>40</v>
      </c>
      <c r="Z4318">
        <v>9903</v>
      </c>
      <c r="AA4318">
        <v>4.3600000000000003</v>
      </c>
      <c r="AB4318">
        <v>15.8</v>
      </c>
      <c r="AC4318">
        <v>48.4</v>
      </c>
      <c r="AD4318">
        <v>272882</v>
      </c>
      <c r="AE4318">
        <v>93.5</v>
      </c>
      <c r="AF4318">
        <v>33</v>
      </c>
      <c r="AG4318" t="s">
        <v>64</v>
      </c>
      <c r="AH4318" t="s">
        <v>47</v>
      </c>
      <c r="AI4318" t="s">
        <v>43</v>
      </c>
      <c r="AJ4318">
        <v>60</v>
      </c>
      <c r="AK4318">
        <v>224</v>
      </c>
      <c r="AL4318">
        <v>1.04E-2</v>
      </c>
      <c r="AM4318">
        <v>0.86960000000000004</v>
      </c>
      <c r="AN4318">
        <v>0.79149999999999998</v>
      </c>
      <c r="AO4318">
        <f>Data[[#This Row],[labeller_confidence_score]]-Data[[#This Row],[cytodiffusion_classification_confidence]]</f>
        <v>-7.8100000000000058E-2</v>
      </c>
    </row>
    <row r="4319" spans="1:41" x14ac:dyDescent="0.3">
      <c r="A4319" t="s">
        <v>4392</v>
      </c>
      <c r="B4319" t="s">
        <v>62</v>
      </c>
      <c r="C4319">
        <v>0</v>
      </c>
      <c r="D4319" t="s">
        <v>50</v>
      </c>
      <c r="E4319">
        <v>9.66</v>
      </c>
      <c r="F4319">
        <v>79.5</v>
      </c>
      <c r="G4319">
        <v>0.89600000000000002</v>
      </c>
      <c r="H4319">
        <v>0.152</v>
      </c>
      <c r="I4319">
        <f>Data[[#This Row],[nucleus_area_pct]]/Data[[#This Row],[cytoplasm_ratio]]</f>
        <v>523.02631578947364</v>
      </c>
      <c r="J4319">
        <v>0.77</v>
      </c>
      <c r="K4319">
        <v>0.248</v>
      </c>
      <c r="L4319">
        <v>1.62</v>
      </c>
      <c r="M4319">
        <v>1</v>
      </c>
      <c r="N4319">
        <v>0.872</v>
      </c>
      <c r="O4319">
        <v>239</v>
      </c>
      <c r="P4319">
        <v>72</v>
      </c>
      <c r="Q4319">
        <v>195</v>
      </c>
      <c r="R4319">
        <v>142</v>
      </c>
      <c r="S4319">
        <v>209</v>
      </c>
      <c r="T4319">
        <f>(Data[[#This Row],[mean_r]]/256)*100</f>
        <v>76.171875</v>
      </c>
      <c r="U4319">
        <f>(Data[[#This Row],[mean_g]]/256)*100</f>
        <v>55.46875</v>
      </c>
      <c r="V4319">
        <f>(Data[[#This Row],[mean_b]]/256)*100</f>
        <v>81.640625</v>
      </c>
      <c r="W4319">
        <v>0.71099999999999997</v>
      </c>
      <c r="X4319" t="s">
        <v>51</v>
      </c>
      <c r="Y4319" t="s">
        <v>45</v>
      </c>
      <c r="Z4319">
        <v>1931</v>
      </c>
      <c r="AA4319">
        <v>4.7699999999999996</v>
      </c>
      <c r="AB4319">
        <v>12.5</v>
      </c>
      <c r="AC4319">
        <v>46.5</v>
      </c>
      <c r="AD4319">
        <v>375250</v>
      </c>
      <c r="AE4319">
        <v>78.5</v>
      </c>
      <c r="AF4319">
        <v>34.200000000000003</v>
      </c>
      <c r="AG4319" t="s">
        <v>64</v>
      </c>
      <c r="AH4319" t="s">
        <v>47</v>
      </c>
      <c r="AI4319" t="s">
        <v>56</v>
      </c>
      <c r="AJ4319">
        <v>60</v>
      </c>
      <c r="AK4319">
        <v>224</v>
      </c>
      <c r="AL4319">
        <v>8.9899999999999994E-2</v>
      </c>
      <c r="AM4319">
        <v>0.94569999999999999</v>
      </c>
      <c r="AN4319">
        <v>0.83630000000000004</v>
      </c>
      <c r="AO4319">
        <f>Data[[#This Row],[labeller_confidence_score]]-Data[[#This Row],[cytodiffusion_classification_confidence]]</f>
        <v>-0.10939999999999994</v>
      </c>
    </row>
    <row r="4320" spans="1:41" x14ac:dyDescent="0.3">
      <c r="A4320" t="s">
        <v>4393</v>
      </c>
      <c r="B4320" t="s">
        <v>62</v>
      </c>
      <c r="C4320">
        <v>0</v>
      </c>
      <c r="D4320" t="s">
        <v>50</v>
      </c>
      <c r="E4320">
        <v>9.9700000000000006</v>
      </c>
      <c r="F4320">
        <v>80.900000000000006</v>
      </c>
      <c r="G4320">
        <v>0.81200000000000006</v>
      </c>
      <c r="H4320">
        <v>0.17399999999999999</v>
      </c>
      <c r="I4320">
        <f>Data[[#This Row],[nucleus_area_pct]]/Data[[#This Row],[cytoplasm_ratio]]</f>
        <v>464.94252873563227</v>
      </c>
      <c r="J4320">
        <v>0.86399999999999999</v>
      </c>
      <c r="K4320">
        <v>0.21199999999999999</v>
      </c>
      <c r="L4320">
        <v>0.97</v>
      </c>
      <c r="M4320">
        <v>1.1000000000000001</v>
      </c>
      <c r="N4320">
        <v>0.875</v>
      </c>
      <c r="O4320">
        <v>314</v>
      </c>
      <c r="P4320">
        <v>67</v>
      </c>
      <c r="Q4320">
        <v>204</v>
      </c>
      <c r="R4320">
        <v>133</v>
      </c>
      <c r="S4320">
        <v>202</v>
      </c>
      <c r="T4320">
        <f>(Data[[#This Row],[mean_r]]/256)*100</f>
        <v>79.6875</v>
      </c>
      <c r="U4320">
        <f>(Data[[#This Row],[mean_g]]/256)*100</f>
        <v>51.953125</v>
      </c>
      <c r="V4320">
        <f>(Data[[#This Row],[mean_b]]/256)*100</f>
        <v>78.90625</v>
      </c>
      <c r="W4320">
        <v>0.68100000000000005</v>
      </c>
      <c r="X4320" t="s">
        <v>39</v>
      </c>
      <c r="Y4320" t="s">
        <v>45</v>
      </c>
      <c r="Z4320">
        <v>5680</v>
      </c>
      <c r="AA4320">
        <v>4.6100000000000003</v>
      </c>
      <c r="AB4320">
        <v>12.2</v>
      </c>
      <c r="AC4320">
        <v>43.2</v>
      </c>
      <c r="AD4320">
        <v>85450</v>
      </c>
      <c r="AE4320">
        <v>77</v>
      </c>
      <c r="AF4320">
        <v>32.6</v>
      </c>
      <c r="AG4320" t="s">
        <v>64</v>
      </c>
      <c r="AH4320" t="s">
        <v>42</v>
      </c>
      <c r="AI4320" t="s">
        <v>52</v>
      </c>
      <c r="AJ4320">
        <v>60</v>
      </c>
      <c r="AK4320">
        <v>360</v>
      </c>
      <c r="AL4320">
        <v>8.1100000000000005E-2</v>
      </c>
      <c r="AM4320">
        <v>0.8367</v>
      </c>
      <c r="AN4320">
        <v>0.8831</v>
      </c>
      <c r="AO4320">
        <f>Data[[#This Row],[labeller_confidence_score]]-Data[[#This Row],[cytodiffusion_classification_confidence]]</f>
        <v>4.6399999999999997E-2</v>
      </c>
    </row>
    <row r="4321" spans="1:41" x14ac:dyDescent="0.3">
      <c r="A4321" t="s">
        <v>4394</v>
      </c>
      <c r="B4321" t="s">
        <v>74</v>
      </c>
      <c r="C4321">
        <v>0</v>
      </c>
      <c r="D4321" t="s">
        <v>75</v>
      </c>
      <c r="E4321">
        <v>2.37</v>
      </c>
      <c r="F4321">
        <v>0</v>
      </c>
      <c r="G4321">
        <v>0</v>
      </c>
      <c r="H4321">
        <v>1</v>
      </c>
      <c r="I4321">
        <f>Data[[#This Row],[nucleus_area_pct]]/Data[[#This Row],[cytoplasm_ratio]]</f>
        <v>0</v>
      </c>
      <c r="J4321">
        <v>0.97799999999999998</v>
      </c>
      <c r="K4321">
        <v>0.32400000000000001</v>
      </c>
      <c r="L4321">
        <v>2.2999999999999998</v>
      </c>
      <c r="M4321">
        <v>1</v>
      </c>
      <c r="N4321">
        <v>0.749</v>
      </c>
      <c r="O4321">
        <v>27</v>
      </c>
      <c r="P4321">
        <v>10</v>
      </c>
      <c r="Q4321">
        <v>214</v>
      </c>
      <c r="R4321">
        <v>138</v>
      </c>
      <c r="S4321">
        <v>169</v>
      </c>
      <c r="T4321">
        <f>(Data[[#This Row],[mean_r]]/256)*100</f>
        <v>83.59375</v>
      </c>
      <c r="U4321">
        <f>(Data[[#This Row],[mean_g]]/256)*100</f>
        <v>53.90625</v>
      </c>
      <c r="V4321">
        <f>(Data[[#This Row],[mean_b]]/256)*100</f>
        <v>66.015625</v>
      </c>
      <c r="W4321">
        <v>0.64200000000000002</v>
      </c>
      <c r="X4321" t="s">
        <v>51</v>
      </c>
      <c r="Y4321" t="s">
        <v>45</v>
      </c>
      <c r="Z4321">
        <v>11730</v>
      </c>
      <c r="AA4321">
        <v>4.18</v>
      </c>
      <c r="AB4321">
        <v>17.399999999999999</v>
      </c>
      <c r="AC4321">
        <v>30.9</v>
      </c>
      <c r="AD4321">
        <v>253394</v>
      </c>
      <c r="AE4321">
        <v>90.5</v>
      </c>
      <c r="AF4321">
        <v>34</v>
      </c>
      <c r="AG4321" t="s">
        <v>46</v>
      </c>
      <c r="AH4321" t="s">
        <v>42</v>
      </c>
      <c r="AI4321" t="s">
        <v>52</v>
      </c>
      <c r="AJ4321">
        <v>60</v>
      </c>
      <c r="AK4321">
        <v>224</v>
      </c>
      <c r="AL4321">
        <v>0.1171</v>
      </c>
      <c r="AM4321">
        <v>0.8387</v>
      </c>
      <c r="AN4321">
        <v>0.88039999999999996</v>
      </c>
      <c r="AO4321">
        <f>Data[[#This Row],[labeller_confidence_score]]-Data[[#This Row],[cytodiffusion_classification_confidence]]</f>
        <v>4.1699999999999959E-2</v>
      </c>
    </row>
    <row r="4322" spans="1:41" x14ac:dyDescent="0.3">
      <c r="A4322" t="s">
        <v>4395</v>
      </c>
      <c r="B4322" t="s">
        <v>54</v>
      </c>
      <c r="C4322">
        <v>0</v>
      </c>
      <c r="D4322" t="s">
        <v>54</v>
      </c>
      <c r="E4322">
        <v>7.52</v>
      </c>
      <c r="F4322">
        <v>0</v>
      </c>
      <c r="G4322">
        <v>0</v>
      </c>
      <c r="H4322">
        <v>1</v>
      </c>
      <c r="I4322">
        <f>Data[[#This Row],[nucleus_area_pct]]/Data[[#This Row],[cytoplasm_ratio]]</f>
        <v>0</v>
      </c>
      <c r="J4322">
        <v>0.84699999999999998</v>
      </c>
      <c r="K4322">
        <v>0.158</v>
      </c>
      <c r="L4322">
        <v>0.37</v>
      </c>
      <c r="M4322">
        <v>1</v>
      </c>
      <c r="N4322">
        <v>0.92400000000000004</v>
      </c>
      <c r="O4322">
        <v>185</v>
      </c>
      <c r="P4322">
        <v>43</v>
      </c>
      <c r="Q4322">
        <v>224</v>
      </c>
      <c r="R4322">
        <v>119</v>
      </c>
      <c r="S4322">
        <v>126</v>
      </c>
      <c r="T4322">
        <f>(Data[[#This Row],[mean_r]]/256)*100</f>
        <v>87.5</v>
      </c>
      <c r="U4322">
        <f>(Data[[#This Row],[mean_g]]/256)*100</f>
        <v>46.484375</v>
      </c>
      <c r="V4322">
        <f>(Data[[#This Row],[mean_b]]/256)*100</f>
        <v>49.21875</v>
      </c>
      <c r="W4322">
        <v>0.52600000000000002</v>
      </c>
      <c r="X4322" t="s">
        <v>51</v>
      </c>
      <c r="Y4322" t="s">
        <v>40</v>
      </c>
      <c r="Z4322">
        <v>7818</v>
      </c>
      <c r="AA4322">
        <v>3.23</v>
      </c>
      <c r="AB4322">
        <v>14.8</v>
      </c>
      <c r="AC4322">
        <v>45.5</v>
      </c>
      <c r="AD4322">
        <v>332317</v>
      </c>
      <c r="AE4322">
        <v>86.6</v>
      </c>
      <c r="AF4322">
        <v>31.3</v>
      </c>
      <c r="AG4322" t="s">
        <v>46</v>
      </c>
      <c r="AH4322" t="s">
        <v>68</v>
      </c>
      <c r="AI4322" t="s">
        <v>52</v>
      </c>
      <c r="AJ4322">
        <v>100</v>
      </c>
      <c r="AK4322">
        <v>224</v>
      </c>
      <c r="AL4322">
        <v>0.10100000000000001</v>
      </c>
      <c r="AM4322">
        <v>0.93500000000000005</v>
      </c>
      <c r="AN4322">
        <v>1</v>
      </c>
      <c r="AO4322">
        <f>Data[[#This Row],[labeller_confidence_score]]-Data[[#This Row],[cytodiffusion_classification_confidence]]</f>
        <v>6.4999999999999947E-2</v>
      </c>
    </row>
    <row r="4323" spans="1:41" x14ac:dyDescent="0.3">
      <c r="A4323" t="s">
        <v>4396</v>
      </c>
      <c r="B4323" t="s">
        <v>60</v>
      </c>
      <c r="C4323">
        <v>0</v>
      </c>
      <c r="D4323" t="s">
        <v>50</v>
      </c>
      <c r="E4323">
        <v>15.19</v>
      </c>
      <c r="F4323">
        <v>71.5</v>
      </c>
      <c r="G4323">
        <v>0.49099999999999999</v>
      </c>
      <c r="H4323">
        <v>0.32800000000000001</v>
      </c>
      <c r="I4323">
        <f>Data[[#This Row],[nucleus_area_pct]]/Data[[#This Row],[cytoplasm_ratio]]</f>
        <v>217.98780487804876</v>
      </c>
      <c r="J4323">
        <v>0.66200000000000003</v>
      </c>
      <c r="K4323">
        <v>0.36099999999999999</v>
      </c>
      <c r="L4323">
        <v>1.86</v>
      </c>
      <c r="M4323">
        <v>1</v>
      </c>
      <c r="N4323">
        <v>0.75600000000000001</v>
      </c>
      <c r="O4323">
        <v>643</v>
      </c>
      <c r="P4323">
        <v>96</v>
      </c>
      <c r="Q4323">
        <v>195</v>
      </c>
      <c r="R4323">
        <v>158</v>
      </c>
      <c r="S4323">
        <v>183</v>
      </c>
      <c r="T4323">
        <f>(Data[[#This Row],[mean_r]]/256)*100</f>
        <v>76.171875</v>
      </c>
      <c r="U4323">
        <f>(Data[[#This Row],[mean_g]]/256)*100</f>
        <v>61.71875</v>
      </c>
      <c r="V4323">
        <f>(Data[[#This Row],[mean_b]]/256)*100</f>
        <v>71.484375</v>
      </c>
      <c r="W4323">
        <v>0.60299999999999998</v>
      </c>
      <c r="X4323" t="s">
        <v>51</v>
      </c>
      <c r="Y4323" t="s">
        <v>45</v>
      </c>
      <c r="Z4323">
        <v>11092</v>
      </c>
      <c r="AA4323">
        <v>4.95</v>
      </c>
      <c r="AB4323">
        <v>17.399999999999999</v>
      </c>
      <c r="AC4323">
        <v>48.2</v>
      </c>
      <c r="AD4323">
        <v>157809</v>
      </c>
      <c r="AE4323">
        <v>77</v>
      </c>
      <c r="AF4323">
        <v>31.5</v>
      </c>
      <c r="AG4323" t="s">
        <v>46</v>
      </c>
      <c r="AH4323" t="s">
        <v>47</v>
      </c>
      <c r="AI4323" t="s">
        <v>43</v>
      </c>
      <c r="AJ4323">
        <v>100</v>
      </c>
      <c r="AK4323">
        <v>360</v>
      </c>
      <c r="AL4323">
        <v>0.19950000000000001</v>
      </c>
      <c r="AM4323">
        <v>0.92179999999999995</v>
      </c>
      <c r="AN4323">
        <v>0.77749999999999997</v>
      </c>
      <c r="AO4323">
        <f>Data[[#This Row],[labeller_confidence_score]]-Data[[#This Row],[cytodiffusion_classification_confidence]]</f>
        <v>-0.14429999999999998</v>
      </c>
    </row>
    <row r="4324" spans="1:41" x14ac:dyDescent="0.3">
      <c r="A4324" t="s">
        <v>4397</v>
      </c>
      <c r="B4324" t="s">
        <v>54</v>
      </c>
      <c r="C4324">
        <v>0</v>
      </c>
      <c r="D4324" t="s">
        <v>54</v>
      </c>
      <c r="E4324">
        <v>7.86</v>
      </c>
      <c r="F4324">
        <v>0</v>
      </c>
      <c r="G4324">
        <v>0</v>
      </c>
      <c r="H4324">
        <v>1</v>
      </c>
      <c r="I4324">
        <f>Data[[#This Row],[nucleus_area_pct]]/Data[[#This Row],[cytoplasm_ratio]]</f>
        <v>0</v>
      </c>
      <c r="J4324">
        <v>0.83299999999999996</v>
      </c>
      <c r="K4324">
        <v>0.24099999999999999</v>
      </c>
      <c r="L4324">
        <v>0.75</v>
      </c>
      <c r="M4324">
        <v>1</v>
      </c>
      <c r="N4324">
        <v>0.94599999999999995</v>
      </c>
      <c r="O4324">
        <v>156</v>
      </c>
      <c r="P4324">
        <v>45</v>
      </c>
      <c r="Q4324">
        <v>232</v>
      </c>
      <c r="R4324">
        <v>131</v>
      </c>
      <c r="S4324">
        <v>133</v>
      </c>
      <c r="T4324">
        <f>(Data[[#This Row],[mean_r]]/256)*100</f>
        <v>90.625</v>
      </c>
      <c r="U4324">
        <f>(Data[[#This Row],[mean_g]]/256)*100</f>
        <v>51.171875</v>
      </c>
      <c r="V4324">
        <f>(Data[[#This Row],[mean_b]]/256)*100</f>
        <v>51.953125</v>
      </c>
      <c r="W4324">
        <v>0.50900000000000001</v>
      </c>
      <c r="X4324" t="s">
        <v>51</v>
      </c>
      <c r="Y4324" t="s">
        <v>45</v>
      </c>
      <c r="Z4324">
        <v>7910</v>
      </c>
      <c r="AA4324">
        <v>4.32</v>
      </c>
      <c r="AB4324">
        <v>14.2</v>
      </c>
      <c r="AC4324">
        <v>27.6</v>
      </c>
      <c r="AD4324">
        <v>326547</v>
      </c>
      <c r="AE4324">
        <v>86.4</v>
      </c>
      <c r="AF4324">
        <v>34.9</v>
      </c>
      <c r="AG4324" t="s">
        <v>46</v>
      </c>
      <c r="AH4324" t="s">
        <v>42</v>
      </c>
      <c r="AI4324" t="s">
        <v>43</v>
      </c>
      <c r="AJ4324">
        <v>100</v>
      </c>
      <c r="AK4324">
        <v>360</v>
      </c>
      <c r="AL4324">
        <v>2.93E-2</v>
      </c>
      <c r="AM4324">
        <v>0.89829999999999999</v>
      </c>
      <c r="AN4324">
        <v>0.83079999999999998</v>
      </c>
      <c r="AO4324">
        <f>Data[[#This Row],[labeller_confidence_score]]-Data[[#This Row],[cytodiffusion_classification_confidence]]</f>
        <v>-6.7500000000000004E-2</v>
      </c>
    </row>
    <row r="4325" spans="1:41" x14ac:dyDescent="0.3">
      <c r="A4325" t="s">
        <v>4398</v>
      </c>
      <c r="B4325" t="s">
        <v>49</v>
      </c>
      <c r="C4325">
        <v>0</v>
      </c>
      <c r="D4325" t="s">
        <v>50</v>
      </c>
      <c r="E4325">
        <v>10.220000000000001</v>
      </c>
      <c r="F4325">
        <v>55.8</v>
      </c>
      <c r="G4325">
        <v>0.55600000000000005</v>
      </c>
      <c r="H4325">
        <v>0.39600000000000002</v>
      </c>
      <c r="I4325">
        <f>Data[[#This Row],[nucleus_area_pct]]/Data[[#This Row],[cytoplasm_ratio]]</f>
        <v>140.90909090909091</v>
      </c>
      <c r="J4325">
        <v>0.748</v>
      </c>
      <c r="K4325">
        <v>0.501</v>
      </c>
      <c r="L4325">
        <v>3.14</v>
      </c>
      <c r="M4325">
        <v>4.7</v>
      </c>
      <c r="N4325">
        <v>0.73299999999999998</v>
      </c>
      <c r="O4325">
        <v>393</v>
      </c>
      <c r="P4325">
        <v>59</v>
      </c>
      <c r="Q4325">
        <v>191</v>
      </c>
      <c r="R4325">
        <v>147</v>
      </c>
      <c r="S4325">
        <v>189</v>
      </c>
      <c r="T4325">
        <f>(Data[[#This Row],[mean_r]]/256)*100</f>
        <v>74.609375</v>
      </c>
      <c r="U4325">
        <f>(Data[[#This Row],[mean_g]]/256)*100</f>
        <v>57.421875</v>
      </c>
      <c r="V4325">
        <f>(Data[[#This Row],[mean_b]]/256)*100</f>
        <v>73.828125</v>
      </c>
      <c r="W4325">
        <v>0.66900000000000004</v>
      </c>
      <c r="X4325" t="s">
        <v>51</v>
      </c>
      <c r="Y4325" t="s">
        <v>40</v>
      </c>
      <c r="Z4325">
        <v>5301</v>
      </c>
      <c r="AA4325">
        <v>6.35</v>
      </c>
      <c r="AB4325">
        <v>16.399999999999999</v>
      </c>
      <c r="AC4325">
        <v>45.3</v>
      </c>
      <c r="AD4325">
        <v>114701</v>
      </c>
      <c r="AE4325">
        <v>90.1</v>
      </c>
      <c r="AF4325">
        <v>33.9</v>
      </c>
      <c r="AG4325" t="s">
        <v>64</v>
      </c>
      <c r="AH4325" t="s">
        <v>42</v>
      </c>
      <c r="AI4325" t="s">
        <v>56</v>
      </c>
      <c r="AJ4325">
        <v>60</v>
      </c>
      <c r="AK4325">
        <v>360</v>
      </c>
      <c r="AL4325">
        <v>4.1700000000000001E-2</v>
      </c>
      <c r="AM4325">
        <v>0.8921</v>
      </c>
      <c r="AN4325">
        <v>1</v>
      </c>
      <c r="AO4325">
        <f>Data[[#This Row],[labeller_confidence_score]]-Data[[#This Row],[cytodiffusion_classification_confidence]]</f>
        <v>0.1079</v>
      </c>
    </row>
    <row r="4326" spans="1:41" x14ac:dyDescent="0.3">
      <c r="A4326" t="s">
        <v>4399</v>
      </c>
      <c r="B4326" t="s">
        <v>54</v>
      </c>
      <c r="C4326">
        <v>0</v>
      </c>
      <c r="D4326" t="s">
        <v>54</v>
      </c>
      <c r="E4326">
        <v>6.76</v>
      </c>
      <c r="F4326">
        <v>0</v>
      </c>
      <c r="G4326">
        <v>0</v>
      </c>
      <c r="H4326">
        <v>1</v>
      </c>
      <c r="I4326">
        <f>Data[[#This Row],[nucleus_area_pct]]/Data[[#This Row],[cytoplasm_ratio]]</f>
        <v>0</v>
      </c>
      <c r="J4326">
        <v>0.90200000000000002</v>
      </c>
      <c r="K4326">
        <v>0.14099999999999999</v>
      </c>
      <c r="L4326">
        <v>0.68</v>
      </c>
      <c r="M4326">
        <v>1</v>
      </c>
      <c r="N4326">
        <v>0.99399999999999999</v>
      </c>
      <c r="O4326">
        <v>166</v>
      </c>
      <c r="P4326">
        <v>41</v>
      </c>
      <c r="Q4326">
        <v>217</v>
      </c>
      <c r="R4326">
        <v>136</v>
      </c>
      <c r="S4326">
        <v>127</v>
      </c>
      <c r="T4326">
        <f>(Data[[#This Row],[mean_r]]/256)*100</f>
        <v>84.765625</v>
      </c>
      <c r="U4326">
        <f>(Data[[#This Row],[mean_g]]/256)*100</f>
        <v>53.125</v>
      </c>
      <c r="V4326">
        <f>(Data[[#This Row],[mean_b]]/256)*100</f>
        <v>49.609375</v>
      </c>
      <c r="W4326">
        <v>0.46600000000000003</v>
      </c>
      <c r="X4326" t="s">
        <v>51</v>
      </c>
      <c r="Y4326" t="s">
        <v>40</v>
      </c>
      <c r="Z4326">
        <v>9062</v>
      </c>
      <c r="AA4326">
        <v>3.36</v>
      </c>
      <c r="AB4326">
        <v>9.6</v>
      </c>
      <c r="AC4326">
        <v>40.6</v>
      </c>
      <c r="AD4326">
        <v>264566</v>
      </c>
      <c r="AE4326">
        <v>91.6</v>
      </c>
      <c r="AF4326">
        <v>34.6</v>
      </c>
      <c r="AG4326" t="s">
        <v>64</v>
      </c>
      <c r="AH4326" t="s">
        <v>47</v>
      </c>
      <c r="AI4326" t="s">
        <v>43</v>
      </c>
      <c r="AJ4326">
        <v>100</v>
      </c>
      <c r="AK4326">
        <v>512</v>
      </c>
      <c r="AL4326">
        <v>0.14419999999999999</v>
      </c>
      <c r="AM4326">
        <v>0.95489999999999997</v>
      </c>
      <c r="AN4326">
        <v>0.89380000000000004</v>
      </c>
      <c r="AO4326">
        <f>Data[[#This Row],[labeller_confidence_score]]-Data[[#This Row],[cytodiffusion_classification_confidence]]</f>
        <v>-6.1099999999999932E-2</v>
      </c>
    </row>
    <row r="4327" spans="1:41" x14ac:dyDescent="0.3">
      <c r="A4327" t="s">
        <v>4400</v>
      </c>
      <c r="B4327" t="s">
        <v>74</v>
      </c>
      <c r="C4327">
        <v>0</v>
      </c>
      <c r="D4327" t="s">
        <v>75</v>
      </c>
      <c r="E4327">
        <v>3.33</v>
      </c>
      <c r="F4327">
        <v>0</v>
      </c>
      <c r="G4327">
        <v>0</v>
      </c>
      <c r="H4327">
        <v>1</v>
      </c>
      <c r="I4327">
        <f>Data[[#This Row],[nucleus_area_pct]]/Data[[#This Row],[cytoplasm_ratio]]</f>
        <v>0</v>
      </c>
      <c r="J4327">
        <v>0.6</v>
      </c>
      <c r="K4327">
        <v>0.53200000000000003</v>
      </c>
      <c r="L4327">
        <v>2.73</v>
      </c>
      <c r="M4327">
        <v>1</v>
      </c>
      <c r="N4327">
        <v>0.82799999999999996</v>
      </c>
      <c r="O4327">
        <v>20</v>
      </c>
      <c r="P4327">
        <v>17</v>
      </c>
      <c r="Q4327">
        <v>216</v>
      </c>
      <c r="R4327">
        <v>139</v>
      </c>
      <c r="S4327">
        <v>170</v>
      </c>
      <c r="T4327">
        <f>(Data[[#This Row],[mean_r]]/256)*100</f>
        <v>84.375</v>
      </c>
      <c r="U4327">
        <f>(Data[[#This Row],[mean_g]]/256)*100</f>
        <v>54.296875</v>
      </c>
      <c r="V4327">
        <f>(Data[[#This Row],[mean_b]]/256)*100</f>
        <v>66.40625</v>
      </c>
      <c r="W4327">
        <v>0.53600000000000003</v>
      </c>
      <c r="X4327" t="s">
        <v>51</v>
      </c>
      <c r="Y4327" t="s">
        <v>45</v>
      </c>
      <c r="Z4327">
        <v>6544</v>
      </c>
      <c r="AA4327">
        <v>4.38</v>
      </c>
      <c r="AB4327">
        <v>13.7</v>
      </c>
      <c r="AC4327">
        <v>46.6</v>
      </c>
      <c r="AD4327">
        <v>238731</v>
      </c>
      <c r="AE4327">
        <v>83.7</v>
      </c>
      <c r="AF4327">
        <v>32.700000000000003</v>
      </c>
      <c r="AG4327" t="s">
        <v>64</v>
      </c>
      <c r="AH4327" t="s">
        <v>42</v>
      </c>
      <c r="AI4327" t="s">
        <v>52</v>
      </c>
      <c r="AJ4327">
        <v>60</v>
      </c>
      <c r="AK4327">
        <v>224</v>
      </c>
      <c r="AL4327">
        <v>0.1454</v>
      </c>
      <c r="AM4327">
        <v>0.85370000000000001</v>
      </c>
      <c r="AN4327">
        <v>0.83320000000000005</v>
      </c>
      <c r="AO4327">
        <f>Data[[#This Row],[labeller_confidence_score]]-Data[[#This Row],[cytodiffusion_classification_confidence]]</f>
        <v>-2.0499999999999963E-2</v>
      </c>
    </row>
    <row r="4328" spans="1:41" x14ac:dyDescent="0.3">
      <c r="A4328" t="s">
        <v>4401</v>
      </c>
      <c r="B4328" t="s">
        <v>49</v>
      </c>
      <c r="C4328">
        <v>0</v>
      </c>
      <c r="D4328" t="s">
        <v>50</v>
      </c>
      <c r="E4328">
        <v>10.67</v>
      </c>
      <c r="F4328">
        <v>55.5</v>
      </c>
      <c r="G4328">
        <v>0.71299999999999997</v>
      </c>
      <c r="H4328">
        <v>0.42899999999999999</v>
      </c>
      <c r="I4328">
        <f>Data[[#This Row],[nucleus_area_pct]]/Data[[#This Row],[cytoplasm_ratio]]</f>
        <v>129.37062937062936</v>
      </c>
      <c r="J4328">
        <v>0.72199999999999998</v>
      </c>
      <c r="K4328">
        <v>0.41099999999999998</v>
      </c>
      <c r="L4328">
        <v>2.59</v>
      </c>
      <c r="M4328">
        <v>4.5</v>
      </c>
      <c r="N4328">
        <v>0.89</v>
      </c>
      <c r="O4328">
        <v>411</v>
      </c>
      <c r="P4328">
        <v>64</v>
      </c>
      <c r="Q4328">
        <v>203</v>
      </c>
      <c r="R4328">
        <v>155</v>
      </c>
      <c r="S4328">
        <v>190</v>
      </c>
      <c r="T4328">
        <f>(Data[[#This Row],[mean_r]]/256)*100</f>
        <v>79.296875</v>
      </c>
      <c r="U4328">
        <f>(Data[[#This Row],[mean_g]]/256)*100</f>
        <v>60.546875</v>
      </c>
      <c r="V4328">
        <f>(Data[[#This Row],[mean_b]]/256)*100</f>
        <v>74.21875</v>
      </c>
      <c r="W4328">
        <v>0.72299999999999998</v>
      </c>
      <c r="X4328" t="s">
        <v>51</v>
      </c>
      <c r="Y4328" t="s">
        <v>45</v>
      </c>
      <c r="Z4328">
        <v>4408</v>
      </c>
      <c r="AA4328">
        <v>5.5</v>
      </c>
      <c r="AB4328">
        <v>12.8</v>
      </c>
      <c r="AC4328">
        <v>39.4</v>
      </c>
      <c r="AD4328">
        <v>303919</v>
      </c>
      <c r="AE4328">
        <v>70.7</v>
      </c>
      <c r="AF4328">
        <v>33.200000000000003</v>
      </c>
      <c r="AG4328" t="s">
        <v>64</v>
      </c>
      <c r="AH4328" t="s">
        <v>47</v>
      </c>
      <c r="AI4328" t="s">
        <v>43</v>
      </c>
      <c r="AJ4328">
        <v>100</v>
      </c>
      <c r="AK4328">
        <v>224</v>
      </c>
      <c r="AL4328">
        <v>0.1396</v>
      </c>
      <c r="AM4328">
        <v>0.99339999999999995</v>
      </c>
      <c r="AN4328">
        <v>0.88400000000000001</v>
      </c>
      <c r="AO4328">
        <f>Data[[#This Row],[labeller_confidence_score]]-Data[[#This Row],[cytodiffusion_classification_confidence]]</f>
        <v>-0.10939999999999994</v>
      </c>
    </row>
    <row r="4329" spans="1:41" x14ac:dyDescent="0.3">
      <c r="A4329" t="s">
        <v>4402</v>
      </c>
      <c r="B4329" t="s">
        <v>58</v>
      </c>
      <c r="C4329">
        <v>1</v>
      </c>
      <c r="D4329" t="s">
        <v>38</v>
      </c>
      <c r="E4329">
        <v>13.71</v>
      </c>
      <c r="F4329">
        <v>77.8</v>
      </c>
      <c r="G4329">
        <v>0.73499999999999999</v>
      </c>
      <c r="H4329">
        <v>0.35199999999999998</v>
      </c>
      <c r="I4329">
        <f>Data[[#This Row],[nucleus_area_pct]]/Data[[#This Row],[cytoplasm_ratio]]</f>
        <v>221.02272727272728</v>
      </c>
      <c r="J4329">
        <v>0.77400000000000002</v>
      </c>
      <c r="K4329">
        <v>0.223</v>
      </c>
      <c r="L4329">
        <v>1.08</v>
      </c>
      <c r="M4329">
        <v>1.1000000000000001</v>
      </c>
      <c r="N4329">
        <v>0.83399999999999996</v>
      </c>
      <c r="O4329">
        <v>487</v>
      </c>
      <c r="P4329">
        <v>92</v>
      </c>
      <c r="Q4329">
        <v>189</v>
      </c>
      <c r="R4329">
        <v>162</v>
      </c>
      <c r="S4329">
        <v>177</v>
      </c>
      <c r="T4329">
        <f>(Data[[#This Row],[mean_r]]/256)*100</f>
        <v>73.828125</v>
      </c>
      <c r="U4329">
        <f>(Data[[#This Row],[mean_g]]/256)*100</f>
        <v>63.28125</v>
      </c>
      <c r="V4329">
        <f>(Data[[#This Row],[mean_b]]/256)*100</f>
        <v>69.140625</v>
      </c>
      <c r="W4329">
        <v>0.71899999999999997</v>
      </c>
      <c r="X4329" t="s">
        <v>51</v>
      </c>
      <c r="Y4329" t="s">
        <v>40</v>
      </c>
      <c r="Z4329">
        <v>8855</v>
      </c>
      <c r="AA4329">
        <v>5.21</v>
      </c>
      <c r="AB4329">
        <v>14.1</v>
      </c>
      <c r="AC4329">
        <v>38.6</v>
      </c>
      <c r="AD4329">
        <v>297235</v>
      </c>
      <c r="AE4329">
        <v>106.4</v>
      </c>
      <c r="AF4329">
        <v>34</v>
      </c>
      <c r="AG4329" t="s">
        <v>64</v>
      </c>
      <c r="AH4329" t="s">
        <v>68</v>
      </c>
      <c r="AI4329" t="s">
        <v>56</v>
      </c>
      <c r="AJ4329">
        <v>100</v>
      </c>
      <c r="AK4329">
        <v>224</v>
      </c>
      <c r="AL4329">
        <v>0.73640000000000005</v>
      </c>
      <c r="AM4329">
        <v>0.95109999999999995</v>
      </c>
      <c r="AN4329">
        <v>0.64729999999999999</v>
      </c>
      <c r="AO4329">
        <f>Data[[#This Row],[labeller_confidence_score]]-Data[[#This Row],[cytodiffusion_classification_confidence]]</f>
        <v>-0.30379999999999996</v>
      </c>
    </row>
    <row r="4330" spans="1:41" x14ac:dyDescent="0.3">
      <c r="A4330" t="s">
        <v>4403</v>
      </c>
      <c r="B4330" t="s">
        <v>54</v>
      </c>
      <c r="C4330">
        <v>0</v>
      </c>
      <c r="D4330" t="s">
        <v>54</v>
      </c>
      <c r="E4330">
        <v>6.8</v>
      </c>
      <c r="F4330">
        <v>0</v>
      </c>
      <c r="G4330">
        <v>0</v>
      </c>
      <c r="H4330">
        <v>1</v>
      </c>
      <c r="I4330">
        <f>Data[[#This Row],[nucleus_area_pct]]/Data[[#This Row],[cytoplasm_ratio]]</f>
        <v>0</v>
      </c>
      <c r="J4330">
        <v>0.90300000000000002</v>
      </c>
      <c r="K4330">
        <v>0.124</v>
      </c>
      <c r="L4330">
        <v>0.19</v>
      </c>
      <c r="M4330">
        <v>1</v>
      </c>
      <c r="N4330">
        <v>0.97599999999999998</v>
      </c>
      <c r="O4330">
        <v>174</v>
      </c>
      <c r="P4330">
        <v>57</v>
      </c>
      <c r="Q4330">
        <v>226</v>
      </c>
      <c r="R4330">
        <v>119</v>
      </c>
      <c r="S4330">
        <v>124</v>
      </c>
      <c r="T4330">
        <f>(Data[[#This Row],[mean_r]]/256)*100</f>
        <v>88.28125</v>
      </c>
      <c r="U4330">
        <f>(Data[[#This Row],[mean_g]]/256)*100</f>
        <v>46.484375</v>
      </c>
      <c r="V4330">
        <f>(Data[[#This Row],[mean_b]]/256)*100</f>
        <v>48.4375</v>
      </c>
      <c r="W4330">
        <v>0.39200000000000002</v>
      </c>
      <c r="X4330" t="s">
        <v>63</v>
      </c>
      <c r="Y4330" t="s">
        <v>40</v>
      </c>
      <c r="Z4330">
        <v>8121</v>
      </c>
      <c r="AA4330">
        <v>5.8</v>
      </c>
      <c r="AB4330">
        <v>16.600000000000001</v>
      </c>
      <c r="AC4330">
        <v>42</v>
      </c>
      <c r="AD4330">
        <v>203735</v>
      </c>
      <c r="AE4330">
        <v>99.3</v>
      </c>
      <c r="AF4330">
        <v>32.200000000000003</v>
      </c>
      <c r="AG4330" t="s">
        <v>64</v>
      </c>
      <c r="AH4330" t="s">
        <v>68</v>
      </c>
      <c r="AI4330" t="s">
        <v>52</v>
      </c>
      <c r="AJ4330">
        <v>100</v>
      </c>
      <c r="AK4330">
        <v>256</v>
      </c>
      <c r="AL4330">
        <v>7.1099999999999997E-2</v>
      </c>
      <c r="AM4330">
        <v>0.86990000000000001</v>
      </c>
      <c r="AN4330">
        <v>0.98670000000000002</v>
      </c>
      <c r="AO4330">
        <f>Data[[#This Row],[labeller_confidence_score]]-Data[[#This Row],[cytodiffusion_classification_confidence]]</f>
        <v>0.11680000000000001</v>
      </c>
    </row>
    <row r="4331" spans="1:41" x14ac:dyDescent="0.3">
      <c r="A4331" t="s">
        <v>4404</v>
      </c>
      <c r="B4331" t="s">
        <v>49</v>
      </c>
      <c r="C4331">
        <v>0</v>
      </c>
      <c r="D4331" t="s">
        <v>50</v>
      </c>
      <c r="E4331">
        <v>11.34</v>
      </c>
      <c r="F4331">
        <v>49.9</v>
      </c>
      <c r="G4331">
        <v>0.57899999999999996</v>
      </c>
      <c r="H4331">
        <v>0.42099999999999999</v>
      </c>
      <c r="I4331">
        <f>Data[[#This Row],[nucleus_area_pct]]/Data[[#This Row],[cytoplasm_ratio]]</f>
        <v>118.52731591448931</v>
      </c>
      <c r="J4331">
        <v>0.78200000000000003</v>
      </c>
      <c r="K4331">
        <v>0.40500000000000003</v>
      </c>
      <c r="L4331">
        <v>3.82</v>
      </c>
      <c r="M4331">
        <v>4</v>
      </c>
      <c r="N4331">
        <v>0.78600000000000003</v>
      </c>
      <c r="O4331">
        <v>362</v>
      </c>
      <c r="P4331">
        <v>85</v>
      </c>
      <c r="Q4331">
        <v>186</v>
      </c>
      <c r="R4331">
        <v>153</v>
      </c>
      <c r="S4331">
        <v>194</v>
      </c>
      <c r="T4331">
        <f>(Data[[#This Row],[mean_r]]/256)*100</f>
        <v>72.65625</v>
      </c>
      <c r="U4331">
        <f>(Data[[#This Row],[mean_g]]/256)*100</f>
        <v>59.765625</v>
      </c>
      <c r="V4331">
        <f>(Data[[#This Row],[mean_b]]/256)*100</f>
        <v>75.78125</v>
      </c>
      <c r="W4331">
        <v>0.76500000000000001</v>
      </c>
      <c r="X4331" t="s">
        <v>63</v>
      </c>
      <c r="Y4331" t="s">
        <v>40</v>
      </c>
      <c r="Z4331">
        <v>6525</v>
      </c>
      <c r="AA4331">
        <v>5.69</v>
      </c>
      <c r="AB4331">
        <v>15.1</v>
      </c>
      <c r="AC4331">
        <v>41.2</v>
      </c>
      <c r="AD4331">
        <v>287309</v>
      </c>
      <c r="AE4331">
        <v>104.1</v>
      </c>
      <c r="AF4331">
        <v>33.9</v>
      </c>
      <c r="AG4331" t="s">
        <v>41</v>
      </c>
      <c r="AH4331" t="s">
        <v>42</v>
      </c>
      <c r="AI4331" t="s">
        <v>52</v>
      </c>
      <c r="AJ4331">
        <v>100</v>
      </c>
      <c r="AK4331">
        <v>512</v>
      </c>
      <c r="AL4331">
        <v>3.3000000000000002E-2</v>
      </c>
      <c r="AM4331">
        <v>0.93</v>
      </c>
      <c r="AN4331">
        <v>0.93979999999999997</v>
      </c>
      <c r="AO4331">
        <f>Data[[#This Row],[labeller_confidence_score]]-Data[[#This Row],[cytodiffusion_classification_confidence]]</f>
        <v>9.7999999999999199E-3</v>
      </c>
    </row>
    <row r="4332" spans="1:41" x14ac:dyDescent="0.3">
      <c r="A4332" t="s">
        <v>4405</v>
      </c>
      <c r="B4332" t="s">
        <v>49</v>
      </c>
      <c r="C4332">
        <v>0</v>
      </c>
      <c r="D4332" t="s">
        <v>50</v>
      </c>
      <c r="E4332">
        <v>10.89</v>
      </c>
      <c r="F4332">
        <v>59.7</v>
      </c>
      <c r="G4332">
        <v>0.42799999999999999</v>
      </c>
      <c r="H4332">
        <v>0.47499999999999998</v>
      </c>
      <c r="I4332">
        <f>Data[[#This Row],[nucleus_area_pct]]/Data[[#This Row],[cytoplasm_ratio]]</f>
        <v>125.68421052631579</v>
      </c>
      <c r="J4332">
        <v>0.77600000000000002</v>
      </c>
      <c r="K4332">
        <v>0.47899999999999998</v>
      </c>
      <c r="L4332">
        <v>3.79</v>
      </c>
      <c r="M4332">
        <v>3.8</v>
      </c>
      <c r="N4332">
        <v>0.83499999999999996</v>
      </c>
      <c r="O4332">
        <v>445</v>
      </c>
      <c r="P4332">
        <v>72</v>
      </c>
      <c r="Q4332">
        <v>209</v>
      </c>
      <c r="R4332">
        <v>181</v>
      </c>
      <c r="S4332">
        <v>208</v>
      </c>
      <c r="T4332">
        <f>(Data[[#This Row],[mean_r]]/256)*100</f>
        <v>81.640625</v>
      </c>
      <c r="U4332">
        <f>(Data[[#This Row],[mean_g]]/256)*100</f>
        <v>70.703125</v>
      </c>
      <c r="V4332">
        <f>(Data[[#This Row],[mean_b]]/256)*100</f>
        <v>81.25</v>
      </c>
      <c r="W4332">
        <v>0.64</v>
      </c>
      <c r="X4332" t="s">
        <v>51</v>
      </c>
      <c r="Y4332" t="s">
        <v>45</v>
      </c>
      <c r="Z4332">
        <v>7594</v>
      </c>
      <c r="AA4332">
        <v>4.2300000000000004</v>
      </c>
      <c r="AB4332">
        <v>14.4</v>
      </c>
      <c r="AC4332">
        <v>45.6</v>
      </c>
      <c r="AD4332">
        <v>95158</v>
      </c>
      <c r="AE4332">
        <v>90.7</v>
      </c>
      <c r="AF4332">
        <v>34.1</v>
      </c>
      <c r="AG4332" t="s">
        <v>46</v>
      </c>
      <c r="AH4332" t="s">
        <v>42</v>
      </c>
      <c r="AI4332" t="s">
        <v>52</v>
      </c>
      <c r="AJ4332">
        <v>100</v>
      </c>
      <c r="AK4332">
        <v>360</v>
      </c>
      <c r="AL4332">
        <v>7.5399999999999995E-2</v>
      </c>
      <c r="AM4332">
        <v>0.90049999999999997</v>
      </c>
      <c r="AN4332">
        <v>0.85289999999999999</v>
      </c>
      <c r="AO4332">
        <f>Data[[#This Row],[labeller_confidence_score]]-Data[[#This Row],[cytodiffusion_classification_confidence]]</f>
        <v>-4.7599999999999976E-2</v>
      </c>
    </row>
    <row r="4333" spans="1:41" x14ac:dyDescent="0.3">
      <c r="A4333" t="s">
        <v>4406</v>
      </c>
      <c r="B4333" t="s">
        <v>49</v>
      </c>
      <c r="C4333">
        <v>0</v>
      </c>
      <c r="D4333" t="s">
        <v>50</v>
      </c>
      <c r="E4333">
        <v>11</v>
      </c>
      <c r="F4333">
        <v>59.1</v>
      </c>
      <c r="G4333">
        <v>0.59199999999999997</v>
      </c>
      <c r="H4333">
        <v>0.44800000000000001</v>
      </c>
      <c r="I4333">
        <f>Data[[#This Row],[nucleus_area_pct]]/Data[[#This Row],[cytoplasm_ratio]]</f>
        <v>131.91964285714286</v>
      </c>
      <c r="J4333">
        <v>0.72</v>
      </c>
      <c r="K4333">
        <v>0.32200000000000001</v>
      </c>
      <c r="L4333">
        <v>3.34</v>
      </c>
      <c r="M4333">
        <v>2.6</v>
      </c>
      <c r="N4333">
        <v>0.82699999999999996</v>
      </c>
      <c r="O4333">
        <v>447</v>
      </c>
      <c r="P4333">
        <v>79</v>
      </c>
      <c r="Q4333">
        <v>189</v>
      </c>
      <c r="R4333">
        <v>179</v>
      </c>
      <c r="S4333">
        <v>210</v>
      </c>
      <c r="T4333">
        <f>(Data[[#This Row],[mean_r]]/256)*100</f>
        <v>73.828125</v>
      </c>
      <c r="U4333">
        <f>(Data[[#This Row],[mean_g]]/256)*100</f>
        <v>69.921875</v>
      </c>
      <c r="V4333">
        <f>(Data[[#This Row],[mean_b]]/256)*100</f>
        <v>82.03125</v>
      </c>
      <c r="W4333">
        <v>0.67900000000000005</v>
      </c>
      <c r="X4333" t="s">
        <v>51</v>
      </c>
      <c r="Y4333" t="s">
        <v>45</v>
      </c>
      <c r="Z4333">
        <v>4404</v>
      </c>
      <c r="AA4333">
        <v>4.67</v>
      </c>
      <c r="AB4333">
        <v>14.1</v>
      </c>
      <c r="AC4333">
        <v>36.9</v>
      </c>
      <c r="AD4333">
        <v>254432</v>
      </c>
      <c r="AE4333">
        <v>78.8</v>
      </c>
      <c r="AF4333">
        <v>33.200000000000003</v>
      </c>
      <c r="AG4333" t="s">
        <v>46</v>
      </c>
      <c r="AH4333" t="s">
        <v>47</v>
      </c>
      <c r="AI4333" t="s">
        <v>56</v>
      </c>
      <c r="AJ4333">
        <v>60</v>
      </c>
      <c r="AK4333">
        <v>360</v>
      </c>
      <c r="AL4333">
        <v>4.4699999999999997E-2</v>
      </c>
      <c r="AM4333">
        <v>0.84540000000000004</v>
      </c>
      <c r="AN4333">
        <v>0.88170000000000004</v>
      </c>
      <c r="AO4333">
        <f>Data[[#This Row],[labeller_confidence_score]]-Data[[#This Row],[cytodiffusion_classification_confidence]]</f>
        <v>3.6299999999999999E-2</v>
      </c>
    </row>
    <row r="4334" spans="1:41" x14ac:dyDescent="0.3">
      <c r="A4334" t="s">
        <v>4407</v>
      </c>
      <c r="B4334" t="s">
        <v>54</v>
      </c>
      <c r="C4334">
        <v>0</v>
      </c>
      <c r="D4334" t="s">
        <v>54</v>
      </c>
      <c r="E4334">
        <v>6.9</v>
      </c>
      <c r="F4334">
        <v>0</v>
      </c>
      <c r="G4334">
        <v>0</v>
      </c>
      <c r="H4334">
        <v>1</v>
      </c>
      <c r="I4334">
        <f>Data[[#This Row],[nucleus_area_pct]]/Data[[#This Row],[cytoplasm_ratio]]</f>
        <v>0</v>
      </c>
      <c r="J4334">
        <v>0.89600000000000002</v>
      </c>
      <c r="K4334">
        <v>0.2</v>
      </c>
      <c r="L4334">
        <v>0.69</v>
      </c>
      <c r="M4334">
        <v>1</v>
      </c>
      <c r="N4334">
        <v>0.92</v>
      </c>
      <c r="O4334">
        <v>143</v>
      </c>
      <c r="P4334">
        <v>39</v>
      </c>
      <c r="Q4334">
        <v>226</v>
      </c>
      <c r="R4334">
        <v>135</v>
      </c>
      <c r="S4334">
        <v>128</v>
      </c>
      <c r="T4334">
        <f>(Data[[#This Row],[mean_r]]/256)*100</f>
        <v>88.28125</v>
      </c>
      <c r="U4334">
        <f>(Data[[#This Row],[mean_g]]/256)*100</f>
        <v>52.734375</v>
      </c>
      <c r="V4334">
        <f>(Data[[#This Row],[mean_b]]/256)*100</f>
        <v>50</v>
      </c>
      <c r="W4334">
        <v>0.499</v>
      </c>
      <c r="X4334" t="s">
        <v>39</v>
      </c>
      <c r="Y4334" t="s">
        <v>45</v>
      </c>
      <c r="Z4334">
        <v>3767</v>
      </c>
      <c r="AA4334">
        <v>3.44</v>
      </c>
      <c r="AB4334">
        <v>17.3</v>
      </c>
      <c r="AC4334">
        <v>43.1</v>
      </c>
      <c r="AD4334">
        <v>259542</v>
      </c>
      <c r="AE4334">
        <v>77.099999999999994</v>
      </c>
      <c r="AF4334">
        <v>38</v>
      </c>
      <c r="AG4334" t="s">
        <v>64</v>
      </c>
      <c r="AH4334" t="s">
        <v>42</v>
      </c>
      <c r="AI4334" t="s">
        <v>56</v>
      </c>
      <c r="AJ4334">
        <v>40</v>
      </c>
      <c r="AK4334">
        <v>360</v>
      </c>
      <c r="AL4334">
        <v>7.7499999999999999E-2</v>
      </c>
      <c r="AM4334">
        <v>0.89290000000000003</v>
      </c>
      <c r="AN4334">
        <v>0.78490000000000004</v>
      </c>
      <c r="AO4334">
        <f>Data[[#This Row],[labeller_confidence_score]]-Data[[#This Row],[cytodiffusion_classification_confidence]]</f>
        <v>-0.10799999999999998</v>
      </c>
    </row>
    <row r="4335" spans="1:41" x14ac:dyDescent="0.3">
      <c r="A4335" t="s">
        <v>4408</v>
      </c>
      <c r="B4335" t="s">
        <v>54</v>
      </c>
      <c r="C4335">
        <v>0</v>
      </c>
      <c r="D4335" t="s">
        <v>54</v>
      </c>
      <c r="E4335">
        <v>8.06</v>
      </c>
      <c r="F4335">
        <v>0</v>
      </c>
      <c r="G4335">
        <v>0</v>
      </c>
      <c r="H4335">
        <v>1</v>
      </c>
      <c r="I4335">
        <f>Data[[#This Row],[nucleus_area_pct]]/Data[[#This Row],[cytoplasm_ratio]]</f>
        <v>0</v>
      </c>
      <c r="J4335">
        <v>0.92700000000000005</v>
      </c>
      <c r="K4335">
        <v>0.31900000000000001</v>
      </c>
      <c r="L4335">
        <v>0.59</v>
      </c>
      <c r="M4335">
        <v>1</v>
      </c>
      <c r="N4335">
        <v>0.96699999999999997</v>
      </c>
      <c r="O4335">
        <v>216</v>
      </c>
      <c r="P4335">
        <v>50</v>
      </c>
      <c r="Q4335">
        <v>226</v>
      </c>
      <c r="R4335">
        <v>120</v>
      </c>
      <c r="S4335">
        <v>130</v>
      </c>
      <c r="T4335">
        <f>(Data[[#This Row],[mean_r]]/256)*100</f>
        <v>88.28125</v>
      </c>
      <c r="U4335">
        <f>(Data[[#This Row],[mean_g]]/256)*100</f>
        <v>46.875</v>
      </c>
      <c r="V4335">
        <f>(Data[[#This Row],[mean_b]]/256)*100</f>
        <v>50.78125</v>
      </c>
      <c r="W4335">
        <v>0.52900000000000003</v>
      </c>
      <c r="X4335" t="s">
        <v>51</v>
      </c>
      <c r="Y4335" t="s">
        <v>40</v>
      </c>
      <c r="Z4335">
        <v>2461</v>
      </c>
      <c r="AA4335">
        <v>5.16</v>
      </c>
      <c r="AB4335">
        <v>11.2</v>
      </c>
      <c r="AC4335">
        <v>43.5</v>
      </c>
      <c r="AD4335">
        <v>219694</v>
      </c>
      <c r="AE4335">
        <v>98.9</v>
      </c>
      <c r="AF4335">
        <v>34.5</v>
      </c>
      <c r="AG4335" t="s">
        <v>46</v>
      </c>
      <c r="AH4335" t="s">
        <v>42</v>
      </c>
      <c r="AI4335" t="s">
        <v>52</v>
      </c>
      <c r="AJ4335">
        <v>60</v>
      </c>
      <c r="AK4335">
        <v>256</v>
      </c>
      <c r="AL4335">
        <v>1.21E-2</v>
      </c>
      <c r="AM4335">
        <v>0.83560000000000001</v>
      </c>
      <c r="AN4335">
        <v>0.93210000000000004</v>
      </c>
      <c r="AO4335">
        <f>Data[[#This Row],[labeller_confidence_score]]-Data[[#This Row],[cytodiffusion_classification_confidence]]</f>
        <v>9.650000000000003E-2</v>
      </c>
    </row>
    <row r="4336" spans="1:41" x14ac:dyDescent="0.3">
      <c r="A4336" t="s">
        <v>4409</v>
      </c>
      <c r="B4336" t="s">
        <v>120</v>
      </c>
      <c r="C4336">
        <v>1</v>
      </c>
      <c r="D4336" t="s">
        <v>104</v>
      </c>
      <c r="E4336">
        <v>6.34</v>
      </c>
      <c r="F4336">
        <v>0</v>
      </c>
      <c r="G4336">
        <v>0</v>
      </c>
      <c r="H4336">
        <v>1</v>
      </c>
      <c r="I4336">
        <f>Data[[#This Row],[nucleus_area_pct]]/Data[[#This Row],[cytoplasm_ratio]]</f>
        <v>0</v>
      </c>
      <c r="J4336">
        <v>0.98</v>
      </c>
      <c r="K4336">
        <v>0.155</v>
      </c>
      <c r="L4336">
        <v>0.7</v>
      </c>
      <c r="M4336">
        <v>1</v>
      </c>
      <c r="N4336">
        <v>0.96199999999999997</v>
      </c>
      <c r="O4336">
        <v>122</v>
      </c>
      <c r="P4336">
        <v>44</v>
      </c>
      <c r="Q4336">
        <v>227</v>
      </c>
      <c r="R4336">
        <v>128</v>
      </c>
      <c r="S4336">
        <v>143</v>
      </c>
      <c r="T4336">
        <f>(Data[[#This Row],[mean_r]]/256)*100</f>
        <v>88.671875</v>
      </c>
      <c r="U4336">
        <f>(Data[[#This Row],[mean_g]]/256)*100</f>
        <v>50</v>
      </c>
      <c r="V4336">
        <f>(Data[[#This Row],[mean_b]]/256)*100</f>
        <v>55.859375</v>
      </c>
      <c r="W4336">
        <v>0.56399999999999995</v>
      </c>
      <c r="X4336" t="s">
        <v>39</v>
      </c>
      <c r="Y4336" t="s">
        <v>40</v>
      </c>
      <c r="Z4336">
        <v>5635</v>
      </c>
      <c r="AA4336">
        <v>4.88</v>
      </c>
      <c r="AB4336">
        <v>15.2</v>
      </c>
      <c r="AC4336">
        <v>43.8</v>
      </c>
      <c r="AD4336">
        <v>180836</v>
      </c>
      <c r="AE4336">
        <v>104.6</v>
      </c>
      <c r="AF4336">
        <v>32.5</v>
      </c>
      <c r="AG4336" t="s">
        <v>64</v>
      </c>
      <c r="AH4336" t="s">
        <v>47</v>
      </c>
      <c r="AI4336" t="s">
        <v>43</v>
      </c>
      <c r="AJ4336">
        <v>40</v>
      </c>
      <c r="AK4336">
        <v>512</v>
      </c>
      <c r="AL4336">
        <v>0.64159999999999995</v>
      </c>
      <c r="AM4336">
        <v>0.80430000000000001</v>
      </c>
      <c r="AN4336">
        <v>0.7601</v>
      </c>
      <c r="AO4336">
        <f>Data[[#This Row],[labeller_confidence_score]]-Data[[#This Row],[cytodiffusion_classification_confidence]]</f>
        <v>-4.4200000000000017E-2</v>
      </c>
    </row>
    <row r="4337" spans="1:41" x14ac:dyDescent="0.3">
      <c r="A4337" t="s">
        <v>4410</v>
      </c>
      <c r="B4337" t="s">
        <v>62</v>
      </c>
      <c r="C4337">
        <v>0</v>
      </c>
      <c r="D4337" t="s">
        <v>50</v>
      </c>
      <c r="E4337">
        <v>8.89</v>
      </c>
      <c r="F4337">
        <v>75.5</v>
      </c>
      <c r="G4337">
        <v>0.79500000000000004</v>
      </c>
      <c r="H4337">
        <v>0.20899999999999999</v>
      </c>
      <c r="I4337">
        <f>Data[[#This Row],[nucleus_area_pct]]/Data[[#This Row],[cytoplasm_ratio]]</f>
        <v>361.24401913875602</v>
      </c>
      <c r="J4337">
        <v>0.78700000000000003</v>
      </c>
      <c r="K4337">
        <v>0.24299999999999999</v>
      </c>
      <c r="L4337">
        <v>0.97</v>
      </c>
      <c r="M4337">
        <v>1</v>
      </c>
      <c r="N4337">
        <v>0.89200000000000002</v>
      </c>
      <c r="O4337">
        <v>295</v>
      </c>
      <c r="P4337">
        <v>55</v>
      </c>
      <c r="Q4337">
        <v>194</v>
      </c>
      <c r="R4337">
        <v>156</v>
      </c>
      <c r="S4337">
        <v>189</v>
      </c>
      <c r="T4337">
        <f>(Data[[#This Row],[mean_r]]/256)*100</f>
        <v>75.78125</v>
      </c>
      <c r="U4337">
        <f>(Data[[#This Row],[mean_g]]/256)*100</f>
        <v>60.9375</v>
      </c>
      <c r="V4337">
        <f>(Data[[#This Row],[mean_b]]/256)*100</f>
        <v>73.828125</v>
      </c>
      <c r="W4337">
        <v>0.70399999999999996</v>
      </c>
      <c r="X4337" t="s">
        <v>51</v>
      </c>
      <c r="Y4337" t="s">
        <v>45</v>
      </c>
      <c r="Z4337">
        <v>3683</v>
      </c>
      <c r="AA4337">
        <v>3.99</v>
      </c>
      <c r="AB4337">
        <v>16.899999999999999</v>
      </c>
      <c r="AC4337">
        <v>36.799999999999997</v>
      </c>
      <c r="AD4337">
        <v>265220</v>
      </c>
      <c r="AE4337">
        <v>82</v>
      </c>
      <c r="AF4337">
        <v>31.6</v>
      </c>
      <c r="AG4337" t="s">
        <v>46</v>
      </c>
      <c r="AH4337" t="s">
        <v>47</v>
      </c>
      <c r="AI4337" t="s">
        <v>52</v>
      </c>
      <c r="AJ4337">
        <v>100</v>
      </c>
      <c r="AK4337">
        <v>512</v>
      </c>
      <c r="AL4337">
        <v>2.3199999999999998E-2</v>
      </c>
      <c r="AM4337">
        <v>0.80789999999999995</v>
      </c>
      <c r="AN4337">
        <v>0.91249999999999998</v>
      </c>
      <c r="AO4337">
        <f>Data[[#This Row],[labeller_confidence_score]]-Data[[#This Row],[cytodiffusion_classification_confidence]]</f>
        <v>0.10460000000000003</v>
      </c>
    </row>
    <row r="4338" spans="1:41" x14ac:dyDescent="0.3">
      <c r="A4338" t="s">
        <v>4411</v>
      </c>
      <c r="B4338" t="s">
        <v>54</v>
      </c>
      <c r="C4338">
        <v>0</v>
      </c>
      <c r="D4338" t="s">
        <v>54</v>
      </c>
      <c r="E4338">
        <v>7.94</v>
      </c>
      <c r="F4338">
        <v>0</v>
      </c>
      <c r="G4338">
        <v>0</v>
      </c>
      <c r="H4338">
        <v>1</v>
      </c>
      <c r="I4338">
        <f>Data[[#This Row],[nucleus_area_pct]]/Data[[#This Row],[cytoplasm_ratio]]</f>
        <v>0</v>
      </c>
      <c r="J4338">
        <v>0.84499999999999997</v>
      </c>
      <c r="K4338">
        <v>0.27300000000000002</v>
      </c>
      <c r="L4338">
        <v>0.56999999999999995</v>
      </c>
      <c r="M4338">
        <v>1</v>
      </c>
      <c r="N4338">
        <v>0.92300000000000004</v>
      </c>
      <c r="O4338">
        <v>188</v>
      </c>
      <c r="P4338">
        <v>47</v>
      </c>
      <c r="Q4338">
        <v>236</v>
      </c>
      <c r="R4338">
        <v>124</v>
      </c>
      <c r="S4338">
        <v>124</v>
      </c>
      <c r="T4338">
        <f>(Data[[#This Row],[mean_r]]/256)*100</f>
        <v>92.1875</v>
      </c>
      <c r="U4338">
        <f>(Data[[#This Row],[mean_g]]/256)*100</f>
        <v>48.4375</v>
      </c>
      <c r="V4338">
        <f>(Data[[#This Row],[mean_b]]/256)*100</f>
        <v>48.4375</v>
      </c>
      <c r="W4338">
        <v>0.51300000000000001</v>
      </c>
      <c r="X4338" t="s">
        <v>39</v>
      </c>
      <c r="Y4338" t="s">
        <v>45</v>
      </c>
      <c r="Z4338">
        <v>5313</v>
      </c>
      <c r="AA4338">
        <v>3.23</v>
      </c>
      <c r="AB4338">
        <v>19.2</v>
      </c>
      <c r="AC4338">
        <v>43.7</v>
      </c>
      <c r="AD4338">
        <v>303579</v>
      </c>
      <c r="AE4338">
        <v>72.7</v>
      </c>
      <c r="AF4338">
        <v>33.700000000000003</v>
      </c>
      <c r="AG4338" t="s">
        <v>46</v>
      </c>
      <c r="AH4338" t="s">
        <v>47</v>
      </c>
      <c r="AI4338" t="s">
        <v>43</v>
      </c>
      <c r="AJ4338">
        <v>60</v>
      </c>
      <c r="AK4338">
        <v>360</v>
      </c>
      <c r="AL4338">
        <v>7.8700000000000006E-2</v>
      </c>
      <c r="AM4338">
        <v>0.96909999999999996</v>
      </c>
      <c r="AN4338">
        <v>1</v>
      </c>
      <c r="AO4338">
        <f>Data[[#This Row],[labeller_confidence_score]]-Data[[#This Row],[cytodiffusion_classification_confidence]]</f>
        <v>3.0900000000000039E-2</v>
      </c>
    </row>
    <row r="4339" spans="1:41" x14ac:dyDescent="0.3">
      <c r="A4339" t="s">
        <v>4412</v>
      </c>
      <c r="B4339" t="s">
        <v>58</v>
      </c>
      <c r="C4339">
        <v>1</v>
      </c>
      <c r="D4339" t="s">
        <v>38</v>
      </c>
      <c r="E4339">
        <v>14.65</v>
      </c>
      <c r="F4339">
        <v>61.3</v>
      </c>
      <c r="G4339">
        <v>0.54500000000000004</v>
      </c>
      <c r="H4339">
        <v>0.26</v>
      </c>
      <c r="I4339">
        <f>Data[[#This Row],[nucleus_area_pct]]/Data[[#This Row],[cytoplasm_ratio]]</f>
        <v>235.76923076923075</v>
      </c>
      <c r="J4339">
        <v>0.78600000000000003</v>
      </c>
      <c r="K4339">
        <v>0.40500000000000003</v>
      </c>
      <c r="L4339">
        <v>1.06</v>
      </c>
      <c r="M4339">
        <v>1</v>
      </c>
      <c r="N4339">
        <v>0.80300000000000005</v>
      </c>
      <c r="O4339">
        <v>490</v>
      </c>
      <c r="P4339">
        <v>92</v>
      </c>
      <c r="Q4339">
        <v>206</v>
      </c>
      <c r="R4339">
        <v>167</v>
      </c>
      <c r="S4339">
        <v>193</v>
      </c>
      <c r="T4339">
        <f>(Data[[#This Row],[mean_r]]/256)*100</f>
        <v>80.46875</v>
      </c>
      <c r="U4339">
        <f>(Data[[#This Row],[mean_g]]/256)*100</f>
        <v>65.234375</v>
      </c>
      <c r="V4339">
        <f>(Data[[#This Row],[mean_b]]/256)*100</f>
        <v>75.390625</v>
      </c>
      <c r="W4339">
        <v>0.63300000000000001</v>
      </c>
      <c r="X4339" t="s">
        <v>51</v>
      </c>
      <c r="Y4339" t="s">
        <v>45</v>
      </c>
      <c r="Z4339">
        <v>9244</v>
      </c>
      <c r="AA4339">
        <v>3.28</v>
      </c>
      <c r="AB4339">
        <v>12.8</v>
      </c>
      <c r="AC4339">
        <v>37.5</v>
      </c>
      <c r="AD4339">
        <v>368888</v>
      </c>
      <c r="AE4339">
        <v>93.4</v>
      </c>
      <c r="AF4339">
        <v>33.799999999999997</v>
      </c>
      <c r="AG4339" t="s">
        <v>41</v>
      </c>
      <c r="AH4339" t="s">
        <v>47</v>
      </c>
      <c r="AI4339" t="s">
        <v>56</v>
      </c>
      <c r="AJ4339">
        <v>40</v>
      </c>
      <c r="AK4339">
        <v>512</v>
      </c>
      <c r="AL4339">
        <v>0.93469999999999998</v>
      </c>
      <c r="AM4339">
        <v>0.75419999999999998</v>
      </c>
      <c r="AN4339">
        <v>0.68569999999999998</v>
      </c>
      <c r="AO4339">
        <f>Data[[#This Row],[labeller_confidence_score]]-Data[[#This Row],[cytodiffusion_classification_confidence]]</f>
        <v>-6.8500000000000005E-2</v>
      </c>
    </row>
    <row r="4340" spans="1:41" x14ac:dyDescent="0.3">
      <c r="A4340" t="s">
        <v>4413</v>
      </c>
      <c r="B4340" t="s">
        <v>62</v>
      </c>
      <c r="C4340">
        <v>0</v>
      </c>
      <c r="D4340" t="s">
        <v>50</v>
      </c>
      <c r="E4340">
        <v>7.58</v>
      </c>
      <c r="F4340">
        <v>94.6</v>
      </c>
      <c r="G4340">
        <v>0.83099999999999996</v>
      </c>
      <c r="H4340">
        <v>0.23899999999999999</v>
      </c>
      <c r="I4340">
        <f>Data[[#This Row],[nucleus_area_pct]]/Data[[#This Row],[cytoplasm_ratio]]</f>
        <v>395.81589958158997</v>
      </c>
      <c r="J4340">
        <v>0.92700000000000005</v>
      </c>
      <c r="K4340">
        <v>0.21</v>
      </c>
      <c r="L4340">
        <v>1.1200000000000001</v>
      </c>
      <c r="M4340">
        <v>1.1000000000000001</v>
      </c>
      <c r="N4340">
        <v>0.89500000000000002</v>
      </c>
      <c r="O4340">
        <v>295</v>
      </c>
      <c r="P4340">
        <v>61</v>
      </c>
      <c r="Q4340">
        <v>191</v>
      </c>
      <c r="R4340">
        <v>160</v>
      </c>
      <c r="S4340">
        <v>174</v>
      </c>
      <c r="T4340">
        <f>(Data[[#This Row],[mean_r]]/256)*100</f>
        <v>74.609375</v>
      </c>
      <c r="U4340">
        <f>(Data[[#This Row],[mean_g]]/256)*100</f>
        <v>62.5</v>
      </c>
      <c r="V4340">
        <f>(Data[[#This Row],[mean_b]]/256)*100</f>
        <v>67.96875</v>
      </c>
      <c r="W4340">
        <v>0.77500000000000002</v>
      </c>
      <c r="X4340" t="s">
        <v>51</v>
      </c>
      <c r="Y4340" t="s">
        <v>45</v>
      </c>
      <c r="Z4340">
        <v>10924</v>
      </c>
      <c r="AA4340">
        <v>4.6100000000000003</v>
      </c>
      <c r="AB4340">
        <v>15.6</v>
      </c>
      <c r="AC4340">
        <v>41.4</v>
      </c>
      <c r="AD4340">
        <v>428301</v>
      </c>
      <c r="AE4340">
        <v>95.3</v>
      </c>
      <c r="AF4340">
        <v>30.7</v>
      </c>
      <c r="AG4340" t="s">
        <v>46</v>
      </c>
      <c r="AH4340" t="s">
        <v>47</v>
      </c>
      <c r="AI4340" t="s">
        <v>52</v>
      </c>
      <c r="AJ4340">
        <v>100</v>
      </c>
      <c r="AK4340">
        <v>224</v>
      </c>
      <c r="AL4340">
        <v>7.51E-2</v>
      </c>
      <c r="AM4340">
        <v>0.86419999999999997</v>
      </c>
      <c r="AN4340">
        <v>0.93759999999999999</v>
      </c>
      <c r="AO4340">
        <f>Data[[#This Row],[labeller_confidence_score]]-Data[[#This Row],[cytodiffusion_classification_confidence]]</f>
        <v>7.3400000000000021E-2</v>
      </c>
    </row>
    <row r="4341" spans="1:41" x14ac:dyDescent="0.3">
      <c r="A4341" t="s">
        <v>4414</v>
      </c>
      <c r="B4341" t="s">
        <v>49</v>
      </c>
      <c r="C4341">
        <v>0</v>
      </c>
      <c r="D4341" t="s">
        <v>50</v>
      </c>
      <c r="E4341">
        <v>13.13</v>
      </c>
      <c r="F4341">
        <v>58</v>
      </c>
      <c r="G4341">
        <v>0.626</v>
      </c>
      <c r="H4341">
        <v>0.39900000000000002</v>
      </c>
      <c r="I4341">
        <f>Data[[#This Row],[nucleus_area_pct]]/Data[[#This Row],[cytoplasm_ratio]]</f>
        <v>145.36340852130326</v>
      </c>
      <c r="J4341">
        <v>0.749</v>
      </c>
      <c r="K4341">
        <v>0.432</v>
      </c>
      <c r="L4341">
        <v>3.54</v>
      </c>
      <c r="M4341">
        <v>3.1</v>
      </c>
      <c r="N4341">
        <v>0.85099999999999998</v>
      </c>
      <c r="O4341">
        <v>372</v>
      </c>
      <c r="P4341">
        <v>75</v>
      </c>
      <c r="Q4341">
        <v>209</v>
      </c>
      <c r="R4341">
        <v>139</v>
      </c>
      <c r="S4341">
        <v>178</v>
      </c>
      <c r="T4341">
        <f>(Data[[#This Row],[mean_r]]/256)*100</f>
        <v>81.640625</v>
      </c>
      <c r="U4341">
        <f>(Data[[#This Row],[mean_g]]/256)*100</f>
        <v>54.296875</v>
      </c>
      <c r="V4341">
        <f>(Data[[#This Row],[mean_b]]/256)*100</f>
        <v>69.53125</v>
      </c>
      <c r="W4341">
        <v>0.80300000000000005</v>
      </c>
      <c r="X4341" t="s">
        <v>51</v>
      </c>
      <c r="Y4341" t="s">
        <v>40</v>
      </c>
      <c r="Z4341">
        <v>7506</v>
      </c>
      <c r="AA4341">
        <v>4.4400000000000004</v>
      </c>
      <c r="AB4341">
        <v>13</v>
      </c>
      <c r="AC4341">
        <v>44.4</v>
      </c>
      <c r="AD4341">
        <v>200092</v>
      </c>
      <c r="AE4341">
        <v>82.7</v>
      </c>
      <c r="AF4341">
        <v>33.9</v>
      </c>
      <c r="AG4341" t="s">
        <v>64</v>
      </c>
      <c r="AH4341" t="s">
        <v>42</v>
      </c>
      <c r="AI4341" t="s">
        <v>43</v>
      </c>
      <c r="AJ4341">
        <v>60</v>
      </c>
      <c r="AK4341">
        <v>224</v>
      </c>
      <c r="AL4341">
        <v>3.3599999999999998E-2</v>
      </c>
      <c r="AM4341">
        <v>0.94589999999999996</v>
      </c>
      <c r="AN4341">
        <v>0.89249999999999996</v>
      </c>
      <c r="AO4341">
        <f>Data[[#This Row],[labeller_confidence_score]]-Data[[#This Row],[cytodiffusion_classification_confidence]]</f>
        <v>-5.3400000000000003E-2</v>
      </c>
    </row>
    <row r="4342" spans="1:41" x14ac:dyDescent="0.3">
      <c r="A4342" t="s">
        <v>4415</v>
      </c>
      <c r="B4342" t="s">
        <v>49</v>
      </c>
      <c r="C4342">
        <v>0</v>
      </c>
      <c r="D4342" t="s">
        <v>50</v>
      </c>
      <c r="E4342">
        <v>13.25</v>
      </c>
      <c r="F4342">
        <v>52.3</v>
      </c>
      <c r="G4342">
        <v>0.53700000000000003</v>
      </c>
      <c r="H4342">
        <v>0.42399999999999999</v>
      </c>
      <c r="I4342">
        <f>Data[[#This Row],[nucleus_area_pct]]/Data[[#This Row],[cytoplasm_ratio]]</f>
        <v>123.34905660377358</v>
      </c>
      <c r="J4342">
        <v>0.71199999999999997</v>
      </c>
      <c r="K4342">
        <v>0.50600000000000001</v>
      </c>
      <c r="L4342">
        <v>3.22</v>
      </c>
      <c r="M4342">
        <v>4.2</v>
      </c>
      <c r="N4342">
        <v>0.872</v>
      </c>
      <c r="O4342">
        <v>371</v>
      </c>
      <c r="P4342">
        <v>81</v>
      </c>
      <c r="Q4342">
        <v>217</v>
      </c>
      <c r="R4342">
        <v>144</v>
      </c>
      <c r="S4342">
        <v>191</v>
      </c>
      <c r="T4342">
        <f>(Data[[#This Row],[mean_r]]/256)*100</f>
        <v>84.765625</v>
      </c>
      <c r="U4342">
        <f>(Data[[#This Row],[mean_g]]/256)*100</f>
        <v>56.25</v>
      </c>
      <c r="V4342">
        <f>(Data[[#This Row],[mean_b]]/256)*100</f>
        <v>74.609375</v>
      </c>
      <c r="W4342">
        <v>0.57799999999999996</v>
      </c>
      <c r="X4342" t="s">
        <v>51</v>
      </c>
      <c r="Y4342" t="s">
        <v>40</v>
      </c>
      <c r="Z4342">
        <v>11016</v>
      </c>
      <c r="AA4342">
        <v>3.5</v>
      </c>
      <c r="AB4342">
        <v>18</v>
      </c>
      <c r="AC4342">
        <v>39.200000000000003</v>
      </c>
      <c r="AD4342">
        <v>357769</v>
      </c>
      <c r="AE4342">
        <v>79.400000000000006</v>
      </c>
      <c r="AF4342">
        <v>34.700000000000003</v>
      </c>
      <c r="AG4342" t="s">
        <v>64</v>
      </c>
      <c r="AH4342" t="s">
        <v>68</v>
      </c>
      <c r="AI4342" t="s">
        <v>52</v>
      </c>
      <c r="AJ4342">
        <v>60</v>
      </c>
      <c r="AK4342">
        <v>224</v>
      </c>
      <c r="AL4342">
        <v>7.0499999999999993E-2</v>
      </c>
      <c r="AM4342">
        <v>0.83750000000000002</v>
      </c>
      <c r="AN4342">
        <v>0.90639999999999998</v>
      </c>
      <c r="AO4342">
        <f>Data[[#This Row],[labeller_confidence_score]]-Data[[#This Row],[cytodiffusion_classification_confidence]]</f>
        <v>6.8899999999999961E-2</v>
      </c>
    </row>
    <row r="4343" spans="1:41" x14ac:dyDescent="0.3">
      <c r="A4343" t="s">
        <v>4416</v>
      </c>
      <c r="B4343" t="s">
        <v>120</v>
      </c>
      <c r="C4343">
        <v>1</v>
      </c>
      <c r="D4343" t="s">
        <v>104</v>
      </c>
      <c r="E4343">
        <v>6.1</v>
      </c>
      <c r="F4343">
        <v>0</v>
      </c>
      <c r="G4343">
        <v>0</v>
      </c>
      <c r="H4343">
        <v>1</v>
      </c>
      <c r="I4343">
        <f>Data[[#This Row],[nucleus_area_pct]]/Data[[#This Row],[cytoplasm_ratio]]</f>
        <v>0</v>
      </c>
      <c r="J4343">
        <v>0.93300000000000005</v>
      </c>
      <c r="K4343">
        <v>8.3000000000000004E-2</v>
      </c>
      <c r="L4343">
        <v>0.21</v>
      </c>
      <c r="M4343">
        <v>1</v>
      </c>
      <c r="N4343">
        <v>0.93300000000000005</v>
      </c>
      <c r="O4343">
        <v>110</v>
      </c>
      <c r="P4343">
        <v>38</v>
      </c>
      <c r="Q4343">
        <v>233</v>
      </c>
      <c r="R4343">
        <v>134</v>
      </c>
      <c r="S4343">
        <v>130</v>
      </c>
      <c r="T4343">
        <f>(Data[[#This Row],[mean_r]]/256)*100</f>
        <v>91.015625</v>
      </c>
      <c r="U4343">
        <f>(Data[[#This Row],[mean_g]]/256)*100</f>
        <v>52.34375</v>
      </c>
      <c r="V4343">
        <f>(Data[[#This Row],[mean_b]]/256)*100</f>
        <v>50.78125</v>
      </c>
      <c r="W4343">
        <v>0.57399999999999995</v>
      </c>
      <c r="X4343" t="s">
        <v>63</v>
      </c>
      <c r="Y4343" t="s">
        <v>45</v>
      </c>
      <c r="Z4343">
        <v>2512</v>
      </c>
      <c r="AA4343">
        <v>5.66</v>
      </c>
      <c r="AB4343">
        <v>15.4</v>
      </c>
      <c r="AC4343">
        <v>42.9</v>
      </c>
      <c r="AD4343">
        <v>199259</v>
      </c>
      <c r="AE4343">
        <v>101.6</v>
      </c>
      <c r="AF4343">
        <v>31.2</v>
      </c>
      <c r="AG4343" t="s">
        <v>46</v>
      </c>
      <c r="AH4343" t="s">
        <v>42</v>
      </c>
      <c r="AI4343" t="s">
        <v>56</v>
      </c>
      <c r="AJ4343">
        <v>60</v>
      </c>
      <c r="AK4343">
        <v>360</v>
      </c>
      <c r="AL4343">
        <v>0.70220000000000005</v>
      </c>
      <c r="AM4343">
        <v>0.88329999999999997</v>
      </c>
      <c r="AN4343">
        <v>1</v>
      </c>
      <c r="AO4343">
        <f>Data[[#This Row],[labeller_confidence_score]]-Data[[#This Row],[cytodiffusion_classification_confidence]]</f>
        <v>0.11670000000000003</v>
      </c>
    </row>
    <row r="4344" spans="1:41" x14ac:dyDescent="0.3">
      <c r="A4344" t="s">
        <v>4417</v>
      </c>
      <c r="B4344" t="s">
        <v>62</v>
      </c>
      <c r="C4344">
        <v>0</v>
      </c>
      <c r="D4344" t="s">
        <v>50</v>
      </c>
      <c r="E4344">
        <v>8.7100000000000009</v>
      </c>
      <c r="F4344">
        <v>75.2</v>
      </c>
      <c r="G4344">
        <v>0.80100000000000005</v>
      </c>
      <c r="H4344">
        <v>0.16800000000000001</v>
      </c>
      <c r="I4344">
        <f>Data[[#This Row],[nucleus_area_pct]]/Data[[#This Row],[cytoplasm_ratio]]</f>
        <v>447.61904761904759</v>
      </c>
      <c r="J4344">
        <v>0.83099999999999996</v>
      </c>
      <c r="K4344">
        <v>0.28699999999999998</v>
      </c>
      <c r="L4344">
        <v>0.85</v>
      </c>
      <c r="M4344">
        <v>1.1000000000000001</v>
      </c>
      <c r="N4344">
        <v>0.88100000000000001</v>
      </c>
      <c r="O4344">
        <v>219</v>
      </c>
      <c r="P4344">
        <v>61</v>
      </c>
      <c r="Q4344">
        <v>194</v>
      </c>
      <c r="R4344">
        <v>136</v>
      </c>
      <c r="S4344">
        <v>198</v>
      </c>
      <c r="T4344">
        <f>(Data[[#This Row],[mean_r]]/256)*100</f>
        <v>75.78125</v>
      </c>
      <c r="U4344">
        <f>(Data[[#This Row],[mean_g]]/256)*100</f>
        <v>53.125</v>
      </c>
      <c r="V4344">
        <f>(Data[[#This Row],[mean_b]]/256)*100</f>
        <v>77.34375</v>
      </c>
      <c r="W4344">
        <v>0.64200000000000002</v>
      </c>
      <c r="X4344" t="s">
        <v>51</v>
      </c>
      <c r="Y4344" t="s">
        <v>45</v>
      </c>
      <c r="Z4344">
        <v>2027</v>
      </c>
      <c r="AA4344">
        <v>4.87</v>
      </c>
      <c r="AB4344">
        <v>12.9</v>
      </c>
      <c r="AC4344">
        <v>38.799999999999997</v>
      </c>
      <c r="AD4344">
        <v>298921</v>
      </c>
      <c r="AE4344">
        <v>84.6</v>
      </c>
      <c r="AF4344">
        <v>34.4</v>
      </c>
      <c r="AG4344" t="s">
        <v>64</v>
      </c>
      <c r="AH4344" t="s">
        <v>42</v>
      </c>
      <c r="AI4344" t="s">
        <v>52</v>
      </c>
      <c r="AJ4344">
        <v>100</v>
      </c>
      <c r="AK4344">
        <v>512</v>
      </c>
      <c r="AL4344">
        <v>7.6100000000000001E-2</v>
      </c>
      <c r="AM4344">
        <v>0.91020000000000001</v>
      </c>
      <c r="AN4344">
        <v>1</v>
      </c>
      <c r="AO4344">
        <f>Data[[#This Row],[labeller_confidence_score]]-Data[[#This Row],[cytodiffusion_classification_confidence]]</f>
        <v>8.9799999999999991E-2</v>
      </c>
    </row>
    <row r="4345" spans="1:41" x14ac:dyDescent="0.3">
      <c r="A4345" t="s">
        <v>4418</v>
      </c>
      <c r="B4345" t="s">
        <v>60</v>
      </c>
      <c r="C4345">
        <v>0</v>
      </c>
      <c r="D4345" t="s">
        <v>50</v>
      </c>
      <c r="E4345">
        <v>15.65</v>
      </c>
      <c r="F4345">
        <v>64.7</v>
      </c>
      <c r="G4345">
        <v>0.39200000000000002</v>
      </c>
      <c r="H4345">
        <v>0.35599999999999998</v>
      </c>
      <c r="I4345">
        <f>Data[[#This Row],[nucleus_area_pct]]/Data[[#This Row],[cytoplasm_ratio]]</f>
        <v>181.74157303370788</v>
      </c>
      <c r="J4345">
        <v>0.755</v>
      </c>
      <c r="K4345">
        <v>0.57199999999999995</v>
      </c>
      <c r="L4345">
        <v>2.15</v>
      </c>
      <c r="M4345">
        <v>1.7</v>
      </c>
      <c r="N4345">
        <v>0.86799999999999999</v>
      </c>
      <c r="O4345">
        <v>614</v>
      </c>
      <c r="P4345">
        <v>107</v>
      </c>
      <c r="Q4345">
        <v>209</v>
      </c>
      <c r="R4345">
        <v>163</v>
      </c>
      <c r="S4345">
        <v>193</v>
      </c>
      <c r="T4345">
        <f>(Data[[#This Row],[mean_r]]/256)*100</f>
        <v>81.640625</v>
      </c>
      <c r="U4345">
        <f>(Data[[#This Row],[mean_g]]/256)*100</f>
        <v>63.671875</v>
      </c>
      <c r="V4345">
        <f>(Data[[#This Row],[mean_b]]/256)*100</f>
        <v>75.390625</v>
      </c>
      <c r="W4345">
        <v>0.57499999999999996</v>
      </c>
      <c r="X4345" t="s">
        <v>51</v>
      </c>
      <c r="Y4345" t="s">
        <v>40</v>
      </c>
      <c r="Z4345">
        <v>1100</v>
      </c>
      <c r="AA4345">
        <v>3.14</v>
      </c>
      <c r="AB4345">
        <v>9.1999999999999993</v>
      </c>
      <c r="AC4345">
        <v>28.8</v>
      </c>
      <c r="AD4345">
        <v>130742</v>
      </c>
      <c r="AE4345">
        <v>90.7</v>
      </c>
      <c r="AF4345">
        <v>33.5</v>
      </c>
      <c r="AG4345" t="s">
        <v>46</v>
      </c>
      <c r="AH4345" t="s">
        <v>68</v>
      </c>
      <c r="AI4345" t="s">
        <v>43</v>
      </c>
      <c r="AJ4345">
        <v>60</v>
      </c>
      <c r="AK4345">
        <v>256</v>
      </c>
      <c r="AL4345">
        <v>0.12520000000000001</v>
      </c>
      <c r="AM4345">
        <v>0.89829999999999999</v>
      </c>
      <c r="AN4345">
        <v>0.96740000000000004</v>
      </c>
      <c r="AO4345">
        <f>Data[[#This Row],[labeller_confidence_score]]-Data[[#This Row],[cytodiffusion_classification_confidence]]</f>
        <v>6.910000000000005E-2</v>
      </c>
    </row>
    <row r="4346" spans="1:41" x14ac:dyDescent="0.3">
      <c r="A4346" t="s">
        <v>4419</v>
      </c>
      <c r="B4346" t="s">
        <v>54</v>
      </c>
      <c r="C4346">
        <v>0</v>
      </c>
      <c r="D4346" t="s">
        <v>54</v>
      </c>
      <c r="E4346">
        <v>7.12</v>
      </c>
      <c r="F4346">
        <v>0</v>
      </c>
      <c r="G4346">
        <v>0</v>
      </c>
      <c r="H4346">
        <v>1</v>
      </c>
      <c r="I4346">
        <f>Data[[#This Row],[nucleus_area_pct]]/Data[[#This Row],[cytoplasm_ratio]]</f>
        <v>0</v>
      </c>
      <c r="J4346">
        <v>0.89500000000000002</v>
      </c>
      <c r="K4346">
        <v>0.17100000000000001</v>
      </c>
      <c r="L4346">
        <v>0.75</v>
      </c>
      <c r="M4346">
        <v>1</v>
      </c>
      <c r="N4346">
        <v>0.91100000000000003</v>
      </c>
      <c r="O4346">
        <v>179</v>
      </c>
      <c r="P4346">
        <v>48</v>
      </c>
      <c r="Q4346">
        <v>225</v>
      </c>
      <c r="R4346">
        <v>123</v>
      </c>
      <c r="S4346">
        <v>117</v>
      </c>
      <c r="T4346">
        <f>(Data[[#This Row],[mean_r]]/256)*100</f>
        <v>87.890625</v>
      </c>
      <c r="U4346">
        <f>(Data[[#This Row],[mean_g]]/256)*100</f>
        <v>48.046875</v>
      </c>
      <c r="V4346">
        <f>(Data[[#This Row],[mean_b]]/256)*100</f>
        <v>45.703125</v>
      </c>
      <c r="W4346">
        <v>0.47299999999999998</v>
      </c>
      <c r="X4346" t="s">
        <v>39</v>
      </c>
      <c r="Y4346" t="s">
        <v>45</v>
      </c>
      <c r="Z4346">
        <v>3367</v>
      </c>
      <c r="AA4346">
        <v>4.0999999999999996</v>
      </c>
      <c r="AB4346">
        <v>12</v>
      </c>
      <c r="AC4346">
        <v>34.5</v>
      </c>
      <c r="AD4346">
        <v>136755</v>
      </c>
      <c r="AE4346">
        <v>97.7</v>
      </c>
      <c r="AF4346">
        <v>31.5</v>
      </c>
      <c r="AG4346" t="s">
        <v>46</v>
      </c>
      <c r="AH4346" t="s">
        <v>42</v>
      </c>
      <c r="AI4346" t="s">
        <v>56</v>
      </c>
      <c r="AJ4346">
        <v>40</v>
      </c>
      <c r="AK4346">
        <v>360</v>
      </c>
      <c r="AL4346">
        <v>0.10100000000000001</v>
      </c>
      <c r="AM4346">
        <v>0.91210000000000002</v>
      </c>
      <c r="AN4346">
        <v>1</v>
      </c>
      <c r="AO4346">
        <f>Data[[#This Row],[labeller_confidence_score]]-Data[[#This Row],[cytodiffusion_classification_confidence]]</f>
        <v>8.7899999999999978E-2</v>
      </c>
    </row>
    <row r="4347" spans="1:41" x14ac:dyDescent="0.3">
      <c r="A4347" t="s">
        <v>4420</v>
      </c>
      <c r="B4347" t="s">
        <v>54</v>
      </c>
      <c r="C4347">
        <v>0</v>
      </c>
      <c r="D4347" t="s">
        <v>54</v>
      </c>
      <c r="E4347">
        <v>7.87</v>
      </c>
      <c r="F4347">
        <v>0</v>
      </c>
      <c r="G4347">
        <v>0</v>
      </c>
      <c r="H4347">
        <v>1</v>
      </c>
      <c r="I4347">
        <f>Data[[#This Row],[nucleus_area_pct]]/Data[[#This Row],[cytoplasm_ratio]]</f>
        <v>0</v>
      </c>
      <c r="J4347">
        <v>0.88500000000000001</v>
      </c>
      <c r="K4347">
        <v>6.9000000000000006E-2</v>
      </c>
      <c r="L4347">
        <v>0.85</v>
      </c>
      <c r="M4347">
        <v>1</v>
      </c>
      <c r="N4347">
        <v>0.92600000000000005</v>
      </c>
      <c r="O4347">
        <v>203</v>
      </c>
      <c r="P4347">
        <v>46</v>
      </c>
      <c r="Q4347">
        <v>235</v>
      </c>
      <c r="R4347">
        <v>122</v>
      </c>
      <c r="S4347">
        <v>131</v>
      </c>
      <c r="T4347">
        <f>(Data[[#This Row],[mean_r]]/256)*100</f>
        <v>91.796875</v>
      </c>
      <c r="U4347">
        <f>(Data[[#This Row],[mean_g]]/256)*100</f>
        <v>47.65625</v>
      </c>
      <c r="V4347">
        <f>(Data[[#This Row],[mean_b]]/256)*100</f>
        <v>51.171875</v>
      </c>
      <c r="W4347">
        <v>0.56899999999999995</v>
      </c>
      <c r="X4347" t="s">
        <v>51</v>
      </c>
      <c r="Y4347" t="s">
        <v>40</v>
      </c>
      <c r="Z4347">
        <v>5790</v>
      </c>
      <c r="AA4347">
        <v>4.75</v>
      </c>
      <c r="AB4347">
        <v>14.3</v>
      </c>
      <c r="AC4347">
        <v>38.6</v>
      </c>
      <c r="AD4347">
        <v>184178</v>
      </c>
      <c r="AE4347">
        <v>87.3</v>
      </c>
      <c r="AF4347">
        <v>31.1</v>
      </c>
      <c r="AG4347" t="s">
        <v>46</v>
      </c>
      <c r="AH4347" t="s">
        <v>42</v>
      </c>
      <c r="AI4347" t="s">
        <v>43</v>
      </c>
      <c r="AJ4347">
        <v>100</v>
      </c>
      <c r="AK4347">
        <v>256</v>
      </c>
      <c r="AL4347">
        <v>5.9499999999999997E-2</v>
      </c>
      <c r="AM4347">
        <v>0.87739999999999996</v>
      </c>
      <c r="AN4347">
        <v>0.99739999999999995</v>
      </c>
      <c r="AO4347">
        <f>Data[[#This Row],[labeller_confidence_score]]-Data[[#This Row],[cytodiffusion_classification_confidence]]</f>
        <v>0.12</v>
      </c>
    </row>
    <row r="4348" spans="1:41" x14ac:dyDescent="0.3">
      <c r="A4348" t="s">
        <v>4421</v>
      </c>
      <c r="B4348" t="s">
        <v>49</v>
      </c>
      <c r="C4348">
        <v>0</v>
      </c>
      <c r="D4348" t="s">
        <v>50</v>
      </c>
      <c r="E4348">
        <v>9.84</v>
      </c>
      <c r="F4348">
        <v>55.3</v>
      </c>
      <c r="G4348">
        <v>0.55000000000000004</v>
      </c>
      <c r="H4348">
        <v>0.47399999999999998</v>
      </c>
      <c r="I4348">
        <f>Data[[#This Row],[nucleus_area_pct]]/Data[[#This Row],[cytoplasm_ratio]]</f>
        <v>116.66666666666667</v>
      </c>
      <c r="J4348">
        <v>0.83199999999999996</v>
      </c>
      <c r="K4348">
        <v>0.46400000000000002</v>
      </c>
      <c r="L4348">
        <v>2.39</v>
      </c>
      <c r="M4348">
        <v>3.5</v>
      </c>
      <c r="N4348">
        <v>0.92100000000000004</v>
      </c>
      <c r="O4348">
        <v>425</v>
      </c>
      <c r="P4348">
        <v>65</v>
      </c>
      <c r="Q4348">
        <v>208</v>
      </c>
      <c r="R4348">
        <v>154</v>
      </c>
      <c r="S4348">
        <v>167</v>
      </c>
      <c r="T4348">
        <f>(Data[[#This Row],[mean_r]]/256)*100</f>
        <v>81.25</v>
      </c>
      <c r="U4348">
        <f>(Data[[#This Row],[mean_g]]/256)*100</f>
        <v>60.15625</v>
      </c>
      <c r="V4348">
        <f>(Data[[#This Row],[mean_b]]/256)*100</f>
        <v>65.234375</v>
      </c>
      <c r="W4348">
        <v>0.71099999999999997</v>
      </c>
      <c r="X4348" t="s">
        <v>51</v>
      </c>
      <c r="Y4348" t="s">
        <v>45</v>
      </c>
      <c r="Z4348">
        <v>8460</v>
      </c>
      <c r="AA4348">
        <v>3.08</v>
      </c>
      <c r="AB4348">
        <v>10.3</v>
      </c>
      <c r="AC4348">
        <v>39.6</v>
      </c>
      <c r="AD4348">
        <v>161580</v>
      </c>
      <c r="AE4348">
        <v>98.8</v>
      </c>
      <c r="AF4348">
        <v>31.9</v>
      </c>
      <c r="AG4348" t="s">
        <v>64</v>
      </c>
      <c r="AH4348" t="s">
        <v>68</v>
      </c>
      <c r="AI4348" t="s">
        <v>52</v>
      </c>
      <c r="AJ4348">
        <v>100</v>
      </c>
      <c r="AK4348">
        <v>224</v>
      </c>
      <c r="AL4348">
        <v>0.1221</v>
      </c>
      <c r="AM4348">
        <v>0.80789999999999995</v>
      </c>
      <c r="AN4348">
        <v>0.96079999999999999</v>
      </c>
      <c r="AO4348">
        <f>Data[[#This Row],[labeller_confidence_score]]-Data[[#This Row],[cytodiffusion_classification_confidence]]</f>
        <v>0.15290000000000004</v>
      </c>
    </row>
    <row r="4349" spans="1:41" x14ac:dyDescent="0.3">
      <c r="A4349" t="s">
        <v>4422</v>
      </c>
      <c r="B4349" t="s">
        <v>74</v>
      </c>
      <c r="C4349">
        <v>0</v>
      </c>
      <c r="D4349" t="s">
        <v>75</v>
      </c>
      <c r="E4349">
        <v>2.2999999999999998</v>
      </c>
      <c r="F4349">
        <v>0</v>
      </c>
      <c r="G4349">
        <v>0</v>
      </c>
      <c r="H4349">
        <v>1</v>
      </c>
      <c r="I4349">
        <f>Data[[#This Row],[nucleus_area_pct]]/Data[[#This Row],[cytoplasm_ratio]]</f>
        <v>0</v>
      </c>
      <c r="J4349">
        <v>0.61499999999999999</v>
      </c>
      <c r="K4349">
        <v>0.38600000000000001</v>
      </c>
      <c r="L4349">
        <v>2.37</v>
      </c>
      <c r="M4349">
        <v>1</v>
      </c>
      <c r="N4349">
        <v>0.77500000000000002</v>
      </c>
      <c r="O4349">
        <v>27</v>
      </c>
      <c r="P4349">
        <v>20</v>
      </c>
      <c r="Q4349">
        <v>196</v>
      </c>
      <c r="R4349">
        <v>145</v>
      </c>
      <c r="S4349">
        <v>155</v>
      </c>
      <c r="T4349">
        <f>(Data[[#This Row],[mean_r]]/256)*100</f>
        <v>76.5625</v>
      </c>
      <c r="U4349">
        <f>(Data[[#This Row],[mean_g]]/256)*100</f>
        <v>56.640625</v>
      </c>
      <c r="V4349">
        <f>(Data[[#This Row],[mean_b]]/256)*100</f>
        <v>60.546875</v>
      </c>
      <c r="W4349">
        <v>0.44600000000000001</v>
      </c>
      <c r="X4349" t="s">
        <v>51</v>
      </c>
      <c r="Y4349" t="s">
        <v>40</v>
      </c>
      <c r="Z4349">
        <v>4537</v>
      </c>
      <c r="AA4349">
        <v>4.7699999999999996</v>
      </c>
      <c r="AB4349">
        <v>13.9</v>
      </c>
      <c r="AC4349">
        <v>33.5</v>
      </c>
      <c r="AD4349">
        <v>187170</v>
      </c>
      <c r="AE4349">
        <v>70.8</v>
      </c>
      <c r="AF4349">
        <v>32.9</v>
      </c>
      <c r="AG4349" t="s">
        <v>46</v>
      </c>
      <c r="AH4349" t="s">
        <v>42</v>
      </c>
      <c r="AI4349" t="s">
        <v>56</v>
      </c>
      <c r="AJ4349">
        <v>100</v>
      </c>
      <c r="AK4349">
        <v>512</v>
      </c>
      <c r="AL4349">
        <v>0.19</v>
      </c>
      <c r="AM4349">
        <v>0.84540000000000004</v>
      </c>
      <c r="AN4349">
        <v>0.85119999999999996</v>
      </c>
      <c r="AO4349">
        <f>Data[[#This Row],[labeller_confidence_score]]-Data[[#This Row],[cytodiffusion_classification_confidence]]</f>
        <v>5.7999999999999163E-3</v>
      </c>
    </row>
    <row r="4350" spans="1:41" x14ac:dyDescent="0.3">
      <c r="A4350" t="s">
        <v>4423</v>
      </c>
      <c r="B4350" t="s">
        <v>89</v>
      </c>
      <c r="C4350">
        <v>1</v>
      </c>
      <c r="D4350" t="s">
        <v>38</v>
      </c>
      <c r="E4350">
        <v>11.45</v>
      </c>
      <c r="F4350">
        <v>52.5</v>
      </c>
      <c r="G4350">
        <v>0.56299999999999994</v>
      </c>
      <c r="H4350">
        <v>0.40699999999999997</v>
      </c>
      <c r="I4350">
        <f>Data[[#This Row],[nucleus_area_pct]]/Data[[#This Row],[cytoplasm_ratio]]</f>
        <v>128.99262899262899</v>
      </c>
      <c r="J4350">
        <v>0.78600000000000003</v>
      </c>
      <c r="K4350">
        <v>0.43</v>
      </c>
      <c r="L4350">
        <v>4.92</v>
      </c>
      <c r="M4350">
        <v>2.6</v>
      </c>
      <c r="N4350">
        <v>0.80700000000000005</v>
      </c>
      <c r="O4350">
        <v>463</v>
      </c>
      <c r="P4350">
        <v>80</v>
      </c>
      <c r="Q4350">
        <v>184</v>
      </c>
      <c r="R4350">
        <v>187</v>
      </c>
      <c r="S4350">
        <v>165</v>
      </c>
      <c r="T4350">
        <f>(Data[[#This Row],[mean_r]]/256)*100</f>
        <v>71.875</v>
      </c>
      <c r="U4350">
        <f>(Data[[#This Row],[mean_g]]/256)*100</f>
        <v>73.046875</v>
      </c>
      <c r="V4350">
        <f>(Data[[#This Row],[mean_b]]/256)*100</f>
        <v>64.453125</v>
      </c>
      <c r="W4350">
        <v>0.72599999999999998</v>
      </c>
      <c r="X4350" t="s">
        <v>51</v>
      </c>
      <c r="Y4350" t="s">
        <v>45</v>
      </c>
      <c r="Z4350">
        <v>7673</v>
      </c>
      <c r="AA4350">
        <v>5.32</v>
      </c>
      <c r="AB4350">
        <v>9.3000000000000007</v>
      </c>
      <c r="AC4350">
        <v>37.299999999999997</v>
      </c>
      <c r="AD4350">
        <v>358021</v>
      </c>
      <c r="AE4350">
        <v>89.4</v>
      </c>
      <c r="AF4350">
        <v>33</v>
      </c>
      <c r="AG4350" t="s">
        <v>46</v>
      </c>
      <c r="AH4350" t="s">
        <v>42</v>
      </c>
      <c r="AI4350" t="s">
        <v>43</v>
      </c>
      <c r="AJ4350">
        <v>100</v>
      </c>
      <c r="AK4350">
        <v>512</v>
      </c>
      <c r="AL4350">
        <v>0.86450000000000005</v>
      </c>
      <c r="AM4350">
        <v>0.68759999999999999</v>
      </c>
      <c r="AN4350">
        <v>0.83430000000000004</v>
      </c>
      <c r="AO4350">
        <f>Data[[#This Row],[labeller_confidence_score]]-Data[[#This Row],[cytodiffusion_classification_confidence]]</f>
        <v>0.14670000000000005</v>
      </c>
    </row>
    <row r="4351" spans="1:41" x14ac:dyDescent="0.3">
      <c r="A4351" t="s">
        <v>4424</v>
      </c>
      <c r="B4351" t="s">
        <v>81</v>
      </c>
      <c r="C4351">
        <v>1</v>
      </c>
      <c r="D4351" t="s">
        <v>82</v>
      </c>
      <c r="E4351">
        <v>12.01</v>
      </c>
      <c r="F4351">
        <v>91.4</v>
      </c>
      <c r="G4351">
        <v>0.33900000000000002</v>
      </c>
      <c r="H4351">
        <v>0.13100000000000001</v>
      </c>
      <c r="I4351">
        <f>Data[[#This Row],[nucleus_area_pct]]/Data[[#This Row],[cytoplasm_ratio]]</f>
        <v>697.70992366412213</v>
      </c>
      <c r="J4351">
        <v>0.878</v>
      </c>
      <c r="K4351">
        <v>0.27</v>
      </c>
      <c r="L4351">
        <v>1.29</v>
      </c>
      <c r="M4351">
        <v>1</v>
      </c>
      <c r="N4351">
        <v>0.86099999999999999</v>
      </c>
      <c r="O4351">
        <v>712</v>
      </c>
      <c r="P4351">
        <v>128</v>
      </c>
      <c r="Q4351">
        <v>199</v>
      </c>
      <c r="R4351">
        <v>128</v>
      </c>
      <c r="S4351">
        <v>157</v>
      </c>
      <c r="T4351">
        <f>(Data[[#This Row],[mean_r]]/256)*100</f>
        <v>77.734375</v>
      </c>
      <c r="U4351">
        <f>(Data[[#This Row],[mean_g]]/256)*100</f>
        <v>50</v>
      </c>
      <c r="V4351">
        <f>(Data[[#This Row],[mean_b]]/256)*100</f>
        <v>61.328125</v>
      </c>
      <c r="W4351">
        <v>0.753</v>
      </c>
      <c r="X4351" t="s">
        <v>51</v>
      </c>
      <c r="Y4351" t="s">
        <v>45</v>
      </c>
      <c r="Z4351">
        <v>5279</v>
      </c>
      <c r="AA4351">
        <v>5.41</v>
      </c>
      <c r="AB4351">
        <v>10.4</v>
      </c>
      <c r="AC4351">
        <v>45.1</v>
      </c>
      <c r="AD4351">
        <v>157429</v>
      </c>
      <c r="AE4351">
        <v>89</v>
      </c>
      <c r="AF4351">
        <v>35.6</v>
      </c>
      <c r="AG4351" t="s">
        <v>41</v>
      </c>
      <c r="AH4351" t="s">
        <v>42</v>
      </c>
      <c r="AI4351" t="s">
        <v>56</v>
      </c>
      <c r="AJ4351">
        <v>100</v>
      </c>
      <c r="AK4351">
        <v>360</v>
      </c>
      <c r="AL4351">
        <v>0.83850000000000002</v>
      </c>
      <c r="AM4351">
        <v>0.59740000000000004</v>
      </c>
      <c r="AN4351">
        <v>0.79979999999999996</v>
      </c>
      <c r="AO4351">
        <f>Data[[#This Row],[labeller_confidence_score]]-Data[[#This Row],[cytodiffusion_classification_confidence]]</f>
        <v>0.20239999999999991</v>
      </c>
    </row>
    <row r="4352" spans="1:41" x14ac:dyDescent="0.3">
      <c r="A4352" t="s">
        <v>4425</v>
      </c>
      <c r="B4352" t="s">
        <v>81</v>
      </c>
      <c r="C4352">
        <v>1</v>
      </c>
      <c r="D4352" t="s">
        <v>82</v>
      </c>
      <c r="E4352">
        <v>13.39</v>
      </c>
      <c r="F4352">
        <v>88.9</v>
      </c>
      <c r="G4352">
        <v>0.27100000000000002</v>
      </c>
      <c r="H4352">
        <v>0.106</v>
      </c>
      <c r="I4352">
        <f>Data[[#This Row],[nucleus_area_pct]]/Data[[#This Row],[cytoplasm_ratio]]</f>
        <v>838.67924528301899</v>
      </c>
      <c r="J4352">
        <v>0.81599999999999995</v>
      </c>
      <c r="K4352">
        <v>0.28000000000000003</v>
      </c>
      <c r="L4352">
        <v>0.72</v>
      </c>
      <c r="M4352">
        <v>1</v>
      </c>
      <c r="N4352">
        <v>0.79800000000000004</v>
      </c>
      <c r="O4352">
        <v>662</v>
      </c>
      <c r="P4352">
        <v>85</v>
      </c>
      <c r="Q4352">
        <v>203</v>
      </c>
      <c r="R4352">
        <v>105</v>
      </c>
      <c r="S4352">
        <v>188</v>
      </c>
      <c r="T4352">
        <f>(Data[[#This Row],[mean_r]]/256)*100</f>
        <v>79.296875</v>
      </c>
      <c r="U4352">
        <f>(Data[[#This Row],[mean_g]]/256)*100</f>
        <v>41.015625</v>
      </c>
      <c r="V4352">
        <f>(Data[[#This Row],[mean_b]]/256)*100</f>
        <v>73.4375</v>
      </c>
      <c r="W4352">
        <v>0.57999999999999996</v>
      </c>
      <c r="X4352" t="s">
        <v>51</v>
      </c>
      <c r="Y4352" t="s">
        <v>45</v>
      </c>
      <c r="Z4352">
        <v>3261</v>
      </c>
      <c r="AA4352">
        <v>6.37</v>
      </c>
      <c r="AB4352">
        <v>11.9</v>
      </c>
      <c r="AC4352">
        <v>40.5</v>
      </c>
      <c r="AD4352">
        <v>416832</v>
      </c>
      <c r="AE4352">
        <v>87.9</v>
      </c>
      <c r="AF4352">
        <v>34</v>
      </c>
      <c r="AG4352" t="s">
        <v>41</v>
      </c>
      <c r="AH4352" t="s">
        <v>42</v>
      </c>
      <c r="AI4352" t="s">
        <v>52</v>
      </c>
      <c r="AJ4352">
        <v>100</v>
      </c>
      <c r="AK4352">
        <v>512</v>
      </c>
      <c r="AL4352">
        <v>0.87909999999999999</v>
      </c>
      <c r="AM4352">
        <v>0.64739999999999998</v>
      </c>
      <c r="AN4352">
        <v>0.67430000000000001</v>
      </c>
      <c r="AO4352">
        <f>Data[[#This Row],[labeller_confidence_score]]-Data[[#This Row],[cytodiffusion_classification_confidence]]</f>
        <v>2.6900000000000035E-2</v>
      </c>
    </row>
    <row r="4353" spans="1:41" x14ac:dyDescent="0.3">
      <c r="A4353" t="s">
        <v>4426</v>
      </c>
      <c r="B4353" t="s">
        <v>81</v>
      </c>
      <c r="C4353">
        <v>1</v>
      </c>
      <c r="D4353" t="s">
        <v>82</v>
      </c>
      <c r="E4353">
        <v>12.78</v>
      </c>
      <c r="F4353">
        <v>90.2</v>
      </c>
      <c r="G4353">
        <v>0.28599999999999998</v>
      </c>
      <c r="H4353">
        <v>7.8E-2</v>
      </c>
      <c r="I4353">
        <f>Data[[#This Row],[nucleus_area_pct]]/Data[[#This Row],[cytoplasm_ratio]]</f>
        <v>1156.4102564102564</v>
      </c>
      <c r="J4353">
        <v>0.85599999999999998</v>
      </c>
      <c r="K4353">
        <v>0.32900000000000001</v>
      </c>
      <c r="L4353">
        <v>1.06</v>
      </c>
      <c r="M4353">
        <v>1</v>
      </c>
      <c r="N4353">
        <v>0.84099999999999997</v>
      </c>
      <c r="O4353">
        <v>600</v>
      </c>
      <c r="P4353">
        <v>97</v>
      </c>
      <c r="Q4353">
        <v>210</v>
      </c>
      <c r="R4353">
        <v>129</v>
      </c>
      <c r="S4353">
        <v>204</v>
      </c>
      <c r="T4353">
        <f>(Data[[#This Row],[mean_r]]/256)*100</f>
        <v>82.03125</v>
      </c>
      <c r="U4353">
        <f>(Data[[#This Row],[mean_g]]/256)*100</f>
        <v>50.390625</v>
      </c>
      <c r="V4353">
        <f>(Data[[#This Row],[mean_b]]/256)*100</f>
        <v>79.6875</v>
      </c>
      <c r="W4353">
        <v>0.70299999999999996</v>
      </c>
      <c r="X4353" t="s">
        <v>39</v>
      </c>
      <c r="Y4353" t="s">
        <v>45</v>
      </c>
      <c r="Z4353">
        <v>5864</v>
      </c>
      <c r="AA4353">
        <v>3.94</v>
      </c>
      <c r="AB4353">
        <v>14</v>
      </c>
      <c r="AC4353">
        <v>33.299999999999997</v>
      </c>
      <c r="AD4353">
        <v>212854</v>
      </c>
      <c r="AE4353">
        <v>87.7</v>
      </c>
      <c r="AF4353">
        <v>33.799999999999997</v>
      </c>
      <c r="AG4353" t="s">
        <v>64</v>
      </c>
      <c r="AH4353" t="s">
        <v>42</v>
      </c>
      <c r="AI4353" t="s">
        <v>56</v>
      </c>
      <c r="AJ4353">
        <v>60</v>
      </c>
      <c r="AK4353">
        <v>224</v>
      </c>
      <c r="AL4353">
        <v>0.95520000000000005</v>
      </c>
      <c r="AM4353">
        <v>0.7157</v>
      </c>
      <c r="AN4353">
        <v>0.95379999999999998</v>
      </c>
      <c r="AO4353">
        <f>Data[[#This Row],[labeller_confidence_score]]-Data[[#This Row],[cytodiffusion_classification_confidence]]</f>
        <v>0.23809999999999998</v>
      </c>
    </row>
    <row r="4354" spans="1:41" x14ac:dyDescent="0.3">
      <c r="A4354" t="s">
        <v>4427</v>
      </c>
      <c r="B4354" t="s">
        <v>49</v>
      </c>
      <c r="C4354">
        <v>0</v>
      </c>
      <c r="D4354" t="s">
        <v>50</v>
      </c>
      <c r="E4354">
        <v>13.25</v>
      </c>
      <c r="F4354">
        <v>43.1</v>
      </c>
      <c r="G4354">
        <v>0.55800000000000005</v>
      </c>
      <c r="H4354">
        <v>0.35499999999999998</v>
      </c>
      <c r="I4354">
        <f>Data[[#This Row],[nucleus_area_pct]]/Data[[#This Row],[cytoplasm_ratio]]</f>
        <v>121.40845070422536</v>
      </c>
      <c r="J4354">
        <v>0.77800000000000002</v>
      </c>
      <c r="K4354">
        <v>0.437</v>
      </c>
      <c r="L4354">
        <v>4.07</v>
      </c>
      <c r="M4354">
        <v>2.9</v>
      </c>
      <c r="N4354">
        <v>0.79400000000000004</v>
      </c>
      <c r="O4354">
        <v>415</v>
      </c>
      <c r="P4354">
        <v>64</v>
      </c>
      <c r="Q4354">
        <v>224</v>
      </c>
      <c r="R4354">
        <v>158</v>
      </c>
      <c r="S4354">
        <v>186</v>
      </c>
      <c r="T4354">
        <f>(Data[[#This Row],[mean_r]]/256)*100</f>
        <v>87.5</v>
      </c>
      <c r="U4354">
        <f>(Data[[#This Row],[mean_g]]/256)*100</f>
        <v>61.71875</v>
      </c>
      <c r="V4354">
        <f>(Data[[#This Row],[mean_b]]/256)*100</f>
        <v>72.65625</v>
      </c>
      <c r="W4354">
        <v>0.69299999999999995</v>
      </c>
      <c r="X4354" t="s">
        <v>51</v>
      </c>
      <c r="Y4354" t="s">
        <v>40</v>
      </c>
      <c r="Z4354">
        <v>6820</v>
      </c>
      <c r="AA4354">
        <v>4.3</v>
      </c>
      <c r="AB4354">
        <v>15.1</v>
      </c>
      <c r="AC4354">
        <v>48.8</v>
      </c>
      <c r="AD4354">
        <v>328477</v>
      </c>
      <c r="AE4354">
        <v>83.3</v>
      </c>
      <c r="AF4354">
        <v>32.9</v>
      </c>
      <c r="AG4354" t="s">
        <v>46</v>
      </c>
      <c r="AH4354" t="s">
        <v>68</v>
      </c>
      <c r="AI4354" t="s">
        <v>43</v>
      </c>
      <c r="AJ4354">
        <v>60</v>
      </c>
      <c r="AK4354">
        <v>512</v>
      </c>
      <c r="AL4354">
        <v>2.7699999999999999E-2</v>
      </c>
      <c r="AM4354">
        <v>0.96</v>
      </c>
      <c r="AN4354">
        <v>0.98129999999999995</v>
      </c>
      <c r="AO4354">
        <f>Data[[#This Row],[labeller_confidence_score]]-Data[[#This Row],[cytodiffusion_classification_confidence]]</f>
        <v>2.1299999999999986E-2</v>
      </c>
    </row>
    <row r="4355" spans="1:41" x14ac:dyDescent="0.3">
      <c r="A4355" t="s">
        <v>4428</v>
      </c>
      <c r="B4355" t="s">
        <v>133</v>
      </c>
      <c r="C4355">
        <v>1</v>
      </c>
      <c r="D4355" t="s">
        <v>104</v>
      </c>
      <c r="E4355">
        <v>7.87</v>
      </c>
      <c r="F4355">
        <v>0</v>
      </c>
      <c r="G4355">
        <v>0</v>
      </c>
      <c r="H4355">
        <v>1</v>
      </c>
      <c r="I4355">
        <f>Data[[#This Row],[nucleus_area_pct]]/Data[[#This Row],[cytoplasm_ratio]]</f>
        <v>0</v>
      </c>
      <c r="J4355">
        <v>0.52600000000000002</v>
      </c>
      <c r="K4355">
        <v>0.80100000000000005</v>
      </c>
      <c r="L4355">
        <v>0.45</v>
      </c>
      <c r="M4355">
        <v>1</v>
      </c>
      <c r="N4355">
        <v>0.90100000000000002</v>
      </c>
      <c r="O4355">
        <v>197</v>
      </c>
      <c r="P4355">
        <v>60</v>
      </c>
      <c r="Q4355">
        <v>231</v>
      </c>
      <c r="R4355">
        <v>122</v>
      </c>
      <c r="S4355">
        <v>143</v>
      </c>
      <c r="T4355">
        <f>(Data[[#This Row],[mean_r]]/256)*100</f>
        <v>90.234375</v>
      </c>
      <c r="U4355">
        <f>(Data[[#This Row],[mean_g]]/256)*100</f>
        <v>47.65625</v>
      </c>
      <c r="V4355">
        <f>(Data[[#This Row],[mean_b]]/256)*100</f>
        <v>55.859375</v>
      </c>
      <c r="W4355">
        <v>0.38300000000000001</v>
      </c>
      <c r="X4355" t="s">
        <v>51</v>
      </c>
      <c r="Y4355" t="s">
        <v>45</v>
      </c>
      <c r="Z4355">
        <v>7207</v>
      </c>
      <c r="AA4355">
        <v>4.34</v>
      </c>
      <c r="AB4355">
        <v>15</v>
      </c>
      <c r="AC4355">
        <v>44.6</v>
      </c>
      <c r="AD4355">
        <v>204085</v>
      </c>
      <c r="AE4355">
        <v>79.599999999999994</v>
      </c>
      <c r="AF4355">
        <v>34.700000000000003</v>
      </c>
      <c r="AG4355" t="s">
        <v>46</v>
      </c>
      <c r="AH4355" t="s">
        <v>42</v>
      </c>
      <c r="AI4355" t="s">
        <v>43</v>
      </c>
      <c r="AJ4355">
        <v>100</v>
      </c>
      <c r="AK4355">
        <v>256</v>
      </c>
      <c r="AL4355">
        <v>0.69489999999999996</v>
      </c>
      <c r="AM4355">
        <v>0.85389999999999999</v>
      </c>
      <c r="AN4355">
        <v>0.86339999999999995</v>
      </c>
      <c r="AO4355">
        <f>Data[[#This Row],[labeller_confidence_score]]-Data[[#This Row],[cytodiffusion_classification_confidence]]</f>
        <v>9.4999999999999529E-3</v>
      </c>
    </row>
    <row r="4356" spans="1:41" x14ac:dyDescent="0.3">
      <c r="A4356" t="s">
        <v>4429</v>
      </c>
      <c r="B4356" t="s">
        <v>54</v>
      </c>
      <c r="C4356">
        <v>0</v>
      </c>
      <c r="D4356" t="s">
        <v>54</v>
      </c>
      <c r="E4356">
        <v>6.92</v>
      </c>
      <c r="F4356">
        <v>0</v>
      </c>
      <c r="G4356">
        <v>0</v>
      </c>
      <c r="H4356">
        <v>1</v>
      </c>
      <c r="I4356">
        <f>Data[[#This Row],[nucleus_area_pct]]/Data[[#This Row],[cytoplasm_ratio]]</f>
        <v>0</v>
      </c>
      <c r="J4356">
        <v>0.93799999999999994</v>
      </c>
      <c r="K4356">
        <v>0.223</v>
      </c>
      <c r="L4356">
        <v>0.77</v>
      </c>
      <c r="M4356">
        <v>1</v>
      </c>
      <c r="N4356">
        <v>0.89</v>
      </c>
      <c r="O4356">
        <v>222</v>
      </c>
      <c r="P4356">
        <v>40</v>
      </c>
      <c r="Q4356">
        <v>221</v>
      </c>
      <c r="R4356">
        <v>124</v>
      </c>
      <c r="S4356">
        <v>135</v>
      </c>
      <c r="T4356">
        <f>(Data[[#This Row],[mean_r]]/256)*100</f>
        <v>86.328125</v>
      </c>
      <c r="U4356">
        <f>(Data[[#This Row],[mean_g]]/256)*100</f>
        <v>48.4375</v>
      </c>
      <c r="V4356">
        <f>(Data[[#This Row],[mean_b]]/256)*100</f>
        <v>52.734375</v>
      </c>
      <c r="W4356">
        <v>0.48499999999999999</v>
      </c>
      <c r="X4356" t="s">
        <v>51</v>
      </c>
      <c r="Y4356" t="s">
        <v>45</v>
      </c>
      <c r="Z4356">
        <v>8566</v>
      </c>
      <c r="AA4356">
        <v>5.0599999999999996</v>
      </c>
      <c r="AB4356">
        <v>15</v>
      </c>
      <c r="AC4356">
        <v>41.7</v>
      </c>
      <c r="AD4356">
        <v>209910</v>
      </c>
      <c r="AE4356">
        <v>91.5</v>
      </c>
      <c r="AF4356">
        <v>29.6</v>
      </c>
      <c r="AG4356" t="s">
        <v>46</v>
      </c>
      <c r="AH4356" t="s">
        <v>42</v>
      </c>
      <c r="AI4356" t="s">
        <v>56</v>
      </c>
      <c r="AJ4356">
        <v>100</v>
      </c>
      <c r="AK4356">
        <v>256</v>
      </c>
      <c r="AL4356">
        <v>6.8699999999999997E-2</v>
      </c>
      <c r="AM4356">
        <v>0.86439999999999995</v>
      </c>
      <c r="AN4356">
        <v>0.99519999999999997</v>
      </c>
      <c r="AO4356">
        <f>Data[[#This Row],[labeller_confidence_score]]-Data[[#This Row],[cytodiffusion_classification_confidence]]</f>
        <v>0.13080000000000003</v>
      </c>
    </row>
    <row r="4357" spans="1:41" x14ac:dyDescent="0.3">
      <c r="A4357" t="s">
        <v>4430</v>
      </c>
      <c r="B4357" t="s">
        <v>37</v>
      </c>
      <c r="C4357">
        <v>1</v>
      </c>
      <c r="D4357" t="s">
        <v>38</v>
      </c>
      <c r="E4357">
        <v>10.94</v>
      </c>
      <c r="F4357">
        <v>64.7</v>
      </c>
      <c r="G4357">
        <v>0.68300000000000005</v>
      </c>
      <c r="H4357">
        <v>0.35299999999999998</v>
      </c>
      <c r="I4357">
        <f>Data[[#This Row],[nucleus_area_pct]]/Data[[#This Row],[cytoplasm_ratio]]</f>
        <v>183.28611898016999</v>
      </c>
      <c r="J4357">
        <v>0.62</v>
      </c>
      <c r="K4357">
        <v>0.54</v>
      </c>
      <c r="L4357">
        <v>2.2999999999999998</v>
      </c>
      <c r="M4357">
        <v>6.4</v>
      </c>
      <c r="N4357">
        <v>0.85499999999999998</v>
      </c>
      <c r="O4357">
        <v>488</v>
      </c>
      <c r="P4357">
        <v>83</v>
      </c>
      <c r="Q4357">
        <v>209</v>
      </c>
      <c r="R4357">
        <v>151</v>
      </c>
      <c r="S4357">
        <v>193</v>
      </c>
      <c r="T4357">
        <f>(Data[[#This Row],[mean_r]]/256)*100</f>
        <v>81.640625</v>
      </c>
      <c r="U4357">
        <f>(Data[[#This Row],[mean_g]]/256)*100</f>
        <v>58.984375</v>
      </c>
      <c r="V4357">
        <f>(Data[[#This Row],[mean_b]]/256)*100</f>
        <v>75.390625</v>
      </c>
      <c r="W4357">
        <v>0.64100000000000001</v>
      </c>
      <c r="X4357" t="s">
        <v>63</v>
      </c>
      <c r="Y4357" t="s">
        <v>45</v>
      </c>
      <c r="Z4357">
        <v>6782</v>
      </c>
      <c r="AA4357">
        <v>4.97</v>
      </c>
      <c r="AB4357">
        <v>15.2</v>
      </c>
      <c r="AC4357">
        <v>29.1</v>
      </c>
      <c r="AD4357">
        <v>188178</v>
      </c>
      <c r="AE4357">
        <v>95.4</v>
      </c>
      <c r="AF4357">
        <v>34.1</v>
      </c>
      <c r="AG4357" t="s">
        <v>64</v>
      </c>
      <c r="AH4357" t="s">
        <v>42</v>
      </c>
      <c r="AI4357" t="s">
        <v>52</v>
      </c>
      <c r="AJ4357">
        <v>60</v>
      </c>
      <c r="AK4357">
        <v>360</v>
      </c>
      <c r="AL4357">
        <v>0.88629999999999998</v>
      </c>
      <c r="AM4357">
        <v>0.64829999999999999</v>
      </c>
      <c r="AN4357">
        <v>0.65400000000000003</v>
      </c>
      <c r="AO4357">
        <f>Data[[#This Row],[labeller_confidence_score]]-Data[[#This Row],[cytodiffusion_classification_confidence]]</f>
        <v>5.7000000000000384E-3</v>
      </c>
    </row>
    <row r="4358" spans="1:41" x14ac:dyDescent="0.3">
      <c r="A4358" t="s">
        <v>4431</v>
      </c>
      <c r="B4358" t="s">
        <v>74</v>
      </c>
      <c r="C4358">
        <v>0</v>
      </c>
      <c r="D4358" t="s">
        <v>75</v>
      </c>
      <c r="E4358">
        <v>2.2000000000000002</v>
      </c>
      <c r="F4358">
        <v>0</v>
      </c>
      <c r="G4358">
        <v>0</v>
      </c>
      <c r="H4358">
        <v>1</v>
      </c>
      <c r="I4358">
        <f>Data[[#This Row],[nucleus_area_pct]]/Data[[#This Row],[cytoplasm_ratio]]</f>
        <v>0</v>
      </c>
      <c r="J4358">
        <v>0.69799999999999995</v>
      </c>
      <c r="K4358">
        <v>0.315</v>
      </c>
      <c r="L4358">
        <v>2.64</v>
      </c>
      <c r="M4358">
        <v>1</v>
      </c>
      <c r="N4358">
        <v>0.66600000000000004</v>
      </c>
      <c r="O4358">
        <v>19</v>
      </c>
      <c r="P4358">
        <v>15</v>
      </c>
      <c r="Q4358">
        <v>194</v>
      </c>
      <c r="R4358">
        <v>147</v>
      </c>
      <c r="S4358">
        <v>151</v>
      </c>
      <c r="T4358">
        <f>(Data[[#This Row],[mean_r]]/256)*100</f>
        <v>75.78125</v>
      </c>
      <c r="U4358">
        <f>(Data[[#This Row],[mean_g]]/256)*100</f>
        <v>57.421875</v>
      </c>
      <c r="V4358">
        <f>(Data[[#This Row],[mean_b]]/256)*100</f>
        <v>58.984375</v>
      </c>
      <c r="W4358">
        <v>0.53400000000000003</v>
      </c>
      <c r="X4358" t="s">
        <v>51</v>
      </c>
      <c r="Y4358" t="s">
        <v>45</v>
      </c>
      <c r="Z4358">
        <v>8140</v>
      </c>
      <c r="AA4358">
        <v>5.21</v>
      </c>
      <c r="AB4358">
        <v>14.5</v>
      </c>
      <c r="AC4358">
        <v>47.7</v>
      </c>
      <c r="AD4358">
        <v>203443</v>
      </c>
      <c r="AE4358">
        <v>102.1</v>
      </c>
      <c r="AF4358">
        <v>32.200000000000003</v>
      </c>
      <c r="AG4358" t="s">
        <v>46</v>
      </c>
      <c r="AH4358" t="s">
        <v>42</v>
      </c>
      <c r="AI4358" t="s">
        <v>52</v>
      </c>
      <c r="AJ4358">
        <v>100</v>
      </c>
      <c r="AK4358">
        <v>256</v>
      </c>
      <c r="AL4358">
        <v>0.1028</v>
      </c>
      <c r="AM4358">
        <v>0.98129999999999995</v>
      </c>
      <c r="AN4358">
        <v>0.89529999999999998</v>
      </c>
      <c r="AO4358">
        <f>Data[[#This Row],[labeller_confidence_score]]-Data[[#This Row],[cytodiffusion_classification_confidence]]</f>
        <v>-8.5999999999999965E-2</v>
      </c>
    </row>
    <row r="4359" spans="1:41" x14ac:dyDescent="0.3">
      <c r="A4359" t="s">
        <v>4432</v>
      </c>
      <c r="B4359" t="s">
        <v>120</v>
      </c>
      <c r="C4359">
        <v>1</v>
      </c>
      <c r="D4359" t="s">
        <v>104</v>
      </c>
      <c r="E4359">
        <v>7.03</v>
      </c>
      <c r="F4359">
        <v>0</v>
      </c>
      <c r="G4359">
        <v>0</v>
      </c>
      <c r="H4359">
        <v>1</v>
      </c>
      <c r="I4359">
        <f>Data[[#This Row],[nucleus_area_pct]]/Data[[#This Row],[cytoplasm_ratio]]</f>
        <v>0</v>
      </c>
      <c r="J4359">
        <v>0.95199999999999996</v>
      </c>
      <c r="K4359">
        <v>0.05</v>
      </c>
      <c r="L4359">
        <v>0.38</v>
      </c>
      <c r="M4359">
        <v>1</v>
      </c>
      <c r="N4359">
        <v>0.93300000000000005</v>
      </c>
      <c r="O4359">
        <v>163</v>
      </c>
      <c r="P4359">
        <v>39</v>
      </c>
      <c r="Q4359">
        <v>224</v>
      </c>
      <c r="R4359">
        <v>127</v>
      </c>
      <c r="S4359">
        <v>136</v>
      </c>
      <c r="T4359">
        <f>(Data[[#This Row],[mean_r]]/256)*100</f>
        <v>87.5</v>
      </c>
      <c r="U4359">
        <f>(Data[[#This Row],[mean_g]]/256)*100</f>
        <v>49.609375</v>
      </c>
      <c r="V4359">
        <f>(Data[[#This Row],[mean_b]]/256)*100</f>
        <v>53.125</v>
      </c>
      <c r="W4359">
        <v>0.48099999999999998</v>
      </c>
      <c r="X4359" t="s">
        <v>39</v>
      </c>
      <c r="Y4359" t="s">
        <v>40</v>
      </c>
      <c r="Z4359">
        <v>7807</v>
      </c>
      <c r="AA4359">
        <v>4.7300000000000004</v>
      </c>
      <c r="AB4359">
        <v>13.7</v>
      </c>
      <c r="AC4359">
        <v>48.6</v>
      </c>
      <c r="AD4359">
        <v>255418</v>
      </c>
      <c r="AE4359">
        <v>88.6</v>
      </c>
      <c r="AF4359">
        <v>33.200000000000003</v>
      </c>
      <c r="AG4359" t="s">
        <v>46</v>
      </c>
      <c r="AH4359" t="s">
        <v>47</v>
      </c>
      <c r="AI4359" t="s">
        <v>52</v>
      </c>
      <c r="AJ4359">
        <v>40</v>
      </c>
      <c r="AK4359">
        <v>224</v>
      </c>
      <c r="AL4359">
        <v>1</v>
      </c>
      <c r="AM4359">
        <v>0.90290000000000004</v>
      </c>
      <c r="AN4359">
        <v>0.68589999999999995</v>
      </c>
      <c r="AO4359">
        <f>Data[[#This Row],[labeller_confidence_score]]-Data[[#This Row],[cytodiffusion_classification_confidence]]</f>
        <v>-0.21700000000000008</v>
      </c>
    </row>
    <row r="4360" spans="1:41" x14ac:dyDescent="0.3">
      <c r="A4360" t="s">
        <v>4433</v>
      </c>
      <c r="B4360" t="s">
        <v>54</v>
      </c>
      <c r="C4360">
        <v>0</v>
      </c>
      <c r="D4360" t="s">
        <v>54</v>
      </c>
      <c r="E4360">
        <v>7.89</v>
      </c>
      <c r="F4360">
        <v>0</v>
      </c>
      <c r="G4360">
        <v>0</v>
      </c>
      <c r="H4360">
        <v>1</v>
      </c>
      <c r="I4360">
        <f>Data[[#This Row],[nucleus_area_pct]]/Data[[#This Row],[cytoplasm_ratio]]</f>
        <v>0</v>
      </c>
      <c r="J4360">
        <v>0.82299999999999995</v>
      </c>
      <c r="K4360">
        <v>0.21299999999999999</v>
      </c>
      <c r="L4360">
        <v>0.59</v>
      </c>
      <c r="M4360">
        <v>1</v>
      </c>
      <c r="N4360">
        <v>0.95399999999999996</v>
      </c>
      <c r="O4360">
        <v>162</v>
      </c>
      <c r="P4360">
        <v>41</v>
      </c>
      <c r="Q4360">
        <v>235</v>
      </c>
      <c r="R4360">
        <v>126</v>
      </c>
      <c r="S4360">
        <v>144</v>
      </c>
      <c r="T4360">
        <f>(Data[[#This Row],[mean_r]]/256)*100</f>
        <v>91.796875</v>
      </c>
      <c r="U4360">
        <f>(Data[[#This Row],[mean_g]]/256)*100</f>
        <v>49.21875</v>
      </c>
      <c r="V4360">
        <f>(Data[[#This Row],[mean_b]]/256)*100</f>
        <v>56.25</v>
      </c>
      <c r="W4360">
        <v>0.48199999999999998</v>
      </c>
      <c r="X4360" t="s">
        <v>51</v>
      </c>
      <c r="Y4360" t="s">
        <v>40</v>
      </c>
      <c r="Z4360">
        <v>4442</v>
      </c>
      <c r="AA4360">
        <v>3.27</v>
      </c>
      <c r="AB4360">
        <v>18.399999999999999</v>
      </c>
      <c r="AC4360">
        <v>51.9</v>
      </c>
      <c r="AD4360">
        <v>353197</v>
      </c>
      <c r="AE4360">
        <v>78.900000000000006</v>
      </c>
      <c r="AF4360">
        <v>31.8</v>
      </c>
      <c r="AG4360" t="s">
        <v>46</v>
      </c>
      <c r="AH4360" t="s">
        <v>47</v>
      </c>
      <c r="AI4360" t="s">
        <v>56</v>
      </c>
      <c r="AJ4360">
        <v>100</v>
      </c>
      <c r="AK4360">
        <v>224</v>
      </c>
      <c r="AL4360">
        <v>9.6299999999999997E-2</v>
      </c>
      <c r="AM4360">
        <v>0.99790000000000001</v>
      </c>
      <c r="AN4360">
        <v>0.92359999999999998</v>
      </c>
      <c r="AO4360">
        <f>Data[[#This Row],[labeller_confidence_score]]-Data[[#This Row],[cytodiffusion_classification_confidence]]</f>
        <v>-7.4300000000000033E-2</v>
      </c>
    </row>
    <row r="4361" spans="1:41" x14ac:dyDescent="0.3">
      <c r="A4361" t="s">
        <v>4434</v>
      </c>
      <c r="B4361" t="s">
        <v>54</v>
      </c>
      <c r="C4361">
        <v>0</v>
      </c>
      <c r="D4361" t="s">
        <v>54</v>
      </c>
      <c r="E4361">
        <v>7.2</v>
      </c>
      <c r="F4361">
        <v>0</v>
      </c>
      <c r="G4361">
        <v>0</v>
      </c>
      <c r="H4361">
        <v>1</v>
      </c>
      <c r="I4361">
        <f>Data[[#This Row],[nucleus_area_pct]]/Data[[#This Row],[cytoplasm_ratio]]</f>
        <v>0</v>
      </c>
      <c r="J4361">
        <v>0.9</v>
      </c>
      <c r="K4361">
        <v>0.22700000000000001</v>
      </c>
      <c r="L4361">
        <v>0.45</v>
      </c>
      <c r="M4361">
        <v>1</v>
      </c>
      <c r="N4361">
        <v>0.90200000000000002</v>
      </c>
      <c r="O4361">
        <v>223</v>
      </c>
      <c r="P4361">
        <v>52</v>
      </c>
      <c r="Q4361">
        <v>222</v>
      </c>
      <c r="R4361">
        <v>138</v>
      </c>
      <c r="S4361">
        <v>138</v>
      </c>
      <c r="T4361">
        <f>(Data[[#This Row],[mean_r]]/256)*100</f>
        <v>86.71875</v>
      </c>
      <c r="U4361">
        <f>(Data[[#This Row],[mean_g]]/256)*100</f>
        <v>53.90625</v>
      </c>
      <c r="V4361">
        <f>(Data[[#This Row],[mean_b]]/256)*100</f>
        <v>53.90625</v>
      </c>
      <c r="W4361">
        <v>0.41599999999999998</v>
      </c>
      <c r="X4361" t="s">
        <v>51</v>
      </c>
      <c r="Y4361" t="s">
        <v>40</v>
      </c>
      <c r="Z4361">
        <v>9540</v>
      </c>
      <c r="AA4361">
        <v>5.22</v>
      </c>
      <c r="AB4361">
        <v>15.1</v>
      </c>
      <c r="AC4361">
        <v>39.799999999999997</v>
      </c>
      <c r="AD4361">
        <v>252853</v>
      </c>
      <c r="AE4361">
        <v>69.099999999999994</v>
      </c>
      <c r="AF4361">
        <v>34.299999999999997</v>
      </c>
      <c r="AG4361" t="s">
        <v>46</v>
      </c>
      <c r="AH4361" t="s">
        <v>68</v>
      </c>
      <c r="AI4361" t="s">
        <v>52</v>
      </c>
      <c r="AJ4361">
        <v>100</v>
      </c>
      <c r="AK4361">
        <v>512</v>
      </c>
      <c r="AL4361">
        <v>0.1239</v>
      </c>
      <c r="AM4361">
        <v>0.85660000000000003</v>
      </c>
      <c r="AN4361">
        <v>0.92149999999999999</v>
      </c>
      <c r="AO4361">
        <f>Data[[#This Row],[labeller_confidence_score]]-Data[[#This Row],[cytodiffusion_classification_confidence]]</f>
        <v>6.4899999999999958E-2</v>
      </c>
    </row>
    <row r="4362" spans="1:41" x14ac:dyDescent="0.3">
      <c r="A4362" t="s">
        <v>4435</v>
      </c>
      <c r="B4362" t="s">
        <v>54</v>
      </c>
      <c r="C4362">
        <v>0</v>
      </c>
      <c r="D4362" t="s">
        <v>54</v>
      </c>
      <c r="E4362">
        <v>6.64</v>
      </c>
      <c r="F4362">
        <v>0</v>
      </c>
      <c r="G4362">
        <v>0</v>
      </c>
      <c r="H4362">
        <v>1</v>
      </c>
      <c r="I4362">
        <f>Data[[#This Row],[nucleus_area_pct]]/Data[[#This Row],[cytoplasm_ratio]]</f>
        <v>0</v>
      </c>
      <c r="J4362">
        <v>0.91900000000000004</v>
      </c>
      <c r="K4362">
        <v>0.129</v>
      </c>
      <c r="L4362">
        <v>0.28000000000000003</v>
      </c>
      <c r="M4362">
        <v>1</v>
      </c>
      <c r="N4362">
        <v>0.91200000000000003</v>
      </c>
      <c r="O4362">
        <v>163</v>
      </c>
      <c r="P4362">
        <v>47</v>
      </c>
      <c r="Q4362">
        <v>232</v>
      </c>
      <c r="R4362">
        <v>123</v>
      </c>
      <c r="S4362">
        <v>130</v>
      </c>
      <c r="T4362">
        <f>(Data[[#This Row],[mean_r]]/256)*100</f>
        <v>90.625</v>
      </c>
      <c r="U4362">
        <f>(Data[[#This Row],[mean_g]]/256)*100</f>
        <v>48.046875</v>
      </c>
      <c r="V4362">
        <f>(Data[[#This Row],[mean_b]]/256)*100</f>
        <v>50.78125</v>
      </c>
      <c r="W4362">
        <v>0.36299999999999999</v>
      </c>
      <c r="X4362" t="s">
        <v>39</v>
      </c>
      <c r="Y4362" t="s">
        <v>40</v>
      </c>
      <c r="Z4362">
        <v>7732</v>
      </c>
      <c r="AA4362">
        <v>4.92</v>
      </c>
      <c r="AB4362">
        <v>16</v>
      </c>
      <c r="AC4362">
        <v>40.9</v>
      </c>
      <c r="AD4362">
        <v>262781</v>
      </c>
      <c r="AE4362">
        <v>86.7</v>
      </c>
      <c r="AF4362">
        <v>32.799999999999997</v>
      </c>
      <c r="AG4362" t="s">
        <v>64</v>
      </c>
      <c r="AH4362" t="s">
        <v>42</v>
      </c>
      <c r="AI4362" t="s">
        <v>56</v>
      </c>
      <c r="AJ4362">
        <v>60</v>
      </c>
      <c r="AK4362">
        <v>224</v>
      </c>
      <c r="AL4362">
        <v>9.4100000000000003E-2</v>
      </c>
      <c r="AM4362">
        <v>0.86780000000000002</v>
      </c>
      <c r="AN4362">
        <v>0.91800000000000004</v>
      </c>
      <c r="AO4362">
        <f>Data[[#This Row],[labeller_confidence_score]]-Data[[#This Row],[cytodiffusion_classification_confidence]]</f>
        <v>5.0200000000000022E-2</v>
      </c>
    </row>
    <row r="4363" spans="1:41" x14ac:dyDescent="0.3">
      <c r="A4363" t="s">
        <v>4436</v>
      </c>
      <c r="B4363" t="s">
        <v>103</v>
      </c>
      <c r="C4363">
        <v>1</v>
      </c>
      <c r="D4363" t="s">
        <v>104</v>
      </c>
      <c r="E4363">
        <v>3.73</v>
      </c>
      <c r="F4363">
        <v>0</v>
      </c>
      <c r="G4363">
        <v>0</v>
      </c>
      <c r="H4363">
        <v>1</v>
      </c>
      <c r="I4363">
        <f>Data[[#This Row],[nucleus_area_pct]]/Data[[#This Row],[cytoplasm_ratio]]</f>
        <v>0</v>
      </c>
      <c r="J4363">
        <v>0.54600000000000004</v>
      </c>
      <c r="K4363">
        <v>0.81399999999999995</v>
      </c>
      <c r="L4363">
        <v>0.23</v>
      </c>
      <c r="M4363">
        <v>1</v>
      </c>
      <c r="N4363">
        <v>0.72799999999999998</v>
      </c>
      <c r="O4363">
        <v>65</v>
      </c>
      <c r="P4363">
        <v>47</v>
      </c>
      <c r="Q4363">
        <v>217</v>
      </c>
      <c r="R4363">
        <v>114</v>
      </c>
      <c r="S4363">
        <v>96</v>
      </c>
      <c r="T4363">
        <f>(Data[[#This Row],[mean_r]]/256)*100</f>
        <v>84.765625</v>
      </c>
      <c r="U4363">
        <f>(Data[[#This Row],[mean_g]]/256)*100</f>
        <v>44.53125</v>
      </c>
      <c r="V4363">
        <f>(Data[[#This Row],[mean_b]]/256)*100</f>
        <v>37.5</v>
      </c>
      <c r="W4363">
        <v>0.51300000000000001</v>
      </c>
      <c r="X4363" t="s">
        <v>51</v>
      </c>
      <c r="Y4363" t="s">
        <v>45</v>
      </c>
      <c r="Z4363">
        <v>7274</v>
      </c>
      <c r="AA4363">
        <v>5.63</v>
      </c>
      <c r="AB4363">
        <v>10.4</v>
      </c>
      <c r="AC4363">
        <v>48.1</v>
      </c>
      <c r="AD4363">
        <v>230780</v>
      </c>
      <c r="AE4363">
        <v>79.900000000000006</v>
      </c>
      <c r="AF4363">
        <v>33.799999999999997</v>
      </c>
      <c r="AG4363" t="s">
        <v>46</v>
      </c>
      <c r="AH4363" t="s">
        <v>42</v>
      </c>
      <c r="AI4363" t="s">
        <v>43</v>
      </c>
      <c r="AJ4363">
        <v>100</v>
      </c>
      <c r="AK4363">
        <v>256</v>
      </c>
      <c r="AL4363">
        <v>0.85629999999999995</v>
      </c>
      <c r="AM4363">
        <v>0.7107</v>
      </c>
      <c r="AN4363">
        <v>0.71209999999999996</v>
      </c>
      <c r="AO4363">
        <f>Data[[#This Row],[labeller_confidence_score]]-Data[[#This Row],[cytodiffusion_classification_confidence]]</f>
        <v>1.3999999999999568E-3</v>
      </c>
    </row>
    <row r="4364" spans="1:41" x14ac:dyDescent="0.3">
      <c r="A4364" t="s">
        <v>4437</v>
      </c>
      <c r="B4364" t="s">
        <v>49</v>
      </c>
      <c r="C4364">
        <v>0</v>
      </c>
      <c r="D4364" t="s">
        <v>50</v>
      </c>
      <c r="E4364">
        <v>11.26</v>
      </c>
      <c r="F4364">
        <v>48.4</v>
      </c>
      <c r="G4364">
        <v>0.54100000000000004</v>
      </c>
      <c r="H4364">
        <v>0.39800000000000002</v>
      </c>
      <c r="I4364">
        <f>Data[[#This Row],[nucleus_area_pct]]/Data[[#This Row],[cytoplasm_ratio]]</f>
        <v>121.60804020100501</v>
      </c>
      <c r="J4364">
        <v>0.73199999999999998</v>
      </c>
      <c r="K4364">
        <v>0.26700000000000002</v>
      </c>
      <c r="L4364">
        <v>3.32</v>
      </c>
      <c r="M4364">
        <v>3.3</v>
      </c>
      <c r="N4364">
        <v>0.84699999999999998</v>
      </c>
      <c r="O4364">
        <v>442</v>
      </c>
      <c r="P4364">
        <v>73</v>
      </c>
      <c r="Q4364">
        <v>249</v>
      </c>
      <c r="R4364">
        <v>172</v>
      </c>
      <c r="S4364">
        <v>166</v>
      </c>
      <c r="T4364">
        <f>(Data[[#This Row],[mean_r]]/256)*100</f>
        <v>97.265625</v>
      </c>
      <c r="U4364">
        <f>(Data[[#This Row],[mean_g]]/256)*100</f>
        <v>67.1875</v>
      </c>
      <c r="V4364">
        <f>(Data[[#This Row],[mean_b]]/256)*100</f>
        <v>64.84375</v>
      </c>
      <c r="W4364">
        <v>0.68200000000000005</v>
      </c>
      <c r="X4364" t="s">
        <v>39</v>
      </c>
      <c r="Y4364" t="s">
        <v>40</v>
      </c>
      <c r="Z4364">
        <v>6864</v>
      </c>
      <c r="AA4364">
        <v>3.69</v>
      </c>
      <c r="AB4364">
        <v>15.1</v>
      </c>
      <c r="AC4364">
        <v>39.299999999999997</v>
      </c>
      <c r="AD4364">
        <v>265983</v>
      </c>
      <c r="AE4364">
        <v>95.6</v>
      </c>
      <c r="AF4364">
        <v>32.799999999999997</v>
      </c>
      <c r="AG4364" t="s">
        <v>41</v>
      </c>
      <c r="AH4364" t="s">
        <v>47</v>
      </c>
      <c r="AI4364" t="s">
        <v>56</v>
      </c>
      <c r="AJ4364">
        <v>40</v>
      </c>
      <c r="AK4364">
        <v>256</v>
      </c>
      <c r="AL4364">
        <v>0.2049</v>
      </c>
      <c r="AM4364">
        <v>0.90810000000000002</v>
      </c>
      <c r="AN4364">
        <v>0.87419999999999998</v>
      </c>
      <c r="AO4364">
        <f>Data[[#This Row],[labeller_confidence_score]]-Data[[#This Row],[cytodiffusion_classification_confidence]]</f>
        <v>-3.3900000000000041E-2</v>
      </c>
    </row>
    <row r="4365" spans="1:41" x14ac:dyDescent="0.3">
      <c r="A4365" t="s">
        <v>4438</v>
      </c>
      <c r="B4365" t="s">
        <v>120</v>
      </c>
      <c r="C4365">
        <v>1</v>
      </c>
      <c r="D4365" t="s">
        <v>104</v>
      </c>
      <c r="E4365">
        <v>6.6</v>
      </c>
      <c r="F4365">
        <v>0</v>
      </c>
      <c r="G4365">
        <v>0</v>
      </c>
      <c r="H4365">
        <v>1</v>
      </c>
      <c r="I4365">
        <f>Data[[#This Row],[nucleus_area_pct]]/Data[[#This Row],[cytoplasm_ratio]]</f>
        <v>0</v>
      </c>
      <c r="J4365">
        <v>0.97299999999999998</v>
      </c>
      <c r="K4365">
        <v>0.05</v>
      </c>
      <c r="L4365">
        <v>0.64</v>
      </c>
      <c r="M4365">
        <v>1</v>
      </c>
      <c r="N4365">
        <v>0.95699999999999996</v>
      </c>
      <c r="O4365">
        <v>130</v>
      </c>
      <c r="P4365">
        <v>39</v>
      </c>
      <c r="Q4365">
        <v>227</v>
      </c>
      <c r="R4365">
        <v>124</v>
      </c>
      <c r="S4365">
        <v>127</v>
      </c>
      <c r="T4365">
        <f>(Data[[#This Row],[mean_r]]/256)*100</f>
        <v>88.671875</v>
      </c>
      <c r="U4365">
        <f>(Data[[#This Row],[mean_g]]/256)*100</f>
        <v>48.4375</v>
      </c>
      <c r="V4365">
        <f>(Data[[#This Row],[mean_b]]/256)*100</f>
        <v>49.609375</v>
      </c>
      <c r="W4365">
        <v>0.57599999999999996</v>
      </c>
      <c r="X4365" t="s">
        <v>51</v>
      </c>
      <c r="Y4365" t="s">
        <v>45</v>
      </c>
      <c r="Z4365">
        <v>7492</v>
      </c>
      <c r="AA4365">
        <v>4.3099999999999996</v>
      </c>
      <c r="AB4365">
        <v>14.2</v>
      </c>
      <c r="AC4365">
        <v>44.7</v>
      </c>
      <c r="AD4365">
        <v>275829</v>
      </c>
      <c r="AE4365">
        <v>99</v>
      </c>
      <c r="AF4365">
        <v>33.4</v>
      </c>
      <c r="AG4365" t="s">
        <v>46</v>
      </c>
      <c r="AH4365" t="s">
        <v>47</v>
      </c>
      <c r="AI4365" t="s">
        <v>43</v>
      </c>
      <c r="AJ4365">
        <v>100</v>
      </c>
      <c r="AK4365">
        <v>360</v>
      </c>
      <c r="AL4365">
        <v>0.90790000000000004</v>
      </c>
      <c r="AM4365">
        <v>0.79239999999999999</v>
      </c>
      <c r="AN4365">
        <v>0.65580000000000005</v>
      </c>
      <c r="AO4365">
        <f>Data[[#This Row],[labeller_confidence_score]]-Data[[#This Row],[cytodiffusion_classification_confidence]]</f>
        <v>-0.13659999999999994</v>
      </c>
    </row>
    <row r="4366" spans="1:41" x14ac:dyDescent="0.3">
      <c r="A4366" t="s">
        <v>4439</v>
      </c>
      <c r="B4366" t="s">
        <v>54</v>
      </c>
      <c r="C4366">
        <v>0</v>
      </c>
      <c r="D4366" t="s">
        <v>54</v>
      </c>
      <c r="E4366">
        <v>7.41</v>
      </c>
      <c r="F4366">
        <v>0</v>
      </c>
      <c r="G4366">
        <v>0</v>
      </c>
      <c r="H4366">
        <v>1</v>
      </c>
      <c r="I4366">
        <f>Data[[#This Row],[nucleus_area_pct]]/Data[[#This Row],[cytoplasm_ratio]]</f>
        <v>0</v>
      </c>
      <c r="J4366">
        <v>0.92200000000000004</v>
      </c>
      <c r="K4366">
        <v>0.153</v>
      </c>
      <c r="L4366">
        <v>0.73</v>
      </c>
      <c r="M4366">
        <v>1</v>
      </c>
      <c r="N4366">
        <v>0.92900000000000005</v>
      </c>
      <c r="O4366">
        <v>214</v>
      </c>
      <c r="P4366">
        <v>47</v>
      </c>
      <c r="Q4366">
        <v>215</v>
      </c>
      <c r="R4366">
        <v>132</v>
      </c>
      <c r="S4366">
        <v>127</v>
      </c>
      <c r="T4366">
        <f>(Data[[#This Row],[mean_r]]/256)*100</f>
        <v>83.984375</v>
      </c>
      <c r="U4366">
        <f>(Data[[#This Row],[mean_g]]/256)*100</f>
        <v>51.5625</v>
      </c>
      <c r="V4366">
        <f>(Data[[#This Row],[mean_b]]/256)*100</f>
        <v>49.609375</v>
      </c>
      <c r="W4366">
        <v>0.52600000000000002</v>
      </c>
      <c r="X4366" t="s">
        <v>51</v>
      </c>
      <c r="Y4366" t="s">
        <v>45</v>
      </c>
      <c r="Z4366">
        <v>9741</v>
      </c>
      <c r="AA4366">
        <v>3.21</v>
      </c>
      <c r="AB4366">
        <v>14.8</v>
      </c>
      <c r="AC4366">
        <v>45</v>
      </c>
      <c r="AD4366">
        <v>363228</v>
      </c>
      <c r="AE4366">
        <v>97.6</v>
      </c>
      <c r="AF4366">
        <v>34.299999999999997</v>
      </c>
      <c r="AG4366" t="s">
        <v>46</v>
      </c>
      <c r="AH4366" t="s">
        <v>42</v>
      </c>
      <c r="AI4366" t="s">
        <v>52</v>
      </c>
      <c r="AJ4366">
        <v>100</v>
      </c>
      <c r="AK4366">
        <v>256</v>
      </c>
      <c r="AL4366">
        <v>9.4999999999999998E-3</v>
      </c>
      <c r="AM4366">
        <v>0.88600000000000001</v>
      </c>
      <c r="AN4366">
        <v>0.96209999999999996</v>
      </c>
      <c r="AO4366">
        <f>Data[[#This Row],[labeller_confidence_score]]-Data[[#This Row],[cytodiffusion_classification_confidence]]</f>
        <v>7.6099999999999945E-2</v>
      </c>
    </row>
    <row r="4367" spans="1:41" x14ac:dyDescent="0.3">
      <c r="A4367" t="s">
        <v>4440</v>
      </c>
      <c r="B4367" t="s">
        <v>49</v>
      </c>
      <c r="C4367">
        <v>0</v>
      </c>
      <c r="D4367" t="s">
        <v>50</v>
      </c>
      <c r="E4367">
        <v>12.22</v>
      </c>
      <c r="F4367">
        <v>55.3</v>
      </c>
      <c r="G4367">
        <v>0.627</v>
      </c>
      <c r="H4367">
        <v>0.501</v>
      </c>
      <c r="I4367">
        <f>Data[[#This Row],[nucleus_area_pct]]/Data[[#This Row],[cytoplasm_ratio]]</f>
        <v>110.37924151696606</v>
      </c>
      <c r="J4367">
        <v>0.81299999999999994</v>
      </c>
      <c r="K4367">
        <v>0.41199999999999998</v>
      </c>
      <c r="L4367">
        <v>3.16</v>
      </c>
      <c r="M4367">
        <v>3.9</v>
      </c>
      <c r="N4367">
        <v>0.76400000000000001</v>
      </c>
      <c r="O4367">
        <v>302</v>
      </c>
      <c r="P4367">
        <v>81</v>
      </c>
      <c r="Q4367">
        <v>220</v>
      </c>
      <c r="R4367">
        <v>158</v>
      </c>
      <c r="S4367">
        <v>201</v>
      </c>
      <c r="T4367">
        <f>(Data[[#This Row],[mean_r]]/256)*100</f>
        <v>85.9375</v>
      </c>
      <c r="U4367">
        <f>(Data[[#This Row],[mean_g]]/256)*100</f>
        <v>61.71875</v>
      </c>
      <c r="V4367">
        <f>(Data[[#This Row],[mean_b]]/256)*100</f>
        <v>78.515625</v>
      </c>
      <c r="W4367">
        <v>0.59899999999999998</v>
      </c>
      <c r="X4367" t="s">
        <v>51</v>
      </c>
      <c r="Y4367" t="s">
        <v>40</v>
      </c>
      <c r="Z4367">
        <v>5236</v>
      </c>
      <c r="AA4367">
        <v>4.79</v>
      </c>
      <c r="AB4367">
        <v>12.4</v>
      </c>
      <c r="AC4367">
        <v>52</v>
      </c>
      <c r="AD4367">
        <v>284567</v>
      </c>
      <c r="AE4367">
        <v>103.3</v>
      </c>
      <c r="AF4367">
        <v>28.5</v>
      </c>
      <c r="AG4367" t="s">
        <v>64</v>
      </c>
      <c r="AH4367" t="s">
        <v>47</v>
      </c>
      <c r="AI4367" t="s">
        <v>52</v>
      </c>
      <c r="AJ4367">
        <v>40</v>
      </c>
      <c r="AK4367">
        <v>256</v>
      </c>
      <c r="AL4367">
        <v>2.8199999999999999E-2</v>
      </c>
      <c r="AM4367">
        <v>0.95109999999999995</v>
      </c>
      <c r="AN4367">
        <v>0.94550000000000001</v>
      </c>
      <c r="AO4367">
        <f>Data[[#This Row],[labeller_confidence_score]]-Data[[#This Row],[cytodiffusion_classification_confidence]]</f>
        <v>-5.5999999999999384E-3</v>
      </c>
    </row>
    <row r="4368" spans="1:41" x14ac:dyDescent="0.3">
      <c r="A4368" t="s">
        <v>4441</v>
      </c>
      <c r="B4368" t="s">
        <v>66</v>
      </c>
      <c r="C4368">
        <v>1</v>
      </c>
      <c r="D4368" t="s">
        <v>67</v>
      </c>
      <c r="E4368">
        <v>7.73</v>
      </c>
      <c r="F4368">
        <v>95.8</v>
      </c>
      <c r="G4368">
        <v>0.86799999999999999</v>
      </c>
      <c r="H4368">
        <v>6.6000000000000003E-2</v>
      </c>
      <c r="I4368">
        <f>Data[[#This Row],[nucleus_area_pct]]/Data[[#This Row],[cytoplasm_ratio]]</f>
        <v>1451.5151515151515</v>
      </c>
      <c r="J4368">
        <v>0.63</v>
      </c>
      <c r="K4368">
        <v>0.60199999999999998</v>
      </c>
      <c r="L4368">
        <v>1.27</v>
      </c>
      <c r="M4368">
        <v>1.1000000000000001</v>
      </c>
      <c r="N4368">
        <v>0.56799999999999995</v>
      </c>
      <c r="O4368">
        <v>296</v>
      </c>
      <c r="P4368">
        <v>88</v>
      </c>
      <c r="Q4368">
        <v>138</v>
      </c>
      <c r="R4368">
        <v>148</v>
      </c>
      <c r="S4368">
        <v>209</v>
      </c>
      <c r="T4368">
        <f>(Data[[#This Row],[mean_r]]/256)*100</f>
        <v>53.90625</v>
      </c>
      <c r="U4368">
        <f>(Data[[#This Row],[mean_g]]/256)*100</f>
        <v>57.8125</v>
      </c>
      <c r="V4368">
        <f>(Data[[#This Row],[mean_b]]/256)*100</f>
        <v>81.640625</v>
      </c>
      <c r="W4368">
        <v>0.79200000000000004</v>
      </c>
      <c r="X4368" t="s">
        <v>51</v>
      </c>
      <c r="Y4368" t="s">
        <v>40</v>
      </c>
      <c r="Z4368">
        <v>10532</v>
      </c>
      <c r="AA4368">
        <v>4.16</v>
      </c>
      <c r="AB4368">
        <v>12.9</v>
      </c>
      <c r="AC4368">
        <v>41.7</v>
      </c>
      <c r="AD4368">
        <v>385331</v>
      </c>
      <c r="AE4368">
        <v>82.7</v>
      </c>
      <c r="AF4368">
        <v>32.1</v>
      </c>
      <c r="AG4368" t="s">
        <v>41</v>
      </c>
      <c r="AH4368" t="s">
        <v>42</v>
      </c>
      <c r="AI4368" t="s">
        <v>56</v>
      </c>
      <c r="AJ4368">
        <v>100</v>
      </c>
      <c r="AK4368">
        <v>360</v>
      </c>
      <c r="AL4368">
        <v>1</v>
      </c>
      <c r="AM4368">
        <v>0.75339999999999996</v>
      </c>
      <c r="AN4368">
        <v>0.84919999999999995</v>
      </c>
      <c r="AO4368">
        <f>Data[[#This Row],[labeller_confidence_score]]-Data[[#This Row],[cytodiffusion_classification_confidence]]</f>
        <v>9.5799999999999996E-2</v>
      </c>
    </row>
    <row r="4369" spans="1:41" x14ac:dyDescent="0.3">
      <c r="A4369" t="s">
        <v>4442</v>
      </c>
      <c r="B4369" t="s">
        <v>133</v>
      </c>
      <c r="C4369">
        <v>1</v>
      </c>
      <c r="D4369" t="s">
        <v>104</v>
      </c>
      <c r="E4369">
        <v>8.43</v>
      </c>
      <c r="F4369">
        <v>0</v>
      </c>
      <c r="G4369">
        <v>0</v>
      </c>
      <c r="H4369">
        <v>1</v>
      </c>
      <c r="I4369">
        <f>Data[[#This Row],[nucleus_area_pct]]/Data[[#This Row],[cytoplasm_ratio]]</f>
        <v>0</v>
      </c>
      <c r="J4369">
        <v>0.50600000000000001</v>
      </c>
      <c r="K4369">
        <v>0.82799999999999996</v>
      </c>
      <c r="L4369">
        <v>0.57999999999999996</v>
      </c>
      <c r="M4369">
        <v>1</v>
      </c>
      <c r="N4369">
        <v>0.84799999999999998</v>
      </c>
      <c r="O4369">
        <v>191</v>
      </c>
      <c r="P4369">
        <v>54</v>
      </c>
      <c r="Q4369">
        <v>196</v>
      </c>
      <c r="R4369">
        <v>129</v>
      </c>
      <c r="S4369">
        <v>132</v>
      </c>
      <c r="T4369">
        <f>(Data[[#This Row],[mean_r]]/256)*100</f>
        <v>76.5625</v>
      </c>
      <c r="U4369">
        <f>(Data[[#This Row],[mean_g]]/256)*100</f>
        <v>50.390625</v>
      </c>
      <c r="V4369">
        <f>(Data[[#This Row],[mean_b]]/256)*100</f>
        <v>51.5625</v>
      </c>
      <c r="W4369">
        <v>0.53700000000000003</v>
      </c>
      <c r="X4369" t="s">
        <v>63</v>
      </c>
      <c r="Y4369" t="s">
        <v>40</v>
      </c>
      <c r="Z4369">
        <v>7616</v>
      </c>
      <c r="AA4369">
        <v>4.54</v>
      </c>
      <c r="AB4369">
        <v>11.7</v>
      </c>
      <c r="AC4369">
        <v>37.5</v>
      </c>
      <c r="AD4369">
        <v>277450</v>
      </c>
      <c r="AE4369">
        <v>84.4</v>
      </c>
      <c r="AF4369">
        <v>34.200000000000003</v>
      </c>
      <c r="AG4369" t="s">
        <v>64</v>
      </c>
      <c r="AH4369" t="s">
        <v>47</v>
      </c>
      <c r="AI4369" t="s">
        <v>56</v>
      </c>
      <c r="AJ4369">
        <v>60</v>
      </c>
      <c r="AK4369">
        <v>256</v>
      </c>
      <c r="AL4369">
        <v>0.73440000000000005</v>
      </c>
      <c r="AM4369">
        <v>0.73429999999999995</v>
      </c>
      <c r="AN4369">
        <v>1</v>
      </c>
      <c r="AO4369">
        <f>Data[[#This Row],[labeller_confidence_score]]-Data[[#This Row],[cytodiffusion_classification_confidence]]</f>
        <v>0.26570000000000005</v>
      </c>
    </row>
    <row r="4370" spans="1:41" x14ac:dyDescent="0.3">
      <c r="A4370" t="s">
        <v>4443</v>
      </c>
      <c r="B4370" t="s">
        <v>49</v>
      </c>
      <c r="C4370">
        <v>0</v>
      </c>
      <c r="D4370" t="s">
        <v>50</v>
      </c>
      <c r="E4370">
        <v>9.67</v>
      </c>
      <c r="F4370">
        <v>49.3</v>
      </c>
      <c r="G4370">
        <v>0.60099999999999998</v>
      </c>
      <c r="H4370">
        <v>0.374</v>
      </c>
      <c r="I4370">
        <f>Data[[#This Row],[nucleus_area_pct]]/Data[[#This Row],[cytoplasm_ratio]]</f>
        <v>131.81818181818181</v>
      </c>
      <c r="J4370">
        <v>0.76</v>
      </c>
      <c r="K4370">
        <v>0.53600000000000003</v>
      </c>
      <c r="L4370">
        <v>3.18</v>
      </c>
      <c r="M4370">
        <v>3.7</v>
      </c>
      <c r="N4370">
        <v>0.77300000000000002</v>
      </c>
      <c r="O4370">
        <v>528</v>
      </c>
      <c r="P4370">
        <v>67</v>
      </c>
      <c r="Q4370">
        <v>206</v>
      </c>
      <c r="R4370">
        <v>179</v>
      </c>
      <c r="S4370">
        <v>182</v>
      </c>
      <c r="T4370">
        <f>(Data[[#This Row],[mean_r]]/256)*100</f>
        <v>80.46875</v>
      </c>
      <c r="U4370">
        <f>(Data[[#This Row],[mean_g]]/256)*100</f>
        <v>69.921875</v>
      </c>
      <c r="V4370">
        <f>(Data[[#This Row],[mean_b]]/256)*100</f>
        <v>71.09375</v>
      </c>
      <c r="W4370">
        <v>0.65300000000000002</v>
      </c>
      <c r="X4370" t="s">
        <v>39</v>
      </c>
      <c r="Y4370" t="s">
        <v>40</v>
      </c>
      <c r="Z4370">
        <v>6295</v>
      </c>
      <c r="AA4370">
        <v>5.33</v>
      </c>
      <c r="AB4370">
        <v>12.3</v>
      </c>
      <c r="AC4370">
        <v>40.299999999999997</v>
      </c>
      <c r="AD4370">
        <v>233498</v>
      </c>
      <c r="AE4370">
        <v>85.4</v>
      </c>
      <c r="AF4370">
        <v>31.5</v>
      </c>
      <c r="AG4370" t="s">
        <v>46</v>
      </c>
      <c r="AH4370" t="s">
        <v>47</v>
      </c>
      <c r="AI4370" t="s">
        <v>56</v>
      </c>
      <c r="AJ4370">
        <v>100</v>
      </c>
      <c r="AK4370">
        <v>512</v>
      </c>
      <c r="AL4370">
        <v>0.1053</v>
      </c>
      <c r="AM4370">
        <v>0.98</v>
      </c>
      <c r="AN4370">
        <v>0.87709999999999999</v>
      </c>
      <c r="AO4370">
        <f>Data[[#This Row],[labeller_confidence_score]]-Data[[#This Row],[cytodiffusion_classification_confidence]]</f>
        <v>-0.10289999999999999</v>
      </c>
    </row>
    <row r="4371" spans="1:41" x14ac:dyDescent="0.3">
      <c r="A4371" t="s">
        <v>4444</v>
      </c>
      <c r="B4371" t="s">
        <v>89</v>
      </c>
      <c r="C4371">
        <v>1</v>
      </c>
      <c r="D4371" t="s">
        <v>38</v>
      </c>
      <c r="E4371">
        <v>12.3</v>
      </c>
      <c r="F4371">
        <v>65.900000000000006</v>
      </c>
      <c r="G4371">
        <v>0.55900000000000005</v>
      </c>
      <c r="H4371">
        <v>0.45800000000000002</v>
      </c>
      <c r="I4371">
        <f>Data[[#This Row],[nucleus_area_pct]]/Data[[#This Row],[cytoplasm_ratio]]</f>
        <v>143.88646288209608</v>
      </c>
      <c r="J4371">
        <v>0.82899999999999996</v>
      </c>
      <c r="K4371">
        <v>0.45</v>
      </c>
      <c r="L4371">
        <v>4.4400000000000004</v>
      </c>
      <c r="M4371">
        <v>2.8</v>
      </c>
      <c r="N4371">
        <v>0.76900000000000002</v>
      </c>
      <c r="O4371">
        <v>473</v>
      </c>
      <c r="P4371">
        <v>71</v>
      </c>
      <c r="Q4371">
        <v>204</v>
      </c>
      <c r="R4371">
        <v>165</v>
      </c>
      <c r="S4371">
        <v>176</v>
      </c>
      <c r="T4371">
        <f>(Data[[#This Row],[mean_r]]/256)*100</f>
        <v>79.6875</v>
      </c>
      <c r="U4371">
        <f>(Data[[#This Row],[mean_g]]/256)*100</f>
        <v>64.453125</v>
      </c>
      <c r="V4371">
        <f>(Data[[#This Row],[mean_b]]/256)*100</f>
        <v>68.75</v>
      </c>
      <c r="W4371">
        <v>0.61299999999999999</v>
      </c>
      <c r="X4371" t="s">
        <v>51</v>
      </c>
      <c r="Y4371" t="s">
        <v>40</v>
      </c>
      <c r="Z4371">
        <v>10134</v>
      </c>
      <c r="AA4371">
        <v>4</v>
      </c>
      <c r="AB4371">
        <v>12.4</v>
      </c>
      <c r="AC4371">
        <v>47.2</v>
      </c>
      <c r="AD4371">
        <v>327028</v>
      </c>
      <c r="AE4371">
        <v>83.7</v>
      </c>
      <c r="AF4371">
        <v>33.200000000000003</v>
      </c>
      <c r="AG4371" t="s">
        <v>46</v>
      </c>
      <c r="AH4371" t="s">
        <v>42</v>
      </c>
      <c r="AI4371" t="s">
        <v>56</v>
      </c>
      <c r="AJ4371">
        <v>60</v>
      </c>
      <c r="AK4371">
        <v>360</v>
      </c>
      <c r="AL4371">
        <v>0.84289999999999998</v>
      </c>
      <c r="AM4371">
        <v>0.94630000000000003</v>
      </c>
      <c r="AN4371">
        <v>0.8488</v>
      </c>
      <c r="AO4371">
        <f>Data[[#This Row],[labeller_confidence_score]]-Data[[#This Row],[cytodiffusion_classification_confidence]]</f>
        <v>-9.7500000000000031E-2</v>
      </c>
    </row>
    <row r="4372" spans="1:41" x14ac:dyDescent="0.3">
      <c r="A4372" t="s">
        <v>4445</v>
      </c>
      <c r="B4372" t="s">
        <v>62</v>
      </c>
      <c r="C4372">
        <v>0</v>
      </c>
      <c r="D4372" t="s">
        <v>50</v>
      </c>
      <c r="E4372">
        <v>8.8800000000000008</v>
      </c>
      <c r="F4372">
        <v>74.099999999999994</v>
      </c>
      <c r="G4372">
        <v>0.73</v>
      </c>
      <c r="H4372">
        <v>0.184</v>
      </c>
      <c r="I4372">
        <f>Data[[#This Row],[nucleus_area_pct]]/Data[[#This Row],[cytoplasm_ratio]]</f>
        <v>402.71739130434781</v>
      </c>
      <c r="J4372">
        <v>0.91200000000000003</v>
      </c>
      <c r="K4372">
        <v>0.22700000000000001</v>
      </c>
      <c r="L4372">
        <v>1.41</v>
      </c>
      <c r="M4372">
        <v>1.2</v>
      </c>
      <c r="N4372">
        <v>0.94499999999999995</v>
      </c>
      <c r="O4372">
        <v>216</v>
      </c>
      <c r="P4372">
        <v>56</v>
      </c>
      <c r="Q4372">
        <v>210</v>
      </c>
      <c r="R4372">
        <v>153</v>
      </c>
      <c r="S4372">
        <v>175</v>
      </c>
      <c r="T4372">
        <f>(Data[[#This Row],[mean_r]]/256)*100</f>
        <v>82.03125</v>
      </c>
      <c r="U4372">
        <f>(Data[[#This Row],[mean_g]]/256)*100</f>
        <v>59.765625</v>
      </c>
      <c r="V4372">
        <f>(Data[[#This Row],[mean_b]]/256)*100</f>
        <v>68.359375</v>
      </c>
      <c r="W4372">
        <v>0.68700000000000006</v>
      </c>
      <c r="X4372" t="s">
        <v>63</v>
      </c>
      <c r="Y4372" t="s">
        <v>45</v>
      </c>
      <c r="Z4372">
        <v>1318</v>
      </c>
      <c r="AA4372">
        <v>5.48</v>
      </c>
      <c r="AB4372">
        <v>11.6</v>
      </c>
      <c r="AC4372">
        <v>38</v>
      </c>
      <c r="AD4372">
        <v>369182</v>
      </c>
      <c r="AE4372">
        <v>81.2</v>
      </c>
      <c r="AF4372">
        <v>33.5</v>
      </c>
      <c r="AG4372" t="s">
        <v>41</v>
      </c>
      <c r="AH4372" t="s">
        <v>42</v>
      </c>
      <c r="AI4372" t="s">
        <v>52</v>
      </c>
      <c r="AJ4372">
        <v>100</v>
      </c>
      <c r="AK4372">
        <v>224</v>
      </c>
      <c r="AL4372">
        <v>0.14910000000000001</v>
      </c>
      <c r="AM4372">
        <v>0.95540000000000003</v>
      </c>
      <c r="AN4372">
        <v>0.95309999999999995</v>
      </c>
      <c r="AO4372">
        <f>Data[[#This Row],[labeller_confidence_score]]-Data[[#This Row],[cytodiffusion_classification_confidence]]</f>
        <v>-2.3000000000000798E-3</v>
      </c>
    </row>
    <row r="4373" spans="1:41" x14ac:dyDescent="0.3">
      <c r="A4373" t="s">
        <v>4446</v>
      </c>
      <c r="B4373" t="s">
        <v>54</v>
      </c>
      <c r="C4373">
        <v>0</v>
      </c>
      <c r="D4373" t="s">
        <v>54</v>
      </c>
      <c r="E4373">
        <v>7.43</v>
      </c>
      <c r="F4373">
        <v>0</v>
      </c>
      <c r="G4373">
        <v>0</v>
      </c>
      <c r="H4373">
        <v>1</v>
      </c>
      <c r="I4373">
        <f>Data[[#This Row],[nucleus_area_pct]]/Data[[#This Row],[cytoplasm_ratio]]</f>
        <v>0</v>
      </c>
      <c r="J4373">
        <v>0.91900000000000004</v>
      </c>
      <c r="K4373">
        <v>0.18099999999999999</v>
      </c>
      <c r="L4373">
        <v>0.75</v>
      </c>
      <c r="M4373">
        <v>1</v>
      </c>
      <c r="N4373">
        <v>0.94199999999999995</v>
      </c>
      <c r="O4373">
        <v>221</v>
      </c>
      <c r="P4373">
        <v>45</v>
      </c>
      <c r="Q4373">
        <v>234</v>
      </c>
      <c r="R4373">
        <v>135</v>
      </c>
      <c r="S4373">
        <v>140</v>
      </c>
      <c r="T4373">
        <f>(Data[[#This Row],[mean_r]]/256)*100</f>
        <v>91.40625</v>
      </c>
      <c r="U4373">
        <f>(Data[[#This Row],[mean_g]]/256)*100</f>
        <v>52.734375</v>
      </c>
      <c r="V4373">
        <f>(Data[[#This Row],[mean_b]]/256)*100</f>
        <v>54.6875</v>
      </c>
      <c r="W4373">
        <v>0.51800000000000002</v>
      </c>
      <c r="X4373" t="s">
        <v>39</v>
      </c>
      <c r="Y4373" t="s">
        <v>40</v>
      </c>
      <c r="Z4373">
        <v>6461</v>
      </c>
      <c r="AA4373">
        <v>5.42</v>
      </c>
      <c r="AB4373">
        <v>13.9</v>
      </c>
      <c r="AC4373">
        <v>48.6</v>
      </c>
      <c r="AD4373">
        <v>255959</v>
      </c>
      <c r="AE4373">
        <v>89.3</v>
      </c>
      <c r="AF4373">
        <v>31.8</v>
      </c>
      <c r="AG4373" t="s">
        <v>46</v>
      </c>
      <c r="AH4373" t="s">
        <v>42</v>
      </c>
      <c r="AI4373" t="s">
        <v>56</v>
      </c>
      <c r="AJ4373">
        <v>40</v>
      </c>
      <c r="AK4373">
        <v>360</v>
      </c>
      <c r="AL4373">
        <v>0.06</v>
      </c>
      <c r="AM4373">
        <v>0.88990000000000002</v>
      </c>
      <c r="AN4373">
        <v>0.97609999999999997</v>
      </c>
      <c r="AO4373">
        <f>Data[[#This Row],[labeller_confidence_score]]-Data[[#This Row],[cytodiffusion_classification_confidence]]</f>
        <v>8.6199999999999943E-2</v>
      </c>
    </row>
    <row r="4374" spans="1:41" x14ac:dyDescent="0.3">
      <c r="A4374" t="s">
        <v>4447</v>
      </c>
      <c r="B4374" t="s">
        <v>54</v>
      </c>
      <c r="C4374">
        <v>0</v>
      </c>
      <c r="D4374" t="s">
        <v>54</v>
      </c>
      <c r="E4374">
        <v>6.77</v>
      </c>
      <c r="F4374">
        <v>0</v>
      </c>
      <c r="G4374">
        <v>0</v>
      </c>
      <c r="H4374">
        <v>1</v>
      </c>
      <c r="I4374">
        <f>Data[[#This Row],[nucleus_area_pct]]/Data[[#This Row],[cytoplasm_ratio]]</f>
        <v>0</v>
      </c>
      <c r="J4374">
        <v>0.91500000000000004</v>
      </c>
      <c r="K4374">
        <v>0.22800000000000001</v>
      </c>
      <c r="L4374">
        <v>0.45</v>
      </c>
      <c r="M4374">
        <v>1</v>
      </c>
      <c r="N4374">
        <v>0.95199999999999996</v>
      </c>
      <c r="O4374">
        <v>195</v>
      </c>
      <c r="P4374">
        <v>45</v>
      </c>
      <c r="Q4374">
        <v>241</v>
      </c>
      <c r="R4374">
        <v>123</v>
      </c>
      <c r="S4374">
        <v>123</v>
      </c>
      <c r="T4374">
        <f>(Data[[#This Row],[mean_r]]/256)*100</f>
        <v>94.140625</v>
      </c>
      <c r="U4374">
        <f>(Data[[#This Row],[mean_g]]/256)*100</f>
        <v>48.046875</v>
      </c>
      <c r="V4374">
        <f>(Data[[#This Row],[mean_b]]/256)*100</f>
        <v>48.046875</v>
      </c>
      <c r="W4374">
        <v>0.502</v>
      </c>
      <c r="X4374" t="s">
        <v>63</v>
      </c>
      <c r="Y4374" t="s">
        <v>40</v>
      </c>
      <c r="Z4374">
        <v>9241</v>
      </c>
      <c r="AA4374">
        <v>4.6399999999999997</v>
      </c>
      <c r="AB4374">
        <v>16.3</v>
      </c>
      <c r="AC4374">
        <v>33.1</v>
      </c>
      <c r="AD4374">
        <v>340048</v>
      </c>
      <c r="AE4374">
        <v>62.2</v>
      </c>
      <c r="AF4374">
        <v>33.299999999999997</v>
      </c>
      <c r="AG4374" t="s">
        <v>41</v>
      </c>
      <c r="AH4374" t="s">
        <v>42</v>
      </c>
      <c r="AI4374" t="s">
        <v>56</v>
      </c>
      <c r="AJ4374">
        <v>100</v>
      </c>
      <c r="AK4374">
        <v>360</v>
      </c>
      <c r="AL4374">
        <v>0.13739999999999999</v>
      </c>
      <c r="AM4374">
        <v>1</v>
      </c>
      <c r="AN4374">
        <v>0.96540000000000004</v>
      </c>
      <c r="AO4374">
        <f>Data[[#This Row],[labeller_confidence_score]]-Data[[#This Row],[cytodiffusion_classification_confidence]]</f>
        <v>-3.4599999999999964E-2</v>
      </c>
    </row>
    <row r="4375" spans="1:41" x14ac:dyDescent="0.3">
      <c r="A4375" t="s">
        <v>4448</v>
      </c>
      <c r="B4375" t="s">
        <v>87</v>
      </c>
      <c r="C4375">
        <v>0</v>
      </c>
      <c r="D4375" t="s">
        <v>50</v>
      </c>
      <c r="E4375">
        <v>12.86</v>
      </c>
      <c r="F4375">
        <v>51.2</v>
      </c>
      <c r="G4375">
        <v>0.57599999999999996</v>
      </c>
      <c r="H4375">
        <v>0.46800000000000003</v>
      </c>
      <c r="I4375">
        <f>Data[[#This Row],[nucleus_area_pct]]/Data[[#This Row],[cytoplasm_ratio]]</f>
        <v>109.4017094017094</v>
      </c>
      <c r="J4375">
        <v>0.76300000000000001</v>
      </c>
      <c r="K4375">
        <v>0.46200000000000002</v>
      </c>
      <c r="L4375">
        <v>4.95</v>
      </c>
      <c r="M4375">
        <v>1.5</v>
      </c>
      <c r="N4375">
        <v>0.81499999999999995</v>
      </c>
      <c r="O4375">
        <v>422</v>
      </c>
      <c r="P4375">
        <v>85</v>
      </c>
      <c r="Q4375">
        <v>248</v>
      </c>
      <c r="R4375">
        <v>158</v>
      </c>
      <c r="S4375">
        <v>146</v>
      </c>
      <c r="T4375">
        <f>(Data[[#This Row],[mean_r]]/256)*100</f>
        <v>96.875</v>
      </c>
      <c r="U4375">
        <f>(Data[[#This Row],[mean_g]]/256)*100</f>
        <v>61.71875</v>
      </c>
      <c r="V4375">
        <f>(Data[[#This Row],[mean_b]]/256)*100</f>
        <v>57.03125</v>
      </c>
      <c r="W4375">
        <v>0.52200000000000002</v>
      </c>
      <c r="X4375" t="s">
        <v>51</v>
      </c>
      <c r="Y4375" t="s">
        <v>40</v>
      </c>
      <c r="Z4375">
        <v>10177</v>
      </c>
      <c r="AA4375">
        <v>6.15</v>
      </c>
      <c r="AB4375">
        <v>16.8</v>
      </c>
      <c r="AC4375">
        <v>38.299999999999997</v>
      </c>
      <c r="AD4375">
        <v>178581</v>
      </c>
      <c r="AE4375">
        <v>67.5</v>
      </c>
      <c r="AF4375">
        <v>32.700000000000003</v>
      </c>
      <c r="AG4375" t="s">
        <v>46</v>
      </c>
      <c r="AH4375" t="s">
        <v>42</v>
      </c>
      <c r="AI4375" t="s">
        <v>43</v>
      </c>
      <c r="AJ4375">
        <v>100</v>
      </c>
      <c r="AK4375">
        <v>360</v>
      </c>
      <c r="AL4375">
        <v>0.16500000000000001</v>
      </c>
      <c r="AM4375">
        <v>0.80740000000000001</v>
      </c>
      <c r="AN4375">
        <v>0.95369999999999999</v>
      </c>
      <c r="AO4375">
        <f>Data[[#This Row],[labeller_confidence_score]]-Data[[#This Row],[cytodiffusion_classification_confidence]]</f>
        <v>0.14629999999999999</v>
      </c>
    </row>
    <row r="4376" spans="1:41" x14ac:dyDescent="0.3">
      <c r="A4376" t="s">
        <v>4449</v>
      </c>
      <c r="B4376" t="s">
        <v>54</v>
      </c>
      <c r="C4376">
        <v>0</v>
      </c>
      <c r="D4376" t="s">
        <v>54</v>
      </c>
      <c r="E4376">
        <v>7.74</v>
      </c>
      <c r="F4376">
        <v>0</v>
      </c>
      <c r="G4376">
        <v>0</v>
      </c>
      <c r="H4376">
        <v>1</v>
      </c>
      <c r="I4376">
        <f>Data[[#This Row],[nucleus_area_pct]]/Data[[#This Row],[cytoplasm_ratio]]</f>
        <v>0</v>
      </c>
      <c r="J4376">
        <v>0.874</v>
      </c>
      <c r="K4376">
        <v>0.20300000000000001</v>
      </c>
      <c r="L4376">
        <v>0.64</v>
      </c>
      <c r="M4376">
        <v>1</v>
      </c>
      <c r="N4376">
        <v>0.93100000000000005</v>
      </c>
      <c r="O4376">
        <v>176</v>
      </c>
      <c r="P4376">
        <v>49</v>
      </c>
      <c r="Q4376">
        <v>227</v>
      </c>
      <c r="R4376">
        <v>115</v>
      </c>
      <c r="S4376">
        <v>131</v>
      </c>
      <c r="T4376">
        <f>(Data[[#This Row],[mean_r]]/256)*100</f>
        <v>88.671875</v>
      </c>
      <c r="U4376">
        <f>(Data[[#This Row],[mean_g]]/256)*100</f>
        <v>44.921875</v>
      </c>
      <c r="V4376">
        <f>(Data[[#This Row],[mean_b]]/256)*100</f>
        <v>51.171875</v>
      </c>
      <c r="W4376">
        <v>0.49099999999999999</v>
      </c>
      <c r="X4376" t="s">
        <v>51</v>
      </c>
      <c r="Y4376" t="s">
        <v>40</v>
      </c>
      <c r="Z4376">
        <v>6539</v>
      </c>
      <c r="AA4376">
        <v>4.43</v>
      </c>
      <c r="AB4376">
        <v>12.7</v>
      </c>
      <c r="AC4376">
        <v>48.8</v>
      </c>
      <c r="AD4376">
        <v>245086</v>
      </c>
      <c r="AE4376">
        <v>90.8</v>
      </c>
      <c r="AF4376">
        <v>31.6</v>
      </c>
      <c r="AG4376" t="s">
        <v>46</v>
      </c>
      <c r="AH4376" t="s">
        <v>68</v>
      </c>
      <c r="AI4376" t="s">
        <v>56</v>
      </c>
      <c r="AJ4376">
        <v>100</v>
      </c>
      <c r="AK4376">
        <v>512</v>
      </c>
      <c r="AL4376">
        <v>5.8799999999999998E-2</v>
      </c>
      <c r="AM4376">
        <v>0.85250000000000004</v>
      </c>
      <c r="AN4376">
        <v>0.85780000000000001</v>
      </c>
      <c r="AO4376">
        <f>Data[[#This Row],[labeller_confidence_score]]-Data[[#This Row],[cytodiffusion_classification_confidence]]</f>
        <v>5.2999999999999714E-3</v>
      </c>
    </row>
    <row r="4377" spans="1:41" x14ac:dyDescent="0.3">
      <c r="A4377" t="s">
        <v>4450</v>
      </c>
      <c r="B4377" t="s">
        <v>74</v>
      </c>
      <c r="C4377">
        <v>0</v>
      </c>
      <c r="D4377" t="s">
        <v>75</v>
      </c>
      <c r="E4377">
        <v>2.92</v>
      </c>
      <c r="F4377">
        <v>0</v>
      </c>
      <c r="G4377">
        <v>0</v>
      </c>
      <c r="H4377">
        <v>1</v>
      </c>
      <c r="I4377">
        <f>Data[[#This Row],[nucleus_area_pct]]/Data[[#This Row],[cytoplasm_ratio]]</f>
        <v>0</v>
      </c>
      <c r="J4377">
        <v>0.75800000000000001</v>
      </c>
      <c r="K4377">
        <v>0.48099999999999998</v>
      </c>
      <c r="L4377">
        <v>2.52</v>
      </c>
      <c r="M4377">
        <v>1</v>
      </c>
      <c r="N4377">
        <v>0.82499999999999996</v>
      </c>
      <c r="O4377">
        <v>39</v>
      </c>
      <c r="P4377">
        <v>19</v>
      </c>
      <c r="Q4377">
        <v>207</v>
      </c>
      <c r="R4377">
        <v>125</v>
      </c>
      <c r="S4377">
        <v>169</v>
      </c>
      <c r="T4377">
        <f>(Data[[#This Row],[mean_r]]/256)*100</f>
        <v>80.859375</v>
      </c>
      <c r="U4377">
        <f>(Data[[#This Row],[mean_g]]/256)*100</f>
        <v>48.828125</v>
      </c>
      <c r="V4377">
        <f>(Data[[#This Row],[mean_b]]/256)*100</f>
        <v>66.015625</v>
      </c>
      <c r="W4377">
        <v>0.58799999999999997</v>
      </c>
      <c r="X4377" t="s">
        <v>63</v>
      </c>
      <c r="Y4377" t="s">
        <v>40</v>
      </c>
      <c r="Z4377">
        <v>3861</v>
      </c>
      <c r="AA4377">
        <v>3.93</v>
      </c>
      <c r="AB4377">
        <v>14.5</v>
      </c>
      <c r="AC4377">
        <v>39.799999999999997</v>
      </c>
      <c r="AD4377">
        <v>199436</v>
      </c>
      <c r="AE4377">
        <v>108.1</v>
      </c>
      <c r="AF4377">
        <v>33</v>
      </c>
      <c r="AG4377" t="s">
        <v>64</v>
      </c>
      <c r="AH4377" t="s">
        <v>47</v>
      </c>
      <c r="AI4377" t="s">
        <v>43</v>
      </c>
      <c r="AJ4377">
        <v>100</v>
      </c>
      <c r="AK4377">
        <v>360</v>
      </c>
      <c r="AL4377">
        <v>1.61E-2</v>
      </c>
      <c r="AM4377">
        <v>0.88800000000000001</v>
      </c>
      <c r="AN4377">
        <v>0.93269999999999997</v>
      </c>
      <c r="AO4377">
        <f>Data[[#This Row],[labeller_confidence_score]]-Data[[#This Row],[cytodiffusion_classification_confidence]]</f>
        <v>4.4699999999999962E-2</v>
      </c>
    </row>
    <row r="4378" spans="1:41" x14ac:dyDescent="0.3">
      <c r="A4378" t="s">
        <v>4451</v>
      </c>
      <c r="B4378" t="s">
        <v>66</v>
      </c>
      <c r="C4378">
        <v>1</v>
      </c>
      <c r="D4378" t="s">
        <v>67</v>
      </c>
      <c r="E4378">
        <v>6.91</v>
      </c>
      <c r="F4378">
        <v>93.9</v>
      </c>
      <c r="G4378">
        <v>0.73099999999999998</v>
      </c>
      <c r="H4378">
        <v>0.05</v>
      </c>
      <c r="I4378">
        <f>Data[[#This Row],[nucleus_area_pct]]/Data[[#This Row],[cytoplasm_ratio]]</f>
        <v>1878</v>
      </c>
      <c r="J4378">
        <v>0.69199999999999995</v>
      </c>
      <c r="K4378">
        <v>0.50900000000000001</v>
      </c>
      <c r="L4378">
        <v>1.02</v>
      </c>
      <c r="M4378">
        <v>1</v>
      </c>
      <c r="N4378">
        <v>0.437</v>
      </c>
      <c r="O4378">
        <v>404</v>
      </c>
      <c r="P4378">
        <v>65</v>
      </c>
      <c r="Q4378">
        <v>201</v>
      </c>
      <c r="R4378">
        <v>133</v>
      </c>
      <c r="S4378">
        <v>178</v>
      </c>
      <c r="T4378">
        <f>(Data[[#This Row],[mean_r]]/256)*100</f>
        <v>78.515625</v>
      </c>
      <c r="U4378">
        <f>(Data[[#This Row],[mean_g]]/256)*100</f>
        <v>51.953125</v>
      </c>
      <c r="V4378">
        <f>(Data[[#This Row],[mean_b]]/256)*100</f>
        <v>69.53125</v>
      </c>
      <c r="W4378">
        <v>0.72699999999999998</v>
      </c>
      <c r="X4378" t="s">
        <v>51</v>
      </c>
      <c r="Y4378" t="s">
        <v>40</v>
      </c>
      <c r="Z4378">
        <v>6962</v>
      </c>
      <c r="AA4378">
        <v>5.0599999999999996</v>
      </c>
      <c r="AB4378">
        <v>12</v>
      </c>
      <c r="AC4378">
        <v>39.9</v>
      </c>
      <c r="AD4378">
        <v>220164</v>
      </c>
      <c r="AE4378">
        <v>87.6</v>
      </c>
      <c r="AF4378">
        <v>33.5</v>
      </c>
      <c r="AG4378" t="s">
        <v>46</v>
      </c>
      <c r="AH4378" t="s">
        <v>42</v>
      </c>
      <c r="AI4378" t="s">
        <v>56</v>
      </c>
      <c r="AJ4378">
        <v>40</v>
      </c>
      <c r="AK4378">
        <v>224</v>
      </c>
      <c r="AL4378">
        <v>0.71860000000000002</v>
      </c>
      <c r="AM4378">
        <v>0.60829999999999995</v>
      </c>
      <c r="AN4378">
        <v>0.62749999999999995</v>
      </c>
      <c r="AO4378">
        <f>Data[[#This Row],[labeller_confidence_score]]-Data[[#This Row],[cytodiffusion_classification_confidence]]</f>
        <v>1.9199999999999995E-2</v>
      </c>
    </row>
    <row r="4379" spans="1:41" x14ac:dyDescent="0.3">
      <c r="A4379" t="s">
        <v>4452</v>
      </c>
      <c r="B4379" t="s">
        <v>49</v>
      </c>
      <c r="C4379">
        <v>0</v>
      </c>
      <c r="D4379" t="s">
        <v>50</v>
      </c>
      <c r="E4379">
        <v>12.92</v>
      </c>
      <c r="F4379">
        <v>51.7</v>
      </c>
      <c r="G4379">
        <v>0.53100000000000003</v>
      </c>
      <c r="H4379">
        <v>0.45</v>
      </c>
      <c r="I4379">
        <f>Data[[#This Row],[nucleus_area_pct]]/Data[[#This Row],[cytoplasm_ratio]]</f>
        <v>114.88888888888889</v>
      </c>
      <c r="J4379">
        <v>0.85899999999999999</v>
      </c>
      <c r="K4379">
        <v>0.41199999999999998</v>
      </c>
      <c r="L4379">
        <v>3.46</v>
      </c>
      <c r="M4379">
        <v>3.4</v>
      </c>
      <c r="N4379">
        <v>0.86</v>
      </c>
      <c r="O4379">
        <v>435</v>
      </c>
      <c r="P4379">
        <v>72</v>
      </c>
      <c r="Q4379">
        <v>198</v>
      </c>
      <c r="R4379">
        <v>158</v>
      </c>
      <c r="S4379">
        <v>168</v>
      </c>
      <c r="T4379">
        <f>(Data[[#This Row],[mean_r]]/256)*100</f>
        <v>77.34375</v>
      </c>
      <c r="U4379">
        <f>(Data[[#This Row],[mean_g]]/256)*100</f>
        <v>61.71875</v>
      </c>
      <c r="V4379">
        <f>(Data[[#This Row],[mean_b]]/256)*100</f>
        <v>65.625</v>
      </c>
      <c r="W4379">
        <v>0.64700000000000002</v>
      </c>
      <c r="X4379" t="s">
        <v>51</v>
      </c>
      <c r="Y4379" t="s">
        <v>45</v>
      </c>
      <c r="Z4379">
        <v>7222</v>
      </c>
      <c r="AA4379">
        <v>3.75</v>
      </c>
      <c r="AB4379">
        <v>13.6</v>
      </c>
      <c r="AC4379">
        <v>42.4</v>
      </c>
      <c r="AD4379">
        <v>320683</v>
      </c>
      <c r="AE4379">
        <v>64</v>
      </c>
      <c r="AF4379">
        <v>35.799999999999997</v>
      </c>
      <c r="AG4379" t="s">
        <v>41</v>
      </c>
      <c r="AH4379" t="s">
        <v>42</v>
      </c>
      <c r="AI4379" t="s">
        <v>52</v>
      </c>
      <c r="AJ4379">
        <v>100</v>
      </c>
      <c r="AK4379">
        <v>360</v>
      </c>
      <c r="AL4379">
        <v>5.5899999999999998E-2</v>
      </c>
      <c r="AM4379">
        <v>0.92520000000000002</v>
      </c>
      <c r="AN4379">
        <v>0.92769999999999997</v>
      </c>
      <c r="AO4379">
        <f>Data[[#This Row],[labeller_confidence_score]]-Data[[#This Row],[cytodiffusion_classification_confidence]]</f>
        <v>2.4999999999999467E-3</v>
      </c>
    </row>
    <row r="4380" spans="1:41" x14ac:dyDescent="0.3">
      <c r="A4380" t="s">
        <v>4453</v>
      </c>
      <c r="B4380" t="s">
        <v>49</v>
      </c>
      <c r="C4380">
        <v>0</v>
      </c>
      <c r="D4380" t="s">
        <v>50</v>
      </c>
      <c r="E4380">
        <v>12.55</v>
      </c>
      <c r="F4380">
        <v>50.4</v>
      </c>
      <c r="G4380">
        <v>0.51400000000000001</v>
      </c>
      <c r="H4380">
        <v>0.46800000000000003</v>
      </c>
      <c r="I4380">
        <f>Data[[#This Row],[nucleus_area_pct]]/Data[[#This Row],[cytoplasm_ratio]]</f>
        <v>107.69230769230768</v>
      </c>
      <c r="J4380">
        <v>0.73399999999999999</v>
      </c>
      <c r="K4380">
        <v>0.375</v>
      </c>
      <c r="L4380">
        <v>2.44</v>
      </c>
      <c r="M4380">
        <v>3.9</v>
      </c>
      <c r="N4380">
        <v>0.90800000000000003</v>
      </c>
      <c r="O4380">
        <v>559</v>
      </c>
      <c r="P4380">
        <v>72</v>
      </c>
      <c r="Q4380">
        <v>221</v>
      </c>
      <c r="R4380">
        <v>133</v>
      </c>
      <c r="S4380">
        <v>207</v>
      </c>
      <c r="T4380">
        <f>(Data[[#This Row],[mean_r]]/256)*100</f>
        <v>86.328125</v>
      </c>
      <c r="U4380">
        <f>(Data[[#This Row],[mean_g]]/256)*100</f>
        <v>51.953125</v>
      </c>
      <c r="V4380">
        <f>(Data[[#This Row],[mean_b]]/256)*100</f>
        <v>80.859375</v>
      </c>
      <c r="W4380">
        <v>0.70399999999999996</v>
      </c>
      <c r="X4380" t="s">
        <v>51</v>
      </c>
      <c r="Y4380" t="s">
        <v>40</v>
      </c>
      <c r="Z4380">
        <v>5790</v>
      </c>
      <c r="AA4380">
        <v>5.08</v>
      </c>
      <c r="AB4380">
        <v>13.1</v>
      </c>
      <c r="AC4380">
        <v>48.5</v>
      </c>
      <c r="AD4380">
        <v>152290</v>
      </c>
      <c r="AE4380">
        <v>106.3</v>
      </c>
      <c r="AF4380">
        <v>34.5</v>
      </c>
      <c r="AG4380" t="s">
        <v>64</v>
      </c>
      <c r="AH4380" t="s">
        <v>42</v>
      </c>
      <c r="AI4380" t="s">
        <v>56</v>
      </c>
      <c r="AJ4380">
        <v>40</v>
      </c>
      <c r="AK4380">
        <v>512</v>
      </c>
      <c r="AL4380">
        <v>6.9199999999999998E-2</v>
      </c>
      <c r="AM4380">
        <v>0.90849999999999997</v>
      </c>
      <c r="AN4380">
        <v>0.98080000000000001</v>
      </c>
      <c r="AO4380">
        <f>Data[[#This Row],[labeller_confidence_score]]-Data[[#This Row],[cytodiffusion_classification_confidence]]</f>
        <v>7.2300000000000031E-2</v>
      </c>
    </row>
    <row r="4381" spans="1:41" x14ac:dyDescent="0.3">
      <c r="A4381" t="s">
        <v>4454</v>
      </c>
      <c r="B4381" t="s">
        <v>87</v>
      </c>
      <c r="C4381">
        <v>0</v>
      </c>
      <c r="D4381" t="s">
        <v>50</v>
      </c>
      <c r="E4381">
        <v>12.18</v>
      </c>
      <c r="F4381">
        <v>45</v>
      </c>
      <c r="G4381">
        <v>0.435</v>
      </c>
      <c r="H4381">
        <v>0.59399999999999997</v>
      </c>
      <c r="I4381">
        <f>Data[[#This Row],[nucleus_area_pct]]/Data[[#This Row],[cytoplasm_ratio]]</f>
        <v>75.757575757575765</v>
      </c>
      <c r="J4381">
        <v>0.753</v>
      </c>
      <c r="K4381">
        <v>0.30599999999999999</v>
      </c>
      <c r="L4381">
        <v>4.0199999999999996</v>
      </c>
      <c r="M4381">
        <v>1.9</v>
      </c>
      <c r="N4381">
        <v>0.76</v>
      </c>
      <c r="O4381">
        <v>504</v>
      </c>
      <c r="P4381">
        <v>73</v>
      </c>
      <c r="Q4381">
        <v>236</v>
      </c>
      <c r="R4381">
        <v>141</v>
      </c>
      <c r="S4381">
        <v>172</v>
      </c>
      <c r="T4381">
        <f>(Data[[#This Row],[mean_r]]/256)*100</f>
        <v>92.1875</v>
      </c>
      <c r="U4381">
        <f>(Data[[#This Row],[mean_g]]/256)*100</f>
        <v>55.078125</v>
      </c>
      <c r="V4381">
        <f>(Data[[#This Row],[mean_b]]/256)*100</f>
        <v>67.1875</v>
      </c>
      <c r="W4381">
        <v>0.71599999999999997</v>
      </c>
      <c r="X4381" t="s">
        <v>51</v>
      </c>
      <c r="Y4381" t="s">
        <v>45</v>
      </c>
      <c r="Z4381">
        <v>6665</v>
      </c>
      <c r="AA4381">
        <v>5.61</v>
      </c>
      <c r="AB4381">
        <v>15.9</v>
      </c>
      <c r="AC4381">
        <v>41.4</v>
      </c>
      <c r="AD4381">
        <v>366862</v>
      </c>
      <c r="AE4381">
        <v>78.099999999999994</v>
      </c>
      <c r="AF4381">
        <v>33.5</v>
      </c>
      <c r="AG4381" t="s">
        <v>46</v>
      </c>
      <c r="AH4381" t="s">
        <v>47</v>
      </c>
      <c r="AI4381" t="s">
        <v>43</v>
      </c>
      <c r="AJ4381">
        <v>100</v>
      </c>
      <c r="AK4381">
        <v>360</v>
      </c>
      <c r="AL4381">
        <v>1.7999999999999999E-2</v>
      </c>
      <c r="AM4381">
        <v>0.91159999999999997</v>
      </c>
      <c r="AN4381">
        <v>0.95109999999999995</v>
      </c>
      <c r="AO4381">
        <f>Data[[#This Row],[labeller_confidence_score]]-Data[[#This Row],[cytodiffusion_classification_confidence]]</f>
        <v>3.949999999999998E-2</v>
      </c>
    </row>
    <row r="4382" spans="1:41" x14ac:dyDescent="0.3">
      <c r="A4382" t="s">
        <v>4455</v>
      </c>
      <c r="B4382" t="s">
        <v>87</v>
      </c>
      <c r="C4382">
        <v>0</v>
      </c>
      <c r="D4382" t="s">
        <v>50</v>
      </c>
      <c r="E4382">
        <v>12.71</v>
      </c>
      <c r="F4382">
        <v>50.1</v>
      </c>
      <c r="G4382">
        <v>0.45200000000000001</v>
      </c>
      <c r="H4382">
        <v>0.503</v>
      </c>
      <c r="I4382">
        <f>Data[[#This Row],[nucleus_area_pct]]/Data[[#This Row],[cytoplasm_ratio]]</f>
        <v>99.602385685884698</v>
      </c>
      <c r="J4382">
        <v>0.69299999999999995</v>
      </c>
      <c r="K4382">
        <v>0.311</v>
      </c>
      <c r="L4382">
        <v>5.12</v>
      </c>
      <c r="M4382">
        <v>2.2999999999999998</v>
      </c>
      <c r="N4382">
        <v>0.81799999999999995</v>
      </c>
      <c r="O4382">
        <v>447</v>
      </c>
      <c r="P4382">
        <v>71</v>
      </c>
      <c r="Q4382">
        <v>255</v>
      </c>
      <c r="R4382">
        <v>147</v>
      </c>
      <c r="S4382">
        <v>141</v>
      </c>
      <c r="T4382">
        <f>(Data[[#This Row],[mean_r]]/256)*100</f>
        <v>99.609375</v>
      </c>
      <c r="U4382">
        <f>(Data[[#This Row],[mean_g]]/256)*100</f>
        <v>57.421875</v>
      </c>
      <c r="V4382">
        <f>(Data[[#This Row],[mean_b]]/256)*100</f>
        <v>55.078125</v>
      </c>
      <c r="W4382">
        <v>0.55000000000000004</v>
      </c>
      <c r="X4382" t="s">
        <v>39</v>
      </c>
      <c r="Y4382" t="s">
        <v>40</v>
      </c>
      <c r="Z4382">
        <v>7777</v>
      </c>
      <c r="AA4382">
        <v>5.39</v>
      </c>
      <c r="AB4382">
        <v>10.9</v>
      </c>
      <c r="AC4382">
        <v>48.1</v>
      </c>
      <c r="AD4382">
        <v>251928</v>
      </c>
      <c r="AE4382">
        <v>73.099999999999994</v>
      </c>
      <c r="AF4382">
        <v>31.4</v>
      </c>
      <c r="AG4382" t="s">
        <v>41</v>
      </c>
      <c r="AH4382" t="s">
        <v>42</v>
      </c>
      <c r="AI4382" t="s">
        <v>56</v>
      </c>
      <c r="AJ4382">
        <v>60</v>
      </c>
      <c r="AK4382">
        <v>360</v>
      </c>
      <c r="AL4382">
        <v>3.6600000000000001E-2</v>
      </c>
      <c r="AM4382">
        <v>0.87809999999999999</v>
      </c>
      <c r="AN4382">
        <v>0.97599999999999998</v>
      </c>
      <c r="AO4382">
        <f>Data[[#This Row],[labeller_confidence_score]]-Data[[#This Row],[cytodiffusion_classification_confidence]]</f>
        <v>9.7899999999999987E-2</v>
      </c>
    </row>
    <row r="4383" spans="1:41" x14ac:dyDescent="0.3">
      <c r="A4383" t="s">
        <v>4456</v>
      </c>
      <c r="B4383" t="s">
        <v>49</v>
      </c>
      <c r="C4383">
        <v>0</v>
      </c>
      <c r="D4383" t="s">
        <v>50</v>
      </c>
      <c r="E4383">
        <v>8.41</v>
      </c>
      <c r="F4383">
        <v>57.1</v>
      </c>
      <c r="G4383">
        <v>0.51900000000000002</v>
      </c>
      <c r="H4383">
        <v>0.435</v>
      </c>
      <c r="I4383">
        <f>Data[[#This Row],[nucleus_area_pct]]/Data[[#This Row],[cytoplasm_ratio]]</f>
        <v>131.26436781609195</v>
      </c>
      <c r="J4383">
        <v>0.66600000000000004</v>
      </c>
      <c r="K4383">
        <v>0.41899999999999998</v>
      </c>
      <c r="L4383">
        <v>2.48</v>
      </c>
      <c r="M4383">
        <v>3.6</v>
      </c>
      <c r="N4383">
        <v>0.86499999999999999</v>
      </c>
      <c r="O4383">
        <v>396</v>
      </c>
      <c r="P4383">
        <v>81</v>
      </c>
      <c r="Q4383">
        <v>198</v>
      </c>
      <c r="R4383">
        <v>169</v>
      </c>
      <c r="S4383">
        <v>165</v>
      </c>
      <c r="T4383">
        <f>(Data[[#This Row],[mean_r]]/256)*100</f>
        <v>77.34375</v>
      </c>
      <c r="U4383">
        <f>(Data[[#This Row],[mean_g]]/256)*100</f>
        <v>66.015625</v>
      </c>
      <c r="V4383">
        <f>(Data[[#This Row],[mean_b]]/256)*100</f>
        <v>64.453125</v>
      </c>
      <c r="W4383">
        <v>0.72199999999999998</v>
      </c>
      <c r="X4383" t="s">
        <v>51</v>
      </c>
      <c r="Y4383" t="s">
        <v>40</v>
      </c>
      <c r="Z4383">
        <v>9189</v>
      </c>
      <c r="AA4383">
        <v>5.35</v>
      </c>
      <c r="AB4383">
        <v>15.9</v>
      </c>
      <c r="AC4383">
        <v>39.200000000000003</v>
      </c>
      <c r="AD4383">
        <v>243877</v>
      </c>
      <c r="AE4383">
        <v>96.1</v>
      </c>
      <c r="AF4383">
        <v>36.799999999999997</v>
      </c>
      <c r="AG4383" t="s">
        <v>46</v>
      </c>
      <c r="AH4383" t="s">
        <v>42</v>
      </c>
      <c r="AI4383" t="s">
        <v>56</v>
      </c>
      <c r="AJ4383">
        <v>100</v>
      </c>
      <c r="AK4383">
        <v>360</v>
      </c>
      <c r="AL4383">
        <v>4.1399999999999999E-2</v>
      </c>
      <c r="AM4383">
        <v>0.91810000000000003</v>
      </c>
      <c r="AN4383">
        <v>0.81620000000000004</v>
      </c>
      <c r="AO4383">
        <f>Data[[#This Row],[labeller_confidence_score]]-Data[[#This Row],[cytodiffusion_classification_confidence]]</f>
        <v>-0.10189999999999999</v>
      </c>
    </row>
    <row r="4384" spans="1:41" x14ac:dyDescent="0.3">
      <c r="A4384" t="s">
        <v>4457</v>
      </c>
      <c r="B4384" t="s">
        <v>74</v>
      </c>
      <c r="C4384">
        <v>0</v>
      </c>
      <c r="D4384" t="s">
        <v>75</v>
      </c>
      <c r="E4384">
        <v>2.37</v>
      </c>
      <c r="F4384">
        <v>0</v>
      </c>
      <c r="G4384">
        <v>0</v>
      </c>
      <c r="H4384">
        <v>1</v>
      </c>
      <c r="I4384">
        <f>Data[[#This Row],[nucleus_area_pct]]/Data[[#This Row],[cytoplasm_ratio]]</f>
        <v>0</v>
      </c>
      <c r="J4384">
        <v>0.76500000000000001</v>
      </c>
      <c r="K4384">
        <v>0.53800000000000003</v>
      </c>
      <c r="L4384">
        <v>2.17</v>
      </c>
      <c r="M4384">
        <v>1</v>
      </c>
      <c r="N4384">
        <v>0.78200000000000003</v>
      </c>
      <c r="O4384">
        <v>26</v>
      </c>
      <c r="P4384">
        <v>20</v>
      </c>
      <c r="Q4384">
        <v>225</v>
      </c>
      <c r="R4384">
        <v>141</v>
      </c>
      <c r="S4384">
        <v>160</v>
      </c>
      <c r="T4384">
        <f>(Data[[#This Row],[mean_r]]/256)*100</f>
        <v>87.890625</v>
      </c>
      <c r="U4384">
        <f>(Data[[#This Row],[mean_g]]/256)*100</f>
        <v>55.078125</v>
      </c>
      <c r="V4384">
        <f>(Data[[#This Row],[mean_b]]/256)*100</f>
        <v>62.5</v>
      </c>
      <c r="W4384">
        <v>0.65900000000000003</v>
      </c>
      <c r="X4384" t="s">
        <v>51</v>
      </c>
      <c r="Y4384" t="s">
        <v>40</v>
      </c>
      <c r="Z4384">
        <v>2579</v>
      </c>
      <c r="AA4384">
        <v>4.9800000000000004</v>
      </c>
      <c r="AB4384">
        <v>14.1</v>
      </c>
      <c r="AC4384">
        <v>46</v>
      </c>
      <c r="AD4384">
        <v>198448</v>
      </c>
      <c r="AE4384">
        <v>91.9</v>
      </c>
      <c r="AF4384">
        <v>33.5</v>
      </c>
      <c r="AG4384" t="s">
        <v>46</v>
      </c>
      <c r="AH4384" t="s">
        <v>47</v>
      </c>
      <c r="AI4384" t="s">
        <v>56</v>
      </c>
      <c r="AJ4384">
        <v>100</v>
      </c>
      <c r="AK4384">
        <v>512</v>
      </c>
      <c r="AL4384">
        <v>6.8000000000000005E-2</v>
      </c>
      <c r="AM4384">
        <v>0.91769999999999996</v>
      </c>
      <c r="AN4384">
        <v>0.87670000000000003</v>
      </c>
      <c r="AO4384">
        <f>Data[[#This Row],[labeller_confidence_score]]-Data[[#This Row],[cytodiffusion_classification_confidence]]</f>
        <v>-4.0999999999999925E-2</v>
      </c>
    </row>
    <row r="4385" spans="1:41" x14ac:dyDescent="0.3">
      <c r="A4385" t="s">
        <v>4458</v>
      </c>
      <c r="B4385" t="s">
        <v>49</v>
      </c>
      <c r="C4385">
        <v>0</v>
      </c>
      <c r="D4385" t="s">
        <v>50</v>
      </c>
      <c r="E4385">
        <v>12.9</v>
      </c>
      <c r="F4385">
        <v>44.9</v>
      </c>
      <c r="G4385">
        <v>0.42599999999999999</v>
      </c>
      <c r="H4385">
        <v>0.51</v>
      </c>
      <c r="I4385">
        <f>Data[[#This Row],[nucleus_area_pct]]/Data[[#This Row],[cytoplasm_ratio]]</f>
        <v>88.039215686274503</v>
      </c>
      <c r="J4385">
        <v>0.69</v>
      </c>
      <c r="K4385">
        <v>0.41199999999999998</v>
      </c>
      <c r="L4385">
        <v>3.02</v>
      </c>
      <c r="M4385">
        <v>2.9</v>
      </c>
      <c r="N4385">
        <v>0.83699999999999997</v>
      </c>
      <c r="O4385">
        <v>430</v>
      </c>
      <c r="P4385">
        <v>88</v>
      </c>
      <c r="Q4385">
        <v>200</v>
      </c>
      <c r="R4385">
        <v>181</v>
      </c>
      <c r="S4385">
        <v>190</v>
      </c>
      <c r="T4385">
        <f>(Data[[#This Row],[mean_r]]/256)*100</f>
        <v>78.125</v>
      </c>
      <c r="U4385">
        <f>(Data[[#This Row],[mean_g]]/256)*100</f>
        <v>70.703125</v>
      </c>
      <c r="V4385">
        <f>(Data[[#This Row],[mean_b]]/256)*100</f>
        <v>74.21875</v>
      </c>
      <c r="W4385">
        <v>0.60399999999999998</v>
      </c>
      <c r="X4385" t="s">
        <v>51</v>
      </c>
      <c r="Y4385" t="s">
        <v>45</v>
      </c>
      <c r="Z4385">
        <v>8998</v>
      </c>
      <c r="AA4385">
        <v>3.45</v>
      </c>
      <c r="AB4385">
        <v>12.3</v>
      </c>
      <c r="AC4385">
        <v>48.7</v>
      </c>
      <c r="AD4385">
        <v>261900</v>
      </c>
      <c r="AE4385">
        <v>110.8</v>
      </c>
      <c r="AF4385">
        <v>32.9</v>
      </c>
      <c r="AG4385" t="s">
        <v>64</v>
      </c>
      <c r="AH4385" t="s">
        <v>47</v>
      </c>
      <c r="AI4385" t="s">
        <v>52</v>
      </c>
      <c r="AJ4385">
        <v>60</v>
      </c>
      <c r="AK4385">
        <v>360</v>
      </c>
      <c r="AL4385">
        <v>0.1235</v>
      </c>
      <c r="AM4385">
        <v>0.90259999999999996</v>
      </c>
      <c r="AN4385">
        <v>0.91620000000000001</v>
      </c>
      <c r="AO4385">
        <f>Data[[#This Row],[labeller_confidence_score]]-Data[[#This Row],[cytodiffusion_classification_confidence]]</f>
        <v>1.3600000000000056E-2</v>
      </c>
    </row>
    <row r="4386" spans="1:41" x14ac:dyDescent="0.3">
      <c r="A4386" t="s">
        <v>4459</v>
      </c>
      <c r="B4386" t="s">
        <v>49</v>
      </c>
      <c r="C4386">
        <v>0</v>
      </c>
      <c r="D4386" t="s">
        <v>50</v>
      </c>
      <c r="E4386">
        <v>11.07</v>
      </c>
      <c r="F4386">
        <v>60.6</v>
      </c>
      <c r="G4386">
        <v>0.61499999999999999</v>
      </c>
      <c r="H4386">
        <v>0.39700000000000002</v>
      </c>
      <c r="I4386">
        <f>Data[[#This Row],[nucleus_area_pct]]/Data[[#This Row],[cytoplasm_ratio]]</f>
        <v>152.64483627204029</v>
      </c>
      <c r="J4386">
        <v>0.72599999999999998</v>
      </c>
      <c r="K4386">
        <v>0.45600000000000002</v>
      </c>
      <c r="L4386">
        <v>3.39</v>
      </c>
      <c r="M4386">
        <v>4</v>
      </c>
      <c r="N4386">
        <v>0.77600000000000002</v>
      </c>
      <c r="O4386">
        <v>326</v>
      </c>
      <c r="P4386">
        <v>65</v>
      </c>
      <c r="Q4386">
        <v>220</v>
      </c>
      <c r="R4386">
        <v>191</v>
      </c>
      <c r="S4386">
        <v>178</v>
      </c>
      <c r="T4386">
        <f>(Data[[#This Row],[mean_r]]/256)*100</f>
        <v>85.9375</v>
      </c>
      <c r="U4386">
        <f>(Data[[#This Row],[mean_g]]/256)*100</f>
        <v>74.609375</v>
      </c>
      <c r="V4386">
        <f>(Data[[#This Row],[mean_b]]/256)*100</f>
        <v>69.53125</v>
      </c>
      <c r="W4386">
        <v>0.80900000000000005</v>
      </c>
      <c r="X4386" t="s">
        <v>51</v>
      </c>
      <c r="Y4386" t="s">
        <v>40</v>
      </c>
      <c r="Z4386">
        <v>9074</v>
      </c>
      <c r="AA4386">
        <v>4.5999999999999996</v>
      </c>
      <c r="AB4386">
        <v>15.6</v>
      </c>
      <c r="AC4386">
        <v>43.4</v>
      </c>
      <c r="AD4386">
        <v>252371</v>
      </c>
      <c r="AE4386">
        <v>88.4</v>
      </c>
      <c r="AF4386">
        <v>32.6</v>
      </c>
      <c r="AG4386" t="s">
        <v>64</v>
      </c>
      <c r="AH4386" t="s">
        <v>47</v>
      </c>
      <c r="AI4386" t="s">
        <v>52</v>
      </c>
      <c r="AJ4386">
        <v>40</v>
      </c>
      <c r="AK4386">
        <v>360</v>
      </c>
      <c r="AL4386">
        <v>0</v>
      </c>
      <c r="AM4386">
        <v>0.79110000000000003</v>
      </c>
      <c r="AN4386">
        <v>0.871</v>
      </c>
      <c r="AO4386">
        <f>Data[[#This Row],[labeller_confidence_score]]-Data[[#This Row],[cytodiffusion_classification_confidence]]</f>
        <v>7.9899999999999971E-2</v>
      </c>
    </row>
    <row r="4387" spans="1:41" x14ac:dyDescent="0.3">
      <c r="A4387" t="s">
        <v>4460</v>
      </c>
      <c r="B4387" t="s">
        <v>87</v>
      </c>
      <c r="C4387">
        <v>0</v>
      </c>
      <c r="D4387" t="s">
        <v>50</v>
      </c>
      <c r="E4387">
        <v>12.25</v>
      </c>
      <c r="F4387">
        <v>47.5</v>
      </c>
      <c r="G4387">
        <v>0.61399999999999999</v>
      </c>
      <c r="H4387">
        <v>0.45800000000000002</v>
      </c>
      <c r="I4387">
        <f>Data[[#This Row],[nucleus_area_pct]]/Data[[#This Row],[cytoplasm_ratio]]</f>
        <v>103.71179039301309</v>
      </c>
      <c r="J4387">
        <v>0.76800000000000002</v>
      </c>
      <c r="K4387">
        <v>0.39100000000000001</v>
      </c>
      <c r="L4387">
        <v>3.94</v>
      </c>
      <c r="M4387">
        <v>2.2000000000000002</v>
      </c>
      <c r="N4387">
        <v>0.82899999999999996</v>
      </c>
      <c r="O4387">
        <v>387</v>
      </c>
      <c r="P4387">
        <v>80</v>
      </c>
      <c r="Q4387">
        <v>218</v>
      </c>
      <c r="R4387">
        <v>165</v>
      </c>
      <c r="S4387">
        <v>163</v>
      </c>
      <c r="T4387">
        <f>(Data[[#This Row],[mean_r]]/256)*100</f>
        <v>85.15625</v>
      </c>
      <c r="U4387">
        <f>(Data[[#This Row],[mean_g]]/256)*100</f>
        <v>64.453125</v>
      </c>
      <c r="V4387">
        <f>(Data[[#This Row],[mean_b]]/256)*100</f>
        <v>63.671875</v>
      </c>
      <c r="W4387">
        <v>0.52800000000000002</v>
      </c>
      <c r="X4387" t="s">
        <v>63</v>
      </c>
      <c r="Y4387" t="s">
        <v>40</v>
      </c>
      <c r="Z4387">
        <v>9132</v>
      </c>
      <c r="AA4387">
        <v>4</v>
      </c>
      <c r="AB4387">
        <v>13.5</v>
      </c>
      <c r="AC4387">
        <v>39.4</v>
      </c>
      <c r="AD4387">
        <v>129654</v>
      </c>
      <c r="AE4387">
        <v>91.6</v>
      </c>
      <c r="AF4387">
        <v>31.7</v>
      </c>
      <c r="AG4387" t="s">
        <v>46</v>
      </c>
      <c r="AH4387" t="s">
        <v>42</v>
      </c>
      <c r="AI4387" t="s">
        <v>43</v>
      </c>
      <c r="AJ4387">
        <v>100</v>
      </c>
      <c r="AK4387">
        <v>512</v>
      </c>
      <c r="AL4387">
        <v>8.6599999999999996E-2</v>
      </c>
      <c r="AM4387">
        <v>0.99890000000000001</v>
      </c>
      <c r="AN4387">
        <v>0.9486</v>
      </c>
      <c r="AO4387">
        <f>Data[[#This Row],[labeller_confidence_score]]-Data[[#This Row],[cytodiffusion_classification_confidence]]</f>
        <v>-5.0300000000000011E-2</v>
      </c>
    </row>
    <row r="4388" spans="1:41" x14ac:dyDescent="0.3">
      <c r="A4388" t="s">
        <v>4461</v>
      </c>
      <c r="B4388" t="s">
        <v>103</v>
      </c>
      <c r="C4388">
        <v>1</v>
      </c>
      <c r="D4388" t="s">
        <v>104</v>
      </c>
      <c r="E4388">
        <v>5.69</v>
      </c>
      <c r="F4388">
        <v>0</v>
      </c>
      <c r="G4388">
        <v>0</v>
      </c>
      <c r="H4388">
        <v>1</v>
      </c>
      <c r="I4388">
        <f>Data[[#This Row],[nucleus_area_pct]]/Data[[#This Row],[cytoplasm_ratio]]</f>
        <v>0</v>
      </c>
      <c r="J4388">
        <v>0.375</v>
      </c>
      <c r="K4388">
        <v>0.93400000000000005</v>
      </c>
      <c r="L4388">
        <v>0.55000000000000004</v>
      </c>
      <c r="M4388">
        <v>1</v>
      </c>
      <c r="N4388">
        <v>0.66800000000000004</v>
      </c>
      <c r="O4388">
        <v>51</v>
      </c>
      <c r="P4388">
        <v>37</v>
      </c>
      <c r="Q4388">
        <v>223</v>
      </c>
      <c r="R4388">
        <v>105</v>
      </c>
      <c r="S4388">
        <v>132</v>
      </c>
      <c r="T4388">
        <f>(Data[[#This Row],[mean_r]]/256)*100</f>
        <v>87.109375</v>
      </c>
      <c r="U4388">
        <f>(Data[[#This Row],[mean_g]]/256)*100</f>
        <v>41.015625</v>
      </c>
      <c r="V4388">
        <f>(Data[[#This Row],[mean_b]]/256)*100</f>
        <v>51.5625</v>
      </c>
      <c r="W4388">
        <v>0.46100000000000002</v>
      </c>
      <c r="X4388" t="s">
        <v>51</v>
      </c>
      <c r="Y4388" t="s">
        <v>45</v>
      </c>
      <c r="Z4388">
        <v>1704</v>
      </c>
      <c r="AA4388">
        <v>4.6399999999999997</v>
      </c>
      <c r="AB4388">
        <v>15.7</v>
      </c>
      <c r="AC4388">
        <v>44.8</v>
      </c>
      <c r="AD4388">
        <v>365132</v>
      </c>
      <c r="AE4388">
        <v>77.599999999999994</v>
      </c>
      <c r="AF4388">
        <v>34.4</v>
      </c>
      <c r="AG4388" t="s">
        <v>64</v>
      </c>
      <c r="AH4388" t="s">
        <v>42</v>
      </c>
      <c r="AI4388" t="s">
        <v>56</v>
      </c>
      <c r="AJ4388">
        <v>100</v>
      </c>
      <c r="AK4388">
        <v>512</v>
      </c>
      <c r="AL4388">
        <v>0.98509999999999998</v>
      </c>
      <c r="AM4388">
        <v>0.86109999999999998</v>
      </c>
      <c r="AN4388">
        <v>0.82120000000000004</v>
      </c>
      <c r="AO4388">
        <f>Data[[#This Row],[labeller_confidence_score]]-Data[[#This Row],[cytodiffusion_classification_confidence]]</f>
        <v>-3.9899999999999936E-2</v>
      </c>
    </row>
    <row r="4389" spans="1:41" x14ac:dyDescent="0.3">
      <c r="A4389" t="s">
        <v>4462</v>
      </c>
      <c r="B4389" t="s">
        <v>49</v>
      </c>
      <c r="C4389">
        <v>0</v>
      </c>
      <c r="D4389" t="s">
        <v>50</v>
      </c>
      <c r="E4389">
        <v>11.82</v>
      </c>
      <c r="F4389">
        <v>51.7</v>
      </c>
      <c r="G4389">
        <v>0.62</v>
      </c>
      <c r="H4389">
        <v>0.45500000000000002</v>
      </c>
      <c r="I4389">
        <f>Data[[#This Row],[nucleus_area_pct]]/Data[[#This Row],[cytoplasm_ratio]]</f>
        <v>113.62637362637363</v>
      </c>
      <c r="J4389">
        <v>0.79100000000000004</v>
      </c>
      <c r="K4389">
        <v>0.313</v>
      </c>
      <c r="L4389">
        <v>2.34</v>
      </c>
      <c r="M4389">
        <v>3.6</v>
      </c>
      <c r="N4389">
        <v>0.86499999999999999</v>
      </c>
      <c r="O4389">
        <v>408</v>
      </c>
      <c r="P4389">
        <v>83</v>
      </c>
      <c r="Q4389">
        <v>199</v>
      </c>
      <c r="R4389">
        <v>144</v>
      </c>
      <c r="S4389">
        <v>183</v>
      </c>
      <c r="T4389">
        <f>(Data[[#This Row],[mean_r]]/256)*100</f>
        <v>77.734375</v>
      </c>
      <c r="U4389">
        <f>(Data[[#This Row],[mean_g]]/256)*100</f>
        <v>56.25</v>
      </c>
      <c r="V4389">
        <f>(Data[[#This Row],[mean_b]]/256)*100</f>
        <v>71.484375</v>
      </c>
      <c r="W4389">
        <v>0.64400000000000002</v>
      </c>
      <c r="X4389" t="s">
        <v>51</v>
      </c>
      <c r="Y4389" t="s">
        <v>45</v>
      </c>
      <c r="Z4389">
        <v>8924</v>
      </c>
      <c r="AA4389">
        <v>5.0999999999999996</v>
      </c>
      <c r="AB4389">
        <v>11.4</v>
      </c>
      <c r="AC4389">
        <v>36.4</v>
      </c>
      <c r="AD4389">
        <v>221195</v>
      </c>
      <c r="AE4389">
        <v>86.6</v>
      </c>
      <c r="AF4389">
        <v>33.4</v>
      </c>
      <c r="AG4389" t="s">
        <v>46</v>
      </c>
      <c r="AH4389" t="s">
        <v>68</v>
      </c>
      <c r="AI4389" t="s">
        <v>52</v>
      </c>
      <c r="AJ4389">
        <v>40</v>
      </c>
      <c r="AK4389">
        <v>256</v>
      </c>
      <c r="AL4389">
        <v>0</v>
      </c>
      <c r="AM4389">
        <v>0.84719999999999995</v>
      </c>
      <c r="AN4389">
        <v>0.87790000000000001</v>
      </c>
      <c r="AO4389">
        <f>Data[[#This Row],[labeller_confidence_score]]-Data[[#This Row],[cytodiffusion_classification_confidence]]</f>
        <v>3.0700000000000061E-2</v>
      </c>
    </row>
    <row r="4390" spans="1:41" x14ac:dyDescent="0.3">
      <c r="A4390" t="s">
        <v>4463</v>
      </c>
      <c r="B4390" t="s">
        <v>85</v>
      </c>
      <c r="C4390">
        <v>0</v>
      </c>
      <c r="D4390" t="s">
        <v>50</v>
      </c>
      <c r="E4390">
        <v>10.5</v>
      </c>
      <c r="F4390">
        <v>52.1</v>
      </c>
      <c r="G4390">
        <v>0.71499999999999997</v>
      </c>
      <c r="H4390">
        <v>0.437</v>
      </c>
      <c r="I4390">
        <f>Data[[#This Row],[nucleus_area_pct]]/Data[[#This Row],[cytoplasm_ratio]]</f>
        <v>119.22196796338673</v>
      </c>
      <c r="J4390">
        <v>0.74399999999999999</v>
      </c>
      <c r="K4390">
        <v>0.34499999999999997</v>
      </c>
      <c r="L4390">
        <v>5.54</v>
      </c>
      <c r="M4390">
        <v>2.5</v>
      </c>
      <c r="N4390">
        <v>0.82399999999999995</v>
      </c>
      <c r="O4390">
        <v>395</v>
      </c>
      <c r="P4390">
        <v>68</v>
      </c>
      <c r="Q4390">
        <v>170</v>
      </c>
      <c r="R4390">
        <v>113</v>
      </c>
      <c r="S4390">
        <v>219</v>
      </c>
      <c r="T4390">
        <f>(Data[[#This Row],[mean_r]]/256)*100</f>
        <v>66.40625</v>
      </c>
      <c r="U4390">
        <f>(Data[[#This Row],[mean_g]]/256)*100</f>
        <v>44.140625</v>
      </c>
      <c r="V4390">
        <f>(Data[[#This Row],[mean_b]]/256)*100</f>
        <v>85.546875</v>
      </c>
      <c r="W4390">
        <v>0.75800000000000001</v>
      </c>
      <c r="X4390" t="s">
        <v>39</v>
      </c>
      <c r="Y4390" t="s">
        <v>40</v>
      </c>
      <c r="Z4390">
        <v>15479</v>
      </c>
      <c r="AA4390">
        <v>4.97</v>
      </c>
      <c r="AB4390">
        <v>10.6</v>
      </c>
      <c r="AC4390">
        <v>45.2</v>
      </c>
      <c r="AD4390">
        <v>294398</v>
      </c>
      <c r="AE4390">
        <v>102.6</v>
      </c>
      <c r="AF4390">
        <v>31.6</v>
      </c>
      <c r="AG4390" t="s">
        <v>46</v>
      </c>
      <c r="AH4390" t="s">
        <v>47</v>
      </c>
      <c r="AI4390" t="s">
        <v>56</v>
      </c>
      <c r="AJ4390">
        <v>100</v>
      </c>
      <c r="AK4390">
        <v>512</v>
      </c>
      <c r="AL4390">
        <v>0.12609999999999999</v>
      </c>
      <c r="AM4390">
        <v>0.88390000000000002</v>
      </c>
      <c r="AN4390">
        <v>0.99839999999999995</v>
      </c>
      <c r="AO4390">
        <f>Data[[#This Row],[labeller_confidence_score]]-Data[[#This Row],[cytodiffusion_classification_confidence]]</f>
        <v>0.11449999999999994</v>
      </c>
    </row>
    <row r="4391" spans="1:41" x14ac:dyDescent="0.3">
      <c r="A4391" t="s">
        <v>4464</v>
      </c>
      <c r="B4391" t="s">
        <v>49</v>
      </c>
      <c r="C4391">
        <v>0</v>
      </c>
      <c r="D4391" t="s">
        <v>50</v>
      </c>
      <c r="E4391">
        <v>13.19</v>
      </c>
      <c r="F4391">
        <v>49</v>
      </c>
      <c r="G4391">
        <v>0.50700000000000001</v>
      </c>
      <c r="H4391">
        <v>0.55100000000000005</v>
      </c>
      <c r="I4391">
        <f>Data[[#This Row],[nucleus_area_pct]]/Data[[#This Row],[cytoplasm_ratio]]</f>
        <v>88.929219600725943</v>
      </c>
      <c r="J4391">
        <v>0.80500000000000005</v>
      </c>
      <c r="K4391">
        <v>0.443</v>
      </c>
      <c r="L4391">
        <v>2.62</v>
      </c>
      <c r="M4391">
        <v>3.9</v>
      </c>
      <c r="N4391">
        <v>0.749</v>
      </c>
      <c r="O4391">
        <v>321</v>
      </c>
      <c r="P4391">
        <v>77</v>
      </c>
      <c r="Q4391">
        <v>231</v>
      </c>
      <c r="R4391">
        <v>156</v>
      </c>
      <c r="S4391">
        <v>176</v>
      </c>
      <c r="T4391">
        <f>(Data[[#This Row],[mean_r]]/256)*100</f>
        <v>90.234375</v>
      </c>
      <c r="U4391">
        <f>(Data[[#This Row],[mean_g]]/256)*100</f>
        <v>60.9375</v>
      </c>
      <c r="V4391">
        <f>(Data[[#This Row],[mean_b]]/256)*100</f>
        <v>68.75</v>
      </c>
      <c r="W4391">
        <v>0.77</v>
      </c>
      <c r="X4391" t="s">
        <v>51</v>
      </c>
      <c r="Y4391" t="s">
        <v>40</v>
      </c>
      <c r="Z4391">
        <v>6513</v>
      </c>
      <c r="AA4391">
        <v>5.93</v>
      </c>
      <c r="AB4391">
        <v>11.3</v>
      </c>
      <c r="AC4391">
        <v>45.1</v>
      </c>
      <c r="AD4391">
        <v>222658</v>
      </c>
      <c r="AE4391">
        <v>81.400000000000006</v>
      </c>
      <c r="AF4391">
        <v>32.9</v>
      </c>
      <c r="AG4391" t="s">
        <v>46</v>
      </c>
      <c r="AH4391" t="s">
        <v>42</v>
      </c>
      <c r="AI4391" t="s">
        <v>52</v>
      </c>
      <c r="AJ4391">
        <v>100</v>
      </c>
      <c r="AK4391">
        <v>512</v>
      </c>
      <c r="AL4391">
        <v>6.6100000000000006E-2</v>
      </c>
      <c r="AM4391">
        <v>0.97670000000000001</v>
      </c>
      <c r="AN4391">
        <v>0.89059999999999995</v>
      </c>
      <c r="AO4391">
        <f>Data[[#This Row],[labeller_confidence_score]]-Data[[#This Row],[cytodiffusion_classification_confidence]]</f>
        <v>-8.6100000000000065E-2</v>
      </c>
    </row>
    <row r="4392" spans="1:41" x14ac:dyDescent="0.3">
      <c r="A4392" t="s">
        <v>4465</v>
      </c>
      <c r="B4392" t="s">
        <v>49</v>
      </c>
      <c r="C4392">
        <v>0</v>
      </c>
      <c r="D4392" t="s">
        <v>50</v>
      </c>
      <c r="E4392">
        <v>10.88</v>
      </c>
      <c r="F4392">
        <v>55.1</v>
      </c>
      <c r="G4392">
        <v>0.57699999999999996</v>
      </c>
      <c r="H4392">
        <v>0.38700000000000001</v>
      </c>
      <c r="I4392">
        <f>Data[[#This Row],[nucleus_area_pct]]/Data[[#This Row],[cytoplasm_ratio]]</f>
        <v>142.37726098191214</v>
      </c>
      <c r="J4392">
        <v>0.82599999999999996</v>
      </c>
      <c r="K4392">
        <v>0.315</v>
      </c>
      <c r="L4392">
        <v>2.44</v>
      </c>
      <c r="M4392">
        <v>3.5</v>
      </c>
      <c r="N4392">
        <v>0.81599999999999995</v>
      </c>
      <c r="O4392">
        <v>419</v>
      </c>
      <c r="P4392">
        <v>65</v>
      </c>
      <c r="Q4392">
        <v>200</v>
      </c>
      <c r="R4392">
        <v>176</v>
      </c>
      <c r="S4392">
        <v>191</v>
      </c>
      <c r="T4392">
        <f>(Data[[#This Row],[mean_r]]/256)*100</f>
        <v>78.125</v>
      </c>
      <c r="U4392">
        <f>(Data[[#This Row],[mean_g]]/256)*100</f>
        <v>68.75</v>
      </c>
      <c r="V4392">
        <f>(Data[[#This Row],[mean_b]]/256)*100</f>
        <v>74.609375</v>
      </c>
      <c r="W4392">
        <v>0.58299999999999996</v>
      </c>
      <c r="X4392" t="s">
        <v>63</v>
      </c>
      <c r="Y4392" t="s">
        <v>40</v>
      </c>
      <c r="Z4392">
        <v>2123</v>
      </c>
      <c r="AA4392">
        <v>5.66</v>
      </c>
      <c r="AB4392">
        <v>14.5</v>
      </c>
      <c r="AC4392">
        <v>37.9</v>
      </c>
      <c r="AD4392">
        <v>163397</v>
      </c>
      <c r="AE4392">
        <v>74.2</v>
      </c>
      <c r="AF4392">
        <v>32.1</v>
      </c>
      <c r="AG4392" t="s">
        <v>41</v>
      </c>
      <c r="AH4392" t="s">
        <v>68</v>
      </c>
      <c r="AI4392" t="s">
        <v>56</v>
      </c>
      <c r="AJ4392">
        <v>60</v>
      </c>
      <c r="AK4392">
        <v>256</v>
      </c>
      <c r="AL4392">
        <v>6.08E-2</v>
      </c>
      <c r="AM4392">
        <v>0.92620000000000002</v>
      </c>
      <c r="AN4392">
        <v>0.94510000000000005</v>
      </c>
      <c r="AO4392">
        <f>Data[[#This Row],[labeller_confidence_score]]-Data[[#This Row],[cytodiffusion_classification_confidence]]</f>
        <v>1.8900000000000028E-2</v>
      </c>
    </row>
    <row r="4393" spans="1:41" x14ac:dyDescent="0.3">
      <c r="A4393" t="s">
        <v>4466</v>
      </c>
      <c r="B4393" t="s">
        <v>49</v>
      </c>
      <c r="C4393">
        <v>0</v>
      </c>
      <c r="D4393" t="s">
        <v>50</v>
      </c>
      <c r="E4393">
        <v>10.87</v>
      </c>
      <c r="F4393">
        <v>48.2</v>
      </c>
      <c r="G4393">
        <v>0.70599999999999996</v>
      </c>
      <c r="H4393">
        <v>0.42299999999999999</v>
      </c>
      <c r="I4393">
        <f>Data[[#This Row],[nucleus_area_pct]]/Data[[#This Row],[cytoplasm_ratio]]</f>
        <v>113.94799054373523</v>
      </c>
      <c r="J4393">
        <v>0.91900000000000004</v>
      </c>
      <c r="K4393">
        <v>0.3</v>
      </c>
      <c r="L4393">
        <v>2.35</v>
      </c>
      <c r="M4393">
        <v>4.3</v>
      </c>
      <c r="N4393">
        <v>0.78400000000000003</v>
      </c>
      <c r="O4393">
        <v>426</v>
      </c>
      <c r="P4393">
        <v>61</v>
      </c>
      <c r="Q4393">
        <v>209</v>
      </c>
      <c r="R4393">
        <v>139</v>
      </c>
      <c r="S4393">
        <v>183</v>
      </c>
      <c r="T4393">
        <f>(Data[[#This Row],[mean_r]]/256)*100</f>
        <v>81.640625</v>
      </c>
      <c r="U4393">
        <f>(Data[[#This Row],[mean_g]]/256)*100</f>
        <v>54.296875</v>
      </c>
      <c r="V4393">
        <f>(Data[[#This Row],[mean_b]]/256)*100</f>
        <v>71.484375</v>
      </c>
      <c r="W4393">
        <v>0.61699999999999999</v>
      </c>
      <c r="X4393" t="s">
        <v>39</v>
      </c>
      <c r="Y4393" t="s">
        <v>45</v>
      </c>
      <c r="Z4393">
        <v>7575</v>
      </c>
      <c r="AA4393">
        <v>4.7699999999999996</v>
      </c>
      <c r="AB4393">
        <v>14</v>
      </c>
      <c r="AC4393">
        <v>46.3</v>
      </c>
      <c r="AD4393">
        <v>223862</v>
      </c>
      <c r="AE4393">
        <v>89.9</v>
      </c>
      <c r="AF4393">
        <v>32.4</v>
      </c>
      <c r="AG4393" t="s">
        <v>64</v>
      </c>
      <c r="AH4393" t="s">
        <v>68</v>
      </c>
      <c r="AI4393" t="s">
        <v>52</v>
      </c>
      <c r="AJ4393">
        <v>60</v>
      </c>
      <c r="AK4393">
        <v>256</v>
      </c>
      <c r="AL4393">
        <v>0.13189999999999999</v>
      </c>
      <c r="AM4393">
        <v>0.99609999999999999</v>
      </c>
      <c r="AN4393">
        <v>0.87470000000000003</v>
      </c>
      <c r="AO4393">
        <f>Data[[#This Row],[labeller_confidence_score]]-Data[[#This Row],[cytodiffusion_classification_confidence]]</f>
        <v>-0.12139999999999995</v>
      </c>
    </row>
    <row r="4394" spans="1:41" x14ac:dyDescent="0.3">
      <c r="A4394" t="s">
        <v>4467</v>
      </c>
      <c r="B4394" t="s">
        <v>62</v>
      </c>
      <c r="C4394">
        <v>0</v>
      </c>
      <c r="D4394" t="s">
        <v>50</v>
      </c>
      <c r="E4394">
        <v>7.46</v>
      </c>
      <c r="F4394">
        <v>71.3</v>
      </c>
      <c r="G4394">
        <v>0.77700000000000002</v>
      </c>
      <c r="H4394">
        <v>0.221</v>
      </c>
      <c r="I4394">
        <f>Data[[#This Row],[nucleus_area_pct]]/Data[[#This Row],[cytoplasm_ratio]]</f>
        <v>322.62443438914028</v>
      </c>
      <c r="J4394">
        <v>0.81200000000000006</v>
      </c>
      <c r="K4394">
        <v>0.23300000000000001</v>
      </c>
      <c r="L4394">
        <v>1.1499999999999999</v>
      </c>
      <c r="M4394">
        <v>1</v>
      </c>
      <c r="N4394">
        <v>0.873</v>
      </c>
      <c r="O4394">
        <v>289</v>
      </c>
      <c r="P4394">
        <v>57</v>
      </c>
      <c r="Q4394">
        <v>211</v>
      </c>
      <c r="R4394">
        <v>139</v>
      </c>
      <c r="S4394">
        <v>196</v>
      </c>
      <c r="T4394">
        <f>(Data[[#This Row],[mean_r]]/256)*100</f>
        <v>82.421875</v>
      </c>
      <c r="U4394">
        <f>(Data[[#This Row],[mean_g]]/256)*100</f>
        <v>54.296875</v>
      </c>
      <c r="V4394">
        <f>(Data[[#This Row],[mean_b]]/256)*100</f>
        <v>76.5625</v>
      </c>
      <c r="W4394">
        <v>0.64400000000000002</v>
      </c>
      <c r="X4394" t="s">
        <v>51</v>
      </c>
      <c r="Y4394" t="s">
        <v>40</v>
      </c>
      <c r="Z4394">
        <v>6407</v>
      </c>
      <c r="AA4394">
        <v>4.46</v>
      </c>
      <c r="AB4394">
        <v>11</v>
      </c>
      <c r="AC4394">
        <v>44.9</v>
      </c>
      <c r="AD4394">
        <v>240574</v>
      </c>
      <c r="AE4394">
        <v>85.3</v>
      </c>
      <c r="AF4394">
        <v>31.7</v>
      </c>
      <c r="AG4394" t="s">
        <v>41</v>
      </c>
      <c r="AH4394" t="s">
        <v>42</v>
      </c>
      <c r="AI4394" t="s">
        <v>56</v>
      </c>
      <c r="AJ4394">
        <v>60</v>
      </c>
      <c r="AK4394">
        <v>224</v>
      </c>
      <c r="AL4394">
        <v>0.1104</v>
      </c>
      <c r="AM4394">
        <v>0.89690000000000003</v>
      </c>
      <c r="AN4394">
        <v>0.90669999999999995</v>
      </c>
      <c r="AO4394">
        <f>Data[[#This Row],[labeller_confidence_score]]-Data[[#This Row],[cytodiffusion_classification_confidence]]</f>
        <v>9.7999999999999199E-3</v>
      </c>
    </row>
    <row r="4395" spans="1:41" x14ac:dyDescent="0.3">
      <c r="A4395" t="s">
        <v>4468</v>
      </c>
      <c r="B4395" t="s">
        <v>180</v>
      </c>
      <c r="C4395">
        <v>1</v>
      </c>
      <c r="D4395" t="s">
        <v>181</v>
      </c>
      <c r="E4395">
        <v>5.93</v>
      </c>
      <c r="F4395">
        <v>0</v>
      </c>
      <c r="G4395">
        <v>0</v>
      </c>
      <c r="H4395">
        <v>1</v>
      </c>
      <c r="I4395">
        <f>Data[[#This Row],[nucleus_area_pct]]/Data[[#This Row],[cytoplasm_ratio]]</f>
        <v>0</v>
      </c>
      <c r="J4395">
        <v>0.373</v>
      </c>
      <c r="K4395">
        <v>0.97699999999999998</v>
      </c>
      <c r="L4395">
        <v>0.43</v>
      </c>
      <c r="M4395">
        <v>1</v>
      </c>
      <c r="N4395">
        <v>0.79900000000000004</v>
      </c>
      <c r="O4395">
        <v>157</v>
      </c>
      <c r="P4395">
        <v>58</v>
      </c>
      <c r="Q4395">
        <v>216</v>
      </c>
      <c r="R4395">
        <v>124</v>
      </c>
      <c r="S4395">
        <v>134</v>
      </c>
      <c r="T4395">
        <f>(Data[[#This Row],[mean_r]]/256)*100</f>
        <v>84.375</v>
      </c>
      <c r="U4395">
        <f>(Data[[#This Row],[mean_g]]/256)*100</f>
        <v>48.4375</v>
      </c>
      <c r="V4395">
        <f>(Data[[#This Row],[mean_b]]/256)*100</f>
        <v>52.34375</v>
      </c>
      <c r="W4395">
        <v>0.45300000000000001</v>
      </c>
      <c r="X4395" t="s">
        <v>51</v>
      </c>
      <c r="Y4395" t="s">
        <v>40</v>
      </c>
      <c r="Z4395">
        <v>7445</v>
      </c>
      <c r="AA4395">
        <v>4.76</v>
      </c>
      <c r="AB4395">
        <v>9.8000000000000007</v>
      </c>
      <c r="AC4395">
        <v>32.299999999999997</v>
      </c>
      <c r="AD4395">
        <v>285250</v>
      </c>
      <c r="AE4395">
        <v>83.2</v>
      </c>
      <c r="AF4395">
        <v>34.700000000000003</v>
      </c>
      <c r="AG4395" t="s">
        <v>41</v>
      </c>
      <c r="AH4395" t="s">
        <v>47</v>
      </c>
      <c r="AI4395" t="s">
        <v>56</v>
      </c>
      <c r="AJ4395">
        <v>100</v>
      </c>
      <c r="AK4395">
        <v>512</v>
      </c>
      <c r="AL4395">
        <v>0.87</v>
      </c>
      <c r="AM4395">
        <v>0.8861</v>
      </c>
      <c r="AN4395">
        <v>0.95</v>
      </c>
      <c r="AO4395">
        <f>Data[[#This Row],[labeller_confidence_score]]-Data[[#This Row],[cytodiffusion_classification_confidence]]</f>
        <v>6.3899999999999957E-2</v>
      </c>
    </row>
    <row r="4396" spans="1:41" x14ac:dyDescent="0.3">
      <c r="A4396" t="s">
        <v>4469</v>
      </c>
      <c r="B4396" t="s">
        <v>49</v>
      </c>
      <c r="C4396">
        <v>0</v>
      </c>
      <c r="D4396" t="s">
        <v>50</v>
      </c>
      <c r="E4396">
        <v>14.8</v>
      </c>
      <c r="F4396">
        <v>57</v>
      </c>
      <c r="G4396">
        <v>0.53900000000000003</v>
      </c>
      <c r="H4396">
        <v>0.39900000000000002</v>
      </c>
      <c r="I4396">
        <f>Data[[#This Row],[nucleus_area_pct]]/Data[[#This Row],[cytoplasm_ratio]]</f>
        <v>142.85714285714286</v>
      </c>
      <c r="J4396">
        <v>0.73499999999999999</v>
      </c>
      <c r="K4396">
        <v>0.314</v>
      </c>
      <c r="L4396">
        <v>3.89</v>
      </c>
      <c r="M4396">
        <v>3.5</v>
      </c>
      <c r="N4396">
        <v>0.84799999999999998</v>
      </c>
      <c r="O4396">
        <v>495</v>
      </c>
      <c r="P4396">
        <v>53</v>
      </c>
      <c r="Q4396">
        <v>229</v>
      </c>
      <c r="R4396">
        <v>160</v>
      </c>
      <c r="S4396">
        <v>191</v>
      </c>
      <c r="T4396">
        <f>(Data[[#This Row],[mean_r]]/256)*100</f>
        <v>89.453125</v>
      </c>
      <c r="U4396">
        <f>(Data[[#This Row],[mean_g]]/256)*100</f>
        <v>62.5</v>
      </c>
      <c r="V4396">
        <f>(Data[[#This Row],[mean_b]]/256)*100</f>
        <v>74.609375</v>
      </c>
      <c r="W4396">
        <v>0.59199999999999997</v>
      </c>
      <c r="X4396" t="s">
        <v>51</v>
      </c>
      <c r="Y4396" t="s">
        <v>40</v>
      </c>
      <c r="Z4396">
        <v>5112</v>
      </c>
      <c r="AA4396">
        <v>5.09</v>
      </c>
      <c r="AB4396">
        <v>15.5</v>
      </c>
      <c r="AC4396">
        <v>47.6</v>
      </c>
      <c r="AD4396">
        <v>127132</v>
      </c>
      <c r="AE4396">
        <v>106.9</v>
      </c>
      <c r="AF4396">
        <v>35.6</v>
      </c>
      <c r="AG4396" t="s">
        <v>64</v>
      </c>
      <c r="AH4396" t="s">
        <v>47</v>
      </c>
      <c r="AI4396" t="s">
        <v>43</v>
      </c>
      <c r="AJ4396">
        <v>60</v>
      </c>
      <c r="AK4396">
        <v>360</v>
      </c>
      <c r="AL4396">
        <v>0.104</v>
      </c>
      <c r="AM4396">
        <v>0.82030000000000003</v>
      </c>
      <c r="AN4396">
        <v>0.8216</v>
      </c>
      <c r="AO4396">
        <f>Data[[#This Row],[labeller_confidence_score]]-Data[[#This Row],[cytodiffusion_classification_confidence]]</f>
        <v>1.2999999999999678E-3</v>
      </c>
    </row>
    <row r="4397" spans="1:41" x14ac:dyDescent="0.3">
      <c r="A4397" t="s">
        <v>4470</v>
      </c>
      <c r="B4397" t="s">
        <v>60</v>
      </c>
      <c r="C4397">
        <v>0</v>
      </c>
      <c r="D4397" t="s">
        <v>50</v>
      </c>
      <c r="E4397">
        <v>15.5</v>
      </c>
      <c r="F4397">
        <v>63.9</v>
      </c>
      <c r="G4397">
        <v>0.32600000000000001</v>
      </c>
      <c r="H4397">
        <v>0.35099999999999998</v>
      </c>
      <c r="I4397">
        <f>Data[[#This Row],[nucleus_area_pct]]/Data[[#This Row],[cytoplasm_ratio]]</f>
        <v>182.05128205128207</v>
      </c>
      <c r="J4397">
        <v>0.63100000000000001</v>
      </c>
      <c r="K4397">
        <v>0.43</v>
      </c>
      <c r="L4397">
        <v>1.98</v>
      </c>
      <c r="M4397">
        <v>1</v>
      </c>
      <c r="N4397">
        <v>0.72899999999999998</v>
      </c>
      <c r="O4397">
        <v>594</v>
      </c>
      <c r="P4397">
        <v>76</v>
      </c>
      <c r="Q4397">
        <v>223</v>
      </c>
      <c r="R4397">
        <v>168</v>
      </c>
      <c r="S4397">
        <v>198</v>
      </c>
      <c r="T4397">
        <f>(Data[[#This Row],[mean_r]]/256)*100</f>
        <v>87.109375</v>
      </c>
      <c r="U4397">
        <f>(Data[[#This Row],[mean_g]]/256)*100</f>
        <v>65.625</v>
      </c>
      <c r="V4397">
        <f>(Data[[#This Row],[mean_b]]/256)*100</f>
        <v>77.34375</v>
      </c>
      <c r="W4397">
        <v>0.61</v>
      </c>
      <c r="X4397" t="s">
        <v>39</v>
      </c>
      <c r="Y4397" t="s">
        <v>40</v>
      </c>
      <c r="Z4397">
        <v>7902</v>
      </c>
      <c r="AA4397">
        <v>4.43</v>
      </c>
      <c r="AB4397">
        <v>14.9</v>
      </c>
      <c r="AC4397">
        <v>29.5</v>
      </c>
      <c r="AD4397">
        <v>183994</v>
      </c>
      <c r="AE4397">
        <v>91.8</v>
      </c>
      <c r="AF4397">
        <v>34</v>
      </c>
      <c r="AG4397" t="s">
        <v>64</v>
      </c>
      <c r="AH4397" t="s">
        <v>42</v>
      </c>
      <c r="AI4397" t="s">
        <v>56</v>
      </c>
      <c r="AJ4397">
        <v>100</v>
      </c>
      <c r="AK4397">
        <v>224</v>
      </c>
      <c r="AL4397">
        <v>0.14660000000000001</v>
      </c>
      <c r="AM4397">
        <v>0.87919999999999998</v>
      </c>
      <c r="AN4397">
        <v>0.87080000000000002</v>
      </c>
      <c r="AO4397">
        <f>Data[[#This Row],[labeller_confidence_score]]-Data[[#This Row],[cytodiffusion_classification_confidence]]</f>
        <v>-8.3999999999999631E-3</v>
      </c>
    </row>
    <row r="4398" spans="1:41" x14ac:dyDescent="0.3">
      <c r="A4398" t="s">
        <v>4471</v>
      </c>
      <c r="B4398" t="s">
        <v>62</v>
      </c>
      <c r="C4398">
        <v>0</v>
      </c>
      <c r="D4398" t="s">
        <v>50</v>
      </c>
      <c r="E4398">
        <v>8.8000000000000007</v>
      </c>
      <c r="F4398">
        <v>76</v>
      </c>
      <c r="G4398">
        <v>0.96599999999999997</v>
      </c>
      <c r="H4398">
        <v>0.15</v>
      </c>
      <c r="I4398">
        <f>Data[[#This Row],[nucleus_area_pct]]/Data[[#This Row],[cytoplasm_ratio]]</f>
        <v>506.66666666666669</v>
      </c>
      <c r="J4398">
        <v>0.89800000000000002</v>
      </c>
      <c r="K4398">
        <v>0.224</v>
      </c>
      <c r="L4398">
        <v>0.79</v>
      </c>
      <c r="M4398">
        <v>1</v>
      </c>
      <c r="N4398">
        <v>0.85599999999999998</v>
      </c>
      <c r="O4398">
        <v>362</v>
      </c>
      <c r="P4398">
        <v>56</v>
      </c>
      <c r="Q4398">
        <v>197</v>
      </c>
      <c r="R4398">
        <v>178</v>
      </c>
      <c r="S4398">
        <v>185</v>
      </c>
      <c r="T4398">
        <f>(Data[[#This Row],[mean_r]]/256)*100</f>
        <v>76.953125</v>
      </c>
      <c r="U4398">
        <f>(Data[[#This Row],[mean_g]]/256)*100</f>
        <v>69.53125</v>
      </c>
      <c r="V4398">
        <f>(Data[[#This Row],[mean_b]]/256)*100</f>
        <v>72.265625</v>
      </c>
      <c r="W4398">
        <v>0.79800000000000004</v>
      </c>
      <c r="X4398" t="s">
        <v>51</v>
      </c>
      <c r="Y4398" t="s">
        <v>45</v>
      </c>
      <c r="Z4398">
        <v>8481</v>
      </c>
      <c r="AA4398">
        <v>4.96</v>
      </c>
      <c r="AB4398">
        <v>11.4</v>
      </c>
      <c r="AC4398">
        <v>40.700000000000003</v>
      </c>
      <c r="AD4398">
        <v>274902</v>
      </c>
      <c r="AE4398">
        <v>98.2</v>
      </c>
      <c r="AF4398">
        <v>34.5</v>
      </c>
      <c r="AG4398" t="s">
        <v>64</v>
      </c>
      <c r="AH4398" t="s">
        <v>42</v>
      </c>
      <c r="AI4398" t="s">
        <v>56</v>
      </c>
      <c r="AJ4398">
        <v>60</v>
      </c>
      <c r="AK4398">
        <v>512</v>
      </c>
      <c r="AL4398">
        <v>0.1421</v>
      </c>
      <c r="AM4398">
        <v>0.85150000000000003</v>
      </c>
      <c r="AN4398">
        <v>0.90790000000000004</v>
      </c>
      <c r="AO4398">
        <f>Data[[#This Row],[labeller_confidence_score]]-Data[[#This Row],[cytodiffusion_classification_confidence]]</f>
        <v>5.6400000000000006E-2</v>
      </c>
    </row>
    <row r="4399" spans="1:41" x14ac:dyDescent="0.3">
      <c r="A4399" t="s">
        <v>4472</v>
      </c>
      <c r="B4399" t="s">
        <v>87</v>
      </c>
      <c r="C4399">
        <v>0</v>
      </c>
      <c r="D4399" t="s">
        <v>50</v>
      </c>
      <c r="E4399">
        <v>13.57</v>
      </c>
      <c r="F4399">
        <v>56.1</v>
      </c>
      <c r="G4399">
        <v>0.56399999999999995</v>
      </c>
      <c r="H4399">
        <v>0.58799999999999997</v>
      </c>
      <c r="I4399">
        <f>Data[[#This Row],[nucleus_area_pct]]/Data[[#This Row],[cytoplasm_ratio]]</f>
        <v>95.408163265306129</v>
      </c>
      <c r="J4399">
        <v>0.755</v>
      </c>
      <c r="K4399">
        <v>0.49199999999999999</v>
      </c>
      <c r="L4399">
        <v>4.25</v>
      </c>
      <c r="M4399">
        <v>2.2999999999999998</v>
      </c>
      <c r="N4399">
        <v>0.84799999999999998</v>
      </c>
      <c r="O4399">
        <v>400</v>
      </c>
      <c r="P4399">
        <v>83</v>
      </c>
      <c r="Q4399">
        <v>237</v>
      </c>
      <c r="R4399">
        <v>175</v>
      </c>
      <c r="S4399">
        <v>151</v>
      </c>
      <c r="T4399">
        <f>(Data[[#This Row],[mean_r]]/256)*100</f>
        <v>92.578125</v>
      </c>
      <c r="U4399">
        <f>(Data[[#This Row],[mean_g]]/256)*100</f>
        <v>68.359375</v>
      </c>
      <c r="V4399">
        <f>(Data[[#This Row],[mean_b]]/256)*100</f>
        <v>58.984375</v>
      </c>
      <c r="W4399">
        <v>0.64100000000000001</v>
      </c>
      <c r="X4399" t="s">
        <v>51</v>
      </c>
      <c r="Y4399" t="s">
        <v>40</v>
      </c>
      <c r="Z4399">
        <v>6609</v>
      </c>
      <c r="AA4399">
        <v>5.41</v>
      </c>
      <c r="AB4399">
        <v>13.7</v>
      </c>
      <c r="AC4399">
        <v>49.3</v>
      </c>
      <c r="AD4399">
        <v>396844</v>
      </c>
      <c r="AE4399">
        <v>97.2</v>
      </c>
      <c r="AF4399">
        <v>34.5</v>
      </c>
      <c r="AG4399" t="s">
        <v>46</v>
      </c>
      <c r="AH4399" t="s">
        <v>42</v>
      </c>
      <c r="AI4399" t="s">
        <v>56</v>
      </c>
      <c r="AJ4399">
        <v>40</v>
      </c>
      <c r="AK4399">
        <v>360</v>
      </c>
      <c r="AL4399">
        <v>0.1241</v>
      </c>
      <c r="AM4399">
        <v>0.93069999999999997</v>
      </c>
      <c r="AN4399">
        <v>0.87570000000000003</v>
      </c>
      <c r="AO4399">
        <f>Data[[#This Row],[labeller_confidence_score]]-Data[[#This Row],[cytodiffusion_classification_confidence]]</f>
        <v>-5.4999999999999938E-2</v>
      </c>
    </row>
    <row r="4400" spans="1:41" x14ac:dyDescent="0.3">
      <c r="A4400" t="s">
        <v>4473</v>
      </c>
      <c r="B4400" t="s">
        <v>49</v>
      </c>
      <c r="C4400">
        <v>0</v>
      </c>
      <c r="D4400" t="s">
        <v>50</v>
      </c>
      <c r="E4400">
        <v>12.21</v>
      </c>
      <c r="F4400">
        <v>61.2</v>
      </c>
      <c r="G4400">
        <v>0.36199999999999999</v>
      </c>
      <c r="H4400">
        <v>0.41899999999999998</v>
      </c>
      <c r="I4400">
        <f>Data[[#This Row],[nucleus_area_pct]]/Data[[#This Row],[cytoplasm_ratio]]</f>
        <v>146.06205250596659</v>
      </c>
      <c r="J4400">
        <v>0.75700000000000001</v>
      </c>
      <c r="K4400">
        <v>0.35299999999999998</v>
      </c>
      <c r="L4400">
        <v>3.11</v>
      </c>
      <c r="M4400">
        <v>4.4000000000000004</v>
      </c>
      <c r="N4400">
        <v>0.85399999999999998</v>
      </c>
      <c r="O4400">
        <v>467</v>
      </c>
      <c r="P4400">
        <v>72</v>
      </c>
      <c r="Q4400">
        <v>189</v>
      </c>
      <c r="R4400">
        <v>128</v>
      </c>
      <c r="S4400">
        <v>162</v>
      </c>
      <c r="T4400">
        <f>(Data[[#This Row],[mean_r]]/256)*100</f>
        <v>73.828125</v>
      </c>
      <c r="U4400">
        <f>(Data[[#This Row],[mean_g]]/256)*100</f>
        <v>50</v>
      </c>
      <c r="V4400">
        <f>(Data[[#This Row],[mean_b]]/256)*100</f>
        <v>63.28125</v>
      </c>
      <c r="W4400">
        <v>0.67500000000000004</v>
      </c>
      <c r="X4400" t="s">
        <v>39</v>
      </c>
      <c r="Y4400" t="s">
        <v>40</v>
      </c>
      <c r="Z4400">
        <v>7079</v>
      </c>
      <c r="AA4400">
        <v>4.93</v>
      </c>
      <c r="AB4400">
        <v>9.3000000000000007</v>
      </c>
      <c r="AC4400">
        <v>44.6</v>
      </c>
      <c r="AD4400">
        <v>224122</v>
      </c>
      <c r="AE4400">
        <v>71.5</v>
      </c>
      <c r="AF4400">
        <v>32.700000000000003</v>
      </c>
      <c r="AG4400" t="s">
        <v>41</v>
      </c>
      <c r="AH4400" t="s">
        <v>68</v>
      </c>
      <c r="AI4400" t="s">
        <v>56</v>
      </c>
      <c r="AJ4400">
        <v>40</v>
      </c>
      <c r="AK4400">
        <v>224</v>
      </c>
      <c r="AL4400">
        <v>5.96E-2</v>
      </c>
      <c r="AM4400">
        <v>0.9657</v>
      </c>
      <c r="AN4400">
        <v>0.92800000000000005</v>
      </c>
      <c r="AO4400">
        <f>Data[[#This Row],[labeller_confidence_score]]-Data[[#This Row],[cytodiffusion_classification_confidence]]</f>
        <v>-3.7699999999999956E-2</v>
      </c>
    </row>
    <row r="4401" spans="1:41" x14ac:dyDescent="0.3">
      <c r="A4401" t="s">
        <v>4474</v>
      </c>
      <c r="B4401" t="s">
        <v>62</v>
      </c>
      <c r="C4401">
        <v>0</v>
      </c>
      <c r="D4401" t="s">
        <v>50</v>
      </c>
      <c r="E4401">
        <v>8.3800000000000008</v>
      </c>
      <c r="F4401">
        <v>89.8</v>
      </c>
      <c r="G4401">
        <v>0.81</v>
      </c>
      <c r="H4401">
        <v>0.187</v>
      </c>
      <c r="I4401">
        <f>Data[[#This Row],[nucleus_area_pct]]/Data[[#This Row],[cytoplasm_ratio]]</f>
        <v>480.21390374331548</v>
      </c>
      <c r="J4401">
        <v>0.80600000000000005</v>
      </c>
      <c r="K4401">
        <v>0.155</v>
      </c>
      <c r="L4401">
        <v>0.91</v>
      </c>
      <c r="M4401">
        <v>1</v>
      </c>
      <c r="N4401">
        <v>0.89600000000000002</v>
      </c>
      <c r="O4401">
        <v>280</v>
      </c>
      <c r="P4401">
        <v>47</v>
      </c>
      <c r="Q4401">
        <v>216</v>
      </c>
      <c r="R4401">
        <v>146</v>
      </c>
      <c r="S4401">
        <v>197</v>
      </c>
      <c r="T4401">
        <f>(Data[[#This Row],[mean_r]]/256)*100</f>
        <v>84.375</v>
      </c>
      <c r="U4401">
        <f>(Data[[#This Row],[mean_g]]/256)*100</f>
        <v>57.03125</v>
      </c>
      <c r="V4401">
        <f>(Data[[#This Row],[mean_b]]/256)*100</f>
        <v>76.953125</v>
      </c>
      <c r="W4401">
        <v>0.68799999999999994</v>
      </c>
      <c r="X4401" t="s">
        <v>51</v>
      </c>
      <c r="Y4401" t="s">
        <v>45</v>
      </c>
      <c r="Z4401">
        <v>6204</v>
      </c>
      <c r="AA4401">
        <v>5.94</v>
      </c>
      <c r="AB4401">
        <v>14.4</v>
      </c>
      <c r="AC4401">
        <v>47.1</v>
      </c>
      <c r="AD4401">
        <v>251051</v>
      </c>
      <c r="AE4401">
        <v>101.5</v>
      </c>
      <c r="AF4401">
        <v>34.799999999999997</v>
      </c>
      <c r="AG4401" t="s">
        <v>41</v>
      </c>
      <c r="AH4401" t="s">
        <v>47</v>
      </c>
      <c r="AI4401" t="s">
        <v>52</v>
      </c>
      <c r="AJ4401">
        <v>60</v>
      </c>
      <c r="AK4401">
        <v>512</v>
      </c>
      <c r="AL4401">
        <v>9.4100000000000003E-2</v>
      </c>
      <c r="AM4401">
        <v>0.9214</v>
      </c>
      <c r="AN4401">
        <v>0.95469999999999999</v>
      </c>
      <c r="AO4401">
        <f>Data[[#This Row],[labeller_confidence_score]]-Data[[#This Row],[cytodiffusion_classification_confidence]]</f>
        <v>3.3299999999999996E-2</v>
      </c>
    </row>
    <row r="4402" spans="1:41" x14ac:dyDescent="0.3">
      <c r="A4402" t="s">
        <v>4475</v>
      </c>
      <c r="B4402" t="s">
        <v>74</v>
      </c>
      <c r="C4402">
        <v>0</v>
      </c>
      <c r="D4402" t="s">
        <v>75</v>
      </c>
      <c r="E4402">
        <v>2.0699999999999998</v>
      </c>
      <c r="F4402">
        <v>0</v>
      </c>
      <c r="G4402">
        <v>0</v>
      </c>
      <c r="H4402">
        <v>1</v>
      </c>
      <c r="I4402">
        <f>Data[[#This Row],[nucleus_area_pct]]/Data[[#This Row],[cytoplasm_ratio]]</f>
        <v>0</v>
      </c>
      <c r="J4402">
        <v>0.61799999999999999</v>
      </c>
      <c r="K4402">
        <v>0.434</v>
      </c>
      <c r="L4402">
        <v>3.14</v>
      </c>
      <c r="M4402">
        <v>1</v>
      </c>
      <c r="N4402">
        <v>0.65500000000000003</v>
      </c>
      <c r="O4402">
        <v>26</v>
      </c>
      <c r="P4402">
        <v>22</v>
      </c>
      <c r="Q4402">
        <v>216</v>
      </c>
      <c r="R4402">
        <v>131</v>
      </c>
      <c r="S4402">
        <v>145</v>
      </c>
      <c r="T4402">
        <f>(Data[[#This Row],[mean_r]]/256)*100</f>
        <v>84.375</v>
      </c>
      <c r="U4402">
        <f>(Data[[#This Row],[mean_g]]/256)*100</f>
        <v>51.171875</v>
      </c>
      <c r="V4402">
        <f>(Data[[#This Row],[mean_b]]/256)*100</f>
        <v>56.640625</v>
      </c>
      <c r="W4402">
        <v>0.496</v>
      </c>
      <c r="X4402" t="s">
        <v>51</v>
      </c>
      <c r="Y4402" t="s">
        <v>40</v>
      </c>
      <c r="Z4402">
        <v>3524</v>
      </c>
      <c r="AA4402">
        <v>3.96</v>
      </c>
      <c r="AB4402">
        <v>11.6</v>
      </c>
      <c r="AC4402">
        <v>32</v>
      </c>
      <c r="AD4402">
        <v>265029</v>
      </c>
      <c r="AE4402">
        <v>75</v>
      </c>
      <c r="AF4402">
        <v>32.1</v>
      </c>
      <c r="AG4402" t="s">
        <v>64</v>
      </c>
      <c r="AH4402" t="s">
        <v>42</v>
      </c>
      <c r="AI4402" t="s">
        <v>56</v>
      </c>
      <c r="AJ4402">
        <v>100</v>
      </c>
      <c r="AK4402">
        <v>224</v>
      </c>
      <c r="AL4402">
        <v>0.1197</v>
      </c>
      <c r="AM4402">
        <v>0.84750000000000003</v>
      </c>
      <c r="AN4402">
        <v>0.94630000000000003</v>
      </c>
      <c r="AO4402">
        <f>Data[[#This Row],[labeller_confidence_score]]-Data[[#This Row],[cytodiffusion_classification_confidence]]</f>
        <v>9.8799999999999999E-2</v>
      </c>
    </row>
    <row r="4403" spans="1:41" x14ac:dyDescent="0.3">
      <c r="A4403" t="s">
        <v>4476</v>
      </c>
      <c r="B4403" t="s">
        <v>62</v>
      </c>
      <c r="C4403">
        <v>0</v>
      </c>
      <c r="D4403" t="s">
        <v>50</v>
      </c>
      <c r="E4403">
        <v>9.35</v>
      </c>
      <c r="F4403">
        <v>76.599999999999994</v>
      </c>
      <c r="G4403">
        <v>0.83399999999999996</v>
      </c>
      <c r="H4403">
        <v>0.20300000000000001</v>
      </c>
      <c r="I4403">
        <f>Data[[#This Row],[nucleus_area_pct]]/Data[[#This Row],[cytoplasm_ratio]]</f>
        <v>377.33990147783248</v>
      </c>
      <c r="J4403">
        <v>0.83799999999999997</v>
      </c>
      <c r="K4403">
        <v>0.308</v>
      </c>
      <c r="L4403">
        <v>1.08</v>
      </c>
      <c r="M4403">
        <v>1</v>
      </c>
      <c r="N4403">
        <v>0.871</v>
      </c>
      <c r="O4403">
        <v>301</v>
      </c>
      <c r="P4403">
        <v>65</v>
      </c>
      <c r="Q4403">
        <v>205</v>
      </c>
      <c r="R4403">
        <v>160</v>
      </c>
      <c r="S4403">
        <v>185</v>
      </c>
      <c r="T4403">
        <f>(Data[[#This Row],[mean_r]]/256)*100</f>
        <v>80.078125</v>
      </c>
      <c r="U4403">
        <f>(Data[[#This Row],[mean_g]]/256)*100</f>
        <v>62.5</v>
      </c>
      <c r="V4403">
        <f>(Data[[#This Row],[mean_b]]/256)*100</f>
        <v>72.265625</v>
      </c>
      <c r="W4403">
        <v>0.72599999999999998</v>
      </c>
      <c r="X4403" t="s">
        <v>39</v>
      </c>
      <c r="Y4403" t="s">
        <v>40</v>
      </c>
      <c r="Z4403">
        <v>6174</v>
      </c>
      <c r="AA4403">
        <v>3.96</v>
      </c>
      <c r="AB4403">
        <v>14.3</v>
      </c>
      <c r="AC4403">
        <v>48.6</v>
      </c>
      <c r="AD4403">
        <v>310724</v>
      </c>
      <c r="AE4403">
        <v>79.599999999999994</v>
      </c>
      <c r="AF4403">
        <v>33.9</v>
      </c>
      <c r="AG4403" t="s">
        <v>41</v>
      </c>
      <c r="AH4403" t="s">
        <v>47</v>
      </c>
      <c r="AI4403" t="s">
        <v>52</v>
      </c>
      <c r="AJ4403">
        <v>100</v>
      </c>
      <c r="AK4403">
        <v>360</v>
      </c>
      <c r="AL4403">
        <v>7.2599999999999998E-2</v>
      </c>
      <c r="AM4403">
        <v>0.92</v>
      </c>
      <c r="AN4403">
        <v>0.93479999999999996</v>
      </c>
      <c r="AO4403">
        <f>Data[[#This Row],[labeller_confidence_score]]-Data[[#This Row],[cytodiffusion_classification_confidence]]</f>
        <v>1.4799999999999924E-2</v>
      </c>
    </row>
    <row r="4404" spans="1:41" x14ac:dyDescent="0.3">
      <c r="A4404" t="s">
        <v>4477</v>
      </c>
      <c r="B4404" t="s">
        <v>54</v>
      </c>
      <c r="C4404">
        <v>0</v>
      </c>
      <c r="D4404" t="s">
        <v>54</v>
      </c>
      <c r="E4404">
        <v>7.54</v>
      </c>
      <c r="F4404">
        <v>0</v>
      </c>
      <c r="G4404">
        <v>0</v>
      </c>
      <c r="H4404">
        <v>1</v>
      </c>
      <c r="I4404">
        <f>Data[[#This Row],[nucleus_area_pct]]/Data[[#This Row],[cytoplasm_ratio]]</f>
        <v>0</v>
      </c>
      <c r="J4404">
        <v>0.83</v>
      </c>
      <c r="K4404">
        <v>0.14000000000000001</v>
      </c>
      <c r="L4404">
        <v>0.36</v>
      </c>
      <c r="M4404">
        <v>1</v>
      </c>
      <c r="N4404">
        <v>0.93400000000000005</v>
      </c>
      <c r="O4404">
        <v>188</v>
      </c>
      <c r="P4404">
        <v>50</v>
      </c>
      <c r="Q4404">
        <v>233</v>
      </c>
      <c r="R4404">
        <v>138</v>
      </c>
      <c r="S4404">
        <v>131</v>
      </c>
      <c r="T4404">
        <f>(Data[[#This Row],[mean_r]]/256)*100</f>
        <v>91.015625</v>
      </c>
      <c r="U4404">
        <f>(Data[[#This Row],[mean_g]]/256)*100</f>
        <v>53.90625</v>
      </c>
      <c r="V4404">
        <f>(Data[[#This Row],[mean_b]]/256)*100</f>
        <v>51.171875</v>
      </c>
      <c r="W4404">
        <v>0.45</v>
      </c>
      <c r="X4404" t="s">
        <v>51</v>
      </c>
      <c r="Y4404" t="s">
        <v>45</v>
      </c>
      <c r="Z4404">
        <v>3878</v>
      </c>
      <c r="AA4404">
        <v>5.74</v>
      </c>
      <c r="AB4404">
        <v>14.2</v>
      </c>
      <c r="AC4404">
        <v>45.2</v>
      </c>
      <c r="AD4404">
        <v>246128</v>
      </c>
      <c r="AE4404">
        <v>80.2</v>
      </c>
      <c r="AF4404">
        <v>36.700000000000003</v>
      </c>
      <c r="AG4404" t="s">
        <v>41</v>
      </c>
      <c r="AH4404" t="s">
        <v>42</v>
      </c>
      <c r="AI4404" t="s">
        <v>52</v>
      </c>
      <c r="AJ4404">
        <v>40</v>
      </c>
      <c r="AK4404">
        <v>224</v>
      </c>
      <c r="AL4404">
        <v>5.91E-2</v>
      </c>
      <c r="AM4404">
        <v>0.88770000000000004</v>
      </c>
      <c r="AN4404">
        <v>0.94230000000000003</v>
      </c>
      <c r="AO4404">
        <f>Data[[#This Row],[labeller_confidence_score]]-Data[[#This Row],[cytodiffusion_classification_confidence]]</f>
        <v>5.4599999999999982E-2</v>
      </c>
    </row>
    <row r="4405" spans="1:41" x14ac:dyDescent="0.3">
      <c r="A4405" t="s">
        <v>4478</v>
      </c>
      <c r="B4405" t="s">
        <v>87</v>
      </c>
      <c r="C4405">
        <v>0</v>
      </c>
      <c r="D4405" t="s">
        <v>50</v>
      </c>
      <c r="E4405">
        <v>10.42</v>
      </c>
      <c r="F4405">
        <v>48.5</v>
      </c>
      <c r="G4405">
        <v>0.67100000000000004</v>
      </c>
      <c r="H4405">
        <v>0.51700000000000002</v>
      </c>
      <c r="I4405">
        <f>Data[[#This Row],[nucleus_area_pct]]/Data[[#This Row],[cytoplasm_ratio]]</f>
        <v>93.810444874274665</v>
      </c>
      <c r="J4405">
        <v>0.80900000000000005</v>
      </c>
      <c r="K4405">
        <v>0.45100000000000001</v>
      </c>
      <c r="L4405">
        <v>4.08</v>
      </c>
      <c r="M4405">
        <v>2.2000000000000002</v>
      </c>
      <c r="N4405">
        <v>0.77300000000000002</v>
      </c>
      <c r="O4405">
        <v>401</v>
      </c>
      <c r="P4405">
        <v>83</v>
      </c>
      <c r="Q4405">
        <v>215</v>
      </c>
      <c r="R4405">
        <v>135</v>
      </c>
      <c r="S4405">
        <v>188</v>
      </c>
      <c r="T4405">
        <f>(Data[[#This Row],[mean_r]]/256)*100</f>
        <v>83.984375</v>
      </c>
      <c r="U4405">
        <f>(Data[[#This Row],[mean_g]]/256)*100</f>
        <v>52.734375</v>
      </c>
      <c r="V4405">
        <f>(Data[[#This Row],[mean_b]]/256)*100</f>
        <v>73.4375</v>
      </c>
      <c r="W4405">
        <v>0.66900000000000004</v>
      </c>
      <c r="X4405" t="s">
        <v>51</v>
      </c>
      <c r="Y4405" t="s">
        <v>40</v>
      </c>
      <c r="Z4405">
        <v>7612</v>
      </c>
      <c r="AA4405">
        <v>5.39</v>
      </c>
      <c r="AB4405">
        <v>13.6</v>
      </c>
      <c r="AC4405">
        <v>40.1</v>
      </c>
      <c r="AD4405">
        <v>268527</v>
      </c>
      <c r="AE4405">
        <v>90.9</v>
      </c>
      <c r="AF4405">
        <v>34.4</v>
      </c>
      <c r="AG4405" t="s">
        <v>41</v>
      </c>
      <c r="AH4405" t="s">
        <v>68</v>
      </c>
      <c r="AI4405" t="s">
        <v>43</v>
      </c>
      <c r="AJ4405">
        <v>40</v>
      </c>
      <c r="AK4405">
        <v>224</v>
      </c>
      <c r="AL4405">
        <v>8.6400000000000005E-2</v>
      </c>
      <c r="AM4405">
        <v>0.90659999999999996</v>
      </c>
      <c r="AN4405">
        <v>0.93379999999999996</v>
      </c>
      <c r="AO4405">
        <f>Data[[#This Row],[labeller_confidence_score]]-Data[[#This Row],[cytodiffusion_classification_confidence]]</f>
        <v>2.7200000000000002E-2</v>
      </c>
    </row>
    <row r="4406" spans="1:41" x14ac:dyDescent="0.3">
      <c r="A4406" t="s">
        <v>4479</v>
      </c>
      <c r="B4406" t="s">
        <v>49</v>
      </c>
      <c r="C4406">
        <v>0</v>
      </c>
      <c r="D4406" t="s">
        <v>50</v>
      </c>
      <c r="E4406">
        <v>12.44</v>
      </c>
      <c r="F4406">
        <v>47.7</v>
      </c>
      <c r="G4406">
        <v>0.57899999999999996</v>
      </c>
      <c r="H4406">
        <v>0.443</v>
      </c>
      <c r="I4406">
        <f>Data[[#This Row],[nucleus_area_pct]]/Data[[#This Row],[cytoplasm_ratio]]</f>
        <v>107.67494356659142</v>
      </c>
      <c r="J4406">
        <v>0.81299999999999994</v>
      </c>
      <c r="K4406">
        <v>0.374</v>
      </c>
      <c r="L4406">
        <v>3.58</v>
      </c>
      <c r="M4406">
        <v>4.0999999999999996</v>
      </c>
      <c r="N4406">
        <v>0.67400000000000004</v>
      </c>
      <c r="O4406">
        <v>398</v>
      </c>
      <c r="P4406">
        <v>57</v>
      </c>
      <c r="Q4406">
        <v>213</v>
      </c>
      <c r="R4406">
        <v>155</v>
      </c>
      <c r="S4406">
        <v>205</v>
      </c>
      <c r="T4406">
        <f>(Data[[#This Row],[mean_r]]/256)*100</f>
        <v>83.203125</v>
      </c>
      <c r="U4406">
        <f>(Data[[#This Row],[mean_g]]/256)*100</f>
        <v>60.546875</v>
      </c>
      <c r="V4406">
        <f>(Data[[#This Row],[mean_b]]/256)*100</f>
        <v>80.078125</v>
      </c>
      <c r="W4406">
        <v>0.66500000000000004</v>
      </c>
      <c r="X4406" t="s">
        <v>51</v>
      </c>
      <c r="Y4406" t="s">
        <v>45</v>
      </c>
      <c r="Z4406">
        <v>5786</v>
      </c>
      <c r="AA4406">
        <v>4.63</v>
      </c>
      <c r="AB4406">
        <v>14.3</v>
      </c>
      <c r="AC4406">
        <v>34.6</v>
      </c>
      <c r="AD4406">
        <v>230588</v>
      </c>
      <c r="AE4406">
        <v>84</v>
      </c>
      <c r="AF4406">
        <v>36.4</v>
      </c>
      <c r="AG4406" t="s">
        <v>41</v>
      </c>
      <c r="AH4406" t="s">
        <v>68</v>
      </c>
      <c r="AI4406" t="s">
        <v>52</v>
      </c>
      <c r="AJ4406">
        <v>100</v>
      </c>
      <c r="AK4406">
        <v>512</v>
      </c>
      <c r="AL4406">
        <v>8.0799999999999997E-2</v>
      </c>
      <c r="AM4406">
        <v>0.877</v>
      </c>
      <c r="AN4406">
        <v>0.97319999999999995</v>
      </c>
      <c r="AO4406">
        <f>Data[[#This Row],[labeller_confidence_score]]-Data[[#This Row],[cytodiffusion_classification_confidence]]</f>
        <v>9.6199999999999952E-2</v>
      </c>
    </row>
    <row r="4407" spans="1:41" x14ac:dyDescent="0.3">
      <c r="A4407" t="s">
        <v>4480</v>
      </c>
      <c r="B4407" t="s">
        <v>60</v>
      </c>
      <c r="C4407">
        <v>0</v>
      </c>
      <c r="D4407" t="s">
        <v>50</v>
      </c>
      <c r="E4407">
        <v>15.36</v>
      </c>
      <c r="F4407">
        <v>59.4</v>
      </c>
      <c r="G4407">
        <v>0.371</v>
      </c>
      <c r="H4407">
        <v>0.377</v>
      </c>
      <c r="I4407">
        <f>Data[[#This Row],[nucleus_area_pct]]/Data[[#This Row],[cytoplasm_ratio]]</f>
        <v>157.55968169761272</v>
      </c>
      <c r="J4407">
        <v>0.82299999999999995</v>
      </c>
      <c r="K4407">
        <v>0.53500000000000003</v>
      </c>
      <c r="L4407">
        <v>2.0699999999999998</v>
      </c>
      <c r="M4407">
        <v>1</v>
      </c>
      <c r="N4407">
        <v>0.68400000000000005</v>
      </c>
      <c r="O4407">
        <v>581</v>
      </c>
      <c r="P4407">
        <v>81</v>
      </c>
      <c r="Q4407">
        <v>220</v>
      </c>
      <c r="R4407">
        <v>153</v>
      </c>
      <c r="S4407">
        <v>168</v>
      </c>
      <c r="T4407">
        <f>(Data[[#This Row],[mean_r]]/256)*100</f>
        <v>85.9375</v>
      </c>
      <c r="U4407">
        <f>(Data[[#This Row],[mean_g]]/256)*100</f>
        <v>59.765625</v>
      </c>
      <c r="V4407">
        <f>(Data[[#This Row],[mean_b]]/256)*100</f>
        <v>65.625</v>
      </c>
      <c r="W4407">
        <v>0.73799999999999999</v>
      </c>
      <c r="X4407" t="s">
        <v>63</v>
      </c>
      <c r="Y4407" t="s">
        <v>40</v>
      </c>
      <c r="Z4407">
        <v>10247</v>
      </c>
      <c r="AA4407">
        <v>5.05</v>
      </c>
      <c r="AB4407">
        <v>11.5</v>
      </c>
      <c r="AC4407">
        <v>40</v>
      </c>
      <c r="AD4407">
        <v>135764</v>
      </c>
      <c r="AE4407">
        <v>80.900000000000006</v>
      </c>
      <c r="AF4407">
        <v>36.299999999999997</v>
      </c>
      <c r="AG4407" t="s">
        <v>64</v>
      </c>
      <c r="AH4407" t="s">
        <v>47</v>
      </c>
      <c r="AI4407" t="s">
        <v>56</v>
      </c>
      <c r="AJ4407">
        <v>100</v>
      </c>
      <c r="AK4407">
        <v>256</v>
      </c>
      <c r="AL4407">
        <v>4.07E-2</v>
      </c>
      <c r="AM4407">
        <v>1</v>
      </c>
      <c r="AN4407">
        <v>0.83540000000000003</v>
      </c>
      <c r="AO4407">
        <f>Data[[#This Row],[labeller_confidence_score]]-Data[[#This Row],[cytodiffusion_classification_confidence]]</f>
        <v>-0.16459999999999997</v>
      </c>
    </row>
    <row r="4408" spans="1:41" x14ac:dyDescent="0.3">
      <c r="A4408" t="s">
        <v>4481</v>
      </c>
      <c r="B4408" t="s">
        <v>133</v>
      </c>
      <c r="C4408">
        <v>1</v>
      </c>
      <c r="D4408" t="s">
        <v>104</v>
      </c>
      <c r="E4408">
        <v>7.55</v>
      </c>
      <c r="F4408">
        <v>0</v>
      </c>
      <c r="G4408">
        <v>0</v>
      </c>
      <c r="H4408">
        <v>1</v>
      </c>
      <c r="I4408">
        <f>Data[[#This Row],[nucleus_area_pct]]/Data[[#This Row],[cytoplasm_ratio]]</f>
        <v>0</v>
      </c>
      <c r="J4408">
        <v>0.38400000000000001</v>
      </c>
      <c r="K4408">
        <v>0.83499999999999996</v>
      </c>
      <c r="L4408">
        <v>0.4</v>
      </c>
      <c r="M4408">
        <v>1</v>
      </c>
      <c r="N4408">
        <v>0.82699999999999996</v>
      </c>
      <c r="O4408">
        <v>187</v>
      </c>
      <c r="P4408">
        <v>53</v>
      </c>
      <c r="Q4408">
        <v>204</v>
      </c>
      <c r="R4408">
        <v>135</v>
      </c>
      <c r="S4408">
        <v>137</v>
      </c>
      <c r="T4408">
        <f>(Data[[#This Row],[mean_r]]/256)*100</f>
        <v>79.6875</v>
      </c>
      <c r="U4408">
        <f>(Data[[#This Row],[mean_g]]/256)*100</f>
        <v>52.734375</v>
      </c>
      <c r="V4408">
        <f>(Data[[#This Row],[mean_b]]/256)*100</f>
        <v>53.515625</v>
      </c>
      <c r="W4408">
        <v>0.47799999999999998</v>
      </c>
      <c r="X4408" t="s">
        <v>51</v>
      </c>
      <c r="Y4408" t="s">
        <v>45</v>
      </c>
      <c r="Z4408">
        <v>8392</v>
      </c>
      <c r="AA4408">
        <v>4.3499999999999996</v>
      </c>
      <c r="AB4408">
        <v>15.5</v>
      </c>
      <c r="AC4408">
        <v>45.2</v>
      </c>
      <c r="AD4408">
        <v>224853</v>
      </c>
      <c r="AE4408">
        <v>81.099999999999994</v>
      </c>
      <c r="AF4408">
        <v>32.799999999999997</v>
      </c>
      <c r="AG4408" t="s">
        <v>64</v>
      </c>
      <c r="AH4408" t="s">
        <v>42</v>
      </c>
      <c r="AI4408" t="s">
        <v>43</v>
      </c>
      <c r="AJ4408">
        <v>40</v>
      </c>
      <c r="AK4408">
        <v>360</v>
      </c>
      <c r="AL4408">
        <v>0.83550000000000002</v>
      </c>
      <c r="AM4408">
        <v>0.59</v>
      </c>
      <c r="AN4408">
        <v>0.8337</v>
      </c>
      <c r="AO4408">
        <f>Data[[#This Row],[labeller_confidence_score]]-Data[[#This Row],[cytodiffusion_classification_confidence]]</f>
        <v>0.24370000000000003</v>
      </c>
    </row>
    <row r="4409" spans="1:41" x14ac:dyDescent="0.3">
      <c r="A4409" t="s">
        <v>4482</v>
      </c>
      <c r="B4409" t="s">
        <v>62</v>
      </c>
      <c r="C4409">
        <v>0</v>
      </c>
      <c r="D4409" t="s">
        <v>50</v>
      </c>
      <c r="E4409">
        <v>9.1999999999999993</v>
      </c>
      <c r="F4409">
        <v>93.5</v>
      </c>
      <c r="G4409">
        <v>0.84</v>
      </c>
      <c r="H4409">
        <v>0.249</v>
      </c>
      <c r="I4409">
        <f>Data[[#This Row],[nucleus_area_pct]]/Data[[#This Row],[cytoplasm_ratio]]</f>
        <v>375.50200803212851</v>
      </c>
      <c r="J4409">
        <v>0.84199999999999997</v>
      </c>
      <c r="K4409">
        <v>0.32900000000000001</v>
      </c>
      <c r="L4409">
        <v>0.89</v>
      </c>
      <c r="M4409">
        <v>1</v>
      </c>
      <c r="N4409">
        <v>0.96899999999999997</v>
      </c>
      <c r="O4409">
        <v>254</v>
      </c>
      <c r="P4409">
        <v>57</v>
      </c>
      <c r="Q4409">
        <v>219</v>
      </c>
      <c r="R4409">
        <v>144</v>
      </c>
      <c r="S4409">
        <v>192</v>
      </c>
      <c r="T4409">
        <f>(Data[[#This Row],[mean_r]]/256)*100</f>
        <v>85.546875</v>
      </c>
      <c r="U4409">
        <f>(Data[[#This Row],[mean_g]]/256)*100</f>
        <v>56.25</v>
      </c>
      <c r="V4409">
        <f>(Data[[#This Row],[mean_b]]/256)*100</f>
        <v>75</v>
      </c>
      <c r="W4409">
        <v>0.68300000000000005</v>
      </c>
      <c r="X4409" t="s">
        <v>39</v>
      </c>
      <c r="Y4409" t="s">
        <v>40</v>
      </c>
      <c r="Z4409">
        <v>6178</v>
      </c>
      <c r="AA4409">
        <v>5.0599999999999996</v>
      </c>
      <c r="AB4409">
        <v>13.9</v>
      </c>
      <c r="AC4409">
        <v>40.1</v>
      </c>
      <c r="AD4409">
        <v>242596</v>
      </c>
      <c r="AE4409">
        <v>82.8</v>
      </c>
      <c r="AF4409">
        <v>30.8</v>
      </c>
      <c r="AG4409" t="s">
        <v>41</v>
      </c>
      <c r="AH4409" t="s">
        <v>42</v>
      </c>
      <c r="AI4409" t="s">
        <v>56</v>
      </c>
      <c r="AJ4409">
        <v>100</v>
      </c>
      <c r="AK4409">
        <v>224</v>
      </c>
      <c r="AL4409">
        <v>6.25E-2</v>
      </c>
      <c r="AM4409">
        <v>0.96970000000000001</v>
      </c>
      <c r="AN4409">
        <v>0.93200000000000005</v>
      </c>
      <c r="AO4409">
        <f>Data[[#This Row],[labeller_confidence_score]]-Data[[#This Row],[cytodiffusion_classification_confidence]]</f>
        <v>-3.7699999999999956E-2</v>
      </c>
    </row>
    <row r="4410" spans="1:41" x14ac:dyDescent="0.3">
      <c r="A4410" t="s">
        <v>4483</v>
      </c>
      <c r="B4410" t="s">
        <v>180</v>
      </c>
      <c r="C4410">
        <v>1</v>
      </c>
      <c r="D4410" t="s">
        <v>181</v>
      </c>
      <c r="E4410">
        <v>7.16</v>
      </c>
      <c r="F4410">
        <v>0</v>
      </c>
      <c r="G4410">
        <v>0</v>
      </c>
      <c r="H4410">
        <v>1</v>
      </c>
      <c r="I4410">
        <f>Data[[#This Row],[nucleus_area_pct]]/Data[[#This Row],[cytoplasm_ratio]]</f>
        <v>0</v>
      </c>
      <c r="J4410">
        <v>0.33800000000000002</v>
      </c>
      <c r="K4410">
        <v>0.91800000000000004</v>
      </c>
      <c r="L4410">
        <v>0.61</v>
      </c>
      <c r="M4410">
        <v>1</v>
      </c>
      <c r="N4410">
        <v>0.83</v>
      </c>
      <c r="O4410">
        <v>193</v>
      </c>
      <c r="P4410">
        <v>57</v>
      </c>
      <c r="Q4410">
        <v>222</v>
      </c>
      <c r="R4410">
        <v>111</v>
      </c>
      <c r="S4410">
        <v>151</v>
      </c>
      <c r="T4410">
        <f>(Data[[#This Row],[mean_r]]/256)*100</f>
        <v>86.71875</v>
      </c>
      <c r="U4410">
        <f>(Data[[#This Row],[mean_g]]/256)*100</f>
        <v>43.359375</v>
      </c>
      <c r="V4410">
        <f>(Data[[#This Row],[mean_b]]/256)*100</f>
        <v>58.984375</v>
      </c>
      <c r="W4410">
        <v>0.47699999999999998</v>
      </c>
      <c r="X4410" t="s">
        <v>63</v>
      </c>
      <c r="Y4410" t="s">
        <v>40</v>
      </c>
      <c r="Z4410">
        <v>5904</v>
      </c>
      <c r="AA4410">
        <v>4.5</v>
      </c>
      <c r="AB4410">
        <v>10.9</v>
      </c>
      <c r="AC4410">
        <v>52.5</v>
      </c>
      <c r="AD4410">
        <v>222286</v>
      </c>
      <c r="AE4410">
        <v>86.8</v>
      </c>
      <c r="AF4410">
        <v>34.1</v>
      </c>
      <c r="AG4410" t="s">
        <v>46</v>
      </c>
      <c r="AH4410" t="s">
        <v>47</v>
      </c>
      <c r="AI4410" t="s">
        <v>56</v>
      </c>
      <c r="AJ4410">
        <v>100</v>
      </c>
      <c r="AK4410">
        <v>224</v>
      </c>
      <c r="AL4410">
        <v>0.86880000000000002</v>
      </c>
      <c r="AM4410">
        <v>0.68059999999999998</v>
      </c>
      <c r="AN4410">
        <v>0.76870000000000005</v>
      </c>
      <c r="AO4410">
        <f>Data[[#This Row],[labeller_confidence_score]]-Data[[#This Row],[cytodiffusion_classification_confidence]]</f>
        <v>8.8100000000000067E-2</v>
      </c>
    </row>
    <row r="4411" spans="1:41" x14ac:dyDescent="0.3">
      <c r="A4411" t="s">
        <v>4484</v>
      </c>
      <c r="B4411" t="s">
        <v>60</v>
      </c>
      <c r="C4411">
        <v>0</v>
      </c>
      <c r="D4411" t="s">
        <v>50</v>
      </c>
      <c r="E4411">
        <v>15.6</v>
      </c>
      <c r="F4411">
        <v>68.5</v>
      </c>
      <c r="G4411">
        <v>0.48499999999999999</v>
      </c>
      <c r="H4411">
        <v>0.30499999999999999</v>
      </c>
      <c r="I4411">
        <f>Data[[#This Row],[nucleus_area_pct]]/Data[[#This Row],[cytoplasm_ratio]]</f>
        <v>224.59016393442624</v>
      </c>
      <c r="J4411">
        <v>0.73299999999999998</v>
      </c>
      <c r="K4411">
        <v>0.66200000000000003</v>
      </c>
      <c r="L4411">
        <v>2.42</v>
      </c>
      <c r="M4411">
        <v>1.6</v>
      </c>
      <c r="N4411">
        <v>0.73199999999999998</v>
      </c>
      <c r="O4411">
        <v>504</v>
      </c>
      <c r="P4411">
        <v>71</v>
      </c>
      <c r="Q4411">
        <v>175</v>
      </c>
      <c r="R4411">
        <v>159</v>
      </c>
      <c r="S4411">
        <v>187</v>
      </c>
      <c r="T4411">
        <f>(Data[[#This Row],[mean_r]]/256)*100</f>
        <v>68.359375</v>
      </c>
      <c r="U4411">
        <f>(Data[[#This Row],[mean_g]]/256)*100</f>
        <v>62.109375</v>
      </c>
      <c r="V4411">
        <f>(Data[[#This Row],[mean_b]]/256)*100</f>
        <v>73.046875</v>
      </c>
      <c r="W4411">
        <v>0.63900000000000001</v>
      </c>
      <c r="X4411" t="s">
        <v>63</v>
      </c>
      <c r="Y4411" t="s">
        <v>40</v>
      </c>
      <c r="Z4411">
        <v>7607</v>
      </c>
      <c r="AA4411">
        <v>5.17</v>
      </c>
      <c r="AB4411">
        <v>12.2</v>
      </c>
      <c r="AC4411">
        <v>39.200000000000003</v>
      </c>
      <c r="AD4411">
        <v>155488</v>
      </c>
      <c r="AE4411">
        <v>72.2</v>
      </c>
      <c r="AF4411">
        <v>34</v>
      </c>
      <c r="AG4411" t="s">
        <v>46</v>
      </c>
      <c r="AH4411" t="s">
        <v>42</v>
      </c>
      <c r="AI4411" t="s">
        <v>56</v>
      </c>
      <c r="AJ4411">
        <v>60</v>
      </c>
      <c r="AK4411">
        <v>512</v>
      </c>
      <c r="AL4411">
        <v>0.1038</v>
      </c>
      <c r="AM4411">
        <v>0.84330000000000005</v>
      </c>
      <c r="AN4411">
        <v>0.81040000000000001</v>
      </c>
      <c r="AO4411">
        <f>Data[[#This Row],[labeller_confidence_score]]-Data[[#This Row],[cytodiffusion_classification_confidence]]</f>
        <v>-3.290000000000004E-2</v>
      </c>
    </row>
    <row r="4412" spans="1:41" x14ac:dyDescent="0.3">
      <c r="A4412" t="s">
        <v>4485</v>
      </c>
      <c r="B4412" t="s">
        <v>49</v>
      </c>
      <c r="C4412">
        <v>0</v>
      </c>
      <c r="D4412" t="s">
        <v>50</v>
      </c>
      <c r="E4412">
        <v>12.96</v>
      </c>
      <c r="F4412">
        <v>52.1</v>
      </c>
      <c r="G4412">
        <v>0.52500000000000002</v>
      </c>
      <c r="H4412">
        <v>0.317</v>
      </c>
      <c r="I4412">
        <f>Data[[#This Row],[nucleus_area_pct]]/Data[[#This Row],[cytoplasm_ratio]]</f>
        <v>164.35331230283913</v>
      </c>
      <c r="J4412">
        <v>0.83699999999999997</v>
      </c>
      <c r="K4412">
        <v>0.44600000000000001</v>
      </c>
      <c r="L4412">
        <v>3.2</v>
      </c>
      <c r="M4412">
        <v>2.6</v>
      </c>
      <c r="N4412">
        <v>0.88</v>
      </c>
      <c r="O4412">
        <v>386</v>
      </c>
      <c r="P4412">
        <v>68</v>
      </c>
      <c r="Q4412">
        <v>244</v>
      </c>
      <c r="R4412">
        <v>149</v>
      </c>
      <c r="S4412">
        <v>196</v>
      </c>
      <c r="T4412">
        <f>(Data[[#This Row],[mean_r]]/256)*100</f>
        <v>95.3125</v>
      </c>
      <c r="U4412">
        <f>(Data[[#This Row],[mean_g]]/256)*100</f>
        <v>58.203125</v>
      </c>
      <c r="V4412">
        <f>(Data[[#This Row],[mean_b]]/256)*100</f>
        <v>76.5625</v>
      </c>
      <c r="W4412">
        <v>0.68899999999999995</v>
      </c>
      <c r="X4412" t="s">
        <v>39</v>
      </c>
      <c r="Y4412" t="s">
        <v>40</v>
      </c>
      <c r="Z4412">
        <v>7975</v>
      </c>
      <c r="AA4412">
        <v>4.76</v>
      </c>
      <c r="AB4412">
        <v>11.1</v>
      </c>
      <c r="AC4412">
        <v>39.9</v>
      </c>
      <c r="AD4412">
        <v>161251</v>
      </c>
      <c r="AE4412">
        <v>86.6</v>
      </c>
      <c r="AF4412">
        <v>33</v>
      </c>
      <c r="AG4412" t="s">
        <v>46</v>
      </c>
      <c r="AH4412" t="s">
        <v>42</v>
      </c>
      <c r="AI4412" t="s">
        <v>52</v>
      </c>
      <c r="AJ4412">
        <v>60</v>
      </c>
      <c r="AK4412">
        <v>512</v>
      </c>
      <c r="AL4412">
        <v>8.9499999999999996E-2</v>
      </c>
      <c r="AM4412">
        <v>0.96109999999999995</v>
      </c>
      <c r="AN4412">
        <v>0.85150000000000003</v>
      </c>
      <c r="AO4412">
        <f>Data[[#This Row],[labeller_confidence_score]]-Data[[#This Row],[cytodiffusion_classification_confidence]]</f>
        <v>-0.10959999999999992</v>
      </c>
    </row>
    <row r="4413" spans="1:41" x14ac:dyDescent="0.3">
      <c r="A4413" t="s">
        <v>4486</v>
      </c>
      <c r="B4413" t="s">
        <v>62</v>
      </c>
      <c r="C4413">
        <v>0</v>
      </c>
      <c r="D4413" t="s">
        <v>50</v>
      </c>
      <c r="E4413">
        <v>9.56</v>
      </c>
      <c r="F4413">
        <v>77.7</v>
      </c>
      <c r="G4413">
        <v>0.68</v>
      </c>
      <c r="H4413">
        <v>0.23899999999999999</v>
      </c>
      <c r="I4413">
        <f>Data[[#This Row],[nucleus_area_pct]]/Data[[#This Row],[cytoplasm_ratio]]</f>
        <v>325.10460251046027</v>
      </c>
      <c r="J4413">
        <v>0.84</v>
      </c>
      <c r="K4413">
        <v>0.17199999999999999</v>
      </c>
      <c r="L4413">
        <v>1.6</v>
      </c>
      <c r="M4413">
        <v>1</v>
      </c>
      <c r="N4413">
        <v>0.878</v>
      </c>
      <c r="O4413">
        <v>232</v>
      </c>
      <c r="P4413">
        <v>64</v>
      </c>
      <c r="Q4413">
        <v>210</v>
      </c>
      <c r="R4413">
        <v>148</v>
      </c>
      <c r="S4413">
        <v>179</v>
      </c>
      <c r="T4413">
        <f>(Data[[#This Row],[mean_r]]/256)*100</f>
        <v>82.03125</v>
      </c>
      <c r="U4413">
        <f>(Data[[#This Row],[mean_g]]/256)*100</f>
        <v>57.8125</v>
      </c>
      <c r="V4413">
        <f>(Data[[#This Row],[mean_b]]/256)*100</f>
        <v>69.921875</v>
      </c>
      <c r="W4413">
        <v>0.74299999999999999</v>
      </c>
      <c r="X4413" t="s">
        <v>63</v>
      </c>
      <c r="Y4413" t="s">
        <v>45</v>
      </c>
      <c r="Z4413">
        <v>8484</v>
      </c>
      <c r="AA4413">
        <v>4.41</v>
      </c>
      <c r="AB4413">
        <v>13</v>
      </c>
      <c r="AC4413">
        <v>37.700000000000003</v>
      </c>
      <c r="AD4413">
        <v>236226</v>
      </c>
      <c r="AE4413">
        <v>95.6</v>
      </c>
      <c r="AF4413">
        <v>35.799999999999997</v>
      </c>
      <c r="AG4413" t="s">
        <v>41</v>
      </c>
      <c r="AH4413" t="s">
        <v>42</v>
      </c>
      <c r="AI4413" t="s">
        <v>56</v>
      </c>
      <c r="AJ4413">
        <v>40</v>
      </c>
      <c r="AK4413">
        <v>224</v>
      </c>
      <c r="AL4413">
        <v>0.1847</v>
      </c>
      <c r="AM4413">
        <v>0.93330000000000002</v>
      </c>
      <c r="AN4413">
        <v>0.91849999999999998</v>
      </c>
      <c r="AO4413">
        <f>Data[[#This Row],[labeller_confidence_score]]-Data[[#This Row],[cytodiffusion_classification_confidence]]</f>
        <v>-1.4800000000000035E-2</v>
      </c>
    </row>
    <row r="4414" spans="1:41" x14ac:dyDescent="0.3">
      <c r="A4414" t="s">
        <v>4487</v>
      </c>
      <c r="B4414" t="s">
        <v>60</v>
      </c>
      <c r="C4414">
        <v>0</v>
      </c>
      <c r="D4414" t="s">
        <v>50</v>
      </c>
      <c r="E4414">
        <v>16.600000000000001</v>
      </c>
      <c r="F4414">
        <v>57.8</v>
      </c>
      <c r="G4414">
        <v>0.40600000000000003</v>
      </c>
      <c r="H4414">
        <v>0.307</v>
      </c>
      <c r="I4414">
        <f>Data[[#This Row],[nucleus_area_pct]]/Data[[#This Row],[cytoplasm_ratio]]</f>
        <v>188.27361563517914</v>
      </c>
      <c r="J4414">
        <v>0.76300000000000001</v>
      </c>
      <c r="K4414">
        <v>0.56699999999999995</v>
      </c>
      <c r="L4414">
        <v>1.75</v>
      </c>
      <c r="M4414">
        <v>1.2</v>
      </c>
      <c r="N4414">
        <v>0.78700000000000003</v>
      </c>
      <c r="O4414">
        <v>413</v>
      </c>
      <c r="P4414">
        <v>95</v>
      </c>
      <c r="Q4414">
        <v>215</v>
      </c>
      <c r="R4414">
        <v>149</v>
      </c>
      <c r="S4414">
        <v>189</v>
      </c>
      <c r="T4414">
        <f>(Data[[#This Row],[mean_r]]/256)*100</f>
        <v>83.984375</v>
      </c>
      <c r="U4414">
        <f>(Data[[#This Row],[mean_g]]/256)*100</f>
        <v>58.203125</v>
      </c>
      <c r="V4414">
        <f>(Data[[#This Row],[mean_b]]/256)*100</f>
        <v>73.828125</v>
      </c>
      <c r="W4414">
        <v>0.58099999999999996</v>
      </c>
      <c r="X4414" t="s">
        <v>39</v>
      </c>
      <c r="Y4414" t="s">
        <v>40</v>
      </c>
      <c r="Z4414">
        <v>11526</v>
      </c>
      <c r="AA4414">
        <v>4.82</v>
      </c>
      <c r="AB4414">
        <v>11.9</v>
      </c>
      <c r="AC4414">
        <v>31.9</v>
      </c>
      <c r="AD4414">
        <v>215735</v>
      </c>
      <c r="AE4414">
        <v>107</v>
      </c>
      <c r="AF4414">
        <v>32.700000000000003</v>
      </c>
      <c r="AG4414" t="s">
        <v>46</v>
      </c>
      <c r="AH4414" t="s">
        <v>47</v>
      </c>
      <c r="AI4414" t="s">
        <v>56</v>
      </c>
      <c r="AJ4414">
        <v>40</v>
      </c>
      <c r="AK4414">
        <v>256</v>
      </c>
      <c r="AL4414">
        <v>0.15759999999999999</v>
      </c>
      <c r="AM4414">
        <v>0.9385</v>
      </c>
      <c r="AN4414">
        <v>0.92849999999999999</v>
      </c>
      <c r="AO4414">
        <f>Data[[#This Row],[labeller_confidence_score]]-Data[[#This Row],[cytodiffusion_classification_confidence]]</f>
        <v>-1.0000000000000009E-2</v>
      </c>
    </row>
    <row r="4415" spans="1:41" x14ac:dyDescent="0.3">
      <c r="A4415" t="s">
        <v>4488</v>
      </c>
      <c r="B4415" t="s">
        <v>49</v>
      </c>
      <c r="C4415">
        <v>0</v>
      </c>
      <c r="D4415" t="s">
        <v>50</v>
      </c>
      <c r="E4415">
        <v>11.34</v>
      </c>
      <c r="F4415">
        <v>58.1</v>
      </c>
      <c r="G4415">
        <v>0.55000000000000004</v>
      </c>
      <c r="H4415">
        <v>0.38700000000000001</v>
      </c>
      <c r="I4415">
        <f>Data[[#This Row],[nucleus_area_pct]]/Data[[#This Row],[cytoplasm_ratio]]</f>
        <v>150.12919896640827</v>
      </c>
      <c r="J4415">
        <v>0.84899999999999998</v>
      </c>
      <c r="K4415">
        <v>0.51500000000000001</v>
      </c>
      <c r="L4415">
        <v>3.09</v>
      </c>
      <c r="M4415">
        <v>3.6</v>
      </c>
      <c r="N4415">
        <v>0.745</v>
      </c>
      <c r="O4415">
        <v>399</v>
      </c>
      <c r="P4415">
        <v>76</v>
      </c>
      <c r="Q4415">
        <v>215</v>
      </c>
      <c r="R4415">
        <v>152</v>
      </c>
      <c r="S4415">
        <v>180</v>
      </c>
      <c r="T4415">
        <f>(Data[[#This Row],[mean_r]]/256)*100</f>
        <v>83.984375</v>
      </c>
      <c r="U4415">
        <f>(Data[[#This Row],[mean_g]]/256)*100</f>
        <v>59.375</v>
      </c>
      <c r="V4415">
        <f>(Data[[#This Row],[mean_b]]/256)*100</f>
        <v>70.3125</v>
      </c>
      <c r="W4415">
        <v>0.61899999999999999</v>
      </c>
      <c r="X4415" t="s">
        <v>51</v>
      </c>
      <c r="Y4415" t="s">
        <v>40</v>
      </c>
      <c r="Z4415">
        <v>6303</v>
      </c>
      <c r="AA4415">
        <v>4.7300000000000004</v>
      </c>
      <c r="AB4415">
        <v>8.5</v>
      </c>
      <c r="AC4415">
        <v>43.6</v>
      </c>
      <c r="AD4415">
        <v>167220</v>
      </c>
      <c r="AE4415">
        <v>74.7</v>
      </c>
      <c r="AF4415">
        <v>34.6</v>
      </c>
      <c r="AG4415" t="s">
        <v>46</v>
      </c>
      <c r="AH4415" t="s">
        <v>47</v>
      </c>
      <c r="AI4415" t="s">
        <v>43</v>
      </c>
      <c r="AJ4415">
        <v>100</v>
      </c>
      <c r="AK4415">
        <v>360</v>
      </c>
      <c r="AL4415">
        <v>9.3700000000000006E-2</v>
      </c>
      <c r="AM4415">
        <v>0.995</v>
      </c>
      <c r="AN4415">
        <v>0.95499999999999996</v>
      </c>
      <c r="AO4415">
        <f>Data[[#This Row],[labeller_confidence_score]]-Data[[#This Row],[cytodiffusion_classification_confidence]]</f>
        <v>-4.0000000000000036E-2</v>
      </c>
    </row>
    <row r="4416" spans="1:41" x14ac:dyDescent="0.3">
      <c r="A4416" t="s">
        <v>4489</v>
      </c>
      <c r="B4416" t="s">
        <v>54</v>
      </c>
      <c r="C4416">
        <v>0</v>
      </c>
      <c r="D4416" t="s">
        <v>54</v>
      </c>
      <c r="E4416">
        <v>7.63</v>
      </c>
      <c r="F4416">
        <v>0</v>
      </c>
      <c r="G4416">
        <v>0</v>
      </c>
      <c r="H4416">
        <v>1</v>
      </c>
      <c r="I4416">
        <f>Data[[#This Row],[nucleus_area_pct]]/Data[[#This Row],[cytoplasm_ratio]]</f>
        <v>0</v>
      </c>
      <c r="J4416">
        <v>0.97899999999999998</v>
      </c>
      <c r="K4416">
        <v>0.249</v>
      </c>
      <c r="L4416">
        <v>0.66</v>
      </c>
      <c r="M4416">
        <v>1</v>
      </c>
      <c r="N4416">
        <v>0.92700000000000005</v>
      </c>
      <c r="O4416">
        <v>206</v>
      </c>
      <c r="P4416">
        <v>46</v>
      </c>
      <c r="Q4416">
        <v>210</v>
      </c>
      <c r="R4416">
        <v>128</v>
      </c>
      <c r="S4416">
        <v>123</v>
      </c>
      <c r="T4416">
        <f>(Data[[#This Row],[mean_r]]/256)*100</f>
        <v>82.03125</v>
      </c>
      <c r="U4416">
        <f>(Data[[#This Row],[mean_g]]/256)*100</f>
        <v>50</v>
      </c>
      <c r="V4416">
        <f>(Data[[#This Row],[mean_b]]/256)*100</f>
        <v>48.046875</v>
      </c>
      <c r="W4416">
        <v>0.55300000000000005</v>
      </c>
      <c r="X4416" t="s">
        <v>39</v>
      </c>
      <c r="Y4416" t="s">
        <v>40</v>
      </c>
      <c r="Z4416">
        <v>3559</v>
      </c>
      <c r="AA4416">
        <v>4.6399999999999997</v>
      </c>
      <c r="AB4416">
        <v>16.100000000000001</v>
      </c>
      <c r="AC4416">
        <v>35.5</v>
      </c>
      <c r="AD4416">
        <v>339642</v>
      </c>
      <c r="AE4416">
        <v>100</v>
      </c>
      <c r="AF4416">
        <v>35.6</v>
      </c>
      <c r="AG4416" t="s">
        <v>46</v>
      </c>
      <c r="AH4416" t="s">
        <v>68</v>
      </c>
      <c r="AI4416" t="s">
        <v>43</v>
      </c>
      <c r="AJ4416">
        <v>100</v>
      </c>
      <c r="AK4416">
        <v>256</v>
      </c>
      <c r="AL4416">
        <v>3.7600000000000001E-2</v>
      </c>
      <c r="AM4416">
        <v>0.85170000000000001</v>
      </c>
      <c r="AN4416">
        <v>0.86850000000000005</v>
      </c>
      <c r="AO4416">
        <f>Data[[#This Row],[labeller_confidence_score]]-Data[[#This Row],[cytodiffusion_classification_confidence]]</f>
        <v>1.6800000000000037E-2</v>
      </c>
    </row>
    <row r="4417" spans="1:41" x14ac:dyDescent="0.3">
      <c r="A4417" t="s">
        <v>4490</v>
      </c>
      <c r="B4417" t="s">
        <v>87</v>
      </c>
      <c r="C4417">
        <v>0</v>
      </c>
      <c r="D4417" t="s">
        <v>50</v>
      </c>
      <c r="E4417">
        <v>11.83</v>
      </c>
      <c r="F4417">
        <v>48.4</v>
      </c>
      <c r="G4417">
        <v>0.54100000000000004</v>
      </c>
      <c r="H4417">
        <v>0.5</v>
      </c>
      <c r="I4417">
        <f>Data[[#This Row],[nucleus_area_pct]]/Data[[#This Row],[cytoplasm_ratio]]</f>
        <v>96.8</v>
      </c>
      <c r="J4417">
        <v>0.77200000000000002</v>
      </c>
      <c r="K4417">
        <v>0.248</v>
      </c>
      <c r="L4417">
        <v>5.17</v>
      </c>
      <c r="M4417">
        <v>2.1</v>
      </c>
      <c r="N4417">
        <v>0.75800000000000001</v>
      </c>
      <c r="O4417">
        <v>508</v>
      </c>
      <c r="P4417">
        <v>67</v>
      </c>
      <c r="Q4417">
        <v>230</v>
      </c>
      <c r="R4417">
        <v>126</v>
      </c>
      <c r="S4417">
        <v>166</v>
      </c>
      <c r="T4417">
        <f>(Data[[#This Row],[mean_r]]/256)*100</f>
        <v>89.84375</v>
      </c>
      <c r="U4417">
        <f>(Data[[#This Row],[mean_g]]/256)*100</f>
        <v>49.21875</v>
      </c>
      <c r="V4417">
        <f>(Data[[#This Row],[mean_b]]/256)*100</f>
        <v>64.84375</v>
      </c>
      <c r="W4417">
        <v>0.70399999999999996</v>
      </c>
      <c r="X4417" t="s">
        <v>63</v>
      </c>
      <c r="Y4417" t="s">
        <v>45</v>
      </c>
      <c r="Z4417">
        <v>7960</v>
      </c>
      <c r="AA4417">
        <v>5.73</v>
      </c>
      <c r="AB4417">
        <v>16.7</v>
      </c>
      <c r="AC4417">
        <v>45.4</v>
      </c>
      <c r="AD4417">
        <v>115497</v>
      </c>
      <c r="AE4417">
        <v>87.1</v>
      </c>
      <c r="AF4417">
        <v>35.6</v>
      </c>
      <c r="AG4417" t="s">
        <v>46</v>
      </c>
      <c r="AH4417" t="s">
        <v>42</v>
      </c>
      <c r="AI4417" t="s">
        <v>56</v>
      </c>
      <c r="AJ4417">
        <v>60</v>
      </c>
      <c r="AK4417">
        <v>360</v>
      </c>
      <c r="AL4417">
        <v>0.1178</v>
      </c>
      <c r="AM4417">
        <v>0.97509999999999997</v>
      </c>
      <c r="AN4417">
        <v>0.87980000000000003</v>
      </c>
      <c r="AO4417">
        <f>Data[[#This Row],[labeller_confidence_score]]-Data[[#This Row],[cytodiffusion_classification_confidence]]</f>
        <v>-9.529999999999994E-2</v>
      </c>
    </row>
    <row r="4418" spans="1:41" x14ac:dyDescent="0.3">
      <c r="A4418" t="s">
        <v>4491</v>
      </c>
      <c r="B4418" t="s">
        <v>60</v>
      </c>
      <c r="C4418">
        <v>0</v>
      </c>
      <c r="D4418" t="s">
        <v>50</v>
      </c>
      <c r="E4418">
        <v>16.53</v>
      </c>
      <c r="F4418">
        <v>65.099999999999994</v>
      </c>
      <c r="G4418">
        <v>0.443</v>
      </c>
      <c r="H4418">
        <v>0.438</v>
      </c>
      <c r="I4418">
        <f>Data[[#This Row],[nucleus_area_pct]]/Data[[#This Row],[cytoplasm_ratio]]</f>
        <v>148.63013698630135</v>
      </c>
      <c r="J4418">
        <v>0.65600000000000003</v>
      </c>
      <c r="K4418">
        <v>0.47899999999999998</v>
      </c>
      <c r="L4418">
        <v>1.81</v>
      </c>
      <c r="M4418">
        <v>1.6</v>
      </c>
      <c r="N4418">
        <v>0.82299999999999995</v>
      </c>
      <c r="O4418">
        <v>660</v>
      </c>
      <c r="P4418">
        <v>100</v>
      </c>
      <c r="Q4418">
        <v>192</v>
      </c>
      <c r="R4418">
        <v>155</v>
      </c>
      <c r="S4418">
        <v>169</v>
      </c>
      <c r="T4418">
        <f>(Data[[#This Row],[mean_r]]/256)*100</f>
        <v>75</v>
      </c>
      <c r="U4418">
        <f>(Data[[#This Row],[mean_g]]/256)*100</f>
        <v>60.546875</v>
      </c>
      <c r="V4418">
        <f>(Data[[#This Row],[mean_b]]/256)*100</f>
        <v>66.015625</v>
      </c>
      <c r="W4418">
        <v>0.65200000000000002</v>
      </c>
      <c r="X4418" t="s">
        <v>51</v>
      </c>
      <c r="Y4418" t="s">
        <v>45</v>
      </c>
      <c r="Z4418">
        <v>12838</v>
      </c>
      <c r="AA4418">
        <v>5.52</v>
      </c>
      <c r="AB4418">
        <v>13.7</v>
      </c>
      <c r="AC4418">
        <v>40.1</v>
      </c>
      <c r="AD4418">
        <v>209992</v>
      </c>
      <c r="AE4418">
        <v>89.2</v>
      </c>
      <c r="AF4418">
        <v>35.6</v>
      </c>
      <c r="AG4418" t="s">
        <v>64</v>
      </c>
      <c r="AH4418" t="s">
        <v>42</v>
      </c>
      <c r="AI4418" t="s">
        <v>56</v>
      </c>
      <c r="AJ4418">
        <v>100</v>
      </c>
      <c r="AK4418">
        <v>256</v>
      </c>
      <c r="AL4418">
        <v>6.3E-2</v>
      </c>
      <c r="AM4418">
        <v>0.9133</v>
      </c>
      <c r="AN4418">
        <v>0.88049999999999995</v>
      </c>
      <c r="AO4418">
        <f>Data[[#This Row],[labeller_confidence_score]]-Data[[#This Row],[cytodiffusion_classification_confidence]]</f>
        <v>-3.2800000000000051E-2</v>
      </c>
    </row>
    <row r="4419" spans="1:41" x14ac:dyDescent="0.3">
      <c r="A4419" t="s">
        <v>4492</v>
      </c>
      <c r="B4419" t="s">
        <v>74</v>
      </c>
      <c r="C4419">
        <v>0</v>
      </c>
      <c r="D4419" t="s">
        <v>75</v>
      </c>
      <c r="E4419">
        <v>3.71</v>
      </c>
      <c r="F4419">
        <v>0</v>
      </c>
      <c r="G4419">
        <v>0</v>
      </c>
      <c r="H4419">
        <v>1</v>
      </c>
      <c r="I4419">
        <f>Data[[#This Row],[nucleus_area_pct]]/Data[[#This Row],[cytoplasm_ratio]]</f>
        <v>0</v>
      </c>
      <c r="J4419">
        <v>0.73499999999999999</v>
      </c>
      <c r="K4419">
        <v>0.33400000000000002</v>
      </c>
      <c r="L4419">
        <v>2.4</v>
      </c>
      <c r="M4419">
        <v>1</v>
      </c>
      <c r="N4419">
        <v>0.73</v>
      </c>
      <c r="O4419">
        <v>21</v>
      </c>
      <c r="P4419">
        <v>20</v>
      </c>
      <c r="Q4419">
        <v>212</v>
      </c>
      <c r="R4419">
        <v>166</v>
      </c>
      <c r="S4419">
        <v>155</v>
      </c>
      <c r="T4419">
        <f>(Data[[#This Row],[mean_r]]/256)*100</f>
        <v>82.8125</v>
      </c>
      <c r="U4419">
        <f>(Data[[#This Row],[mean_g]]/256)*100</f>
        <v>64.84375</v>
      </c>
      <c r="V4419">
        <f>(Data[[#This Row],[mean_b]]/256)*100</f>
        <v>60.546875</v>
      </c>
      <c r="W4419">
        <v>0.50900000000000001</v>
      </c>
      <c r="X4419" t="s">
        <v>39</v>
      </c>
      <c r="Y4419" t="s">
        <v>40</v>
      </c>
      <c r="Z4419">
        <v>6077</v>
      </c>
      <c r="AA4419">
        <v>4.97</v>
      </c>
      <c r="AB4419">
        <v>14.7</v>
      </c>
      <c r="AC4419">
        <v>32.700000000000003</v>
      </c>
      <c r="AD4419">
        <v>155346</v>
      </c>
      <c r="AE4419">
        <v>87.2</v>
      </c>
      <c r="AF4419">
        <v>32.200000000000003</v>
      </c>
      <c r="AG4419" t="s">
        <v>41</v>
      </c>
      <c r="AH4419" t="s">
        <v>42</v>
      </c>
      <c r="AI4419" t="s">
        <v>52</v>
      </c>
      <c r="AJ4419">
        <v>100</v>
      </c>
      <c r="AK4419">
        <v>512</v>
      </c>
      <c r="AL4419">
        <v>0.10050000000000001</v>
      </c>
      <c r="AM4419">
        <v>0.82279999999999998</v>
      </c>
      <c r="AN4419">
        <v>0.91520000000000001</v>
      </c>
      <c r="AO4419">
        <f>Data[[#This Row],[labeller_confidence_score]]-Data[[#This Row],[cytodiffusion_classification_confidence]]</f>
        <v>9.2400000000000038E-2</v>
      </c>
    </row>
    <row r="4420" spans="1:41" x14ac:dyDescent="0.3">
      <c r="A4420" t="s">
        <v>4493</v>
      </c>
      <c r="B4420" t="s">
        <v>66</v>
      </c>
      <c r="C4420">
        <v>1</v>
      </c>
      <c r="D4420" t="s">
        <v>67</v>
      </c>
      <c r="E4420">
        <v>9.09</v>
      </c>
      <c r="F4420">
        <v>86.1</v>
      </c>
      <c r="G4420">
        <v>0.59</v>
      </c>
      <c r="H4420">
        <v>5.3999999999999999E-2</v>
      </c>
      <c r="I4420">
        <f>Data[[#This Row],[nucleus_area_pct]]/Data[[#This Row],[cytoplasm_ratio]]</f>
        <v>1594.4444444444443</v>
      </c>
      <c r="J4420">
        <v>0.17699999999999999</v>
      </c>
      <c r="K4420">
        <v>0.67</v>
      </c>
      <c r="L4420">
        <v>0.67</v>
      </c>
      <c r="M4420">
        <v>1</v>
      </c>
      <c r="N4420">
        <v>0.51600000000000001</v>
      </c>
      <c r="O4420">
        <v>508</v>
      </c>
      <c r="P4420">
        <v>79</v>
      </c>
      <c r="Q4420">
        <v>180</v>
      </c>
      <c r="R4420">
        <v>173</v>
      </c>
      <c r="S4420">
        <v>216</v>
      </c>
      <c r="T4420">
        <f>(Data[[#This Row],[mean_r]]/256)*100</f>
        <v>70.3125</v>
      </c>
      <c r="U4420">
        <f>(Data[[#This Row],[mean_g]]/256)*100</f>
        <v>67.578125</v>
      </c>
      <c r="V4420">
        <f>(Data[[#This Row],[mean_b]]/256)*100</f>
        <v>84.375</v>
      </c>
      <c r="W4420">
        <v>0.86299999999999999</v>
      </c>
      <c r="X4420" t="s">
        <v>39</v>
      </c>
      <c r="Y4420" t="s">
        <v>45</v>
      </c>
      <c r="Z4420">
        <v>6854</v>
      </c>
      <c r="AA4420">
        <v>5.69</v>
      </c>
      <c r="AB4420">
        <v>14</v>
      </c>
      <c r="AC4420">
        <v>54.6</v>
      </c>
      <c r="AD4420">
        <v>321396</v>
      </c>
      <c r="AE4420">
        <v>80.3</v>
      </c>
      <c r="AF4420">
        <v>34.799999999999997</v>
      </c>
      <c r="AG4420" t="s">
        <v>46</v>
      </c>
      <c r="AH4420" t="s">
        <v>47</v>
      </c>
      <c r="AI4420" t="s">
        <v>43</v>
      </c>
      <c r="AJ4420">
        <v>60</v>
      </c>
      <c r="AK4420">
        <v>224</v>
      </c>
      <c r="AL4420">
        <v>0.78800000000000003</v>
      </c>
      <c r="AM4420">
        <v>0.85470000000000002</v>
      </c>
      <c r="AN4420">
        <v>0.7349</v>
      </c>
      <c r="AO4420">
        <f>Data[[#This Row],[labeller_confidence_score]]-Data[[#This Row],[cytodiffusion_classification_confidence]]</f>
        <v>-0.11980000000000002</v>
      </c>
    </row>
    <row r="4421" spans="1:41" x14ac:dyDescent="0.3">
      <c r="A4421" t="s">
        <v>4494</v>
      </c>
      <c r="B4421" t="s">
        <v>74</v>
      </c>
      <c r="C4421">
        <v>0</v>
      </c>
      <c r="D4421" t="s">
        <v>75</v>
      </c>
      <c r="E4421">
        <v>2.19</v>
      </c>
      <c r="F4421">
        <v>0</v>
      </c>
      <c r="G4421">
        <v>0</v>
      </c>
      <c r="H4421">
        <v>1</v>
      </c>
      <c r="I4421">
        <f>Data[[#This Row],[nucleus_area_pct]]/Data[[#This Row],[cytoplasm_ratio]]</f>
        <v>0</v>
      </c>
      <c r="J4421">
        <v>0.69599999999999995</v>
      </c>
      <c r="K4421">
        <v>0.24399999999999999</v>
      </c>
      <c r="L4421">
        <v>2.25</v>
      </c>
      <c r="M4421">
        <v>1</v>
      </c>
      <c r="N4421">
        <v>0.65200000000000002</v>
      </c>
      <c r="O4421">
        <v>22</v>
      </c>
      <c r="P4421">
        <v>11</v>
      </c>
      <c r="Q4421">
        <v>218</v>
      </c>
      <c r="R4421">
        <v>161</v>
      </c>
      <c r="S4421">
        <v>145</v>
      </c>
      <c r="T4421">
        <f>(Data[[#This Row],[mean_r]]/256)*100</f>
        <v>85.15625</v>
      </c>
      <c r="U4421">
        <f>(Data[[#This Row],[mean_g]]/256)*100</f>
        <v>62.890625</v>
      </c>
      <c r="V4421">
        <f>(Data[[#This Row],[mean_b]]/256)*100</f>
        <v>56.640625</v>
      </c>
      <c r="W4421">
        <v>0.60399999999999998</v>
      </c>
      <c r="X4421" t="s">
        <v>63</v>
      </c>
      <c r="Y4421" t="s">
        <v>45</v>
      </c>
      <c r="Z4421">
        <v>10369</v>
      </c>
      <c r="AA4421">
        <v>4.79</v>
      </c>
      <c r="AB4421">
        <v>12.2</v>
      </c>
      <c r="AC4421">
        <v>46.8</v>
      </c>
      <c r="AD4421">
        <v>284879</v>
      </c>
      <c r="AE4421">
        <v>93</v>
      </c>
      <c r="AF4421">
        <v>32.700000000000003</v>
      </c>
      <c r="AG4421" t="s">
        <v>64</v>
      </c>
      <c r="AH4421" t="s">
        <v>42</v>
      </c>
      <c r="AI4421" t="s">
        <v>52</v>
      </c>
      <c r="AJ4421">
        <v>60</v>
      </c>
      <c r="AK4421">
        <v>256</v>
      </c>
      <c r="AL4421">
        <v>0.12889999999999999</v>
      </c>
      <c r="AM4421">
        <v>0.92859999999999998</v>
      </c>
      <c r="AN4421">
        <v>0.89990000000000003</v>
      </c>
      <c r="AO4421">
        <f>Data[[#This Row],[labeller_confidence_score]]-Data[[#This Row],[cytodiffusion_classification_confidence]]</f>
        <v>-2.8699999999999948E-2</v>
      </c>
    </row>
    <row r="4422" spans="1:41" x14ac:dyDescent="0.3">
      <c r="A4422" t="s">
        <v>4495</v>
      </c>
      <c r="B4422" t="s">
        <v>54</v>
      </c>
      <c r="C4422">
        <v>0</v>
      </c>
      <c r="D4422" t="s">
        <v>54</v>
      </c>
      <c r="E4422">
        <v>7.67</v>
      </c>
      <c r="F4422">
        <v>0</v>
      </c>
      <c r="G4422">
        <v>0</v>
      </c>
      <c r="H4422">
        <v>1</v>
      </c>
      <c r="I4422">
        <f>Data[[#This Row],[nucleus_area_pct]]/Data[[#This Row],[cytoplasm_ratio]]</f>
        <v>0</v>
      </c>
      <c r="J4422">
        <v>0.89500000000000002</v>
      </c>
      <c r="K4422">
        <v>8.3000000000000004E-2</v>
      </c>
      <c r="L4422">
        <v>0.68</v>
      </c>
      <c r="M4422">
        <v>1</v>
      </c>
      <c r="N4422">
        <v>0.97199999999999998</v>
      </c>
      <c r="O4422">
        <v>190</v>
      </c>
      <c r="P4422">
        <v>44</v>
      </c>
      <c r="Q4422">
        <v>229</v>
      </c>
      <c r="R4422">
        <v>115</v>
      </c>
      <c r="S4422">
        <v>122</v>
      </c>
      <c r="T4422">
        <f>(Data[[#This Row],[mean_r]]/256)*100</f>
        <v>89.453125</v>
      </c>
      <c r="U4422">
        <f>(Data[[#This Row],[mean_g]]/256)*100</f>
        <v>44.921875</v>
      </c>
      <c r="V4422">
        <f>(Data[[#This Row],[mean_b]]/256)*100</f>
        <v>47.65625</v>
      </c>
      <c r="W4422">
        <v>0.51600000000000001</v>
      </c>
      <c r="X4422" t="s">
        <v>51</v>
      </c>
      <c r="Y4422" t="s">
        <v>45</v>
      </c>
      <c r="Z4422">
        <v>8901</v>
      </c>
      <c r="AA4422">
        <v>4.7300000000000004</v>
      </c>
      <c r="AB4422">
        <v>11.8</v>
      </c>
      <c r="AC4422">
        <v>41.2</v>
      </c>
      <c r="AD4422">
        <v>239752</v>
      </c>
      <c r="AE4422">
        <v>78</v>
      </c>
      <c r="AF4422">
        <v>33.700000000000003</v>
      </c>
      <c r="AG4422" t="s">
        <v>41</v>
      </c>
      <c r="AH4422" t="s">
        <v>42</v>
      </c>
      <c r="AI4422" t="s">
        <v>52</v>
      </c>
      <c r="AJ4422">
        <v>60</v>
      </c>
      <c r="AK4422">
        <v>360</v>
      </c>
      <c r="AL4422">
        <v>1.9199999999999998E-2</v>
      </c>
      <c r="AM4422">
        <v>1</v>
      </c>
      <c r="AN4422">
        <v>1</v>
      </c>
      <c r="AO4422">
        <f>Data[[#This Row],[labeller_confidence_score]]-Data[[#This Row],[cytodiffusion_classification_confidence]]</f>
        <v>0</v>
      </c>
    </row>
    <row r="4423" spans="1:41" x14ac:dyDescent="0.3">
      <c r="A4423" t="s">
        <v>4496</v>
      </c>
      <c r="B4423" t="s">
        <v>85</v>
      </c>
      <c r="C4423">
        <v>0</v>
      </c>
      <c r="D4423" t="s">
        <v>50</v>
      </c>
      <c r="E4423">
        <v>13</v>
      </c>
      <c r="F4423">
        <v>57.8</v>
      </c>
      <c r="G4423">
        <v>0.60299999999999998</v>
      </c>
      <c r="H4423">
        <v>0.34799999999999998</v>
      </c>
      <c r="I4423">
        <f>Data[[#This Row],[nucleus_area_pct]]/Data[[#This Row],[cytoplasm_ratio]]</f>
        <v>166.09195402298852</v>
      </c>
      <c r="J4423">
        <v>0.68899999999999995</v>
      </c>
      <c r="K4423">
        <v>0.46600000000000003</v>
      </c>
      <c r="L4423">
        <v>4.13</v>
      </c>
      <c r="M4423">
        <v>2.1</v>
      </c>
      <c r="N4423">
        <v>0.84299999999999997</v>
      </c>
      <c r="O4423">
        <v>504</v>
      </c>
      <c r="P4423">
        <v>67</v>
      </c>
      <c r="Q4423">
        <v>186</v>
      </c>
      <c r="R4423">
        <v>123</v>
      </c>
      <c r="S4423">
        <v>194</v>
      </c>
      <c r="T4423">
        <f>(Data[[#This Row],[mean_r]]/256)*100</f>
        <v>72.65625</v>
      </c>
      <c r="U4423">
        <f>(Data[[#This Row],[mean_g]]/256)*100</f>
        <v>48.046875</v>
      </c>
      <c r="V4423">
        <f>(Data[[#This Row],[mean_b]]/256)*100</f>
        <v>75.78125</v>
      </c>
      <c r="W4423">
        <v>0.90300000000000002</v>
      </c>
      <c r="X4423" t="s">
        <v>39</v>
      </c>
      <c r="Y4423" t="s">
        <v>45</v>
      </c>
      <c r="Z4423">
        <v>9178</v>
      </c>
      <c r="AA4423">
        <v>4.57</v>
      </c>
      <c r="AB4423">
        <v>13.4</v>
      </c>
      <c r="AC4423">
        <v>35</v>
      </c>
      <c r="AD4423">
        <v>197764</v>
      </c>
      <c r="AE4423">
        <v>75.400000000000006</v>
      </c>
      <c r="AF4423">
        <v>34.200000000000003</v>
      </c>
      <c r="AG4423" t="s">
        <v>41</v>
      </c>
      <c r="AH4423" t="s">
        <v>68</v>
      </c>
      <c r="AI4423" t="s">
        <v>56</v>
      </c>
      <c r="AJ4423">
        <v>100</v>
      </c>
      <c r="AK4423">
        <v>224</v>
      </c>
      <c r="AL4423">
        <v>0</v>
      </c>
      <c r="AM4423">
        <v>1</v>
      </c>
      <c r="AN4423">
        <v>0.86709999999999998</v>
      </c>
      <c r="AO4423">
        <f>Data[[#This Row],[labeller_confidence_score]]-Data[[#This Row],[cytodiffusion_classification_confidence]]</f>
        <v>-0.13290000000000002</v>
      </c>
    </row>
    <row r="4424" spans="1:41" x14ac:dyDescent="0.3">
      <c r="A4424" t="s">
        <v>4497</v>
      </c>
      <c r="B4424" t="s">
        <v>37</v>
      </c>
      <c r="C4424">
        <v>1</v>
      </c>
      <c r="D4424" t="s">
        <v>38</v>
      </c>
      <c r="E4424">
        <v>14.55</v>
      </c>
      <c r="F4424">
        <v>65.599999999999994</v>
      </c>
      <c r="G4424">
        <v>0.58599999999999997</v>
      </c>
      <c r="H4424">
        <v>0.38500000000000001</v>
      </c>
      <c r="I4424">
        <f>Data[[#This Row],[nucleus_area_pct]]/Data[[#This Row],[cytoplasm_ratio]]</f>
        <v>170.38961038961037</v>
      </c>
      <c r="J4424">
        <v>0.58499999999999996</v>
      </c>
      <c r="K4424">
        <v>0.33900000000000002</v>
      </c>
      <c r="L4424">
        <v>3.25</v>
      </c>
      <c r="M4424">
        <v>4.5999999999999996</v>
      </c>
      <c r="N4424">
        <v>0.77500000000000002</v>
      </c>
      <c r="O4424">
        <v>462</v>
      </c>
      <c r="P4424">
        <v>92</v>
      </c>
      <c r="Q4424">
        <v>214</v>
      </c>
      <c r="R4424">
        <v>173</v>
      </c>
      <c r="S4424">
        <v>187</v>
      </c>
      <c r="T4424">
        <f>(Data[[#This Row],[mean_r]]/256)*100</f>
        <v>83.59375</v>
      </c>
      <c r="U4424">
        <f>(Data[[#This Row],[mean_g]]/256)*100</f>
        <v>67.578125</v>
      </c>
      <c r="V4424">
        <f>(Data[[#This Row],[mean_b]]/256)*100</f>
        <v>73.046875</v>
      </c>
      <c r="W4424">
        <v>0.71399999999999997</v>
      </c>
      <c r="X4424" t="s">
        <v>63</v>
      </c>
      <c r="Y4424" t="s">
        <v>40</v>
      </c>
      <c r="Z4424">
        <v>8754</v>
      </c>
      <c r="AA4424">
        <v>4.83</v>
      </c>
      <c r="AB4424">
        <v>17</v>
      </c>
      <c r="AC4424">
        <v>36</v>
      </c>
      <c r="AD4424">
        <v>275983</v>
      </c>
      <c r="AE4424">
        <v>63.7</v>
      </c>
      <c r="AF4424">
        <v>32.6</v>
      </c>
      <c r="AG4424" t="s">
        <v>46</v>
      </c>
      <c r="AH4424" t="s">
        <v>42</v>
      </c>
      <c r="AI4424" t="s">
        <v>52</v>
      </c>
      <c r="AJ4424">
        <v>100</v>
      </c>
      <c r="AK4424">
        <v>224</v>
      </c>
      <c r="AL4424">
        <v>0.77729999999999999</v>
      </c>
      <c r="AM4424">
        <v>0.9002</v>
      </c>
      <c r="AN4424">
        <v>0.68889999999999996</v>
      </c>
      <c r="AO4424">
        <f>Data[[#This Row],[labeller_confidence_score]]-Data[[#This Row],[cytodiffusion_classification_confidence]]</f>
        <v>-0.21130000000000004</v>
      </c>
    </row>
    <row r="4425" spans="1:41" x14ac:dyDescent="0.3">
      <c r="A4425" t="s">
        <v>4498</v>
      </c>
      <c r="B4425" t="s">
        <v>37</v>
      </c>
      <c r="C4425">
        <v>1</v>
      </c>
      <c r="D4425" t="s">
        <v>38</v>
      </c>
      <c r="E4425">
        <v>15.14</v>
      </c>
      <c r="F4425">
        <v>60.8</v>
      </c>
      <c r="G4425">
        <v>0.45800000000000002</v>
      </c>
      <c r="H4425">
        <v>0.29199999999999998</v>
      </c>
      <c r="I4425">
        <f>Data[[#This Row],[nucleus_area_pct]]/Data[[#This Row],[cytoplasm_ratio]]</f>
        <v>208.21917808219177</v>
      </c>
      <c r="J4425">
        <v>0.69199999999999995</v>
      </c>
      <c r="K4425">
        <v>0.32400000000000001</v>
      </c>
      <c r="L4425">
        <v>2.04</v>
      </c>
      <c r="M4425">
        <v>6.1</v>
      </c>
      <c r="N4425">
        <v>0.82799999999999996</v>
      </c>
      <c r="O4425">
        <v>483</v>
      </c>
      <c r="P4425">
        <v>84</v>
      </c>
      <c r="Q4425">
        <v>200</v>
      </c>
      <c r="R4425">
        <v>168</v>
      </c>
      <c r="S4425">
        <v>162</v>
      </c>
      <c r="T4425">
        <f>(Data[[#This Row],[mean_r]]/256)*100</f>
        <v>78.125</v>
      </c>
      <c r="U4425">
        <f>(Data[[#This Row],[mean_g]]/256)*100</f>
        <v>65.625</v>
      </c>
      <c r="V4425">
        <f>(Data[[#This Row],[mean_b]]/256)*100</f>
        <v>63.28125</v>
      </c>
      <c r="W4425">
        <v>0.75</v>
      </c>
      <c r="X4425" t="s">
        <v>51</v>
      </c>
      <c r="Y4425" t="s">
        <v>40</v>
      </c>
      <c r="Z4425">
        <v>5089</v>
      </c>
      <c r="AA4425">
        <v>5.01</v>
      </c>
      <c r="AB4425">
        <v>16.600000000000001</v>
      </c>
      <c r="AC4425">
        <v>38.200000000000003</v>
      </c>
      <c r="AD4425">
        <v>222554</v>
      </c>
      <c r="AE4425">
        <v>71.5</v>
      </c>
      <c r="AF4425">
        <v>33.9</v>
      </c>
      <c r="AG4425" t="s">
        <v>64</v>
      </c>
      <c r="AH4425" t="s">
        <v>42</v>
      </c>
      <c r="AI4425" t="s">
        <v>56</v>
      </c>
      <c r="AJ4425">
        <v>100</v>
      </c>
      <c r="AK4425">
        <v>512</v>
      </c>
      <c r="AL4425">
        <v>0.8377</v>
      </c>
      <c r="AM4425">
        <v>0.83160000000000001</v>
      </c>
      <c r="AN4425">
        <v>0.80869999999999997</v>
      </c>
      <c r="AO4425">
        <f>Data[[#This Row],[labeller_confidence_score]]-Data[[#This Row],[cytodiffusion_classification_confidence]]</f>
        <v>-2.2900000000000031E-2</v>
      </c>
    </row>
    <row r="4426" spans="1:41" x14ac:dyDescent="0.3">
      <c r="A4426" t="s">
        <v>4499</v>
      </c>
      <c r="B4426" t="s">
        <v>49</v>
      </c>
      <c r="C4426">
        <v>0</v>
      </c>
      <c r="D4426" t="s">
        <v>50</v>
      </c>
      <c r="E4426">
        <v>11.65</v>
      </c>
      <c r="F4426">
        <v>55.1</v>
      </c>
      <c r="G4426">
        <v>0.38400000000000001</v>
      </c>
      <c r="H4426">
        <v>0.43099999999999999</v>
      </c>
      <c r="I4426">
        <f>Data[[#This Row],[nucleus_area_pct]]/Data[[#This Row],[cytoplasm_ratio]]</f>
        <v>127.84222737819026</v>
      </c>
      <c r="J4426">
        <v>0.84699999999999998</v>
      </c>
      <c r="K4426">
        <v>0.49299999999999999</v>
      </c>
      <c r="L4426">
        <v>3.56</v>
      </c>
      <c r="M4426">
        <v>2.7</v>
      </c>
      <c r="N4426">
        <v>0.88300000000000001</v>
      </c>
      <c r="O4426">
        <v>456</v>
      </c>
      <c r="P4426">
        <v>71</v>
      </c>
      <c r="Q4426">
        <v>179</v>
      </c>
      <c r="R4426">
        <v>174</v>
      </c>
      <c r="S4426">
        <v>176</v>
      </c>
      <c r="T4426">
        <f>(Data[[#This Row],[mean_r]]/256)*100</f>
        <v>69.921875</v>
      </c>
      <c r="U4426">
        <f>(Data[[#This Row],[mean_g]]/256)*100</f>
        <v>67.96875</v>
      </c>
      <c r="V4426">
        <f>(Data[[#This Row],[mean_b]]/256)*100</f>
        <v>68.75</v>
      </c>
      <c r="W4426">
        <v>0.67400000000000004</v>
      </c>
      <c r="X4426" t="s">
        <v>51</v>
      </c>
      <c r="Y4426" t="s">
        <v>40</v>
      </c>
      <c r="Z4426">
        <v>7170</v>
      </c>
      <c r="AA4426">
        <v>3.93</v>
      </c>
      <c r="AB4426">
        <v>15.9</v>
      </c>
      <c r="AC4426">
        <v>34.5</v>
      </c>
      <c r="AD4426">
        <v>178663</v>
      </c>
      <c r="AE4426">
        <v>104.2</v>
      </c>
      <c r="AF4426">
        <v>33.1</v>
      </c>
      <c r="AG4426" t="s">
        <v>46</v>
      </c>
      <c r="AH4426" t="s">
        <v>47</v>
      </c>
      <c r="AI4426" t="s">
        <v>52</v>
      </c>
      <c r="AJ4426">
        <v>60</v>
      </c>
      <c r="AK4426">
        <v>360</v>
      </c>
      <c r="AL4426">
        <v>8.7499999999999994E-2</v>
      </c>
      <c r="AM4426">
        <v>0.95979999999999999</v>
      </c>
      <c r="AN4426">
        <v>1</v>
      </c>
      <c r="AO4426">
        <f>Data[[#This Row],[labeller_confidence_score]]-Data[[#This Row],[cytodiffusion_classification_confidence]]</f>
        <v>4.0200000000000014E-2</v>
      </c>
    </row>
    <row r="4427" spans="1:41" x14ac:dyDescent="0.3">
      <c r="A4427" t="s">
        <v>4500</v>
      </c>
      <c r="B4427" t="s">
        <v>87</v>
      </c>
      <c r="C4427">
        <v>0</v>
      </c>
      <c r="D4427" t="s">
        <v>50</v>
      </c>
      <c r="E4427">
        <v>15</v>
      </c>
      <c r="F4427">
        <v>51.9</v>
      </c>
      <c r="G4427">
        <v>0.624</v>
      </c>
      <c r="H4427">
        <v>0.53600000000000003</v>
      </c>
      <c r="I4427">
        <f>Data[[#This Row],[nucleus_area_pct]]/Data[[#This Row],[cytoplasm_ratio]]</f>
        <v>96.828358208955208</v>
      </c>
      <c r="J4427">
        <v>0.73099999999999998</v>
      </c>
      <c r="K4427">
        <v>0.45</v>
      </c>
      <c r="L4427">
        <v>4.66</v>
      </c>
      <c r="M4427">
        <v>1.9</v>
      </c>
      <c r="N4427">
        <v>0.66400000000000003</v>
      </c>
      <c r="O4427">
        <v>402</v>
      </c>
      <c r="P4427">
        <v>68</v>
      </c>
      <c r="Q4427">
        <v>242</v>
      </c>
      <c r="R4427">
        <v>122</v>
      </c>
      <c r="S4427">
        <v>183</v>
      </c>
      <c r="T4427">
        <f>(Data[[#This Row],[mean_r]]/256)*100</f>
        <v>94.53125</v>
      </c>
      <c r="U4427">
        <f>(Data[[#This Row],[mean_g]]/256)*100</f>
        <v>47.65625</v>
      </c>
      <c r="V4427">
        <f>(Data[[#This Row],[mean_b]]/256)*100</f>
        <v>71.484375</v>
      </c>
      <c r="W4427">
        <v>0.73399999999999999</v>
      </c>
      <c r="X4427" t="s">
        <v>51</v>
      </c>
      <c r="Y4427" t="s">
        <v>45</v>
      </c>
      <c r="Z4427">
        <v>9630</v>
      </c>
      <c r="AA4427">
        <v>4.95</v>
      </c>
      <c r="AB4427">
        <v>11.9</v>
      </c>
      <c r="AC4427">
        <v>45</v>
      </c>
      <c r="AD4427">
        <v>357847</v>
      </c>
      <c r="AE4427">
        <v>103.9</v>
      </c>
      <c r="AF4427">
        <v>35.299999999999997</v>
      </c>
      <c r="AG4427" t="s">
        <v>64</v>
      </c>
      <c r="AH4427" t="s">
        <v>42</v>
      </c>
      <c r="AI4427" t="s">
        <v>56</v>
      </c>
      <c r="AJ4427">
        <v>60</v>
      </c>
      <c r="AK4427">
        <v>360</v>
      </c>
      <c r="AL4427">
        <v>0.1245</v>
      </c>
      <c r="AM4427">
        <v>0.98629999999999995</v>
      </c>
      <c r="AN4427">
        <v>0.97250000000000003</v>
      </c>
      <c r="AO4427">
        <f>Data[[#This Row],[labeller_confidence_score]]-Data[[#This Row],[cytodiffusion_classification_confidence]]</f>
        <v>-1.3799999999999923E-2</v>
      </c>
    </row>
    <row r="4428" spans="1:41" x14ac:dyDescent="0.3">
      <c r="A4428" t="s">
        <v>4501</v>
      </c>
      <c r="B4428" t="s">
        <v>74</v>
      </c>
      <c r="C4428">
        <v>0</v>
      </c>
      <c r="D4428" t="s">
        <v>75</v>
      </c>
      <c r="E4428">
        <v>2.1</v>
      </c>
      <c r="F4428">
        <v>0</v>
      </c>
      <c r="G4428">
        <v>0</v>
      </c>
      <c r="H4428">
        <v>1</v>
      </c>
      <c r="I4428">
        <f>Data[[#This Row],[nucleus_area_pct]]/Data[[#This Row],[cytoplasm_ratio]]</f>
        <v>0</v>
      </c>
      <c r="J4428">
        <v>0.70299999999999996</v>
      </c>
      <c r="K4428">
        <v>0.45700000000000002</v>
      </c>
      <c r="L4428">
        <v>2.4900000000000002</v>
      </c>
      <c r="M4428">
        <v>1</v>
      </c>
      <c r="N4428">
        <v>0.879</v>
      </c>
      <c r="O4428">
        <v>14</v>
      </c>
      <c r="P4428">
        <v>16</v>
      </c>
      <c r="Q4428">
        <v>233</v>
      </c>
      <c r="R4428">
        <v>153</v>
      </c>
      <c r="S4428">
        <v>154</v>
      </c>
      <c r="T4428">
        <f>(Data[[#This Row],[mean_r]]/256)*100</f>
        <v>91.015625</v>
      </c>
      <c r="U4428">
        <f>(Data[[#This Row],[mean_g]]/256)*100</f>
        <v>59.765625</v>
      </c>
      <c r="V4428">
        <f>(Data[[#This Row],[mean_b]]/256)*100</f>
        <v>60.15625</v>
      </c>
      <c r="W4428">
        <v>0.56799999999999995</v>
      </c>
      <c r="X4428" t="s">
        <v>51</v>
      </c>
      <c r="Y4428" t="s">
        <v>40</v>
      </c>
      <c r="Z4428">
        <v>7786</v>
      </c>
      <c r="AA4428">
        <v>5.84</v>
      </c>
      <c r="AB4428">
        <v>18.7</v>
      </c>
      <c r="AC4428">
        <v>46</v>
      </c>
      <c r="AD4428">
        <v>282808</v>
      </c>
      <c r="AE4428">
        <v>89.3</v>
      </c>
      <c r="AF4428">
        <v>34</v>
      </c>
      <c r="AG4428" t="s">
        <v>41</v>
      </c>
      <c r="AH4428" t="s">
        <v>42</v>
      </c>
      <c r="AI4428" t="s">
        <v>52</v>
      </c>
      <c r="AJ4428">
        <v>60</v>
      </c>
      <c r="AK4428">
        <v>256</v>
      </c>
      <c r="AL4428">
        <v>6.1999999999999998E-3</v>
      </c>
      <c r="AM4428">
        <v>1</v>
      </c>
      <c r="AN4428">
        <v>0.83069999999999999</v>
      </c>
      <c r="AO4428">
        <f>Data[[#This Row],[labeller_confidence_score]]-Data[[#This Row],[cytodiffusion_classification_confidence]]</f>
        <v>-0.16930000000000001</v>
      </c>
    </row>
    <row r="4429" spans="1:41" x14ac:dyDescent="0.3">
      <c r="A4429" t="s">
        <v>4502</v>
      </c>
      <c r="B4429" t="s">
        <v>106</v>
      </c>
      <c r="C4429">
        <v>1</v>
      </c>
      <c r="D4429" t="s">
        <v>82</v>
      </c>
      <c r="E4429">
        <v>14.72</v>
      </c>
      <c r="F4429">
        <v>78.099999999999994</v>
      </c>
      <c r="G4429">
        <v>0.35699999999999998</v>
      </c>
      <c r="H4429">
        <v>0.192</v>
      </c>
      <c r="I4429">
        <f>Data[[#This Row],[nucleus_area_pct]]/Data[[#This Row],[cytoplasm_ratio]]</f>
        <v>406.77083333333331</v>
      </c>
      <c r="J4429">
        <v>0.84799999999999998</v>
      </c>
      <c r="K4429">
        <v>0.13300000000000001</v>
      </c>
      <c r="L4429">
        <v>0.85</v>
      </c>
      <c r="M4429">
        <v>1</v>
      </c>
      <c r="N4429">
        <v>0.83</v>
      </c>
      <c r="O4429">
        <v>521</v>
      </c>
      <c r="P4429">
        <v>78</v>
      </c>
      <c r="Q4429">
        <v>196</v>
      </c>
      <c r="R4429">
        <v>132</v>
      </c>
      <c r="S4429">
        <v>192</v>
      </c>
      <c r="T4429">
        <f>(Data[[#This Row],[mean_r]]/256)*100</f>
        <v>76.5625</v>
      </c>
      <c r="U4429">
        <f>(Data[[#This Row],[mean_g]]/256)*100</f>
        <v>51.5625</v>
      </c>
      <c r="V4429">
        <f>(Data[[#This Row],[mean_b]]/256)*100</f>
        <v>75</v>
      </c>
      <c r="W4429">
        <v>0.71799999999999997</v>
      </c>
      <c r="X4429" t="s">
        <v>39</v>
      </c>
      <c r="Y4429" t="s">
        <v>45</v>
      </c>
      <c r="Z4429">
        <v>8801</v>
      </c>
      <c r="AA4429">
        <v>5.26</v>
      </c>
      <c r="AB4429">
        <v>12.1</v>
      </c>
      <c r="AC4429">
        <v>30.7</v>
      </c>
      <c r="AD4429">
        <v>279174</v>
      </c>
      <c r="AE4429">
        <v>96.4</v>
      </c>
      <c r="AF4429">
        <v>32.299999999999997</v>
      </c>
      <c r="AG4429" t="s">
        <v>46</v>
      </c>
      <c r="AH4429" t="s">
        <v>47</v>
      </c>
      <c r="AI4429" t="s">
        <v>43</v>
      </c>
      <c r="AJ4429">
        <v>100</v>
      </c>
      <c r="AK4429">
        <v>224</v>
      </c>
      <c r="AL4429">
        <v>0.73109999999999997</v>
      </c>
      <c r="AM4429">
        <v>0.74350000000000005</v>
      </c>
      <c r="AN4429">
        <v>0.75970000000000004</v>
      </c>
      <c r="AO4429">
        <f>Data[[#This Row],[labeller_confidence_score]]-Data[[#This Row],[cytodiffusion_classification_confidence]]</f>
        <v>1.6199999999999992E-2</v>
      </c>
    </row>
    <row r="4430" spans="1:41" x14ac:dyDescent="0.3">
      <c r="A4430" t="s">
        <v>4503</v>
      </c>
      <c r="B4430" t="s">
        <v>62</v>
      </c>
      <c r="C4430">
        <v>0</v>
      </c>
      <c r="D4430" t="s">
        <v>50</v>
      </c>
      <c r="E4430">
        <v>10.199999999999999</v>
      </c>
      <c r="F4430">
        <v>89.3</v>
      </c>
      <c r="G4430">
        <v>0.64400000000000002</v>
      </c>
      <c r="H4430">
        <v>0.22600000000000001</v>
      </c>
      <c r="I4430">
        <f>Data[[#This Row],[nucleus_area_pct]]/Data[[#This Row],[cytoplasm_ratio]]</f>
        <v>395.13274336283183</v>
      </c>
      <c r="J4430">
        <v>0.77700000000000002</v>
      </c>
      <c r="K4430">
        <v>0.125</v>
      </c>
      <c r="L4430">
        <v>1.24</v>
      </c>
      <c r="M4430">
        <v>1</v>
      </c>
      <c r="N4430">
        <v>0.92</v>
      </c>
      <c r="O4430">
        <v>281</v>
      </c>
      <c r="P4430">
        <v>46</v>
      </c>
      <c r="Q4430">
        <v>207</v>
      </c>
      <c r="R4430">
        <v>158</v>
      </c>
      <c r="S4430">
        <v>195</v>
      </c>
      <c r="T4430">
        <f>(Data[[#This Row],[mean_r]]/256)*100</f>
        <v>80.859375</v>
      </c>
      <c r="U4430">
        <f>(Data[[#This Row],[mean_g]]/256)*100</f>
        <v>61.71875</v>
      </c>
      <c r="V4430">
        <f>(Data[[#This Row],[mean_b]]/256)*100</f>
        <v>76.171875</v>
      </c>
      <c r="W4430">
        <v>0.68100000000000005</v>
      </c>
      <c r="X4430" t="s">
        <v>51</v>
      </c>
      <c r="Y4430" t="s">
        <v>40</v>
      </c>
      <c r="Z4430">
        <v>7974</v>
      </c>
      <c r="AA4430">
        <v>4.6399999999999997</v>
      </c>
      <c r="AB4430">
        <v>14.9</v>
      </c>
      <c r="AC4430">
        <v>52.8</v>
      </c>
      <c r="AD4430">
        <v>315205</v>
      </c>
      <c r="AE4430">
        <v>86.2</v>
      </c>
      <c r="AF4430">
        <v>33.6</v>
      </c>
      <c r="AG4430" t="s">
        <v>64</v>
      </c>
      <c r="AH4430" t="s">
        <v>68</v>
      </c>
      <c r="AI4430" t="s">
        <v>56</v>
      </c>
      <c r="AJ4430">
        <v>100</v>
      </c>
      <c r="AK4430">
        <v>256</v>
      </c>
      <c r="AL4430">
        <v>0.1434</v>
      </c>
      <c r="AM4430">
        <v>0.85719999999999996</v>
      </c>
      <c r="AN4430">
        <v>1</v>
      </c>
      <c r="AO4430">
        <f>Data[[#This Row],[labeller_confidence_score]]-Data[[#This Row],[cytodiffusion_classification_confidence]]</f>
        <v>0.14280000000000004</v>
      </c>
    </row>
    <row r="4431" spans="1:41" x14ac:dyDescent="0.3">
      <c r="A4431" t="s">
        <v>4504</v>
      </c>
      <c r="B4431" t="s">
        <v>87</v>
      </c>
      <c r="C4431">
        <v>0</v>
      </c>
      <c r="D4431" t="s">
        <v>50</v>
      </c>
      <c r="E4431">
        <v>13.95</v>
      </c>
      <c r="F4431">
        <v>39.799999999999997</v>
      </c>
      <c r="G4431">
        <v>0.59299999999999997</v>
      </c>
      <c r="H4431">
        <v>0.39300000000000002</v>
      </c>
      <c r="I4431">
        <f>Data[[#This Row],[nucleus_area_pct]]/Data[[#This Row],[cytoplasm_ratio]]</f>
        <v>101.27226463104324</v>
      </c>
      <c r="J4431">
        <v>0.69499999999999995</v>
      </c>
      <c r="K4431">
        <v>0.48699999999999999</v>
      </c>
      <c r="L4431">
        <v>3.64</v>
      </c>
      <c r="M4431">
        <v>1.7</v>
      </c>
      <c r="N4431">
        <v>0.73899999999999999</v>
      </c>
      <c r="O4431">
        <v>372</v>
      </c>
      <c r="P4431">
        <v>64</v>
      </c>
      <c r="Q4431">
        <v>234</v>
      </c>
      <c r="R4431">
        <v>119</v>
      </c>
      <c r="S4431">
        <v>151</v>
      </c>
      <c r="T4431">
        <f>(Data[[#This Row],[mean_r]]/256)*100</f>
        <v>91.40625</v>
      </c>
      <c r="U4431">
        <f>(Data[[#This Row],[mean_g]]/256)*100</f>
        <v>46.484375</v>
      </c>
      <c r="V4431">
        <f>(Data[[#This Row],[mean_b]]/256)*100</f>
        <v>58.984375</v>
      </c>
      <c r="W4431">
        <v>0.621</v>
      </c>
      <c r="X4431" t="s">
        <v>39</v>
      </c>
      <c r="Y4431" t="s">
        <v>45</v>
      </c>
      <c r="Z4431">
        <v>8879</v>
      </c>
      <c r="AA4431">
        <v>5.91</v>
      </c>
      <c r="AB4431">
        <v>15.1</v>
      </c>
      <c r="AC4431">
        <v>42.2</v>
      </c>
      <c r="AD4431">
        <v>269380</v>
      </c>
      <c r="AE4431">
        <v>99.5</v>
      </c>
      <c r="AF4431">
        <v>32.9</v>
      </c>
      <c r="AG4431" t="s">
        <v>46</v>
      </c>
      <c r="AH4431" t="s">
        <v>47</v>
      </c>
      <c r="AI4431" t="s">
        <v>43</v>
      </c>
      <c r="AJ4431">
        <v>60</v>
      </c>
      <c r="AK4431">
        <v>360</v>
      </c>
      <c r="AL4431">
        <v>9.9500000000000005E-2</v>
      </c>
      <c r="AM4431">
        <v>0.84770000000000001</v>
      </c>
      <c r="AN4431">
        <v>0.88100000000000001</v>
      </c>
      <c r="AO4431">
        <f>Data[[#This Row],[labeller_confidence_score]]-Data[[#This Row],[cytodiffusion_classification_confidence]]</f>
        <v>3.3299999999999996E-2</v>
      </c>
    </row>
    <row r="4432" spans="1:41" x14ac:dyDescent="0.3">
      <c r="A4432" t="s">
        <v>4505</v>
      </c>
      <c r="B4432" t="s">
        <v>120</v>
      </c>
      <c r="C4432">
        <v>1</v>
      </c>
      <c r="D4432" t="s">
        <v>104</v>
      </c>
      <c r="E4432">
        <v>6.44</v>
      </c>
      <c r="F4432">
        <v>0</v>
      </c>
      <c r="G4432">
        <v>0</v>
      </c>
      <c r="H4432">
        <v>1</v>
      </c>
      <c r="I4432">
        <f>Data[[#This Row],[nucleus_area_pct]]/Data[[#This Row],[cytoplasm_ratio]]</f>
        <v>0</v>
      </c>
      <c r="J4432">
        <v>0.90100000000000002</v>
      </c>
      <c r="K4432">
        <v>8.3000000000000004E-2</v>
      </c>
      <c r="L4432">
        <v>0.5</v>
      </c>
      <c r="M4432">
        <v>1</v>
      </c>
      <c r="N4432">
        <v>0.95</v>
      </c>
      <c r="O4432">
        <v>132</v>
      </c>
      <c r="P4432">
        <v>47</v>
      </c>
      <c r="Q4432">
        <v>245</v>
      </c>
      <c r="R4432">
        <v>148</v>
      </c>
      <c r="S4432">
        <v>127</v>
      </c>
      <c r="T4432">
        <f>(Data[[#This Row],[mean_r]]/256)*100</f>
        <v>95.703125</v>
      </c>
      <c r="U4432">
        <f>(Data[[#This Row],[mean_g]]/256)*100</f>
        <v>57.8125</v>
      </c>
      <c r="V4432">
        <f>(Data[[#This Row],[mean_b]]/256)*100</f>
        <v>49.609375</v>
      </c>
      <c r="W4432">
        <v>0.501</v>
      </c>
      <c r="X4432" t="s">
        <v>63</v>
      </c>
      <c r="Y4432" t="s">
        <v>45</v>
      </c>
      <c r="Z4432">
        <v>5979</v>
      </c>
      <c r="AA4432">
        <v>4.71</v>
      </c>
      <c r="AB4432">
        <v>14.4</v>
      </c>
      <c r="AC4432">
        <v>45.2</v>
      </c>
      <c r="AD4432">
        <v>209602</v>
      </c>
      <c r="AE4432">
        <v>114.5</v>
      </c>
      <c r="AF4432">
        <v>33.9</v>
      </c>
      <c r="AG4432" t="s">
        <v>41</v>
      </c>
      <c r="AH4432" t="s">
        <v>47</v>
      </c>
      <c r="AI4432" t="s">
        <v>43</v>
      </c>
      <c r="AJ4432">
        <v>100</v>
      </c>
      <c r="AK4432">
        <v>256</v>
      </c>
      <c r="AL4432">
        <v>0.69199999999999995</v>
      </c>
      <c r="AM4432">
        <v>0.78700000000000003</v>
      </c>
      <c r="AN4432">
        <v>0.57310000000000005</v>
      </c>
      <c r="AO4432">
        <f>Data[[#This Row],[labeller_confidence_score]]-Data[[#This Row],[cytodiffusion_classification_confidence]]</f>
        <v>-0.21389999999999998</v>
      </c>
    </row>
    <row r="4433" spans="1:41" x14ac:dyDescent="0.3">
      <c r="A4433" t="s">
        <v>4506</v>
      </c>
      <c r="B4433" t="s">
        <v>62</v>
      </c>
      <c r="C4433">
        <v>0</v>
      </c>
      <c r="D4433" t="s">
        <v>50</v>
      </c>
      <c r="E4433">
        <v>9.36</v>
      </c>
      <c r="F4433">
        <v>83</v>
      </c>
      <c r="G4433">
        <v>0.79100000000000004</v>
      </c>
      <c r="H4433">
        <v>0.26700000000000002</v>
      </c>
      <c r="I4433">
        <f>Data[[#This Row],[nucleus_area_pct]]/Data[[#This Row],[cytoplasm_ratio]]</f>
        <v>310.86142322097379</v>
      </c>
      <c r="J4433">
        <v>0.93</v>
      </c>
      <c r="K4433">
        <v>0.219</v>
      </c>
      <c r="L4433">
        <v>1.35</v>
      </c>
      <c r="M4433">
        <v>1</v>
      </c>
      <c r="N4433">
        <v>0.93300000000000005</v>
      </c>
      <c r="O4433">
        <v>313</v>
      </c>
      <c r="P4433">
        <v>59</v>
      </c>
      <c r="Q4433">
        <v>190</v>
      </c>
      <c r="R4433">
        <v>140</v>
      </c>
      <c r="S4433">
        <v>198</v>
      </c>
      <c r="T4433">
        <f>(Data[[#This Row],[mean_r]]/256)*100</f>
        <v>74.21875</v>
      </c>
      <c r="U4433">
        <f>(Data[[#This Row],[mean_g]]/256)*100</f>
        <v>54.6875</v>
      </c>
      <c r="V4433">
        <f>(Data[[#This Row],[mean_b]]/256)*100</f>
        <v>77.34375</v>
      </c>
      <c r="W4433">
        <v>0.67700000000000005</v>
      </c>
      <c r="X4433" t="s">
        <v>51</v>
      </c>
      <c r="Y4433" t="s">
        <v>45</v>
      </c>
      <c r="Z4433">
        <v>9635</v>
      </c>
      <c r="AA4433">
        <v>5.26</v>
      </c>
      <c r="AB4433">
        <v>14.9</v>
      </c>
      <c r="AC4433">
        <v>46.5</v>
      </c>
      <c r="AD4433">
        <v>166698</v>
      </c>
      <c r="AE4433">
        <v>97.9</v>
      </c>
      <c r="AF4433">
        <v>31.2</v>
      </c>
      <c r="AG4433" t="s">
        <v>64</v>
      </c>
      <c r="AH4433" t="s">
        <v>42</v>
      </c>
      <c r="AI4433" t="s">
        <v>56</v>
      </c>
      <c r="AJ4433">
        <v>100</v>
      </c>
      <c r="AK4433">
        <v>512</v>
      </c>
      <c r="AL4433">
        <v>9.06E-2</v>
      </c>
      <c r="AM4433">
        <v>0.94840000000000002</v>
      </c>
      <c r="AN4433">
        <v>0.81010000000000004</v>
      </c>
      <c r="AO4433">
        <f>Data[[#This Row],[labeller_confidence_score]]-Data[[#This Row],[cytodiffusion_classification_confidence]]</f>
        <v>-0.13829999999999998</v>
      </c>
    </row>
    <row r="4434" spans="1:41" x14ac:dyDescent="0.3">
      <c r="A4434" t="s">
        <v>4507</v>
      </c>
      <c r="B4434" t="s">
        <v>60</v>
      </c>
      <c r="C4434">
        <v>0</v>
      </c>
      <c r="D4434" t="s">
        <v>50</v>
      </c>
      <c r="E4434">
        <v>12.17</v>
      </c>
      <c r="F4434">
        <v>74.3</v>
      </c>
      <c r="G4434">
        <v>0.46100000000000002</v>
      </c>
      <c r="H4434">
        <v>0.38</v>
      </c>
      <c r="I4434">
        <f>Data[[#This Row],[nucleus_area_pct]]/Data[[#This Row],[cytoplasm_ratio]]</f>
        <v>195.52631578947367</v>
      </c>
      <c r="J4434">
        <v>0.56699999999999995</v>
      </c>
      <c r="K4434">
        <v>0.46800000000000003</v>
      </c>
      <c r="L4434">
        <v>1.53</v>
      </c>
      <c r="M4434">
        <v>1</v>
      </c>
      <c r="N4434">
        <v>0.81299999999999994</v>
      </c>
      <c r="O4434">
        <v>649</v>
      </c>
      <c r="P4434">
        <v>100</v>
      </c>
      <c r="Q4434">
        <v>197</v>
      </c>
      <c r="R4434">
        <v>152</v>
      </c>
      <c r="S4434">
        <v>156</v>
      </c>
      <c r="T4434">
        <f>(Data[[#This Row],[mean_r]]/256)*100</f>
        <v>76.953125</v>
      </c>
      <c r="U4434">
        <f>(Data[[#This Row],[mean_g]]/256)*100</f>
        <v>59.375</v>
      </c>
      <c r="V4434">
        <f>(Data[[#This Row],[mean_b]]/256)*100</f>
        <v>60.9375</v>
      </c>
      <c r="W4434">
        <v>0.627</v>
      </c>
      <c r="X4434" t="s">
        <v>51</v>
      </c>
      <c r="Y4434" t="s">
        <v>40</v>
      </c>
      <c r="Z4434">
        <v>11841</v>
      </c>
      <c r="AA4434">
        <v>4.49</v>
      </c>
      <c r="AB4434">
        <v>10.7</v>
      </c>
      <c r="AC4434">
        <v>34.5</v>
      </c>
      <c r="AD4434">
        <v>270634</v>
      </c>
      <c r="AE4434">
        <v>83</v>
      </c>
      <c r="AF4434">
        <v>31.3</v>
      </c>
      <c r="AG4434" t="s">
        <v>41</v>
      </c>
      <c r="AH4434" t="s">
        <v>47</v>
      </c>
      <c r="AI4434" t="s">
        <v>56</v>
      </c>
      <c r="AJ4434">
        <v>60</v>
      </c>
      <c r="AK4434">
        <v>360</v>
      </c>
      <c r="AL4434">
        <v>7.7499999999999999E-2</v>
      </c>
      <c r="AM4434">
        <v>0.92959999999999998</v>
      </c>
      <c r="AN4434">
        <v>0.998</v>
      </c>
      <c r="AO4434">
        <f>Data[[#This Row],[labeller_confidence_score]]-Data[[#This Row],[cytodiffusion_classification_confidence]]</f>
        <v>6.8400000000000016E-2</v>
      </c>
    </row>
    <row r="4435" spans="1:41" x14ac:dyDescent="0.3">
      <c r="A4435" t="s">
        <v>4508</v>
      </c>
      <c r="B4435" t="s">
        <v>54</v>
      </c>
      <c r="C4435">
        <v>0</v>
      </c>
      <c r="D4435" t="s">
        <v>54</v>
      </c>
      <c r="E4435">
        <v>6.82</v>
      </c>
      <c r="F4435">
        <v>0</v>
      </c>
      <c r="G4435">
        <v>0</v>
      </c>
      <c r="H4435">
        <v>1</v>
      </c>
      <c r="I4435">
        <f>Data[[#This Row],[nucleus_area_pct]]/Data[[#This Row],[cytoplasm_ratio]]</f>
        <v>0</v>
      </c>
      <c r="J4435">
        <v>0.93200000000000005</v>
      </c>
      <c r="K4435">
        <v>0.23899999999999999</v>
      </c>
      <c r="L4435">
        <v>0.27</v>
      </c>
      <c r="M4435">
        <v>1</v>
      </c>
      <c r="N4435">
        <v>0.95</v>
      </c>
      <c r="O4435">
        <v>193</v>
      </c>
      <c r="P4435">
        <v>38</v>
      </c>
      <c r="Q4435">
        <v>236</v>
      </c>
      <c r="R4435">
        <v>121</v>
      </c>
      <c r="S4435">
        <v>131</v>
      </c>
      <c r="T4435">
        <f>(Data[[#This Row],[mean_r]]/256)*100</f>
        <v>92.1875</v>
      </c>
      <c r="U4435">
        <f>(Data[[#This Row],[mean_g]]/256)*100</f>
        <v>47.265625</v>
      </c>
      <c r="V4435">
        <f>(Data[[#This Row],[mean_b]]/256)*100</f>
        <v>51.171875</v>
      </c>
      <c r="W4435">
        <v>0.59299999999999997</v>
      </c>
      <c r="X4435" t="s">
        <v>39</v>
      </c>
      <c r="Y4435" t="s">
        <v>40</v>
      </c>
      <c r="Z4435">
        <v>7971</v>
      </c>
      <c r="AA4435">
        <v>5.82</v>
      </c>
      <c r="AB4435">
        <v>12.9</v>
      </c>
      <c r="AC4435">
        <v>53</v>
      </c>
      <c r="AD4435">
        <v>124536</v>
      </c>
      <c r="AE4435">
        <v>91.9</v>
      </c>
      <c r="AF4435">
        <v>36.9</v>
      </c>
      <c r="AG4435" t="s">
        <v>41</v>
      </c>
      <c r="AH4435" t="s">
        <v>42</v>
      </c>
      <c r="AI4435" t="s">
        <v>52</v>
      </c>
      <c r="AJ4435">
        <v>100</v>
      </c>
      <c r="AK4435">
        <v>256</v>
      </c>
      <c r="AL4435">
        <v>0.1201</v>
      </c>
      <c r="AM4435">
        <v>0.92749999999999999</v>
      </c>
      <c r="AN4435">
        <v>0.95450000000000002</v>
      </c>
      <c r="AO4435">
        <f>Data[[#This Row],[labeller_confidence_score]]-Data[[#This Row],[cytodiffusion_classification_confidence]]</f>
        <v>2.7000000000000024E-2</v>
      </c>
    </row>
    <row r="4436" spans="1:41" x14ac:dyDescent="0.3">
      <c r="A4436" t="s">
        <v>4509</v>
      </c>
      <c r="B4436" t="s">
        <v>87</v>
      </c>
      <c r="C4436">
        <v>0</v>
      </c>
      <c r="D4436" t="s">
        <v>50</v>
      </c>
      <c r="E4436">
        <v>12.47</v>
      </c>
      <c r="F4436">
        <v>54.7</v>
      </c>
      <c r="G4436">
        <v>0.66800000000000004</v>
      </c>
      <c r="H4436">
        <v>0.36599999999999999</v>
      </c>
      <c r="I4436">
        <f>Data[[#This Row],[nucleus_area_pct]]/Data[[#This Row],[cytoplasm_ratio]]</f>
        <v>149.45355191256832</v>
      </c>
      <c r="J4436">
        <v>0.753</v>
      </c>
      <c r="K4436">
        <v>0.42899999999999999</v>
      </c>
      <c r="L4436">
        <v>3.76</v>
      </c>
      <c r="M4436">
        <v>2.5</v>
      </c>
      <c r="N4436">
        <v>0.80900000000000005</v>
      </c>
      <c r="O4436">
        <v>506</v>
      </c>
      <c r="P4436">
        <v>72</v>
      </c>
      <c r="Q4436">
        <v>223</v>
      </c>
      <c r="R4436">
        <v>136</v>
      </c>
      <c r="S4436">
        <v>153</v>
      </c>
      <c r="T4436">
        <f>(Data[[#This Row],[mean_r]]/256)*100</f>
        <v>87.109375</v>
      </c>
      <c r="U4436">
        <f>(Data[[#This Row],[mean_g]]/256)*100</f>
        <v>53.125</v>
      </c>
      <c r="V4436">
        <f>(Data[[#This Row],[mean_b]]/256)*100</f>
        <v>59.765625</v>
      </c>
      <c r="W4436">
        <v>0.59</v>
      </c>
      <c r="X4436" t="s">
        <v>51</v>
      </c>
      <c r="Y4436" t="s">
        <v>45</v>
      </c>
      <c r="Z4436">
        <v>9263</v>
      </c>
      <c r="AA4436">
        <v>4.4400000000000004</v>
      </c>
      <c r="AB4436">
        <v>14.6</v>
      </c>
      <c r="AC4436">
        <v>41.3</v>
      </c>
      <c r="AD4436">
        <v>322978</v>
      </c>
      <c r="AE4436">
        <v>84.5</v>
      </c>
      <c r="AF4436">
        <v>34.700000000000003</v>
      </c>
      <c r="AG4436" t="s">
        <v>46</v>
      </c>
      <c r="AH4436" t="s">
        <v>42</v>
      </c>
      <c r="AI4436" t="s">
        <v>52</v>
      </c>
      <c r="AJ4436">
        <v>60</v>
      </c>
      <c r="AK4436">
        <v>512</v>
      </c>
      <c r="AL4436">
        <v>4.3200000000000002E-2</v>
      </c>
      <c r="AM4436">
        <v>0.88829999999999998</v>
      </c>
      <c r="AN4436">
        <v>1</v>
      </c>
      <c r="AO4436">
        <f>Data[[#This Row],[labeller_confidence_score]]-Data[[#This Row],[cytodiffusion_classification_confidence]]</f>
        <v>0.11170000000000002</v>
      </c>
    </row>
    <row r="4437" spans="1:41" x14ac:dyDescent="0.3">
      <c r="A4437" t="s">
        <v>4510</v>
      </c>
      <c r="B4437" t="s">
        <v>106</v>
      </c>
      <c r="C4437">
        <v>1</v>
      </c>
      <c r="D4437" t="s">
        <v>82</v>
      </c>
      <c r="E4437">
        <v>10.95</v>
      </c>
      <c r="F4437">
        <v>79.099999999999994</v>
      </c>
      <c r="G4437">
        <v>0.41199999999999998</v>
      </c>
      <c r="H4437">
        <v>0.17</v>
      </c>
      <c r="I4437">
        <f>Data[[#This Row],[nucleus_area_pct]]/Data[[#This Row],[cytoplasm_ratio]]</f>
        <v>465.29411764705878</v>
      </c>
      <c r="J4437">
        <v>0.84599999999999997</v>
      </c>
      <c r="K4437">
        <v>0.33300000000000002</v>
      </c>
      <c r="L4437">
        <v>0.91</v>
      </c>
      <c r="M4437">
        <v>1</v>
      </c>
      <c r="N4437">
        <v>0.93500000000000005</v>
      </c>
      <c r="O4437">
        <v>646</v>
      </c>
      <c r="P4437">
        <v>98</v>
      </c>
      <c r="Q4437">
        <v>209</v>
      </c>
      <c r="R4437">
        <v>149</v>
      </c>
      <c r="S4437">
        <v>194</v>
      </c>
      <c r="T4437">
        <f>(Data[[#This Row],[mean_r]]/256)*100</f>
        <v>81.640625</v>
      </c>
      <c r="U4437">
        <f>(Data[[#This Row],[mean_g]]/256)*100</f>
        <v>58.203125</v>
      </c>
      <c r="V4437">
        <f>(Data[[#This Row],[mean_b]]/256)*100</f>
        <v>75.78125</v>
      </c>
      <c r="W4437">
        <v>0.66200000000000003</v>
      </c>
      <c r="X4437" t="s">
        <v>39</v>
      </c>
      <c r="Y4437" t="s">
        <v>45</v>
      </c>
      <c r="Z4437">
        <v>1995</v>
      </c>
      <c r="AA4437">
        <v>5.78</v>
      </c>
      <c r="AB4437">
        <v>13.7</v>
      </c>
      <c r="AC4437">
        <v>45.1</v>
      </c>
      <c r="AD4437">
        <v>189903</v>
      </c>
      <c r="AE4437">
        <v>99.7</v>
      </c>
      <c r="AF4437">
        <v>32.9</v>
      </c>
      <c r="AG4437" t="s">
        <v>41</v>
      </c>
      <c r="AH4437" t="s">
        <v>42</v>
      </c>
      <c r="AI4437" t="s">
        <v>52</v>
      </c>
      <c r="AJ4437">
        <v>100</v>
      </c>
      <c r="AK4437">
        <v>256</v>
      </c>
      <c r="AL4437">
        <v>0.94710000000000005</v>
      </c>
      <c r="AM4437">
        <v>0.84460000000000002</v>
      </c>
      <c r="AN4437">
        <v>0.84409999999999996</v>
      </c>
      <c r="AO4437">
        <f>Data[[#This Row],[labeller_confidence_score]]-Data[[#This Row],[cytodiffusion_classification_confidence]]</f>
        <v>-5.0000000000005596E-4</v>
      </c>
    </row>
    <row r="4438" spans="1:41" x14ac:dyDescent="0.3">
      <c r="A4438" t="s">
        <v>4511</v>
      </c>
      <c r="B4438" t="s">
        <v>62</v>
      </c>
      <c r="C4438">
        <v>0</v>
      </c>
      <c r="D4438" t="s">
        <v>50</v>
      </c>
      <c r="E4438">
        <v>8.33</v>
      </c>
      <c r="F4438">
        <v>81.2</v>
      </c>
      <c r="G4438">
        <v>0.82599999999999996</v>
      </c>
      <c r="H4438">
        <v>0.14799999999999999</v>
      </c>
      <c r="I4438">
        <f>Data[[#This Row],[nucleus_area_pct]]/Data[[#This Row],[cytoplasm_ratio]]</f>
        <v>548.64864864864865</v>
      </c>
      <c r="J4438">
        <v>0.97299999999999998</v>
      </c>
      <c r="K4438">
        <v>8.8999999999999996E-2</v>
      </c>
      <c r="L4438">
        <v>1.1200000000000001</v>
      </c>
      <c r="M4438">
        <v>1</v>
      </c>
      <c r="N4438">
        <v>0.84</v>
      </c>
      <c r="O4438">
        <v>332</v>
      </c>
      <c r="P4438">
        <v>52</v>
      </c>
      <c r="Q4438">
        <v>201</v>
      </c>
      <c r="R4438">
        <v>158</v>
      </c>
      <c r="S4438">
        <v>177</v>
      </c>
      <c r="T4438">
        <f>(Data[[#This Row],[mean_r]]/256)*100</f>
        <v>78.515625</v>
      </c>
      <c r="U4438">
        <f>(Data[[#This Row],[mean_g]]/256)*100</f>
        <v>61.71875</v>
      </c>
      <c r="V4438">
        <f>(Data[[#This Row],[mean_b]]/256)*100</f>
        <v>69.140625</v>
      </c>
      <c r="W4438">
        <v>0.65600000000000003</v>
      </c>
      <c r="X4438" t="s">
        <v>51</v>
      </c>
      <c r="Y4438" t="s">
        <v>40</v>
      </c>
      <c r="Z4438">
        <v>10907</v>
      </c>
      <c r="AA4438">
        <v>4.3099999999999996</v>
      </c>
      <c r="AB4438">
        <v>14.9</v>
      </c>
      <c r="AC4438">
        <v>37.4</v>
      </c>
      <c r="AD4438">
        <v>244390</v>
      </c>
      <c r="AE4438">
        <v>87.5</v>
      </c>
      <c r="AF4438">
        <v>35</v>
      </c>
      <c r="AG4438" t="s">
        <v>41</v>
      </c>
      <c r="AH4438" t="s">
        <v>68</v>
      </c>
      <c r="AI4438" t="s">
        <v>52</v>
      </c>
      <c r="AJ4438">
        <v>40</v>
      </c>
      <c r="AK4438">
        <v>224</v>
      </c>
      <c r="AL4438">
        <v>2.0899999999999998E-2</v>
      </c>
      <c r="AM4438">
        <v>0.8458</v>
      </c>
      <c r="AN4438">
        <v>0.92479999999999996</v>
      </c>
      <c r="AO4438">
        <f>Data[[#This Row],[labeller_confidence_score]]-Data[[#This Row],[cytodiffusion_classification_confidence]]</f>
        <v>7.8999999999999959E-2</v>
      </c>
    </row>
    <row r="4439" spans="1:41" x14ac:dyDescent="0.3">
      <c r="A4439" t="s">
        <v>4512</v>
      </c>
      <c r="B4439" t="s">
        <v>180</v>
      </c>
      <c r="C4439">
        <v>1</v>
      </c>
      <c r="D4439" t="s">
        <v>181</v>
      </c>
      <c r="E4439">
        <v>6.79</v>
      </c>
      <c r="F4439">
        <v>0</v>
      </c>
      <c r="G4439">
        <v>0</v>
      </c>
      <c r="H4439">
        <v>1</v>
      </c>
      <c r="I4439">
        <f>Data[[#This Row],[nucleus_area_pct]]/Data[[#This Row],[cytoplasm_ratio]]</f>
        <v>0</v>
      </c>
      <c r="J4439">
        <v>0.313</v>
      </c>
      <c r="K4439">
        <v>0.90300000000000002</v>
      </c>
      <c r="L4439">
        <v>0.68</v>
      </c>
      <c r="M4439">
        <v>1</v>
      </c>
      <c r="N4439">
        <v>0.874</v>
      </c>
      <c r="O4439">
        <v>150</v>
      </c>
      <c r="P4439">
        <v>68</v>
      </c>
      <c r="Q4439">
        <v>227</v>
      </c>
      <c r="R4439">
        <v>149</v>
      </c>
      <c r="S4439">
        <v>127</v>
      </c>
      <c r="T4439">
        <f>(Data[[#This Row],[mean_r]]/256)*100</f>
        <v>88.671875</v>
      </c>
      <c r="U4439">
        <f>(Data[[#This Row],[mean_g]]/256)*100</f>
        <v>58.203125</v>
      </c>
      <c r="V4439">
        <f>(Data[[#This Row],[mean_b]]/256)*100</f>
        <v>49.609375</v>
      </c>
      <c r="W4439">
        <v>0.51800000000000002</v>
      </c>
      <c r="X4439" t="s">
        <v>63</v>
      </c>
      <c r="Y4439" t="s">
        <v>45</v>
      </c>
      <c r="Z4439">
        <v>5117</v>
      </c>
      <c r="AA4439">
        <v>4.6100000000000003</v>
      </c>
      <c r="AB4439">
        <v>10.7</v>
      </c>
      <c r="AC4439">
        <v>49.1</v>
      </c>
      <c r="AD4439">
        <v>202736</v>
      </c>
      <c r="AE4439">
        <v>92.9</v>
      </c>
      <c r="AF4439">
        <v>34.5</v>
      </c>
      <c r="AG4439" t="s">
        <v>46</v>
      </c>
      <c r="AH4439" t="s">
        <v>68</v>
      </c>
      <c r="AI4439" t="s">
        <v>52</v>
      </c>
      <c r="AJ4439">
        <v>100</v>
      </c>
      <c r="AK4439">
        <v>360</v>
      </c>
      <c r="AL4439">
        <v>0.80840000000000001</v>
      </c>
      <c r="AM4439">
        <v>0.64119999999999999</v>
      </c>
      <c r="AN4439">
        <v>0.9153</v>
      </c>
      <c r="AO4439">
        <f>Data[[#This Row],[labeller_confidence_score]]-Data[[#This Row],[cytodiffusion_classification_confidence]]</f>
        <v>0.27410000000000001</v>
      </c>
    </row>
    <row r="4440" spans="1:41" x14ac:dyDescent="0.3">
      <c r="A4440" t="s">
        <v>4513</v>
      </c>
      <c r="B4440" t="s">
        <v>37</v>
      </c>
      <c r="C4440">
        <v>1</v>
      </c>
      <c r="D4440" t="s">
        <v>38</v>
      </c>
      <c r="E4440">
        <v>13.85</v>
      </c>
      <c r="F4440">
        <v>61.3</v>
      </c>
      <c r="G4440">
        <v>0.61599999999999999</v>
      </c>
      <c r="H4440">
        <v>0.41599999999999998</v>
      </c>
      <c r="I4440">
        <f>Data[[#This Row],[nucleus_area_pct]]/Data[[#This Row],[cytoplasm_ratio]]</f>
        <v>147.35576923076923</v>
      </c>
      <c r="J4440">
        <v>0.86499999999999999</v>
      </c>
      <c r="K4440">
        <v>0.51300000000000001</v>
      </c>
      <c r="L4440">
        <v>3.69</v>
      </c>
      <c r="M4440">
        <v>5.8</v>
      </c>
      <c r="N4440">
        <v>0.80300000000000005</v>
      </c>
      <c r="O4440">
        <v>471</v>
      </c>
      <c r="P4440">
        <v>75</v>
      </c>
      <c r="Q4440">
        <v>215</v>
      </c>
      <c r="R4440">
        <v>160</v>
      </c>
      <c r="S4440">
        <v>157</v>
      </c>
      <c r="T4440">
        <f>(Data[[#This Row],[mean_r]]/256)*100</f>
        <v>83.984375</v>
      </c>
      <c r="U4440">
        <f>(Data[[#This Row],[mean_g]]/256)*100</f>
        <v>62.5</v>
      </c>
      <c r="V4440">
        <f>(Data[[#This Row],[mean_b]]/256)*100</f>
        <v>61.328125</v>
      </c>
      <c r="W4440">
        <v>0.71799999999999997</v>
      </c>
      <c r="X4440" t="s">
        <v>39</v>
      </c>
      <c r="Y4440" t="s">
        <v>40</v>
      </c>
      <c r="Z4440">
        <v>3185</v>
      </c>
      <c r="AA4440">
        <v>4.3600000000000003</v>
      </c>
      <c r="AB4440">
        <v>10.6</v>
      </c>
      <c r="AC4440">
        <v>36</v>
      </c>
      <c r="AD4440">
        <v>212474</v>
      </c>
      <c r="AE4440">
        <v>76.8</v>
      </c>
      <c r="AF4440">
        <v>34.700000000000003</v>
      </c>
      <c r="AG4440" t="s">
        <v>41</v>
      </c>
      <c r="AH4440" t="s">
        <v>42</v>
      </c>
      <c r="AI4440" t="s">
        <v>56</v>
      </c>
      <c r="AJ4440">
        <v>100</v>
      </c>
      <c r="AK4440">
        <v>224</v>
      </c>
      <c r="AL4440">
        <v>0.82179999999999997</v>
      </c>
      <c r="AM4440">
        <v>0.70960000000000001</v>
      </c>
      <c r="AN4440">
        <v>0.76519999999999999</v>
      </c>
      <c r="AO4440">
        <f>Data[[#This Row],[labeller_confidence_score]]-Data[[#This Row],[cytodiffusion_classification_confidence]]</f>
        <v>5.5599999999999983E-2</v>
      </c>
    </row>
    <row r="4441" spans="1:41" x14ac:dyDescent="0.3">
      <c r="A4441" t="s">
        <v>4514</v>
      </c>
      <c r="B4441" t="s">
        <v>74</v>
      </c>
      <c r="C4441">
        <v>0</v>
      </c>
      <c r="D4441" t="s">
        <v>75</v>
      </c>
      <c r="E4441">
        <v>3.23</v>
      </c>
      <c r="F4441">
        <v>0</v>
      </c>
      <c r="G4441">
        <v>0</v>
      </c>
      <c r="H4441">
        <v>1</v>
      </c>
      <c r="I4441">
        <f>Data[[#This Row],[nucleus_area_pct]]/Data[[#This Row],[cytoplasm_ratio]]</f>
        <v>0</v>
      </c>
      <c r="J4441">
        <v>0.71599999999999997</v>
      </c>
      <c r="K4441">
        <v>0.41399999999999998</v>
      </c>
      <c r="L4441">
        <v>2.4</v>
      </c>
      <c r="M4441">
        <v>1</v>
      </c>
      <c r="N4441">
        <v>0.70599999999999996</v>
      </c>
      <c r="O4441">
        <v>16</v>
      </c>
      <c r="P4441">
        <v>13</v>
      </c>
      <c r="Q4441">
        <v>217</v>
      </c>
      <c r="R4441">
        <v>162</v>
      </c>
      <c r="S4441">
        <v>191</v>
      </c>
      <c r="T4441">
        <f>(Data[[#This Row],[mean_r]]/256)*100</f>
        <v>84.765625</v>
      </c>
      <c r="U4441">
        <f>(Data[[#This Row],[mean_g]]/256)*100</f>
        <v>63.28125</v>
      </c>
      <c r="V4441">
        <f>(Data[[#This Row],[mean_b]]/256)*100</f>
        <v>74.609375</v>
      </c>
      <c r="W4441">
        <v>0.64600000000000002</v>
      </c>
      <c r="X4441" t="s">
        <v>51</v>
      </c>
      <c r="Y4441" t="s">
        <v>40</v>
      </c>
      <c r="Z4441">
        <v>4994</v>
      </c>
      <c r="AA4441">
        <v>4.82</v>
      </c>
      <c r="AB4441">
        <v>15</v>
      </c>
      <c r="AC4441">
        <v>40.799999999999997</v>
      </c>
      <c r="AD4441">
        <v>186766</v>
      </c>
      <c r="AE4441">
        <v>93.1</v>
      </c>
      <c r="AF4441">
        <v>31</v>
      </c>
      <c r="AG4441" t="s">
        <v>64</v>
      </c>
      <c r="AH4441" t="s">
        <v>47</v>
      </c>
      <c r="AI4441" t="s">
        <v>56</v>
      </c>
      <c r="AJ4441">
        <v>100</v>
      </c>
      <c r="AK4441">
        <v>512</v>
      </c>
      <c r="AL4441">
        <v>4.2099999999999999E-2</v>
      </c>
      <c r="AM4441">
        <v>0.94930000000000003</v>
      </c>
      <c r="AN4441">
        <v>0.79369999999999996</v>
      </c>
      <c r="AO4441">
        <f>Data[[#This Row],[labeller_confidence_score]]-Data[[#This Row],[cytodiffusion_classification_confidence]]</f>
        <v>-0.15560000000000007</v>
      </c>
    </row>
    <row r="4442" spans="1:41" x14ac:dyDescent="0.3">
      <c r="A4442" t="s">
        <v>4515</v>
      </c>
      <c r="B4442" t="s">
        <v>106</v>
      </c>
      <c r="C4442">
        <v>1</v>
      </c>
      <c r="D4442" t="s">
        <v>82</v>
      </c>
      <c r="E4442">
        <v>12.53</v>
      </c>
      <c r="F4442">
        <v>87.8</v>
      </c>
      <c r="G4442">
        <v>0.36299999999999999</v>
      </c>
      <c r="H4442">
        <v>0.129</v>
      </c>
      <c r="I4442">
        <f>Data[[#This Row],[nucleus_area_pct]]/Data[[#This Row],[cytoplasm_ratio]]</f>
        <v>680.62015503875966</v>
      </c>
      <c r="J4442">
        <v>0.81499999999999995</v>
      </c>
      <c r="K4442">
        <v>0.20699999999999999</v>
      </c>
      <c r="L4442">
        <v>0.7</v>
      </c>
      <c r="M4442">
        <v>1</v>
      </c>
      <c r="N4442">
        <v>0.95</v>
      </c>
      <c r="O4442">
        <v>717</v>
      </c>
      <c r="P4442">
        <v>79</v>
      </c>
      <c r="Q4442">
        <v>190</v>
      </c>
      <c r="R4442">
        <v>159</v>
      </c>
      <c r="S4442">
        <v>218</v>
      </c>
      <c r="T4442">
        <f>(Data[[#This Row],[mean_r]]/256)*100</f>
        <v>74.21875</v>
      </c>
      <c r="U4442">
        <f>(Data[[#This Row],[mean_g]]/256)*100</f>
        <v>62.109375</v>
      </c>
      <c r="V4442">
        <f>(Data[[#This Row],[mean_b]]/256)*100</f>
        <v>85.15625</v>
      </c>
      <c r="W4442">
        <v>0.61099999999999999</v>
      </c>
      <c r="X4442" t="s">
        <v>51</v>
      </c>
      <c r="Y4442" t="s">
        <v>40</v>
      </c>
      <c r="Z4442">
        <v>5584</v>
      </c>
      <c r="AA4442">
        <v>5.87</v>
      </c>
      <c r="AB4442">
        <v>11.8</v>
      </c>
      <c r="AC4442">
        <v>32.9</v>
      </c>
      <c r="AD4442">
        <v>227525</v>
      </c>
      <c r="AE4442">
        <v>83.5</v>
      </c>
      <c r="AF4442">
        <v>34.700000000000003</v>
      </c>
      <c r="AG4442" t="s">
        <v>64</v>
      </c>
      <c r="AH4442" t="s">
        <v>42</v>
      </c>
      <c r="AI4442" t="s">
        <v>56</v>
      </c>
      <c r="AJ4442">
        <v>60</v>
      </c>
      <c r="AK4442">
        <v>224</v>
      </c>
      <c r="AL4442">
        <v>0.7752</v>
      </c>
      <c r="AM4442">
        <v>0.67220000000000002</v>
      </c>
      <c r="AN4442">
        <v>0.87</v>
      </c>
      <c r="AO4442">
        <f>Data[[#This Row],[labeller_confidence_score]]-Data[[#This Row],[cytodiffusion_classification_confidence]]</f>
        <v>0.19779999999999998</v>
      </c>
    </row>
    <row r="4443" spans="1:41" x14ac:dyDescent="0.3">
      <c r="A4443" t="s">
        <v>4516</v>
      </c>
      <c r="B4443" t="s">
        <v>62</v>
      </c>
      <c r="C4443">
        <v>0</v>
      </c>
      <c r="D4443" t="s">
        <v>50</v>
      </c>
      <c r="E4443">
        <v>9.36</v>
      </c>
      <c r="F4443">
        <v>79</v>
      </c>
      <c r="G4443">
        <v>0.75700000000000001</v>
      </c>
      <c r="H4443">
        <v>0.184</v>
      </c>
      <c r="I4443">
        <f>Data[[#This Row],[nucleus_area_pct]]/Data[[#This Row],[cytoplasm_ratio]]</f>
        <v>429.3478260869565</v>
      </c>
      <c r="J4443">
        <v>0.88600000000000001</v>
      </c>
      <c r="K4443">
        <v>0.156</v>
      </c>
      <c r="L4443">
        <v>0.78</v>
      </c>
      <c r="M4443">
        <v>1</v>
      </c>
      <c r="N4443">
        <v>0.92300000000000004</v>
      </c>
      <c r="O4443">
        <v>221</v>
      </c>
      <c r="P4443">
        <v>42</v>
      </c>
      <c r="Q4443">
        <v>216</v>
      </c>
      <c r="R4443">
        <v>142</v>
      </c>
      <c r="S4443">
        <v>192</v>
      </c>
      <c r="T4443">
        <f>(Data[[#This Row],[mean_r]]/256)*100</f>
        <v>84.375</v>
      </c>
      <c r="U4443">
        <f>(Data[[#This Row],[mean_g]]/256)*100</f>
        <v>55.46875</v>
      </c>
      <c r="V4443">
        <f>(Data[[#This Row],[mean_b]]/256)*100</f>
        <v>75</v>
      </c>
      <c r="W4443">
        <v>0.77500000000000002</v>
      </c>
      <c r="X4443" t="s">
        <v>39</v>
      </c>
      <c r="Y4443" t="s">
        <v>40</v>
      </c>
      <c r="Z4443">
        <v>3404</v>
      </c>
      <c r="AA4443">
        <v>5.23</v>
      </c>
      <c r="AB4443">
        <v>13.1</v>
      </c>
      <c r="AC4443">
        <v>32.4</v>
      </c>
      <c r="AD4443">
        <v>358373</v>
      </c>
      <c r="AE4443">
        <v>95.7</v>
      </c>
      <c r="AF4443">
        <v>30.6</v>
      </c>
      <c r="AG4443" t="s">
        <v>41</v>
      </c>
      <c r="AH4443" t="s">
        <v>42</v>
      </c>
      <c r="AI4443" t="s">
        <v>56</v>
      </c>
      <c r="AJ4443">
        <v>100</v>
      </c>
      <c r="AK4443">
        <v>360</v>
      </c>
      <c r="AL4443">
        <v>7.9100000000000004E-2</v>
      </c>
      <c r="AM4443">
        <v>1</v>
      </c>
      <c r="AN4443">
        <v>0.91390000000000005</v>
      </c>
      <c r="AO4443">
        <f>Data[[#This Row],[labeller_confidence_score]]-Data[[#This Row],[cytodiffusion_classification_confidence]]</f>
        <v>-8.6099999999999954E-2</v>
      </c>
    </row>
    <row r="4444" spans="1:41" x14ac:dyDescent="0.3">
      <c r="A4444" t="s">
        <v>4517</v>
      </c>
      <c r="B4444" t="s">
        <v>110</v>
      </c>
      <c r="C4444">
        <v>1</v>
      </c>
      <c r="D4444" t="s">
        <v>104</v>
      </c>
      <c r="E4444">
        <v>8.7799999999999994</v>
      </c>
      <c r="F4444">
        <v>0</v>
      </c>
      <c r="G4444">
        <v>0</v>
      </c>
      <c r="H4444">
        <v>1</v>
      </c>
      <c r="I4444">
        <f>Data[[#This Row],[nucleus_area_pct]]/Data[[#This Row],[cytoplasm_ratio]]</f>
        <v>0</v>
      </c>
      <c r="J4444">
        <v>0.85899999999999999</v>
      </c>
      <c r="K4444">
        <v>0.16</v>
      </c>
      <c r="L4444">
        <v>0.7</v>
      </c>
      <c r="M4444">
        <v>1</v>
      </c>
      <c r="N4444">
        <v>0.91100000000000003</v>
      </c>
      <c r="O4444">
        <v>204</v>
      </c>
      <c r="P4444">
        <v>57</v>
      </c>
      <c r="Q4444">
        <v>211</v>
      </c>
      <c r="R4444">
        <v>128</v>
      </c>
      <c r="S4444">
        <v>128</v>
      </c>
      <c r="T4444">
        <f>(Data[[#This Row],[mean_r]]/256)*100</f>
        <v>82.421875</v>
      </c>
      <c r="U4444">
        <f>(Data[[#This Row],[mean_g]]/256)*100</f>
        <v>50</v>
      </c>
      <c r="V4444">
        <f>(Data[[#This Row],[mean_b]]/256)*100</f>
        <v>50</v>
      </c>
      <c r="W4444">
        <v>0.435</v>
      </c>
      <c r="X4444" t="s">
        <v>51</v>
      </c>
      <c r="Y4444" t="s">
        <v>45</v>
      </c>
      <c r="Z4444">
        <v>8481</v>
      </c>
      <c r="AA4444">
        <v>3.26</v>
      </c>
      <c r="AB4444">
        <v>11.2</v>
      </c>
      <c r="AC4444">
        <v>44</v>
      </c>
      <c r="AD4444">
        <v>304753</v>
      </c>
      <c r="AE4444">
        <v>99.7</v>
      </c>
      <c r="AF4444">
        <v>32.799999999999997</v>
      </c>
      <c r="AG4444" t="s">
        <v>41</v>
      </c>
      <c r="AH4444" t="s">
        <v>42</v>
      </c>
      <c r="AI4444" t="s">
        <v>52</v>
      </c>
      <c r="AJ4444">
        <v>100</v>
      </c>
      <c r="AK4444">
        <v>256</v>
      </c>
      <c r="AL4444">
        <v>0.9516</v>
      </c>
      <c r="AM4444">
        <v>0.66210000000000002</v>
      </c>
      <c r="AN4444">
        <v>0.66439999999999999</v>
      </c>
      <c r="AO4444">
        <f>Data[[#This Row],[labeller_confidence_score]]-Data[[#This Row],[cytodiffusion_classification_confidence]]</f>
        <v>2.2999999999999687E-3</v>
      </c>
    </row>
    <row r="4445" spans="1:41" x14ac:dyDescent="0.3">
      <c r="A4445" t="s">
        <v>4518</v>
      </c>
      <c r="B4445" t="s">
        <v>60</v>
      </c>
      <c r="C4445">
        <v>0</v>
      </c>
      <c r="D4445" t="s">
        <v>50</v>
      </c>
      <c r="E4445">
        <v>17.02</v>
      </c>
      <c r="F4445">
        <v>58.5</v>
      </c>
      <c r="G4445">
        <v>0.61699999999999999</v>
      </c>
      <c r="H4445">
        <v>0.33200000000000002</v>
      </c>
      <c r="I4445">
        <f>Data[[#This Row],[nucleus_area_pct]]/Data[[#This Row],[cytoplasm_ratio]]</f>
        <v>176.20481927710841</v>
      </c>
      <c r="J4445">
        <v>0.64700000000000002</v>
      </c>
      <c r="K4445">
        <v>0.58899999999999997</v>
      </c>
      <c r="L4445">
        <v>1.98</v>
      </c>
      <c r="M4445">
        <v>1.4</v>
      </c>
      <c r="N4445">
        <v>0.72199999999999998</v>
      </c>
      <c r="O4445">
        <v>629</v>
      </c>
      <c r="P4445">
        <v>91</v>
      </c>
      <c r="Q4445">
        <v>217</v>
      </c>
      <c r="R4445">
        <v>178</v>
      </c>
      <c r="S4445">
        <v>157</v>
      </c>
      <c r="T4445">
        <f>(Data[[#This Row],[mean_r]]/256)*100</f>
        <v>84.765625</v>
      </c>
      <c r="U4445">
        <f>(Data[[#This Row],[mean_g]]/256)*100</f>
        <v>69.53125</v>
      </c>
      <c r="V4445">
        <f>(Data[[#This Row],[mean_b]]/256)*100</f>
        <v>61.328125</v>
      </c>
      <c r="W4445">
        <v>0.60499999999999998</v>
      </c>
      <c r="X4445" t="s">
        <v>39</v>
      </c>
      <c r="Y4445" t="s">
        <v>40</v>
      </c>
      <c r="Z4445">
        <v>11574</v>
      </c>
      <c r="AA4445">
        <v>3.92</v>
      </c>
      <c r="AB4445">
        <v>15.1</v>
      </c>
      <c r="AC4445">
        <v>46.2</v>
      </c>
      <c r="AD4445">
        <v>483385</v>
      </c>
      <c r="AE4445">
        <v>81.5</v>
      </c>
      <c r="AF4445">
        <v>34.6</v>
      </c>
      <c r="AG4445" t="s">
        <v>41</v>
      </c>
      <c r="AH4445" t="s">
        <v>42</v>
      </c>
      <c r="AI4445" t="s">
        <v>43</v>
      </c>
      <c r="AJ4445">
        <v>40</v>
      </c>
      <c r="AK4445">
        <v>512</v>
      </c>
      <c r="AL4445">
        <v>0.1265</v>
      </c>
      <c r="AM4445">
        <v>0.90920000000000001</v>
      </c>
      <c r="AN4445">
        <v>0.85609999999999997</v>
      </c>
      <c r="AO4445">
        <f>Data[[#This Row],[labeller_confidence_score]]-Data[[#This Row],[cytodiffusion_classification_confidence]]</f>
        <v>-5.3100000000000036E-2</v>
      </c>
    </row>
    <row r="4446" spans="1:41" x14ac:dyDescent="0.3">
      <c r="A4446" t="s">
        <v>4519</v>
      </c>
      <c r="B4446" t="s">
        <v>87</v>
      </c>
      <c r="C4446">
        <v>0</v>
      </c>
      <c r="D4446" t="s">
        <v>50</v>
      </c>
      <c r="E4446">
        <v>14.57</v>
      </c>
      <c r="F4446">
        <v>52.5</v>
      </c>
      <c r="G4446">
        <v>0.45400000000000001</v>
      </c>
      <c r="H4446">
        <v>0.439</v>
      </c>
      <c r="I4446">
        <f>Data[[#This Row],[nucleus_area_pct]]/Data[[#This Row],[cytoplasm_ratio]]</f>
        <v>119.58997722095673</v>
      </c>
      <c r="J4446">
        <v>0.70199999999999996</v>
      </c>
      <c r="K4446">
        <v>0.38400000000000001</v>
      </c>
      <c r="L4446">
        <v>5.16</v>
      </c>
      <c r="M4446">
        <v>2</v>
      </c>
      <c r="N4446">
        <v>0.79200000000000004</v>
      </c>
      <c r="O4446">
        <v>447</v>
      </c>
      <c r="P4446">
        <v>80</v>
      </c>
      <c r="Q4446">
        <v>224</v>
      </c>
      <c r="R4446">
        <v>142</v>
      </c>
      <c r="S4446">
        <v>152</v>
      </c>
      <c r="T4446">
        <f>(Data[[#This Row],[mean_r]]/256)*100</f>
        <v>87.5</v>
      </c>
      <c r="U4446">
        <f>(Data[[#This Row],[mean_g]]/256)*100</f>
        <v>55.46875</v>
      </c>
      <c r="V4446">
        <f>(Data[[#This Row],[mean_b]]/256)*100</f>
        <v>59.375</v>
      </c>
      <c r="W4446">
        <v>0.61499999999999999</v>
      </c>
      <c r="X4446" t="s">
        <v>51</v>
      </c>
      <c r="Y4446" t="s">
        <v>40</v>
      </c>
      <c r="Z4446">
        <v>5585</v>
      </c>
      <c r="AA4446">
        <v>6.44</v>
      </c>
      <c r="AB4446">
        <v>12.7</v>
      </c>
      <c r="AC4446">
        <v>38.1</v>
      </c>
      <c r="AD4446">
        <v>410090</v>
      </c>
      <c r="AE4446">
        <v>93.5</v>
      </c>
      <c r="AF4446">
        <v>33.700000000000003</v>
      </c>
      <c r="AG4446" t="s">
        <v>64</v>
      </c>
      <c r="AH4446" t="s">
        <v>68</v>
      </c>
      <c r="AI4446" t="s">
        <v>52</v>
      </c>
      <c r="AJ4446">
        <v>100</v>
      </c>
      <c r="AK4446">
        <v>224</v>
      </c>
      <c r="AL4446">
        <v>0.12520000000000001</v>
      </c>
      <c r="AM4446">
        <v>0.81030000000000002</v>
      </c>
      <c r="AN4446">
        <v>0.90580000000000005</v>
      </c>
      <c r="AO4446">
        <f>Data[[#This Row],[labeller_confidence_score]]-Data[[#This Row],[cytodiffusion_classification_confidence]]</f>
        <v>9.5500000000000029E-2</v>
      </c>
    </row>
    <row r="4447" spans="1:41" x14ac:dyDescent="0.3">
      <c r="A4447" t="s">
        <v>4520</v>
      </c>
      <c r="B4447" t="s">
        <v>49</v>
      </c>
      <c r="C4447">
        <v>0</v>
      </c>
      <c r="D4447" t="s">
        <v>50</v>
      </c>
      <c r="E4447">
        <v>13.01</v>
      </c>
      <c r="F4447">
        <v>61.1</v>
      </c>
      <c r="G4447">
        <v>0.63100000000000001</v>
      </c>
      <c r="H4447">
        <v>0.45800000000000002</v>
      </c>
      <c r="I4447">
        <f>Data[[#This Row],[nucleus_area_pct]]/Data[[#This Row],[cytoplasm_ratio]]</f>
        <v>133.4061135371179</v>
      </c>
      <c r="J4447">
        <v>0.73799999999999999</v>
      </c>
      <c r="K4447">
        <v>0.373</v>
      </c>
      <c r="L4447">
        <v>3.43</v>
      </c>
      <c r="M4447">
        <v>4</v>
      </c>
      <c r="N4447">
        <v>0.83699999999999997</v>
      </c>
      <c r="O4447">
        <v>401</v>
      </c>
      <c r="P4447">
        <v>76</v>
      </c>
      <c r="Q4447">
        <v>222</v>
      </c>
      <c r="R4447">
        <v>165</v>
      </c>
      <c r="S4447">
        <v>172</v>
      </c>
      <c r="T4447">
        <f>(Data[[#This Row],[mean_r]]/256)*100</f>
        <v>86.71875</v>
      </c>
      <c r="U4447">
        <f>(Data[[#This Row],[mean_g]]/256)*100</f>
        <v>64.453125</v>
      </c>
      <c r="V4447">
        <f>(Data[[#This Row],[mean_b]]/256)*100</f>
        <v>67.1875</v>
      </c>
      <c r="W4447">
        <v>0.63700000000000001</v>
      </c>
      <c r="X4447" t="s">
        <v>51</v>
      </c>
      <c r="Y4447" t="s">
        <v>40</v>
      </c>
      <c r="Z4447">
        <v>9369</v>
      </c>
      <c r="AA4447">
        <v>4.4800000000000004</v>
      </c>
      <c r="AB4447">
        <v>12.4</v>
      </c>
      <c r="AC4447">
        <v>37.799999999999997</v>
      </c>
      <c r="AD4447">
        <v>199121</v>
      </c>
      <c r="AE4447">
        <v>91.2</v>
      </c>
      <c r="AF4447">
        <v>34.1</v>
      </c>
      <c r="AG4447" t="s">
        <v>46</v>
      </c>
      <c r="AH4447" t="s">
        <v>42</v>
      </c>
      <c r="AI4447" t="s">
        <v>52</v>
      </c>
      <c r="AJ4447">
        <v>100</v>
      </c>
      <c r="AK4447">
        <v>512</v>
      </c>
      <c r="AL4447">
        <v>0.1118</v>
      </c>
      <c r="AM4447">
        <v>0.88639999999999997</v>
      </c>
      <c r="AN4447">
        <v>0.98819999999999997</v>
      </c>
      <c r="AO4447">
        <f>Data[[#This Row],[labeller_confidence_score]]-Data[[#This Row],[cytodiffusion_classification_confidence]]</f>
        <v>0.1018</v>
      </c>
    </row>
    <row r="4448" spans="1:41" x14ac:dyDescent="0.3">
      <c r="A4448" t="s">
        <v>4521</v>
      </c>
      <c r="B4448" t="s">
        <v>37</v>
      </c>
      <c r="C4448">
        <v>1</v>
      </c>
      <c r="D4448" t="s">
        <v>38</v>
      </c>
      <c r="E4448">
        <v>14.13</v>
      </c>
      <c r="F4448">
        <v>63</v>
      </c>
      <c r="G4448">
        <v>0.60199999999999998</v>
      </c>
      <c r="H4448">
        <v>0.30099999999999999</v>
      </c>
      <c r="I4448">
        <f>Data[[#This Row],[nucleus_area_pct]]/Data[[#This Row],[cytoplasm_ratio]]</f>
        <v>209.30232558139537</v>
      </c>
      <c r="J4448">
        <v>0.56599999999999995</v>
      </c>
      <c r="K4448">
        <v>0.47699999999999998</v>
      </c>
      <c r="L4448">
        <v>3.48</v>
      </c>
      <c r="M4448">
        <v>4.4000000000000004</v>
      </c>
      <c r="N4448">
        <v>0.82199999999999995</v>
      </c>
      <c r="O4448">
        <v>477</v>
      </c>
      <c r="P4448">
        <v>97</v>
      </c>
      <c r="Q4448">
        <v>213</v>
      </c>
      <c r="R4448">
        <v>126</v>
      </c>
      <c r="S4448">
        <v>201</v>
      </c>
      <c r="T4448">
        <f>(Data[[#This Row],[mean_r]]/256)*100</f>
        <v>83.203125</v>
      </c>
      <c r="U4448">
        <f>(Data[[#This Row],[mean_g]]/256)*100</f>
        <v>49.21875</v>
      </c>
      <c r="V4448">
        <f>(Data[[#This Row],[mean_b]]/256)*100</f>
        <v>78.515625</v>
      </c>
      <c r="W4448">
        <v>0.59299999999999997</v>
      </c>
      <c r="X4448" t="s">
        <v>63</v>
      </c>
      <c r="Y4448" t="s">
        <v>40</v>
      </c>
      <c r="Z4448">
        <v>7750</v>
      </c>
      <c r="AA4448">
        <v>5.72</v>
      </c>
      <c r="AB4448">
        <v>16.399999999999999</v>
      </c>
      <c r="AC4448">
        <v>32.9</v>
      </c>
      <c r="AD4448">
        <v>236773</v>
      </c>
      <c r="AE4448">
        <v>91.2</v>
      </c>
      <c r="AF4448">
        <v>34.700000000000003</v>
      </c>
      <c r="AG4448" t="s">
        <v>64</v>
      </c>
      <c r="AH4448" t="s">
        <v>42</v>
      </c>
      <c r="AI4448" t="s">
        <v>52</v>
      </c>
      <c r="AJ4448">
        <v>60</v>
      </c>
      <c r="AK4448">
        <v>256</v>
      </c>
      <c r="AL4448">
        <v>0.95379999999999998</v>
      </c>
      <c r="AM4448">
        <v>0.749</v>
      </c>
      <c r="AN4448">
        <v>0.81340000000000001</v>
      </c>
      <c r="AO4448">
        <f>Data[[#This Row],[labeller_confidence_score]]-Data[[#This Row],[cytodiffusion_classification_confidence]]</f>
        <v>6.4400000000000013E-2</v>
      </c>
    </row>
    <row r="4449" spans="1:41" x14ac:dyDescent="0.3">
      <c r="A4449" t="s">
        <v>4522</v>
      </c>
      <c r="B4449" t="s">
        <v>54</v>
      </c>
      <c r="C4449">
        <v>0</v>
      </c>
      <c r="D4449" t="s">
        <v>54</v>
      </c>
      <c r="E4449">
        <v>7.52</v>
      </c>
      <c r="F4449">
        <v>0</v>
      </c>
      <c r="G4449">
        <v>0</v>
      </c>
      <c r="H4449">
        <v>1</v>
      </c>
      <c r="I4449">
        <f>Data[[#This Row],[nucleus_area_pct]]/Data[[#This Row],[cytoplasm_ratio]]</f>
        <v>0</v>
      </c>
      <c r="J4449">
        <v>0.88500000000000001</v>
      </c>
      <c r="K4449">
        <v>6.4000000000000001E-2</v>
      </c>
      <c r="L4449">
        <v>0.39</v>
      </c>
      <c r="M4449">
        <v>1</v>
      </c>
      <c r="N4449">
        <v>0.91700000000000004</v>
      </c>
      <c r="O4449">
        <v>189</v>
      </c>
      <c r="P4449">
        <v>48</v>
      </c>
      <c r="Q4449">
        <v>208</v>
      </c>
      <c r="R4449">
        <v>122</v>
      </c>
      <c r="S4449">
        <v>143</v>
      </c>
      <c r="T4449">
        <f>(Data[[#This Row],[mean_r]]/256)*100</f>
        <v>81.25</v>
      </c>
      <c r="U4449">
        <f>(Data[[#This Row],[mean_g]]/256)*100</f>
        <v>47.65625</v>
      </c>
      <c r="V4449">
        <f>(Data[[#This Row],[mean_b]]/256)*100</f>
        <v>55.859375</v>
      </c>
      <c r="W4449">
        <v>0.52700000000000002</v>
      </c>
      <c r="X4449" t="s">
        <v>51</v>
      </c>
      <c r="Y4449" t="s">
        <v>45</v>
      </c>
      <c r="Z4449">
        <v>8573</v>
      </c>
      <c r="AA4449">
        <v>4.07</v>
      </c>
      <c r="AB4449">
        <v>15.1</v>
      </c>
      <c r="AC4449">
        <v>46.9</v>
      </c>
      <c r="AD4449">
        <v>305709</v>
      </c>
      <c r="AE4449">
        <v>81.099999999999994</v>
      </c>
      <c r="AF4449">
        <v>33.9</v>
      </c>
      <c r="AG4449" t="s">
        <v>64</v>
      </c>
      <c r="AH4449" t="s">
        <v>68</v>
      </c>
      <c r="AI4449" t="s">
        <v>43</v>
      </c>
      <c r="AJ4449">
        <v>100</v>
      </c>
      <c r="AK4449">
        <v>512</v>
      </c>
      <c r="AL4449">
        <v>9.1999999999999998E-2</v>
      </c>
      <c r="AM4449">
        <v>0.86609999999999998</v>
      </c>
      <c r="AN4449">
        <v>0.8528</v>
      </c>
      <c r="AO4449">
        <f>Data[[#This Row],[labeller_confidence_score]]-Data[[#This Row],[cytodiffusion_classification_confidence]]</f>
        <v>-1.3299999999999979E-2</v>
      </c>
    </row>
    <row r="4450" spans="1:41" x14ac:dyDescent="0.3">
      <c r="A4450" t="s">
        <v>4523</v>
      </c>
      <c r="B4450" t="s">
        <v>81</v>
      </c>
      <c r="C4450">
        <v>1</v>
      </c>
      <c r="D4450" t="s">
        <v>82</v>
      </c>
      <c r="E4450">
        <v>14.66</v>
      </c>
      <c r="F4450">
        <v>88.1</v>
      </c>
      <c r="G4450">
        <v>0.311</v>
      </c>
      <c r="H4450">
        <v>0.19500000000000001</v>
      </c>
      <c r="I4450">
        <f>Data[[#This Row],[nucleus_area_pct]]/Data[[#This Row],[cytoplasm_ratio]]</f>
        <v>451.79487179487177</v>
      </c>
      <c r="J4450">
        <v>0.85399999999999998</v>
      </c>
      <c r="K4450">
        <v>0.41899999999999998</v>
      </c>
      <c r="L4450">
        <v>0.86</v>
      </c>
      <c r="M4450">
        <v>1</v>
      </c>
      <c r="N4450">
        <v>0.86199999999999999</v>
      </c>
      <c r="O4450">
        <v>675</v>
      </c>
      <c r="P4450">
        <v>98</v>
      </c>
      <c r="Q4450">
        <v>202</v>
      </c>
      <c r="R4450">
        <v>132</v>
      </c>
      <c r="S4450">
        <v>203</v>
      </c>
      <c r="T4450">
        <f>(Data[[#This Row],[mean_r]]/256)*100</f>
        <v>78.90625</v>
      </c>
      <c r="U4450">
        <f>(Data[[#This Row],[mean_g]]/256)*100</f>
        <v>51.5625</v>
      </c>
      <c r="V4450">
        <f>(Data[[#This Row],[mean_b]]/256)*100</f>
        <v>79.296875</v>
      </c>
      <c r="W4450">
        <v>0.67900000000000005</v>
      </c>
      <c r="X4450" t="s">
        <v>51</v>
      </c>
      <c r="Y4450" t="s">
        <v>40</v>
      </c>
      <c r="Z4450">
        <v>7778</v>
      </c>
      <c r="AA4450">
        <v>4.55</v>
      </c>
      <c r="AB4450">
        <v>9.1</v>
      </c>
      <c r="AC4450">
        <v>52.7</v>
      </c>
      <c r="AD4450">
        <v>376427</v>
      </c>
      <c r="AE4450">
        <v>78.900000000000006</v>
      </c>
      <c r="AF4450">
        <v>33.799999999999997</v>
      </c>
      <c r="AG4450" t="s">
        <v>64</v>
      </c>
      <c r="AH4450" t="s">
        <v>47</v>
      </c>
      <c r="AI4450" t="s">
        <v>43</v>
      </c>
      <c r="AJ4450">
        <v>60</v>
      </c>
      <c r="AK4450">
        <v>256</v>
      </c>
      <c r="AL4450">
        <v>0.88970000000000005</v>
      </c>
      <c r="AM4450">
        <v>0.75309999999999999</v>
      </c>
      <c r="AN4450">
        <v>0.73180000000000001</v>
      </c>
      <c r="AO4450">
        <f>Data[[#This Row],[labeller_confidence_score]]-Data[[#This Row],[cytodiffusion_classification_confidence]]</f>
        <v>-2.1299999999999986E-2</v>
      </c>
    </row>
    <row r="4451" spans="1:41" x14ac:dyDescent="0.3">
      <c r="A4451" t="s">
        <v>4524</v>
      </c>
      <c r="B4451" t="s">
        <v>49</v>
      </c>
      <c r="C4451">
        <v>0</v>
      </c>
      <c r="D4451" t="s">
        <v>50</v>
      </c>
      <c r="E4451">
        <v>13.52</v>
      </c>
      <c r="F4451">
        <v>48</v>
      </c>
      <c r="G4451">
        <v>0.46800000000000003</v>
      </c>
      <c r="H4451">
        <v>0.44900000000000001</v>
      </c>
      <c r="I4451">
        <f>Data[[#This Row],[nucleus_area_pct]]/Data[[#This Row],[cytoplasm_ratio]]</f>
        <v>106.90423162583518</v>
      </c>
      <c r="J4451">
        <v>0.78200000000000003</v>
      </c>
      <c r="K4451">
        <v>0.376</v>
      </c>
      <c r="L4451">
        <v>3.04</v>
      </c>
      <c r="M4451">
        <v>3.3</v>
      </c>
      <c r="N4451">
        <v>0.83899999999999997</v>
      </c>
      <c r="O4451">
        <v>476</v>
      </c>
      <c r="P4451">
        <v>68</v>
      </c>
      <c r="Q4451">
        <v>246</v>
      </c>
      <c r="R4451">
        <v>189</v>
      </c>
      <c r="S4451">
        <v>204</v>
      </c>
      <c r="T4451">
        <f>(Data[[#This Row],[mean_r]]/256)*100</f>
        <v>96.09375</v>
      </c>
      <c r="U4451">
        <f>(Data[[#This Row],[mean_g]]/256)*100</f>
        <v>73.828125</v>
      </c>
      <c r="V4451">
        <f>(Data[[#This Row],[mean_b]]/256)*100</f>
        <v>79.6875</v>
      </c>
      <c r="W4451">
        <v>0.69399999999999995</v>
      </c>
      <c r="X4451" t="s">
        <v>63</v>
      </c>
      <c r="Y4451" t="s">
        <v>45</v>
      </c>
      <c r="Z4451">
        <v>12019</v>
      </c>
      <c r="AA4451">
        <v>4.76</v>
      </c>
      <c r="AB4451">
        <v>18</v>
      </c>
      <c r="AC4451">
        <v>41.4</v>
      </c>
      <c r="AD4451">
        <v>189216</v>
      </c>
      <c r="AE4451">
        <v>89.2</v>
      </c>
      <c r="AF4451">
        <v>32.5</v>
      </c>
      <c r="AG4451" t="s">
        <v>41</v>
      </c>
      <c r="AH4451" t="s">
        <v>47</v>
      </c>
      <c r="AI4451" t="s">
        <v>43</v>
      </c>
      <c r="AJ4451">
        <v>60</v>
      </c>
      <c r="AK4451">
        <v>360</v>
      </c>
      <c r="AL4451">
        <v>6.4799999999999996E-2</v>
      </c>
      <c r="AM4451">
        <v>0.88100000000000001</v>
      </c>
      <c r="AN4451">
        <v>0.7903</v>
      </c>
      <c r="AO4451">
        <f>Data[[#This Row],[labeller_confidence_score]]-Data[[#This Row],[cytodiffusion_classification_confidence]]</f>
        <v>-9.0700000000000003E-2</v>
      </c>
    </row>
    <row r="4452" spans="1:41" x14ac:dyDescent="0.3">
      <c r="A4452" t="s">
        <v>4525</v>
      </c>
      <c r="B4452" t="s">
        <v>54</v>
      </c>
      <c r="C4452">
        <v>0</v>
      </c>
      <c r="D4452" t="s">
        <v>54</v>
      </c>
      <c r="E4452">
        <v>6.8</v>
      </c>
      <c r="F4452">
        <v>0</v>
      </c>
      <c r="G4452">
        <v>0</v>
      </c>
      <c r="H4452">
        <v>1</v>
      </c>
      <c r="I4452">
        <f>Data[[#This Row],[nucleus_area_pct]]/Data[[#This Row],[cytoplasm_ratio]]</f>
        <v>0</v>
      </c>
      <c r="J4452">
        <v>0.88700000000000001</v>
      </c>
      <c r="K4452">
        <v>0.223</v>
      </c>
      <c r="L4452">
        <v>0.71</v>
      </c>
      <c r="M4452">
        <v>1</v>
      </c>
      <c r="N4452">
        <v>0.97799999999999998</v>
      </c>
      <c r="O4452">
        <v>184</v>
      </c>
      <c r="P4452">
        <v>53</v>
      </c>
      <c r="Q4452">
        <v>226</v>
      </c>
      <c r="R4452">
        <v>124</v>
      </c>
      <c r="S4452">
        <v>130</v>
      </c>
      <c r="T4452">
        <f>(Data[[#This Row],[mean_r]]/256)*100</f>
        <v>88.28125</v>
      </c>
      <c r="U4452">
        <f>(Data[[#This Row],[mean_g]]/256)*100</f>
        <v>48.4375</v>
      </c>
      <c r="V4452">
        <f>(Data[[#This Row],[mean_b]]/256)*100</f>
        <v>50.78125</v>
      </c>
      <c r="W4452">
        <v>0.56599999999999995</v>
      </c>
      <c r="X4452" t="s">
        <v>51</v>
      </c>
      <c r="Y4452" t="s">
        <v>45</v>
      </c>
      <c r="Z4452">
        <v>6493</v>
      </c>
      <c r="AA4452">
        <v>4.45</v>
      </c>
      <c r="AB4452">
        <v>15.4</v>
      </c>
      <c r="AC4452">
        <v>37.5</v>
      </c>
      <c r="AD4452">
        <v>116255</v>
      </c>
      <c r="AE4452">
        <v>77.2</v>
      </c>
      <c r="AF4452">
        <v>35.200000000000003</v>
      </c>
      <c r="AG4452" t="s">
        <v>46</v>
      </c>
      <c r="AH4452" t="s">
        <v>42</v>
      </c>
      <c r="AI4452" t="s">
        <v>52</v>
      </c>
      <c r="AJ4452">
        <v>100</v>
      </c>
      <c r="AK4452">
        <v>360</v>
      </c>
      <c r="AL4452">
        <v>9.9299999999999999E-2</v>
      </c>
      <c r="AM4452">
        <v>0.89639999999999997</v>
      </c>
      <c r="AN4452">
        <v>0.90249999999999997</v>
      </c>
      <c r="AO4452">
        <f>Data[[#This Row],[labeller_confidence_score]]-Data[[#This Row],[cytodiffusion_classification_confidence]]</f>
        <v>6.0999999999999943E-3</v>
      </c>
    </row>
    <row r="4453" spans="1:41" x14ac:dyDescent="0.3">
      <c r="A4453" t="s">
        <v>4526</v>
      </c>
      <c r="B4453" t="s">
        <v>62</v>
      </c>
      <c r="C4453">
        <v>0</v>
      </c>
      <c r="D4453" t="s">
        <v>50</v>
      </c>
      <c r="E4453">
        <v>7.16</v>
      </c>
      <c r="F4453">
        <v>79.599999999999994</v>
      </c>
      <c r="G4453">
        <v>0.86899999999999999</v>
      </c>
      <c r="H4453">
        <v>0.16200000000000001</v>
      </c>
      <c r="I4453">
        <f>Data[[#This Row],[nucleus_area_pct]]/Data[[#This Row],[cytoplasm_ratio]]</f>
        <v>491.35802469135797</v>
      </c>
      <c r="J4453">
        <v>0.89300000000000002</v>
      </c>
      <c r="K4453">
        <v>0.155</v>
      </c>
      <c r="L4453">
        <v>1.1100000000000001</v>
      </c>
      <c r="M4453">
        <v>1.1000000000000001</v>
      </c>
      <c r="N4453">
        <v>0.97799999999999998</v>
      </c>
      <c r="O4453">
        <v>290</v>
      </c>
      <c r="P4453">
        <v>49</v>
      </c>
      <c r="Q4453">
        <v>196</v>
      </c>
      <c r="R4453">
        <v>133</v>
      </c>
      <c r="S4453">
        <v>191</v>
      </c>
      <c r="T4453">
        <f>(Data[[#This Row],[mean_r]]/256)*100</f>
        <v>76.5625</v>
      </c>
      <c r="U4453">
        <f>(Data[[#This Row],[mean_g]]/256)*100</f>
        <v>51.953125</v>
      </c>
      <c r="V4453">
        <f>(Data[[#This Row],[mean_b]]/256)*100</f>
        <v>74.609375</v>
      </c>
      <c r="W4453">
        <v>0.77800000000000002</v>
      </c>
      <c r="X4453" t="s">
        <v>63</v>
      </c>
      <c r="Y4453" t="s">
        <v>40</v>
      </c>
      <c r="Z4453">
        <v>3592</v>
      </c>
      <c r="AA4453">
        <v>5.87</v>
      </c>
      <c r="AB4453">
        <v>13.4</v>
      </c>
      <c r="AC4453">
        <v>43.9</v>
      </c>
      <c r="AD4453">
        <v>181797</v>
      </c>
      <c r="AE4453">
        <v>84.7</v>
      </c>
      <c r="AF4453">
        <v>32.200000000000003</v>
      </c>
      <c r="AG4453" t="s">
        <v>64</v>
      </c>
      <c r="AH4453" t="s">
        <v>47</v>
      </c>
      <c r="AI4453" t="s">
        <v>56</v>
      </c>
      <c r="AJ4453">
        <v>40</v>
      </c>
      <c r="AK4453">
        <v>256</v>
      </c>
      <c r="AL4453">
        <v>2.3E-2</v>
      </c>
      <c r="AM4453">
        <v>0.86070000000000002</v>
      </c>
      <c r="AN4453">
        <v>0.9294</v>
      </c>
      <c r="AO4453">
        <f>Data[[#This Row],[labeller_confidence_score]]-Data[[#This Row],[cytodiffusion_classification_confidence]]</f>
        <v>6.8699999999999983E-2</v>
      </c>
    </row>
    <row r="4454" spans="1:41" x14ac:dyDescent="0.3">
      <c r="A4454" t="s">
        <v>4527</v>
      </c>
      <c r="B4454" t="s">
        <v>54</v>
      </c>
      <c r="C4454">
        <v>0</v>
      </c>
      <c r="D4454" t="s">
        <v>54</v>
      </c>
      <c r="E4454">
        <v>6.31</v>
      </c>
      <c r="F4454">
        <v>0</v>
      </c>
      <c r="G4454">
        <v>0</v>
      </c>
      <c r="H4454">
        <v>1</v>
      </c>
      <c r="I4454">
        <f>Data[[#This Row],[nucleus_area_pct]]/Data[[#This Row],[cytoplasm_ratio]]</f>
        <v>0</v>
      </c>
      <c r="J4454">
        <v>0.85899999999999999</v>
      </c>
      <c r="K4454">
        <v>4.8000000000000001E-2</v>
      </c>
      <c r="L4454">
        <v>0.89</v>
      </c>
      <c r="M4454">
        <v>1</v>
      </c>
      <c r="N4454">
        <v>0.90900000000000003</v>
      </c>
      <c r="O4454">
        <v>189</v>
      </c>
      <c r="P4454">
        <v>45</v>
      </c>
      <c r="Q4454">
        <v>240</v>
      </c>
      <c r="R4454">
        <v>127</v>
      </c>
      <c r="S4454">
        <v>126</v>
      </c>
      <c r="T4454">
        <f>(Data[[#This Row],[mean_r]]/256)*100</f>
        <v>93.75</v>
      </c>
      <c r="U4454">
        <f>(Data[[#This Row],[mean_g]]/256)*100</f>
        <v>49.609375</v>
      </c>
      <c r="V4454">
        <f>(Data[[#This Row],[mean_b]]/256)*100</f>
        <v>49.21875</v>
      </c>
      <c r="W4454">
        <v>0.434</v>
      </c>
      <c r="X4454" t="s">
        <v>39</v>
      </c>
      <c r="Y4454" t="s">
        <v>45</v>
      </c>
      <c r="Z4454">
        <v>5100</v>
      </c>
      <c r="AA4454">
        <v>5.22</v>
      </c>
      <c r="AB4454">
        <v>14</v>
      </c>
      <c r="AC4454">
        <v>41.2</v>
      </c>
      <c r="AD4454">
        <v>216223</v>
      </c>
      <c r="AE4454">
        <v>99.9</v>
      </c>
      <c r="AF4454">
        <v>32.6</v>
      </c>
      <c r="AG4454" t="s">
        <v>46</v>
      </c>
      <c r="AH4454" t="s">
        <v>68</v>
      </c>
      <c r="AI4454" t="s">
        <v>52</v>
      </c>
      <c r="AJ4454">
        <v>60</v>
      </c>
      <c r="AK4454">
        <v>224</v>
      </c>
      <c r="AL4454">
        <v>5.28E-2</v>
      </c>
      <c r="AM4454">
        <v>0.88949999999999996</v>
      </c>
      <c r="AN4454">
        <v>0.753</v>
      </c>
      <c r="AO4454">
        <f>Data[[#This Row],[labeller_confidence_score]]-Data[[#This Row],[cytodiffusion_classification_confidence]]</f>
        <v>-0.13649999999999995</v>
      </c>
    </row>
    <row r="4455" spans="1:41" x14ac:dyDescent="0.3">
      <c r="A4455" t="s">
        <v>4528</v>
      </c>
      <c r="B4455" t="s">
        <v>49</v>
      </c>
      <c r="C4455">
        <v>0</v>
      </c>
      <c r="D4455" t="s">
        <v>50</v>
      </c>
      <c r="E4455">
        <v>10.42</v>
      </c>
      <c r="F4455">
        <v>57</v>
      </c>
      <c r="G4455">
        <v>0.48599999999999999</v>
      </c>
      <c r="H4455">
        <v>0.42</v>
      </c>
      <c r="I4455">
        <f>Data[[#This Row],[nucleus_area_pct]]/Data[[#This Row],[cytoplasm_ratio]]</f>
        <v>135.71428571428572</v>
      </c>
      <c r="J4455">
        <v>0.73199999999999998</v>
      </c>
      <c r="K4455">
        <v>0.32100000000000001</v>
      </c>
      <c r="L4455">
        <v>4.5599999999999996</v>
      </c>
      <c r="M4455">
        <v>4</v>
      </c>
      <c r="N4455">
        <v>0.875</v>
      </c>
      <c r="O4455">
        <v>444</v>
      </c>
      <c r="P4455">
        <v>59</v>
      </c>
      <c r="Q4455">
        <v>215</v>
      </c>
      <c r="R4455">
        <v>176</v>
      </c>
      <c r="S4455">
        <v>172</v>
      </c>
      <c r="T4455">
        <f>(Data[[#This Row],[mean_r]]/256)*100</f>
        <v>83.984375</v>
      </c>
      <c r="U4455">
        <f>(Data[[#This Row],[mean_g]]/256)*100</f>
        <v>68.75</v>
      </c>
      <c r="V4455">
        <f>(Data[[#This Row],[mean_b]]/256)*100</f>
        <v>67.1875</v>
      </c>
      <c r="W4455">
        <v>0.71799999999999997</v>
      </c>
      <c r="X4455" t="s">
        <v>51</v>
      </c>
      <c r="Y4455" t="s">
        <v>45</v>
      </c>
      <c r="Z4455">
        <v>8760</v>
      </c>
      <c r="AA4455">
        <v>5.66</v>
      </c>
      <c r="AB4455">
        <v>16.2</v>
      </c>
      <c r="AC4455">
        <v>31.4</v>
      </c>
      <c r="AD4455">
        <v>108653</v>
      </c>
      <c r="AE4455">
        <v>89.4</v>
      </c>
      <c r="AF4455">
        <v>31.8</v>
      </c>
      <c r="AG4455" t="s">
        <v>46</v>
      </c>
      <c r="AH4455" t="s">
        <v>68</v>
      </c>
      <c r="AI4455" t="s">
        <v>43</v>
      </c>
      <c r="AJ4455">
        <v>100</v>
      </c>
      <c r="AK4455">
        <v>360</v>
      </c>
      <c r="AL4455">
        <v>0.1143</v>
      </c>
      <c r="AM4455">
        <v>0.86360000000000003</v>
      </c>
      <c r="AN4455">
        <v>0.94</v>
      </c>
      <c r="AO4455">
        <f>Data[[#This Row],[labeller_confidence_score]]-Data[[#This Row],[cytodiffusion_classification_confidence]]</f>
        <v>7.6399999999999912E-2</v>
      </c>
    </row>
    <row r="4456" spans="1:41" x14ac:dyDescent="0.3">
      <c r="A4456" t="s">
        <v>4529</v>
      </c>
      <c r="B4456" t="s">
        <v>49</v>
      </c>
      <c r="C4456">
        <v>0</v>
      </c>
      <c r="D4456" t="s">
        <v>50</v>
      </c>
      <c r="E4456">
        <v>9.31</v>
      </c>
      <c r="F4456">
        <v>58.8</v>
      </c>
      <c r="G4456">
        <v>0.436</v>
      </c>
      <c r="H4456">
        <v>0.33200000000000002</v>
      </c>
      <c r="I4456">
        <f>Data[[#This Row],[nucleus_area_pct]]/Data[[#This Row],[cytoplasm_ratio]]</f>
        <v>177.10843373493975</v>
      </c>
      <c r="J4456">
        <v>0.86</v>
      </c>
      <c r="K4456">
        <v>0.29899999999999999</v>
      </c>
      <c r="L4456">
        <v>2.84</v>
      </c>
      <c r="M4456">
        <v>4.0999999999999996</v>
      </c>
      <c r="N4456">
        <v>0.80500000000000005</v>
      </c>
      <c r="O4456">
        <v>410</v>
      </c>
      <c r="P4456">
        <v>70</v>
      </c>
      <c r="Q4456">
        <v>215</v>
      </c>
      <c r="R4456">
        <v>156</v>
      </c>
      <c r="S4456">
        <v>186</v>
      </c>
      <c r="T4456">
        <f>(Data[[#This Row],[mean_r]]/256)*100</f>
        <v>83.984375</v>
      </c>
      <c r="U4456">
        <f>(Data[[#This Row],[mean_g]]/256)*100</f>
        <v>60.9375</v>
      </c>
      <c r="V4456">
        <f>(Data[[#This Row],[mean_b]]/256)*100</f>
        <v>72.65625</v>
      </c>
      <c r="W4456">
        <v>0.61499999999999999</v>
      </c>
      <c r="X4456" t="s">
        <v>51</v>
      </c>
      <c r="Y4456" t="s">
        <v>40</v>
      </c>
      <c r="Z4456">
        <v>7879</v>
      </c>
      <c r="AA4456">
        <v>4.66</v>
      </c>
      <c r="AB4456">
        <v>13.2</v>
      </c>
      <c r="AC4456">
        <v>45.6</v>
      </c>
      <c r="AD4456">
        <v>250155</v>
      </c>
      <c r="AE4456">
        <v>87.9</v>
      </c>
      <c r="AF4456">
        <v>37.200000000000003</v>
      </c>
      <c r="AG4456" t="s">
        <v>64</v>
      </c>
      <c r="AH4456" t="s">
        <v>42</v>
      </c>
      <c r="AI4456" t="s">
        <v>56</v>
      </c>
      <c r="AJ4456">
        <v>60</v>
      </c>
      <c r="AK4456">
        <v>360</v>
      </c>
      <c r="AL4456">
        <v>0.1173</v>
      </c>
      <c r="AM4456">
        <v>0.91620000000000001</v>
      </c>
      <c r="AN4456">
        <v>0.88570000000000004</v>
      </c>
      <c r="AO4456">
        <f>Data[[#This Row],[labeller_confidence_score]]-Data[[#This Row],[cytodiffusion_classification_confidence]]</f>
        <v>-3.0499999999999972E-2</v>
      </c>
    </row>
    <row r="4457" spans="1:41" x14ac:dyDescent="0.3">
      <c r="A4457" t="s">
        <v>4530</v>
      </c>
      <c r="B4457" t="s">
        <v>74</v>
      </c>
      <c r="C4457">
        <v>0</v>
      </c>
      <c r="D4457" t="s">
        <v>75</v>
      </c>
      <c r="E4457">
        <v>2.5099999999999998</v>
      </c>
      <c r="F4457">
        <v>0</v>
      </c>
      <c r="G4457">
        <v>0</v>
      </c>
      <c r="H4457">
        <v>1</v>
      </c>
      <c r="I4457">
        <f>Data[[#This Row],[nucleus_area_pct]]/Data[[#This Row],[cytoplasm_ratio]]</f>
        <v>0</v>
      </c>
      <c r="J4457">
        <v>0.76600000000000001</v>
      </c>
      <c r="K4457">
        <v>0.27300000000000002</v>
      </c>
      <c r="L4457">
        <v>2.94</v>
      </c>
      <c r="M4457">
        <v>1</v>
      </c>
      <c r="N4457">
        <v>0.878</v>
      </c>
      <c r="O4457">
        <v>22</v>
      </c>
      <c r="P4457">
        <v>21</v>
      </c>
      <c r="Q4457">
        <v>217</v>
      </c>
      <c r="R4457">
        <v>157</v>
      </c>
      <c r="S4457">
        <v>176</v>
      </c>
      <c r="T4457">
        <f>(Data[[#This Row],[mean_r]]/256)*100</f>
        <v>84.765625</v>
      </c>
      <c r="U4457">
        <f>(Data[[#This Row],[mean_g]]/256)*100</f>
        <v>61.328125</v>
      </c>
      <c r="V4457">
        <f>(Data[[#This Row],[mean_b]]/256)*100</f>
        <v>68.75</v>
      </c>
      <c r="W4457">
        <v>0.56100000000000005</v>
      </c>
      <c r="X4457" t="s">
        <v>63</v>
      </c>
      <c r="Y4457" t="s">
        <v>45</v>
      </c>
      <c r="Z4457">
        <v>7950</v>
      </c>
      <c r="AA4457">
        <v>4.4000000000000004</v>
      </c>
      <c r="AB4457">
        <v>14.9</v>
      </c>
      <c r="AC4457">
        <v>34.200000000000003</v>
      </c>
      <c r="AD4457">
        <v>298853</v>
      </c>
      <c r="AE4457">
        <v>84</v>
      </c>
      <c r="AF4457">
        <v>32.9</v>
      </c>
      <c r="AG4457" t="s">
        <v>41</v>
      </c>
      <c r="AH4457" t="s">
        <v>42</v>
      </c>
      <c r="AI4457" t="s">
        <v>56</v>
      </c>
      <c r="AJ4457">
        <v>100</v>
      </c>
      <c r="AK4457">
        <v>360</v>
      </c>
      <c r="AL4457">
        <v>0.1356</v>
      </c>
      <c r="AM4457">
        <v>0.92789999999999995</v>
      </c>
      <c r="AN4457">
        <v>0.94010000000000005</v>
      </c>
      <c r="AO4457">
        <f>Data[[#This Row],[labeller_confidence_score]]-Data[[#This Row],[cytodiffusion_classification_confidence]]</f>
        <v>1.22000000000001E-2</v>
      </c>
    </row>
    <row r="4458" spans="1:41" x14ac:dyDescent="0.3">
      <c r="A4458" t="s">
        <v>4531</v>
      </c>
      <c r="B4458" t="s">
        <v>81</v>
      </c>
      <c r="C4458">
        <v>1</v>
      </c>
      <c r="D4458" t="s">
        <v>82</v>
      </c>
      <c r="E4458">
        <v>16.82</v>
      </c>
      <c r="F4458">
        <v>73.7</v>
      </c>
      <c r="G4458">
        <v>0.375</v>
      </c>
      <c r="H4458">
        <v>9.1999999999999998E-2</v>
      </c>
      <c r="I4458">
        <f>Data[[#This Row],[nucleus_area_pct]]/Data[[#This Row],[cytoplasm_ratio]]</f>
        <v>801.08695652173913</v>
      </c>
      <c r="J4458">
        <v>0.86899999999999999</v>
      </c>
      <c r="K4458">
        <v>0.22500000000000001</v>
      </c>
      <c r="L4458">
        <v>0.45</v>
      </c>
      <c r="M4458">
        <v>1</v>
      </c>
      <c r="N4458">
        <v>0.91100000000000003</v>
      </c>
      <c r="O4458">
        <v>507</v>
      </c>
      <c r="P4458">
        <v>88</v>
      </c>
      <c r="Q4458">
        <v>213</v>
      </c>
      <c r="R4458">
        <v>157</v>
      </c>
      <c r="S4458">
        <v>219</v>
      </c>
      <c r="T4458">
        <f>(Data[[#This Row],[mean_r]]/256)*100</f>
        <v>83.203125</v>
      </c>
      <c r="U4458">
        <f>(Data[[#This Row],[mean_g]]/256)*100</f>
        <v>61.328125</v>
      </c>
      <c r="V4458">
        <f>(Data[[#This Row],[mean_b]]/256)*100</f>
        <v>85.546875</v>
      </c>
      <c r="W4458">
        <v>0.66200000000000003</v>
      </c>
      <c r="X4458" t="s">
        <v>39</v>
      </c>
      <c r="Y4458" t="s">
        <v>45</v>
      </c>
      <c r="Z4458">
        <v>10823</v>
      </c>
      <c r="AA4458">
        <v>4</v>
      </c>
      <c r="AB4458">
        <v>12.2</v>
      </c>
      <c r="AC4458">
        <v>42.7</v>
      </c>
      <c r="AD4458">
        <v>239266</v>
      </c>
      <c r="AE4458">
        <v>84.8</v>
      </c>
      <c r="AF4458">
        <v>32.9</v>
      </c>
      <c r="AG4458" t="s">
        <v>46</v>
      </c>
      <c r="AH4458" t="s">
        <v>47</v>
      </c>
      <c r="AI4458" t="s">
        <v>56</v>
      </c>
      <c r="AJ4458">
        <v>100</v>
      </c>
      <c r="AK4458">
        <v>224</v>
      </c>
      <c r="AL4458">
        <v>0.79120000000000001</v>
      </c>
      <c r="AM4458">
        <v>0.69620000000000004</v>
      </c>
      <c r="AN4458">
        <v>0.74719999999999998</v>
      </c>
      <c r="AO4458">
        <f>Data[[#This Row],[labeller_confidence_score]]-Data[[#This Row],[cytodiffusion_classification_confidence]]</f>
        <v>5.0999999999999934E-2</v>
      </c>
    </row>
    <row r="4459" spans="1:41" x14ac:dyDescent="0.3">
      <c r="A4459" t="s">
        <v>4532</v>
      </c>
      <c r="B4459" t="s">
        <v>49</v>
      </c>
      <c r="C4459">
        <v>0</v>
      </c>
      <c r="D4459" t="s">
        <v>50</v>
      </c>
      <c r="E4459">
        <v>11.7</v>
      </c>
      <c r="F4459">
        <v>56.7</v>
      </c>
      <c r="G4459">
        <v>0.47599999999999998</v>
      </c>
      <c r="H4459">
        <v>0.33200000000000002</v>
      </c>
      <c r="I4459">
        <f>Data[[#This Row],[nucleus_area_pct]]/Data[[#This Row],[cytoplasm_ratio]]</f>
        <v>170.78313253012047</v>
      </c>
      <c r="J4459">
        <v>0.75700000000000001</v>
      </c>
      <c r="K4459">
        <v>0.26600000000000001</v>
      </c>
      <c r="L4459">
        <v>3.56</v>
      </c>
      <c r="M4459">
        <v>2.8</v>
      </c>
      <c r="N4459">
        <v>0.89400000000000002</v>
      </c>
      <c r="O4459">
        <v>419</v>
      </c>
      <c r="P4459">
        <v>72</v>
      </c>
      <c r="Q4459">
        <v>180</v>
      </c>
      <c r="R4459">
        <v>162</v>
      </c>
      <c r="S4459">
        <v>183</v>
      </c>
      <c r="T4459">
        <f>(Data[[#This Row],[mean_r]]/256)*100</f>
        <v>70.3125</v>
      </c>
      <c r="U4459">
        <f>(Data[[#This Row],[mean_g]]/256)*100</f>
        <v>63.28125</v>
      </c>
      <c r="V4459">
        <f>(Data[[#This Row],[mean_b]]/256)*100</f>
        <v>71.484375</v>
      </c>
      <c r="W4459">
        <v>0.55900000000000005</v>
      </c>
      <c r="X4459" t="s">
        <v>51</v>
      </c>
      <c r="Y4459" t="s">
        <v>45</v>
      </c>
      <c r="Z4459">
        <v>7218</v>
      </c>
      <c r="AA4459">
        <v>5.55</v>
      </c>
      <c r="AB4459">
        <v>11.7</v>
      </c>
      <c r="AC4459">
        <v>49.5</v>
      </c>
      <c r="AD4459">
        <v>307468</v>
      </c>
      <c r="AE4459">
        <v>105.3</v>
      </c>
      <c r="AF4459">
        <v>33.200000000000003</v>
      </c>
      <c r="AG4459" t="s">
        <v>46</v>
      </c>
      <c r="AH4459" t="s">
        <v>68</v>
      </c>
      <c r="AI4459" t="s">
        <v>56</v>
      </c>
      <c r="AJ4459">
        <v>100</v>
      </c>
      <c r="AK4459">
        <v>256</v>
      </c>
      <c r="AL4459">
        <v>0.18179999999999999</v>
      </c>
      <c r="AM4459">
        <v>0.94320000000000004</v>
      </c>
      <c r="AN4459">
        <v>0.85729999999999995</v>
      </c>
      <c r="AO4459">
        <f>Data[[#This Row],[labeller_confidence_score]]-Data[[#This Row],[cytodiffusion_classification_confidence]]</f>
        <v>-8.5900000000000087E-2</v>
      </c>
    </row>
    <row r="4460" spans="1:41" x14ac:dyDescent="0.3">
      <c r="A4460" t="s">
        <v>4533</v>
      </c>
      <c r="B4460" t="s">
        <v>49</v>
      </c>
      <c r="C4460">
        <v>0</v>
      </c>
      <c r="D4460" t="s">
        <v>50</v>
      </c>
      <c r="E4460">
        <v>12.15</v>
      </c>
      <c r="F4460">
        <v>58.7</v>
      </c>
      <c r="G4460">
        <v>0.42299999999999999</v>
      </c>
      <c r="H4460">
        <v>0.42699999999999999</v>
      </c>
      <c r="I4460">
        <f>Data[[#This Row],[nucleus_area_pct]]/Data[[#This Row],[cytoplasm_ratio]]</f>
        <v>137.47072599531617</v>
      </c>
      <c r="J4460">
        <v>0.76400000000000001</v>
      </c>
      <c r="K4460">
        <v>0.29899999999999999</v>
      </c>
      <c r="L4460">
        <v>2.93</v>
      </c>
      <c r="M4460">
        <v>3.4</v>
      </c>
      <c r="N4460">
        <v>0.79500000000000004</v>
      </c>
      <c r="O4460">
        <v>550</v>
      </c>
      <c r="P4460">
        <v>76</v>
      </c>
      <c r="Q4460">
        <v>240</v>
      </c>
      <c r="R4460">
        <v>182</v>
      </c>
      <c r="S4460">
        <v>175</v>
      </c>
      <c r="T4460">
        <f>(Data[[#This Row],[mean_r]]/256)*100</f>
        <v>93.75</v>
      </c>
      <c r="U4460">
        <f>(Data[[#This Row],[mean_g]]/256)*100</f>
        <v>71.09375</v>
      </c>
      <c r="V4460">
        <f>(Data[[#This Row],[mean_b]]/256)*100</f>
        <v>68.359375</v>
      </c>
      <c r="W4460">
        <v>0.65300000000000002</v>
      </c>
      <c r="X4460" t="s">
        <v>63</v>
      </c>
      <c r="Y4460" t="s">
        <v>45</v>
      </c>
      <c r="Z4460">
        <v>5912</v>
      </c>
      <c r="AA4460">
        <v>5.0199999999999996</v>
      </c>
      <c r="AB4460">
        <v>15.6</v>
      </c>
      <c r="AC4460">
        <v>45.5</v>
      </c>
      <c r="AD4460">
        <v>286233</v>
      </c>
      <c r="AE4460">
        <v>69.099999999999994</v>
      </c>
      <c r="AF4460">
        <v>34.4</v>
      </c>
      <c r="AG4460" t="s">
        <v>46</v>
      </c>
      <c r="AH4460" t="s">
        <v>68</v>
      </c>
      <c r="AI4460" t="s">
        <v>56</v>
      </c>
      <c r="AJ4460">
        <v>40</v>
      </c>
      <c r="AK4460">
        <v>224</v>
      </c>
      <c r="AL4460">
        <v>7.4999999999999997E-3</v>
      </c>
      <c r="AM4460">
        <v>1</v>
      </c>
      <c r="AN4460">
        <v>0.92730000000000001</v>
      </c>
      <c r="AO4460">
        <f>Data[[#This Row],[labeller_confidence_score]]-Data[[#This Row],[cytodiffusion_classification_confidence]]</f>
        <v>-7.2699999999999987E-2</v>
      </c>
    </row>
    <row r="4461" spans="1:41" x14ac:dyDescent="0.3">
      <c r="A4461" t="s">
        <v>4534</v>
      </c>
      <c r="B4461" t="s">
        <v>103</v>
      </c>
      <c r="C4461">
        <v>1</v>
      </c>
      <c r="D4461" t="s">
        <v>104</v>
      </c>
      <c r="E4461">
        <v>3.79</v>
      </c>
      <c r="F4461">
        <v>0</v>
      </c>
      <c r="G4461">
        <v>0</v>
      </c>
      <c r="H4461">
        <v>1</v>
      </c>
      <c r="I4461">
        <f>Data[[#This Row],[nucleus_area_pct]]/Data[[#This Row],[cytoplasm_ratio]]</f>
        <v>0</v>
      </c>
      <c r="J4461">
        <v>0.35499999999999998</v>
      </c>
      <c r="K4461">
        <v>0.78500000000000003</v>
      </c>
      <c r="L4461">
        <v>0.46</v>
      </c>
      <c r="M4461">
        <v>1</v>
      </c>
      <c r="N4461">
        <v>0.76200000000000001</v>
      </c>
      <c r="O4461">
        <v>117</v>
      </c>
      <c r="P4461">
        <v>34</v>
      </c>
      <c r="Q4461">
        <v>210</v>
      </c>
      <c r="R4461">
        <v>105</v>
      </c>
      <c r="S4461">
        <v>131</v>
      </c>
      <c r="T4461">
        <f>(Data[[#This Row],[mean_r]]/256)*100</f>
        <v>82.03125</v>
      </c>
      <c r="U4461">
        <f>(Data[[#This Row],[mean_g]]/256)*100</f>
        <v>41.015625</v>
      </c>
      <c r="V4461">
        <f>(Data[[#This Row],[mean_b]]/256)*100</f>
        <v>51.171875</v>
      </c>
      <c r="W4461">
        <v>0.51800000000000002</v>
      </c>
      <c r="X4461" t="s">
        <v>51</v>
      </c>
      <c r="Y4461" t="s">
        <v>45</v>
      </c>
      <c r="Z4461">
        <v>6146</v>
      </c>
      <c r="AA4461">
        <v>4.55</v>
      </c>
      <c r="AB4461">
        <v>12.4</v>
      </c>
      <c r="AC4461">
        <v>41.5</v>
      </c>
      <c r="AD4461">
        <v>244542</v>
      </c>
      <c r="AE4461">
        <v>84.7</v>
      </c>
      <c r="AF4461">
        <v>33.4</v>
      </c>
      <c r="AG4461" t="s">
        <v>64</v>
      </c>
      <c r="AH4461" t="s">
        <v>42</v>
      </c>
      <c r="AI4461" t="s">
        <v>56</v>
      </c>
      <c r="AJ4461">
        <v>60</v>
      </c>
      <c r="AK4461">
        <v>360</v>
      </c>
      <c r="AL4461">
        <v>0.86450000000000005</v>
      </c>
      <c r="AM4461">
        <v>0.83740000000000003</v>
      </c>
      <c r="AN4461">
        <v>0.99580000000000002</v>
      </c>
      <c r="AO4461">
        <f>Data[[#This Row],[labeller_confidence_score]]-Data[[#This Row],[cytodiffusion_classification_confidence]]</f>
        <v>0.15839999999999999</v>
      </c>
    </row>
    <row r="4462" spans="1:41" x14ac:dyDescent="0.3">
      <c r="A4462" t="s">
        <v>4535</v>
      </c>
      <c r="B4462" t="s">
        <v>62</v>
      </c>
      <c r="C4462">
        <v>0</v>
      </c>
      <c r="D4462" t="s">
        <v>50</v>
      </c>
      <c r="E4462">
        <v>10.47</v>
      </c>
      <c r="F4462">
        <v>81.900000000000006</v>
      </c>
      <c r="G4462">
        <v>0.84599999999999997</v>
      </c>
      <c r="H4462">
        <v>0.25800000000000001</v>
      </c>
      <c r="I4462">
        <f>Data[[#This Row],[nucleus_area_pct]]/Data[[#This Row],[cytoplasm_ratio]]</f>
        <v>317.44186046511629</v>
      </c>
      <c r="J4462">
        <v>0.90700000000000003</v>
      </c>
      <c r="K4462">
        <v>0.16300000000000001</v>
      </c>
      <c r="L4462">
        <v>1.6</v>
      </c>
      <c r="M4462">
        <v>1.1000000000000001</v>
      </c>
      <c r="N4462">
        <v>0.93300000000000005</v>
      </c>
      <c r="O4462">
        <v>282</v>
      </c>
      <c r="P4462">
        <v>65</v>
      </c>
      <c r="Q4462">
        <v>222</v>
      </c>
      <c r="R4462">
        <v>150</v>
      </c>
      <c r="S4462">
        <v>207</v>
      </c>
      <c r="T4462">
        <f>(Data[[#This Row],[mean_r]]/256)*100</f>
        <v>86.71875</v>
      </c>
      <c r="U4462">
        <f>(Data[[#This Row],[mean_g]]/256)*100</f>
        <v>58.59375</v>
      </c>
      <c r="V4462">
        <f>(Data[[#This Row],[mean_b]]/256)*100</f>
        <v>80.859375</v>
      </c>
      <c r="W4462">
        <v>0.72199999999999998</v>
      </c>
      <c r="X4462" t="s">
        <v>51</v>
      </c>
      <c r="Y4462" t="s">
        <v>40</v>
      </c>
      <c r="Z4462">
        <v>2004</v>
      </c>
      <c r="AA4462">
        <v>4.97</v>
      </c>
      <c r="AB4462">
        <v>15.3</v>
      </c>
      <c r="AC4462">
        <v>41.9</v>
      </c>
      <c r="AD4462">
        <v>165910</v>
      </c>
      <c r="AE4462">
        <v>88.1</v>
      </c>
      <c r="AF4462">
        <v>31.4</v>
      </c>
      <c r="AG4462" t="s">
        <v>46</v>
      </c>
      <c r="AH4462" t="s">
        <v>42</v>
      </c>
      <c r="AI4462" t="s">
        <v>56</v>
      </c>
      <c r="AJ4462">
        <v>100</v>
      </c>
      <c r="AK4462">
        <v>256</v>
      </c>
      <c r="AL4462">
        <v>0.1176</v>
      </c>
      <c r="AM4462">
        <v>1</v>
      </c>
      <c r="AN4462">
        <v>0.97370000000000001</v>
      </c>
      <c r="AO4462">
        <f>Data[[#This Row],[labeller_confidence_score]]-Data[[#This Row],[cytodiffusion_classification_confidence]]</f>
        <v>-2.629999999999999E-2</v>
      </c>
    </row>
    <row r="4463" spans="1:41" x14ac:dyDescent="0.3">
      <c r="A4463" t="s">
        <v>4536</v>
      </c>
      <c r="B4463" t="s">
        <v>62</v>
      </c>
      <c r="C4463">
        <v>0</v>
      </c>
      <c r="D4463" t="s">
        <v>50</v>
      </c>
      <c r="E4463">
        <v>7.99</v>
      </c>
      <c r="F4463">
        <v>85</v>
      </c>
      <c r="G4463">
        <v>0.8</v>
      </c>
      <c r="H4463">
        <v>0.19700000000000001</v>
      </c>
      <c r="I4463">
        <f>Data[[#This Row],[nucleus_area_pct]]/Data[[#This Row],[cytoplasm_ratio]]</f>
        <v>431.47208121827407</v>
      </c>
      <c r="J4463">
        <v>0.83499999999999996</v>
      </c>
      <c r="K4463">
        <v>0.33</v>
      </c>
      <c r="L4463">
        <v>1.07</v>
      </c>
      <c r="M4463">
        <v>1</v>
      </c>
      <c r="N4463">
        <v>0.92100000000000004</v>
      </c>
      <c r="O4463">
        <v>249</v>
      </c>
      <c r="P4463">
        <v>64</v>
      </c>
      <c r="Q4463">
        <v>212</v>
      </c>
      <c r="R4463">
        <v>166</v>
      </c>
      <c r="S4463">
        <v>189</v>
      </c>
      <c r="T4463">
        <f>(Data[[#This Row],[mean_r]]/256)*100</f>
        <v>82.8125</v>
      </c>
      <c r="U4463">
        <f>(Data[[#This Row],[mean_g]]/256)*100</f>
        <v>64.84375</v>
      </c>
      <c r="V4463">
        <f>(Data[[#This Row],[mean_b]]/256)*100</f>
        <v>73.828125</v>
      </c>
      <c r="W4463">
        <v>0.71299999999999997</v>
      </c>
      <c r="X4463" t="s">
        <v>51</v>
      </c>
      <c r="Y4463" t="s">
        <v>45</v>
      </c>
      <c r="Z4463">
        <v>7621</v>
      </c>
      <c r="AA4463">
        <v>3.77</v>
      </c>
      <c r="AB4463">
        <v>11.4</v>
      </c>
      <c r="AC4463">
        <v>38.299999999999997</v>
      </c>
      <c r="AD4463">
        <v>272470</v>
      </c>
      <c r="AE4463">
        <v>85.9</v>
      </c>
      <c r="AF4463">
        <v>31.7</v>
      </c>
      <c r="AG4463" t="s">
        <v>41</v>
      </c>
      <c r="AH4463" t="s">
        <v>47</v>
      </c>
      <c r="AI4463" t="s">
        <v>56</v>
      </c>
      <c r="AJ4463">
        <v>60</v>
      </c>
      <c r="AK4463">
        <v>256</v>
      </c>
      <c r="AL4463">
        <v>3.3099999999999997E-2</v>
      </c>
      <c r="AM4463">
        <v>0.90459999999999996</v>
      </c>
      <c r="AN4463">
        <v>0.95309999999999995</v>
      </c>
      <c r="AO4463">
        <f>Data[[#This Row],[labeller_confidence_score]]-Data[[#This Row],[cytodiffusion_classification_confidence]]</f>
        <v>4.8499999999999988E-2</v>
      </c>
    </row>
    <row r="4464" spans="1:41" x14ac:dyDescent="0.3">
      <c r="A4464" t="s">
        <v>4537</v>
      </c>
      <c r="B4464" t="s">
        <v>81</v>
      </c>
      <c r="C4464">
        <v>1</v>
      </c>
      <c r="D4464" t="s">
        <v>82</v>
      </c>
      <c r="E4464">
        <v>14.29</v>
      </c>
      <c r="F4464">
        <v>70.900000000000006</v>
      </c>
      <c r="G4464">
        <v>0.39400000000000002</v>
      </c>
      <c r="H4464">
        <v>0.22800000000000001</v>
      </c>
      <c r="I4464">
        <f>Data[[#This Row],[nucleus_area_pct]]/Data[[#This Row],[cytoplasm_ratio]]</f>
        <v>310.96491228070175</v>
      </c>
      <c r="J4464">
        <v>0.86599999999999999</v>
      </c>
      <c r="K4464">
        <v>0.14699999999999999</v>
      </c>
      <c r="L4464">
        <v>0.48</v>
      </c>
      <c r="M4464">
        <v>1</v>
      </c>
      <c r="N4464">
        <v>0.91200000000000003</v>
      </c>
      <c r="O4464">
        <v>780</v>
      </c>
      <c r="P4464">
        <v>103</v>
      </c>
      <c r="Q4464">
        <v>170</v>
      </c>
      <c r="R4464">
        <v>142</v>
      </c>
      <c r="S4464">
        <v>190</v>
      </c>
      <c r="T4464">
        <f>(Data[[#This Row],[mean_r]]/256)*100</f>
        <v>66.40625</v>
      </c>
      <c r="U4464">
        <f>(Data[[#This Row],[mean_g]]/256)*100</f>
        <v>55.46875</v>
      </c>
      <c r="V4464">
        <f>(Data[[#This Row],[mean_b]]/256)*100</f>
        <v>74.21875</v>
      </c>
      <c r="W4464">
        <v>0.69599999999999995</v>
      </c>
      <c r="X4464" t="s">
        <v>51</v>
      </c>
      <c r="Y4464" t="s">
        <v>40</v>
      </c>
      <c r="Z4464">
        <v>8729</v>
      </c>
      <c r="AA4464">
        <v>3.86</v>
      </c>
      <c r="AB4464">
        <v>17.7</v>
      </c>
      <c r="AC4464">
        <v>34.4</v>
      </c>
      <c r="AD4464">
        <v>274383</v>
      </c>
      <c r="AE4464">
        <v>78.8</v>
      </c>
      <c r="AF4464">
        <v>30.5</v>
      </c>
      <c r="AG4464" t="s">
        <v>46</v>
      </c>
      <c r="AH4464" t="s">
        <v>42</v>
      </c>
      <c r="AI4464" t="s">
        <v>43</v>
      </c>
      <c r="AJ4464">
        <v>60</v>
      </c>
      <c r="AK4464">
        <v>360</v>
      </c>
      <c r="AL4464">
        <v>0.84289999999999998</v>
      </c>
      <c r="AM4464">
        <v>0.58099999999999996</v>
      </c>
      <c r="AN4464">
        <v>0.99760000000000004</v>
      </c>
      <c r="AO4464">
        <f>Data[[#This Row],[labeller_confidence_score]]-Data[[#This Row],[cytodiffusion_classification_confidence]]</f>
        <v>0.41660000000000008</v>
      </c>
    </row>
    <row r="4465" spans="1:41" x14ac:dyDescent="0.3">
      <c r="A4465" t="s">
        <v>4538</v>
      </c>
      <c r="B4465" t="s">
        <v>81</v>
      </c>
      <c r="C4465">
        <v>1</v>
      </c>
      <c r="D4465" t="s">
        <v>82</v>
      </c>
      <c r="E4465">
        <v>13.88</v>
      </c>
      <c r="F4465">
        <v>87.3</v>
      </c>
      <c r="G4465">
        <v>0.46600000000000003</v>
      </c>
      <c r="H4465">
        <v>0.127</v>
      </c>
      <c r="I4465">
        <f>Data[[#This Row],[nucleus_area_pct]]/Data[[#This Row],[cytoplasm_ratio]]</f>
        <v>687.40157480314963</v>
      </c>
      <c r="J4465">
        <v>0.82899999999999996</v>
      </c>
      <c r="K4465">
        <v>0.23400000000000001</v>
      </c>
      <c r="L4465">
        <v>0.34</v>
      </c>
      <c r="M4465">
        <v>1</v>
      </c>
      <c r="N4465">
        <v>0.85299999999999998</v>
      </c>
      <c r="O4465">
        <v>693</v>
      </c>
      <c r="P4465">
        <v>113</v>
      </c>
      <c r="Q4465">
        <v>200</v>
      </c>
      <c r="R4465">
        <v>142</v>
      </c>
      <c r="S4465">
        <v>187</v>
      </c>
      <c r="T4465">
        <f>(Data[[#This Row],[mean_r]]/256)*100</f>
        <v>78.125</v>
      </c>
      <c r="U4465">
        <f>(Data[[#This Row],[mean_g]]/256)*100</f>
        <v>55.46875</v>
      </c>
      <c r="V4465">
        <f>(Data[[#This Row],[mean_b]]/256)*100</f>
        <v>73.046875</v>
      </c>
      <c r="W4465">
        <v>0.76900000000000002</v>
      </c>
      <c r="X4465" t="s">
        <v>63</v>
      </c>
      <c r="Y4465" t="s">
        <v>45</v>
      </c>
      <c r="Z4465">
        <v>9652</v>
      </c>
      <c r="AA4465">
        <v>5.24</v>
      </c>
      <c r="AB4465">
        <v>13.5</v>
      </c>
      <c r="AC4465">
        <v>37.4</v>
      </c>
      <c r="AD4465">
        <v>286212</v>
      </c>
      <c r="AE4465">
        <v>81.900000000000006</v>
      </c>
      <c r="AF4465">
        <v>33.1</v>
      </c>
      <c r="AG4465" t="s">
        <v>41</v>
      </c>
      <c r="AH4465" t="s">
        <v>42</v>
      </c>
      <c r="AI4465" t="s">
        <v>43</v>
      </c>
      <c r="AJ4465">
        <v>100</v>
      </c>
      <c r="AK4465">
        <v>360</v>
      </c>
      <c r="AL4465">
        <v>0.9345</v>
      </c>
      <c r="AM4465">
        <v>0.68140000000000001</v>
      </c>
      <c r="AN4465">
        <v>0.68049999999999999</v>
      </c>
      <c r="AO4465">
        <f>Data[[#This Row],[labeller_confidence_score]]-Data[[#This Row],[cytodiffusion_classification_confidence]]</f>
        <v>-9.000000000000119E-4</v>
      </c>
    </row>
    <row r="4466" spans="1:41" x14ac:dyDescent="0.3">
      <c r="A4466" t="s">
        <v>4539</v>
      </c>
      <c r="B4466" t="s">
        <v>62</v>
      </c>
      <c r="C4466">
        <v>0</v>
      </c>
      <c r="D4466" t="s">
        <v>50</v>
      </c>
      <c r="E4466">
        <v>7.85</v>
      </c>
      <c r="F4466">
        <v>77</v>
      </c>
      <c r="G4466">
        <v>0.88</v>
      </c>
      <c r="H4466">
        <v>0.23300000000000001</v>
      </c>
      <c r="I4466">
        <f>Data[[#This Row],[nucleus_area_pct]]/Data[[#This Row],[cytoplasm_ratio]]</f>
        <v>330.47210300429185</v>
      </c>
      <c r="J4466">
        <v>0.85899999999999999</v>
      </c>
      <c r="K4466">
        <v>0.27600000000000002</v>
      </c>
      <c r="L4466">
        <v>1.72</v>
      </c>
      <c r="M4466">
        <v>1</v>
      </c>
      <c r="N4466">
        <v>0.96699999999999997</v>
      </c>
      <c r="O4466">
        <v>314</v>
      </c>
      <c r="P4466">
        <v>55</v>
      </c>
      <c r="Q4466">
        <v>202</v>
      </c>
      <c r="R4466">
        <v>161</v>
      </c>
      <c r="S4466">
        <v>186</v>
      </c>
      <c r="T4466">
        <f>(Data[[#This Row],[mean_r]]/256)*100</f>
        <v>78.90625</v>
      </c>
      <c r="U4466">
        <f>(Data[[#This Row],[mean_g]]/256)*100</f>
        <v>62.890625</v>
      </c>
      <c r="V4466">
        <f>(Data[[#This Row],[mean_b]]/256)*100</f>
        <v>72.65625</v>
      </c>
      <c r="W4466">
        <v>0.56299999999999994</v>
      </c>
      <c r="X4466" t="s">
        <v>51</v>
      </c>
      <c r="Y4466" t="s">
        <v>40</v>
      </c>
      <c r="Z4466">
        <v>4914</v>
      </c>
      <c r="AA4466">
        <v>5.47</v>
      </c>
      <c r="AB4466">
        <v>10.7</v>
      </c>
      <c r="AC4466">
        <v>36.4</v>
      </c>
      <c r="AD4466">
        <v>308314</v>
      </c>
      <c r="AE4466">
        <v>90.1</v>
      </c>
      <c r="AF4466">
        <v>31</v>
      </c>
      <c r="AG4466" t="s">
        <v>46</v>
      </c>
      <c r="AH4466" t="s">
        <v>42</v>
      </c>
      <c r="AI4466" t="s">
        <v>52</v>
      </c>
      <c r="AJ4466">
        <v>40</v>
      </c>
      <c r="AK4466">
        <v>256</v>
      </c>
      <c r="AL4466">
        <v>7.0099999999999996E-2</v>
      </c>
      <c r="AM4466">
        <v>0.92469999999999997</v>
      </c>
      <c r="AN4466">
        <v>0.90820000000000001</v>
      </c>
      <c r="AO4466">
        <f>Data[[#This Row],[labeller_confidence_score]]-Data[[#This Row],[cytodiffusion_classification_confidence]]</f>
        <v>-1.6499999999999959E-2</v>
      </c>
    </row>
    <row r="4467" spans="1:41" x14ac:dyDescent="0.3">
      <c r="A4467" t="s">
        <v>4540</v>
      </c>
      <c r="B4467" t="s">
        <v>67</v>
      </c>
      <c r="C4467">
        <v>1</v>
      </c>
      <c r="D4467" t="s">
        <v>67</v>
      </c>
      <c r="E4467">
        <v>4.93</v>
      </c>
      <c r="F4467">
        <v>12.7</v>
      </c>
      <c r="G4467">
        <v>0.33900000000000002</v>
      </c>
      <c r="H4467">
        <v>0.93400000000000005</v>
      </c>
      <c r="I4467">
        <f>Data[[#This Row],[nucleus_area_pct]]/Data[[#This Row],[cytoplasm_ratio]]</f>
        <v>13.597430406852247</v>
      </c>
      <c r="J4467">
        <v>0.25900000000000001</v>
      </c>
      <c r="K4467">
        <v>0.39500000000000002</v>
      </c>
      <c r="L4467">
        <v>2.59</v>
      </c>
      <c r="M4467">
        <v>1</v>
      </c>
      <c r="N4467">
        <v>0.69499999999999995</v>
      </c>
      <c r="O4467">
        <v>131</v>
      </c>
      <c r="P4467">
        <v>63</v>
      </c>
      <c r="Q4467">
        <v>197</v>
      </c>
      <c r="R4467">
        <v>172</v>
      </c>
      <c r="S4467">
        <v>173</v>
      </c>
      <c r="T4467">
        <f>(Data[[#This Row],[mean_r]]/256)*100</f>
        <v>76.953125</v>
      </c>
      <c r="U4467">
        <f>(Data[[#This Row],[mean_g]]/256)*100</f>
        <v>67.1875</v>
      </c>
      <c r="V4467">
        <f>(Data[[#This Row],[mean_b]]/256)*100</f>
        <v>67.578125</v>
      </c>
      <c r="W4467">
        <v>0.47499999999999998</v>
      </c>
      <c r="X4467" t="s">
        <v>39</v>
      </c>
      <c r="Y4467" t="s">
        <v>40</v>
      </c>
      <c r="Z4467">
        <v>5204</v>
      </c>
      <c r="AA4467">
        <v>4.54</v>
      </c>
      <c r="AB4467">
        <v>16</v>
      </c>
      <c r="AC4467">
        <v>43.5</v>
      </c>
      <c r="AD4467">
        <v>199507</v>
      </c>
      <c r="AE4467">
        <v>74.5</v>
      </c>
      <c r="AF4467">
        <v>32.5</v>
      </c>
      <c r="AG4467" t="s">
        <v>64</v>
      </c>
      <c r="AH4467" t="s">
        <v>47</v>
      </c>
      <c r="AI4467" t="s">
        <v>56</v>
      </c>
      <c r="AJ4467">
        <v>100</v>
      </c>
      <c r="AK4467">
        <v>512</v>
      </c>
      <c r="AL4467">
        <v>1</v>
      </c>
      <c r="AM4467">
        <v>0.75890000000000002</v>
      </c>
      <c r="AN4467">
        <v>0.86419999999999997</v>
      </c>
      <c r="AO4467">
        <f>Data[[#This Row],[labeller_confidence_score]]-Data[[#This Row],[cytodiffusion_classification_confidence]]</f>
        <v>0.10529999999999995</v>
      </c>
    </row>
    <row r="4468" spans="1:41" x14ac:dyDescent="0.3">
      <c r="A4468" t="s">
        <v>4541</v>
      </c>
      <c r="B4468" t="s">
        <v>49</v>
      </c>
      <c r="C4468">
        <v>0</v>
      </c>
      <c r="D4468" t="s">
        <v>50</v>
      </c>
      <c r="E4468">
        <v>13.23</v>
      </c>
      <c r="F4468">
        <v>58.5</v>
      </c>
      <c r="G4468">
        <v>0.45600000000000002</v>
      </c>
      <c r="H4468">
        <v>0.42799999999999999</v>
      </c>
      <c r="I4468">
        <f>Data[[#This Row],[nucleus_area_pct]]/Data[[#This Row],[cytoplasm_ratio]]</f>
        <v>136.6822429906542</v>
      </c>
      <c r="J4468">
        <v>0.78500000000000003</v>
      </c>
      <c r="K4468">
        <v>0.35899999999999999</v>
      </c>
      <c r="L4468">
        <v>3.07</v>
      </c>
      <c r="M4468">
        <v>2.5</v>
      </c>
      <c r="N4468">
        <v>0.76200000000000001</v>
      </c>
      <c r="O4468">
        <v>399</v>
      </c>
      <c r="P4468">
        <v>47</v>
      </c>
      <c r="Q4468">
        <v>219</v>
      </c>
      <c r="R4468">
        <v>139</v>
      </c>
      <c r="S4468">
        <v>195</v>
      </c>
      <c r="T4468">
        <f>(Data[[#This Row],[mean_r]]/256)*100</f>
        <v>85.546875</v>
      </c>
      <c r="U4468">
        <f>(Data[[#This Row],[mean_g]]/256)*100</f>
        <v>54.296875</v>
      </c>
      <c r="V4468">
        <f>(Data[[#This Row],[mean_b]]/256)*100</f>
        <v>76.171875</v>
      </c>
      <c r="W4468">
        <v>0.69199999999999995</v>
      </c>
      <c r="X4468" t="s">
        <v>51</v>
      </c>
      <c r="Y4468" t="s">
        <v>45</v>
      </c>
      <c r="Z4468">
        <v>5640</v>
      </c>
      <c r="AA4468">
        <v>2.65</v>
      </c>
      <c r="AB4468">
        <v>13</v>
      </c>
      <c r="AC4468">
        <v>41</v>
      </c>
      <c r="AD4468">
        <v>321584</v>
      </c>
      <c r="AE4468">
        <v>90.1</v>
      </c>
      <c r="AF4468">
        <v>31.3</v>
      </c>
      <c r="AG4468" t="s">
        <v>64</v>
      </c>
      <c r="AH4468" t="s">
        <v>47</v>
      </c>
      <c r="AI4468" t="s">
        <v>56</v>
      </c>
      <c r="AJ4468">
        <v>100</v>
      </c>
      <c r="AK4468">
        <v>360</v>
      </c>
      <c r="AL4468">
        <v>0.1188</v>
      </c>
      <c r="AM4468">
        <v>0.92789999999999995</v>
      </c>
      <c r="AN4468">
        <v>0.94969999999999999</v>
      </c>
      <c r="AO4468">
        <f>Data[[#This Row],[labeller_confidence_score]]-Data[[#This Row],[cytodiffusion_classification_confidence]]</f>
        <v>2.1800000000000042E-2</v>
      </c>
    </row>
    <row r="4469" spans="1:41" x14ac:dyDescent="0.3">
      <c r="A4469" t="s">
        <v>4542</v>
      </c>
      <c r="B4469" t="s">
        <v>85</v>
      </c>
      <c r="C4469">
        <v>0</v>
      </c>
      <c r="D4469" t="s">
        <v>50</v>
      </c>
      <c r="E4469">
        <v>9.94</v>
      </c>
      <c r="F4469">
        <v>64.2</v>
      </c>
      <c r="G4469">
        <v>0.65900000000000003</v>
      </c>
      <c r="H4469">
        <v>0.35299999999999998</v>
      </c>
      <c r="I4469">
        <f>Data[[#This Row],[nucleus_area_pct]]/Data[[#This Row],[cytoplasm_ratio]]</f>
        <v>181.86968838526914</v>
      </c>
      <c r="J4469">
        <v>0.80300000000000005</v>
      </c>
      <c r="K4469">
        <v>0.36</v>
      </c>
      <c r="L4469">
        <v>4.29</v>
      </c>
      <c r="M4469">
        <v>1.9</v>
      </c>
      <c r="N4469">
        <v>0.72199999999999998</v>
      </c>
      <c r="O4469">
        <v>326</v>
      </c>
      <c r="P4469">
        <v>63</v>
      </c>
      <c r="Q4469">
        <v>182</v>
      </c>
      <c r="R4469">
        <v>131</v>
      </c>
      <c r="S4469">
        <v>207</v>
      </c>
      <c r="T4469">
        <f>(Data[[#This Row],[mean_r]]/256)*100</f>
        <v>71.09375</v>
      </c>
      <c r="U4469">
        <f>(Data[[#This Row],[mean_g]]/256)*100</f>
        <v>51.171875</v>
      </c>
      <c r="V4469">
        <f>(Data[[#This Row],[mean_b]]/256)*100</f>
        <v>80.859375</v>
      </c>
      <c r="W4469">
        <v>0.79600000000000004</v>
      </c>
      <c r="X4469" t="s">
        <v>63</v>
      </c>
      <c r="Y4469" t="s">
        <v>40</v>
      </c>
      <c r="Z4469">
        <v>5230</v>
      </c>
      <c r="AA4469">
        <v>4.49</v>
      </c>
      <c r="AB4469">
        <v>14.3</v>
      </c>
      <c r="AC4469">
        <v>34.9</v>
      </c>
      <c r="AD4469">
        <v>326187</v>
      </c>
      <c r="AE4469">
        <v>78.900000000000006</v>
      </c>
      <c r="AF4469">
        <v>34.200000000000003</v>
      </c>
      <c r="AG4469" t="s">
        <v>64</v>
      </c>
      <c r="AH4469" t="s">
        <v>47</v>
      </c>
      <c r="AI4469" t="s">
        <v>43</v>
      </c>
      <c r="AJ4469">
        <v>60</v>
      </c>
      <c r="AK4469">
        <v>256</v>
      </c>
      <c r="AL4469">
        <v>0.16139999999999999</v>
      </c>
      <c r="AM4469">
        <v>0.92710000000000004</v>
      </c>
      <c r="AN4469">
        <v>0.94320000000000004</v>
      </c>
      <c r="AO4469">
        <f>Data[[#This Row],[labeller_confidence_score]]-Data[[#This Row],[cytodiffusion_classification_confidence]]</f>
        <v>1.6100000000000003E-2</v>
      </c>
    </row>
    <row r="4470" spans="1:41" x14ac:dyDescent="0.3">
      <c r="A4470" t="s">
        <v>4543</v>
      </c>
      <c r="B4470" t="s">
        <v>62</v>
      </c>
      <c r="C4470">
        <v>0</v>
      </c>
      <c r="D4470" t="s">
        <v>50</v>
      </c>
      <c r="E4470">
        <v>10.029999999999999</v>
      </c>
      <c r="F4470">
        <v>84.4</v>
      </c>
      <c r="G4470">
        <v>0.84699999999999998</v>
      </c>
      <c r="H4470">
        <v>0.19</v>
      </c>
      <c r="I4470">
        <f>Data[[#This Row],[nucleus_area_pct]]/Data[[#This Row],[cytoplasm_ratio]]</f>
        <v>444.21052631578948</v>
      </c>
      <c r="J4470">
        <v>0.84299999999999997</v>
      </c>
      <c r="K4470">
        <v>0.19700000000000001</v>
      </c>
      <c r="L4470">
        <v>1.1200000000000001</v>
      </c>
      <c r="M4470">
        <v>1.1000000000000001</v>
      </c>
      <c r="N4470">
        <v>0.90700000000000003</v>
      </c>
      <c r="O4470">
        <v>294</v>
      </c>
      <c r="P4470">
        <v>54</v>
      </c>
      <c r="Q4470">
        <v>203</v>
      </c>
      <c r="R4470">
        <v>152</v>
      </c>
      <c r="S4470">
        <v>198</v>
      </c>
      <c r="T4470">
        <f>(Data[[#This Row],[mean_r]]/256)*100</f>
        <v>79.296875</v>
      </c>
      <c r="U4470">
        <f>(Data[[#This Row],[mean_g]]/256)*100</f>
        <v>59.375</v>
      </c>
      <c r="V4470">
        <f>(Data[[#This Row],[mean_b]]/256)*100</f>
        <v>77.34375</v>
      </c>
      <c r="W4470">
        <v>0.61399999999999999</v>
      </c>
      <c r="X4470" t="s">
        <v>39</v>
      </c>
      <c r="Y4470" t="s">
        <v>40</v>
      </c>
      <c r="Z4470">
        <v>8217</v>
      </c>
      <c r="AA4470">
        <v>3.31</v>
      </c>
      <c r="AB4470">
        <v>12.3</v>
      </c>
      <c r="AC4470">
        <v>37.6</v>
      </c>
      <c r="AD4470">
        <v>194054</v>
      </c>
      <c r="AE4470">
        <v>89.2</v>
      </c>
      <c r="AF4470">
        <v>33.9</v>
      </c>
      <c r="AG4470" t="s">
        <v>46</v>
      </c>
      <c r="AH4470" t="s">
        <v>47</v>
      </c>
      <c r="AI4470" t="s">
        <v>56</v>
      </c>
      <c r="AJ4470">
        <v>100</v>
      </c>
      <c r="AK4470">
        <v>256</v>
      </c>
      <c r="AL4470">
        <v>0.14119999999999999</v>
      </c>
      <c r="AM4470">
        <v>0.88049999999999995</v>
      </c>
      <c r="AN4470">
        <v>0.9627</v>
      </c>
      <c r="AO4470">
        <f>Data[[#This Row],[labeller_confidence_score]]-Data[[#This Row],[cytodiffusion_classification_confidence]]</f>
        <v>8.2200000000000051E-2</v>
      </c>
    </row>
    <row r="4471" spans="1:41" x14ac:dyDescent="0.3">
      <c r="A4471" t="s">
        <v>4544</v>
      </c>
      <c r="B4471" t="s">
        <v>62</v>
      </c>
      <c r="C4471">
        <v>0</v>
      </c>
      <c r="D4471" t="s">
        <v>50</v>
      </c>
      <c r="E4471">
        <v>9.41</v>
      </c>
      <c r="F4471">
        <v>69.900000000000006</v>
      </c>
      <c r="G4471">
        <v>0.76800000000000002</v>
      </c>
      <c r="H4471">
        <v>0.186</v>
      </c>
      <c r="I4471">
        <f>Data[[#This Row],[nucleus_area_pct]]/Data[[#This Row],[cytoplasm_ratio]]</f>
        <v>375.80645161290323</v>
      </c>
      <c r="J4471">
        <v>0.82799999999999996</v>
      </c>
      <c r="K4471">
        <v>0.19900000000000001</v>
      </c>
      <c r="L4471">
        <v>1.1000000000000001</v>
      </c>
      <c r="M4471">
        <v>1.1000000000000001</v>
      </c>
      <c r="N4471">
        <v>0.86799999999999999</v>
      </c>
      <c r="O4471">
        <v>294</v>
      </c>
      <c r="P4471">
        <v>61</v>
      </c>
      <c r="Q4471">
        <v>199</v>
      </c>
      <c r="R4471">
        <v>149</v>
      </c>
      <c r="S4471">
        <v>181</v>
      </c>
      <c r="T4471">
        <f>(Data[[#This Row],[mean_r]]/256)*100</f>
        <v>77.734375</v>
      </c>
      <c r="U4471">
        <f>(Data[[#This Row],[mean_g]]/256)*100</f>
        <v>58.203125</v>
      </c>
      <c r="V4471">
        <f>(Data[[#This Row],[mean_b]]/256)*100</f>
        <v>70.703125</v>
      </c>
      <c r="W4471">
        <v>0.83399999999999996</v>
      </c>
      <c r="X4471" t="s">
        <v>39</v>
      </c>
      <c r="Y4471" t="s">
        <v>45</v>
      </c>
      <c r="Z4471">
        <v>7181</v>
      </c>
      <c r="AA4471">
        <v>4.45</v>
      </c>
      <c r="AB4471">
        <v>14.8</v>
      </c>
      <c r="AC4471">
        <v>40.1</v>
      </c>
      <c r="AD4471">
        <v>252092</v>
      </c>
      <c r="AE4471">
        <v>84.2</v>
      </c>
      <c r="AF4471">
        <v>36</v>
      </c>
      <c r="AG4471" t="s">
        <v>41</v>
      </c>
      <c r="AH4471" t="s">
        <v>42</v>
      </c>
      <c r="AI4471" t="s">
        <v>52</v>
      </c>
      <c r="AJ4471">
        <v>100</v>
      </c>
      <c r="AK4471">
        <v>360</v>
      </c>
      <c r="AL4471">
        <v>6.3299999999999995E-2</v>
      </c>
      <c r="AM4471">
        <v>0.88680000000000003</v>
      </c>
      <c r="AN4471">
        <v>0.97709999999999997</v>
      </c>
      <c r="AO4471">
        <f>Data[[#This Row],[labeller_confidence_score]]-Data[[#This Row],[cytodiffusion_classification_confidence]]</f>
        <v>9.0299999999999936E-2</v>
      </c>
    </row>
    <row r="4472" spans="1:41" x14ac:dyDescent="0.3">
      <c r="A4472" t="s">
        <v>4545</v>
      </c>
      <c r="B4472" t="s">
        <v>54</v>
      </c>
      <c r="C4472">
        <v>0</v>
      </c>
      <c r="D4472" t="s">
        <v>54</v>
      </c>
      <c r="E4472">
        <v>8.5299999999999994</v>
      </c>
      <c r="F4472">
        <v>0</v>
      </c>
      <c r="G4472">
        <v>0</v>
      </c>
      <c r="H4472">
        <v>1</v>
      </c>
      <c r="I4472">
        <f>Data[[#This Row],[nucleus_area_pct]]/Data[[#This Row],[cytoplasm_ratio]]</f>
        <v>0</v>
      </c>
      <c r="J4472">
        <v>0.94599999999999995</v>
      </c>
      <c r="K4472">
        <v>0.14499999999999999</v>
      </c>
      <c r="L4472">
        <v>0.66</v>
      </c>
      <c r="M4472">
        <v>1</v>
      </c>
      <c r="N4472">
        <v>0.94099999999999995</v>
      </c>
      <c r="O4472">
        <v>190</v>
      </c>
      <c r="P4472">
        <v>48</v>
      </c>
      <c r="Q4472">
        <v>216</v>
      </c>
      <c r="R4472">
        <v>127</v>
      </c>
      <c r="S4472">
        <v>151</v>
      </c>
      <c r="T4472">
        <f>(Data[[#This Row],[mean_r]]/256)*100</f>
        <v>84.375</v>
      </c>
      <c r="U4472">
        <f>(Data[[#This Row],[mean_g]]/256)*100</f>
        <v>49.609375</v>
      </c>
      <c r="V4472">
        <f>(Data[[#This Row],[mean_b]]/256)*100</f>
        <v>58.984375</v>
      </c>
      <c r="W4472">
        <v>0.44500000000000001</v>
      </c>
      <c r="X4472" t="s">
        <v>39</v>
      </c>
      <c r="Y4472" t="s">
        <v>45</v>
      </c>
      <c r="Z4472">
        <v>4173</v>
      </c>
      <c r="AA4472">
        <v>5.03</v>
      </c>
      <c r="AB4472">
        <v>16.5</v>
      </c>
      <c r="AC4472">
        <v>47.7</v>
      </c>
      <c r="AD4472">
        <v>314624</v>
      </c>
      <c r="AE4472">
        <v>103</v>
      </c>
      <c r="AF4472">
        <v>31.1</v>
      </c>
      <c r="AG4472" t="s">
        <v>41</v>
      </c>
      <c r="AH4472" t="s">
        <v>68</v>
      </c>
      <c r="AI4472" t="s">
        <v>56</v>
      </c>
      <c r="AJ4472">
        <v>100</v>
      </c>
      <c r="AK4472">
        <v>256</v>
      </c>
      <c r="AL4472">
        <v>5.04E-2</v>
      </c>
      <c r="AM4472">
        <v>0.872</v>
      </c>
      <c r="AN4472">
        <v>0.91500000000000004</v>
      </c>
      <c r="AO4472">
        <f>Data[[#This Row],[labeller_confidence_score]]-Data[[#This Row],[cytodiffusion_classification_confidence]]</f>
        <v>4.3000000000000038E-2</v>
      </c>
    </row>
    <row r="4473" spans="1:41" x14ac:dyDescent="0.3">
      <c r="A4473" t="s">
        <v>4546</v>
      </c>
      <c r="B4473" t="s">
        <v>62</v>
      </c>
      <c r="C4473">
        <v>0</v>
      </c>
      <c r="D4473" t="s">
        <v>50</v>
      </c>
      <c r="E4473">
        <v>9.9700000000000006</v>
      </c>
      <c r="F4473">
        <v>75.2</v>
      </c>
      <c r="G4473">
        <v>0.70499999999999996</v>
      </c>
      <c r="H4473">
        <v>0.27300000000000002</v>
      </c>
      <c r="I4473">
        <f>Data[[#This Row],[nucleus_area_pct]]/Data[[#This Row],[cytoplasm_ratio]]</f>
        <v>275.45787545787545</v>
      </c>
      <c r="J4473">
        <v>0.93899999999999995</v>
      </c>
      <c r="K4473">
        <v>0.34</v>
      </c>
      <c r="L4473">
        <v>1.08</v>
      </c>
      <c r="M4473">
        <v>1.1000000000000001</v>
      </c>
      <c r="N4473">
        <v>0.80800000000000005</v>
      </c>
      <c r="O4473">
        <v>301</v>
      </c>
      <c r="P4473">
        <v>65</v>
      </c>
      <c r="Q4473">
        <v>191</v>
      </c>
      <c r="R4473">
        <v>167</v>
      </c>
      <c r="S4473">
        <v>192</v>
      </c>
      <c r="T4473">
        <f>(Data[[#This Row],[mean_r]]/256)*100</f>
        <v>74.609375</v>
      </c>
      <c r="U4473">
        <f>(Data[[#This Row],[mean_g]]/256)*100</f>
        <v>65.234375</v>
      </c>
      <c r="V4473">
        <f>(Data[[#This Row],[mean_b]]/256)*100</f>
        <v>75</v>
      </c>
      <c r="W4473">
        <v>0.71499999999999997</v>
      </c>
      <c r="X4473" t="s">
        <v>51</v>
      </c>
      <c r="Y4473" t="s">
        <v>40</v>
      </c>
      <c r="Z4473">
        <v>6353</v>
      </c>
      <c r="AA4473">
        <v>5.64</v>
      </c>
      <c r="AB4473">
        <v>16.899999999999999</v>
      </c>
      <c r="AC4473">
        <v>45.4</v>
      </c>
      <c r="AD4473">
        <v>225538</v>
      </c>
      <c r="AE4473">
        <v>75.7</v>
      </c>
      <c r="AF4473">
        <v>31.8</v>
      </c>
      <c r="AG4473" t="s">
        <v>41</v>
      </c>
      <c r="AH4473" t="s">
        <v>42</v>
      </c>
      <c r="AI4473" t="s">
        <v>43</v>
      </c>
      <c r="AJ4473">
        <v>40</v>
      </c>
      <c r="AK4473">
        <v>512</v>
      </c>
      <c r="AL4473">
        <v>9.1999999999999998E-2</v>
      </c>
      <c r="AM4473">
        <v>0.91359999999999997</v>
      </c>
      <c r="AN4473">
        <v>0.93569999999999998</v>
      </c>
      <c r="AO4473">
        <f>Data[[#This Row],[labeller_confidence_score]]-Data[[#This Row],[cytodiffusion_classification_confidence]]</f>
        <v>2.2100000000000009E-2</v>
      </c>
    </row>
    <row r="4474" spans="1:41" x14ac:dyDescent="0.3">
      <c r="A4474" t="s">
        <v>4547</v>
      </c>
      <c r="B4474" t="s">
        <v>62</v>
      </c>
      <c r="C4474">
        <v>0</v>
      </c>
      <c r="D4474" t="s">
        <v>50</v>
      </c>
      <c r="E4474">
        <v>8.1300000000000008</v>
      </c>
      <c r="F4474">
        <v>76.400000000000006</v>
      </c>
      <c r="G4474">
        <v>0.79</v>
      </c>
      <c r="H4474">
        <v>0.221</v>
      </c>
      <c r="I4474">
        <f>Data[[#This Row],[nucleus_area_pct]]/Data[[#This Row],[cytoplasm_ratio]]</f>
        <v>345.70135746606337</v>
      </c>
      <c r="J4474">
        <v>0.96299999999999997</v>
      </c>
      <c r="K4474">
        <v>0.19400000000000001</v>
      </c>
      <c r="L4474">
        <v>1.28</v>
      </c>
      <c r="M4474">
        <v>1</v>
      </c>
      <c r="N4474">
        <v>0.94899999999999995</v>
      </c>
      <c r="O4474">
        <v>229</v>
      </c>
      <c r="P4474">
        <v>54</v>
      </c>
      <c r="Q4474">
        <v>207</v>
      </c>
      <c r="R4474">
        <v>161</v>
      </c>
      <c r="S4474">
        <v>202</v>
      </c>
      <c r="T4474">
        <f>(Data[[#This Row],[mean_r]]/256)*100</f>
        <v>80.859375</v>
      </c>
      <c r="U4474">
        <f>(Data[[#This Row],[mean_g]]/256)*100</f>
        <v>62.890625</v>
      </c>
      <c r="V4474">
        <f>(Data[[#This Row],[mean_b]]/256)*100</f>
        <v>78.90625</v>
      </c>
      <c r="W4474">
        <v>0.80500000000000005</v>
      </c>
      <c r="X4474" t="s">
        <v>39</v>
      </c>
      <c r="Y4474" t="s">
        <v>45</v>
      </c>
      <c r="Z4474">
        <v>2665</v>
      </c>
      <c r="AA4474">
        <v>5.1100000000000003</v>
      </c>
      <c r="AB4474">
        <v>14.8</v>
      </c>
      <c r="AC4474">
        <v>40.700000000000003</v>
      </c>
      <c r="AD4474">
        <v>219786</v>
      </c>
      <c r="AE4474">
        <v>93.5</v>
      </c>
      <c r="AF4474">
        <v>33.299999999999997</v>
      </c>
      <c r="AG4474" t="s">
        <v>41</v>
      </c>
      <c r="AH4474" t="s">
        <v>47</v>
      </c>
      <c r="AI4474" t="s">
        <v>43</v>
      </c>
      <c r="AJ4474">
        <v>40</v>
      </c>
      <c r="AK4474">
        <v>512</v>
      </c>
      <c r="AL4474">
        <v>2.01E-2</v>
      </c>
      <c r="AM4474">
        <v>0.96599999999999997</v>
      </c>
      <c r="AN4474">
        <v>0.97509999999999997</v>
      </c>
      <c r="AO4474">
        <f>Data[[#This Row],[labeller_confidence_score]]-Data[[#This Row],[cytodiffusion_classification_confidence]]</f>
        <v>9.099999999999997E-3</v>
      </c>
    </row>
    <row r="4475" spans="1:41" x14ac:dyDescent="0.3">
      <c r="A4475" t="s">
        <v>4548</v>
      </c>
      <c r="B4475" t="s">
        <v>89</v>
      </c>
      <c r="C4475">
        <v>1</v>
      </c>
      <c r="D4475" t="s">
        <v>38</v>
      </c>
      <c r="E4475">
        <v>12.42</v>
      </c>
      <c r="F4475">
        <v>53.4</v>
      </c>
      <c r="G4475">
        <v>0.73799999999999999</v>
      </c>
      <c r="H4475">
        <v>0.433</v>
      </c>
      <c r="I4475">
        <f>Data[[#This Row],[nucleus_area_pct]]/Data[[#This Row],[cytoplasm_ratio]]</f>
        <v>123.32563510392609</v>
      </c>
      <c r="J4475">
        <v>0.85299999999999998</v>
      </c>
      <c r="K4475">
        <v>0.45700000000000002</v>
      </c>
      <c r="L4475">
        <v>4.43</v>
      </c>
      <c r="M4475">
        <v>3.9</v>
      </c>
      <c r="N4475">
        <v>0.80200000000000005</v>
      </c>
      <c r="O4475">
        <v>430</v>
      </c>
      <c r="P4475">
        <v>72</v>
      </c>
      <c r="Q4475">
        <v>207</v>
      </c>
      <c r="R4475">
        <v>146</v>
      </c>
      <c r="S4475">
        <v>170</v>
      </c>
      <c r="T4475">
        <f>(Data[[#This Row],[mean_r]]/256)*100</f>
        <v>80.859375</v>
      </c>
      <c r="U4475">
        <f>(Data[[#This Row],[mean_g]]/256)*100</f>
        <v>57.03125</v>
      </c>
      <c r="V4475">
        <f>(Data[[#This Row],[mean_b]]/256)*100</f>
        <v>66.40625</v>
      </c>
      <c r="W4475">
        <v>0.68500000000000005</v>
      </c>
      <c r="X4475" t="s">
        <v>63</v>
      </c>
      <c r="Y4475" t="s">
        <v>45</v>
      </c>
      <c r="Z4475">
        <v>8022</v>
      </c>
      <c r="AA4475">
        <v>4.6900000000000004</v>
      </c>
      <c r="AB4475">
        <v>9.1</v>
      </c>
      <c r="AC4475">
        <v>43.8</v>
      </c>
      <c r="AD4475">
        <v>227463</v>
      </c>
      <c r="AE4475">
        <v>91.6</v>
      </c>
      <c r="AF4475">
        <v>35.4</v>
      </c>
      <c r="AG4475" t="s">
        <v>64</v>
      </c>
      <c r="AH4475" t="s">
        <v>42</v>
      </c>
      <c r="AI4475" t="s">
        <v>56</v>
      </c>
      <c r="AJ4475">
        <v>100</v>
      </c>
      <c r="AK4475">
        <v>256</v>
      </c>
      <c r="AL4475">
        <v>1</v>
      </c>
      <c r="AM4475">
        <v>0.7177</v>
      </c>
      <c r="AN4475">
        <v>0.71489999999999998</v>
      </c>
      <c r="AO4475">
        <f>Data[[#This Row],[labeller_confidence_score]]-Data[[#This Row],[cytodiffusion_classification_confidence]]</f>
        <v>-2.8000000000000247E-3</v>
      </c>
    </row>
    <row r="4476" spans="1:41" x14ac:dyDescent="0.3">
      <c r="A4476" t="s">
        <v>4549</v>
      </c>
      <c r="B4476" t="s">
        <v>54</v>
      </c>
      <c r="C4476">
        <v>0</v>
      </c>
      <c r="D4476" t="s">
        <v>54</v>
      </c>
      <c r="E4476">
        <v>8</v>
      </c>
      <c r="F4476">
        <v>0</v>
      </c>
      <c r="G4476">
        <v>0</v>
      </c>
      <c r="H4476">
        <v>1</v>
      </c>
      <c r="I4476">
        <f>Data[[#This Row],[nucleus_area_pct]]/Data[[#This Row],[cytoplasm_ratio]]</f>
        <v>0</v>
      </c>
      <c r="J4476">
        <v>0.91</v>
      </c>
      <c r="K4476">
        <v>0.2</v>
      </c>
      <c r="L4476">
        <v>0.3</v>
      </c>
      <c r="M4476">
        <v>1</v>
      </c>
      <c r="N4476">
        <v>0.93</v>
      </c>
      <c r="O4476">
        <v>165</v>
      </c>
      <c r="P4476">
        <v>54</v>
      </c>
      <c r="Q4476">
        <v>215</v>
      </c>
      <c r="R4476">
        <v>122</v>
      </c>
      <c r="S4476">
        <v>112</v>
      </c>
      <c r="T4476">
        <f>(Data[[#This Row],[mean_r]]/256)*100</f>
        <v>83.984375</v>
      </c>
      <c r="U4476">
        <f>(Data[[#This Row],[mean_g]]/256)*100</f>
        <v>47.65625</v>
      </c>
      <c r="V4476">
        <f>(Data[[#This Row],[mean_b]]/256)*100</f>
        <v>43.75</v>
      </c>
      <c r="W4476">
        <v>0.52</v>
      </c>
      <c r="X4476" t="s">
        <v>63</v>
      </c>
      <c r="Y4476" t="s">
        <v>45</v>
      </c>
      <c r="Z4476">
        <v>5420</v>
      </c>
      <c r="AA4476">
        <v>4.71</v>
      </c>
      <c r="AB4476">
        <v>12.8</v>
      </c>
      <c r="AC4476">
        <v>42.5</v>
      </c>
      <c r="AD4476">
        <v>319642</v>
      </c>
      <c r="AE4476">
        <v>77.400000000000006</v>
      </c>
      <c r="AF4476">
        <v>33.6</v>
      </c>
      <c r="AG4476" t="s">
        <v>64</v>
      </c>
      <c r="AH4476" t="s">
        <v>47</v>
      </c>
      <c r="AI4476" t="s">
        <v>52</v>
      </c>
      <c r="AJ4476">
        <v>100</v>
      </c>
      <c r="AK4476">
        <v>256</v>
      </c>
      <c r="AL4476">
        <v>0.1179</v>
      </c>
      <c r="AM4476">
        <v>1</v>
      </c>
      <c r="AN4476">
        <v>0.91749999999999998</v>
      </c>
      <c r="AO4476">
        <f>Data[[#This Row],[labeller_confidence_score]]-Data[[#This Row],[cytodiffusion_classification_confidence]]</f>
        <v>-8.2500000000000018E-2</v>
      </c>
    </row>
    <row r="4477" spans="1:41" x14ac:dyDescent="0.3">
      <c r="A4477" t="s">
        <v>4550</v>
      </c>
      <c r="B4477" t="s">
        <v>60</v>
      </c>
      <c r="C4477">
        <v>0</v>
      </c>
      <c r="D4477" t="s">
        <v>50</v>
      </c>
      <c r="E4477">
        <v>16.32</v>
      </c>
      <c r="F4477">
        <v>61.8</v>
      </c>
      <c r="G4477">
        <v>0.48799999999999999</v>
      </c>
      <c r="H4477">
        <v>0.36799999999999999</v>
      </c>
      <c r="I4477">
        <f>Data[[#This Row],[nucleus_area_pct]]/Data[[#This Row],[cytoplasm_ratio]]</f>
        <v>167.93478260869566</v>
      </c>
      <c r="J4477">
        <v>0.58099999999999996</v>
      </c>
      <c r="K4477">
        <v>0.51500000000000001</v>
      </c>
      <c r="L4477">
        <v>2.56</v>
      </c>
      <c r="M4477">
        <v>1.7</v>
      </c>
      <c r="N4477">
        <v>0.79100000000000004</v>
      </c>
      <c r="O4477">
        <v>598</v>
      </c>
      <c r="P4477">
        <v>101</v>
      </c>
      <c r="Q4477">
        <v>214</v>
      </c>
      <c r="R4477">
        <v>146</v>
      </c>
      <c r="S4477">
        <v>167</v>
      </c>
      <c r="T4477">
        <f>(Data[[#This Row],[mean_r]]/256)*100</f>
        <v>83.59375</v>
      </c>
      <c r="U4477">
        <f>(Data[[#This Row],[mean_g]]/256)*100</f>
        <v>57.03125</v>
      </c>
      <c r="V4477">
        <f>(Data[[#This Row],[mean_b]]/256)*100</f>
        <v>65.234375</v>
      </c>
      <c r="W4477">
        <v>0.624</v>
      </c>
      <c r="X4477" t="s">
        <v>51</v>
      </c>
      <c r="Y4477" t="s">
        <v>45</v>
      </c>
      <c r="Z4477">
        <v>5328</v>
      </c>
      <c r="AA4477">
        <v>3.64</v>
      </c>
      <c r="AB4477">
        <v>12.4</v>
      </c>
      <c r="AC4477">
        <v>41.3</v>
      </c>
      <c r="AD4477">
        <v>337799</v>
      </c>
      <c r="AE4477">
        <v>104.2</v>
      </c>
      <c r="AF4477">
        <v>33.299999999999997</v>
      </c>
      <c r="AG4477" t="s">
        <v>64</v>
      </c>
      <c r="AH4477" t="s">
        <v>42</v>
      </c>
      <c r="AI4477" t="s">
        <v>52</v>
      </c>
      <c r="AJ4477">
        <v>100</v>
      </c>
      <c r="AK4477">
        <v>256</v>
      </c>
      <c r="AL4477">
        <v>0.12839999999999999</v>
      </c>
      <c r="AM4477">
        <v>0.91269999999999996</v>
      </c>
      <c r="AN4477">
        <v>0.99790000000000001</v>
      </c>
      <c r="AO4477">
        <f>Data[[#This Row],[labeller_confidence_score]]-Data[[#This Row],[cytodiffusion_classification_confidence]]</f>
        <v>8.5200000000000053E-2</v>
      </c>
    </row>
    <row r="4478" spans="1:41" x14ac:dyDescent="0.3">
      <c r="A4478" t="s">
        <v>4551</v>
      </c>
      <c r="B4478" t="s">
        <v>49</v>
      </c>
      <c r="C4478">
        <v>0</v>
      </c>
      <c r="D4478" t="s">
        <v>50</v>
      </c>
      <c r="E4478">
        <v>12.62</v>
      </c>
      <c r="F4478">
        <v>50.4</v>
      </c>
      <c r="G4478">
        <v>0.56299999999999994</v>
      </c>
      <c r="H4478">
        <v>0.42099999999999999</v>
      </c>
      <c r="I4478">
        <f>Data[[#This Row],[nucleus_area_pct]]/Data[[#This Row],[cytoplasm_ratio]]</f>
        <v>119.71496437054631</v>
      </c>
      <c r="J4478">
        <v>0.70599999999999996</v>
      </c>
      <c r="K4478">
        <v>0.33900000000000002</v>
      </c>
      <c r="L4478">
        <v>3.33</v>
      </c>
      <c r="M4478">
        <v>3.8</v>
      </c>
      <c r="N4478">
        <v>0.75700000000000001</v>
      </c>
      <c r="O4478">
        <v>373</v>
      </c>
      <c r="P4478">
        <v>77</v>
      </c>
      <c r="Q4478">
        <v>217</v>
      </c>
      <c r="R4478">
        <v>173</v>
      </c>
      <c r="S4478">
        <v>205</v>
      </c>
      <c r="T4478">
        <f>(Data[[#This Row],[mean_r]]/256)*100</f>
        <v>84.765625</v>
      </c>
      <c r="U4478">
        <f>(Data[[#This Row],[mean_g]]/256)*100</f>
        <v>67.578125</v>
      </c>
      <c r="V4478">
        <f>(Data[[#This Row],[mean_b]]/256)*100</f>
        <v>80.078125</v>
      </c>
      <c r="W4478">
        <v>0.68799999999999994</v>
      </c>
      <c r="X4478" t="s">
        <v>51</v>
      </c>
      <c r="Y4478" t="s">
        <v>40</v>
      </c>
      <c r="Z4478">
        <v>5962</v>
      </c>
      <c r="AA4478">
        <v>5.8</v>
      </c>
      <c r="AB4478">
        <v>14.7</v>
      </c>
      <c r="AC4478">
        <v>45.2</v>
      </c>
      <c r="AD4478">
        <v>168373</v>
      </c>
      <c r="AE4478">
        <v>89</v>
      </c>
      <c r="AF4478">
        <v>32.4</v>
      </c>
      <c r="AG4478" t="s">
        <v>41</v>
      </c>
      <c r="AH4478" t="s">
        <v>47</v>
      </c>
      <c r="AI4478" t="s">
        <v>56</v>
      </c>
      <c r="AJ4478">
        <v>60</v>
      </c>
      <c r="AK4478">
        <v>360</v>
      </c>
      <c r="AL4478">
        <v>0</v>
      </c>
      <c r="AM4478">
        <v>0.90869999999999995</v>
      </c>
      <c r="AN4478">
        <v>0.87419999999999998</v>
      </c>
      <c r="AO4478">
        <f>Data[[#This Row],[labeller_confidence_score]]-Data[[#This Row],[cytodiffusion_classification_confidence]]</f>
        <v>-3.4499999999999975E-2</v>
      </c>
    </row>
    <row r="4479" spans="1:41" x14ac:dyDescent="0.3">
      <c r="A4479" t="s">
        <v>4552</v>
      </c>
      <c r="B4479" t="s">
        <v>81</v>
      </c>
      <c r="C4479">
        <v>1</v>
      </c>
      <c r="D4479" t="s">
        <v>82</v>
      </c>
      <c r="E4479">
        <v>14.34</v>
      </c>
      <c r="F4479">
        <v>86.6</v>
      </c>
      <c r="G4479">
        <v>0.248</v>
      </c>
      <c r="H4479">
        <v>0.104</v>
      </c>
      <c r="I4479">
        <f>Data[[#This Row],[nucleus_area_pct]]/Data[[#This Row],[cytoplasm_ratio]]</f>
        <v>832.69230769230762</v>
      </c>
      <c r="J4479">
        <v>0.82599999999999996</v>
      </c>
      <c r="K4479">
        <v>0.33800000000000002</v>
      </c>
      <c r="L4479">
        <v>0.72</v>
      </c>
      <c r="M4479">
        <v>1</v>
      </c>
      <c r="N4479">
        <v>0.88</v>
      </c>
      <c r="O4479">
        <v>658</v>
      </c>
      <c r="P4479">
        <v>118</v>
      </c>
      <c r="Q4479">
        <v>204</v>
      </c>
      <c r="R4479">
        <v>136</v>
      </c>
      <c r="S4479">
        <v>202</v>
      </c>
      <c r="T4479">
        <f>(Data[[#This Row],[mean_r]]/256)*100</f>
        <v>79.6875</v>
      </c>
      <c r="U4479">
        <f>(Data[[#This Row],[mean_g]]/256)*100</f>
        <v>53.125</v>
      </c>
      <c r="V4479">
        <f>(Data[[#This Row],[mean_b]]/256)*100</f>
        <v>78.90625</v>
      </c>
      <c r="W4479">
        <v>0.69399999999999995</v>
      </c>
      <c r="X4479" t="s">
        <v>51</v>
      </c>
      <c r="Y4479" t="s">
        <v>40</v>
      </c>
      <c r="Z4479">
        <v>3058</v>
      </c>
      <c r="AA4479">
        <v>5.37</v>
      </c>
      <c r="AB4479">
        <v>12.8</v>
      </c>
      <c r="AC4479">
        <v>47.2</v>
      </c>
      <c r="AD4479">
        <v>366754</v>
      </c>
      <c r="AE4479">
        <v>104.7</v>
      </c>
      <c r="AF4479">
        <v>34.6</v>
      </c>
      <c r="AG4479" t="s">
        <v>41</v>
      </c>
      <c r="AH4479" t="s">
        <v>42</v>
      </c>
      <c r="AI4479" t="s">
        <v>52</v>
      </c>
      <c r="AJ4479">
        <v>40</v>
      </c>
      <c r="AK4479">
        <v>512</v>
      </c>
      <c r="AL4479">
        <v>0.5665</v>
      </c>
      <c r="AM4479">
        <v>0.6966</v>
      </c>
      <c r="AN4479">
        <v>0.71970000000000001</v>
      </c>
      <c r="AO4479">
        <f>Data[[#This Row],[labeller_confidence_score]]-Data[[#This Row],[cytodiffusion_classification_confidence]]</f>
        <v>2.3100000000000009E-2</v>
      </c>
    </row>
    <row r="4480" spans="1:41" x14ac:dyDescent="0.3">
      <c r="A4480" t="s">
        <v>4553</v>
      </c>
      <c r="B4480" t="s">
        <v>81</v>
      </c>
      <c r="C4480">
        <v>1</v>
      </c>
      <c r="D4480" t="s">
        <v>82</v>
      </c>
      <c r="E4480">
        <v>17.39</v>
      </c>
      <c r="F4480">
        <v>83.9</v>
      </c>
      <c r="G4480">
        <v>0.32900000000000001</v>
      </c>
      <c r="H4480">
        <v>0.182</v>
      </c>
      <c r="I4480">
        <f>Data[[#This Row],[nucleus_area_pct]]/Data[[#This Row],[cytoplasm_ratio]]</f>
        <v>460.98901098901104</v>
      </c>
      <c r="J4480">
        <v>0.81299999999999994</v>
      </c>
      <c r="K4480">
        <v>0.27100000000000002</v>
      </c>
      <c r="L4480">
        <v>0.8</v>
      </c>
      <c r="M4480">
        <v>1</v>
      </c>
      <c r="N4480">
        <v>0.84</v>
      </c>
      <c r="O4480">
        <v>742</v>
      </c>
      <c r="P4480">
        <v>111</v>
      </c>
      <c r="Q4480">
        <v>195</v>
      </c>
      <c r="R4480">
        <v>143</v>
      </c>
      <c r="S4480">
        <v>209</v>
      </c>
      <c r="T4480">
        <f>(Data[[#This Row],[mean_r]]/256)*100</f>
        <v>76.171875</v>
      </c>
      <c r="U4480">
        <f>(Data[[#This Row],[mean_g]]/256)*100</f>
        <v>55.859375</v>
      </c>
      <c r="V4480">
        <f>(Data[[#This Row],[mean_b]]/256)*100</f>
        <v>81.640625</v>
      </c>
      <c r="W4480">
        <v>0.65800000000000003</v>
      </c>
      <c r="X4480" t="s">
        <v>51</v>
      </c>
      <c r="Y4480" t="s">
        <v>45</v>
      </c>
      <c r="Z4480">
        <v>7379</v>
      </c>
      <c r="AA4480">
        <v>5.44</v>
      </c>
      <c r="AB4480">
        <v>13.4</v>
      </c>
      <c r="AC4480">
        <v>30.5</v>
      </c>
      <c r="AD4480">
        <v>130218</v>
      </c>
      <c r="AE4480">
        <v>90.7</v>
      </c>
      <c r="AF4480">
        <v>32.9</v>
      </c>
      <c r="AG4480" t="s">
        <v>64</v>
      </c>
      <c r="AH4480" t="s">
        <v>42</v>
      </c>
      <c r="AI4480" t="s">
        <v>52</v>
      </c>
      <c r="AJ4480">
        <v>100</v>
      </c>
      <c r="AK4480">
        <v>360</v>
      </c>
      <c r="AL4480">
        <v>0.79139999999999999</v>
      </c>
      <c r="AM4480">
        <v>0.42470000000000002</v>
      </c>
      <c r="AN4480">
        <v>0.8327</v>
      </c>
      <c r="AO4480">
        <f>Data[[#This Row],[labeller_confidence_score]]-Data[[#This Row],[cytodiffusion_classification_confidence]]</f>
        <v>0.40799999999999997</v>
      </c>
    </row>
    <row r="4481" spans="1:41" x14ac:dyDescent="0.3">
      <c r="A4481" t="s">
        <v>4554</v>
      </c>
      <c r="B4481" t="s">
        <v>49</v>
      </c>
      <c r="C4481">
        <v>0</v>
      </c>
      <c r="D4481" t="s">
        <v>50</v>
      </c>
      <c r="E4481">
        <v>10.210000000000001</v>
      </c>
      <c r="F4481">
        <v>54.9</v>
      </c>
      <c r="G4481">
        <v>0.53600000000000003</v>
      </c>
      <c r="H4481">
        <v>0.42399999999999999</v>
      </c>
      <c r="I4481">
        <f>Data[[#This Row],[nucleus_area_pct]]/Data[[#This Row],[cytoplasm_ratio]]</f>
        <v>129.48113207547169</v>
      </c>
      <c r="J4481">
        <v>0.80700000000000005</v>
      </c>
      <c r="K4481">
        <v>0.32</v>
      </c>
      <c r="L4481">
        <v>2.62</v>
      </c>
      <c r="M4481">
        <v>3.6</v>
      </c>
      <c r="N4481">
        <v>0.83899999999999997</v>
      </c>
      <c r="O4481">
        <v>361</v>
      </c>
      <c r="P4481">
        <v>79</v>
      </c>
      <c r="Q4481">
        <v>183</v>
      </c>
      <c r="R4481">
        <v>151</v>
      </c>
      <c r="S4481">
        <v>181</v>
      </c>
      <c r="T4481">
        <f>(Data[[#This Row],[mean_r]]/256)*100</f>
        <v>71.484375</v>
      </c>
      <c r="U4481">
        <f>(Data[[#This Row],[mean_g]]/256)*100</f>
        <v>58.984375</v>
      </c>
      <c r="V4481">
        <f>(Data[[#This Row],[mean_b]]/256)*100</f>
        <v>70.703125</v>
      </c>
      <c r="W4481">
        <v>0.60499999999999998</v>
      </c>
      <c r="X4481" t="s">
        <v>51</v>
      </c>
      <c r="Y4481" t="s">
        <v>40</v>
      </c>
      <c r="Z4481">
        <v>5587</v>
      </c>
      <c r="AA4481">
        <v>4.32</v>
      </c>
      <c r="AB4481">
        <v>13.2</v>
      </c>
      <c r="AC4481">
        <v>40.1</v>
      </c>
      <c r="AD4481">
        <v>314554</v>
      </c>
      <c r="AE4481">
        <v>68.099999999999994</v>
      </c>
      <c r="AF4481">
        <v>32.700000000000003</v>
      </c>
      <c r="AG4481" t="s">
        <v>64</v>
      </c>
      <c r="AH4481" t="s">
        <v>68</v>
      </c>
      <c r="AI4481" t="s">
        <v>52</v>
      </c>
      <c r="AJ4481">
        <v>100</v>
      </c>
      <c r="AK4481">
        <v>256</v>
      </c>
      <c r="AL4481">
        <v>4.2500000000000003E-2</v>
      </c>
      <c r="AM4481">
        <v>0.83089999999999997</v>
      </c>
      <c r="AN4481">
        <v>0.86699999999999999</v>
      </c>
      <c r="AO4481">
        <f>Data[[#This Row],[labeller_confidence_score]]-Data[[#This Row],[cytodiffusion_classification_confidence]]</f>
        <v>3.6100000000000021E-2</v>
      </c>
    </row>
    <row r="4482" spans="1:41" x14ac:dyDescent="0.3">
      <c r="A4482" t="s">
        <v>4555</v>
      </c>
      <c r="B4482" t="s">
        <v>60</v>
      </c>
      <c r="C4482">
        <v>0</v>
      </c>
      <c r="D4482" t="s">
        <v>50</v>
      </c>
      <c r="E4482">
        <v>12</v>
      </c>
      <c r="F4482">
        <v>70.400000000000006</v>
      </c>
      <c r="G4482">
        <v>0.434</v>
      </c>
      <c r="H4482">
        <v>0.38600000000000001</v>
      </c>
      <c r="I4482">
        <f>Data[[#This Row],[nucleus_area_pct]]/Data[[#This Row],[cytoplasm_ratio]]</f>
        <v>182.38341968911919</v>
      </c>
      <c r="J4482">
        <v>0.67500000000000004</v>
      </c>
      <c r="K4482">
        <v>0.77900000000000003</v>
      </c>
      <c r="L4482">
        <v>2.17</v>
      </c>
      <c r="M4482">
        <v>1.4</v>
      </c>
      <c r="N4482">
        <v>0.80500000000000005</v>
      </c>
      <c r="O4482">
        <v>475</v>
      </c>
      <c r="P4482">
        <v>102</v>
      </c>
      <c r="Q4482">
        <v>201</v>
      </c>
      <c r="R4482">
        <v>152</v>
      </c>
      <c r="S4482">
        <v>191</v>
      </c>
      <c r="T4482">
        <f>(Data[[#This Row],[mean_r]]/256)*100</f>
        <v>78.515625</v>
      </c>
      <c r="U4482">
        <f>(Data[[#This Row],[mean_g]]/256)*100</f>
        <v>59.375</v>
      </c>
      <c r="V4482">
        <f>(Data[[#This Row],[mean_b]]/256)*100</f>
        <v>74.609375</v>
      </c>
      <c r="W4482">
        <v>0.47599999999999998</v>
      </c>
      <c r="X4482" t="s">
        <v>51</v>
      </c>
      <c r="Y4482" t="s">
        <v>45</v>
      </c>
      <c r="Z4482">
        <v>9347</v>
      </c>
      <c r="AA4482">
        <v>4.66</v>
      </c>
      <c r="AB4482">
        <v>15.2</v>
      </c>
      <c r="AC4482">
        <v>44.7</v>
      </c>
      <c r="AD4482">
        <v>132426</v>
      </c>
      <c r="AE4482">
        <v>89</v>
      </c>
      <c r="AF4482">
        <v>35</v>
      </c>
      <c r="AG4482" t="s">
        <v>46</v>
      </c>
      <c r="AH4482" t="s">
        <v>42</v>
      </c>
      <c r="AI4482" t="s">
        <v>43</v>
      </c>
      <c r="AJ4482">
        <v>100</v>
      </c>
      <c r="AK4482">
        <v>512</v>
      </c>
      <c r="AL4482">
        <v>2.6100000000000002E-2</v>
      </c>
      <c r="AM4482">
        <v>0.90680000000000005</v>
      </c>
      <c r="AN4482">
        <v>0.84950000000000003</v>
      </c>
      <c r="AO4482">
        <f>Data[[#This Row],[labeller_confidence_score]]-Data[[#This Row],[cytodiffusion_classification_confidence]]</f>
        <v>-5.7300000000000018E-2</v>
      </c>
    </row>
    <row r="4483" spans="1:41" x14ac:dyDescent="0.3">
      <c r="A4483" t="s">
        <v>4556</v>
      </c>
      <c r="B4483" t="s">
        <v>49</v>
      </c>
      <c r="C4483">
        <v>0</v>
      </c>
      <c r="D4483" t="s">
        <v>50</v>
      </c>
      <c r="E4483">
        <v>13.37</v>
      </c>
      <c r="F4483">
        <v>48.9</v>
      </c>
      <c r="G4483">
        <v>0.61399999999999999</v>
      </c>
      <c r="H4483">
        <v>0.33900000000000002</v>
      </c>
      <c r="I4483">
        <f>Data[[#This Row],[nucleus_area_pct]]/Data[[#This Row],[cytoplasm_ratio]]</f>
        <v>144.24778761061947</v>
      </c>
      <c r="J4483">
        <v>0.83899999999999997</v>
      </c>
      <c r="K4483">
        <v>0.32400000000000001</v>
      </c>
      <c r="L4483">
        <v>3.38</v>
      </c>
      <c r="M4483">
        <v>2.2999999999999998</v>
      </c>
      <c r="N4483">
        <v>0.76</v>
      </c>
      <c r="O4483">
        <v>443</v>
      </c>
      <c r="P4483">
        <v>66</v>
      </c>
      <c r="Q4483">
        <v>197</v>
      </c>
      <c r="R4483">
        <v>180</v>
      </c>
      <c r="S4483">
        <v>218</v>
      </c>
      <c r="T4483">
        <f>(Data[[#This Row],[mean_r]]/256)*100</f>
        <v>76.953125</v>
      </c>
      <c r="U4483">
        <f>(Data[[#This Row],[mean_g]]/256)*100</f>
        <v>70.3125</v>
      </c>
      <c r="V4483">
        <f>(Data[[#This Row],[mean_b]]/256)*100</f>
        <v>85.15625</v>
      </c>
      <c r="W4483">
        <v>0.71599999999999997</v>
      </c>
      <c r="X4483" t="s">
        <v>39</v>
      </c>
      <c r="Y4483" t="s">
        <v>45</v>
      </c>
      <c r="Z4483">
        <v>4270</v>
      </c>
      <c r="AA4483">
        <v>5.71</v>
      </c>
      <c r="AB4483">
        <v>13.8</v>
      </c>
      <c r="AC4483">
        <v>43.4</v>
      </c>
      <c r="AD4483">
        <v>334452</v>
      </c>
      <c r="AE4483">
        <v>87.1</v>
      </c>
      <c r="AF4483">
        <v>34.299999999999997</v>
      </c>
      <c r="AG4483" t="s">
        <v>64</v>
      </c>
      <c r="AH4483" t="s">
        <v>42</v>
      </c>
      <c r="AI4483" t="s">
        <v>56</v>
      </c>
      <c r="AJ4483">
        <v>100</v>
      </c>
      <c r="AK4483">
        <v>224</v>
      </c>
      <c r="AL4483">
        <v>2.0500000000000001E-2</v>
      </c>
      <c r="AM4483">
        <v>0.90549999999999997</v>
      </c>
      <c r="AN4483">
        <v>0.90359999999999996</v>
      </c>
      <c r="AO4483">
        <f>Data[[#This Row],[labeller_confidence_score]]-Data[[#This Row],[cytodiffusion_classification_confidence]]</f>
        <v>-1.9000000000000128E-3</v>
      </c>
    </row>
    <row r="4484" spans="1:41" x14ac:dyDescent="0.3">
      <c r="A4484" t="s">
        <v>4557</v>
      </c>
      <c r="B4484" t="s">
        <v>85</v>
      </c>
      <c r="C4484">
        <v>0</v>
      </c>
      <c r="D4484" t="s">
        <v>50</v>
      </c>
      <c r="E4484">
        <v>11.93</v>
      </c>
      <c r="F4484">
        <v>72</v>
      </c>
      <c r="G4484">
        <v>0.68500000000000005</v>
      </c>
      <c r="H4484">
        <v>0.42799999999999999</v>
      </c>
      <c r="I4484">
        <f>Data[[#This Row],[nucleus_area_pct]]/Data[[#This Row],[cytoplasm_ratio]]</f>
        <v>168.22429906542055</v>
      </c>
      <c r="J4484">
        <v>0.78200000000000003</v>
      </c>
      <c r="K4484">
        <v>0.32700000000000001</v>
      </c>
      <c r="L4484">
        <v>5.05</v>
      </c>
      <c r="M4484">
        <v>2.2999999999999998</v>
      </c>
      <c r="N4484">
        <v>0.80900000000000005</v>
      </c>
      <c r="O4484">
        <v>385</v>
      </c>
      <c r="P4484">
        <v>44</v>
      </c>
      <c r="Q4484">
        <v>164</v>
      </c>
      <c r="R4484">
        <v>165</v>
      </c>
      <c r="S4484">
        <v>186</v>
      </c>
      <c r="T4484">
        <f>(Data[[#This Row],[mean_r]]/256)*100</f>
        <v>64.0625</v>
      </c>
      <c r="U4484">
        <f>(Data[[#This Row],[mean_g]]/256)*100</f>
        <v>64.453125</v>
      </c>
      <c r="V4484">
        <f>(Data[[#This Row],[mean_b]]/256)*100</f>
        <v>72.65625</v>
      </c>
      <c r="W4484">
        <v>0.83199999999999996</v>
      </c>
      <c r="X4484" t="s">
        <v>51</v>
      </c>
      <c r="Y4484" t="s">
        <v>40</v>
      </c>
      <c r="Z4484">
        <v>3934</v>
      </c>
      <c r="AA4484">
        <v>5.71</v>
      </c>
      <c r="AB4484">
        <v>10.9</v>
      </c>
      <c r="AC4484">
        <v>46.7</v>
      </c>
      <c r="AD4484">
        <v>326769</v>
      </c>
      <c r="AE4484">
        <v>63.8</v>
      </c>
      <c r="AF4484">
        <v>33.700000000000003</v>
      </c>
      <c r="AG4484" t="s">
        <v>46</v>
      </c>
      <c r="AH4484" t="s">
        <v>42</v>
      </c>
      <c r="AI4484" t="s">
        <v>56</v>
      </c>
      <c r="AJ4484">
        <v>40</v>
      </c>
      <c r="AK4484">
        <v>256</v>
      </c>
      <c r="AL4484">
        <v>0.17680000000000001</v>
      </c>
      <c r="AM4484">
        <v>0.93520000000000003</v>
      </c>
      <c r="AN4484">
        <v>0.83069999999999999</v>
      </c>
      <c r="AO4484">
        <f>Data[[#This Row],[labeller_confidence_score]]-Data[[#This Row],[cytodiffusion_classification_confidence]]</f>
        <v>-0.10450000000000004</v>
      </c>
    </row>
    <row r="4485" spans="1:41" x14ac:dyDescent="0.3">
      <c r="A4485" t="s">
        <v>4558</v>
      </c>
      <c r="B4485" t="s">
        <v>87</v>
      </c>
      <c r="C4485">
        <v>0</v>
      </c>
      <c r="D4485" t="s">
        <v>50</v>
      </c>
      <c r="E4485">
        <v>10.32</v>
      </c>
      <c r="F4485">
        <v>48.3</v>
      </c>
      <c r="G4485">
        <v>0.69799999999999995</v>
      </c>
      <c r="H4485">
        <v>0.54800000000000004</v>
      </c>
      <c r="I4485">
        <f>Data[[#This Row],[nucleus_area_pct]]/Data[[#This Row],[cytoplasm_ratio]]</f>
        <v>88.138686131386848</v>
      </c>
      <c r="J4485">
        <v>0.66600000000000004</v>
      </c>
      <c r="K4485">
        <v>0.47399999999999998</v>
      </c>
      <c r="L4485">
        <v>4.5999999999999996</v>
      </c>
      <c r="M4485">
        <v>2</v>
      </c>
      <c r="N4485">
        <v>0.73599999999999999</v>
      </c>
      <c r="O4485">
        <v>415</v>
      </c>
      <c r="P4485">
        <v>71</v>
      </c>
      <c r="Q4485">
        <v>255</v>
      </c>
      <c r="R4485">
        <v>154</v>
      </c>
      <c r="S4485">
        <v>144</v>
      </c>
      <c r="T4485">
        <f>(Data[[#This Row],[mean_r]]/256)*100</f>
        <v>99.609375</v>
      </c>
      <c r="U4485">
        <f>(Data[[#This Row],[mean_g]]/256)*100</f>
        <v>60.15625</v>
      </c>
      <c r="V4485">
        <f>(Data[[#This Row],[mean_b]]/256)*100</f>
        <v>56.25</v>
      </c>
      <c r="W4485">
        <v>0.58199999999999996</v>
      </c>
      <c r="X4485" t="s">
        <v>51</v>
      </c>
      <c r="Y4485" t="s">
        <v>45</v>
      </c>
      <c r="Z4485">
        <v>6906</v>
      </c>
      <c r="AA4485">
        <v>6.02</v>
      </c>
      <c r="AB4485">
        <v>15.9</v>
      </c>
      <c r="AC4485">
        <v>42</v>
      </c>
      <c r="AD4485">
        <v>158192</v>
      </c>
      <c r="AE4485">
        <v>86.8</v>
      </c>
      <c r="AF4485">
        <v>34.200000000000003</v>
      </c>
      <c r="AG4485" t="s">
        <v>46</v>
      </c>
      <c r="AH4485" t="s">
        <v>42</v>
      </c>
      <c r="AI4485" t="s">
        <v>56</v>
      </c>
      <c r="AJ4485">
        <v>100</v>
      </c>
      <c r="AK4485">
        <v>256</v>
      </c>
      <c r="AL4485">
        <v>1.0800000000000001E-2</v>
      </c>
      <c r="AM4485">
        <v>0.89259999999999995</v>
      </c>
      <c r="AN4485">
        <v>0.9194</v>
      </c>
      <c r="AO4485">
        <f>Data[[#This Row],[labeller_confidence_score]]-Data[[#This Row],[cytodiffusion_classification_confidence]]</f>
        <v>2.6800000000000046E-2</v>
      </c>
    </row>
    <row r="4486" spans="1:41" x14ac:dyDescent="0.3">
      <c r="A4486" t="s">
        <v>4559</v>
      </c>
      <c r="B4486" t="s">
        <v>62</v>
      </c>
      <c r="C4486">
        <v>0</v>
      </c>
      <c r="D4486" t="s">
        <v>50</v>
      </c>
      <c r="E4486">
        <v>8.68</v>
      </c>
      <c r="F4486">
        <v>78.5</v>
      </c>
      <c r="G4486">
        <v>0.70699999999999996</v>
      </c>
      <c r="H4486">
        <v>0.28799999999999998</v>
      </c>
      <c r="I4486">
        <f>Data[[#This Row],[nucleus_area_pct]]/Data[[#This Row],[cytoplasm_ratio]]</f>
        <v>272.56944444444446</v>
      </c>
      <c r="J4486">
        <v>0.85</v>
      </c>
      <c r="K4486">
        <v>8.6999999999999994E-2</v>
      </c>
      <c r="L4486">
        <v>1.44</v>
      </c>
      <c r="M4486">
        <v>1</v>
      </c>
      <c r="N4486">
        <v>0.86199999999999999</v>
      </c>
      <c r="O4486">
        <v>307</v>
      </c>
      <c r="P4486">
        <v>54</v>
      </c>
      <c r="Q4486">
        <v>202</v>
      </c>
      <c r="R4486">
        <v>147</v>
      </c>
      <c r="S4486">
        <v>189</v>
      </c>
      <c r="T4486">
        <f>(Data[[#This Row],[mean_r]]/256)*100</f>
        <v>78.90625</v>
      </c>
      <c r="U4486">
        <f>(Data[[#This Row],[mean_g]]/256)*100</f>
        <v>57.421875</v>
      </c>
      <c r="V4486">
        <f>(Data[[#This Row],[mean_b]]/256)*100</f>
        <v>73.828125</v>
      </c>
      <c r="W4486">
        <v>0.66</v>
      </c>
      <c r="X4486" t="s">
        <v>51</v>
      </c>
      <c r="Y4486" t="s">
        <v>45</v>
      </c>
      <c r="Z4486">
        <v>3964</v>
      </c>
      <c r="AA4486">
        <v>4.28</v>
      </c>
      <c r="AB4486">
        <v>12.3</v>
      </c>
      <c r="AC4486">
        <v>39.299999999999997</v>
      </c>
      <c r="AD4486">
        <v>116877</v>
      </c>
      <c r="AE4486">
        <v>89.9</v>
      </c>
      <c r="AF4486">
        <v>37.799999999999997</v>
      </c>
      <c r="AG4486" t="s">
        <v>64</v>
      </c>
      <c r="AH4486" t="s">
        <v>47</v>
      </c>
      <c r="AI4486" t="s">
        <v>56</v>
      </c>
      <c r="AJ4486">
        <v>60</v>
      </c>
      <c r="AK4486">
        <v>360</v>
      </c>
      <c r="AL4486">
        <v>0.14099999999999999</v>
      </c>
      <c r="AM4486">
        <v>0.88590000000000002</v>
      </c>
      <c r="AN4486">
        <v>0.876</v>
      </c>
      <c r="AO4486">
        <f>Data[[#This Row],[labeller_confidence_score]]-Data[[#This Row],[cytodiffusion_classification_confidence]]</f>
        <v>-9.9000000000000199E-3</v>
      </c>
    </row>
    <row r="4487" spans="1:41" x14ac:dyDescent="0.3">
      <c r="A4487" t="s">
        <v>4560</v>
      </c>
      <c r="B4487" t="s">
        <v>62</v>
      </c>
      <c r="C4487">
        <v>0</v>
      </c>
      <c r="D4487" t="s">
        <v>50</v>
      </c>
      <c r="E4487">
        <v>10.33</v>
      </c>
      <c r="F4487">
        <v>84.1</v>
      </c>
      <c r="G4487">
        <v>0.78500000000000003</v>
      </c>
      <c r="H4487">
        <v>0.105</v>
      </c>
      <c r="I4487">
        <f>Data[[#This Row],[nucleus_area_pct]]/Data[[#This Row],[cytoplasm_ratio]]</f>
        <v>800.95238095238096</v>
      </c>
      <c r="J4487">
        <v>0.82899999999999996</v>
      </c>
      <c r="K4487">
        <v>0.17299999999999999</v>
      </c>
      <c r="L4487">
        <v>1.46</v>
      </c>
      <c r="M4487">
        <v>1</v>
      </c>
      <c r="N4487">
        <v>0.88400000000000001</v>
      </c>
      <c r="O4487">
        <v>206</v>
      </c>
      <c r="P4487">
        <v>74</v>
      </c>
      <c r="Q4487">
        <v>206</v>
      </c>
      <c r="R4487">
        <v>165</v>
      </c>
      <c r="S4487">
        <v>188</v>
      </c>
      <c r="T4487">
        <f>(Data[[#This Row],[mean_r]]/256)*100</f>
        <v>80.46875</v>
      </c>
      <c r="U4487">
        <f>(Data[[#This Row],[mean_g]]/256)*100</f>
        <v>64.453125</v>
      </c>
      <c r="V4487">
        <f>(Data[[#This Row],[mean_b]]/256)*100</f>
        <v>73.4375</v>
      </c>
      <c r="W4487">
        <v>0.71199999999999997</v>
      </c>
      <c r="X4487" t="s">
        <v>51</v>
      </c>
      <c r="Y4487" t="s">
        <v>45</v>
      </c>
      <c r="Z4487">
        <v>6140</v>
      </c>
      <c r="AA4487">
        <v>4.8099999999999996</v>
      </c>
      <c r="AB4487">
        <v>16.100000000000001</v>
      </c>
      <c r="AC4487">
        <v>32.5</v>
      </c>
      <c r="AD4487">
        <v>197378</v>
      </c>
      <c r="AE4487">
        <v>86.6</v>
      </c>
      <c r="AF4487">
        <v>32.4</v>
      </c>
      <c r="AG4487" t="s">
        <v>64</v>
      </c>
      <c r="AH4487" t="s">
        <v>47</v>
      </c>
      <c r="AI4487" t="s">
        <v>56</v>
      </c>
      <c r="AJ4487">
        <v>100</v>
      </c>
      <c r="AK4487">
        <v>512</v>
      </c>
      <c r="AL4487">
        <v>9.5000000000000001E-2</v>
      </c>
      <c r="AM4487">
        <v>0.91320000000000001</v>
      </c>
      <c r="AN4487">
        <v>0.90280000000000005</v>
      </c>
      <c r="AO4487">
        <f>Data[[#This Row],[labeller_confidence_score]]-Data[[#This Row],[cytodiffusion_classification_confidence]]</f>
        <v>-1.0399999999999965E-2</v>
      </c>
    </row>
    <row r="4488" spans="1:41" x14ac:dyDescent="0.3">
      <c r="A4488" t="s">
        <v>4561</v>
      </c>
      <c r="B4488" t="s">
        <v>62</v>
      </c>
      <c r="C4488">
        <v>0</v>
      </c>
      <c r="D4488" t="s">
        <v>50</v>
      </c>
      <c r="E4488">
        <v>8.2200000000000006</v>
      </c>
      <c r="F4488">
        <v>81.099999999999994</v>
      </c>
      <c r="G4488">
        <v>0.79200000000000004</v>
      </c>
      <c r="H4488">
        <v>0.23699999999999999</v>
      </c>
      <c r="I4488">
        <f>Data[[#This Row],[nucleus_area_pct]]/Data[[#This Row],[cytoplasm_ratio]]</f>
        <v>342.19409282700423</v>
      </c>
      <c r="J4488">
        <v>0.92</v>
      </c>
      <c r="K4488">
        <v>0.30299999999999999</v>
      </c>
      <c r="L4488">
        <v>1.06</v>
      </c>
      <c r="M4488">
        <v>1.1000000000000001</v>
      </c>
      <c r="N4488">
        <v>0.92400000000000004</v>
      </c>
      <c r="O4488">
        <v>334</v>
      </c>
      <c r="P4488">
        <v>68</v>
      </c>
      <c r="Q4488">
        <v>200</v>
      </c>
      <c r="R4488">
        <v>146</v>
      </c>
      <c r="S4488">
        <v>197</v>
      </c>
      <c r="T4488">
        <f>(Data[[#This Row],[mean_r]]/256)*100</f>
        <v>78.125</v>
      </c>
      <c r="U4488">
        <f>(Data[[#This Row],[mean_g]]/256)*100</f>
        <v>57.03125</v>
      </c>
      <c r="V4488">
        <f>(Data[[#This Row],[mean_b]]/256)*100</f>
        <v>76.953125</v>
      </c>
      <c r="W4488">
        <v>0.77900000000000003</v>
      </c>
      <c r="X4488" t="s">
        <v>39</v>
      </c>
      <c r="Y4488" t="s">
        <v>45</v>
      </c>
      <c r="Z4488">
        <v>3237</v>
      </c>
      <c r="AA4488">
        <v>5.31</v>
      </c>
      <c r="AB4488">
        <v>13.3</v>
      </c>
      <c r="AC4488">
        <v>45.9</v>
      </c>
      <c r="AD4488">
        <v>172076</v>
      </c>
      <c r="AE4488">
        <v>85.9</v>
      </c>
      <c r="AF4488">
        <v>32.700000000000003</v>
      </c>
      <c r="AG4488" t="s">
        <v>41</v>
      </c>
      <c r="AH4488" t="s">
        <v>42</v>
      </c>
      <c r="AI4488" t="s">
        <v>43</v>
      </c>
      <c r="AJ4488">
        <v>100</v>
      </c>
      <c r="AK4488">
        <v>256</v>
      </c>
      <c r="AL4488">
        <v>3.5299999999999998E-2</v>
      </c>
      <c r="AM4488">
        <v>0.75370000000000004</v>
      </c>
      <c r="AN4488">
        <v>0.92920000000000003</v>
      </c>
      <c r="AO4488">
        <f>Data[[#This Row],[labeller_confidence_score]]-Data[[#This Row],[cytodiffusion_classification_confidence]]</f>
        <v>0.17549999999999999</v>
      </c>
    </row>
    <row r="4489" spans="1:41" x14ac:dyDescent="0.3">
      <c r="A4489" t="s">
        <v>4562</v>
      </c>
      <c r="B4489" t="s">
        <v>89</v>
      </c>
      <c r="C4489">
        <v>1</v>
      </c>
      <c r="D4489" t="s">
        <v>38</v>
      </c>
      <c r="E4489">
        <v>14.11</v>
      </c>
      <c r="F4489">
        <v>57.6</v>
      </c>
      <c r="G4489">
        <v>0.52600000000000002</v>
      </c>
      <c r="H4489">
        <v>0.39</v>
      </c>
      <c r="I4489">
        <f>Data[[#This Row],[nucleus_area_pct]]/Data[[#This Row],[cytoplasm_ratio]]</f>
        <v>147.69230769230768</v>
      </c>
      <c r="J4489">
        <v>0.65400000000000003</v>
      </c>
      <c r="K4489">
        <v>0.52700000000000002</v>
      </c>
      <c r="L4489">
        <v>4.26</v>
      </c>
      <c r="M4489">
        <v>3</v>
      </c>
      <c r="N4489">
        <v>0.81</v>
      </c>
      <c r="O4489">
        <v>546</v>
      </c>
      <c r="P4489">
        <v>74</v>
      </c>
      <c r="Q4489">
        <v>203</v>
      </c>
      <c r="R4489">
        <v>164</v>
      </c>
      <c r="S4489">
        <v>168</v>
      </c>
      <c r="T4489">
        <f>(Data[[#This Row],[mean_r]]/256)*100</f>
        <v>79.296875</v>
      </c>
      <c r="U4489">
        <f>(Data[[#This Row],[mean_g]]/256)*100</f>
        <v>64.0625</v>
      </c>
      <c r="V4489">
        <f>(Data[[#This Row],[mean_b]]/256)*100</f>
        <v>65.625</v>
      </c>
      <c r="W4489">
        <v>0.52500000000000002</v>
      </c>
      <c r="X4489" t="s">
        <v>63</v>
      </c>
      <c r="Y4489" t="s">
        <v>40</v>
      </c>
      <c r="Z4489">
        <v>14161</v>
      </c>
      <c r="AA4489">
        <v>4.0999999999999996</v>
      </c>
      <c r="AB4489">
        <v>17.100000000000001</v>
      </c>
      <c r="AC4489">
        <v>30.9</v>
      </c>
      <c r="AD4489">
        <v>241666</v>
      </c>
      <c r="AE4489">
        <v>86.7</v>
      </c>
      <c r="AF4489">
        <v>35.9</v>
      </c>
      <c r="AG4489" t="s">
        <v>64</v>
      </c>
      <c r="AH4489" t="s">
        <v>68</v>
      </c>
      <c r="AI4489" t="s">
        <v>56</v>
      </c>
      <c r="AJ4489">
        <v>100</v>
      </c>
      <c r="AK4489">
        <v>256</v>
      </c>
      <c r="AL4489">
        <v>0.54079999999999995</v>
      </c>
      <c r="AM4489">
        <v>0.84509999999999996</v>
      </c>
      <c r="AN4489">
        <v>0.76249999999999996</v>
      </c>
      <c r="AO4489">
        <f>Data[[#This Row],[labeller_confidence_score]]-Data[[#This Row],[cytodiffusion_classification_confidence]]</f>
        <v>-8.2600000000000007E-2</v>
      </c>
    </row>
    <row r="4490" spans="1:41" x14ac:dyDescent="0.3">
      <c r="A4490" t="s">
        <v>4563</v>
      </c>
      <c r="B4490" t="s">
        <v>85</v>
      </c>
      <c r="C4490">
        <v>0</v>
      </c>
      <c r="D4490" t="s">
        <v>50</v>
      </c>
      <c r="E4490">
        <v>11.53</v>
      </c>
      <c r="F4490">
        <v>67.3</v>
      </c>
      <c r="G4490">
        <v>0.64300000000000002</v>
      </c>
      <c r="H4490">
        <v>0.48099999999999998</v>
      </c>
      <c r="I4490">
        <f>Data[[#This Row],[nucleus_area_pct]]/Data[[#This Row],[cytoplasm_ratio]]</f>
        <v>139.9168399168399</v>
      </c>
      <c r="J4490">
        <v>0.67100000000000004</v>
      </c>
      <c r="K4490">
        <v>0.45400000000000001</v>
      </c>
      <c r="L4490">
        <v>5.71</v>
      </c>
      <c r="M4490">
        <v>2.2999999999999998</v>
      </c>
      <c r="N4490">
        <v>0.79200000000000004</v>
      </c>
      <c r="O4490">
        <v>420</v>
      </c>
      <c r="P4490">
        <v>65</v>
      </c>
      <c r="Q4490">
        <v>166</v>
      </c>
      <c r="R4490">
        <v>129</v>
      </c>
      <c r="S4490">
        <v>232</v>
      </c>
      <c r="T4490">
        <f>(Data[[#This Row],[mean_r]]/256)*100</f>
        <v>64.84375</v>
      </c>
      <c r="U4490">
        <f>(Data[[#This Row],[mean_g]]/256)*100</f>
        <v>50.390625</v>
      </c>
      <c r="V4490">
        <f>(Data[[#This Row],[mean_b]]/256)*100</f>
        <v>90.625</v>
      </c>
      <c r="W4490">
        <v>0.66800000000000004</v>
      </c>
      <c r="X4490" t="s">
        <v>63</v>
      </c>
      <c r="Y4490" t="s">
        <v>45</v>
      </c>
      <c r="Z4490">
        <v>9398</v>
      </c>
      <c r="AA4490">
        <v>4.8899999999999997</v>
      </c>
      <c r="AB4490">
        <v>16.399999999999999</v>
      </c>
      <c r="AC4490">
        <v>32.1</v>
      </c>
      <c r="AD4490">
        <v>335888</v>
      </c>
      <c r="AE4490">
        <v>91.5</v>
      </c>
      <c r="AF4490">
        <v>34.299999999999997</v>
      </c>
      <c r="AG4490" t="s">
        <v>46</v>
      </c>
      <c r="AH4490" t="s">
        <v>42</v>
      </c>
      <c r="AI4490" t="s">
        <v>56</v>
      </c>
      <c r="AJ4490">
        <v>40</v>
      </c>
      <c r="AK4490">
        <v>512</v>
      </c>
      <c r="AL4490">
        <v>4.7100000000000003E-2</v>
      </c>
      <c r="AM4490">
        <v>0.77049999999999996</v>
      </c>
      <c r="AN4490">
        <v>0.87409999999999999</v>
      </c>
      <c r="AO4490">
        <f>Data[[#This Row],[labeller_confidence_score]]-Data[[#This Row],[cytodiffusion_classification_confidence]]</f>
        <v>0.10360000000000003</v>
      </c>
    </row>
    <row r="4491" spans="1:41" x14ac:dyDescent="0.3">
      <c r="A4491" t="s">
        <v>4564</v>
      </c>
      <c r="B4491" t="s">
        <v>49</v>
      </c>
      <c r="C4491">
        <v>0</v>
      </c>
      <c r="D4491" t="s">
        <v>50</v>
      </c>
      <c r="E4491">
        <v>12.28</v>
      </c>
      <c r="F4491">
        <v>58.9</v>
      </c>
      <c r="G4491">
        <v>0.626</v>
      </c>
      <c r="H4491">
        <v>0.47599999999999998</v>
      </c>
      <c r="I4491">
        <f>Data[[#This Row],[nucleus_area_pct]]/Data[[#This Row],[cytoplasm_ratio]]</f>
        <v>123.73949579831933</v>
      </c>
      <c r="J4491">
        <v>0.81</v>
      </c>
      <c r="K4491">
        <v>0.29899999999999999</v>
      </c>
      <c r="L4491">
        <v>2.92</v>
      </c>
      <c r="M4491">
        <v>4</v>
      </c>
      <c r="N4491">
        <v>0.89100000000000001</v>
      </c>
      <c r="O4491">
        <v>322</v>
      </c>
      <c r="P4491">
        <v>67</v>
      </c>
      <c r="Q4491">
        <v>210</v>
      </c>
      <c r="R4491">
        <v>146</v>
      </c>
      <c r="S4491">
        <v>172</v>
      </c>
      <c r="T4491">
        <f>(Data[[#This Row],[mean_r]]/256)*100</f>
        <v>82.03125</v>
      </c>
      <c r="U4491">
        <f>(Data[[#This Row],[mean_g]]/256)*100</f>
        <v>57.03125</v>
      </c>
      <c r="V4491">
        <f>(Data[[#This Row],[mean_b]]/256)*100</f>
        <v>67.1875</v>
      </c>
      <c r="W4491">
        <v>0.68300000000000005</v>
      </c>
      <c r="X4491" t="s">
        <v>39</v>
      </c>
      <c r="Y4491" t="s">
        <v>45</v>
      </c>
      <c r="Z4491">
        <v>10953</v>
      </c>
      <c r="AA4491">
        <v>4.83</v>
      </c>
      <c r="AB4491">
        <v>12.7</v>
      </c>
      <c r="AC4491">
        <v>34</v>
      </c>
      <c r="AD4491">
        <v>299141</v>
      </c>
      <c r="AE4491">
        <v>88.8</v>
      </c>
      <c r="AF4491">
        <v>31.9</v>
      </c>
      <c r="AG4491" t="s">
        <v>46</v>
      </c>
      <c r="AH4491" t="s">
        <v>42</v>
      </c>
      <c r="AI4491" t="s">
        <v>43</v>
      </c>
      <c r="AJ4491">
        <v>60</v>
      </c>
      <c r="AK4491">
        <v>256</v>
      </c>
      <c r="AL4491">
        <v>0.1148</v>
      </c>
      <c r="AM4491">
        <v>0.96279999999999999</v>
      </c>
      <c r="AN4491">
        <v>0.72950000000000004</v>
      </c>
      <c r="AO4491">
        <f>Data[[#This Row],[labeller_confidence_score]]-Data[[#This Row],[cytodiffusion_classification_confidence]]</f>
        <v>-0.23329999999999995</v>
      </c>
    </row>
    <row r="4492" spans="1:41" x14ac:dyDescent="0.3">
      <c r="A4492" t="s">
        <v>4565</v>
      </c>
      <c r="B4492" t="s">
        <v>49</v>
      </c>
      <c r="C4492">
        <v>0</v>
      </c>
      <c r="D4492" t="s">
        <v>50</v>
      </c>
      <c r="E4492">
        <v>11.61</v>
      </c>
      <c r="F4492">
        <v>64.900000000000006</v>
      </c>
      <c r="G4492">
        <v>0.42599999999999999</v>
      </c>
      <c r="H4492">
        <v>0.36599999999999999</v>
      </c>
      <c r="I4492">
        <f>Data[[#This Row],[nucleus_area_pct]]/Data[[#This Row],[cytoplasm_ratio]]</f>
        <v>177.32240437158472</v>
      </c>
      <c r="J4492">
        <v>0.77500000000000002</v>
      </c>
      <c r="K4492">
        <v>0.56000000000000005</v>
      </c>
      <c r="L4492">
        <v>3.1</v>
      </c>
      <c r="M4492">
        <v>3.4</v>
      </c>
      <c r="N4492">
        <v>0.748</v>
      </c>
      <c r="O4492">
        <v>467</v>
      </c>
      <c r="P4492">
        <v>79</v>
      </c>
      <c r="Q4492">
        <v>221</v>
      </c>
      <c r="R4492">
        <v>150</v>
      </c>
      <c r="S4492">
        <v>174</v>
      </c>
      <c r="T4492">
        <f>(Data[[#This Row],[mean_r]]/256)*100</f>
        <v>86.328125</v>
      </c>
      <c r="U4492">
        <f>(Data[[#This Row],[mean_g]]/256)*100</f>
        <v>58.59375</v>
      </c>
      <c r="V4492">
        <f>(Data[[#This Row],[mean_b]]/256)*100</f>
        <v>67.96875</v>
      </c>
      <c r="W4492">
        <v>0.55900000000000005</v>
      </c>
      <c r="X4492" t="s">
        <v>51</v>
      </c>
      <c r="Y4492" t="s">
        <v>40</v>
      </c>
      <c r="Z4492">
        <v>7209</v>
      </c>
      <c r="AA4492">
        <v>5.21</v>
      </c>
      <c r="AB4492">
        <v>13.3</v>
      </c>
      <c r="AC4492">
        <v>45.8</v>
      </c>
      <c r="AD4492">
        <v>356746</v>
      </c>
      <c r="AE4492">
        <v>87.3</v>
      </c>
      <c r="AF4492">
        <v>36.1</v>
      </c>
      <c r="AG4492" t="s">
        <v>41</v>
      </c>
      <c r="AH4492" t="s">
        <v>47</v>
      </c>
      <c r="AI4492" t="s">
        <v>43</v>
      </c>
      <c r="AJ4492">
        <v>100</v>
      </c>
      <c r="AK4492">
        <v>512</v>
      </c>
      <c r="AL4492">
        <v>0.1431</v>
      </c>
      <c r="AM4492">
        <v>0.83709999999999996</v>
      </c>
      <c r="AN4492">
        <v>0.83960000000000001</v>
      </c>
      <c r="AO4492">
        <f>Data[[#This Row],[labeller_confidence_score]]-Data[[#This Row],[cytodiffusion_classification_confidence]]</f>
        <v>2.5000000000000577E-3</v>
      </c>
    </row>
    <row r="4493" spans="1:41" x14ac:dyDescent="0.3">
      <c r="A4493" t="s">
        <v>4566</v>
      </c>
      <c r="B4493" t="s">
        <v>62</v>
      </c>
      <c r="C4493">
        <v>0</v>
      </c>
      <c r="D4493" t="s">
        <v>50</v>
      </c>
      <c r="E4493">
        <v>9.32</v>
      </c>
      <c r="F4493">
        <v>89.1</v>
      </c>
      <c r="G4493">
        <v>0.78800000000000003</v>
      </c>
      <c r="H4493">
        <v>0.16600000000000001</v>
      </c>
      <c r="I4493">
        <f>Data[[#This Row],[nucleus_area_pct]]/Data[[#This Row],[cytoplasm_ratio]]</f>
        <v>536.74698795180711</v>
      </c>
      <c r="J4493">
        <v>0.89500000000000002</v>
      </c>
      <c r="K4493">
        <v>0.16400000000000001</v>
      </c>
      <c r="L4493">
        <v>1.06</v>
      </c>
      <c r="M4493">
        <v>1</v>
      </c>
      <c r="N4493">
        <v>0.86699999999999999</v>
      </c>
      <c r="O4493">
        <v>244</v>
      </c>
      <c r="P4493">
        <v>53</v>
      </c>
      <c r="Q4493">
        <v>187</v>
      </c>
      <c r="R4493">
        <v>170</v>
      </c>
      <c r="S4493">
        <v>200</v>
      </c>
      <c r="T4493">
        <f>(Data[[#This Row],[mean_r]]/256)*100</f>
        <v>73.046875</v>
      </c>
      <c r="U4493">
        <f>(Data[[#This Row],[mean_g]]/256)*100</f>
        <v>66.40625</v>
      </c>
      <c r="V4493">
        <f>(Data[[#This Row],[mean_b]]/256)*100</f>
        <v>78.125</v>
      </c>
      <c r="W4493">
        <v>0.77700000000000002</v>
      </c>
      <c r="X4493" t="s">
        <v>39</v>
      </c>
      <c r="Y4493" t="s">
        <v>45</v>
      </c>
      <c r="Z4493">
        <v>3604</v>
      </c>
      <c r="AA4493">
        <v>4.7300000000000004</v>
      </c>
      <c r="AB4493">
        <v>15.1</v>
      </c>
      <c r="AC4493">
        <v>42.8</v>
      </c>
      <c r="AD4493">
        <v>166922</v>
      </c>
      <c r="AE4493">
        <v>68.2</v>
      </c>
      <c r="AF4493">
        <v>35.700000000000003</v>
      </c>
      <c r="AG4493" t="s">
        <v>64</v>
      </c>
      <c r="AH4493" t="s">
        <v>42</v>
      </c>
      <c r="AI4493" t="s">
        <v>56</v>
      </c>
      <c r="AJ4493">
        <v>100</v>
      </c>
      <c r="AK4493">
        <v>224</v>
      </c>
      <c r="AL4493">
        <v>8.1900000000000001E-2</v>
      </c>
      <c r="AM4493">
        <v>0.95679999999999998</v>
      </c>
      <c r="AN4493">
        <v>0.99860000000000004</v>
      </c>
      <c r="AO4493">
        <f>Data[[#This Row],[labeller_confidence_score]]-Data[[#This Row],[cytodiffusion_classification_confidence]]</f>
        <v>4.1800000000000059E-2</v>
      </c>
    </row>
    <row r="4494" spans="1:41" x14ac:dyDescent="0.3">
      <c r="A4494" t="s">
        <v>4567</v>
      </c>
      <c r="B4494" t="s">
        <v>74</v>
      </c>
      <c r="C4494">
        <v>0</v>
      </c>
      <c r="D4494" t="s">
        <v>75</v>
      </c>
      <c r="E4494">
        <v>3.2</v>
      </c>
      <c r="F4494">
        <v>0</v>
      </c>
      <c r="G4494">
        <v>0</v>
      </c>
      <c r="H4494">
        <v>1</v>
      </c>
      <c r="I4494">
        <f>Data[[#This Row],[nucleus_area_pct]]/Data[[#This Row],[cytoplasm_ratio]]</f>
        <v>0</v>
      </c>
      <c r="J4494">
        <v>0.98099999999999998</v>
      </c>
      <c r="K4494">
        <v>0.27400000000000002</v>
      </c>
      <c r="L4494">
        <v>3.11</v>
      </c>
      <c r="M4494">
        <v>1</v>
      </c>
      <c r="N4494">
        <v>0.83499999999999996</v>
      </c>
      <c r="O4494">
        <v>10</v>
      </c>
      <c r="P4494">
        <v>16</v>
      </c>
      <c r="Q4494">
        <v>222</v>
      </c>
      <c r="R4494">
        <v>156</v>
      </c>
      <c r="S4494">
        <v>182</v>
      </c>
      <c r="T4494">
        <f>(Data[[#This Row],[mean_r]]/256)*100</f>
        <v>86.71875</v>
      </c>
      <c r="U4494">
        <f>(Data[[#This Row],[mean_g]]/256)*100</f>
        <v>60.9375</v>
      </c>
      <c r="V4494">
        <f>(Data[[#This Row],[mean_b]]/256)*100</f>
        <v>71.09375</v>
      </c>
      <c r="W4494">
        <v>0.45800000000000002</v>
      </c>
      <c r="X4494" t="s">
        <v>51</v>
      </c>
      <c r="Y4494" t="s">
        <v>40</v>
      </c>
      <c r="Z4494">
        <v>8478</v>
      </c>
      <c r="AA4494">
        <v>5.82</v>
      </c>
      <c r="AB4494">
        <v>14</v>
      </c>
      <c r="AC4494">
        <v>41.3</v>
      </c>
      <c r="AD4494">
        <v>381892</v>
      </c>
      <c r="AE4494">
        <v>87.5</v>
      </c>
      <c r="AF4494">
        <v>34.5</v>
      </c>
      <c r="AG4494" t="s">
        <v>41</v>
      </c>
      <c r="AH4494" t="s">
        <v>68</v>
      </c>
      <c r="AI4494" t="s">
        <v>43</v>
      </c>
      <c r="AJ4494">
        <v>60</v>
      </c>
      <c r="AK4494">
        <v>256</v>
      </c>
      <c r="AL4494">
        <v>2.75E-2</v>
      </c>
      <c r="AM4494">
        <v>1</v>
      </c>
      <c r="AN4494">
        <v>0.83679999999999999</v>
      </c>
      <c r="AO4494">
        <f>Data[[#This Row],[labeller_confidence_score]]-Data[[#This Row],[cytodiffusion_classification_confidence]]</f>
        <v>-0.16320000000000001</v>
      </c>
    </row>
    <row r="4495" spans="1:41" x14ac:dyDescent="0.3">
      <c r="A4495" t="s">
        <v>4568</v>
      </c>
      <c r="B4495" t="s">
        <v>87</v>
      </c>
      <c r="C4495">
        <v>0</v>
      </c>
      <c r="D4495" t="s">
        <v>50</v>
      </c>
      <c r="E4495">
        <v>12.88</v>
      </c>
      <c r="F4495">
        <v>59.5</v>
      </c>
      <c r="G4495">
        <v>0.621</v>
      </c>
      <c r="H4495">
        <v>0.48599999999999999</v>
      </c>
      <c r="I4495">
        <f>Data[[#This Row],[nucleus_area_pct]]/Data[[#This Row],[cytoplasm_ratio]]</f>
        <v>122.42798353909465</v>
      </c>
      <c r="J4495">
        <v>0.70699999999999996</v>
      </c>
      <c r="K4495">
        <v>0.46300000000000002</v>
      </c>
      <c r="L4495">
        <v>4.57</v>
      </c>
      <c r="M4495">
        <v>2</v>
      </c>
      <c r="N4495">
        <v>0.75600000000000001</v>
      </c>
      <c r="O4495">
        <v>490</v>
      </c>
      <c r="P4495">
        <v>72</v>
      </c>
      <c r="Q4495">
        <v>230</v>
      </c>
      <c r="R4495">
        <v>137</v>
      </c>
      <c r="S4495">
        <v>197</v>
      </c>
      <c r="T4495">
        <f>(Data[[#This Row],[mean_r]]/256)*100</f>
        <v>89.84375</v>
      </c>
      <c r="U4495">
        <f>(Data[[#This Row],[mean_g]]/256)*100</f>
        <v>53.515625</v>
      </c>
      <c r="V4495">
        <f>(Data[[#This Row],[mean_b]]/256)*100</f>
        <v>76.953125</v>
      </c>
      <c r="W4495">
        <v>0.63100000000000001</v>
      </c>
      <c r="X4495" t="s">
        <v>51</v>
      </c>
      <c r="Y4495" t="s">
        <v>40</v>
      </c>
      <c r="Z4495">
        <v>4941</v>
      </c>
      <c r="AA4495">
        <v>5.6</v>
      </c>
      <c r="AB4495">
        <v>12.6</v>
      </c>
      <c r="AC4495">
        <v>36.200000000000003</v>
      </c>
      <c r="AD4495">
        <v>328418</v>
      </c>
      <c r="AE4495">
        <v>82.7</v>
      </c>
      <c r="AF4495">
        <v>36.200000000000003</v>
      </c>
      <c r="AG4495" t="s">
        <v>46</v>
      </c>
      <c r="AH4495" t="s">
        <v>42</v>
      </c>
      <c r="AI4495" t="s">
        <v>56</v>
      </c>
      <c r="AJ4495">
        <v>100</v>
      </c>
      <c r="AK4495">
        <v>512</v>
      </c>
      <c r="AL4495">
        <v>3.6799999999999999E-2</v>
      </c>
      <c r="AM4495">
        <v>0.89580000000000004</v>
      </c>
      <c r="AN4495">
        <v>0.89780000000000004</v>
      </c>
      <c r="AO4495">
        <f>Data[[#This Row],[labeller_confidence_score]]-Data[[#This Row],[cytodiffusion_classification_confidence]]</f>
        <v>2.0000000000000018E-3</v>
      </c>
    </row>
    <row r="4496" spans="1:41" x14ac:dyDescent="0.3">
      <c r="A4496" t="s">
        <v>4569</v>
      </c>
      <c r="B4496" t="s">
        <v>54</v>
      </c>
      <c r="C4496">
        <v>0</v>
      </c>
      <c r="D4496" t="s">
        <v>54</v>
      </c>
      <c r="E4496">
        <v>6.65</v>
      </c>
      <c r="F4496">
        <v>0</v>
      </c>
      <c r="G4496">
        <v>0</v>
      </c>
      <c r="H4496">
        <v>1</v>
      </c>
      <c r="I4496">
        <f>Data[[#This Row],[nucleus_area_pct]]/Data[[#This Row],[cytoplasm_ratio]]</f>
        <v>0</v>
      </c>
      <c r="J4496">
        <v>0.93600000000000005</v>
      </c>
      <c r="K4496">
        <v>0.23400000000000001</v>
      </c>
      <c r="L4496">
        <v>0.57999999999999996</v>
      </c>
      <c r="M4496">
        <v>1</v>
      </c>
      <c r="N4496">
        <v>0.98799999999999999</v>
      </c>
      <c r="O4496">
        <v>202</v>
      </c>
      <c r="P4496">
        <v>54</v>
      </c>
      <c r="Q4496">
        <v>247</v>
      </c>
      <c r="R4496">
        <v>145</v>
      </c>
      <c r="S4496">
        <v>129</v>
      </c>
      <c r="T4496">
        <f>(Data[[#This Row],[mean_r]]/256)*100</f>
        <v>96.484375</v>
      </c>
      <c r="U4496">
        <f>(Data[[#This Row],[mean_g]]/256)*100</f>
        <v>56.640625</v>
      </c>
      <c r="V4496">
        <f>(Data[[#This Row],[mean_b]]/256)*100</f>
        <v>50.390625</v>
      </c>
      <c r="W4496">
        <v>0.51400000000000001</v>
      </c>
      <c r="X4496" t="s">
        <v>51</v>
      </c>
      <c r="Y4496" t="s">
        <v>40</v>
      </c>
      <c r="Z4496">
        <v>7482</v>
      </c>
      <c r="AA4496">
        <v>5.12</v>
      </c>
      <c r="AB4496">
        <v>14.3</v>
      </c>
      <c r="AC4496">
        <v>42.2</v>
      </c>
      <c r="AD4496">
        <v>266607</v>
      </c>
      <c r="AE4496">
        <v>63.9</v>
      </c>
      <c r="AF4496">
        <v>31.8</v>
      </c>
      <c r="AG4496" t="s">
        <v>64</v>
      </c>
      <c r="AH4496" t="s">
        <v>42</v>
      </c>
      <c r="AI4496" t="s">
        <v>52</v>
      </c>
      <c r="AJ4496">
        <v>100</v>
      </c>
      <c r="AK4496">
        <v>224</v>
      </c>
      <c r="AL4496">
        <v>5.4399999999999997E-2</v>
      </c>
      <c r="AM4496">
        <v>0.9274</v>
      </c>
      <c r="AN4496">
        <v>0.90890000000000004</v>
      </c>
      <c r="AO4496">
        <f>Data[[#This Row],[labeller_confidence_score]]-Data[[#This Row],[cytodiffusion_classification_confidence]]</f>
        <v>-1.8499999999999961E-2</v>
      </c>
    </row>
    <row r="4497" spans="1:41" x14ac:dyDescent="0.3">
      <c r="A4497" t="s">
        <v>4570</v>
      </c>
      <c r="B4497" t="s">
        <v>49</v>
      </c>
      <c r="C4497">
        <v>0</v>
      </c>
      <c r="D4497" t="s">
        <v>50</v>
      </c>
      <c r="E4497">
        <v>11.76</v>
      </c>
      <c r="F4497">
        <v>57.4</v>
      </c>
      <c r="G4497">
        <v>0.38400000000000001</v>
      </c>
      <c r="H4497">
        <v>0.57599999999999996</v>
      </c>
      <c r="I4497">
        <f>Data[[#This Row],[nucleus_area_pct]]/Data[[#This Row],[cytoplasm_ratio]]</f>
        <v>99.652777777777786</v>
      </c>
      <c r="J4497">
        <v>0.86</v>
      </c>
      <c r="K4497">
        <v>0.432</v>
      </c>
      <c r="L4497">
        <v>2.72</v>
      </c>
      <c r="M4497">
        <v>3.5</v>
      </c>
      <c r="N4497">
        <v>0.86</v>
      </c>
      <c r="O4497">
        <v>363</v>
      </c>
      <c r="P4497">
        <v>70</v>
      </c>
      <c r="Q4497">
        <v>223</v>
      </c>
      <c r="R4497">
        <v>137</v>
      </c>
      <c r="S4497">
        <v>189</v>
      </c>
      <c r="T4497">
        <f>(Data[[#This Row],[mean_r]]/256)*100</f>
        <v>87.109375</v>
      </c>
      <c r="U4497">
        <f>(Data[[#This Row],[mean_g]]/256)*100</f>
        <v>53.515625</v>
      </c>
      <c r="V4497">
        <f>(Data[[#This Row],[mean_b]]/256)*100</f>
        <v>73.828125</v>
      </c>
      <c r="W4497">
        <v>0.52700000000000002</v>
      </c>
      <c r="X4497" t="s">
        <v>51</v>
      </c>
      <c r="Y4497" t="s">
        <v>45</v>
      </c>
      <c r="Z4497">
        <v>4640</v>
      </c>
      <c r="AA4497">
        <v>4.8</v>
      </c>
      <c r="AB4497">
        <v>12.1</v>
      </c>
      <c r="AC4497">
        <v>53</v>
      </c>
      <c r="AD4497">
        <v>241926</v>
      </c>
      <c r="AE4497">
        <v>95.4</v>
      </c>
      <c r="AF4497">
        <v>32.1</v>
      </c>
      <c r="AG4497" t="s">
        <v>46</v>
      </c>
      <c r="AH4497" t="s">
        <v>42</v>
      </c>
      <c r="AI4497" t="s">
        <v>52</v>
      </c>
      <c r="AJ4497">
        <v>40</v>
      </c>
      <c r="AK4497">
        <v>256</v>
      </c>
      <c r="AL4497">
        <v>6.8599999999999994E-2</v>
      </c>
      <c r="AM4497">
        <v>0.86280000000000001</v>
      </c>
      <c r="AN4497">
        <v>0.9425</v>
      </c>
      <c r="AO4497">
        <f>Data[[#This Row],[labeller_confidence_score]]-Data[[#This Row],[cytodiffusion_classification_confidence]]</f>
        <v>7.9699999999999993E-2</v>
      </c>
    </row>
    <row r="4498" spans="1:41" x14ac:dyDescent="0.3">
      <c r="A4498" t="s">
        <v>4571</v>
      </c>
      <c r="B4498" t="s">
        <v>37</v>
      </c>
      <c r="C4498">
        <v>1</v>
      </c>
      <c r="D4498" t="s">
        <v>38</v>
      </c>
      <c r="E4498">
        <v>14.45</v>
      </c>
      <c r="F4498">
        <v>72.5</v>
      </c>
      <c r="G4498">
        <v>0.49</v>
      </c>
      <c r="H4498">
        <v>0.35299999999999998</v>
      </c>
      <c r="I4498">
        <f>Data[[#This Row],[nucleus_area_pct]]/Data[[#This Row],[cytoplasm_ratio]]</f>
        <v>205.38243626062325</v>
      </c>
      <c r="J4498">
        <v>0.628</v>
      </c>
      <c r="K4498">
        <v>0.36399999999999999</v>
      </c>
      <c r="L4498">
        <v>3.87</v>
      </c>
      <c r="M4498">
        <v>5.9</v>
      </c>
      <c r="N4498">
        <v>0.81299999999999994</v>
      </c>
      <c r="O4498">
        <v>443</v>
      </c>
      <c r="P4498">
        <v>90</v>
      </c>
      <c r="Q4498">
        <v>199</v>
      </c>
      <c r="R4498">
        <v>130</v>
      </c>
      <c r="S4498">
        <v>176</v>
      </c>
      <c r="T4498">
        <f>(Data[[#This Row],[mean_r]]/256)*100</f>
        <v>77.734375</v>
      </c>
      <c r="U4498">
        <f>(Data[[#This Row],[mean_g]]/256)*100</f>
        <v>50.78125</v>
      </c>
      <c r="V4498">
        <f>(Data[[#This Row],[mean_b]]/256)*100</f>
        <v>68.75</v>
      </c>
      <c r="W4498">
        <v>0.73399999999999999</v>
      </c>
      <c r="X4498" t="s">
        <v>63</v>
      </c>
      <c r="Y4498" t="s">
        <v>45</v>
      </c>
      <c r="Z4498">
        <v>3999</v>
      </c>
      <c r="AA4498">
        <v>4.03</v>
      </c>
      <c r="AB4498">
        <v>13.5</v>
      </c>
      <c r="AC4498">
        <v>44.1</v>
      </c>
      <c r="AD4498">
        <v>126496</v>
      </c>
      <c r="AE4498">
        <v>84.9</v>
      </c>
      <c r="AF4498">
        <v>32.799999999999997</v>
      </c>
      <c r="AG4498" t="s">
        <v>64</v>
      </c>
      <c r="AH4498" t="s">
        <v>42</v>
      </c>
      <c r="AI4498" t="s">
        <v>56</v>
      </c>
      <c r="AJ4498">
        <v>100</v>
      </c>
      <c r="AK4498">
        <v>224</v>
      </c>
      <c r="AL4498">
        <v>0.6724</v>
      </c>
      <c r="AM4498">
        <v>0.73880000000000001</v>
      </c>
      <c r="AN4498">
        <v>0.75290000000000001</v>
      </c>
      <c r="AO4498">
        <f>Data[[#This Row],[labeller_confidence_score]]-Data[[#This Row],[cytodiffusion_classification_confidence]]</f>
        <v>1.4100000000000001E-2</v>
      </c>
    </row>
    <row r="4499" spans="1:41" x14ac:dyDescent="0.3">
      <c r="A4499" t="s">
        <v>4572</v>
      </c>
      <c r="B4499" t="s">
        <v>49</v>
      </c>
      <c r="C4499">
        <v>0</v>
      </c>
      <c r="D4499" t="s">
        <v>50</v>
      </c>
      <c r="E4499">
        <v>10.48</v>
      </c>
      <c r="F4499">
        <v>55.7</v>
      </c>
      <c r="G4499">
        <v>0.56200000000000006</v>
      </c>
      <c r="H4499">
        <v>0.44900000000000001</v>
      </c>
      <c r="I4499">
        <f>Data[[#This Row],[nucleus_area_pct]]/Data[[#This Row],[cytoplasm_ratio]]</f>
        <v>124.05345211581292</v>
      </c>
      <c r="J4499">
        <v>0.71499999999999997</v>
      </c>
      <c r="K4499">
        <v>0.307</v>
      </c>
      <c r="L4499">
        <v>3.32</v>
      </c>
      <c r="M4499">
        <v>2.9</v>
      </c>
      <c r="N4499">
        <v>0.82799999999999996</v>
      </c>
      <c r="O4499">
        <v>407</v>
      </c>
      <c r="P4499">
        <v>73</v>
      </c>
      <c r="Q4499">
        <v>195</v>
      </c>
      <c r="R4499">
        <v>162</v>
      </c>
      <c r="S4499">
        <v>171</v>
      </c>
      <c r="T4499">
        <f>(Data[[#This Row],[mean_r]]/256)*100</f>
        <v>76.171875</v>
      </c>
      <c r="U4499">
        <f>(Data[[#This Row],[mean_g]]/256)*100</f>
        <v>63.28125</v>
      </c>
      <c r="V4499">
        <f>(Data[[#This Row],[mean_b]]/256)*100</f>
        <v>66.796875</v>
      </c>
      <c r="W4499">
        <v>0.66100000000000003</v>
      </c>
      <c r="X4499" t="s">
        <v>39</v>
      </c>
      <c r="Y4499" t="s">
        <v>45</v>
      </c>
      <c r="Z4499">
        <v>10348</v>
      </c>
      <c r="AA4499">
        <v>3.62</v>
      </c>
      <c r="AB4499">
        <v>13.5</v>
      </c>
      <c r="AC4499">
        <v>44</v>
      </c>
      <c r="AD4499">
        <v>300671</v>
      </c>
      <c r="AE4499">
        <v>105.9</v>
      </c>
      <c r="AF4499">
        <v>37.1</v>
      </c>
      <c r="AG4499" t="s">
        <v>64</v>
      </c>
      <c r="AH4499" t="s">
        <v>47</v>
      </c>
      <c r="AI4499" t="s">
        <v>56</v>
      </c>
      <c r="AJ4499">
        <v>100</v>
      </c>
      <c r="AK4499">
        <v>512</v>
      </c>
      <c r="AL4499">
        <v>9.1999999999999998E-2</v>
      </c>
      <c r="AM4499">
        <v>0.9698</v>
      </c>
      <c r="AN4499">
        <v>0.84670000000000001</v>
      </c>
      <c r="AO4499">
        <f>Data[[#This Row],[labeller_confidence_score]]-Data[[#This Row],[cytodiffusion_classification_confidence]]</f>
        <v>-0.12309999999999999</v>
      </c>
    </row>
    <row r="4500" spans="1:41" x14ac:dyDescent="0.3">
      <c r="A4500" t="s">
        <v>4573</v>
      </c>
      <c r="B4500" t="s">
        <v>106</v>
      </c>
      <c r="C4500">
        <v>1</v>
      </c>
      <c r="D4500" t="s">
        <v>82</v>
      </c>
      <c r="E4500">
        <v>11.33</v>
      </c>
      <c r="F4500">
        <v>78.099999999999994</v>
      </c>
      <c r="G4500">
        <v>0.39600000000000002</v>
      </c>
      <c r="H4500">
        <v>0.21</v>
      </c>
      <c r="I4500">
        <f>Data[[#This Row],[nucleus_area_pct]]/Data[[#This Row],[cytoplasm_ratio]]</f>
        <v>371.90476190476187</v>
      </c>
      <c r="J4500">
        <v>0.81100000000000005</v>
      </c>
      <c r="K4500">
        <v>0.17</v>
      </c>
      <c r="L4500">
        <v>0.84</v>
      </c>
      <c r="M4500">
        <v>1</v>
      </c>
      <c r="N4500">
        <v>0.91</v>
      </c>
      <c r="O4500">
        <v>549</v>
      </c>
      <c r="P4500">
        <v>93</v>
      </c>
      <c r="Q4500">
        <v>177</v>
      </c>
      <c r="R4500">
        <v>145</v>
      </c>
      <c r="S4500">
        <v>195</v>
      </c>
      <c r="T4500">
        <f>(Data[[#This Row],[mean_r]]/256)*100</f>
        <v>69.140625</v>
      </c>
      <c r="U4500">
        <f>(Data[[#This Row],[mean_g]]/256)*100</f>
        <v>56.640625</v>
      </c>
      <c r="V4500">
        <f>(Data[[#This Row],[mean_b]]/256)*100</f>
        <v>76.171875</v>
      </c>
      <c r="W4500">
        <v>0.81200000000000006</v>
      </c>
      <c r="X4500" t="s">
        <v>51</v>
      </c>
      <c r="Y4500" t="s">
        <v>45</v>
      </c>
      <c r="Z4500">
        <v>9531</v>
      </c>
      <c r="AA4500">
        <v>4.67</v>
      </c>
      <c r="AB4500">
        <v>12.3</v>
      </c>
      <c r="AC4500">
        <v>40.299999999999997</v>
      </c>
      <c r="AD4500">
        <v>287423</v>
      </c>
      <c r="AE4500">
        <v>78.099999999999994</v>
      </c>
      <c r="AF4500">
        <v>34.5</v>
      </c>
      <c r="AG4500" t="s">
        <v>41</v>
      </c>
      <c r="AH4500" t="s">
        <v>68</v>
      </c>
      <c r="AI4500" t="s">
        <v>56</v>
      </c>
      <c r="AJ4500">
        <v>40</v>
      </c>
      <c r="AK4500">
        <v>512</v>
      </c>
      <c r="AL4500">
        <v>0.73140000000000005</v>
      </c>
      <c r="AM4500">
        <v>0.92390000000000005</v>
      </c>
      <c r="AN4500">
        <v>0.75490000000000002</v>
      </c>
      <c r="AO4500">
        <f>Data[[#This Row],[labeller_confidence_score]]-Data[[#This Row],[cytodiffusion_classification_confidence]]</f>
        <v>-0.16900000000000004</v>
      </c>
    </row>
    <row r="4501" spans="1:41" x14ac:dyDescent="0.3">
      <c r="A4501" t="s">
        <v>4574</v>
      </c>
      <c r="B4501" t="s">
        <v>54</v>
      </c>
      <c r="C4501">
        <v>0</v>
      </c>
      <c r="D4501" t="s">
        <v>54</v>
      </c>
      <c r="E4501">
        <v>7.01</v>
      </c>
      <c r="F4501">
        <v>0</v>
      </c>
      <c r="G4501">
        <v>0</v>
      </c>
      <c r="H4501">
        <v>1</v>
      </c>
      <c r="I4501">
        <f>Data[[#This Row],[nucleus_area_pct]]/Data[[#This Row],[cytoplasm_ratio]]</f>
        <v>0</v>
      </c>
      <c r="J4501">
        <v>0.85499999999999998</v>
      </c>
      <c r="K4501">
        <v>0.14000000000000001</v>
      </c>
      <c r="L4501">
        <v>0.74</v>
      </c>
      <c r="M4501">
        <v>1</v>
      </c>
      <c r="N4501">
        <v>0.92100000000000004</v>
      </c>
      <c r="O4501">
        <v>177</v>
      </c>
      <c r="P4501">
        <v>59</v>
      </c>
      <c r="Q4501">
        <v>221</v>
      </c>
      <c r="R4501">
        <v>137</v>
      </c>
      <c r="S4501">
        <v>145</v>
      </c>
      <c r="T4501">
        <f>(Data[[#This Row],[mean_r]]/256)*100</f>
        <v>86.328125</v>
      </c>
      <c r="U4501">
        <f>(Data[[#This Row],[mean_g]]/256)*100</f>
        <v>53.515625</v>
      </c>
      <c r="V4501">
        <f>(Data[[#This Row],[mean_b]]/256)*100</f>
        <v>56.640625</v>
      </c>
      <c r="W4501">
        <v>0.51200000000000001</v>
      </c>
      <c r="X4501" t="s">
        <v>39</v>
      </c>
      <c r="Y4501" t="s">
        <v>45</v>
      </c>
      <c r="Z4501">
        <v>8024</v>
      </c>
      <c r="AA4501">
        <v>3.48</v>
      </c>
      <c r="AB4501">
        <v>10</v>
      </c>
      <c r="AC4501">
        <v>43.6</v>
      </c>
      <c r="AD4501">
        <v>281677</v>
      </c>
      <c r="AE4501">
        <v>78.900000000000006</v>
      </c>
      <c r="AF4501">
        <v>35.6</v>
      </c>
      <c r="AG4501" t="s">
        <v>64</v>
      </c>
      <c r="AH4501" t="s">
        <v>68</v>
      </c>
      <c r="AI4501" t="s">
        <v>43</v>
      </c>
      <c r="AJ4501">
        <v>40</v>
      </c>
      <c r="AK4501">
        <v>512</v>
      </c>
      <c r="AL4501">
        <v>6.8599999999999994E-2</v>
      </c>
      <c r="AM4501">
        <v>0.84909999999999997</v>
      </c>
      <c r="AN4501">
        <v>0.88880000000000003</v>
      </c>
      <c r="AO4501">
        <f>Data[[#This Row],[labeller_confidence_score]]-Data[[#This Row],[cytodiffusion_classification_confidence]]</f>
        <v>3.9700000000000069E-2</v>
      </c>
    </row>
    <row r="4502" spans="1:41" x14ac:dyDescent="0.3">
      <c r="A4502" t="s">
        <v>4575</v>
      </c>
      <c r="B4502" t="s">
        <v>62</v>
      </c>
      <c r="C4502">
        <v>0</v>
      </c>
      <c r="D4502" t="s">
        <v>50</v>
      </c>
      <c r="E4502">
        <v>9.91</v>
      </c>
      <c r="F4502">
        <v>82</v>
      </c>
      <c r="G4502">
        <v>0.78800000000000003</v>
      </c>
      <c r="H4502">
        <v>0.28100000000000003</v>
      </c>
      <c r="I4502">
        <f>Data[[#This Row],[nucleus_area_pct]]/Data[[#This Row],[cytoplasm_ratio]]</f>
        <v>291.81494661921704</v>
      </c>
      <c r="J4502">
        <v>0.872</v>
      </c>
      <c r="K4502">
        <v>0.1</v>
      </c>
      <c r="L4502">
        <v>1.18</v>
      </c>
      <c r="M4502">
        <v>1</v>
      </c>
      <c r="N4502">
        <v>0.92100000000000004</v>
      </c>
      <c r="O4502">
        <v>333</v>
      </c>
      <c r="P4502">
        <v>46</v>
      </c>
      <c r="Q4502">
        <v>189</v>
      </c>
      <c r="R4502">
        <v>165</v>
      </c>
      <c r="S4502">
        <v>189</v>
      </c>
      <c r="T4502">
        <f>(Data[[#This Row],[mean_r]]/256)*100</f>
        <v>73.828125</v>
      </c>
      <c r="U4502">
        <f>(Data[[#This Row],[mean_g]]/256)*100</f>
        <v>64.453125</v>
      </c>
      <c r="V4502">
        <f>(Data[[#This Row],[mean_b]]/256)*100</f>
        <v>73.828125</v>
      </c>
      <c r="W4502">
        <v>0.745</v>
      </c>
      <c r="X4502" t="s">
        <v>51</v>
      </c>
      <c r="Y4502" t="s">
        <v>45</v>
      </c>
      <c r="Z4502">
        <v>8043</v>
      </c>
      <c r="AA4502">
        <v>4.66</v>
      </c>
      <c r="AB4502">
        <v>13</v>
      </c>
      <c r="AC4502">
        <v>32.200000000000003</v>
      </c>
      <c r="AD4502">
        <v>205176</v>
      </c>
      <c r="AE4502">
        <v>93.5</v>
      </c>
      <c r="AF4502">
        <v>35.200000000000003</v>
      </c>
      <c r="AG4502" t="s">
        <v>46</v>
      </c>
      <c r="AH4502" t="s">
        <v>68</v>
      </c>
      <c r="AI4502" t="s">
        <v>43</v>
      </c>
      <c r="AJ4502">
        <v>40</v>
      </c>
      <c r="AK4502">
        <v>256</v>
      </c>
      <c r="AL4502">
        <v>0.2009</v>
      </c>
      <c r="AM4502">
        <v>0.89590000000000003</v>
      </c>
      <c r="AN4502">
        <v>0.93200000000000005</v>
      </c>
      <c r="AO4502">
        <f>Data[[#This Row],[labeller_confidence_score]]-Data[[#This Row],[cytodiffusion_classification_confidence]]</f>
        <v>3.6100000000000021E-2</v>
      </c>
    </row>
    <row r="4503" spans="1:41" x14ac:dyDescent="0.3">
      <c r="A4503" t="s">
        <v>4576</v>
      </c>
      <c r="B4503" t="s">
        <v>54</v>
      </c>
      <c r="C4503">
        <v>0</v>
      </c>
      <c r="D4503" t="s">
        <v>54</v>
      </c>
      <c r="E4503">
        <v>8.0299999999999994</v>
      </c>
      <c r="F4503">
        <v>0</v>
      </c>
      <c r="G4503">
        <v>0</v>
      </c>
      <c r="H4503">
        <v>1</v>
      </c>
      <c r="I4503">
        <f>Data[[#This Row],[nucleus_area_pct]]/Data[[#This Row],[cytoplasm_ratio]]</f>
        <v>0</v>
      </c>
      <c r="J4503">
        <v>0.874</v>
      </c>
      <c r="K4503">
        <v>0.151</v>
      </c>
      <c r="L4503">
        <v>0.36</v>
      </c>
      <c r="M4503">
        <v>1</v>
      </c>
      <c r="N4503">
        <v>0.995</v>
      </c>
      <c r="O4503">
        <v>161</v>
      </c>
      <c r="P4503">
        <v>50</v>
      </c>
      <c r="Q4503">
        <v>228</v>
      </c>
      <c r="R4503">
        <v>127</v>
      </c>
      <c r="S4503">
        <v>136</v>
      </c>
      <c r="T4503">
        <f>(Data[[#This Row],[mean_r]]/256)*100</f>
        <v>89.0625</v>
      </c>
      <c r="U4503">
        <f>(Data[[#This Row],[mean_g]]/256)*100</f>
        <v>49.609375</v>
      </c>
      <c r="V4503">
        <f>(Data[[#This Row],[mean_b]]/256)*100</f>
        <v>53.125</v>
      </c>
      <c r="W4503">
        <v>0.47499999999999998</v>
      </c>
      <c r="X4503" t="s">
        <v>39</v>
      </c>
      <c r="Y4503" t="s">
        <v>45</v>
      </c>
      <c r="Z4503">
        <v>5828</v>
      </c>
      <c r="AA4503">
        <v>3.53</v>
      </c>
      <c r="AB4503">
        <v>13.1</v>
      </c>
      <c r="AC4503">
        <v>36.5</v>
      </c>
      <c r="AD4503">
        <v>219121</v>
      </c>
      <c r="AE4503">
        <v>102.5</v>
      </c>
      <c r="AF4503">
        <v>32.799999999999997</v>
      </c>
      <c r="AG4503" t="s">
        <v>41</v>
      </c>
      <c r="AH4503" t="s">
        <v>42</v>
      </c>
      <c r="AI4503" t="s">
        <v>56</v>
      </c>
      <c r="AJ4503">
        <v>40</v>
      </c>
      <c r="AK4503">
        <v>360</v>
      </c>
      <c r="AL4503">
        <v>9.5299999999999996E-2</v>
      </c>
      <c r="AM4503">
        <v>0.89429999999999998</v>
      </c>
      <c r="AN4503">
        <v>1</v>
      </c>
      <c r="AO4503">
        <f>Data[[#This Row],[labeller_confidence_score]]-Data[[#This Row],[cytodiffusion_classification_confidence]]</f>
        <v>0.10570000000000002</v>
      </c>
    </row>
    <row r="4504" spans="1:41" x14ac:dyDescent="0.3">
      <c r="A4504" t="s">
        <v>4577</v>
      </c>
      <c r="B4504" t="s">
        <v>49</v>
      </c>
      <c r="C4504">
        <v>0</v>
      </c>
      <c r="D4504" t="s">
        <v>50</v>
      </c>
      <c r="E4504">
        <v>10.89</v>
      </c>
      <c r="F4504">
        <v>54.5</v>
      </c>
      <c r="G4504">
        <v>0.504</v>
      </c>
      <c r="H4504">
        <v>0.58599999999999997</v>
      </c>
      <c r="I4504">
        <f>Data[[#This Row],[nucleus_area_pct]]/Data[[#This Row],[cytoplasm_ratio]]</f>
        <v>93.003412969283275</v>
      </c>
      <c r="J4504">
        <v>0.86799999999999999</v>
      </c>
      <c r="K4504">
        <v>0.46500000000000002</v>
      </c>
      <c r="L4504">
        <v>2.4500000000000002</v>
      </c>
      <c r="M4504">
        <v>4</v>
      </c>
      <c r="N4504">
        <v>0.82899999999999996</v>
      </c>
      <c r="O4504">
        <v>481</v>
      </c>
      <c r="P4504">
        <v>74</v>
      </c>
      <c r="Q4504">
        <v>209</v>
      </c>
      <c r="R4504">
        <v>163</v>
      </c>
      <c r="S4504">
        <v>157</v>
      </c>
      <c r="T4504">
        <f>(Data[[#This Row],[mean_r]]/256)*100</f>
        <v>81.640625</v>
      </c>
      <c r="U4504">
        <f>(Data[[#This Row],[mean_g]]/256)*100</f>
        <v>63.671875</v>
      </c>
      <c r="V4504">
        <f>(Data[[#This Row],[mean_b]]/256)*100</f>
        <v>61.328125</v>
      </c>
      <c r="W4504">
        <v>0.59599999999999997</v>
      </c>
      <c r="X4504" t="s">
        <v>51</v>
      </c>
      <c r="Y4504" t="s">
        <v>45</v>
      </c>
      <c r="Z4504">
        <v>7933</v>
      </c>
      <c r="AA4504">
        <v>5.18</v>
      </c>
      <c r="AB4504">
        <v>12.5</v>
      </c>
      <c r="AC4504">
        <v>48.6</v>
      </c>
      <c r="AD4504">
        <v>316935</v>
      </c>
      <c r="AE4504">
        <v>63.1</v>
      </c>
      <c r="AF4504">
        <v>34.6</v>
      </c>
      <c r="AG4504" t="s">
        <v>41</v>
      </c>
      <c r="AH4504" t="s">
        <v>42</v>
      </c>
      <c r="AI4504" t="s">
        <v>52</v>
      </c>
      <c r="AJ4504">
        <v>40</v>
      </c>
      <c r="AK4504">
        <v>224</v>
      </c>
      <c r="AL4504">
        <v>4.8599999999999997E-2</v>
      </c>
      <c r="AM4504">
        <v>0.90349999999999997</v>
      </c>
      <c r="AN4504">
        <v>0.92359999999999998</v>
      </c>
      <c r="AO4504">
        <f>Data[[#This Row],[labeller_confidence_score]]-Data[[#This Row],[cytodiffusion_classification_confidence]]</f>
        <v>2.0100000000000007E-2</v>
      </c>
    </row>
    <row r="4505" spans="1:41" x14ac:dyDescent="0.3">
      <c r="A4505" t="s">
        <v>4578</v>
      </c>
      <c r="B4505" t="s">
        <v>62</v>
      </c>
      <c r="C4505">
        <v>0</v>
      </c>
      <c r="D4505" t="s">
        <v>50</v>
      </c>
      <c r="E4505">
        <v>8.69</v>
      </c>
      <c r="F4505">
        <v>77</v>
      </c>
      <c r="G4505">
        <v>0.77400000000000002</v>
      </c>
      <c r="H4505">
        <v>0.23599999999999999</v>
      </c>
      <c r="I4505">
        <f>Data[[#This Row],[nucleus_area_pct]]/Data[[#This Row],[cytoplasm_ratio]]</f>
        <v>326.27118644067798</v>
      </c>
      <c r="J4505">
        <v>0.79400000000000004</v>
      </c>
      <c r="K4505">
        <v>0.16800000000000001</v>
      </c>
      <c r="L4505">
        <v>1.55</v>
      </c>
      <c r="M4505">
        <v>1</v>
      </c>
      <c r="N4505">
        <v>0.88700000000000001</v>
      </c>
      <c r="O4505">
        <v>229</v>
      </c>
      <c r="P4505">
        <v>49</v>
      </c>
      <c r="Q4505">
        <v>211</v>
      </c>
      <c r="R4505">
        <v>145</v>
      </c>
      <c r="S4505">
        <v>204</v>
      </c>
      <c r="T4505">
        <f>(Data[[#This Row],[mean_r]]/256)*100</f>
        <v>82.421875</v>
      </c>
      <c r="U4505">
        <f>(Data[[#This Row],[mean_g]]/256)*100</f>
        <v>56.640625</v>
      </c>
      <c r="V4505">
        <f>(Data[[#This Row],[mean_b]]/256)*100</f>
        <v>79.6875</v>
      </c>
      <c r="W4505">
        <v>0.66100000000000003</v>
      </c>
      <c r="X4505" t="s">
        <v>63</v>
      </c>
      <c r="Y4505" t="s">
        <v>40</v>
      </c>
      <c r="Z4505">
        <v>6685</v>
      </c>
      <c r="AA4505">
        <v>4.7</v>
      </c>
      <c r="AB4505">
        <v>15</v>
      </c>
      <c r="AC4505">
        <v>31.5</v>
      </c>
      <c r="AD4505">
        <v>248094</v>
      </c>
      <c r="AE4505">
        <v>83.1</v>
      </c>
      <c r="AF4505">
        <v>32.5</v>
      </c>
      <c r="AG4505" t="s">
        <v>64</v>
      </c>
      <c r="AH4505" t="s">
        <v>68</v>
      </c>
      <c r="AI4505" t="s">
        <v>43</v>
      </c>
      <c r="AJ4505">
        <v>60</v>
      </c>
      <c r="AK4505">
        <v>224</v>
      </c>
      <c r="AL4505">
        <v>8.2699999999999996E-2</v>
      </c>
      <c r="AM4505">
        <v>0.81610000000000005</v>
      </c>
      <c r="AN4505">
        <v>0.86170000000000002</v>
      </c>
      <c r="AO4505">
        <f>Data[[#This Row],[labeller_confidence_score]]-Data[[#This Row],[cytodiffusion_classification_confidence]]</f>
        <v>4.5599999999999974E-2</v>
      </c>
    </row>
    <row r="4506" spans="1:41" x14ac:dyDescent="0.3">
      <c r="A4506" t="s">
        <v>4579</v>
      </c>
      <c r="B4506" t="s">
        <v>49</v>
      </c>
      <c r="C4506">
        <v>0</v>
      </c>
      <c r="D4506" t="s">
        <v>50</v>
      </c>
      <c r="E4506">
        <v>12.86</v>
      </c>
      <c r="F4506">
        <v>53.8</v>
      </c>
      <c r="G4506">
        <v>0.60699999999999998</v>
      </c>
      <c r="H4506">
        <v>0.497</v>
      </c>
      <c r="I4506">
        <f>Data[[#This Row],[nucleus_area_pct]]/Data[[#This Row],[cytoplasm_ratio]]</f>
        <v>108.24949698189134</v>
      </c>
      <c r="J4506">
        <v>0.876</v>
      </c>
      <c r="K4506">
        <v>0.48799999999999999</v>
      </c>
      <c r="L4506">
        <v>3.87</v>
      </c>
      <c r="M4506">
        <v>4.4000000000000004</v>
      </c>
      <c r="N4506">
        <v>0.83499999999999996</v>
      </c>
      <c r="O4506">
        <v>421</v>
      </c>
      <c r="P4506">
        <v>78</v>
      </c>
      <c r="Q4506">
        <v>220</v>
      </c>
      <c r="R4506">
        <v>155</v>
      </c>
      <c r="S4506">
        <v>191</v>
      </c>
      <c r="T4506">
        <f>(Data[[#This Row],[mean_r]]/256)*100</f>
        <v>85.9375</v>
      </c>
      <c r="U4506">
        <f>(Data[[#This Row],[mean_g]]/256)*100</f>
        <v>60.546875</v>
      </c>
      <c r="V4506">
        <f>(Data[[#This Row],[mean_b]]/256)*100</f>
        <v>74.609375</v>
      </c>
      <c r="W4506">
        <v>0.64800000000000002</v>
      </c>
      <c r="X4506" t="s">
        <v>51</v>
      </c>
      <c r="Y4506" t="s">
        <v>40</v>
      </c>
      <c r="Z4506">
        <v>4865</v>
      </c>
      <c r="AA4506">
        <v>5.99</v>
      </c>
      <c r="AB4506">
        <v>14.8</v>
      </c>
      <c r="AC4506">
        <v>43.5</v>
      </c>
      <c r="AD4506">
        <v>329276</v>
      </c>
      <c r="AE4506">
        <v>107</v>
      </c>
      <c r="AF4506">
        <v>33.5</v>
      </c>
      <c r="AG4506" t="s">
        <v>46</v>
      </c>
      <c r="AH4506" t="s">
        <v>68</v>
      </c>
      <c r="AI4506" t="s">
        <v>43</v>
      </c>
      <c r="AJ4506">
        <v>100</v>
      </c>
      <c r="AK4506">
        <v>256</v>
      </c>
      <c r="AL4506">
        <v>7.9699999999999993E-2</v>
      </c>
      <c r="AM4506">
        <v>0.84960000000000002</v>
      </c>
      <c r="AN4506">
        <v>0.88829999999999998</v>
      </c>
      <c r="AO4506">
        <f>Data[[#This Row],[labeller_confidence_score]]-Data[[#This Row],[cytodiffusion_classification_confidence]]</f>
        <v>3.8699999999999957E-2</v>
      </c>
    </row>
    <row r="4507" spans="1:41" x14ac:dyDescent="0.3">
      <c r="A4507" t="s">
        <v>4580</v>
      </c>
      <c r="B4507" t="s">
        <v>54</v>
      </c>
      <c r="C4507">
        <v>0</v>
      </c>
      <c r="D4507" t="s">
        <v>54</v>
      </c>
      <c r="E4507">
        <v>7.24</v>
      </c>
      <c r="F4507">
        <v>0</v>
      </c>
      <c r="G4507">
        <v>0</v>
      </c>
      <c r="H4507">
        <v>1</v>
      </c>
      <c r="I4507">
        <f>Data[[#This Row],[nucleus_area_pct]]/Data[[#This Row],[cytoplasm_ratio]]</f>
        <v>0</v>
      </c>
      <c r="J4507">
        <v>0.93600000000000005</v>
      </c>
      <c r="K4507">
        <v>0.2</v>
      </c>
      <c r="L4507">
        <v>0.17</v>
      </c>
      <c r="M4507">
        <v>1</v>
      </c>
      <c r="N4507">
        <v>0.96799999999999997</v>
      </c>
      <c r="O4507">
        <v>162</v>
      </c>
      <c r="P4507">
        <v>50</v>
      </c>
      <c r="Q4507">
        <v>232</v>
      </c>
      <c r="R4507">
        <v>113</v>
      </c>
      <c r="S4507">
        <v>137</v>
      </c>
      <c r="T4507">
        <f>(Data[[#This Row],[mean_r]]/256)*100</f>
        <v>90.625</v>
      </c>
      <c r="U4507">
        <f>(Data[[#This Row],[mean_g]]/256)*100</f>
        <v>44.140625</v>
      </c>
      <c r="V4507">
        <f>(Data[[#This Row],[mean_b]]/256)*100</f>
        <v>53.515625</v>
      </c>
      <c r="W4507">
        <v>0.53900000000000003</v>
      </c>
      <c r="X4507" t="s">
        <v>63</v>
      </c>
      <c r="Y4507" t="s">
        <v>40</v>
      </c>
      <c r="Z4507">
        <v>6774</v>
      </c>
      <c r="AA4507">
        <v>3.8</v>
      </c>
      <c r="AB4507">
        <v>12.2</v>
      </c>
      <c r="AC4507">
        <v>42.8</v>
      </c>
      <c r="AD4507">
        <v>287824</v>
      </c>
      <c r="AE4507">
        <v>90.8</v>
      </c>
      <c r="AF4507">
        <v>30.9</v>
      </c>
      <c r="AG4507" t="s">
        <v>46</v>
      </c>
      <c r="AH4507" t="s">
        <v>42</v>
      </c>
      <c r="AI4507" t="s">
        <v>56</v>
      </c>
      <c r="AJ4507">
        <v>40</v>
      </c>
      <c r="AK4507">
        <v>256</v>
      </c>
      <c r="AL4507">
        <v>0.1489</v>
      </c>
      <c r="AM4507">
        <v>0.96360000000000001</v>
      </c>
      <c r="AN4507">
        <v>1</v>
      </c>
      <c r="AO4507">
        <f>Data[[#This Row],[labeller_confidence_score]]-Data[[#This Row],[cytodiffusion_classification_confidence]]</f>
        <v>3.6399999999999988E-2</v>
      </c>
    </row>
    <row r="4508" spans="1:41" x14ac:dyDescent="0.3">
      <c r="A4508" t="s">
        <v>4581</v>
      </c>
      <c r="B4508" t="s">
        <v>62</v>
      </c>
      <c r="C4508">
        <v>0</v>
      </c>
      <c r="D4508" t="s">
        <v>50</v>
      </c>
      <c r="E4508">
        <v>8.34</v>
      </c>
      <c r="F4508">
        <v>75.400000000000006</v>
      </c>
      <c r="G4508">
        <v>0.874</v>
      </c>
      <c r="H4508">
        <v>6.6000000000000003E-2</v>
      </c>
      <c r="I4508">
        <f>Data[[#This Row],[nucleus_area_pct]]/Data[[#This Row],[cytoplasm_ratio]]</f>
        <v>1142.4242424242425</v>
      </c>
      <c r="J4508">
        <v>0.84699999999999998</v>
      </c>
      <c r="K4508">
        <v>0.122</v>
      </c>
      <c r="L4508">
        <v>1.42</v>
      </c>
      <c r="M4508">
        <v>1.1000000000000001</v>
      </c>
      <c r="N4508">
        <v>0.88100000000000001</v>
      </c>
      <c r="O4508">
        <v>390</v>
      </c>
      <c r="P4508">
        <v>67</v>
      </c>
      <c r="Q4508">
        <v>202</v>
      </c>
      <c r="R4508">
        <v>172</v>
      </c>
      <c r="S4508">
        <v>187</v>
      </c>
      <c r="T4508">
        <f>(Data[[#This Row],[mean_r]]/256)*100</f>
        <v>78.90625</v>
      </c>
      <c r="U4508">
        <f>(Data[[#This Row],[mean_g]]/256)*100</f>
        <v>67.1875</v>
      </c>
      <c r="V4508">
        <f>(Data[[#This Row],[mean_b]]/256)*100</f>
        <v>73.046875</v>
      </c>
      <c r="W4508">
        <v>0.70299999999999996</v>
      </c>
      <c r="X4508" t="s">
        <v>51</v>
      </c>
      <c r="Y4508" t="s">
        <v>40</v>
      </c>
      <c r="Z4508">
        <v>8158</v>
      </c>
      <c r="AA4508">
        <v>4.34</v>
      </c>
      <c r="AB4508">
        <v>12.3</v>
      </c>
      <c r="AC4508">
        <v>44.8</v>
      </c>
      <c r="AD4508">
        <v>384163</v>
      </c>
      <c r="AE4508">
        <v>86.1</v>
      </c>
      <c r="AF4508">
        <v>34.4</v>
      </c>
      <c r="AG4508" t="s">
        <v>41</v>
      </c>
      <c r="AH4508" t="s">
        <v>42</v>
      </c>
      <c r="AI4508" t="s">
        <v>56</v>
      </c>
      <c r="AJ4508">
        <v>100</v>
      </c>
      <c r="AK4508">
        <v>256</v>
      </c>
      <c r="AL4508">
        <v>0.1404</v>
      </c>
      <c r="AM4508">
        <v>0.98199999999999998</v>
      </c>
      <c r="AN4508">
        <v>0.98570000000000002</v>
      </c>
      <c r="AO4508">
        <f>Data[[#This Row],[labeller_confidence_score]]-Data[[#This Row],[cytodiffusion_classification_confidence]]</f>
        <v>3.7000000000000366E-3</v>
      </c>
    </row>
    <row r="4509" spans="1:41" x14ac:dyDescent="0.3">
      <c r="A4509" t="s">
        <v>4582</v>
      </c>
      <c r="B4509" t="s">
        <v>49</v>
      </c>
      <c r="C4509">
        <v>0</v>
      </c>
      <c r="D4509" t="s">
        <v>50</v>
      </c>
      <c r="E4509">
        <v>10.91</v>
      </c>
      <c r="F4509">
        <v>55</v>
      </c>
      <c r="G4509">
        <v>0.56499999999999995</v>
      </c>
      <c r="H4509">
        <v>0.441</v>
      </c>
      <c r="I4509">
        <f>Data[[#This Row],[nucleus_area_pct]]/Data[[#This Row],[cytoplasm_ratio]]</f>
        <v>124.71655328798185</v>
      </c>
      <c r="J4509">
        <v>0.77800000000000002</v>
      </c>
      <c r="K4509">
        <v>0.29599999999999999</v>
      </c>
      <c r="L4509">
        <v>3.35</v>
      </c>
      <c r="M4509">
        <v>4.3</v>
      </c>
      <c r="N4509">
        <v>0.81200000000000006</v>
      </c>
      <c r="O4509">
        <v>410</v>
      </c>
      <c r="P4509">
        <v>72</v>
      </c>
      <c r="Q4509">
        <v>226</v>
      </c>
      <c r="R4509">
        <v>146</v>
      </c>
      <c r="S4509">
        <v>206</v>
      </c>
      <c r="T4509">
        <f>(Data[[#This Row],[mean_r]]/256)*100</f>
        <v>88.28125</v>
      </c>
      <c r="U4509">
        <f>(Data[[#This Row],[mean_g]]/256)*100</f>
        <v>57.03125</v>
      </c>
      <c r="V4509">
        <f>(Data[[#This Row],[mean_b]]/256)*100</f>
        <v>80.46875</v>
      </c>
      <c r="W4509">
        <v>0.67900000000000005</v>
      </c>
      <c r="X4509" t="s">
        <v>51</v>
      </c>
      <c r="Y4509" t="s">
        <v>40</v>
      </c>
      <c r="Z4509">
        <v>7071</v>
      </c>
      <c r="AA4509">
        <v>4.3099999999999996</v>
      </c>
      <c r="AB4509">
        <v>15.4</v>
      </c>
      <c r="AC4509">
        <v>39</v>
      </c>
      <c r="AD4509">
        <v>180395</v>
      </c>
      <c r="AE4509">
        <v>88.2</v>
      </c>
      <c r="AF4509">
        <v>30.2</v>
      </c>
      <c r="AG4509" t="s">
        <v>41</v>
      </c>
      <c r="AH4509" t="s">
        <v>68</v>
      </c>
      <c r="AI4509" t="s">
        <v>43</v>
      </c>
      <c r="AJ4509">
        <v>100</v>
      </c>
      <c r="AK4509">
        <v>224</v>
      </c>
      <c r="AL4509">
        <v>0.1104</v>
      </c>
      <c r="AM4509">
        <v>0.89539999999999997</v>
      </c>
      <c r="AN4509">
        <v>0.90590000000000004</v>
      </c>
      <c r="AO4509">
        <f>Data[[#This Row],[labeller_confidence_score]]-Data[[#This Row],[cytodiffusion_classification_confidence]]</f>
        <v>1.0500000000000065E-2</v>
      </c>
    </row>
    <row r="4510" spans="1:41" x14ac:dyDescent="0.3">
      <c r="A4510" t="s">
        <v>4583</v>
      </c>
      <c r="B4510" t="s">
        <v>133</v>
      </c>
      <c r="C4510">
        <v>1</v>
      </c>
      <c r="D4510" t="s">
        <v>104</v>
      </c>
      <c r="E4510">
        <v>8.36</v>
      </c>
      <c r="F4510">
        <v>0</v>
      </c>
      <c r="G4510">
        <v>0</v>
      </c>
      <c r="H4510">
        <v>1</v>
      </c>
      <c r="I4510">
        <f>Data[[#This Row],[nucleus_area_pct]]/Data[[#This Row],[cytoplasm_ratio]]</f>
        <v>0</v>
      </c>
      <c r="J4510">
        <v>0.374</v>
      </c>
      <c r="K4510">
        <v>0.76200000000000001</v>
      </c>
      <c r="L4510">
        <v>0.32</v>
      </c>
      <c r="M4510">
        <v>1</v>
      </c>
      <c r="N4510">
        <v>0.90600000000000003</v>
      </c>
      <c r="O4510">
        <v>160</v>
      </c>
      <c r="P4510">
        <v>58</v>
      </c>
      <c r="Q4510">
        <v>228</v>
      </c>
      <c r="R4510">
        <v>116</v>
      </c>
      <c r="S4510">
        <v>127</v>
      </c>
      <c r="T4510">
        <f>(Data[[#This Row],[mean_r]]/256)*100</f>
        <v>89.0625</v>
      </c>
      <c r="U4510">
        <f>(Data[[#This Row],[mean_g]]/256)*100</f>
        <v>45.3125</v>
      </c>
      <c r="V4510">
        <f>(Data[[#This Row],[mean_b]]/256)*100</f>
        <v>49.609375</v>
      </c>
      <c r="W4510">
        <v>0.44700000000000001</v>
      </c>
      <c r="X4510" t="s">
        <v>51</v>
      </c>
      <c r="Y4510" t="s">
        <v>40</v>
      </c>
      <c r="Z4510">
        <v>6539</v>
      </c>
      <c r="AA4510">
        <v>3.97</v>
      </c>
      <c r="AB4510">
        <v>10.5</v>
      </c>
      <c r="AC4510">
        <v>47</v>
      </c>
      <c r="AD4510">
        <v>220438</v>
      </c>
      <c r="AE4510">
        <v>103.1</v>
      </c>
      <c r="AF4510">
        <v>33.700000000000003</v>
      </c>
      <c r="AG4510" t="s">
        <v>46</v>
      </c>
      <c r="AH4510" t="s">
        <v>68</v>
      </c>
      <c r="AI4510" t="s">
        <v>56</v>
      </c>
      <c r="AJ4510">
        <v>100</v>
      </c>
      <c r="AK4510">
        <v>256</v>
      </c>
      <c r="AL4510">
        <v>0.78990000000000005</v>
      </c>
      <c r="AM4510">
        <v>0.8992</v>
      </c>
      <c r="AN4510">
        <v>0.53500000000000003</v>
      </c>
      <c r="AO4510">
        <f>Data[[#This Row],[labeller_confidence_score]]-Data[[#This Row],[cytodiffusion_classification_confidence]]</f>
        <v>-0.36419999999999997</v>
      </c>
    </row>
    <row r="4511" spans="1:41" x14ac:dyDescent="0.3">
      <c r="A4511" t="s">
        <v>4584</v>
      </c>
      <c r="B4511" t="s">
        <v>81</v>
      </c>
      <c r="C4511">
        <v>1</v>
      </c>
      <c r="D4511" t="s">
        <v>82</v>
      </c>
      <c r="E4511">
        <v>13.52</v>
      </c>
      <c r="F4511">
        <v>87.9</v>
      </c>
      <c r="G4511">
        <v>0.27800000000000002</v>
      </c>
      <c r="H4511">
        <v>0.23400000000000001</v>
      </c>
      <c r="I4511">
        <f>Data[[#This Row],[nucleus_area_pct]]/Data[[#This Row],[cytoplasm_ratio]]</f>
        <v>375.64102564102564</v>
      </c>
      <c r="J4511">
        <v>0.85799999999999998</v>
      </c>
      <c r="K4511">
        <v>0.32800000000000001</v>
      </c>
      <c r="L4511">
        <v>0.88</v>
      </c>
      <c r="M4511">
        <v>1</v>
      </c>
      <c r="N4511">
        <v>0.76800000000000002</v>
      </c>
      <c r="O4511">
        <v>701</v>
      </c>
      <c r="P4511">
        <v>100</v>
      </c>
      <c r="Q4511">
        <v>171</v>
      </c>
      <c r="R4511">
        <v>151</v>
      </c>
      <c r="S4511">
        <v>176</v>
      </c>
      <c r="T4511">
        <f>(Data[[#This Row],[mean_r]]/256)*100</f>
        <v>66.796875</v>
      </c>
      <c r="U4511">
        <f>(Data[[#This Row],[mean_g]]/256)*100</f>
        <v>58.984375</v>
      </c>
      <c r="V4511">
        <f>(Data[[#This Row],[mean_b]]/256)*100</f>
        <v>68.75</v>
      </c>
      <c r="W4511">
        <v>0.81899999999999995</v>
      </c>
      <c r="X4511" t="s">
        <v>39</v>
      </c>
      <c r="Y4511" t="s">
        <v>40</v>
      </c>
      <c r="Z4511">
        <v>7173</v>
      </c>
      <c r="AA4511">
        <v>6.43</v>
      </c>
      <c r="AB4511">
        <v>10.9</v>
      </c>
      <c r="AC4511">
        <v>37.200000000000003</v>
      </c>
      <c r="AD4511">
        <v>265086</v>
      </c>
      <c r="AE4511">
        <v>84.5</v>
      </c>
      <c r="AF4511">
        <v>32.200000000000003</v>
      </c>
      <c r="AG4511" t="s">
        <v>41</v>
      </c>
      <c r="AH4511" t="s">
        <v>42</v>
      </c>
      <c r="AI4511" t="s">
        <v>43</v>
      </c>
      <c r="AJ4511">
        <v>100</v>
      </c>
      <c r="AK4511">
        <v>360</v>
      </c>
      <c r="AL4511">
        <v>0.83979999999999999</v>
      </c>
      <c r="AM4511">
        <v>0.53200000000000003</v>
      </c>
      <c r="AN4511">
        <v>0.78610000000000002</v>
      </c>
      <c r="AO4511">
        <f>Data[[#This Row],[labeller_confidence_score]]-Data[[#This Row],[cytodiffusion_classification_confidence]]</f>
        <v>0.25409999999999999</v>
      </c>
    </row>
    <row r="4512" spans="1:41" x14ac:dyDescent="0.3">
      <c r="A4512" t="s">
        <v>4585</v>
      </c>
      <c r="B4512" t="s">
        <v>60</v>
      </c>
      <c r="C4512">
        <v>0</v>
      </c>
      <c r="D4512" t="s">
        <v>50</v>
      </c>
      <c r="E4512">
        <v>16.940000000000001</v>
      </c>
      <c r="F4512">
        <v>64.8</v>
      </c>
      <c r="G4512">
        <v>0.59799999999999998</v>
      </c>
      <c r="H4512">
        <v>0.36299999999999999</v>
      </c>
      <c r="I4512">
        <f>Data[[#This Row],[nucleus_area_pct]]/Data[[#This Row],[cytoplasm_ratio]]</f>
        <v>178.51239669421489</v>
      </c>
      <c r="J4512">
        <v>0.69799999999999995</v>
      </c>
      <c r="K4512">
        <v>0.60399999999999998</v>
      </c>
      <c r="L4512">
        <v>1.73</v>
      </c>
      <c r="M4512">
        <v>1.5</v>
      </c>
      <c r="N4512">
        <v>0.77400000000000002</v>
      </c>
      <c r="O4512">
        <v>515</v>
      </c>
      <c r="P4512">
        <v>111</v>
      </c>
      <c r="Q4512">
        <v>198</v>
      </c>
      <c r="R4512">
        <v>139</v>
      </c>
      <c r="S4512">
        <v>169</v>
      </c>
      <c r="T4512">
        <f>(Data[[#This Row],[mean_r]]/256)*100</f>
        <v>77.34375</v>
      </c>
      <c r="U4512">
        <f>(Data[[#This Row],[mean_g]]/256)*100</f>
        <v>54.296875</v>
      </c>
      <c r="V4512">
        <f>(Data[[#This Row],[mean_b]]/256)*100</f>
        <v>66.015625</v>
      </c>
      <c r="W4512">
        <v>0.50700000000000001</v>
      </c>
      <c r="X4512" t="s">
        <v>63</v>
      </c>
      <c r="Y4512" t="s">
        <v>40</v>
      </c>
      <c r="Z4512">
        <v>7489</v>
      </c>
      <c r="AA4512">
        <v>4.7300000000000004</v>
      </c>
      <c r="AB4512">
        <v>16.3</v>
      </c>
      <c r="AC4512">
        <v>44.7</v>
      </c>
      <c r="AD4512">
        <v>201999</v>
      </c>
      <c r="AE4512">
        <v>94.3</v>
      </c>
      <c r="AF4512">
        <v>35.1</v>
      </c>
      <c r="AG4512" t="s">
        <v>46</v>
      </c>
      <c r="AH4512" t="s">
        <v>42</v>
      </c>
      <c r="AI4512" t="s">
        <v>52</v>
      </c>
      <c r="AJ4512">
        <v>100</v>
      </c>
      <c r="AK4512">
        <v>512</v>
      </c>
      <c r="AL4512">
        <v>0.1157</v>
      </c>
      <c r="AM4512">
        <v>0.84109999999999996</v>
      </c>
      <c r="AN4512">
        <v>0.9214</v>
      </c>
      <c r="AO4512">
        <f>Data[[#This Row],[labeller_confidence_score]]-Data[[#This Row],[cytodiffusion_classification_confidence]]</f>
        <v>8.0300000000000038E-2</v>
      </c>
    </row>
    <row r="4513" spans="1:41" x14ac:dyDescent="0.3">
      <c r="A4513" t="s">
        <v>4586</v>
      </c>
      <c r="B4513" t="s">
        <v>120</v>
      </c>
      <c r="C4513">
        <v>1</v>
      </c>
      <c r="D4513" t="s">
        <v>104</v>
      </c>
      <c r="E4513">
        <v>6.57</v>
      </c>
      <c r="F4513">
        <v>0</v>
      </c>
      <c r="G4513">
        <v>0</v>
      </c>
      <c r="H4513">
        <v>1</v>
      </c>
      <c r="I4513">
        <f>Data[[#This Row],[nucleus_area_pct]]/Data[[#This Row],[cytoplasm_ratio]]</f>
        <v>0</v>
      </c>
      <c r="J4513">
        <v>0.95499999999999996</v>
      </c>
      <c r="K4513">
        <v>0.125</v>
      </c>
      <c r="L4513">
        <v>0.39</v>
      </c>
      <c r="M4513">
        <v>1</v>
      </c>
      <c r="N4513">
        <v>0.94199999999999995</v>
      </c>
      <c r="O4513">
        <v>142</v>
      </c>
      <c r="P4513">
        <v>34</v>
      </c>
      <c r="Q4513">
        <v>234</v>
      </c>
      <c r="R4513">
        <v>137</v>
      </c>
      <c r="S4513">
        <v>138</v>
      </c>
      <c r="T4513">
        <f>(Data[[#This Row],[mean_r]]/256)*100</f>
        <v>91.40625</v>
      </c>
      <c r="U4513">
        <f>(Data[[#This Row],[mean_g]]/256)*100</f>
        <v>53.515625</v>
      </c>
      <c r="V4513">
        <f>(Data[[#This Row],[mean_b]]/256)*100</f>
        <v>53.90625</v>
      </c>
      <c r="W4513">
        <v>0.497</v>
      </c>
      <c r="X4513" t="s">
        <v>63</v>
      </c>
      <c r="Y4513" t="s">
        <v>40</v>
      </c>
      <c r="Z4513">
        <v>8536</v>
      </c>
      <c r="AA4513">
        <v>6.31</v>
      </c>
      <c r="AB4513">
        <v>13.3</v>
      </c>
      <c r="AC4513">
        <v>33.4</v>
      </c>
      <c r="AD4513">
        <v>205617</v>
      </c>
      <c r="AE4513">
        <v>96.8</v>
      </c>
      <c r="AF4513">
        <v>34.5</v>
      </c>
      <c r="AG4513" t="s">
        <v>64</v>
      </c>
      <c r="AH4513" t="s">
        <v>47</v>
      </c>
      <c r="AI4513" t="s">
        <v>56</v>
      </c>
      <c r="AJ4513">
        <v>100</v>
      </c>
      <c r="AK4513">
        <v>256</v>
      </c>
      <c r="AL4513">
        <v>0.85509999999999997</v>
      </c>
      <c r="AM4513">
        <v>0.67390000000000005</v>
      </c>
      <c r="AN4513">
        <v>0.73329999999999995</v>
      </c>
      <c r="AO4513">
        <f>Data[[#This Row],[labeller_confidence_score]]-Data[[#This Row],[cytodiffusion_classification_confidence]]</f>
        <v>5.9399999999999897E-2</v>
      </c>
    </row>
    <row r="4514" spans="1:41" x14ac:dyDescent="0.3">
      <c r="A4514" t="s">
        <v>4587</v>
      </c>
      <c r="B4514" t="s">
        <v>67</v>
      </c>
      <c r="C4514">
        <v>1</v>
      </c>
      <c r="D4514" t="s">
        <v>67</v>
      </c>
      <c r="E4514">
        <v>5.01</v>
      </c>
      <c r="F4514">
        <v>10.7</v>
      </c>
      <c r="G4514">
        <v>0.28299999999999997</v>
      </c>
      <c r="H4514">
        <v>0.48699999999999999</v>
      </c>
      <c r="I4514">
        <f>Data[[#This Row],[nucleus_area_pct]]/Data[[#This Row],[cytoplasm_ratio]]</f>
        <v>21.971252566735114</v>
      </c>
      <c r="J4514">
        <v>0.52900000000000003</v>
      </c>
      <c r="K4514">
        <v>0.58599999999999997</v>
      </c>
      <c r="L4514">
        <v>1.25</v>
      </c>
      <c r="M4514">
        <v>1.3</v>
      </c>
      <c r="N4514">
        <v>0.60499999999999998</v>
      </c>
      <c r="O4514">
        <v>106</v>
      </c>
      <c r="P4514">
        <v>47</v>
      </c>
      <c r="Q4514">
        <v>240</v>
      </c>
      <c r="R4514">
        <v>188</v>
      </c>
      <c r="S4514">
        <v>205</v>
      </c>
      <c r="T4514">
        <f>(Data[[#This Row],[mean_r]]/256)*100</f>
        <v>93.75</v>
      </c>
      <c r="U4514">
        <f>(Data[[#This Row],[mean_g]]/256)*100</f>
        <v>73.4375</v>
      </c>
      <c r="V4514">
        <f>(Data[[#This Row],[mean_b]]/256)*100</f>
        <v>80.078125</v>
      </c>
      <c r="W4514">
        <v>0.66400000000000003</v>
      </c>
      <c r="X4514" t="s">
        <v>51</v>
      </c>
      <c r="Y4514" t="s">
        <v>40</v>
      </c>
      <c r="Z4514">
        <v>13695</v>
      </c>
      <c r="AA4514">
        <v>4.42</v>
      </c>
      <c r="AB4514">
        <v>15</v>
      </c>
      <c r="AC4514">
        <v>34.1</v>
      </c>
      <c r="AD4514">
        <v>360871</v>
      </c>
      <c r="AE4514">
        <v>88.4</v>
      </c>
      <c r="AF4514">
        <v>32.700000000000003</v>
      </c>
      <c r="AG4514" t="s">
        <v>46</v>
      </c>
      <c r="AH4514" t="s">
        <v>68</v>
      </c>
      <c r="AI4514" t="s">
        <v>43</v>
      </c>
      <c r="AJ4514">
        <v>40</v>
      </c>
      <c r="AK4514">
        <v>256</v>
      </c>
      <c r="AL4514">
        <v>0.76229999999999998</v>
      </c>
      <c r="AM4514">
        <v>0.64849999999999997</v>
      </c>
      <c r="AN4514">
        <v>1</v>
      </c>
      <c r="AO4514">
        <f>Data[[#This Row],[labeller_confidence_score]]-Data[[#This Row],[cytodiffusion_classification_confidence]]</f>
        <v>0.35150000000000003</v>
      </c>
    </row>
    <row r="4515" spans="1:41" x14ac:dyDescent="0.3">
      <c r="A4515" t="s">
        <v>4588</v>
      </c>
      <c r="B4515" t="s">
        <v>60</v>
      </c>
      <c r="C4515">
        <v>0</v>
      </c>
      <c r="D4515" t="s">
        <v>50</v>
      </c>
      <c r="E4515">
        <v>18.010000000000002</v>
      </c>
      <c r="F4515">
        <v>55.2</v>
      </c>
      <c r="G4515">
        <v>0.53</v>
      </c>
      <c r="H4515">
        <v>0.26300000000000001</v>
      </c>
      <c r="I4515">
        <f>Data[[#This Row],[nucleus_area_pct]]/Data[[#This Row],[cytoplasm_ratio]]</f>
        <v>209.88593155893537</v>
      </c>
      <c r="J4515">
        <v>0.65400000000000003</v>
      </c>
      <c r="K4515">
        <v>0.47899999999999998</v>
      </c>
      <c r="L4515">
        <v>1.53</v>
      </c>
      <c r="M4515">
        <v>1</v>
      </c>
      <c r="N4515">
        <v>0.73599999999999999</v>
      </c>
      <c r="O4515">
        <v>676</v>
      </c>
      <c r="P4515">
        <v>96</v>
      </c>
      <c r="Q4515">
        <v>182</v>
      </c>
      <c r="R4515">
        <v>168</v>
      </c>
      <c r="S4515">
        <v>180</v>
      </c>
      <c r="T4515">
        <f>(Data[[#This Row],[mean_r]]/256)*100</f>
        <v>71.09375</v>
      </c>
      <c r="U4515">
        <f>(Data[[#This Row],[mean_g]]/256)*100</f>
        <v>65.625</v>
      </c>
      <c r="V4515">
        <f>(Data[[#This Row],[mean_b]]/256)*100</f>
        <v>70.3125</v>
      </c>
      <c r="W4515">
        <v>0.53600000000000003</v>
      </c>
      <c r="X4515" t="s">
        <v>51</v>
      </c>
      <c r="Y4515" t="s">
        <v>40</v>
      </c>
      <c r="Z4515">
        <v>5906</v>
      </c>
      <c r="AA4515">
        <v>4.3899999999999997</v>
      </c>
      <c r="AB4515">
        <v>10.4</v>
      </c>
      <c r="AC4515">
        <v>37.5</v>
      </c>
      <c r="AD4515">
        <v>237419</v>
      </c>
      <c r="AE4515">
        <v>89.8</v>
      </c>
      <c r="AF4515">
        <v>33</v>
      </c>
      <c r="AG4515" t="s">
        <v>46</v>
      </c>
      <c r="AH4515" t="s">
        <v>42</v>
      </c>
      <c r="AI4515" t="s">
        <v>52</v>
      </c>
      <c r="AJ4515">
        <v>100</v>
      </c>
      <c r="AK4515">
        <v>512</v>
      </c>
      <c r="AL4515">
        <v>0.17580000000000001</v>
      </c>
      <c r="AM4515">
        <v>0.82650000000000001</v>
      </c>
      <c r="AN4515">
        <v>0.82479999999999998</v>
      </c>
      <c r="AO4515">
        <f>Data[[#This Row],[labeller_confidence_score]]-Data[[#This Row],[cytodiffusion_classification_confidence]]</f>
        <v>-1.7000000000000348E-3</v>
      </c>
    </row>
    <row r="4516" spans="1:41" x14ac:dyDescent="0.3">
      <c r="A4516" t="s">
        <v>4589</v>
      </c>
      <c r="B4516" t="s">
        <v>49</v>
      </c>
      <c r="C4516">
        <v>0</v>
      </c>
      <c r="D4516" t="s">
        <v>50</v>
      </c>
      <c r="E4516">
        <v>10.039999999999999</v>
      </c>
      <c r="F4516">
        <v>48.3</v>
      </c>
      <c r="G4516">
        <v>0.622</v>
      </c>
      <c r="H4516">
        <v>0.51200000000000001</v>
      </c>
      <c r="I4516">
        <f>Data[[#This Row],[nucleus_area_pct]]/Data[[#This Row],[cytoplasm_ratio]]</f>
        <v>94.335937499999986</v>
      </c>
      <c r="J4516">
        <v>0.79400000000000004</v>
      </c>
      <c r="K4516">
        <v>0.439</v>
      </c>
      <c r="L4516">
        <v>3.72</v>
      </c>
      <c r="M4516">
        <v>3.1</v>
      </c>
      <c r="N4516">
        <v>0.75</v>
      </c>
      <c r="O4516">
        <v>419</v>
      </c>
      <c r="P4516">
        <v>67</v>
      </c>
      <c r="Q4516">
        <v>215</v>
      </c>
      <c r="R4516">
        <v>168</v>
      </c>
      <c r="S4516">
        <v>174</v>
      </c>
      <c r="T4516">
        <f>(Data[[#This Row],[mean_r]]/256)*100</f>
        <v>83.984375</v>
      </c>
      <c r="U4516">
        <f>(Data[[#This Row],[mean_g]]/256)*100</f>
        <v>65.625</v>
      </c>
      <c r="V4516">
        <f>(Data[[#This Row],[mean_b]]/256)*100</f>
        <v>67.96875</v>
      </c>
      <c r="W4516">
        <v>0.69899999999999995</v>
      </c>
      <c r="X4516" t="s">
        <v>51</v>
      </c>
      <c r="Y4516" t="s">
        <v>40</v>
      </c>
      <c r="Z4516">
        <v>8635</v>
      </c>
      <c r="AA4516">
        <v>3.69</v>
      </c>
      <c r="AB4516">
        <v>15.5</v>
      </c>
      <c r="AC4516">
        <v>43.5</v>
      </c>
      <c r="AD4516">
        <v>315649</v>
      </c>
      <c r="AE4516">
        <v>90.5</v>
      </c>
      <c r="AF4516">
        <v>32</v>
      </c>
      <c r="AG4516" t="s">
        <v>46</v>
      </c>
      <c r="AH4516" t="s">
        <v>47</v>
      </c>
      <c r="AI4516" t="s">
        <v>52</v>
      </c>
      <c r="AJ4516">
        <v>60</v>
      </c>
      <c r="AK4516">
        <v>512</v>
      </c>
      <c r="AL4516">
        <v>0.20499999999999999</v>
      </c>
      <c r="AM4516">
        <v>0.88639999999999997</v>
      </c>
      <c r="AN4516">
        <v>0.95179999999999998</v>
      </c>
      <c r="AO4516">
        <f>Data[[#This Row],[labeller_confidence_score]]-Data[[#This Row],[cytodiffusion_classification_confidence]]</f>
        <v>6.5400000000000014E-2</v>
      </c>
    </row>
    <row r="4517" spans="1:41" x14ac:dyDescent="0.3">
      <c r="A4517" t="s">
        <v>4590</v>
      </c>
      <c r="B4517" t="s">
        <v>133</v>
      </c>
      <c r="C4517">
        <v>1</v>
      </c>
      <c r="D4517" t="s">
        <v>104</v>
      </c>
      <c r="E4517">
        <v>6.73</v>
      </c>
      <c r="F4517">
        <v>0</v>
      </c>
      <c r="G4517">
        <v>0</v>
      </c>
      <c r="H4517">
        <v>1</v>
      </c>
      <c r="I4517">
        <f>Data[[#This Row],[nucleus_area_pct]]/Data[[#This Row],[cytoplasm_ratio]]</f>
        <v>0</v>
      </c>
      <c r="J4517">
        <v>0.51400000000000001</v>
      </c>
      <c r="K4517">
        <v>0.70099999999999996</v>
      </c>
      <c r="L4517">
        <v>0.27</v>
      </c>
      <c r="M4517">
        <v>1</v>
      </c>
      <c r="N4517">
        <v>0.88</v>
      </c>
      <c r="O4517">
        <v>179</v>
      </c>
      <c r="P4517">
        <v>53</v>
      </c>
      <c r="Q4517">
        <v>223</v>
      </c>
      <c r="R4517">
        <v>120</v>
      </c>
      <c r="S4517">
        <v>127</v>
      </c>
      <c r="T4517">
        <f>(Data[[#This Row],[mean_r]]/256)*100</f>
        <v>87.109375</v>
      </c>
      <c r="U4517">
        <f>(Data[[#This Row],[mean_g]]/256)*100</f>
        <v>46.875</v>
      </c>
      <c r="V4517">
        <f>(Data[[#This Row],[mean_b]]/256)*100</f>
        <v>49.609375</v>
      </c>
      <c r="W4517">
        <v>0.48899999999999999</v>
      </c>
      <c r="X4517" t="s">
        <v>51</v>
      </c>
      <c r="Y4517" t="s">
        <v>45</v>
      </c>
      <c r="Z4517">
        <v>8727</v>
      </c>
      <c r="AA4517">
        <v>4.93</v>
      </c>
      <c r="AB4517">
        <v>11.3</v>
      </c>
      <c r="AC4517">
        <v>39</v>
      </c>
      <c r="AD4517">
        <v>306876</v>
      </c>
      <c r="AE4517">
        <v>90.3</v>
      </c>
      <c r="AF4517">
        <v>30.6</v>
      </c>
      <c r="AG4517" t="s">
        <v>46</v>
      </c>
      <c r="AH4517" t="s">
        <v>47</v>
      </c>
      <c r="AI4517" t="s">
        <v>52</v>
      </c>
      <c r="AJ4517">
        <v>100</v>
      </c>
      <c r="AK4517">
        <v>224</v>
      </c>
      <c r="AL4517">
        <v>0.88839999999999997</v>
      </c>
      <c r="AM4517">
        <v>0.70989999999999998</v>
      </c>
      <c r="AN4517">
        <v>0.81379999999999997</v>
      </c>
      <c r="AO4517">
        <f>Data[[#This Row],[labeller_confidence_score]]-Data[[#This Row],[cytodiffusion_classification_confidence]]</f>
        <v>0.10389999999999999</v>
      </c>
    </row>
    <row r="4518" spans="1:41" x14ac:dyDescent="0.3">
      <c r="A4518" t="s">
        <v>4591</v>
      </c>
      <c r="B4518" t="s">
        <v>87</v>
      </c>
      <c r="C4518">
        <v>0</v>
      </c>
      <c r="D4518" t="s">
        <v>50</v>
      </c>
      <c r="E4518">
        <v>12.87</v>
      </c>
      <c r="F4518">
        <v>51.5</v>
      </c>
      <c r="G4518">
        <v>0.59199999999999997</v>
      </c>
      <c r="H4518">
        <v>0.42499999999999999</v>
      </c>
      <c r="I4518">
        <f>Data[[#This Row],[nucleus_area_pct]]/Data[[#This Row],[cytoplasm_ratio]]</f>
        <v>121.1764705882353</v>
      </c>
      <c r="J4518">
        <v>0.77200000000000002</v>
      </c>
      <c r="K4518">
        <v>0.30199999999999999</v>
      </c>
      <c r="L4518">
        <v>5.4</v>
      </c>
      <c r="M4518">
        <v>2.4</v>
      </c>
      <c r="N4518">
        <v>0.76100000000000001</v>
      </c>
      <c r="O4518">
        <v>450</v>
      </c>
      <c r="P4518">
        <v>84</v>
      </c>
      <c r="Q4518">
        <v>239</v>
      </c>
      <c r="R4518">
        <v>120</v>
      </c>
      <c r="S4518">
        <v>157</v>
      </c>
      <c r="T4518">
        <f>(Data[[#This Row],[mean_r]]/256)*100</f>
        <v>93.359375</v>
      </c>
      <c r="U4518">
        <f>(Data[[#This Row],[mean_g]]/256)*100</f>
        <v>46.875</v>
      </c>
      <c r="V4518">
        <f>(Data[[#This Row],[mean_b]]/256)*100</f>
        <v>61.328125</v>
      </c>
      <c r="W4518">
        <v>0.69599999999999995</v>
      </c>
      <c r="X4518" t="s">
        <v>63</v>
      </c>
      <c r="Y4518" t="s">
        <v>40</v>
      </c>
      <c r="Z4518">
        <v>1165</v>
      </c>
      <c r="AA4518">
        <v>4.92</v>
      </c>
      <c r="AB4518">
        <v>11.8</v>
      </c>
      <c r="AC4518">
        <v>35.6</v>
      </c>
      <c r="AD4518">
        <v>205333</v>
      </c>
      <c r="AE4518">
        <v>88.6</v>
      </c>
      <c r="AF4518">
        <v>34.6</v>
      </c>
      <c r="AG4518" t="s">
        <v>41</v>
      </c>
      <c r="AH4518" t="s">
        <v>47</v>
      </c>
      <c r="AI4518" t="s">
        <v>43</v>
      </c>
      <c r="AJ4518">
        <v>40</v>
      </c>
      <c r="AK4518">
        <v>224</v>
      </c>
      <c r="AL4518">
        <v>0.2094</v>
      </c>
      <c r="AM4518">
        <v>0.92859999999999998</v>
      </c>
      <c r="AN4518">
        <v>0.96289999999999998</v>
      </c>
      <c r="AO4518">
        <f>Data[[#This Row],[labeller_confidence_score]]-Data[[#This Row],[cytodiffusion_classification_confidence]]</f>
        <v>3.4299999999999997E-2</v>
      </c>
    </row>
    <row r="4519" spans="1:41" x14ac:dyDescent="0.3">
      <c r="A4519" t="s">
        <v>4592</v>
      </c>
      <c r="B4519" t="s">
        <v>49</v>
      </c>
      <c r="C4519">
        <v>0</v>
      </c>
      <c r="D4519" t="s">
        <v>50</v>
      </c>
      <c r="E4519">
        <v>13.56</v>
      </c>
      <c r="F4519">
        <v>54.1</v>
      </c>
      <c r="G4519">
        <v>0.61099999999999999</v>
      </c>
      <c r="H4519">
        <v>0.50800000000000001</v>
      </c>
      <c r="I4519">
        <f>Data[[#This Row],[nucleus_area_pct]]/Data[[#This Row],[cytoplasm_ratio]]</f>
        <v>106.49606299212599</v>
      </c>
      <c r="J4519">
        <v>0.71099999999999997</v>
      </c>
      <c r="K4519">
        <v>0.45100000000000001</v>
      </c>
      <c r="L4519">
        <v>2.4900000000000002</v>
      </c>
      <c r="M4519">
        <v>2.7</v>
      </c>
      <c r="N4519">
        <v>0.91800000000000004</v>
      </c>
      <c r="O4519">
        <v>475</v>
      </c>
      <c r="P4519">
        <v>88</v>
      </c>
      <c r="Q4519">
        <v>204</v>
      </c>
      <c r="R4519">
        <v>161</v>
      </c>
      <c r="S4519">
        <v>192</v>
      </c>
      <c r="T4519">
        <f>(Data[[#This Row],[mean_r]]/256)*100</f>
        <v>79.6875</v>
      </c>
      <c r="U4519">
        <f>(Data[[#This Row],[mean_g]]/256)*100</f>
        <v>62.890625</v>
      </c>
      <c r="V4519">
        <f>(Data[[#This Row],[mean_b]]/256)*100</f>
        <v>75</v>
      </c>
      <c r="W4519">
        <v>0.64900000000000002</v>
      </c>
      <c r="X4519" t="s">
        <v>39</v>
      </c>
      <c r="Y4519" t="s">
        <v>45</v>
      </c>
      <c r="Z4519">
        <v>5134</v>
      </c>
      <c r="AA4519">
        <v>4.78</v>
      </c>
      <c r="AB4519">
        <v>13.7</v>
      </c>
      <c r="AC4519">
        <v>42.3</v>
      </c>
      <c r="AD4519">
        <v>223790</v>
      </c>
      <c r="AE4519">
        <v>102.5</v>
      </c>
      <c r="AF4519">
        <v>31.3</v>
      </c>
      <c r="AG4519" t="s">
        <v>46</v>
      </c>
      <c r="AH4519" t="s">
        <v>42</v>
      </c>
      <c r="AI4519" t="s">
        <v>52</v>
      </c>
      <c r="AJ4519">
        <v>40</v>
      </c>
      <c r="AK4519">
        <v>224</v>
      </c>
      <c r="AL4519">
        <v>6.4999999999999997E-3</v>
      </c>
      <c r="AM4519">
        <v>0.93149999999999999</v>
      </c>
      <c r="AN4519">
        <v>0.90939999999999999</v>
      </c>
      <c r="AO4519">
        <f>Data[[#This Row],[labeller_confidence_score]]-Data[[#This Row],[cytodiffusion_classification_confidence]]</f>
        <v>-2.2100000000000009E-2</v>
      </c>
    </row>
    <row r="4520" spans="1:41" x14ac:dyDescent="0.3">
      <c r="A4520" t="s">
        <v>4593</v>
      </c>
      <c r="B4520" t="s">
        <v>49</v>
      </c>
      <c r="C4520">
        <v>0</v>
      </c>
      <c r="D4520" t="s">
        <v>50</v>
      </c>
      <c r="E4520">
        <v>10.34</v>
      </c>
      <c r="F4520">
        <v>53.8</v>
      </c>
      <c r="G4520">
        <v>0.56999999999999995</v>
      </c>
      <c r="H4520">
        <v>0.42199999999999999</v>
      </c>
      <c r="I4520">
        <f>Data[[#This Row],[nucleus_area_pct]]/Data[[#This Row],[cytoplasm_ratio]]</f>
        <v>127.48815165876778</v>
      </c>
      <c r="J4520">
        <v>0.748</v>
      </c>
      <c r="K4520">
        <v>0.39100000000000001</v>
      </c>
      <c r="L4520">
        <v>2.95</v>
      </c>
      <c r="M4520">
        <v>3.7</v>
      </c>
      <c r="N4520">
        <v>0.876</v>
      </c>
      <c r="O4520">
        <v>453</v>
      </c>
      <c r="P4520">
        <v>79</v>
      </c>
      <c r="Q4520">
        <v>226</v>
      </c>
      <c r="R4520">
        <v>164</v>
      </c>
      <c r="S4520">
        <v>182</v>
      </c>
      <c r="T4520">
        <f>(Data[[#This Row],[mean_r]]/256)*100</f>
        <v>88.28125</v>
      </c>
      <c r="U4520">
        <f>(Data[[#This Row],[mean_g]]/256)*100</f>
        <v>64.0625</v>
      </c>
      <c r="V4520">
        <f>(Data[[#This Row],[mean_b]]/256)*100</f>
        <v>71.09375</v>
      </c>
      <c r="W4520">
        <v>0.59599999999999997</v>
      </c>
      <c r="X4520" t="s">
        <v>39</v>
      </c>
      <c r="Y4520" t="s">
        <v>45</v>
      </c>
      <c r="Z4520">
        <v>6022</v>
      </c>
      <c r="AA4520">
        <v>4.79</v>
      </c>
      <c r="AB4520">
        <v>11.5</v>
      </c>
      <c r="AC4520">
        <v>34.700000000000003</v>
      </c>
      <c r="AD4520">
        <v>241510</v>
      </c>
      <c r="AE4520">
        <v>83.7</v>
      </c>
      <c r="AF4520">
        <v>35.299999999999997</v>
      </c>
      <c r="AG4520" t="s">
        <v>41</v>
      </c>
      <c r="AH4520" t="s">
        <v>47</v>
      </c>
      <c r="AI4520" t="s">
        <v>52</v>
      </c>
      <c r="AJ4520">
        <v>100</v>
      </c>
      <c r="AK4520">
        <v>224</v>
      </c>
      <c r="AL4520">
        <v>6.3500000000000001E-2</v>
      </c>
      <c r="AM4520">
        <v>0.93100000000000005</v>
      </c>
      <c r="AN4520">
        <v>0.85340000000000005</v>
      </c>
      <c r="AO4520">
        <f>Data[[#This Row],[labeller_confidence_score]]-Data[[#This Row],[cytodiffusion_classification_confidence]]</f>
        <v>-7.7600000000000002E-2</v>
      </c>
    </row>
    <row r="4521" spans="1:41" x14ac:dyDescent="0.3">
      <c r="A4521" t="s">
        <v>4594</v>
      </c>
      <c r="B4521" t="s">
        <v>106</v>
      </c>
      <c r="C4521">
        <v>1</v>
      </c>
      <c r="D4521" t="s">
        <v>82</v>
      </c>
      <c r="E4521">
        <v>13.69</v>
      </c>
      <c r="F4521">
        <v>75</v>
      </c>
      <c r="G4521">
        <v>0.38600000000000001</v>
      </c>
      <c r="H4521">
        <v>0.23899999999999999</v>
      </c>
      <c r="I4521">
        <f>Data[[#This Row],[nucleus_area_pct]]/Data[[#This Row],[cytoplasm_ratio]]</f>
        <v>313.80753138075318</v>
      </c>
      <c r="J4521">
        <v>0.78300000000000003</v>
      </c>
      <c r="K4521">
        <v>0.312</v>
      </c>
      <c r="L4521">
        <v>0.82</v>
      </c>
      <c r="M4521">
        <v>1</v>
      </c>
      <c r="N4521">
        <v>0.90700000000000003</v>
      </c>
      <c r="O4521">
        <v>699</v>
      </c>
      <c r="P4521">
        <v>87</v>
      </c>
      <c r="Q4521">
        <v>211</v>
      </c>
      <c r="R4521">
        <v>160</v>
      </c>
      <c r="S4521">
        <v>192</v>
      </c>
      <c r="T4521">
        <f>(Data[[#This Row],[mean_r]]/256)*100</f>
        <v>82.421875</v>
      </c>
      <c r="U4521">
        <f>(Data[[#This Row],[mean_g]]/256)*100</f>
        <v>62.5</v>
      </c>
      <c r="V4521">
        <f>(Data[[#This Row],[mean_b]]/256)*100</f>
        <v>75</v>
      </c>
      <c r="W4521">
        <v>0.76600000000000001</v>
      </c>
      <c r="X4521" t="s">
        <v>51</v>
      </c>
      <c r="Y4521" t="s">
        <v>45</v>
      </c>
      <c r="Z4521">
        <v>8484</v>
      </c>
      <c r="AA4521">
        <v>4.9400000000000004</v>
      </c>
      <c r="AB4521">
        <v>13.2</v>
      </c>
      <c r="AC4521">
        <v>32.700000000000003</v>
      </c>
      <c r="AD4521">
        <v>378462</v>
      </c>
      <c r="AE4521">
        <v>81.400000000000006</v>
      </c>
      <c r="AF4521">
        <v>35.200000000000003</v>
      </c>
      <c r="AG4521" t="s">
        <v>64</v>
      </c>
      <c r="AH4521" t="s">
        <v>47</v>
      </c>
      <c r="AI4521" t="s">
        <v>56</v>
      </c>
      <c r="AJ4521">
        <v>100</v>
      </c>
      <c r="AK4521">
        <v>224</v>
      </c>
      <c r="AL4521">
        <v>0.85460000000000003</v>
      </c>
      <c r="AM4521">
        <v>0.64890000000000003</v>
      </c>
      <c r="AN4521">
        <v>0.92479999999999996</v>
      </c>
      <c r="AO4521">
        <f>Data[[#This Row],[labeller_confidence_score]]-Data[[#This Row],[cytodiffusion_classification_confidence]]</f>
        <v>0.27589999999999992</v>
      </c>
    </row>
    <row r="4522" spans="1:41" x14ac:dyDescent="0.3">
      <c r="A4522" t="s">
        <v>4595</v>
      </c>
      <c r="B4522" t="s">
        <v>49</v>
      </c>
      <c r="C4522">
        <v>0</v>
      </c>
      <c r="D4522" t="s">
        <v>50</v>
      </c>
      <c r="E4522">
        <v>13.08</v>
      </c>
      <c r="F4522">
        <v>41.3</v>
      </c>
      <c r="G4522">
        <v>0.64500000000000002</v>
      </c>
      <c r="H4522">
        <v>0.48099999999999998</v>
      </c>
      <c r="I4522">
        <f>Data[[#This Row],[nucleus_area_pct]]/Data[[#This Row],[cytoplasm_ratio]]</f>
        <v>85.862785862785856</v>
      </c>
      <c r="J4522">
        <v>0.85899999999999999</v>
      </c>
      <c r="K4522">
        <v>0.36399999999999999</v>
      </c>
      <c r="L4522">
        <v>2.17</v>
      </c>
      <c r="M4522">
        <v>3.8</v>
      </c>
      <c r="N4522">
        <v>0.88400000000000001</v>
      </c>
      <c r="O4522">
        <v>466</v>
      </c>
      <c r="P4522">
        <v>66</v>
      </c>
      <c r="Q4522">
        <v>211</v>
      </c>
      <c r="R4522">
        <v>152</v>
      </c>
      <c r="S4522">
        <v>172</v>
      </c>
      <c r="T4522">
        <f>(Data[[#This Row],[mean_r]]/256)*100</f>
        <v>82.421875</v>
      </c>
      <c r="U4522">
        <f>(Data[[#This Row],[mean_g]]/256)*100</f>
        <v>59.375</v>
      </c>
      <c r="V4522">
        <f>(Data[[#This Row],[mean_b]]/256)*100</f>
        <v>67.1875</v>
      </c>
      <c r="W4522">
        <v>0.71699999999999997</v>
      </c>
      <c r="X4522" t="s">
        <v>63</v>
      </c>
      <c r="Y4522" t="s">
        <v>40</v>
      </c>
      <c r="Z4522">
        <v>4006</v>
      </c>
      <c r="AA4522">
        <v>4.5999999999999996</v>
      </c>
      <c r="AB4522">
        <v>13.1</v>
      </c>
      <c r="AC4522">
        <v>43.9</v>
      </c>
      <c r="AD4522">
        <v>321000</v>
      </c>
      <c r="AE4522">
        <v>76</v>
      </c>
      <c r="AF4522">
        <v>34</v>
      </c>
      <c r="AG4522" t="s">
        <v>46</v>
      </c>
      <c r="AH4522" t="s">
        <v>47</v>
      </c>
      <c r="AI4522" t="s">
        <v>52</v>
      </c>
      <c r="AJ4522">
        <v>100</v>
      </c>
      <c r="AK4522">
        <v>224</v>
      </c>
      <c r="AL4522">
        <v>0.13919999999999999</v>
      </c>
      <c r="AM4522">
        <v>0.92059999999999997</v>
      </c>
      <c r="AN4522">
        <v>0.89300000000000002</v>
      </c>
      <c r="AO4522">
        <f>Data[[#This Row],[labeller_confidence_score]]-Data[[#This Row],[cytodiffusion_classification_confidence]]</f>
        <v>-2.7599999999999958E-2</v>
      </c>
    </row>
    <row r="4523" spans="1:41" x14ac:dyDescent="0.3">
      <c r="A4523" t="s">
        <v>4596</v>
      </c>
      <c r="B4523" t="s">
        <v>60</v>
      </c>
      <c r="C4523">
        <v>0</v>
      </c>
      <c r="D4523" t="s">
        <v>50</v>
      </c>
      <c r="E4523">
        <v>14.94</v>
      </c>
      <c r="F4523">
        <v>64</v>
      </c>
      <c r="G4523">
        <v>0.54900000000000004</v>
      </c>
      <c r="H4523">
        <v>0.45400000000000001</v>
      </c>
      <c r="I4523">
        <f>Data[[#This Row],[nucleus_area_pct]]/Data[[#This Row],[cytoplasm_ratio]]</f>
        <v>140.9691629955947</v>
      </c>
      <c r="J4523">
        <v>0.68400000000000005</v>
      </c>
      <c r="K4523">
        <v>0.42799999999999999</v>
      </c>
      <c r="L4523">
        <v>1.79</v>
      </c>
      <c r="M4523">
        <v>1.5</v>
      </c>
      <c r="N4523">
        <v>0.68700000000000006</v>
      </c>
      <c r="O4523">
        <v>603</v>
      </c>
      <c r="P4523">
        <v>92</v>
      </c>
      <c r="Q4523">
        <v>215</v>
      </c>
      <c r="R4523">
        <v>162</v>
      </c>
      <c r="S4523">
        <v>173</v>
      </c>
      <c r="T4523">
        <f>(Data[[#This Row],[mean_r]]/256)*100</f>
        <v>83.984375</v>
      </c>
      <c r="U4523">
        <f>(Data[[#This Row],[mean_g]]/256)*100</f>
        <v>63.28125</v>
      </c>
      <c r="V4523">
        <f>(Data[[#This Row],[mean_b]]/256)*100</f>
        <v>67.578125</v>
      </c>
      <c r="W4523">
        <v>0.54500000000000004</v>
      </c>
      <c r="X4523" t="s">
        <v>51</v>
      </c>
      <c r="Y4523" t="s">
        <v>45</v>
      </c>
      <c r="Z4523">
        <v>5693</v>
      </c>
      <c r="AA4523">
        <v>3.5</v>
      </c>
      <c r="AB4523">
        <v>13.7</v>
      </c>
      <c r="AC4523">
        <v>51.5</v>
      </c>
      <c r="AD4523">
        <v>143458</v>
      </c>
      <c r="AE4523">
        <v>97</v>
      </c>
      <c r="AF4523">
        <v>35.700000000000003</v>
      </c>
      <c r="AG4523" t="s">
        <v>46</v>
      </c>
      <c r="AH4523" t="s">
        <v>47</v>
      </c>
      <c r="AI4523" t="s">
        <v>52</v>
      </c>
      <c r="AJ4523">
        <v>40</v>
      </c>
      <c r="AK4523">
        <v>512</v>
      </c>
      <c r="AL4523">
        <v>0</v>
      </c>
      <c r="AM4523">
        <v>0.92159999999999997</v>
      </c>
      <c r="AN4523">
        <v>0.94930000000000003</v>
      </c>
      <c r="AO4523">
        <f>Data[[#This Row],[labeller_confidence_score]]-Data[[#This Row],[cytodiffusion_classification_confidence]]</f>
        <v>2.7700000000000058E-2</v>
      </c>
    </row>
    <row r="4524" spans="1:41" x14ac:dyDescent="0.3">
      <c r="A4524" t="s">
        <v>4597</v>
      </c>
      <c r="B4524" t="s">
        <v>89</v>
      </c>
      <c r="C4524">
        <v>1</v>
      </c>
      <c r="D4524" t="s">
        <v>38</v>
      </c>
      <c r="E4524">
        <v>13.02</v>
      </c>
      <c r="F4524">
        <v>52.7</v>
      </c>
      <c r="G4524">
        <v>0.63200000000000001</v>
      </c>
      <c r="H4524">
        <v>0.378</v>
      </c>
      <c r="I4524">
        <f>Data[[#This Row],[nucleus_area_pct]]/Data[[#This Row],[cytoplasm_ratio]]</f>
        <v>139.41798941798942</v>
      </c>
      <c r="J4524">
        <v>0.754</v>
      </c>
      <c r="K4524">
        <v>0.22800000000000001</v>
      </c>
      <c r="L4524">
        <v>4.3099999999999996</v>
      </c>
      <c r="M4524">
        <v>3.3</v>
      </c>
      <c r="N4524">
        <v>0.78700000000000003</v>
      </c>
      <c r="O4524">
        <v>393</v>
      </c>
      <c r="P4524">
        <v>76</v>
      </c>
      <c r="Q4524">
        <v>193</v>
      </c>
      <c r="R4524">
        <v>146</v>
      </c>
      <c r="S4524">
        <v>186</v>
      </c>
      <c r="T4524">
        <f>(Data[[#This Row],[mean_r]]/256)*100</f>
        <v>75.390625</v>
      </c>
      <c r="U4524">
        <f>(Data[[#This Row],[mean_g]]/256)*100</f>
        <v>57.03125</v>
      </c>
      <c r="V4524">
        <f>(Data[[#This Row],[mean_b]]/256)*100</f>
        <v>72.65625</v>
      </c>
      <c r="W4524">
        <v>0.60599999999999998</v>
      </c>
      <c r="X4524" t="s">
        <v>39</v>
      </c>
      <c r="Y4524" t="s">
        <v>45</v>
      </c>
      <c r="Z4524">
        <v>13569</v>
      </c>
      <c r="AA4524">
        <v>4.4400000000000004</v>
      </c>
      <c r="AB4524">
        <v>16.2</v>
      </c>
      <c r="AC4524">
        <v>40.799999999999997</v>
      </c>
      <c r="AD4524">
        <v>153102</v>
      </c>
      <c r="AE4524">
        <v>86.9</v>
      </c>
      <c r="AF4524">
        <v>32.299999999999997</v>
      </c>
      <c r="AG4524" t="s">
        <v>64</v>
      </c>
      <c r="AH4524" t="s">
        <v>42</v>
      </c>
      <c r="AI4524" t="s">
        <v>56</v>
      </c>
      <c r="AJ4524">
        <v>100</v>
      </c>
      <c r="AK4524">
        <v>224</v>
      </c>
      <c r="AL4524">
        <v>0.82709999999999995</v>
      </c>
      <c r="AM4524">
        <v>0.60260000000000002</v>
      </c>
      <c r="AN4524">
        <v>0.79090000000000005</v>
      </c>
      <c r="AO4524">
        <f>Data[[#This Row],[labeller_confidence_score]]-Data[[#This Row],[cytodiffusion_classification_confidence]]</f>
        <v>0.18830000000000002</v>
      </c>
    </row>
    <row r="4525" spans="1:41" x14ac:dyDescent="0.3">
      <c r="A4525" t="s">
        <v>4598</v>
      </c>
      <c r="B4525" t="s">
        <v>62</v>
      </c>
      <c r="C4525">
        <v>0</v>
      </c>
      <c r="D4525" t="s">
        <v>50</v>
      </c>
      <c r="E4525">
        <v>6.33</v>
      </c>
      <c r="F4525">
        <v>81.5</v>
      </c>
      <c r="G4525">
        <v>0.68400000000000005</v>
      </c>
      <c r="H4525">
        <v>0.16400000000000001</v>
      </c>
      <c r="I4525">
        <f>Data[[#This Row],[nucleus_area_pct]]/Data[[#This Row],[cytoplasm_ratio]]</f>
        <v>496.95121951219511</v>
      </c>
      <c r="J4525">
        <v>0.93</v>
      </c>
      <c r="K4525">
        <v>0.23100000000000001</v>
      </c>
      <c r="L4525">
        <v>0.97</v>
      </c>
      <c r="M4525">
        <v>1</v>
      </c>
      <c r="N4525">
        <v>0.89300000000000002</v>
      </c>
      <c r="O4525">
        <v>286</v>
      </c>
      <c r="P4525">
        <v>49</v>
      </c>
      <c r="Q4525">
        <v>213</v>
      </c>
      <c r="R4525">
        <v>141</v>
      </c>
      <c r="S4525">
        <v>174</v>
      </c>
      <c r="T4525">
        <f>(Data[[#This Row],[mean_r]]/256)*100</f>
        <v>83.203125</v>
      </c>
      <c r="U4525">
        <f>(Data[[#This Row],[mean_g]]/256)*100</f>
        <v>55.078125</v>
      </c>
      <c r="V4525">
        <f>(Data[[#This Row],[mean_b]]/256)*100</f>
        <v>67.96875</v>
      </c>
      <c r="W4525">
        <v>0.77900000000000003</v>
      </c>
      <c r="X4525" t="s">
        <v>39</v>
      </c>
      <c r="Y4525" t="s">
        <v>45</v>
      </c>
      <c r="Z4525">
        <v>5907</v>
      </c>
      <c r="AA4525">
        <v>3.69</v>
      </c>
      <c r="AB4525">
        <v>14.8</v>
      </c>
      <c r="AC4525">
        <v>40.200000000000003</v>
      </c>
      <c r="AD4525">
        <v>421797</v>
      </c>
      <c r="AE4525">
        <v>90.4</v>
      </c>
      <c r="AF4525">
        <v>32.4</v>
      </c>
      <c r="AG4525" t="s">
        <v>41</v>
      </c>
      <c r="AH4525" t="s">
        <v>68</v>
      </c>
      <c r="AI4525" t="s">
        <v>56</v>
      </c>
      <c r="AJ4525">
        <v>100</v>
      </c>
      <c r="AK4525">
        <v>512</v>
      </c>
      <c r="AL4525">
        <v>7.6E-3</v>
      </c>
      <c r="AM4525">
        <v>1</v>
      </c>
      <c r="AN4525">
        <v>0.82889999999999997</v>
      </c>
      <c r="AO4525">
        <f>Data[[#This Row],[labeller_confidence_score]]-Data[[#This Row],[cytodiffusion_classification_confidence]]</f>
        <v>-0.17110000000000003</v>
      </c>
    </row>
    <row r="4526" spans="1:41" x14ac:dyDescent="0.3">
      <c r="A4526" t="s">
        <v>4599</v>
      </c>
      <c r="B4526" t="s">
        <v>54</v>
      </c>
      <c r="C4526">
        <v>0</v>
      </c>
      <c r="D4526" t="s">
        <v>54</v>
      </c>
      <c r="E4526">
        <v>8.4499999999999993</v>
      </c>
      <c r="F4526">
        <v>0</v>
      </c>
      <c r="G4526">
        <v>0</v>
      </c>
      <c r="H4526">
        <v>1</v>
      </c>
      <c r="I4526">
        <f>Data[[#This Row],[nucleus_area_pct]]/Data[[#This Row],[cytoplasm_ratio]]</f>
        <v>0</v>
      </c>
      <c r="J4526">
        <v>0.83699999999999997</v>
      </c>
      <c r="K4526">
        <v>0.14699999999999999</v>
      </c>
      <c r="L4526">
        <v>0.31</v>
      </c>
      <c r="M4526">
        <v>1</v>
      </c>
      <c r="N4526">
        <v>0.96599999999999997</v>
      </c>
      <c r="O4526">
        <v>171</v>
      </c>
      <c r="P4526">
        <v>52</v>
      </c>
      <c r="Q4526">
        <v>239</v>
      </c>
      <c r="R4526">
        <v>129</v>
      </c>
      <c r="S4526">
        <v>134</v>
      </c>
      <c r="T4526">
        <f>(Data[[#This Row],[mean_r]]/256)*100</f>
        <v>93.359375</v>
      </c>
      <c r="U4526">
        <f>(Data[[#This Row],[mean_g]]/256)*100</f>
        <v>50.390625</v>
      </c>
      <c r="V4526">
        <f>(Data[[#This Row],[mean_b]]/256)*100</f>
        <v>52.34375</v>
      </c>
      <c r="W4526">
        <v>0.54200000000000004</v>
      </c>
      <c r="X4526" t="s">
        <v>39</v>
      </c>
      <c r="Y4526" t="s">
        <v>45</v>
      </c>
      <c r="Z4526">
        <v>6106</v>
      </c>
      <c r="AA4526">
        <v>4.5599999999999996</v>
      </c>
      <c r="AB4526">
        <v>9.9</v>
      </c>
      <c r="AC4526">
        <v>32.5</v>
      </c>
      <c r="AD4526">
        <v>240095</v>
      </c>
      <c r="AE4526">
        <v>92.8</v>
      </c>
      <c r="AF4526">
        <v>33</v>
      </c>
      <c r="AG4526" t="s">
        <v>46</v>
      </c>
      <c r="AH4526" t="s">
        <v>47</v>
      </c>
      <c r="AI4526" t="s">
        <v>56</v>
      </c>
      <c r="AJ4526">
        <v>100</v>
      </c>
      <c r="AK4526">
        <v>360</v>
      </c>
      <c r="AL4526">
        <v>9.7000000000000003E-2</v>
      </c>
      <c r="AM4526">
        <v>0.84970000000000001</v>
      </c>
      <c r="AN4526">
        <v>0.77590000000000003</v>
      </c>
      <c r="AO4526">
        <f>Data[[#This Row],[labeller_confidence_score]]-Data[[#This Row],[cytodiffusion_classification_confidence]]</f>
        <v>-7.3799999999999977E-2</v>
      </c>
    </row>
    <row r="4527" spans="1:41" x14ac:dyDescent="0.3">
      <c r="A4527" t="s">
        <v>4600</v>
      </c>
      <c r="B4527" t="s">
        <v>60</v>
      </c>
      <c r="C4527">
        <v>0</v>
      </c>
      <c r="D4527" t="s">
        <v>50</v>
      </c>
      <c r="E4527">
        <v>15.46</v>
      </c>
      <c r="F4527">
        <v>79.900000000000006</v>
      </c>
      <c r="G4527">
        <v>0.41899999999999998</v>
      </c>
      <c r="H4527">
        <v>0.40799999999999997</v>
      </c>
      <c r="I4527">
        <f>Data[[#This Row],[nucleus_area_pct]]/Data[[#This Row],[cytoplasm_ratio]]</f>
        <v>195.83333333333337</v>
      </c>
      <c r="J4527">
        <v>0.65900000000000003</v>
      </c>
      <c r="K4527">
        <v>0.36599999999999999</v>
      </c>
      <c r="L4527">
        <v>2.69</v>
      </c>
      <c r="M4527">
        <v>1</v>
      </c>
      <c r="N4527">
        <v>0.61099999999999999</v>
      </c>
      <c r="O4527">
        <v>629</v>
      </c>
      <c r="P4527">
        <v>88</v>
      </c>
      <c r="Q4527">
        <v>211</v>
      </c>
      <c r="R4527">
        <v>161</v>
      </c>
      <c r="S4527">
        <v>188</v>
      </c>
      <c r="T4527">
        <f>(Data[[#This Row],[mean_r]]/256)*100</f>
        <v>82.421875</v>
      </c>
      <c r="U4527">
        <f>(Data[[#This Row],[mean_g]]/256)*100</f>
        <v>62.890625</v>
      </c>
      <c r="V4527">
        <f>(Data[[#This Row],[mean_b]]/256)*100</f>
        <v>73.4375</v>
      </c>
      <c r="W4527">
        <v>0.55900000000000005</v>
      </c>
      <c r="X4527" t="s">
        <v>51</v>
      </c>
      <c r="Y4527" t="s">
        <v>40</v>
      </c>
      <c r="Z4527">
        <v>9255</v>
      </c>
      <c r="AA4527">
        <v>2.94</v>
      </c>
      <c r="AB4527">
        <v>15.1</v>
      </c>
      <c r="AC4527">
        <v>49.8</v>
      </c>
      <c r="AD4527">
        <v>186576</v>
      </c>
      <c r="AE4527">
        <v>93.7</v>
      </c>
      <c r="AF4527">
        <v>33.700000000000003</v>
      </c>
      <c r="AG4527" t="s">
        <v>64</v>
      </c>
      <c r="AH4527" t="s">
        <v>68</v>
      </c>
      <c r="AI4527" t="s">
        <v>56</v>
      </c>
      <c r="AJ4527">
        <v>60</v>
      </c>
      <c r="AK4527">
        <v>360</v>
      </c>
      <c r="AL4527">
        <v>0.109</v>
      </c>
      <c r="AM4527">
        <v>0.9264</v>
      </c>
      <c r="AN4527">
        <v>0.9254</v>
      </c>
      <c r="AO4527">
        <f>Data[[#This Row],[labeller_confidence_score]]-Data[[#This Row],[cytodiffusion_classification_confidence]]</f>
        <v>-1.0000000000000009E-3</v>
      </c>
    </row>
    <row r="4528" spans="1:41" x14ac:dyDescent="0.3">
      <c r="A4528" t="s">
        <v>4601</v>
      </c>
      <c r="B4528" t="s">
        <v>74</v>
      </c>
      <c r="C4528">
        <v>0</v>
      </c>
      <c r="D4528" t="s">
        <v>75</v>
      </c>
      <c r="E4528">
        <v>2.73</v>
      </c>
      <c r="F4528">
        <v>0</v>
      </c>
      <c r="G4528">
        <v>0</v>
      </c>
      <c r="H4528">
        <v>1</v>
      </c>
      <c r="I4528">
        <f>Data[[#This Row],[nucleus_area_pct]]/Data[[#This Row],[cytoplasm_ratio]]</f>
        <v>0</v>
      </c>
      <c r="J4528">
        <v>0.77100000000000002</v>
      </c>
      <c r="K4528">
        <v>0.36599999999999999</v>
      </c>
      <c r="L4528">
        <v>4.0599999999999996</v>
      </c>
      <c r="M4528">
        <v>1</v>
      </c>
      <c r="N4528">
        <v>0.76800000000000002</v>
      </c>
      <c r="O4528">
        <v>29</v>
      </c>
      <c r="P4528">
        <v>20</v>
      </c>
      <c r="Q4528">
        <v>220</v>
      </c>
      <c r="R4528">
        <v>110</v>
      </c>
      <c r="S4528">
        <v>168</v>
      </c>
      <c r="T4528">
        <f>(Data[[#This Row],[mean_r]]/256)*100</f>
        <v>85.9375</v>
      </c>
      <c r="U4528">
        <f>(Data[[#This Row],[mean_g]]/256)*100</f>
        <v>42.96875</v>
      </c>
      <c r="V4528">
        <f>(Data[[#This Row],[mean_b]]/256)*100</f>
        <v>65.625</v>
      </c>
      <c r="W4528">
        <v>0.61299999999999999</v>
      </c>
      <c r="X4528" t="s">
        <v>51</v>
      </c>
      <c r="Y4528" t="s">
        <v>45</v>
      </c>
      <c r="Z4528">
        <v>5834</v>
      </c>
      <c r="AA4528">
        <v>4.66</v>
      </c>
      <c r="AB4528">
        <v>14.3</v>
      </c>
      <c r="AC4528">
        <v>46.7</v>
      </c>
      <c r="AD4528">
        <v>200344</v>
      </c>
      <c r="AE4528">
        <v>81.099999999999994</v>
      </c>
      <c r="AF4528">
        <v>33.9</v>
      </c>
      <c r="AG4528" t="s">
        <v>64</v>
      </c>
      <c r="AH4528" t="s">
        <v>42</v>
      </c>
      <c r="AI4528" t="s">
        <v>43</v>
      </c>
      <c r="AJ4528">
        <v>40</v>
      </c>
      <c r="AK4528">
        <v>224</v>
      </c>
      <c r="AL4528">
        <v>9.74E-2</v>
      </c>
      <c r="AM4528">
        <v>0.94489999999999996</v>
      </c>
      <c r="AN4528">
        <v>0.8548</v>
      </c>
      <c r="AO4528">
        <f>Data[[#This Row],[labeller_confidence_score]]-Data[[#This Row],[cytodiffusion_classification_confidence]]</f>
        <v>-9.0099999999999958E-2</v>
      </c>
    </row>
    <row r="4529" spans="1:41" x14ac:dyDescent="0.3">
      <c r="A4529" t="s">
        <v>4602</v>
      </c>
      <c r="B4529" t="s">
        <v>87</v>
      </c>
      <c r="C4529">
        <v>0</v>
      </c>
      <c r="D4529" t="s">
        <v>50</v>
      </c>
      <c r="E4529">
        <v>13.23</v>
      </c>
      <c r="F4529">
        <v>48.8</v>
      </c>
      <c r="G4529">
        <v>0.50700000000000001</v>
      </c>
      <c r="H4529">
        <v>0.52600000000000002</v>
      </c>
      <c r="I4529">
        <f>Data[[#This Row],[nucleus_area_pct]]/Data[[#This Row],[cytoplasm_ratio]]</f>
        <v>92.775665399239529</v>
      </c>
      <c r="J4529">
        <v>0.76200000000000001</v>
      </c>
      <c r="K4529">
        <v>0.39400000000000002</v>
      </c>
      <c r="L4529">
        <v>4.5599999999999996</v>
      </c>
      <c r="M4529">
        <v>2.2999999999999998</v>
      </c>
      <c r="N4529">
        <v>0.70599999999999996</v>
      </c>
      <c r="O4529">
        <v>429</v>
      </c>
      <c r="P4529">
        <v>68</v>
      </c>
      <c r="Q4529">
        <v>221</v>
      </c>
      <c r="R4529">
        <v>133</v>
      </c>
      <c r="S4529">
        <v>171</v>
      </c>
      <c r="T4529">
        <f>(Data[[#This Row],[mean_r]]/256)*100</f>
        <v>86.328125</v>
      </c>
      <c r="U4529">
        <f>(Data[[#This Row],[mean_g]]/256)*100</f>
        <v>51.953125</v>
      </c>
      <c r="V4529">
        <f>(Data[[#This Row],[mean_b]]/256)*100</f>
        <v>66.796875</v>
      </c>
      <c r="W4529">
        <v>0.64300000000000002</v>
      </c>
      <c r="X4529" t="s">
        <v>39</v>
      </c>
      <c r="Y4529" t="s">
        <v>40</v>
      </c>
      <c r="Z4529">
        <v>4250</v>
      </c>
      <c r="AA4529">
        <v>4.91</v>
      </c>
      <c r="AB4529">
        <v>13.6</v>
      </c>
      <c r="AC4529">
        <v>37.4</v>
      </c>
      <c r="AD4529">
        <v>269021</v>
      </c>
      <c r="AE4529">
        <v>94.4</v>
      </c>
      <c r="AF4529">
        <v>32.299999999999997</v>
      </c>
      <c r="AG4529" t="s">
        <v>64</v>
      </c>
      <c r="AH4529" t="s">
        <v>42</v>
      </c>
      <c r="AI4529" t="s">
        <v>43</v>
      </c>
      <c r="AJ4529">
        <v>60</v>
      </c>
      <c r="AK4529">
        <v>512</v>
      </c>
      <c r="AL4529">
        <v>0</v>
      </c>
      <c r="AM4529">
        <v>0.97440000000000004</v>
      </c>
      <c r="AN4529">
        <v>0.92320000000000002</v>
      </c>
      <c r="AO4529">
        <f>Data[[#This Row],[labeller_confidence_score]]-Data[[#This Row],[cytodiffusion_classification_confidence]]</f>
        <v>-5.1200000000000023E-2</v>
      </c>
    </row>
    <row r="4530" spans="1:41" x14ac:dyDescent="0.3">
      <c r="A4530" t="s">
        <v>4603</v>
      </c>
      <c r="B4530" t="s">
        <v>133</v>
      </c>
      <c r="C4530">
        <v>1</v>
      </c>
      <c r="D4530" t="s">
        <v>104</v>
      </c>
      <c r="E4530">
        <v>5.59</v>
      </c>
      <c r="F4530">
        <v>0</v>
      </c>
      <c r="G4530">
        <v>0</v>
      </c>
      <c r="H4530">
        <v>1</v>
      </c>
      <c r="I4530">
        <f>Data[[#This Row],[nucleus_area_pct]]/Data[[#This Row],[cytoplasm_ratio]]</f>
        <v>0</v>
      </c>
      <c r="J4530">
        <v>0.49199999999999999</v>
      </c>
      <c r="K4530">
        <v>0.746</v>
      </c>
      <c r="L4530">
        <v>0.53</v>
      </c>
      <c r="M4530">
        <v>1</v>
      </c>
      <c r="N4530">
        <v>0.81399999999999995</v>
      </c>
      <c r="O4530">
        <v>190</v>
      </c>
      <c r="P4530">
        <v>49</v>
      </c>
      <c r="Q4530">
        <v>213</v>
      </c>
      <c r="R4530">
        <v>130</v>
      </c>
      <c r="S4530">
        <v>121</v>
      </c>
      <c r="T4530">
        <f>(Data[[#This Row],[mean_r]]/256)*100</f>
        <v>83.203125</v>
      </c>
      <c r="U4530">
        <f>(Data[[#This Row],[mean_g]]/256)*100</f>
        <v>50.78125</v>
      </c>
      <c r="V4530">
        <f>(Data[[#This Row],[mean_b]]/256)*100</f>
        <v>47.265625</v>
      </c>
      <c r="W4530">
        <v>0.51800000000000002</v>
      </c>
      <c r="X4530" t="s">
        <v>51</v>
      </c>
      <c r="Y4530" t="s">
        <v>45</v>
      </c>
      <c r="Z4530">
        <v>6543</v>
      </c>
      <c r="AA4530">
        <v>4.76</v>
      </c>
      <c r="AB4530">
        <v>13.9</v>
      </c>
      <c r="AC4530">
        <v>44.4</v>
      </c>
      <c r="AD4530">
        <v>164253</v>
      </c>
      <c r="AE4530">
        <v>93.2</v>
      </c>
      <c r="AF4530">
        <v>33.4</v>
      </c>
      <c r="AG4530" t="s">
        <v>41</v>
      </c>
      <c r="AH4530" t="s">
        <v>47</v>
      </c>
      <c r="AI4530" t="s">
        <v>56</v>
      </c>
      <c r="AJ4530">
        <v>100</v>
      </c>
      <c r="AK4530">
        <v>512</v>
      </c>
      <c r="AL4530">
        <v>0.81379999999999997</v>
      </c>
      <c r="AM4530">
        <v>0.61699999999999999</v>
      </c>
      <c r="AN4530">
        <v>0.88170000000000004</v>
      </c>
      <c r="AO4530">
        <f>Data[[#This Row],[labeller_confidence_score]]-Data[[#This Row],[cytodiffusion_classification_confidence]]</f>
        <v>0.26470000000000005</v>
      </c>
    </row>
    <row r="4531" spans="1:41" x14ac:dyDescent="0.3">
      <c r="A4531" t="s">
        <v>4604</v>
      </c>
      <c r="B4531" t="s">
        <v>106</v>
      </c>
      <c r="C4531">
        <v>1</v>
      </c>
      <c r="D4531" t="s">
        <v>82</v>
      </c>
      <c r="E4531">
        <v>12.74</v>
      </c>
      <c r="F4531">
        <v>77.7</v>
      </c>
      <c r="G4531">
        <v>0.433</v>
      </c>
      <c r="H4531">
        <v>0.23699999999999999</v>
      </c>
      <c r="I4531">
        <f>Data[[#This Row],[nucleus_area_pct]]/Data[[#This Row],[cytoplasm_ratio]]</f>
        <v>327.84810126582283</v>
      </c>
      <c r="J4531">
        <v>0.95799999999999996</v>
      </c>
      <c r="K4531">
        <v>0.224</v>
      </c>
      <c r="L4531">
        <v>0.67</v>
      </c>
      <c r="M4531">
        <v>1</v>
      </c>
      <c r="N4531">
        <v>0.91200000000000003</v>
      </c>
      <c r="O4531">
        <v>431</v>
      </c>
      <c r="P4531">
        <v>107</v>
      </c>
      <c r="Q4531">
        <v>182</v>
      </c>
      <c r="R4531">
        <v>163</v>
      </c>
      <c r="S4531">
        <v>174</v>
      </c>
      <c r="T4531">
        <f>(Data[[#This Row],[mean_r]]/256)*100</f>
        <v>71.09375</v>
      </c>
      <c r="U4531">
        <f>(Data[[#This Row],[mean_g]]/256)*100</f>
        <v>63.671875</v>
      </c>
      <c r="V4531">
        <f>(Data[[#This Row],[mean_b]]/256)*100</f>
        <v>67.96875</v>
      </c>
      <c r="W4531">
        <v>0.77500000000000002</v>
      </c>
      <c r="X4531" t="s">
        <v>51</v>
      </c>
      <c r="Y4531" t="s">
        <v>45</v>
      </c>
      <c r="Z4531">
        <v>8167</v>
      </c>
      <c r="AA4531">
        <v>3.65</v>
      </c>
      <c r="AB4531">
        <v>14.1</v>
      </c>
      <c r="AC4531">
        <v>27.6</v>
      </c>
      <c r="AD4531">
        <v>188036</v>
      </c>
      <c r="AE4531">
        <v>97.9</v>
      </c>
      <c r="AF4531">
        <v>31.2</v>
      </c>
      <c r="AG4531" t="s">
        <v>46</v>
      </c>
      <c r="AH4531" t="s">
        <v>47</v>
      </c>
      <c r="AI4531" t="s">
        <v>52</v>
      </c>
      <c r="AJ4531">
        <v>60</v>
      </c>
      <c r="AK4531">
        <v>224</v>
      </c>
      <c r="AL4531">
        <v>0.95930000000000004</v>
      </c>
      <c r="AM4531">
        <v>0.748</v>
      </c>
      <c r="AN4531">
        <v>0.77059999999999995</v>
      </c>
      <c r="AO4531">
        <f>Data[[#This Row],[labeller_confidence_score]]-Data[[#This Row],[cytodiffusion_classification_confidence]]</f>
        <v>2.2599999999999953E-2</v>
      </c>
    </row>
    <row r="4532" spans="1:41" x14ac:dyDescent="0.3">
      <c r="A4532" t="s">
        <v>4605</v>
      </c>
      <c r="B4532" t="s">
        <v>103</v>
      </c>
      <c r="C4532">
        <v>1</v>
      </c>
      <c r="D4532" t="s">
        <v>104</v>
      </c>
      <c r="E4532">
        <v>5.44</v>
      </c>
      <c r="F4532">
        <v>0</v>
      </c>
      <c r="G4532">
        <v>0</v>
      </c>
      <c r="H4532">
        <v>1</v>
      </c>
      <c r="I4532">
        <f>Data[[#This Row],[nucleus_area_pct]]/Data[[#This Row],[cytoplasm_ratio]]</f>
        <v>0</v>
      </c>
      <c r="J4532">
        <v>0.622</v>
      </c>
      <c r="K4532">
        <v>0.746</v>
      </c>
      <c r="L4532">
        <v>0.51</v>
      </c>
      <c r="M4532">
        <v>1</v>
      </c>
      <c r="N4532">
        <v>0.72299999999999998</v>
      </c>
      <c r="O4532">
        <v>72</v>
      </c>
      <c r="P4532">
        <v>41</v>
      </c>
      <c r="Q4532">
        <v>222</v>
      </c>
      <c r="R4532">
        <v>109</v>
      </c>
      <c r="S4532">
        <v>141</v>
      </c>
      <c r="T4532">
        <f>(Data[[#This Row],[mean_r]]/256)*100</f>
        <v>86.71875</v>
      </c>
      <c r="U4532">
        <f>(Data[[#This Row],[mean_g]]/256)*100</f>
        <v>42.578125</v>
      </c>
      <c r="V4532">
        <f>(Data[[#This Row],[mean_b]]/256)*100</f>
        <v>55.078125</v>
      </c>
      <c r="W4532">
        <v>0.57699999999999996</v>
      </c>
      <c r="X4532" t="s">
        <v>51</v>
      </c>
      <c r="Y4532" t="s">
        <v>45</v>
      </c>
      <c r="Z4532">
        <v>11994</v>
      </c>
      <c r="AA4532">
        <v>6.15</v>
      </c>
      <c r="AB4532">
        <v>11.9</v>
      </c>
      <c r="AC4532">
        <v>50.4</v>
      </c>
      <c r="AD4532">
        <v>322037</v>
      </c>
      <c r="AE4532">
        <v>93.3</v>
      </c>
      <c r="AF4532">
        <v>33.200000000000003</v>
      </c>
      <c r="AG4532" t="s">
        <v>46</v>
      </c>
      <c r="AH4532" t="s">
        <v>47</v>
      </c>
      <c r="AI4532" t="s">
        <v>52</v>
      </c>
      <c r="AJ4532">
        <v>100</v>
      </c>
      <c r="AK4532">
        <v>360</v>
      </c>
      <c r="AL4532">
        <v>0.81810000000000005</v>
      </c>
      <c r="AM4532">
        <v>0.60419999999999996</v>
      </c>
      <c r="AN4532">
        <v>0.83650000000000002</v>
      </c>
      <c r="AO4532">
        <f>Data[[#This Row],[labeller_confidence_score]]-Data[[#This Row],[cytodiffusion_classification_confidence]]</f>
        <v>0.23230000000000006</v>
      </c>
    </row>
    <row r="4533" spans="1:41" x14ac:dyDescent="0.3">
      <c r="A4533" t="s">
        <v>4606</v>
      </c>
      <c r="B4533" t="s">
        <v>133</v>
      </c>
      <c r="C4533">
        <v>1</v>
      </c>
      <c r="D4533" t="s">
        <v>104</v>
      </c>
      <c r="E4533">
        <v>7.14</v>
      </c>
      <c r="F4533">
        <v>0</v>
      </c>
      <c r="G4533">
        <v>0</v>
      </c>
      <c r="H4533">
        <v>1</v>
      </c>
      <c r="I4533">
        <f>Data[[#This Row],[nucleus_area_pct]]/Data[[#This Row],[cytoplasm_ratio]]</f>
        <v>0</v>
      </c>
      <c r="J4533">
        <v>0.56000000000000005</v>
      </c>
      <c r="K4533">
        <v>0.65500000000000003</v>
      </c>
      <c r="L4533">
        <v>0.43</v>
      </c>
      <c r="M4533">
        <v>1</v>
      </c>
      <c r="N4533">
        <v>0.90400000000000003</v>
      </c>
      <c r="O4533">
        <v>195</v>
      </c>
      <c r="P4533">
        <v>52</v>
      </c>
      <c r="Q4533">
        <v>239</v>
      </c>
      <c r="R4533">
        <v>114</v>
      </c>
      <c r="S4533">
        <v>132</v>
      </c>
      <c r="T4533">
        <f>(Data[[#This Row],[mean_r]]/256)*100</f>
        <v>93.359375</v>
      </c>
      <c r="U4533">
        <f>(Data[[#This Row],[mean_g]]/256)*100</f>
        <v>44.53125</v>
      </c>
      <c r="V4533">
        <f>(Data[[#This Row],[mean_b]]/256)*100</f>
        <v>51.5625</v>
      </c>
      <c r="W4533">
        <v>0.48599999999999999</v>
      </c>
      <c r="X4533" t="s">
        <v>51</v>
      </c>
      <c r="Y4533" t="s">
        <v>45</v>
      </c>
      <c r="Z4533">
        <v>8624</v>
      </c>
      <c r="AA4533">
        <v>5.94</v>
      </c>
      <c r="AB4533">
        <v>11.9</v>
      </c>
      <c r="AC4533">
        <v>49.8</v>
      </c>
      <c r="AD4533">
        <v>255614</v>
      </c>
      <c r="AE4533">
        <v>95.8</v>
      </c>
      <c r="AF4533">
        <v>34.299999999999997</v>
      </c>
      <c r="AG4533" t="s">
        <v>64</v>
      </c>
      <c r="AH4533" t="s">
        <v>42</v>
      </c>
      <c r="AI4533" t="s">
        <v>52</v>
      </c>
      <c r="AJ4533">
        <v>60</v>
      </c>
      <c r="AK4533">
        <v>256</v>
      </c>
      <c r="AL4533">
        <v>0.89859999999999995</v>
      </c>
      <c r="AM4533">
        <v>0.75760000000000005</v>
      </c>
      <c r="AN4533">
        <v>0.7913</v>
      </c>
      <c r="AO4533">
        <f>Data[[#This Row],[labeller_confidence_score]]-Data[[#This Row],[cytodiffusion_classification_confidence]]</f>
        <v>3.3699999999999952E-2</v>
      </c>
    </row>
    <row r="4534" spans="1:41" x14ac:dyDescent="0.3">
      <c r="A4534" t="s">
        <v>4607</v>
      </c>
      <c r="B4534" t="s">
        <v>106</v>
      </c>
      <c r="C4534">
        <v>1</v>
      </c>
      <c r="D4534" t="s">
        <v>82</v>
      </c>
      <c r="E4534">
        <v>13.25</v>
      </c>
      <c r="F4534">
        <v>73.5</v>
      </c>
      <c r="G4534">
        <v>0.52200000000000002</v>
      </c>
      <c r="H4534">
        <v>0.22</v>
      </c>
      <c r="I4534">
        <f>Data[[#This Row],[nucleus_area_pct]]/Data[[#This Row],[cytoplasm_ratio]]</f>
        <v>334.09090909090907</v>
      </c>
      <c r="J4534">
        <v>0.83</v>
      </c>
      <c r="K4534">
        <v>0.19800000000000001</v>
      </c>
      <c r="L4534">
        <v>0.82</v>
      </c>
      <c r="M4534">
        <v>1</v>
      </c>
      <c r="N4534">
        <v>0.85299999999999998</v>
      </c>
      <c r="O4534">
        <v>617</v>
      </c>
      <c r="P4534">
        <v>98</v>
      </c>
      <c r="Q4534">
        <v>196</v>
      </c>
      <c r="R4534">
        <v>165</v>
      </c>
      <c r="S4534">
        <v>221</v>
      </c>
      <c r="T4534">
        <f>(Data[[#This Row],[mean_r]]/256)*100</f>
        <v>76.5625</v>
      </c>
      <c r="U4534">
        <f>(Data[[#This Row],[mean_g]]/256)*100</f>
        <v>64.453125</v>
      </c>
      <c r="V4534">
        <f>(Data[[#This Row],[mean_b]]/256)*100</f>
        <v>86.328125</v>
      </c>
      <c r="W4534">
        <v>0.60299999999999998</v>
      </c>
      <c r="X4534" t="s">
        <v>51</v>
      </c>
      <c r="Y4534" t="s">
        <v>40</v>
      </c>
      <c r="Z4534">
        <v>9666</v>
      </c>
      <c r="AA4534">
        <v>5.66</v>
      </c>
      <c r="AB4534">
        <v>13.2</v>
      </c>
      <c r="AC4534">
        <v>44.8</v>
      </c>
      <c r="AD4534">
        <v>173557</v>
      </c>
      <c r="AE4534">
        <v>99.7</v>
      </c>
      <c r="AF4534">
        <v>31.7</v>
      </c>
      <c r="AG4534" t="s">
        <v>41</v>
      </c>
      <c r="AH4534" t="s">
        <v>42</v>
      </c>
      <c r="AI4534" t="s">
        <v>52</v>
      </c>
      <c r="AJ4534">
        <v>100</v>
      </c>
      <c r="AK4534">
        <v>360</v>
      </c>
      <c r="AL4534">
        <v>0.61529999999999996</v>
      </c>
      <c r="AM4534">
        <v>0.65169999999999995</v>
      </c>
      <c r="AN4534">
        <v>0.64670000000000005</v>
      </c>
      <c r="AO4534">
        <f>Data[[#This Row],[labeller_confidence_score]]-Data[[#This Row],[cytodiffusion_classification_confidence]]</f>
        <v>-4.9999999999998934E-3</v>
      </c>
    </row>
    <row r="4535" spans="1:41" x14ac:dyDescent="0.3">
      <c r="A4535" t="s">
        <v>4608</v>
      </c>
      <c r="B4535" t="s">
        <v>87</v>
      </c>
      <c r="C4535">
        <v>0</v>
      </c>
      <c r="D4535" t="s">
        <v>50</v>
      </c>
      <c r="E4535">
        <v>12.93</v>
      </c>
      <c r="F4535">
        <v>51.9</v>
      </c>
      <c r="G4535">
        <v>0.58499999999999996</v>
      </c>
      <c r="H4535">
        <v>0.66700000000000004</v>
      </c>
      <c r="I4535">
        <f>Data[[#This Row],[nucleus_area_pct]]/Data[[#This Row],[cytoplasm_ratio]]</f>
        <v>77.811094452773602</v>
      </c>
      <c r="J4535">
        <v>0.80800000000000005</v>
      </c>
      <c r="K4535">
        <v>0.52400000000000002</v>
      </c>
      <c r="L4535">
        <v>4.6399999999999997</v>
      </c>
      <c r="M4535">
        <v>1.5</v>
      </c>
      <c r="N4535">
        <v>0.81200000000000006</v>
      </c>
      <c r="O4535">
        <v>520</v>
      </c>
      <c r="P4535">
        <v>87</v>
      </c>
      <c r="Q4535">
        <v>233</v>
      </c>
      <c r="R4535">
        <v>123</v>
      </c>
      <c r="S4535">
        <v>150</v>
      </c>
      <c r="T4535">
        <f>(Data[[#This Row],[mean_r]]/256)*100</f>
        <v>91.015625</v>
      </c>
      <c r="U4535">
        <f>(Data[[#This Row],[mean_g]]/256)*100</f>
        <v>48.046875</v>
      </c>
      <c r="V4535">
        <f>(Data[[#This Row],[mean_b]]/256)*100</f>
        <v>58.59375</v>
      </c>
      <c r="W4535">
        <v>0.51900000000000002</v>
      </c>
      <c r="X4535" t="s">
        <v>63</v>
      </c>
      <c r="Y4535" t="s">
        <v>40</v>
      </c>
      <c r="Z4535">
        <v>10217</v>
      </c>
      <c r="AA4535">
        <v>4.7</v>
      </c>
      <c r="AB4535">
        <v>11</v>
      </c>
      <c r="AC4535">
        <v>48.5</v>
      </c>
      <c r="AD4535">
        <v>148863</v>
      </c>
      <c r="AE4535">
        <v>92.1</v>
      </c>
      <c r="AF4535">
        <v>30.9</v>
      </c>
      <c r="AG4535" t="s">
        <v>41</v>
      </c>
      <c r="AH4535" t="s">
        <v>47</v>
      </c>
      <c r="AI4535" t="s">
        <v>43</v>
      </c>
      <c r="AJ4535">
        <v>60</v>
      </c>
      <c r="AK4535">
        <v>360</v>
      </c>
      <c r="AL4535">
        <v>0</v>
      </c>
      <c r="AM4535">
        <v>0.88139999999999996</v>
      </c>
      <c r="AN4535">
        <v>0.9153</v>
      </c>
      <c r="AO4535">
        <f>Data[[#This Row],[labeller_confidence_score]]-Data[[#This Row],[cytodiffusion_classification_confidence]]</f>
        <v>3.3900000000000041E-2</v>
      </c>
    </row>
    <row r="4536" spans="1:41" x14ac:dyDescent="0.3">
      <c r="A4536" t="s">
        <v>4609</v>
      </c>
      <c r="B4536" t="s">
        <v>62</v>
      </c>
      <c r="C4536">
        <v>0</v>
      </c>
      <c r="D4536" t="s">
        <v>50</v>
      </c>
      <c r="E4536">
        <v>8.85</v>
      </c>
      <c r="F4536">
        <v>80.099999999999994</v>
      </c>
      <c r="G4536">
        <v>0.8</v>
      </c>
      <c r="H4536">
        <v>0.13600000000000001</v>
      </c>
      <c r="I4536">
        <f>Data[[#This Row],[nucleus_area_pct]]/Data[[#This Row],[cytoplasm_ratio]]</f>
        <v>588.97058823529403</v>
      </c>
      <c r="J4536">
        <v>0.91800000000000004</v>
      </c>
      <c r="K4536">
        <v>0.26200000000000001</v>
      </c>
      <c r="L4536">
        <v>1.07</v>
      </c>
      <c r="M4536">
        <v>1.2</v>
      </c>
      <c r="N4536">
        <v>0.89300000000000002</v>
      </c>
      <c r="O4536">
        <v>210</v>
      </c>
      <c r="P4536">
        <v>71</v>
      </c>
      <c r="Q4536">
        <v>212</v>
      </c>
      <c r="R4536">
        <v>162</v>
      </c>
      <c r="S4536">
        <v>190</v>
      </c>
      <c r="T4536">
        <f>(Data[[#This Row],[mean_r]]/256)*100</f>
        <v>82.8125</v>
      </c>
      <c r="U4536">
        <f>(Data[[#This Row],[mean_g]]/256)*100</f>
        <v>63.28125</v>
      </c>
      <c r="V4536">
        <f>(Data[[#This Row],[mean_b]]/256)*100</f>
        <v>74.21875</v>
      </c>
      <c r="W4536">
        <v>0.74099999999999999</v>
      </c>
      <c r="X4536" t="s">
        <v>63</v>
      </c>
      <c r="Y4536" t="s">
        <v>45</v>
      </c>
      <c r="Z4536">
        <v>3849</v>
      </c>
      <c r="AA4536">
        <v>6.06</v>
      </c>
      <c r="AB4536">
        <v>12.3</v>
      </c>
      <c r="AC4536">
        <v>39.200000000000003</v>
      </c>
      <c r="AD4536">
        <v>240814</v>
      </c>
      <c r="AE4536">
        <v>79.3</v>
      </c>
      <c r="AF4536">
        <v>33.799999999999997</v>
      </c>
      <c r="AG4536" t="s">
        <v>46</v>
      </c>
      <c r="AH4536" t="s">
        <v>47</v>
      </c>
      <c r="AI4536" t="s">
        <v>52</v>
      </c>
      <c r="AJ4536">
        <v>100</v>
      </c>
      <c r="AK4536">
        <v>512</v>
      </c>
      <c r="AL4536">
        <v>7.4000000000000003E-3</v>
      </c>
      <c r="AM4536">
        <v>0.90329999999999999</v>
      </c>
      <c r="AN4536">
        <v>0.85350000000000004</v>
      </c>
      <c r="AO4536">
        <f>Data[[#This Row],[labeller_confidence_score]]-Data[[#This Row],[cytodiffusion_classification_confidence]]</f>
        <v>-4.9799999999999955E-2</v>
      </c>
    </row>
    <row r="4537" spans="1:41" x14ac:dyDescent="0.3">
      <c r="A4537" t="s">
        <v>4610</v>
      </c>
      <c r="B4537" t="s">
        <v>62</v>
      </c>
      <c r="C4537">
        <v>0</v>
      </c>
      <c r="D4537" t="s">
        <v>50</v>
      </c>
      <c r="E4537">
        <v>9.89</v>
      </c>
      <c r="F4537">
        <v>85.8</v>
      </c>
      <c r="G4537">
        <v>0.879</v>
      </c>
      <c r="H4537">
        <v>0.157</v>
      </c>
      <c r="I4537">
        <f>Data[[#This Row],[nucleus_area_pct]]/Data[[#This Row],[cytoplasm_ratio]]</f>
        <v>546.49681528662416</v>
      </c>
      <c r="J4537">
        <v>0.89</v>
      </c>
      <c r="K4537">
        <v>9.6000000000000002E-2</v>
      </c>
      <c r="L4537">
        <v>1.1200000000000001</v>
      </c>
      <c r="M4537">
        <v>1</v>
      </c>
      <c r="N4537">
        <v>0.89500000000000002</v>
      </c>
      <c r="O4537">
        <v>206</v>
      </c>
      <c r="P4537">
        <v>53</v>
      </c>
      <c r="Q4537">
        <v>222</v>
      </c>
      <c r="R4537">
        <v>159</v>
      </c>
      <c r="S4537">
        <v>189</v>
      </c>
      <c r="T4537">
        <f>(Data[[#This Row],[mean_r]]/256)*100</f>
        <v>86.71875</v>
      </c>
      <c r="U4537">
        <f>(Data[[#This Row],[mean_g]]/256)*100</f>
        <v>62.109375</v>
      </c>
      <c r="V4537">
        <f>(Data[[#This Row],[mean_b]]/256)*100</f>
        <v>73.828125</v>
      </c>
      <c r="W4537">
        <v>0.71</v>
      </c>
      <c r="X4537" t="s">
        <v>51</v>
      </c>
      <c r="Y4537" t="s">
        <v>45</v>
      </c>
      <c r="Z4537">
        <v>7961</v>
      </c>
      <c r="AA4537">
        <v>4.1399999999999997</v>
      </c>
      <c r="AB4537">
        <v>15</v>
      </c>
      <c r="AC4537">
        <v>37.700000000000003</v>
      </c>
      <c r="AD4537">
        <v>191697</v>
      </c>
      <c r="AE4537">
        <v>84.6</v>
      </c>
      <c r="AF4537">
        <v>29.9</v>
      </c>
      <c r="AG4537" t="s">
        <v>46</v>
      </c>
      <c r="AH4537" t="s">
        <v>42</v>
      </c>
      <c r="AI4537" t="s">
        <v>56</v>
      </c>
      <c r="AJ4537">
        <v>100</v>
      </c>
      <c r="AK4537">
        <v>360</v>
      </c>
      <c r="AL4537">
        <v>7.4200000000000002E-2</v>
      </c>
      <c r="AM4537">
        <v>0.90900000000000003</v>
      </c>
      <c r="AN4537">
        <v>0.94210000000000005</v>
      </c>
      <c r="AO4537">
        <f>Data[[#This Row],[labeller_confidence_score]]-Data[[#This Row],[cytodiffusion_classification_confidence]]</f>
        <v>3.3100000000000018E-2</v>
      </c>
    </row>
    <row r="4538" spans="1:41" x14ac:dyDescent="0.3">
      <c r="A4538" t="s">
        <v>4611</v>
      </c>
      <c r="B4538" t="s">
        <v>54</v>
      </c>
      <c r="C4538">
        <v>0</v>
      </c>
      <c r="D4538" t="s">
        <v>54</v>
      </c>
      <c r="E4538">
        <v>6.79</v>
      </c>
      <c r="F4538">
        <v>0</v>
      </c>
      <c r="G4538">
        <v>0</v>
      </c>
      <c r="H4538">
        <v>1</v>
      </c>
      <c r="I4538">
        <f>Data[[#This Row],[nucleus_area_pct]]/Data[[#This Row],[cytoplasm_ratio]]</f>
        <v>0</v>
      </c>
      <c r="J4538">
        <v>0.90500000000000003</v>
      </c>
      <c r="K4538">
        <v>0.23</v>
      </c>
      <c r="L4538">
        <v>0.53</v>
      </c>
      <c r="M4538">
        <v>1</v>
      </c>
      <c r="N4538">
        <v>0.90900000000000003</v>
      </c>
      <c r="O4538">
        <v>215</v>
      </c>
      <c r="P4538">
        <v>49</v>
      </c>
      <c r="Q4538">
        <v>231</v>
      </c>
      <c r="R4538">
        <v>132</v>
      </c>
      <c r="S4538">
        <v>131</v>
      </c>
      <c r="T4538">
        <f>(Data[[#This Row],[mean_r]]/256)*100</f>
        <v>90.234375</v>
      </c>
      <c r="U4538">
        <f>(Data[[#This Row],[mean_g]]/256)*100</f>
        <v>51.5625</v>
      </c>
      <c r="V4538">
        <f>(Data[[#This Row],[mean_b]]/256)*100</f>
        <v>51.171875</v>
      </c>
      <c r="W4538">
        <v>0.48499999999999999</v>
      </c>
      <c r="X4538" t="s">
        <v>51</v>
      </c>
      <c r="Y4538" t="s">
        <v>40</v>
      </c>
      <c r="Z4538">
        <v>8513</v>
      </c>
      <c r="AA4538">
        <v>4.9800000000000004</v>
      </c>
      <c r="AB4538">
        <v>15.7</v>
      </c>
      <c r="AC4538">
        <v>41.6</v>
      </c>
      <c r="AD4538">
        <v>302582</v>
      </c>
      <c r="AE4538">
        <v>71.900000000000006</v>
      </c>
      <c r="AF4538">
        <v>34.4</v>
      </c>
      <c r="AG4538" t="s">
        <v>41</v>
      </c>
      <c r="AH4538" t="s">
        <v>47</v>
      </c>
      <c r="AI4538" t="s">
        <v>52</v>
      </c>
      <c r="AJ4538">
        <v>100</v>
      </c>
      <c r="AK4538">
        <v>512</v>
      </c>
      <c r="AL4538">
        <v>0.10050000000000001</v>
      </c>
      <c r="AM4538">
        <v>0.82779999999999998</v>
      </c>
      <c r="AN4538">
        <v>0.95479999999999998</v>
      </c>
      <c r="AO4538">
        <f>Data[[#This Row],[labeller_confidence_score]]-Data[[#This Row],[cytodiffusion_classification_confidence]]</f>
        <v>0.127</v>
      </c>
    </row>
    <row r="4539" spans="1:41" x14ac:dyDescent="0.3">
      <c r="A4539" t="s">
        <v>4612</v>
      </c>
      <c r="B4539" t="s">
        <v>49</v>
      </c>
      <c r="C4539">
        <v>0</v>
      </c>
      <c r="D4539" t="s">
        <v>50</v>
      </c>
      <c r="E4539">
        <v>12.79</v>
      </c>
      <c r="F4539">
        <v>60.6</v>
      </c>
      <c r="G4539">
        <v>0.53400000000000003</v>
      </c>
      <c r="H4539">
        <v>0.56899999999999995</v>
      </c>
      <c r="I4539">
        <f>Data[[#This Row],[nucleus_area_pct]]/Data[[#This Row],[cytoplasm_ratio]]</f>
        <v>106.50263620386644</v>
      </c>
      <c r="J4539">
        <v>0.745</v>
      </c>
      <c r="K4539">
        <v>0.39900000000000002</v>
      </c>
      <c r="L4539">
        <v>3.32</v>
      </c>
      <c r="M4539">
        <v>2.8</v>
      </c>
      <c r="N4539">
        <v>0.80600000000000005</v>
      </c>
      <c r="O4539">
        <v>428</v>
      </c>
      <c r="P4539">
        <v>68</v>
      </c>
      <c r="Q4539">
        <v>246</v>
      </c>
      <c r="R4539">
        <v>147</v>
      </c>
      <c r="S4539">
        <v>202</v>
      </c>
      <c r="T4539">
        <f>(Data[[#This Row],[mean_r]]/256)*100</f>
        <v>96.09375</v>
      </c>
      <c r="U4539">
        <f>(Data[[#This Row],[mean_g]]/256)*100</f>
        <v>57.421875</v>
      </c>
      <c r="V4539">
        <f>(Data[[#This Row],[mean_b]]/256)*100</f>
        <v>78.90625</v>
      </c>
      <c r="W4539">
        <v>0.71</v>
      </c>
      <c r="X4539" t="s">
        <v>39</v>
      </c>
      <c r="Y4539" t="s">
        <v>40</v>
      </c>
      <c r="Z4539">
        <v>6965</v>
      </c>
      <c r="AA4539">
        <v>3.45</v>
      </c>
      <c r="AB4539">
        <v>12.9</v>
      </c>
      <c r="AC4539">
        <v>50.2</v>
      </c>
      <c r="AD4539">
        <v>186262</v>
      </c>
      <c r="AE4539">
        <v>84.9</v>
      </c>
      <c r="AF4539">
        <v>35</v>
      </c>
      <c r="AG4539" t="s">
        <v>41</v>
      </c>
      <c r="AH4539" t="s">
        <v>42</v>
      </c>
      <c r="AI4539" t="s">
        <v>43</v>
      </c>
      <c r="AJ4539">
        <v>100</v>
      </c>
      <c r="AK4539">
        <v>360</v>
      </c>
      <c r="AL4539">
        <v>7.2900000000000006E-2</v>
      </c>
      <c r="AM4539">
        <v>0.81730000000000003</v>
      </c>
      <c r="AN4539">
        <v>0.92010000000000003</v>
      </c>
      <c r="AO4539">
        <f>Data[[#This Row],[labeller_confidence_score]]-Data[[#This Row],[cytodiffusion_classification_confidence]]</f>
        <v>0.1028</v>
      </c>
    </row>
    <row r="4540" spans="1:41" x14ac:dyDescent="0.3">
      <c r="A4540" t="s">
        <v>4613</v>
      </c>
      <c r="B4540" t="s">
        <v>49</v>
      </c>
      <c r="C4540">
        <v>0</v>
      </c>
      <c r="D4540" t="s">
        <v>50</v>
      </c>
      <c r="E4540">
        <v>12.32</v>
      </c>
      <c r="F4540">
        <v>60.4</v>
      </c>
      <c r="G4540">
        <v>0.49399999999999999</v>
      </c>
      <c r="H4540">
        <v>0.35799999999999998</v>
      </c>
      <c r="I4540">
        <f>Data[[#This Row],[nucleus_area_pct]]/Data[[#This Row],[cytoplasm_ratio]]</f>
        <v>168.71508379888269</v>
      </c>
      <c r="J4540">
        <v>0.82199999999999995</v>
      </c>
      <c r="K4540">
        <v>0.40600000000000003</v>
      </c>
      <c r="L4540">
        <v>2.64</v>
      </c>
      <c r="M4540">
        <v>3.1</v>
      </c>
      <c r="N4540">
        <v>0.77700000000000002</v>
      </c>
      <c r="O4540">
        <v>383</v>
      </c>
      <c r="P4540">
        <v>69</v>
      </c>
      <c r="Q4540">
        <v>206</v>
      </c>
      <c r="R4540">
        <v>150</v>
      </c>
      <c r="S4540">
        <v>173</v>
      </c>
      <c r="T4540">
        <f>(Data[[#This Row],[mean_r]]/256)*100</f>
        <v>80.46875</v>
      </c>
      <c r="U4540">
        <f>(Data[[#This Row],[mean_g]]/256)*100</f>
        <v>58.59375</v>
      </c>
      <c r="V4540">
        <f>(Data[[#This Row],[mean_b]]/256)*100</f>
        <v>67.578125</v>
      </c>
      <c r="W4540">
        <v>0.63400000000000001</v>
      </c>
      <c r="X4540" t="s">
        <v>39</v>
      </c>
      <c r="Y4540" t="s">
        <v>45</v>
      </c>
      <c r="Z4540">
        <v>7419</v>
      </c>
      <c r="AA4540">
        <v>4.76</v>
      </c>
      <c r="AB4540">
        <v>12.6</v>
      </c>
      <c r="AC4540">
        <v>42.4</v>
      </c>
      <c r="AD4540">
        <v>182495</v>
      </c>
      <c r="AE4540">
        <v>84.8</v>
      </c>
      <c r="AF4540">
        <v>33.700000000000003</v>
      </c>
      <c r="AG4540" t="s">
        <v>46</v>
      </c>
      <c r="AH4540" t="s">
        <v>47</v>
      </c>
      <c r="AI4540" t="s">
        <v>52</v>
      </c>
      <c r="AJ4540">
        <v>100</v>
      </c>
      <c r="AK4540">
        <v>360</v>
      </c>
      <c r="AL4540">
        <v>0.14599999999999999</v>
      </c>
      <c r="AM4540">
        <v>0.95789999999999997</v>
      </c>
      <c r="AN4540">
        <v>1</v>
      </c>
      <c r="AO4540">
        <f>Data[[#This Row],[labeller_confidence_score]]-Data[[#This Row],[cytodiffusion_classification_confidence]]</f>
        <v>4.2100000000000026E-2</v>
      </c>
    </row>
    <row r="4541" spans="1:41" x14ac:dyDescent="0.3">
      <c r="A4541" t="s">
        <v>4614</v>
      </c>
      <c r="B4541" t="s">
        <v>66</v>
      </c>
      <c r="C4541">
        <v>1</v>
      </c>
      <c r="D4541" t="s">
        <v>67</v>
      </c>
      <c r="E4541">
        <v>7.94</v>
      </c>
      <c r="F4541">
        <v>94.5</v>
      </c>
      <c r="G4541">
        <v>0.71499999999999997</v>
      </c>
      <c r="H4541">
        <v>0.12</v>
      </c>
      <c r="I4541">
        <f>Data[[#This Row],[nucleus_area_pct]]/Data[[#This Row],[cytoplasm_ratio]]</f>
        <v>787.5</v>
      </c>
      <c r="J4541">
        <v>0.504</v>
      </c>
      <c r="K4541">
        <v>0.55000000000000004</v>
      </c>
      <c r="L4541">
        <v>0.71</v>
      </c>
      <c r="M4541">
        <v>1</v>
      </c>
      <c r="N4541">
        <v>0.51</v>
      </c>
      <c r="O4541">
        <v>213</v>
      </c>
      <c r="P4541">
        <v>61</v>
      </c>
      <c r="Q4541">
        <v>183</v>
      </c>
      <c r="R4541">
        <v>129</v>
      </c>
      <c r="S4541">
        <v>197</v>
      </c>
      <c r="T4541">
        <f>(Data[[#This Row],[mean_r]]/256)*100</f>
        <v>71.484375</v>
      </c>
      <c r="U4541">
        <f>(Data[[#This Row],[mean_g]]/256)*100</f>
        <v>50.390625</v>
      </c>
      <c r="V4541">
        <f>(Data[[#This Row],[mean_b]]/256)*100</f>
        <v>76.953125</v>
      </c>
      <c r="W4541">
        <v>0.70699999999999996</v>
      </c>
      <c r="X4541" t="s">
        <v>39</v>
      </c>
      <c r="Y4541" t="s">
        <v>40</v>
      </c>
      <c r="Z4541">
        <v>5011</v>
      </c>
      <c r="AA4541">
        <v>2.96</v>
      </c>
      <c r="AB4541">
        <v>13.7</v>
      </c>
      <c r="AC4541">
        <v>42.6</v>
      </c>
      <c r="AD4541">
        <v>308804</v>
      </c>
      <c r="AE4541">
        <v>84</v>
      </c>
      <c r="AF4541">
        <v>32.1</v>
      </c>
      <c r="AG4541" t="s">
        <v>64</v>
      </c>
      <c r="AH4541" t="s">
        <v>47</v>
      </c>
      <c r="AI4541" t="s">
        <v>52</v>
      </c>
      <c r="AJ4541">
        <v>100</v>
      </c>
      <c r="AK4541">
        <v>256</v>
      </c>
      <c r="AL4541">
        <v>0.65649999999999997</v>
      </c>
      <c r="AM4541">
        <v>0.75439999999999996</v>
      </c>
      <c r="AN4541">
        <v>0.73299999999999998</v>
      </c>
      <c r="AO4541">
        <f>Data[[#This Row],[labeller_confidence_score]]-Data[[#This Row],[cytodiffusion_classification_confidence]]</f>
        <v>-2.1399999999999975E-2</v>
      </c>
    </row>
    <row r="4542" spans="1:41" x14ac:dyDescent="0.3">
      <c r="A4542" t="s">
        <v>4615</v>
      </c>
      <c r="B4542" t="s">
        <v>60</v>
      </c>
      <c r="C4542">
        <v>0</v>
      </c>
      <c r="D4542" t="s">
        <v>50</v>
      </c>
      <c r="E4542">
        <v>16.91</v>
      </c>
      <c r="F4542">
        <v>70.400000000000006</v>
      </c>
      <c r="G4542">
        <v>0.41899999999999998</v>
      </c>
      <c r="H4542">
        <v>0.30199999999999999</v>
      </c>
      <c r="I4542">
        <f>Data[[#This Row],[nucleus_area_pct]]/Data[[#This Row],[cytoplasm_ratio]]</f>
        <v>233.11258278145698</v>
      </c>
      <c r="J4542">
        <v>0.81599999999999995</v>
      </c>
      <c r="K4542">
        <v>0.625</v>
      </c>
      <c r="L4542">
        <v>2.61</v>
      </c>
      <c r="M4542">
        <v>1.5</v>
      </c>
      <c r="N4542">
        <v>0.68899999999999995</v>
      </c>
      <c r="O4542">
        <v>577</v>
      </c>
      <c r="P4542">
        <v>81</v>
      </c>
      <c r="Q4542">
        <v>218</v>
      </c>
      <c r="R4542">
        <v>154</v>
      </c>
      <c r="S4542">
        <v>156</v>
      </c>
      <c r="T4542">
        <f>(Data[[#This Row],[mean_r]]/256)*100</f>
        <v>85.15625</v>
      </c>
      <c r="U4542">
        <f>(Data[[#This Row],[mean_g]]/256)*100</f>
        <v>60.15625</v>
      </c>
      <c r="V4542">
        <f>(Data[[#This Row],[mean_b]]/256)*100</f>
        <v>60.9375</v>
      </c>
      <c r="W4542">
        <v>0.58799999999999997</v>
      </c>
      <c r="X4542" t="s">
        <v>51</v>
      </c>
      <c r="Y4542" t="s">
        <v>45</v>
      </c>
      <c r="Z4542">
        <v>9813</v>
      </c>
      <c r="AA4542">
        <v>6.87</v>
      </c>
      <c r="AB4542">
        <v>14.1</v>
      </c>
      <c r="AC4542">
        <v>45.3</v>
      </c>
      <c r="AD4542">
        <v>333440</v>
      </c>
      <c r="AE4542">
        <v>101.8</v>
      </c>
      <c r="AF4542">
        <v>34.9</v>
      </c>
      <c r="AG4542" t="s">
        <v>46</v>
      </c>
      <c r="AH4542" t="s">
        <v>68</v>
      </c>
      <c r="AI4542" t="s">
        <v>56</v>
      </c>
      <c r="AJ4542">
        <v>100</v>
      </c>
      <c r="AK4542">
        <v>512</v>
      </c>
      <c r="AL4542">
        <v>4.3900000000000002E-2</v>
      </c>
      <c r="AM4542">
        <v>0.93979999999999997</v>
      </c>
      <c r="AN4542">
        <v>0.83909999999999996</v>
      </c>
      <c r="AO4542">
        <f>Data[[#This Row],[labeller_confidence_score]]-Data[[#This Row],[cytodiffusion_classification_confidence]]</f>
        <v>-0.10070000000000001</v>
      </c>
    </row>
    <row r="4543" spans="1:41" x14ac:dyDescent="0.3">
      <c r="A4543" t="s">
        <v>4616</v>
      </c>
      <c r="B4543" t="s">
        <v>133</v>
      </c>
      <c r="C4543">
        <v>1</v>
      </c>
      <c r="D4543" t="s">
        <v>104</v>
      </c>
      <c r="E4543">
        <v>8.48</v>
      </c>
      <c r="F4543">
        <v>0</v>
      </c>
      <c r="G4543">
        <v>0</v>
      </c>
      <c r="H4543">
        <v>1</v>
      </c>
      <c r="I4543">
        <f>Data[[#This Row],[nucleus_area_pct]]/Data[[#This Row],[cytoplasm_ratio]]</f>
        <v>0</v>
      </c>
      <c r="J4543">
        <v>0.44400000000000001</v>
      </c>
      <c r="K4543">
        <v>0.72799999999999998</v>
      </c>
      <c r="L4543">
        <v>0.28999999999999998</v>
      </c>
      <c r="M4543">
        <v>1</v>
      </c>
      <c r="N4543">
        <v>0.879</v>
      </c>
      <c r="O4543">
        <v>234</v>
      </c>
      <c r="P4543">
        <v>51</v>
      </c>
      <c r="Q4543">
        <v>231</v>
      </c>
      <c r="R4543">
        <v>110</v>
      </c>
      <c r="S4543">
        <v>128</v>
      </c>
      <c r="T4543">
        <f>(Data[[#This Row],[mean_r]]/256)*100</f>
        <v>90.234375</v>
      </c>
      <c r="U4543">
        <f>(Data[[#This Row],[mean_g]]/256)*100</f>
        <v>42.96875</v>
      </c>
      <c r="V4543">
        <f>(Data[[#This Row],[mean_b]]/256)*100</f>
        <v>50</v>
      </c>
      <c r="W4543">
        <v>0.51100000000000001</v>
      </c>
      <c r="X4543" t="s">
        <v>51</v>
      </c>
      <c r="Y4543" t="s">
        <v>40</v>
      </c>
      <c r="Z4543">
        <v>8828</v>
      </c>
      <c r="AA4543">
        <v>4.7</v>
      </c>
      <c r="AB4543">
        <v>10.7</v>
      </c>
      <c r="AC4543">
        <v>35.1</v>
      </c>
      <c r="AD4543">
        <v>302406</v>
      </c>
      <c r="AE4543">
        <v>94.1</v>
      </c>
      <c r="AF4543">
        <v>32.5</v>
      </c>
      <c r="AG4543" t="s">
        <v>64</v>
      </c>
      <c r="AH4543" t="s">
        <v>42</v>
      </c>
      <c r="AI4543" t="s">
        <v>56</v>
      </c>
      <c r="AJ4543">
        <v>100</v>
      </c>
      <c r="AK4543">
        <v>512</v>
      </c>
      <c r="AL4543">
        <v>0.79520000000000002</v>
      </c>
      <c r="AM4543">
        <v>0.67500000000000004</v>
      </c>
      <c r="AN4543">
        <v>0.9425</v>
      </c>
      <c r="AO4543">
        <f>Data[[#This Row],[labeller_confidence_score]]-Data[[#This Row],[cytodiffusion_classification_confidence]]</f>
        <v>0.26749999999999996</v>
      </c>
    </row>
    <row r="4544" spans="1:41" x14ac:dyDescent="0.3">
      <c r="A4544" t="s">
        <v>4617</v>
      </c>
      <c r="B4544" t="s">
        <v>49</v>
      </c>
      <c r="C4544">
        <v>0</v>
      </c>
      <c r="D4544" t="s">
        <v>50</v>
      </c>
      <c r="E4544">
        <v>12.45</v>
      </c>
      <c r="F4544">
        <v>55.7</v>
      </c>
      <c r="G4544">
        <v>0.46200000000000002</v>
      </c>
      <c r="H4544">
        <v>0.59199999999999997</v>
      </c>
      <c r="I4544">
        <f>Data[[#This Row],[nucleus_area_pct]]/Data[[#This Row],[cytoplasm_ratio]]</f>
        <v>94.087837837837853</v>
      </c>
      <c r="J4544">
        <v>0.75</v>
      </c>
      <c r="K4544">
        <v>0.41499999999999998</v>
      </c>
      <c r="L4544">
        <v>2.88</v>
      </c>
      <c r="M4544">
        <v>2.1</v>
      </c>
      <c r="N4544">
        <v>0.77400000000000002</v>
      </c>
      <c r="O4544">
        <v>347</v>
      </c>
      <c r="P4544">
        <v>80</v>
      </c>
      <c r="Q4544">
        <v>200</v>
      </c>
      <c r="R4544">
        <v>152</v>
      </c>
      <c r="S4544">
        <v>169</v>
      </c>
      <c r="T4544">
        <f>(Data[[#This Row],[mean_r]]/256)*100</f>
        <v>78.125</v>
      </c>
      <c r="U4544">
        <f>(Data[[#This Row],[mean_g]]/256)*100</f>
        <v>59.375</v>
      </c>
      <c r="V4544">
        <f>(Data[[#This Row],[mean_b]]/256)*100</f>
        <v>66.015625</v>
      </c>
      <c r="W4544">
        <v>0.65700000000000003</v>
      </c>
      <c r="X4544" t="s">
        <v>51</v>
      </c>
      <c r="Y4544" t="s">
        <v>40</v>
      </c>
      <c r="Z4544">
        <v>5208</v>
      </c>
      <c r="AA4544">
        <v>4.05</v>
      </c>
      <c r="AB4544">
        <v>11.5</v>
      </c>
      <c r="AC4544">
        <v>39.200000000000003</v>
      </c>
      <c r="AD4544">
        <v>147865</v>
      </c>
      <c r="AE4544">
        <v>95.9</v>
      </c>
      <c r="AF4544">
        <v>33.5</v>
      </c>
      <c r="AG4544" t="s">
        <v>41</v>
      </c>
      <c r="AH4544" t="s">
        <v>42</v>
      </c>
      <c r="AI4544" t="s">
        <v>56</v>
      </c>
      <c r="AJ4544">
        <v>40</v>
      </c>
      <c r="AK4544">
        <v>512</v>
      </c>
      <c r="AL4544">
        <v>8.1199999999999994E-2</v>
      </c>
      <c r="AM4544">
        <v>1</v>
      </c>
      <c r="AN4544">
        <v>0.92220000000000002</v>
      </c>
      <c r="AO4544">
        <f>Data[[#This Row],[labeller_confidence_score]]-Data[[#This Row],[cytodiffusion_classification_confidence]]</f>
        <v>-7.779999999999998E-2</v>
      </c>
    </row>
    <row r="4545" spans="1:41" x14ac:dyDescent="0.3">
      <c r="A4545" t="s">
        <v>4618</v>
      </c>
      <c r="B4545" t="s">
        <v>74</v>
      </c>
      <c r="C4545">
        <v>0</v>
      </c>
      <c r="D4545" t="s">
        <v>75</v>
      </c>
      <c r="E4545">
        <v>3.38</v>
      </c>
      <c r="F4545">
        <v>0</v>
      </c>
      <c r="G4545">
        <v>0</v>
      </c>
      <c r="H4545">
        <v>1</v>
      </c>
      <c r="I4545">
        <f>Data[[#This Row],[nucleus_area_pct]]/Data[[#This Row],[cytoplasm_ratio]]</f>
        <v>0</v>
      </c>
      <c r="J4545">
        <v>0.76500000000000001</v>
      </c>
      <c r="K4545">
        <v>3.4000000000000002E-2</v>
      </c>
      <c r="L4545">
        <v>3.03</v>
      </c>
      <c r="M4545">
        <v>1</v>
      </c>
      <c r="N4545">
        <v>0.67300000000000004</v>
      </c>
      <c r="O4545">
        <v>25</v>
      </c>
      <c r="P4545">
        <v>20</v>
      </c>
      <c r="Q4545">
        <v>199</v>
      </c>
      <c r="R4545">
        <v>155</v>
      </c>
      <c r="S4545">
        <v>169</v>
      </c>
      <c r="T4545">
        <f>(Data[[#This Row],[mean_r]]/256)*100</f>
        <v>77.734375</v>
      </c>
      <c r="U4545">
        <f>(Data[[#This Row],[mean_g]]/256)*100</f>
        <v>60.546875</v>
      </c>
      <c r="V4545">
        <f>(Data[[#This Row],[mean_b]]/256)*100</f>
        <v>66.015625</v>
      </c>
      <c r="W4545">
        <v>0.629</v>
      </c>
      <c r="X4545" t="s">
        <v>51</v>
      </c>
      <c r="Y4545" t="s">
        <v>45</v>
      </c>
      <c r="Z4545">
        <v>7078</v>
      </c>
      <c r="AA4545">
        <v>5.1100000000000003</v>
      </c>
      <c r="AB4545">
        <v>13.8</v>
      </c>
      <c r="AC4545">
        <v>45.2</v>
      </c>
      <c r="AD4545">
        <v>177896</v>
      </c>
      <c r="AE4545">
        <v>108.8</v>
      </c>
      <c r="AF4545">
        <v>36.200000000000003</v>
      </c>
      <c r="AG4545" t="s">
        <v>64</v>
      </c>
      <c r="AH4545" t="s">
        <v>42</v>
      </c>
      <c r="AI4545" t="s">
        <v>56</v>
      </c>
      <c r="AJ4545">
        <v>100</v>
      </c>
      <c r="AK4545">
        <v>224</v>
      </c>
      <c r="AL4545">
        <v>0.15970000000000001</v>
      </c>
      <c r="AM4545">
        <v>0.92700000000000005</v>
      </c>
      <c r="AN4545">
        <v>0.8952</v>
      </c>
      <c r="AO4545">
        <f>Data[[#This Row],[labeller_confidence_score]]-Data[[#This Row],[cytodiffusion_classification_confidence]]</f>
        <v>-3.180000000000005E-2</v>
      </c>
    </row>
    <row r="4546" spans="1:41" x14ac:dyDescent="0.3">
      <c r="A4546" t="s">
        <v>4619</v>
      </c>
      <c r="B4546" t="s">
        <v>103</v>
      </c>
      <c r="C4546">
        <v>1</v>
      </c>
      <c r="D4546" t="s">
        <v>104</v>
      </c>
      <c r="E4546">
        <v>3.62</v>
      </c>
      <c r="F4546">
        <v>0</v>
      </c>
      <c r="G4546">
        <v>0</v>
      </c>
      <c r="H4546">
        <v>1</v>
      </c>
      <c r="I4546">
        <f>Data[[#This Row],[nucleus_area_pct]]/Data[[#This Row],[cytoplasm_ratio]]</f>
        <v>0</v>
      </c>
      <c r="J4546">
        <v>0.51300000000000001</v>
      </c>
      <c r="K4546">
        <v>0.60799999999999998</v>
      </c>
      <c r="L4546">
        <v>0.81</v>
      </c>
      <c r="M4546">
        <v>1</v>
      </c>
      <c r="N4546">
        <v>0.78200000000000003</v>
      </c>
      <c r="O4546">
        <v>87</v>
      </c>
      <c r="P4546">
        <v>34</v>
      </c>
      <c r="Q4546">
        <v>227</v>
      </c>
      <c r="R4546">
        <v>122</v>
      </c>
      <c r="S4546">
        <v>142</v>
      </c>
      <c r="T4546">
        <f>(Data[[#This Row],[mean_r]]/256)*100</f>
        <v>88.671875</v>
      </c>
      <c r="U4546">
        <f>(Data[[#This Row],[mean_g]]/256)*100</f>
        <v>47.65625</v>
      </c>
      <c r="V4546">
        <f>(Data[[#This Row],[mean_b]]/256)*100</f>
        <v>55.46875</v>
      </c>
      <c r="W4546">
        <v>0.47599999999999998</v>
      </c>
      <c r="X4546" t="s">
        <v>51</v>
      </c>
      <c r="Y4546" t="s">
        <v>45</v>
      </c>
      <c r="Z4546">
        <v>5265</v>
      </c>
      <c r="AA4546">
        <v>3.95</v>
      </c>
      <c r="AB4546">
        <v>14.5</v>
      </c>
      <c r="AC4546">
        <v>48.2</v>
      </c>
      <c r="AD4546">
        <v>346133</v>
      </c>
      <c r="AE4546">
        <v>94.9</v>
      </c>
      <c r="AF4546">
        <v>32.799999999999997</v>
      </c>
      <c r="AG4546" t="s">
        <v>64</v>
      </c>
      <c r="AH4546" t="s">
        <v>47</v>
      </c>
      <c r="AI4546" t="s">
        <v>43</v>
      </c>
      <c r="AJ4546">
        <v>100</v>
      </c>
      <c r="AK4546">
        <v>256</v>
      </c>
      <c r="AL4546">
        <v>0.8498</v>
      </c>
      <c r="AM4546">
        <v>0.76900000000000002</v>
      </c>
      <c r="AN4546">
        <v>0.87580000000000002</v>
      </c>
      <c r="AO4546">
        <f>Data[[#This Row],[labeller_confidence_score]]-Data[[#This Row],[cytodiffusion_classification_confidence]]</f>
        <v>0.10680000000000001</v>
      </c>
    </row>
    <row r="4547" spans="1:41" x14ac:dyDescent="0.3">
      <c r="A4547" t="s">
        <v>4620</v>
      </c>
      <c r="B4547" t="s">
        <v>62</v>
      </c>
      <c r="C4547">
        <v>0</v>
      </c>
      <c r="D4547" t="s">
        <v>50</v>
      </c>
      <c r="E4547">
        <v>9.4600000000000009</v>
      </c>
      <c r="F4547">
        <v>76.900000000000006</v>
      </c>
      <c r="G4547">
        <v>0.70399999999999996</v>
      </c>
      <c r="H4547">
        <v>0.219</v>
      </c>
      <c r="I4547">
        <f>Data[[#This Row],[nucleus_area_pct]]/Data[[#This Row],[cytoplasm_ratio]]</f>
        <v>351.14155251141557</v>
      </c>
      <c r="J4547">
        <v>0.89600000000000002</v>
      </c>
      <c r="K4547">
        <v>0.28899999999999998</v>
      </c>
      <c r="L4547">
        <v>1.02</v>
      </c>
      <c r="M4547">
        <v>1.1000000000000001</v>
      </c>
      <c r="N4547">
        <v>0.91100000000000003</v>
      </c>
      <c r="O4547">
        <v>293</v>
      </c>
      <c r="P4547">
        <v>60</v>
      </c>
      <c r="Q4547">
        <v>184</v>
      </c>
      <c r="R4547">
        <v>159</v>
      </c>
      <c r="S4547">
        <v>196</v>
      </c>
      <c r="T4547">
        <f>(Data[[#This Row],[mean_r]]/256)*100</f>
        <v>71.875</v>
      </c>
      <c r="U4547">
        <f>(Data[[#This Row],[mean_g]]/256)*100</f>
        <v>62.109375</v>
      </c>
      <c r="V4547">
        <f>(Data[[#This Row],[mean_b]]/256)*100</f>
        <v>76.5625</v>
      </c>
      <c r="W4547">
        <v>0.70399999999999996</v>
      </c>
      <c r="X4547" t="s">
        <v>51</v>
      </c>
      <c r="Y4547" t="s">
        <v>45</v>
      </c>
      <c r="Z4547">
        <v>7285</v>
      </c>
      <c r="AA4547">
        <v>3.72</v>
      </c>
      <c r="AB4547">
        <v>14.4</v>
      </c>
      <c r="AC4547">
        <v>37.5</v>
      </c>
      <c r="AD4547">
        <v>182047</v>
      </c>
      <c r="AE4547">
        <v>92</v>
      </c>
      <c r="AF4547">
        <v>31.9</v>
      </c>
      <c r="AG4547" t="s">
        <v>41</v>
      </c>
      <c r="AH4547" t="s">
        <v>42</v>
      </c>
      <c r="AI4547" t="s">
        <v>56</v>
      </c>
      <c r="AJ4547">
        <v>60</v>
      </c>
      <c r="AK4547">
        <v>224</v>
      </c>
      <c r="AL4547">
        <v>6.5799999999999997E-2</v>
      </c>
      <c r="AM4547">
        <v>0.79349999999999998</v>
      </c>
      <c r="AN4547">
        <v>0.90739999999999998</v>
      </c>
      <c r="AO4547">
        <f>Data[[#This Row],[labeller_confidence_score]]-Data[[#This Row],[cytodiffusion_classification_confidence]]</f>
        <v>0.1139</v>
      </c>
    </row>
    <row r="4548" spans="1:41" x14ac:dyDescent="0.3">
      <c r="A4548" t="s">
        <v>4621</v>
      </c>
      <c r="B4548" t="s">
        <v>106</v>
      </c>
      <c r="C4548">
        <v>1</v>
      </c>
      <c r="D4548" t="s">
        <v>82</v>
      </c>
      <c r="E4548">
        <v>10.130000000000001</v>
      </c>
      <c r="F4548">
        <v>83.9</v>
      </c>
      <c r="G4548">
        <v>0.47099999999999997</v>
      </c>
      <c r="H4548">
        <v>0.11</v>
      </c>
      <c r="I4548">
        <f>Data[[#This Row],[nucleus_area_pct]]/Data[[#This Row],[cytoplasm_ratio]]</f>
        <v>762.72727272727275</v>
      </c>
      <c r="J4548">
        <v>0.82299999999999995</v>
      </c>
      <c r="K4548">
        <v>0.25600000000000001</v>
      </c>
      <c r="L4548">
        <v>0.83</v>
      </c>
      <c r="M4548">
        <v>1.1000000000000001</v>
      </c>
      <c r="N4548">
        <v>0.91300000000000003</v>
      </c>
      <c r="O4548">
        <v>508</v>
      </c>
      <c r="P4548">
        <v>102</v>
      </c>
      <c r="Q4548">
        <v>195</v>
      </c>
      <c r="R4548">
        <v>133</v>
      </c>
      <c r="S4548">
        <v>188</v>
      </c>
      <c r="T4548">
        <f>(Data[[#This Row],[mean_r]]/256)*100</f>
        <v>76.171875</v>
      </c>
      <c r="U4548">
        <f>(Data[[#This Row],[mean_g]]/256)*100</f>
        <v>51.953125</v>
      </c>
      <c r="V4548">
        <f>(Data[[#This Row],[mean_b]]/256)*100</f>
        <v>73.4375</v>
      </c>
      <c r="W4548">
        <v>0.74199999999999999</v>
      </c>
      <c r="X4548" t="s">
        <v>51</v>
      </c>
      <c r="Y4548" t="s">
        <v>40</v>
      </c>
      <c r="Z4548">
        <v>3578</v>
      </c>
      <c r="AA4548">
        <v>4.8899999999999997</v>
      </c>
      <c r="AB4548">
        <v>12.8</v>
      </c>
      <c r="AC4548">
        <v>32.4</v>
      </c>
      <c r="AD4548">
        <v>336067</v>
      </c>
      <c r="AE4548">
        <v>96.7</v>
      </c>
      <c r="AF4548">
        <v>32.299999999999997</v>
      </c>
      <c r="AG4548" t="s">
        <v>41</v>
      </c>
      <c r="AH4548" t="s">
        <v>42</v>
      </c>
      <c r="AI4548" t="s">
        <v>52</v>
      </c>
      <c r="AJ4548">
        <v>100</v>
      </c>
      <c r="AK4548">
        <v>256</v>
      </c>
      <c r="AL4548">
        <v>0.70799999999999996</v>
      </c>
      <c r="AM4548">
        <v>0.78080000000000005</v>
      </c>
      <c r="AN4548">
        <v>0.85509999999999997</v>
      </c>
      <c r="AO4548">
        <f>Data[[#This Row],[labeller_confidence_score]]-Data[[#This Row],[cytodiffusion_classification_confidence]]</f>
        <v>7.4299999999999922E-2</v>
      </c>
    </row>
    <row r="4549" spans="1:41" x14ac:dyDescent="0.3">
      <c r="A4549" t="s">
        <v>4622</v>
      </c>
      <c r="B4549" t="s">
        <v>87</v>
      </c>
      <c r="C4549">
        <v>0</v>
      </c>
      <c r="D4549" t="s">
        <v>50</v>
      </c>
      <c r="E4549">
        <v>13.22</v>
      </c>
      <c r="F4549">
        <v>51.7</v>
      </c>
      <c r="G4549">
        <v>0.57599999999999996</v>
      </c>
      <c r="H4549">
        <v>0.50700000000000001</v>
      </c>
      <c r="I4549">
        <f>Data[[#This Row],[nucleus_area_pct]]/Data[[#This Row],[cytoplasm_ratio]]</f>
        <v>101.97238658777121</v>
      </c>
      <c r="J4549">
        <v>0.83799999999999997</v>
      </c>
      <c r="K4549">
        <v>0.48199999999999998</v>
      </c>
      <c r="L4549">
        <v>4.41</v>
      </c>
      <c r="M4549">
        <v>2</v>
      </c>
      <c r="N4549">
        <v>0.84099999999999997</v>
      </c>
      <c r="O4549">
        <v>478</v>
      </c>
      <c r="P4549">
        <v>73</v>
      </c>
      <c r="Q4549">
        <v>215</v>
      </c>
      <c r="R4549">
        <v>170</v>
      </c>
      <c r="S4549">
        <v>138</v>
      </c>
      <c r="T4549">
        <f>(Data[[#This Row],[mean_r]]/256)*100</f>
        <v>83.984375</v>
      </c>
      <c r="U4549">
        <f>(Data[[#This Row],[mean_g]]/256)*100</f>
        <v>66.40625</v>
      </c>
      <c r="V4549">
        <f>(Data[[#This Row],[mean_b]]/256)*100</f>
        <v>53.90625</v>
      </c>
      <c r="W4549">
        <v>0.64</v>
      </c>
      <c r="X4549" t="s">
        <v>51</v>
      </c>
      <c r="Y4549" t="s">
        <v>45</v>
      </c>
      <c r="Z4549">
        <v>11563</v>
      </c>
      <c r="AA4549">
        <v>5.27</v>
      </c>
      <c r="AB4549">
        <v>14.4</v>
      </c>
      <c r="AC4549">
        <v>50.5</v>
      </c>
      <c r="AD4549">
        <v>161099</v>
      </c>
      <c r="AE4549">
        <v>84.4</v>
      </c>
      <c r="AF4549">
        <v>33.200000000000003</v>
      </c>
      <c r="AG4549" t="s">
        <v>46</v>
      </c>
      <c r="AH4549" t="s">
        <v>42</v>
      </c>
      <c r="AI4549" t="s">
        <v>52</v>
      </c>
      <c r="AJ4549">
        <v>100</v>
      </c>
      <c r="AK4549">
        <v>512</v>
      </c>
      <c r="AL4549">
        <v>2.5000000000000001E-2</v>
      </c>
      <c r="AM4549">
        <v>0.89559999999999995</v>
      </c>
      <c r="AN4549">
        <v>0.8649</v>
      </c>
      <c r="AO4549">
        <f>Data[[#This Row],[labeller_confidence_score]]-Data[[#This Row],[cytodiffusion_classification_confidence]]</f>
        <v>-3.069999999999995E-2</v>
      </c>
    </row>
    <row r="4550" spans="1:41" x14ac:dyDescent="0.3">
      <c r="A4550" t="s">
        <v>4623</v>
      </c>
      <c r="B4550" t="s">
        <v>49</v>
      </c>
      <c r="C4550">
        <v>0</v>
      </c>
      <c r="D4550" t="s">
        <v>50</v>
      </c>
      <c r="E4550">
        <v>11.68</v>
      </c>
      <c r="F4550">
        <v>52.3</v>
      </c>
      <c r="G4550">
        <v>0.53700000000000003</v>
      </c>
      <c r="H4550">
        <v>0.41699999999999998</v>
      </c>
      <c r="I4550">
        <f>Data[[#This Row],[nucleus_area_pct]]/Data[[#This Row],[cytoplasm_ratio]]</f>
        <v>125.41966426858514</v>
      </c>
      <c r="J4550">
        <v>0.77200000000000002</v>
      </c>
      <c r="K4550">
        <v>0.38100000000000001</v>
      </c>
      <c r="L4550">
        <v>2.75</v>
      </c>
      <c r="M4550">
        <v>3.9</v>
      </c>
      <c r="N4550">
        <v>0.80100000000000005</v>
      </c>
      <c r="O4550">
        <v>377</v>
      </c>
      <c r="P4550">
        <v>69</v>
      </c>
      <c r="Q4550">
        <v>213</v>
      </c>
      <c r="R4550">
        <v>161</v>
      </c>
      <c r="S4550">
        <v>191</v>
      </c>
      <c r="T4550">
        <f>(Data[[#This Row],[mean_r]]/256)*100</f>
        <v>83.203125</v>
      </c>
      <c r="U4550">
        <f>(Data[[#This Row],[mean_g]]/256)*100</f>
        <v>62.890625</v>
      </c>
      <c r="V4550">
        <f>(Data[[#This Row],[mean_b]]/256)*100</f>
        <v>74.609375</v>
      </c>
      <c r="W4550">
        <v>0.71299999999999997</v>
      </c>
      <c r="X4550" t="s">
        <v>63</v>
      </c>
      <c r="Y4550" t="s">
        <v>40</v>
      </c>
      <c r="Z4550">
        <v>10262</v>
      </c>
      <c r="AA4550">
        <v>4.96</v>
      </c>
      <c r="AB4550">
        <v>15.1</v>
      </c>
      <c r="AC4550">
        <v>38.4</v>
      </c>
      <c r="AD4550">
        <v>130253</v>
      </c>
      <c r="AE4550">
        <v>102.7</v>
      </c>
      <c r="AF4550">
        <v>32</v>
      </c>
      <c r="AG4550" t="s">
        <v>46</v>
      </c>
      <c r="AH4550" t="s">
        <v>47</v>
      </c>
      <c r="AI4550" t="s">
        <v>43</v>
      </c>
      <c r="AJ4550">
        <v>100</v>
      </c>
      <c r="AK4550">
        <v>512</v>
      </c>
      <c r="AL4550">
        <v>5.0500000000000003E-2</v>
      </c>
      <c r="AM4550">
        <v>0.83819999999999995</v>
      </c>
      <c r="AN4550">
        <v>0.95179999999999998</v>
      </c>
      <c r="AO4550">
        <f>Data[[#This Row],[labeller_confidence_score]]-Data[[#This Row],[cytodiffusion_classification_confidence]]</f>
        <v>0.11360000000000003</v>
      </c>
    </row>
    <row r="4551" spans="1:41" x14ac:dyDescent="0.3">
      <c r="A4551" t="s">
        <v>4624</v>
      </c>
      <c r="B4551" t="s">
        <v>54</v>
      </c>
      <c r="C4551">
        <v>0</v>
      </c>
      <c r="D4551" t="s">
        <v>54</v>
      </c>
      <c r="E4551">
        <v>8.7899999999999991</v>
      </c>
      <c r="F4551">
        <v>0</v>
      </c>
      <c r="G4551">
        <v>0</v>
      </c>
      <c r="H4551">
        <v>1</v>
      </c>
      <c r="I4551">
        <f>Data[[#This Row],[nucleus_area_pct]]/Data[[#This Row],[cytoplasm_ratio]]</f>
        <v>0</v>
      </c>
      <c r="J4551">
        <v>0.93200000000000005</v>
      </c>
      <c r="K4551">
        <v>0.22800000000000001</v>
      </c>
      <c r="L4551">
        <v>0.4</v>
      </c>
      <c r="M4551">
        <v>1</v>
      </c>
      <c r="N4551">
        <v>0.93500000000000005</v>
      </c>
      <c r="O4551">
        <v>162</v>
      </c>
      <c r="P4551">
        <v>46</v>
      </c>
      <c r="Q4551">
        <v>233</v>
      </c>
      <c r="R4551">
        <v>134</v>
      </c>
      <c r="S4551">
        <v>121</v>
      </c>
      <c r="T4551">
        <f>(Data[[#This Row],[mean_r]]/256)*100</f>
        <v>91.015625</v>
      </c>
      <c r="U4551">
        <f>(Data[[#This Row],[mean_g]]/256)*100</f>
        <v>52.34375</v>
      </c>
      <c r="V4551">
        <f>(Data[[#This Row],[mean_b]]/256)*100</f>
        <v>47.265625</v>
      </c>
      <c r="W4551">
        <v>0.48599999999999999</v>
      </c>
      <c r="X4551" t="s">
        <v>63</v>
      </c>
      <c r="Y4551" t="s">
        <v>40</v>
      </c>
      <c r="Z4551">
        <v>9090</v>
      </c>
      <c r="AA4551">
        <v>5.62</v>
      </c>
      <c r="AB4551">
        <v>14.9</v>
      </c>
      <c r="AC4551">
        <v>40.700000000000003</v>
      </c>
      <c r="AD4551">
        <v>224769</v>
      </c>
      <c r="AE4551">
        <v>80.8</v>
      </c>
      <c r="AF4551">
        <v>32.4</v>
      </c>
      <c r="AG4551" t="s">
        <v>46</v>
      </c>
      <c r="AH4551" t="s">
        <v>42</v>
      </c>
      <c r="AI4551" t="s">
        <v>52</v>
      </c>
      <c r="AJ4551">
        <v>60</v>
      </c>
      <c r="AK4551">
        <v>360</v>
      </c>
      <c r="AL4551">
        <v>2.5399999999999999E-2</v>
      </c>
      <c r="AM4551">
        <v>0.93869999999999998</v>
      </c>
      <c r="AN4551">
        <v>0.80459999999999998</v>
      </c>
      <c r="AO4551">
        <f>Data[[#This Row],[labeller_confidence_score]]-Data[[#This Row],[cytodiffusion_classification_confidence]]</f>
        <v>-0.1341</v>
      </c>
    </row>
    <row r="4552" spans="1:41" x14ac:dyDescent="0.3">
      <c r="A4552" t="s">
        <v>4625</v>
      </c>
      <c r="B4552" t="s">
        <v>49</v>
      </c>
      <c r="C4552">
        <v>0</v>
      </c>
      <c r="D4552" t="s">
        <v>50</v>
      </c>
      <c r="E4552">
        <v>11.29</v>
      </c>
      <c r="F4552">
        <v>46.2</v>
      </c>
      <c r="G4552">
        <v>0.67100000000000004</v>
      </c>
      <c r="H4552">
        <v>0.48399999999999999</v>
      </c>
      <c r="I4552">
        <f>Data[[#This Row],[nucleus_area_pct]]/Data[[#This Row],[cytoplasm_ratio]]</f>
        <v>95.454545454545467</v>
      </c>
      <c r="J4552">
        <v>0.82799999999999996</v>
      </c>
      <c r="K4552">
        <v>0.45700000000000002</v>
      </c>
      <c r="L4552">
        <v>3.12</v>
      </c>
      <c r="M4552">
        <v>3.6</v>
      </c>
      <c r="N4552">
        <v>0.89400000000000002</v>
      </c>
      <c r="O4552">
        <v>428</v>
      </c>
      <c r="P4552">
        <v>76</v>
      </c>
      <c r="Q4552">
        <v>223</v>
      </c>
      <c r="R4552">
        <v>169</v>
      </c>
      <c r="S4552">
        <v>183</v>
      </c>
      <c r="T4552">
        <f>(Data[[#This Row],[mean_r]]/256)*100</f>
        <v>87.109375</v>
      </c>
      <c r="U4552">
        <f>(Data[[#This Row],[mean_g]]/256)*100</f>
        <v>66.015625</v>
      </c>
      <c r="V4552">
        <f>(Data[[#This Row],[mean_b]]/256)*100</f>
        <v>71.484375</v>
      </c>
      <c r="W4552">
        <v>0.64800000000000002</v>
      </c>
      <c r="X4552" t="s">
        <v>39</v>
      </c>
      <c r="Y4552" t="s">
        <v>40</v>
      </c>
      <c r="Z4552">
        <v>8944</v>
      </c>
      <c r="AA4552">
        <v>4.78</v>
      </c>
      <c r="AB4552">
        <v>16.3</v>
      </c>
      <c r="AC4552">
        <v>44.5</v>
      </c>
      <c r="AD4552">
        <v>280265</v>
      </c>
      <c r="AE4552">
        <v>89.5</v>
      </c>
      <c r="AF4552">
        <v>32.799999999999997</v>
      </c>
      <c r="AG4552" t="s">
        <v>64</v>
      </c>
      <c r="AH4552" t="s">
        <v>68</v>
      </c>
      <c r="AI4552" t="s">
        <v>43</v>
      </c>
      <c r="AJ4552">
        <v>100</v>
      </c>
      <c r="AK4552">
        <v>224</v>
      </c>
      <c r="AL4552">
        <v>6.6400000000000001E-2</v>
      </c>
      <c r="AM4552">
        <v>0.93640000000000001</v>
      </c>
      <c r="AN4552">
        <v>0.89459999999999995</v>
      </c>
      <c r="AO4552">
        <f>Data[[#This Row],[labeller_confidence_score]]-Data[[#This Row],[cytodiffusion_classification_confidence]]</f>
        <v>-4.1800000000000059E-2</v>
      </c>
    </row>
    <row r="4553" spans="1:41" x14ac:dyDescent="0.3">
      <c r="A4553" t="s">
        <v>4626</v>
      </c>
      <c r="B4553" t="s">
        <v>49</v>
      </c>
      <c r="C4553">
        <v>0</v>
      </c>
      <c r="D4553" t="s">
        <v>50</v>
      </c>
      <c r="E4553">
        <v>10.210000000000001</v>
      </c>
      <c r="F4553">
        <v>53</v>
      </c>
      <c r="G4553">
        <v>0.54200000000000004</v>
      </c>
      <c r="H4553">
        <v>0.41199999999999998</v>
      </c>
      <c r="I4553">
        <f>Data[[#This Row],[nucleus_area_pct]]/Data[[#This Row],[cytoplasm_ratio]]</f>
        <v>128.64077669902915</v>
      </c>
      <c r="J4553">
        <v>0.82099999999999995</v>
      </c>
      <c r="K4553">
        <v>0.45400000000000001</v>
      </c>
      <c r="L4553">
        <v>3.16</v>
      </c>
      <c r="M4553">
        <v>3.6</v>
      </c>
      <c r="N4553">
        <v>0.71199999999999997</v>
      </c>
      <c r="O4553">
        <v>398</v>
      </c>
      <c r="P4553">
        <v>80</v>
      </c>
      <c r="Q4553">
        <v>203</v>
      </c>
      <c r="R4553">
        <v>148</v>
      </c>
      <c r="S4553">
        <v>219</v>
      </c>
      <c r="T4553">
        <f>(Data[[#This Row],[mean_r]]/256)*100</f>
        <v>79.296875</v>
      </c>
      <c r="U4553">
        <f>(Data[[#This Row],[mean_g]]/256)*100</f>
        <v>57.8125</v>
      </c>
      <c r="V4553">
        <f>(Data[[#This Row],[mean_b]]/256)*100</f>
        <v>85.546875</v>
      </c>
      <c r="W4553">
        <v>0.77700000000000002</v>
      </c>
      <c r="X4553" t="s">
        <v>51</v>
      </c>
      <c r="Y4553" t="s">
        <v>40</v>
      </c>
      <c r="Z4553">
        <v>8168</v>
      </c>
      <c r="AA4553">
        <v>4.93</v>
      </c>
      <c r="AB4553">
        <v>14.6</v>
      </c>
      <c r="AC4553">
        <v>44.1</v>
      </c>
      <c r="AD4553">
        <v>175784</v>
      </c>
      <c r="AE4553">
        <v>90.9</v>
      </c>
      <c r="AF4553">
        <v>34.9</v>
      </c>
      <c r="AG4553" t="s">
        <v>64</v>
      </c>
      <c r="AH4553" t="s">
        <v>42</v>
      </c>
      <c r="AI4553" t="s">
        <v>56</v>
      </c>
      <c r="AJ4553">
        <v>100</v>
      </c>
      <c r="AK4553">
        <v>224</v>
      </c>
      <c r="AL4553">
        <v>3.7400000000000003E-2</v>
      </c>
      <c r="AM4553">
        <v>1</v>
      </c>
      <c r="AN4553">
        <v>0.84740000000000004</v>
      </c>
      <c r="AO4553">
        <f>Data[[#This Row],[labeller_confidence_score]]-Data[[#This Row],[cytodiffusion_classification_confidence]]</f>
        <v>-0.15259999999999996</v>
      </c>
    </row>
    <row r="4554" spans="1:41" x14ac:dyDescent="0.3">
      <c r="A4554" t="s">
        <v>4627</v>
      </c>
      <c r="B4554" t="s">
        <v>54</v>
      </c>
      <c r="C4554">
        <v>0</v>
      </c>
      <c r="D4554" t="s">
        <v>54</v>
      </c>
      <c r="E4554">
        <v>6.93</v>
      </c>
      <c r="F4554">
        <v>0</v>
      </c>
      <c r="G4554">
        <v>0</v>
      </c>
      <c r="H4554">
        <v>1</v>
      </c>
      <c r="I4554">
        <f>Data[[#This Row],[nucleus_area_pct]]/Data[[#This Row],[cytoplasm_ratio]]</f>
        <v>0</v>
      </c>
      <c r="J4554">
        <v>0.90800000000000003</v>
      </c>
      <c r="K4554">
        <v>0.16800000000000001</v>
      </c>
      <c r="L4554">
        <v>0.42</v>
      </c>
      <c r="M4554">
        <v>1</v>
      </c>
      <c r="N4554">
        <v>0.95299999999999996</v>
      </c>
      <c r="O4554">
        <v>175</v>
      </c>
      <c r="P4554">
        <v>48</v>
      </c>
      <c r="Q4554">
        <v>223</v>
      </c>
      <c r="R4554">
        <v>135</v>
      </c>
      <c r="S4554">
        <v>131</v>
      </c>
      <c r="T4554">
        <f>(Data[[#This Row],[mean_r]]/256)*100</f>
        <v>87.109375</v>
      </c>
      <c r="U4554">
        <f>(Data[[#This Row],[mean_g]]/256)*100</f>
        <v>52.734375</v>
      </c>
      <c r="V4554">
        <f>(Data[[#This Row],[mean_b]]/256)*100</f>
        <v>51.171875</v>
      </c>
      <c r="W4554">
        <v>0.51400000000000001</v>
      </c>
      <c r="X4554" t="s">
        <v>39</v>
      </c>
      <c r="Y4554" t="s">
        <v>45</v>
      </c>
      <c r="Z4554">
        <v>5093</v>
      </c>
      <c r="AA4554">
        <v>5.43</v>
      </c>
      <c r="AB4554">
        <v>12.2</v>
      </c>
      <c r="AC4554">
        <v>42.9</v>
      </c>
      <c r="AD4554">
        <v>326451</v>
      </c>
      <c r="AE4554">
        <v>84.2</v>
      </c>
      <c r="AF4554">
        <v>36.299999999999997</v>
      </c>
      <c r="AG4554" t="s">
        <v>41</v>
      </c>
      <c r="AH4554" t="s">
        <v>42</v>
      </c>
      <c r="AI4554" t="s">
        <v>52</v>
      </c>
      <c r="AJ4554">
        <v>40</v>
      </c>
      <c r="AK4554">
        <v>360</v>
      </c>
      <c r="AL4554">
        <v>0.14580000000000001</v>
      </c>
      <c r="AM4554">
        <v>0.92359999999999998</v>
      </c>
      <c r="AN4554">
        <v>0.90700000000000003</v>
      </c>
      <c r="AO4554">
        <f>Data[[#This Row],[labeller_confidence_score]]-Data[[#This Row],[cytodiffusion_classification_confidence]]</f>
        <v>-1.6599999999999948E-2</v>
      </c>
    </row>
    <row r="4555" spans="1:41" x14ac:dyDescent="0.3">
      <c r="A4555" t="s">
        <v>4628</v>
      </c>
      <c r="B4555" t="s">
        <v>62</v>
      </c>
      <c r="C4555">
        <v>0</v>
      </c>
      <c r="D4555" t="s">
        <v>50</v>
      </c>
      <c r="E4555">
        <v>9.77</v>
      </c>
      <c r="F4555">
        <v>72.7</v>
      </c>
      <c r="G4555">
        <v>0.82699999999999996</v>
      </c>
      <c r="H4555">
        <v>0.20399999999999999</v>
      </c>
      <c r="I4555">
        <f>Data[[#This Row],[nucleus_area_pct]]/Data[[#This Row],[cytoplasm_ratio]]</f>
        <v>356.3725490196079</v>
      </c>
      <c r="J4555">
        <v>0.80200000000000005</v>
      </c>
      <c r="K4555">
        <v>0.115</v>
      </c>
      <c r="L4555">
        <v>0.84</v>
      </c>
      <c r="M4555">
        <v>1</v>
      </c>
      <c r="N4555">
        <v>0.96899999999999997</v>
      </c>
      <c r="O4555">
        <v>275</v>
      </c>
      <c r="P4555">
        <v>61</v>
      </c>
      <c r="Q4555">
        <v>215</v>
      </c>
      <c r="R4555">
        <v>167</v>
      </c>
      <c r="S4555">
        <v>194</v>
      </c>
      <c r="T4555">
        <f>(Data[[#This Row],[mean_r]]/256)*100</f>
        <v>83.984375</v>
      </c>
      <c r="U4555">
        <f>(Data[[#This Row],[mean_g]]/256)*100</f>
        <v>65.234375</v>
      </c>
      <c r="V4555">
        <f>(Data[[#This Row],[mean_b]]/256)*100</f>
        <v>75.78125</v>
      </c>
      <c r="W4555">
        <v>0.67800000000000005</v>
      </c>
      <c r="X4555" t="s">
        <v>51</v>
      </c>
      <c r="Y4555" t="s">
        <v>40</v>
      </c>
      <c r="Z4555">
        <v>8247</v>
      </c>
      <c r="AA4555">
        <v>4.7</v>
      </c>
      <c r="AB4555">
        <v>13.4</v>
      </c>
      <c r="AC4555">
        <v>39.5</v>
      </c>
      <c r="AD4555">
        <v>337794</v>
      </c>
      <c r="AE4555">
        <v>84.9</v>
      </c>
      <c r="AF4555">
        <v>35.700000000000003</v>
      </c>
      <c r="AG4555" t="s">
        <v>46</v>
      </c>
      <c r="AH4555" t="s">
        <v>42</v>
      </c>
      <c r="AI4555" t="s">
        <v>52</v>
      </c>
      <c r="AJ4555">
        <v>60</v>
      </c>
      <c r="AK4555">
        <v>256</v>
      </c>
      <c r="AL4555">
        <v>0.153</v>
      </c>
      <c r="AM4555">
        <v>0.83209999999999995</v>
      </c>
      <c r="AN4555">
        <v>0.89129999999999998</v>
      </c>
      <c r="AO4555">
        <f>Data[[#This Row],[labeller_confidence_score]]-Data[[#This Row],[cytodiffusion_classification_confidence]]</f>
        <v>5.920000000000003E-2</v>
      </c>
    </row>
    <row r="4556" spans="1:41" x14ac:dyDescent="0.3">
      <c r="A4556" t="s">
        <v>4629</v>
      </c>
      <c r="B4556" t="s">
        <v>66</v>
      </c>
      <c r="C4556">
        <v>1</v>
      </c>
      <c r="D4556" t="s">
        <v>67</v>
      </c>
      <c r="E4556">
        <v>10.25</v>
      </c>
      <c r="F4556">
        <v>89.6</v>
      </c>
      <c r="G4556">
        <v>0.83799999999999997</v>
      </c>
      <c r="H4556">
        <v>9.1999999999999998E-2</v>
      </c>
      <c r="I4556">
        <f>Data[[#This Row],[nucleus_area_pct]]/Data[[#This Row],[cytoplasm_ratio]]</f>
        <v>973.91304347826087</v>
      </c>
      <c r="J4556">
        <v>0.41899999999999998</v>
      </c>
      <c r="K4556">
        <v>0.69599999999999995</v>
      </c>
      <c r="L4556">
        <v>1.1599999999999999</v>
      </c>
      <c r="M4556">
        <v>1</v>
      </c>
      <c r="N4556">
        <v>0.56799999999999995</v>
      </c>
      <c r="O4556">
        <v>431</v>
      </c>
      <c r="P4556">
        <v>51</v>
      </c>
      <c r="Q4556">
        <v>181</v>
      </c>
      <c r="R4556">
        <v>90</v>
      </c>
      <c r="S4556">
        <v>144</v>
      </c>
      <c r="T4556">
        <f>(Data[[#This Row],[mean_r]]/256)*100</f>
        <v>70.703125</v>
      </c>
      <c r="U4556">
        <f>(Data[[#This Row],[mean_g]]/256)*100</f>
        <v>35.15625</v>
      </c>
      <c r="V4556">
        <f>(Data[[#This Row],[mean_b]]/256)*100</f>
        <v>56.25</v>
      </c>
      <c r="W4556">
        <v>0.86499999999999999</v>
      </c>
      <c r="X4556" t="s">
        <v>39</v>
      </c>
      <c r="Y4556" t="s">
        <v>40</v>
      </c>
      <c r="Z4556">
        <v>7551</v>
      </c>
      <c r="AA4556">
        <v>6.2</v>
      </c>
      <c r="AB4556">
        <v>14</v>
      </c>
      <c r="AC4556">
        <v>41.2</v>
      </c>
      <c r="AD4556">
        <v>351380</v>
      </c>
      <c r="AE4556">
        <v>94.2</v>
      </c>
      <c r="AF4556">
        <v>30.9</v>
      </c>
      <c r="AG4556" t="s">
        <v>46</v>
      </c>
      <c r="AH4556" t="s">
        <v>42</v>
      </c>
      <c r="AI4556" t="s">
        <v>56</v>
      </c>
      <c r="AJ4556">
        <v>100</v>
      </c>
      <c r="AK4556">
        <v>512</v>
      </c>
      <c r="AL4556">
        <v>0.80200000000000005</v>
      </c>
      <c r="AM4556">
        <v>0.6623</v>
      </c>
      <c r="AN4556">
        <v>0.93200000000000005</v>
      </c>
      <c r="AO4556">
        <f>Data[[#This Row],[labeller_confidence_score]]-Data[[#This Row],[cytodiffusion_classification_confidence]]</f>
        <v>0.26970000000000005</v>
      </c>
    </row>
    <row r="4557" spans="1:41" x14ac:dyDescent="0.3">
      <c r="A4557" t="s">
        <v>4630</v>
      </c>
      <c r="B4557" t="s">
        <v>81</v>
      </c>
      <c r="C4557">
        <v>1</v>
      </c>
      <c r="D4557" t="s">
        <v>82</v>
      </c>
      <c r="E4557">
        <v>18.46</v>
      </c>
      <c r="F4557">
        <v>93.3</v>
      </c>
      <c r="G4557">
        <v>0.36199999999999999</v>
      </c>
      <c r="H4557">
        <v>0.16300000000000001</v>
      </c>
      <c r="I4557">
        <f>Data[[#This Row],[nucleus_area_pct]]/Data[[#This Row],[cytoplasm_ratio]]</f>
        <v>572.39263803680979</v>
      </c>
      <c r="J4557">
        <v>0.83699999999999997</v>
      </c>
      <c r="K4557">
        <v>0.20699999999999999</v>
      </c>
      <c r="L4557">
        <v>0.96</v>
      </c>
      <c r="M4557">
        <v>1</v>
      </c>
      <c r="N4557">
        <v>0.78700000000000003</v>
      </c>
      <c r="O4557">
        <v>644</v>
      </c>
      <c r="P4557">
        <v>97</v>
      </c>
      <c r="Q4557">
        <v>224</v>
      </c>
      <c r="R4557">
        <v>136</v>
      </c>
      <c r="S4557">
        <v>194</v>
      </c>
      <c r="T4557">
        <f>(Data[[#This Row],[mean_r]]/256)*100</f>
        <v>87.5</v>
      </c>
      <c r="U4557">
        <f>(Data[[#This Row],[mean_g]]/256)*100</f>
        <v>53.125</v>
      </c>
      <c r="V4557">
        <f>(Data[[#This Row],[mean_b]]/256)*100</f>
        <v>75.78125</v>
      </c>
      <c r="W4557">
        <v>0.65200000000000002</v>
      </c>
      <c r="X4557" t="s">
        <v>51</v>
      </c>
      <c r="Y4557" t="s">
        <v>40</v>
      </c>
      <c r="Z4557">
        <v>5542</v>
      </c>
      <c r="AA4557">
        <v>6.09</v>
      </c>
      <c r="AB4557">
        <v>16.7</v>
      </c>
      <c r="AC4557">
        <v>35</v>
      </c>
      <c r="AD4557">
        <v>238263</v>
      </c>
      <c r="AE4557">
        <v>74.599999999999994</v>
      </c>
      <c r="AF4557">
        <v>33</v>
      </c>
      <c r="AG4557" t="s">
        <v>64</v>
      </c>
      <c r="AH4557" t="s">
        <v>42</v>
      </c>
      <c r="AI4557" t="s">
        <v>56</v>
      </c>
      <c r="AJ4557">
        <v>40</v>
      </c>
      <c r="AK4557">
        <v>256</v>
      </c>
      <c r="AL4557">
        <v>0.89910000000000001</v>
      </c>
      <c r="AM4557">
        <v>0.65469999999999995</v>
      </c>
      <c r="AN4557">
        <v>0.74950000000000006</v>
      </c>
      <c r="AO4557">
        <f>Data[[#This Row],[labeller_confidence_score]]-Data[[#This Row],[cytodiffusion_classification_confidence]]</f>
        <v>9.4800000000000106E-2</v>
      </c>
    </row>
    <row r="4558" spans="1:41" x14ac:dyDescent="0.3">
      <c r="A4558" t="s">
        <v>4631</v>
      </c>
      <c r="B4558" t="s">
        <v>85</v>
      </c>
      <c r="C4558">
        <v>0</v>
      </c>
      <c r="D4558" t="s">
        <v>50</v>
      </c>
      <c r="E4558">
        <v>11.31</v>
      </c>
      <c r="F4558">
        <v>62.9</v>
      </c>
      <c r="G4558">
        <v>0.77700000000000002</v>
      </c>
      <c r="H4558">
        <v>0.42499999999999999</v>
      </c>
      <c r="I4558">
        <f>Data[[#This Row],[nucleus_area_pct]]/Data[[#This Row],[cytoplasm_ratio]]</f>
        <v>148</v>
      </c>
      <c r="J4558">
        <v>0.76900000000000002</v>
      </c>
      <c r="K4558">
        <v>0.27300000000000002</v>
      </c>
      <c r="L4558">
        <v>4.03</v>
      </c>
      <c r="M4558">
        <v>1.8</v>
      </c>
      <c r="N4558">
        <v>0.78600000000000003</v>
      </c>
      <c r="O4558">
        <v>398</v>
      </c>
      <c r="P4558">
        <v>47</v>
      </c>
      <c r="Q4558">
        <v>186</v>
      </c>
      <c r="R4558">
        <v>155</v>
      </c>
      <c r="S4558">
        <v>231</v>
      </c>
      <c r="T4558">
        <f>(Data[[#This Row],[mean_r]]/256)*100</f>
        <v>72.65625</v>
      </c>
      <c r="U4558">
        <f>(Data[[#This Row],[mean_g]]/256)*100</f>
        <v>60.546875</v>
      </c>
      <c r="V4558">
        <f>(Data[[#This Row],[mean_b]]/256)*100</f>
        <v>90.234375</v>
      </c>
      <c r="W4558">
        <v>0.85099999999999998</v>
      </c>
      <c r="X4558" t="s">
        <v>39</v>
      </c>
      <c r="Y4558" t="s">
        <v>45</v>
      </c>
      <c r="Z4558">
        <v>5696</v>
      </c>
      <c r="AA4558">
        <v>4.59</v>
      </c>
      <c r="AB4558">
        <v>13.5</v>
      </c>
      <c r="AC4558">
        <v>47.1</v>
      </c>
      <c r="AD4558">
        <v>190602</v>
      </c>
      <c r="AE4558">
        <v>99.3</v>
      </c>
      <c r="AF4558">
        <v>31.8</v>
      </c>
      <c r="AG4558" t="s">
        <v>46</v>
      </c>
      <c r="AH4558" t="s">
        <v>47</v>
      </c>
      <c r="AI4558" t="s">
        <v>52</v>
      </c>
      <c r="AJ4558">
        <v>60</v>
      </c>
      <c r="AK4558">
        <v>360</v>
      </c>
      <c r="AL4558">
        <v>7.46E-2</v>
      </c>
      <c r="AM4558">
        <v>0.84019999999999995</v>
      </c>
      <c r="AN4558">
        <v>0.90390000000000004</v>
      </c>
      <c r="AO4558">
        <f>Data[[#This Row],[labeller_confidence_score]]-Data[[#This Row],[cytodiffusion_classification_confidence]]</f>
        <v>6.370000000000009E-2</v>
      </c>
    </row>
    <row r="4559" spans="1:41" x14ac:dyDescent="0.3">
      <c r="A4559" t="s">
        <v>4632</v>
      </c>
      <c r="B4559" t="s">
        <v>49</v>
      </c>
      <c r="C4559">
        <v>0</v>
      </c>
      <c r="D4559" t="s">
        <v>50</v>
      </c>
      <c r="E4559">
        <v>12.66</v>
      </c>
      <c r="F4559">
        <v>48.1</v>
      </c>
      <c r="G4559">
        <v>0.56100000000000005</v>
      </c>
      <c r="H4559">
        <v>0.52400000000000002</v>
      </c>
      <c r="I4559">
        <f>Data[[#This Row],[nucleus_area_pct]]/Data[[#This Row],[cytoplasm_ratio]]</f>
        <v>91.793893129770993</v>
      </c>
      <c r="J4559">
        <v>0.80300000000000005</v>
      </c>
      <c r="K4559">
        <v>0.40699999999999997</v>
      </c>
      <c r="L4559">
        <v>2.19</v>
      </c>
      <c r="M4559">
        <v>3</v>
      </c>
      <c r="N4559">
        <v>0.92300000000000004</v>
      </c>
      <c r="O4559">
        <v>390</v>
      </c>
      <c r="P4559">
        <v>82</v>
      </c>
      <c r="Q4559">
        <v>200</v>
      </c>
      <c r="R4559">
        <v>155</v>
      </c>
      <c r="S4559">
        <v>192</v>
      </c>
      <c r="T4559">
        <f>(Data[[#This Row],[mean_r]]/256)*100</f>
        <v>78.125</v>
      </c>
      <c r="U4559">
        <f>(Data[[#This Row],[mean_g]]/256)*100</f>
        <v>60.546875</v>
      </c>
      <c r="V4559">
        <f>(Data[[#This Row],[mean_b]]/256)*100</f>
        <v>75</v>
      </c>
      <c r="W4559">
        <v>0.65700000000000003</v>
      </c>
      <c r="X4559" t="s">
        <v>39</v>
      </c>
      <c r="Y4559" t="s">
        <v>40</v>
      </c>
      <c r="Z4559">
        <v>7953</v>
      </c>
      <c r="AA4559">
        <v>5.16</v>
      </c>
      <c r="AB4559">
        <v>14.7</v>
      </c>
      <c r="AC4559">
        <v>35.299999999999997</v>
      </c>
      <c r="AD4559">
        <v>246967</v>
      </c>
      <c r="AE4559">
        <v>89.9</v>
      </c>
      <c r="AF4559">
        <v>34</v>
      </c>
      <c r="AG4559" t="s">
        <v>41</v>
      </c>
      <c r="AH4559" t="s">
        <v>68</v>
      </c>
      <c r="AI4559" t="s">
        <v>56</v>
      </c>
      <c r="AJ4559">
        <v>60</v>
      </c>
      <c r="AK4559">
        <v>256</v>
      </c>
      <c r="AL4559">
        <v>6.1100000000000002E-2</v>
      </c>
      <c r="AM4559">
        <v>0.99819999999999998</v>
      </c>
      <c r="AN4559">
        <v>0.92949999999999999</v>
      </c>
      <c r="AO4559">
        <f>Data[[#This Row],[labeller_confidence_score]]-Data[[#This Row],[cytodiffusion_classification_confidence]]</f>
        <v>-6.8699999999999983E-2</v>
      </c>
    </row>
    <row r="4560" spans="1:41" x14ac:dyDescent="0.3">
      <c r="A4560" t="s">
        <v>4633</v>
      </c>
      <c r="B4560" t="s">
        <v>54</v>
      </c>
      <c r="C4560">
        <v>0</v>
      </c>
      <c r="D4560" t="s">
        <v>54</v>
      </c>
      <c r="E4560">
        <v>7.73</v>
      </c>
      <c r="F4560">
        <v>0</v>
      </c>
      <c r="G4560">
        <v>0</v>
      </c>
      <c r="H4560">
        <v>1</v>
      </c>
      <c r="I4560">
        <f>Data[[#This Row],[nucleus_area_pct]]/Data[[#This Row],[cytoplasm_ratio]]</f>
        <v>0</v>
      </c>
      <c r="J4560">
        <v>0.89700000000000002</v>
      </c>
      <c r="K4560">
        <v>0.13100000000000001</v>
      </c>
      <c r="L4560">
        <v>0.74</v>
      </c>
      <c r="M4560">
        <v>1</v>
      </c>
      <c r="N4560">
        <v>0.93600000000000005</v>
      </c>
      <c r="O4560">
        <v>188</v>
      </c>
      <c r="P4560">
        <v>55</v>
      </c>
      <c r="Q4560">
        <v>214</v>
      </c>
      <c r="R4560">
        <v>139</v>
      </c>
      <c r="S4560">
        <v>133</v>
      </c>
      <c r="T4560">
        <f>(Data[[#This Row],[mean_r]]/256)*100</f>
        <v>83.59375</v>
      </c>
      <c r="U4560">
        <f>(Data[[#This Row],[mean_g]]/256)*100</f>
        <v>54.296875</v>
      </c>
      <c r="V4560">
        <f>(Data[[#This Row],[mean_b]]/256)*100</f>
        <v>51.953125</v>
      </c>
      <c r="W4560">
        <v>0.64200000000000002</v>
      </c>
      <c r="X4560" t="s">
        <v>51</v>
      </c>
      <c r="Y4560" t="s">
        <v>40</v>
      </c>
      <c r="Z4560">
        <v>9859</v>
      </c>
      <c r="AA4560">
        <v>5.21</v>
      </c>
      <c r="AB4560">
        <v>15.4</v>
      </c>
      <c r="AC4560">
        <v>43.7</v>
      </c>
      <c r="AD4560">
        <v>321769</v>
      </c>
      <c r="AE4560">
        <v>93.2</v>
      </c>
      <c r="AF4560">
        <v>32.799999999999997</v>
      </c>
      <c r="AG4560" t="s">
        <v>64</v>
      </c>
      <c r="AH4560" t="s">
        <v>42</v>
      </c>
      <c r="AI4560" t="s">
        <v>56</v>
      </c>
      <c r="AJ4560">
        <v>40</v>
      </c>
      <c r="AK4560">
        <v>224</v>
      </c>
      <c r="AL4560">
        <v>1.46E-2</v>
      </c>
      <c r="AM4560">
        <v>0.96830000000000005</v>
      </c>
      <c r="AN4560">
        <v>0.98070000000000002</v>
      </c>
      <c r="AO4560">
        <f>Data[[#This Row],[labeller_confidence_score]]-Data[[#This Row],[cytodiffusion_classification_confidence]]</f>
        <v>1.2399999999999967E-2</v>
      </c>
    </row>
    <row r="4561" spans="1:41" x14ac:dyDescent="0.3">
      <c r="A4561" t="s">
        <v>4634</v>
      </c>
      <c r="B4561" t="s">
        <v>74</v>
      </c>
      <c r="C4561">
        <v>0</v>
      </c>
      <c r="D4561" t="s">
        <v>75</v>
      </c>
      <c r="E4561">
        <v>2.89</v>
      </c>
      <c r="F4561">
        <v>0</v>
      </c>
      <c r="G4561">
        <v>0</v>
      </c>
      <c r="H4561">
        <v>1</v>
      </c>
      <c r="I4561">
        <f>Data[[#This Row],[nucleus_area_pct]]/Data[[#This Row],[cytoplasm_ratio]]</f>
        <v>0</v>
      </c>
      <c r="J4561">
        <v>0.58699999999999997</v>
      </c>
      <c r="K4561">
        <v>0.55900000000000005</v>
      </c>
      <c r="L4561">
        <v>2.75</v>
      </c>
      <c r="M4561">
        <v>1</v>
      </c>
      <c r="N4561">
        <v>0.77700000000000002</v>
      </c>
      <c r="O4561">
        <v>17</v>
      </c>
      <c r="P4561">
        <v>20</v>
      </c>
      <c r="Q4561">
        <v>220</v>
      </c>
      <c r="R4561">
        <v>154</v>
      </c>
      <c r="S4561">
        <v>139</v>
      </c>
      <c r="T4561">
        <f>(Data[[#This Row],[mean_r]]/256)*100</f>
        <v>85.9375</v>
      </c>
      <c r="U4561">
        <f>(Data[[#This Row],[mean_g]]/256)*100</f>
        <v>60.15625</v>
      </c>
      <c r="V4561">
        <f>(Data[[#This Row],[mean_b]]/256)*100</f>
        <v>54.296875</v>
      </c>
      <c r="W4561">
        <v>0.56399999999999995</v>
      </c>
      <c r="X4561" t="s">
        <v>51</v>
      </c>
      <c r="Y4561" t="s">
        <v>45</v>
      </c>
      <c r="Z4561">
        <v>4195</v>
      </c>
      <c r="AA4561">
        <v>4.54</v>
      </c>
      <c r="AB4561">
        <v>13.2</v>
      </c>
      <c r="AC4561">
        <v>32.200000000000003</v>
      </c>
      <c r="AD4561">
        <v>139768</v>
      </c>
      <c r="AE4561">
        <v>72.7</v>
      </c>
      <c r="AF4561">
        <v>34.200000000000003</v>
      </c>
      <c r="AG4561" t="s">
        <v>64</v>
      </c>
      <c r="AH4561" t="s">
        <v>68</v>
      </c>
      <c r="AI4561" t="s">
        <v>52</v>
      </c>
      <c r="AJ4561">
        <v>40</v>
      </c>
      <c r="AK4561">
        <v>360</v>
      </c>
      <c r="AL4561">
        <v>3.8600000000000002E-2</v>
      </c>
      <c r="AM4561">
        <v>0.94310000000000005</v>
      </c>
      <c r="AN4561">
        <v>0.98319999999999996</v>
      </c>
      <c r="AO4561">
        <f>Data[[#This Row],[labeller_confidence_score]]-Data[[#This Row],[cytodiffusion_classification_confidence]]</f>
        <v>4.0099999999999913E-2</v>
      </c>
    </row>
    <row r="4562" spans="1:41" x14ac:dyDescent="0.3">
      <c r="A4562" t="s">
        <v>4635</v>
      </c>
      <c r="B4562" t="s">
        <v>49</v>
      </c>
      <c r="C4562">
        <v>0</v>
      </c>
      <c r="D4562" t="s">
        <v>50</v>
      </c>
      <c r="E4562">
        <v>13.07</v>
      </c>
      <c r="F4562">
        <v>58.2</v>
      </c>
      <c r="G4562">
        <v>0.46800000000000003</v>
      </c>
      <c r="H4562">
        <v>0.42099999999999999</v>
      </c>
      <c r="I4562">
        <f>Data[[#This Row],[nucleus_area_pct]]/Data[[#This Row],[cytoplasm_ratio]]</f>
        <v>138.24228028503563</v>
      </c>
      <c r="J4562">
        <v>0.78</v>
      </c>
      <c r="K4562">
        <v>0.377</v>
      </c>
      <c r="L4562">
        <v>3.57</v>
      </c>
      <c r="M4562">
        <v>2.2999999999999998</v>
      </c>
      <c r="N4562">
        <v>0.83699999999999997</v>
      </c>
      <c r="O4562">
        <v>405</v>
      </c>
      <c r="P4562">
        <v>65</v>
      </c>
      <c r="Q4562">
        <v>198</v>
      </c>
      <c r="R4562">
        <v>156</v>
      </c>
      <c r="S4562">
        <v>130</v>
      </c>
      <c r="T4562">
        <f>(Data[[#This Row],[mean_r]]/256)*100</f>
        <v>77.34375</v>
      </c>
      <c r="U4562">
        <f>(Data[[#This Row],[mean_g]]/256)*100</f>
        <v>60.9375</v>
      </c>
      <c r="V4562">
        <f>(Data[[#This Row],[mean_b]]/256)*100</f>
        <v>50.78125</v>
      </c>
      <c r="W4562">
        <v>0.60099999999999998</v>
      </c>
      <c r="X4562" t="s">
        <v>63</v>
      </c>
      <c r="Y4562" t="s">
        <v>45</v>
      </c>
      <c r="Z4562">
        <v>4810</v>
      </c>
      <c r="AA4562">
        <v>4.49</v>
      </c>
      <c r="AB4562">
        <v>14.1</v>
      </c>
      <c r="AC4562">
        <v>49.4</v>
      </c>
      <c r="AD4562">
        <v>258126</v>
      </c>
      <c r="AE4562">
        <v>81.900000000000006</v>
      </c>
      <c r="AF4562">
        <v>32.700000000000003</v>
      </c>
      <c r="AG4562" t="s">
        <v>64</v>
      </c>
      <c r="AH4562" t="s">
        <v>47</v>
      </c>
      <c r="AI4562" t="s">
        <v>56</v>
      </c>
      <c r="AJ4562">
        <v>100</v>
      </c>
      <c r="AK4562">
        <v>512</v>
      </c>
      <c r="AL4562">
        <v>8.3400000000000002E-2</v>
      </c>
      <c r="AM4562">
        <v>0.91520000000000001</v>
      </c>
      <c r="AN4562">
        <v>0.98319999999999996</v>
      </c>
      <c r="AO4562">
        <f>Data[[#This Row],[labeller_confidence_score]]-Data[[#This Row],[cytodiffusion_classification_confidence]]</f>
        <v>6.7999999999999949E-2</v>
      </c>
    </row>
    <row r="4563" spans="1:41" x14ac:dyDescent="0.3">
      <c r="A4563" t="s">
        <v>4636</v>
      </c>
      <c r="B4563" t="s">
        <v>106</v>
      </c>
      <c r="C4563">
        <v>1</v>
      </c>
      <c r="D4563" t="s">
        <v>82</v>
      </c>
      <c r="E4563">
        <v>13.31</v>
      </c>
      <c r="F4563">
        <v>79.8</v>
      </c>
      <c r="G4563">
        <v>0.307</v>
      </c>
      <c r="H4563">
        <v>0.22800000000000001</v>
      </c>
      <c r="I4563">
        <f>Data[[#This Row],[nucleus_area_pct]]/Data[[#This Row],[cytoplasm_ratio]]</f>
        <v>350</v>
      </c>
      <c r="J4563">
        <v>0.83399999999999996</v>
      </c>
      <c r="K4563">
        <v>0.26300000000000001</v>
      </c>
      <c r="L4563">
        <v>1.26</v>
      </c>
      <c r="M4563">
        <v>1</v>
      </c>
      <c r="N4563">
        <v>0.90400000000000003</v>
      </c>
      <c r="O4563">
        <v>572</v>
      </c>
      <c r="P4563">
        <v>66</v>
      </c>
      <c r="Q4563">
        <v>202</v>
      </c>
      <c r="R4563">
        <v>136</v>
      </c>
      <c r="S4563">
        <v>193</v>
      </c>
      <c r="T4563">
        <f>(Data[[#This Row],[mean_r]]/256)*100</f>
        <v>78.90625</v>
      </c>
      <c r="U4563">
        <f>(Data[[#This Row],[mean_g]]/256)*100</f>
        <v>53.125</v>
      </c>
      <c r="V4563">
        <f>(Data[[#This Row],[mean_b]]/256)*100</f>
        <v>75.390625</v>
      </c>
      <c r="W4563">
        <v>0.61299999999999999</v>
      </c>
      <c r="X4563" t="s">
        <v>63</v>
      </c>
      <c r="Y4563" t="s">
        <v>45</v>
      </c>
      <c r="Z4563">
        <v>4871</v>
      </c>
      <c r="AA4563">
        <v>4.83</v>
      </c>
      <c r="AB4563">
        <v>16.8</v>
      </c>
      <c r="AC4563">
        <v>54.3</v>
      </c>
      <c r="AD4563">
        <v>326116</v>
      </c>
      <c r="AE4563">
        <v>79.7</v>
      </c>
      <c r="AF4563">
        <v>32.1</v>
      </c>
      <c r="AG4563" t="s">
        <v>41</v>
      </c>
      <c r="AH4563" t="s">
        <v>42</v>
      </c>
      <c r="AI4563" t="s">
        <v>52</v>
      </c>
      <c r="AJ4563">
        <v>40</v>
      </c>
      <c r="AK4563">
        <v>224</v>
      </c>
      <c r="AL4563">
        <v>0.78110000000000002</v>
      </c>
      <c r="AM4563">
        <v>0.65759999999999996</v>
      </c>
      <c r="AN4563">
        <v>0.70579999999999998</v>
      </c>
      <c r="AO4563">
        <f>Data[[#This Row],[labeller_confidence_score]]-Data[[#This Row],[cytodiffusion_classification_confidence]]</f>
        <v>4.8200000000000021E-2</v>
      </c>
    </row>
    <row r="4564" spans="1:41" x14ac:dyDescent="0.3">
      <c r="A4564" t="s">
        <v>4637</v>
      </c>
      <c r="B4564" t="s">
        <v>81</v>
      </c>
      <c r="C4564">
        <v>1</v>
      </c>
      <c r="D4564" t="s">
        <v>82</v>
      </c>
      <c r="E4564">
        <v>17.510000000000002</v>
      </c>
      <c r="F4564">
        <v>84.7</v>
      </c>
      <c r="G4564">
        <v>0.55200000000000005</v>
      </c>
      <c r="H4564">
        <v>8.2000000000000003E-2</v>
      </c>
      <c r="I4564">
        <f>Data[[#This Row],[nucleus_area_pct]]/Data[[#This Row],[cytoplasm_ratio]]</f>
        <v>1032.9268292682927</v>
      </c>
      <c r="J4564">
        <v>0.84299999999999997</v>
      </c>
      <c r="K4564">
        <v>0.129</v>
      </c>
      <c r="L4564">
        <v>1.24</v>
      </c>
      <c r="M4564">
        <v>1.1000000000000001</v>
      </c>
      <c r="N4564">
        <v>0.90100000000000002</v>
      </c>
      <c r="O4564">
        <v>739</v>
      </c>
      <c r="P4564">
        <v>80</v>
      </c>
      <c r="Q4564">
        <v>205</v>
      </c>
      <c r="R4564">
        <v>182</v>
      </c>
      <c r="S4564">
        <v>175</v>
      </c>
      <c r="T4564">
        <f>(Data[[#This Row],[mean_r]]/256)*100</f>
        <v>80.078125</v>
      </c>
      <c r="U4564">
        <f>(Data[[#This Row],[mean_g]]/256)*100</f>
        <v>71.09375</v>
      </c>
      <c r="V4564">
        <f>(Data[[#This Row],[mean_b]]/256)*100</f>
        <v>68.359375</v>
      </c>
      <c r="W4564">
        <v>0.76400000000000001</v>
      </c>
      <c r="X4564" t="s">
        <v>51</v>
      </c>
      <c r="Y4564" t="s">
        <v>40</v>
      </c>
      <c r="Z4564">
        <v>8815</v>
      </c>
      <c r="AA4564">
        <v>4.34</v>
      </c>
      <c r="AB4564">
        <v>11.6</v>
      </c>
      <c r="AC4564">
        <v>35.299999999999997</v>
      </c>
      <c r="AD4564">
        <v>179091</v>
      </c>
      <c r="AE4564">
        <v>86.2</v>
      </c>
      <c r="AF4564">
        <v>34.9</v>
      </c>
      <c r="AG4564" t="s">
        <v>46</v>
      </c>
      <c r="AH4564" t="s">
        <v>47</v>
      </c>
      <c r="AI4564" t="s">
        <v>56</v>
      </c>
      <c r="AJ4564">
        <v>100</v>
      </c>
      <c r="AK4564">
        <v>512</v>
      </c>
      <c r="AL4564">
        <v>0.73850000000000005</v>
      </c>
      <c r="AM4564">
        <v>0.8518</v>
      </c>
      <c r="AN4564">
        <v>0.83850000000000002</v>
      </c>
      <c r="AO4564">
        <f>Data[[#This Row],[labeller_confidence_score]]-Data[[#This Row],[cytodiffusion_classification_confidence]]</f>
        <v>-1.3299999999999979E-2</v>
      </c>
    </row>
    <row r="4565" spans="1:41" x14ac:dyDescent="0.3">
      <c r="A4565" t="s">
        <v>4638</v>
      </c>
      <c r="B4565" t="s">
        <v>54</v>
      </c>
      <c r="C4565">
        <v>0</v>
      </c>
      <c r="D4565" t="s">
        <v>54</v>
      </c>
      <c r="E4565">
        <v>7</v>
      </c>
      <c r="F4565">
        <v>0</v>
      </c>
      <c r="G4565">
        <v>0</v>
      </c>
      <c r="H4565">
        <v>1</v>
      </c>
      <c r="I4565">
        <f>Data[[#This Row],[nucleus_area_pct]]/Data[[#This Row],[cytoplasm_ratio]]</f>
        <v>0</v>
      </c>
      <c r="J4565">
        <v>0.84399999999999997</v>
      </c>
      <c r="K4565">
        <v>0.152</v>
      </c>
      <c r="L4565">
        <v>0.39</v>
      </c>
      <c r="M4565">
        <v>1</v>
      </c>
      <c r="N4565">
        <v>0.98299999999999998</v>
      </c>
      <c r="O4565">
        <v>175</v>
      </c>
      <c r="P4565">
        <v>46</v>
      </c>
      <c r="Q4565">
        <v>222</v>
      </c>
      <c r="R4565">
        <v>145</v>
      </c>
      <c r="S4565">
        <v>127</v>
      </c>
      <c r="T4565">
        <f>(Data[[#This Row],[mean_r]]/256)*100</f>
        <v>86.71875</v>
      </c>
      <c r="U4565">
        <f>(Data[[#This Row],[mean_g]]/256)*100</f>
        <v>56.640625</v>
      </c>
      <c r="V4565">
        <f>(Data[[#This Row],[mean_b]]/256)*100</f>
        <v>49.609375</v>
      </c>
      <c r="W4565">
        <v>0.52300000000000002</v>
      </c>
      <c r="X4565" t="s">
        <v>51</v>
      </c>
      <c r="Y4565" t="s">
        <v>45</v>
      </c>
      <c r="Z4565">
        <v>7940</v>
      </c>
      <c r="AA4565">
        <v>5.93</v>
      </c>
      <c r="AB4565">
        <v>13.3</v>
      </c>
      <c r="AC4565">
        <v>46.1</v>
      </c>
      <c r="AD4565">
        <v>194042</v>
      </c>
      <c r="AE4565">
        <v>88.4</v>
      </c>
      <c r="AF4565">
        <v>34.4</v>
      </c>
      <c r="AG4565" t="s">
        <v>46</v>
      </c>
      <c r="AH4565" t="s">
        <v>42</v>
      </c>
      <c r="AI4565" t="s">
        <v>56</v>
      </c>
      <c r="AJ4565">
        <v>100</v>
      </c>
      <c r="AK4565">
        <v>360</v>
      </c>
      <c r="AL4565">
        <v>6.7599999999999993E-2</v>
      </c>
      <c r="AM4565">
        <v>0.92610000000000003</v>
      </c>
      <c r="AN4565">
        <v>0.86799999999999999</v>
      </c>
      <c r="AO4565">
        <f>Data[[#This Row],[labeller_confidence_score]]-Data[[#This Row],[cytodiffusion_classification_confidence]]</f>
        <v>-5.8100000000000041E-2</v>
      </c>
    </row>
    <row r="4566" spans="1:41" x14ac:dyDescent="0.3">
      <c r="A4566" t="s">
        <v>4639</v>
      </c>
      <c r="B4566" t="s">
        <v>67</v>
      </c>
      <c r="C4566">
        <v>1</v>
      </c>
      <c r="D4566" t="s">
        <v>67</v>
      </c>
      <c r="E4566">
        <v>4.9000000000000004</v>
      </c>
      <c r="F4566">
        <v>25.7</v>
      </c>
      <c r="G4566">
        <v>0.32200000000000001</v>
      </c>
      <c r="H4566">
        <v>0.88</v>
      </c>
      <c r="I4566">
        <f>Data[[#This Row],[nucleus_area_pct]]/Data[[#This Row],[cytoplasm_ratio]]</f>
        <v>29.204545454545453</v>
      </c>
      <c r="J4566">
        <v>0.26300000000000001</v>
      </c>
      <c r="K4566">
        <v>0.50600000000000001</v>
      </c>
      <c r="L4566">
        <v>2.62</v>
      </c>
      <c r="M4566">
        <v>2.2000000000000002</v>
      </c>
      <c r="N4566">
        <v>0.67200000000000004</v>
      </c>
      <c r="O4566">
        <v>353</v>
      </c>
      <c r="P4566">
        <v>64</v>
      </c>
      <c r="Q4566">
        <v>211</v>
      </c>
      <c r="R4566">
        <v>187</v>
      </c>
      <c r="S4566">
        <v>190</v>
      </c>
      <c r="T4566">
        <f>(Data[[#This Row],[mean_r]]/256)*100</f>
        <v>82.421875</v>
      </c>
      <c r="U4566">
        <f>(Data[[#This Row],[mean_g]]/256)*100</f>
        <v>73.046875</v>
      </c>
      <c r="V4566">
        <f>(Data[[#This Row],[mean_b]]/256)*100</f>
        <v>74.21875</v>
      </c>
      <c r="W4566">
        <v>0.73699999999999999</v>
      </c>
      <c r="X4566" t="s">
        <v>51</v>
      </c>
      <c r="Y4566" t="s">
        <v>40</v>
      </c>
      <c r="Z4566">
        <v>6475</v>
      </c>
      <c r="AA4566">
        <v>4.62</v>
      </c>
      <c r="AB4566">
        <v>14.2</v>
      </c>
      <c r="AC4566">
        <v>42.4</v>
      </c>
      <c r="AD4566">
        <v>367753</v>
      </c>
      <c r="AE4566">
        <v>71.7</v>
      </c>
      <c r="AF4566">
        <v>33.9</v>
      </c>
      <c r="AG4566" t="s">
        <v>64</v>
      </c>
      <c r="AH4566" t="s">
        <v>42</v>
      </c>
      <c r="AI4566" t="s">
        <v>52</v>
      </c>
      <c r="AJ4566">
        <v>100</v>
      </c>
      <c r="AK4566">
        <v>512</v>
      </c>
      <c r="AL4566">
        <v>0.8246</v>
      </c>
      <c r="AM4566">
        <v>0.68369999999999997</v>
      </c>
      <c r="AN4566">
        <v>0.71819999999999995</v>
      </c>
      <c r="AO4566">
        <f>Data[[#This Row],[labeller_confidence_score]]-Data[[#This Row],[cytodiffusion_classification_confidence]]</f>
        <v>3.4499999999999975E-2</v>
      </c>
    </row>
    <row r="4567" spans="1:41" x14ac:dyDescent="0.3">
      <c r="A4567" t="s">
        <v>4640</v>
      </c>
      <c r="B4567" t="s">
        <v>85</v>
      </c>
      <c r="C4567">
        <v>0</v>
      </c>
      <c r="D4567" t="s">
        <v>50</v>
      </c>
      <c r="E4567">
        <v>12.31</v>
      </c>
      <c r="F4567">
        <v>63.8</v>
      </c>
      <c r="G4567">
        <v>0.73599999999999999</v>
      </c>
      <c r="H4567">
        <v>0.247</v>
      </c>
      <c r="I4567">
        <f>Data[[#This Row],[nucleus_area_pct]]/Data[[#This Row],[cytoplasm_ratio]]</f>
        <v>258.29959514170042</v>
      </c>
      <c r="J4567">
        <v>0.70299999999999996</v>
      </c>
      <c r="K4567">
        <v>0.372</v>
      </c>
      <c r="L4567">
        <v>4.46</v>
      </c>
      <c r="M4567">
        <v>1.7</v>
      </c>
      <c r="N4567">
        <v>0.71699999999999997</v>
      </c>
      <c r="O4567">
        <v>459</v>
      </c>
      <c r="P4567">
        <v>57</v>
      </c>
      <c r="Q4567">
        <v>182</v>
      </c>
      <c r="R4567">
        <v>129</v>
      </c>
      <c r="S4567">
        <v>187</v>
      </c>
      <c r="T4567">
        <f>(Data[[#This Row],[mean_r]]/256)*100</f>
        <v>71.09375</v>
      </c>
      <c r="U4567">
        <f>(Data[[#This Row],[mean_g]]/256)*100</f>
        <v>50.390625</v>
      </c>
      <c r="V4567">
        <f>(Data[[#This Row],[mean_b]]/256)*100</f>
        <v>73.046875</v>
      </c>
      <c r="W4567">
        <v>0.77900000000000003</v>
      </c>
      <c r="X4567" t="s">
        <v>51</v>
      </c>
      <c r="Y4567" t="s">
        <v>40</v>
      </c>
      <c r="Z4567">
        <v>9057</v>
      </c>
      <c r="AA4567">
        <v>4.5999999999999996</v>
      </c>
      <c r="AB4567">
        <v>12.5</v>
      </c>
      <c r="AC4567">
        <v>45.6</v>
      </c>
      <c r="AD4567">
        <v>320346</v>
      </c>
      <c r="AE4567">
        <v>107.2</v>
      </c>
      <c r="AF4567">
        <v>34.299999999999997</v>
      </c>
      <c r="AG4567" t="s">
        <v>64</v>
      </c>
      <c r="AH4567" t="s">
        <v>47</v>
      </c>
      <c r="AI4567" t="s">
        <v>52</v>
      </c>
      <c r="AJ4567">
        <v>60</v>
      </c>
      <c r="AK4567">
        <v>224</v>
      </c>
      <c r="AL4567">
        <v>0.1714</v>
      </c>
      <c r="AM4567">
        <v>0.83189999999999997</v>
      </c>
      <c r="AN4567">
        <v>0.97340000000000004</v>
      </c>
      <c r="AO4567">
        <f>Data[[#This Row],[labeller_confidence_score]]-Data[[#This Row],[cytodiffusion_classification_confidence]]</f>
        <v>0.14150000000000007</v>
      </c>
    </row>
    <row r="4568" spans="1:41" x14ac:dyDescent="0.3">
      <c r="A4568" t="s">
        <v>4641</v>
      </c>
      <c r="B4568" t="s">
        <v>54</v>
      </c>
      <c r="C4568">
        <v>0</v>
      </c>
      <c r="D4568" t="s">
        <v>54</v>
      </c>
      <c r="E4568">
        <v>8.16</v>
      </c>
      <c r="F4568">
        <v>0</v>
      </c>
      <c r="G4568">
        <v>0</v>
      </c>
      <c r="H4568">
        <v>1</v>
      </c>
      <c r="I4568">
        <f>Data[[#This Row],[nucleus_area_pct]]/Data[[#This Row],[cytoplasm_ratio]]</f>
        <v>0</v>
      </c>
      <c r="J4568">
        <v>0.89400000000000002</v>
      </c>
      <c r="K4568">
        <v>0.22700000000000001</v>
      </c>
      <c r="L4568">
        <v>0.66</v>
      </c>
      <c r="M4568">
        <v>1</v>
      </c>
      <c r="N4568">
        <v>0.93300000000000005</v>
      </c>
      <c r="O4568">
        <v>193</v>
      </c>
      <c r="P4568">
        <v>46</v>
      </c>
      <c r="Q4568">
        <v>216</v>
      </c>
      <c r="R4568">
        <v>126</v>
      </c>
      <c r="S4568">
        <v>138</v>
      </c>
      <c r="T4568">
        <f>(Data[[#This Row],[mean_r]]/256)*100</f>
        <v>84.375</v>
      </c>
      <c r="U4568">
        <f>(Data[[#This Row],[mean_g]]/256)*100</f>
        <v>49.21875</v>
      </c>
      <c r="V4568">
        <f>(Data[[#This Row],[mean_b]]/256)*100</f>
        <v>53.90625</v>
      </c>
      <c r="W4568">
        <v>0.55300000000000005</v>
      </c>
      <c r="X4568" t="s">
        <v>39</v>
      </c>
      <c r="Y4568" t="s">
        <v>45</v>
      </c>
      <c r="Z4568">
        <v>9671</v>
      </c>
      <c r="AA4568">
        <v>4.6399999999999997</v>
      </c>
      <c r="AB4568">
        <v>9.6</v>
      </c>
      <c r="AC4568">
        <v>37.4</v>
      </c>
      <c r="AD4568">
        <v>294494</v>
      </c>
      <c r="AE4568">
        <v>96.6</v>
      </c>
      <c r="AF4568">
        <v>34.1</v>
      </c>
      <c r="AG4568" t="s">
        <v>64</v>
      </c>
      <c r="AH4568" t="s">
        <v>42</v>
      </c>
      <c r="AI4568" t="s">
        <v>43</v>
      </c>
      <c r="AJ4568">
        <v>100</v>
      </c>
      <c r="AK4568">
        <v>512</v>
      </c>
      <c r="AL4568">
        <v>2.7699999999999999E-2</v>
      </c>
      <c r="AM4568">
        <v>0.85199999999999998</v>
      </c>
      <c r="AN4568">
        <v>0.98599999999999999</v>
      </c>
      <c r="AO4568">
        <f>Data[[#This Row],[labeller_confidence_score]]-Data[[#This Row],[cytodiffusion_classification_confidence]]</f>
        <v>0.13400000000000001</v>
      </c>
    </row>
    <row r="4569" spans="1:41" x14ac:dyDescent="0.3">
      <c r="A4569" t="s">
        <v>4642</v>
      </c>
      <c r="B4569" t="s">
        <v>62</v>
      </c>
      <c r="C4569">
        <v>0</v>
      </c>
      <c r="D4569" t="s">
        <v>50</v>
      </c>
      <c r="E4569">
        <v>9.91</v>
      </c>
      <c r="F4569">
        <v>77.5</v>
      </c>
      <c r="G4569">
        <v>0.75700000000000001</v>
      </c>
      <c r="H4569">
        <v>0.17</v>
      </c>
      <c r="I4569">
        <f>Data[[#This Row],[nucleus_area_pct]]/Data[[#This Row],[cytoplasm_ratio]]</f>
        <v>455.88235294117646</v>
      </c>
      <c r="J4569">
        <v>0.84399999999999997</v>
      </c>
      <c r="K4569">
        <v>0.29899999999999999</v>
      </c>
      <c r="L4569">
        <v>1.1399999999999999</v>
      </c>
      <c r="M4569">
        <v>1</v>
      </c>
      <c r="N4569">
        <v>0.91100000000000003</v>
      </c>
      <c r="O4569">
        <v>288</v>
      </c>
      <c r="P4569">
        <v>52</v>
      </c>
      <c r="Q4569">
        <v>183</v>
      </c>
      <c r="R4569">
        <v>171</v>
      </c>
      <c r="S4569">
        <v>206</v>
      </c>
      <c r="T4569">
        <f>(Data[[#This Row],[mean_r]]/256)*100</f>
        <v>71.484375</v>
      </c>
      <c r="U4569">
        <f>(Data[[#This Row],[mean_g]]/256)*100</f>
        <v>66.796875</v>
      </c>
      <c r="V4569">
        <f>(Data[[#This Row],[mean_b]]/256)*100</f>
        <v>80.46875</v>
      </c>
      <c r="W4569">
        <v>0.74299999999999999</v>
      </c>
      <c r="X4569" t="s">
        <v>51</v>
      </c>
      <c r="Y4569" t="s">
        <v>40</v>
      </c>
      <c r="Z4569">
        <v>9297</v>
      </c>
      <c r="AA4569">
        <v>4.07</v>
      </c>
      <c r="AB4569">
        <v>15.2</v>
      </c>
      <c r="AC4569">
        <v>43.2</v>
      </c>
      <c r="AD4569">
        <v>246012</v>
      </c>
      <c r="AE4569">
        <v>81.2</v>
      </c>
      <c r="AF4569">
        <v>33.6</v>
      </c>
      <c r="AG4569" t="s">
        <v>46</v>
      </c>
      <c r="AH4569" t="s">
        <v>47</v>
      </c>
      <c r="AI4569" t="s">
        <v>52</v>
      </c>
      <c r="AJ4569">
        <v>100</v>
      </c>
      <c r="AK4569">
        <v>256</v>
      </c>
      <c r="AL4569">
        <v>1.2200000000000001E-2</v>
      </c>
      <c r="AM4569">
        <v>0.96350000000000002</v>
      </c>
      <c r="AN4569">
        <v>0.97070000000000001</v>
      </c>
      <c r="AO4569">
        <f>Data[[#This Row],[labeller_confidence_score]]-Data[[#This Row],[cytodiffusion_classification_confidence]]</f>
        <v>7.1999999999999842E-3</v>
      </c>
    </row>
    <row r="4570" spans="1:41" x14ac:dyDescent="0.3">
      <c r="A4570" t="s">
        <v>4643</v>
      </c>
      <c r="B4570" t="s">
        <v>49</v>
      </c>
      <c r="C4570">
        <v>0</v>
      </c>
      <c r="D4570" t="s">
        <v>50</v>
      </c>
      <c r="E4570">
        <v>10.55</v>
      </c>
      <c r="F4570">
        <v>51.7</v>
      </c>
      <c r="G4570">
        <v>0.49399999999999999</v>
      </c>
      <c r="H4570">
        <v>0.48199999999999998</v>
      </c>
      <c r="I4570">
        <f>Data[[#This Row],[nucleus_area_pct]]/Data[[#This Row],[cytoplasm_ratio]]</f>
        <v>107.26141078838175</v>
      </c>
      <c r="J4570">
        <v>0.755</v>
      </c>
      <c r="K4570">
        <v>0.25600000000000001</v>
      </c>
      <c r="L4570">
        <v>3.65</v>
      </c>
      <c r="M4570">
        <v>2.4</v>
      </c>
      <c r="N4570">
        <v>0.76600000000000001</v>
      </c>
      <c r="O4570">
        <v>338</v>
      </c>
      <c r="P4570">
        <v>73</v>
      </c>
      <c r="Q4570">
        <v>212</v>
      </c>
      <c r="R4570">
        <v>188</v>
      </c>
      <c r="S4570">
        <v>198</v>
      </c>
      <c r="T4570">
        <f>(Data[[#This Row],[mean_r]]/256)*100</f>
        <v>82.8125</v>
      </c>
      <c r="U4570">
        <f>(Data[[#This Row],[mean_g]]/256)*100</f>
        <v>73.4375</v>
      </c>
      <c r="V4570">
        <f>(Data[[#This Row],[mean_b]]/256)*100</f>
        <v>77.34375</v>
      </c>
      <c r="W4570">
        <v>0.751</v>
      </c>
      <c r="X4570" t="s">
        <v>51</v>
      </c>
      <c r="Y4570" t="s">
        <v>40</v>
      </c>
      <c r="Z4570">
        <v>7721</v>
      </c>
      <c r="AA4570">
        <v>4.49</v>
      </c>
      <c r="AB4570">
        <v>16</v>
      </c>
      <c r="AC4570">
        <v>34</v>
      </c>
      <c r="AD4570">
        <v>268458</v>
      </c>
      <c r="AE4570">
        <v>91.3</v>
      </c>
      <c r="AF4570">
        <v>34.200000000000003</v>
      </c>
      <c r="AG4570" t="s">
        <v>41</v>
      </c>
      <c r="AH4570" t="s">
        <v>42</v>
      </c>
      <c r="AI4570" t="s">
        <v>52</v>
      </c>
      <c r="AJ4570">
        <v>100</v>
      </c>
      <c r="AK4570">
        <v>360</v>
      </c>
      <c r="AL4570">
        <v>6.1600000000000002E-2</v>
      </c>
      <c r="AM4570">
        <v>0.84760000000000002</v>
      </c>
      <c r="AN4570">
        <v>0.96160000000000001</v>
      </c>
      <c r="AO4570">
        <f>Data[[#This Row],[labeller_confidence_score]]-Data[[#This Row],[cytodiffusion_classification_confidence]]</f>
        <v>0.11399999999999999</v>
      </c>
    </row>
    <row r="4571" spans="1:41" x14ac:dyDescent="0.3">
      <c r="A4571" t="s">
        <v>4644</v>
      </c>
      <c r="B4571" t="s">
        <v>66</v>
      </c>
      <c r="C4571">
        <v>1</v>
      </c>
      <c r="D4571" t="s">
        <v>67</v>
      </c>
      <c r="E4571">
        <v>10.54</v>
      </c>
      <c r="F4571">
        <v>78.8</v>
      </c>
      <c r="G4571">
        <v>0.72499999999999998</v>
      </c>
      <c r="H4571">
        <v>0.14899999999999999</v>
      </c>
      <c r="I4571">
        <f>Data[[#This Row],[nucleus_area_pct]]/Data[[#This Row],[cytoplasm_ratio]]</f>
        <v>528.85906040268458</v>
      </c>
      <c r="J4571">
        <v>0.35799999999999998</v>
      </c>
      <c r="K4571">
        <v>0.72799999999999998</v>
      </c>
      <c r="L4571">
        <v>1.26</v>
      </c>
      <c r="M4571">
        <v>1.1000000000000001</v>
      </c>
      <c r="N4571">
        <v>0.39900000000000002</v>
      </c>
      <c r="O4571">
        <v>391</v>
      </c>
      <c r="P4571">
        <v>126</v>
      </c>
      <c r="Q4571">
        <v>191</v>
      </c>
      <c r="R4571">
        <v>173</v>
      </c>
      <c r="S4571">
        <v>231</v>
      </c>
      <c r="T4571">
        <f>(Data[[#This Row],[mean_r]]/256)*100</f>
        <v>74.609375</v>
      </c>
      <c r="U4571">
        <f>(Data[[#This Row],[mean_g]]/256)*100</f>
        <v>67.578125</v>
      </c>
      <c r="V4571">
        <f>(Data[[#This Row],[mean_b]]/256)*100</f>
        <v>90.234375</v>
      </c>
      <c r="W4571">
        <v>0.74399999999999999</v>
      </c>
      <c r="X4571" t="s">
        <v>51</v>
      </c>
      <c r="Y4571" t="s">
        <v>45</v>
      </c>
      <c r="Z4571">
        <v>10778</v>
      </c>
      <c r="AA4571">
        <v>3.24</v>
      </c>
      <c r="AB4571">
        <v>13.2</v>
      </c>
      <c r="AC4571">
        <v>38.799999999999997</v>
      </c>
      <c r="AD4571">
        <v>299799</v>
      </c>
      <c r="AE4571">
        <v>89.3</v>
      </c>
      <c r="AF4571">
        <v>32.5</v>
      </c>
      <c r="AG4571" t="s">
        <v>64</v>
      </c>
      <c r="AH4571" t="s">
        <v>47</v>
      </c>
      <c r="AI4571" t="s">
        <v>52</v>
      </c>
      <c r="AJ4571">
        <v>60</v>
      </c>
      <c r="AK4571">
        <v>224</v>
      </c>
      <c r="AL4571">
        <v>0.63600000000000001</v>
      </c>
      <c r="AM4571">
        <v>0.83179999999999998</v>
      </c>
      <c r="AN4571">
        <v>0.90080000000000005</v>
      </c>
      <c r="AO4571">
        <f>Data[[#This Row],[labeller_confidence_score]]-Data[[#This Row],[cytodiffusion_classification_confidence]]</f>
        <v>6.9000000000000061E-2</v>
      </c>
    </row>
    <row r="4572" spans="1:41" x14ac:dyDescent="0.3">
      <c r="A4572" t="s">
        <v>4645</v>
      </c>
      <c r="B4572" t="s">
        <v>62</v>
      </c>
      <c r="C4572">
        <v>0</v>
      </c>
      <c r="D4572" t="s">
        <v>50</v>
      </c>
      <c r="E4572">
        <v>9.32</v>
      </c>
      <c r="F4572">
        <v>80.599999999999994</v>
      </c>
      <c r="G4572">
        <v>0.82399999999999995</v>
      </c>
      <c r="H4572">
        <v>0.23300000000000001</v>
      </c>
      <c r="I4572">
        <f>Data[[#This Row],[nucleus_area_pct]]/Data[[#This Row],[cytoplasm_ratio]]</f>
        <v>345.92274678111585</v>
      </c>
      <c r="J4572">
        <v>0.89900000000000002</v>
      </c>
      <c r="K4572">
        <v>0.23499999999999999</v>
      </c>
      <c r="L4572">
        <v>1.1000000000000001</v>
      </c>
      <c r="M4572">
        <v>1.1000000000000001</v>
      </c>
      <c r="N4572">
        <v>0.89900000000000002</v>
      </c>
      <c r="O4572">
        <v>280</v>
      </c>
      <c r="P4572">
        <v>68</v>
      </c>
      <c r="Q4572">
        <v>203</v>
      </c>
      <c r="R4572">
        <v>154</v>
      </c>
      <c r="S4572">
        <v>202</v>
      </c>
      <c r="T4572">
        <f>(Data[[#This Row],[mean_r]]/256)*100</f>
        <v>79.296875</v>
      </c>
      <c r="U4572">
        <f>(Data[[#This Row],[mean_g]]/256)*100</f>
        <v>60.15625</v>
      </c>
      <c r="V4572">
        <f>(Data[[#This Row],[mean_b]]/256)*100</f>
        <v>78.90625</v>
      </c>
      <c r="W4572">
        <v>0.73399999999999999</v>
      </c>
      <c r="X4572" t="s">
        <v>63</v>
      </c>
      <c r="Y4572" t="s">
        <v>45</v>
      </c>
      <c r="Z4572">
        <v>5152</v>
      </c>
      <c r="AA4572">
        <v>5.03</v>
      </c>
      <c r="AB4572">
        <v>15.5</v>
      </c>
      <c r="AC4572">
        <v>30.9</v>
      </c>
      <c r="AD4572">
        <v>347353</v>
      </c>
      <c r="AE4572">
        <v>65.400000000000006</v>
      </c>
      <c r="AF4572">
        <v>34.799999999999997</v>
      </c>
      <c r="AG4572" t="s">
        <v>41</v>
      </c>
      <c r="AH4572" t="s">
        <v>68</v>
      </c>
      <c r="AI4572" t="s">
        <v>56</v>
      </c>
      <c r="AJ4572">
        <v>100</v>
      </c>
      <c r="AK4572">
        <v>224</v>
      </c>
      <c r="AL4572">
        <v>0.14480000000000001</v>
      </c>
      <c r="AM4572">
        <v>0.89410000000000001</v>
      </c>
      <c r="AN4572">
        <v>0.96130000000000004</v>
      </c>
      <c r="AO4572">
        <f>Data[[#This Row],[labeller_confidence_score]]-Data[[#This Row],[cytodiffusion_classification_confidence]]</f>
        <v>6.7200000000000037E-2</v>
      </c>
    </row>
    <row r="4573" spans="1:41" x14ac:dyDescent="0.3">
      <c r="A4573" t="s">
        <v>4646</v>
      </c>
      <c r="B4573" t="s">
        <v>133</v>
      </c>
      <c r="C4573">
        <v>1</v>
      </c>
      <c r="D4573" t="s">
        <v>104</v>
      </c>
      <c r="E4573">
        <v>6.3</v>
      </c>
      <c r="F4573">
        <v>0</v>
      </c>
      <c r="G4573">
        <v>0</v>
      </c>
      <c r="H4573">
        <v>1</v>
      </c>
      <c r="I4573">
        <f>Data[[#This Row],[nucleus_area_pct]]/Data[[#This Row],[cytoplasm_ratio]]</f>
        <v>0</v>
      </c>
      <c r="J4573">
        <v>0.61299999999999999</v>
      </c>
      <c r="K4573">
        <v>0.79100000000000004</v>
      </c>
      <c r="L4573">
        <v>0.59</v>
      </c>
      <c r="M4573">
        <v>1</v>
      </c>
      <c r="N4573">
        <v>0.83199999999999996</v>
      </c>
      <c r="O4573">
        <v>178</v>
      </c>
      <c r="P4573">
        <v>65</v>
      </c>
      <c r="Q4573">
        <v>220</v>
      </c>
      <c r="R4573">
        <v>138</v>
      </c>
      <c r="S4573">
        <v>114</v>
      </c>
      <c r="T4573">
        <f>(Data[[#This Row],[mean_r]]/256)*100</f>
        <v>85.9375</v>
      </c>
      <c r="U4573">
        <f>(Data[[#This Row],[mean_g]]/256)*100</f>
        <v>53.90625</v>
      </c>
      <c r="V4573">
        <f>(Data[[#This Row],[mean_b]]/256)*100</f>
        <v>44.53125</v>
      </c>
      <c r="W4573">
        <v>0.46</v>
      </c>
      <c r="X4573" t="s">
        <v>63</v>
      </c>
      <c r="Y4573" t="s">
        <v>45</v>
      </c>
      <c r="Z4573">
        <v>7228</v>
      </c>
      <c r="AA4573">
        <v>3.22</v>
      </c>
      <c r="AB4573">
        <v>14.1</v>
      </c>
      <c r="AC4573">
        <v>34.6</v>
      </c>
      <c r="AD4573">
        <v>144595</v>
      </c>
      <c r="AE4573">
        <v>81.400000000000006</v>
      </c>
      <c r="AF4573">
        <v>35.700000000000003</v>
      </c>
      <c r="AG4573" t="s">
        <v>46</v>
      </c>
      <c r="AH4573" t="s">
        <v>47</v>
      </c>
      <c r="AI4573" t="s">
        <v>52</v>
      </c>
      <c r="AJ4573">
        <v>100</v>
      </c>
      <c r="AK4573">
        <v>512</v>
      </c>
      <c r="AL4573">
        <v>0.9647</v>
      </c>
      <c r="AM4573">
        <v>0.68630000000000002</v>
      </c>
      <c r="AN4573">
        <v>0.87080000000000002</v>
      </c>
      <c r="AO4573">
        <f>Data[[#This Row],[labeller_confidence_score]]-Data[[#This Row],[cytodiffusion_classification_confidence]]</f>
        <v>0.1845</v>
      </c>
    </row>
    <row r="4574" spans="1:41" x14ac:dyDescent="0.3">
      <c r="A4574" t="s">
        <v>4647</v>
      </c>
      <c r="B4574" t="s">
        <v>54</v>
      </c>
      <c r="C4574">
        <v>0</v>
      </c>
      <c r="D4574" t="s">
        <v>54</v>
      </c>
      <c r="E4574">
        <v>7.37</v>
      </c>
      <c r="F4574">
        <v>0</v>
      </c>
      <c r="G4574">
        <v>0</v>
      </c>
      <c r="H4574">
        <v>1</v>
      </c>
      <c r="I4574">
        <f>Data[[#This Row],[nucleus_area_pct]]/Data[[#This Row],[cytoplasm_ratio]]</f>
        <v>0</v>
      </c>
      <c r="J4574">
        <v>0.94099999999999995</v>
      </c>
      <c r="K4574">
        <v>0.219</v>
      </c>
      <c r="L4574">
        <v>0.79</v>
      </c>
      <c r="M4574">
        <v>1</v>
      </c>
      <c r="N4574">
        <v>0.97799999999999998</v>
      </c>
      <c r="O4574">
        <v>194</v>
      </c>
      <c r="P4574">
        <v>43</v>
      </c>
      <c r="Q4574">
        <v>234</v>
      </c>
      <c r="R4574">
        <v>125</v>
      </c>
      <c r="S4574">
        <v>114</v>
      </c>
      <c r="T4574">
        <f>(Data[[#This Row],[mean_r]]/256)*100</f>
        <v>91.40625</v>
      </c>
      <c r="U4574">
        <f>(Data[[#This Row],[mean_g]]/256)*100</f>
        <v>48.828125</v>
      </c>
      <c r="V4574">
        <f>(Data[[#This Row],[mean_b]]/256)*100</f>
        <v>44.53125</v>
      </c>
      <c r="W4574">
        <v>0.42499999999999999</v>
      </c>
      <c r="X4574" t="s">
        <v>51</v>
      </c>
      <c r="Y4574" t="s">
        <v>40</v>
      </c>
      <c r="Z4574">
        <v>4591</v>
      </c>
      <c r="AA4574">
        <v>4.6100000000000003</v>
      </c>
      <c r="AB4574">
        <v>15.6</v>
      </c>
      <c r="AC4574">
        <v>44.5</v>
      </c>
      <c r="AD4574">
        <v>113233</v>
      </c>
      <c r="AE4574">
        <v>75.599999999999994</v>
      </c>
      <c r="AF4574">
        <v>33.799999999999997</v>
      </c>
      <c r="AG4574" t="s">
        <v>46</v>
      </c>
      <c r="AH4574" t="s">
        <v>42</v>
      </c>
      <c r="AI4574" t="s">
        <v>56</v>
      </c>
      <c r="AJ4574">
        <v>100</v>
      </c>
      <c r="AK4574">
        <v>512</v>
      </c>
      <c r="AL4574">
        <v>9.2499999999999999E-2</v>
      </c>
      <c r="AM4574">
        <v>0.92420000000000002</v>
      </c>
      <c r="AN4574">
        <v>0.96779999999999999</v>
      </c>
      <c r="AO4574">
        <f>Data[[#This Row],[labeller_confidence_score]]-Data[[#This Row],[cytodiffusion_classification_confidence]]</f>
        <v>4.3599999999999972E-2</v>
      </c>
    </row>
    <row r="4575" spans="1:41" x14ac:dyDescent="0.3">
      <c r="A4575" t="s">
        <v>4648</v>
      </c>
      <c r="B4575" t="s">
        <v>49</v>
      </c>
      <c r="C4575">
        <v>0</v>
      </c>
      <c r="D4575" t="s">
        <v>50</v>
      </c>
      <c r="E4575">
        <v>11.93</v>
      </c>
      <c r="F4575">
        <v>52.7</v>
      </c>
      <c r="G4575">
        <v>0.47299999999999998</v>
      </c>
      <c r="H4575">
        <v>0.42599999999999999</v>
      </c>
      <c r="I4575">
        <f>Data[[#This Row],[nucleus_area_pct]]/Data[[#This Row],[cytoplasm_ratio]]</f>
        <v>123.70892018779344</v>
      </c>
      <c r="J4575">
        <v>0.82499999999999996</v>
      </c>
      <c r="K4575">
        <v>0.40899999999999997</v>
      </c>
      <c r="L4575">
        <v>3.7</v>
      </c>
      <c r="M4575">
        <v>3.4</v>
      </c>
      <c r="N4575">
        <v>0.9</v>
      </c>
      <c r="O4575">
        <v>437</v>
      </c>
      <c r="P4575">
        <v>68</v>
      </c>
      <c r="Q4575">
        <v>211</v>
      </c>
      <c r="R4575">
        <v>141</v>
      </c>
      <c r="S4575">
        <v>180</v>
      </c>
      <c r="T4575">
        <f>(Data[[#This Row],[mean_r]]/256)*100</f>
        <v>82.421875</v>
      </c>
      <c r="U4575">
        <f>(Data[[#This Row],[mean_g]]/256)*100</f>
        <v>55.078125</v>
      </c>
      <c r="V4575">
        <f>(Data[[#This Row],[mean_b]]/256)*100</f>
        <v>70.3125</v>
      </c>
      <c r="W4575">
        <v>0.68</v>
      </c>
      <c r="X4575" t="s">
        <v>51</v>
      </c>
      <c r="Y4575" t="s">
        <v>40</v>
      </c>
      <c r="Z4575">
        <v>8529</v>
      </c>
      <c r="AA4575">
        <v>4.95</v>
      </c>
      <c r="AB4575">
        <v>15</v>
      </c>
      <c r="AC4575">
        <v>43.4</v>
      </c>
      <c r="AD4575">
        <v>415548</v>
      </c>
      <c r="AE4575">
        <v>72.900000000000006</v>
      </c>
      <c r="AF4575">
        <v>31.7</v>
      </c>
      <c r="AG4575" t="s">
        <v>46</v>
      </c>
      <c r="AH4575" t="s">
        <v>47</v>
      </c>
      <c r="AI4575" t="s">
        <v>56</v>
      </c>
      <c r="AJ4575">
        <v>40</v>
      </c>
      <c r="AK4575">
        <v>512</v>
      </c>
      <c r="AL4575">
        <v>2.7400000000000001E-2</v>
      </c>
      <c r="AM4575">
        <v>0.86140000000000005</v>
      </c>
      <c r="AN4575">
        <v>0.90310000000000001</v>
      </c>
      <c r="AO4575">
        <f>Data[[#This Row],[labeller_confidence_score]]-Data[[#This Row],[cytodiffusion_classification_confidence]]</f>
        <v>4.1699999999999959E-2</v>
      </c>
    </row>
    <row r="4576" spans="1:41" x14ac:dyDescent="0.3">
      <c r="A4576" t="s">
        <v>4649</v>
      </c>
      <c r="B4576" t="s">
        <v>87</v>
      </c>
      <c r="C4576">
        <v>0</v>
      </c>
      <c r="D4576" t="s">
        <v>50</v>
      </c>
      <c r="E4576">
        <v>13.8</v>
      </c>
      <c r="F4576">
        <v>47</v>
      </c>
      <c r="G4576">
        <v>0.63400000000000001</v>
      </c>
      <c r="H4576">
        <v>0.45100000000000001</v>
      </c>
      <c r="I4576">
        <f>Data[[#This Row],[nucleus_area_pct]]/Data[[#This Row],[cytoplasm_ratio]]</f>
        <v>104.21286031042128</v>
      </c>
      <c r="J4576">
        <v>0.77100000000000002</v>
      </c>
      <c r="K4576">
        <v>0.437</v>
      </c>
      <c r="L4576">
        <v>3.97</v>
      </c>
      <c r="M4576">
        <v>1.9</v>
      </c>
      <c r="N4576">
        <v>0.68100000000000005</v>
      </c>
      <c r="O4576">
        <v>439</v>
      </c>
      <c r="P4576">
        <v>84</v>
      </c>
      <c r="Q4576">
        <v>255</v>
      </c>
      <c r="R4576">
        <v>167</v>
      </c>
      <c r="S4576">
        <v>149</v>
      </c>
      <c r="T4576">
        <f>(Data[[#This Row],[mean_r]]/256)*100</f>
        <v>99.609375</v>
      </c>
      <c r="U4576">
        <f>(Data[[#This Row],[mean_g]]/256)*100</f>
        <v>65.234375</v>
      </c>
      <c r="V4576">
        <f>(Data[[#This Row],[mean_b]]/256)*100</f>
        <v>58.203125</v>
      </c>
      <c r="W4576">
        <v>0.62</v>
      </c>
      <c r="X4576" t="s">
        <v>39</v>
      </c>
      <c r="Y4576" t="s">
        <v>45</v>
      </c>
      <c r="Z4576">
        <v>6821</v>
      </c>
      <c r="AA4576">
        <v>5.08</v>
      </c>
      <c r="AB4576">
        <v>12.9</v>
      </c>
      <c r="AC4576">
        <v>32.799999999999997</v>
      </c>
      <c r="AD4576">
        <v>135743</v>
      </c>
      <c r="AE4576">
        <v>87.5</v>
      </c>
      <c r="AF4576">
        <v>32.9</v>
      </c>
      <c r="AG4576" t="s">
        <v>64</v>
      </c>
      <c r="AH4576" t="s">
        <v>42</v>
      </c>
      <c r="AI4576" t="s">
        <v>56</v>
      </c>
      <c r="AJ4576">
        <v>100</v>
      </c>
      <c r="AK4576">
        <v>224</v>
      </c>
      <c r="AL4576">
        <v>0.13750000000000001</v>
      </c>
      <c r="AM4576">
        <v>0.93489999999999995</v>
      </c>
      <c r="AN4576">
        <v>0.90800000000000003</v>
      </c>
      <c r="AO4576">
        <f>Data[[#This Row],[labeller_confidence_score]]-Data[[#This Row],[cytodiffusion_classification_confidence]]</f>
        <v>-2.6899999999999924E-2</v>
      </c>
    </row>
    <row r="4577" spans="1:41" x14ac:dyDescent="0.3">
      <c r="A4577" t="s">
        <v>4650</v>
      </c>
      <c r="B4577" t="s">
        <v>37</v>
      </c>
      <c r="C4577">
        <v>1</v>
      </c>
      <c r="D4577" t="s">
        <v>38</v>
      </c>
      <c r="E4577">
        <v>13.83</v>
      </c>
      <c r="F4577">
        <v>58.7</v>
      </c>
      <c r="G4577">
        <v>0.58299999999999996</v>
      </c>
      <c r="H4577">
        <v>0.48799999999999999</v>
      </c>
      <c r="I4577">
        <f>Data[[#This Row],[nucleus_area_pct]]/Data[[#This Row],[cytoplasm_ratio]]</f>
        <v>120.28688524590164</v>
      </c>
      <c r="J4577">
        <v>0.78600000000000003</v>
      </c>
      <c r="K4577">
        <v>0.60499999999999998</v>
      </c>
      <c r="L4577">
        <v>2.1</v>
      </c>
      <c r="M4577">
        <v>6.9</v>
      </c>
      <c r="N4577">
        <v>0.76</v>
      </c>
      <c r="O4577">
        <v>508</v>
      </c>
      <c r="P4577">
        <v>100</v>
      </c>
      <c r="Q4577">
        <v>210</v>
      </c>
      <c r="R4577">
        <v>135</v>
      </c>
      <c r="S4577">
        <v>156</v>
      </c>
      <c r="T4577">
        <f>(Data[[#This Row],[mean_r]]/256)*100</f>
        <v>82.03125</v>
      </c>
      <c r="U4577">
        <f>(Data[[#This Row],[mean_g]]/256)*100</f>
        <v>52.734375</v>
      </c>
      <c r="V4577">
        <f>(Data[[#This Row],[mean_b]]/256)*100</f>
        <v>60.9375</v>
      </c>
      <c r="W4577">
        <v>0.64</v>
      </c>
      <c r="X4577" t="s">
        <v>51</v>
      </c>
      <c r="Y4577" t="s">
        <v>45</v>
      </c>
      <c r="Z4577">
        <v>4116</v>
      </c>
      <c r="AA4577">
        <v>5.94</v>
      </c>
      <c r="AB4577">
        <v>17.7</v>
      </c>
      <c r="AC4577">
        <v>40.4</v>
      </c>
      <c r="AD4577">
        <v>183613</v>
      </c>
      <c r="AE4577">
        <v>102.8</v>
      </c>
      <c r="AF4577">
        <v>33.700000000000003</v>
      </c>
      <c r="AG4577" t="s">
        <v>46</v>
      </c>
      <c r="AH4577" t="s">
        <v>42</v>
      </c>
      <c r="AI4577" t="s">
        <v>56</v>
      </c>
      <c r="AJ4577">
        <v>60</v>
      </c>
      <c r="AK4577">
        <v>224</v>
      </c>
      <c r="AL4577">
        <v>0.77170000000000005</v>
      </c>
      <c r="AM4577">
        <v>0.71789999999999998</v>
      </c>
      <c r="AN4577">
        <v>0.61739999999999995</v>
      </c>
      <c r="AO4577">
        <f>Data[[#This Row],[labeller_confidence_score]]-Data[[#This Row],[cytodiffusion_classification_confidence]]</f>
        <v>-0.10050000000000003</v>
      </c>
    </row>
    <row r="4578" spans="1:41" x14ac:dyDescent="0.3">
      <c r="A4578" t="s">
        <v>4651</v>
      </c>
      <c r="B4578" t="s">
        <v>103</v>
      </c>
      <c r="C4578">
        <v>1</v>
      </c>
      <c r="D4578" t="s">
        <v>104</v>
      </c>
      <c r="E4578">
        <v>3.72</v>
      </c>
      <c r="F4578">
        <v>0</v>
      </c>
      <c r="G4578">
        <v>0</v>
      </c>
      <c r="H4578">
        <v>1</v>
      </c>
      <c r="I4578">
        <f>Data[[#This Row],[nucleus_area_pct]]/Data[[#This Row],[cytoplasm_ratio]]</f>
        <v>0</v>
      </c>
      <c r="J4578">
        <v>0.54300000000000004</v>
      </c>
      <c r="K4578">
        <v>0.79500000000000004</v>
      </c>
      <c r="L4578">
        <v>0.79</v>
      </c>
      <c r="M4578">
        <v>1</v>
      </c>
      <c r="N4578">
        <v>0.78</v>
      </c>
      <c r="O4578">
        <v>82</v>
      </c>
      <c r="P4578">
        <v>29</v>
      </c>
      <c r="Q4578">
        <v>243</v>
      </c>
      <c r="R4578">
        <v>129</v>
      </c>
      <c r="S4578">
        <v>122</v>
      </c>
      <c r="T4578">
        <f>(Data[[#This Row],[mean_r]]/256)*100</f>
        <v>94.921875</v>
      </c>
      <c r="U4578">
        <f>(Data[[#This Row],[mean_g]]/256)*100</f>
        <v>50.390625</v>
      </c>
      <c r="V4578">
        <f>(Data[[#This Row],[mean_b]]/256)*100</f>
        <v>47.65625</v>
      </c>
      <c r="W4578">
        <v>0.55100000000000005</v>
      </c>
      <c r="X4578" t="s">
        <v>63</v>
      </c>
      <c r="Y4578" t="s">
        <v>40</v>
      </c>
      <c r="Z4578">
        <v>8370</v>
      </c>
      <c r="AA4578">
        <v>4.24</v>
      </c>
      <c r="AB4578">
        <v>13.7</v>
      </c>
      <c r="AC4578">
        <v>43.4</v>
      </c>
      <c r="AD4578">
        <v>345471</v>
      </c>
      <c r="AE4578">
        <v>85.6</v>
      </c>
      <c r="AF4578">
        <v>37.200000000000003</v>
      </c>
      <c r="AG4578" t="s">
        <v>46</v>
      </c>
      <c r="AH4578" t="s">
        <v>42</v>
      </c>
      <c r="AI4578" t="s">
        <v>56</v>
      </c>
      <c r="AJ4578">
        <v>100</v>
      </c>
      <c r="AK4578">
        <v>360</v>
      </c>
      <c r="AL4578">
        <v>0.79359999999999997</v>
      </c>
      <c r="AM4578">
        <v>0.83540000000000003</v>
      </c>
      <c r="AN4578">
        <v>0.77490000000000003</v>
      </c>
      <c r="AO4578">
        <f>Data[[#This Row],[labeller_confidence_score]]-Data[[#This Row],[cytodiffusion_classification_confidence]]</f>
        <v>-6.0499999999999998E-2</v>
      </c>
    </row>
    <row r="4579" spans="1:41" x14ac:dyDescent="0.3">
      <c r="A4579" t="s">
        <v>4652</v>
      </c>
      <c r="B4579" t="s">
        <v>49</v>
      </c>
      <c r="C4579">
        <v>0</v>
      </c>
      <c r="D4579" t="s">
        <v>50</v>
      </c>
      <c r="E4579">
        <v>12.41</v>
      </c>
      <c r="F4579">
        <v>61.1</v>
      </c>
      <c r="G4579">
        <v>0.52500000000000002</v>
      </c>
      <c r="H4579">
        <v>0.45100000000000001</v>
      </c>
      <c r="I4579">
        <f>Data[[#This Row],[nucleus_area_pct]]/Data[[#This Row],[cytoplasm_ratio]]</f>
        <v>135.47671840354766</v>
      </c>
      <c r="J4579">
        <v>0.74099999999999999</v>
      </c>
      <c r="K4579">
        <v>0.42799999999999999</v>
      </c>
      <c r="L4579">
        <v>2.81</v>
      </c>
      <c r="M4579">
        <v>3</v>
      </c>
      <c r="N4579">
        <v>0.81699999999999995</v>
      </c>
      <c r="O4579">
        <v>358</v>
      </c>
      <c r="P4579">
        <v>84</v>
      </c>
      <c r="Q4579">
        <v>238</v>
      </c>
      <c r="R4579">
        <v>153</v>
      </c>
      <c r="S4579">
        <v>164</v>
      </c>
      <c r="T4579">
        <f>(Data[[#This Row],[mean_r]]/256)*100</f>
        <v>92.96875</v>
      </c>
      <c r="U4579">
        <f>(Data[[#This Row],[mean_g]]/256)*100</f>
        <v>59.765625</v>
      </c>
      <c r="V4579">
        <f>(Data[[#This Row],[mean_b]]/256)*100</f>
        <v>64.0625</v>
      </c>
      <c r="W4579">
        <v>0.67400000000000004</v>
      </c>
      <c r="X4579" t="s">
        <v>51</v>
      </c>
      <c r="Y4579" t="s">
        <v>40</v>
      </c>
      <c r="Z4579">
        <v>5794</v>
      </c>
      <c r="AA4579">
        <v>5.55</v>
      </c>
      <c r="AB4579">
        <v>16.600000000000001</v>
      </c>
      <c r="AC4579">
        <v>35.1</v>
      </c>
      <c r="AD4579">
        <v>142687</v>
      </c>
      <c r="AE4579">
        <v>105.6</v>
      </c>
      <c r="AF4579">
        <v>34.299999999999997</v>
      </c>
      <c r="AG4579" t="s">
        <v>46</v>
      </c>
      <c r="AH4579" t="s">
        <v>47</v>
      </c>
      <c r="AI4579" t="s">
        <v>43</v>
      </c>
      <c r="AJ4579">
        <v>100</v>
      </c>
      <c r="AK4579">
        <v>360</v>
      </c>
      <c r="AL4579">
        <v>0</v>
      </c>
      <c r="AM4579">
        <v>0.90600000000000003</v>
      </c>
      <c r="AN4579">
        <v>0.85089999999999999</v>
      </c>
      <c r="AO4579">
        <f>Data[[#This Row],[labeller_confidence_score]]-Data[[#This Row],[cytodiffusion_classification_confidence]]</f>
        <v>-5.5100000000000038E-2</v>
      </c>
    </row>
    <row r="4580" spans="1:41" x14ac:dyDescent="0.3">
      <c r="A4580" t="s">
        <v>4653</v>
      </c>
      <c r="B4580" t="s">
        <v>62</v>
      </c>
      <c r="C4580">
        <v>0</v>
      </c>
      <c r="D4580" t="s">
        <v>50</v>
      </c>
      <c r="E4580">
        <v>9.17</v>
      </c>
      <c r="F4580">
        <v>75.900000000000006</v>
      </c>
      <c r="G4580">
        <v>0.73799999999999999</v>
      </c>
      <c r="H4580">
        <v>0.17699999999999999</v>
      </c>
      <c r="I4580">
        <f>Data[[#This Row],[nucleus_area_pct]]/Data[[#This Row],[cytoplasm_ratio]]</f>
        <v>428.81355932203394</v>
      </c>
      <c r="J4580">
        <v>0.876</v>
      </c>
      <c r="K4580">
        <v>0.218</v>
      </c>
      <c r="L4580">
        <v>1.34</v>
      </c>
      <c r="M4580">
        <v>1</v>
      </c>
      <c r="N4580">
        <v>0.90600000000000003</v>
      </c>
      <c r="O4580">
        <v>224</v>
      </c>
      <c r="P4580">
        <v>49</v>
      </c>
      <c r="Q4580">
        <v>203</v>
      </c>
      <c r="R4580">
        <v>162</v>
      </c>
      <c r="S4580">
        <v>191</v>
      </c>
      <c r="T4580">
        <f>(Data[[#This Row],[mean_r]]/256)*100</f>
        <v>79.296875</v>
      </c>
      <c r="U4580">
        <f>(Data[[#This Row],[mean_g]]/256)*100</f>
        <v>63.28125</v>
      </c>
      <c r="V4580">
        <f>(Data[[#This Row],[mean_b]]/256)*100</f>
        <v>74.609375</v>
      </c>
      <c r="W4580">
        <v>0.77600000000000002</v>
      </c>
      <c r="X4580" t="s">
        <v>63</v>
      </c>
      <c r="Y4580" t="s">
        <v>45</v>
      </c>
      <c r="Z4580">
        <v>3480</v>
      </c>
      <c r="AA4580">
        <v>4.76</v>
      </c>
      <c r="AB4580">
        <v>10.8</v>
      </c>
      <c r="AC4580">
        <v>42.4</v>
      </c>
      <c r="AD4580">
        <v>166565</v>
      </c>
      <c r="AE4580">
        <v>85.7</v>
      </c>
      <c r="AF4580">
        <v>37.6</v>
      </c>
      <c r="AG4580" t="s">
        <v>46</v>
      </c>
      <c r="AH4580" t="s">
        <v>42</v>
      </c>
      <c r="AI4580" t="s">
        <v>56</v>
      </c>
      <c r="AJ4580">
        <v>100</v>
      </c>
      <c r="AK4580">
        <v>360</v>
      </c>
      <c r="AL4580">
        <v>7.4800000000000005E-2</v>
      </c>
      <c r="AM4580">
        <v>0.93740000000000001</v>
      </c>
      <c r="AN4580">
        <v>0.83260000000000001</v>
      </c>
      <c r="AO4580">
        <f>Data[[#This Row],[labeller_confidence_score]]-Data[[#This Row],[cytodiffusion_classification_confidence]]</f>
        <v>-0.1048</v>
      </c>
    </row>
    <row r="4581" spans="1:41" x14ac:dyDescent="0.3">
      <c r="A4581" t="s">
        <v>4654</v>
      </c>
      <c r="B4581" t="s">
        <v>54</v>
      </c>
      <c r="C4581">
        <v>0</v>
      </c>
      <c r="D4581" t="s">
        <v>54</v>
      </c>
      <c r="E4581">
        <v>7.31</v>
      </c>
      <c r="F4581">
        <v>0</v>
      </c>
      <c r="G4581">
        <v>0</v>
      </c>
      <c r="H4581">
        <v>1</v>
      </c>
      <c r="I4581">
        <f>Data[[#This Row],[nucleus_area_pct]]/Data[[#This Row],[cytoplasm_ratio]]</f>
        <v>0</v>
      </c>
      <c r="J4581">
        <v>0.85199999999999998</v>
      </c>
      <c r="K4581">
        <v>0.159</v>
      </c>
      <c r="L4581">
        <v>0.81</v>
      </c>
      <c r="M4581">
        <v>1</v>
      </c>
      <c r="N4581">
        <v>0.91800000000000004</v>
      </c>
      <c r="O4581">
        <v>174</v>
      </c>
      <c r="P4581">
        <v>48</v>
      </c>
      <c r="Q4581">
        <v>248</v>
      </c>
      <c r="R4581">
        <v>119</v>
      </c>
      <c r="S4581">
        <v>144</v>
      </c>
      <c r="T4581">
        <f>(Data[[#This Row],[mean_r]]/256)*100</f>
        <v>96.875</v>
      </c>
      <c r="U4581">
        <f>(Data[[#This Row],[mean_g]]/256)*100</f>
        <v>46.484375</v>
      </c>
      <c r="V4581">
        <f>(Data[[#This Row],[mean_b]]/256)*100</f>
        <v>56.25</v>
      </c>
      <c r="W4581">
        <v>0.48499999999999999</v>
      </c>
      <c r="X4581" t="s">
        <v>51</v>
      </c>
      <c r="Y4581" t="s">
        <v>45</v>
      </c>
      <c r="Z4581">
        <v>10217</v>
      </c>
      <c r="AA4581">
        <v>4.25</v>
      </c>
      <c r="AB4581">
        <v>11.3</v>
      </c>
      <c r="AC4581">
        <v>39.6</v>
      </c>
      <c r="AD4581">
        <v>282803</v>
      </c>
      <c r="AE4581">
        <v>107.4</v>
      </c>
      <c r="AF4581">
        <v>31.6</v>
      </c>
      <c r="AG4581" t="s">
        <v>64</v>
      </c>
      <c r="AH4581" t="s">
        <v>47</v>
      </c>
      <c r="AI4581" t="s">
        <v>56</v>
      </c>
      <c r="AJ4581">
        <v>40</v>
      </c>
      <c r="AK4581">
        <v>512</v>
      </c>
      <c r="AL4581">
        <v>3.8300000000000001E-2</v>
      </c>
      <c r="AM4581">
        <v>0.93300000000000005</v>
      </c>
      <c r="AN4581">
        <v>0.83640000000000003</v>
      </c>
      <c r="AO4581">
        <f>Data[[#This Row],[labeller_confidence_score]]-Data[[#This Row],[cytodiffusion_classification_confidence]]</f>
        <v>-9.6600000000000019E-2</v>
      </c>
    </row>
    <row r="4582" spans="1:41" x14ac:dyDescent="0.3">
      <c r="A4582" t="s">
        <v>4655</v>
      </c>
      <c r="B4582" t="s">
        <v>81</v>
      </c>
      <c r="C4582">
        <v>1</v>
      </c>
      <c r="D4582" t="s">
        <v>82</v>
      </c>
      <c r="E4582">
        <v>16.059999999999999</v>
      </c>
      <c r="F4582">
        <v>86</v>
      </c>
      <c r="G4582">
        <v>0.437</v>
      </c>
      <c r="H4582">
        <v>0.15</v>
      </c>
      <c r="I4582">
        <f>Data[[#This Row],[nucleus_area_pct]]/Data[[#This Row],[cytoplasm_ratio]]</f>
        <v>573.33333333333337</v>
      </c>
      <c r="J4582">
        <v>0.82699999999999996</v>
      </c>
      <c r="K4582">
        <v>0.38100000000000001</v>
      </c>
      <c r="L4582">
        <v>0.55000000000000004</v>
      </c>
      <c r="M4582">
        <v>1</v>
      </c>
      <c r="N4582">
        <v>0.89800000000000002</v>
      </c>
      <c r="O4582">
        <v>593</v>
      </c>
      <c r="P4582">
        <v>99</v>
      </c>
      <c r="Q4582">
        <v>194</v>
      </c>
      <c r="R4582">
        <v>136</v>
      </c>
      <c r="S4582">
        <v>174</v>
      </c>
      <c r="T4582">
        <f>(Data[[#This Row],[mean_r]]/256)*100</f>
        <v>75.78125</v>
      </c>
      <c r="U4582">
        <f>(Data[[#This Row],[mean_g]]/256)*100</f>
        <v>53.125</v>
      </c>
      <c r="V4582">
        <f>(Data[[#This Row],[mean_b]]/256)*100</f>
        <v>67.96875</v>
      </c>
      <c r="W4582">
        <v>0.61299999999999999</v>
      </c>
      <c r="X4582" t="s">
        <v>51</v>
      </c>
      <c r="Y4582" t="s">
        <v>40</v>
      </c>
      <c r="Z4582">
        <v>7019</v>
      </c>
      <c r="AA4582">
        <v>4.7</v>
      </c>
      <c r="AB4582">
        <v>13</v>
      </c>
      <c r="AC4582">
        <v>44.2</v>
      </c>
      <c r="AD4582">
        <v>317799</v>
      </c>
      <c r="AE4582">
        <v>92.2</v>
      </c>
      <c r="AF4582">
        <v>34.799999999999997</v>
      </c>
      <c r="AG4582" t="s">
        <v>46</v>
      </c>
      <c r="AH4582" t="s">
        <v>68</v>
      </c>
      <c r="AI4582" t="s">
        <v>56</v>
      </c>
      <c r="AJ4582">
        <v>40</v>
      </c>
      <c r="AK4582">
        <v>224</v>
      </c>
      <c r="AL4582">
        <v>0.91459999999999997</v>
      </c>
      <c r="AM4582">
        <v>0.7903</v>
      </c>
      <c r="AN4582">
        <v>0.88970000000000005</v>
      </c>
      <c r="AO4582">
        <f>Data[[#This Row],[labeller_confidence_score]]-Data[[#This Row],[cytodiffusion_classification_confidence]]</f>
        <v>9.9400000000000044E-2</v>
      </c>
    </row>
    <row r="4583" spans="1:41" x14ac:dyDescent="0.3">
      <c r="A4583" t="s">
        <v>4656</v>
      </c>
      <c r="B4583" t="s">
        <v>49</v>
      </c>
      <c r="C4583">
        <v>0</v>
      </c>
      <c r="D4583" t="s">
        <v>50</v>
      </c>
      <c r="E4583">
        <v>10.74</v>
      </c>
      <c r="F4583">
        <v>52.2</v>
      </c>
      <c r="G4583">
        <v>0.56799999999999995</v>
      </c>
      <c r="H4583">
        <v>0.35</v>
      </c>
      <c r="I4583">
        <f>Data[[#This Row],[nucleus_area_pct]]/Data[[#This Row],[cytoplasm_ratio]]</f>
        <v>149.14285714285717</v>
      </c>
      <c r="J4583">
        <v>0.8</v>
      </c>
      <c r="K4583">
        <v>0.23899999999999999</v>
      </c>
      <c r="L4583">
        <v>3.71</v>
      </c>
      <c r="M4583">
        <v>4</v>
      </c>
      <c r="N4583">
        <v>0.84499999999999997</v>
      </c>
      <c r="O4583">
        <v>386</v>
      </c>
      <c r="P4583">
        <v>73</v>
      </c>
      <c r="Q4583">
        <v>202</v>
      </c>
      <c r="R4583">
        <v>144</v>
      </c>
      <c r="S4583">
        <v>179</v>
      </c>
      <c r="T4583">
        <f>(Data[[#This Row],[mean_r]]/256)*100</f>
        <v>78.90625</v>
      </c>
      <c r="U4583">
        <f>(Data[[#This Row],[mean_g]]/256)*100</f>
        <v>56.25</v>
      </c>
      <c r="V4583">
        <f>(Data[[#This Row],[mean_b]]/256)*100</f>
        <v>69.921875</v>
      </c>
      <c r="W4583">
        <v>0.69899999999999995</v>
      </c>
      <c r="X4583" t="s">
        <v>51</v>
      </c>
      <c r="Y4583" t="s">
        <v>45</v>
      </c>
      <c r="Z4583">
        <v>7109</v>
      </c>
      <c r="AA4583">
        <v>5.58</v>
      </c>
      <c r="AB4583">
        <v>13.5</v>
      </c>
      <c r="AC4583">
        <v>42.9</v>
      </c>
      <c r="AD4583">
        <v>291390</v>
      </c>
      <c r="AE4583">
        <v>92.7</v>
      </c>
      <c r="AF4583">
        <v>33.9</v>
      </c>
      <c r="AG4583" t="s">
        <v>46</v>
      </c>
      <c r="AH4583" t="s">
        <v>68</v>
      </c>
      <c r="AI4583" t="s">
        <v>52</v>
      </c>
      <c r="AJ4583">
        <v>100</v>
      </c>
      <c r="AK4583">
        <v>360</v>
      </c>
      <c r="AL4583">
        <v>6.3500000000000001E-2</v>
      </c>
      <c r="AM4583">
        <v>0.89670000000000005</v>
      </c>
      <c r="AN4583">
        <v>0.82</v>
      </c>
      <c r="AO4583">
        <f>Data[[#This Row],[labeller_confidence_score]]-Data[[#This Row],[cytodiffusion_classification_confidence]]</f>
        <v>-7.6700000000000101E-2</v>
      </c>
    </row>
    <row r="4584" spans="1:41" x14ac:dyDescent="0.3">
      <c r="A4584" t="s">
        <v>4657</v>
      </c>
      <c r="B4584" t="s">
        <v>106</v>
      </c>
      <c r="C4584">
        <v>1</v>
      </c>
      <c r="D4584" t="s">
        <v>82</v>
      </c>
      <c r="E4584">
        <v>12.05</v>
      </c>
      <c r="F4584">
        <v>81.2</v>
      </c>
      <c r="G4584">
        <v>0.33900000000000002</v>
      </c>
      <c r="H4584">
        <v>0.216</v>
      </c>
      <c r="I4584">
        <f>Data[[#This Row],[nucleus_area_pct]]/Data[[#This Row],[cytoplasm_ratio]]</f>
        <v>375.92592592592592</v>
      </c>
      <c r="J4584">
        <v>0.78200000000000003</v>
      </c>
      <c r="K4584">
        <v>0.27800000000000002</v>
      </c>
      <c r="L4584">
        <v>0.6</v>
      </c>
      <c r="M4584">
        <v>1</v>
      </c>
      <c r="N4584">
        <v>0.79500000000000004</v>
      </c>
      <c r="O4584">
        <v>550</v>
      </c>
      <c r="P4584">
        <v>79</v>
      </c>
      <c r="Q4584">
        <v>182</v>
      </c>
      <c r="R4584">
        <v>149</v>
      </c>
      <c r="S4584">
        <v>167</v>
      </c>
      <c r="T4584">
        <f>(Data[[#This Row],[mean_r]]/256)*100</f>
        <v>71.09375</v>
      </c>
      <c r="U4584">
        <f>(Data[[#This Row],[mean_g]]/256)*100</f>
        <v>58.203125</v>
      </c>
      <c r="V4584">
        <f>(Data[[#This Row],[mean_b]]/256)*100</f>
        <v>65.234375</v>
      </c>
      <c r="W4584">
        <v>0.61199999999999999</v>
      </c>
      <c r="X4584" t="s">
        <v>51</v>
      </c>
      <c r="Y4584" t="s">
        <v>45</v>
      </c>
      <c r="Z4584">
        <v>5105</v>
      </c>
      <c r="AA4584">
        <v>4.75</v>
      </c>
      <c r="AB4584">
        <v>12.5</v>
      </c>
      <c r="AC4584">
        <v>31</v>
      </c>
      <c r="AD4584">
        <v>259122</v>
      </c>
      <c r="AE4584">
        <v>98.3</v>
      </c>
      <c r="AF4584">
        <v>33.700000000000003</v>
      </c>
      <c r="AG4584" t="s">
        <v>46</v>
      </c>
      <c r="AH4584" t="s">
        <v>47</v>
      </c>
      <c r="AI4584" t="s">
        <v>56</v>
      </c>
      <c r="AJ4584">
        <v>100</v>
      </c>
      <c r="AK4584">
        <v>512</v>
      </c>
      <c r="AL4584">
        <v>0.73650000000000004</v>
      </c>
      <c r="AM4584">
        <v>0.49709999999999999</v>
      </c>
      <c r="AN4584">
        <v>0.65990000000000004</v>
      </c>
      <c r="AO4584">
        <f>Data[[#This Row],[labeller_confidence_score]]-Data[[#This Row],[cytodiffusion_classification_confidence]]</f>
        <v>0.16280000000000006</v>
      </c>
    </row>
    <row r="4585" spans="1:41" x14ac:dyDescent="0.3">
      <c r="A4585" t="s">
        <v>4658</v>
      </c>
      <c r="B4585" t="s">
        <v>74</v>
      </c>
      <c r="C4585">
        <v>0</v>
      </c>
      <c r="D4585" t="s">
        <v>75</v>
      </c>
      <c r="E4585">
        <v>2.99</v>
      </c>
      <c r="F4585">
        <v>0</v>
      </c>
      <c r="G4585">
        <v>0</v>
      </c>
      <c r="H4585">
        <v>1</v>
      </c>
      <c r="I4585">
        <f>Data[[#This Row],[nucleus_area_pct]]/Data[[#This Row],[cytoplasm_ratio]]</f>
        <v>0</v>
      </c>
      <c r="J4585">
        <v>0.77800000000000002</v>
      </c>
      <c r="K4585">
        <v>0.52100000000000002</v>
      </c>
      <c r="L4585">
        <v>3.73</v>
      </c>
      <c r="M4585">
        <v>1</v>
      </c>
      <c r="N4585">
        <v>0.73099999999999998</v>
      </c>
      <c r="O4585">
        <v>26</v>
      </c>
      <c r="P4585">
        <v>18</v>
      </c>
      <c r="Q4585">
        <v>219</v>
      </c>
      <c r="R4585">
        <v>169</v>
      </c>
      <c r="S4585">
        <v>192</v>
      </c>
      <c r="T4585">
        <f>(Data[[#This Row],[mean_r]]/256)*100</f>
        <v>85.546875</v>
      </c>
      <c r="U4585">
        <f>(Data[[#This Row],[mean_g]]/256)*100</f>
        <v>66.015625</v>
      </c>
      <c r="V4585">
        <f>(Data[[#This Row],[mean_b]]/256)*100</f>
        <v>75</v>
      </c>
      <c r="W4585">
        <v>0.505</v>
      </c>
      <c r="X4585" t="s">
        <v>63</v>
      </c>
      <c r="Y4585" t="s">
        <v>40</v>
      </c>
      <c r="Z4585">
        <v>8815</v>
      </c>
      <c r="AA4585">
        <v>4.66</v>
      </c>
      <c r="AB4585">
        <v>11.9</v>
      </c>
      <c r="AC4585">
        <v>38.9</v>
      </c>
      <c r="AD4585">
        <v>131631</v>
      </c>
      <c r="AE4585">
        <v>69.3</v>
      </c>
      <c r="AF4585">
        <v>30.9</v>
      </c>
      <c r="AG4585" t="s">
        <v>41</v>
      </c>
      <c r="AH4585" t="s">
        <v>68</v>
      </c>
      <c r="AI4585" t="s">
        <v>56</v>
      </c>
      <c r="AJ4585">
        <v>60</v>
      </c>
      <c r="AK4585">
        <v>512</v>
      </c>
      <c r="AL4585">
        <v>3.3E-3</v>
      </c>
      <c r="AM4585">
        <v>0.88880000000000003</v>
      </c>
      <c r="AN4585">
        <v>0.97550000000000003</v>
      </c>
      <c r="AO4585">
        <f>Data[[#This Row],[labeller_confidence_score]]-Data[[#This Row],[cytodiffusion_classification_confidence]]</f>
        <v>8.6699999999999999E-2</v>
      </c>
    </row>
    <row r="4586" spans="1:41" x14ac:dyDescent="0.3">
      <c r="A4586" t="s">
        <v>4659</v>
      </c>
      <c r="B4586" t="s">
        <v>49</v>
      </c>
      <c r="C4586">
        <v>0</v>
      </c>
      <c r="D4586" t="s">
        <v>50</v>
      </c>
      <c r="E4586">
        <v>11.46</v>
      </c>
      <c r="F4586">
        <v>61.1</v>
      </c>
      <c r="G4586">
        <v>0.51900000000000002</v>
      </c>
      <c r="H4586">
        <v>0.51600000000000001</v>
      </c>
      <c r="I4586">
        <f>Data[[#This Row],[nucleus_area_pct]]/Data[[#This Row],[cytoplasm_ratio]]</f>
        <v>118.4108527131783</v>
      </c>
      <c r="J4586">
        <v>0.749</v>
      </c>
      <c r="K4586">
        <v>0.46</v>
      </c>
      <c r="L4586">
        <v>4.2300000000000004</v>
      </c>
      <c r="M4586">
        <v>2.9</v>
      </c>
      <c r="N4586">
        <v>0.83499999999999996</v>
      </c>
      <c r="O4586">
        <v>557</v>
      </c>
      <c r="P4586">
        <v>72</v>
      </c>
      <c r="Q4586">
        <v>210</v>
      </c>
      <c r="R4586">
        <v>171</v>
      </c>
      <c r="S4586">
        <v>185</v>
      </c>
      <c r="T4586">
        <f>(Data[[#This Row],[mean_r]]/256)*100</f>
        <v>82.03125</v>
      </c>
      <c r="U4586">
        <f>(Data[[#This Row],[mean_g]]/256)*100</f>
        <v>66.796875</v>
      </c>
      <c r="V4586">
        <f>(Data[[#This Row],[mean_b]]/256)*100</f>
        <v>72.265625</v>
      </c>
      <c r="W4586">
        <v>0.53</v>
      </c>
      <c r="X4586" t="s">
        <v>51</v>
      </c>
      <c r="Y4586" t="s">
        <v>40</v>
      </c>
      <c r="Z4586">
        <v>9830</v>
      </c>
      <c r="AA4586">
        <v>5.39</v>
      </c>
      <c r="AB4586">
        <v>12</v>
      </c>
      <c r="AC4586">
        <v>35.6</v>
      </c>
      <c r="AD4586">
        <v>288173</v>
      </c>
      <c r="AE4586">
        <v>77.900000000000006</v>
      </c>
      <c r="AF4586">
        <v>33.200000000000003</v>
      </c>
      <c r="AG4586" t="s">
        <v>41</v>
      </c>
      <c r="AH4586" t="s">
        <v>42</v>
      </c>
      <c r="AI4586" t="s">
        <v>43</v>
      </c>
      <c r="AJ4586">
        <v>100</v>
      </c>
      <c r="AK4586">
        <v>360</v>
      </c>
      <c r="AL4586">
        <v>7.3800000000000004E-2</v>
      </c>
      <c r="AM4586">
        <v>0.8881</v>
      </c>
      <c r="AN4586">
        <v>0.90959999999999996</v>
      </c>
      <c r="AO4586">
        <f>Data[[#This Row],[labeller_confidence_score]]-Data[[#This Row],[cytodiffusion_classification_confidence]]</f>
        <v>2.1499999999999964E-2</v>
      </c>
    </row>
    <row r="4587" spans="1:41" x14ac:dyDescent="0.3">
      <c r="A4587" t="s">
        <v>4660</v>
      </c>
      <c r="B4587" t="s">
        <v>106</v>
      </c>
      <c r="C4587">
        <v>1</v>
      </c>
      <c r="D4587" t="s">
        <v>82</v>
      </c>
      <c r="E4587">
        <v>10.91</v>
      </c>
      <c r="F4587">
        <v>86.3</v>
      </c>
      <c r="G4587">
        <v>0.58799999999999997</v>
      </c>
      <c r="H4587">
        <v>9.9000000000000005E-2</v>
      </c>
      <c r="I4587">
        <f>Data[[#This Row],[nucleus_area_pct]]/Data[[#This Row],[cytoplasm_ratio]]</f>
        <v>871.7171717171716</v>
      </c>
      <c r="J4587">
        <v>0.879</v>
      </c>
      <c r="K4587">
        <v>0.14299999999999999</v>
      </c>
      <c r="L4587">
        <v>0.72</v>
      </c>
      <c r="M4587">
        <v>1</v>
      </c>
      <c r="N4587">
        <v>0.92100000000000004</v>
      </c>
      <c r="O4587">
        <v>658</v>
      </c>
      <c r="P4587">
        <v>103</v>
      </c>
      <c r="Q4587">
        <v>183</v>
      </c>
      <c r="R4587">
        <v>159</v>
      </c>
      <c r="S4587">
        <v>183</v>
      </c>
      <c r="T4587">
        <f>(Data[[#This Row],[mean_r]]/256)*100</f>
        <v>71.484375</v>
      </c>
      <c r="U4587">
        <f>(Data[[#This Row],[mean_g]]/256)*100</f>
        <v>62.109375</v>
      </c>
      <c r="V4587">
        <f>(Data[[#This Row],[mean_b]]/256)*100</f>
        <v>71.484375</v>
      </c>
      <c r="W4587">
        <v>0.69299999999999995</v>
      </c>
      <c r="X4587" t="s">
        <v>63</v>
      </c>
      <c r="Y4587" t="s">
        <v>40</v>
      </c>
      <c r="Z4587">
        <v>5010</v>
      </c>
      <c r="AA4587">
        <v>5.95</v>
      </c>
      <c r="AB4587">
        <v>16.2</v>
      </c>
      <c r="AC4587">
        <v>38.799999999999997</v>
      </c>
      <c r="AD4587">
        <v>160271</v>
      </c>
      <c r="AE4587">
        <v>87.6</v>
      </c>
      <c r="AF4587">
        <v>33.9</v>
      </c>
      <c r="AG4587" t="s">
        <v>64</v>
      </c>
      <c r="AH4587" t="s">
        <v>42</v>
      </c>
      <c r="AI4587" t="s">
        <v>56</v>
      </c>
      <c r="AJ4587">
        <v>60</v>
      </c>
      <c r="AK4587">
        <v>512</v>
      </c>
      <c r="AL4587">
        <v>0.8901</v>
      </c>
      <c r="AM4587">
        <v>0.7671</v>
      </c>
      <c r="AN4587">
        <v>0.72650000000000003</v>
      </c>
      <c r="AO4587">
        <f>Data[[#This Row],[labeller_confidence_score]]-Data[[#This Row],[cytodiffusion_classification_confidence]]</f>
        <v>-4.0599999999999969E-2</v>
      </c>
    </row>
    <row r="4588" spans="1:41" x14ac:dyDescent="0.3">
      <c r="A4588" t="s">
        <v>4661</v>
      </c>
      <c r="B4588" t="s">
        <v>66</v>
      </c>
      <c r="C4588">
        <v>1</v>
      </c>
      <c r="D4588" t="s">
        <v>67</v>
      </c>
      <c r="E4588">
        <v>10.35</v>
      </c>
      <c r="F4588">
        <v>92.3</v>
      </c>
      <c r="G4588">
        <v>0.71199999999999997</v>
      </c>
      <c r="H4588">
        <v>9.6000000000000002E-2</v>
      </c>
      <c r="I4588">
        <f>Data[[#This Row],[nucleus_area_pct]]/Data[[#This Row],[cytoplasm_ratio]]</f>
        <v>961.45833333333326</v>
      </c>
      <c r="J4588">
        <v>0.23300000000000001</v>
      </c>
      <c r="K4588">
        <v>0.68600000000000005</v>
      </c>
      <c r="L4588">
        <v>0.96</v>
      </c>
      <c r="M4588">
        <v>1</v>
      </c>
      <c r="N4588">
        <v>0.47899999999999998</v>
      </c>
      <c r="O4588">
        <v>494</v>
      </c>
      <c r="P4588">
        <v>85</v>
      </c>
      <c r="Q4588">
        <v>170</v>
      </c>
      <c r="R4588">
        <v>132</v>
      </c>
      <c r="S4588">
        <v>194</v>
      </c>
      <c r="T4588">
        <f>(Data[[#This Row],[mean_r]]/256)*100</f>
        <v>66.40625</v>
      </c>
      <c r="U4588">
        <f>(Data[[#This Row],[mean_g]]/256)*100</f>
        <v>51.5625</v>
      </c>
      <c r="V4588">
        <f>(Data[[#This Row],[mean_b]]/256)*100</f>
        <v>75.78125</v>
      </c>
      <c r="W4588">
        <v>0.69299999999999995</v>
      </c>
      <c r="X4588" t="s">
        <v>51</v>
      </c>
      <c r="Y4588" t="s">
        <v>40</v>
      </c>
      <c r="Z4588">
        <v>10234</v>
      </c>
      <c r="AA4588">
        <v>5.84</v>
      </c>
      <c r="AB4588">
        <v>10.4</v>
      </c>
      <c r="AC4588">
        <v>48.5</v>
      </c>
      <c r="AD4588">
        <v>79711</v>
      </c>
      <c r="AE4588">
        <v>81</v>
      </c>
      <c r="AF4588">
        <v>34.700000000000003</v>
      </c>
      <c r="AG4588" t="s">
        <v>46</v>
      </c>
      <c r="AH4588" t="s">
        <v>47</v>
      </c>
      <c r="AI4588" t="s">
        <v>52</v>
      </c>
      <c r="AJ4588">
        <v>100</v>
      </c>
      <c r="AK4588">
        <v>512</v>
      </c>
      <c r="AL4588">
        <v>0.62529999999999997</v>
      </c>
      <c r="AM4588">
        <v>0.84930000000000005</v>
      </c>
      <c r="AN4588">
        <v>0.81100000000000005</v>
      </c>
      <c r="AO4588">
        <f>Data[[#This Row],[labeller_confidence_score]]-Data[[#This Row],[cytodiffusion_classification_confidence]]</f>
        <v>-3.8300000000000001E-2</v>
      </c>
    </row>
    <row r="4589" spans="1:41" x14ac:dyDescent="0.3">
      <c r="A4589" t="s">
        <v>4662</v>
      </c>
      <c r="B4589" t="s">
        <v>74</v>
      </c>
      <c r="C4589">
        <v>0</v>
      </c>
      <c r="D4589" t="s">
        <v>75</v>
      </c>
      <c r="E4589">
        <v>2.69</v>
      </c>
      <c r="F4589">
        <v>0</v>
      </c>
      <c r="G4589">
        <v>0</v>
      </c>
      <c r="H4589">
        <v>1</v>
      </c>
      <c r="I4589">
        <f>Data[[#This Row],[nucleus_area_pct]]/Data[[#This Row],[cytoplasm_ratio]]</f>
        <v>0</v>
      </c>
      <c r="J4589">
        <v>0.52600000000000002</v>
      </c>
      <c r="K4589">
        <v>0.41299999999999998</v>
      </c>
      <c r="L4589">
        <v>2.23</v>
      </c>
      <c r="M4589">
        <v>1</v>
      </c>
      <c r="N4589">
        <v>0.73399999999999999</v>
      </c>
      <c r="O4589">
        <v>32</v>
      </c>
      <c r="P4589">
        <v>16</v>
      </c>
      <c r="Q4589">
        <v>220</v>
      </c>
      <c r="R4589">
        <v>155</v>
      </c>
      <c r="S4589">
        <v>150</v>
      </c>
      <c r="T4589">
        <f>(Data[[#This Row],[mean_r]]/256)*100</f>
        <v>85.9375</v>
      </c>
      <c r="U4589">
        <f>(Data[[#This Row],[mean_g]]/256)*100</f>
        <v>60.546875</v>
      </c>
      <c r="V4589">
        <f>(Data[[#This Row],[mean_b]]/256)*100</f>
        <v>58.59375</v>
      </c>
      <c r="W4589">
        <v>0.56699999999999995</v>
      </c>
      <c r="X4589" t="s">
        <v>63</v>
      </c>
      <c r="Y4589" t="s">
        <v>40</v>
      </c>
      <c r="Z4589">
        <v>5573</v>
      </c>
      <c r="AA4589">
        <v>5.84</v>
      </c>
      <c r="AB4589">
        <v>9.1999999999999993</v>
      </c>
      <c r="AC4589">
        <v>40.700000000000003</v>
      </c>
      <c r="AD4589">
        <v>311637</v>
      </c>
      <c r="AE4589">
        <v>89.2</v>
      </c>
      <c r="AF4589">
        <v>33</v>
      </c>
      <c r="AG4589" t="s">
        <v>64</v>
      </c>
      <c r="AH4589" t="s">
        <v>42</v>
      </c>
      <c r="AI4589" t="s">
        <v>52</v>
      </c>
      <c r="AJ4589">
        <v>60</v>
      </c>
      <c r="AK4589">
        <v>224</v>
      </c>
      <c r="AL4589">
        <v>7.5600000000000001E-2</v>
      </c>
      <c r="AM4589">
        <v>0.96040000000000003</v>
      </c>
      <c r="AN4589">
        <v>0.92449999999999999</v>
      </c>
      <c r="AO4589">
        <f>Data[[#This Row],[labeller_confidence_score]]-Data[[#This Row],[cytodiffusion_classification_confidence]]</f>
        <v>-3.5900000000000043E-2</v>
      </c>
    </row>
    <row r="4590" spans="1:41" x14ac:dyDescent="0.3">
      <c r="A4590" t="s">
        <v>4663</v>
      </c>
      <c r="B4590" t="s">
        <v>49</v>
      </c>
      <c r="C4590">
        <v>0</v>
      </c>
      <c r="D4590" t="s">
        <v>50</v>
      </c>
      <c r="E4590">
        <v>13.68</v>
      </c>
      <c r="F4590">
        <v>57.3</v>
      </c>
      <c r="G4590">
        <v>0.48599999999999999</v>
      </c>
      <c r="H4590">
        <v>0.61499999999999999</v>
      </c>
      <c r="I4590">
        <f>Data[[#This Row],[nucleus_area_pct]]/Data[[#This Row],[cytoplasm_ratio]]</f>
        <v>93.170731707317074</v>
      </c>
      <c r="J4590">
        <v>0.78500000000000003</v>
      </c>
      <c r="K4590">
        <v>0.33400000000000002</v>
      </c>
      <c r="L4590">
        <v>3.91</v>
      </c>
      <c r="M4590">
        <v>3.2</v>
      </c>
      <c r="N4590">
        <v>0.90300000000000002</v>
      </c>
      <c r="O4590">
        <v>376</v>
      </c>
      <c r="P4590">
        <v>83</v>
      </c>
      <c r="Q4590">
        <v>213</v>
      </c>
      <c r="R4590">
        <v>179</v>
      </c>
      <c r="S4590">
        <v>213</v>
      </c>
      <c r="T4590">
        <f>(Data[[#This Row],[mean_r]]/256)*100</f>
        <v>83.203125</v>
      </c>
      <c r="U4590">
        <f>(Data[[#This Row],[mean_g]]/256)*100</f>
        <v>69.921875</v>
      </c>
      <c r="V4590">
        <f>(Data[[#This Row],[mean_b]]/256)*100</f>
        <v>83.203125</v>
      </c>
      <c r="W4590">
        <v>0.57099999999999995</v>
      </c>
      <c r="X4590" t="s">
        <v>51</v>
      </c>
      <c r="Y4590" t="s">
        <v>40</v>
      </c>
      <c r="Z4590">
        <v>10189</v>
      </c>
      <c r="AA4590">
        <v>4.28</v>
      </c>
      <c r="AB4590">
        <v>13.7</v>
      </c>
      <c r="AC4590">
        <v>44.7</v>
      </c>
      <c r="AD4590">
        <v>438876</v>
      </c>
      <c r="AE4590">
        <v>108.8</v>
      </c>
      <c r="AF4590">
        <v>33.799999999999997</v>
      </c>
      <c r="AG4590" t="s">
        <v>46</v>
      </c>
      <c r="AH4590" t="s">
        <v>47</v>
      </c>
      <c r="AI4590" t="s">
        <v>52</v>
      </c>
      <c r="AJ4590">
        <v>100</v>
      </c>
      <c r="AK4590">
        <v>224</v>
      </c>
      <c r="AL4590">
        <v>2.9600000000000001E-2</v>
      </c>
      <c r="AM4590">
        <v>0.92110000000000003</v>
      </c>
      <c r="AN4590">
        <v>0.84419999999999995</v>
      </c>
      <c r="AO4590">
        <f>Data[[#This Row],[labeller_confidence_score]]-Data[[#This Row],[cytodiffusion_classification_confidence]]</f>
        <v>-7.6900000000000079E-2</v>
      </c>
    </row>
    <row r="4591" spans="1:41" x14ac:dyDescent="0.3">
      <c r="A4591" t="s">
        <v>4664</v>
      </c>
      <c r="B4591" t="s">
        <v>54</v>
      </c>
      <c r="C4591">
        <v>0</v>
      </c>
      <c r="D4591" t="s">
        <v>54</v>
      </c>
      <c r="E4591">
        <v>7.63</v>
      </c>
      <c r="F4591">
        <v>0</v>
      </c>
      <c r="G4591">
        <v>0</v>
      </c>
      <c r="H4591">
        <v>1</v>
      </c>
      <c r="I4591">
        <f>Data[[#This Row],[nucleus_area_pct]]/Data[[#This Row],[cytoplasm_ratio]]</f>
        <v>0</v>
      </c>
      <c r="J4591">
        <v>0.875</v>
      </c>
      <c r="K4591">
        <v>0.22800000000000001</v>
      </c>
      <c r="L4591">
        <v>0.79</v>
      </c>
      <c r="M4591">
        <v>1</v>
      </c>
      <c r="N4591">
        <v>0.92400000000000004</v>
      </c>
      <c r="O4591">
        <v>202</v>
      </c>
      <c r="P4591">
        <v>49</v>
      </c>
      <c r="Q4591">
        <v>215</v>
      </c>
      <c r="R4591">
        <v>121</v>
      </c>
      <c r="S4591">
        <v>131</v>
      </c>
      <c r="T4591">
        <f>(Data[[#This Row],[mean_r]]/256)*100</f>
        <v>83.984375</v>
      </c>
      <c r="U4591">
        <f>(Data[[#This Row],[mean_g]]/256)*100</f>
        <v>47.265625</v>
      </c>
      <c r="V4591">
        <f>(Data[[#This Row],[mean_b]]/256)*100</f>
        <v>51.171875</v>
      </c>
      <c r="W4591">
        <v>0.59799999999999998</v>
      </c>
      <c r="X4591" t="s">
        <v>63</v>
      </c>
      <c r="Y4591" t="s">
        <v>40</v>
      </c>
      <c r="Z4591">
        <v>9421</v>
      </c>
      <c r="AA4591">
        <v>5.9</v>
      </c>
      <c r="AB4591">
        <v>15.1</v>
      </c>
      <c r="AC4591">
        <v>47.5</v>
      </c>
      <c r="AD4591">
        <v>185726</v>
      </c>
      <c r="AE4591">
        <v>96.6</v>
      </c>
      <c r="AF4591">
        <v>32.5</v>
      </c>
      <c r="AG4591" t="s">
        <v>46</v>
      </c>
      <c r="AH4591" t="s">
        <v>42</v>
      </c>
      <c r="AI4591" t="s">
        <v>52</v>
      </c>
      <c r="AJ4591">
        <v>100</v>
      </c>
      <c r="AK4591">
        <v>256</v>
      </c>
      <c r="AL4591">
        <v>2.1499999999999998E-2</v>
      </c>
      <c r="AM4591">
        <v>0.92179999999999995</v>
      </c>
      <c r="AN4591">
        <v>1</v>
      </c>
      <c r="AO4591">
        <f>Data[[#This Row],[labeller_confidence_score]]-Data[[#This Row],[cytodiffusion_classification_confidence]]</f>
        <v>7.8200000000000047E-2</v>
      </c>
    </row>
    <row r="4592" spans="1:41" x14ac:dyDescent="0.3">
      <c r="A4592" t="s">
        <v>4665</v>
      </c>
      <c r="B4592" t="s">
        <v>49</v>
      </c>
      <c r="C4592">
        <v>0</v>
      </c>
      <c r="D4592" t="s">
        <v>50</v>
      </c>
      <c r="E4592">
        <v>10.61</v>
      </c>
      <c r="F4592">
        <v>58.6</v>
      </c>
      <c r="G4592">
        <v>0.67200000000000004</v>
      </c>
      <c r="H4592">
        <v>0.56399999999999995</v>
      </c>
      <c r="I4592">
        <f>Data[[#This Row],[nucleus_area_pct]]/Data[[#This Row],[cytoplasm_ratio]]</f>
        <v>103.90070921985817</v>
      </c>
      <c r="J4592">
        <v>0.95199999999999996</v>
      </c>
      <c r="K4592">
        <v>0.308</v>
      </c>
      <c r="L4592">
        <v>4.6100000000000003</v>
      </c>
      <c r="M4592">
        <v>3.3</v>
      </c>
      <c r="N4592">
        <v>0.79</v>
      </c>
      <c r="O4592">
        <v>436</v>
      </c>
      <c r="P4592">
        <v>67</v>
      </c>
      <c r="Q4592">
        <v>215</v>
      </c>
      <c r="R4592">
        <v>140</v>
      </c>
      <c r="S4592">
        <v>181</v>
      </c>
      <c r="T4592">
        <f>(Data[[#This Row],[mean_r]]/256)*100</f>
        <v>83.984375</v>
      </c>
      <c r="U4592">
        <f>(Data[[#This Row],[mean_g]]/256)*100</f>
        <v>54.6875</v>
      </c>
      <c r="V4592">
        <f>(Data[[#This Row],[mean_b]]/256)*100</f>
        <v>70.703125</v>
      </c>
      <c r="W4592">
        <v>0.74</v>
      </c>
      <c r="X4592" t="s">
        <v>39</v>
      </c>
      <c r="Y4592" t="s">
        <v>45</v>
      </c>
      <c r="Z4592">
        <v>6857</v>
      </c>
      <c r="AA4592">
        <v>4.97</v>
      </c>
      <c r="AB4592">
        <v>11.5</v>
      </c>
      <c r="AC4592">
        <v>37.1</v>
      </c>
      <c r="AD4592">
        <v>403305</v>
      </c>
      <c r="AE4592">
        <v>90.2</v>
      </c>
      <c r="AF4592">
        <v>34.299999999999997</v>
      </c>
      <c r="AG4592" t="s">
        <v>46</v>
      </c>
      <c r="AH4592" t="s">
        <v>47</v>
      </c>
      <c r="AI4592" t="s">
        <v>56</v>
      </c>
      <c r="AJ4592">
        <v>60</v>
      </c>
      <c r="AK4592">
        <v>360</v>
      </c>
      <c r="AL4592">
        <v>7.9200000000000007E-2</v>
      </c>
      <c r="AM4592">
        <v>0.94340000000000002</v>
      </c>
      <c r="AN4592">
        <v>0.98680000000000001</v>
      </c>
      <c r="AO4592">
        <f>Data[[#This Row],[labeller_confidence_score]]-Data[[#This Row],[cytodiffusion_classification_confidence]]</f>
        <v>4.3399999999999994E-2</v>
      </c>
    </row>
    <row r="4593" spans="1:41" x14ac:dyDescent="0.3">
      <c r="A4593" t="s">
        <v>4666</v>
      </c>
      <c r="B4593" t="s">
        <v>58</v>
      </c>
      <c r="C4593">
        <v>1</v>
      </c>
      <c r="D4593" t="s">
        <v>38</v>
      </c>
      <c r="E4593">
        <v>14.71</v>
      </c>
      <c r="F4593">
        <v>75.400000000000006</v>
      </c>
      <c r="G4593">
        <v>0.50600000000000001</v>
      </c>
      <c r="H4593">
        <v>0.30099999999999999</v>
      </c>
      <c r="I4593">
        <f>Data[[#This Row],[nucleus_area_pct]]/Data[[#This Row],[cytoplasm_ratio]]</f>
        <v>250.49833887043192</v>
      </c>
      <c r="J4593">
        <v>0.95</v>
      </c>
      <c r="K4593">
        <v>0.46100000000000002</v>
      </c>
      <c r="L4593">
        <v>1.85</v>
      </c>
      <c r="M4593">
        <v>1.3</v>
      </c>
      <c r="N4593">
        <v>0.89600000000000002</v>
      </c>
      <c r="O4593">
        <v>470</v>
      </c>
      <c r="P4593">
        <v>96</v>
      </c>
      <c r="Q4593">
        <v>199</v>
      </c>
      <c r="R4593">
        <v>131</v>
      </c>
      <c r="S4593">
        <v>187</v>
      </c>
      <c r="T4593">
        <f>(Data[[#This Row],[mean_r]]/256)*100</f>
        <v>77.734375</v>
      </c>
      <c r="U4593">
        <f>(Data[[#This Row],[mean_g]]/256)*100</f>
        <v>51.171875</v>
      </c>
      <c r="V4593">
        <f>(Data[[#This Row],[mean_b]]/256)*100</f>
        <v>73.046875</v>
      </c>
      <c r="W4593">
        <v>0.73799999999999999</v>
      </c>
      <c r="X4593" t="s">
        <v>39</v>
      </c>
      <c r="Y4593" t="s">
        <v>40</v>
      </c>
      <c r="Z4593">
        <v>4986</v>
      </c>
      <c r="AA4593">
        <v>5.73</v>
      </c>
      <c r="AB4593">
        <v>13.4</v>
      </c>
      <c r="AC4593">
        <v>39.9</v>
      </c>
      <c r="AD4593">
        <v>326723</v>
      </c>
      <c r="AE4593">
        <v>81.5</v>
      </c>
      <c r="AF4593">
        <v>33.6</v>
      </c>
      <c r="AG4593" t="s">
        <v>41</v>
      </c>
      <c r="AH4593" t="s">
        <v>68</v>
      </c>
      <c r="AI4593" t="s">
        <v>52</v>
      </c>
      <c r="AJ4593">
        <v>100</v>
      </c>
      <c r="AK4593">
        <v>512</v>
      </c>
      <c r="AL4593">
        <v>0.72199999999999998</v>
      </c>
      <c r="AM4593">
        <v>0.74529999999999996</v>
      </c>
      <c r="AN4593">
        <v>0.78690000000000004</v>
      </c>
      <c r="AO4593">
        <f>Data[[#This Row],[labeller_confidence_score]]-Data[[#This Row],[cytodiffusion_classification_confidence]]</f>
        <v>4.1600000000000081E-2</v>
      </c>
    </row>
    <row r="4594" spans="1:41" x14ac:dyDescent="0.3">
      <c r="A4594" t="s">
        <v>4667</v>
      </c>
      <c r="B4594" t="s">
        <v>66</v>
      </c>
      <c r="C4594">
        <v>1</v>
      </c>
      <c r="D4594" t="s">
        <v>67</v>
      </c>
      <c r="E4594">
        <v>7.36</v>
      </c>
      <c r="F4594">
        <v>89.1</v>
      </c>
      <c r="G4594">
        <v>0.60099999999999998</v>
      </c>
      <c r="H4594">
        <v>6.5000000000000002E-2</v>
      </c>
      <c r="I4594">
        <f>Data[[#This Row],[nucleus_area_pct]]/Data[[#This Row],[cytoplasm_ratio]]</f>
        <v>1370.7692307692307</v>
      </c>
      <c r="J4594">
        <v>0.33800000000000002</v>
      </c>
      <c r="K4594">
        <v>0.82099999999999995</v>
      </c>
      <c r="L4594">
        <v>0.57999999999999996</v>
      </c>
      <c r="M4594">
        <v>1.3</v>
      </c>
      <c r="N4594">
        <v>0.60899999999999999</v>
      </c>
      <c r="O4594">
        <v>309</v>
      </c>
      <c r="P4594">
        <v>86</v>
      </c>
      <c r="Q4594">
        <v>182</v>
      </c>
      <c r="R4594">
        <v>149</v>
      </c>
      <c r="S4594">
        <v>178</v>
      </c>
      <c r="T4594">
        <f>(Data[[#This Row],[mean_r]]/256)*100</f>
        <v>71.09375</v>
      </c>
      <c r="U4594">
        <f>(Data[[#This Row],[mean_g]]/256)*100</f>
        <v>58.203125</v>
      </c>
      <c r="V4594">
        <f>(Data[[#This Row],[mean_b]]/256)*100</f>
        <v>69.53125</v>
      </c>
      <c r="W4594">
        <v>0.752</v>
      </c>
      <c r="X4594" t="s">
        <v>51</v>
      </c>
      <c r="Y4594" t="s">
        <v>45</v>
      </c>
      <c r="Z4594">
        <v>9283</v>
      </c>
      <c r="AA4594">
        <v>4.3</v>
      </c>
      <c r="AB4594">
        <v>14.2</v>
      </c>
      <c r="AC4594">
        <v>46.5</v>
      </c>
      <c r="AD4594">
        <v>372847</v>
      </c>
      <c r="AE4594">
        <v>103.6</v>
      </c>
      <c r="AF4594">
        <v>32.299999999999997</v>
      </c>
      <c r="AG4594" t="s">
        <v>64</v>
      </c>
      <c r="AH4594" t="s">
        <v>68</v>
      </c>
      <c r="AI4594" t="s">
        <v>43</v>
      </c>
      <c r="AJ4594">
        <v>100</v>
      </c>
      <c r="AK4594">
        <v>512</v>
      </c>
      <c r="AL4594">
        <v>0.81889999999999996</v>
      </c>
      <c r="AM4594">
        <v>0.8196</v>
      </c>
      <c r="AN4594">
        <v>0.63770000000000004</v>
      </c>
      <c r="AO4594">
        <f>Data[[#This Row],[labeller_confidence_score]]-Data[[#This Row],[cytodiffusion_classification_confidence]]</f>
        <v>-0.18189999999999995</v>
      </c>
    </row>
    <row r="4595" spans="1:41" x14ac:dyDescent="0.3">
      <c r="A4595" t="s">
        <v>4668</v>
      </c>
      <c r="B4595" t="s">
        <v>54</v>
      </c>
      <c r="C4595">
        <v>0</v>
      </c>
      <c r="D4595" t="s">
        <v>54</v>
      </c>
      <c r="E4595">
        <v>7.8</v>
      </c>
      <c r="F4595">
        <v>0</v>
      </c>
      <c r="G4595">
        <v>0</v>
      </c>
      <c r="H4595">
        <v>1</v>
      </c>
      <c r="I4595">
        <f>Data[[#This Row],[nucleus_area_pct]]/Data[[#This Row],[cytoplasm_ratio]]</f>
        <v>0</v>
      </c>
      <c r="J4595">
        <v>0.92100000000000004</v>
      </c>
      <c r="K4595">
        <v>0.156</v>
      </c>
      <c r="L4595">
        <v>0.65</v>
      </c>
      <c r="M4595">
        <v>1</v>
      </c>
      <c r="N4595">
        <v>0.91500000000000004</v>
      </c>
      <c r="O4595">
        <v>158</v>
      </c>
      <c r="P4595">
        <v>50</v>
      </c>
      <c r="Q4595">
        <v>233</v>
      </c>
      <c r="R4595">
        <v>133</v>
      </c>
      <c r="S4595">
        <v>129</v>
      </c>
      <c r="T4595">
        <f>(Data[[#This Row],[mean_r]]/256)*100</f>
        <v>91.015625</v>
      </c>
      <c r="U4595">
        <f>(Data[[#This Row],[mean_g]]/256)*100</f>
        <v>51.953125</v>
      </c>
      <c r="V4595">
        <f>(Data[[#This Row],[mean_b]]/256)*100</f>
        <v>50.390625</v>
      </c>
      <c r="W4595">
        <v>0.54800000000000004</v>
      </c>
      <c r="X4595" t="s">
        <v>51</v>
      </c>
      <c r="Y4595" t="s">
        <v>45</v>
      </c>
      <c r="Z4595">
        <v>14952</v>
      </c>
      <c r="AA4595">
        <v>3.28</v>
      </c>
      <c r="AB4595">
        <v>13.8</v>
      </c>
      <c r="AC4595">
        <v>38.700000000000003</v>
      </c>
      <c r="AD4595">
        <v>270793</v>
      </c>
      <c r="AE4595">
        <v>86</v>
      </c>
      <c r="AF4595">
        <v>32.6</v>
      </c>
      <c r="AG4595" t="s">
        <v>46</v>
      </c>
      <c r="AH4595" t="s">
        <v>42</v>
      </c>
      <c r="AI4595" t="s">
        <v>56</v>
      </c>
      <c r="AJ4595">
        <v>100</v>
      </c>
      <c r="AK4595">
        <v>256</v>
      </c>
      <c r="AL4595">
        <v>0.14949999999999999</v>
      </c>
      <c r="AM4595">
        <v>0.91639999999999999</v>
      </c>
      <c r="AN4595">
        <v>0.94810000000000005</v>
      </c>
      <c r="AO4595">
        <f>Data[[#This Row],[labeller_confidence_score]]-Data[[#This Row],[cytodiffusion_classification_confidence]]</f>
        <v>3.1700000000000061E-2</v>
      </c>
    </row>
    <row r="4596" spans="1:41" x14ac:dyDescent="0.3">
      <c r="A4596" t="s">
        <v>4669</v>
      </c>
      <c r="B4596" t="s">
        <v>74</v>
      </c>
      <c r="C4596">
        <v>0</v>
      </c>
      <c r="D4596" t="s">
        <v>75</v>
      </c>
      <c r="E4596">
        <v>3.62</v>
      </c>
      <c r="F4596">
        <v>0</v>
      </c>
      <c r="G4596">
        <v>0</v>
      </c>
      <c r="H4596">
        <v>1</v>
      </c>
      <c r="I4596">
        <f>Data[[#This Row],[nucleus_area_pct]]/Data[[#This Row],[cytoplasm_ratio]]</f>
        <v>0</v>
      </c>
      <c r="J4596">
        <v>0.82099999999999995</v>
      </c>
      <c r="K4596">
        <v>0.38800000000000001</v>
      </c>
      <c r="L4596">
        <v>3.11</v>
      </c>
      <c r="M4596">
        <v>1</v>
      </c>
      <c r="N4596">
        <v>0.73099999999999998</v>
      </c>
      <c r="O4596">
        <v>25</v>
      </c>
      <c r="P4596">
        <v>19</v>
      </c>
      <c r="Q4596">
        <v>220</v>
      </c>
      <c r="R4596">
        <v>153</v>
      </c>
      <c r="S4596">
        <v>166</v>
      </c>
      <c r="T4596">
        <f>(Data[[#This Row],[mean_r]]/256)*100</f>
        <v>85.9375</v>
      </c>
      <c r="U4596">
        <f>(Data[[#This Row],[mean_g]]/256)*100</f>
        <v>59.765625</v>
      </c>
      <c r="V4596">
        <f>(Data[[#This Row],[mean_b]]/256)*100</f>
        <v>64.84375</v>
      </c>
      <c r="W4596">
        <v>0.54</v>
      </c>
      <c r="X4596" t="s">
        <v>39</v>
      </c>
      <c r="Y4596" t="s">
        <v>45</v>
      </c>
      <c r="Z4596">
        <v>6017</v>
      </c>
      <c r="AA4596">
        <v>4.88</v>
      </c>
      <c r="AB4596">
        <v>14.3</v>
      </c>
      <c r="AC4596">
        <v>37.799999999999997</v>
      </c>
      <c r="AD4596">
        <v>363653</v>
      </c>
      <c r="AE4596">
        <v>83.9</v>
      </c>
      <c r="AF4596">
        <v>30.6</v>
      </c>
      <c r="AG4596" t="s">
        <v>64</v>
      </c>
      <c r="AH4596" t="s">
        <v>47</v>
      </c>
      <c r="AI4596" t="s">
        <v>52</v>
      </c>
      <c r="AJ4596">
        <v>40</v>
      </c>
      <c r="AK4596">
        <v>512</v>
      </c>
      <c r="AL4596">
        <v>5.6399999999999999E-2</v>
      </c>
      <c r="AM4596">
        <v>1</v>
      </c>
      <c r="AN4596">
        <v>0.85199999999999998</v>
      </c>
      <c r="AO4596">
        <f>Data[[#This Row],[labeller_confidence_score]]-Data[[#This Row],[cytodiffusion_classification_confidence]]</f>
        <v>-0.14800000000000002</v>
      </c>
    </row>
    <row r="4597" spans="1:41" x14ac:dyDescent="0.3">
      <c r="A4597" t="s">
        <v>4670</v>
      </c>
      <c r="B4597" t="s">
        <v>66</v>
      </c>
      <c r="C4597">
        <v>1</v>
      </c>
      <c r="D4597" t="s">
        <v>67</v>
      </c>
      <c r="E4597">
        <v>9.93</v>
      </c>
      <c r="F4597">
        <v>92.5</v>
      </c>
      <c r="G4597">
        <v>0.67500000000000004</v>
      </c>
      <c r="H4597">
        <v>8.5000000000000006E-2</v>
      </c>
      <c r="I4597">
        <f>Data[[#This Row],[nucleus_area_pct]]/Data[[#This Row],[cytoplasm_ratio]]</f>
        <v>1088.2352941176471</v>
      </c>
      <c r="J4597">
        <v>0.34699999999999998</v>
      </c>
      <c r="K4597">
        <v>0.80300000000000005</v>
      </c>
      <c r="L4597">
        <v>0.99</v>
      </c>
      <c r="M4597">
        <v>1.2</v>
      </c>
      <c r="N4597">
        <v>0.40899999999999997</v>
      </c>
      <c r="O4597">
        <v>404</v>
      </c>
      <c r="P4597">
        <v>89</v>
      </c>
      <c r="Q4597">
        <v>199</v>
      </c>
      <c r="R4597">
        <v>124</v>
      </c>
      <c r="S4597">
        <v>186</v>
      </c>
      <c r="T4597">
        <f>(Data[[#This Row],[mean_r]]/256)*100</f>
        <v>77.734375</v>
      </c>
      <c r="U4597">
        <f>(Data[[#This Row],[mean_g]]/256)*100</f>
        <v>48.4375</v>
      </c>
      <c r="V4597">
        <f>(Data[[#This Row],[mean_b]]/256)*100</f>
        <v>72.65625</v>
      </c>
      <c r="W4597">
        <v>0.76500000000000001</v>
      </c>
      <c r="X4597" t="s">
        <v>39</v>
      </c>
      <c r="Y4597" t="s">
        <v>40</v>
      </c>
      <c r="Z4597">
        <v>7790</v>
      </c>
      <c r="AA4597">
        <v>4.1399999999999997</v>
      </c>
      <c r="AB4597">
        <v>13.3</v>
      </c>
      <c r="AC4597">
        <v>48.5</v>
      </c>
      <c r="AD4597">
        <v>333997</v>
      </c>
      <c r="AE4597">
        <v>103.9</v>
      </c>
      <c r="AF4597">
        <v>34.700000000000003</v>
      </c>
      <c r="AG4597" t="s">
        <v>64</v>
      </c>
      <c r="AH4597" t="s">
        <v>68</v>
      </c>
      <c r="AI4597" t="s">
        <v>43</v>
      </c>
      <c r="AJ4597">
        <v>60</v>
      </c>
      <c r="AK4597">
        <v>512</v>
      </c>
      <c r="AL4597">
        <v>0.87119999999999997</v>
      </c>
      <c r="AM4597">
        <v>0.69789999999999996</v>
      </c>
      <c r="AN4597">
        <v>0.64180000000000004</v>
      </c>
      <c r="AO4597">
        <f>Data[[#This Row],[labeller_confidence_score]]-Data[[#This Row],[cytodiffusion_classification_confidence]]</f>
        <v>-5.6099999999999928E-2</v>
      </c>
    </row>
    <row r="4598" spans="1:41" x14ac:dyDescent="0.3">
      <c r="A4598" t="s">
        <v>4671</v>
      </c>
      <c r="B4598" t="s">
        <v>87</v>
      </c>
      <c r="C4598">
        <v>0</v>
      </c>
      <c r="D4598" t="s">
        <v>50</v>
      </c>
      <c r="E4598">
        <v>11.81</v>
      </c>
      <c r="F4598">
        <v>51.3</v>
      </c>
      <c r="G4598">
        <v>0.54200000000000004</v>
      </c>
      <c r="H4598">
        <v>0.39100000000000001</v>
      </c>
      <c r="I4598">
        <f>Data[[#This Row],[nucleus_area_pct]]/Data[[#This Row],[cytoplasm_ratio]]</f>
        <v>131.20204603580561</v>
      </c>
      <c r="J4598">
        <v>0.66800000000000004</v>
      </c>
      <c r="K4598">
        <v>0.46899999999999997</v>
      </c>
      <c r="L4598">
        <v>3.64</v>
      </c>
      <c r="M4598">
        <v>1.7</v>
      </c>
      <c r="N4598">
        <v>0.83099999999999996</v>
      </c>
      <c r="O4598">
        <v>498</v>
      </c>
      <c r="P4598">
        <v>76</v>
      </c>
      <c r="Q4598">
        <v>217</v>
      </c>
      <c r="R4598">
        <v>127</v>
      </c>
      <c r="S4598">
        <v>135</v>
      </c>
      <c r="T4598">
        <f>(Data[[#This Row],[mean_r]]/256)*100</f>
        <v>84.765625</v>
      </c>
      <c r="U4598">
        <f>(Data[[#This Row],[mean_g]]/256)*100</f>
        <v>49.609375</v>
      </c>
      <c r="V4598">
        <f>(Data[[#This Row],[mean_b]]/256)*100</f>
        <v>52.734375</v>
      </c>
      <c r="W4598">
        <v>0.61099999999999999</v>
      </c>
      <c r="X4598" t="s">
        <v>39</v>
      </c>
      <c r="Y4598" t="s">
        <v>40</v>
      </c>
      <c r="Z4598">
        <v>8602</v>
      </c>
      <c r="AA4598">
        <v>3.94</v>
      </c>
      <c r="AB4598">
        <v>10</v>
      </c>
      <c r="AC4598">
        <v>42.8</v>
      </c>
      <c r="AD4598">
        <v>396720</v>
      </c>
      <c r="AE4598">
        <v>82.1</v>
      </c>
      <c r="AF4598">
        <v>34.200000000000003</v>
      </c>
      <c r="AG4598" t="s">
        <v>41</v>
      </c>
      <c r="AH4598" t="s">
        <v>47</v>
      </c>
      <c r="AI4598" t="s">
        <v>56</v>
      </c>
      <c r="AJ4598">
        <v>40</v>
      </c>
      <c r="AK4598">
        <v>224</v>
      </c>
      <c r="AL4598">
        <v>0.1014</v>
      </c>
      <c r="AM4598">
        <v>0.88549999999999995</v>
      </c>
      <c r="AN4598">
        <v>0.84870000000000001</v>
      </c>
      <c r="AO4598">
        <f>Data[[#This Row],[labeller_confidence_score]]-Data[[#This Row],[cytodiffusion_classification_confidence]]</f>
        <v>-3.6799999999999944E-2</v>
      </c>
    </row>
    <row r="4599" spans="1:41" x14ac:dyDescent="0.3">
      <c r="A4599" t="s">
        <v>4672</v>
      </c>
      <c r="B4599" t="s">
        <v>62</v>
      </c>
      <c r="C4599">
        <v>0</v>
      </c>
      <c r="D4599" t="s">
        <v>50</v>
      </c>
      <c r="E4599">
        <v>8.89</v>
      </c>
      <c r="F4599">
        <v>75.900000000000006</v>
      </c>
      <c r="G4599">
        <v>0.72499999999999998</v>
      </c>
      <c r="H4599">
        <v>0.25700000000000001</v>
      </c>
      <c r="I4599">
        <f>Data[[#This Row],[nucleus_area_pct]]/Data[[#This Row],[cytoplasm_ratio]]</f>
        <v>295.33073929961091</v>
      </c>
      <c r="J4599">
        <v>0.91400000000000003</v>
      </c>
      <c r="K4599">
        <v>0.158</v>
      </c>
      <c r="L4599">
        <v>1.38</v>
      </c>
      <c r="M4599">
        <v>1</v>
      </c>
      <c r="N4599">
        <v>0.89700000000000002</v>
      </c>
      <c r="O4599">
        <v>343</v>
      </c>
      <c r="P4599">
        <v>60</v>
      </c>
      <c r="Q4599">
        <v>221</v>
      </c>
      <c r="R4599">
        <v>161</v>
      </c>
      <c r="S4599">
        <v>202</v>
      </c>
      <c r="T4599">
        <f>(Data[[#This Row],[mean_r]]/256)*100</f>
        <v>86.328125</v>
      </c>
      <c r="U4599">
        <f>(Data[[#This Row],[mean_g]]/256)*100</f>
        <v>62.890625</v>
      </c>
      <c r="V4599">
        <f>(Data[[#This Row],[mean_b]]/256)*100</f>
        <v>78.90625</v>
      </c>
      <c r="W4599">
        <v>0.65500000000000003</v>
      </c>
      <c r="X4599" t="s">
        <v>51</v>
      </c>
      <c r="Y4599" t="s">
        <v>40</v>
      </c>
      <c r="Z4599">
        <v>5607</v>
      </c>
      <c r="AA4599">
        <v>5.3</v>
      </c>
      <c r="AB4599">
        <v>12.2</v>
      </c>
      <c r="AC4599">
        <v>38.5</v>
      </c>
      <c r="AD4599">
        <v>256469</v>
      </c>
      <c r="AE4599">
        <v>78.599999999999994</v>
      </c>
      <c r="AF4599">
        <v>32.200000000000003</v>
      </c>
      <c r="AG4599" t="s">
        <v>46</v>
      </c>
      <c r="AH4599" t="s">
        <v>42</v>
      </c>
      <c r="AI4599" t="s">
        <v>43</v>
      </c>
      <c r="AJ4599">
        <v>100</v>
      </c>
      <c r="AK4599">
        <v>224</v>
      </c>
      <c r="AL4599">
        <v>6.4600000000000005E-2</v>
      </c>
      <c r="AM4599">
        <v>0.875</v>
      </c>
      <c r="AN4599">
        <v>0.90720000000000001</v>
      </c>
      <c r="AO4599">
        <f>Data[[#This Row],[labeller_confidence_score]]-Data[[#This Row],[cytodiffusion_classification_confidence]]</f>
        <v>3.2200000000000006E-2</v>
      </c>
    </row>
    <row r="4600" spans="1:41" x14ac:dyDescent="0.3">
      <c r="A4600" t="s">
        <v>4673</v>
      </c>
      <c r="B4600" t="s">
        <v>58</v>
      </c>
      <c r="C4600">
        <v>1</v>
      </c>
      <c r="D4600" t="s">
        <v>38</v>
      </c>
      <c r="E4600">
        <v>13.45</v>
      </c>
      <c r="F4600">
        <v>71.2</v>
      </c>
      <c r="G4600">
        <v>0.71699999999999997</v>
      </c>
      <c r="H4600">
        <v>0.30299999999999999</v>
      </c>
      <c r="I4600">
        <f>Data[[#This Row],[nucleus_area_pct]]/Data[[#This Row],[cytoplasm_ratio]]</f>
        <v>234.983498349835</v>
      </c>
      <c r="J4600">
        <v>0.83299999999999996</v>
      </c>
      <c r="K4600">
        <v>0.436</v>
      </c>
      <c r="L4600">
        <v>1.76</v>
      </c>
      <c r="M4600">
        <v>1.4</v>
      </c>
      <c r="N4600">
        <v>0.93300000000000005</v>
      </c>
      <c r="O4600">
        <v>504</v>
      </c>
      <c r="P4600">
        <v>89</v>
      </c>
      <c r="Q4600">
        <v>188</v>
      </c>
      <c r="R4600">
        <v>155</v>
      </c>
      <c r="S4600">
        <v>196</v>
      </c>
      <c r="T4600">
        <f>(Data[[#This Row],[mean_r]]/256)*100</f>
        <v>73.4375</v>
      </c>
      <c r="U4600">
        <f>(Data[[#This Row],[mean_g]]/256)*100</f>
        <v>60.546875</v>
      </c>
      <c r="V4600">
        <f>(Data[[#This Row],[mean_b]]/256)*100</f>
        <v>76.5625</v>
      </c>
      <c r="W4600">
        <v>0.73599999999999999</v>
      </c>
      <c r="X4600" t="s">
        <v>51</v>
      </c>
      <c r="Y4600" t="s">
        <v>40</v>
      </c>
      <c r="Z4600">
        <v>3380</v>
      </c>
      <c r="AA4600">
        <v>4.59</v>
      </c>
      <c r="AB4600">
        <v>12</v>
      </c>
      <c r="AC4600">
        <v>44.5</v>
      </c>
      <c r="AD4600">
        <v>162116</v>
      </c>
      <c r="AE4600">
        <v>82.3</v>
      </c>
      <c r="AF4600">
        <v>28.9</v>
      </c>
      <c r="AG4600" t="s">
        <v>41</v>
      </c>
      <c r="AH4600" t="s">
        <v>42</v>
      </c>
      <c r="AI4600" t="s">
        <v>43</v>
      </c>
      <c r="AJ4600">
        <v>100</v>
      </c>
      <c r="AK4600">
        <v>512</v>
      </c>
      <c r="AL4600">
        <v>0.84989999999999999</v>
      </c>
      <c r="AM4600">
        <v>0.8679</v>
      </c>
      <c r="AN4600">
        <v>0.55110000000000003</v>
      </c>
      <c r="AO4600">
        <f>Data[[#This Row],[labeller_confidence_score]]-Data[[#This Row],[cytodiffusion_classification_confidence]]</f>
        <v>-0.31679999999999997</v>
      </c>
    </row>
    <row r="4601" spans="1:41" x14ac:dyDescent="0.3">
      <c r="A4601" t="s">
        <v>4674</v>
      </c>
      <c r="B4601" t="s">
        <v>103</v>
      </c>
      <c r="C4601">
        <v>1</v>
      </c>
      <c r="D4601" t="s">
        <v>104</v>
      </c>
      <c r="E4601">
        <v>3.75</v>
      </c>
      <c r="F4601">
        <v>0</v>
      </c>
      <c r="G4601">
        <v>0</v>
      </c>
      <c r="H4601">
        <v>1</v>
      </c>
      <c r="I4601">
        <f>Data[[#This Row],[nucleus_area_pct]]/Data[[#This Row],[cytoplasm_ratio]]</f>
        <v>0</v>
      </c>
      <c r="J4601">
        <v>0.60099999999999998</v>
      </c>
      <c r="K4601">
        <v>0.67100000000000004</v>
      </c>
      <c r="L4601">
        <v>0.46</v>
      </c>
      <c r="M4601">
        <v>1</v>
      </c>
      <c r="N4601">
        <v>0.77300000000000002</v>
      </c>
      <c r="O4601">
        <v>33</v>
      </c>
      <c r="P4601">
        <v>37</v>
      </c>
      <c r="Q4601">
        <v>214</v>
      </c>
      <c r="R4601">
        <v>134</v>
      </c>
      <c r="S4601">
        <v>119</v>
      </c>
      <c r="T4601">
        <f>(Data[[#This Row],[mean_r]]/256)*100</f>
        <v>83.59375</v>
      </c>
      <c r="U4601">
        <f>(Data[[#This Row],[mean_g]]/256)*100</f>
        <v>52.34375</v>
      </c>
      <c r="V4601">
        <f>(Data[[#This Row],[mean_b]]/256)*100</f>
        <v>46.484375</v>
      </c>
      <c r="W4601">
        <v>0.53600000000000003</v>
      </c>
      <c r="X4601" t="s">
        <v>39</v>
      </c>
      <c r="Y4601" t="s">
        <v>45</v>
      </c>
      <c r="Z4601">
        <v>3632</v>
      </c>
      <c r="AA4601">
        <v>5.74</v>
      </c>
      <c r="AB4601">
        <v>12.7</v>
      </c>
      <c r="AC4601">
        <v>41.2</v>
      </c>
      <c r="AD4601">
        <v>259056</v>
      </c>
      <c r="AE4601">
        <v>90.2</v>
      </c>
      <c r="AF4601">
        <v>36.5</v>
      </c>
      <c r="AG4601" t="s">
        <v>64</v>
      </c>
      <c r="AH4601" t="s">
        <v>42</v>
      </c>
      <c r="AI4601" t="s">
        <v>56</v>
      </c>
      <c r="AJ4601">
        <v>60</v>
      </c>
      <c r="AK4601">
        <v>224</v>
      </c>
      <c r="AL4601">
        <v>0.77280000000000004</v>
      </c>
      <c r="AM4601">
        <v>0.74070000000000003</v>
      </c>
      <c r="AN4601">
        <v>0.93100000000000005</v>
      </c>
      <c r="AO4601">
        <f>Data[[#This Row],[labeller_confidence_score]]-Data[[#This Row],[cytodiffusion_classification_confidence]]</f>
        <v>0.19030000000000002</v>
      </c>
    </row>
    <row r="4602" spans="1:41" x14ac:dyDescent="0.3">
      <c r="A4602" t="s">
        <v>4675</v>
      </c>
      <c r="B4602" t="s">
        <v>81</v>
      </c>
      <c r="C4602">
        <v>1</v>
      </c>
      <c r="D4602" t="s">
        <v>82</v>
      </c>
      <c r="E4602">
        <v>16.03</v>
      </c>
      <c r="F4602">
        <v>81</v>
      </c>
      <c r="G4602">
        <v>0.38300000000000001</v>
      </c>
      <c r="H4602">
        <v>0.20399999999999999</v>
      </c>
      <c r="I4602">
        <f>Data[[#This Row],[nucleus_area_pct]]/Data[[#This Row],[cytoplasm_ratio]]</f>
        <v>397.05882352941177</v>
      </c>
      <c r="J4602">
        <v>0.84299999999999997</v>
      </c>
      <c r="K4602">
        <v>0.17199999999999999</v>
      </c>
      <c r="L4602">
        <v>1.07</v>
      </c>
      <c r="M4602">
        <v>1</v>
      </c>
      <c r="N4602">
        <v>0.86199999999999999</v>
      </c>
      <c r="O4602">
        <v>688</v>
      </c>
      <c r="P4602">
        <v>107</v>
      </c>
      <c r="Q4602">
        <v>194</v>
      </c>
      <c r="R4602">
        <v>184</v>
      </c>
      <c r="S4602">
        <v>176</v>
      </c>
      <c r="T4602">
        <f>(Data[[#This Row],[mean_r]]/256)*100</f>
        <v>75.78125</v>
      </c>
      <c r="U4602">
        <f>(Data[[#This Row],[mean_g]]/256)*100</f>
        <v>71.875</v>
      </c>
      <c r="V4602">
        <f>(Data[[#This Row],[mean_b]]/256)*100</f>
        <v>68.75</v>
      </c>
      <c r="W4602">
        <v>0.84299999999999997</v>
      </c>
      <c r="X4602" t="s">
        <v>39</v>
      </c>
      <c r="Y4602" t="s">
        <v>40</v>
      </c>
      <c r="Z4602">
        <v>2551</v>
      </c>
      <c r="AA4602">
        <v>4.8</v>
      </c>
      <c r="AB4602">
        <v>12.9</v>
      </c>
      <c r="AC4602">
        <v>35.9</v>
      </c>
      <c r="AD4602">
        <v>212598</v>
      </c>
      <c r="AE4602">
        <v>88.1</v>
      </c>
      <c r="AF4602">
        <v>33</v>
      </c>
      <c r="AG4602" t="s">
        <v>64</v>
      </c>
      <c r="AH4602" t="s">
        <v>47</v>
      </c>
      <c r="AI4602" t="s">
        <v>43</v>
      </c>
      <c r="AJ4602">
        <v>60</v>
      </c>
      <c r="AK4602">
        <v>256</v>
      </c>
      <c r="AL4602">
        <v>0.87619999999999998</v>
      </c>
      <c r="AM4602">
        <v>0.76249999999999996</v>
      </c>
      <c r="AN4602">
        <v>0.51739999999999997</v>
      </c>
      <c r="AO4602">
        <f>Data[[#This Row],[labeller_confidence_score]]-Data[[#This Row],[cytodiffusion_classification_confidence]]</f>
        <v>-0.24509999999999998</v>
      </c>
    </row>
    <row r="4603" spans="1:41" x14ac:dyDescent="0.3">
      <c r="A4603" t="s">
        <v>4676</v>
      </c>
      <c r="B4603" t="s">
        <v>49</v>
      </c>
      <c r="C4603">
        <v>0</v>
      </c>
      <c r="D4603" t="s">
        <v>50</v>
      </c>
      <c r="E4603">
        <v>13.4</v>
      </c>
      <c r="F4603">
        <v>54.3</v>
      </c>
      <c r="G4603">
        <v>0.55200000000000005</v>
      </c>
      <c r="H4603">
        <v>0.36</v>
      </c>
      <c r="I4603">
        <f>Data[[#This Row],[nucleus_area_pct]]/Data[[#This Row],[cytoplasm_ratio]]</f>
        <v>150.83333333333334</v>
      </c>
      <c r="J4603">
        <v>0.84099999999999997</v>
      </c>
      <c r="K4603">
        <v>0.43</v>
      </c>
      <c r="L4603">
        <v>3.48</v>
      </c>
      <c r="M4603">
        <v>3</v>
      </c>
      <c r="N4603">
        <v>0.78100000000000003</v>
      </c>
      <c r="O4603">
        <v>431</v>
      </c>
      <c r="P4603">
        <v>66</v>
      </c>
      <c r="Q4603">
        <v>216</v>
      </c>
      <c r="R4603">
        <v>127</v>
      </c>
      <c r="S4603">
        <v>177</v>
      </c>
      <c r="T4603">
        <f>(Data[[#This Row],[mean_r]]/256)*100</f>
        <v>84.375</v>
      </c>
      <c r="U4603">
        <f>(Data[[#This Row],[mean_g]]/256)*100</f>
        <v>49.609375</v>
      </c>
      <c r="V4603">
        <f>(Data[[#This Row],[mean_b]]/256)*100</f>
        <v>69.140625</v>
      </c>
      <c r="W4603">
        <v>0.77600000000000002</v>
      </c>
      <c r="X4603" t="s">
        <v>51</v>
      </c>
      <c r="Y4603" t="s">
        <v>45</v>
      </c>
      <c r="Z4603">
        <v>8098</v>
      </c>
      <c r="AA4603">
        <v>5.14</v>
      </c>
      <c r="AB4603">
        <v>14.6</v>
      </c>
      <c r="AC4603">
        <v>32.5</v>
      </c>
      <c r="AD4603">
        <v>275844</v>
      </c>
      <c r="AE4603">
        <v>85.5</v>
      </c>
      <c r="AF4603">
        <v>35.9</v>
      </c>
      <c r="AG4603" t="s">
        <v>64</v>
      </c>
      <c r="AH4603" t="s">
        <v>42</v>
      </c>
      <c r="AI4603" t="s">
        <v>43</v>
      </c>
      <c r="AJ4603">
        <v>60</v>
      </c>
      <c r="AK4603">
        <v>256</v>
      </c>
      <c r="AL4603">
        <v>5.4100000000000002E-2</v>
      </c>
      <c r="AM4603">
        <v>0.90649999999999997</v>
      </c>
      <c r="AN4603">
        <v>0.85040000000000004</v>
      </c>
      <c r="AO4603">
        <f>Data[[#This Row],[labeller_confidence_score]]-Data[[#This Row],[cytodiffusion_classification_confidence]]</f>
        <v>-5.6099999999999928E-2</v>
      </c>
    </row>
    <row r="4604" spans="1:41" x14ac:dyDescent="0.3">
      <c r="A4604" t="s">
        <v>4677</v>
      </c>
      <c r="B4604" t="s">
        <v>49</v>
      </c>
      <c r="C4604">
        <v>0</v>
      </c>
      <c r="D4604" t="s">
        <v>50</v>
      </c>
      <c r="E4604">
        <v>12.72</v>
      </c>
      <c r="F4604">
        <v>50.1</v>
      </c>
      <c r="G4604">
        <v>0.61099999999999999</v>
      </c>
      <c r="H4604">
        <v>0.41799999999999998</v>
      </c>
      <c r="I4604">
        <f>Data[[#This Row],[nucleus_area_pct]]/Data[[#This Row],[cytoplasm_ratio]]</f>
        <v>119.85645933014355</v>
      </c>
      <c r="J4604">
        <v>0.78400000000000003</v>
      </c>
      <c r="K4604">
        <v>0.371</v>
      </c>
      <c r="L4604">
        <v>3.72</v>
      </c>
      <c r="M4604">
        <v>2.7</v>
      </c>
      <c r="N4604">
        <v>0.70599999999999996</v>
      </c>
      <c r="O4604">
        <v>409</v>
      </c>
      <c r="P4604">
        <v>75</v>
      </c>
      <c r="Q4604">
        <v>212</v>
      </c>
      <c r="R4604">
        <v>178</v>
      </c>
      <c r="S4604">
        <v>191</v>
      </c>
      <c r="T4604">
        <f>(Data[[#This Row],[mean_r]]/256)*100</f>
        <v>82.8125</v>
      </c>
      <c r="U4604">
        <f>(Data[[#This Row],[mean_g]]/256)*100</f>
        <v>69.53125</v>
      </c>
      <c r="V4604">
        <f>(Data[[#This Row],[mean_b]]/256)*100</f>
        <v>74.609375</v>
      </c>
      <c r="W4604">
        <v>0.61099999999999999</v>
      </c>
      <c r="X4604" t="s">
        <v>39</v>
      </c>
      <c r="Y4604" t="s">
        <v>45</v>
      </c>
      <c r="Z4604">
        <v>1186</v>
      </c>
      <c r="AA4604">
        <v>5.27</v>
      </c>
      <c r="AB4604">
        <v>11.6</v>
      </c>
      <c r="AC4604">
        <v>40.700000000000003</v>
      </c>
      <c r="AD4604">
        <v>190572</v>
      </c>
      <c r="AE4604">
        <v>100.7</v>
      </c>
      <c r="AF4604">
        <v>34.6</v>
      </c>
      <c r="AG4604" t="s">
        <v>46</v>
      </c>
      <c r="AH4604" t="s">
        <v>47</v>
      </c>
      <c r="AI4604" t="s">
        <v>43</v>
      </c>
      <c r="AJ4604">
        <v>100</v>
      </c>
      <c r="AK4604">
        <v>256</v>
      </c>
      <c r="AL4604">
        <v>4.7500000000000001E-2</v>
      </c>
      <c r="AM4604">
        <v>0.8599</v>
      </c>
      <c r="AN4604">
        <v>0.92589999999999995</v>
      </c>
      <c r="AO4604">
        <f>Data[[#This Row],[labeller_confidence_score]]-Data[[#This Row],[cytodiffusion_classification_confidence]]</f>
        <v>6.5999999999999948E-2</v>
      </c>
    </row>
    <row r="4605" spans="1:41" x14ac:dyDescent="0.3">
      <c r="A4605" t="s">
        <v>4678</v>
      </c>
      <c r="B4605" t="s">
        <v>54</v>
      </c>
      <c r="C4605">
        <v>0</v>
      </c>
      <c r="D4605" t="s">
        <v>54</v>
      </c>
      <c r="E4605">
        <v>6.28</v>
      </c>
      <c r="F4605">
        <v>0</v>
      </c>
      <c r="G4605">
        <v>0</v>
      </c>
      <c r="H4605">
        <v>1</v>
      </c>
      <c r="I4605">
        <f>Data[[#This Row],[nucleus_area_pct]]/Data[[#This Row],[cytoplasm_ratio]]</f>
        <v>0</v>
      </c>
      <c r="J4605">
        <v>0.873</v>
      </c>
      <c r="K4605">
        <v>9.8000000000000004E-2</v>
      </c>
      <c r="L4605">
        <v>0.49</v>
      </c>
      <c r="M4605">
        <v>1</v>
      </c>
      <c r="N4605">
        <v>0.95499999999999996</v>
      </c>
      <c r="O4605">
        <v>186</v>
      </c>
      <c r="P4605">
        <v>52</v>
      </c>
      <c r="Q4605">
        <v>238</v>
      </c>
      <c r="R4605">
        <v>138</v>
      </c>
      <c r="S4605">
        <v>133</v>
      </c>
      <c r="T4605">
        <f>(Data[[#This Row],[mean_r]]/256)*100</f>
        <v>92.96875</v>
      </c>
      <c r="U4605">
        <f>(Data[[#This Row],[mean_g]]/256)*100</f>
        <v>53.90625</v>
      </c>
      <c r="V4605">
        <f>(Data[[#This Row],[mean_b]]/256)*100</f>
        <v>51.953125</v>
      </c>
      <c r="W4605">
        <v>0.48299999999999998</v>
      </c>
      <c r="X4605" t="s">
        <v>51</v>
      </c>
      <c r="Y4605" t="s">
        <v>40</v>
      </c>
      <c r="Z4605">
        <v>5772</v>
      </c>
      <c r="AA4605">
        <v>4.21</v>
      </c>
      <c r="AB4605">
        <v>12.6</v>
      </c>
      <c r="AC4605">
        <v>39.799999999999997</v>
      </c>
      <c r="AD4605">
        <v>178935</v>
      </c>
      <c r="AE4605">
        <v>94.5</v>
      </c>
      <c r="AF4605">
        <v>33.9</v>
      </c>
      <c r="AG4605" t="s">
        <v>41</v>
      </c>
      <c r="AH4605" t="s">
        <v>42</v>
      </c>
      <c r="AI4605" t="s">
        <v>52</v>
      </c>
      <c r="AJ4605">
        <v>60</v>
      </c>
      <c r="AK4605">
        <v>512</v>
      </c>
      <c r="AL4605">
        <v>7.6799999999999993E-2</v>
      </c>
      <c r="AM4605">
        <v>0.91800000000000004</v>
      </c>
      <c r="AN4605">
        <v>0.91239999999999999</v>
      </c>
      <c r="AO4605">
        <f>Data[[#This Row],[labeller_confidence_score]]-Data[[#This Row],[cytodiffusion_classification_confidence]]</f>
        <v>-5.6000000000000494E-3</v>
      </c>
    </row>
    <row r="4606" spans="1:41" x14ac:dyDescent="0.3">
      <c r="A4606" t="s">
        <v>4679</v>
      </c>
      <c r="B4606" t="s">
        <v>62</v>
      </c>
      <c r="C4606">
        <v>0</v>
      </c>
      <c r="D4606" t="s">
        <v>50</v>
      </c>
      <c r="E4606">
        <v>7.53</v>
      </c>
      <c r="F4606">
        <v>77</v>
      </c>
      <c r="G4606">
        <v>0.78900000000000003</v>
      </c>
      <c r="H4606">
        <v>0.21</v>
      </c>
      <c r="I4606">
        <f>Data[[#This Row],[nucleus_area_pct]]/Data[[#This Row],[cytoplasm_ratio]]</f>
        <v>366.66666666666669</v>
      </c>
      <c r="J4606">
        <v>0.95199999999999996</v>
      </c>
      <c r="K4606">
        <v>0.22500000000000001</v>
      </c>
      <c r="L4606">
        <v>1.2</v>
      </c>
      <c r="M4606">
        <v>1</v>
      </c>
      <c r="N4606">
        <v>0.89700000000000002</v>
      </c>
      <c r="O4606">
        <v>272</v>
      </c>
      <c r="P4606">
        <v>57</v>
      </c>
      <c r="Q4606">
        <v>207</v>
      </c>
      <c r="R4606">
        <v>144</v>
      </c>
      <c r="S4606">
        <v>188</v>
      </c>
      <c r="T4606">
        <f>(Data[[#This Row],[mean_r]]/256)*100</f>
        <v>80.859375</v>
      </c>
      <c r="U4606">
        <f>(Data[[#This Row],[mean_g]]/256)*100</f>
        <v>56.25</v>
      </c>
      <c r="V4606">
        <f>(Data[[#This Row],[mean_b]]/256)*100</f>
        <v>73.4375</v>
      </c>
      <c r="W4606">
        <v>0.74099999999999999</v>
      </c>
      <c r="X4606" t="s">
        <v>63</v>
      </c>
      <c r="Y4606" t="s">
        <v>45</v>
      </c>
      <c r="Z4606">
        <v>4308</v>
      </c>
      <c r="AA4606">
        <v>5.85</v>
      </c>
      <c r="AB4606">
        <v>15.1</v>
      </c>
      <c r="AC4606">
        <v>40.700000000000003</v>
      </c>
      <c r="AD4606">
        <v>256675</v>
      </c>
      <c r="AE4606">
        <v>103.6</v>
      </c>
      <c r="AF4606">
        <v>34.299999999999997</v>
      </c>
      <c r="AG4606" t="s">
        <v>46</v>
      </c>
      <c r="AH4606" t="s">
        <v>42</v>
      </c>
      <c r="AI4606" t="s">
        <v>43</v>
      </c>
      <c r="AJ4606">
        <v>100</v>
      </c>
      <c r="AK4606">
        <v>512</v>
      </c>
      <c r="AL4606">
        <v>2.8000000000000001E-2</v>
      </c>
      <c r="AM4606">
        <v>0.91169999999999995</v>
      </c>
      <c r="AN4606">
        <v>0.87360000000000004</v>
      </c>
      <c r="AO4606">
        <f>Data[[#This Row],[labeller_confidence_score]]-Data[[#This Row],[cytodiffusion_classification_confidence]]</f>
        <v>-3.8099999999999912E-2</v>
      </c>
    </row>
    <row r="4607" spans="1:41" x14ac:dyDescent="0.3">
      <c r="A4607" t="s">
        <v>4680</v>
      </c>
      <c r="B4607" t="s">
        <v>37</v>
      </c>
      <c r="C4607">
        <v>1</v>
      </c>
      <c r="D4607" t="s">
        <v>38</v>
      </c>
      <c r="E4607">
        <v>13.57</v>
      </c>
      <c r="F4607">
        <v>62</v>
      </c>
      <c r="G4607">
        <v>0.48699999999999999</v>
      </c>
      <c r="H4607">
        <v>0.35299999999999998</v>
      </c>
      <c r="I4607">
        <f>Data[[#This Row],[nucleus_area_pct]]/Data[[#This Row],[cytoplasm_ratio]]</f>
        <v>175.63739376770539</v>
      </c>
      <c r="J4607">
        <v>0.63100000000000001</v>
      </c>
      <c r="K4607">
        <v>0.46700000000000003</v>
      </c>
      <c r="L4607">
        <v>3.23</v>
      </c>
      <c r="M4607">
        <v>5.7</v>
      </c>
      <c r="N4607">
        <v>0.83099999999999996</v>
      </c>
      <c r="O4607">
        <v>446</v>
      </c>
      <c r="P4607">
        <v>71</v>
      </c>
      <c r="Q4607">
        <v>222</v>
      </c>
      <c r="R4607">
        <v>151</v>
      </c>
      <c r="S4607">
        <v>162</v>
      </c>
      <c r="T4607">
        <f>(Data[[#This Row],[mean_r]]/256)*100</f>
        <v>86.71875</v>
      </c>
      <c r="U4607">
        <f>(Data[[#This Row],[mean_g]]/256)*100</f>
        <v>58.984375</v>
      </c>
      <c r="V4607">
        <f>(Data[[#This Row],[mean_b]]/256)*100</f>
        <v>63.28125</v>
      </c>
      <c r="W4607">
        <v>0.61399999999999999</v>
      </c>
      <c r="X4607" t="s">
        <v>51</v>
      </c>
      <c r="Y4607" t="s">
        <v>40</v>
      </c>
      <c r="Z4607">
        <v>6570</v>
      </c>
      <c r="AA4607">
        <v>6.37</v>
      </c>
      <c r="AB4607">
        <v>14.7</v>
      </c>
      <c r="AC4607">
        <v>39.700000000000003</v>
      </c>
      <c r="AD4607">
        <v>194585</v>
      </c>
      <c r="AE4607">
        <v>82.9</v>
      </c>
      <c r="AF4607">
        <v>33.200000000000003</v>
      </c>
      <c r="AG4607" t="s">
        <v>46</v>
      </c>
      <c r="AH4607" t="s">
        <v>42</v>
      </c>
      <c r="AI4607" t="s">
        <v>52</v>
      </c>
      <c r="AJ4607">
        <v>100</v>
      </c>
      <c r="AK4607">
        <v>512</v>
      </c>
      <c r="AL4607">
        <v>0.87949999999999995</v>
      </c>
      <c r="AM4607">
        <v>0.6603</v>
      </c>
      <c r="AN4607">
        <v>0.81059999999999999</v>
      </c>
      <c r="AO4607">
        <f>Data[[#This Row],[labeller_confidence_score]]-Data[[#This Row],[cytodiffusion_classification_confidence]]</f>
        <v>0.15029999999999999</v>
      </c>
    </row>
    <row r="4608" spans="1:41" x14ac:dyDescent="0.3">
      <c r="A4608" t="s">
        <v>4681</v>
      </c>
      <c r="B4608" t="s">
        <v>74</v>
      </c>
      <c r="C4608">
        <v>0</v>
      </c>
      <c r="D4608" t="s">
        <v>75</v>
      </c>
      <c r="E4608">
        <v>2.73</v>
      </c>
      <c r="F4608">
        <v>0</v>
      </c>
      <c r="G4608">
        <v>0</v>
      </c>
      <c r="H4608">
        <v>1</v>
      </c>
      <c r="I4608">
        <f>Data[[#This Row],[nucleus_area_pct]]/Data[[#This Row],[cytoplasm_ratio]]</f>
        <v>0</v>
      </c>
      <c r="J4608">
        <v>0.91400000000000003</v>
      </c>
      <c r="K4608">
        <v>0.25800000000000001</v>
      </c>
      <c r="L4608">
        <v>2.48</v>
      </c>
      <c r="M4608">
        <v>1</v>
      </c>
      <c r="N4608">
        <v>0.76800000000000002</v>
      </c>
      <c r="O4608">
        <v>28</v>
      </c>
      <c r="P4608">
        <v>18</v>
      </c>
      <c r="Q4608">
        <v>237</v>
      </c>
      <c r="R4608">
        <v>155</v>
      </c>
      <c r="S4608">
        <v>165</v>
      </c>
      <c r="T4608">
        <f>(Data[[#This Row],[mean_r]]/256)*100</f>
        <v>92.578125</v>
      </c>
      <c r="U4608">
        <f>(Data[[#This Row],[mean_g]]/256)*100</f>
        <v>60.546875</v>
      </c>
      <c r="V4608">
        <f>(Data[[#This Row],[mean_b]]/256)*100</f>
        <v>64.453125</v>
      </c>
      <c r="W4608">
        <v>0.59</v>
      </c>
      <c r="X4608" t="s">
        <v>63</v>
      </c>
      <c r="Y4608" t="s">
        <v>45</v>
      </c>
      <c r="Z4608">
        <v>5766</v>
      </c>
      <c r="AA4608">
        <v>4.4400000000000004</v>
      </c>
      <c r="AB4608">
        <v>12.7</v>
      </c>
      <c r="AC4608">
        <v>50</v>
      </c>
      <c r="AD4608">
        <v>231385</v>
      </c>
      <c r="AE4608">
        <v>79.099999999999994</v>
      </c>
      <c r="AF4608">
        <v>32.799999999999997</v>
      </c>
      <c r="AG4608" t="s">
        <v>46</v>
      </c>
      <c r="AH4608" t="s">
        <v>68</v>
      </c>
      <c r="AI4608" t="s">
        <v>52</v>
      </c>
      <c r="AJ4608">
        <v>100</v>
      </c>
      <c r="AK4608">
        <v>224</v>
      </c>
      <c r="AL4608">
        <v>8.0100000000000005E-2</v>
      </c>
      <c r="AM4608">
        <v>0.94399999999999995</v>
      </c>
      <c r="AN4608">
        <v>0.97699999999999998</v>
      </c>
      <c r="AO4608">
        <f>Data[[#This Row],[labeller_confidence_score]]-Data[[#This Row],[cytodiffusion_classification_confidence]]</f>
        <v>3.3000000000000029E-2</v>
      </c>
    </row>
    <row r="4609" spans="1:41" x14ac:dyDescent="0.3">
      <c r="A4609" t="s">
        <v>4682</v>
      </c>
      <c r="B4609" t="s">
        <v>54</v>
      </c>
      <c r="C4609">
        <v>0</v>
      </c>
      <c r="D4609" t="s">
        <v>54</v>
      </c>
      <c r="E4609">
        <v>6.86</v>
      </c>
      <c r="F4609">
        <v>0</v>
      </c>
      <c r="G4609">
        <v>0</v>
      </c>
      <c r="H4609">
        <v>1</v>
      </c>
      <c r="I4609">
        <f>Data[[#This Row],[nucleus_area_pct]]/Data[[#This Row],[cytoplasm_ratio]]</f>
        <v>0</v>
      </c>
      <c r="J4609">
        <v>0.88700000000000001</v>
      </c>
      <c r="K4609">
        <v>0.216</v>
      </c>
      <c r="L4609">
        <v>0.35</v>
      </c>
      <c r="M4609">
        <v>1</v>
      </c>
      <c r="N4609">
        <v>0.95299999999999996</v>
      </c>
      <c r="O4609">
        <v>204</v>
      </c>
      <c r="P4609">
        <v>48</v>
      </c>
      <c r="Q4609">
        <v>222</v>
      </c>
      <c r="R4609">
        <v>132</v>
      </c>
      <c r="S4609">
        <v>125</v>
      </c>
      <c r="T4609">
        <f>(Data[[#This Row],[mean_r]]/256)*100</f>
        <v>86.71875</v>
      </c>
      <c r="U4609">
        <f>(Data[[#This Row],[mean_g]]/256)*100</f>
        <v>51.5625</v>
      </c>
      <c r="V4609">
        <f>(Data[[#This Row],[mean_b]]/256)*100</f>
        <v>48.828125</v>
      </c>
      <c r="W4609">
        <v>0.495</v>
      </c>
      <c r="X4609" t="s">
        <v>51</v>
      </c>
      <c r="Y4609" t="s">
        <v>45</v>
      </c>
      <c r="Z4609">
        <v>4264</v>
      </c>
      <c r="AA4609">
        <v>4.88</v>
      </c>
      <c r="AB4609">
        <v>16.399999999999999</v>
      </c>
      <c r="AC4609">
        <v>37.6</v>
      </c>
      <c r="AD4609">
        <v>390366</v>
      </c>
      <c r="AE4609">
        <v>100.8</v>
      </c>
      <c r="AF4609">
        <v>33</v>
      </c>
      <c r="AG4609" t="s">
        <v>64</v>
      </c>
      <c r="AH4609" t="s">
        <v>47</v>
      </c>
      <c r="AI4609" t="s">
        <v>52</v>
      </c>
      <c r="AJ4609">
        <v>40</v>
      </c>
      <c r="AK4609">
        <v>256</v>
      </c>
      <c r="AL4609">
        <v>0.14779999999999999</v>
      </c>
      <c r="AM4609">
        <v>0.95250000000000001</v>
      </c>
      <c r="AN4609">
        <v>0.9577</v>
      </c>
      <c r="AO4609">
        <f>Data[[#This Row],[labeller_confidence_score]]-Data[[#This Row],[cytodiffusion_classification_confidence]]</f>
        <v>5.1999999999999824E-3</v>
      </c>
    </row>
    <row r="4610" spans="1:41" x14ac:dyDescent="0.3">
      <c r="A4610" t="s">
        <v>4683</v>
      </c>
      <c r="B4610" t="s">
        <v>49</v>
      </c>
      <c r="C4610">
        <v>0</v>
      </c>
      <c r="D4610" t="s">
        <v>50</v>
      </c>
      <c r="E4610">
        <v>13.42</v>
      </c>
      <c r="F4610">
        <v>47.3</v>
      </c>
      <c r="G4610">
        <v>0.59199999999999997</v>
      </c>
      <c r="H4610">
        <v>0.44900000000000001</v>
      </c>
      <c r="I4610">
        <f>Data[[#This Row],[nucleus_area_pct]]/Data[[#This Row],[cytoplasm_ratio]]</f>
        <v>105.34521158129175</v>
      </c>
      <c r="J4610">
        <v>0.81399999999999995</v>
      </c>
      <c r="K4610">
        <v>0.34100000000000003</v>
      </c>
      <c r="L4610">
        <v>2.79</v>
      </c>
      <c r="M4610">
        <v>3.6</v>
      </c>
      <c r="N4610">
        <v>0.90200000000000002</v>
      </c>
      <c r="O4610">
        <v>463</v>
      </c>
      <c r="P4610">
        <v>67</v>
      </c>
      <c r="Q4610">
        <v>189</v>
      </c>
      <c r="R4610">
        <v>134</v>
      </c>
      <c r="S4610">
        <v>204</v>
      </c>
      <c r="T4610">
        <f>(Data[[#This Row],[mean_r]]/256)*100</f>
        <v>73.828125</v>
      </c>
      <c r="U4610">
        <f>(Data[[#This Row],[mean_g]]/256)*100</f>
        <v>52.34375</v>
      </c>
      <c r="V4610">
        <f>(Data[[#This Row],[mean_b]]/256)*100</f>
        <v>79.6875</v>
      </c>
      <c r="W4610">
        <v>0.58299999999999996</v>
      </c>
      <c r="X4610" t="s">
        <v>39</v>
      </c>
      <c r="Y4610" t="s">
        <v>40</v>
      </c>
      <c r="Z4610">
        <v>6186</v>
      </c>
      <c r="AA4610">
        <v>4.92</v>
      </c>
      <c r="AB4610">
        <v>11</v>
      </c>
      <c r="AC4610">
        <v>35.799999999999997</v>
      </c>
      <c r="AD4610">
        <v>251528</v>
      </c>
      <c r="AE4610">
        <v>82</v>
      </c>
      <c r="AF4610">
        <v>33.200000000000003</v>
      </c>
      <c r="AG4610" t="s">
        <v>46</v>
      </c>
      <c r="AH4610" t="s">
        <v>68</v>
      </c>
      <c r="AI4610" t="s">
        <v>43</v>
      </c>
      <c r="AJ4610">
        <v>100</v>
      </c>
      <c r="AK4610">
        <v>224</v>
      </c>
      <c r="AL4610">
        <v>2.9100000000000001E-2</v>
      </c>
      <c r="AM4610">
        <v>0.87209999999999999</v>
      </c>
      <c r="AN4610">
        <v>0.81399999999999995</v>
      </c>
      <c r="AO4610">
        <f>Data[[#This Row],[labeller_confidence_score]]-Data[[#This Row],[cytodiffusion_classification_confidence]]</f>
        <v>-5.8100000000000041E-2</v>
      </c>
    </row>
    <row r="4611" spans="1:41" x14ac:dyDescent="0.3">
      <c r="A4611" t="s">
        <v>4684</v>
      </c>
      <c r="B4611" t="s">
        <v>54</v>
      </c>
      <c r="C4611">
        <v>0</v>
      </c>
      <c r="D4611" t="s">
        <v>54</v>
      </c>
      <c r="E4611">
        <v>7.71</v>
      </c>
      <c r="F4611">
        <v>0</v>
      </c>
      <c r="G4611">
        <v>0</v>
      </c>
      <c r="H4611">
        <v>1</v>
      </c>
      <c r="I4611">
        <f>Data[[#This Row],[nucleus_area_pct]]/Data[[#This Row],[cytoplasm_ratio]]</f>
        <v>0</v>
      </c>
      <c r="J4611">
        <v>0.91900000000000004</v>
      </c>
      <c r="K4611">
        <v>0.19800000000000001</v>
      </c>
      <c r="L4611">
        <v>0.69</v>
      </c>
      <c r="M4611">
        <v>1</v>
      </c>
      <c r="N4611">
        <v>0.91100000000000003</v>
      </c>
      <c r="O4611">
        <v>157</v>
      </c>
      <c r="P4611">
        <v>42</v>
      </c>
      <c r="Q4611">
        <v>233</v>
      </c>
      <c r="R4611">
        <v>126</v>
      </c>
      <c r="S4611">
        <v>132</v>
      </c>
      <c r="T4611">
        <f>(Data[[#This Row],[mean_r]]/256)*100</f>
        <v>91.015625</v>
      </c>
      <c r="U4611">
        <f>(Data[[#This Row],[mean_g]]/256)*100</f>
        <v>49.21875</v>
      </c>
      <c r="V4611">
        <f>(Data[[#This Row],[mean_b]]/256)*100</f>
        <v>51.5625</v>
      </c>
      <c r="W4611">
        <v>0.48699999999999999</v>
      </c>
      <c r="X4611" t="s">
        <v>39</v>
      </c>
      <c r="Y4611" t="s">
        <v>45</v>
      </c>
      <c r="Z4611">
        <v>4701</v>
      </c>
      <c r="AA4611">
        <v>4.43</v>
      </c>
      <c r="AB4611">
        <v>14</v>
      </c>
      <c r="AC4611">
        <v>47.5</v>
      </c>
      <c r="AD4611">
        <v>319290</v>
      </c>
      <c r="AE4611">
        <v>79.400000000000006</v>
      </c>
      <c r="AF4611">
        <v>32.200000000000003</v>
      </c>
      <c r="AG4611" t="s">
        <v>46</v>
      </c>
      <c r="AH4611" t="s">
        <v>42</v>
      </c>
      <c r="AI4611" t="s">
        <v>43</v>
      </c>
      <c r="AJ4611">
        <v>100</v>
      </c>
      <c r="AK4611">
        <v>224</v>
      </c>
      <c r="AL4611">
        <v>0.11169999999999999</v>
      </c>
      <c r="AM4611">
        <v>0.90129999999999999</v>
      </c>
      <c r="AN4611">
        <v>0.85880000000000001</v>
      </c>
      <c r="AO4611">
        <f>Data[[#This Row],[labeller_confidence_score]]-Data[[#This Row],[cytodiffusion_classification_confidence]]</f>
        <v>-4.2499999999999982E-2</v>
      </c>
    </row>
    <row r="4612" spans="1:41" x14ac:dyDescent="0.3">
      <c r="A4612" t="s">
        <v>4685</v>
      </c>
      <c r="B4612" t="s">
        <v>66</v>
      </c>
      <c r="C4612">
        <v>1</v>
      </c>
      <c r="D4612" t="s">
        <v>67</v>
      </c>
      <c r="E4612">
        <v>7.09</v>
      </c>
      <c r="F4612">
        <v>88.6</v>
      </c>
      <c r="G4612">
        <v>0.89100000000000001</v>
      </c>
      <c r="H4612">
        <v>0.18099999999999999</v>
      </c>
      <c r="I4612">
        <f>Data[[#This Row],[nucleus_area_pct]]/Data[[#This Row],[cytoplasm_ratio]]</f>
        <v>489.50276243093919</v>
      </c>
      <c r="J4612">
        <v>0.16500000000000001</v>
      </c>
      <c r="K4612">
        <v>0.78100000000000003</v>
      </c>
      <c r="L4612">
        <v>0.59</v>
      </c>
      <c r="M4612">
        <v>1</v>
      </c>
      <c r="N4612">
        <v>0.69599999999999995</v>
      </c>
      <c r="O4612">
        <v>374</v>
      </c>
      <c r="P4612">
        <v>99</v>
      </c>
      <c r="Q4612">
        <v>166</v>
      </c>
      <c r="R4612">
        <v>114</v>
      </c>
      <c r="S4612">
        <v>193</v>
      </c>
      <c r="T4612">
        <f>(Data[[#This Row],[mean_r]]/256)*100</f>
        <v>64.84375</v>
      </c>
      <c r="U4612">
        <f>(Data[[#This Row],[mean_g]]/256)*100</f>
        <v>44.53125</v>
      </c>
      <c r="V4612">
        <f>(Data[[#This Row],[mean_b]]/256)*100</f>
        <v>75.390625</v>
      </c>
      <c r="W4612">
        <v>0.74399999999999999</v>
      </c>
      <c r="X4612" t="s">
        <v>39</v>
      </c>
      <c r="Y4612" t="s">
        <v>45</v>
      </c>
      <c r="Z4612">
        <v>5365</v>
      </c>
      <c r="AA4612">
        <v>5.33</v>
      </c>
      <c r="AB4612">
        <v>14.4</v>
      </c>
      <c r="AC4612">
        <v>40.299999999999997</v>
      </c>
      <c r="AD4612">
        <v>135300</v>
      </c>
      <c r="AE4612">
        <v>84.9</v>
      </c>
      <c r="AF4612">
        <v>32.799999999999997</v>
      </c>
      <c r="AG4612" t="s">
        <v>64</v>
      </c>
      <c r="AH4612" t="s">
        <v>42</v>
      </c>
      <c r="AI4612" t="s">
        <v>56</v>
      </c>
      <c r="AJ4612">
        <v>60</v>
      </c>
      <c r="AK4612">
        <v>224</v>
      </c>
      <c r="AL4612">
        <v>0.79730000000000001</v>
      </c>
      <c r="AM4612">
        <v>0.67459999999999998</v>
      </c>
      <c r="AN4612">
        <v>0.72419999999999995</v>
      </c>
      <c r="AO4612">
        <f>Data[[#This Row],[labeller_confidence_score]]-Data[[#This Row],[cytodiffusion_classification_confidence]]</f>
        <v>4.9599999999999977E-2</v>
      </c>
    </row>
    <row r="4613" spans="1:41" x14ac:dyDescent="0.3">
      <c r="A4613" t="s">
        <v>4686</v>
      </c>
      <c r="B4613" t="s">
        <v>54</v>
      </c>
      <c r="C4613">
        <v>0</v>
      </c>
      <c r="D4613" t="s">
        <v>54</v>
      </c>
      <c r="E4613">
        <v>7.79</v>
      </c>
      <c r="F4613">
        <v>0</v>
      </c>
      <c r="G4613">
        <v>0</v>
      </c>
      <c r="H4613">
        <v>1</v>
      </c>
      <c r="I4613">
        <f>Data[[#This Row],[nucleus_area_pct]]/Data[[#This Row],[cytoplasm_ratio]]</f>
        <v>0</v>
      </c>
      <c r="J4613">
        <v>0.91600000000000004</v>
      </c>
      <c r="K4613">
        <v>0.20499999999999999</v>
      </c>
      <c r="L4613">
        <v>0.54</v>
      </c>
      <c r="M4613">
        <v>1</v>
      </c>
      <c r="N4613">
        <v>0.93600000000000005</v>
      </c>
      <c r="O4613">
        <v>200</v>
      </c>
      <c r="P4613">
        <v>44</v>
      </c>
      <c r="Q4613">
        <v>216</v>
      </c>
      <c r="R4613">
        <v>139</v>
      </c>
      <c r="S4613">
        <v>116</v>
      </c>
      <c r="T4613">
        <f>(Data[[#This Row],[mean_r]]/256)*100</f>
        <v>84.375</v>
      </c>
      <c r="U4613">
        <f>(Data[[#This Row],[mean_g]]/256)*100</f>
        <v>54.296875</v>
      </c>
      <c r="V4613">
        <f>(Data[[#This Row],[mean_b]]/256)*100</f>
        <v>45.3125</v>
      </c>
      <c r="W4613">
        <v>0.46300000000000002</v>
      </c>
      <c r="X4613" t="s">
        <v>51</v>
      </c>
      <c r="Y4613" t="s">
        <v>45</v>
      </c>
      <c r="Z4613">
        <v>8061</v>
      </c>
      <c r="AA4613">
        <v>3.89</v>
      </c>
      <c r="AB4613">
        <v>12.5</v>
      </c>
      <c r="AC4613">
        <v>39</v>
      </c>
      <c r="AD4613">
        <v>296561</v>
      </c>
      <c r="AE4613">
        <v>101.8</v>
      </c>
      <c r="AF4613">
        <v>34.700000000000003</v>
      </c>
      <c r="AG4613" t="s">
        <v>64</v>
      </c>
      <c r="AH4613" t="s">
        <v>42</v>
      </c>
      <c r="AI4613" t="s">
        <v>43</v>
      </c>
      <c r="AJ4613">
        <v>100</v>
      </c>
      <c r="AK4613">
        <v>360</v>
      </c>
      <c r="AL4613">
        <v>7.7100000000000002E-2</v>
      </c>
      <c r="AM4613">
        <v>0.98380000000000001</v>
      </c>
      <c r="AN4613">
        <v>0.94240000000000002</v>
      </c>
      <c r="AO4613">
        <f>Data[[#This Row],[labeller_confidence_score]]-Data[[#This Row],[cytodiffusion_classification_confidence]]</f>
        <v>-4.1399999999999992E-2</v>
      </c>
    </row>
    <row r="4614" spans="1:41" x14ac:dyDescent="0.3">
      <c r="A4614" t="s">
        <v>4687</v>
      </c>
      <c r="B4614" t="s">
        <v>58</v>
      </c>
      <c r="C4614">
        <v>1</v>
      </c>
      <c r="D4614" t="s">
        <v>38</v>
      </c>
      <c r="E4614">
        <v>12.93</v>
      </c>
      <c r="F4614">
        <v>85.8</v>
      </c>
      <c r="G4614">
        <v>0.68700000000000006</v>
      </c>
      <c r="H4614">
        <v>0.439</v>
      </c>
      <c r="I4614">
        <f>Data[[#This Row],[nucleus_area_pct]]/Data[[#This Row],[cytoplasm_ratio]]</f>
        <v>195.44419134396355</v>
      </c>
      <c r="J4614">
        <v>0.79100000000000004</v>
      </c>
      <c r="K4614">
        <v>0.38300000000000001</v>
      </c>
      <c r="L4614">
        <v>1.66</v>
      </c>
      <c r="M4614">
        <v>1</v>
      </c>
      <c r="N4614">
        <v>0.89500000000000002</v>
      </c>
      <c r="O4614">
        <v>609</v>
      </c>
      <c r="P4614">
        <v>104</v>
      </c>
      <c r="Q4614">
        <v>196</v>
      </c>
      <c r="R4614">
        <v>154</v>
      </c>
      <c r="S4614">
        <v>194</v>
      </c>
      <c r="T4614">
        <f>(Data[[#This Row],[mean_r]]/256)*100</f>
        <v>76.5625</v>
      </c>
      <c r="U4614">
        <f>(Data[[#This Row],[mean_g]]/256)*100</f>
        <v>60.15625</v>
      </c>
      <c r="V4614">
        <f>(Data[[#This Row],[mean_b]]/256)*100</f>
        <v>75.78125</v>
      </c>
      <c r="W4614">
        <v>0.81499999999999995</v>
      </c>
      <c r="X4614" t="s">
        <v>63</v>
      </c>
      <c r="Y4614" t="s">
        <v>45</v>
      </c>
      <c r="Z4614">
        <v>3899</v>
      </c>
      <c r="AA4614">
        <v>4.7</v>
      </c>
      <c r="AB4614">
        <v>11.3</v>
      </c>
      <c r="AC4614">
        <v>49.5</v>
      </c>
      <c r="AD4614">
        <v>394428</v>
      </c>
      <c r="AE4614">
        <v>100.6</v>
      </c>
      <c r="AF4614">
        <v>35.299999999999997</v>
      </c>
      <c r="AG4614" t="s">
        <v>46</v>
      </c>
      <c r="AH4614" t="s">
        <v>68</v>
      </c>
      <c r="AI4614" t="s">
        <v>43</v>
      </c>
      <c r="AJ4614">
        <v>100</v>
      </c>
      <c r="AK4614">
        <v>360</v>
      </c>
      <c r="AL4614">
        <v>0.76700000000000002</v>
      </c>
      <c r="AM4614">
        <v>0.65500000000000003</v>
      </c>
      <c r="AN4614">
        <v>0.86870000000000003</v>
      </c>
      <c r="AO4614">
        <f>Data[[#This Row],[labeller_confidence_score]]-Data[[#This Row],[cytodiffusion_classification_confidence]]</f>
        <v>0.2137</v>
      </c>
    </row>
    <row r="4615" spans="1:41" x14ac:dyDescent="0.3">
      <c r="A4615" t="s">
        <v>4688</v>
      </c>
      <c r="B4615" t="s">
        <v>60</v>
      </c>
      <c r="C4615">
        <v>0</v>
      </c>
      <c r="D4615" t="s">
        <v>50</v>
      </c>
      <c r="E4615">
        <v>16.53</v>
      </c>
      <c r="F4615">
        <v>72.8</v>
      </c>
      <c r="G4615">
        <v>0.45400000000000001</v>
      </c>
      <c r="H4615">
        <v>0.44900000000000001</v>
      </c>
      <c r="I4615">
        <f>Data[[#This Row],[nucleus_area_pct]]/Data[[#This Row],[cytoplasm_ratio]]</f>
        <v>162.13808463251669</v>
      </c>
      <c r="J4615">
        <v>0.82599999999999996</v>
      </c>
      <c r="K4615">
        <v>0.58699999999999997</v>
      </c>
      <c r="L4615">
        <v>2.13</v>
      </c>
      <c r="M4615">
        <v>1</v>
      </c>
      <c r="N4615">
        <v>0.81799999999999995</v>
      </c>
      <c r="O4615">
        <v>500</v>
      </c>
      <c r="P4615">
        <v>98</v>
      </c>
      <c r="Q4615">
        <v>186</v>
      </c>
      <c r="R4615">
        <v>147</v>
      </c>
      <c r="S4615">
        <v>179</v>
      </c>
      <c r="T4615">
        <f>(Data[[#This Row],[mean_r]]/256)*100</f>
        <v>72.65625</v>
      </c>
      <c r="U4615">
        <f>(Data[[#This Row],[mean_g]]/256)*100</f>
        <v>57.421875</v>
      </c>
      <c r="V4615">
        <f>(Data[[#This Row],[mean_b]]/256)*100</f>
        <v>69.921875</v>
      </c>
      <c r="W4615">
        <v>0.629</v>
      </c>
      <c r="X4615" t="s">
        <v>63</v>
      </c>
      <c r="Y4615" t="s">
        <v>40</v>
      </c>
      <c r="Z4615">
        <v>9512</v>
      </c>
      <c r="AA4615">
        <v>3.78</v>
      </c>
      <c r="AB4615">
        <v>11.8</v>
      </c>
      <c r="AC4615">
        <v>46</v>
      </c>
      <c r="AD4615">
        <v>265355</v>
      </c>
      <c r="AE4615">
        <v>98.8</v>
      </c>
      <c r="AF4615">
        <v>35.1</v>
      </c>
      <c r="AG4615" t="s">
        <v>46</v>
      </c>
      <c r="AH4615" t="s">
        <v>42</v>
      </c>
      <c r="AI4615" t="s">
        <v>56</v>
      </c>
      <c r="AJ4615">
        <v>40</v>
      </c>
      <c r="AK4615">
        <v>224</v>
      </c>
      <c r="AL4615">
        <v>4.1700000000000001E-2</v>
      </c>
      <c r="AM4615">
        <v>0.99180000000000001</v>
      </c>
      <c r="AN4615">
        <v>0.81240000000000001</v>
      </c>
      <c r="AO4615">
        <f>Data[[#This Row],[labeller_confidence_score]]-Data[[#This Row],[cytodiffusion_classification_confidence]]</f>
        <v>-0.1794</v>
      </c>
    </row>
    <row r="4616" spans="1:41" x14ac:dyDescent="0.3">
      <c r="A4616" t="s">
        <v>4689</v>
      </c>
      <c r="B4616" t="s">
        <v>81</v>
      </c>
      <c r="C4616">
        <v>1</v>
      </c>
      <c r="D4616" t="s">
        <v>82</v>
      </c>
      <c r="E4616">
        <v>14.34</v>
      </c>
      <c r="F4616">
        <v>90.6</v>
      </c>
      <c r="G4616">
        <v>0.42199999999999999</v>
      </c>
      <c r="H4616">
        <v>0.05</v>
      </c>
      <c r="I4616">
        <f>Data[[#This Row],[nucleus_area_pct]]/Data[[#This Row],[cytoplasm_ratio]]</f>
        <v>1811.9999999999998</v>
      </c>
      <c r="J4616">
        <v>0.69</v>
      </c>
      <c r="K4616">
        <v>0.34599999999999997</v>
      </c>
      <c r="L4616">
        <v>1.42</v>
      </c>
      <c r="M4616">
        <v>1</v>
      </c>
      <c r="N4616">
        <v>0.86099999999999999</v>
      </c>
      <c r="O4616">
        <v>722</v>
      </c>
      <c r="P4616">
        <v>102</v>
      </c>
      <c r="Q4616">
        <v>210</v>
      </c>
      <c r="R4616">
        <v>149</v>
      </c>
      <c r="S4616">
        <v>210</v>
      </c>
      <c r="T4616">
        <f>(Data[[#This Row],[mean_r]]/256)*100</f>
        <v>82.03125</v>
      </c>
      <c r="U4616">
        <f>(Data[[#This Row],[mean_g]]/256)*100</f>
        <v>58.203125</v>
      </c>
      <c r="V4616">
        <f>(Data[[#This Row],[mean_b]]/256)*100</f>
        <v>82.03125</v>
      </c>
      <c r="W4616">
        <v>0.66800000000000004</v>
      </c>
      <c r="X4616" t="s">
        <v>63</v>
      </c>
      <c r="Y4616" t="s">
        <v>40</v>
      </c>
      <c r="Z4616">
        <v>7403</v>
      </c>
      <c r="AA4616">
        <v>6.03</v>
      </c>
      <c r="AB4616">
        <v>12.5</v>
      </c>
      <c r="AC4616">
        <v>49.8</v>
      </c>
      <c r="AD4616">
        <v>262394</v>
      </c>
      <c r="AE4616">
        <v>93.4</v>
      </c>
      <c r="AF4616">
        <v>35.200000000000003</v>
      </c>
      <c r="AG4616" t="s">
        <v>41</v>
      </c>
      <c r="AH4616" t="s">
        <v>68</v>
      </c>
      <c r="AI4616" t="s">
        <v>43</v>
      </c>
      <c r="AJ4616">
        <v>100</v>
      </c>
      <c r="AK4616">
        <v>360</v>
      </c>
      <c r="AL4616">
        <v>0.83779999999999999</v>
      </c>
      <c r="AM4616">
        <v>0.6391</v>
      </c>
      <c r="AN4616">
        <v>0.83919999999999995</v>
      </c>
      <c r="AO4616">
        <f>Data[[#This Row],[labeller_confidence_score]]-Data[[#This Row],[cytodiffusion_classification_confidence]]</f>
        <v>0.20009999999999994</v>
      </c>
    </row>
    <row r="4617" spans="1:41" x14ac:dyDescent="0.3">
      <c r="A4617" t="s">
        <v>4690</v>
      </c>
      <c r="B4617" t="s">
        <v>54</v>
      </c>
      <c r="C4617">
        <v>0</v>
      </c>
      <c r="D4617" t="s">
        <v>54</v>
      </c>
      <c r="E4617">
        <v>7.21</v>
      </c>
      <c r="F4617">
        <v>0</v>
      </c>
      <c r="G4617">
        <v>0</v>
      </c>
      <c r="H4617">
        <v>1</v>
      </c>
      <c r="I4617">
        <f>Data[[#This Row],[nucleus_area_pct]]/Data[[#This Row],[cytoplasm_ratio]]</f>
        <v>0</v>
      </c>
      <c r="J4617">
        <v>0.87</v>
      </c>
      <c r="K4617">
        <v>0.25</v>
      </c>
      <c r="L4617">
        <v>0.5</v>
      </c>
      <c r="M4617">
        <v>1</v>
      </c>
      <c r="N4617">
        <v>0.91400000000000003</v>
      </c>
      <c r="O4617">
        <v>192</v>
      </c>
      <c r="P4617">
        <v>47</v>
      </c>
      <c r="Q4617">
        <v>234</v>
      </c>
      <c r="R4617">
        <v>120</v>
      </c>
      <c r="S4617">
        <v>132</v>
      </c>
      <c r="T4617">
        <f>(Data[[#This Row],[mean_r]]/256)*100</f>
        <v>91.40625</v>
      </c>
      <c r="U4617">
        <f>(Data[[#This Row],[mean_g]]/256)*100</f>
        <v>46.875</v>
      </c>
      <c r="V4617">
        <f>(Data[[#This Row],[mean_b]]/256)*100</f>
        <v>51.5625</v>
      </c>
      <c r="W4617">
        <v>0.501</v>
      </c>
      <c r="X4617" t="s">
        <v>51</v>
      </c>
      <c r="Y4617" t="s">
        <v>45</v>
      </c>
      <c r="Z4617">
        <v>5884</v>
      </c>
      <c r="AA4617">
        <v>6.35</v>
      </c>
      <c r="AB4617">
        <v>14.4</v>
      </c>
      <c r="AC4617">
        <v>37.1</v>
      </c>
      <c r="AD4617">
        <v>299811</v>
      </c>
      <c r="AE4617">
        <v>103.1</v>
      </c>
      <c r="AF4617">
        <v>32</v>
      </c>
      <c r="AG4617" t="s">
        <v>41</v>
      </c>
      <c r="AH4617" t="s">
        <v>42</v>
      </c>
      <c r="AI4617" t="s">
        <v>52</v>
      </c>
      <c r="AJ4617">
        <v>100</v>
      </c>
      <c r="AK4617">
        <v>224</v>
      </c>
      <c r="AL4617">
        <v>0.1699</v>
      </c>
      <c r="AM4617">
        <v>0.81689999999999996</v>
      </c>
      <c r="AN4617">
        <v>0.93889999999999996</v>
      </c>
      <c r="AO4617">
        <f>Data[[#This Row],[labeller_confidence_score]]-Data[[#This Row],[cytodiffusion_classification_confidence]]</f>
        <v>0.122</v>
      </c>
    </row>
    <row r="4618" spans="1:41" x14ac:dyDescent="0.3">
      <c r="A4618" t="s">
        <v>4691</v>
      </c>
      <c r="B4618" t="s">
        <v>62</v>
      </c>
      <c r="C4618">
        <v>0</v>
      </c>
      <c r="D4618" t="s">
        <v>50</v>
      </c>
      <c r="E4618">
        <v>11.33</v>
      </c>
      <c r="F4618">
        <v>83.7</v>
      </c>
      <c r="G4618">
        <v>0.83099999999999996</v>
      </c>
      <c r="H4618">
        <v>0.23200000000000001</v>
      </c>
      <c r="I4618">
        <f>Data[[#This Row],[nucleus_area_pct]]/Data[[#This Row],[cytoplasm_ratio]]</f>
        <v>360.77586206896552</v>
      </c>
      <c r="J4618">
        <v>0.83799999999999997</v>
      </c>
      <c r="K4618">
        <v>0.105</v>
      </c>
      <c r="L4618">
        <v>0.75</v>
      </c>
      <c r="M4618">
        <v>1.1000000000000001</v>
      </c>
      <c r="N4618">
        <v>0.873</v>
      </c>
      <c r="O4618">
        <v>213</v>
      </c>
      <c r="P4618">
        <v>57</v>
      </c>
      <c r="Q4618">
        <v>206</v>
      </c>
      <c r="R4618">
        <v>155</v>
      </c>
      <c r="S4618">
        <v>202</v>
      </c>
      <c r="T4618">
        <f>(Data[[#This Row],[mean_r]]/256)*100</f>
        <v>80.46875</v>
      </c>
      <c r="U4618">
        <f>(Data[[#This Row],[mean_g]]/256)*100</f>
        <v>60.546875</v>
      </c>
      <c r="V4618">
        <f>(Data[[#This Row],[mean_b]]/256)*100</f>
        <v>78.90625</v>
      </c>
      <c r="W4618">
        <v>0.78900000000000003</v>
      </c>
      <c r="X4618" t="s">
        <v>63</v>
      </c>
      <c r="Y4618" t="s">
        <v>40</v>
      </c>
      <c r="Z4618">
        <v>8428</v>
      </c>
      <c r="AA4618">
        <v>5.49</v>
      </c>
      <c r="AB4618">
        <v>11.9</v>
      </c>
      <c r="AC4618">
        <v>29.8</v>
      </c>
      <c r="AD4618">
        <v>207940</v>
      </c>
      <c r="AE4618">
        <v>73.2</v>
      </c>
      <c r="AF4618">
        <v>34.700000000000003</v>
      </c>
      <c r="AG4618" t="s">
        <v>41</v>
      </c>
      <c r="AH4618" t="s">
        <v>47</v>
      </c>
      <c r="AI4618" t="s">
        <v>56</v>
      </c>
      <c r="AJ4618">
        <v>100</v>
      </c>
      <c r="AK4618">
        <v>360</v>
      </c>
      <c r="AL4618">
        <v>0.13819999999999999</v>
      </c>
      <c r="AM4618">
        <v>0.8629</v>
      </c>
      <c r="AN4618">
        <v>0.95860000000000001</v>
      </c>
      <c r="AO4618">
        <f>Data[[#This Row],[labeller_confidence_score]]-Data[[#This Row],[cytodiffusion_classification_confidence]]</f>
        <v>9.5700000000000007E-2</v>
      </c>
    </row>
    <row r="4619" spans="1:41" x14ac:dyDescent="0.3">
      <c r="A4619" t="s">
        <v>4692</v>
      </c>
      <c r="B4619" t="s">
        <v>49</v>
      </c>
      <c r="C4619">
        <v>0</v>
      </c>
      <c r="D4619" t="s">
        <v>50</v>
      </c>
      <c r="E4619">
        <v>10.66</v>
      </c>
      <c r="F4619">
        <v>53.6</v>
      </c>
      <c r="G4619">
        <v>0.52</v>
      </c>
      <c r="H4619">
        <v>0.46700000000000003</v>
      </c>
      <c r="I4619">
        <f>Data[[#This Row],[nucleus_area_pct]]/Data[[#This Row],[cytoplasm_ratio]]</f>
        <v>114.77516059957173</v>
      </c>
      <c r="J4619">
        <v>0.747</v>
      </c>
      <c r="K4619">
        <v>0.33200000000000002</v>
      </c>
      <c r="L4619">
        <v>3.92</v>
      </c>
      <c r="M4619">
        <v>3.7</v>
      </c>
      <c r="N4619">
        <v>0.79200000000000004</v>
      </c>
      <c r="O4619">
        <v>407</v>
      </c>
      <c r="P4619">
        <v>85</v>
      </c>
      <c r="Q4619">
        <v>206</v>
      </c>
      <c r="R4619">
        <v>149</v>
      </c>
      <c r="S4619">
        <v>174</v>
      </c>
      <c r="T4619">
        <f>(Data[[#This Row],[mean_r]]/256)*100</f>
        <v>80.46875</v>
      </c>
      <c r="U4619">
        <f>(Data[[#This Row],[mean_g]]/256)*100</f>
        <v>58.203125</v>
      </c>
      <c r="V4619">
        <f>(Data[[#This Row],[mean_b]]/256)*100</f>
        <v>67.96875</v>
      </c>
      <c r="W4619">
        <v>0.61199999999999999</v>
      </c>
      <c r="X4619" t="s">
        <v>51</v>
      </c>
      <c r="Y4619" t="s">
        <v>45</v>
      </c>
      <c r="Z4619">
        <v>5513</v>
      </c>
      <c r="AA4619">
        <v>3.53</v>
      </c>
      <c r="AB4619">
        <v>14.2</v>
      </c>
      <c r="AC4619">
        <v>38.799999999999997</v>
      </c>
      <c r="AD4619">
        <v>224062</v>
      </c>
      <c r="AE4619">
        <v>78.400000000000006</v>
      </c>
      <c r="AF4619">
        <v>33.200000000000003</v>
      </c>
      <c r="AG4619" t="s">
        <v>46</v>
      </c>
      <c r="AH4619" t="s">
        <v>68</v>
      </c>
      <c r="AI4619" t="s">
        <v>43</v>
      </c>
      <c r="AJ4619">
        <v>100</v>
      </c>
      <c r="AK4619">
        <v>360</v>
      </c>
      <c r="AL4619">
        <v>0.1007</v>
      </c>
      <c r="AM4619">
        <v>0.78259999999999996</v>
      </c>
      <c r="AN4619">
        <v>0.90790000000000004</v>
      </c>
      <c r="AO4619">
        <f>Data[[#This Row],[labeller_confidence_score]]-Data[[#This Row],[cytodiffusion_classification_confidence]]</f>
        <v>0.12530000000000008</v>
      </c>
    </row>
    <row r="4620" spans="1:41" x14ac:dyDescent="0.3">
      <c r="A4620" t="s">
        <v>4693</v>
      </c>
      <c r="B4620" t="s">
        <v>81</v>
      </c>
      <c r="C4620">
        <v>1</v>
      </c>
      <c r="D4620" t="s">
        <v>82</v>
      </c>
      <c r="E4620">
        <v>16.329999999999998</v>
      </c>
      <c r="F4620">
        <v>82.1</v>
      </c>
      <c r="G4620">
        <v>0.40500000000000003</v>
      </c>
      <c r="H4620">
        <v>0.14499999999999999</v>
      </c>
      <c r="I4620">
        <f>Data[[#This Row],[nucleus_area_pct]]/Data[[#This Row],[cytoplasm_ratio]]</f>
        <v>566.20689655172418</v>
      </c>
      <c r="J4620">
        <v>0.86799999999999999</v>
      </c>
      <c r="K4620">
        <v>0.13600000000000001</v>
      </c>
      <c r="L4620">
        <v>0.71</v>
      </c>
      <c r="M4620">
        <v>1</v>
      </c>
      <c r="N4620">
        <v>0.94899999999999995</v>
      </c>
      <c r="O4620">
        <v>741</v>
      </c>
      <c r="P4620">
        <v>92</v>
      </c>
      <c r="Q4620">
        <v>212</v>
      </c>
      <c r="R4620">
        <v>162</v>
      </c>
      <c r="S4620">
        <v>208</v>
      </c>
      <c r="T4620">
        <f>(Data[[#This Row],[mean_r]]/256)*100</f>
        <v>82.8125</v>
      </c>
      <c r="U4620">
        <f>(Data[[#This Row],[mean_g]]/256)*100</f>
        <v>63.28125</v>
      </c>
      <c r="V4620">
        <f>(Data[[#This Row],[mean_b]]/256)*100</f>
        <v>81.25</v>
      </c>
      <c r="W4620">
        <v>0.63600000000000001</v>
      </c>
      <c r="X4620" t="s">
        <v>39</v>
      </c>
      <c r="Y4620" t="s">
        <v>45</v>
      </c>
      <c r="Z4620">
        <v>8700</v>
      </c>
      <c r="AA4620">
        <v>5.03</v>
      </c>
      <c r="AB4620">
        <v>14.2</v>
      </c>
      <c r="AC4620">
        <v>38.200000000000003</v>
      </c>
      <c r="AD4620">
        <v>265390</v>
      </c>
      <c r="AE4620">
        <v>106</v>
      </c>
      <c r="AF4620">
        <v>33.299999999999997</v>
      </c>
      <c r="AG4620" t="s">
        <v>64</v>
      </c>
      <c r="AH4620" t="s">
        <v>42</v>
      </c>
      <c r="AI4620" t="s">
        <v>56</v>
      </c>
      <c r="AJ4620">
        <v>60</v>
      </c>
      <c r="AK4620">
        <v>512</v>
      </c>
      <c r="AL4620">
        <v>0.97160000000000002</v>
      </c>
      <c r="AM4620">
        <v>0.81140000000000001</v>
      </c>
      <c r="AN4620">
        <v>0.86009999999999998</v>
      </c>
      <c r="AO4620">
        <f>Data[[#This Row],[labeller_confidence_score]]-Data[[#This Row],[cytodiffusion_classification_confidence]]</f>
        <v>4.8699999999999966E-2</v>
      </c>
    </row>
    <row r="4621" spans="1:41" x14ac:dyDescent="0.3">
      <c r="A4621" t="s">
        <v>4694</v>
      </c>
      <c r="B4621" t="s">
        <v>120</v>
      </c>
      <c r="C4621">
        <v>1</v>
      </c>
      <c r="D4621" t="s">
        <v>104</v>
      </c>
      <c r="E4621">
        <v>6.06</v>
      </c>
      <c r="F4621">
        <v>0</v>
      </c>
      <c r="G4621">
        <v>0</v>
      </c>
      <c r="H4621">
        <v>1</v>
      </c>
      <c r="I4621">
        <f>Data[[#This Row],[nucleus_area_pct]]/Data[[#This Row],[cytoplasm_ratio]]</f>
        <v>0</v>
      </c>
      <c r="J4621">
        <v>0.94</v>
      </c>
      <c r="K4621">
        <v>8.2000000000000003E-2</v>
      </c>
      <c r="L4621">
        <v>0.61</v>
      </c>
      <c r="M4621">
        <v>1</v>
      </c>
      <c r="N4621">
        <v>0.95399999999999996</v>
      </c>
      <c r="O4621">
        <v>109</v>
      </c>
      <c r="P4621">
        <v>44</v>
      </c>
      <c r="Q4621">
        <v>217</v>
      </c>
      <c r="R4621">
        <v>129</v>
      </c>
      <c r="S4621">
        <v>138</v>
      </c>
      <c r="T4621">
        <f>(Data[[#This Row],[mean_r]]/256)*100</f>
        <v>84.765625</v>
      </c>
      <c r="U4621">
        <f>(Data[[#This Row],[mean_g]]/256)*100</f>
        <v>50.390625</v>
      </c>
      <c r="V4621">
        <f>(Data[[#This Row],[mean_b]]/256)*100</f>
        <v>53.90625</v>
      </c>
      <c r="W4621">
        <v>0.61199999999999999</v>
      </c>
      <c r="X4621" t="s">
        <v>51</v>
      </c>
      <c r="Y4621" t="s">
        <v>45</v>
      </c>
      <c r="Z4621">
        <v>2965</v>
      </c>
      <c r="AA4621">
        <v>4.04</v>
      </c>
      <c r="AB4621">
        <v>14.2</v>
      </c>
      <c r="AC4621">
        <v>40.4</v>
      </c>
      <c r="AD4621">
        <v>323487</v>
      </c>
      <c r="AE4621">
        <v>94.6</v>
      </c>
      <c r="AF4621">
        <v>32</v>
      </c>
      <c r="AG4621" t="s">
        <v>41</v>
      </c>
      <c r="AH4621" t="s">
        <v>47</v>
      </c>
      <c r="AI4621" t="s">
        <v>43</v>
      </c>
      <c r="AJ4621">
        <v>60</v>
      </c>
      <c r="AK4621">
        <v>256</v>
      </c>
      <c r="AL4621">
        <v>0.8206</v>
      </c>
      <c r="AM4621">
        <v>0.66610000000000003</v>
      </c>
      <c r="AN4621">
        <v>0.70009999999999994</v>
      </c>
      <c r="AO4621">
        <f>Data[[#This Row],[labeller_confidence_score]]-Data[[#This Row],[cytodiffusion_classification_confidence]]</f>
        <v>3.3999999999999919E-2</v>
      </c>
    </row>
    <row r="4622" spans="1:41" x14ac:dyDescent="0.3">
      <c r="A4622" t="s">
        <v>4695</v>
      </c>
      <c r="B4622" t="s">
        <v>54</v>
      </c>
      <c r="C4622">
        <v>0</v>
      </c>
      <c r="D4622" t="s">
        <v>54</v>
      </c>
      <c r="E4622">
        <v>6.61</v>
      </c>
      <c r="F4622">
        <v>0</v>
      </c>
      <c r="G4622">
        <v>0</v>
      </c>
      <c r="H4622">
        <v>1</v>
      </c>
      <c r="I4622">
        <f>Data[[#This Row],[nucleus_area_pct]]/Data[[#This Row],[cytoplasm_ratio]]</f>
        <v>0</v>
      </c>
      <c r="J4622">
        <v>0.86799999999999999</v>
      </c>
      <c r="K4622">
        <v>6.8000000000000005E-2</v>
      </c>
      <c r="L4622">
        <v>0.56999999999999995</v>
      </c>
      <c r="M4622">
        <v>1</v>
      </c>
      <c r="N4622">
        <v>0.91800000000000004</v>
      </c>
      <c r="O4622">
        <v>138</v>
      </c>
      <c r="P4622">
        <v>46</v>
      </c>
      <c r="Q4622">
        <v>221</v>
      </c>
      <c r="R4622">
        <v>115</v>
      </c>
      <c r="S4622">
        <v>128</v>
      </c>
      <c r="T4622">
        <f>(Data[[#This Row],[mean_r]]/256)*100</f>
        <v>86.328125</v>
      </c>
      <c r="U4622">
        <f>(Data[[#This Row],[mean_g]]/256)*100</f>
        <v>44.921875</v>
      </c>
      <c r="V4622">
        <f>(Data[[#This Row],[mean_b]]/256)*100</f>
        <v>50</v>
      </c>
      <c r="W4622">
        <v>0.48099999999999998</v>
      </c>
      <c r="X4622" t="s">
        <v>51</v>
      </c>
      <c r="Y4622" t="s">
        <v>40</v>
      </c>
      <c r="Z4622">
        <v>5045</v>
      </c>
      <c r="AA4622">
        <v>4.71</v>
      </c>
      <c r="AB4622">
        <v>14.1</v>
      </c>
      <c r="AC4622">
        <v>43.6</v>
      </c>
      <c r="AD4622">
        <v>183761</v>
      </c>
      <c r="AE4622">
        <v>85.6</v>
      </c>
      <c r="AF4622">
        <v>31.7</v>
      </c>
      <c r="AG4622" t="s">
        <v>41</v>
      </c>
      <c r="AH4622" t="s">
        <v>42</v>
      </c>
      <c r="AI4622" t="s">
        <v>52</v>
      </c>
      <c r="AJ4622">
        <v>100</v>
      </c>
      <c r="AK4622">
        <v>256</v>
      </c>
      <c r="AL4622">
        <v>0.1003</v>
      </c>
      <c r="AM4622">
        <v>0.89639999999999997</v>
      </c>
      <c r="AN4622">
        <v>1</v>
      </c>
      <c r="AO4622">
        <f>Data[[#This Row],[labeller_confidence_score]]-Data[[#This Row],[cytodiffusion_classification_confidence]]</f>
        <v>0.10360000000000003</v>
      </c>
    </row>
    <row r="4623" spans="1:41" x14ac:dyDescent="0.3">
      <c r="A4623" t="s">
        <v>4696</v>
      </c>
      <c r="B4623" t="s">
        <v>81</v>
      </c>
      <c r="C4623">
        <v>1</v>
      </c>
      <c r="D4623" t="s">
        <v>82</v>
      </c>
      <c r="E4623">
        <v>16.559999999999999</v>
      </c>
      <c r="F4623">
        <v>83.3</v>
      </c>
      <c r="G4623">
        <v>0.23400000000000001</v>
      </c>
      <c r="H4623">
        <v>0.22700000000000001</v>
      </c>
      <c r="I4623">
        <f>Data[[#This Row],[nucleus_area_pct]]/Data[[#This Row],[cytoplasm_ratio]]</f>
        <v>366.96035242290748</v>
      </c>
      <c r="J4623">
        <v>0.86399999999999999</v>
      </c>
      <c r="K4623">
        <v>0.315</v>
      </c>
      <c r="L4623">
        <v>0.59</v>
      </c>
      <c r="M4623">
        <v>1</v>
      </c>
      <c r="N4623">
        <v>0.86599999999999999</v>
      </c>
      <c r="O4623">
        <v>756</v>
      </c>
      <c r="P4623">
        <v>109</v>
      </c>
      <c r="Q4623">
        <v>162</v>
      </c>
      <c r="R4623">
        <v>162</v>
      </c>
      <c r="S4623">
        <v>175</v>
      </c>
      <c r="T4623">
        <f>(Data[[#This Row],[mean_r]]/256)*100</f>
        <v>63.28125</v>
      </c>
      <c r="U4623">
        <f>(Data[[#This Row],[mean_g]]/256)*100</f>
        <v>63.28125</v>
      </c>
      <c r="V4623">
        <f>(Data[[#This Row],[mean_b]]/256)*100</f>
        <v>68.359375</v>
      </c>
      <c r="W4623">
        <v>0.67300000000000004</v>
      </c>
      <c r="X4623" t="s">
        <v>51</v>
      </c>
      <c r="Y4623" t="s">
        <v>40</v>
      </c>
      <c r="Z4623">
        <v>6311</v>
      </c>
      <c r="AA4623">
        <v>3.84</v>
      </c>
      <c r="AB4623">
        <v>13</v>
      </c>
      <c r="AC4623">
        <v>47.5</v>
      </c>
      <c r="AD4623">
        <v>341338</v>
      </c>
      <c r="AE4623">
        <v>84.6</v>
      </c>
      <c r="AF4623">
        <v>32.6</v>
      </c>
      <c r="AG4623" t="s">
        <v>64</v>
      </c>
      <c r="AH4623" t="s">
        <v>47</v>
      </c>
      <c r="AI4623" t="s">
        <v>43</v>
      </c>
      <c r="AJ4623">
        <v>40</v>
      </c>
      <c r="AK4623">
        <v>512</v>
      </c>
      <c r="AL4623">
        <v>1</v>
      </c>
      <c r="AM4623">
        <v>0.88349999999999995</v>
      </c>
      <c r="AN4623">
        <v>0.63049999999999995</v>
      </c>
      <c r="AO4623">
        <f>Data[[#This Row],[labeller_confidence_score]]-Data[[#This Row],[cytodiffusion_classification_confidence]]</f>
        <v>-0.253</v>
      </c>
    </row>
    <row r="4624" spans="1:41" x14ac:dyDescent="0.3">
      <c r="A4624" t="s">
        <v>4697</v>
      </c>
      <c r="B4624" t="s">
        <v>103</v>
      </c>
      <c r="C4624">
        <v>1</v>
      </c>
      <c r="D4624" t="s">
        <v>104</v>
      </c>
      <c r="E4624">
        <v>2.67</v>
      </c>
      <c r="F4624">
        <v>0</v>
      </c>
      <c r="G4624">
        <v>0</v>
      </c>
      <c r="H4624">
        <v>1</v>
      </c>
      <c r="I4624">
        <f>Data[[#This Row],[nucleus_area_pct]]/Data[[#This Row],[cytoplasm_ratio]]</f>
        <v>0</v>
      </c>
      <c r="J4624">
        <v>0.58699999999999997</v>
      </c>
      <c r="K4624">
        <v>0.79500000000000004</v>
      </c>
      <c r="L4624">
        <v>0.68</v>
      </c>
      <c r="M4624">
        <v>1</v>
      </c>
      <c r="N4624">
        <v>0.65200000000000002</v>
      </c>
      <c r="O4624">
        <v>37</v>
      </c>
      <c r="P4624">
        <v>26</v>
      </c>
      <c r="Q4624">
        <v>214</v>
      </c>
      <c r="R4624">
        <v>120</v>
      </c>
      <c r="S4624">
        <v>117</v>
      </c>
      <c r="T4624">
        <f>(Data[[#This Row],[mean_r]]/256)*100</f>
        <v>83.59375</v>
      </c>
      <c r="U4624">
        <f>(Data[[#This Row],[mean_g]]/256)*100</f>
        <v>46.875</v>
      </c>
      <c r="V4624">
        <f>(Data[[#This Row],[mean_b]]/256)*100</f>
        <v>45.703125</v>
      </c>
      <c r="W4624">
        <v>0.48399999999999999</v>
      </c>
      <c r="X4624" t="s">
        <v>51</v>
      </c>
      <c r="Y4624" t="s">
        <v>40</v>
      </c>
      <c r="Z4624">
        <v>7857</v>
      </c>
      <c r="AA4624">
        <v>5.01</v>
      </c>
      <c r="AB4624">
        <v>11.3</v>
      </c>
      <c r="AC4624">
        <v>43.5</v>
      </c>
      <c r="AD4624">
        <v>239758</v>
      </c>
      <c r="AE4624">
        <v>88.8</v>
      </c>
      <c r="AF4624">
        <v>34.4</v>
      </c>
      <c r="AG4624" t="s">
        <v>46</v>
      </c>
      <c r="AH4624" t="s">
        <v>47</v>
      </c>
      <c r="AI4624" t="s">
        <v>52</v>
      </c>
      <c r="AJ4624">
        <v>100</v>
      </c>
      <c r="AK4624">
        <v>512</v>
      </c>
      <c r="AL4624">
        <v>0.85540000000000005</v>
      </c>
      <c r="AM4624">
        <v>0.84379999999999999</v>
      </c>
      <c r="AN4624">
        <v>0.87250000000000005</v>
      </c>
      <c r="AO4624">
        <f>Data[[#This Row],[labeller_confidence_score]]-Data[[#This Row],[cytodiffusion_classification_confidence]]</f>
        <v>2.8700000000000059E-2</v>
      </c>
    </row>
    <row r="4625" spans="1:41" x14ac:dyDescent="0.3">
      <c r="A4625" t="s">
        <v>4698</v>
      </c>
      <c r="B4625" t="s">
        <v>120</v>
      </c>
      <c r="C4625">
        <v>1</v>
      </c>
      <c r="D4625" t="s">
        <v>104</v>
      </c>
      <c r="E4625">
        <v>5.98</v>
      </c>
      <c r="F4625">
        <v>0</v>
      </c>
      <c r="G4625">
        <v>0</v>
      </c>
      <c r="H4625">
        <v>1</v>
      </c>
      <c r="I4625">
        <f>Data[[#This Row],[nucleus_area_pct]]/Data[[#This Row],[cytoplasm_ratio]]</f>
        <v>0</v>
      </c>
      <c r="J4625">
        <v>0.96899999999999997</v>
      </c>
      <c r="K4625">
        <v>0.09</v>
      </c>
      <c r="L4625">
        <v>0.49</v>
      </c>
      <c r="M4625">
        <v>1</v>
      </c>
      <c r="N4625">
        <v>0.99399999999999999</v>
      </c>
      <c r="O4625">
        <v>155</v>
      </c>
      <c r="P4625">
        <v>43</v>
      </c>
      <c r="Q4625">
        <v>225</v>
      </c>
      <c r="R4625">
        <v>138</v>
      </c>
      <c r="S4625">
        <v>137</v>
      </c>
      <c r="T4625">
        <f>(Data[[#This Row],[mean_r]]/256)*100</f>
        <v>87.890625</v>
      </c>
      <c r="U4625">
        <f>(Data[[#This Row],[mean_g]]/256)*100</f>
        <v>53.90625</v>
      </c>
      <c r="V4625">
        <f>(Data[[#This Row],[mean_b]]/256)*100</f>
        <v>53.515625</v>
      </c>
      <c r="W4625">
        <v>0.56399999999999995</v>
      </c>
      <c r="X4625" t="s">
        <v>51</v>
      </c>
      <c r="Y4625" t="s">
        <v>45</v>
      </c>
      <c r="Z4625">
        <v>4884</v>
      </c>
      <c r="AA4625">
        <v>5.42</v>
      </c>
      <c r="AB4625">
        <v>11.8</v>
      </c>
      <c r="AC4625">
        <v>42.6</v>
      </c>
      <c r="AD4625">
        <v>320885</v>
      </c>
      <c r="AE4625">
        <v>94.6</v>
      </c>
      <c r="AF4625">
        <v>32</v>
      </c>
      <c r="AG4625" t="s">
        <v>64</v>
      </c>
      <c r="AH4625" t="s">
        <v>68</v>
      </c>
      <c r="AI4625" t="s">
        <v>56</v>
      </c>
      <c r="AJ4625">
        <v>100</v>
      </c>
      <c r="AK4625">
        <v>224</v>
      </c>
      <c r="AL4625">
        <v>0.72940000000000005</v>
      </c>
      <c r="AM4625">
        <v>0.73060000000000003</v>
      </c>
      <c r="AN4625">
        <v>0.7026</v>
      </c>
      <c r="AO4625">
        <f>Data[[#This Row],[labeller_confidence_score]]-Data[[#This Row],[cytodiffusion_classification_confidence]]</f>
        <v>-2.8000000000000025E-2</v>
      </c>
    </row>
    <row r="4626" spans="1:41" x14ac:dyDescent="0.3">
      <c r="A4626" t="s">
        <v>4699</v>
      </c>
      <c r="B4626" t="s">
        <v>49</v>
      </c>
      <c r="C4626">
        <v>0</v>
      </c>
      <c r="D4626" t="s">
        <v>50</v>
      </c>
      <c r="E4626">
        <v>11.32</v>
      </c>
      <c r="F4626">
        <v>57</v>
      </c>
      <c r="G4626">
        <v>0.58399999999999996</v>
      </c>
      <c r="H4626">
        <v>0.48599999999999999</v>
      </c>
      <c r="I4626">
        <f>Data[[#This Row],[nucleus_area_pct]]/Data[[#This Row],[cytoplasm_ratio]]</f>
        <v>117.28395061728395</v>
      </c>
      <c r="J4626">
        <v>0.80300000000000005</v>
      </c>
      <c r="K4626">
        <v>0.27300000000000002</v>
      </c>
      <c r="L4626">
        <v>2.8</v>
      </c>
      <c r="M4626">
        <v>4</v>
      </c>
      <c r="N4626">
        <v>0.72199999999999998</v>
      </c>
      <c r="O4626">
        <v>434</v>
      </c>
      <c r="P4626">
        <v>71</v>
      </c>
      <c r="Q4626">
        <v>222</v>
      </c>
      <c r="R4626">
        <v>166</v>
      </c>
      <c r="S4626">
        <v>175</v>
      </c>
      <c r="T4626">
        <f>(Data[[#This Row],[mean_r]]/256)*100</f>
        <v>86.71875</v>
      </c>
      <c r="U4626">
        <f>(Data[[#This Row],[mean_g]]/256)*100</f>
        <v>64.84375</v>
      </c>
      <c r="V4626">
        <f>(Data[[#This Row],[mean_b]]/256)*100</f>
        <v>68.359375</v>
      </c>
      <c r="W4626">
        <v>0.6</v>
      </c>
      <c r="X4626" t="s">
        <v>51</v>
      </c>
      <c r="Y4626" t="s">
        <v>45</v>
      </c>
      <c r="Z4626">
        <v>5693</v>
      </c>
      <c r="AA4626">
        <v>6.25</v>
      </c>
      <c r="AB4626">
        <v>14.8</v>
      </c>
      <c r="AC4626">
        <v>41.1</v>
      </c>
      <c r="AD4626">
        <v>258380</v>
      </c>
      <c r="AE4626">
        <v>98.8</v>
      </c>
      <c r="AF4626">
        <v>35.799999999999997</v>
      </c>
      <c r="AG4626" t="s">
        <v>46</v>
      </c>
      <c r="AH4626" t="s">
        <v>42</v>
      </c>
      <c r="AI4626" t="s">
        <v>52</v>
      </c>
      <c r="AJ4626">
        <v>100</v>
      </c>
      <c r="AK4626">
        <v>360</v>
      </c>
      <c r="AL4626">
        <v>8.6800000000000002E-2</v>
      </c>
      <c r="AM4626">
        <v>0.95089999999999997</v>
      </c>
      <c r="AN4626">
        <v>0.86990000000000001</v>
      </c>
      <c r="AO4626">
        <f>Data[[#This Row],[labeller_confidence_score]]-Data[[#This Row],[cytodiffusion_classification_confidence]]</f>
        <v>-8.0999999999999961E-2</v>
      </c>
    </row>
    <row r="4627" spans="1:41" x14ac:dyDescent="0.3">
      <c r="A4627" t="s">
        <v>4700</v>
      </c>
      <c r="B4627" t="s">
        <v>49</v>
      </c>
      <c r="C4627">
        <v>0</v>
      </c>
      <c r="D4627" t="s">
        <v>50</v>
      </c>
      <c r="E4627">
        <v>12.13</v>
      </c>
      <c r="F4627">
        <v>60</v>
      </c>
      <c r="G4627">
        <v>0.60099999999999998</v>
      </c>
      <c r="H4627">
        <v>0.57499999999999996</v>
      </c>
      <c r="I4627">
        <f>Data[[#This Row],[nucleus_area_pct]]/Data[[#This Row],[cytoplasm_ratio]]</f>
        <v>104.34782608695653</v>
      </c>
      <c r="J4627">
        <v>0.91200000000000003</v>
      </c>
      <c r="K4627">
        <v>0.38600000000000001</v>
      </c>
      <c r="L4627">
        <v>1.28</v>
      </c>
      <c r="M4627">
        <v>4.2</v>
      </c>
      <c r="N4627">
        <v>0.79300000000000004</v>
      </c>
      <c r="O4627">
        <v>379</v>
      </c>
      <c r="P4627">
        <v>68</v>
      </c>
      <c r="Q4627">
        <v>203</v>
      </c>
      <c r="R4627">
        <v>169</v>
      </c>
      <c r="S4627">
        <v>161</v>
      </c>
      <c r="T4627">
        <f>(Data[[#This Row],[mean_r]]/256)*100</f>
        <v>79.296875</v>
      </c>
      <c r="U4627">
        <f>(Data[[#This Row],[mean_g]]/256)*100</f>
        <v>66.015625</v>
      </c>
      <c r="V4627">
        <f>(Data[[#This Row],[mean_b]]/256)*100</f>
        <v>62.890625</v>
      </c>
      <c r="W4627">
        <v>0.57499999999999996</v>
      </c>
      <c r="X4627" t="s">
        <v>39</v>
      </c>
      <c r="Y4627" t="s">
        <v>40</v>
      </c>
      <c r="Z4627">
        <v>7857</v>
      </c>
      <c r="AA4627">
        <v>4.07</v>
      </c>
      <c r="AB4627">
        <v>12.3</v>
      </c>
      <c r="AC4627">
        <v>29.4</v>
      </c>
      <c r="AD4627">
        <v>327742</v>
      </c>
      <c r="AE4627">
        <v>93.2</v>
      </c>
      <c r="AF4627">
        <v>32</v>
      </c>
      <c r="AG4627" t="s">
        <v>46</v>
      </c>
      <c r="AH4627" t="s">
        <v>68</v>
      </c>
      <c r="AI4627" t="s">
        <v>43</v>
      </c>
      <c r="AJ4627">
        <v>100</v>
      </c>
      <c r="AK4627">
        <v>256</v>
      </c>
      <c r="AL4627">
        <v>9.9299999999999999E-2</v>
      </c>
      <c r="AM4627">
        <v>0.97140000000000004</v>
      </c>
      <c r="AN4627">
        <v>0.90380000000000005</v>
      </c>
      <c r="AO4627">
        <f>Data[[#This Row],[labeller_confidence_score]]-Data[[#This Row],[cytodiffusion_classification_confidence]]</f>
        <v>-6.7599999999999993E-2</v>
      </c>
    </row>
    <row r="4628" spans="1:41" x14ac:dyDescent="0.3">
      <c r="A4628" t="s">
        <v>4701</v>
      </c>
      <c r="B4628" t="s">
        <v>62</v>
      </c>
      <c r="C4628">
        <v>0</v>
      </c>
      <c r="D4628" t="s">
        <v>50</v>
      </c>
      <c r="E4628">
        <v>9.51</v>
      </c>
      <c r="F4628">
        <v>81.3</v>
      </c>
      <c r="G4628">
        <v>0.82</v>
      </c>
      <c r="H4628">
        <v>0.13100000000000001</v>
      </c>
      <c r="I4628">
        <f>Data[[#This Row],[nucleus_area_pct]]/Data[[#This Row],[cytoplasm_ratio]]</f>
        <v>620.61068702290072</v>
      </c>
      <c r="J4628">
        <v>0.84799999999999998</v>
      </c>
      <c r="K4628">
        <v>0.154</v>
      </c>
      <c r="L4628">
        <v>1.22</v>
      </c>
      <c r="M4628">
        <v>1</v>
      </c>
      <c r="N4628">
        <v>0.90800000000000003</v>
      </c>
      <c r="O4628">
        <v>318</v>
      </c>
      <c r="P4628">
        <v>68</v>
      </c>
      <c r="Q4628">
        <v>204</v>
      </c>
      <c r="R4628">
        <v>163</v>
      </c>
      <c r="S4628">
        <v>188</v>
      </c>
      <c r="T4628">
        <f>(Data[[#This Row],[mean_r]]/256)*100</f>
        <v>79.6875</v>
      </c>
      <c r="U4628">
        <f>(Data[[#This Row],[mean_g]]/256)*100</f>
        <v>63.671875</v>
      </c>
      <c r="V4628">
        <f>(Data[[#This Row],[mean_b]]/256)*100</f>
        <v>73.4375</v>
      </c>
      <c r="W4628">
        <v>0.67600000000000005</v>
      </c>
      <c r="X4628" t="s">
        <v>51</v>
      </c>
      <c r="Y4628" t="s">
        <v>45</v>
      </c>
      <c r="Z4628">
        <v>9524</v>
      </c>
      <c r="AA4628">
        <v>4.28</v>
      </c>
      <c r="AB4628">
        <v>17</v>
      </c>
      <c r="AC4628">
        <v>37.9</v>
      </c>
      <c r="AD4628">
        <v>204706</v>
      </c>
      <c r="AE4628">
        <v>73.400000000000006</v>
      </c>
      <c r="AF4628">
        <v>36.1</v>
      </c>
      <c r="AG4628" t="s">
        <v>46</v>
      </c>
      <c r="AH4628" t="s">
        <v>68</v>
      </c>
      <c r="AI4628" t="s">
        <v>52</v>
      </c>
      <c r="AJ4628">
        <v>100</v>
      </c>
      <c r="AK4628">
        <v>360</v>
      </c>
      <c r="AL4628">
        <v>0.13789999999999999</v>
      </c>
      <c r="AM4628">
        <v>0.93789999999999996</v>
      </c>
      <c r="AN4628">
        <v>0.87</v>
      </c>
      <c r="AO4628">
        <f>Data[[#This Row],[labeller_confidence_score]]-Data[[#This Row],[cytodiffusion_classification_confidence]]</f>
        <v>-6.789999999999996E-2</v>
      </c>
    </row>
    <row r="4629" spans="1:41" x14ac:dyDescent="0.3">
      <c r="A4629" t="s">
        <v>4702</v>
      </c>
      <c r="B4629" t="s">
        <v>120</v>
      </c>
      <c r="C4629">
        <v>1</v>
      </c>
      <c r="D4629" t="s">
        <v>104</v>
      </c>
      <c r="E4629">
        <v>6.38</v>
      </c>
      <c r="F4629">
        <v>0</v>
      </c>
      <c r="G4629">
        <v>0</v>
      </c>
      <c r="H4629">
        <v>1</v>
      </c>
      <c r="I4629">
        <f>Data[[#This Row],[nucleus_area_pct]]/Data[[#This Row],[cytoplasm_ratio]]</f>
        <v>0</v>
      </c>
      <c r="J4629">
        <v>1</v>
      </c>
      <c r="K4629">
        <v>0.06</v>
      </c>
      <c r="L4629">
        <v>0.28000000000000003</v>
      </c>
      <c r="M4629">
        <v>1</v>
      </c>
      <c r="N4629">
        <v>1</v>
      </c>
      <c r="O4629">
        <v>174</v>
      </c>
      <c r="P4629">
        <v>46</v>
      </c>
      <c r="Q4629">
        <v>231</v>
      </c>
      <c r="R4629">
        <v>133</v>
      </c>
      <c r="S4629">
        <v>110</v>
      </c>
      <c r="T4629">
        <f>(Data[[#This Row],[mean_r]]/256)*100</f>
        <v>90.234375</v>
      </c>
      <c r="U4629">
        <f>(Data[[#This Row],[mean_g]]/256)*100</f>
        <v>51.953125</v>
      </c>
      <c r="V4629">
        <f>(Data[[#This Row],[mean_b]]/256)*100</f>
        <v>42.96875</v>
      </c>
      <c r="W4629">
        <v>0.65600000000000003</v>
      </c>
      <c r="X4629" t="s">
        <v>51</v>
      </c>
      <c r="Y4629" t="s">
        <v>45</v>
      </c>
      <c r="Z4629">
        <v>8956</v>
      </c>
      <c r="AA4629">
        <v>4.6100000000000003</v>
      </c>
      <c r="AB4629">
        <v>14.7</v>
      </c>
      <c r="AC4629">
        <v>30.9</v>
      </c>
      <c r="AD4629">
        <v>237199</v>
      </c>
      <c r="AE4629">
        <v>83.9</v>
      </c>
      <c r="AF4629">
        <v>34.1</v>
      </c>
      <c r="AG4629" t="s">
        <v>64</v>
      </c>
      <c r="AH4629" t="s">
        <v>42</v>
      </c>
      <c r="AI4629" t="s">
        <v>43</v>
      </c>
      <c r="AJ4629">
        <v>100</v>
      </c>
      <c r="AK4629">
        <v>224</v>
      </c>
      <c r="AL4629">
        <v>0.74490000000000001</v>
      </c>
      <c r="AM4629">
        <v>0.72789999999999999</v>
      </c>
      <c r="AN4629">
        <v>0.78600000000000003</v>
      </c>
      <c r="AO4629">
        <f>Data[[#This Row],[labeller_confidence_score]]-Data[[#This Row],[cytodiffusion_classification_confidence]]</f>
        <v>5.8100000000000041E-2</v>
      </c>
    </row>
    <row r="4630" spans="1:41" x14ac:dyDescent="0.3">
      <c r="A4630" t="s">
        <v>4703</v>
      </c>
      <c r="B4630" t="s">
        <v>60</v>
      </c>
      <c r="C4630">
        <v>0</v>
      </c>
      <c r="D4630" t="s">
        <v>50</v>
      </c>
      <c r="E4630">
        <v>17.559999999999999</v>
      </c>
      <c r="F4630">
        <v>68.099999999999994</v>
      </c>
      <c r="G4630">
        <v>0.38</v>
      </c>
      <c r="H4630">
        <v>0.315</v>
      </c>
      <c r="I4630">
        <f>Data[[#This Row],[nucleus_area_pct]]/Data[[#This Row],[cytoplasm_ratio]]</f>
        <v>216.19047619047618</v>
      </c>
      <c r="J4630">
        <v>0.73199999999999998</v>
      </c>
      <c r="K4630">
        <v>0.28399999999999997</v>
      </c>
      <c r="L4630">
        <v>2.13</v>
      </c>
      <c r="M4630">
        <v>1.3</v>
      </c>
      <c r="N4630">
        <v>0.90400000000000003</v>
      </c>
      <c r="O4630">
        <v>610</v>
      </c>
      <c r="P4630">
        <v>90</v>
      </c>
      <c r="Q4630">
        <v>221</v>
      </c>
      <c r="R4630">
        <v>157</v>
      </c>
      <c r="S4630">
        <v>180</v>
      </c>
      <c r="T4630">
        <f>(Data[[#This Row],[mean_r]]/256)*100</f>
        <v>86.328125</v>
      </c>
      <c r="U4630">
        <f>(Data[[#This Row],[mean_g]]/256)*100</f>
        <v>61.328125</v>
      </c>
      <c r="V4630">
        <f>(Data[[#This Row],[mean_b]]/256)*100</f>
        <v>70.3125</v>
      </c>
      <c r="W4630">
        <v>0.58599999999999997</v>
      </c>
      <c r="X4630" t="s">
        <v>51</v>
      </c>
      <c r="Y4630" t="s">
        <v>40</v>
      </c>
      <c r="Z4630">
        <v>8500</v>
      </c>
      <c r="AA4630">
        <v>5.07</v>
      </c>
      <c r="AB4630">
        <v>16.2</v>
      </c>
      <c r="AC4630">
        <v>44.4</v>
      </c>
      <c r="AD4630">
        <v>362486</v>
      </c>
      <c r="AE4630">
        <v>106.1</v>
      </c>
      <c r="AF4630">
        <v>33.5</v>
      </c>
      <c r="AG4630" t="s">
        <v>64</v>
      </c>
      <c r="AH4630" t="s">
        <v>42</v>
      </c>
      <c r="AI4630" t="s">
        <v>56</v>
      </c>
      <c r="AJ4630">
        <v>40</v>
      </c>
      <c r="AK4630">
        <v>512</v>
      </c>
      <c r="AL4630">
        <v>9.8299999999999998E-2</v>
      </c>
      <c r="AM4630">
        <v>0.87209999999999999</v>
      </c>
      <c r="AN4630">
        <v>0.78069999999999995</v>
      </c>
      <c r="AO4630">
        <f>Data[[#This Row],[labeller_confidence_score]]-Data[[#This Row],[cytodiffusion_classification_confidence]]</f>
        <v>-9.1400000000000037E-2</v>
      </c>
    </row>
    <row r="4631" spans="1:41" x14ac:dyDescent="0.3">
      <c r="A4631" t="s">
        <v>4704</v>
      </c>
      <c r="B4631" t="s">
        <v>62</v>
      </c>
      <c r="C4631">
        <v>0</v>
      </c>
      <c r="D4631" t="s">
        <v>50</v>
      </c>
      <c r="E4631">
        <v>9.3800000000000008</v>
      </c>
      <c r="F4631">
        <v>71.099999999999994</v>
      </c>
      <c r="G4631">
        <v>0.69499999999999995</v>
      </c>
      <c r="H4631">
        <v>0.161</v>
      </c>
      <c r="I4631">
        <f>Data[[#This Row],[nucleus_area_pct]]/Data[[#This Row],[cytoplasm_ratio]]</f>
        <v>441.61490683229812</v>
      </c>
      <c r="J4631">
        <v>0.92300000000000004</v>
      </c>
      <c r="K4631">
        <v>0.26600000000000001</v>
      </c>
      <c r="L4631">
        <v>1.43</v>
      </c>
      <c r="M4631">
        <v>1</v>
      </c>
      <c r="N4631">
        <v>0.93</v>
      </c>
      <c r="O4631">
        <v>257</v>
      </c>
      <c r="P4631">
        <v>52</v>
      </c>
      <c r="Q4631">
        <v>193</v>
      </c>
      <c r="R4631">
        <v>153</v>
      </c>
      <c r="S4631">
        <v>202</v>
      </c>
      <c r="T4631">
        <f>(Data[[#This Row],[mean_r]]/256)*100</f>
        <v>75.390625</v>
      </c>
      <c r="U4631">
        <f>(Data[[#This Row],[mean_g]]/256)*100</f>
        <v>59.765625</v>
      </c>
      <c r="V4631">
        <f>(Data[[#This Row],[mean_b]]/256)*100</f>
        <v>78.90625</v>
      </c>
      <c r="W4631">
        <v>0.78700000000000003</v>
      </c>
      <c r="X4631" t="s">
        <v>51</v>
      </c>
      <c r="Y4631" t="s">
        <v>40</v>
      </c>
      <c r="Z4631">
        <v>8302</v>
      </c>
      <c r="AA4631">
        <v>3.77</v>
      </c>
      <c r="AB4631">
        <v>13.8</v>
      </c>
      <c r="AC4631">
        <v>34.9</v>
      </c>
      <c r="AD4631">
        <v>304154</v>
      </c>
      <c r="AE4631">
        <v>98.5</v>
      </c>
      <c r="AF4631">
        <v>35</v>
      </c>
      <c r="AG4631" t="s">
        <v>46</v>
      </c>
      <c r="AH4631" t="s">
        <v>47</v>
      </c>
      <c r="AI4631" t="s">
        <v>52</v>
      </c>
      <c r="AJ4631">
        <v>100</v>
      </c>
      <c r="AK4631">
        <v>360</v>
      </c>
      <c r="AL4631">
        <v>5.8299999999999998E-2</v>
      </c>
      <c r="AM4631">
        <v>0.84760000000000002</v>
      </c>
      <c r="AN4631">
        <v>0.97499999999999998</v>
      </c>
      <c r="AO4631">
        <f>Data[[#This Row],[labeller_confidence_score]]-Data[[#This Row],[cytodiffusion_classification_confidence]]</f>
        <v>0.12739999999999996</v>
      </c>
    </row>
    <row r="4632" spans="1:41" x14ac:dyDescent="0.3">
      <c r="A4632" t="s">
        <v>4705</v>
      </c>
      <c r="B4632" t="s">
        <v>49</v>
      </c>
      <c r="C4632">
        <v>0</v>
      </c>
      <c r="D4632" t="s">
        <v>50</v>
      </c>
      <c r="E4632">
        <v>13.44</v>
      </c>
      <c r="F4632">
        <v>55.1</v>
      </c>
      <c r="G4632">
        <v>0.51600000000000001</v>
      </c>
      <c r="H4632">
        <v>0.51300000000000001</v>
      </c>
      <c r="I4632">
        <f>Data[[#This Row],[nucleus_area_pct]]/Data[[#This Row],[cytoplasm_ratio]]</f>
        <v>107.4074074074074</v>
      </c>
      <c r="J4632">
        <v>0.78700000000000003</v>
      </c>
      <c r="K4632">
        <v>0.32</v>
      </c>
      <c r="L4632">
        <v>3.78</v>
      </c>
      <c r="M4632">
        <v>3.6</v>
      </c>
      <c r="N4632">
        <v>0.82</v>
      </c>
      <c r="O4632">
        <v>428</v>
      </c>
      <c r="P4632">
        <v>63</v>
      </c>
      <c r="Q4632">
        <v>202</v>
      </c>
      <c r="R4632">
        <v>160</v>
      </c>
      <c r="S4632">
        <v>182</v>
      </c>
      <c r="T4632">
        <f>(Data[[#This Row],[mean_r]]/256)*100</f>
        <v>78.90625</v>
      </c>
      <c r="U4632">
        <f>(Data[[#This Row],[mean_g]]/256)*100</f>
        <v>62.5</v>
      </c>
      <c r="V4632">
        <f>(Data[[#This Row],[mean_b]]/256)*100</f>
        <v>71.09375</v>
      </c>
      <c r="W4632">
        <v>0.73899999999999999</v>
      </c>
      <c r="X4632" t="s">
        <v>51</v>
      </c>
      <c r="Y4632" t="s">
        <v>45</v>
      </c>
      <c r="Z4632">
        <v>7543</v>
      </c>
      <c r="AA4632">
        <v>3.61</v>
      </c>
      <c r="AB4632">
        <v>13.9</v>
      </c>
      <c r="AC4632">
        <v>45</v>
      </c>
      <c r="AD4632">
        <v>271404</v>
      </c>
      <c r="AE4632">
        <v>92.9</v>
      </c>
      <c r="AF4632">
        <v>35</v>
      </c>
      <c r="AG4632" t="s">
        <v>64</v>
      </c>
      <c r="AH4632" t="s">
        <v>42</v>
      </c>
      <c r="AI4632" t="s">
        <v>43</v>
      </c>
      <c r="AJ4632">
        <v>60</v>
      </c>
      <c r="AK4632">
        <v>256</v>
      </c>
      <c r="AL4632">
        <v>0</v>
      </c>
      <c r="AM4632">
        <v>0.8095</v>
      </c>
      <c r="AN4632">
        <v>0.85309999999999997</v>
      </c>
      <c r="AO4632">
        <f>Data[[#This Row],[labeller_confidence_score]]-Data[[#This Row],[cytodiffusion_classification_confidence]]</f>
        <v>4.3599999999999972E-2</v>
      </c>
    </row>
    <row r="4633" spans="1:41" x14ac:dyDescent="0.3">
      <c r="A4633" t="s">
        <v>4706</v>
      </c>
      <c r="B4633" t="s">
        <v>49</v>
      </c>
      <c r="C4633">
        <v>0</v>
      </c>
      <c r="D4633" t="s">
        <v>50</v>
      </c>
      <c r="E4633">
        <v>12.44</v>
      </c>
      <c r="F4633">
        <v>51</v>
      </c>
      <c r="G4633">
        <v>0.497</v>
      </c>
      <c r="H4633">
        <v>0.436</v>
      </c>
      <c r="I4633">
        <f>Data[[#This Row],[nucleus_area_pct]]/Data[[#This Row],[cytoplasm_ratio]]</f>
        <v>116.97247706422019</v>
      </c>
      <c r="J4633">
        <v>0.73199999999999998</v>
      </c>
      <c r="K4633">
        <v>0.44400000000000001</v>
      </c>
      <c r="L4633">
        <v>2.5299999999999998</v>
      </c>
      <c r="M4633">
        <v>3.6</v>
      </c>
      <c r="N4633">
        <v>0.82699999999999996</v>
      </c>
      <c r="O4633">
        <v>329</v>
      </c>
      <c r="P4633">
        <v>68</v>
      </c>
      <c r="Q4633">
        <v>213</v>
      </c>
      <c r="R4633">
        <v>166</v>
      </c>
      <c r="S4633">
        <v>181</v>
      </c>
      <c r="T4633">
        <f>(Data[[#This Row],[mean_r]]/256)*100</f>
        <v>83.203125</v>
      </c>
      <c r="U4633">
        <f>(Data[[#This Row],[mean_g]]/256)*100</f>
        <v>64.84375</v>
      </c>
      <c r="V4633">
        <f>(Data[[#This Row],[mean_b]]/256)*100</f>
        <v>70.703125</v>
      </c>
      <c r="W4633">
        <v>0.69699999999999995</v>
      </c>
      <c r="X4633" t="s">
        <v>39</v>
      </c>
      <c r="Y4633" t="s">
        <v>40</v>
      </c>
      <c r="Z4633">
        <v>6726</v>
      </c>
      <c r="AA4633">
        <v>5.18</v>
      </c>
      <c r="AB4633">
        <v>10</v>
      </c>
      <c r="AC4633">
        <v>43.2</v>
      </c>
      <c r="AD4633">
        <v>257019</v>
      </c>
      <c r="AE4633">
        <v>85.4</v>
      </c>
      <c r="AF4633">
        <v>34.200000000000003</v>
      </c>
      <c r="AG4633" t="s">
        <v>64</v>
      </c>
      <c r="AH4633" t="s">
        <v>42</v>
      </c>
      <c r="AI4633" t="s">
        <v>43</v>
      </c>
      <c r="AJ4633">
        <v>60</v>
      </c>
      <c r="AK4633">
        <v>224</v>
      </c>
      <c r="AL4633">
        <v>6.6400000000000001E-2</v>
      </c>
      <c r="AM4633">
        <v>0.85780000000000001</v>
      </c>
      <c r="AN4633">
        <v>0.94420000000000004</v>
      </c>
      <c r="AO4633">
        <f>Data[[#This Row],[labeller_confidence_score]]-Data[[#This Row],[cytodiffusion_classification_confidence]]</f>
        <v>8.6400000000000032E-2</v>
      </c>
    </row>
    <row r="4634" spans="1:41" x14ac:dyDescent="0.3">
      <c r="A4634" t="s">
        <v>4707</v>
      </c>
      <c r="B4634" t="s">
        <v>133</v>
      </c>
      <c r="C4634">
        <v>1</v>
      </c>
      <c r="D4634" t="s">
        <v>104</v>
      </c>
      <c r="E4634">
        <v>8.42</v>
      </c>
      <c r="F4634">
        <v>0</v>
      </c>
      <c r="G4634">
        <v>0</v>
      </c>
      <c r="H4634">
        <v>1</v>
      </c>
      <c r="I4634">
        <f>Data[[#This Row],[nucleus_area_pct]]/Data[[#This Row],[cytoplasm_ratio]]</f>
        <v>0</v>
      </c>
      <c r="J4634">
        <v>0.45800000000000002</v>
      </c>
      <c r="K4634">
        <v>0.8</v>
      </c>
      <c r="L4634">
        <v>0.8</v>
      </c>
      <c r="M4634">
        <v>1</v>
      </c>
      <c r="N4634">
        <v>0.86599999999999999</v>
      </c>
      <c r="O4634">
        <v>174</v>
      </c>
      <c r="P4634">
        <v>58</v>
      </c>
      <c r="Q4634">
        <v>218</v>
      </c>
      <c r="R4634">
        <v>109</v>
      </c>
      <c r="S4634">
        <v>125</v>
      </c>
      <c r="T4634">
        <f>(Data[[#This Row],[mean_r]]/256)*100</f>
        <v>85.15625</v>
      </c>
      <c r="U4634">
        <f>(Data[[#This Row],[mean_g]]/256)*100</f>
        <v>42.578125</v>
      </c>
      <c r="V4634">
        <f>(Data[[#This Row],[mean_b]]/256)*100</f>
        <v>48.828125</v>
      </c>
      <c r="W4634">
        <v>0.41599999999999998</v>
      </c>
      <c r="X4634" t="s">
        <v>63</v>
      </c>
      <c r="Y4634" t="s">
        <v>40</v>
      </c>
      <c r="Z4634">
        <v>9653</v>
      </c>
      <c r="AA4634">
        <v>4.4000000000000004</v>
      </c>
      <c r="AB4634">
        <v>13.4</v>
      </c>
      <c r="AC4634">
        <v>42.3</v>
      </c>
      <c r="AD4634">
        <v>219704</v>
      </c>
      <c r="AE4634">
        <v>84.1</v>
      </c>
      <c r="AF4634">
        <v>32.6</v>
      </c>
      <c r="AG4634" t="s">
        <v>46</v>
      </c>
      <c r="AH4634" t="s">
        <v>68</v>
      </c>
      <c r="AI4634" t="s">
        <v>56</v>
      </c>
      <c r="AJ4634">
        <v>100</v>
      </c>
      <c r="AK4634">
        <v>256</v>
      </c>
      <c r="AL4634">
        <v>0.8952</v>
      </c>
      <c r="AM4634">
        <v>0.77410000000000001</v>
      </c>
      <c r="AN4634">
        <v>0.89639999999999997</v>
      </c>
      <c r="AO4634">
        <f>Data[[#This Row],[labeller_confidence_score]]-Data[[#This Row],[cytodiffusion_classification_confidence]]</f>
        <v>0.12229999999999996</v>
      </c>
    </row>
    <row r="4635" spans="1:41" x14ac:dyDescent="0.3">
      <c r="A4635" t="s">
        <v>4708</v>
      </c>
      <c r="B4635" t="s">
        <v>74</v>
      </c>
      <c r="C4635">
        <v>0</v>
      </c>
      <c r="D4635" t="s">
        <v>75</v>
      </c>
      <c r="E4635">
        <v>2.93</v>
      </c>
      <c r="F4635">
        <v>0</v>
      </c>
      <c r="G4635">
        <v>0</v>
      </c>
      <c r="H4635">
        <v>1</v>
      </c>
      <c r="I4635">
        <f>Data[[#This Row],[nucleus_area_pct]]/Data[[#This Row],[cytoplasm_ratio]]</f>
        <v>0</v>
      </c>
      <c r="J4635">
        <v>0.83399999999999996</v>
      </c>
      <c r="K4635">
        <v>0.37</v>
      </c>
      <c r="L4635">
        <v>3.26</v>
      </c>
      <c r="M4635">
        <v>1</v>
      </c>
      <c r="N4635">
        <v>0.78300000000000003</v>
      </c>
      <c r="O4635">
        <v>36</v>
      </c>
      <c r="P4635">
        <v>15</v>
      </c>
      <c r="Q4635">
        <v>210</v>
      </c>
      <c r="R4635">
        <v>143</v>
      </c>
      <c r="S4635">
        <v>160</v>
      </c>
      <c r="T4635">
        <f>(Data[[#This Row],[mean_r]]/256)*100</f>
        <v>82.03125</v>
      </c>
      <c r="U4635">
        <f>(Data[[#This Row],[mean_g]]/256)*100</f>
        <v>55.859375</v>
      </c>
      <c r="V4635">
        <f>(Data[[#This Row],[mean_b]]/256)*100</f>
        <v>62.5</v>
      </c>
      <c r="W4635">
        <v>0.54400000000000004</v>
      </c>
      <c r="X4635" t="s">
        <v>51</v>
      </c>
      <c r="Y4635" t="s">
        <v>40</v>
      </c>
      <c r="Z4635">
        <v>6116</v>
      </c>
      <c r="AA4635">
        <v>4.8</v>
      </c>
      <c r="AB4635">
        <v>15.4</v>
      </c>
      <c r="AC4635">
        <v>37.9</v>
      </c>
      <c r="AD4635">
        <v>275420</v>
      </c>
      <c r="AE4635">
        <v>97.4</v>
      </c>
      <c r="AF4635">
        <v>33.9</v>
      </c>
      <c r="AG4635" t="s">
        <v>41</v>
      </c>
      <c r="AH4635" t="s">
        <v>42</v>
      </c>
      <c r="AI4635" t="s">
        <v>52</v>
      </c>
      <c r="AJ4635">
        <v>60</v>
      </c>
      <c r="AK4635">
        <v>256</v>
      </c>
      <c r="AL4635">
        <v>8.3900000000000002E-2</v>
      </c>
      <c r="AM4635">
        <v>0.9113</v>
      </c>
      <c r="AN4635">
        <v>0.93269999999999997</v>
      </c>
      <c r="AO4635">
        <f>Data[[#This Row],[labeller_confidence_score]]-Data[[#This Row],[cytodiffusion_classification_confidence]]</f>
        <v>2.1399999999999975E-2</v>
      </c>
    </row>
    <row r="4636" spans="1:41" x14ac:dyDescent="0.3">
      <c r="A4636" t="s">
        <v>4709</v>
      </c>
      <c r="B4636" t="s">
        <v>62</v>
      </c>
      <c r="C4636">
        <v>0</v>
      </c>
      <c r="D4636" t="s">
        <v>50</v>
      </c>
      <c r="E4636">
        <v>7.23</v>
      </c>
      <c r="F4636">
        <v>87.2</v>
      </c>
      <c r="G4636">
        <v>0.84399999999999997</v>
      </c>
      <c r="H4636">
        <v>0.13500000000000001</v>
      </c>
      <c r="I4636">
        <f>Data[[#This Row],[nucleus_area_pct]]/Data[[#This Row],[cytoplasm_ratio]]</f>
        <v>645.92592592592587</v>
      </c>
      <c r="J4636">
        <v>0.96199999999999997</v>
      </c>
      <c r="K4636">
        <v>0.16900000000000001</v>
      </c>
      <c r="L4636">
        <v>1.2</v>
      </c>
      <c r="M4636">
        <v>1</v>
      </c>
      <c r="N4636">
        <v>0.90600000000000003</v>
      </c>
      <c r="O4636">
        <v>267</v>
      </c>
      <c r="P4636">
        <v>58</v>
      </c>
      <c r="Q4636">
        <v>196</v>
      </c>
      <c r="R4636">
        <v>157</v>
      </c>
      <c r="S4636">
        <v>198</v>
      </c>
      <c r="T4636">
        <f>(Data[[#This Row],[mean_r]]/256)*100</f>
        <v>76.5625</v>
      </c>
      <c r="U4636">
        <f>(Data[[#This Row],[mean_g]]/256)*100</f>
        <v>61.328125</v>
      </c>
      <c r="V4636">
        <f>(Data[[#This Row],[mean_b]]/256)*100</f>
        <v>77.34375</v>
      </c>
      <c r="W4636">
        <v>0.68899999999999995</v>
      </c>
      <c r="X4636" t="s">
        <v>63</v>
      </c>
      <c r="Y4636" t="s">
        <v>40</v>
      </c>
      <c r="Z4636">
        <v>9753</v>
      </c>
      <c r="AA4636">
        <v>4.57</v>
      </c>
      <c r="AB4636">
        <v>15.5</v>
      </c>
      <c r="AC4636">
        <v>44.7</v>
      </c>
      <c r="AD4636">
        <v>306235</v>
      </c>
      <c r="AE4636">
        <v>97</v>
      </c>
      <c r="AF4636">
        <v>32.799999999999997</v>
      </c>
      <c r="AG4636" t="s">
        <v>64</v>
      </c>
      <c r="AH4636" t="s">
        <v>47</v>
      </c>
      <c r="AI4636" t="s">
        <v>52</v>
      </c>
      <c r="AJ4636">
        <v>100</v>
      </c>
      <c r="AK4636">
        <v>512</v>
      </c>
      <c r="AL4636">
        <v>0.11360000000000001</v>
      </c>
      <c r="AM4636">
        <v>0.755</v>
      </c>
      <c r="AN4636">
        <v>0.9839</v>
      </c>
      <c r="AO4636">
        <f>Data[[#This Row],[labeller_confidence_score]]-Data[[#This Row],[cytodiffusion_classification_confidence]]</f>
        <v>0.22889999999999999</v>
      </c>
    </row>
    <row r="4637" spans="1:41" x14ac:dyDescent="0.3">
      <c r="A4637" t="s">
        <v>4710</v>
      </c>
      <c r="B4637" t="s">
        <v>49</v>
      </c>
      <c r="C4637">
        <v>0</v>
      </c>
      <c r="D4637" t="s">
        <v>50</v>
      </c>
      <c r="E4637">
        <v>11.17</v>
      </c>
      <c r="F4637">
        <v>55.4</v>
      </c>
      <c r="G4637">
        <v>0.48199999999999998</v>
      </c>
      <c r="H4637">
        <v>0.54</v>
      </c>
      <c r="I4637">
        <f>Data[[#This Row],[nucleus_area_pct]]/Data[[#This Row],[cytoplasm_ratio]]</f>
        <v>102.59259259259258</v>
      </c>
      <c r="J4637">
        <v>0.877</v>
      </c>
      <c r="K4637">
        <v>0.436</v>
      </c>
      <c r="L4637">
        <v>3.98</v>
      </c>
      <c r="M4637">
        <v>3.6</v>
      </c>
      <c r="N4637">
        <v>0.85799999999999998</v>
      </c>
      <c r="O4637">
        <v>481</v>
      </c>
      <c r="P4637">
        <v>71</v>
      </c>
      <c r="Q4637">
        <v>211</v>
      </c>
      <c r="R4637">
        <v>174</v>
      </c>
      <c r="S4637">
        <v>194</v>
      </c>
      <c r="T4637">
        <f>(Data[[#This Row],[mean_r]]/256)*100</f>
        <v>82.421875</v>
      </c>
      <c r="U4637">
        <f>(Data[[#This Row],[mean_g]]/256)*100</f>
        <v>67.96875</v>
      </c>
      <c r="V4637">
        <f>(Data[[#This Row],[mean_b]]/256)*100</f>
        <v>75.78125</v>
      </c>
      <c r="W4637">
        <v>0.59699999999999998</v>
      </c>
      <c r="X4637" t="s">
        <v>39</v>
      </c>
      <c r="Y4637" t="s">
        <v>45</v>
      </c>
      <c r="Z4637">
        <v>1532</v>
      </c>
      <c r="AA4637">
        <v>4.55</v>
      </c>
      <c r="AB4637">
        <v>13.8</v>
      </c>
      <c r="AC4637">
        <v>36.299999999999997</v>
      </c>
      <c r="AD4637">
        <v>94396</v>
      </c>
      <c r="AE4637">
        <v>91.4</v>
      </c>
      <c r="AF4637">
        <v>33.5</v>
      </c>
      <c r="AG4637" t="s">
        <v>46</v>
      </c>
      <c r="AH4637" t="s">
        <v>42</v>
      </c>
      <c r="AI4637" t="s">
        <v>43</v>
      </c>
      <c r="AJ4637">
        <v>100</v>
      </c>
      <c r="AK4637">
        <v>512</v>
      </c>
      <c r="AL4637">
        <v>0.13420000000000001</v>
      </c>
      <c r="AM4637">
        <v>0.98819999999999997</v>
      </c>
      <c r="AN4637">
        <v>0.90969999999999995</v>
      </c>
      <c r="AO4637">
        <f>Data[[#This Row],[labeller_confidence_score]]-Data[[#This Row],[cytodiffusion_classification_confidence]]</f>
        <v>-7.8500000000000014E-2</v>
      </c>
    </row>
    <row r="4638" spans="1:41" x14ac:dyDescent="0.3">
      <c r="A4638" t="s">
        <v>4711</v>
      </c>
      <c r="B4638" t="s">
        <v>62</v>
      </c>
      <c r="C4638">
        <v>0</v>
      </c>
      <c r="D4638" t="s">
        <v>50</v>
      </c>
      <c r="E4638">
        <v>8.15</v>
      </c>
      <c r="F4638">
        <v>82.7</v>
      </c>
      <c r="G4638">
        <v>0.80300000000000005</v>
      </c>
      <c r="H4638">
        <v>0.20300000000000001</v>
      </c>
      <c r="I4638">
        <f>Data[[#This Row],[nucleus_area_pct]]/Data[[#This Row],[cytoplasm_ratio]]</f>
        <v>407.38916256157631</v>
      </c>
      <c r="J4638">
        <v>0.84099999999999997</v>
      </c>
      <c r="K4638">
        <v>0.27</v>
      </c>
      <c r="L4638">
        <v>1.03</v>
      </c>
      <c r="M4638">
        <v>1</v>
      </c>
      <c r="N4638">
        <v>0.86499999999999999</v>
      </c>
      <c r="O4638">
        <v>311</v>
      </c>
      <c r="P4638">
        <v>55</v>
      </c>
      <c r="Q4638">
        <v>199</v>
      </c>
      <c r="R4638">
        <v>169</v>
      </c>
      <c r="S4638">
        <v>182</v>
      </c>
      <c r="T4638">
        <f>(Data[[#This Row],[mean_r]]/256)*100</f>
        <v>77.734375</v>
      </c>
      <c r="U4638">
        <f>(Data[[#This Row],[mean_g]]/256)*100</f>
        <v>66.015625</v>
      </c>
      <c r="V4638">
        <f>(Data[[#This Row],[mean_b]]/256)*100</f>
        <v>71.09375</v>
      </c>
      <c r="W4638">
        <v>0.71499999999999997</v>
      </c>
      <c r="X4638" t="s">
        <v>39</v>
      </c>
      <c r="Y4638" t="s">
        <v>45</v>
      </c>
      <c r="Z4638">
        <v>3104</v>
      </c>
      <c r="AA4638">
        <v>5.51</v>
      </c>
      <c r="AB4638">
        <v>11.5</v>
      </c>
      <c r="AC4638">
        <v>46.3</v>
      </c>
      <c r="AD4638">
        <v>266980</v>
      </c>
      <c r="AE4638">
        <v>73.5</v>
      </c>
      <c r="AF4638">
        <v>33.299999999999997</v>
      </c>
      <c r="AG4638" t="s">
        <v>41</v>
      </c>
      <c r="AH4638" t="s">
        <v>68</v>
      </c>
      <c r="AI4638" t="s">
        <v>52</v>
      </c>
      <c r="AJ4638">
        <v>60</v>
      </c>
      <c r="AK4638">
        <v>256</v>
      </c>
      <c r="AL4638">
        <v>0.1104</v>
      </c>
      <c r="AM4638">
        <v>0.97809999999999997</v>
      </c>
      <c r="AN4638">
        <v>0.87890000000000001</v>
      </c>
      <c r="AO4638">
        <f>Data[[#This Row],[labeller_confidence_score]]-Data[[#This Row],[cytodiffusion_classification_confidence]]</f>
        <v>-9.9199999999999955E-2</v>
      </c>
    </row>
    <row r="4639" spans="1:41" x14ac:dyDescent="0.3">
      <c r="A4639" t="s">
        <v>4712</v>
      </c>
      <c r="B4639" t="s">
        <v>133</v>
      </c>
      <c r="C4639">
        <v>1</v>
      </c>
      <c r="D4639" t="s">
        <v>104</v>
      </c>
      <c r="E4639">
        <v>7.03</v>
      </c>
      <c r="F4639">
        <v>0</v>
      </c>
      <c r="G4639">
        <v>0</v>
      </c>
      <c r="H4639">
        <v>1</v>
      </c>
      <c r="I4639">
        <f>Data[[#This Row],[nucleus_area_pct]]/Data[[#This Row],[cytoplasm_ratio]]</f>
        <v>0</v>
      </c>
      <c r="J4639">
        <v>0.68899999999999995</v>
      </c>
      <c r="K4639">
        <v>0.67900000000000005</v>
      </c>
      <c r="L4639">
        <v>0.45</v>
      </c>
      <c r="M4639">
        <v>1</v>
      </c>
      <c r="N4639">
        <v>0.88</v>
      </c>
      <c r="O4639">
        <v>166</v>
      </c>
      <c r="P4639">
        <v>56</v>
      </c>
      <c r="Q4639">
        <v>227</v>
      </c>
      <c r="R4639">
        <v>146</v>
      </c>
      <c r="S4639">
        <v>145</v>
      </c>
      <c r="T4639">
        <f>(Data[[#This Row],[mean_r]]/256)*100</f>
        <v>88.671875</v>
      </c>
      <c r="U4639">
        <f>(Data[[#This Row],[mean_g]]/256)*100</f>
        <v>57.03125</v>
      </c>
      <c r="V4639">
        <f>(Data[[#This Row],[mean_b]]/256)*100</f>
        <v>56.640625</v>
      </c>
      <c r="W4639">
        <v>0.55600000000000005</v>
      </c>
      <c r="X4639" t="s">
        <v>51</v>
      </c>
      <c r="Y4639" t="s">
        <v>40</v>
      </c>
      <c r="Z4639">
        <v>7437</v>
      </c>
      <c r="AA4639">
        <v>4.83</v>
      </c>
      <c r="AB4639">
        <v>20</v>
      </c>
      <c r="AC4639">
        <v>38.799999999999997</v>
      </c>
      <c r="AD4639">
        <v>309374</v>
      </c>
      <c r="AE4639">
        <v>99.7</v>
      </c>
      <c r="AF4639">
        <v>32.700000000000003</v>
      </c>
      <c r="AG4639" t="s">
        <v>46</v>
      </c>
      <c r="AH4639" t="s">
        <v>42</v>
      </c>
      <c r="AI4639" t="s">
        <v>52</v>
      </c>
      <c r="AJ4639">
        <v>60</v>
      </c>
      <c r="AK4639">
        <v>512</v>
      </c>
      <c r="AL4639">
        <v>1</v>
      </c>
      <c r="AM4639">
        <v>0.59919999999999995</v>
      </c>
      <c r="AN4639">
        <v>0.77700000000000002</v>
      </c>
      <c r="AO4639">
        <f>Data[[#This Row],[labeller_confidence_score]]-Data[[#This Row],[cytodiffusion_classification_confidence]]</f>
        <v>0.17780000000000007</v>
      </c>
    </row>
    <row r="4640" spans="1:41" x14ac:dyDescent="0.3">
      <c r="A4640" t="s">
        <v>4713</v>
      </c>
      <c r="B4640" t="s">
        <v>85</v>
      </c>
      <c r="C4640">
        <v>0</v>
      </c>
      <c r="D4640" t="s">
        <v>50</v>
      </c>
      <c r="E4640">
        <v>10.119999999999999</v>
      </c>
      <c r="F4640">
        <v>60.8</v>
      </c>
      <c r="G4640">
        <v>0.621</v>
      </c>
      <c r="H4640">
        <v>0.35</v>
      </c>
      <c r="I4640">
        <f>Data[[#This Row],[nucleus_area_pct]]/Data[[#This Row],[cytoplasm_ratio]]</f>
        <v>173.71428571428572</v>
      </c>
      <c r="J4640">
        <v>0.65100000000000002</v>
      </c>
      <c r="K4640">
        <v>0.47099999999999997</v>
      </c>
      <c r="L4640">
        <v>5.68</v>
      </c>
      <c r="M4640">
        <v>1.7</v>
      </c>
      <c r="N4640">
        <v>0.73099999999999998</v>
      </c>
      <c r="O4640">
        <v>365</v>
      </c>
      <c r="P4640">
        <v>77</v>
      </c>
      <c r="Q4640">
        <v>193</v>
      </c>
      <c r="R4640">
        <v>159</v>
      </c>
      <c r="S4640">
        <v>223</v>
      </c>
      <c r="T4640">
        <f>(Data[[#This Row],[mean_r]]/256)*100</f>
        <v>75.390625</v>
      </c>
      <c r="U4640">
        <f>(Data[[#This Row],[mean_g]]/256)*100</f>
        <v>62.109375</v>
      </c>
      <c r="V4640">
        <f>(Data[[#This Row],[mean_b]]/256)*100</f>
        <v>87.109375</v>
      </c>
      <c r="W4640">
        <v>0.78400000000000003</v>
      </c>
      <c r="X4640" t="s">
        <v>51</v>
      </c>
      <c r="Y4640" t="s">
        <v>40</v>
      </c>
      <c r="Z4640">
        <v>7745</v>
      </c>
      <c r="AA4640">
        <v>3.14</v>
      </c>
      <c r="AB4640">
        <v>12.9</v>
      </c>
      <c r="AC4640">
        <v>39.6</v>
      </c>
      <c r="AD4640">
        <v>264348</v>
      </c>
      <c r="AE4640">
        <v>78.2</v>
      </c>
      <c r="AF4640">
        <v>33.5</v>
      </c>
      <c r="AG4640" t="s">
        <v>64</v>
      </c>
      <c r="AH4640" t="s">
        <v>42</v>
      </c>
      <c r="AI4640" t="s">
        <v>52</v>
      </c>
      <c r="AJ4640">
        <v>40</v>
      </c>
      <c r="AK4640">
        <v>224</v>
      </c>
      <c r="AL4640">
        <v>9.64E-2</v>
      </c>
      <c r="AM4640">
        <v>0.95009999999999994</v>
      </c>
      <c r="AN4640">
        <v>1</v>
      </c>
      <c r="AO4640">
        <f>Data[[#This Row],[labeller_confidence_score]]-Data[[#This Row],[cytodiffusion_classification_confidence]]</f>
        <v>4.9900000000000055E-2</v>
      </c>
    </row>
    <row r="4641" spans="1:41" x14ac:dyDescent="0.3">
      <c r="A4641" t="s">
        <v>4714</v>
      </c>
      <c r="B4641" t="s">
        <v>89</v>
      </c>
      <c r="C4641">
        <v>1</v>
      </c>
      <c r="D4641" t="s">
        <v>38</v>
      </c>
      <c r="E4641">
        <v>12.37</v>
      </c>
      <c r="F4641">
        <v>53.1</v>
      </c>
      <c r="G4641">
        <v>0.66</v>
      </c>
      <c r="H4641">
        <v>0.35899999999999999</v>
      </c>
      <c r="I4641">
        <f>Data[[#This Row],[nucleus_area_pct]]/Data[[#This Row],[cytoplasm_ratio]]</f>
        <v>147.9108635097493</v>
      </c>
      <c r="J4641">
        <v>0.71099999999999997</v>
      </c>
      <c r="K4641">
        <v>0.51</v>
      </c>
      <c r="L4641">
        <v>4.76</v>
      </c>
      <c r="M4641">
        <v>2.8</v>
      </c>
      <c r="N4641">
        <v>0.72599999999999998</v>
      </c>
      <c r="O4641">
        <v>483</v>
      </c>
      <c r="P4641">
        <v>67</v>
      </c>
      <c r="Q4641">
        <v>192</v>
      </c>
      <c r="R4641">
        <v>152</v>
      </c>
      <c r="S4641">
        <v>186</v>
      </c>
      <c r="T4641">
        <f>(Data[[#This Row],[mean_r]]/256)*100</f>
        <v>75</v>
      </c>
      <c r="U4641">
        <f>(Data[[#This Row],[mean_g]]/256)*100</f>
        <v>59.375</v>
      </c>
      <c r="V4641">
        <f>(Data[[#This Row],[mean_b]]/256)*100</f>
        <v>72.65625</v>
      </c>
      <c r="W4641">
        <v>0.68300000000000005</v>
      </c>
      <c r="X4641" t="s">
        <v>39</v>
      </c>
      <c r="Y4641" t="s">
        <v>40</v>
      </c>
      <c r="Z4641">
        <v>7792</v>
      </c>
      <c r="AA4641">
        <v>4.9000000000000004</v>
      </c>
      <c r="AB4641">
        <v>17.899999999999999</v>
      </c>
      <c r="AC4641">
        <v>36.6</v>
      </c>
      <c r="AD4641">
        <v>323737</v>
      </c>
      <c r="AE4641">
        <v>89.5</v>
      </c>
      <c r="AF4641">
        <v>34.1</v>
      </c>
      <c r="AG4641" t="s">
        <v>46</v>
      </c>
      <c r="AH4641" t="s">
        <v>42</v>
      </c>
      <c r="AI4641" t="s">
        <v>43</v>
      </c>
      <c r="AJ4641">
        <v>60</v>
      </c>
      <c r="AK4641">
        <v>224</v>
      </c>
      <c r="AL4641">
        <v>0.77769999999999995</v>
      </c>
      <c r="AM4641">
        <v>0.58279999999999998</v>
      </c>
      <c r="AN4641">
        <v>0.89170000000000005</v>
      </c>
      <c r="AO4641">
        <f>Data[[#This Row],[labeller_confidence_score]]-Data[[#This Row],[cytodiffusion_classification_confidence]]</f>
        <v>0.30890000000000006</v>
      </c>
    </row>
    <row r="4642" spans="1:41" x14ac:dyDescent="0.3">
      <c r="A4642" t="s">
        <v>4715</v>
      </c>
      <c r="B4642" t="s">
        <v>81</v>
      </c>
      <c r="C4642">
        <v>1</v>
      </c>
      <c r="D4642" t="s">
        <v>82</v>
      </c>
      <c r="E4642">
        <v>19.23</v>
      </c>
      <c r="F4642">
        <v>87.5</v>
      </c>
      <c r="G4642">
        <v>0.45200000000000001</v>
      </c>
      <c r="H4642">
        <v>0.13100000000000001</v>
      </c>
      <c r="I4642">
        <f>Data[[#This Row],[nucleus_area_pct]]/Data[[#This Row],[cytoplasm_ratio]]</f>
        <v>667.93893129770993</v>
      </c>
      <c r="J4642">
        <v>0.82599999999999996</v>
      </c>
      <c r="K4642">
        <v>0.36199999999999999</v>
      </c>
      <c r="L4642">
        <v>1.3</v>
      </c>
      <c r="M4642">
        <v>1</v>
      </c>
      <c r="N4642">
        <v>0.89300000000000002</v>
      </c>
      <c r="O4642">
        <v>565</v>
      </c>
      <c r="P4642">
        <v>110</v>
      </c>
      <c r="Q4642">
        <v>198</v>
      </c>
      <c r="R4642">
        <v>150</v>
      </c>
      <c r="S4642">
        <v>164</v>
      </c>
      <c r="T4642">
        <f>(Data[[#This Row],[mean_r]]/256)*100</f>
        <v>77.34375</v>
      </c>
      <c r="U4642">
        <f>(Data[[#This Row],[mean_g]]/256)*100</f>
        <v>58.59375</v>
      </c>
      <c r="V4642">
        <f>(Data[[#This Row],[mean_b]]/256)*100</f>
        <v>64.0625</v>
      </c>
      <c r="W4642">
        <v>0.73499999999999999</v>
      </c>
      <c r="X4642" t="s">
        <v>51</v>
      </c>
      <c r="Y4642" t="s">
        <v>40</v>
      </c>
      <c r="Z4642">
        <v>5295</v>
      </c>
      <c r="AA4642">
        <v>4.6399999999999997</v>
      </c>
      <c r="AB4642">
        <v>13.7</v>
      </c>
      <c r="AC4642">
        <v>36.1</v>
      </c>
      <c r="AD4642">
        <v>98433</v>
      </c>
      <c r="AE4642">
        <v>62.8</v>
      </c>
      <c r="AF4642">
        <v>33.6</v>
      </c>
      <c r="AG4642" t="s">
        <v>41</v>
      </c>
      <c r="AH4642" t="s">
        <v>42</v>
      </c>
      <c r="AI4642" t="s">
        <v>52</v>
      </c>
      <c r="AJ4642">
        <v>60</v>
      </c>
      <c r="AK4642">
        <v>224</v>
      </c>
      <c r="AL4642">
        <v>0.96409999999999996</v>
      </c>
      <c r="AM4642">
        <v>0.73270000000000002</v>
      </c>
      <c r="AN4642">
        <v>0.90269999999999995</v>
      </c>
      <c r="AO4642">
        <f>Data[[#This Row],[labeller_confidence_score]]-Data[[#This Row],[cytodiffusion_classification_confidence]]</f>
        <v>0.16999999999999993</v>
      </c>
    </row>
    <row r="4643" spans="1:41" x14ac:dyDescent="0.3">
      <c r="A4643" t="s">
        <v>4716</v>
      </c>
      <c r="B4643" t="s">
        <v>62</v>
      </c>
      <c r="C4643">
        <v>0</v>
      </c>
      <c r="D4643" t="s">
        <v>50</v>
      </c>
      <c r="E4643">
        <v>9.76</v>
      </c>
      <c r="F4643">
        <v>79.099999999999994</v>
      </c>
      <c r="G4643">
        <v>0.872</v>
      </c>
      <c r="H4643">
        <v>0.21199999999999999</v>
      </c>
      <c r="I4643">
        <f>Data[[#This Row],[nucleus_area_pct]]/Data[[#This Row],[cytoplasm_ratio]]</f>
        <v>373.11320754716979</v>
      </c>
      <c r="J4643">
        <v>0.91500000000000004</v>
      </c>
      <c r="K4643">
        <v>0.16800000000000001</v>
      </c>
      <c r="L4643">
        <v>1.2</v>
      </c>
      <c r="M4643">
        <v>1</v>
      </c>
      <c r="N4643">
        <v>0.88200000000000001</v>
      </c>
      <c r="O4643">
        <v>320</v>
      </c>
      <c r="P4643">
        <v>44</v>
      </c>
      <c r="Q4643">
        <v>202</v>
      </c>
      <c r="R4643">
        <v>139</v>
      </c>
      <c r="S4643">
        <v>182</v>
      </c>
      <c r="T4643">
        <f>(Data[[#This Row],[mean_r]]/256)*100</f>
        <v>78.90625</v>
      </c>
      <c r="U4643">
        <f>(Data[[#This Row],[mean_g]]/256)*100</f>
        <v>54.296875</v>
      </c>
      <c r="V4643">
        <f>(Data[[#This Row],[mean_b]]/256)*100</f>
        <v>71.09375</v>
      </c>
      <c r="W4643">
        <v>0.77900000000000003</v>
      </c>
      <c r="X4643" t="s">
        <v>51</v>
      </c>
      <c r="Y4643" t="s">
        <v>40</v>
      </c>
      <c r="Z4643">
        <v>4250</v>
      </c>
      <c r="AA4643">
        <v>2.77</v>
      </c>
      <c r="AB4643">
        <v>8.8000000000000007</v>
      </c>
      <c r="AC4643">
        <v>45.7</v>
      </c>
      <c r="AD4643">
        <v>410942</v>
      </c>
      <c r="AE4643">
        <v>90.2</v>
      </c>
      <c r="AF4643">
        <v>33.5</v>
      </c>
      <c r="AG4643" t="s">
        <v>46</v>
      </c>
      <c r="AH4643" t="s">
        <v>47</v>
      </c>
      <c r="AI4643" t="s">
        <v>56</v>
      </c>
      <c r="AJ4643">
        <v>100</v>
      </c>
      <c r="AK4643">
        <v>360</v>
      </c>
      <c r="AL4643">
        <v>0.16839999999999999</v>
      </c>
      <c r="AM4643">
        <v>0.88160000000000005</v>
      </c>
      <c r="AN4643">
        <v>0.86980000000000002</v>
      </c>
      <c r="AO4643">
        <f>Data[[#This Row],[labeller_confidence_score]]-Data[[#This Row],[cytodiffusion_classification_confidence]]</f>
        <v>-1.1800000000000033E-2</v>
      </c>
    </row>
    <row r="4644" spans="1:41" x14ac:dyDescent="0.3">
      <c r="A4644" t="s">
        <v>4717</v>
      </c>
      <c r="B4644" t="s">
        <v>110</v>
      </c>
      <c r="C4644">
        <v>1</v>
      </c>
      <c r="D4644" t="s">
        <v>104</v>
      </c>
      <c r="E4644">
        <v>8.3699999999999992</v>
      </c>
      <c r="F4644">
        <v>0</v>
      </c>
      <c r="G4644">
        <v>0</v>
      </c>
      <c r="H4644">
        <v>1</v>
      </c>
      <c r="I4644">
        <f>Data[[#This Row],[nucleus_area_pct]]/Data[[#This Row],[cytoplasm_ratio]]</f>
        <v>0</v>
      </c>
      <c r="J4644">
        <v>0.81100000000000005</v>
      </c>
      <c r="K4644">
        <v>0.248</v>
      </c>
      <c r="L4644">
        <v>1.1200000000000001</v>
      </c>
      <c r="M4644">
        <v>1</v>
      </c>
      <c r="N4644">
        <v>0.92100000000000004</v>
      </c>
      <c r="O4644">
        <v>198</v>
      </c>
      <c r="P4644">
        <v>49</v>
      </c>
      <c r="Q4644">
        <v>225</v>
      </c>
      <c r="R4644">
        <v>136</v>
      </c>
      <c r="S4644">
        <v>145</v>
      </c>
      <c r="T4644">
        <f>(Data[[#This Row],[mean_r]]/256)*100</f>
        <v>87.890625</v>
      </c>
      <c r="U4644">
        <f>(Data[[#This Row],[mean_g]]/256)*100</f>
        <v>53.125</v>
      </c>
      <c r="V4644">
        <f>(Data[[#This Row],[mean_b]]/256)*100</f>
        <v>56.640625</v>
      </c>
      <c r="W4644">
        <v>0.5</v>
      </c>
      <c r="X4644" t="s">
        <v>39</v>
      </c>
      <c r="Y4644" t="s">
        <v>40</v>
      </c>
      <c r="Z4644">
        <v>8497</v>
      </c>
      <c r="AA4644">
        <v>5.09</v>
      </c>
      <c r="AB4644">
        <v>11.1</v>
      </c>
      <c r="AC4644">
        <v>42.4</v>
      </c>
      <c r="AD4644">
        <v>117069</v>
      </c>
      <c r="AE4644">
        <v>80.2</v>
      </c>
      <c r="AF4644">
        <v>30.4</v>
      </c>
      <c r="AG4644" t="s">
        <v>64</v>
      </c>
      <c r="AH4644" t="s">
        <v>42</v>
      </c>
      <c r="AI4644" t="s">
        <v>56</v>
      </c>
      <c r="AJ4644">
        <v>40</v>
      </c>
      <c r="AK4644">
        <v>224</v>
      </c>
      <c r="AL4644">
        <v>0.83779999999999999</v>
      </c>
      <c r="AM4644">
        <v>0.73260000000000003</v>
      </c>
      <c r="AN4644">
        <v>0.63680000000000003</v>
      </c>
      <c r="AO4644">
        <f>Data[[#This Row],[labeller_confidence_score]]-Data[[#This Row],[cytodiffusion_classification_confidence]]</f>
        <v>-9.5799999999999996E-2</v>
      </c>
    </row>
    <row r="4645" spans="1:41" x14ac:dyDescent="0.3">
      <c r="A4645" t="s">
        <v>4718</v>
      </c>
      <c r="B4645" t="s">
        <v>54</v>
      </c>
      <c r="C4645">
        <v>0</v>
      </c>
      <c r="D4645" t="s">
        <v>54</v>
      </c>
      <c r="E4645">
        <v>7.35</v>
      </c>
      <c r="F4645">
        <v>0</v>
      </c>
      <c r="G4645">
        <v>0</v>
      </c>
      <c r="H4645">
        <v>1</v>
      </c>
      <c r="I4645">
        <f>Data[[#This Row],[nucleus_area_pct]]/Data[[#This Row],[cytoplasm_ratio]]</f>
        <v>0</v>
      </c>
      <c r="J4645">
        <v>0.88600000000000001</v>
      </c>
      <c r="K4645">
        <v>0.21</v>
      </c>
      <c r="L4645">
        <v>0.48</v>
      </c>
      <c r="M4645">
        <v>1</v>
      </c>
      <c r="N4645">
        <v>1</v>
      </c>
      <c r="O4645">
        <v>215</v>
      </c>
      <c r="P4645">
        <v>49</v>
      </c>
      <c r="Q4645">
        <v>235</v>
      </c>
      <c r="R4645">
        <v>122</v>
      </c>
      <c r="S4645">
        <v>132</v>
      </c>
      <c r="T4645">
        <f>(Data[[#This Row],[mean_r]]/256)*100</f>
        <v>91.796875</v>
      </c>
      <c r="U4645">
        <f>(Data[[#This Row],[mean_g]]/256)*100</f>
        <v>47.65625</v>
      </c>
      <c r="V4645">
        <f>(Data[[#This Row],[mean_b]]/256)*100</f>
        <v>51.5625</v>
      </c>
      <c r="W4645">
        <v>0.63300000000000001</v>
      </c>
      <c r="X4645" t="s">
        <v>51</v>
      </c>
      <c r="Y4645" t="s">
        <v>40</v>
      </c>
      <c r="Z4645">
        <v>10099</v>
      </c>
      <c r="AA4645">
        <v>4.72</v>
      </c>
      <c r="AB4645">
        <v>12.1</v>
      </c>
      <c r="AC4645">
        <v>49.3</v>
      </c>
      <c r="AD4645">
        <v>322864</v>
      </c>
      <c r="AE4645">
        <v>88.8</v>
      </c>
      <c r="AF4645">
        <v>34.299999999999997</v>
      </c>
      <c r="AG4645" t="s">
        <v>64</v>
      </c>
      <c r="AH4645" t="s">
        <v>47</v>
      </c>
      <c r="AI4645" t="s">
        <v>52</v>
      </c>
      <c r="AJ4645">
        <v>100</v>
      </c>
      <c r="AK4645">
        <v>256</v>
      </c>
      <c r="AL4645">
        <v>0.1196</v>
      </c>
      <c r="AM4645">
        <v>0.85270000000000001</v>
      </c>
      <c r="AN4645">
        <v>0.91910000000000003</v>
      </c>
      <c r="AO4645">
        <f>Data[[#This Row],[labeller_confidence_score]]-Data[[#This Row],[cytodiffusion_classification_confidence]]</f>
        <v>6.6400000000000015E-2</v>
      </c>
    </row>
    <row r="4646" spans="1:41" x14ac:dyDescent="0.3">
      <c r="A4646" t="s">
        <v>4719</v>
      </c>
      <c r="B4646" t="s">
        <v>49</v>
      </c>
      <c r="C4646">
        <v>0</v>
      </c>
      <c r="D4646" t="s">
        <v>50</v>
      </c>
      <c r="E4646">
        <v>11.87</v>
      </c>
      <c r="F4646">
        <v>54.4</v>
      </c>
      <c r="G4646">
        <v>0.622</v>
      </c>
      <c r="H4646">
        <v>0.47</v>
      </c>
      <c r="I4646">
        <f>Data[[#This Row],[nucleus_area_pct]]/Data[[#This Row],[cytoplasm_ratio]]</f>
        <v>115.74468085106383</v>
      </c>
      <c r="J4646">
        <v>0.70899999999999996</v>
      </c>
      <c r="K4646">
        <v>0.35399999999999998</v>
      </c>
      <c r="L4646">
        <v>3.53</v>
      </c>
      <c r="M4646">
        <v>3.8</v>
      </c>
      <c r="N4646">
        <v>0.83299999999999996</v>
      </c>
      <c r="O4646">
        <v>466</v>
      </c>
      <c r="P4646">
        <v>69</v>
      </c>
      <c r="Q4646">
        <v>212</v>
      </c>
      <c r="R4646">
        <v>109</v>
      </c>
      <c r="S4646">
        <v>178</v>
      </c>
      <c r="T4646">
        <f>(Data[[#This Row],[mean_r]]/256)*100</f>
        <v>82.8125</v>
      </c>
      <c r="U4646">
        <f>(Data[[#This Row],[mean_g]]/256)*100</f>
        <v>42.578125</v>
      </c>
      <c r="V4646">
        <f>(Data[[#This Row],[mean_b]]/256)*100</f>
        <v>69.53125</v>
      </c>
      <c r="W4646">
        <v>0.70299999999999996</v>
      </c>
      <c r="X4646" t="s">
        <v>63</v>
      </c>
      <c r="Y4646" t="s">
        <v>45</v>
      </c>
      <c r="Z4646">
        <v>6024</v>
      </c>
      <c r="AA4646">
        <v>4.96</v>
      </c>
      <c r="AB4646">
        <v>13</v>
      </c>
      <c r="AC4646">
        <v>41.4</v>
      </c>
      <c r="AD4646">
        <v>158368</v>
      </c>
      <c r="AE4646">
        <v>88.6</v>
      </c>
      <c r="AF4646">
        <v>33.700000000000003</v>
      </c>
      <c r="AG4646" t="s">
        <v>41</v>
      </c>
      <c r="AH4646" t="s">
        <v>42</v>
      </c>
      <c r="AI4646" t="s">
        <v>56</v>
      </c>
      <c r="AJ4646">
        <v>60</v>
      </c>
      <c r="AK4646">
        <v>256</v>
      </c>
      <c r="AL4646">
        <v>4.6699999999999998E-2</v>
      </c>
      <c r="AM4646">
        <v>0.89190000000000003</v>
      </c>
      <c r="AN4646">
        <v>0.91959999999999997</v>
      </c>
      <c r="AO4646">
        <f>Data[[#This Row],[labeller_confidence_score]]-Data[[#This Row],[cytodiffusion_classification_confidence]]</f>
        <v>2.7699999999999947E-2</v>
      </c>
    </row>
    <row r="4647" spans="1:41" x14ac:dyDescent="0.3">
      <c r="A4647" t="s">
        <v>4720</v>
      </c>
      <c r="B4647" t="s">
        <v>62</v>
      </c>
      <c r="C4647">
        <v>0</v>
      </c>
      <c r="D4647" t="s">
        <v>50</v>
      </c>
      <c r="E4647">
        <v>9.8000000000000007</v>
      </c>
      <c r="F4647">
        <v>86.9</v>
      </c>
      <c r="G4647">
        <v>0.71499999999999997</v>
      </c>
      <c r="H4647">
        <v>0.22600000000000001</v>
      </c>
      <c r="I4647">
        <f>Data[[#This Row],[nucleus_area_pct]]/Data[[#This Row],[cytoplasm_ratio]]</f>
        <v>384.51327433628319</v>
      </c>
      <c r="J4647">
        <v>0.82599999999999996</v>
      </c>
      <c r="K4647">
        <v>0.129</v>
      </c>
      <c r="L4647">
        <v>1.27</v>
      </c>
      <c r="M4647">
        <v>1.1000000000000001</v>
      </c>
      <c r="N4647">
        <v>0.89100000000000001</v>
      </c>
      <c r="O4647">
        <v>337</v>
      </c>
      <c r="P4647">
        <v>55</v>
      </c>
      <c r="Q4647">
        <v>196</v>
      </c>
      <c r="R4647">
        <v>154</v>
      </c>
      <c r="S4647">
        <v>192</v>
      </c>
      <c r="T4647">
        <f>(Data[[#This Row],[mean_r]]/256)*100</f>
        <v>76.5625</v>
      </c>
      <c r="U4647">
        <f>(Data[[#This Row],[mean_g]]/256)*100</f>
        <v>60.15625</v>
      </c>
      <c r="V4647">
        <f>(Data[[#This Row],[mean_b]]/256)*100</f>
        <v>75</v>
      </c>
      <c r="W4647">
        <v>0.79700000000000004</v>
      </c>
      <c r="X4647" t="s">
        <v>39</v>
      </c>
      <c r="Y4647" t="s">
        <v>45</v>
      </c>
      <c r="Z4647">
        <v>4395</v>
      </c>
      <c r="AA4647">
        <v>5.94</v>
      </c>
      <c r="AB4647">
        <v>9.9</v>
      </c>
      <c r="AC4647">
        <v>50.3</v>
      </c>
      <c r="AD4647">
        <v>258477</v>
      </c>
      <c r="AE4647">
        <v>85.6</v>
      </c>
      <c r="AF4647">
        <v>32.9</v>
      </c>
      <c r="AG4647" t="s">
        <v>46</v>
      </c>
      <c r="AH4647" t="s">
        <v>42</v>
      </c>
      <c r="AI4647" t="s">
        <v>56</v>
      </c>
      <c r="AJ4647">
        <v>60</v>
      </c>
      <c r="AK4647">
        <v>224</v>
      </c>
      <c r="AL4647">
        <v>2.4500000000000001E-2</v>
      </c>
      <c r="AM4647">
        <v>0.9355</v>
      </c>
      <c r="AN4647">
        <v>0.77890000000000004</v>
      </c>
      <c r="AO4647">
        <f>Data[[#This Row],[labeller_confidence_score]]-Data[[#This Row],[cytodiffusion_classification_confidence]]</f>
        <v>-0.15659999999999996</v>
      </c>
    </row>
    <row r="4648" spans="1:41" x14ac:dyDescent="0.3">
      <c r="A4648" t="s">
        <v>4721</v>
      </c>
      <c r="B4648" t="s">
        <v>60</v>
      </c>
      <c r="C4648">
        <v>0</v>
      </c>
      <c r="D4648" t="s">
        <v>50</v>
      </c>
      <c r="E4648">
        <v>13.41</v>
      </c>
      <c r="F4648">
        <v>52.7</v>
      </c>
      <c r="G4648">
        <v>0.45600000000000002</v>
      </c>
      <c r="H4648">
        <v>0.42899999999999999</v>
      </c>
      <c r="I4648">
        <f>Data[[#This Row],[nucleus_area_pct]]/Data[[#This Row],[cytoplasm_ratio]]</f>
        <v>122.84382284382285</v>
      </c>
      <c r="J4648">
        <v>0.69199999999999995</v>
      </c>
      <c r="K4648">
        <v>0.45700000000000002</v>
      </c>
      <c r="L4648">
        <v>1.57</v>
      </c>
      <c r="M4648">
        <v>1.4</v>
      </c>
      <c r="N4648">
        <v>0.83199999999999996</v>
      </c>
      <c r="O4648">
        <v>449</v>
      </c>
      <c r="P4648">
        <v>94</v>
      </c>
      <c r="Q4648">
        <v>240</v>
      </c>
      <c r="R4648">
        <v>153</v>
      </c>
      <c r="S4648">
        <v>177</v>
      </c>
      <c r="T4648">
        <f>(Data[[#This Row],[mean_r]]/256)*100</f>
        <v>93.75</v>
      </c>
      <c r="U4648">
        <f>(Data[[#This Row],[mean_g]]/256)*100</f>
        <v>59.765625</v>
      </c>
      <c r="V4648">
        <f>(Data[[#This Row],[mean_b]]/256)*100</f>
        <v>69.140625</v>
      </c>
      <c r="W4648">
        <v>0.57799999999999996</v>
      </c>
      <c r="X4648" t="s">
        <v>51</v>
      </c>
      <c r="Y4648" t="s">
        <v>45</v>
      </c>
      <c r="Z4648">
        <v>5978</v>
      </c>
      <c r="AA4648">
        <v>4.12</v>
      </c>
      <c r="AB4648">
        <v>13.8</v>
      </c>
      <c r="AC4648">
        <v>42.6</v>
      </c>
      <c r="AD4648">
        <v>238957</v>
      </c>
      <c r="AE4648">
        <v>103.8</v>
      </c>
      <c r="AF4648">
        <v>35.299999999999997</v>
      </c>
      <c r="AG4648" t="s">
        <v>64</v>
      </c>
      <c r="AH4648" t="s">
        <v>68</v>
      </c>
      <c r="AI4648" t="s">
        <v>52</v>
      </c>
      <c r="AJ4648">
        <v>40</v>
      </c>
      <c r="AK4648">
        <v>256</v>
      </c>
      <c r="AL4648">
        <v>7.3099999999999998E-2</v>
      </c>
      <c r="AM4648">
        <v>0.93930000000000002</v>
      </c>
      <c r="AN4648">
        <v>0.88780000000000003</v>
      </c>
      <c r="AO4648">
        <f>Data[[#This Row],[labeller_confidence_score]]-Data[[#This Row],[cytodiffusion_classification_confidence]]</f>
        <v>-5.149999999999999E-2</v>
      </c>
    </row>
    <row r="4649" spans="1:41" x14ac:dyDescent="0.3">
      <c r="A4649" t="s">
        <v>4722</v>
      </c>
      <c r="B4649" t="s">
        <v>120</v>
      </c>
      <c r="C4649">
        <v>1</v>
      </c>
      <c r="D4649" t="s">
        <v>104</v>
      </c>
      <c r="E4649">
        <v>6.6</v>
      </c>
      <c r="F4649">
        <v>0</v>
      </c>
      <c r="G4649">
        <v>0</v>
      </c>
      <c r="H4649">
        <v>1</v>
      </c>
      <c r="I4649">
        <f>Data[[#This Row],[nucleus_area_pct]]/Data[[#This Row],[cytoplasm_ratio]]</f>
        <v>0</v>
      </c>
      <c r="J4649">
        <v>0.97599999999999998</v>
      </c>
      <c r="K4649">
        <v>9.7000000000000003E-2</v>
      </c>
      <c r="L4649">
        <v>0.39</v>
      </c>
      <c r="M4649">
        <v>1</v>
      </c>
      <c r="N4649">
        <v>0.97299999999999998</v>
      </c>
      <c r="O4649">
        <v>153</v>
      </c>
      <c r="P4649">
        <v>32</v>
      </c>
      <c r="Q4649">
        <v>229</v>
      </c>
      <c r="R4649">
        <v>135</v>
      </c>
      <c r="S4649">
        <v>128</v>
      </c>
      <c r="T4649">
        <f>(Data[[#This Row],[mean_r]]/256)*100</f>
        <v>89.453125</v>
      </c>
      <c r="U4649">
        <f>(Data[[#This Row],[mean_g]]/256)*100</f>
        <v>52.734375</v>
      </c>
      <c r="V4649">
        <f>(Data[[#This Row],[mean_b]]/256)*100</f>
        <v>50</v>
      </c>
      <c r="W4649">
        <v>0.59199999999999997</v>
      </c>
      <c r="X4649" t="s">
        <v>51</v>
      </c>
      <c r="Y4649" t="s">
        <v>40</v>
      </c>
      <c r="Z4649">
        <v>8920</v>
      </c>
      <c r="AA4649">
        <v>4.5599999999999996</v>
      </c>
      <c r="AB4649">
        <v>13.6</v>
      </c>
      <c r="AC4649">
        <v>38.700000000000003</v>
      </c>
      <c r="AD4649">
        <v>295380</v>
      </c>
      <c r="AE4649">
        <v>94.8</v>
      </c>
      <c r="AF4649">
        <v>31.2</v>
      </c>
      <c r="AG4649" t="s">
        <v>41</v>
      </c>
      <c r="AH4649" t="s">
        <v>68</v>
      </c>
      <c r="AI4649" t="s">
        <v>56</v>
      </c>
      <c r="AJ4649">
        <v>60</v>
      </c>
      <c r="AK4649">
        <v>224</v>
      </c>
      <c r="AL4649">
        <v>0.75149999999999995</v>
      </c>
      <c r="AM4649">
        <v>0.77290000000000003</v>
      </c>
      <c r="AN4649">
        <v>0.83279999999999998</v>
      </c>
      <c r="AO4649">
        <f>Data[[#This Row],[labeller_confidence_score]]-Data[[#This Row],[cytodiffusion_classification_confidence]]</f>
        <v>5.9899999999999953E-2</v>
      </c>
    </row>
    <row r="4650" spans="1:41" x14ac:dyDescent="0.3">
      <c r="A4650" t="s">
        <v>4723</v>
      </c>
      <c r="B4650" t="s">
        <v>49</v>
      </c>
      <c r="C4650">
        <v>0</v>
      </c>
      <c r="D4650" t="s">
        <v>50</v>
      </c>
      <c r="E4650">
        <v>13.25</v>
      </c>
      <c r="F4650">
        <v>56.2</v>
      </c>
      <c r="G4650">
        <v>0.56000000000000005</v>
      </c>
      <c r="H4650">
        <v>0.46899999999999997</v>
      </c>
      <c r="I4650">
        <f>Data[[#This Row],[nucleus_area_pct]]/Data[[#This Row],[cytoplasm_ratio]]</f>
        <v>119.82942430703626</v>
      </c>
      <c r="J4650">
        <v>0.77400000000000002</v>
      </c>
      <c r="K4650">
        <v>0.38100000000000001</v>
      </c>
      <c r="L4650">
        <v>2.91</v>
      </c>
      <c r="M4650">
        <v>3</v>
      </c>
      <c r="N4650">
        <v>0.77</v>
      </c>
      <c r="O4650">
        <v>350</v>
      </c>
      <c r="P4650">
        <v>64</v>
      </c>
      <c r="Q4650">
        <v>207</v>
      </c>
      <c r="R4650">
        <v>161</v>
      </c>
      <c r="S4650">
        <v>180</v>
      </c>
      <c r="T4650">
        <f>(Data[[#This Row],[mean_r]]/256)*100</f>
        <v>80.859375</v>
      </c>
      <c r="U4650">
        <f>(Data[[#This Row],[mean_g]]/256)*100</f>
        <v>62.890625</v>
      </c>
      <c r="V4650">
        <f>(Data[[#This Row],[mean_b]]/256)*100</f>
        <v>70.3125</v>
      </c>
      <c r="W4650">
        <v>0.48499999999999999</v>
      </c>
      <c r="X4650" t="s">
        <v>51</v>
      </c>
      <c r="Y4650" t="s">
        <v>45</v>
      </c>
      <c r="Z4650">
        <v>10936</v>
      </c>
      <c r="AA4650">
        <v>6.35</v>
      </c>
      <c r="AB4650">
        <v>17.7</v>
      </c>
      <c r="AC4650">
        <v>40.700000000000003</v>
      </c>
      <c r="AD4650">
        <v>266828</v>
      </c>
      <c r="AE4650">
        <v>92.8</v>
      </c>
      <c r="AF4650">
        <v>32.9</v>
      </c>
      <c r="AG4650" t="s">
        <v>46</v>
      </c>
      <c r="AH4650" t="s">
        <v>68</v>
      </c>
      <c r="AI4650" t="s">
        <v>52</v>
      </c>
      <c r="AJ4650">
        <v>100</v>
      </c>
      <c r="AK4650">
        <v>256</v>
      </c>
      <c r="AL4650">
        <v>0.13039999999999999</v>
      </c>
      <c r="AM4650">
        <v>0.91200000000000003</v>
      </c>
      <c r="AN4650">
        <v>0.8276</v>
      </c>
      <c r="AO4650">
        <f>Data[[#This Row],[labeller_confidence_score]]-Data[[#This Row],[cytodiffusion_classification_confidence]]</f>
        <v>-8.4400000000000031E-2</v>
      </c>
    </row>
    <row r="4651" spans="1:41" x14ac:dyDescent="0.3">
      <c r="A4651" t="s">
        <v>4724</v>
      </c>
      <c r="B4651" t="s">
        <v>81</v>
      </c>
      <c r="C4651">
        <v>1</v>
      </c>
      <c r="D4651" t="s">
        <v>82</v>
      </c>
      <c r="E4651">
        <v>14.09</v>
      </c>
      <c r="F4651">
        <v>90.9</v>
      </c>
      <c r="G4651">
        <v>0.30499999999999999</v>
      </c>
      <c r="H4651">
        <v>0.13900000000000001</v>
      </c>
      <c r="I4651">
        <f>Data[[#This Row],[nucleus_area_pct]]/Data[[#This Row],[cytoplasm_ratio]]</f>
        <v>653.95683453237405</v>
      </c>
      <c r="J4651">
        <v>0.89400000000000002</v>
      </c>
      <c r="K4651">
        <v>0.308</v>
      </c>
      <c r="L4651">
        <v>0.34</v>
      </c>
      <c r="M4651">
        <v>1.1000000000000001</v>
      </c>
      <c r="N4651">
        <v>0.94099999999999995</v>
      </c>
      <c r="O4651">
        <v>560</v>
      </c>
      <c r="P4651">
        <v>114</v>
      </c>
      <c r="Q4651">
        <v>198</v>
      </c>
      <c r="R4651">
        <v>149</v>
      </c>
      <c r="S4651">
        <v>170</v>
      </c>
      <c r="T4651">
        <f>(Data[[#This Row],[mean_r]]/256)*100</f>
        <v>77.34375</v>
      </c>
      <c r="U4651">
        <f>(Data[[#This Row],[mean_g]]/256)*100</f>
        <v>58.203125</v>
      </c>
      <c r="V4651">
        <f>(Data[[#This Row],[mean_b]]/256)*100</f>
        <v>66.40625</v>
      </c>
      <c r="W4651">
        <v>0.752</v>
      </c>
      <c r="X4651" t="s">
        <v>51</v>
      </c>
      <c r="Y4651" t="s">
        <v>40</v>
      </c>
      <c r="Z4651">
        <v>8545</v>
      </c>
      <c r="AA4651">
        <v>4.4000000000000004</v>
      </c>
      <c r="AB4651">
        <v>15.8</v>
      </c>
      <c r="AC4651">
        <v>42.9</v>
      </c>
      <c r="AD4651">
        <v>279733</v>
      </c>
      <c r="AE4651">
        <v>77.599999999999994</v>
      </c>
      <c r="AF4651">
        <v>35.5</v>
      </c>
      <c r="AG4651" t="s">
        <v>46</v>
      </c>
      <c r="AH4651" t="s">
        <v>47</v>
      </c>
      <c r="AI4651" t="s">
        <v>56</v>
      </c>
      <c r="AJ4651">
        <v>100</v>
      </c>
      <c r="AK4651">
        <v>224</v>
      </c>
      <c r="AL4651">
        <v>0.89170000000000005</v>
      </c>
      <c r="AM4651">
        <v>0.83350000000000002</v>
      </c>
      <c r="AN4651">
        <v>0.92490000000000006</v>
      </c>
      <c r="AO4651">
        <f>Data[[#This Row],[labeller_confidence_score]]-Data[[#This Row],[cytodiffusion_classification_confidence]]</f>
        <v>9.1400000000000037E-2</v>
      </c>
    </row>
    <row r="4652" spans="1:41" x14ac:dyDescent="0.3">
      <c r="A4652" t="s">
        <v>4725</v>
      </c>
      <c r="B4652" t="s">
        <v>54</v>
      </c>
      <c r="C4652">
        <v>0</v>
      </c>
      <c r="D4652" t="s">
        <v>54</v>
      </c>
      <c r="E4652">
        <v>7.64</v>
      </c>
      <c r="F4652">
        <v>0</v>
      </c>
      <c r="G4652">
        <v>0</v>
      </c>
      <c r="H4652">
        <v>1</v>
      </c>
      <c r="I4652">
        <f>Data[[#This Row],[nucleus_area_pct]]/Data[[#This Row],[cytoplasm_ratio]]</f>
        <v>0</v>
      </c>
      <c r="J4652">
        <v>0.92700000000000005</v>
      </c>
      <c r="K4652">
        <v>0.13200000000000001</v>
      </c>
      <c r="L4652">
        <v>0.52</v>
      </c>
      <c r="M4652">
        <v>1</v>
      </c>
      <c r="N4652">
        <v>0.91200000000000003</v>
      </c>
      <c r="O4652">
        <v>189</v>
      </c>
      <c r="P4652">
        <v>42</v>
      </c>
      <c r="Q4652">
        <v>207</v>
      </c>
      <c r="R4652">
        <v>131</v>
      </c>
      <c r="S4652">
        <v>140</v>
      </c>
      <c r="T4652">
        <f>(Data[[#This Row],[mean_r]]/256)*100</f>
        <v>80.859375</v>
      </c>
      <c r="U4652">
        <f>(Data[[#This Row],[mean_g]]/256)*100</f>
        <v>51.171875</v>
      </c>
      <c r="V4652">
        <f>(Data[[#This Row],[mean_b]]/256)*100</f>
        <v>54.6875</v>
      </c>
      <c r="W4652">
        <v>0.39400000000000002</v>
      </c>
      <c r="X4652" t="s">
        <v>51</v>
      </c>
      <c r="Y4652" t="s">
        <v>40</v>
      </c>
      <c r="Z4652">
        <v>8864</v>
      </c>
      <c r="AA4652">
        <v>3.94</v>
      </c>
      <c r="AB4652">
        <v>18.399999999999999</v>
      </c>
      <c r="AC4652">
        <v>42.8</v>
      </c>
      <c r="AD4652">
        <v>195831</v>
      </c>
      <c r="AE4652">
        <v>106.9</v>
      </c>
      <c r="AF4652">
        <v>31.7</v>
      </c>
      <c r="AG4652" t="s">
        <v>46</v>
      </c>
      <c r="AH4652" t="s">
        <v>42</v>
      </c>
      <c r="AI4652" t="s">
        <v>43</v>
      </c>
      <c r="AJ4652">
        <v>100</v>
      </c>
      <c r="AK4652">
        <v>256</v>
      </c>
      <c r="AL4652">
        <v>0.1203</v>
      </c>
      <c r="AM4652">
        <v>0.92079999999999995</v>
      </c>
      <c r="AN4652">
        <v>0.86509999999999998</v>
      </c>
      <c r="AO4652">
        <f>Data[[#This Row],[labeller_confidence_score]]-Data[[#This Row],[cytodiffusion_classification_confidence]]</f>
        <v>-5.5699999999999972E-2</v>
      </c>
    </row>
    <row r="4653" spans="1:41" x14ac:dyDescent="0.3">
      <c r="A4653" t="s">
        <v>4726</v>
      </c>
      <c r="B4653" t="s">
        <v>54</v>
      </c>
      <c r="C4653">
        <v>0</v>
      </c>
      <c r="D4653" t="s">
        <v>54</v>
      </c>
      <c r="E4653">
        <v>7.06</v>
      </c>
      <c r="F4653">
        <v>0</v>
      </c>
      <c r="G4653">
        <v>0</v>
      </c>
      <c r="H4653">
        <v>1</v>
      </c>
      <c r="I4653">
        <f>Data[[#This Row],[nucleus_area_pct]]/Data[[#This Row],[cytoplasm_ratio]]</f>
        <v>0</v>
      </c>
      <c r="J4653">
        <v>0.96099999999999997</v>
      </c>
      <c r="K4653">
        <v>0.2</v>
      </c>
      <c r="L4653">
        <v>0.62</v>
      </c>
      <c r="M4653">
        <v>1</v>
      </c>
      <c r="N4653">
        <v>0.92</v>
      </c>
      <c r="O4653">
        <v>178</v>
      </c>
      <c r="P4653">
        <v>36</v>
      </c>
      <c r="Q4653">
        <v>236</v>
      </c>
      <c r="R4653">
        <v>135</v>
      </c>
      <c r="S4653">
        <v>115</v>
      </c>
      <c r="T4653">
        <f>(Data[[#This Row],[mean_r]]/256)*100</f>
        <v>92.1875</v>
      </c>
      <c r="U4653">
        <f>(Data[[#This Row],[mean_g]]/256)*100</f>
        <v>52.734375</v>
      </c>
      <c r="V4653">
        <f>(Data[[#This Row],[mean_b]]/256)*100</f>
        <v>44.921875</v>
      </c>
      <c r="W4653">
        <v>0.51900000000000002</v>
      </c>
      <c r="X4653" t="s">
        <v>51</v>
      </c>
      <c r="Y4653" t="s">
        <v>40</v>
      </c>
      <c r="Z4653">
        <v>1000</v>
      </c>
      <c r="AA4653">
        <v>4.6399999999999997</v>
      </c>
      <c r="AB4653">
        <v>14.6</v>
      </c>
      <c r="AC4653">
        <v>35</v>
      </c>
      <c r="AD4653">
        <v>227604</v>
      </c>
      <c r="AE4653">
        <v>81.7</v>
      </c>
      <c r="AF4653">
        <v>31.1</v>
      </c>
      <c r="AG4653" t="s">
        <v>41</v>
      </c>
      <c r="AH4653" t="s">
        <v>42</v>
      </c>
      <c r="AI4653" t="s">
        <v>52</v>
      </c>
      <c r="AJ4653">
        <v>100</v>
      </c>
      <c r="AK4653">
        <v>512</v>
      </c>
      <c r="AL4653">
        <v>9.4600000000000004E-2</v>
      </c>
      <c r="AM4653">
        <v>0.92810000000000004</v>
      </c>
      <c r="AN4653">
        <v>0.83189999999999997</v>
      </c>
      <c r="AO4653">
        <f>Data[[#This Row],[labeller_confidence_score]]-Data[[#This Row],[cytodiffusion_classification_confidence]]</f>
        <v>-9.6200000000000063E-2</v>
      </c>
    </row>
    <row r="4654" spans="1:41" x14ac:dyDescent="0.3">
      <c r="A4654" t="s">
        <v>4727</v>
      </c>
      <c r="B4654" t="s">
        <v>74</v>
      </c>
      <c r="C4654">
        <v>0</v>
      </c>
      <c r="D4654" t="s">
        <v>75</v>
      </c>
      <c r="E4654">
        <v>2.81</v>
      </c>
      <c r="F4654">
        <v>0</v>
      </c>
      <c r="G4654">
        <v>0</v>
      </c>
      <c r="H4654">
        <v>1</v>
      </c>
      <c r="I4654">
        <f>Data[[#This Row],[nucleus_area_pct]]/Data[[#This Row],[cytoplasm_ratio]]</f>
        <v>0</v>
      </c>
      <c r="J4654">
        <v>0.54300000000000004</v>
      </c>
      <c r="K4654">
        <v>0.40300000000000002</v>
      </c>
      <c r="L4654">
        <v>2.64</v>
      </c>
      <c r="M4654">
        <v>1</v>
      </c>
      <c r="N4654">
        <v>0.76400000000000001</v>
      </c>
      <c r="O4654">
        <v>20</v>
      </c>
      <c r="P4654">
        <v>12</v>
      </c>
      <c r="Q4654">
        <v>221</v>
      </c>
      <c r="R4654">
        <v>161</v>
      </c>
      <c r="S4654">
        <v>174</v>
      </c>
      <c r="T4654">
        <f>(Data[[#This Row],[mean_r]]/256)*100</f>
        <v>86.328125</v>
      </c>
      <c r="U4654">
        <f>(Data[[#This Row],[mean_g]]/256)*100</f>
        <v>62.890625</v>
      </c>
      <c r="V4654">
        <f>(Data[[#This Row],[mean_b]]/256)*100</f>
        <v>67.96875</v>
      </c>
      <c r="W4654">
        <v>0.55000000000000004</v>
      </c>
      <c r="X4654" t="s">
        <v>39</v>
      </c>
      <c r="Y4654" t="s">
        <v>45</v>
      </c>
      <c r="Z4654">
        <v>4589</v>
      </c>
      <c r="AA4654">
        <v>5.16</v>
      </c>
      <c r="AB4654">
        <v>13.8</v>
      </c>
      <c r="AC4654">
        <v>41.6</v>
      </c>
      <c r="AD4654">
        <v>150460</v>
      </c>
      <c r="AE4654">
        <v>74.599999999999994</v>
      </c>
      <c r="AF4654">
        <v>33.799999999999997</v>
      </c>
      <c r="AG4654" t="s">
        <v>46</v>
      </c>
      <c r="AH4654" t="s">
        <v>68</v>
      </c>
      <c r="AI4654" t="s">
        <v>43</v>
      </c>
      <c r="AJ4654">
        <v>100</v>
      </c>
      <c r="AK4654">
        <v>512</v>
      </c>
      <c r="AL4654">
        <v>6.0199999999999997E-2</v>
      </c>
      <c r="AM4654">
        <v>0.85580000000000001</v>
      </c>
      <c r="AN4654">
        <v>0.93869999999999998</v>
      </c>
      <c r="AO4654">
        <f>Data[[#This Row],[labeller_confidence_score]]-Data[[#This Row],[cytodiffusion_classification_confidence]]</f>
        <v>8.2899999999999974E-2</v>
      </c>
    </row>
    <row r="4655" spans="1:41" x14ac:dyDescent="0.3">
      <c r="A4655" t="s">
        <v>4728</v>
      </c>
      <c r="B4655" t="s">
        <v>62</v>
      </c>
      <c r="C4655">
        <v>0</v>
      </c>
      <c r="D4655" t="s">
        <v>50</v>
      </c>
      <c r="E4655">
        <v>10.56</v>
      </c>
      <c r="F4655">
        <v>83.9</v>
      </c>
      <c r="G4655">
        <v>0.88200000000000001</v>
      </c>
      <c r="H4655">
        <v>0.17899999999999999</v>
      </c>
      <c r="I4655">
        <f>Data[[#This Row],[nucleus_area_pct]]/Data[[#This Row],[cytoplasm_ratio]]</f>
        <v>468.71508379888274</v>
      </c>
      <c r="J4655">
        <v>0.76400000000000001</v>
      </c>
      <c r="K4655">
        <v>0.29099999999999998</v>
      </c>
      <c r="L4655">
        <v>1.21</v>
      </c>
      <c r="M4655">
        <v>1</v>
      </c>
      <c r="N4655">
        <v>0.88700000000000001</v>
      </c>
      <c r="O4655">
        <v>266</v>
      </c>
      <c r="P4655">
        <v>53</v>
      </c>
      <c r="Q4655">
        <v>200</v>
      </c>
      <c r="R4655">
        <v>141</v>
      </c>
      <c r="S4655">
        <v>204</v>
      </c>
      <c r="T4655">
        <f>(Data[[#This Row],[mean_r]]/256)*100</f>
        <v>78.125</v>
      </c>
      <c r="U4655">
        <f>(Data[[#This Row],[mean_g]]/256)*100</f>
        <v>55.078125</v>
      </c>
      <c r="V4655">
        <f>(Data[[#This Row],[mean_b]]/256)*100</f>
        <v>79.6875</v>
      </c>
      <c r="W4655">
        <v>0.84199999999999997</v>
      </c>
      <c r="X4655" t="s">
        <v>51</v>
      </c>
      <c r="Y4655" t="s">
        <v>40</v>
      </c>
      <c r="Z4655">
        <v>5505</v>
      </c>
      <c r="AA4655">
        <v>4.9400000000000004</v>
      </c>
      <c r="AB4655">
        <v>13.5</v>
      </c>
      <c r="AC4655">
        <v>39.4</v>
      </c>
      <c r="AD4655">
        <v>373307</v>
      </c>
      <c r="AE4655">
        <v>86.4</v>
      </c>
      <c r="AF4655">
        <v>32.4</v>
      </c>
      <c r="AG4655" t="s">
        <v>64</v>
      </c>
      <c r="AH4655" t="s">
        <v>47</v>
      </c>
      <c r="AI4655" t="s">
        <v>43</v>
      </c>
      <c r="AJ4655">
        <v>100</v>
      </c>
      <c r="AK4655">
        <v>256</v>
      </c>
      <c r="AL4655">
        <v>0.10199999999999999</v>
      </c>
      <c r="AM4655">
        <v>0.96279999999999999</v>
      </c>
      <c r="AN4655">
        <v>0.7853</v>
      </c>
      <c r="AO4655">
        <f>Data[[#This Row],[labeller_confidence_score]]-Data[[#This Row],[cytodiffusion_classification_confidence]]</f>
        <v>-0.17749999999999999</v>
      </c>
    </row>
    <row r="4656" spans="1:41" x14ac:dyDescent="0.3">
      <c r="A4656" t="s">
        <v>4729</v>
      </c>
      <c r="B4656" t="s">
        <v>58</v>
      </c>
      <c r="C4656">
        <v>1</v>
      </c>
      <c r="D4656" t="s">
        <v>38</v>
      </c>
      <c r="E4656">
        <v>16.54</v>
      </c>
      <c r="F4656">
        <v>78.3</v>
      </c>
      <c r="G4656">
        <v>0.45</v>
      </c>
      <c r="H4656">
        <v>0.39</v>
      </c>
      <c r="I4656">
        <f>Data[[#This Row],[nucleus_area_pct]]/Data[[#This Row],[cytoplasm_ratio]]</f>
        <v>200.76923076923075</v>
      </c>
      <c r="J4656">
        <v>0.78</v>
      </c>
      <c r="K4656">
        <v>0.38300000000000001</v>
      </c>
      <c r="L4656">
        <v>1.96</v>
      </c>
      <c r="M4656">
        <v>1</v>
      </c>
      <c r="N4656">
        <v>0.84699999999999998</v>
      </c>
      <c r="O4656">
        <v>605</v>
      </c>
      <c r="P4656">
        <v>83</v>
      </c>
      <c r="Q4656">
        <v>190</v>
      </c>
      <c r="R4656">
        <v>156</v>
      </c>
      <c r="S4656">
        <v>202</v>
      </c>
      <c r="T4656">
        <f>(Data[[#This Row],[mean_r]]/256)*100</f>
        <v>74.21875</v>
      </c>
      <c r="U4656">
        <f>(Data[[#This Row],[mean_g]]/256)*100</f>
        <v>60.9375</v>
      </c>
      <c r="V4656">
        <f>(Data[[#This Row],[mean_b]]/256)*100</f>
        <v>78.90625</v>
      </c>
      <c r="W4656">
        <v>0.73699999999999999</v>
      </c>
      <c r="X4656" t="s">
        <v>51</v>
      </c>
      <c r="Y4656" t="s">
        <v>45</v>
      </c>
      <c r="Z4656">
        <v>4305</v>
      </c>
      <c r="AA4656">
        <v>5.56</v>
      </c>
      <c r="AB4656">
        <v>11.5</v>
      </c>
      <c r="AC4656">
        <v>47.8</v>
      </c>
      <c r="AD4656">
        <v>349829</v>
      </c>
      <c r="AE4656">
        <v>97.3</v>
      </c>
      <c r="AF4656">
        <v>31.4</v>
      </c>
      <c r="AG4656" t="s">
        <v>46</v>
      </c>
      <c r="AH4656" t="s">
        <v>47</v>
      </c>
      <c r="AI4656" t="s">
        <v>43</v>
      </c>
      <c r="AJ4656">
        <v>100</v>
      </c>
      <c r="AK4656">
        <v>360</v>
      </c>
      <c r="AL4656">
        <v>0.86270000000000002</v>
      </c>
      <c r="AM4656">
        <v>0.71740000000000004</v>
      </c>
      <c r="AN4656">
        <v>0.81020000000000003</v>
      </c>
      <c r="AO4656">
        <f>Data[[#This Row],[labeller_confidence_score]]-Data[[#This Row],[cytodiffusion_classification_confidence]]</f>
        <v>9.2799999999999994E-2</v>
      </c>
    </row>
    <row r="4657" spans="1:41" x14ac:dyDescent="0.3">
      <c r="A4657" t="s">
        <v>4730</v>
      </c>
      <c r="B4657" t="s">
        <v>120</v>
      </c>
      <c r="C4657">
        <v>1</v>
      </c>
      <c r="D4657" t="s">
        <v>104</v>
      </c>
      <c r="E4657">
        <v>7.07</v>
      </c>
      <c r="F4657">
        <v>0</v>
      </c>
      <c r="G4657">
        <v>0</v>
      </c>
      <c r="H4657">
        <v>1</v>
      </c>
      <c r="I4657">
        <f>Data[[#This Row],[nucleus_area_pct]]/Data[[#This Row],[cytoplasm_ratio]]</f>
        <v>0</v>
      </c>
      <c r="J4657">
        <v>0.95</v>
      </c>
      <c r="K4657">
        <v>0.04</v>
      </c>
      <c r="L4657">
        <v>0.3</v>
      </c>
      <c r="M4657">
        <v>1</v>
      </c>
      <c r="N4657">
        <v>0.98699999999999999</v>
      </c>
      <c r="O4657">
        <v>123</v>
      </c>
      <c r="P4657">
        <v>36</v>
      </c>
      <c r="Q4657">
        <v>255</v>
      </c>
      <c r="R4657">
        <v>127</v>
      </c>
      <c r="S4657">
        <v>126</v>
      </c>
      <c r="T4657">
        <f>(Data[[#This Row],[mean_r]]/256)*100</f>
        <v>99.609375</v>
      </c>
      <c r="U4657">
        <f>(Data[[#This Row],[mean_g]]/256)*100</f>
        <v>49.609375</v>
      </c>
      <c r="V4657">
        <f>(Data[[#This Row],[mean_b]]/256)*100</f>
        <v>49.21875</v>
      </c>
      <c r="W4657">
        <v>0.56999999999999995</v>
      </c>
      <c r="X4657" t="s">
        <v>63</v>
      </c>
      <c r="Y4657" t="s">
        <v>40</v>
      </c>
      <c r="Z4657">
        <v>1936</v>
      </c>
      <c r="AA4657">
        <v>4.5999999999999996</v>
      </c>
      <c r="AB4657">
        <v>15.6</v>
      </c>
      <c r="AC4657">
        <v>33.299999999999997</v>
      </c>
      <c r="AD4657">
        <v>343473</v>
      </c>
      <c r="AE4657">
        <v>89.4</v>
      </c>
      <c r="AF4657">
        <v>32.200000000000003</v>
      </c>
      <c r="AG4657" t="s">
        <v>41</v>
      </c>
      <c r="AH4657" t="s">
        <v>68</v>
      </c>
      <c r="AI4657" t="s">
        <v>56</v>
      </c>
      <c r="AJ4657">
        <v>60</v>
      </c>
      <c r="AK4657">
        <v>224</v>
      </c>
      <c r="AL4657">
        <v>0.92379999999999995</v>
      </c>
      <c r="AM4657">
        <v>0.70209999999999995</v>
      </c>
      <c r="AN4657">
        <v>0.8095</v>
      </c>
      <c r="AO4657">
        <f>Data[[#This Row],[labeller_confidence_score]]-Data[[#This Row],[cytodiffusion_classification_confidence]]</f>
        <v>0.10740000000000005</v>
      </c>
    </row>
    <row r="4658" spans="1:41" x14ac:dyDescent="0.3">
      <c r="A4658" t="s">
        <v>4731</v>
      </c>
      <c r="B4658" t="s">
        <v>54</v>
      </c>
      <c r="C4658">
        <v>0</v>
      </c>
      <c r="D4658" t="s">
        <v>54</v>
      </c>
      <c r="E4658">
        <v>7.03</v>
      </c>
      <c r="F4658">
        <v>0</v>
      </c>
      <c r="G4658">
        <v>0</v>
      </c>
      <c r="H4658">
        <v>1</v>
      </c>
      <c r="I4658">
        <f>Data[[#This Row],[nucleus_area_pct]]/Data[[#This Row],[cytoplasm_ratio]]</f>
        <v>0</v>
      </c>
      <c r="J4658">
        <v>0.86499999999999999</v>
      </c>
      <c r="K4658">
        <v>0.24</v>
      </c>
      <c r="L4658">
        <v>0.28000000000000003</v>
      </c>
      <c r="M4658">
        <v>1</v>
      </c>
      <c r="N4658">
        <v>0.96599999999999997</v>
      </c>
      <c r="O4658">
        <v>175</v>
      </c>
      <c r="P4658">
        <v>51</v>
      </c>
      <c r="Q4658">
        <v>222</v>
      </c>
      <c r="R4658">
        <v>122</v>
      </c>
      <c r="S4658">
        <v>117</v>
      </c>
      <c r="T4658">
        <f>(Data[[#This Row],[mean_r]]/256)*100</f>
        <v>86.71875</v>
      </c>
      <c r="U4658">
        <f>(Data[[#This Row],[mean_g]]/256)*100</f>
        <v>47.65625</v>
      </c>
      <c r="V4658">
        <f>(Data[[#This Row],[mean_b]]/256)*100</f>
        <v>45.703125</v>
      </c>
      <c r="W4658">
        <v>0.50900000000000001</v>
      </c>
      <c r="X4658" t="s">
        <v>51</v>
      </c>
      <c r="Y4658" t="s">
        <v>40</v>
      </c>
      <c r="Z4658">
        <v>8712</v>
      </c>
      <c r="AA4658">
        <v>4.82</v>
      </c>
      <c r="AB4658">
        <v>14.4</v>
      </c>
      <c r="AC4658">
        <v>40</v>
      </c>
      <c r="AD4658">
        <v>158459</v>
      </c>
      <c r="AE4658">
        <v>84.3</v>
      </c>
      <c r="AF4658">
        <v>31.2</v>
      </c>
      <c r="AG4658" t="s">
        <v>64</v>
      </c>
      <c r="AH4658" t="s">
        <v>47</v>
      </c>
      <c r="AI4658" t="s">
        <v>52</v>
      </c>
      <c r="AJ4658">
        <v>60</v>
      </c>
      <c r="AK4658">
        <v>360</v>
      </c>
      <c r="AL4658">
        <v>6.3600000000000004E-2</v>
      </c>
      <c r="AM4658">
        <v>0.87549999999999994</v>
      </c>
      <c r="AN4658">
        <v>0.89139999999999997</v>
      </c>
      <c r="AO4658">
        <f>Data[[#This Row],[labeller_confidence_score]]-Data[[#This Row],[cytodiffusion_classification_confidence]]</f>
        <v>1.5900000000000025E-2</v>
      </c>
    </row>
    <row r="4659" spans="1:41" x14ac:dyDescent="0.3">
      <c r="A4659" t="s">
        <v>4732</v>
      </c>
      <c r="B4659" t="s">
        <v>37</v>
      </c>
      <c r="C4659">
        <v>1</v>
      </c>
      <c r="D4659" t="s">
        <v>38</v>
      </c>
      <c r="E4659">
        <v>11.4</v>
      </c>
      <c r="F4659">
        <v>60.5</v>
      </c>
      <c r="G4659">
        <v>0.621</v>
      </c>
      <c r="H4659">
        <v>0.443</v>
      </c>
      <c r="I4659">
        <f>Data[[#This Row],[nucleus_area_pct]]/Data[[#This Row],[cytoplasm_ratio]]</f>
        <v>136.56884875846501</v>
      </c>
      <c r="J4659">
        <v>0.70899999999999996</v>
      </c>
      <c r="K4659">
        <v>0.33100000000000002</v>
      </c>
      <c r="L4659">
        <v>3.25</v>
      </c>
      <c r="M4659">
        <v>5.3</v>
      </c>
      <c r="N4659">
        <v>0.79300000000000004</v>
      </c>
      <c r="O4659">
        <v>367</v>
      </c>
      <c r="P4659">
        <v>77</v>
      </c>
      <c r="Q4659">
        <v>207</v>
      </c>
      <c r="R4659">
        <v>151</v>
      </c>
      <c r="S4659">
        <v>187</v>
      </c>
      <c r="T4659">
        <f>(Data[[#This Row],[mean_r]]/256)*100</f>
        <v>80.859375</v>
      </c>
      <c r="U4659">
        <f>(Data[[#This Row],[mean_g]]/256)*100</f>
        <v>58.984375</v>
      </c>
      <c r="V4659">
        <f>(Data[[#This Row],[mean_b]]/256)*100</f>
        <v>73.046875</v>
      </c>
      <c r="W4659">
        <v>0.66600000000000004</v>
      </c>
      <c r="X4659" t="s">
        <v>39</v>
      </c>
      <c r="Y4659" t="s">
        <v>40</v>
      </c>
      <c r="Z4659">
        <v>11413</v>
      </c>
      <c r="AA4659">
        <v>5.61</v>
      </c>
      <c r="AB4659">
        <v>12.7</v>
      </c>
      <c r="AC4659">
        <v>45.6</v>
      </c>
      <c r="AD4659">
        <v>328814</v>
      </c>
      <c r="AE4659">
        <v>108.2</v>
      </c>
      <c r="AF4659">
        <v>33.6</v>
      </c>
      <c r="AG4659" t="s">
        <v>41</v>
      </c>
      <c r="AH4659" t="s">
        <v>42</v>
      </c>
      <c r="AI4659" t="s">
        <v>52</v>
      </c>
      <c r="AJ4659">
        <v>100</v>
      </c>
      <c r="AK4659">
        <v>224</v>
      </c>
      <c r="AL4659">
        <v>0.77559999999999996</v>
      </c>
      <c r="AM4659">
        <v>0.63300000000000001</v>
      </c>
      <c r="AN4659">
        <v>0.95040000000000002</v>
      </c>
      <c r="AO4659">
        <f>Data[[#This Row],[labeller_confidence_score]]-Data[[#This Row],[cytodiffusion_classification_confidence]]</f>
        <v>0.31740000000000002</v>
      </c>
    </row>
    <row r="4660" spans="1:41" x14ac:dyDescent="0.3">
      <c r="A4660" t="s">
        <v>4733</v>
      </c>
      <c r="B4660" t="s">
        <v>54</v>
      </c>
      <c r="C4660">
        <v>0</v>
      </c>
      <c r="D4660" t="s">
        <v>54</v>
      </c>
      <c r="E4660">
        <v>7.85</v>
      </c>
      <c r="F4660">
        <v>0</v>
      </c>
      <c r="G4660">
        <v>0</v>
      </c>
      <c r="H4660">
        <v>1</v>
      </c>
      <c r="I4660">
        <f>Data[[#This Row],[nucleus_area_pct]]/Data[[#This Row],[cytoplasm_ratio]]</f>
        <v>0</v>
      </c>
      <c r="J4660">
        <v>0.90300000000000002</v>
      </c>
      <c r="K4660">
        <v>0.14699999999999999</v>
      </c>
      <c r="L4660">
        <v>0.87</v>
      </c>
      <c r="M4660">
        <v>1</v>
      </c>
      <c r="N4660">
        <v>0.95099999999999996</v>
      </c>
      <c r="O4660">
        <v>185</v>
      </c>
      <c r="P4660">
        <v>55</v>
      </c>
      <c r="Q4660">
        <v>247</v>
      </c>
      <c r="R4660">
        <v>132</v>
      </c>
      <c r="S4660">
        <v>130</v>
      </c>
      <c r="T4660">
        <f>(Data[[#This Row],[mean_r]]/256)*100</f>
        <v>96.484375</v>
      </c>
      <c r="U4660">
        <f>(Data[[#This Row],[mean_g]]/256)*100</f>
        <v>51.5625</v>
      </c>
      <c r="V4660">
        <f>(Data[[#This Row],[mean_b]]/256)*100</f>
        <v>50.78125</v>
      </c>
      <c r="W4660">
        <v>0.54700000000000004</v>
      </c>
      <c r="X4660" t="s">
        <v>63</v>
      </c>
      <c r="Y4660" t="s">
        <v>40</v>
      </c>
      <c r="Z4660">
        <v>5791</v>
      </c>
      <c r="AA4660">
        <v>4.41</v>
      </c>
      <c r="AB4660">
        <v>16.899999999999999</v>
      </c>
      <c r="AC4660">
        <v>47.1</v>
      </c>
      <c r="AD4660">
        <v>174538</v>
      </c>
      <c r="AE4660">
        <v>91.5</v>
      </c>
      <c r="AF4660">
        <v>32.5</v>
      </c>
      <c r="AG4660" t="s">
        <v>46</v>
      </c>
      <c r="AH4660" t="s">
        <v>68</v>
      </c>
      <c r="AI4660" t="s">
        <v>52</v>
      </c>
      <c r="AJ4660">
        <v>100</v>
      </c>
      <c r="AK4660">
        <v>224</v>
      </c>
      <c r="AL4660">
        <v>8.9800000000000005E-2</v>
      </c>
      <c r="AM4660">
        <v>1</v>
      </c>
      <c r="AN4660">
        <v>0.93240000000000001</v>
      </c>
      <c r="AO4660">
        <f>Data[[#This Row],[labeller_confidence_score]]-Data[[#This Row],[cytodiffusion_classification_confidence]]</f>
        <v>-6.7599999999999993E-2</v>
      </c>
    </row>
    <row r="4661" spans="1:41" x14ac:dyDescent="0.3">
      <c r="A4661" t="s">
        <v>4734</v>
      </c>
      <c r="B4661" t="s">
        <v>54</v>
      </c>
      <c r="C4661">
        <v>0</v>
      </c>
      <c r="D4661" t="s">
        <v>54</v>
      </c>
      <c r="E4661">
        <v>7.81</v>
      </c>
      <c r="F4661">
        <v>0</v>
      </c>
      <c r="G4661">
        <v>0</v>
      </c>
      <c r="H4661">
        <v>1</v>
      </c>
      <c r="I4661">
        <f>Data[[#This Row],[nucleus_area_pct]]/Data[[#This Row],[cytoplasm_ratio]]</f>
        <v>0</v>
      </c>
      <c r="J4661">
        <v>0.94499999999999995</v>
      </c>
      <c r="K4661">
        <v>0.214</v>
      </c>
      <c r="L4661">
        <v>0.52</v>
      </c>
      <c r="M4661">
        <v>1</v>
      </c>
      <c r="N4661">
        <v>0.90800000000000003</v>
      </c>
      <c r="O4661">
        <v>180</v>
      </c>
      <c r="P4661">
        <v>45</v>
      </c>
      <c r="Q4661">
        <v>238</v>
      </c>
      <c r="R4661">
        <v>132</v>
      </c>
      <c r="S4661">
        <v>142</v>
      </c>
      <c r="T4661">
        <f>(Data[[#This Row],[mean_r]]/256)*100</f>
        <v>92.96875</v>
      </c>
      <c r="U4661">
        <f>(Data[[#This Row],[mean_g]]/256)*100</f>
        <v>51.5625</v>
      </c>
      <c r="V4661">
        <f>(Data[[#This Row],[mean_b]]/256)*100</f>
        <v>55.46875</v>
      </c>
      <c r="W4661">
        <v>0.61599999999999999</v>
      </c>
      <c r="X4661" t="s">
        <v>51</v>
      </c>
      <c r="Y4661" t="s">
        <v>40</v>
      </c>
      <c r="Z4661">
        <v>9088</v>
      </c>
      <c r="AA4661">
        <v>4.58</v>
      </c>
      <c r="AB4661">
        <v>14.6</v>
      </c>
      <c r="AC4661">
        <v>39.799999999999997</v>
      </c>
      <c r="AD4661">
        <v>291587</v>
      </c>
      <c r="AE4661">
        <v>87.2</v>
      </c>
      <c r="AF4661">
        <v>33.700000000000003</v>
      </c>
      <c r="AG4661" t="s">
        <v>64</v>
      </c>
      <c r="AH4661" t="s">
        <v>42</v>
      </c>
      <c r="AI4661" t="s">
        <v>52</v>
      </c>
      <c r="AJ4661">
        <v>100</v>
      </c>
      <c r="AK4661">
        <v>360</v>
      </c>
      <c r="AL4661">
        <v>0.12720000000000001</v>
      </c>
      <c r="AM4661">
        <v>0.8216</v>
      </c>
      <c r="AN4661">
        <v>0.8589</v>
      </c>
      <c r="AO4661">
        <f>Data[[#This Row],[labeller_confidence_score]]-Data[[#This Row],[cytodiffusion_classification_confidence]]</f>
        <v>3.73E-2</v>
      </c>
    </row>
    <row r="4662" spans="1:41" x14ac:dyDescent="0.3">
      <c r="A4662" t="s">
        <v>4735</v>
      </c>
      <c r="B4662" t="s">
        <v>180</v>
      </c>
      <c r="C4662">
        <v>1</v>
      </c>
      <c r="D4662" t="s">
        <v>181</v>
      </c>
      <c r="E4662">
        <v>7.38</v>
      </c>
      <c r="F4662">
        <v>0</v>
      </c>
      <c r="G4662">
        <v>0</v>
      </c>
      <c r="H4662">
        <v>1</v>
      </c>
      <c r="I4662">
        <f>Data[[#This Row],[nucleus_area_pct]]/Data[[#This Row],[cytoplasm_ratio]]</f>
        <v>0</v>
      </c>
      <c r="J4662">
        <v>0.159</v>
      </c>
      <c r="K4662">
        <v>0.86899999999999999</v>
      </c>
      <c r="L4662">
        <v>0.69</v>
      </c>
      <c r="M4662">
        <v>1</v>
      </c>
      <c r="N4662">
        <v>0.77800000000000002</v>
      </c>
      <c r="O4662">
        <v>172</v>
      </c>
      <c r="P4662">
        <v>59</v>
      </c>
      <c r="Q4662">
        <v>244</v>
      </c>
      <c r="R4662">
        <v>101</v>
      </c>
      <c r="S4662">
        <v>138</v>
      </c>
      <c r="T4662">
        <f>(Data[[#This Row],[mean_r]]/256)*100</f>
        <v>95.3125</v>
      </c>
      <c r="U4662">
        <f>(Data[[#This Row],[mean_g]]/256)*100</f>
        <v>39.453125</v>
      </c>
      <c r="V4662">
        <f>(Data[[#This Row],[mean_b]]/256)*100</f>
        <v>53.90625</v>
      </c>
      <c r="W4662">
        <v>0.51200000000000001</v>
      </c>
      <c r="X4662" t="s">
        <v>51</v>
      </c>
      <c r="Y4662" t="s">
        <v>40</v>
      </c>
      <c r="Z4662">
        <v>5622</v>
      </c>
      <c r="AA4662">
        <v>5.08</v>
      </c>
      <c r="AB4662">
        <v>11.8</v>
      </c>
      <c r="AC4662">
        <v>40.4</v>
      </c>
      <c r="AD4662">
        <v>307978</v>
      </c>
      <c r="AE4662">
        <v>106.9</v>
      </c>
      <c r="AF4662">
        <v>33.4</v>
      </c>
      <c r="AG4662" t="s">
        <v>64</v>
      </c>
      <c r="AH4662" t="s">
        <v>68</v>
      </c>
      <c r="AI4662" t="s">
        <v>56</v>
      </c>
      <c r="AJ4662">
        <v>100</v>
      </c>
      <c r="AK4662">
        <v>256</v>
      </c>
      <c r="AL4662">
        <v>0.93359999999999999</v>
      </c>
      <c r="AM4662">
        <v>0.80430000000000001</v>
      </c>
      <c r="AN4662">
        <v>0.62150000000000005</v>
      </c>
      <c r="AO4662">
        <f>Data[[#This Row],[labeller_confidence_score]]-Data[[#This Row],[cytodiffusion_classification_confidence]]</f>
        <v>-0.18279999999999996</v>
      </c>
    </row>
    <row r="4663" spans="1:41" x14ac:dyDescent="0.3">
      <c r="A4663" t="s">
        <v>4736</v>
      </c>
      <c r="B4663" t="s">
        <v>62</v>
      </c>
      <c r="C4663">
        <v>0</v>
      </c>
      <c r="D4663" t="s">
        <v>50</v>
      </c>
      <c r="E4663">
        <v>10.130000000000001</v>
      </c>
      <c r="F4663">
        <v>84.1</v>
      </c>
      <c r="G4663">
        <v>0.75900000000000001</v>
      </c>
      <c r="H4663">
        <v>0.22500000000000001</v>
      </c>
      <c r="I4663">
        <f>Data[[#This Row],[nucleus_area_pct]]/Data[[#This Row],[cytoplasm_ratio]]</f>
        <v>373.77777777777777</v>
      </c>
      <c r="J4663">
        <v>0.84899999999999998</v>
      </c>
      <c r="K4663">
        <v>0.19800000000000001</v>
      </c>
      <c r="L4663">
        <v>1.27</v>
      </c>
      <c r="M4663">
        <v>1</v>
      </c>
      <c r="N4663">
        <v>0.91600000000000004</v>
      </c>
      <c r="O4663">
        <v>295</v>
      </c>
      <c r="P4663">
        <v>55</v>
      </c>
      <c r="Q4663">
        <v>208</v>
      </c>
      <c r="R4663">
        <v>149</v>
      </c>
      <c r="S4663">
        <v>206</v>
      </c>
      <c r="T4663">
        <f>(Data[[#This Row],[mean_r]]/256)*100</f>
        <v>81.25</v>
      </c>
      <c r="U4663">
        <f>(Data[[#This Row],[mean_g]]/256)*100</f>
        <v>58.203125</v>
      </c>
      <c r="V4663">
        <f>(Data[[#This Row],[mean_b]]/256)*100</f>
        <v>80.46875</v>
      </c>
      <c r="W4663">
        <v>0.72799999999999998</v>
      </c>
      <c r="X4663" t="s">
        <v>39</v>
      </c>
      <c r="Y4663" t="s">
        <v>40</v>
      </c>
      <c r="Z4663">
        <v>7432</v>
      </c>
      <c r="AA4663">
        <v>5.37</v>
      </c>
      <c r="AB4663">
        <v>16</v>
      </c>
      <c r="AC4663">
        <v>40.200000000000003</v>
      </c>
      <c r="AD4663">
        <v>255746</v>
      </c>
      <c r="AE4663">
        <v>75.3</v>
      </c>
      <c r="AF4663">
        <v>31.6</v>
      </c>
      <c r="AG4663" t="s">
        <v>46</v>
      </c>
      <c r="AH4663" t="s">
        <v>47</v>
      </c>
      <c r="AI4663" t="s">
        <v>56</v>
      </c>
      <c r="AJ4663">
        <v>40</v>
      </c>
      <c r="AK4663">
        <v>224</v>
      </c>
      <c r="AL4663">
        <v>0.13059999999999999</v>
      </c>
      <c r="AM4663">
        <v>0.94110000000000005</v>
      </c>
      <c r="AN4663">
        <v>0.85019999999999996</v>
      </c>
      <c r="AO4663">
        <f>Data[[#This Row],[labeller_confidence_score]]-Data[[#This Row],[cytodiffusion_classification_confidence]]</f>
        <v>-9.0900000000000092E-2</v>
      </c>
    </row>
    <row r="4664" spans="1:41" x14ac:dyDescent="0.3">
      <c r="A4664" t="s">
        <v>4737</v>
      </c>
      <c r="B4664" t="s">
        <v>54</v>
      </c>
      <c r="C4664">
        <v>0</v>
      </c>
      <c r="D4664" t="s">
        <v>54</v>
      </c>
      <c r="E4664">
        <v>7.72</v>
      </c>
      <c r="F4664">
        <v>0</v>
      </c>
      <c r="G4664">
        <v>0</v>
      </c>
      <c r="H4664">
        <v>1</v>
      </c>
      <c r="I4664">
        <f>Data[[#This Row],[nucleus_area_pct]]/Data[[#This Row],[cytoplasm_ratio]]</f>
        <v>0</v>
      </c>
      <c r="J4664">
        <v>0.86799999999999999</v>
      </c>
      <c r="K4664">
        <v>0.19</v>
      </c>
      <c r="L4664">
        <v>0.48</v>
      </c>
      <c r="M4664">
        <v>1</v>
      </c>
      <c r="N4664">
        <v>0.94499999999999995</v>
      </c>
      <c r="O4664">
        <v>172</v>
      </c>
      <c r="P4664">
        <v>52</v>
      </c>
      <c r="Q4664">
        <v>221</v>
      </c>
      <c r="R4664">
        <v>138</v>
      </c>
      <c r="S4664">
        <v>126</v>
      </c>
      <c r="T4664">
        <f>(Data[[#This Row],[mean_r]]/256)*100</f>
        <v>86.328125</v>
      </c>
      <c r="U4664">
        <f>(Data[[#This Row],[mean_g]]/256)*100</f>
        <v>53.90625</v>
      </c>
      <c r="V4664">
        <f>(Data[[#This Row],[mean_b]]/256)*100</f>
        <v>49.21875</v>
      </c>
      <c r="W4664">
        <v>0.40100000000000002</v>
      </c>
      <c r="X4664" t="s">
        <v>63</v>
      </c>
      <c r="Y4664" t="s">
        <v>40</v>
      </c>
      <c r="Z4664">
        <v>5046</v>
      </c>
      <c r="AA4664">
        <v>4.4400000000000004</v>
      </c>
      <c r="AB4664">
        <v>14.6</v>
      </c>
      <c r="AC4664">
        <v>47.4</v>
      </c>
      <c r="AD4664">
        <v>68903</v>
      </c>
      <c r="AE4664">
        <v>72.900000000000006</v>
      </c>
      <c r="AF4664">
        <v>34.700000000000003</v>
      </c>
      <c r="AG4664" t="s">
        <v>64</v>
      </c>
      <c r="AH4664" t="s">
        <v>47</v>
      </c>
      <c r="AI4664" t="s">
        <v>56</v>
      </c>
      <c r="AJ4664">
        <v>100</v>
      </c>
      <c r="AK4664">
        <v>256</v>
      </c>
      <c r="AL4664">
        <v>0</v>
      </c>
      <c r="AM4664">
        <v>0.9536</v>
      </c>
      <c r="AN4664">
        <v>0.85870000000000002</v>
      </c>
      <c r="AO4664">
        <f>Data[[#This Row],[labeller_confidence_score]]-Data[[#This Row],[cytodiffusion_classification_confidence]]</f>
        <v>-9.4899999999999984E-2</v>
      </c>
    </row>
    <row r="4665" spans="1:41" x14ac:dyDescent="0.3">
      <c r="A4665" t="s">
        <v>4738</v>
      </c>
      <c r="B4665" t="s">
        <v>49</v>
      </c>
      <c r="C4665">
        <v>0</v>
      </c>
      <c r="D4665" t="s">
        <v>50</v>
      </c>
      <c r="E4665">
        <v>11.87</v>
      </c>
      <c r="F4665">
        <v>45.2</v>
      </c>
      <c r="G4665">
        <v>0.59899999999999998</v>
      </c>
      <c r="H4665">
        <v>0.52300000000000002</v>
      </c>
      <c r="I4665">
        <f>Data[[#This Row],[nucleus_area_pct]]/Data[[#This Row],[cytoplasm_ratio]]</f>
        <v>86.424474187380497</v>
      </c>
      <c r="J4665">
        <v>0.75700000000000001</v>
      </c>
      <c r="K4665">
        <v>0.36899999999999999</v>
      </c>
      <c r="L4665">
        <v>3.12</v>
      </c>
      <c r="M4665">
        <v>3.6</v>
      </c>
      <c r="N4665">
        <v>0.81799999999999995</v>
      </c>
      <c r="O4665">
        <v>458</v>
      </c>
      <c r="P4665">
        <v>81</v>
      </c>
      <c r="Q4665">
        <v>197</v>
      </c>
      <c r="R4665">
        <v>155</v>
      </c>
      <c r="S4665">
        <v>198</v>
      </c>
      <c r="T4665">
        <f>(Data[[#This Row],[mean_r]]/256)*100</f>
        <v>76.953125</v>
      </c>
      <c r="U4665">
        <f>(Data[[#This Row],[mean_g]]/256)*100</f>
        <v>60.546875</v>
      </c>
      <c r="V4665">
        <f>(Data[[#This Row],[mean_b]]/256)*100</f>
        <v>77.34375</v>
      </c>
      <c r="W4665">
        <v>0.55000000000000004</v>
      </c>
      <c r="X4665" t="s">
        <v>39</v>
      </c>
      <c r="Y4665" t="s">
        <v>40</v>
      </c>
      <c r="Z4665">
        <v>2073</v>
      </c>
      <c r="AA4665">
        <v>3.78</v>
      </c>
      <c r="AB4665">
        <v>13</v>
      </c>
      <c r="AC4665">
        <v>40</v>
      </c>
      <c r="AD4665">
        <v>192182</v>
      </c>
      <c r="AE4665">
        <v>75.400000000000006</v>
      </c>
      <c r="AF4665">
        <v>32.700000000000003</v>
      </c>
      <c r="AG4665" t="s">
        <v>46</v>
      </c>
      <c r="AH4665" t="s">
        <v>42</v>
      </c>
      <c r="AI4665" t="s">
        <v>43</v>
      </c>
      <c r="AJ4665">
        <v>60</v>
      </c>
      <c r="AK4665">
        <v>224</v>
      </c>
      <c r="AL4665">
        <v>2.8400000000000002E-2</v>
      </c>
      <c r="AM4665">
        <v>0.98029999999999995</v>
      </c>
      <c r="AN4665">
        <v>0.96760000000000002</v>
      </c>
      <c r="AO4665">
        <f>Data[[#This Row],[labeller_confidence_score]]-Data[[#This Row],[cytodiffusion_classification_confidence]]</f>
        <v>-1.2699999999999934E-2</v>
      </c>
    </row>
    <row r="4666" spans="1:41" x14ac:dyDescent="0.3">
      <c r="A4666" t="s">
        <v>4739</v>
      </c>
      <c r="B4666" t="s">
        <v>49</v>
      </c>
      <c r="C4666">
        <v>0</v>
      </c>
      <c r="D4666" t="s">
        <v>50</v>
      </c>
      <c r="E4666">
        <v>12.41</v>
      </c>
      <c r="F4666">
        <v>54.8</v>
      </c>
      <c r="G4666">
        <v>0.50700000000000001</v>
      </c>
      <c r="H4666">
        <v>0.434</v>
      </c>
      <c r="I4666">
        <f>Data[[#This Row],[nucleus_area_pct]]/Data[[#This Row],[cytoplasm_ratio]]</f>
        <v>126.26728110599078</v>
      </c>
      <c r="J4666">
        <v>0.86299999999999999</v>
      </c>
      <c r="K4666">
        <v>0.19500000000000001</v>
      </c>
      <c r="L4666">
        <v>2.58</v>
      </c>
      <c r="M4666">
        <v>3.1</v>
      </c>
      <c r="N4666">
        <v>0.76600000000000001</v>
      </c>
      <c r="O4666">
        <v>495</v>
      </c>
      <c r="P4666">
        <v>82</v>
      </c>
      <c r="Q4666">
        <v>218</v>
      </c>
      <c r="R4666">
        <v>150</v>
      </c>
      <c r="S4666">
        <v>205</v>
      </c>
      <c r="T4666">
        <f>(Data[[#This Row],[mean_r]]/256)*100</f>
        <v>85.15625</v>
      </c>
      <c r="U4666">
        <f>(Data[[#This Row],[mean_g]]/256)*100</f>
        <v>58.59375</v>
      </c>
      <c r="V4666">
        <f>(Data[[#This Row],[mean_b]]/256)*100</f>
        <v>80.078125</v>
      </c>
      <c r="W4666">
        <v>0.53900000000000003</v>
      </c>
      <c r="X4666" t="s">
        <v>39</v>
      </c>
      <c r="Y4666" t="s">
        <v>40</v>
      </c>
      <c r="Z4666">
        <v>12354</v>
      </c>
      <c r="AA4666">
        <v>3.64</v>
      </c>
      <c r="AB4666">
        <v>15</v>
      </c>
      <c r="AC4666">
        <v>39</v>
      </c>
      <c r="AD4666">
        <v>278487</v>
      </c>
      <c r="AE4666">
        <v>93.8</v>
      </c>
      <c r="AF4666">
        <v>33.299999999999997</v>
      </c>
      <c r="AG4666" t="s">
        <v>64</v>
      </c>
      <c r="AH4666" t="s">
        <v>47</v>
      </c>
      <c r="AI4666" t="s">
        <v>52</v>
      </c>
      <c r="AJ4666">
        <v>60</v>
      </c>
      <c r="AK4666">
        <v>224</v>
      </c>
      <c r="AL4666">
        <v>5.7700000000000001E-2</v>
      </c>
      <c r="AM4666">
        <v>0.92120000000000002</v>
      </c>
      <c r="AN4666">
        <v>0.86809999999999998</v>
      </c>
      <c r="AO4666">
        <f>Data[[#This Row],[labeller_confidence_score]]-Data[[#This Row],[cytodiffusion_classification_confidence]]</f>
        <v>-5.3100000000000036E-2</v>
      </c>
    </row>
    <row r="4667" spans="1:41" x14ac:dyDescent="0.3">
      <c r="A4667" t="s">
        <v>4740</v>
      </c>
      <c r="B4667" t="s">
        <v>81</v>
      </c>
      <c r="C4667">
        <v>1</v>
      </c>
      <c r="D4667" t="s">
        <v>82</v>
      </c>
      <c r="E4667">
        <v>14.67</v>
      </c>
      <c r="F4667">
        <v>88.5</v>
      </c>
      <c r="G4667">
        <v>0.38400000000000001</v>
      </c>
      <c r="H4667">
        <v>0.22900000000000001</v>
      </c>
      <c r="I4667">
        <f>Data[[#This Row],[nucleus_area_pct]]/Data[[#This Row],[cytoplasm_ratio]]</f>
        <v>386.46288209606985</v>
      </c>
      <c r="J4667">
        <v>0.85299999999999998</v>
      </c>
      <c r="K4667">
        <v>0.30199999999999999</v>
      </c>
      <c r="L4667">
        <v>0.26</v>
      </c>
      <c r="M4667">
        <v>1</v>
      </c>
      <c r="N4667">
        <v>0.84899999999999998</v>
      </c>
      <c r="O4667">
        <v>612</v>
      </c>
      <c r="P4667">
        <v>100</v>
      </c>
      <c r="Q4667">
        <v>211</v>
      </c>
      <c r="R4667">
        <v>146</v>
      </c>
      <c r="S4667">
        <v>188</v>
      </c>
      <c r="T4667">
        <f>(Data[[#This Row],[mean_r]]/256)*100</f>
        <v>82.421875</v>
      </c>
      <c r="U4667">
        <f>(Data[[#This Row],[mean_g]]/256)*100</f>
        <v>57.03125</v>
      </c>
      <c r="V4667">
        <f>(Data[[#This Row],[mean_b]]/256)*100</f>
        <v>73.4375</v>
      </c>
      <c r="W4667">
        <v>0.72899999999999998</v>
      </c>
      <c r="X4667" t="s">
        <v>63</v>
      </c>
      <c r="Y4667" t="s">
        <v>40</v>
      </c>
      <c r="Z4667">
        <v>6207</v>
      </c>
      <c r="AA4667">
        <v>4.82</v>
      </c>
      <c r="AB4667">
        <v>15</v>
      </c>
      <c r="AC4667">
        <v>34.5</v>
      </c>
      <c r="AD4667">
        <v>270475</v>
      </c>
      <c r="AE4667">
        <v>85.1</v>
      </c>
      <c r="AF4667">
        <v>31.5</v>
      </c>
      <c r="AG4667" t="s">
        <v>46</v>
      </c>
      <c r="AH4667" t="s">
        <v>42</v>
      </c>
      <c r="AI4667" t="s">
        <v>56</v>
      </c>
      <c r="AJ4667">
        <v>40</v>
      </c>
      <c r="AK4667">
        <v>360</v>
      </c>
      <c r="AL4667">
        <v>1</v>
      </c>
      <c r="AM4667">
        <v>0.50190000000000001</v>
      </c>
      <c r="AN4667">
        <v>0.87709999999999999</v>
      </c>
      <c r="AO4667">
        <f>Data[[#This Row],[labeller_confidence_score]]-Data[[#This Row],[cytodiffusion_classification_confidence]]</f>
        <v>0.37519999999999998</v>
      </c>
    </row>
    <row r="4668" spans="1:41" x14ac:dyDescent="0.3">
      <c r="A4668" t="s">
        <v>4741</v>
      </c>
      <c r="B4668" t="s">
        <v>180</v>
      </c>
      <c r="C4668">
        <v>1</v>
      </c>
      <c r="D4668" t="s">
        <v>181</v>
      </c>
      <c r="E4668">
        <v>8</v>
      </c>
      <c r="F4668">
        <v>0</v>
      </c>
      <c r="G4668">
        <v>0</v>
      </c>
      <c r="H4668">
        <v>1</v>
      </c>
      <c r="I4668">
        <f>Data[[#This Row],[nucleus_area_pct]]/Data[[#This Row],[cytoplasm_ratio]]</f>
        <v>0</v>
      </c>
      <c r="J4668">
        <v>0.214</v>
      </c>
      <c r="K4668">
        <v>0.94199999999999995</v>
      </c>
      <c r="L4668">
        <v>0.4</v>
      </c>
      <c r="M4668">
        <v>1</v>
      </c>
      <c r="N4668">
        <v>0.86599999999999999</v>
      </c>
      <c r="O4668">
        <v>158</v>
      </c>
      <c r="P4668">
        <v>59</v>
      </c>
      <c r="Q4668">
        <v>232</v>
      </c>
      <c r="R4668">
        <v>129</v>
      </c>
      <c r="S4668">
        <v>114</v>
      </c>
      <c r="T4668">
        <f>(Data[[#This Row],[mean_r]]/256)*100</f>
        <v>90.625</v>
      </c>
      <c r="U4668">
        <f>(Data[[#This Row],[mean_g]]/256)*100</f>
        <v>50.390625</v>
      </c>
      <c r="V4668">
        <f>(Data[[#This Row],[mean_b]]/256)*100</f>
        <v>44.53125</v>
      </c>
      <c r="W4668">
        <v>0.57999999999999996</v>
      </c>
      <c r="X4668" t="s">
        <v>39</v>
      </c>
      <c r="Y4668" t="s">
        <v>40</v>
      </c>
      <c r="Z4668">
        <v>3960</v>
      </c>
      <c r="AA4668">
        <v>4.5199999999999996</v>
      </c>
      <c r="AB4668">
        <v>12.9</v>
      </c>
      <c r="AC4668">
        <v>50.2</v>
      </c>
      <c r="AD4668">
        <v>258009</v>
      </c>
      <c r="AE4668">
        <v>96.9</v>
      </c>
      <c r="AF4668">
        <v>34.9</v>
      </c>
      <c r="AG4668" t="s">
        <v>46</v>
      </c>
      <c r="AH4668" t="s">
        <v>68</v>
      </c>
      <c r="AI4668" t="s">
        <v>56</v>
      </c>
      <c r="AJ4668">
        <v>100</v>
      </c>
      <c r="AK4668">
        <v>224</v>
      </c>
      <c r="AL4668">
        <v>0.69110000000000005</v>
      </c>
      <c r="AM4668">
        <v>0.77769999999999995</v>
      </c>
      <c r="AN4668">
        <v>0.87309999999999999</v>
      </c>
      <c r="AO4668">
        <f>Data[[#This Row],[labeller_confidence_score]]-Data[[#This Row],[cytodiffusion_classification_confidence]]</f>
        <v>9.540000000000004E-2</v>
      </c>
    </row>
    <row r="4669" spans="1:41" x14ac:dyDescent="0.3">
      <c r="A4669" t="s">
        <v>4742</v>
      </c>
      <c r="B4669" t="s">
        <v>60</v>
      </c>
      <c r="C4669">
        <v>0</v>
      </c>
      <c r="D4669" t="s">
        <v>50</v>
      </c>
      <c r="E4669">
        <v>15.58</v>
      </c>
      <c r="F4669">
        <v>64.599999999999994</v>
      </c>
      <c r="G4669">
        <v>0.57599999999999996</v>
      </c>
      <c r="H4669">
        <v>0.39500000000000002</v>
      </c>
      <c r="I4669">
        <f>Data[[#This Row],[nucleus_area_pct]]/Data[[#This Row],[cytoplasm_ratio]]</f>
        <v>163.54430379746833</v>
      </c>
      <c r="J4669">
        <v>0.49199999999999999</v>
      </c>
      <c r="K4669">
        <v>0.52100000000000002</v>
      </c>
      <c r="L4669">
        <v>2.4700000000000002</v>
      </c>
      <c r="M4669">
        <v>1</v>
      </c>
      <c r="N4669">
        <v>0.79900000000000004</v>
      </c>
      <c r="O4669">
        <v>463</v>
      </c>
      <c r="P4669">
        <v>89</v>
      </c>
      <c r="Q4669">
        <v>212</v>
      </c>
      <c r="R4669">
        <v>158</v>
      </c>
      <c r="S4669">
        <v>196</v>
      </c>
      <c r="T4669">
        <f>(Data[[#This Row],[mean_r]]/256)*100</f>
        <v>82.8125</v>
      </c>
      <c r="U4669">
        <f>(Data[[#This Row],[mean_g]]/256)*100</f>
        <v>61.71875</v>
      </c>
      <c r="V4669">
        <f>(Data[[#This Row],[mean_b]]/256)*100</f>
        <v>76.5625</v>
      </c>
      <c r="W4669">
        <v>0.48099999999999998</v>
      </c>
      <c r="X4669" t="s">
        <v>63</v>
      </c>
      <c r="Y4669" t="s">
        <v>40</v>
      </c>
      <c r="Z4669">
        <v>9038</v>
      </c>
      <c r="AA4669">
        <v>3.77</v>
      </c>
      <c r="AB4669">
        <v>14.9</v>
      </c>
      <c r="AC4669">
        <v>42.9</v>
      </c>
      <c r="AD4669">
        <v>158008</v>
      </c>
      <c r="AE4669">
        <v>79.900000000000006</v>
      </c>
      <c r="AF4669">
        <v>33</v>
      </c>
      <c r="AG4669" t="s">
        <v>46</v>
      </c>
      <c r="AH4669" t="s">
        <v>47</v>
      </c>
      <c r="AI4669" t="s">
        <v>56</v>
      </c>
      <c r="AJ4669">
        <v>100</v>
      </c>
      <c r="AK4669">
        <v>512</v>
      </c>
      <c r="AL4669">
        <v>7.9299999999999995E-2</v>
      </c>
      <c r="AM4669">
        <v>0.89239999999999997</v>
      </c>
      <c r="AN4669">
        <v>0.89059999999999995</v>
      </c>
      <c r="AO4669">
        <f>Data[[#This Row],[labeller_confidence_score]]-Data[[#This Row],[cytodiffusion_classification_confidence]]</f>
        <v>-1.8000000000000238E-3</v>
      </c>
    </row>
    <row r="4670" spans="1:41" x14ac:dyDescent="0.3">
      <c r="A4670" t="s">
        <v>4743</v>
      </c>
      <c r="B4670" t="s">
        <v>81</v>
      </c>
      <c r="C4670">
        <v>1</v>
      </c>
      <c r="D4670" t="s">
        <v>82</v>
      </c>
      <c r="E4670">
        <v>14.34</v>
      </c>
      <c r="F4670">
        <v>86.3</v>
      </c>
      <c r="G4670">
        <v>0.33</v>
      </c>
      <c r="H4670">
        <v>0.129</v>
      </c>
      <c r="I4670">
        <f>Data[[#This Row],[nucleus_area_pct]]/Data[[#This Row],[cytoplasm_ratio]]</f>
        <v>668.99224806201551</v>
      </c>
      <c r="J4670">
        <v>0.748</v>
      </c>
      <c r="K4670">
        <v>0.16600000000000001</v>
      </c>
      <c r="L4670">
        <v>0.78</v>
      </c>
      <c r="M4670">
        <v>1</v>
      </c>
      <c r="N4670">
        <v>0.89900000000000002</v>
      </c>
      <c r="O4670">
        <v>500</v>
      </c>
      <c r="P4670">
        <v>107</v>
      </c>
      <c r="Q4670">
        <v>181</v>
      </c>
      <c r="R4670">
        <v>140</v>
      </c>
      <c r="S4670">
        <v>202</v>
      </c>
      <c r="T4670">
        <f>(Data[[#This Row],[mean_r]]/256)*100</f>
        <v>70.703125</v>
      </c>
      <c r="U4670">
        <f>(Data[[#This Row],[mean_g]]/256)*100</f>
        <v>54.6875</v>
      </c>
      <c r="V4670">
        <f>(Data[[#This Row],[mean_b]]/256)*100</f>
        <v>78.90625</v>
      </c>
      <c r="W4670">
        <v>0.624</v>
      </c>
      <c r="X4670" t="s">
        <v>63</v>
      </c>
      <c r="Y4670" t="s">
        <v>45</v>
      </c>
      <c r="Z4670">
        <v>3282</v>
      </c>
      <c r="AA4670">
        <v>4.8600000000000003</v>
      </c>
      <c r="AB4670">
        <v>13.8</v>
      </c>
      <c r="AC4670">
        <v>36.6</v>
      </c>
      <c r="AD4670">
        <v>170824</v>
      </c>
      <c r="AE4670">
        <v>89.7</v>
      </c>
      <c r="AF4670">
        <v>35.6</v>
      </c>
      <c r="AG4670" t="s">
        <v>64</v>
      </c>
      <c r="AH4670" t="s">
        <v>42</v>
      </c>
      <c r="AI4670" t="s">
        <v>56</v>
      </c>
      <c r="AJ4670">
        <v>100</v>
      </c>
      <c r="AK4670">
        <v>512</v>
      </c>
      <c r="AL4670">
        <v>0.89349999999999996</v>
      </c>
      <c r="AM4670">
        <v>0.83240000000000003</v>
      </c>
      <c r="AN4670">
        <v>0.74739999999999995</v>
      </c>
      <c r="AO4670">
        <f>Data[[#This Row],[labeller_confidence_score]]-Data[[#This Row],[cytodiffusion_classification_confidence]]</f>
        <v>-8.5000000000000075E-2</v>
      </c>
    </row>
    <row r="4671" spans="1:41" x14ac:dyDescent="0.3">
      <c r="A4671" t="s">
        <v>4744</v>
      </c>
      <c r="B4671" t="s">
        <v>110</v>
      </c>
      <c r="C4671">
        <v>1</v>
      </c>
      <c r="D4671" t="s">
        <v>104</v>
      </c>
      <c r="E4671">
        <v>7.19</v>
      </c>
      <c r="F4671">
        <v>0</v>
      </c>
      <c r="G4671">
        <v>0</v>
      </c>
      <c r="H4671">
        <v>1</v>
      </c>
      <c r="I4671">
        <f>Data[[#This Row],[nucleus_area_pct]]/Data[[#This Row],[cytoplasm_ratio]]</f>
        <v>0</v>
      </c>
      <c r="J4671">
        <v>0.89</v>
      </c>
      <c r="K4671">
        <v>0.23200000000000001</v>
      </c>
      <c r="L4671">
        <v>0.88</v>
      </c>
      <c r="M4671">
        <v>1</v>
      </c>
      <c r="N4671">
        <v>0.92200000000000004</v>
      </c>
      <c r="O4671">
        <v>166</v>
      </c>
      <c r="P4671">
        <v>50</v>
      </c>
      <c r="Q4671">
        <v>242</v>
      </c>
      <c r="R4671">
        <v>137</v>
      </c>
      <c r="S4671">
        <v>131</v>
      </c>
      <c r="T4671">
        <f>(Data[[#This Row],[mean_r]]/256)*100</f>
        <v>94.53125</v>
      </c>
      <c r="U4671">
        <f>(Data[[#This Row],[mean_g]]/256)*100</f>
        <v>53.515625</v>
      </c>
      <c r="V4671">
        <f>(Data[[#This Row],[mean_b]]/256)*100</f>
        <v>51.171875</v>
      </c>
      <c r="W4671">
        <v>0.51100000000000001</v>
      </c>
      <c r="X4671" t="s">
        <v>39</v>
      </c>
      <c r="Y4671" t="s">
        <v>40</v>
      </c>
      <c r="Z4671">
        <v>7373</v>
      </c>
      <c r="AA4671">
        <v>4.7300000000000004</v>
      </c>
      <c r="AB4671">
        <v>16.5</v>
      </c>
      <c r="AC4671">
        <v>40.9</v>
      </c>
      <c r="AD4671">
        <v>351968</v>
      </c>
      <c r="AE4671">
        <v>79.7</v>
      </c>
      <c r="AF4671">
        <v>38</v>
      </c>
      <c r="AG4671" t="s">
        <v>41</v>
      </c>
      <c r="AH4671" t="s">
        <v>47</v>
      </c>
      <c r="AI4671" t="s">
        <v>43</v>
      </c>
      <c r="AJ4671">
        <v>60</v>
      </c>
      <c r="AK4671">
        <v>360</v>
      </c>
      <c r="AL4671">
        <v>0.65810000000000002</v>
      </c>
      <c r="AM4671">
        <v>0.83689999999999998</v>
      </c>
      <c r="AN4671">
        <v>0.70079999999999998</v>
      </c>
      <c r="AO4671">
        <f>Data[[#This Row],[labeller_confidence_score]]-Data[[#This Row],[cytodiffusion_classification_confidence]]</f>
        <v>-0.1361</v>
      </c>
    </row>
    <row r="4672" spans="1:41" x14ac:dyDescent="0.3">
      <c r="A4672" t="s">
        <v>4745</v>
      </c>
      <c r="B4672" t="s">
        <v>62</v>
      </c>
      <c r="C4672">
        <v>0</v>
      </c>
      <c r="D4672" t="s">
        <v>50</v>
      </c>
      <c r="E4672">
        <v>7.71</v>
      </c>
      <c r="F4672">
        <v>76.400000000000006</v>
      </c>
      <c r="G4672">
        <v>0.68899999999999995</v>
      </c>
      <c r="H4672">
        <v>0.189</v>
      </c>
      <c r="I4672">
        <f>Data[[#This Row],[nucleus_area_pct]]/Data[[#This Row],[cytoplasm_ratio]]</f>
        <v>404.23280423280426</v>
      </c>
      <c r="J4672">
        <v>0.79300000000000004</v>
      </c>
      <c r="K4672">
        <v>0.30299999999999999</v>
      </c>
      <c r="L4672">
        <v>1.43</v>
      </c>
      <c r="M4672">
        <v>1</v>
      </c>
      <c r="N4672">
        <v>0.86899999999999999</v>
      </c>
      <c r="O4672">
        <v>219</v>
      </c>
      <c r="P4672">
        <v>53</v>
      </c>
      <c r="Q4672">
        <v>207</v>
      </c>
      <c r="R4672">
        <v>145</v>
      </c>
      <c r="S4672">
        <v>217</v>
      </c>
      <c r="T4672">
        <f>(Data[[#This Row],[mean_r]]/256)*100</f>
        <v>80.859375</v>
      </c>
      <c r="U4672">
        <f>(Data[[#This Row],[mean_g]]/256)*100</f>
        <v>56.640625</v>
      </c>
      <c r="V4672">
        <f>(Data[[#This Row],[mean_b]]/256)*100</f>
        <v>84.765625</v>
      </c>
      <c r="W4672">
        <v>0.80900000000000005</v>
      </c>
      <c r="X4672" t="s">
        <v>39</v>
      </c>
      <c r="Y4672" t="s">
        <v>45</v>
      </c>
      <c r="Z4672">
        <v>7002</v>
      </c>
      <c r="AA4672">
        <v>4.38</v>
      </c>
      <c r="AB4672">
        <v>10.5</v>
      </c>
      <c r="AC4672">
        <v>38.6</v>
      </c>
      <c r="AD4672">
        <v>192649</v>
      </c>
      <c r="AE4672">
        <v>94.8</v>
      </c>
      <c r="AF4672">
        <v>29.6</v>
      </c>
      <c r="AG4672" t="s">
        <v>46</v>
      </c>
      <c r="AH4672" t="s">
        <v>68</v>
      </c>
      <c r="AI4672" t="s">
        <v>56</v>
      </c>
      <c r="AJ4672">
        <v>100</v>
      </c>
      <c r="AK4672">
        <v>224</v>
      </c>
      <c r="AL4672">
        <v>2.1999999999999999E-2</v>
      </c>
      <c r="AM4672">
        <v>0.98119999999999996</v>
      </c>
      <c r="AN4672">
        <v>0.9617</v>
      </c>
      <c r="AO4672">
        <f>Data[[#This Row],[labeller_confidence_score]]-Data[[#This Row],[cytodiffusion_classification_confidence]]</f>
        <v>-1.9499999999999962E-2</v>
      </c>
    </row>
    <row r="4673" spans="1:41" x14ac:dyDescent="0.3">
      <c r="A4673" t="s">
        <v>4746</v>
      </c>
      <c r="B4673" t="s">
        <v>110</v>
      </c>
      <c r="C4673">
        <v>1</v>
      </c>
      <c r="D4673" t="s">
        <v>104</v>
      </c>
      <c r="E4673">
        <v>8.1999999999999993</v>
      </c>
      <c r="F4673">
        <v>0</v>
      </c>
      <c r="G4673">
        <v>0</v>
      </c>
      <c r="H4673">
        <v>1</v>
      </c>
      <c r="I4673">
        <f>Data[[#This Row],[nucleus_area_pct]]/Data[[#This Row],[cytoplasm_ratio]]</f>
        <v>0</v>
      </c>
      <c r="J4673">
        <v>0.871</v>
      </c>
      <c r="K4673">
        <v>0.13600000000000001</v>
      </c>
      <c r="L4673">
        <v>0.55000000000000004</v>
      </c>
      <c r="M4673">
        <v>1</v>
      </c>
      <c r="N4673">
        <v>0.89600000000000002</v>
      </c>
      <c r="O4673">
        <v>223</v>
      </c>
      <c r="P4673">
        <v>45</v>
      </c>
      <c r="Q4673">
        <v>231</v>
      </c>
      <c r="R4673">
        <v>110</v>
      </c>
      <c r="S4673">
        <v>123</v>
      </c>
      <c r="T4673">
        <f>(Data[[#This Row],[mean_r]]/256)*100</f>
        <v>90.234375</v>
      </c>
      <c r="U4673">
        <f>(Data[[#This Row],[mean_g]]/256)*100</f>
        <v>42.96875</v>
      </c>
      <c r="V4673">
        <f>(Data[[#This Row],[mean_b]]/256)*100</f>
        <v>48.046875</v>
      </c>
      <c r="W4673">
        <v>0.45800000000000002</v>
      </c>
      <c r="X4673" t="s">
        <v>51</v>
      </c>
      <c r="Y4673" t="s">
        <v>40</v>
      </c>
      <c r="Z4673">
        <v>7872</v>
      </c>
      <c r="AA4673">
        <v>4.3600000000000003</v>
      </c>
      <c r="AB4673">
        <v>12.7</v>
      </c>
      <c r="AC4673">
        <v>46.6</v>
      </c>
      <c r="AD4673">
        <v>238463</v>
      </c>
      <c r="AE4673">
        <v>97.6</v>
      </c>
      <c r="AF4673">
        <v>32.700000000000003</v>
      </c>
      <c r="AG4673" t="s">
        <v>46</v>
      </c>
      <c r="AH4673" t="s">
        <v>42</v>
      </c>
      <c r="AI4673" t="s">
        <v>56</v>
      </c>
      <c r="AJ4673">
        <v>100</v>
      </c>
      <c r="AK4673">
        <v>360</v>
      </c>
      <c r="AL4673">
        <v>0.78790000000000004</v>
      </c>
      <c r="AM4673">
        <v>0.55869999999999997</v>
      </c>
      <c r="AN4673">
        <v>0.63680000000000003</v>
      </c>
      <c r="AO4673">
        <f>Data[[#This Row],[labeller_confidence_score]]-Data[[#This Row],[cytodiffusion_classification_confidence]]</f>
        <v>7.8100000000000058E-2</v>
      </c>
    </row>
    <row r="4674" spans="1:41" x14ac:dyDescent="0.3">
      <c r="A4674" t="s">
        <v>4747</v>
      </c>
      <c r="B4674" t="s">
        <v>49</v>
      </c>
      <c r="C4674">
        <v>0</v>
      </c>
      <c r="D4674" t="s">
        <v>50</v>
      </c>
      <c r="E4674">
        <v>11.13</v>
      </c>
      <c r="F4674">
        <v>50.6</v>
      </c>
      <c r="G4674">
        <v>0.57699999999999996</v>
      </c>
      <c r="H4674">
        <v>0.37</v>
      </c>
      <c r="I4674">
        <f>Data[[#This Row],[nucleus_area_pct]]/Data[[#This Row],[cytoplasm_ratio]]</f>
        <v>136.75675675675677</v>
      </c>
      <c r="J4674">
        <v>0.76500000000000001</v>
      </c>
      <c r="K4674">
        <v>0.40699999999999997</v>
      </c>
      <c r="L4674">
        <v>3.85</v>
      </c>
      <c r="M4674">
        <v>3.9</v>
      </c>
      <c r="N4674">
        <v>0.78400000000000003</v>
      </c>
      <c r="O4674">
        <v>478</v>
      </c>
      <c r="P4674">
        <v>69</v>
      </c>
      <c r="Q4674">
        <v>191</v>
      </c>
      <c r="R4674">
        <v>157</v>
      </c>
      <c r="S4674">
        <v>206</v>
      </c>
      <c r="T4674">
        <f>(Data[[#This Row],[mean_r]]/256)*100</f>
        <v>74.609375</v>
      </c>
      <c r="U4674">
        <f>(Data[[#This Row],[mean_g]]/256)*100</f>
        <v>61.328125</v>
      </c>
      <c r="V4674">
        <f>(Data[[#This Row],[mean_b]]/256)*100</f>
        <v>80.46875</v>
      </c>
      <c r="W4674">
        <v>0.66200000000000003</v>
      </c>
      <c r="X4674" t="s">
        <v>51</v>
      </c>
      <c r="Y4674" t="s">
        <v>45</v>
      </c>
      <c r="Z4674">
        <v>7031</v>
      </c>
      <c r="AA4674">
        <v>4.74</v>
      </c>
      <c r="AB4674">
        <v>12.4</v>
      </c>
      <c r="AC4674">
        <v>47.8</v>
      </c>
      <c r="AD4674">
        <v>357399</v>
      </c>
      <c r="AE4674">
        <v>89.9</v>
      </c>
      <c r="AF4674">
        <v>33.299999999999997</v>
      </c>
      <c r="AG4674" t="s">
        <v>46</v>
      </c>
      <c r="AH4674" t="s">
        <v>68</v>
      </c>
      <c r="AI4674" t="s">
        <v>43</v>
      </c>
      <c r="AJ4674">
        <v>100</v>
      </c>
      <c r="AK4674">
        <v>512</v>
      </c>
      <c r="AL4674">
        <v>0.15210000000000001</v>
      </c>
      <c r="AM4674">
        <v>0.96140000000000003</v>
      </c>
      <c r="AN4674">
        <v>1</v>
      </c>
      <c r="AO4674">
        <f>Data[[#This Row],[labeller_confidence_score]]-Data[[#This Row],[cytodiffusion_classification_confidence]]</f>
        <v>3.8599999999999968E-2</v>
      </c>
    </row>
    <row r="4675" spans="1:41" x14ac:dyDescent="0.3">
      <c r="A4675" t="s">
        <v>4748</v>
      </c>
      <c r="B4675" t="s">
        <v>60</v>
      </c>
      <c r="C4675">
        <v>0</v>
      </c>
      <c r="D4675" t="s">
        <v>50</v>
      </c>
      <c r="E4675">
        <v>14.46</v>
      </c>
      <c r="F4675">
        <v>59.4</v>
      </c>
      <c r="G4675">
        <v>0.41199999999999998</v>
      </c>
      <c r="H4675">
        <v>0.45</v>
      </c>
      <c r="I4675">
        <f>Data[[#This Row],[nucleus_area_pct]]/Data[[#This Row],[cytoplasm_ratio]]</f>
        <v>132</v>
      </c>
      <c r="J4675">
        <v>0.46700000000000003</v>
      </c>
      <c r="K4675">
        <v>0.54800000000000004</v>
      </c>
      <c r="L4675">
        <v>1.39</v>
      </c>
      <c r="M4675">
        <v>1.2</v>
      </c>
      <c r="N4675">
        <v>0.75600000000000001</v>
      </c>
      <c r="O4675">
        <v>643</v>
      </c>
      <c r="P4675">
        <v>89</v>
      </c>
      <c r="Q4675">
        <v>202</v>
      </c>
      <c r="R4675">
        <v>133</v>
      </c>
      <c r="S4675">
        <v>211</v>
      </c>
      <c r="T4675">
        <f>(Data[[#This Row],[mean_r]]/256)*100</f>
        <v>78.90625</v>
      </c>
      <c r="U4675">
        <f>(Data[[#This Row],[mean_g]]/256)*100</f>
        <v>51.953125</v>
      </c>
      <c r="V4675">
        <f>(Data[[#This Row],[mean_b]]/256)*100</f>
        <v>82.421875</v>
      </c>
      <c r="W4675">
        <v>0.60099999999999998</v>
      </c>
      <c r="X4675" t="s">
        <v>51</v>
      </c>
      <c r="Y4675" t="s">
        <v>45</v>
      </c>
      <c r="Z4675">
        <v>8096</v>
      </c>
      <c r="AA4675">
        <v>3.07</v>
      </c>
      <c r="AB4675">
        <v>14.8</v>
      </c>
      <c r="AC4675">
        <v>35.4</v>
      </c>
      <c r="AD4675">
        <v>170247</v>
      </c>
      <c r="AE4675">
        <v>88.9</v>
      </c>
      <c r="AF4675">
        <v>35.700000000000003</v>
      </c>
      <c r="AG4675" t="s">
        <v>41</v>
      </c>
      <c r="AH4675" t="s">
        <v>47</v>
      </c>
      <c r="AI4675" t="s">
        <v>52</v>
      </c>
      <c r="AJ4675">
        <v>100</v>
      </c>
      <c r="AK4675">
        <v>224</v>
      </c>
      <c r="AL4675">
        <v>7.1300000000000002E-2</v>
      </c>
      <c r="AM4675">
        <v>0.96020000000000005</v>
      </c>
      <c r="AN4675">
        <v>0.91990000000000005</v>
      </c>
      <c r="AO4675">
        <f>Data[[#This Row],[labeller_confidence_score]]-Data[[#This Row],[cytodiffusion_classification_confidence]]</f>
        <v>-4.0300000000000002E-2</v>
      </c>
    </row>
    <row r="4676" spans="1:41" x14ac:dyDescent="0.3">
      <c r="A4676" t="s">
        <v>4749</v>
      </c>
      <c r="B4676" t="s">
        <v>74</v>
      </c>
      <c r="C4676">
        <v>0</v>
      </c>
      <c r="D4676" t="s">
        <v>75</v>
      </c>
      <c r="E4676">
        <v>2.97</v>
      </c>
      <c r="F4676">
        <v>0</v>
      </c>
      <c r="G4676">
        <v>0</v>
      </c>
      <c r="H4676">
        <v>1</v>
      </c>
      <c r="I4676">
        <f>Data[[#This Row],[nucleus_area_pct]]/Data[[#This Row],[cytoplasm_ratio]]</f>
        <v>0</v>
      </c>
      <c r="J4676">
        <v>0.65800000000000003</v>
      </c>
      <c r="K4676">
        <v>0.33700000000000002</v>
      </c>
      <c r="L4676">
        <v>2.2000000000000002</v>
      </c>
      <c r="M4676">
        <v>1</v>
      </c>
      <c r="N4676">
        <v>0.72399999999999998</v>
      </c>
      <c r="O4676">
        <v>34</v>
      </c>
      <c r="P4676">
        <v>21</v>
      </c>
      <c r="Q4676">
        <v>226</v>
      </c>
      <c r="R4676">
        <v>156</v>
      </c>
      <c r="S4676">
        <v>171</v>
      </c>
      <c r="T4676">
        <f>(Data[[#This Row],[mean_r]]/256)*100</f>
        <v>88.28125</v>
      </c>
      <c r="U4676">
        <f>(Data[[#This Row],[mean_g]]/256)*100</f>
        <v>60.9375</v>
      </c>
      <c r="V4676">
        <f>(Data[[#This Row],[mean_b]]/256)*100</f>
        <v>66.796875</v>
      </c>
      <c r="W4676">
        <v>0.56299999999999994</v>
      </c>
      <c r="X4676" t="s">
        <v>51</v>
      </c>
      <c r="Y4676" t="s">
        <v>45</v>
      </c>
      <c r="Z4676">
        <v>5699</v>
      </c>
      <c r="AA4676">
        <v>5.33</v>
      </c>
      <c r="AB4676">
        <v>12.3</v>
      </c>
      <c r="AC4676">
        <v>52.3</v>
      </c>
      <c r="AD4676">
        <v>188746</v>
      </c>
      <c r="AE4676">
        <v>85</v>
      </c>
      <c r="AF4676">
        <v>32.700000000000003</v>
      </c>
      <c r="AG4676" t="s">
        <v>46</v>
      </c>
      <c r="AH4676" t="s">
        <v>47</v>
      </c>
      <c r="AI4676" t="s">
        <v>43</v>
      </c>
      <c r="AJ4676">
        <v>60</v>
      </c>
      <c r="AK4676">
        <v>512</v>
      </c>
      <c r="AL4676">
        <v>0.14169999999999999</v>
      </c>
      <c r="AM4676">
        <v>1</v>
      </c>
      <c r="AN4676">
        <v>0.97919999999999996</v>
      </c>
      <c r="AO4676">
        <f>Data[[#This Row],[labeller_confidence_score]]-Data[[#This Row],[cytodiffusion_classification_confidence]]</f>
        <v>-2.0800000000000041E-2</v>
      </c>
    </row>
    <row r="4677" spans="1:41" x14ac:dyDescent="0.3">
      <c r="A4677" t="s">
        <v>4750</v>
      </c>
      <c r="B4677" t="s">
        <v>60</v>
      </c>
      <c r="C4677">
        <v>0</v>
      </c>
      <c r="D4677" t="s">
        <v>50</v>
      </c>
      <c r="E4677">
        <v>15.57</v>
      </c>
      <c r="F4677">
        <v>70.2</v>
      </c>
      <c r="G4677">
        <v>0.38100000000000001</v>
      </c>
      <c r="H4677">
        <v>0.36</v>
      </c>
      <c r="I4677">
        <f>Data[[#This Row],[nucleus_area_pct]]/Data[[#This Row],[cytoplasm_ratio]]</f>
        <v>195.00000000000003</v>
      </c>
      <c r="J4677">
        <v>0.67300000000000004</v>
      </c>
      <c r="K4677">
        <v>0.60199999999999998</v>
      </c>
      <c r="L4677">
        <v>1.6</v>
      </c>
      <c r="M4677">
        <v>1.3</v>
      </c>
      <c r="N4677">
        <v>0.83199999999999996</v>
      </c>
      <c r="O4677">
        <v>642</v>
      </c>
      <c r="P4677">
        <v>97</v>
      </c>
      <c r="Q4677">
        <v>200</v>
      </c>
      <c r="R4677">
        <v>164</v>
      </c>
      <c r="S4677">
        <v>178</v>
      </c>
      <c r="T4677">
        <f>(Data[[#This Row],[mean_r]]/256)*100</f>
        <v>78.125</v>
      </c>
      <c r="U4677">
        <f>(Data[[#This Row],[mean_g]]/256)*100</f>
        <v>64.0625</v>
      </c>
      <c r="V4677">
        <f>(Data[[#This Row],[mean_b]]/256)*100</f>
        <v>69.53125</v>
      </c>
      <c r="W4677">
        <v>0.64</v>
      </c>
      <c r="X4677" t="s">
        <v>51</v>
      </c>
      <c r="Y4677" t="s">
        <v>40</v>
      </c>
      <c r="Z4677">
        <v>8316</v>
      </c>
      <c r="AA4677">
        <v>5.25</v>
      </c>
      <c r="AB4677">
        <v>14</v>
      </c>
      <c r="AC4677">
        <v>47.5</v>
      </c>
      <c r="AD4677">
        <v>372999</v>
      </c>
      <c r="AE4677">
        <v>95.3</v>
      </c>
      <c r="AF4677">
        <v>32.5</v>
      </c>
      <c r="AG4677" t="s">
        <v>41</v>
      </c>
      <c r="AH4677" t="s">
        <v>47</v>
      </c>
      <c r="AI4677" t="s">
        <v>56</v>
      </c>
      <c r="AJ4677">
        <v>60</v>
      </c>
      <c r="AK4677">
        <v>224</v>
      </c>
      <c r="AL4677">
        <v>0.1057</v>
      </c>
      <c r="AM4677">
        <v>0.93559999999999999</v>
      </c>
      <c r="AN4677">
        <v>0.878</v>
      </c>
      <c r="AO4677">
        <f>Data[[#This Row],[labeller_confidence_score]]-Data[[#This Row],[cytodiffusion_classification_confidence]]</f>
        <v>-5.7599999999999985E-2</v>
      </c>
    </row>
    <row r="4678" spans="1:41" x14ac:dyDescent="0.3">
      <c r="A4678" t="s">
        <v>4751</v>
      </c>
      <c r="B4678" t="s">
        <v>49</v>
      </c>
      <c r="C4678">
        <v>0</v>
      </c>
      <c r="D4678" t="s">
        <v>50</v>
      </c>
      <c r="E4678">
        <v>9.91</v>
      </c>
      <c r="F4678">
        <v>49.7</v>
      </c>
      <c r="G4678">
        <v>0.52400000000000002</v>
      </c>
      <c r="H4678">
        <v>0.46300000000000002</v>
      </c>
      <c r="I4678">
        <f>Data[[#This Row],[nucleus_area_pct]]/Data[[#This Row],[cytoplasm_ratio]]</f>
        <v>107.34341252699784</v>
      </c>
      <c r="J4678">
        <v>0.84099999999999997</v>
      </c>
      <c r="K4678">
        <v>0.34399999999999997</v>
      </c>
      <c r="L4678">
        <v>2.76</v>
      </c>
      <c r="M4678">
        <v>2.6</v>
      </c>
      <c r="N4678">
        <v>0.84399999999999997</v>
      </c>
      <c r="O4678">
        <v>489</v>
      </c>
      <c r="P4678">
        <v>82</v>
      </c>
      <c r="Q4678">
        <v>220</v>
      </c>
      <c r="R4678">
        <v>169</v>
      </c>
      <c r="S4678">
        <v>210</v>
      </c>
      <c r="T4678">
        <f>(Data[[#This Row],[mean_r]]/256)*100</f>
        <v>85.9375</v>
      </c>
      <c r="U4678">
        <f>(Data[[#This Row],[mean_g]]/256)*100</f>
        <v>66.015625</v>
      </c>
      <c r="V4678">
        <f>(Data[[#This Row],[mean_b]]/256)*100</f>
        <v>82.03125</v>
      </c>
      <c r="W4678">
        <v>0.67300000000000004</v>
      </c>
      <c r="X4678" t="s">
        <v>51</v>
      </c>
      <c r="Y4678" t="s">
        <v>40</v>
      </c>
      <c r="Z4678">
        <v>8615</v>
      </c>
      <c r="AA4678">
        <v>4.12</v>
      </c>
      <c r="AB4678">
        <v>14.3</v>
      </c>
      <c r="AC4678">
        <v>36.1</v>
      </c>
      <c r="AD4678">
        <v>233156</v>
      </c>
      <c r="AE4678">
        <v>94.2</v>
      </c>
      <c r="AF4678">
        <v>35.1</v>
      </c>
      <c r="AG4678" t="s">
        <v>64</v>
      </c>
      <c r="AH4678" t="s">
        <v>47</v>
      </c>
      <c r="AI4678" t="s">
        <v>43</v>
      </c>
      <c r="AJ4678">
        <v>100</v>
      </c>
      <c r="AK4678">
        <v>224</v>
      </c>
      <c r="AL4678">
        <v>1.04E-2</v>
      </c>
      <c r="AM4678">
        <v>0.88700000000000001</v>
      </c>
      <c r="AN4678">
        <v>0.95120000000000005</v>
      </c>
      <c r="AO4678">
        <f>Data[[#This Row],[labeller_confidence_score]]-Data[[#This Row],[cytodiffusion_classification_confidence]]</f>
        <v>6.4200000000000035E-2</v>
      </c>
    </row>
    <row r="4679" spans="1:41" x14ac:dyDescent="0.3">
      <c r="A4679" t="s">
        <v>4752</v>
      </c>
      <c r="B4679" t="s">
        <v>103</v>
      </c>
      <c r="C4679">
        <v>1</v>
      </c>
      <c r="D4679" t="s">
        <v>104</v>
      </c>
      <c r="E4679">
        <v>4.16</v>
      </c>
      <c r="F4679">
        <v>0</v>
      </c>
      <c r="G4679">
        <v>0</v>
      </c>
      <c r="H4679">
        <v>1</v>
      </c>
      <c r="I4679">
        <f>Data[[#This Row],[nucleus_area_pct]]/Data[[#This Row],[cytoplasm_ratio]]</f>
        <v>0</v>
      </c>
      <c r="J4679">
        <v>0.45500000000000002</v>
      </c>
      <c r="K4679">
        <v>0.92500000000000004</v>
      </c>
      <c r="L4679">
        <v>0.48</v>
      </c>
      <c r="M4679">
        <v>1</v>
      </c>
      <c r="N4679">
        <v>0.70599999999999996</v>
      </c>
      <c r="O4679">
        <v>73</v>
      </c>
      <c r="P4679">
        <v>31</v>
      </c>
      <c r="Q4679">
        <v>233</v>
      </c>
      <c r="R4679">
        <v>128</v>
      </c>
      <c r="S4679">
        <v>144</v>
      </c>
      <c r="T4679">
        <f>(Data[[#This Row],[mean_r]]/256)*100</f>
        <v>91.015625</v>
      </c>
      <c r="U4679">
        <f>(Data[[#This Row],[mean_g]]/256)*100</f>
        <v>50</v>
      </c>
      <c r="V4679">
        <f>(Data[[#This Row],[mean_b]]/256)*100</f>
        <v>56.25</v>
      </c>
      <c r="W4679">
        <v>0.499</v>
      </c>
      <c r="X4679" t="s">
        <v>51</v>
      </c>
      <c r="Y4679" t="s">
        <v>40</v>
      </c>
      <c r="Z4679">
        <v>8939</v>
      </c>
      <c r="AA4679">
        <v>5.18</v>
      </c>
      <c r="AB4679">
        <v>15.2</v>
      </c>
      <c r="AC4679">
        <v>40.799999999999997</v>
      </c>
      <c r="AD4679">
        <v>420643</v>
      </c>
      <c r="AE4679">
        <v>96.4</v>
      </c>
      <c r="AF4679">
        <v>36.200000000000003</v>
      </c>
      <c r="AG4679" t="s">
        <v>46</v>
      </c>
      <c r="AH4679" t="s">
        <v>47</v>
      </c>
      <c r="AI4679" t="s">
        <v>56</v>
      </c>
      <c r="AJ4679">
        <v>100</v>
      </c>
      <c r="AK4679">
        <v>360</v>
      </c>
      <c r="AL4679">
        <v>0.78969999999999996</v>
      </c>
      <c r="AM4679">
        <v>0.81869999999999998</v>
      </c>
      <c r="AN4679">
        <v>0.88549999999999995</v>
      </c>
      <c r="AO4679">
        <f>Data[[#This Row],[labeller_confidence_score]]-Data[[#This Row],[cytodiffusion_classification_confidence]]</f>
        <v>6.6799999999999971E-2</v>
      </c>
    </row>
    <row r="4680" spans="1:41" x14ac:dyDescent="0.3">
      <c r="A4680" t="s">
        <v>4753</v>
      </c>
      <c r="B4680" t="s">
        <v>66</v>
      </c>
      <c r="C4680">
        <v>1</v>
      </c>
      <c r="D4680" t="s">
        <v>67</v>
      </c>
      <c r="E4680">
        <v>7.62</v>
      </c>
      <c r="F4680">
        <v>94.3</v>
      </c>
      <c r="G4680">
        <v>0.64700000000000002</v>
      </c>
      <c r="H4680">
        <v>0.19900000000000001</v>
      </c>
      <c r="I4680">
        <f>Data[[#This Row],[nucleus_area_pct]]/Data[[#This Row],[cytoplasm_ratio]]</f>
        <v>473.86934673366829</v>
      </c>
      <c r="J4680">
        <v>0.47299999999999998</v>
      </c>
      <c r="K4680">
        <v>0.82299999999999995</v>
      </c>
      <c r="L4680">
        <v>0.78</v>
      </c>
      <c r="M4680">
        <v>1.1000000000000001</v>
      </c>
      <c r="N4680">
        <v>0.64600000000000002</v>
      </c>
      <c r="O4680">
        <v>383</v>
      </c>
      <c r="P4680">
        <v>46</v>
      </c>
      <c r="Q4680">
        <v>162</v>
      </c>
      <c r="R4680">
        <v>135</v>
      </c>
      <c r="S4680">
        <v>202</v>
      </c>
      <c r="T4680">
        <f>(Data[[#This Row],[mean_r]]/256)*100</f>
        <v>63.28125</v>
      </c>
      <c r="U4680">
        <f>(Data[[#This Row],[mean_g]]/256)*100</f>
        <v>52.734375</v>
      </c>
      <c r="V4680">
        <f>(Data[[#This Row],[mean_b]]/256)*100</f>
        <v>78.90625</v>
      </c>
      <c r="W4680">
        <v>0.61699999999999999</v>
      </c>
      <c r="X4680" t="s">
        <v>51</v>
      </c>
      <c r="Y4680" t="s">
        <v>45</v>
      </c>
      <c r="Z4680">
        <v>8064</v>
      </c>
      <c r="AA4680">
        <v>5.29</v>
      </c>
      <c r="AB4680">
        <v>15.7</v>
      </c>
      <c r="AC4680">
        <v>40.200000000000003</v>
      </c>
      <c r="AD4680">
        <v>395495</v>
      </c>
      <c r="AE4680">
        <v>104.2</v>
      </c>
      <c r="AF4680">
        <v>33.1</v>
      </c>
      <c r="AG4680" t="s">
        <v>64</v>
      </c>
      <c r="AH4680" t="s">
        <v>42</v>
      </c>
      <c r="AI4680" t="s">
        <v>52</v>
      </c>
      <c r="AJ4680">
        <v>100</v>
      </c>
      <c r="AK4680">
        <v>256</v>
      </c>
      <c r="AL4680">
        <v>0.7903</v>
      </c>
      <c r="AM4680">
        <v>0.71760000000000002</v>
      </c>
      <c r="AN4680">
        <v>0.60470000000000002</v>
      </c>
      <c r="AO4680">
        <f>Data[[#This Row],[labeller_confidence_score]]-Data[[#This Row],[cytodiffusion_classification_confidence]]</f>
        <v>-0.1129</v>
      </c>
    </row>
    <row r="4681" spans="1:41" x14ac:dyDescent="0.3">
      <c r="A4681" t="s">
        <v>4754</v>
      </c>
      <c r="B4681" t="s">
        <v>85</v>
      </c>
      <c r="C4681">
        <v>0</v>
      </c>
      <c r="D4681" t="s">
        <v>50</v>
      </c>
      <c r="E4681">
        <v>12.18</v>
      </c>
      <c r="F4681">
        <v>67</v>
      </c>
      <c r="G4681">
        <v>0.68200000000000005</v>
      </c>
      <c r="H4681">
        <v>0.43</v>
      </c>
      <c r="I4681">
        <f>Data[[#This Row],[nucleus_area_pct]]/Data[[#This Row],[cytoplasm_ratio]]</f>
        <v>155.81395348837211</v>
      </c>
      <c r="J4681">
        <v>0.77300000000000002</v>
      </c>
      <c r="K4681">
        <v>0.42099999999999999</v>
      </c>
      <c r="L4681">
        <v>4.75</v>
      </c>
      <c r="M4681">
        <v>2.4</v>
      </c>
      <c r="N4681">
        <v>0.73399999999999999</v>
      </c>
      <c r="O4681">
        <v>415</v>
      </c>
      <c r="P4681">
        <v>59</v>
      </c>
      <c r="Q4681">
        <v>159</v>
      </c>
      <c r="R4681">
        <v>148</v>
      </c>
      <c r="S4681">
        <v>241</v>
      </c>
      <c r="T4681">
        <f>(Data[[#This Row],[mean_r]]/256)*100</f>
        <v>62.109375</v>
      </c>
      <c r="U4681">
        <f>(Data[[#This Row],[mean_g]]/256)*100</f>
        <v>57.8125</v>
      </c>
      <c r="V4681">
        <f>(Data[[#This Row],[mean_b]]/256)*100</f>
        <v>94.140625</v>
      </c>
      <c r="W4681">
        <v>0.77200000000000002</v>
      </c>
      <c r="X4681" t="s">
        <v>39</v>
      </c>
      <c r="Y4681" t="s">
        <v>40</v>
      </c>
      <c r="Z4681">
        <v>6477</v>
      </c>
      <c r="AA4681">
        <v>5.71</v>
      </c>
      <c r="AB4681">
        <v>15.8</v>
      </c>
      <c r="AC4681">
        <v>40.799999999999997</v>
      </c>
      <c r="AD4681">
        <v>183878</v>
      </c>
      <c r="AE4681">
        <v>76.599999999999994</v>
      </c>
      <c r="AF4681">
        <v>34.700000000000003</v>
      </c>
      <c r="AG4681" t="s">
        <v>46</v>
      </c>
      <c r="AH4681" t="s">
        <v>47</v>
      </c>
      <c r="AI4681" t="s">
        <v>43</v>
      </c>
      <c r="AJ4681">
        <v>40</v>
      </c>
      <c r="AK4681">
        <v>256</v>
      </c>
      <c r="AL4681">
        <v>0.127</v>
      </c>
      <c r="AM4681">
        <v>1</v>
      </c>
      <c r="AN4681">
        <v>0.87649999999999995</v>
      </c>
      <c r="AO4681">
        <f>Data[[#This Row],[labeller_confidence_score]]-Data[[#This Row],[cytodiffusion_classification_confidence]]</f>
        <v>-0.12350000000000005</v>
      </c>
    </row>
    <row r="4682" spans="1:41" x14ac:dyDescent="0.3">
      <c r="A4682" t="s">
        <v>4755</v>
      </c>
      <c r="B4682" t="s">
        <v>54</v>
      </c>
      <c r="C4682">
        <v>0</v>
      </c>
      <c r="D4682" t="s">
        <v>54</v>
      </c>
      <c r="E4682">
        <v>7.94</v>
      </c>
      <c r="F4682">
        <v>0</v>
      </c>
      <c r="G4682">
        <v>0</v>
      </c>
      <c r="H4682">
        <v>1</v>
      </c>
      <c r="I4682">
        <f>Data[[#This Row],[nucleus_area_pct]]/Data[[#This Row],[cytoplasm_ratio]]</f>
        <v>0</v>
      </c>
      <c r="J4682">
        <v>0.93500000000000005</v>
      </c>
      <c r="K4682">
        <v>0.214</v>
      </c>
      <c r="L4682">
        <v>0.64</v>
      </c>
      <c r="M4682">
        <v>1</v>
      </c>
      <c r="N4682">
        <v>0.95799999999999996</v>
      </c>
      <c r="O4682">
        <v>195</v>
      </c>
      <c r="P4682">
        <v>50</v>
      </c>
      <c r="Q4682">
        <v>255</v>
      </c>
      <c r="R4682">
        <v>128</v>
      </c>
      <c r="S4682">
        <v>107</v>
      </c>
      <c r="T4682">
        <f>(Data[[#This Row],[mean_r]]/256)*100</f>
        <v>99.609375</v>
      </c>
      <c r="U4682">
        <f>(Data[[#This Row],[mean_g]]/256)*100</f>
        <v>50</v>
      </c>
      <c r="V4682">
        <f>(Data[[#This Row],[mean_b]]/256)*100</f>
        <v>41.796875</v>
      </c>
      <c r="W4682">
        <v>0.44600000000000001</v>
      </c>
      <c r="X4682" t="s">
        <v>51</v>
      </c>
      <c r="Y4682" t="s">
        <v>40</v>
      </c>
      <c r="Z4682">
        <v>9807</v>
      </c>
      <c r="AA4682">
        <v>4.07</v>
      </c>
      <c r="AB4682">
        <v>11.8</v>
      </c>
      <c r="AC4682">
        <v>41.1</v>
      </c>
      <c r="AD4682">
        <v>329186</v>
      </c>
      <c r="AE4682">
        <v>80.599999999999994</v>
      </c>
      <c r="AF4682">
        <v>33.299999999999997</v>
      </c>
      <c r="AG4682" t="s">
        <v>64</v>
      </c>
      <c r="AH4682" t="s">
        <v>47</v>
      </c>
      <c r="AI4682" t="s">
        <v>52</v>
      </c>
      <c r="AJ4682">
        <v>60</v>
      </c>
      <c r="AK4682">
        <v>256</v>
      </c>
      <c r="AL4682">
        <v>2.8E-3</v>
      </c>
      <c r="AM4682">
        <v>0.94230000000000003</v>
      </c>
      <c r="AN4682">
        <v>0.88090000000000002</v>
      </c>
      <c r="AO4682">
        <f>Data[[#This Row],[labeller_confidence_score]]-Data[[#This Row],[cytodiffusion_classification_confidence]]</f>
        <v>-6.140000000000001E-2</v>
      </c>
    </row>
    <row r="4683" spans="1:41" x14ac:dyDescent="0.3">
      <c r="A4683" t="s">
        <v>4756</v>
      </c>
      <c r="B4683" t="s">
        <v>60</v>
      </c>
      <c r="C4683">
        <v>0</v>
      </c>
      <c r="D4683" t="s">
        <v>50</v>
      </c>
      <c r="E4683">
        <v>15.41</v>
      </c>
      <c r="F4683">
        <v>62.4</v>
      </c>
      <c r="G4683">
        <v>0.49299999999999999</v>
      </c>
      <c r="H4683">
        <v>0.309</v>
      </c>
      <c r="I4683">
        <f>Data[[#This Row],[nucleus_area_pct]]/Data[[#This Row],[cytoplasm_ratio]]</f>
        <v>201.94174757281553</v>
      </c>
      <c r="J4683">
        <v>0.67300000000000004</v>
      </c>
      <c r="K4683">
        <v>0.35299999999999998</v>
      </c>
      <c r="L4683">
        <v>2.34</v>
      </c>
      <c r="M4683">
        <v>1.7</v>
      </c>
      <c r="N4683">
        <v>0.7</v>
      </c>
      <c r="O4683">
        <v>464</v>
      </c>
      <c r="P4683">
        <v>101</v>
      </c>
      <c r="Q4683">
        <v>199</v>
      </c>
      <c r="R4683">
        <v>152</v>
      </c>
      <c r="S4683">
        <v>178</v>
      </c>
      <c r="T4683">
        <f>(Data[[#This Row],[mean_r]]/256)*100</f>
        <v>77.734375</v>
      </c>
      <c r="U4683">
        <f>(Data[[#This Row],[mean_g]]/256)*100</f>
        <v>59.375</v>
      </c>
      <c r="V4683">
        <f>(Data[[#This Row],[mean_b]]/256)*100</f>
        <v>69.53125</v>
      </c>
      <c r="W4683">
        <v>0.495</v>
      </c>
      <c r="X4683" t="s">
        <v>51</v>
      </c>
      <c r="Y4683" t="s">
        <v>45</v>
      </c>
      <c r="Z4683">
        <v>8205</v>
      </c>
      <c r="AA4683">
        <v>4.46</v>
      </c>
      <c r="AB4683">
        <v>11</v>
      </c>
      <c r="AC4683">
        <v>45.8</v>
      </c>
      <c r="AD4683">
        <v>220915</v>
      </c>
      <c r="AE4683">
        <v>98.4</v>
      </c>
      <c r="AF4683">
        <v>36.200000000000003</v>
      </c>
      <c r="AG4683" t="s">
        <v>64</v>
      </c>
      <c r="AH4683" t="s">
        <v>68</v>
      </c>
      <c r="AI4683" t="s">
        <v>43</v>
      </c>
      <c r="AJ4683">
        <v>100</v>
      </c>
      <c r="AK4683">
        <v>512</v>
      </c>
      <c r="AL4683">
        <v>5.0500000000000003E-2</v>
      </c>
      <c r="AM4683">
        <v>1</v>
      </c>
      <c r="AN4683">
        <v>0.90920000000000001</v>
      </c>
      <c r="AO4683">
        <f>Data[[#This Row],[labeller_confidence_score]]-Data[[#This Row],[cytodiffusion_classification_confidence]]</f>
        <v>-9.0799999999999992E-2</v>
      </c>
    </row>
    <row r="4684" spans="1:41" x14ac:dyDescent="0.3">
      <c r="A4684" t="s">
        <v>4757</v>
      </c>
      <c r="B4684" t="s">
        <v>49</v>
      </c>
      <c r="C4684">
        <v>0</v>
      </c>
      <c r="D4684" t="s">
        <v>50</v>
      </c>
      <c r="E4684">
        <v>12.51</v>
      </c>
      <c r="F4684">
        <v>63.4</v>
      </c>
      <c r="G4684">
        <v>0.63100000000000001</v>
      </c>
      <c r="H4684">
        <v>0.59</v>
      </c>
      <c r="I4684">
        <f>Data[[#This Row],[nucleus_area_pct]]/Data[[#This Row],[cytoplasm_ratio]]</f>
        <v>107.45762711864407</v>
      </c>
      <c r="J4684">
        <v>0.74099999999999999</v>
      </c>
      <c r="K4684">
        <v>0.51400000000000001</v>
      </c>
      <c r="L4684">
        <v>2.8</v>
      </c>
      <c r="M4684">
        <v>3.7</v>
      </c>
      <c r="N4684">
        <v>0.85699999999999998</v>
      </c>
      <c r="O4684">
        <v>394</v>
      </c>
      <c r="P4684">
        <v>72</v>
      </c>
      <c r="Q4684">
        <v>223</v>
      </c>
      <c r="R4684">
        <v>149</v>
      </c>
      <c r="S4684">
        <v>210</v>
      </c>
      <c r="T4684">
        <f>(Data[[#This Row],[mean_r]]/256)*100</f>
        <v>87.109375</v>
      </c>
      <c r="U4684">
        <f>(Data[[#This Row],[mean_g]]/256)*100</f>
        <v>58.203125</v>
      </c>
      <c r="V4684">
        <f>(Data[[#This Row],[mean_b]]/256)*100</f>
        <v>82.03125</v>
      </c>
      <c r="W4684">
        <v>0.55300000000000005</v>
      </c>
      <c r="X4684" t="s">
        <v>51</v>
      </c>
      <c r="Y4684" t="s">
        <v>40</v>
      </c>
      <c r="Z4684">
        <v>11849</v>
      </c>
      <c r="AA4684">
        <v>5.75</v>
      </c>
      <c r="AB4684">
        <v>10.7</v>
      </c>
      <c r="AC4684">
        <v>48.2</v>
      </c>
      <c r="AD4684">
        <v>177885</v>
      </c>
      <c r="AE4684">
        <v>102.3</v>
      </c>
      <c r="AF4684">
        <v>31.1</v>
      </c>
      <c r="AG4684" t="s">
        <v>41</v>
      </c>
      <c r="AH4684" t="s">
        <v>42</v>
      </c>
      <c r="AI4684" t="s">
        <v>56</v>
      </c>
      <c r="AJ4684">
        <v>100</v>
      </c>
      <c r="AK4684">
        <v>224</v>
      </c>
      <c r="AL4684">
        <v>6.8099999999999994E-2</v>
      </c>
      <c r="AM4684">
        <v>0.85760000000000003</v>
      </c>
      <c r="AN4684">
        <v>0.85929999999999995</v>
      </c>
      <c r="AO4684">
        <f>Data[[#This Row],[labeller_confidence_score]]-Data[[#This Row],[cytodiffusion_classification_confidence]]</f>
        <v>1.6999999999999238E-3</v>
      </c>
    </row>
    <row r="4685" spans="1:41" x14ac:dyDescent="0.3">
      <c r="A4685" t="s">
        <v>4758</v>
      </c>
      <c r="B4685" t="s">
        <v>60</v>
      </c>
      <c r="C4685">
        <v>0</v>
      </c>
      <c r="D4685" t="s">
        <v>50</v>
      </c>
      <c r="E4685">
        <v>17.13</v>
      </c>
      <c r="F4685">
        <v>68.7</v>
      </c>
      <c r="G4685">
        <v>0.626</v>
      </c>
      <c r="H4685">
        <v>0.432</v>
      </c>
      <c r="I4685">
        <f>Data[[#This Row],[nucleus_area_pct]]/Data[[#This Row],[cytoplasm_ratio]]</f>
        <v>159.0277777777778</v>
      </c>
      <c r="J4685">
        <v>0.69199999999999995</v>
      </c>
      <c r="K4685">
        <v>0.49</v>
      </c>
      <c r="L4685">
        <v>1.6</v>
      </c>
      <c r="M4685">
        <v>1.7</v>
      </c>
      <c r="N4685">
        <v>0.67600000000000005</v>
      </c>
      <c r="O4685">
        <v>449</v>
      </c>
      <c r="P4685">
        <v>100</v>
      </c>
      <c r="Q4685">
        <v>206</v>
      </c>
      <c r="R4685">
        <v>165</v>
      </c>
      <c r="S4685">
        <v>182</v>
      </c>
      <c r="T4685">
        <f>(Data[[#This Row],[mean_r]]/256)*100</f>
        <v>80.46875</v>
      </c>
      <c r="U4685">
        <f>(Data[[#This Row],[mean_g]]/256)*100</f>
        <v>64.453125</v>
      </c>
      <c r="V4685">
        <f>(Data[[#This Row],[mean_b]]/256)*100</f>
        <v>71.09375</v>
      </c>
      <c r="W4685">
        <v>0.50600000000000001</v>
      </c>
      <c r="X4685" t="s">
        <v>39</v>
      </c>
      <c r="Y4685" t="s">
        <v>40</v>
      </c>
      <c r="Z4685">
        <v>7922</v>
      </c>
      <c r="AA4685">
        <v>5.69</v>
      </c>
      <c r="AB4685">
        <v>16.3</v>
      </c>
      <c r="AC4685">
        <v>41.4</v>
      </c>
      <c r="AD4685">
        <v>333243</v>
      </c>
      <c r="AE4685">
        <v>90</v>
      </c>
      <c r="AF4685">
        <v>33.6</v>
      </c>
      <c r="AG4685" t="s">
        <v>46</v>
      </c>
      <c r="AH4685" t="s">
        <v>68</v>
      </c>
      <c r="AI4685" t="s">
        <v>52</v>
      </c>
      <c r="AJ4685">
        <v>100</v>
      </c>
      <c r="AK4685">
        <v>224</v>
      </c>
      <c r="AL4685">
        <v>0.1004</v>
      </c>
      <c r="AM4685">
        <v>0.91920000000000002</v>
      </c>
      <c r="AN4685">
        <v>0.89729999999999999</v>
      </c>
      <c r="AO4685">
        <f>Data[[#This Row],[labeller_confidence_score]]-Data[[#This Row],[cytodiffusion_classification_confidence]]</f>
        <v>-2.1900000000000031E-2</v>
      </c>
    </row>
    <row r="4686" spans="1:41" x14ac:dyDescent="0.3">
      <c r="A4686" t="s">
        <v>4759</v>
      </c>
      <c r="B4686" t="s">
        <v>87</v>
      </c>
      <c r="C4686">
        <v>0</v>
      </c>
      <c r="D4686" t="s">
        <v>50</v>
      </c>
      <c r="E4686">
        <v>12.23</v>
      </c>
      <c r="F4686">
        <v>47.5</v>
      </c>
      <c r="G4686">
        <v>0.55700000000000005</v>
      </c>
      <c r="H4686">
        <v>0.46400000000000002</v>
      </c>
      <c r="I4686">
        <f>Data[[#This Row],[nucleus_area_pct]]/Data[[#This Row],[cytoplasm_ratio]]</f>
        <v>102.37068965517241</v>
      </c>
      <c r="J4686">
        <v>0.69899999999999995</v>
      </c>
      <c r="K4686">
        <v>0.41399999999999998</v>
      </c>
      <c r="L4686">
        <v>4.9000000000000004</v>
      </c>
      <c r="M4686">
        <v>2.2000000000000002</v>
      </c>
      <c r="N4686">
        <v>0.84099999999999997</v>
      </c>
      <c r="O4686">
        <v>448</v>
      </c>
      <c r="P4686">
        <v>86</v>
      </c>
      <c r="Q4686">
        <v>215</v>
      </c>
      <c r="R4686">
        <v>164</v>
      </c>
      <c r="S4686">
        <v>171</v>
      </c>
      <c r="T4686">
        <f>(Data[[#This Row],[mean_r]]/256)*100</f>
        <v>83.984375</v>
      </c>
      <c r="U4686">
        <f>(Data[[#This Row],[mean_g]]/256)*100</f>
        <v>64.0625</v>
      </c>
      <c r="V4686">
        <f>(Data[[#This Row],[mean_b]]/256)*100</f>
        <v>66.796875</v>
      </c>
      <c r="W4686">
        <v>0.51</v>
      </c>
      <c r="X4686" t="s">
        <v>63</v>
      </c>
      <c r="Y4686" t="s">
        <v>40</v>
      </c>
      <c r="Z4686">
        <v>8170</v>
      </c>
      <c r="AA4686">
        <v>4.68</v>
      </c>
      <c r="AB4686">
        <v>12</v>
      </c>
      <c r="AC4686">
        <v>47.1</v>
      </c>
      <c r="AD4686">
        <v>117420</v>
      </c>
      <c r="AE4686">
        <v>83.3</v>
      </c>
      <c r="AF4686">
        <v>32.799999999999997</v>
      </c>
      <c r="AG4686" t="s">
        <v>41</v>
      </c>
      <c r="AH4686" t="s">
        <v>47</v>
      </c>
      <c r="AI4686" t="s">
        <v>56</v>
      </c>
      <c r="AJ4686">
        <v>100</v>
      </c>
      <c r="AK4686">
        <v>512</v>
      </c>
      <c r="AL4686">
        <v>0</v>
      </c>
      <c r="AM4686">
        <v>1</v>
      </c>
      <c r="AN4686">
        <v>0.96389999999999998</v>
      </c>
      <c r="AO4686">
        <f>Data[[#This Row],[labeller_confidence_score]]-Data[[#This Row],[cytodiffusion_classification_confidence]]</f>
        <v>-3.6100000000000021E-2</v>
      </c>
    </row>
    <row r="4687" spans="1:41" x14ac:dyDescent="0.3">
      <c r="A4687" t="s">
        <v>4760</v>
      </c>
      <c r="B4687" t="s">
        <v>62</v>
      </c>
      <c r="C4687">
        <v>0</v>
      </c>
      <c r="D4687" t="s">
        <v>50</v>
      </c>
      <c r="E4687">
        <v>10.52</v>
      </c>
      <c r="F4687">
        <v>86.3</v>
      </c>
      <c r="G4687">
        <v>0.85799999999999998</v>
      </c>
      <c r="H4687">
        <v>0.216</v>
      </c>
      <c r="I4687">
        <f>Data[[#This Row],[nucleus_area_pct]]/Data[[#This Row],[cytoplasm_ratio]]</f>
        <v>399.53703703703701</v>
      </c>
      <c r="J4687">
        <v>0.93799999999999994</v>
      </c>
      <c r="K4687">
        <v>7.9000000000000001E-2</v>
      </c>
      <c r="L4687">
        <v>1.4</v>
      </c>
      <c r="M4687">
        <v>1</v>
      </c>
      <c r="N4687">
        <v>0.873</v>
      </c>
      <c r="O4687">
        <v>307</v>
      </c>
      <c r="P4687">
        <v>64</v>
      </c>
      <c r="Q4687">
        <v>192</v>
      </c>
      <c r="R4687">
        <v>162</v>
      </c>
      <c r="S4687">
        <v>201</v>
      </c>
      <c r="T4687">
        <f>(Data[[#This Row],[mean_r]]/256)*100</f>
        <v>75</v>
      </c>
      <c r="U4687">
        <f>(Data[[#This Row],[mean_g]]/256)*100</f>
        <v>63.28125</v>
      </c>
      <c r="V4687">
        <f>(Data[[#This Row],[mean_b]]/256)*100</f>
        <v>78.515625</v>
      </c>
      <c r="W4687">
        <v>0.70099999999999996</v>
      </c>
      <c r="X4687" t="s">
        <v>51</v>
      </c>
      <c r="Y4687" t="s">
        <v>45</v>
      </c>
      <c r="Z4687">
        <v>7384</v>
      </c>
      <c r="AA4687">
        <v>6.19</v>
      </c>
      <c r="AB4687">
        <v>15.7</v>
      </c>
      <c r="AC4687">
        <v>56.7</v>
      </c>
      <c r="AD4687">
        <v>368136</v>
      </c>
      <c r="AE4687">
        <v>84.5</v>
      </c>
      <c r="AF4687">
        <v>34.700000000000003</v>
      </c>
      <c r="AG4687" t="s">
        <v>41</v>
      </c>
      <c r="AH4687" t="s">
        <v>47</v>
      </c>
      <c r="AI4687" t="s">
        <v>52</v>
      </c>
      <c r="AJ4687">
        <v>40</v>
      </c>
      <c r="AK4687">
        <v>360</v>
      </c>
      <c r="AL4687">
        <v>9.6699999999999994E-2</v>
      </c>
      <c r="AM4687">
        <v>0.9274</v>
      </c>
      <c r="AN4687">
        <v>0.96599999999999997</v>
      </c>
      <c r="AO4687">
        <f>Data[[#This Row],[labeller_confidence_score]]-Data[[#This Row],[cytodiffusion_classification_confidence]]</f>
        <v>3.8599999999999968E-2</v>
      </c>
    </row>
    <row r="4688" spans="1:41" x14ac:dyDescent="0.3">
      <c r="A4688" t="s">
        <v>4761</v>
      </c>
      <c r="B4688" t="s">
        <v>54</v>
      </c>
      <c r="C4688">
        <v>0</v>
      </c>
      <c r="D4688" t="s">
        <v>54</v>
      </c>
      <c r="E4688">
        <v>6.97</v>
      </c>
      <c r="F4688">
        <v>0</v>
      </c>
      <c r="G4688">
        <v>0</v>
      </c>
      <c r="H4688">
        <v>1</v>
      </c>
      <c r="I4688">
        <f>Data[[#This Row],[nucleus_area_pct]]/Data[[#This Row],[cytoplasm_ratio]]</f>
        <v>0</v>
      </c>
      <c r="J4688">
        <v>0.83199999999999996</v>
      </c>
      <c r="K4688">
        <v>0.151</v>
      </c>
      <c r="L4688">
        <v>0.87</v>
      </c>
      <c r="M4688">
        <v>1</v>
      </c>
      <c r="N4688">
        <v>0.86399999999999999</v>
      </c>
      <c r="O4688">
        <v>176</v>
      </c>
      <c r="P4688">
        <v>51</v>
      </c>
      <c r="Q4688">
        <v>227</v>
      </c>
      <c r="R4688">
        <v>135</v>
      </c>
      <c r="S4688">
        <v>134</v>
      </c>
      <c r="T4688">
        <f>(Data[[#This Row],[mean_r]]/256)*100</f>
        <v>88.671875</v>
      </c>
      <c r="U4688">
        <f>(Data[[#This Row],[mean_g]]/256)*100</f>
        <v>52.734375</v>
      </c>
      <c r="V4688">
        <f>(Data[[#This Row],[mean_b]]/256)*100</f>
        <v>52.34375</v>
      </c>
      <c r="W4688">
        <v>0.48699999999999999</v>
      </c>
      <c r="X4688" t="s">
        <v>51</v>
      </c>
      <c r="Y4688" t="s">
        <v>40</v>
      </c>
      <c r="Z4688">
        <v>5111</v>
      </c>
      <c r="AA4688">
        <v>4.67</v>
      </c>
      <c r="AB4688">
        <v>14.4</v>
      </c>
      <c r="AC4688">
        <v>44</v>
      </c>
      <c r="AD4688">
        <v>310505</v>
      </c>
      <c r="AE4688">
        <v>72.900000000000006</v>
      </c>
      <c r="AF4688">
        <v>33.4</v>
      </c>
      <c r="AG4688" t="s">
        <v>46</v>
      </c>
      <c r="AH4688" t="s">
        <v>47</v>
      </c>
      <c r="AI4688" t="s">
        <v>56</v>
      </c>
      <c r="AJ4688">
        <v>100</v>
      </c>
      <c r="AK4688">
        <v>512</v>
      </c>
      <c r="AL4688">
        <v>9.9000000000000005E-2</v>
      </c>
      <c r="AM4688">
        <v>0.83709999999999996</v>
      </c>
      <c r="AN4688">
        <v>0.89529999999999998</v>
      </c>
      <c r="AO4688">
        <f>Data[[#This Row],[labeller_confidence_score]]-Data[[#This Row],[cytodiffusion_classification_confidence]]</f>
        <v>5.8200000000000029E-2</v>
      </c>
    </row>
    <row r="4689" spans="1:41" x14ac:dyDescent="0.3">
      <c r="A4689" t="s">
        <v>4762</v>
      </c>
      <c r="B4689" t="s">
        <v>62</v>
      </c>
      <c r="C4689">
        <v>0</v>
      </c>
      <c r="D4689" t="s">
        <v>50</v>
      </c>
      <c r="E4689">
        <v>9.3000000000000007</v>
      </c>
      <c r="F4689">
        <v>70.3</v>
      </c>
      <c r="G4689">
        <v>0.89100000000000001</v>
      </c>
      <c r="H4689">
        <v>0.253</v>
      </c>
      <c r="I4689">
        <f>Data[[#This Row],[nucleus_area_pct]]/Data[[#This Row],[cytoplasm_ratio]]</f>
        <v>277.86561264822132</v>
      </c>
      <c r="J4689">
        <v>0.77500000000000002</v>
      </c>
      <c r="K4689">
        <v>0.158</v>
      </c>
      <c r="L4689">
        <v>1.1299999999999999</v>
      </c>
      <c r="M4689">
        <v>1.1000000000000001</v>
      </c>
      <c r="N4689">
        <v>0.97099999999999997</v>
      </c>
      <c r="O4689">
        <v>254</v>
      </c>
      <c r="P4689">
        <v>74</v>
      </c>
      <c r="Q4689">
        <v>199</v>
      </c>
      <c r="R4689">
        <v>152</v>
      </c>
      <c r="S4689">
        <v>201</v>
      </c>
      <c r="T4689">
        <f>(Data[[#This Row],[mean_r]]/256)*100</f>
        <v>77.734375</v>
      </c>
      <c r="U4689">
        <f>(Data[[#This Row],[mean_g]]/256)*100</f>
        <v>59.375</v>
      </c>
      <c r="V4689">
        <f>(Data[[#This Row],[mean_b]]/256)*100</f>
        <v>78.515625</v>
      </c>
      <c r="W4689">
        <v>0.73899999999999999</v>
      </c>
      <c r="X4689" t="s">
        <v>51</v>
      </c>
      <c r="Y4689" t="s">
        <v>45</v>
      </c>
      <c r="Z4689">
        <v>7637</v>
      </c>
      <c r="AA4689">
        <v>4.84</v>
      </c>
      <c r="AB4689">
        <v>17.100000000000001</v>
      </c>
      <c r="AC4689">
        <v>41.4</v>
      </c>
      <c r="AD4689">
        <v>366167</v>
      </c>
      <c r="AE4689">
        <v>74.7</v>
      </c>
      <c r="AF4689">
        <v>31.5</v>
      </c>
      <c r="AG4689" t="s">
        <v>46</v>
      </c>
      <c r="AH4689" t="s">
        <v>42</v>
      </c>
      <c r="AI4689" t="s">
        <v>52</v>
      </c>
      <c r="AJ4689">
        <v>60</v>
      </c>
      <c r="AK4689">
        <v>360</v>
      </c>
      <c r="AL4689">
        <v>6.8099999999999994E-2</v>
      </c>
      <c r="AM4689">
        <v>0.93910000000000005</v>
      </c>
      <c r="AN4689">
        <v>0.88039999999999996</v>
      </c>
      <c r="AO4689">
        <f>Data[[#This Row],[labeller_confidence_score]]-Data[[#This Row],[cytodiffusion_classification_confidence]]</f>
        <v>-5.8700000000000085E-2</v>
      </c>
    </row>
    <row r="4690" spans="1:41" x14ac:dyDescent="0.3">
      <c r="A4690" t="s">
        <v>4763</v>
      </c>
      <c r="B4690" t="s">
        <v>49</v>
      </c>
      <c r="C4690">
        <v>0</v>
      </c>
      <c r="D4690" t="s">
        <v>50</v>
      </c>
      <c r="E4690">
        <v>13.11</v>
      </c>
      <c r="F4690">
        <v>57.8</v>
      </c>
      <c r="G4690">
        <v>0.51</v>
      </c>
      <c r="H4690">
        <v>0.45300000000000001</v>
      </c>
      <c r="I4690">
        <f>Data[[#This Row],[nucleus_area_pct]]/Data[[#This Row],[cytoplasm_ratio]]</f>
        <v>127.59381898454745</v>
      </c>
      <c r="J4690">
        <v>0.747</v>
      </c>
      <c r="K4690">
        <v>0.39200000000000002</v>
      </c>
      <c r="L4690">
        <v>3.97</v>
      </c>
      <c r="M4690">
        <v>4.0999999999999996</v>
      </c>
      <c r="N4690">
        <v>0.84599999999999997</v>
      </c>
      <c r="O4690">
        <v>395</v>
      </c>
      <c r="P4690">
        <v>77</v>
      </c>
      <c r="Q4690">
        <v>184</v>
      </c>
      <c r="R4690">
        <v>156</v>
      </c>
      <c r="S4690">
        <v>193</v>
      </c>
      <c r="T4690">
        <f>(Data[[#This Row],[mean_r]]/256)*100</f>
        <v>71.875</v>
      </c>
      <c r="U4690">
        <f>(Data[[#This Row],[mean_g]]/256)*100</f>
        <v>60.9375</v>
      </c>
      <c r="V4690">
        <f>(Data[[#This Row],[mean_b]]/256)*100</f>
        <v>75.390625</v>
      </c>
      <c r="W4690">
        <v>0.70199999999999996</v>
      </c>
      <c r="X4690" t="s">
        <v>39</v>
      </c>
      <c r="Y4690" t="s">
        <v>40</v>
      </c>
      <c r="Z4690">
        <v>8674</v>
      </c>
      <c r="AA4690">
        <v>5.46</v>
      </c>
      <c r="AB4690">
        <v>10.5</v>
      </c>
      <c r="AC4690">
        <v>49</v>
      </c>
      <c r="AD4690">
        <v>270359</v>
      </c>
      <c r="AE4690">
        <v>97.5</v>
      </c>
      <c r="AF4690">
        <v>31.6</v>
      </c>
      <c r="AG4690" t="s">
        <v>46</v>
      </c>
      <c r="AH4690" t="s">
        <v>42</v>
      </c>
      <c r="AI4690" t="s">
        <v>56</v>
      </c>
      <c r="AJ4690">
        <v>60</v>
      </c>
      <c r="AK4690">
        <v>256</v>
      </c>
      <c r="AL4690">
        <v>0.15140000000000001</v>
      </c>
      <c r="AM4690">
        <v>1</v>
      </c>
      <c r="AN4690">
        <v>0.93540000000000001</v>
      </c>
      <c r="AO4690">
        <f>Data[[#This Row],[labeller_confidence_score]]-Data[[#This Row],[cytodiffusion_classification_confidence]]</f>
        <v>-6.4599999999999991E-2</v>
      </c>
    </row>
    <row r="4691" spans="1:41" x14ac:dyDescent="0.3">
      <c r="A4691" t="s">
        <v>4764</v>
      </c>
      <c r="B4691" t="s">
        <v>120</v>
      </c>
      <c r="C4691">
        <v>1</v>
      </c>
      <c r="D4691" t="s">
        <v>104</v>
      </c>
      <c r="E4691">
        <v>5.91</v>
      </c>
      <c r="F4691">
        <v>0</v>
      </c>
      <c r="G4691">
        <v>0</v>
      </c>
      <c r="H4691">
        <v>1</v>
      </c>
      <c r="I4691">
        <f>Data[[#This Row],[nucleus_area_pct]]/Data[[#This Row],[cytoplasm_ratio]]</f>
        <v>0</v>
      </c>
      <c r="J4691">
        <v>0.93600000000000005</v>
      </c>
      <c r="K4691">
        <v>0.03</v>
      </c>
      <c r="L4691">
        <v>0.33</v>
      </c>
      <c r="M4691">
        <v>1</v>
      </c>
      <c r="N4691">
        <v>0.95</v>
      </c>
      <c r="O4691">
        <v>147</v>
      </c>
      <c r="P4691">
        <v>40</v>
      </c>
      <c r="Q4691">
        <v>219</v>
      </c>
      <c r="R4691">
        <v>131</v>
      </c>
      <c r="S4691">
        <v>126</v>
      </c>
      <c r="T4691">
        <f>(Data[[#This Row],[mean_r]]/256)*100</f>
        <v>85.546875</v>
      </c>
      <c r="U4691">
        <f>(Data[[#This Row],[mean_g]]/256)*100</f>
        <v>51.171875</v>
      </c>
      <c r="V4691">
        <f>(Data[[#This Row],[mean_b]]/256)*100</f>
        <v>49.21875</v>
      </c>
      <c r="W4691">
        <v>0.55600000000000005</v>
      </c>
      <c r="X4691" t="s">
        <v>39</v>
      </c>
      <c r="Y4691" t="s">
        <v>45</v>
      </c>
      <c r="Z4691">
        <v>3622</v>
      </c>
      <c r="AA4691">
        <v>3.26</v>
      </c>
      <c r="AB4691">
        <v>11.1</v>
      </c>
      <c r="AC4691">
        <v>42.1</v>
      </c>
      <c r="AD4691">
        <v>342586</v>
      </c>
      <c r="AE4691">
        <v>86.2</v>
      </c>
      <c r="AF4691">
        <v>34.1</v>
      </c>
      <c r="AG4691" t="s">
        <v>64</v>
      </c>
      <c r="AH4691" t="s">
        <v>68</v>
      </c>
      <c r="AI4691" t="s">
        <v>56</v>
      </c>
      <c r="AJ4691">
        <v>100</v>
      </c>
      <c r="AK4691">
        <v>224</v>
      </c>
      <c r="AL4691">
        <v>0.88339999999999996</v>
      </c>
      <c r="AM4691">
        <v>0.79579999999999995</v>
      </c>
      <c r="AN4691">
        <v>0.8347</v>
      </c>
      <c r="AO4691">
        <f>Data[[#This Row],[labeller_confidence_score]]-Data[[#This Row],[cytodiffusion_classification_confidence]]</f>
        <v>3.8900000000000046E-2</v>
      </c>
    </row>
    <row r="4692" spans="1:41" x14ac:dyDescent="0.3">
      <c r="A4692" t="s">
        <v>4765</v>
      </c>
      <c r="B4692" t="s">
        <v>87</v>
      </c>
      <c r="C4692">
        <v>0</v>
      </c>
      <c r="D4692" t="s">
        <v>50</v>
      </c>
      <c r="E4692">
        <v>14.28</v>
      </c>
      <c r="F4692">
        <v>51.2</v>
      </c>
      <c r="G4692">
        <v>0.5</v>
      </c>
      <c r="H4692">
        <v>0.39100000000000001</v>
      </c>
      <c r="I4692">
        <f>Data[[#This Row],[nucleus_area_pct]]/Data[[#This Row],[cytoplasm_ratio]]</f>
        <v>130.94629156010231</v>
      </c>
      <c r="J4692">
        <v>0.80300000000000005</v>
      </c>
      <c r="K4692">
        <v>0.315</v>
      </c>
      <c r="L4692">
        <v>4.9800000000000004</v>
      </c>
      <c r="M4692">
        <v>1.4</v>
      </c>
      <c r="N4692">
        <v>0.79700000000000004</v>
      </c>
      <c r="O4692">
        <v>442</v>
      </c>
      <c r="P4692">
        <v>89</v>
      </c>
      <c r="Q4692">
        <v>238</v>
      </c>
      <c r="R4692">
        <v>154</v>
      </c>
      <c r="S4692">
        <v>148</v>
      </c>
      <c r="T4692">
        <f>(Data[[#This Row],[mean_r]]/256)*100</f>
        <v>92.96875</v>
      </c>
      <c r="U4692">
        <f>(Data[[#This Row],[mean_g]]/256)*100</f>
        <v>60.15625</v>
      </c>
      <c r="V4692">
        <f>(Data[[#This Row],[mean_b]]/256)*100</f>
        <v>57.8125</v>
      </c>
      <c r="W4692">
        <v>0.60699999999999998</v>
      </c>
      <c r="X4692" t="s">
        <v>63</v>
      </c>
      <c r="Y4692" t="s">
        <v>45</v>
      </c>
      <c r="Z4692">
        <v>9630</v>
      </c>
      <c r="AA4692">
        <v>5.69</v>
      </c>
      <c r="AB4692">
        <v>13</v>
      </c>
      <c r="AC4692">
        <v>40.700000000000003</v>
      </c>
      <c r="AD4692">
        <v>270427</v>
      </c>
      <c r="AE4692">
        <v>75.900000000000006</v>
      </c>
      <c r="AF4692">
        <v>32.1</v>
      </c>
      <c r="AG4692" t="s">
        <v>64</v>
      </c>
      <c r="AH4692" t="s">
        <v>42</v>
      </c>
      <c r="AI4692" t="s">
        <v>52</v>
      </c>
      <c r="AJ4692">
        <v>60</v>
      </c>
      <c r="AK4692">
        <v>224</v>
      </c>
      <c r="AL4692">
        <v>2.2100000000000002E-2</v>
      </c>
      <c r="AM4692">
        <v>0.83430000000000004</v>
      </c>
      <c r="AN4692">
        <v>0.94099999999999995</v>
      </c>
      <c r="AO4692">
        <f>Data[[#This Row],[labeller_confidence_score]]-Data[[#This Row],[cytodiffusion_classification_confidence]]</f>
        <v>0.10669999999999991</v>
      </c>
    </row>
    <row r="4693" spans="1:41" x14ac:dyDescent="0.3">
      <c r="A4693" t="s">
        <v>4766</v>
      </c>
      <c r="B4693" t="s">
        <v>133</v>
      </c>
      <c r="C4693">
        <v>1</v>
      </c>
      <c r="D4693" t="s">
        <v>104</v>
      </c>
      <c r="E4693">
        <v>9.08</v>
      </c>
      <c r="F4693">
        <v>0</v>
      </c>
      <c r="G4693">
        <v>0</v>
      </c>
      <c r="H4693">
        <v>1</v>
      </c>
      <c r="I4693">
        <f>Data[[#This Row],[nucleus_area_pct]]/Data[[#This Row],[cytoplasm_ratio]]</f>
        <v>0</v>
      </c>
      <c r="J4693">
        <v>0.48799999999999999</v>
      </c>
      <c r="K4693">
        <v>0.76100000000000001</v>
      </c>
      <c r="L4693">
        <v>0.6</v>
      </c>
      <c r="M4693">
        <v>1</v>
      </c>
      <c r="N4693">
        <v>0.83099999999999996</v>
      </c>
      <c r="O4693">
        <v>154</v>
      </c>
      <c r="P4693">
        <v>54</v>
      </c>
      <c r="Q4693">
        <v>255</v>
      </c>
      <c r="R4693">
        <v>125</v>
      </c>
      <c r="S4693">
        <v>114</v>
      </c>
      <c r="T4693">
        <f>(Data[[#This Row],[mean_r]]/256)*100</f>
        <v>99.609375</v>
      </c>
      <c r="U4693">
        <f>(Data[[#This Row],[mean_g]]/256)*100</f>
        <v>48.828125</v>
      </c>
      <c r="V4693">
        <f>(Data[[#This Row],[mean_b]]/256)*100</f>
        <v>44.53125</v>
      </c>
      <c r="W4693">
        <v>0.49199999999999999</v>
      </c>
      <c r="X4693" t="s">
        <v>39</v>
      </c>
      <c r="Y4693" t="s">
        <v>40</v>
      </c>
      <c r="Z4693">
        <v>7679</v>
      </c>
      <c r="AA4693">
        <v>3.6</v>
      </c>
      <c r="AB4693">
        <v>14</v>
      </c>
      <c r="AC4693">
        <v>35</v>
      </c>
      <c r="AD4693">
        <v>290774</v>
      </c>
      <c r="AE4693">
        <v>96.7</v>
      </c>
      <c r="AF4693">
        <v>32.1</v>
      </c>
      <c r="AG4693" t="s">
        <v>41</v>
      </c>
      <c r="AH4693" t="s">
        <v>47</v>
      </c>
      <c r="AI4693" t="s">
        <v>52</v>
      </c>
      <c r="AJ4693">
        <v>40</v>
      </c>
      <c r="AK4693">
        <v>224</v>
      </c>
      <c r="AL4693">
        <v>0.86380000000000001</v>
      </c>
      <c r="AM4693">
        <v>0.90869999999999995</v>
      </c>
      <c r="AN4693">
        <v>0.70889999999999997</v>
      </c>
      <c r="AO4693">
        <f>Data[[#This Row],[labeller_confidence_score]]-Data[[#This Row],[cytodiffusion_classification_confidence]]</f>
        <v>-0.19979999999999998</v>
      </c>
    </row>
    <row r="4694" spans="1:41" x14ac:dyDescent="0.3">
      <c r="A4694" t="s">
        <v>4767</v>
      </c>
      <c r="B4694" t="s">
        <v>87</v>
      </c>
      <c r="C4694">
        <v>0</v>
      </c>
      <c r="D4694" t="s">
        <v>50</v>
      </c>
      <c r="E4694">
        <v>13.16</v>
      </c>
      <c r="F4694">
        <v>49.3</v>
      </c>
      <c r="G4694">
        <v>0.57799999999999996</v>
      </c>
      <c r="H4694">
        <v>0.42399999999999999</v>
      </c>
      <c r="I4694">
        <f>Data[[#This Row],[nucleus_area_pct]]/Data[[#This Row],[cytoplasm_ratio]]</f>
        <v>116.27358490566037</v>
      </c>
      <c r="J4694">
        <v>0.77600000000000002</v>
      </c>
      <c r="K4694">
        <v>0.53100000000000003</v>
      </c>
      <c r="L4694">
        <v>3.84</v>
      </c>
      <c r="M4694">
        <v>1.5</v>
      </c>
      <c r="N4694">
        <v>0.71299999999999997</v>
      </c>
      <c r="O4694">
        <v>458</v>
      </c>
      <c r="P4694">
        <v>63</v>
      </c>
      <c r="Q4694">
        <v>239</v>
      </c>
      <c r="R4694">
        <v>150</v>
      </c>
      <c r="S4694">
        <v>160</v>
      </c>
      <c r="T4694">
        <f>(Data[[#This Row],[mean_r]]/256)*100</f>
        <v>93.359375</v>
      </c>
      <c r="U4694">
        <f>(Data[[#This Row],[mean_g]]/256)*100</f>
        <v>58.59375</v>
      </c>
      <c r="V4694">
        <f>(Data[[#This Row],[mean_b]]/256)*100</f>
        <v>62.5</v>
      </c>
      <c r="W4694">
        <v>0.80100000000000005</v>
      </c>
      <c r="X4694" t="s">
        <v>39</v>
      </c>
      <c r="Y4694" t="s">
        <v>45</v>
      </c>
      <c r="Z4694">
        <v>2335</v>
      </c>
      <c r="AA4694">
        <v>4.57</v>
      </c>
      <c r="AB4694">
        <v>14.1</v>
      </c>
      <c r="AC4694">
        <v>50.5</v>
      </c>
      <c r="AD4694">
        <v>309806</v>
      </c>
      <c r="AE4694">
        <v>96.9</v>
      </c>
      <c r="AF4694">
        <v>31.6</v>
      </c>
      <c r="AG4694" t="s">
        <v>46</v>
      </c>
      <c r="AH4694" t="s">
        <v>47</v>
      </c>
      <c r="AI4694" t="s">
        <v>52</v>
      </c>
      <c r="AJ4694">
        <v>100</v>
      </c>
      <c r="AK4694">
        <v>512</v>
      </c>
      <c r="AL4694">
        <v>0.1116</v>
      </c>
      <c r="AM4694">
        <v>0.84289999999999998</v>
      </c>
      <c r="AN4694">
        <v>0.80879999999999996</v>
      </c>
      <c r="AO4694">
        <f>Data[[#This Row],[labeller_confidence_score]]-Data[[#This Row],[cytodiffusion_classification_confidence]]</f>
        <v>-3.4100000000000019E-2</v>
      </c>
    </row>
    <row r="4695" spans="1:41" x14ac:dyDescent="0.3">
      <c r="A4695" t="s">
        <v>4768</v>
      </c>
      <c r="B4695" t="s">
        <v>54</v>
      </c>
      <c r="C4695">
        <v>0</v>
      </c>
      <c r="D4695" t="s">
        <v>54</v>
      </c>
      <c r="E4695">
        <v>6.96</v>
      </c>
      <c r="F4695">
        <v>0</v>
      </c>
      <c r="G4695">
        <v>0</v>
      </c>
      <c r="H4695">
        <v>1</v>
      </c>
      <c r="I4695">
        <f>Data[[#This Row],[nucleus_area_pct]]/Data[[#This Row],[cytoplasm_ratio]]</f>
        <v>0</v>
      </c>
      <c r="J4695">
        <v>0.89100000000000001</v>
      </c>
      <c r="K4695">
        <v>0.219</v>
      </c>
      <c r="L4695">
        <v>0.67</v>
      </c>
      <c r="M4695">
        <v>1</v>
      </c>
      <c r="N4695">
        <v>0.98399999999999999</v>
      </c>
      <c r="O4695">
        <v>178</v>
      </c>
      <c r="P4695">
        <v>44</v>
      </c>
      <c r="Q4695">
        <v>225</v>
      </c>
      <c r="R4695">
        <v>116</v>
      </c>
      <c r="S4695">
        <v>155</v>
      </c>
      <c r="T4695">
        <f>(Data[[#This Row],[mean_r]]/256)*100</f>
        <v>87.890625</v>
      </c>
      <c r="U4695">
        <f>(Data[[#This Row],[mean_g]]/256)*100</f>
        <v>45.3125</v>
      </c>
      <c r="V4695">
        <f>(Data[[#This Row],[mean_b]]/256)*100</f>
        <v>60.546875</v>
      </c>
      <c r="W4695">
        <v>0.435</v>
      </c>
      <c r="X4695" t="s">
        <v>39</v>
      </c>
      <c r="Y4695" t="s">
        <v>40</v>
      </c>
      <c r="Z4695">
        <v>3253</v>
      </c>
      <c r="AA4695">
        <v>4.97</v>
      </c>
      <c r="AB4695">
        <v>12.4</v>
      </c>
      <c r="AC4695">
        <v>34.700000000000003</v>
      </c>
      <c r="AD4695">
        <v>156157</v>
      </c>
      <c r="AE4695">
        <v>64.8</v>
      </c>
      <c r="AF4695">
        <v>34.299999999999997</v>
      </c>
      <c r="AG4695" t="s">
        <v>46</v>
      </c>
      <c r="AH4695" t="s">
        <v>42</v>
      </c>
      <c r="AI4695" t="s">
        <v>43</v>
      </c>
      <c r="AJ4695">
        <v>60</v>
      </c>
      <c r="AK4695">
        <v>224</v>
      </c>
      <c r="AL4695">
        <v>0.1782</v>
      </c>
      <c r="AM4695">
        <v>0.94950000000000001</v>
      </c>
      <c r="AN4695">
        <v>0.89970000000000006</v>
      </c>
      <c r="AO4695">
        <f>Data[[#This Row],[labeller_confidence_score]]-Data[[#This Row],[cytodiffusion_classification_confidence]]</f>
        <v>-4.9799999999999955E-2</v>
      </c>
    </row>
    <row r="4696" spans="1:41" x14ac:dyDescent="0.3">
      <c r="A4696" t="s">
        <v>4769</v>
      </c>
      <c r="B4696" t="s">
        <v>54</v>
      </c>
      <c r="C4696">
        <v>0</v>
      </c>
      <c r="D4696" t="s">
        <v>54</v>
      </c>
      <c r="E4696">
        <v>8.36</v>
      </c>
      <c r="F4696">
        <v>0</v>
      </c>
      <c r="G4696">
        <v>0</v>
      </c>
      <c r="H4696">
        <v>1</v>
      </c>
      <c r="I4696">
        <f>Data[[#This Row],[nucleus_area_pct]]/Data[[#This Row],[cytoplasm_ratio]]</f>
        <v>0</v>
      </c>
      <c r="J4696">
        <v>0.89600000000000002</v>
      </c>
      <c r="K4696">
        <v>0.157</v>
      </c>
      <c r="L4696">
        <v>0.87</v>
      </c>
      <c r="M4696">
        <v>1</v>
      </c>
      <c r="N4696">
        <v>0.94</v>
      </c>
      <c r="O4696">
        <v>203</v>
      </c>
      <c r="P4696">
        <v>49</v>
      </c>
      <c r="Q4696">
        <v>227</v>
      </c>
      <c r="R4696">
        <v>139</v>
      </c>
      <c r="S4696">
        <v>114</v>
      </c>
      <c r="T4696">
        <f>(Data[[#This Row],[mean_r]]/256)*100</f>
        <v>88.671875</v>
      </c>
      <c r="U4696">
        <f>(Data[[#This Row],[mean_g]]/256)*100</f>
        <v>54.296875</v>
      </c>
      <c r="V4696">
        <f>(Data[[#This Row],[mean_b]]/256)*100</f>
        <v>44.53125</v>
      </c>
      <c r="W4696">
        <v>0.496</v>
      </c>
      <c r="X4696" t="s">
        <v>39</v>
      </c>
      <c r="Y4696" t="s">
        <v>40</v>
      </c>
      <c r="Z4696">
        <v>7076</v>
      </c>
      <c r="AA4696">
        <v>5.53</v>
      </c>
      <c r="AB4696">
        <v>16.100000000000001</v>
      </c>
      <c r="AC4696">
        <v>38.4</v>
      </c>
      <c r="AD4696">
        <v>358392</v>
      </c>
      <c r="AE4696">
        <v>76.400000000000006</v>
      </c>
      <c r="AF4696">
        <v>33.6</v>
      </c>
      <c r="AG4696" t="s">
        <v>41</v>
      </c>
      <c r="AH4696" t="s">
        <v>42</v>
      </c>
      <c r="AI4696" t="s">
        <v>56</v>
      </c>
      <c r="AJ4696">
        <v>60</v>
      </c>
      <c r="AK4696">
        <v>256</v>
      </c>
      <c r="AL4696">
        <v>8.7400000000000005E-2</v>
      </c>
      <c r="AM4696">
        <v>0.8508</v>
      </c>
      <c r="AN4696">
        <v>0.9335</v>
      </c>
      <c r="AO4696">
        <f>Data[[#This Row],[labeller_confidence_score]]-Data[[#This Row],[cytodiffusion_classification_confidence]]</f>
        <v>8.2699999999999996E-2</v>
      </c>
    </row>
    <row r="4697" spans="1:41" x14ac:dyDescent="0.3">
      <c r="A4697" t="s">
        <v>4770</v>
      </c>
      <c r="B4697" t="s">
        <v>74</v>
      </c>
      <c r="C4697">
        <v>0</v>
      </c>
      <c r="D4697" t="s">
        <v>75</v>
      </c>
      <c r="E4697">
        <v>2.1800000000000002</v>
      </c>
      <c r="F4697">
        <v>0</v>
      </c>
      <c r="G4697">
        <v>0</v>
      </c>
      <c r="H4697">
        <v>1</v>
      </c>
      <c r="I4697">
        <f>Data[[#This Row],[nucleus_area_pct]]/Data[[#This Row],[cytoplasm_ratio]]</f>
        <v>0</v>
      </c>
      <c r="J4697">
        <v>0.89900000000000002</v>
      </c>
      <c r="K4697">
        <v>0.38200000000000001</v>
      </c>
      <c r="L4697">
        <v>2.41</v>
      </c>
      <c r="M4697">
        <v>1</v>
      </c>
      <c r="N4697">
        <v>0.78400000000000003</v>
      </c>
      <c r="O4697">
        <v>18</v>
      </c>
      <c r="P4697">
        <v>21</v>
      </c>
      <c r="Q4697">
        <v>225</v>
      </c>
      <c r="R4697">
        <v>136</v>
      </c>
      <c r="S4697">
        <v>156</v>
      </c>
      <c r="T4697">
        <f>(Data[[#This Row],[mean_r]]/256)*100</f>
        <v>87.890625</v>
      </c>
      <c r="U4697">
        <f>(Data[[#This Row],[mean_g]]/256)*100</f>
        <v>53.125</v>
      </c>
      <c r="V4697">
        <f>(Data[[#This Row],[mean_b]]/256)*100</f>
        <v>60.9375</v>
      </c>
      <c r="W4697">
        <v>0.49099999999999999</v>
      </c>
      <c r="X4697" t="s">
        <v>39</v>
      </c>
      <c r="Y4697" t="s">
        <v>45</v>
      </c>
      <c r="Z4697">
        <v>1000</v>
      </c>
      <c r="AA4697">
        <v>6.84</v>
      </c>
      <c r="AB4697">
        <v>15.6</v>
      </c>
      <c r="AC4697">
        <v>45</v>
      </c>
      <c r="AD4697">
        <v>230724</v>
      </c>
      <c r="AE4697">
        <v>86</v>
      </c>
      <c r="AF4697">
        <v>31.8</v>
      </c>
      <c r="AG4697" t="s">
        <v>64</v>
      </c>
      <c r="AH4697" t="s">
        <v>47</v>
      </c>
      <c r="AI4697" t="s">
        <v>43</v>
      </c>
      <c r="AJ4697">
        <v>100</v>
      </c>
      <c r="AK4697">
        <v>256</v>
      </c>
      <c r="AL4697">
        <v>0.1206</v>
      </c>
      <c r="AM4697">
        <v>0.94469999999999998</v>
      </c>
      <c r="AN4697">
        <v>0.85540000000000005</v>
      </c>
      <c r="AO4697">
        <f>Data[[#This Row],[labeller_confidence_score]]-Data[[#This Row],[cytodiffusion_classification_confidence]]</f>
        <v>-8.9299999999999935E-2</v>
      </c>
    </row>
    <row r="4698" spans="1:41" x14ac:dyDescent="0.3">
      <c r="A4698" t="s">
        <v>4771</v>
      </c>
      <c r="B4698" t="s">
        <v>85</v>
      </c>
      <c r="C4698">
        <v>0</v>
      </c>
      <c r="D4698" t="s">
        <v>50</v>
      </c>
      <c r="E4698">
        <v>11.77</v>
      </c>
      <c r="F4698">
        <v>56.7</v>
      </c>
      <c r="G4698">
        <v>0.77900000000000003</v>
      </c>
      <c r="H4698">
        <v>0.35099999999999998</v>
      </c>
      <c r="I4698">
        <f>Data[[#This Row],[nucleus_area_pct]]/Data[[#This Row],[cytoplasm_ratio]]</f>
        <v>161.53846153846155</v>
      </c>
      <c r="J4698">
        <v>0.61299999999999999</v>
      </c>
      <c r="K4698">
        <v>0.372</v>
      </c>
      <c r="L4698">
        <v>4.7699999999999996</v>
      </c>
      <c r="M4698">
        <v>2.4</v>
      </c>
      <c r="N4698">
        <v>0.71799999999999997</v>
      </c>
      <c r="O4698">
        <v>364</v>
      </c>
      <c r="P4698">
        <v>64</v>
      </c>
      <c r="Q4698">
        <v>196</v>
      </c>
      <c r="R4698">
        <v>124</v>
      </c>
      <c r="S4698">
        <v>217</v>
      </c>
      <c r="T4698">
        <f>(Data[[#This Row],[mean_r]]/256)*100</f>
        <v>76.5625</v>
      </c>
      <c r="U4698">
        <f>(Data[[#This Row],[mean_g]]/256)*100</f>
        <v>48.4375</v>
      </c>
      <c r="V4698">
        <f>(Data[[#This Row],[mean_b]]/256)*100</f>
        <v>84.765625</v>
      </c>
      <c r="W4698">
        <v>0.69899999999999995</v>
      </c>
      <c r="X4698" t="s">
        <v>63</v>
      </c>
      <c r="Y4698" t="s">
        <v>40</v>
      </c>
      <c r="Z4698">
        <v>5893</v>
      </c>
      <c r="AA4698">
        <v>3.44</v>
      </c>
      <c r="AB4698">
        <v>12.1</v>
      </c>
      <c r="AC4698">
        <v>50.7</v>
      </c>
      <c r="AD4698">
        <v>370516</v>
      </c>
      <c r="AE4698">
        <v>89.1</v>
      </c>
      <c r="AF4698">
        <v>36</v>
      </c>
      <c r="AG4698" t="s">
        <v>64</v>
      </c>
      <c r="AH4698" t="s">
        <v>47</v>
      </c>
      <c r="AI4698" t="s">
        <v>52</v>
      </c>
      <c r="AJ4698">
        <v>40</v>
      </c>
      <c r="AK4698">
        <v>224</v>
      </c>
      <c r="AL4698">
        <v>1.2E-2</v>
      </c>
      <c r="AM4698">
        <v>0.9254</v>
      </c>
      <c r="AN4698">
        <v>0.94040000000000001</v>
      </c>
      <c r="AO4698">
        <f>Data[[#This Row],[labeller_confidence_score]]-Data[[#This Row],[cytodiffusion_classification_confidence]]</f>
        <v>1.5000000000000013E-2</v>
      </c>
    </row>
    <row r="4699" spans="1:41" x14ac:dyDescent="0.3">
      <c r="A4699" t="s">
        <v>4772</v>
      </c>
      <c r="B4699" t="s">
        <v>81</v>
      </c>
      <c r="C4699">
        <v>1</v>
      </c>
      <c r="D4699" t="s">
        <v>82</v>
      </c>
      <c r="E4699">
        <v>11.08</v>
      </c>
      <c r="F4699">
        <v>85.6</v>
      </c>
      <c r="G4699">
        <v>0.28499999999999998</v>
      </c>
      <c r="H4699">
        <v>7.0000000000000007E-2</v>
      </c>
      <c r="I4699">
        <f>Data[[#This Row],[nucleus_area_pct]]/Data[[#This Row],[cytoplasm_ratio]]</f>
        <v>1222.8571428571427</v>
      </c>
      <c r="J4699">
        <v>0.78</v>
      </c>
      <c r="K4699">
        <v>0.28000000000000003</v>
      </c>
      <c r="L4699">
        <v>0.81</v>
      </c>
      <c r="M4699">
        <v>1</v>
      </c>
      <c r="N4699">
        <v>0.90800000000000003</v>
      </c>
      <c r="O4699">
        <v>492</v>
      </c>
      <c r="P4699">
        <v>92</v>
      </c>
      <c r="Q4699">
        <v>209</v>
      </c>
      <c r="R4699">
        <v>158</v>
      </c>
      <c r="S4699">
        <v>236</v>
      </c>
      <c r="T4699">
        <f>(Data[[#This Row],[mean_r]]/256)*100</f>
        <v>81.640625</v>
      </c>
      <c r="U4699">
        <f>(Data[[#This Row],[mean_g]]/256)*100</f>
        <v>61.71875</v>
      </c>
      <c r="V4699">
        <f>(Data[[#This Row],[mean_b]]/256)*100</f>
        <v>92.1875</v>
      </c>
      <c r="W4699">
        <v>0.74</v>
      </c>
      <c r="X4699" t="s">
        <v>39</v>
      </c>
      <c r="Y4699" t="s">
        <v>45</v>
      </c>
      <c r="Z4699">
        <v>3613</v>
      </c>
      <c r="AA4699">
        <v>4.9800000000000004</v>
      </c>
      <c r="AB4699">
        <v>12.1</v>
      </c>
      <c r="AC4699">
        <v>48.6</v>
      </c>
      <c r="AD4699">
        <v>234946</v>
      </c>
      <c r="AE4699">
        <v>67.099999999999994</v>
      </c>
      <c r="AF4699">
        <v>32.299999999999997</v>
      </c>
      <c r="AG4699" t="s">
        <v>46</v>
      </c>
      <c r="AH4699" t="s">
        <v>68</v>
      </c>
      <c r="AI4699" t="s">
        <v>52</v>
      </c>
      <c r="AJ4699">
        <v>60</v>
      </c>
      <c r="AK4699">
        <v>512</v>
      </c>
      <c r="AL4699">
        <v>1</v>
      </c>
      <c r="AM4699">
        <v>0.76170000000000004</v>
      </c>
      <c r="AN4699">
        <v>0.70330000000000004</v>
      </c>
      <c r="AO4699">
        <f>Data[[#This Row],[labeller_confidence_score]]-Data[[#This Row],[cytodiffusion_classification_confidence]]</f>
        <v>-5.8400000000000007E-2</v>
      </c>
    </row>
    <row r="4700" spans="1:41" x14ac:dyDescent="0.3">
      <c r="A4700" t="s">
        <v>4773</v>
      </c>
      <c r="B4700" t="s">
        <v>60</v>
      </c>
      <c r="C4700">
        <v>0</v>
      </c>
      <c r="D4700" t="s">
        <v>50</v>
      </c>
      <c r="E4700">
        <v>14.34</v>
      </c>
      <c r="F4700">
        <v>61.1</v>
      </c>
      <c r="G4700">
        <v>0.38700000000000001</v>
      </c>
      <c r="H4700">
        <v>0.32500000000000001</v>
      </c>
      <c r="I4700">
        <f>Data[[#This Row],[nucleus_area_pct]]/Data[[#This Row],[cytoplasm_ratio]]</f>
        <v>188</v>
      </c>
      <c r="J4700">
        <v>0.65300000000000002</v>
      </c>
      <c r="K4700">
        <v>0.40899999999999997</v>
      </c>
      <c r="L4700">
        <v>2.2200000000000002</v>
      </c>
      <c r="M4700">
        <v>1.1000000000000001</v>
      </c>
      <c r="N4700">
        <v>0.71799999999999997</v>
      </c>
      <c r="O4700">
        <v>470</v>
      </c>
      <c r="P4700">
        <v>92</v>
      </c>
      <c r="Q4700">
        <v>203</v>
      </c>
      <c r="R4700">
        <v>153</v>
      </c>
      <c r="S4700">
        <v>185</v>
      </c>
      <c r="T4700">
        <f>(Data[[#This Row],[mean_r]]/256)*100</f>
        <v>79.296875</v>
      </c>
      <c r="U4700">
        <f>(Data[[#This Row],[mean_g]]/256)*100</f>
        <v>59.765625</v>
      </c>
      <c r="V4700">
        <f>(Data[[#This Row],[mean_b]]/256)*100</f>
        <v>72.265625</v>
      </c>
      <c r="W4700">
        <v>0.58799999999999997</v>
      </c>
      <c r="X4700" t="s">
        <v>39</v>
      </c>
      <c r="Y4700" t="s">
        <v>40</v>
      </c>
      <c r="Z4700">
        <v>8468</v>
      </c>
      <c r="AA4700">
        <v>4.62</v>
      </c>
      <c r="AB4700">
        <v>14.4</v>
      </c>
      <c r="AC4700">
        <v>37.700000000000003</v>
      </c>
      <c r="AD4700">
        <v>152379</v>
      </c>
      <c r="AE4700">
        <v>92.9</v>
      </c>
      <c r="AF4700">
        <v>31.3</v>
      </c>
      <c r="AG4700" t="s">
        <v>41</v>
      </c>
      <c r="AH4700" t="s">
        <v>47</v>
      </c>
      <c r="AI4700" t="s">
        <v>56</v>
      </c>
      <c r="AJ4700">
        <v>40</v>
      </c>
      <c r="AK4700">
        <v>224</v>
      </c>
      <c r="AL4700">
        <v>0.14710000000000001</v>
      </c>
      <c r="AM4700">
        <v>0.74880000000000002</v>
      </c>
      <c r="AN4700">
        <v>0.99409999999999998</v>
      </c>
      <c r="AO4700">
        <f>Data[[#This Row],[labeller_confidence_score]]-Data[[#This Row],[cytodiffusion_classification_confidence]]</f>
        <v>0.24529999999999996</v>
      </c>
    </row>
    <row r="4701" spans="1:41" x14ac:dyDescent="0.3">
      <c r="A4701" t="s">
        <v>4774</v>
      </c>
      <c r="B4701" t="s">
        <v>85</v>
      </c>
      <c r="C4701">
        <v>0</v>
      </c>
      <c r="D4701" t="s">
        <v>50</v>
      </c>
      <c r="E4701">
        <v>10.84</v>
      </c>
      <c r="F4701">
        <v>47.1</v>
      </c>
      <c r="G4701">
        <v>0.626</v>
      </c>
      <c r="H4701">
        <v>0.46400000000000002</v>
      </c>
      <c r="I4701">
        <f>Data[[#This Row],[nucleus_area_pct]]/Data[[#This Row],[cytoplasm_ratio]]</f>
        <v>101.50862068965517</v>
      </c>
      <c r="J4701">
        <v>0.84199999999999997</v>
      </c>
      <c r="K4701">
        <v>0.443</v>
      </c>
      <c r="L4701">
        <v>4.58</v>
      </c>
      <c r="M4701">
        <v>1.9</v>
      </c>
      <c r="N4701">
        <v>0.80700000000000005</v>
      </c>
      <c r="O4701">
        <v>407</v>
      </c>
      <c r="P4701">
        <v>48</v>
      </c>
      <c r="Q4701">
        <v>185</v>
      </c>
      <c r="R4701">
        <v>139</v>
      </c>
      <c r="S4701">
        <v>183</v>
      </c>
      <c r="T4701">
        <f>(Data[[#This Row],[mean_r]]/256)*100</f>
        <v>72.265625</v>
      </c>
      <c r="U4701">
        <f>(Data[[#This Row],[mean_g]]/256)*100</f>
        <v>54.296875</v>
      </c>
      <c r="V4701">
        <f>(Data[[#This Row],[mean_b]]/256)*100</f>
        <v>71.484375</v>
      </c>
      <c r="W4701">
        <v>0.70799999999999996</v>
      </c>
      <c r="X4701" t="s">
        <v>39</v>
      </c>
      <c r="Y4701" t="s">
        <v>45</v>
      </c>
      <c r="Z4701">
        <v>7659</v>
      </c>
      <c r="AA4701">
        <v>4.97</v>
      </c>
      <c r="AB4701">
        <v>12</v>
      </c>
      <c r="AC4701">
        <v>48.5</v>
      </c>
      <c r="AD4701">
        <v>224827</v>
      </c>
      <c r="AE4701">
        <v>85.8</v>
      </c>
      <c r="AF4701">
        <v>34.200000000000003</v>
      </c>
      <c r="AG4701" t="s">
        <v>64</v>
      </c>
      <c r="AH4701" t="s">
        <v>68</v>
      </c>
      <c r="AI4701" t="s">
        <v>56</v>
      </c>
      <c r="AJ4701">
        <v>100</v>
      </c>
      <c r="AK4701">
        <v>224</v>
      </c>
      <c r="AL4701">
        <v>0</v>
      </c>
      <c r="AM4701">
        <v>0.97060000000000002</v>
      </c>
      <c r="AN4701">
        <v>0.87519999999999998</v>
      </c>
      <c r="AO4701">
        <f>Data[[#This Row],[labeller_confidence_score]]-Data[[#This Row],[cytodiffusion_classification_confidence]]</f>
        <v>-9.540000000000004E-2</v>
      </c>
    </row>
    <row r="4702" spans="1:41" x14ac:dyDescent="0.3">
      <c r="A4702" t="s">
        <v>4775</v>
      </c>
      <c r="B4702" t="s">
        <v>85</v>
      </c>
      <c r="C4702">
        <v>0</v>
      </c>
      <c r="D4702" t="s">
        <v>50</v>
      </c>
      <c r="E4702">
        <v>10.59</v>
      </c>
      <c r="F4702">
        <v>62.5</v>
      </c>
      <c r="G4702">
        <v>0.61299999999999999</v>
      </c>
      <c r="H4702">
        <v>0.41899999999999998</v>
      </c>
      <c r="I4702">
        <f>Data[[#This Row],[nucleus_area_pct]]/Data[[#This Row],[cytoplasm_ratio]]</f>
        <v>149.16467780429596</v>
      </c>
      <c r="J4702">
        <v>0.76900000000000002</v>
      </c>
      <c r="K4702">
        <v>0.39800000000000002</v>
      </c>
      <c r="L4702">
        <v>4.54</v>
      </c>
      <c r="M4702">
        <v>2.4</v>
      </c>
      <c r="N4702">
        <v>0.66500000000000004</v>
      </c>
      <c r="O4702">
        <v>350</v>
      </c>
      <c r="P4702">
        <v>87</v>
      </c>
      <c r="Q4702">
        <v>185</v>
      </c>
      <c r="R4702">
        <v>155</v>
      </c>
      <c r="S4702">
        <v>202</v>
      </c>
      <c r="T4702">
        <f>(Data[[#This Row],[mean_r]]/256)*100</f>
        <v>72.265625</v>
      </c>
      <c r="U4702">
        <f>(Data[[#This Row],[mean_g]]/256)*100</f>
        <v>60.546875</v>
      </c>
      <c r="V4702">
        <f>(Data[[#This Row],[mean_b]]/256)*100</f>
        <v>78.90625</v>
      </c>
      <c r="W4702">
        <v>0.872</v>
      </c>
      <c r="X4702" t="s">
        <v>39</v>
      </c>
      <c r="Y4702" t="s">
        <v>45</v>
      </c>
      <c r="Z4702">
        <v>6519</v>
      </c>
      <c r="AA4702">
        <v>4.8499999999999996</v>
      </c>
      <c r="AB4702">
        <v>15.6</v>
      </c>
      <c r="AC4702">
        <v>39.9</v>
      </c>
      <c r="AD4702">
        <v>249957</v>
      </c>
      <c r="AE4702">
        <v>92.1</v>
      </c>
      <c r="AF4702">
        <v>35.299999999999997</v>
      </c>
      <c r="AG4702" t="s">
        <v>41</v>
      </c>
      <c r="AH4702" t="s">
        <v>47</v>
      </c>
      <c r="AI4702" t="s">
        <v>56</v>
      </c>
      <c r="AJ4702">
        <v>100</v>
      </c>
      <c r="AK4702">
        <v>360</v>
      </c>
      <c r="AL4702">
        <v>0.1706</v>
      </c>
      <c r="AM4702">
        <v>0.88049999999999995</v>
      </c>
      <c r="AN4702">
        <v>0.90669999999999995</v>
      </c>
      <c r="AO4702">
        <f>Data[[#This Row],[labeller_confidence_score]]-Data[[#This Row],[cytodiffusion_classification_confidence]]</f>
        <v>2.6200000000000001E-2</v>
      </c>
    </row>
    <row r="4703" spans="1:41" x14ac:dyDescent="0.3">
      <c r="A4703" t="s">
        <v>4776</v>
      </c>
      <c r="B4703" t="s">
        <v>103</v>
      </c>
      <c r="C4703">
        <v>1</v>
      </c>
      <c r="D4703" t="s">
        <v>104</v>
      </c>
      <c r="E4703">
        <v>3.47</v>
      </c>
      <c r="F4703">
        <v>0</v>
      </c>
      <c r="G4703">
        <v>0</v>
      </c>
      <c r="H4703">
        <v>1</v>
      </c>
      <c r="I4703">
        <f>Data[[#This Row],[nucleus_area_pct]]/Data[[#This Row],[cytoplasm_ratio]]</f>
        <v>0</v>
      </c>
      <c r="J4703">
        <v>0.45</v>
      </c>
      <c r="K4703">
        <v>0.77700000000000002</v>
      </c>
      <c r="L4703">
        <v>0.48</v>
      </c>
      <c r="M4703">
        <v>1</v>
      </c>
      <c r="N4703">
        <v>0.622</v>
      </c>
      <c r="O4703">
        <v>74</v>
      </c>
      <c r="P4703">
        <v>33</v>
      </c>
      <c r="Q4703">
        <v>211</v>
      </c>
      <c r="R4703">
        <v>125</v>
      </c>
      <c r="S4703">
        <v>137</v>
      </c>
      <c r="T4703">
        <f>(Data[[#This Row],[mean_r]]/256)*100</f>
        <v>82.421875</v>
      </c>
      <c r="U4703">
        <f>(Data[[#This Row],[mean_g]]/256)*100</f>
        <v>48.828125</v>
      </c>
      <c r="V4703">
        <f>(Data[[#This Row],[mean_b]]/256)*100</f>
        <v>53.515625</v>
      </c>
      <c r="W4703">
        <v>0.47199999999999998</v>
      </c>
      <c r="X4703" t="s">
        <v>63</v>
      </c>
      <c r="Y4703" t="s">
        <v>45</v>
      </c>
      <c r="Z4703">
        <v>9824</v>
      </c>
      <c r="AA4703">
        <v>3.08</v>
      </c>
      <c r="AB4703">
        <v>12.3</v>
      </c>
      <c r="AC4703">
        <v>37.1</v>
      </c>
      <c r="AD4703">
        <v>311456</v>
      </c>
      <c r="AE4703">
        <v>78.099999999999994</v>
      </c>
      <c r="AF4703">
        <v>35.4</v>
      </c>
      <c r="AG4703" t="s">
        <v>64</v>
      </c>
      <c r="AH4703" t="s">
        <v>47</v>
      </c>
      <c r="AI4703" t="s">
        <v>52</v>
      </c>
      <c r="AJ4703">
        <v>40</v>
      </c>
      <c r="AK4703">
        <v>256</v>
      </c>
      <c r="AL4703">
        <v>0.75449999999999995</v>
      </c>
      <c r="AM4703">
        <v>0.72789999999999999</v>
      </c>
      <c r="AN4703">
        <v>0.78100000000000003</v>
      </c>
      <c r="AO4703">
        <f>Data[[#This Row],[labeller_confidence_score]]-Data[[#This Row],[cytodiffusion_classification_confidence]]</f>
        <v>5.3100000000000036E-2</v>
      </c>
    </row>
    <row r="4704" spans="1:41" x14ac:dyDescent="0.3">
      <c r="A4704" t="s">
        <v>4777</v>
      </c>
      <c r="B4704" t="s">
        <v>62</v>
      </c>
      <c r="C4704">
        <v>0</v>
      </c>
      <c r="D4704" t="s">
        <v>50</v>
      </c>
      <c r="E4704">
        <v>9.41</v>
      </c>
      <c r="F4704">
        <v>77.7</v>
      </c>
      <c r="G4704">
        <v>0.90600000000000003</v>
      </c>
      <c r="H4704">
        <v>0.153</v>
      </c>
      <c r="I4704">
        <f>Data[[#This Row],[nucleus_area_pct]]/Data[[#This Row],[cytoplasm_ratio]]</f>
        <v>507.84313725490199</v>
      </c>
      <c r="J4704">
        <v>0.92800000000000005</v>
      </c>
      <c r="K4704">
        <v>0.17499999999999999</v>
      </c>
      <c r="L4704">
        <v>1.18</v>
      </c>
      <c r="M4704">
        <v>1</v>
      </c>
      <c r="N4704">
        <v>0.93200000000000005</v>
      </c>
      <c r="O4704">
        <v>322</v>
      </c>
      <c r="P4704">
        <v>59</v>
      </c>
      <c r="Q4704">
        <v>222</v>
      </c>
      <c r="R4704">
        <v>146</v>
      </c>
      <c r="S4704">
        <v>196</v>
      </c>
      <c r="T4704">
        <f>(Data[[#This Row],[mean_r]]/256)*100</f>
        <v>86.71875</v>
      </c>
      <c r="U4704">
        <f>(Data[[#This Row],[mean_g]]/256)*100</f>
        <v>57.03125</v>
      </c>
      <c r="V4704">
        <f>(Data[[#This Row],[mean_b]]/256)*100</f>
        <v>76.5625</v>
      </c>
      <c r="W4704">
        <v>0.77100000000000002</v>
      </c>
      <c r="X4704" t="s">
        <v>39</v>
      </c>
      <c r="Y4704" t="s">
        <v>45</v>
      </c>
      <c r="Z4704">
        <v>4625</v>
      </c>
      <c r="AA4704">
        <v>3.96</v>
      </c>
      <c r="AB4704">
        <v>13.8</v>
      </c>
      <c r="AC4704">
        <v>39.9</v>
      </c>
      <c r="AD4704">
        <v>396383</v>
      </c>
      <c r="AE4704">
        <v>86.4</v>
      </c>
      <c r="AF4704">
        <v>33.200000000000003</v>
      </c>
      <c r="AG4704" t="s">
        <v>46</v>
      </c>
      <c r="AH4704" t="s">
        <v>68</v>
      </c>
      <c r="AI4704" t="s">
        <v>52</v>
      </c>
      <c r="AJ4704">
        <v>40</v>
      </c>
      <c r="AK4704">
        <v>360</v>
      </c>
      <c r="AL4704">
        <v>4.3200000000000002E-2</v>
      </c>
      <c r="AM4704">
        <v>1</v>
      </c>
      <c r="AN4704">
        <v>0.94899999999999995</v>
      </c>
      <c r="AO4704">
        <f>Data[[#This Row],[labeller_confidence_score]]-Data[[#This Row],[cytodiffusion_classification_confidence]]</f>
        <v>-5.1000000000000045E-2</v>
      </c>
    </row>
    <row r="4705" spans="1:41" x14ac:dyDescent="0.3">
      <c r="A4705" t="s">
        <v>4778</v>
      </c>
      <c r="B4705" t="s">
        <v>89</v>
      </c>
      <c r="C4705">
        <v>1</v>
      </c>
      <c r="D4705" t="s">
        <v>38</v>
      </c>
      <c r="E4705">
        <v>13.44</v>
      </c>
      <c r="F4705">
        <v>56.8</v>
      </c>
      <c r="G4705">
        <v>0.51</v>
      </c>
      <c r="H4705">
        <v>0.377</v>
      </c>
      <c r="I4705">
        <f>Data[[#This Row],[nucleus_area_pct]]/Data[[#This Row],[cytoplasm_ratio]]</f>
        <v>150.66312997347478</v>
      </c>
      <c r="J4705">
        <v>0.79100000000000004</v>
      </c>
      <c r="K4705">
        <v>0.36499999999999999</v>
      </c>
      <c r="L4705">
        <v>5.14</v>
      </c>
      <c r="M4705">
        <v>3.9</v>
      </c>
      <c r="N4705">
        <v>0.80900000000000005</v>
      </c>
      <c r="O4705">
        <v>490</v>
      </c>
      <c r="P4705">
        <v>76</v>
      </c>
      <c r="Q4705">
        <v>230</v>
      </c>
      <c r="R4705">
        <v>170</v>
      </c>
      <c r="S4705">
        <v>197</v>
      </c>
      <c r="T4705">
        <f>(Data[[#This Row],[mean_r]]/256)*100</f>
        <v>89.84375</v>
      </c>
      <c r="U4705">
        <f>(Data[[#This Row],[mean_g]]/256)*100</f>
        <v>66.40625</v>
      </c>
      <c r="V4705">
        <f>(Data[[#This Row],[mean_b]]/256)*100</f>
        <v>76.953125</v>
      </c>
      <c r="W4705">
        <v>0.65100000000000002</v>
      </c>
      <c r="X4705" t="s">
        <v>63</v>
      </c>
      <c r="Y4705" t="s">
        <v>45</v>
      </c>
      <c r="Z4705">
        <v>5671</v>
      </c>
      <c r="AA4705">
        <v>5.85</v>
      </c>
      <c r="AB4705">
        <v>11.5</v>
      </c>
      <c r="AC4705">
        <v>39.5</v>
      </c>
      <c r="AD4705">
        <v>126359</v>
      </c>
      <c r="AE4705">
        <v>98.7</v>
      </c>
      <c r="AF4705">
        <v>32.4</v>
      </c>
      <c r="AG4705" t="s">
        <v>64</v>
      </c>
      <c r="AH4705" t="s">
        <v>47</v>
      </c>
      <c r="AI4705" t="s">
        <v>56</v>
      </c>
      <c r="AJ4705">
        <v>100</v>
      </c>
      <c r="AK4705">
        <v>360</v>
      </c>
      <c r="AL4705">
        <v>0.77949999999999997</v>
      </c>
      <c r="AM4705">
        <v>0.90059999999999996</v>
      </c>
      <c r="AN4705">
        <v>0.62460000000000004</v>
      </c>
      <c r="AO4705">
        <f>Data[[#This Row],[labeller_confidence_score]]-Data[[#This Row],[cytodiffusion_classification_confidence]]</f>
        <v>-0.27599999999999991</v>
      </c>
    </row>
    <row r="4706" spans="1:41" x14ac:dyDescent="0.3">
      <c r="A4706" t="s">
        <v>4779</v>
      </c>
      <c r="B4706" t="s">
        <v>37</v>
      </c>
      <c r="C4706">
        <v>1</v>
      </c>
      <c r="D4706" t="s">
        <v>38</v>
      </c>
      <c r="E4706">
        <v>16.489999999999998</v>
      </c>
      <c r="F4706">
        <v>65.7</v>
      </c>
      <c r="G4706">
        <v>0.438</v>
      </c>
      <c r="H4706">
        <v>0.34399999999999997</v>
      </c>
      <c r="I4706">
        <f>Data[[#This Row],[nucleus_area_pct]]/Data[[#This Row],[cytoplasm_ratio]]</f>
        <v>190.98837209302329</v>
      </c>
      <c r="J4706">
        <v>0.58099999999999996</v>
      </c>
      <c r="K4706">
        <v>0.33400000000000002</v>
      </c>
      <c r="L4706">
        <v>3.24</v>
      </c>
      <c r="M4706">
        <v>6.6</v>
      </c>
      <c r="N4706">
        <v>0.82</v>
      </c>
      <c r="O4706">
        <v>420</v>
      </c>
      <c r="P4706">
        <v>91</v>
      </c>
      <c r="Q4706">
        <v>221</v>
      </c>
      <c r="R4706">
        <v>191</v>
      </c>
      <c r="S4706">
        <v>188</v>
      </c>
      <c r="T4706">
        <f>(Data[[#This Row],[mean_r]]/256)*100</f>
        <v>86.328125</v>
      </c>
      <c r="U4706">
        <f>(Data[[#This Row],[mean_g]]/256)*100</f>
        <v>74.609375</v>
      </c>
      <c r="V4706">
        <f>(Data[[#This Row],[mean_b]]/256)*100</f>
        <v>73.4375</v>
      </c>
      <c r="W4706">
        <v>0.56000000000000005</v>
      </c>
      <c r="X4706" t="s">
        <v>51</v>
      </c>
      <c r="Y4706" t="s">
        <v>40</v>
      </c>
      <c r="Z4706">
        <v>7992</v>
      </c>
      <c r="AA4706">
        <v>5.68</v>
      </c>
      <c r="AB4706">
        <v>11.7</v>
      </c>
      <c r="AC4706">
        <v>44.1</v>
      </c>
      <c r="AD4706">
        <v>221368</v>
      </c>
      <c r="AE4706">
        <v>103.5</v>
      </c>
      <c r="AF4706">
        <v>32</v>
      </c>
      <c r="AG4706" t="s">
        <v>64</v>
      </c>
      <c r="AH4706" t="s">
        <v>47</v>
      </c>
      <c r="AI4706" t="s">
        <v>56</v>
      </c>
      <c r="AJ4706">
        <v>100</v>
      </c>
      <c r="AK4706">
        <v>512</v>
      </c>
      <c r="AL4706">
        <v>0.82489999999999997</v>
      </c>
      <c r="AM4706">
        <v>0.65210000000000001</v>
      </c>
      <c r="AN4706">
        <v>0.87319999999999998</v>
      </c>
      <c r="AO4706">
        <f>Data[[#This Row],[labeller_confidence_score]]-Data[[#This Row],[cytodiffusion_classification_confidence]]</f>
        <v>0.22109999999999996</v>
      </c>
    </row>
    <row r="4707" spans="1:41" x14ac:dyDescent="0.3">
      <c r="A4707" t="s">
        <v>4780</v>
      </c>
      <c r="B4707" t="s">
        <v>62</v>
      </c>
      <c r="C4707">
        <v>0</v>
      </c>
      <c r="D4707" t="s">
        <v>50</v>
      </c>
      <c r="E4707">
        <v>10.72</v>
      </c>
      <c r="F4707">
        <v>76.5</v>
      </c>
      <c r="G4707">
        <v>0.83799999999999997</v>
      </c>
      <c r="H4707">
        <v>0.19400000000000001</v>
      </c>
      <c r="I4707">
        <f>Data[[#This Row],[nucleus_area_pct]]/Data[[#This Row],[cytoplasm_ratio]]</f>
        <v>394.32989690721649</v>
      </c>
      <c r="J4707">
        <v>0.88100000000000001</v>
      </c>
      <c r="K4707">
        <v>0.246</v>
      </c>
      <c r="L4707">
        <v>0.47</v>
      </c>
      <c r="M4707">
        <v>1.1000000000000001</v>
      </c>
      <c r="N4707">
        <v>0.90600000000000003</v>
      </c>
      <c r="O4707">
        <v>259</v>
      </c>
      <c r="P4707">
        <v>61</v>
      </c>
      <c r="Q4707">
        <v>191</v>
      </c>
      <c r="R4707">
        <v>157</v>
      </c>
      <c r="S4707">
        <v>193</v>
      </c>
      <c r="T4707">
        <f>(Data[[#This Row],[mean_r]]/256)*100</f>
        <v>74.609375</v>
      </c>
      <c r="U4707">
        <f>(Data[[#This Row],[mean_g]]/256)*100</f>
        <v>61.328125</v>
      </c>
      <c r="V4707">
        <f>(Data[[#This Row],[mean_b]]/256)*100</f>
        <v>75.390625</v>
      </c>
      <c r="W4707">
        <v>0.76300000000000001</v>
      </c>
      <c r="X4707" t="s">
        <v>39</v>
      </c>
      <c r="Y4707" t="s">
        <v>40</v>
      </c>
      <c r="Z4707">
        <v>6465</v>
      </c>
      <c r="AA4707">
        <v>4.8600000000000003</v>
      </c>
      <c r="AB4707">
        <v>12</v>
      </c>
      <c r="AC4707">
        <v>39.4</v>
      </c>
      <c r="AD4707">
        <v>333305</v>
      </c>
      <c r="AE4707">
        <v>83.7</v>
      </c>
      <c r="AF4707">
        <v>31.8</v>
      </c>
      <c r="AG4707" t="s">
        <v>46</v>
      </c>
      <c r="AH4707" t="s">
        <v>42</v>
      </c>
      <c r="AI4707" t="s">
        <v>56</v>
      </c>
      <c r="AJ4707">
        <v>100</v>
      </c>
      <c r="AK4707">
        <v>512</v>
      </c>
      <c r="AL4707">
        <v>7.5700000000000003E-2</v>
      </c>
      <c r="AM4707">
        <v>0.78810000000000002</v>
      </c>
      <c r="AN4707">
        <v>0.87209999999999999</v>
      </c>
      <c r="AO4707">
        <f>Data[[#This Row],[labeller_confidence_score]]-Data[[#This Row],[cytodiffusion_classification_confidence]]</f>
        <v>8.3999999999999964E-2</v>
      </c>
    </row>
    <row r="4708" spans="1:41" x14ac:dyDescent="0.3">
      <c r="A4708" t="s">
        <v>4781</v>
      </c>
      <c r="B4708" t="s">
        <v>66</v>
      </c>
      <c r="C4708">
        <v>1</v>
      </c>
      <c r="D4708" t="s">
        <v>67</v>
      </c>
      <c r="E4708">
        <v>10.91</v>
      </c>
      <c r="F4708">
        <v>86.7</v>
      </c>
      <c r="G4708">
        <v>0.78600000000000003</v>
      </c>
      <c r="H4708">
        <v>0.21099999999999999</v>
      </c>
      <c r="I4708">
        <f>Data[[#This Row],[nucleus_area_pct]]/Data[[#This Row],[cytoplasm_ratio]]</f>
        <v>410.90047393364932</v>
      </c>
      <c r="J4708">
        <v>0.315</v>
      </c>
      <c r="K4708">
        <v>0.69299999999999995</v>
      </c>
      <c r="L4708">
        <v>0.79</v>
      </c>
      <c r="M4708">
        <v>1.1000000000000001</v>
      </c>
      <c r="N4708">
        <v>0.70199999999999996</v>
      </c>
      <c r="O4708">
        <v>445</v>
      </c>
      <c r="P4708">
        <v>99</v>
      </c>
      <c r="Q4708">
        <v>222</v>
      </c>
      <c r="R4708">
        <v>136</v>
      </c>
      <c r="S4708">
        <v>207</v>
      </c>
      <c r="T4708">
        <f>(Data[[#This Row],[mean_r]]/256)*100</f>
        <v>86.71875</v>
      </c>
      <c r="U4708">
        <f>(Data[[#This Row],[mean_g]]/256)*100</f>
        <v>53.125</v>
      </c>
      <c r="V4708">
        <f>(Data[[#This Row],[mean_b]]/256)*100</f>
        <v>80.859375</v>
      </c>
      <c r="W4708">
        <v>0.82199999999999995</v>
      </c>
      <c r="X4708" t="s">
        <v>51</v>
      </c>
      <c r="Y4708" t="s">
        <v>45</v>
      </c>
      <c r="Z4708">
        <v>5536</v>
      </c>
      <c r="AA4708">
        <v>4.55</v>
      </c>
      <c r="AB4708">
        <v>14</v>
      </c>
      <c r="AC4708">
        <v>41.4</v>
      </c>
      <c r="AD4708">
        <v>130063</v>
      </c>
      <c r="AE4708">
        <v>100.7</v>
      </c>
      <c r="AF4708">
        <v>32.299999999999997</v>
      </c>
      <c r="AG4708" t="s">
        <v>64</v>
      </c>
      <c r="AH4708" t="s">
        <v>47</v>
      </c>
      <c r="AI4708" t="s">
        <v>56</v>
      </c>
      <c r="AJ4708">
        <v>100</v>
      </c>
      <c r="AK4708">
        <v>360</v>
      </c>
      <c r="AL4708">
        <v>0.8296</v>
      </c>
      <c r="AM4708">
        <v>0.94540000000000002</v>
      </c>
      <c r="AN4708">
        <v>0.77629999999999999</v>
      </c>
      <c r="AO4708">
        <f>Data[[#This Row],[labeller_confidence_score]]-Data[[#This Row],[cytodiffusion_classification_confidence]]</f>
        <v>-0.16910000000000003</v>
      </c>
    </row>
    <row r="4709" spans="1:41" x14ac:dyDescent="0.3">
      <c r="A4709" t="s">
        <v>4782</v>
      </c>
      <c r="B4709" t="s">
        <v>62</v>
      </c>
      <c r="C4709">
        <v>0</v>
      </c>
      <c r="D4709" t="s">
        <v>50</v>
      </c>
      <c r="E4709">
        <v>10.07</v>
      </c>
      <c r="F4709">
        <v>81.8</v>
      </c>
      <c r="G4709">
        <v>0.78900000000000003</v>
      </c>
      <c r="H4709">
        <v>0.17899999999999999</v>
      </c>
      <c r="I4709">
        <f>Data[[#This Row],[nucleus_area_pct]]/Data[[#This Row],[cytoplasm_ratio]]</f>
        <v>456.98324022346367</v>
      </c>
      <c r="J4709">
        <v>0.91300000000000003</v>
      </c>
      <c r="K4709">
        <v>0.34899999999999998</v>
      </c>
      <c r="L4709">
        <v>1.21</v>
      </c>
      <c r="M4709">
        <v>1.2</v>
      </c>
      <c r="N4709">
        <v>0.94099999999999995</v>
      </c>
      <c r="O4709">
        <v>247</v>
      </c>
      <c r="P4709">
        <v>61</v>
      </c>
      <c r="Q4709">
        <v>204</v>
      </c>
      <c r="R4709">
        <v>145</v>
      </c>
      <c r="S4709">
        <v>190</v>
      </c>
      <c r="T4709">
        <f>(Data[[#This Row],[mean_r]]/256)*100</f>
        <v>79.6875</v>
      </c>
      <c r="U4709">
        <f>(Data[[#This Row],[mean_g]]/256)*100</f>
        <v>56.640625</v>
      </c>
      <c r="V4709">
        <f>(Data[[#This Row],[mean_b]]/256)*100</f>
        <v>74.21875</v>
      </c>
      <c r="W4709">
        <v>0.69399999999999995</v>
      </c>
      <c r="X4709" t="s">
        <v>39</v>
      </c>
      <c r="Y4709" t="s">
        <v>45</v>
      </c>
      <c r="Z4709">
        <v>7250</v>
      </c>
      <c r="AA4709">
        <v>4.7699999999999996</v>
      </c>
      <c r="AB4709">
        <v>14.3</v>
      </c>
      <c r="AC4709">
        <v>42.2</v>
      </c>
      <c r="AD4709">
        <v>285980</v>
      </c>
      <c r="AE4709">
        <v>81.099999999999994</v>
      </c>
      <c r="AF4709">
        <v>34.4</v>
      </c>
      <c r="AG4709" t="s">
        <v>64</v>
      </c>
      <c r="AH4709" t="s">
        <v>42</v>
      </c>
      <c r="AI4709" t="s">
        <v>43</v>
      </c>
      <c r="AJ4709">
        <v>60</v>
      </c>
      <c r="AK4709">
        <v>360</v>
      </c>
      <c r="AL4709">
        <v>5.4399999999999997E-2</v>
      </c>
      <c r="AM4709">
        <v>0.92449999999999999</v>
      </c>
      <c r="AN4709">
        <v>0.96679999999999999</v>
      </c>
      <c r="AO4709">
        <f>Data[[#This Row],[labeller_confidence_score]]-Data[[#This Row],[cytodiffusion_classification_confidence]]</f>
        <v>4.2300000000000004E-2</v>
      </c>
    </row>
    <row r="4710" spans="1:41" x14ac:dyDescent="0.3">
      <c r="A4710" t="s">
        <v>4783</v>
      </c>
      <c r="B4710" t="s">
        <v>37</v>
      </c>
      <c r="C4710">
        <v>1</v>
      </c>
      <c r="D4710" t="s">
        <v>38</v>
      </c>
      <c r="E4710">
        <v>13.12</v>
      </c>
      <c r="F4710">
        <v>55.2</v>
      </c>
      <c r="G4710">
        <v>0.434</v>
      </c>
      <c r="H4710">
        <v>0.42799999999999999</v>
      </c>
      <c r="I4710">
        <f>Data[[#This Row],[nucleus_area_pct]]/Data[[#This Row],[cytoplasm_ratio]]</f>
        <v>128.97196261682245</v>
      </c>
      <c r="J4710">
        <v>0.77900000000000003</v>
      </c>
      <c r="K4710">
        <v>0.435</v>
      </c>
      <c r="L4710">
        <v>2.5499999999999998</v>
      </c>
      <c r="M4710">
        <v>5.5</v>
      </c>
      <c r="N4710">
        <v>0.78800000000000003</v>
      </c>
      <c r="O4710">
        <v>525</v>
      </c>
      <c r="P4710">
        <v>70</v>
      </c>
      <c r="Q4710">
        <v>208</v>
      </c>
      <c r="R4710">
        <v>157</v>
      </c>
      <c r="S4710">
        <v>170</v>
      </c>
      <c r="T4710">
        <f>(Data[[#This Row],[mean_r]]/256)*100</f>
        <v>81.25</v>
      </c>
      <c r="U4710">
        <f>(Data[[#This Row],[mean_g]]/256)*100</f>
        <v>61.328125</v>
      </c>
      <c r="V4710">
        <f>(Data[[#This Row],[mean_b]]/256)*100</f>
        <v>66.40625</v>
      </c>
      <c r="W4710">
        <v>0.69599999999999995</v>
      </c>
      <c r="X4710" t="s">
        <v>51</v>
      </c>
      <c r="Y4710" t="s">
        <v>45</v>
      </c>
      <c r="Z4710">
        <v>9271</v>
      </c>
      <c r="AA4710">
        <v>4.0199999999999996</v>
      </c>
      <c r="AB4710">
        <v>14.7</v>
      </c>
      <c r="AC4710">
        <v>32.9</v>
      </c>
      <c r="AD4710">
        <v>354595</v>
      </c>
      <c r="AE4710">
        <v>85.8</v>
      </c>
      <c r="AF4710">
        <v>32.700000000000003</v>
      </c>
      <c r="AG4710" t="s">
        <v>46</v>
      </c>
      <c r="AH4710" t="s">
        <v>42</v>
      </c>
      <c r="AI4710" t="s">
        <v>43</v>
      </c>
      <c r="AJ4710">
        <v>40</v>
      </c>
      <c r="AK4710">
        <v>224</v>
      </c>
      <c r="AL4710">
        <v>0.78069999999999995</v>
      </c>
      <c r="AM4710">
        <v>0.61580000000000001</v>
      </c>
      <c r="AN4710">
        <v>0.84540000000000004</v>
      </c>
      <c r="AO4710">
        <f>Data[[#This Row],[labeller_confidence_score]]-Data[[#This Row],[cytodiffusion_classification_confidence]]</f>
        <v>0.22960000000000003</v>
      </c>
    </row>
    <row r="4711" spans="1:41" x14ac:dyDescent="0.3">
      <c r="A4711" t="s">
        <v>4784</v>
      </c>
      <c r="B4711" t="s">
        <v>54</v>
      </c>
      <c r="C4711">
        <v>0</v>
      </c>
      <c r="D4711" t="s">
        <v>54</v>
      </c>
      <c r="E4711">
        <v>7.77</v>
      </c>
      <c r="F4711">
        <v>0</v>
      </c>
      <c r="G4711">
        <v>0</v>
      </c>
      <c r="H4711">
        <v>1</v>
      </c>
      <c r="I4711">
        <f>Data[[#This Row],[nucleus_area_pct]]/Data[[#This Row],[cytoplasm_ratio]]</f>
        <v>0</v>
      </c>
      <c r="J4711">
        <v>0.88800000000000001</v>
      </c>
      <c r="K4711">
        <v>0.192</v>
      </c>
      <c r="L4711">
        <v>0.08</v>
      </c>
      <c r="M4711">
        <v>1</v>
      </c>
      <c r="N4711">
        <v>0.91500000000000004</v>
      </c>
      <c r="O4711">
        <v>175</v>
      </c>
      <c r="P4711">
        <v>42</v>
      </c>
      <c r="Q4711">
        <v>240</v>
      </c>
      <c r="R4711">
        <v>126</v>
      </c>
      <c r="S4711">
        <v>130</v>
      </c>
      <c r="T4711">
        <f>(Data[[#This Row],[mean_r]]/256)*100</f>
        <v>93.75</v>
      </c>
      <c r="U4711">
        <f>(Data[[#This Row],[mean_g]]/256)*100</f>
        <v>49.21875</v>
      </c>
      <c r="V4711">
        <f>(Data[[#This Row],[mean_b]]/256)*100</f>
        <v>50.78125</v>
      </c>
      <c r="W4711">
        <v>0.58099999999999996</v>
      </c>
      <c r="X4711" t="s">
        <v>63</v>
      </c>
      <c r="Y4711" t="s">
        <v>40</v>
      </c>
      <c r="Z4711">
        <v>9390</v>
      </c>
      <c r="AA4711">
        <v>4.01</v>
      </c>
      <c r="AB4711">
        <v>13.4</v>
      </c>
      <c r="AC4711">
        <v>41.8</v>
      </c>
      <c r="AD4711">
        <v>325706</v>
      </c>
      <c r="AE4711">
        <v>76</v>
      </c>
      <c r="AF4711">
        <v>33.700000000000003</v>
      </c>
      <c r="AG4711" t="s">
        <v>64</v>
      </c>
      <c r="AH4711" t="s">
        <v>68</v>
      </c>
      <c r="AI4711" t="s">
        <v>43</v>
      </c>
      <c r="AJ4711">
        <v>100</v>
      </c>
      <c r="AK4711">
        <v>512</v>
      </c>
      <c r="AL4711">
        <v>0.15670000000000001</v>
      </c>
      <c r="AM4711">
        <v>0.85609999999999997</v>
      </c>
      <c r="AN4711">
        <v>0.99909999999999999</v>
      </c>
      <c r="AO4711">
        <f>Data[[#This Row],[labeller_confidence_score]]-Data[[#This Row],[cytodiffusion_classification_confidence]]</f>
        <v>0.14300000000000002</v>
      </c>
    </row>
    <row r="4712" spans="1:41" x14ac:dyDescent="0.3">
      <c r="A4712" t="s">
        <v>4785</v>
      </c>
      <c r="B4712" t="s">
        <v>133</v>
      </c>
      <c r="C4712">
        <v>1</v>
      </c>
      <c r="D4712" t="s">
        <v>104</v>
      </c>
      <c r="E4712">
        <v>9.0399999999999991</v>
      </c>
      <c r="F4712">
        <v>0</v>
      </c>
      <c r="G4712">
        <v>0</v>
      </c>
      <c r="H4712">
        <v>1</v>
      </c>
      <c r="I4712">
        <f>Data[[#This Row],[nucleus_area_pct]]/Data[[#This Row],[cytoplasm_ratio]]</f>
        <v>0</v>
      </c>
      <c r="J4712">
        <v>0.51400000000000001</v>
      </c>
      <c r="K4712">
        <v>0.81399999999999995</v>
      </c>
      <c r="L4712">
        <v>0.28999999999999998</v>
      </c>
      <c r="M4712">
        <v>1</v>
      </c>
      <c r="N4712">
        <v>0.91400000000000003</v>
      </c>
      <c r="O4712">
        <v>210</v>
      </c>
      <c r="P4712">
        <v>41</v>
      </c>
      <c r="Q4712">
        <v>220</v>
      </c>
      <c r="R4712">
        <v>139</v>
      </c>
      <c r="S4712">
        <v>118</v>
      </c>
      <c r="T4712">
        <f>(Data[[#This Row],[mean_r]]/256)*100</f>
        <v>85.9375</v>
      </c>
      <c r="U4712">
        <f>(Data[[#This Row],[mean_g]]/256)*100</f>
        <v>54.296875</v>
      </c>
      <c r="V4712">
        <f>(Data[[#This Row],[mean_b]]/256)*100</f>
        <v>46.09375</v>
      </c>
      <c r="W4712">
        <v>0.52600000000000002</v>
      </c>
      <c r="X4712" t="s">
        <v>51</v>
      </c>
      <c r="Y4712" t="s">
        <v>40</v>
      </c>
      <c r="Z4712">
        <v>6628</v>
      </c>
      <c r="AA4712">
        <v>5.54</v>
      </c>
      <c r="AB4712">
        <v>17.7</v>
      </c>
      <c r="AC4712">
        <v>43</v>
      </c>
      <c r="AD4712">
        <v>211879</v>
      </c>
      <c r="AE4712">
        <v>104</v>
      </c>
      <c r="AF4712">
        <v>33.5</v>
      </c>
      <c r="AG4712" t="s">
        <v>64</v>
      </c>
      <c r="AH4712" t="s">
        <v>47</v>
      </c>
      <c r="AI4712" t="s">
        <v>52</v>
      </c>
      <c r="AJ4712">
        <v>40</v>
      </c>
      <c r="AK4712">
        <v>256</v>
      </c>
      <c r="AL4712">
        <v>0.85719999999999996</v>
      </c>
      <c r="AM4712">
        <v>0.76829999999999998</v>
      </c>
      <c r="AN4712">
        <v>0.79359999999999997</v>
      </c>
      <c r="AO4712">
        <f>Data[[#This Row],[labeller_confidence_score]]-Data[[#This Row],[cytodiffusion_classification_confidence]]</f>
        <v>2.5299999999999989E-2</v>
      </c>
    </row>
    <row r="4713" spans="1:41" x14ac:dyDescent="0.3">
      <c r="A4713" t="s">
        <v>4786</v>
      </c>
      <c r="B4713" t="s">
        <v>89</v>
      </c>
      <c r="C4713">
        <v>1</v>
      </c>
      <c r="D4713" t="s">
        <v>38</v>
      </c>
      <c r="E4713">
        <v>10.99</v>
      </c>
      <c r="F4713">
        <v>53.6</v>
      </c>
      <c r="G4713">
        <v>0.66400000000000003</v>
      </c>
      <c r="H4713">
        <v>0.45900000000000002</v>
      </c>
      <c r="I4713">
        <f>Data[[#This Row],[nucleus_area_pct]]/Data[[#This Row],[cytoplasm_ratio]]</f>
        <v>116.77559912854031</v>
      </c>
      <c r="J4713">
        <v>0.67900000000000005</v>
      </c>
      <c r="K4713">
        <v>0.47899999999999998</v>
      </c>
      <c r="L4713">
        <v>5.49</v>
      </c>
      <c r="M4713">
        <v>2.6</v>
      </c>
      <c r="N4713">
        <v>0.79600000000000004</v>
      </c>
      <c r="O4713">
        <v>476</v>
      </c>
      <c r="P4713">
        <v>62</v>
      </c>
      <c r="Q4713">
        <v>220</v>
      </c>
      <c r="R4713">
        <v>156</v>
      </c>
      <c r="S4713">
        <v>196</v>
      </c>
      <c r="T4713">
        <f>(Data[[#This Row],[mean_r]]/256)*100</f>
        <v>85.9375</v>
      </c>
      <c r="U4713">
        <f>(Data[[#This Row],[mean_g]]/256)*100</f>
        <v>60.9375</v>
      </c>
      <c r="V4713">
        <f>(Data[[#This Row],[mean_b]]/256)*100</f>
        <v>76.5625</v>
      </c>
      <c r="W4713">
        <v>0.66100000000000003</v>
      </c>
      <c r="X4713" t="s">
        <v>51</v>
      </c>
      <c r="Y4713" t="s">
        <v>45</v>
      </c>
      <c r="Z4713">
        <v>11482</v>
      </c>
      <c r="AA4713">
        <v>4.26</v>
      </c>
      <c r="AB4713">
        <v>13</v>
      </c>
      <c r="AC4713">
        <v>42.8</v>
      </c>
      <c r="AD4713">
        <v>205705</v>
      </c>
      <c r="AE4713">
        <v>82.4</v>
      </c>
      <c r="AF4713">
        <v>34.200000000000003</v>
      </c>
      <c r="AG4713" t="s">
        <v>46</v>
      </c>
      <c r="AH4713" t="s">
        <v>42</v>
      </c>
      <c r="AI4713" t="s">
        <v>52</v>
      </c>
      <c r="AJ4713">
        <v>100</v>
      </c>
      <c r="AK4713">
        <v>256</v>
      </c>
      <c r="AL4713">
        <v>0.81840000000000002</v>
      </c>
      <c r="AM4713">
        <v>0.76449999999999996</v>
      </c>
      <c r="AN4713">
        <v>0.83630000000000004</v>
      </c>
      <c r="AO4713">
        <f>Data[[#This Row],[labeller_confidence_score]]-Data[[#This Row],[cytodiffusion_classification_confidence]]</f>
        <v>7.1800000000000086E-2</v>
      </c>
    </row>
    <row r="4714" spans="1:41" x14ac:dyDescent="0.3">
      <c r="A4714" t="s">
        <v>4787</v>
      </c>
      <c r="B4714" t="s">
        <v>54</v>
      </c>
      <c r="C4714">
        <v>0</v>
      </c>
      <c r="D4714" t="s">
        <v>54</v>
      </c>
      <c r="E4714">
        <v>6.79</v>
      </c>
      <c r="F4714">
        <v>0</v>
      </c>
      <c r="G4714">
        <v>0</v>
      </c>
      <c r="H4714">
        <v>1</v>
      </c>
      <c r="I4714">
        <f>Data[[#This Row],[nucleus_area_pct]]/Data[[#This Row],[cytoplasm_ratio]]</f>
        <v>0</v>
      </c>
      <c r="J4714">
        <v>0.89700000000000002</v>
      </c>
      <c r="K4714">
        <v>0.25800000000000001</v>
      </c>
      <c r="L4714">
        <v>0.23</v>
      </c>
      <c r="M4714">
        <v>1</v>
      </c>
      <c r="N4714">
        <v>0.996</v>
      </c>
      <c r="O4714">
        <v>182</v>
      </c>
      <c r="P4714">
        <v>58</v>
      </c>
      <c r="Q4714">
        <v>237</v>
      </c>
      <c r="R4714">
        <v>131</v>
      </c>
      <c r="S4714">
        <v>136</v>
      </c>
      <c r="T4714">
        <f>(Data[[#This Row],[mean_r]]/256)*100</f>
        <v>92.578125</v>
      </c>
      <c r="U4714">
        <f>(Data[[#This Row],[mean_g]]/256)*100</f>
        <v>51.171875</v>
      </c>
      <c r="V4714">
        <f>(Data[[#This Row],[mean_b]]/256)*100</f>
        <v>53.125</v>
      </c>
      <c r="W4714">
        <v>0.41099999999999998</v>
      </c>
      <c r="X4714" t="s">
        <v>51</v>
      </c>
      <c r="Y4714" t="s">
        <v>40</v>
      </c>
      <c r="Z4714">
        <v>10137</v>
      </c>
      <c r="AA4714">
        <v>4.47</v>
      </c>
      <c r="AB4714">
        <v>13.5</v>
      </c>
      <c r="AC4714">
        <v>34.799999999999997</v>
      </c>
      <c r="AD4714">
        <v>254169</v>
      </c>
      <c r="AE4714">
        <v>86.3</v>
      </c>
      <c r="AF4714">
        <v>34.9</v>
      </c>
      <c r="AG4714" t="s">
        <v>64</v>
      </c>
      <c r="AH4714" t="s">
        <v>47</v>
      </c>
      <c r="AI4714" t="s">
        <v>52</v>
      </c>
      <c r="AJ4714">
        <v>40</v>
      </c>
      <c r="AK4714">
        <v>360</v>
      </c>
      <c r="AL4714">
        <v>0.1237</v>
      </c>
      <c r="AM4714">
        <v>0.88849999999999996</v>
      </c>
      <c r="AN4714">
        <v>0.91930000000000001</v>
      </c>
      <c r="AO4714">
        <f>Data[[#This Row],[labeller_confidence_score]]-Data[[#This Row],[cytodiffusion_classification_confidence]]</f>
        <v>3.080000000000005E-2</v>
      </c>
    </row>
    <row r="4715" spans="1:41" x14ac:dyDescent="0.3">
      <c r="A4715" t="s">
        <v>4788</v>
      </c>
      <c r="B4715" t="s">
        <v>62</v>
      </c>
      <c r="C4715">
        <v>0</v>
      </c>
      <c r="D4715" t="s">
        <v>50</v>
      </c>
      <c r="E4715">
        <v>8.6300000000000008</v>
      </c>
      <c r="F4715">
        <v>86</v>
      </c>
      <c r="G4715">
        <v>0.86499999999999999</v>
      </c>
      <c r="H4715">
        <v>0.183</v>
      </c>
      <c r="I4715">
        <f>Data[[#This Row],[nucleus_area_pct]]/Data[[#This Row],[cytoplasm_ratio]]</f>
        <v>469.94535519125685</v>
      </c>
      <c r="J4715">
        <v>0.85799999999999998</v>
      </c>
      <c r="K4715">
        <v>0.17</v>
      </c>
      <c r="L4715">
        <v>1.35</v>
      </c>
      <c r="M4715">
        <v>1</v>
      </c>
      <c r="N4715">
        <v>0.92200000000000004</v>
      </c>
      <c r="O4715">
        <v>265</v>
      </c>
      <c r="P4715">
        <v>68</v>
      </c>
      <c r="Q4715">
        <v>182</v>
      </c>
      <c r="R4715">
        <v>164</v>
      </c>
      <c r="S4715">
        <v>206</v>
      </c>
      <c r="T4715">
        <f>(Data[[#This Row],[mean_r]]/256)*100</f>
        <v>71.09375</v>
      </c>
      <c r="U4715">
        <f>(Data[[#This Row],[mean_g]]/256)*100</f>
        <v>64.0625</v>
      </c>
      <c r="V4715">
        <f>(Data[[#This Row],[mean_b]]/256)*100</f>
        <v>80.46875</v>
      </c>
      <c r="W4715">
        <v>0.70099999999999996</v>
      </c>
      <c r="X4715" t="s">
        <v>39</v>
      </c>
      <c r="Y4715" t="s">
        <v>40</v>
      </c>
      <c r="Z4715">
        <v>3375</v>
      </c>
      <c r="AA4715">
        <v>5.79</v>
      </c>
      <c r="AB4715">
        <v>16.899999999999999</v>
      </c>
      <c r="AC4715">
        <v>51.9</v>
      </c>
      <c r="AD4715">
        <v>225134</v>
      </c>
      <c r="AE4715">
        <v>89.3</v>
      </c>
      <c r="AF4715">
        <v>31</v>
      </c>
      <c r="AG4715" t="s">
        <v>46</v>
      </c>
      <c r="AH4715" t="s">
        <v>47</v>
      </c>
      <c r="AI4715" t="s">
        <v>56</v>
      </c>
      <c r="AJ4715">
        <v>60</v>
      </c>
      <c r="AK4715">
        <v>512</v>
      </c>
      <c r="AL4715">
        <v>0.11559999999999999</v>
      </c>
      <c r="AM4715">
        <v>0.93200000000000005</v>
      </c>
      <c r="AN4715">
        <v>0.91720000000000002</v>
      </c>
      <c r="AO4715">
        <f>Data[[#This Row],[labeller_confidence_score]]-Data[[#This Row],[cytodiffusion_classification_confidence]]</f>
        <v>-1.4800000000000035E-2</v>
      </c>
    </row>
    <row r="4716" spans="1:41" x14ac:dyDescent="0.3">
      <c r="A4716" t="s">
        <v>4789</v>
      </c>
      <c r="B4716" t="s">
        <v>49</v>
      </c>
      <c r="C4716">
        <v>0</v>
      </c>
      <c r="D4716" t="s">
        <v>50</v>
      </c>
      <c r="E4716">
        <v>9.75</v>
      </c>
      <c r="F4716">
        <v>62.6</v>
      </c>
      <c r="G4716">
        <v>0.47099999999999997</v>
      </c>
      <c r="H4716">
        <v>0.39300000000000002</v>
      </c>
      <c r="I4716">
        <f>Data[[#This Row],[nucleus_area_pct]]/Data[[#This Row],[cytoplasm_ratio]]</f>
        <v>159.28753180661576</v>
      </c>
      <c r="J4716">
        <v>0.76</v>
      </c>
      <c r="K4716">
        <v>0.371</v>
      </c>
      <c r="L4716">
        <v>3.93</v>
      </c>
      <c r="M4716">
        <v>3.7</v>
      </c>
      <c r="N4716">
        <v>0.84799999999999998</v>
      </c>
      <c r="O4716">
        <v>433</v>
      </c>
      <c r="P4716">
        <v>73</v>
      </c>
      <c r="Q4716">
        <v>214</v>
      </c>
      <c r="R4716">
        <v>131</v>
      </c>
      <c r="S4716">
        <v>181</v>
      </c>
      <c r="T4716">
        <f>(Data[[#This Row],[mean_r]]/256)*100</f>
        <v>83.59375</v>
      </c>
      <c r="U4716">
        <f>(Data[[#This Row],[mean_g]]/256)*100</f>
        <v>51.171875</v>
      </c>
      <c r="V4716">
        <f>(Data[[#This Row],[mean_b]]/256)*100</f>
        <v>70.703125</v>
      </c>
      <c r="W4716">
        <v>0.73099999999999998</v>
      </c>
      <c r="X4716" t="s">
        <v>51</v>
      </c>
      <c r="Y4716" t="s">
        <v>45</v>
      </c>
      <c r="Z4716">
        <v>16855</v>
      </c>
      <c r="AA4716">
        <v>5.48</v>
      </c>
      <c r="AB4716">
        <v>14.9</v>
      </c>
      <c r="AC4716">
        <v>36.5</v>
      </c>
      <c r="AD4716">
        <v>406792</v>
      </c>
      <c r="AE4716">
        <v>89.6</v>
      </c>
      <c r="AF4716">
        <v>33.700000000000003</v>
      </c>
      <c r="AG4716" t="s">
        <v>41</v>
      </c>
      <c r="AH4716" t="s">
        <v>42</v>
      </c>
      <c r="AI4716" t="s">
        <v>56</v>
      </c>
      <c r="AJ4716">
        <v>100</v>
      </c>
      <c r="AK4716">
        <v>256</v>
      </c>
      <c r="AL4716">
        <v>0.19620000000000001</v>
      </c>
      <c r="AM4716">
        <v>0.86509999999999998</v>
      </c>
      <c r="AN4716">
        <v>0.78510000000000002</v>
      </c>
      <c r="AO4716">
        <f>Data[[#This Row],[labeller_confidence_score]]-Data[[#This Row],[cytodiffusion_classification_confidence]]</f>
        <v>-7.999999999999996E-2</v>
      </c>
    </row>
    <row r="4717" spans="1:41" x14ac:dyDescent="0.3">
      <c r="A4717" t="s">
        <v>4790</v>
      </c>
      <c r="B4717" t="s">
        <v>81</v>
      </c>
      <c r="C4717">
        <v>1</v>
      </c>
      <c r="D4717" t="s">
        <v>82</v>
      </c>
      <c r="E4717">
        <v>19.98</v>
      </c>
      <c r="F4717">
        <v>82.2</v>
      </c>
      <c r="G4717">
        <v>0.19800000000000001</v>
      </c>
      <c r="H4717">
        <v>0.14699999999999999</v>
      </c>
      <c r="I4717">
        <f>Data[[#This Row],[nucleus_area_pct]]/Data[[#This Row],[cytoplasm_ratio]]</f>
        <v>559.18367346938783</v>
      </c>
      <c r="J4717">
        <v>0.76800000000000002</v>
      </c>
      <c r="K4717">
        <v>0.32500000000000001</v>
      </c>
      <c r="L4717">
        <v>0.76</v>
      </c>
      <c r="M4717">
        <v>1</v>
      </c>
      <c r="N4717">
        <v>0.79900000000000004</v>
      </c>
      <c r="O4717">
        <v>626</v>
      </c>
      <c r="P4717">
        <v>113</v>
      </c>
      <c r="Q4717">
        <v>186</v>
      </c>
      <c r="R4717">
        <v>149</v>
      </c>
      <c r="S4717">
        <v>204</v>
      </c>
      <c r="T4717">
        <f>(Data[[#This Row],[mean_r]]/256)*100</f>
        <v>72.65625</v>
      </c>
      <c r="U4717">
        <f>(Data[[#This Row],[mean_g]]/256)*100</f>
        <v>58.203125</v>
      </c>
      <c r="V4717">
        <f>(Data[[#This Row],[mean_b]]/256)*100</f>
        <v>79.6875</v>
      </c>
      <c r="W4717">
        <v>0.629</v>
      </c>
      <c r="X4717" t="s">
        <v>51</v>
      </c>
      <c r="Y4717" t="s">
        <v>45</v>
      </c>
      <c r="Z4717">
        <v>4050</v>
      </c>
      <c r="AA4717">
        <v>5.64</v>
      </c>
      <c r="AB4717">
        <v>14.3</v>
      </c>
      <c r="AC4717">
        <v>41.4</v>
      </c>
      <c r="AD4717">
        <v>144418</v>
      </c>
      <c r="AE4717">
        <v>85.6</v>
      </c>
      <c r="AF4717">
        <v>32.5</v>
      </c>
      <c r="AG4717" t="s">
        <v>46</v>
      </c>
      <c r="AH4717" t="s">
        <v>42</v>
      </c>
      <c r="AI4717" t="s">
        <v>52</v>
      </c>
      <c r="AJ4717">
        <v>100</v>
      </c>
      <c r="AK4717">
        <v>360</v>
      </c>
      <c r="AL4717">
        <v>0.85129999999999995</v>
      </c>
      <c r="AM4717">
        <v>0.85299999999999998</v>
      </c>
      <c r="AN4717">
        <v>0.72940000000000005</v>
      </c>
      <c r="AO4717">
        <f>Data[[#This Row],[labeller_confidence_score]]-Data[[#This Row],[cytodiffusion_classification_confidence]]</f>
        <v>-0.12359999999999993</v>
      </c>
    </row>
    <row r="4718" spans="1:41" x14ac:dyDescent="0.3">
      <c r="A4718" t="s">
        <v>4791</v>
      </c>
      <c r="B4718" t="s">
        <v>62</v>
      </c>
      <c r="C4718">
        <v>0</v>
      </c>
      <c r="D4718" t="s">
        <v>50</v>
      </c>
      <c r="E4718">
        <v>8.84</v>
      </c>
      <c r="F4718">
        <v>79.7</v>
      </c>
      <c r="G4718">
        <v>0.81200000000000006</v>
      </c>
      <c r="H4718">
        <v>0.154</v>
      </c>
      <c r="I4718">
        <f>Data[[#This Row],[nucleus_area_pct]]/Data[[#This Row],[cytoplasm_ratio]]</f>
        <v>517.53246753246754</v>
      </c>
      <c r="J4718">
        <v>0.78600000000000003</v>
      </c>
      <c r="K4718">
        <v>0.24</v>
      </c>
      <c r="L4718">
        <v>1.35</v>
      </c>
      <c r="M4718">
        <v>1</v>
      </c>
      <c r="N4718">
        <v>0.95299999999999996</v>
      </c>
      <c r="O4718">
        <v>214</v>
      </c>
      <c r="P4718">
        <v>54</v>
      </c>
      <c r="Q4718">
        <v>220</v>
      </c>
      <c r="R4718">
        <v>159</v>
      </c>
      <c r="S4718">
        <v>191</v>
      </c>
      <c r="T4718">
        <f>(Data[[#This Row],[mean_r]]/256)*100</f>
        <v>85.9375</v>
      </c>
      <c r="U4718">
        <f>(Data[[#This Row],[mean_g]]/256)*100</f>
        <v>62.109375</v>
      </c>
      <c r="V4718">
        <f>(Data[[#This Row],[mean_b]]/256)*100</f>
        <v>74.609375</v>
      </c>
      <c r="W4718">
        <v>0.73499999999999999</v>
      </c>
      <c r="X4718" t="s">
        <v>51</v>
      </c>
      <c r="Y4718" t="s">
        <v>40</v>
      </c>
      <c r="Z4718">
        <v>9990</v>
      </c>
      <c r="AA4718">
        <v>3.61</v>
      </c>
      <c r="AB4718">
        <v>13.7</v>
      </c>
      <c r="AC4718">
        <v>29.3</v>
      </c>
      <c r="AD4718">
        <v>408383</v>
      </c>
      <c r="AE4718">
        <v>81</v>
      </c>
      <c r="AF4718">
        <v>35.4</v>
      </c>
      <c r="AG4718" t="s">
        <v>46</v>
      </c>
      <c r="AH4718" t="s">
        <v>68</v>
      </c>
      <c r="AI4718" t="s">
        <v>56</v>
      </c>
      <c r="AJ4718">
        <v>100</v>
      </c>
      <c r="AK4718">
        <v>224</v>
      </c>
      <c r="AL4718">
        <v>0</v>
      </c>
      <c r="AM4718">
        <v>1</v>
      </c>
      <c r="AN4718">
        <v>0.86580000000000001</v>
      </c>
      <c r="AO4718">
        <f>Data[[#This Row],[labeller_confidence_score]]-Data[[#This Row],[cytodiffusion_classification_confidence]]</f>
        <v>-0.13419999999999999</v>
      </c>
    </row>
    <row r="4719" spans="1:41" x14ac:dyDescent="0.3">
      <c r="A4719" t="s">
        <v>4792</v>
      </c>
      <c r="B4719" t="s">
        <v>49</v>
      </c>
      <c r="C4719">
        <v>0</v>
      </c>
      <c r="D4719" t="s">
        <v>50</v>
      </c>
      <c r="E4719">
        <v>13.29</v>
      </c>
      <c r="F4719">
        <v>51.4</v>
      </c>
      <c r="G4719">
        <v>0.56399999999999995</v>
      </c>
      <c r="H4719">
        <v>0.41799999999999998</v>
      </c>
      <c r="I4719">
        <f>Data[[#This Row],[nucleus_area_pct]]/Data[[#This Row],[cytoplasm_ratio]]</f>
        <v>122.96650717703349</v>
      </c>
      <c r="J4719">
        <v>0.72799999999999998</v>
      </c>
      <c r="K4719">
        <v>0.45800000000000002</v>
      </c>
      <c r="L4719">
        <v>2.68</v>
      </c>
      <c r="M4719">
        <v>3.7</v>
      </c>
      <c r="N4719">
        <v>0.83499999999999996</v>
      </c>
      <c r="O4719">
        <v>377</v>
      </c>
      <c r="P4719">
        <v>73</v>
      </c>
      <c r="Q4719">
        <v>195</v>
      </c>
      <c r="R4719">
        <v>167</v>
      </c>
      <c r="S4719">
        <v>165</v>
      </c>
      <c r="T4719">
        <f>(Data[[#This Row],[mean_r]]/256)*100</f>
        <v>76.171875</v>
      </c>
      <c r="U4719">
        <f>(Data[[#This Row],[mean_g]]/256)*100</f>
        <v>65.234375</v>
      </c>
      <c r="V4719">
        <f>(Data[[#This Row],[mean_b]]/256)*100</f>
        <v>64.453125</v>
      </c>
      <c r="W4719">
        <v>0.626</v>
      </c>
      <c r="X4719" t="s">
        <v>51</v>
      </c>
      <c r="Y4719" t="s">
        <v>45</v>
      </c>
      <c r="Z4719">
        <v>6368</v>
      </c>
      <c r="AA4719">
        <v>5.51</v>
      </c>
      <c r="AB4719">
        <v>20</v>
      </c>
      <c r="AC4719">
        <v>33.5</v>
      </c>
      <c r="AD4719">
        <v>369534</v>
      </c>
      <c r="AE4719">
        <v>82.6</v>
      </c>
      <c r="AF4719">
        <v>32.6</v>
      </c>
      <c r="AG4719" t="s">
        <v>64</v>
      </c>
      <c r="AH4719" t="s">
        <v>47</v>
      </c>
      <c r="AI4719" t="s">
        <v>56</v>
      </c>
      <c r="AJ4719">
        <v>100</v>
      </c>
      <c r="AK4719">
        <v>360</v>
      </c>
      <c r="AL4719">
        <v>8.6699999999999999E-2</v>
      </c>
      <c r="AM4719">
        <v>0.99590000000000001</v>
      </c>
      <c r="AN4719">
        <v>0.86880000000000002</v>
      </c>
      <c r="AO4719">
        <f>Data[[#This Row],[labeller_confidence_score]]-Data[[#This Row],[cytodiffusion_classification_confidence]]</f>
        <v>-0.12709999999999999</v>
      </c>
    </row>
    <row r="4720" spans="1:41" x14ac:dyDescent="0.3">
      <c r="A4720" t="s">
        <v>4793</v>
      </c>
      <c r="B4720" t="s">
        <v>54</v>
      </c>
      <c r="C4720">
        <v>0</v>
      </c>
      <c r="D4720" t="s">
        <v>54</v>
      </c>
      <c r="E4720">
        <v>7.07</v>
      </c>
      <c r="F4720">
        <v>0</v>
      </c>
      <c r="G4720">
        <v>0</v>
      </c>
      <c r="H4720">
        <v>1</v>
      </c>
      <c r="I4720">
        <f>Data[[#This Row],[nucleus_area_pct]]/Data[[#This Row],[cytoplasm_ratio]]</f>
        <v>0</v>
      </c>
      <c r="J4720">
        <v>0.84499999999999997</v>
      </c>
      <c r="K4720">
        <v>0.113</v>
      </c>
      <c r="L4720">
        <v>0.48</v>
      </c>
      <c r="M4720">
        <v>1</v>
      </c>
      <c r="N4720">
        <v>0.91500000000000004</v>
      </c>
      <c r="O4720">
        <v>186</v>
      </c>
      <c r="P4720">
        <v>48</v>
      </c>
      <c r="Q4720">
        <v>248</v>
      </c>
      <c r="R4720">
        <v>126</v>
      </c>
      <c r="S4720">
        <v>118</v>
      </c>
      <c r="T4720">
        <f>(Data[[#This Row],[mean_r]]/256)*100</f>
        <v>96.875</v>
      </c>
      <c r="U4720">
        <f>(Data[[#This Row],[mean_g]]/256)*100</f>
        <v>49.21875</v>
      </c>
      <c r="V4720">
        <f>(Data[[#This Row],[mean_b]]/256)*100</f>
        <v>46.09375</v>
      </c>
      <c r="W4720">
        <v>0.57299999999999995</v>
      </c>
      <c r="X4720" t="s">
        <v>51</v>
      </c>
      <c r="Y4720" t="s">
        <v>40</v>
      </c>
      <c r="Z4720">
        <v>5622</v>
      </c>
      <c r="AA4720">
        <v>5.05</v>
      </c>
      <c r="AB4720">
        <v>14.7</v>
      </c>
      <c r="AC4720">
        <v>42.7</v>
      </c>
      <c r="AD4720">
        <v>281552</v>
      </c>
      <c r="AE4720">
        <v>104.3</v>
      </c>
      <c r="AF4720">
        <v>32.4</v>
      </c>
      <c r="AG4720" t="s">
        <v>64</v>
      </c>
      <c r="AH4720" t="s">
        <v>68</v>
      </c>
      <c r="AI4720" t="s">
        <v>43</v>
      </c>
      <c r="AJ4720">
        <v>60</v>
      </c>
      <c r="AK4720">
        <v>256</v>
      </c>
      <c r="AL4720">
        <v>0.10680000000000001</v>
      </c>
      <c r="AM4720">
        <v>0.91959999999999997</v>
      </c>
      <c r="AN4720">
        <v>0.86799999999999999</v>
      </c>
      <c r="AO4720">
        <f>Data[[#This Row],[labeller_confidence_score]]-Data[[#This Row],[cytodiffusion_classification_confidence]]</f>
        <v>-5.1599999999999979E-2</v>
      </c>
    </row>
    <row r="4721" spans="1:41" x14ac:dyDescent="0.3">
      <c r="A4721" t="s">
        <v>4794</v>
      </c>
      <c r="B4721" t="s">
        <v>54</v>
      </c>
      <c r="C4721">
        <v>0</v>
      </c>
      <c r="D4721" t="s">
        <v>54</v>
      </c>
      <c r="E4721">
        <v>7.33</v>
      </c>
      <c r="F4721">
        <v>0</v>
      </c>
      <c r="G4721">
        <v>0</v>
      </c>
      <c r="H4721">
        <v>1</v>
      </c>
      <c r="I4721">
        <f>Data[[#This Row],[nucleus_area_pct]]/Data[[#This Row],[cytoplasm_ratio]]</f>
        <v>0</v>
      </c>
      <c r="J4721">
        <v>0.92600000000000005</v>
      </c>
      <c r="K4721">
        <v>0.24</v>
      </c>
      <c r="L4721">
        <v>0.41</v>
      </c>
      <c r="M4721">
        <v>1</v>
      </c>
      <c r="N4721">
        <v>0.95599999999999996</v>
      </c>
      <c r="O4721">
        <v>181</v>
      </c>
      <c r="P4721">
        <v>48</v>
      </c>
      <c r="Q4721">
        <v>245</v>
      </c>
      <c r="R4721">
        <v>121</v>
      </c>
      <c r="S4721">
        <v>138</v>
      </c>
      <c r="T4721">
        <f>(Data[[#This Row],[mean_r]]/256)*100</f>
        <v>95.703125</v>
      </c>
      <c r="U4721">
        <f>(Data[[#This Row],[mean_g]]/256)*100</f>
        <v>47.265625</v>
      </c>
      <c r="V4721">
        <f>(Data[[#This Row],[mean_b]]/256)*100</f>
        <v>53.90625</v>
      </c>
      <c r="W4721">
        <v>0.51400000000000001</v>
      </c>
      <c r="X4721" t="s">
        <v>51</v>
      </c>
      <c r="Y4721" t="s">
        <v>40</v>
      </c>
      <c r="Z4721">
        <v>4227</v>
      </c>
      <c r="AA4721">
        <v>4.83</v>
      </c>
      <c r="AB4721">
        <v>15</v>
      </c>
      <c r="AC4721">
        <v>28.6</v>
      </c>
      <c r="AD4721">
        <v>302555</v>
      </c>
      <c r="AE4721">
        <v>93.6</v>
      </c>
      <c r="AF4721">
        <v>35.4</v>
      </c>
      <c r="AG4721" t="s">
        <v>41</v>
      </c>
      <c r="AH4721" t="s">
        <v>42</v>
      </c>
      <c r="AI4721" t="s">
        <v>56</v>
      </c>
      <c r="AJ4721">
        <v>60</v>
      </c>
      <c r="AK4721">
        <v>360</v>
      </c>
      <c r="AL4721">
        <v>8.9599999999999999E-2</v>
      </c>
      <c r="AM4721">
        <v>0.92010000000000003</v>
      </c>
      <c r="AN4721">
        <v>0.89129999999999998</v>
      </c>
      <c r="AO4721">
        <f>Data[[#This Row],[labeller_confidence_score]]-Data[[#This Row],[cytodiffusion_classification_confidence]]</f>
        <v>-2.8800000000000048E-2</v>
      </c>
    </row>
    <row r="4722" spans="1:41" x14ac:dyDescent="0.3">
      <c r="A4722" t="s">
        <v>4795</v>
      </c>
      <c r="B4722" t="s">
        <v>81</v>
      </c>
      <c r="C4722">
        <v>1</v>
      </c>
      <c r="D4722" t="s">
        <v>82</v>
      </c>
      <c r="E4722">
        <v>14.42</v>
      </c>
      <c r="F4722">
        <v>85.8</v>
      </c>
      <c r="G4722">
        <v>0.36299999999999999</v>
      </c>
      <c r="H4722">
        <v>0.183</v>
      </c>
      <c r="I4722">
        <f>Data[[#This Row],[nucleus_area_pct]]/Data[[#This Row],[cytoplasm_ratio]]</f>
        <v>468.85245901639342</v>
      </c>
      <c r="J4722">
        <v>0.81699999999999995</v>
      </c>
      <c r="K4722">
        <v>0.26500000000000001</v>
      </c>
      <c r="L4722">
        <v>1.1000000000000001</v>
      </c>
      <c r="M4722">
        <v>1</v>
      </c>
      <c r="N4722">
        <v>0.85899999999999999</v>
      </c>
      <c r="O4722">
        <v>670</v>
      </c>
      <c r="P4722">
        <v>98</v>
      </c>
      <c r="Q4722">
        <v>193</v>
      </c>
      <c r="R4722">
        <v>162</v>
      </c>
      <c r="S4722">
        <v>186</v>
      </c>
      <c r="T4722">
        <f>(Data[[#This Row],[mean_r]]/256)*100</f>
        <v>75.390625</v>
      </c>
      <c r="U4722">
        <f>(Data[[#This Row],[mean_g]]/256)*100</f>
        <v>63.28125</v>
      </c>
      <c r="V4722">
        <f>(Data[[#This Row],[mean_b]]/256)*100</f>
        <v>72.65625</v>
      </c>
      <c r="W4722">
        <v>0.61</v>
      </c>
      <c r="X4722" t="s">
        <v>51</v>
      </c>
      <c r="Y4722" t="s">
        <v>40</v>
      </c>
      <c r="Z4722">
        <v>8192</v>
      </c>
      <c r="AA4722">
        <v>4.67</v>
      </c>
      <c r="AB4722">
        <v>15.8</v>
      </c>
      <c r="AC4722">
        <v>38.200000000000003</v>
      </c>
      <c r="AD4722">
        <v>268390</v>
      </c>
      <c r="AE4722">
        <v>80.5</v>
      </c>
      <c r="AF4722">
        <v>32.1</v>
      </c>
      <c r="AG4722" t="s">
        <v>64</v>
      </c>
      <c r="AH4722" t="s">
        <v>47</v>
      </c>
      <c r="AI4722" t="s">
        <v>52</v>
      </c>
      <c r="AJ4722">
        <v>100</v>
      </c>
      <c r="AK4722">
        <v>224</v>
      </c>
      <c r="AL4722">
        <v>1</v>
      </c>
      <c r="AM4722">
        <v>0.87309999999999999</v>
      </c>
      <c r="AN4722">
        <v>0.54349999999999998</v>
      </c>
      <c r="AO4722">
        <f>Data[[#This Row],[labeller_confidence_score]]-Data[[#This Row],[cytodiffusion_classification_confidence]]</f>
        <v>-0.3296</v>
      </c>
    </row>
    <row r="4723" spans="1:41" x14ac:dyDescent="0.3">
      <c r="A4723" t="s">
        <v>4796</v>
      </c>
      <c r="B4723" t="s">
        <v>54</v>
      </c>
      <c r="C4723">
        <v>0</v>
      </c>
      <c r="D4723" t="s">
        <v>54</v>
      </c>
      <c r="E4723">
        <v>9.0299999999999994</v>
      </c>
      <c r="F4723">
        <v>0</v>
      </c>
      <c r="G4723">
        <v>0</v>
      </c>
      <c r="H4723">
        <v>1</v>
      </c>
      <c r="I4723">
        <f>Data[[#This Row],[nucleus_area_pct]]/Data[[#This Row],[cytoplasm_ratio]]</f>
        <v>0</v>
      </c>
      <c r="J4723">
        <v>0.91600000000000004</v>
      </c>
      <c r="K4723">
        <v>0.17799999999999999</v>
      </c>
      <c r="L4723">
        <v>0.16</v>
      </c>
      <c r="M4723">
        <v>1</v>
      </c>
      <c r="N4723">
        <v>0.91600000000000004</v>
      </c>
      <c r="O4723">
        <v>201</v>
      </c>
      <c r="P4723">
        <v>44</v>
      </c>
      <c r="Q4723">
        <v>234</v>
      </c>
      <c r="R4723">
        <v>131</v>
      </c>
      <c r="S4723">
        <v>126</v>
      </c>
      <c r="T4723">
        <f>(Data[[#This Row],[mean_r]]/256)*100</f>
        <v>91.40625</v>
      </c>
      <c r="U4723">
        <f>(Data[[#This Row],[mean_g]]/256)*100</f>
        <v>51.171875</v>
      </c>
      <c r="V4723">
        <f>(Data[[#This Row],[mean_b]]/256)*100</f>
        <v>49.21875</v>
      </c>
      <c r="W4723">
        <v>0.46800000000000003</v>
      </c>
      <c r="X4723" t="s">
        <v>63</v>
      </c>
      <c r="Y4723" t="s">
        <v>45</v>
      </c>
      <c r="Z4723">
        <v>7222</v>
      </c>
      <c r="AA4723">
        <v>3.39</v>
      </c>
      <c r="AB4723">
        <v>12.3</v>
      </c>
      <c r="AC4723">
        <v>48</v>
      </c>
      <c r="AD4723">
        <v>260128</v>
      </c>
      <c r="AE4723">
        <v>60</v>
      </c>
      <c r="AF4723">
        <v>35.200000000000003</v>
      </c>
      <c r="AG4723" t="s">
        <v>41</v>
      </c>
      <c r="AH4723" t="s">
        <v>47</v>
      </c>
      <c r="AI4723" t="s">
        <v>43</v>
      </c>
      <c r="AJ4723">
        <v>60</v>
      </c>
      <c r="AK4723">
        <v>224</v>
      </c>
      <c r="AL4723">
        <v>3.1E-2</v>
      </c>
      <c r="AM4723">
        <v>0.93359999999999999</v>
      </c>
      <c r="AN4723">
        <v>0.79820000000000002</v>
      </c>
      <c r="AO4723">
        <f>Data[[#This Row],[labeller_confidence_score]]-Data[[#This Row],[cytodiffusion_classification_confidence]]</f>
        <v>-0.13539999999999996</v>
      </c>
    </row>
    <row r="4724" spans="1:41" x14ac:dyDescent="0.3">
      <c r="A4724" t="s">
        <v>4797</v>
      </c>
      <c r="B4724" t="s">
        <v>60</v>
      </c>
      <c r="C4724">
        <v>0</v>
      </c>
      <c r="D4724" t="s">
        <v>50</v>
      </c>
      <c r="E4724">
        <v>15.01</v>
      </c>
      <c r="F4724">
        <v>65.2</v>
      </c>
      <c r="G4724">
        <v>0.40500000000000003</v>
      </c>
      <c r="H4724">
        <v>0.27</v>
      </c>
      <c r="I4724">
        <f>Data[[#This Row],[nucleus_area_pct]]/Data[[#This Row],[cytoplasm_ratio]]</f>
        <v>241.48148148148147</v>
      </c>
      <c r="J4724">
        <v>0.64300000000000002</v>
      </c>
      <c r="K4724">
        <v>0.48399999999999999</v>
      </c>
      <c r="L4724">
        <v>2.2200000000000002</v>
      </c>
      <c r="M4724">
        <v>1</v>
      </c>
      <c r="N4724">
        <v>0.77500000000000002</v>
      </c>
      <c r="O4724">
        <v>557</v>
      </c>
      <c r="P4724">
        <v>87</v>
      </c>
      <c r="Q4724">
        <v>213</v>
      </c>
      <c r="R4724">
        <v>154</v>
      </c>
      <c r="S4724">
        <v>205</v>
      </c>
      <c r="T4724">
        <f>(Data[[#This Row],[mean_r]]/256)*100</f>
        <v>83.203125</v>
      </c>
      <c r="U4724">
        <f>(Data[[#This Row],[mean_g]]/256)*100</f>
        <v>60.15625</v>
      </c>
      <c r="V4724">
        <f>(Data[[#This Row],[mean_b]]/256)*100</f>
        <v>80.078125</v>
      </c>
      <c r="W4724">
        <v>0.61</v>
      </c>
      <c r="X4724" t="s">
        <v>39</v>
      </c>
      <c r="Y4724" t="s">
        <v>45</v>
      </c>
      <c r="Z4724">
        <v>3581</v>
      </c>
      <c r="AA4724">
        <v>3.51</v>
      </c>
      <c r="AB4724">
        <v>12.9</v>
      </c>
      <c r="AC4724">
        <v>34.1</v>
      </c>
      <c r="AD4724">
        <v>315421</v>
      </c>
      <c r="AE4724">
        <v>107.8</v>
      </c>
      <c r="AF4724">
        <v>36.5</v>
      </c>
      <c r="AG4724" t="s">
        <v>41</v>
      </c>
      <c r="AH4724" t="s">
        <v>42</v>
      </c>
      <c r="AI4724" t="s">
        <v>52</v>
      </c>
      <c r="AJ4724">
        <v>60</v>
      </c>
      <c r="AK4724">
        <v>360</v>
      </c>
      <c r="AL4724">
        <v>7.0199999999999999E-2</v>
      </c>
      <c r="AM4724">
        <v>0.88470000000000004</v>
      </c>
      <c r="AN4724">
        <v>0.80889999999999995</v>
      </c>
      <c r="AO4724">
        <f>Data[[#This Row],[labeller_confidence_score]]-Data[[#This Row],[cytodiffusion_classification_confidence]]</f>
        <v>-7.580000000000009E-2</v>
      </c>
    </row>
    <row r="4725" spans="1:41" x14ac:dyDescent="0.3">
      <c r="A4725" t="s">
        <v>4798</v>
      </c>
      <c r="B4725" t="s">
        <v>49</v>
      </c>
      <c r="C4725">
        <v>0</v>
      </c>
      <c r="D4725" t="s">
        <v>50</v>
      </c>
      <c r="E4725">
        <v>11.75</v>
      </c>
      <c r="F4725">
        <v>58.5</v>
      </c>
      <c r="G4725">
        <v>0.50800000000000001</v>
      </c>
      <c r="H4725">
        <v>0.40200000000000002</v>
      </c>
      <c r="I4725">
        <f>Data[[#This Row],[nucleus_area_pct]]/Data[[#This Row],[cytoplasm_ratio]]</f>
        <v>145.52238805970148</v>
      </c>
      <c r="J4725">
        <v>0.88200000000000001</v>
      </c>
      <c r="K4725">
        <v>0.28899999999999998</v>
      </c>
      <c r="L4725">
        <v>3.02</v>
      </c>
      <c r="M4725">
        <v>3.7</v>
      </c>
      <c r="N4725">
        <v>0.77300000000000002</v>
      </c>
      <c r="O4725">
        <v>452</v>
      </c>
      <c r="P4725">
        <v>69</v>
      </c>
      <c r="Q4725">
        <v>219</v>
      </c>
      <c r="R4725">
        <v>168</v>
      </c>
      <c r="S4725">
        <v>181</v>
      </c>
      <c r="T4725">
        <f>(Data[[#This Row],[mean_r]]/256)*100</f>
        <v>85.546875</v>
      </c>
      <c r="U4725">
        <f>(Data[[#This Row],[mean_g]]/256)*100</f>
        <v>65.625</v>
      </c>
      <c r="V4725">
        <f>(Data[[#This Row],[mean_b]]/256)*100</f>
        <v>70.703125</v>
      </c>
      <c r="W4725">
        <v>0.77</v>
      </c>
      <c r="X4725" t="s">
        <v>51</v>
      </c>
      <c r="Y4725" t="s">
        <v>40</v>
      </c>
      <c r="Z4725">
        <v>5336</v>
      </c>
      <c r="AA4725">
        <v>4.82</v>
      </c>
      <c r="AB4725">
        <v>14.7</v>
      </c>
      <c r="AC4725">
        <v>40.700000000000003</v>
      </c>
      <c r="AD4725">
        <v>245115</v>
      </c>
      <c r="AE4725">
        <v>100.4</v>
      </c>
      <c r="AF4725">
        <v>34.1</v>
      </c>
      <c r="AG4725" t="s">
        <v>41</v>
      </c>
      <c r="AH4725" t="s">
        <v>47</v>
      </c>
      <c r="AI4725" t="s">
        <v>56</v>
      </c>
      <c r="AJ4725">
        <v>100</v>
      </c>
      <c r="AK4725">
        <v>256</v>
      </c>
      <c r="AL4725">
        <v>6.6299999999999998E-2</v>
      </c>
      <c r="AM4725">
        <v>0.86399999999999999</v>
      </c>
      <c r="AN4725">
        <v>0.91990000000000005</v>
      </c>
      <c r="AO4725">
        <f>Data[[#This Row],[labeller_confidence_score]]-Data[[#This Row],[cytodiffusion_classification_confidence]]</f>
        <v>5.5900000000000061E-2</v>
      </c>
    </row>
    <row r="4726" spans="1:41" x14ac:dyDescent="0.3">
      <c r="A4726" t="s">
        <v>4799</v>
      </c>
      <c r="B4726" t="s">
        <v>106</v>
      </c>
      <c r="C4726">
        <v>1</v>
      </c>
      <c r="D4726" t="s">
        <v>82</v>
      </c>
      <c r="E4726">
        <v>9.9700000000000006</v>
      </c>
      <c r="F4726">
        <v>80</v>
      </c>
      <c r="G4726">
        <v>0.38600000000000001</v>
      </c>
      <c r="H4726">
        <v>0.14699999999999999</v>
      </c>
      <c r="I4726">
        <f>Data[[#This Row],[nucleus_area_pct]]/Data[[#This Row],[cytoplasm_ratio]]</f>
        <v>544.21768707483</v>
      </c>
      <c r="J4726">
        <v>0.879</v>
      </c>
      <c r="K4726">
        <v>6.2E-2</v>
      </c>
      <c r="L4726">
        <v>0.28000000000000003</v>
      </c>
      <c r="M4726">
        <v>1</v>
      </c>
      <c r="N4726">
        <v>0.89600000000000002</v>
      </c>
      <c r="O4726">
        <v>586</v>
      </c>
      <c r="P4726">
        <v>88</v>
      </c>
      <c r="Q4726">
        <v>203</v>
      </c>
      <c r="R4726">
        <v>143</v>
      </c>
      <c r="S4726">
        <v>207</v>
      </c>
      <c r="T4726">
        <f>(Data[[#This Row],[mean_r]]/256)*100</f>
        <v>79.296875</v>
      </c>
      <c r="U4726">
        <f>(Data[[#This Row],[mean_g]]/256)*100</f>
        <v>55.859375</v>
      </c>
      <c r="V4726">
        <f>(Data[[#This Row],[mean_b]]/256)*100</f>
        <v>80.859375</v>
      </c>
      <c r="W4726">
        <v>0.49199999999999999</v>
      </c>
      <c r="X4726" t="s">
        <v>51</v>
      </c>
      <c r="Y4726" t="s">
        <v>45</v>
      </c>
      <c r="Z4726">
        <v>6963</v>
      </c>
      <c r="AA4726">
        <v>5.05</v>
      </c>
      <c r="AB4726">
        <v>12.1</v>
      </c>
      <c r="AC4726">
        <v>37.299999999999997</v>
      </c>
      <c r="AD4726">
        <v>215537</v>
      </c>
      <c r="AE4726">
        <v>86.8</v>
      </c>
      <c r="AF4726">
        <v>35.700000000000003</v>
      </c>
      <c r="AG4726" t="s">
        <v>64</v>
      </c>
      <c r="AH4726" t="s">
        <v>42</v>
      </c>
      <c r="AI4726" t="s">
        <v>52</v>
      </c>
      <c r="AJ4726">
        <v>100</v>
      </c>
      <c r="AK4726">
        <v>256</v>
      </c>
      <c r="AL4726">
        <v>0.74199999999999999</v>
      </c>
      <c r="AM4726">
        <v>0.83879999999999999</v>
      </c>
      <c r="AN4726">
        <v>0.78490000000000004</v>
      </c>
      <c r="AO4726">
        <f>Data[[#This Row],[labeller_confidence_score]]-Data[[#This Row],[cytodiffusion_classification_confidence]]</f>
        <v>-5.3899999999999948E-2</v>
      </c>
    </row>
    <row r="4727" spans="1:41" x14ac:dyDescent="0.3">
      <c r="A4727" t="s">
        <v>4800</v>
      </c>
      <c r="B4727" t="s">
        <v>49</v>
      </c>
      <c r="C4727">
        <v>0</v>
      </c>
      <c r="D4727" t="s">
        <v>50</v>
      </c>
      <c r="E4727">
        <v>11.62</v>
      </c>
      <c r="F4727">
        <v>47.3</v>
      </c>
      <c r="G4727">
        <v>0.496</v>
      </c>
      <c r="H4727">
        <v>0.496</v>
      </c>
      <c r="I4727">
        <f>Data[[#This Row],[nucleus_area_pct]]/Data[[#This Row],[cytoplasm_ratio]]</f>
        <v>95.362903225806448</v>
      </c>
      <c r="J4727">
        <v>0.72699999999999998</v>
      </c>
      <c r="K4727">
        <v>0.38700000000000001</v>
      </c>
      <c r="L4727">
        <v>2.5499999999999998</v>
      </c>
      <c r="M4727">
        <v>3.4</v>
      </c>
      <c r="N4727">
        <v>0.79200000000000004</v>
      </c>
      <c r="O4727">
        <v>358</v>
      </c>
      <c r="P4727">
        <v>78</v>
      </c>
      <c r="Q4727">
        <v>222</v>
      </c>
      <c r="R4727">
        <v>145</v>
      </c>
      <c r="S4727">
        <v>181</v>
      </c>
      <c r="T4727">
        <f>(Data[[#This Row],[mean_r]]/256)*100</f>
        <v>86.71875</v>
      </c>
      <c r="U4727">
        <f>(Data[[#This Row],[mean_g]]/256)*100</f>
        <v>56.640625</v>
      </c>
      <c r="V4727">
        <f>(Data[[#This Row],[mean_b]]/256)*100</f>
        <v>70.703125</v>
      </c>
      <c r="W4727">
        <v>0.65300000000000002</v>
      </c>
      <c r="X4727" t="s">
        <v>39</v>
      </c>
      <c r="Y4727" t="s">
        <v>40</v>
      </c>
      <c r="Z4727">
        <v>2463</v>
      </c>
      <c r="AA4727">
        <v>6.89</v>
      </c>
      <c r="AB4727">
        <v>15.6</v>
      </c>
      <c r="AC4727">
        <v>46.3</v>
      </c>
      <c r="AD4727">
        <v>232719</v>
      </c>
      <c r="AE4727">
        <v>97</v>
      </c>
      <c r="AF4727">
        <v>34</v>
      </c>
      <c r="AG4727" t="s">
        <v>41</v>
      </c>
      <c r="AH4727" t="s">
        <v>42</v>
      </c>
      <c r="AI4727" t="s">
        <v>52</v>
      </c>
      <c r="AJ4727">
        <v>60</v>
      </c>
      <c r="AK4727">
        <v>256</v>
      </c>
      <c r="AL4727">
        <v>4.1000000000000003E-3</v>
      </c>
      <c r="AM4727">
        <v>0.90990000000000004</v>
      </c>
      <c r="AN4727">
        <v>0.94650000000000001</v>
      </c>
      <c r="AO4727">
        <f>Data[[#This Row],[labeller_confidence_score]]-Data[[#This Row],[cytodiffusion_classification_confidence]]</f>
        <v>3.6599999999999966E-2</v>
      </c>
    </row>
    <row r="4728" spans="1:41" x14ac:dyDescent="0.3">
      <c r="A4728" t="s">
        <v>4801</v>
      </c>
      <c r="B4728" t="s">
        <v>49</v>
      </c>
      <c r="C4728">
        <v>0</v>
      </c>
      <c r="D4728" t="s">
        <v>50</v>
      </c>
      <c r="E4728">
        <v>11.05</v>
      </c>
      <c r="F4728">
        <v>61.2</v>
      </c>
      <c r="G4728">
        <v>0.54900000000000004</v>
      </c>
      <c r="H4728">
        <v>0.33</v>
      </c>
      <c r="I4728">
        <f>Data[[#This Row],[nucleus_area_pct]]/Data[[#This Row],[cytoplasm_ratio]]</f>
        <v>185.45454545454547</v>
      </c>
      <c r="J4728">
        <v>0.82399999999999995</v>
      </c>
      <c r="K4728">
        <v>0.44500000000000001</v>
      </c>
      <c r="L4728">
        <v>2.97</v>
      </c>
      <c r="M4728">
        <v>3.3</v>
      </c>
      <c r="N4728">
        <v>0.81200000000000006</v>
      </c>
      <c r="O4728">
        <v>323</v>
      </c>
      <c r="P4728">
        <v>53</v>
      </c>
      <c r="Q4728">
        <v>229</v>
      </c>
      <c r="R4728">
        <v>147</v>
      </c>
      <c r="S4728">
        <v>212</v>
      </c>
      <c r="T4728">
        <f>(Data[[#This Row],[mean_r]]/256)*100</f>
        <v>89.453125</v>
      </c>
      <c r="U4728">
        <f>(Data[[#This Row],[mean_g]]/256)*100</f>
        <v>57.421875</v>
      </c>
      <c r="V4728">
        <f>(Data[[#This Row],[mean_b]]/256)*100</f>
        <v>82.8125</v>
      </c>
      <c r="W4728">
        <v>0.746</v>
      </c>
      <c r="X4728" t="s">
        <v>51</v>
      </c>
      <c r="Y4728" t="s">
        <v>45</v>
      </c>
      <c r="Z4728">
        <v>10917</v>
      </c>
      <c r="AA4728">
        <v>5.67</v>
      </c>
      <c r="AB4728">
        <v>14.2</v>
      </c>
      <c r="AC4728">
        <v>42.1</v>
      </c>
      <c r="AD4728">
        <v>252229</v>
      </c>
      <c r="AE4728">
        <v>94.6</v>
      </c>
      <c r="AF4728">
        <v>34.299999999999997</v>
      </c>
      <c r="AG4728" t="s">
        <v>46</v>
      </c>
      <c r="AH4728" t="s">
        <v>47</v>
      </c>
      <c r="AI4728" t="s">
        <v>52</v>
      </c>
      <c r="AJ4728">
        <v>100</v>
      </c>
      <c r="AK4728">
        <v>256</v>
      </c>
      <c r="AL4728">
        <v>9.4000000000000004E-3</v>
      </c>
      <c r="AM4728">
        <v>0.84840000000000004</v>
      </c>
      <c r="AN4728">
        <v>0.98240000000000005</v>
      </c>
      <c r="AO4728">
        <f>Data[[#This Row],[labeller_confidence_score]]-Data[[#This Row],[cytodiffusion_classification_confidence]]</f>
        <v>0.13400000000000001</v>
      </c>
    </row>
    <row r="4729" spans="1:41" x14ac:dyDescent="0.3">
      <c r="A4729" t="s">
        <v>4802</v>
      </c>
      <c r="B4729" t="s">
        <v>81</v>
      </c>
      <c r="C4729">
        <v>1</v>
      </c>
      <c r="D4729" t="s">
        <v>82</v>
      </c>
      <c r="E4729">
        <v>12.11</v>
      </c>
      <c r="F4729">
        <v>81.5</v>
      </c>
      <c r="G4729">
        <v>0.46800000000000003</v>
      </c>
      <c r="H4729">
        <v>0.106</v>
      </c>
      <c r="I4729">
        <f>Data[[#This Row],[nucleus_area_pct]]/Data[[#This Row],[cytoplasm_ratio]]</f>
        <v>768.86792452830196</v>
      </c>
      <c r="J4729">
        <v>0.77200000000000002</v>
      </c>
      <c r="K4729">
        <v>7.5999999999999998E-2</v>
      </c>
      <c r="L4729">
        <v>0.74</v>
      </c>
      <c r="M4729">
        <v>1.2</v>
      </c>
      <c r="N4729">
        <v>0.92200000000000004</v>
      </c>
      <c r="O4729">
        <v>686</v>
      </c>
      <c r="P4729">
        <v>91</v>
      </c>
      <c r="Q4729">
        <v>166</v>
      </c>
      <c r="R4729">
        <v>161</v>
      </c>
      <c r="S4729">
        <v>194</v>
      </c>
      <c r="T4729">
        <f>(Data[[#This Row],[mean_r]]/256)*100</f>
        <v>64.84375</v>
      </c>
      <c r="U4729">
        <f>(Data[[#This Row],[mean_g]]/256)*100</f>
        <v>62.890625</v>
      </c>
      <c r="V4729">
        <f>(Data[[#This Row],[mean_b]]/256)*100</f>
        <v>75.78125</v>
      </c>
      <c r="W4729">
        <v>0.71799999999999997</v>
      </c>
      <c r="X4729" t="s">
        <v>63</v>
      </c>
      <c r="Y4729" t="s">
        <v>45</v>
      </c>
      <c r="Z4729">
        <v>2213</v>
      </c>
      <c r="AA4729">
        <v>6.1</v>
      </c>
      <c r="AB4729">
        <v>11.7</v>
      </c>
      <c r="AC4729">
        <v>47.5</v>
      </c>
      <c r="AD4729">
        <v>205446</v>
      </c>
      <c r="AE4729">
        <v>77.5</v>
      </c>
      <c r="AF4729">
        <v>31.3</v>
      </c>
      <c r="AG4729" t="s">
        <v>64</v>
      </c>
      <c r="AH4729" t="s">
        <v>47</v>
      </c>
      <c r="AI4729" t="s">
        <v>56</v>
      </c>
      <c r="AJ4729">
        <v>100</v>
      </c>
      <c r="AK4729">
        <v>360</v>
      </c>
      <c r="AL4729">
        <v>0.79910000000000003</v>
      </c>
      <c r="AM4729">
        <v>0.5877</v>
      </c>
      <c r="AN4729">
        <v>0.77610000000000001</v>
      </c>
      <c r="AO4729">
        <f>Data[[#This Row],[labeller_confidence_score]]-Data[[#This Row],[cytodiffusion_classification_confidence]]</f>
        <v>0.18840000000000001</v>
      </c>
    </row>
    <row r="4730" spans="1:41" x14ac:dyDescent="0.3">
      <c r="A4730" t="s">
        <v>4803</v>
      </c>
      <c r="B4730" t="s">
        <v>49</v>
      </c>
      <c r="C4730">
        <v>0</v>
      </c>
      <c r="D4730" t="s">
        <v>50</v>
      </c>
      <c r="E4730">
        <v>11.74</v>
      </c>
      <c r="F4730">
        <v>56.2</v>
      </c>
      <c r="G4730">
        <v>0.51900000000000002</v>
      </c>
      <c r="H4730">
        <v>0.35</v>
      </c>
      <c r="I4730">
        <f>Data[[#This Row],[nucleus_area_pct]]/Data[[#This Row],[cytoplasm_ratio]]</f>
        <v>160.57142857142858</v>
      </c>
      <c r="J4730">
        <v>0.72899999999999998</v>
      </c>
      <c r="K4730">
        <v>0.496</v>
      </c>
      <c r="L4730">
        <v>3.92</v>
      </c>
      <c r="M4730">
        <v>3</v>
      </c>
      <c r="N4730">
        <v>0.85399999999999998</v>
      </c>
      <c r="O4730">
        <v>361</v>
      </c>
      <c r="P4730">
        <v>83</v>
      </c>
      <c r="Q4730">
        <v>213</v>
      </c>
      <c r="R4730">
        <v>174</v>
      </c>
      <c r="S4730">
        <v>159</v>
      </c>
      <c r="T4730">
        <f>(Data[[#This Row],[mean_r]]/256)*100</f>
        <v>83.203125</v>
      </c>
      <c r="U4730">
        <f>(Data[[#This Row],[mean_g]]/256)*100</f>
        <v>67.96875</v>
      </c>
      <c r="V4730">
        <f>(Data[[#This Row],[mean_b]]/256)*100</f>
        <v>62.109375</v>
      </c>
      <c r="W4730">
        <v>0.69699999999999995</v>
      </c>
      <c r="X4730" t="s">
        <v>51</v>
      </c>
      <c r="Y4730" t="s">
        <v>45</v>
      </c>
      <c r="Z4730">
        <v>6980</v>
      </c>
      <c r="AA4730">
        <v>4.84</v>
      </c>
      <c r="AB4730">
        <v>10.6</v>
      </c>
      <c r="AC4730">
        <v>47.7</v>
      </c>
      <c r="AD4730">
        <v>332773</v>
      </c>
      <c r="AE4730">
        <v>87.3</v>
      </c>
      <c r="AF4730">
        <v>32.9</v>
      </c>
      <c r="AG4730" t="s">
        <v>46</v>
      </c>
      <c r="AH4730" t="s">
        <v>42</v>
      </c>
      <c r="AI4730" t="s">
        <v>52</v>
      </c>
      <c r="AJ4730">
        <v>40</v>
      </c>
      <c r="AK4730">
        <v>256</v>
      </c>
      <c r="AL4730">
        <v>4.0500000000000001E-2</v>
      </c>
      <c r="AM4730">
        <v>0.79569999999999996</v>
      </c>
      <c r="AN4730">
        <v>0.88970000000000005</v>
      </c>
      <c r="AO4730">
        <f>Data[[#This Row],[labeller_confidence_score]]-Data[[#This Row],[cytodiffusion_classification_confidence]]</f>
        <v>9.4000000000000083E-2</v>
      </c>
    </row>
    <row r="4731" spans="1:41" x14ac:dyDescent="0.3">
      <c r="A4731" t="s">
        <v>4804</v>
      </c>
      <c r="B4731" t="s">
        <v>133</v>
      </c>
      <c r="C4731">
        <v>1</v>
      </c>
      <c r="D4731" t="s">
        <v>104</v>
      </c>
      <c r="E4731">
        <v>7.07</v>
      </c>
      <c r="F4731">
        <v>0</v>
      </c>
      <c r="G4731">
        <v>0</v>
      </c>
      <c r="H4731">
        <v>1</v>
      </c>
      <c r="I4731">
        <f>Data[[#This Row],[nucleus_area_pct]]/Data[[#This Row],[cytoplasm_ratio]]</f>
        <v>0</v>
      </c>
      <c r="J4731">
        <v>0.59799999999999998</v>
      </c>
      <c r="K4731">
        <v>0.79400000000000004</v>
      </c>
      <c r="L4731">
        <v>0.59</v>
      </c>
      <c r="M4731">
        <v>1</v>
      </c>
      <c r="N4731">
        <v>0.81100000000000005</v>
      </c>
      <c r="O4731">
        <v>240</v>
      </c>
      <c r="P4731">
        <v>55</v>
      </c>
      <c r="Q4731">
        <v>240</v>
      </c>
      <c r="R4731">
        <v>134</v>
      </c>
      <c r="S4731">
        <v>135</v>
      </c>
      <c r="T4731">
        <f>(Data[[#This Row],[mean_r]]/256)*100</f>
        <v>93.75</v>
      </c>
      <c r="U4731">
        <f>(Data[[#This Row],[mean_g]]/256)*100</f>
        <v>52.34375</v>
      </c>
      <c r="V4731">
        <f>(Data[[#This Row],[mean_b]]/256)*100</f>
        <v>52.734375</v>
      </c>
      <c r="W4731">
        <v>0.55700000000000005</v>
      </c>
      <c r="X4731" t="s">
        <v>51</v>
      </c>
      <c r="Y4731" t="s">
        <v>45</v>
      </c>
      <c r="Z4731">
        <v>3533</v>
      </c>
      <c r="AA4731">
        <v>4.07</v>
      </c>
      <c r="AB4731">
        <v>13.1</v>
      </c>
      <c r="AC4731">
        <v>41.6</v>
      </c>
      <c r="AD4731">
        <v>238314</v>
      </c>
      <c r="AE4731">
        <v>92.1</v>
      </c>
      <c r="AF4731">
        <v>34.4</v>
      </c>
      <c r="AG4731" t="s">
        <v>41</v>
      </c>
      <c r="AH4731" t="s">
        <v>47</v>
      </c>
      <c r="AI4731" t="s">
        <v>52</v>
      </c>
      <c r="AJ4731">
        <v>100</v>
      </c>
      <c r="AK4731">
        <v>360</v>
      </c>
      <c r="AL4731">
        <v>0.93700000000000006</v>
      </c>
      <c r="AM4731">
        <v>0.81979999999999997</v>
      </c>
      <c r="AN4731">
        <v>0.82269999999999999</v>
      </c>
      <c r="AO4731">
        <f>Data[[#This Row],[labeller_confidence_score]]-Data[[#This Row],[cytodiffusion_classification_confidence]]</f>
        <v>2.9000000000000137E-3</v>
      </c>
    </row>
    <row r="4732" spans="1:41" x14ac:dyDescent="0.3">
      <c r="A4732" t="s">
        <v>4805</v>
      </c>
      <c r="B4732" t="s">
        <v>74</v>
      </c>
      <c r="C4732">
        <v>0</v>
      </c>
      <c r="D4732" t="s">
        <v>75</v>
      </c>
      <c r="E4732">
        <v>2.6</v>
      </c>
      <c r="F4732">
        <v>0</v>
      </c>
      <c r="G4732">
        <v>0</v>
      </c>
      <c r="H4732">
        <v>1</v>
      </c>
      <c r="I4732">
        <f>Data[[#This Row],[nucleus_area_pct]]/Data[[#This Row],[cytoplasm_ratio]]</f>
        <v>0</v>
      </c>
      <c r="J4732">
        <v>0.77700000000000002</v>
      </c>
      <c r="K4732">
        <v>0.28000000000000003</v>
      </c>
      <c r="L4732">
        <v>2.81</v>
      </c>
      <c r="M4732">
        <v>1</v>
      </c>
      <c r="N4732">
        <v>0.79200000000000004</v>
      </c>
      <c r="O4732">
        <v>23</v>
      </c>
      <c r="P4732">
        <v>17</v>
      </c>
      <c r="Q4732">
        <v>203</v>
      </c>
      <c r="R4732">
        <v>145</v>
      </c>
      <c r="S4732">
        <v>168</v>
      </c>
      <c r="T4732">
        <f>(Data[[#This Row],[mean_r]]/256)*100</f>
        <v>79.296875</v>
      </c>
      <c r="U4732">
        <f>(Data[[#This Row],[mean_g]]/256)*100</f>
        <v>56.640625</v>
      </c>
      <c r="V4732">
        <f>(Data[[#This Row],[mean_b]]/256)*100</f>
        <v>65.625</v>
      </c>
      <c r="W4732">
        <v>0.63500000000000001</v>
      </c>
      <c r="X4732" t="s">
        <v>51</v>
      </c>
      <c r="Y4732" t="s">
        <v>45</v>
      </c>
      <c r="Z4732">
        <v>9032</v>
      </c>
      <c r="AA4732">
        <v>5.29</v>
      </c>
      <c r="AB4732">
        <v>11.9</v>
      </c>
      <c r="AC4732">
        <v>38.6</v>
      </c>
      <c r="AD4732">
        <v>377724</v>
      </c>
      <c r="AE4732">
        <v>62.6</v>
      </c>
      <c r="AF4732">
        <v>32</v>
      </c>
      <c r="AG4732" t="s">
        <v>46</v>
      </c>
      <c r="AH4732" t="s">
        <v>42</v>
      </c>
      <c r="AI4732" t="s">
        <v>56</v>
      </c>
      <c r="AJ4732">
        <v>100</v>
      </c>
      <c r="AK4732">
        <v>224</v>
      </c>
      <c r="AL4732">
        <v>3.7400000000000003E-2</v>
      </c>
      <c r="AM4732">
        <v>0.82020000000000004</v>
      </c>
      <c r="AN4732">
        <v>0.92810000000000004</v>
      </c>
      <c r="AO4732">
        <f>Data[[#This Row],[labeller_confidence_score]]-Data[[#This Row],[cytodiffusion_classification_confidence]]</f>
        <v>0.1079</v>
      </c>
    </row>
    <row r="4733" spans="1:41" x14ac:dyDescent="0.3">
      <c r="A4733" t="s">
        <v>4806</v>
      </c>
      <c r="B4733" t="s">
        <v>87</v>
      </c>
      <c r="C4733">
        <v>0</v>
      </c>
      <c r="D4733" t="s">
        <v>50</v>
      </c>
      <c r="E4733">
        <v>13.34</v>
      </c>
      <c r="F4733">
        <v>50.2</v>
      </c>
      <c r="G4733">
        <v>0.504</v>
      </c>
      <c r="H4733">
        <v>0.498</v>
      </c>
      <c r="I4733">
        <f>Data[[#This Row],[nucleus_area_pct]]/Data[[#This Row],[cytoplasm_ratio]]</f>
        <v>100.80321285140563</v>
      </c>
      <c r="J4733">
        <v>0.82199999999999995</v>
      </c>
      <c r="K4733">
        <v>0.54400000000000004</v>
      </c>
      <c r="L4733">
        <v>4.5599999999999996</v>
      </c>
      <c r="M4733">
        <v>2.1</v>
      </c>
      <c r="N4733">
        <v>0.82099999999999995</v>
      </c>
      <c r="O4733">
        <v>524</v>
      </c>
      <c r="P4733">
        <v>77</v>
      </c>
      <c r="Q4733">
        <v>240</v>
      </c>
      <c r="R4733">
        <v>139</v>
      </c>
      <c r="S4733">
        <v>152</v>
      </c>
      <c r="T4733">
        <f>(Data[[#This Row],[mean_r]]/256)*100</f>
        <v>93.75</v>
      </c>
      <c r="U4733">
        <f>(Data[[#This Row],[mean_g]]/256)*100</f>
        <v>54.296875</v>
      </c>
      <c r="V4733">
        <f>(Data[[#This Row],[mean_b]]/256)*100</f>
        <v>59.375</v>
      </c>
      <c r="W4733">
        <v>0.57499999999999996</v>
      </c>
      <c r="X4733" t="s">
        <v>51</v>
      </c>
      <c r="Y4733" t="s">
        <v>45</v>
      </c>
      <c r="Z4733">
        <v>4413</v>
      </c>
      <c r="AA4733">
        <v>4.28</v>
      </c>
      <c r="AB4733">
        <v>12.6</v>
      </c>
      <c r="AC4733">
        <v>38.1</v>
      </c>
      <c r="AD4733">
        <v>314296</v>
      </c>
      <c r="AE4733">
        <v>96.4</v>
      </c>
      <c r="AF4733">
        <v>32.5</v>
      </c>
      <c r="AG4733" t="s">
        <v>64</v>
      </c>
      <c r="AH4733" t="s">
        <v>47</v>
      </c>
      <c r="AI4733" t="s">
        <v>52</v>
      </c>
      <c r="AJ4733">
        <v>100</v>
      </c>
      <c r="AK4733">
        <v>360</v>
      </c>
      <c r="AL4733">
        <v>3.6400000000000002E-2</v>
      </c>
      <c r="AM4733">
        <v>0.95609999999999995</v>
      </c>
      <c r="AN4733">
        <v>0.873</v>
      </c>
      <c r="AO4733">
        <f>Data[[#This Row],[labeller_confidence_score]]-Data[[#This Row],[cytodiffusion_classification_confidence]]</f>
        <v>-8.3099999999999952E-2</v>
      </c>
    </row>
    <row r="4734" spans="1:41" x14ac:dyDescent="0.3">
      <c r="A4734" t="s">
        <v>4807</v>
      </c>
      <c r="B4734" t="s">
        <v>67</v>
      </c>
      <c r="C4734">
        <v>1</v>
      </c>
      <c r="D4734" t="s">
        <v>67</v>
      </c>
      <c r="E4734">
        <v>4.16</v>
      </c>
      <c r="F4734">
        <v>39</v>
      </c>
      <c r="G4734">
        <v>0.17799999999999999</v>
      </c>
      <c r="H4734">
        <v>0.75</v>
      </c>
      <c r="I4734">
        <f>Data[[#This Row],[nucleus_area_pct]]/Data[[#This Row],[cytoplasm_ratio]]</f>
        <v>52</v>
      </c>
      <c r="J4734">
        <v>0.45800000000000002</v>
      </c>
      <c r="K4734">
        <v>0.32400000000000001</v>
      </c>
      <c r="L4734">
        <v>2.5499999999999998</v>
      </c>
      <c r="M4734">
        <v>2.8</v>
      </c>
      <c r="N4734">
        <v>0.29599999999999999</v>
      </c>
      <c r="O4734">
        <v>261</v>
      </c>
      <c r="P4734">
        <v>86</v>
      </c>
      <c r="Q4734">
        <v>165</v>
      </c>
      <c r="R4734">
        <v>163</v>
      </c>
      <c r="S4734">
        <v>164</v>
      </c>
      <c r="T4734">
        <f>(Data[[#This Row],[mean_r]]/256)*100</f>
        <v>64.453125</v>
      </c>
      <c r="U4734">
        <f>(Data[[#This Row],[mean_g]]/256)*100</f>
        <v>63.671875</v>
      </c>
      <c r="V4734">
        <f>(Data[[#This Row],[mean_b]]/256)*100</f>
        <v>64.0625</v>
      </c>
      <c r="W4734">
        <v>0.54700000000000004</v>
      </c>
      <c r="X4734" t="s">
        <v>51</v>
      </c>
      <c r="Y4734" t="s">
        <v>40</v>
      </c>
      <c r="Z4734">
        <v>4663</v>
      </c>
      <c r="AA4734">
        <v>3.7</v>
      </c>
      <c r="AB4734">
        <v>17.899999999999999</v>
      </c>
      <c r="AC4734">
        <v>32.299999999999997</v>
      </c>
      <c r="AD4734">
        <v>358673</v>
      </c>
      <c r="AE4734">
        <v>83.7</v>
      </c>
      <c r="AF4734">
        <v>31.9</v>
      </c>
      <c r="AG4734" t="s">
        <v>41</v>
      </c>
      <c r="AH4734" t="s">
        <v>42</v>
      </c>
      <c r="AI4734" t="s">
        <v>56</v>
      </c>
      <c r="AJ4734">
        <v>40</v>
      </c>
      <c r="AK4734">
        <v>512</v>
      </c>
      <c r="AL4734">
        <v>0.82320000000000004</v>
      </c>
      <c r="AM4734">
        <v>0.52039999999999997</v>
      </c>
      <c r="AN4734">
        <v>0.87609999999999999</v>
      </c>
      <c r="AO4734">
        <f>Data[[#This Row],[labeller_confidence_score]]-Data[[#This Row],[cytodiffusion_classification_confidence]]</f>
        <v>0.35570000000000002</v>
      </c>
    </row>
    <row r="4735" spans="1:41" x14ac:dyDescent="0.3">
      <c r="A4735" t="s">
        <v>4808</v>
      </c>
      <c r="B4735" t="s">
        <v>62</v>
      </c>
      <c r="C4735">
        <v>0</v>
      </c>
      <c r="D4735" t="s">
        <v>50</v>
      </c>
      <c r="E4735">
        <v>9.26</v>
      </c>
      <c r="F4735">
        <v>85</v>
      </c>
      <c r="G4735">
        <v>0.68</v>
      </c>
      <c r="H4735">
        <v>0.22600000000000001</v>
      </c>
      <c r="I4735">
        <f>Data[[#This Row],[nucleus_area_pct]]/Data[[#This Row],[cytoplasm_ratio]]</f>
        <v>376.10619469026545</v>
      </c>
      <c r="J4735">
        <v>0.94</v>
      </c>
      <c r="K4735">
        <v>0.22</v>
      </c>
      <c r="L4735">
        <v>1.37</v>
      </c>
      <c r="M4735">
        <v>1</v>
      </c>
      <c r="N4735">
        <v>0.89900000000000002</v>
      </c>
      <c r="O4735">
        <v>312</v>
      </c>
      <c r="P4735">
        <v>71</v>
      </c>
      <c r="Q4735">
        <v>193</v>
      </c>
      <c r="R4735">
        <v>153</v>
      </c>
      <c r="S4735">
        <v>183</v>
      </c>
      <c r="T4735">
        <f>(Data[[#This Row],[mean_r]]/256)*100</f>
        <v>75.390625</v>
      </c>
      <c r="U4735">
        <f>(Data[[#This Row],[mean_g]]/256)*100</f>
        <v>59.765625</v>
      </c>
      <c r="V4735">
        <f>(Data[[#This Row],[mean_b]]/256)*100</f>
        <v>71.484375</v>
      </c>
      <c r="W4735">
        <v>0.72899999999999998</v>
      </c>
      <c r="X4735" t="s">
        <v>39</v>
      </c>
      <c r="Y4735" t="s">
        <v>45</v>
      </c>
      <c r="Z4735">
        <v>6609</v>
      </c>
      <c r="AA4735">
        <v>5.48</v>
      </c>
      <c r="AB4735">
        <v>13.4</v>
      </c>
      <c r="AC4735">
        <v>44.1</v>
      </c>
      <c r="AD4735">
        <v>205496</v>
      </c>
      <c r="AE4735">
        <v>92.2</v>
      </c>
      <c r="AF4735">
        <v>35.4</v>
      </c>
      <c r="AG4735" t="s">
        <v>64</v>
      </c>
      <c r="AH4735" t="s">
        <v>47</v>
      </c>
      <c r="AI4735" t="s">
        <v>52</v>
      </c>
      <c r="AJ4735">
        <v>100</v>
      </c>
      <c r="AK4735">
        <v>224</v>
      </c>
      <c r="AL4735">
        <v>0</v>
      </c>
      <c r="AM4735">
        <v>0.92610000000000003</v>
      </c>
      <c r="AN4735">
        <v>0.97370000000000001</v>
      </c>
      <c r="AO4735">
        <f>Data[[#This Row],[labeller_confidence_score]]-Data[[#This Row],[cytodiffusion_classification_confidence]]</f>
        <v>4.7599999999999976E-2</v>
      </c>
    </row>
    <row r="4736" spans="1:41" x14ac:dyDescent="0.3">
      <c r="A4736" t="s">
        <v>4809</v>
      </c>
      <c r="B4736" t="s">
        <v>37</v>
      </c>
      <c r="C4736">
        <v>1</v>
      </c>
      <c r="D4736" t="s">
        <v>38</v>
      </c>
      <c r="E4736">
        <v>14.34</v>
      </c>
      <c r="F4736">
        <v>60.8</v>
      </c>
      <c r="G4736">
        <v>0.504</v>
      </c>
      <c r="H4736">
        <v>0.35599999999999998</v>
      </c>
      <c r="I4736">
        <f>Data[[#This Row],[nucleus_area_pct]]/Data[[#This Row],[cytoplasm_ratio]]</f>
        <v>170.7865168539326</v>
      </c>
      <c r="J4736">
        <v>0.67200000000000004</v>
      </c>
      <c r="K4736">
        <v>0.36399999999999999</v>
      </c>
      <c r="L4736">
        <v>2.35</v>
      </c>
      <c r="M4736">
        <v>5</v>
      </c>
      <c r="N4736">
        <v>0.81200000000000006</v>
      </c>
      <c r="O4736">
        <v>435</v>
      </c>
      <c r="P4736">
        <v>72</v>
      </c>
      <c r="Q4736">
        <v>232</v>
      </c>
      <c r="R4736">
        <v>146</v>
      </c>
      <c r="S4736">
        <v>203</v>
      </c>
      <c r="T4736">
        <f>(Data[[#This Row],[mean_r]]/256)*100</f>
        <v>90.625</v>
      </c>
      <c r="U4736">
        <f>(Data[[#This Row],[mean_g]]/256)*100</f>
        <v>57.03125</v>
      </c>
      <c r="V4736">
        <f>(Data[[#This Row],[mean_b]]/256)*100</f>
        <v>79.296875</v>
      </c>
      <c r="W4736">
        <v>0.73799999999999999</v>
      </c>
      <c r="X4736" t="s">
        <v>63</v>
      </c>
      <c r="Y4736" t="s">
        <v>45</v>
      </c>
      <c r="Z4736">
        <v>6335</v>
      </c>
      <c r="AA4736">
        <v>3.86</v>
      </c>
      <c r="AB4736">
        <v>17</v>
      </c>
      <c r="AC4736">
        <v>40.299999999999997</v>
      </c>
      <c r="AD4736">
        <v>358770</v>
      </c>
      <c r="AE4736">
        <v>79.400000000000006</v>
      </c>
      <c r="AF4736">
        <v>33.5</v>
      </c>
      <c r="AG4736" t="s">
        <v>46</v>
      </c>
      <c r="AH4736" t="s">
        <v>68</v>
      </c>
      <c r="AI4736" t="s">
        <v>52</v>
      </c>
      <c r="AJ4736">
        <v>100</v>
      </c>
      <c r="AK4736">
        <v>360</v>
      </c>
      <c r="AL4736">
        <v>0.87839999999999996</v>
      </c>
      <c r="AM4736">
        <v>0.76470000000000005</v>
      </c>
      <c r="AN4736">
        <v>0.66279999999999994</v>
      </c>
      <c r="AO4736">
        <f>Data[[#This Row],[labeller_confidence_score]]-Data[[#This Row],[cytodiffusion_classification_confidence]]</f>
        <v>-0.1019000000000001</v>
      </c>
    </row>
    <row r="4737" spans="1:41" x14ac:dyDescent="0.3">
      <c r="A4737" t="s">
        <v>4810</v>
      </c>
      <c r="B4737" t="s">
        <v>120</v>
      </c>
      <c r="C4737">
        <v>1</v>
      </c>
      <c r="D4737" t="s">
        <v>104</v>
      </c>
      <c r="E4737">
        <v>7.1</v>
      </c>
      <c r="F4737">
        <v>0</v>
      </c>
      <c r="G4737">
        <v>0</v>
      </c>
      <c r="H4737">
        <v>1</v>
      </c>
      <c r="I4737">
        <f>Data[[#This Row],[nucleus_area_pct]]/Data[[#This Row],[cytoplasm_ratio]]</f>
        <v>0</v>
      </c>
      <c r="J4737">
        <v>1</v>
      </c>
      <c r="K4737">
        <v>7.9000000000000001E-2</v>
      </c>
      <c r="L4737">
        <v>0.54</v>
      </c>
      <c r="M4737">
        <v>1</v>
      </c>
      <c r="N4737">
        <v>0.97299999999999998</v>
      </c>
      <c r="O4737">
        <v>155</v>
      </c>
      <c r="P4737">
        <v>46</v>
      </c>
      <c r="Q4737">
        <v>228</v>
      </c>
      <c r="R4737">
        <v>144</v>
      </c>
      <c r="S4737">
        <v>119</v>
      </c>
      <c r="T4737">
        <f>(Data[[#This Row],[mean_r]]/256)*100</f>
        <v>89.0625</v>
      </c>
      <c r="U4737">
        <f>(Data[[#This Row],[mean_g]]/256)*100</f>
        <v>56.25</v>
      </c>
      <c r="V4737">
        <f>(Data[[#This Row],[mean_b]]/256)*100</f>
        <v>46.484375</v>
      </c>
      <c r="W4737">
        <v>0.53800000000000003</v>
      </c>
      <c r="X4737" t="s">
        <v>51</v>
      </c>
      <c r="Y4737" t="s">
        <v>40</v>
      </c>
      <c r="Z4737">
        <v>6060</v>
      </c>
      <c r="AA4737">
        <v>3.94</v>
      </c>
      <c r="AB4737">
        <v>16.3</v>
      </c>
      <c r="AC4737">
        <v>32.4</v>
      </c>
      <c r="AD4737">
        <v>120610</v>
      </c>
      <c r="AE4737">
        <v>68.599999999999994</v>
      </c>
      <c r="AF4737">
        <v>33</v>
      </c>
      <c r="AG4737" t="s">
        <v>41</v>
      </c>
      <c r="AH4737" t="s">
        <v>42</v>
      </c>
      <c r="AI4737" t="s">
        <v>52</v>
      </c>
      <c r="AJ4737">
        <v>40</v>
      </c>
      <c r="AK4737">
        <v>256</v>
      </c>
      <c r="AL4737">
        <v>0.86060000000000003</v>
      </c>
      <c r="AM4737">
        <v>0.80979999999999996</v>
      </c>
      <c r="AN4737">
        <v>0.8458</v>
      </c>
      <c r="AO4737">
        <f>Data[[#This Row],[labeller_confidence_score]]-Data[[#This Row],[cytodiffusion_classification_confidence]]</f>
        <v>3.6000000000000032E-2</v>
      </c>
    </row>
    <row r="4738" spans="1:41" x14ac:dyDescent="0.3">
      <c r="A4738" t="s">
        <v>4811</v>
      </c>
      <c r="B4738" t="s">
        <v>89</v>
      </c>
      <c r="C4738">
        <v>1</v>
      </c>
      <c r="D4738" t="s">
        <v>38</v>
      </c>
      <c r="E4738">
        <v>13.24</v>
      </c>
      <c r="F4738">
        <v>49.7</v>
      </c>
      <c r="G4738">
        <v>0.55500000000000005</v>
      </c>
      <c r="H4738">
        <v>0.41699999999999998</v>
      </c>
      <c r="I4738">
        <f>Data[[#This Row],[nucleus_area_pct]]/Data[[#This Row],[cytoplasm_ratio]]</f>
        <v>119.18465227817747</v>
      </c>
      <c r="J4738">
        <v>0.66500000000000004</v>
      </c>
      <c r="K4738">
        <v>0.441</v>
      </c>
      <c r="L4738">
        <v>5.03</v>
      </c>
      <c r="M4738">
        <v>2.7</v>
      </c>
      <c r="N4738">
        <v>0.85299999999999998</v>
      </c>
      <c r="O4738">
        <v>443</v>
      </c>
      <c r="P4738">
        <v>62</v>
      </c>
      <c r="Q4738">
        <v>204</v>
      </c>
      <c r="R4738">
        <v>175</v>
      </c>
      <c r="S4738">
        <v>190</v>
      </c>
      <c r="T4738">
        <f>(Data[[#This Row],[mean_r]]/256)*100</f>
        <v>79.6875</v>
      </c>
      <c r="U4738">
        <f>(Data[[#This Row],[mean_g]]/256)*100</f>
        <v>68.359375</v>
      </c>
      <c r="V4738">
        <f>(Data[[#This Row],[mean_b]]/256)*100</f>
        <v>74.21875</v>
      </c>
      <c r="W4738">
        <v>0.63400000000000001</v>
      </c>
      <c r="X4738" t="s">
        <v>39</v>
      </c>
      <c r="Y4738" t="s">
        <v>45</v>
      </c>
      <c r="Z4738">
        <v>6055</v>
      </c>
      <c r="AA4738">
        <v>3.5</v>
      </c>
      <c r="AB4738">
        <v>15.9</v>
      </c>
      <c r="AC4738">
        <v>33.9</v>
      </c>
      <c r="AD4738">
        <v>172305</v>
      </c>
      <c r="AE4738">
        <v>88.3</v>
      </c>
      <c r="AF4738">
        <v>31.8</v>
      </c>
      <c r="AG4738" t="s">
        <v>64</v>
      </c>
      <c r="AH4738" t="s">
        <v>42</v>
      </c>
      <c r="AI4738" t="s">
        <v>43</v>
      </c>
      <c r="AJ4738">
        <v>100</v>
      </c>
      <c r="AK4738">
        <v>360</v>
      </c>
      <c r="AL4738">
        <v>0.88490000000000002</v>
      </c>
      <c r="AM4738">
        <v>0.70389999999999997</v>
      </c>
      <c r="AN4738">
        <v>0.95920000000000005</v>
      </c>
      <c r="AO4738">
        <f>Data[[#This Row],[labeller_confidence_score]]-Data[[#This Row],[cytodiffusion_classification_confidence]]</f>
        <v>0.25530000000000008</v>
      </c>
    </row>
    <row r="4739" spans="1:41" x14ac:dyDescent="0.3">
      <c r="A4739" t="s">
        <v>4812</v>
      </c>
      <c r="B4739" t="s">
        <v>54</v>
      </c>
      <c r="C4739">
        <v>0</v>
      </c>
      <c r="D4739" t="s">
        <v>54</v>
      </c>
      <c r="E4739">
        <v>7.19</v>
      </c>
      <c r="F4739">
        <v>0</v>
      </c>
      <c r="G4739">
        <v>0</v>
      </c>
      <c r="H4739">
        <v>1</v>
      </c>
      <c r="I4739">
        <f>Data[[#This Row],[nucleus_area_pct]]/Data[[#This Row],[cytoplasm_ratio]]</f>
        <v>0</v>
      </c>
      <c r="J4739">
        <v>0.83099999999999996</v>
      </c>
      <c r="K4739">
        <v>0.111</v>
      </c>
      <c r="L4739">
        <v>0.49</v>
      </c>
      <c r="M4739">
        <v>1</v>
      </c>
      <c r="N4739">
        <v>0.97399999999999998</v>
      </c>
      <c r="O4739">
        <v>140</v>
      </c>
      <c r="P4739">
        <v>47</v>
      </c>
      <c r="Q4739">
        <v>233</v>
      </c>
      <c r="R4739">
        <v>136</v>
      </c>
      <c r="S4739">
        <v>141</v>
      </c>
      <c r="T4739">
        <f>(Data[[#This Row],[mean_r]]/256)*100</f>
        <v>91.015625</v>
      </c>
      <c r="U4739">
        <f>(Data[[#This Row],[mean_g]]/256)*100</f>
        <v>53.125</v>
      </c>
      <c r="V4739">
        <f>(Data[[#This Row],[mean_b]]/256)*100</f>
        <v>55.078125</v>
      </c>
      <c r="W4739">
        <v>0.58199999999999996</v>
      </c>
      <c r="X4739" t="s">
        <v>51</v>
      </c>
      <c r="Y4739" t="s">
        <v>45</v>
      </c>
      <c r="Z4739">
        <v>7981</v>
      </c>
      <c r="AA4739">
        <v>4.96</v>
      </c>
      <c r="AB4739">
        <v>13.2</v>
      </c>
      <c r="AC4739">
        <v>50.2</v>
      </c>
      <c r="AD4739">
        <v>296325</v>
      </c>
      <c r="AE4739">
        <v>93.1</v>
      </c>
      <c r="AF4739">
        <v>33.799999999999997</v>
      </c>
      <c r="AG4739" t="s">
        <v>64</v>
      </c>
      <c r="AH4739" t="s">
        <v>42</v>
      </c>
      <c r="AI4739" t="s">
        <v>43</v>
      </c>
      <c r="AJ4739">
        <v>100</v>
      </c>
      <c r="AK4739">
        <v>360</v>
      </c>
      <c r="AL4739">
        <v>7.8299999999999995E-2</v>
      </c>
      <c r="AM4739">
        <v>0.92459999999999998</v>
      </c>
      <c r="AN4739">
        <v>0.80510000000000004</v>
      </c>
      <c r="AO4739">
        <f>Data[[#This Row],[labeller_confidence_score]]-Data[[#This Row],[cytodiffusion_classification_confidence]]</f>
        <v>-0.11949999999999994</v>
      </c>
    </row>
    <row r="4740" spans="1:41" x14ac:dyDescent="0.3">
      <c r="A4740" t="s">
        <v>4813</v>
      </c>
      <c r="B4740" t="s">
        <v>54</v>
      </c>
      <c r="C4740">
        <v>0</v>
      </c>
      <c r="D4740" t="s">
        <v>54</v>
      </c>
      <c r="E4740">
        <v>7.61</v>
      </c>
      <c r="F4740">
        <v>0</v>
      </c>
      <c r="G4740">
        <v>0</v>
      </c>
      <c r="H4740">
        <v>1</v>
      </c>
      <c r="I4740">
        <f>Data[[#This Row],[nucleus_area_pct]]/Data[[#This Row],[cytoplasm_ratio]]</f>
        <v>0</v>
      </c>
      <c r="J4740">
        <v>0.95899999999999996</v>
      </c>
      <c r="K4740">
        <v>0.25</v>
      </c>
      <c r="L4740">
        <v>0.39</v>
      </c>
      <c r="M4740">
        <v>1</v>
      </c>
      <c r="N4740">
        <v>0.92200000000000004</v>
      </c>
      <c r="O4740">
        <v>200</v>
      </c>
      <c r="P4740">
        <v>47</v>
      </c>
      <c r="Q4740">
        <v>214</v>
      </c>
      <c r="R4740">
        <v>132</v>
      </c>
      <c r="S4740">
        <v>140</v>
      </c>
      <c r="T4740">
        <f>(Data[[#This Row],[mean_r]]/256)*100</f>
        <v>83.59375</v>
      </c>
      <c r="U4740">
        <f>(Data[[#This Row],[mean_g]]/256)*100</f>
        <v>51.5625</v>
      </c>
      <c r="V4740">
        <f>(Data[[#This Row],[mean_b]]/256)*100</f>
        <v>54.6875</v>
      </c>
      <c r="W4740">
        <v>0.53</v>
      </c>
      <c r="X4740" t="s">
        <v>51</v>
      </c>
      <c r="Y4740" t="s">
        <v>40</v>
      </c>
      <c r="Z4740">
        <v>4842</v>
      </c>
      <c r="AA4740">
        <v>3.77</v>
      </c>
      <c r="AB4740">
        <v>12.8</v>
      </c>
      <c r="AC4740">
        <v>43.7</v>
      </c>
      <c r="AD4740">
        <v>208563</v>
      </c>
      <c r="AE4740">
        <v>84.8</v>
      </c>
      <c r="AF4740">
        <v>31.7</v>
      </c>
      <c r="AG4740" t="s">
        <v>64</v>
      </c>
      <c r="AH4740" t="s">
        <v>42</v>
      </c>
      <c r="AI4740" t="s">
        <v>56</v>
      </c>
      <c r="AJ4740">
        <v>40</v>
      </c>
      <c r="AK4740">
        <v>256</v>
      </c>
      <c r="AL4740">
        <v>1.66E-2</v>
      </c>
      <c r="AM4740">
        <v>0.85019999999999996</v>
      </c>
      <c r="AN4740">
        <v>0.8851</v>
      </c>
      <c r="AO4740">
        <f>Data[[#This Row],[labeller_confidence_score]]-Data[[#This Row],[cytodiffusion_classification_confidence]]</f>
        <v>3.4900000000000042E-2</v>
      </c>
    </row>
    <row r="4741" spans="1:41" x14ac:dyDescent="0.3">
      <c r="A4741" t="s">
        <v>4814</v>
      </c>
      <c r="B4741" t="s">
        <v>49</v>
      </c>
      <c r="C4741">
        <v>0</v>
      </c>
      <c r="D4741" t="s">
        <v>50</v>
      </c>
      <c r="E4741">
        <v>12.7</v>
      </c>
      <c r="F4741">
        <v>58.4</v>
      </c>
      <c r="G4741">
        <v>0.64400000000000002</v>
      </c>
      <c r="H4741">
        <v>0.45100000000000001</v>
      </c>
      <c r="I4741">
        <f>Data[[#This Row],[nucleus_area_pct]]/Data[[#This Row],[cytoplasm_ratio]]</f>
        <v>129.49002217294898</v>
      </c>
      <c r="J4741">
        <v>0.82799999999999996</v>
      </c>
      <c r="K4741">
        <v>0.437</v>
      </c>
      <c r="L4741">
        <v>3.47</v>
      </c>
      <c r="M4741">
        <v>3.3</v>
      </c>
      <c r="N4741">
        <v>0.82899999999999996</v>
      </c>
      <c r="O4741">
        <v>390</v>
      </c>
      <c r="P4741">
        <v>72</v>
      </c>
      <c r="Q4741">
        <v>192</v>
      </c>
      <c r="R4741">
        <v>148</v>
      </c>
      <c r="S4741">
        <v>180</v>
      </c>
      <c r="T4741">
        <f>(Data[[#This Row],[mean_r]]/256)*100</f>
        <v>75</v>
      </c>
      <c r="U4741">
        <f>(Data[[#This Row],[mean_g]]/256)*100</f>
        <v>57.8125</v>
      </c>
      <c r="V4741">
        <f>(Data[[#This Row],[mean_b]]/256)*100</f>
        <v>70.3125</v>
      </c>
      <c r="W4741">
        <v>0.58399999999999996</v>
      </c>
      <c r="X4741" t="s">
        <v>39</v>
      </c>
      <c r="Y4741" t="s">
        <v>45</v>
      </c>
      <c r="Z4741">
        <v>5737</v>
      </c>
      <c r="AA4741">
        <v>4.1900000000000004</v>
      </c>
      <c r="AB4741">
        <v>14.5</v>
      </c>
      <c r="AC4741">
        <v>41.6</v>
      </c>
      <c r="AD4741">
        <v>197835</v>
      </c>
      <c r="AE4741">
        <v>79.599999999999994</v>
      </c>
      <c r="AF4741">
        <v>34</v>
      </c>
      <c r="AG4741" t="s">
        <v>64</v>
      </c>
      <c r="AH4741" t="s">
        <v>68</v>
      </c>
      <c r="AI4741" t="s">
        <v>43</v>
      </c>
      <c r="AJ4741">
        <v>100</v>
      </c>
      <c r="AK4741">
        <v>512</v>
      </c>
      <c r="AL4741">
        <v>0.11020000000000001</v>
      </c>
      <c r="AM4741">
        <v>0.83979999999999999</v>
      </c>
      <c r="AN4741">
        <v>0.84899999999999998</v>
      </c>
      <c r="AO4741">
        <f>Data[[#This Row],[labeller_confidence_score]]-Data[[#This Row],[cytodiffusion_classification_confidence]]</f>
        <v>9.199999999999986E-3</v>
      </c>
    </row>
    <row r="4742" spans="1:41" x14ac:dyDescent="0.3">
      <c r="A4742" t="s">
        <v>4815</v>
      </c>
      <c r="B4742" t="s">
        <v>87</v>
      </c>
      <c r="C4742">
        <v>0</v>
      </c>
      <c r="D4742" t="s">
        <v>50</v>
      </c>
      <c r="E4742">
        <v>12.07</v>
      </c>
      <c r="F4742">
        <v>54</v>
      </c>
      <c r="G4742">
        <v>0.58199999999999996</v>
      </c>
      <c r="H4742">
        <v>0.57599999999999996</v>
      </c>
      <c r="I4742">
        <f>Data[[#This Row],[nucleus_area_pct]]/Data[[#This Row],[cytoplasm_ratio]]</f>
        <v>93.75</v>
      </c>
      <c r="J4742">
        <v>0.83699999999999997</v>
      </c>
      <c r="K4742">
        <v>0.42099999999999999</v>
      </c>
      <c r="L4742">
        <v>3.5</v>
      </c>
      <c r="M4742">
        <v>2.2000000000000002</v>
      </c>
      <c r="N4742">
        <v>0.84699999999999998</v>
      </c>
      <c r="O4742">
        <v>494</v>
      </c>
      <c r="P4742">
        <v>78</v>
      </c>
      <c r="Q4742">
        <v>231</v>
      </c>
      <c r="R4742">
        <v>127</v>
      </c>
      <c r="S4742">
        <v>164</v>
      </c>
      <c r="T4742">
        <f>(Data[[#This Row],[mean_r]]/256)*100</f>
        <v>90.234375</v>
      </c>
      <c r="U4742">
        <f>(Data[[#This Row],[mean_g]]/256)*100</f>
        <v>49.609375</v>
      </c>
      <c r="V4742">
        <f>(Data[[#This Row],[mean_b]]/256)*100</f>
        <v>64.0625</v>
      </c>
      <c r="W4742">
        <v>0.60599999999999998</v>
      </c>
      <c r="X4742" t="s">
        <v>51</v>
      </c>
      <c r="Y4742" t="s">
        <v>40</v>
      </c>
      <c r="Z4742">
        <v>7780</v>
      </c>
      <c r="AA4742">
        <v>5.73</v>
      </c>
      <c r="AB4742">
        <v>14.4</v>
      </c>
      <c r="AC4742">
        <v>46.8</v>
      </c>
      <c r="AD4742">
        <v>224604</v>
      </c>
      <c r="AE4742">
        <v>101.4</v>
      </c>
      <c r="AF4742">
        <v>31.5</v>
      </c>
      <c r="AG4742" t="s">
        <v>64</v>
      </c>
      <c r="AH4742" t="s">
        <v>47</v>
      </c>
      <c r="AI4742" t="s">
        <v>52</v>
      </c>
      <c r="AJ4742">
        <v>60</v>
      </c>
      <c r="AK4742">
        <v>224</v>
      </c>
      <c r="AL4742">
        <v>0.1265</v>
      </c>
      <c r="AM4742">
        <v>0.85219999999999996</v>
      </c>
      <c r="AN4742">
        <v>0.90969999999999995</v>
      </c>
      <c r="AO4742">
        <f>Data[[#This Row],[labeller_confidence_score]]-Data[[#This Row],[cytodiffusion_classification_confidence]]</f>
        <v>5.7499999999999996E-2</v>
      </c>
    </row>
    <row r="4743" spans="1:41" x14ac:dyDescent="0.3">
      <c r="A4743" t="s">
        <v>4816</v>
      </c>
      <c r="B4743" t="s">
        <v>89</v>
      </c>
      <c r="C4743">
        <v>1</v>
      </c>
      <c r="D4743" t="s">
        <v>38</v>
      </c>
      <c r="E4743">
        <v>15.15</v>
      </c>
      <c r="F4743">
        <v>61.9</v>
      </c>
      <c r="G4743">
        <v>0.67400000000000004</v>
      </c>
      <c r="H4743">
        <v>0.51400000000000001</v>
      </c>
      <c r="I4743">
        <f>Data[[#This Row],[nucleus_area_pct]]/Data[[#This Row],[cytoplasm_ratio]]</f>
        <v>120.42801556420233</v>
      </c>
      <c r="J4743">
        <v>0.77200000000000002</v>
      </c>
      <c r="K4743">
        <v>0.34200000000000003</v>
      </c>
      <c r="L4743">
        <v>4.43</v>
      </c>
      <c r="M4743">
        <v>2.7</v>
      </c>
      <c r="N4743">
        <v>0.80400000000000005</v>
      </c>
      <c r="O4743">
        <v>432</v>
      </c>
      <c r="P4743">
        <v>67</v>
      </c>
      <c r="Q4743">
        <v>186</v>
      </c>
      <c r="R4743">
        <v>175</v>
      </c>
      <c r="S4743">
        <v>170</v>
      </c>
      <c r="T4743">
        <f>(Data[[#This Row],[mean_r]]/256)*100</f>
        <v>72.65625</v>
      </c>
      <c r="U4743">
        <f>(Data[[#This Row],[mean_g]]/256)*100</f>
        <v>68.359375</v>
      </c>
      <c r="V4743">
        <f>(Data[[#This Row],[mean_b]]/256)*100</f>
        <v>66.40625</v>
      </c>
      <c r="W4743">
        <v>0.57199999999999995</v>
      </c>
      <c r="X4743" t="s">
        <v>51</v>
      </c>
      <c r="Y4743" t="s">
        <v>40</v>
      </c>
      <c r="Z4743">
        <v>3922</v>
      </c>
      <c r="AA4743">
        <v>3.95</v>
      </c>
      <c r="AB4743">
        <v>13.6</v>
      </c>
      <c r="AC4743">
        <v>33.799999999999997</v>
      </c>
      <c r="AD4743">
        <v>114536</v>
      </c>
      <c r="AE4743">
        <v>83.9</v>
      </c>
      <c r="AF4743">
        <v>33.5</v>
      </c>
      <c r="AG4743" t="s">
        <v>41</v>
      </c>
      <c r="AH4743" t="s">
        <v>42</v>
      </c>
      <c r="AI4743" t="s">
        <v>43</v>
      </c>
      <c r="AJ4743">
        <v>60</v>
      </c>
      <c r="AK4743">
        <v>512</v>
      </c>
      <c r="AL4743">
        <v>0.81730000000000003</v>
      </c>
      <c r="AM4743">
        <v>0.90859999999999996</v>
      </c>
      <c r="AN4743">
        <v>0.96279999999999999</v>
      </c>
      <c r="AO4743">
        <f>Data[[#This Row],[labeller_confidence_score]]-Data[[#This Row],[cytodiffusion_classification_confidence]]</f>
        <v>5.4200000000000026E-2</v>
      </c>
    </row>
    <row r="4744" spans="1:41" x14ac:dyDescent="0.3">
      <c r="A4744" t="s">
        <v>4817</v>
      </c>
      <c r="B4744" t="s">
        <v>106</v>
      </c>
      <c r="C4744">
        <v>1</v>
      </c>
      <c r="D4744" t="s">
        <v>82</v>
      </c>
      <c r="E4744">
        <v>12.88</v>
      </c>
      <c r="F4744">
        <v>82.1</v>
      </c>
      <c r="G4744">
        <v>0.49</v>
      </c>
      <c r="H4744">
        <v>0.247</v>
      </c>
      <c r="I4744">
        <f>Data[[#This Row],[nucleus_area_pct]]/Data[[#This Row],[cytoplasm_ratio]]</f>
        <v>332.38866396761131</v>
      </c>
      <c r="J4744">
        <v>0.79</v>
      </c>
      <c r="K4744">
        <v>0.18099999999999999</v>
      </c>
      <c r="L4744">
        <v>0.85</v>
      </c>
      <c r="M4744">
        <v>1.1000000000000001</v>
      </c>
      <c r="N4744">
        <v>0.86599999999999999</v>
      </c>
      <c r="O4744">
        <v>505</v>
      </c>
      <c r="P4744">
        <v>96</v>
      </c>
      <c r="Q4744">
        <v>164</v>
      </c>
      <c r="R4744">
        <v>151</v>
      </c>
      <c r="S4744">
        <v>232</v>
      </c>
      <c r="T4744">
        <f>(Data[[#This Row],[mean_r]]/256)*100</f>
        <v>64.0625</v>
      </c>
      <c r="U4744">
        <f>(Data[[#This Row],[mean_g]]/256)*100</f>
        <v>58.984375</v>
      </c>
      <c r="V4744">
        <f>(Data[[#This Row],[mean_b]]/256)*100</f>
        <v>90.625</v>
      </c>
      <c r="W4744">
        <v>0.73199999999999998</v>
      </c>
      <c r="X4744" t="s">
        <v>63</v>
      </c>
      <c r="Y4744" t="s">
        <v>40</v>
      </c>
      <c r="Z4744">
        <v>5024</v>
      </c>
      <c r="AA4744">
        <v>4.46</v>
      </c>
      <c r="AB4744">
        <v>9.1</v>
      </c>
      <c r="AC4744">
        <v>51.8</v>
      </c>
      <c r="AD4744">
        <v>312916</v>
      </c>
      <c r="AE4744">
        <v>91</v>
      </c>
      <c r="AF4744">
        <v>32.6</v>
      </c>
      <c r="AG4744" t="s">
        <v>64</v>
      </c>
      <c r="AH4744" t="s">
        <v>68</v>
      </c>
      <c r="AI4744" t="s">
        <v>56</v>
      </c>
      <c r="AJ4744">
        <v>100</v>
      </c>
      <c r="AK4744">
        <v>360</v>
      </c>
      <c r="AL4744">
        <v>0.65469999999999995</v>
      </c>
      <c r="AM4744">
        <v>0.60719999999999996</v>
      </c>
      <c r="AN4744">
        <v>0.87539999999999996</v>
      </c>
      <c r="AO4744">
        <f>Data[[#This Row],[labeller_confidence_score]]-Data[[#This Row],[cytodiffusion_classification_confidence]]</f>
        <v>0.26819999999999999</v>
      </c>
    </row>
    <row r="4745" spans="1:41" x14ac:dyDescent="0.3">
      <c r="A4745" t="s">
        <v>4818</v>
      </c>
      <c r="B4745" t="s">
        <v>49</v>
      </c>
      <c r="C4745">
        <v>0</v>
      </c>
      <c r="D4745" t="s">
        <v>50</v>
      </c>
      <c r="E4745">
        <v>12.18</v>
      </c>
      <c r="F4745">
        <v>51.8</v>
      </c>
      <c r="G4745">
        <v>0.53700000000000003</v>
      </c>
      <c r="H4745">
        <v>0.45200000000000001</v>
      </c>
      <c r="I4745">
        <f>Data[[#This Row],[nucleus_area_pct]]/Data[[#This Row],[cytoplasm_ratio]]</f>
        <v>114.60176991150442</v>
      </c>
      <c r="J4745">
        <v>0.79200000000000004</v>
      </c>
      <c r="K4745">
        <v>0.375</v>
      </c>
      <c r="L4745">
        <v>3.56</v>
      </c>
      <c r="M4745">
        <v>3.6</v>
      </c>
      <c r="N4745">
        <v>0.83</v>
      </c>
      <c r="O4745">
        <v>400</v>
      </c>
      <c r="P4745">
        <v>63</v>
      </c>
      <c r="Q4745">
        <v>212</v>
      </c>
      <c r="R4745">
        <v>178</v>
      </c>
      <c r="S4745">
        <v>191</v>
      </c>
      <c r="T4745">
        <f>(Data[[#This Row],[mean_r]]/256)*100</f>
        <v>82.8125</v>
      </c>
      <c r="U4745">
        <f>(Data[[#This Row],[mean_g]]/256)*100</f>
        <v>69.53125</v>
      </c>
      <c r="V4745">
        <f>(Data[[#This Row],[mean_b]]/256)*100</f>
        <v>74.609375</v>
      </c>
      <c r="W4745">
        <v>0.59299999999999997</v>
      </c>
      <c r="X4745" t="s">
        <v>51</v>
      </c>
      <c r="Y4745" t="s">
        <v>45</v>
      </c>
      <c r="Z4745">
        <v>9036</v>
      </c>
      <c r="AA4745">
        <v>4.1399999999999997</v>
      </c>
      <c r="AB4745">
        <v>10.8</v>
      </c>
      <c r="AC4745">
        <v>39.700000000000003</v>
      </c>
      <c r="AD4745">
        <v>198485</v>
      </c>
      <c r="AE4745">
        <v>81.099999999999994</v>
      </c>
      <c r="AF4745">
        <v>34</v>
      </c>
      <c r="AG4745" t="s">
        <v>46</v>
      </c>
      <c r="AH4745" t="s">
        <v>47</v>
      </c>
      <c r="AI4745" t="s">
        <v>43</v>
      </c>
      <c r="AJ4745">
        <v>100</v>
      </c>
      <c r="AK4745">
        <v>256</v>
      </c>
      <c r="AL4745">
        <v>3.7400000000000003E-2</v>
      </c>
      <c r="AM4745">
        <v>0.97389999999999999</v>
      </c>
      <c r="AN4745">
        <v>0.83160000000000001</v>
      </c>
      <c r="AO4745">
        <f>Data[[#This Row],[labeller_confidence_score]]-Data[[#This Row],[cytodiffusion_classification_confidence]]</f>
        <v>-0.14229999999999998</v>
      </c>
    </row>
    <row r="4746" spans="1:41" x14ac:dyDescent="0.3">
      <c r="A4746" t="s">
        <v>4819</v>
      </c>
      <c r="B4746" t="s">
        <v>54</v>
      </c>
      <c r="C4746">
        <v>0</v>
      </c>
      <c r="D4746" t="s">
        <v>54</v>
      </c>
      <c r="E4746">
        <v>8.0500000000000007</v>
      </c>
      <c r="F4746">
        <v>0</v>
      </c>
      <c r="G4746">
        <v>0</v>
      </c>
      <c r="H4746">
        <v>1</v>
      </c>
      <c r="I4746">
        <f>Data[[#This Row],[nucleus_area_pct]]/Data[[#This Row],[cytoplasm_ratio]]</f>
        <v>0</v>
      </c>
      <c r="J4746">
        <v>0.94499999999999995</v>
      </c>
      <c r="K4746">
        <v>0.155</v>
      </c>
      <c r="L4746">
        <v>0.5</v>
      </c>
      <c r="M4746">
        <v>1</v>
      </c>
      <c r="N4746">
        <v>0.90900000000000003</v>
      </c>
      <c r="O4746">
        <v>177</v>
      </c>
      <c r="P4746">
        <v>42</v>
      </c>
      <c r="Q4746">
        <v>239</v>
      </c>
      <c r="R4746">
        <v>113</v>
      </c>
      <c r="S4746">
        <v>123</v>
      </c>
      <c r="T4746">
        <f>(Data[[#This Row],[mean_r]]/256)*100</f>
        <v>93.359375</v>
      </c>
      <c r="U4746">
        <f>(Data[[#This Row],[mean_g]]/256)*100</f>
        <v>44.140625</v>
      </c>
      <c r="V4746">
        <f>(Data[[#This Row],[mean_b]]/256)*100</f>
        <v>48.046875</v>
      </c>
      <c r="W4746">
        <v>0.45100000000000001</v>
      </c>
      <c r="X4746" t="s">
        <v>51</v>
      </c>
      <c r="Y4746" t="s">
        <v>45</v>
      </c>
      <c r="Z4746">
        <v>11434</v>
      </c>
      <c r="AA4746">
        <v>4.97</v>
      </c>
      <c r="AB4746">
        <v>16.3</v>
      </c>
      <c r="AC4746">
        <v>30.7</v>
      </c>
      <c r="AD4746">
        <v>191002</v>
      </c>
      <c r="AE4746">
        <v>100.8</v>
      </c>
      <c r="AF4746">
        <v>31.5</v>
      </c>
      <c r="AG4746" t="s">
        <v>46</v>
      </c>
      <c r="AH4746" t="s">
        <v>68</v>
      </c>
      <c r="AI4746" t="s">
        <v>56</v>
      </c>
      <c r="AJ4746">
        <v>100</v>
      </c>
      <c r="AK4746">
        <v>360</v>
      </c>
      <c r="AL4746">
        <v>4.8599999999999997E-2</v>
      </c>
      <c r="AM4746">
        <v>0.89649999999999996</v>
      </c>
      <c r="AN4746">
        <v>0.89039999999999997</v>
      </c>
      <c r="AO4746">
        <f>Data[[#This Row],[labeller_confidence_score]]-Data[[#This Row],[cytodiffusion_classification_confidence]]</f>
        <v>-6.0999999999999943E-3</v>
      </c>
    </row>
    <row r="4747" spans="1:41" x14ac:dyDescent="0.3">
      <c r="A4747" t="s">
        <v>4820</v>
      </c>
      <c r="B4747" t="s">
        <v>54</v>
      </c>
      <c r="C4747">
        <v>0</v>
      </c>
      <c r="D4747" t="s">
        <v>54</v>
      </c>
      <c r="E4747">
        <v>7.61</v>
      </c>
      <c r="F4747">
        <v>0</v>
      </c>
      <c r="G4747">
        <v>0</v>
      </c>
      <c r="H4747">
        <v>1</v>
      </c>
      <c r="I4747">
        <f>Data[[#This Row],[nucleus_area_pct]]/Data[[#This Row],[cytoplasm_ratio]]</f>
        <v>0</v>
      </c>
      <c r="J4747">
        <v>1</v>
      </c>
      <c r="K4747">
        <v>0.157</v>
      </c>
      <c r="L4747">
        <v>0.87</v>
      </c>
      <c r="M4747">
        <v>1</v>
      </c>
      <c r="N4747">
        <v>0.91</v>
      </c>
      <c r="O4747">
        <v>156</v>
      </c>
      <c r="P4747">
        <v>48</v>
      </c>
      <c r="Q4747">
        <v>239</v>
      </c>
      <c r="R4747">
        <v>130</v>
      </c>
      <c r="S4747">
        <v>130</v>
      </c>
      <c r="T4747">
        <f>(Data[[#This Row],[mean_r]]/256)*100</f>
        <v>93.359375</v>
      </c>
      <c r="U4747">
        <f>(Data[[#This Row],[mean_g]]/256)*100</f>
        <v>50.78125</v>
      </c>
      <c r="V4747">
        <f>(Data[[#This Row],[mean_b]]/256)*100</f>
        <v>50.78125</v>
      </c>
      <c r="W4747">
        <v>0.52200000000000002</v>
      </c>
      <c r="X4747" t="s">
        <v>63</v>
      </c>
      <c r="Y4747" t="s">
        <v>45</v>
      </c>
      <c r="Z4747">
        <v>3094</v>
      </c>
      <c r="AA4747">
        <v>4.45</v>
      </c>
      <c r="AB4747">
        <v>14.1</v>
      </c>
      <c r="AC4747">
        <v>33.4</v>
      </c>
      <c r="AD4747">
        <v>217299</v>
      </c>
      <c r="AE4747">
        <v>93.2</v>
      </c>
      <c r="AF4747">
        <v>32.4</v>
      </c>
      <c r="AG4747" t="s">
        <v>41</v>
      </c>
      <c r="AH4747" t="s">
        <v>47</v>
      </c>
      <c r="AI4747" t="s">
        <v>52</v>
      </c>
      <c r="AJ4747">
        <v>40</v>
      </c>
      <c r="AK4747">
        <v>512</v>
      </c>
      <c r="AL4747">
        <v>7.1800000000000003E-2</v>
      </c>
      <c r="AM4747">
        <v>0.92390000000000005</v>
      </c>
      <c r="AN4747">
        <v>0.85980000000000001</v>
      </c>
      <c r="AO4747">
        <f>Data[[#This Row],[labeller_confidence_score]]-Data[[#This Row],[cytodiffusion_classification_confidence]]</f>
        <v>-6.4100000000000046E-2</v>
      </c>
    </row>
    <row r="4748" spans="1:41" x14ac:dyDescent="0.3">
      <c r="A4748" t="s">
        <v>4821</v>
      </c>
      <c r="B4748" t="s">
        <v>110</v>
      </c>
      <c r="C4748">
        <v>1</v>
      </c>
      <c r="D4748" t="s">
        <v>104</v>
      </c>
      <c r="E4748">
        <v>8.44</v>
      </c>
      <c r="F4748">
        <v>0</v>
      </c>
      <c r="G4748">
        <v>0</v>
      </c>
      <c r="H4748">
        <v>1</v>
      </c>
      <c r="I4748">
        <f>Data[[#This Row],[nucleus_area_pct]]/Data[[#This Row],[cytoplasm_ratio]]</f>
        <v>0</v>
      </c>
      <c r="J4748">
        <v>0.83499999999999996</v>
      </c>
      <c r="K4748">
        <v>0.192</v>
      </c>
      <c r="L4748">
        <v>0.54</v>
      </c>
      <c r="M4748">
        <v>1</v>
      </c>
      <c r="N4748">
        <v>0.96599999999999997</v>
      </c>
      <c r="O4748">
        <v>198</v>
      </c>
      <c r="P4748">
        <v>52</v>
      </c>
      <c r="Q4748">
        <v>237</v>
      </c>
      <c r="R4748">
        <v>128</v>
      </c>
      <c r="S4748">
        <v>137</v>
      </c>
      <c r="T4748">
        <f>(Data[[#This Row],[mean_r]]/256)*100</f>
        <v>92.578125</v>
      </c>
      <c r="U4748">
        <f>(Data[[#This Row],[mean_g]]/256)*100</f>
        <v>50</v>
      </c>
      <c r="V4748">
        <f>(Data[[#This Row],[mean_b]]/256)*100</f>
        <v>53.515625</v>
      </c>
      <c r="W4748">
        <v>0.43099999999999999</v>
      </c>
      <c r="X4748" t="s">
        <v>51</v>
      </c>
      <c r="Y4748" t="s">
        <v>45</v>
      </c>
      <c r="Z4748">
        <v>11033</v>
      </c>
      <c r="AA4748">
        <v>5.0199999999999996</v>
      </c>
      <c r="AB4748">
        <v>11.8</v>
      </c>
      <c r="AC4748">
        <v>43.7</v>
      </c>
      <c r="AD4748">
        <v>173526</v>
      </c>
      <c r="AE4748">
        <v>90.7</v>
      </c>
      <c r="AF4748">
        <v>28.6</v>
      </c>
      <c r="AG4748" t="s">
        <v>41</v>
      </c>
      <c r="AH4748" t="s">
        <v>42</v>
      </c>
      <c r="AI4748" t="s">
        <v>56</v>
      </c>
      <c r="AJ4748">
        <v>100</v>
      </c>
      <c r="AK4748">
        <v>256</v>
      </c>
      <c r="AL4748">
        <v>0.91769999999999996</v>
      </c>
      <c r="AM4748">
        <v>0.6986</v>
      </c>
      <c r="AN4748">
        <v>0.70760000000000001</v>
      </c>
      <c r="AO4748">
        <f>Data[[#This Row],[labeller_confidence_score]]-Data[[#This Row],[cytodiffusion_classification_confidence]]</f>
        <v>9.000000000000008E-3</v>
      </c>
    </row>
    <row r="4749" spans="1:41" x14ac:dyDescent="0.3">
      <c r="A4749" t="s">
        <v>4822</v>
      </c>
      <c r="B4749" t="s">
        <v>49</v>
      </c>
      <c r="C4749">
        <v>0</v>
      </c>
      <c r="D4749" t="s">
        <v>50</v>
      </c>
      <c r="E4749">
        <v>12.22</v>
      </c>
      <c r="F4749">
        <v>50</v>
      </c>
      <c r="G4749">
        <v>0.55800000000000005</v>
      </c>
      <c r="H4749">
        <v>0.45900000000000002</v>
      </c>
      <c r="I4749">
        <f>Data[[#This Row],[nucleus_area_pct]]/Data[[#This Row],[cytoplasm_ratio]]</f>
        <v>108.93246187363835</v>
      </c>
      <c r="J4749">
        <v>0.69</v>
      </c>
      <c r="K4749">
        <v>0.46</v>
      </c>
      <c r="L4749">
        <v>2.76</v>
      </c>
      <c r="M4749">
        <v>3.6</v>
      </c>
      <c r="N4749">
        <v>0.878</v>
      </c>
      <c r="O4749">
        <v>466</v>
      </c>
      <c r="P4749">
        <v>72</v>
      </c>
      <c r="Q4749">
        <v>204</v>
      </c>
      <c r="R4749">
        <v>174</v>
      </c>
      <c r="S4749">
        <v>195</v>
      </c>
      <c r="T4749">
        <f>(Data[[#This Row],[mean_r]]/256)*100</f>
        <v>79.6875</v>
      </c>
      <c r="U4749">
        <f>(Data[[#This Row],[mean_g]]/256)*100</f>
        <v>67.96875</v>
      </c>
      <c r="V4749">
        <f>(Data[[#This Row],[mean_b]]/256)*100</f>
        <v>76.171875</v>
      </c>
      <c r="W4749">
        <v>0.60699999999999998</v>
      </c>
      <c r="X4749" t="s">
        <v>51</v>
      </c>
      <c r="Y4749" t="s">
        <v>45</v>
      </c>
      <c r="Z4749">
        <v>5012</v>
      </c>
      <c r="AA4749">
        <v>6.21</v>
      </c>
      <c r="AB4749">
        <v>15.6</v>
      </c>
      <c r="AC4749">
        <v>43.7</v>
      </c>
      <c r="AD4749">
        <v>246006</v>
      </c>
      <c r="AE4749">
        <v>86.6</v>
      </c>
      <c r="AF4749">
        <v>32.5</v>
      </c>
      <c r="AG4749" t="s">
        <v>64</v>
      </c>
      <c r="AH4749" t="s">
        <v>47</v>
      </c>
      <c r="AI4749" t="s">
        <v>43</v>
      </c>
      <c r="AJ4749">
        <v>40</v>
      </c>
      <c r="AK4749">
        <v>512</v>
      </c>
      <c r="AL4749">
        <v>4.6600000000000003E-2</v>
      </c>
      <c r="AM4749">
        <v>0.77749999999999997</v>
      </c>
      <c r="AN4749">
        <v>0.89810000000000001</v>
      </c>
      <c r="AO4749">
        <f>Data[[#This Row],[labeller_confidence_score]]-Data[[#This Row],[cytodiffusion_classification_confidence]]</f>
        <v>0.12060000000000004</v>
      </c>
    </row>
    <row r="4750" spans="1:41" x14ac:dyDescent="0.3">
      <c r="A4750" t="s">
        <v>4823</v>
      </c>
      <c r="B4750" t="s">
        <v>81</v>
      </c>
      <c r="C4750">
        <v>1</v>
      </c>
      <c r="D4750" t="s">
        <v>82</v>
      </c>
      <c r="E4750">
        <v>16.440000000000001</v>
      </c>
      <c r="F4750">
        <v>83.5</v>
      </c>
      <c r="G4750">
        <v>0.42699999999999999</v>
      </c>
      <c r="H4750">
        <v>0.13500000000000001</v>
      </c>
      <c r="I4750">
        <f>Data[[#This Row],[nucleus_area_pct]]/Data[[#This Row],[cytoplasm_ratio]]</f>
        <v>618.51851851851848</v>
      </c>
      <c r="J4750">
        <v>0.81100000000000005</v>
      </c>
      <c r="K4750">
        <v>0.14899999999999999</v>
      </c>
      <c r="L4750">
        <v>0.76</v>
      </c>
      <c r="M4750">
        <v>1.3</v>
      </c>
      <c r="N4750">
        <v>0.82399999999999995</v>
      </c>
      <c r="O4750">
        <v>630</v>
      </c>
      <c r="P4750">
        <v>99</v>
      </c>
      <c r="Q4750">
        <v>213</v>
      </c>
      <c r="R4750">
        <v>148</v>
      </c>
      <c r="S4750">
        <v>220</v>
      </c>
      <c r="T4750">
        <f>(Data[[#This Row],[mean_r]]/256)*100</f>
        <v>83.203125</v>
      </c>
      <c r="U4750">
        <f>(Data[[#This Row],[mean_g]]/256)*100</f>
        <v>57.8125</v>
      </c>
      <c r="V4750">
        <f>(Data[[#This Row],[mean_b]]/256)*100</f>
        <v>85.9375</v>
      </c>
      <c r="W4750">
        <v>0.61299999999999999</v>
      </c>
      <c r="X4750" t="s">
        <v>63</v>
      </c>
      <c r="Y4750" t="s">
        <v>45</v>
      </c>
      <c r="Z4750">
        <v>6987</v>
      </c>
      <c r="AA4750">
        <v>4.7</v>
      </c>
      <c r="AB4750">
        <v>17.399999999999999</v>
      </c>
      <c r="AC4750">
        <v>32.799999999999997</v>
      </c>
      <c r="AD4750">
        <v>281305</v>
      </c>
      <c r="AE4750">
        <v>85.7</v>
      </c>
      <c r="AF4750">
        <v>33.5</v>
      </c>
      <c r="AG4750" t="s">
        <v>64</v>
      </c>
      <c r="AH4750" t="s">
        <v>42</v>
      </c>
      <c r="AI4750" t="s">
        <v>52</v>
      </c>
      <c r="AJ4750">
        <v>60</v>
      </c>
      <c r="AK4750">
        <v>256</v>
      </c>
      <c r="AL4750">
        <v>0.74080000000000001</v>
      </c>
      <c r="AM4750">
        <v>0.64239999999999997</v>
      </c>
      <c r="AN4750">
        <v>0.83189999999999997</v>
      </c>
      <c r="AO4750">
        <f>Data[[#This Row],[labeller_confidence_score]]-Data[[#This Row],[cytodiffusion_classification_confidence]]</f>
        <v>0.1895</v>
      </c>
    </row>
    <row r="4751" spans="1:41" x14ac:dyDescent="0.3">
      <c r="A4751" t="s">
        <v>4824</v>
      </c>
      <c r="B4751" t="s">
        <v>54</v>
      </c>
      <c r="C4751">
        <v>0</v>
      </c>
      <c r="D4751" t="s">
        <v>54</v>
      </c>
      <c r="E4751">
        <v>7.59</v>
      </c>
      <c r="F4751">
        <v>0</v>
      </c>
      <c r="G4751">
        <v>0</v>
      </c>
      <c r="H4751">
        <v>1</v>
      </c>
      <c r="I4751">
        <f>Data[[#This Row],[nucleus_area_pct]]/Data[[#This Row],[cytoplasm_ratio]]</f>
        <v>0</v>
      </c>
      <c r="J4751">
        <v>0.84899999999999998</v>
      </c>
      <c r="K4751">
        <v>0.19600000000000001</v>
      </c>
      <c r="L4751">
        <v>0.49</v>
      </c>
      <c r="M4751">
        <v>1</v>
      </c>
      <c r="N4751">
        <v>0.88800000000000001</v>
      </c>
      <c r="O4751">
        <v>208</v>
      </c>
      <c r="P4751">
        <v>52</v>
      </c>
      <c r="Q4751">
        <v>235</v>
      </c>
      <c r="R4751">
        <v>142</v>
      </c>
      <c r="S4751">
        <v>135</v>
      </c>
      <c r="T4751">
        <f>(Data[[#This Row],[mean_r]]/256)*100</f>
        <v>91.796875</v>
      </c>
      <c r="U4751">
        <f>(Data[[#This Row],[mean_g]]/256)*100</f>
        <v>55.46875</v>
      </c>
      <c r="V4751">
        <f>(Data[[#This Row],[mean_b]]/256)*100</f>
        <v>52.734375</v>
      </c>
      <c r="W4751">
        <v>0.45300000000000001</v>
      </c>
      <c r="X4751" t="s">
        <v>51</v>
      </c>
      <c r="Y4751" t="s">
        <v>45</v>
      </c>
      <c r="Z4751">
        <v>7497</v>
      </c>
      <c r="AA4751">
        <v>4.18</v>
      </c>
      <c r="AB4751">
        <v>15.6</v>
      </c>
      <c r="AC4751">
        <v>32.700000000000003</v>
      </c>
      <c r="AD4751">
        <v>154875</v>
      </c>
      <c r="AE4751">
        <v>91.8</v>
      </c>
      <c r="AF4751">
        <v>34.5</v>
      </c>
      <c r="AG4751" t="s">
        <v>41</v>
      </c>
      <c r="AH4751" t="s">
        <v>47</v>
      </c>
      <c r="AI4751" t="s">
        <v>52</v>
      </c>
      <c r="AJ4751">
        <v>60</v>
      </c>
      <c r="AK4751">
        <v>512</v>
      </c>
      <c r="AL4751">
        <v>3.6200000000000003E-2</v>
      </c>
      <c r="AM4751">
        <v>0.79159999999999997</v>
      </c>
      <c r="AN4751">
        <v>0.88380000000000003</v>
      </c>
      <c r="AO4751">
        <f>Data[[#This Row],[labeller_confidence_score]]-Data[[#This Row],[cytodiffusion_classification_confidence]]</f>
        <v>9.220000000000006E-2</v>
      </c>
    </row>
    <row r="4752" spans="1:41" x14ac:dyDescent="0.3">
      <c r="A4752" t="s">
        <v>4825</v>
      </c>
      <c r="B4752" t="s">
        <v>62</v>
      </c>
      <c r="C4752">
        <v>0</v>
      </c>
      <c r="D4752" t="s">
        <v>50</v>
      </c>
      <c r="E4752">
        <v>9.09</v>
      </c>
      <c r="F4752">
        <v>80.099999999999994</v>
      </c>
      <c r="G4752">
        <v>0.77600000000000002</v>
      </c>
      <c r="H4752">
        <v>0.159</v>
      </c>
      <c r="I4752">
        <f>Data[[#This Row],[nucleus_area_pct]]/Data[[#This Row],[cytoplasm_ratio]]</f>
        <v>503.77358490566036</v>
      </c>
      <c r="J4752">
        <v>0.96099999999999997</v>
      </c>
      <c r="K4752">
        <v>0.17699999999999999</v>
      </c>
      <c r="L4752">
        <v>0.85</v>
      </c>
      <c r="M4752">
        <v>1.1000000000000001</v>
      </c>
      <c r="N4752">
        <v>0.89900000000000002</v>
      </c>
      <c r="O4752">
        <v>300</v>
      </c>
      <c r="P4752">
        <v>51</v>
      </c>
      <c r="Q4752">
        <v>206</v>
      </c>
      <c r="R4752">
        <v>163</v>
      </c>
      <c r="S4752">
        <v>181</v>
      </c>
      <c r="T4752">
        <f>(Data[[#This Row],[mean_r]]/256)*100</f>
        <v>80.46875</v>
      </c>
      <c r="U4752">
        <f>(Data[[#This Row],[mean_g]]/256)*100</f>
        <v>63.671875</v>
      </c>
      <c r="V4752">
        <f>(Data[[#This Row],[mean_b]]/256)*100</f>
        <v>70.703125</v>
      </c>
      <c r="W4752">
        <v>0.68799999999999994</v>
      </c>
      <c r="X4752" t="s">
        <v>39</v>
      </c>
      <c r="Y4752" t="s">
        <v>45</v>
      </c>
      <c r="Z4752">
        <v>4737</v>
      </c>
      <c r="AA4752">
        <v>4.95</v>
      </c>
      <c r="AB4752">
        <v>14.7</v>
      </c>
      <c r="AC4752">
        <v>44.5</v>
      </c>
      <c r="AD4752">
        <v>343887</v>
      </c>
      <c r="AE4752">
        <v>107.7</v>
      </c>
      <c r="AF4752">
        <v>37.5</v>
      </c>
      <c r="AG4752" t="s">
        <v>46</v>
      </c>
      <c r="AH4752" t="s">
        <v>47</v>
      </c>
      <c r="AI4752" t="s">
        <v>56</v>
      </c>
      <c r="AJ4752">
        <v>100</v>
      </c>
      <c r="AK4752">
        <v>512</v>
      </c>
      <c r="AL4752">
        <v>3.6999999999999998E-2</v>
      </c>
      <c r="AM4752">
        <v>0.78979999999999995</v>
      </c>
      <c r="AN4752">
        <v>0.88039999999999996</v>
      </c>
      <c r="AO4752">
        <f>Data[[#This Row],[labeller_confidence_score]]-Data[[#This Row],[cytodiffusion_classification_confidence]]</f>
        <v>9.0600000000000014E-2</v>
      </c>
    </row>
    <row r="4753" spans="1:41" x14ac:dyDescent="0.3">
      <c r="A4753" t="s">
        <v>4826</v>
      </c>
      <c r="B4753" t="s">
        <v>62</v>
      </c>
      <c r="C4753">
        <v>0</v>
      </c>
      <c r="D4753" t="s">
        <v>50</v>
      </c>
      <c r="E4753">
        <v>8.4</v>
      </c>
      <c r="F4753">
        <v>77</v>
      </c>
      <c r="G4753">
        <v>0.78500000000000003</v>
      </c>
      <c r="H4753">
        <v>0.24199999999999999</v>
      </c>
      <c r="I4753">
        <f>Data[[#This Row],[nucleus_area_pct]]/Data[[#This Row],[cytoplasm_ratio]]</f>
        <v>318.18181818181819</v>
      </c>
      <c r="J4753">
        <v>0.91200000000000003</v>
      </c>
      <c r="K4753">
        <v>0.28999999999999998</v>
      </c>
      <c r="L4753">
        <v>1.43</v>
      </c>
      <c r="M4753">
        <v>1</v>
      </c>
      <c r="N4753">
        <v>0.98799999999999999</v>
      </c>
      <c r="O4753">
        <v>275</v>
      </c>
      <c r="P4753">
        <v>54</v>
      </c>
      <c r="Q4753">
        <v>203</v>
      </c>
      <c r="R4753">
        <v>160</v>
      </c>
      <c r="S4753">
        <v>186</v>
      </c>
      <c r="T4753">
        <f>(Data[[#This Row],[mean_r]]/256)*100</f>
        <v>79.296875</v>
      </c>
      <c r="U4753">
        <f>(Data[[#This Row],[mean_g]]/256)*100</f>
        <v>62.5</v>
      </c>
      <c r="V4753">
        <f>(Data[[#This Row],[mean_b]]/256)*100</f>
        <v>72.65625</v>
      </c>
      <c r="W4753">
        <v>0.71</v>
      </c>
      <c r="X4753" t="s">
        <v>39</v>
      </c>
      <c r="Y4753" t="s">
        <v>45</v>
      </c>
      <c r="Z4753">
        <v>5882</v>
      </c>
      <c r="AA4753">
        <v>5.52</v>
      </c>
      <c r="AB4753">
        <v>10.7</v>
      </c>
      <c r="AC4753">
        <v>39.4</v>
      </c>
      <c r="AD4753">
        <v>218245</v>
      </c>
      <c r="AE4753">
        <v>76.2</v>
      </c>
      <c r="AF4753">
        <v>33.1</v>
      </c>
      <c r="AG4753" t="s">
        <v>64</v>
      </c>
      <c r="AH4753" t="s">
        <v>42</v>
      </c>
      <c r="AI4753" t="s">
        <v>43</v>
      </c>
      <c r="AJ4753">
        <v>60</v>
      </c>
      <c r="AK4753">
        <v>512</v>
      </c>
      <c r="AL4753">
        <v>3.8600000000000002E-2</v>
      </c>
      <c r="AM4753">
        <v>0.9244</v>
      </c>
      <c r="AN4753">
        <v>0.9194</v>
      </c>
      <c r="AO4753">
        <f>Data[[#This Row],[labeller_confidence_score]]-Data[[#This Row],[cytodiffusion_classification_confidence]]</f>
        <v>-5.0000000000000044E-3</v>
      </c>
    </row>
    <row r="4754" spans="1:41" x14ac:dyDescent="0.3">
      <c r="A4754" t="s">
        <v>4827</v>
      </c>
      <c r="B4754" t="s">
        <v>81</v>
      </c>
      <c r="C4754">
        <v>1</v>
      </c>
      <c r="D4754" t="s">
        <v>82</v>
      </c>
      <c r="E4754">
        <v>15.37</v>
      </c>
      <c r="F4754">
        <v>85.5</v>
      </c>
      <c r="G4754">
        <v>0.45</v>
      </c>
      <c r="H4754">
        <v>0.16300000000000001</v>
      </c>
      <c r="I4754">
        <f>Data[[#This Row],[nucleus_area_pct]]/Data[[#This Row],[cytoplasm_ratio]]</f>
        <v>524.53987730061351</v>
      </c>
      <c r="J4754">
        <v>0.878</v>
      </c>
      <c r="K4754">
        <v>0.34499999999999997</v>
      </c>
      <c r="L4754">
        <v>0.96</v>
      </c>
      <c r="M4754">
        <v>1</v>
      </c>
      <c r="N4754">
        <v>0.89400000000000002</v>
      </c>
      <c r="O4754">
        <v>677</v>
      </c>
      <c r="P4754">
        <v>122</v>
      </c>
      <c r="Q4754">
        <v>193</v>
      </c>
      <c r="R4754">
        <v>155</v>
      </c>
      <c r="S4754">
        <v>191</v>
      </c>
      <c r="T4754">
        <f>(Data[[#This Row],[mean_r]]/256)*100</f>
        <v>75.390625</v>
      </c>
      <c r="U4754">
        <f>(Data[[#This Row],[mean_g]]/256)*100</f>
        <v>60.546875</v>
      </c>
      <c r="V4754">
        <f>(Data[[#This Row],[mean_b]]/256)*100</f>
        <v>74.609375</v>
      </c>
      <c r="W4754">
        <v>0.66100000000000003</v>
      </c>
      <c r="X4754" t="s">
        <v>63</v>
      </c>
      <c r="Y4754" t="s">
        <v>40</v>
      </c>
      <c r="Z4754">
        <v>6122</v>
      </c>
      <c r="AA4754">
        <v>4.03</v>
      </c>
      <c r="AB4754">
        <v>14.8</v>
      </c>
      <c r="AC4754">
        <v>45.2</v>
      </c>
      <c r="AD4754">
        <v>212923</v>
      </c>
      <c r="AE4754">
        <v>88.1</v>
      </c>
      <c r="AF4754">
        <v>31.2</v>
      </c>
      <c r="AG4754" t="s">
        <v>41</v>
      </c>
      <c r="AH4754" t="s">
        <v>42</v>
      </c>
      <c r="AI4754" t="s">
        <v>56</v>
      </c>
      <c r="AJ4754">
        <v>60</v>
      </c>
      <c r="AK4754">
        <v>512</v>
      </c>
      <c r="AL4754">
        <v>0.86109999999999998</v>
      </c>
      <c r="AM4754">
        <v>0.71730000000000005</v>
      </c>
      <c r="AN4754">
        <v>0.73970000000000002</v>
      </c>
      <c r="AO4754">
        <f>Data[[#This Row],[labeller_confidence_score]]-Data[[#This Row],[cytodiffusion_classification_confidence]]</f>
        <v>2.2399999999999975E-2</v>
      </c>
    </row>
    <row r="4755" spans="1:41" x14ac:dyDescent="0.3">
      <c r="A4755" t="s">
        <v>4828</v>
      </c>
      <c r="B4755" t="s">
        <v>54</v>
      </c>
      <c r="C4755">
        <v>0</v>
      </c>
      <c r="D4755" t="s">
        <v>54</v>
      </c>
      <c r="E4755">
        <v>7.71</v>
      </c>
      <c r="F4755">
        <v>0</v>
      </c>
      <c r="G4755">
        <v>0</v>
      </c>
      <c r="H4755">
        <v>1</v>
      </c>
      <c r="I4755">
        <f>Data[[#This Row],[nucleus_area_pct]]/Data[[#This Row],[cytoplasm_ratio]]</f>
        <v>0</v>
      </c>
      <c r="J4755">
        <v>0.92200000000000004</v>
      </c>
      <c r="K4755">
        <v>0.14899999999999999</v>
      </c>
      <c r="L4755">
        <v>0.28999999999999998</v>
      </c>
      <c r="M4755">
        <v>1</v>
      </c>
      <c r="N4755">
        <v>0.98199999999999998</v>
      </c>
      <c r="O4755">
        <v>163</v>
      </c>
      <c r="P4755">
        <v>50</v>
      </c>
      <c r="Q4755">
        <v>228</v>
      </c>
      <c r="R4755">
        <v>118</v>
      </c>
      <c r="S4755">
        <v>121</v>
      </c>
      <c r="T4755">
        <f>(Data[[#This Row],[mean_r]]/256)*100</f>
        <v>89.0625</v>
      </c>
      <c r="U4755">
        <f>(Data[[#This Row],[mean_g]]/256)*100</f>
        <v>46.09375</v>
      </c>
      <c r="V4755">
        <f>(Data[[#This Row],[mean_b]]/256)*100</f>
        <v>47.265625</v>
      </c>
      <c r="W4755">
        <v>0.48099999999999998</v>
      </c>
      <c r="X4755" t="s">
        <v>51</v>
      </c>
      <c r="Y4755" t="s">
        <v>40</v>
      </c>
      <c r="Z4755">
        <v>7636</v>
      </c>
      <c r="AA4755">
        <v>4.6500000000000004</v>
      </c>
      <c r="AB4755">
        <v>13.7</v>
      </c>
      <c r="AC4755">
        <v>33.5</v>
      </c>
      <c r="AD4755">
        <v>231525</v>
      </c>
      <c r="AE4755">
        <v>105.4</v>
      </c>
      <c r="AF4755">
        <v>34.700000000000003</v>
      </c>
      <c r="AG4755" t="s">
        <v>46</v>
      </c>
      <c r="AH4755" t="s">
        <v>68</v>
      </c>
      <c r="AI4755" t="s">
        <v>56</v>
      </c>
      <c r="AJ4755">
        <v>100</v>
      </c>
      <c r="AK4755">
        <v>256</v>
      </c>
      <c r="AL4755">
        <v>5.7500000000000002E-2</v>
      </c>
      <c r="AM4755">
        <v>0.87039999999999995</v>
      </c>
      <c r="AN4755">
        <v>1</v>
      </c>
      <c r="AO4755">
        <f>Data[[#This Row],[labeller_confidence_score]]-Data[[#This Row],[cytodiffusion_classification_confidence]]</f>
        <v>0.12960000000000005</v>
      </c>
    </row>
    <row r="4756" spans="1:41" x14ac:dyDescent="0.3">
      <c r="A4756" t="s">
        <v>4829</v>
      </c>
      <c r="B4756" t="s">
        <v>49</v>
      </c>
      <c r="C4756">
        <v>0</v>
      </c>
      <c r="D4756" t="s">
        <v>50</v>
      </c>
      <c r="E4756">
        <v>13.22</v>
      </c>
      <c r="F4756">
        <v>55.6</v>
      </c>
      <c r="G4756">
        <v>0.60399999999999998</v>
      </c>
      <c r="H4756">
        <v>0.29099999999999998</v>
      </c>
      <c r="I4756">
        <f>Data[[#This Row],[nucleus_area_pct]]/Data[[#This Row],[cytoplasm_ratio]]</f>
        <v>191.06529209621993</v>
      </c>
      <c r="J4756">
        <v>0.79500000000000004</v>
      </c>
      <c r="K4756">
        <v>0.33900000000000002</v>
      </c>
      <c r="L4756">
        <v>2.5</v>
      </c>
      <c r="M4756">
        <v>3.5</v>
      </c>
      <c r="N4756">
        <v>0.875</v>
      </c>
      <c r="O4756">
        <v>533</v>
      </c>
      <c r="P4756">
        <v>73</v>
      </c>
      <c r="Q4756">
        <v>199</v>
      </c>
      <c r="R4756">
        <v>148</v>
      </c>
      <c r="S4756">
        <v>199</v>
      </c>
      <c r="T4756">
        <f>(Data[[#This Row],[mean_r]]/256)*100</f>
        <v>77.734375</v>
      </c>
      <c r="U4756">
        <f>(Data[[#This Row],[mean_g]]/256)*100</f>
        <v>57.8125</v>
      </c>
      <c r="V4756">
        <f>(Data[[#This Row],[mean_b]]/256)*100</f>
        <v>77.734375</v>
      </c>
      <c r="W4756">
        <v>0.57999999999999996</v>
      </c>
      <c r="X4756" t="s">
        <v>39</v>
      </c>
      <c r="Y4756" t="s">
        <v>40</v>
      </c>
      <c r="Z4756">
        <v>8556</v>
      </c>
      <c r="AA4756">
        <v>3.41</v>
      </c>
      <c r="AB4756">
        <v>9.6999999999999993</v>
      </c>
      <c r="AC4756">
        <v>38</v>
      </c>
      <c r="AD4756">
        <v>255305</v>
      </c>
      <c r="AE4756">
        <v>83.1</v>
      </c>
      <c r="AF4756">
        <v>32.6</v>
      </c>
      <c r="AG4756" t="s">
        <v>46</v>
      </c>
      <c r="AH4756" t="s">
        <v>42</v>
      </c>
      <c r="AI4756" t="s">
        <v>43</v>
      </c>
      <c r="AJ4756">
        <v>60</v>
      </c>
      <c r="AK4756">
        <v>360</v>
      </c>
      <c r="AL4756">
        <v>1.7999999999999999E-2</v>
      </c>
      <c r="AM4756">
        <v>0.82369999999999999</v>
      </c>
      <c r="AN4756">
        <v>0.88890000000000002</v>
      </c>
      <c r="AO4756">
        <f>Data[[#This Row],[labeller_confidence_score]]-Data[[#This Row],[cytodiffusion_classification_confidence]]</f>
        <v>6.5200000000000036E-2</v>
      </c>
    </row>
    <row r="4757" spans="1:41" x14ac:dyDescent="0.3">
      <c r="A4757" t="s">
        <v>4830</v>
      </c>
      <c r="B4757" t="s">
        <v>54</v>
      </c>
      <c r="C4757">
        <v>0</v>
      </c>
      <c r="D4757" t="s">
        <v>54</v>
      </c>
      <c r="E4757">
        <v>6.88</v>
      </c>
      <c r="F4757">
        <v>0</v>
      </c>
      <c r="G4757">
        <v>0</v>
      </c>
      <c r="H4757">
        <v>1</v>
      </c>
      <c r="I4757">
        <f>Data[[#This Row],[nucleus_area_pct]]/Data[[#This Row],[cytoplasm_ratio]]</f>
        <v>0</v>
      </c>
      <c r="J4757">
        <v>0.90800000000000003</v>
      </c>
      <c r="K4757">
        <v>0.26400000000000001</v>
      </c>
      <c r="L4757">
        <v>0.45</v>
      </c>
      <c r="M4757">
        <v>1</v>
      </c>
      <c r="N4757">
        <v>0.91500000000000004</v>
      </c>
      <c r="O4757">
        <v>194</v>
      </c>
      <c r="P4757">
        <v>44</v>
      </c>
      <c r="Q4757">
        <v>240</v>
      </c>
      <c r="R4757">
        <v>131</v>
      </c>
      <c r="S4757">
        <v>128</v>
      </c>
      <c r="T4757">
        <f>(Data[[#This Row],[mean_r]]/256)*100</f>
        <v>93.75</v>
      </c>
      <c r="U4757">
        <f>(Data[[#This Row],[mean_g]]/256)*100</f>
        <v>51.171875</v>
      </c>
      <c r="V4757">
        <f>(Data[[#This Row],[mean_b]]/256)*100</f>
        <v>50</v>
      </c>
      <c r="W4757">
        <v>0.41799999999999998</v>
      </c>
      <c r="X4757" t="s">
        <v>39</v>
      </c>
      <c r="Y4757" t="s">
        <v>45</v>
      </c>
      <c r="Z4757">
        <v>3567</v>
      </c>
      <c r="AA4757">
        <v>4.53</v>
      </c>
      <c r="AB4757">
        <v>12.8</v>
      </c>
      <c r="AC4757">
        <v>40.799999999999997</v>
      </c>
      <c r="AD4757">
        <v>271387</v>
      </c>
      <c r="AE4757">
        <v>94.9</v>
      </c>
      <c r="AF4757">
        <v>33.6</v>
      </c>
      <c r="AG4757" t="s">
        <v>46</v>
      </c>
      <c r="AH4757" t="s">
        <v>47</v>
      </c>
      <c r="AI4757" t="s">
        <v>43</v>
      </c>
      <c r="AJ4757">
        <v>100</v>
      </c>
      <c r="AK4757">
        <v>360</v>
      </c>
      <c r="AL4757">
        <v>2.3900000000000001E-2</v>
      </c>
      <c r="AM4757">
        <v>0.90169999999999995</v>
      </c>
      <c r="AN4757">
        <v>0.93969999999999998</v>
      </c>
      <c r="AO4757">
        <f>Data[[#This Row],[labeller_confidence_score]]-Data[[#This Row],[cytodiffusion_classification_confidence]]</f>
        <v>3.8000000000000034E-2</v>
      </c>
    </row>
    <row r="4758" spans="1:41" x14ac:dyDescent="0.3">
      <c r="A4758" t="s">
        <v>4831</v>
      </c>
      <c r="B4758" t="s">
        <v>60</v>
      </c>
      <c r="C4758">
        <v>0</v>
      </c>
      <c r="D4758" t="s">
        <v>50</v>
      </c>
      <c r="E4758">
        <v>14.55</v>
      </c>
      <c r="F4758">
        <v>66.099999999999994</v>
      </c>
      <c r="G4758">
        <v>0.38600000000000001</v>
      </c>
      <c r="H4758">
        <v>0.37</v>
      </c>
      <c r="I4758">
        <f>Data[[#This Row],[nucleus_area_pct]]/Data[[#This Row],[cytoplasm_ratio]]</f>
        <v>178.64864864864865</v>
      </c>
      <c r="J4758">
        <v>0.54700000000000004</v>
      </c>
      <c r="K4758">
        <v>0.63</v>
      </c>
      <c r="L4758">
        <v>2.33</v>
      </c>
      <c r="M4758">
        <v>1</v>
      </c>
      <c r="N4758">
        <v>0.628</v>
      </c>
      <c r="O4758">
        <v>565</v>
      </c>
      <c r="P4758">
        <v>88</v>
      </c>
      <c r="Q4758">
        <v>197</v>
      </c>
      <c r="R4758">
        <v>176</v>
      </c>
      <c r="S4758">
        <v>196</v>
      </c>
      <c r="T4758">
        <f>(Data[[#This Row],[mean_r]]/256)*100</f>
        <v>76.953125</v>
      </c>
      <c r="U4758">
        <f>(Data[[#This Row],[mean_g]]/256)*100</f>
        <v>68.75</v>
      </c>
      <c r="V4758">
        <f>(Data[[#This Row],[mean_b]]/256)*100</f>
        <v>76.5625</v>
      </c>
      <c r="W4758">
        <v>0.61</v>
      </c>
      <c r="X4758" t="s">
        <v>51</v>
      </c>
      <c r="Y4758" t="s">
        <v>40</v>
      </c>
      <c r="Z4758">
        <v>10726</v>
      </c>
      <c r="AA4758">
        <v>4.8899999999999997</v>
      </c>
      <c r="AB4758">
        <v>12.8</v>
      </c>
      <c r="AC4758">
        <v>37.1</v>
      </c>
      <c r="AD4758">
        <v>171996</v>
      </c>
      <c r="AE4758">
        <v>107.5</v>
      </c>
      <c r="AF4758">
        <v>32.9</v>
      </c>
      <c r="AG4758" t="s">
        <v>64</v>
      </c>
      <c r="AH4758" t="s">
        <v>68</v>
      </c>
      <c r="AI4758" t="s">
        <v>43</v>
      </c>
      <c r="AJ4758">
        <v>100</v>
      </c>
      <c r="AK4758">
        <v>224</v>
      </c>
      <c r="AL4758">
        <v>0.2102</v>
      </c>
      <c r="AM4758">
        <v>0.88300000000000001</v>
      </c>
      <c r="AN4758">
        <v>0.92010000000000003</v>
      </c>
      <c r="AO4758">
        <f>Data[[#This Row],[labeller_confidence_score]]-Data[[#This Row],[cytodiffusion_classification_confidence]]</f>
        <v>3.7100000000000022E-2</v>
      </c>
    </row>
    <row r="4759" spans="1:41" x14ac:dyDescent="0.3">
      <c r="A4759" t="s">
        <v>4832</v>
      </c>
      <c r="B4759" t="s">
        <v>120</v>
      </c>
      <c r="C4759">
        <v>1</v>
      </c>
      <c r="D4759" t="s">
        <v>104</v>
      </c>
      <c r="E4759">
        <v>5.94</v>
      </c>
      <c r="F4759">
        <v>0</v>
      </c>
      <c r="G4759">
        <v>0</v>
      </c>
      <c r="H4759">
        <v>1</v>
      </c>
      <c r="I4759">
        <f>Data[[#This Row],[nucleus_area_pct]]/Data[[#This Row],[cytoplasm_ratio]]</f>
        <v>0</v>
      </c>
      <c r="J4759">
        <v>0.92100000000000004</v>
      </c>
      <c r="K4759">
        <v>0.08</v>
      </c>
      <c r="L4759">
        <v>0.51</v>
      </c>
      <c r="M4759">
        <v>1</v>
      </c>
      <c r="N4759">
        <v>0.98</v>
      </c>
      <c r="O4759">
        <v>164</v>
      </c>
      <c r="P4759">
        <v>35</v>
      </c>
      <c r="Q4759">
        <v>225</v>
      </c>
      <c r="R4759">
        <v>141</v>
      </c>
      <c r="S4759">
        <v>138</v>
      </c>
      <c r="T4759">
        <f>(Data[[#This Row],[mean_r]]/256)*100</f>
        <v>87.890625</v>
      </c>
      <c r="U4759">
        <f>(Data[[#This Row],[mean_g]]/256)*100</f>
        <v>55.078125</v>
      </c>
      <c r="V4759">
        <f>(Data[[#This Row],[mean_b]]/256)*100</f>
        <v>53.90625</v>
      </c>
      <c r="W4759">
        <v>0.58199999999999996</v>
      </c>
      <c r="X4759" t="s">
        <v>63</v>
      </c>
      <c r="Y4759" t="s">
        <v>45</v>
      </c>
      <c r="Z4759">
        <v>6729</v>
      </c>
      <c r="AA4759">
        <v>4.55</v>
      </c>
      <c r="AB4759">
        <v>11.6</v>
      </c>
      <c r="AC4759">
        <v>38.1</v>
      </c>
      <c r="AD4759">
        <v>264276</v>
      </c>
      <c r="AE4759">
        <v>79.5</v>
      </c>
      <c r="AF4759">
        <v>35.1</v>
      </c>
      <c r="AG4759" t="s">
        <v>64</v>
      </c>
      <c r="AH4759" t="s">
        <v>42</v>
      </c>
      <c r="AI4759" t="s">
        <v>52</v>
      </c>
      <c r="AJ4759">
        <v>100</v>
      </c>
      <c r="AK4759">
        <v>256</v>
      </c>
      <c r="AL4759">
        <v>0.88039999999999996</v>
      </c>
      <c r="AM4759">
        <v>0.86780000000000002</v>
      </c>
      <c r="AN4759">
        <v>0.76280000000000003</v>
      </c>
      <c r="AO4759">
        <f>Data[[#This Row],[labeller_confidence_score]]-Data[[#This Row],[cytodiffusion_classification_confidence]]</f>
        <v>-0.10499999999999998</v>
      </c>
    </row>
    <row r="4760" spans="1:41" x14ac:dyDescent="0.3">
      <c r="A4760" t="s">
        <v>4833</v>
      </c>
      <c r="B4760" t="s">
        <v>54</v>
      </c>
      <c r="C4760">
        <v>0</v>
      </c>
      <c r="D4760" t="s">
        <v>54</v>
      </c>
      <c r="E4760">
        <v>6.67</v>
      </c>
      <c r="F4760">
        <v>0</v>
      </c>
      <c r="G4760">
        <v>0</v>
      </c>
      <c r="H4760">
        <v>1</v>
      </c>
      <c r="I4760">
        <f>Data[[#This Row],[nucleus_area_pct]]/Data[[#This Row],[cytoplasm_ratio]]</f>
        <v>0</v>
      </c>
      <c r="J4760">
        <v>0.94</v>
      </c>
      <c r="K4760">
        <v>0.16600000000000001</v>
      </c>
      <c r="L4760">
        <v>0.74</v>
      </c>
      <c r="M4760">
        <v>1</v>
      </c>
      <c r="N4760">
        <v>0.96699999999999997</v>
      </c>
      <c r="O4760">
        <v>202</v>
      </c>
      <c r="P4760">
        <v>51</v>
      </c>
      <c r="Q4760">
        <v>232</v>
      </c>
      <c r="R4760">
        <v>147</v>
      </c>
      <c r="S4760">
        <v>132</v>
      </c>
      <c r="T4760">
        <f>(Data[[#This Row],[mean_r]]/256)*100</f>
        <v>90.625</v>
      </c>
      <c r="U4760">
        <f>(Data[[#This Row],[mean_g]]/256)*100</f>
        <v>57.421875</v>
      </c>
      <c r="V4760">
        <f>(Data[[#This Row],[mean_b]]/256)*100</f>
        <v>51.5625</v>
      </c>
      <c r="W4760">
        <v>0.53700000000000003</v>
      </c>
      <c r="X4760" t="s">
        <v>39</v>
      </c>
      <c r="Y4760" t="s">
        <v>45</v>
      </c>
      <c r="Z4760">
        <v>3334</v>
      </c>
      <c r="AA4760">
        <v>4.38</v>
      </c>
      <c r="AB4760">
        <v>14.4</v>
      </c>
      <c r="AC4760">
        <v>46.5</v>
      </c>
      <c r="AD4760">
        <v>213408</v>
      </c>
      <c r="AE4760">
        <v>79.599999999999994</v>
      </c>
      <c r="AF4760">
        <v>34.5</v>
      </c>
      <c r="AG4760" t="s">
        <v>64</v>
      </c>
      <c r="AH4760" t="s">
        <v>47</v>
      </c>
      <c r="AI4760" t="s">
        <v>56</v>
      </c>
      <c r="AJ4760">
        <v>60</v>
      </c>
      <c r="AK4760">
        <v>256</v>
      </c>
      <c r="AL4760">
        <v>0.14280000000000001</v>
      </c>
      <c r="AM4760">
        <v>0.8145</v>
      </c>
      <c r="AN4760">
        <v>0.90490000000000004</v>
      </c>
      <c r="AO4760">
        <f>Data[[#This Row],[labeller_confidence_score]]-Data[[#This Row],[cytodiffusion_classification_confidence]]</f>
        <v>9.0400000000000036E-2</v>
      </c>
    </row>
    <row r="4761" spans="1:41" x14ac:dyDescent="0.3">
      <c r="A4761" t="s">
        <v>4834</v>
      </c>
      <c r="B4761" t="s">
        <v>49</v>
      </c>
      <c r="C4761">
        <v>0</v>
      </c>
      <c r="D4761" t="s">
        <v>50</v>
      </c>
      <c r="E4761">
        <v>12.73</v>
      </c>
      <c r="F4761">
        <v>53.4</v>
      </c>
      <c r="G4761">
        <v>0.56100000000000005</v>
      </c>
      <c r="H4761">
        <v>0.372</v>
      </c>
      <c r="I4761">
        <f>Data[[#This Row],[nucleus_area_pct]]/Data[[#This Row],[cytoplasm_ratio]]</f>
        <v>143.54838709677418</v>
      </c>
      <c r="J4761">
        <v>0.73499999999999999</v>
      </c>
      <c r="K4761">
        <v>0.504</v>
      </c>
      <c r="L4761">
        <v>3.23</v>
      </c>
      <c r="M4761">
        <v>4.0999999999999996</v>
      </c>
      <c r="N4761">
        <v>0.83199999999999996</v>
      </c>
      <c r="O4761">
        <v>485</v>
      </c>
      <c r="P4761">
        <v>56</v>
      </c>
      <c r="Q4761">
        <v>207</v>
      </c>
      <c r="R4761">
        <v>184</v>
      </c>
      <c r="S4761">
        <v>199</v>
      </c>
      <c r="T4761">
        <f>(Data[[#This Row],[mean_r]]/256)*100</f>
        <v>80.859375</v>
      </c>
      <c r="U4761">
        <f>(Data[[#This Row],[mean_g]]/256)*100</f>
        <v>71.875</v>
      </c>
      <c r="V4761">
        <f>(Data[[#This Row],[mean_b]]/256)*100</f>
        <v>77.734375</v>
      </c>
      <c r="W4761">
        <v>0.74299999999999999</v>
      </c>
      <c r="X4761" t="s">
        <v>63</v>
      </c>
      <c r="Y4761" t="s">
        <v>45</v>
      </c>
      <c r="Z4761">
        <v>6983</v>
      </c>
      <c r="AA4761">
        <v>4.53</v>
      </c>
      <c r="AB4761">
        <v>12.5</v>
      </c>
      <c r="AC4761">
        <v>40.299999999999997</v>
      </c>
      <c r="AD4761">
        <v>273198</v>
      </c>
      <c r="AE4761">
        <v>96.3</v>
      </c>
      <c r="AF4761">
        <v>34.700000000000003</v>
      </c>
      <c r="AG4761" t="s">
        <v>46</v>
      </c>
      <c r="AH4761" t="s">
        <v>42</v>
      </c>
      <c r="AI4761" t="s">
        <v>43</v>
      </c>
      <c r="AJ4761">
        <v>100</v>
      </c>
      <c r="AK4761">
        <v>360</v>
      </c>
      <c r="AL4761">
        <v>2.7300000000000001E-2</v>
      </c>
      <c r="AM4761">
        <v>0.79600000000000004</v>
      </c>
      <c r="AN4761">
        <v>0.79949999999999999</v>
      </c>
      <c r="AO4761">
        <f>Data[[#This Row],[labeller_confidence_score]]-Data[[#This Row],[cytodiffusion_classification_confidence]]</f>
        <v>3.4999999999999476E-3</v>
      </c>
    </row>
    <row r="4762" spans="1:41" x14ac:dyDescent="0.3">
      <c r="A4762" t="s">
        <v>4835</v>
      </c>
      <c r="B4762" t="s">
        <v>89</v>
      </c>
      <c r="C4762">
        <v>1</v>
      </c>
      <c r="D4762" t="s">
        <v>38</v>
      </c>
      <c r="E4762">
        <v>12.68</v>
      </c>
      <c r="F4762">
        <v>58.3</v>
      </c>
      <c r="G4762">
        <v>0.46300000000000002</v>
      </c>
      <c r="H4762">
        <v>0.40699999999999997</v>
      </c>
      <c r="I4762">
        <f>Data[[#This Row],[nucleus_area_pct]]/Data[[#This Row],[cytoplasm_ratio]]</f>
        <v>143.24324324324326</v>
      </c>
      <c r="J4762">
        <v>0.73099999999999998</v>
      </c>
      <c r="K4762">
        <v>0.47299999999999998</v>
      </c>
      <c r="L4762">
        <v>5</v>
      </c>
      <c r="M4762">
        <v>3.2</v>
      </c>
      <c r="N4762">
        <v>0.72599999999999998</v>
      </c>
      <c r="O4762">
        <v>558</v>
      </c>
      <c r="P4762">
        <v>70</v>
      </c>
      <c r="Q4762">
        <v>195</v>
      </c>
      <c r="R4762">
        <v>151</v>
      </c>
      <c r="S4762">
        <v>182</v>
      </c>
      <c r="T4762">
        <f>(Data[[#This Row],[mean_r]]/256)*100</f>
        <v>76.171875</v>
      </c>
      <c r="U4762">
        <f>(Data[[#This Row],[mean_g]]/256)*100</f>
        <v>58.984375</v>
      </c>
      <c r="V4762">
        <f>(Data[[#This Row],[mean_b]]/256)*100</f>
        <v>71.09375</v>
      </c>
      <c r="W4762">
        <v>0.66900000000000004</v>
      </c>
      <c r="X4762" t="s">
        <v>51</v>
      </c>
      <c r="Y4762" t="s">
        <v>40</v>
      </c>
      <c r="Z4762">
        <v>4657</v>
      </c>
      <c r="AA4762">
        <v>5.64</v>
      </c>
      <c r="AB4762">
        <v>9.6999999999999993</v>
      </c>
      <c r="AC4762">
        <v>41.9</v>
      </c>
      <c r="AD4762">
        <v>277844</v>
      </c>
      <c r="AE4762">
        <v>91.7</v>
      </c>
      <c r="AF4762">
        <v>32.9</v>
      </c>
      <c r="AG4762" t="s">
        <v>41</v>
      </c>
      <c r="AH4762" t="s">
        <v>68</v>
      </c>
      <c r="AI4762" t="s">
        <v>56</v>
      </c>
      <c r="AJ4762">
        <v>100</v>
      </c>
      <c r="AK4762">
        <v>360</v>
      </c>
      <c r="AL4762">
        <v>0.92330000000000001</v>
      </c>
      <c r="AM4762">
        <v>0.7661</v>
      </c>
      <c r="AN4762">
        <v>0.76149999999999995</v>
      </c>
      <c r="AO4762">
        <f>Data[[#This Row],[labeller_confidence_score]]-Data[[#This Row],[cytodiffusion_classification_confidence]]</f>
        <v>-4.6000000000000485E-3</v>
      </c>
    </row>
    <row r="4763" spans="1:41" x14ac:dyDescent="0.3">
      <c r="A4763" t="s">
        <v>4836</v>
      </c>
      <c r="B4763" t="s">
        <v>54</v>
      </c>
      <c r="C4763">
        <v>0</v>
      </c>
      <c r="D4763" t="s">
        <v>54</v>
      </c>
      <c r="E4763">
        <v>7.54</v>
      </c>
      <c r="F4763">
        <v>0</v>
      </c>
      <c r="G4763">
        <v>0</v>
      </c>
      <c r="H4763">
        <v>1</v>
      </c>
      <c r="I4763">
        <f>Data[[#This Row],[nucleus_area_pct]]/Data[[#This Row],[cytoplasm_ratio]]</f>
        <v>0</v>
      </c>
      <c r="J4763">
        <v>0.94799999999999995</v>
      </c>
      <c r="K4763">
        <v>0.215</v>
      </c>
      <c r="L4763">
        <v>0.47</v>
      </c>
      <c r="M4763">
        <v>1</v>
      </c>
      <c r="N4763">
        <v>0.90700000000000003</v>
      </c>
      <c r="O4763">
        <v>163</v>
      </c>
      <c r="P4763">
        <v>44</v>
      </c>
      <c r="Q4763">
        <v>226</v>
      </c>
      <c r="R4763">
        <v>124</v>
      </c>
      <c r="S4763">
        <v>131</v>
      </c>
      <c r="T4763">
        <f>(Data[[#This Row],[mean_r]]/256)*100</f>
        <v>88.28125</v>
      </c>
      <c r="U4763">
        <f>(Data[[#This Row],[mean_g]]/256)*100</f>
        <v>48.4375</v>
      </c>
      <c r="V4763">
        <f>(Data[[#This Row],[mean_b]]/256)*100</f>
        <v>51.171875</v>
      </c>
      <c r="W4763">
        <v>0.503</v>
      </c>
      <c r="X4763" t="s">
        <v>51</v>
      </c>
      <c r="Y4763" t="s">
        <v>45</v>
      </c>
      <c r="Z4763">
        <v>7524</v>
      </c>
      <c r="AA4763">
        <v>4.28</v>
      </c>
      <c r="AB4763">
        <v>8.8000000000000007</v>
      </c>
      <c r="AC4763">
        <v>46.4</v>
      </c>
      <c r="AD4763">
        <v>431948</v>
      </c>
      <c r="AE4763">
        <v>82.1</v>
      </c>
      <c r="AF4763">
        <v>33.700000000000003</v>
      </c>
      <c r="AG4763" t="s">
        <v>46</v>
      </c>
      <c r="AH4763" t="s">
        <v>42</v>
      </c>
      <c r="AI4763" t="s">
        <v>52</v>
      </c>
      <c r="AJ4763">
        <v>40</v>
      </c>
      <c r="AK4763">
        <v>224</v>
      </c>
      <c r="AL4763">
        <v>7.8399999999999997E-2</v>
      </c>
      <c r="AM4763">
        <v>0.90229999999999999</v>
      </c>
      <c r="AN4763">
        <v>0.87880000000000003</v>
      </c>
      <c r="AO4763">
        <f>Data[[#This Row],[labeller_confidence_score]]-Data[[#This Row],[cytodiffusion_classification_confidence]]</f>
        <v>-2.3499999999999965E-2</v>
      </c>
    </row>
    <row r="4764" spans="1:41" x14ac:dyDescent="0.3">
      <c r="A4764" t="s">
        <v>4837</v>
      </c>
      <c r="B4764" t="s">
        <v>49</v>
      </c>
      <c r="C4764">
        <v>0</v>
      </c>
      <c r="D4764" t="s">
        <v>50</v>
      </c>
      <c r="E4764">
        <v>11.73</v>
      </c>
      <c r="F4764">
        <v>54.6</v>
      </c>
      <c r="G4764">
        <v>0.57199999999999995</v>
      </c>
      <c r="H4764">
        <v>0.46600000000000003</v>
      </c>
      <c r="I4764">
        <f>Data[[#This Row],[nucleus_area_pct]]/Data[[#This Row],[cytoplasm_ratio]]</f>
        <v>117.16738197424893</v>
      </c>
      <c r="J4764">
        <v>0.69399999999999995</v>
      </c>
      <c r="K4764">
        <v>0.48299999999999998</v>
      </c>
      <c r="L4764">
        <v>3.26</v>
      </c>
      <c r="M4764">
        <v>3.4</v>
      </c>
      <c r="N4764">
        <v>0.84199999999999997</v>
      </c>
      <c r="O4764">
        <v>431</v>
      </c>
      <c r="P4764">
        <v>78</v>
      </c>
      <c r="Q4764">
        <v>218</v>
      </c>
      <c r="R4764">
        <v>170</v>
      </c>
      <c r="S4764">
        <v>205</v>
      </c>
      <c r="T4764">
        <f>(Data[[#This Row],[mean_r]]/256)*100</f>
        <v>85.15625</v>
      </c>
      <c r="U4764">
        <f>(Data[[#This Row],[mean_g]]/256)*100</f>
        <v>66.40625</v>
      </c>
      <c r="V4764">
        <f>(Data[[#This Row],[mean_b]]/256)*100</f>
        <v>80.078125</v>
      </c>
      <c r="W4764">
        <v>0.71199999999999997</v>
      </c>
      <c r="X4764" t="s">
        <v>51</v>
      </c>
      <c r="Y4764" t="s">
        <v>40</v>
      </c>
      <c r="Z4764">
        <v>6598</v>
      </c>
      <c r="AA4764">
        <v>4.2699999999999996</v>
      </c>
      <c r="AB4764">
        <v>12.5</v>
      </c>
      <c r="AC4764">
        <v>42.9</v>
      </c>
      <c r="AD4764">
        <v>209140</v>
      </c>
      <c r="AE4764">
        <v>93.7</v>
      </c>
      <c r="AF4764">
        <v>32.700000000000003</v>
      </c>
      <c r="AG4764" t="s">
        <v>46</v>
      </c>
      <c r="AH4764" t="s">
        <v>42</v>
      </c>
      <c r="AI4764" t="s">
        <v>43</v>
      </c>
      <c r="AJ4764">
        <v>60</v>
      </c>
      <c r="AK4764">
        <v>360</v>
      </c>
      <c r="AL4764">
        <v>0.12740000000000001</v>
      </c>
      <c r="AM4764">
        <v>0.94620000000000004</v>
      </c>
      <c r="AN4764">
        <v>1</v>
      </c>
      <c r="AO4764">
        <f>Data[[#This Row],[labeller_confidence_score]]-Data[[#This Row],[cytodiffusion_classification_confidence]]</f>
        <v>5.3799999999999959E-2</v>
      </c>
    </row>
    <row r="4765" spans="1:41" x14ac:dyDescent="0.3">
      <c r="A4765" t="s">
        <v>4838</v>
      </c>
      <c r="B4765" t="s">
        <v>67</v>
      </c>
      <c r="C4765">
        <v>1</v>
      </c>
      <c r="D4765" t="s">
        <v>67</v>
      </c>
      <c r="E4765">
        <v>3.88</v>
      </c>
      <c r="F4765">
        <v>19.3</v>
      </c>
      <c r="G4765">
        <v>0.64200000000000002</v>
      </c>
      <c r="H4765">
        <v>0.68799999999999994</v>
      </c>
      <c r="I4765">
        <f>Data[[#This Row],[nucleus_area_pct]]/Data[[#This Row],[cytoplasm_ratio]]</f>
        <v>28.052325581395351</v>
      </c>
      <c r="J4765">
        <v>0.48199999999999998</v>
      </c>
      <c r="K4765">
        <v>0.502</v>
      </c>
      <c r="L4765">
        <v>1.61</v>
      </c>
      <c r="M4765">
        <v>1.1000000000000001</v>
      </c>
      <c r="N4765">
        <v>0.68899999999999995</v>
      </c>
      <c r="O4765">
        <v>157</v>
      </c>
      <c r="P4765">
        <v>18</v>
      </c>
      <c r="Q4765">
        <v>197</v>
      </c>
      <c r="R4765">
        <v>158</v>
      </c>
      <c r="S4765">
        <v>145</v>
      </c>
      <c r="T4765">
        <f>(Data[[#This Row],[mean_r]]/256)*100</f>
        <v>76.953125</v>
      </c>
      <c r="U4765">
        <f>(Data[[#This Row],[mean_g]]/256)*100</f>
        <v>61.71875</v>
      </c>
      <c r="V4765">
        <f>(Data[[#This Row],[mean_b]]/256)*100</f>
        <v>56.640625</v>
      </c>
      <c r="W4765">
        <v>0.307</v>
      </c>
      <c r="X4765" t="s">
        <v>51</v>
      </c>
      <c r="Y4765" t="s">
        <v>45</v>
      </c>
      <c r="Z4765">
        <v>4080</v>
      </c>
      <c r="AA4765">
        <v>4.76</v>
      </c>
      <c r="AB4765">
        <v>10.8</v>
      </c>
      <c r="AC4765">
        <v>36.4</v>
      </c>
      <c r="AD4765">
        <v>263269</v>
      </c>
      <c r="AE4765">
        <v>85</v>
      </c>
      <c r="AF4765">
        <v>35.299999999999997</v>
      </c>
      <c r="AG4765" t="s">
        <v>46</v>
      </c>
      <c r="AH4765" t="s">
        <v>68</v>
      </c>
      <c r="AI4765" t="s">
        <v>52</v>
      </c>
      <c r="AJ4765">
        <v>60</v>
      </c>
      <c r="AK4765">
        <v>360</v>
      </c>
      <c r="AL4765">
        <v>0.8296</v>
      </c>
      <c r="AM4765">
        <v>0.83779999999999999</v>
      </c>
      <c r="AN4765">
        <v>0.73019999999999996</v>
      </c>
      <c r="AO4765">
        <f>Data[[#This Row],[labeller_confidence_score]]-Data[[#This Row],[cytodiffusion_classification_confidence]]</f>
        <v>-0.10760000000000003</v>
      </c>
    </row>
    <row r="4766" spans="1:41" x14ac:dyDescent="0.3">
      <c r="A4766" t="s">
        <v>4839</v>
      </c>
      <c r="B4766" t="s">
        <v>133</v>
      </c>
      <c r="C4766">
        <v>1</v>
      </c>
      <c r="D4766" t="s">
        <v>104</v>
      </c>
      <c r="E4766">
        <v>7.78</v>
      </c>
      <c r="F4766">
        <v>0</v>
      </c>
      <c r="G4766">
        <v>0</v>
      </c>
      <c r="H4766">
        <v>1</v>
      </c>
      <c r="I4766">
        <f>Data[[#This Row],[nucleus_area_pct]]/Data[[#This Row],[cytoplasm_ratio]]</f>
        <v>0</v>
      </c>
      <c r="J4766">
        <v>0.45</v>
      </c>
      <c r="K4766">
        <v>0.877</v>
      </c>
      <c r="L4766">
        <v>0.6</v>
      </c>
      <c r="M4766">
        <v>1</v>
      </c>
      <c r="N4766">
        <v>0.88100000000000001</v>
      </c>
      <c r="O4766">
        <v>177</v>
      </c>
      <c r="P4766">
        <v>57</v>
      </c>
      <c r="Q4766">
        <v>222</v>
      </c>
      <c r="R4766">
        <v>124</v>
      </c>
      <c r="S4766">
        <v>134</v>
      </c>
      <c r="T4766">
        <f>(Data[[#This Row],[mean_r]]/256)*100</f>
        <v>86.71875</v>
      </c>
      <c r="U4766">
        <f>(Data[[#This Row],[mean_g]]/256)*100</f>
        <v>48.4375</v>
      </c>
      <c r="V4766">
        <f>(Data[[#This Row],[mean_b]]/256)*100</f>
        <v>52.34375</v>
      </c>
      <c r="W4766">
        <v>0.60099999999999998</v>
      </c>
      <c r="X4766" t="s">
        <v>39</v>
      </c>
      <c r="Y4766" t="s">
        <v>45</v>
      </c>
      <c r="Z4766">
        <v>7526</v>
      </c>
      <c r="AA4766">
        <v>5.37</v>
      </c>
      <c r="AB4766">
        <v>12.8</v>
      </c>
      <c r="AC4766">
        <v>47.1</v>
      </c>
      <c r="AD4766">
        <v>374268</v>
      </c>
      <c r="AE4766">
        <v>83.7</v>
      </c>
      <c r="AF4766">
        <v>33.200000000000003</v>
      </c>
      <c r="AG4766" t="s">
        <v>46</v>
      </c>
      <c r="AH4766" t="s">
        <v>47</v>
      </c>
      <c r="AI4766" t="s">
        <v>52</v>
      </c>
      <c r="AJ4766">
        <v>100</v>
      </c>
      <c r="AK4766">
        <v>512</v>
      </c>
      <c r="AL4766">
        <v>0.65920000000000001</v>
      </c>
      <c r="AM4766">
        <v>0.85909999999999997</v>
      </c>
      <c r="AN4766">
        <v>0.8357</v>
      </c>
      <c r="AO4766">
        <f>Data[[#This Row],[labeller_confidence_score]]-Data[[#This Row],[cytodiffusion_classification_confidence]]</f>
        <v>-2.3399999999999976E-2</v>
      </c>
    </row>
    <row r="4767" spans="1:41" x14ac:dyDescent="0.3">
      <c r="A4767" t="s">
        <v>4840</v>
      </c>
      <c r="B4767" t="s">
        <v>110</v>
      </c>
      <c r="C4767">
        <v>1</v>
      </c>
      <c r="D4767" t="s">
        <v>104</v>
      </c>
      <c r="E4767">
        <v>8.8699999999999992</v>
      </c>
      <c r="F4767">
        <v>0</v>
      </c>
      <c r="G4767">
        <v>0</v>
      </c>
      <c r="H4767">
        <v>1</v>
      </c>
      <c r="I4767">
        <f>Data[[#This Row],[nucleus_area_pct]]/Data[[#This Row],[cytoplasm_ratio]]</f>
        <v>0</v>
      </c>
      <c r="J4767">
        <v>0.93100000000000005</v>
      </c>
      <c r="K4767">
        <v>0.23799999999999999</v>
      </c>
      <c r="L4767">
        <v>0.77</v>
      </c>
      <c r="M4767">
        <v>1</v>
      </c>
      <c r="N4767">
        <v>0.93200000000000005</v>
      </c>
      <c r="O4767">
        <v>230</v>
      </c>
      <c r="P4767">
        <v>61</v>
      </c>
      <c r="Q4767">
        <v>227</v>
      </c>
      <c r="R4767">
        <v>140</v>
      </c>
      <c r="S4767">
        <v>126</v>
      </c>
      <c r="T4767">
        <f>(Data[[#This Row],[mean_r]]/256)*100</f>
        <v>88.671875</v>
      </c>
      <c r="U4767">
        <f>(Data[[#This Row],[mean_g]]/256)*100</f>
        <v>54.6875</v>
      </c>
      <c r="V4767">
        <f>(Data[[#This Row],[mean_b]]/256)*100</f>
        <v>49.21875</v>
      </c>
      <c r="W4767">
        <v>0.52400000000000002</v>
      </c>
      <c r="X4767" t="s">
        <v>39</v>
      </c>
      <c r="Y4767" t="s">
        <v>40</v>
      </c>
      <c r="Z4767">
        <v>9069</v>
      </c>
      <c r="AA4767">
        <v>4.8099999999999996</v>
      </c>
      <c r="AB4767">
        <v>13.6</v>
      </c>
      <c r="AC4767">
        <v>40.1</v>
      </c>
      <c r="AD4767">
        <v>160295</v>
      </c>
      <c r="AE4767">
        <v>88.1</v>
      </c>
      <c r="AF4767">
        <v>35.299999999999997</v>
      </c>
      <c r="AG4767" t="s">
        <v>64</v>
      </c>
      <c r="AH4767" t="s">
        <v>68</v>
      </c>
      <c r="AI4767" t="s">
        <v>56</v>
      </c>
      <c r="AJ4767">
        <v>60</v>
      </c>
      <c r="AK4767">
        <v>224</v>
      </c>
      <c r="AL4767">
        <v>0.86460000000000004</v>
      </c>
      <c r="AM4767">
        <v>0.53580000000000005</v>
      </c>
      <c r="AN4767">
        <v>0.70379999999999998</v>
      </c>
      <c r="AO4767">
        <f>Data[[#This Row],[labeller_confidence_score]]-Data[[#This Row],[cytodiffusion_classification_confidence]]</f>
        <v>0.16799999999999993</v>
      </c>
    </row>
    <row r="4768" spans="1:41" x14ac:dyDescent="0.3">
      <c r="A4768" t="s">
        <v>4841</v>
      </c>
      <c r="B4768" t="s">
        <v>60</v>
      </c>
      <c r="C4768">
        <v>0</v>
      </c>
      <c r="D4768" t="s">
        <v>50</v>
      </c>
      <c r="E4768">
        <v>14.9</v>
      </c>
      <c r="F4768">
        <v>64.8</v>
      </c>
      <c r="G4768">
        <v>0.47799999999999998</v>
      </c>
      <c r="H4768">
        <v>0.38500000000000001</v>
      </c>
      <c r="I4768">
        <f>Data[[#This Row],[nucleus_area_pct]]/Data[[#This Row],[cytoplasm_ratio]]</f>
        <v>168.3116883116883</v>
      </c>
      <c r="J4768">
        <v>0.68700000000000006</v>
      </c>
      <c r="K4768">
        <v>0.46100000000000002</v>
      </c>
      <c r="L4768">
        <v>2.0499999999999998</v>
      </c>
      <c r="M4768">
        <v>1.1000000000000001</v>
      </c>
      <c r="N4768">
        <v>0.84199999999999997</v>
      </c>
      <c r="O4768">
        <v>539</v>
      </c>
      <c r="P4768">
        <v>97</v>
      </c>
      <c r="Q4768">
        <v>217</v>
      </c>
      <c r="R4768">
        <v>143</v>
      </c>
      <c r="S4768">
        <v>164</v>
      </c>
      <c r="T4768">
        <f>(Data[[#This Row],[mean_r]]/256)*100</f>
        <v>84.765625</v>
      </c>
      <c r="U4768">
        <f>(Data[[#This Row],[mean_g]]/256)*100</f>
        <v>55.859375</v>
      </c>
      <c r="V4768">
        <f>(Data[[#This Row],[mean_b]]/256)*100</f>
        <v>64.0625</v>
      </c>
      <c r="W4768">
        <v>0.71499999999999997</v>
      </c>
      <c r="X4768" t="s">
        <v>63</v>
      </c>
      <c r="Y4768" t="s">
        <v>40</v>
      </c>
      <c r="Z4768">
        <v>5307</v>
      </c>
      <c r="AA4768">
        <v>4.68</v>
      </c>
      <c r="AB4768">
        <v>10.1</v>
      </c>
      <c r="AC4768">
        <v>34.4</v>
      </c>
      <c r="AD4768">
        <v>182430</v>
      </c>
      <c r="AE4768">
        <v>78.7</v>
      </c>
      <c r="AF4768">
        <v>33.5</v>
      </c>
      <c r="AG4768" t="s">
        <v>64</v>
      </c>
      <c r="AH4768" t="s">
        <v>47</v>
      </c>
      <c r="AI4768" t="s">
        <v>43</v>
      </c>
      <c r="AJ4768">
        <v>100</v>
      </c>
      <c r="AK4768">
        <v>256</v>
      </c>
      <c r="AL4768">
        <v>4.8300000000000003E-2</v>
      </c>
      <c r="AM4768">
        <v>0.88390000000000002</v>
      </c>
      <c r="AN4768">
        <v>0.85450000000000004</v>
      </c>
      <c r="AO4768">
        <f>Data[[#This Row],[labeller_confidence_score]]-Data[[#This Row],[cytodiffusion_classification_confidence]]</f>
        <v>-2.9399999999999982E-2</v>
      </c>
    </row>
    <row r="4769" spans="1:41" x14ac:dyDescent="0.3">
      <c r="A4769" t="s">
        <v>4842</v>
      </c>
      <c r="B4769" t="s">
        <v>85</v>
      </c>
      <c r="C4769">
        <v>0</v>
      </c>
      <c r="D4769" t="s">
        <v>50</v>
      </c>
      <c r="E4769">
        <v>12.73</v>
      </c>
      <c r="F4769">
        <v>59.1</v>
      </c>
      <c r="G4769">
        <v>0.746</v>
      </c>
      <c r="H4769">
        <v>0.372</v>
      </c>
      <c r="I4769">
        <f>Data[[#This Row],[nucleus_area_pct]]/Data[[#This Row],[cytoplasm_ratio]]</f>
        <v>158.87096774193549</v>
      </c>
      <c r="J4769">
        <v>0.76700000000000002</v>
      </c>
      <c r="K4769">
        <v>0.32500000000000001</v>
      </c>
      <c r="L4769">
        <v>5.38</v>
      </c>
      <c r="M4769">
        <v>2.1</v>
      </c>
      <c r="N4769">
        <v>0.68200000000000005</v>
      </c>
      <c r="O4769">
        <v>343</v>
      </c>
      <c r="P4769">
        <v>60</v>
      </c>
      <c r="Q4769">
        <v>204</v>
      </c>
      <c r="R4769">
        <v>122</v>
      </c>
      <c r="S4769">
        <v>196</v>
      </c>
      <c r="T4769">
        <f>(Data[[#This Row],[mean_r]]/256)*100</f>
        <v>79.6875</v>
      </c>
      <c r="U4769">
        <f>(Data[[#This Row],[mean_g]]/256)*100</f>
        <v>47.65625</v>
      </c>
      <c r="V4769">
        <f>(Data[[#This Row],[mean_b]]/256)*100</f>
        <v>76.5625</v>
      </c>
      <c r="W4769">
        <v>0.89800000000000002</v>
      </c>
      <c r="X4769" t="s">
        <v>39</v>
      </c>
      <c r="Y4769" t="s">
        <v>40</v>
      </c>
      <c r="Z4769">
        <v>10119</v>
      </c>
      <c r="AA4769">
        <v>5.18</v>
      </c>
      <c r="AB4769">
        <v>12.9</v>
      </c>
      <c r="AC4769">
        <v>38.1</v>
      </c>
      <c r="AD4769">
        <v>225383</v>
      </c>
      <c r="AE4769">
        <v>76.400000000000006</v>
      </c>
      <c r="AF4769">
        <v>34.799999999999997</v>
      </c>
      <c r="AG4769" t="s">
        <v>64</v>
      </c>
      <c r="AH4769" t="s">
        <v>68</v>
      </c>
      <c r="AI4769" t="s">
        <v>56</v>
      </c>
      <c r="AJ4769">
        <v>60</v>
      </c>
      <c r="AK4769">
        <v>512</v>
      </c>
      <c r="AL4769">
        <v>0.1082</v>
      </c>
      <c r="AM4769">
        <v>0.873</v>
      </c>
      <c r="AN4769">
        <v>0.89549999999999996</v>
      </c>
      <c r="AO4769">
        <f>Data[[#This Row],[labeller_confidence_score]]-Data[[#This Row],[cytodiffusion_classification_confidence]]</f>
        <v>2.2499999999999964E-2</v>
      </c>
    </row>
    <row r="4770" spans="1:41" x14ac:dyDescent="0.3">
      <c r="A4770" t="s">
        <v>4843</v>
      </c>
      <c r="B4770" t="s">
        <v>60</v>
      </c>
      <c r="C4770">
        <v>0</v>
      </c>
      <c r="D4770" t="s">
        <v>50</v>
      </c>
      <c r="E4770">
        <v>18.989999999999998</v>
      </c>
      <c r="F4770">
        <v>74.400000000000006</v>
      </c>
      <c r="G4770">
        <v>0.47699999999999998</v>
      </c>
      <c r="H4770">
        <v>0.32900000000000001</v>
      </c>
      <c r="I4770">
        <f>Data[[#This Row],[nucleus_area_pct]]/Data[[#This Row],[cytoplasm_ratio]]</f>
        <v>226.13981762917933</v>
      </c>
      <c r="J4770">
        <v>0.73099999999999998</v>
      </c>
      <c r="K4770">
        <v>0.61199999999999999</v>
      </c>
      <c r="L4770">
        <v>2.7</v>
      </c>
      <c r="M4770">
        <v>1.4</v>
      </c>
      <c r="N4770">
        <v>0.748</v>
      </c>
      <c r="O4770">
        <v>589</v>
      </c>
      <c r="P4770">
        <v>73</v>
      </c>
      <c r="Q4770">
        <v>198</v>
      </c>
      <c r="R4770">
        <v>167</v>
      </c>
      <c r="S4770">
        <v>148</v>
      </c>
      <c r="T4770">
        <f>(Data[[#This Row],[mean_r]]/256)*100</f>
        <v>77.34375</v>
      </c>
      <c r="U4770">
        <f>(Data[[#This Row],[mean_g]]/256)*100</f>
        <v>65.234375</v>
      </c>
      <c r="V4770">
        <f>(Data[[#This Row],[mean_b]]/256)*100</f>
        <v>57.8125</v>
      </c>
      <c r="W4770">
        <v>0.59299999999999997</v>
      </c>
      <c r="X4770" t="s">
        <v>51</v>
      </c>
      <c r="Y4770" t="s">
        <v>40</v>
      </c>
      <c r="Z4770">
        <v>4969</v>
      </c>
      <c r="AA4770">
        <v>5.91</v>
      </c>
      <c r="AB4770">
        <v>13.4</v>
      </c>
      <c r="AC4770">
        <v>46.3</v>
      </c>
      <c r="AD4770">
        <v>294349</v>
      </c>
      <c r="AE4770">
        <v>87.5</v>
      </c>
      <c r="AF4770">
        <v>33.799999999999997</v>
      </c>
      <c r="AG4770" t="s">
        <v>64</v>
      </c>
      <c r="AH4770" t="s">
        <v>68</v>
      </c>
      <c r="AI4770" t="s">
        <v>52</v>
      </c>
      <c r="AJ4770">
        <v>60</v>
      </c>
      <c r="AK4770">
        <v>512</v>
      </c>
      <c r="AL4770">
        <v>0.19370000000000001</v>
      </c>
      <c r="AM4770">
        <v>0.87739999999999996</v>
      </c>
      <c r="AN4770">
        <v>0.93799999999999994</v>
      </c>
      <c r="AO4770">
        <f>Data[[#This Row],[labeller_confidence_score]]-Data[[#This Row],[cytodiffusion_classification_confidence]]</f>
        <v>6.0599999999999987E-2</v>
      </c>
    </row>
    <row r="4771" spans="1:41" x14ac:dyDescent="0.3">
      <c r="A4771" t="s">
        <v>4844</v>
      </c>
      <c r="B4771" t="s">
        <v>54</v>
      </c>
      <c r="C4771">
        <v>0</v>
      </c>
      <c r="D4771" t="s">
        <v>54</v>
      </c>
      <c r="E4771">
        <v>8.1199999999999992</v>
      </c>
      <c r="F4771">
        <v>0</v>
      </c>
      <c r="G4771">
        <v>0</v>
      </c>
      <c r="H4771">
        <v>1</v>
      </c>
      <c r="I4771">
        <f>Data[[#This Row],[nucleus_area_pct]]/Data[[#This Row],[cytoplasm_ratio]]</f>
        <v>0</v>
      </c>
      <c r="J4771">
        <v>0.96299999999999997</v>
      </c>
      <c r="K4771">
        <v>0.159</v>
      </c>
      <c r="L4771">
        <v>0.34</v>
      </c>
      <c r="M4771">
        <v>1</v>
      </c>
      <c r="N4771">
        <v>0.94499999999999995</v>
      </c>
      <c r="O4771">
        <v>174</v>
      </c>
      <c r="P4771">
        <v>48</v>
      </c>
      <c r="Q4771">
        <v>226</v>
      </c>
      <c r="R4771">
        <v>133</v>
      </c>
      <c r="S4771">
        <v>142</v>
      </c>
      <c r="T4771">
        <f>(Data[[#This Row],[mean_r]]/256)*100</f>
        <v>88.28125</v>
      </c>
      <c r="U4771">
        <f>(Data[[#This Row],[mean_g]]/256)*100</f>
        <v>51.953125</v>
      </c>
      <c r="V4771">
        <f>(Data[[#This Row],[mean_b]]/256)*100</f>
        <v>55.46875</v>
      </c>
      <c r="W4771">
        <v>0.502</v>
      </c>
      <c r="X4771" t="s">
        <v>51</v>
      </c>
      <c r="Y4771" t="s">
        <v>40</v>
      </c>
      <c r="Z4771">
        <v>1765</v>
      </c>
      <c r="AA4771">
        <v>4.2</v>
      </c>
      <c r="AB4771">
        <v>14.9</v>
      </c>
      <c r="AC4771">
        <v>40.5</v>
      </c>
      <c r="AD4771">
        <v>95708</v>
      </c>
      <c r="AE4771">
        <v>94.9</v>
      </c>
      <c r="AF4771">
        <v>32.9</v>
      </c>
      <c r="AG4771" t="s">
        <v>41</v>
      </c>
      <c r="AH4771" t="s">
        <v>42</v>
      </c>
      <c r="AI4771" t="s">
        <v>52</v>
      </c>
      <c r="AJ4771">
        <v>60</v>
      </c>
      <c r="AK4771">
        <v>224</v>
      </c>
      <c r="AL4771">
        <v>6.1600000000000002E-2</v>
      </c>
      <c r="AM4771">
        <v>1</v>
      </c>
      <c r="AN4771">
        <v>0.93610000000000004</v>
      </c>
      <c r="AO4771">
        <f>Data[[#This Row],[labeller_confidence_score]]-Data[[#This Row],[cytodiffusion_classification_confidence]]</f>
        <v>-6.3899999999999957E-2</v>
      </c>
    </row>
    <row r="4772" spans="1:41" x14ac:dyDescent="0.3">
      <c r="A4772" t="s">
        <v>4845</v>
      </c>
      <c r="B4772" t="s">
        <v>49</v>
      </c>
      <c r="C4772">
        <v>0</v>
      </c>
      <c r="D4772" t="s">
        <v>50</v>
      </c>
      <c r="E4772">
        <v>9.99</v>
      </c>
      <c r="F4772">
        <v>50.1</v>
      </c>
      <c r="G4772">
        <v>0.52100000000000002</v>
      </c>
      <c r="H4772">
        <v>0.54300000000000004</v>
      </c>
      <c r="I4772">
        <f>Data[[#This Row],[nucleus_area_pct]]/Data[[#This Row],[cytoplasm_ratio]]</f>
        <v>92.265193370165747</v>
      </c>
      <c r="J4772">
        <v>0.71599999999999997</v>
      </c>
      <c r="K4772">
        <v>0.38100000000000001</v>
      </c>
      <c r="L4772">
        <v>3.49</v>
      </c>
      <c r="M4772">
        <v>4.4000000000000004</v>
      </c>
      <c r="N4772">
        <v>0.85899999999999999</v>
      </c>
      <c r="O4772">
        <v>474</v>
      </c>
      <c r="P4772">
        <v>78</v>
      </c>
      <c r="Q4772">
        <v>191</v>
      </c>
      <c r="R4772">
        <v>165</v>
      </c>
      <c r="S4772">
        <v>197</v>
      </c>
      <c r="T4772">
        <f>(Data[[#This Row],[mean_r]]/256)*100</f>
        <v>74.609375</v>
      </c>
      <c r="U4772">
        <f>(Data[[#This Row],[mean_g]]/256)*100</f>
        <v>64.453125</v>
      </c>
      <c r="V4772">
        <f>(Data[[#This Row],[mean_b]]/256)*100</f>
        <v>76.953125</v>
      </c>
      <c r="W4772">
        <v>0.58299999999999996</v>
      </c>
      <c r="X4772" t="s">
        <v>63</v>
      </c>
      <c r="Y4772" t="s">
        <v>45</v>
      </c>
      <c r="Z4772">
        <v>5550</v>
      </c>
      <c r="AA4772">
        <v>6.69</v>
      </c>
      <c r="AB4772">
        <v>12.7</v>
      </c>
      <c r="AC4772">
        <v>43.6</v>
      </c>
      <c r="AD4772">
        <v>248645</v>
      </c>
      <c r="AE4772">
        <v>95.9</v>
      </c>
      <c r="AF4772">
        <v>32.9</v>
      </c>
      <c r="AG4772" t="s">
        <v>46</v>
      </c>
      <c r="AH4772" t="s">
        <v>47</v>
      </c>
      <c r="AI4772" t="s">
        <v>43</v>
      </c>
      <c r="AJ4772">
        <v>100</v>
      </c>
      <c r="AK4772">
        <v>256</v>
      </c>
      <c r="AL4772">
        <v>0.14610000000000001</v>
      </c>
      <c r="AM4772">
        <v>0.85580000000000001</v>
      </c>
      <c r="AN4772">
        <v>0.76680000000000004</v>
      </c>
      <c r="AO4772">
        <f>Data[[#This Row],[labeller_confidence_score]]-Data[[#This Row],[cytodiffusion_classification_confidence]]</f>
        <v>-8.8999999999999968E-2</v>
      </c>
    </row>
    <row r="4773" spans="1:41" x14ac:dyDescent="0.3">
      <c r="A4773" t="s">
        <v>4846</v>
      </c>
      <c r="B4773" t="s">
        <v>49</v>
      </c>
      <c r="C4773">
        <v>0</v>
      </c>
      <c r="D4773" t="s">
        <v>50</v>
      </c>
      <c r="E4773">
        <v>11.88</v>
      </c>
      <c r="F4773">
        <v>53.7</v>
      </c>
      <c r="G4773">
        <v>0.48399999999999999</v>
      </c>
      <c r="H4773">
        <v>0.438</v>
      </c>
      <c r="I4773">
        <f>Data[[#This Row],[nucleus_area_pct]]/Data[[#This Row],[cytoplasm_ratio]]</f>
        <v>122.60273972602741</v>
      </c>
      <c r="J4773">
        <v>0.91200000000000003</v>
      </c>
      <c r="K4773">
        <v>0.48399999999999999</v>
      </c>
      <c r="L4773">
        <v>2.76</v>
      </c>
      <c r="M4773">
        <v>3.7</v>
      </c>
      <c r="N4773">
        <v>0.82499999999999996</v>
      </c>
      <c r="O4773">
        <v>412</v>
      </c>
      <c r="P4773">
        <v>63</v>
      </c>
      <c r="Q4773">
        <v>216</v>
      </c>
      <c r="R4773">
        <v>172</v>
      </c>
      <c r="S4773">
        <v>172</v>
      </c>
      <c r="T4773">
        <f>(Data[[#This Row],[mean_r]]/256)*100</f>
        <v>84.375</v>
      </c>
      <c r="U4773">
        <f>(Data[[#This Row],[mean_g]]/256)*100</f>
        <v>67.1875</v>
      </c>
      <c r="V4773">
        <f>(Data[[#This Row],[mean_b]]/256)*100</f>
        <v>67.1875</v>
      </c>
      <c r="W4773">
        <v>0.78700000000000003</v>
      </c>
      <c r="X4773" t="s">
        <v>51</v>
      </c>
      <c r="Y4773" t="s">
        <v>40</v>
      </c>
      <c r="Z4773">
        <v>10805</v>
      </c>
      <c r="AA4773">
        <v>5.14</v>
      </c>
      <c r="AB4773">
        <v>8.4</v>
      </c>
      <c r="AC4773">
        <v>46.2</v>
      </c>
      <c r="AD4773">
        <v>99067</v>
      </c>
      <c r="AE4773">
        <v>100.9</v>
      </c>
      <c r="AF4773">
        <v>31.8</v>
      </c>
      <c r="AG4773" t="s">
        <v>64</v>
      </c>
      <c r="AH4773" t="s">
        <v>47</v>
      </c>
      <c r="AI4773" t="s">
        <v>56</v>
      </c>
      <c r="AJ4773">
        <v>40</v>
      </c>
      <c r="AK4773">
        <v>224</v>
      </c>
      <c r="AL4773">
        <v>4.9299999999999997E-2</v>
      </c>
      <c r="AM4773">
        <v>0.90769999999999995</v>
      </c>
      <c r="AN4773">
        <v>0.96679999999999999</v>
      </c>
      <c r="AO4773">
        <f>Data[[#This Row],[labeller_confidence_score]]-Data[[#This Row],[cytodiffusion_classification_confidence]]</f>
        <v>5.9100000000000041E-2</v>
      </c>
    </row>
    <row r="4774" spans="1:41" x14ac:dyDescent="0.3">
      <c r="A4774" t="s">
        <v>4847</v>
      </c>
      <c r="B4774" t="s">
        <v>180</v>
      </c>
      <c r="C4774">
        <v>1</v>
      </c>
      <c r="D4774" t="s">
        <v>181</v>
      </c>
      <c r="E4774">
        <v>7.39</v>
      </c>
      <c r="F4774">
        <v>0</v>
      </c>
      <c r="G4774">
        <v>0</v>
      </c>
      <c r="H4774">
        <v>1</v>
      </c>
      <c r="I4774">
        <f>Data[[#This Row],[nucleus_area_pct]]/Data[[#This Row],[cytoplasm_ratio]]</f>
        <v>0</v>
      </c>
      <c r="J4774">
        <v>0.41299999999999998</v>
      </c>
      <c r="K4774">
        <v>0.96399999999999997</v>
      </c>
      <c r="L4774">
        <v>0.47</v>
      </c>
      <c r="M4774">
        <v>1</v>
      </c>
      <c r="N4774">
        <v>0.81899999999999995</v>
      </c>
      <c r="O4774">
        <v>191</v>
      </c>
      <c r="P4774">
        <v>44</v>
      </c>
      <c r="Q4774">
        <v>254</v>
      </c>
      <c r="R4774">
        <v>139</v>
      </c>
      <c r="S4774">
        <v>124</v>
      </c>
      <c r="T4774">
        <f>(Data[[#This Row],[mean_r]]/256)*100</f>
        <v>99.21875</v>
      </c>
      <c r="U4774">
        <f>(Data[[#This Row],[mean_g]]/256)*100</f>
        <v>54.296875</v>
      </c>
      <c r="V4774">
        <f>(Data[[#This Row],[mean_b]]/256)*100</f>
        <v>48.4375</v>
      </c>
      <c r="W4774">
        <v>0.54600000000000004</v>
      </c>
      <c r="X4774" t="s">
        <v>51</v>
      </c>
      <c r="Y4774" t="s">
        <v>40</v>
      </c>
      <c r="Z4774">
        <v>6663</v>
      </c>
      <c r="AA4774">
        <v>4.63</v>
      </c>
      <c r="AB4774">
        <v>14.4</v>
      </c>
      <c r="AC4774">
        <v>35.4</v>
      </c>
      <c r="AD4774">
        <v>401061</v>
      </c>
      <c r="AE4774">
        <v>97.3</v>
      </c>
      <c r="AF4774">
        <v>35.1</v>
      </c>
      <c r="AG4774" t="s">
        <v>46</v>
      </c>
      <c r="AH4774" t="s">
        <v>47</v>
      </c>
      <c r="AI4774" t="s">
        <v>56</v>
      </c>
      <c r="AJ4774">
        <v>100</v>
      </c>
      <c r="AK4774">
        <v>512</v>
      </c>
      <c r="AL4774">
        <v>0.69379999999999997</v>
      </c>
      <c r="AM4774">
        <v>0.60429999999999995</v>
      </c>
      <c r="AN4774">
        <v>0.70369999999999999</v>
      </c>
      <c r="AO4774">
        <f>Data[[#This Row],[labeller_confidence_score]]-Data[[#This Row],[cytodiffusion_classification_confidence]]</f>
        <v>9.9400000000000044E-2</v>
      </c>
    </row>
    <row r="4775" spans="1:41" x14ac:dyDescent="0.3">
      <c r="A4775" t="s">
        <v>4848</v>
      </c>
      <c r="B4775" t="s">
        <v>60</v>
      </c>
      <c r="C4775">
        <v>0</v>
      </c>
      <c r="D4775" t="s">
        <v>50</v>
      </c>
      <c r="E4775">
        <v>15.05</v>
      </c>
      <c r="F4775">
        <v>60.7</v>
      </c>
      <c r="G4775">
        <v>0.61399999999999999</v>
      </c>
      <c r="H4775">
        <v>0.30399999999999999</v>
      </c>
      <c r="I4775">
        <f>Data[[#This Row],[nucleus_area_pct]]/Data[[#This Row],[cytoplasm_ratio]]</f>
        <v>199.67105263157896</v>
      </c>
      <c r="J4775">
        <v>0.67</v>
      </c>
      <c r="K4775">
        <v>0.374</v>
      </c>
      <c r="L4775">
        <v>1.81</v>
      </c>
      <c r="M4775">
        <v>1.4</v>
      </c>
      <c r="N4775">
        <v>0.78100000000000003</v>
      </c>
      <c r="O4775">
        <v>648</v>
      </c>
      <c r="P4775">
        <v>82</v>
      </c>
      <c r="Q4775">
        <v>195</v>
      </c>
      <c r="R4775">
        <v>173</v>
      </c>
      <c r="S4775">
        <v>179</v>
      </c>
      <c r="T4775">
        <f>(Data[[#This Row],[mean_r]]/256)*100</f>
        <v>76.171875</v>
      </c>
      <c r="U4775">
        <f>(Data[[#This Row],[mean_g]]/256)*100</f>
        <v>67.578125</v>
      </c>
      <c r="V4775">
        <f>(Data[[#This Row],[mean_b]]/256)*100</f>
        <v>69.921875</v>
      </c>
      <c r="W4775">
        <v>0.57599999999999996</v>
      </c>
      <c r="X4775" t="s">
        <v>63</v>
      </c>
      <c r="Y4775" t="s">
        <v>40</v>
      </c>
      <c r="Z4775">
        <v>8475</v>
      </c>
      <c r="AA4775">
        <v>5.69</v>
      </c>
      <c r="AB4775">
        <v>17.2</v>
      </c>
      <c r="AC4775">
        <v>38.9</v>
      </c>
      <c r="AD4775">
        <v>364116</v>
      </c>
      <c r="AE4775">
        <v>88.6</v>
      </c>
      <c r="AF4775">
        <v>33</v>
      </c>
      <c r="AG4775" t="s">
        <v>64</v>
      </c>
      <c r="AH4775" t="s">
        <v>42</v>
      </c>
      <c r="AI4775" t="s">
        <v>52</v>
      </c>
      <c r="AJ4775">
        <v>100</v>
      </c>
      <c r="AK4775">
        <v>512</v>
      </c>
      <c r="AL4775">
        <v>6.7000000000000004E-2</v>
      </c>
      <c r="AM4775">
        <v>0.97560000000000002</v>
      </c>
      <c r="AN4775">
        <v>0.78029999999999999</v>
      </c>
      <c r="AO4775">
        <f>Data[[#This Row],[labeller_confidence_score]]-Data[[#This Row],[cytodiffusion_classification_confidence]]</f>
        <v>-0.19530000000000003</v>
      </c>
    </row>
    <row r="4776" spans="1:41" x14ac:dyDescent="0.3">
      <c r="A4776" t="s">
        <v>4849</v>
      </c>
      <c r="B4776" t="s">
        <v>49</v>
      </c>
      <c r="C4776">
        <v>0</v>
      </c>
      <c r="D4776" t="s">
        <v>50</v>
      </c>
      <c r="E4776">
        <v>11.97</v>
      </c>
      <c r="F4776">
        <v>51.7</v>
      </c>
      <c r="G4776">
        <v>0.50600000000000001</v>
      </c>
      <c r="H4776">
        <v>0.55200000000000005</v>
      </c>
      <c r="I4776">
        <f>Data[[#This Row],[nucleus_area_pct]]/Data[[#This Row],[cytoplasm_ratio]]</f>
        <v>93.659420289855063</v>
      </c>
      <c r="J4776">
        <v>0.79900000000000004</v>
      </c>
      <c r="K4776">
        <v>0.45200000000000001</v>
      </c>
      <c r="L4776">
        <v>3.28</v>
      </c>
      <c r="M4776">
        <v>3.9</v>
      </c>
      <c r="N4776">
        <v>0.84099999999999997</v>
      </c>
      <c r="O4776">
        <v>432</v>
      </c>
      <c r="P4776">
        <v>80</v>
      </c>
      <c r="Q4776">
        <v>212</v>
      </c>
      <c r="R4776">
        <v>194</v>
      </c>
      <c r="S4776">
        <v>199</v>
      </c>
      <c r="T4776">
        <f>(Data[[#This Row],[mean_r]]/256)*100</f>
        <v>82.8125</v>
      </c>
      <c r="U4776">
        <f>(Data[[#This Row],[mean_g]]/256)*100</f>
        <v>75.78125</v>
      </c>
      <c r="V4776">
        <f>(Data[[#This Row],[mean_b]]/256)*100</f>
        <v>77.734375</v>
      </c>
      <c r="W4776">
        <v>0.56999999999999995</v>
      </c>
      <c r="X4776" t="s">
        <v>51</v>
      </c>
      <c r="Y4776" t="s">
        <v>45</v>
      </c>
      <c r="Z4776">
        <v>6558</v>
      </c>
      <c r="AA4776">
        <v>5.4</v>
      </c>
      <c r="AB4776">
        <v>14.4</v>
      </c>
      <c r="AC4776">
        <v>44.3</v>
      </c>
      <c r="AD4776">
        <v>227279</v>
      </c>
      <c r="AE4776">
        <v>88.7</v>
      </c>
      <c r="AF4776">
        <v>35.700000000000003</v>
      </c>
      <c r="AG4776" t="s">
        <v>41</v>
      </c>
      <c r="AH4776" t="s">
        <v>42</v>
      </c>
      <c r="AI4776" t="s">
        <v>43</v>
      </c>
      <c r="AJ4776">
        <v>100</v>
      </c>
      <c r="AK4776">
        <v>512</v>
      </c>
      <c r="AL4776">
        <v>7.8700000000000006E-2</v>
      </c>
      <c r="AM4776">
        <v>0.87219999999999998</v>
      </c>
      <c r="AN4776">
        <v>1</v>
      </c>
      <c r="AO4776">
        <f>Data[[#This Row],[labeller_confidence_score]]-Data[[#This Row],[cytodiffusion_classification_confidence]]</f>
        <v>0.12780000000000002</v>
      </c>
    </row>
    <row r="4777" spans="1:41" x14ac:dyDescent="0.3">
      <c r="A4777" t="s">
        <v>4850</v>
      </c>
      <c r="B4777" t="s">
        <v>54</v>
      </c>
      <c r="C4777">
        <v>0</v>
      </c>
      <c r="D4777" t="s">
        <v>54</v>
      </c>
      <c r="E4777">
        <v>7.08</v>
      </c>
      <c r="F4777">
        <v>0</v>
      </c>
      <c r="G4777">
        <v>0</v>
      </c>
      <c r="H4777">
        <v>1</v>
      </c>
      <c r="I4777">
        <f>Data[[#This Row],[nucleus_area_pct]]/Data[[#This Row],[cytoplasm_ratio]]</f>
        <v>0</v>
      </c>
      <c r="J4777">
        <v>0.86799999999999999</v>
      </c>
      <c r="K4777">
        <v>0.16</v>
      </c>
      <c r="L4777">
        <v>1</v>
      </c>
      <c r="M4777">
        <v>1</v>
      </c>
      <c r="N4777">
        <v>0.97099999999999997</v>
      </c>
      <c r="O4777">
        <v>198</v>
      </c>
      <c r="P4777">
        <v>53</v>
      </c>
      <c r="Q4777">
        <v>206</v>
      </c>
      <c r="R4777">
        <v>128</v>
      </c>
      <c r="S4777">
        <v>123</v>
      </c>
      <c r="T4777">
        <f>(Data[[#This Row],[mean_r]]/256)*100</f>
        <v>80.46875</v>
      </c>
      <c r="U4777">
        <f>(Data[[#This Row],[mean_g]]/256)*100</f>
        <v>50</v>
      </c>
      <c r="V4777">
        <f>(Data[[#This Row],[mean_b]]/256)*100</f>
        <v>48.046875</v>
      </c>
      <c r="W4777">
        <v>0.42099999999999999</v>
      </c>
      <c r="X4777" t="s">
        <v>63</v>
      </c>
      <c r="Y4777" t="s">
        <v>40</v>
      </c>
      <c r="Z4777">
        <v>3342</v>
      </c>
      <c r="AA4777">
        <v>5.67</v>
      </c>
      <c r="AB4777">
        <v>14.2</v>
      </c>
      <c r="AC4777">
        <v>32.1</v>
      </c>
      <c r="AD4777">
        <v>376279</v>
      </c>
      <c r="AE4777">
        <v>86</v>
      </c>
      <c r="AF4777">
        <v>35.6</v>
      </c>
      <c r="AG4777" t="s">
        <v>46</v>
      </c>
      <c r="AH4777" t="s">
        <v>68</v>
      </c>
      <c r="AI4777" t="s">
        <v>56</v>
      </c>
      <c r="AJ4777">
        <v>40</v>
      </c>
      <c r="AK4777">
        <v>512</v>
      </c>
      <c r="AL4777">
        <v>4.8399999999999999E-2</v>
      </c>
      <c r="AM4777">
        <v>0.85229999999999995</v>
      </c>
      <c r="AN4777">
        <v>0.97340000000000004</v>
      </c>
      <c r="AO4777">
        <f>Data[[#This Row],[labeller_confidence_score]]-Data[[#This Row],[cytodiffusion_classification_confidence]]</f>
        <v>0.1211000000000001</v>
      </c>
    </row>
    <row r="4778" spans="1:41" x14ac:dyDescent="0.3">
      <c r="A4778" t="s">
        <v>4851</v>
      </c>
      <c r="B4778" t="s">
        <v>62</v>
      </c>
      <c r="C4778">
        <v>0</v>
      </c>
      <c r="D4778" t="s">
        <v>50</v>
      </c>
      <c r="E4778">
        <v>8.27</v>
      </c>
      <c r="F4778">
        <v>84.8</v>
      </c>
      <c r="G4778">
        <v>0.64600000000000002</v>
      </c>
      <c r="H4778">
        <v>0.27100000000000002</v>
      </c>
      <c r="I4778">
        <f>Data[[#This Row],[nucleus_area_pct]]/Data[[#This Row],[cytoplasm_ratio]]</f>
        <v>312.91512915129147</v>
      </c>
      <c r="J4778">
        <v>0.93</v>
      </c>
      <c r="K4778">
        <v>0.23300000000000001</v>
      </c>
      <c r="L4778">
        <v>1.2</v>
      </c>
      <c r="M4778">
        <v>1</v>
      </c>
      <c r="N4778">
        <v>0.91600000000000004</v>
      </c>
      <c r="O4778">
        <v>325</v>
      </c>
      <c r="P4778">
        <v>56</v>
      </c>
      <c r="Q4778">
        <v>207</v>
      </c>
      <c r="R4778">
        <v>144</v>
      </c>
      <c r="S4778">
        <v>201</v>
      </c>
      <c r="T4778">
        <f>(Data[[#This Row],[mean_r]]/256)*100</f>
        <v>80.859375</v>
      </c>
      <c r="U4778">
        <f>(Data[[#This Row],[mean_g]]/256)*100</f>
        <v>56.25</v>
      </c>
      <c r="V4778">
        <f>(Data[[#This Row],[mean_b]]/256)*100</f>
        <v>78.515625</v>
      </c>
      <c r="W4778">
        <v>0.70399999999999996</v>
      </c>
      <c r="X4778" t="s">
        <v>39</v>
      </c>
      <c r="Y4778" t="s">
        <v>45</v>
      </c>
      <c r="Z4778">
        <v>8069</v>
      </c>
      <c r="AA4778">
        <v>4.47</v>
      </c>
      <c r="AB4778">
        <v>14.2</v>
      </c>
      <c r="AC4778">
        <v>41.3</v>
      </c>
      <c r="AD4778">
        <v>147144</v>
      </c>
      <c r="AE4778">
        <v>78.400000000000006</v>
      </c>
      <c r="AF4778">
        <v>32.799999999999997</v>
      </c>
      <c r="AG4778" t="s">
        <v>64</v>
      </c>
      <c r="AH4778" t="s">
        <v>68</v>
      </c>
      <c r="AI4778" t="s">
        <v>43</v>
      </c>
      <c r="AJ4778">
        <v>100</v>
      </c>
      <c r="AK4778">
        <v>512</v>
      </c>
      <c r="AL4778">
        <v>7.4099999999999999E-2</v>
      </c>
      <c r="AM4778">
        <v>1</v>
      </c>
      <c r="AN4778">
        <v>0.9718</v>
      </c>
      <c r="AO4778">
        <f>Data[[#This Row],[labeller_confidence_score]]-Data[[#This Row],[cytodiffusion_classification_confidence]]</f>
        <v>-2.8200000000000003E-2</v>
      </c>
    </row>
    <row r="4779" spans="1:41" x14ac:dyDescent="0.3">
      <c r="A4779" t="s">
        <v>4852</v>
      </c>
      <c r="B4779" t="s">
        <v>103</v>
      </c>
      <c r="C4779">
        <v>1</v>
      </c>
      <c r="D4779" t="s">
        <v>104</v>
      </c>
      <c r="E4779">
        <v>5.78</v>
      </c>
      <c r="F4779">
        <v>0</v>
      </c>
      <c r="G4779">
        <v>0</v>
      </c>
      <c r="H4779">
        <v>1</v>
      </c>
      <c r="I4779">
        <f>Data[[#This Row],[nucleus_area_pct]]/Data[[#This Row],[cytoplasm_ratio]]</f>
        <v>0</v>
      </c>
      <c r="J4779">
        <v>0.433</v>
      </c>
      <c r="K4779">
        <v>0.83199999999999996</v>
      </c>
      <c r="L4779">
        <v>0.19</v>
      </c>
      <c r="M4779">
        <v>1</v>
      </c>
      <c r="N4779">
        <v>0.72699999999999998</v>
      </c>
      <c r="O4779">
        <v>69</v>
      </c>
      <c r="P4779">
        <v>31</v>
      </c>
      <c r="Q4779">
        <v>212</v>
      </c>
      <c r="R4779">
        <v>122</v>
      </c>
      <c r="S4779">
        <v>109</v>
      </c>
      <c r="T4779">
        <f>(Data[[#This Row],[mean_r]]/256)*100</f>
        <v>82.8125</v>
      </c>
      <c r="U4779">
        <f>(Data[[#This Row],[mean_g]]/256)*100</f>
        <v>47.65625</v>
      </c>
      <c r="V4779">
        <f>(Data[[#This Row],[mean_b]]/256)*100</f>
        <v>42.578125</v>
      </c>
      <c r="W4779">
        <v>0.438</v>
      </c>
      <c r="X4779" t="s">
        <v>39</v>
      </c>
      <c r="Y4779" t="s">
        <v>45</v>
      </c>
      <c r="Z4779">
        <v>8364</v>
      </c>
      <c r="AA4779">
        <v>5.0199999999999996</v>
      </c>
      <c r="AB4779">
        <v>10.3</v>
      </c>
      <c r="AC4779">
        <v>37.700000000000003</v>
      </c>
      <c r="AD4779">
        <v>295791</v>
      </c>
      <c r="AE4779">
        <v>100.7</v>
      </c>
      <c r="AF4779">
        <v>34</v>
      </c>
      <c r="AG4779" t="s">
        <v>64</v>
      </c>
      <c r="AH4779" t="s">
        <v>42</v>
      </c>
      <c r="AI4779" t="s">
        <v>56</v>
      </c>
      <c r="AJ4779">
        <v>60</v>
      </c>
      <c r="AK4779">
        <v>360</v>
      </c>
      <c r="AL4779">
        <v>0.95679999999999998</v>
      </c>
      <c r="AM4779">
        <v>0.78359999999999996</v>
      </c>
      <c r="AN4779">
        <v>0.7944</v>
      </c>
      <c r="AO4779">
        <f>Data[[#This Row],[labeller_confidence_score]]-Data[[#This Row],[cytodiffusion_classification_confidence]]</f>
        <v>1.0800000000000032E-2</v>
      </c>
    </row>
    <row r="4780" spans="1:41" x14ac:dyDescent="0.3">
      <c r="A4780" t="s">
        <v>4853</v>
      </c>
      <c r="B4780" t="s">
        <v>106</v>
      </c>
      <c r="C4780">
        <v>1</v>
      </c>
      <c r="D4780" t="s">
        <v>82</v>
      </c>
      <c r="E4780">
        <v>9.7799999999999994</v>
      </c>
      <c r="F4780">
        <v>76.400000000000006</v>
      </c>
      <c r="G4780">
        <v>0.255</v>
      </c>
      <c r="H4780">
        <v>0.17799999999999999</v>
      </c>
      <c r="I4780">
        <f>Data[[#This Row],[nucleus_area_pct]]/Data[[#This Row],[cytoplasm_ratio]]</f>
        <v>429.21348314606746</v>
      </c>
      <c r="J4780">
        <v>0.81399999999999995</v>
      </c>
      <c r="K4780">
        <v>0.29199999999999998</v>
      </c>
      <c r="L4780">
        <v>1.34</v>
      </c>
      <c r="M4780">
        <v>1</v>
      </c>
      <c r="N4780">
        <v>0.80600000000000005</v>
      </c>
      <c r="O4780">
        <v>515</v>
      </c>
      <c r="P4780">
        <v>89</v>
      </c>
      <c r="Q4780">
        <v>228</v>
      </c>
      <c r="R4780">
        <v>120</v>
      </c>
      <c r="S4780">
        <v>210</v>
      </c>
      <c r="T4780">
        <f>(Data[[#This Row],[mean_r]]/256)*100</f>
        <v>89.0625</v>
      </c>
      <c r="U4780">
        <f>(Data[[#This Row],[mean_g]]/256)*100</f>
        <v>46.875</v>
      </c>
      <c r="V4780">
        <f>(Data[[#This Row],[mean_b]]/256)*100</f>
        <v>82.03125</v>
      </c>
      <c r="W4780">
        <v>0.80100000000000005</v>
      </c>
      <c r="X4780" t="s">
        <v>51</v>
      </c>
      <c r="Y4780" t="s">
        <v>40</v>
      </c>
      <c r="Z4780">
        <v>9906</v>
      </c>
      <c r="AA4780">
        <v>5.18</v>
      </c>
      <c r="AB4780">
        <v>15.3</v>
      </c>
      <c r="AC4780">
        <v>32.6</v>
      </c>
      <c r="AD4780">
        <v>248549</v>
      </c>
      <c r="AE4780">
        <v>87</v>
      </c>
      <c r="AF4780">
        <v>33.6</v>
      </c>
      <c r="AG4780" t="s">
        <v>64</v>
      </c>
      <c r="AH4780" t="s">
        <v>68</v>
      </c>
      <c r="AI4780" t="s">
        <v>56</v>
      </c>
      <c r="AJ4780">
        <v>60</v>
      </c>
      <c r="AK4780">
        <v>256</v>
      </c>
      <c r="AL4780">
        <v>0.93779999999999997</v>
      </c>
      <c r="AM4780">
        <v>0.66520000000000001</v>
      </c>
      <c r="AN4780">
        <v>0.68010000000000004</v>
      </c>
      <c r="AO4780">
        <f>Data[[#This Row],[labeller_confidence_score]]-Data[[#This Row],[cytodiffusion_classification_confidence]]</f>
        <v>1.4900000000000024E-2</v>
      </c>
    </row>
    <row r="4781" spans="1:41" x14ac:dyDescent="0.3">
      <c r="A4781" t="s">
        <v>4854</v>
      </c>
      <c r="B4781" t="s">
        <v>62</v>
      </c>
      <c r="C4781">
        <v>0</v>
      </c>
      <c r="D4781" t="s">
        <v>50</v>
      </c>
      <c r="E4781">
        <v>7.79</v>
      </c>
      <c r="F4781">
        <v>82</v>
      </c>
      <c r="G4781">
        <v>0.84699999999999998</v>
      </c>
      <c r="H4781">
        <v>0.246</v>
      </c>
      <c r="I4781">
        <f>Data[[#This Row],[nucleus_area_pct]]/Data[[#This Row],[cytoplasm_ratio]]</f>
        <v>333.33333333333331</v>
      </c>
      <c r="J4781">
        <v>0.86399999999999999</v>
      </c>
      <c r="K4781">
        <v>0.317</v>
      </c>
      <c r="L4781">
        <v>0.82</v>
      </c>
      <c r="M4781">
        <v>1</v>
      </c>
      <c r="N4781">
        <v>0.90400000000000003</v>
      </c>
      <c r="O4781">
        <v>358</v>
      </c>
      <c r="P4781">
        <v>66</v>
      </c>
      <c r="Q4781">
        <v>200</v>
      </c>
      <c r="R4781">
        <v>157</v>
      </c>
      <c r="S4781">
        <v>213</v>
      </c>
      <c r="T4781">
        <f>(Data[[#This Row],[mean_r]]/256)*100</f>
        <v>78.125</v>
      </c>
      <c r="U4781">
        <f>(Data[[#This Row],[mean_g]]/256)*100</f>
        <v>61.328125</v>
      </c>
      <c r="V4781">
        <f>(Data[[#This Row],[mean_b]]/256)*100</f>
        <v>83.203125</v>
      </c>
      <c r="W4781">
        <v>0.67500000000000004</v>
      </c>
      <c r="X4781" t="s">
        <v>51</v>
      </c>
      <c r="Y4781" t="s">
        <v>40</v>
      </c>
      <c r="Z4781">
        <v>1917</v>
      </c>
      <c r="AA4781">
        <v>3.95</v>
      </c>
      <c r="AB4781">
        <v>14</v>
      </c>
      <c r="AC4781">
        <v>32</v>
      </c>
      <c r="AD4781">
        <v>262541</v>
      </c>
      <c r="AE4781">
        <v>101.6</v>
      </c>
      <c r="AF4781">
        <v>32.700000000000003</v>
      </c>
      <c r="AG4781" t="s">
        <v>64</v>
      </c>
      <c r="AH4781" t="s">
        <v>42</v>
      </c>
      <c r="AI4781" t="s">
        <v>52</v>
      </c>
      <c r="AJ4781">
        <v>60</v>
      </c>
      <c r="AK4781">
        <v>512</v>
      </c>
      <c r="AL4781">
        <v>0</v>
      </c>
      <c r="AM4781">
        <v>0.88600000000000001</v>
      </c>
      <c r="AN4781">
        <v>0.87309999999999999</v>
      </c>
      <c r="AO4781">
        <f>Data[[#This Row],[labeller_confidence_score]]-Data[[#This Row],[cytodiffusion_classification_confidence]]</f>
        <v>-1.2900000000000023E-2</v>
      </c>
    </row>
    <row r="4782" spans="1:41" x14ac:dyDescent="0.3">
      <c r="A4782" t="s">
        <v>4855</v>
      </c>
      <c r="B4782" t="s">
        <v>49</v>
      </c>
      <c r="C4782">
        <v>0</v>
      </c>
      <c r="D4782" t="s">
        <v>50</v>
      </c>
      <c r="E4782">
        <v>12.99</v>
      </c>
      <c r="F4782">
        <v>57.4</v>
      </c>
      <c r="G4782">
        <v>0.65900000000000003</v>
      </c>
      <c r="H4782">
        <v>0.47699999999999998</v>
      </c>
      <c r="I4782">
        <f>Data[[#This Row],[nucleus_area_pct]]/Data[[#This Row],[cytoplasm_ratio]]</f>
        <v>120.33542976939204</v>
      </c>
      <c r="J4782">
        <v>0.80700000000000005</v>
      </c>
      <c r="K4782">
        <v>0.505</v>
      </c>
      <c r="L4782">
        <v>3.75</v>
      </c>
      <c r="M4782">
        <v>3</v>
      </c>
      <c r="N4782">
        <v>0.85199999999999998</v>
      </c>
      <c r="O4782">
        <v>386</v>
      </c>
      <c r="P4782">
        <v>76</v>
      </c>
      <c r="Q4782">
        <v>217</v>
      </c>
      <c r="R4782">
        <v>139</v>
      </c>
      <c r="S4782">
        <v>183</v>
      </c>
      <c r="T4782">
        <f>(Data[[#This Row],[mean_r]]/256)*100</f>
        <v>84.765625</v>
      </c>
      <c r="U4782">
        <f>(Data[[#This Row],[mean_g]]/256)*100</f>
        <v>54.296875</v>
      </c>
      <c r="V4782">
        <f>(Data[[#This Row],[mean_b]]/256)*100</f>
        <v>71.484375</v>
      </c>
      <c r="W4782">
        <v>0.66900000000000004</v>
      </c>
      <c r="X4782" t="s">
        <v>39</v>
      </c>
      <c r="Y4782" t="s">
        <v>40</v>
      </c>
      <c r="Z4782">
        <v>5909</v>
      </c>
      <c r="AA4782">
        <v>5.24</v>
      </c>
      <c r="AB4782">
        <v>14.8</v>
      </c>
      <c r="AC4782">
        <v>37.799999999999997</v>
      </c>
      <c r="AD4782">
        <v>214616</v>
      </c>
      <c r="AE4782">
        <v>98.1</v>
      </c>
      <c r="AF4782">
        <v>33.1</v>
      </c>
      <c r="AG4782" t="s">
        <v>64</v>
      </c>
      <c r="AH4782" t="s">
        <v>42</v>
      </c>
      <c r="AI4782" t="s">
        <v>43</v>
      </c>
      <c r="AJ4782">
        <v>100</v>
      </c>
      <c r="AK4782">
        <v>512</v>
      </c>
      <c r="AL4782">
        <v>8.7900000000000006E-2</v>
      </c>
      <c r="AM4782">
        <v>0.97570000000000001</v>
      </c>
      <c r="AN4782">
        <v>0.91590000000000005</v>
      </c>
      <c r="AO4782">
        <f>Data[[#This Row],[labeller_confidence_score]]-Data[[#This Row],[cytodiffusion_classification_confidence]]</f>
        <v>-5.9799999999999964E-2</v>
      </c>
    </row>
    <row r="4783" spans="1:41" x14ac:dyDescent="0.3">
      <c r="A4783" t="s">
        <v>4856</v>
      </c>
      <c r="B4783" t="s">
        <v>74</v>
      </c>
      <c r="C4783">
        <v>0</v>
      </c>
      <c r="D4783" t="s">
        <v>75</v>
      </c>
      <c r="E4783">
        <v>2.54</v>
      </c>
      <c r="F4783">
        <v>0</v>
      </c>
      <c r="G4783">
        <v>0</v>
      </c>
      <c r="H4783">
        <v>1</v>
      </c>
      <c r="I4783">
        <f>Data[[#This Row],[nucleus_area_pct]]/Data[[#This Row],[cytoplasm_ratio]]</f>
        <v>0</v>
      </c>
      <c r="J4783">
        <v>0.52600000000000002</v>
      </c>
      <c r="K4783">
        <v>0.47899999999999998</v>
      </c>
      <c r="L4783">
        <v>2.4300000000000002</v>
      </c>
      <c r="M4783">
        <v>1</v>
      </c>
      <c r="N4783">
        <v>0.79200000000000004</v>
      </c>
      <c r="O4783">
        <v>10</v>
      </c>
      <c r="P4783">
        <v>17</v>
      </c>
      <c r="Q4783">
        <v>227</v>
      </c>
      <c r="R4783">
        <v>163</v>
      </c>
      <c r="S4783">
        <v>156</v>
      </c>
      <c r="T4783">
        <f>(Data[[#This Row],[mean_r]]/256)*100</f>
        <v>88.671875</v>
      </c>
      <c r="U4783">
        <f>(Data[[#This Row],[mean_g]]/256)*100</f>
        <v>63.671875</v>
      </c>
      <c r="V4783">
        <f>(Data[[#This Row],[mean_b]]/256)*100</f>
        <v>60.9375</v>
      </c>
      <c r="W4783">
        <v>0.51200000000000001</v>
      </c>
      <c r="X4783" t="s">
        <v>63</v>
      </c>
      <c r="Y4783" t="s">
        <v>45</v>
      </c>
      <c r="Z4783">
        <v>8063</v>
      </c>
      <c r="AA4783">
        <v>4.25</v>
      </c>
      <c r="AB4783">
        <v>15</v>
      </c>
      <c r="AC4783">
        <v>35.6</v>
      </c>
      <c r="AD4783">
        <v>229926</v>
      </c>
      <c r="AE4783">
        <v>89.4</v>
      </c>
      <c r="AF4783">
        <v>31.5</v>
      </c>
      <c r="AG4783" t="s">
        <v>64</v>
      </c>
      <c r="AH4783" t="s">
        <v>42</v>
      </c>
      <c r="AI4783" t="s">
        <v>56</v>
      </c>
      <c r="AJ4783">
        <v>60</v>
      </c>
      <c r="AK4783">
        <v>360</v>
      </c>
      <c r="AL4783">
        <v>1.67E-2</v>
      </c>
      <c r="AM4783">
        <v>0.9365</v>
      </c>
      <c r="AN4783">
        <v>0.88749999999999996</v>
      </c>
      <c r="AO4783">
        <f>Data[[#This Row],[labeller_confidence_score]]-Data[[#This Row],[cytodiffusion_classification_confidence]]</f>
        <v>-4.9000000000000044E-2</v>
      </c>
    </row>
    <row r="4784" spans="1:41" x14ac:dyDescent="0.3">
      <c r="A4784" t="s">
        <v>4857</v>
      </c>
      <c r="B4784" t="s">
        <v>81</v>
      </c>
      <c r="C4784">
        <v>1</v>
      </c>
      <c r="D4784" t="s">
        <v>82</v>
      </c>
      <c r="E4784">
        <v>14.03</v>
      </c>
      <c r="F4784">
        <v>94.5</v>
      </c>
      <c r="G4784">
        <v>0.39</v>
      </c>
      <c r="H4784">
        <v>0.12</v>
      </c>
      <c r="I4784">
        <f>Data[[#This Row],[nucleus_area_pct]]/Data[[#This Row],[cytoplasm_ratio]]</f>
        <v>787.5</v>
      </c>
      <c r="J4784">
        <v>0.77900000000000003</v>
      </c>
      <c r="K4784">
        <v>0.216</v>
      </c>
      <c r="L4784">
        <v>0.48</v>
      </c>
      <c r="M4784">
        <v>1</v>
      </c>
      <c r="N4784">
        <v>0.89500000000000002</v>
      </c>
      <c r="O4784">
        <v>789</v>
      </c>
      <c r="P4784">
        <v>107</v>
      </c>
      <c r="Q4784">
        <v>216</v>
      </c>
      <c r="R4784">
        <v>138</v>
      </c>
      <c r="S4784">
        <v>204</v>
      </c>
      <c r="T4784">
        <f>(Data[[#This Row],[mean_r]]/256)*100</f>
        <v>84.375</v>
      </c>
      <c r="U4784">
        <f>(Data[[#This Row],[mean_g]]/256)*100</f>
        <v>53.90625</v>
      </c>
      <c r="V4784">
        <f>(Data[[#This Row],[mean_b]]/256)*100</f>
        <v>79.6875</v>
      </c>
      <c r="W4784">
        <v>0.68100000000000005</v>
      </c>
      <c r="X4784" t="s">
        <v>39</v>
      </c>
      <c r="Y4784" t="s">
        <v>40</v>
      </c>
      <c r="Z4784">
        <v>4121</v>
      </c>
      <c r="AA4784">
        <v>3.44</v>
      </c>
      <c r="AB4784">
        <v>11.7</v>
      </c>
      <c r="AC4784">
        <v>35.5</v>
      </c>
      <c r="AD4784">
        <v>261511</v>
      </c>
      <c r="AE4784">
        <v>115.1</v>
      </c>
      <c r="AF4784">
        <v>34</v>
      </c>
      <c r="AG4784" t="s">
        <v>46</v>
      </c>
      <c r="AH4784" t="s">
        <v>42</v>
      </c>
      <c r="AI4784" t="s">
        <v>52</v>
      </c>
      <c r="AJ4784">
        <v>100</v>
      </c>
      <c r="AK4784">
        <v>256</v>
      </c>
      <c r="AL4784">
        <v>0.56389999999999996</v>
      </c>
      <c r="AM4784">
        <v>0.76529999999999998</v>
      </c>
      <c r="AN4784">
        <v>0.90969999999999995</v>
      </c>
      <c r="AO4784">
        <f>Data[[#This Row],[labeller_confidence_score]]-Data[[#This Row],[cytodiffusion_classification_confidence]]</f>
        <v>0.14439999999999997</v>
      </c>
    </row>
    <row r="4785" spans="1:41" x14ac:dyDescent="0.3">
      <c r="A4785" t="s">
        <v>4858</v>
      </c>
      <c r="B4785" t="s">
        <v>49</v>
      </c>
      <c r="C4785">
        <v>0</v>
      </c>
      <c r="D4785" t="s">
        <v>50</v>
      </c>
      <c r="E4785">
        <v>13.42</v>
      </c>
      <c r="F4785">
        <v>56.1</v>
      </c>
      <c r="G4785">
        <v>0.60899999999999999</v>
      </c>
      <c r="H4785">
        <v>0.52100000000000002</v>
      </c>
      <c r="I4785">
        <f>Data[[#This Row],[nucleus_area_pct]]/Data[[#This Row],[cytoplasm_ratio]]</f>
        <v>107.67754318618042</v>
      </c>
      <c r="J4785">
        <v>0.77200000000000002</v>
      </c>
      <c r="K4785">
        <v>0.38</v>
      </c>
      <c r="L4785">
        <v>2.41</v>
      </c>
      <c r="M4785">
        <v>4.2</v>
      </c>
      <c r="N4785">
        <v>0.81299999999999994</v>
      </c>
      <c r="O4785">
        <v>369</v>
      </c>
      <c r="P4785">
        <v>77</v>
      </c>
      <c r="Q4785">
        <v>177</v>
      </c>
      <c r="R4785">
        <v>153</v>
      </c>
      <c r="S4785">
        <v>198</v>
      </c>
      <c r="T4785">
        <f>(Data[[#This Row],[mean_r]]/256)*100</f>
        <v>69.140625</v>
      </c>
      <c r="U4785">
        <f>(Data[[#This Row],[mean_g]]/256)*100</f>
        <v>59.765625</v>
      </c>
      <c r="V4785">
        <f>(Data[[#This Row],[mean_b]]/256)*100</f>
        <v>77.34375</v>
      </c>
      <c r="W4785">
        <v>0.61899999999999999</v>
      </c>
      <c r="X4785" t="s">
        <v>39</v>
      </c>
      <c r="Y4785" t="s">
        <v>40</v>
      </c>
      <c r="Z4785">
        <v>5205</v>
      </c>
      <c r="AA4785">
        <v>4.92</v>
      </c>
      <c r="AB4785">
        <v>13.9</v>
      </c>
      <c r="AC4785">
        <v>38</v>
      </c>
      <c r="AD4785">
        <v>298568</v>
      </c>
      <c r="AE4785">
        <v>70.099999999999994</v>
      </c>
      <c r="AF4785">
        <v>32.700000000000003</v>
      </c>
      <c r="AG4785" t="s">
        <v>41</v>
      </c>
      <c r="AH4785" t="s">
        <v>42</v>
      </c>
      <c r="AI4785" t="s">
        <v>43</v>
      </c>
      <c r="AJ4785">
        <v>60</v>
      </c>
      <c r="AK4785">
        <v>360</v>
      </c>
      <c r="AL4785">
        <v>0.1426</v>
      </c>
      <c r="AM4785">
        <v>0.96389999999999998</v>
      </c>
      <c r="AN4785">
        <v>0.91080000000000005</v>
      </c>
      <c r="AO4785">
        <f>Data[[#This Row],[labeller_confidence_score]]-Data[[#This Row],[cytodiffusion_classification_confidence]]</f>
        <v>-5.3099999999999925E-2</v>
      </c>
    </row>
    <row r="4786" spans="1:41" x14ac:dyDescent="0.3">
      <c r="A4786" t="s">
        <v>4859</v>
      </c>
      <c r="B4786" t="s">
        <v>54</v>
      </c>
      <c r="C4786">
        <v>0</v>
      </c>
      <c r="D4786" t="s">
        <v>54</v>
      </c>
      <c r="E4786">
        <v>7.47</v>
      </c>
      <c r="F4786">
        <v>0</v>
      </c>
      <c r="G4786">
        <v>0</v>
      </c>
      <c r="H4786">
        <v>1</v>
      </c>
      <c r="I4786">
        <f>Data[[#This Row],[nucleus_area_pct]]/Data[[#This Row],[cytoplasm_ratio]]</f>
        <v>0</v>
      </c>
      <c r="J4786">
        <v>0.85799999999999998</v>
      </c>
      <c r="K4786">
        <v>0.24299999999999999</v>
      </c>
      <c r="L4786">
        <v>0.37</v>
      </c>
      <c r="M4786">
        <v>1</v>
      </c>
      <c r="N4786">
        <v>0.96899999999999997</v>
      </c>
      <c r="O4786">
        <v>143</v>
      </c>
      <c r="P4786">
        <v>40</v>
      </c>
      <c r="Q4786">
        <v>229</v>
      </c>
      <c r="R4786">
        <v>129</v>
      </c>
      <c r="S4786">
        <v>114</v>
      </c>
      <c r="T4786">
        <f>(Data[[#This Row],[mean_r]]/256)*100</f>
        <v>89.453125</v>
      </c>
      <c r="U4786">
        <f>(Data[[#This Row],[mean_g]]/256)*100</f>
        <v>50.390625</v>
      </c>
      <c r="V4786">
        <f>(Data[[#This Row],[mean_b]]/256)*100</f>
        <v>44.53125</v>
      </c>
      <c r="W4786">
        <v>0.40799999999999997</v>
      </c>
      <c r="X4786" t="s">
        <v>39</v>
      </c>
      <c r="Y4786" t="s">
        <v>45</v>
      </c>
      <c r="Z4786">
        <v>3247</v>
      </c>
      <c r="AA4786">
        <v>4.7699999999999996</v>
      </c>
      <c r="AB4786">
        <v>12.5</v>
      </c>
      <c r="AC4786">
        <v>41.9</v>
      </c>
      <c r="AD4786">
        <v>91570</v>
      </c>
      <c r="AE4786">
        <v>86.8</v>
      </c>
      <c r="AF4786">
        <v>31.8</v>
      </c>
      <c r="AG4786" t="s">
        <v>41</v>
      </c>
      <c r="AH4786" t="s">
        <v>42</v>
      </c>
      <c r="AI4786" t="s">
        <v>52</v>
      </c>
      <c r="AJ4786">
        <v>100</v>
      </c>
      <c r="AK4786">
        <v>512</v>
      </c>
      <c r="AL4786">
        <v>4.1799999999999997E-2</v>
      </c>
      <c r="AM4786">
        <v>0.89800000000000002</v>
      </c>
      <c r="AN4786">
        <v>1</v>
      </c>
      <c r="AO4786">
        <f>Data[[#This Row],[labeller_confidence_score]]-Data[[#This Row],[cytodiffusion_classification_confidence]]</f>
        <v>0.10199999999999998</v>
      </c>
    </row>
    <row r="4787" spans="1:41" x14ac:dyDescent="0.3">
      <c r="A4787" t="s">
        <v>4860</v>
      </c>
      <c r="B4787" t="s">
        <v>49</v>
      </c>
      <c r="C4787">
        <v>0</v>
      </c>
      <c r="D4787" t="s">
        <v>50</v>
      </c>
      <c r="E4787">
        <v>12.26</v>
      </c>
      <c r="F4787">
        <v>51.2</v>
      </c>
      <c r="G4787">
        <v>0.505</v>
      </c>
      <c r="H4787">
        <v>0.438</v>
      </c>
      <c r="I4787">
        <f>Data[[#This Row],[nucleus_area_pct]]/Data[[#This Row],[cytoplasm_ratio]]</f>
        <v>116.89497716894978</v>
      </c>
      <c r="J4787">
        <v>0.81299999999999994</v>
      </c>
      <c r="K4787">
        <v>0.28000000000000003</v>
      </c>
      <c r="L4787">
        <v>3.24</v>
      </c>
      <c r="M4787">
        <v>3.3</v>
      </c>
      <c r="N4787">
        <v>0.77500000000000002</v>
      </c>
      <c r="O4787">
        <v>400</v>
      </c>
      <c r="P4787">
        <v>53</v>
      </c>
      <c r="Q4787">
        <v>198</v>
      </c>
      <c r="R4787">
        <v>143</v>
      </c>
      <c r="S4787">
        <v>180</v>
      </c>
      <c r="T4787">
        <f>(Data[[#This Row],[mean_r]]/256)*100</f>
        <v>77.34375</v>
      </c>
      <c r="U4787">
        <f>(Data[[#This Row],[mean_g]]/256)*100</f>
        <v>55.859375</v>
      </c>
      <c r="V4787">
        <f>(Data[[#This Row],[mean_b]]/256)*100</f>
        <v>70.3125</v>
      </c>
      <c r="W4787">
        <v>0.49</v>
      </c>
      <c r="X4787" t="s">
        <v>51</v>
      </c>
      <c r="Y4787" t="s">
        <v>45</v>
      </c>
      <c r="Z4787">
        <v>7477</v>
      </c>
      <c r="AA4787">
        <v>4.5</v>
      </c>
      <c r="AB4787">
        <v>10.9</v>
      </c>
      <c r="AC4787">
        <v>34.299999999999997</v>
      </c>
      <c r="AD4787">
        <v>211041</v>
      </c>
      <c r="AE4787">
        <v>86.6</v>
      </c>
      <c r="AF4787">
        <v>32.700000000000003</v>
      </c>
      <c r="AG4787" t="s">
        <v>64</v>
      </c>
      <c r="AH4787" t="s">
        <v>42</v>
      </c>
      <c r="AI4787" t="s">
        <v>43</v>
      </c>
      <c r="AJ4787">
        <v>100</v>
      </c>
      <c r="AK4787">
        <v>360</v>
      </c>
      <c r="AL4787">
        <v>1.84E-2</v>
      </c>
      <c r="AM4787">
        <v>0.88619999999999999</v>
      </c>
      <c r="AN4787">
        <v>0.88959999999999995</v>
      </c>
      <c r="AO4787">
        <f>Data[[#This Row],[labeller_confidence_score]]-Data[[#This Row],[cytodiffusion_classification_confidence]]</f>
        <v>3.3999999999999586E-3</v>
      </c>
    </row>
    <row r="4788" spans="1:41" x14ac:dyDescent="0.3">
      <c r="A4788" t="s">
        <v>4861</v>
      </c>
      <c r="B4788" t="s">
        <v>58</v>
      </c>
      <c r="C4788">
        <v>1</v>
      </c>
      <c r="D4788" t="s">
        <v>38</v>
      </c>
      <c r="E4788">
        <v>15.49</v>
      </c>
      <c r="F4788">
        <v>72.599999999999994</v>
      </c>
      <c r="G4788">
        <v>0.67900000000000005</v>
      </c>
      <c r="H4788">
        <v>0.191</v>
      </c>
      <c r="I4788">
        <f>Data[[#This Row],[nucleus_area_pct]]/Data[[#This Row],[cytoplasm_ratio]]</f>
        <v>380.1047120418848</v>
      </c>
      <c r="J4788">
        <v>0.83399999999999996</v>
      </c>
      <c r="K4788">
        <v>0.38800000000000001</v>
      </c>
      <c r="L4788">
        <v>1.64</v>
      </c>
      <c r="M4788">
        <v>1</v>
      </c>
      <c r="N4788">
        <v>0.81499999999999995</v>
      </c>
      <c r="O4788">
        <v>523</v>
      </c>
      <c r="P4788">
        <v>82</v>
      </c>
      <c r="Q4788">
        <v>205</v>
      </c>
      <c r="R4788">
        <v>147</v>
      </c>
      <c r="S4788">
        <v>181</v>
      </c>
      <c r="T4788">
        <f>(Data[[#This Row],[mean_r]]/256)*100</f>
        <v>80.078125</v>
      </c>
      <c r="U4788">
        <f>(Data[[#This Row],[mean_g]]/256)*100</f>
        <v>57.421875</v>
      </c>
      <c r="V4788">
        <f>(Data[[#This Row],[mean_b]]/256)*100</f>
        <v>70.703125</v>
      </c>
      <c r="W4788">
        <v>0.68500000000000005</v>
      </c>
      <c r="X4788" t="s">
        <v>51</v>
      </c>
      <c r="Y4788" t="s">
        <v>45</v>
      </c>
      <c r="Z4788">
        <v>8336</v>
      </c>
      <c r="AA4788">
        <v>4.6100000000000003</v>
      </c>
      <c r="AB4788">
        <v>11.9</v>
      </c>
      <c r="AC4788">
        <v>51.3</v>
      </c>
      <c r="AD4788">
        <v>261566</v>
      </c>
      <c r="AE4788">
        <v>83.6</v>
      </c>
      <c r="AF4788">
        <v>31.4</v>
      </c>
      <c r="AG4788" t="s">
        <v>46</v>
      </c>
      <c r="AH4788" t="s">
        <v>42</v>
      </c>
      <c r="AI4788" t="s">
        <v>52</v>
      </c>
      <c r="AJ4788">
        <v>60</v>
      </c>
      <c r="AK4788">
        <v>360</v>
      </c>
      <c r="AL4788">
        <v>0.93049999999999999</v>
      </c>
      <c r="AM4788">
        <v>0.79659999999999997</v>
      </c>
      <c r="AN4788">
        <v>0.82520000000000004</v>
      </c>
      <c r="AO4788">
        <f>Data[[#This Row],[labeller_confidence_score]]-Data[[#This Row],[cytodiffusion_classification_confidence]]</f>
        <v>2.860000000000007E-2</v>
      </c>
    </row>
    <row r="4789" spans="1:41" x14ac:dyDescent="0.3">
      <c r="A4789" t="s">
        <v>4862</v>
      </c>
      <c r="B4789" t="s">
        <v>60</v>
      </c>
      <c r="C4789">
        <v>0</v>
      </c>
      <c r="D4789" t="s">
        <v>50</v>
      </c>
      <c r="E4789">
        <v>17.05</v>
      </c>
      <c r="F4789">
        <v>64.7</v>
      </c>
      <c r="G4789">
        <v>0.48499999999999999</v>
      </c>
      <c r="H4789">
        <v>0.36099999999999999</v>
      </c>
      <c r="I4789">
        <f>Data[[#This Row],[nucleus_area_pct]]/Data[[#This Row],[cytoplasm_ratio]]</f>
        <v>179.22437673130196</v>
      </c>
      <c r="J4789">
        <v>0.61399999999999999</v>
      </c>
      <c r="K4789">
        <v>0.46400000000000002</v>
      </c>
      <c r="L4789">
        <v>1.92</v>
      </c>
      <c r="M4789">
        <v>1</v>
      </c>
      <c r="N4789">
        <v>0.75600000000000001</v>
      </c>
      <c r="O4789">
        <v>613</v>
      </c>
      <c r="P4789">
        <v>108</v>
      </c>
      <c r="Q4789">
        <v>194</v>
      </c>
      <c r="R4789">
        <v>174</v>
      </c>
      <c r="S4789">
        <v>199</v>
      </c>
      <c r="T4789">
        <f>(Data[[#This Row],[mean_r]]/256)*100</f>
        <v>75.78125</v>
      </c>
      <c r="U4789">
        <f>(Data[[#This Row],[mean_g]]/256)*100</f>
        <v>67.96875</v>
      </c>
      <c r="V4789">
        <f>(Data[[#This Row],[mean_b]]/256)*100</f>
        <v>77.734375</v>
      </c>
      <c r="W4789">
        <v>0.64600000000000002</v>
      </c>
      <c r="X4789" t="s">
        <v>39</v>
      </c>
      <c r="Y4789" t="s">
        <v>40</v>
      </c>
      <c r="Z4789">
        <v>5754</v>
      </c>
      <c r="AA4789">
        <v>7</v>
      </c>
      <c r="AB4789">
        <v>14.7</v>
      </c>
      <c r="AC4789">
        <v>42.1</v>
      </c>
      <c r="AD4789">
        <v>229464</v>
      </c>
      <c r="AE4789">
        <v>89.5</v>
      </c>
      <c r="AF4789">
        <v>33.299999999999997</v>
      </c>
      <c r="AG4789" t="s">
        <v>64</v>
      </c>
      <c r="AH4789" t="s">
        <v>42</v>
      </c>
      <c r="AI4789" t="s">
        <v>52</v>
      </c>
      <c r="AJ4789">
        <v>60</v>
      </c>
      <c r="AK4789">
        <v>360</v>
      </c>
      <c r="AL4789">
        <v>8.2900000000000001E-2</v>
      </c>
      <c r="AM4789">
        <v>0.91159999999999997</v>
      </c>
      <c r="AN4789">
        <v>0.89349999999999996</v>
      </c>
      <c r="AO4789">
        <f>Data[[#This Row],[labeller_confidence_score]]-Data[[#This Row],[cytodiffusion_classification_confidence]]</f>
        <v>-1.8100000000000005E-2</v>
      </c>
    </row>
    <row r="4790" spans="1:41" x14ac:dyDescent="0.3">
      <c r="A4790" t="s">
        <v>4863</v>
      </c>
      <c r="B4790" t="s">
        <v>85</v>
      </c>
      <c r="C4790">
        <v>0</v>
      </c>
      <c r="D4790" t="s">
        <v>50</v>
      </c>
      <c r="E4790">
        <v>10.220000000000001</v>
      </c>
      <c r="F4790">
        <v>53.7</v>
      </c>
      <c r="G4790">
        <v>0.61399999999999999</v>
      </c>
      <c r="H4790">
        <v>0.32400000000000001</v>
      </c>
      <c r="I4790">
        <f>Data[[#This Row],[nucleus_area_pct]]/Data[[#This Row],[cytoplasm_ratio]]</f>
        <v>165.74074074074073</v>
      </c>
      <c r="J4790">
        <v>0.73499999999999999</v>
      </c>
      <c r="K4790">
        <v>0.42299999999999999</v>
      </c>
      <c r="L4790">
        <v>5.55</v>
      </c>
      <c r="M4790">
        <v>2</v>
      </c>
      <c r="N4790">
        <v>0.82299999999999995</v>
      </c>
      <c r="O4790">
        <v>344</v>
      </c>
      <c r="P4790">
        <v>72</v>
      </c>
      <c r="Q4790">
        <v>172</v>
      </c>
      <c r="R4790">
        <v>146</v>
      </c>
      <c r="S4790">
        <v>188</v>
      </c>
      <c r="T4790">
        <f>(Data[[#This Row],[mean_r]]/256)*100</f>
        <v>67.1875</v>
      </c>
      <c r="U4790">
        <f>(Data[[#This Row],[mean_g]]/256)*100</f>
        <v>57.03125</v>
      </c>
      <c r="V4790">
        <f>(Data[[#This Row],[mean_b]]/256)*100</f>
        <v>73.4375</v>
      </c>
      <c r="W4790">
        <v>0.69799999999999995</v>
      </c>
      <c r="X4790" t="s">
        <v>51</v>
      </c>
      <c r="Y4790" t="s">
        <v>45</v>
      </c>
      <c r="Z4790">
        <v>6867</v>
      </c>
      <c r="AA4790">
        <v>3.34</v>
      </c>
      <c r="AB4790">
        <v>15.9</v>
      </c>
      <c r="AC4790">
        <v>50.1</v>
      </c>
      <c r="AD4790">
        <v>327998</v>
      </c>
      <c r="AE4790">
        <v>86.5</v>
      </c>
      <c r="AF4790">
        <v>31.4</v>
      </c>
      <c r="AG4790" t="s">
        <v>41</v>
      </c>
      <c r="AH4790" t="s">
        <v>47</v>
      </c>
      <c r="AI4790" t="s">
        <v>52</v>
      </c>
      <c r="AJ4790">
        <v>100</v>
      </c>
      <c r="AK4790">
        <v>224</v>
      </c>
      <c r="AL4790">
        <v>0.1216</v>
      </c>
      <c r="AM4790">
        <v>0.93279999999999996</v>
      </c>
      <c r="AN4790">
        <v>0.93910000000000005</v>
      </c>
      <c r="AO4790">
        <f>Data[[#This Row],[labeller_confidence_score]]-Data[[#This Row],[cytodiffusion_classification_confidence]]</f>
        <v>6.3000000000000833E-3</v>
      </c>
    </row>
    <row r="4791" spans="1:41" x14ac:dyDescent="0.3">
      <c r="A4791" t="s">
        <v>4864</v>
      </c>
      <c r="B4791" t="s">
        <v>103</v>
      </c>
      <c r="C4791">
        <v>1</v>
      </c>
      <c r="D4791" t="s">
        <v>104</v>
      </c>
      <c r="E4791">
        <v>4.68</v>
      </c>
      <c r="F4791">
        <v>0</v>
      </c>
      <c r="G4791">
        <v>0</v>
      </c>
      <c r="H4791">
        <v>1</v>
      </c>
      <c r="I4791">
        <f>Data[[#This Row],[nucleus_area_pct]]/Data[[#This Row],[cytoplasm_ratio]]</f>
        <v>0</v>
      </c>
      <c r="J4791">
        <v>0.65400000000000003</v>
      </c>
      <c r="K4791">
        <v>0.9</v>
      </c>
      <c r="L4791">
        <v>0.52</v>
      </c>
      <c r="M4791">
        <v>1</v>
      </c>
      <c r="N4791">
        <v>0.64600000000000002</v>
      </c>
      <c r="O4791">
        <v>57</v>
      </c>
      <c r="P4791">
        <v>28</v>
      </c>
      <c r="Q4791">
        <v>230</v>
      </c>
      <c r="R4791">
        <v>139</v>
      </c>
      <c r="S4791">
        <v>121</v>
      </c>
      <c r="T4791">
        <f>(Data[[#This Row],[mean_r]]/256)*100</f>
        <v>89.84375</v>
      </c>
      <c r="U4791">
        <f>(Data[[#This Row],[mean_g]]/256)*100</f>
        <v>54.296875</v>
      </c>
      <c r="V4791">
        <f>(Data[[#This Row],[mean_b]]/256)*100</f>
        <v>47.265625</v>
      </c>
      <c r="W4791">
        <v>0.57099999999999995</v>
      </c>
      <c r="X4791" t="s">
        <v>51</v>
      </c>
      <c r="Y4791" t="s">
        <v>45</v>
      </c>
      <c r="Z4791">
        <v>6443</v>
      </c>
      <c r="AA4791">
        <v>5.58</v>
      </c>
      <c r="AB4791">
        <v>12.3</v>
      </c>
      <c r="AC4791">
        <v>44.2</v>
      </c>
      <c r="AD4791">
        <v>290437</v>
      </c>
      <c r="AE4791">
        <v>90.8</v>
      </c>
      <c r="AF4791">
        <v>34.4</v>
      </c>
      <c r="AG4791" t="s">
        <v>46</v>
      </c>
      <c r="AH4791" t="s">
        <v>47</v>
      </c>
      <c r="AI4791" t="s">
        <v>56</v>
      </c>
      <c r="AJ4791">
        <v>60</v>
      </c>
      <c r="AK4791">
        <v>512</v>
      </c>
      <c r="AL4791">
        <v>0.74439999999999995</v>
      </c>
      <c r="AM4791">
        <v>0.83440000000000003</v>
      </c>
      <c r="AN4791">
        <v>0.91859999999999997</v>
      </c>
      <c r="AO4791">
        <f>Data[[#This Row],[labeller_confidence_score]]-Data[[#This Row],[cytodiffusion_classification_confidence]]</f>
        <v>8.4199999999999942E-2</v>
      </c>
    </row>
    <row r="4792" spans="1:41" x14ac:dyDescent="0.3">
      <c r="A4792" t="s">
        <v>4865</v>
      </c>
      <c r="B4792" t="s">
        <v>110</v>
      </c>
      <c r="C4792">
        <v>1</v>
      </c>
      <c r="D4792" t="s">
        <v>104</v>
      </c>
      <c r="E4792">
        <v>8.2899999999999991</v>
      </c>
      <c r="F4792">
        <v>0</v>
      </c>
      <c r="G4792">
        <v>0</v>
      </c>
      <c r="H4792">
        <v>1</v>
      </c>
      <c r="I4792">
        <f>Data[[#This Row],[nucleus_area_pct]]/Data[[#This Row],[cytoplasm_ratio]]</f>
        <v>0</v>
      </c>
      <c r="J4792">
        <v>0.85299999999999998</v>
      </c>
      <c r="K4792">
        <v>0.26400000000000001</v>
      </c>
      <c r="L4792">
        <v>0.87</v>
      </c>
      <c r="M4792">
        <v>1</v>
      </c>
      <c r="N4792">
        <v>0.93600000000000005</v>
      </c>
      <c r="O4792">
        <v>186</v>
      </c>
      <c r="P4792">
        <v>50</v>
      </c>
      <c r="Q4792">
        <v>247</v>
      </c>
      <c r="R4792">
        <v>112</v>
      </c>
      <c r="S4792">
        <v>136</v>
      </c>
      <c r="T4792">
        <f>(Data[[#This Row],[mean_r]]/256)*100</f>
        <v>96.484375</v>
      </c>
      <c r="U4792">
        <f>(Data[[#This Row],[mean_g]]/256)*100</f>
        <v>43.75</v>
      </c>
      <c r="V4792">
        <f>(Data[[#This Row],[mean_b]]/256)*100</f>
        <v>53.125</v>
      </c>
      <c r="W4792">
        <v>0.438</v>
      </c>
      <c r="X4792" t="s">
        <v>51</v>
      </c>
      <c r="Y4792" t="s">
        <v>40</v>
      </c>
      <c r="Z4792">
        <v>7497</v>
      </c>
      <c r="AA4792">
        <v>4.99</v>
      </c>
      <c r="AB4792">
        <v>16</v>
      </c>
      <c r="AC4792">
        <v>41.9</v>
      </c>
      <c r="AD4792">
        <v>207080</v>
      </c>
      <c r="AE4792">
        <v>83.2</v>
      </c>
      <c r="AF4792">
        <v>33.6</v>
      </c>
      <c r="AG4792" t="s">
        <v>64</v>
      </c>
      <c r="AH4792" t="s">
        <v>47</v>
      </c>
      <c r="AI4792" t="s">
        <v>43</v>
      </c>
      <c r="AJ4792">
        <v>100</v>
      </c>
      <c r="AK4792">
        <v>360</v>
      </c>
      <c r="AL4792">
        <v>0.81689999999999996</v>
      </c>
      <c r="AM4792">
        <v>0.78820000000000001</v>
      </c>
      <c r="AN4792">
        <v>0.82079999999999997</v>
      </c>
      <c r="AO4792">
        <f>Data[[#This Row],[labeller_confidence_score]]-Data[[#This Row],[cytodiffusion_classification_confidence]]</f>
        <v>3.2599999999999962E-2</v>
      </c>
    </row>
    <row r="4793" spans="1:41" x14ac:dyDescent="0.3">
      <c r="A4793" t="s">
        <v>4866</v>
      </c>
      <c r="B4793" t="s">
        <v>37</v>
      </c>
      <c r="C4793">
        <v>1</v>
      </c>
      <c r="D4793" t="s">
        <v>38</v>
      </c>
      <c r="E4793">
        <v>14.88</v>
      </c>
      <c r="F4793">
        <v>65.7</v>
      </c>
      <c r="G4793">
        <v>0.53400000000000003</v>
      </c>
      <c r="H4793">
        <v>0.375</v>
      </c>
      <c r="I4793">
        <f>Data[[#This Row],[nucleus_area_pct]]/Data[[#This Row],[cytoplasm_ratio]]</f>
        <v>175.20000000000002</v>
      </c>
      <c r="J4793">
        <v>0.84499999999999997</v>
      </c>
      <c r="K4793">
        <v>0.54600000000000004</v>
      </c>
      <c r="L4793">
        <v>3.46</v>
      </c>
      <c r="M4793">
        <v>6</v>
      </c>
      <c r="N4793">
        <v>0.69499999999999995</v>
      </c>
      <c r="O4793">
        <v>507</v>
      </c>
      <c r="P4793">
        <v>70</v>
      </c>
      <c r="Q4793">
        <v>204</v>
      </c>
      <c r="R4793">
        <v>171</v>
      </c>
      <c r="S4793">
        <v>207</v>
      </c>
      <c r="T4793">
        <f>(Data[[#This Row],[mean_r]]/256)*100</f>
        <v>79.6875</v>
      </c>
      <c r="U4793">
        <f>(Data[[#This Row],[mean_g]]/256)*100</f>
        <v>66.796875</v>
      </c>
      <c r="V4793">
        <f>(Data[[#This Row],[mean_b]]/256)*100</f>
        <v>80.859375</v>
      </c>
      <c r="W4793">
        <v>0.47</v>
      </c>
      <c r="X4793" t="s">
        <v>51</v>
      </c>
      <c r="Y4793" t="s">
        <v>45</v>
      </c>
      <c r="Z4793">
        <v>9705</v>
      </c>
      <c r="AA4793">
        <v>4.76</v>
      </c>
      <c r="AB4793">
        <v>14.6</v>
      </c>
      <c r="AC4793">
        <v>38</v>
      </c>
      <c r="AD4793">
        <v>84076</v>
      </c>
      <c r="AE4793">
        <v>95.9</v>
      </c>
      <c r="AF4793">
        <v>32.9</v>
      </c>
      <c r="AG4793" t="s">
        <v>46</v>
      </c>
      <c r="AH4793" t="s">
        <v>42</v>
      </c>
      <c r="AI4793" t="s">
        <v>52</v>
      </c>
      <c r="AJ4793">
        <v>100</v>
      </c>
      <c r="AK4793">
        <v>224</v>
      </c>
      <c r="AL4793">
        <v>0.78849999999999998</v>
      </c>
      <c r="AM4793">
        <v>0.80010000000000003</v>
      </c>
      <c r="AN4793">
        <v>0.73309999999999997</v>
      </c>
      <c r="AO4793">
        <f>Data[[#This Row],[labeller_confidence_score]]-Data[[#This Row],[cytodiffusion_classification_confidence]]</f>
        <v>-6.700000000000006E-2</v>
      </c>
    </row>
    <row r="4794" spans="1:41" x14ac:dyDescent="0.3">
      <c r="A4794" t="s">
        <v>4867</v>
      </c>
      <c r="B4794" t="s">
        <v>54</v>
      </c>
      <c r="C4794">
        <v>0</v>
      </c>
      <c r="D4794" t="s">
        <v>54</v>
      </c>
      <c r="E4794">
        <v>7.6</v>
      </c>
      <c r="F4794">
        <v>0</v>
      </c>
      <c r="G4794">
        <v>0</v>
      </c>
      <c r="H4794">
        <v>1</v>
      </c>
      <c r="I4794">
        <f>Data[[#This Row],[nucleus_area_pct]]/Data[[#This Row],[cytoplasm_ratio]]</f>
        <v>0</v>
      </c>
      <c r="J4794">
        <v>0.90800000000000003</v>
      </c>
      <c r="K4794">
        <v>0.13700000000000001</v>
      </c>
      <c r="L4794">
        <v>0.61</v>
      </c>
      <c r="M4794">
        <v>1</v>
      </c>
      <c r="N4794">
        <v>0.94599999999999995</v>
      </c>
      <c r="O4794">
        <v>160</v>
      </c>
      <c r="P4794">
        <v>49</v>
      </c>
      <c r="Q4794">
        <v>232</v>
      </c>
      <c r="R4794">
        <v>122</v>
      </c>
      <c r="S4794">
        <v>143</v>
      </c>
      <c r="T4794">
        <f>(Data[[#This Row],[mean_r]]/256)*100</f>
        <v>90.625</v>
      </c>
      <c r="U4794">
        <f>(Data[[#This Row],[mean_g]]/256)*100</f>
        <v>47.65625</v>
      </c>
      <c r="V4794">
        <f>(Data[[#This Row],[mean_b]]/256)*100</f>
        <v>55.859375</v>
      </c>
      <c r="W4794">
        <v>0.51100000000000001</v>
      </c>
      <c r="X4794" t="s">
        <v>51</v>
      </c>
      <c r="Y4794" t="s">
        <v>40</v>
      </c>
      <c r="Z4794">
        <v>7514</v>
      </c>
      <c r="AA4794">
        <v>4.1900000000000004</v>
      </c>
      <c r="AB4794">
        <v>18.5</v>
      </c>
      <c r="AC4794">
        <v>44.4</v>
      </c>
      <c r="AD4794">
        <v>376341</v>
      </c>
      <c r="AE4794">
        <v>94</v>
      </c>
      <c r="AF4794">
        <v>35.200000000000003</v>
      </c>
      <c r="AG4794" t="s">
        <v>41</v>
      </c>
      <c r="AH4794" t="s">
        <v>68</v>
      </c>
      <c r="AI4794" t="s">
        <v>52</v>
      </c>
      <c r="AJ4794">
        <v>60</v>
      </c>
      <c r="AK4794">
        <v>256</v>
      </c>
      <c r="AL4794">
        <v>0.19750000000000001</v>
      </c>
      <c r="AM4794">
        <v>0.84189999999999998</v>
      </c>
      <c r="AN4794">
        <v>0.97570000000000001</v>
      </c>
      <c r="AO4794">
        <f>Data[[#This Row],[labeller_confidence_score]]-Data[[#This Row],[cytodiffusion_classification_confidence]]</f>
        <v>0.13380000000000003</v>
      </c>
    </row>
    <row r="4795" spans="1:41" x14ac:dyDescent="0.3">
      <c r="A4795" t="s">
        <v>4868</v>
      </c>
      <c r="B4795" t="s">
        <v>60</v>
      </c>
      <c r="C4795">
        <v>0</v>
      </c>
      <c r="D4795" t="s">
        <v>50</v>
      </c>
      <c r="E4795">
        <v>16.27</v>
      </c>
      <c r="F4795">
        <v>59</v>
      </c>
      <c r="G4795">
        <v>0.49</v>
      </c>
      <c r="H4795">
        <v>0.307</v>
      </c>
      <c r="I4795">
        <f>Data[[#This Row],[nucleus_area_pct]]/Data[[#This Row],[cytoplasm_ratio]]</f>
        <v>192.18241042345278</v>
      </c>
      <c r="J4795">
        <v>0.78300000000000003</v>
      </c>
      <c r="K4795">
        <v>0.38</v>
      </c>
      <c r="L4795">
        <v>2.2599999999999998</v>
      </c>
      <c r="M4795">
        <v>1.4</v>
      </c>
      <c r="N4795">
        <v>0.79400000000000004</v>
      </c>
      <c r="O4795">
        <v>593</v>
      </c>
      <c r="P4795">
        <v>88</v>
      </c>
      <c r="Q4795">
        <v>238</v>
      </c>
      <c r="R4795">
        <v>149</v>
      </c>
      <c r="S4795">
        <v>190</v>
      </c>
      <c r="T4795">
        <f>(Data[[#This Row],[mean_r]]/256)*100</f>
        <v>92.96875</v>
      </c>
      <c r="U4795">
        <f>(Data[[#This Row],[mean_g]]/256)*100</f>
        <v>58.203125</v>
      </c>
      <c r="V4795">
        <f>(Data[[#This Row],[mean_b]]/256)*100</f>
        <v>74.21875</v>
      </c>
      <c r="W4795">
        <v>0.58099999999999996</v>
      </c>
      <c r="X4795" t="s">
        <v>63</v>
      </c>
      <c r="Y4795" t="s">
        <v>45</v>
      </c>
      <c r="Z4795">
        <v>7857</v>
      </c>
      <c r="AA4795">
        <v>5.08</v>
      </c>
      <c r="AB4795">
        <v>11.3</v>
      </c>
      <c r="AC4795">
        <v>37.1</v>
      </c>
      <c r="AD4795">
        <v>247697</v>
      </c>
      <c r="AE4795">
        <v>95.3</v>
      </c>
      <c r="AF4795">
        <v>33.299999999999997</v>
      </c>
      <c r="AG4795" t="s">
        <v>64</v>
      </c>
      <c r="AH4795" t="s">
        <v>47</v>
      </c>
      <c r="AI4795" t="s">
        <v>56</v>
      </c>
      <c r="AJ4795">
        <v>100</v>
      </c>
      <c r="AK4795">
        <v>360</v>
      </c>
      <c r="AL4795">
        <v>0.10489999999999999</v>
      </c>
      <c r="AM4795">
        <v>0.95850000000000002</v>
      </c>
      <c r="AN4795">
        <v>0.9476</v>
      </c>
      <c r="AO4795">
        <f>Data[[#This Row],[labeller_confidence_score]]-Data[[#This Row],[cytodiffusion_classification_confidence]]</f>
        <v>-1.0900000000000021E-2</v>
      </c>
    </row>
    <row r="4796" spans="1:41" x14ac:dyDescent="0.3">
      <c r="A4796" t="s">
        <v>4869</v>
      </c>
      <c r="B4796" t="s">
        <v>81</v>
      </c>
      <c r="C4796">
        <v>1</v>
      </c>
      <c r="D4796" t="s">
        <v>82</v>
      </c>
      <c r="E4796">
        <v>12.55</v>
      </c>
      <c r="F4796">
        <v>82</v>
      </c>
      <c r="G4796">
        <v>0.26400000000000001</v>
      </c>
      <c r="H4796">
        <v>0.12</v>
      </c>
      <c r="I4796">
        <f>Data[[#This Row],[nucleus_area_pct]]/Data[[#This Row],[cytoplasm_ratio]]</f>
        <v>683.33333333333337</v>
      </c>
      <c r="J4796">
        <v>0.80600000000000005</v>
      </c>
      <c r="K4796">
        <v>0.30099999999999999</v>
      </c>
      <c r="L4796">
        <v>1.39</v>
      </c>
      <c r="M4796">
        <v>1.1000000000000001</v>
      </c>
      <c r="N4796">
        <v>0.90400000000000003</v>
      </c>
      <c r="O4796">
        <v>476</v>
      </c>
      <c r="P4796">
        <v>87</v>
      </c>
      <c r="Q4796">
        <v>196</v>
      </c>
      <c r="R4796">
        <v>169</v>
      </c>
      <c r="S4796">
        <v>193</v>
      </c>
      <c r="T4796">
        <f>(Data[[#This Row],[mean_r]]/256)*100</f>
        <v>76.5625</v>
      </c>
      <c r="U4796">
        <f>(Data[[#This Row],[mean_g]]/256)*100</f>
        <v>66.015625</v>
      </c>
      <c r="V4796">
        <f>(Data[[#This Row],[mean_b]]/256)*100</f>
        <v>75.390625</v>
      </c>
      <c r="W4796">
        <v>0.71799999999999997</v>
      </c>
      <c r="X4796" t="s">
        <v>51</v>
      </c>
      <c r="Y4796" t="s">
        <v>40</v>
      </c>
      <c r="Z4796">
        <v>3748</v>
      </c>
      <c r="AA4796">
        <v>5.86</v>
      </c>
      <c r="AB4796">
        <v>11.4</v>
      </c>
      <c r="AC4796">
        <v>42.5</v>
      </c>
      <c r="AD4796">
        <v>327306</v>
      </c>
      <c r="AE4796">
        <v>84.1</v>
      </c>
      <c r="AF4796">
        <v>32.9</v>
      </c>
      <c r="AG4796" t="s">
        <v>64</v>
      </c>
      <c r="AH4796" t="s">
        <v>42</v>
      </c>
      <c r="AI4796" t="s">
        <v>43</v>
      </c>
      <c r="AJ4796">
        <v>40</v>
      </c>
      <c r="AK4796">
        <v>512</v>
      </c>
      <c r="AL4796">
        <v>0.76959999999999995</v>
      </c>
      <c r="AM4796">
        <v>0.81089999999999995</v>
      </c>
      <c r="AN4796">
        <v>0.85940000000000005</v>
      </c>
      <c r="AO4796">
        <f>Data[[#This Row],[labeller_confidence_score]]-Data[[#This Row],[cytodiffusion_classification_confidence]]</f>
        <v>4.8500000000000099E-2</v>
      </c>
    </row>
    <row r="4797" spans="1:41" x14ac:dyDescent="0.3">
      <c r="A4797" t="s">
        <v>4870</v>
      </c>
      <c r="B4797" t="s">
        <v>103</v>
      </c>
      <c r="C4797">
        <v>1</v>
      </c>
      <c r="D4797" t="s">
        <v>104</v>
      </c>
      <c r="E4797">
        <v>2.88</v>
      </c>
      <c r="F4797">
        <v>0</v>
      </c>
      <c r="G4797">
        <v>0</v>
      </c>
      <c r="H4797">
        <v>1</v>
      </c>
      <c r="I4797">
        <f>Data[[#This Row],[nucleus_area_pct]]/Data[[#This Row],[cytoplasm_ratio]]</f>
        <v>0</v>
      </c>
      <c r="J4797">
        <v>0.34599999999999997</v>
      </c>
      <c r="K4797">
        <v>0.7</v>
      </c>
      <c r="L4797">
        <v>0.48</v>
      </c>
      <c r="M4797">
        <v>1</v>
      </c>
      <c r="N4797">
        <v>0.86399999999999999</v>
      </c>
      <c r="O4797">
        <v>104</v>
      </c>
      <c r="P4797">
        <v>39</v>
      </c>
      <c r="Q4797">
        <v>216</v>
      </c>
      <c r="R4797">
        <v>128</v>
      </c>
      <c r="S4797">
        <v>136</v>
      </c>
      <c r="T4797">
        <f>(Data[[#This Row],[mean_r]]/256)*100</f>
        <v>84.375</v>
      </c>
      <c r="U4797">
        <f>(Data[[#This Row],[mean_g]]/256)*100</f>
        <v>50</v>
      </c>
      <c r="V4797">
        <f>(Data[[#This Row],[mean_b]]/256)*100</f>
        <v>53.125</v>
      </c>
      <c r="W4797">
        <v>0.51300000000000001</v>
      </c>
      <c r="X4797" t="s">
        <v>51</v>
      </c>
      <c r="Y4797" t="s">
        <v>45</v>
      </c>
      <c r="Z4797">
        <v>9584</v>
      </c>
      <c r="AA4797">
        <v>3.69</v>
      </c>
      <c r="AB4797">
        <v>15.3</v>
      </c>
      <c r="AC4797">
        <v>36.700000000000003</v>
      </c>
      <c r="AD4797">
        <v>348619</v>
      </c>
      <c r="AE4797">
        <v>89.1</v>
      </c>
      <c r="AF4797">
        <v>34.700000000000003</v>
      </c>
      <c r="AG4797" t="s">
        <v>46</v>
      </c>
      <c r="AH4797" t="s">
        <v>42</v>
      </c>
      <c r="AI4797" t="s">
        <v>43</v>
      </c>
      <c r="AJ4797">
        <v>100</v>
      </c>
      <c r="AK4797">
        <v>512</v>
      </c>
      <c r="AL4797">
        <v>0.6391</v>
      </c>
      <c r="AM4797">
        <v>0.60560000000000003</v>
      </c>
      <c r="AN4797">
        <v>0.65410000000000001</v>
      </c>
      <c r="AO4797">
        <f>Data[[#This Row],[labeller_confidence_score]]-Data[[#This Row],[cytodiffusion_classification_confidence]]</f>
        <v>4.8499999999999988E-2</v>
      </c>
    </row>
    <row r="4798" spans="1:41" x14ac:dyDescent="0.3">
      <c r="A4798" t="s">
        <v>4871</v>
      </c>
      <c r="B4798" t="s">
        <v>103</v>
      </c>
      <c r="C4798">
        <v>1</v>
      </c>
      <c r="D4798" t="s">
        <v>104</v>
      </c>
      <c r="E4798">
        <v>4.74</v>
      </c>
      <c r="F4798">
        <v>0</v>
      </c>
      <c r="G4798">
        <v>0</v>
      </c>
      <c r="H4798">
        <v>1</v>
      </c>
      <c r="I4798">
        <f>Data[[#This Row],[nucleus_area_pct]]/Data[[#This Row],[cytoplasm_ratio]]</f>
        <v>0</v>
      </c>
      <c r="J4798">
        <v>0.63100000000000001</v>
      </c>
      <c r="K4798">
        <v>0.85699999999999998</v>
      </c>
      <c r="L4798">
        <v>0.48</v>
      </c>
      <c r="M4798">
        <v>1</v>
      </c>
      <c r="N4798">
        <v>0.77300000000000002</v>
      </c>
      <c r="O4798">
        <v>67</v>
      </c>
      <c r="P4798">
        <v>35</v>
      </c>
      <c r="Q4798">
        <v>238</v>
      </c>
      <c r="R4798">
        <v>119</v>
      </c>
      <c r="S4798">
        <v>138</v>
      </c>
      <c r="T4798">
        <f>(Data[[#This Row],[mean_r]]/256)*100</f>
        <v>92.96875</v>
      </c>
      <c r="U4798">
        <f>(Data[[#This Row],[mean_g]]/256)*100</f>
        <v>46.484375</v>
      </c>
      <c r="V4798">
        <f>(Data[[#This Row],[mean_b]]/256)*100</f>
        <v>53.90625</v>
      </c>
      <c r="W4798">
        <v>0.47499999999999998</v>
      </c>
      <c r="X4798" t="s">
        <v>63</v>
      </c>
      <c r="Y4798" t="s">
        <v>45</v>
      </c>
      <c r="Z4798">
        <v>4736</v>
      </c>
      <c r="AA4798">
        <v>4.1399999999999997</v>
      </c>
      <c r="AB4798">
        <v>13.3</v>
      </c>
      <c r="AC4798">
        <v>41</v>
      </c>
      <c r="AD4798">
        <v>104603</v>
      </c>
      <c r="AE4798">
        <v>79.599999999999994</v>
      </c>
      <c r="AF4798">
        <v>35</v>
      </c>
      <c r="AG4798" t="s">
        <v>46</v>
      </c>
      <c r="AH4798" t="s">
        <v>47</v>
      </c>
      <c r="AI4798" t="s">
        <v>56</v>
      </c>
      <c r="AJ4798">
        <v>100</v>
      </c>
      <c r="AK4798">
        <v>360</v>
      </c>
      <c r="AL4798">
        <v>0.84689999999999999</v>
      </c>
      <c r="AM4798">
        <v>0.86019999999999996</v>
      </c>
      <c r="AN4798">
        <v>0.61299999999999999</v>
      </c>
      <c r="AO4798">
        <f>Data[[#This Row],[labeller_confidence_score]]-Data[[#This Row],[cytodiffusion_classification_confidence]]</f>
        <v>-0.24719999999999998</v>
      </c>
    </row>
    <row r="4799" spans="1:41" x14ac:dyDescent="0.3">
      <c r="A4799" t="s">
        <v>4872</v>
      </c>
      <c r="B4799" t="s">
        <v>58</v>
      </c>
      <c r="C4799">
        <v>1</v>
      </c>
      <c r="D4799" t="s">
        <v>38</v>
      </c>
      <c r="E4799">
        <v>14.67</v>
      </c>
      <c r="F4799">
        <v>81.8</v>
      </c>
      <c r="G4799">
        <v>0.73099999999999998</v>
      </c>
      <c r="H4799">
        <v>0.36799999999999999</v>
      </c>
      <c r="I4799">
        <f>Data[[#This Row],[nucleus_area_pct]]/Data[[#This Row],[cytoplasm_ratio]]</f>
        <v>222.28260869565216</v>
      </c>
      <c r="J4799">
        <v>0.78600000000000003</v>
      </c>
      <c r="K4799">
        <v>0.28299999999999997</v>
      </c>
      <c r="L4799">
        <v>1.53</v>
      </c>
      <c r="M4799">
        <v>1</v>
      </c>
      <c r="N4799">
        <v>0.85299999999999998</v>
      </c>
      <c r="O4799">
        <v>380</v>
      </c>
      <c r="P4799">
        <v>81</v>
      </c>
      <c r="Q4799">
        <v>198</v>
      </c>
      <c r="R4799">
        <v>150</v>
      </c>
      <c r="S4799">
        <v>179</v>
      </c>
      <c r="T4799">
        <f>(Data[[#This Row],[mean_r]]/256)*100</f>
        <v>77.34375</v>
      </c>
      <c r="U4799">
        <f>(Data[[#This Row],[mean_g]]/256)*100</f>
        <v>58.59375</v>
      </c>
      <c r="V4799">
        <f>(Data[[#This Row],[mean_b]]/256)*100</f>
        <v>69.921875</v>
      </c>
      <c r="W4799">
        <v>0.83599999999999997</v>
      </c>
      <c r="X4799" t="s">
        <v>51</v>
      </c>
      <c r="Y4799" t="s">
        <v>40</v>
      </c>
      <c r="Z4799">
        <v>5677</v>
      </c>
      <c r="AA4799">
        <v>2.58</v>
      </c>
      <c r="AB4799">
        <v>14.4</v>
      </c>
      <c r="AC4799">
        <v>39.200000000000003</v>
      </c>
      <c r="AD4799">
        <v>281396</v>
      </c>
      <c r="AE4799">
        <v>95</v>
      </c>
      <c r="AF4799">
        <v>31.8</v>
      </c>
      <c r="AG4799" t="s">
        <v>46</v>
      </c>
      <c r="AH4799" t="s">
        <v>42</v>
      </c>
      <c r="AI4799" t="s">
        <v>56</v>
      </c>
      <c r="AJ4799">
        <v>100</v>
      </c>
      <c r="AK4799">
        <v>256</v>
      </c>
      <c r="AL4799">
        <v>0.84519999999999995</v>
      </c>
      <c r="AM4799">
        <v>0.79900000000000004</v>
      </c>
      <c r="AN4799">
        <v>0.73799999999999999</v>
      </c>
      <c r="AO4799">
        <f>Data[[#This Row],[labeller_confidence_score]]-Data[[#This Row],[cytodiffusion_classification_confidence]]</f>
        <v>-6.1000000000000054E-2</v>
      </c>
    </row>
    <row r="4800" spans="1:41" x14ac:dyDescent="0.3">
      <c r="A4800" t="s">
        <v>4873</v>
      </c>
      <c r="B4800" t="s">
        <v>54</v>
      </c>
      <c r="C4800">
        <v>0</v>
      </c>
      <c r="D4800" t="s">
        <v>54</v>
      </c>
      <c r="E4800">
        <v>7.21</v>
      </c>
      <c r="F4800">
        <v>0</v>
      </c>
      <c r="G4800">
        <v>0</v>
      </c>
      <c r="H4800">
        <v>1</v>
      </c>
      <c r="I4800">
        <f>Data[[#This Row],[nucleus_area_pct]]/Data[[#This Row],[cytoplasm_ratio]]</f>
        <v>0</v>
      </c>
      <c r="J4800">
        <v>0.85899999999999999</v>
      </c>
      <c r="K4800">
        <v>0.20599999999999999</v>
      </c>
      <c r="L4800">
        <v>0</v>
      </c>
      <c r="M4800">
        <v>1</v>
      </c>
      <c r="N4800">
        <v>0.95799999999999996</v>
      </c>
      <c r="O4800">
        <v>206</v>
      </c>
      <c r="P4800">
        <v>40</v>
      </c>
      <c r="Q4800">
        <v>233</v>
      </c>
      <c r="R4800">
        <v>146</v>
      </c>
      <c r="S4800">
        <v>152</v>
      </c>
      <c r="T4800">
        <f>(Data[[#This Row],[mean_r]]/256)*100</f>
        <v>91.015625</v>
      </c>
      <c r="U4800">
        <f>(Data[[#This Row],[mean_g]]/256)*100</f>
        <v>57.03125</v>
      </c>
      <c r="V4800">
        <f>(Data[[#This Row],[mean_b]]/256)*100</f>
        <v>59.375</v>
      </c>
      <c r="W4800">
        <v>0.5</v>
      </c>
      <c r="X4800" t="s">
        <v>51</v>
      </c>
      <c r="Y4800" t="s">
        <v>40</v>
      </c>
      <c r="Z4800">
        <v>4618</v>
      </c>
      <c r="AA4800">
        <v>4.99</v>
      </c>
      <c r="AB4800">
        <v>15.4</v>
      </c>
      <c r="AC4800">
        <v>27.7</v>
      </c>
      <c r="AD4800">
        <v>159868</v>
      </c>
      <c r="AE4800">
        <v>75.099999999999994</v>
      </c>
      <c r="AF4800">
        <v>35.200000000000003</v>
      </c>
      <c r="AG4800" t="s">
        <v>64</v>
      </c>
      <c r="AH4800" t="s">
        <v>47</v>
      </c>
      <c r="AI4800" t="s">
        <v>43</v>
      </c>
      <c r="AJ4800">
        <v>100</v>
      </c>
      <c r="AK4800">
        <v>360</v>
      </c>
      <c r="AL4800">
        <v>0.1177</v>
      </c>
      <c r="AM4800">
        <v>0.79310000000000003</v>
      </c>
      <c r="AN4800">
        <v>0.89980000000000004</v>
      </c>
      <c r="AO4800">
        <f>Data[[#This Row],[labeller_confidence_score]]-Data[[#This Row],[cytodiffusion_classification_confidence]]</f>
        <v>0.10670000000000002</v>
      </c>
    </row>
    <row r="4801" spans="1:41" x14ac:dyDescent="0.3">
      <c r="A4801" t="s">
        <v>4874</v>
      </c>
      <c r="B4801" t="s">
        <v>37</v>
      </c>
      <c r="C4801">
        <v>1</v>
      </c>
      <c r="D4801" t="s">
        <v>38</v>
      </c>
      <c r="E4801">
        <v>12.35</v>
      </c>
      <c r="F4801">
        <v>58.2</v>
      </c>
      <c r="G4801">
        <v>0.68500000000000005</v>
      </c>
      <c r="H4801">
        <v>0.41299999999999998</v>
      </c>
      <c r="I4801">
        <f>Data[[#This Row],[nucleus_area_pct]]/Data[[#This Row],[cytoplasm_ratio]]</f>
        <v>140.92009685230025</v>
      </c>
      <c r="J4801">
        <v>0.64600000000000002</v>
      </c>
      <c r="K4801">
        <v>0.45500000000000002</v>
      </c>
      <c r="L4801">
        <v>4.0599999999999996</v>
      </c>
      <c r="M4801">
        <v>5.7</v>
      </c>
      <c r="N4801">
        <v>0.77</v>
      </c>
      <c r="O4801">
        <v>415</v>
      </c>
      <c r="P4801">
        <v>78</v>
      </c>
      <c r="Q4801">
        <v>207</v>
      </c>
      <c r="R4801">
        <v>172</v>
      </c>
      <c r="S4801">
        <v>185</v>
      </c>
      <c r="T4801">
        <f>(Data[[#This Row],[mean_r]]/256)*100</f>
        <v>80.859375</v>
      </c>
      <c r="U4801">
        <f>(Data[[#This Row],[mean_g]]/256)*100</f>
        <v>67.1875</v>
      </c>
      <c r="V4801">
        <f>(Data[[#This Row],[mean_b]]/256)*100</f>
        <v>72.265625</v>
      </c>
      <c r="W4801">
        <v>0.66500000000000004</v>
      </c>
      <c r="X4801" t="s">
        <v>39</v>
      </c>
      <c r="Y4801" t="s">
        <v>45</v>
      </c>
      <c r="Z4801">
        <v>8648</v>
      </c>
      <c r="AA4801">
        <v>4.8499999999999996</v>
      </c>
      <c r="AB4801">
        <v>15.1</v>
      </c>
      <c r="AC4801">
        <v>41.5</v>
      </c>
      <c r="AD4801">
        <v>237447</v>
      </c>
      <c r="AE4801">
        <v>80.099999999999994</v>
      </c>
      <c r="AF4801">
        <v>36.200000000000003</v>
      </c>
      <c r="AG4801" t="s">
        <v>41</v>
      </c>
      <c r="AH4801" t="s">
        <v>42</v>
      </c>
      <c r="AI4801" t="s">
        <v>52</v>
      </c>
      <c r="AJ4801">
        <v>100</v>
      </c>
      <c r="AK4801">
        <v>256</v>
      </c>
      <c r="AL4801">
        <v>0.87380000000000002</v>
      </c>
      <c r="AM4801">
        <v>0.74709999999999999</v>
      </c>
      <c r="AN4801">
        <v>0.78520000000000001</v>
      </c>
      <c r="AO4801">
        <f>Data[[#This Row],[labeller_confidence_score]]-Data[[#This Row],[cytodiffusion_classification_confidence]]</f>
        <v>3.8100000000000023E-2</v>
      </c>
    </row>
    <row r="4802" spans="1:41" x14ac:dyDescent="0.3">
      <c r="A4802" t="s">
        <v>4875</v>
      </c>
      <c r="B4802" t="s">
        <v>67</v>
      </c>
      <c r="C4802">
        <v>1</v>
      </c>
      <c r="D4802" t="s">
        <v>67</v>
      </c>
      <c r="E4802">
        <v>6.39</v>
      </c>
      <c r="F4802">
        <v>30.3</v>
      </c>
      <c r="G4802">
        <v>0.39300000000000002</v>
      </c>
      <c r="H4802">
        <v>0.82599999999999996</v>
      </c>
      <c r="I4802">
        <f>Data[[#This Row],[nucleus_area_pct]]/Data[[#This Row],[cytoplasm_ratio]]</f>
        <v>36.682808716707022</v>
      </c>
      <c r="J4802">
        <v>0.1</v>
      </c>
      <c r="K4802">
        <v>0.63900000000000001</v>
      </c>
      <c r="L4802">
        <v>2.09</v>
      </c>
      <c r="M4802">
        <v>2.1</v>
      </c>
      <c r="N4802">
        <v>0.69699999999999995</v>
      </c>
      <c r="O4802">
        <v>10</v>
      </c>
      <c r="P4802">
        <v>58</v>
      </c>
      <c r="Q4802">
        <v>147</v>
      </c>
      <c r="R4802">
        <v>218</v>
      </c>
      <c r="S4802">
        <v>145</v>
      </c>
      <c r="T4802">
        <f>(Data[[#This Row],[mean_r]]/256)*100</f>
        <v>57.421875</v>
      </c>
      <c r="U4802">
        <f>(Data[[#This Row],[mean_g]]/256)*100</f>
        <v>85.15625</v>
      </c>
      <c r="V4802">
        <f>(Data[[#This Row],[mean_b]]/256)*100</f>
        <v>56.640625</v>
      </c>
      <c r="W4802">
        <v>0.70499999999999996</v>
      </c>
      <c r="X4802" t="s">
        <v>51</v>
      </c>
      <c r="Y4802" t="s">
        <v>45</v>
      </c>
      <c r="Z4802">
        <v>7309</v>
      </c>
      <c r="AA4802">
        <v>3.9</v>
      </c>
      <c r="AB4802">
        <v>15.6</v>
      </c>
      <c r="AC4802">
        <v>37.1</v>
      </c>
      <c r="AD4802">
        <v>264157</v>
      </c>
      <c r="AE4802">
        <v>96.8</v>
      </c>
      <c r="AF4802">
        <v>34.5</v>
      </c>
      <c r="AG4802" t="s">
        <v>41</v>
      </c>
      <c r="AH4802" t="s">
        <v>42</v>
      </c>
      <c r="AI4802" t="s">
        <v>56</v>
      </c>
      <c r="AJ4802">
        <v>60</v>
      </c>
      <c r="AK4802">
        <v>360</v>
      </c>
      <c r="AL4802">
        <v>0.78920000000000001</v>
      </c>
      <c r="AM4802">
        <v>0.61339999999999995</v>
      </c>
      <c r="AN4802">
        <v>0.82850000000000001</v>
      </c>
      <c r="AO4802">
        <f>Data[[#This Row],[labeller_confidence_score]]-Data[[#This Row],[cytodiffusion_classification_confidence]]</f>
        <v>0.21510000000000007</v>
      </c>
    </row>
    <row r="4803" spans="1:41" x14ac:dyDescent="0.3">
      <c r="A4803" t="s">
        <v>4876</v>
      </c>
      <c r="B4803" t="s">
        <v>67</v>
      </c>
      <c r="C4803">
        <v>1</v>
      </c>
      <c r="D4803" t="s">
        <v>67</v>
      </c>
      <c r="E4803">
        <v>12.58</v>
      </c>
      <c r="F4803">
        <v>26.7</v>
      </c>
      <c r="G4803">
        <v>0.247</v>
      </c>
      <c r="H4803">
        <v>0.78800000000000003</v>
      </c>
      <c r="I4803">
        <f>Data[[#This Row],[nucleus_area_pct]]/Data[[#This Row],[cytoplasm_ratio]]</f>
        <v>33.883248730964468</v>
      </c>
      <c r="J4803">
        <v>0.56399999999999995</v>
      </c>
      <c r="K4803">
        <v>0.71799999999999997</v>
      </c>
      <c r="L4803">
        <v>2.06</v>
      </c>
      <c r="M4803">
        <v>1</v>
      </c>
      <c r="N4803">
        <v>0.59199999999999997</v>
      </c>
      <c r="O4803">
        <v>213</v>
      </c>
      <c r="P4803">
        <v>46</v>
      </c>
      <c r="Q4803">
        <v>204</v>
      </c>
      <c r="R4803">
        <v>139</v>
      </c>
      <c r="S4803">
        <v>148</v>
      </c>
      <c r="T4803">
        <f>(Data[[#This Row],[mean_r]]/256)*100</f>
        <v>79.6875</v>
      </c>
      <c r="U4803">
        <f>(Data[[#This Row],[mean_g]]/256)*100</f>
        <v>54.296875</v>
      </c>
      <c r="V4803">
        <f>(Data[[#This Row],[mean_b]]/256)*100</f>
        <v>57.8125</v>
      </c>
      <c r="W4803">
        <v>0.53700000000000003</v>
      </c>
      <c r="X4803" t="s">
        <v>51</v>
      </c>
      <c r="Y4803" t="s">
        <v>45</v>
      </c>
      <c r="Z4803">
        <v>10543</v>
      </c>
      <c r="AA4803">
        <v>4.22</v>
      </c>
      <c r="AB4803">
        <v>11.5</v>
      </c>
      <c r="AC4803">
        <v>40.200000000000003</v>
      </c>
      <c r="AD4803">
        <v>335893</v>
      </c>
      <c r="AE4803">
        <v>85.9</v>
      </c>
      <c r="AF4803">
        <v>34.200000000000003</v>
      </c>
      <c r="AG4803" t="s">
        <v>46</v>
      </c>
      <c r="AH4803" t="s">
        <v>42</v>
      </c>
      <c r="AI4803" t="s">
        <v>52</v>
      </c>
      <c r="AJ4803">
        <v>100</v>
      </c>
      <c r="AK4803">
        <v>256</v>
      </c>
      <c r="AL4803">
        <v>0.91759999999999997</v>
      </c>
      <c r="AM4803">
        <v>0.70669999999999999</v>
      </c>
      <c r="AN4803">
        <v>0.81569999999999998</v>
      </c>
      <c r="AO4803">
        <f>Data[[#This Row],[labeller_confidence_score]]-Data[[#This Row],[cytodiffusion_classification_confidence]]</f>
        <v>0.10899999999999999</v>
      </c>
    </row>
    <row r="4804" spans="1:41" x14ac:dyDescent="0.3">
      <c r="A4804" t="s">
        <v>4877</v>
      </c>
      <c r="B4804" t="s">
        <v>49</v>
      </c>
      <c r="C4804">
        <v>0</v>
      </c>
      <c r="D4804" t="s">
        <v>50</v>
      </c>
      <c r="E4804">
        <v>14.2</v>
      </c>
      <c r="F4804">
        <v>47.6</v>
      </c>
      <c r="G4804">
        <v>0.46100000000000002</v>
      </c>
      <c r="H4804">
        <v>0.39</v>
      </c>
      <c r="I4804">
        <f>Data[[#This Row],[nucleus_area_pct]]/Data[[#This Row],[cytoplasm_ratio]]</f>
        <v>122.05128205128204</v>
      </c>
      <c r="J4804">
        <v>0.72299999999999998</v>
      </c>
      <c r="K4804">
        <v>0.40600000000000003</v>
      </c>
      <c r="L4804">
        <v>2.92</v>
      </c>
      <c r="M4804">
        <v>4.7</v>
      </c>
      <c r="N4804">
        <v>0.91500000000000004</v>
      </c>
      <c r="O4804">
        <v>419</v>
      </c>
      <c r="P4804">
        <v>87</v>
      </c>
      <c r="Q4804">
        <v>232</v>
      </c>
      <c r="R4804">
        <v>153</v>
      </c>
      <c r="S4804">
        <v>154</v>
      </c>
      <c r="T4804">
        <f>(Data[[#This Row],[mean_r]]/256)*100</f>
        <v>90.625</v>
      </c>
      <c r="U4804">
        <f>(Data[[#This Row],[mean_g]]/256)*100</f>
        <v>59.765625</v>
      </c>
      <c r="V4804">
        <f>(Data[[#This Row],[mean_b]]/256)*100</f>
        <v>60.15625</v>
      </c>
      <c r="W4804">
        <v>0.63500000000000001</v>
      </c>
      <c r="X4804" t="s">
        <v>51</v>
      </c>
      <c r="Y4804" t="s">
        <v>45</v>
      </c>
      <c r="Z4804">
        <v>5388</v>
      </c>
      <c r="AA4804">
        <v>4.6100000000000003</v>
      </c>
      <c r="AB4804">
        <v>15.3</v>
      </c>
      <c r="AC4804">
        <v>47.7</v>
      </c>
      <c r="AD4804">
        <v>455714</v>
      </c>
      <c r="AE4804">
        <v>94.8</v>
      </c>
      <c r="AF4804">
        <v>33.700000000000003</v>
      </c>
      <c r="AG4804" t="s">
        <v>41</v>
      </c>
      <c r="AH4804" t="s">
        <v>42</v>
      </c>
      <c r="AI4804" t="s">
        <v>52</v>
      </c>
      <c r="AJ4804">
        <v>100</v>
      </c>
      <c r="AK4804">
        <v>224</v>
      </c>
      <c r="AL4804">
        <v>0.13300000000000001</v>
      </c>
      <c r="AM4804">
        <v>0.97150000000000003</v>
      </c>
      <c r="AN4804">
        <v>0.94550000000000001</v>
      </c>
      <c r="AO4804">
        <f>Data[[#This Row],[labeller_confidence_score]]-Data[[#This Row],[cytodiffusion_classification_confidence]]</f>
        <v>-2.6000000000000023E-2</v>
      </c>
    </row>
    <row r="4805" spans="1:41" x14ac:dyDescent="0.3">
      <c r="A4805" t="s">
        <v>4878</v>
      </c>
      <c r="B4805" t="s">
        <v>110</v>
      </c>
      <c r="C4805">
        <v>1</v>
      </c>
      <c r="D4805" t="s">
        <v>104</v>
      </c>
      <c r="E4805">
        <v>8.91</v>
      </c>
      <c r="F4805">
        <v>0</v>
      </c>
      <c r="G4805">
        <v>0</v>
      </c>
      <c r="H4805">
        <v>1</v>
      </c>
      <c r="I4805">
        <f>Data[[#This Row],[nucleus_area_pct]]/Data[[#This Row],[cytoplasm_ratio]]</f>
        <v>0</v>
      </c>
      <c r="J4805">
        <v>0.8</v>
      </c>
      <c r="K4805">
        <v>0.193</v>
      </c>
      <c r="L4805">
        <v>0.61</v>
      </c>
      <c r="M4805">
        <v>1</v>
      </c>
      <c r="N4805">
        <v>0.92500000000000004</v>
      </c>
      <c r="O4805">
        <v>169</v>
      </c>
      <c r="P4805">
        <v>54</v>
      </c>
      <c r="Q4805">
        <v>216</v>
      </c>
      <c r="R4805">
        <v>143</v>
      </c>
      <c r="S4805">
        <v>140</v>
      </c>
      <c r="T4805">
        <f>(Data[[#This Row],[mean_r]]/256)*100</f>
        <v>84.375</v>
      </c>
      <c r="U4805">
        <f>(Data[[#This Row],[mean_g]]/256)*100</f>
        <v>55.859375</v>
      </c>
      <c r="V4805">
        <f>(Data[[#This Row],[mean_b]]/256)*100</f>
        <v>54.6875</v>
      </c>
      <c r="W4805">
        <v>0.439</v>
      </c>
      <c r="X4805" t="s">
        <v>51</v>
      </c>
      <c r="Y4805" t="s">
        <v>40</v>
      </c>
      <c r="Z4805">
        <v>8515</v>
      </c>
      <c r="AA4805">
        <v>4.49</v>
      </c>
      <c r="AB4805">
        <v>11.3</v>
      </c>
      <c r="AC4805">
        <v>31.9</v>
      </c>
      <c r="AD4805">
        <v>152551</v>
      </c>
      <c r="AE4805">
        <v>89.2</v>
      </c>
      <c r="AF4805">
        <v>33.9</v>
      </c>
      <c r="AG4805" t="s">
        <v>41</v>
      </c>
      <c r="AH4805" t="s">
        <v>47</v>
      </c>
      <c r="AI4805" t="s">
        <v>52</v>
      </c>
      <c r="AJ4805">
        <v>100</v>
      </c>
      <c r="AK4805">
        <v>512</v>
      </c>
      <c r="AL4805">
        <v>0.81469999999999998</v>
      </c>
      <c r="AM4805">
        <v>0.73740000000000006</v>
      </c>
      <c r="AN4805">
        <v>0.74329999999999996</v>
      </c>
      <c r="AO4805">
        <f>Data[[#This Row],[labeller_confidence_score]]-Data[[#This Row],[cytodiffusion_classification_confidence]]</f>
        <v>5.8999999999999053E-3</v>
      </c>
    </row>
    <row r="4806" spans="1:41" x14ac:dyDescent="0.3">
      <c r="A4806" t="s">
        <v>4879</v>
      </c>
      <c r="B4806" t="s">
        <v>37</v>
      </c>
      <c r="C4806">
        <v>1</v>
      </c>
      <c r="D4806" t="s">
        <v>38</v>
      </c>
      <c r="E4806">
        <v>15.72</v>
      </c>
      <c r="F4806">
        <v>61.1</v>
      </c>
      <c r="G4806">
        <v>0.58099999999999996</v>
      </c>
      <c r="H4806">
        <v>0.34</v>
      </c>
      <c r="I4806">
        <f>Data[[#This Row],[nucleus_area_pct]]/Data[[#This Row],[cytoplasm_ratio]]</f>
        <v>179.70588235294116</v>
      </c>
      <c r="J4806">
        <v>0.65900000000000003</v>
      </c>
      <c r="K4806">
        <v>0.39700000000000002</v>
      </c>
      <c r="L4806">
        <v>3.39</v>
      </c>
      <c r="M4806">
        <v>6.5</v>
      </c>
      <c r="N4806">
        <v>0.85599999999999998</v>
      </c>
      <c r="O4806">
        <v>486</v>
      </c>
      <c r="P4806">
        <v>76</v>
      </c>
      <c r="Q4806">
        <v>199</v>
      </c>
      <c r="R4806">
        <v>134</v>
      </c>
      <c r="S4806">
        <v>156</v>
      </c>
      <c r="T4806">
        <f>(Data[[#This Row],[mean_r]]/256)*100</f>
        <v>77.734375</v>
      </c>
      <c r="U4806">
        <f>(Data[[#This Row],[mean_g]]/256)*100</f>
        <v>52.34375</v>
      </c>
      <c r="V4806">
        <f>(Data[[#This Row],[mean_b]]/256)*100</f>
        <v>60.9375</v>
      </c>
      <c r="W4806">
        <v>0.63</v>
      </c>
      <c r="X4806" t="s">
        <v>51</v>
      </c>
      <c r="Y4806" t="s">
        <v>45</v>
      </c>
      <c r="Z4806">
        <v>7071</v>
      </c>
      <c r="AA4806">
        <v>4.5199999999999996</v>
      </c>
      <c r="AB4806">
        <v>11.7</v>
      </c>
      <c r="AC4806">
        <v>39.200000000000003</v>
      </c>
      <c r="AD4806">
        <v>127749</v>
      </c>
      <c r="AE4806">
        <v>105.9</v>
      </c>
      <c r="AF4806">
        <v>32.5</v>
      </c>
      <c r="AG4806" t="s">
        <v>41</v>
      </c>
      <c r="AH4806" t="s">
        <v>68</v>
      </c>
      <c r="AI4806" t="s">
        <v>43</v>
      </c>
      <c r="AJ4806">
        <v>40</v>
      </c>
      <c r="AK4806">
        <v>256</v>
      </c>
      <c r="AL4806">
        <v>0.94379999999999997</v>
      </c>
      <c r="AM4806">
        <v>0.69410000000000005</v>
      </c>
      <c r="AN4806">
        <v>0.80479999999999996</v>
      </c>
      <c r="AO4806">
        <f>Data[[#This Row],[labeller_confidence_score]]-Data[[#This Row],[cytodiffusion_classification_confidence]]</f>
        <v>0.11069999999999991</v>
      </c>
    </row>
    <row r="4807" spans="1:41" x14ac:dyDescent="0.3">
      <c r="A4807" t="s">
        <v>4880</v>
      </c>
      <c r="B4807" t="s">
        <v>49</v>
      </c>
      <c r="C4807">
        <v>0</v>
      </c>
      <c r="D4807" t="s">
        <v>50</v>
      </c>
      <c r="E4807">
        <v>10.43</v>
      </c>
      <c r="F4807">
        <v>59.4</v>
      </c>
      <c r="G4807">
        <v>0.73</v>
      </c>
      <c r="H4807">
        <v>0.48299999999999998</v>
      </c>
      <c r="I4807">
        <f>Data[[#This Row],[nucleus_area_pct]]/Data[[#This Row],[cytoplasm_ratio]]</f>
        <v>122.98136645962732</v>
      </c>
      <c r="J4807">
        <v>0.84599999999999997</v>
      </c>
      <c r="K4807">
        <v>0.52400000000000002</v>
      </c>
      <c r="L4807">
        <v>2.78</v>
      </c>
      <c r="M4807">
        <v>2.4</v>
      </c>
      <c r="N4807">
        <v>0.85299999999999998</v>
      </c>
      <c r="O4807">
        <v>407</v>
      </c>
      <c r="P4807">
        <v>61</v>
      </c>
      <c r="Q4807">
        <v>208</v>
      </c>
      <c r="R4807">
        <v>170</v>
      </c>
      <c r="S4807">
        <v>182</v>
      </c>
      <c r="T4807">
        <f>(Data[[#This Row],[mean_r]]/256)*100</f>
        <v>81.25</v>
      </c>
      <c r="U4807">
        <f>(Data[[#This Row],[mean_g]]/256)*100</f>
        <v>66.40625</v>
      </c>
      <c r="V4807">
        <f>(Data[[#This Row],[mean_b]]/256)*100</f>
        <v>71.09375</v>
      </c>
      <c r="W4807">
        <v>0.59499999999999997</v>
      </c>
      <c r="X4807" t="s">
        <v>51</v>
      </c>
      <c r="Y4807" t="s">
        <v>45</v>
      </c>
      <c r="Z4807">
        <v>6441</v>
      </c>
      <c r="AA4807">
        <v>5.83</v>
      </c>
      <c r="AB4807">
        <v>14.2</v>
      </c>
      <c r="AC4807">
        <v>41.4</v>
      </c>
      <c r="AD4807">
        <v>209684</v>
      </c>
      <c r="AE4807">
        <v>97.3</v>
      </c>
      <c r="AF4807">
        <v>33.1</v>
      </c>
      <c r="AG4807" t="s">
        <v>41</v>
      </c>
      <c r="AH4807" t="s">
        <v>42</v>
      </c>
      <c r="AI4807" t="s">
        <v>43</v>
      </c>
      <c r="AJ4807">
        <v>100</v>
      </c>
      <c r="AK4807">
        <v>224</v>
      </c>
      <c r="AL4807">
        <v>2.63E-2</v>
      </c>
      <c r="AM4807">
        <v>0.90620000000000001</v>
      </c>
      <c r="AN4807">
        <v>0.88070000000000004</v>
      </c>
      <c r="AO4807">
        <f>Data[[#This Row],[labeller_confidence_score]]-Data[[#This Row],[cytodiffusion_classification_confidence]]</f>
        <v>-2.5499999999999967E-2</v>
      </c>
    </row>
    <row r="4808" spans="1:41" x14ac:dyDescent="0.3">
      <c r="A4808" t="s">
        <v>4881</v>
      </c>
      <c r="B4808" t="s">
        <v>89</v>
      </c>
      <c r="C4808">
        <v>1</v>
      </c>
      <c r="D4808" t="s">
        <v>38</v>
      </c>
      <c r="E4808">
        <v>13.52</v>
      </c>
      <c r="F4808">
        <v>55.4</v>
      </c>
      <c r="G4808">
        <v>0.65700000000000003</v>
      </c>
      <c r="H4808">
        <v>0.502</v>
      </c>
      <c r="I4808">
        <f>Data[[#This Row],[nucleus_area_pct]]/Data[[#This Row],[cytoplasm_ratio]]</f>
        <v>110.35856573705179</v>
      </c>
      <c r="J4808">
        <v>0.71099999999999997</v>
      </c>
      <c r="K4808">
        <v>0.41899999999999998</v>
      </c>
      <c r="L4808">
        <v>5.66</v>
      </c>
      <c r="M4808">
        <v>2.9</v>
      </c>
      <c r="N4808">
        <v>0.8</v>
      </c>
      <c r="O4808">
        <v>465</v>
      </c>
      <c r="P4808">
        <v>61</v>
      </c>
      <c r="Q4808">
        <v>240</v>
      </c>
      <c r="R4808">
        <v>145</v>
      </c>
      <c r="S4808">
        <v>174</v>
      </c>
      <c r="T4808">
        <f>(Data[[#This Row],[mean_r]]/256)*100</f>
        <v>93.75</v>
      </c>
      <c r="U4808">
        <f>(Data[[#This Row],[mean_g]]/256)*100</f>
        <v>56.640625</v>
      </c>
      <c r="V4808">
        <f>(Data[[#This Row],[mean_b]]/256)*100</f>
        <v>67.96875</v>
      </c>
      <c r="W4808">
        <v>0.64800000000000002</v>
      </c>
      <c r="X4808" t="s">
        <v>39</v>
      </c>
      <c r="Y4808" t="s">
        <v>40</v>
      </c>
      <c r="Z4808">
        <v>4545</v>
      </c>
      <c r="AA4808">
        <v>3.9</v>
      </c>
      <c r="AB4808">
        <v>11.2</v>
      </c>
      <c r="AC4808">
        <v>43.6</v>
      </c>
      <c r="AD4808">
        <v>271764</v>
      </c>
      <c r="AE4808">
        <v>77.400000000000006</v>
      </c>
      <c r="AF4808">
        <v>32.9</v>
      </c>
      <c r="AG4808" t="s">
        <v>41</v>
      </c>
      <c r="AH4808" t="s">
        <v>42</v>
      </c>
      <c r="AI4808" t="s">
        <v>52</v>
      </c>
      <c r="AJ4808">
        <v>100</v>
      </c>
      <c r="AK4808">
        <v>256</v>
      </c>
      <c r="AL4808">
        <v>0.87060000000000004</v>
      </c>
      <c r="AM4808">
        <v>0.67369999999999997</v>
      </c>
      <c r="AN4808">
        <v>0.83009999999999995</v>
      </c>
      <c r="AO4808">
        <f>Data[[#This Row],[labeller_confidence_score]]-Data[[#This Row],[cytodiffusion_classification_confidence]]</f>
        <v>0.15639999999999998</v>
      </c>
    </row>
    <row r="4809" spans="1:41" x14ac:dyDescent="0.3">
      <c r="A4809" t="s">
        <v>4882</v>
      </c>
      <c r="B4809" t="s">
        <v>81</v>
      </c>
      <c r="C4809">
        <v>1</v>
      </c>
      <c r="D4809" t="s">
        <v>82</v>
      </c>
      <c r="E4809">
        <v>20.32</v>
      </c>
      <c r="F4809">
        <v>89.4</v>
      </c>
      <c r="G4809">
        <v>0.35199999999999998</v>
      </c>
      <c r="H4809">
        <v>8.3000000000000004E-2</v>
      </c>
      <c r="I4809">
        <f>Data[[#This Row],[nucleus_area_pct]]/Data[[#This Row],[cytoplasm_ratio]]</f>
        <v>1077.1084337349398</v>
      </c>
      <c r="J4809">
        <v>0.74399999999999999</v>
      </c>
      <c r="K4809">
        <v>0.373</v>
      </c>
      <c r="L4809">
        <v>0.91</v>
      </c>
      <c r="M4809">
        <v>1</v>
      </c>
      <c r="N4809">
        <v>0.85599999999999998</v>
      </c>
      <c r="O4809">
        <v>547</v>
      </c>
      <c r="P4809">
        <v>112</v>
      </c>
      <c r="Q4809">
        <v>214</v>
      </c>
      <c r="R4809">
        <v>149</v>
      </c>
      <c r="S4809">
        <v>197</v>
      </c>
      <c r="T4809">
        <f>(Data[[#This Row],[mean_r]]/256)*100</f>
        <v>83.59375</v>
      </c>
      <c r="U4809">
        <f>(Data[[#This Row],[mean_g]]/256)*100</f>
        <v>58.203125</v>
      </c>
      <c r="V4809">
        <f>(Data[[#This Row],[mean_b]]/256)*100</f>
        <v>76.953125</v>
      </c>
      <c r="W4809">
        <v>0.76800000000000002</v>
      </c>
      <c r="X4809" t="s">
        <v>39</v>
      </c>
      <c r="Y4809" t="s">
        <v>40</v>
      </c>
      <c r="Z4809">
        <v>10622</v>
      </c>
      <c r="AA4809">
        <v>4.75</v>
      </c>
      <c r="AB4809">
        <v>9</v>
      </c>
      <c r="AC4809">
        <v>42.8</v>
      </c>
      <c r="AD4809">
        <v>291001</v>
      </c>
      <c r="AE4809">
        <v>97.9</v>
      </c>
      <c r="AF4809">
        <v>33.4</v>
      </c>
      <c r="AG4809" t="s">
        <v>46</v>
      </c>
      <c r="AH4809" t="s">
        <v>42</v>
      </c>
      <c r="AI4809" t="s">
        <v>56</v>
      </c>
      <c r="AJ4809">
        <v>40</v>
      </c>
      <c r="AK4809">
        <v>224</v>
      </c>
      <c r="AL4809">
        <v>0.83360000000000001</v>
      </c>
      <c r="AM4809">
        <v>0.72919999999999996</v>
      </c>
      <c r="AN4809">
        <v>0.76380000000000003</v>
      </c>
      <c r="AO4809">
        <f>Data[[#This Row],[labeller_confidence_score]]-Data[[#This Row],[cytodiffusion_classification_confidence]]</f>
        <v>3.4600000000000075E-2</v>
      </c>
    </row>
    <row r="4810" spans="1:41" x14ac:dyDescent="0.3">
      <c r="A4810" t="s">
        <v>4883</v>
      </c>
      <c r="B4810" t="s">
        <v>54</v>
      </c>
      <c r="C4810">
        <v>0</v>
      </c>
      <c r="D4810" t="s">
        <v>54</v>
      </c>
      <c r="E4810">
        <v>6.33</v>
      </c>
      <c r="F4810">
        <v>0</v>
      </c>
      <c r="G4810">
        <v>0</v>
      </c>
      <c r="H4810">
        <v>1</v>
      </c>
      <c r="I4810">
        <f>Data[[#This Row],[nucleus_area_pct]]/Data[[#This Row],[cytoplasm_ratio]]</f>
        <v>0</v>
      </c>
      <c r="J4810">
        <v>0.88900000000000001</v>
      </c>
      <c r="K4810">
        <v>0.16</v>
      </c>
      <c r="L4810">
        <v>0.28999999999999998</v>
      </c>
      <c r="M4810">
        <v>1</v>
      </c>
      <c r="N4810">
        <v>0.93899999999999995</v>
      </c>
      <c r="O4810">
        <v>161</v>
      </c>
      <c r="P4810">
        <v>46</v>
      </c>
      <c r="Q4810">
        <v>222</v>
      </c>
      <c r="R4810">
        <v>131</v>
      </c>
      <c r="S4810">
        <v>138</v>
      </c>
      <c r="T4810">
        <f>(Data[[#This Row],[mean_r]]/256)*100</f>
        <v>86.71875</v>
      </c>
      <c r="U4810">
        <f>(Data[[#This Row],[mean_g]]/256)*100</f>
        <v>51.171875</v>
      </c>
      <c r="V4810">
        <f>(Data[[#This Row],[mean_b]]/256)*100</f>
        <v>53.90625</v>
      </c>
      <c r="W4810">
        <v>0.56899999999999995</v>
      </c>
      <c r="X4810" t="s">
        <v>51</v>
      </c>
      <c r="Y4810" t="s">
        <v>45</v>
      </c>
      <c r="Z4810">
        <v>7214</v>
      </c>
      <c r="AA4810">
        <v>4.49</v>
      </c>
      <c r="AB4810">
        <v>15.5</v>
      </c>
      <c r="AC4810">
        <v>40</v>
      </c>
      <c r="AD4810">
        <v>308348</v>
      </c>
      <c r="AE4810">
        <v>98.3</v>
      </c>
      <c r="AF4810">
        <v>32.6</v>
      </c>
      <c r="AG4810" t="s">
        <v>41</v>
      </c>
      <c r="AH4810" t="s">
        <v>42</v>
      </c>
      <c r="AI4810" t="s">
        <v>52</v>
      </c>
      <c r="AJ4810">
        <v>100</v>
      </c>
      <c r="AK4810">
        <v>512</v>
      </c>
      <c r="AL4810">
        <v>0</v>
      </c>
      <c r="AM4810">
        <v>0.86250000000000004</v>
      </c>
      <c r="AN4810">
        <v>0.89629999999999999</v>
      </c>
      <c r="AO4810">
        <f>Data[[#This Row],[labeller_confidence_score]]-Data[[#This Row],[cytodiffusion_classification_confidence]]</f>
        <v>3.3799999999999941E-2</v>
      </c>
    </row>
    <row r="4811" spans="1:41" x14ac:dyDescent="0.3">
      <c r="A4811" t="s">
        <v>4884</v>
      </c>
      <c r="B4811" t="s">
        <v>49</v>
      </c>
      <c r="C4811">
        <v>0</v>
      </c>
      <c r="D4811" t="s">
        <v>50</v>
      </c>
      <c r="E4811">
        <v>10.53</v>
      </c>
      <c r="F4811">
        <v>50.4</v>
      </c>
      <c r="G4811">
        <v>0.48399999999999999</v>
      </c>
      <c r="H4811">
        <v>0.47</v>
      </c>
      <c r="I4811">
        <f>Data[[#This Row],[nucleus_area_pct]]/Data[[#This Row],[cytoplasm_ratio]]</f>
        <v>107.23404255319149</v>
      </c>
      <c r="J4811">
        <v>0.79700000000000004</v>
      </c>
      <c r="K4811">
        <v>0.41199999999999998</v>
      </c>
      <c r="L4811">
        <v>3.5</v>
      </c>
      <c r="M4811">
        <v>2.9</v>
      </c>
      <c r="N4811">
        <v>0.75900000000000001</v>
      </c>
      <c r="O4811">
        <v>439</v>
      </c>
      <c r="P4811">
        <v>66</v>
      </c>
      <c r="Q4811">
        <v>186</v>
      </c>
      <c r="R4811">
        <v>174</v>
      </c>
      <c r="S4811">
        <v>205</v>
      </c>
      <c r="T4811">
        <f>(Data[[#This Row],[mean_r]]/256)*100</f>
        <v>72.65625</v>
      </c>
      <c r="U4811">
        <f>(Data[[#This Row],[mean_g]]/256)*100</f>
        <v>67.96875</v>
      </c>
      <c r="V4811">
        <f>(Data[[#This Row],[mean_b]]/256)*100</f>
        <v>80.078125</v>
      </c>
      <c r="W4811">
        <v>0.75900000000000001</v>
      </c>
      <c r="X4811" t="s">
        <v>39</v>
      </c>
      <c r="Y4811" t="s">
        <v>40</v>
      </c>
      <c r="Z4811">
        <v>7467</v>
      </c>
      <c r="AA4811">
        <v>4.75</v>
      </c>
      <c r="AB4811">
        <v>17.2</v>
      </c>
      <c r="AC4811">
        <v>35</v>
      </c>
      <c r="AD4811">
        <v>393787</v>
      </c>
      <c r="AE4811">
        <v>91.1</v>
      </c>
      <c r="AF4811">
        <v>33.4</v>
      </c>
      <c r="AG4811" t="s">
        <v>46</v>
      </c>
      <c r="AH4811" t="s">
        <v>68</v>
      </c>
      <c r="AI4811" t="s">
        <v>56</v>
      </c>
      <c r="AJ4811">
        <v>100</v>
      </c>
      <c r="AK4811">
        <v>224</v>
      </c>
      <c r="AL4811">
        <v>8.1000000000000003E-2</v>
      </c>
      <c r="AM4811">
        <v>0.85540000000000005</v>
      </c>
      <c r="AN4811">
        <v>0.95920000000000005</v>
      </c>
      <c r="AO4811">
        <f>Data[[#This Row],[labeller_confidence_score]]-Data[[#This Row],[cytodiffusion_classification_confidence]]</f>
        <v>0.1038</v>
      </c>
    </row>
    <row r="4812" spans="1:41" x14ac:dyDescent="0.3">
      <c r="A4812" t="s">
        <v>4885</v>
      </c>
      <c r="B4812" t="s">
        <v>62</v>
      </c>
      <c r="C4812">
        <v>0</v>
      </c>
      <c r="D4812" t="s">
        <v>50</v>
      </c>
      <c r="E4812">
        <v>8.08</v>
      </c>
      <c r="F4812">
        <v>75</v>
      </c>
      <c r="G4812">
        <v>0.78</v>
      </c>
      <c r="H4812">
        <v>0.26300000000000001</v>
      </c>
      <c r="I4812">
        <f>Data[[#This Row],[nucleus_area_pct]]/Data[[#This Row],[cytoplasm_ratio]]</f>
        <v>285.17110266159693</v>
      </c>
      <c r="J4812">
        <v>0.90600000000000003</v>
      </c>
      <c r="K4812">
        <v>0.20899999999999999</v>
      </c>
      <c r="L4812">
        <v>1.1000000000000001</v>
      </c>
      <c r="M4812">
        <v>1</v>
      </c>
      <c r="N4812">
        <v>0.94</v>
      </c>
      <c r="O4812">
        <v>314</v>
      </c>
      <c r="P4812">
        <v>62</v>
      </c>
      <c r="Q4812">
        <v>173</v>
      </c>
      <c r="R4812">
        <v>155</v>
      </c>
      <c r="S4812">
        <v>192</v>
      </c>
      <c r="T4812">
        <f>(Data[[#This Row],[mean_r]]/256)*100</f>
        <v>67.578125</v>
      </c>
      <c r="U4812">
        <f>(Data[[#This Row],[mean_g]]/256)*100</f>
        <v>60.546875</v>
      </c>
      <c r="V4812">
        <f>(Data[[#This Row],[mean_b]]/256)*100</f>
        <v>75</v>
      </c>
      <c r="W4812">
        <v>0.77900000000000003</v>
      </c>
      <c r="X4812" t="s">
        <v>51</v>
      </c>
      <c r="Y4812" t="s">
        <v>40</v>
      </c>
      <c r="Z4812">
        <v>7597</v>
      </c>
      <c r="AA4812">
        <v>5.24</v>
      </c>
      <c r="AB4812">
        <v>16</v>
      </c>
      <c r="AC4812">
        <v>50.5</v>
      </c>
      <c r="AD4812">
        <v>227484</v>
      </c>
      <c r="AE4812">
        <v>88</v>
      </c>
      <c r="AF4812">
        <v>35.200000000000003</v>
      </c>
      <c r="AG4812" t="s">
        <v>41</v>
      </c>
      <c r="AH4812" t="s">
        <v>68</v>
      </c>
      <c r="AI4812" t="s">
        <v>52</v>
      </c>
      <c r="AJ4812">
        <v>40</v>
      </c>
      <c r="AK4812">
        <v>360</v>
      </c>
      <c r="AL4812">
        <v>0.18540000000000001</v>
      </c>
      <c r="AM4812">
        <v>0.90249999999999997</v>
      </c>
      <c r="AN4812">
        <v>0.95250000000000001</v>
      </c>
      <c r="AO4812">
        <f>Data[[#This Row],[labeller_confidence_score]]-Data[[#This Row],[cytodiffusion_classification_confidence]]</f>
        <v>5.0000000000000044E-2</v>
      </c>
    </row>
    <row r="4813" spans="1:41" x14ac:dyDescent="0.3">
      <c r="A4813" t="s">
        <v>4886</v>
      </c>
      <c r="B4813" t="s">
        <v>54</v>
      </c>
      <c r="C4813">
        <v>0</v>
      </c>
      <c r="D4813" t="s">
        <v>54</v>
      </c>
      <c r="E4813">
        <v>7.54</v>
      </c>
      <c r="F4813">
        <v>0</v>
      </c>
      <c r="G4813">
        <v>0</v>
      </c>
      <c r="H4813">
        <v>1</v>
      </c>
      <c r="I4813">
        <f>Data[[#This Row],[nucleus_area_pct]]/Data[[#This Row],[cytoplasm_ratio]]</f>
        <v>0</v>
      </c>
      <c r="J4813">
        <v>0.93400000000000005</v>
      </c>
      <c r="K4813">
        <v>0.13300000000000001</v>
      </c>
      <c r="L4813">
        <v>0.73</v>
      </c>
      <c r="M4813">
        <v>1</v>
      </c>
      <c r="N4813">
        <v>0.92600000000000005</v>
      </c>
      <c r="O4813">
        <v>170</v>
      </c>
      <c r="P4813">
        <v>55</v>
      </c>
      <c r="Q4813">
        <v>230</v>
      </c>
      <c r="R4813">
        <v>127</v>
      </c>
      <c r="S4813">
        <v>117</v>
      </c>
      <c r="T4813">
        <f>(Data[[#This Row],[mean_r]]/256)*100</f>
        <v>89.84375</v>
      </c>
      <c r="U4813">
        <f>(Data[[#This Row],[mean_g]]/256)*100</f>
        <v>49.609375</v>
      </c>
      <c r="V4813">
        <f>(Data[[#This Row],[mean_b]]/256)*100</f>
        <v>45.703125</v>
      </c>
      <c r="W4813">
        <v>0.55700000000000005</v>
      </c>
      <c r="X4813" t="s">
        <v>51</v>
      </c>
      <c r="Y4813" t="s">
        <v>45</v>
      </c>
      <c r="Z4813">
        <v>8989</v>
      </c>
      <c r="AA4813">
        <v>5.28</v>
      </c>
      <c r="AB4813">
        <v>10.3</v>
      </c>
      <c r="AC4813">
        <v>45.3</v>
      </c>
      <c r="AD4813">
        <v>269605</v>
      </c>
      <c r="AE4813">
        <v>100.6</v>
      </c>
      <c r="AF4813">
        <v>35.1</v>
      </c>
      <c r="AG4813" t="s">
        <v>46</v>
      </c>
      <c r="AH4813" t="s">
        <v>47</v>
      </c>
      <c r="AI4813" t="s">
        <v>56</v>
      </c>
      <c r="AJ4813">
        <v>40</v>
      </c>
      <c r="AK4813">
        <v>256</v>
      </c>
      <c r="AL4813">
        <v>7.5499999999999998E-2</v>
      </c>
      <c r="AM4813">
        <v>0.89600000000000002</v>
      </c>
      <c r="AN4813">
        <v>0.94889999999999997</v>
      </c>
      <c r="AO4813">
        <f>Data[[#This Row],[labeller_confidence_score]]-Data[[#This Row],[cytodiffusion_classification_confidence]]</f>
        <v>5.2899999999999947E-2</v>
      </c>
    </row>
    <row r="4814" spans="1:41" x14ac:dyDescent="0.3">
      <c r="A4814" t="s">
        <v>4887</v>
      </c>
      <c r="B4814" t="s">
        <v>85</v>
      </c>
      <c r="C4814">
        <v>0</v>
      </c>
      <c r="D4814" t="s">
        <v>50</v>
      </c>
      <c r="E4814">
        <v>11.83</v>
      </c>
      <c r="F4814">
        <v>64.7</v>
      </c>
      <c r="G4814">
        <v>0.72899999999999998</v>
      </c>
      <c r="H4814">
        <v>0.36099999999999999</v>
      </c>
      <c r="I4814">
        <f>Data[[#This Row],[nucleus_area_pct]]/Data[[#This Row],[cytoplasm_ratio]]</f>
        <v>179.22437673130196</v>
      </c>
      <c r="J4814">
        <v>0.745</v>
      </c>
      <c r="K4814">
        <v>0.26300000000000001</v>
      </c>
      <c r="L4814">
        <v>4.72</v>
      </c>
      <c r="M4814">
        <v>1.8</v>
      </c>
      <c r="N4814">
        <v>0.67700000000000005</v>
      </c>
      <c r="O4814">
        <v>399</v>
      </c>
      <c r="P4814">
        <v>70</v>
      </c>
      <c r="Q4814">
        <v>202</v>
      </c>
      <c r="R4814">
        <v>122</v>
      </c>
      <c r="S4814">
        <v>215</v>
      </c>
      <c r="T4814">
        <f>(Data[[#This Row],[mean_r]]/256)*100</f>
        <v>78.90625</v>
      </c>
      <c r="U4814">
        <f>(Data[[#This Row],[mean_g]]/256)*100</f>
        <v>47.65625</v>
      </c>
      <c r="V4814">
        <f>(Data[[#This Row],[mean_b]]/256)*100</f>
        <v>83.984375</v>
      </c>
      <c r="W4814">
        <v>0.58799999999999997</v>
      </c>
      <c r="X4814" t="s">
        <v>51</v>
      </c>
      <c r="Y4814" t="s">
        <v>40</v>
      </c>
      <c r="Z4814">
        <v>6631</v>
      </c>
      <c r="AA4814">
        <v>4.05</v>
      </c>
      <c r="AB4814">
        <v>13.4</v>
      </c>
      <c r="AC4814">
        <v>44.3</v>
      </c>
      <c r="AD4814">
        <v>246738</v>
      </c>
      <c r="AE4814">
        <v>84.6</v>
      </c>
      <c r="AF4814">
        <v>33.4</v>
      </c>
      <c r="AG4814" t="s">
        <v>64</v>
      </c>
      <c r="AH4814" t="s">
        <v>42</v>
      </c>
      <c r="AI4814" t="s">
        <v>43</v>
      </c>
      <c r="AJ4814">
        <v>100</v>
      </c>
      <c r="AK4814">
        <v>256</v>
      </c>
      <c r="AL4814">
        <v>0.13569999999999999</v>
      </c>
      <c r="AM4814">
        <v>1</v>
      </c>
      <c r="AN4814">
        <v>0.90039999999999998</v>
      </c>
      <c r="AO4814">
        <f>Data[[#This Row],[labeller_confidence_score]]-Data[[#This Row],[cytodiffusion_classification_confidence]]</f>
        <v>-9.9600000000000022E-2</v>
      </c>
    </row>
    <row r="4815" spans="1:41" x14ac:dyDescent="0.3">
      <c r="A4815" t="s">
        <v>4888</v>
      </c>
      <c r="B4815" t="s">
        <v>103</v>
      </c>
      <c r="C4815">
        <v>1</v>
      </c>
      <c r="D4815" t="s">
        <v>104</v>
      </c>
      <c r="E4815">
        <v>4.66</v>
      </c>
      <c r="F4815">
        <v>0</v>
      </c>
      <c r="G4815">
        <v>0</v>
      </c>
      <c r="H4815">
        <v>1</v>
      </c>
      <c r="I4815">
        <f>Data[[#This Row],[nucleus_area_pct]]/Data[[#This Row],[cytoplasm_ratio]]</f>
        <v>0</v>
      </c>
      <c r="J4815">
        <v>0.372</v>
      </c>
      <c r="K4815">
        <v>0.64</v>
      </c>
      <c r="L4815">
        <v>0.68</v>
      </c>
      <c r="M4815">
        <v>1</v>
      </c>
      <c r="N4815">
        <v>0.72199999999999998</v>
      </c>
      <c r="O4815">
        <v>88</v>
      </c>
      <c r="P4815">
        <v>33</v>
      </c>
      <c r="Q4815">
        <v>234</v>
      </c>
      <c r="R4815">
        <v>131</v>
      </c>
      <c r="S4815">
        <v>116</v>
      </c>
      <c r="T4815">
        <f>(Data[[#This Row],[mean_r]]/256)*100</f>
        <v>91.40625</v>
      </c>
      <c r="U4815">
        <f>(Data[[#This Row],[mean_g]]/256)*100</f>
        <v>51.171875</v>
      </c>
      <c r="V4815">
        <f>(Data[[#This Row],[mean_b]]/256)*100</f>
        <v>45.3125</v>
      </c>
      <c r="W4815">
        <v>0.438</v>
      </c>
      <c r="X4815" t="s">
        <v>51</v>
      </c>
      <c r="Y4815" t="s">
        <v>45</v>
      </c>
      <c r="Z4815">
        <v>6290</v>
      </c>
      <c r="AA4815">
        <v>5.77</v>
      </c>
      <c r="AB4815">
        <v>15.3</v>
      </c>
      <c r="AC4815">
        <v>42.8</v>
      </c>
      <c r="AD4815">
        <v>326727</v>
      </c>
      <c r="AE4815">
        <v>90</v>
      </c>
      <c r="AF4815">
        <v>31.9</v>
      </c>
      <c r="AG4815" t="s">
        <v>46</v>
      </c>
      <c r="AH4815" t="s">
        <v>47</v>
      </c>
      <c r="AI4815" t="s">
        <v>52</v>
      </c>
      <c r="AJ4815">
        <v>100</v>
      </c>
      <c r="AK4815">
        <v>224</v>
      </c>
      <c r="AL4815">
        <v>0.82389999999999997</v>
      </c>
      <c r="AM4815">
        <v>0.69740000000000002</v>
      </c>
      <c r="AN4815">
        <v>0.7268</v>
      </c>
      <c r="AO4815">
        <f>Data[[#This Row],[labeller_confidence_score]]-Data[[#This Row],[cytodiffusion_classification_confidence]]</f>
        <v>2.9399999999999982E-2</v>
      </c>
    </row>
    <row r="4816" spans="1:41" x14ac:dyDescent="0.3">
      <c r="A4816" t="s">
        <v>4889</v>
      </c>
      <c r="B4816" t="s">
        <v>81</v>
      </c>
      <c r="C4816">
        <v>1</v>
      </c>
      <c r="D4816" t="s">
        <v>82</v>
      </c>
      <c r="E4816">
        <v>16.63</v>
      </c>
      <c r="F4816">
        <v>87.6</v>
      </c>
      <c r="G4816">
        <v>0.32300000000000001</v>
      </c>
      <c r="H4816">
        <v>0.182</v>
      </c>
      <c r="I4816">
        <f>Data[[#This Row],[nucleus_area_pct]]/Data[[#This Row],[cytoplasm_ratio]]</f>
        <v>481.31868131868129</v>
      </c>
      <c r="J4816">
        <v>0.95399999999999996</v>
      </c>
      <c r="K4816">
        <v>0.25800000000000001</v>
      </c>
      <c r="L4816">
        <v>0.91</v>
      </c>
      <c r="M4816">
        <v>1.1000000000000001</v>
      </c>
      <c r="N4816">
        <v>0.90900000000000003</v>
      </c>
      <c r="O4816">
        <v>838</v>
      </c>
      <c r="P4816">
        <v>112</v>
      </c>
      <c r="Q4816">
        <v>177</v>
      </c>
      <c r="R4816">
        <v>130</v>
      </c>
      <c r="S4816">
        <v>195</v>
      </c>
      <c r="T4816">
        <f>(Data[[#This Row],[mean_r]]/256)*100</f>
        <v>69.140625</v>
      </c>
      <c r="U4816">
        <f>(Data[[#This Row],[mean_g]]/256)*100</f>
        <v>50.78125</v>
      </c>
      <c r="V4816">
        <f>(Data[[#This Row],[mean_b]]/256)*100</f>
        <v>76.171875</v>
      </c>
      <c r="W4816">
        <v>0.72699999999999998</v>
      </c>
      <c r="X4816" t="s">
        <v>51</v>
      </c>
      <c r="Y4816" t="s">
        <v>40</v>
      </c>
      <c r="Z4816">
        <v>9569</v>
      </c>
      <c r="AA4816">
        <v>3.5</v>
      </c>
      <c r="AB4816">
        <v>15.9</v>
      </c>
      <c r="AC4816">
        <v>43.3</v>
      </c>
      <c r="AD4816">
        <v>277905</v>
      </c>
      <c r="AE4816">
        <v>87.3</v>
      </c>
      <c r="AF4816">
        <v>32.799999999999997</v>
      </c>
      <c r="AG4816" t="s">
        <v>64</v>
      </c>
      <c r="AH4816" t="s">
        <v>42</v>
      </c>
      <c r="AI4816" t="s">
        <v>52</v>
      </c>
      <c r="AJ4816">
        <v>100</v>
      </c>
      <c r="AK4816">
        <v>256</v>
      </c>
      <c r="AL4816">
        <v>0.79849999999999999</v>
      </c>
      <c r="AM4816">
        <v>0.61680000000000001</v>
      </c>
      <c r="AN4816">
        <v>0.73350000000000004</v>
      </c>
      <c r="AO4816">
        <f>Data[[#This Row],[labeller_confidence_score]]-Data[[#This Row],[cytodiffusion_classification_confidence]]</f>
        <v>0.11670000000000003</v>
      </c>
    </row>
    <row r="4817" spans="1:41" x14ac:dyDescent="0.3">
      <c r="A4817" t="s">
        <v>4890</v>
      </c>
      <c r="B4817" t="s">
        <v>62</v>
      </c>
      <c r="C4817">
        <v>0</v>
      </c>
      <c r="D4817" t="s">
        <v>50</v>
      </c>
      <c r="E4817">
        <v>9.2799999999999994</v>
      </c>
      <c r="F4817">
        <v>74.099999999999994</v>
      </c>
      <c r="G4817">
        <v>0.84799999999999998</v>
      </c>
      <c r="H4817">
        <v>0.20399999999999999</v>
      </c>
      <c r="I4817">
        <f>Data[[#This Row],[nucleus_area_pct]]/Data[[#This Row],[cytoplasm_ratio]]</f>
        <v>363.23529411764707</v>
      </c>
      <c r="J4817">
        <v>0.88500000000000001</v>
      </c>
      <c r="K4817">
        <v>0.25800000000000001</v>
      </c>
      <c r="L4817">
        <v>1.21</v>
      </c>
      <c r="M4817">
        <v>1</v>
      </c>
      <c r="N4817">
        <v>0.89400000000000002</v>
      </c>
      <c r="O4817">
        <v>342</v>
      </c>
      <c r="P4817">
        <v>47</v>
      </c>
      <c r="Q4817">
        <v>191</v>
      </c>
      <c r="R4817">
        <v>148</v>
      </c>
      <c r="S4817">
        <v>186</v>
      </c>
      <c r="T4817">
        <f>(Data[[#This Row],[mean_r]]/256)*100</f>
        <v>74.609375</v>
      </c>
      <c r="U4817">
        <f>(Data[[#This Row],[mean_g]]/256)*100</f>
        <v>57.8125</v>
      </c>
      <c r="V4817">
        <f>(Data[[#This Row],[mean_b]]/256)*100</f>
        <v>72.65625</v>
      </c>
      <c r="W4817">
        <v>0.61499999999999999</v>
      </c>
      <c r="X4817" t="s">
        <v>51</v>
      </c>
      <c r="Y4817" t="s">
        <v>45</v>
      </c>
      <c r="Z4817">
        <v>11110</v>
      </c>
      <c r="AA4817">
        <v>4.59</v>
      </c>
      <c r="AB4817">
        <v>15.6</v>
      </c>
      <c r="AC4817">
        <v>48.4</v>
      </c>
      <c r="AD4817">
        <v>211061</v>
      </c>
      <c r="AE4817">
        <v>97.5</v>
      </c>
      <c r="AF4817">
        <v>31.5</v>
      </c>
      <c r="AG4817" t="s">
        <v>41</v>
      </c>
      <c r="AH4817" t="s">
        <v>47</v>
      </c>
      <c r="AI4817" t="s">
        <v>43</v>
      </c>
      <c r="AJ4817">
        <v>100</v>
      </c>
      <c r="AK4817">
        <v>360</v>
      </c>
      <c r="AL4817">
        <v>3.8600000000000002E-2</v>
      </c>
      <c r="AM4817">
        <v>0.87829999999999997</v>
      </c>
      <c r="AN4817">
        <v>0.89570000000000005</v>
      </c>
      <c r="AO4817">
        <f>Data[[#This Row],[labeller_confidence_score]]-Data[[#This Row],[cytodiffusion_classification_confidence]]</f>
        <v>1.7400000000000082E-2</v>
      </c>
    </row>
    <row r="4818" spans="1:41" x14ac:dyDescent="0.3">
      <c r="A4818" t="s">
        <v>4891</v>
      </c>
      <c r="B4818" t="s">
        <v>37</v>
      </c>
      <c r="C4818">
        <v>1</v>
      </c>
      <c r="D4818" t="s">
        <v>38</v>
      </c>
      <c r="E4818">
        <v>13.82</v>
      </c>
      <c r="F4818">
        <v>55.3</v>
      </c>
      <c r="G4818">
        <v>0.54300000000000004</v>
      </c>
      <c r="H4818">
        <v>0.35699999999999998</v>
      </c>
      <c r="I4818">
        <f>Data[[#This Row],[nucleus_area_pct]]/Data[[#This Row],[cytoplasm_ratio]]</f>
        <v>154.90196078431373</v>
      </c>
      <c r="J4818">
        <v>0.65600000000000003</v>
      </c>
      <c r="K4818">
        <v>0.53400000000000003</v>
      </c>
      <c r="L4818">
        <v>2.29</v>
      </c>
      <c r="M4818">
        <v>5.5</v>
      </c>
      <c r="N4818">
        <v>0.71299999999999997</v>
      </c>
      <c r="O4818">
        <v>419</v>
      </c>
      <c r="P4818">
        <v>79</v>
      </c>
      <c r="Q4818">
        <v>220</v>
      </c>
      <c r="R4818">
        <v>179</v>
      </c>
      <c r="S4818">
        <v>174</v>
      </c>
      <c r="T4818">
        <f>(Data[[#This Row],[mean_r]]/256)*100</f>
        <v>85.9375</v>
      </c>
      <c r="U4818">
        <f>(Data[[#This Row],[mean_g]]/256)*100</f>
        <v>69.921875</v>
      </c>
      <c r="V4818">
        <f>(Data[[#This Row],[mean_b]]/256)*100</f>
        <v>67.96875</v>
      </c>
      <c r="W4818">
        <v>0.499</v>
      </c>
      <c r="X4818" t="s">
        <v>39</v>
      </c>
      <c r="Y4818" t="s">
        <v>40</v>
      </c>
      <c r="Z4818">
        <v>9191</v>
      </c>
      <c r="AA4818">
        <v>4.9800000000000004</v>
      </c>
      <c r="AB4818">
        <v>13.1</v>
      </c>
      <c r="AC4818">
        <v>39.5</v>
      </c>
      <c r="AD4818">
        <v>222765</v>
      </c>
      <c r="AE4818">
        <v>98</v>
      </c>
      <c r="AF4818">
        <v>35.5</v>
      </c>
      <c r="AG4818" t="s">
        <v>64</v>
      </c>
      <c r="AH4818" t="s">
        <v>42</v>
      </c>
      <c r="AI4818" t="s">
        <v>52</v>
      </c>
      <c r="AJ4818">
        <v>100</v>
      </c>
      <c r="AK4818">
        <v>224</v>
      </c>
      <c r="AL4818">
        <v>0.67030000000000001</v>
      </c>
      <c r="AM4818">
        <v>0.98809999999999998</v>
      </c>
      <c r="AN4818">
        <v>0.84370000000000001</v>
      </c>
      <c r="AO4818">
        <f>Data[[#This Row],[labeller_confidence_score]]-Data[[#This Row],[cytodiffusion_classification_confidence]]</f>
        <v>-0.14439999999999997</v>
      </c>
    </row>
    <row r="4819" spans="1:41" x14ac:dyDescent="0.3">
      <c r="A4819" t="s">
        <v>4892</v>
      </c>
      <c r="B4819" t="s">
        <v>54</v>
      </c>
      <c r="C4819">
        <v>0</v>
      </c>
      <c r="D4819" t="s">
        <v>54</v>
      </c>
      <c r="E4819">
        <v>7.82</v>
      </c>
      <c r="F4819">
        <v>0</v>
      </c>
      <c r="G4819">
        <v>0</v>
      </c>
      <c r="H4819">
        <v>1</v>
      </c>
      <c r="I4819">
        <f>Data[[#This Row],[nucleus_area_pct]]/Data[[#This Row],[cytoplasm_ratio]]</f>
        <v>0</v>
      </c>
      <c r="J4819">
        <v>0.86199999999999999</v>
      </c>
      <c r="K4819">
        <v>0.21</v>
      </c>
      <c r="L4819">
        <v>0.6</v>
      </c>
      <c r="M4819">
        <v>1</v>
      </c>
      <c r="N4819">
        <v>0.94399999999999995</v>
      </c>
      <c r="O4819">
        <v>150</v>
      </c>
      <c r="P4819">
        <v>40</v>
      </c>
      <c r="Q4819">
        <v>233</v>
      </c>
      <c r="R4819">
        <v>137</v>
      </c>
      <c r="S4819">
        <v>122</v>
      </c>
      <c r="T4819">
        <f>(Data[[#This Row],[mean_r]]/256)*100</f>
        <v>91.015625</v>
      </c>
      <c r="U4819">
        <f>(Data[[#This Row],[mean_g]]/256)*100</f>
        <v>53.515625</v>
      </c>
      <c r="V4819">
        <f>(Data[[#This Row],[mean_b]]/256)*100</f>
        <v>47.65625</v>
      </c>
      <c r="W4819">
        <v>0.58499999999999996</v>
      </c>
      <c r="X4819" t="s">
        <v>51</v>
      </c>
      <c r="Y4819" t="s">
        <v>45</v>
      </c>
      <c r="Z4819">
        <v>5401</v>
      </c>
      <c r="AA4819">
        <v>6.08</v>
      </c>
      <c r="AB4819">
        <v>15.8</v>
      </c>
      <c r="AC4819">
        <v>37.799999999999997</v>
      </c>
      <c r="AD4819">
        <v>262642</v>
      </c>
      <c r="AE4819">
        <v>66.599999999999994</v>
      </c>
      <c r="AF4819">
        <v>33.9</v>
      </c>
      <c r="AG4819" t="s">
        <v>64</v>
      </c>
      <c r="AH4819" t="s">
        <v>42</v>
      </c>
      <c r="AI4819" t="s">
        <v>56</v>
      </c>
      <c r="AJ4819">
        <v>100</v>
      </c>
      <c r="AK4819">
        <v>512</v>
      </c>
      <c r="AL4819">
        <v>8.6599999999999996E-2</v>
      </c>
      <c r="AM4819">
        <v>0.9637</v>
      </c>
      <c r="AN4819">
        <v>0.89449999999999996</v>
      </c>
      <c r="AO4819">
        <f>Data[[#This Row],[labeller_confidence_score]]-Data[[#This Row],[cytodiffusion_classification_confidence]]</f>
        <v>-6.9200000000000039E-2</v>
      </c>
    </row>
    <row r="4820" spans="1:41" x14ac:dyDescent="0.3">
      <c r="A4820" t="s">
        <v>4893</v>
      </c>
      <c r="B4820" t="s">
        <v>54</v>
      </c>
      <c r="C4820">
        <v>0</v>
      </c>
      <c r="D4820" t="s">
        <v>54</v>
      </c>
      <c r="E4820">
        <v>7.64</v>
      </c>
      <c r="F4820">
        <v>0</v>
      </c>
      <c r="G4820">
        <v>0</v>
      </c>
      <c r="H4820">
        <v>1</v>
      </c>
      <c r="I4820">
        <f>Data[[#This Row],[nucleus_area_pct]]/Data[[#This Row],[cytoplasm_ratio]]</f>
        <v>0</v>
      </c>
      <c r="J4820">
        <v>0.95099999999999996</v>
      </c>
      <c r="K4820">
        <v>0.13</v>
      </c>
      <c r="L4820">
        <v>0.84</v>
      </c>
      <c r="M4820">
        <v>1</v>
      </c>
      <c r="N4820">
        <v>0.90800000000000003</v>
      </c>
      <c r="O4820">
        <v>206</v>
      </c>
      <c r="P4820">
        <v>51</v>
      </c>
      <c r="Q4820">
        <v>212</v>
      </c>
      <c r="R4820">
        <v>138</v>
      </c>
      <c r="S4820">
        <v>132</v>
      </c>
      <c r="T4820">
        <f>(Data[[#This Row],[mean_r]]/256)*100</f>
        <v>82.8125</v>
      </c>
      <c r="U4820">
        <f>(Data[[#This Row],[mean_g]]/256)*100</f>
        <v>53.90625</v>
      </c>
      <c r="V4820">
        <f>(Data[[#This Row],[mean_b]]/256)*100</f>
        <v>51.5625</v>
      </c>
      <c r="W4820">
        <v>0.502</v>
      </c>
      <c r="X4820" t="s">
        <v>51</v>
      </c>
      <c r="Y4820" t="s">
        <v>40</v>
      </c>
      <c r="Z4820">
        <v>5811</v>
      </c>
      <c r="AA4820">
        <v>4.17</v>
      </c>
      <c r="AB4820">
        <v>13.5</v>
      </c>
      <c r="AC4820">
        <v>34.200000000000003</v>
      </c>
      <c r="AD4820">
        <v>221846</v>
      </c>
      <c r="AE4820">
        <v>98.5</v>
      </c>
      <c r="AF4820">
        <v>32.700000000000003</v>
      </c>
      <c r="AG4820" t="s">
        <v>64</v>
      </c>
      <c r="AH4820" t="s">
        <v>68</v>
      </c>
      <c r="AI4820" t="s">
        <v>52</v>
      </c>
      <c r="AJ4820">
        <v>100</v>
      </c>
      <c r="AK4820">
        <v>512</v>
      </c>
      <c r="AL4820">
        <v>0.1656</v>
      </c>
      <c r="AM4820">
        <v>0.93630000000000002</v>
      </c>
      <c r="AN4820">
        <v>0.90049999999999997</v>
      </c>
      <c r="AO4820">
        <f>Data[[#This Row],[labeller_confidence_score]]-Data[[#This Row],[cytodiffusion_classification_confidence]]</f>
        <v>-3.5800000000000054E-2</v>
      </c>
    </row>
    <row r="4821" spans="1:41" x14ac:dyDescent="0.3">
      <c r="A4821" t="s">
        <v>4894</v>
      </c>
      <c r="B4821" t="s">
        <v>62</v>
      </c>
      <c r="C4821">
        <v>0</v>
      </c>
      <c r="D4821" t="s">
        <v>50</v>
      </c>
      <c r="E4821">
        <v>9.2799999999999994</v>
      </c>
      <c r="F4821">
        <v>82.1</v>
      </c>
      <c r="G4821">
        <v>0.71899999999999997</v>
      </c>
      <c r="H4821">
        <v>0.32900000000000001</v>
      </c>
      <c r="I4821">
        <f>Data[[#This Row],[nucleus_area_pct]]/Data[[#This Row],[cytoplasm_ratio]]</f>
        <v>249.54407294832825</v>
      </c>
      <c r="J4821">
        <v>0.90600000000000003</v>
      </c>
      <c r="K4821">
        <v>0.26400000000000001</v>
      </c>
      <c r="L4821">
        <v>1.0900000000000001</v>
      </c>
      <c r="M4821">
        <v>1</v>
      </c>
      <c r="N4821">
        <v>0.89900000000000002</v>
      </c>
      <c r="O4821">
        <v>283</v>
      </c>
      <c r="P4821">
        <v>52</v>
      </c>
      <c r="Q4821">
        <v>190</v>
      </c>
      <c r="R4821">
        <v>150</v>
      </c>
      <c r="S4821">
        <v>204</v>
      </c>
      <c r="T4821">
        <f>(Data[[#This Row],[mean_r]]/256)*100</f>
        <v>74.21875</v>
      </c>
      <c r="U4821">
        <f>(Data[[#This Row],[mean_g]]/256)*100</f>
        <v>58.59375</v>
      </c>
      <c r="V4821">
        <f>(Data[[#This Row],[mean_b]]/256)*100</f>
        <v>79.6875</v>
      </c>
      <c r="W4821">
        <v>0.79500000000000004</v>
      </c>
      <c r="X4821" t="s">
        <v>51</v>
      </c>
      <c r="Y4821" t="s">
        <v>40</v>
      </c>
      <c r="Z4821">
        <v>7427</v>
      </c>
      <c r="AA4821">
        <v>5.07</v>
      </c>
      <c r="AB4821">
        <v>16.600000000000001</v>
      </c>
      <c r="AC4821">
        <v>35.200000000000003</v>
      </c>
      <c r="AD4821">
        <v>283738</v>
      </c>
      <c r="AE4821">
        <v>105</v>
      </c>
      <c r="AF4821">
        <v>32.200000000000003</v>
      </c>
      <c r="AG4821" t="s">
        <v>46</v>
      </c>
      <c r="AH4821" t="s">
        <v>68</v>
      </c>
      <c r="AI4821" t="s">
        <v>52</v>
      </c>
      <c r="AJ4821">
        <v>60</v>
      </c>
      <c r="AK4821">
        <v>224</v>
      </c>
      <c r="AL4821">
        <v>9.6699999999999994E-2</v>
      </c>
      <c r="AM4821">
        <v>0.93610000000000004</v>
      </c>
      <c r="AN4821">
        <v>0.85150000000000003</v>
      </c>
      <c r="AO4821">
        <f>Data[[#This Row],[labeller_confidence_score]]-Data[[#This Row],[cytodiffusion_classification_confidence]]</f>
        <v>-8.4600000000000009E-2</v>
      </c>
    </row>
    <row r="4822" spans="1:41" x14ac:dyDescent="0.3">
      <c r="A4822" t="s">
        <v>4895</v>
      </c>
      <c r="B4822" t="s">
        <v>62</v>
      </c>
      <c r="C4822">
        <v>0</v>
      </c>
      <c r="D4822" t="s">
        <v>50</v>
      </c>
      <c r="E4822">
        <v>9.56</v>
      </c>
      <c r="F4822">
        <v>80.8</v>
      </c>
      <c r="G4822">
        <v>0.71499999999999997</v>
      </c>
      <c r="H4822">
        <v>0.219</v>
      </c>
      <c r="I4822">
        <f>Data[[#This Row],[nucleus_area_pct]]/Data[[#This Row],[cytoplasm_ratio]]</f>
        <v>368.94977168949771</v>
      </c>
      <c r="J4822">
        <v>0.98499999999999999</v>
      </c>
      <c r="K4822">
        <v>0.20599999999999999</v>
      </c>
      <c r="L4822">
        <v>1.36</v>
      </c>
      <c r="M4822">
        <v>1</v>
      </c>
      <c r="N4822">
        <v>0.92900000000000005</v>
      </c>
      <c r="O4822">
        <v>257</v>
      </c>
      <c r="P4822">
        <v>56</v>
      </c>
      <c r="Q4822">
        <v>207</v>
      </c>
      <c r="R4822">
        <v>152</v>
      </c>
      <c r="S4822">
        <v>175</v>
      </c>
      <c r="T4822">
        <f>(Data[[#This Row],[mean_r]]/256)*100</f>
        <v>80.859375</v>
      </c>
      <c r="U4822">
        <f>(Data[[#This Row],[mean_g]]/256)*100</f>
        <v>59.375</v>
      </c>
      <c r="V4822">
        <f>(Data[[#This Row],[mean_b]]/256)*100</f>
        <v>68.359375</v>
      </c>
      <c r="W4822">
        <v>0.81200000000000006</v>
      </c>
      <c r="X4822" t="s">
        <v>51</v>
      </c>
      <c r="Y4822" t="s">
        <v>45</v>
      </c>
      <c r="Z4822">
        <v>3374</v>
      </c>
      <c r="AA4822">
        <v>5.31</v>
      </c>
      <c r="AB4822">
        <v>13.6</v>
      </c>
      <c r="AC4822">
        <v>45.9</v>
      </c>
      <c r="AD4822">
        <v>151831</v>
      </c>
      <c r="AE4822">
        <v>80</v>
      </c>
      <c r="AF4822">
        <v>33.700000000000003</v>
      </c>
      <c r="AG4822" t="s">
        <v>41</v>
      </c>
      <c r="AH4822" t="s">
        <v>47</v>
      </c>
      <c r="AI4822" t="s">
        <v>56</v>
      </c>
      <c r="AJ4822">
        <v>60</v>
      </c>
      <c r="AK4822">
        <v>224</v>
      </c>
      <c r="AL4822">
        <v>0.13819999999999999</v>
      </c>
      <c r="AM4822">
        <v>0.88039999999999996</v>
      </c>
      <c r="AN4822">
        <v>0.95120000000000005</v>
      </c>
      <c r="AO4822">
        <f>Data[[#This Row],[labeller_confidence_score]]-Data[[#This Row],[cytodiffusion_classification_confidence]]</f>
        <v>7.0800000000000085E-2</v>
      </c>
    </row>
    <row r="4823" spans="1:41" x14ac:dyDescent="0.3">
      <c r="A4823" t="s">
        <v>4896</v>
      </c>
      <c r="B4823" t="s">
        <v>54</v>
      </c>
      <c r="C4823">
        <v>0</v>
      </c>
      <c r="D4823" t="s">
        <v>54</v>
      </c>
      <c r="E4823">
        <v>7.57</v>
      </c>
      <c r="F4823">
        <v>0</v>
      </c>
      <c r="G4823">
        <v>0</v>
      </c>
      <c r="H4823">
        <v>1</v>
      </c>
      <c r="I4823">
        <f>Data[[#This Row],[nucleus_area_pct]]/Data[[#This Row],[cytoplasm_ratio]]</f>
        <v>0</v>
      </c>
      <c r="J4823">
        <v>0.89600000000000002</v>
      </c>
      <c r="K4823">
        <v>0.16500000000000001</v>
      </c>
      <c r="L4823">
        <v>0.43</v>
      </c>
      <c r="M4823">
        <v>1</v>
      </c>
      <c r="N4823">
        <v>0.88800000000000001</v>
      </c>
      <c r="O4823">
        <v>147</v>
      </c>
      <c r="P4823">
        <v>46</v>
      </c>
      <c r="Q4823">
        <v>249</v>
      </c>
      <c r="R4823">
        <v>133</v>
      </c>
      <c r="S4823">
        <v>144</v>
      </c>
      <c r="T4823">
        <f>(Data[[#This Row],[mean_r]]/256)*100</f>
        <v>97.265625</v>
      </c>
      <c r="U4823">
        <f>(Data[[#This Row],[mean_g]]/256)*100</f>
        <v>51.953125</v>
      </c>
      <c r="V4823">
        <f>(Data[[#This Row],[mean_b]]/256)*100</f>
        <v>56.25</v>
      </c>
      <c r="W4823">
        <v>0.55400000000000005</v>
      </c>
      <c r="X4823" t="s">
        <v>63</v>
      </c>
      <c r="Y4823" t="s">
        <v>40</v>
      </c>
      <c r="Z4823">
        <v>3485</v>
      </c>
      <c r="AA4823">
        <v>3.75</v>
      </c>
      <c r="AB4823">
        <v>15.6</v>
      </c>
      <c r="AC4823">
        <v>34.4</v>
      </c>
      <c r="AD4823">
        <v>298040</v>
      </c>
      <c r="AE4823">
        <v>78.7</v>
      </c>
      <c r="AF4823">
        <v>33.4</v>
      </c>
      <c r="AG4823" t="s">
        <v>64</v>
      </c>
      <c r="AH4823" t="s">
        <v>68</v>
      </c>
      <c r="AI4823" t="s">
        <v>52</v>
      </c>
      <c r="AJ4823">
        <v>100</v>
      </c>
      <c r="AK4823">
        <v>512</v>
      </c>
      <c r="AL4823">
        <v>9.9500000000000005E-2</v>
      </c>
      <c r="AM4823">
        <v>1</v>
      </c>
      <c r="AN4823">
        <v>0.89300000000000002</v>
      </c>
      <c r="AO4823">
        <f>Data[[#This Row],[labeller_confidence_score]]-Data[[#This Row],[cytodiffusion_classification_confidence]]</f>
        <v>-0.10699999999999998</v>
      </c>
    </row>
    <row r="4824" spans="1:41" x14ac:dyDescent="0.3">
      <c r="A4824" t="s">
        <v>4897</v>
      </c>
      <c r="B4824" t="s">
        <v>54</v>
      </c>
      <c r="C4824">
        <v>0</v>
      </c>
      <c r="D4824" t="s">
        <v>54</v>
      </c>
      <c r="E4824">
        <v>8.09</v>
      </c>
      <c r="F4824">
        <v>0</v>
      </c>
      <c r="G4824">
        <v>0</v>
      </c>
      <c r="H4824">
        <v>1</v>
      </c>
      <c r="I4824">
        <f>Data[[#This Row],[nucleus_area_pct]]/Data[[#This Row],[cytoplasm_ratio]]</f>
        <v>0</v>
      </c>
      <c r="J4824">
        <v>0.90100000000000002</v>
      </c>
      <c r="K4824">
        <v>0.22900000000000001</v>
      </c>
      <c r="L4824">
        <v>0.78</v>
      </c>
      <c r="M4824">
        <v>1</v>
      </c>
      <c r="N4824">
        <v>0.94199999999999995</v>
      </c>
      <c r="O4824">
        <v>164</v>
      </c>
      <c r="P4824">
        <v>43</v>
      </c>
      <c r="Q4824">
        <v>236</v>
      </c>
      <c r="R4824">
        <v>117</v>
      </c>
      <c r="S4824">
        <v>126</v>
      </c>
      <c r="T4824">
        <f>(Data[[#This Row],[mean_r]]/256)*100</f>
        <v>92.1875</v>
      </c>
      <c r="U4824">
        <f>(Data[[#This Row],[mean_g]]/256)*100</f>
        <v>45.703125</v>
      </c>
      <c r="V4824">
        <f>(Data[[#This Row],[mean_b]]/256)*100</f>
        <v>49.21875</v>
      </c>
      <c r="W4824">
        <v>0.443</v>
      </c>
      <c r="X4824" t="s">
        <v>39</v>
      </c>
      <c r="Y4824" t="s">
        <v>40</v>
      </c>
      <c r="Z4824">
        <v>4522</v>
      </c>
      <c r="AA4824">
        <v>5.19</v>
      </c>
      <c r="AB4824">
        <v>14.3</v>
      </c>
      <c r="AC4824">
        <v>44.7</v>
      </c>
      <c r="AD4824">
        <v>383177</v>
      </c>
      <c r="AE4824">
        <v>78.8</v>
      </c>
      <c r="AF4824">
        <v>31.9</v>
      </c>
      <c r="AG4824" t="s">
        <v>46</v>
      </c>
      <c r="AH4824" t="s">
        <v>47</v>
      </c>
      <c r="AI4824" t="s">
        <v>56</v>
      </c>
      <c r="AJ4824">
        <v>40</v>
      </c>
      <c r="AK4824">
        <v>256</v>
      </c>
      <c r="AL4824">
        <v>0.17100000000000001</v>
      </c>
      <c r="AM4824">
        <v>0.9536</v>
      </c>
      <c r="AN4824">
        <v>0.86539999999999995</v>
      </c>
      <c r="AO4824">
        <f>Data[[#This Row],[labeller_confidence_score]]-Data[[#This Row],[cytodiffusion_classification_confidence]]</f>
        <v>-8.8200000000000056E-2</v>
      </c>
    </row>
    <row r="4825" spans="1:41" x14ac:dyDescent="0.3">
      <c r="A4825" t="s">
        <v>4898</v>
      </c>
      <c r="B4825" t="s">
        <v>54</v>
      </c>
      <c r="C4825">
        <v>0</v>
      </c>
      <c r="D4825" t="s">
        <v>54</v>
      </c>
      <c r="E4825">
        <v>7.37</v>
      </c>
      <c r="F4825">
        <v>0</v>
      </c>
      <c r="G4825">
        <v>0</v>
      </c>
      <c r="H4825">
        <v>1</v>
      </c>
      <c r="I4825">
        <f>Data[[#This Row],[nucleus_area_pct]]/Data[[#This Row],[cytoplasm_ratio]]</f>
        <v>0</v>
      </c>
      <c r="J4825">
        <v>0.9</v>
      </c>
      <c r="K4825">
        <v>0.184</v>
      </c>
      <c r="L4825">
        <v>0.3</v>
      </c>
      <c r="M4825">
        <v>1</v>
      </c>
      <c r="N4825">
        <v>0.97099999999999997</v>
      </c>
      <c r="O4825">
        <v>188</v>
      </c>
      <c r="P4825">
        <v>49</v>
      </c>
      <c r="Q4825">
        <v>232</v>
      </c>
      <c r="R4825">
        <v>120</v>
      </c>
      <c r="S4825">
        <v>144</v>
      </c>
      <c r="T4825">
        <f>(Data[[#This Row],[mean_r]]/256)*100</f>
        <v>90.625</v>
      </c>
      <c r="U4825">
        <f>(Data[[#This Row],[mean_g]]/256)*100</f>
        <v>46.875</v>
      </c>
      <c r="V4825">
        <f>(Data[[#This Row],[mean_b]]/256)*100</f>
        <v>56.25</v>
      </c>
      <c r="W4825">
        <v>0.48399999999999999</v>
      </c>
      <c r="X4825" t="s">
        <v>51</v>
      </c>
      <c r="Y4825" t="s">
        <v>40</v>
      </c>
      <c r="Z4825">
        <v>11317</v>
      </c>
      <c r="AA4825">
        <v>3.3</v>
      </c>
      <c r="AB4825">
        <v>11.9</v>
      </c>
      <c r="AC4825">
        <v>43.4</v>
      </c>
      <c r="AD4825">
        <v>323431</v>
      </c>
      <c r="AE4825">
        <v>96.9</v>
      </c>
      <c r="AF4825">
        <v>33.1</v>
      </c>
      <c r="AG4825" t="s">
        <v>64</v>
      </c>
      <c r="AH4825" t="s">
        <v>42</v>
      </c>
      <c r="AI4825" t="s">
        <v>52</v>
      </c>
      <c r="AJ4825">
        <v>60</v>
      </c>
      <c r="AK4825">
        <v>360</v>
      </c>
      <c r="AL4825">
        <v>3.6499999999999998E-2</v>
      </c>
      <c r="AM4825">
        <v>1</v>
      </c>
      <c r="AN4825">
        <v>0.90459999999999996</v>
      </c>
      <c r="AO4825">
        <f>Data[[#This Row],[labeller_confidence_score]]-Data[[#This Row],[cytodiffusion_classification_confidence]]</f>
        <v>-9.540000000000004E-2</v>
      </c>
    </row>
    <row r="4826" spans="1:41" x14ac:dyDescent="0.3">
      <c r="A4826" t="s">
        <v>4899</v>
      </c>
      <c r="B4826" t="s">
        <v>62</v>
      </c>
      <c r="C4826">
        <v>0</v>
      </c>
      <c r="D4826" t="s">
        <v>50</v>
      </c>
      <c r="E4826">
        <v>9.26</v>
      </c>
      <c r="F4826">
        <v>77.7</v>
      </c>
      <c r="G4826">
        <v>0.73499999999999999</v>
      </c>
      <c r="H4826">
        <v>0.20499999999999999</v>
      </c>
      <c r="I4826">
        <f>Data[[#This Row],[nucleus_area_pct]]/Data[[#This Row],[cytoplasm_ratio]]</f>
        <v>379.02439024390247</v>
      </c>
      <c r="J4826">
        <v>0.82299999999999995</v>
      </c>
      <c r="K4826">
        <v>0.27100000000000002</v>
      </c>
      <c r="L4826">
        <v>0.56999999999999995</v>
      </c>
      <c r="M4826">
        <v>1</v>
      </c>
      <c r="N4826">
        <v>0.89900000000000002</v>
      </c>
      <c r="O4826">
        <v>262</v>
      </c>
      <c r="P4826">
        <v>56</v>
      </c>
      <c r="Q4826">
        <v>165</v>
      </c>
      <c r="R4826">
        <v>149</v>
      </c>
      <c r="S4826">
        <v>184</v>
      </c>
      <c r="T4826">
        <f>(Data[[#This Row],[mean_r]]/256)*100</f>
        <v>64.453125</v>
      </c>
      <c r="U4826">
        <f>(Data[[#This Row],[mean_g]]/256)*100</f>
        <v>58.203125</v>
      </c>
      <c r="V4826">
        <f>(Data[[#This Row],[mean_b]]/256)*100</f>
        <v>71.875</v>
      </c>
      <c r="W4826">
        <v>0.66900000000000004</v>
      </c>
      <c r="X4826" t="s">
        <v>51</v>
      </c>
      <c r="Y4826" t="s">
        <v>45</v>
      </c>
      <c r="Z4826">
        <v>14802</v>
      </c>
      <c r="AA4826">
        <v>4.5</v>
      </c>
      <c r="AB4826">
        <v>14.5</v>
      </c>
      <c r="AC4826">
        <v>41.6</v>
      </c>
      <c r="AD4826">
        <v>75112</v>
      </c>
      <c r="AE4826">
        <v>65.099999999999994</v>
      </c>
      <c r="AF4826">
        <v>30.5</v>
      </c>
      <c r="AG4826" t="s">
        <v>64</v>
      </c>
      <c r="AH4826" t="s">
        <v>68</v>
      </c>
      <c r="AI4826" t="s">
        <v>56</v>
      </c>
      <c r="AJ4826">
        <v>40</v>
      </c>
      <c r="AK4826">
        <v>360</v>
      </c>
      <c r="AL4826">
        <v>0.13780000000000001</v>
      </c>
      <c r="AM4826">
        <v>0.89470000000000005</v>
      </c>
      <c r="AN4826">
        <v>0.94269999999999998</v>
      </c>
      <c r="AO4826">
        <f>Data[[#This Row],[labeller_confidence_score]]-Data[[#This Row],[cytodiffusion_classification_confidence]]</f>
        <v>4.7999999999999932E-2</v>
      </c>
    </row>
    <row r="4827" spans="1:41" x14ac:dyDescent="0.3">
      <c r="A4827" t="s">
        <v>4900</v>
      </c>
      <c r="B4827" t="s">
        <v>74</v>
      </c>
      <c r="C4827">
        <v>0</v>
      </c>
      <c r="D4827" t="s">
        <v>75</v>
      </c>
      <c r="E4827">
        <v>2.11</v>
      </c>
      <c r="F4827">
        <v>0</v>
      </c>
      <c r="G4827">
        <v>0</v>
      </c>
      <c r="H4827">
        <v>1</v>
      </c>
      <c r="I4827">
        <f>Data[[#This Row],[nucleus_area_pct]]/Data[[#This Row],[cytoplasm_ratio]]</f>
        <v>0</v>
      </c>
      <c r="J4827">
        <v>0.76100000000000001</v>
      </c>
      <c r="K4827">
        <v>0.34100000000000003</v>
      </c>
      <c r="L4827">
        <v>2.12</v>
      </c>
      <c r="M4827">
        <v>1</v>
      </c>
      <c r="N4827">
        <v>0.80100000000000005</v>
      </c>
      <c r="O4827">
        <v>21</v>
      </c>
      <c r="P4827">
        <v>16</v>
      </c>
      <c r="Q4827">
        <v>210</v>
      </c>
      <c r="R4827">
        <v>156</v>
      </c>
      <c r="S4827">
        <v>172</v>
      </c>
      <c r="T4827">
        <f>(Data[[#This Row],[mean_r]]/256)*100</f>
        <v>82.03125</v>
      </c>
      <c r="U4827">
        <f>(Data[[#This Row],[mean_g]]/256)*100</f>
        <v>60.9375</v>
      </c>
      <c r="V4827">
        <f>(Data[[#This Row],[mean_b]]/256)*100</f>
        <v>67.1875</v>
      </c>
      <c r="W4827">
        <v>0.58399999999999996</v>
      </c>
      <c r="X4827" t="s">
        <v>51</v>
      </c>
      <c r="Y4827" t="s">
        <v>45</v>
      </c>
      <c r="Z4827">
        <v>5375</v>
      </c>
      <c r="AA4827">
        <v>4.99</v>
      </c>
      <c r="AB4827">
        <v>15.1</v>
      </c>
      <c r="AC4827">
        <v>36.9</v>
      </c>
      <c r="AD4827">
        <v>265076</v>
      </c>
      <c r="AE4827">
        <v>95.5</v>
      </c>
      <c r="AF4827">
        <v>33.200000000000003</v>
      </c>
      <c r="AG4827" t="s">
        <v>46</v>
      </c>
      <c r="AH4827" t="s">
        <v>47</v>
      </c>
      <c r="AI4827" t="s">
        <v>52</v>
      </c>
      <c r="AJ4827">
        <v>100</v>
      </c>
      <c r="AK4827">
        <v>512</v>
      </c>
      <c r="AL4827">
        <v>0.10639999999999999</v>
      </c>
      <c r="AM4827">
        <v>0.92210000000000003</v>
      </c>
      <c r="AN4827">
        <v>0.95279999999999998</v>
      </c>
      <c r="AO4827">
        <f>Data[[#This Row],[labeller_confidence_score]]-Data[[#This Row],[cytodiffusion_classification_confidence]]</f>
        <v>3.069999999999995E-2</v>
      </c>
    </row>
    <row r="4828" spans="1:41" x14ac:dyDescent="0.3">
      <c r="A4828" t="s">
        <v>4901</v>
      </c>
      <c r="B4828" t="s">
        <v>54</v>
      </c>
      <c r="C4828">
        <v>0</v>
      </c>
      <c r="D4828" t="s">
        <v>54</v>
      </c>
      <c r="E4828">
        <v>8.52</v>
      </c>
      <c r="F4828">
        <v>0</v>
      </c>
      <c r="G4828">
        <v>0</v>
      </c>
      <c r="H4828">
        <v>1</v>
      </c>
      <c r="I4828">
        <f>Data[[#This Row],[nucleus_area_pct]]/Data[[#This Row],[cytoplasm_ratio]]</f>
        <v>0</v>
      </c>
      <c r="J4828">
        <v>0.92600000000000005</v>
      </c>
      <c r="K4828">
        <v>0.20799999999999999</v>
      </c>
      <c r="L4828">
        <v>0.65</v>
      </c>
      <c r="M4828">
        <v>1</v>
      </c>
      <c r="N4828">
        <v>0.92900000000000005</v>
      </c>
      <c r="O4828">
        <v>186</v>
      </c>
      <c r="P4828">
        <v>51</v>
      </c>
      <c r="Q4828">
        <v>234</v>
      </c>
      <c r="R4828">
        <v>138</v>
      </c>
      <c r="S4828">
        <v>121</v>
      </c>
      <c r="T4828">
        <f>(Data[[#This Row],[mean_r]]/256)*100</f>
        <v>91.40625</v>
      </c>
      <c r="U4828">
        <f>(Data[[#This Row],[mean_g]]/256)*100</f>
        <v>53.90625</v>
      </c>
      <c r="V4828">
        <f>(Data[[#This Row],[mean_b]]/256)*100</f>
        <v>47.265625</v>
      </c>
      <c r="W4828">
        <v>0.51500000000000001</v>
      </c>
      <c r="X4828" t="s">
        <v>63</v>
      </c>
      <c r="Y4828" t="s">
        <v>40</v>
      </c>
      <c r="Z4828">
        <v>4977</v>
      </c>
      <c r="AA4828">
        <v>3.02</v>
      </c>
      <c r="AB4828">
        <v>13.9</v>
      </c>
      <c r="AC4828">
        <v>33.5</v>
      </c>
      <c r="AD4828">
        <v>232523</v>
      </c>
      <c r="AE4828">
        <v>87.2</v>
      </c>
      <c r="AF4828">
        <v>31.5</v>
      </c>
      <c r="AG4828" t="s">
        <v>41</v>
      </c>
      <c r="AH4828" t="s">
        <v>68</v>
      </c>
      <c r="AI4828" t="s">
        <v>43</v>
      </c>
      <c r="AJ4828">
        <v>60</v>
      </c>
      <c r="AK4828">
        <v>512</v>
      </c>
      <c r="AL4828">
        <v>0.1024</v>
      </c>
      <c r="AM4828">
        <v>0.9304</v>
      </c>
      <c r="AN4828">
        <v>0.81169999999999998</v>
      </c>
      <c r="AO4828">
        <f>Data[[#This Row],[labeller_confidence_score]]-Data[[#This Row],[cytodiffusion_classification_confidence]]</f>
        <v>-0.11870000000000003</v>
      </c>
    </row>
    <row r="4829" spans="1:41" x14ac:dyDescent="0.3">
      <c r="A4829" t="s">
        <v>4902</v>
      </c>
      <c r="B4829" t="s">
        <v>54</v>
      </c>
      <c r="C4829">
        <v>0</v>
      </c>
      <c r="D4829" t="s">
        <v>54</v>
      </c>
      <c r="E4829">
        <v>6.68</v>
      </c>
      <c r="F4829">
        <v>0</v>
      </c>
      <c r="G4829">
        <v>0</v>
      </c>
      <c r="H4829">
        <v>1</v>
      </c>
      <c r="I4829">
        <f>Data[[#This Row],[nucleus_area_pct]]/Data[[#This Row],[cytoplasm_ratio]]</f>
        <v>0</v>
      </c>
      <c r="J4829">
        <v>0.98199999999999998</v>
      </c>
      <c r="K4829">
        <v>0.23200000000000001</v>
      </c>
      <c r="L4829">
        <v>0.73</v>
      </c>
      <c r="M4829">
        <v>1</v>
      </c>
      <c r="N4829">
        <v>0.94399999999999995</v>
      </c>
      <c r="O4829">
        <v>161</v>
      </c>
      <c r="P4829">
        <v>56</v>
      </c>
      <c r="Q4829">
        <v>220</v>
      </c>
      <c r="R4829">
        <v>134</v>
      </c>
      <c r="S4829">
        <v>126</v>
      </c>
      <c r="T4829">
        <f>(Data[[#This Row],[mean_r]]/256)*100</f>
        <v>85.9375</v>
      </c>
      <c r="U4829">
        <f>(Data[[#This Row],[mean_g]]/256)*100</f>
        <v>52.34375</v>
      </c>
      <c r="V4829">
        <f>(Data[[#This Row],[mean_b]]/256)*100</f>
        <v>49.21875</v>
      </c>
      <c r="W4829">
        <v>0.48299999999999998</v>
      </c>
      <c r="X4829" t="s">
        <v>63</v>
      </c>
      <c r="Y4829" t="s">
        <v>40</v>
      </c>
      <c r="Z4829">
        <v>3424</v>
      </c>
      <c r="AA4829">
        <v>4.6100000000000003</v>
      </c>
      <c r="AB4829">
        <v>14.3</v>
      </c>
      <c r="AC4829">
        <v>52.6</v>
      </c>
      <c r="AD4829">
        <v>332712</v>
      </c>
      <c r="AE4829">
        <v>86.9</v>
      </c>
      <c r="AF4829">
        <v>30.6</v>
      </c>
      <c r="AG4829" t="s">
        <v>64</v>
      </c>
      <c r="AH4829" t="s">
        <v>42</v>
      </c>
      <c r="AI4829" t="s">
        <v>43</v>
      </c>
      <c r="AJ4829">
        <v>40</v>
      </c>
      <c r="AK4829">
        <v>512</v>
      </c>
      <c r="AL4829">
        <v>1.1900000000000001E-2</v>
      </c>
      <c r="AM4829">
        <v>0.94240000000000002</v>
      </c>
      <c r="AN4829">
        <v>0.85089999999999999</v>
      </c>
      <c r="AO4829">
        <f>Data[[#This Row],[labeller_confidence_score]]-Data[[#This Row],[cytodiffusion_classification_confidence]]</f>
        <v>-9.1500000000000026E-2</v>
      </c>
    </row>
    <row r="4830" spans="1:41" x14ac:dyDescent="0.3">
      <c r="A4830" t="s">
        <v>4903</v>
      </c>
      <c r="B4830" t="s">
        <v>54</v>
      </c>
      <c r="C4830">
        <v>0</v>
      </c>
      <c r="D4830" t="s">
        <v>54</v>
      </c>
      <c r="E4830">
        <v>7.78</v>
      </c>
      <c r="F4830">
        <v>0</v>
      </c>
      <c r="G4830">
        <v>0</v>
      </c>
      <c r="H4830">
        <v>1</v>
      </c>
      <c r="I4830">
        <f>Data[[#This Row],[nucleus_area_pct]]/Data[[#This Row],[cytoplasm_ratio]]</f>
        <v>0</v>
      </c>
      <c r="J4830">
        <v>0.92200000000000004</v>
      </c>
      <c r="K4830">
        <v>0.17199999999999999</v>
      </c>
      <c r="L4830">
        <v>0.51</v>
      </c>
      <c r="M4830">
        <v>1</v>
      </c>
      <c r="N4830">
        <v>0.92300000000000004</v>
      </c>
      <c r="O4830">
        <v>176</v>
      </c>
      <c r="P4830">
        <v>49</v>
      </c>
      <c r="Q4830">
        <v>237</v>
      </c>
      <c r="R4830">
        <v>139</v>
      </c>
      <c r="S4830">
        <v>149</v>
      </c>
      <c r="T4830">
        <f>(Data[[#This Row],[mean_r]]/256)*100</f>
        <v>92.578125</v>
      </c>
      <c r="U4830">
        <f>(Data[[#This Row],[mean_g]]/256)*100</f>
        <v>54.296875</v>
      </c>
      <c r="V4830">
        <f>(Data[[#This Row],[mean_b]]/256)*100</f>
        <v>58.203125</v>
      </c>
      <c r="W4830">
        <v>0.54700000000000004</v>
      </c>
      <c r="X4830" t="s">
        <v>51</v>
      </c>
      <c r="Y4830" t="s">
        <v>40</v>
      </c>
      <c r="Z4830">
        <v>8977</v>
      </c>
      <c r="AA4830">
        <v>4.28</v>
      </c>
      <c r="AB4830">
        <v>17</v>
      </c>
      <c r="AC4830">
        <v>31.5</v>
      </c>
      <c r="AD4830">
        <v>193849</v>
      </c>
      <c r="AE4830">
        <v>80.7</v>
      </c>
      <c r="AF4830">
        <v>34.200000000000003</v>
      </c>
      <c r="AG4830" t="s">
        <v>46</v>
      </c>
      <c r="AH4830" t="s">
        <v>42</v>
      </c>
      <c r="AI4830" t="s">
        <v>56</v>
      </c>
      <c r="AJ4830">
        <v>100</v>
      </c>
      <c r="AK4830">
        <v>360</v>
      </c>
      <c r="AL4830">
        <v>0.13450000000000001</v>
      </c>
      <c r="AM4830">
        <v>0.81659999999999999</v>
      </c>
      <c r="AN4830">
        <v>0.89529999999999998</v>
      </c>
      <c r="AO4830">
        <f>Data[[#This Row],[labeller_confidence_score]]-Data[[#This Row],[cytodiffusion_classification_confidence]]</f>
        <v>7.8699999999999992E-2</v>
      </c>
    </row>
    <row r="4831" spans="1:41" x14ac:dyDescent="0.3">
      <c r="A4831" t="s">
        <v>4904</v>
      </c>
      <c r="B4831" t="s">
        <v>110</v>
      </c>
      <c r="C4831">
        <v>1</v>
      </c>
      <c r="D4831" t="s">
        <v>104</v>
      </c>
      <c r="E4831">
        <v>7.87</v>
      </c>
      <c r="F4831">
        <v>0</v>
      </c>
      <c r="G4831">
        <v>0</v>
      </c>
      <c r="H4831">
        <v>1</v>
      </c>
      <c r="I4831">
        <f>Data[[#This Row],[nucleus_area_pct]]/Data[[#This Row],[cytoplasm_ratio]]</f>
        <v>0</v>
      </c>
      <c r="J4831">
        <v>0.88600000000000001</v>
      </c>
      <c r="K4831">
        <v>0.15</v>
      </c>
      <c r="L4831">
        <v>0.73</v>
      </c>
      <c r="M4831">
        <v>1</v>
      </c>
      <c r="N4831">
        <v>0.95199999999999996</v>
      </c>
      <c r="O4831">
        <v>230</v>
      </c>
      <c r="P4831">
        <v>54</v>
      </c>
      <c r="Q4831">
        <v>218</v>
      </c>
      <c r="R4831">
        <v>125</v>
      </c>
      <c r="S4831">
        <v>148</v>
      </c>
      <c r="T4831">
        <f>(Data[[#This Row],[mean_r]]/256)*100</f>
        <v>85.15625</v>
      </c>
      <c r="U4831">
        <f>(Data[[#This Row],[mean_g]]/256)*100</f>
        <v>48.828125</v>
      </c>
      <c r="V4831">
        <f>(Data[[#This Row],[mean_b]]/256)*100</f>
        <v>57.8125</v>
      </c>
      <c r="W4831">
        <v>0.38200000000000001</v>
      </c>
      <c r="X4831" t="s">
        <v>63</v>
      </c>
      <c r="Y4831" t="s">
        <v>45</v>
      </c>
      <c r="Z4831">
        <v>3036</v>
      </c>
      <c r="AA4831">
        <v>5.55</v>
      </c>
      <c r="AB4831">
        <v>13.1</v>
      </c>
      <c r="AC4831">
        <v>36.799999999999997</v>
      </c>
      <c r="AD4831">
        <v>257106</v>
      </c>
      <c r="AE4831">
        <v>90.5</v>
      </c>
      <c r="AF4831">
        <v>34.1</v>
      </c>
      <c r="AG4831" t="s">
        <v>64</v>
      </c>
      <c r="AH4831" t="s">
        <v>47</v>
      </c>
      <c r="AI4831" t="s">
        <v>52</v>
      </c>
      <c r="AJ4831">
        <v>60</v>
      </c>
      <c r="AK4831">
        <v>224</v>
      </c>
      <c r="AL4831">
        <v>0.92130000000000001</v>
      </c>
      <c r="AM4831">
        <v>0.76759999999999995</v>
      </c>
      <c r="AN4831">
        <v>0.72089999999999999</v>
      </c>
      <c r="AO4831">
        <f>Data[[#This Row],[labeller_confidence_score]]-Data[[#This Row],[cytodiffusion_classification_confidence]]</f>
        <v>-4.6699999999999964E-2</v>
      </c>
    </row>
    <row r="4832" spans="1:41" x14ac:dyDescent="0.3">
      <c r="A4832" t="s">
        <v>4905</v>
      </c>
      <c r="B4832" t="s">
        <v>54</v>
      </c>
      <c r="C4832">
        <v>0</v>
      </c>
      <c r="D4832" t="s">
        <v>54</v>
      </c>
      <c r="E4832">
        <v>8.0299999999999994</v>
      </c>
      <c r="F4832">
        <v>0</v>
      </c>
      <c r="G4832">
        <v>0</v>
      </c>
      <c r="H4832">
        <v>1</v>
      </c>
      <c r="I4832">
        <f>Data[[#This Row],[nucleus_area_pct]]/Data[[#This Row],[cytoplasm_ratio]]</f>
        <v>0</v>
      </c>
      <c r="J4832">
        <v>0.88200000000000001</v>
      </c>
      <c r="K4832">
        <v>0.20599999999999999</v>
      </c>
      <c r="L4832">
        <v>0.44</v>
      </c>
      <c r="M4832">
        <v>1</v>
      </c>
      <c r="N4832">
        <v>0.97399999999999998</v>
      </c>
      <c r="O4832">
        <v>205</v>
      </c>
      <c r="P4832">
        <v>45</v>
      </c>
      <c r="Q4832">
        <v>233</v>
      </c>
      <c r="R4832">
        <v>140</v>
      </c>
      <c r="S4832">
        <v>115</v>
      </c>
      <c r="T4832">
        <f>(Data[[#This Row],[mean_r]]/256)*100</f>
        <v>91.015625</v>
      </c>
      <c r="U4832">
        <f>(Data[[#This Row],[mean_g]]/256)*100</f>
        <v>54.6875</v>
      </c>
      <c r="V4832">
        <f>(Data[[#This Row],[mean_b]]/256)*100</f>
        <v>44.921875</v>
      </c>
      <c r="W4832">
        <v>0.50600000000000001</v>
      </c>
      <c r="X4832" t="s">
        <v>51</v>
      </c>
      <c r="Y4832" t="s">
        <v>40</v>
      </c>
      <c r="Z4832">
        <v>7290</v>
      </c>
      <c r="AA4832">
        <v>4.95</v>
      </c>
      <c r="AB4832">
        <v>12.6</v>
      </c>
      <c r="AC4832">
        <v>44.3</v>
      </c>
      <c r="AD4832">
        <v>170839</v>
      </c>
      <c r="AE4832">
        <v>93.9</v>
      </c>
      <c r="AF4832">
        <v>32.200000000000003</v>
      </c>
      <c r="AG4832" t="s">
        <v>64</v>
      </c>
      <c r="AH4832" t="s">
        <v>42</v>
      </c>
      <c r="AI4832" t="s">
        <v>56</v>
      </c>
      <c r="AJ4832">
        <v>60</v>
      </c>
      <c r="AK4832">
        <v>224</v>
      </c>
      <c r="AL4832">
        <v>9.0899999999999995E-2</v>
      </c>
      <c r="AM4832">
        <v>0.8508</v>
      </c>
      <c r="AN4832">
        <v>0.83160000000000001</v>
      </c>
      <c r="AO4832">
        <f>Data[[#This Row],[labeller_confidence_score]]-Data[[#This Row],[cytodiffusion_classification_confidence]]</f>
        <v>-1.9199999999999995E-2</v>
      </c>
    </row>
    <row r="4833" spans="1:41" x14ac:dyDescent="0.3">
      <c r="A4833" t="s">
        <v>4906</v>
      </c>
      <c r="B4833" t="s">
        <v>49</v>
      </c>
      <c r="C4833">
        <v>0</v>
      </c>
      <c r="D4833" t="s">
        <v>50</v>
      </c>
      <c r="E4833">
        <v>11.6</v>
      </c>
      <c r="F4833">
        <v>48.5</v>
      </c>
      <c r="G4833">
        <v>0.624</v>
      </c>
      <c r="H4833">
        <v>0.46899999999999997</v>
      </c>
      <c r="I4833">
        <f>Data[[#This Row],[nucleus_area_pct]]/Data[[#This Row],[cytoplasm_ratio]]</f>
        <v>103.41151385927506</v>
      </c>
      <c r="J4833">
        <v>0.86199999999999999</v>
      </c>
      <c r="K4833">
        <v>0.36399999999999999</v>
      </c>
      <c r="L4833">
        <v>2.99</v>
      </c>
      <c r="M4833">
        <v>4.3</v>
      </c>
      <c r="N4833">
        <v>0.91600000000000004</v>
      </c>
      <c r="O4833">
        <v>420</v>
      </c>
      <c r="P4833">
        <v>65</v>
      </c>
      <c r="Q4833">
        <v>222</v>
      </c>
      <c r="R4833">
        <v>156</v>
      </c>
      <c r="S4833">
        <v>193</v>
      </c>
      <c r="T4833">
        <f>(Data[[#This Row],[mean_r]]/256)*100</f>
        <v>86.71875</v>
      </c>
      <c r="U4833">
        <f>(Data[[#This Row],[mean_g]]/256)*100</f>
        <v>60.9375</v>
      </c>
      <c r="V4833">
        <f>(Data[[#This Row],[mean_b]]/256)*100</f>
        <v>75.390625</v>
      </c>
      <c r="W4833">
        <v>0.63200000000000001</v>
      </c>
      <c r="X4833" t="s">
        <v>51</v>
      </c>
      <c r="Y4833" t="s">
        <v>45</v>
      </c>
      <c r="Z4833">
        <v>10910</v>
      </c>
      <c r="AA4833">
        <v>4.93</v>
      </c>
      <c r="AB4833">
        <v>16.7</v>
      </c>
      <c r="AC4833">
        <v>45.5</v>
      </c>
      <c r="AD4833">
        <v>108762</v>
      </c>
      <c r="AE4833">
        <v>102.9</v>
      </c>
      <c r="AF4833">
        <v>35.299999999999997</v>
      </c>
      <c r="AG4833" t="s">
        <v>46</v>
      </c>
      <c r="AH4833" t="s">
        <v>47</v>
      </c>
      <c r="AI4833" t="s">
        <v>43</v>
      </c>
      <c r="AJ4833">
        <v>60</v>
      </c>
      <c r="AK4833">
        <v>512</v>
      </c>
      <c r="AL4833">
        <v>0.1701</v>
      </c>
      <c r="AM4833">
        <v>0.91510000000000002</v>
      </c>
      <c r="AN4833">
        <v>0.91679999999999995</v>
      </c>
      <c r="AO4833">
        <f>Data[[#This Row],[labeller_confidence_score]]-Data[[#This Row],[cytodiffusion_classification_confidence]]</f>
        <v>1.6999999999999238E-3</v>
      </c>
    </row>
    <row r="4834" spans="1:41" x14ac:dyDescent="0.3">
      <c r="A4834" t="s">
        <v>4907</v>
      </c>
      <c r="B4834" t="s">
        <v>54</v>
      </c>
      <c r="C4834">
        <v>0</v>
      </c>
      <c r="D4834" t="s">
        <v>54</v>
      </c>
      <c r="E4834">
        <v>7.85</v>
      </c>
      <c r="F4834">
        <v>0</v>
      </c>
      <c r="G4834">
        <v>0</v>
      </c>
      <c r="H4834">
        <v>1</v>
      </c>
      <c r="I4834">
        <f>Data[[#This Row],[nucleus_area_pct]]/Data[[#This Row],[cytoplasm_ratio]]</f>
        <v>0</v>
      </c>
      <c r="J4834">
        <v>0.86</v>
      </c>
      <c r="K4834">
        <v>0.25700000000000001</v>
      </c>
      <c r="L4834">
        <v>0.12</v>
      </c>
      <c r="M4834">
        <v>1</v>
      </c>
      <c r="N4834">
        <v>0.91100000000000003</v>
      </c>
      <c r="O4834">
        <v>209</v>
      </c>
      <c r="P4834">
        <v>51</v>
      </c>
      <c r="Q4834">
        <v>224</v>
      </c>
      <c r="R4834">
        <v>127</v>
      </c>
      <c r="S4834">
        <v>125</v>
      </c>
      <c r="T4834">
        <f>(Data[[#This Row],[mean_r]]/256)*100</f>
        <v>87.5</v>
      </c>
      <c r="U4834">
        <f>(Data[[#This Row],[mean_g]]/256)*100</f>
        <v>49.609375</v>
      </c>
      <c r="V4834">
        <f>(Data[[#This Row],[mean_b]]/256)*100</f>
        <v>48.828125</v>
      </c>
      <c r="W4834">
        <v>0.53700000000000003</v>
      </c>
      <c r="X4834" t="s">
        <v>39</v>
      </c>
      <c r="Y4834" t="s">
        <v>45</v>
      </c>
      <c r="Z4834">
        <v>3479</v>
      </c>
      <c r="AA4834">
        <v>5.68</v>
      </c>
      <c r="AB4834">
        <v>16.5</v>
      </c>
      <c r="AC4834">
        <v>34.299999999999997</v>
      </c>
      <c r="AD4834">
        <v>124911</v>
      </c>
      <c r="AE4834">
        <v>98.9</v>
      </c>
      <c r="AF4834">
        <v>35.5</v>
      </c>
      <c r="AG4834" t="s">
        <v>64</v>
      </c>
      <c r="AH4834" t="s">
        <v>68</v>
      </c>
      <c r="AI4834" t="s">
        <v>56</v>
      </c>
      <c r="AJ4834">
        <v>100</v>
      </c>
      <c r="AK4834">
        <v>256</v>
      </c>
      <c r="AL4834">
        <v>6.0499999999999998E-2</v>
      </c>
      <c r="AM4834">
        <v>0.86709999999999998</v>
      </c>
      <c r="AN4834">
        <v>1</v>
      </c>
      <c r="AO4834">
        <f>Data[[#This Row],[labeller_confidence_score]]-Data[[#This Row],[cytodiffusion_classification_confidence]]</f>
        <v>0.13290000000000002</v>
      </c>
    </row>
    <row r="4835" spans="1:41" x14ac:dyDescent="0.3">
      <c r="A4835" t="s">
        <v>4908</v>
      </c>
      <c r="B4835" t="s">
        <v>180</v>
      </c>
      <c r="C4835">
        <v>1</v>
      </c>
      <c r="D4835" t="s">
        <v>181</v>
      </c>
      <c r="E4835">
        <v>8.1300000000000008</v>
      </c>
      <c r="F4835">
        <v>0</v>
      </c>
      <c r="G4835">
        <v>0</v>
      </c>
      <c r="H4835">
        <v>1</v>
      </c>
      <c r="I4835">
        <f>Data[[#This Row],[nucleus_area_pct]]/Data[[#This Row],[cytoplasm_ratio]]</f>
        <v>0</v>
      </c>
      <c r="J4835">
        <v>0.432</v>
      </c>
      <c r="K4835">
        <v>0.94599999999999995</v>
      </c>
      <c r="L4835">
        <v>0.53</v>
      </c>
      <c r="M4835">
        <v>1</v>
      </c>
      <c r="N4835">
        <v>0.90800000000000003</v>
      </c>
      <c r="O4835">
        <v>166</v>
      </c>
      <c r="P4835">
        <v>55</v>
      </c>
      <c r="Q4835">
        <v>236</v>
      </c>
      <c r="R4835">
        <v>131</v>
      </c>
      <c r="S4835">
        <v>118</v>
      </c>
      <c r="T4835">
        <f>(Data[[#This Row],[mean_r]]/256)*100</f>
        <v>92.1875</v>
      </c>
      <c r="U4835">
        <f>(Data[[#This Row],[mean_g]]/256)*100</f>
        <v>51.171875</v>
      </c>
      <c r="V4835">
        <f>(Data[[#This Row],[mean_b]]/256)*100</f>
        <v>46.09375</v>
      </c>
      <c r="W4835">
        <v>0.50800000000000001</v>
      </c>
      <c r="X4835" t="s">
        <v>63</v>
      </c>
      <c r="Y4835" t="s">
        <v>40</v>
      </c>
      <c r="Z4835">
        <v>8645</v>
      </c>
      <c r="AA4835">
        <v>4.16</v>
      </c>
      <c r="AB4835">
        <v>15.5</v>
      </c>
      <c r="AC4835">
        <v>51.4</v>
      </c>
      <c r="AD4835">
        <v>369992</v>
      </c>
      <c r="AE4835">
        <v>90.7</v>
      </c>
      <c r="AF4835">
        <v>31.6</v>
      </c>
      <c r="AG4835" t="s">
        <v>64</v>
      </c>
      <c r="AH4835" t="s">
        <v>68</v>
      </c>
      <c r="AI4835" t="s">
        <v>43</v>
      </c>
      <c r="AJ4835">
        <v>100</v>
      </c>
      <c r="AK4835">
        <v>224</v>
      </c>
      <c r="AL4835">
        <v>0.84919999999999995</v>
      </c>
      <c r="AM4835">
        <v>0.81179999999999997</v>
      </c>
      <c r="AN4835">
        <v>0.6946</v>
      </c>
      <c r="AO4835">
        <f>Data[[#This Row],[labeller_confidence_score]]-Data[[#This Row],[cytodiffusion_classification_confidence]]</f>
        <v>-0.11719999999999997</v>
      </c>
    </row>
    <row r="4836" spans="1:41" x14ac:dyDescent="0.3">
      <c r="A4836" t="s">
        <v>4909</v>
      </c>
      <c r="B4836" t="s">
        <v>49</v>
      </c>
      <c r="C4836">
        <v>0</v>
      </c>
      <c r="D4836" t="s">
        <v>50</v>
      </c>
      <c r="E4836">
        <v>11.64</v>
      </c>
      <c r="F4836">
        <v>62.9</v>
      </c>
      <c r="G4836">
        <v>0.58199999999999996</v>
      </c>
      <c r="H4836">
        <v>0.46</v>
      </c>
      <c r="I4836">
        <f>Data[[#This Row],[nucleus_area_pct]]/Data[[#This Row],[cytoplasm_ratio]]</f>
        <v>136.7391304347826</v>
      </c>
      <c r="J4836">
        <v>0.83</v>
      </c>
      <c r="K4836">
        <v>0.40899999999999997</v>
      </c>
      <c r="L4836">
        <v>2.97</v>
      </c>
      <c r="M4836">
        <v>4.0999999999999996</v>
      </c>
      <c r="N4836">
        <v>0.76500000000000001</v>
      </c>
      <c r="O4836">
        <v>436</v>
      </c>
      <c r="P4836">
        <v>59</v>
      </c>
      <c r="Q4836">
        <v>213</v>
      </c>
      <c r="R4836">
        <v>162</v>
      </c>
      <c r="S4836">
        <v>210</v>
      </c>
      <c r="T4836">
        <f>(Data[[#This Row],[mean_r]]/256)*100</f>
        <v>83.203125</v>
      </c>
      <c r="U4836">
        <f>(Data[[#This Row],[mean_g]]/256)*100</f>
        <v>63.28125</v>
      </c>
      <c r="V4836">
        <f>(Data[[#This Row],[mean_b]]/256)*100</f>
        <v>82.03125</v>
      </c>
      <c r="W4836">
        <v>0.54</v>
      </c>
      <c r="X4836" t="s">
        <v>39</v>
      </c>
      <c r="Y4836" t="s">
        <v>40</v>
      </c>
      <c r="Z4836">
        <v>5497</v>
      </c>
      <c r="AA4836">
        <v>5.05</v>
      </c>
      <c r="AB4836">
        <v>10.9</v>
      </c>
      <c r="AC4836">
        <v>36.9</v>
      </c>
      <c r="AD4836">
        <v>278828</v>
      </c>
      <c r="AE4836">
        <v>90.8</v>
      </c>
      <c r="AF4836">
        <v>32</v>
      </c>
      <c r="AG4836" t="s">
        <v>41</v>
      </c>
      <c r="AH4836" t="s">
        <v>42</v>
      </c>
      <c r="AI4836" t="s">
        <v>43</v>
      </c>
      <c r="AJ4836">
        <v>100</v>
      </c>
      <c r="AK4836">
        <v>512</v>
      </c>
      <c r="AL4836">
        <v>8.6300000000000002E-2</v>
      </c>
      <c r="AM4836">
        <v>0.94059999999999999</v>
      </c>
      <c r="AN4836">
        <v>0.93020000000000003</v>
      </c>
      <c r="AO4836">
        <f>Data[[#This Row],[labeller_confidence_score]]-Data[[#This Row],[cytodiffusion_classification_confidence]]</f>
        <v>-1.0399999999999965E-2</v>
      </c>
    </row>
    <row r="4837" spans="1:41" x14ac:dyDescent="0.3">
      <c r="A4837" t="s">
        <v>4910</v>
      </c>
      <c r="B4837" t="s">
        <v>74</v>
      </c>
      <c r="C4837">
        <v>0</v>
      </c>
      <c r="D4837" t="s">
        <v>75</v>
      </c>
      <c r="E4837">
        <v>2.02</v>
      </c>
      <c r="F4837">
        <v>0</v>
      </c>
      <c r="G4837">
        <v>0</v>
      </c>
      <c r="H4837">
        <v>1</v>
      </c>
      <c r="I4837">
        <f>Data[[#This Row],[nucleus_area_pct]]/Data[[#This Row],[cytoplasm_ratio]]</f>
        <v>0</v>
      </c>
      <c r="J4837">
        <v>0.65200000000000002</v>
      </c>
      <c r="K4837">
        <v>0.439</v>
      </c>
      <c r="L4837">
        <v>2.2599999999999998</v>
      </c>
      <c r="M4837">
        <v>1</v>
      </c>
      <c r="N4837">
        <v>0.86299999999999999</v>
      </c>
      <c r="O4837">
        <v>29</v>
      </c>
      <c r="P4837">
        <v>21</v>
      </c>
      <c r="Q4837">
        <v>217</v>
      </c>
      <c r="R4837">
        <v>148</v>
      </c>
      <c r="S4837">
        <v>181</v>
      </c>
      <c r="T4837">
        <f>(Data[[#This Row],[mean_r]]/256)*100</f>
        <v>84.765625</v>
      </c>
      <c r="U4837">
        <f>(Data[[#This Row],[mean_g]]/256)*100</f>
        <v>57.8125</v>
      </c>
      <c r="V4837">
        <f>(Data[[#This Row],[mean_b]]/256)*100</f>
        <v>70.703125</v>
      </c>
      <c r="W4837">
        <v>0.505</v>
      </c>
      <c r="X4837" t="s">
        <v>51</v>
      </c>
      <c r="Y4837" t="s">
        <v>40</v>
      </c>
      <c r="Z4837">
        <v>8259</v>
      </c>
      <c r="AA4837">
        <v>5.0999999999999996</v>
      </c>
      <c r="AB4837">
        <v>10</v>
      </c>
      <c r="AC4837">
        <v>36.200000000000003</v>
      </c>
      <c r="AD4837">
        <v>182302</v>
      </c>
      <c r="AE4837">
        <v>86.6</v>
      </c>
      <c r="AF4837">
        <v>33.4</v>
      </c>
      <c r="AG4837" t="s">
        <v>46</v>
      </c>
      <c r="AH4837" t="s">
        <v>42</v>
      </c>
      <c r="AI4837" t="s">
        <v>52</v>
      </c>
      <c r="AJ4837">
        <v>100</v>
      </c>
      <c r="AK4837">
        <v>224</v>
      </c>
      <c r="AL4837">
        <v>0.1797</v>
      </c>
      <c r="AM4837">
        <v>1</v>
      </c>
      <c r="AN4837">
        <v>0.98309999999999997</v>
      </c>
      <c r="AO4837">
        <f>Data[[#This Row],[labeller_confidence_score]]-Data[[#This Row],[cytodiffusion_classification_confidence]]</f>
        <v>-1.6900000000000026E-2</v>
      </c>
    </row>
    <row r="4838" spans="1:41" x14ac:dyDescent="0.3">
      <c r="A4838" t="s">
        <v>4911</v>
      </c>
      <c r="B4838" t="s">
        <v>54</v>
      </c>
      <c r="C4838">
        <v>0</v>
      </c>
      <c r="D4838" t="s">
        <v>54</v>
      </c>
      <c r="E4838">
        <v>7.66</v>
      </c>
      <c r="F4838">
        <v>0</v>
      </c>
      <c r="G4838">
        <v>0</v>
      </c>
      <c r="H4838">
        <v>1</v>
      </c>
      <c r="I4838">
        <f>Data[[#This Row],[nucleus_area_pct]]/Data[[#This Row],[cytoplasm_ratio]]</f>
        <v>0</v>
      </c>
      <c r="J4838">
        <v>0.94799999999999995</v>
      </c>
      <c r="K4838">
        <v>0.17100000000000001</v>
      </c>
      <c r="L4838">
        <v>0.44</v>
      </c>
      <c r="M4838">
        <v>1</v>
      </c>
      <c r="N4838">
        <v>0.93400000000000005</v>
      </c>
      <c r="O4838">
        <v>197</v>
      </c>
      <c r="P4838">
        <v>55</v>
      </c>
      <c r="Q4838">
        <v>224</v>
      </c>
      <c r="R4838">
        <v>138</v>
      </c>
      <c r="S4838">
        <v>122</v>
      </c>
      <c r="T4838">
        <f>(Data[[#This Row],[mean_r]]/256)*100</f>
        <v>87.5</v>
      </c>
      <c r="U4838">
        <f>(Data[[#This Row],[mean_g]]/256)*100</f>
        <v>53.90625</v>
      </c>
      <c r="V4838">
        <f>(Data[[#This Row],[mean_b]]/256)*100</f>
        <v>47.65625</v>
      </c>
      <c r="W4838">
        <v>0.53300000000000003</v>
      </c>
      <c r="X4838" t="s">
        <v>51</v>
      </c>
      <c r="Y4838" t="s">
        <v>45</v>
      </c>
      <c r="Z4838">
        <v>9166</v>
      </c>
      <c r="AA4838">
        <v>5.36</v>
      </c>
      <c r="AB4838">
        <v>13.1</v>
      </c>
      <c r="AC4838">
        <v>40.4</v>
      </c>
      <c r="AD4838">
        <v>148466</v>
      </c>
      <c r="AE4838">
        <v>79.8</v>
      </c>
      <c r="AF4838">
        <v>34.700000000000003</v>
      </c>
      <c r="AG4838" t="s">
        <v>46</v>
      </c>
      <c r="AH4838" t="s">
        <v>42</v>
      </c>
      <c r="AI4838" t="s">
        <v>43</v>
      </c>
      <c r="AJ4838">
        <v>100</v>
      </c>
      <c r="AK4838">
        <v>360</v>
      </c>
      <c r="AL4838">
        <v>0.185</v>
      </c>
      <c r="AM4838">
        <v>0.83709999999999996</v>
      </c>
      <c r="AN4838">
        <v>0.89980000000000004</v>
      </c>
      <c r="AO4838">
        <f>Data[[#This Row],[labeller_confidence_score]]-Data[[#This Row],[cytodiffusion_classification_confidence]]</f>
        <v>6.2700000000000089E-2</v>
      </c>
    </row>
    <row r="4839" spans="1:41" x14ac:dyDescent="0.3">
      <c r="A4839" t="s">
        <v>4912</v>
      </c>
      <c r="B4839" t="s">
        <v>106</v>
      </c>
      <c r="C4839">
        <v>1</v>
      </c>
      <c r="D4839" t="s">
        <v>82</v>
      </c>
      <c r="E4839">
        <v>13.2</v>
      </c>
      <c r="F4839">
        <v>84.2</v>
      </c>
      <c r="G4839">
        <v>0.42499999999999999</v>
      </c>
      <c r="H4839">
        <v>0.11899999999999999</v>
      </c>
      <c r="I4839">
        <f>Data[[#This Row],[nucleus_area_pct]]/Data[[#This Row],[cytoplasm_ratio]]</f>
        <v>707.56302521008411</v>
      </c>
      <c r="J4839">
        <v>0.86599999999999999</v>
      </c>
      <c r="K4839">
        <v>0.26</v>
      </c>
      <c r="L4839">
        <v>1.05</v>
      </c>
      <c r="M4839">
        <v>1</v>
      </c>
      <c r="N4839">
        <v>0.88100000000000001</v>
      </c>
      <c r="O4839">
        <v>631</v>
      </c>
      <c r="P4839">
        <v>57</v>
      </c>
      <c r="Q4839">
        <v>210</v>
      </c>
      <c r="R4839">
        <v>142</v>
      </c>
      <c r="S4839">
        <v>196</v>
      </c>
      <c r="T4839">
        <f>(Data[[#This Row],[mean_r]]/256)*100</f>
        <v>82.03125</v>
      </c>
      <c r="U4839">
        <f>(Data[[#This Row],[mean_g]]/256)*100</f>
        <v>55.46875</v>
      </c>
      <c r="V4839">
        <f>(Data[[#This Row],[mean_b]]/256)*100</f>
        <v>76.5625</v>
      </c>
      <c r="W4839">
        <v>0.63</v>
      </c>
      <c r="X4839" t="s">
        <v>63</v>
      </c>
      <c r="Y4839" t="s">
        <v>45</v>
      </c>
      <c r="Z4839">
        <v>9580</v>
      </c>
      <c r="AA4839">
        <v>5.09</v>
      </c>
      <c r="AB4839">
        <v>11.6</v>
      </c>
      <c r="AC4839">
        <v>46.4</v>
      </c>
      <c r="AD4839">
        <v>155184</v>
      </c>
      <c r="AE4839">
        <v>98.3</v>
      </c>
      <c r="AF4839">
        <v>32.700000000000003</v>
      </c>
      <c r="AG4839" t="s">
        <v>46</v>
      </c>
      <c r="AH4839" t="s">
        <v>68</v>
      </c>
      <c r="AI4839" t="s">
        <v>52</v>
      </c>
      <c r="AJ4839">
        <v>100</v>
      </c>
      <c r="AK4839">
        <v>256</v>
      </c>
      <c r="AL4839">
        <v>0.78259999999999996</v>
      </c>
      <c r="AM4839">
        <v>0.71150000000000002</v>
      </c>
      <c r="AN4839">
        <v>0.78400000000000003</v>
      </c>
      <c r="AO4839">
        <f>Data[[#This Row],[labeller_confidence_score]]-Data[[#This Row],[cytodiffusion_classification_confidence]]</f>
        <v>7.2500000000000009E-2</v>
      </c>
    </row>
    <row r="4840" spans="1:41" x14ac:dyDescent="0.3">
      <c r="A4840" t="s">
        <v>4913</v>
      </c>
      <c r="B4840" t="s">
        <v>54</v>
      </c>
      <c r="C4840">
        <v>0</v>
      </c>
      <c r="D4840" t="s">
        <v>54</v>
      </c>
      <c r="E4840">
        <v>7.47</v>
      </c>
      <c r="F4840">
        <v>0</v>
      </c>
      <c r="G4840">
        <v>0</v>
      </c>
      <c r="H4840">
        <v>1</v>
      </c>
      <c r="I4840">
        <f>Data[[#This Row],[nucleus_area_pct]]/Data[[#This Row],[cytoplasm_ratio]]</f>
        <v>0</v>
      </c>
      <c r="J4840">
        <v>0.90900000000000003</v>
      </c>
      <c r="K4840">
        <v>0.129</v>
      </c>
      <c r="L4840">
        <v>0</v>
      </c>
      <c r="M4840">
        <v>1</v>
      </c>
      <c r="N4840">
        <v>0.877</v>
      </c>
      <c r="O4840">
        <v>199</v>
      </c>
      <c r="P4840">
        <v>53</v>
      </c>
      <c r="Q4840">
        <v>218</v>
      </c>
      <c r="R4840">
        <v>119</v>
      </c>
      <c r="S4840">
        <v>126</v>
      </c>
      <c r="T4840">
        <f>(Data[[#This Row],[mean_r]]/256)*100</f>
        <v>85.15625</v>
      </c>
      <c r="U4840">
        <f>(Data[[#This Row],[mean_g]]/256)*100</f>
        <v>46.484375</v>
      </c>
      <c r="V4840">
        <f>(Data[[#This Row],[mean_b]]/256)*100</f>
        <v>49.21875</v>
      </c>
      <c r="W4840">
        <v>0.46700000000000003</v>
      </c>
      <c r="X4840" t="s">
        <v>51</v>
      </c>
      <c r="Y4840" t="s">
        <v>45</v>
      </c>
      <c r="Z4840">
        <v>5120</v>
      </c>
      <c r="AA4840">
        <v>3.87</v>
      </c>
      <c r="AB4840">
        <v>13</v>
      </c>
      <c r="AC4840">
        <v>39.700000000000003</v>
      </c>
      <c r="AD4840">
        <v>165840</v>
      </c>
      <c r="AE4840">
        <v>102</v>
      </c>
      <c r="AF4840">
        <v>33.1</v>
      </c>
      <c r="AG4840" t="s">
        <v>64</v>
      </c>
      <c r="AH4840" t="s">
        <v>47</v>
      </c>
      <c r="AI4840" t="s">
        <v>43</v>
      </c>
      <c r="AJ4840">
        <v>40</v>
      </c>
      <c r="AK4840">
        <v>512</v>
      </c>
      <c r="AL4840">
        <v>8.3900000000000002E-2</v>
      </c>
      <c r="AM4840">
        <v>0.98960000000000004</v>
      </c>
      <c r="AN4840">
        <v>0.91290000000000004</v>
      </c>
      <c r="AO4840">
        <f>Data[[#This Row],[labeller_confidence_score]]-Data[[#This Row],[cytodiffusion_classification_confidence]]</f>
        <v>-7.669999999999999E-2</v>
      </c>
    </row>
    <row r="4841" spans="1:41" x14ac:dyDescent="0.3">
      <c r="A4841" t="s">
        <v>4914</v>
      </c>
      <c r="B4841" t="s">
        <v>85</v>
      </c>
      <c r="C4841">
        <v>0</v>
      </c>
      <c r="D4841" t="s">
        <v>50</v>
      </c>
      <c r="E4841">
        <v>10.33</v>
      </c>
      <c r="F4841">
        <v>56.4</v>
      </c>
      <c r="G4841">
        <v>0.75600000000000001</v>
      </c>
      <c r="H4841">
        <v>0.48199999999999998</v>
      </c>
      <c r="I4841">
        <f>Data[[#This Row],[nucleus_area_pct]]/Data[[#This Row],[cytoplasm_ratio]]</f>
        <v>117.01244813278008</v>
      </c>
      <c r="J4841">
        <v>0.81599999999999995</v>
      </c>
      <c r="K4841">
        <v>0.35</v>
      </c>
      <c r="L4841">
        <v>4.6399999999999997</v>
      </c>
      <c r="M4841">
        <v>2.4</v>
      </c>
      <c r="N4841">
        <v>0.72099999999999997</v>
      </c>
      <c r="O4841">
        <v>456</v>
      </c>
      <c r="P4841">
        <v>64</v>
      </c>
      <c r="Q4841">
        <v>184</v>
      </c>
      <c r="R4841">
        <v>132</v>
      </c>
      <c r="S4841">
        <v>200</v>
      </c>
      <c r="T4841">
        <f>(Data[[#This Row],[mean_r]]/256)*100</f>
        <v>71.875</v>
      </c>
      <c r="U4841">
        <f>(Data[[#This Row],[mean_g]]/256)*100</f>
        <v>51.5625</v>
      </c>
      <c r="V4841">
        <f>(Data[[#This Row],[mean_b]]/256)*100</f>
        <v>78.125</v>
      </c>
      <c r="W4841">
        <v>0.68600000000000005</v>
      </c>
      <c r="X4841" t="s">
        <v>51</v>
      </c>
      <c r="Y4841" t="s">
        <v>40</v>
      </c>
      <c r="Z4841">
        <v>6068</v>
      </c>
      <c r="AA4841">
        <v>4.2</v>
      </c>
      <c r="AB4841">
        <v>15.5</v>
      </c>
      <c r="AC4841">
        <v>38.6</v>
      </c>
      <c r="AD4841">
        <v>201762</v>
      </c>
      <c r="AE4841">
        <v>72.5</v>
      </c>
      <c r="AF4841">
        <v>33.9</v>
      </c>
      <c r="AG4841" t="s">
        <v>46</v>
      </c>
      <c r="AH4841" t="s">
        <v>47</v>
      </c>
      <c r="AI4841" t="s">
        <v>56</v>
      </c>
      <c r="AJ4841">
        <v>100</v>
      </c>
      <c r="AK4841">
        <v>224</v>
      </c>
      <c r="AL4841">
        <v>6.9500000000000006E-2</v>
      </c>
      <c r="AM4841">
        <v>0.91700000000000004</v>
      </c>
      <c r="AN4841">
        <v>0.81299999999999994</v>
      </c>
      <c r="AO4841">
        <f>Data[[#This Row],[labeller_confidence_score]]-Data[[#This Row],[cytodiffusion_classification_confidence]]</f>
        <v>-0.10400000000000009</v>
      </c>
    </row>
    <row r="4842" spans="1:41" x14ac:dyDescent="0.3">
      <c r="A4842" t="s">
        <v>4915</v>
      </c>
      <c r="B4842" t="s">
        <v>49</v>
      </c>
      <c r="C4842">
        <v>0</v>
      </c>
      <c r="D4842" t="s">
        <v>50</v>
      </c>
      <c r="E4842">
        <v>11.19</v>
      </c>
      <c r="F4842">
        <v>56.2</v>
      </c>
      <c r="G4842">
        <v>0.62</v>
      </c>
      <c r="H4842">
        <v>0.45500000000000002</v>
      </c>
      <c r="I4842">
        <f>Data[[#This Row],[nucleus_area_pct]]/Data[[#This Row],[cytoplasm_ratio]]</f>
        <v>123.51648351648352</v>
      </c>
      <c r="J4842">
        <v>0.78600000000000003</v>
      </c>
      <c r="K4842">
        <v>0.31</v>
      </c>
      <c r="L4842">
        <v>3.77</v>
      </c>
      <c r="M4842">
        <v>4.0999999999999996</v>
      </c>
      <c r="N4842">
        <v>0.79900000000000004</v>
      </c>
      <c r="O4842">
        <v>413</v>
      </c>
      <c r="P4842">
        <v>83</v>
      </c>
      <c r="Q4842">
        <v>192</v>
      </c>
      <c r="R4842">
        <v>169</v>
      </c>
      <c r="S4842">
        <v>176</v>
      </c>
      <c r="T4842">
        <f>(Data[[#This Row],[mean_r]]/256)*100</f>
        <v>75</v>
      </c>
      <c r="U4842">
        <f>(Data[[#This Row],[mean_g]]/256)*100</f>
        <v>66.015625</v>
      </c>
      <c r="V4842">
        <f>(Data[[#This Row],[mean_b]]/256)*100</f>
        <v>68.75</v>
      </c>
      <c r="W4842">
        <v>0.77400000000000002</v>
      </c>
      <c r="X4842" t="s">
        <v>51</v>
      </c>
      <c r="Y4842" t="s">
        <v>45</v>
      </c>
      <c r="Z4842">
        <v>7158</v>
      </c>
      <c r="AA4842">
        <v>5.54</v>
      </c>
      <c r="AB4842">
        <v>15.9</v>
      </c>
      <c r="AC4842">
        <v>43</v>
      </c>
      <c r="AD4842">
        <v>273555</v>
      </c>
      <c r="AE4842">
        <v>86.9</v>
      </c>
      <c r="AF4842">
        <v>35.5</v>
      </c>
      <c r="AG4842" t="s">
        <v>46</v>
      </c>
      <c r="AH4842" t="s">
        <v>47</v>
      </c>
      <c r="AI4842" t="s">
        <v>52</v>
      </c>
      <c r="AJ4842">
        <v>100</v>
      </c>
      <c r="AK4842">
        <v>256</v>
      </c>
      <c r="AL4842">
        <v>9.5600000000000004E-2</v>
      </c>
      <c r="AM4842">
        <v>0.88849999999999996</v>
      </c>
      <c r="AN4842">
        <v>0.86240000000000006</v>
      </c>
      <c r="AO4842">
        <f>Data[[#This Row],[labeller_confidence_score]]-Data[[#This Row],[cytodiffusion_classification_confidence]]</f>
        <v>-2.6099999999999901E-2</v>
      </c>
    </row>
    <row r="4843" spans="1:41" x14ac:dyDescent="0.3">
      <c r="A4843" t="s">
        <v>4916</v>
      </c>
      <c r="B4843" t="s">
        <v>62</v>
      </c>
      <c r="C4843">
        <v>0</v>
      </c>
      <c r="D4843" t="s">
        <v>50</v>
      </c>
      <c r="E4843">
        <v>7.92</v>
      </c>
      <c r="F4843">
        <v>85.1</v>
      </c>
      <c r="G4843">
        <v>0.79600000000000004</v>
      </c>
      <c r="H4843">
        <v>0.255</v>
      </c>
      <c r="I4843">
        <f>Data[[#This Row],[nucleus_area_pct]]/Data[[#This Row],[cytoplasm_ratio]]</f>
        <v>333.7254901960784</v>
      </c>
      <c r="J4843">
        <v>0.93799999999999994</v>
      </c>
      <c r="K4843">
        <v>0.16700000000000001</v>
      </c>
      <c r="L4843">
        <v>1.57</v>
      </c>
      <c r="M4843">
        <v>1</v>
      </c>
      <c r="N4843">
        <v>0.95</v>
      </c>
      <c r="O4843">
        <v>318</v>
      </c>
      <c r="P4843">
        <v>58</v>
      </c>
      <c r="Q4843">
        <v>200</v>
      </c>
      <c r="R4843">
        <v>158</v>
      </c>
      <c r="S4843">
        <v>196</v>
      </c>
      <c r="T4843">
        <f>(Data[[#This Row],[mean_r]]/256)*100</f>
        <v>78.125</v>
      </c>
      <c r="U4843">
        <f>(Data[[#This Row],[mean_g]]/256)*100</f>
        <v>61.71875</v>
      </c>
      <c r="V4843">
        <f>(Data[[#This Row],[mean_b]]/256)*100</f>
        <v>76.5625</v>
      </c>
      <c r="W4843">
        <v>0.69699999999999995</v>
      </c>
      <c r="X4843" t="s">
        <v>39</v>
      </c>
      <c r="Y4843" t="s">
        <v>40</v>
      </c>
      <c r="Z4843">
        <v>5810</v>
      </c>
      <c r="AA4843">
        <v>3.95</v>
      </c>
      <c r="AB4843">
        <v>15.2</v>
      </c>
      <c r="AC4843">
        <v>37.200000000000003</v>
      </c>
      <c r="AD4843">
        <v>186709</v>
      </c>
      <c r="AE4843">
        <v>77.3</v>
      </c>
      <c r="AF4843">
        <v>33.299999999999997</v>
      </c>
      <c r="AG4843" t="s">
        <v>41</v>
      </c>
      <c r="AH4843" t="s">
        <v>68</v>
      </c>
      <c r="AI4843" t="s">
        <v>56</v>
      </c>
      <c r="AJ4843">
        <v>40</v>
      </c>
      <c r="AK4843">
        <v>224</v>
      </c>
      <c r="AL4843">
        <v>9.7600000000000006E-2</v>
      </c>
      <c r="AM4843">
        <v>0.93869999999999998</v>
      </c>
      <c r="AN4843">
        <v>0.92569999999999997</v>
      </c>
      <c r="AO4843">
        <f>Data[[#This Row],[labeller_confidence_score]]-Data[[#This Row],[cytodiffusion_classification_confidence]]</f>
        <v>-1.3000000000000012E-2</v>
      </c>
    </row>
    <row r="4844" spans="1:41" x14ac:dyDescent="0.3">
      <c r="A4844" t="s">
        <v>4917</v>
      </c>
      <c r="B4844" t="s">
        <v>49</v>
      </c>
      <c r="C4844">
        <v>0</v>
      </c>
      <c r="D4844" t="s">
        <v>50</v>
      </c>
      <c r="E4844">
        <v>11.93</v>
      </c>
      <c r="F4844">
        <v>59.3</v>
      </c>
      <c r="G4844">
        <v>0.52900000000000003</v>
      </c>
      <c r="H4844">
        <v>0.53300000000000003</v>
      </c>
      <c r="I4844">
        <f>Data[[#This Row],[nucleus_area_pct]]/Data[[#This Row],[cytoplasm_ratio]]</f>
        <v>111.25703564727954</v>
      </c>
      <c r="J4844">
        <v>0.66900000000000004</v>
      </c>
      <c r="K4844">
        <v>0.433</v>
      </c>
      <c r="L4844">
        <v>3.44</v>
      </c>
      <c r="M4844">
        <v>3.1</v>
      </c>
      <c r="N4844">
        <v>0.80200000000000005</v>
      </c>
      <c r="O4844">
        <v>443</v>
      </c>
      <c r="P4844">
        <v>79</v>
      </c>
      <c r="Q4844">
        <v>183</v>
      </c>
      <c r="R4844">
        <v>169</v>
      </c>
      <c r="S4844">
        <v>178</v>
      </c>
      <c r="T4844">
        <f>(Data[[#This Row],[mean_r]]/256)*100</f>
        <v>71.484375</v>
      </c>
      <c r="U4844">
        <f>(Data[[#This Row],[mean_g]]/256)*100</f>
        <v>66.015625</v>
      </c>
      <c r="V4844">
        <f>(Data[[#This Row],[mean_b]]/256)*100</f>
        <v>69.53125</v>
      </c>
      <c r="W4844">
        <v>0.72899999999999998</v>
      </c>
      <c r="X4844" t="s">
        <v>51</v>
      </c>
      <c r="Y4844" t="s">
        <v>45</v>
      </c>
      <c r="Z4844">
        <v>2401</v>
      </c>
      <c r="AA4844">
        <v>6.11</v>
      </c>
      <c r="AB4844">
        <v>12.7</v>
      </c>
      <c r="AC4844">
        <v>43.6</v>
      </c>
      <c r="AD4844">
        <v>276928</v>
      </c>
      <c r="AE4844">
        <v>82.9</v>
      </c>
      <c r="AF4844">
        <v>34.200000000000003</v>
      </c>
      <c r="AG4844" t="s">
        <v>64</v>
      </c>
      <c r="AH4844" t="s">
        <v>47</v>
      </c>
      <c r="AI4844" t="s">
        <v>52</v>
      </c>
      <c r="AJ4844">
        <v>100</v>
      </c>
      <c r="AK4844">
        <v>256</v>
      </c>
      <c r="AL4844">
        <v>8.3799999999999999E-2</v>
      </c>
      <c r="AM4844">
        <v>0.83379999999999999</v>
      </c>
      <c r="AN4844">
        <v>0.84060000000000001</v>
      </c>
      <c r="AO4844">
        <f>Data[[#This Row],[labeller_confidence_score]]-Data[[#This Row],[cytodiffusion_classification_confidence]]</f>
        <v>6.8000000000000282E-3</v>
      </c>
    </row>
    <row r="4845" spans="1:41" x14ac:dyDescent="0.3">
      <c r="A4845" t="s">
        <v>4918</v>
      </c>
      <c r="B4845" t="s">
        <v>54</v>
      </c>
      <c r="C4845">
        <v>0</v>
      </c>
      <c r="D4845" t="s">
        <v>54</v>
      </c>
      <c r="E4845">
        <v>7.35</v>
      </c>
      <c r="F4845">
        <v>0</v>
      </c>
      <c r="G4845">
        <v>0</v>
      </c>
      <c r="H4845">
        <v>1</v>
      </c>
      <c r="I4845">
        <f>Data[[#This Row],[nucleus_area_pct]]/Data[[#This Row],[cytoplasm_ratio]]</f>
        <v>0</v>
      </c>
      <c r="J4845">
        <v>0.95399999999999996</v>
      </c>
      <c r="K4845">
        <v>0.182</v>
      </c>
      <c r="L4845">
        <v>0.68</v>
      </c>
      <c r="M4845">
        <v>1</v>
      </c>
      <c r="N4845">
        <v>0.92200000000000004</v>
      </c>
      <c r="O4845">
        <v>152</v>
      </c>
      <c r="P4845">
        <v>53</v>
      </c>
      <c r="Q4845">
        <v>224</v>
      </c>
      <c r="R4845">
        <v>116</v>
      </c>
      <c r="S4845">
        <v>135</v>
      </c>
      <c r="T4845">
        <f>(Data[[#This Row],[mean_r]]/256)*100</f>
        <v>87.5</v>
      </c>
      <c r="U4845">
        <f>(Data[[#This Row],[mean_g]]/256)*100</f>
        <v>45.3125</v>
      </c>
      <c r="V4845">
        <f>(Data[[#This Row],[mean_b]]/256)*100</f>
        <v>52.734375</v>
      </c>
      <c r="W4845">
        <v>0.56699999999999995</v>
      </c>
      <c r="X4845" t="s">
        <v>51</v>
      </c>
      <c r="Y4845" t="s">
        <v>40</v>
      </c>
      <c r="Z4845">
        <v>6072</v>
      </c>
      <c r="AA4845">
        <v>3.96</v>
      </c>
      <c r="AB4845">
        <v>14.3</v>
      </c>
      <c r="AC4845">
        <v>46.3</v>
      </c>
      <c r="AD4845">
        <v>170899</v>
      </c>
      <c r="AE4845">
        <v>100.1</v>
      </c>
      <c r="AF4845">
        <v>32.200000000000003</v>
      </c>
      <c r="AG4845" t="s">
        <v>41</v>
      </c>
      <c r="AH4845" t="s">
        <v>47</v>
      </c>
      <c r="AI4845" t="s">
        <v>43</v>
      </c>
      <c r="AJ4845">
        <v>60</v>
      </c>
      <c r="AK4845">
        <v>224</v>
      </c>
      <c r="AL4845">
        <v>4.82E-2</v>
      </c>
      <c r="AM4845">
        <v>0.90949999999999998</v>
      </c>
      <c r="AN4845">
        <v>0.83640000000000003</v>
      </c>
      <c r="AO4845">
        <f>Data[[#This Row],[labeller_confidence_score]]-Data[[#This Row],[cytodiffusion_classification_confidence]]</f>
        <v>-7.3099999999999943E-2</v>
      </c>
    </row>
    <row r="4846" spans="1:41" x14ac:dyDescent="0.3">
      <c r="A4846" t="s">
        <v>4919</v>
      </c>
      <c r="B4846" t="s">
        <v>67</v>
      </c>
      <c r="C4846">
        <v>1</v>
      </c>
      <c r="D4846" t="s">
        <v>67</v>
      </c>
      <c r="E4846">
        <v>5.59</v>
      </c>
      <c r="F4846">
        <v>22.4</v>
      </c>
      <c r="G4846">
        <v>0.309</v>
      </c>
      <c r="H4846">
        <v>0.91500000000000004</v>
      </c>
      <c r="I4846">
        <f>Data[[#This Row],[nucleus_area_pct]]/Data[[#This Row],[cytoplasm_ratio]]</f>
        <v>24.480874316939889</v>
      </c>
      <c r="J4846">
        <v>0.4</v>
      </c>
      <c r="K4846">
        <v>0.50800000000000001</v>
      </c>
      <c r="L4846">
        <v>3.98</v>
      </c>
      <c r="M4846">
        <v>1.3</v>
      </c>
      <c r="N4846">
        <v>0.44600000000000001</v>
      </c>
      <c r="O4846">
        <v>144</v>
      </c>
      <c r="P4846">
        <v>44</v>
      </c>
      <c r="Q4846">
        <v>193</v>
      </c>
      <c r="R4846">
        <v>121</v>
      </c>
      <c r="S4846">
        <v>212</v>
      </c>
      <c r="T4846">
        <f>(Data[[#This Row],[mean_r]]/256)*100</f>
        <v>75.390625</v>
      </c>
      <c r="U4846">
        <f>(Data[[#This Row],[mean_g]]/256)*100</f>
        <v>47.265625</v>
      </c>
      <c r="V4846">
        <f>(Data[[#This Row],[mean_b]]/256)*100</f>
        <v>82.8125</v>
      </c>
      <c r="W4846">
        <v>0.72699999999999998</v>
      </c>
      <c r="X4846" t="s">
        <v>51</v>
      </c>
      <c r="Y4846" t="s">
        <v>40</v>
      </c>
      <c r="Z4846">
        <v>9494</v>
      </c>
      <c r="AA4846">
        <v>4.8600000000000003</v>
      </c>
      <c r="AB4846">
        <v>12.5</v>
      </c>
      <c r="AC4846">
        <v>39.799999999999997</v>
      </c>
      <c r="AD4846">
        <v>288639</v>
      </c>
      <c r="AE4846">
        <v>110.8</v>
      </c>
      <c r="AF4846">
        <v>31.4</v>
      </c>
      <c r="AG4846" t="s">
        <v>64</v>
      </c>
      <c r="AH4846" t="s">
        <v>42</v>
      </c>
      <c r="AI4846" t="s">
        <v>52</v>
      </c>
      <c r="AJ4846">
        <v>60</v>
      </c>
      <c r="AK4846">
        <v>360</v>
      </c>
      <c r="AL4846">
        <v>0.8095</v>
      </c>
      <c r="AM4846">
        <v>0.74809999999999999</v>
      </c>
      <c r="AN4846">
        <v>0.70079999999999998</v>
      </c>
      <c r="AO4846">
        <f>Data[[#This Row],[labeller_confidence_score]]-Data[[#This Row],[cytodiffusion_classification_confidence]]</f>
        <v>-4.7300000000000009E-2</v>
      </c>
    </row>
    <row r="4847" spans="1:41" x14ac:dyDescent="0.3">
      <c r="A4847" t="s">
        <v>4920</v>
      </c>
      <c r="B4847" t="s">
        <v>60</v>
      </c>
      <c r="C4847">
        <v>0</v>
      </c>
      <c r="D4847" t="s">
        <v>50</v>
      </c>
      <c r="E4847">
        <v>13.69</v>
      </c>
      <c r="F4847">
        <v>54.2</v>
      </c>
      <c r="G4847">
        <v>0.46700000000000003</v>
      </c>
      <c r="H4847">
        <v>0.36399999999999999</v>
      </c>
      <c r="I4847">
        <f>Data[[#This Row],[nucleus_area_pct]]/Data[[#This Row],[cytoplasm_ratio]]</f>
        <v>148.90109890109892</v>
      </c>
      <c r="J4847">
        <v>0.66600000000000004</v>
      </c>
      <c r="K4847">
        <v>0.437</v>
      </c>
      <c r="L4847">
        <v>2.41</v>
      </c>
      <c r="M4847">
        <v>1.3</v>
      </c>
      <c r="N4847">
        <v>0.68500000000000005</v>
      </c>
      <c r="O4847">
        <v>520</v>
      </c>
      <c r="P4847">
        <v>84</v>
      </c>
      <c r="Q4847">
        <v>200</v>
      </c>
      <c r="R4847">
        <v>162</v>
      </c>
      <c r="S4847">
        <v>185</v>
      </c>
      <c r="T4847">
        <f>(Data[[#This Row],[mean_r]]/256)*100</f>
        <v>78.125</v>
      </c>
      <c r="U4847">
        <f>(Data[[#This Row],[mean_g]]/256)*100</f>
        <v>63.28125</v>
      </c>
      <c r="V4847">
        <f>(Data[[#This Row],[mean_b]]/256)*100</f>
        <v>72.265625</v>
      </c>
      <c r="W4847">
        <v>0.52200000000000002</v>
      </c>
      <c r="X4847" t="s">
        <v>39</v>
      </c>
      <c r="Y4847" t="s">
        <v>40</v>
      </c>
      <c r="Z4847">
        <v>3609</v>
      </c>
      <c r="AA4847">
        <v>5.05</v>
      </c>
      <c r="AB4847">
        <v>14</v>
      </c>
      <c r="AC4847">
        <v>35.9</v>
      </c>
      <c r="AD4847">
        <v>214643</v>
      </c>
      <c r="AE4847">
        <v>91.5</v>
      </c>
      <c r="AF4847">
        <v>34.799999999999997</v>
      </c>
      <c r="AG4847" t="s">
        <v>46</v>
      </c>
      <c r="AH4847" t="s">
        <v>42</v>
      </c>
      <c r="AI4847" t="s">
        <v>43</v>
      </c>
      <c r="AJ4847">
        <v>60</v>
      </c>
      <c r="AK4847">
        <v>512</v>
      </c>
      <c r="AL4847">
        <v>6.9500000000000006E-2</v>
      </c>
      <c r="AM4847">
        <v>0.93659999999999999</v>
      </c>
      <c r="AN4847">
        <v>1</v>
      </c>
      <c r="AO4847">
        <f>Data[[#This Row],[labeller_confidence_score]]-Data[[#This Row],[cytodiffusion_classification_confidence]]</f>
        <v>6.3400000000000012E-2</v>
      </c>
    </row>
    <row r="4848" spans="1:41" x14ac:dyDescent="0.3">
      <c r="A4848" t="s">
        <v>4921</v>
      </c>
      <c r="B4848" t="s">
        <v>89</v>
      </c>
      <c r="C4848">
        <v>1</v>
      </c>
      <c r="D4848" t="s">
        <v>38</v>
      </c>
      <c r="E4848">
        <v>13.13</v>
      </c>
      <c r="F4848">
        <v>52.3</v>
      </c>
      <c r="G4848">
        <v>0.68899999999999995</v>
      </c>
      <c r="H4848">
        <v>0.52</v>
      </c>
      <c r="I4848">
        <f>Data[[#This Row],[nucleus_area_pct]]/Data[[#This Row],[cytoplasm_ratio]]</f>
        <v>100.57692307692307</v>
      </c>
      <c r="J4848">
        <v>0.78500000000000003</v>
      </c>
      <c r="K4848">
        <v>0.26</v>
      </c>
      <c r="L4848">
        <v>5.12</v>
      </c>
      <c r="M4848">
        <v>2.2999999999999998</v>
      </c>
      <c r="N4848">
        <v>0.753</v>
      </c>
      <c r="O4848">
        <v>483</v>
      </c>
      <c r="P4848">
        <v>78</v>
      </c>
      <c r="Q4848">
        <v>226</v>
      </c>
      <c r="R4848">
        <v>162</v>
      </c>
      <c r="S4848">
        <v>171</v>
      </c>
      <c r="T4848">
        <f>(Data[[#This Row],[mean_r]]/256)*100</f>
        <v>88.28125</v>
      </c>
      <c r="U4848">
        <f>(Data[[#This Row],[mean_g]]/256)*100</f>
        <v>63.28125</v>
      </c>
      <c r="V4848">
        <f>(Data[[#This Row],[mean_b]]/256)*100</f>
        <v>66.796875</v>
      </c>
      <c r="W4848">
        <v>0.73799999999999999</v>
      </c>
      <c r="X4848" t="s">
        <v>51</v>
      </c>
      <c r="Y4848" t="s">
        <v>45</v>
      </c>
      <c r="Z4848">
        <v>9861</v>
      </c>
      <c r="AA4848">
        <v>5.23</v>
      </c>
      <c r="AB4848">
        <v>13.1</v>
      </c>
      <c r="AC4848">
        <v>45.7</v>
      </c>
      <c r="AD4848">
        <v>273005</v>
      </c>
      <c r="AE4848">
        <v>96.3</v>
      </c>
      <c r="AF4848">
        <v>35.700000000000003</v>
      </c>
      <c r="AG4848" t="s">
        <v>41</v>
      </c>
      <c r="AH4848" t="s">
        <v>47</v>
      </c>
      <c r="AI4848" t="s">
        <v>52</v>
      </c>
      <c r="AJ4848">
        <v>100</v>
      </c>
      <c r="AK4848">
        <v>512</v>
      </c>
      <c r="AL4848">
        <v>0.82410000000000005</v>
      </c>
      <c r="AM4848">
        <v>0.70099999999999996</v>
      </c>
      <c r="AN4848">
        <v>0.96079999999999999</v>
      </c>
      <c r="AO4848">
        <f>Data[[#This Row],[labeller_confidence_score]]-Data[[#This Row],[cytodiffusion_classification_confidence]]</f>
        <v>0.25980000000000003</v>
      </c>
    </row>
    <row r="4849" spans="1:41" x14ac:dyDescent="0.3">
      <c r="A4849" t="s">
        <v>4922</v>
      </c>
      <c r="B4849" t="s">
        <v>87</v>
      </c>
      <c r="C4849">
        <v>0</v>
      </c>
      <c r="D4849" t="s">
        <v>50</v>
      </c>
      <c r="E4849">
        <v>13.41</v>
      </c>
      <c r="F4849">
        <v>46.4</v>
      </c>
      <c r="G4849">
        <v>0.54500000000000004</v>
      </c>
      <c r="H4849">
        <v>0.55000000000000004</v>
      </c>
      <c r="I4849">
        <f>Data[[#This Row],[nucleus_area_pct]]/Data[[#This Row],[cytoplasm_ratio]]</f>
        <v>84.36363636363636</v>
      </c>
      <c r="J4849">
        <v>0.71299999999999997</v>
      </c>
      <c r="K4849">
        <v>0.436</v>
      </c>
      <c r="L4849">
        <v>4.1900000000000004</v>
      </c>
      <c r="M4849">
        <v>2</v>
      </c>
      <c r="N4849">
        <v>0.73199999999999998</v>
      </c>
      <c r="O4849">
        <v>431</v>
      </c>
      <c r="P4849">
        <v>80</v>
      </c>
      <c r="Q4849">
        <v>220</v>
      </c>
      <c r="R4849">
        <v>134</v>
      </c>
      <c r="S4849">
        <v>187</v>
      </c>
      <c r="T4849">
        <f>(Data[[#This Row],[mean_r]]/256)*100</f>
        <v>85.9375</v>
      </c>
      <c r="U4849">
        <f>(Data[[#This Row],[mean_g]]/256)*100</f>
        <v>52.34375</v>
      </c>
      <c r="V4849">
        <f>(Data[[#This Row],[mean_b]]/256)*100</f>
        <v>73.046875</v>
      </c>
      <c r="W4849">
        <v>0.63800000000000001</v>
      </c>
      <c r="X4849" t="s">
        <v>39</v>
      </c>
      <c r="Y4849" t="s">
        <v>45</v>
      </c>
      <c r="Z4849">
        <v>7846</v>
      </c>
      <c r="AA4849">
        <v>4.24</v>
      </c>
      <c r="AB4849">
        <v>10.3</v>
      </c>
      <c r="AC4849">
        <v>44.9</v>
      </c>
      <c r="AD4849">
        <v>199860</v>
      </c>
      <c r="AE4849">
        <v>93.3</v>
      </c>
      <c r="AF4849">
        <v>34.200000000000003</v>
      </c>
      <c r="AG4849" t="s">
        <v>46</v>
      </c>
      <c r="AH4849" t="s">
        <v>47</v>
      </c>
      <c r="AI4849" t="s">
        <v>43</v>
      </c>
      <c r="AJ4849">
        <v>100</v>
      </c>
      <c r="AK4849">
        <v>224</v>
      </c>
      <c r="AL4849">
        <v>8.0199999999999994E-2</v>
      </c>
      <c r="AM4849">
        <v>0.81559999999999999</v>
      </c>
      <c r="AN4849">
        <v>0.99019999999999997</v>
      </c>
      <c r="AO4849">
        <f>Data[[#This Row],[labeller_confidence_score]]-Data[[#This Row],[cytodiffusion_classification_confidence]]</f>
        <v>0.17459999999999998</v>
      </c>
    </row>
    <row r="4850" spans="1:41" x14ac:dyDescent="0.3">
      <c r="A4850" t="s">
        <v>4923</v>
      </c>
      <c r="B4850" t="s">
        <v>49</v>
      </c>
      <c r="C4850">
        <v>0</v>
      </c>
      <c r="D4850" t="s">
        <v>50</v>
      </c>
      <c r="E4850">
        <v>8.2899999999999991</v>
      </c>
      <c r="F4850">
        <v>52.8</v>
      </c>
      <c r="G4850">
        <v>0.54800000000000004</v>
      </c>
      <c r="H4850">
        <v>0.438</v>
      </c>
      <c r="I4850">
        <f>Data[[#This Row],[nucleus_area_pct]]/Data[[#This Row],[cytoplasm_ratio]]</f>
        <v>120.54794520547945</v>
      </c>
      <c r="J4850">
        <v>0.86699999999999999</v>
      </c>
      <c r="K4850">
        <v>0.28999999999999998</v>
      </c>
      <c r="L4850">
        <v>2.89</v>
      </c>
      <c r="M4850">
        <v>2.4</v>
      </c>
      <c r="N4850">
        <v>0.89600000000000002</v>
      </c>
      <c r="O4850">
        <v>407</v>
      </c>
      <c r="P4850">
        <v>68</v>
      </c>
      <c r="Q4850">
        <v>209</v>
      </c>
      <c r="R4850">
        <v>169</v>
      </c>
      <c r="S4850">
        <v>190</v>
      </c>
      <c r="T4850">
        <f>(Data[[#This Row],[mean_r]]/256)*100</f>
        <v>81.640625</v>
      </c>
      <c r="U4850">
        <f>(Data[[#This Row],[mean_g]]/256)*100</f>
        <v>66.015625</v>
      </c>
      <c r="V4850">
        <f>(Data[[#This Row],[mean_b]]/256)*100</f>
        <v>74.21875</v>
      </c>
      <c r="W4850">
        <v>0.83499999999999996</v>
      </c>
      <c r="X4850" t="s">
        <v>63</v>
      </c>
      <c r="Y4850" t="s">
        <v>40</v>
      </c>
      <c r="Z4850">
        <v>8134</v>
      </c>
      <c r="AA4850">
        <v>3.83</v>
      </c>
      <c r="AB4850">
        <v>12.6</v>
      </c>
      <c r="AC4850">
        <v>44.6</v>
      </c>
      <c r="AD4850">
        <v>201986</v>
      </c>
      <c r="AE4850">
        <v>88.8</v>
      </c>
      <c r="AF4850">
        <v>35</v>
      </c>
      <c r="AG4850" t="s">
        <v>64</v>
      </c>
      <c r="AH4850" t="s">
        <v>42</v>
      </c>
      <c r="AI4850" t="s">
        <v>56</v>
      </c>
      <c r="AJ4850">
        <v>40</v>
      </c>
      <c r="AK4850">
        <v>256</v>
      </c>
      <c r="AL4850">
        <v>5.7000000000000002E-2</v>
      </c>
      <c r="AM4850">
        <v>0.82440000000000002</v>
      </c>
      <c r="AN4850">
        <v>0.8518</v>
      </c>
      <c r="AO4850">
        <f>Data[[#This Row],[labeller_confidence_score]]-Data[[#This Row],[cytodiffusion_classification_confidence]]</f>
        <v>2.739999999999998E-2</v>
      </c>
    </row>
    <row r="4851" spans="1:41" x14ac:dyDescent="0.3">
      <c r="A4851" t="s">
        <v>4924</v>
      </c>
      <c r="B4851" t="s">
        <v>60</v>
      </c>
      <c r="C4851">
        <v>0</v>
      </c>
      <c r="D4851" t="s">
        <v>50</v>
      </c>
      <c r="E4851">
        <v>17.28</v>
      </c>
      <c r="F4851">
        <v>66</v>
      </c>
      <c r="G4851">
        <v>0.36899999999999999</v>
      </c>
      <c r="H4851">
        <v>0.371</v>
      </c>
      <c r="I4851">
        <f>Data[[#This Row],[nucleus_area_pct]]/Data[[#This Row],[cytoplasm_ratio]]</f>
        <v>177.89757412398922</v>
      </c>
      <c r="J4851">
        <v>0.60699999999999998</v>
      </c>
      <c r="K4851">
        <v>0.51500000000000001</v>
      </c>
      <c r="L4851">
        <v>1.76</v>
      </c>
      <c r="M4851">
        <v>1.1000000000000001</v>
      </c>
      <c r="N4851">
        <v>0.74299999999999999</v>
      </c>
      <c r="O4851">
        <v>631</v>
      </c>
      <c r="P4851">
        <v>86</v>
      </c>
      <c r="Q4851">
        <v>165</v>
      </c>
      <c r="R4851">
        <v>148</v>
      </c>
      <c r="S4851">
        <v>181</v>
      </c>
      <c r="T4851">
        <f>(Data[[#This Row],[mean_r]]/256)*100</f>
        <v>64.453125</v>
      </c>
      <c r="U4851">
        <f>(Data[[#This Row],[mean_g]]/256)*100</f>
        <v>57.8125</v>
      </c>
      <c r="V4851">
        <f>(Data[[#This Row],[mean_b]]/256)*100</f>
        <v>70.703125</v>
      </c>
      <c r="W4851">
        <v>0.66300000000000003</v>
      </c>
      <c r="X4851" t="s">
        <v>51</v>
      </c>
      <c r="Y4851" t="s">
        <v>45</v>
      </c>
      <c r="Z4851">
        <v>7749</v>
      </c>
      <c r="AA4851">
        <v>4.8600000000000003</v>
      </c>
      <c r="AB4851">
        <v>14.5</v>
      </c>
      <c r="AC4851">
        <v>39.200000000000003</v>
      </c>
      <c r="AD4851">
        <v>223692</v>
      </c>
      <c r="AE4851">
        <v>77.599999999999994</v>
      </c>
      <c r="AF4851">
        <v>35</v>
      </c>
      <c r="AG4851" t="s">
        <v>46</v>
      </c>
      <c r="AH4851" t="s">
        <v>42</v>
      </c>
      <c r="AI4851" t="s">
        <v>43</v>
      </c>
      <c r="AJ4851">
        <v>100</v>
      </c>
      <c r="AK4851">
        <v>256</v>
      </c>
      <c r="AL4851">
        <v>4.4999999999999998E-2</v>
      </c>
      <c r="AM4851">
        <v>0.92049999999999998</v>
      </c>
      <c r="AN4851">
        <v>0.98540000000000005</v>
      </c>
      <c r="AO4851">
        <f>Data[[#This Row],[labeller_confidence_score]]-Data[[#This Row],[cytodiffusion_classification_confidence]]</f>
        <v>6.4900000000000069E-2</v>
      </c>
    </row>
    <row r="4852" spans="1:41" x14ac:dyDescent="0.3">
      <c r="A4852" t="s">
        <v>4925</v>
      </c>
      <c r="B4852" t="s">
        <v>49</v>
      </c>
      <c r="C4852">
        <v>0</v>
      </c>
      <c r="D4852" t="s">
        <v>50</v>
      </c>
      <c r="E4852">
        <v>15.77</v>
      </c>
      <c r="F4852">
        <v>54.3</v>
      </c>
      <c r="G4852">
        <v>0.63300000000000001</v>
      </c>
      <c r="H4852">
        <v>0.376</v>
      </c>
      <c r="I4852">
        <f>Data[[#This Row],[nucleus_area_pct]]/Data[[#This Row],[cytoplasm_ratio]]</f>
        <v>144.41489361702128</v>
      </c>
      <c r="J4852">
        <v>0.84</v>
      </c>
      <c r="K4852">
        <v>0.52900000000000003</v>
      </c>
      <c r="L4852">
        <v>3.17</v>
      </c>
      <c r="M4852">
        <v>2.9</v>
      </c>
      <c r="N4852">
        <v>0.81299999999999994</v>
      </c>
      <c r="O4852">
        <v>308</v>
      </c>
      <c r="P4852">
        <v>71</v>
      </c>
      <c r="Q4852">
        <v>222</v>
      </c>
      <c r="R4852">
        <v>159</v>
      </c>
      <c r="S4852">
        <v>180</v>
      </c>
      <c r="T4852">
        <f>(Data[[#This Row],[mean_r]]/256)*100</f>
        <v>86.71875</v>
      </c>
      <c r="U4852">
        <f>(Data[[#This Row],[mean_g]]/256)*100</f>
        <v>62.109375</v>
      </c>
      <c r="V4852">
        <f>(Data[[#This Row],[mean_b]]/256)*100</f>
        <v>70.3125</v>
      </c>
      <c r="W4852">
        <v>0.68700000000000006</v>
      </c>
      <c r="X4852" t="s">
        <v>51</v>
      </c>
      <c r="Y4852" t="s">
        <v>45</v>
      </c>
      <c r="Z4852">
        <v>8510</v>
      </c>
      <c r="AA4852">
        <v>6.32</v>
      </c>
      <c r="AB4852">
        <v>11.8</v>
      </c>
      <c r="AC4852">
        <v>43.7</v>
      </c>
      <c r="AD4852">
        <v>193490</v>
      </c>
      <c r="AE4852">
        <v>93.3</v>
      </c>
      <c r="AF4852">
        <v>36.299999999999997</v>
      </c>
      <c r="AG4852" t="s">
        <v>64</v>
      </c>
      <c r="AH4852" t="s">
        <v>42</v>
      </c>
      <c r="AI4852" t="s">
        <v>52</v>
      </c>
      <c r="AJ4852">
        <v>40</v>
      </c>
      <c r="AK4852">
        <v>360</v>
      </c>
      <c r="AL4852">
        <v>6.1199999999999997E-2</v>
      </c>
      <c r="AM4852">
        <v>0.92169999999999996</v>
      </c>
      <c r="AN4852">
        <v>0.90259999999999996</v>
      </c>
      <c r="AO4852">
        <f>Data[[#This Row],[labeller_confidence_score]]-Data[[#This Row],[cytodiffusion_classification_confidence]]</f>
        <v>-1.9100000000000006E-2</v>
      </c>
    </row>
    <row r="4853" spans="1:41" x14ac:dyDescent="0.3">
      <c r="A4853" t="s">
        <v>4926</v>
      </c>
      <c r="B4853" t="s">
        <v>49</v>
      </c>
      <c r="C4853">
        <v>0</v>
      </c>
      <c r="D4853" t="s">
        <v>50</v>
      </c>
      <c r="E4853">
        <v>10.99</v>
      </c>
      <c r="F4853">
        <v>62.1</v>
      </c>
      <c r="G4853">
        <v>0.64900000000000002</v>
      </c>
      <c r="H4853">
        <v>0.45100000000000001</v>
      </c>
      <c r="I4853">
        <f>Data[[#This Row],[nucleus_area_pct]]/Data[[#This Row],[cytoplasm_ratio]]</f>
        <v>137.6940133037694</v>
      </c>
      <c r="J4853">
        <v>0.78900000000000003</v>
      </c>
      <c r="K4853">
        <v>0.28699999999999998</v>
      </c>
      <c r="L4853">
        <v>3.86</v>
      </c>
      <c r="M4853">
        <v>2.9</v>
      </c>
      <c r="N4853">
        <v>0.86199999999999999</v>
      </c>
      <c r="O4853">
        <v>487</v>
      </c>
      <c r="P4853">
        <v>72</v>
      </c>
      <c r="Q4853">
        <v>224</v>
      </c>
      <c r="R4853">
        <v>187</v>
      </c>
      <c r="S4853">
        <v>189</v>
      </c>
      <c r="T4853">
        <f>(Data[[#This Row],[mean_r]]/256)*100</f>
        <v>87.5</v>
      </c>
      <c r="U4853">
        <f>(Data[[#This Row],[mean_g]]/256)*100</f>
        <v>73.046875</v>
      </c>
      <c r="V4853">
        <f>(Data[[#This Row],[mean_b]]/256)*100</f>
        <v>73.828125</v>
      </c>
      <c r="W4853">
        <v>0.63800000000000001</v>
      </c>
      <c r="X4853" t="s">
        <v>51</v>
      </c>
      <c r="Y4853" t="s">
        <v>45</v>
      </c>
      <c r="Z4853">
        <v>6832</v>
      </c>
      <c r="AA4853">
        <v>3.66</v>
      </c>
      <c r="AB4853">
        <v>12</v>
      </c>
      <c r="AC4853">
        <v>48</v>
      </c>
      <c r="AD4853">
        <v>244338</v>
      </c>
      <c r="AE4853">
        <v>80.8</v>
      </c>
      <c r="AF4853">
        <v>35.4</v>
      </c>
      <c r="AG4853" t="s">
        <v>41</v>
      </c>
      <c r="AH4853" t="s">
        <v>42</v>
      </c>
      <c r="AI4853" t="s">
        <v>52</v>
      </c>
      <c r="AJ4853">
        <v>100</v>
      </c>
      <c r="AK4853">
        <v>256</v>
      </c>
      <c r="AL4853">
        <v>0.14760000000000001</v>
      </c>
      <c r="AM4853">
        <v>0.89629999999999999</v>
      </c>
      <c r="AN4853">
        <v>0.88249999999999995</v>
      </c>
      <c r="AO4853">
        <f>Data[[#This Row],[labeller_confidence_score]]-Data[[#This Row],[cytodiffusion_classification_confidence]]</f>
        <v>-1.3800000000000034E-2</v>
      </c>
    </row>
    <row r="4854" spans="1:41" x14ac:dyDescent="0.3">
      <c r="A4854" t="s">
        <v>4927</v>
      </c>
      <c r="B4854" t="s">
        <v>103</v>
      </c>
      <c r="C4854">
        <v>1</v>
      </c>
      <c r="D4854" t="s">
        <v>104</v>
      </c>
      <c r="E4854">
        <v>5.45</v>
      </c>
      <c r="F4854">
        <v>0</v>
      </c>
      <c r="G4854">
        <v>0</v>
      </c>
      <c r="H4854">
        <v>1</v>
      </c>
      <c r="I4854">
        <f>Data[[#This Row],[nucleus_area_pct]]/Data[[#This Row],[cytoplasm_ratio]]</f>
        <v>0</v>
      </c>
      <c r="J4854">
        <v>0.38200000000000001</v>
      </c>
      <c r="K4854">
        <v>0.84599999999999997</v>
      </c>
      <c r="L4854">
        <v>0.41</v>
      </c>
      <c r="M4854">
        <v>1</v>
      </c>
      <c r="N4854">
        <v>0.66500000000000004</v>
      </c>
      <c r="O4854">
        <v>79</v>
      </c>
      <c r="P4854">
        <v>37</v>
      </c>
      <c r="Q4854">
        <v>233</v>
      </c>
      <c r="R4854">
        <v>113</v>
      </c>
      <c r="S4854">
        <v>117</v>
      </c>
      <c r="T4854">
        <f>(Data[[#This Row],[mean_r]]/256)*100</f>
        <v>91.015625</v>
      </c>
      <c r="U4854">
        <f>(Data[[#This Row],[mean_g]]/256)*100</f>
        <v>44.140625</v>
      </c>
      <c r="V4854">
        <f>(Data[[#This Row],[mean_b]]/256)*100</f>
        <v>45.703125</v>
      </c>
      <c r="W4854">
        <v>0.46500000000000002</v>
      </c>
      <c r="X4854" t="s">
        <v>51</v>
      </c>
      <c r="Y4854" t="s">
        <v>45</v>
      </c>
      <c r="Z4854">
        <v>8735</v>
      </c>
      <c r="AA4854">
        <v>6.06</v>
      </c>
      <c r="AB4854">
        <v>13.7</v>
      </c>
      <c r="AC4854">
        <v>48.2</v>
      </c>
      <c r="AD4854">
        <v>155342</v>
      </c>
      <c r="AE4854">
        <v>88.3</v>
      </c>
      <c r="AF4854">
        <v>34.1</v>
      </c>
      <c r="AG4854" t="s">
        <v>64</v>
      </c>
      <c r="AH4854" t="s">
        <v>47</v>
      </c>
      <c r="AI4854" t="s">
        <v>52</v>
      </c>
      <c r="AJ4854">
        <v>100</v>
      </c>
      <c r="AK4854">
        <v>224</v>
      </c>
      <c r="AL4854">
        <v>0.90859999999999996</v>
      </c>
      <c r="AM4854">
        <v>0.65500000000000003</v>
      </c>
      <c r="AN4854">
        <v>0.77110000000000001</v>
      </c>
      <c r="AO4854">
        <f>Data[[#This Row],[labeller_confidence_score]]-Data[[#This Row],[cytodiffusion_classification_confidence]]</f>
        <v>0.11609999999999998</v>
      </c>
    </row>
    <row r="4855" spans="1:41" x14ac:dyDescent="0.3">
      <c r="A4855" t="s">
        <v>4928</v>
      </c>
      <c r="B4855" t="s">
        <v>54</v>
      </c>
      <c r="C4855">
        <v>0</v>
      </c>
      <c r="D4855" t="s">
        <v>54</v>
      </c>
      <c r="E4855">
        <v>6.74</v>
      </c>
      <c r="F4855">
        <v>0</v>
      </c>
      <c r="G4855">
        <v>0</v>
      </c>
      <c r="H4855">
        <v>1</v>
      </c>
      <c r="I4855">
        <f>Data[[#This Row],[nucleus_area_pct]]/Data[[#This Row],[cytoplasm_ratio]]</f>
        <v>0</v>
      </c>
      <c r="J4855">
        <v>0.91</v>
      </c>
      <c r="K4855">
        <v>0.18</v>
      </c>
      <c r="L4855">
        <v>0.31</v>
      </c>
      <c r="M4855">
        <v>1</v>
      </c>
      <c r="N4855">
        <v>0.98399999999999999</v>
      </c>
      <c r="O4855">
        <v>202</v>
      </c>
      <c r="P4855">
        <v>51</v>
      </c>
      <c r="Q4855">
        <v>240</v>
      </c>
      <c r="R4855">
        <v>130</v>
      </c>
      <c r="S4855">
        <v>110</v>
      </c>
      <c r="T4855">
        <f>(Data[[#This Row],[mean_r]]/256)*100</f>
        <v>93.75</v>
      </c>
      <c r="U4855">
        <f>(Data[[#This Row],[mean_g]]/256)*100</f>
        <v>50.78125</v>
      </c>
      <c r="V4855">
        <f>(Data[[#This Row],[mean_b]]/256)*100</f>
        <v>42.96875</v>
      </c>
      <c r="W4855">
        <v>0.55700000000000005</v>
      </c>
      <c r="X4855" t="s">
        <v>63</v>
      </c>
      <c r="Y4855" t="s">
        <v>45</v>
      </c>
      <c r="Z4855">
        <v>4387</v>
      </c>
      <c r="AA4855">
        <v>4.97</v>
      </c>
      <c r="AB4855">
        <v>15.8</v>
      </c>
      <c r="AC4855">
        <v>32.9</v>
      </c>
      <c r="AD4855">
        <v>357687</v>
      </c>
      <c r="AE4855">
        <v>79.2</v>
      </c>
      <c r="AF4855">
        <v>35.6</v>
      </c>
      <c r="AG4855" t="s">
        <v>41</v>
      </c>
      <c r="AH4855" t="s">
        <v>42</v>
      </c>
      <c r="AI4855" t="s">
        <v>56</v>
      </c>
      <c r="AJ4855">
        <v>40</v>
      </c>
      <c r="AK4855">
        <v>256</v>
      </c>
      <c r="AL4855">
        <v>0.1053</v>
      </c>
      <c r="AM4855">
        <v>0.94399999999999995</v>
      </c>
      <c r="AN4855">
        <v>0.83350000000000002</v>
      </c>
      <c r="AO4855">
        <f>Data[[#This Row],[labeller_confidence_score]]-Data[[#This Row],[cytodiffusion_classification_confidence]]</f>
        <v>-0.11049999999999993</v>
      </c>
    </row>
    <row r="4856" spans="1:41" x14ac:dyDescent="0.3">
      <c r="A4856" t="s">
        <v>4929</v>
      </c>
      <c r="B4856" t="s">
        <v>120</v>
      </c>
      <c r="C4856">
        <v>1</v>
      </c>
      <c r="D4856" t="s">
        <v>104</v>
      </c>
      <c r="E4856">
        <v>6.44</v>
      </c>
      <c r="F4856">
        <v>0</v>
      </c>
      <c r="G4856">
        <v>0</v>
      </c>
      <c r="H4856">
        <v>1</v>
      </c>
      <c r="I4856">
        <f>Data[[#This Row],[nucleus_area_pct]]/Data[[#This Row],[cytoplasm_ratio]]</f>
        <v>0</v>
      </c>
      <c r="J4856">
        <v>0.91800000000000004</v>
      </c>
      <c r="K4856">
        <v>0.124</v>
      </c>
      <c r="L4856">
        <v>0.3</v>
      </c>
      <c r="M4856">
        <v>1</v>
      </c>
      <c r="N4856">
        <v>0.98199999999999998</v>
      </c>
      <c r="O4856">
        <v>134</v>
      </c>
      <c r="P4856">
        <v>45</v>
      </c>
      <c r="Q4856">
        <v>239</v>
      </c>
      <c r="R4856">
        <v>129</v>
      </c>
      <c r="S4856">
        <v>126</v>
      </c>
      <c r="T4856">
        <f>(Data[[#This Row],[mean_r]]/256)*100</f>
        <v>93.359375</v>
      </c>
      <c r="U4856">
        <f>(Data[[#This Row],[mean_g]]/256)*100</f>
        <v>50.390625</v>
      </c>
      <c r="V4856">
        <f>(Data[[#This Row],[mean_b]]/256)*100</f>
        <v>49.21875</v>
      </c>
      <c r="W4856">
        <v>0.55900000000000005</v>
      </c>
      <c r="X4856" t="s">
        <v>39</v>
      </c>
      <c r="Y4856" t="s">
        <v>45</v>
      </c>
      <c r="Z4856">
        <v>4972</v>
      </c>
      <c r="AA4856">
        <v>4.26</v>
      </c>
      <c r="AB4856">
        <v>11.2</v>
      </c>
      <c r="AC4856">
        <v>34.4</v>
      </c>
      <c r="AD4856">
        <v>263380</v>
      </c>
      <c r="AE4856">
        <v>104.9</v>
      </c>
      <c r="AF4856">
        <v>35.299999999999997</v>
      </c>
      <c r="AG4856" t="s">
        <v>46</v>
      </c>
      <c r="AH4856" t="s">
        <v>47</v>
      </c>
      <c r="AI4856" t="s">
        <v>56</v>
      </c>
      <c r="AJ4856">
        <v>100</v>
      </c>
      <c r="AK4856">
        <v>360</v>
      </c>
      <c r="AL4856">
        <v>0.78590000000000004</v>
      </c>
      <c r="AM4856">
        <v>0.70430000000000004</v>
      </c>
      <c r="AN4856">
        <v>0.83140000000000003</v>
      </c>
      <c r="AO4856">
        <f>Data[[#This Row],[labeller_confidence_score]]-Data[[#This Row],[cytodiffusion_classification_confidence]]</f>
        <v>0.12709999999999999</v>
      </c>
    </row>
    <row r="4857" spans="1:41" x14ac:dyDescent="0.3">
      <c r="A4857" t="s">
        <v>4930</v>
      </c>
      <c r="B4857" t="s">
        <v>58</v>
      </c>
      <c r="C4857">
        <v>1</v>
      </c>
      <c r="D4857" t="s">
        <v>38</v>
      </c>
      <c r="E4857">
        <v>14.9</v>
      </c>
      <c r="F4857">
        <v>79</v>
      </c>
      <c r="G4857">
        <v>0.68799999999999994</v>
      </c>
      <c r="H4857">
        <v>0.23200000000000001</v>
      </c>
      <c r="I4857">
        <f>Data[[#This Row],[nucleus_area_pct]]/Data[[#This Row],[cytoplasm_ratio]]</f>
        <v>340.51724137931035</v>
      </c>
      <c r="J4857">
        <v>0.84499999999999997</v>
      </c>
      <c r="K4857">
        <v>0.33100000000000002</v>
      </c>
      <c r="L4857">
        <v>1.39</v>
      </c>
      <c r="M4857">
        <v>1</v>
      </c>
      <c r="N4857">
        <v>0.79300000000000004</v>
      </c>
      <c r="O4857">
        <v>569</v>
      </c>
      <c r="P4857">
        <v>98</v>
      </c>
      <c r="Q4857">
        <v>194</v>
      </c>
      <c r="R4857">
        <v>186</v>
      </c>
      <c r="S4857">
        <v>199</v>
      </c>
      <c r="T4857">
        <f>(Data[[#This Row],[mean_r]]/256)*100</f>
        <v>75.78125</v>
      </c>
      <c r="U4857">
        <f>(Data[[#This Row],[mean_g]]/256)*100</f>
        <v>72.65625</v>
      </c>
      <c r="V4857">
        <f>(Data[[#This Row],[mean_b]]/256)*100</f>
        <v>77.734375</v>
      </c>
      <c r="W4857">
        <v>0.71099999999999997</v>
      </c>
      <c r="X4857" t="s">
        <v>39</v>
      </c>
      <c r="Y4857" t="s">
        <v>45</v>
      </c>
      <c r="Z4857">
        <v>3332</v>
      </c>
      <c r="AA4857">
        <v>5.28</v>
      </c>
      <c r="AB4857">
        <v>11.8</v>
      </c>
      <c r="AC4857">
        <v>37</v>
      </c>
      <c r="AD4857">
        <v>275937</v>
      </c>
      <c r="AE4857">
        <v>80</v>
      </c>
      <c r="AF4857">
        <v>33.799999999999997</v>
      </c>
      <c r="AG4857" t="s">
        <v>64</v>
      </c>
      <c r="AH4857" t="s">
        <v>68</v>
      </c>
      <c r="AI4857" t="s">
        <v>56</v>
      </c>
      <c r="AJ4857">
        <v>40</v>
      </c>
      <c r="AK4857">
        <v>512</v>
      </c>
      <c r="AL4857">
        <v>0.83909999999999996</v>
      </c>
      <c r="AM4857">
        <v>0.93179999999999996</v>
      </c>
      <c r="AN4857">
        <v>0.59309999999999996</v>
      </c>
      <c r="AO4857">
        <f>Data[[#This Row],[labeller_confidence_score]]-Data[[#This Row],[cytodiffusion_classification_confidence]]</f>
        <v>-0.3387</v>
      </c>
    </row>
    <row r="4858" spans="1:41" x14ac:dyDescent="0.3">
      <c r="A4858" t="s">
        <v>4931</v>
      </c>
      <c r="B4858" t="s">
        <v>54</v>
      </c>
      <c r="C4858">
        <v>0</v>
      </c>
      <c r="D4858" t="s">
        <v>54</v>
      </c>
      <c r="E4858">
        <v>7.92</v>
      </c>
      <c r="F4858">
        <v>0</v>
      </c>
      <c r="G4858">
        <v>0</v>
      </c>
      <c r="H4858">
        <v>1</v>
      </c>
      <c r="I4858">
        <f>Data[[#This Row],[nucleus_area_pct]]/Data[[#This Row],[cytoplasm_ratio]]</f>
        <v>0</v>
      </c>
      <c r="J4858">
        <v>1</v>
      </c>
      <c r="K4858">
        <v>0.182</v>
      </c>
      <c r="L4858">
        <v>0.72</v>
      </c>
      <c r="M4858">
        <v>1</v>
      </c>
      <c r="N4858">
        <v>0.96899999999999997</v>
      </c>
      <c r="O4858">
        <v>187</v>
      </c>
      <c r="P4858">
        <v>52</v>
      </c>
      <c r="Q4858">
        <v>236</v>
      </c>
      <c r="R4858">
        <v>123</v>
      </c>
      <c r="S4858">
        <v>116</v>
      </c>
      <c r="T4858">
        <f>(Data[[#This Row],[mean_r]]/256)*100</f>
        <v>92.1875</v>
      </c>
      <c r="U4858">
        <f>(Data[[#This Row],[mean_g]]/256)*100</f>
        <v>48.046875</v>
      </c>
      <c r="V4858">
        <f>(Data[[#This Row],[mean_b]]/256)*100</f>
        <v>45.3125</v>
      </c>
      <c r="W4858">
        <v>0.38700000000000001</v>
      </c>
      <c r="X4858" t="s">
        <v>39</v>
      </c>
      <c r="Y4858" t="s">
        <v>45</v>
      </c>
      <c r="Z4858">
        <v>8036</v>
      </c>
      <c r="AA4858">
        <v>3.7</v>
      </c>
      <c r="AB4858">
        <v>12.1</v>
      </c>
      <c r="AC4858">
        <v>43.1</v>
      </c>
      <c r="AD4858">
        <v>267395</v>
      </c>
      <c r="AE4858">
        <v>78</v>
      </c>
      <c r="AF4858">
        <v>33.700000000000003</v>
      </c>
      <c r="AG4858" t="s">
        <v>41</v>
      </c>
      <c r="AH4858" t="s">
        <v>42</v>
      </c>
      <c r="AI4858" t="s">
        <v>43</v>
      </c>
      <c r="AJ4858">
        <v>60</v>
      </c>
      <c r="AK4858">
        <v>360</v>
      </c>
      <c r="AL4858">
        <v>5.04E-2</v>
      </c>
      <c r="AM4858">
        <v>0.91890000000000005</v>
      </c>
      <c r="AN4858">
        <v>0.8206</v>
      </c>
      <c r="AO4858">
        <f>Data[[#This Row],[labeller_confidence_score]]-Data[[#This Row],[cytodiffusion_classification_confidence]]</f>
        <v>-9.8300000000000054E-2</v>
      </c>
    </row>
    <row r="4859" spans="1:41" x14ac:dyDescent="0.3">
      <c r="A4859" t="s">
        <v>4932</v>
      </c>
      <c r="B4859" t="s">
        <v>81</v>
      </c>
      <c r="C4859">
        <v>1</v>
      </c>
      <c r="D4859" t="s">
        <v>82</v>
      </c>
      <c r="E4859">
        <v>14.16</v>
      </c>
      <c r="F4859">
        <v>80.400000000000006</v>
      </c>
      <c r="G4859">
        <v>0.316</v>
      </c>
      <c r="H4859">
        <v>0.13500000000000001</v>
      </c>
      <c r="I4859">
        <f>Data[[#This Row],[nucleus_area_pct]]/Data[[#This Row],[cytoplasm_ratio]]</f>
        <v>595.55555555555554</v>
      </c>
      <c r="J4859">
        <v>0.749</v>
      </c>
      <c r="K4859">
        <v>0.28499999999999998</v>
      </c>
      <c r="L4859">
        <v>0.77</v>
      </c>
      <c r="M4859">
        <v>1</v>
      </c>
      <c r="N4859">
        <v>0.80300000000000005</v>
      </c>
      <c r="O4859">
        <v>691</v>
      </c>
      <c r="P4859">
        <v>103</v>
      </c>
      <c r="Q4859">
        <v>185</v>
      </c>
      <c r="R4859">
        <v>132</v>
      </c>
      <c r="S4859">
        <v>212</v>
      </c>
      <c r="T4859">
        <f>(Data[[#This Row],[mean_r]]/256)*100</f>
        <v>72.265625</v>
      </c>
      <c r="U4859">
        <f>(Data[[#This Row],[mean_g]]/256)*100</f>
        <v>51.5625</v>
      </c>
      <c r="V4859">
        <f>(Data[[#This Row],[mean_b]]/256)*100</f>
        <v>82.8125</v>
      </c>
      <c r="W4859">
        <v>0.60899999999999999</v>
      </c>
      <c r="X4859" t="s">
        <v>51</v>
      </c>
      <c r="Y4859" t="s">
        <v>45</v>
      </c>
      <c r="Z4859">
        <v>8835</v>
      </c>
      <c r="AA4859">
        <v>4.78</v>
      </c>
      <c r="AB4859">
        <v>13.7</v>
      </c>
      <c r="AC4859">
        <v>38.9</v>
      </c>
      <c r="AD4859">
        <v>373154</v>
      </c>
      <c r="AE4859">
        <v>91.3</v>
      </c>
      <c r="AF4859">
        <v>30.1</v>
      </c>
      <c r="AG4859" t="s">
        <v>46</v>
      </c>
      <c r="AH4859" t="s">
        <v>47</v>
      </c>
      <c r="AI4859" t="s">
        <v>52</v>
      </c>
      <c r="AJ4859">
        <v>100</v>
      </c>
      <c r="AK4859">
        <v>512</v>
      </c>
      <c r="AL4859">
        <v>0.95579999999999998</v>
      </c>
      <c r="AM4859">
        <v>0.74850000000000005</v>
      </c>
      <c r="AN4859">
        <v>0.62639999999999996</v>
      </c>
      <c r="AO4859">
        <f>Data[[#This Row],[labeller_confidence_score]]-Data[[#This Row],[cytodiffusion_classification_confidence]]</f>
        <v>-0.1221000000000001</v>
      </c>
    </row>
    <row r="4860" spans="1:41" x14ac:dyDescent="0.3">
      <c r="A4860" t="s">
        <v>4933</v>
      </c>
      <c r="B4860" t="s">
        <v>60</v>
      </c>
      <c r="C4860">
        <v>0</v>
      </c>
      <c r="D4860" t="s">
        <v>50</v>
      </c>
      <c r="E4860">
        <v>16.72</v>
      </c>
      <c r="F4860">
        <v>58.7</v>
      </c>
      <c r="G4860">
        <v>0.58299999999999996</v>
      </c>
      <c r="H4860">
        <v>0.40100000000000002</v>
      </c>
      <c r="I4860">
        <f>Data[[#This Row],[nucleus_area_pct]]/Data[[#This Row],[cytoplasm_ratio]]</f>
        <v>146.38403990024938</v>
      </c>
      <c r="J4860">
        <v>0.65900000000000003</v>
      </c>
      <c r="K4860">
        <v>0.53300000000000003</v>
      </c>
      <c r="L4860">
        <v>1.62</v>
      </c>
      <c r="M4860">
        <v>1</v>
      </c>
      <c r="N4860">
        <v>0.745</v>
      </c>
      <c r="O4860">
        <v>484</v>
      </c>
      <c r="P4860">
        <v>89</v>
      </c>
      <c r="Q4860">
        <v>210</v>
      </c>
      <c r="R4860">
        <v>134</v>
      </c>
      <c r="S4860">
        <v>182</v>
      </c>
      <c r="T4860">
        <f>(Data[[#This Row],[mean_r]]/256)*100</f>
        <v>82.03125</v>
      </c>
      <c r="U4860">
        <f>(Data[[#This Row],[mean_g]]/256)*100</f>
        <v>52.34375</v>
      </c>
      <c r="V4860">
        <f>(Data[[#This Row],[mean_b]]/256)*100</f>
        <v>71.09375</v>
      </c>
      <c r="W4860">
        <v>0.63800000000000001</v>
      </c>
      <c r="X4860" t="s">
        <v>51</v>
      </c>
      <c r="Y4860" t="s">
        <v>40</v>
      </c>
      <c r="Z4860">
        <v>1802</v>
      </c>
      <c r="AA4860">
        <v>4.32</v>
      </c>
      <c r="AB4860">
        <v>12.7</v>
      </c>
      <c r="AC4860">
        <v>34.299999999999997</v>
      </c>
      <c r="AD4860">
        <v>306180</v>
      </c>
      <c r="AE4860">
        <v>82.3</v>
      </c>
      <c r="AF4860">
        <v>33.1</v>
      </c>
      <c r="AG4860" t="s">
        <v>46</v>
      </c>
      <c r="AH4860" t="s">
        <v>47</v>
      </c>
      <c r="AI4860" t="s">
        <v>56</v>
      </c>
      <c r="AJ4860">
        <v>40</v>
      </c>
      <c r="AK4860">
        <v>256</v>
      </c>
      <c r="AL4860">
        <v>8.9899999999999994E-2</v>
      </c>
      <c r="AM4860">
        <v>0.87060000000000004</v>
      </c>
      <c r="AN4860">
        <v>0.93089999999999995</v>
      </c>
      <c r="AO4860">
        <f>Data[[#This Row],[labeller_confidence_score]]-Data[[#This Row],[cytodiffusion_classification_confidence]]</f>
        <v>6.0299999999999909E-2</v>
      </c>
    </row>
    <row r="4861" spans="1:41" x14ac:dyDescent="0.3">
      <c r="A4861" t="s">
        <v>4934</v>
      </c>
      <c r="B4861" t="s">
        <v>62</v>
      </c>
      <c r="C4861">
        <v>0</v>
      </c>
      <c r="D4861" t="s">
        <v>50</v>
      </c>
      <c r="E4861">
        <v>9.4700000000000006</v>
      </c>
      <c r="F4861">
        <v>76.7</v>
      </c>
      <c r="G4861">
        <v>0.78800000000000003</v>
      </c>
      <c r="H4861">
        <v>0.193</v>
      </c>
      <c r="I4861">
        <f>Data[[#This Row],[nucleus_area_pct]]/Data[[#This Row],[cytoplasm_ratio]]</f>
        <v>397.40932642487047</v>
      </c>
      <c r="J4861">
        <v>0.91</v>
      </c>
      <c r="K4861">
        <v>8.3000000000000004E-2</v>
      </c>
      <c r="L4861">
        <v>1.0900000000000001</v>
      </c>
      <c r="M4861">
        <v>1</v>
      </c>
      <c r="N4861">
        <v>0.88400000000000001</v>
      </c>
      <c r="O4861">
        <v>275</v>
      </c>
      <c r="P4861">
        <v>53</v>
      </c>
      <c r="Q4861">
        <v>206</v>
      </c>
      <c r="R4861">
        <v>159</v>
      </c>
      <c r="S4861">
        <v>197</v>
      </c>
      <c r="T4861">
        <f>(Data[[#This Row],[mean_r]]/256)*100</f>
        <v>80.46875</v>
      </c>
      <c r="U4861">
        <f>(Data[[#This Row],[mean_g]]/256)*100</f>
        <v>62.109375</v>
      </c>
      <c r="V4861">
        <f>(Data[[#This Row],[mean_b]]/256)*100</f>
        <v>76.953125</v>
      </c>
      <c r="W4861">
        <v>0.76</v>
      </c>
      <c r="X4861" t="s">
        <v>51</v>
      </c>
      <c r="Y4861" t="s">
        <v>45</v>
      </c>
      <c r="Z4861">
        <v>10117</v>
      </c>
      <c r="AA4861">
        <v>4.66</v>
      </c>
      <c r="AB4861">
        <v>13.2</v>
      </c>
      <c r="AC4861">
        <v>50.4</v>
      </c>
      <c r="AD4861">
        <v>333573</v>
      </c>
      <c r="AE4861">
        <v>86.9</v>
      </c>
      <c r="AF4861">
        <v>34.1</v>
      </c>
      <c r="AG4861" t="s">
        <v>46</v>
      </c>
      <c r="AH4861" t="s">
        <v>47</v>
      </c>
      <c r="AI4861" t="s">
        <v>52</v>
      </c>
      <c r="AJ4861">
        <v>100</v>
      </c>
      <c r="AK4861">
        <v>360</v>
      </c>
      <c r="AL4861">
        <v>0.1046</v>
      </c>
      <c r="AM4861">
        <v>0.96919999999999995</v>
      </c>
      <c r="AN4861">
        <v>0.94099999999999995</v>
      </c>
      <c r="AO4861">
        <f>Data[[#This Row],[labeller_confidence_score]]-Data[[#This Row],[cytodiffusion_classification_confidence]]</f>
        <v>-2.8200000000000003E-2</v>
      </c>
    </row>
    <row r="4862" spans="1:41" x14ac:dyDescent="0.3">
      <c r="A4862" t="s">
        <v>4935</v>
      </c>
      <c r="B4862" t="s">
        <v>49</v>
      </c>
      <c r="C4862">
        <v>0</v>
      </c>
      <c r="D4862" t="s">
        <v>50</v>
      </c>
      <c r="E4862">
        <v>13.09</v>
      </c>
      <c r="F4862">
        <v>52</v>
      </c>
      <c r="G4862">
        <v>0.53700000000000003</v>
      </c>
      <c r="H4862">
        <v>0.496</v>
      </c>
      <c r="I4862">
        <f>Data[[#This Row],[nucleus_area_pct]]/Data[[#This Row],[cytoplasm_ratio]]</f>
        <v>104.83870967741936</v>
      </c>
      <c r="J4862">
        <v>0.77100000000000002</v>
      </c>
      <c r="K4862">
        <v>0.39600000000000002</v>
      </c>
      <c r="L4862">
        <v>3.47</v>
      </c>
      <c r="M4862">
        <v>3.2</v>
      </c>
      <c r="N4862">
        <v>0.81200000000000006</v>
      </c>
      <c r="O4862">
        <v>432</v>
      </c>
      <c r="P4862">
        <v>78</v>
      </c>
      <c r="Q4862">
        <v>198</v>
      </c>
      <c r="R4862">
        <v>114</v>
      </c>
      <c r="S4862">
        <v>195</v>
      </c>
      <c r="T4862">
        <f>(Data[[#This Row],[mean_r]]/256)*100</f>
        <v>77.34375</v>
      </c>
      <c r="U4862">
        <f>(Data[[#This Row],[mean_g]]/256)*100</f>
        <v>44.53125</v>
      </c>
      <c r="V4862">
        <f>(Data[[#This Row],[mean_b]]/256)*100</f>
        <v>76.171875</v>
      </c>
      <c r="W4862">
        <v>0.71499999999999997</v>
      </c>
      <c r="X4862" t="s">
        <v>63</v>
      </c>
      <c r="Y4862" t="s">
        <v>45</v>
      </c>
      <c r="Z4862">
        <v>7500</v>
      </c>
      <c r="AA4862">
        <v>4.8600000000000003</v>
      </c>
      <c r="AB4862">
        <v>13.7</v>
      </c>
      <c r="AC4862">
        <v>29.7</v>
      </c>
      <c r="AD4862">
        <v>265737</v>
      </c>
      <c r="AE4862">
        <v>85.8</v>
      </c>
      <c r="AF4862">
        <v>32.299999999999997</v>
      </c>
      <c r="AG4862" t="s">
        <v>64</v>
      </c>
      <c r="AH4862" t="s">
        <v>42</v>
      </c>
      <c r="AI4862" t="s">
        <v>56</v>
      </c>
      <c r="AJ4862">
        <v>100</v>
      </c>
      <c r="AK4862">
        <v>512</v>
      </c>
      <c r="AL4862">
        <v>5.1000000000000004E-3</v>
      </c>
      <c r="AM4862">
        <v>0.95850000000000002</v>
      </c>
      <c r="AN4862">
        <v>0.93959999999999999</v>
      </c>
      <c r="AO4862">
        <f>Data[[#This Row],[labeller_confidence_score]]-Data[[#This Row],[cytodiffusion_classification_confidence]]</f>
        <v>-1.8900000000000028E-2</v>
      </c>
    </row>
    <row r="4863" spans="1:41" x14ac:dyDescent="0.3">
      <c r="A4863" t="s">
        <v>4936</v>
      </c>
      <c r="B4863" t="s">
        <v>67</v>
      </c>
      <c r="C4863">
        <v>1</v>
      </c>
      <c r="D4863" t="s">
        <v>67</v>
      </c>
      <c r="E4863">
        <v>8.41</v>
      </c>
      <c r="F4863">
        <v>38.1</v>
      </c>
      <c r="G4863">
        <v>0.46899999999999997</v>
      </c>
      <c r="H4863">
        <v>0.90300000000000002</v>
      </c>
      <c r="I4863">
        <f>Data[[#This Row],[nucleus_area_pct]]/Data[[#This Row],[cytoplasm_ratio]]</f>
        <v>42.192691029900331</v>
      </c>
      <c r="J4863">
        <v>0.50800000000000001</v>
      </c>
      <c r="K4863">
        <v>0.56999999999999995</v>
      </c>
      <c r="L4863">
        <v>3.26</v>
      </c>
      <c r="M4863">
        <v>3</v>
      </c>
      <c r="N4863">
        <v>0.72699999999999998</v>
      </c>
      <c r="O4863">
        <v>296</v>
      </c>
      <c r="P4863">
        <v>68</v>
      </c>
      <c r="Q4863">
        <v>223</v>
      </c>
      <c r="R4863">
        <v>174</v>
      </c>
      <c r="S4863">
        <v>161</v>
      </c>
      <c r="T4863">
        <f>(Data[[#This Row],[mean_r]]/256)*100</f>
        <v>87.109375</v>
      </c>
      <c r="U4863">
        <f>(Data[[#This Row],[mean_g]]/256)*100</f>
        <v>67.96875</v>
      </c>
      <c r="V4863">
        <f>(Data[[#This Row],[mean_b]]/256)*100</f>
        <v>62.890625</v>
      </c>
      <c r="W4863">
        <v>0.48</v>
      </c>
      <c r="X4863" t="s">
        <v>51</v>
      </c>
      <c r="Y4863" t="s">
        <v>40</v>
      </c>
      <c r="Z4863">
        <v>5763</v>
      </c>
      <c r="AA4863">
        <v>4.41</v>
      </c>
      <c r="AB4863">
        <v>9.1</v>
      </c>
      <c r="AC4863">
        <v>44.4</v>
      </c>
      <c r="AD4863">
        <v>231599</v>
      </c>
      <c r="AE4863">
        <v>90.3</v>
      </c>
      <c r="AF4863">
        <v>33.6</v>
      </c>
      <c r="AG4863" t="s">
        <v>64</v>
      </c>
      <c r="AH4863" t="s">
        <v>42</v>
      </c>
      <c r="AI4863" t="s">
        <v>43</v>
      </c>
      <c r="AJ4863">
        <v>40</v>
      </c>
      <c r="AK4863">
        <v>360</v>
      </c>
      <c r="AL4863">
        <v>0.84140000000000004</v>
      </c>
      <c r="AM4863">
        <v>0.85250000000000004</v>
      </c>
      <c r="AN4863">
        <v>0.75960000000000005</v>
      </c>
      <c r="AO4863">
        <f>Data[[#This Row],[labeller_confidence_score]]-Data[[#This Row],[cytodiffusion_classification_confidence]]</f>
        <v>-9.2899999999999983E-2</v>
      </c>
    </row>
    <row r="4864" spans="1:41" x14ac:dyDescent="0.3">
      <c r="A4864" t="s">
        <v>4937</v>
      </c>
      <c r="B4864" t="s">
        <v>85</v>
      </c>
      <c r="C4864">
        <v>0</v>
      </c>
      <c r="D4864" t="s">
        <v>50</v>
      </c>
      <c r="E4864">
        <v>10.54</v>
      </c>
      <c r="F4864">
        <v>55.5</v>
      </c>
      <c r="G4864">
        <v>0.72299999999999998</v>
      </c>
      <c r="H4864">
        <v>0.44600000000000001</v>
      </c>
      <c r="I4864">
        <f>Data[[#This Row],[nucleus_area_pct]]/Data[[#This Row],[cytoplasm_ratio]]</f>
        <v>124.43946188340807</v>
      </c>
      <c r="J4864">
        <v>0.58499999999999996</v>
      </c>
      <c r="K4864">
        <v>0.42799999999999999</v>
      </c>
      <c r="L4864">
        <v>3.99</v>
      </c>
      <c r="M4864">
        <v>1.4</v>
      </c>
      <c r="N4864">
        <v>0.753</v>
      </c>
      <c r="O4864">
        <v>332</v>
      </c>
      <c r="P4864">
        <v>71</v>
      </c>
      <c r="Q4864">
        <v>189</v>
      </c>
      <c r="R4864">
        <v>144</v>
      </c>
      <c r="S4864">
        <v>217</v>
      </c>
      <c r="T4864">
        <f>(Data[[#This Row],[mean_r]]/256)*100</f>
        <v>73.828125</v>
      </c>
      <c r="U4864">
        <f>(Data[[#This Row],[mean_g]]/256)*100</f>
        <v>56.25</v>
      </c>
      <c r="V4864">
        <f>(Data[[#This Row],[mean_b]]/256)*100</f>
        <v>84.765625</v>
      </c>
      <c r="W4864">
        <v>0.72799999999999998</v>
      </c>
      <c r="X4864" t="s">
        <v>51</v>
      </c>
      <c r="Y4864" t="s">
        <v>45</v>
      </c>
      <c r="Z4864">
        <v>7918</v>
      </c>
      <c r="AA4864">
        <v>4.1500000000000004</v>
      </c>
      <c r="AB4864">
        <v>15.1</v>
      </c>
      <c r="AC4864">
        <v>36.799999999999997</v>
      </c>
      <c r="AD4864">
        <v>101208</v>
      </c>
      <c r="AE4864">
        <v>104.5</v>
      </c>
      <c r="AF4864">
        <v>31.3</v>
      </c>
      <c r="AG4864" t="s">
        <v>46</v>
      </c>
      <c r="AH4864" t="s">
        <v>42</v>
      </c>
      <c r="AI4864" t="s">
        <v>52</v>
      </c>
      <c r="AJ4864">
        <v>60</v>
      </c>
      <c r="AK4864">
        <v>224</v>
      </c>
      <c r="AL4864">
        <v>0.12770000000000001</v>
      </c>
      <c r="AM4864">
        <v>0.81189999999999996</v>
      </c>
      <c r="AN4864">
        <v>0.80800000000000005</v>
      </c>
      <c r="AO4864">
        <f>Data[[#This Row],[labeller_confidence_score]]-Data[[#This Row],[cytodiffusion_classification_confidence]]</f>
        <v>-3.8999999999999035E-3</v>
      </c>
    </row>
    <row r="4865" spans="1:41" x14ac:dyDescent="0.3">
      <c r="A4865" t="s">
        <v>4938</v>
      </c>
      <c r="B4865" t="s">
        <v>49</v>
      </c>
      <c r="C4865">
        <v>0</v>
      </c>
      <c r="D4865" t="s">
        <v>50</v>
      </c>
      <c r="E4865">
        <v>12.92</v>
      </c>
      <c r="F4865">
        <v>60.4</v>
      </c>
      <c r="G4865">
        <v>0.59</v>
      </c>
      <c r="H4865">
        <v>0.33300000000000002</v>
      </c>
      <c r="I4865">
        <f>Data[[#This Row],[nucleus_area_pct]]/Data[[#This Row],[cytoplasm_ratio]]</f>
        <v>181.38138138138137</v>
      </c>
      <c r="J4865">
        <v>0.77100000000000002</v>
      </c>
      <c r="K4865">
        <v>0.28799999999999998</v>
      </c>
      <c r="L4865">
        <v>3.1</v>
      </c>
      <c r="M4865">
        <v>4.0999999999999996</v>
      </c>
      <c r="N4865">
        <v>0.83499999999999996</v>
      </c>
      <c r="O4865">
        <v>477</v>
      </c>
      <c r="P4865">
        <v>74</v>
      </c>
      <c r="Q4865">
        <v>190</v>
      </c>
      <c r="R4865">
        <v>122</v>
      </c>
      <c r="S4865">
        <v>187</v>
      </c>
      <c r="T4865">
        <f>(Data[[#This Row],[mean_r]]/256)*100</f>
        <v>74.21875</v>
      </c>
      <c r="U4865">
        <f>(Data[[#This Row],[mean_g]]/256)*100</f>
        <v>47.65625</v>
      </c>
      <c r="V4865">
        <f>(Data[[#This Row],[mean_b]]/256)*100</f>
        <v>73.046875</v>
      </c>
      <c r="W4865">
        <v>0.63500000000000001</v>
      </c>
      <c r="X4865" t="s">
        <v>63</v>
      </c>
      <c r="Y4865" t="s">
        <v>45</v>
      </c>
      <c r="Z4865">
        <v>4557</v>
      </c>
      <c r="AA4865">
        <v>4.3099999999999996</v>
      </c>
      <c r="AB4865">
        <v>14</v>
      </c>
      <c r="AC4865">
        <v>45.2</v>
      </c>
      <c r="AD4865">
        <v>390195</v>
      </c>
      <c r="AE4865">
        <v>72.900000000000006</v>
      </c>
      <c r="AF4865">
        <v>34.6</v>
      </c>
      <c r="AG4865" t="s">
        <v>41</v>
      </c>
      <c r="AH4865" t="s">
        <v>42</v>
      </c>
      <c r="AI4865" t="s">
        <v>56</v>
      </c>
      <c r="AJ4865">
        <v>100</v>
      </c>
      <c r="AK4865">
        <v>360</v>
      </c>
      <c r="AL4865">
        <v>4.7899999999999998E-2</v>
      </c>
      <c r="AM4865">
        <v>0.9476</v>
      </c>
      <c r="AN4865">
        <v>0.92369999999999997</v>
      </c>
      <c r="AO4865">
        <f>Data[[#This Row],[labeller_confidence_score]]-Data[[#This Row],[cytodiffusion_classification_confidence]]</f>
        <v>-2.3900000000000032E-2</v>
      </c>
    </row>
    <row r="4866" spans="1:41" x14ac:dyDescent="0.3">
      <c r="A4866" t="s">
        <v>4939</v>
      </c>
      <c r="B4866" t="s">
        <v>81</v>
      </c>
      <c r="C4866">
        <v>1</v>
      </c>
      <c r="D4866" t="s">
        <v>82</v>
      </c>
      <c r="E4866">
        <v>17.59</v>
      </c>
      <c r="F4866">
        <v>91.6</v>
      </c>
      <c r="G4866">
        <v>0.36499999999999999</v>
      </c>
      <c r="H4866">
        <v>0.10299999999999999</v>
      </c>
      <c r="I4866">
        <f>Data[[#This Row],[nucleus_area_pct]]/Data[[#This Row],[cytoplasm_ratio]]</f>
        <v>889.32038834951459</v>
      </c>
      <c r="J4866">
        <v>0.90200000000000002</v>
      </c>
      <c r="K4866">
        <v>0.26900000000000002</v>
      </c>
      <c r="L4866">
        <v>0.39</v>
      </c>
      <c r="M4866">
        <v>1</v>
      </c>
      <c r="N4866">
        <v>0.86399999999999999</v>
      </c>
      <c r="O4866">
        <v>577</v>
      </c>
      <c r="P4866">
        <v>101</v>
      </c>
      <c r="Q4866">
        <v>157</v>
      </c>
      <c r="R4866">
        <v>120</v>
      </c>
      <c r="S4866">
        <v>199</v>
      </c>
      <c r="T4866">
        <f>(Data[[#This Row],[mean_r]]/256)*100</f>
        <v>61.328125</v>
      </c>
      <c r="U4866">
        <f>(Data[[#This Row],[mean_g]]/256)*100</f>
        <v>46.875</v>
      </c>
      <c r="V4866">
        <f>(Data[[#This Row],[mean_b]]/256)*100</f>
        <v>77.734375</v>
      </c>
      <c r="W4866">
        <v>0.63</v>
      </c>
      <c r="X4866" t="s">
        <v>39</v>
      </c>
      <c r="Y4866" t="s">
        <v>40</v>
      </c>
      <c r="Z4866">
        <v>6645</v>
      </c>
      <c r="AA4866">
        <v>6.19</v>
      </c>
      <c r="AB4866">
        <v>14.8</v>
      </c>
      <c r="AC4866">
        <v>37.9</v>
      </c>
      <c r="AD4866">
        <v>252562</v>
      </c>
      <c r="AE4866">
        <v>91.9</v>
      </c>
      <c r="AF4866">
        <v>30.2</v>
      </c>
      <c r="AG4866" t="s">
        <v>64</v>
      </c>
      <c r="AH4866" t="s">
        <v>42</v>
      </c>
      <c r="AI4866" t="s">
        <v>52</v>
      </c>
      <c r="AJ4866">
        <v>100</v>
      </c>
      <c r="AK4866">
        <v>360</v>
      </c>
      <c r="AL4866">
        <v>0.74990000000000001</v>
      </c>
      <c r="AM4866">
        <v>0.68440000000000001</v>
      </c>
      <c r="AN4866">
        <v>0.83040000000000003</v>
      </c>
      <c r="AO4866">
        <f>Data[[#This Row],[labeller_confidence_score]]-Data[[#This Row],[cytodiffusion_classification_confidence]]</f>
        <v>0.14600000000000002</v>
      </c>
    </row>
    <row r="4867" spans="1:41" x14ac:dyDescent="0.3">
      <c r="A4867" t="s">
        <v>4940</v>
      </c>
      <c r="B4867" t="s">
        <v>74</v>
      </c>
      <c r="C4867">
        <v>0</v>
      </c>
      <c r="D4867" t="s">
        <v>75</v>
      </c>
      <c r="E4867">
        <v>2.37</v>
      </c>
      <c r="F4867">
        <v>0</v>
      </c>
      <c r="G4867">
        <v>0</v>
      </c>
      <c r="H4867">
        <v>1</v>
      </c>
      <c r="I4867">
        <f>Data[[#This Row],[nucleus_area_pct]]/Data[[#This Row],[cytoplasm_ratio]]</f>
        <v>0</v>
      </c>
      <c r="J4867">
        <v>0.73399999999999999</v>
      </c>
      <c r="K4867">
        <v>0.46899999999999997</v>
      </c>
      <c r="L4867">
        <v>2.04</v>
      </c>
      <c r="M4867">
        <v>1</v>
      </c>
      <c r="N4867">
        <v>0.80100000000000005</v>
      </c>
      <c r="O4867">
        <v>20</v>
      </c>
      <c r="P4867">
        <v>20</v>
      </c>
      <c r="Q4867">
        <v>203</v>
      </c>
      <c r="R4867">
        <v>174</v>
      </c>
      <c r="S4867">
        <v>157</v>
      </c>
      <c r="T4867">
        <f>(Data[[#This Row],[mean_r]]/256)*100</f>
        <v>79.296875</v>
      </c>
      <c r="U4867">
        <f>(Data[[#This Row],[mean_g]]/256)*100</f>
        <v>67.96875</v>
      </c>
      <c r="V4867">
        <f>(Data[[#This Row],[mean_b]]/256)*100</f>
        <v>61.328125</v>
      </c>
      <c r="W4867">
        <v>0.53200000000000003</v>
      </c>
      <c r="X4867" t="s">
        <v>51</v>
      </c>
      <c r="Y4867" t="s">
        <v>45</v>
      </c>
      <c r="Z4867">
        <v>4386</v>
      </c>
      <c r="AA4867">
        <v>4.1500000000000004</v>
      </c>
      <c r="AB4867">
        <v>14.8</v>
      </c>
      <c r="AC4867">
        <v>33.6</v>
      </c>
      <c r="AD4867">
        <v>334454</v>
      </c>
      <c r="AE4867">
        <v>99.6</v>
      </c>
      <c r="AF4867">
        <v>32.299999999999997</v>
      </c>
      <c r="AG4867" t="s">
        <v>41</v>
      </c>
      <c r="AH4867" t="s">
        <v>47</v>
      </c>
      <c r="AI4867" t="s">
        <v>56</v>
      </c>
      <c r="AJ4867">
        <v>100</v>
      </c>
      <c r="AK4867">
        <v>256</v>
      </c>
      <c r="AL4867">
        <v>7.9200000000000007E-2</v>
      </c>
      <c r="AM4867">
        <v>0.87980000000000003</v>
      </c>
      <c r="AN4867">
        <v>0.91459999999999997</v>
      </c>
      <c r="AO4867">
        <f>Data[[#This Row],[labeller_confidence_score]]-Data[[#This Row],[cytodiffusion_classification_confidence]]</f>
        <v>3.4799999999999942E-2</v>
      </c>
    </row>
    <row r="4868" spans="1:41" x14ac:dyDescent="0.3">
      <c r="A4868" t="s">
        <v>4941</v>
      </c>
      <c r="B4868" t="s">
        <v>54</v>
      </c>
      <c r="C4868">
        <v>0</v>
      </c>
      <c r="D4868" t="s">
        <v>54</v>
      </c>
      <c r="E4868">
        <v>7.87</v>
      </c>
      <c r="F4868">
        <v>0</v>
      </c>
      <c r="G4868">
        <v>0</v>
      </c>
      <c r="H4868">
        <v>1</v>
      </c>
      <c r="I4868">
        <f>Data[[#This Row],[nucleus_area_pct]]/Data[[#This Row],[cytoplasm_ratio]]</f>
        <v>0</v>
      </c>
      <c r="J4868">
        <v>0.96799999999999997</v>
      </c>
      <c r="K4868">
        <v>0.17699999999999999</v>
      </c>
      <c r="L4868">
        <v>0.43</v>
      </c>
      <c r="M4868">
        <v>1</v>
      </c>
      <c r="N4868">
        <v>0.97399999999999998</v>
      </c>
      <c r="O4868">
        <v>179</v>
      </c>
      <c r="P4868">
        <v>53</v>
      </c>
      <c r="Q4868">
        <v>232</v>
      </c>
      <c r="R4868">
        <v>137</v>
      </c>
      <c r="S4868">
        <v>132</v>
      </c>
      <c r="T4868">
        <f>(Data[[#This Row],[mean_r]]/256)*100</f>
        <v>90.625</v>
      </c>
      <c r="U4868">
        <f>(Data[[#This Row],[mean_g]]/256)*100</f>
        <v>53.515625</v>
      </c>
      <c r="V4868">
        <f>(Data[[#This Row],[mean_b]]/256)*100</f>
        <v>51.5625</v>
      </c>
      <c r="W4868">
        <v>0.53400000000000003</v>
      </c>
      <c r="X4868" t="s">
        <v>51</v>
      </c>
      <c r="Y4868" t="s">
        <v>40</v>
      </c>
      <c r="Z4868">
        <v>9193</v>
      </c>
      <c r="AA4868">
        <v>4.5</v>
      </c>
      <c r="AB4868">
        <v>14</v>
      </c>
      <c r="AC4868">
        <v>48</v>
      </c>
      <c r="AD4868">
        <v>253932</v>
      </c>
      <c r="AE4868">
        <v>93.8</v>
      </c>
      <c r="AF4868">
        <v>30.2</v>
      </c>
      <c r="AG4868" t="s">
        <v>41</v>
      </c>
      <c r="AH4868" t="s">
        <v>68</v>
      </c>
      <c r="AI4868" t="s">
        <v>56</v>
      </c>
      <c r="AJ4868">
        <v>60</v>
      </c>
      <c r="AK4868">
        <v>512</v>
      </c>
      <c r="AL4868">
        <v>0.1343</v>
      </c>
      <c r="AM4868">
        <v>0.98609999999999998</v>
      </c>
      <c r="AN4868">
        <v>0.88539999999999996</v>
      </c>
      <c r="AO4868">
        <f>Data[[#This Row],[labeller_confidence_score]]-Data[[#This Row],[cytodiffusion_classification_confidence]]</f>
        <v>-0.10070000000000001</v>
      </c>
    </row>
    <row r="4869" spans="1:41" x14ac:dyDescent="0.3">
      <c r="A4869" t="s">
        <v>4942</v>
      </c>
      <c r="B4869" t="s">
        <v>87</v>
      </c>
      <c r="C4869">
        <v>0</v>
      </c>
      <c r="D4869" t="s">
        <v>50</v>
      </c>
      <c r="E4869">
        <v>13.83</v>
      </c>
      <c r="F4869">
        <v>51.5</v>
      </c>
      <c r="G4869">
        <v>0.71199999999999997</v>
      </c>
      <c r="H4869">
        <v>0.51</v>
      </c>
      <c r="I4869">
        <f>Data[[#This Row],[nucleus_area_pct]]/Data[[#This Row],[cytoplasm_ratio]]</f>
        <v>100.98039215686275</v>
      </c>
      <c r="J4869">
        <v>0.749</v>
      </c>
      <c r="K4869">
        <v>0.54100000000000004</v>
      </c>
      <c r="L4869">
        <v>4.8</v>
      </c>
      <c r="M4869">
        <v>2</v>
      </c>
      <c r="N4869">
        <v>0.80200000000000005</v>
      </c>
      <c r="O4869">
        <v>471</v>
      </c>
      <c r="P4869">
        <v>74</v>
      </c>
      <c r="Q4869">
        <v>237</v>
      </c>
      <c r="R4869">
        <v>125</v>
      </c>
      <c r="S4869">
        <v>149</v>
      </c>
      <c r="T4869">
        <f>(Data[[#This Row],[mean_r]]/256)*100</f>
        <v>92.578125</v>
      </c>
      <c r="U4869">
        <f>(Data[[#This Row],[mean_g]]/256)*100</f>
        <v>48.828125</v>
      </c>
      <c r="V4869">
        <f>(Data[[#This Row],[mean_b]]/256)*100</f>
        <v>58.203125</v>
      </c>
      <c r="W4869">
        <v>0.65</v>
      </c>
      <c r="X4869" t="s">
        <v>51</v>
      </c>
      <c r="Y4869" t="s">
        <v>45</v>
      </c>
      <c r="Z4869">
        <v>5679</v>
      </c>
      <c r="AA4869">
        <v>6.25</v>
      </c>
      <c r="AB4869">
        <v>15.7</v>
      </c>
      <c r="AC4869">
        <v>33.5</v>
      </c>
      <c r="AD4869">
        <v>298389</v>
      </c>
      <c r="AE4869">
        <v>98</v>
      </c>
      <c r="AF4869">
        <v>32.799999999999997</v>
      </c>
      <c r="AG4869" t="s">
        <v>41</v>
      </c>
      <c r="AH4869" t="s">
        <v>68</v>
      </c>
      <c r="AI4869" t="s">
        <v>52</v>
      </c>
      <c r="AJ4869">
        <v>60</v>
      </c>
      <c r="AK4869">
        <v>512</v>
      </c>
      <c r="AL4869">
        <v>2.4500000000000001E-2</v>
      </c>
      <c r="AM4869">
        <v>0.89410000000000001</v>
      </c>
      <c r="AN4869">
        <v>0.93640000000000001</v>
      </c>
      <c r="AO4869">
        <f>Data[[#This Row],[labeller_confidence_score]]-Data[[#This Row],[cytodiffusion_classification_confidence]]</f>
        <v>4.2300000000000004E-2</v>
      </c>
    </row>
    <row r="4870" spans="1:41" x14ac:dyDescent="0.3">
      <c r="A4870" t="s">
        <v>4943</v>
      </c>
      <c r="B4870" t="s">
        <v>120</v>
      </c>
      <c r="C4870">
        <v>1</v>
      </c>
      <c r="D4870" t="s">
        <v>104</v>
      </c>
      <c r="E4870">
        <v>5.85</v>
      </c>
      <c r="F4870">
        <v>0</v>
      </c>
      <c r="G4870">
        <v>0</v>
      </c>
      <c r="H4870">
        <v>1</v>
      </c>
      <c r="I4870">
        <f>Data[[#This Row],[nucleus_area_pct]]/Data[[#This Row],[cytoplasm_ratio]]</f>
        <v>0</v>
      </c>
      <c r="J4870">
        <v>0.94499999999999995</v>
      </c>
      <c r="K4870">
        <v>0.13400000000000001</v>
      </c>
      <c r="L4870">
        <v>0.59</v>
      </c>
      <c r="M4870">
        <v>1</v>
      </c>
      <c r="N4870">
        <v>0.94699999999999995</v>
      </c>
      <c r="O4870">
        <v>149</v>
      </c>
      <c r="P4870">
        <v>42</v>
      </c>
      <c r="Q4870">
        <v>242</v>
      </c>
      <c r="R4870">
        <v>147</v>
      </c>
      <c r="S4870">
        <v>109</v>
      </c>
      <c r="T4870">
        <f>(Data[[#This Row],[mean_r]]/256)*100</f>
        <v>94.53125</v>
      </c>
      <c r="U4870">
        <f>(Data[[#This Row],[mean_g]]/256)*100</f>
        <v>57.421875</v>
      </c>
      <c r="V4870">
        <f>(Data[[#This Row],[mean_b]]/256)*100</f>
        <v>42.578125</v>
      </c>
      <c r="W4870">
        <v>0.57799999999999996</v>
      </c>
      <c r="X4870" t="s">
        <v>51</v>
      </c>
      <c r="Y4870" t="s">
        <v>40</v>
      </c>
      <c r="Z4870">
        <v>11090</v>
      </c>
      <c r="AA4870">
        <v>5.34</v>
      </c>
      <c r="AB4870">
        <v>16.7</v>
      </c>
      <c r="AC4870">
        <v>41.9</v>
      </c>
      <c r="AD4870">
        <v>228088</v>
      </c>
      <c r="AE4870">
        <v>105.6</v>
      </c>
      <c r="AF4870">
        <v>34</v>
      </c>
      <c r="AG4870" t="s">
        <v>41</v>
      </c>
      <c r="AH4870" t="s">
        <v>68</v>
      </c>
      <c r="AI4870" t="s">
        <v>43</v>
      </c>
      <c r="AJ4870">
        <v>100</v>
      </c>
      <c r="AK4870">
        <v>224</v>
      </c>
      <c r="AL4870">
        <v>0.92330000000000001</v>
      </c>
      <c r="AM4870">
        <v>0.7661</v>
      </c>
      <c r="AN4870">
        <v>0.753</v>
      </c>
      <c r="AO4870">
        <f>Data[[#This Row],[labeller_confidence_score]]-Data[[#This Row],[cytodiffusion_classification_confidence]]</f>
        <v>-1.3100000000000001E-2</v>
      </c>
    </row>
    <row r="4871" spans="1:41" x14ac:dyDescent="0.3">
      <c r="A4871" t="s">
        <v>4944</v>
      </c>
      <c r="B4871" t="s">
        <v>110</v>
      </c>
      <c r="C4871">
        <v>1</v>
      </c>
      <c r="D4871" t="s">
        <v>104</v>
      </c>
      <c r="E4871">
        <v>7.44</v>
      </c>
      <c r="F4871">
        <v>0</v>
      </c>
      <c r="G4871">
        <v>0</v>
      </c>
      <c r="H4871">
        <v>1</v>
      </c>
      <c r="I4871">
        <f>Data[[#This Row],[nucleus_area_pct]]/Data[[#This Row],[cytoplasm_ratio]]</f>
        <v>0</v>
      </c>
      <c r="J4871">
        <v>0.94599999999999995</v>
      </c>
      <c r="K4871">
        <v>0.16300000000000001</v>
      </c>
      <c r="L4871">
        <v>0.89</v>
      </c>
      <c r="M4871">
        <v>1</v>
      </c>
      <c r="N4871">
        <v>0.89700000000000002</v>
      </c>
      <c r="O4871">
        <v>181</v>
      </c>
      <c r="P4871">
        <v>54</v>
      </c>
      <c r="Q4871">
        <v>213</v>
      </c>
      <c r="R4871">
        <v>124</v>
      </c>
      <c r="S4871">
        <v>132</v>
      </c>
      <c r="T4871">
        <f>(Data[[#This Row],[mean_r]]/256)*100</f>
        <v>83.203125</v>
      </c>
      <c r="U4871">
        <f>(Data[[#This Row],[mean_g]]/256)*100</f>
        <v>48.4375</v>
      </c>
      <c r="V4871">
        <f>(Data[[#This Row],[mean_b]]/256)*100</f>
        <v>51.5625</v>
      </c>
      <c r="W4871">
        <v>0.48299999999999998</v>
      </c>
      <c r="X4871" t="s">
        <v>39</v>
      </c>
      <c r="Y4871" t="s">
        <v>45</v>
      </c>
      <c r="Z4871">
        <v>9499</v>
      </c>
      <c r="AA4871">
        <v>3.83</v>
      </c>
      <c r="AB4871">
        <v>8.9</v>
      </c>
      <c r="AC4871">
        <v>38.799999999999997</v>
      </c>
      <c r="AD4871">
        <v>171293</v>
      </c>
      <c r="AE4871">
        <v>105.4</v>
      </c>
      <c r="AF4871">
        <v>34.200000000000003</v>
      </c>
      <c r="AG4871" t="s">
        <v>41</v>
      </c>
      <c r="AH4871" t="s">
        <v>42</v>
      </c>
      <c r="AI4871" t="s">
        <v>52</v>
      </c>
      <c r="AJ4871">
        <v>100</v>
      </c>
      <c r="AK4871">
        <v>256</v>
      </c>
      <c r="AL4871">
        <v>0.68720000000000003</v>
      </c>
      <c r="AM4871">
        <v>0.78739999999999999</v>
      </c>
      <c r="AN4871">
        <v>0.92200000000000004</v>
      </c>
      <c r="AO4871">
        <f>Data[[#This Row],[labeller_confidence_score]]-Data[[#This Row],[cytodiffusion_classification_confidence]]</f>
        <v>0.13460000000000005</v>
      </c>
    </row>
    <row r="4872" spans="1:41" x14ac:dyDescent="0.3">
      <c r="A4872" t="s">
        <v>4945</v>
      </c>
      <c r="B4872" t="s">
        <v>54</v>
      </c>
      <c r="C4872">
        <v>0</v>
      </c>
      <c r="D4872" t="s">
        <v>54</v>
      </c>
      <c r="E4872">
        <v>7.48</v>
      </c>
      <c r="F4872">
        <v>0</v>
      </c>
      <c r="G4872">
        <v>0</v>
      </c>
      <c r="H4872">
        <v>1</v>
      </c>
      <c r="I4872">
        <f>Data[[#This Row],[nucleus_area_pct]]/Data[[#This Row],[cytoplasm_ratio]]</f>
        <v>0</v>
      </c>
      <c r="J4872">
        <v>0.90600000000000003</v>
      </c>
      <c r="K4872">
        <v>0.24399999999999999</v>
      </c>
      <c r="L4872">
        <v>0.47</v>
      </c>
      <c r="M4872">
        <v>1</v>
      </c>
      <c r="N4872">
        <v>0.93100000000000005</v>
      </c>
      <c r="O4872">
        <v>186</v>
      </c>
      <c r="P4872">
        <v>46</v>
      </c>
      <c r="Q4872">
        <v>212</v>
      </c>
      <c r="R4872">
        <v>121</v>
      </c>
      <c r="S4872">
        <v>145</v>
      </c>
      <c r="T4872">
        <f>(Data[[#This Row],[mean_r]]/256)*100</f>
        <v>82.8125</v>
      </c>
      <c r="U4872">
        <f>(Data[[#This Row],[mean_g]]/256)*100</f>
        <v>47.265625</v>
      </c>
      <c r="V4872">
        <f>(Data[[#This Row],[mean_b]]/256)*100</f>
        <v>56.640625</v>
      </c>
      <c r="W4872">
        <v>0.45700000000000002</v>
      </c>
      <c r="X4872" t="s">
        <v>51</v>
      </c>
      <c r="Y4872" t="s">
        <v>40</v>
      </c>
      <c r="Z4872">
        <v>8985</v>
      </c>
      <c r="AA4872">
        <v>5.78</v>
      </c>
      <c r="AB4872">
        <v>10.8</v>
      </c>
      <c r="AC4872">
        <v>37.5</v>
      </c>
      <c r="AD4872">
        <v>179493</v>
      </c>
      <c r="AE4872">
        <v>93.1</v>
      </c>
      <c r="AF4872">
        <v>33.299999999999997</v>
      </c>
      <c r="AG4872" t="s">
        <v>46</v>
      </c>
      <c r="AH4872" t="s">
        <v>68</v>
      </c>
      <c r="AI4872" t="s">
        <v>56</v>
      </c>
      <c r="AJ4872">
        <v>100</v>
      </c>
      <c r="AK4872">
        <v>256</v>
      </c>
      <c r="AL4872">
        <v>9.8599999999999993E-2</v>
      </c>
      <c r="AM4872">
        <v>0.79210000000000003</v>
      </c>
      <c r="AN4872">
        <v>0.97209999999999996</v>
      </c>
      <c r="AO4872">
        <f>Data[[#This Row],[labeller_confidence_score]]-Data[[#This Row],[cytodiffusion_classification_confidence]]</f>
        <v>0.17999999999999994</v>
      </c>
    </row>
    <row r="4873" spans="1:41" x14ac:dyDescent="0.3">
      <c r="A4873" t="s">
        <v>4946</v>
      </c>
      <c r="B4873" t="s">
        <v>54</v>
      </c>
      <c r="C4873">
        <v>0</v>
      </c>
      <c r="D4873" t="s">
        <v>54</v>
      </c>
      <c r="E4873">
        <v>7.93</v>
      </c>
      <c r="F4873">
        <v>0</v>
      </c>
      <c r="G4873">
        <v>0</v>
      </c>
      <c r="H4873">
        <v>1</v>
      </c>
      <c r="I4873">
        <f>Data[[#This Row],[nucleus_area_pct]]/Data[[#This Row],[cytoplasm_ratio]]</f>
        <v>0</v>
      </c>
      <c r="J4873">
        <v>0.88300000000000001</v>
      </c>
      <c r="K4873">
        <v>0.19</v>
      </c>
      <c r="L4873">
        <v>0.89</v>
      </c>
      <c r="M4873">
        <v>1</v>
      </c>
      <c r="N4873">
        <v>0.99</v>
      </c>
      <c r="O4873">
        <v>214</v>
      </c>
      <c r="P4873">
        <v>55</v>
      </c>
      <c r="Q4873">
        <v>244</v>
      </c>
      <c r="R4873">
        <v>120</v>
      </c>
      <c r="S4873">
        <v>119</v>
      </c>
      <c r="T4873">
        <f>(Data[[#This Row],[mean_r]]/256)*100</f>
        <v>95.3125</v>
      </c>
      <c r="U4873">
        <f>(Data[[#This Row],[mean_g]]/256)*100</f>
        <v>46.875</v>
      </c>
      <c r="V4873">
        <f>(Data[[#This Row],[mean_b]]/256)*100</f>
        <v>46.484375</v>
      </c>
      <c r="W4873">
        <v>0.45700000000000002</v>
      </c>
      <c r="X4873" t="s">
        <v>51</v>
      </c>
      <c r="Y4873" t="s">
        <v>40</v>
      </c>
      <c r="Z4873">
        <v>9796</v>
      </c>
      <c r="AA4873">
        <v>5.33</v>
      </c>
      <c r="AB4873">
        <v>11.9</v>
      </c>
      <c r="AC4873">
        <v>44.9</v>
      </c>
      <c r="AD4873">
        <v>200921</v>
      </c>
      <c r="AE4873">
        <v>98.4</v>
      </c>
      <c r="AF4873">
        <v>34.799999999999997</v>
      </c>
      <c r="AG4873" t="s">
        <v>41</v>
      </c>
      <c r="AH4873" t="s">
        <v>68</v>
      </c>
      <c r="AI4873" t="s">
        <v>56</v>
      </c>
      <c r="AJ4873">
        <v>60</v>
      </c>
      <c r="AK4873">
        <v>360</v>
      </c>
      <c r="AL4873">
        <v>5.0200000000000002E-2</v>
      </c>
      <c r="AM4873">
        <v>0.89559999999999995</v>
      </c>
      <c r="AN4873">
        <v>0.83089999999999997</v>
      </c>
      <c r="AO4873">
        <f>Data[[#This Row],[labeller_confidence_score]]-Data[[#This Row],[cytodiffusion_classification_confidence]]</f>
        <v>-6.469999999999998E-2</v>
      </c>
    </row>
    <row r="4874" spans="1:41" x14ac:dyDescent="0.3">
      <c r="A4874" t="s">
        <v>4947</v>
      </c>
      <c r="B4874" t="s">
        <v>54</v>
      </c>
      <c r="C4874">
        <v>0</v>
      </c>
      <c r="D4874" t="s">
        <v>54</v>
      </c>
      <c r="E4874">
        <v>8.19</v>
      </c>
      <c r="F4874">
        <v>0</v>
      </c>
      <c r="G4874">
        <v>0</v>
      </c>
      <c r="H4874">
        <v>1</v>
      </c>
      <c r="I4874">
        <f>Data[[#This Row],[nucleus_area_pct]]/Data[[#This Row],[cytoplasm_ratio]]</f>
        <v>0</v>
      </c>
      <c r="J4874">
        <v>0.88</v>
      </c>
      <c r="K4874">
        <v>0.152</v>
      </c>
      <c r="L4874">
        <v>0.34</v>
      </c>
      <c r="M4874">
        <v>1</v>
      </c>
      <c r="N4874">
        <v>0.877</v>
      </c>
      <c r="O4874">
        <v>171</v>
      </c>
      <c r="P4874">
        <v>42</v>
      </c>
      <c r="Q4874">
        <v>232</v>
      </c>
      <c r="R4874">
        <v>129</v>
      </c>
      <c r="S4874">
        <v>123</v>
      </c>
      <c r="T4874">
        <f>(Data[[#This Row],[mean_r]]/256)*100</f>
        <v>90.625</v>
      </c>
      <c r="U4874">
        <f>(Data[[#This Row],[mean_g]]/256)*100</f>
        <v>50.390625</v>
      </c>
      <c r="V4874">
        <f>(Data[[#This Row],[mean_b]]/256)*100</f>
        <v>48.046875</v>
      </c>
      <c r="W4874">
        <v>0.47399999999999998</v>
      </c>
      <c r="X4874" t="s">
        <v>51</v>
      </c>
      <c r="Y4874" t="s">
        <v>40</v>
      </c>
      <c r="Z4874">
        <v>9730</v>
      </c>
      <c r="AA4874">
        <v>4.79</v>
      </c>
      <c r="AB4874">
        <v>15.3</v>
      </c>
      <c r="AC4874">
        <v>42.6</v>
      </c>
      <c r="AD4874">
        <v>370775</v>
      </c>
      <c r="AE4874">
        <v>87.5</v>
      </c>
      <c r="AF4874">
        <v>30.4</v>
      </c>
      <c r="AG4874" t="s">
        <v>46</v>
      </c>
      <c r="AH4874" t="s">
        <v>47</v>
      </c>
      <c r="AI4874" t="s">
        <v>56</v>
      </c>
      <c r="AJ4874">
        <v>100</v>
      </c>
      <c r="AK4874">
        <v>256</v>
      </c>
      <c r="AL4874">
        <v>0.1424</v>
      </c>
      <c r="AM4874">
        <v>0.98580000000000001</v>
      </c>
      <c r="AN4874">
        <v>0.93210000000000004</v>
      </c>
      <c r="AO4874">
        <f>Data[[#This Row],[labeller_confidence_score]]-Data[[#This Row],[cytodiffusion_classification_confidence]]</f>
        <v>-5.369999999999997E-2</v>
      </c>
    </row>
    <row r="4875" spans="1:41" x14ac:dyDescent="0.3">
      <c r="A4875" t="s">
        <v>4948</v>
      </c>
      <c r="B4875" t="s">
        <v>62</v>
      </c>
      <c r="C4875">
        <v>0</v>
      </c>
      <c r="D4875" t="s">
        <v>50</v>
      </c>
      <c r="E4875">
        <v>9.07</v>
      </c>
      <c r="F4875">
        <v>82.1</v>
      </c>
      <c r="G4875">
        <v>0.76800000000000002</v>
      </c>
      <c r="H4875">
        <v>0.29899999999999999</v>
      </c>
      <c r="I4875">
        <f>Data[[#This Row],[nucleus_area_pct]]/Data[[#This Row],[cytoplasm_ratio]]</f>
        <v>274.58193979933111</v>
      </c>
      <c r="J4875">
        <v>0.872</v>
      </c>
      <c r="K4875">
        <v>0.29899999999999999</v>
      </c>
      <c r="L4875">
        <v>1.05</v>
      </c>
      <c r="M4875">
        <v>1</v>
      </c>
      <c r="N4875">
        <v>0.92400000000000004</v>
      </c>
      <c r="O4875">
        <v>316</v>
      </c>
      <c r="P4875">
        <v>63</v>
      </c>
      <c r="Q4875">
        <v>194</v>
      </c>
      <c r="R4875">
        <v>168</v>
      </c>
      <c r="S4875">
        <v>183</v>
      </c>
      <c r="T4875">
        <f>(Data[[#This Row],[mean_r]]/256)*100</f>
        <v>75.78125</v>
      </c>
      <c r="U4875">
        <f>(Data[[#This Row],[mean_g]]/256)*100</f>
        <v>65.625</v>
      </c>
      <c r="V4875">
        <f>(Data[[#This Row],[mean_b]]/256)*100</f>
        <v>71.484375</v>
      </c>
      <c r="W4875">
        <v>0.64900000000000002</v>
      </c>
      <c r="X4875" t="s">
        <v>63</v>
      </c>
      <c r="Y4875" t="s">
        <v>45</v>
      </c>
      <c r="Z4875">
        <v>6271</v>
      </c>
      <c r="AA4875">
        <v>6.2</v>
      </c>
      <c r="AB4875">
        <v>12.4</v>
      </c>
      <c r="AC4875">
        <v>38.700000000000003</v>
      </c>
      <c r="AD4875">
        <v>223805</v>
      </c>
      <c r="AE4875">
        <v>97.6</v>
      </c>
      <c r="AF4875">
        <v>33.9</v>
      </c>
      <c r="AG4875" t="s">
        <v>41</v>
      </c>
      <c r="AH4875" t="s">
        <v>68</v>
      </c>
      <c r="AI4875" t="s">
        <v>52</v>
      </c>
      <c r="AJ4875">
        <v>60</v>
      </c>
      <c r="AK4875">
        <v>256</v>
      </c>
      <c r="AL4875">
        <v>0</v>
      </c>
      <c r="AM4875">
        <v>0.86380000000000001</v>
      </c>
      <c r="AN4875">
        <v>0.84350000000000003</v>
      </c>
      <c r="AO4875">
        <f>Data[[#This Row],[labeller_confidence_score]]-Data[[#This Row],[cytodiffusion_classification_confidence]]</f>
        <v>-2.0299999999999985E-2</v>
      </c>
    </row>
    <row r="4876" spans="1:41" x14ac:dyDescent="0.3">
      <c r="A4876" t="s">
        <v>4949</v>
      </c>
      <c r="B4876" t="s">
        <v>133</v>
      </c>
      <c r="C4876">
        <v>1</v>
      </c>
      <c r="D4876" t="s">
        <v>104</v>
      </c>
      <c r="E4876">
        <v>8.16</v>
      </c>
      <c r="F4876">
        <v>0</v>
      </c>
      <c r="G4876">
        <v>0</v>
      </c>
      <c r="H4876">
        <v>1</v>
      </c>
      <c r="I4876">
        <f>Data[[#This Row],[nucleus_area_pct]]/Data[[#This Row],[cytoplasm_ratio]]</f>
        <v>0</v>
      </c>
      <c r="J4876">
        <v>0.624</v>
      </c>
      <c r="K4876">
        <v>0.63200000000000001</v>
      </c>
      <c r="L4876">
        <v>0.49</v>
      </c>
      <c r="M4876">
        <v>1</v>
      </c>
      <c r="N4876">
        <v>0.89300000000000002</v>
      </c>
      <c r="O4876">
        <v>233</v>
      </c>
      <c r="P4876">
        <v>57</v>
      </c>
      <c r="Q4876">
        <v>213</v>
      </c>
      <c r="R4876">
        <v>105</v>
      </c>
      <c r="S4876">
        <v>142</v>
      </c>
      <c r="T4876">
        <f>(Data[[#This Row],[mean_r]]/256)*100</f>
        <v>83.203125</v>
      </c>
      <c r="U4876">
        <f>(Data[[#This Row],[mean_g]]/256)*100</f>
        <v>41.015625</v>
      </c>
      <c r="V4876">
        <f>(Data[[#This Row],[mean_b]]/256)*100</f>
        <v>55.46875</v>
      </c>
      <c r="W4876">
        <v>0.51800000000000002</v>
      </c>
      <c r="X4876" t="s">
        <v>39</v>
      </c>
      <c r="Y4876" t="s">
        <v>40</v>
      </c>
      <c r="Z4876">
        <v>7377</v>
      </c>
      <c r="AA4876">
        <v>5.69</v>
      </c>
      <c r="AB4876">
        <v>11.9</v>
      </c>
      <c r="AC4876">
        <v>42.2</v>
      </c>
      <c r="AD4876">
        <v>81605</v>
      </c>
      <c r="AE4876">
        <v>103.3</v>
      </c>
      <c r="AF4876">
        <v>33.9</v>
      </c>
      <c r="AG4876" t="s">
        <v>46</v>
      </c>
      <c r="AH4876" t="s">
        <v>47</v>
      </c>
      <c r="AI4876" t="s">
        <v>52</v>
      </c>
      <c r="AJ4876">
        <v>100</v>
      </c>
      <c r="AK4876">
        <v>224</v>
      </c>
      <c r="AL4876">
        <v>0.68710000000000004</v>
      </c>
      <c r="AM4876">
        <v>0.79920000000000002</v>
      </c>
      <c r="AN4876">
        <v>0.81330000000000002</v>
      </c>
      <c r="AO4876">
        <f>Data[[#This Row],[labeller_confidence_score]]-Data[[#This Row],[cytodiffusion_classification_confidence]]</f>
        <v>1.4100000000000001E-2</v>
      </c>
    </row>
    <row r="4877" spans="1:41" x14ac:dyDescent="0.3">
      <c r="A4877" t="s">
        <v>4950</v>
      </c>
      <c r="B4877" t="s">
        <v>62</v>
      </c>
      <c r="C4877">
        <v>0</v>
      </c>
      <c r="D4877" t="s">
        <v>50</v>
      </c>
      <c r="E4877">
        <v>9.0299999999999994</v>
      </c>
      <c r="F4877">
        <v>76.400000000000006</v>
      </c>
      <c r="G4877">
        <v>0.75</v>
      </c>
      <c r="H4877">
        <v>0.192</v>
      </c>
      <c r="I4877">
        <f>Data[[#This Row],[nucleus_area_pct]]/Data[[#This Row],[cytoplasm_ratio]]</f>
        <v>397.91666666666669</v>
      </c>
      <c r="J4877">
        <v>0.78</v>
      </c>
      <c r="K4877">
        <v>0.29099999999999998</v>
      </c>
      <c r="L4877">
        <v>1.1599999999999999</v>
      </c>
      <c r="M4877">
        <v>1</v>
      </c>
      <c r="N4877">
        <v>0.95099999999999996</v>
      </c>
      <c r="O4877">
        <v>307</v>
      </c>
      <c r="P4877">
        <v>61</v>
      </c>
      <c r="Q4877">
        <v>226</v>
      </c>
      <c r="R4877">
        <v>156</v>
      </c>
      <c r="S4877">
        <v>213</v>
      </c>
      <c r="T4877">
        <f>(Data[[#This Row],[mean_r]]/256)*100</f>
        <v>88.28125</v>
      </c>
      <c r="U4877">
        <f>(Data[[#This Row],[mean_g]]/256)*100</f>
        <v>60.9375</v>
      </c>
      <c r="V4877">
        <f>(Data[[#This Row],[mean_b]]/256)*100</f>
        <v>83.203125</v>
      </c>
      <c r="W4877">
        <v>0.72199999999999998</v>
      </c>
      <c r="X4877" t="s">
        <v>51</v>
      </c>
      <c r="Y4877" t="s">
        <v>40</v>
      </c>
      <c r="Z4877">
        <v>8131</v>
      </c>
      <c r="AA4877">
        <v>3.52</v>
      </c>
      <c r="AB4877">
        <v>15.8</v>
      </c>
      <c r="AC4877">
        <v>35</v>
      </c>
      <c r="AD4877">
        <v>225199</v>
      </c>
      <c r="AE4877">
        <v>69</v>
      </c>
      <c r="AF4877">
        <v>34.6</v>
      </c>
      <c r="AG4877" t="s">
        <v>64</v>
      </c>
      <c r="AH4877" t="s">
        <v>68</v>
      </c>
      <c r="AI4877" t="s">
        <v>52</v>
      </c>
      <c r="AJ4877">
        <v>60</v>
      </c>
      <c r="AK4877">
        <v>512</v>
      </c>
      <c r="AL4877">
        <v>0.19070000000000001</v>
      </c>
      <c r="AM4877">
        <v>0.95309999999999995</v>
      </c>
      <c r="AN4877">
        <v>0.89170000000000005</v>
      </c>
      <c r="AO4877">
        <f>Data[[#This Row],[labeller_confidence_score]]-Data[[#This Row],[cytodiffusion_classification_confidence]]</f>
        <v>-6.1399999999999899E-2</v>
      </c>
    </row>
    <row r="4878" spans="1:41" x14ac:dyDescent="0.3">
      <c r="A4878" t="s">
        <v>4951</v>
      </c>
      <c r="B4878" t="s">
        <v>87</v>
      </c>
      <c r="C4878">
        <v>0</v>
      </c>
      <c r="D4878" t="s">
        <v>50</v>
      </c>
      <c r="E4878">
        <v>10.81</v>
      </c>
      <c r="F4878">
        <v>46.7</v>
      </c>
      <c r="G4878">
        <v>0.75900000000000001</v>
      </c>
      <c r="H4878">
        <v>0.48799999999999999</v>
      </c>
      <c r="I4878">
        <f>Data[[#This Row],[nucleus_area_pct]]/Data[[#This Row],[cytoplasm_ratio]]</f>
        <v>95.696721311475414</v>
      </c>
      <c r="J4878">
        <v>0.82799999999999996</v>
      </c>
      <c r="K4878">
        <v>0.41799999999999998</v>
      </c>
      <c r="L4878">
        <v>4.34</v>
      </c>
      <c r="M4878">
        <v>2.4</v>
      </c>
      <c r="N4878">
        <v>0.85</v>
      </c>
      <c r="O4878">
        <v>410</v>
      </c>
      <c r="P4878">
        <v>67</v>
      </c>
      <c r="Q4878">
        <v>214</v>
      </c>
      <c r="R4878">
        <v>131</v>
      </c>
      <c r="S4878">
        <v>172</v>
      </c>
      <c r="T4878">
        <f>(Data[[#This Row],[mean_r]]/256)*100</f>
        <v>83.59375</v>
      </c>
      <c r="U4878">
        <f>(Data[[#This Row],[mean_g]]/256)*100</f>
        <v>51.171875</v>
      </c>
      <c r="V4878">
        <f>(Data[[#This Row],[mean_b]]/256)*100</f>
        <v>67.1875</v>
      </c>
      <c r="W4878">
        <v>0.622</v>
      </c>
      <c r="X4878" t="s">
        <v>51</v>
      </c>
      <c r="Y4878" t="s">
        <v>45</v>
      </c>
      <c r="Z4878">
        <v>9959</v>
      </c>
      <c r="AA4878">
        <v>4.1500000000000004</v>
      </c>
      <c r="AB4878">
        <v>13.2</v>
      </c>
      <c r="AC4878">
        <v>47.4</v>
      </c>
      <c r="AD4878">
        <v>210738</v>
      </c>
      <c r="AE4878">
        <v>84.9</v>
      </c>
      <c r="AF4878">
        <v>32.1</v>
      </c>
      <c r="AG4878" t="s">
        <v>64</v>
      </c>
      <c r="AH4878" t="s">
        <v>42</v>
      </c>
      <c r="AI4878" t="s">
        <v>56</v>
      </c>
      <c r="AJ4878">
        <v>60</v>
      </c>
      <c r="AK4878">
        <v>512</v>
      </c>
      <c r="AL4878">
        <v>0.1258</v>
      </c>
      <c r="AM4878">
        <v>0.92349999999999999</v>
      </c>
      <c r="AN4878">
        <v>0.98839999999999995</v>
      </c>
      <c r="AO4878">
        <f>Data[[#This Row],[labeller_confidence_score]]-Data[[#This Row],[cytodiffusion_classification_confidence]]</f>
        <v>6.4899999999999958E-2</v>
      </c>
    </row>
    <row r="4879" spans="1:41" x14ac:dyDescent="0.3">
      <c r="A4879" t="s">
        <v>4952</v>
      </c>
      <c r="B4879" t="s">
        <v>60</v>
      </c>
      <c r="C4879">
        <v>0</v>
      </c>
      <c r="D4879" t="s">
        <v>50</v>
      </c>
      <c r="E4879">
        <v>15.78</v>
      </c>
      <c r="F4879">
        <v>71.2</v>
      </c>
      <c r="G4879">
        <v>0.51800000000000002</v>
      </c>
      <c r="H4879">
        <v>0.37</v>
      </c>
      <c r="I4879">
        <f>Data[[#This Row],[nucleus_area_pct]]/Data[[#This Row],[cytoplasm_ratio]]</f>
        <v>192.43243243243245</v>
      </c>
      <c r="J4879">
        <v>0.68200000000000005</v>
      </c>
      <c r="K4879">
        <v>0.42299999999999999</v>
      </c>
      <c r="L4879">
        <v>1.65</v>
      </c>
      <c r="M4879">
        <v>1.3</v>
      </c>
      <c r="N4879">
        <v>0.65500000000000003</v>
      </c>
      <c r="O4879">
        <v>577</v>
      </c>
      <c r="P4879">
        <v>93</v>
      </c>
      <c r="Q4879">
        <v>185</v>
      </c>
      <c r="R4879">
        <v>161</v>
      </c>
      <c r="S4879">
        <v>180</v>
      </c>
      <c r="T4879">
        <f>(Data[[#This Row],[mean_r]]/256)*100</f>
        <v>72.265625</v>
      </c>
      <c r="U4879">
        <f>(Data[[#This Row],[mean_g]]/256)*100</f>
        <v>62.890625</v>
      </c>
      <c r="V4879">
        <f>(Data[[#This Row],[mean_b]]/256)*100</f>
        <v>70.3125</v>
      </c>
      <c r="W4879">
        <v>0.72599999999999998</v>
      </c>
      <c r="X4879" t="s">
        <v>51</v>
      </c>
      <c r="Y4879" t="s">
        <v>40</v>
      </c>
      <c r="Z4879">
        <v>7023</v>
      </c>
      <c r="AA4879">
        <v>5.18</v>
      </c>
      <c r="AB4879">
        <v>13.1</v>
      </c>
      <c r="AC4879">
        <v>47.9</v>
      </c>
      <c r="AD4879">
        <v>180823</v>
      </c>
      <c r="AE4879">
        <v>81.400000000000006</v>
      </c>
      <c r="AF4879">
        <v>34.1</v>
      </c>
      <c r="AG4879" t="s">
        <v>46</v>
      </c>
      <c r="AH4879" t="s">
        <v>68</v>
      </c>
      <c r="AI4879" t="s">
        <v>52</v>
      </c>
      <c r="AJ4879">
        <v>40</v>
      </c>
      <c r="AK4879">
        <v>360</v>
      </c>
      <c r="AL4879">
        <v>7.4000000000000003E-3</v>
      </c>
      <c r="AM4879">
        <v>0.93340000000000001</v>
      </c>
      <c r="AN4879">
        <v>0.99550000000000005</v>
      </c>
      <c r="AO4879">
        <f>Data[[#This Row],[labeller_confidence_score]]-Data[[#This Row],[cytodiffusion_classification_confidence]]</f>
        <v>6.2100000000000044E-2</v>
      </c>
    </row>
    <row r="4880" spans="1:41" x14ac:dyDescent="0.3">
      <c r="A4880" t="s">
        <v>4953</v>
      </c>
      <c r="B4880" t="s">
        <v>60</v>
      </c>
      <c r="C4880">
        <v>0</v>
      </c>
      <c r="D4880" t="s">
        <v>50</v>
      </c>
      <c r="E4880">
        <v>13.58</v>
      </c>
      <c r="F4880">
        <v>61.3</v>
      </c>
      <c r="G4880">
        <v>0.68</v>
      </c>
      <c r="H4880">
        <v>0.35299999999999998</v>
      </c>
      <c r="I4880">
        <f>Data[[#This Row],[nucleus_area_pct]]/Data[[#This Row],[cytoplasm_ratio]]</f>
        <v>173.6543909348442</v>
      </c>
      <c r="J4880">
        <v>0.59899999999999998</v>
      </c>
      <c r="K4880">
        <v>0.627</v>
      </c>
      <c r="L4880">
        <v>1.98</v>
      </c>
      <c r="M4880">
        <v>1.3</v>
      </c>
      <c r="N4880">
        <v>0.75600000000000001</v>
      </c>
      <c r="O4880">
        <v>683</v>
      </c>
      <c r="P4880">
        <v>78</v>
      </c>
      <c r="Q4880">
        <v>225</v>
      </c>
      <c r="R4880">
        <v>172</v>
      </c>
      <c r="S4880">
        <v>181</v>
      </c>
      <c r="T4880">
        <f>(Data[[#This Row],[mean_r]]/256)*100</f>
        <v>87.890625</v>
      </c>
      <c r="U4880">
        <f>(Data[[#This Row],[mean_g]]/256)*100</f>
        <v>67.1875</v>
      </c>
      <c r="V4880">
        <f>(Data[[#This Row],[mean_b]]/256)*100</f>
        <v>70.703125</v>
      </c>
      <c r="W4880">
        <v>0.52</v>
      </c>
      <c r="X4880" t="s">
        <v>51</v>
      </c>
      <c r="Y4880" t="s">
        <v>40</v>
      </c>
      <c r="Z4880">
        <v>6382</v>
      </c>
      <c r="AA4880">
        <v>5.99</v>
      </c>
      <c r="AB4880">
        <v>10.3</v>
      </c>
      <c r="AC4880">
        <v>29.2</v>
      </c>
      <c r="AD4880">
        <v>218954</v>
      </c>
      <c r="AE4880">
        <v>91.8</v>
      </c>
      <c r="AF4880">
        <v>31.3</v>
      </c>
      <c r="AG4880" t="s">
        <v>41</v>
      </c>
      <c r="AH4880" t="s">
        <v>42</v>
      </c>
      <c r="AI4880" t="s">
        <v>52</v>
      </c>
      <c r="AJ4880">
        <v>100</v>
      </c>
      <c r="AK4880">
        <v>512</v>
      </c>
      <c r="AL4880">
        <v>0.1517</v>
      </c>
      <c r="AM4880">
        <v>0.92230000000000001</v>
      </c>
      <c r="AN4880">
        <v>0.95430000000000004</v>
      </c>
      <c r="AO4880">
        <f>Data[[#This Row],[labeller_confidence_score]]-Data[[#This Row],[cytodiffusion_classification_confidence]]</f>
        <v>3.2000000000000028E-2</v>
      </c>
    </row>
    <row r="4881" spans="1:41" x14ac:dyDescent="0.3">
      <c r="A4881" t="s">
        <v>4954</v>
      </c>
      <c r="B4881" t="s">
        <v>49</v>
      </c>
      <c r="C4881">
        <v>0</v>
      </c>
      <c r="D4881" t="s">
        <v>50</v>
      </c>
      <c r="E4881">
        <v>10.46</v>
      </c>
      <c r="F4881">
        <v>57.6</v>
      </c>
      <c r="G4881">
        <v>0.47399999999999998</v>
      </c>
      <c r="H4881">
        <v>0.51400000000000001</v>
      </c>
      <c r="I4881">
        <f>Data[[#This Row],[nucleus_area_pct]]/Data[[#This Row],[cytoplasm_ratio]]</f>
        <v>112.06225680933852</v>
      </c>
      <c r="J4881">
        <v>0.73699999999999999</v>
      </c>
      <c r="K4881">
        <v>0.26</v>
      </c>
      <c r="L4881">
        <v>3.97</v>
      </c>
      <c r="M4881">
        <v>3.6</v>
      </c>
      <c r="N4881">
        <v>0.86299999999999999</v>
      </c>
      <c r="O4881">
        <v>377</v>
      </c>
      <c r="P4881">
        <v>56</v>
      </c>
      <c r="Q4881">
        <v>235</v>
      </c>
      <c r="R4881">
        <v>159</v>
      </c>
      <c r="S4881">
        <v>192</v>
      </c>
      <c r="T4881">
        <f>(Data[[#This Row],[mean_r]]/256)*100</f>
        <v>91.796875</v>
      </c>
      <c r="U4881">
        <f>(Data[[#This Row],[mean_g]]/256)*100</f>
        <v>62.109375</v>
      </c>
      <c r="V4881">
        <f>(Data[[#This Row],[mean_b]]/256)*100</f>
        <v>75</v>
      </c>
      <c r="W4881">
        <v>0.69599999999999995</v>
      </c>
      <c r="X4881" t="s">
        <v>39</v>
      </c>
      <c r="Y4881" t="s">
        <v>45</v>
      </c>
      <c r="Z4881">
        <v>6161</v>
      </c>
      <c r="AA4881">
        <v>5.41</v>
      </c>
      <c r="AB4881">
        <v>11.7</v>
      </c>
      <c r="AC4881">
        <v>37.799999999999997</v>
      </c>
      <c r="AD4881">
        <v>259331</v>
      </c>
      <c r="AE4881">
        <v>79.2</v>
      </c>
      <c r="AF4881">
        <v>34.6</v>
      </c>
      <c r="AG4881" t="s">
        <v>64</v>
      </c>
      <c r="AH4881" t="s">
        <v>47</v>
      </c>
      <c r="AI4881" t="s">
        <v>52</v>
      </c>
      <c r="AJ4881">
        <v>60</v>
      </c>
      <c r="AK4881">
        <v>224</v>
      </c>
      <c r="AL4881">
        <v>0.1177</v>
      </c>
      <c r="AM4881">
        <v>0.93189999999999995</v>
      </c>
      <c r="AN4881">
        <v>0.98529999999999995</v>
      </c>
      <c r="AO4881">
        <f>Data[[#This Row],[labeller_confidence_score]]-Data[[#This Row],[cytodiffusion_classification_confidence]]</f>
        <v>5.3400000000000003E-2</v>
      </c>
    </row>
    <row r="4882" spans="1:41" x14ac:dyDescent="0.3">
      <c r="A4882" t="s">
        <v>4955</v>
      </c>
      <c r="B4882" t="s">
        <v>54</v>
      </c>
      <c r="C4882">
        <v>0</v>
      </c>
      <c r="D4882" t="s">
        <v>54</v>
      </c>
      <c r="E4882">
        <v>8.11</v>
      </c>
      <c r="F4882">
        <v>0</v>
      </c>
      <c r="G4882">
        <v>0</v>
      </c>
      <c r="H4882">
        <v>1</v>
      </c>
      <c r="I4882">
        <f>Data[[#This Row],[nucleus_area_pct]]/Data[[#This Row],[cytoplasm_ratio]]</f>
        <v>0</v>
      </c>
      <c r="J4882">
        <v>0.86</v>
      </c>
      <c r="K4882">
        <v>0.23100000000000001</v>
      </c>
      <c r="L4882">
        <v>0.71</v>
      </c>
      <c r="M4882">
        <v>1</v>
      </c>
      <c r="N4882">
        <v>0.94099999999999995</v>
      </c>
      <c r="O4882">
        <v>171</v>
      </c>
      <c r="P4882">
        <v>59</v>
      </c>
      <c r="Q4882">
        <v>246</v>
      </c>
      <c r="R4882">
        <v>127</v>
      </c>
      <c r="S4882">
        <v>145</v>
      </c>
      <c r="T4882">
        <f>(Data[[#This Row],[mean_r]]/256)*100</f>
        <v>96.09375</v>
      </c>
      <c r="U4882">
        <f>(Data[[#This Row],[mean_g]]/256)*100</f>
        <v>49.609375</v>
      </c>
      <c r="V4882">
        <f>(Data[[#This Row],[mean_b]]/256)*100</f>
        <v>56.640625</v>
      </c>
      <c r="W4882">
        <v>0.47799999999999998</v>
      </c>
      <c r="X4882" t="s">
        <v>51</v>
      </c>
      <c r="Y4882" t="s">
        <v>45</v>
      </c>
      <c r="Z4882">
        <v>9377</v>
      </c>
      <c r="AA4882">
        <v>5.08</v>
      </c>
      <c r="AB4882">
        <v>13.2</v>
      </c>
      <c r="AC4882">
        <v>40</v>
      </c>
      <c r="AD4882">
        <v>276486</v>
      </c>
      <c r="AE4882">
        <v>75.400000000000006</v>
      </c>
      <c r="AF4882">
        <v>33.799999999999997</v>
      </c>
      <c r="AG4882" t="s">
        <v>46</v>
      </c>
      <c r="AH4882" t="s">
        <v>42</v>
      </c>
      <c r="AI4882" t="s">
        <v>43</v>
      </c>
      <c r="AJ4882">
        <v>60</v>
      </c>
      <c r="AK4882">
        <v>224</v>
      </c>
      <c r="AL4882">
        <v>4.19E-2</v>
      </c>
      <c r="AM4882">
        <v>0.88100000000000001</v>
      </c>
      <c r="AN4882">
        <v>0.9093</v>
      </c>
      <c r="AO4882">
        <f>Data[[#This Row],[labeller_confidence_score]]-Data[[#This Row],[cytodiffusion_classification_confidence]]</f>
        <v>2.8299999999999992E-2</v>
      </c>
    </row>
    <row r="4883" spans="1:41" x14ac:dyDescent="0.3">
      <c r="A4883" t="s">
        <v>4956</v>
      </c>
      <c r="B4883" t="s">
        <v>62</v>
      </c>
      <c r="C4883">
        <v>0</v>
      </c>
      <c r="D4883" t="s">
        <v>50</v>
      </c>
      <c r="E4883">
        <v>10.81</v>
      </c>
      <c r="F4883">
        <v>75.099999999999994</v>
      </c>
      <c r="G4883">
        <v>0.80200000000000005</v>
      </c>
      <c r="H4883">
        <v>0.21099999999999999</v>
      </c>
      <c r="I4883">
        <f>Data[[#This Row],[nucleus_area_pct]]/Data[[#This Row],[cytoplasm_ratio]]</f>
        <v>355.92417061611371</v>
      </c>
      <c r="J4883">
        <v>0.86</v>
      </c>
      <c r="K4883">
        <v>0.17799999999999999</v>
      </c>
      <c r="L4883">
        <v>0.99</v>
      </c>
      <c r="M4883">
        <v>1.1000000000000001</v>
      </c>
      <c r="N4883">
        <v>0.89600000000000002</v>
      </c>
      <c r="O4883">
        <v>345</v>
      </c>
      <c r="P4883">
        <v>52</v>
      </c>
      <c r="Q4883">
        <v>209</v>
      </c>
      <c r="R4883">
        <v>133</v>
      </c>
      <c r="S4883">
        <v>185</v>
      </c>
      <c r="T4883">
        <f>(Data[[#This Row],[mean_r]]/256)*100</f>
        <v>81.640625</v>
      </c>
      <c r="U4883">
        <f>(Data[[#This Row],[mean_g]]/256)*100</f>
        <v>51.953125</v>
      </c>
      <c r="V4883">
        <f>(Data[[#This Row],[mean_b]]/256)*100</f>
        <v>72.265625</v>
      </c>
      <c r="W4883">
        <v>0.67100000000000004</v>
      </c>
      <c r="X4883" t="s">
        <v>51</v>
      </c>
      <c r="Y4883" t="s">
        <v>40</v>
      </c>
      <c r="Z4883">
        <v>4240</v>
      </c>
      <c r="AA4883">
        <v>6.13</v>
      </c>
      <c r="AB4883">
        <v>14</v>
      </c>
      <c r="AC4883">
        <v>49.7</v>
      </c>
      <c r="AD4883">
        <v>187048</v>
      </c>
      <c r="AE4883">
        <v>81.5</v>
      </c>
      <c r="AF4883">
        <v>36</v>
      </c>
      <c r="AG4883" t="s">
        <v>64</v>
      </c>
      <c r="AH4883" t="s">
        <v>47</v>
      </c>
      <c r="AI4883" t="s">
        <v>56</v>
      </c>
      <c r="AJ4883">
        <v>40</v>
      </c>
      <c r="AK4883">
        <v>224</v>
      </c>
      <c r="AL4883">
        <v>0.1028</v>
      </c>
      <c r="AM4883">
        <v>0.97340000000000004</v>
      </c>
      <c r="AN4883">
        <v>0.93230000000000002</v>
      </c>
      <c r="AO4883">
        <f>Data[[#This Row],[labeller_confidence_score]]-Data[[#This Row],[cytodiffusion_classification_confidence]]</f>
        <v>-4.1100000000000025E-2</v>
      </c>
    </row>
    <row r="4884" spans="1:41" x14ac:dyDescent="0.3">
      <c r="A4884" t="s">
        <v>4957</v>
      </c>
      <c r="B4884" t="s">
        <v>87</v>
      </c>
      <c r="C4884">
        <v>0</v>
      </c>
      <c r="D4884" t="s">
        <v>50</v>
      </c>
      <c r="E4884">
        <v>12.53</v>
      </c>
      <c r="F4884">
        <v>47.1</v>
      </c>
      <c r="G4884">
        <v>0.44800000000000001</v>
      </c>
      <c r="H4884">
        <v>0.46899999999999997</v>
      </c>
      <c r="I4884">
        <f>Data[[#This Row],[nucleus_area_pct]]/Data[[#This Row],[cytoplasm_ratio]]</f>
        <v>100.42643923240939</v>
      </c>
      <c r="J4884">
        <v>0.71799999999999997</v>
      </c>
      <c r="K4884">
        <v>0.27600000000000002</v>
      </c>
      <c r="L4884">
        <v>4.21</v>
      </c>
      <c r="M4884">
        <v>2.5</v>
      </c>
      <c r="N4884">
        <v>0.80700000000000005</v>
      </c>
      <c r="O4884">
        <v>369</v>
      </c>
      <c r="P4884">
        <v>79</v>
      </c>
      <c r="Q4884">
        <v>245</v>
      </c>
      <c r="R4884">
        <v>146</v>
      </c>
      <c r="S4884">
        <v>154</v>
      </c>
      <c r="T4884">
        <f>(Data[[#This Row],[mean_r]]/256)*100</f>
        <v>95.703125</v>
      </c>
      <c r="U4884">
        <f>(Data[[#This Row],[mean_g]]/256)*100</f>
        <v>57.03125</v>
      </c>
      <c r="V4884">
        <f>(Data[[#This Row],[mean_b]]/256)*100</f>
        <v>60.15625</v>
      </c>
      <c r="W4884">
        <v>0.56399999999999995</v>
      </c>
      <c r="X4884" t="s">
        <v>51</v>
      </c>
      <c r="Y4884" t="s">
        <v>40</v>
      </c>
      <c r="Z4884">
        <v>8045</v>
      </c>
      <c r="AA4884">
        <v>4.55</v>
      </c>
      <c r="AB4884">
        <v>16.5</v>
      </c>
      <c r="AC4884">
        <v>45.3</v>
      </c>
      <c r="AD4884">
        <v>452651</v>
      </c>
      <c r="AE4884">
        <v>71.3</v>
      </c>
      <c r="AF4884">
        <v>33.9</v>
      </c>
      <c r="AG4884" t="s">
        <v>41</v>
      </c>
      <c r="AH4884" t="s">
        <v>68</v>
      </c>
      <c r="AI4884" t="s">
        <v>43</v>
      </c>
      <c r="AJ4884">
        <v>100</v>
      </c>
      <c r="AK4884">
        <v>256</v>
      </c>
      <c r="AL4884">
        <v>8.6E-3</v>
      </c>
      <c r="AM4884">
        <v>0.88729999999999998</v>
      </c>
      <c r="AN4884">
        <v>0.79910000000000003</v>
      </c>
      <c r="AO4884">
        <f>Data[[#This Row],[labeller_confidence_score]]-Data[[#This Row],[cytodiffusion_classification_confidence]]</f>
        <v>-8.8199999999999945E-2</v>
      </c>
    </row>
    <row r="4885" spans="1:41" x14ac:dyDescent="0.3">
      <c r="A4885" t="s">
        <v>4958</v>
      </c>
      <c r="B4885" t="s">
        <v>60</v>
      </c>
      <c r="C4885">
        <v>0</v>
      </c>
      <c r="D4885" t="s">
        <v>50</v>
      </c>
      <c r="E4885">
        <v>16.350000000000001</v>
      </c>
      <c r="F4885">
        <v>63.8</v>
      </c>
      <c r="G4885">
        <v>0.46400000000000002</v>
      </c>
      <c r="H4885">
        <v>0.253</v>
      </c>
      <c r="I4885">
        <f>Data[[#This Row],[nucleus_area_pct]]/Data[[#This Row],[cytoplasm_ratio]]</f>
        <v>252.17391304347825</v>
      </c>
      <c r="J4885">
        <v>0.78800000000000003</v>
      </c>
      <c r="K4885">
        <v>0.46500000000000002</v>
      </c>
      <c r="L4885">
        <v>2.2400000000000002</v>
      </c>
      <c r="M4885">
        <v>1</v>
      </c>
      <c r="N4885">
        <v>0.73599999999999999</v>
      </c>
      <c r="O4885">
        <v>515</v>
      </c>
      <c r="P4885">
        <v>89</v>
      </c>
      <c r="Q4885">
        <v>219</v>
      </c>
      <c r="R4885">
        <v>163</v>
      </c>
      <c r="S4885">
        <v>185</v>
      </c>
      <c r="T4885">
        <f>(Data[[#This Row],[mean_r]]/256)*100</f>
        <v>85.546875</v>
      </c>
      <c r="U4885">
        <f>(Data[[#This Row],[mean_g]]/256)*100</f>
        <v>63.671875</v>
      </c>
      <c r="V4885">
        <f>(Data[[#This Row],[mean_b]]/256)*100</f>
        <v>72.265625</v>
      </c>
      <c r="W4885">
        <v>0.58399999999999996</v>
      </c>
      <c r="X4885" t="s">
        <v>51</v>
      </c>
      <c r="Y4885" t="s">
        <v>40</v>
      </c>
      <c r="Z4885">
        <v>11077</v>
      </c>
      <c r="AA4885">
        <v>5.83</v>
      </c>
      <c r="AB4885">
        <v>14.6</v>
      </c>
      <c r="AC4885">
        <v>30.4</v>
      </c>
      <c r="AD4885">
        <v>219330</v>
      </c>
      <c r="AE4885">
        <v>93.4</v>
      </c>
      <c r="AF4885">
        <v>32.9</v>
      </c>
      <c r="AG4885" t="s">
        <v>46</v>
      </c>
      <c r="AH4885" t="s">
        <v>42</v>
      </c>
      <c r="AI4885" t="s">
        <v>56</v>
      </c>
      <c r="AJ4885">
        <v>100</v>
      </c>
      <c r="AK4885">
        <v>256</v>
      </c>
      <c r="AL4885">
        <v>0.17399999999999999</v>
      </c>
      <c r="AM4885">
        <v>0.93469999999999998</v>
      </c>
      <c r="AN4885">
        <v>0.9083</v>
      </c>
      <c r="AO4885">
        <f>Data[[#This Row],[labeller_confidence_score]]-Data[[#This Row],[cytodiffusion_classification_confidence]]</f>
        <v>-2.6399999999999979E-2</v>
      </c>
    </row>
    <row r="4886" spans="1:41" x14ac:dyDescent="0.3">
      <c r="A4886" t="s">
        <v>4959</v>
      </c>
      <c r="B4886" t="s">
        <v>49</v>
      </c>
      <c r="C4886">
        <v>0</v>
      </c>
      <c r="D4886" t="s">
        <v>50</v>
      </c>
      <c r="E4886">
        <v>12.1</v>
      </c>
      <c r="F4886">
        <v>56.6</v>
      </c>
      <c r="G4886">
        <v>0.56799999999999995</v>
      </c>
      <c r="H4886">
        <v>0.38500000000000001</v>
      </c>
      <c r="I4886">
        <f>Data[[#This Row],[nucleus_area_pct]]/Data[[#This Row],[cytoplasm_ratio]]</f>
        <v>147.01298701298703</v>
      </c>
      <c r="J4886">
        <v>0.877</v>
      </c>
      <c r="K4886">
        <v>0.45100000000000001</v>
      </c>
      <c r="L4886">
        <v>3.88</v>
      </c>
      <c r="M4886">
        <v>3.2</v>
      </c>
      <c r="N4886">
        <v>0.84099999999999997</v>
      </c>
      <c r="O4886">
        <v>429</v>
      </c>
      <c r="P4886">
        <v>81</v>
      </c>
      <c r="Q4886">
        <v>227</v>
      </c>
      <c r="R4886">
        <v>162</v>
      </c>
      <c r="S4886">
        <v>162</v>
      </c>
      <c r="T4886">
        <f>(Data[[#This Row],[mean_r]]/256)*100</f>
        <v>88.671875</v>
      </c>
      <c r="U4886">
        <f>(Data[[#This Row],[mean_g]]/256)*100</f>
        <v>63.28125</v>
      </c>
      <c r="V4886">
        <f>(Data[[#This Row],[mean_b]]/256)*100</f>
        <v>63.28125</v>
      </c>
      <c r="W4886">
        <v>0.77500000000000002</v>
      </c>
      <c r="X4886" t="s">
        <v>39</v>
      </c>
      <c r="Y4886" t="s">
        <v>40</v>
      </c>
      <c r="Z4886">
        <v>8389</v>
      </c>
      <c r="AA4886">
        <v>6.25</v>
      </c>
      <c r="AB4886">
        <v>10.3</v>
      </c>
      <c r="AC4886">
        <v>38.1</v>
      </c>
      <c r="AD4886">
        <v>146738</v>
      </c>
      <c r="AE4886">
        <v>70.900000000000006</v>
      </c>
      <c r="AF4886">
        <v>35.5</v>
      </c>
      <c r="AG4886" t="s">
        <v>41</v>
      </c>
      <c r="AH4886" t="s">
        <v>68</v>
      </c>
      <c r="AI4886" t="s">
        <v>56</v>
      </c>
      <c r="AJ4886">
        <v>60</v>
      </c>
      <c r="AK4886">
        <v>256</v>
      </c>
      <c r="AL4886">
        <v>0.1142</v>
      </c>
      <c r="AM4886">
        <v>0.91559999999999997</v>
      </c>
      <c r="AN4886">
        <v>0.94499999999999995</v>
      </c>
      <c r="AO4886">
        <f>Data[[#This Row],[labeller_confidence_score]]-Data[[#This Row],[cytodiffusion_classification_confidence]]</f>
        <v>2.9399999999999982E-2</v>
      </c>
    </row>
    <row r="4887" spans="1:41" x14ac:dyDescent="0.3">
      <c r="A4887" t="s">
        <v>4960</v>
      </c>
      <c r="B4887" t="s">
        <v>49</v>
      </c>
      <c r="C4887">
        <v>0</v>
      </c>
      <c r="D4887" t="s">
        <v>50</v>
      </c>
      <c r="E4887">
        <v>14.12</v>
      </c>
      <c r="F4887">
        <v>54.9</v>
      </c>
      <c r="G4887">
        <v>0.50700000000000001</v>
      </c>
      <c r="H4887">
        <v>0.54800000000000004</v>
      </c>
      <c r="I4887">
        <f>Data[[#This Row],[nucleus_area_pct]]/Data[[#This Row],[cytoplasm_ratio]]</f>
        <v>100.18248175182481</v>
      </c>
      <c r="J4887">
        <v>0.82799999999999996</v>
      </c>
      <c r="K4887">
        <v>0.38700000000000001</v>
      </c>
      <c r="L4887">
        <v>3.91</v>
      </c>
      <c r="M4887">
        <v>4.3</v>
      </c>
      <c r="N4887">
        <v>0.80300000000000005</v>
      </c>
      <c r="O4887">
        <v>432</v>
      </c>
      <c r="P4887">
        <v>76</v>
      </c>
      <c r="Q4887">
        <v>210</v>
      </c>
      <c r="R4887">
        <v>139</v>
      </c>
      <c r="S4887">
        <v>170</v>
      </c>
      <c r="T4887">
        <f>(Data[[#This Row],[mean_r]]/256)*100</f>
        <v>82.03125</v>
      </c>
      <c r="U4887">
        <f>(Data[[#This Row],[mean_g]]/256)*100</f>
        <v>54.296875</v>
      </c>
      <c r="V4887">
        <f>(Data[[#This Row],[mean_b]]/256)*100</f>
        <v>66.40625</v>
      </c>
      <c r="W4887">
        <v>0.55500000000000005</v>
      </c>
      <c r="X4887" t="s">
        <v>51</v>
      </c>
      <c r="Y4887" t="s">
        <v>45</v>
      </c>
      <c r="Z4887">
        <v>8232</v>
      </c>
      <c r="AA4887">
        <v>6.21</v>
      </c>
      <c r="AB4887">
        <v>12.1</v>
      </c>
      <c r="AC4887">
        <v>35.9</v>
      </c>
      <c r="AD4887">
        <v>417851</v>
      </c>
      <c r="AE4887">
        <v>86.5</v>
      </c>
      <c r="AF4887">
        <v>30.6</v>
      </c>
      <c r="AG4887" t="s">
        <v>41</v>
      </c>
      <c r="AH4887" t="s">
        <v>68</v>
      </c>
      <c r="AI4887" t="s">
        <v>56</v>
      </c>
      <c r="AJ4887">
        <v>100</v>
      </c>
      <c r="AK4887">
        <v>256</v>
      </c>
      <c r="AL4887">
        <v>0.10150000000000001</v>
      </c>
      <c r="AM4887">
        <v>0.79959999999999998</v>
      </c>
      <c r="AN4887">
        <v>0.96040000000000003</v>
      </c>
      <c r="AO4887">
        <f>Data[[#This Row],[labeller_confidence_score]]-Data[[#This Row],[cytodiffusion_classification_confidence]]</f>
        <v>0.16080000000000005</v>
      </c>
    </row>
    <row r="4888" spans="1:41" x14ac:dyDescent="0.3">
      <c r="A4888" t="s">
        <v>4961</v>
      </c>
      <c r="B4888" t="s">
        <v>62</v>
      </c>
      <c r="C4888">
        <v>0</v>
      </c>
      <c r="D4888" t="s">
        <v>50</v>
      </c>
      <c r="E4888">
        <v>8.61</v>
      </c>
      <c r="F4888">
        <v>85.8</v>
      </c>
      <c r="G4888">
        <v>0.90300000000000002</v>
      </c>
      <c r="H4888">
        <v>0.308</v>
      </c>
      <c r="I4888">
        <f>Data[[#This Row],[nucleus_area_pct]]/Data[[#This Row],[cytoplasm_ratio]]</f>
        <v>278.57142857142856</v>
      </c>
      <c r="J4888">
        <v>0.84499999999999997</v>
      </c>
      <c r="K4888">
        <v>0.23</v>
      </c>
      <c r="L4888">
        <v>0.98</v>
      </c>
      <c r="M4888">
        <v>1</v>
      </c>
      <c r="N4888">
        <v>0.94699999999999995</v>
      </c>
      <c r="O4888">
        <v>278</v>
      </c>
      <c r="P4888">
        <v>67</v>
      </c>
      <c r="Q4888">
        <v>193</v>
      </c>
      <c r="R4888">
        <v>163</v>
      </c>
      <c r="S4888">
        <v>189</v>
      </c>
      <c r="T4888">
        <f>(Data[[#This Row],[mean_r]]/256)*100</f>
        <v>75.390625</v>
      </c>
      <c r="U4888">
        <f>(Data[[#This Row],[mean_g]]/256)*100</f>
        <v>63.671875</v>
      </c>
      <c r="V4888">
        <f>(Data[[#This Row],[mean_b]]/256)*100</f>
        <v>73.828125</v>
      </c>
      <c r="W4888">
        <v>0.61</v>
      </c>
      <c r="X4888" t="s">
        <v>51</v>
      </c>
      <c r="Y4888" t="s">
        <v>45</v>
      </c>
      <c r="Z4888">
        <v>4446</v>
      </c>
      <c r="AA4888">
        <v>4.58</v>
      </c>
      <c r="AB4888">
        <v>13.4</v>
      </c>
      <c r="AC4888">
        <v>40.5</v>
      </c>
      <c r="AD4888">
        <v>198213</v>
      </c>
      <c r="AE4888">
        <v>98.3</v>
      </c>
      <c r="AF4888">
        <v>33.799999999999997</v>
      </c>
      <c r="AG4888" t="s">
        <v>64</v>
      </c>
      <c r="AH4888" t="s">
        <v>42</v>
      </c>
      <c r="AI4888" t="s">
        <v>43</v>
      </c>
      <c r="AJ4888">
        <v>60</v>
      </c>
      <c r="AK4888">
        <v>224</v>
      </c>
      <c r="AL4888">
        <v>0</v>
      </c>
      <c r="AM4888">
        <v>0.90680000000000005</v>
      </c>
      <c r="AN4888">
        <v>0.94540000000000002</v>
      </c>
      <c r="AO4888">
        <f>Data[[#This Row],[labeller_confidence_score]]-Data[[#This Row],[cytodiffusion_classification_confidence]]</f>
        <v>3.8599999999999968E-2</v>
      </c>
    </row>
    <row r="4889" spans="1:41" x14ac:dyDescent="0.3">
      <c r="A4889" t="s">
        <v>4962</v>
      </c>
      <c r="B4889" t="s">
        <v>49</v>
      </c>
      <c r="C4889">
        <v>0</v>
      </c>
      <c r="D4889" t="s">
        <v>50</v>
      </c>
      <c r="E4889">
        <v>13.03</v>
      </c>
      <c r="F4889">
        <v>61.5</v>
      </c>
      <c r="G4889">
        <v>0.57199999999999995</v>
      </c>
      <c r="H4889">
        <v>0.41499999999999998</v>
      </c>
      <c r="I4889">
        <f>Data[[#This Row],[nucleus_area_pct]]/Data[[#This Row],[cytoplasm_ratio]]</f>
        <v>148.19277108433735</v>
      </c>
      <c r="J4889">
        <v>0.84599999999999997</v>
      </c>
      <c r="K4889">
        <v>0.47099999999999997</v>
      </c>
      <c r="L4889">
        <v>3.75</v>
      </c>
      <c r="M4889">
        <v>3.5</v>
      </c>
      <c r="N4889">
        <v>0.78400000000000003</v>
      </c>
      <c r="O4889">
        <v>429</v>
      </c>
      <c r="P4889">
        <v>79</v>
      </c>
      <c r="Q4889">
        <v>225</v>
      </c>
      <c r="R4889">
        <v>153</v>
      </c>
      <c r="S4889">
        <v>189</v>
      </c>
      <c r="T4889">
        <f>(Data[[#This Row],[mean_r]]/256)*100</f>
        <v>87.890625</v>
      </c>
      <c r="U4889">
        <f>(Data[[#This Row],[mean_g]]/256)*100</f>
        <v>59.765625</v>
      </c>
      <c r="V4889">
        <f>(Data[[#This Row],[mean_b]]/256)*100</f>
        <v>73.828125</v>
      </c>
      <c r="W4889">
        <v>0.55800000000000005</v>
      </c>
      <c r="X4889" t="s">
        <v>39</v>
      </c>
      <c r="Y4889" t="s">
        <v>40</v>
      </c>
      <c r="Z4889">
        <v>9462</v>
      </c>
      <c r="AA4889">
        <v>4.9000000000000004</v>
      </c>
      <c r="AB4889">
        <v>11.4</v>
      </c>
      <c r="AC4889">
        <v>34.1</v>
      </c>
      <c r="AD4889">
        <v>270636</v>
      </c>
      <c r="AE4889">
        <v>93.9</v>
      </c>
      <c r="AF4889">
        <v>32.6</v>
      </c>
      <c r="AG4889" t="s">
        <v>64</v>
      </c>
      <c r="AH4889" t="s">
        <v>47</v>
      </c>
      <c r="AI4889" t="s">
        <v>56</v>
      </c>
      <c r="AJ4889">
        <v>100</v>
      </c>
      <c r="AK4889">
        <v>256</v>
      </c>
      <c r="AL4889">
        <v>7.0699999999999999E-2</v>
      </c>
      <c r="AM4889">
        <v>0.92549999999999999</v>
      </c>
      <c r="AN4889">
        <v>0.83330000000000004</v>
      </c>
      <c r="AO4889">
        <f>Data[[#This Row],[labeller_confidence_score]]-Data[[#This Row],[cytodiffusion_classification_confidence]]</f>
        <v>-9.2199999999999949E-2</v>
      </c>
    </row>
    <row r="4890" spans="1:41" x14ac:dyDescent="0.3">
      <c r="A4890" t="s">
        <v>4963</v>
      </c>
      <c r="B4890" t="s">
        <v>60</v>
      </c>
      <c r="C4890">
        <v>0</v>
      </c>
      <c r="D4890" t="s">
        <v>50</v>
      </c>
      <c r="E4890">
        <v>16.73</v>
      </c>
      <c r="F4890">
        <v>62.6</v>
      </c>
      <c r="G4890">
        <v>0.35899999999999999</v>
      </c>
      <c r="H4890">
        <v>0.30099999999999999</v>
      </c>
      <c r="I4890">
        <f>Data[[#This Row],[nucleus_area_pct]]/Data[[#This Row],[cytoplasm_ratio]]</f>
        <v>207.97342192691031</v>
      </c>
      <c r="J4890">
        <v>0.77300000000000002</v>
      </c>
      <c r="K4890">
        <v>0.497</v>
      </c>
      <c r="L4890">
        <v>1.83</v>
      </c>
      <c r="M4890">
        <v>1</v>
      </c>
      <c r="N4890">
        <v>0.81399999999999995</v>
      </c>
      <c r="O4890">
        <v>565</v>
      </c>
      <c r="P4890">
        <v>102</v>
      </c>
      <c r="Q4890">
        <v>214</v>
      </c>
      <c r="R4890">
        <v>173</v>
      </c>
      <c r="S4890">
        <v>203</v>
      </c>
      <c r="T4890">
        <f>(Data[[#This Row],[mean_r]]/256)*100</f>
        <v>83.59375</v>
      </c>
      <c r="U4890">
        <f>(Data[[#This Row],[mean_g]]/256)*100</f>
        <v>67.578125</v>
      </c>
      <c r="V4890">
        <f>(Data[[#This Row],[mean_b]]/256)*100</f>
        <v>79.296875</v>
      </c>
      <c r="W4890">
        <v>0.58799999999999997</v>
      </c>
      <c r="X4890" t="s">
        <v>51</v>
      </c>
      <c r="Y4890" t="s">
        <v>45</v>
      </c>
      <c r="Z4890">
        <v>6666</v>
      </c>
      <c r="AA4890">
        <v>3.99</v>
      </c>
      <c r="AB4890">
        <v>13.4</v>
      </c>
      <c r="AC4890">
        <v>35.6</v>
      </c>
      <c r="AD4890">
        <v>186524</v>
      </c>
      <c r="AE4890">
        <v>80.900000000000006</v>
      </c>
      <c r="AF4890">
        <v>34.700000000000003</v>
      </c>
      <c r="AG4890" t="s">
        <v>64</v>
      </c>
      <c r="AH4890" t="s">
        <v>47</v>
      </c>
      <c r="AI4890" t="s">
        <v>52</v>
      </c>
      <c r="AJ4890">
        <v>100</v>
      </c>
      <c r="AK4890">
        <v>256</v>
      </c>
      <c r="AL4890">
        <v>5.04E-2</v>
      </c>
      <c r="AM4890">
        <v>0.9546</v>
      </c>
      <c r="AN4890">
        <v>0.91020000000000001</v>
      </c>
      <c r="AO4890">
        <f>Data[[#This Row],[labeller_confidence_score]]-Data[[#This Row],[cytodiffusion_classification_confidence]]</f>
        <v>-4.4399999999999995E-2</v>
      </c>
    </row>
    <row r="4891" spans="1:41" x14ac:dyDescent="0.3">
      <c r="A4891" t="s">
        <v>4964</v>
      </c>
      <c r="B4891" t="s">
        <v>62</v>
      </c>
      <c r="C4891">
        <v>0</v>
      </c>
      <c r="D4891" t="s">
        <v>50</v>
      </c>
      <c r="E4891">
        <v>5.94</v>
      </c>
      <c r="F4891">
        <v>76.400000000000006</v>
      </c>
      <c r="G4891">
        <v>0.70599999999999996</v>
      </c>
      <c r="H4891">
        <v>0.20699999999999999</v>
      </c>
      <c r="I4891">
        <f>Data[[#This Row],[nucleus_area_pct]]/Data[[#This Row],[cytoplasm_ratio]]</f>
        <v>369.08212560386477</v>
      </c>
      <c r="J4891">
        <v>0.77100000000000002</v>
      </c>
      <c r="K4891">
        <v>0.25800000000000001</v>
      </c>
      <c r="L4891">
        <v>1.3</v>
      </c>
      <c r="M4891">
        <v>1</v>
      </c>
      <c r="N4891">
        <v>0.91800000000000004</v>
      </c>
      <c r="O4891">
        <v>300</v>
      </c>
      <c r="P4891">
        <v>64</v>
      </c>
      <c r="Q4891">
        <v>182</v>
      </c>
      <c r="R4891">
        <v>135</v>
      </c>
      <c r="S4891">
        <v>213</v>
      </c>
      <c r="T4891">
        <f>(Data[[#This Row],[mean_r]]/256)*100</f>
        <v>71.09375</v>
      </c>
      <c r="U4891">
        <f>(Data[[#This Row],[mean_g]]/256)*100</f>
        <v>52.734375</v>
      </c>
      <c r="V4891">
        <f>(Data[[#This Row],[mean_b]]/256)*100</f>
        <v>83.203125</v>
      </c>
      <c r="W4891">
        <v>0.67100000000000004</v>
      </c>
      <c r="X4891" t="s">
        <v>51</v>
      </c>
      <c r="Y4891" t="s">
        <v>40</v>
      </c>
      <c r="Z4891">
        <v>5681</v>
      </c>
      <c r="AA4891">
        <v>3.8</v>
      </c>
      <c r="AB4891">
        <v>16.3</v>
      </c>
      <c r="AC4891">
        <v>45.9</v>
      </c>
      <c r="AD4891">
        <v>299828</v>
      </c>
      <c r="AE4891">
        <v>83.4</v>
      </c>
      <c r="AF4891">
        <v>35.299999999999997</v>
      </c>
      <c r="AG4891" t="s">
        <v>64</v>
      </c>
      <c r="AH4891" t="s">
        <v>42</v>
      </c>
      <c r="AI4891" t="s">
        <v>56</v>
      </c>
      <c r="AJ4891">
        <v>100</v>
      </c>
      <c r="AK4891">
        <v>512</v>
      </c>
      <c r="AL4891">
        <v>0.13059999999999999</v>
      </c>
      <c r="AM4891">
        <v>1</v>
      </c>
      <c r="AN4891">
        <v>0.92190000000000005</v>
      </c>
      <c r="AO4891">
        <f>Data[[#This Row],[labeller_confidence_score]]-Data[[#This Row],[cytodiffusion_classification_confidence]]</f>
        <v>-7.8099999999999947E-2</v>
      </c>
    </row>
    <row r="4892" spans="1:41" x14ac:dyDescent="0.3">
      <c r="A4892" t="s">
        <v>4965</v>
      </c>
      <c r="B4892" t="s">
        <v>87</v>
      </c>
      <c r="C4892">
        <v>0</v>
      </c>
      <c r="D4892" t="s">
        <v>50</v>
      </c>
      <c r="E4892">
        <v>13.56</v>
      </c>
      <c r="F4892">
        <v>48.8</v>
      </c>
      <c r="G4892">
        <v>0.59699999999999998</v>
      </c>
      <c r="H4892">
        <v>0.51100000000000001</v>
      </c>
      <c r="I4892">
        <f>Data[[#This Row],[nucleus_area_pct]]/Data[[#This Row],[cytoplasm_ratio]]</f>
        <v>95.499021526418773</v>
      </c>
      <c r="J4892">
        <v>0.76900000000000002</v>
      </c>
      <c r="K4892">
        <v>0.38700000000000001</v>
      </c>
      <c r="L4892">
        <v>4.95</v>
      </c>
      <c r="M4892">
        <v>1.8</v>
      </c>
      <c r="N4892">
        <v>0.80300000000000005</v>
      </c>
      <c r="O4892">
        <v>481</v>
      </c>
      <c r="P4892">
        <v>74</v>
      </c>
      <c r="Q4892">
        <v>246</v>
      </c>
      <c r="R4892">
        <v>138</v>
      </c>
      <c r="S4892">
        <v>189</v>
      </c>
      <c r="T4892">
        <f>(Data[[#This Row],[mean_r]]/256)*100</f>
        <v>96.09375</v>
      </c>
      <c r="U4892">
        <f>(Data[[#This Row],[mean_g]]/256)*100</f>
        <v>53.90625</v>
      </c>
      <c r="V4892">
        <f>(Data[[#This Row],[mean_b]]/256)*100</f>
        <v>73.828125</v>
      </c>
      <c r="W4892">
        <v>0.63700000000000001</v>
      </c>
      <c r="X4892" t="s">
        <v>51</v>
      </c>
      <c r="Y4892" t="s">
        <v>45</v>
      </c>
      <c r="Z4892">
        <v>10095</v>
      </c>
      <c r="AA4892">
        <v>4.68</v>
      </c>
      <c r="AB4892">
        <v>14.9</v>
      </c>
      <c r="AC4892">
        <v>45</v>
      </c>
      <c r="AD4892">
        <v>267198</v>
      </c>
      <c r="AE4892">
        <v>84.1</v>
      </c>
      <c r="AF4892">
        <v>31.7</v>
      </c>
      <c r="AG4892" t="s">
        <v>41</v>
      </c>
      <c r="AH4892" t="s">
        <v>42</v>
      </c>
      <c r="AI4892" t="s">
        <v>56</v>
      </c>
      <c r="AJ4892">
        <v>40</v>
      </c>
      <c r="AK4892">
        <v>256</v>
      </c>
      <c r="AL4892">
        <v>7.9000000000000001E-2</v>
      </c>
      <c r="AM4892">
        <v>0.9032</v>
      </c>
      <c r="AN4892">
        <v>0.92930000000000001</v>
      </c>
      <c r="AO4892">
        <f>Data[[#This Row],[labeller_confidence_score]]-Data[[#This Row],[cytodiffusion_classification_confidence]]</f>
        <v>2.6100000000000012E-2</v>
      </c>
    </row>
    <row r="4893" spans="1:41" x14ac:dyDescent="0.3">
      <c r="A4893" t="s">
        <v>4966</v>
      </c>
      <c r="B4893" t="s">
        <v>58</v>
      </c>
      <c r="C4893">
        <v>1</v>
      </c>
      <c r="D4893" t="s">
        <v>38</v>
      </c>
      <c r="E4893">
        <v>12.12</v>
      </c>
      <c r="F4893">
        <v>62.1</v>
      </c>
      <c r="G4893">
        <v>0.68700000000000006</v>
      </c>
      <c r="H4893">
        <v>0.36099999999999999</v>
      </c>
      <c r="I4893">
        <f>Data[[#This Row],[nucleus_area_pct]]/Data[[#This Row],[cytoplasm_ratio]]</f>
        <v>172.02216066481995</v>
      </c>
      <c r="J4893">
        <v>0.84599999999999997</v>
      </c>
      <c r="K4893">
        <v>0.27</v>
      </c>
      <c r="L4893">
        <v>1.93</v>
      </c>
      <c r="M4893">
        <v>1.4</v>
      </c>
      <c r="N4893">
        <v>0.81299999999999994</v>
      </c>
      <c r="O4893">
        <v>666</v>
      </c>
      <c r="P4893">
        <v>89</v>
      </c>
      <c r="Q4893">
        <v>201</v>
      </c>
      <c r="R4893">
        <v>147</v>
      </c>
      <c r="S4893">
        <v>166</v>
      </c>
      <c r="T4893">
        <f>(Data[[#This Row],[mean_r]]/256)*100</f>
        <v>78.515625</v>
      </c>
      <c r="U4893">
        <f>(Data[[#This Row],[mean_g]]/256)*100</f>
        <v>57.421875</v>
      </c>
      <c r="V4893">
        <f>(Data[[#This Row],[mean_b]]/256)*100</f>
        <v>64.84375</v>
      </c>
      <c r="W4893">
        <v>0.72599999999999998</v>
      </c>
      <c r="X4893" t="s">
        <v>63</v>
      </c>
      <c r="Y4893" t="s">
        <v>40</v>
      </c>
      <c r="Z4893">
        <v>6765</v>
      </c>
      <c r="AA4893">
        <v>5.37</v>
      </c>
      <c r="AB4893">
        <v>15.8</v>
      </c>
      <c r="AC4893">
        <v>36.4</v>
      </c>
      <c r="AD4893">
        <v>151708</v>
      </c>
      <c r="AE4893">
        <v>104.1</v>
      </c>
      <c r="AF4893">
        <v>32.700000000000003</v>
      </c>
      <c r="AG4893" t="s">
        <v>46</v>
      </c>
      <c r="AH4893" t="s">
        <v>68</v>
      </c>
      <c r="AI4893" t="s">
        <v>43</v>
      </c>
      <c r="AJ4893">
        <v>60</v>
      </c>
      <c r="AK4893">
        <v>360</v>
      </c>
      <c r="AL4893">
        <v>0.84460000000000002</v>
      </c>
      <c r="AM4893">
        <v>0.57099999999999995</v>
      </c>
      <c r="AN4893">
        <v>0.98819999999999997</v>
      </c>
      <c r="AO4893">
        <f>Data[[#This Row],[labeller_confidence_score]]-Data[[#This Row],[cytodiffusion_classification_confidence]]</f>
        <v>0.41720000000000002</v>
      </c>
    </row>
    <row r="4894" spans="1:41" x14ac:dyDescent="0.3">
      <c r="A4894" t="s">
        <v>4967</v>
      </c>
      <c r="B4894" t="s">
        <v>60</v>
      </c>
      <c r="C4894">
        <v>0</v>
      </c>
      <c r="D4894" t="s">
        <v>50</v>
      </c>
      <c r="E4894">
        <v>17.239999999999998</v>
      </c>
      <c r="F4894">
        <v>66.3</v>
      </c>
      <c r="G4894">
        <v>0.44400000000000001</v>
      </c>
      <c r="H4894">
        <v>0.26600000000000001</v>
      </c>
      <c r="I4894">
        <f>Data[[#This Row],[nucleus_area_pct]]/Data[[#This Row],[cytoplasm_ratio]]</f>
        <v>249.24812030075185</v>
      </c>
      <c r="J4894">
        <v>0.69899999999999995</v>
      </c>
      <c r="K4894">
        <v>0.54900000000000004</v>
      </c>
      <c r="L4894">
        <v>1.87</v>
      </c>
      <c r="M4894">
        <v>1</v>
      </c>
      <c r="N4894">
        <v>0.78600000000000003</v>
      </c>
      <c r="O4894">
        <v>662</v>
      </c>
      <c r="P4894">
        <v>101</v>
      </c>
      <c r="Q4894">
        <v>227</v>
      </c>
      <c r="R4894">
        <v>152</v>
      </c>
      <c r="S4894">
        <v>160</v>
      </c>
      <c r="T4894">
        <f>(Data[[#This Row],[mean_r]]/256)*100</f>
        <v>88.671875</v>
      </c>
      <c r="U4894">
        <f>(Data[[#This Row],[mean_g]]/256)*100</f>
        <v>59.375</v>
      </c>
      <c r="V4894">
        <f>(Data[[#This Row],[mean_b]]/256)*100</f>
        <v>62.5</v>
      </c>
      <c r="W4894">
        <v>0.60899999999999999</v>
      </c>
      <c r="X4894" t="s">
        <v>39</v>
      </c>
      <c r="Y4894" t="s">
        <v>45</v>
      </c>
      <c r="Z4894">
        <v>5992</v>
      </c>
      <c r="AA4894">
        <v>3.86</v>
      </c>
      <c r="AB4894">
        <v>12.5</v>
      </c>
      <c r="AC4894">
        <v>33</v>
      </c>
      <c r="AD4894">
        <v>241428</v>
      </c>
      <c r="AE4894">
        <v>91.2</v>
      </c>
      <c r="AF4894">
        <v>30.6</v>
      </c>
      <c r="AG4894" t="s">
        <v>64</v>
      </c>
      <c r="AH4894" t="s">
        <v>47</v>
      </c>
      <c r="AI4894" t="s">
        <v>52</v>
      </c>
      <c r="AJ4894">
        <v>100</v>
      </c>
      <c r="AK4894">
        <v>224</v>
      </c>
      <c r="AL4894">
        <v>0.1231</v>
      </c>
      <c r="AM4894">
        <v>1</v>
      </c>
      <c r="AN4894">
        <v>0.94610000000000005</v>
      </c>
      <c r="AO4894">
        <f>Data[[#This Row],[labeller_confidence_score]]-Data[[#This Row],[cytodiffusion_classification_confidence]]</f>
        <v>-5.3899999999999948E-2</v>
      </c>
    </row>
    <row r="4895" spans="1:41" x14ac:dyDescent="0.3">
      <c r="A4895" t="s">
        <v>4968</v>
      </c>
      <c r="B4895" t="s">
        <v>54</v>
      </c>
      <c r="C4895">
        <v>0</v>
      </c>
      <c r="D4895" t="s">
        <v>54</v>
      </c>
      <c r="E4895">
        <v>7.71</v>
      </c>
      <c r="F4895">
        <v>0</v>
      </c>
      <c r="G4895">
        <v>0</v>
      </c>
      <c r="H4895">
        <v>1</v>
      </c>
      <c r="I4895">
        <f>Data[[#This Row],[nucleus_area_pct]]/Data[[#This Row],[cytoplasm_ratio]]</f>
        <v>0</v>
      </c>
      <c r="J4895">
        <v>0.91200000000000003</v>
      </c>
      <c r="K4895">
        <v>0.20799999999999999</v>
      </c>
      <c r="L4895">
        <v>0.51</v>
      </c>
      <c r="M4895">
        <v>1</v>
      </c>
      <c r="N4895">
        <v>0.872</v>
      </c>
      <c r="O4895">
        <v>168</v>
      </c>
      <c r="P4895">
        <v>39</v>
      </c>
      <c r="Q4895">
        <v>232</v>
      </c>
      <c r="R4895">
        <v>119</v>
      </c>
      <c r="S4895">
        <v>123</v>
      </c>
      <c r="T4895">
        <f>(Data[[#This Row],[mean_r]]/256)*100</f>
        <v>90.625</v>
      </c>
      <c r="U4895">
        <f>(Data[[#This Row],[mean_g]]/256)*100</f>
        <v>46.484375</v>
      </c>
      <c r="V4895">
        <f>(Data[[#This Row],[mean_b]]/256)*100</f>
        <v>48.046875</v>
      </c>
      <c r="W4895">
        <v>0.58899999999999997</v>
      </c>
      <c r="X4895" t="s">
        <v>51</v>
      </c>
      <c r="Y4895" t="s">
        <v>45</v>
      </c>
      <c r="Z4895">
        <v>6013</v>
      </c>
      <c r="AA4895">
        <v>4.71</v>
      </c>
      <c r="AB4895">
        <v>12</v>
      </c>
      <c r="AC4895">
        <v>40.6</v>
      </c>
      <c r="AD4895">
        <v>276038</v>
      </c>
      <c r="AE4895">
        <v>87.4</v>
      </c>
      <c r="AF4895">
        <v>33.799999999999997</v>
      </c>
      <c r="AG4895" t="s">
        <v>64</v>
      </c>
      <c r="AH4895" t="s">
        <v>42</v>
      </c>
      <c r="AI4895" t="s">
        <v>52</v>
      </c>
      <c r="AJ4895">
        <v>60</v>
      </c>
      <c r="AK4895">
        <v>256</v>
      </c>
      <c r="AL4895">
        <v>0.125</v>
      </c>
      <c r="AM4895">
        <v>0.89680000000000004</v>
      </c>
      <c r="AN4895">
        <v>0.85250000000000004</v>
      </c>
      <c r="AO4895">
        <f>Data[[#This Row],[labeller_confidence_score]]-Data[[#This Row],[cytodiffusion_classification_confidence]]</f>
        <v>-4.4300000000000006E-2</v>
      </c>
    </row>
    <row r="4896" spans="1:41" x14ac:dyDescent="0.3">
      <c r="A4896" t="s">
        <v>4969</v>
      </c>
      <c r="B4896" t="s">
        <v>81</v>
      </c>
      <c r="C4896">
        <v>1</v>
      </c>
      <c r="D4896" t="s">
        <v>82</v>
      </c>
      <c r="E4896">
        <v>15.51</v>
      </c>
      <c r="F4896">
        <v>91.7</v>
      </c>
      <c r="G4896">
        <v>0.314</v>
      </c>
      <c r="H4896">
        <v>0.186</v>
      </c>
      <c r="I4896">
        <f>Data[[#This Row],[nucleus_area_pct]]/Data[[#This Row],[cytoplasm_ratio]]</f>
        <v>493.01075268817209</v>
      </c>
      <c r="J4896">
        <v>0.85299999999999998</v>
      </c>
      <c r="K4896">
        <v>0.30099999999999999</v>
      </c>
      <c r="L4896">
        <v>1.06</v>
      </c>
      <c r="M4896">
        <v>1.2</v>
      </c>
      <c r="N4896">
        <v>0.88400000000000001</v>
      </c>
      <c r="O4896">
        <v>711</v>
      </c>
      <c r="P4896">
        <v>92</v>
      </c>
      <c r="Q4896">
        <v>188</v>
      </c>
      <c r="R4896">
        <v>129</v>
      </c>
      <c r="S4896">
        <v>192</v>
      </c>
      <c r="T4896">
        <f>(Data[[#This Row],[mean_r]]/256)*100</f>
        <v>73.4375</v>
      </c>
      <c r="U4896">
        <f>(Data[[#This Row],[mean_g]]/256)*100</f>
        <v>50.390625</v>
      </c>
      <c r="V4896">
        <f>(Data[[#This Row],[mean_b]]/256)*100</f>
        <v>75</v>
      </c>
      <c r="W4896">
        <v>0.70099999999999996</v>
      </c>
      <c r="X4896" t="s">
        <v>63</v>
      </c>
      <c r="Y4896" t="s">
        <v>45</v>
      </c>
      <c r="Z4896">
        <v>6965</v>
      </c>
      <c r="AA4896">
        <v>5.91</v>
      </c>
      <c r="AB4896">
        <v>10</v>
      </c>
      <c r="AC4896">
        <v>50.9</v>
      </c>
      <c r="AD4896">
        <v>273778</v>
      </c>
      <c r="AE4896">
        <v>101.5</v>
      </c>
      <c r="AF4896">
        <v>36.200000000000003</v>
      </c>
      <c r="AG4896" t="s">
        <v>41</v>
      </c>
      <c r="AH4896" t="s">
        <v>42</v>
      </c>
      <c r="AI4896" t="s">
        <v>52</v>
      </c>
      <c r="AJ4896">
        <v>100</v>
      </c>
      <c r="AK4896">
        <v>360</v>
      </c>
      <c r="AL4896">
        <v>0.72209999999999996</v>
      </c>
      <c r="AM4896">
        <v>0.71550000000000002</v>
      </c>
      <c r="AN4896">
        <v>0.81379999999999997</v>
      </c>
      <c r="AO4896">
        <f>Data[[#This Row],[labeller_confidence_score]]-Data[[#This Row],[cytodiffusion_classification_confidence]]</f>
        <v>9.8299999999999943E-2</v>
      </c>
    </row>
    <row r="4897" spans="1:41" x14ac:dyDescent="0.3">
      <c r="A4897" t="s">
        <v>4970</v>
      </c>
      <c r="B4897" t="s">
        <v>60</v>
      </c>
      <c r="C4897">
        <v>0</v>
      </c>
      <c r="D4897" t="s">
        <v>50</v>
      </c>
      <c r="E4897">
        <v>15.57</v>
      </c>
      <c r="F4897">
        <v>70.2</v>
      </c>
      <c r="G4897">
        <v>0.48199999999999998</v>
      </c>
      <c r="H4897">
        <v>0.2</v>
      </c>
      <c r="I4897">
        <f>Data[[#This Row],[nucleus_area_pct]]/Data[[#This Row],[cytoplasm_ratio]]</f>
        <v>351</v>
      </c>
      <c r="J4897">
        <v>0.49199999999999999</v>
      </c>
      <c r="K4897">
        <v>0.42899999999999999</v>
      </c>
      <c r="L4897">
        <v>2.1800000000000002</v>
      </c>
      <c r="M4897">
        <v>1.1000000000000001</v>
      </c>
      <c r="N4897">
        <v>0.77</v>
      </c>
      <c r="O4897">
        <v>533</v>
      </c>
      <c r="P4897">
        <v>112</v>
      </c>
      <c r="Q4897">
        <v>202</v>
      </c>
      <c r="R4897">
        <v>165</v>
      </c>
      <c r="S4897">
        <v>166</v>
      </c>
      <c r="T4897">
        <f>(Data[[#This Row],[mean_r]]/256)*100</f>
        <v>78.90625</v>
      </c>
      <c r="U4897">
        <f>(Data[[#This Row],[mean_g]]/256)*100</f>
        <v>64.453125</v>
      </c>
      <c r="V4897">
        <f>(Data[[#This Row],[mean_b]]/256)*100</f>
        <v>64.84375</v>
      </c>
      <c r="W4897">
        <v>0.55100000000000005</v>
      </c>
      <c r="X4897" t="s">
        <v>51</v>
      </c>
      <c r="Y4897" t="s">
        <v>45</v>
      </c>
      <c r="Z4897">
        <v>8234</v>
      </c>
      <c r="AA4897">
        <v>5.8</v>
      </c>
      <c r="AB4897">
        <v>11.7</v>
      </c>
      <c r="AC4897">
        <v>49.9</v>
      </c>
      <c r="AD4897">
        <v>258386</v>
      </c>
      <c r="AE4897">
        <v>95</v>
      </c>
      <c r="AF4897">
        <v>31.7</v>
      </c>
      <c r="AG4897" t="s">
        <v>46</v>
      </c>
      <c r="AH4897" t="s">
        <v>68</v>
      </c>
      <c r="AI4897" t="s">
        <v>52</v>
      </c>
      <c r="AJ4897">
        <v>100</v>
      </c>
      <c r="AK4897">
        <v>224</v>
      </c>
      <c r="AL4897">
        <v>8.5199999999999998E-2</v>
      </c>
      <c r="AM4897">
        <v>0.84460000000000002</v>
      </c>
      <c r="AN4897">
        <v>0.98939999999999995</v>
      </c>
      <c r="AO4897">
        <f>Data[[#This Row],[labeller_confidence_score]]-Data[[#This Row],[cytodiffusion_classification_confidence]]</f>
        <v>0.14479999999999993</v>
      </c>
    </row>
    <row r="4898" spans="1:41" x14ac:dyDescent="0.3">
      <c r="A4898" t="s">
        <v>4971</v>
      </c>
      <c r="B4898" t="s">
        <v>54</v>
      </c>
      <c r="C4898">
        <v>0</v>
      </c>
      <c r="D4898" t="s">
        <v>54</v>
      </c>
      <c r="E4898">
        <v>7.73</v>
      </c>
      <c r="F4898">
        <v>0</v>
      </c>
      <c r="G4898">
        <v>0</v>
      </c>
      <c r="H4898">
        <v>1</v>
      </c>
      <c r="I4898">
        <f>Data[[#This Row],[nucleus_area_pct]]/Data[[#This Row],[cytoplasm_ratio]]</f>
        <v>0</v>
      </c>
      <c r="J4898">
        <v>0.93300000000000005</v>
      </c>
      <c r="K4898">
        <v>0.16900000000000001</v>
      </c>
      <c r="L4898">
        <v>0.64</v>
      </c>
      <c r="M4898">
        <v>1</v>
      </c>
      <c r="N4898">
        <v>0.95399999999999996</v>
      </c>
      <c r="O4898">
        <v>153</v>
      </c>
      <c r="P4898">
        <v>54</v>
      </c>
      <c r="Q4898">
        <v>224</v>
      </c>
      <c r="R4898">
        <v>127</v>
      </c>
      <c r="S4898">
        <v>133</v>
      </c>
      <c r="T4898">
        <f>(Data[[#This Row],[mean_r]]/256)*100</f>
        <v>87.5</v>
      </c>
      <c r="U4898">
        <f>(Data[[#This Row],[mean_g]]/256)*100</f>
        <v>49.609375</v>
      </c>
      <c r="V4898">
        <f>(Data[[#This Row],[mean_b]]/256)*100</f>
        <v>51.953125</v>
      </c>
      <c r="W4898">
        <v>0.45500000000000002</v>
      </c>
      <c r="X4898" t="s">
        <v>51</v>
      </c>
      <c r="Y4898" t="s">
        <v>45</v>
      </c>
      <c r="Z4898">
        <v>8843</v>
      </c>
      <c r="AA4898">
        <v>5.84</v>
      </c>
      <c r="AB4898">
        <v>10.7</v>
      </c>
      <c r="AC4898">
        <v>44</v>
      </c>
      <c r="AD4898">
        <v>205316</v>
      </c>
      <c r="AE4898">
        <v>92.8</v>
      </c>
      <c r="AF4898">
        <v>32.4</v>
      </c>
      <c r="AG4898" t="s">
        <v>41</v>
      </c>
      <c r="AH4898" t="s">
        <v>68</v>
      </c>
      <c r="AI4898" t="s">
        <v>43</v>
      </c>
      <c r="AJ4898">
        <v>100</v>
      </c>
      <c r="AK4898">
        <v>224</v>
      </c>
      <c r="AL4898">
        <v>4.5699999999999998E-2</v>
      </c>
      <c r="AM4898">
        <v>0.88129999999999997</v>
      </c>
      <c r="AN4898">
        <v>0.89019999999999999</v>
      </c>
      <c r="AO4898">
        <f>Data[[#This Row],[labeller_confidence_score]]-Data[[#This Row],[cytodiffusion_classification_confidence]]</f>
        <v>8.900000000000019E-3</v>
      </c>
    </row>
    <row r="4899" spans="1:41" x14ac:dyDescent="0.3">
      <c r="A4899" t="s">
        <v>4972</v>
      </c>
      <c r="B4899" t="s">
        <v>60</v>
      </c>
      <c r="C4899">
        <v>0</v>
      </c>
      <c r="D4899" t="s">
        <v>50</v>
      </c>
      <c r="E4899">
        <v>14.41</v>
      </c>
      <c r="F4899">
        <v>78.5</v>
      </c>
      <c r="G4899">
        <v>0.48799999999999999</v>
      </c>
      <c r="H4899">
        <v>0.30399999999999999</v>
      </c>
      <c r="I4899">
        <f>Data[[#This Row],[nucleus_area_pct]]/Data[[#This Row],[cytoplasm_ratio]]</f>
        <v>258.2236842105263</v>
      </c>
      <c r="J4899">
        <v>0.57799999999999996</v>
      </c>
      <c r="K4899">
        <v>0.45600000000000002</v>
      </c>
      <c r="L4899">
        <v>2.12</v>
      </c>
      <c r="M4899">
        <v>1.3</v>
      </c>
      <c r="N4899">
        <v>0.75900000000000001</v>
      </c>
      <c r="O4899">
        <v>454</v>
      </c>
      <c r="P4899">
        <v>93</v>
      </c>
      <c r="Q4899">
        <v>209</v>
      </c>
      <c r="R4899">
        <v>166</v>
      </c>
      <c r="S4899">
        <v>180</v>
      </c>
      <c r="T4899">
        <f>(Data[[#This Row],[mean_r]]/256)*100</f>
        <v>81.640625</v>
      </c>
      <c r="U4899">
        <f>(Data[[#This Row],[mean_g]]/256)*100</f>
        <v>64.84375</v>
      </c>
      <c r="V4899">
        <f>(Data[[#This Row],[mean_b]]/256)*100</f>
        <v>70.3125</v>
      </c>
      <c r="W4899">
        <v>0.49399999999999999</v>
      </c>
      <c r="X4899" t="s">
        <v>51</v>
      </c>
      <c r="Y4899" t="s">
        <v>45</v>
      </c>
      <c r="Z4899">
        <v>4696</v>
      </c>
      <c r="AA4899">
        <v>4.41</v>
      </c>
      <c r="AB4899">
        <v>14.1</v>
      </c>
      <c r="AC4899">
        <v>43.7</v>
      </c>
      <c r="AD4899">
        <v>216343</v>
      </c>
      <c r="AE4899">
        <v>78.2</v>
      </c>
      <c r="AF4899">
        <v>35.700000000000003</v>
      </c>
      <c r="AG4899" t="s">
        <v>64</v>
      </c>
      <c r="AH4899" t="s">
        <v>42</v>
      </c>
      <c r="AI4899" t="s">
        <v>43</v>
      </c>
      <c r="AJ4899">
        <v>100</v>
      </c>
      <c r="AK4899">
        <v>256</v>
      </c>
      <c r="AL4899">
        <v>0</v>
      </c>
      <c r="AM4899">
        <v>0.82010000000000005</v>
      </c>
      <c r="AN4899">
        <v>0.84130000000000005</v>
      </c>
      <c r="AO4899">
        <f>Data[[#This Row],[labeller_confidence_score]]-Data[[#This Row],[cytodiffusion_classification_confidence]]</f>
        <v>2.1199999999999997E-2</v>
      </c>
    </row>
    <row r="4900" spans="1:41" x14ac:dyDescent="0.3">
      <c r="A4900" t="s">
        <v>4973</v>
      </c>
      <c r="B4900" t="s">
        <v>81</v>
      </c>
      <c r="C4900">
        <v>1</v>
      </c>
      <c r="D4900" t="s">
        <v>82</v>
      </c>
      <c r="E4900">
        <v>15.45</v>
      </c>
      <c r="F4900">
        <v>76.099999999999994</v>
      </c>
      <c r="G4900">
        <v>0.45300000000000001</v>
      </c>
      <c r="H4900">
        <v>7.1999999999999995E-2</v>
      </c>
      <c r="I4900">
        <f>Data[[#This Row],[nucleus_area_pct]]/Data[[#This Row],[cytoplasm_ratio]]</f>
        <v>1056.9444444444443</v>
      </c>
      <c r="J4900">
        <v>0.83</v>
      </c>
      <c r="K4900">
        <v>0.30499999999999999</v>
      </c>
      <c r="L4900">
        <v>0.65</v>
      </c>
      <c r="M4900">
        <v>1</v>
      </c>
      <c r="N4900">
        <v>0.88700000000000001</v>
      </c>
      <c r="O4900">
        <v>705</v>
      </c>
      <c r="P4900">
        <v>90</v>
      </c>
      <c r="Q4900">
        <v>184</v>
      </c>
      <c r="R4900">
        <v>127</v>
      </c>
      <c r="S4900">
        <v>168</v>
      </c>
      <c r="T4900">
        <f>(Data[[#This Row],[mean_r]]/256)*100</f>
        <v>71.875</v>
      </c>
      <c r="U4900">
        <f>(Data[[#This Row],[mean_g]]/256)*100</f>
        <v>49.609375</v>
      </c>
      <c r="V4900">
        <f>(Data[[#This Row],[mean_b]]/256)*100</f>
        <v>65.625</v>
      </c>
      <c r="W4900">
        <v>0.66800000000000004</v>
      </c>
      <c r="X4900" t="s">
        <v>39</v>
      </c>
      <c r="Y4900" t="s">
        <v>45</v>
      </c>
      <c r="Z4900">
        <v>5163</v>
      </c>
      <c r="AA4900">
        <v>3.9</v>
      </c>
      <c r="AB4900">
        <v>14.8</v>
      </c>
      <c r="AC4900">
        <v>40.9</v>
      </c>
      <c r="AD4900">
        <v>140291</v>
      </c>
      <c r="AE4900">
        <v>101.6</v>
      </c>
      <c r="AF4900">
        <v>33.4</v>
      </c>
      <c r="AG4900" t="s">
        <v>46</v>
      </c>
      <c r="AH4900" t="s">
        <v>68</v>
      </c>
      <c r="AI4900" t="s">
        <v>52</v>
      </c>
      <c r="AJ4900">
        <v>100</v>
      </c>
      <c r="AK4900">
        <v>224</v>
      </c>
      <c r="AL4900">
        <v>0.96379999999999999</v>
      </c>
      <c r="AM4900">
        <v>0.76149999999999995</v>
      </c>
      <c r="AN4900">
        <v>0.95079999999999998</v>
      </c>
      <c r="AO4900">
        <f>Data[[#This Row],[labeller_confidence_score]]-Data[[#This Row],[cytodiffusion_classification_confidence]]</f>
        <v>0.18930000000000002</v>
      </c>
    </row>
    <row r="4901" spans="1:41" x14ac:dyDescent="0.3">
      <c r="A4901" t="s">
        <v>4974</v>
      </c>
      <c r="B4901" t="s">
        <v>66</v>
      </c>
      <c r="C4901">
        <v>1</v>
      </c>
      <c r="D4901" t="s">
        <v>67</v>
      </c>
      <c r="E4901">
        <v>7.77</v>
      </c>
      <c r="F4901">
        <v>75.900000000000006</v>
      </c>
      <c r="G4901">
        <v>0.755</v>
      </c>
      <c r="H4901">
        <v>6.3E-2</v>
      </c>
      <c r="I4901">
        <f>Data[[#This Row],[nucleus_area_pct]]/Data[[#This Row],[cytoplasm_ratio]]</f>
        <v>1204.7619047619048</v>
      </c>
      <c r="J4901">
        <v>0.29199999999999998</v>
      </c>
      <c r="K4901">
        <v>0.501</v>
      </c>
      <c r="L4901">
        <v>1.22</v>
      </c>
      <c r="M4901">
        <v>1</v>
      </c>
      <c r="N4901">
        <v>0.57299999999999995</v>
      </c>
      <c r="O4901">
        <v>348</v>
      </c>
      <c r="P4901">
        <v>79</v>
      </c>
      <c r="Q4901">
        <v>188</v>
      </c>
      <c r="R4901">
        <v>109</v>
      </c>
      <c r="S4901">
        <v>197</v>
      </c>
      <c r="T4901">
        <f>(Data[[#This Row],[mean_r]]/256)*100</f>
        <v>73.4375</v>
      </c>
      <c r="U4901">
        <f>(Data[[#This Row],[mean_g]]/256)*100</f>
        <v>42.578125</v>
      </c>
      <c r="V4901">
        <f>(Data[[#This Row],[mean_b]]/256)*100</f>
        <v>76.953125</v>
      </c>
      <c r="W4901">
        <v>0.87</v>
      </c>
      <c r="X4901" t="s">
        <v>51</v>
      </c>
      <c r="Y4901" t="s">
        <v>40</v>
      </c>
      <c r="Z4901">
        <v>7066</v>
      </c>
      <c r="AA4901">
        <v>4.17</v>
      </c>
      <c r="AB4901">
        <v>14</v>
      </c>
      <c r="AC4901">
        <v>41.8</v>
      </c>
      <c r="AD4901">
        <v>387547</v>
      </c>
      <c r="AE4901">
        <v>78.3</v>
      </c>
      <c r="AF4901">
        <v>33.6</v>
      </c>
      <c r="AG4901" t="s">
        <v>46</v>
      </c>
      <c r="AH4901" t="s">
        <v>68</v>
      </c>
      <c r="AI4901" t="s">
        <v>56</v>
      </c>
      <c r="AJ4901">
        <v>100</v>
      </c>
      <c r="AK4901">
        <v>224</v>
      </c>
      <c r="AL4901">
        <v>0.69030000000000002</v>
      </c>
      <c r="AM4901">
        <v>0.83430000000000004</v>
      </c>
      <c r="AN4901">
        <v>0.90839999999999999</v>
      </c>
      <c r="AO4901">
        <f>Data[[#This Row],[labeller_confidence_score]]-Data[[#This Row],[cytodiffusion_classification_confidence]]</f>
        <v>7.4099999999999944E-2</v>
      </c>
    </row>
    <row r="4902" spans="1:41" x14ac:dyDescent="0.3">
      <c r="A4902" t="s">
        <v>4975</v>
      </c>
      <c r="B4902" t="s">
        <v>54</v>
      </c>
      <c r="C4902">
        <v>0</v>
      </c>
      <c r="D4902" t="s">
        <v>54</v>
      </c>
      <c r="E4902">
        <v>7.79</v>
      </c>
      <c r="F4902">
        <v>0</v>
      </c>
      <c r="G4902">
        <v>0</v>
      </c>
      <c r="H4902">
        <v>1</v>
      </c>
      <c r="I4902">
        <f>Data[[#This Row],[nucleus_area_pct]]/Data[[#This Row],[cytoplasm_ratio]]</f>
        <v>0</v>
      </c>
      <c r="J4902">
        <v>0.872</v>
      </c>
      <c r="K4902">
        <v>0.14000000000000001</v>
      </c>
      <c r="L4902">
        <v>0.94</v>
      </c>
      <c r="M4902">
        <v>1</v>
      </c>
      <c r="N4902">
        <v>0.97099999999999997</v>
      </c>
      <c r="O4902">
        <v>141</v>
      </c>
      <c r="P4902">
        <v>45</v>
      </c>
      <c r="Q4902">
        <v>228</v>
      </c>
      <c r="R4902">
        <v>124</v>
      </c>
      <c r="S4902">
        <v>122</v>
      </c>
      <c r="T4902">
        <f>(Data[[#This Row],[mean_r]]/256)*100</f>
        <v>89.0625</v>
      </c>
      <c r="U4902">
        <f>(Data[[#This Row],[mean_g]]/256)*100</f>
        <v>48.4375</v>
      </c>
      <c r="V4902">
        <f>(Data[[#This Row],[mean_b]]/256)*100</f>
        <v>47.65625</v>
      </c>
      <c r="W4902">
        <v>0.54700000000000004</v>
      </c>
      <c r="X4902" t="s">
        <v>63</v>
      </c>
      <c r="Y4902" t="s">
        <v>40</v>
      </c>
      <c r="Z4902">
        <v>7867</v>
      </c>
      <c r="AA4902">
        <v>3.25</v>
      </c>
      <c r="AB4902">
        <v>12.5</v>
      </c>
      <c r="AC4902">
        <v>49.9</v>
      </c>
      <c r="AD4902">
        <v>236935</v>
      </c>
      <c r="AE4902">
        <v>77.2</v>
      </c>
      <c r="AF4902">
        <v>32.1</v>
      </c>
      <c r="AG4902" t="s">
        <v>64</v>
      </c>
      <c r="AH4902" t="s">
        <v>47</v>
      </c>
      <c r="AI4902" t="s">
        <v>52</v>
      </c>
      <c r="AJ4902">
        <v>100</v>
      </c>
      <c r="AK4902">
        <v>512</v>
      </c>
      <c r="AL4902">
        <v>0.1173</v>
      </c>
      <c r="AM4902">
        <v>1</v>
      </c>
      <c r="AN4902">
        <v>0.96209999999999996</v>
      </c>
      <c r="AO4902">
        <f>Data[[#This Row],[labeller_confidence_score]]-Data[[#This Row],[cytodiffusion_classification_confidence]]</f>
        <v>-3.7900000000000045E-2</v>
      </c>
    </row>
    <row r="4903" spans="1:41" x14ac:dyDescent="0.3">
      <c r="A4903" t="s">
        <v>4976</v>
      </c>
      <c r="B4903" t="s">
        <v>62</v>
      </c>
      <c r="C4903">
        <v>0</v>
      </c>
      <c r="D4903" t="s">
        <v>50</v>
      </c>
      <c r="E4903">
        <v>8.2100000000000009</v>
      </c>
      <c r="F4903">
        <v>84.4</v>
      </c>
      <c r="G4903">
        <v>0.82399999999999995</v>
      </c>
      <c r="H4903">
        <v>0.111</v>
      </c>
      <c r="I4903">
        <f>Data[[#This Row],[nucleus_area_pct]]/Data[[#This Row],[cytoplasm_ratio]]</f>
        <v>760.36036036036035</v>
      </c>
      <c r="J4903">
        <v>0.91</v>
      </c>
      <c r="K4903">
        <v>0.217</v>
      </c>
      <c r="L4903">
        <v>0.97</v>
      </c>
      <c r="M4903">
        <v>1</v>
      </c>
      <c r="N4903">
        <v>0.85699999999999998</v>
      </c>
      <c r="O4903">
        <v>286</v>
      </c>
      <c r="P4903">
        <v>49</v>
      </c>
      <c r="Q4903">
        <v>195</v>
      </c>
      <c r="R4903">
        <v>150</v>
      </c>
      <c r="S4903">
        <v>204</v>
      </c>
      <c r="T4903">
        <f>(Data[[#This Row],[mean_r]]/256)*100</f>
        <v>76.171875</v>
      </c>
      <c r="U4903">
        <f>(Data[[#This Row],[mean_g]]/256)*100</f>
        <v>58.59375</v>
      </c>
      <c r="V4903">
        <f>(Data[[#This Row],[mean_b]]/256)*100</f>
        <v>79.6875</v>
      </c>
      <c r="W4903">
        <v>0.72199999999999998</v>
      </c>
      <c r="X4903" t="s">
        <v>39</v>
      </c>
      <c r="Y4903" t="s">
        <v>45</v>
      </c>
      <c r="Z4903">
        <v>8764</v>
      </c>
      <c r="AA4903">
        <v>4.58</v>
      </c>
      <c r="AB4903">
        <v>13</v>
      </c>
      <c r="AC4903">
        <v>45.5</v>
      </c>
      <c r="AD4903">
        <v>231346</v>
      </c>
      <c r="AE4903">
        <v>90</v>
      </c>
      <c r="AF4903">
        <v>33</v>
      </c>
      <c r="AG4903" t="s">
        <v>64</v>
      </c>
      <c r="AH4903" t="s">
        <v>42</v>
      </c>
      <c r="AI4903" t="s">
        <v>56</v>
      </c>
      <c r="AJ4903">
        <v>100</v>
      </c>
      <c r="AK4903">
        <v>512</v>
      </c>
      <c r="AL4903">
        <v>0.1114</v>
      </c>
      <c r="AM4903">
        <v>0.80159999999999998</v>
      </c>
      <c r="AN4903">
        <v>0.93140000000000001</v>
      </c>
      <c r="AO4903">
        <f>Data[[#This Row],[labeller_confidence_score]]-Data[[#This Row],[cytodiffusion_classification_confidence]]</f>
        <v>0.12980000000000003</v>
      </c>
    </row>
    <row r="4904" spans="1:41" x14ac:dyDescent="0.3">
      <c r="A4904" t="s">
        <v>4977</v>
      </c>
      <c r="B4904" t="s">
        <v>60</v>
      </c>
      <c r="C4904">
        <v>0</v>
      </c>
      <c r="D4904" t="s">
        <v>50</v>
      </c>
      <c r="E4904">
        <v>18.64</v>
      </c>
      <c r="F4904">
        <v>61.3</v>
      </c>
      <c r="G4904">
        <v>0.432</v>
      </c>
      <c r="H4904">
        <v>0.35799999999999998</v>
      </c>
      <c r="I4904">
        <f>Data[[#This Row],[nucleus_area_pct]]/Data[[#This Row],[cytoplasm_ratio]]</f>
        <v>171.22905027932961</v>
      </c>
      <c r="J4904">
        <v>0.72099999999999997</v>
      </c>
      <c r="K4904">
        <v>0.6</v>
      </c>
      <c r="L4904">
        <v>2.42</v>
      </c>
      <c r="M4904">
        <v>1.4</v>
      </c>
      <c r="N4904">
        <v>0.626</v>
      </c>
      <c r="O4904">
        <v>577</v>
      </c>
      <c r="P4904">
        <v>98</v>
      </c>
      <c r="Q4904">
        <v>214</v>
      </c>
      <c r="R4904">
        <v>152</v>
      </c>
      <c r="S4904">
        <v>165</v>
      </c>
      <c r="T4904">
        <f>(Data[[#This Row],[mean_r]]/256)*100</f>
        <v>83.59375</v>
      </c>
      <c r="U4904">
        <f>(Data[[#This Row],[mean_g]]/256)*100</f>
        <v>59.375</v>
      </c>
      <c r="V4904">
        <f>(Data[[#This Row],[mean_b]]/256)*100</f>
        <v>64.453125</v>
      </c>
      <c r="W4904">
        <v>0.504</v>
      </c>
      <c r="X4904" t="s">
        <v>51</v>
      </c>
      <c r="Y4904" t="s">
        <v>45</v>
      </c>
      <c r="Z4904">
        <v>8163</v>
      </c>
      <c r="AA4904">
        <v>6.16</v>
      </c>
      <c r="AB4904">
        <v>12.4</v>
      </c>
      <c r="AC4904">
        <v>42.3</v>
      </c>
      <c r="AD4904">
        <v>385016</v>
      </c>
      <c r="AE4904">
        <v>67.2</v>
      </c>
      <c r="AF4904">
        <v>32.299999999999997</v>
      </c>
      <c r="AG4904" t="s">
        <v>64</v>
      </c>
      <c r="AH4904" t="s">
        <v>42</v>
      </c>
      <c r="AI4904" t="s">
        <v>56</v>
      </c>
      <c r="AJ4904">
        <v>100</v>
      </c>
      <c r="AK4904">
        <v>512</v>
      </c>
      <c r="AL4904">
        <v>6.0499999999999998E-2</v>
      </c>
      <c r="AM4904">
        <v>0.83350000000000002</v>
      </c>
      <c r="AN4904">
        <v>0.89810000000000001</v>
      </c>
      <c r="AO4904">
        <f>Data[[#This Row],[labeller_confidence_score]]-Data[[#This Row],[cytodiffusion_classification_confidence]]</f>
        <v>6.4599999999999991E-2</v>
      </c>
    </row>
    <row r="4905" spans="1:41" x14ac:dyDescent="0.3">
      <c r="A4905" t="s">
        <v>4978</v>
      </c>
      <c r="B4905" t="s">
        <v>85</v>
      </c>
      <c r="C4905">
        <v>0</v>
      </c>
      <c r="D4905" t="s">
        <v>50</v>
      </c>
      <c r="E4905">
        <v>13.27</v>
      </c>
      <c r="F4905">
        <v>54.8</v>
      </c>
      <c r="G4905">
        <v>0.76600000000000001</v>
      </c>
      <c r="H4905">
        <v>0.51900000000000002</v>
      </c>
      <c r="I4905">
        <f>Data[[#This Row],[nucleus_area_pct]]/Data[[#This Row],[cytoplasm_ratio]]</f>
        <v>105.58766859344892</v>
      </c>
      <c r="J4905">
        <v>0.76400000000000001</v>
      </c>
      <c r="K4905">
        <v>0.32800000000000001</v>
      </c>
      <c r="L4905">
        <v>5.08</v>
      </c>
      <c r="M4905">
        <v>1.9</v>
      </c>
      <c r="N4905">
        <v>0.72499999999999998</v>
      </c>
      <c r="O4905">
        <v>440</v>
      </c>
      <c r="P4905">
        <v>78</v>
      </c>
      <c r="Q4905">
        <v>180</v>
      </c>
      <c r="R4905">
        <v>133</v>
      </c>
      <c r="S4905">
        <v>203</v>
      </c>
      <c r="T4905">
        <f>(Data[[#This Row],[mean_r]]/256)*100</f>
        <v>70.3125</v>
      </c>
      <c r="U4905">
        <f>(Data[[#This Row],[mean_g]]/256)*100</f>
        <v>51.953125</v>
      </c>
      <c r="V4905">
        <f>(Data[[#This Row],[mean_b]]/256)*100</f>
        <v>79.296875</v>
      </c>
      <c r="W4905">
        <v>0.74299999999999999</v>
      </c>
      <c r="X4905" t="s">
        <v>63</v>
      </c>
      <c r="Y4905" t="s">
        <v>45</v>
      </c>
      <c r="Z4905">
        <v>4955</v>
      </c>
      <c r="AA4905">
        <v>4.8600000000000003</v>
      </c>
      <c r="AB4905">
        <v>13.2</v>
      </c>
      <c r="AC4905">
        <v>41</v>
      </c>
      <c r="AD4905">
        <v>150832</v>
      </c>
      <c r="AE4905">
        <v>97.2</v>
      </c>
      <c r="AF4905">
        <v>31.8</v>
      </c>
      <c r="AG4905" t="s">
        <v>41</v>
      </c>
      <c r="AH4905" t="s">
        <v>42</v>
      </c>
      <c r="AI4905" t="s">
        <v>43</v>
      </c>
      <c r="AJ4905">
        <v>100</v>
      </c>
      <c r="AK4905">
        <v>256</v>
      </c>
      <c r="AL4905">
        <v>9.2799999999999994E-2</v>
      </c>
      <c r="AM4905">
        <v>0.96650000000000003</v>
      </c>
      <c r="AN4905">
        <v>0.9153</v>
      </c>
      <c r="AO4905">
        <f>Data[[#This Row],[labeller_confidence_score]]-Data[[#This Row],[cytodiffusion_classification_confidence]]</f>
        <v>-5.1200000000000023E-2</v>
      </c>
    </row>
    <row r="4906" spans="1:41" x14ac:dyDescent="0.3">
      <c r="A4906" t="s">
        <v>4979</v>
      </c>
      <c r="B4906" t="s">
        <v>49</v>
      </c>
      <c r="C4906">
        <v>0</v>
      </c>
      <c r="D4906" t="s">
        <v>50</v>
      </c>
      <c r="E4906">
        <v>10.98</v>
      </c>
      <c r="F4906">
        <v>56.2</v>
      </c>
      <c r="G4906">
        <v>0.70299999999999996</v>
      </c>
      <c r="H4906">
        <v>0.54100000000000004</v>
      </c>
      <c r="I4906">
        <f>Data[[#This Row],[nucleus_area_pct]]/Data[[#This Row],[cytoplasm_ratio]]</f>
        <v>103.88170055452865</v>
      </c>
      <c r="J4906">
        <v>0.79500000000000004</v>
      </c>
      <c r="K4906">
        <v>0.442</v>
      </c>
      <c r="L4906">
        <v>2.84</v>
      </c>
      <c r="M4906">
        <v>4.4000000000000004</v>
      </c>
      <c r="N4906">
        <v>0.74199999999999999</v>
      </c>
      <c r="O4906">
        <v>465</v>
      </c>
      <c r="P4906">
        <v>75</v>
      </c>
      <c r="Q4906">
        <v>198</v>
      </c>
      <c r="R4906">
        <v>156</v>
      </c>
      <c r="S4906">
        <v>167</v>
      </c>
      <c r="T4906">
        <f>(Data[[#This Row],[mean_r]]/256)*100</f>
        <v>77.34375</v>
      </c>
      <c r="U4906">
        <f>(Data[[#This Row],[mean_g]]/256)*100</f>
        <v>60.9375</v>
      </c>
      <c r="V4906">
        <f>(Data[[#This Row],[mean_b]]/256)*100</f>
        <v>65.234375</v>
      </c>
      <c r="W4906">
        <v>0.57399999999999995</v>
      </c>
      <c r="X4906" t="s">
        <v>39</v>
      </c>
      <c r="Y4906" t="s">
        <v>40</v>
      </c>
      <c r="Z4906">
        <v>3022</v>
      </c>
      <c r="AA4906">
        <v>4.91</v>
      </c>
      <c r="AB4906">
        <v>9.6</v>
      </c>
      <c r="AC4906">
        <v>54.3</v>
      </c>
      <c r="AD4906">
        <v>315345</v>
      </c>
      <c r="AE4906">
        <v>83.5</v>
      </c>
      <c r="AF4906">
        <v>34.799999999999997</v>
      </c>
      <c r="AG4906" t="s">
        <v>46</v>
      </c>
      <c r="AH4906" t="s">
        <v>42</v>
      </c>
      <c r="AI4906" t="s">
        <v>43</v>
      </c>
      <c r="AJ4906">
        <v>100</v>
      </c>
      <c r="AK4906">
        <v>360</v>
      </c>
      <c r="AL4906">
        <v>8.1600000000000006E-2</v>
      </c>
      <c r="AM4906">
        <v>0.86680000000000001</v>
      </c>
      <c r="AN4906">
        <v>0.87519999999999998</v>
      </c>
      <c r="AO4906">
        <f>Data[[#This Row],[labeller_confidence_score]]-Data[[#This Row],[cytodiffusion_classification_confidence]]</f>
        <v>8.3999999999999631E-3</v>
      </c>
    </row>
    <row r="4907" spans="1:41" x14ac:dyDescent="0.3">
      <c r="A4907" t="s">
        <v>4980</v>
      </c>
      <c r="B4907" t="s">
        <v>60</v>
      </c>
      <c r="C4907">
        <v>0</v>
      </c>
      <c r="D4907" t="s">
        <v>50</v>
      </c>
      <c r="E4907">
        <v>20.329999999999998</v>
      </c>
      <c r="F4907">
        <v>63.4</v>
      </c>
      <c r="G4907">
        <v>0.40799999999999997</v>
      </c>
      <c r="H4907">
        <v>0.38200000000000001</v>
      </c>
      <c r="I4907">
        <f>Data[[#This Row],[nucleus_area_pct]]/Data[[#This Row],[cytoplasm_ratio]]</f>
        <v>165.96858638743456</v>
      </c>
      <c r="J4907">
        <v>0.61</v>
      </c>
      <c r="K4907">
        <v>0.38700000000000001</v>
      </c>
      <c r="L4907">
        <v>1.9</v>
      </c>
      <c r="M4907">
        <v>1.8</v>
      </c>
      <c r="N4907">
        <v>0.78100000000000003</v>
      </c>
      <c r="O4907">
        <v>606</v>
      </c>
      <c r="P4907">
        <v>75</v>
      </c>
      <c r="Q4907">
        <v>196</v>
      </c>
      <c r="R4907">
        <v>182</v>
      </c>
      <c r="S4907">
        <v>176</v>
      </c>
      <c r="T4907">
        <f>(Data[[#This Row],[mean_r]]/256)*100</f>
        <v>76.5625</v>
      </c>
      <c r="U4907">
        <f>(Data[[#This Row],[mean_g]]/256)*100</f>
        <v>71.09375</v>
      </c>
      <c r="V4907">
        <f>(Data[[#This Row],[mean_b]]/256)*100</f>
        <v>68.75</v>
      </c>
      <c r="W4907">
        <v>0.73399999999999999</v>
      </c>
      <c r="X4907" t="s">
        <v>63</v>
      </c>
      <c r="Y4907" t="s">
        <v>40</v>
      </c>
      <c r="Z4907">
        <v>8120</v>
      </c>
      <c r="AA4907">
        <v>4.21</v>
      </c>
      <c r="AB4907">
        <v>11.7</v>
      </c>
      <c r="AC4907">
        <v>42.2</v>
      </c>
      <c r="AD4907">
        <v>88665</v>
      </c>
      <c r="AE4907">
        <v>82.4</v>
      </c>
      <c r="AF4907">
        <v>33.799999999999997</v>
      </c>
      <c r="AG4907" t="s">
        <v>64</v>
      </c>
      <c r="AH4907" t="s">
        <v>42</v>
      </c>
      <c r="AI4907" t="s">
        <v>43</v>
      </c>
      <c r="AJ4907">
        <v>40</v>
      </c>
      <c r="AK4907">
        <v>224</v>
      </c>
      <c r="AL4907">
        <v>0.1037</v>
      </c>
      <c r="AM4907">
        <v>0.90129999999999999</v>
      </c>
      <c r="AN4907">
        <v>0.84750000000000003</v>
      </c>
      <c r="AO4907">
        <f>Data[[#This Row],[labeller_confidence_score]]-Data[[#This Row],[cytodiffusion_classification_confidence]]</f>
        <v>-5.3799999999999959E-2</v>
      </c>
    </row>
    <row r="4908" spans="1:41" x14ac:dyDescent="0.3">
      <c r="A4908" t="s">
        <v>4981</v>
      </c>
      <c r="B4908" t="s">
        <v>103</v>
      </c>
      <c r="C4908">
        <v>1</v>
      </c>
      <c r="D4908" t="s">
        <v>104</v>
      </c>
      <c r="E4908">
        <v>5.34</v>
      </c>
      <c r="F4908">
        <v>0</v>
      </c>
      <c r="G4908">
        <v>0</v>
      </c>
      <c r="H4908">
        <v>1</v>
      </c>
      <c r="I4908">
        <f>Data[[#This Row],[nucleus_area_pct]]/Data[[#This Row],[cytoplasm_ratio]]</f>
        <v>0</v>
      </c>
      <c r="J4908">
        <v>0.38800000000000001</v>
      </c>
      <c r="K4908">
        <v>0.7</v>
      </c>
      <c r="L4908">
        <v>0.5</v>
      </c>
      <c r="M4908">
        <v>1</v>
      </c>
      <c r="N4908">
        <v>0.74099999999999999</v>
      </c>
      <c r="O4908">
        <v>79</v>
      </c>
      <c r="P4908">
        <v>37</v>
      </c>
      <c r="Q4908">
        <v>219</v>
      </c>
      <c r="R4908">
        <v>127</v>
      </c>
      <c r="S4908">
        <v>144</v>
      </c>
      <c r="T4908">
        <f>(Data[[#This Row],[mean_r]]/256)*100</f>
        <v>85.546875</v>
      </c>
      <c r="U4908">
        <f>(Data[[#This Row],[mean_g]]/256)*100</f>
        <v>49.609375</v>
      </c>
      <c r="V4908">
        <f>(Data[[#This Row],[mean_b]]/256)*100</f>
        <v>56.25</v>
      </c>
      <c r="W4908">
        <v>0.53900000000000003</v>
      </c>
      <c r="X4908" t="s">
        <v>51</v>
      </c>
      <c r="Y4908" t="s">
        <v>40</v>
      </c>
      <c r="Z4908">
        <v>9434</v>
      </c>
      <c r="AA4908">
        <v>3.83</v>
      </c>
      <c r="AB4908">
        <v>10.3</v>
      </c>
      <c r="AC4908">
        <v>46.1</v>
      </c>
      <c r="AD4908">
        <v>375800</v>
      </c>
      <c r="AE4908">
        <v>92.2</v>
      </c>
      <c r="AF4908">
        <v>33.9</v>
      </c>
      <c r="AG4908" t="s">
        <v>41</v>
      </c>
      <c r="AH4908" t="s">
        <v>42</v>
      </c>
      <c r="AI4908" t="s">
        <v>56</v>
      </c>
      <c r="AJ4908">
        <v>100</v>
      </c>
      <c r="AK4908">
        <v>224</v>
      </c>
      <c r="AL4908">
        <v>0.8629</v>
      </c>
      <c r="AM4908">
        <v>0.73419999999999996</v>
      </c>
      <c r="AN4908">
        <v>0.623</v>
      </c>
      <c r="AO4908">
        <f>Data[[#This Row],[labeller_confidence_score]]-Data[[#This Row],[cytodiffusion_classification_confidence]]</f>
        <v>-0.11119999999999997</v>
      </c>
    </row>
    <row r="4909" spans="1:41" x14ac:dyDescent="0.3">
      <c r="A4909" t="s">
        <v>4982</v>
      </c>
      <c r="B4909" t="s">
        <v>74</v>
      </c>
      <c r="C4909">
        <v>0</v>
      </c>
      <c r="D4909" t="s">
        <v>75</v>
      </c>
      <c r="E4909">
        <v>1.83</v>
      </c>
      <c r="F4909">
        <v>0</v>
      </c>
      <c r="G4909">
        <v>0</v>
      </c>
      <c r="H4909">
        <v>1</v>
      </c>
      <c r="I4909">
        <f>Data[[#This Row],[nucleus_area_pct]]/Data[[#This Row],[cytoplasm_ratio]]</f>
        <v>0</v>
      </c>
      <c r="J4909">
        <v>0.70699999999999996</v>
      </c>
      <c r="K4909">
        <v>0.56399999999999995</v>
      </c>
      <c r="L4909">
        <v>2.36</v>
      </c>
      <c r="M4909">
        <v>1</v>
      </c>
      <c r="N4909">
        <v>0.79700000000000004</v>
      </c>
      <c r="O4909">
        <v>12</v>
      </c>
      <c r="P4909">
        <v>13</v>
      </c>
      <c r="Q4909">
        <v>213</v>
      </c>
      <c r="R4909">
        <v>157</v>
      </c>
      <c r="S4909">
        <v>185</v>
      </c>
      <c r="T4909">
        <f>(Data[[#This Row],[mean_r]]/256)*100</f>
        <v>83.203125</v>
      </c>
      <c r="U4909">
        <f>(Data[[#This Row],[mean_g]]/256)*100</f>
        <v>61.328125</v>
      </c>
      <c r="V4909">
        <f>(Data[[#This Row],[mean_b]]/256)*100</f>
        <v>72.265625</v>
      </c>
      <c r="W4909">
        <v>0.45600000000000002</v>
      </c>
      <c r="X4909" t="s">
        <v>39</v>
      </c>
      <c r="Y4909" t="s">
        <v>45</v>
      </c>
      <c r="Z4909">
        <v>3362</v>
      </c>
      <c r="AA4909">
        <v>4.75</v>
      </c>
      <c r="AB4909">
        <v>11.2</v>
      </c>
      <c r="AC4909">
        <v>39.700000000000003</v>
      </c>
      <c r="AD4909">
        <v>212904</v>
      </c>
      <c r="AE4909">
        <v>67.2</v>
      </c>
      <c r="AF4909">
        <v>33</v>
      </c>
      <c r="AG4909" t="s">
        <v>41</v>
      </c>
      <c r="AH4909" t="s">
        <v>42</v>
      </c>
      <c r="AI4909" t="s">
        <v>52</v>
      </c>
      <c r="AJ4909">
        <v>100</v>
      </c>
      <c r="AK4909">
        <v>512</v>
      </c>
      <c r="AL4909">
        <v>5.74E-2</v>
      </c>
      <c r="AM4909">
        <v>0.88480000000000003</v>
      </c>
      <c r="AN4909">
        <v>0.87539999999999996</v>
      </c>
      <c r="AO4909">
        <f>Data[[#This Row],[labeller_confidence_score]]-Data[[#This Row],[cytodiffusion_classification_confidence]]</f>
        <v>-9.400000000000075E-3</v>
      </c>
    </row>
    <row r="4910" spans="1:41" x14ac:dyDescent="0.3">
      <c r="A4910" t="s">
        <v>4983</v>
      </c>
      <c r="B4910" t="s">
        <v>54</v>
      </c>
      <c r="C4910">
        <v>0</v>
      </c>
      <c r="D4910" t="s">
        <v>54</v>
      </c>
      <c r="E4910">
        <v>8</v>
      </c>
      <c r="F4910">
        <v>0</v>
      </c>
      <c r="G4910">
        <v>0</v>
      </c>
      <c r="H4910">
        <v>1</v>
      </c>
      <c r="I4910">
        <f>Data[[#This Row],[nucleus_area_pct]]/Data[[#This Row],[cytoplasm_ratio]]</f>
        <v>0</v>
      </c>
      <c r="J4910">
        <v>0.91400000000000003</v>
      </c>
      <c r="K4910">
        <v>0.13</v>
      </c>
      <c r="L4910">
        <v>0.42</v>
      </c>
      <c r="M4910">
        <v>1</v>
      </c>
      <c r="N4910">
        <v>0.96899999999999997</v>
      </c>
      <c r="O4910">
        <v>187</v>
      </c>
      <c r="P4910">
        <v>43</v>
      </c>
      <c r="Q4910">
        <v>208</v>
      </c>
      <c r="R4910">
        <v>132</v>
      </c>
      <c r="S4910">
        <v>114</v>
      </c>
      <c r="T4910">
        <f>(Data[[#This Row],[mean_r]]/256)*100</f>
        <v>81.25</v>
      </c>
      <c r="U4910">
        <f>(Data[[#This Row],[mean_g]]/256)*100</f>
        <v>51.5625</v>
      </c>
      <c r="V4910">
        <f>(Data[[#This Row],[mean_b]]/256)*100</f>
        <v>44.53125</v>
      </c>
      <c r="W4910">
        <v>0.50700000000000001</v>
      </c>
      <c r="X4910" t="s">
        <v>51</v>
      </c>
      <c r="Y4910" t="s">
        <v>45</v>
      </c>
      <c r="Z4910">
        <v>5423</v>
      </c>
      <c r="AA4910">
        <v>4.8099999999999996</v>
      </c>
      <c r="AB4910">
        <v>15.3</v>
      </c>
      <c r="AC4910">
        <v>57.8</v>
      </c>
      <c r="AD4910">
        <v>241252</v>
      </c>
      <c r="AE4910">
        <v>82.7</v>
      </c>
      <c r="AF4910">
        <v>32.6</v>
      </c>
      <c r="AG4910" t="s">
        <v>64</v>
      </c>
      <c r="AH4910" t="s">
        <v>42</v>
      </c>
      <c r="AI4910" t="s">
        <v>56</v>
      </c>
      <c r="AJ4910">
        <v>40</v>
      </c>
      <c r="AK4910">
        <v>360</v>
      </c>
      <c r="AL4910">
        <v>0.1076</v>
      </c>
      <c r="AM4910">
        <v>0.96619999999999995</v>
      </c>
      <c r="AN4910">
        <v>0.98740000000000006</v>
      </c>
      <c r="AO4910">
        <f>Data[[#This Row],[labeller_confidence_score]]-Data[[#This Row],[cytodiffusion_classification_confidence]]</f>
        <v>2.1200000000000108E-2</v>
      </c>
    </row>
    <row r="4911" spans="1:41" x14ac:dyDescent="0.3">
      <c r="A4911" t="s">
        <v>4984</v>
      </c>
      <c r="B4911" t="s">
        <v>103</v>
      </c>
      <c r="C4911">
        <v>1</v>
      </c>
      <c r="D4911" t="s">
        <v>104</v>
      </c>
      <c r="E4911">
        <v>5.16</v>
      </c>
      <c r="F4911">
        <v>0</v>
      </c>
      <c r="G4911">
        <v>0</v>
      </c>
      <c r="H4911">
        <v>1</v>
      </c>
      <c r="I4911">
        <f>Data[[#This Row],[nucleus_area_pct]]/Data[[#This Row],[cytoplasm_ratio]]</f>
        <v>0</v>
      </c>
      <c r="J4911">
        <v>0.38400000000000001</v>
      </c>
      <c r="K4911">
        <v>0.76600000000000001</v>
      </c>
      <c r="L4911">
        <v>0.42</v>
      </c>
      <c r="M4911">
        <v>1</v>
      </c>
      <c r="N4911">
        <v>0.78200000000000003</v>
      </c>
      <c r="O4911">
        <v>74</v>
      </c>
      <c r="P4911">
        <v>42</v>
      </c>
      <c r="Q4911">
        <v>220</v>
      </c>
      <c r="R4911">
        <v>123</v>
      </c>
      <c r="S4911">
        <v>113</v>
      </c>
      <c r="T4911">
        <f>(Data[[#This Row],[mean_r]]/256)*100</f>
        <v>85.9375</v>
      </c>
      <c r="U4911">
        <f>(Data[[#This Row],[mean_g]]/256)*100</f>
        <v>48.046875</v>
      </c>
      <c r="V4911">
        <f>(Data[[#This Row],[mean_b]]/256)*100</f>
        <v>44.140625</v>
      </c>
      <c r="W4911">
        <v>0.47399999999999998</v>
      </c>
      <c r="X4911" t="s">
        <v>63</v>
      </c>
      <c r="Y4911" t="s">
        <v>40</v>
      </c>
      <c r="Z4911">
        <v>9588</v>
      </c>
      <c r="AA4911">
        <v>4.1399999999999997</v>
      </c>
      <c r="AB4911">
        <v>12.5</v>
      </c>
      <c r="AC4911">
        <v>34.5</v>
      </c>
      <c r="AD4911">
        <v>283776</v>
      </c>
      <c r="AE4911">
        <v>91</v>
      </c>
      <c r="AF4911">
        <v>34.1</v>
      </c>
      <c r="AG4911" t="s">
        <v>41</v>
      </c>
      <c r="AH4911" t="s">
        <v>47</v>
      </c>
      <c r="AI4911" t="s">
        <v>56</v>
      </c>
      <c r="AJ4911">
        <v>100</v>
      </c>
      <c r="AK4911">
        <v>224</v>
      </c>
      <c r="AL4911">
        <v>0.98360000000000003</v>
      </c>
      <c r="AM4911">
        <v>0.72030000000000005</v>
      </c>
      <c r="AN4911">
        <v>0.84260000000000002</v>
      </c>
      <c r="AO4911">
        <f>Data[[#This Row],[labeller_confidence_score]]-Data[[#This Row],[cytodiffusion_classification_confidence]]</f>
        <v>0.12229999999999996</v>
      </c>
    </row>
    <row r="4912" spans="1:41" x14ac:dyDescent="0.3">
      <c r="A4912" t="s">
        <v>4985</v>
      </c>
      <c r="B4912" t="s">
        <v>62</v>
      </c>
      <c r="C4912">
        <v>0</v>
      </c>
      <c r="D4912" t="s">
        <v>50</v>
      </c>
      <c r="E4912">
        <v>8.49</v>
      </c>
      <c r="F4912">
        <v>81.3</v>
      </c>
      <c r="G4912">
        <v>0.85599999999999998</v>
      </c>
      <c r="H4912">
        <v>0.27500000000000002</v>
      </c>
      <c r="I4912">
        <f>Data[[#This Row],[nucleus_area_pct]]/Data[[#This Row],[cytoplasm_ratio]]</f>
        <v>295.63636363636363</v>
      </c>
      <c r="J4912">
        <v>0.94099999999999995</v>
      </c>
      <c r="K4912">
        <v>0.14199999999999999</v>
      </c>
      <c r="L4912">
        <v>1.45</v>
      </c>
      <c r="M4912">
        <v>1.2</v>
      </c>
      <c r="N4912">
        <v>0.88700000000000001</v>
      </c>
      <c r="O4912">
        <v>244</v>
      </c>
      <c r="P4912">
        <v>57</v>
      </c>
      <c r="Q4912">
        <v>202</v>
      </c>
      <c r="R4912">
        <v>150</v>
      </c>
      <c r="S4912">
        <v>180</v>
      </c>
      <c r="T4912">
        <f>(Data[[#This Row],[mean_r]]/256)*100</f>
        <v>78.90625</v>
      </c>
      <c r="U4912">
        <f>(Data[[#This Row],[mean_g]]/256)*100</f>
        <v>58.59375</v>
      </c>
      <c r="V4912">
        <f>(Data[[#This Row],[mean_b]]/256)*100</f>
        <v>70.3125</v>
      </c>
      <c r="W4912">
        <v>0.80800000000000005</v>
      </c>
      <c r="X4912" t="s">
        <v>51</v>
      </c>
      <c r="Y4912" t="s">
        <v>40</v>
      </c>
      <c r="Z4912">
        <v>4850</v>
      </c>
      <c r="AA4912">
        <v>6.48</v>
      </c>
      <c r="AB4912">
        <v>15.4</v>
      </c>
      <c r="AC4912">
        <v>38.9</v>
      </c>
      <c r="AD4912">
        <v>385359</v>
      </c>
      <c r="AE4912">
        <v>79.3</v>
      </c>
      <c r="AF4912">
        <v>32.4</v>
      </c>
      <c r="AG4912" t="s">
        <v>46</v>
      </c>
      <c r="AH4912" t="s">
        <v>42</v>
      </c>
      <c r="AI4912" t="s">
        <v>56</v>
      </c>
      <c r="AJ4912">
        <v>40</v>
      </c>
      <c r="AK4912">
        <v>224</v>
      </c>
      <c r="AL4912">
        <v>4.6600000000000003E-2</v>
      </c>
      <c r="AM4912">
        <v>0.86509999999999998</v>
      </c>
      <c r="AN4912">
        <v>0.96760000000000002</v>
      </c>
      <c r="AO4912">
        <f>Data[[#This Row],[labeller_confidence_score]]-Data[[#This Row],[cytodiffusion_classification_confidence]]</f>
        <v>0.10250000000000004</v>
      </c>
    </row>
    <row r="4913" spans="1:41" x14ac:dyDescent="0.3">
      <c r="A4913" t="s">
        <v>4986</v>
      </c>
      <c r="B4913" t="s">
        <v>62</v>
      </c>
      <c r="C4913">
        <v>0</v>
      </c>
      <c r="D4913" t="s">
        <v>50</v>
      </c>
      <c r="E4913">
        <v>9.61</v>
      </c>
      <c r="F4913">
        <v>73.400000000000006</v>
      </c>
      <c r="G4913">
        <v>0.81399999999999995</v>
      </c>
      <c r="H4913">
        <v>0.156</v>
      </c>
      <c r="I4913">
        <f>Data[[#This Row],[nucleus_area_pct]]/Data[[#This Row],[cytoplasm_ratio]]</f>
        <v>470.51282051282055</v>
      </c>
      <c r="J4913">
        <v>0.876</v>
      </c>
      <c r="K4913">
        <v>0.28699999999999998</v>
      </c>
      <c r="L4913">
        <v>0.97</v>
      </c>
      <c r="M4913">
        <v>1</v>
      </c>
      <c r="N4913">
        <v>0.91</v>
      </c>
      <c r="O4913">
        <v>254</v>
      </c>
      <c r="P4913">
        <v>51</v>
      </c>
      <c r="Q4913">
        <v>222</v>
      </c>
      <c r="R4913">
        <v>132</v>
      </c>
      <c r="S4913">
        <v>202</v>
      </c>
      <c r="T4913">
        <f>(Data[[#This Row],[mean_r]]/256)*100</f>
        <v>86.71875</v>
      </c>
      <c r="U4913">
        <f>(Data[[#This Row],[mean_g]]/256)*100</f>
        <v>51.5625</v>
      </c>
      <c r="V4913">
        <f>(Data[[#This Row],[mean_b]]/256)*100</f>
        <v>78.90625</v>
      </c>
      <c r="W4913">
        <v>0.71199999999999997</v>
      </c>
      <c r="X4913" t="s">
        <v>51</v>
      </c>
      <c r="Y4913" t="s">
        <v>40</v>
      </c>
      <c r="Z4913">
        <v>4935</v>
      </c>
      <c r="AA4913">
        <v>3.57</v>
      </c>
      <c r="AB4913">
        <v>10.9</v>
      </c>
      <c r="AC4913">
        <v>36</v>
      </c>
      <c r="AD4913">
        <v>499950</v>
      </c>
      <c r="AE4913">
        <v>79</v>
      </c>
      <c r="AF4913">
        <v>33.4</v>
      </c>
      <c r="AG4913" t="s">
        <v>64</v>
      </c>
      <c r="AH4913" t="s">
        <v>68</v>
      </c>
      <c r="AI4913" t="s">
        <v>43</v>
      </c>
      <c r="AJ4913">
        <v>100</v>
      </c>
      <c r="AK4913">
        <v>512</v>
      </c>
      <c r="AL4913">
        <v>4.2599999999999999E-2</v>
      </c>
      <c r="AM4913">
        <v>0.99429999999999996</v>
      </c>
      <c r="AN4913">
        <v>0.89529999999999998</v>
      </c>
      <c r="AO4913">
        <f>Data[[#This Row],[labeller_confidence_score]]-Data[[#This Row],[cytodiffusion_classification_confidence]]</f>
        <v>-9.8999999999999977E-2</v>
      </c>
    </row>
    <row r="4914" spans="1:41" x14ac:dyDescent="0.3">
      <c r="A4914" t="s">
        <v>4987</v>
      </c>
      <c r="B4914" t="s">
        <v>60</v>
      </c>
      <c r="C4914">
        <v>0</v>
      </c>
      <c r="D4914" t="s">
        <v>50</v>
      </c>
      <c r="E4914">
        <v>19.7</v>
      </c>
      <c r="F4914">
        <v>65.900000000000006</v>
      </c>
      <c r="G4914">
        <v>0.51200000000000001</v>
      </c>
      <c r="H4914">
        <v>0.33200000000000002</v>
      </c>
      <c r="I4914">
        <f>Data[[#This Row],[nucleus_area_pct]]/Data[[#This Row],[cytoplasm_ratio]]</f>
        <v>198.49397590361446</v>
      </c>
      <c r="J4914">
        <v>0.81899999999999995</v>
      </c>
      <c r="K4914">
        <v>0.58599999999999997</v>
      </c>
      <c r="L4914">
        <v>1.58</v>
      </c>
      <c r="M4914">
        <v>1.2</v>
      </c>
      <c r="N4914">
        <v>0.71699999999999997</v>
      </c>
      <c r="O4914">
        <v>608</v>
      </c>
      <c r="P4914">
        <v>101</v>
      </c>
      <c r="Q4914">
        <v>187</v>
      </c>
      <c r="R4914">
        <v>167</v>
      </c>
      <c r="S4914">
        <v>168</v>
      </c>
      <c r="T4914">
        <f>(Data[[#This Row],[mean_r]]/256)*100</f>
        <v>73.046875</v>
      </c>
      <c r="U4914">
        <f>(Data[[#This Row],[mean_g]]/256)*100</f>
        <v>65.234375</v>
      </c>
      <c r="V4914">
        <f>(Data[[#This Row],[mean_b]]/256)*100</f>
        <v>65.625</v>
      </c>
      <c r="W4914">
        <v>0.67900000000000005</v>
      </c>
      <c r="X4914" t="s">
        <v>51</v>
      </c>
      <c r="Y4914" t="s">
        <v>40</v>
      </c>
      <c r="Z4914">
        <v>9416</v>
      </c>
      <c r="AA4914">
        <v>6.26</v>
      </c>
      <c r="AB4914">
        <v>10.5</v>
      </c>
      <c r="AC4914">
        <v>42.4</v>
      </c>
      <c r="AD4914">
        <v>218827</v>
      </c>
      <c r="AE4914">
        <v>93.5</v>
      </c>
      <c r="AF4914">
        <v>33.6</v>
      </c>
      <c r="AG4914" t="s">
        <v>64</v>
      </c>
      <c r="AH4914" t="s">
        <v>68</v>
      </c>
      <c r="AI4914" t="s">
        <v>56</v>
      </c>
      <c r="AJ4914">
        <v>40</v>
      </c>
      <c r="AK4914">
        <v>256</v>
      </c>
      <c r="AL4914">
        <v>4.4699999999999997E-2</v>
      </c>
      <c r="AM4914">
        <v>0.8921</v>
      </c>
      <c r="AN4914">
        <v>0.94430000000000003</v>
      </c>
      <c r="AO4914">
        <f>Data[[#This Row],[labeller_confidence_score]]-Data[[#This Row],[cytodiffusion_classification_confidence]]</f>
        <v>5.2200000000000024E-2</v>
      </c>
    </row>
    <row r="4915" spans="1:41" x14ac:dyDescent="0.3">
      <c r="A4915" t="s">
        <v>4988</v>
      </c>
      <c r="B4915" t="s">
        <v>87</v>
      </c>
      <c r="C4915">
        <v>0</v>
      </c>
      <c r="D4915" t="s">
        <v>50</v>
      </c>
      <c r="E4915">
        <v>12.54</v>
      </c>
      <c r="F4915">
        <v>50</v>
      </c>
      <c r="G4915">
        <v>0.55800000000000005</v>
      </c>
      <c r="H4915">
        <v>0.45800000000000002</v>
      </c>
      <c r="I4915">
        <f>Data[[#This Row],[nucleus_area_pct]]/Data[[#This Row],[cytoplasm_ratio]]</f>
        <v>109.17030567685589</v>
      </c>
      <c r="J4915">
        <v>0.876</v>
      </c>
      <c r="K4915">
        <v>0.40400000000000003</v>
      </c>
      <c r="L4915">
        <v>5</v>
      </c>
      <c r="M4915">
        <v>1.7</v>
      </c>
      <c r="N4915">
        <v>0.85699999999999998</v>
      </c>
      <c r="O4915">
        <v>429</v>
      </c>
      <c r="P4915">
        <v>98</v>
      </c>
      <c r="Q4915">
        <v>215</v>
      </c>
      <c r="R4915">
        <v>128</v>
      </c>
      <c r="S4915">
        <v>152</v>
      </c>
      <c r="T4915">
        <f>(Data[[#This Row],[mean_r]]/256)*100</f>
        <v>83.984375</v>
      </c>
      <c r="U4915">
        <f>(Data[[#This Row],[mean_g]]/256)*100</f>
        <v>50</v>
      </c>
      <c r="V4915">
        <f>(Data[[#This Row],[mean_b]]/256)*100</f>
        <v>59.375</v>
      </c>
      <c r="W4915">
        <v>0.59499999999999997</v>
      </c>
      <c r="X4915" t="s">
        <v>63</v>
      </c>
      <c r="Y4915" t="s">
        <v>45</v>
      </c>
      <c r="Z4915">
        <v>4068</v>
      </c>
      <c r="AA4915">
        <v>5.12</v>
      </c>
      <c r="AB4915">
        <v>15.4</v>
      </c>
      <c r="AC4915">
        <v>38.799999999999997</v>
      </c>
      <c r="AD4915">
        <v>349896</v>
      </c>
      <c r="AE4915">
        <v>84.1</v>
      </c>
      <c r="AF4915">
        <v>34.1</v>
      </c>
      <c r="AG4915" t="s">
        <v>41</v>
      </c>
      <c r="AH4915" t="s">
        <v>42</v>
      </c>
      <c r="AI4915" t="s">
        <v>56</v>
      </c>
      <c r="AJ4915">
        <v>60</v>
      </c>
      <c r="AK4915">
        <v>512</v>
      </c>
      <c r="AL4915">
        <v>9.1399999999999995E-2</v>
      </c>
      <c r="AM4915">
        <v>0.99170000000000003</v>
      </c>
      <c r="AN4915">
        <v>0.82920000000000005</v>
      </c>
      <c r="AO4915">
        <f>Data[[#This Row],[labeller_confidence_score]]-Data[[#This Row],[cytodiffusion_classification_confidence]]</f>
        <v>-0.16249999999999998</v>
      </c>
    </row>
    <row r="4916" spans="1:41" x14ac:dyDescent="0.3">
      <c r="A4916" t="s">
        <v>4989</v>
      </c>
      <c r="B4916" t="s">
        <v>60</v>
      </c>
      <c r="C4916">
        <v>0</v>
      </c>
      <c r="D4916" t="s">
        <v>50</v>
      </c>
      <c r="E4916">
        <v>18.53</v>
      </c>
      <c r="F4916">
        <v>65.599999999999994</v>
      </c>
      <c r="G4916">
        <v>0.42</v>
      </c>
      <c r="H4916">
        <v>0.36799999999999999</v>
      </c>
      <c r="I4916">
        <f>Data[[#This Row],[nucleus_area_pct]]/Data[[#This Row],[cytoplasm_ratio]]</f>
        <v>178.26086956521738</v>
      </c>
      <c r="J4916">
        <v>0.57799999999999996</v>
      </c>
      <c r="K4916">
        <v>0.45600000000000002</v>
      </c>
      <c r="L4916">
        <v>1.83</v>
      </c>
      <c r="M4916">
        <v>1</v>
      </c>
      <c r="N4916">
        <v>0.753</v>
      </c>
      <c r="O4916">
        <v>610</v>
      </c>
      <c r="P4916">
        <v>92</v>
      </c>
      <c r="Q4916">
        <v>217</v>
      </c>
      <c r="R4916">
        <v>167</v>
      </c>
      <c r="S4916">
        <v>173</v>
      </c>
      <c r="T4916">
        <f>(Data[[#This Row],[mean_r]]/256)*100</f>
        <v>84.765625</v>
      </c>
      <c r="U4916">
        <f>(Data[[#This Row],[mean_g]]/256)*100</f>
        <v>65.234375</v>
      </c>
      <c r="V4916">
        <f>(Data[[#This Row],[mean_b]]/256)*100</f>
        <v>67.578125</v>
      </c>
      <c r="W4916">
        <v>0.57199999999999995</v>
      </c>
      <c r="X4916" t="s">
        <v>39</v>
      </c>
      <c r="Y4916" t="s">
        <v>45</v>
      </c>
      <c r="Z4916">
        <v>6797</v>
      </c>
      <c r="AA4916">
        <v>5.21</v>
      </c>
      <c r="AB4916">
        <v>15.8</v>
      </c>
      <c r="AC4916">
        <v>50</v>
      </c>
      <c r="AD4916">
        <v>84825</v>
      </c>
      <c r="AE4916">
        <v>82.5</v>
      </c>
      <c r="AF4916">
        <v>33.6</v>
      </c>
      <c r="AG4916" t="s">
        <v>41</v>
      </c>
      <c r="AH4916" t="s">
        <v>68</v>
      </c>
      <c r="AI4916" t="s">
        <v>56</v>
      </c>
      <c r="AJ4916">
        <v>100</v>
      </c>
      <c r="AK4916">
        <v>360</v>
      </c>
      <c r="AL4916">
        <v>0.1081</v>
      </c>
      <c r="AM4916">
        <v>0.80500000000000005</v>
      </c>
      <c r="AN4916">
        <v>0.93459999999999999</v>
      </c>
      <c r="AO4916">
        <f>Data[[#This Row],[labeller_confidence_score]]-Data[[#This Row],[cytodiffusion_classification_confidence]]</f>
        <v>0.12959999999999994</v>
      </c>
    </row>
    <row r="4917" spans="1:41" x14ac:dyDescent="0.3">
      <c r="A4917" t="s">
        <v>4990</v>
      </c>
      <c r="B4917" t="s">
        <v>49</v>
      </c>
      <c r="C4917">
        <v>0</v>
      </c>
      <c r="D4917" t="s">
        <v>50</v>
      </c>
      <c r="E4917">
        <v>10.19</v>
      </c>
      <c r="F4917">
        <v>59</v>
      </c>
      <c r="G4917">
        <v>0.61399999999999999</v>
      </c>
      <c r="H4917">
        <v>0.39700000000000002</v>
      </c>
      <c r="I4917">
        <f>Data[[#This Row],[nucleus_area_pct]]/Data[[#This Row],[cytoplasm_ratio]]</f>
        <v>148.61460957178841</v>
      </c>
      <c r="J4917">
        <v>0.78900000000000003</v>
      </c>
      <c r="K4917">
        <v>0.39100000000000001</v>
      </c>
      <c r="L4917">
        <v>3.64</v>
      </c>
      <c r="M4917">
        <v>2.8</v>
      </c>
      <c r="N4917">
        <v>0.85</v>
      </c>
      <c r="O4917">
        <v>354</v>
      </c>
      <c r="P4917">
        <v>78</v>
      </c>
      <c r="Q4917">
        <v>225</v>
      </c>
      <c r="R4917">
        <v>149</v>
      </c>
      <c r="S4917">
        <v>203</v>
      </c>
      <c r="T4917">
        <f>(Data[[#This Row],[mean_r]]/256)*100</f>
        <v>87.890625</v>
      </c>
      <c r="U4917">
        <f>(Data[[#This Row],[mean_g]]/256)*100</f>
        <v>58.203125</v>
      </c>
      <c r="V4917">
        <f>(Data[[#This Row],[mean_b]]/256)*100</f>
        <v>79.296875</v>
      </c>
      <c r="W4917">
        <v>0.54</v>
      </c>
      <c r="X4917" t="s">
        <v>39</v>
      </c>
      <c r="Y4917" t="s">
        <v>45</v>
      </c>
      <c r="Z4917">
        <v>9748</v>
      </c>
      <c r="AA4917">
        <v>4.3600000000000003</v>
      </c>
      <c r="AB4917">
        <v>15.3</v>
      </c>
      <c r="AC4917">
        <v>46.1</v>
      </c>
      <c r="AD4917">
        <v>156130</v>
      </c>
      <c r="AE4917">
        <v>87.9</v>
      </c>
      <c r="AF4917">
        <v>33.799999999999997</v>
      </c>
      <c r="AG4917" t="s">
        <v>64</v>
      </c>
      <c r="AH4917" t="s">
        <v>68</v>
      </c>
      <c r="AI4917" t="s">
        <v>56</v>
      </c>
      <c r="AJ4917">
        <v>100</v>
      </c>
      <c r="AK4917">
        <v>256</v>
      </c>
      <c r="AL4917">
        <v>2.9600000000000001E-2</v>
      </c>
      <c r="AM4917">
        <v>0.92989999999999995</v>
      </c>
      <c r="AN4917">
        <v>0.89180000000000004</v>
      </c>
      <c r="AO4917">
        <f>Data[[#This Row],[labeller_confidence_score]]-Data[[#This Row],[cytodiffusion_classification_confidence]]</f>
        <v>-3.8099999999999912E-2</v>
      </c>
    </row>
    <row r="4918" spans="1:41" x14ac:dyDescent="0.3">
      <c r="A4918" t="s">
        <v>4991</v>
      </c>
      <c r="B4918" t="s">
        <v>67</v>
      </c>
      <c r="C4918">
        <v>1</v>
      </c>
      <c r="D4918" t="s">
        <v>67</v>
      </c>
      <c r="E4918">
        <v>4.07</v>
      </c>
      <c r="F4918">
        <v>35.700000000000003</v>
      </c>
      <c r="G4918">
        <v>0.22700000000000001</v>
      </c>
      <c r="H4918">
        <v>0.79100000000000004</v>
      </c>
      <c r="I4918">
        <f>Data[[#This Row],[nucleus_area_pct]]/Data[[#This Row],[cytoplasm_ratio]]</f>
        <v>45.13274336283186</v>
      </c>
      <c r="J4918">
        <v>0.60199999999999998</v>
      </c>
      <c r="K4918">
        <v>0.49299999999999999</v>
      </c>
      <c r="L4918">
        <v>3.66</v>
      </c>
      <c r="M4918">
        <v>2.7</v>
      </c>
      <c r="N4918">
        <v>0.72899999999999998</v>
      </c>
      <c r="O4918">
        <v>221</v>
      </c>
      <c r="P4918">
        <v>47</v>
      </c>
      <c r="Q4918">
        <v>222</v>
      </c>
      <c r="R4918">
        <v>146</v>
      </c>
      <c r="S4918">
        <v>176</v>
      </c>
      <c r="T4918">
        <f>(Data[[#This Row],[mean_r]]/256)*100</f>
        <v>86.71875</v>
      </c>
      <c r="U4918">
        <f>(Data[[#This Row],[mean_g]]/256)*100</f>
        <v>57.03125</v>
      </c>
      <c r="V4918">
        <f>(Data[[#This Row],[mean_b]]/256)*100</f>
        <v>68.75</v>
      </c>
      <c r="W4918">
        <v>0.52500000000000002</v>
      </c>
      <c r="X4918" t="s">
        <v>51</v>
      </c>
      <c r="Y4918" t="s">
        <v>45</v>
      </c>
      <c r="Z4918">
        <v>8115</v>
      </c>
      <c r="AA4918">
        <v>4.79</v>
      </c>
      <c r="AB4918">
        <v>13.1</v>
      </c>
      <c r="AC4918">
        <v>39.799999999999997</v>
      </c>
      <c r="AD4918">
        <v>281592</v>
      </c>
      <c r="AE4918">
        <v>101.2</v>
      </c>
      <c r="AF4918">
        <v>32.299999999999997</v>
      </c>
      <c r="AG4918" t="s">
        <v>64</v>
      </c>
      <c r="AH4918" t="s">
        <v>47</v>
      </c>
      <c r="AI4918" t="s">
        <v>43</v>
      </c>
      <c r="AJ4918">
        <v>60</v>
      </c>
      <c r="AK4918">
        <v>360</v>
      </c>
      <c r="AL4918">
        <v>0.75570000000000004</v>
      </c>
      <c r="AM4918">
        <v>0.86460000000000004</v>
      </c>
      <c r="AN4918">
        <v>0.7833</v>
      </c>
      <c r="AO4918">
        <f>Data[[#This Row],[labeller_confidence_score]]-Data[[#This Row],[cytodiffusion_classification_confidence]]</f>
        <v>-8.1300000000000039E-2</v>
      </c>
    </row>
    <row r="4919" spans="1:41" x14ac:dyDescent="0.3">
      <c r="A4919" t="s">
        <v>4992</v>
      </c>
      <c r="B4919" t="s">
        <v>81</v>
      </c>
      <c r="C4919">
        <v>1</v>
      </c>
      <c r="D4919" t="s">
        <v>82</v>
      </c>
      <c r="E4919">
        <v>16.03</v>
      </c>
      <c r="F4919">
        <v>93.9</v>
      </c>
      <c r="G4919">
        <v>0.436</v>
      </c>
      <c r="H4919">
        <v>6.2E-2</v>
      </c>
      <c r="I4919">
        <f>Data[[#This Row],[nucleus_area_pct]]/Data[[#This Row],[cytoplasm_ratio]]</f>
        <v>1514.5161290322583</v>
      </c>
      <c r="J4919">
        <v>0.83</v>
      </c>
      <c r="K4919">
        <v>0.36299999999999999</v>
      </c>
      <c r="L4919">
        <v>0.7</v>
      </c>
      <c r="M4919">
        <v>1</v>
      </c>
      <c r="N4919">
        <v>0.92600000000000005</v>
      </c>
      <c r="O4919">
        <v>679</v>
      </c>
      <c r="P4919">
        <v>115</v>
      </c>
      <c r="Q4919">
        <v>209</v>
      </c>
      <c r="R4919">
        <v>207</v>
      </c>
      <c r="S4919">
        <v>215</v>
      </c>
      <c r="T4919">
        <f>(Data[[#This Row],[mean_r]]/256)*100</f>
        <v>81.640625</v>
      </c>
      <c r="U4919">
        <f>(Data[[#This Row],[mean_g]]/256)*100</f>
        <v>80.859375</v>
      </c>
      <c r="V4919">
        <f>(Data[[#This Row],[mean_b]]/256)*100</f>
        <v>83.984375</v>
      </c>
      <c r="W4919">
        <v>0.66</v>
      </c>
      <c r="X4919" t="s">
        <v>51</v>
      </c>
      <c r="Y4919" t="s">
        <v>40</v>
      </c>
      <c r="Z4919">
        <v>3432</v>
      </c>
      <c r="AA4919">
        <v>6.17</v>
      </c>
      <c r="AB4919">
        <v>10.4</v>
      </c>
      <c r="AC4919">
        <v>44</v>
      </c>
      <c r="AD4919">
        <v>188836</v>
      </c>
      <c r="AE4919">
        <v>96.8</v>
      </c>
      <c r="AF4919">
        <v>32.4</v>
      </c>
      <c r="AG4919" t="s">
        <v>46</v>
      </c>
      <c r="AH4919" t="s">
        <v>68</v>
      </c>
      <c r="AI4919" t="s">
        <v>56</v>
      </c>
      <c r="AJ4919">
        <v>100</v>
      </c>
      <c r="AK4919">
        <v>512</v>
      </c>
      <c r="AL4919">
        <v>0.7248</v>
      </c>
      <c r="AM4919">
        <v>0.66649999999999998</v>
      </c>
      <c r="AN4919">
        <v>0.75170000000000003</v>
      </c>
      <c r="AO4919">
        <f>Data[[#This Row],[labeller_confidence_score]]-Data[[#This Row],[cytodiffusion_classification_confidence]]</f>
        <v>8.5200000000000053E-2</v>
      </c>
    </row>
    <row r="4920" spans="1:41" x14ac:dyDescent="0.3">
      <c r="A4920" t="s">
        <v>4993</v>
      </c>
      <c r="B4920" t="s">
        <v>87</v>
      </c>
      <c r="C4920">
        <v>0</v>
      </c>
      <c r="D4920" t="s">
        <v>50</v>
      </c>
      <c r="E4920">
        <v>15.86</v>
      </c>
      <c r="F4920">
        <v>44.8</v>
      </c>
      <c r="G4920">
        <v>0.54100000000000004</v>
      </c>
      <c r="H4920">
        <v>0.54100000000000004</v>
      </c>
      <c r="I4920">
        <f>Data[[#This Row],[nucleus_area_pct]]/Data[[#This Row],[cytoplasm_ratio]]</f>
        <v>82.809611829944529</v>
      </c>
      <c r="J4920">
        <v>0.78900000000000003</v>
      </c>
      <c r="K4920">
        <v>0.45500000000000002</v>
      </c>
      <c r="L4920">
        <v>5.25</v>
      </c>
      <c r="M4920">
        <v>1.8</v>
      </c>
      <c r="N4920">
        <v>0.79900000000000004</v>
      </c>
      <c r="O4920">
        <v>457</v>
      </c>
      <c r="P4920">
        <v>68</v>
      </c>
      <c r="Q4920">
        <v>236</v>
      </c>
      <c r="R4920">
        <v>153</v>
      </c>
      <c r="S4920">
        <v>163</v>
      </c>
      <c r="T4920">
        <f>(Data[[#This Row],[mean_r]]/256)*100</f>
        <v>92.1875</v>
      </c>
      <c r="U4920">
        <f>(Data[[#This Row],[mean_g]]/256)*100</f>
        <v>59.765625</v>
      </c>
      <c r="V4920">
        <f>(Data[[#This Row],[mean_b]]/256)*100</f>
        <v>63.671875</v>
      </c>
      <c r="W4920">
        <v>0.69499999999999995</v>
      </c>
      <c r="X4920" t="s">
        <v>51</v>
      </c>
      <c r="Y4920" t="s">
        <v>40</v>
      </c>
      <c r="Z4920">
        <v>6899</v>
      </c>
      <c r="AA4920">
        <v>3.76</v>
      </c>
      <c r="AB4920">
        <v>16.3</v>
      </c>
      <c r="AC4920">
        <v>40.6</v>
      </c>
      <c r="AD4920">
        <v>323258</v>
      </c>
      <c r="AE4920">
        <v>92.8</v>
      </c>
      <c r="AF4920">
        <v>33.6</v>
      </c>
      <c r="AG4920" t="s">
        <v>46</v>
      </c>
      <c r="AH4920" t="s">
        <v>42</v>
      </c>
      <c r="AI4920" t="s">
        <v>56</v>
      </c>
      <c r="AJ4920">
        <v>60</v>
      </c>
      <c r="AK4920">
        <v>256</v>
      </c>
      <c r="AL4920">
        <v>5.4600000000000003E-2</v>
      </c>
      <c r="AM4920">
        <v>0.86419999999999997</v>
      </c>
      <c r="AN4920">
        <v>0.92559999999999998</v>
      </c>
      <c r="AO4920">
        <f>Data[[#This Row],[labeller_confidence_score]]-Data[[#This Row],[cytodiffusion_classification_confidence]]</f>
        <v>6.140000000000001E-2</v>
      </c>
    </row>
    <row r="4921" spans="1:41" x14ac:dyDescent="0.3">
      <c r="A4921" t="s">
        <v>4994</v>
      </c>
      <c r="B4921" t="s">
        <v>49</v>
      </c>
      <c r="C4921">
        <v>0</v>
      </c>
      <c r="D4921" t="s">
        <v>50</v>
      </c>
      <c r="E4921">
        <v>14.32</v>
      </c>
      <c r="F4921">
        <v>55.7</v>
      </c>
      <c r="G4921">
        <v>0.54200000000000004</v>
      </c>
      <c r="H4921">
        <v>0.438</v>
      </c>
      <c r="I4921">
        <f>Data[[#This Row],[nucleus_area_pct]]/Data[[#This Row],[cytoplasm_ratio]]</f>
        <v>127.1689497716895</v>
      </c>
      <c r="J4921">
        <v>0.754</v>
      </c>
      <c r="K4921">
        <v>0.46400000000000002</v>
      </c>
      <c r="L4921">
        <v>2.67</v>
      </c>
      <c r="M4921">
        <v>3.7</v>
      </c>
      <c r="N4921">
        <v>0.80100000000000005</v>
      </c>
      <c r="O4921">
        <v>381</v>
      </c>
      <c r="P4921">
        <v>92</v>
      </c>
      <c r="Q4921">
        <v>216</v>
      </c>
      <c r="R4921">
        <v>169</v>
      </c>
      <c r="S4921">
        <v>202</v>
      </c>
      <c r="T4921">
        <f>(Data[[#This Row],[mean_r]]/256)*100</f>
        <v>84.375</v>
      </c>
      <c r="U4921">
        <f>(Data[[#This Row],[mean_g]]/256)*100</f>
        <v>66.015625</v>
      </c>
      <c r="V4921">
        <f>(Data[[#This Row],[mean_b]]/256)*100</f>
        <v>78.90625</v>
      </c>
      <c r="W4921">
        <v>0.55100000000000005</v>
      </c>
      <c r="X4921" t="s">
        <v>51</v>
      </c>
      <c r="Y4921" t="s">
        <v>40</v>
      </c>
      <c r="Z4921">
        <v>11380</v>
      </c>
      <c r="AA4921">
        <v>4.59</v>
      </c>
      <c r="AB4921">
        <v>10.9</v>
      </c>
      <c r="AC4921">
        <v>37.6</v>
      </c>
      <c r="AD4921">
        <v>322997</v>
      </c>
      <c r="AE4921">
        <v>95.8</v>
      </c>
      <c r="AF4921">
        <v>31.4</v>
      </c>
      <c r="AG4921" t="s">
        <v>46</v>
      </c>
      <c r="AH4921" t="s">
        <v>42</v>
      </c>
      <c r="AI4921" t="s">
        <v>52</v>
      </c>
      <c r="AJ4921">
        <v>40</v>
      </c>
      <c r="AK4921">
        <v>512</v>
      </c>
      <c r="AL4921">
        <v>6.8500000000000005E-2</v>
      </c>
      <c r="AM4921">
        <v>0.85140000000000005</v>
      </c>
      <c r="AN4921">
        <v>0.90790000000000004</v>
      </c>
      <c r="AO4921">
        <f>Data[[#This Row],[labeller_confidence_score]]-Data[[#This Row],[cytodiffusion_classification_confidence]]</f>
        <v>5.6499999999999995E-2</v>
      </c>
    </row>
    <row r="4922" spans="1:41" x14ac:dyDescent="0.3">
      <c r="A4922" t="s">
        <v>4995</v>
      </c>
      <c r="B4922" t="s">
        <v>54</v>
      </c>
      <c r="C4922">
        <v>0</v>
      </c>
      <c r="D4922" t="s">
        <v>54</v>
      </c>
      <c r="E4922">
        <v>7.32</v>
      </c>
      <c r="F4922">
        <v>0</v>
      </c>
      <c r="G4922">
        <v>0</v>
      </c>
      <c r="H4922">
        <v>1</v>
      </c>
      <c r="I4922">
        <f>Data[[#This Row],[nucleus_area_pct]]/Data[[#This Row],[cytoplasm_ratio]]</f>
        <v>0</v>
      </c>
      <c r="J4922">
        <v>0.92900000000000005</v>
      </c>
      <c r="K4922">
        <v>0.18099999999999999</v>
      </c>
      <c r="L4922">
        <v>0.23</v>
      </c>
      <c r="M4922">
        <v>1</v>
      </c>
      <c r="N4922">
        <v>0.93500000000000005</v>
      </c>
      <c r="O4922">
        <v>151</v>
      </c>
      <c r="P4922">
        <v>42</v>
      </c>
      <c r="Q4922">
        <v>217</v>
      </c>
      <c r="R4922">
        <v>118</v>
      </c>
      <c r="S4922">
        <v>140</v>
      </c>
      <c r="T4922">
        <f>(Data[[#This Row],[mean_r]]/256)*100</f>
        <v>84.765625</v>
      </c>
      <c r="U4922">
        <f>(Data[[#This Row],[mean_g]]/256)*100</f>
        <v>46.09375</v>
      </c>
      <c r="V4922">
        <f>(Data[[#This Row],[mean_b]]/256)*100</f>
        <v>54.6875</v>
      </c>
      <c r="W4922">
        <v>0.51</v>
      </c>
      <c r="X4922" t="s">
        <v>51</v>
      </c>
      <c r="Y4922" t="s">
        <v>40</v>
      </c>
      <c r="Z4922">
        <v>8352</v>
      </c>
      <c r="AA4922">
        <v>4.97</v>
      </c>
      <c r="AB4922">
        <v>11.1</v>
      </c>
      <c r="AC4922">
        <v>49.3</v>
      </c>
      <c r="AD4922">
        <v>240088</v>
      </c>
      <c r="AE4922">
        <v>80.099999999999994</v>
      </c>
      <c r="AF4922">
        <v>34.9</v>
      </c>
      <c r="AG4922" t="s">
        <v>64</v>
      </c>
      <c r="AH4922" t="s">
        <v>68</v>
      </c>
      <c r="AI4922" t="s">
        <v>52</v>
      </c>
      <c r="AJ4922">
        <v>100</v>
      </c>
      <c r="AK4922">
        <v>360</v>
      </c>
      <c r="AL4922">
        <v>2.8500000000000001E-2</v>
      </c>
      <c r="AM4922">
        <v>0.91710000000000003</v>
      </c>
      <c r="AN4922">
        <v>0.87819999999999998</v>
      </c>
      <c r="AO4922">
        <f>Data[[#This Row],[labeller_confidence_score]]-Data[[#This Row],[cytodiffusion_classification_confidence]]</f>
        <v>-3.8900000000000046E-2</v>
      </c>
    </row>
    <row r="4923" spans="1:41" x14ac:dyDescent="0.3">
      <c r="A4923" t="s">
        <v>4996</v>
      </c>
      <c r="B4923" t="s">
        <v>103</v>
      </c>
      <c r="C4923">
        <v>1</v>
      </c>
      <c r="D4923" t="s">
        <v>104</v>
      </c>
      <c r="E4923">
        <v>3.35</v>
      </c>
      <c r="F4923">
        <v>0</v>
      </c>
      <c r="G4923">
        <v>0</v>
      </c>
      <c r="H4923">
        <v>1</v>
      </c>
      <c r="I4923">
        <f>Data[[#This Row],[nucleus_area_pct]]/Data[[#This Row],[cytoplasm_ratio]]</f>
        <v>0</v>
      </c>
      <c r="J4923">
        <v>0.38200000000000001</v>
      </c>
      <c r="K4923">
        <v>0.96899999999999997</v>
      </c>
      <c r="L4923">
        <v>0.76</v>
      </c>
      <c r="M4923">
        <v>1</v>
      </c>
      <c r="N4923">
        <v>0.748</v>
      </c>
      <c r="O4923">
        <v>77</v>
      </c>
      <c r="P4923">
        <v>44</v>
      </c>
      <c r="Q4923">
        <v>233</v>
      </c>
      <c r="R4923">
        <v>136</v>
      </c>
      <c r="S4923">
        <v>120</v>
      </c>
      <c r="T4923">
        <f>(Data[[#This Row],[mean_r]]/256)*100</f>
        <v>91.015625</v>
      </c>
      <c r="U4923">
        <f>(Data[[#This Row],[mean_g]]/256)*100</f>
        <v>53.125</v>
      </c>
      <c r="V4923">
        <f>(Data[[#This Row],[mean_b]]/256)*100</f>
        <v>46.875</v>
      </c>
      <c r="W4923">
        <v>0.499</v>
      </c>
      <c r="X4923" t="s">
        <v>39</v>
      </c>
      <c r="Y4923" t="s">
        <v>40</v>
      </c>
      <c r="Z4923">
        <v>5413</v>
      </c>
      <c r="AA4923">
        <v>4.59</v>
      </c>
      <c r="AB4923">
        <v>11.7</v>
      </c>
      <c r="AC4923">
        <v>46.4</v>
      </c>
      <c r="AD4923">
        <v>123012</v>
      </c>
      <c r="AE4923">
        <v>87</v>
      </c>
      <c r="AF4923">
        <v>35</v>
      </c>
      <c r="AG4923" t="s">
        <v>46</v>
      </c>
      <c r="AH4923" t="s">
        <v>47</v>
      </c>
      <c r="AI4923" t="s">
        <v>43</v>
      </c>
      <c r="AJ4923">
        <v>100</v>
      </c>
      <c r="AK4923">
        <v>512</v>
      </c>
      <c r="AL4923">
        <v>0.92010000000000003</v>
      </c>
      <c r="AM4923">
        <v>0.57430000000000003</v>
      </c>
      <c r="AN4923">
        <v>0.6784</v>
      </c>
      <c r="AO4923">
        <f>Data[[#This Row],[labeller_confidence_score]]-Data[[#This Row],[cytodiffusion_classification_confidence]]</f>
        <v>0.10409999999999997</v>
      </c>
    </row>
    <row r="4924" spans="1:41" x14ac:dyDescent="0.3">
      <c r="A4924" t="s">
        <v>4997</v>
      </c>
      <c r="B4924" t="s">
        <v>62</v>
      </c>
      <c r="C4924">
        <v>0</v>
      </c>
      <c r="D4924" t="s">
        <v>50</v>
      </c>
      <c r="E4924">
        <v>9.33</v>
      </c>
      <c r="F4924">
        <v>74.7</v>
      </c>
      <c r="G4924">
        <v>0.85499999999999998</v>
      </c>
      <c r="H4924">
        <v>0.153</v>
      </c>
      <c r="I4924">
        <f>Data[[#This Row],[nucleus_area_pct]]/Data[[#This Row],[cytoplasm_ratio]]</f>
        <v>488.23529411764707</v>
      </c>
      <c r="J4924">
        <v>0.85199999999999998</v>
      </c>
      <c r="K4924">
        <v>0.22900000000000001</v>
      </c>
      <c r="L4924">
        <v>0.93</v>
      </c>
      <c r="M4924">
        <v>1</v>
      </c>
      <c r="N4924">
        <v>0.90800000000000003</v>
      </c>
      <c r="O4924">
        <v>320</v>
      </c>
      <c r="P4924">
        <v>64</v>
      </c>
      <c r="Q4924">
        <v>208</v>
      </c>
      <c r="R4924">
        <v>160</v>
      </c>
      <c r="S4924">
        <v>189</v>
      </c>
      <c r="T4924">
        <f>(Data[[#This Row],[mean_r]]/256)*100</f>
        <v>81.25</v>
      </c>
      <c r="U4924">
        <f>(Data[[#This Row],[mean_g]]/256)*100</f>
        <v>62.5</v>
      </c>
      <c r="V4924">
        <f>(Data[[#This Row],[mean_b]]/256)*100</f>
        <v>73.828125</v>
      </c>
      <c r="W4924">
        <v>0.78700000000000003</v>
      </c>
      <c r="X4924" t="s">
        <v>39</v>
      </c>
      <c r="Y4924" t="s">
        <v>40</v>
      </c>
      <c r="Z4924">
        <v>2660</v>
      </c>
      <c r="AA4924">
        <v>6.39</v>
      </c>
      <c r="AB4924">
        <v>17.3</v>
      </c>
      <c r="AC4924">
        <v>55.7</v>
      </c>
      <c r="AD4924">
        <v>181380</v>
      </c>
      <c r="AE4924">
        <v>77.099999999999994</v>
      </c>
      <c r="AF4924">
        <v>34.299999999999997</v>
      </c>
      <c r="AG4924" t="s">
        <v>64</v>
      </c>
      <c r="AH4924" t="s">
        <v>42</v>
      </c>
      <c r="AI4924" t="s">
        <v>56</v>
      </c>
      <c r="AJ4924">
        <v>100</v>
      </c>
      <c r="AK4924">
        <v>360</v>
      </c>
      <c r="AL4924">
        <v>4.8500000000000001E-2</v>
      </c>
      <c r="AM4924">
        <v>0.80900000000000005</v>
      </c>
      <c r="AN4924">
        <v>0.94430000000000003</v>
      </c>
      <c r="AO4924">
        <f>Data[[#This Row],[labeller_confidence_score]]-Data[[#This Row],[cytodiffusion_classification_confidence]]</f>
        <v>0.13529999999999998</v>
      </c>
    </row>
    <row r="4925" spans="1:41" x14ac:dyDescent="0.3">
      <c r="A4925" t="s">
        <v>4998</v>
      </c>
      <c r="B4925" t="s">
        <v>110</v>
      </c>
      <c r="C4925">
        <v>1</v>
      </c>
      <c r="D4925" t="s">
        <v>104</v>
      </c>
      <c r="E4925">
        <v>8.33</v>
      </c>
      <c r="F4925">
        <v>0</v>
      </c>
      <c r="G4925">
        <v>0</v>
      </c>
      <c r="H4925">
        <v>1</v>
      </c>
      <c r="I4925">
        <f>Data[[#This Row],[nucleus_area_pct]]/Data[[#This Row],[cytoplasm_ratio]]</f>
        <v>0</v>
      </c>
      <c r="J4925">
        <v>0.85099999999999998</v>
      </c>
      <c r="K4925">
        <v>0.19900000000000001</v>
      </c>
      <c r="L4925">
        <v>0.74</v>
      </c>
      <c r="M4925">
        <v>1</v>
      </c>
      <c r="N4925">
        <v>0.94</v>
      </c>
      <c r="O4925">
        <v>184</v>
      </c>
      <c r="P4925">
        <v>51</v>
      </c>
      <c r="Q4925">
        <v>215</v>
      </c>
      <c r="R4925">
        <v>111</v>
      </c>
      <c r="S4925">
        <v>120</v>
      </c>
      <c r="T4925">
        <f>(Data[[#This Row],[mean_r]]/256)*100</f>
        <v>83.984375</v>
      </c>
      <c r="U4925">
        <f>(Data[[#This Row],[mean_g]]/256)*100</f>
        <v>43.359375</v>
      </c>
      <c r="V4925">
        <f>(Data[[#This Row],[mean_b]]/256)*100</f>
        <v>46.875</v>
      </c>
      <c r="W4925">
        <v>0.38300000000000001</v>
      </c>
      <c r="X4925" t="s">
        <v>51</v>
      </c>
      <c r="Y4925" t="s">
        <v>40</v>
      </c>
      <c r="Z4925">
        <v>10499</v>
      </c>
      <c r="AA4925">
        <v>5.48</v>
      </c>
      <c r="AB4925">
        <v>19.2</v>
      </c>
      <c r="AC4925">
        <v>52.3</v>
      </c>
      <c r="AD4925">
        <v>218615</v>
      </c>
      <c r="AE4925">
        <v>84</v>
      </c>
      <c r="AF4925">
        <v>36.299999999999997</v>
      </c>
      <c r="AG4925" t="s">
        <v>46</v>
      </c>
      <c r="AH4925" t="s">
        <v>47</v>
      </c>
      <c r="AI4925" t="s">
        <v>56</v>
      </c>
      <c r="AJ4925">
        <v>100</v>
      </c>
      <c r="AK4925">
        <v>512</v>
      </c>
      <c r="AL4925">
        <v>0.74350000000000005</v>
      </c>
      <c r="AM4925">
        <v>0.79830000000000001</v>
      </c>
      <c r="AN4925">
        <v>0.77339999999999998</v>
      </c>
      <c r="AO4925">
        <f>Data[[#This Row],[labeller_confidence_score]]-Data[[#This Row],[cytodiffusion_classification_confidence]]</f>
        <v>-2.4900000000000033E-2</v>
      </c>
    </row>
    <row r="4926" spans="1:41" x14ac:dyDescent="0.3">
      <c r="A4926" t="s">
        <v>4999</v>
      </c>
      <c r="B4926" t="s">
        <v>49</v>
      </c>
      <c r="C4926">
        <v>0</v>
      </c>
      <c r="D4926" t="s">
        <v>50</v>
      </c>
      <c r="E4926">
        <v>11.09</v>
      </c>
      <c r="F4926">
        <v>52.8</v>
      </c>
      <c r="G4926">
        <v>0.46100000000000002</v>
      </c>
      <c r="H4926">
        <v>0.36199999999999999</v>
      </c>
      <c r="I4926">
        <f>Data[[#This Row],[nucleus_area_pct]]/Data[[#This Row],[cytoplasm_ratio]]</f>
        <v>145.85635359116023</v>
      </c>
      <c r="J4926">
        <v>0.81499999999999995</v>
      </c>
      <c r="K4926">
        <v>0.41099999999999998</v>
      </c>
      <c r="L4926">
        <v>3.58</v>
      </c>
      <c r="M4926">
        <v>4.3</v>
      </c>
      <c r="N4926">
        <v>0.85899999999999999</v>
      </c>
      <c r="O4926">
        <v>463</v>
      </c>
      <c r="P4926">
        <v>55</v>
      </c>
      <c r="Q4926">
        <v>205</v>
      </c>
      <c r="R4926">
        <v>174</v>
      </c>
      <c r="S4926">
        <v>167</v>
      </c>
      <c r="T4926">
        <f>(Data[[#This Row],[mean_r]]/256)*100</f>
        <v>80.078125</v>
      </c>
      <c r="U4926">
        <f>(Data[[#This Row],[mean_g]]/256)*100</f>
        <v>67.96875</v>
      </c>
      <c r="V4926">
        <f>(Data[[#This Row],[mean_b]]/256)*100</f>
        <v>65.234375</v>
      </c>
      <c r="W4926">
        <v>0.65600000000000003</v>
      </c>
      <c r="X4926" t="s">
        <v>39</v>
      </c>
      <c r="Y4926" t="s">
        <v>45</v>
      </c>
      <c r="Z4926">
        <v>8298</v>
      </c>
      <c r="AA4926">
        <v>4.5599999999999996</v>
      </c>
      <c r="AB4926">
        <v>14.1</v>
      </c>
      <c r="AC4926">
        <v>33.1</v>
      </c>
      <c r="AD4926">
        <v>168973</v>
      </c>
      <c r="AE4926">
        <v>92.6</v>
      </c>
      <c r="AF4926">
        <v>32</v>
      </c>
      <c r="AG4926" t="s">
        <v>64</v>
      </c>
      <c r="AH4926" t="s">
        <v>42</v>
      </c>
      <c r="AI4926" t="s">
        <v>56</v>
      </c>
      <c r="AJ4926">
        <v>60</v>
      </c>
      <c r="AK4926">
        <v>512</v>
      </c>
      <c r="AL4926">
        <v>0.1178</v>
      </c>
      <c r="AM4926">
        <v>0.91490000000000005</v>
      </c>
      <c r="AN4926">
        <v>0.87080000000000002</v>
      </c>
      <c r="AO4926">
        <f>Data[[#This Row],[labeller_confidence_score]]-Data[[#This Row],[cytodiffusion_classification_confidence]]</f>
        <v>-4.4100000000000028E-2</v>
      </c>
    </row>
    <row r="4927" spans="1:41" x14ac:dyDescent="0.3">
      <c r="A4927" t="s">
        <v>5000</v>
      </c>
      <c r="B4927" t="s">
        <v>74</v>
      </c>
      <c r="C4927">
        <v>0</v>
      </c>
      <c r="D4927" t="s">
        <v>75</v>
      </c>
      <c r="E4927">
        <v>2.4500000000000002</v>
      </c>
      <c r="F4927">
        <v>0</v>
      </c>
      <c r="G4927">
        <v>0</v>
      </c>
      <c r="H4927">
        <v>1</v>
      </c>
      <c r="I4927">
        <f>Data[[#This Row],[nucleus_area_pct]]/Data[[#This Row],[cytoplasm_ratio]]</f>
        <v>0</v>
      </c>
      <c r="J4927">
        <v>0.61799999999999999</v>
      </c>
      <c r="K4927">
        <v>0.36599999999999999</v>
      </c>
      <c r="L4927">
        <v>2.13</v>
      </c>
      <c r="M4927">
        <v>1</v>
      </c>
      <c r="N4927">
        <v>0.81200000000000006</v>
      </c>
      <c r="O4927">
        <v>33</v>
      </c>
      <c r="P4927">
        <v>16</v>
      </c>
      <c r="Q4927">
        <v>218</v>
      </c>
      <c r="R4927">
        <v>138</v>
      </c>
      <c r="S4927">
        <v>161</v>
      </c>
      <c r="T4927">
        <f>(Data[[#This Row],[mean_r]]/256)*100</f>
        <v>85.15625</v>
      </c>
      <c r="U4927">
        <f>(Data[[#This Row],[mean_g]]/256)*100</f>
        <v>53.90625</v>
      </c>
      <c r="V4927">
        <f>(Data[[#This Row],[mean_b]]/256)*100</f>
        <v>62.890625</v>
      </c>
      <c r="W4927">
        <v>0.55200000000000005</v>
      </c>
      <c r="X4927" t="s">
        <v>63</v>
      </c>
      <c r="Y4927" t="s">
        <v>45</v>
      </c>
      <c r="Z4927">
        <v>7248</v>
      </c>
      <c r="AA4927">
        <v>3.83</v>
      </c>
      <c r="AB4927">
        <v>13.8</v>
      </c>
      <c r="AC4927">
        <v>40.200000000000003</v>
      </c>
      <c r="AD4927">
        <v>315859</v>
      </c>
      <c r="AE4927">
        <v>100</v>
      </c>
      <c r="AF4927">
        <v>36.4</v>
      </c>
      <c r="AG4927" t="s">
        <v>64</v>
      </c>
      <c r="AH4927" t="s">
        <v>68</v>
      </c>
      <c r="AI4927" t="s">
        <v>52</v>
      </c>
      <c r="AJ4927">
        <v>40</v>
      </c>
      <c r="AK4927">
        <v>256</v>
      </c>
      <c r="AL4927">
        <v>0.122</v>
      </c>
      <c r="AM4927">
        <v>0.8871</v>
      </c>
      <c r="AN4927">
        <v>0.82689999999999997</v>
      </c>
      <c r="AO4927">
        <f>Data[[#This Row],[labeller_confidence_score]]-Data[[#This Row],[cytodiffusion_classification_confidence]]</f>
        <v>-6.0200000000000031E-2</v>
      </c>
    </row>
    <row r="4928" spans="1:41" x14ac:dyDescent="0.3">
      <c r="A4928" t="s">
        <v>5001</v>
      </c>
      <c r="B4928" t="s">
        <v>58</v>
      </c>
      <c r="C4928">
        <v>1</v>
      </c>
      <c r="D4928" t="s">
        <v>38</v>
      </c>
      <c r="E4928">
        <v>13.67</v>
      </c>
      <c r="F4928">
        <v>76.900000000000006</v>
      </c>
      <c r="G4928">
        <v>0.64100000000000001</v>
      </c>
      <c r="H4928">
        <v>0.32300000000000001</v>
      </c>
      <c r="I4928">
        <f>Data[[#This Row],[nucleus_area_pct]]/Data[[#This Row],[cytoplasm_ratio]]</f>
        <v>238.08049535603718</v>
      </c>
      <c r="J4928">
        <v>0.76</v>
      </c>
      <c r="K4928">
        <v>0.308</v>
      </c>
      <c r="L4928">
        <v>1.24</v>
      </c>
      <c r="M4928">
        <v>1</v>
      </c>
      <c r="N4928">
        <v>0.86</v>
      </c>
      <c r="O4928">
        <v>557</v>
      </c>
      <c r="P4928">
        <v>72</v>
      </c>
      <c r="Q4928">
        <v>171</v>
      </c>
      <c r="R4928">
        <v>156</v>
      </c>
      <c r="S4928">
        <v>181</v>
      </c>
      <c r="T4928">
        <f>(Data[[#This Row],[mean_r]]/256)*100</f>
        <v>66.796875</v>
      </c>
      <c r="U4928">
        <f>(Data[[#This Row],[mean_g]]/256)*100</f>
        <v>60.9375</v>
      </c>
      <c r="V4928">
        <f>(Data[[#This Row],[mean_b]]/256)*100</f>
        <v>70.703125</v>
      </c>
      <c r="W4928">
        <v>0.69899999999999995</v>
      </c>
      <c r="X4928" t="s">
        <v>39</v>
      </c>
      <c r="Y4928" t="s">
        <v>45</v>
      </c>
      <c r="Z4928">
        <v>6484</v>
      </c>
      <c r="AA4928">
        <v>3.69</v>
      </c>
      <c r="AB4928">
        <v>13.2</v>
      </c>
      <c r="AC4928">
        <v>37.5</v>
      </c>
      <c r="AD4928">
        <v>324965</v>
      </c>
      <c r="AE4928">
        <v>73.3</v>
      </c>
      <c r="AF4928">
        <v>32.4</v>
      </c>
      <c r="AG4928" t="s">
        <v>46</v>
      </c>
      <c r="AH4928" t="s">
        <v>42</v>
      </c>
      <c r="AI4928" t="s">
        <v>52</v>
      </c>
      <c r="AJ4928">
        <v>60</v>
      </c>
      <c r="AK4928">
        <v>360</v>
      </c>
      <c r="AL4928">
        <v>0.81810000000000005</v>
      </c>
      <c r="AM4928">
        <v>0.63329999999999997</v>
      </c>
      <c r="AN4928">
        <v>0.7218</v>
      </c>
      <c r="AO4928">
        <f>Data[[#This Row],[labeller_confidence_score]]-Data[[#This Row],[cytodiffusion_classification_confidence]]</f>
        <v>8.8500000000000023E-2</v>
      </c>
    </row>
    <row r="4929" spans="1:41" x14ac:dyDescent="0.3">
      <c r="A4929" t="s">
        <v>5002</v>
      </c>
      <c r="B4929" t="s">
        <v>54</v>
      </c>
      <c r="C4929">
        <v>0</v>
      </c>
      <c r="D4929" t="s">
        <v>54</v>
      </c>
      <c r="E4929">
        <v>6.61</v>
      </c>
      <c r="F4929">
        <v>0</v>
      </c>
      <c r="G4929">
        <v>0</v>
      </c>
      <c r="H4929">
        <v>1</v>
      </c>
      <c r="I4929">
        <f>Data[[#This Row],[nucleus_area_pct]]/Data[[#This Row],[cytoplasm_ratio]]</f>
        <v>0</v>
      </c>
      <c r="J4929">
        <v>0.89400000000000002</v>
      </c>
      <c r="K4929">
        <v>0.13700000000000001</v>
      </c>
      <c r="L4929">
        <v>0.5</v>
      </c>
      <c r="M4929">
        <v>1</v>
      </c>
      <c r="N4929">
        <v>0.93899999999999995</v>
      </c>
      <c r="O4929">
        <v>194</v>
      </c>
      <c r="P4929">
        <v>46</v>
      </c>
      <c r="Q4929">
        <v>246</v>
      </c>
      <c r="R4929">
        <v>144</v>
      </c>
      <c r="S4929">
        <v>134</v>
      </c>
      <c r="T4929">
        <f>(Data[[#This Row],[mean_r]]/256)*100</f>
        <v>96.09375</v>
      </c>
      <c r="U4929">
        <f>(Data[[#This Row],[mean_g]]/256)*100</f>
        <v>56.25</v>
      </c>
      <c r="V4929">
        <f>(Data[[#This Row],[mean_b]]/256)*100</f>
        <v>52.34375</v>
      </c>
      <c r="W4929">
        <v>0.52400000000000002</v>
      </c>
      <c r="X4929" t="s">
        <v>39</v>
      </c>
      <c r="Y4929" t="s">
        <v>40</v>
      </c>
      <c r="Z4929">
        <v>5616</v>
      </c>
      <c r="AA4929">
        <v>3.16</v>
      </c>
      <c r="AB4929">
        <v>12.9</v>
      </c>
      <c r="AC4929">
        <v>47.9</v>
      </c>
      <c r="AD4929">
        <v>236914</v>
      </c>
      <c r="AE4929">
        <v>81.3</v>
      </c>
      <c r="AF4929">
        <v>34.6</v>
      </c>
      <c r="AG4929" t="s">
        <v>64</v>
      </c>
      <c r="AH4929" t="s">
        <v>42</v>
      </c>
      <c r="AI4929" t="s">
        <v>56</v>
      </c>
      <c r="AJ4929">
        <v>100</v>
      </c>
      <c r="AK4929">
        <v>512</v>
      </c>
      <c r="AL4929">
        <v>8.5199999999999998E-2</v>
      </c>
      <c r="AM4929">
        <v>1</v>
      </c>
      <c r="AN4929">
        <v>0.90359999999999996</v>
      </c>
      <c r="AO4929">
        <f>Data[[#This Row],[labeller_confidence_score]]-Data[[#This Row],[cytodiffusion_classification_confidence]]</f>
        <v>-9.6400000000000041E-2</v>
      </c>
    </row>
    <row r="4930" spans="1:41" x14ac:dyDescent="0.3">
      <c r="A4930" t="s">
        <v>5003</v>
      </c>
      <c r="B4930" t="s">
        <v>54</v>
      </c>
      <c r="C4930">
        <v>0</v>
      </c>
      <c r="D4930" t="s">
        <v>54</v>
      </c>
      <c r="E4930">
        <v>8.14</v>
      </c>
      <c r="F4930">
        <v>0</v>
      </c>
      <c r="G4930">
        <v>0</v>
      </c>
      <c r="H4930">
        <v>1</v>
      </c>
      <c r="I4930">
        <f>Data[[#This Row],[nucleus_area_pct]]/Data[[#This Row],[cytoplasm_ratio]]</f>
        <v>0</v>
      </c>
      <c r="J4930">
        <v>0.98799999999999999</v>
      </c>
      <c r="K4930">
        <v>0.25800000000000001</v>
      </c>
      <c r="L4930">
        <v>0.57999999999999996</v>
      </c>
      <c r="M4930">
        <v>1</v>
      </c>
      <c r="N4930">
        <v>0.91300000000000003</v>
      </c>
      <c r="O4930">
        <v>193</v>
      </c>
      <c r="P4930">
        <v>49</v>
      </c>
      <c r="Q4930">
        <v>227</v>
      </c>
      <c r="R4930">
        <v>119</v>
      </c>
      <c r="S4930">
        <v>133</v>
      </c>
      <c r="T4930">
        <f>(Data[[#This Row],[mean_r]]/256)*100</f>
        <v>88.671875</v>
      </c>
      <c r="U4930">
        <f>(Data[[#This Row],[mean_g]]/256)*100</f>
        <v>46.484375</v>
      </c>
      <c r="V4930">
        <f>(Data[[#This Row],[mean_b]]/256)*100</f>
        <v>51.953125</v>
      </c>
      <c r="W4930">
        <v>0.49199999999999999</v>
      </c>
      <c r="X4930" t="s">
        <v>39</v>
      </c>
      <c r="Y4930" t="s">
        <v>45</v>
      </c>
      <c r="Z4930">
        <v>3286</v>
      </c>
      <c r="AA4930">
        <v>4.5999999999999996</v>
      </c>
      <c r="AB4930">
        <v>12.1</v>
      </c>
      <c r="AC4930">
        <v>37.9</v>
      </c>
      <c r="AD4930">
        <v>254909</v>
      </c>
      <c r="AE4930">
        <v>96.1</v>
      </c>
      <c r="AF4930">
        <v>30.7</v>
      </c>
      <c r="AG4930" t="s">
        <v>46</v>
      </c>
      <c r="AH4930" t="s">
        <v>47</v>
      </c>
      <c r="AI4930" t="s">
        <v>56</v>
      </c>
      <c r="AJ4930">
        <v>100</v>
      </c>
      <c r="AK4930">
        <v>512</v>
      </c>
      <c r="AL4930">
        <v>8.2699999999999996E-2</v>
      </c>
      <c r="AM4930">
        <v>0.96050000000000002</v>
      </c>
      <c r="AN4930">
        <v>0.94330000000000003</v>
      </c>
      <c r="AO4930">
        <f>Data[[#This Row],[labeller_confidence_score]]-Data[[#This Row],[cytodiffusion_classification_confidence]]</f>
        <v>-1.7199999999999993E-2</v>
      </c>
    </row>
    <row r="4931" spans="1:41" x14ac:dyDescent="0.3">
      <c r="A4931" t="s">
        <v>5004</v>
      </c>
      <c r="B4931" t="s">
        <v>87</v>
      </c>
      <c r="C4931">
        <v>0</v>
      </c>
      <c r="D4931" t="s">
        <v>50</v>
      </c>
      <c r="E4931">
        <v>12.58</v>
      </c>
      <c r="F4931">
        <v>51</v>
      </c>
      <c r="G4931">
        <v>0.64800000000000002</v>
      </c>
      <c r="H4931">
        <v>0.41899999999999998</v>
      </c>
      <c r="I4931">
        <f>Data[[#This Row],[nucleus_area_pct]]/Data[[#This Row],[cytoplasm_ratio]]</f>
        <v>121.71837708830549</v>
      </c>
      <c r="J4931">
        <v>0.747</v>
      </c>
      <c r="K4931">
        <v>0.40699999999999997</v>
      </c>
      <c r="L4931">
        <v>3.53</v>
      </c>
      <c r="M4931">
        <v>2.2999999999999998</v>
      </c>
      <c r="N4931">
        <v>0.871</v>
      </c>
      <c r="O4931">
        <v>496</v>
      </c>
      <c r="P4931">
        <v>77</v>
      </c>
      <c r="Q4931">
        <v>248</v>
      </c>
      <c r="R4931">
        <v>136</v>
      </c>
      <c r="S4931">
        <v>141</v>
      </c>
      <c r="T4931">
        <f>(Data[[#This Row],[mean_r]]/256)*100</f>
        <v>96.875</v>
      </c>
      <c r="U4931">
        <f>(Data[[#This Row],[mean_g]]/256)*100</f>
        <v>53.125</v>
      </c>
      <c r="V4931">
        <f>(Data[[#This Row],[mean_b]]/256)*100</f>
        <v>55.078125</v>
      </c>
      <c r="W4931">
        <v>0.65600000000000003</v>
      </c>
      <c r="X4931" t="s">
        <v>63</v>
      </c>
      <c r="Y4931" t="s">
        <v>45</v>
      </c>
      <c r="Z4931">
        <v>7572</v>
      </c>
      <c r="AA4931">
        <v>4.3600000000000003</v>
      </c>
      <c r="AB4931">
        <v>11.1</v>
      </c>
      <c r="AC4931">
        <v>51.2</v>
      </c>
      <c r="AD4931">
        <v>186334</v>
      </c>
      <c r="AE4931">
        <v>101.9</v>
      </c>
      <c r="AF4931">
        <v>33.5</v>
      </c>
      <c r="AG4931" t="s">
        <v>41</v>
      </c>
      <c r="AH4931" t="s">
        <v>47</v>
      </c>
      <c r="AI4931" t="s">
        <v>56</v>
      </c>
      <c r="AJ4931">
        <v>100</v>
      </c>
      <c r="AK4931">
        <v>224</v>
      </c>
      <c r="AL4931">
        <v>0.1268</v>
      </c>
      <c r="AM4931">
        <v>0.83540000000000003</v>
      </c>
      <c r="AN4931">
        <v>0.97660000000000002</v>
      </c>
      <c r="AO4931">
        <f>Data[[#This Row],[labeller_confidence_score]]-Data[[#This Row],[cytodiffusion_classification_confidence]]</f>
        <v>0.14119999999999999</v>
      </c>
    </row>
    <row r="4932" spans="1:41" x14ac:dyDescent="0.3">
      <c r="A4932" t="s">
        <v>5005</v>
      </c>
      <c r="B4932" t="s">
        <v>66</v>
      </c>
      <c r="C4932">
        <v>1</v>
      </c>
      <c r="D4932" t="s">
        <v>67</v>
      </c>
      <c r="E4932">
        <v>10.87</v>
      </c>
      <c r="F4932">
        <v>85</v>
      </c>
      <c r="G4932">
        <v>0.82</v>
      </c>
      <c r="H4932">
        <v>0.126</v>
      </c>
      <c r="I4932">
        <f>Data[[#This Row],[nucleus_area_pct]]/Data[[#This Row],[cytoplasm_ratio]]</f>
        <v>674.60317460317458</v>
      </c>
      <c r="J4932">
        <v>0.56899999999999995</v>
      </c>
      <c r="K4932">
        <v>0.77</v>
      </c>
      <c r="L4932">
        <v>1.03</v>
      </c>
      <c r="M4932">
        <v>1.1000000000000001</v>
      </c>
      <c r="N4932">
        <v>0.59899999999999998</v>
      </c>
      <c r="O4932">
        <v>477</v>
      </c>
      <c r="P4932">
        <v>106</v>
      </c>
      <c r="Q4932">
        <v>156</v>
      </c>
      <c r="R4932">
        <v>169</v>
      </c>
      <c r="S4932">
        <v>181</v>
      </c>
      <c r="T4932">
        <f>(Data[[#This Row],[mean_r]]/256)*100</f>
        <v>60.9375</v>
      </c>
      <c r="U4932">
        <f>(Data[[#This Row],[mean_g]]/256)*100</f>
        <v>66.015625</v>
      </c>
      <c r="V4932">
        <f>(Data[[#This Row],[mean_b]]/256)*100</f>
        <v>70.703125</v>
      </c>
      <c r="W4932">
        <v>0.73199999999999998</v>
      </c>
      <c r="X4932" t="s">
        <v>51</v>
      </c>
      <c r="Y4932" t="s">
        <v>45</v>
      </c>
      <c r="Z4932">
        <v>2002</v>
      </c>
      <c r="AA4932">
        <v>4.7699999999999996</v>
      </c>
      <c r="AB4932">
        <v>18</v>
      </c>
      <c r="AC4932">
        <v>27.1</v>
      </c>
      <c r="AD4932">
        <v>219467</v>
      </c>
      <c r="AE4932">
        <v>80.900000000000006</v>
      </c>
      <c r="AF4932">
        <v>33.6</v>
      </c>
      <c r="AG4932" t="s">
        <v>64</v>
      </c>
      <c r="AH4932" t="s">
        <v>47</v>
      </c>
      <c r="AI4932" t="s">
        <v>56</v>
      </c>
      <c r="AJ4932">
        <v>60</v>
      </c>
      <c r="AK4932">
        <v>512</v>
      </c>
      <c r="AL4932">
        <v>0.71940000000000004</v>
      </c>
      <c r="AM4932">
        <v>0.69299999999999995</v>
      </c>
      <c r="AN4932">
        <v>0.76190000000000002</v>
      </c>
      <c r="AO4932">
        <f>Data[[#This Row],[labeller_confidence_score]]-Data[[#This Row],[cytodiffusion_classification_confidence]]</f>
        <v>6.8900000000000072E-2</v>
      </c>
    </row>
    <row r="4933" spans="1:41" x14ac:dyDescent="0.3">
      <c r="A4933" t="s">
        <v>5006</v>
      </c>
      <c r="B4933" t="s">
        <v>87</v>
      </c>
      <c r="C4933">
        <v>0</v>
      </c>
      <c r="D4933" t="s">
        <v>50</v>
      </c>
      <c r="E4933">
        <v>14.01</v>
      </c>
      <c r="F4933">
        <v>49.1</v>
      </c>
      <c r="G4933">
        <v>0.49399999999999999</v>
      </c>
      <c r="H4933">
        <v>0.52200000000000002</v>
      </c>
      <c r="I4933">
        <f>Data[[#This Row],[nucleus_area_pct]]/Data[[#This Row],[cytoplasm_ratio]]</f>
        <v>94.061302681992331</v>
      </c>
      <c r="J4933">
        <v>0.86599999999999999</v>
      </c>
      <c r="K4933">
        <v>0.40400000000000003</v>
      </c>
      <c r="L4933">
        <v>3.68</v>
      </c>
      <c r="M4933">
        <v>2.4</v>
      </c>
      <c r="N4933">
        <v>0.86899999999999999</v>
      </c>
      <c r="O4933">
        <v>400</v>
      </c>
      <c r="P4933">
        <v>69</v>
      </c>
      <c r="Q4933">
        <v>235</v>
      </c>
      <c r="R4933">
        <v>115</v>
      </c>
      <c r="S4933">
        <v>186</v>
      </c>
      <c r="T4933">
        <f>(Data[[#This Row],[mean_r]]/256)*100</f>
        <v>91.796875</v>
      </c>
      <c r="U4933">
        <f>(Data[[#This Row],[mean_g]]/256)*100</f>
        <v>44.921875</v>
      </c>
      <c r="V4933">
        <f>(Data[[#This Row],[mean_b]]/256)*100</f>
        <v>72.65625</v>
      </c>
      <c r="W4933">
        <v>0.61599999999999999</v>
      </c>
      <c r="X4933" t="s">
        <v>63</v>
      </c>
      <c r="Y4933" t="s">
        <v>45</v>
      </c>
      <c r="Z4933">
        <v>7103</v>
      </c>
      <c r="AA4933">
        <v>4.42</v>
      </c>
      <c r="AB4933">
        <v>13.6</v>
      </c>
      <c r="AC4933">
        <v>37.200000000000003</v>
      </c>
      <c r="AD4933">
        <v>254402</v>
      </c>
      <c r="AE4933">
        <v>96.3</v>
      </c>
      <c r="AF4933">
        <v>35.9</v>
      </c>
      <c r="AG4933" t="s">
        <v>41</v>
      </c>
      <c r="AH4933" t="s">
        <v>47</v>
      </c>
      <c r="AI4933" t="s">
        <v>56</v>
      </c>
      <c r="AJ4933">
        <v>60</v>
      </c>
      <c r="AK4933">
        <v>224</v>
      </c>
      <c r="AL4933">
        <v>0.13250000000000001</v>
      </c>
      <c r="AM4933">
        <v>0.87780000000000002</v>
      </c>
      <c r="AN4933">
        <v>0.84109999999999996</v>
      </c>
      <c r="AO4933">
        <f>Data[[#This Row],[labeller_confidence_score]]-Data[[#This Row],[cytodiffusion_classification_confidence]]</f>
        <v>-3.6700000000000066E-2</v>
      </c>
    </row>
    <row r="4934" spans="1:41" x14ac:dyDescent="0.3">
      <c r="A4934" t="s">
        <v>5007</v>
      </c>
      <c r="B4934" t="s">
        <v>54</v>
      </c>
      <c r="C4934">
        <v>0</v>
      </c>
      <c r="D4934" t="s">
        <v>54</v>
      </c>
      <c r="E4934">
        <v>7.51</v>
      </c>
      <c r="F4934">
        <v>0</v>
      </c>
      <c r="G4934">
        <v>0</v>
      </c>
      <c r="H4934">
        <v>1</v>
      </c>
      <c r="I4934">
        <f>Data[[#This Row],[nucleus_area_pct]]/Data[[#This Row],[cytoplasm_ratio]]</f>
        <v>0</v>
      </c>
      <c r="J4934">
        <v>0.89600000000000002</v>
      </c>
      <c r="K4934">
        <v>0.224</v>
      </c>
      <c r="L4934">
        <v>0.8</v>
      </c>
      <c r="M4934">
        <v>1</v>
      </c>
      <c r="N4934">
        <v>0.92300000000000004</v>
      </c>
      <c r="O4934">
        <v>200</v>
      </c>
      <c r="P4934">
        <v>46</v>
      </c>
      <c r="Q4934">
        <v>240</v>
      </c>
      <c r="R4934">
        <v>136</v>
      </c>
      <c r="S4934">
        <v>124</v>
      </c>
      <c r="T4934">
        <f>(Data[[#This Row],[mean_r]]/256)*100</f>
        <v>93.75</v>
      </c>
      <c r="U4934">
        <f>(Data[[#This Row],[mean_g]]/256)*100</f>
        <v>53.125</v>
      </c>
      <c r="V4934">
        <f>(Data[[#This Row],[mean_b]]/256)*100</f>
        <v>48.4375</v>
      </c>
      <c r="W4934">
        <v>0.54600000000000004</v>
      </c>
      <c r="X4934" t="s">
        <v>39</v>
      </c>
      <c r="Y4934" t="s">
        <v>45</v>
      </c>
      <c r="Z4934">
        <v>8246</v>
      </c>
      <c r="AA4934">
        <v>4.62</v>
      </c>
      <c r="AB4934">
        <v>12.5</v>
      </c>
      <c r="AC4934">
        <v>36.6</v>
      </c>
      <c r="AD4934">
        <v>260508</v>
      </c>
      <c r="AE4934">
        <v>99.9</v>
      </c>
      <c r="AF4934">
        <v>35.1</v>
      </c>
      <c r="AG4934" t="s">
        <v>64</v>
      </c>
      <c r="AH4934" t="s">
        <v>42</v>
      </c>
      <c r="AI4934" t="s">
        <v>52</v>
      </c>
      <c r="AJ4934">
        <v>60</v>
      </c>
      <c r="AK4934">
        <v>224</v>
      </c>
      <c r="AL4934">
        <v>5.7599999999999998E-2</v>
      </c>
      <c r="AM4934">
        <v>0.86660000000000004</v>
      </c>
      <c r="AN4934">
        <v>0.87009999999999998</v>
      </c>
      <c r="AO4934">
        <f>Data[[#This Row],[labeller_confidence_score]]-Data[[#This Row],[cytodiffusion_classification_confidence]]</f>
        <v>3.4999999999999476E-3</v>
      </c>
    </row>
    <row r="4935" spans="1:41" x14ac:dyDescent="0.3">
      <c r="A4935" t="s">
        <v>5008</v>
      </c>
      <c r="B4935" t="s">
        <v>49</v>
      </c>
      <c r="C4935">
        <v>0</v>
      </c>
      <c r="D4935" t="s">
        <v>50</v>
      </c>
      <c r="E4935">
        <v>11.07</v>
      </c>
      <c r="F4935">
        <v>58.2</v>
      </c>
      <c r="G4935">
        <v>0.51900000000000002</v>
      </c>
      <c r="H4935">
        <v>0.503</v>
      </c>
      <c r="I4935">
        <f>Data[[#This Row],[nucleus_area_pct]]/Data[[#This Row],[cytoplasm_ratio]]</f>
        <v>115.70576540755468</v>
      </c>
      <c r="J4935">
        <v>0.93200000000000005</v>
      </c>
      <c r="K4935">
        <v>0.35099999999999998</v>
      </c>
      <c r="L4935">
        <v>3.6</v>
      </c>
      <c r="M4935">
        <v>3.1</v>
      </c>
      <c r="N4935">
        <v>0.81399999999999995</v>
      </c>
      <c r="O4935">
        <v>421</v>
      </c>
      <c r="P4935">
        <v>70</v>
      </c>
      <c r="Q4935">
        <v>246</v>
      </c>
      <c r="R4935">
        <v>155</v>
      </c>
      <c r="S4935">
        <v>193</v>
      </c>
      <c r="T4935">
        <f>(Data[[#This Row],[mean_r]]/256)*100</f>
        <v>96.09375</v>
      </c>
      <c r="U4935">
        <f>(Data[[#This Row],[mean_g]]/256)*100</f>
        <v>60.546875</v>
      </c>
      <c r="V4935">
        <f>(Data[[#This Row],[mean_b]]/256)*100</f>
        <v>75.390625</v>
      </c>
      <c r="W4935">
        <v>0.51500000000000001</v>
      </c>
      <c r="X4935" t="s">
        <v>39</v>
      </c>
      <c r="Y4935" t="s">
        <v>40</v>
      </c>
      <c r="Z4935">
        <v>8079</v>
      </c>
      <c r="AA4935">
        <v>4.22</v>
      </c>
      <c r="AB4935">
        <v>10.9</v>
      </c>
      <c r="AC4935">
        <v>46.3</v>
      </c>
      <c r="AD4935">
        <v>244648</v>
      </c>
      <c r="AE4935">
        <v>79.2</v>
      </c>
      <c r="AF4935">
        <v>35.9</v>
      </c>
      <c r="AG4935" t="s">
        <v>46</v>
      </c>
      <c r="AH4935" t="s">
        <v>47</v>
      </c>
      <c r="AI4935" t="s">
        <v>52</v>
      </c>
      <c r="AJ4935">
        <v>60</v>
      </c>
      <c r="AK4935">
        <v>256</v>
      </c>
      <c r="AL4935">
        <v>1.3299999999999999E-2</v>
      </c>
      <c r="AM4935">
        <v>1</v>
      </c>
      <c r="AN4935">
        <v>0.88219999999999998</v>
      </c>
      <c r="AO4935">
        <f>Data[[#This Row],[labeller_confidence_score]]-Data[[#This Row],[cytodiffusion_classification_confidence]]</f>
        <v>-0.11780000000000002</v>
      </c>
    </row>
    <row r="4936" spans="1:41" x14ac:dyDescent="0.3">
      <c r="A4936" t="s">
        <v>5009</v>
      </c>
      <c r="B4936" t="s">
        <v>62</v>
      </c>
      <c r="C4936">
        <v>0</v>
      </c>
      <c r="D4936" t="s">
        <v>50</v>
      </c>
      <c r="E4936">
        <v>8.26</v>
      </c>
      <c r="F4936">
        <v>76.900000000000006</v>
      </c>
      <c r="G4936">
        <v>0.86599999999999999</v>
      </c>
      <c r="H4936">
        <v>0.254</v>
      </c>
      <c r="I4936">
        <f>Data[[#This Row],[nucleus_area_pct]]/Data[[#This Row],[cytoplasm_ratio]]</f>
        <v>302.75590551181102</v>
      </c>
      <c r="J4936">
        <v>0.85499999999999998</v>
      </c>
      <c r="K4936">
        <v>0.189</v>
      </c>
      <c r="L4936">
        <v>0.97</v>
      </c>
      <c r="M4936">
        <v>1</v>
      </c>
      <c r="N4936">
        <v>0.94599999999999995</v>
      </c>
      <c r="O4936">
        <v>286</v>
      </c>
      <c r="P4936">
        <v>52</v>
      </c>
      <c r="Q4936">
        <v>200</v>
      </c>
      <c r="R4936">
        <v>150</v>
      </c>
      <c r="S4936">
        <v>225</v>
      </c>
      <c r="T4936">
        <f>(Data[[#This Row],[mean_r]]/256)*100</f>
        <v>78.125</v>
      </c>
      <c r="U4936">
        <f>(Data[[#This Row],[mean_g]]/256)*100</f>
        <v>58.59375</v>
      </c>
      <c r="V4936">
        <f>(Data[[#This Row],[mean_b]]/256)*100</f>
        <v>87.890625</v>
      </c>
      <c r="W4936">
        <v>0.70499999999999996</v>
      </c>
      <c r="X4936" t="s">
        <v>39</v>
      </c>
      <c r="Y4936" t="s">
        <v>40</v>
      </c>
      <c r="Z4936">
        <v>8850</v>
      </c>
      <c r="AA4936">
        <v>5.31</v>
      </c>
      <c r="AB4936">
        <v>11.5</v>
      </c>
      <c r="AC4936">
        <v>33.5</v>
      </c>
      <c r="AD4936">
        <v>370408</v>
      </c>
      <c r="AE4936">
        <v>85.4</v>
      </c>
      <c r="AF4936">
        <v>32.700000000000003</v>
      </c>
      <c r="AG4936" t="s">
        <v>46</v>
      </c>
      <c r="AH4936" t="s">
        <v>47</v>
      </c>
      <c r="AI4936" t="s">
        <v>56</v>
      </c>
      <c r="AJ4936">
        <v>60</v>
      </c>
      <c r="AK4936">
        <v>360</v>
      </c>
      <c r="AL4936">
        <v>0.115</v>
      </c>
      <c r="AM4936">
        <v>0.91820000000000002</v>
      </c>
      <c r="AN4936">
        <v>0.91649999999999998</v>
      </c>
      <c r="AO4936">
        <f>Data[[#This Row],[labeller_confidence_score]]-Data[[#This Row],[cytodiffusion_classification_confidence]]</f>
        <v>-1.7000000000000348E-3</v>
      </c>
    </row>
    <row r="4937" spans="1:41" x14ac:dyDescent="0.3">
      <c r="A4937" t="s">
        <v>5010</v>
      </c>
      <c r="B4937" t="s">
        <v>106</v>
      </c>
      <c r="C4937">
        <v>1</v>
      </c>
      <c r="D4937" t="s">
        <v>82</v>
      </c>
      <c r="E4937">
        <v>12.98</v>
      </c>
      <c r="F4937">
        <v>80.099999999999994</v>
      </c>
      <c r="G4937">
        <v>0.29199999999999998</v>
      </c>
      <c r="H4937">
        <v>0.19700000000000001</v>
      </c>
      <c r="I4937">
        <f>Data[[#This Row],[nucleus_area_pct]]/Data[[#This Row],[cytoplasm_ratio]]</f>
        <v>406.59898477157356</v>
      </c>
      <c r="J4937">
        <v>0.85599999999999998</v>
      </c>
      <c r="K4937">
        <v>0.25800000000000001</v>
      </c>
      <c r="L4937">
        <v>0.59</v>
      </c>
      <c r="M4937">
        <v>1</v>
      </c>
      <c r="N4937">
        <v>0.749</v>
      </c>
      <c r="O4937">
        <v>754</v>
      </c>
      <c r="P4937">
        <v>102</v>
      </c>
      <c r="Q4937">
        <v>186</v>
      </c>
      <c r="R4937">
        <v>187</v>
      </c>
      <c r="S4937">
        <v>191</v>
      </c>
      <c r="T4937">
        <f>(Data[[#This Row],[mean_r]]/256)*100</f>
        <v>72.65625</v>
      </c>
      <c r="U4937">
        <f>(Data[[#This Row],[mean_g]]/256)*100</f>
        <v>73.046875</v>
      </c>
      <c r="V4937">
        <f>(Data[[#This Row],[mean_b]]/256)*100</f>
        <v>74.609375</v>
      </c>
      <c r="W4937">
        <v>0.58399999999999996</v>
      </c>
      <c r="X4937" t="s">
        <v>39</v>
      </c>
      <c r="Y4937" t="s">
        <v>45</v>
      </c>
      <c r="Z4937">
        <v>2695</v>
      </c>
      <c r="AA4937">
        <v>4.9000000000000004</v>
      </c>
      <c r="AB4937">
        <v>13.5</v>
      </c>
      <c r="AC4937">
        <v>41.5</v>
      </c>
      <c r="AD4937">
        <v>301781</v>
      </c>
      <c r="AE4937">
        <v>77.7</v>
      </c>
      <c r="AF4937">
        <v>31.4</v>
      </c>
      <c r="AG4937" t="s">
        <v>46</v>
      </c>
      <c r="AH4937" t="s">
        <v>42</v>
      </c>
      <c r="AI4937" t="s">
        <v>52</v>
      </c>
      <c r="AJ4937">
        <v>40</v>
      </c>
      <c r="AK4937">
        <v>224</v>
      </c>
      <c r="AL4937">
        <v>0.95250000000000001</v>
      </c>
      <c r="AM4937">
        <v>0.64429999999999998</v>
      </c>
      <c r="AN4937">
        <v>0.86880000000000002</v>
      </c>
      <c r="AO4937">
        <f>Data[[#This Row],[labeller_confidence_score]]-Data[[#This Row],[cytodiffusion_classification_confidence]]</f>
        <v>0.22450000000000003</v>
      </c>
    </row>
    <row r="4938" spans="1:41" x14ac:dyDescent="0.3">
      <c r="A4938" t="s">
        <v>5011</v>
      </c>
      <c r="B4938" t="s">
        <v>180</v>
      </c>
      <c r="C4938">
        <v>1</v>
      </c>
      <c r="D4938" t="s">
        <v>181</v>
      </c>
      <c r="E4938">
        <v>6.38</v>
      </c>
      <c r="F4938">
        <v>0</v>
      </c>
      <c r="G4938">
        <v>0</v>
      </c>
      <c r="H4938">
        <v>1</v>
      </c>
      <c r="I4938">
        <f>Data[[#This Row],[nucleus_area_pct]]/Data[[#This Row],[cytoplasm_ratio]]</f>
        <v>0</v>
      </c>
      <c r="J4938">
        <v>0.26200000000000001</v>
      </c>
      <c r="K4938">
        <v>0.86799999999999999</v>
      </c>
      <c r="L4938">
        <v>0.37</v>
      </c>
      <c r="M4938">
        <v>1</v>
      </c>
      <c r="N4938">
        <v>0.78800000000000003</v>
      </c>
      <c r="O4938">
        <v>163</v>
      </c>
      <c r="P4938">
        <v>62</v>
      </c>
      <c r="Q4938">
        <v>206</v>
      </c>
      <c r="R4938">
        <v>122</v>
      </c>
      <c r="S4938">
        <v>136</v>
      </c>
      <c r="T4938">
        <f>(Data[[#This Row],[mean_r]]/256)*100</f>
        <v>80.46875</v>
      </c>
      <c r="U4938">
        <f>(Data[[#This Row],[mean_g]]/256)*100</f>
        <v>47.65625</v>
      </c>
      <c r="V4938">
        <f>(Data[[#This Row],[mean_b]]/256)*100</f>
        <v>53.125</v>
      </c>
      <c r="W4938">
        <v>0.51</v>
      </c>
      <c r="X4938" t="s">
        <v>39</v>
      </c>
      <c r="Y4938" t="s">
        <v>45</v>
      </c>
      <c r="Z4938">
        <v>3405</v>
      </c>
      <c r="AA4938">
        <v>3.88</v>
      </c>
      <c r="AB4938">
        <v>13.1</v>
      </c>
      <c r="AC4938">
        <v>42.1</v>
      </c>
      <c r="AD4938">
        <v>233019</v>
      </c>
      <c r="AE4938">
        <v>93.6</v>
      </c>
      <c r="AF4938">
        <v>34.1</v>
      </c>
      <c r="AG4938" t="s">
        <v>64</v>
      </c>
      <c r="AH4938" t="s">
        <v>47</v>
      </c>
      <c r="AI4938" t="s">
        <v>52</v>
      </c>
      <c r="AJ4938">
        <v>100</v>
      </c>
      <c r="AK4938">
        <v>512</v>
      </c>
      <c r="AL4938">
        <v>0.77380000000000004</v>
      </c>
      <c r="AM4938">
        <v>0.7369</v>
      </c>
      <c r="AN4938">
        <v>0.53420000000000001</v>
      </c>
      <c r="AO4938">
        <f>Data[[#This Row],[labeller_confidence_score]]-Data[[#This Row],[cytodiffusion_classification_confidence]]</f>
        <v>-0.20269999999999999</v>
      </c>
    </row>
    <row r="4939" spans="1:41" x14ac:dyDescent="0.3">
      <c r="A4939" t="s">
        <v>5012</v>
      </c>
      <c r="B4939" t="s">
        <v>110</v>
      </c>
      <c r="C4939">
        <v>1</v>
      </c>
      <c r="D4939" t="s">
        <v>104</v>
      </c>
      <c r="E4939">
        <v>8.1999999999999993</v>
      </c>
      <c r="F4939">
        <v>0</v>
      </c>
      <c r="G4939">
        <v>0</v>
      </c>
      <c r="H4939">
        <v>1</v>
      </c>
      <c r="I4939">
        <f>Data[[#This Row],[nucleus_area_pct]]/Data[[#This Row],[cytoplasm_ratio]]</f>
        <v>0</v>
      </c>
      <c r="J4939">
        <v>0.81699999999999995</v>
      </c>
      <c r="K4939">
        <v>0.17499999999999999</v>
      </c>
      <c r="L4939">
        <v>0.87</v>
      </c>
      <c r="M4939">
        <v>1</v>
      </c>
      <c r="N4939">
        <v>0.86399999999999999</v>
      </c>
      <c r="O4939">
        <v>174</v>
      </c>
      <c r="P4939">
        <v>44</v>
      </c>
      <c r="Q4939">
        <v>217</v>
      </c>
      <c r="R4939">
        <v>119</v>
      </c>
      <c r="S4939">
        <v>126</v>
      </c>
      <c r="T4939">
        <f>(Data[[#This Row],[mean_r]]/256)*100</f>
        <v>84.765625</v>
      </c>
      <c r="U4939">
        <f>(Data[[#This Row],[mean_g]]/256)*100</f>
        <v>46.484375</v>
      </c>
      <c r="V4939">
        <f>(Data[[#This Row],[mean_b]]/256)*100</f>
        <v>49.21875</v>
      </c>
      <c r="W4939">
        <v>0.45200000000000001</v>
      </c>
      <c r="X4939" t="s">
        <v>51</v>
      </c>
      <c r="Y4939" t="s">
        <v>40</v>
      </c>
      <c r="Z4939">
        <v>6723</v>
      </c>
      <c r="AA4939">
        <v>5.31</v>
      </c>
      <c r="AB4939">
        <v>9.6999999999999993</v>
      </c>
      <c r="AC4939">
        <v>49.9</v>
      </c>
      <c r="AD4939">
        <v>297199</v>
      </c>
      <c r="AE4939">
        <v>84.5</v>
      </c>
      <c r="AF4939">
        <v>33.6</v>
      </c>
      <c r="AG4939" t="s">
        <v>64</v>
      </c>
      <c r="AH4939" t="s">
        <v>47</v>
      </c>
      <c r="AI4939" t="s">
        <v>43</v>
      </c>
      <c r="AJ4939">
        <v>60</v>
      </c>
      <c r="AK4939">
        <v>512</v>
      </c>
      <c r="AL4939">
        <v>0.90769999999999995</v>
      </c>
      <c r="AM4939">
        <v>0.76019999999999999</v>
      </c>
      <c r="AN4939">
        <v>0.71089999999999998</v>
      </c>
      <c r="AO4939">
        <f>Data[[#This Row],[labeller_confidence_score]]-Data[[#This Row],[cytodiffusion_classification_confidence]]</f>
        <v>-4.930000000000001E-2</v>
      </c>
    </row>
    <row r="4940" spans="1:41" x14ac:dyDescent="0.3">
      <c r="A4940" t="s">
        <v>5013</v>
      </c>
      <c r="B4940" t="s">
        <v>81</v>
      </c>
      <c r="C4940">
        <v>1</v>
      </c>
      <c r="D4940" t="s">
        <v>82</v>
      </c>
      <c r="E4940">
        <v>16.190000000000001</v>
      </c>
      <c r="F4940">
        <v>85</v>
      </c>
      <c r="G4940">
        <v>0.28499999999999998</v>
      </c>
      <c r="H4940">
        <v>0.16400000000000001</v>
      </c>
      <c r="I4940">
        <f>Data[[#This Row],[nucleus_area_pct]]/Data[[#This Row],[cytoplasm_ratio]]</f>
        <v>518.29268292682923</v>
      </c>
      <c r="J4940">
        <v>0.91700000000000004</v>
      </c>
      <c r="K4940">
        <v>0.254</v>
      </c>
      <c r="L4940">
        <v>0.93</v>
      </c>
      <c r="M4940">
        <v>1.1000000000000001</v>
      </c>
      <c r="N4940">
        <v>0.88400000000000001</v>
      </c>
      <c r="O4940">
        <v>735</v>
      </c>
      <c r="P4940">
        <v>95</v>
      </c>
      <c r="Q4940">
        <v>152</v>
      </c>
      <c r="R4940">
        <v>123</v>
      </c>
      <c r="S4940">
        <v>207</v>
      </c>
      <c r="T4940">
        <f>(Data[[#This Row],[mean_r]]/256)*100</f>
        <v>59.375</v>
      </c>
      <c r="U4940">
        <f>(Data[[#This Row],[mean_g]]/256)*100</f>
        <v>48.046875</v>
      </c>
      <c r="V4940">
        <f>(Data[[#This Row],[mean_b]]/256)*100</f>
        <v>80.859375</v>
      </c>
      <c r="W4940">
        <v>0.81699999999999995</v>
      </c>
      <c r="X4940" t="s">
        <v>51</v>
      </c>
      <c r="Y4940" t="s">
        <v>45</v>
      </c>
      <c r="Z4940">
        <v>5021</v>
      </c>
      <c r="AA4940">
        <v>5.23</v>
      </c>
      <c r="AB4940">
        <v>12.3</v>
      </c>
      <c r="AC4940">
        <v>44.9</v>
      </c>
      <c r="AD4940">
        <v>288837</v>
      </c>
      <c r="AE4940">
        <v>98.9</v>
      </c>
      <c r="AF4940">
        <v>33.5</v>
      </c>
      <c r="AG4940" t="s">
        <v>46</v>
      </c>
      <c r="AH4940" t="s">
        <v>68</v>
      </c>
      <c r="AI4940" t="s">
        <v>43</v>
      </c>
      <c r="AJ4940">
        <v>60</v>
      </c>
      <c r="AK4940">
        <v>256</v>
      </c>
      <c r="AL4940">
        <v>0.66569999999999996</v>
      </c>
      <c r="AM4940">
        <v>0.77070000000000005</v>
      </c>
      <c r="AN4940">
        <v>0.77890000000000004</v>
      </c>
      <c r="AO4940">
        <f>Data[[#This Row],[labeller_confidence_score]]-Data[[#This Row],[cytodiffusion_classification_confidence]]</f>
        <v>8.1999999999999851E-3</v>
      </c>
    </row>
    <row r="4941" spans="1:41" x14ac:dyDescent="0.3">
      <c r="A4941" t="s">
        <v>5014</v>
      </c>
      <c r="B4941" t="s">
        <v>62</v>
      </c>
      <c r="C4941">
        <v>0</v>
      </c>
      <c r="D4941" t="s">
        <v>50</v>
      </c>
      <c r="E4941">
        <v>8.02</v>
      </c>
      <c r="F4941">
        <v>80.099999999999994</v>
      </c>
      <c r="G4941">
        <v>0.83199999999999996</v>
      </c>
      <c r="H4941">
        <v>0.16600000000000001</v>
      </c>
      <c r="I4941">
        <f>Data[[#This Row],[nucleus_area_pct]]/Data[[#This Row],[cytoplasm_ratio]]</f>
        <v>482.53012048192767</v>
      </c>
      <c r="J4941">
        <v>0.89800000000000002</v>
      </c>
      <c r="K4941">
        <v>0.218</v>
      </c>
      <c r="L4941">
        <v>1.0900000000000001</v>
      </c>
      <c r="M4941">
        <v>1</v>
      </c>
      <c r="N4941">
        <v>0.95</v>
      </c>
      <c r="O4941">
        <v>242</v>
      </c>
      <c r="P4941">
        <v>59</v>
      </c>
      <c r="Q4941">
        <v>189</v>
      </c>
      <c r="R4941">
        <v>154</v>
      </c>
      <c r="S4941">
        <v>202</v>
      </c>
      <c r="T4941">
        <f>(Data[[#This Row],[mean_r]]/256)*100</f>
        <v>73.828125</v>
      </c>
      <c r="U4941">
        <f>(Data[[#This Row],[mean_g]]/256)*100</f>
        <v>60.15625</v>
      </c>
      <c r="V4941">
        <f>(Data[[#This Row],[mean_b]]/256)*100</f>
        <v>78.90625</v>
      </c>
      <c r="W4941">
        <v>0.70299999999999996</v>
      </c>
      <c r="X4941" t="s">
        <v>51</v>
      </c>
      <c r="Y4941" t="s">
        <v>45</v>
      </c>
      <c r="Z4941">
        <v>1000</v>
      </c>
      <c r="AA4941">
        <v>4.67</v>
      </c>
      <c r="AB4941">
        <v>13.5</v>
      </c>
      <c r="AC4941">
        <v>48.3</v>
      </c>
      <c r="AD4941">
        <v>264049</v>
      </c>
      <c r="AE4941">
        <v>96</v>
      </c>
      <c r="AF4941">
        <v>35.4</v>
      </c>
      <c r="AG4941" t="s">
        <v>41</v>
      </c>
      <c r="AH4941" t="s">
        <v>42</v>
      </c>
      <c r="AI4941" t="s">
        <v>52</v>
      </c>
      <c r="AJ4941">
        <v>60</v>
      </c>
      <c r="AK4941">
        <v>256</v>
      </c>
      <c r="AL4941">
        <v>5.7700000000000001E-2</v>
      </c>
      <c r="AM4941">
        <v>0.92700000000000005</v>
      </c>
      <c r="AN4941">
        <v>0.94010000000000005</v>
      </c>
      <c r="AO4941">
        <f>Data[[#This Row],[labeller_confidence_score]]-Data[[#This Row],[cytodiffusion_classification_confidence]]</f>
        <v>1.3100000000000001E-2</v>
      </c>
    </row>
    <row r="4942" spans="1:41" x14ac:dyDescent="0.3">
      <c r="A4942" t="s">
        <v>5015</v>
      </c>
      <c r="B4942" t="s">
        <v>62</v>
      </c>
      <c r="C4942">
        <v>0</v>
      </c>
      <c r="D4942" t="s">
        <v>50</v>
      </c>
      <c r="E4942">
        <v>9.18</v>
      </c>
      <c r="F4942">
        <v>79.8</v>
      </c>
      <c r="G4942">
        <v>0.84599999999999997</v>
      </c>
      <c r="H4942">
        <v>0.23899999999999999</v>
      </c>
      <c r="I4942">
        <f>Data[[#This Row],[nucleus_area_pct]]/Data[[#This Row],[cytoplasm_ratio]]</f>
        <v>333.89121338912133</v>
      </c>
      <c r="J4942">
        <v>0.92200000000000004</v>
      </c>
      <c r="K4942">
        <v>0.126</v>
      </c>
      <c r="L4942">
        <v>1.81</v>
      </c>
      <c r="M4942">
        <v>1</v>
      </c>
      <c r="N4942">
        <v>0.95899999999999996</v>
      </c>
      <c r="O4942">
        <v>179</v>
      </c>
      <c r="P4942">
        <v>56</v>
      </c>
      <c r="Q4942">
        <v>182</v>
      </c>
      <c r="R4942">
        <v>144</v>
      </c>
      <c r="S4942">
        <v>195</v>
      </c>
      <c r="T4942">
        <f>(Data[[#This Row],[mean_r]]/256)*100</f>
        <v>71.09375</v>
      </c>
      <c r="U4942">
        <f>(Data[[#This Row],[mean_g]]/256)*100</f>
        <v>56.25</v>
      </c>
      <c r="V4942">
        <f>(Data[[#This Row],[mean_b]]/256)*100</f>
        <v>76.171875</v>
      </c>
      <c r="W4942">
        <v>0.7</v>
      </c>
      <c r="X4942" t="s">
        <v>51</v>
      </c>
      <c r="Y4942" t="s">
        <v>40</v>
      </c>
      <c r="Z4942">
        <v>10285</v>
      </c>
      <c r="AA4942">
        <v>4.9400000000000004</v>
      </c>
      <c r="AB4942">
        <v>12.2</v>
      </c>
      <c r="AC4942">
        <v>41.5</v>
      </c>
      <c r="AD4942">
        <v>266679</v>
      </c>
      <c r="AE4942">
        <v>80.099999999999994</v>
      </c>
      <c r="AF4942">
        <v>35.299999999999997</v>
      </c>
      <c r="AG4942" t="s">
        <v>46</v>
      </c>
      <c r="AH4942" t="s">
        <v>42</v>
      </c>
      <c r="AI4942" t="s">
        <v>56</v>
      </c>
      <c r="AJ4942">
        <v>100</v>
      </c>
      <c r="AK4942">
        <v>360</v>
      </c>
      <c r="AL4942">
        <v>5.2499999999999998E-2</v>
      </c>
      <c r="AM4942">
        <v>0.90800000000000003</v>
      </c>
      <c r="AN4942">
        <v>0.89029999999999998</v>
      </c>
      <c r="AO4942">
        <f>Data[[#This Row],[labeller_confidence_score]]-Data[[#This Row],[cytodiffusion_classification_confidence]]</f>
        <v>-1.7700000000000049E-2</v>
      </c>
    </row>
    <row r="4943" spans="1:41" x14ac:dyDescent="0.3">
      <c r="A4943" t="s">
        <v>5016</v>
      </c>
      <c r="B4943" t="s">
        <v>54</v>
      </c>
      <c r="C4943">
        <v>0</v>
      </c>
      <c r="D4943" t="s">
        <v>54</v>
      </c>
      <c r="E4943">
        <v>8.02</v>
      </c>
      <c r="F4943">
        <v>0</v>
      </c>
      <c r="G4943">
        <v>0</v>
      </c>
      <c r="H4943">
        <v>1</v>
      </c>
      <c r="I4943">
        <f>Data[[#This Row],[nucleus_area_pct]]/Data[[#This Row],[cytoplasm_ratio]]</f>
        <v>0</v>
      </c>
      <c r="J4943">
        <v>0.84299999999999997</v>
      </c>
      <c r="K4943">
        <v>0.14099999999999999</v>
      </c>
      <c r="L4943">
        <v>0.44</v>
      </c>
      <c r="M4943">
        <v>1</v>
      </c>
      <c r="N4943">
        <v>0.90800000000000003</v>
      </c>
      <c r="O4943">
        <v>176</v>
      </c>
      <c r="P4943">
        <v>50</v>
      </c>
      <c r="Q4943">
        <v>215</v>
      </c>
      <c r="R4943">
        <v>129</v>
      </c>
      <c r="S4943">
        <v>114</v>
      </c>
      <c r="T4943">
        <f>(Data[[#This Row],[mean_r]]/256)*100</f>
        <v>83.984375</v>
      </c>
      <c r="U4943">
        <f>(Data[[#This Row],[mean_g]]/256)*100</f>
        <v>50.390625</v>
      </c>
      <c r="V4943">
        <f>(Data[[#This Row],[mean_b]]/256)*100</f>
        <v>44.53125</v>
      </c>
      <c r="W4943">
        <v>0.497</v>
      </c>
      <c r="X4943" t="s">
        <v>39</v>
      </c>
      <c r="Y4943" t="s">
        <v>45</v>
      </c>
      <c r="Z4943">
        <v>10521</v>
      </c>
      <c r="AA4943">
        <v>5.7</v>
      </c>
      <c r="AB4943">
        <v>10</v>
      </c>
      <c r="AC4943">
        <v>39</v>
      </c>
      <c r="AD4943">
        <v>342028</v>
      </c>
      <c r="AE4943">
        <v>78.2</v>
      </c>
      <c r="AF4943">
        <v>33.700000000000003</v>
      </c>
      <c r="AG4943" t="s">
        <v>64</v>
      </c>
      <c r="AH4943" t="s">
        <v>42</v>
      </c>
      <c r="AI4943" t="s">
        <v>56</v>
      </c>
      <c r="AJ4943">
        <v>100</v>
      </c>
      <c r="AK4943">
        <v>256</v>
      </c>
      <c r="AL4943">
        <v>0.10249999999999999</v>
      </c>
      <c r="AM4943">
        <v>0.83250000000000002</v>
      </c>
      <c r="AN4943">
        <v>0.83840000000000003</v>
      </c>
      <c r="AO4943">
        <f>Data[[#This Row],[labeller_confidence_score]]-Data[[#This Row],[cytodiffusion_classification_confidence]]</f>
        <v>5.9000000000000163E-3</v>
      </c>
    </row>
    <row r="4944" spans="1:41" x14ac:dyDescent="0.3">
      <c r="A4944" t="s">
        <v>5017</v>
      </c>
      <c r="B4944" t="s">
        <v>54</v>
      </c>
      <c r="C4944">
        <v>0</v>
      </c>
      <c r="D4944" t="s">
        <v>54</v>
      </c>
      <c r="E4944">
        <v>7.68</v>
      </c>
      <c r="F4944">
        <v>0</v>
      </c>
      <c r="G4944">
        <v>0</v>
      </c>
      <c r="H4944">
        <v>1</v>
      </c>
      <c r="I4944">
        <f>Data[[#This Row],[nucleus_area_pct]]/Data[[#This Row],[cytoplasm_ratio]]</f>
        <v>0</v>
      </c>
      <c r="J4944">
        <v>0.86499999999999999</v>
      </c>
      <c r="K4944">
        <v>0.20300000000000001</v>
      </c>
      <c r="L4944">
        <v>0.17</v>
      </c>
      <c r="M4944">
        <v>1</v>
      </c>
      <c r="N4944">
        <v>0.91800000000000004</v>
      </c>
      <c r="O4944">
        <v>194</v>
      </c>
      <c r="P4944">
        <v>42</v>
      </c>
      <c r="Q4944">
        <v>235</v>
      </c>
      <c r="R4944">
        <v>140</v>
      </c>
      <c r="S4944">
        <v>134</v>
      </c>
      <c r="T4944">
        <f>(Data[[#This Row],[mean_r]]/256)*100</f>
        <v>91.796875</v>
      </c>
      <c r="U4944">
        <f>(Data[[#This Row],[mean_g]]/256)*100</f>
        <v>54.6875</v>
      </c>
      <c r="V4944">
        <f>(Data[[#This Row],[mean_b]]/256)*100</f>
        <v>52.34375</v>
      </c>
      <c r="W4944">
        <v>0.51500000000000001</v>
      </c>
      <c r="X4944" t="s">
        <v>51</v>
      </c>
      <c r="Y4944" t="s">
        <v>40</v>
      </c>
      <c r="Z4944">
        <v>9392</v>
      </c>
      <c r="AA4944">
        <v>5.16</v>
      </c>
      <c r="AB4944">
        <v>13.6</v>
      </c>
      <c r="AC4944">
        <v>49</v>
      </c>
      <c r="AD4944">
        <v>146199</v>
      </c>
      <c r="AE4944">
        <v>85.6</v>
      </c>
      <c r="AF4944">
        <v>35.299999999999997</v>
      </c>
      <c r="AG4944" t="s">
        <v>64</v>
      </c>
      <c r="AH4944" t="s">
        <v>47</v>
      </c>
      <c r="AI4944" t="s">
        <v>52</v>
      </c>
      <c r="AJ4944">
        <v>100</v>
      </c>
      <c r="AK4944">
        <v>256</v>
      </c>
      <c r="AL4944">
        <v>5.1799999999999999E-2</v>
      </c>
      <c r="AM4944">
        <v>0.84209999999999996</v>
      </c>
      <c r="AN4944">
        <v>0.84140000000000004</v>
      </c>
      <c r="AO4944">
        <f>Data[[#This Row],[labeller_confidence_score]]-Data[[#This Row],[cytodiffusion_classification_confidence]]</f>
        <v>-6.9999999999992291E-4</v>
      </c>
    </row>
    <row r="4945" spans="1:41" x14ac:dyDescent="0.3">
      <c r="A4945" t="s">
        <v>5018</v>
      </c>
      <c r="B4945" t="s">
        <v>66</v>
      </c>
      <c r="C4945">
        <v>1</v>
      </c>
      <c r="D4945" t="s">
        <v>67</v>
      </c>
      <c r="E4945">
        <v>10.39</v>
      </c>
      <c r="F4945">
        <v>92.2</v>
      </c>
      <c r="G4945">
        <v>0.65700000000000003</v>
      </c>
      <c r="H4945">
        <v>0.12</v>
      </c>
      <c r="I4945">
        <f>Data[[#This Row],[nucleus_area_pct]]/Data[[#This Row],[cytoplasm_ratio]]</f>
        <v>768.33333333333337</v>
      </c>
      <c r="J4945">
        <v>0.65</v>
      </c>
      <c r="K4945">
        <v>0.64500000000000002</v>
      </c>
      <c r="L4945">
        <v>0.57999999999999996</v>
      </c>
      <c r="M4945">
        <v>1</v>
      </c>
      <c r="N4945">
        <v>0.57999999999999996</v>
      </c>
      <c r="O4945">
        <v>419</v>
      </c>
      <c r="P4945">
        <v>85</v>
      </c>
      <c r="Q4945">
        <v>187</v>
      </c>
      <c r="R4945">
        <v>124</v>
      </c>
      <c r="S4945">
        <v>208</v>
      </c>
      <c r="T4945">
        <f>(Data[[#This Row],[mean_r]]/256)*100</f>
        <v>73.046875</v>
      </c>
      <c r="U4945">
        <f>(Data[[#This Row],[mean_g]]/256)*100</f>
        <v>48.4375</v>
      </c>
      <c r="V4945">
        <f>(Data[[#This Row],[mean_b]]/256)*100</f>
        <v>81.25</v>
      </c>
      <c r="W4945">
        <v>0.68100000000000005</v>
      </c>
      <c r="X4945" t="s">
        <v>39</v>
      </c>
      <c r="Y4945" t="s">
        <v>45</v>
      </c>
      <c r="Z4945">
        <v>10472</v>
      </c>
      <c r="AA4945">
        <v>3.8</v>
      </c>
      <c r="AB4945">
        <v>14.5</v>
      </c>
      <c r="AC4945">
        <v>38.6</v>
      </c>
      <c r="AD4945">
        <v>295705</v>
      </c>
      <c r="AE4945">
        <v>95.3</v>
      </c>
      <c r="AF4945">
        <v>31.1</v>
      </c>
      <c r="AG4945" t="s">
        <v>46</v>
      </c>
      <c r="AH4945" t="s">
        <v>42</v>
      </c>
      <c r="AI4945" t="s">
        <v>43</v>
      </c>
      <c r="AJ4945">
        <v>100</v>
      </c>
      <c r="AK4945">
        <v>512</v>
      </c>
      <c r="AL4945">
        <v>0.89680000000000004</v>
      </c>
      <c r="AM4945">
        <v>0.63</v>
      </c>
      <c r="AN4945">
        <v>0.74339999999999995</v>
      </c>
      <c r="AO4945">
        <f>Data[[#This Row],[labeller_confidence_score]]-Data[[#This Row],[cytodiffusion_classification_confidence]]</f>
        <v>0.11339999999999995</v>
      </c>
    </row>
    <row r="4946" spans="1:41" x14ac:dyDescent="0.3">
      <c r="A4946" t="s">
        <v>5019</v>
      </c>
      <c r="B4946" t="s">
        <v>54</v>
      </c>
      <c r="C4946">
        <v>0</v>
      </c>
      <c r="D4946" t="s">
        <v>54</v>
      </c>
      <c r="E4946">
        <v>7.5</v>
      </c>
      <c r="F4946">
        <v>0</v>
      </c>
      <c r="G4946">
        <v>0</v>
      </c>
      <c r="H4946">
        <v>1</v>
      </c>
      <c r="I4946">
        <f>Data[[#This Row],[nucleus_area_pct]]/Data[[#This Row],[cytoplasm_ratio]]</f>
        <v>0</v>
      </c>
      <c r="J4946">
        <v>0.91300000000000003</v>
      </c>
      <c r="K4946">
        <v>0.24199999999999999</v>
      </c>
      <c r="L4946">
        <v>0.59</v>
      </c>
      <c r="M4946">
        <v>1</v>
      </c>
      <c r="N4946">
        <v>0.97099999999999997</v>
      </c>
      <c r="O4946">
        <v>169</v>
      </c>
      <c r="P4946">
        <v>50</v>
      </c>
      <c r="Q4946">
        <v>218</v>
      </c>
      <c r="R4946">
        <v>113</v>
      </c>
      <c r="S4946">
        <v>127</v>
      </c>
      <c r="T4946">
        <f>(Data[[#This Row],[mean_r]]/256)*100</f>
        <v>85.15625</v>
      </c>
      <c r="U4946">
        <f>(Data[[#This Row],[mean_g]]/256)*100</f>
        <v>44.140625</v>
      </c>
      <c r="V4946">
        <f>(Data[[#This Row],[mean_b]]/256)*100</f>
        <v>49.609375</v>
      </c>
      <c r="W4946">
        <v>0.58299999999999996</v>
      </c>
      <c r="X4946" t="s">
        <v>51</v>
      </c>
      <c r="Y4946" t="s">
        <v>45</v>
      </c>
      <c r="Z4946">
        <v>4503</v>
      </c>
      <c r="AA4946">
        <v>4.68</v>
      </c>
      <c r="AB4946">
        <v>14.6</v>
      </c>
      <c r="AC4946">
        <v>42.6</v>
      </c>
      <c r="AD4946">
        <v>141859</v>
      </c>
      <c r="AE4946">
        <v>73.7</v>
      </c>
      <c r="AF4946">
        <v>30.9</v>
      </c>
      <c r="AG4946" t="s">
        <v>64</v>
      </c>
      <c r="AH4946" t="s">
        <v>42</v>
      </c>
      <c r="AI4946" t="s">
        <v>56</v>
      </c>
      <c r="AJ4946">
        <v>100</v>
      </c>
      <c r="AK4946">
        <v>360</v>
      </c>
      <c r="AL4946">
        <v>4.8599999999999997E-2</v>
      </c>
      <c r="AM4946">
        <v>0.88129999999999997</v>
      </c>
      <c r="AN4946">
        <v>0.86909999999999998</v>
      </c>
      <c r="AO4946">
        <f>Data[[#This Row],[labeller_confidence_score]]-Data[[#This Row],[cytodiffusion_classification_confidence]]</f>
        <v>-1.2199999999999989E-2</v>
      </c>
    </row>
    <row r="4947" spans="1:41" x14ac:dyDescent="0.3">
      <c r="A4947" t="s">
        <v>5020</v>
      </c>
      <c r="B4947" t="s">
        <v>60</v>
      </c>
      <c r="C4947">
        <v>0</v>
      </c>
      <c r="D4947" t="s">
        <v>50</v>
      </c>
      <c r="E4947">
        <v>16.68</v>
      </c>
      <c r="F4947">
        <v>59.7</v>
      </c>
      <c r="G4947">
        <v>0.46100000000000002</v>
      </c>
      <c r="H4947">
        <v>0.35799999999999998</v>
      </c>
      <c r="I4947">
        <f>Data[[#This Row],[nucleus_area_pct]]/Data[[#This Row],[cytoplasm_ratio]]</f>
        <v>166.75977653631287</v>
      </c>
      <c r="J4947">
        <v>0.68700000000000006</v>
      </c>
      <c r="K4947">
        <v>0.496</v>
      </c>
      <c r="L4947">
        <v>2.84</v>
      </c>
      <c r="M4947">
        <v>1.4</v>
      </c>
      <c r="N4947">
        <v>0.78400000000000003</v>
      </c>
      <c r="O4947">
        <v>597</v>
      </c>
      <c r="P4947">
        <v>97</v>
      </c>
      <c r="Q4947">
        <v>207</v>
      </c>
      <c r="R4947">
        <v>187</v>
      </c>
      <c r="S4947">
        <v>179</v>
      </c>
      <c r="T4947">
        <f>(Data[[#This Row],[mean_r]]/256)*100</f>
        <v>80.859375</v>
      </c>
      <c r="U4947">
        <f>(Data[[#This Row],[mean_g]]/256)*100</f>
        <v>73.046875</v>
      </c>
      <c r="V4947">
        <f>(Data[[#This Row],[mean_b]]/256)*100</f>
        <v>69.921875</v>
      </c>
      <c r="W4947">
        <v>0.63800000000000001</v>
      </c>
      <c r="X4947" t="s">
        <v>51</v>
      </c>
      <c r="Y4947" t="s">
        <v>45</v>
      </c>
      <c r="Z4947">
        <v>12213</v>
      </c>
      <c r="AA4947">
        <v>6.03</v>
      </c>
      <c r="AB4947">
        <v>11.6</v>
      </c>
      <c r="AC4947">
        <v>36.700000000000003</v>
      </c>
      <c r="AD4947">
        <v>211949</v>
      </c>
      <c r="AE4947">
        <v>82.8</v>
      </c>
      <c r="AF4947">
        <v>33</v>
      </c>
      <c r="AG4947" t="s">
        <v>46</v>
      </c>
      <c r="AH4947" t="s">
        <v>42</v>
      </c>
      <c r="AI4947" t="s">
        <v>52</v>
      </c>
      <c r="AJ4947">
        <v>100</v>
      </c>
      <c r="AK4947">
        <v>360</v>
      </c>
      <c r="AL4947">
        <v>7.5999999999999998E-2</v>
      </c>
      <c r="AM4947">
        <v>0.93540000000000001</v>
      </c>
      <c r="AN4947">
        <v>0.86539999999999995</v>
      </c>
      <c r="AO4947">
        <f>Data[[#This Row],[labeller_confidence_score]]-Data[[#This Row],[cytodiffusion_classification_confidence]]</f>
        <v>-7.0000000000000062E-2</v>
      </c>
    </row>
    <row r="4948" spans="1:41" x14ac:dyDescent="0.3">
      <c r="A4948" t="s">
        <v>5021</v>
      </c>
      <c r="B4948" t="s">
        <v>67</v>
      </c>
      <c r="C4948">
        <v>1</v>
      </c>
      <c r="D4948" t="s">
        <v>67</v>
      </c>
      <c r="E4948">
        <v>4.47</v>
      </c>
      <c r="F4948">
        <v>24.1</v>
      </c>
      <c r="G4948">
        <v>0.34300000000000003</v>
      </c>
      <c r="H4948">
        <v>0.65400000000000003</v>
      </c>
      <c r="I4948">
        <f>Data[[#This Row],[nucleus_area_pct]]/Data[[#This Row],[cytoplasm_ratio]]</f>
        <v>36.850152905198776</v>
      </c>
      <c r="J4948">
        <v>0.89100000000000001</v>
      </c>
      <c r="K4948">
        <v>0.49299999999999999</v>
      </c>
      <c r="L4948">
        <v>2.46</v>
      </c>
      <c r="M4948">
        <v>1</v>
      </c>
      <c r="N4948">
        <v>0.75</v>
      </c>
      <c r="O4948">
        <v>78</v>
      </c>
      <c r="P4948">
        <v>72</v>
      </c>
      <c r="Q4948">
        <v>203</v>
      </c>
      <c r="R4948">
        <v>170</v>
      </c>
      <c r="S4948">
        <v>174</v>
      </c>
      <c r="T4948">
        <f>(Data[[#This Row],[mean_r]]/256)*100</f>
        <v>79.296875</v>
      </c>
      <c r="U4948">
        <f>(Data[[#This Row],[mean_g]]/256)*100</f>
        <v>66.40625</v>
      </c>
      <c r="V4948">
        <f>(Data[[#This Row],[mean_b]]/256)*100</f>
        <v>67.96875</v>
      </c>
      <c r="W4948">
        <v>0.59199999999999997</v>
      </c>
      <c r="X4948" t="s">
        <v>51</v>
      </c>
      <c r="Y4948" t="s">
        <v>45</v>
      </c>
      <c r="Z4948">
        <v>6479</v>
      </c>
      <c r="AA4948">
        <v>5.76</v>
      </c>
      <c r="AB4948">
        <v>16.399999999999999</v>
      </c>
      <c r="AC4948">
        <v>39.6</v>
      </c>
      <c r="AD4948">
        <v>257635</v>
      </c>
      <c r="AE4948">
        <v>102.7</v>
      </c>
      <c r="AF4948">
        <v>31.3</v>
      </c>
      <c r="AG4948" t="s">
        <v>41</v>
      </c>
      <c r="AH4948" t="s">
        <v>42</v>
      </c>
      <c r="AI4948" t="s">
        <v>56</v>
      </c>
      <c r="AJ4948">
        <v>60</v>
      </c>
      <c r="AK4948">
        <v>224</v>
      </c>
      <c r="AL4948">
        <v>0.86729999999999996</v>
      </c>
      <c r="AM4948">
        <v>0.94879999999999998</v>
      </c>
      <c r="AN4948">
        <v>0.82630000000000003</v>
      </c>
      <c r="AO4948">
        <f>Data[[#This Row],[labeller_confidence_score]]-Data[[#This Row],[cytodiffusion_classification_confidence]]</f>
        <v>-0.12249999999999994</v>
      </c>
    </row>
    <row r="4949" spans="1:41" x14ac:dyDescent="0.3">
      <c r="A4949" t="s">
        <v>5022</v>
      </c>
      <c r="B4949" t="s">
        <v>37</v>
      </c>
      <c r="C4949">
        <v>1</v>
      </c>
      <c r="D4949" t="s">
        <v>38</v>
      </c>
      <c r="E4949">
        <v>13.5</v>
      </c>
      <c r="F4949">
        <v>60</v>
      </c>
      <c r="G4949">
        <v>0.57899999999999996</v>
      </c>
      <c r="H4949">
        <v>0.44</v>
      </c>
      <c r="I4949">
        <f>Data[[#This Row],[nucleus_area_pct]]/Data[[#This Row],[cytoplasm_ratio]]</f>
        <v>136.36363636363637</v>
      </c>
      <c r="J4949">
        <v>0.66300000000000003</v>
      </c>
      <c r="K4949">
        <v>0.42499999999999999</v>
      </c>
      <c r="L4949">
        <v>3.31</v>
      </c>
      <c r="M4949">
        <v>6.4</v>
      </c>
      <c r="N4949">
        <v>0.76800000000000002</v>
      </c>
      <c r="O4949">
        <v>453</v>
      </c>
      <c r="P4949">
        <v>75</v>
      </c>
      <c r="Q4949">
        <v>220</v>
      </c>
      <c r="R4949">
        <v>161</v>
      </c>
      <c r="S4949">
        <v>171</v>
      </c>
      <c r="T4949">
        <f>(Data[[#This Row],[mean_r]]/256)*100</f>
        <v>85.9375</v>
      </c>
      <c r="U4949">
        <f>(Data[[#This Row],[mean_g]]/256)*100</f>
        <v>62.890625</v>
      </c>
      <c r="V4949">
        <f>(Data[[#This Row],[mean_b]]/256)*100</f>
        <v>66.796875</v>
      </c>
      <c r="W4949">
        <v>0.76800000000000002</v>
      </c>
      <c r="X4949" t="s">
        <v>51</v>
      </c>
      <c r="Y4949" t="s">
        <v>40</v>
      </c>
      <c r="Z4949">
        <v>8483</v>
      </c>
      <c r="AA4949">
        <v>3.96</v>
      </c>
      <c r="AB4949">
        <v>15.9</v>
      </c>
      <c r="AC4949">
        <v>37.200000000000003</v>
      </c>
      <c r="AD4949">
        <v>349801</v>
      </c>
      <c r="AE4949">
        <v>81</v>
      </c>
      <c r="AF4949">
        <v>34</v>
      </c>
      <c r="AG4949" t="s">
        <v>46</v>
      </c>
      <c r="AH4949" t="s">
        <v>68</v>
      </c>
      <c r="AI4949" t="s">
        <v>56</v>
      </c>
      <c r="AJ4949">
        <v>100</v>
      </c>
      <c r="AK4949">
        <v>512</v>
      </c>
      <c r="AL4949">
        <v>0.77559999999999996</v>
      </c>
      <c r="AM4949">
        <v>0.76519999999999999</v>
      </c>
      <c r="AN4949">
        <v>0.86839999999999995</v>
      </c>
      <c r="AO4949">
        <f>Data[[#This Row],[labeller_confidence_score]]-Data[[#This Row],[cytodiffusion_classification_confidence]]</f>
        <v>0.10319999999999996</v>
      </c>
    </row>
    <row r="4950" spans="1:41" x14ac:dyDescent="0.3">
      <c r="A4950" t="s">
        <v>5023</v>
      </c>
      <c r="B4950" t="s">
        <v>87</v>
      </c>
      <c r="C4950">
        <v>0</v>
      </c>
      <c r="D4950" t="s">
        <v>50</v>
      </c>
      <c r="E4950">
        <v>12.13</v>
      </c>
      <c r="F4950">
        <v>44.2</v>
      </c>
      <c r="G4950">
        <v>0.57899999999999996</v>
      </c>
      <c r="H4950">
        <v>0.57999999999999996</v>
      </c>
      <c r="I4950">
        <f>Data[[#This Row],[nucleus_area_pct]]/Data[[#This Row],[cytoplasm_ratio]]</f>
        <v>76.206896551724142</v>
      </c>
      <c r="J4950">
        <v>0.88900000000000001</v>
      </c>
      <c r="K4950">
        <v>0.36599999999999999</v>
      </c>
      <c r="L4950">
        <v>3.36</v>
      </c>
      <c r="M4950">
        <v>1.7</v>
      </c>
      <c r="N4950">
        <v>0.70099999999999996</v>
      </c>
      <c r="O4950">
        <v>482</v>
      </c>
      <c r="P4950">
        <v>76</v>
      </c>
      <c r="Q4950">
        <v>238</v>
      </c>
      <c r="R4950">
        <v>161</v>
      </c>
      <c r="S4950">
        <v>179</v>
      </c>
      <c r="T4950">
        <f>(Data[[#This Row],[mean_r]]/256)*100</f>
        <v>92.96875</v>
      </c>
      <c r="U4950">
        <f>(Data[[#This Row],[mean_g]]/256)*100</f>
        <v>62.890625</v>
      </c>
      <c r="V4950">
        <f>(Data[[#This Row],[mean_b]]/256)*100</f>
        <v>69.921875</v>
      </c>
      <c r="W4950">
        <v>0.67900000000000005</v>
      </c>
      <c r="X4950" t="s">
        <v>39</v>
      </c>
      <c r="Y4950" t="s">
        <v>45</v>
      </c>
      <c r="Z4950">
        <v>8837</v>
      </c>
      <c r="AA4950">
        <v>5.0599999999999996</v>
      </c>
      <c r="AB4950">
        <v>16.2</v>
      </c>
      <c r="AC4950">
        <v>38.5</v>
      </c>
      <c r="AD4950">
        <v>115117</v>
      </c>
      <c r="AE4950">
        <v>103.1</v>
      </c>
      <c r="AF4950">
        <v>33.700000000000003</v>
      </c>
      <c r="AG4950" t="s">
        <v>46</v>
      </c>
      <c r="AH4950" t="s">
        <v>68</v>
      </c>
      <c r="AI4950" t="s">
        <v>56</v>
      </c>
      <c r="AJ4950">
        <v>100</v>
      </c>
      <c r="AK4950">
        <v>512</v>
      </c>
      <c r="AL4950">
        <v>7.0900000000000005E-2</v>
      </c>
      <c r="AM4950">
        <v>0.98</v>
      </c>
      <c r="AN4950">
        <v>0.91620000000000001</v>
      </c>
      <c r="AO4950">
        <f>Data[[#This Row],[labeller_confidence_score]]-Data[[#This Row],[cytodiffusion_classification_confidence]]</f>
        <v>-6.3799999999999968E-2</v>
      </c>
    </row>
    <row r="4951" spans="1:41" x14ac:dyDescent="0.3">
      <c r="A4951" t="s">
        <v>5024</v>
      </c>
      <c r="B4951" t="s">
        <v>62</v>
      </c>
      <c r="C4951">
        <v>0</v>
      </c>
      <c r="D4951" t="s">
        <v>50</v>
      </c>
      <c r="E4951">
        <v>9.01</v>
      </c>
      <c r="F4951">
        <v>86.5</v>
      </c>
      <c r="G4951">
        <v>0.78800000000000003</v>
      </c>
      <c r="H4951">
        <v>0.26500000000000001</v>
      </c>
      <c r="I4951">
        <f>Data[[#This Row],[nucleus_area_pct]]/Data[[#This Row],[cytoplasm_ratio]]</f>
        <v>326.41509433962261</v>
      </c>
      <c r="J4951">
        <v>0.874</v>
      </c>
      <c r="K4951">
        <v>0.121</v>
      </c>
      <c r="L4951">
        <v>1.06</v>
      </c>
      <c r="M4951">
        <v>1</v>
      </c>
      <c r="N4951">
        <v>0.89700000000000002</v>
      </c>
      <c r="O4951">
        <v>265</v>
      </c>
      <c r="P4951">
        <v>70</v>
      </c>
      <c r="Q4951">
        <v>219</v>
      </c>
      <c r="R4951">
        <v>156</v>
      </c>
      <c r="S4951">
        <v>209</v>
      </c>
      <c r="T4951">
        <f>(Data[[#This Row],[mean_r]]/256)*100</f>
        <v>85.546875</v>
      </c>
      <c r="U4951">
        <f>(Data[[#This Row],[mean_g]]/256)*100</f>
        <v>60.9375</v>
      </c>
      <c r="V4951">
        <f>(Data[[#This Row],[mean_b]]/256)*100</f>
        <v>81.640625</v>
      </c>
      <c r="W4951">
        <v>0.69599999999999995</v>
      </c>
      <c r="X4951" t="s">
        <v>39</v>
      </c>
      <c r="Y4951" t="s">
        <v>45</v>
      </c>
      <c r="Z4951">
        <v>3431</v>
      </c>
      <c r="AA4951">
        <v>5.3</v>
      </c>
      <c r="AB4951">
        <v>11.4</v>
      </c>
      <c r="AC4951">
        <v>38.299999999999997</v>
      </c>
      <c r="AD4951">
        <v>274829</v>
      </c>
      <c r="AE4951">
        <v>86</v>
      </c>
      <c r="AF4951">
        <v>33.5</v>
      </c>
      <c r="AG4951" t="s">
        <v>46</v>
      </c>
      <c r="AH4951" t="s">
        <v>47</v>
      </c>
      <c r="AI4951" t="s">
        <v>56</v>
      </c>
      <c r="AJ4951">
        <v>100</v>
      </c>
      <c r="AK4951">
        <v>360</v>
      </c>
      <c r="AL4951">
        <v>9.4799999999999995E-2</v>
      </c>
      <c r="AM4951">
        <v>0.90720000000000001</v>
      </c>
      <c r="AN4951">
        <v>0.94220000000000004</v>
      </c>
      <c r="AO4951">
        <f>Data[[#This Row],[labeller_confidence_score]]-Data[[#This Row],[cytodiffusion_classification_confidence]]</f>
        <v>3.5000000000000031E-2</v>
      </c>
    </row>
    <row r="4952" spans="1:41" x14ac:dyDescent="0.3">
      <c r="A4952" t="s">
        <v>5025</v>
      </c>
      <c r="B4952" t="s">
        <v>49</v>
      </c>
      <c r="C4952">
        <v>0</v>
      </c>
      <c r="D4952" t="s">
        <v>50</v>
      </c>
      <c r="E4952">
        <v>14.12</v>
      </c>
      <c r="F4952">
        <v>53.7</v>
      </c>
      <c r="G4952">
        <v>0.32500000000000001</v>
      </c>
      <c r="H4952">
        <v>0.438</v>
      </c>
      <c r="I4952">
        <f>Data[[#This Row],[nucleus_area_pct]]/Data[[#This Row],[cytoplasm_ratio]]</f>
        <v>122.60273972602741</v>
      </c>
      <c r="J4952">
        <v>0.78800000000000003</v>
      </c>
      <c r="K4952">
        <v>0.17100000000000001</v>
      </c>
      <c r="L4952">
        <v>3.87</v>
      </c>
      <c r="M4952">
        <v>3.1</v>
      </c>
      <c r="N4952">
        <v>0.83599999999999997</v>
      </c>
      <c r="O4952">
        <v>408</v>
      </c>
      <c r="P4952">
        <v>61</v>
      </c>
      <c r="Q4952">
        <v>193</v>
      </c>
      <c r="R4952">
        <v>145</v>
      </c>
      <c r="S4952">
        <v>201</v>
      </c>
      <c r="T4952">
        <f>(Data[[#This Row],[mean_r]]/256)*100</f>
        <v>75.390625</v>
      </c>
      <c r="U4952">
        <f>(Data[[#This Row],[mean_g]]/256)*100</f>
        <v>56.640625</v>
      </c>
      <c r="V4952">
        <f>(Data[[#This Row],[mean_b]]/256)*100</f>
        <v>78.515625</v>
      </c>
      <c r="W4952">
        <v>0.64</v>
      </c>
      <c r="X4952" t="s">
        <v>51</v>
      </c>
      <c r="Y4952" t="s">
        <v>40</v>
      </c>
      <c r="Z4952">
        <v>5695</v>
      </c>
      <c r="AA4952">
        <v>4.1399999999999997</v>
      </c>
      <c r="AB4952">
        <v>12.7</v>
      </c>
      <c r="AC4952">
        <v>40.799999999999997</v>
      </c>
      <c r="AD4952">
        <v>222655</v>
      </c>
      <c r="AE4952">
        <v>86.3</v>
      </c>
      <c r="AF4952">
        <v>34.4</v>
      </c>
      <c r="AG4952" t="s">
        <v>64</v>
      </c>
      <c r="AH4952" t="s">
        <v>42</v>
      </c>
      <c r="AI4952" t="s">
        <v>52</v>
      </c>
      <c r="AJ4952">
        <v>100</v>
      </c>
      <c r="AK4952">
        <v>256</v>
      </c>
      <c r="AL4952">
        <v>5.1499999999999997E-2</v>
      </c>
      <c r="AM4952">
        <v>0.85009999999999997</v>
      </c>
      <c r="AN4952">
        <v>0.9254</v>
      </c>
      <c r="AO4952">
        <f>Data[[#This Row],[labeller_confidence_score]]-Data[[#This Row],[cytodiffusion_classification_confidence]]</f>
        <v>7.5300000000000034E-2</v>
      </c>
    </row>
    <row r="4953" spans="1:41" x14ac:dyDescent="0.3">
      <c r="A4953" t="s">
        <v>5026</v>
      </c>
      <c r="B4953" t="s">
        <v>62</v>
      </c>
      <c r="C4953">
        <v>0</v>
      </c>
      <c r="D4953" t="s">
        <v>50</v>
      </c>
      <c r="E4953">
        <v>11.41</v>
      </c>
      <c r="F4953">
        <v>78.7</v>
      </c>
      <c r="G4953">
        <v>0.89700000000000002</v>
      </c>
      <c r="H4953">
        <v>0.193</v>
      </c>
      <c r="I4953">
        <f>Data[[#This Row],[nucleus_area_pct]]/Data[[#This Row],[cytoplasm_ratio]]</f>
        <v>407.77202072538859</v>
      </c>
      <c r="J4953">
        <v>0.85499999999999998</v>
      </c>
      <c r="K4953">
        <v>0.31900000000000001</v>
      </c>
      <c r="L4953">
        <v>1.34</v>
      </c>
      <c r="M4953">
        <v>1</v>
      </c>
      <c r="N4953">
        <v>0.95499999999999996</v>
      </c>
      <c r="O4953">
        <v>380</v>
      </c>
      <c r="P4953">
        <v>52</v>
      </c>
      <c r="Q4953">
        <v>205</v>
      </c>
      <c r="R4953">
        <v>150</v>
      </c>
      <c r="S4953">
        <v>183</v>
      </c>
      <c r="T4953">
        <f>(Data[[#This Row],[mean_r]]/256)*100</f>
        <v>80.078125</v>
      </c>
      <c r="U4953">
        <f>(Data[[#This Row],[mean_g]]/256)*100</f>
        <v>58.59375</v>
      </c>
      <c r="V4953">
        <f>(Data[[#This Row],[mean_b]]/256)*100</f>
        <v>71.484375</v>
      </c>
      <c r="W4953">
        <v>0.66200000000000003</v>
      </c>
      <c r="X4953" t="s">
        <v>51</v>
      </c>
      <c r="Y4953" t="s">
        <v>45</v>
      </c>
      <c r="Z4953">
        <v>10980</v>
      </c>
      <c r="AA4953">
        <v>5.27</v>
      </c>
      <c r="AB4953">
        <v>20</v>
      </c>
      <c r="AC4953">
        <v>48.1</v>
      </c>
      <c r="AD4953">
        <v>152863</v>
      </c>
      <c r="AE4953">
        <v>75.7</v>
      </c>
      <c r="AF4953">
        <v>32.700000000000003</v>
      </c>
      <c r="AG4953" t="s">
        <v>46</v>
      </c>
      <c r="AH4953" t="s">
        <v>47</v>
      </c>
      <c r="AI4953" t="s">
        <v>52</v>
      </c>
      <c r="AJ4953">
        <v>60</v>
      </c>
      <c r="AK4953">
        <v>256</v>
      </c>
      <c r="AL4953">
        <v>1.8800000000000001E-2</v>
      </c>
      <c r="AM4953">
        <v>0.92789999999999995</v>
      </c>
      <c r="AN4953">
        <v>0.91510000000000002</v>
      </c>
      <c r="AO4953">
        <f>Data[[#This Row],[labeller_confidence_score]]-Data[[#This Row],[cytodiffusion_classification_confidence]]</f>
        <v>-1.2799999999999923E-2</v>
      </c>
    </row>
    <row r="4954" spans="1:41" x14ac:dyDescent="0.3">
      <c r="A4954" t="s">
        <v>5027</v>
      </c>
      <c r="B4954" t="s">
        <v>74</v>
      </c>
      <c r="C4954">
        <v>0</v>
      </c>
      <c r="D4954" t="s">
        <v>75</v>
      </c>
      <c r="E4954">
        <v>1.88</v>
      </c>
      <c r="F4954">
        <v>0</v>
      </c>
      <c r="G4954">
        <v>0</v>
      </c>
      <c r="H4954">
        <v>1</v>
      </c>
      <c r="I4954">
        <f>Data[[#This Row],[nucleus_area_pct]]/Data[[#This Row],[cytoplasm_ratio]]</f>
        <v>0</v>
      </c>
      <c r="J4954">
        <v>0.55600000000000005</v>
      </c>
      <c r="K4954">
        <v>0.64400000000000002</v>
      </c>
      <c r="L4954">
        <v>2.12</v>
      </c>
      <c r="M4954">
        <v>1</v>
      </c>
      <c r="N4954">
        <v>0.84599999999999997</v>
      </c>
      <c r="O4954">
        <v>16</v>
      </c>
      <c r="P4954">
        <v>18</v>
      </c>
      <c r="Q4954">
        <v>211</v>
      </c>
      <c r="R4954">
        <v>161</v>
      </c>
      <c r="S4954">
        <v>177</v>
      </c>
      <c r="T4954">
        <f>(Data[[#This Row],[mean_r]]/256)*100</f>
        <v>82.421875</v>
      </c>
      <c r="U4954">
        <f>(Data[[#This Row],[mean_g]]/256)*100</f>
        <v>62.890625</v>
      </c>
      <c r="V4954">
        <f>(Data[[#This Row],[mean_b]]/256)*100</f>
        <v>69.140625</v>
      </c>
      <c r="W4954">
        <v>0.57099999999999995</v>
      </c>
      <c r="X4954" t="s">
        <v>63</v>
      </c>
      <c r="Y4954" t="s">
        <v>40</v>
      </c>
      <c r="Z4954">
        <v>3653</v>
      </c>
      <c r="AA4954">
        <v>5.29</v>
      </c>
      <c r="AB4954">
        <v>14.9</v>
      </c>
      <c r="AC4954">
        <v>42.8</v>
      </c>
      <c r="AD4954">
        <v>371339</v>
      </c>
      <c r="AE4954">
        <v>81.8</v>
      </c>
      <c r="AF4954">
        <v>33.9</v>
      </c>
      <c r="AG4954" t="s">
        <v>46</v>
      </c>
      <c r="AH4954" t="s">
        <v>68</v>
      </c>
      <c r="AI4954" t="s">
        <v>43</v>
      </c>
      <c r="AJ4954">
        <v>60</v>
      </c>
      <c r="AK4954">
        <v>512</v>
      </c>
      <c r="AL4954">
        <v>8.1699999999999995E-2</v>
      </c>
      <c r="AM4954">
        <v>0.93720000000000003</v>
      </c>
      <c r="AN4954">
        <v>0.94389999999999996</v>
      </c>
      <c r="AO4954">
        <f>Data[[#This Row],[labeller_confidence_score]]-Data[[#This Row],[cytodiffusion_classification_confidence]]</f>
        <v>6.6999999999999282E-3</v>
      </c>
    </row>
    <row r="4955" spans="1:41" x14ac:dyDescent="0.3">
      <c r="A4955" t="s">
        <v>5028</v>
      </c>
      <c r="B4955" t="s">
        <v>60</v>
      </c>
      <c r="C4955">
        <v>0</v>
      </c>
      <c r="D4955" t="s">
        <v>50</v>
      </c>
      <c r="E4955">
        <v>14.72</v>
      </c>
      <c r="F4955">
        <v>65.099999999999994</v>
      </c>
      <c r="G4955">
        <v>0.36</v>
      </c>
      <c r="H4955">
        <v>0.45300000000000001</v>
      </c>
      <c r="I4955">
        <f>Data[[#This Row],[nucleus_area_pct]]/Data[[#This Row],[cytoplasm_ratio]]</f>
        <v>143.70860927152316</v>
      </c>
      <c r="J4955">
        <v>0.71299999999999997</v>
      </c>
      <c r="K4955">
        <v>0.55900000000000005</v>
      </c>
      <c r="L4955">
        <v>2.84</v>
      </c>
      <c r="M4955">
        <v>1.1000000000000001</v>
      </c>
      <c r="N4955">
        <v>0.79100000000000004</v>
      </c>
      <c r="O4955">
        <v>620</v>
      </c>
      <c r="P4955">
        <v>107</v>
      </c>
      <c r="Q4955">
        <v>214</v>
      </c>
      <c r="R4955">
        <v>154</v>
      </c>
      <c r="S4955">
        <v>185</v>
      </c>
      <c r="T4955">
        <f>(Data[[#This Row],[mean_r]]/256)*100</f>
        <v>83.59375</v>
      </c>
      <c r="U4955">
        <f>(Data[[#This Row],[mean_g]]/256)*100</f>
        <v>60.15625</v>
      </c>
      <c r="V4955">
        <f>(Data[[#This Row],[mean_b]]/256)*100</f>
        <v>72.265625</v>
      </c>
      <c r="W4955">
        <v>0.53500000000000003</v>
      </c>
      <c r="X4955" t="s">
        <v>63</v>
      </c>
      <c r="Y4955" t="s">
        <v>40</v>
      </c>
      <c r="Z4955">
        <v>5832</v>
      </c>
      <c r="AA4955">
        <v>5.81</v>
      </c>
      <c r="AB4955">
        <v>11.5</v>
      </c>
      <c r="AC4955">
        <v>38.1</v>
      </c>
      <c r="AD4955">
        <v>75606</v>
      </c>
      <c r="AE4955">
        <v>82.8</v>
      </c>
      <c r="AF4955">
        <v>35.9</v>
      </c>
      <c r="AG4955" t="s">
        <v>46</v>
      </c>
      <c r="AH4955" t="s">
        <v>42</v>
      </c>
      <c r="AI4955" t="s">
        <v>56</v>
      </c>
      <c r="AJ4955">
        <v>100</v>
      </c>
      <c r="AK4955">
        <v>256</v>
      </c>
      <c r="AL4955">
        <v>7.1199999999999999E-2</v>
      </c>
      <c r="AM4955">
        <v>0.94989999999999997</v>
      </c>
      <c r="AN4955">
        <v>0.84240000000000004</v>
      </c>
      <c r="AO4955">
        <f>Data[[#This Row],[labeller_confidence_score]]-Data[[#This Row],[cytodiffusion_classification_confidence]]</f>
        <v>-0.10749999999999993</v>
      </c>
    </row>
    <row r="4956" spans="1:41" x14ac:dyDescent="0.3">
      <c r="A4956" t="s">
        <v>5029</v>
      </c>
      <c r="B4956" t="s">
        <v>60</v>
      </c>
      <c r="C4956">
        <v>0</v>
      </c>
      <c r="D4956" t="s">
        <v>50</v>
      </c>
      <c r="E4956">
        <v>15.53</v>
      </c>
      <c r="F4956">
        <v>56.5</v>
      </c>
      <c r="G4956">
        <v>0.44700000000000001</v>
      </c>
      <c r="H4956">
        <v>0.36799999999999999</v>
      </c>
      <c r="I4956">
        <f>Data[[#This Row],[nucleus_area_pct]]/Data[[#This Row],[cytoplasm_ratio]]</f>
        <v>153.53260869565219</v>
      </c>
      <c r="J4956">
        <v>0.58499999999999996</v>
      </c>
      <c r="K4956">
        <v>0.58499999999999996</v>
      </c>
      <c r="L4956">
        <v>2.5499999999999998</v>
      </c>
      <c r="M4956">
        <v>1.5</v>
      </c>
      <c r="N4956">
        <v>0.78</v>
      </c>
      <c r="O4956">
        <v>609</v>
      </c>
      <c r="P4956">
        <v>94</v>
      </c>
      <c r="Q4956">
        <v>210</v>
      </c>
      <c r="R4956">
        <v>153</v>
      </c>
      <c r="S4956">
        <v>179</v>
      </c>
      <c r="T4956">
        <f>(Data[[#This Row],[mean_r]]/256)*100</f>
        <v>82.03125</v>
      </c>
      <c r="U4956">
        <f>(Data[[#This Row],[mean_g]]/256)*100</f>
        <v>59.765625</v>
      </c>
      <c r="V4956">
        <f>(Data[[#This Row],[mean_b]]/256)*100</f>
        <v>69.921875</v>
      </c>
      <c r="W4956">
        <v>0.59</v>
      </c>
      <c r="X4956" t="s">
        <v>51</v>
      </c>
      <c r="Y4956" t="s">
        <v>40</v>
      </c>
      <c r="Z4956">
        <v>8602</v>
      </c>
      <c r="AA4956">
        <v>3.65</v>
      </c>
      <c r="AB4956">
        <v>14.1</v>
      </c>
      <c r="AC4956">
        <v>41.5</v>
      </c>
      <c r="AD4956">
        <v>276171</v>
      </c>
      <c r="AE4956">
        <v>84.3</v>
      </c>
      <c r="AF4956">
        <v>31.3</v>
      </c>
      <c r="AG4956" t="s">
        <v>64</v>
      </c>
      <c r="AH4956" t="s">
        <v>68</v>
      </c>
      <c r="AI4956" t="s">
        <v>56</v>
      </c>
      <c r="AJ4956">
        <v>100</v>
      </c>
      <c r="AK4956">
        <v>360</v>
      </c>
      <c r="AL4956">
        <v>0.113</v>
      </c>
      <c r="AM4956">
        <v>0.96730000000000005</v>
      </c>
      <c r="AN4956">
        <v>0.95589999999999997</v>
      </c>
      <c r="AO4956">
        <f>Data[[#This Row],[labeller_confidence_score]]-Data[[#This Row],[cytodiffusion_classification_confidence]]</f>
        <v>-1.1400000000000077E-2</v>
      </c>
    </row>
    <row r="4957" spans="1:41" x14ac:dyDescent="0.3">
      <c r="A4957" t="s">
        <v>5030</v>
      </c>
      <c r="B4957" t="s">
        <v>62</v>
      </c>
      <c r="C4957">
        <v>0</v>
      </c>
      <c r="D4957" t="s">
        <v>50</v>
      </c>
      <c r="E4957">
        <v>9.23</v>
      </c>
      <c r="F4957">
        <v>85.6</v>
      </c>
      <c r="G4957">
        <v>0.82099999999999995</v>
      </c>
      <c r="H4957">
        <v>0.17</v>
      </c>
      <c r="I4957">
        <f>Data[[#This Row],[nucleus_area_pct]]/Data[[#This Row],[cytoplasm_ratio]]</f>
        <v>503.5294117647058</v>
      </c>
      <c r="J4957">
        <v>0.90100000000000002</v>
      </c>
      <c r="K4957">
        <v>0.25600000000000001</v>
      </c>
      <c r="L4957">
        <v>0.9</v>
      </c>
      <c r="M4957">
        <v>1.1000000000000001</v>
      </c>
      <c r="N4957">
        <v>0.90900000000000003</v>
      </c>
      <c r="O4957">
        <v>210</v>
      </c>
      <c r="P4957">
        <v>57</v>
      </c>
      <c r="Q4957">
        <v>193</v>
      </c>
      <c r="R4957">
        <v>170</v>
      </c>
      <c r="S4957">
        <v>179</v>
      </c>
      <c r="T4957">
        <f>(Data[[#This Row],[mean_r]]/256)*100</f>
        <v>75.390625</v>
      </c>
      <c r="U4957">
        <f>(Data[[#This Row],[mean_g]]/256)*100</f>
        <v>66.40625</v>
      </c>
      <c r="V4957">
        <f>(Data[[#This Row],[mean_b]]/256)*100</f>
        <v>69.921875</v>
      </c>
      <c r="W4957">
        <v>0.69099999999999995</v>
      </c>
      <c r="X4957" t="s">
        <v>63</v>
      </c>
      <c r="Y4957" t="s">
        <v>40</v>
      </c>
      <c r="Z4957">
        <v>7643</v>
      </c>
      <c r="AA4957">
        <v>3</v>
      </c>
      <c r="AB4957">
        <v>12.1</v>
      </c>
      <c r="AC4957">
        <v>35</v>
      </c>
      <c r="AD4957">
        <v>100957</v>
      </c>
      <c r="AE4957">
        <v>88.4</v>
      </c>
      <c r="AF4957">
        <v>35.299999999999997</v>
      </c>
      <c r="AG4957" t="s">
        <v>64</v>
      </c>
      <c r="AH4957" t="s">
        <v>42</v>
      </c>
      <c r="AI4957" t="s">
        <v>56</v>
      </c>
      <c r="AJ4957">
        <v>100</v>
      </c>
      <c r="AK4957">
        <v>360</v>
      </c>
      <c r="AL4957">
        <v>3.7499999999999999E-2</v>
      </c>
      <c r="AM4957">
        <v>0.93689999999999996</v>
      </c>
      <c r="AN4957">
        <v>0.84719999999999995</v>
      </c>
      <c r="AO4957">
        <f>Data[[#This Row],[labeller_confidence_score]]-Data[[#This Row],[cytodiffusion_classification_confidence]]</f>
        <v>-8.9700000000000002E-2</v>
      </c>
    </row>
    <row r="4958" spans="1:41" x14ac:dyDescent="0.3">
      <c r="A4958" t="s">
        <v>5031</v>
      </c>
      <c r="B4958" t="s">
        <v>49</v>
      </c>
      <c r="C4958">
        <v>0</v>
      </c>
      <c r="D4958" t="s">
        <v>50</v>
      </c>
      <c r="E4958">
        <v>11.92</v>
      </c>
      <c r="F4958">
        <v>48.9</v>
      </c>
      <c r="G4958">
        <v>0.60199999999999998</v>
      </c>
      <c r="H4958">
        <v>0.45300000000000001</v>
      </c>
      <c r="I4958">
        <f>Data[[#This Row],[nucleus_area_pct]]/Data[[#This Row],[cytoplasm_ratio]]</f>
        <v>107.94701986754966</v>
      </c>
      <c r="J4958">
        <v>0.79</v>
      </c>
      <c r="K4958">
        <v>0.32300000000000001</v>
      </c>
      <c r="L4958">
        <v>4.07</v>
      </c>
      <c r="M4958">
        <v>5.2</v>
      </c>
      <c r="N4958">
        <v>0.80600000000000005</v>
      </c>
      <c r="O4958">
        <v>437</v>
      </c>
      <c r="P4958">
        <v>72</v>
      </c>
      <c r="Q4958">
        <v>206</v>
      </c>
      <c r="R4958">
        <v>147</v>
      </c>
      <c r="S4958">
        <v>168</v>
      </c>
      <c r="T4958">
        <f>(Data[[#This Row],[mean_r]]/256)*100</f>
        <v>80.46875</v>
      </c>
      <c r="U4958">
        <f>(Data[[#This Row],[mean_g]]/256)*100</f>
        <v>57.421875</v>
      </c>
      <c r="V4958">
        <f>(Data[[#This Row],[mean_b]]/256)*100</f>
        <v>65.625</v>
      </c>
      <c r="W4958">
        <v>0.57099999999999995</v>
      </c>
      <c r="X4958" t="s">
        <v>51</v>
      </c>
      <c r="Y4958" t="s">
        <v>40</v>
      </c>
      <c r="Z4958">
        <v>8013</v>
      </c>
      <c r="AA4958">
        <v>4.66</v>
      </c>
      <c r="AB4958">
        <v>15.2</v>
      </c>
      <c r="AC4958">
        <v>49.4</v>
      </c>
      <c r="AD4958">
        <v>180592</v>
      </c>
      <c r="AE4958">
        <v>96.5</v>
      </c>
      <c r="AF4958">
        <v>32.9</v>
      </c>
      <c r="AG4958" t="s">
        <v>64</v>
      </c>
      <c r="AH4958" t="s">
        <v>68</v>
      </c>
      <c r="AI4958" t="s">
        <v>43</v>
      </c>
      <c r="AJ4958">
        <v>60</v>
      </c>
      <c r="AK4958">
        <v>360</v>
      </c>
      <c r="AL4958">
        <v>0.1094</v>
      </c>
      <c r="AM4958">
        <v>0.91620000000000001</v>
      </c>
      <c r="AN4958">
        <v>0.78890000000000005</v>
      </c>
      <c r="AO4958">
        <f>Data[[#This Row],[labeller_confidence_score]]-Data[[#This Row],[cytodiffusion_classification_confidence]]</f>
        <v>-0.12729999999999997</v>
      </c>
    </row>
    <row r="4959" spans="1:41" x14ac:dyDescent="0.3">
      <c r="A4959" t="s">
        <v>5032</v>
      </c>
      <c r="B4959" t="s">
        <v>89</v>
      </c>
      <c r="C4959">
        <v>1</v>
      </c>
      <c r="D4959" t="s">
        <v>38</v>
      </c>
      <c r="E4959">
        <v>12.58</v>
      </c>
      <c r="F4959">
        <v>61.2</v>
      </c>
      <c r="G4959">
        <v>0.64400000000000002</v>
      </c>
      <c r="H4959">
        <v>0.38400000000000001</v>
      </c>
      <c r="I4959">
        <f>Data[[#This Row],[nucleus_area_pct]]/Data[[#This Row],[cytoplasm_ratio]]</f>
        <v>159.375</v>
      </c>
      <c r="J4959">
        <v>0.76900000000000002</v>
      </c>
      <c r="K4959">
        <v>0.373</v>
      </c>
      <c r="L4959">
        <v>4.2699999999999996</v>
      </c>
      <c r="M4959">
        <v>2.9</v>
      </c>
      <c r="N4959">
        <v>0.74</v>
      </c>
      <c r="O4959">
        <v>411</v>
      </c>
      <c r="P4959">
        <v>82</v>
      </c>
      <c r="Q4959">
        <v>211</v>
      </c>
      <c r="R4959">
        <v>159</v>
      </c>
      <c r="S4959">
        <v>191</v>
      </c>
      <c r="T4959">
        <f>(Data[[#This Row],[mean_r]]/256)*100</f>
        <v>82.421875</v>
      </c>
      <c r="U4959">
        <f>(Data[[#This Row],[mean_g]]/256)*100</f>
        <v>62.109375</v>
      </c>
      <c r="V4959">
        <f>(Data[[#This Row],[mean_b]]/256)*100</f>
        <v>74.609375</v>
      </c>
      <c r="W4959">
        <v>0.68300000000000005</v>
      </c>
      <c r="X4959" t="s">
        <v>63</v>
      </c>
      <c r="Y4959" t="s">
        <v>45</v>
      </c>
      <c r="Z4959">
        <v>2690</v>
      </c>
      <c r="AA4959">
        <v>4.87</v>
      </c>
      <c r="AB4959">
        <v>13.4</v>
      </c>
      <c r="AC4959">
        <v>44.8</v>
      </c>
      <c r="AD4959">
        <v>272135</v>
      </c>
      <c r="AE4959">
        <v>102.7</v>
      </c>
      <c r="AF4959">
        <v>30.7</v>
      </c>
      <c r="AG4959" t="s">
        <v>41</v>
      </c>
      <c r="AH4959" t="s">
        <v>42</v>
      </c>
      <c r="AI4959" t="s">
        <v>56</v>
      </c>
      <c r="AJ4959">
        <v>60</v>
      </c>
      <c r="AK4959">
        <v>224</v>
      </c>
      <c r="AL4959">
        <v>0.99809999999999999</v>
      </c>
      <c r="AM4959">
        <v>0.77790000000000004</v>
      </c>
      <c r="AN4959">
        <v>0.93569999999999998</v>
      </c>
      <c r="AO4959">
        <f>Data[[#This Row],[labeller_confidence_score]]-Data[[#This Row],[cytodiffusion_classification_confidence]]</f>
        <v>0.15779999999999994</v>
      </c>
    </row>
    <row r="4960" spans="1:41" x14ac:dyDescent="0.3">
      <c r="A4960" t="s">
        <v>5033</v>
      </c>
      <c r="B4960" t="s">
        <v>60</v>
      </c>
      <c r="C4960">
        <v>0</v>
      </c>
      <c r="D4960" t="s">
        <v>50</v>
      </c>
      <c r="E4960">
        <v>15.93</v>
      </c>
      <c r="F4960">
        <v>65.599999999999994</v>
      </c>
      <c r="G4960">
        <v>0.38400000000000001</v>
      </c>
      <c r="H4960">
        <v>0.214</v>
      </c>
      <c r="I4960">
        <f>Data[[#This Row],[nucleus_area_pct]]/Data[[#This Row],[cytoplasm_ratio]]</f>
        <v>306.54205607476632</v>
      </c>
      <c r="J4960">
        <v>0.54200000000000004</v>
      </c>
      <c r="K4960">
        <v>0.35499999999999998</v>
      </c>
      <c r="L4960">
        <v>1.52</v>
      </c>
      <c r="M4960">
        <v>1.2</v>
      </c>
      <c r="N4960">
        <v>0.745</v>
      </c>
      <c r="O4960">
        <v>568</v>
      </c>
      <c r="P4960">
        <v>95</v>
      </c>
      <c r="Q4960">
        <v>210</v>
      </c>
      <c r="R4960">
        <v>166</v>
      </c>
      <c r="S4960">
        <v>181</v>
      </c>
      <c r="T4960">
        <f>(Data[[#This Row],[mean_r]]/256)*100</f>
        <v>82.03125</v>
      </c>
      <c r="U4960">
        <f>(Data[[#This Row],[mean_g]]/256)*100</f>
        <v>64.84375</v>
      </c>
      <c r="V4960">
        <f>(Data[[#This Row],[mean_b]]/256)*100</f>
        <v>70.703125</v>
      </c>
      <c r="W4960">
        <v>0.50600000000000001</v>
      </c>
      <c r="X4960" t="s">
        <v>39</v>
      </c>
      <c r="Y4960" t="s">
        <v>40</v>
      </c>
      <c r="Z4960">
        <v>3662</v>
      </c>
      <c r="AA4960">
        <v>5.54</v>
      </c>
      <c r="AB4960">
        <v>14.2</v>
      </c>
      <c r="AC4960">
        <v>42</v>
      </c>
      <c r="AD4960">
        <v>241696</v>
      </c>
      <c r="AE4960">
        <v>78.8</v>
      </c>
      <c r="AF4960">
        <v>34.200000000000003</v>
      </c>
      <c r="AG4960" t="s">
        <v>64</v>
      </c>
      <c r="AH4960" t="s">
        <v>47</v>
      </c>
      <c r="AI4960" t="s">
        <v>52</v>
      </c>
      <c r="AJ4960">
        <v>60</v>
      </c>
      <c r="AK4960">
        <v>512</v>
      </c>
      <c r="AL4960">
        <v>0.1431</v>
      </c>
      <c r="AM4960">
        <v>0.85909999999999997</v>
      </c>
      <c r="AN4960">
        <v>0.88929999999999998</v>
      </c>
      <c r="AO4960">
        <f>Data[[#This Row],[labeller_confidence_score]]-Data[[#This Row],[cytodiffusion_classification_confidence]]</f>
        <v>3.0200000000000005E-2</v>
      </c>
    </row>
    <row r="4961" spans="1:41" x14ac:dyDescent="0.3">
      <c r="A4961" t="s">
        <v>5034</v>
      </c>
      <c r="B4961" t="s">
        <v>103</v>
      </c>
      <c r="C4961">
        <v>1</v>
      </c>
      <c r="D4961" t="s">
        <v>104</v>
      </c>
      <c r="E4961">
        <v>4.01</v>
      </c>
      <c r="F4961">
        <v>0</v>
      </c>
      <c r="G4961">
        <v>0</v>
      </c>
      <c r="H4961">
        <v>1</v>
      </c>
      <c r="I4961">
        <f>Data[[#This Row],[nucleus_area_pct]]/Data[[#This Row],[cytoplasm_ratio]]</f>
        <v>0</v>
      </c>
      <c r="J4961">
        <v>0.34599999999999997</v>
      </c>
      <c r="K4961">
        <v>0.77900000000000003</v>
      </c>
      <c r="L4961">
        <v>0.42</v>
      </c>
      <c r="M4961">
        <v>1</v>
      </c>
      <c r="N4961">
        <v>0.74299999999999999</v>
      </c>
      <c r="O4961">
        <v>79</v>
      </c>
      <c r="P4961">
        <v>37</v>
      </c>
      <c r="Q4961">
        <v>232</v>
      </c>
      <c r="R4961">
        <v>144</v>
      </c>
      <c r="S4961">
        <v>133</v>
      </c>
      <c r="T4961">
        <f>(Data[[#This Row],[mean_r]]/256)*100</f>
        <v>90.625</v>
      </c>
      <c r="U4961">
        <f>(Data[[#This Row],[mean_g]]/256)*100</f>
        <v>56.25</v>
      </c>
      <c r="V4961">
        <f>(Data[[#This Row],[mean_b]]/256)*100</f>
        <v>51.953125</v>
      </c>
      <c r="W4961">
        <v>0.54</v>
      </c>
      <c r="X4961" t="s">
        <v>51</v>
      </c>
      <c r="Y4961" t="s">
        <v>45</v>
      </c>
      <c r="Z4961">
        <v>4302</v>
      </c>
      <c r="AA4961">
        <v>4.5199999999999996</v>
      </c>
      <c r="AB4961">
        <v>10.9</v>
      </c>
      <c r="AC4961">
        <v>52.6</v>
      </c>
      <c r="AD4961">
        <v>308375</v>
      </c>
      <c r="AE4961">
        <v>95.1</v>
      </c>
      <c r="AF4961">
        <v>33.299999999999997</v>
      </c>
      <c r="AG4961" t="s">
        <v>46</v>
      </c>
      <c r="AH4961" t="s">
        <v>68</v>
      </c>
      <c r="AI4961" t="s">
        <v>52</v>
      </c>
      <c r="AJ4961">
        <v>60</v>
      </c>
      <c r="AK4961">
        <v>224</v>
      </c>
      <c r="AL4961">
        <v>0.7651</v>
      </c>
      <c r="AM4961">
        <v>0.74219999999999997</v>
      </c>
      <c r="AN4961">
        <v>0.8367</v>
      </c>
      <c r="AO4961">
        <f>Data[[#This Row],[labeller_confidence_score]]-Data[[#This Row],[cytodiffusion_classification_confidence]]</f>
        <v>9.4500000000000028E-2</v>
      </c>
    </row>
    <row r="4962" spans="1:41" x14ac:dyDescent="0.3">
      <c r="A4962" t="s">
        <v>5035</v>
      </c>
      <c r="B4962" t="s">
        <v>49</v>
      </c>
      <c r="C4962">
        <v>0</v>
      </c>
      <c r="D4962" t="s">
        <v>50</v>
      </c>
      <c r="E4962">
        <v>14.65</v>
      </c>
      <c r="F4962">
        <v>49.7</v>
      </c>
      <c r="G4962">
        <v>0.62</v>
      </c>
      <c r="H4962">
        <v>0.40400000000000003</v>
      </c>
      <c r="I4962">
        <f>Data[[#This Row],[nucleus_area_pct]]/Data[[#This Row],[cytoplasm_ratio]]</f>
        <v>123.01980198019803</v>
      </c>
      <c r="J4962">
        <v>0.78800000000000003</v>
      </c>
      <c r="K4962">
        <v>0.308</v>
      </c>
      <c r="L4962">
        <v>2.58</v>
      </c>
      <c r="M4962">
        <v>3.8</v>
      </c>
      <c r="N4962">
        <v>0.84</v>
      </c>
      <c r="O4962">
        <v>477</v>
      </c>
      <c r="P4962">
        <v>71</v>
      </c>
      <c r="Q4962">
        <v>243</v>
      </c>
      <c r="R4962">
        <v>164</v>
      </c>
      <c r="S4962">
        <v>193</v>
      </c>
      <c r="T4962">
        <f>(Data[[#This Row],[mean_r]]/256)*100</f>
        <v>94.921875</v>
      </c>
      <c r="U4962">
        <f>(Data[[#This Row],[mean_g]]/256)*100</f>
        <v>64.0625</v>
      </c>
      <c r="V4962">
        <f>(Data[[#This Row],[mean_b]]/256)*100</f>
        <v>75.390625</v>
      </c>
      <c r="W4962">
        <v>0.55500000000000005</v>
      </c>
      <c r="X4962" t="s">
        <v>63</v>
      </c>
      <c r="Y4962" t="s">
        <v>45</v>
      </c>
      <c r="Z4962">
        <v>5464</v>
      </c>
      <c r="AA4962">
        <v>4.6900000000000004</v>
      </c>
      <c r="AB4962">
        <v>15.7</v>
      </c>
      <c r="AC4962">
        <v>47.4</v>
      </c>
      <c r="AD4962">
        <v>279960</v>
      </c>
      <c r="AE4962">
        <v>106</v>
      </c>
      <c r="AF4962">
        <v>34</v>
      </c>
      <c r="AG4962" t="s">
        <v>46</v>
      </c>
      <c r="AH4962" t="s">
        <v>42</v>
      </c>
      <c r="AI4962" t="s">
        <v>52</v>
      </c>
      <c r="AJ4962">
        <v>40</v>
      </c>
      <c r="AK4962">
        <v>256</v>
      </c>
      <c r="AL4962">
        <v>5.5E-2</v>
      </c>
      <c r="AM4962">
        <v>0.88180000000000003</v>
      </c>
      <c r="AN4962">
        <v>0.91810000000000003</v>
      </c>
      <c r="AO4962">
        <f>Data[[#This Row],[labeller_confidence_score]]-Data[[#This Row],[cytodiffusion_classification_confidence]]</f>
        <v>3.6299999999999999E-2</v>
      </c>
    </row>
    <row r="4963" spans="1:41" x14ac:dyDescent="0.3">
      <c r="A4963" t="s">
        <v>5036</v>
      </c>
      <c r="B4963" t="s">
        <v>74</v>
      </c>
      <c r="C4963">
        <v>0</v>
      </c>
      <c r="D4963" t="s">
        <v>75</v>
      </c>
      <c r="E4963">
        <v>2.0699999999999998</v>
      </c>
      <c r="F4963">
        <v>0</v>
      </c>
      <c r="G4963">
        <v>0</v>
      </c>
      <c r="H4963">
        <v>1</v>
      </c>
      <c r="I4963">
        <f>Data[[#This Row],[nucleus_area_pct]]/Data[[#This Row],[cytoplasm_ratio]]</f>
        <v>0</v>
      </c>
      <c r="J4963">
        <v>0.85699999999999998</v>
      </c>
      <c r="K4963">
        <v>0.41699999999999998</v>
      </c>
      <c r="L4963">
        <v>2.04</v>
      </c>
      <c r="M4963">
        <v>1</v>
      </c>
      <c r="N4963">
        <v>0.69399999999999995</v>
      </c>
      <c r="O4963">
        <v>35</v>
      </c>
      <c r="P4963">
        <v>17</v>
      </c>
      <c r="Q4963">
        <v>206</v>
      </c>
      <c r="R4963">
        <v>146</v>
      </c>
      <c r="S4963">
        <v>169</v>
      </c>
      <c r="T4963">
        <f>(Data[[#This Row],[mean_r]]/256)*100</f>
        <v>80.46875</v>
      </c>
      <c r="U4963">
        <f>(Data[[#This Row],[mean_g]]/256)*100</f>
        <v>57.03125</v>
      </c>
      <c r="V4963">
        <f>(Data[[#This Row],[mean_b]]/256)*100</f>
        <v>66.015625</v>
      </c>
      <c r="W4963">
        <v>0.41899999999999998</v>
      </c>
      <c r="X4963" t="s">
        <v>39</v>
      </c>
      <c r="Y4963" t="s">
        <v>40</v>
      </c>
      <c r="Z4963">
        <v>6691</v>
      </c>
      <c r="AA4963">
        <v>5.54</v>
      </c>
      <c r="AB4963">
        <v>17.3</v>
      </c>
      <c r="AC4963">
        <v>28.9</v>
      </c>
      <c r="AD4963">
        <v>441605</v>
      </c>
      <c r="AE4963">
        <v>86.2</v>
      </c>
      <c r="AF4963">
        <v>32.299999999999997</v>
      </c>
      <c r="AG4963" t="s">
        <v>41</v>
      </c>
      <c r="AH4963" t="s">
        <v>47</v>
      </c>
      <c r="AI4963" t="s">
        <v>43</v>
      </c>
      <c r="AJ4963">
        <v>100</v>
      </c>
      <c r="AK4963">
        <v>512</v>
      </c>
      <c r="AL4963">
        <v>7.5800000000000006E-2</v>
      </c>
      <c r="AM4963">
        <v>0.98760000000000003</v>
      </c>
      <c r="AN4963">
        <v>0.94650000000000001</v>
      </c>
      <c r="AO4963">
        <f>Data[[#This Row],[labeller_confidence_score]]-Data[[#This Row],[cytodiffusion_classification_confidence]]</f>
        <v>-4.1100000000000025E-2</v>
      </c>
    </row>
    <row r="4964" spans="1:41" x14ac:dyDescent="0.3">
      <c r="A4964" t="s">
        <v>5037</v>
      </c>
      <c r="B4964" t="s">
        <v>60</v>
      </c>
      <c r="C4964">
        <v>0</v>
      </c>
      <c r="D4964" t="s">
        <v>50</v>
      </c>
      <c r="E4964">
        <v>17.420000000000002</v>
      </c>
      <c r="F4964">
        <v>66.599999999999994</v>
      </c>
      <c r="G4964">
        <v>0.50600000000000001</v>
      </c>
      <c r="H4964">
        <v>0.39900000000000002</v>
      </c>
      <c r="I4964">
        <f>Data[[#This Row],[nucleus_area_pct]]/Data[[#This Row],[cytoplasm_ratio]]</f>
        <v>166.91729323308269</v>
      </c>
      <c r="J4964">
        <v>0.55800000000000005</v>
      </c>
      <c r="K4964">
        <v>0.54400000000000004</v>
      </c>
      <c r="L4964">
        <v>2.0699999999999998</v>
      </c>
      <c r="M4964">
        <v>1.3</v>
      </c>
      <c r="N4964">
        <v>0.68300000000000005</v>
      </c>
      <c r="O4964">
        <v>585</v>
      </c>
      <c r="P4964">
        <v>87</v>
      </c>
      <c r="Q4964">
        <v>219</v>
      </c>
      <c r="R4964">
        <v>160</v>
      </c>
      <c r="S4964">
        <v>171</v>
      </c>
      <c r="T4964">
        <f>(Data[[#This Row],[mean_r]]/256)*100</f>
        <v>85.546875</v>
      </c>
      <c r="U4964">
        <f>(Data[[#This Row],[mean_g]]/256)*100</f>
        <v>62.5</v>
      </c>
      <c r="V4964">
        <f>(Data[[#This Row],[mean_b]]/256)*100</f>
        <v>66.796875</v>
      </c>
      <c r="W4964">
        <v>0.51100000000000001</v>
      </c>
      <c r="X4964" t="s">
        <v>51</v>
      </c>
      <c r="Y4964" t="s">
        <v>45</v>
      </c>
      <c r="Z4964">
        <v>9182</v>
      </c>
      <c r="AA4964">
        <v>3.85</v>
      </c>
      <c r="AB4964">
        <v>16.100000000000001</v>
      </c>
      <c r="AC4964">
        <v>42.7</v>
      </c>
      <c r="AD4964">
        <v>203020</v>
      </c>
      <c r="AE4964">
        <v>88.9</v>
      </c>
      <c r="AF4964">
        <v>34.1</v>
      </c>
      <c r="AG4964" t="s">
        <v>46</v>
      </c>
      <c r="AH4964" t="s">
        <v>47</v>
      </c>
      <c r="AI4964" t="s">
        <v>43</v>
      </c>
      <c r="AJ4964">
        <v>60</v>
      </c>
      <c r="AK4964">
        <v>224</v>
      </c>
      <c r="AL4964">
        <v>0.15040000000000001</v>
      </c>
      <c r="AM4964">
        <v>1</v>
      </c>
      <c r="AN4964">
        <v>0.82079999999999997</v>
      </c>
      <c r="AO4964">
        <f>Data[[#This Row],[labeller_confidence_score]]-Data[[#This Row],[cytodiffusion_classification_confidence]]</f>
        <v>-0.17920000000000003</v>
      </c>
    </row>
    <row r="4965" spans="1:41" x14ac:dyDescent="0.3">
      <c r="A4965" t="s">
        <v>5038</v>
      </c>
      <c r="B4965" t="s">
        <v>81</v>
      </c>
      <c r="C4965">
        <v>1</v>
      </c>
      <c r="D4965" t="s">
        <v>82</v>
      </c>
      <c r="E4965">
        <v>13.96</v>
      </c>
      <c r="F4965">
        <v>92.6</v>
      </c>
      <c r="G4965">
        <v>0.45100000000000001</v>
      </c>
      <c r="H4965">
        <v>0.13200000000000001</v>
      </c>
      <c r="I4965">
        <f>Data[[#This Row],[nucleus_area_pct]]/Data[[#This Row],[cytoplasm_ratio]]</f>
        <v>701.51515151515139</v>
      </c>
      <c r="J4965">
        <v>0.78</v>
      </c>
      <c r="K4965">
        <v>0.28799999999999998</v>
      </c>
      <c r="L4965">
        <v>0.57999999999999996</v>
      </c>
      <c r="M4965">
        <v>1.2</v>
      </c>
      <c r="N4965">
        <v>0.86899999999999999</v>
      </c>
      <c r="O4965">
        <v>808</v>
      </c>
      <c r="P4965">
        <v>86</v>
      </c>
      <c r="Q4965">
        <v>176</v>
      </c>
      <c r="R4965">
        <v>149</v>
      </c>
      <c r="S4965">
        <v>200</v>
      </c>
      <c r="T4965">
        <f>(Data[[#This Row],[mean_r]]/256)*100</f>
        <v>68.75</v>
      </c>
      <c r="U4965">
        <f>(Data[[#This Row],[mean_g]]/256)*100</f>
        <v>58.203125</v>
      </c>
      <c r="V4965">
        <f>(Data[[#This Row],[mean_b]]/256)*100</f>
        <v>78.125</v>
      </c>
      <c r="W4965">
        <v>0.67800000000000005</v>
      </c>
      <c r="X4965" t="s">
        <v>63</v>
      </c>
      <c r="Y4965" t="s">
        <v>40</v>
      </c>
      <c r="Z4965">
        <v>4978</v>
      </c>
      <c r="AA4965">
        <v>4.6399999999999997</v>
      </c>
      <c r="AB4965">
        <v>17.5</v>
      </c>
      <c r="AC4965">
        <v>48.1</v>
      </c>
      <c r="AD4965">
        <v>309037</v>
      </c>
      <c r="AE4965">
        <v>98.3</v>
      </c>
      <c r="AF4965">
        <v>33.700000000000003</v>
      </c>
      <c r="AG4965" t="s">
        <v>46</v>
      </c>
      <c r="AH4965" t="s">
        <v>42</v>
      </c>
      <c r="AI4965" t="s">
        <v>43</v>
      </c>
      <c r="AJ4965">
        <v>40</v>
      </c>
      <c r="AK4965">
        <v>360</v>
      </c>
      <c r="AL4965">
        <v>0.73899999999999999</v>
      </c>
      <c r="AM4965">
        <v>0.55349999999999999</v>
      </c>
      <c r="AN4965">
        <v>0.6865</v>
      </c>
      <c r="AO4965">
        <f>Data[[#This Row],[labeller_confidence_score]]-Data[[#This Row],[cytodiffusion_classification_confidence]]</f>
        <v>0.13300000000000001</v>
      </c>
    </row>
    <row r="4966" spans="1:41" x14ac:dyDescent="0.3">
      <c r="A4966" t="s">
        <v>5039</v>
      </c>
      <c r="B4966" t="s">
        <v>62</v>
      </c>
      <c r="C4966">
        <v>0</v>
      </c>
      <c r="D4966" t="s">
        <v>50</v>
      </c>
      <c r="E4966">
        <v>9.06</v>
      </c>
      <c r="F4966">
        <v>75.2</v>
      </c>
      <c r="G4966">
        <v>0.83699999999999997</v>
      </c>
      <c r="H4966">
        <v>0.104</v>
      </c>
      <c r="I4966">
        <f>Data[[#This Row],[nucleus_area_pct]]/Data[[#This Row],[cytoplasm_ratio]]</f>
        <v>723.07692307692309</v>
      </c>
      <c r="J4966">
        <v>0.82899999999999996</v>
      </c>
      <c r="K4966">
        <v>0.182</v>
      </c>
      <c r="L4966">
        <v>1.03</v>
      </c>
      <c r="M4966">
        <v>1</v>
      </c>
      <c r="N4966">
        <v>0.96599999999999997</v>
      </c>
      <c r="O4966">
        <v>305</v>
      </c>
      <c r="P4966">
        <v>59</v>
      </c>
      <c r="Q4966">
        <v>195</v>
      </c>
      <c r="R4966">
        <v>151</v>
      </c>
      <c r="S4966">
        <v>181</v>
      </c>
      <c r="T4966">
        <f>(Data[[#This Row],[mean_r]]/256)*100</f>
        <v>76.171875</v>
      </c>
      <c r="U4966">
        <f>(Data[[#This Row],[mean_g]]/256)*100</f>
        <v>58.984375</v>
      </c>
      <c r="V4966">
        <f>(Data[[#This Row],[mean_b]]/256)*100</f>
        <v>70.703125</v>
      </c>
      <c r="W4966">
        <v>0.59399999999999997</v>
      </c>
      <c r="X4966" t="s">
        <v>51</v>
      </c>
      <c r="Y4966" t="s">
        <v>40</v>
      </c>
      <c r="Z4966">
        <v>3811</v>
      </c>
      <c r="AA4966">
        <v>5.32</v>
      </c>
      <c r="AB4966">
        <v>14.7</v>
      </c>
      <c r="AC4966">
        <v>40</v>
      </c>
      <c r="AD4966">
        <v>142976</v>
      </c>
      <c r="AE4966">
        <v>83.2</v>
      </c>
      <c r="AF4966">
        <v>32.700000000000003</v>
      </c>
      <c r="AG4966" t="s">
        <v>64</v>
      </c>
      <c r="AH4966" t="s">
        <v>42</v>
      </c>
      <c r="AI4966" t="s">
        <v>56</v>
      </c>
      <c r="AJ4966">
        <v>60</v>
      </c>
      <c r="AK4966">
        <v>224</v>
      </c>
      <c r="AL4966">
        <v>9.5200000000000007E-2</v>
      </c>
      <c r="AM4966">
        <v>0.87609999999999999</v>
      </c>
      <c r="AN4966">
        <v>0.873</v>
      </c>
      <c r="AO4966">
        <f>Data[[#This Row],[labeller_confidence_score]]-Data[[#This Row],[cytodiffusion_classification_confidence]]</f>
        <v>-3.0999999999999917E-3</v>
      </c>
    </row>
    <row r="4967" spans="1:41" x14ac:dyDescent="0.3">
      <c r="A4967" t="s">
        <v>5040</v>
      </c>
      <c r="B4967" t="s">
        <v>62</v>
      </c>
      <c r="C4967">
        <v>0</v>
      </c>
      <c r="D4967" t="s">
        <v>50</v>
      </c>
      <c r="E4967">
        <v>9.8800000000000008</v>
      </c>
      <c r="F4967">
        <v>69.599999999999994</v>
      </c>
      <c r="G4967">
        <v>0.78100000000000003</v>
      </c>
      <c r="H4967">
        <v>0.19400000000000001</v>
      </c>
      <c r="I4967">
        <f>Data[[#This Row],[nucleus_area_pct]]/Data[[#This Row],[cytoplasm_ratio]]</f>
        <v>358.76288659793812</v>
      </c>
      <c r="J4967">
        <v>0.84199999999999997</v>
      </c>
      <c r="K4967">
        <v>0.153</v>
      </c>
      <c r="L4967">
        <v>1.4</v>
      </c>
      <c r="M4967">
        <v>1.1000000000000001</v>
      </c>
      <c r="N4967">
        <v>0.91400000000000003</v>
      </c>
      <c r="O4967">
        <v>258</v>
      </c>
      <c r="P4967">
        <v>58</v>
      </c>
      <c r="Q4967">
        <v>204</v>
      </c>
      <c r="R4967">
        <v>153</v>
      </c>
      <c r="S4967">
        <v>200</v>
      </c>
      <c r="T4967">
        <f>(Data[[#This Row],[mean_r]]/256)*100</f>
        <v>79.6875</v>
      </c>
      <c r="U4967">
        <f>(Data[[#This Row],[mean_g]]/256)*100</f>
        <v>59.765625</v>
      </c>
      <c r="V4967">
        <f>(Data[[#This Row],[mean_b]]/256)*100</f>
        <v>78.125</v>
      </c>
      <c r="W4967">
        <v>0.69899999999999995</v>
      </c>
      <c r="X4967" t="s">
        <v>39</v>
      </c>
      <c r="Y4967" t="s">
        <v>45</v>
      </c>
      <c r="Z4967">
        <v>1000</v>
      </c>
      <c r="AA4967">
        <v>4.71</v>
      </c>
      <c r="AB4967">
        <v>15.2</v>
      </c>
      <c r="AC4967">
        <v>48.5</v>
      </c>
      <c r="AD4967">
        <v>233959</v>
      </c>
      <c r="AE4967">
        <v>99.4</v>
      </c>
      <c r="AF4967">
        <v>32.299999999999997</v>
      </c>
      <c r="AG4967" t="s">
        <v>64</v>
      </c>
      <c r="AH4967" t="s">
        <v>42</v>
      </c>
      <c r="AI4967" t="s">
        <v>52</v>
      </c>
      <c r="AJ4967">
        <v>100</v>
      </c>
      <c r="AK4967">
        <v>256</v>
      </c>
      <c r="AL4967">
        <v>7.1199999999999999E-2</v>
      </c>
      <c r="AM4967">
        <v>0.93940000000000001</v>
      </c>
      <c r="AN4967">
        <v>0.91590000000000005</v>
      </c>
      <c r="AO4967">
        <f>Data[[#This Row],[labeller_confidence_score]]-Data[[#This Row],[cytodiffusion_classification_confidence]]</f>
        <v>-2.3499999999999965E-2</v>
      </c>
    </row>
    <row r="4968" spans="1:41" x14ac:dyDescent="0.3">
      <c r="A4968" t="s">
        <v>5041</v>
      </c>
      <c r="B4968" t="s">
        <v>62</v>
      </c>
      <c r="C4968">
        <v>0</v>
      </c>
      <c r="D4968" t="s">
        <v>50</v>
      </c>
      <c r="E4968">
        <v>10.32</v>
      </c>
      <c r="F4968">
        <v>71.3</v>
      </c>
      <c r="G4968">
        <v>0.82499999999999996</v>
      </c>
      <c r="H4968">
        <v>0.14199999999999999</v>
      </c>
      <c r="I4968">
        <f>Data[[#This Row],[nucleus_area_pct]]/Data[[#This Row],[cytoplasm_ratio]]</f>
        <v>502.11267605633805</v>
      </c>
      <c r="J4968">
        <v>0.85699999999999998</v>
      </c>
      <c r="K4968">
        <v>0.22</v>
      </c>
      <c r="L4968">
        <v>0.8</v>
      </c>
      <c r="M4968">
        <v>1</v>
      </c>
      <c r="N4968">
        <v>0.85399999999999998</v>
      </c>
      <c r="O4968">
        <v>256</v>
      </c>
      <c r="P4968">
        <v>61</v>
      </c>
      <c r="Q4968">
        <v>210</v>
      </c>
      <c r="R4968">
        <v>145</v>
      </c>
      <c r="S4968">
        <v>210</v>
      </c>
      <c r="T4968">
        <f>(Data[[#This Row],[mean_r]]/256)*100</f>
        <v>82.03125</v>
      </c>
      <c r="U4968">
        <f>(Data[[#This Row],[mean_g]]/256)*100</f>
        <v>56.640625</v>
      </c>
      <c r="V4968">
        <f>(Data[[#This Row],[mean_b]]/256)*100</f>
        <v>82.03125</v>
      </c>
      <c r="W4968">
        <v>0.755</v>
      </c>
      <c r="X4968" t="s">
        <v>51</v>
      </c>
      <c r="Y4968" t="s">
        <v>40</v>
      </c>
      <c r="Z4968">
        <v>10583</v>
      </c>
      <c r="AA4968">
        <v>4.47</v>
      </c>
      <c r="AB4968">
        <v>13.3</v>
      </c>
      <c r="AC4968">
        <v>42.9</v>
      </c>
      <c r="AD4968">
        <v>37149</v>
      </c>
      <c r="AE4968">
        <v>73.099999999999994</v>
      </c>
      <c r="AF4968">
        <v>33.4</v>
      </c>
      <c r="AG4968" t="s">
        <v>46</v>
      </c>
      <c r="AH4968" t="s">
        <v>47</v>
      </c>
      <c r="AI4968" t="s">
        <v>52</v>
      </c>
      <c r="AJ4968">
        <v>40</v>
      </c>
      <c r="AK4968">
        <v>256</v>
      </c>
      <c r="AL4968">
        <v>9.8699999999999996E-2</v>
      </c>
      <c r="AM4968">
        <v>0.92</v>
      </c>
      <c r="AN4968">
        <v>0.86950000000000005</v>
      </c>
      <c r="AO4968">
        <f>Data[[#This Row],[labeller_confidence_score]]-Data[[#This Row],[cytodiffusion_classification_confidence]]</f>
        <v>-5.0499999999999989E-2</v>
      </c>
    </row>
    <row r="4969" spans="1:41" x14ac:dyDescent="0.3">
      <c r="A4969" t="s">
        <v>5042</v>
      </c>
      <c r="B4969" t="s">
        <v>106</v>
      </c>
      <c r="C4969">
        <v>1</v>
      </c>
      <c r="D4969" t="s">
        <v>82</v>
      </c>
      <c r="E4969">
        <v>11.38</v>
      </c>
      <c r="F4969">
        <v>84</v>
      </c>
      <c r="G4969">
        <v>0.58699999999999997</v>
      </c>
      <c r="H4969">
        <v>0.19700000000000001</v>
      </c>
      <c r="I4969">
        <f>Data[[#This Row],[nucleus_area_pct]]/Data[[#This Row],[cytoplasm_ratio]]</f>
        <v>426.39593908629439</v>
      </c>
      <c r="J4969">
        <v>0.877</v>
      </c>
      <c r="K4969">
        <v>0.22700000000000001</v>
      </c>
      <c r="L4969">
        <v>0.67</v>
      </c>
      <c r="M4969">
        <v>1</v>
      </c>
      <c r="N4969">
        <v>0.83699999999999997</v>
      </c>
      <c r="O4969">
        <v>554</v>
      </c>
      <c r="P4969">
        <v>85</v>
      </c>
      <c r="Q4969">
        <v>200</v>
      </c>
      <c r="R4969">
        <v>177</v>
      </c>
      <c r="S4969">
        <v>217</v>
      </c>
      <c r="T4969">
        <f>(Data[[#This Row],[mean_r]]/256)*100</f>
        <v>78.125</v>
      </c>
      <c r="U4969">
        <f>(Data[[#This Row],[mean_g]]/256)*100</f>
        <v>69.140625</v>
      </c>
      <c r="V4969">
        <f>(Data[[#This Row],[mean_b]]/256)*100</f>
        <v>84.765625</v>
      </c>
      <c r="W4969">
        <v>0.68899999999999995</v>
      </c>
      <c r="X4969" t="s">
        <v>51</v>
      </c>
      <c r="Y4969" t="s">
        <v>40</v>
      </c>
      <c r="Z4969">
        <v>5148</v>
      </c>
      <c r="AA4969">
        <v>4.42</v>
      </c>
      <c r="AB4969">
        <v>17</v>
      </c>
      <c r="AC4969">
        <v>41.1</v>
      </c>
      <c r="AD4969">
        <v>164718</v>
      </c>
      <c r="AE4969">
        <v>85.4</v>
      </c>
      <c r="AF4969">
        <v>33.5</v>
      </c>
      <c r="AG4969" t="s">
        <v>46</v>
      </c>
      <c r="AH4969" t="s">
        <v>42</v>
      </c>
      <c r="AI4969" t="s">
        <v>43</v>
      </c>
      <c r="AJ4969">
        <v>60</v>
      </c>
      <c r="AK4969">
        <v>256</v>
      </c>
      <c r="AL4969">
        <v>0.75609999999999999</v>
      </c>
      <c r="AM4969">
        <v>0.89380000000000004</v>
      </c>
      <c r="AN4969">
        <v>0.69830000000000003</v>
      </c>
      <c r="AO4969">
        <f>Data[[#This Row],[labeller_confidence_score]]-Data[[#This Row],[cytodiffusion_classification_confidence]]</f>
        <v>-0.19550000000000001</v>
      </c>
    </row>
    <row r="4970" spans="1:41" x14ac:dyDescent="0.3">
      <c r="A4970" t="s">
        <v>5043</v>
      </c>
      <c r="B4970" t="s">
        <v>103</v>
      </c>
      <c r="C4970">
        <v>1</v>
      </c>
      <c r="D4970" t="s">
        <v>104</v>
      </c>
      <c r="E4970">
        <v>5.0999999999999996</v>
      </c>
      <c r="F4970">
        <v>0</v>
      </c>
      <c r="G4970">
        <v>0</v>
      </c>
      <c r="H4970">
        <v>1</v>
      </c>
      <c r="I4970">
        <f>Data[[#This Row],[nucleus_area_pct]]/Data[[#This Row],[cytoplasm_ratio]]</f>
        <v>0</v>
      </c>
      <c r="J4970">
        <v>0.251</v>
      </c>
      <c r="K4970">
        <v>0.74099999999999999</v>
      </c>
      <c r="L4970">
        <v>0.62</v>
      </c>
      <c r="M4970">
        <v>1</v>
      </c>
      <c r="N4970">
        <v>0.76500000000000001</v>
      </c>
      <c r="O4970">
        <v>64</v>
      </c>
      <c r="P4970">
        <v>31</v>
      </c>
      <c r="Q4970">
        <v>228</v>
      </c>
      <c r="R4970">
        <v>132</v>
      </c>
      <c r="S4970">
        <v>103</v>
      </c>
      <c r="T4970">
        <f>(Data[[#This Row],[mean_r]]/256)*100</f>
        <v>89.0625</v>
      </c>
      <c r="U4970">
        <f>(Data[[#This Row],[mean_g]]/256)*100</f>
        <v>51.5625</v>
      </c>
      <c r="V4970">
        <f>(Data[[#This Row],[mean_b]]/256)*100</f>
        <v>40.234375</v>
      </c>
      <c r="W4970">
        <v>0.499</v>
      </c>
      <c r="X4970" t="s">
        <v>51</v>
      </c>
      <c r="Y4970" t="s">
        <v>45</v>
      </c>
      <c r="Z4970">
        <v>9821</v>
      </c>
      <c r="AA4970">
        <v>4.08</v>
      </c>
      <c r="AB4970">
        <v>12</v>
      </c>
      <c r="AC4970">
        <v>33.1</v>
      </c>
      <c r="AD4970">
        <v>378845</v>
      </c>
      <c r="AE4970">
        <v>87.1</v>
      </c>
      <c r="AF4970">
        <v>34.5</v>
      </c>
      <c r="AG4970" t="s">
        <v>41</v>
      </c>
      <c r="AH4970" t="s">
        <v>47</v>
      </c>
      <c r="AI4970" t="s">
        <v>56</v>
      </c>
      <c r="AJ4970">
        <v>100</v>
      </c>
      <c r="AK4970">
        <v>360</v>
      </c>
      <c r="AL4970">
        <v>0.73270000000000002</v>
      </c>
      <c r="AM4970">
        <v>0.76900000000000002</v>
      </c>
      <c r="AN4970">
        <v>0.86529999999999996</v>
      </c>
      <c r="AO4970">
        <f>Data[[#This Row],[labeller_confidence_score]]-Data[[#This Row],[cytodiffusion_classification_confidence]]</f>
        <v>9.6299999999999941E-2</v>
      </c>
    </row>
    <row r="4971" spans="1:41" x14ac:dyDescent="0.3">
      <c r="A4971" t="s">
        <v>5044</v>
      </c>
      <c r="B4971" t="s">
        <v>110</v>
      </c>
      <c r="C4971">
        <v>1</v>
      </c>
      <c r="D4971" t="s">
        <v>104</v>
      </c>
      <c r="E4971">
        <v>9.27</v>
      </c>
      <c r="F4971">
        <v>0</v>
      </c>
      <c r="G4971">
        <v>0</v>
      </c>
      <c r="H4971">
        <v>1</v>
      </c>
      <c r="I4971">
        <f>Data[[#This Row],[nucleus_area_pct]]/Data[[#This Row],[cytoplasm_ratio]]</f>
        <v>0</v>
      </c>
      <c r="J4971">
        <v>0.89100000000000001</v>
      </c>
      <c r="K4971">
        <v>0.151</v>
      </c>
      <c r="L4971">
        <v>0.57999999999999996</v>
      </c>
      <c r="M4971">
        <v>1</v>
      </c>
      <c r="N4971">
        <v>0.879</v>
      </c>
      <c r="O4971">
        <v>219</v>
      </c>
      <c r="P4971">
        <v>52</v>
      </c>
      <c r="Q4971">
        <v>240</v>
      </c>
      <c r="R4971">
        <v>127</v>
      </c>
      <c r="S4971">
        <v>116</v>
      </c>
      <c r="T4971">
        <f>(Data[[#This Row],[mean_r]]/256)*100</f>
        <v>93.75</v>
      </c>
      <c r="U4971">
        <f>(Data[[#This Row],[mean_g]]/256)*100</f>
        <v>49.609375</v>
      </c>
      <c r="V4971">
        <f>(Data[[#This Row],[mean_b]]/256)*100</f>
        <v>45.3125</v>
      </c>
      <c r="W4971">
        <v>0.53500000000000003</v>
      </c>
      <c r="X4971" t="s">
        <v>39</v>
      </c>
      <c r="Y4971" t="s">
        <v>45</v>
      </c>
      <c r="Z4971">
        <v>7088</v>
      </c>
      <c r="AA4971">
        <v>4.5999999999999996</v>
      </c>
      <c r="AB4971">
        <v>13.8</v>
      </c>
      <c r="AC4971">
        <v>44.3</v>
      </c>
      <c r="AD4971">
        <v>369266</v>
      </c>
      <c r="AE4971">
        <v>77.400000000000006</v>
      </c>
      <c r="AF4971">
        <v>32.799999999999997</v>
      </c>
      <c r="AG4971" t="s">
        <v>46</v>
      </c>
      <c r="AH4971" t="s">
        <v>42</v>
      </c>
      <c r="AI4971" t="s">
        <v>52</v>
      </c>
      <c r="AJ4971">
        <v>60</v>
      </c>
      <c r="AK4971">
        <v>224</v>
      </c>
      <c r="AL4971">
        <v>0.79649999999999999</v>
      </c>
      <c r="AM4971">
        <v>0.67079999999999995</v>
      </c>
      <c r="AN4971">
        <v>0.50839999999999996</v>
      </c>
      <c r="AO4971">
        <f>Data[[#This Row],[labeller_confidence_score]]-Data[[#This Row],[cytodiffusion_classification_confidence]]</f>
        <v>-0.16239999999999999</v>
      </c>
    </row>
    <row r="4972" spans="1:41" x14ac:dyDescent="0.3">
      <c r="A4972" t="s">
        <v>5045</v>
      </c>
      <c r="B4972" t="s">
        <v>133</v>
      </c>
      <c r="C4972">
        <v>1</v>
      </c>
      <c r="D4972" t="s">
        <v>104</v>
      </c>
      <c r="E4972">
        <v>8.69</v>
      </c>
      <c r="F4972">
        <v>0</v>
      </c>
      <c r="G4972">
        <v>0</v>
      </c>
      <c r="H4972">
        <v>1</v>
      </c>
      <c r="I4972">
        <f>Data[[#This Row],[nucleus_area_pct]]/Data[[#This Row],[cytoplasm_ratio]]</f>
        <v>0</v>
      </c>
      <c r="J4972">
        <v>0.36399999999999999</v>
      </c>
      <c r="K4972">
        <v>0.82199999999999995</v>
      </c>
      <c r="L4972">
        <v>0.57999999999999996</v>
      </c>
      <c r="M4972">
        <v>1</v>
      </c>
      <c r="N4972">
        <v>0.9</v>
      </c>
      <c r="O4972">
        <v>227</v>
      </c>
      <c r="P4972">
        <v>57</v>
      </c>
      <c r="Q4972">
        <v>230</v>
      </c>
      <c r="R4972">
        <v>130</v>
      </c>
      <c r="S4972">
        <v>115</v>
      </c>
      <c r="T4972">
        <f>(Data[[#This Row],[mean_r]]/256)*100</f>
        <v>89.84375</v>
      </c>
      <c r="U4972">
        <f>(Data[[#This Row],[mean_g]]/256)*100</f>
        <v>50.78125</v>
      </c>
      <c r="V4972">
        <f>(Data[[#This Row],[mean_b]]/256)*100</f>
        <v>44.921875</v>
      </c>
      <c r="W4972">
        <v>0.53</v>
      </c>
      <c r="X4972" t="s">
        <v>63</v>
      </c>
      <c r="Y4972" t="s">
        <v>40</v>
      </c>
      <c r="Z4972">
        <v>5655</v>
      </c>
      <c r="AA4972">
        <v>3.75</v>
      </c>
      <c r="AB4972">
        <v>12.2</v>
      </c>
      <c r="AC4972">
        <v>46.3</v>
      </c>
      <c r="AD4972">
        <v>317081</v>
      </c>
      <c r="AE4972">
        <v>95.2</v>
      </c>
      <c r="AF4972">
        <v>31.4</v>
      </c>
      <c r="AG4972" t="s">
        <v>64</v>
      </c>
      <c r="AH4972" t="s">
        <v>47</v>
      </c>
      <c r="AI4972" t="s">
        <v>43</v>
      </c>
      <c r="AJ4972">
        <v>60</v>
      </c>
      <c r="AK4972">
        <v>224</v>
      </c>
      <c r="AL4972">
        <v>0.74180000000000001</v>
      </c>
      <c r="AM4972">
        <v>0.81169999999999998</v>
      </c>
      <c r="AN4972">
        <v>0.71950000000000003</v>
      </c>
      <c r="AO4972">
        <f>Data[[#This Row],[labeller_confidence_score]]-Data[[#This Row],[cytodiffusion_classification_confidence]]</f>
        <v>-9.2199999999999949E-2</v>
      </c>
    </row>
    <row r="4973" spans="1:41" x14ac:dyDescent="0.3">
      <c r="A4973" t="s">
        <v>5046</v>
      </c>
      <c r="B4973" t="s">
        <v>81</v>
      </c>
      <c r="C4973">
        <v>1</v>
      </c>
      <c r="D4973" t="s">
        <v>82</v>
      </c>
      <c r="E4973">
        <v>10.87</v>
      </c>
      <c r="F4973">
        <v>93.5</v>
      </c>
      <c r="G4973">
        <v>0.42199999999999999</v>
      </c>
      <c r="H4973">
        <v>0.16500000000000001</v>
      </c>
      <c r="I4973">
        <f>Data[[#This Row],[nucleus_area_pct]]/Data[[#This Row],[cytoplasm_ratio]]</f>
        <v>566.66666666666663</v>
      </c>
      <c r="J4973">
        <v>0.78600000000000003</v>
      </c>
      <c r="K4973">
        <v>0.33500000000000002</v>
      </c>
      <c r="L4973">
        <v>0.91</v>
      </c>
      <c r="M4973">
        <v>1</v>
      </c>
      <c r="N4973">
        <v>0.83599999999999997</v>
      </c>
      <c r="O4973">
        <v>598</v>
      </c>
      <c r="P4973">
        <v>109</v>
      </c>
      <c r="Q4973">
        <v>192</v>
      </c>
      <c r="R4973">
        <v>174</v>
      </c>
      <c r="S4973">
        <v>215</v>
      </c>
      <c r="T4973">
        <f>(Data[[#This Row],[mean_r]]/256)*100</f>
        <v>75</v>
      </c>
      <c r="U4973">
        <f>(Data[[#This Row],[mean_g]]/256)*100</f>
        <v>67.96875</v>
      </c>
      <c r="V4973">
        <f>(Data[[#This Row],[mean_b]]/256)*100</f>
        <v>83.984375</v>
      </c>
      <c r="W4973">
        <v>0.629</v>
      </c>
      <c r="X4973" t="s">
        <v>39</v>
      </c>
      <c r="Y4973" t="s">
        <v>40</v>
      </c>
      <c r="Z4973">
        <v>5874</v>
      </c>
      <c r="AA4973">
        <v>5.42</v>
      </c>
      <c r="AB4973">
        <v>12.6</v>
      </c>
      <c r="AC4973">
        <v>32.200000000000003</v>
      </c>
      <c r="AD4973">
        <v>339396</v>
      </c>
      <c r="AE4973">
        <v>89.6</v>
      </c>
      <c r="AF4973">
        <v>31.4</v>
      </c>
      <c r="AG4973" t="s">
        <v>46</v>
      </c>
      <c r="AH4973" t="s">
        <v>68</v>
      </c>
      <c r="AI4973" t="s">
        <v>56</v>
      </c>
      <c r="AJ4973">
        <v>60</v>
      </c>
      <c r="AK4973">
        <v>256</v>
      </c>
      <c r="AL4973">
        <v>0.9385</v>
      </c>
      <c r="AM4973">
        <v>0.75960000000000005</v>
      </c>
      <c r="AN4973">
        <v>0.79549999999999998</v>
      </c>
      <c r="AO4973">
        <f>Data[[#This Row],[labeller_confidence_score]]-Data[[#This Row],[cytodiffusion_classification_confidence]]</f>
        <v>3.5899999999999932E-2</v>
      </c>
    </row>
    <row r="4974" spans="1:41" x14ac:dyDescent="0.3">
      <c r="A4974" t="s">
        <v>5047</v>
      </c>
      <c r="B4974" t="s">
        <v>133</v>
      </c>
      <c r="C4974">
        <v>1</v>
      </c>
      <c r="D4974" t="s">
        <v>104</v>
      </c>
      <c r="E4974">
        <v>7.52</v>
      </c>
      <c r="F4974">
        <v>0</v>
      </c>
      <c r="G4974">
        <v>0</v>
      </c>
      <c r="H4974">
        <v>1</v>
      </c>
      <c r="I4974">
        <f>Data[[#This Row],[nucleus_area_pct]]/Data[[#This Row],[cytoplasm_ratio]]</f>
        <v>0</v>
      </c>
      <c r="J4974">
        <v>0.55100000000000005</v>
      </c>
      <c r="K4974">
        <v>0.71399999999999997</v>
      </c>
      <c r="L4974">
        <v>0.36</v>
      </c>
      <c r="M4974">
        <v>1</v>
      </c>
      <c r="N4974">
        <v>0.93799999999999994</v>
      </c>
      <c r="O4974">
        <v>155</v>
      </c>
      <c r="P4974">
        <v>37</v>
      </c>
      <c r="Q4974">
        <v>223</v>
      </c>
      <c r="R4974">
        <v>107</v>
      </c>
      <c r="S4974">
        <v>130</v>
      </c>
      <c r="T4974">
        <f>(Data[[#This Row],[mean_r]]/256)*100</f>
        <v>87.109375</v>
      </c>
      <c r="U4974">
        <f>(Data[[#This Row],[mean_g]]/256)*100</f>
        <v>41.796875</v>
      </c>
      <c r="V4974">
        <f>(Data[[#This Row],[mean_b]]/256)*100</f>
        <v>50.78125</v>
      </c>
      <c r="W4974">
        <v>0.48099999999999998</v>
      </c>
      <c r="X4974" t="s">
        <v>51</v>
      </c>
      <c r="Y4974" t="s">
        <v>40</v>
      </c>
      <c r="Z4974">
        <v>5228</v>
      </c>
      <c r="AA4974">
        <v>4.28</v>
      </c>
      <c r="AB4974">
        <v>13.5</v>
      </c>
      <c r="AC4974">
        <v>42.2</v>
      </c>
      <c r="AD4974">
        <v>190988</v>
      </c>
      <c r="AE4974">
        <v>101.5</v>
      </c>
      <c r="AF4974">
        <v>34.1</v>
      </c>
      <c r="AG4974" t="s">
        <v>64</v>
      </c>
      <c r="AH4974" t="s">
        <v>47</v>
      </c>
      <c r="AI4974" t="s">
        <v>43</v>
      </c>
      <c r="AJ4974">
        <v>100</v>
      </c>
      <c r="AK4974">
        <v>224</v>
      </c>
      <c r="AL4974">
        <v>0.89390000000000003</v>
      </c>
      <c r="AM4974">
        <v>0.69650000000000001</v>
      </c>
      <c r="AN4974">
        <v>0.88600000000000001</v>
      </c>
      <c r="AO4974">
        <f>Data[[#This Row],[labeller_confidence_score]]-Data[[#This Row],[cytodiffusion_classification_confidence]]</f>
        <v>0.1895</v>
      </c>
    </row>
    <row r="4975" spans="1:41" x14ac:dyDescent="0.3">
      <c r="A4975" t="s">
        <v>5048</v>
      </c>
      <c r="B4975" t="s">
        <v>49</v>
      </c>
      <c r="C4975">
        <v>0</v>
      </c>
      <c r="D4975" t="s">
        <v>50</v>
      </c>
      <c r="E4975">
        <v>12.42</v>
      </c>
      <c r="F4975">
        <v>53.3</v>
      </c>
      <c r="G4975">
        <v>0.59</v>
      </c>
      <c r="H4975">
        <v>0.53900000000000003</v>
      </c>
      <c r="I4975">
        <f>Data[[#This Row],[nucleus_area_pct]]/Data[[#This Row],[cytoplasm_ratio]]</f>
        <v>98.886827458256022</v>
      </c>
      <c r="J4975">
        <v>0.82199999999999995</v>
      </c>
      <c r="K4975">
        <v>0.44500000000000001</v>
      </c>
      <c r="L4975">
        <v>3.35</v>
      </c>
      <c r="M4975">
        <v>2.6</v>
      </c>
      <c r="N4975">
        <v>0.76800000000000002</v>
      </c>
      <c r="O4975">
        <v>442</v>
      </c>
      <c r="P4975">
        <v>71</v>
      </c>
      <c r="Q4975">
        <v>216</v>
      </c>
      <c r="R4975">
        <v>185</v>
      </c>
      <c r="S4975">
        <v>195</v>
      </c>
      <c r="T4975">
        <f>(Data[[#This Row],[mean_r]]/256)*100</f>
        <v>84.375</v>
      </c>
      <c r="U4975">
        <f>(Data[[#This Row],[mean_g]]/256)*100</f>
        <v>72.265625</v>
      </c>
      <c r="V4975">
        <f>(Data[[#This Row],[mean_b]]/256)*100</f>
        <v>76.171875</v>
      </c>
      <c r="W4975">
        <v>0.73799999999999999</v>
      </c>
      <c r="X4975" t="s">
        <v>63</v>
      </c>
      <c r="Y4975" t="s">
        <v>45</v>
      </c>
      <c r="Z4975">
        <v>7236</v>
      </c>
      <c r="AA4975">
        <v>3.25</v>
      </c>
      <c r="AB4975">
        <v>11.7</v>
      </c>
      <c r="AC4975">
        <v>34.1</v>
      </c>
      <c r="AD4975">
        <v>150544</v>
      </c>
      <c r="AE4975">
        <v>89.7</v>
      </c>
      <c r="AF4975">
        <v>33.9</v>
      </c>
      <c r="AG4975" t="s">
        <v>46</v>
      </c>
      <c r="AH4975" t="s">
        <v>68</v>
      </c>
      <c r="AI4975" t="s">
        <v>56</v>
      </c>
      <c r="AJ4975">
        <v>40</v>
      </c>
      <c r="AK4975">
        <v>360</v>
      </c>
      <c r="AL4975">
        <v>0.1043</v>
      </c>
      <c r="AM4975">
        <v>0.81569999999999998</v>
      </c>
      <c r="AN4975">
        <v>0.87570000000000003</v>
      </c>
      <c r="AO4975">
        <f>Data[[#This Row],[labeller_confidence_score]]-Data[[#This Row],[cytodiffusion_classification_confidence]]</f>
        <v>6.0000000000000053E-2</v>
      </c>
    </row>
    <row r="4976" spans="1:41" x14ac:dyDescent="0.3">
      <c r="A4976" t="s">
        <v>5049</v>
      </c>
      <c r="B4976" t="s">
        <v>49</v>
      </c>
      <c r="C4976">
        <v>0</v>
      </c>
      <c r="D4976" t="s">
        <v>50</v>
      </c>
      <c r="E4976">
        <v>11.32</v>
      </c>
      <c r="F4976">
        <v>56.2</v>
      </c>
      <c r="G4976">
        <v>0.45900000000000002</v>
      </c>
      <c r="H4976">
        <v>0.46100000000000002</v>
      </c>
      <c r="I4976">
        <f>Data[[#This Row],[nucleus_area_pct]]/Data[[#This Row],[cytoplasm_ratio]]</f>
        <v>121.90889370932754</v>
      </c>
      <c r="J4976">
        <v>0.754</v>
      </c>
      <c r="K4976">
        <v>0.28000000000000003</v>
      </c>
      <c r="L4976">
        <v>2.54</v>
      </c>
      <c r="M4976">
        <v>2.8</v>
      </c>
      <c r="N4976">
        <v>0.81</v>
      </c>
      <c r="O4976">
        <v>426</v>
      </c>
      <c r="P4976">
        <v>74</v>
      </c>
      <c r="Q4976">
        <v>214</v>
      </c>
      <c r="R4976">
        <v>148</v>
      </c>
      <c r="S4976">
        <v>200</v>
      </c>
      <c r="T4976">
        <f>(Data[[#This Row],[mean_r]]/256)*100</f>
        <v>83.59375</v>
      </c>
      <c r="U4976">
        <f>(Data[[#This Row],[mean_g]]/256)*100</f>
        <v>57.8125</v>
      </c>
      <c r="V4976">
        <f>(Data[[#This Row],[mean_b]]/256)*100</f>
        <v>78.125</v>
      </c>
      <c r="W4976">
        <v>0.61899999999999999</v>
      </c>
      <c r="X4976" t="s">
        <v>63</v>
      </c>
      <c r="Y4976" t="s">
        <v>45</v>
      </c>
      <c r="Z4976">
        <v>8125</v>
      </c>
      <c r="AA4976">
        <v>4.24</v>
      </c>
      <c r="AB4976">
        <v>14.5</v>
      </c>
      <c r="AC4976">
        <v>34.9</v>
      </c>
      <c r="AD4976">
        <v>210591</v>
      </c>
      <c r="AE4976">
        <v>67.900000000000006</v>
      </c>
      <c r="AF4976">
        <v>31.5</v>
      </c>
      <c r="AG4976" t="s">
        <v>64</v>
      </c>
      <c r="AH4976" t="s">
        <v>47</v>
      </c>
      <c r="AI4976" t="s">
        <v>56</v>
      </c>
      <c r="AJ4976">
        <v>100</v>
      </c>
      <c r="AK4976">
        <v>224</v>
      </c>
      <c r="AL4976">
        <v>7.1499999999999994E-2</v>
      </c>
      <c r="AM4976">
        <v>0.95860000000000001</v>
      </c>
      <c r="AN4976">
        <v>0.88019999999999998</v>
      </c>
      <c r="AO4976">
        <f>Data[[#This Row],[labeller_confidence_score]]-Data[[#This Row],[cytodiffusion_classification_confidence]]</f>
        <v>-7.8400000000000025E-2</v>
      </c>
    </row>
    <row r="4977" spans="1:41" x14ac:dyDescent="0.3">
      <c r="A4977" t="s">
        <v>5050</v>
      </c>
      <c r="B4977" t="s">
        <v>37</v>
      </c>
      <c r="C4977">
        <v>1</v>
      </c>
      <c r="D4977" t="s">
        <v>38</v>
      </c>
      <c r="E4977">
        <v>13.05</v>
      </c>
      <c r="F4977">
        <v>58.7</v>
      </c>
      <c r="G4977">
        <v>0.52800000000000002</v>
      </c>
      <c r="H4977">
        <v>0.28199999999999997</v>
      </c>
      <c r="I4977">
        <f>Data[[#This Row],[nucleus_area_pct]]/Data[[#This Row],[cytoplasm_ratio]]</f>
        <v>208.15602836879435</v>
      </c>
      <c r="J4977">
        <v>0.77200000000000002</v>
      </c>
      <c r="K4977">
        <v>0.6</v>
      </c>
      <c r="L4977">
        <v>2.66</v>
      </c>
      <c r="M4977">
        <v>6.7</v>
      </c>
      <c r="N4977">
        <v>0.80500000000000005</v>
      </c>
      <c r="O4977">
        <v>570</v>
      </c>
      <c r="P4977">
        <v>83</v>
      </c>
      <c r="Q4977">
        <v>222</v>
      </c>
      <c r="R4977">
        <v>165</v>
      </c>
      <c r="S4977">
        <v>173</v>
      </c>
      <c r="T4977">
        <f>(Data[[#This Row],[mean_r]]/256)*100</f>
        <v>86.71875</v>
      </c>
      <c r="U4977">
        <f>(Data[[#This Row],[mean_g]]/256)*100</f>
        <v>64.453125</v>
      </c>
      <c r="V4977">
        <f>(Data[[#This Row],[mean_b]]/256)*100</f>
        <v>67.578125</v>
      </c>
      <c r="W4977">
        <v>0.66400000000000003</v>
      </c>
      <c r="X4977" t="s">
        <v>51</v>
      </c>
      <c r="Y4977" t="s">
        <v>45</v>
      </c>
      <c r="Z4977">
        <v>8289</v>
      </c>
      <c r="AA4977">
        <v>6.01</v>
      </c>
      <c r="AB4977">
        <v>13.1</v>
      </c>
      <c r="AC4977">
        <v>34.700000000000003</v>
      </c>
      <c r="AD4977">
        <v>167106</v>
      </c>
      <c r="AE4977">
        <v>65.099999999999994</v>
      </c>
      <c r="AF4977">
        <v>34.700000000000003</v>
      </c>
      <c r="AG4977" t="s">
        <v>64</v>
      </c>
      <c r="AH4977" t="s">
        <v>42</v>
      </c>
      <c r="AI4977" t="s">
        <v>43</v>
      </c>
      <c r="AJ4977">
        <v>100</v>
      </c>
      <c r="AK4977">
        <v>360</v>
      </c>
      <c r="AL4977">
        <v>0.7329</v>
      </c>
      <c r="AM4977">
        <v>0.71599999999999997</v>
      </c>
      <c r="AN4977">
        <v>0.74770000000000003</v>
      </c>
      <c r="AO4977">
        <f>Data[[#This Row],[labeller_confidence_score]]-Data[[#This Row],[cytodiffusion_classification_confidence]]</f>
        <v>3.1700000000000061E-2</v>
      </c>
    </row>
    <row r="4978" spans="1:41" x14ac:dyDescent="0.3">
      <c r="A4978" t="s">
        <v>5051</v>
      </c>
      <c r="B4978" t="s">
        <v>62</v>
      </c>
      <c r="C4978">
        <v>0</v>
      </c>
      <c r="D4978" t="s">
        <v>50</v>
      </c>
      <c r="E4978">
        <v>11.63</v>
      </c>
      <c r="F4978">
        <v>84.2</v>
      </c>
      <c r="G4978">
        <v>0.876</v>
      </c>
      <c r="H4978">
        <v>0.19400000000000001</v>
      </c>
      <c r="I4978">
        <f>Data[[#This Row],[nucleus_area_pct]]/Data[[#This Row],[cytoplasm_ratio]]</f>
        <v>434.02061855670104</v>
      </c>
      <c r="J4978">
        <v>0.88500000000000001</v>
      </c>
      <c r="K4978">
        <v>0.19</v>
      </c>
      <c r="L4978">
        <v>1.89</v>
      </c>
      <c r="M4978">
        <v>1</v>
      </c>
      <c r="N4978">
        <v>0.88600000000000001</v>
      </c>
      <c r="O4978">
        <v>249</v>
      </c>
      <c r="P4978">
        <v>60</v>
      </c>
      <c r="Q4978">
        <v>217</v>
      </c>
      <c r="R4978">
        <v>168</v>
      </c>
      <c r="S4978">
        <v>185</v>
      </c>
      <c r="T4978">
        <f>(Data[[#This Row],[mean_r]]/256)*100</f>
        <v>84.765625</v>
      </c>
      <c r="U4978">
        <f>(Data[[#This Row],[mean_g]]/256)*100</f>
        <v>65.625</v>
      </c>
      <c r="V4978">
        <f>(Data[[#This Row],[mean_b]]/256)*100</f>
        <v>72.265625</v>
      </c>
      <c r="W4978">
        <v>0.67300000000000004</v>
      </c>
      <c r="X4978" t="s">
        <v>51</v>
      </c>
      <c r="Y4978" t="s">
        <v>45</v>
      </c>
      <c r="Z4978">
        <v>10115</v>
      </c>
      <c r="AA4978">
        <v>3.81</v>
      </c>
      <c r="AB4978">
        <v>13.3</v>
      </c>
      <c r="AC4978">
        <v>48.2</v>
      </c>
      <c r="AD4978">
        <v>273249</v>
      </c>
      <c r="AE4978">
        <v>93.5</v>
      </c>
      <c r="AF4978">
        <v>32.9</v>
      </c>
      <c r="AG4978" t="s">
        <v>64</v>
      </c>
      <c r="AH4978" t="s">
        <v>47</v>
      </c>
      <c r="AI4978" t="s">
        <v>43</v>
      </c>
      <c r="AJ4978">
        <v>100</v>
      </c>
      <c r="AK4978">
        <v>360</v>
      </c>
      <c r="AL4978">
        <v>4.6699999999999998E-2</v>
      </c>
      <c r="AM4978">
        <v>0.85970000000000002</v>
      </c>
      <c r="AN4978">
        <v>1</v>
      </c>
      <c r="AO4978">
        <f>Data[[#This Row],[labeller_confidence_score]]-Data[[#This Row],[cytodiffusion_classification_confidence]]</f>
        <v>0.14029999999999998</v>
      </c>
    </row>
    <row r="4979" spans="1:41" x14ac:dyDescent="0.3">
      <c r="A4979" t="s">
        <v>5052</v>
      </c>
      <c r="B4979" t="s">
        <v>85</v>
      </c>
      <c r="C4979">
        <v>0</v>
      </c>
      <c r="D4979" t="s">
        <v>50</v>
      </c>
      <c r="E4979">
        <v>8.76</v>
      </c>
      <c r="F4979">
        <v>65.3</v>
      </c>
      <c r="G4979">
        <v>0.60799999999999998</v>
      </c>
      <c r="H4979">
        <v>0.39600000000000002</v>
      </c>
      <c r="I4979">
        <f>Data[[#This Row],[nucleus_area_pct]]/Data[[#This Row],[cytoplasm_ratio]]</f>
        <v>164.8989898989899</v>
      </c>
      <c r="J4979">
        <v>0.73399999999999999</v>
      </c>
      <c r="K4979">
        <v>0.29399999999999998</v>
      </c>
      <c r="L4979">
        <v>5.12</v>
      </c>
      <c r="M4979">
        <v>1.9</v>
      </c>
      <c r="N4979">
        <v>0.73399999999999999</v>
      </c>
      <c r="O4979">
        <v>314</v>
      </c>
      <c r="P4979">
        <v>60</v>
      </c>
      <c r="Q4979">
        <v>190</v>
      </c>
      <c r="R4979">
        <v>112</v>
      </c>
      <c r="S4979">
        <v>223</v>
      </c>
      <c r="T4979">
        <f>(Data[[#This Row],[mean_r]]/256)*100</f>
        <v>74.21875</v>
      </c>
      <c r="U4979">
        <f>(Data[[#This Row],[mean_g]]/256)*100</f>
        <v>43.75</v>
      </c>
      <c r="V4979">
        <f>(Data[[#This Row],[mean_b]]/256)*100</f>
        <v>87.109375</v>
      </c>
      <c r="W4979">
        <v>0.73899999999999999</v>
      </c>
      <c r="X4979" t="s">
        <v>51</v>
      </c>
      <c r="Y4979" t="s">
        <v>40</v>
      </c>
      <c r="Z4979">
        <v>4830</v>
      </c>
      <c r="AA4979">
        <v>2.98</v>
      </c>
      <c r="AB4979">
        <v>15.3</v>
      </c>
      <c r="AC4979">
        <v>41</v>
      </c>
      <c r="AD4979">
        <v>308390</v>
      </c>
      <c r="AE4979">
        <v>82.9</v>
      </c>
      <c r="AF4979">
        <v>35.9</v>
      </c>
      <c r="AG4979" t="s">
        <v>41</v>
      </c>
      <c r="AH4979" t="s">
        <v>42</v>
      </c>
      <c r="AI4979" t="s">
        <v>52</v>
      </c>
      <c r="AJ4979">
        <v>100</v>
      </c>
      <c r="AK4979">
        <v>256</v>
      </c>
      <c r="AL4979">
        <v>0.1197</v>
      </c>
      <c r="AM4979">
        <v>0.8306</v>
      </c>
      <c r="AN4979">
        <v>0.89459999999999995</v>
      </c>
      <c r="AO4979">
        <f>Data[[#This Row],[labeller_confidence_score]]-Data[[#This Row],[cytodiffusion_classification_confidence]]</f>
        <v>6.3999999999999946E-2</v>
      </c>
    </row>
    <row r="4980" spans="1:41" x14ac:dyDescent="0.3">
      <c r="A4980" t="s">
        <v>5053</v>
      </c>
      <c r="B4980" t="s">
        <v>49</v>
      </c>
      <c r="C4980">
        <v>0</v>
      </c>
      <c r="D4980" t="s">
        <v>50</v>
      </c>
      <c r="E4980">
        <v>12.12</v>
      </c>
      <c r="F4980">
        <v>67.400000000000006</v>
      </c>
      <c r="G4980">
        <v>0.49299999999999999</v>
      </c>
      <c r="H4980">
        <v>0.39800000000000002</v>
      </c>
      <c r="I4980">
        <f>Data[[#This Row],[nucleus_area_pct]]/Data[[#This Row],[cytoplasm_ratio]]</f>
        <v>169.34673366834173</v>
      </c>
      <c r="J4980">
        <v>0.872</v>
      </c>
      <c r="K4980">
        <v>0.46500000000000002</v>
      </c>
      <c r="L4980">
        <v>3.39</v>
      </c>
      <c r="M4980">
        <v>2.8</v>
      </c>
      <c r="N4980">
        <v>0.90700000000000003</v>
      </c>
      <c r="O4980">
        <v>416</v>
      </c>
      <c r="P4980">
        <v>68</v>
      </c>
      <c r="Q4980">
        <v>227</v>
      </c>
      <c r="R4980">
        <v>159</v>
      </c>
      <c r="S4980">
        <v>167</v>
      </c>
      <c r="T4980">
        <f>(Data[[#This Row],[mean_r]]/256)*100</f>
        <v>88.671875</v>
      </c>
      <c r="U4980">
        <f>(Data[[#This Row],[mean_g]]/256)*100</f>
        <v>62.109375</v>
      </c>
      <c r="V4980">
        <f>(Data[[#This Row],[mean_b]]/256)*100</f>
        <v>65.234375</v>
      </c>
      <c r="W4980">
        <v>0.65300000000000002</v>
      </c>
      <c r="X4980" t="s">
        <v>63</v>
      </c>
      <c r="Y4980" t="s">
        <v>40</v>
      </c>
      <c r="Z4980">
        <v>5046</v>
      </c>
      <c r="AA4980">
        <v>5.23</v>
      </c>
      <c r="AB4980">
        <v>10</v>
      </c>
      <c r="AC4980">
        <v>47.8</v>
      </c>
      <c r="AD4980">
        <v>434074</v>
      </c>
      <c r="AE4980">
        <v>101.8</v>
      </c>
      <c r="AF4980">
        <v>28.1</v>
      </c>
      <c r="AG4980" t="s">
        <v>46</v>
      </c>
      <c r="AH4980" t="s">
        <v>42</v>
      </c>
      <c r="AI4980" t="s">
        <v>52</v>
      </c>
      <c r="AJ4980">
        <v>40</v>
      </c>
      <c r="AK4980">
        <v>360</v>
      </c>
      <c r="AL4980">
        <v>5.1499999999999997E-2</v>
      </c>
      <c r="AM4980">
        <v>0.74780000000000002</v>
      </c>
      <c r="AN4980">
        <v>0.91930000000000001</v>
      </c>
      <c r="AO4980">
        <f>Data[[#This Row],[labeller_confidence_score]]-Data[[#This Row],[cytodiffusion_classification_confidence]]</f>
        <v>0.17149999999999999</v>
      </c>
    </row>
    <row r="4981" spans="1:41" x14ac:dyDescent="0.3">
      <c r="A4981" t="s">
        <v>5054</v>
      </c>
      <c r="B4981" t="s">
        <v>106</v>
      </c>
      <c r="C4981">
        <v>1</v>
      </c>
      <c r="D4981" t="s">
        <v>82</v>
      </c>
      <c r="E4981">
        <v>10.15</v>
      </c>
      <c r="F4981">
        <v>77.400000000000006</v>
      </c>
      <c r="G4981">
        <v>0.41899999999999998</v>
      </c>
      <c r="H4981">
        <v>0.23499999999999999</v>
      </c>
      <c r="I4981">
        <f>Data[[#This Row],[nucleus_area_pct]]/Data[[#This Row],[cytoplasm_ratio]]</f>
        <v>329.36170212765961</v>
      </c>
      <c r="J4981">
        <v>0.85299999999999998</v>
      </c>
      <c r="K4981">
        <v>0.33300000000000002</v>
      </c>
      <c r="L4981">
        <v>1.07</v>
      </c>
      <c r="M4981">
        <v>1</v>
      </c>
      <c r="N4981">
        <v>0.95899999999999996</v>
      </c>
      <c r="O4981">
        <v>601</v>
      </c>
      <c r="P4981">
        <v>85</v>
      </c>
      <c r="Q4981">
        <v>201</v>
      </c>
      <c r="R4981">
        <v>146</v>
      </c>
      <c r="S4981">
        <v>196</v>
      </c>
      <c r="T4981">
        <f>(Data[[#This Row],[mean_r]]/256)*100</f>
        <v>78.515625</v>
      </c>
      <c r="U4981">
        <f>(Data[[#This Row],[mean_g]]/256)*100</f>
        <v>57.03125</v>
      </c>
      <c r="V4981">
        <f>(Data[[#This Row],[mean_b]]/256)*100</f>
        <v>76.5625</v>
      </c>
      <c r="W4981">
        <v>0.63900000000000001</v>
      </c>
      <c r="X4981" t="s">
        <v>51</v>
      </c>
      <c r="Y4981" t="s">
        <v>45</v>
      </c>
      <c r="Z4981">
        <v>9458</v>
      </c>
      <c r="AA4981">
        <v>4.99</v>
      </c>
      <c r="AB4981">
        <v>11.7</v>
      </c>
      <c r="AC4981">
        <v>39.799999999999997</v>
      </c>
      <c r="AD4981">
        <v>229039</v>
      </c>
      <c r="AE4981">
        <v>81.8</v>
      </c>
      <c r="AF4981">
        <v>33.5</v>
      </c>
      <c r="AG4981" t="s">
        <v>64</v>
      </c>
      <c r="AH4981" t="s">
        <v>47</v>
      </c>
      <c r="AI4981" t="s">
        <v>52</v>
      </c>
      <c r="AJ4981">
        <v>100</v>
      </c>
      <c r="AK4981">
        <v>224</v>
      </c>
      <c r="AL4981">
        <v>0.87949999999999995</v>
      </c>
      <c r="AM4981">
        <v>0.5645</v>
      </c>
      <c r="AN4981">
        <v>0.98029999999999995</v>
      </c>
      <c r="AO4981">
        <f>Data[[#This Row],[labeller_confidence_score]]-Data[[#This Row],[cytodiffusion_classification_confidence]]</f>
        <v>0.41579999999999995</v>
      </c>
    </row>
    <row r="4982" spans="1:41" x14ac:dyDescent="0.3">
      <c r="A4982" t="s">
        <v>5055</v>
      </c>
      <c r="B4982" t="s">
        <v>87</v>
      </c>
      <c r="C4982">
        <v>0</v>
      </c>
      <c r="D4982" t="s">
        <v>50</v>
      </c>
      <c r="E4982">
        <v>12.56</v>
      </c>
      <c r="F4982">
        <v>50.4</v>
      </c>
      <c r="G4982">
        <v>0.629</v>
      </c>
      <c r="H4982">
        <v>0.43099999999999999</v>
      </c>
      <c r="I4982">
        <f>Data[[#This Row],[nucleus_area_pct]]/Data[[#This Row],[cytoplasm_ratio]]</f>
        <v>116.93735498839906</v>
      </c>
      <c r="J4982">
        <v>0.755</v>
      </c>
      <c r="K4982">
        <v>0.39400000000000002</v>
      </c>
      <c r="L4982">
        <v>4.3899999999999997</v>
      </c>
      <c r="M4982">
        <v>1.9</v>
      </c>
      <c r="N4982">
        <v>0.78800000000000003</v>
      </c>
      <c r="O4982">
        <v>487</v>
      </c>
      <c r="P4982">
        <v>64</v>
      </c>
      <c r="Q4982">
        <v>255</v>
      </c>
      <c r="R4982">
        <v>159</v>
      </c>
      <c r="S4982">
        <v>131</v>
      </c>
      <c r="T4982">
        <f>(Data[[#This Row],[mean_r]]/256)*100</f>
        <v>99.609375</v>
      </c>
      <c r="U4982">
        <f>(Data[[#This Row],[mean_g]]/256)*100</f>
        <v>62.109375</v>
      </c>
      <c r="V4982">
        <f>(Data[[#This Row],[mean_b]]/256)*100</f>
        <v>51.171875</v>
      </c>
      <c r="W4982">
        <v>0.72099999999999997</v>
      </c>
      <c r="X4982" t="s">
        <v>63</v>
      </c>
      <c r="Y4982" t="s">
        <v>45</v>
      </c>
      <c r="Z4982">
        <v>10786</v>
      </c>
      <c r="AA4982">
        <v>4.72</v>
      </c>
      <c r="AB4982">
        <v>11.3</v>
      </c>
      <c r="AC4982">
        <v>38.799999999999997</v>
      </c>
      <c r="AD4982">
        <v>278453</v>
      </c>
      <c r="AE4982">
        <v>92.2</v>
      </c>
      <c r="AF4982">
        <v>31.2</v>
      </c>
      <c r="AG4982" t="s">
        <v>64</v>
      </c>
      <c r="AH4982" t="s">
        <v>47</v>
      </c>
      <c r="AI4982" t="s">
        <v>56</v>
      </c>
      <c r="AJ4982">
        <v>100</v>
      </c>
      <c r="AK4982">
        <v>256</v>
      </c>
      <c r="AL4982">
        <v>6.2399999999999997E-2</v>
      </c>
      <c r="AM4982">
        <v>0.78090000000000004</v>
      </c>
      <c r="AN4982">
        <v>0.8397</v>
      </c>
      <c r="AO4982">
        <f>Data[[#This Row],[labeller_confidence_score]]-Data[[#This Row],[cytodiffusion_classification_confidence]]</f>
        <v>5.8799999999999963E-2</v>
      </c>
    </row>
    <row r="4983" spans="1:41" x14ac:dyDescent="0.3">
      <c r="A4983" t="s">
        <v>5056</v>
      </c>
      <c r="B4983" t="s">
        <v>54</v>
      </c>
      <c r="C4983">
        <v>0</v>
      </c>
      <c r="D4983" t="s">
        <v>54</v>
      </c>
      <c r="E4983">
        <v>6.97</v>
      </c>
      <c r="F4983">
        <v>0</v>
      </c>
      <c r="G4983">
        <v>0</v>
      </c>
      <c r="H4983">
        <v>1</v>
      </c>
      <c r="I4983">
        <f>Data[[#This Row],[nucleus_area_pct]]/Data[[#This Row],[cytoplasm_ratio]]</f>
        <v>0</v>
      </c>
      <c r="J4983">
        <v>0.92900000000000005</v>
      </c>
      <c r="K4983">
        <v>0.17199999999999999</v>
      </c>
      <c r="L4983">
        <v>0.48</v>
      </c>
      <c r="M4983">
        <v>1</v>
      </c>
      <c r="N4983">
        <v>0.89500000000000002</v>
      </c>
      <c r="O4983">
        <v>205</v>
      </c>
      <c r="P4983">
        <v>49</v>
      </c>
      <c r="Q4983">
        <v>220</v>
      </c>
      <c r="R4983">
        <v>133</v>
      </c>
      <c r="S4983">
        <v>130</v>
      </c>
      <c r="T4983">
        <f>(Data[[#This Row],[mean_r]]/256)*100</f>
        <v>85.9375</v>
      </c>
      <c r="U4983">
        <f>(Data[[#This Row],[mean_g]]/256)*100</f>
        <v>51.953125</v>
      </c>
      <c r="V4983">
        <f>(Data[[#This Row],[mean_b]]/256)*100</f>
        <v>50.78125</v>
      </c>
      <c r="W4983">
        <v>0.439</v>
      </c>
      <c r="X4983" t="s">
        <v>39</v>
      </c>
      <c r="Y4983" t="s">
        <v>45</v>
      </c>
      <c r="Z4983">
        <v>6725</v>
      </c>
      <c r="AA4983">
        <v>3.94</v>
      </c>
      <c r="AB4983">
        <v>12</v>
      </c>
      <c r="AC4983">
        <v>38.200000000000003</v>
      </c>
      <c r="AD4983">
        <v>348462</v>
      </c>
      <c r="AE4983">
        <v>64.900000000000006</v>
      </c>
      <c r="AF4983">
        <v>33.200000000000003</v>
      </c>
      <c r="AG4983" t="s">
        <v>46</v>
      </c>
      <c r="AH4983" t="s">
        <v>42</v>
      </c>
      <c r="AI4983" t="s">
        <v>56</v>
      </c>
      <c r="AJ4983">
        <v>100</v>
      </c>
      <c r="AK4983">
        <v>360</v>
      </c>
      <c r="AL4983">
        <v>3.5299999999999998E-2</v>
      </c>
      <c r="AM4983">
        <v>0.90900000000000003</v>
      </c>
      <c r="AN4983">
        <v>0.86760000000000004</v>
      </c>
      <c r="AO4983">
        <f>Data[[#This Row],[labeller_confidence_score]]-Data[[#This Row],[cytodiffusion_classification_confidence]]</f>
        <v>-4.1399999999999992E-2</v>
      </c>
    </row>
    <row r="4984" spans="1:41" x14ac:dyDescent="0.3">
      <c r="A4984" t="s">
        <v>5057</v>
      </c>
      <c r="B4984" t="s">
        <v>49</v>
      </c>
      <c r="C4984">
        <v>0</v>
      </c>
      <c r="D4984" t="s">
        <v>50</v>
      </c>
      <c r="E4984">
        <v>12.39</v>
      </c>
      <c r="F4984">
        <v>52.1</v>
      </c>
      <c r="G4984">
        <v>0.61299999999999999</v>
      </c>
      <c r="H4984">
        <v>0.41599999999999998</v>
      </c>
      <c r="I4984">
        <f>Data[[#This Row],[nucleus_area_pct]]/Data[[#This Row],[cytoplasm_ratio]]</f>
        <v>125.24038461538463</v>
      </c>
      <c r="J4984">
        <v>0.86499999999999999</v>
      </c>
      <c r="K4984">
        <v>0.37</v>
      </c>
      <c r="L4984">
        <v>3.54</v>
      </c>
      <c r="M4984">
        <v>3.9</v>
      </c>
      <c r="N4984">
        <v>0.78900000000000003</v>
      </c>
      <c r="O4984">
        <v>317</v>
      </c>
      <c r="P4984">
        <v>74</v>
      </c>
      <c r="Q4984">
        <v>211</v>
      </c>
      <c r="R4984">
        <v>168</v>
      </c>
      <c r="S4984">
        <v>181</v>
      </c>
      <c r="T4984">
        <f>(Data[[#This Row],[mean_r]]/256)*100</f>
        <v>82.421875</v>
      </c>
      <c r="U4984">
        <f>(Data[[#This Row],[mean_g]]/256)*100</f>
        <v>65.625</v>
      </c>
      <c r="V4984">
        <f>(Data[[#This Row],[mean_b]]/256)*100</f>
        <v>70.703125</v>
      </c>
      <c r="W4984">
        <v>0.62</v>
      </c>
      <c r="X4984" t="s">
        <v>51</v>
      </c>
      <c r="Y4984" t="s">
        <v>40</v>
      </c>
      <c r="Z4984">
        <v>12021</v>
      </c>
      <c r="AA4984">
        <v>3.93</v>
      </c>
      <c r="AB4984">
        <v>12</v>
      </c>
      <c r="AC4984">
        <v>43.6</v>
      </c>
      <c r="AD4984">
        <v>347942</v>
      </c>
      <c r="AE4984">
        <v>90.9</v>
      </c>
      <c r="AF4984">
        <v>32.200000000000003</v>
      </c>
      <c r="AG4984" t="s">
        <v>46</v>
      </c>
      <c r="AH4984" t="s">
        <v>47</v>
      </c>
      <c r="AI4984" t="s">
        <v>56</v>
      </c>
      <c r="AJ4984">
        <v>100</v>
      </c>
      <c r="AK4984">
        <v>512</v>
      </c>
      <c r="AL4984">
        <v>5.5899999999999998E-2</v>
      </c>
      <c r="AM4984">
        <v>0.91569999999999996</v>
      </c>
      <c r="AN4984">
        <v>0.88619999999999999</v>
      </c>
      <c r="AO4984">
        <f>Data[[#This Row],[labeller_confidence_score]]-Data[[#This Row],[cytodiffusion_classification_confidence]]</f>
        <v>-2.9499999999999971E-2</v>
      </c>
    </row>
    <row r="4985" spans="1:41" x14ac:dyDescent="0.3">
      <c r="A4985" t="s">
        <v>5058</v>
      </c>
      <c r="B4985" t="s">
        <v>49</v>
      </c>
      <c r="C4985">
        <v>0</v>
      </c>
      <c r="D4985" t="s">
        <v>50</v>
      </c>
      <c r="E4985">
        <v>12.47</v>
      </c>
      <c r="F4985">
        <v>58.3</v>
      </c>
      <c r="G4985">
        <v>0.48699999999999999</v>
      </c>
      <c r="H4985">
        <v>0.47299999999999998</v>
      </c>
      <c r="I4985">
        <f>Data[[#This Row],[nucleus_area_pct]]/Data[[#This Row],[cytoplasm_ratio]]</f>
        <v>123.25581395348837</v>
      </c>
      <c r="J4985">
        <v>0.86099999999999999</v>
      </c>
      <c r="K4985">
        <v>0.30299999999999999</v>
      </c>
      <c r="L4985">
        <v>3.42</v>
      </c>
      <c r="M4985">
        <v>3</v>
      </c>
      <c r="N4985">
        <v>0.871</v>
      </c>
      <c r="O4985">
        <v>470</v>
      </c>
      <c r="P4985">
        <v>69</v>
      </c>
      <c r="Q4985">
        <v>243</v>
      </c>
      <c r="R4985">
        <v>176</v>
      </c>
      <c r="S4985">
        <v>195</v>
      </c>
      <c r="T4985">
        <f>(Data[[#This Row],[mean_r]]/256)*100</f>
        <v>94.921875</v>
      </c>
      <c r="U4985">
        <f>(Data[[#This Row],[mean_g]]/256)*100</f>
        <v>68.75</v>
      </c>
      <c r="V4985">
        <f>(Data[[#This Row],[mean_b]]/256)*100</f>
        <v>76.171875</v>
      </c>
      <c r="W4985">
        <v>0.69599999999999995</v>
      </c>
      <c r="X4985" t="s">
        <v>51</v>
      </c>
      <c r="Y4985" t="s">
        <v>45</v>
      </c>
      <c r="Z4985">
        <v>9459</v>
      </c>
      <c r="AA4985">
        <v>4.2</v>
      </c>
      <c r="AB4985">
        <v>12.2</v>
      </c>
      <c r="AC4985">
        <v>41.1</v>
      </c>
      <c r="AD4985">
        <v>259569</v>
      </c>
      <c r="AE4985">
        <v>87.5</v>
      </c>
      <c r="AF4985">
        <v>33.299999999999997</v>
      </c>
      <c r="AG4985" t="s">
        <v>41</v>
      </c>
      <c r="AH4985" t="s">
        <v>47</v>
      </c>
      <c r="AI4985" t="s">
        <v>56</v>
      </c>
      <c r="AJ4985">
        <v>40</v>
      </c>
      <c r="AK4985">
        <v>256</v>
      </c>
      <c r="AL4985">
        <v>5.4600000000000003E-2</v>
      </c>
      <c r="AM4985">
        <v>0.87829999999999997</v>
      </c>
      <c r="AN4985">
        <v>0.79659999999999997</v>
      </c>
      <c r="AO4985">
        <f>Data[[#This Row],[labeller_confidence_score]]-Data[[#This Row],[cytodiffusion_classification_confidence]]</f>
        <v>-8.1699999999999995E-2</v>
      </c>
    </row>
    <row r="4986" spans="1:41" x14ac:dyDescent="0.3">
      <c r="A4986" t="s">
        <v>5059</v>
      </c>
      <c r="B4986" t="s">
        <v>49</v>
      </c>
      <c r="C4986">
        <v>0</v>
      </c>
      <c r="D4986" t="s">
        <v>50</v>
      </c>
      <c r="E4986">
        <v>10.66</v>
      </c>
      <c r="F4986">
        <v>51.2</v>
      </c>
      <c r="G4986">
        <v>0.55300000000000005</v>
      </c>
      <c r="H4986">
        <v>0.34599999999999997</v>
      </c>
      <c r="I4986">
        <f>Data[[#This Row],[nucleus_area_pct]]/Data[[#This Row],[cytoplasm_ratio]]</f>
        <v>147.97687861271677</v>
      </c>
      <c r="J4986">
        <v>0.78100000000000003</v>
      </c>
      <c r="K4986">
        <v>0.51500000000000001</v>
      </c>
      <c r="L4986">
        <v>3.28</v>
      </c>
      <c r="M4986">
        <v>3.3</v>
      </c>
      <c r="N4986">
        <v>0.78900000000000003</v>
      </c>
      <c r="O4986">
        <v>464</v>
      </c>
      <c r="P4986">
        <v>65</v>
      </c>
      <c r="Q4986">
        <v>237</v>
      </c>
      <c r="R4986">
        <v>189</v>
      </c>
      <c r="S4986">
        <v>188</v>
      </c>
      <c r="T4986">
        <f>(Data[[#This Row],[mean_r]]/256)*100</f>
        <v>92.578125</v>
      </c>
      <c r="U4986">
        <f>(Data[[#This Row],[mean_g]]/256)*100</f>
        <v>73.828125</v>
      </c>
      <c r="V4986">
        <f>(Data[[#This Row],[mean_b]]/256)*100</f>
        <v>73.4375</v>
      </c>
      <c r="W4986">
        <v>0.64900000000000002</v>
      </c>
      <c r="X4986" t="s">
        <v>51</v>
      </c>
      <c r="Y4986" t="s">
        <v>45</v>
      </c>
      <c r="Z4986">
        <v>9576</v>
      </c>
      <c r="AA4986">
        <v>5.65</v>
      </c>
      <c r="AB4986">
        <v>15.4</v>
      </c>
      <c r="AC4986">
        <v>49.3</v>
      </c>
      <c r="AD4986">
        <v>339831</v>
      </c>
      <c r="AE4986">
        <v>95.3</v>
      </c>
      <c r="AF4986">
        <v>31.8</v>
      </c>
      <c r="AG4986" t="s">
        <v>64</v>
      </c>
      <c r="AH4986" t="s">
        <v>68</v>
      </c>
      <c r="AI4986" t="s">
        <v>56</v>
      </c>
      <c r="AJ4986">
        <v>60</v>
      </c>
      <c r="AK4986">
        <v>360</v>
      </c>
      <c r="AL4986">
        <v>6.8900000000000003E-2</v>
      </c>
      <c r="AM4986">
        <v>0.91120000000000001</v>
      </c>
      <c r="AN4986">
        <v>0.83289999999999997</v>
      </c>
      <c r="AO4986">
        <f>Data[[#This Row],[labeller_confidence_score]]-Data[[#This Row],[cytodiffusion_classification_confidence]]</f>
        <v>-7.8300000000000036E-2</v>
      </c>
    </row>
    <row r="4987" spans="1:41" x14ac:dyDescent="0.3">
      <c r="A4987" t="s">
        <v>5060</v>
      </c>
      <c r="B4987" t="s">
        <v>81</v>
      </c>
      <c r="C4987">
        <v>1</v>
      </c>
      <c r="D4987" t="s">
        <v>82</v>
      </c>
      <c r="E4987">
        <v>15.63</v>
      </c>
      <c r="F4987">
        <v>81.5</v>
      </c>
      <c r="G4987">
        <v>0.53500000000000003</v>
      </c>
      <c r="H4987">
        <v>0.159</v>
      </c>
      <c r="I4987">
        <f>Data[[#This Row],[nucleus_area_pct]]/Data[[#This Row],[cytoplasm_ratio]]</f>
        <v>512.57861635220127</v>
      </c>
      <c r="J4987">
        <v>0.72699999999999998</v>
      </c>
      <c r="K4987">
        <v>0.25700000000000001</v>
      </c>
      <c r="L4987">
        <v>0.47</v>
      </c>
      <c r="M4987">
        <v>1.1000000000000001</v>
      </c>
      <c r="N4987">
        <v>0.90900000000000003</v>
      </c>
      <c r="O4987">
        <v>572</v>
      </c>
      <c r="P4987">
        <v>95</v>
      </c>
      <c r="Q4987">
        <v>179</v>
      </c>
      <c r="R4987">
        <v>152</v>
      </c>
      <c r="S4987">
        <v>184</v>
      </c>
      <c r="T4987">
        <f>(Data[[#This Row],[mean_r]]/256)*100</f>
        <v>69.921875</v>
      </c>
      <c r="U4987">
        <f>(Data[[#This Row],[mean_g]]/256)*100</f>
        <v>59.375</v>
      </c>
      <c r="V4987">
        <f>(Data[[#This Row],[mean_b]]/256)*100</f>
        <v>71.875</v>
      </c>
      <c r="W4987">
        <v>0.66700000000000004</v>
      </c>
      <c r="X4987" t="s">
        <v>63</v>
      </c>
      <c r="Y4987" t="s">
        <v>40</v>
      </c>
      <c r="Z4987">
        <v>7848</v>
      </c>
      <c r="AA4987">
        <v>4.84</v>
      </c>
      <c r="AB4987">
        <v>12.3</v>
      </c>
      <c r="AC4987">
        <v>35.799999999999997</v>
      </c>
      <c r="AD4987">
        <v>299994</v>
      </c>
      <c r="AE4987">
        <v>86.9</v>
      </c>
      <c r="AF4987">
        <v>31.9</v>
      </c>
      <c r="AG4987" t="s">
        <v>41</v>
      </c>
      <c r="AH4987" t="s">
        <v>47</v>
      </c>
      <c r="AI4987" t="s">
        <v>56</v>
      </c>
      <c r="AJ4987">
        <v>100</v>
      </c>
      <c r="AK4987">
        <v>256</v>
      </c>
      <c r="AL4987">
        <v>0.88100000000000001</v>
      </c>
      <c r="AM4987">
        <v>0.6542</v>
      </c>
      <c r="AN4987">
        <v>0.84</v>
      </c>
      <c r="AO4987">
        <f>Data[[#This Row],[labeller_confidence_score]]-Data[[#This Row],[cytodiffusion_classification_confidence]]</f>
        <v>0.18579999999999997</v>
      </c>
    </row>
    <row r="4988" spans="1:41" x14ac:dyDescent="0.3">
      <c r="A4988" t="s">
        <v>5061</v>
      </c>
      <c r="B4988" t="s">
        <v>49</v>
      </c>
      <c r="C4988">
        <v>0</v>
      </c>
      <c r="D4988" t="s">
        <v>50</v>
      </c>
      <c r="E4988">
        <v>14.43</v>
      </c>
      <c r="F4988">
        <v>57.6</v>
      </c>
      <c r="G4988">
        <v>0.47499999999999998</v>
      </c>
      <c r="H4988">
        <v>0.38</v>
      </c>
      <c r="I4988">
        <f>Data[[#This Row],[nucleus_area_pct]]/Data[[#This Row],[cytoplasm_ratio]]</f>
        <v>151.57894736842104</v>
      </c>
      <c r="J4988">
        <v>0.85499999999999998</v>
      </c>
      <c r="K4988">
        <v>0.29699999999999999</v>
      </c>
      <c r="L4988">
        <v>4.13</v>
      </c>
      <c r="M4988">
        <v>1.8</v>
      </c>
      <c r="N4988">
        <v>0.89100000000000001</v>
      </c>
      <c r="O4988">
        <v>444</v>
      </c>
      <c r="P4988">
        <v>72</v>
      </c>
      <c r="Q4988">
        <v>207</v>
      </c>
      <c r="R4988">
        <v>188</v>
      </c>
      <c r="S4988">
        <v>195</v>
      </c>
      <c r="T4988">
        <f>(Data[[#This Row],[mean_r]]/256)*100</f>
        <v>80.859375</v>
      </c>
      <c r="U4988">
        <f>(Data[[#This Row],[mean_g]]/256)*100</f>
        <v>73.4375</v>
      </c>
      <c r="V4988">
        <f>(Data[[#This Row],[mean_b]]/256)*100</f>
        <v>76.171875</v>
      </c>
      <c r="W4988">
        <v>0.58699999999999997</v>
      </c>
      <c r="X4988" t="s">
        <v>51</v>
      </c>
      <c r="Y4988" t="s">
        <v>40</v>
      </c>
      <c r="Z4988">
        <v>2702</v>
      </c>
      <c r="AA4988">
        <v>5.65</v>
      </c>
      <c r="AB4988">
        <v>14.9</v>
      </c>
      <c r="AC4988">
        <v>33.799999999999997</v>
      </c>
      <c r="AD4988">
        <v>266909</v>
      </c>
      <c r="AE4988">
        <v>104.3</v>
      </c>
      <c r="AF4988">
        <v>32.9</v>
      </c>
      <c r="AG4988" t="s">
        <v>41</v>
      </c>
      <c r="AH4988" t="s">
        <v>42</v>
      </c>
      <c r="AI4988" t="s">
        <v>52</v>
      </c>
      <c r="AJ4988">
        <v>60</v>
      </c>
      <c r="AK4988">
        <v>224</v>
      </c>
      <c r="AL4988">
        <v>9.9199999999999997E-2</v>
      </c>
      <c r="AM4988">
        <v>0.96730000000000005</v>
      </c>
      <c r="AN4988">
        <v>0.86360000000000003</v>
      </c>
      <c r="AO4988">
        <f>Data[[#This Row],[labeller_confidence_score]]-Data[[#This Row],[cytodiffusion_classification_confidence]]</f>
        <v>-0.10370000000000001</v>
      </c>
    </row>
    <row r="4989" spans="1:41" x14ac:dyDescent="0.3">
      <c r="A4989" t="s">
        <v>5062</v>
      </c>
      <c r="B4989" t="s">
        <v>49</v>
      </c>
      <c r="C4989">
        <v>0</v>
      </c>
      <c r="D4989" t="s">
        <v>50</v>
      </c>
      <c r="E4989">
        <v>11.14</v>
      </c>
      <c r="F4989">
        <v>49.4</v>
      </c>
      <c r="G4989">
        <v>0.54700000000000004</v>
      </c>
      <c r="H4989">
        <v>0.36199999999999999</v>
      </c>
      <c r="I4989">
        <f>Data[[#This Row],[nucleus_area_pct]]/Data[[#This Row],[cytoplasm_ratio]]</f>
        <v>136.46408839779005</v>
      </c>
      <c r="J4989">
        <v>0.83699999999999997</v>
      </c>
      <c r="K4989">
        <v>0.38400000000000001</v>
      </c>
      <c r="L4989">
        <v>3.41</v>
      </c>
      <c r="M4989">
        <v>3.2</v>
      </c>
      <c r="N4989">
        <v>0.80200000000000005</v>
      </c>
      <c r="O4989">
        <v>434</v>
      </c>
      <c r="P4989">
        <v>62</v>
      </c>
      <c r="Q4989">
        <v>204</v>
      </c>
      <c r="R4989">
        <v>147</v>
      </c>
      <c r="S4989">
        <v>171</v>
      </c>
      <c r="T4989">
        <f>(Data[[#This Row],[mean_r]]/256)*100</f>
        <v>79.6875</v>
      </c>
      <c r="U4989">
        <f>(Data[[#This Row],[mean_g]]/256)*100</f>
        <v>57.421875</v>
      </c>
      <c r="V4989">
        <f>(Data[[#This Row],[mean_b]]/256)*100</f>
        <v>66.796875</v>
      </c>
      <c r="W4989">
        <v>0.502</v>
      </c>
      <c r="X4989" t="s">
        <v>39</v>
      </c>
      <c r="Y4989" t="s">
        <v>45</v>
      </c>
      <c r="Z4989">
        <v>10348</v>
      </c>
      <c r="AA4989">
        <v>4.1900000000000004</v>
      </c>
      <c r="AB4989">
        <v>12.9</v>
      </c>
      <c r="AC4989">
        <v>46.1</v>
      </c>
      <c r="AD4989">
        <v>189718</v>
      </c>
      <c r="AE4989">
        <v>100</v>
      </c>
      <c r="AF4989">
        <v>32.700000000000003</v>
      </c>
      <c r="AG4989" t="s">
        <v>46</v>
      </c>
      <c r="AH4989" t="s">
        <v>42</v>
      </c>
      <c r="AI4989" t="s">
        <v>43</v>
      </c>
      <c r="AJ4989">
        <v>60</v>
      </c>
      <c r="AK4989">
        <v>512</v>
      </c>
      <c r="AL4989">
        <v>0.17100000000000001</v>
      </c>
      <c r="AM4989">
        <v>0.99070000000000003</v>
      </c>
      <c r="AN4989">
        <v>0.78369999999999995</v>
      </c>
      <c r="AO4989">
        <f>Data[[#This Row],[labeller_confidence_score]]-Data[[#This Row],[cytodiffusion_classification_confidence]]</f>
        <v>-0.20700000000000007</v>
      </c>
    </row>
    <row r="4990" spans="1:41" x14ac:dyDescent="0.3">
      <c r="A4990" t="s">
        <v>5063</v>
      </c>
      <c r="B4990" t="s">
        <v>49</v>
      </c>
      <c r="C4990">
        <v>0</v>
      </c>
      <c r="D4990" t="s">
        <v>50</v>
      </c>
      <c r="E4990">
        <v>10.79</v>
      </c>
      <c r="F4990">
        <v>53.2</v>
      </c>
      <c r="G4990">
        <v>0.51800000000000002</v>
      </c>
      <c r="H4990">
        <v>0.39</v>
      </c>
      <c r="I4990">
        <f>Data[[#This Row],[nucleus_area_pct]]/Data[[#This Row],[cytoplasm_ratio]]</f>
        <v>136.41025641025641</v>
      </c>
      <c r="J4990">
        <v>0.83499999999999996</v>
      </c>
      <c r="K4990">
        <v>0.35299999999999998</v>
      </c>
      <c r="L4990">
        <v>3.09</v>
      </c>
      <c r="M4990">
        <v>2.7</v>
      </c>
      <c r="N4990">
        <v>0.92400000000000004</v>
      </c>
      <c r="O4990">
        <v>541</v>
      </c>
      <c r="P4990">
        <v>65</v>
      </c>
      <c r="Q4990">
        <v>228</v>
      </c>
      <c r="R4990">
        <v>158</v>
      </c>
      <c r="S4990">
        <v>209</v>
      </c>
      <c r="T4990">
        <f>(Data[[#This Row],[mean_r]]/256)*100</f>
        <v>89.0625</v>
      </c>
      <c r="U4990">
        <f>(Data[[#This Row],[mean_g]]/256)*100</f>
        <v>61.71875</v>
      </c>
      <c r="V4990">
        <f>(Data[[#This Row],[mean_b]]/256)*100</f>
        <v>81.640625</v>
      </c>
      <c r="W4990">
        <v>0.67400000000000004</v>
      </c>
      <c r="X4990" t="s">
        <v>51</v>
      </c>
      <c r="Y4990" t="s">
        <v>45</v>
      </c>
      <c r="Z4990">
        <v>7249</v>
      </c>
      <c r="AA4990">
        <v>4.33</v>
      </c>
      <c r="AB4990">
        <v>15.1</v>
      </c>
      <c r="AC4990">
        <v>33.9</v>
      </c>
      <c r="AD4990">
        <v>121588</v>
      </c>
      <c r="AE4990">
        <v>92.5</v>
      </c>
      <c r="AF4990">
        <v>33.1</v>
      </c>
      <c r="AG4990" t="s">
        <v>46</v>
      </c>
      <c r="AH4990" t="s">
        <v>47</v>
      </c>
      <c r="AI4990" t="s">
        <v>56</v>
      </c>
      <c r="AJ4990">
        <v>60</v>
      </c>
      <c r="AK4990">
        <v>224</v>
      </c>
      <c r="AL4990">
        <v>0.13109999999999999</v>
      </c>
      <c r="AM4990">
        <v>0.83930000000000005</v>
      </c>
      <c r="AN4990">
        <v>0.95920000000000005</v>
      </c>
      <c r="AO4990">
        <f>Data[[#This Row],[labeller_confidence_score]]-Data[[#This Row],[cytodiffusion_classification_confidence]]</f>
        <v>0.11990000000000001</v>
      </c>
    </row>
    <row r="4991" spans="1:41" x14ac:dyDescent="0.3">
      <c r="A4991" t="s">
        <v>5064</v>
      </c>
      <c r="B4991" t="s">
        <v>87</v>
      </c>
      <c r="C4991">
        <v>0</v>
      </c>
      <c r="D4991" t="s">
        <v>50</v>
      </c>
      <c r="E4991">
        <v>12.05</v>
      </c>
      <c r="F4991">
        <v>55.4</v>
      </c>
      <c r="G4991">
        <v>0.60599999999999998</v>
      </c>
      <c r="H4991">
        <v>0.46200000000000002</v>
      </c>
      <c r="I4991">
        <f>Data[[#This Row],[nucleus_area_pct]]/Data[[#This Row],[cytoplasm_ratio]]</f>
        <v>119.9134199134199</v>
      </c>
      <c r="J4991">
        <v>0.76800000000000002</v>
      </c>
      <c r="K4991">
        <v>0.38300000000000001</v>
      </c>
      <c r="L4991">
        <v>3.74</v>
      </c>
      <c r="M4991">
        <v>2.5</v>
      </c>
      <c r="N4991">
        <v>0.69899999999999995</v>
      </c>
      <c r="O4991">
        <v>578</v>
      </c>
      <c r="P4991">
        <v>74</v>
      </c>
      <c r="Q4991">
        <v>241</v>
      </c>
      <c r="R4991">
        <v>153</v>
      </c>
      <c r="S4991">
        <v>140</v>
      </c>
      <c r="T4991">
        <f>(Data[[#This Row],[mean_r]]/256)*100</f>
        <v>94.140625</v>
      </c>
      <c r="U4991">
        <f>(Data[[#This Row],[mean_g]]/256)*100</f>
        <v>59.765625</v>
      </c>
      <c r="V4991">
        <f>(Data[[#This Row],[mean_b]]/256)*100</f>
        <v>54.6875</v>
      </c>
      <c r="W4991">
        <v>0.60499999999999998</v>
      </c>
      <c r="X4991" t="s">
        <v>39</v>
      </c>
      <c r="Y4991" t="s">
        <v>45</v>
      </c>
      <c r="Z4991">
        <v>6746</v>
      </c>
      <c r="AA4991">
        <v>4.88</v>
      </c>
      <c r="AB4991">
        <v>13.5</v>
      </c>
      <c r="AC4991">
        <v>44.9</v>
      </c>
      <c r="AD4991">
        <v>204737</v>
      </c>
      <c r="AE4991">
        <v>96.8</v>
      </c>
      <c r="AF4991">
        <v>33.200000000000003</v>
      </c>
      <c r="AG4991" t="s">
        <v>41</v>
      </c>
      <c r="AH4991" t="s">
        <v>47</v>
      </c>
      <c r="AI4991" t="s">
        <v>52</v>
      </c>
      <c r="AJ4991">
        <v>100</v>
      </c>
      <c r="AK4991">
        <v>360</v>
      </c>
      <c r="AL4991">
        <v>7.6899999999999996E-2</v>
      </c>
      <c r="AM4991">
        <v>0.87729999999999997</v>
      </c>
      <c r="AN4991">
        <v>0.95399999999999996</v>
      </c>
      <c r="AO4991">
        <f>Data[[#This Row],[labeller_confidence_score]]-Data[[#This Row],[cytodiffusion_classification_confidence]]</f>
        <v>7.669999999999999E-2</v>
      </c>
    </row>
    <row r="4992" spans="1:41" x14ac:dyDescent="0.3">
      <c r="A4992" t="s">
        <v>5065</v>
      </c>
      <c r="B4992" t="s">
        <v>106</v>
      </c>
      <c r="C4992">
        <v>1</v>
      </c>
      <c r="D4992" t="s">
        <v>82</v>
      </c>
      <c r="E4992">
        <v>11.44</v>
      </c>
      <c r="F4992">
        <v>89.9</v>
      </c>
      <c r="G4992">
        <v>0.23599999999999999</v>
      </c>
      <c r="H4992">
        <v>0.17499999999999999</v>
      </c>
      <c r="I4992">
        <f>Data[[#This Row],[nucleus_area_pct]]/Data[[#This Row],[cytoplasm_ratio]]</f>
        <v>513.71428571428578</v>
      </c>
      <c r="J4992">
        <v>0.84399999999999997</v>
      </c>
      <c r="K4992">
        <v>0.26300000000000001</v>
      </c>
      <c r="L4992">
        <v>1</v>
      </c>
      <c r="M4992">
        <v>1</v>
      </c>
      <c r="N4992">
        <v>0.873</v>
      </c>
      <c r="O4992">
        <v>532</v>
      </c>
      <c r="P4992">
        <v>105</v>
      </c>
      <c r="Q4992">
        <v>193</v>
      </c>
      <c r="R4992">
        <v>152</v>
      </c>
      <c r="S4992">
        <v>207</v>
      </c>
      <c r="T4992">
        <f>(Data[[#This Row],[mean_r]]/256)*100</f>
        <v>75.390625</v>
      </c>
      <c r="U4992">
        <f>(Data[[#This Row],[mean_g]]/256)*100</f>
        <v>59.375</v>
      </c>
      <c r="V4992">
        <f>(Data[[#This Row],[mean_b]]/256)*100</f>
        <v>80.859375</v>
      </c>
      <c r="W4992">
        <v>0.56799999999999995</v>
      </c>
      <c r="X4992" t="s">
        <v>39</v>
      </c>
      <c r="Y4992" t="s">
        <v>40</v>
      </c>
      <c r="Z4992">
        <v>1778</v>
      </c>
      <c r="AA4992">
        <v>4</v>
      </c>
      <c r="AB4992">
        <v>13.5</v>
      </c>
      <c r="AC4992">
        <v>31.8</v>
      </c>
      <c r="AD4992">
        <v>219198</v>
      </c>
      <c r="AE4992">
        <v>99.8</v>
      </c>
      <c r="AF4992">
        <v>32.200000000000003</v>
      </c>
      <c r="AG4992" t="s">
        <v>64</v>
      </c>
      <c r="AH4992" t="s">
        <v>42</v>
      </c>
      <c r="AI4992" t="s">
        <v>52</v>
      </c>
      <c r="AJ4992">
        <v>100</v>
      </c>
      <c r="AK4992">
        <v>256</v>
      </c>
      <c r="AL4992">
        <v>0.85309999999999997</v>
      </c>
      <c r="AM4992">
        <v>0.75590000000000002</v>
      </c>
      <c r="AN4992">
        <v>0.70469999999999999</v>
      </c>
      <c r="AO4992">
        <f>Data[[#This Row],[labeller_confidence_score]]-Data[[#This Row],[cytodiffusion_classification_confidence]]</f>
        <v>-5.1200000000000023E-2</v>
      </c>
    </row>
    <row r="4993" spans="1:41" x14ac:dyDescent="0.3">
      <c r="A4993" t="s">
        <v>5066</v>
      </c>
      <c r="B4993" t="s">
        <v>49</v>
      </c>
      <c r="C4993">
        <v>0</v>
      </c>
      <c r="D4993" t="s">
        <v>50</v>
      </c>
      <c r="E4993">
        <v>11.72</v>
      </c>
      <c r="F4993">
        <v>39.6</v>
      </c>
      <c r="G4993">
        <v>0.41</v>
      </c>
      <c r="H4993">
        <v>0.41699999999999998</v>
      </c>
      <c r="I4993">
        <f>Data[[#This Row],[nucleus_area_pct]]/Data[[#This Row],[cytoplasm_ratio]]</f>
        <v>94.964028776978424</v>
      </c>
      <c r="J4993">
        <v>0.74</v>
      </c>
      <c r="K4993">
        <v>0.38300000000000001</v>
      </c>
      <c r="L4993">
        <v>3.19</v>
      </c>
      <c r="M4993">
        <v>3.6</v>
      </c>
      <c r="N4993">
        <v>0.82899999999999996</v>
      </c>
      <c r="O4993">
        <v>436</v>
      </c>
      <c r="P4993">
        <v>64</v>
      </c>
      <c r="Q4993">
        <v>199</v>
      </c>
      <c r="R4993">
        <v>159</v>
      </c>
      <c r="S4993">
        <v>184</v>
      </c>
      <c r="T4993">
        <f>(Data[[#This Row],[mean_r]]/256)*100</f>
        <v>77.734375</v>
      </c>
      <c r="U4993">
        <f>(Data[[#This Row],[mean_g]]/256)*100</f>
        <v>62.109375</v>
      </c>
      <c r="V4993">
        <f>(Data[[#This Row],[mean_b]]/256)*100</f>
        <v>71.875</v>
      </c>
      <c r="W4993">
        <v>0.57399999999999995</v>
      </c>
      <c r="X4993" t="s">
        <v>51</v>
      </c>
      <c r="Y4993" t="s">
        <v>40</v>
      </c>
      <c r="Z4993">
        <v>9703</v>
      </c>
      <c r="AA4993">
        <v>4.71</v>
      </c>
      <c r="AB4993">
        <v>11.8</v>
      </c>
      <c r="AC4993">
        <v>51.9</v>
      </c>
      <c r="AD4993">
        <v>127545</v>
      </c>
      <c r="AE4993">
        <v>98.8</v>
      </c>
      <c r="AF4993">
        <v>30.7</v>
      </c>
      <c r="AG4993" t="s">
        <v>64</v>
      </c>
      <c r="AH4993" t="s">
        <v>68</v>
      </c>
      <c r="AI4993" t="s">
        <v>56</v>
      </c>
      <c r="AJ4993">
        <v>100</v>
      </c>
      <c r="AK4993">
        <v>360</v>
      </c>
      <c r="AL4993">
        <v>0.1154</v>
      </c>
      <c r="AM4993">
        <v>0.94059999999999999</v>
      </c>
      <c r="AN4993">
        <v>0.87170000000000003</v>
      </c>
      <c r="AO4993">
        <f>Data[[#This Row],[labeller_confidence_score]]-Data[[#This Row],[cytodiffusion_classification_confidence]]</f>
        <v>-6.8899999999999961E-2</v>
      </c>
    </row>
    <row r="4994" spans="1:41" x14ac:dyDescent="0.3">
      <c r="A4994" t="s">
        <v>5067</v>
      </c>
      <c r="B4994" t="s">
        <v>87</v>
      </c>
      <c r="C4994">
        <v>0</v>
      </c>
      <c r="D4994" t="s">
        <v>50</v>
      </c>
      <c r="E4994">
        <v>13.45</v>
      </c>
      <c r="F4994">
        <v>50.5</v>
      </c>
      <c r="G4994">
        <v>0.63</v>
      </c>
      <c r="H4994">
        <v>0.57399999999999995</v>
      </c>
      <c r="I4994">
        <f>Data[[#This Row],[nucleus_area_pct]]/Data[[#This Row],[cytoplasm_ratio]]</f>
        <v>87.979094076655059</v>
      </c>
      <c r="J4994">
        <v>0.78700000000000003</v>
      </c>
      <c r="K4994">
        <v>0.32600000000000001</v>
      </c>
      <c r="L4994">
        <v>3.74</v>
      </c>
      <c r="M4994">
        <v>2.2999999999999998</v>
      </c>
      <c r="N4994">
        <v>0.79600000000000004</v>
      </c>
      <c r="O4994">
        <v>556</v>
      </c>
      <c r="P4994">
        <v>76</v>
      </c>
      <c r="Q4994">
        <v>209</v>
      </c>
      <c r="R4994">
        <v>126</v>
      </c>
      <c r="S4994">
        <v>143</v>
      </c>
      <c r="T4994">
        <f>(Data[[#This Row],[mean_r]]/256)*100</f>
        <v>81.640625</v>
      </c>
      <c r="U4994">
        <f>(Data[[#This Row],[mean_g]]/256)*100</f>
        <v>49.21875</v>
      </c>
      <c r="V4994">
        <f>(Data[[#This Row],[mean_b]]/256)*100</f>
        <v>55.859375</v>
      </c>
      <c r="W4994">
        <v>0.74199999999999999</v>
      </c>
      <c r="X4994" t="s">
        <v>63</v>
      </c>
      <c r="Y4994" t="s">
        <v>45</v>
      </c>
      <c r="Z4994">
        <v>9922</v>
      </c>
      <c r="AA4994">
        <v>3.97</v>
      </c>
      <c r="AB4994">
        <v>13.6</v>
      </c>
      <c r="AC4994">
        <v>47.6</v>
      </c>
      <c r="AD4994">
        <v>229412</v>
      </c>
      <c r="AE4994">
        <v>84.5</v>
      </c>
      <c r="AF4994">
        <v>30.8</v>
      </c>
      <c r="AG4994" t="s">
        <v>46</v>
      </c>
      <c r="AH4994" t="s">
        <v>42</v>
      </c>
      <c r="AI4994" t="s">
        <v>56</v>
      </c>
      <c r="AJ4994">
        <v>100</v>
      </c>
      <c r="AK4994">
        <v>512</v>
      </c>
      <c r="AL4994">
        <v>6.1699999999999998E-2</v>
      </c>
      <c r="AM4994">
        <v>0.92</v>
      </c>
      <c r="AN4994">
        <v>1</v>
      </c>
      <c r="AO4994">
        <f>Data[[#This Row],[labeller_confidence_score]]-Data[[#This Row],[cytodiffusion_classification_confidence]]</f>
        <v>7.999999999999996E-2</v>
      </c>
    </row>
    <row r="4995" spans="1:41" x14ac:dyDescent="0.3">
      <c r="A4995" t="s">
        <v>5068</v>
      </c>
      <c r="B4995" t="s">
        <v>49</v>
      </c>
      <c r="C4995">
        <v>0</v>
      </c>
      <c r="D4995" t="s">
        <v>50</v>
      </c>
      <c r="E4995">
        <v>12.35</v>
      </c>
      <c r="F4995">
        <v>61.8</v>
      </c>
      <c r="G4995">
        <v>0.54900000000000004</v>
      </c>
      <c r="H4995">
        <v>0.50600000000000001</v>
      </c>
      <c r="I4995">
        <f>Data[[#This Row],[nucleus_area_pct]]/Data[[#This Row],[cytoplasm_ratio]]</f>
        <v>122.13438735177866</v>
      </c>
      <c r="J4995">
        <v>0.82199999999999995</v>
      </c>
      <c r="K4995">
        <v>0.39</v>
      </c>
      <c r="L4995">
        <v>2.66</v>
      </c>
      <c r="M4995">
        <v>2.6</v>
      </c>
      <c r="N4995">
        <v>0.82499999999999996</v>
      </c>
      <c r="O4995">
        <v>392</v>
      </c>
      <c r="P4995">
        <v>79</v>
      </c>
      <c r="Q4995">
        <v>221</v>
      </c>
      <c r="R4995">
        <v>157</v>
      </c>
      <c r="S4995">
        <v>167</v>
      </c>
      <c r="T4995">
        <f>(Data[[#This Row],[mean_r]]/256)*100</f>
        <v>86.328125</v>
      </c>
      <c r="U4995">
        <f>(Data[[#This Row],[mean_g]]/256)*100</f>
        <v>61.328125</v>
      </c>
      <c r="V4995">
        <f>(Data[[#This Row],[mean_b]]/256)*100</f>
        <v>65.234375</v>
      </c>
      <c r="W4995">
        <v>0.68600000000000005</v>
      </c>
      <c r="X4995" t="s">
        <v>63</v>
      </c>
      <c r="Y4995" t="s">
        <v>40</v>
      </c>
      <c r="Z4995">
        <v>4455</v>
      </c>
      <c r="AA4995">
        <v>3.97</v>
      </c>
      <c r="AB4995">
        <v>12.9</v>
      </c>
      <c r="AC4995">
        <v>39.1</v>
      </c>
      <c r="AD4995">
        <v>196435</v>
      </c>
      <c r="AE4995">
        <v>87.4</v>
      </c>
      <c r="AF4995">
        <v>34.4</v>
      </c>
      <c r="AG4995" t="s">
        <v>41</v>
      </c>
      <c r="AH4995" t="s">
        <v>68</v>
      </c>
      <c r="AI4995" t="s">
        <v>43</v>
      </c>
      <c r="AJ4995">
        <v>40</v>
      </c>
      <c r="AK4995">
        <v>512</v>
      </c>
      <c r="AL4995">
        <v>9.5399999999999999E-2</v>
      </c>
      <c r="AM4995">
        <v>0.89590000000000003</v>
      </c>
      <c r="AN4995">
        <v>0.9708</v>
      </c>
      <c r="AO4995">
        <f>Data[[#This Row],[labeller_confidence_score]]-Data[[#This Row],[cytodiffusion_classification_confidence]]</f>
        <v>7.4899999999999967E-2</v>
      </c>
    </row>
    <row r="4996" spans="1:41" x14ac:dyDescent="0.3">
      <c r="A4996" t="s">
        <v>5069</v>
      </c>
      <c r="B4996" t="s">
        <v>180</v>
      </c>
      <c r="C4996">
        <v>1</v>
      </c>
      <c r="D4996" t="s">
        <v>181</v>
      </c>
      <c r="E4996">
        <v>6.84</v>
      </c>
      <c r="F4996">
        <v>0</v>
      </c>
      <c r="G4996">
        <v>0</v>
      </c>
      <c r="H4996">
        <v>1</v>
      </c>
      <c r="I4996">
        <f>Data[[#This Row],[nucleus_area_pct]]/Data[[#This Row],[cytoplasm_ratio]]</f>
        <v>0</v>
      </c>
      <c r="J4996">
        <v>0.19500000000000001</v>
      </c>
      <c r="K4996">
        <v>0.96099999999999997</v>
      </c>
      <c r="L4996">
        <v>0.63</v>
      </c>
      <c r="M4996">
        <v>1</v>
      </c>
      <c r="N4996">
        <v>0.72099999999999997</v>
      </c>
      <c r="O4996">
        <v>219</v>
      </c>
      <c r="P4996">
        <v>53</v>
      </c>
      <c r="Q4996">
        <v>219</v>
      </c>
      <c r="R4996">
        <v>120</v>
      </c>
      <c r="S4996">
        <v>121</v>
      </c>
      <c r="T4996">
        <f>(Data[[#This Row],[mean_r]]/256)*100</f>
        <v>85.546875</v>
      </c>
      <c r="U4996">
        <f>(Data[[#This Row],[mean_g]]/256)*100</f>
        <v>46.875</v>
      </c>
      <c r="V4996">
        <f>(Data[[#This Row],[mean_b]]/256)*100</f>
        <v>47.265625</v>
      </c>
      <c r="W4996">
        <v>0.54700000000000004</v>
      </c>
      <c r="X4996" t="s">
        <v>51</v>
      </c>
      <c r="Y4996" t="s">
        <v>40</v>
      </c>
      <c r="Z4996">
        <v>6765</v>
      </c>
      <c r="AA4996">
        <v>4.07</v>
      </c>
      <c r="AB4996">
        <v>15.3</v>
      </c>
      <c r="AC4996">
        <v>39.299999999999997</v>
      </c>
      <c r="AD4996">
        <v>221886</v>
      </c>
      <c r="AE4996">
        <v>74.400000000000006</v>
      </c>
      <c r="AF4996">
        <v>30.1</v>
      </c>
      <c r="AG4996" t="s">
        <v>41</v>
      </c>
      <c r="AH4996" t="s">
        <v>42</v>
      </c>
      <c r="AI4996" t="s">
        <v>56</v>
      </c>
      <c r="AJ4996">
        <v>100</v>
      </c>
      <c r="AK4996">
        <v>256</v>
      </c>
      <c r="AL4996">
        <v>0.85740000000000005</v>
      </c>
      <c r="AM4996">
        <v>0.65610000000000002</v>
      </c>
      <c r="AN4996">
        <v>0.97660000000000002</v>
      </c>
      <c r="AO4996">
        <f>Data[[#This Row],[labeller_confidence_score]]-Data[[#This Row],[cytodiffusion_classification_confidence]]</f>
        <v>0.32050000000000001</v>
      </c>
    </row>
    <row r="4997" spans="1:41" x14ac:dyDescent="0.3">
      <c r="A4997" t="s">
        <v>5070</v>
      </c>
      <c r="B4997" t="s">
        <v>62</v>
      </c>
      <c r="C4997">
        <v>0</v>
      </c>
      <c r="D4997" t="s">
        <v>50</v>
      </c>
      <c r="E4997">
        <v>9.33</v>
      </c>
      <c r="F4997">
        <v>80.2</v>
      </c>
      <c r="G4997">
        <v>0.91700000000000004</v>
      </c>
      <c r="H4997">
        <v>0.25</v>
      </c>
      <c r="I4997">
        <f>Data[[#This Row],[nucleus_area_pct]]/Data[[#This Row],[cytoplasm_ratio]]</f>
        <v>320.8</v>
      </c>
      <c r="J4997">
        <v>0.86699999999999999</v>
      </c>
      <c r="K4997">
        <v>0.20599999999999999</v>
      </c>
      <c r="L4997">
        <v>1.4</v>
      </c>
      <c r="M4997">
        <v>1</v>
      </c>
      <c r="N4997">
        <v>0.85499999999999998</v>
      </c>
      <c r="O4997">
        <v>363</v>
      </c>
      <c r="P4997">
        <v>51</v>
      </c>
      <c r="Q4997">
        <v>229</v>
      </c>
      <c r="R4997">
        <v>160</v>
      </c>
      <c r="S4997">
        <v>187</v>
      </c>
      <c r="T4997">
        <f>(Data[[#This Row],[mean_r]]/256)*100</f>
        <v>89.453125</v>
      </c>
      <c r="U4997">
        <f>(Data[[#This Row],[mean_g]]/256)*100</f>
        <v>62.5</v>
      </c>
      <c r="V4997">
        <f>(Data[[#This Row],[mean_b]]/256)*100</f>
        <v>73.046875</v>
      </c>
      <c r="W4997">
        <v>0.57799999999999996</v>
      </c>
      <c r="X4997" t="s">
        <v>51</v>
      </c>
      <c r="Y4997" t="s">
        <v>45</v>
      </c>
      <c r="Z4997">
        <v>8941</v>
      </c>
      <c r="AA4997">
        <v>4.16</v>
      </c>
      <c r="AB4997">
        <v>15.2</v>
      </c>
      <c r="AC4997">
        <v>43.6</v>
      </c>
      <c r="AD4997">
        <v>403156</v>
      </c>
      <c r="AE4997">
        <v>100.6</v>
      </c>
      <c r="AF4997">
        <v>33.700000000000003</v>
      </c>
      <c r="AG4997" t="s">
        <v>64</v>
      </c>
      <c r="AH4997" t="s">
        <v>47</v>
      </c>
      <c r="AI4997" t="s">
        <v>56</v>
      </c>
      <c r="AJ4997">
        <v>100</v>
      </c>
      <c r="AK4997">
        <v>256</v>
      </c>
      <c r="AL4997">
        <v>0.16239999999999999</v>
      </c>
      <c r="AM4997">
        <v>0.97240000000000004</v>
      </c>
      <c r="AN4997">
        <v>0.87639999999999996</v>
      </c>
      <c r="AO4997">
        <f>Data[[#This Row],[labeller_confidence_score]]-Data[[#This Row],[cytodiffusion_classification_confidence]]</f>
        <v>-9.6000000000000085E-2</v>
      </c>
    </row>
    <row r="4998" spans="1:41" x14ac:dyDescent="0.3">
      <c r="A4998" t="s">
        <v>5071</v>
      </c>
      <c r="B4998" t="s">
        <v>54</v>
      </c>
      <c r="C4998">
        <v>0</v>
      </c>
      <c r="D4998" t="s">
        <v>54</v>
      </c>
      <c r="E4998">
        <v>7.1</v>
      </c>
      <c r="F4998">
        <v>0</v>
      </c>
      <c r="G4998">
        <v>0</v>
      </c>
      <c r="H4998">
        <v>1</v>
      </c>
      <c r="I4998">
        <f>Data[[#This Row],[nucleus_area_pct]]/Data[[#This Row],[cytoplasm_ratio]]</f>
        <v>0</v>
      </c>
      <c r="J4998">
        <v>0.95599999999999996</v>
      </c>
      <c r="K4998">
        <v>0.154</v>
      </c>
      <c r="L4998">
        <v>0.66</v>
      </c>
      <c r="M4998">
        <v>1</v>
      </c>
      <c r="N4998">
        <v>0.92200000000000004</v>
      </c>
      <c r="O4998">
        <v>186</v>
      </c>
      <c r="P4998">
        <v>38</v>
      </c>
      <c r="Q4998">
        <v>214</v>
      </c>
      <c r="R4998">
        <v>134</v>
      </c>
      <c r="S4998">
        <v>139</v>
      </c>
      <c r="T4998">
        <f>(Data[[#This Row],[mean_r]]/256)*100</f>
        <v>83.59375</v>
      </c>
      <c r="U4998">
        <f>(Data[[#This Row],[mean_g]]/256)*100</f>
        <v>52.34375</v>
      </c>
      <c r="V4998">
        <f>(Data[[#This Row],[mean_b]]/256)*100</f>
        <v>54.296875</v>
      </c>
      <c r="W4998">
        <v>0.54500000000000004</v>
      </c>
      <c r="X4998" t="s">
        <v>39</v>
      </c>
      <c r="Y4998" t="s">
        <v>45</v>
      </c>
      <c r="Z4998">
        <v>4367</v>
      </c>
      <c r="AA4998">
        <v>4.8899999999999997</v>
      </c>
      <c r="AB4998">
        <v>13.9</v>
      </c>
      <c r="AC4998">
        <v>47.5</v>
      </c>
      <c r="AD4998">
        <v>288320</v>
      </c>
      <c r="AE4998">
        <v>88</v>
      </c>
      <c r="AF4998">
        <v>35</v>
      </c>
      <c r="AG4998" t="s">
        <v>64</v>
      </c>
      <c r="AH4998" t="s">
        <v>68</v>
      </c>
      <c r="AI4998" t="s">
        <v>43</v>
      </c>
      <c r="AJ4998">
        <v>60</v>
      </c>
      <c r="AK4998">
        <v>256</v>
      </c>
      <c r="AL4998">
        <v>5.62E-2</v>
      </c>
      <c r="AM4998">
        <v>0.999</v>
      </c>
      <c r="AN4998">
        <v>0.95509999999999995</v>
      </c>
      <c r="AO4998">
        <f>Data[[#This Row],[labeller_confidence_score]]-Data[[#This Row],[cytodiffusion_classification_confidence]]</f>
        <v>-4.390000000000005E-2</v>
      </c>
    </row>
    <row r="4999" spans="1:41" x14ac:dyDescent="0.3">
      <c r="A4999" t="s">
        <v>5072</v>
      </c>
      <c r="B4999" t="s">
        <v>74</v>
      </c>
      <c r="C4999">
        <v>0</v>
      </c>
      <c r="D4999" t="s">
        <v>75</v>
      </c>
      <c r="E4999">
        <v>2.2000000000000002</v>
      </c>
      <c r="F4999">
        <v>0</v>
      </c>
      <c r="G4999">
        <v>0</v>
      </c>
      <c r="H4999">
        <v>1</v>
      </c>
      <c r="I4999">
        <f>Data[[#This Row],[nucleus_area_pct]]/Data[[#This Row],[cytoplasm_ratio]]</f>
        <v>0</v>
      </c>
      <c r="J4999">
        <v>0.77</v>
      </c>
      <c r="K4999">
        <v>0.498</v>
      </c>
      <c r="L4999">
        <v>3.08</v>
      </c>
      <c r="M4999">
        <v>1</v>
      </c>
      <c r="N4999">
        <v>0.78100000000000003</v>
      </c>
      <c r="O4999">
        <v>23</v>
      </c>
      <c r="P4999">
        <v>19</v>
      </c>
      <c r="Q4999">
        <v>218</v>
      </c>
      <c r="R4999">
        <v>131</v>
      </c>
      <c r="S4999">
        <v>179</v>
      </c>
      <c r="T4999">
        <f>(Data[[#This Row],[mean_r]]/256)*100</f>
        <v>85.15625</v>
      </c>
      <c r="U4999">
        <f>(Data[[#This Row],[mean_g]]/256)*100</f>
        <v>51.171875</v>
      </c>
      <c r="V4999">
        <f>(Data[[#This Row],[mean_b]]/256)*100</f>
        <v>69.921875</v>
      </c>
      <c r="W4999">
        <v>0.51800000000000002</v>
      </c>
      <c r="X4999" t="s">
        <v>51</v>
      </c>
      <c r="Y4999" t="s">
        <v>40</v>
      </c>
      <c r="Z4999">
        <v>7475</v>
      </c>
      <c r="AA4999">
        <v>4.7300000000000004</v>
      </c>
      <c r="AB4999">
        <v>16.7</v>
      </c>
      <c r="AC4999">
        <v>49.8</v>
      </c>
      <c r="AD4999">
        <v>323521</v>
      </c>
      <c r="AE4999">
        <v>81.5</v>
      </c>
      <c r="AF4999">
        <v>34.200000000000003</v>
      </c>
      <c r="AG4999" t="s">
        <v>41</v>
      </c>
      <c r="AH4999" t="s">
        <v>47</v>
      </c>
      <c r="AI4999" t="s">
        <v>52</v>
      </c>
      <c r="AJ4999">
        <v>100</v>
      </c>
      <c r="AK4999">
        <v>512</v>
      </c>
      <c r="AL4999">
        <v>0.1663</v>
      </c>
      <c r="AM4999">
        <v>0.92749999999999999</v>
      </c>
      <c r="AN4999">
        <v>0.76529999999999998</v>
      </c>
      <c r="AO4999">
        <f>Data[[#This Row],[labeller_confidence_score]]-Data[[#This Row],[cytodiffusion_classification_confidence]]</f>
        <v>-0.16220000000000001</v>
      </c>
    </row>
    <row r="5000" spans="1:41" x14ac:dyDescent="0.3">
      <c r="A5000" t="s">
        <v>5073</v>
      </c>
      <c r="B5000" t="s">
        <v>87</v>
      </c>
      <c r="C5000">
        <v>0</v>
      </c>
      <c r="D5000" t="s">
        <v>50</v>
      </c>
      <c r="E5000">
        <v>14.43</v>
      </c>
      <c r="F5000">
        <v>54.4</v>
      </c>
      <c r="G5000">
        <v>0.6</v>
      </c>
      <c r="H5000">
        <v>0.57599999999999996</v>
      </c>
      <c r="I5000">
        <f>Data[[#This Row],[nucleus_area_pct]]/Data[[#This Row],[cytoplasm_ratio]]</f>
        <v>94.444444444444443</v>
      </c>
      <c r="J5000">
        <v>0.71499999999999997</v>
      </c>
      <c r="K5000">
        <v>0.46700000000000003</v>
      </c>
      <c r="L5000">
        <v>5.14</v>
      </c>
      <c r="M5000">
        <v>2.4</v>
      </c>
      <c r="N5000">
        <v>0.78600000000000003</v>
      </c>
      <c r="O5000">
        <v>485</v>
      </c>
      <c r="P5000">
        <v>73</v>
      </c>
      <c r="Q5000">
        <v>223</v>
      </c>
      <c r="R5000">
        <v>166</v>
      </c>
      <c r="S5000">
        <v>148</v>
      </c>
      <c r="T5000">
        <f>(Data[[#This Row],[mean_r]]/256)*100</f>
        <v>87.109375</v>
      </c>
      <c r="U5000">
        <f>(Data[[#This Row],[mean_g]]/256)*100</f>
        <v>64.84375</v>
      </c>
      <c r="V5000">
        <f>(Data[[#This Row],[mean_b]]/256)*100</f>
        <v>57.8125</v>
      </c>
      <c r="W5000">
        <v>0.58899999999999997</v>
      </c>
      <c r="X5000" t="s">
        <v>51</v>
      </c>
      <c r="Y5000" t="s">
        <v>45</v>
      </c>
      <c r="Z5000">
        <v>5948</v>
      </c>
      <c r="AA5000">
        <v>5.31</v>
      </c>
      <c r="AB5000">
        <v>15.5</v>
      </c>
      <c r="AC5000">
        <v>41.6</v>
      </c>
      <c r="AD5000">
        <v>296045</v>
      </c>
      <c r="AE5000">
        <v>88.3</v>
      </c>
      <c r="AF5000">
        <v>34.9</v>
      </c>
      <c r="AG5000" t="s">
        <v>41</v>
      </c>
      <c r="AH5000" t="s">
        <v>42</v>
      </c>
      <c r="AI5000" t="s">
        <v>43</v>
      </c>
      <c r="AJ5000">
        <v>100</v>
      </c>
      <c r="AK5000">
        <v>512</v>
      </c>
      <c r="AL5000">
        <v>0.1729</v>
      </c>
      <c r="AM5000">
        <v>0.91520000000000001</v>
      </c>
      <c r="AN5000">
        <v>0.88739999999999997</v>
      </c>
      <c r="AO5000">
        <f>Data[[#This Row],[labeller_confidence_score]]-Data[[#This Row],[cytodiffusion_classification_confidence]]</f>
        <v>-2.7800000000000047E-2</v>
      </c>
    </row>
    <row r="5001" spans="1:41" x14ac:dyDescent="0.3">
      <c r="A5001" t="s">
        <v>5074</v>
      </c>
      <c r="B5001" t="s">
        <v>54</v>
      </c>
      <c r="C5001">
        <v>0</v>
      </c>
      <c r="D5001" t="s">
        <v>54</v>
      </c>
      <c r="E5001">
        <v>6.58</v>
      </c>
      <c r="F5001">
        <v>0</v>
      </c>
      <c r="G5001">
        <v>0</v>
      </c>
      <c r="H5001">
        <v>1</v>
      </c>
      <c r="I5001">
        <f>Data[[#This Row],[nucleus_area_pct]]/Data[[#This Row],[cytoplasm_ratio]]</f>
        <v>0</v>
      </c>
      <c r="J5001">
        <v>0.95099999999999996</v>
      </c>
      <c r="K5001">
        <v>0.17100000000000001</v>
      </c>
      <c r="L5001">
        <v>0.3</v>
      </c>
      <c r="M5001">
        <v>1</v>
      </c>
      <c r="N5001">
        <v>0.95699999999999996</v>
      </c>
      <c r="O5001">
        <v>189</v>
      </c>
      <c r="P5001">
        <v>47</v>
      </c>
      <c r="Q5001">
        <v>231</v>
      </c>
      <c r="R5001">
        <v>138</v>
      </c>
      <c r="S5001">
        <v>133</v>
      </c>
      <c r="T5001">
        <f>(Data[[#This Row],[mean_r]]/256)*100</f>
        <v>90.234375</v>
      </c>
      <c r="U5001">
        <f>(Data[[#This Row],[mean_g]]/256)*100</f>
        <v>53.90625</v>
      </c>
      <c r="V5001">
        <f>(Data[[#This Row],[mean_b]]/256)*100</f>
        <v>51.953125</v>
      </c>
      <c r="W5001">
        <v>0.51600000000000001</v>
      </c>
      <c r="X5001" t="s">
        <v>63</v>
      </c>
      <c r="Y5001" t="s">
        <v>40</v>
      </c>
      <c r="Z5001">
        <v>10572</v>
      </c>
      <c r="AA5001">
        <v>3.23</v>
      </c>
      <c r="AB5001">
        <v>11.6</v>
      </c>
      <c r="AC5001">
        <v>48.9</v>
      </c>
      <c r="AD5001">
        <v>227688</v>
      </c>
      <c r="AE5001">
        <v>99.2</v>
      </c>
      <c r="AF5001">
        <v>32.799999999999997</v>
      </c>
      <c r="AG5001" t="s">
        <v>46</v>
      </c>
      <c r="AH5001" t="s">
        <v>42</v>
      </c>
      <c r="AI5001" t="s">
        <v>43</v>
      </c>
      <c r="AJ5001">
        <v>60</v>
      </c>
      <c r="AK5001">
        <v>512</v>
      </c>
      <c r="AL5001">
        <v>0</v>
      </c>
      <c r="AM5001">
        <v>0.95240000000000002</v>
      </c>
      <c r="AN5001">
        <v>0.85919999999999996</v>
      </c>
      <c r="AO5001">
        <f>Data[[#This Row],[labeller_confidence_score]]-Data[[#This Row],[cytodiffusion_classification_confidence]]</f>
        <v>-9.3200000000000061E-2</v>
      </c>
    </row>
    <row r="5002" spans="1:41" x14ac:dyDescent="0.3">
      <c r="A5002" t="s">
        <v>5075</v>
      </c>
      <c r="B5002" t="s">
        <v>54</v>
      </c>
      <c r="C5002">
        <v>0</v>
      </c>
      <c r="D5002" t="s">
        <v>54</v>
      </c>
      <c r="E5002">
        <v>8.6</v>
      </c>
      <c r="F5002">
        <v>0</v>
      </c>
      <c r="G5002">
        <v>0</v>
      </c>
      <c r="H5002">
        <v>1</v>
      </c>
      <c r="I5002">
        <f>Data[[#This Row],[nucleus_area_pct]]/Data[[#This Row],[cytoplasm_ratio]]</f>
        <v>0</v>
      </c>
      <c r="J5002">
        <v>0.85299999999999998</v>
      </c>
      <c r="K5002">
        <v>9.2999999999999999E-2</v>
      </c>
      <c r="L5002">
        <v>0.75</v>
      </c>
      <c r="M5002">
        <v>1</v>
      </c>
      <c r="N5002">
        <v>0.873</v>
      </c>
      <c r="O5002">
        <v>155</v>
      </c>
      <c r="P5002">
        <v>50</v>
      </c>
      <c r="Q5002">
        <v>236</v>
      </c>
      <c r="R5002">
        <v>125</v>
      </c>
      <c r="S5002">
        <v>141</v>
      </c>
      <c r="T5002">
        <f>(Data[[#This Row],[mean_r]]/256)*100</f>
        <v>92.1875</v>
      </c>
      <c r="U5002">
        <f>(Data[[#This Row],[mean_g]]/256)*100</f>
        <v>48.828125</v>
      </c>
      <c r="V5002">
        <f>(Data[[#This Row],[mean_b]]/256)*100</f>
        <v>55.078125</v>
      </c>
      <c r="W5002">
        <v>0.43</v>
      </c>
      <c r="X5002" t="s">
        <v>51</v>
      </c>
      <c r="Y5002" t="s">
        <v>45</v>
      </c>
      <c r="Z5002">
        <v>11003</v>
      </c>
      <c r="AA5002">
        <v>4.18</v>
      </c>
      <c r="AB5002">
        <v>16.5</v>
      </c>
      <c r="AC5002">
        <v>30.2</v>
      </c>
      <c r="AD5002">
        <v>461918</v>
      </c>
      <c r="AE5002">
        <v>78.900000000000006</v>
      </c>
      <c r="AF5002">
        <v>31.4</v>
      </c>
      <c r="AG5002" t="s">
        <v>46</v>
      </c>
      <c r="AH5002" t="s">
        <v>42</v>
      </c>
      <c r="AI5002" t="s">
        <v>56</v>
      </c>
      <c r="AJ5002">
        <v>40</v>
      </c>
      <c r="AK5002">
        <v>360</v>
      </c>
      <c r="AL5002">
        <v>4.8899999999999999E-2</v>
      </c>
      <c r="AM5002">
        <v>0.88619999999999999</v>
      </c>
      <c r="AN5002">
        <v>0.88970000000000005</v>
      </c>
      <c r="AO5002">
        <f>Data[[#This Row],[labeller_confidence_score]]-Data[[#This Row],[cytodiffusion_classification_confidence]]</f>
        <v>3.5000000000000586E-3</v>
      </c>
    </row>
    <row r="5003" spans="1:41" x14ac:dyDescent="0.3">
      <c r="A5003" t="s">
        <v>5076</v>
      </c>
      <c r="B5003" t="s">
        <v>87</v>
      </c>
      <c r="C5003">
        <v>0</v>
      </c>
      <c r="D5003" t="s">
        <v>50</v>
      </c>
      <c r="E5003">
        <v>13.08</v>
      </c>
      <c r="F5003">
        <v>42.1</v>
      </c>
      <c r="G5003">
        <v>0.53500000000000003</v>
      </c>
      <c r="H5003">
        <v>0.37</v>
      </c>
      <c r="I5003">
        <f>Data[[#This Row],[nucleus_area_pct]]/Data[[#This Row],[cytoplasm_ratio]]</f>
        <v>113.78378378378379</v>
      </c>
      <c r="J5003">
        <v>0.76400000000000001</v>
      </c>
      <c r="K5003">
        <v>0.56200000000000006</v>
      </c>
      <c r="L5003">
        <v>4.4000000000000004</v>
      </c>
      <c r="M5003">
        <v>2.2000000000000002</v>
      </c>
      <c r="N5003">
        <v>0.84499999999999997</v>
      </c>
      <c r="O5003">
        <v>422</v>
      </c>
      <c r="P5003">
        <v>84</v>
      </c>
      <c r="Q5003">
        <v>255</v>
      </c>
      <c r="R5003">
        <v>118</v>
      </c>
      <c r="S5003">
        <v>172</v>
      </c>
      <c r="T5003">
        <f>(Data[[#This Row],[mean_r]]/256)*100</f>
        <v>99.609375</v>
      </c>
      <c r="U5003">
        <f>(Data[[#This Row],[mean_g]]/256)*100</f>
        <v>46.09375</v>
      </c>
      <c r="V5003">
        <f>(Data[[#This Row],[mean_b]]/256)*100</f>
        <v>67.1875</v>
      </c>
      <c r="W5003">
        <v>0.51600000000000001</v>
      </c>
      <c r="X5003" t="s">
        <v>51</v>
      </c>
      <c r="Y5003" t="s">
        <v>45</v>
      </c>
      <c r="Z5003">
        <v>5063</v>
      </c>
      <c r="AA5003">
        <v>4.4000000000000004</v>
      </c>
      <c r="AB5003">
        <v>14.3</v>
      </c>
      <c r="AC5003">
        <v>46.2</v>
      </c>
      <c r="AD5003">
        <v>188182</v>
      </c>
      <c r="AE5003">
        <v>108.5</v>
      </c>
      <c r="AF5003">
        <v>33.299999999999997</v>
      </c>
      <c r="AG5003" t="s">
        <v>46</v>
      </c>
      <c r="AH5003" t="s">
        <v>42</v>
      </c>
      <c r="AI5003" t="s">
        <v>52</v>
      </c>
      <c r="AJ5003">
        <v>100</v>
      </c>
      <c r="AK5003">
        <v>256</v>
      </c>
      <c r="AL5003">
        <v>0.1132</v>
      </c>
      <c r="AM5003">
        <v>0.89019999999999999</v>
      </c>
      <c r="AN5003">
        <v>0.89300000000000002</v>
      </c>
      <c r="AO5003">
        <f>Data[[#This Row],[labeller_confidence_score]]-Data[[#This Row],[cytodiffusion_classification_confidence]]</f>
        <v>2.8000000000000247E-3</v>
      </c>
    </row>
    <row r="5004" spans="1:41" x14ac:dyDescent="0.3">
      <c r="A5004" t="s">
        <v>5077</v>
      </c>
      <c r="B5004" t="s">
        <v>62</v>
      </c>
      <c r="C5004">
        <v>0</v>
      </c>
      <c r="D5004" t="s">
        <v>50</v>
      </c>
      <c r="E5004">
        <v>9.9600000000000009</v>
      </c>
      <c r="F5004">
        <v>80.400000000000006</v>
      </c>
      <c r="G5004">
        <v>0.73399999999999999</v>
      </c>
      <c r="H5004">
        <v>0.17899999999999999</v>
      </c>
      <c r="I5004">
        <f>Data[[#This Row],[nucleus_area_pct]]/Data[[#This Row],[cytoplasm_ratio]]</f>
        <v>449.1620111731844</v>
      </c>
      <c r="J5004">
        <v>0.873</v>
      </c>
      <c r="K5004">
        <v>0.123</v>
      </c>
      <c r="L5004">
        <v>1.3</v>
      </c>
      <c r="M5004">
        <v>1.1000000000000001</v>
      </c>
      <c r="N5004">
        <v>0.91500000000000004</v>
      </c>
      <c r="O5004">
        <v>317</v>
      </c>
      <c r="P5004">
        <v>76</v>
      </c>
      <c r="Q5004">
        <v>177</v>
      </c>
      <c r="R5004">
        <v>155</v>
      </c>
      <c r="S5004">
        <v>178</v>
      </c>
      <c r="T5004">
        <f>(Data[[#This Row],[mean_r]]/256)*100</f>
        <v>69.140625</v>
      </c>
      <c r="U5004">
        <f>(Data[[#This Row],[mean_g]]/256)*100</f>
        <v>60.546875</v>
      </c>
      <c r="V5004">
        <f>(Data[[#This Row],[mean_b]]/256)*100</f>
        <v>69.53125</v>
      </c>
      <c r="W5004">
        <v>0.81399999999999995</v>
      </c>
      <c r="X5004" t="s">
        <v>51</v>
      </c>
      <c r="Y5004" t="s">
        <v>40</v>
      </c>
      <c r="Z5004">
        <v>7615</v>
      </c>
      <c r="AA5004">
        <v>6.28</v>
      </c>
      <c r="AB5004">
        <v>14.3</v>
      </c>
      <c r="AC5004">
        <v>47.8</v>
      </c>
      <c r="AD5004">
        <v>195052</v>
      </c>
      <c r="AE5004">
        <v>100.1</v>
      </c>
      <c r="AF5004">
        <v>34.4</v>
      </c>
      <c r="AG5004" t="s">
        <v>41</v>
      </c>
      <c r="AH5004" t="s">
        <v>42</v>
      </c>
      <c r="AI5004" t="s">
        <v>52</v>
      </c>
      <c r="AJ5004">
        <v>100</v>
      </c>
      <c r="AK5004">
        <v>224</v>
      </c>
      <c r="AL5004">
        <v>7.9100000000000004E-2</v>
      </c>
      <c r="AM5004">
        <v>0.98280000000000001</v>
      </c>
      <c r="AN5004">
        <v>1</v>
      </c>
      <c r="AO5004">
        <f>Data[[#This Row],[labeller_confidence_score]]-Data[[#This Row],[cytodiffusion_classification_confidence]]</f>
        <v>1.7199999999999993E-2</v>
      </c>
    </row>
    <row r="5005" spans="1:41" x14ac:dyDescent="0.3">
      <c r="A5005" t="s">
        <v>5078</v>
      </c>
      <c r="B5005" t="s">
        <v>58</v>
      </c>
      <c r="C5005">
        <v>1</v>
      </c>
      <c r="D5005" t="s">
        <v>38</v>
      </c>
      <c r="E5005">
        <v>14.15</v>
      </c>
      <c r="F5005">
        <v>74.7</v>
      </c>
      <c r="G5005">
        <v>0.71699999999999997</v>
      </c>
      <c r="H5005">
        <v>0.28199999999999997</v>
      </c>
      <c r="I5005">
        <f>Data[[#This Row],[nucleus_area_pct]]/Data[[#This Row],[cytoplasm_ratio]]</f>
        <v>264.89361702127661</v>
      </c>
      <c r="J5005">
        <v>0.74299999999999999</v>
      </c>
      <c r="K5005">
        <v>0.33800000000000002</v>
      </c>
      <c r="L5005">
        <v>1.49</v>
      </c>
      <c r="M5005">
        <v>1</v>
      </c>
      <c r="N5005">
        <v>0.80200000000000005</v>
      </c>
      <c r="O5005">
        <v>481</v>
      </c>
      <c r="P5005">
        <v>110</v>
      </c>
      <c r="Q5005">
        <v>206</v>
      </c>
      <c r="R5005">
        <v>155</v>
      </c>
      <c r="S5005">
        <v>195</v>
      </c>
      <c r="T5005">
        <f>(Data[[#This Row],[mean_r]]/256)*100</f>
        <v>80.46875</v>
      </c>
      <c r="U5005">
        <f>(Data[[#This Row],[mean_g]]/256)*100</f>
        <v>60.546875</v>
      </c>
      <c r="V5005">
        <f>(Data[[#This Row],[mean_b]]/256)*100</f>
        <v>76.171875</v>
      </c>
      <c r="W5005">
        <v>0.86</v>
      </c>
      <c r="X5005" t="s">
        <v>39</v>
      </c>
      <c r="Y5005" t="s">
        <v>45</v>
      </c>
      <c r="Z5005">
        <v>3194</v>
      </c>
      <c r="AA5005">
        <v>4.79</v>
      </c>
      <c r="AB5005">
        <v>11.2</v>
      </c>
      <c r="AC5005">
        <v>44.2</v>
      </c>
      <c r="AD5005">
        <v>238446</v>
      </c>
      <c r="AE5005">
        <v>84.2</v>
      </c>
      <c r="AF5005">
        <v>33</v>
      </c>
      <c r="AG5005" t="s">
        <v>46</v>
      </c>
      <c r="AH5005" t="s">
        <v>47</v>
      </c>
      <c r="AI5005" t="s">
        <v>52</v>
      </c>
      <c r="AJ5005">
        <v>100</v>
      </c>
      <c r="AK5005">
        <v>360</v>
      </c>
      <c r="AL5005">
        <v>0.86170000000000002</v>
      </c>
      <c r="AM5005">
        <v>0.63439999999999996</v>
      </c>
      <c r="AN5005">
        <v>0.84709999999999996</v>
      </c>
      <c r="AO5005">
        <f>Data[[#This Row],[labeller_confidence_score]]-Data[[#This Row],[cytodiffusion_classification_confidence]]</f>
        <v>0.2127</v>
      </c>
    </row>
    <row r="5006" spans="1:41" x14ac:dyDescent="0.3">
      <c r="A5006" t="s">
        <v>5079</v>
      </c>
      <c r="B5006" t="s">
        <v>60</v>
      </c>
      <c r="C5006">
        <v>0</v>
      </c>
      <c r="D5006" t="s">
        <v>50</v>
      </c>
      <c r="E5006">
        <v>14.64</v>
      </c>
      <c r="F5006">
        <v>69.2</v>
      </c>
      <c r="G5006">
        <v>0.51700000000000002</v>
      </c>
      <c r="H5006">
        <v>0.155</v>
      </c>
      <c r="I5006">
        <f>Data[[#This Row],[nucleus_area_pct]]/Data[[#This Row],[cytoplasm_ratio]]</f>
        <v>446.45161290322585</v>
      </c>
      <c r="J5006">
        <v>0.66200000000000003</v>
      </c>
      <c r="K5006">
        <v>0.48599999999999999</v>
      </c>
      <c r="L5006">
        <v>1.63</v>
      </c>
      <c r="M5006">
        <v>1.2</v>
      </c>
      <c r="N5006">
        <v>0.76400000000000001</v>
      </c>
      <c r="O5006">
        <v>630</v>
      </c>
      <c r="P5006">
        <v>93</v>
      </c>
      <c r="Q5006">
        <v>214</v>
      </c>
      <c r="R5006">
        <v>162</v>
      </c>
      <c r="S5006">
        <v>148</v>
      </c>
      <c r="T5006">
        <f>(Data[[#This Row],[mean_r]]/256)*100</f>
        <v>83.59375</v>
      </c>
      <c r="U5006">
        <f>(Data[[#This Row],[mean_g]]/256)*100</f>
        <v>63.28125</v>
      </c>
      <c r="V5006">
        <f>(Data[[#This Row],[mean_b]]/256)*100</f>
        <v>57.8125</v>
      </c>
      <c r="W5006">
        <v>0.57099999999999995</v>
      </c>
      <c r="X5006" t="s">
        <v>39</v>
      </c>
      <c r="Y5006" t="s">
        <v>40</v>
      </c>
      <c r="Z5006">
        <v>3927</v>
      </c>
      <c r="AA5006">
        <v>4.09</v>
      </c>
      <c r="AB5006">
        <v>13.3</v>
      </c>
      <c r="AC5006">
        <v>47.2</v>
      </c>
      <c r="AD5006">
        <v>316634</v>
      </c>
      <c r="AE5006">
        <v>96.9</v>
      </c>
      <c r="AF5006">
        <v>30.1</v>
      </c>
      <c r="AG5006" t="s">
        <v>46</v>
      </c>
      <c r="AH5006" t="s">
        <v>68</v>
      </c>
      <c r="AI5006" t="s">
        <v>56</v>
      </c>
      <c r="AJ5006">
        <v>100</v>
      </c>
      <c r="AK5006">
        <v>256</v>
      </c>
      <c r="AL5006">
        <v>0.15179999999999999</v>
      </c>
      <c r="AM5006">
        <v>0.90600000000000003</v>
      </c>
      <c r="AN5006">
        <v>0.81179999999999997</v>
      </c>
      <c r="AO5006">
        <f>Data[[#This Row],[labeller_confidence_score]]-Data[[#This Row],[cytodiffusion_classification_confidence]]</f>
        <v>-9.4200000000000061E-2</v>
      </c>
    </row>
    <row r="5007" spans="1:41" x14ac:dyDescent="0.3">
      <c r="A5007" t="s">
        <v>5080</v>
      </c>
      <c r="B5007" t="s">
        <v>85</v>
      </c>
      <c r="C5007">
        <v>0</v>
      </c>
      <c r="D5007" t="s">
        <v>50</v>
      </c>
      <c r="E5007">
        <v>11.55</v>
      </c>
      <c r="F5007">
        <v>65.2</v>
      </c>
      <c r="G5007">
        <v>0.83899999999999997</v>
      </c>
      <c r="H5007">
        <v>0.40500000000000003</v>
      </c>
      <c r="I5007">
        <f>Data[[#This Row],[nucleus_area_pct]]/Data[[#This Row],[cytoplasm_ratio]]</f>
        <v>160.98765432098764</v>
      </c>
      <c r="J5007">
        <v>0.75900000000000001</v>
      </c>
      <c r="K5007">
        <v>0.26700000000000002</v>
      </c>
      <c r="L5007">
        <v>5.27</v>
      </c>
      <c r="M5007">
        <v>2.4</v>
      </c>
      <c r="N5007">
        <v>0.80400000000000005</v>
      </c>
      <c r="O5007">
        <v>317</v>
      </c>
      <c r="P5007">
        <v>64</v>
      </c>
      <c r="Q5007">
        <v>185</v>
      </c>
      <c r="R5007">
        <v>128</v>
      </c>
      <c r="S5007">
        <v>230</v>
      </c>
      <c r="T5007">
        <f>(Data[[#This Row],[mean_r]]/256)*100</f>
        <v>72.265625</v>
      </c>
      <c r="U5007">
        <f>(Data[[#This Row],[mean_g]]/256)*100</f>
        <v>50</v>
      </c>
      <c r="V5007">
        <f>(Data[[#This Row],[mean_b]]/256)*100</f>
        <v>89.84375</v>
      </c>
      <c r="W5007">
        <v>0.77900000000000003</v>
      </c>
      <c r="X5007" t="s">
        <v>51</v>
      </c>
      <c r="Y5007" t="s">
        <v>40</v>
      </c>
      <c r="Z5007">
        <v>9328</v>
      </c>
      <c r="AA5007">
        <v>3.9</v>
      </c>
      <c r="AB5007">
        <v>13.7</v>
      </c>
      <c r="AC5007">
        <v>45.9</v>
      </c>
      <c r="AD5007">
        <v>367777</v>
      </c>
      <c r="AE5007">
        <v>115.4</v>
      </c>
      <c r="AF5007">
        <v>36.799999999999997</v>
      </c>
      <c r="AG5007" t="s">
        <v>64</v>
      </c>
      <c r="AH5007" t="s">
        <v>47</v>
      </c>
      <c r="AI5007" t="s">
        <v>43</v>
      </c>
      <c r="AJ5007">
        <v>60</v>
      </c>
      <c r="AK5007">
        <v>224</v>
      </c>
      <c r="AL5007">
        <v>0.12770000000000001</v>
      </c>
      <c r="AM5007">
        <v>0.88570000000000004</v>
      </c>
      <c r="AN5007">
        <v>0.84419999999999995</v>
      </c>
      <c r="AO5007">
        <f>Data[[#This Row],[labeller_confidence_score]]-Data[[#This Row],[cytodiffusion_classification_confidence]]</f>
        <v>-4.1500000000000092E-2</v>
      </c>
    </row>
    <row r="5008" spans="1:41" x14ac:dyDescent="0.3">
      <c r="A5008" t="s">
        <v>5081</v>
      </c>
      <c r="B5008" t="s">
        <v>110</v>
      </c>
      <c r="C5008">
        <v>1</v>
      </c>
      <c r="D5008" t="s">
        <v>104</v>
      </c>
      <c r="E5008">
        <v>9.6199999999999992</v>
      </c>
      <c r="F5008">
        <v>0</v>
      </c>
      <c r="G5008">
        <v>0</v>
      </c>
      <c r="H5008">
        <v>1</v>
      </c>
      <c r="I5008">
        <f>Data[[#This Row],[nucleus_area_pct]]/Data[[#This Row],[cytoplasm_ratio]]</f>
        <v>0</v>
      </c>
      <c r="J5008">
        <v>0.90800000000000003</v>
      </c>
      <c r="K5008">
        <v>0.252</v>
      </c>
      <c r="L5008">
        <v>0.46</v>
      </c>
      <c r="M5008">
        <v>1</v>
      </c>
      <c r="N5008">
        <v>0.9</v>
      </c>
      <c r="O5008">
        <v>228</v>
      </c>
      <c r="P5008">
        <v>49</v>
      </c>
      <c r="Q5008">
        <v>236</v>
      </c>
      <c r="R5008">
        <v>150</v>
      </c>
      <c r="S5008">
        <v>111</v>
      </c>
      <c r="T5008">
        <f>(Data[[#This Row],[mean_r]]/256)*100</f>
        <v>92.1875</v>
      </c>
      <c r="U5008">
        <f>(Data[[#This Row],[mean_g]]/256)*100</f>
        <v>58.59375</v>
      </c>
      <c r="V5008">
        <f>(Data[[#This Row],[mean_b]]/256)*100</f>
        <v>43.359375</v>
      </c>
      <c r="W5008">
        <v>0.49099999999999999</v>
      </c>
      <c r="X5008" t="s">
        <v>51</v>
      </c>
      <c r="Y5008" t="s">
        <v>40</v>
      </c>
      <c r="Z5008">
        <v>10502</v>
      </c>
      <c r="AA5008">
        <v>6.14</v>
      </c>
      <c r="AB5008">
        <v>11</v>
      </c>
      <c r="AC5008">
        <v>44.3</v>
      </c>
      <c r="AD5008">
        <v>194038</v>
      </c>
      <c r="AE5008">
        <v>77.099999999999994</v>
      </c>
      <c r="AF5008">
        <v>34.1</v>
      </c>
      <c r="AG5008" t="s">
        <v>64</v>
      </c>
      <c r="AH5008" t="s">
        <v>42</v>
      </c>
      <c r="AI5008" t="s">
        <v>52</v>
      </c>
      <c r="AJ5008">
        <v>100</v>
      </c>
      <c r="AK5008">
        <v>512</v>
      </c>
      <c r="AL5008">
        <v>0.96579999999999999</v>
      </c>
      <c r="AM5008">
        <v>0.67730000000000001</v>
      </c>
      <c r="AN5008">
        <v>0.74890000000000001</v>
      </c>
      <c r="AO5008">
        <f>Data[[#This Row],[labeller_confidence_score]]-Data[[#This Row],[cytodiffusion_classification_confidence]]</f>
        <v>7.1599999999999997E-2</v>
      </c>
    </row>
    <row r="5009" spans="1:41" x14ac:dyDescent="0.3">
      <c r="A5009" t="s">
        <v>5082</v>
      </c>
      <c r="B5009" t="s">
        <v>62</v>
      </c>
      <c r="C5009">
        <v>0</v>
      </c>
      <c r="D5009" t="s">
        <v>50</v>
      </c>
      <c r="E5009">
        <v>9.44</v>
      </c>
      <c r="F5009">
        <v>80.099999999999994</v>
      </c>
      <c r="G5009">
        <v>0.94</v>
      </c>
      <c r="H5009">
        <v>0.104</v>
      </c>
      <c r="I5009">
        <f>Data[[#This Row],[nucleus_area_pct]]/Data[[#This Row],[cytoplasm_ratio]]</f>
        <v>770.19230769230762</v>
      </c>
      <c r="J5009">
        <v>0.91100000000000003</v>
      </c>
      <c r="K5009">
        <v>0.26200000000000001</v>
      </c>
      <c r="L5009">
        <v>0.87</v>
      </c>
      <c r="M5009">
        <v>1</v>
      </c>
      <c r="N5009">
        <v>0.89600000000000002</v>
      </c>
      <c r="O5009">
        <v>214</v>
      </c>
      <c r="P5009">
        <v>68</v>
      </c>
      <c r="Q5009">
        <v>232</v>
      </c>
      <c r="R5009">
        <v>150</v>
      </c>
      <c r="S5009">
        <v>187</v>
      </c>
      <c r="T5009">
        <f>(Data[[#This Row],[mean_r]]/256)*100</f>
        <v>90.625</v>
      </c>
      <c r="U5009">
        <f>(Data[[#This Row],[mean_g]]/256)*100</f>
        <v>58.59375</v>
      </c>
      <c r="V5009">
        <f>(Data[[#This Row],[mean_b]]/256)*100</f>
        <v>73.046875</v>
      </c>
      <c r="W5009">
        <v>0.64100000000000001</v>
      </c>
      <c r="X5009" t="s">
        <v>39</v>
      </c>
      <c r="Y5009" t="s">
        <v>45</v>
      </c>
      <c r="Z5009">
        <v>4259</v>
      </c>
      <c r="AA5009">
        <v>4.6399999999999997</v>
      </c>
      <c r="AB5009">
        <v>15.9</v>
      </c>
      <c r="AC5009">
        <v>39.1</v>
      </c>
      <c r="AD5009">
        <v>244091</v>
      </c>
      <c r="AE5009">
        <v>92.6</v>
      </c>
      <c r="AF5009">
        <v>36.5</v>
      </c>
      <c r="AG5009" t="s">
        <v>46</v>
      </c>
      <c r="AH5009" t="s">
        <v>47</v>
      </c>
      <c r="AI5009" t="s">
        <v>52</v>
      </c>
      <c r="AJ5009">
        <v>60</v>
      </c>
      <c r="AK5009">
        <v>360</v>
      </c>
      <c r="AL5009">
        <v>0.17019999999999999</v>
      </c>
      <c r="AM5009">
        <v>0.83650000000000002</v>
      </c>
      <c r="AN5009">
        <v>0.98960000000000004</v>
      </c>
      <c r="AO5009">
        <f>Data[[#This Row],[labeller_confidence_score]]-Data[[#This Row],[cytodiffusion_classification_confidence]]</f>
        <v>0.15310000000000001</v>
      </c>
    </row>
    <row r="5010" spans="1:41" x14ac:dyDescent="0.3">
      <c r="A5010" t="s">
        <v>5083</v>
      </c>
      <c r="B5010" t="s">
        <v>54</v>
      </c>
      <c r="C5010">
        <v>0</v>
      </c>
      <c r="D5010" t="s">
        <v>54</v>
      </c>
      <c r="E5010">
        <v>7.13</v>
      </c>
      <c r="F5010">
        <v>0</v>
      </c>
      <c r="G5010">
        <v>0</v>
      </c>
      <c r="H5010">
        <v>1</v>
      </c>
      <c r="I5010">
        <f>Data[[#This Row],[nucleus_area_pct]]/Data[[#This Row],[cytoplasm_ratio]]</f>
        <v>0</v>
      </c>
      <c r="J5010">
        <v>0.93500000000000005</v>
      </c>
      <c r="K5010">
        <v>0.186</v>
      </c>
      <c r="L5010">
        <v>0.71</v>
      </c>
      <c r="M5010">
        <v>1</v>
      </c>
      <c r="N5010">
        <v>0.90700000000000003</v>
      </c>
      <c r="O5010">
        <v>218</v>
      </c>
      <c r="P5010">
        <v>50</v>
      </c>
      <c r="Q5010">
        <v>233</v>
      </c>
      <c r="R5010">
        <v>123</v>
      </c>
      <c r="S5010">
        <v>133</v>
      </c>
      <c r="T5010">
        <f>(Data[[#This Row],[mean_r]]/256)*100</f>
        <v>91.015625</v>
      </c>
      <c r="U5010">
        <f>(Data[[#This Row],[mean_g]]/256)*100</f>
        <v>48.046875</v>
      </c>
      <c r="V5010">
        <f>(Data[[#This Row],[mean_b]]/256)*100</f>
        <v>51.953125</v>
      </c>
      <c r="W5010">
        <v>0.38900000000000001</v>
      </c>
      <c r="X5010" t="s">
        <v>51</v>
      </c>
      <c r="Y5010" t="s">
        <v>45</v>
      </c>
      <c r="Z5010">
        <v>4242</v>
      </c>
      <c r="AA5010">
        <v>4.3600000000000003</v>
      </c>
      <c r="AB5010">
        <v>9.3000000000000007</v>
      </c>
      <c r="AC5010">
        <v>37.1</v>
      </c>
      <c r="AD5010">
        <v>248987</v>
      </c>
      <c r="AE5010">
        <v>100.2</v>
      </c>
      <c r="AF5010">
        <v>33.6</v>
      </c>
      <c r="AG5010" t="s">
        <v>46</v>
      </c>
      <c r="AH5010" t="s">
        <v>68</v>
      </c>
      <c r="AI5010" t="s">
        <v>43</v>
      </c>
      <c r="AJ5010">
        <v>60</v>
      </c>
      <c r="AK5010">
        <v>360</v>
      </c>
      <c r="AL5010">
        <v>6.25E-2</v>
      </c>
      <c r="AM5010">
        <v>0.90869999999999995</v>
      </c>
      <c r="AN5010">
        <v>0.93779999999999997</v>
      </c>
      <c r="AO5010">
        <f>Data[[#This Row],[labeller_confidence_score]]-Data[[#This Row],[cytodiffusion_classification_confidence]]</f>
        <v>2.9100000000000015E-2</v>
      </c>
    </row>
    <row r="5011" spans="1:41" x14ac:dyDescent="0.3">
      <c r="A5011" t="s">
        <v>5084</v>
      </c>
      <c r="B5011" t="s">
        <v>74</v>
      </c>
      <c r="C5011">
        <v>0</v>
      </c>
      <c r="D5011" t="s">
        <v>75</v>
      </c>
      <c r="E5011">
        <v>2.4900000000000002</v>
      </c>
      <c r="F5011">
        <v>0</v>
      </c>
      <c r="G5011">
        <v>0</v>
      </c>
      <c r="H5011">
        <v>1</v>
      </c>
      <c r="I5011">
        <f>Data[[#This Row],[nucleus_area_pct]]/Data[[#This Row],[cytoplasm_ratio]]</f>
        <v>0</v>
      </c>
      <c r="J5011">
        <v>0.66500000000000004</v>
      </c>
      <c r="K5011">
        <v>0.27900000000000003</v>
      </c>
      <c r="L5011">
        <v>3.22</v>
      </c>
      <c r="M5011">
        <v>1</v>
      </c>
      <c r="N5011">
        <v>0.84899999999999998</v>
      </c>
      <c r="O5011">
        <v>17</v>
      </c>
      <c r="P5011">
        <v>23</v>
      </c>
      <c r="Q5011">
        <v>180</v>
      </c>
      <c r="R5011">
        <v>134</v>
      </c>
      <c r="S5011">
        <v>166</v>
      </c>
      <c r="T5011">
        <f>(Data[[#This Row],[mean_r]]/256)*100</f>
        <v>70.3125</v>
      </c>
      <c r="U5011">
        <f>(Data[[#This Row],[mean_g]]/256)*100</f>
        <v>52.34375</v>
      </c>
      <c r="V5011">
        <f>(Data[[#This Row],[mean_b]]/256)*100</f>
        <v>64.84375</v>
      </c>
      <c r="W5011">
        <v>0.60399999999999998</v>
      </c>
      <c r="X5011" t="s">
        <v>51</v>
      </c>
      <c r="Y5011" t="s">
        <v>45</v>
      </c>
      <c r="Z5011">
        <v>5303</v>
      </c>
      <c r="AA5011">
        <v>4.9800000000000004</v>
      </c>
      <c r="AB5011">
        <v>13.3</v>
      </c>
      <c r="AC5011">
        <v>52.9</v>
      </c>
      <c r="AD5011">
        <v>310348</v>
      </c>
      <c r="AE5011">
        <v>107.9</v>
      </c>
      <c r="AF5011">
        <v>33.1</v>
      </c>
      <c r="AG5011" t="s">
        <v>46</v>
      </c>
      <c r="AH5011" t="s">
        <v>47</v>
      </c>
      <c r="AI5011" t="s">
        <v>52</v>
      </c>
      <c r="AJ5011">
        <v>100</v>
      </c>
      <c r="AK5011">
        <v>360</v>
      </c>
      <c r="AL5011">
        <v>5.79E-2</v>
      </c>
      <c r="AM5011">
        <v>0.87360000000000004</v>
      </c>
      <c r="AN5011">
        <v>0.81820000000000004</v>
      </c>
      <c r="AO5011">
        <f>Data[[#This Row],[labeller_confidence_score]]-Data[[#This Row],[cytodiffusion_classification_confidence]]</f>
        <v>-5.5400000000000005E-2</v>
      </c>
    </row>
    <row r="5012" spans="1:41" x14ac:dyDescent="0.3">
      <c r="A5012" t="s">
        <v>5085</v>
      </c>
      <c r="B5012" t="s">
        <v>89</v>
      </c>
      <c r="C5012">
        <v>1</v>
      </c>
      <c r="D5012" t="s">
        <v>38</v>
      </c>
      <c r="E5012">
        <v>10.37</v>
      </c>
      <c r="F5012">
        <v>66.900000000000006</v>
      </c>
      <c r="G5012">
        <v>0.626</v>
      </c>
      <c r="H5012">
        <v>0.46200000000000002</v>
      </c>
      <c r="I5012">
        <f>Data[[#This Row],[nucleus_area_pct]]/Data[[#This Row],[cytoplasm_ratio]]</f>
        <v>144.80519480519482</v>
      </c>
      <c r="J5012">
        <v>0.82599999999999996</v>
      </c>
      <c r="K5012">
        <v>0.23499999999999999</v>
      </c>
      <c r="L5012">
        <v>5.0999999999999996</v>
      </c>
      <c r="M5012">
        <v>4.4000000000000004</v>
      </c>
      <c r="N5012">
        <v>0.73899999999999999</v>
      </c>
      <c r="O5012">
        <v>494</v>
      </c>
      <c r="P5012">
        <v>75</v>
      </c>
      <c r="Q5012">
        <v>224</v>
      </c>
      <c r="R5012">
        <v>159</v>
      </c>
      <c r="S5012">
        <v>206</v>
      </c>
      <c r="T5012">
        <f>(Data[[#This Row],[mean_r]]/256)*100</f>
        <v>87.5</v>
      </c>
      <c r="U5012">
        <f>(Data[[#This Row],[mean_g]]/256)*100</f>
        <v>62.109375</v>
      </c>
      <c r="V5012">
        <f>(Data[[#This Row],[mean_b]]/256)*100</f>
        <v>80.46875</v>
      </c>
      <c r="W5012">
        <v>0.59899999999999998</v>
      </c>
      <c r="X5012" t="s">
        <v>51</v>
      </c>
      <c r="Y5012" t="s">
        <v>40</v>
      </c>
      <c r="Z5012">
        <v>8340</v>
      </c>
      <c r="AA5012">
        <v>5.48</v>
      </c>
      <c r="AB5012">
        <v>19.600000000000001</v>
      </c>
      <c r="AC5012">
        <v>42.8</v>
      </c>
      <c r="AD5012">
        <v>219224</v>
      </c>
      <c r="AE5012">
        <v>79.400000000000006</v>
      </c>
      <c r="AF5012">
        <v>32.4</v>
      </c>
      <c r="AG5012" t="s">
        <v>64</v>
      </c>
      <c r="AH5012" t="s">
        <v>42</v>
      </c>
      <c r="AI5012" t="s">
        <v>56</v>
      </c>
      <c r="AJ5012">
        <v>100</v>
      </c>
      <c r="AK5012">
        <v>360</v>
      </c>
      <c r="AL5012">
        <v>0.64159999999999995</v>
      </c>
      <c r="AM5012">
        <v>0.62970000000000004</v>
      </c>
      <c r="AN5012">
        <v>0.82040000000000002</v>
      </c>
      <c r="AO5012">
        <f>Data[[#This Row],[labeller_confidence_score]]-Data[[#This Row],[cytodiffusion_classification_confidence]]</f>
        <v>0.19069999999999998</v>
      </c>
    </row>
    <row r="5013" spans="1:41" x14ac:dyDescent="0.3">
      <c r="A5013" t="s">
        <v>5086</v>
      </c>
      <c r="B5013" t="s">
        <v>87</v>
      </c>
      <c r="C5013">
        <v>0</v>
      </c>
      <c r="D5013" t="s">
        <v>50</v>
      </c>
      <c r="E5013">
        <v>13.59</v>
      </c>
      <c r="F5013">
        <v>54</v>
      </c>
      <c r="G5013">
        <v>0.69399999999999995</v>
      </c>
      <c r="H5013">
        <v>0.63300000000000001</v>
      </c>
      <c r="I5013">
        <f>Data[[#This Row],[nucleus_area_pct]]/Data[[#This Row],[cytoplasm_ratio]]</f>
        <v>85.308056872037909</v>
      </c>
      <c r="J5013">
        <v>0.78500000000000003</v>
      </c>
      <c r="K5013">
        <v>0.26700000000000002</v>
      </c>
      <c r="L5013">
        <v>4.9400000000000004</v>
      </c>
      <c r="M5013">
        <v>2</v>
      </c>
      <c r="N5013">
        <v>0.70499999999999996</v>
      </c>
      <c r="O5013">
        <v>497</v>
      </c>
      <c r="P5013">
        <v>79</v>
      </c>
      <c r="Q5013">
        <v>222</v>
      </c>
      <c r="R5013">
        <v>127</v>
      </c>
      <c r="S5013">
        <v>175</v>
      </c>
      <c r="T5013">
        <f>(Data[[#This Row],[mean_r]]/256)*100</f>
        <v>86.71875</v>
      </c>
      <c r="U5013">
        <f>(Data[[#This Row],[mean_g]]/256)*100</f>
        <v>49.609375</v>
      </c>
      <c r="V5013">
        <f>(Data[[#This Row],[mean_b]]/256)*100</f>
        <v>68.359375</v>
      </c>
      <c r="W5013">
        <v>0.65500000000000003</v>
      </c>
      <c r="X5013" t="s">
        <v>51</v>
      </c>
      <c r="Y5013" t="s">
        <v>40</v>
      </c>
      <c r="Z5013">
        <v>5022</v>
      </c>
      <c r="AA5013">
        <v>6.42</v>
      </c>
      <c r="AB5013">
        <v>15.7</v>
      </c>
      <c r="AC5013">
        <v>32.799999999999997</v>
      </c>
      <c r="AD5013">
        <v>264006</v>
      </c>
      <c r="AE5013">
        <v>81.8</v>
      </c>
      <c r="AF5013">
        <v>35.4</v>
      </c>
      <c r="AG5013" t="s">
        <v>46</v>
      </c>
      <c r="AH5013" t="s">
        <v>68</v>
      </c>
      <c r="AI5013" t="s">
        <v>43</v>
      </c>
      <c r="AJ5013">
        <v>60</v>
      </c>
      <c r="AK5013">
        <v>360</v>
      </c>
      <c r="AL5013">
        <v>0.1585</v>
      </c>
      <c r="AM5013">
        <v>0.96579999999999999</v>
      </c>
      <c r="AN5013">
        <v>1</v>
      </c>
      <c r="AO5013">
        <f>Data[[#This Row],[labeller_confidence_score]]-Data[[#This Row],[cytodiffusion_classification_confidence]]</f>
        <v>3.4200000000000008E-2</v>
      </c>
    </row>
    <row r="5014" spans="1:41" x14ac:dyDescent="0.3">
      <c r="A5014" t="s">
        <v>5087</v>
      </c>
      <c r="B5014" t="s">
        <v>60</v>
      </c>
      <c r="C5014">
        <v>0</v>
      </c>
      <c r="D5014" t="s">
        <v>50</v>
      </c>
      <c r="E5014">
        <v>16.11</v>
      </c>
      <c r="F5014">
        <v>72.900000000000006</v>
      </c>
      <c r="G5014">
        <v>0.48499999999999999</v>
      </c>
      <c r="H5014">
        <v>0.36899999999999999</v>
      </c>
      <c r="I5014">
        <f>Data[[#This Row],[nucleus_area_pct]]/Data[[#This Row],[cytoplasm_ratio]]</f>
        <v>197.56097560975613</v>
      </c>
      <c r="J5014">
        <v>0.68899999999999995</v>
      </c>
      <c r="K5014">
        <v>0.47799999999999998</v>
      </c>
      <c r="L5014">
        <v>1.9</v>
      </c>
      <c r="M5014">
        <v>1.3</v>
      </c>
      <c r="N5014">
        <v>0.77300000000000002</v>
      </c>
      <c r="O5014">
        <v>596</v>
      </c>
      <c r="P5014">
        <v>97</v>
      </c>
      <c r="Q5014">
        <v>183</v>
      </c>
      <c r="R5014">
        <v>174</v>
      </c>
      <c r="S5014">
        <v>169</v>
      </c>
      <c r="T5014">
        <f>(Data[[#This Row],[mean_r]]/256)*100</f>
        <v>71.484375</v>
      </c>
      <c r="U5014">
        <f>(Data[[#This Row],[mean_g]]/256)*100</f>
        <v>67.96875</v>
      </c>
      <c r="V5014">
        <f>(Data[[#This Row],[mean_b]]/256)*100</f>
        <v>66.015625</v>
      </c>
      <c r="W5014">
        <v>0.46500000000000002</v>
      </c>
      <c r="X5014" t="s">
        <v>63</v>
      </c>
      <c r="Y5014" t="s">
        <v>45</v>
      </c>
      <c r="Z5014">
        <v>11618</v>
      </c>
      <c r="AA5014">
        <v>4.34</v>
      </c>
      <c r="AB5014">
        <v>11.2</v>
      </c>
      <c r="AC5014">
        <v>41.7</v>
      </c>
      <c r="AD5014">
        <v>295418</v>
      </c>
      <c r="AE5014">
        <v>91.3</v>
      </c>
      <c r="AF5014">
        <v>34.200000000000003</v>
      </c>
      <c r="AG5014" t="s">
        <v>64</v>
      </c>
      <c r="AH5014" t="s">
        <v>42</v>
      </c>
      <c r="AI5014" t="s">
        <v>52</v>
      </c>
      <c r="AJ5014">
        <v>100</v>
      </c>
      <c r="AK5014">
        <v>512</v>
      </c>
      <c r="AL5014">
        <v>2.1899999999999999E-2</v>
      </c>
      <c r="AM5014">
        <v>0.88319999999999999</v>
      </c>
      <c r="AN5014">
        <v>0.8639</v>
      </c>
      <c r="AO5014">
        <f>Data[[#This Row],[labeller_confidence_score]]-Data[[#This Row],[cytodiffusion_classification_confidence]]</f>
        <v>-1.9299999999999984E-2</v>
      </c>
    </row>
    <row r="5015" spans="1:41" x14ac:dyDescent="0.3">
      <c r="A5015" t="s">
        <v>5088</v>
      </c>
      <c r="B5015" t="s">
        <v>54</v>
      </c>
      <c r="C5015">
        <v>0</v>
      </c>
      <c r="D5015" t="s">
        <v>54</v>
      </c>
      <c r="E5015">
        <v>7.98</v>
      </c>
      <c r="F5015">
        <v>0</v>
      </c>
      <c r="G5015">
        <v>0</v>
      </c>
      <c r="H5015">
        <v>1</v>
      </c>
      <c r="I5015">
        <f>Data[[#This Row],[nucleus_area_pct]]/Data[[#This Row],[cytoplasm_ratio]]</f>
        <v>0</v>
      </c>
      <c r="J5015">
        <v>0.88900000000000001</v>
      </c>
      <c r="K5015">
        <v>0.161</v>
      </c>
      <c r="L5015">
        <v>0.77</v>
      </c>
      <c r="M5015">
        <v>1</v>
      </c>
      <c r="N5015">
        <v>0.92500000000000004</v>
      </c>
      <c r="O5015">
        <v>173</v>
      </c>
      <c r="P5015">
        <v>51</v>
      </c>
      <c r="Q5015">
        <v>240</v>
      </c>
      <c r="R5015">
        <v>140</v>
      </c>
      <c r="S5015">
        <v>123</v>
      </c>
      <c r="T5015">
        <f>(Data[[#This Row],[mean_r]]/256)*100</f>
        <v>93.75</v>
      </c>
      <c r="U5015">
        <f>(Data[[#This Row],[mean_g]]/256)*100</f>
        <v>54.6875</v>
      </c>
      <c r="V5015">
        <f>(Data[[#This Row],[mean_b]]/256)*100</f>
        <v>48.046875</v>
      </c>
      <c r="W5015">
        <v>0.51300000000000001</v>
      </c>
      <c r="X5015" t="s">
        <v>51</v>
      </c>
      <c r="Y5015" t="s">
        <v>45</v>
      </c>
      <c r="Z5015">
        <v>5689</v>
      </c>
      <c r="AA5015">
        <v>5.26</v>
      </c>
      <c r="AB5015">
        <v>10.3</v>
      </c>
      <c r="AC5015">
        <v>44.7</v>
      </c>
      <c r="AD5015">
        <v>293985</v>
      </c>
      <c r="AE5015">
        <v>75.099999999999994</v>
      </c>
      <c r="AF5015">
        <v>30.7</v>
      </c>
      <c r="AG5015" t="s">
        <v>46</v>
      </c>
      <c r="AH5015" t="s">
        <v>68</v>
      </c>
      <c r="AI5015" t="s">
        <v>56</v>
      </c>
      <c r="AJ5015">
        <v>100</v>
      </c>
      <c r="AK5015">
        <v>512</v>
      </c>
      <c r="AL5015">
        <v>5.6000000000000001E-2</v>
      </c>
      <c r="AM5015">
        <v>0.91910000000000003</v>
      </c>
      <c r="AN5015">
        <v>0.96209999999999996</v>
      </c>
      <c r="AO5015">
        <f>Data[[#This Row],[labeller_confidence_score]]-Data[[#This Row],[cytodiffusion_classification_confidence]]</f>
        <v>4.2999999999999927E-2</v>
      </c>
    </row>
    <row r="5016" spans="1:41" x14ac:dyDescent="0.3">
      <c r="A5016" t="s">
        <v>5089</v>
      </c>
      <c r="B5016" t="s">
        <v>62</v>
      </c>
      <c r="C5016">
        <v>0</v>
      </c>
      <c r="D5016" t="s">
        <v>50</v>
      </c>
      <c r="E5016">
        <v>7.64</v>
      </c>
      <c r="F5016">
        <v>77.5</v>
      </c>
      <c r="G5016">
        <v>0.88300000000000001</v>
      </c>
      <c r="H5016">
        <v>0.183</v>
      </c>
      <c r="I5016">
        <f>Data[[#This Row],[nucleus_area_pct]]/Data[[#This Row],[cytoplasm_ratio]]</f>
        <v>423.49726775956287</v>
      </c>
      <c r="J5016">
        <v>0.85099999999999998</v>
      </c>
      <c r="K5016">
        <v>0.24</v>
      </c>
      <c r="L5016">
        <v>1.1000000000000001</v>
      </c>
      <c r="M5016">
        <v>1</v>
      </c>
      <c r="N5016">
        <v>0.94499999999999995</v>
      </c>
      <c r="O5016">
        <v>329</v>
      </c>
      <c r="P5016">
        <v>67</v>
      </c>
      <c r="Q5016">
        <v>206</v>
      </c>
      <c r="R5016">
        <v>146</v>
      </c>
      <c r="S5016">
        <v>179</v>
      </c>
      <c r="T5016">
        <f>(Data[[#This Row],[mean_r]]/256)*100</f>
        <v>80.46875</v>
      </c>
      <c r="U5016">
        <f>(Data[[#This Row],[mean_g]]/256)*100</f>
        <v>57.03125</v>
      </c>
      <c r="V5016">
        <f>(Data[[#This Row],[mean_b]]/256)*100</f>
        <v>69.921875</v>
      </c>
      <c r="W5016">
        <v>0.58099999999999996</v>
      </c>
      <c r="X5016" t="s">
        <v>39</v>
      </c>
      <c r="Y5016" t="s">
        <v>40</v>
      </c>
      <c r="Z5016">
        <v>9582</v>
      </c>
      <c r="AA5016">
        <v>4.3</v>
      </c>
      <c r="AB5016">
        <v>14.8</v>
      </c>
      <c r="AC5016">
        <v>49.9</v>
      </c>
      <c r="AD5016">
        <v>340941</v>
      </c>
      <c r="AE5016">
        <v>97</v>
      </c>
      <c r="AF5016">
        <v>35.9</v>
      </c>
      <c r="AG5016" t="s">
        <v>46</v>
      </c>
      <c r="AH5016" t="s">
        <v>42</v>
      </c>
      <c r="AI5016" t="s">
        <v>52</v>
      </c>
      <c r="AJ5016">
        <v>40</v>
      </c>
      <c r="AK5016">
        <v>256</v>
      </c>
      <c r="AL5016">
        <v>8.3799999999999999E-2</v>
      </c>
      <c r="AM5016">
        <v>1</v>
      </c>
      <c r="AN5016">
        <v>0.90049999999999997</v>
      </c>
      <c r="AO5016">
        <f>Data[[#This Row],[labeller_confidence_score]]-Data[[#This Row],[cytodiffusion_classification_confidence]]</f>
        <v>-9.9500000000000033E-2</v>
      </c>
    </row>
    <row r="5017" spans="1:41" x14ac:dyDescent="0.3">
      <c r="A5017" t="s">
        <v>5090</v>
      </c>
      <c r="B5017" t="s">
        <v>85</v>
      </c>
      <c r="C5017">
        <v>0</v>
      </c>
      <c r="D5017" t="s">
        <v>50</v>
      </c>
      <c r="E5017">
        <v>9.94</v>
      </c>
      <c r="F5017">
        <v>59.5</v>
      </c>
      <c r="G5017">
        <v>0.66700000000000004</v>
      </c>
      <c r="H5017">
        <v>0.40699999999999997</v>
      </c>
      <c r="I5017">
        <f>Data[[#This Row],[nucleus_area_pct]]/Data[[#This Row],[cytoplasm_ratio]]</f>
        <v>146.19164619164621</v>
      </c>
      <c r="J5017">
        <v>0.752</v>
      </c>
      <c r="K5017">
        <v>0.39100000000000001</v>
      </c>
      <c r="L5017">
        <v>4.5599999999999996</v>
      </c>
      <c r="M5017">
        <v>2.2999999999999998</v>
      </c>
      <c r="N5017">
        <v>0.73599999999999999</v>
      </c>
      <c r="O5017">
        <v>356</v>
      </c>
      <c r="P5017">
        <v>54</v>
      </c>
      <c r="Q5017">
        <v>188</v>
      </c>
      <c r="R5017">
        <v>161</v>
      </c>
      <c r="S5017">
        <v>196</v>
      </c>
      <c r="T5017">
        <f>(Data[[#This Row],[mean_r]]/256)*100</f>
        <v>73.4375</v>
      </c>
      <c r="U5017">
        <f>(Data[[#This Row],[mean_g]]/256)*100</f>
        <v>62.890625</v>
      </c>
      <c r="V5017">
        <f>(Data[[#This Row],[mean_b]]/256)*100</f>
        <v>76.5625</v>
      </c>
      <c r="W5017">
        <v>0.874</v>
      </c>
      <c r="X5017" t="s">
        <v>51</v>
      </c>
      <c r="Y5017" t="s">
        <v>45</v>
      </c>
      <c r="Z5017">
        <v>4274</v>
      </c>
      <c r="AA5017">
        <v>5.36</v>
      </c>
      <c r="AB5017">
        <v>15.2</v>
      </c>
      <c r="AC5017">
        <v>36.1</v>
      </c>
      <c r="AD5017">
        <v>225299</v>
      </c>
      <c r="AE5017">
        <v>91.4</v>
      </c>
      <c r="AF5017">
        <v>31.4</v>
      </c>
      <c r="AG5017" t="s">
        <v>41</v>
      </c>
      <c r="AH5017" t="s">
        <v>42</v>
      </c>
      <c r="AI5017" t="s">
        <v>43</v>
      </c>
      <c r="AJ5017">
        <v>60</v>
      </c>
      <c r="AK5017">
        <v>512</v>
      </c>
      <c r="AL5017">
        <v>4.8099999999999997E-2</v>
      </c>
      <c r="AM5017">
        <v>0.86</v>
      </c>
      <c r="AN5017">
        <v>0.88600000000000001</v>
      </c>
      <c r="AO5017">
        <f>Data[[#This Row],[labeller_confidence_score]]-Data[[#This Row],[cytodiffusion_classification_confidence]]</f>
        <v>2.6000000000000023E-2</v>
      </c>
    </row>
    <row r="5018" spans="1:41" x14ac:dyDescent="0.3">
      <c r="A5018" t="s">
        <v>5091</v>
      </c>
      <c r="B5018" t="s">
        <v>89</v>
      </c>
      <c r="C5018">
        <v>1</v>
      </c>
      <c r="D5018" t="s">
        <v>38</v>
      </c>
      <c r="E5018">
        <v>14.66</v>
      </c>
      <c r="F5018">
        <v>52.1</v>
      </c>
      <c r="G5018">
        <v>0.64300000000000002</v>
      </c>
      <c r="H5018">
        <v>0.45400000000000001</v>
      </c>
      <c r="I5018">
        <f>Data[[#This Row],[nucleus_area_pct]]/Data[[#This Row],[cytoplasm_ratio]]</f>
        <v>114.75770925110132</v>
      </c>
      <c r="J5018">
        <v>0.77500000000000002</v>
      </c>
      <c r="K5018">
        <v>0.39400000000000002</v>
      </c>
      <c r="L5018">
        <v>4.88</v>
      </c>
      <c r="M5018">
        <v>3.5</v>
      </c>
      <c r="N5018">
        <v>0.85099999999999998</v>
      </c>
      <c r="O5018">
        <v>417</v>
      </c>
      <c r="P5018">
        <v>66</v>
      </c>
      <c r="Q5018">
        <v>209</v>
      </c>
      <c r="R5018">
        <v>142</v>
      </c>
      <c r="S5018">
        <v>171</v>
      </c>
      <c r="T5018">
        <f>(Data[[#This Row],[mean_r]]/256)*100</f>
        <v>81.640625</v>
      </c>
      <c r="U5018">
        <f>(Data[[#This Row],[mean_g]]/256)*100</f>
        <v>55.46875</v>
      </c>
      <c r="V5018">
        <f>(Data[[#This Row],[mean_b]]/256)*100</f>
        <v>66.796875</v>
      </c>
      <c r="W5018">
        <v>0.60599999999999998</v>
      </c>
      <c r="X5018" t="s">
        <v>39</v>
      </c>
      <c r="Y5018" t="s">
        <v>45</v>
      </c>
      <c r="Z5018">
        <v>1403</v>
      </c>
      <c r="AA5018">
        <v>5.93</v>
      </c>
      <c r="AB5018">
        <v>14.6</v>
      </c>
      <c r="AC5018">
        <v>42.6</v>
      </c>
      <c r="AD5018">
        <v>317677</v>
      </c>
      <c r="AE5018">
        <v>84.4</v>
      </c>
      <c r="AF5018">
        <v>34.4</v>
      </c>
      <c r="AG5018" t="s">
        <v>64</v>
      </c>
      <c r="AH5018" t="s">
        <v>42</v>
      </c>
      <c r="AI5018" t="s">
        <v>56</v>
      </c>
      <c r="AJ5018">
        <v>100</v>
      </c>
      <c r="AK5018">
        <v>512</v>
      </c>
      <c r="AL5018">
        <v>0.76459999999999995</v>
      </c>
      <c r="AM5018">
        <v>0.65559999999999996</v>
      </c>
      <c r="AN5018">
        <v>0.67210000000000003</v>
      </c>
      <c r="AO5018">
        <f>Data[[#This Row],[labeller_confidence_score]]-Data[[#This Row],[cytodiffusion_classification_confidence]]</f>
        <v>1.650000000000007E-2</v>
      </c>
    </row>
    <row r="5019" spans="1:41" x14ac:dyDescent="0.3">
      <c r="A5019" t="s">
        <v>5092</v>
      </c>
      <c r="B5019" t="s">
        <v>87</v>
      </c>
      <c r="C5019">
        <v>0</v>
      </c>
      <c r="D5019" t="s">
        <v>50</v>
      </c>
      <c r="E5019">
        <v>12.69</v>
      </c>
      <c r="F5019">
        <v>50.6</v>
      </c>
      <c r="G5019">
        <v>0.64500000000000002</v>
      </c>
      <c r="H5019">
        <v>0.42499999999999999</v>
      </c>
      <c r="I5019">
        <f>Data[[#This Row],[nucleus_area_pct]]/Data[[#This Row],[cytoplasm_ratio]]</f>
        <v>119.05882352941177</v>
      </c>
      <c r="J5019">
        <v>0.67900000000000005</v>
      </c>
      <c r="K5019">
        <v>0.36399999999999999</v>
      </c>
      <c r="L5019">
        <v>5.0199999999999996</v>
      </c>
      <c r="M5019">
        <v>2.2999999999999998</v>
      </c>
      <c r="N5019">
        <v>0.78700000000000003</v>
      </c>
      <c r="O5019">
        <v>432</v>
      </c>
      <c r="P5019">
        <v>74</v>
      </c>
      <c r="Q5019">
        <v>240</v>
      </c>
      <c r="R5019">
        <v>146</v>
      </c>
      <c r="S5019">
        <v>133</v>
      </c>
      <c r="T5019">
        <f>(Data[[#This Row],[mean_r]]/256)*100</f>
        <v>93.75</v>
      </c>
      <c r="U5019">
        <f>(Data[[#This Row],[mean_g]]/256)*100</f>
        <v>57.03125</v>
      </c>
      <c r="V5019">
        <f>(Data[[#This Row],[mean_b]]/256)*100</f>
        <v>51.953125</v>
      </c>
      <c r="W5019">
        <v>0.51700000000000002</v>
      </c>
      <c r="X5019" t="s">
        <v>51</v>
      </c>
      <c r="Y5019" t="s">
        <v>40</v>
      </c>
      <c r="Z5019">
        <v>6353</v>
      </c>
      <c r="AA5019">
        <v>4</v>
      </c>
      <c r="AB5019">
        <v>9.9</v>
      </c>
      <c r="AC5019">
        <v>34.799999999999997</v>
      </c>
      <c r="AD5019">
        <v>229092</v>
      </c>
      <c r="AE5019">
        <v>84.1</v>
      </c>
      <c r="AF5019">
        <v>31.8</v>
      </c>
      <c r="AG5019" t="s">
        <v>64</v>
      </c>
      <c r="AH5019" t="s">
        <v>42</v>
      </c>
      <c r="AI5019" t="s">
        <v>56</v>
      </c>
      <c r="AJ5019">
        <v>100</v>
      </c>
      <c r="AK5019">
        <v>512</v>
      </c>
      <c r="AL5019">
        <v>0.17699999999999999</v>
      </c>
      <c r="AM5019">
        <v>0.87570000000000003</v>
      </c>
      <c r="AN5019">
        <v>0.91090000000000004</v>
      </c>
      <c r="AO5019">
        <f>Data[[#This Row],[labeller_confidence_score]]-Data[[#This Row],[cytodiffusion_classification_confidence]]</f>
        <v>3.5200000000000009E-2</v>
      </c>
    </row>
    <row r="5020" spans="1:41" x14ac:dyDescent="0.3">
      <c r="A5020" t="s">
        <v>5093</v>
      </c>
      <c r="B5020" t="s">
        <v>81</v>
      </c>
      <c r="C5020">
        <v>1</v>
      </c>
      <c r="D5020" t="s">
        <v>82</v>
      </c>
      <c r="E5020">
        <v>12.7</v>
      </c>
      <c r="F5020">
        <v>80.5</v>
      </c>
      <c r="G5020">
        <v>0.3</v>
      </c>
      <c r="H5020">
        <v>0.19400000000000001</v>
      </c>
      <c r="I5020">
        <f>Data[[#This Row],[nucleus_area_pct]]/Data[[#This Row],[cytoplasm_ratio]]</f>
        <v>414.94845360824741</v>
      </c>
      <c r="J5020">
        <v>0.80200000000000005</v>
      </c>
      <c r="K5020">
        <v>0.254</v>
      </c>
      <c r="L5020">
        <v>1.22</v>
      </c>
      <c r="M5020">
        <v>1</v>
      </c>
      <c r="N5020">
        <v>0.90600000000000003</v>
      </c>
      <c r="O5020">
        <v>524</v>
      </c>
      <c r="P5020">
        <v>98</v>
      </c>
      <c r="Q5020">
        <v>186</v>
      </c>
      <c r="R5020">
        <v>125</v>
      </c>
      <c r="S5020">
        <v>192</v>
      </c>
      <c r="T5020">
        <f>(Data[[#This Row],[mean_r]]/256)*100</f>
        <v>72.65625</v>
      </c>
      <c r="U5020">
        <f>(Data[[#This Row],[mean_g]]/256)*100</f>
        <v>48.828125</v>
      </c>
      <c r="V5020">
        <f>(Data[[#This Row],[mean_b]]/256)*100</f>
        <v>75</v>
      </c>
      <c r="W5020">
        <v>0.621</v>
      </c>
      <c r="X5020" t="s">
        <v>63</v>
      </c>
      <c r="Y5020" t="s">
        <v>40</v>
      </c>
      <c r="Z5020">
        <v>8587</v>
      </c>
      <c r="AA5020">
        <v>5.77</v>
      </c>
      <c r="AB5020">
        <v>15</v>
      </c>
      <c r="AC5020">
        <v>43.9</v>
      </c>
      <c r="AD5020">
        <v>501620</v>
      </c>
      <c r="AE5020">
        <v>98.4</v>
      </c>
      <c r="AF5020">
        <v>32.9</v>
      </c>
      <c r="AG5020" t="s">
        <v>46</v>
      </c>
      <c r="AH5020" t="s">
        <v>42</v>
      </c>
      <c r="AI5020" t="s">
        <v>56</v>
      </c>
      <c r="AJ5020">
        <v>40</v>
      </c>
      <c r="AK5020">
        <v>224</v>
      </c>
      <c r="AL5020">
        <v>0.85440000000000005</v>
      </c>
      <c r="AM5020">
        <v>0.63360000000000005</v>
      </c>
      <c r="AN5020">
        <v>0.79310000000000003</v>
      </c>
      <c r="AO5020">
        <f>Data[[#This Row],[labeller_confidence_score]]-Data[[#This Row],[cytodiffusion_classification_confidence]]</f>
        <v>0.15949999999999998</v>
      </c>
    </row>
    <row r="5021" spans="1:41" x14ac:dyDescent="0.3">
      <c r="A5021" t="s">
        <v>5094</v>
      </c>
      <c r="B5021" t="s">
        <v>103</v>
      </c>
      <c r="C5021">
        <v>1</v>
      </c>
      <c r="D5021" t="s">
        <v>104</v>
      </c>
      <c r="E5021">
        <v>3.26</v>
      </c>
      <c r="F5021">
        <v>0</v>
      </c>
      <c r="G5021">
        <v>0</v>
      </c>
      <c r="H5021">
        <v>1</v>
      </c>
      <c r="I5021">
        <f>Data[[#This Row],[nucleus_area_pct]]/Data[[#This Row],[cytoplasm_ratio]]</f>
        <v>0</v>
      </c>
      <c r="J5021">
        <v>0.434</v>
      </c>
      <c r="K5021">
        <v>0.75800000000000001</v>
      </c>
      <c r="L5021">
        <v>0.54</v>
      </c>
      <c r="M5021">
        <v>1</v>
      </c>
      <c r="N5021">
        <v>0.67300000000000004</v>
      </c>
      <c r="O5021">
        <v>74</v>
      </c>
      <c r="P5021">
        <v>41</v>
      </c>
      <c r="Q5021">
        <v>219</v>
      </c>
      <c r="R5021">
        <v>140</v>
      </c>
      <c r="S5021">
        <v>123</v>
      </c>
      <c r="T5021">
        <f>(Data[[#This Row],[mean_r]]/256)*100</f>
        <v>85.546875</v>
      </c>
      <c r="U5021">
        <f>(Data[[#This Row],[mean_g]]/256)*100</f>
        <v>54.6875</v>
      </c>
      <c r="V5021">
        <f>(Data[[#This Row],[mean_b]]/256)*100</f>
        <v>48.046875</v>
      </c>
      <c r="W5021">
        <v>0.443</v>
      </c>
      <c r="X5021" t="s">
        <v>39</v>
      </c>
      <c r="Y5021" t="s">
        <v>45</v>
      </c>
      <c r="Z5021">
        <v>6186</v>
      </c>
      <c r="AA5021">
        <v>5.07</v>
      </c>
      <c r="AB5021">
        <v>11</v>
      </c>
      <c r="AC5021">
        <v>37.299999999999997</v>
      </c>
      <c r="AD5021">
        <v>159187</v>
      </c>
      <c r="AE5021">
        <v>90.2</v>
      </c>
      <c r="AF5021">
        <v>34.299999999999997</v>
      </c>
      <c r="AG5021" t="s">
        <v>46</v>
      </c>
      <c r="AH5021" t="s">
        <v>42</v>
      </c>
      <c r="AI5021" t="s">
        <v>43</v>
      </c>
      <c r="AJ5021">
        <v>100</v>
      </c>
      <c r="AK5021">
        <v>224</v>
      </c>
      <c r="AL5021">
        <v>0.90380000000000005</v>
      </c>
      <c r="AM5021">
        <v>0.6704</v>
      </c>
      <c r="AN5021">
        <v>0.80640000000000001</v>
      </c>
      <c r="AO5021">
        <f>Data[[#This Row],[labeller_confidence_score]]-Data[[#This Row],[cytodiffusion_classification_confidence]]</f>
        <v>0.13600000000000001</v>
      </c>
    </row>
    <row r="5022" spans="1:41" x14ac:dyDescent="0.3">
      <c r="A5022" t="s">
        <v>5095</v>
      </c>
      <c r="B5022" t="s">
        <v>62</v>
      </c>
      <c r="C5022">
        <v>0</v>
      </c>
      <c r="D5022" t="s">
        <v>50</v>
      </c>
      <c r="E5022">
        <v>9.34</v>
      </c>
      <c r="F5022">
        <v>79.3</v>
      </c>
      <c r="G5022">
        <v>0.89700000000000002</v>
      </c>
      <c r="H5022">
        <v>0.18099999999999999</v>
      </c>
      <c r="I5022">
        <f>Data[[#This Row],[nucleus_area_pct]]/Data[[#This Row],[cytoplasm_ratio]]</f>
        <v>438.12154696132598</v>
      </c>
      <c r="J5022">
        <v>0.80900000000000005</v>
      </c>
      <c r="K5022">
        <v>0.29399999999999998</v>
      </c>
      <c r="L5022">
        <v>1.18</v>
      </c>
      <c r="M5022">
        <v>1</v>
      </c>
      <c r="N5022">
        <v>0.88400000000000001</v>
      </c>
      <c r="O5022">
        <v>300</v>
      </c>
      <c r="P5022">
        <v>63</v>
      </c>
      <c r="Q5022">
        <v>190</v>
      </c>
      <c r="R5022">
        <v>161</v>
      </c>
      <c r="S5022">
        <v>198</v>
      </c>
      <c r="T5022">
        <f>(Data[[#This Row],[mean_r]]/256)*100</f>
        <v>74.21875</v>
      </c>
      <c r="U5022">
        <f>(Data[[#This Row],[mean_g]]/256)*100</f>
        <v>62.890625</v>
      </c>
      <c r="V5022">
        <f>(Data[[#This Row],[mean_b]]/256)*100</f>
        <v>77.34375</v>
      </c>
      <c r="W5022">
        <v>0.67</v>
      </c>
      <c r="X5022" t="s">
        <v>39</v>
      </c>
      <c r="Y5022" t="s">
        <v>40</v>
      </c>
      <c r="Z5022">
        <v>7009</v>
      </c>
      <c r="AA5022">
        <v>5.4</v>
      </c>
      <c r="AB5022">
        <v>17.2</v>
      </c>
      <c r="AC5022">
        <v>37.5</v>
      </c>
      <c r="AD5022">
        <v>200641</v>
      </c>
      <c r="AE5022">
        <v>98.2</v>
      </c>
      <c r="AF5022">
        <v>32.5</v>
      </c>
      <c r="AG5022" t="s">
        <v>41</v>
      </c>
      <c r="AH5022" t="s">
        <v>42</v>
      </c>
      <c r="AI5022" t="s">
        <v>56</v>
      </c>
      <c r="AJ5022">
        <v>100</v>
      </c>
      <c r="AK5022">
        <v>256</v>
      </c>
      <c r="AL5022">
        <v>6.0900000000000003E-2</v>
      </c>
      <c r="AM5022">
        <v>1</v>
      </c>
      <c r="AN5022">
        <v>0.87839999999999996</v>
      </c>
      <c r="AO5022">
        <f>Data[[#This Row],[labeller_confidence_score]]-Data[[#This Row],[cytodiffusion_classification_confidence]]</f>
        <v>-0.12160000000000004</v>
      </c>
    </row>
    <row r="5023" spans="1:41" x14ac:dyDescent="0.3">
      <c r="A5023" t="s">
        <v>5096</v>
      </c>
      <c r="B5023" t="s">
        <v>81</v>
      </c>
      <c r="C5023">
        <v>1</v>
      </c>
      <c r="D5023" t="s">
        <v>82</v>
      </c>
      <c r="E5023">
        <v>17.329999999999998</v>
      </c>
      <c r="F5023">
        <v>79.400000000000006</v>
      </c>
      <c r="G5023">
        <v>0.38300000000000001</v>
      </c>
      <c r="H5023">
        <v>0.19400000000000001</v>
      </c>
      <c r="I5023">
        <f>Data[[#This Row],[nucleus_area_pct]]/Data[[#This Row],[cytoplasm_ratio]]</f>
        <v>409.27835051546396</v>
      </c>
      <c r="J5023">
        <v>0.84699999999999998</v>
      </c>
      <c r="K5023">
        <v>0.33</v>
      </c>
      <c r="L5023">
        <v>1.22</v>
      </c>
      <c r="M5023">
        <v>1</v>
      </c>
      <c r="N5023">
        <v>0.92700000000000005</v>
      </c>
      <c r="O5023">
        <v>647</v>
      </c>
      <c r="P5023">
        <v>80</v>
      </c>
      <c r="Q5023">
        <v>154</v>
      </c>
      <c r="R5023">
        <v>137</v>
      </c>
      <c r="S5023">
        <v>217</v>
      </c>
      <c r="T5023">
        <f>(Data[[#This Row],[mean_r]]/256)*100</f>
        <v>60.15625</v>
      </c>
      <c r="U5023">
        <f>(Data[[#This Row],[mean_g]]/256)*100</f>
        <v>53.515625</v>
      </c>
      <c r="V5023">
        <f>(Data[[#This Row],[mean_b]]/256)*100</f>
        <v>84.765625</v>
      </c>
      <c r="W5023">
        <v>0.68799999999999994</v>
      </c>
      <c r="X5023" t="s">
        <v>51</v>
      </c>
      <c r="Y5023" t="s">
        <v>45</v>
      </c>
      <c r="Z5023">
        <v>6720</v>
      </c>
      <c r="AA5023">
        <v>5.22</v>
      </c>
      <c r="AB5023">
        <v>16.5</v>
      </c>
      <c r="AC5023">
        <v>57.9</v>
      </c>
      <c r="AD5023">
        <v>127624</v>
      </c>
      <c r="AE5023">
        <v>106</v>
      </c>
      <c r="AF5023">
        <v>34.6</v>
      </c>
      <c r="AG5023" t="s">
        <v>64</v>
      </c>
      <c r="AH5023" t="s">
        <v>42</v>
      </c>
      <c r="AI5023" t="s">
        <v>52</v>
      </c>
      <c r="AJ5023">
        <v>100</v>
      </c>
      <c r="AK5023">
        <v>512</v>
      </c>
      <c r="AL5023">
        <v>0.86029999999999995</v>
      </c>
      <c r="AM5023">
        <v>0.8478</v>
      </c>
      <c r="AN5023">
        <v>0.69489999999999996</v>
      </c>
      <c r="AO5023">
        <f>Data[[#This Row],[labeller_confidence_score]]-Data[[#This Row],[cytodiffusion_classification_confidence]]</f>
        <v>-0.15290000000000004</v>
      </c>
    </row>
    <row r="5024" spans="1:41" x14ac:dyDescent="0.3">
      <c r="A5024" t="s">
        <v>5097</v>
      </c>
      <c r="B5024" t="s">
        <v>60</v>
      </c>
      <c r="C5024">
        <v>0</v>
      </c>
      <c r="D5024" t="s">
        <v>50</v>
      </c>
      <c r="E5024">
        <v>14.95</v>
      </c>
      <c r="F5024">
        <v>73.900000000000006</v>
      </c>
      <c r="G5024">
        <v>0.56200000000000006</v>
      </c>
      <c r="H5024">
        <v>0.33600000000000002</v>
      </c>
      <c r="I5024">
        <f>Data[[#This Row],[nucleus_area_pct]]/Data[[#This Row],[cytoplasm_ratio]]</f>
        <v>219.9404761904762</v>
      </c>
      <c r="J5024">
        <v>0.628</v>
      </c>
      <c r="K5024">
        <v>0.40500000000000003</v>
      </c>
      <c r="L5024">
        <v>2.08</v>
      </c>
      <c r="M5024">
        <v>1.3</v>
      </c>
      <c r="N5024">
        <v>0.82</v>
      </c>
      <c r="O5024">
        <v>604</v>
      </c>
      <c r="P5024">
        <v>88</v>
      </c>
      <c r="Q5024">
        <v>224</v>
      </c>
      <c r="R5024">
        <v>173</v>
      </c>
      <c r="S5024">
        <v>170</v>
      </c>
      <c r="T5024">
        <f>(Data[[#This Row],[mean_r]]/256)*100</f>
        <v>87.5</v>
      </c>
      <c r="U5024">
        <f>(Data[[#This Row],[mean_g]]/256)*100</f>
        <v>67.578125</v>
      </c>
      <c r="V5024">
        <f>(Data[[#This Row],[mean_b]]/256)*100</f>
        <v>66.40625</v>
      </c>
      <c r="W5024">
        <v>0.57399999999999995</v>
      </c>
      <c r="X5024" t="s">
        <v>63</v>
      </c>
      <c r="Y5024" t="s">
        <v>40</v>
      </c>
      <c r="Z5024">
        <v>8651</v>
      </c>
      <c r="AA5024">
        <v>5.62</v>
      </c>
      <c r="AB5024">
        <v>14.2</v>
      </c>
      <c r="AC5024">
        <v>49.5</v>
      </c>
      <c r="AD5024">
        <v>213580</v>
      </c>
      <c r="AE5024">
        <v>97.6</v>
      </c>
      <c r="AF5024">
        <v>33.700000000000003</v>
      </c>
      <c r="AG5024" t="s">
        <v>64</v>
      </c>
      <c r="AH5024" t="s">
        <v>42</v>
      </c>
      <c r="AI5024" t="s">
        <v>43</v>
      </c>
      <c r="AJ5024">
        <v>100</v>
      </c>
      <c r="AK5024">
        <v>256</v>
      </c>
      <c r="AL5024">
        <v>0.1449</v>
      </c>
      <c r="AM5024">
        <v>0.91769999999999996</v>
      </c>
      <c r="AN5024">
        <v>0.92559999999999998</v>
      </c>
      <c r="AO5024">
        <f>Data[[#This Row],[labeller_confidence_score]]-Data[[#This Row],[cytodiffusion_classification_confidence]]</f>
        <v>7.9000000000000181E-3</v>
      </c>
    </row>
    <row r="5025" spans="1:41" x14ac:dyDescent="0.3">
      <c r="A5025" t="s">
        <v>5098</v>
      </c>
      <c r="B5025" t="s">
        <v>62</v>
      </c>
      <c r="C5025">
        <v>0</v>
      </c>
      <c r="D5025" t="s">
        <v>50</v>
      </c>
      <c r="E5025">
        <v>8.2100000000000009</v>
      </c>
      <c r="F5025">
        <v>79.2</v>
      </c>
      <c r="G5025">
        <v>0.83499999999999996</v>
      </c>
      <c r="H5025">
        <v>0.18099999999999999</v>
      </c>
      <c r="I5025">
        <f>Data[[#This Row],[nucleus_area_pct]]/Data[[#This Row],[cytoplasm_ratio]]</f>
        <v>437.56906077348071</v>
      </c>
      <c r="J5025">
        <v>0.92300000000000004</v>
      </c>
      <c r="K5025">
        <v>0.19</v>
      </c>
      <c r="L5025">
        <v>1.06</v>
      </c>
      <c r="M5025">
        <v>1</v>
      </c>
      <c r="N5025">
        <v>0.93200000000000005</v>
      </c>
      <c r="O5025">
        <v>269</v>
      </c>
      <c r="P5025">
        <v>69</v>
      </c>
      <c r="Q5025">
        <v>208</v>
      </c>
      <c r="R5025">
        <v>156</v>
      </c>
      <c r="S5025">
        <v>209</v>
      </c>
      <c r="T5025">
        <f>(Data[[#This Row],[mean_r]]/256)*100</f>
        <v>81.25</v>
      </c>
      <c r="U5025">
        <f>(Data[[#This Row],[mean_g]]/256)*100</f>
        <v>60.9375</v>
      </c>
      <c r="V5025">
        <f>(Data[[#This Row],[mean_b]]/256)*100</f>
        <v>81.640625</v>
      </c>
      <c r="W5025">
        <v>0.74399999999999999</v>
      </c>
      <c r="X5025" t="s">
        <v>51</v>
      </c>
      <c r="Y5025" t="s">
        <v>40</v>
      </c>
      <c r="Z5025">
        <v>9520</v>
      </c>
      <c r="AA5025">
        <v>5.58</v>
      </c>
      <c r="AB5025">
        <v>14.7</v>
      </c>
      <c r="AC5025">
        <v>34.5</v>
      </c>
      <c r="AD5025">
        <v>101534</v>
      </c>
      <c r="AE5025">
        <v>89.1</v>
      </c>
      <c r="AF5025">
        <v>35.299999999999997</v>
      </c>
      <c r="AG5025" t="s">
        <v>41</v>
      </c>
      <c r="AH5025" t="s">
        <v>42</v>
      </c>
      <c r="AI5025" t="s">
        <v>43</v>
      </c>
      <c r="AJ5025">
        <v>60</v>
      </c>
      <c r="AK5025">
        <v>512</v>
      </c>
      <c r="AL5025">
        <v>8.8200000000000001E-2</v>
      </c>
      <c r="AM5025">
        <v>0.83960000000000001</v>
      </c>
      <c r="AN5025">
        <v>0.93159999999999998</v>
      </c>
      <c r="AO5025">
        <f>Data[[#This Row],[labeller_confidence_score]]-Data[[#This Row],[cytodiffusion_classification_confidence]]</f>
        <v>9.1999999999999971E-2</v>
      </c>
    </row>
    <row r="5026" spans="1:41" x14ac:dyDescent="0.3">
      <c r="A5026" t="s">
        <v>5099</v>
      </c>
      <c r="B5026" t="s">
        <v>37</v>
      </c>
      <c r="C5026">
        <v>1</v>
      </c>
      <c r="D5026" t="s">
        <v>38</v>
      </c>
      <c r="E5026">
        <v>12.83</v>
      </c>
      <c r="F5026">
        <v>62.9</v>
      </c>
      <c r="G5026">
        <v>0.53600000000000003</v>
      </c>
      <c r="H5026">
        <v>0.41099999999999998</v>
      </c>
      <c r="I5026">
        <f>Data[[#This Row],[nucleus_area_pct]]/Data[[#This Row],[cytoplasm_ratio]]</f>
        <v>153.04136253041364</v>
      </c>
      <c r="J5026">
        <v>0.70499999999999996</v>
      </c>
      <c r="K5026">
        <v>0.41199999999999998</v>
      </c>
      <c r="L5026">
        <v>3.43</v>
      </c>
      <c r="M5026">
        <v>5.0999999999999996</v>
      </c>
      <c r="N5026">
        <v>0.75700000000000001</v>
      </c>
      <c r="O5026">
        <v>429</v>
      </c>
      <c r="P5026">
        <v>61</v>
      </c>
      <c r="Q5026">
        <v>196</v>
      </c>
      <c r="R5026">
        <v>148</v>
      </c>
      <c r="S5026">
        <v>184</v>
      </c>
      <c r="T5026">
        <f>(Data[[#This Row],[mean_r]]/256)*100</f>
        <v>76.5625</v>
      </c>
      <c r="U5026">
        <f>(Data[[#This Row],[mean_g]]/256)*100</f>
        <v>57.8125</v>
      </c>
      <c r="V5026">
        <f>(Data[[#This Row],[mean_b]]/256)*100</f>
        <v>71.875</v>
      </c>
      <c r="W5026">
        <v>0.64100000000000001</v>
      </c>
      <c r="X5026" t="s">
        <v>39</v>
      </c>
      <c r="Y5026" t="s">
        <v>45</v>
      </c>
      <c r="Z5026">
        <v>9399</v>
      </c>
      <c r="AA5026">
        <v>5.35</v>
      </c>
      <c r="AB5026">
        <v>13.4</v>
      </c>
      <c r="AC5026">
        <v>45.4</v>
      </c>
      <c r="AD5026">
        <v>397906</v>
      </c>
      <c r="AE5026">
        <v>93.4</v>
      </c>
      <c r="AF5026">
        <v>32.799999999999997</v>
      </c>
      <c r="AG5026" t="s">
        <v>64</v>
      </c>
      <c r="AH5026" t="s">
        <v>47</v>
      </c>
      <c r="AI5026" t="s">
        <v>52</v>
      </c>
      <c r="AJ5026">
        <v>100</v>
      </c>
      <c r="AK5026">
        <v>224</v>
      </c>
      <c r="AL5026">
        <v>0.91279999999999994</v>
      </c>
      <c r="AM5026">
        <v>0.73599999999999999</v>
      </c>
      <c r="AN5026">
        <v>0.87260000000000004</v>
      </c>
      <c r="AO5026">
        <f>Data[[#This Row],[labeller_confidence_score]]-Data[[#This Row],[cytodiffusion_classification_confidence]]</f>
        <v>0.13660000000000005</v>
      </c>
    </row>
    <row r="5027" spans="1:41" x14ac:dyDescent="0.3">
      <c r="A5027" t="s">
        <v>5100</v>
      </c>
      <c r="B5027" t="s">
        <v>49</v>
      </c>
      <c r="C5027">
        <v>0</v>
      </c>
      <c r="D5027" t="s">
        <v>50</v>
      </c>
      <c r="E5027">
        <v>9.66</v>
      </c>
      <c r="F5027">
        <v>54.6</v>
      </c>
      <c r="G5027">
        <v>0.63900000000000001</v>
      </c>
      <c r="H5027">
        <v>0.41699999999999998</v>
      </c>
      <c r="I5027">
        <f>Data[[#This Row],[nucleus_area_pct]]/Data[[#This Row],[cytoplasm_ratio]]</f>
        <v>130.93525179856115</v>
      </c>
      <c r="J5027">
        <v>0.69</v>
      </c>
      <c r="K5027">
        <v>0.39200000000000002</v>
      </c>
      <c r="L5027">
        <v>2.9</v>
      </c>
      <c r="M5027">
        <v>3.9</v>
      </c>
      <c r="N5027">
        <v>0.77600000000000002</v>
      </c>
      <c r="O5027">
        <v>381</v>
      </c>
      <c r="P5027">
        <v>55</v>
      </c>
      <c r="Q5027">
        <v>212</v>
      </c>
      <c r="R5027">
        <v>157</v>
      </c>
      <c r="S5027">
        <v>167</v>
      </c>
      <c r="T5027">
        <f>(Data[[#This Row],[mean_r]]/256)*100</f>
        <v>82.8125</v>
      </c>
      <c r="U5027">
        <f>(Data[[#This Row],[mean_g]]/256)*100</f>
        <v>61.328125</v>
      </c>
      <c r="V5027">
        <f>(Data[[#This Row],[mean_b]]/256)*100</f>
        <v>65.234375</v>
      </c>
      <c r="W5027">
        <v>0.66400000000000003</v>
      </c>
      <c r="X5027" t="s">
        <v>39</v>
      </c>
      <c r="Y5027" t="s">
        <v>45</v>
      </c>
      <c r="Z5027">
        <v>9567</v>
      </c>
      <c r="AA5027">
        <v>5.05</v>
      </c>
      <c r="AB5027">
        <v>13.7</v>
      </c>
      <c r="AC5027">
        <v>40.799999999999997</v>
      </c>
      <c r="AD5027">
        <v>174654</v>
      </c>
      <c r="AE5027">
        <v>89</v>
      </c>
      <c r="AF5027">
        <v>32.5</v>
      </c>
      <c r="AG5027" t="s">
        <v>64</v>
      </c>
      <c r="AH5027" t="s">
        <v>42</v>
      </c>
      <c r="AI5027" t="s">
        <v>43</v>
      </c>
      <c r="AJ5027">
        <v>60</v>
      </c>
      <c r="AK5027">
        <v>256</v>
      </c>
      <c r="AL5027">
        <v>6.6900000000000001E-2</v>
      </c>
      <c r="AM5027">
        <v>0.85640000000000005</v>
      </c>
      <c r="AN5027">
        <v>0.90159999999999996</v>
      </c>
      <c r="AO5027">
        <f>Data[[#This Row],[labeller_confidence_score]]-Data[[#This Row],[cytodiffusion_classification_confidence]]</f>
        <v>4.5199999999999907E-2</v>
      </c>
    </row>
    <row r="5028" spans="1:41" x14ac:dyDescent="0.3">
      <c r="A5028" t="s">
        <v>5101</v>
      </c>
      <c r="B5028" t="s">
        <v>49</v>
      </c>
      <c r="C5028">
        <v>0</v>
      </c>
      <c r="D5028" t="s">
        <v>50</v>
      </c>
      <c r="E5028">
        <v>11.74</v>
      </c>
      <c r="F5028">
        <v>60.7</v>
      </c>
      <c r="G5028">
        <v>0.56200000000000006</v>
      </c>
      <c r="H5028">
        <v>0.49299999999999999</v>
      </c>
      <c r="I5028">
        <f>Data[[#This Row],[nucleus_area_pct]]/Data[[#This Row],[cytoplasm_ratio]]</f>
        <v>123.1237322515213</v>
      </c>
      <c r="J5028">
        <v>0.84199999999999997</v>
      </c>
      <c r="K5028">
        <v>0.41099999999999998</v>
      </c>
      <c r="L5028">
        <v>2.71</v>
      </c>
      <c r="M5028">
        <v>2.7</v>
      </c>
      <c r="N5028">
        <v>0.82699999999999996</v>
      </c>
      <c r="O5028">
        <v>411</v>
      </c>
      <c r="P5028">
        <v>72</v>
      </c>
      <c r="Q5028">
        <v>209</v>
      </c>
      <c r="R5028">
        <v>198</v>
      </c>
      <c r="S5028">
        <v>165</v>
      </c>
      <c r="T5028">
        <f>(Data[[#This Row],[mean_r]]/256)*100</f>
        <v>81.640625</v>
      </c>
      <c r="U5028">
        <f>(Data[[#This Row],[mean_g]]/256)*100</f>
        <v>77.34375</v>
      </c>
      <c r="V5028">
        <f>(Data[[#This Row],[mean_b]]/256)*100</f>
        <v>64.453125</v>
      </c>
      <c r="W5028">
        <v>0.51100000000000001</v>
      </c>
      <c r="X5028" t="s">
        <v>63</v>
      </c>
      <c r="Y5028" t="s">
        <v>40</v>
      </c>
      <c r="Z5028">
        <v>7830</v>
      </c>
      <c r="AA5028">
        <v>5.14</v>
      </c>
      <c r="AB5028">
        <v>12.9</v>
      </c>
      <c r="AC5028">
        <v>56.1</v>
      </c>
      <c r="AD5028">
        <v>187048</v>
      </c>
      <c r="AE5028">
        <v>106.3</v>
      </c>
      <c r="AF5028">
        <v>35.200000000000003</v>
      </c>
      <c r="AG5028" t="s">
        <v>46</v>
      </c>
      <c r="AH5028" t="s">
        <v>68</v>
      </c>
      <c r="AI5028" t="s">
        <v>52</v>
      </c>
      <c r="AJ5028">
        <v>60</v>
      </c>
      <c r="AK5028">
        <v>224</v>
      </c>
      <c r="AL5028">
        <v>0</v>
      </c>
      <c r="AM5028">
        <v>0.87229999999999996</v>
      </c>
      <c r="AN5028">
        <v>0.90710000000000002</v>
      </c>
      <c r="AO5028">
        <f>Data[[#This Row],[labeller_confidence_score]]-Data[[#This Row],[cytodiffusion_classification_confidence]]</f>
        <v>3.4800000000000053E-2</v>
      </c>
    </row>
    <row r="5029" spans="1:41" x14ac:dyDescent="0.3">
      <c r="A5029" t="s">
        <v>5102</v>
      </c>
      <c r="B5029" t="s">
        <v>62</v>
      </c>
      <c r="C5029">
        <v>0</v>
      </c>
      <c r="D5029" t="s">
        <v>50</v>
      </c>
      <c r="E5029">
        <v>9.5500000000000007</v>
      </c>
      <c r="F5029">
        <v>80.8</v>
      </c>
      <c r="G5029">
        <v>0.86599999999999999</v>
      </c>
      <c r="H5029">
        <v>0.22900000000000001</v>
      </c>
      <c r="I5029">
        <f>Data[[#This Row],[nucleus_area_pct]]/Data[[#This Row],[cytoplasm_ratio]]</f>
        <v>352.83842794759823</v>
      </c>
      <c r="J5029">
        <v>0.78</v>
      </c>
      <c r="K5029">
        <v>0.156</v>
      </c>
      <c r="L5029">
        <v>1.46</v>
      </c>
      <c r="M5029">
        <v>1</v>
      </c>
      <c r="N5029">
        <v>0.80100000000000005</v>
      </c>
      <c r="O5029">
        <v>353</v>
      </c>
      <c r="P5029">
        <v>60</v>
      </c>
      <c r="Q5029">
        <v>191</v>
      </c>
      <c r="R5029">
        <v>144</v>
      </c>
      <c r="S5029">
        <v>202</v>
      </c>
      <c r="T5029">
        <f>(Data[[#This Row],[mean_r]]/256)*100</f>
        <v>74.609375</v>
      </c>
      <c r="U5029">
        <f>(Data[[#This Row],[mean_g]]/256)*100</f>
        <v>56.25</v>
      </c>
      <c r="V5029">
        <f>(Data[[#This Row],[mean_b]]/256)*100</f>
        <v>78.90625</v>
      </c>
      <c r="W5029">
        <v>0.749</v>
      </c>
      <c r="X5029" t="s">
        <v>63</v>
      </c>
      <c r="Y5029" t="s">
        <v>45</v>
      </c>
      <c r="Z5029">
        <v>7818</v>
      </c>
      <c r="AA5029">
        <v>5.16</v>
      </c>
      <c r="AB5029">
        <v>8.4</v>
      </c>
      <c r="AC5029">
        <v>47.2</v>
      </c>
      <c r="AD5029">
        <v>160187</v>
      </c>
      <c r="AE5029">
        <v>104</v>
      </c>
      <c r="AF5029">
        <v>34.6</v>
      </c>
      <c r="AG5029" t="s">
        <v>64</v>
      </c>
      <c r="AH5029" t="s">
        <v>42</v>
      </c>
      <c r="AI5029" t="s">
        <v>43</v>
      </c>
      <c r="AJ5029">
        <v>100</v>
      </c>
      <c r="AK5029">
        <v>256</v>
      </c>
      <c r="AL5029">
        <v>0.1148</v>
      </c>
      <c r="AM5029">
        <v>0.8921</v>
      </c>
      <c r="AN5029">
        <v>0.90290000000000004</v>
      </c>
      <c r="AO5029">
        <f>Data[[#This Row],[labeller_confidence_score]]-Data[[#This Row],[cytodiffusion_classification_confidence]]</f>
        <v>1.0800000000000032E-2</v>
      </c>
    </row>
    <row r="5030" spans="1:41" x14ac:dyDescent="0.3">
      <c r="A5030" t="s">
        <v>5103</v>
      </c>
      <c r="B5030" t="s">
        <v>54</v>
      </c>
      <c r="C5030">
        <v>0</v>
      </c>
      <c r="D5030" t="s">
        <v>54</v>
      </c>
      <c r="E5030">
        <v>7.13</v>
      </c>
      <c r="F5030">
        <v>0</v>
      </c>
      <c r="G5030">
        <v>0</v>
      </c>
      <c r="H5030">
        <v>1</v>
      </c>
      <c r="I5030">
        <f>Data[[#This Row],[nucleus_area_pct]]/Data[[#This Row],[cytoplasm_ratio]]</f>
        <v>0</v>
      </c>
      <c r="J5030">
        <v>0.86</v>
      </c>
      <c r="K5030">
        <v>0.252</v>
      </c>
      <c r="L5030">
        <v>0.44</v>
      </c>
      <c r="M5030">
        <v>1</v>
      </c>
      <c r="N5030">
        <v>0.96299999999999997</v>
      </c>
      <c r="O5030">
        <v>205</v>
      </c>
      <c r="P5030">
        <v>41</v>
      </c>
      <c r="Q5030">
        <v>226</v>
      </c>
      <c r="R5030">
        <v>136</v>
      </c>
      <c r="S5030">
        <v>123</v>
      </c>
      <c r="T5030">
        <f>(Data[[#This Row],[mean_r]]/256)*100</f>
        <v>88.28125</v>
      </c>
      <c r="U5030">
        <f>(Data[[#This Row],[mean_g]]/256)*100</f>
        <v>53.125</v>
      </c>
      <c r="V5030">
        <f>(Data[[#This Row],[mean_b]]/256)*100</f>
        <v>48.046875</v>
      </c>
      <c r="W5030">
        <v>0.57399999999999995</v>
      </c>
      <c r="X5030" t="s">
        <v>51</v>
      </c>
      <c r="Y5030" t="s">
        <v>40</v>
      </c>
      <c r="Z5030">
        <v>3929</v>
      </c>
      <c r="AA5030">
        <v>5.87</v>
      </c>
      <c r="AB5030">
        <v>16.7</v>
      </c>
      <c r="AC5030">
        <v>36.9</v>
      </c>
      <c r="AD5030">
        <v>338960</v>
      </c>
      <c r="AE5030">
        <v>83.1</v>
      </c>
      <c r="AF5030">
        <v>36.5</v>
      </c>
      <c r="AG5030" t="s">
        <v>41</v>
      </c>
      <c r="AH5030" t="s">
        <v>47</v>
      </c>
      <c r="AI5030" t="s">
        <v>43</v>
      </c>
      <c r="AJ5030">
        <v>60</v>
      </c>
      <c r="AK5030">
        <v>256</v>
      </c>
      <c r="AL5030">
        <v>3.6999999999999998E-2</v>
      </c>
      <c r="AM5030">
        <v>0.93020000000000003</v>
      </c>
      <c r="AN5030">
        <v>0.99480000000000002</v>
      </c>
      <c r="AO5030">
        <f>Data[[#This Row],[labeller_confidence_score]]-Data[[#This Row],[cytodiffusion_classification_confidence]]</f>
        <v>6.4599999999999991E-2</v>
      </c>
    </row>
    <row r="5031" spans="1:41" x14ac:dyDescent="0.3">
      <c r="A5031" t="s">
        <v>5104</v>
      </c>
      <c r="B5031" t="s">
        <v>54</v>
      </c>
      <c r="C5031">
        <v>0</v>
      </c>
      <c r="D5031" t="s">
        <v>54</v>
      </c>
      <c r="E5031">
        <v>7.41</v>
      </c>
      <c r="F5031">
        <v>0</v>
      </c>
      <c r="G5031">
        <v>0</v>
      </c>
      <c r="H5031">
        <v>1</v>
      </c>
      <c r="I5031">
        <f>Data[[#This Row],[nucleus_area_pct]]/Data[[#This Row],[cytoplasm_ratio]]</f>
        <v>0</v>
      </c>
      <c r="J5031">
        <v>0.92</v>
      </c>
      <c r="K5031">
        <v>0.14299999999999999</v>
      </c>
      <c r="L5031">
        <v>0.62</v>
      </c>
      <c r="M5031">
        <v>1</v>
      </c>
      <c r="N5031">
        <v>0.93300000000000005</v>
      </c>
      <c r="O5031">
        <v>189</v>
      </c>
      <c r="P5031">
        <v>45</v>
      </c>
      <c r="Q5031">
        <v>230</v>
      </c>
      <c r="R5031">
        <v>140</v>
      </c>
      <c r="S5031">
        <v>126</v>
      </c>
      <c r="T5031">
        <f>(Data[[#This Row],[mean_r]]/256)*100</f>
        <v>89.84375</v>
      </c>
      <c r="U5031">
        <f>(Data[[#This Row],[mean_g]]/256)*100</f>
        <v>54.6875</v>
      </c>
      <c r="V5031">
        <f>(Data[[#This Row],[mean_b]]/256)*100</f>
        <v>49.21875</v>
      </c>
      <c r="W5031">
        <v>0.54400000000000004</v>
      </c>
      <c r="X5031" t="s">
        <v>51</v>
      </c>
      <c r="Y5031" t="s">
        <v>40</v>
      </c>
      <c r="Z5031">
        <v>8749</v>
      </c>
      <c r="AA5031">
        <v>5.2</v>
      </c>
      <c r="AB5031">
        <v>16.600000000000001</v>
      </c>
      <c r="AC5031">
        <v>49</v>
      </c>
      <c r="AD5031">
        <v>82740</v>
      </c>
      <c r="AE5031">
        <v>85.8</v>
      </c>
      <c r="AF5031">
        <v>33</v>
      </c>
      <c r="AG5031" t="s">
        <v>41</v>
      </c>
      <c r="AH5031" t="s">
        <v>68</v>
      </c>
      <c r="AI5031" t="s">
        <v>52</v>
      </c>
      <c r="AJ5031">
        <v>60</v>
      </c>
      <c r="AK5031">
        <v>224</v>
      </c>
      <c r="AL5031">
        <v>0.115</v>
      </c>
      <c r="AM5031">
        <v>0.95540000000000003</v>
      </c>
      <c r="AN5031">
        <v>0.84840000000000004</v>
      </c>
      <c r="AO5031">
        <f>Data[[#This Row],[labeller_confidence_score]]-Data[[#This Row],[cytodiffusion_classification_confidence]]</f>
        <v>-0.10699999999999998</v>
      </c>
    </row>
    <row r="5032" spans="1:41" x14ac:dyDescent="0.3">
      <c r="A5032" t="s">
        <v>5105</v>
      </c>
      <c r="B5032" t="s">
        <v>133</v>
      </c>
      <c r="C5032">
        <v>1</v>
      </c>
      <c r="D5032" t="s">
        <v>104</v>
      </c>
      <c r="E5032">
        <v>7.48</v>
      </c>
      <c r="F5032">
        <v>0</v>
      </c>
      <c r="G5032">
        <v>0</v>
      </c>
      <c r="H5032">
        <v>1</v>
      </c>
      <c r="I5032">
        <f>Data[[#This Row],[nucleus_area_pct]]/Data[[#This Row],[cytoplasm_ratio]]</f>
        <v>0</v>
      </c>
      <c r="J5032">
        <v>0.47499999999999998</v>
      </c>
      <c r="K5032">
        <v>0.75900000000000001</v>
      </c>
      <c r="L5032">
        <v>0.68</v>
      </c>
      <c r="M5032">
        <v>1</v>
      </c>
      <c r="N5032">
        <v>0.83699999999999997</v>
      </c>
      <c r="O5032">
        <v>244</v>
      </c>
      <c r="P5032">
        <v>42</v>
      </c>
      <c r="Q5032">
        <v>209</v>
      </c>
      <c r="R5032">
        <v>143</v>
      </c>
      <c r="S5032">
        <v>141</v>
      </c>
      <c r="T5032">
        <f>(Data[[#This Row],[mean_r]]/256)*100</f>
        <v>81.640625</v>
      </c>
      <c r="U5032">
        <f>(Data[[#This Row],[mean_g]]/256)*100</f>
        <v>55.859375</v>
      </c>
      <c r="V5032">
        <f>(Data[[#This Row],[mean_b]]/256)*100</f>
        <v>55.078125</v>
      </c>
      <c r="W5032">
        <v>0.52200000000000002</v>
      </c>
      <c r="X5032" t="s">
        <v>51</v>
      </c>
      <c r="Y5032" t="s">
        <v>45</v>
      </c>
      <c r="Z5032">
        <v>6174</v>
      </c>
      <c r="AA5032">
        <v>4.53</v>
      </c>
      <c r="AB5032">
        <v>15.1</v>
      </c>
      <c r="AC5032">
        <v>42.8</v>
      </c>
      <c r="AD5032">
        <v>222800</v>
      </c>
      <c r="AE5032">
        <v>84.5</v>
      </c>
      <c r="AF5032">
        <v>31.7</v>
      </c>
      <c r="AG5032" t="s">
        <v>46</v>
      </c>
      <c r="AH5032" t="s">
        <v>42</v>
      </c>
      <c r="AI5032" t="s">
        <v>56</v>
      </c>
      <c r="AJ5032">
        <v>100</v>
      </c>
      <c r="AK5032">
        <v>512</v>
      </c>
      <c r="AL5032">
        <v>0.74750000000000005</v>
      </c>
      <c r="AM5032">
        <v>0.79820000000000002</v>
      </c>
      <c r="AN5032">
        <v>0.83609999999999995</v>
      </c>
      <c r="AO5032">
        <f>Data[[#This Row],[labeller_confidence_score]]-Data[[#This Row],[cytodiffusion_classification_confidence]]</f>
        <v>3.7899999999999934E-2</v>
      </c>
    </row>
    <row r="5033" spans="1:41" x14ac:dyDescent="0.3">
      <c r="A5033" t="s">
        <v>5106</v>
      </c>
      <c r="B5033" t="s">
        <v>49</v>
      </c>
      <c r="C5033">
        <v>0</v>
      </c>
      <c r="D5033" t="s">
        <v>50</v>
      </c>
      <c r="E5033">
        <v>11.86</v>
      </c>
      <c r="F5033">
        <v>49.2</v>
      </c>
      <c r="G5033">
        <v>0.495</v>
      </c>
      <c r="H5033">
        <v>0.51900000000000002</v>
      </c>
      <c r="I5033">
        <f>Data[[#This Row],[nucleus_area_pct]]/Data[[#This Row],[cytoplasm_ratio]]</f>
        <v>94.797687861271683</v>
      </c>
      <c r="J5033">
        <v>0.751</v>
      </c>
      <c r="K5033">
        <v>0.39100000000000001</v>
      </c>
      <c r="L5033">
        <v>2.66</v>
      </c>
      <c r="M5033">
        <v>3.7</v>
      </c>
      <c r="N5033">
        <v>0.79700000000000004</v>
      </c>
      <c r="O5033">
        <v>472</v>
      </c>
      <c r="P5033">
        <v>78</v>
      </c>
      <c r="Q5033">
        <v>202</v>
      </c>
      <c r="R5033">
        <v>158</v>
      </c>
      <c r="S5033">
        <v>176</v>
      </c>
      <c r="T5033">
        <f>(Data[[#This Row],[mean_r]]/256)*100</f>
        <v>78.90625</v>
      </c>
      <c r="U5033">
        <f>(Data[[#This Row],[mean_g]]/256)*100</f>
        <v>61.71875</v>
      </c>
      <c r="V5033">
        <f>(Data[[#This Row],[mean_b]]/256)*100</f>
        <v>68.75</v>
      </c>
      <c r="W5033">
        <v>0.55100000000000005</v>
      </c>
      <c r="X5033" t="s">
        <v>39</v>
      </c>
      <c r="Y5033" t="s">
        <v>45</v>
      </c>
      <c r="Z5033">
        <v>4856</v>
      </c>
      <c r="AA5033">
        <v>5.57</v>
      </c>
      <c r="AB5033">
        <v>16.5</v>
      </c>
      <c r="AC5033">
        <v>39.700000000000003</v>
      </c>
      <c r="AD5033">
        <v>218055</v>
      </c>
      <c r="AE5033">
        <v>69.900000000000006</v>
      </c>
      <c r="AF5033">
        <v>36.6</v>
      </c>
      <c r="AG5033" t="s">
        <v>64</v>
      </c>
      <c r="AH5033" t="s">
        <v>47</v>
      </c>
      <c r="AI5033" t="s">
        <v>43</v>
      </c>
      <c r="AJ5033">
        <v>100</v>
      </c>
      <c r="AK5033">
        <v>512</v>
      </c>
      <c r="AL5033">
        <v>0.14360000000000001</v>
      </c>
      <c r="AM5033">
        <v>0.89449999999999996</v>
      </c>
      <c r="AN5033">
        <v>0.97040000000000004</v>
      </c>
      <c r="AO5033">
        <f>Data[[#This Row],[labeller_confidence_score]]-Data[[#This Row],[cytodiffusion_classification_confidence]]</f>
        <v>7.5900000000000079E-2</v>
      </c>
    </row>
    <row r="5034" spans="1:41" x14ac:dyDescent="0.3">
      <c r="A5034" t="s">
        <v>5107</v>
      </c>
      <c r="B5034" t="s">
        <v>62</v>
      </c>
      <c r="C5034">
        <v>0</v>
      </c>
      <c r="D5034" t="s">
        <v>50</v>
      </c>
      <c r="E5034">
        <v>8.73</v>
      </c>
      <c r="F5034">
        <v>82.3</v>
      </c>
      <c r="G5034">
        <v>0.86</v>
      </c>
      <c r="H5034">
        <v>0.13200000000000001</v>
      </c>
      <c r="I5034">
        <f>Data[[#This Row],[nucleus_area_pct]]/Data[[#This Row],[cytoplasm_ratio]]</f>
        <v>623.48484848484838</v>
      </c>
      <c r="J5034">
        <v>0.89400000000000002</v>
      </c>
      <c r="K5034">
        <v>0.28299999999999997</v>
      </c>
      <c r="L5034">
        <v>1.25</v>
      </c>
      <c r="M5034">
        <v>1</v>
      </c>
      <c r="N5034">
        <v>1</v>
      </c>
      <c r="O5034">
        <v>357</v>
      </c>
      <c r="P5034">
        <v>58</v>
      </c>
      <c r="Q5034">
        <v>197</v>
      </c>
      <c r="R5034">
        <v>163</v>
      </c>
      <c r="S5034">
        <v>194</v>
      </c>
      <c r="T5034">
        <f>(Data[[#This Row],[mean_r]]/256)*100</f>
        <v>76.953125</v>
      </c>
      <c r="U5034">
        <f>(Data[[#This Row],[mean_g]]/256)*100</f>
        <v>63.671875</v>
      </c>
      <c r="V5034">
        <f>(Data[[#This Row],[mean_b]]/256)*100</f>
        <v>75.78125</v>
      </c>
      <c r="W5034">
        <v>0.79600000000000004</v>
      </c>
      <c r="X5034" t="s">
        <v>63</v>
      </c>
      <c r="Y5034" t="s">
        <v>45</v>
      </c>
      <c r="Z5034">
        <v>3831</v>
      </c>
      <c r="AA5034">
        <v>4.46</v>
      </c>
      <c r="AB5034">
        <v>13.8</v>
      </c>
      <c r="AC5034">
        <v>42.8</v>
      </c>
      <c r="AD5034">
        <v>189353</v>
      </c>
      <c r="AE5034">
        <v>92.4</v>
      </c>
      <c r="AF5034">
        <v>32.700000000000003</v>
      </c>
      <c r="AG5034" t="s">
        <v>41</v>
      </c>
      <c r="AH5034" t="s">
        <v>42</v>
      </c>
      <c r="AI5034" t="s">
        <v>43</v>
      </c>
      <c r="AJ5034">
        <v>100</v>
      </c>
      <c r="AK5034">
        <v>360</v>
      </c>
      <c r="AL5034">
        <v>0.19170000000000001</v>
      </c>
      <c r="AM5034">
        <v>0.86680000000000001</v>
      </c>
      <c r="AN5034">
        <v>0.91490000000000005</v>
      </c>
      <c r="AO5034">
        <f>Data[[#This Row],[labeller_confidence_score]]-Data[[#This Row],[cytodiffusion_classification_confidence]]</f>
        <v>4.8100000000000032E-2</v>
      </c>
    </row>
    <row r="5035" spans="1:41" x14ac:dyDescent="0.3">
      <c r="A5035" t="s">
        <v>5108</v>
      </c>
      <c r="B5035" t="s">
        <v>60</v>
      </c>
      <c r="C5035">
        <v>0</v>
      </c>
      <c r="D5035" t="s">
        <v>50</v>
      </c>
      <c r="E5035">
        <v>14.93</v>
      </c>
      <c r="F5035">
        <v>47.9</v>
      </c>
      <c r="G5035">
        <v>0.46500000000000002</v>
      </c>
      <c r="H5035">
        <v>0.28199999999999997</v>
      </c>
      <c r="I5035">
        <f>Data[[#This Row],[nucleus_area_pct]]/Data[[#This Row],[cytoplasm_ratio]]</f>
        <v>169.8581560283688</v>
      </c>
      <c r="J5035">
        <v>0.70399999999999996</v>
      </c>
      <c r="K5035">
        <v>0.47599999999999998</v>
      </c>
      <c r="L5035">
        <v>2.25</v>
      </c>
      <c r="M5035">
        <v>1.2</v>
      </c>
      <c r="N5035">
        <v>0.66400000000000003</v>
      </c>
      <c r="O5035">
        <v>491</v>
      </c>
      <c r="P5035">
        <v>79</v>
      </c>
      <c r="Q5035">
        <v>192</v>
      </c>
      <c r="R5035">
        <v>152</v>
      </c>
      <c r="S5035">
        <v>192</v>
      </c>
      <c r="T5035">
        <f>(Data[[#This Row],[mean_r]]/256)*100</f>
        <v>75</v>
      </c>
      <c r="U5035">
        <f>(Data[[#This Row],[mean_g]]/256)*100</f>
        <v>59.375</v>
      </c>
      <c r="V5035">
        <f>(Data[[#This Row],[mean_b]]/256)*100</f>
        <v>75</v>
      </c>
      <c r="W5035">
        <v>0.59299999999999997</v>
      </c>
      <c r="X5035" t="s">
        <v>51</v>
      </c>
      <c r="Y5035" t="s">
        <v>40</v>
      </c>
      <c r="Z5035">
        <v>2347</v>
      </c>
      <c r="AA5035">
        <v>4.26</v>
      </c>
      <c r="AB5035">
        <v>13</v>
      </c>
      <c r="AC5035">
        <v>36</v>
      </c>
      <c r="AD5035">
        <v>94083</v>
      </c>
      <c r="AE5035">
        <v>87.2</v>
      </c>
      <c r="AF5035">
        <v>34.9</v>
      </c>
      <c r="AG5035" t="s">
        <v>46</v>
      </c>
      <c r="AH5035" t="s">
        <v>42</v>
      </c>
      <c r="AI5035" t="s">
        <v>52</v>
      </c>
      <c r="AJ5035">
        <v>100</v>
      </c>
      <c r="AK5035">
        <v>512</v>
      </c>
      <c r="AL5035">
        <v>0</v>
      </c>
      <c r="AM5035">
        <v>0.92779999999999996</v>
      </c>
      <c r="AN5035">
        <v>1</v>
      </c>
      <c r="AO5035">
        <f>Data[[#This Row],[labeller_confidence_score]]-Data[[#This Row],[cytodiffusion_classification_confidence]]</f>
        <v>7.2200000000000042E-2</v>
      </c>
    </row>
    <row r="5036" spans="1:41" x14ac:dyDescent="0.3">
      <c r="A5036" t="s">
        <v>5109</v>
      </c>
      <c r="B5036" t="s">
        <v>37</v>
      </c>
      <c r="C5036">
        <v>1</v>
      </c>
      <c r="D5036" t="s">
        <v>38</v>
      </c>
      <c r="E5036">
        <v>12.27</v>
      </c>
      <c r="F5036">
        <v>57.6</v>
      </c>
      <c r="G5036">
        <v>0.47499999999999998</v>
      </c>
      <c r="H5036">
        <v>0.41</v>
      </c>
      <c r="I5036">
        <f>Data[[#This Row],[nucleus_area_pct]]/Data[[#This Row],[cytoplasm_ratio]]</f>
        <v>140.48780487804879</v>
      </c>
      <c r="J5036">
        <v>0.72399999999999998</v>
      </c>
      <c r="K5036">
        <v>0.41399999999999998</v>
      </c>
      <c r="L5036">
        <v>4.0199999999999996</v>
      </c>
      <c r="M5036">
        <v>4.9000000000000004</v>
      </c>
      <c r="N5036">
        <v>0.83</v>
      </c>
      <c r="O5036">
        <v>494</v>
      </c>
      <c r="P5036">
        <v>65</v>
      </c>
      <c r="Q5036">
        <v>215</v>
      </c>
      <c r="R5036">
        <v>164</v>
      </c>
      <c r="S5036">
        <v>193</v>
      </c>
      <c r="T5036">
        <f>(Data[[#This Row],[mean_r]]/256)*100</f>
        <v>83.984375</v>
      </c>
      <c r="U5036">
        <f>(Data[[#This Row],[mean_g]]/256)*100</f>
        <v>64.0625</v>
      </c>
      <c r="V5036">
        <f>(Data[[#This Row],[mean_b]]/256)*100</f>
        <v>75.390625</v>
      </c>
      <c r="W5036">
        <v>0.61599999999999999</v>
      </c>
      <c r="X5036" t="s">
        <v>39</v>
      </c>
      <c r="Y5036" t="s">
        <v>40</v>
      </c>
      <c r="Z5036">
        <v>4950</v>
      </c>
      <c r="AA5036">
        <v>4.5199999999999996</v>
      </c>
      <c r="AB5036">
        <v>12.2</v>
      </c>
      <c r="AC5036">
        <v>33.1</v>
      </c>
      <c r="AD5036">
        <v>259059</v>
      </c>
      <c r="AE5036">
        <v>88</v>
      </c>
      <c r="AF5036">
        <v>32.9</v>
      </c>
      <c r="AG5036" t="s">
        <v>46</v>
      </c>
      <c r="AH5036" t="s">
        <v>68</v>
      </c>
      <c r="AI5036" t="s">
        <v>52</v>
      </c>
      <c r="AJ5036">
        <v>40</v>
      </c>
      <c r="AK5036">
        <v>224</v>
      </c>
      <c r="AL5036">
        <v>0.72270000000000001</v>
      </c>
      <c r="AM5036">
        <v>0.6986</v>
      </c>
      <c r="AN5036">
        <v>0.69989999999999997</v>
      </c>
      <c r="AO5036">
        <f>Data[[#This Row],[labeller_confidence_score]]-Data[[#This Row],[cytodiffusion_classification_confidence]]</f>
        <v>1.2999999999999678E-3</v>
      </c>
    </row>
    <row r="5037" spans="1:41" x14ac:dyDescent="0.3">
      <c r="A5037" t="s">
        <v>5110</v>
      </c>
      <c r="B5037" t="s">
        <v>37</v>
      </c>
      <c r="C5037">
        <v>1</v>
      </c>
      <c r="D5037" t="s">
        <v>38</v>
      </c>
      <c r="E5037">
        <v>14.3</v>
      </c>
      <c r="F5037">
        <v>68.599999999999994</v>
      </c>
      <c r="G5037">
        <v>0.67600000000000005</v>
      </c>
      <c r="H5037">
        <v>0.40300000000000002</v>
      </c>
      <c r="I5037">
        <f>Data[[#This Row],[nucleus_area_pct]]/Data[[#This Row],[cytoplasm_ratio]]</f>
        <v>170.22332506203472</v>
      </c>
      <c r="J5037">
        <v>0.80800000000000005</v>
      </c>
      <c r="K5037">
        <v>0.626</v>
      </c>
      <c r="L5037">
        <v>2.94</v>
      </c>
      <c r="M5037">
        <v>6.2</v>
      </c>
      <c r="N5037">
        <v>0.71399999999999997</v>
      </c>
      <c r="O5037">
        <v>569</v>
      </c>
      <c r="P5037">
        <v>87</v>
      </c>
      <c r="Q5037">
        <v>218</v>
      </c>
      <c r="R5037">
        <v>157</v>
      </c>
      <c r="S5037">
        <v>198</v>
      </c>
      <c r="T5037">
        <f>(Data[[#This Row],[mean_r]]/256)*100</f>
        <v>85.15625</v>
      </c>
      <c r="U5037">
        <f>(Data[[#This Row],[mean_g]]/256)*100</f>
        <v>61.328125</v>
      </c>
      <c r="V5037">
        <f>(Data[[#This Row],[mean_b]]/256)*100</f>
        <v>77.34375</v>
      </c>
      <c r="W5037">
        <v>0.71</v>
      </c>
      <c r="X5037" t="s">
        <v>39</v>
      </c>
      <c r="Y5037" t="s">
        <v>45</v>
      </c>
      <c r="Z5037">
        <v>4683</v>
      </c>
      <c r="AA5037">
        <v>6.2</v>
      </c>
      <c r="AB5037">
        <v>12.7</v>
      </c>
      <c r="AC5037">
        <v>46.6</v>
      </c>
      <c r="AD5037">
        <v>181714</v>
      </c>
      <c r="AE5037">
        <v>102.4</v>
      </c>
      <c r="AF5037">
        <v>35</v>
      </c>
      <c r="AG5037" t="s">
        <v>41</v>
      </c>
      <c r="AH5037" t="s">
        <v>47</v>
      </c>
      <c r="AI5037" t="s">
        <v>56</v>
      </c>
      <c r="AJ5037">
        <v>60</v>
      </c>
      <c r="AK5037">
        <v>256</v>
      </c>
      <c r="AL5037">
        <v>0.84670000000000001</v>
      </c>
      <c r="AM5037">
        <v>0.66520000000000001</v>
      </c>
      <c r="AN5037">
        <v>0.95499999999999996</v>
      </c>
      <c r="AO5037">
        <f>Data[[#This Row],[labeller_confidence_score]]-Data[[#This Row],[cytodiffusion_classification_confidence]]</f>
        <v>0.28979999999999995</v>
      </c>
    </row>
    <row r="5038" spans="1:41" x14ac:dyDescent="0.3">
      <c r="A5038" t="s">
        <v>5111</v>
      </c>
      <c r="B5038" t="s">
        <v>60</v>
      </c>
      <c r="C5038">
        <v>0</v>
      </c>
      <c r="D5038" t="s">
        <v>50</v>
      </c>
      <c r="E5038">
        <v>16.739999999999998</v>
      </c>
      <c r="F5038">
        <v>69.7</v>
      </c>
      <c r="G5038">
        <v>0.60699999999999998</v>
      </c>
      <c r="H5038">
        <v>0.41099999999999998</v>
      </c>
      <c r="I5038">
        <f>Data[[#This Row],[nucleus_area_pct]]/Data[[#This Row],[cytoplasm_ratio]]</f>
        <v>169.58637469586375</v>
      </c>
      <c r="J5038">
        <v>0.65800000000000003</v>
      </c>
      <c r="K5038">
        <v>0.52600000000000002</v>
      </c>
      <c r="L5038">
        <v>2.16</v>
      </c>
      <c r="M5038">
        <v>1.3</v>
      </c>
      <c r="N5038">
        <v>0.59199999999999997</v>
      </c>
      <c r="O5038">
        <v>539</v>
      </c>
      <c r="P5038">
        <v>96</v>
      </c>
      <c r="Q5038">
        <v>220</v>
      </c>
      <c r="R5038">
        <v>153</v>
      </c>
      <c r="S5038">
        <v>174</v>
      </c>
      <c r="T5038">
        <f>(Data[[#This Row],[mean_r]]/256)*100</f>
        <v>85.9375</v>
      </c>
      <c r="U5038">
        <f>(Data[[#This Row],[mean_g]]/256)*100</f>
        <v>59.765625</v>
      </c>
      <c r="V5038">
        <f>(Data[[#This Row],[mean_b]]/256)*100</f>
        <v>67.96875</v>
      </c>
      <c r="W5038">
        <v>0.56299999999999994</v>
      </c>
      <c r="X5038" t="s">
        <v>39</v>
      </c>
      <c r="Y5038" t="s">
        <v>40</v>
      </c>
      <c r="Z5038">
        <v>6662</v>
      </c>
      <c r="AA5038">
        <v>4.8</v>
      </c>
      <c r="AB5038">
        <v>12.8</v>
      </c>
      <c r="AC5038">
        <v>41.5</v>
      </c>
      <c r="AD5038">
        <v>220149</v>
      </c>
      <c r="AE5038">
        <v>75.2</v>
      </c>
      <c r="AF5038">
        <v>34.6</v>
      </c>
      <c r="AG5038" t="s">
        <v>64</v>
      </c>
      <c r="AH5038" t="s">
        <v>42</v>
      </c>
      <c r="AI5038" t="s">
        <v>52</v>
      </c>
      <c r="AJ5038">
        <v>60</v>
      </c>
      <c r="AK5038">
        <v>224</v>
      </c>
      <c r="AL5038">
        <v>2.4400000000000002E-2</v>
      </c>
      <c r="AM5038">
        <v>0.89159999999999995</v>
      </c>
      <c r="AN5038">
        <v>0.96309999999999996</v>
      </c>
      <c r="AO5038">
        <f>Data[[#This Row],[labeller_confidence_score]]-Data[[#This Row],[cytodiffusion_classification_confidence]]</f>
        <v>7.1500000000000008E-2</v>
      </c>
    </row>
    <row r="5039" spans="1:41" x14ac:dyDescent="0.3">
      <c r="A5039" t="s">
        <v>5112</v>
      </c>
      <c r="B5039" t="s">
        <v>133</v>
      </c>
      <c r="C5039">
        <v>1</v>
      </c>
      <c r="D5039" t="s">
        <v>104</v>
      </c>
      <c r="E5039">
        <v>7.78</v>
      </c>
      <c r="F5039">
        <v>0</v>
      </c>
      <c r="G5039">
        <v>0</v>
      </c>
      <c r="H5039">
        <v>1</v>
      </c>
      <c r="I5039">
        <f>Data[[#This Row],[nucleus_area_pct]]/Data[[#This Row],[cytoplasm_ratio]]</f>
        <v>0</v>
      </c>
      <c r="J5039">
        <v>0.60399999999999998</v>
      </c>
      <c r="K5039">
        <v>0.82099999999999995</v>
      </c>
      <c r="L5039">
        <v>0.26</v>
      </c>
      <c r="M5039">
        <v>1</v>
      </c>
      <c r="N5039">
        <v>0.83299999999999996</v>
      </c>
      <c r="O5039">
        <v>211</v>
      </c>
      <c r="P5039">
        <v>53</v>
      </c>
      <c r="Q5039">
        <v>236</v>
      </c>
      <c r="R5039">
        <v>129</v>
      </c>
      <c r="S5039">
        <v>124</v>
      </c>
      <c r="T5039">
        <f>(Data[[#This Row],[mean_r]]/256)*100</f>
        <v>92.1875</v>
      </c>
      <c r="U5039">
        <f>(Data[[#This Row],[mean_g]]/256)*100</f>
        <v>50.390625</v>
      </c>
      <c r="V5039">
        <f>(Data[[#This Row],[mean_b]]/256)*100</f>
        <v>48.4375</v>
      </c>
      <c r="W5039">
        <v>0.48899999999999999</v>
      </c>
      <c r="X5039" t="s">
        <v>51</v>
      </c>
      <c r="Y5039" t="s">
        <v>40</v>
      </c>
      <c r="Z5039">
        <v>8796</v>
      </c>
      <c r="AA5039">
        <v>4.83</v>
      </c>
      <c r="AB5039">
        <v>12.3</v>
      </c>
      <c r="AC5039">
        <v>32.5</v>
      </c>
      <c r="AD5039">
        <v>171779</v>
      </c>
      <c r="AE5039">
        <v>89.6</v>
      </c>
      <c r="AF5039">
        <v>34.6</v>
      </c>
      <c r="AG5039" t="s">
        <v>46</v>
      </c>
      <c r="AH5039" t="s">
        <v>42</v>
      </c>
      <c r="AI5039" t="s">
        <v>43</v>
      </c>
      <c r="AJ5039">
        <v>60</v>
      </c>
      <c r="AK5039">
        <v>360</v>
      </c>
      <c r="AL5039">
        <v>0.89259999999999995</v>
      </c>
      <c r="AM5039">
        <v>0.75249999999999995</v>
      </c>
      <c r="AN5039">
        <v>0.63380000000000003</v>
      </c>
      <c r="AO5039">
        <f>Data[[#This Row],[labeller_confidence_score]]-Data[[#This Row],[cytodiffusion_classification_confidence]]</f>
        <v>-0.11869999999999992</v>
      </c>
    </row>
    <row r="5040" spans="1:41" x14ac:dyDescent="0.3">
      <c r="A5040" t="s">
        <v>5113</v>
      </c>
      <c r="B5040" t="s">
        <v>54</v>
      </c>
      <c r="C5040">
        <v>0</v>
      </c>
      <c r="D5040" t="s">
        <v>54</v>
      </c>
      <c r="E5040">
        <v>7.52</v>
      </c>
      <c r="F5040">
        <v>0</v>
      </c>
      <c r="G5040">
        <v>0</v>
      </c>
      <c r="H5040">
        <v>1</v>
      </c>
      <c r="I5040">
        <f>Data[[#This Row],[nucleus_area_pct]]/Data[[#This Row],[cytoplasm_ratio]]</f>
        <v>0</v>
      </c>
      <c r="J5040">
        <v>0.92300000000000004</v>
      </c>
      <c r="K5040">
        <v>0.13800000000000001</v>
      </c>
      <c r="L5040">
        <v>0.03</v>
      </c>
      <c r="M5040">
        <v>1</v>
      </c>
      <c r="N5040">
        <v>0.97699999999999998</v>
      </c>
      <c r="O5040">
        <v>191</v>
      </c>
      <c r="P5040">
        <v>52</v>
      </c>
      <c r="Q5040">
        <v>223</v>
      </c>
      <c r="R5040">
        <v>137</v>
      </c>
      <c r="S5040">
        <v>111</v>
      </c>
      <c r="T5040">
        <f>(Data[[#This Row],[mean_r]]/256)*100</f>
        <v>87.109375</v>
      </c>
      <c r="U5040">
        <f>(Data[[#This Row],[mean_g]]/256)*100</f>
        <v>53.515625</v>
      </c>
      <c r="V5040">
        <f>(Data[[#This Row],[mean_b]]/256)*100</f>
        <v>43.359375</v>
      </c>
      <c r="W5040">
        <v>0.52900000000000003</v>
      </c>
      <c r="X5040" t="s">
        <v>51</v>
      </c>
      <c r="Y5040" t="s">
        <v>40</v>
      </c>
      <c r="Z5040">
        <v>2852</v>
      </c>
      <c r="AA5040">
        <v>5.55</v>
      </c>
      <c r="AB5040">
        <v>12.1</v>
      </c>
      <c r="AC5040">
        <v>41.3</v>
      </c>
      <c r="AD5040">
        <v>272160</v>
      </c>
      <c r="AE5040">
        <v>86.4</v>
      </c>
      <c r="AF5040">
        <v>33.200000000000003</v>
      </c>
      <c r="AG5040" t="s">
        <v>64</v>
      </c>
      <c r="AH5040" t="s">
        <v>47</v>
      </c>
      <c r="AI5040" t="s">
        <v>52</v>
      </c>
      <c r="AJ5040">
        <v>100</v>
      </c>
      <c r="AK5040">
        <v>256</v>
      </c>
      <c r="AL5040">
        <v>0.10589999999999999</v>
      </c>
      <c r="AM5040">
        <v>0.9546</v>
      </c>
      <c r="AN5040">
        <v>0.89900000000000002</v>
      </c>
      <c r="AO5040">
        <f>Data[[#This Row],[labeller_confidence_score]]-Data[[#This Row],[cytodiffusion_classification_confidence]]</f>
        <v>-5.5599999999999983E-2</v>
      </c>
    </row>
    <row r="5041" spans="1:41" x14ac:dyDescent="0.3">
      <c r="A5041" t="s">
        <v>5114</v>
      </c>
      <c r="B5041" t="s">
        <v>180</v>
      </c>
      <c r="C5041">
        <v>1</v>
      </c>
      <c r="D5041" t="s">
        <v>181</v>
      </c>
      <c r="E5041">
        <v>7.95</v>
      </c>
      <c r="F5041">
        <v>0</v>
      </c>
      <c r="G5041">
        <v>0</v>
      </c>
      <c r="H5041">
        <v>1</v>
      </c>
      <c r="I5041">
        <f>Data[[#This Row],[nucleus_area_pct]]/Data[[#This Row],[cytoplasm_ratio]]</f>
        <v>0</v>
      </c>
      <c r="J5041">
        <v>0.28100000000000003</v>
      </c>
      <c r="K5041">
        <v>0.95199999999999996</v>
      </c>
      <c r="L5041">
        <v>0.56999999999999995</v>
      </c>
      <c r="M5041">
        <v>1</v>
      </c>
      <c r="N5041">
        <v>0.85399999999999998</v>
      </c>
      <c r="O5041">
        <v>106</v>
      </c>
      <c r="P5041">
        <v>62</v>
      </c>
      <c r="Q5041">
        <v>230</v>
      </c>
      <c r="R5041">
        <v>111</v>
      </c>
      <c r="S5041">
        <v>107</v>
      </c>
      <c r="T5041">
        <f>(Data[[#This Row],[mean_r]]/256)*100</f>
        <v>89.84375</v>
      </c>
      <c r="U5041">
        <f>(Data[[#This Row],[mean_g]]/256)*100</f>
        <v>43.359375</v>
      </c>
      <c r="V5041">
        <f>(Data[[#This Row],[mean_b]]/256)*100</f>
        <v>41.796875</v>
      </c>
      <c r="W5041">
        <v>0.41299999999999998</v>
      </c>
      <c r="X5041" t="s">
        <v>39</v>
      </c>
      <c r="Y5041" t="s">
        <v>45</v>
      </c>
      <c r="Z5041">
        <v>16049</v>
      </c>
      <c r="AA5041">
        <v>3.78</v>
      </c>
      <c r="AB5041">
        <v>15.2</v>
      </c>
      <c r="AC5041">
        <v>38.200000000000003</v>
      </c>
      <c r="AD5041">
        <v>207066</v>
      </c>
      <c r="AE5041">
        <v>85.5</v>
      </c>
      <c r="AF5041">
        <v>33.799999999999997</v>
      </c>
      <c r="AG5041" t="s">
        <v>64</v>
      </c>
      <c r="AH5041" t="s">
        <v>42</v>
      </c>
      <c r="AI5041" t="s">
        <v>52</v>
      </c>
      <c r="AJ5041">
        <v>100</v>
      </c>
      <c r="AK5041">
        <v>360</v>
      </c>
      <c r="AL5041">
        <v>0.94069999999999998</v>
      </c>
      <c r="AM5041">
        <v>0.78420000000000001</v>
      </c>
      <c r="AN5041">
        <v>0.89219999999999999</v>
      </c>
      <c r="AO5041">
        <f>Data[[#This Row],[labeller_confidence_score]]-Data[[#This Row],[cytodiffusion_classification_confidence]]</f>
        <v>0.10799999999999998</v>
      </c>
    </row>
    <row r="5042" spans="1:41" x14ac:dyDescent="0.3">
      <c r="A5042" t="s">
        <v>5115</v>
      </c>
      <c r="B5042" t="s">
        <v>54</v>
      </c>
      <c r="C5042">
        <v>0</v>
      </c>
      <c r="D5042" t="s">
        <v>54</v>
      </c>
      <c r="E5042">
        <v>7.04</v>
      </c>
      <c r="F5042">
        <v>0</v>
      </c>
      <c r="G5042">
        <v>0</v>
      </c>
      <c r="H5042">
        <v>1</v>
      </c>
      <c r="I5042">
        <f>Data[[#This Row],[nucleus_area_pct]]/Data[[#This Row],[cytoplasm_ratio]]</f>
        <v>0</v>
      </c>
      <c r="J5042">
        <v>0.84199999999999997</v>
      </c>
      <c r="K5042">
        <v>0.151</v>
      </c>
      <c r="L5042">
        <v>0.76</v>
      </c>
      <c r="M5042">
        <v>1</v>
      </c>
      <c r="N5042">
        <v>0.91200000000000003</v>
      </c>
      <c r="O5042">
        <v>183</v>
      </c>
      <c r="P5042">
        <v>38</v>
      </c>
      <c r="Q5042">
        <v>236</v>
      </c>
      <c r="R5042">
        <v>121</v>
      </c>
      <c r="S5042">
        <v>130</v>
      </c>
      <c r="T5042">
        <f>(Data[[#This Row],[mean_r]]/256)*100</f>
        <v>92.1875</v>
      </c>
      <c r="U5042">
        <f>(Data[[#This Row],[mean_g]]/256)*100</f>
        <v>47.265625</v>
      </c>
      <c r="V5042">
        <f>(Data[[#This Row],[mean_b]]/256)*100</f>
        <v>50.78125</v>
      </c>
      <c r="W5042">
        <v>0.50800000000000001</v>
      </c>
      <c r="X5042" t="s">
        <v>51</v>
      </c>
      <c r="Y5042" t="s">
        <v>45</v>
      </c>
      <c r="Z5042">
        <v>6269</v>
      </c>
      <c r="AA5042">
        <v>4</v>
      </c>
      <c r="AB5042">
        <v>14.4</v>
      </c>
      <c r="AC5042">
        <v>43</v>
      </c>
      <c r="AD5042">
        <v>196123</v>
      </c>
      <c r="AE5042">
        <v>88.7</v>
      </c>
      <c r="AF5042">
        <v>32</v>
      </c>
      <c r="AG5042" t="s">
        <v>46</v>
      </c>
      <c r="AH5042" t="s">
        <v>47</v>
      </c>
      <c r="AI5042" t="s">
        <v>52</v>
      </c>
      <c r="AJ5042">
        <v>100</v>
      </c>
      <c r="AK5042">
        <v>360</v>
      </c>
      <c r="AL5042">
        <v>0.15359999999999999</v>
      </c>
      <c r="AM5042">
        <v>0.85709999999999997</v>
      </c>
      <c r="AN5042">
        <v>0.85580000000000001</v>
      </c>
      <c r="AO5042">
        <f>Data[[#This Row],[labeller_confidence_score]]-Data[[#This Row],[cytodiffusion_classification_confidence]]</f>
        <v>-1.2999999999999678E-3</v>
      </c>
    </row>
    <row r="5043" spans="1:41" x14ac:dyDescent="0.3">
      <c r="A5043" t="s">
        <v>5116</v>
      </c>
      <c r="B5043" t="s">
        <v>66</v>
      </c>
      <c r="C5043">
        <v>1</v>
      </c>
      <c r="D5043" t="s">
        <v>67</v>
      </c>
      <c r="E5043">
        <v>8.24</v>
      </c>
      <c r="F5043">
        <v>89.5</v>
      </c>
      <c r="G5043">
        <v>0.63900000000000001</v>
      </c>
      <c r="H5043">
        <v>0.14299999999999999</v>
      </c>
      <c r="I5043">
        <f>Data[[#This Row],[nucleus_area_pct]]/Data[[#This Row],[cytoplasm_ratio]]</f>
        <v>625.87412587412598</v>
      </c>
      <c r="J5043">
        <v>0.51500000000000001</v>
      </c>
      <c r="K5043">
        <v>0.70099999999999996</v>
      </c>
      <c r="L5043">
        <v>0.75</v>
      </c>
      <c r="M5043">
        <v>1</v>
      </c>
      <c r="N5043">
        <v>0.78300000000000003</v>
      </c>
      <c r="O5043">
        <v>485</v>
      </c>
      <c r="P5043">
        <v>88</v>
      </c>
      <c r="Q5043">
        <v>177</v>
      </c>
      <c r="R5043">
        <v>147</v>
      </c>
      <c r="S5043">
        <v>202</v>
      </c>
      <c r="T5043">
        <f>(Data[[#This Row],[mean_r]]/256)*100</f>
        <v>69.140625</v>
      </c>
      <c r="U5043">
        <f>(Data[[#This Row],[mean_g]]/256)*100</f>
        <v>57.421875</v>
      </c>
      <c r="V5043">
        <f>(Data[[#This Row],[mean_b]]/256)*100</f>
        <v>78.90625</v>
      </c>
      <c r="W5043">
        <v>0.64400000000000002</v>
      </c>
      <c r="X5043" t="s">
        <v>51</v>
      </c>
      <c r="Y5043" t="s">
        <v>45</v>
      </c>
      <c r="Z5043">
        <v>5483</v>
      </c>
      <c r="AA5043">
        <v>3.42</v>
      </c>
      <c r="AB5043">
        <v>12</v>
      </c>
      <c r="AC5043">
        <v>41.5</v>
      </c>
      <c r="AD5043">
        <v>157607</v>
      </c>
      <c r="AE5043">
        <v>103.2</v>
      </c>
      <c r="AF5043">
        <v>34.6</v>
      </c>
      <c r="AG5043" t="s">
        <v>46</v>
      </c>
      <c r="AH5043" t="s">
        <v>42</v>
      </c>
      <c r="AI5043" t="s">
        <v>52</v>
      </c>
      <c r="AJ5043">
        <v>100</v>
      </c>
      <c r="AK5043">
        <v>256</v>
      </c>
      <c r="AL5043">
        <v>0.7893</v>
      </c>
      <c r="AM5043">
        <v>0.76680000000000004</v>
      </c>
      <c r="AN5043">
        <v>0.85099999999999998</v>
      </c>
      <c r="AO5043">
        <f>Data[[#This Row],[labeller_confidence_score]]-Data[[#This Row],[cytodiffusion_classification_confidence]]</f>
        <v>8.4199999999999942E-2</v>
      </c>
    </row>
    <row r="5044" spans="1:41" x14ac:dyDescent="0.3">
      <c r="A5044" t="s">
        <v>5117</v>
      </c>
      <c r="B5044" t="s">
        <v>85</v>
      </c>
      <c r="C5044">
        <v>0</v>
      </c>
      <c r="D5044" t="s">
        <v>50</v>
      </c>
      <c r="E5044">
        <v>9.5500000000000007</v>
      </c>
      <c r="F5044">
        <v>58.7</v>
      </c>
      <c r="G5044">
        <v>0.68500000000000005</v>
      </c>
      <c r="H5044">
        <v>0.441</v>
      </c>
      <c r="I5044">
        <f>Data[[#This Row],[nucleus_area_pct]]/Data[[#This Row],[cytoplasm_ratio]]</f>
        <v>133.10657596371883</v>
      </c>
      <c r="J5044">
        <v>0.70799999999999996</v>
      </c>
      <c r="K5044">
        <v>0.218</v>
      </c>
      <c r="L5044">
        <v>4.82</v>
      </c>
      <c r="M5044">
        <v>1.9</v>
      </c>
      <c r="N5044">
        <v>0.71099999999999997</v>
      </c>
      <c r="O5044">
        <v>394</v>
      </c>
      <c r="P5044">
        <v>70</v>
      </c>
      <c r="Q5044">
        <v>193</v>
      </c>
      <c r="R5044">
        <v>145</v>
      </c>
      <c r="S5044">
        <v>210</v>
      </c>
      <c r="T5044">
        <f>(Data[[#This Row],[mean_r]]/256)*100</f>
        <v>75.390625</v>
      </c>
      <c r="U5044">
        <f>(Data[[#This Row],[mean_g]]/256)*100</f>
        <v>56.640625</v>
      </c>
      <c r="V5044">
        <f>(Data[[#This Row],[mean_b]]/256)*100</f>
        <v>82.03125</v>
      </c>
      <c r="W5044">
        <v>0.77300000000000002</v>
      </c>
      <c r="X5044" t="s">
        <v>51</v>
      </c>
      <c r="Y5044" t="s">
        <v>45</v>
      </c>
      <c r="Z5044">
        <v>12056</v>
      </c>
      <c r="AA5044">
        <v>5.69</v>
      </c>
      <c r="AB5044">
        <v>14.2</v>
      </c>
      <c r="AC5044">
        <v>38.799999999999997</v>
      </c>
      <c r="AD5044">
        <v>154422</v>
      </c>
      <c r="AE5044">
        <v>77.3</v>
      </c>
      <c r="AF5044">
        <v>35.1</v>
      </c>
      <c r="AG5044" t="s">
        <v>46</v>
      </c>
      <c r="AH5044" t="s">
        <v>42</v>
      </c>
      <c r="AI5044" t="s">
        <v>56</v>
      </c>
      <c r="AJ5044">
        <v>100</v>
      </c>
      <c r="AK5044">
        <v>256</v>
      </c>
      <c r="AL5044">
        <v>0.1341</v>
      </c>
      <c r="AM5044">
        <v>0.80869999999999997</v>
      </c>
      <c r="AN5044">
        <v>0.90190000000000003</v>
      </c>
      <c r="AO5044">
        <f>Data[[#This Row],[labeller_confidence_score]]-Data[[#This Row],[cytodiffusion_classification_confidence]]</f>
        <v>9.3200000000000061E-2</v>
      </c>
    </row>
    <row r="5045" spans="1:41" x14ac:dyDescent="0.3">
      <c r="A5045" t="s">
        <v>5118</v>
      </c>
      <c r="B5045" t="s">
        <v>49</v>
      </c>
      <c r="C5045">
        <v>0</v>
      </c>
      <c r="D5045" t="s">
        <v>50</v>
      </c>
      <c r="E5045">
        <v>12.89</v>
      </c>
      <c r="F5045">
        <v>65.2</v>
      </c>
      <c r="G5045">
        <v>0.59899999999999998</v>
      </c>
      <c r="H5045">
        <v>0.42</v>
      </c>
      <c r="I5045">
        <f>Data[[#This Row],[nucleus_area_pct]]/Data[[#This Row],[cytoplasm_ratio]]</f>
        <v>155.23809523809524</v>
      </c>
      <c r="J5045">
        <v>0.72599999999999998</v>
      </c>
      <c r="K5045">
        <v>0.45600000000000002</v>
      </c>
      <c r="L5045">
        <v>2.79</v>
      </c>
      <c r="M5045">
        <v>4</v>
      </c>
      <c r="N5045">
        <v>0.78200000000000003</v>
      </c>
      <c r="O5045">
        <v>437</v>
      </c>
      <c r="P5045">
        <v>63</v>
      </c>
      <c r="Q5045">
        <v>221</v>
      </c>
      <c r="R5045">
        <v>141</v>
      </c>
      <c r="S5045">
        <v>189</v>
      </c>
      <c r="T5045">
        <f>(Data[[#This Row],[mean_r]]/256)*100</f>
        <v>86.328125</v>
      </c>
      <c r="U5045">
        <f>(Data[[#This Row],[mean_g]]/256)*100</f>
        <v>55.078125</v>
      </c>
      <c r="V5045">
        <f>(Data[[#This Row],[mean_b]]/256)*100</f>
        <v>73.828125</v>
      </c>
      <c r="W5045">
        <v>0.63600000000000001</v>
      </c>
      <c r="X5045" t="s">
        <v>63</v>
      </c>
      <c r="Y5045" t="s">
        <v>40</v>
      </c>
      <c r="Z5045">
        <v>7254</v>
      </c>
      <c r="AA5045">
        <v>4.5999999999999996</v>
      </c>
      <c r="AB5045">
        <v>10.199999999999999</v>
      </c>
      <c r="AC5045">
        <v>47.6</v>
      </c>
      <c r="AD5045">
        <v>384332</v>
      </c>
      <c r="AE5045">
        <v>106.2</v>
      </c>
      <c r="AF5045">
        <v>33.700000000000003</v>
      </c>
      <c r="AG5045" t="s">
        <v>41</v>
      </c>
      <c r="AH5045" t="s">
        <v>42</v>
      </c>
      <c r="AI5045" t="s">
        <v>56</v>
      </c>
      <c r="AJ5045">
        <v>100</v>
      </c>
      <c r="AK5045">
        <v>360</v>
      </c>
      <c r="AL5045">
        <v>5.9400000000000001E-2</v>
      </c>
      <c r="AM5045">
        <v>0.89710000000000001</v>
      </c>
      <c r="AN5045">
        <v>0.94089999999999996</v>
      </c>
      <c r="AO5045">
        <f>Data[[#This Row],[labeller_confidence_score]]-Data[[#This Row],[cytodiffusion_classification_confidence]]</f>
        <v>4.379999999999995E-2</v>
      </c>
    </row>
    <row r="5046" spans="1:41" x14ac:dyDescent="0.3">
      <c r="A5046" t="s">
        <v>5119</v>
      </c>
      <c r="B5046" t="s">
        <v>62</v>
      </c>
      <c r="C5046">
        <v>0</v>
      </c>
      <c r="D5046" t="s">
        <v>50</v>
      </c>
      <c r="E5046">
        <v>6.4</v>
      </c>
      <c r="F5046">
        <v>80.8</v>
      </c>
      <c r="G5046">
        <v>0.90300000000000002</v>
      </c>
      <c r="H5046">
        <v>0.13700000000000001</v>
      </c>
      <c r="I5046">
        <f>Data[[#This Row],[nucleus_area_pct]]/Data[[#This Row],[cytoplasm_ratio]]</f>
        <v>589.78102189781021</v>
      </c>
      <c r="J5046">
        <v>0.82799999999999996</v>
      </c>
      <c r="K5046">
        <v>0.245</v>
      </c>
      <c r="L5046">
        <v>1.24</v>
      </c>
      <c r="M5046">
        <v>1.1000000000000001</v>
      </c>
      <c r="N5046">
        <v>0.97599999999999998</v>
      </c>
      <c r="O5046">
        <v>289</v>
      </c>
      <c r="P5046">
        <v>51</v>
      </c>
      <c r="Q5046">
        <v>189</v>
      </c>
      <c r="R5046">
        <v>148</v>
      </c>
      <c r="S5046">
        <v>207</v>
      </c>
      <c r="T5046">
        <f>(Data[[#This Row],[mean_r]]/256)*100</f>
        <v>73.828125</v>
      </c>
      <c r="U5046">
        <f>(Data[[#This Row],[mean_g]]/256)*100</f>
        <v>57.8125</v>
      </c>
      <c r="V5046">
        <f>(Data[[#This Row],[mean_b]]/256)*100</f>
        <v>80.859375</v>
      </c>
      <c r="W5046">
        <v>0.69</v>
      </c>
      <c r="X5046" t="s">
        <v>51</v>
      </c>
      <c r="Y5046" t="s">
        <v>45</v>
      </c>
      <c r="Z5046">
        <v>9403</v>
      </c>
      <c r="AA5046">
        <v>4.34</v>
      </c>
      <c r="AB5046">
        <v>14.2</v>
      </c>
      <c r="AC5046">
        <v>44.6</v>
      </c>
      <c r="AD5046">
        <v>406190</v>
      </c>
      <c r="AE5046">
        <v>90.5</v>
      </c>
      <c r="AF5046">
        <v>36.9</v>
      </c>
      <c r="AG5046" t="s">
        <v>64</v>
      </c>
      <c r="AH5046" t="s">
        <v>47</v>
      </c>
      <c r="AI5046" t="s">
        <v>56</v>
      </c>
      <c r="AJ5046">
        <v>60</v>
      </c>
      <c r="AK5046">
        <v>256</v>
      </c>
      <c r="AL5046">
        <v>4.9000000000000002E-2</v>
      </c>
      <c r="AM5046">
        <v>0.80289999999999995</v>
      </c>
      <c r="AN5046">
        <v>0.96530000000000005</v>
      </c>
      <c r="AO5046">
        <f>Data[[#This Row],[labeller_confidence_score]]-Data[[#This Row],[cytodiffusion_classification_confidence]]</f>
        <v>0.1624000000000001</v>
      </c>
    </row>
    <row r="5047" spans="1:41" x14ac:dyDescent="0.3">
      <c r="A5047" t="s">
        <v>5120</v>
      </c>
      <c r="B5047" t="s">
        <v>120</v>
      </c>
      <c r="C5047">
        <v>1</v>
      </c>
      <c r="D5047" t="s">
        <v>104</v>
      </c>
      <c r="E5047">
        <v>5.34</v>
      </c>
      <c r="F5047">
        <v>0</v>
      </c>
      <c r="G5047">
        <v>0</v>
      </c>
      <c r="H5047">
        <v>1</v>
      </c>
      <c r="I5047">
        <f>Data[[#This Row],[nucleus_area_pct]]/Data[[#This Row],[cytoplasm_ratio]]</f>
        <v>0</v>
      </c>
      <c r="J5047">
        <v>0.93300000000000005</v>
      </c>
      <c r="K5047">
        <v>0.06</v>
      </c>
      <c r="L5047">
        <v>0.57999999999999996</v>
      </c>
      <c r="M5047">
        <v>1</v>
      </c>
      <c r="N5047">
        <v>0.98</v>
      </c>
      <c r="O5047">
        <v>108</v>
      </c>
      <c r="P5047">
        <v>45</v>
      </c>
      <c r="Q5047">
        <v>222</v>
      </c>
      <c r="R5047">
        <v>145</v>
      </c>
      <c r="S5047">
        <v>145</v>
      </c>
      <c r="T5047">
        <f>(Data[[#This Row],[mean_r]]/256)*100</f>
        <v>86.71875</v>
      </c>
      <c r="U5047">
        <f>(Data[[#This Row],[mean_g]]/256)*100</f>
        <v>56.640625</v>
      </c>
      <c r="V5047">
        <f>(Data[[#This Row],[mean_b]]/256)*100</f>
        <v>56.640625</v>
      </c>
      <c r="W5047">
        <v>0.50900000000000001</v>
      </c>
      <c r="X5047" t="s">
        <v>63</v>
      </c>
      <c r="Y5047" t="s">
        <v>45</v>
      </c>
      <c r="Z5047">
        <v>1000</v>
      </c>
      <c r="AA5047">
        <v>6.32</v>
      </c>
      <c r="AB5047">
        <v>14.2</v>
      </c>
      <c r="AC5047">
        <v>48.9</v>
      </c>
      <c r="AD5047">
        <v>117949</v>
      </c>
      <c r="AE5047">
        <v>64.900000000000006</v>
      </c>
      <c r="AF5047">
        <v>31.1</v>
      </c>
      <c r="AG5047" t="s">
        <v>46</v>
      </c>
      <c r="AH5047" t="s">
        <v>42</v>
      </c>
      <c r="AI5047" t="s">
        <v>56</v>
      </c>
      <c r="AJ5047">
        <v>100</v>
      </c>
      <c r="AK5047">
        <v>224</v>
      </c>
      <c r="AL5047">
        <v>0.85829999999999995</v>
      </c>
      <c r="AM5047">
        <v>0.66420000000000001</v>
      </c>
      <c r="AN5047">
        <v>0.98109999999999997</v>
      </c>
      <c r="AO5047">
        <f>Data[[#This Row],[labeller_confidence_score]]-Data[[#This Row],[cytodiffusion_classification_confidence]]</f>
        <v>0.31689999999999996</v>
      </c>
    </row>
    <row r="5048" spans="1:41" x14ac:dyDescent="0.3">
      <c r="A5048" t="s">
        <v>5121</v>
      </c>
      <c r="B5048" t="s">
        <v>133</v>
      </c>
      <c r="C5048">
        <v>1</v>
      </c>
      <c r="D5048" t="s">
        <v>104</v>
      </c>
      <c r="E5048">
        <v>7.89</v>
      </c>
      <c r="F5048">
        <v>0</v>
      </c>
      <c r="G5048">
        <v>0</v>
      </c>
      <c r="H5048">
        <v>1</v>
      </c>
      <c r="I5048">
        <f>Data[[#This Row],[nucleus_area_pct]]/Data[[#This Row],[cytoplasm_ratio]]</f>
        <v>0</v>
      </c>
      <c r="J5048">
        <v>0.48499999999999999</v>
      </c>
      <c r="K5048">
        <v>0.73499999999999999</v>
      </c>
      <c r="L5048">
        <v>0.32</v>
      </c>
      <c r="M5048">
        <v>1</v>
      </c>
      <c r="N5048">
        <v>0.86299999999999999</v>
      </c>
      <c r="O5048">
        <v>220</v>
      </c>
      <c r="P5048">
        <v>48</v>
      </c>
      <c r="Q5048">
        <v>221</v>
      </c>
      <c r="R5048">
        <v>131</v>
      </c>
      <c r="S5048">
        <v>138</v>
      </c>
      <c r="T5048">
        <f>(Data[[#This Row],[mean_r]]/256)*100</f>
        <v>86.328125</v>
      </c>
      <c r="U5048">
        <f>(Data[[#This Row],[mean_g]]/256)*100</f>
        <v>51.171875</v>
      </c>
      <c r="V5048">
        <f>(Data[[#This Row],[mean_b]]/256)*100</f>
        <v>53.90625</v>
      </c>
      <c r="W5048">
        <v>0.52900000000000003</v>
      </c>
      <c r="X5048" t="s">
        <v>51</v>
      </c>
      <c r="Y5048" t="s">
        <v>45</v>
      </c>
      <c r="Z5048">
        <v>4048</v>
      </c>
      <c r="AA5048">
        <v>3.88</v>
      </c>
      <c r="AB5048">
        <v>14</v>
      </c>
      <c r="AC5048">
        <v>48</v>
      </c>
      <c r="AD5048">
        <v>283698</v>
      </c>
      <c r="AE5048">
        <v>87.7</v>
      </c>
      <c r="AF5048">
        <v>35.700000000000003</v>
      </c>
      <c r="AG5048" t="s">
        <v>46</v>
      </c>
      <c r="AH5048" t="s">
        <v>42</v>
      </c>
      <c r="AI5048" t="s">
        <v>52</v>
      </c>
      <c r="AJ5048">
        <v>60</v>
      </c>
      <c r="AK5048">
        <v>360</v>
      </c>
      <c r="AL5048">
        <v>0.90359999999999996</v>
      </c>
      <c r="AM5048">
        <v>0.59350000000000003</v>
      </c>
      <c r="AN5048">
        <v>0.73309999999999997</v>
      </c>
      <c r="AO5048">
        <f>Data[[#This Row],[labeller_confidence_score]]-Data[[#This Row],[cytodiffusion_classification_confidence]]</f>
        <v>0.13959999999999995</v>
      </c>
    </row>
    <row r="5049" spans="1:41" x14ac:dyDescent="0.3">
      <c r="A5049" t="s">
        <v>5122</v>
      </c>
      <c r="B5049" t="s">
        <v>49</v>
      </c>
      <c r="C5049">
        <v>0</v>
      </c>
      <c r="D5049" t="s">
        <v>50</v>
      </c>
      <c r="E5049">
        <v>12.86</v>
      </c>
      <c r="F5049">
        <v>53</v>
      </c>
      <c r="G5049">
        <v>0.48399999999999999</v>
      </c>
      <c r="H5049">
        <v>0.42899999999999999</v>
      </c>
      <c r="I5049">
        <f>Data[[#This Row],[nucleus_area_pct]]/Data[[#This Row],[cytoplasm_ratio]]</f>
        <v>123.54312354312354</v>
      </c>
      <c r="J5049">
        <v>0.73399999999999999</v>
      </c>
      <c r="K5049">
        <v>0.30499999999999999</v>
      </c>
      <c r="L5049">
        <v>2.39</v>
      </c>
      <c r="M5049">
        <v>3.5</v>
      </c>
      <c r="N5049">
        <v>0.79200000000000004</v>
      </c>
      <c r="O5049">
        <v>468</v>
      </c>
      <c r="P5049">
        <v>60</v>
      </c>
      <c r="Q5049">
        <v>201</v>
      </c>
      <c r="R5049">
        <v>187</v>
      </c>
      <c r="S5049">
        <v>170</v>
      </c>
      <c r="T5049">
        <f>(Data[[#This Row],[mean_r]]/256)*100</f>
        <v>78.515625</v>
      </c>
      <c r="U5049">
        <f>(Data[[#This Row],[mean_g]]/256)*100</f>
        <v>73.046875</v>
      </c>
      <c r="V5049">
        <f>(Data[[#This Row],[mean_b]]/256)*100</f>
        <v>66.40625</v>
      </c>
      <c r="W5049">
        <v>0.63300000000000001</v>
      </c>
      <c r="X5049" t="s">
        <v>51</v>
      </c>
      <c r="Y5049" t="s">
        <v>45</v>
      </c>
      <c r="Z5049">
        <v>3960</v>
      </c>
      <c r="AA5049">
        <v>3.07</v>
      </c>
      <c r="AB5049">
        <v>12.7</v>
      </c>
      <c r="AC5049">
        <v>35.5</v>
      </c>
      <c r="AD5049">
        <v>341246</v>
      </c>
      <c r="AE5049">
        <v>85.4</v>
      </c>
      <c r="AF5049">
        <v>32.4</v>
      </c>
      <c r="AG5049" t="s">
        <v>41</v>
      </c>
      <c r="AH5049" t="s">
        <v>68</v>
      </c>
      <c r="AI5049" t="s">
        <v>52</v>
      </c>
      <c r="AJ5049">
        <v>100</v>
      </c>
      <c r="AK5049">
        <v>224</v>
      </c>
      <c r="AL5049">
        <v>8.0199999999999994E-2</v>
      </c>
      <c r="AM5049">
        <v>0.96179999999999999</v>
      </c>
      <c r="AN5049">
        <v>0.98429999999999995</v>
      </c>
      <c r="AO5049">
        <f>Data[[#This Row],[labeller_confidence_score]]-Data[[#This Row],[cytodiffusion_classification_confidence]]</f>
        <v>2.2499999999999964E-2</v>
      </c>
    </row>
    <row r="5050" spans="1:41" x14ac:dyDescent="0.3">
      <c r="A5050" t="s">
        <v>5123</v>
      </c>
      <c r="B5050" t="s">
        <v>54</v>
      </c>
      <c r="C5050">
        <v>0</v>
      </c>
      <c r="D5050" t="s">
        <v>54</v>
      </c>
      <c r="E5050">
        <v>7.52</v>
      </c>
      <c r="F5050">
        <v>0</v>
      </c>
      <c r="G5050">
        <v>0</v>
      </c>
      <c r="H5050">
        <v>1</v>
      </c>
      <c r="I5050">
        <f>Data[[#This Row],[nucleus_area_pct]]/Data[[#This Row],[cytoplasm_ratio]]</f>
        <v>0</v>
      </c>
      <c r="J5050">
        <v>0.91900000000000004</v>
      </c>
      <c r="K5050">
        <v>0.158</v>
      </c>
      <c r="L5050">
        <v>0.98</v>
      </c>
      <c r="M5050">
        <v>1</v>
      </c>
      <c r="N5050">
        <v>0.94699999999999995</v>
      </c>
      <c r="O5050">
        <v>156</v>
      </c>
      <c r="P5050">
        <v>47</v>
      </c>
      <c r="Q5050">
        <v>235</v>
      </c>
      <c r="R5050">
        <v>129</v>
      </c>
      <c r="S5050">
        <v>128</v>
      </c>
      <c r="T5050">
        <f>(Data[[#This Row],[mean_r]]/256)*100</f>
        <v>91.796875</v>
      </c>
      <c r="U5050">
        <f>(Data[[#This Row],[mean_g]]/256)*100</f>
        <v>50.390625</v>
      </c>
      <c r="V5050">
        <f>(Data[[#This Row],[mean_b]]/256)*100</f>
        <v>50</v>
      </c>
      <c r="W5050">
        <v>0.49199999999999999</v>
      </c>
      <c r="X5050" t="s">
        <v>51</v>
      </c>
      <c r="Y5050" t="s">
        <v>45</v>
      </c>
      <c r="Z5050">
        <v>5242</v>
      </c>
      <c r="AA5050">
        <v>3.9</v>
      </c>
      <c r="AB5050">
        <v>13.3</v>
      </c>
      <c r="AC5050">
        <v>34.299999999999997</v>
      </c>
      <c r="AD5050">
        <v>352781</v>
      </c>
      <c r="AE5050">
        <v>73.599999999999994</v>
      </c>
      <c r="AF5050">
        <v>32.6</v>
      </c>
      <c r="AG5050" t="s">
        <v>64</v>
      </c>
      <c r="AH5050" t="s">
        <v>42</v>
      </c>
      <c r="AI5050" t="s">
        <v>52</v>
      </c>
      <c r="AJ5050">
        <v>100</v>
      </c>
      <c r="AK5050">
        <v>512</v>
      </c>
      <c r="AL5050">
        <v>0.12820000000000001</v>
      </c>
      <c r="AM5050">
        <v>0.96319999999999995</v>
      </c>
      <c r="AN5050">
        <v>0.98540000000000005</v>
      </c>
      <c r="AO5050">
        <f>Data[[#This Row],[labeller_confidence_score]]-Data[[#This Row],[cytodiffusion_classification_confidence]]</f>
        <v>2.2200000000000109E-2</v>
      </c>
    </row>
    <row r="5051" spans="1:41" x14ac:dyDescent="0.3">
      <c r="A5051" t="s">
        <v>5124</v>
      </c>
      <c r="B5051" t="s">
        <v>60</v>
      </c>
      <c r="C5051">
        <v>0</v>
      </c>
      <c r="D5051" t="s">
        <v>50</v>
      </c>
      <c r="E5051">
        <v>18.46</v>
      </c>
      <c r="F5051">
        <v>60.4</v>
      </c>
      <c r="G5051">
        <v>0.502</v>
      </c>
      <c r="H5051">
        <v>0.49299999999999999</v>
      </c>
      <c r="I5051">
        <f>Data[[#This Row],[nucleus_area_pct]]/Data[[#This Row],[cytoplasm_ratio]]</f>
        <v>122.51521298174443</v>
      </c>
      <c r="J5051">
        <v>0.626</v>
      </c>
      <c r="K5051">
        <v>0.39900000000000002</v>
      </c>
      <c r="L5051">
        <v>2.12</v>
      </c>
      <c r="M5051">
        <v>1.5</v>
      </c>
      <c r="N5051">
        <v>0.7</v>
      </c>
      <c r="O5051">
        <v>715</v>
      </c>
      <c r="P5051">
        <v>82</v>
      </c>
      <c r="Q5051">
        <v>214</v>
      </c>
      <c r="R5051">
        <v>152</v>
      </c>
      <c r="S5051">
        <v>173</v>
      </c>
      <c r="T5051">
        <f>(Data[[#This Row],[mean_r]]/256)*100</f>
        <v>83.59375</v>
      </c>
      <c r="U5051">
        <f>(Data[[#This Row],[mean_g]]/256)*100</f>
        <v>59.375</v>
      </c>
      <c r="V5051">
        <f>(Data[[#This Row],[mean_b]]/256)*100</f>
        <v>67.578125</v>
      </c>
      <c r="W5051">
        <v>0.63800000000000001</v>
      </c>
      <c r="X5051" t="s">
        <v>51</v>
      </c>
      <c r="Y5051" t="s">
        <v>45</v>
      </c>
      <c r="Z5051">
        <v>6476</v>
      </c>
      <c r="AA5051">
        <v>4.18</v>
      </c>
      <c r="AB5051">
        <v>16.7</v>
      </c>
      <c r="AC5051">
        <v>44.5</v>
      </c>
      <c r="AD5051">
        <v>459341</v>
      </c>
      <c r="AE5051">
        <v>80.900000000000006</v>
      </c>
      <c r="AF5051">
        <v>33.299999999999997</v>
      </c>
      <c r="AG5051" t="s">
        <v>41</v>
      </c>
      <c r="AH5051" t="s">
        <v>42</v>
      </c>
      <c r="AI5051" t="s">
        <v>56</v>
      </c>
      <c r="AJ5051">
        <v>100</v>
      </c>
      <c r="AK5051">
        <v>256</v>
      </c>
      <c r="AL5051">
        <v>0.1298</v>
      </c>
      <c r="AM5051">
        <v>1</v>
      </c>
      <c r="AN5051">
        <v>0.85780000000000001</v>
      </c>
      <c r="AO5051">
        <f>Data[[#This Row],[labeller_confidence_score]]-Data[[#This Row],[cytodiffusion_classification_confidence]]</f>
        <v>-0.14219999999999999</v>
      </c>
    </row>
    <row r="5052" spans="1:41" x14ac:dyDescent="0.3">
      <c r="A5052" t="s">
        <v>5125</v>
      </c>
      <c r="B5052" t="s">
        <v>81</v>
      </c>
      <c r="C5052">
        <v>1</v>
      </c>
      <c r="D5052" t="s">
        <v>82</v>
      </c>
      <c r="E5052">
        <v>11.73</v>
      </c>
      <c r="F5052">
        <v>82.9</v>
      </c>
      <c r="G5052">
        <v>0.28100000000000003</v>
      </c>
      <c r="H5052">
        <v>0.20799999999999999</v>
      </c>
      <c r="I5052">
        <f>Data[[#This Row],[nucleus_area_pct]]/Data[[#This Row],[cytoplasm_ratio]]</f>
        <v>398.55769230769238</v>
      </c>
      <c r="J5052">
        <v>0.77100000000000002</v>
      </c>
      <c r="K5052">
        <v>0.183</v>
      </c>
      <c r="L5052">
        <v>1.0900000000000001</v>
      </c>
      <c r="M5052">
        <v>1</v>
      </c>
      <c r="N5052">
        <v>0.95199999999999996</v>
      </c>
      <c r="O5052">
        <v>601</v>
      </c>
      <c r="P5052">
        <v>76</v>
      </c>
      <c r="Q5052">
        <v>173</v>
      </c>
      <c r="R5052">
        <v>101</v>
      </c>
      <c r="S5052">
        <v>149</v>
      </c>
      <c r="T5052">
        <f>(Data[[#This Row],[mean_r]]/256)*100</f>
        <v>67.578125</v>
      </c>
      <c r="U5052">
        <f>(Data[[#This Row],[mean_g]]/256)*100</f>
        <v>39.453125</v>
      </c>
      <c r="V5052">
        <f>(Data[[#This Row],[mean_b]]/256)*100</f>
        <v>58.203125</v>
      </c>
      <c r="W5052">
        <v>0.67900000000000005</v>
      </c>
      <c r="X5052" t="s">
        <v>63</v>
      </c>
      <c r="Y5052" t="s">
        <v>45</v>
      </c>
      <c r="Z5052">
        <v>8665</v>
      </c>
      <c r="AA5052">
        <v>4.0999999999999996</v>
      </c>
      <c r="AB5052">
        <v>11.2</v>
      </c>
      <c r="AC5052">
        <v>39.200000000000003</v>
      </c>
      <c r="AD5052">
        <v>180116</v>
      </c>
      <c r="AE5052">
        <v>101</v>
      </c>
      <c r="AF5052">
        <v>32.700000000000003</v>
      </c>
      <c r="AG5052" t="s">
        <v>41</v>
      </c>
      <c r="AH5052" t="s">
        <v>47</v>
      </c>
      <c r="AI5052" t="s">
        <v>43</v>
      </c>
      <c r="AJ5052">
        <v>100</v>
      </c>
      <c r="AK5052">
        <v>256</v>
      </c>
      <c r="AL5052">
        <v>0.91320000000000001</v>
      </c>
      <c r="AM5052">
        <v>0.57179999999999997</v>
      </c>
      <c r="AN5052">
        <v>0.93830000000000002</v>
      </c>
      <c r="AO5052">
        <f>Data[[#This Row],[labeller_confidence_score]]-Data[[#This Row],[cytodiffusion_classification_confidence]]</f>
        <v>0.36650000000000005</v>
      </c>
    </row>
    <row r="5053" spans="1:41" x14ac:dyDescent="0.3">
      <c r="A5053" t="s">
        <v>5126</v>
      </c>
      <c r="B5053" t="s">
        <v>133</v>
      </c>
      <c r="C5053">
        <v>1</v>
      </c>
      <c r="D5053" t="s">
        <v>104</v>
      </c>
      <c r="E5053">
        <v>7.74</v>
      </c>
      <c r="F5053">
        <v>0</v>
      </c>
      <c r="G5053">
        <v>0</v>
      </c>
      <c r="H5053">
        <v>1</v>
      </c>
      <c r="I5053">
        <f>Data[[#This Row],[nucleus_area_pct]]/Data[[#This Row],[cytoplasm_ratio]]</f>
        <v>0</v>
      </c>
      <c r="J5053">
        <v>0.41899999999999998</v>
      </c>
      <c r="K5053">
        <v>0.83199999999999996</v>
      </c>
      <c r="L5053">
        <v>0.59</v>
      </c>
      <c r="M5053">
        <v>1</v>
      </c>
      <c r="N5053">
        <v>0.94099999999999995</v>
      </c>
      <c r="O5053">
        <v>159</v>
      </c>
      <c r="P5053">
        <v>59</v>
      </c>
      <c r="Q5053">
        <v>229</v>
      </c>
      <c r="R5053">
        <v>116</v>
      </c>
      <c r="S5053">
        <v>153</v>
      </c>
      <c r="T5053">
        <f>(Data[[#This Row],[mean_r]]/256)*100</f>
        <v>89.453125</v>
      </c>
      <c r="U5053">
        <f>(Data[[#This Row],[mean_g]]/256)*100</f>
        <v>45.3125</v>
      </c>
      <c r="V5053">
        <f>(Data[[#This Row],[mean_b]]/256)*100</f>
        <v>59.765625</v>
      </c>
      <c r="W5053">
        <v>0.49</v>
      </c>
      <c r="X5053" t="s">
        <v>51</v>
      </c>
      <c r="Y5053" t="s">
        <v>45</v>
      </c>
      <c r="Z5053">
        <v>4509</v>
      </c>
      <c r="AA5053">
        <v>3.98</v>
      </c>
      <c r="AB5053">
        <v>14.1</v>
      </c>
      <c r="AC5053">
        <v>40.9</v>
      </c>
      <c r="AD5053">
        <v>243169</v>
      </c>
      <c r="AE5053">
        <v>83.8</v>
      </c>
      <c r="AF5053">
        <v>34.799999999999997</v>
      </c>
      <c r="AG5053" t="s">
        <v>64</v>
      </c>
      <c r="AH5053" t="s">
        <v>68</v>
      </c>
      <c r="AI5053" t="s">
        <v>56</v>
      </c>
      <c r="AJ5053">
        <v>100</v>
      </c>
      <c r="AK5053">
        <v>360</v>
      </c>
      <c r="AL5053">
        <v>0.81110000000000004</v>
      </c>
      <c r="AM5053">
        <v>0.86739999999999995</v>
      </c>
      <c r="AN5053">
        <v>0.79890000000000005</v>
      </c>
      <c r="AO5053">
        <f>Data[[#This Row],[labeller_confidence_score]]-Data[[#This Row],[cytodiffusion_classification_confidence]]</f>
        <v>-6.8499999999999894E-2</v>
      </c>
    </row>
    <row r="5054" spans="1:41" x14ac:dyDescent="0.3">
      <c r="A5054" t="s">
        <v>5127</v>
      </c>
      <c r="B5054" t="s">
        <v>49</v>
      </c>
      <c r="C5054">
        <v>0</v>
      </c>
      <c r="D5054" t="s">
        <v>50</v>
      </c>
      <c r="E5054">
        <v>11.14</v>
      </c>
      <c r="F5054">
        <v>48.3</v>
      </c>
      <c r="G5054">
        <v>0.56100000000000005</v>
      </c>
      <c r="H5054">
        <v>0.40699999999999997</v>
      </c>
      <c r="I5054">
        <f>Data[[#This Row],[nucleus_area_pct]]/Data[[#This Row],[cytoplasm_ratio]]</f>
        <v>118.67321867321867</v>
      </c>
      <c r="J5054">
        <v>0.74299999999999999</v>
      </c>
      <c r="K5054">
        <v>0.39200000000000002</v>
      </c>
      <c r="L5054">
        <v>2.4300000000000002</v>
      </c>
      <c r="M5054">
        <v>2.5</v>
      </c>
      <c r="N5054">
        <v>0.85399999999999998</v>
      </c>
      <c r="O5054">
        <v>323</v>
      </c>
      <c r="P5054">
        <v>64</v>
      </c>
      <c r="Q5054">
        <v>183</v>
      </c>
      <c r="R5054">
        <v>152</v>
      </c>
      <c r="S5054">
        <v>191</v>
      </c>
      <c r="T5054">
        <f>(Data[[#This Row],[mean_r]]/256)*100</f>
        <v>71.484375</v>
      </c>
      <c r="U5054">
        <f>(Data[[#This Row],[mean_g]]/256)*100</f>
        <v>59.375</v>
      </c>
      <c r="V5054">
        <f>(Data[[#This Row],[mean_b]]/256)*100</f>
        <v>74.609375</v>
      </c>
      <c r="W5054">
        <v>0.65800000000000003</v>
      </c>
      <c r="X5054" t="s">
        <v>51</v>
      </c>
      <c r="Y5054" t="s">
        <v>40</v>
      </c>
      <c r="Z5054">
        <v>12979</v>
      </c>
      <c r="AA5054">
        <v>3.66</v>
      </c>
      <c r="AB5054">
        <v>15.6</v>
      </c>
      <c r="AC5054">
        <v>38.200000000000003</v>
      </c>
      <c r="AD5054">
        <v>459242</v>
      </c>
      <c r="AE5054">
        <v>82.3</v>
      </c>
      <c r="AF5054">
        <v>33.1</v>
      </c>
      <c r="AG5054" t="s">
        <v>64</v>
      </c>
      <c r="AH5054" t="s">
        <v>47</v>
      </c>
      <c r="AI5054" t="s">
        <v>56</v>
      </c>
      <c r="AJ5054">
        <v>40</v>
      </c>
      <c r="AK5054">
        <v>256</v>
      </c>
      <c r="AL5054">
        <v>2.3900000000000001E-2</v>
      </c>
      <c r="AM5054">
        <v>0.88139999999999996</v>
      </c>
      <c r="AN5054">
        <v>0.89080000000000004</v>
      </c>
      <c r="AO5054">
        <f>Data[[#This Row],[labeller_confidence_score]]-Data[[#This Row],[cytodiffusion_classification_confidence]]</f>
        <v>9.400000000000075E-3</v>
      </c>
    </row>
    <row r="5055" spans="1:41" x14ac:dyDescent="0.3">
      <c r="A5055" t="s">
        <v>5128</v>
      </c>
      <c r="B5055" t="s">
        <v>103</v>
      </c>
      <c r="C5055">
        <v>1</v>
      </c>
      <c r="D5055" t="s">
        <v>104</v>
      </c>
      <c r="E5055">
        <v>4.53</v>
      </c>
      <c r="F5055">
        <v>0</v>
      </c>
      <c r="G5055">
        <v>0</v>
      </c>
      <c r="H5055">
        <v>1</v>
      </c>
      <c r="I5055">
        <f>Data[[#This Row],[nucleus_area_pct]]/Data[[#This Row],[cytoplasm_ratio]]</f>
        <v>0</v>
      </c>
      <c r="J5055">
        <v>0.57799999999999996</v>
      </c>
      <c r="K5055">
        <v>0.76500000000000001</v>
      </c>
      <c r="L5055">
        <v>0.65</v>
      </c>
      <c r="M5055">
        <v>1</v>
      </c>
      <c r="N5055">
        <v>0.83099999999999996</v>
      </c>
      <c r="O5055">
        <v>72</v>
      </c>
      <c r="P5055">
        <v>35</v>
      </c>
      <c r="Q5055">
        <v>200</v>
      </c>
      <c r="R5055">
        <v>128</v>
      </c>
      <c r="S5055">
        <v>117</v>
      </c>
      <c r="T5055">
        <f>(Data[[#This Row],[mean_r]]/256)*100</f>
        <v>78.125</v>
      </c>
      <c r="U5055">
        <f>(Data[[#This Row],[mean_g]]/256)*100</f>
        <v>50</v>
      </c>
      <c r="V5055">
        <f>(Data[[#This Row],[mean_b]]/256)*100</f>
        <v>45.703125</v>
      </c>
      <c r="W5055">
        <v>0.52300000000000002</v>
      </c>
      <c r="X5055" t="s">
        <v>39</v>
      </c>
      <c r="Y5055" t="s">
        <v>45</v>
      </c>
      <c r="Z5055">
        <v>4293</v>
      </c>
      <c r="AA5055">
        <v>4.82</v>
      </c>
      <c r="AB5055">
        <v>11.3</v>
      </c>
      <c r="AC5055">
        <v>50.9</v>
      </c>
      <c r="AD5055">
        <v>287345</v>
      </c>
      <c r="AE5055">
        <v>93.1</v>
      </c>
      <c r="AF5055">
        <v>33.1</v>
      </c>
      <c r="AG5055" t="s">
        <v>64</v>
      </c>
      <c r="AH5055" t="s">
        <v>42</v>
      </c>
      <c r="AI5055" t="s">
        <v>56</v>
      </c>
      <c r="AJ5055">
        <v>40</v>
      </c>
      <c r="AK5055">
        <v>512</v>
      </c>
      <c r="AL5055">
        <v>0.72550000000000003</v>
      </c>
      <c r="AM5055">
        <v>0.79139999999999999</v>
      </c>
      <c r="AN5055">
        <v>0.73760000000000003</v>
      </c>
      <c r="AO5055">
        <f>Data[[#This Row],[labeller_confidence_score]]-Data[[#This Row],[cytodiffusion_classification_confidence]]</f>
        <v>-5.3799999999999959E-2</v>
      </c>
    </row>
    <row r="5056" spans="1:41" x14ac:dyDescent="0.3">
      <c r="A5056" t="s">
        <v>5129</v>
      </c>
      <c r="B5056" t="s">
        <v>49</v>
      </c>
      <c r="C5056">
        <v>0</v>
      </c>
      <c r="D5056" t="s">
        <v>50</v>
      </c>
      <c r="E5056">
        <v>11.37</v>
      </c>
      <c r="F5056">
        <v>58.9</v>
      </c>
      <c r="G5056">
        <v>0.433</v>
      </c>
      <c r="H5056">
        <v>0.46400000000000002</v>
      </c>
      <c r="I5056">
        <f>Data[[#This Row],[nucleus_area_pct]]/Data[[#This Row],[cytoplasm_ratio]]</f>
        <v>126.93965517241378</v>
      </c>
      <c r="J5056">
        <v>0.66100000000000003</v>
      </c>
      <c r="K5056">
        <v>0.35899999999999999</v>
      </c>
      <c r="L5056">
        <v>3.42</v>
      </c>
      <c r="M5056">
        <v>3.2</v>
      </c>
      <c r="N5056">
        <v>0.76700000000000002</v>
      </c>
      <c r="O5056">
        <v>462</v>
      </c>
      <c r="P5056">
        <v>71</v>
      </c>
      <c r="Q5056">
        <v>202</v>
      </c>
      <c r="R5056">
        <v>160</v>
      </c>
      <c r="S5056">
        <v>224</v>
      </c>
      <c r="T5056">
        <f>(Data[[#This Row],[mean_r]]/256)*100</f>
        <v>78.90625</v>
      </c>
      <c r="U5056">
        <f>(Data[[#This Row],[mean_g]]/256)*100</f>
        <v>62.5</v>
      </c>
      <c r="V5056">
        <f>(Data[[#This Row],[mean_b]]/256)*100</f>
        <v>87.5</v>
      </c>
      <c r="W5056">
        <v>0.73099999999999998</v>
      </c>
      <c r="X5056" t="s">
        <v>51</v>
      </c>
      <c r="Y5056" t="s">
        <v>45</v>
      </c>
      <c r="Z5056">
        <v>9906</v>
      </c>
      <c r="AA5056">
        <v>4.68</v>
      </c>
      <c r="AB5056">
        <v>12.5</v>
      </c>
      <c r="AC5056">
        <v>43.4</v>
      </c>
      <c r="AD5056">
        <v>346293</v>
      </c>
      <c r="AE5056">
        <v>96.2</v>
      </c>
      <c r="AF5056">
        <v>34.9</v>
      </c>
      <c r="AG5056" t="s">
        <v>41</v>
      </c>
      <c r="AH5056" t="s">
        <v>47</v>
      </c>
      <c r="AI5056" t="s">
        <v>52</v>
      </c>
      <c r="AJ5056">
        <v>40</v>
      </c>
      <c r="AK5056">
        <v>224</v>
      </c>
      <c r="AL5056">
        <v>4.3400000000000001E-2</v>
      </c>
      <c r="AM5056">
        <v>0.8962</v>
      </c>
      <c r="AN5056">
        <v>1</v>
      </c>
      <c r="AO5056">
        <f>Data[[#This Row],[labeller_confidence_score]]-Data[[#This Row],[cytodiffusion_classification_confidence]]</f>
        <v>0.1038</v>
      </c>
    </row>
    <row r="5057" spans="1:41" x14ac:dyDescent="0.3">
      <c r="A5057" t="s">
        <v>5130</v>
      </c>
      <c r="B5057" t="s">
        <v>49</v>
      </c>
      <c r="C5057">
        <v>0</v>
      </c>
      <c r="D5057" t="s">
        <v>50</v>
      </c>
      <c r="E5057">
        <v>14.07</v>
      </c>
      <c r="F5057">
        <v>56</v>
      </c>
      <c r="G5057">
        <v>0.56599999999999995</v>
      </c>
      <c r="H5057">
        <v>0.46100000000000002</v>
      </c>
      <c r="I5057">
        <f>Data[[#This Row],[nucleus_area_pct]]/Data[[#This Row],[cytoplasm_ratio]]</f>
        <v>121.47505422993491</v>
      </c>
      <c r="J5057">
        <v>0.69399999999999995</v>
      </c>
      <c r="K5057">
        <v>0.26400000000000001</v>
      </c>
      <c r="L5057">
        <v>2.8</v>
      </c>
      <c r="M5057">
        <v>4.0999999999999996</v>
      </c>
      <c r="N5057">
        <v>0.80300000000000005</v>
      </c>
      <c r="O5057">
        <v>393</v>
      </c>
      <c r="P5057">
        <v>67</v>
      </c>
      <c r="Q5057">
        <v>207</v>
      </c>
      <c r="R5057">
        <v>185</v>
      </c>
      <c r="S5057">
        <v>182</v>
      </c>
      <c r="T5057">
        <f>(Data[[#This Row],[mean_r]]/256)*100</f>
        <v>80.859375</v>
      </c>
      <c r="U5057">
        <f>(Data[[#This Row],[mean_g]]/256)*100</f>
        <v>72.265625</v>
      </c>
      <c r="V5057">
        <f>(Data[[#This Row],[mean_b]]/256)*100</f>
        <v>71.09375</v>
      </c>
      <c r="W5057">
        <v>0.59499999999999997</v>
      </c>
      <c r="X5057" t="s">
        <v>51</v>
      </c>
      <c r="Y5057" t="s">
        <v>45</v>
      </c>
      <c r="Z5057">
        <v>7063</v>
      </c>
      <c r="AA5057">
        <v>4.4000000000000004</v>
      </c>
      <c r="AB5057">
        <v>15.4</v>
      </c>
      <c r="AC5057">
        <v>34.6</v>
      </c>
      <c r="AD5057">
        <v>336460</v>
      </c>
      <c r="AE5057">
        <v>81.8</v>
      </c>
      <c r="AF5057">
        <v>30.7</v>
      </c>
      <c r="AG5057" t="s">
        <v>46</v>
      </c>
      <c r="AH5057" t="s">
        <v>42</v>
      </c>
      <c r="AI5057" t="s">
        <v>43</v>
      </c>
      <c r="AJ5057">
        <v>40</v>
      </c>
      <c r="AK5057">
        <v>360</v>
      </c>
      <c r="AL5057">
        <v>8.5400000000000004E-2</v>
      </c>
      <c r="AM5057">
        <v>0.89890000000000003</v>
      </c>
      <c r="AN5057">
        <v>0.9788</v>
      </c>
      <c r="AO5057">
        <f>Data[[#This Row],[labeller_confidence_score]]-Data[[#This Row],[cytodiffusion_classification_confidence]]</f>
        <v>7.9899999999999971E-2</v>
      </c>
    </row>
    <row r="5058" spans="1:41" x14ac:dyDescent="0.3">
      <c r="A5058" t="s">
        <v>5131</v>
      </c>
      <c r="B5058" t="s">
        <v>49</v>
      </c>
      <c r="C5058">
        <v>0</v>
      </c>
      <c r="D5058" t="s">
        <v>50</v>
      </c>
      <c r="E5058">
        <v>11.94</v>
      </c>
      <c r="F5058">
        <v>51</v>
      </c>
      <c r="G5058">
        <v>0.43099999999999999</v>
      </c>
      <c r="H5058">
        <v>0.32400000000000001</v>
      </c>
      <c r="I5058">
        <f>Data[[#This Row],[nucleus_area_pct]]/Data[[#This Row],[cytoplasm_ratio]]</f>
        <v>157.40740740740739</v>
      </c>
      <c r="J5058">
        <v>0.77200000000000002</v>
      </c>
      <c r="K5058">
        <v>0.34599999999999997</v>
      </c>
      <c r="L5058">
        <v>2.86</v>
      </c>
      <c r="M5058">
        <v>4.3</v>
      </c>
      <c r="N5058">
        <v>0.77700000000000002</v>
      </c>
      <c r="O5058">
        <v>490</v>
      </c>
      <c r="P5058">
        <v>84</v>
      </c>
      <c r="Q5058">
        <v>180</v>
      </c>
      <c r="R5058">
        <v>161</v>
      </c>
      <c r="S5058">
        <v>179</v>
      </c>
      <c r="T5058">
        <f>(Data[[#This Row],[mean_r]]/256)*100</f>
        <v>70.3125</v>
      </c>
      <c r="U5058">
        <f>(Data[[#This Row],[mean_g]]/256)*100</f>
        <v>62.890625</v>
      </c>
      <c r="V5058">
        <f>(Data[[#This Row],[mean_b]]/256)*100</f>
        <v>69.921875</v>
      </c>
      <c r="W5058">
        <v>0.44600000000000001</v>
      </c>
      <c r="X5058" t="s">
        <v>51</v>
      </c>
      <c r="Y5058" t="s">
        <v>40</v>
      </c>
      <c r="Z5058">
        <v>3388</v>
      </c>
      <c r="AA5058">
        <v>4.43</v>
      </c>
      <c r="AB5058">
        <v>17</v>
      </c>
      <c r="AC5058">
        <v>40.200000000000003</v>
      </c>
      <c r="AD5058">
        <v>148800</v>
      </c>
      <c r="AE5058">
        <v>72.8</v>
      </c>
      <c r="AF5058">
        <v>35</v>
      </c>
      <c r="AG5058" t="s">
        <v>64</v>
      </c>
      <c r="AH5058" t="s">
        <v>42</v>
      </c>
      <c r="AI5058" t="s">
        <v>52</v>
      </c>
      <c r="AJ5058">
        <v>40</v>
      </c>
      <c r="AK5058">
        <v>224</v>
      </c>
      <c r="AL5058">
        <v>4.9599999999999998E-2</v>
      </c>
      <c r="AM5058">
        <v>0.93679999999999997</v>
      </c>
      <c r="AN5058">
        <v>0.80369999999999997</v>
      </c>
      <c r="AO5058">
        <f>Data[[#This Row],[labeller_confidence_score]]-Data[[#This Row],[cytodiffusion_classification_confidence]]</f>
        <v>-0.1331</v>
      </c>
    </row>
    <row r="5059" spans="1:41" x14ac:dyDescent="0.3">
      <c r="A5059" t="s">
        <v>5132</v>
      </c>
      <c r="B5059" t="s">
        <v>85</v>
      </c>
      <c r="C5059">
        <v>0</v>
      </c>
      <c r="D5059" t="s">
        <v>50</v>
      </c>
      <c r="E5059">
        <v>11.57</v>
      </c>
      <c r="F5059">
        <v>64.5</v>
      </c>
      <c r="G5059">
        <v>0.72599999999999998</v>
      </c>
      <c r="H5059">
        <v>0.309</v>
      </c>
      <c r="I5059">
        <f>Data[[#This Row],[nucleus_area_pct]]/Data[[#This Row],[cytoplasm_ratio]]</f>
        <v>208.73786407766991</v>
      </c>
      <c r="J5059">
        <v>0.73199999999999998</v>
      </c>
      <c r="K5059">
        <v>0.36399999999999999</v>
      </c>
      <c r="L5059">
        <v>5.07</v>
      </c>
      <c r="M5059">
        <v>2.2000000000000002</v>
      </c>
      <c r="N5059">
        <v>0.749</v>
      </c>
      <c r="O5059">
        <v>375</v>
      </c>
      <c r="P5059">
        <v>67</v>
      </c>
      <c r="Q5059">
        <v>167</v>
      </c>
      <c r="R5059">
        <v>126</v>
      </c>
      <c r="S5059">
        <v>198</v>
      </c>
      <c r="T5059">
        <f>(Data[[#This Row],[mean_r]]/256)*100</f>
        <v>65.234375</v>
      </c>
      <c r="U5059">
        <f>(Data[[#This Row],[mean_g]]/256)*100</f>
        <v>49.21875</v>
      </c>
      <c r="V5059">
        <f>(Data[[#This Row],[mean_b]]/256)*100</f>
        <v>77.34375</v>
      </c>
      <c r="W5059">
        <v>0.69099999999999995</v>
      </c>
      <c r="X5059" t="s">
        <v>39</v>
      </c>
      <c r="Y5059" t="s">
        <v>45</v>
      </c>
      <c r="Z5059">
        <v>3343</v>
      </c>
      <c r="AA5059">
        <v>4.46</v>
      </c>
      <c r="AB5059">
        <v>12.1</v>
      </c>
      <c r="AC5059">
        <v>45.2</v>
      </c>
      <c r="AD5059">
        <v>263313</v>
      </c>
      <c r="AE5059">
        <v>80.8</v>
      </c>
      <c r="AF5059">
        <v>34.9</v>
      </c>
      <c r="AG5059" t="s">
        <v>64</v>
      </c>
      <c r="AH5059" t="s">
        <v>47</v>
      </c>
      <c r="AI5059" t="s">
        <v>56</v>
      </c>
      <c r="AJ5059">
        <v>60</v>
      </c>
      <c r="AK5059">
        <v>224</v>
      </c>
      <c r="AL5059">
        <v>5.6300000000000003E-2</v>
      </c>
      <c r="AM5059">
        <v>0.78339999999999999</v>
      </c>
      <c r="AN5059">
        <v>0.8881</v>
      </c>
      <c r="AO5059">
        <f>Data[[#This Row],[labeller_confidence_score]]-Data[[#This Row],[cytodiffusion_classification_confidence]]</f>
        <v>0.10470000000000002</v>
      </c>
    </row>
    <row r="5060" spans="1:41" x14ac:dyDescent="0.3">
      <c r="A5060" t="s">
        <v>5133</v>
      </c>
      <c r="B5060" t="s">
        <v>62</v>
      </c>
      <c r="C5060">
        <v>0</v>
      </c>
      <c r="D5060" t="s">
        <v>50</v>
      </c>
      <c r="E5060">
        <v>8.67</v>
      </c>
      <c r="F5060">
        <v>80.5</v>
      </c>
      <c r="G5060">
        <v>0.85899999999999999</v>
      </c>
      <c r="H5060">
        <v>0.17</v>
      </c>
      <c r="I5060">
        <f>Data[[#This Row],[nucleus_area_pct]]/Data[[#This Row],[cytoplasm_ratio]]</f>
        <v>473.52941176470586</v>
      </c>
      <c r="J5060">
        <v>0.86</v>
      </c>
      <c r="K5060">
        <v>0.13300000000000001</v>
      </c>
      <c r="L5060">
        <v>1.21</v>
      </c>
      <c r="M5060">
        <v>1.1000000000000001</v>
      </c>
      <c r="N5060">
        <v>0.95</v>
      </c>
      <c r="O5060">
        <v>225</v>
      </c>
      <c r="P5060">
        <v>55</v>
      </c>
      <c r="Q5060">
        <v>214</v>
      </c>
      <c r="R5060">
        <v>157</v>
      </c>
      <c r="S5060">
        <v>195</v>
      </c>
      <c r="T5060">
        <f>(Data[[#This Row],[mean_r]]/256)*100</f>
        <v>83.59375</v>
      </c>
      <c r="U5060">
        <f>(Data[[#This Row],[mean_g]]/256)*100</f>
        <v>61.328125</v>
      </c>
      <c r="V5060">
        <f>(Data[[#This Row],[mean_b]]/256)*100</f>
        <v>76.171875</v>
      </c>
      <c r="W5060">
        <v>0.72099999999999997</v>
      </c>
      <c r="X5060" t="s">
        <v>63</v>
      </c>
      <c r="Y5060" t="s">
        <v>40</v>
      </c>
      <c r="Z5060">
        <v>8353</v>
      </c>
      <c r="AA5060">
        <v>4.3600000000000003</v>
      </c>
      <c r="AB5060">
        <v>14.6</v>
      </c>
      <c r="AC5060">
        <v>33.5</v>
      </c>
      <c r="AD5060">
        <v>285996</v>
      </c>
      <c r="AE5060">
        <v>83.6</v>
      </c>
      <c r="AF5060">
        <v>35.9</v>
      </c>
      <c r="AG5060" t="s">
        <v>64</v>
      </c>
      <c r="AH5060" t="s">
        <v>42</v>
      </c>
      <c r="AI5060" t="s">
        <v>43</v>
      </c>
      <c r="AJ5060">
        <v>100</v>
      </c>
      <c r="AK5060">
        <v>360</v>
      </c>
      <c r="AL5060">
        <v>0.05</v>
      </c>
      <c r="AM5060">
        <v>0.99880000000000002</v>
      </c>
      <c r="AN5060">
        <v>0.91569999999999996</v>
      </c>
      <c r="AO5060">
        <f>Data[[#This Row],[labeller_confidence_score]]-Data[[#This Row],[cytodiffusion_classification_confidence]]</f>
        <v>-8.3100000000000063E-2</v>
      </c>
    </row>
    <row r="5061" spans="1:41" x14ac:dyDescent="0.3">
      <c r="A5061" t="s">
        <v>5134</v>
      </c>
      <c r="B5061" t="s">
        <v>103</v>
      </c>
      <c r="C5061">
        <v>1</v>
      </c>
      <c r="D5061" t="s">
        <v>104</v>
      </c>
      <c r="E5061">
        <v>4.79</v>
      </c>
      <c r="F5061">
        <v>0</v>
      </c>
      <c r="G5061">
        <v>0</v>
      </c>
      <c r="H5061">
        <v>1</v>
      </c>
      <c r="I5061">
        <f>Data[[#This Row],[nucleus_area_pct]]/Data[[#This Row],[cytoplasm_ratio]]</f>
        <v>0</v>
      </c>
      <c r="J5061">
        <v>0.52500000000000002</v>
      </c>
      <c r="K5061">
        <v>0.84399999999999997</v>
      </c>
      <c r="L5061">
        <v>0.74</v>
      </c>
      <c r="M5061">
        <v>1</v>
      </c>
      <c r="N5061">
        <v>0.72</v>
      </c>
      <c r="O5061">
        <v>94</v>
      </c>
      <c r="P5061">
        <v>30</v>
      </c>
      <c r="Q5061">
        <v>244</v>
      </c>
      <c r="R5061">
        <v>134</v>
      </c>
      <c r="S5061">
        <v>121</v>
      </c>
      <c r="T5061">
        <f>(Data[[#This Row],[mean_r]]/256)*100</f>
        <v>95.3125</v>
      </c>
      <c r="U5061">
        <f>(Data[[#This Row],[mean_g]]/256)*100</f>
        <v>52.34375</v>
      </c>
      <c r="V5061">
        <f>(Data[[#This Row],[mean_b]]/256)*100</f>
        <v>47.265625</v>
      </c>
      <c r="W5061">
        <v>0.57599999999999996</v>
      </c>
      <c r="X5061" t="s">
        <v>39</v>
      </c>
      <c r="Y5061" t="s">
        <v>40</v>
      </c>
      <c r="Z5061">
        <v>5875</v>
      </c>
      <c r="AA5061">
        <v>6.48</v>
      </c>
      <c r="AB5061">
        <v>13.1</v>
      </c>
      <c r="AC5061">
        <v>35.700000000000003</v>
      </c>
      <c r="AD5061">
        <v>371160</v>
      </c>
      <c r="AE5061">
        <v>91.7</v>
      </c>
      <c r="AF5061">
        <v>36.5</v>
      </c>
      <c r="AG5061" t="s">
        <v>46</v>
      </c>
      <c r="AH5061" t="s">
        <v>68</v>
      </c>
      <c r="AI5061" t="s">
        <v>56</v>
      </c>
      <c r="AJ5061">
        <v>100</v>
      </c>
      <c r="AK5061">
        <v>360</v>
      </c>
      <c r="AL5061">
        <v>0.77400000000000002</v>
      </c>
      <c r="AM5061">
        <v>0.60229999999999995</v>
      </c>
      <c r="AN5061">
        <v>0.57750000000000001</v>
      </c>
      <c r="AO5061">
        <f>Data[[#This Row],[labeller_confidence_score]]-Data[[#This Row],[cytodiffusion_classification_confidence]]</f>
        <v>-2.4799999999999933E-2</v>
      </c>
    </row>
    <row r="5062" spans="1:41" x14ac:dyDescent="0.3">
      <c r="A5062" t="s">
        <v>5135</v>
      </c>
      <c r="B5062" t="s">
        <v>60</v>
      </c>
      <c r="C5062">
        <v>0</v>
      </c>
      <c r="D5062" t="s">
        <v>50</v>
      </c>
      <c r="E5062">
        <v>15.7</v>
      </c>
      <c r="F5062">
        <v>63.5</v>
      </c>
      <c r="G5062">
        <v>0.53500000000000003</v>
      </c>
      <c r="H5062">
        <v>0.35699999999999998</v>
      </c>
      <c r="I5062">
        <f>Data[[#This Row],[nucleus_area_pct]]/Data[[#This Row],[cytoplasm_ratio]]</f>
        <v>177.87114845938376</v>
      </c>
      <c r="J5062">
        <v>0.84899999999999998</v>
      </c>
      <c r="K5062">
        <v>0.42499999999999999</v>
      </c>
      <c r="L5062">
        <v>2.36</v>
      </c>
      <c r="M5062">
        <v>1</v>
      </c>
      <c r="N5062">
        <v>0.64400000000000002</v>
      </c>
      <c r="O5062">
        <v>679</v>
      </c>
      <c r="P5062">
        <v>110</v>
      </c>
      <c r="Q5062">
        <v>210</v>
      </c>
      <c r="R5062">
        <v>153</v>
      </c>
      <c r="S5062">
        <v>164</v>
      </c>
      <c r="T5062">
        <f>(Data[[#This Row],[mean_r]]/256)*100</f>
        <v>82.03125</v>
      </c>
      <c r="U5062">
        <f>(Data[[#This Row],[mean_g]]/256)*100</f>
        <v>59.765625</v>
      </c>
      <c r="V5062">
        <f>(Data[[#This Row],[mean_b]]/256)*100</f>
        <v>64.0625</v>
      </c>
      <c r="W5062">
        <v>0.61899999999999999</v>
      </c>
      <c r="X5062" t="s">
        <v>51</v>
      </c>
      <c r="Y5062" t="s">
        <v>40</v>
      </c>
      <c r="Z5062">
        <v>1683</v>
      </c>
      <c r="AA5062">
        <v>4.5599999999999996</v>
      </c>
      <c r="AB5062">
        <v>14.2</v>
      </c>
      <c r="AC5062">
        <v>35.4</v>
      </c>
      <c r="AD5062">
        <v>201007</v>
      </c>
      <c r="AE5062">
        <v>76.599999999999994</v>
      </c>
      <c r="AF5062">
        <v>33.6</v>
      </c>
      <c r="AG5062" t="s">
        <v>64</v>
      </c>
      <c r="AH5062" t="s">
        <v>68</v>
      </c>
      <c r="AI5062" t="s">
        <v>52</v>
      </c>
      <c r="AJ5062">
        <v>100</v>
      </c>
      <c r="AK5062">
        <v>256</v>
      </c>
      <c r="AL5062">
        <v>3.9800000000000002E-2</v>
      </c>
      <c r="AM5062">
        <v>0.95440000000000003</v>
      </c>
      <c r="AN5062">
        <v>0.90939999999999999</v>
      </c>
      <c r="AO5062">
        <f>Data[[#This Row],[labeller_confidence_score]]-Data[[#This Row],[cytodiffusion_classification_confidence]]</f>
        <v>-4.500000000000004E-2</v>
      </c>
    </row>
    <row r="5063" spans="1:41" x14ac:dyDescent="0.3">
      <c r="A5063" t="s">
        <v>5136</v>
      </c>
      <c r="B5063" t="s">
        <v>106</v>
      </c>
      <c r="C5063">
        <v>1</v>
      </c>
      <c r="D5063" t="s">
        <v>82</v>
      </c>
      <c r="E5063">
        <v>15.42</v>
      </c>
      <c r="F5063">
        <v>80.400000000000006</v>
      </c>
      <c r="G5063">
        <v>0.34699999999999998</v>
      </c>
      <c r="H5063">
        <v>0.20699999999999999</v>
      </c>
      <c r="I5063">
        <f>Data[[#This Row],[nucleus_area_pct]]/Data[[#This Row],[cytoplasm_ratio]]</f>
        <v>388.40579710144931</v>
      </c>
      <c r="J5063">
        <v>0.83199999999999996</v>
      </c>
      <c r="K5063">
        <v>0.35299999999999998</v>
      </c>
      <c r="L5063">
        <v>0.81</v>
      </c>
      <c r="M5063">
        <v>1</v>
      </c>
      <c r="N5063">
        <v>0.86199999999999999</v>
      </c>
      <c r="O5063">
        <v>596</v>
      </c>
      <c r="P5063">
        <v>93</v>
      </c>
      <c r="Q5063">
        <v>178</v>
      </c>
      <c r="R5063">
        <v>152</v>
      </c>
      <c r="S5063">
        <v>172</v>
      </c>
      <c r="T5063">
        <f>(Data[[#This Row],[mean_r]]/256)*100</f>
        <v>69.53125</v>
      </c>
      <c r="U5063">
        <f>(Data[[#This Row],[mean_g]]/256)*100</f>
        <v>59.375</v>
      </c>
      <c r="V5063">
        <f>(Data[[#This Row],[mean_b]]/256)*100</f>
        <v>67.1875</v>
      </c>
      <c r="W5063">
        <v>0.76600000000000001</v>
      </c>
      <c r="X5063" t="s">
        <v>39</v>
      </c>
      <c r="Y5063" t="s">
        <v>40</v>
      </c>
      <c r="Z5063">
        <v>10349</v>
      </c>
      <c r="AA5063">
        <v>7</v>
      </c>
      <c r="AB5063">
        <v>14.7</v>
      </c>
      <c r="AC5063">
        <v>42.6</v>
      </c>
      <c r="AD5063">
        <v>244753</v>
      </c>
      <c r="AE5063">
        <v>82.7</v>
      </c>
      <c r="AF5063">
        <v>35</v>
      </c>
      <c r="AG5063" t="s">
        <v>41</v>
      </c>
      <c r="AH5063" t="s">
        <v>42</v>
      </c>
      <c r="AI5063" t="s">
        <v>52</v>
      </c>
      <c r="AJ5063">
        <v>100</v>
      </c>
      <c r="AK5063">
        <v>360</v>
      </c>
      <c r="AL5063">
        <v>0.91969999999999996</v>
      </c>
      <c r="AM5063">
        <v>0.82079999999999997</v>
      </c>
      <c r="AN5063">
        <v>0.86329999999999996</v>
      </c>
      <c r="AO5063">
        <f>Data[[#This Row],[labeller_confidence_score]]-Data[[#This Row],[cytodiffusion_classification_confidence]]</f>
        <v>4.2499999999999982E-2</v>
      </c>
    </row>
    <row r="5064" spans="1:41" x14ac:dyDescent="0.3">
      <c r="A5064" t="s">
        <v>5137</v>
      </c>
      <c r="B5064" t="s">
        <v>54</v>
      </c>
      <c r="C5064">
        <v>0</v>
      </c>
      <c r="D5064" t="s">
        <v>54</v>
      </c>
      <c r="E5064">
        <v>8.1199999999999992</v>
      </c>
      <c r="F5064">
        <v>0</v>
      </c>
      <c r="G5064">
        <v>0</v>
      </c>
      <c r="H5064">
        <v>1</v>
      </c>
      <c r="I5064">
        <f>Data[[#This Row],[nucleus_area_pct]]/Data[[#This Row],[cytoplasm_ratio]]</f>
        <v>0</v>
      </c>
      <c r="J5064">
        <v>0.84899999999999998</v>
      </c>
      <c r="K5064">
        <v>0.22700000000000001</v>
      </c>
      <c r="L5064">
        <v>0.66</v>
      </c>
      <c r="M5064">
        <v>1</v>
      </c>
      <c r="N5064">
        <v>0.91300000000000003</v>
      </c>
      <c r="O5064">
        <v>167</v>
      </c>
      <c r="P5064">
        <v>47</v>
      </c>
      <c r="Q5064">
        <v>225</v>
      </c>
      <c r="R5064">
        <v>113</v>
      </c>
      <c r="S5064">
        <v>127</v>
      </c>
      <c r="T5064">
        <f>(Data[[#This Row],[mean_r]]/256)*100</f>
        <v>87.890625</v>
      </c>
      <c r="U5064">
        <f>(Data[[#This Row],[mean_g]]/256)*100</f>
        <v>44.140625</v>
      </c>
      <c r="V5064">
        <f>(Data[[#This Row],[mean_b]]/256)*100</f>
        <v>49.609375</v>
      </c>
      <c r="W5064">
        <v>0.502</v>
      </c>
      <c r="X5064" t="s">
        <v>63</v>
      </c>
      <c r="Y5064" t="s">
        <v>40</v>
      </c>
      <c r="Z5064">
        <v>8274</v>
      </c>
      <c r="AA5064">
        <v>5.63</v>
      </c>
      <c r="AB5064">
        <v>15.2</v>
      </c>
      <c r="AC5064">
        <v>38.9</v>
      </c>
      <c r="AD5064">
        <v>187095</v>
      </c>
      <c r="AE5064">
        <v>82</v>
      </c>
      <c r="AF5064">
        <v>30.1</v>
      </c>
      <c r="AG5064" t="s">
        <v>46</v>
      </c>
      <c r="AH5064" t="s">
        <v>68</v>
      </c>
      <c r="AI5064" t="s">
        <v>52</v>
      </c>
      <c r="AJ5064">
        <v>100</v>
      </c>
      <c r="AK5064">
        <v>224</v>
      </c>
      <c r="AL5064">
        <v>0</v>
      </c>
      <c r="AM5064">
        <v>0.91210000000000002</v>
      </c>
      <c r="AN5064">
        <v>0.79210000000000003</v>
      </c>
      <c r="AO5064">
        <f>Data[[#This Row],[labeller_confidence_score]]-Data[[#This Row],[cytodiffusion_classification_confidence]]</f>
        <v>-0.12</v>
      </c>
    </row>
    <row r="5065" spans="1:41" x14ac:dyDescent="0.3">
      <c r="A5065" t="s">
        <v>5138</v>
      </c>
      <c r="B5065" t="s">
        <v>81</v>
      </c>
      <c r="C5065">
        <v>1</v>
      </c>
      <c r="D5065" t="s">
        <v>82</v>
      </c>
      <c r="E5065">
        <v>15.06</v>
      </c>
      <c r="F5065">
        <v>82.3</v>
      </c>
      <c r="G5065">
        <v>0.40400000000000003</v>
      </c>
      <c r="H5065">
        <v>0.13700000000000001</v>
      </c>
      <c r="I5065">
        <f>Data[[#This Row],[nucleus_area_pct]]/Data[[#This Row],[cytoplasm_ratio]]</f>
        <v>600.72992700729924</v>
      </c>
      <c r="J5065">
        <v>0.79200000000000004</v>
      </c>
      <c r="K5065">
        <v>0.25</v>
      </c>
      <c r="L5065">
        <v>0.76</v>
      </c>
      <c r="M5065">
        <v>1.1000000000000001</v>
      </c>
      <c r="N5065">
        <v>0.84399999999999997</v>
      </c>
      <c r="O5065">
        <v>557</v>
      </c>
      <c r="P5065">
        <v>102</v>
      </c>
      <c r="Q5065">
        <v>194</v>
      </c>
      <c r="R5065">
        <v>147</v>
      </c>
      <c r="S5065">
        <v>215</v>
      </c>
      <c r="T5065">
        <f>(Data[[#This Row],[mean_r]]/256)*100</f>
        <v>75.78125</v>
      </c>
      <c r="U5065">
        <f>(Data[[#This Row],[mean_g]]/256)*100</f>
        <v>57.421875</v>
      </c>
      <c r="V5065">
        <f>(Data[[#This Row],[mean_b]]/256)*100</f>
        <v>83.984375</v>
      </c>
      <c r="W5065">
        <v>0.64900000000000002</v>
      </c>
      <c r="X5065" t="s">
        <v>51</v>
      </c>
      <c r="Y5065" t="s">
        <v>40</v>
      </c>
      <c r="Z5065">
        <v>8338</v>
      </c>
      <c r="AA5065">
        <v>4.5</v>
      </c>
      <c r="AB5065">
        <v>14.1</v>
      </c>
      <c r="AC5065">
        <v>44.3</v>
      </c>
      <c r="AD5065">
        <v>343149</v>
      </c>
      <c r="AE5065">
        <v>87</v>
      </c>
      <c r="AF5065">
        <v>31.3</v>
      </c>
      <c r="AG5065" t="s">
        <v>46</v>
      </c>
      <c r="AH5065" t="s">
        <v>47</v>
      </c>
      <c r="AI5065" t="s">
        <v>56</v>
      </c>
      <c r="AJ5065">
        <v>60</v>
      </c>
      <c r="AK5065">
        <v>224</v>
      </c>
      <c r="AL5065">
        <v>0.83020000000000005</v>
      </c>
      <c r="AM5065">
        <v>0.77600000000000002</v>
      </c>
      <c r="AN5065">
        <v>0.92549999999999999</v>
      </c>
      <c r="AO5065">
        <f>Data[[#This Row],[labeller_confidence_score]]-Data[[#This Row],[cytodiffusion_classification_confidence]]</f>
        <v>0.14949999999999997</v>
      </c>
    </row>
    <row r="5066" spans="1:41" x14ac:dyDescent="0.3">
      <c r="A5066" t="s">
        <v>5139</v>
      </c>
      <c r="B5066" t="s">
        <v>54</v>
      </c>
      <c r="C5066">
        <v>0</v>
      </c>
      <c r="D5066" t="s">
        <v>54</v>
      </c>
      <c r="E5066">
        <v>7.82</v>
      </c>
      <c r="F5066">
        <v>0</v>
      </c>
      <c r="G5066">
        <v>0</v>
      </c>
      <c r="H5066">
        <v>1</v>
      </c>
      <c r="I5066">
        <f>Data[[#This Row],[nucleus_area_pct]]/Data[[#This Row],[cytoplasm_ratio]]</f>
        <v>0</v>
      </c>
      <c r="J5066">
        <v>0.91400000000000003</v>
      </c>
      <c r="K5066">
        <v>0.17</v>
      </c>
      <c r="L5066">
        <v>0.36</v>
      </c>
      <c r="M5066">
        <v>1</v>
      </c>
      <c r="N5066">
        <v>0.96</v>
      </c>
      <c r="O5066">
        <v>173</v>
      </c>
      <c r="P5066">
        <v>46</v>
      </c>
      <c r="Q5066">
        <v>235</v>
      </c>
      <c r="R5066">
        <v>127</v>
      </c>
      <c r="S5066">
        <v>131</v>
      </c>
      <c r="T5066">
        <f>(Data[[#This Row],[mean_r]]/256)*100</f>
        <v>91.796875</v>
      </c>
      <c r="U5066">
        <f>(Data[[#This Row],[mean_g]]/256)*100</f>
        <v>49.609375</v>
      </c>
      <c r="V5066">
        <f>(Data[[#This Row],[mean_b]]/256)*100</f>
        <v>51.171875</v>
      </c>
      <c r="W5066">
        <v>0.495</v>
      </c>
      <c r="X5066" t="s">
        <v>51</v>
      </c>
      <c r="Y5066" t="s">
        <v>40</v>
      </c>
      <c r="Z5066">
        <v>9762</v>
      </c>
      <c r="AA5066">
        <v>4.92</v>
      </c>
      <c r="AB5066">
        <v>13.2</v>
      </c>
      <c r="AC5066">
        <v>44.8</v>
      </c>
      <c r="AD5066">
        <v>236147</v>
      </c>
      <c r="AE5066">
        <v>86.2</v>
      </c>
      <c r="AF5066">
        <v>33.5</v>
      </c>
      <c r="AG5066" t="s">
        <v>41</v>
      </c>
      <c r="AH5066" t="s">
        <v>42</v>
      </c>
      <c r="AI5066" t="s">
        <v>52</v>
      </c>
      <c r="AJ5066">
        <v>100</v>
      </c>
      <c r="AK5066">
        <v>256</v>
      </c>
      <c r="AL5066">
        <v>6.7299999999999999E-2</v>
      </c>
      <c r="AM5066">
        <v>0.94220000000000004</v>
      </c>
      <c r="AN5066">
        <v>0.94699999999999995</v>
      </c>
      <c r="AO5066">
        <f>Data[[#This Row],[labeller_confidence_score]]-Data[[#This Row],[cytodiffusion_classification_confidence]]</f>
        <v>4.7999999999999154E-3</v>
      </c>
    </row>
    <row r="5067" spans="1:41" x14ac:dyDescent="0.3">
      <c r="A5067" t="s">
        <v>5140</v>
      </c>
      <c r="B5067" t="s">
        <v>81</v>
      </c>
      <c r="C5067">
        <v>1</v>
      </c>
      <c r="D5067" t="s">
        <v>82</v>
      </c>
      <c r="E5067">
        <v>15.92</v>
      </c>
      <c r="F5067">
        <v>84.6</v>
      </c>
      <c r="G5067">
        <v>0.40600000000000003</v>
      </c>
      <c r="H5067">
        <v>0.19600000000000001</v>
      </c>
      <c r="I5067">
        <f>Data[[#This Row],[nucleus_area_pct]]/Data[[#This Row],[cytoplasm_ratio]]</f>
        <v>431.63265306122446</v>
      </c>
      <c r="J5067">
        <v>0.84899999999999998</v>
      </c>
      <c r="K5067">
        <v>0.36299999999999999</v>
      </c>
      <c r="L5067">
        <v>0.25</v>
      </c>
      <c r="M5067">
        <v>1</v>
      </c>
      <c r="N5067">
        <v>0.87</v>
      </c>
      <c r="O5067">
        <v>569</v>
      </c>
      <c r="P5067">
        <v>107</v>
      </c>
      <c r="Q5067">
        <v>194</v>
      </c>
      <c r="R5067">
        <v>138</v>
      </c>
      <c r="S5067">
        <v>200</v>
      </c>
      <c r="T5067">
        <f>(Data[[#This Row],[mean_r]]/256)*100</f>
        <v>75.78125</v>
      </c>
      <c r="U5067">
        <f>(Data[[#This Row],[mean_g]]/256)*100</f>
        <v>53.90625</v>
      </c>
      <c r="V5067">
        <f>(Data[[#This Row],[mean_b]]/256)*100</f>
        <v>78.125</v>
      </c>
      <c r="W5067">
        <v>0.79100000000000004</v>
      </c>
      <c r="X5067" t="s">
        <v>51</v>
      </c>
      <c r="Y5067" t="s">
        <v>40</v>
      </c>
      <c r="Z5067">
        <v>12048</v>
      </c>
      <c r="AA5067">
        <v>3.82</v>
      </c>
      <c r="AB5067">
        <v>13.9</v>
      </c>
      <c r="AC5067">
        <v>46.9</v>
      </c>
      <c r="AD5067">
        <v>336634</v>
      </c>
      <c r="AE5067">
        <v>86.6</v>
      </c>
      <c r="AF5067">
        <v>35.700000000000003</v>
      </c>
      <c r="AG5067" t="s">
        <v>46</v>
      </c>
      <c r="AH5067" t="s">
        <v>47</v>
      </c>
      <c r="AI5067" t="s">
        <v>56</v>
      </c>
      <c r="AJ5067">
        <v>100</v>
      </c>
      <c r="AK5067">
        <v>512</v>
      </c>
      <c r="AL5067">
        <v>0.92359999999999998</v>
      </c>
      <c r="AM5067">
        <v>0.74319999999999997</v>
      </c>
      <c r="AN5067">
        <v>0.89229999999999998</v>
      </c>
      <c r="AO5067">
        <f>Data[[#This Row],[labeller_confidence_score]]-Data[[#This Row],[cytodiffusion_classification_confidence]]</f>
        <v>0.14910000000000001</v>
      </c>
    </row>
    <row r="5068" spans="1:41" x14ac:dyDescent="0.3">
      <c r="A5068" t="s">
        <v>5141</v>
      </c>
      <c r="B5068" t="s">
        <v>60</v>
      </c>
      <c r="C5068">
        <v>0</v>
      </c>
      <c r="D5068" t="s">
        <v>50</v>
      </c>
      <c r="E5068">
        <v>14.69</v>
      </c>
      <c r="F5068">
        <v>56.7</v>
      </c>
      <c r="G5068">
        <v>0.54600000000000004</v>
      </c>
      <c r="H5068">
        <v>0.443</v>
      </c>
      <c r="I5068">
        <f>Data[[#This Row],[nucleus_area_pct]]/Data[[#This Row],[cytoplasm_ratio]]</f>
        <v>127.99097065462755</v>
      </c>
      <c r="J5068">
        <v>0.64100000000000001</v>
      </c>
      <c r="K5068">
        <v>0.60399999999999998</v>
      </c>
      <c r="L5068">
        <v>2.31</v>
      </c>
      <c r="M5068">
        <v>1</v>
      </c>
      <c r="N5068">
        <v>0.70199999999999996</v>
      </c>
      <c r="O5068">
        <v>546</v>
      </c>
      <c r="P5068">
        <v>111</v>
      </c>
      <c r="Q5068">
        <v>212</v>
      </c>
      <c r="R5068">
        <v>154</v>
      </c>
      <c r="S5068">
        <v>170</v>
      </c>
      <c r="T5068">
        <f>(Data[[#This Row],[mean_r]]/256)*100</f>
        <v>82.8125</v>
      </c>
      <c r="U5068">
        <f>(Data[[#This Row],[mean_g]]/256)*100</f>
        <v>60.15625</v>
      </c>
      <c r="V5068">
        <f>(Data[[#This Row],[mean_b]]/256)*100</f>
        <v>66.40625</v>
      </c>
      <c r="W5068">
        <v>0.47</v>
      </c>
      <c r="X5068" t="s">
        <v>39</v>
      </c>
      <c r="Y5068" t="s">
        <v>40</v>
      </c>
      <c r="Z5068">
        <v>9665</v>
      </c>
      <c r="AA5068">
        <v>3.59</v>
      </c>
      <c r="AB5068">
        <v>18</v>
      </c>
      <c r="AC5068">
        <v>40.700000000000003</v>
      </c>
      <c r="AD5068">
        <v>274748</v>
      </c>
      <c r="AE5068">
        <v>83.4</v>
      </c>
      <c r="AF5068">
        <v>33</v>
      </c>
      <c r="AG5068" t="s">
        <v>41</v>
      </c>
      <c r="AH5068" t="s">
        <v>68</v>
      </c>
      <c r="AI5068" t="s">
        <v>56</v>
      </c>
      <c r="AJ5068">
        <v>100</v>
      </c>
      <c r="AK5068">
        <v>224</v>
      </c>
      <c r="AL5068">
        <v>0.16869999999999999</v>
      </c>
      <c r="AM5068">
        <v>0.88449999999999995</v>
      </c>
      <c r="AN5068">
        <v>0.86280000000000001</v>
      </c>
      <c r="AO5068">
        <f>Data[[#This Row],[labeller_confidence_score]]-Data[[#This Row],[cytodiffusion_classification_confidence]]</f>
        <v>-2.1699999999999942E-2</v>
      </c>
    </row>
    <row r="5069" spans="1:41" x14ac:dyDescent="0.3">
      <c r="A5069" t="s">
        <v>5142</v>
      </c>
      <c r="B5069" t="s">
        <v>60</v>
      </c>
      <c r="C5069">
        <v>0</v>
      </c>
      <c r="D5069" t="s">
        <v>50</v>
      </c>
      <c r="E5069">
        <v>17.5</v>
      </c>
      <c r="F5069">
        <v>71.8</v>
      </c>
      <c r="G5069">
        <v>0.437</v>
      </c>
      <c r="H5069">
        <v>0.42399999999999999</v>
      </c>
      <c r="I5069">
        <f>Data[[#This Row],[nucleus_area_pct]]/Data[[#This Row],[cytoplasm_ratio]]</f>
        <v>169.33962264150944</v>
      </c>
      <c r="J5069">
        <v>0.628</v>
      </c>
      <c r="K5069">
        <v>0.38200000000000001</v>
      </c>
      <c r="L5069">
        <v>1.67</v>
      </c>
      <c r="M5069">
        <v>1.4</v>
      </c>
      <c r="N5069">
        <v>0.71499999999999997</v>
      </c>
      <c r="O5069">
        <v>683</v>
      </c>
      <c r="P5069">
        <v>103</v>
      </c>
      <c r="Q5069">
        <v>214</v>
      </c>
      <c r="R5069">
        <v>181</v>
      </c>
      <c r="S5069">
        <v>163</v>
      </c>
      <c r="T5069">
        <f>(Data[[#This Row],[mean_r]]/256)*100</f>
        <v>83.59375</v>
      </c>
      <c r="U5069">
        <f>(Data[[#This Row],[mean_g]]/256)*100</f>
        <v>70.703125</v>
      </c>
      <c r="V5069">
        <f>(Data[[#This Row],[mean_b]]/256)*100</f>
        <v>63.671875</v>
      </c>
      <c r="W5069">
        <v>0.64700000000000002</v>
      </c>
      <c r="X5069" t="s">
        <v>51</v>
      </c>
      <c r="Y5069" t="s">
        <v>45</v>
      </c>
      <c r="Z5069">
        <v>8435</v>
      </c>
      <c r="AA5069">
        <v>5.31</v>
      </c>
      <c r="AB5069">
        <v>13.4</v>
      </c>
      <c r="AC5069">
        <v>44.2</v>
      </c>
      <c r="AD5069">
        <v>155234</v>
      </c>
      <c r="AE5069">
        <v>103.5</v>
      </c>
      <c r="AF5069">
        <v>34.299999999999997</v>
      </c>
      <c r="AG5069" t="s">
        <v>46</v>
      </c>
      <c r="AH5069" t="s">
        <v>42</v>
      </c>
      <c r="AI5069" t="s">
        <v>56</v>
      </c>
      <c r="AJ5069">
        <v>60</v>
      </c>
      <c r="AK5069">
        <v>360</v>
      </c>
      <c r="AL5069">
        <v>6.6299999999999998E-2</v>
      </c>
      <c r="AM5069">
        <v>0.98209999999999997</v>
      </c>
      <c r="AN5069">
        <v>0.92549999999999999</v>
      </c>
      <c r="AO5069">
        <f>Data[[#This Row],[labeller_confidence_score]]-Data[[#This Row],[cytodiffusion_classification_confidence]]</f>
        <v>-5.6599999999999984E-2</v>
      </c>
    </row>
    <row r="5070" spans="1:41" x14ac:dyDescent="0.3">
      <c r="A5070" t="s">
        <v>5143</v>
      </c>
      <c r="B5070" t="s">
        <v>60</v>
      </c>
      <c r="C5070">
        <v>0</v>
      </c>
      <c r="D5070" t="s">
        <v>50</v>
      </c>
      <c r="E5070">
        <v>15.81</v>
      </c>
      <c r="F5070">
        <v>61.5</v>
      </c>
      <c r="G5070">
        <v>0.48</v>
      </c>
      <c r="H5070">
        <v>0.45</v>
      </c>
      <c r="I5070">
        <f>Data[[#This Row],[nucleus_area_pct]]/Data[[#This Row],[cytoplasm_ratio]]</f>
        <v>136.66666666666666</v>
      </c>
      <c r="J5070">
        <v>0.69199999999999995</v>
      </c>
      <c r="K5070">
        <v>0.52</v>
      </c>
      <c r="L5070">
        <v>2.57</v>
      </c>
      <c r="M5070">
        <v>1.3</v>
      </c>
      <c r="N5070">
        <v>0.76600000000000001</v>
      </c>
      <c r="O5070">
        <v>590</v>
      </c>
      <c r="P5070">
        <v>88</v>
      </c>
      <c r="Q5070">
        <v>211</v>
      </c>
      <c r="R5070">
        <v>185</v>
      </c>
      <c r="S5070">
        <v>161</v>
      </c>
      <c r="T5070">
        <f>(Data[[#This Row],[mean_r]]/256)*100</f>
        <v>82.421875</v>
      </c>
      <c r="U5070">
        <f>(Data[[#This Row],[mean_g]]/256)*100</f>
        <v>72.265625</v>
      </c>
      <c r="V5070">
        <f>(Data[[#This Row],[mean_b]]/256)*100</f>
        <v>62.890625</v>
      </c>
      <c r="W5070">
        <v>0.54800000000000004</v>
      </c>
      <c r="X5070" t="s">
        <v>39</v>
      </c>
      <c r="Y5070" t="s">
        <v>40</v>
      </c>
      <c r="Z5070">
        <v>4867</v>
      </c>
      <c r="AA5070">
        <v>5.23</v>
      </c>
      <c r="AB5070">
        <v>15.8</v>
      </c>
      <c r="AC5070">
        <v>39.5</v>
      </c>
      <c r="AD5070">
        <v>130234</v>
      </c>
      <c r="AE5070">
        <v>77.3</v>
      </c>
      <c r="AF5070">
        <v>33</v>
      </c>
      <c r="AG5070" t="s">
        <v>41</v>
      </c>
      <c r="AH5070" t="s">
        <v>68</v>
      </c>
      <c r="AI5070" t="s">
        <v>56</v>
      </c>
      <c r="AJ5070">
        <v>100</v>
      </c>
      <c r="AK5070">
        <v>360</v>
      </c>
      <c r="AL5070">
        <v>0.11700000000000001</v>
      </c>
      <c r="AM5070">
        <v>0.82430000000000003</v>
      </c>
      <c r="AN5070">
        <v>0.92120000000000002</v>
      </c>
      <c r="AO5070">
        <f>Data[[#This Row],[labeller_confidence_score]]-Data[[#This Row],[cytodiffusion_classification_confidence]]</f>
        <v>9.6899999999999986E-2</v>
      </c>
    </row>
    <row r="5071" spans="1:41" x14ac:dyDescent="0.3">
      <c r="A5071" t="s">
        <v>5144</v>
      </c>
      <c r="B5071" t="s">
        <v>62</v>
      </c>
      <c r="C5071">
        <v>0</v>
      </c>
      <c r="D5071" t="s">
        <v>50</v>
      </c>
      <c r="E5071">
        <v>9.1</v>
      </c>
      <c r="F5071">
        <v>78.2</v>
      </c>
      <c r="G5071">
        <v>0.68400000000000005</v>
      </c>
      <c r="H5071">
        <v>0.253</v>
      </c>
      <c r="I5071">
        <f>Data[[#This Row],[nucleus_area_pct]]/Data[[#This Row],[cytoplasm_ratio]]</f>
        <v>309.09090909090912</v>
      </c>
      <c r="J5071">
        <v>0.90800000000000003</v>
      </c>
      <c r="K5071">
        <v>0.255</v>
      </c>
      <c r="L5071">
        <v>1.47</v>
      </c>
      <c r="M5071">
        <v>1</v>
      </c>
      <c r="N5071">
        <v>0.85499999999999998</v>
      </c>
      <c r="O5071">
        <v>329</v>
      </c>
      <c r="P5071">
        <v>57</v>
      </c>
      <c r="Q5071">
        <v>202</v>
      </c>
      <c r="R5071">
        <v>137</v>
      </c>
      <c r="S5071">
        <v>212</v>
      </c>
      <c r="T5071">
        <f>(Data[[#This Row],[mean_r]]/256)*100</f>
        <v>78.90625</v>
      </c>
      <c r="U5071">
        <f>(Data[[#This Row],[mean_g]]/256)*100</f>
        <v>53.515625</v>
      </c>
      <c r="V5071">
        <f>(Data[[#This Row],[mean_b]]/256)*100</f>
        <v>82.8125</v>
      </c>
      <c r="W5071">
        <v>0.76</v>
      </c>
      <c r="X5071" t="s">
        <v>51</v>
      </c>
      <c r="Y5071" t="s">
        <v>45</v>
      </c>
      <c r="Z5071">
        <v>5560</v>
      </c>
      <c r="AA5071">
        <v>5.12</v>
      </c>
      <c r="AB5071">
        <v>14.8</v>
      </c>
      <c r="AC5071">
        <v>50.2</v>
      </c>
      <c r="AD5071">
        <v>276008</v>
      </c>
      <c r="AE5071">
        <v>78.5</v>
      </c>
      <c r="AF5071">
        <v>32.9</v>
      </c>
      <c r="AG5071" t="s">
        <v>41</v>
      </c>
      <c r="AH5071" t="s">
        <v>42</v>
      </c>
      <c r="AI5071" t="s">
        <v>56</v>
      </c>
      <c r="AJ5071">
        <v>100</v>
      </c>
      <c r="AK5071">
        <v>224</v>
      </c>
      <c r="AL5071">
        <v>1.8200000000000001E-2</v>
      </c>
      <c r="AM5071">
        <v>0.90739999999999998</v>
      </c>
      <c r="AN5071">
        <v>0.91839999999999999</v>
      </c>
      <c r="AO5071">
        <f>Data[[#This Row],[labeller_confidence_score]]-Data[[#This Row],[cytodiffusion_classification_confidence]]</f>
        <v>1.100000000000001E-2</v>
      </c>
    </row>
    <row r="5072" spans="1:41" x14ac:dyDescent="0.3">
      <c r="A5072" t="s">
        <v>5145</v>
      </c>
      <c r="B5072" t="s">
        <v>60</v>
      </c>
      <c r="C5072">
        <v>0</v>
      </c>
      <c r="D5072" t="s">
        <v>50</v>
      </c>
      <c r="E5072">
        <v>14.75</v>
      </c>
      <c r="F5072">
        <v>57.4</v>
      </c>
      <c r="G5072">
        <v>0.53800000000000003</v>
      </c>
      <c r="H5072">
        <v>0.371</v>
      </c>
      <c r="I5072">
        <f>Data[[#This Row],[nucleus_area_pct]]/Data[[#This Row],[cytoplasm_ratio]]</f>
        <v>154.71698113207546</v>
      </c>
      <c r="J5072">
        <v>0.79800000000000004</v>
      </c>
      <c r="K5072">
        <v>0.55500000000000005</v>
      </c>
      <c r="L5072">
        <v>2.1</v>
      </c>
      <c r="M5072">
        <v>1</v>
      </c>
      <c r="N5072">
        <v>0.85399999999999998</v>
      </c>
      <c r="O5072">
        <v>582</v>
      </c>
      <c r="P5072">
        <v>71</v>
      </c>
      <c r="Q5072">
        <v>208</v>
      </c>
      <c r="R5072">
        <v>150</v>
      </c>
      <c r="S5072">
        <v>168</v>
      </c>
      <c r="T5072">
        <f>(Data[[#This Row],[mean_r]]/256)*100</f>
        <v>81.25</v>
      </c>
      <c r="U5072">
        <f>(Data[[#This Row],[mean_g]]/256)*100</f>
        <v>58.59375</v>
      </c>
      <c r="V5072">
        <f>(Data[[#This Row],[mean_b]]/256)*100</f>
        <v>65.625</v>
      </c>
      <c r="W5072">
        <v>0.59899999999999998</v>
      </c>
      <c r="X5072" t="s">
        <v>51</v>
      </c>
      <c r="Y5072" t="s">
        <v>45</v>
      </c>
      <c r="Z5072">
        <v>5531</v>
      </c>
      <c r="AA5072">
        <v>4.4400000000000004</v>
      </c>
      <c r="AB5072">
        <v>12.2</v>
      </c>
      <c r="AC5072">
        <v>47.2</v>
      </c>
      <c r="AD5072">
        <v>338315</v>
      </c>
      <c r="AE5072">
        <v>86</v>
      </c>
      <c r="AF5072">
        <v>34.4</v>
      </c>
      <c r="AG5072" t="s">
        <v>64</v>
      </c>
      <c r="AH5072" t="s">
        <v>42</v>
      </c>
      <c r="AI5072" t="s">
        <v>56</v>
      </c>
      <c r="AJ5072">
        <v>40</v>
      </c>
      <c r="AK5072">
        <v>256</v>
      </c>
      <c r="AL5072">
        <v>5.3499999999999999E-2</v>
      </c>
      <c r="AM5072">
        <v>0.9929</v>
      </c>
      <c r="AN5072">
        <v>0.80789999999999995</v>
      </c>
      <c r="AO5072">
        <f>Data[[#This Row],[labeller_confidence_score]]-Data[[#This Row],[cytodiffusion_classification_confidence]]</f>
        <v>-0.18500000000000005</v>
      </c>
    </row>
    <row r="5073" spans="1:41" x14ac:dyDescent="0.3">
      <c r="A5073" t="s">
        <v>5146</v>
      </c>
      <c r="B5073" t="s">
        <v>180</v>
      </c>
      <c r="C5073">
        <v>1</v>
      </c>
      <c r="D5073" t="s">
        <v>181</v>
      </c>
      <c r="E5073">
        <v>5.07</v>
      </c>
      <c r="F5073">
        <v>0</v>
      </c>
      <c r="G5073">
        <v>0</v>
      </c>
      <c r="H5073">
        <v>1</v>
      </c>
      <c r="I5073">
        <f>Data[[#This Row],[nucleus_area_pct]]/Data[[#This Row],[cytoplasm_ratio]]</f>
        <v>0</v>
      </c>
      <c r="J5073">
        <v>0.39600000000000002</v>
      </c>
      <c r="K5073">
        <v>0.93899999999999995</v>
      </c>
      <c r="L5073">
        <v>0.49</v>
      </c>
      <c r="M5073">
        <v>1</v>
      </c>
      <c r="N5073">
        <v>0.77800000000000002</v>
      </c>
      <c r="O5073">
        <v>159</v>
      </c>
      <c r="P5073">
        <v>63</v>
      </c>
      <c r="Q5073">
        <v>220</v>
      </c>
      <c r="R5073">
        <v>109</v>
      </c>
      <c r="S5073">
        <v>116</v>
      </c>
      <c r="T5073">
        <f>(Data[[#This Row],[mean_r]]/256)*100</f>
        <v>85.9375</v>
      </c>
      <c r="U5073">
        <f>(Data[[#This Row],[mean_g]]/256)*100</f>
        <v>42.578125</v>
      </c>
      <c r="V5073">
        <f>(Data[[#This Row],[mean_b]]/256)*100</f>
        <v>45.3125</v>
      </c>
      <c r="W5073">
        <v>0.47799999999999998</v>
      </c>
      <c r="X5073" t="s">
        <v>51</v>
      </c>
      <c r="Y5073" t="s">
        <v>45</v>
      </c>
      <c r="Z5073">
        <v>5196</v>
      </c>
      <c r="AA5073">
        <v>5.08</v>
      </c>
      <c r="AB5073">
        <v>11.7</v>
      </c>
      <c r="AC5073">
        <v>35.5</v>
      </c>
      <c r="AD5073">
        <v>193494</v>
      </c>
      <c r="AE5073">
        <v>74.400000000000006</v>
      </c>
      <c r="AF5073">
        <v>35.700000000000003</v>
      </c>
      <c r="AG5073" t="s">
        <v>46</v>
      </c>
      <c r="AH5073" t="s">
        <v>47</v>
      </c>
      <c r="AI5073" t="s">
        <v>52</v>
      </c>
      <c r="AJ5073">
        <v>60</v>
      </c>
      <c r="AK5073">
        <v>360</v>
      </c>
      <c r="AL5073">
        <v>0.81140000000000001</v>
      </c>
      <c r="AM5073">
        <v>0.876</v>
      </c>
      <c r="AN5073">
        <v>0.76939999999999997</v>
      </c>
      <c r="AO5073">
        <f>Data[[#This Row],[labeller_confidence_score]]-Data[[#This Row],[cytodiffusion_classification_confidence]]</f>
        <v>-0.10660000000000003</v>
      </c>
    </row>
    <row r="5074" spans="1:41" x14ac:dyDescent="0.3">
      <c r="A5074" t="s">
        <v>5147</v>
      </c>
      <c r="B5074" t="s">
        <v>54</v>
      </c>
      <c r="C5074">
        <v>0</v>
      </c>
      <c r="D5074" t="s">
        <v>54</v>
      </c>
      <c r="E5074">
        <v>7.29</v>
      </c>
      <c r="F5074">
        <v>0</v>
      </c>
      <c r="G5074">
        <v>0</v>
      </c>
      <c r="H5074">
        <v>1</v>
      </c>
      <c r="I5074">
        <f>Data[[#This Row],[nucleus_area_pct]]/Data[[#This Row],[cytoplasm_ratio]]</f>
        <v>0</v>
      </c>
      <c r="J5074">
        <v>0.90900000000000003</v>
      </c>
      <c r="K5074">
        <v>0.185</v>
      </c>
      <c r="L5074">
        <v>0.55000000000000004</v>
      </c>
      <c r="M5074">
        <v>1</v>
      </c>
      <c r="N5074">
        <v>0.96299999999999997</v>
      </c>
      <c r="O5074">
        <v>208</v>
      </c>
      <c r="P5074">
        <v>48</v>
      </c>
      <c r="Q5074">
        <v>241</v>
      </c>
      <c r="R5074">
        <v>135</v>
      </c>
      <c r="S5074">
        <v>131</v>
      </c>
      <c r="T5074">
        <f>(Data[[#This Row],[mean_r]]/256)*100</f>
        <v>94.140625</v>
      </c>
      <c r="U5074">
        <f>(Data[[#This Row],[mean_g]]/256)*100</f>
        <v>52.734375</v>
      </c>
      <c r="V5074">
        <f>(Data[[#This Row],[mean_b]]/256)*100</f>
        <v>51.171875</v>
      </c>
      <c r="W5074">
        <v>0.44800000000000001</v>
      </c>
      <c r="X5074" t="s">
        <v>51</v>
      </c>
      <c r="Y5074" t="s">
        <v>40</v>
      </c>
      <c r="Z5074">
        <v>6691</v>
      </c>
      <c r="AA5074">
        <v>5.12</v>
      </c>
      <c r="AB5074">
        <v>14.4</v>
      </c>
      <c r="AC5074">
        <v>30</v>
      </c>
      <c r="AD5074">
        <v>305760</v>
      </c>
      <c r="AE5074">
        <v>95.4</v>
      </c>
      <c r="AF5074">
        <v>32.700000000000003</v>
      </c>
      <c r="AG5074" t="s">
        <v>41</v>
      </c>
      <c r="AH5074" t="s">
        <v>68</v>
      </c>
      <c r="AI5074" t="s">
        <v>43</v>
      </c>
      <c r="AJ5074">
        <v>40</v>
      </c>
      <c r="AK5074">
        <v>512</v>
      </c>
      <c r="AL5074">
        <v>0.17449999999999999</v>
      </c>
      <c r="AM5074">
        <v>0.8</v>
      </c>
      <c r="AN5074">
        <v>0.8488</v>
      </c>
      <c r="AO5074">
        <f>Data[[#This Row],[labeller_confidence_score]]-Data[[#This Row],[cytodiffusion_classification_confidence]]</f>
        <v>4.8799999999999955E-2</v>
      </c>
    </row>
    <row r="5075" spans="1:41" x14ac:dyDescent="0.3">
      <c r="A5075" t="s">
        <v>5148</v>
      </c>
      <c r="B5075" t="s">
        <v>87</v>
      </c>
      <c r="C5075">
        <v>0</v>
      </c>
      <c r="D5075" t="s">
        <v>50</v>
      </c>
      <c r="E5075">
        <v>13.83</v>
      </c>
      <c r="F5075">
        <v>55.1</v>
      </c>
      <c r="G5075">
        <v>0.68</v>
      </c>
      <c r="H5075">
        <v>0.49099999999999999</v>
      </c>
      <c r="I5075">
        <f>Data[[#This Row],[nucleus_area_pct]]/Data[[#This Row],[cytoplasm_ratio]]</f>
        <v>112.21995926680245</v>
      </c>
      <c r="J5075">
        <v>0.68600000000000005</v>
      </c>
      <c r="K5075">
        <v>0.33</v>
      </c>
      <c r="L5075">
        <v>5.37</v>
      </c>
      <c r="M5075">
        <v>2.6</v>
      </c>
      <c r="N5075">
        <v>0.85699999999999998</v>
      </c>
      <c r="O5075">
        <v>427</v>
      </c>
      <c r="P5075">
        <v>89</v>
      </c>
      <c r="Q5075">
        <v>232</v>
      </c>
      <c r="R5075">
        <v>150</v>
      </c>
      <c r="S5075">
        <v>167</v>
      </c>
      <c r="T5075">
        <f>(Data[[#This Row],[mean_r]]/256)*100</f>
        <v>90.625</v>
      </c>
      <c r="U5075">
        <f>(Data[[#This Row],[mean_g]]/256)*100</f>
        <v>58.59375</v>
      </c>
      <c r="V5075">
        <f>(Data[[#This Row],[mean_b]]/256)*100</f>
        <v>65.234375</v>
      </c>
      <c r="W5075">
        <v>0.70799999999999996</v>
      </c>
      <c r="X5075" t="s">
        <v>51</v>
      </c>
      <c r="Y5075" t="s">
        <v>40</v>
      </c>
      <c r="Z5075">
        <v>8353</v>
      </c>
      <c r="AA5075">
        <v>4.07</v>
      </c>
      <c r="AB5075">
        <v>12.9</v>
      </c>
      <c r="AC5075">
        <v>33.5</v>
      </c>
      <c r="AD5075">
        <v>314060</v>
      </c>
      <c r="AE5075">
        <v>105.7</v>
      </c>
      <c r="AF5075">
        <v>31.5</v>
      </c>
      <c r="AG5075" t="s">
        <v>64</v>
      </c>
      <c r="AH5075" t="s">
        <v>42</v>
      </c>
      <c r="AI5075" t="s">
        <v>52</v>
      </c>
      <c r="AJ5075">
        <v>100</v>
      </c>
      <c r="AK5075">
        <v>256</v>
      </c>
      <c r="AL5075">
        <v>0.16089999999999999</v>
      </c>
      <c r="AM5075">
        <v>0.998</v>
      </c>
      <c r="AN5075">
        <v>0.90820000000000001</v>
      </c>
      <c r="AO5075">
        <f>Data[[#This Row],[labeller_confidence_score]]-Data[[#This Row],[cytodiffusion_classification_confidence]]</f>
        <v>-8.9799999999999991E-2</v>
      </c>
    </row>
    <row r="5076" spans="1:41" x14ac:dyDescent="0.3">
      <c r="A5076" t="s">
        <v>5149</v>
      </c>
      <c r="B5076" t="s">
        <v>49</v>
      </c>
      <c r="C5076">
        <v>0</v>
      </c>
      <c r="D5076" t="s">
        <v>50</v>
      </c>
      <c r="E5076">
        <v>10.49</v>
      </c>
      <c r="F5076">
        <v>54.8</v>
      </c>
      <c r="G5076">
        <v>0.64800000000000002</v>
      </c>
      <c r="H5076">
        <v>0.51800000000000002</v>
      </c>
      <c r="I5076">
        <f>Data[[#This Row],[nucleus_area_pct]]/Data[[#This Row],[cytoplasm_ratio]]</f>
        <v>105.79150579150578</v>
      </c>
      <c r="J5076">
        <v>0.754</v>
      </c>
      <c r="K5076">
        <v>0.27700000000000002</v>
      </c>
      <c r="L5076">
        <v>2.98</v>
      </c>
      <c r="M5076">
        <v>3.2</v>
      </c>
      <c r="N5076">
        <v>0.84199999999999997</v>
      </c>
      <c r="O5076">
        <v>414</v>
      </c>
      <c r="P5076">
        <v>65</v>
      </c>
      <c r="Q5076">
        <v>226</v>
      </c>
      <c r="R5076">
        <v>162</v>
      </c>
      <c r="S5076">
        <v>191</v>
      </c>
      <c r="T5076">
        <f>(Data[[#This Row],[mean_r]]/256)*100</f>
        <v>88.28125</v>
      </c>
      <c r="U5076">
        <f>(Data[[#This Row],[mean_g]]/256)*100</f>
        <v>63.28125</v>
      </c>
      <c r="V5076">
        <f>(Data[[#This Row],[mean_b]]/256)*100</f>
        <v>74.609375</v>
      </c>
      <c r="W5076">
        <v>0.52900000000000003</v>
      </c>
      <c r="X5076" t="s">
        <v>51</v>
      </c>
      <c r="Y5076" t="s">
        <v>40</v>
      </c>
      <c r="Z5076">
        <v>1000</v>
      </c>
      <c r="AA5076">
        <v>4.6900000000000004</v>
      </c>
      <c r="AB5076">
        <v>14.9</v>
      </c>
      <c r="AC5076">
        <v>35.799999999999997</v>
      </c>
      <c r="AD5076">
        <v>149860</v>
      </c>
      <c r="AE5076">
        <v>77.8</v>
      </c>
      <c r="AF5076">
        <v>32.700000000000003</v>
      </c>
      <c r="AG5076" t="s">
        <v>41</v>
      </c>
      <c r="AH5076" t="s">
        <v>68</v>
      </c>
      <c r="AI5076" t="s">
        <v>52</v>
      </c>
      <c r="AJ5076">
        <v>60</v>
      </c>
      <c r="AK5076">
        <v>360</v>
      </c>
      <c r="AL5076">
        <v>6.2700000000000006E-2</v>
      </c>
      <c r="AM5076">
        <v>0.90100000000000002</v>
      </c>
      <c r="AN5076">
        <v>0.91169999999999995</v>
      </c>
      <c r="AO5076">
        <f>Data[[#This Row],[labeller_confidence_score]]-Data[[#This Row],[cytodiffusion_classification_confidence]]</f>
        <v>1.0699999999999932E-2</v>
      </c>
    </row>
    <row r="5077" spans="1:41" x14ac:dyDescent="0.3">
      <c r="A5077" t="s">
        <v>5150</v>
      </c>
      <c r="B5077" t="s">
        <v>74</v>
      </c>
      <c r="C5077">
        <v>0</v>
      </c>
      <c r="D5077" t="s">
        <v>75</v>
      </c>
      <c r="E5077">
        <v>3.4</v>
      </c>
      <c r="F5077">
        <v>0</v>
      </c>
      <c r="G5077">
        <v>0</v>
      </c>
      <c r="H5077">
        <v>1</v>
      </c>
      <c r="I5077">
        <f>Data[[#This Row],[nucleus_area_pct]]/Data[[#This Row],[cytoplasm_ratio]]</f>
        <v>0</v>
      </c>
      <c r="J5077">
        <v>0.71299999999999997</v>
      </c>
      <c r="K5077">
        <v>0.67200000000000004</v>
      </c>
      <c r="L5077">
        <v>2.33</v>
      </c>
      <c r="M5077">
        <v>1</v>
      </c>
      <c r="N5077">
        <v>0.66</v>
      </c>
      <c r="O5077">
        <v>16</v>
      </c>
      <c r="P5077">
        <v>17</v>
      </c>
      <c r="Q5077">
        <v>217</v>
      </c>
      <c r="R5077">
        <v>175</v>
      </c>
      <c r="S5077">
        <v>159</v>
      </c>
      <c r="T5077">
        <f>(Data[[#This Row],[mean_r]]/256)*100</f>
        <v>84.765625</v>
      </c>
      <c r="U5077">
        <f>(Data[[#This Row],[mean_g]]/256)*100</f>
        <v>68.359375</v>
      </c>
      <c r="V5077">
        <f>(Data[[#This Row],[mean_b]]/256)*100</f>
        <v>62.109375</v>
      </c>
      <c r="W5077">
        <v>0.54200000000000004</v>
      </c>
      <c r="X5077" t="s">
        <v>39</v>
      </c>
      <c r="Y5077" t="s">
        <v>40</v>
      </c>
      <c r="Z5077">
        <v>7914</v>
      </c>
      <c r="AA5077">
        <v>5.59</v>
      </c>
      <c r="AB5077">
        <v>16.5</v>
      </c>
      <c r="AC5077">
        <v>39.299999999999997</v>
      </c>
      <c r="AD5077">
        <v>124493</v>
      </c>
      <c r="AE5077">
        <v>74.7</v>
      </c>
      <c r="AF5077">
        <v>31.2</v>
      </c>
      <c r="AG5077" t="s">
        <v>46</v>
      </c>
      <c r="AH5077" t="s">
        <v>47</v>
      </c>
      <c r="AI5077" t="s">
        <v>52</v>
      </c>
      <c r="AJ5077">
        <v>40</v>
      </c>
      <c r="AK5077">
        <v>224</v>
      </c>
      <c r="AL5077">
        <v>0.14399999999999999</v>
      </c>
      <c r="AM5077">
        <v>0.90480000000000005</v>
      </c>
      <c r="AN5077">
        <v>0.9506</v>
      </c>
      <c r="AO5077">
        <f>Data[[#This Row],[labeller_confidence_score]]-Data[[#This Row],[cytodiffusion_classification_confidence]]</f>
        <v>4.5799999999999952E-2</v>
      </c>
    </row>
    <row r="5078" spans="1:41" x14ac:dyDescent="0.3">
      <c r="A5078" t="s">
        <v>5151</v>
      </c>
      <c r="B5078" t="s">
        <v>89</v>
      </c>
      <c r="C5078">
        <v>1</v>
      </c>
      <c r="D5078" t="s">
        <v>38</v>
      </c>
      <c r="E5078">
        <v>14.06</v>
      </c>
      <c r="F5078">
        <v>54.6</v>
      </c>
      <c r="G5078">
        <v>0.52</v>
      </c>
      <c r="H5078">
        <v>0.435</v>
      </c>
      <c r="I5078">
        <f>Data[[#This Row],[nucleus_area_pct]]/Data[[#This Row],[cytoplasm_ratio]]</f>
        <v>125.51724137931035</v>
      </c>
      <c r="J5078">
        <v>0.69599999999999995</v>
      </c>
      <c r="K5078">
        <v>0.372</v>
      </c>
      <c r="L5078">
        <v>4.96</v>
      </c>
      <c r="M5078">
        <v>3.6</v>
      </c>
      <c r="N5078">
        <v>0.83399999999999996</v>
      </c>
      <c r="O5078">
        <v>414</v>
      </c>
      <c r="P5078">
        <v>60</v>
      </c>
      <c r="Q5078">
        <v>181</v>
      </c>
      <c r="R5078">
        <v>161</v>
      </c>
      <c r="S5078">
        <v>169</v>
      </c>
      <c r="T5078">
        <f>(Data[[#This Row],[mean_r]]/256)*100</f>
        <v>70.703125</v>
      </c>
      <c r="U5078">
        <f>(Data[[#This Row],[mean_g]]/256)*100</f>
        <v>62.890625</v>
      </c>
      <c r="V5078">
        <f>(Data[[#This Row],[mean_b]]/256)*100</f>
        <v>66.015625</v>
      </c>
      <c r="W5078">
        <v>0.629</v>
      </c>
      <c r="X5078" t="s">
        <v>63</v>
      </c>
      <c r="Y5078" t="s">
        <v>40</v>
      </c>
      <c r="Z5078">
        <v>2033</v>
      </c>
      <c r="AA5078">
        <v>5.2</v>
      </c>
      <c r="AB5078">
        <v>11</v>
      </c>
      <c r="AC5078">
        <v>34.9</v>
      </c>
      <c r="AD5078">
        <v>312429</v>
      </c>
      <c r="AE5078">
        <v>95.2</v>
      </c>
      <c r="AF5078">
        <v>33.799999999999997</v>
      </c>
      <c r="AG5078" t="s">
        <v>46</v>
      </c>
      <c r="AH5078" t="s">
        <v>42</v>
      </c>
      <c r="AI5078" t="s">
        <v>56</v>
      </c>
      <c r="AJ5078">
        <v>100</v>
      </c>
      <c r="AK5078">
        <v>512</v>
      </c>
      <c r="AL5078">
        <v>0.75549999999999995</v>
      </c>
      <c r="AM5078">
        <v>0.66739999999999999</v>
      </c>
      <c r="AN5078">
        <v>0.56200000000000006</v>
      </c>
      <c r="AO5078">
        <f>Data[[#This Row],[labeller_confidence_score]]-Data[[#This Row],[cytodiffusion_classification_confidence]]</f>
        <v>-0.10539999999999994</v>
      </c>
    </row>
    <row r="5079" spans="1:41" x14ac:dyDescent="0.3">
      <c r="A5079" t="s">
        <v>5152</v>
      </c>
      <c r="B5079" t="s">
        <v>103</v>
      </c>
      <c r="C5079">
        <v>1</v>
      </c>
      <c r="D5079" t="s">
        <v>104</v>
      </c>
      <c r="E5079">
        <v>4.49</v>
      </c>
      <c r="F5079">
        <v>0</v>
      </c>
      <c r="G5079">
        <v>0</v>
      </c>
      <c r="H5079">
        <v>1</v>
      </c>
      <c r="I5079">
        <f>Data[[#This Row],[nucleus_area_pct]]/Data[[#This Row],[cytoplasm_ratio]]</f>
        <v>0</v>
      </c>
      <c r="J5079">
        <v>0.441</v>
      </c>
      <c r="K5079">
        <v>0.84</v>
      </c>
      <c r="L5079">
        <v>0.81</v>
      </c>
      <c r="M5079">
        <v>1</v>
      </c>
      <c r="N5079">
        <v>0.76700000000000002</v>
      </c>
      <c r="O5079">
        <v>84</v>
      </c>
      <c r="P5079">
        <v>47</v>
      </c>
      <c r="Q5079">
        <v>227</v>
      </c>
      <c r="R5079">
        <v>143</v>
      </c>
      <c r="S5079">
        <v>125</v>
      </c>
      <c r="T5079">
        <f>(Data[[#This Row],[mean_r]]/256)*100</f>
        <v>88.671875</v>
      </c>
      <c r="U5079">
        <f>(Data[[#This Row],[mean_g]]/256)*100</f>
        <v>55.859375</v>
      </c>
      <c r="V5079">
        <f>(Data[[#This Row],[mean_b]]/256)*100</f>
        <v>48.828125</v>
      </c>
      <c r="W5079">
        <v>0.51700000000000002</v>
      </c>
      <c r="X5079" t="s">
        <v>39</v>
      </c>
      <c r="Y5079" t="s">
        <v>45</v>
      </c>
      <c r="Z5079">
        <v>7550</v>
      </c>
      <c r="AA5079">
        <v>4.71</v>
      </c>
      <c r="AB5079">
        <v>13.1</v>
      </c>
      <c r="AC5079">
        <v>40.1</v>
      </c>
      <c r="AD5079">
        <v>156913</v>
      </c>
      <c r="AE5079">
        <v>91.6</v>
      </c>
      <c r="AF5079">
        <v>34.799999999999997</v>
      </c>
      <c r="AG5079" t="s">
        <v>41</v>
      </c>
      <c r="AH5079" t="s">
        <v>42</v>
      </c>
      <c r="AI5079" t="s">
        <v>52</v>
      </c>
      <c r="AJ5079">
        <v>100</v>
      </c>
      <c r="AK5079">
        <v>360</v>
      </c>
      <c r="AL5079">
        <v>0.88580000000000003</v>
      </c>
      <c r="AM5079">
        <v>0.90859999999999996</v>
      </c>
      <c r="AN5079">
        <v>0.66779999999999995</v>
      </c>
      <c r="AO5079">
        <f>Data[[#This Row],[labeller_confidence_score]]-Data[[#This Row],[cytodiffusion_classification_confidence]]</f>
        <v>-0.24080000000000001</v>
      </c>
    </row>
    <row r="5080" spans="1:41" x14ac:dyDescent="0.3">
      <c r="A5080" t="s">
        <v>5153</v>
      </c>
      <c r="B5080" t="s">
        <v>54</v>
      </c>
      <c r="C5080">
        <v>0</v>
      </c>
      <c r="D5080" t="s">
        <v>54</v>
      </c>
      <c r="E5080">
        <v>7.48</v>
      </c>
      <c r="F5080">
        <v>0</v>
      </c>
      <c r="G5080">
        <v>0</v>
      </c>
      <c r="H5080">
        <v>1</v>
      </c>
      <c r="I5080">
        <f>Data[[#This Row],[nucleus_area_pct]]/Data[[#This Row],[cytoplasm_ratio]]</f>
        <v>0</v>
      </c>
      <c r="J5080">
        <v>0.85</v>
      </c>
      <c r="K5080">
        <v>0.16700000000000001</v>
      </c>
      <c r="L5080">
        <v>0.6</v>
      </c>
      <c r="M5080">
        <v>1</v>
      </c>
      <c r="N5080">
        <v>0.94499999999999995</v>
      </c>
      <c r="O5080">
        <v>210</v>
      </c>
      <c r="P5080">
        <v>48</v>
      </c>
      <c r="Q5080">
        <v>238</v>
      </c>
      <c r="R5080">
        <v>127</v>
      </c>
      <c r="S5080">
        <v>134</v>
      </c>
      <c r="T5080">
        <f>(Data[[#This Row],[mean_r]]/256)*100</f>
        <v>92.96875</v>
      </c>
      <c r="U5080">
        <f>(Data[[#This Row],[mean_g]]/256)*100</f>
        <v>49.609375</v>
      </c>
      <c r="V5080">
        <f>(Data[[#This Row],[mean_b]]/256)*100</f>
        <v>52.34375</v>
      </c>
      <c r="W5080">
        <v>0.59799999999999998</v>
      </c>
      <c r="X5080" t="s">
        <v>51</v>
      </c>
      <c r="Y5080" t="s">
        <v>45</v>
      </c>
      <c r="Z5080">
        <v>7444</v>
      </c>
      <c r="AA5080">
        <v>6.14</v>
      </c>
      <c r="AB5080">
        <v>12.9</v>
      </c>
      <c r="AC5080">
        <v>27.8</v>
      </c>
      <c r="AD5080">
        <v>248729</v>
      </c>
      <c r="AE5080">
        <v>94</v>
      </c>
      <c r="AF5080">
        <v>33.9</v>
      </c>
      <c r="AG5080" t="s">
        <v>64</v>
      </c>
      <c r="AH5080" t="s">
        <v>68</v>
      </c>
      <c r="AI5080" t="s">
        <v>52</v>
      </c>
      <c r="AJ5080">
        <v>100</v>
      </c>
      <c r="AK5080">
        <v>360</v>
      </c>
      <c r="AL5080">
        <v>3.0200000000000001E-2</v>
      </c>
      <c r="AM5080">
        <v>0.878</v>
      </c>
      <c r="AN5080">
        <v>0.90439999999999998</v>
      </c>
      <c r="AO5080">
        <f>Data[[#This Row],[labeller_confidence_score]]-Data[[#This Row],[cytodiffusion_classification_confidence]]</f>
        <v>2.6399999999999979E-2</v>
      </c>
    </row>
    <row r="5081" spans="1:41" x14ac:dyDescent="0.3">
      <c r="A5081" t="s">
        <v>5154</v>
      </c>
      <c r="B5081" t="s">
        <v>81</v>
      </c>
      <c r="C5081">
        <v>1</v>
      </c>
      <c r="D5081" t="s">
        <v>82</v>
      </c>
      <c r="E5081">
        <v>14.78</v>
      </c>
      <c r="F5081">
        <v>80.400000000000006</v>
      </c>
      <c r="G5081">
        <v>0.49</v>
      </c>
      <c r="H5081">
        <v>9.8000000000000004E-2</v>
      </c>
      <c r="I5081">
        <f>Data[[#This Row],[nucleus_area_pct]]/Data[[#This Row],[cytoplasm_ratio]]</f>
        <v>820.40816326530614</v>
      </c>
      <c r="J5081">
        <v>0.82299999999999995</v>
      </c>
      <c r="K5081">
        <v>0.28599999999999998</v>
      </c>
      <c r="L5081">
        <v>0.96</v>
      </c>
      <c r="M5081">
        <v>1</v>
      </c>
      <c r="N5081">
        <v>0.84599999999999997</v>
      </c>
      <c r="O5081">
        <v>750</v>
      </c>
      <c r="P5081">
        <v>90</v>
      </c>
      <c r="Q5081">
        <v>159</v>
      </c>
      <c r="R5081">
        <v>144</v>
      </c>
      <c r="S5081">
        <v>219</v>
      </c>
      <c r="T5081">
        <f>(Data[[#This Row],[mean_r]]/256)*100</f>
        <v>62.109375</v>
      </c>
      <c r="U5081">
        <f>(Data[[#This Row],[mean_g]]/256)*100</f>
        <v>56.25</v>
      </c>
      <c r="V5081">
        <f>(Data[[#This Row],[mean_b]]/256)*100</f>
        <v>85.546875</v>
      </c>
      <c r="W5081">
        <v>0.70699999999999996</v>
      </c>
      <c r="X5081" t="s">
        <v>51</v>
      </c>
      <c r="Y5081" t="s">
        <v>45</v>
      </c>
      <c r="Z5081">
        <v>4891</v>
      </c>
      <c r="AA5081">
        <v>4.3</v>
      </c>
      <c r="AB5081">
        <v>11.6</v>
      </c>
      <c r="AC5081">
        <v>45.2</v>
      </c>
      <c r="AD5081">
        <v>263524</v>
      </c>
      <c r="AE5081">
        <v>85.6</v>
      </c>
      <c r="AF5081">
        <v>34</v>
      </c>
      <c r="AG5081" t="s">
        <v>46</v>
      </c>
      <c r="AH5081" t="s">
        <v>47</v>
      </c>
      <c r="AI5081" t="s">
        <v>56</v>
      </c>
      <c r="AJ5081">
        <v>40</v>
      </c>
      <c r="AK5081">
        <v>224</v>
      </c>
      <c r="AL5081">
        <v>0.91169999999999995</v>
      </c>
      <c r="AM5081">
        <v>0.88839999999999997</v>
      </c>
      <c r="AN5081">
        <v>0.75060000000000004</v>
      </c>
      <c r="AO5081">
        <f>Data[[#This Row],[labeller_confidence_score]]-Data[[#This Row],[cytodiffusion_classification_confidence]]</f>
        <v>-0.13779999999999992</v>
      </c>
    </row>
    <row r="5082" spans="1:41" x14ac:dyDescent="0.3">
      <c r="A5082" t="s">
        <v>5155</v>
      </c>
      <c r="B5082" t="s">
        <v>60</v>
      </c>
      <c r="C5082">
        <v>0</v>
      </c>
      <c r="D5082" t="s">
        <v>50</v>
      </c>
      <c r="E5082">
        <v>16.64</v>
      </c>
      <c r="F5082">
        <v>58.4</v>
      </c>
      <c r="G5082">
        <v>0.42799999999999999</v>
      </c>
      <c r="H5082">
        <v>0.25600000000000001</v>
      </c>
      <c r="I5082">
        <f>Data[[#This Row],[nucleus_area_pct]]/Data[[#This Row],[cytoplasm_ratio]]</f>
        <v>228.125</v>
      </c>
      <c r="J5082">
        <v>0.755</v>
      </c>
      <c r="K5082">
        <v>0.56599999999999995</v>
      </c>
      <c r="L5082">
        <v>2.35</v>
      </c>
      <c r="M5082">
        <v>1.1000000000000001</v>
      </c>
      <c r="N5082">
        <v>0.63400000000000001</v>
      </c>
      <c r="O5082">
        <v>521</v>
      </c>
      <c r="P5082">
        <v>78</v>
      </c>
      <c r="Q5082">
        <v>185</v>
      </c>
      <c r="R5082">
        <v>177</v>
      </c>
      <c r="S5082">
        <v>176</v>
      </c>
      <c r="T5082">
        <f>(Data[[#This Row],[mean_r]]/256)*100</f>
        <v>72.265625</v>
      </c>
      <c r="U5082">
        <f>(Data[[#This Row],[mean_g]]/256)*100</f>
        <v>69.140625</v>
      </c>
      <c r="V5082">
        <f>(Data[[#This Row],[mean_b]]/256)*100</f>
        <v>68.75</v>
      </c>
      <c r="W5082">
        <v>0.6</v>
      </c>
      <c r="X5082" t="s">
        <v>39</v>
      </c>
      <c r="Y5082" t="s">
        <v>45</v>
      </c>
      <c r="Z5082">
        <v>9757</v>
      </c>
      <c r="AA5082">
        <v>5.47</v>
      </c>
      <c r="AB5082">
        <v>15.7</v>
      </c>
      <c r="AC5082">
        <v>46.4</v>
      </c>
      <c r="AD5082">
        <v>193965</v>
      </c>
      <c r="AE5082">
        <v>76.7</v>
      </c>
      <c r="AF5082">
        <v>34.5</v>
      </c>
      <c r="AG5082" t="s">
        <v>64</v>
      </c>
      <c r="AH5082" t="s">
        <v>42</v>
      </c>
      <c r="AI5082" t="s">
        <v>52</v>
      </c>
      <c r="AJ5082">
        <v>40</v>
      </c>
      <c r="AK5082">
        <v>224</v>
      </c>
      <c r="AL5082">
        <v>5.7700000000000001E-2</v>
      </c>
      <c r="AM5082">
        <v>0.88949999999999996</v>
      </c>
      <c r="AN5082">
        <v>0.85619999999999996</v>
      </c>
      <c r="AO5082">
        <f>Data[[#This Row],[labeller_confidence_score]]-Data[[#This Row],[cytodiffusion_classification_confidence]]</f>
        <v>-3.3299999999999996E-2</v>
      </c>
    </row>
    <row r="5083" spans="1:41" x14ac:dyDescent="0.3">
      <c r="A5083" t="s">
        <v>5156</v>
      </c>
      <c r="B5083" t="s">
        <v>49</v>
      </c>
      <c r="C5083">
        <v>0</v>
      </c>
      <c r="D5083" t="s">
        <v>50</v>
      </c>
      <c r="E5083">
        <v>10.36</v>
      </c>
      <c r="F5083">
        <v>60.1</v>
      </c>
      <c r="G5083">
        <v>0.59</v>
      </c>
      <c r="H5083">
        <v>0.5</v>
      </c>
      <c r="I5083">
        <f>Data[[#This Row],[nucleus_area_pct]]/Data[[#This Row],[cytoplasm_ratio]]</f>
        <v>120.2</v>
      </c>
      <c r="J5083">
        <v>0.83799999999999997</v>
      </c>
      <c r="K5083">
        <v>0.34</v>
      </c>
      <c r="L5083">
        <v>2.5499999999999998</v>
      </c>
      <c r="M5083">
        <v>3.5</v>
      </c>
      <c r="N5083">
        <v>0.83099999999999996</v>
      </c>
      <c r="O5083">
        <v>396</v>
      </c>
      <c r="P5083">
        <v>74</v>
      </c>
      <c r="Q5083">
        <v>214</v>
      </c>
      <c r="R5083">
        <v>146</v>
      </c>
      <c r="S5083">
        <v>190</v>
      </c>
      <c r="T5083">
        <f>(Data[[#This Row],[mean_r]]/256)*100</f>
        <v>83.59375</v>
      </c>
      <c r="U5083">
        <f>(Data[[#This Row],[mean_g]]/256)*100</f>
        <v>57.03125</v>
      </c>
      <c r="V5083">
        <f>(Data[[#This Row],[mean_b]]/256)*100</f>
        <v>74.21875</v>
      </c>
      <c r="W5083">
        <v>0.63100000000000001</v>
      </c>
      <c r="X5083" t="s">
        <v>39</v>
      </c>
      <c r="Y5083" t="s">
        <v>45</v>
      </c>
      <c r="Z5083">
        <v>5250</v>
      </c>
      <c r="AA5083">
        <v>4.96</v>
      </c>
      <c r="AB5083">
        <v>11.3</v>
      </c>
      <c r="AC5083">
        <v>34.5</v>
      </c>
      <c r="AD5083">
        <v>58929</v>
      </c>
      <c r="AE5083">
        <v>92.6</v>
      </c>
      <c r="AF5083">
        <v>33.5</v>
      </c>
      <c r="AG5083" t="s">
        <v>41</v>
      </c>
      <c r="AH5083" t="s">
        <v>47</v>
      </c>
      <c r="AI5083" t="s">
        <v>43</v>
      </c>
      <c r="AJ5083">
        <v>100</v>
      </c>
      <c r="AK5083">
        <v>360</v>
      </c>
      <c r="AL5083">
        <v>0.11269999999999999</v>
      </c>
      <c r="AM5083">
        <v>0.90010000000000001</v>
      </c>
      <c r="AN5083">
        <v>0.92869999999999997</v>
      </c>
      <c r="AO5083">
        <f>Data[[#This Row],[labeller_confidence_score]]-Data[[#This Row],[cytodiffusion_classification_confidence]]</f>
        <v>2.8599999999999959E-2</v>
      </c>
    </row>
    <row r="5084" spans="1:41" x14ac:dyDescent="0.3">
      <c r="A5084" t="s">
        <v>5157</v>
      </c>
      <c r="B5084" t="s">
        <v>81</v>
      </c>
      <c r="C5084">
        <v>1</v>
      </c>
      <c r="D5084" t="s">
        <v>82</v>
      </c>
      <c r="E5084">
        <v>11.69</v>
      </c>
      <c r="F5084">
        <v>88.2</v>
      </c>
      <c r="G5084">
        <v>0.38300000000000001</v>
      </c>
      <c r="H5084">
        <v>0.14199999999999999</v>
      </c>
      <c r="I5084">
        <f>Data[[#This Row],[nucleus_area_pct]]/Data[[#This Row],[cytoplasm_ratio]]</f>
        <v>621.12676056338034</v>
      </c>
      <c r="J5084">
        <v>0.89200000000000002</v>
      </c>
      <c r="K5084">
        <v>0.16300000000000001</v>
      </c>
      <c r="L5084">
        <v>0.63</v>
      </c>
      <c r="M5084">
        <v>1</v>
      </c>
      <c r="N5084">
        <v>0.876</v>
      </c>
      <c r="O5084">
        <v>746</v>
      </c>
      <c r="P5084">
        <v>102</v>
      </c>
      <c r="Q5084">
        <v>222</v>
      </c>
      <c r="R5084">
        <v>122</v>
      </c>
      <c r="S5084">
        <v>178</v>
      </c>
      <c r="T5084">
        <f>(Data[[#This Row],[mean_r]]/256)*100</f>
        <v>86.71875</v>
      </c>
      <c r="U5084">
        <f>(Data[[#This Row],[mean_g]]/256)*100</f>
        <v>47.65625</v>
      </c>
      <c r="V5084">
        <f>(Data[[#This Row],[mean_b]]/256)*100</f>
        <v>69.53125</v>
      </c>
      <c r="W5084">
        <v>0.53500000000000003</v>
      </c>
      <c r="X5084" t="s">
        <v>51</v>
      </c>
      <c r="Y5084" t="s">
        <v>45</v>
      </c>
      <c r="Z5084">
        <v>9502</v>
      </c>
      <c r="AA5084">
        <v>5.77</v>
      </c>
      <c r="AB5084">
        <v>12.3</v>
      </c>
      <c r="AC5084">
        <v>28.5</v>
      </c>
      <c r="AD5084">
        <v>261950</v>
      </c>
      <c r="AE5084">
        <v>93.8</v>
      </c>
      <c r="AF5084">
        <v>33.4</v>
      </c>
      <c r="AG5084" t="s">
        <v>46</v>
      </c>
      <c r="AH5084" t="s">
        <v>42</v>
      </c>
      <c r="AI5084" t="s">
        <v>56</v>
      </c>
      <c r="AJ5084">
        <v>40</v>
      </c>
      <c r="AK5084">
        <v>224</v>
      </c>
      <c r="AL5084">
        <v>0.71499999999999997</v>
      </c>
      <c r="AM5084">
        <v>0.60329999999999995</v>
      </c>
      <c r="AN5084">
        <v>0.5978</v>
      </c>
      <c r="AO5084">
        <f>Data[[#This Row],[labeller_confidence_score]]-Data[[#This Row],[cytodiffusion_classification_confidence]]</f>
        <v>-5.4999999999999494E-3</v>
      </c>
    </row>
    <row r="5085" spans="1:41" x14ac:dyDescent="0.3">
      <c r="A5085" t="s">
        <v>5158</v>
      </c>
      <c r="B5085" t="s">
        <v>49</v>
      </c>
      <c r="C5085">
        <v>0</v>
      </c>
      <c r="D5085" t="s">
        <v>50</v>
      </c>
      <c r="E5085">
        <v>11.84</v>
      </c>
      <c r="F5085">
        <v>57.7</v>
      </c>
      <c r="G5085">
        <v>0.69099999999999995</v>
      </c>
      <c r="H5085">
        <v>0.44600000000000001</v>
      </c>
      <c r="I5085">
        <f>Data[[#This Row],[nucleus_area_pct]]/Data[[#This Row],[cytoplasm_ratio]]</f>
        <v>129.37219730941703</v>
      </c>
      <c r="J5085">
        <v>0.71599999999999997</v>
      </c>
      <c r="K5085">
        <v>0.34899999999999998</v>
      </c>
      <c r="L5085">
        <v>2.5499999999999998</v>
      </c>
      <c r="M5085">
        <v>3.7</v>
      </c>
      <c r="N5085">
        <v>0.873</v>
      </c>
      <c r="O5085">
        <v>413</v>
      </c>
      <c r="P5085">
        <v>59</v>
      </c>
      <c r="Q5085">
        <v>225</v>
      </c>
      <c r="R5085">
        <v>133</v>
      </c>
      <c r="S5085">
        <v>161</v>
      </c>
      <c r="T5085">
        <f>(Data[[#This Row],[mean_r]]/256)*100</f>
        <v>87.890625</v>
      </c>
      <c r="U5085">
        <f>(Data[[#This Row],[mean_g]]/256)*100</f>
        <v>51.953125</v>
      </c>
      <c r="V5085">
        <f>(Data[[#This Row],[mean_b]]/256)*100</f>
        <v>62.890625</v>
      </c>
      <c r="W5085">
        <v>0.63800000000000001</v>
      </c>
      <c r="X5085" t="s">
        <v>51</v>
      </c>
      <c r="Y5085" t="s">
        <v>40</v>
      </c>
      <c r="Z5085">
        <v>7629</v>
      </c>
      <c r="AA5085">
        <v>4.3099999999999996</v>
      </c>
      <c r="AB5085">
        <v>11.2</v>
      </c>
      <c r="AC5085">
        <v>43.2</v>
      </c>
      <c r="AD5085">
        <v>222530</v>
      </c>
      <c r="AE5085">
        <v>86.3</v>
      </c>
      <c r="AF5085">
        <v>35.6</v>
      </c>
      <c r="AG5085" t="s">
        <v>46</v>
      </c>
      <c r="AH5085" t="s">
        <v>47</v>
      </c>
      <c r="AI5085" t="s">
        <v>52</v>
      </c>
      <c r="AJ5085">
        <v>60</v>
      </c>
      <c r="AK5085">
        <v>256</v>
      </c>
      <c r="AL5085">
        <v>8.8999999999999996E-2</v>
      </c>
      <c r="AM5085">
        <v>0.91830000000000001</v>
      </c>
      <c r="AN5085">
        <v>0.96350000000000002</v>
      </c>
      <c r="AO5085">
        <f>Data[[#This Row],[labeller_confidence_score]]-Data[[#This Row],[cytodiffusion_classification_confidence]]</f>
        <v>4.5200000000000018E-2</v>
      </c>
    </row>
    <row r="5086" spans="1:41" x14ac:dyDescent="0.3">
      <c r="A5086" t="s">
        <v>5159</v>
      </c>
      <c r="B5086" t="s">
        <v>180</v>
      </c>
      <c r="C5086">
        <v>1</v>
      </c>
      <c r="D5086" t="s">
        <v>181</v>
      </c>
      <c r="E5086">
        <v>6.88</v>
      </c>
      <c r="F5086">
        <v>0</v>
      </c>
      <c r="G5086">
        <v>0</v>
      </c>
      <c r="H5086">
        <v>1</v>
      </c>
      <c r="I5086">
        <f>Data[[#This Row],[nucleus_area_pct]]/Data[[#This Row],[cytoplasm_ratio]]</f>
        <v>0</v>
      </c>
      <c r="J5086">
        <v>0.29099999999999998</v>
      </c>
      <c r="K5086">
        <v>0.876</v>
      </c>
      <c r="L5086">
        <v>0.6</v>
      </c>
      <c r="M5086">
        <v>1</v>
      </c>
      <c r="N5086">
        <v>0.77</v>
      </c>
      <c r="O5086">
        <v>147</v>
      </c>
      <c r="P5086">
        <v>59</v>
      </c>
      <c r="Q5086">
        <v>217</v>
      </c>
      <c r="R5086">
        <v>144</v>
      </c>
      <c r="S5086">
        <v>128</v>
      </c>
      <c r="T5086">
        <f>(Data[[#This Row],[mean_r]]/256)*100</f>
        <v>84.765625</v>
      </c>
      <c r="U5086">
        <f>(Data[[#This Row],[mean_g]]/256)*100</f>
        <v>56.25</v>
      </c>
      <c r="V5086">
        <f>(Data[[#This Row],[mean_b]]/256)*100</f>
        <v>50</v>
      </c>
      <c r="W5086">
        <v>0.49399999999999999</v>
      </c>
      <c r="X5086" t="s">
        <v>51</v>
      </c>
      <c r="Y5086" t="s">
        <v>45</v>
      </c>
      <c r="Z5086">
        <v>8955</v>
      </c>
      <c r="AA5086">
        <v>5.1100000000000003</v>
      </c>
      <c r="AB5086">
        <v>14.4</v>
      </c>
      <c r="AC5086">
        <v>50</v>
      </c>
      <c r="AD5086">
        <v>271684</v>
      </c>
      <c r="AE5086">
        <v>98.3</v>
      </c>
      <c r="AF5086">
        <v>35.9</v>
      </c>
      <c r="AG5086" t="s">
        <v>46</v>
      </c>
      <c r="AH5086" t="s">
        <v>42</v>
      </c>
      <c r="AI5086" t="s">
        <v>56</v>
      </c>
      <c r="AJ5086">
        <v>100</v>
      </c>
      <c r="AK5086">
        <v>512</v>
      </c>
      <c r="AL5086">
        <v>0.87919999999999998</v>
      </c>
      <c r="AM5086">
        <v>0.78339999999999999</v>
      </c>
      <c r="AN5086">
        <v>0.80759999999999998</v>
      </c>
      <c r="AO5086">
        <f>Data[[#This Row],[labeller_confidence_score]]-Data[[#This Row],[cytodiffusion_classification_confidence]]</f>
        <v>2.4199999999999999E-2</v>
      </c>
    </row>
    <row r="5087" spans="1:41" x14ac:dyDescent="0.3">
      <c r="A5087" t="s">
        <v>5160</v>
      </c>
      <c r="B5087" t="s">
        <v>62</v>
      </c>
      <c r="C5087">
        <v>0</v>
      </c>
      <c r="D5087" t="s">
        <v>50</v>
      </c>
      <c r="E5087">
        <v>7.85</v>
      </c>
      <c r="F5087">
        <v>76.599999999999994</v>
      </c>
      <c r="G5087">
        <v>0.82</v>
      </c>
      <c r="H5087">
        <v>0.184</v>
      </c>
      <c r="I5087">
        <f>Data[[#This Row],[nucleus_area_pct]]/Data[[#This Row],[cytoplasm_ratio]]</f>
        <v>416.30434782608694</v>
      </c>
      <c r="J5087">
        <v>0.90800000000000003</v>
      </c>
      <c r="K5087">
        <v>0.22800000000000001</v>
      </c>
      <c r="L5087">
        <v>0.7</v>
      </c>
      <c r="M5087">
        <v>1.1000000000000001</v>
      </c>
      <c r="N5087">
        <v>0.89</v>
      </c>
      <c r="O5087">
        <v>311</v>
      </c>
      <c r="P5087">
        <v>52</v>
      </c>
      <c r="Q5087">
        <v>189</v>
      </c>
      <c r="R5087">
        <v>143</v>
      </c>
      <c r="S5087">
        <v>177</v>
      </c>
      <c r="T5087">
        <f>(Data[[#This Row],[mean_r]]/256)*100</f>
        <v>73.828125</v>
      </c>
      <c r="U5087">
        <f>(Data[[#This Row],[mean_g]]/256)*100</f>
        <v>55.859375</v>
      </c>
      <c r="V5087">
        <f>(Data[[#This Row],[mean_b]]/256)*100</f>
        <v>69.140625</v>
      </c>
      <c r="W5087">
        <v>0.63600000000000001</v>
      </c>
      <c r="X5087" t="s">
        <v>51</v>
      </c>
      <c r="Y5087" t="s">
        <v>40</v>
      </c>
      <c r="Z5087">
        <v>7951</v>
      </c>
      <c r="AA5087">
        <v>5.96</v>
      </c>
      <c r="AB5087">
        <v>11.6</v>
      </c>
      <c r="AC5087">
        <v>32.1</v>
      </c>
      <c r="AD5087">
        <v>242285</v>
      </c>
      <c r="AE5087">
        <v>87.4</v>
      </c>
      <c r="AF5087">
        <v>33.6</v>
      </c>
      <c r="AG5087" t="s">
        <v>46</v>
      </c>
      <c r="AH5087" t="s">
        <v>42</v>
      </c>
      <c r="AI5087" t="s">
        <v>56</v>
      </c>
      <c r="AJ5087">
        <v>100</v>
      </c>
      <c r="AK5087">
        <v>224</v>
      </c>
      <c r="AL5087">
        <v>0.1663</v>
      </c>
      <c r="AM5087">
        <v>0.84689999999999999</v>
      </c>
      <c r="AN5087">
        <v>0.82750000000000001</v>
      </c>
      <c r="AO5087">
        <f>Data[[#This Row],[labeller_confidence_score]]-Data[[#This Row],[cytodiffusion_classification_confidence]]</f>
        <v>-1.9399999999999973E-2</v>
      </c>
    </row>
    <row r="5088" spans="1:41" x14ac:dyDescent="0.3">
      <c r="A5088" t="s">
        <v>5161</v>
      </c>
      <c r="B5088" t="s">
        <v>54</v>
      </c>
      <c r="C5088">
        <v>0</v>
      </c>
      <c r="D5088" t="s">
        <v>54</v>
      </c>
      <c r="E5088">
        <v>7.94</v>
      </c>
      <c r="F5088">
        <v>0</v>
      </c>
      <c r="G5088">
        <v>0</v>
      </c>
      <c r="H5088">
        <v>1</v>
      </c>
      <c r="I5088">
        <f>Data[[#This Row],[nucleus_area_pct]]/Data[[#This Row],[cytoplasm_ratio]]</f>
        <v>0</v>
      </c>
      <c r="J5088">
        <v>0.89200000000000002</v>
      </c>
      <c r="K5088">
        <v>9.7000000000000003E-2</v>
      </c>
      <c r="L5088">
        <v>0.38</v>
      </c>
      <c r="M5088">
        <v>1</v>
      </c>
      <c r="N5088">
        <v>0.94</v>
      </c>
      <c r="O5088">
        <v>172</v>
      </c>
      <c r="P5088">
        <v>48</v>
      </c>
      <c r="Q5088">
        <v>228</v>
      </c>
      <c r="R5088">
        <v>117</v>
      </c>
      <c r="S5088">
        <v>117</v>
      </c>
      <c r="T5088">
        <f>(Data[[#This Row],[mean_r]]/256)*100</f>
        <v>89.0625</v>
      </c>
      <c r="U5088">
        <f>(Data[[#This Row],[mean_g]]/256)*100</f>
        <v>45.703125</v>
      </c>
      <c r="V5088">
        <f>(Data[[#This Row],[mean_b]]/256)*100</f>
        <v>45.703125</v>
      </c>
      <c r="W5088">
        <v>0.51</v>
      </c>
      <c r="X5088" t="s">
        <v>39</v>
      </c>
      <c r="Y5088" t="s">
        <v>40</v>
      </c>
      <c r="Z5088">
        <v>8576</v>
      </c>
      <c r="AA5088">
        <v>4.97</v>
      </c>
      <c r="AB5088">
        <v>16.399999999999999</v>
      </c>
      <c r="AC5088">
        <v>39.799999999999997</v>
      </c>
      <c r="AD5088">
        <v>118115</v>
      </c>
      <c r="AE5088">
        <v>99.4</v>
      </c>
      <c r="AF5088">
        <v>35.1</v>
      </c>
      <c r="AG5088" t="s">
        <v>64</v>
      </c>
      <c r="AH5088" t="s">
        <v>42</v>
      </c>
      <c r="AI5088" t="s">
        <v>56</v>
      </c>
      <c r="AJ5088">
        <v>100</v>
      </c>
      <c r="AK5088">
        <v>256</v>
      </c>
      <c r="AL5088">
        <v>9.6299999999999997E-2</v>
      </c>
      <c r="AM5088">
        <v>0.9224</v>
      </c>
      <c r="AN5088">
        <v>0.84950000000000003</v>
      </c>
      <c r="AO5088">
        <f>Data[[#This Row],[labeller_confidence_score]]-Data[[#This Row],[cytodiffusion_classification_confidence]]</f>
        <v>-7.2899999999999965E-2</v>
      </c>
    </row>
    <row r="5089" spans="1:41" x14ac:dyDescent="0.3">
      <c r="A5089" t="s">
        <v>5162</v>
      </c>
      <c r="B5089" t="s">
        <v>49</v>
      </c>
      <c r="C5089">
        <v>0</v>
      </c>
      <c r="D5089" t="s">
        <v>50</v>
      </c>
      <c r="E5089">
        <v>12.63</v>
      </c>
      <c r="F5089">
        <v>59.6</v>
      </c>
      <c r="G5089">
        <v>0.42399999999999999</v>
      </c>
      <c r="H5089">
        <v>0.46200000000000002</v>
      </c>
      <c r="I5089">
        <f>Data[[#This Row],[nucleus_area_pct]]/Data[[#This Row],[cytoplasm_ratio]]</f>
        <v>129.00432900432901</v>
      </c>
      <c r="J5089">
        <v>0.76900000000000002</v>
      </c>
      <c r="K5089">
        <v>0.51400000000000001</v>
      </c>
      <c r="L5089">
        <v>3.66</v>
      </c>
      <c r="M5089">
        <v>3.1</v>
      </c>
      <c r="N5089">
        <v>0.83899999999999997</v>
      </c>
      <c r="O5089">
        <v>428</v>
      </c>
      <c r="P5089">
        <v>75</v>
      </c>
      <c r="Q5089">
        <v>194</v>
      </c>
      <c r="R5089">
        <v>165</v>
      </c>
      <c r="S5089">
        <v>181</v>
      </c>
      <c r="T5089">
        <f>(Data[[#This Row],[mean_r]]/256)*100</f>
        <v>75.78125</v>
      </c>
      <c r="U5089">
        <f>(Data[[#This Row],[mean_g]]/256)*100</f>
        <v>64.453125</v>
      </c>
      <c r="V5089">
        <f>(Data[[#This Row],[mean_b]]/256)*100</f>
        <v>70.703125</v>
      </c>
      <c r="W5089">
        <v>0.67</v>
      </c>
      <c r="X5089" t="s">
        <v>39</v>
      </c>
      <c r="Y5089" t="s">
        <v>40</v>
      </c>
      <c r="Z5089">
        <v>5189</v>
      </c>
      <c r="AA5089">
        <v>4.45</v>
      </c>
      <c r="AB5089">
        <v>12.5</v>
      </c>
      <c r="AC5089">
        <v>47.5</v>
      </c>
      <c r="AD5089">
        <v>287756</v>
      </c>
      <c r="AE5089">
        <v>79.2</v>
      </c>
      <c r="AF5089">
        <v>32.700000000000003</v>
      </c>
      <c r="AG5089" t="s">
        <v>41</v>
      </c>
      <c r="AH5089" t="s">
        <v>42</v>
      </c>
      <c r="AI5089" t="s">
        <v>56</v>
      </c>
      <c r="AJ5089">
        <v>60</v>
      </c>
      <c r="AK5089">
        <v>224</v>
      </c>
      <c r="AL5089">
        <v>0.1066</v>
      </c>
      <c r="AM5089">
        <v>0.86699999999999999</v>
      </c>
      <c r="AN5089">
        <v>0.98519999999999996</v>
      </c>
      <c r="AO5089">
        <f>Data[[#This Row],[labeller_confidence_score]]-Data[[#This Row],[cytodiffusion_classification_confidence]]</f>
        <v>0.11819999999999997</v>
      </c>
    </row>
    <row r="5090" spans="1:41" x14ac:dyDescent="0.3">
      <c r="A5090" t="s">
        <v>5163</v>
      </c>
      <c r="B5090" t="s">
        <v>62</v>
      </c>
      <c r="C5090">
        <v>0</v>
      </c>
      <c r="D5090" t="s">
        <v>50</v>
      </c>
      <c r="E5090">
        <v>8.23</v>
      </c>
      <c r="F5090">
        <v>79.099999999999994</v>
      </c>
      <c r="G5090">
        <v>0.80200000000000005</v>
      </c>
      <c r="H5090">
        <v>0.153</v>
      </c>
      <c r="I5090">
        <f>Data[[#This Row],[nucleus_area_pct]]/Data[[#This Row],[cytoplasm_ratio]]</f>
        <v>516.99346405228755</v>
      </c>
      <c r="J5090">
        <v>0.93300000000000005</v>
      </c>
      <c r="K5090">
        <v>0.17499999999999999</v>
      </c>
      <c r="L5090">
        <v>1.07</v>
      </c>
      <c r="M5090">
        <v>1.1000000000000001</v>
      </c>
      <c r="N5090">
        <v>0.89200000000000002</v>
      </c>
      <c r="O5090">
        <v>266</v>
      </c>
      <c r="P5090">
        <v>60</v>
      </c>
      <c r="Q5090">
        <v>195</v>
      </c>
      <c r="R5090">
        <v>173</v>
      </c>
      <c r="S5090">
        <v>184</v>
      </c>
      <c r="T5090">
        <f>(Data[[#This Row],[mean_r]]/256)*100</f>
        <v>76.171875</v>
      </c>
      <c r="U5090">
        <f>(Data[[#This Row],[mean_g]]/256)*100</f>
        <v>67.578125</v>
      </c>
      <c r="V5090">
        <f>(Data[[#This Row],[mean_b]]/256)*100</f>
        <v>71.875</v>
      </c>
      <c r="W5090">
        <v>0.58199999999999996</v>
      </c>
      <c r="X5090" t="s">
        <v>63</v>
      </c>
      <c r="Y5090" t="s">
        <v>40</v>
      </c>
      <c r="Z5090">
        <v>9107</v>
      </c>
      <c r="AA5090">
        <v>6</v>
      </c>
      <c r="AB5090">
        <v>13.8</v>
      </c>
      <c r="AC5090">
        <v>43.6</v>
      </c>
      <c r="AD5090">
        <v>258429</v>
      </c>
      <c r="AE5090">
        <v>104</v>
      </c>
      <c r="AF5090">
        <v>34</v>
      </c>
      <c r="AG5090" t="s">
        <v>46</v>
      </c>
      <c r="AH5090" t="s">
        <v>42</v>
      </c>
      <c r="AI5090" t="s">
        <v>43</v>
      </c>
      <c r="AJ5090">
        <v>40</v>
      </c>
      <c r="AK5090">
        <v>256</v>
      </c>
      <c r="AL5090">
        <v>4.5699999999999998E-2</v>
      </c>
      <c r="AM5090">
        <v>0.86990000000000001</v>
      </c>
      <c r="AN5090">
        <v>0.90049999999999997</v>
      </c>
      <c r="AO5090">
        <f>Data[[#This Row],[labeller_confidence_score]]-Data[[#This Row],[cytodiffusion_classification_confidence]]</f>
        <v>3.0599999999999961E-2</v>
      </c>
    </row>
    <row r="5091" spans="1:41" x14ac:dyDescent="0.3">
      <c r="A5091" t="s">
        <v>5164</v>
      </c>
      <c r="B5091" t="s">
        <v>54</v>
      </c>
      <c r="C5091">
        <v>0</v>
      </c>
      <c r="D5091" t="s">
        <v>54</v>
      </c>
      <c r="E5091">
        <v>7.15</v>
      </c>
      <c r="F5091">
        <v>0</v>
      </c>
      <c r="G5091">
        <v>0</v>
      </c>
      <c r="H5091">
        <v>1</v>
      </c>
      <c r="I5091">
        <f>Data[[#This Row],[nucleus_area_pct]]/Data[[#This Row],[cytoplasm_ratio]]</f>
        <v>0</v>
      </c>
      <c r="J5091">
        <v>0.90600000000000003</v>
      </c>
      <c r="K5091">
        <v>0.25700000000000001</v>
      </c>
      <c r="L5091">
        <v>0.53</v>
      </c>
      <c r="M5091">
        <v>1</v>
      </c>
      <c r="N5091">
        <v>0.94399999999999995</v>
      </c>
      <c r="O5091">
        <v>167</v>
      </c>
      <c r="P5091">
        <v>57</v>
      </c>
      <c r="Q5091">
        <v>228</v>
      </c>
      <c r="R5091">
        <v>117</v>
      </c>
      <c r="S5091">
        <v>116</v>
      </c>
      <c r="T5091">
        <f>(Data[[#This Row],[mean_r]]/256)*100</f>
        <v>89.0625</v>
      </c>
      <c r="U5091">
        <f>(Data[[#This Row],[mean_g]]/256)*100</f>
        <v>45.703125</v>
      </c>
      <c r="V5091">
        <f>(Data[[#This Row],[mean_b]]/256)*100</f>
        <v>45.3125</v>
      </c>
      <c r="W5091">
        <v>0.49099999999999999</v>
      </c>
      <c r="X5091" t="s">
        <v>51</v>
      </c>
      <c r="Y5091" t="s">
        <v>45</v>
      </c>
      <c r="Z5091">
        <v>9185</v>
      </c>
      <c r="AA5091">
        <v>4.4800000000000004</v>
      </c>
      <c r="AB5091">
        <v>13.5</v>
      </c>
      <c r="AC5091">
        <v>35.200000000000003</v>
      </c>
      <c r="AD5091">
        <v>371360</v>
      </c>
      <c r="AE5091">
        <v>81.400000000000006</v>
      </c>
      <c r="AF5091">
        <v>32.299999999999997</v>
      </c>
      <c r="AG5091" t="s">
        <v>46</v>
      </c>
      <c r="AH5091" t="s">
        <v>47</v>
      </c>
      <c r="AI5091" t="s">
        <v>52</v>
      </c>
      <c r="AJ5091">
        <v>100</v>
      </c>
      <c r="AK5091">
        <v>224</v>
      </c>
      <c r="AL5091">
        <v>0.13070000000000001</v>
      </c>
      <c r="AM5091">
        <v>0.91390000000000005</v>
      </c>
      <c r="AN5091">
        <v>0.86450000000000005</v>
      </c>
      <c r="AO5091">
        <f>Data[[#This Row],[labeller_confidence_score]]-Data[[#This Row],[cytodiffusion_classification_confidence]]</f>
        <v>-4.9399999999999999E-2</v>
      </c>
    </row>
    <row r="5092" spans="1:41" x14ac:dyDescent="0.3">
      <c r="A5092" t="s">
        <v>5165</v>
      </c>
      <c r="B5092" t="s">
        <v>106</v>
      </c>
      <c r="C5092">
        <v>1</v>
      </c>
      <c r="D5092" t="s">
        <v>82</v>
      </c>
      <c r="E5092">
        <v>15.97</v>
      </c>
      <c r="F5092">
        <v>90.7</v>
      </c>
      <c r="G5092">
        <v>0.504</v>
      </c>
      <c r="H5092">
        <v>0.17299999999999999</v>
      </c>
      <c r="I5092">
        <f>Data[[#This Row],[nucleus_area_pct]]/Data[[#This Row],[cytoplasm_ratio]]</f>
        <v>524.27745664739894</v>
      </c>
      <c r="J5092">
        <v>0.91800000000000004</v>
      </c>
      <c r="K5092">
        <v>0.20200000000000001</v>
      </c>
      <c r="L5092">
        <v>0.5</v>
      </c>
      <c r="M5092">
        <v>1</v>
      </c>
      <c r="N5092">
        <v>0.95599999999999996</v>
      </c>
      <c r="O5092">
        <v>488</v>
      </c>
      <c r="P5092">
        <v>79</v>
      </c>
      <c r="Q5092">
        <v>190</v>
      </c>
      <c r="R5092">
        <v>131</v>
      </c>
      <c r="S5092">
        <v>199</v>
      </c>
      <c r="T5092">
        <f>(Data[[#This Row],[mean_r]]/256)*100</f>
        <v>74.21875</v>
      </c>
      <c r="U5092">
        <f>(Data[[#This Row],[mean_g]]/256)*100</f>
        <v>51.171875</v>
      </c>
      <c r="V5092">
        <f>(Data[[#This Row],[mean_b]]/256)*100</f>
        <v>77.734375</v>
      </c>
      <c r="W5092">
        <v>0.80300000000000005</v>
      </c>
      <c r="X5092" t="s">
        <v>39</v>
      </c>
      <c r="Y5092" t="s">
        <v>40</v>
      </c>
      <c r="Z5092">
        <v>12082</v>
      </c>
      <c r="AA5092">
        <v>4.49</v>
      </c>
      <c r="AB5092">
        <v>10.4</v>
      </c>
      <c r="AC5092">
        <v>40.5</v>
      </c>
      <c r="AD5092">
        <v>273547</v>
      </c>
      <c r="AE5092">
        <v>90.2</v>
      </c>
      <c r="AF5092">
        <v>32.4</v>
      </c>
      <c r="AG5092" t="s">
        <v>64</v>
      </c>
      <c r="AH5092" t="s">
        <v>42</v>
      </c>
      <c r="AI5092" t="s">
        <v>43</v>
      </c>
      <c r="AJ5092">
        <v>100</v>
      </c>
      <c r="AK5092">
        <v>512</v>
      </c>
      <c r="AL5092">
        <v>0.90680000000000005</v>
      </c>
      <c r="AM5092">
        <v>0.75860000000000005</v>
      </c>
      <c r="AN5092">
        <v>0.8085</v>
      </c>
      <c r="AO5092">
        <f>Data[[#This Row],[labeller_confidence_score]]-Data[[#This Row],[cytodiffusion_classification_confidence]]</f>
        <v>4.9899999999999944E-2</v>
      </c>
    </row>
    <row r="5093" spans="1:41" x14ac:dyDescent="0.3">
      <c r="A5093" t="s">
        <v>5166</v>
      </c>
      <c r="B5093" t="s">
        <v>49</v>
      </c>
      <c r="C5093">
        <v>0</v>
      </c>
      <c r="D5093" t="s">
        <v>50</v>
      </c>
      <c r="E5093">
        <v>10.51</v>
      </c>
      <c r="F5093">
        <v>57.2</v>
      </c>
      <c r="G5093">
        <v>0.63</v>
      </c>
      <c r="H5093">
        <v>0.49099999999999999</v>
      </c>
      <c r="I5093">
        <f>Data[[#This Row],[nucleus_area_pct]]/Data[[#This Row],[cytoplasm_ratio]]</f>
        <v>116.49694501018331</v>
      </c>
      <c r="J5093">
        <v>0.81899999999999995</v>
      </c>
      <c r="K5093">
        <v>0.375</v>
      </c>
      <c r="L5093">
        <v>3</v>
      </c>
      <c r="M5093">
        <v>3.7</v>
      </c>
      <c r="N5093">
        <v>0.86099999999999999</v>
      </c>
      <c r="O5093">
        <v>420</v>
      </c>
      <c r="P5093">
        <v>81</v>
      </c>
      <c r="Q5093">
        <v>206</v>
      </c>
      <c r="R5093">
        <v>145</v>
      </c>
      <c r="S5093">
        <v>184</v>
      </c>
      <c r="T5093">
        <f>(Data[[#This Row],[mean_r]]/256)*100</f>
        <v>80.46875</v>
      </c>
      <c r="U5093">
        <f>(Data[[#This Row],[mean_g]]/256)*100</f>
        <v>56.640625</v>
      </c>
      <c r="V5093">
        <f>(Data[[#This Row],[mean_b]]/256)*100</f>
        <v>71.875</v>
      </c>
      <c r="W5093">
        <v>0.65700000000000003</v>
      </c>
      <c r="X5093" t="s">
        <v>51</v>
      </c>
      <c r="Y5093" t="s">
        <v>45</v>
      </c>
      <c r="Z5093">
        <v>6794</v>
      </c>
      <c r="AA5093">
        <v>4.87</v>
      </c>
      <c r="AB5093">
        <v>11.5</v>
      </c>
      <c r="AC5093">
        <v>47.4</v>
      </c>
      <c r="AD5093">
        <v>444113</v>
      </c>
      <c r="AE5093">
        <v>113.5</v>
      </c>
      <c r="AF5093">
        <v>32.200000000000003</v>
      </c>
      <c r="AG5093" t="s">
        <v>46</v>
      </c>
      <c r="AH5093" t="s">
        <v>42</v>
      </c>
      <c r="AI5093" t="s">
        <v>52</v>
      </c>
      <c r="AJ5093">
        <v>100</v>
      </c>
      <c r="AK5093">
        <v>360</v>
      </c>
      <c r="AL5093">
        <v>9.9099999999999994E-2</v>
      </c>
      <c r="AM5093">
        <v>0.83069999999999999</v>
      </c>
      <c r="AN5093">
        <v>0.87719999999999998</v>
      </c>
      <c r="AO5093">
        <f>Data[[#This Row],[labeller_confidence_score]]-Data[[#This Row],[cytodiffusion_classification_confidence]]</f>
        <v>4.6499999999999986E-2</v>
      </c>
    </row>
    <row r="5094" spans="1:41" x14ac:dyDescent="0.3">
      <c r="A5094" t="s">
        <v>5167</v>
      </c>
      <c r="B5094" t="s">
        <v>58</v>
      </c>
      <c r="C5094">
        <v>1</v>
      </c>
      <c r="D5094" t="s">
        <v>38</v>
      </c>
      <c r="E5094">
        <v>14.36</v>
      </c>
      <c r="F5094">
        <v>62.8</v>
      </c>
      <c r="G5094">
        <v>0.61599999999999999</v>
      </c>
      <c r="H5094">
        <v>0.224</v>
      </c>
      <c r="I5094">
        <f>Data[[#This Row],[nucleus_area_pct]]/Data[[#This Row],[cytoplasm_ratio]]</f>
        <v>280.35714285714283</v>
      </c>
      <c r="J5094">
        <v>0.72099999999999997</v>
      </c>
      <c r="K5094">
        <v>0.41699999999999998</v>
      </c>
      <c r="L5094">
        <v>2.15</v>
      </c>
      <c r="M5094">
        <v>1</v>
      </c>
      <c r="N5094">
        <v>0.79100000000000004</v>
      </c>
      <c r="O5094">
        <v>490</v>
      </c>
      <c r="P5094">
        <v>97</v>
      </c>
      <c r="Q5094">
        <v>205</v>
      </c>
      <c r="R5094">
        <v>166</v>
      </c>
      <c r="S5094">
        <v>191</v>
      </c>
      <c r="T5094">
        <f>(Data[[#This Row],[mean_r]]/256)*100</f>
        <v>80.078125</v>
      </c>
      <c r="U5094">
        <f>(Data[[#This Row],[mean_g]]/256)*100</f>
        <v>64.84375</v>
      </c>
      <c r="V5094">
        <f>(Data[[#This Row],[mean_b]]/256)*100</f>
        <v>74.609375</v>
      </c>
      <c r="W5094">
        <v>0.79500000000000004</v>
      </c>
      <c r="X5094" t="s">
        <v>51</v>
      </c>
      <c r="Y5094" t="s">
        <v>40</v>
      </c>
      <c r="Z5094">
        <v>5202</v>
      </c>
      <c r="AA5094">
        <v>4.82</v>
      </c>
      <c r="AB5094">
        <v>11.8</v>
      </c>
      <c r="AC5094">
        <v>43.1</v>
      </c>
      <c r="AD5094">
        <v>119808</v>
      </c>
      <c r="AE5094">
        <v>92.4</v>
      </c>
      <c r="AF5094">
        <v>32.799999999999997</v>
      </c>
      <c r="AG5094" t="s">
        <v>64</v>
      </c>
      <c r="AH5094" t="s">
        <v>68</v>
      </c>
      <c r="AI5094" t="s">
        <v>43</v>
      </c>
      <c r="AJ5094">
        <v>40</v>
      </c>
      <c r="AK5094">
        <v>512</v>
      </c>
      <c r="AL5094">
        <v>1</v>
      </c>
      <c r="AM5094">
        <v>0.61599999999999999</v>
      </c>
      <c r="AN5094">
        <v>0.67810000000000004</v>
      </c>
      <c r="AO5094">
        <f>Data[[#This Row],[labeller_confidence_score]]-Data[[#This Row],[cytodiffusion_classification_confidence]]</f>
        <v>6.2100000000000044E-2</v>
      </c>
    </row>
    <row r="5095" spans="1:41" x14ac:dyDescent="0.3">
      <c r="A5095" t="s">
        <v>5168</v>
      </c>
      <c r="B5095" t="s">
        <v>49</v>
      </c>
      <c r="C5095">
        <v>0</v>
      </c>
      <c r="D5095" t="s">
        <v>50</v>
      </c>
      <c r="E5095">
        <v>13.39</v>
      </c>
      <c r="F5095">
        <v>56.3</v>
      </c>
      <c r="G5095">
        <v>0.50600000000000001</v>
      </c>
      <c r="H5095">
        <v>0.35699999999999998</v>
      </c>
      <c r="I5095">
        <f>Data[[#This Row],[nucleus_area_pct]]/Data[[#This Row],[cytoplasm_ratio]]</f>
        <v>157.70308123249299</v>
      </c>
      <c r="J5095">
        <v>0.78500000000000003</v>
      </c>
      <c r="K5095">
        <v>0.27200000000000002</v>
      </c>
      <c r="L5095">
        <v>2.46</v>
      </c>
      <c r="M5095">
        <v>3.5</v>
      </c>
      <c r="N5095">
        <v>0.78200000000000003</v>
      </c>
      <c r="O5095">
        <v>437</v>
      </c>
      <c r="P5095">
        <v>70</v>
      </c>
      <c r="Q5095">
        <v>200</v>
      </c>
      <c r="R5095">
        <v>134</v>
      </c>
      <c r="S5095">
        <v>172</v>
      </c>
      <c r="T5095">
        <f>(Data[[#This Row],[mean_r]]/256)*100</f>
        <v>78.125</v>
      </c>
      <c r="U5095">
        <f>(Data[[#This Row],[mean_g]]/256)*100</f>
        <v>52.34375</v>
      </c>
      <c r="V5095">
        <f>(Data[[#This Row],[mean_b]]/256)*100</f>
        <v>67.1875</v>
      </c>
      <c r="W5095">
        <v>0.59299999999999997</v>
      </c>
      <c r="X5095" t="s">
        <v>63</v>
      </c>
      <c r="Y5095" t="s">
        <v>40</v>
      </c>
      <c r="Z5095">
        <v>3936</v>
      </c>
      <c r="AA5095">
        <v>4.97</v>
      </c>
      <c r="AB5095">
        <v>16.7</v>
      </c>
      <c r="AC5095">
        <v>35</v>
      </c>
      <c r="AD5095">
        <v>123770</v>
      </c>
      <c r="AE5095">
        <v>84.5</v>
      </c>
      <c r="AF5095">
        <v>32.6</v>
      </c>
      <c r="AG5095" t="s">
        <v>46</v>
      </c>
      <c r="AH5095" t="s">
        <v>47</v>
      </c>
      <c r="AI5095" t="s">
        <v>56</v>
      </c>
      <c r="AJ5095">
        <v>60</v>
      </c>
      <c r="AK5095">
        <v>256</v>
      </c>
      <c r="AL5095">
        <v>9.2799999999999994E-2</v>
      </c>
      <c r="AM5095">
        <v>0.82110000000000005</v>
      </c>
      <c r="AN5095">
        <v>0.87329999999999997</v>
      </c>
      <c r="AO5095">
        <f>Data[[#This Row],[labeller_confidence_score]]-Data[[#This Row],[cytodiffusion_classification_confidence]]</f>
        <v>5.2199999999999913E-2</v>
      </c>
    </row>
    <row r="5096" spans="1:41" x14ac:dyDescent="0.3">
      <c r="A5096" t="s">
        <v>5169</v>
      </c>
      <c r="B5096" t="s">
        <v>62</v>
      </c>
      <c r="C5096">
        <v>0</v>
      </c>
      <c r="D5096" t="s">
        <v>50</v>
      </c>
      <c r="E5096">
        <v>10.36</v>
      </c>
      <c r="F5096">
        <v>69.3</v>
      </c>
      <c r="G5096">
        <v>0.81299999999999994</v>
      </c>
      <c r="H5096">
        <v>0.18099999999999999</v>
      </c>
      <c r="I5096">
        <f>Data[[#This Row],[nucleus_area_pct]]/Data[[#This Row],[cytoplasm_ratio]]</f>
        <v>382.8729281767956</v>
      </c>
      <c r="J5096">
        <v>0.90700000000000003</v>
      </c>
      <c r="K5096">
        <v>0.17199999999999999</v>
      </c>
      <c r="L5096">
        <v>1.44</v>
      </c>
      <c r="M5096">
        <v>1</v>
      </c>
      <c r="N5096">
        <v>0.96799999999999997</v>
      </c>
      <c r="O5096">
        <v>288</v>
      </c>
      <c r="P5096">
        <v>50</v>
      </c>
      <c r="Q5096">
        <v>206</v>
      </c>
      <c r="R5096">
        <v>160</v>
      </c>
      <c r="S5096">
        <v>193</v>
      </c>
      <c r="T5096">
        <f>(Data[[#This Row],[mean_r]]/256)*100</f>
        <v>80.46875</v>
      </c>
      <c r="U5096">
        <f>(Data[[#This Row],[mean_g]]/256)*100</f>
        <v>62.5</v>
      </c>
      <c r="V5096">
        <f>(Data[[#This Row],[mean_b]]/256)*100</f>
        <v>75.390625</v>
      </c>
      <c r="W5096">
        <v>0.67500000000000004</v>
      </c>
      <c r="X5096" t="s">
        <v>51</v>
      </c>
      <c r="Y5096" t="s">
        <v>45</v>
      </c>
      <c r="Z5096">
        <v>9151</v>
      </c>
      <c r="AA5096">
        <v>5.24</v>
      </c>
      <c r="AB5096">
        <v>15.7</v>
      </c>
      <c r="AC5096">
        <v>42.7</v>
      </c>
      <c r="AD5096">
        <v>179618</v>
      </c>
      <c r="AE5096">
        <v>89.7</v>
      </c>
      <c r="AF5096">
        <v>33.6</v>
      </c>
      <c r="AG5096" t="s">
        <v>41</v>
      </c>
      <c r="AH5096" t="s">
        <v>68</v>
      </c>
      <c r="AI5096" t="s">
        <v>43</v>
      </c>
      <c r="AJ5096">
        <v>100</v>
      </c>
      <c r="AK5096">
        <v>360</v>
      </c>
      <c r="AL5096">
        <v>0</v>
      </c>
      <c r="AM5096">
        <v>0.87039999999999995</v>
      </c>
      <c r="AN5096">
        <v>0.88629999999999998</v>
      </c>
      <c r="AO5096">
        <f>Data[[#This Row],[labeller_confidence_score]]-Data[[#This Row],[cytodiffusion_classification_confidence]]</f>
        <v>1.5900000000000025E-2</v>
      </c>
    </row>
    <row r="5097" spans="1:41" x14ac:dyDescent="0.3">
      <c r="A5097" t="s">
        <v>5170</v>
      </c>
      <c r="B5097" t="s">
        <v>81</v>
      </c>
      <c r="C5097">
        <v>1</v>
      </c>
      <c r="D5097" t="s">
        <v>82</v>
      </c>
      <c r="E5097">
        <v>14.65</v>
      </c>
      <c r="F5097">
        <v>80.8</v>
      </c>
      <c r="G5097">
        <v>0.42099999999999999</v>
      </c>
      <c r="H5097">
        <v>0.10100000000000001</v>
      </c>
      <c r="I5097">
        <f>Data[[#This Row],[nucleus_area_pct]]/Data[[#This Row],[cytoplasm_ratio]]</f>
        <v>799.99999999999989</v>
      </c>
      <c r="J5097">
        <v>0.86199999999999999</v>
      </c>
      <c r="K5097">
        <v>0.28199999999999997</v>
      </c>
      <c r="L5097">
        <v>0.35</v>
      </c>
      <c r="M5097">
        <v>1.1000000000000001</v>
      </c>
      <c r="N5097">
        <v>0.80500000000000005</v>
      </c>
      <c r="O5097">
        <v>636</v>
      </c>
      <c r="P5097">
        <v>81</v>
      </c>
      <c r="Q5097">
        <v>209</v>
      </c>
      <c r="R5097">
        <v>132</v>
      </c>
      <c r="S5097">
        <v>197</v>
      </c>
      <c r="T5097">
        <f>(Data[[#This Row],[mean_r]]/256)*100</f>
        <v>81.640625</v>
      </c>
      <c r="U5097">
        <f>(Data[[#This Row],[mean_g]]/256)*100</f>
        <v>51.5625</v>
      </c>
      <c r="V5097">
        <f>(Data[[#This Row],[mean_b]]/256)*100</f>
        <v>76.953125</v>
      </c>
      <c r="W5097">
        <v>0.749</v>
      </c>
      <c r="X5097" t="s">
        <v>51</v>
      </c>
      <c r="Y5097" t="s">
        <v>40</v>
      </c>
      <c r="Z5097">
        <v>3855</v>
      </c>
      <c r="AA5097">
        <v>5.54</v>
      </c>
      <c r="AB5097">
        <v>12.3</v>
      </c>
      <c r="AC5097">
        <v>42</v>
      </c>
      <c r="AD5097">
        <v>157803</v>
      </c>
      <c r="AE5097">
        <v>92.4</v>
      </c>
      <c r="AF5097">
        <v>32.299999999999997</v>
      </c>
      <c r="AG5097" t="s">
        <v>46</v>
      </c>
      <c r="AH5097" t="s">
        <v>42</v>
      </c>
      <c r="AI5097" t="s">
        <v>56</v>
      </c>
      <c r="AJ5097">
        <v>100</v>
      </c>
      <c r="AK5097">
        <v>360</v>
      </c>
      <c r="AL5097">
        <v>0.87649999999999995</v>
      </c>
      <c r="AM5097">
        <v>0.9425</v>
      </c>
      <c r="AN5097">
        <v>0.71830000000000005</v>
      </c>
      <c r="AO5097">
        <f>Data[[#This Row],[labeller_confidence_score]]-Data[[#This Row],[cytodiffusion_classification_confidence]]</f>
        <v>-0.22419999999999995</v>
      </c>
    </row>
    <row r="5098" spans="1:41" x14ac:dyDescent="0.3">
      <c r="A5098" t="s">
        <v>5171</v>
      </c>
      <c r="B5098" t="s">
        <v>74</v>
      </c>
      <c r="C5098">
        <v>0</v>
      </c>
      <c r="D5098" t="s">
        <v>75</v>
      </c>
      <c r="E5098">
        <v>2.65</v>
      </c>
      <c r="F5098">
        <v>0</v>
      </c>
      <c r="G5098">
        <v>0</v>
      </c>
      <c r="H5098">
        <v>1</v>
      </c>
      <c r="I5098">
        <f>Data[[#This Row],[nucleus_area_pct]]/Data[[#This Row],[cytoplasm_ratio]]</f>
        <v>0</v>
      </c>
      <c r="J5098">
        <v>0.629</v>
      </c>
      <c r="K5098">
        <v>0.59899999999999998</v>
      </c>
      <c r="L5098">
        <v>1.69</v>
      </c>
      <c r="M5098">
        <v>1</v>
      </c>
      <c r="N5098">
        <v>0.73799999999999999</v>
      </c>
      <c r="O5098">
        <v>23</v>
      </c>
      <c r="P5098">
        <v>20</v>
      </c>
      <c r="Q5098">
        <v>204</v>
      </c>
      <c r="R5098">
        <v>144</v>
      </c>
      <c r="S5098">
        <v>163</v>
      </c>
      <c r="T5098">
        <f>(Data[[#This Row],[mean_r]]/256)*100</f>
        <v>79.6875</v>
      </c>
      <c r="U5098">
        <f>(Data[[#This Row],[mean_g]]/256)*100</f>
        <v>56.25</v>
      </c>
      <c r="V5098">
        <f>(Data[[#This Row],[mean_b]]/256)*100</f>
        <v>63.671875</v>
      </c>
      <c r="W5098">
        <v>0.58899999999999997</v>
      </c>
      <c r="X5098" t="s">
        <v>39</v>
      </c>
      <c r="Y5098" t="s">
        <v>45</v>
      </c>
      <c r="Z5098">
        <v>6138</v>
      </c>
      <c r="AA5098">
        <v>4.75</v>
      </c>
      <c r="AB5098">
        <v>11.4</v>
      </c>
      <c r="AC5098">
        <v>52.1</v>
      </c>
      <c r="AD5098">
        <v>222086</v>
      </c>
      <c r="AE5098">
        <v>91.7</v>
      </c>
      <c r="AF5098">
        <v>33.4</v>
      </c>
      <c r="AG5098" t="s">
        <v>41</v>
      </c>
      <c r="AH5098" t="s">
        <v>68</v>
      </c>
      <c r="AI5098" t="s">
        <v>56</v>
      </c>
      <c r="AJ5098">
        <v>40</v>
      </c>
      <c r="AK5098">
        <v>360</v>
      </c>
      <c r="AL5098">
        <v>0.1532</v>
      </c>
      <c r="AM5098">
        <v>0.93820000000000003</v>
      </c>
      <c r="AN5098">
        <v>0.80640000000000001</v>
      </c>
      <c r="AO5098">
        <f>Data[[#This Row],[labeller_confidence_score]]-Data[[#This Row],[cytodiffusion_classification_confidence]]</f>
        <v>-0.13180000000000003</v>
      </c>
    </row>
    <row r="5099" spans="1:41" x14ac:dyDescent="0.3">
      <c r="A5099" t="s">
        <v>5172</v>
      </c>
      <c r="B5099" t="s">
        <v>81</v>
      </c>
      <c r="C5099">
        <v>1</v>
      </c>
      <c r="D5099" t="s">
        <v>82</v>
      </c>
      <c r="E5099">
        <v>14.07</v>
      </c>
      <c r="F5099">
        <v>82.9</v>
      </c>
      <c r="G5099">
        <v>0.32600000000000001</v>
      </c>
      <c r="H5099">
        <v>0.23300000000000001</v>
      </c>
      <c r="I5099">
        <f>Data[[#This Row],[nucleus_area_pct]]/Data[[#This Row],[cytoplasm_ratio]]</f>
        <v>355.79399141630904</v>
      </c>
      <c r="J5099">
        <v>0.88600000000000001</v>
      </c>
      <c r="K5099">
        <v>0.32900000000000001</v>
      </c>
      <c r="L5099">
        <v>0.71</v>
      </c>
      <c r="M5099">
        <v>1</v>
      </c>
      <c r="N5099">
        <v>0.84599999999999997</v>
      </c>
      <c r="O5099">
        <v>681</v>
      </c>
      <c r="P5099">
        <v>97</v>
      </c>
      <c r="Q5099">
        <v>203</v>
      </c>
      <c r="R5099">
        <v>139</v>
      </c>
      <c r="S5099">
        <v>215</v>
      </c>
      <c r="T5099">
        <f>(Data[[#This Row],[mean_r]]/256)*100</f>
        <v>79.296875</v>
      </c>
      <c r="U5099">
        <f>(Data[[#This Row],[mean_g]]/256)*100</f>
        <v>54.296875</v>
      </c>
      <c r="V5099">
        <f>(Data[[#This Row],[mean_b]]/256)*100</f>
        <v>83.984375</v>
      </c>
      <c r="W5099">
        <v>0.68400000000000005</v>
      </c>
      <c r="X5099" t="s">
        <v>39</v>
      </c>
      <c r="Y5099" t="s">
        <v>40</v>
      </c>
      <c r="Z5099">
        <v>6522</v>
      </c>
      <c r="AA5099">
        <v>4.5</v>
      </c>
      <c r="AB5099">
        <v>13.2</v>
      </c>
      <c r="AC5099">
        <v>37.6</v>
      </c>
      <c r="AD5099">
        <v>357638</v>
      </c>
      <c r="AE5099">
        <v>89.9</v>
      </c>
      <c r="AF5099">
        <v>33.5</v>
      </c>
      <c r="AG5099" t="s">
        <v>46</v>
      </c>
      <c r="AH5099" t="s">
        <v>47</v>
      </c>
      <c r="AI5099" t="s">
        <v>56</v>
      </c>
      <c r="AJ5099">
        <v>40</v>
      </c>
      <c r="AK5099">
        <v>256</v>
      </c>
      <c r="AL5099">
        <v>0.65269999999999995</v>
      </c>
      <c r="AM5099">
        <v>0.73080000000000001</v>
      </c>
      <c r="AN5099">
        <v>0.63449999999999995</v>
      </c>
      <c r="AO5099">
        <f>Data[[#This Row],[labeller_confidence_score]]-Data[[#This Row],[cytodiffusion_classification_confidence]]</f>
        <v>-9.6300000000000052E-2</v>
      </c>
    </row>
    <row r="5100" spans="1:41" x14ac:dyDescent="0.3">
      <c r="A5100" t="s">
        <v>5173</v>
      </c>
      <c r="B5100" t="s">
        <v>74</v>
      </c>
      <c r="C5100">
        <v>0</v>
      </c>
      <c r="D5100" t="s">
        <v>75</v>
      </c>
      <c r="E5100">
        <v>2.2599999999999998</v>
      </c>
      <c r="F5100">
        <v>0</v>
      </c>
      <c r="G5100">
        <v>0</v>
      </c>
      <c r="H5100">
        <v>1</v>
      </c>
      <c r="I5100">
        <f>Data[[#This Row],[nucleus_area_pct]]/Data[[#This Row],[cytoplasm_ratio]]</f>
        <v>0</v>
      </c>
      <c r="J5100">
        <v>0.755</v>
      </c>
      <c r="K5100">
        <v>0.29299999999999998</v>
      </c>
      <c r="L5100">
        <v>2.71</v>
      </c>
      <c r="M5100">
        <v>1</v>
      </c>
      <c r="N5100">
        <v>0.77100000000000002</v>
      </c>
      <c r="O5100">
        <v>18</v>
      </c>
      <c r="P5100">
        <v>15</v>
      </c>
      <c r="Q5100">
        <v>218</v>
      </c>
      <c r="R5100">
        <v>166</v>
      </c>
      <c r="S5100">
        <v>154</v>
      </c>
      <c r="T5100">
        <f>(Data[[#This Row],[mean_r]]/256)*100</f>
        <v>85.15625</v>
      </c>
      <c r="U5100">
        <f>(Data[[#This Row],[mean_g]]/256)*100</f>
        <v>64.84375</v>
      </c>
      <c r="V5100">
        <f>(Data[[#This Row],[mean_b]]/256)*100</f>
        <v>60.15625</v>
      </c>
      <c r="W5100">
        <v>0.57599999999999996</v>
      </c>
      <c r="X5100" t="s">
        <v>39</v>
      </c>
      <c r="Y5100" t="s">
        <v>45</v>
      </c>
      <c r="Z5100">
        <v>9603</v>
      </c>
      <c r="AA5100">
        <v>4.16</v>
      </c>
      <c r="AB5100">
        <v>12.9</v>
      </c>
      <c r="AC5100">
        <v>32.4</v>
      </c>
      <c r="AD5100">
        <v>235326</v>
      </c>
      <c r="AE5100">
        <v>96.9</v>
      </c>
      <c r="AF5100">
        <v>32</v>
      </c>
      <c r="AG5100" t="s">
        <v>46</v>
      </c>
      <c r="AH5100" t="s">
        <v>42</v>
      </c>
      <c r="AI5100" t="s">
        <v>52</v>
      </c>
      <c r="AJ5100">
        <v>40</v>
      </c>
      <c r="AK5100">
        <v>224</v>
      </c>
      <c r="AL5100">
        <v>0.19719999999999999</v>
      </c>
      <c r="AM5100">
        <v>1</v>
      </c>
      <c r="AN5100">
        <v>0.96840000000000004</v>
      </c>
      <c r="AO5100">
        <f>Data[[#This Row],[labeller_confidence_score]]-Data[[#This Row],[cytodiffusion_classification_confidence]]</f>
        <v>-3.1599999999999961E-2</v>
      </c>
    </row>
    <row r="5101" spans="1:41" x14ac:dyDescent="0.3">
      <c r="A5101" t="s">
        <v>5174</v>
      </c>
      <c r="B5101" t="s">
        <v>106</v>
      </c>
      <c r="C5101">
        <v>1</v>
      </c>
      <c r="D5101" t="s">
        <v>82</v>
      </c>
      <c r="E5101">
        <v>15.29</v>
      </c>
      <c r="F5101">
        <v>89.8</v>
      </c>
      <c r="G5101">
        <v>0.436</v>
      </c>
      <c r="H5101">
        <v>0.2</v>
      </c>
      <c r="I5101">
        <f>Data[[#This Row],[nucleus_area_pct]]/Data[[#This Row],[cytoplasm_ratio]]</f>
        <v>448.99999999999994</v>
      </c>
      <c r="J5101">
        <v>0.81699999999999995</v>
      </c>
      <c r="K5101">
        <v>0.23499999999999999</v>
      </c>
      <c r="L5101">
        <v>0.88</v>
      </c>
      <c r="M5101">
        <v>1</v>
      </c>
      <c r="N5101">
        <v>0.94099999999999995</v>
      </c>
      <c r="O5101">
        <v>575</v>
      </c>
      <c r="P5101">
        <v>85</v>
      </c>
      <c r="Q5101">
        <v>181</v>
      </c>
      <c r="R5101">
        <v>174</v>
      </c>
      <c r="S5101">
        <v>181</v>
      </c>
      <c r="T5101">
        <f>(Data[[#This Row],[mean_r]]/256)*100</f>
        <v>70.703125</v>
      </c>
      <c r="U5101">
        <f>(Data[[#This Row],[mean_g]]/256)*100</f>
        <v>67.96875</v>
      </c>
      <c r="V5101">
        <f>(Data[[#This Row],[mean_b]]/256)*100</f>
        <v>70.703125</v>
      </c>
      <c r="W5101">
        <v>0.67300000000000004</v>
      </c>
      <c r="X5101" t="s">
        <v>51</v>
      </c>
      <c r="Y5101" t="s">
        <v>40</v>
      </c>
      <c r="Z5101">
        <v>9925</v>
      </c>
      <c r="AA5101">
        <v>4.38</v>
      </c>
      <c r="AB5101">
        <v>14.8</v>
      </c>
      <c r="AC5101">
        <v>48.9</v>
      </c>
      <c r="AD5101">
        <v>152402</v>
      </c>
      <c r="AE5101">
        <v>88</v>
      </c>
      <c r="AF5101">
        <v>34</v>
      </c>
      <c r="AG5101" t="s">
        <v>46</v>
      </c>
      <c r="AH5101" t="s">
        <v>47</v>
      </c>
      <c r="AI5101" t="s">
        <v>56</v>
      </c>
      <c r="AJ5101">
        <v>100</v>
      </c>
      <c r="AK5101">
        <v>256</v>
      </c>
      <c r="AL5101">
        <v>1</v>
      </c>
      <c r="AM5101">
        <v>0.80210000000000004</v>
      </c>
      <c r="AN5101">
        <v>0.65620000000000001</v>
      </c>
      <c r="AO5101">
        <f>Data[[#This Row],[labeller_confidence_score]]-Data[[#This Row],[cytodiffusion_classification_confidence]]</f>
        <v>-0.14590000000000003</v>
      </c>
    </row>
    <row r="5102" spans="1:41" x14ac:dyDescent="0.3">
      <c r="A5102" t="s">
        <v>5175</v>
      </c>
      <c r="B5102" t="s">
        <v>87</v>
      </c>
      <c r="C5102">
        <v>0</v>
      </c>
      <c r="D5102" t="s">
        <v>50</v>
      </c>
      <c r="E5102">
        <v>12.51</v>
      </c>
      <c r="F5102">
        <v>53</v>
      </c>
      <c r="G5102">
        <v>0.54300000000000004</v>
      </c>
      <c r="H5102">
        <v>0.45800000000000002</v>
      </c>
      <c r="I5102">
        <f>Data[[#This Row],[nucleus_area_pct]]/Data[[#This Row],[cytoplasm_ratio]]</f>
        <v>115.72052401746724</v>
      </c>
      <c r="J5102">
        <v>0.71799999999999997</v>
      </c>
      <c r="K5102">
        <v>0.44800000000000001</v>
      </c>
      <c r="L5102">
        <v>3.9</v>
      </c>
      <c r="M5102">
        <v>2.2999999999999998</v>
      </c>
      <c r="N5102">
        <v>0.89600000000000002</v>
      </c>
      <c r="O5102">
        <v>460</v>
      </c>
      <c r="P5102">
        <v>79</v>
      </c>
      <c r="Q5102">
        <v>238</v>
      </c>
      <c r="R5102">
        <v>130</v>
      </c>
      <c r="S5102">
        <v>159</v>
      </c>
      <c r="T5102">
        <f>(Data[[#This Row],[mean_r]]/256)*100</f>
        <v>92.96875</v>
      </c>
      <c r="U5102">
        <f>(Data[[#This Row],[mean_g]]/256)*100</f>
        <v>50.78125</v>
      </c>
      <c r="V5102">
        <f>(Data[[#This Row],[mean_b]]/256)*100</f>
        <v>62.109375</v>
      </c>
      <c r="W5102">
        <v>0.63600000000000001</v>
      </c>
      <c r="X5102" t="s">
        <v>63</v>
      </c>
      <c r="Y5102" t="s">
        <v>40</v>
      </c>
      <c r="Z5102">
        <v>11429</v>
      </c>
      <c r="AA5102">
        <v>6.02</v>
      </c>
      <c r="AB5102">
        <v>10.6</v>
      </c>
      <c r="AC5102">
        <v>45.3</v>
      </c>
      <c r="AD5102">
        <v>164356</v>
      </c>
      <c r="AE5102">
        <v>101.2</v>
      </c>
      <c r="AF5102">
        <v>35.799999999999997</v>
      </c>
      <c r="AG5102" t="s">
        <v>64</v>
      </c>
      <c r="AH5102" t="s">
        <v>47</v>
      </c>
      <c r="AI5102" t="s">
        <v>56</v>
      </c>
      <c r="AJ5102">
        <v>40</v>
      </c>
      <c r="AK5102">
        <v>224</v>
      </c>
      <c r="AL5102">
        <v>0</v>
      </c>
      <c r="AM5102">
        <v>0.85129999999999995</v>
      </c>
      <c r="AN5102">
        <v>0.88670000000000004</v>
      </c>
      <c r="AO5102">
        <f>Data[[#This Row],[labeller_confidence_score]]-Data[[#This Row],[cytodiffusion_classification_confidence]]</f>
        <v>3.5400000000000098E-2</v>
      </c>
    </row>
    <row r="5103" spans="1:41" x14ac:dyDescent="0.3">
      <c r="A5103" t="s">
        <v>5176</v>
      </c>
      <c r="B5103" t="s">
        <v>81</v>
      </c>
      <c r="C5103">
        <v>1</v>
      </c>
      <c r="D5103" t="s">
        <v>82</v>
      </c>
      <c r="E5103">
        <v>15.55</v>
      </c>
      <c r="F5103">
        <v>76.7</v>
      </c>
      <c r="G5103">
        <v>0.312</v>
      </c>
      <c r="H5103">
        <v>0.17299999999999999</v>
      </c>
      <c r="I5103">
        <f>Data[[#This Row],[nucleus_area_pct]]/Data[[#This Row],[cytoplasm_ratio]]</f>
        <v>443.3526011560694</v>
      </c>
      <c r="J5103">
        <v>0.76</v>
      </c>
      <c r="K5103">
        <v>0.20300000000000001</v>
      </c>
      <c r="L5103">
        <v>1.21</v>
      </c>
      <c r="M5103">
        <v>1.2</v>
      </c>
      <c r="N5103">
        <v>0.92200000000000004</v>
      </c>
      <c r="O5103">
        <v>624</v>
      </c>
      <c r="P5103">
        <v>100</v>
      </c>
      <c r="Q5103">
        <v>223</v>
      </c>
      <c r="R5103">
        <v>119</v>
      </c>
      <c r="S5103">
        <v>212</v>
      </c>
      <c r="T5103">
        <f>(Data[[#This Row],[mean_r]]/256)*100</f>
        <v>87.109375</v>
      </c>
      <c r="U5103">
        <f>(Data[[#This Row],[mean_g]]/256)*100</f>
        <v>46.484375</v>
      </c>
      <c r="V5103">
        <f>(Data[[#This Row],[mean_b]]/256)*100</f>
        <v>82.8125</v>
      </c>
      <c r="W5103">
        <v>0.76800000000000002</v>
      </c>
      <c r="X5103" t="s">
        <v>39</v>
      </c>
      <c r="Y5103" t="s">
        <v>45</v>
      </c>
      <c r="Z5103">
        <v>8090</v>
      </c>
      <c r="AA5103">
        <v>5.36</v>
      </c>
      <c r="AB5103">
        <v>14.4</v>
      </c>
      <c r="AC5103">
        <v>42.2</v>
      </c>
      <c r="AD5103">
        <v>263989</v>
      </c>
      <c r="AE5103">
        <v>90.7</v>
      </c>
      <c r="AF5103">
        <v>33.5</v>
      </c>
      <c r="AG5103" t="s">
        <v>64</v>
      </c>
      <c r="AH5103" t="s">
        <v>47</v>
      </c>
      <c r="AI5103" t="s">
        <v>52</v>
      </c>
      <c r="AJ5103">
        <v>100</v>
      </c>
      <c r="AK5103">
        <v>256</v>
      </c>
      <c r="AL5103">
        <v>0.84230000000000005</v>
      </c>
      <c r="AM5103">
        <v>0.75960000000000005</v>
      </c>
      <c r="AN5103">
        <v>0.74329999999999996</v>
      </c>
      <c r="AO5103">
        <f>Data[[#This Row],[labeller_confidence_score]]-Data[[#This Row],[cytodiffusion_classification_confidence]]</f>
        <v>-1.6300000000000092E-2</v>
      </c>
    </row>
    <row r="5104" spans="1:41" x14ac:dyDescent="0.3">
      <c r="A5104" t="s">
        <v>5177</v>
      </c>
      <c r="B5104" t="s">
        <v>54</v>
      </c>
      <c r="C5104">
        <v>0</v>
      </c>
      <c r="D5104" t="s">
        <v>54</v>
      </c>
      <c r="E5104">
        <v>7.81</v>
      </c>
      <c r="F5104">
        <v>0</v>
      </c>
      <c r="G5104">
        <v>0</v>
      </c>
      <c r="H5104">
        <v>1</v>
      </c>
      <c r="I5104">
        <f>Data[[#This Row],[nucleus_area_pct]]/Data[[#This Row],[cytoplasm_ratio]]</f>
        <v>0</v>
      </c>
      <c r="J5104">
        <v>0.89100000000000001</v>
      </c>
      <c r="K5104">
        <v>0.16800000000000001</v>
      </c>
      <c r="L5104">
        <v>0.64</v>
      </c>
      <c r="M5104">
        <v>1</v>
      </c>
      <c r="N5104">
        <v>0.98399999999999999</v>
      </c>
      <c r="O5104">
        <v>210</v>
      </c>
      <c r="P5104">
        <v>44</v>
      </c>
      <c r="Q5104">
        <v>230</v>
      </c>
      <c r="R5104">
        <v>129</v>
      </c>
      <c r="S5104">
        <v>124</v>
      </c>
      <c r="T5104">
        <f>(Data[[#This Row],[mean_r]]/256)*100</f>
        <v>89.84375</v>
      </c>
      <c r="U5104">
        <f>(Data[[#This Row],[mean_g]]/256)*100</f>
        <v>50.390625</v>
      </c>
      <c r="V5104">
        <f>(Data[[#This Row],[mean_b]]/256)*100</f>
        <v>48.4375</v>
      </c>
      <c r="W5104">
        <v>0.42299999999999999</v>
      </c>
      <c r="X5104" t="s">
        <v>51</v>
      </c>
      <c r="Y5104" t="s">
        <v>40</v>
      </c>
      <c r="Z5104">
        <v>6950</v>
      </c>
      <c r="AA5104">
        <v>5.69</v>
      </c>
      <c r="AB5104">
        <v>10.7</v>
      </c>
      <c r="AC5104">
        <v>40.700000000000003</v>
      </c>
      <c r="AD5104">
        <v>279812</v>
      </c>
      <c r="AE5104">
        <v>99.6</v>
      </c>
      <c r="AF5104">
        <v>33.299999999999997</v>
      </c>
      <c r="AG5104" t="s">
        <v>46</v>
      </c>
      <c r="AH5104" t="s">
        <v>42</v>
      </c>
      <c r="AI5104" t="s">
        <v>56</v>
      </c>
      <c r="AJ5104">
        <v>40</v>
      </c>
      <c r="AK5104">
        <v>512</v>
      </c>
      <c r="AL5104">
        <v>6.2199999999999998E-2</v>
      </c>
      <c r="AM5104">
        <v>0.92510000000000003</v>
      </c>
      <c r="AN5104">
        <v>0.85550000000000004</v>
      </c>
      <c r="AO5104">
        <f>Data[[#This Row],[labeller_confidence_score]]-Data[[#This Row],[cytodiffusion_classification_confidence]]</f>
        <v>-6.9599999999999995E-2</v>
      </c>
    </row>
    <row r="5105" spans="1:41" x14ac:dyDescent="0.3">
      <c r="A5105" t="s">
        <v>5178</v>
      </c>
      <c r="B5105" t="s">
        <v>54</v>
      </c>
      <c r="C5105">
        <v>0</v>
      </c>
      <c r="D5105" t="s">
        <v>54</v>
      </c>
      <c r="E5105">
        <v>8.24</v>
      </c>
      <c r="F5105">
        <v>0</v>
      </c>
      <c r="G5105">
        <v>0</v>
      </c>
      <c r="H5105">
        <v>1</v>
      </c>
      <c r="I5105">
        <f>Data[[#This Row],[nucleus_area_pct]]/Data[[#This Row],[cytoplasm_ratio]]</f>
        <v>0</v>
      </c>
      <c r="J5105">
        <v>0.88100000000000001</v>
      </c>
      <c r="K5105">
        <v>0.22900000000000001</v>
      </c>
      <c r="L5105">
        <v>0.8</v>
      </c>
      <c r="M5105">
        <v>1</v>
      </c>
      <c r="N5105">
        <v>0.90600000000000003</v>
      </c>
      <c r="O5105">
        <v>195</v>
      </c>
      <c r="P5105">
        <v>46</v>
      </c>
      <c r="Q5105">
        <v>254</v>
      </c>
      <c r="R5105">
        <v>136</v>
      </c>
      <c r="S5105">
        <v>141</v>
      </c>
      <c r="T5105">
        <f>(Data[[#This Row],[mean_r]]/256)*100</f>
        <v>99.21875</v>
      </c>
      <c r="U5105">
        <f>(Data[[#This Row],[mean_g]]/256)*100</f>
        <v>53.125</v>
      </c>
      <c r="V5105">
        <f>(Data[[#This Row],[mean_b]]/256)*100</f>
        <v>55.078125</v>
      </c>
      <c r="W5105">
        <v>0.55700000000000005</v>
      </c>
      <c r="X5105" t="s">
        <v>51</v>
      </c>
      <c r="Y5105" t="s">
        <v>45</v>
      </c>
      <c r="Z5105">
        <v>6995</v>
      </c>
      <c r="AA5105">
        <v>5.1100000000000003</v>
      </c>
      <c r="AB5105">
        <v>9.1</v>
      </c>
      <c r="AC5105">
        <v>42.5</v>
      </c>
      <c r="AD5105">
        <v>317497</v>
      </c>
      <c r="AE5105">
        <v>96.4</v>
      </c>
      <c r="AF5105">
        <v>33.4</v>
      </c>
      <c r="AG5105" t="s">
        <v>64</v>
      </c>
      <c r="AH5105" t="s">
        <v>68</v>
      </c>
      <c r="AI5105" t="s">
        <v>43</v>
      </c>
      <c r="AJ5105">
        <v>100</v>
      </c>
      <c r="AK5105">
        <v>512</v>
      </c>
      <c r="AL5105">
        <v>1.9300000000000001E-2</v>
      </c>
      <c r="AM5105">
        <v>0.79020000000000001</v>
      </c>
      <c r="AN5105">
        <v>0.94169999999999998</v>
      </c>
      <c r="AO5105">
        <f>Data[[#This Row],[labeller_confidence_score]]-Data[[#This Row],[cytodiffusion_classification_confidence]]</f>
        <v>0.15149999999999997</v>
      </c>
    </row>
    <row r="5106" spans="1:41" x14ac:dyDescent="0.3">
      <c r="A5106" t="s">
        <v>5179</v>
      </c>
      <c r="B5106" t="s">
        <v>54</v>
      </c>
      <c r="C5106">
        <v>0</v>
      </c>
      <c r="D5106" t="s">
        <v>54</v>
      </c>
      <c r="E5106">
        <v>7.74</v>
      </c>
      <c r="F5106">
        <v>0</v>
      </c>
      <c r="G5106">
        <v>0</v>
      </c>
      <c r="H5106">
        <v>1</v>
      </c>
      <c r="I5106">
        <f>Data[[#This Row],[nucleus_area_pct]]/Data[[#This Row],[cytoplasm_ratio]]</f>
        <v>0</v>
      </c>
      <c r="J5106">
        <v>0.91600000000000004</v>
      </c>
      <c r="K5106">
        <v>0.23599999999999999</v>
      </c>
      <c r="L5106">
        <v>0.6</v>
      </c>
      <c r="M5106">
        <v>1</v>
      </c>
      <c r="N5106">
        <v>0.92700000000000005</v>
      </c>
      <c r="O5106">
        <v>185</v>
      </c>
      <c r="P5106">
        <v>51</v>
      </c>
      <c r="Q5106">
        <v>230</v>
      </c>
      <c r="R5106">
        <v>125</v>
      </c>
      <c r="S5106">
        <v>121</v>
      </c>
      <c r="T5106">
        <f>(Data[[#This Row],[mean_r]]/256)*100</f>
        <v>89.84375</v>
      </c>
      <c r="U5106">
        <f>(Data[[#This Row],[mean_g]]/256)*100</f>
        <v>48.828125</v>
      </c>
      <c r="V5106">
        <f>(Data[[#This Row],[mean_b]]/256)*100</f>
        <v>47.265625</v>
      </c>
      <c r="W5106">
        <v>0.46400000000000002</v>
      </c>
      <c r="X5106" t="s">
        <v>63</v>
      </c>
      <c r="Y5106" t="s">
        <v>45</v>
      </c>
      <c r="Z5106">
        <v>5262</v>
      </c>
      <c r="AA5106">
        <v>3.99</v>
      </c>
      <c r="AB5106">
        <v>14.5</v>
      </c>
      <c r="AC5106">
        <v>48.6</v>
      </c>
      <c r="AD5106">
        <v>265085</v>
      </c>
      <c r="AE5106">
        <v>93.4</v>
      </c>
      <c r="AF5106">
        <v>32.700000000000003</v>
      </c>
      <c r="AG5106" t="s">
        <v>64</v>
      </c>
      <c r="AH5106" t="s">
        <v>42</v>
      </c>
      <c r="AI5106" t="s">
        <v>52</v>
      </c>
      <c r="AJ5106">
        <v>60</v>
      </c>
      <c r="AK5106">
        <v>360</v>
      </c>
      <c r="AL5106">
        <v>0.13100000000000001</v>
      </c>
      <c r="AM5106">
        <v>0.96350000000000002</v>
      </c>
      <c r="AN5106">
        <v>0.94550000000000001</v>
      </c>
      <c r="AO5106">
        <f>Data[[#This Row],[labeller_confidence_score]]-Data[[#This Row],[cytodiffusion_classification_confidence]]</f>
        <v>-1.8000000000000016E-2</v>
      </c>
    </row>
    <row r="5107" spans="1:41" x14ac:dyDescent="0.3">
      <c r="A5107" t="s">
        <v>5180</v>
      </c>
      <c r="B5107" t="s">
        <v>54</v>
      </c>
      <c r="C5107">
        <v>0</v>
      </c>
      <c r="D5107" t="s">
        <v>54</v>
      </c>
      <c r="E5107">
        <v>6.62</v>
      </c>
      <c r="F5107">
        <v>0</v>
      </c>
      <c r="G5107">
        <v>0</v>
      </c>
      <c r="H5107">
        <v>1</v>
      </c>
      <c r="I5107">
        <f>Data[[#This Row],[nucleus_area_pct]]/Data[[#This Row],[cytoplasm_ratio]]</f>
        <v>0</v>
      </c>
      <c r="J5107">
        <v>0.86199999999999999</v>
      </c>
      <c r="K5107">
        <v>0.216</v>
      </c>
      <c r="L5107">
        <v>0.37</v>
      </c>
      <c r="M5107">
        <v>1</v>
      </c>
      <c r="N5107">
        <v>0.97199999999999998</v>
      </c>
      <c r="O5107">
        <v>190</v>
      </c>
      <c r="P5107">
        <v>46</v>
      </c>
      <c r="Q5107">
        <v>215</v>
      </c>
      <c r="R5107">
        <v>148</v>
      </c>
      <c r="S5107">
        <v>124</v>
      </c>
      <c r="T5107">
        <f>(Data[[#This Row],[mean_r]]/256)*100</f>
        <v>83.984375</v>
      </c>
      <c r="U5107">
        <f>(Data[[#This Row],[mean_g]]/256)*100</f>
        <v>57.8125</v>
      </c>
      <c r="V5107">
        <f>(Data[[#This Row],[mean_b]]/256)*100</f>
        <v>48.4375</v>
      </c>
      <c r="W5107">
        <v>0.58299999999999996</v>
      </c>
      <c r="X5107" t="s">
        <v>63</v>
      </c>
      <c r="Y5107" t="s">
        <v>45</v>
      </c>
      <c r="Z5107">
        <v>1479</v>
      </c>
      <c r="AA5107">
        <v>4.4000000000000004</v>
      </c>
      <c r="AB5107">
        <v>15.6</v>
      </c>
      <c r="AC5107">
        <v>41.4</v>
      </c>
      <c r="AD5107">
        <v>216021</v>
      </c>
      <c r="AE5107">
        <v>94.6</v>
      </c>
      <c r="AF5107">
        <v>35.5</v>
      </c>
      <c r="AG5107" t="s">
        <v>64</v>
      </c>
      <c r="AH5107" t="s">
        <v>47</v>
      </c>
      <c r="AI5107" t="s">
        <v>52</v>
      </c>
      <c r="AJ5107">
        <v>60</v>
      </c>
      <c r="AK5107">
        <v>256</v>
      </c>
      <c r="AL5107">
        <v>0.10920000000000001</v>
      </c>
      <c r="AM5107">
        <v>0.86450000000000005</v>
      </c>
      <c r="AN5107">
        <v>1</v>
      </c>
      <c r="AO5107">
        <f>Data[[#This Row],[labeller_confidence_score]]-Data[[#This Row],[cytodiffusion_classification_confidence]]</f>
        <v>0.13549999999999995</v>
      </c>
    </row>
    <row r="5108" spans="1:41" x14ac:dyDescent="0.3">
      <c r="A5108" t="s">
        <v>5181</v>
      </c>
      <c r="B5108" t="s">
        <v>49</v>
      </c>
      <c r="C5108">
        <v>0</v>
      </c>
      <c r="D5108" t="s">
        <v>50</v>
      </c>
      <c r="E5108">
        <v>12.29</v>
      </c>
      <c r="F5108">
        <v>53.7</v>
      </c>
      <c r="G5108">
        <v>0.41399999999999998</v>
      </c>
      <c r="H5108">
        <v>0.44500000000000001</v>
      </c>
      <c r="I5108">
        <f>Data[[#This Row],[nucleus_area_pct]]/Data[[#This Row],[cytoplasm_ratio]]</f>
        <v>120.67415730337079</v>
      </c>
      <c r="J5108">
        <v>0.82899999999999996</v>
      </c>
      <c r="K5108">
        <v>0.45600000000000002</v>
      </c>
      <c r="L5108">
        <v>3.45</v>
      </c>
      <c r="M5108">
        <v>3.2</v>
      </c>
      <c r="N5108">
        <v>0.72099999999999997</v>
      </c>
      <c r="O5108">
        <v>395</v>
      </c>
      <c r="P5108">
        <v>69</v>
      </c>
      <c r="Q5108">
        <v>205</v>
      </c>
      <c r="R5108">
        <v>169</v>
      </c>
      <c r="S5108">
        <v>214</v>
      </c>
      <c r="T5108">
        <f>(Data[[#This Row],[mean_r]]/256)*100</f>
        <v>80.078125</v>
      </c>
      <c r="U5108">
        <f>(Data[[#This Row],[mean_g]]/256)*100</f>
        <v>66.015625</v>
      </c>
      <c r="V5108">
        <f>(Data[[#This Row],[mean_b]]/256)*100</f>
        <v>83.59375</v>
      </c>
      <c r="W5108">
        <v>0.65900000000000003</v>
      </c>
      <c r="X5108" t="s">
        <v>51</v>
      </c>
      <c r="Y5108" t="s">
        <v>40</v>
      </c>
      <c r="Z5108">
        <v>6458</v>
      </c>
      <c r="AA5108">
        <v>5.0999999999999996</v>
      </c>
      <c r="AB5108">
        <v>15.7</v>
      </c>
      <c r="AC5108">
        <v>41</v>
      </c>
      <c r="AD5108">
        <v>209174</v>
      </c>
      <c r="AE5108">
        <v>83.2</v>
      </c>
      <c r="AF5108">
        <v>34</v>
      </c>
      <c r="AG5108" t="s">
        <v>64</v>
      </c>
      <c r="AH5108" t="s">
        <v>47</v>
      </c>
      <c r="AI5108" t="s">
        <v>56</v>
      </c>
      <c r="AJ5108">
        <v>100</v>
      </c>
      <c r="AK5108">
        <v>224</v>
      </c>
      <c r="AL5108">
        <v>7.8100000000000003E-2</v>
      </c>
      <c r="AM5108">
        <v>0.8962</v>
      </c>
      <c r="AN5108">
        <v>0.8851</v>
      </c>
      <c r="AO5108">
        <f>Data[[#This Row],[labeller_confidence_score]]-Data[[#This Row],[cytodiffusion_classification_confidence]]</f>
        <v>-1.1099999999999999E-2</v>
      </c>
    </row>
    <row r="5109" spans="1:41" x14ac:dyDescent="0.3">
      <c r="A5109" t="s">
        <v>5182</v>
      </c>
      <c r="B5109" t="s">
        <v>120</v>
      </c>
      <c r="C5109">
        <v>1</v>
      </c>
      <c r="D5109" t="s">
        <v>104</v>
      </c>
      <c r="E5109">
        <v>5.52</v>
      </c>
      <c r="F5109">
        <v>0</v>
      </c>
      <c r="G5109">
        <v>0</v>
      </c>
      <c r="H5109">
        <v>1</v>
      </c>
      <c r="I5109">
        <f>Data[[#This Row],[nucleus_area_pct]]/Data[[#This Row],[cytoplasm_ratio]]</f>
        <v>0</v>
      </c>
      <c r="J5109">
        <v>1</v>
      </c>
      <c r="K5109">
        <v>5.0999999999999997E-2</v>
      </c>
      <c r="L5109">
        <v>0.62</v>
      </c>
      <c r="M5109">
        <v>1</v>
      </c>
      <c r="N5109">
        <v>0.995</v>
      </c>
      <c r="O5109">
        <v>159</v>
      </c>
      <c r="P5109">
        <v>43</v>
      </c>
      <c r="Q5109">
        <v>250</v>
      </c>
      <c r="R5109">
        <v>141</v>
      </c>
      <c r="S5109">
        <v>132</v>
      </c>
      <c r="T5109">
        <f>(Data[[#This Row],[mean_r]]/256)*100</f>
        <v>97.65625</v>
      </c>
      <c r="U5109">
        <f>(Data[[#This Row],[mean_g]]/256)*100</f>
        <v>55.078125</v>
      </c>
      <c r="V5109">
        <f>(Data[[#This Row],[mean_b]]/256)*100</f>
        <v>51.5625</v>
      </c>
      <c r="W5109">
        <v>0.58899999999999997</v>
      </c>
      <c r="X5109" t="s">
        <v>63</v>
      </c>
      <c r="Y5109" t="s">
        <v>45</v>
      </c>
      <c r="Z5109">
        <v>8215</v>
      </c>
      <c r="AA5109">
        <v>5.78</v>
      </c>
      <c r="AB5109">
        <v>12.7</v>
      </c>
      <c r="AC5109">
        <v>46.1</v>
      </c>
      <c r="AD5109">
        <v>351688</v>
      </c>
      <c r="AE5109">
        <v>73.2</v>
      </c>
      <c r="AF5109">
        <v>32.799999999999997</v>
      </c>
      <c r="AG5109" t="s">
        <v>41</v>
      </c>
      <c r="AH5109" t="s">
        <v>47</v>
      </c>
      <c r="AI5109" t="s">
        <v>56</v>
      </c>
      <c r="AJ5109">
        <v>100</v>
      </c>
      <c r="AK5109">
        <v>256</v>
      </c>
      <c r="AL5109">
        <v>0.80269999999999997</v>
      </c>
      <c r="AM5109">
        <v>0.74760000000000004</v>
      </c>
      <c r="AN5109">
        <v>0.84460000000000002</v>
      </c>
      <c r="AO5109">
        <f>Data[[#This Row],[labeller_confidence_score]]-Data[[#This Row],[cytodiffusion_classification_confidence]]</f>
        <v>9.6999999999999975E-2</v>
      </c>
    </row>
    <row r="5110" spans="1:41" x14ac:dyDescent="0.3">
      <c r="A5110" t="s">
        <v>5183</v>
      </c>
      <c r="B5110" t="s">
        <v>60</v>
      </c>
      <c r="C5110">
        <v>0</v>
      </c>
      <c r="D5110" t="s">
        <v>50</v>
      </c>
      <c r="E5110">
        <v>13.54</v>
      </c>
      <c r="F5110">
        <v>63.9</v>
      </c>
      <c r="G5110">
        <v>0.56899999999999995</v>
      </c>
      <c r="H5110">
        <v>0.21199999999999999</v>
      </c>
      <c r="I5110">
        <f>Data[[#This Row],[nucleus_area_pct]]/Data[[#This Row],[cytoplasm_ratio]]</f>
        <v>301.41509433962267</v>
      </c>
      <c r="J5110">
        <v>0.83599999999999997</v>
      </c>
      <c r="K5110">
        <v>0.58299999999999996</v>
      </c>
      <c r="L5110">
        <v>2.08</v>
      </c>
      <c r="M5110">
        <v>1.2</v>
      </c>
      <c r="N5110">
        <v>0.79200000000000004</v>
      </c>
      <c r="O5110">
        <v>494</v>
      </c>
      <c r="P5110">
        <v>96</v>
      </c>
      <c r="Q5110">
        <v>209</v>
      </c>
      <c r="R5110">
        <v>187</v>
      </c>
      <c r="S5110">
        <v>174</v>
      </c>
      <c r="T5110">
        <f>(Data[[#This Row],[mean_r]]/256)*100</f>
        <v>81.640625</v>
      </c>
      <c r="U5110">
        <f>(Data[[#This Row],[mean_g]]/256)*100</f>
        <v>73.046875</v>
      </c>
      <c r="V5110">
        <f>(Data[[#This Row],[mean_b]]/256)*100</f>
        <v>67.96875</v>
      </c>
      <c r="W5110">
        <v>0.58299999999999996</v>
      </c>
      <c r="X5110" t="s">
        <v>39</v>
      </c>
      <c r="Y5110" t="s">
        <v>45</v>
      </c>
      <c r="Z5110">
        <v>6833</v>
      </c>
      <c r="AA5110">
        <v>5.25</v>
      </c>
      <c r="AB5110">
        <v>11.3</v>
      </c>
      <c r="AC5110">
        <v>47.6</v>
      </c>
      <c r="AD5110">
        <v>264759</v>
      </c>
      <c r="AE5110">
        <v>91.8</v>
      </c>
      <c r="AF5110">
        <v>34.4</v>
      </c>
      <c r="AG5110" t="s">
        <v>64</v>
      </c>
      <c r="AH5110" t="s">
        <v>47</v>
      </c>
      <c r="AI5110" t="s">
        <v>43</v>
      </c>
      <c r="AJ5110">
        <v>100</v>
      </c>
      <c r="AK5110">
        <v>224</v>
      </c>
      <c r="AL5110">
        <v>7.3899999999999993E-2</v>
      </c>
      <c r="AM5110">
        <v>0.96379999999999999</v>
      </c>
      <c r="AN5110">
        <v>0.87619999999999998</v>
      </c>
      <c r="AO5110">
        <f>Data[[#This Row],[labeller_confidence_score]]-Data[[#This Row],[cytodiffusion_classification_confidence]]</f>
        <v>-8.7600000000000011E-2</v>
      </c>
    </row>
    <row r="5111" spans="1:41" x14ac:dyDescent="0.3">
      <c r="A5111" t="s">
        <v>5184</v>
      </c>
      <c r="B5111" t="s">
        <v>60</v>
      </c>
      <c r="C5111">
        <v>0</v>
      </c>
      <c r="D5111" t="s">
        <v>50</v>
      </c>
      <c r="E5111">
        <v>16.600000000000001</v>
      </c>
      <c r="F5111">
        <v>59.3</v>
      </c>
      <c r="G5111">
        <v>0.36099999999999999</v>
      </c>
      <c r="H5111">
        <v>0.39200000000000002</v>
      </c>
      <c r="I5111">
        <f>Data[[#This Row],[nucleus_area_pct]]/Data[[#This Row],[cytoplasm_ratio]]</f>
        <v>151.27551020408163</v>
      </c>
      <c r="J5111">
        <v>0.73399999999999999</v>
      </c>
      <c r="K5111">
        <v>0.52600000000000002</v>
      </c>
      <c r="L5111">
        <v>1.47</v>
      </c>
      <c r="M5111">
        <v>1</v>
      </c>
      <c r="N5111">
        <v>0.745</v>
      </c>
      <c r="O5111">
        <v>537</v>
      </c>
      <c r="P5111">
        <v>84</v>
      </c>
      <c r="Q5111">
        <v>191</v>
      </c>
      <c r="R5111">
        <v>160</v>
      </c>
      <c r="S5111">
        <v>177</v>
      </c>
      <c r="T5111">
        <f>(Data[[#This Row],[mean_r]]/256)*100</f>
        <v>74.609375</v>
      </c>
      <c r="U5111">
        <f>(Data[[#This Row],[mean_g]]/256)*100</f>
        <v>62.5</v>
      </c>
      <c r="V5111">
        <f>(Data[[#This Row],[mean_b]]/256)*100</f>
        <v>69.140625</v>
      </c>
      <c r="W5111">
        <v>0.52200000000000002</v>
      </c>
      <c r="X5111" t="s">
        <v>39</v>
      </c>
      <c r="Y5111" t="s">
        <v>40</v>
      </c>
      <c r="Z5111">
        <v>7025</v>
      </c>
      <c r="AA5111">
        <v>5.67</v>
      </c>
      <c r="AB5111">
        <v>11.1</v>
      </c>
      <c r="AC5111">
        <v>43.7</v>
      </c>
      <c r="AD5111">
        <v>281612</v>
      </c>
      <c r="AE5111">
        <v>72.3</v>
      </c>
      <c r="AF5111">
        <v>31.4</v>
      </c>
      <c r="AG5111" t="s">
        <v>41</v>
      </c>
      <c r="AH5111" t="s">
        <v>42</v>
      </c>
      <c r="AI5111" t="s">
        <v>56</v>
      </c>
      <c r="AJ5111">
        <v>60</v>
      </c>
      <c r="AK5111">
        <v>224</v>
      </c>
      <c r="AL5111">
        <v>6.6500000000000004E-2</v>
      </c>
      <c r="AM5111">
        <v>0.8579</v>
      </c>
      <c r="AN5111">
        <v>0.84389999999999998</v>
      </c>
      <c r="AO5111">
        <f>Data[[#This Row],[labeller_confidence_score]]-Data[[#This Row],[cytodiffusion_classification_confidence]]</f>
        <v>-1.4000000000000012E-2</v>
      </c>
    </row>
    <row r="5112" spans="1:41" x14ac:dyDescent="0.3">
      <c r="A5112" t="s">
        <v>5185</v>
      </c>
      <c r="B5112" t="s">
        <v>54</v>
      </c>
      <c r="C5112">
        <v>0</v>
      </c>
      <c r="D5112" t="s">
        <v>54</v>
      </c>
      <c r="E5112">
        <v>7.27</v>
      </c>
      <c r="F5112">
        <v>0</v>
      </c>
      <c r="G5112">
        <v>0</v>
      </c>
      <c r="H5112">
        <v>1</v>
      </c>
      <c r="I5112">
        <f>Data[[#This Row],[nucleus_area_pct]]/Data[[#This Row],[cytoplasm_ratio]]</f>
        <v>0</v>
      </c>
      <c r="J5112">
        <v>0.91100000000000003</v>
      </c>
      <c r="K5112">
        <v>0.128</v>
      </c>
      <c r="L5112">
        <v>0.37</v>
      </c>
      <c r="M5112">
        <v>1</v>
      </c>
      <c r="N5112">
        <v>0.95299999999999996</v>
      </c>
      <c r="O5112">
        <v>211</v>
      </c>
      <c r="P5112">
        <v>37</v>
      </c>
      <c r="Q5112">
        <v>239</v>
      </c>
      <c r="R5112">
        <v>141</v>
      </c>
      <c r="S5112">
        <v>120</v>
      </c>
      <c r="T5112">
        <f>(Data[[#This Row],[mean_r]]/256)*100</f>
        <v>93.359375</v>
      </c>
      <c r="U5112">
        <f>(Data[[#This Row],[mean_g]]/256)*100</f>
        <v>55.078125</v>
      </c>
      <c r="V5112">
        <f>(Data[[#This Row],[mean_b]]/256)*100</f>
        <v>46.875</v>
      </c>
      <c r="W5112">
        <v>0.63200000000000001</v>
      </c>
      <c r="X5112" t="s">
        <v>51</v>
      </c>
      <c r="Y5112" t="s">
        <v>40</v>
      </c>
      <c r="Z5112">
        <v>4654</v>
      </c>
      <c r="AA5112">
        <v>4.7</v>
      </c>
      <c r="AB5112">
        <v>11.1</v>
      </c>
      <c r="AC5112">
        <v>32.6</v>
      </c>
      <c r="AD5112">
        <v>209430</v>
      </c>
      <c r="AE5112">
        <v>94</v>
      </c>
      <c r="AF5112">
        <v>35</v>
      </c>
      <c r="AG5112" t="s">
        <v>46</v>
      </c>
      <c r="AH5112" t="s">
        <v>42</v>
      </c>
      <c r="AI5112" t="s">
        <v>56</v>
      </c>
      <c r="AJ5112">
        <v>100</v>
      </c>
      <c r="AK5112">
        <v>360</v>
      </c>
      <c r="AL5112">
        <v>0</v>
      </c>
      <c r="AM5112">
        <v>0.88270000000000004</v>
      </c>
      <c r="AN5112">
        <v>0.95740000000000003</v>
      </c>
      <c r="AO5112">
        <f>Data[[#This Row],[labeller_confidence_score]]-Data[[#This Row],[cytodiffusion_classification_confidence]]</f>
        <v>7.4699999999999989E-2</v>
      </c>
    </row>
    <row r="5113" spans="1:41" x14ac:dyDescent="0.3">
      <c r="A5113" t="s">
        <v>5186</v>
      </c>
      <c r="B5113" t="s">
        <v>120</v>
      </c>
      <c r="C5113">
        <v>1</v>
      </c>
      <c r="D5113" t="s">
        <v>104</v>
      </c>
      <c r="E5113">
        <v>5.78</v>
      </c>
      <c r="F5113">
        <v>0</v>
      </c>
      <c r="G5113">
        <v>0</v>
      </c>
      <c r="H5113">
        <v>1</v>
      </c>
      <c r="I5113">
        <f>Data[[#This Row],[nucleus_area_pct]]/Data[[#This Row],[cytoplasm_ratio]]</f>
        <v>0</v>
      </c>
      <c r="J5113">
        <v>0.97599999999999998</v>
      </c>
      <c r="K5113">
        <v>0.13300000000000001</v>
      </c>
      <c r="L5113">
        <v>0.62</v>
      </c>
      <c r="M5113">
        <v>1</v>
      </c>
      <c r="N5113">
        <v>0.96899999999999997</v>
      </c>
      <c r="O5113">
        <v>130</v>
      </c>
      <c r="P5113">
        <v>42</v>
      </c>
      <c r="Q5113">
        <v>236</v>
      </c>
      <c r="R5113">
        <v>143</v>
      </c>
      <c r="S5113">
        <v>118</v>
      </c>
      <c r="T5113">
        <f>(Data[[#This Row],[mean_r]]/256)*100</f>
        <v>92.1875</v>
      </c>
      <c r="U5113">
        <f>(Data[[#This Row],[mean_g]]/256)*100</f>
        <v>55.859375</v>
      </c>
      <c r="V5113">
        <f>(Data[[#This Row],[mean_b]]/256)*100</f>
        <v>46.09375</v>
      </c>
      <c r="W5113">
        <v>0.54400000000000004</v>
      </c>
      <c r="X5113" t="s">
        <v>51</v>
      </c>
      <c r="Y5113" t="s">
        <v>40</v>
      </c>
      <c r="Z5113">
        <v>11359</v>
      </c>
      <c r="AA5113">
        <v>5.0199999999999996</v>
      </c>
      <c r="AB5113">
        <v>10.6</v>
      </c>
      <c r="AC5113">
        <v>41.6</v>
      </c>
      <c r="AD5113">
        <v>206123</v>
      </c>
      <c r="AE5113">
        <v>90.2</v>
      </c>
      <c r="AF5113">
        <v>34.9</v>
      </c>
      <c r="AG5113" t="s">
        <v>64</v>
      </c>
      <c r="AH5113" t="s">
        <v>42</v>
      </c>
      <c r="AI5113" t="s">
        <v>56</v>
      </c>
      <c r="AJ5113">
        <v>40</v>
      </c>
      <c r="AK5113">
        <v>224</v>
      </c>
      <c r="AL5113">
        <v>0.84870000000000001</v>
      </c>
      <c r="AM5113">
        <v>0.63280000000000003</v>
      </c>
      <c r="AN5113">
        <v>0.67390000000000005</v>
      </c>
      <c r="AO5113">
        <f>Data[[#This Row],[labeller_confidence_score]]-Data[[#This Row],[cytodiffusion_classification_confidence]]</f>
        <v>4.1100000000000025E-2</v>
      </c>
    </row>
    <row r="5114" spans="1:41" x14ac:dyDescent="0.3">
      <c r="A5114" t="s">
        <v>5187</v>
      </c>
      <c r="B5114" t="s">
        <v>133</v>
      </c>
      <c r="C5114">
        <v>1</v>
      </c>
      <c r="D5114" t="s">
        <v>104</v>
      </c>
      <c r="E5114">
        <v>7.32</v>
      </c>
      <c r="F5114">
        <v>0</v>
      </c>
      <c r="G5114">
        <v>0</v>
      </c>
      <c r="H5114">
        <v>1</v>
      </c>
      <c r="I5114">
        <f>Data[[#This Row],[nucleus_area_pct]]/Data[[#This Row],[cytoplasm_ratio]]</f>
        <v>0</v>
      </c>
      <c r="J5114">
        <v>0.503</v>
      </c>
      <c r="K5114">
        <v>0.91300000000000003</v>
      </c>
      <c r="L5114">
        <v>0.49</v>
      </c>
      <c r="M5114">
        <v>1</v>
      </c>
      <c r="N5114">
        <v>0.91600000000000004</v>
      </c>
      <c r="O5114">
        <v>225</v>
      </c>
      <c r="P5114">
        <v>63</v>
      </c>
      <c r="Q5114">
        <v>219</v>
      </c>
      <c r="R5114">
        <v>127</v>
      </c>
      <c r="S5114">
        <v>124</v>
      </c>
      <c r="T5114">
        <f>(Data[[#This Row],[mean_r]]/256)*100</f>
        <v>85.546875</v>
      </c>
      <c r="U5114">
        <f>(Data[[#This Row],[mean_g]]/256)*100</f>
        <v>49.609375</v>
      </c>
      <c r="V5114">
        <f>(Data[[#This Row],[mean_b]]/256)*100</f>
        <v>48.4375</v>
      </c>
      <c r="W5114">
        <v>0.45500000000000002</v>
      </c>
      <c r="X5114" t="s">
        <v>51</v>
      </c>
      <c r="Y5114" t="s">
        <v>40</v>
      </c>
      <c r="Z5114">
        <v>6304</v>
      </c>
      <c r="AA5114">
        <v>5.15</v>
      </c>
      <c r="AB5114">
        <v>18.3</v>
      </c>
      <c r="AC5114">
        <v>32.299999999999997</v>
      </c>
      <c r="AD5114">
        <v>146335</v>
      </c>
      <c r="AE5114">
        <v>93.6</v>
      </c>
      <c r="AF5114">
        <v>32.799999999999997</v>
      </c>
      <c r="AG5114" t="s">
        <v>41</v>
      </c>
      <c r="AH5114" t="s">
        <v>68</v>
      </c>
      <c r="AI5114" t="s">
        <v>56</v>
      </c>
      <c r="AJ5114">
        <v>100</v>
      </c>
      <c r="AK5114">
        <v>224</v>
      </c>
      <c r="AL5114">
        <v>0.83689999999999998</v>
      </c>
      <c r="AM5114">
        <v>0.70309999999999995</v>
      </c>
      <c r="AN5114">
        <v>1</v>
      </c>
      <c r="AO5114">
        <f>Data[[#This Row],[labeller_confidence_score]]-Data[[#This Row],[cytodiffusion_classification_confidence]]</f>
        <v>0.29690000000000005</v>
      </c>
    </row>
    <row r="5115" spans="1:41" x14ac:dyDescent="0.3">
      <c r="A5115" t="s">
        <v>5188</v>
      </c>
      <c r="B5115" t="s">
        <v>110</v>
      </c>
      <c r="C5115">
        <v>1</v>
      </c>
      <c r="D5115" t="s">
        <v>104</v>
      </c>
      <c r="E5115">
        <v>10.029999999999999</v>
      </c>
      <c r="F5115">
        <v>0</v>
      </c>
      <c r="G5115">
        <v>0</v>
      </c>
      <c r="H5115">
        <v>1</v>
      </c>
      <c r="I5115">
        <f>Data[[#This Row],[nucleus_area_pct]]/Data[[#This Row],[cytoplasm_ratio]]</f>
        <v>0</v>
      </c>
      <c r="J5115">
        <v>0.86599999999999999</v>
      </c>
      <c r="K5115">
        <v>0.19400000000000001</v>
      </c>
      <c r="L5115">
        <v>0.73</v>
      </c>
      <c r="M5115">
        <v>1</v>
      </c>
      <c r="N5115">
        <v>0.91100000000000003</v>
      </c>
      <c r="O5115">
        <v>189</v>
      </c>
      <c r="P5115">
        <v>43</v>
      </c>
      <c r="Q5115">
        <v>215</v>
      </c>
      <c r="R5115">
        <v>121</v>
      </c>
      <c r="S5115">
        <v>115</v>
      </c>
      <c r="T5115">
        <f>(Data[[#This Row],[mean_r]]/256)*100</f>
        <v>83.984375</v>
      </c>
      <c r="U5115">
        <f>(Data[[#This Row],[mean_g]]/256)*100</f>
        <v>47.265625</v>
      </c>
      <c r="V5115">
        <f>(Data[[#This Row],[mean_b]]/256)*100</f>
        <v>44.921875</v>
      </c>
      <c r="W5115">
        <v>0.51200000000000001</v>
      </c>
      <c r="X5115" t="s">
        <v>51</v>
      </c>
      <c r="Y5115" t="s">
        <v>45</v>
      </c>
      <c r="Z5115">
        <v>1000</v>
      </c>
      <c r="AA5115">
        <v>3.54</v>
      </c>
      <c r="AB5115">
        <v>12</v>
      </c>
      <c r="AC5115">
        <v>51.2</v>
      </c>
      <c r="AD5115">
        <v>273248</v>
      </c>
      <c r="AE5115">
        <v>88.4</v>
      </c>
      <c r="AF5115">
        <v>34.1</v>
      </c>
      <c r="AG5115" t="s">
        <v>41</v>
      </c>
      <c r="AH5115" t="s">
        <v>47</v>
      </c>
      <c r="AI5115" t="s">
        <v>56</v>
      </c>
      <c r="AJ5115">
        <v>60</v>
      </c>
      <c r="AK5115">
        <v>256</v>
      </c>
      <c r="AL5115">
        <v>0.95369999999999999</v>
      </c>
      <c r="AM5115">
        <v>0.73260000000000003</v>
      </c>
      <c r="AN5115">
        <v>0.73299999999999998</v>
      </c>
      <c r="AO5115">
        <f>Data[[#This Row],[labeller_confidence_score]]-Data[[#This Row],[cytodiffusion_classification_confidence]]</f>
        <v>3.9999999999995595E-4</v>
      </c>
    </row>
    <row r="5116" spans="1:41" x14ac:dyDescent="0.3">
      <c r="A5116" t="s">
        <v>5189</v>
      </c>
      <c r="B5116" t="s">
        <v>81</v>
      </c>
      <c r="C5116">
        <v>1</v>
      </c>
      <c r="D5116" t="s">
        <v>82</v>
      </c>
      <c r="E5116">
        <v>17.079999999999998</v>
      </c>
      <c r="F5116">
        <v>96.7</v>
      </c>
      <c r="G5116">
        <v>0.247</v>
      </c>
      <c r="H5116">
        <v>0.15</v>
      </c>
      <c r="I5116">
        <f>Data[[#This Row],[nucleus_area_pct]]/Data[[#This Row],[cytoplasm_ratio]]</f>
        <v>644.66666666666674</v>
      </c>
      <c r="J5116">
        <v>0.91200000000000003</v>
      </c>
      <c r="K5116">
        <v>0.27700000000000002</v>
      </c>
      <c r="L5116">
        <v>0.13</v>
      </c>
      <c r="M5116">
        <v>1.1000000000000001</v>
      </c>
      <c r="N5116">
        <v>0.88800000000000001</v>
      </c>
      <c r="O5116">
        <v>559</v>
      </c>
      <c r="P5116">
        <v>101</v>
      </c>
      <c r="Q5116">
        <v>204</v>
      </c>
      <c r="R5116">
        <v>133</v>
      </c>
      <c r="S5116">
        <v>195</v>
      </c>
      <c r="T5116">
        <f>(Data[[#This Row],[mean_r]]/256)*100</f>
        <v>79.6875</v>
      </c>
      <c r="U5116">
        <f>(Data[[#This Row],[mean_g]]/256)*100</f>
        <v>51.953125</v>
      </c>
      <c r="V5116">
        <f>(Data[[#This Row],[mean_b]]/256)*100</f>
        <v>76.171875</v>
      </c>
      <c r="W5116">
        <v>0.73199999999999998</v>
      </c>
      <c r="X5116" t="s">
        <v>51</v>
      </c>
      <c r="Y5116" t="s">
        <v>45</v>
      </c>
      <c r="Z5116">
        <v>4647</v>
      </c>
      <c r="AA5116">
        <v>4.2300000000000004</v>
      </c>
      <c r="AB5116">
        <v>9.9</v>
      </c>
      <c r="AC5116">
        <v>44</v>
      </c>
      <c r="AD5116">
        <v>274663</v>
      </c>
      <c r="AE5116">
        <v>90.8</v>
      </c>
      <c r="AF5116">
        <v>32.200000000000003</v>
      </c>
      <c r="AG5116" t="s">
        <v>46</v>
      </c>
      <c r="AH5116" t="s">
        <v>47</v>
      </c>
      <c r="AI5116" t="s">
        <v>43</v>
      </c>
      <c r="AJ5116">
        <v>60</v>
      </c>
      <c r="AK5116">
        <v>256</v>
      </c>
      <c r="AL5116">
        <v>0.78100000000000003</v>
      </c>
      <c r="AM5116">
        <v>0.70799999999999996</v>
      </c>
      <c r="AN5116">
        <v>0.81369999999999998</v>
      </c>
      <c r="AO5116">
        <f>Data[[#This Row],[labeller_confidence_score]]-Data[[#This Row],[cytodiffusion_classification_confidence]]</f>
        <v>0.10570000000000002</v>
      </c>
    </row>
    <row r="5117" spans="1:41" x14ac:dyDescent="0.3">
      <c r="A5117" t="s">
        <v>5190</v>
      </c>
      <c r="B5117" t="s">
        <v>106</v>
      </c>
      <c r="C5117">
        <v>1</v>
      </c>
      <c r="D5117" t="s">
        <v>82</v>
      </c>
      <c r="E5117">
        <v>10.94</v>
      </c>
      <c r="F5117">
        <v>86.1</v>
      </c>
      <c r="G5117">
        <v>0.53</v>
      </c>
      <c r="H5117">
        <v>0.184</v>
      </c>
      <c r="I5117">
        <f>Data[[#This Row],[nucleus_area_pct]]/Data[[#This Row],[cytoplasm_ratio]]</f>
        <v>467.93478260869563</v>
      </c>
      <c r="J5117">
        <v>0.73499999999999999</v>
      </c>
      <c r="K5117">
        <v>0.22600000000000001</v>
      </c>
      <c r="L5117">
        <v>0.55000000000000004</v>
      </c>
      <c r="M5117">
        <v>1</v>
      </c>
      <c r="N5117">
        <v>0.88300000000000001</v>
      </c>
      <c r="O5117">
        <v>704</v>
      </c>
      <c r="P5117">
        <v>100</v>
      </c>
      <c r="Q5117">
        <v>159</v>
      </c>
      <c r="R5117">
        <v>128</v>
      </c>
      <c r="S5117">
        <v>213</v>
      </c>
      <c r="T5117">
        <f>(Data[[#This Row],[mean_r]]/256)*100</f>
        <v>62.109375</v>
      </c>
      <c r="U5117">
        <f>(Data[[#This Row],[mean_g]]/256)*100</f>
        <v>50</v>
      </c>
      <c r="V5117">
        <f>(Data[[#This Row],[mean_b]]/256)*100</f>
        <v>83.203125</v>
      </c>
      <c r="W5117">
        <v>0.65</v>
      </c>
      <c r="X5117" t="s">
        <v>39</v>
      </c>
      <c r="Y5117" t="s">
        <v>40</v>
      </c>
      <c r="Z5117">
        <v>7940</v>
      </c>
      <c r="AA5117">
        <v>3.9</v>
      </c>
      <c r="AB5117">
        <v>15.3</v>
      </c>
      <c r="AC5117">
        <v>42.2</v>
      </c>
      <c r="AD5117">
        <v>296841</v>
      </c>
      <c r="AE5117">
        <v>88.2</v>
      </c>
      <c r="AF5117">
        <v>33.9</v>
      </c>
      <c r="AG5117" t="s">
        <v>64</v>
      </c>
      <c r="AH5117" t="s">
        <v>47</v>
      </c>
      <c r="AI5117" t="s">
        <v>43</v>
      </c>
      <c r="AJ5117">
        <v>40</v>
      </c>
      <c r="AK5117">
        <v>256</v>
      </c>
      <c r="AL5117">
        <v>0.88419999999999999</v>
      </c>
      <c r="AM5117">
        <v>0.7681</v>
      </c>
      <c r="AN5117">
        <v>0.74690000000000001</v>
      </c>
      <c r="AO5117">
        <f>Data[[#This Row],[labeller_confidence_score]]-Data[[#This Row],[cytodiffusion_classification_confidence]]</f>
        <v>-2.1199999999999997E-2</v>
      </c>
    </row>
    <row r="5118" spans="1:41" x14ac:dyDescent="0.3">
      <c r="A5118" t="s">
        <v>5191</v>
      </c>
      <c r="B5118" t="s">
        <v>62</v>
      </c>
      <c r="C5118">
        <v>0</v>
      </c>
      <c r="D5118" t="s">
        <v>50</v>
      </c>
      <c r="E5118">
        <v>7.71</v>
      </c>
      <c r="F5118">
        <v>78.7</v>
      </c>
      <c r="G5118">
        <v>0.83799999999999997</v>
      </c>
      <c r="H5118">
        <v>0.123</v>
      </c>
      <c r="I5118">
        <f>Data[[#This Row],[nucleus_area_pct]]/Data[[#This Row],[cytoplasm_ratio]]</f>
        <v>639.83739837398377</v>
      </c>
      <c r="J5118">
        <v>0.93100000000000005</v>
      </c>
      <c r="K5118">
        <v>0.20100000000000001</v>
      </c>
      <c r="L5118">
        <v>1.17</v>
      </c>
      <c r="M5118">
        <v>1</v>
      </c>
      <c r="N5118">
        <v>0.91900000000000004</v>
      </c>
      <c r="O5118">
        <v>238</v>
      </c>
      <c r="P5118">
        <v>55</v>
      </c>
      <c r="Q5118">
        <v>181</v>
      </c>
      <c r="R5118">
        <v>144</v>
      </c>
      <c r="S5118">
        <v>193</v>
      </c>
      <c r="T5118">
        <f>(Data[[#This Row],[mean_r]]/256)*100</f>
        <v>70.703125</v>
      </c>
      <c r="U5118">
        <f>(Data[[#This Row],[mean_g]]/256)*100</f>
        <v>56.25</v>
      </c>
      <c r="V5118">
        <f>(Data[[#This Row],[mean_b]]/256)*100</f>
        <v>75.390625</v>
      </c>
      <c r="W5118">
        <v>0.70399999999999996</v>
      </c>
      <c r="X5118" t="s">
        <v>51</v>
      </c>
      <c r="Y5118" t="s">
        <v>45</v>
      </c>
      <c r="Z5118">
        <v>9211</v>
      </c>
      <c r="AA5118">
        <v>5.8</v>
      </c>
      <c r="AB5118">
        <v>14.6</v>
      </c>
      <c r="AC5118">
        <v>40.6</v>
      </c>
      <c r="AD5118">
        <v>367616</v>
      </c>
      <c r="AE5118">
        <v>86.9</v>
      </c>
      <c r="AF5118">
        <v>33.200000000000003</v>
      </c>
      <c r="AG5118" t="s">
        <v>46</v>
      </c>
      <c r="AH5118" t="s">
        <v>68</v>
      </c>
      <c r="AI5118" t="s">
        <v>43</v>
      </c>
      <c r="AJ5118">
        <v>60</v>
      </c>
      <c r="AK5118">
        <v>224</v>
      </c>
      <c r="AL5118">
        <v>6.4299999999999996E-2</v>
      </c>
      <c r="AM5118">
        <v>0.94479999999999997</v>
      </c>
      <c r="AN5118">
        <v>1</v>
      </c>
      <c r="AO5118">
        <f>Data[[#This Row],[labeller_confidence_score]]-Data[[#This Row],[cytodiffusion_classification_confidence]]</f>
        <v>5.5200000000000027E-2</v>
      </c>
    </row>
    <row r="5119" spans="1:41" x14ac:dyDescent="0.3">
      <c r="A5119" t="s">
        <v>5192</v>
      </c>
      <c r="B5119" t="s">
        <v>60</v>
      </c>
      <c r="C5119">
        <v>0</v>
      </c>
      <c r="D5119" t="s">
        <v>50</v>
      </c>
      <c r="E5119">
        <v>14.08</v>
      </c>
      <c r="F5119">
        <v>68.7</v>
      </c>
      <c r="G5119">
        <v>0.59299999999999997</v>
      </c>
      <c r="H5119">
        <v>0.377</v>
      </c>
      <c r="I5119">
        <f>Data[[#This Row],[nucleus_area_pct]]/Data[[#This Row],[cytoplasm_ratio]]</f>
        <v>182.22811671087533</v>
      </c>
      <c r="J5119">
        <v>0.79400000000000004</v>
      </c>
      <c r="K5119">
        <v>0.45200000000000001</v>
      </c>
      <c r="L5119">
        <v>1.71</v>
      </c>
      <c r="M5119">
        <v>1.5</v>
      </c>
      <c r="N5119">
        <v>0.71899999999999997</v>
      </c>
      <c r="O5119">
        <v>664</v>
      </c>
      <c r="P5119">
        <v>93</v>
      </c>
      <c r="Q5119">
        <v>222</v>
      </c>
      <c r="R5119">
        <v>170</v>
      </c>
      <c r="S5119">
        <v>167</v>
      </c>
      <c r="T5119">
        <f>(Data[[#This Row],[mean_r]]/256)*100</f>
        <v>86.71875</v>
      </c>
      <c r="U5119">
        <f>(Data[[#This Row],[mean_g]]/256)*100</f>
        <v>66.40625</v>
      </c>
      <c r="V5119">
        <f>(Data[[#This Row],[mean_b]]/256)*100</f>
        <v>65.234375</v>
      </c>
      <c r="W5119">
        <v>0.441</v>
      </c>
      <c r="X5119" t="s">
        <v>63</v>
      </c>
      <c r="Y5119" t="s">
        <v>45</v>
      </c>
      <c r="Z5119">
        <v>8954</v>
      </c>
      <c r="AA5119">
        <v>4.8600000000000003</v>
      </c>
      <c r="AB5119">
        <v>14.9</v>
      </c>
      <c r="AC5119">
        <v>39.799999999999997</v>
      </c>
      <c r="AD5119">
        <v>291885</v>
      </c>
      <c r="AE5119">
        <v>100.5</v>
      </c>
      <c r="AF5119">
        <v>32.1</v>
      </c>
      <c r="AG5119" t="s">
        <v>46</v>
      </c>
      <c r="AH5119" t="s">
        <v>42</v>
      </c>
      <c r="AI5119" t="s">
        <v>43</v>
      </c>
      <c r="AJ5119">
        <v>60</v>
      </c>
      <c r="AK5119">
        <v>512</v>
      </c>
      <c r="AL5119">
        <v>0.1134</v>
      </c>
      <c r="AM5119">
        <v>1</v>
      </c>
      <c r="AN5119">
        <v>0.90190000000000003</v>
      </c>
      <c r="AO5119">
        <f>Data[[#This Row],[labeller_confidence_score]]-Data[[#This Row],[cytodiffusion_classification_confidence]]</f>
        <v>-9.8099999999999965E-2</v>
      </c>
    </row>
    <row r="5120" spans="1:41" x14ac:dyDescent="0.3">
      <c r="A5120" t="s">
        <v>5193</v>
      </c>
      <c r="B5120" t="s">
        <v>133</v>
      </c>
      <c r="C5120">
        <v>1</v>
      </c>
      <c r="D5120" t="s">
        <v>104</v>
      </c>
      <c r="E5120">
        <v>8.7100000000000009</v>
      </c>
      <c r="F5120">
        <v>0</v>
      </c>
      <c r="G5120">
        <v>0</v>
      </c>
      <c r="H5120">
        <v>1</v>
      </c>
      <c r="I5120">
        <f>Data[[#This Row],[nucleus_area_pct]]/Data[[#This Row],[cytoplasm_ratio]]</f>
        <v>0</v>
      </c>
      <c r="J5120">
        <v>0.622</v>
      </c>
      <c r="K5120">
        <v>0.86199999999999999</v>
      </c>
      <c r="L5120">
        <v>0.61</v>
      </c>
      <c r="M5120">
        <v>1</v>
      </c>
      <c r="N5120">
        <v>0.91600000000000004</v>
      </c>
      <c r="O5120">
        <v>190</v>
      </c>
      <c r="P5120">
        <v>50</v>
      </c>
      <c r="Q5120">
        <v>208</v>
      </c>
      <c r="R5120">
        <v>121</v>
      </c>
      <c r="S5120">
        <v>137</v>
      </c>
      <c r="T5120">
        <f>(Data[[#This Row],[mean_r]]/256)*100</f>
        <v>81.25</v>
      </c>
      <c r="U5120">
        <f>(Data[[#This Row],[mean_g]]/256)*100</f>
        <v>47.265625</v>
      </c>
      <c r="V5120">
        <f>(Data[[#This Row],[mean_b]]/256)*100</f>
        <v>53.515625</v>
      </c>
      <c r="W5120">
        <v>0.47499999999999998</v>
      </c>
      <c r="X5120" t="s">
        <v>51</v>
      </c>
      <c r="Y5120" t="s">
        <v>45</v>
      </c>
      <c r="Z5120">
        <v>1943</v>
      </c>
      <c r="AA5120">
        <v>5.97</v>
      </c>
      <c r="AB5120">
        <v>13.3</v>
      </c>
      <c r="AC5120">
        <v>47.1</v>
      </c>
      <c r="AD5120">
        <v>176142</v>
      </c>
      <c r="AE5120">
        <v>101.6</v>
      </c>
      <c r="AF5120">
        <v>31.2</v>
      </c>
      <c r="AG5120" t="s">
        <v>41</v>
      </c>
      <c r="AH5120" t="s">
        <v>47</v>
      </c>
      <c r="AI5120" t="s">
        <v>43</v>
      </c>
      <c r="AJ5120">
        <v>100</v>
      </c>
      <c r="AK5120">
        <v>512</v>
      </c>
      <c r="AL5120">
        <v>0.98670000000000002</v>
      </c>
      <c r="AM5120">
        <v>0.77380000000000004</v>
      </c>
      <c r="AN5120">
        <v>0.93759999999999999</v>
      </c>
      <c r="AO5120">
        <f>Data[[#This Row],[labeller_confidence_score]]-Data[[#This Row],[cytodiffusion_classification_confidence]]</f>
        <v>0.16379999999999995</v>
      </c>
    </row>
    <row r="5121" spans="1:41" x14ac:dyDescent="0.3">
      <c r="A5121" t="s">
        <v>5194</v>
      </c>
      <c r="B5121" t="s">
        <v>87</v>
      </c>
      <c r="C5121">
        <v>0</v>
      </c>
      <c r="D5121" t="s">
        <v>50</v>
      </c>
      <c r="E5121">
        <v>11.87</v>
      </c>
      <c r="F5121">
        <v>47</v>
      </c>
      <c r="G5121">
        <v>0.73199999999999998</v>
      </c>
      <c r="H5121">
        <v>0.64500000000000002</v>
      </c>
      <c r="I5121">
        <f>Data[[#This Row],[nucleus_area_pct]]/Data[[#This Row],[cytoplasm_ratio]]</f>
        <v>72.868217054263567</v>
      </c>
      <c r="J5121">
        <v>0.64900000000000002</v>
      </c>
      <c r="K5121">
        <v>0.42499999999999999</v>
      </c>
      <c r="L5121">
        <v>5.43</v>
      </c>
      <c r="M5121">
        <v>2.2000000000000002</v>
      </c>
      <c r="N5121">
        <v>0.82399999999999995</v>
      </c>
      <c r="O5121">
        <v>450</v>
      </c>
      <c r="P5121">
        <v>80</v>
      </c>
      <c r="Q5121">
        <v>255</v>
      </c>
      <c r="R5121">
        <v>152</v>
      </c>
      <c r="S5121">
        <v>136</v>
      </c>
      <c r="T5121">
        <f>(Data[[#This Row],[mean_r]]/256)*100</f>
        <v>99.609375</v>
      </c>
      <c r="U5121">
        <f>(Data[[#This Row],[mean_g]]/256)*100</f>
        <v>59.375</v>
      </c>
      <c r="V5121">
        <f>(Data[[#This Row],[mean_b]]/256)*100</f>
        <v>53.125</v>
      </c>
      <c r="W5121">
        <v>0.57599999999999996</v>
      </c>
      <c r="X5121" t="s">
        <v>63</v>
      </c>
      <c r="Y5121" t="s">
        <v>40</v>
      </c>
      <c r="Z5121">
        <v>8933</v>
      </c>
      <c r="AA5121">
        <v>3.9</v>
      </c>
      <c r="AB5121">
        <v>11.3</v>
      </c>
      <c r="AC5121">
        <v>39.9</v>
      </c>
      <c r="AD5121">
        <v>287239</v>
      </c>
      <c r="AE5121">
        <v>95.9</v>
      </c>
      <c r="AF5121">
        <v>34.4</v>
      </c>
      <c r="AG5121" t="s">
        <v>46</v>
      </c>
      <c r="AH5121" t="s">
        <v>42</v>
      </c>
      <c r="AI5121" t="s">
        <v>52</v>
      </c>
      <c r="AJ5121">
        <v>60</v>
      </c>
      <c r="AK5121">
        <v>256</v>
      </c>
      <c r="AL5121">
        <v>0.14899999999999999</v>
      </c>
      <c r="AM5121">
        <v>0.81950000000000001</v>
      </c>
      <c r="AN5121">
        <v>0.89770000000000005</v>
      </c>
      <c r="AO5121">
        <f>Data[[#This Row],[labeller_confidence_score]]-Data[[#This Row],[cytodiffusion_classification_confidence]]</f>
        <v>7.8200000000000047E-2</v>
      </c>
    </row>
    <row r="5122" spans="1:41" x14ac:dyDescent="0.3">
      <c r="A5122" t="s">
        <v>5195</v>
      </c>
      <c r="B5122" t="s">
        <v>62</v>
      </c>
      <c r="C5122">
        <v>0</v>
      </c>
      <c r="D5122" t="s">
        <v>50</v>
      </c>
      <c r="E5122">
        <v>9.9499999999999993</v>
      </c>
      <c r="F5122">
        <v>77.099999999999994</v>
      </c>
      <c r="G5122">
        <v>0.76100000000000001</v>
      </c>
      <c r="H5122">
        <v>0.27100000000000002</v>
      </c>
      <c r="I5122">
        <f>Data[[#This Row],[nucleus_area_pct]]/Data[[#This Row],[cytoplasm_ratio]]</f>
        <v>284.50184501845013</v>
      </c>
      <c r="J5122">
        <v>0.86199999999999999</v>
      </c>
      <c r="K5122">
        <v>0.14399999999999999</v>
      </c>
      <c r="L5122">
        <v>1.04</v>
      </c>
      <c r="M5122">
        <v>1.1000000000000001</v>
      </c>
      <c r="N5122">
        <v>0.874</v>
      </c>
      <c r="O5122">
        <v>262</v>
      </c>
      <c r="P5122">
        <v>51</v>
      </c>
      <c r="Q5122">
        <v>211</v>
      </c>
      <c r="R5122">
        <v>158</v>
      </c>
      <c r="S5122">
        <v>206</v>
      </c>
      <c r="T5122">
        <f>(Data[[#This Row],[mean_r]]/256)*100</f>
        <v>82.421875</v>
      </c>
      <c r="U5122">
        <f>(Data[[#This Row],[mean_g]]/256)*100</f>
        <v>61.71875</v>
      </c>
      <c r="V5122">
        <f>(Data[[#This Row],[mean_b]]/256)*100</f>
        <v>80.46875</v>
      </c>
      <c r="W5122">
        <v>0.81399999999999995</v>
      </c>
      <c r="X5122" t="s">
        <v>51</v>
      </c>
      <c r="Y5122" t="s">
        <v>45</v>
      </c>
      <c r="Z5122">
        <v>3219</v>
      </c>
      <c r="AA5122">
        <v>5.53</v>
      </c>
      <c r="AB5122">
        <v>14.9</v>
      </c>
      <c r="AC5122">
        <v>36.299999999999997</v>
      </c>
      <c r="AD5122">
        <v>349056</v>
      </c>
      <c r="AE5122">
        <v>86.5</v>
      </c>
      <c r="AF5122">
        <v>36.299999999999997</v>
      </c>
      <c r="AG5122" t="s">
        <v>46</v>
      </c>
      <c r="AH5122" t="s">
        <v>42</v>
      </c>
      <c r="AI5122" t="s">
        <v>52</v>
      </c>
      <c r="AJ5122">
        <v>60</v>
      </c>
      <c r="AK5122">
        <v>224</v>
      </c>
      <c r="AL5122">
        <v>0.1</v>
      </c>
      <c r="AM5122">
        <v>0.91710000000000003</v>
      </c>
      <c r="AN5122">
        <v>0.86150000000000004</v>
      </c>
      <c r="AO5122">
        <f>Data[[#This Row],[labeller_confidence_score]]-Data[[#This Row],[cytodiffusion_classification_confidence]]</f>
        <v>-5.5599999999999983E-2</v>
      </c>
    </row>
    <row r="5123" spans="1:41" x14ac:dyDescent="0.3">
      <c r="A5123" t="s">
        <v>5196</v>
      </c>
      <c r="B5123" t="s">
        <v>62</v>
      </c>
      <c r="C5123">
        <v>0</v>
      </c>
      <c r="D5123" t="s">
        <v>50</v>
      </c>
      <c r="E5123">
        <v>10</v>
      </c>
      <c r="F5123">
        <v>69.5</v>
      </c>
      <c r="G5123">
        <v>0.751</v>
      </c>
      <c r="H5123">
        <v>0.17399999999999999</v>
      </c>
      <c r="I5123">
        <f>Data[[#This Row],[nucleus_area_pct]]/Data[[#This Row],[cytoplasm_ratio]]</f>
        <v>399.42528735632186</v>
      </c>
      <c r="J5123">
        <v>0.85399999999999998</v>
      </c>
      <c r="K5123">
        <v>0.25600000000000001</v>
      </c>
      <c r="L5123">
        <v>1.28</v>
      </c>
      <c r="M5123">
        <v>1</v>
      </c>
      <c r="N5123">
        <v>0.90800000000000003</v>
      </c>
      <c r="O5123">
        <v>377</v>
      </c>
      <c r="P5123">
        <v>60</v>
      </c>
      <c r="Q5123">
        <v>173</v>
      </c>
      <c r="R5123">
        <v>164</v>
      </c>
      <c r="S5123">
        <v>201</v>
      </c>
      <c r="T5123">
        <f>(Data[[#This Row],[mean_r]]/256)*100</f>
        <v>67.578125</v>
      </c>
      <c r="U5123">
        <f>(Data[[#This Row],[mean_g]]/256)*100</f>
        <v>64.0625</v>
      </c>
      <c r="V5123">
        <f>(Data[[#This Row],[mean_b]]/256)*100</f>
        <v>78.515625</v>
      </c>
      <c r="W5123">
        <v>0.79</v>
      </c>
      <c r="X5123" t="s">
        <v>63</v>
      </c>
      <c r="Y5123" t="s">
        <v>45</v>
      </c>
      <c r="Z5123">
        <v>8495</v>
      </c>
      <c r="AA5123">
        <v>5.58</v>
      </c>
      <c r="AB5123">
        <v>15.8</v>
      </c>
      <c r="AC5123">
        <v>25.3</v>
      </c>
      <c r="AD5123">
        <v>259861</v>
      </c>
      <c r="AE5123">
        <v>94.3</v>
      </c>
      <c r="AF5123">
        <v>34.200000000000003</v>
      </c>
      <c r="AG5123" t="s">
        <v>64</v>
      </c>
      <c r="AH5123" t="s">
        <v>47</v>
      </c>
      <c r="AI5123" t="s">
        <v>52</v>
      </c>
      <c r="AJ5123">
        <v>60</v>
      </c>
      <c r="AK5123">
        <v>224</v>
      </c>
      <c r="AL5123">
        <v>7.1999999999999995E-2</v>
      </c>
      <c r="AM5123">
        <v>0.87009999999999998</v>
      </c>
      <c r="AN5123">
        <v>0.89859999999999995</v>
      </c>
      <c r="AO5123">
        <f>Data[[#This Row],[labeller_confidence_score]]-Data[[#This Row],[cytodiffusion_classification_confidence]]</f>
        <v>2.849999999999997E-2</v>
      </c>
    </row>
    <row r="5124" spans="1:41" x14ac:dyDescent="0.3">
      <c r="A5124" t="s">
        <v>5197</v>
      </c>
      <c r="B5124" t="s">
        <v>66</v>
      </c>
      <c r="C5124">
        <v>1</v>
      </c>
      <c r="D5124" t="s">
        <v>67</v>
      </c>
      <c r="E5124">
        <v>8.25</v>
      </c>
      <c r="F5124">
        <v>99</v>
      </c>
      <c r="G5124">
        <v>0.70799999999999996</v>
      </c>
      <c r="H5124">
        <v>0.12</v>
      </c>
      <c r="I5124">
        <f>Data[[#This Row],[nucleus_area_pct]]/Data[[#This Row],[cytoplasm_ratio]]</f>
        <v>825</v>
      </c>
      <c r="J5124">
        <v>0.42399999999999999</v>
      </c>
      <c r="K5124">
        <v>0.70799999999999996</v>
      </c>
      <c r="L5124">
        <v>1.25</v>
      </c>
      <c r="M5124">
        <v>1</v>
      </c>
      <c r="N5124">
        <v>0.435</v>
      </c>
      <c r="O5124">
        <v>453</v>
      </c>
      <c r="P5124">
        <v>58</v>
      </c>
      <c r="Q5124">
        <v>196</v>
      </c>
      <c r="R5124">
        <v>96</v>
      </c>
      <c r="S5124">
        <v>175</v>
      </c>
      <c r="T5124">
        <f>(Data[[#This Row],[mean_r]]/256)*100</f>
        <v>76.5625</v>
      </c>
      <c r="U5124">
        <f>(Data[[#This Row],[mean_g]]/256)*100</f>
        <v>37.5</v>
      </c>
      <c r="V5124">
        <f>(Data[[#This Row],[mean_b]]/256)*100</f>
        <v>68.359375</v>
      </c>
      <c r="W5124">
        <v>1</v>
      </c>
      <c r="X5124" t="s">
        <v>63</v>
      </c>
      <c r="Y5124" t="s">
        <v>40</v>
      </c>
      <c r="Z5124">
        <v>2460</v>
      </c>
      <c r="AA5124">
        <v>4.57</v>
      </c>
      <c r="AB5124">
        <v>12.3</v>
      </c>
      <c r="AC5124">
        <v>40.5</v>
      </c>
      <c r="AD5124">
        <v>32883</v>
      </c>
      <c r="AE5124">
        <v>86.1</v>
      </c>
      <c r="AF5124">
        <v>32.4</v>
      </c>
      <c r="AG5124" t="s">
        <v>41</v>
      </c>
      <c r="AH5124" t="s">
        <v>47</v>
      </c>
      <c r="AI5124" t="s">
        <v>43</v>
      </c>
      <c r="AJ5124">
        <v>100</v>
      </c>
      <c r="AK5124">
        <v>256</v>
      </c>
      <c r="AL5124">
        <v>0.84570000000000001</v>
      </c>
      <c r="AM5124">
        <v>0.80940000000000001</v>
      </c>
      <c r="AN5124">
        <v>0.82250000000000001</v>
      </c>
      <c r="AO5124">
        <f>Data[[#This Row],[labeller_confidence_score]]-Data[[#This Row],[cytodiffusion_classification_confidence]]</f>
        <v>1.3100000000000001E-2</v>
      </c>
    </row>
    <row r="5125" spans="1:41" x14ac:dyDescent="0.3">
      <c r="A5125" t="s">
        <v>5198</v>
      </c>
      <c r="B5125" t="s">
        <v>60</v>
      </c>
      <c r="C5125">
        <v>0</v>
      </c>
      <c r="D5125" t="s">
        <v>50</v>
      </c>
      <c r="E5125">
        <v>16.87</v>
      </c>
      <c r="F5125">
        <v>63.3</v>
      </c>
      <c r="G5125">
        <v>0.47</v>
      </c>
      <c r="H5125">
        <v>0.36499999999999999</v>
      </c>
      <c r="I5125">
        <f>Data[[#This Row],[nucleus_area_pct]]/Data[[#This Row],[cytoplasm_ratio]]</f>
        <v>173.42465753424656</v>
      </c>
      <c r="J5125">
        <v>0.65</v>
      </c>
      <c r="K5125">
        <v>0.53600000000000003</v>
      </c>
      <c r="L5125">
        <v>2.02</v>
      </c>
      <c r="M5125">
        <v>1.1000000000000001</v>
      </c>
      <c r="N5125">
        <v>0.68200000000000005</v>
      </c>
      <c r="O5125">
        <v>608</v>
      </c>
      <c r="P5125">
        <v>67</v>
      </c>
      <c r="Q5125">
        <v>208</v>
      </c>
      <c r="R5125">
        <v>162</v>
      </c>
      <c r="S5125">
        <v>168</v>
      </c>
      <c r="T5125">
        <f>(Data[[#This Row],[mean_r]]/256)*100</f>
        <v>81.25</v>
      </c>
      <c r="U5125">
        <f>(Data[[#This Row],[mean_g]]/256)*100</f>
        <v>63.28125</v>
      </c>
      <c r="V5125">
        <f>(Data[[#This Row],[mean_b]]/256)*100</f>
        <v>65.625</v>
      </c>
      <c r="W5125">
        <v>0.48299999999999998</v>
      </c>
      <c r="X5125" t="s">
        <v>51</v>
      </c>
      <c r="Y5125" t="s">
        <v>40</v>
      </c>
      <c r="Z5125">
        <v>8045</v>
      </c>
      <c r="AA5125">
        <v>4.84</v>
      </c>
      <c r="AB5125">
        <v>14.6</v>
      </c>
      <c r="AC5125">
        <v>34.700000000000003</v>
      </c>
      <c r="AD5125">
        <v>161668</v>
      </c>
      <c r="AE5125">
        <v>88.6</v>
      </c>
      <c r="AF5125">
        <v>35.4</v>
      </c>
      <c r="AG5125" t="s">
        <v>64</v>
      </c>
      <c r="AH5125" t="s">
        <v>68</v>
      </c>
      <c r="AI5125" t="s">
        <v>56</v>
      </c>
      <c r="AJ5125">
        <v>100</v>
      </c>
      <c r="AK5125">
        <v>360</v>
      </c>
      <c r="AL5125">
        <v>0</v>
      </c>
      <c r="AM5125">
        <v>0.80620000000000003</v>
      </c>
      <c r="AN5125">
        <v>1</v>
      </c>
      <c r="AO5125">
        <f>Data[[#This Row],[labeller_confidence_score]]-Data[[#This Row],[cytodiffusion_classification_confidence]]</f>
        <v>0.19379999999999997</v>
      </c>
    </row>
    <row r="5126" spans="1:41" x14ac:dyDescent="0.3">
      <c r="A5126" t="s">
        <v>5199</v>
      </c>
      <c r="B5126" t="s">
        <v>133</v>
      </c>
      <c r="C5126">
        <v>1</v>
      </c>
      <c r="D5126" t="s">
        <v>104</v>
      </c>
      <c r="E5126">
        <v>7.77</v>
      </c>
      <c r="F5126">
        <v>0</v>
      </c>
      <c r="G5126">
        <v>0</v>
      </c>
      <c r="H5126">
        <v>1</v>
      </c>
      <c r="I5126">
        <f>Data[[#This Row],[nucleus_area_pct]]/Data[[#This Row],[cytoplasm_ratio]]</f>
        <v>0</v>
      </c>
      <c r="J5126">
        <v>0.58299999999999996</v>
      </c>
      <c r="K5126">
        <v>0.77900000000000003</v>
      </c>
      <c r="L5126">
        <v>0.52</v>
      </c>
      <c r="M5126">
        <v>1</v>
      </c>
      <c r="N5126">
        <v>0.84899999999999998</v>
      </c>
      <c r="O5126">
        <v>218</v>
      </c>
      <c r="P5126">
        <v>47</v>
      </c>
      <c r="Q5126">
        <v>233</v>
      </c>
      <c r="R5126">
        <v>119</v>
      </c>
      <c r="S5126">
        <v>138</v>
      </c>
      <c r="T5126">
        <f>(Data[[#This Row],[mean_r]]/256)*100</f>
        <v>91.015625</v>
      </c>
      <c r="U5126">
        <f>(Data[[#This Row],[mean_g]]/256)*100</f>
        <v>46.484375</v>
      </c>
      <c r="V5126">
        <f>(Data[[#This Row],[mean_b]]/256)*100</f>
        <v>53.90625</v>
      </c>
      <c r="W5126">
        <v>0.42799999999999999</v>
      </c>
      <c r="X5126" t="s">
        <v>51</v>
      </c>
      <c r="Y5126" t="s">
        <v>45</v>
      </c>
      <c r="Z5126">
        <v>4557</v>
      </c>
      <c r="AA5126">
        <v>5.24</v>
      </c>
      <c r="AB5126">
        <v>16</v>
      </c>
      <c r="AC5126">
        <v>44.8</v>
      </c>
      <c r="AD5126">
        <v>186145</v>
      </c>
      <c r="AE5126">
        <v>87.4</v>
      </c>
      <c r="AF5126">
        <v>34.700000000000003</v>
      </c>
      <c r="AG5126" t="s">
        <v>64</v>
      </c>
      <c r="AH5126" t="s">
        <v>42</v>
      </c>
      <c r="AI5126" t="s">
        <v>52</v>
      </c>
      <c r="AJ5126">
        <v>100</v>
      </c>
      <c r="AK5126">
        <v>256</v>
      </c>
      <c r="AL5126">
        <v>0.76549999999999996</v>
      </c>
      <c r="AM5126">
        <v>0.69689999999999996</v>
      </c>
      <c r="AN5126">
        <v>0.78320000000000001</v>
      </c>
      <c r="AO5126">
        <f>Data[[#This Row],[labeller_confidence_score]]-Data[[#This Row],[cytodiffusion_classification_confidence]]</f>
        <v>8.6300000000000043E-2</v>
      </c>
    </row>
    <row r="5127" spans="1:41" x14ac:dyDescent="0.3">
      <c r="A5127" t="s">
        <v>5200</v>
      </c>
      <c r="B5127" t="s">
        <v>60</v>
      </c>
      <c r="C5127">
        <v>0</v>
      </c>
      <c r="D5127" t="s">
        <v>50</v>
      </c>
      <c r="E5127">
        <v>17.2</v>
      </c>
      <c r="F5127">
        <v>58.5</v>
      </c>
      <c r="G5127">
        <v>0.47399999999999998</v>
      </c>
      <c r="H5127">
        <v>0.22800000000000001</v>
      </c>
      <c r="I5127">
        <f>Data[[#This Row],[nucleus_area_pct]]/Data[[#This Row],[cytoplasm_ratio]]</f>
        <v>256.57894736842104</v>
      </c>
      <c r="J5127">
        <v>0.55300000000000005</v>
      </c>
      <c r="K5127">
        <v>0.49399999999999999</v>
      </c>
      <c r="L5127">
        <v>2.72</v>
      </c>
      <c r="M5127">
        <v>1.8</v>
      </c>
      <c r="N5127">
        <v>0.72199999999999998</v>
      </c>
      <c r="O5127">
        <v>513</v>
      </c>
      <c r="P5127">
        <v>101</v>
      </c>
      <c r="Q5127">
        <v>176</v>
      </c>
      <c r="R5127">
        <v>156</v>
      </c>
      <c r="S5127">
        <v>169</v>
      </c>
      <c r="T5127">
        <f>(Data[[#This Row],[mean_r]]/256)*100</f>
        <v>68.75</v>
      </c>
      <c r="U5127">
        <f>(Data[[#This Row],[mean_g]]/256)*100</f>
        <v>60.9375</v>
      </c>
      <c r="V5127">
        <f>(Data[[#This Row],[mean_b]]/256)*100</f>
        <v>66.015625</v>
      </c>
      <c r="W5127">
        <v>0.57399999999999995</v>
      </c>
      <c r="X5127" t="s">
        <v>51</v>
      </c>
      <c r="Y5127" t="s">
        <v>40</v>
      </c>
      <c r="Z5127">
        <v>10438</v>
      </c>
      <c r="AA5127">
        <v>5.09</v>
      </c>
      <c r="AB5127">
        <v>14.2</v>
      </c>
      <c r="AC5127">
        <v>41.6</v>
      </c>
      <c r="AD5127">
        <v>167235</v>
      </c>
      <c r="AE5127">
        <v>88.5</v>
      </c>
      <c r="AF5127">
        <v>34</v>
      </c>
      <c r="AG5127" t="s">
        <v>46</v>
      </c>
      <c r="AH5127" t="s">
        <v>42</v>
      </c>
      <c r="AI5127" t="s">
        <v>52</v>
      </c>
      <c r="AJ5127">
        <v>100</v>
      </c>
      <c r="AK5127">
        <v>224</v>
      </c>
      <c r="AL5127">
        <v>5.8299999999999998E-2</v>
      </c>
      <c r="AM5127">
        <v>0.91020000000000001</v>
      </c>
      <c r="AN5127">
        <v>0.92230000000000001</v>
      </c>
      <c r="AO5127">
        <f>Data[[#This Row],[labeller_confidence_score]]-Data[[#This Row],[cytodiffusion_classification_confidence]]</f>
        <v>1.21E-2</v>
      </c>
    </row>
    <row r="5128" spans="1:41" x14ac:dyDescent="0.3">
      <c r="A5128" t="s">
        <v>5201</v>
      </c>
      <c r="B5128" t="s">
        <v>103</v>
      </c>
      <c r="C5128">
        <v>1</v>
      </c>
      <c r="D5128" t="s">
        <v>104</v>
      </c>
      <c r="E5128">
        <v>4.6900000000000004</v>
      </c>
      <c r="F5128">
        <v>0</v>
      </c>
      <c r="G5128">
        <v>0</v>
      </c>
      <c r="H5128">
        <v>1</v>
      </c>
      <c r="I5128">
        <f>Data[[#This Row],[nucleus_area_pct]]/Data[[#This Row],[cytoplasm_ratio]]</f>
        <v>0</v>
      </c>
      <c r="J5128">
        <v>0.502</v>
      </c>
      <c r="K5128">
        <v>0.91200000000000003</v>
      </c>
      <c r="L5128">
        <v>0.63</v>
      </c>
      <c r="M5128">
        <v>1</v>
      </c>
      <c r="N5128">
        <v>0.86899999999999999</v>
      </c>
      <c r="O5128">
        <v>88</v>
      </c>
      <c r="P5128">
        <v>27</v>
      </c>
      <c r="Q5128">
        <v>215</v>
      </c>
      <c r="R5128">
        <v>126</v>
      </c>
      <c r="S5128">
        <v>124</v>
      </c>
      <c r="T5128">
        <f>(Data[[#This Row],[mean_r]]/256)*100</f>
        <v>83.984375</v>
      </c>
      <c r="U5128">
        <f>(Data[[#This Row],[mean_g]]/256)*100</f>
        <v>49.21875</v>
      </c>
      <c r="V5128">
        <f>(Data[[#This Row],[mean_b]]/256)*100</f>
        <v>48.4375</v>
      </c>
      <c r="W5128">
        <v>0.53900000000000003</v>
      </c>
      <c r="X5128" t="s">
        <v>51</v>
      </c>
      <c r="Y5128" t="s">
        <v>45</v>
      </c>
      <c r="Z5128">
        <v>3066</v>
      </c>
      <c r="AA5128">
        <v>3.05</v>
      </c>
      <c r="AB5128">
        <v>10.199999999999999</v>
      </c>
      <c r="AC5128">
        <v>42.2</v>
      </c>
      <c r="AD5128">
        <v>426027</v>
      </c>
      <c r="AE5128">
        <v>98.7</v>
      </c>
      <c r="AF5128">
        <v>35.1</v>
      </c>
      <c r="AG5128" t="s">
        <v>46</v>
      </c>
      <c r="AH5128" t="s">
        <v>42</v>
      </c>
      <c r="AI5128" t="s">
        <v>43</v>
      </c>
      <c r="AJ5128">
        <v>100</v>
      </c>
      <c r="AK5128">
        <v>256</v>
      </c>
      <c r="AL5128">
        <v>0.62790000000000001</v>
      </c>
      <c r="AM5128">
        <v>0.71399999999999997</v>
      </c>
      <c r="AN5128">
        <v>0.7954</v>
      </c>
      <c r="AO5128">
        <f>Data[[#This Row],[labeller_confidence_score]]-Data[[#This Row],[cytodiffusion_classification_confidence]]</f>
        <v>8.1400000000000028E-2</v>
      </c>
    </row>
    <row r="5129" spans="1:41" x14ac:dyDescent="0.3">
      <c r="A5129" t="s">
        <v>5202</v>
      </c>
      <c r="B5129" t="s">
        <v>74</v>
      </c>
      <c r="C5129">
        <v>0</v>
      </c>
      <c r="D5129" t="s">
        <v>75</v>
      </c>
      <c r="E5129">
        <v>2.59</v>
      </c>
      <c r="F5129">
        <v>0</v>
      </c>
      <c r="G5129">
        <v>0</v>
      </c>
      <c r="H5129">
        <v>1</v>
      </c>
      <c r="I5129">
        <f>Data[[#This Row],[nucleus_area_pct]]/Data[[#This Row],[cytoplasm_ratio]]</f>
        <v>0</v>
      </c>
      <c r="J5129">
        <v>0.68500000000000005</v>
      </c>
      <c r="K5129">
        <v>0.438</v>
      </c>
      <c r="L5129">
        <v>3.34</v>
      </c>
      <c r="M5129">
        <v>1</v>
      </c>
      <c r="N5129">
        <v>0.84299999999999997</v>
      </c>
      <c r="O5129">
        <v>23</v>
      </c>
      <c r="P5129">
        <v>24</v>
      </c>
      <c r="Q5129">
        <v>212</v>
      </c>
      <c r="R5129">
        <v>133</v>
      </c>
      <c r="S5129">
        <v>164</v>
      </c>
      <c r="T5129">
        <f>(Data[[#This Row],[mean_r]]/256)*100</f>
        <v>82.8125</v>
      </c>
      <c r="U5129">
        <f>(Data[[#This Row],[mean_g]]/256)*100</f>
        <v>51.953125</v>
      </c>
      <c r="V5129">
        <f>(Data[[#This Row],[mean_b]]/256)*100</f>
        <v>64.0625</v>
      </c>
      <c r="W5129">
        <v>0.55000000000000004</v>
      </c>
      <c r="X5129" t="s">
        <v>63</v>
      </c>
      <c r="Y5129" t="s">
        <v>40</v>
      </c>
      <c r="Z5129">
        <v>4544</v>
      </c>
      <c r="AA5129">
        <v>3.9</v>
      </c>
      <c r="AB5129">
        <v>16.600000000000001</v>
      </c>
      <c r="AC5129">
        <v>34.200000000000003</v>
      </c>
      <c r="AD5129">
        <v>377456</v>
      </c>
      <c r="AE5129">
        <v>76.3</v>
      </c>
      <c r="AF5129">
        <v>36.200000000000003</v>
      </c>
      <c r="AG5129" t="s">
        <v>64</v>
      </c>
      <c r="AH5129" t="s">
        <v>68</v>
      </c>
      <c r="AI5129" t="s">
        <v>56</v>
      </c>
      <c r="AJ5129">
        <v>60</v>
      </c>
      <c r="AK5129">
        <v>512</v>
      </c>
      <c r="AL5129">
        <v>0.1711</v>
      </c>
      <c r="AM5129">
        <v>0.93179999999999996</v>
      </c>
      <c r="AN5129">
        <v>0.87170000000000003</v>
      </c>
      <c r="AO5129">
        <f>Data[[#This Row],[labeller_confidence_score]]-Data[[#This Row],[cytodiffusion_classification_confidence]]</f>
        <v>-6.0099999999999931E-2</v>
      </c>
    </row>
    <row r="5130" spans="1:41" x14ac:dyDescent="0.3">
      <c r="A5130" t="s">
        <v>5203</v>
      </c>
      <c r="B5130" t="s">
        <v>62</v>
      </c>
      <c r="C5130">
        <v>0</v>
      </c>
      <c r="D5130" t="s">
        <v>50</v>
      </c>
      <c r="E5130">
        <v>6.98</v>
      </c>
      <c r="F5130">
        <v>81.5</v>
      </c>
      <c r="G5130">
        <v>0.78200000000000003</v>
      </c>
      <c r="H5130">
        <v>0.249</v>
      </c>
      <c r="I5130">
        <f>Data[[#This Row],[nucleus_area_pct]]/Data[[#This Row],[cytoplasm_ratio]]</f>
        <v>327.30923694779119</v>
      </c>
      <c r="J5130">
        <v>0.95399999999999996</v>
      </c>
      <c r="K5130">
        <v>0.128</v>
      </c>
      <c r="L5130">
        <v>1.1000000000000001</v>
      </c>
      <c r="M5130">
        <v>1.1000000000000001</v>
      </c>
      <c r="N5130">
        <v>0.89600000000000002</v>
      </c>
      <c r="O5130">
        <v>349</v>
      </c>
      <c r="P5130">
        <v>55</v>
      </c>
      <c r="Q5130">
        <v>196</v>
      </c>
      <c r="R5130">
        <v>142</v>
      </c>
      <c r="S5130">
        <v>196</v>
      </c>
      <c r="T5130">
        <f>(Data[[#This Row],[mean_r]]/256)*100</f>
        <v>76.5625</v>
      </c>
      <c r="U5130">
        <f>(Data[[#This Row],[mean_g]]/256)*100</f>
        <v>55.46875</v>
      </c>
      <c r="V5130">
        <f>(Data[[#This Row],[mean_b]]/256)*100</f>
        <v>76.5625</v>
      </c>
      <c r="W5130">
        <v>0.53900000000000003</v>
      </c>
      <c r="X5130" t="s">
        <v>51</v>
      </c>
      <c r="Y5130" t="s">
        <v>40</v>
      </c>
      <c r="Z5130">
        <v>6380</v>
      </c>
      <c r="AA5130">
        <v>4.55</v>
      </c>
      <c r="AB5130">
        <v>12.1</v>
      </c>
      <c r="AC5130">
        <v>53</v>
      </c>
      <c r="AD5130">
        <v>265641</v>
      </c>
      <c r="AE5130">
        <v>88</v>
      </c>
      <c r="AF5130">
        <v>33.799999999999997</v>
      </c>
      <c r="AG5130" t="s">
        <v>64</v>
      </c>
      <c r="AH5130" t="s">
        <v>42</v>
      </c>
      <c r="AI5130" t="s">
        <v>52</v>
      </c>
      <c r="AJ5130">
        <v>100</v>
      </c>
      <c r="AK5130">
        <v>224</v>
      </c>
      <c r="AL5130">
        <v>4.9500000000000002E-2</v>
      </c>
      <c r="AM5130">
        <v>0.90039999999999998</v>
      </c>
      <c r="AN5130">
        <v>0.90669999999999995</v>
      </c>
      <c r="AO5130">
        <f>Data[[#This Row],[labeller_confidence_score]]-Data[[#This Row],[cytodiffusion_classification_confidence]]</f>
        <v>6.2999999999999723E-3</v>
      </c>
    </row>
    <row r="5131" spans="1:41" x14ac:dyDescent="0.3">
      <c r="A5131" t="s">
        <v>5204</v>
      </c>
      <c r="B5131" t="s">
        <v>54</v>
      </c>
      <c r="C5131">
        <v>0</v>
      </c>
      <c r="D5131" t="s">
        <v>54</v>
      </c>
      <c r="E5131">
        <v>7.58</v>
      </c>
      <c r="F5131">
        <v>0</v>
      </c>
      <c r="G5131">
        <v>0</v>
      </c>
      <c r="H5131">
        <v>1</v>
      </c>
      <c r="I5131">
        <f>Data[[#This Row],[nucleus_area_pct]]/Data[[#This Row],[cytoplasm_ratio]]</f>
        <v>0</v>
      </c>
      <c r="J5131">
        <v>0.94699999999999995</v>
      </c>
      <c r="K5131">
        <v>0.13300000000000001</v>
      </c>
      <c r="L5131">
        <v>0.51</v>
      </c>
      <c r="M5131">
        <v>1</v>
      </c>
      <c r="N5131">
        <v>0.97799999999999998</v>
      </c>
      <c r="O5131">
        <v>191</v>
      </c>
      <c r="P5131">
        <v>46</v>
      </c>
      <c r="Q5131">
        <v>221</v>
      </c>
      <c r="R5131">
        <v>151</v>
      </c>
      <c r="S5131">
        <v>129</v>
      </c>
      <c r="T5131">
        <f>(Data[[#This Row],[mean_r]]/256)*100</f>
        <v>86.328125</v>
      </c>
      <c r="U5131">
        <f>(Data[[#This Row],[mean_g]]/256)*100</f>
        <v>58.984375</v>
      </c>
      <c r="V5131">
        <f>(Data[[#This Row],[mean_b]]/256)*100</f>
        <v>50.390625</v>
      </c>
      <c r="W5131">
        <v>0.48899999999999999</v>
      </c>
      <c r="X5131" t="s">
        <v>51</v>
      </c>
      <c r="Y5131" t="s">
        <v>40</v>
      </c>
      <c r="Z5131">
        <v>8248</v>
      </c>
      <c r="AA5131">
        <v>5.2</v>
      </c>
      <c r="AB5131">
        <v>13.8</v>
      </c>
      <c r="AC5131">
        <v>51</v>
      </c>
      <c r="AD5131">
        <v>263336</v>
      </c>
      <c r="AE5131">
        <v>95.7</v>
      </c>
      <c r="AF5131">
        <v>33.200000000000003</v>
      </c>
      <c r="AG5131" t="s">
        <v>46</v>
      </c>
      <c r="AH5131" t="s">
        <v>42</v>
      </c>
      <c r="AI5131" t="s">
        <v>43</v>
      </c>
      <c r="AJ5131">
        <v>100</v>
      </c>
      <c r="AK5131">
        <v>360</v>
      </c>
      <c r="AL5131">
        <v>7.7499999999999999E-2</v>
      </c>
      <c r="AM5131">
        <v>0.87419999999999998</v>
      </c>
      <c r="AN5131">
        <v>0.86170000000000002</v>
      </c>
      <c r="AO5131">
        <f>Data[[#This Row],[labeller_confidence_score]]-Data[[#This Row],[cytodiffusion_classification_confidence]]</f>
        <v>-1.2499999999999956E-2</v>
      </c>
    </row>
    <row r="5132" spans="1:41" x14ac:dyDescent="0.3">
      <c r="A5132" t="s">
        <v>5205</v>
      </c>
      <c r="B5132" t="s">
        <v>54</v>
      </c>
      <c r="C5132">
        <v>0</v>
      </c>
      <c r="D5132" t="s">
        <v>54</v>
      </c>
      <c r="E5132">
        <v>7.41</v>
      </c>
      <c r="F5132">
        <v>0</v>
      </c>
      <c r="G5132">
        <v>0</v>
      </c>
      <c r="H5132">
        <v>1</v>
      </c>
      <c r="I5132">
        <f>Data[[#This Row],[nucleus_area_pct]]/Data[[#This Row],[cytoplasm_ratio]]</f>
        <v>0</v>
      </c>
      <c r="J5132">
        <v>0.92100000000000004</v>
      </c>
      <c r="K5132">
        <v>0.22800000000000001</v>
      </c>
      <c r="L5132">
        <v>0.77</v>
      </c>
      <c r="M5132">
        <v>1</v>
      </c>
      <c r="N5132">
        <v>0.98</v>
      </c>
      <c r="O5132">
        <v>182</v>
      </c>
      <c r="P5132">
        <v>48</v>
      </c>
      <c r="Q5132">
        <v>234</v>
      </c>
      <c r="R5132">
        <v>139</v>
      </c>
      <c r="S5132">
        <v>149</v>
      </c>
      <c r="T5132">
        <f>(Data[[#This Row],[mean_r]]/256)*100</f>
        <v>91.40625</v>
      </c>
      <c r="U5132">
        <f>(Data[[#This Row],[mean_g]]/256)*100</f>
        <v>54.296875</v>
      </c>
      <c r="V5132">
        <f>(Data[[#This Row],[mean_b]]/256)*100</f>
        <v>58.203125</v>
      </c>
      <c r="W5132">
        <v>0.436</v>
      </c>
      <c r="X5132" t="s">
        <v>63</v>
      </c>
      <c r="Y5132" t="s">
        <v>45</v>
      </c>
      <c r="Z5132">
        <v>6335</v>
      </c>
      <c r="AA5132">
        <v>6.25</v>
      </c>
      <c r="AB5132">
        <v>11.8</v>
      </c>
      <c r="AC5132">
        <v>33.799999999999997</v>
      </c>
      <c r="AD5132">
        <v>216887</v>
      </c>
      <c r="AE5132">
        <v>90.5</v>
      </c>
      <c r="AF5132">
        <v>32.5</v>
      </c>
      <c r="AG5132" t="s">
        <v>64</v>
      </c>
      <c r="AH5132" t="s">
        <v>42</v>
      </c>
      <c r="AI5132" t="s">
        <v>56</v>
      </c>
      <c r="AJ5132">
        <v>60</v>
      </c>
      <c r="AK5132">
        <v>512</v>
      </c>
      <c r="AL5132">
        <v>0.13819999999999999</v>
      </c>
      <c r="AM5132">
        <v>0.89170000000000005</v>
      </c>
      <c r="AN5132">
        <v>0.90990000000000004</v>
      </c>
      <c r="AO5132">
        <f>Data[[#This Row],[labeller_confidence_score]]-Data[[#This Row],[cytodiffusion_classification_confidence]]</f>
        <v>1.8199999999999994E-2</v>
      </c>
    </row>
    <row r="5133" spans="1:41" x14ac:dyDescent="0.3">
      <c r="A5133" t="s">
        <v>5206</v>
      </c>
      <c r="B5133" t="s">
        <v>54</v>
      </c>
      <c r="C5133">
        <v>0</v>
      </c>
      <c r="D5133" t="s">
        <v>54</v>
      </c>
      <c r="E5133">
        <v>7.68</v>
      </c>
      <c r="F5133">
        <v>0</v>
      </c>
      <c r="G5133">
        <v>0</v>
      </c>
      <c r="H5133">
        <v>1</v>
      </c>
      <c r="I5133">
        <f>Data[[#This Row],[nucleus_area_pct]]/Data[[#This Row],[cytoplasm_ratio]]</f>
        <v>0</v>
      </c>
      <c r="J5133">
        <v>0.85599999999999998</v>
      </c>
      <c r="K5133">
        <v>0.155</v>
      </c>
      <c r="L5133">
        <v>0.37</v>
      </c>
      <c r="M5133">
        <v>1</v>
      </c>
      <c r="N5133">
        <v>0.96799999999999997</v>
      </c>
      <c r="O5133">
        <v>196</v>
      </c>
      <c r="P5133">
        <v>46</v>
      </c>
      <c r="Q5133">
        <v>233</v>
      </c>
      <c r="R5133">
        <v>125</v>
      </c>
      <c r="S5133">
        <v>127</v>
      </c>
      <c r="T5133">
        <f>(Data[[#This Row],[mean_r]]/256)*100</f>
        <v>91.015625</v>
      </c>
      <c r="U5133">
        <f>(Data[[#This Row],[mean_g]]/256)*100</f>
        <v>48.828125</v>
      </c>
      <c r="V5133">
        <f>(Data[[#This Row],[mean_b]]/256)*100</f>
        <v>49.609375</v>
      </c>
      <c r="W5133">
        <v>0.52500000000000002</v>
      </c>
      <c r="X5133" t="s">
        <v>39</v>
      </c>
      <c r="Y5133" t="s">
        <v>40</v>
      </c>
      <c r="Z5133">
        <v>6957</v>
      </c>
      <c r="AA5133">
        <v>3.4</v>
      </c>
      <c r="AB5133">
        <v>15</v>
      </c>
      <c r="AC5133">
        <v>39.799999999999997</v>
      </c>
      <c r="AD5133">
        <v>292875</v>
      </c>
      <c r="AE5133">
        <v>64.400000000000006</v>
      </c>
      <c r="AF5133">
        <v>34.4</v>
      </c>
      <c r="AG5133" t="s">
        <v>64</v>
      </c>
      <c r="AH5133" t="s">
        <v>47</v>
      </c>
      <c r="AI5133" t="s">
        <v>56</v>
      </c>
      <c r="AJ5133">
        <v>100</v>
      </c>
      <c r="AK5133">
        <v>360</v>
      </c>
      <c r="AL5133">
        <v>0.1182</v>
      </c>
      <c r="AM5133">
        <v>0.88629999999999998</v>
      </c>
      <c r="AN5133">
        <v>0.94430000000000003</v>
      </c>
      <c r="AO5133">
        <f>Data[[#This Row],[labeller_confidence_score]]-Data[[#This Row],[cytodiffusion_classification_confidence]]</f>
        <v>5.8000000000000052E-2</v>
      </c>
    </row>
    <row r="5134" spans="1:41" x14ac:dyDescent="0.3">
      <c r="A5134" t="s">
        <v>5207</v>
      </c>
      <c r="B5134" t="s">
        <v>103</v>
      </c>
      <c r="C5134">
        <v>1</v>
      </c>
      <c r="D5134" t="s">
        <v>104</v>
      </c>
      <c r="E5134">
        <v>3.76</v>
      </c>
      <c r="F5134">
        <v>0</v>
      </c>
      <c r="G5134">
        <v>0</v>
      </c>
      <c r="H5134">
        <v>1</v>
      </c>
      <c r="I5134">
        <f>Data[[#This Row],[nucleus_area_pct]]/Data[[#This Row],[cytoplasm_ratio]]</f>
        <v>0</v>
      </c>
      <c r="J5134">
        <v>0.22600000000000001</v>
      </c>
      <c r="K5134">
        <v>0.95299999999999996</v>
      </c>
      <c r="L5134">
        <v>0.26</v>
      </c>
      <c r="M5134">
        <v>1</v>
      </c>
      <c r="N5134">
        <v>0.64900000000000002</v>
      </c>
      <c r="O5134">
        <v>82</v>
      </c>
      <c r="P5134">
        <v>37</v>
      </c>
      <c r="Q5134">
        <v>231</v>
      </c>
      <c r="R5134">
        <v>116</v>
      </c>
      <c r="S5134">
        <v>123</v>
      </c>
      <c r="T5134">
        <f>(Data[[#This Row],[mean_r]]/256)*100</f>
        <v>90.234375</v>
      </c>
      <c r="U5134">
        <f>(Data[[#This Row],[mean_g]]/256)*100</f>
        <v>45.3125</v>
      </c>
      <c r="V5134">
        <f>(Data[[#This Row],[mean_b]]/256)*100</f>
        <v>48.046875</v>
      </c>
      <c r="W5134">
        <v>0.48099999999999998</v>
      </c>
      <c r="X5134" t="s">
        <v>63</v>
      </c>
      <c r="Y5134" t="s">
        <v>45</v>
      </c>
      <c r="Z5134">
        <v>6814</v>
      </c>
      <c r="AA5134">
        <v>6.11</v>
      </c>
      <c r="AB5134">
        <v>16.600000000000001</v>
      </c>
      <c r="AC5134">
        <v>34.200000000000003</v>
      </c>
      <c r="AD5134">
        <v>182090</v>
      </c>
      <c r="AE5134">
        <v>87.3</v>
      </c>
      <c r="AF5134">
        <v>34.4</v>
      </c>
      <c r="AG5134" t="s">
        <v>46</v>
      </c>
      <c r="AH5134" t="s">
        <v>42</v>
      </c>
      <c r="AI5134" t="s">
        <v>52</v>
      </c>
      <c r="AJ5134">
        <v>60</v>
      </c>
      <c r="AK5134">
        <v>512</v>
      </c>
      <c r="AL5134">
        <v>0.97409999999999997</v>
      </c>
      <c r="AM5134">
        <v>0.78110000000000002</v>
      </c>
      <c r="AN5134">
        <v>0.59809999999999997</v>
      </c>
      <c r="AO5134">
        <f>Data[[#This Row],[labeller_confidence_score]]-Data[[#This Row],[cytodiffusion_classification_confidence]]</f>
        <v>-0.18300000000000005</v>
      </c>
    </row>
    <row r="5135" spans="1:41" x14ac:dyDescent="0.3">
      <c r="A5135" t="s">
        <v>5208</v>
      </c>
      <c r="B5135" t="s">
        <v>62</v>
      </c>
      <c r="C5135">
        <v>0</v>
      </c>
      <c r="D5135" t="s">
        <v>50</v>
      </c>
      <c r="E5135">
        <v>9.41</v>
      </c>
      <c r="F5135">
        <v>81.2</v>
      </c>
      <c r="G5135">
        <v>0.83299999999999996</v>
      </c>
      <c r="H5135">
        <v>0.159</v>
      </c>
      <c r="I5135">
        <f>Data[[#This Row],[nucleus_area_pct]]/Data[[#This Row],[cytoplasm_ratio]]</f>
        <v>510.69182389937106</v>
      </c>
      <c r="J5135">
        <v>0.85599999999999998</v>
      </c>
      <c r="K5135">
        <v>5.1999999999999998E-2</v>
      </c>
      <c r="L5135">
        <v>1.37</v>
      </c>
      <c r="M5135">
        <v>1</v>
      </c>
      <c r="N5135">
        <v>0.9</v>
      </c>
      <c r="O5135">
        <v>290</v>
      </c>
      <c r="P5135">
        <v>54</v>
      </c>
      <c r="Q5135">
        <v>187</v>
      </c>
      <c r="R5135">
        <v>158</v>
      </c>
      <c r="S5135">
        <v>173</v>
      </c>
      <c r="T5135">
        <f>(Data[[#This Row],[mean_r]]/256)*100</f>
        <v>73.046875</v>
      </c>
      <c r="U5135">
        <f>(Data[[#This Row],[mean_g]]/256)*100</f>
        <v>61.71875</v>
      </c>
      <c r="V5135">
        <f>(Data[[#This Row],[mean_b]]/256)*100</f>
        <v>67.578125</v>
      </c>
      <c r="W5135">
        <v>0.76600000000000001</v>
      </c>
      <c r="X5135" t="s">
        <v>51</v>
      </c>
      <c r="Y5135" t="s">
        <v>45</v>
      </c>
      <c r="Z5135">
        <v>8651</v>
      </c>
      <c r="AA5135">
        <v>3.18</v>
      </c>
      <c r="AB5135">
        <v>14.5</v>
      </c>
      <c r="AC5135">
        <v>46.6</v>
      </c>
      <c r="AD5135">
        <v>386512</v>
      </c>
      <c r="AE5135">
        <v>94.5</v>
      </c>
      <c r="AF5135">
        <v>32.1</v>
      </c>
      <c r="AG5135" t="s">
        <v>46</v>
      </c>
      <c r="AH5135" t="s">
        <v>68</v>
      </c>
      <c r="AI5135" t="s">
        <v>56</v>
      </c>
      <c r="AJ5135">
        <v>40</v>
      </c>
      <c r="AK5135">
        <v>256</v>
      </c>
      <c r="AL5135">
        <v>2.3300000000000001E-2</v>
      </c>
      <c r="AM5135">
        <v>0.77680000000000005</v>
      </c>
      <c r="AN5135">
        <v>0.90559999999999996</v>
      </c>
      <c r="AO5135">
        <f>Data[[#This Row],[labeller_confidence_score]]-Data[[#This Row],[cytodiffusion_classification_confidence]]</f>
        <v>0.12879999999999991</v>
      </c>
    </row>
    <row r="5136" spans="1:41" x14ac:dyDescent="0.3">
      <c r="A5136" t="s">
        <v>5209</v>
      </c>
      <c r="B5136" t="s">
        <v>120</v>
      </c>
      <c r="C5136">
        <v>1</v>
      </c>
      <c r="D5136" t="s">
        <v>104</v>
      </c>
      <c r="E5136">
        <v>6.25</v>
      </c>
      <c r="F5136">
        <v>0</v>
      </c>
      <c r="G5136">
        <v>0</v>
      </c>
      <c r="H5136">
        <v>1</v>
      </c>
      <c r="I5136">
        <f>Data[[#This Row],[nucleus_area_pct]]/Data[[#This Row],[cytoplasm_ratio]]</f>
        <v>0</v>
      </c>
      <c r="J5136">
        <v>0.93600000000000005</v>
      </c>
      <c r="K5136">
        <v>5.7000000000000002E-2</v>
      </c>
      <c r="L5136">
        <v>0.45</v>
      </c>
      <c r="M5136">
        <v>1</v>
      </c>
      <c r="N5136">
        <v>0.97399999999999998</v>
      </c>
      <c r="O5136">
        <v>139</v>
      </c>
      <c r="P5136">
        <v>34</v>
      </c>
      <c r="Q5136">
        <v>223</v>
      </c>
      <c r="R5136">
        <v>131</v>
      </c>
      <c r="S5136">
        <v>125</v>
      </c>
      <c r="T5136">
        <f>(Data[[#This Row],[mean_r]]/256)*100</f>
        <v>87.109375</v>
      </c>
      <c r="U5136">
        <f>(Data[[#This Row],[mean_g]]/256)*100</f>
        <v>51.171875</v>
      </c>
      <c r="V5136">
        <f>(Data[[#This Row],[mean_b]]/256)*100</f>
        <v>48.828125</v>
      </c>
      <c r="W5136">
        <v>0.54</v>
      </c>
      <c r="X5136" t="s">
        <v>39</v>
      </c>
      <c r="Y5136" t="s">
        <v>40</v>
      </c>
      <c r="Z5136">
        <v>8699</v>
      </c>
      <c r="AA5136">
        <v>7</v>
      </c>
      <c r="AB5136">
        <v>12.6</v>
      </c>
      <c r="AC5136">
        <v>41.2</v>
      </c>
      <c r="AD5136">
        <v>299325</v>
      </c>
      <c r="AE5136">
        <v>91.1</v>
      </c>
      <c r="AF5136">
        <v>32.700000000000003</v>
      </c>
      <c r="AG5136" t="s">
        <v>46</v>
      </c>
      <c r="AH5136" t="s">
        <v>68</v>
      </c>
      <c r="AI5136" t="s">
        <v>52</v>
      </c>
      <c r="AJ5136">
        <v>100</v>
      </c>
      <c r="AK5136">
        <v>256</v>
      </c>
      <c r="AL5136">
        <v>0.87319999999999998</v>
      </c>
      <c r="AM5136">
        <v>0.67720000000000002</v>
      </c>
      <c r="AN5136">
        <v>0.92659999999999998</v>
      </c>
      <c r="AO5136">
        <f>Data[[#This Row],[labeller_confidence_score]]-Data[[#This Row],[cytodiffusion_classification_confidence]]</f>
        <v>0.24939999999999996</v>
      </c>
    </row>
    <row r="5137" spans="1:41" x14ac:dyDescent="0.3">
      <c r="A5137" t="s">
        <v>5210</v>
      </c>
      <c r="B5137" t="s">
        <v>54</v>
      </c>
      <c r="C5137">
        <v>0</v>
      </c>
      <c r="D5137" t="s">
        <v>54</v>
      </c>
      <c r="E5137">
        <v>7.29</v>
      </c>
      <c r="F5137">
        <v>0</v>
      </c>
      <c r="G5137">
        <v>0</v>
      </c>
      <c r="H5137">
        <v>1</v>
      </c>
      <c r="I5137">
        <f>Data[[#This Row],[nucleus_area_pct]]/Data[[#This Row],[cytoplasm_ratio]]</f>
        <v>0</v>
      </c>
      <c r="J5137">
        <v>0.82699999999999996</v>
      </c>
      <c r="K5137">
        <v>0.29899999999999999</v>
      </c>
      <c r="L5137">
        <v>0.41</v>
      </c>
      <c r="M5137">
        <v>1</v>
      </c>
      <c r="N5137">
        <v>0.94199999999999995</v>
      </c>
      <c r="O5137">
        <v>174</v>
      </c>
      <c r="P5137">
        <v>52</v>
      </c>
      <c r="Q5137">
        <v>248</v>
      </c>
      <c r="R5137">
        <v>118</v>
      </c>
      <c r="S5137">
        <v>122</v>
      </c>
      <c r="T5137">
        <f>(Data[[#This Row],[mean_r]]/256)*100</f>
        <v>96.875</v>
      </c>
      <c r="U5137">
        <f>(Data[[#This Row],[mean_g]]/256)*100</f>
        <v>46.09375</v>
      </c>
      <c r="V5137">
        <f>(Data[[#This Row],[mean_b]]/256)*100</f>
        <v>47.65625</v>
      </c>
      <c r="W5137">
        <v>0.57699999999999996</v>
      </c>
      <c r="X5137" t="s">
        <v>51</v>
      </c>
      <c r="Y5137" t="s">
        <v>45</v>
      </c>
      <c r="Z5137">
        <v>12172</v>
      </c>
      <c r="AA5137">
        <v>4.38</v>
      </c>
      <c r="AB5137">
        <v>15.4</v>
      </c>
      <c r="AC5137">
        <v>39.6</v>
      </c>
      <c r="AD5137">
        <v>160781</v>
      </c>
      <c r="AE5137">
        <v>91.1</v>
      </c>
      <c r="AF5137">
        <v>32.200000000000003</v>
      </c>
      <c r="AG5137" t="s">
        <v>64</v>
      </c>
      <c r="AH5137" t="s">
        <v>68</v>
      </c>
      <c r="AI5137" t="s">
        <v>43</v>
      </c>
      <c r="AJ5137">
        <v>100</v>
      </c>
      <c r="AK5137">
        <v>256</v>
      </c>
      <c r="AL5137">
        <v>2.1700000000000001E-2</v>
      </c>
      <c r="AM5137">
        <v>0.87770000000000004</v>
      </c>
      <c r="AN5137">
        <v>0.98570000000000002</v>
      </c>
      <c r="AO5137">
        <f>Data[[#This Row],[labeller_confidence_score]]-Data[[#This Row],[cytodiffusion_classification_confidence]]</f>
        <v>0.10799999999999998</v>
      </c>
    </row>
    <row r="5138" spans="1:41" x14ac:dyDescent="0.3">
      <c r="A5138" t="s">
        <v>5211</v>
      </c>
      <c r="B5138" t="s">
        <v>49</v>
      </c>
      <c r="C5138">
        <v>0</v>
      </c>
      <c r="D5138" t="s">
        <v>50</v>
      </c>
      <c r="E5138">
        <v>12.16</v>
      </c>
      <c r="F5138">
        <v>52.2</v>
      </c>
      <c r="G5138">
        <v>0.66100000000000003</v>
      </c>
      <c r="H5138">
        <v>0.52100000000000002</v>
      </c>
      <c r="I5138">
        <f>Data[[#This Row],[nucleus_area_pct]]/Data[[#This Row],[cytoplasm_ratio]]</f>
        <v>100.19193857965452</v>
      </c>
      <c r="J5138">
        <v>0.85099999999999998</v>
      </c>
      <c r="K5138">
        <v>0.34</v>
      </c>
      <c r="L5138">
        <v>2.72</v>
      </c>
      <c r="M5138">
        <v>3.5</v>
      </c>
      <c r="N5138">
        <v>0.81200000000000006</v>
      </c>
      <c r="O5138">
        <v>389</v>
      </c>
      <c r="P5138">
        <v>62</v>
      </c>
      <c r="Q5138">
        <v>209</v>
      </c>
      <c r="R5138">
        <v>153</v>
      </c>
      <c r="S5138">
        <v>195</v>
      </c>
      <c r="T5138">
        <f>(Data[[#This Row],[mean_r]]/256)*100</f>
        <v>81.640625</v>
      </c>
      <c r="U5138">
        <f>(Data[[#This Row],[mean_g]]/256)*100</f>
        <v>59.765625</v>
      </c>
      <c r="V5138">
        <f>(Data[[#This Row],[mean_b]]/256)*100</f>
        <v>76.171875</v>
      </c>
      <c r="W5138">
        <v>0.69699999999999995</v>
      </c>
      <c r="X5138" t="s">
        <v>51</v>
      </c>
      <c r="Y5138" t="s">
        <v>45</v>
      </c>
      <c r="Z5138">
        <v>9751</v>
      </c>
      <c r="AA5138">
        <v>4.17</v>
      </c>
      <c r="AB5138">
        <v>13.9</v>
      </c>
      <c r="AC5138">
        <v>37.299999999999997</v>
      </c>
      <c r="AD5138">
        <v>108641</v>
      </c>
      <c r="AE5138">
        <v>103</v>
      </c>
      <c r="AF5138">
        <v>32.799999999999997</v>
      </c>
      <c r="AG5138" t="s">
        <v>41</v>
      </c>
      <c r="AH5138" t="s">
        <v>42</v>
      </c>
      <c r="AI5138" t="s">
        <v>56</v>
      </c>
      <c r="AJ5138">
        <v>40</v>
      </c>
      <c r="AK5138">
        <v>360</v>
      </c>
      <c r="AL5138">
        <v>6.4100000000000004E-2</v>
      </c>
      <c r="AM5138">
        <v>0.91300000000000003</v>
      </c>
      <c r="AN5138">
        <v>0.88290000000000002</v>
      </c>
      <c r="AO5138">
        <f>Data[[#This Row],[labeller_confidence_score]]-Data[[#This Row],[cytodiffusion_classification_confidence]]</f>
        <v>-3.0100000000000016E-2</v>
      </c>
    </row>
    <row r="5139" spans="1:41" x14ac:dyDescent="0.3">
      <c r="A5139" t="s">
        <v>5212</v>
      </c>
      <c r="B5139" t="s">
        <v>49</v>
      </c>
      <c r="C5139">
        <v>0</v>
      </c>
      <c r="D5139" t="s">
        <v>50</v>
      </c>
      <c r="E5139">
        <v>10.94</v>
      </c>
      <c r="F5139">
        <v>55.7</v>
      </c>
      <c r="G5139">
        <v>0.59099999999999997</v>
      </c>
      <c r="H5139">
        <v>0.49</v>
      </c>
      <c r="I5139">
        <f>Data[[#This Row],[nucleus_area_pct]]/Data[[#This Row],[cytoplasm_ratio]]</f>
        <v>113.67346938775511</v>
      </c>
      <c r="J5139">
        <v>0.63900000000000001</v>
      </c>
      <c r="K5139">
        <v>0.27500000000000002</v>
      </c>
      <c r="L5139">
        <v>3.05</v>
      </c>
      <c r="M5139">
        <v>3.8</v>
      </c>
      <c r="N5139">
        <v>0.84399999999999997</v>
      </c>
      <c r="O5139">
        <v>443</v>
      </c>
      <c r="P5139">
        <v>68</v>
      </c>
      <c r="Q5139">
        <v>205</v>
      </c>
      <c r="R5139">
        <v>149</v>
      </c>
      <c r="S5139">
        <v>196</v>
      </c>
      <c r="T5139">
        <f>(Data[[#This Row],[mean_r]]/256)*100</f>
        <v>80.078125</v>
      </c>
      <c r="U5139">
        <f>(Data[[#This Row],[mean_g]]/256)*100</f>
        <v>58.203125</v>
      </c>
      <c r="V5139">
        <f>(Data[[#This Row],[mean_b]]/256)*100</f>
        <v>76.5625</v>
      </c>
      <c r="W5139">
        <v>0.58599999999999997</v>
      </c>
      <c r="X5139" t="s">
        <v>51</v>
      </c>
      <c r="Y5139" t="s">
        <v>40</v>
      </c>
      <c r="Z5139">
        <v>9125</v>
      </c>
      <c r="AA5139">
        <v>4.3899999999999997</v>
      </c>
      <c r="AB5139">
        <v>15.8</v>
      </c>
      <c r="AC5139">
        <v>30.8</v>
      </c>
      <c r="AD5139">
        <v>237046</v>
      </c>
      <c r="AE5139">
        <v>104.7</v>
      </c>
      <c r="AF5139">
        <v>34.6</v>
      </c>
      <c r="AG5139" t="s">
        <v>64</v>
      </c>
      <c r="AH5139" t="s">
        <v>47</v>
      </c>
      <c r="AI5139" t="s">
        <v>56</v>
      </c>
      <c r="AJ5139">
        <v>40</v>
      </c>
      <c r="AK5139">
        <v>224</v>
      </c>
      <c r="AL5139">
        <v>0.11260000000000001</v>
      </c>
      <c r="AM5139">
        <v>0.73599999999999999</v>
      </c>
      <c r="AN5139">
        <v>0.99109999999999998</v>
      </c>
      <c r="AO5139">
        <f>Data[[#This Row],[labeller_confidence_score]]-Data[[#This Row],[cytodiffusion_classification_confidence]]</f>
        <v>0.25509999999999999</v>
      </c>
    </row>
    <row r="5140" spans="1:41" x14ac:dyDescent="0.3">
      <c r="A5140" t="s">
        <v>5213</v>
      </c>
      <c r="B5140" t="s">
        <v>49</v>
      </c>
      <c r="C5140">
        <v>0</v>
      </c>
      <c r="D5140" t="s">
        <v>50</v>
      </c>
      <c r="E5140">
        <v>13.23</v>
      </c>
      <c r="F5140">
        <v>56.1</v>
      </c>
      <c r="G5140">
        <v>0.65700000000000003</v>
      </c>
      <c r="H5140">
        <v>0.42899999999999999</v>
      </c>
      <c r="I5140">
        <f>Data[[#This Row],[nucleus_area_pct]]/Data[[#This Row],[cytoplasm_ratio]]</f>
        <v>130.76923076923077</v>
      </c>
      <c r="J5140">
        <v>0.88100000000000001</v>
      </c>
      <c r="K5140">
        <v>0.318</v>
      </c>
      <c r="L5140">
        <v>3.86</v>
      </c>
      <c r="M5140">
        <v>2.1</v>
      </c>
      <c r="N5140">
        <v>0.76500000000000001</v>
      </c>
      <c r="O5140">
        <v>434</v>
      </c>
      <c r="P5140">
        <v>68</v>
      </c>
      <c r="Q5140">
        <v>208</v>
      </c>
      <c r="R5140">
        <v>160</v>
      </c>
      <c r="S5140">
        <v>167</v>
      </c>
      <c r="T5140">
        <f>(Data[[#This Row],[mean_r]]/256)*100</f>
        <v>81.25</v>
      </c>
      <c r="U5140">
        <f>(Data[[#This Row],[mean_g]]/256)*100</f>
        <v>62.5</v>
      </c>
      <c r="V5140">
        <f>(Data[[#This Row],[mean_b]]/256)*100</f>
        <v>65.234375</v>
      </c>
      <c r="W5140">
        <v>0.57199999999999995</v>
      </c>
      <c r="X5140" t="s">
        <v>39</v>
      </c>
      <c r="Y5140" t="s">
        <v>45</v>
      </c>
      <c r="Z5140">
        <v>7580</v>
      </c>
      <c r="AA5140">
        <v>5.08</v>
      </c>
      <c r="AB5140">
        <v>14.7</v>
      </c>
      <c r="AC5140">
        <v>39.200000000000003</v>
      </c>
      <c r="AD5140">
        <v>333429</v>
      </c>
      <c r="AE5140">
        <v>103.3</v>
      </c>
      <c r="AF5140">
        <v>32.5</v>
      </c>
      <c r="AG5140" t="s">
        <v>64</v>
      </c>
      <c r="AH5140" t="s">
        <v>47</v>
      </c>
      <c r="AI5140" t="s">
        <v>52</v>
      </c>
      <c r="AJ5140">
        <v>100</v>
      </c>
      <c r="AK5140">
        <v>360</v>
      </c>
      <c r="AL5140">
        <v>0.12690000000000001</v>
      </c>
      <c r="AM5140">
        <v>0.8992</v>
      </c>
      <c r="AN5140">
        <v>0.89610000000000001</v>
      </c>
      <c r="AO5140">
        <f>Data[[#This Row],[labeller_confidence_score]]-Data[[#This Row],[cytodiffusion_classification_confidence]]</f>
        <v>-3.0999999999999917E-3</v>
      </c>
    </row>
    <row r="5141" spans="1:41" x14ac:dyDescent="0.3">
      <c r="A5141" t="s">
        <v>5214</v>
      </c>
      <c r="B5141" t="s">
        <v>60</v>
      </c>
      <c r="C5141">
        <v>0</v>
      </c>
      <c r="D5141" t="s">
        <v>50</v>
      </c>
      <c r="E5141">
        <v>17.32</v>
      </c>
      <c r="F5141">
        <v>70</v>
      </c>
      <c r="G5141">
        <v>0.439</v>
      </c>
      <c r="H5141">
        <v>0.30299999999999999</v>
      </c>
      <c r="I5141">
        <f>Data[[#This Row],[nucleus_area_pct]]/Data[[#This Row],[cytoplasm_ratio]]</f>
        <v>231.02310231023102</v>
      </c>
      <c r="J5141">
        <v>0.64500000000000002</v>
      </c>
      <c r="K5141">
        <v>0.50800000000000001</v>
      </c>
      <c r="L5141">
        <v>1.64</v>
      </c>
      <c r="M5141">
        <v>1.3</v>
      </c>
      <c r="N5141">
        <v>0.63600000000000001</v>
      </c>
      <c r="O5141">
        <v>521</v>
      </c>
      <c r="P5141">
        <v>93</v>
      </c>
      <c r="Q5141">
        <v>192</v>
      </c>
      <c r="R5141">
        <v>156</v>
      </c>
      <c r="S5141">
        <v>178</v>
      </c>
      <c r="T5141">
        <f>(Data[[#This Row],[mean_r]]/256)*100</f>
        <v>75</v>
      </c>
      <c r="U5141">
        <f>(Data[[#This Row],[mean_g]]/256)*100</f>
        <v>60.9375</v>
      </c>
      <c r="V5141">
        <f>(Data[[#This Row],[mean_b]]/256)*100</f>
        <v>69.53125</v>
      </c>
      <c r="W5141">
        <v>0.72799999999999998</v>
      </c>
      <c r="X5141" t="s">
        <v>63</v>
      </c>
      <c r="Y5141" t="s">
        <v>45</v>
      </c>
      <c r="Z5141">
        <v>3734</v>
      </c>
      <c r="AA5141">
        <v>4.24</v>
      </c>
      <c r="AB5141">
        <v>10.199999999999999</v>
      </c>
      <c r="AC5141">
        <v>36.299999999999997</v>
      </c>
      <c r="AD5141">
        <v>231380</v>
      </c>
      <c r="AE5141">
        <v>114.6</v>
      </c>
      <c r="AF5141">
        <v>34.700000000000003</v>
      </c>
      <c r="AG5141" t="s">
        <v>46</v>
      </c>
      <c r="AH5141" t="s">
        <v>42</v>
      </c>
      <c r="AI5141" t="s">
        <v>52</v>
      </c>
      <c r="AJ5141">
        <v>40</v>
      </c>
      <c r="AK5141">
        <v>360</v>
      </c>
      <c r="AL5141">
        <v>0.1396</v>
      </c>
      <c r="AM5141">
        <v>0.95960000000000001</v>
      </c>
      <c r="AN5141">
        <v>0.93220000000000003</v>
      </c>
      <c r="AO5141">
        <f>Data[[#This Row],[labeller_confidence_score]]-Data[[#This Row],[cytodiffusion_classification_confidence]]</f>
        <v>-2.739999999999998E-2</v>
      </c>
    </row>
    <row r="5142" spans="1:41" x14ac:dyDescent="0.3">
      <c r="A5142" t="s">
        <v>5215</v>
      </c>
      <c r="B5142" t="s">
        <v>106</v>
      </c>
      <c r="C5142">
        <v>1</v>
      </c>
      <c r="D5142" t="s">
        <v>82</v>
      </c>
      <c r="E5142">
        <v>15.8</v>
      </c>
      <c r="F5142">
        <v>75.099999999999994</v>
      </c>
      <c r="G5142">
        <v>0.33900000000000002</v>
      </c>
      <c r="H5142">
        <v>0.28299999999999997</v>
      </c>
      <c r="I5142">
        <f>Data[[#This Row],[nucleus_area_pct]]/Data[[#This Row],[cytoplasm_ratio]]</f>
        <v>265.37102473498231</v>
      </c>
      <c r="J5142">
        <v>0.81799999999999995</v>
      </c>
      <c r="K5142">
        <v>0.17100000000000001</v>
      </c>
      <c r="L5142">
        <v>0.65</v>
      </c>
      <c r="M5142">
        <v>1.2</v>
      </c>
      <c r="N5142">
        <v>0.89200000000000002</v>
      </c>
      <c r="O5142">
        <v>587</v>
      </c>
      <c r="P5142">
        <v>86</v>
      </c>
      <c r="Q5142">
        <v>198</v>
      </c>
      <c r="R5142">
        <v>160</v>
      </c>
      <c r="S5142">
        <v>224</v>
      </c>
      <c r="T5142">
        <f>(Data[[#This Row],[mean_r]]/256)*100</f>
        <v>77.34375</v>
      </c>
      <c r="U5142">
        <f>(Data[[#This Row],[mean_g]]/256)*100</f>
        <v>62.5</v>
      </c>
      <c r="V5142">
        <f>(Data[[#This Row],[mean_b]]/256)*100</f>
        <v>87.5</v>
      </c>
      <c r="W5142">
        <v>0.60799999999999998</v>
      </c>
      <c r="X5142" t="s">
        <v>51</v>
      </c>
      <c r="Y5142" t="s">
        <v>45</v>
      </c>
      <c r="Z5142">
        <v>10987</v>
      </c>
      <c r="AA5142">
        <v>4.3600000000000003</v>
      </c>
      <c r="AB5142">
        <v>14.8</v>
      </c>
      <c r="AC5142">
        <v>34.700000000000003</v>
      </c>
      <c r="AD5142">
        <v>179430</v>
      </c>
      <c r="AE5142">
        <v>91.5</v>
      </c>
      <c r="AF5142">
        <v>31</v>
      </c>
      <c r="AG5142" t="s">
        <v>46</v>
      </c>
      <c r="AH5142" t="s">
        <v>47</v>
      </c>
      <c r="AI5142" t="s">
        <v>52</v>
      </c>
      <c r="AJ5142">
        <v>60</v>
      </c>
      <c r="AK5142">
        <v>224</v>
      </c>
      <c r="AL5142">
        <v>0.92230000000000001</v>
      </c>
      <c r="AM5142">
        <v>0.75629999999999997</v>
      </c>
      <c r="AN5142">
        <v>0.82650000000000001</v>
      </c>
      <c r="AO5142">
        <f>Data[[#This Row],[labeller_confidence_score]]-Data[[#This Row],[cytodiffusion_classification_confidence]]</f>
        <v>7.020000000000004E-2</v>
      </c>
    </row>
    <row r="5143" spans="1:41" x14ac:dyDescent="0.3">
      <c r="A5143" t="s">
        <v>5216</v>
      </c>
      <c r="B5143" t="s">
        <v>74</v>
      </c>
      <c r="C5143">
        <v>0</v>
      </c>
      <c r="D5143" t="s">
        <v>75</v>
      </c>
      <c r="E5143">
        <v>2.44</v>
      </c>
      <c r="F5143">
        <v>0</v>
      </c>
      <c r="G5143">
        <v>0</v>
      </c>
      <c r="H5143">
        <v>1</v>
      </c>
      <c r="I5143">
        <f>Data[[#This Row],[nucleus_area_pct]]/Data[[#This Row],[cytoplasm_ratio]]</f>
        <v>0</v>
      </c>
      <c r="J5143">
        <v>0.90500000000000003</v>
      </c>
      <c r="K5143">
        <v>0.247</v>
      </c>
      <c r="L5143">
        <v>2.85</v>
      </c>
      <c r="M5143">
        <v>1</v>
      </c>
      <c r="N5143">
        <v>0.71599999999999997</v>
      </c>
      <c r="O5143">
        <v>35</v>
      </c>
      <c r="P5143">
        <v>13</v>
      </c>
      <c r="Q5143">
        <v>197</v>
      </c>
      <c r="R5143">
        <v>147</v>
      </c>
      <c r="S5143">
        <v>174</v>
      </c>
      <c r="T5143">
        <f>(Data[[#This Row],[mean_r]]/256)*100</f>
        <v>76.953125</v>
      </c>
      <c r="U5143">
        <f>(Data[[#This Row],[mean_g]]/256)*100</f>
        <v>57.421875</v>
      </c>
      <c r="V5143">
        <f>(Data[[#This Row],[mean_b]]/256)*100</f>
        <v>67.96875</v>
      </c>
      <c r="W5143">
        <v>0.436</v>
      </c>
      <c r="X5143" t="s">
        <v>51</v>
      </c>
      <c r="Y5143" t="s">
        <v>45</v>
      </c>
      <c r="Z5143">
        <v>2658</v>
      </c>
      <c r="AA5143">
        <v>4.0999999999999996</v>
      </c>
      <c r="AB5143">
        <v>17</v>
      </c>
      <c r="AC5143">
        <v>40</v>
      </c>
      <c r="AD5143">
        <v>341393</v>
      </c>
      <c r="AE5143">
        <v>95.6</v>
      </c>
      <c r="AF5143">
        <v>34</v>
      </c>
      <c r="AG5143" t="s">
        <v>64</v>
      </c>
      <c r="AH5143" t="s">
        <v>42</v>
      </c>
      <c r="AI5143" t="s">
        <v>56</v>
      </c>
      <c r="AJ5143">
        <v>100</v>
      </c>
      <c r="AK5143">
        <v>512</v>
      </c>
      <c r="AL5143">
        <v>3.4000000000000002E-2</v>
      </c>
      <c r="AM5143">
        <v>0.96909999999999996</v>
      </c>
      <c r="AN5143">
        <v>0.84109999999999996</v>
      </c>
      <c r="AO5143">
        <f>Data[[#This Row],[labeller_confidence_score]]-Data[[#This Row],[cytodiffusion_classification_confidence]]</f>
        <v>-0.128</v>
      </c>
    </row>
    <row r="5144" spans="1:41" x14ac:dyDescent="0.3">
      <c r="A5144" t="s">
        <v>5217</v>
      </c>
      <c r="B5144" t="s">
        <v>49</v>
      </c>
      <c r="C5144">
        <v>0</v>
      </c>
      <c r="D5144" t="s">
        <v>50</v>
      </c>
      <c r="E5144">
        <v>11.51</v>
      </c>
      <c r="F5144">
        <v>54.9</v>
      </c>
      <c r="G5144">
        <v>0.54300000000000004</v>
      </c>
      <c r="H5144">
        <v>0.45400000000000001</v>
      </c>
      <c r="I5144">
        <f>Data[[#This Row],[nucleus_area_pct]]/Data[[#This Row],[cytoplasm_ratio]]</f>
        <v>120.92511013215858</v>
      </c>
      <c r="J5144">
        <v>0.92400000000000004</v>
      </c>
      <c r="K5144">
        <v>0.29299999999999998</v>
      </c>
      <c r="L5144">
        <v>2.84</v>
      </c>
      <c r="M5144">
        <v>4.5</v>
      </c>
      <c r="N5144">
        <v>0.78900000000000003</v>
      </c>
      <c r="O5144">
        <v>439</v>
      </c>
      <c r="P5144">
        <v>80</v>
      </c>
      <c r="Q5144">
        <v>217</v>
      </c>
      <c r="R5144">
        <v>162</v>
      </c>
      <c r="S5144">
        <v>199</v>
      </c>
      <c r="T5144">
        <f>(Data[[#This Row],[mean_r]]/256)*100</f>
        <v>84.765625</v>
      </c>
      <c r="U5144">
        <f>(Data[[#This Row],[mean_g]]/256)*100</f>
        <v>63.28125</v>
      </c>
      <c r="V5144">
        <f>(Data[[#This Row],[mean_b]]/256)*100</f>
        <v>77.734375</v>
      </c>
      <c r="W5144">
        <v>0.58699999999999997</v>
      </c>
      <c r="X5144" t="s">
        <v>51</v>
      </c>
      <c r="Y5144" t="s">
        <v>40</v>
      </c>
      <c r="Z5144">
        <v>5759</v>
      </c>
      <c r="AA5144">
        <v>6.61</v>
      </c>
      <c r="AB5144">
        <v>15.4</v>
      </c>
      <c r="AC5144">
        <v>43.6</v>
      </c>
      <c r="AD5144">
        <v>252277</v>
      </c>
      <c r="AE5144">
        <v>94.4</v>
      </c>
      <c r="AF5144">
        <v>34.4</v>
      </c>
      <c r="AG5144" t="s">
        <v>46</v>
      </c>
      <c r="AH5144" t="s">
        <v>68</v>
      </c>
      <c r="AI5144" t="s">
        <v>56</v>
      </c>
      <c r="AJ5144">
        <v>60</v>
      </c>
      <c r="AK5144">
        <v>512</v>
      </c>
      <c r="AL5144">
        <v>0</v>
      </c>
      <c r="AM5144">
        <v>0.82699999999999996</v>
      </c>
      <c r="AN5144">
        <v>0.87460000000000004</v>
      </c>
      <c r="AO5144">
        <f>Data[[#This Row],[labeller_confidence_score]]-Data[[#This Row],[cytodiffusion_classification_confidence]]</f>
        <v>4.7600000000000087E-2</v>
      </c>
    </row>
    <row r="5145" spans="1:41" x14ac:dyDescent="0.3">
      <c r="A5145" t="s">
        <v>5218</v>
      </c>
      <c r="B5145" t="s">
        <v>60</v>
      </c>
      <c r="C5145">
        <v>0</v>
      </c>
      <c r="D5145" t="s">
        <v>50</v>
      </c>
      <c r="E5145">
        <v>15.34</v>
      </c>
      <c r="F5145">
        <v>59</v>
      </c>
      <c r="G5145">
        <v>0.53100000000000003</v>
      </c>
      <c r="H5145">
        <v>0.42199999999999999</v>
      </c>
      <c r="I5145">
        <f>Data[[#This Row],[nucleus_area_pct]]/Data[[#This Row],[cytoplasm_ratio]]</f>
        <v>139.81042654028437</v>
      </c>
      <c r="J5145">
        <v>0.73399999999999999</v>
      </c>
      <c r="K5145">
        <v>0.51700000000000002</v>
      </c>
      <c r="L5145">
        <v>2.15</v>
      </c>
      <c r="M5145">
        <v>1</v>
      </c>
      <c r="N5145">
        <v>0.71299999999999997</v>
      </c>
      <c r="O5145">
        <v>580</v>
      </c>
      <c r="P5145">
        <v>89</v>
      </c>
      <c r="Q5145">
        <v>205</v>
      </c>
      <c r="R5145">
        <v>139</v>
      </c>
      <c r="S5145">
        <v>192</v>
      </c>
      <c r="T5145">
        <f>(Data[[#This Row],[mean_r]]/256)*100</f>
        <v>80.078125</v>
      </c>
      <c r="U5145">
        <f>(Data[[#This Row],[mean_g]]/256)*100</f>
        <v>54.296875</v>
      </c>
      <c r="V5145">
        <f>(Data[[#This Row],[mean_b]]/256)*100</f>
        <v>75</v>
      </c>
      <c r="W5145">
        <v>0.505</v>
      </c>
      <c r="X5145" t="s">
        <v>51</v>
      </c>
      <c r="Y5145" t="s">
        <v>40</v>
      </c>
      <c r="Z5145">
        <v>1729</v>
      </c>
      <c r="AA5145">
        <v>6.19</v>
      </c>
      <c r="AB5145">
        <v>12.8</v>
      </c>
      <c r="AC5145">
        <v>37</v>
      </c>
      <c r="AD5145">
        <v>333696</v>
      </c>
      <c r="AE5145">
        <v>89.1</v>
      </c>
      <c r="AF5145">
        <v>33.4</v>
      </c>
      <c r="AG5145" t="s">
        <v>46</v>
      </c>
      <c r="AH5145" t="s">
        <v>47</v>
      </c>
      <c r="AI5145" t="s">
        <v>52</v>
      </c>
      <c r="AJ5145">
        <v>40</v>
      </c>
      <c r="AK5145">
        <v>512</v>
      </c>
      <c r="AL5145">
        <v>0.1729</v>
      </c>
      <c r="AM5145">
        <v>0.96330000000000005</v>
      </c>
      <c r="AN5145">
        <v>0.85699999999999998</v>
      </c>
      <c r="AO5145">
        <f>Data[[#This Row],[labeller_confidence_score]]-Data[[#This Row],[cytodiffusion_classification_confidence]]</f>
        <v>-0.10630000000000006</v>
      </c>
    </row>
    <row r="5146" spans="1:41" x14ac:dyDescent="0.3">
      <c r="A5146" t="s">
        <v>5219</v>
      </c>
      <c r="B5146" t="s">
        <v>133</v>
      </c>
      <c r="C5146">
        <v>1</v>
      </c>
      <c r="D5146" t="s">
        <v>104</v>
      </c>
      <c r="E5146">
        <v>7.8</v>
      </c>
      <c r="F5146">
        <v>0</v>
      </c>
      <c r="G5146">
        <v>0</v>
      </c>
      <c r="H5146">
        <v>1</v>
      </c>
      <c r="I5146">
        <f>Data[[#This Row],[nucleus_area_pct]]/Data[[#This Row],[cytoplasm_ratio]]</f>
        <v>0</v>
      </c>
      <c r="J5146">
        <v>0.41799999999999998</v>
      </c>
      <c r="K5146">
        <v>0.79800000000000004</v>
      </c>
      <c r="L5146">
        <v>0.69</v>
      </c>
      <c r="M5146">
        <v>1</v>
      </c>
      <c r="N5146">
        <v>0.875</v>
      </c>
      <c r="O5146">
        <v>183</v>
      </c>
      <c r="P5146">
        <v>59</v>
      </c>
      <c r="Q5146">
        <v>211</v>
      </c>
      <c r="R5146">
        <v>146</v>
      </c>
      <c r="S5146">
        <v>136</v>
      </c>
      <c r="T5146">
        <f>(Data[[#This Row],[mean_r]]/256)*100</f>
        <v>82.421875</v>
      </c>
      <c r="U5146">
        <f>(Data[[#This Row],[mean_g]]/256)*100</f>
        <v>57.03125</v>
      </c>
      <c r="V5146">
        <f>(Data[[#This Row],[mean_b]]/256)*100</f>
        <v>53.125</v>
      </c>
      <c r="W5146">
        <v>0.42899999999999999</v>
      </c>
      <c r="X5146" t="s">
        <v>39</v>
      </c>
      <c r="Y5146" t="s">
        <v>40</v>
      </c>
      <c r="Z5146">
        <v>5428</v>
      </c>
      <c r="AA5146">
        <v>4.17</v>
      </c>
      <c r="AB5146">
        <v>13.8</v>
      </c>
      <c r="AC5146">
        <v>44.7</v>
      </c>
      <c r="AD5146">
        <v>207764</v>
      </c>
      <c r="AE5146">
        <v>97.5</v>
      </c>
      <c r="AF5146">
        <v>32.9</v>
      </c>
      <c r="AG5146" t="s">
        <v>64</v>
      </c>
      <c r="AH5146" t="s">
        <v>42</v>
      </c>
      <c r="AI5146" t="s">
        <v>43</v>
      </c>
      <c r="AJ5146">
        <v>100</v>
      </c>
      <c r="AK5146">
        <v>512</v>
      </c>
      <c r="AL5146">
        <v>0.78749999999999998</v>
      </c>
      <c r="AM5146">
        <v>0.59350000000000003</v>
      </c>
      <c r="AN5146">
        <v>0.6331</v>
      </c>
      <c r="AO5146">
        <f>Data[[#This Row],[labeller_confidence_score]]-Data[[#This Row],[cytodiffusion_classification_confidence]]</f>
        <v>3.9599999999999969E-2</v>
      </c>
    </row>
    <row r="5147" spans="1:41" x14ac:dyDescent="0.3">
      <c r="A5147" t="s">
        <v>5220</v>
      </c>
      <c r="B5147" t="s">
        <v>49</v>
      </c>
      <c r="C5147">
        <v>0</v>
      </c>
      <c r="D5147" t="s">
        <v>50</v>
      </c>
      <c r="E5147">
        <v>13.14</v>
      </c>
      <c r="F5147">
        <v>56.6</v>
      </c>
      <c r="G5147">
        <v>0.51800000000000002</v>
      </c>
      <c r="H5147">
        <v>0.51400000000000001</v>
      </c>
      <c r="I5147">
        <f>Data[[#This Row],[nucleus_area_pct]]/Data[[#This Row],[cytoplasm_ratio]]</f>
        <v>110.11673151750973</v>
      </c>
      <c r="J5147">
        <v>0.752</v>
      </c>
      <c r="K5147">
        <v>0.50600000000000001</v>
      </c>
      <c r="L5147">
        <v>3.26</v>
      </c>
      <c r="M5147">
        <v>4.2</v>
      </c>
      <c r="N5147">
        <v>0.81399999999999995</v>
      </c>
      <c r="O5147">
        <v>423</v>
      </c>
      <c r="P5147">
        <v>81</v>
      </c>
      <c r="Q5147">
        <v>242</v>
      </c>
      <c r="R5147">
        <v>183</v>
      </c>
      <c r="S5147">
        <v>198</v>
      </c>
      <c r="T5147">
        <f>(Data[[#This Row],[mean_r]]/256)*100</f>
        <v>94.53125</v>
      </c>
      <c r="U5147">
        <f>(Data[[#This Row],[mean_g]]/256)*100</f>
        <v>71.484375</v>
      </c>
      <c r="V5147">
        <f>(Data[[#This Row],[mean_b]]/256)*100</f>
        <v>77.34375</v>
      </c>
      <c r="W5147">
        <v>0.69099999999999995</v>
      </c>
      <c r="X5147" t="s">
        <v>63</v>
      </c>
      <c r="Y5147" t="s">
        <v>40</v>
      </c>
      <c r="Z5147">
        <v>5732</v>
      </c>
      <c r="AA5147">
        <v>6.32</v>
      </c>
      <c r="AB5147">
        <v>18.5</v>
      </c>
      <c r="AC5147">
        <v>35.1</v>
      </c>
      <c r="AD5147">
        <v>97758</v>
      </c>
      <c r="AE5147">
        <v>77</v>
      </c>
      <c r="AF5147">
        <v>33.4</v>
      </c>
      <c r="AG5147" t="s">
        <v>64</v>
      </c>
      <c r="AH5147" t="s">
        <v>68</v>
      </c>
      <c r="AI5147" t="s">
        <v>52</v>
      </c>
      <c r="AJ5147">
        <v>100</v>
      </c>
      <c r="AK5147">
        <v>256</v>
      </c>
      <c r="AL5147">
        <v>7.9299999999999995E-2</v>
      </c>
      <c r="AM5147">
        <v>0.91449999999999998</v>
      </c>
      <c r="AN5147">
        <v>0.75219999999999998</v>
      </c>
      <c r="AO5147">
        <f>Data[[#This Row],[labeller_confidence_score]]-Data[[#This Row],[cytodiffusion_classification_confidence]]</f>
        <v>-0.1623</v>
      </c>
    </row>
    <row r="5148" spans="1:41" x14ac:dyDescent="0.3">
      <c r="A5148" t="s">
        <v>5221</v>
      </c>
      <c r="B5148" t="s">
        <v>49</v>
      </c>
      <c r="C5148">
        <v>0</v>
      </c>
      <c r="D5148" t="s">
        <v>50</v>
      </c>
      <c r="E5148">
        <v>13.81</v>
      </c>
      <c r="F5148">
        <v>56.9</v>
      </c>
      <c r="G5148">
        <v>0.56299999999999994</v>
      </c>
      <c r="H5148">
        <v>0.54700000000000004</v>
      </c>
      <c r="I5148">
        <f>Data[[#This Row],[nucleus_area_pct]]/Data[[#This Row],[cytoplasm_ratio]]</f>
        <v>104.02193784277878</v>
      </c>
      <c r="J5148">
        <v>0.86099999999999999</v>
      </c>
      <c r="K5148">
        <v>0.432</v>
      </c>
      <c r="L5148">
        <v>3.44</v>
      </c>
      <c r="M5148">
        <v>3.9</v>
      </c>
      <c r="N5148">
        <v>0.8</v>
      </c>
      <c r="O5148">
        <v>417</v>
      </c>
      <c r="P5148">
        <v>64</v>
      </c>
      <c r="Q5148">
        <v>205</v>
      </c>
      <c r="R5148">
        <v>154</v>
      </c>
      <c r="S5148">
        <v>175</v>
      </c>
      <c r="T5148">
        <f>(Data[[#This Row],[mean_r]]/256)*100</f>
        <v>80.078125</v>
      </c>
      <c r="U5148">
        <f>(Data[[#This Row],[mean_g]]/256)*100</f>
        <v>60.15625</v>
      </c>
      <c r="V5148">
        <f>(Data[[#This Row],[mean_b]]/256)*100</f>
        <v>68.359375</v>
      </c>
      <c r="W5148">
        <v>0.66</v>
      </c>
      <c r="X5148" t="s">
        <v>63</v>
      </c>
      <c r="Y5148" t="s">
        <v>40</v>
      </c>
      <c r="Z5148">
        <v>6190</v>
      </c>
      <c r="AA5148">
        <v>5.33</v>
      </c>
      <c r="AB5148">
        <v>10.6</v>
      </c>
      <c r="AC5148">
        <v>35</v>
      </c>
      <c r="AD5148">
        <v>196285</v>
      </c>
      <c r="AE5148">
        <v>91.1</v>
      </c>
      <c r="AF5148">
        <v>32.4</v>
      </c>
      <c r="AG5148" t="s">
        <v>41</v>
      </c>
      <c r="AH5148" t="s">
        <v>42</v>
      </c>
      <c r="AI5148" t="s">
        <v>56</v>
      </c>
      <c r="AJ5148">
        <v>100</v>
      </c>
      <c r="AK5148">
        <v>360</v>
      </c>
      <c r="AL5148">
        <v>7.0800000000000002E-2</v>
      </c>
      <c r="AM5148">
        <v>0.91969999999999996</v>
      </c>
      <c r="AN5148">
        <v>1</v>
      </c>
      <c r="AO5148">
        <f>Data[[#This Row],[labeller_confidence_score]]-Data[[#This Row],[cytodiffusion_classification_confidence]]</f>
        <v>8.0300000000000038E-2</v>
      </c>
    </row>
    <row r="5149" spans="1:41" x14ac:dyDescent="0.3">
      <c r="A5149" t="s">
        <v>5222</v>
      </c>
      <c r="B5149" t="s">
        <v>62</v>
      </c>
      <c r="C5149">
        <v>0</v>
      </c>
      <c r="D5149" t="s">
        <v>50</v>
      </c>
      <c r="E5149">
        <v>11.41</v>
      </c>
      <c r="F5149">
        <v>76.8</v>
      </c>
      <c r="G5149">
        <v>0.83799999999999997</v>
      </c>
      <c r="H5149">
        <v>0.246</v>
      </c>
      <c r="I5149">
        <f>Data[[#This Row],[nucleus_area_pct]]/Data[[#This Row],[cytoplasm_ratio]]</f>
        <v>312.19512195121951</v>
      </c>
      <c r="J5149">
        <v>0.88500000000000001</v>
      </c>
      <c r="K5149">
        <v>0.317</v>
      </c>
      <c r="L5149">
        <v>1.7</v>
      </c>
      <c r="M5149">
        <v>1</v>
      </c>
      <c r="N5149">
        <v>0.91500000000000004</v>
      </c>
      <c r="O5149">
        <v>316</v>
      </c>
      <c r="P5149">
        <v>46</v>
      </c>
      <c r="Q5149">
        <v>212</v>
      </c>
      <c r="R5149">
        <v>175</v>
      </c>
      <c r="S5149">
        <v>210</v>
      </c>
      <c r="T5149">
        <f>(Data[[#This Row],[mean_r]]/256)*100</f>
        <v>82.8125</v>
      </c>
      <c r="U5149">
        <f>(Data[[#This Row],[mean_g]]/256)*100</f>
        <v>68.359375</v>
      </c>
      <c r="V5149">
        <f>(Data[[#This Row],[mean_b]]/256)*100</f>
        <v>82.03125</v>
      </c>
      <c r="W5149">
        <v>0.746</v>
      </c>
      <c r="X5149" t="s">
        <v>63</v>
      </c>
      <c r="Y5149" t="s">
        <v>45</v>
      </c>
      <c r="Z5149">
        <v>10848</v>
      </c>
      <c r="AA5149">
        <v>5.01</v>
      </c>
      <c r="AB5149">
        <v>14.3</v>
      </c>
      <c r="AC5149">
        <v>42.3</v>
      </c>
      <c r="AD5149">
        <v>88444</v>
      </c>
      <c r="AE5149">
        <v>93.2</v>
      </c>
      <c r="AF5149">
        <v>36.4</v>
      </c>
      <c r="AG5149" t="s">
        <v>46</v>
      </c>
      <c r="AH5149" t="s">
        <v>47</v>
      </c>
      <c r="AI5149" t="s">
        <v>52</v>
      </c>
      <c r="AJ5149">
        <v>100</v>
      </c>
      <c r="AK5149">
        <v>512</v>
      </c>
      <c r="AL5149">
        <v>0.1106</v>
      </c>
      <c r="AM5149">
        <v>0.98099999999999998</v>
      </c>
      <c r="AN5149">
        <v>0.9042</v>
      </c>
      <c r="AO5149">
        <f>Data[[#This Row],[labeller_confidence_score]]-Data[[#This Row],[cytodiffusion_classification_confidence]]</f>
        <v>-7.6799999999999979E-2</v>
      </c>
    </row>
    <row r="5150" spans="1:41" x14ac:dyDescent="0.3">
      <c r="A5150" t="s">
        <v>5223</v>
      </c>
      <c r="B5150" t="s">
        <v>54</v>
      </c>
      <c r="C5150">
        <v>0</v>
      </c>
      <c r="D5150" t="s">
        <v>54</v>
      </c>
      <c r="E5150">
        <v>7.23</v>
      </c>
      <c r="F5150">
        <v>0</v>
      </c>
      <c r="G5150">
        <v>0</v>
      </c>
      <c r="H5150">
        <v>1</v>
      </c>
      <c r="I5150">
        <f>Data[[#This Row],[nucleus_area_pct]]/Data[[#This Row],[cytoplasm_ratio]]</f>
        <v>0</v>
      </c>
      <c r="J5150">
        <v>0.94299999999999995</v>
      </c>
      <c r="K5150">
        <v>0.20100000000000001</v>
      </c>
      <c r="L5150">
        <v>0.28999999999999998</v>
      </c>
      <c r="M5150">
        <v>1</v>
      </c>
      <c r="N5150">
        <v>0.94699999999999995</v>
      </c>
      <c r="O5150">
        <v>195</v>
      </c>
      <c r="P5150">
        <v>50</v>
      </c>
      <c r="Q5150">
        <v>223</v>
      </c>
      <c r="R5150">
        <v>130</v>
      </c>
      <c r="S5150">
        <v>126</v>
      </c>
      <c r="T5150">
        <f>(Data[[#This Row],[mean_r]]/256)*100</f>
        <v>87.109375</v>
      </c>
      <c r="U5150">
        <f>(Data[[#This Row],[mean_g]]/256)*100</f>
        <v>50.78125</v>
      </c>
      <c r="V5150">
        <f>(Data[[#This Row],[mean_b]]/256)*100</f>
        <v>49.21875</v>
      </c>
      <c r="W5150">
        <v>0.50700000000000001</v>
      </c>
      <c r="X5150" t="s">
        <v>51</v>
      </c>
      <c r="Y5150" t="s">
        <v>45</v>
      </c>
      <c r="Z5150">
        <v>8894</v>
      </c>
      <c r="AA5150">
        <v>5.18</v>
      </c>
      <c r="AB5150">
        <v>17.600000000000001</v>
      </c>
      <c r="AC5150">
        <v>33.799999999999997</v>
      </c>
      <c r="AD5150">
        <v>414795</v>
      </c>
      <c r="AE5150">
        <v>84.8</v>
      </c>
      <c r="AF5150">
        <v>33.9</v>
      </c>
      <c r="AG5150" t="s">
        <v>46</v>
      </c>
      <c r="AH5150" t="s">
        <v>47</v>
      </c>
      <c r="AI5150" t="s">
        <v>52</v>
      </c>
      <c r="AJ5150">
        <v>100</v>
      </c>
      <c r="AK5150">
        <v>224</v>
      </c>
      <c r="AL5150">
        <v>0.15390000000000001</v>
      </c>
      <c r="AM5150">
        <v>0.85060000000000002</v>
      </c>
      <c r="AN5150">
        <v>0.87780000000000002</v>
      </c>
      <c r="AO5150">
        <f>Data[[#This Row],[labeller_confidence_score]]-Data[[#This Row],[cytodiffusion_classification_confidence]]</f>
        <v>2.7200000000000002E-2</v>
      </c>
    </row>
    <row r="5151" spans="1:41" x14ac:dyDescent="0.3">
      <c r="A5151" t="s">
        <v>5224</v>
      </c>
      <c r="B5151" t="s">
        <v>60</v>
      </c>
      <c r="C5151">
        <v>0</v>
      </c>
      <c r="D5151" t="s">
        <v>50</v>
      </c>
      <c r="E5151">
        <v>14.65</v>
      </c>
      <c r="F5151">
        <v>67.5</v>
      </c>
      <c r="G5151">
        <v>0.44</v>
      </c>
      <c r="H5151">
        <v>0.26100000000000001</v>
      </c>
      <c r="I5151">
        <f>Data[[#This Row],[nucleus_area_pct]]/Data[[#This Row],[cytoplasm_ratio]]</f>
        <v>258.62068965517238</v>
      </c>
      <c r="J5151">
        <v>0.62</v>
      </c>
      <c r="K5151">
        <v>0.218</v>
      </c>
      <c r="L5151">
        <v>1.58</v>
      </c>
      <c r="M5151">
        <v>1</v>
      </c>
      <c r="N5151">
        <v>0.752</v>
      </c>
      <c r="O5151">
        <v>600</v>
      </c>
      <c r="P5151">
        <v>75</v>
      </c>
      <c r="Q5151">
        <v>216</v>
      </c>
      <c r="R5151">
        <v>153</v>
      </c>
      <c r="S5151">
        <v>165</v>
      </c>
      <c r="T5151">
        <f>(Data[[#This Row],[mean_r]]/256)*100</f>
        <v>84.375</v>
      </c>
      <c r="U5151">
        <f>(Data[[#This Row],[mean_g]]/256)*100</f>
        <v>59.765625</v>
      </c>
      <c r="V5151">
        <f>(Data[[#This Row],[mean_b]]/256)*100</f>
        <v>64.453125</v>
      </c>
      <c r="W5151">
        <v>0.45500000000000002</v>
      </c>
      <c r="X5151" t="s">
        <v>39</v>
      </c>
      <c r="Y5151" t="s">
        <v>40</v>
      </c>
      <c r="Z5151">
        <v>4997</v>
      </c>
      <c r="AA5151">
        <v>5.07</v>
      </c>
      <c r="AB5151">
        <v>12.2</v>
      </c>
      <c r="AC5151">
        <v>50.6</v>
      </c>
      <c r="AD5151">
        <v>86877</v>
      </c>
      <c r="AE5151">
        <v>77.099999999999994</v>
      </c>
      <c r="AF5151">
        <v>33</v>
      </c>
      <c r="AG5151" t="s">
        <v>46</v>
      </c>
      <c r="AH5151" t="s">
        <v>42</v>
      </c>
      <c r="AI5151" t="s">
        <v>56</v>
      </c>
      <c r="AJ5151">
        <v>100</v>
      </c>
      <c r="AK5151">
        <v>256</v>
      </c>
      <c r="AL5151">
        <v>9.3600000000000003E-2</v>
      </c>
      <c r="AM5151">
        <v>0.86670000000000003</v>
      </c>
      <c r="AN5151">
        <v>0.91600000000000004</v>
      </c>
      <c r="AO5151">
        <f>Data[[#This Row],[labeller_confidence_score]]-Data[[#This Row],[cytodiffusion_classification_confidence]]</f>
        <v>4.930000000000001E-2</v>
      </c>
    </row>
    <row r="5152" spans="1:41" x14ac:dyDescent="0.3">
      <c r="A5152" t="s">
        <v>5225</v>
      </c>
      <c r="B5152" t="s">
        <v>62</v>
      </c>
      <c r="C5152">
        <v>0</v>
      </c>
      <c r="D5152" t="s">
        <v>50</v>
      </c>
      <c r="E5152">
        <v>8.68</v>
      </c>
      <c r="F5152">
        <v>79.599999999999994</v>
      </c>
      <c r="G5152">
        <v>0.74099999999999999</v>
      </c>
      <c r="H5152">
        <v>0.25</v>
      </c>
      <c r="I5152">
        <f>Data[[#This Row],[nucleus_area_pct]]/Data[[#This Row],[cytoplasm_ratio]]</f>
        <v>318.39999999999998</v>
      </c>
      <c r="J5152">
        <v>0.89100000000000001</v>
      </c>
      <c r="K5152">
        <v>0.27</v>
      </c>
      <c r="L5152">
        <v>1.24</v>
      </c>
      <c r="M5152">
        <v>1</v>
      </c>
      <c r="N5152">
        <v>0.96299999999999997</v>
      </c>
      <c r="O5152">
        <v>270</v>
      </c>
      <c r="P5152">
        <v>55</v>
      </c>
      <c r="Q5152">
        <v>202</v>
      </c>
      <c r="R5152">
        <v>157</v>
      </c>
      <c r="S5152">
        <v>226</v>
      </c>
      <c r="T5152">
        <f>(Data[[#This Row],[mean_r]]/256)*100</f>
        <v>78.90625</v>
      </c>
      <c r="U5152">
        <f>(Data[[#This Row],[mean_g]]/256)*100</f>
        <v>61.328125</v>
      </c>
      <c r="V5152">
        <f>(Data[[#This Row],[mean_b]]/256)*100</f>
        <v>88.28125</v>
      </c>
      <c r="W5152">
        <v>0.75600000000000001</v>
      </c>
      <c r="X5152" t="s">
        <v>51</v>
      </c>
      <c r="Y5152" t="s">
        <v>45</v>
      </c>
      <c r="Z5152">
        <v>5786</v>
      </c>
      <c r="AA5152">
        <v>4.3600000000000003</v>
      </c>
      <c r="AB5152">
        <v>15.8</v>
      </c>
      <c r="AC5152">
        <v>48.8</v>
      </c>
      <c r="AD5152">
        <v>288201</v>
      </c>
      <c r="AE5152">
        <v>92.7</v>
      </c>
      <c r="AF5152">
        <v>35.5</v>
      </c>
      <c r="AG5152" t="s">
        <v>41</v>
      </c>
      <c r="AH5152" t="s">
        <v>47</v>
      </c>
      <c r="AI5152" t="s">
        <v>43</v>
      </c>
      <c r="AJ5152">
        <v>60</v>
      </c>
      <c r="AK5152">
        <v>224</v>
      </c>
      <c r="AL5152">
        <v>7.3400000000000007E-2</v>
      </c>
      <c r="AM5152">
        <v>0.85709999999999997</v>
      </c>
      <c r="AN5152">
        <v>1</v>
      </c>
      <c r="AO5152">
        <f>Data[[#This Row],[labeller_confidence_score]]-Data[[#This Row],[cytodiffusion_classification_confidence]]</f>
        <v>0.14290000000000003</v>
      </c>
    </row>
    <row r="5153" spans="1:41" x14ac:dyDescent="0.3">
      <c r="A5153" t="s">
        <v>5226</v>
      </c>
      <c r="B5153" t="s">
        <v>89</v>
      </c>
      <c r="C5153">
        <v>1</v>
      </c>
      <c r="D5153" t="s">
        <v>38</v>
      </c>
      <c r="E5153">
        <v>13.71</v>
      </c>
      <c r="F5153">
        <v>59.5</v>
      </c>
      <c r="G5153">
        <v>0.47299999999999998</v>
      </c>
      <c r="H5153">
        <v>0.52400000000000002</v>
      </c>
      <c r="I5153">
        <f>Data[[#This Row],[nucleus_area_pct]]/Data[[#This Row],[cytoplasm_ratio]]</f>
        <v>113.54961832061068</v>
      </c>
      <c r="J5153">
        <v>0.77100000000000002</v>
      </c>
      <c r="K5153">
        <v>0.45200000000000001</v>
      </c>
      <c r="L5153">
        <v>5.46</v>
      </c>
      <c r="M5153">
        <v>3.5</v>
      </c>
      <c r="N5153">
        <v>0.85899999999999999</v>
      </c>
      <c r="O5153">
        <v>428</v>
      </c>
      <c r="P5153">
        <v>66</v>
      </c>
      <c r="Q5153">
        <v>205</v>
      </c>
      <c r="R5153">
        <v>163</v>
      </c>
      <c r="S5153">
        <v>180</v>
      </c>
      <c r="T5153">
        <f>(Data[[#This Row],[mean_r]]/256)*100</f>
        <v>80.078125</v>
      </c>
      <c r="U5153">
        <f>(Data[[#This Row],[mean_g]]/256)*100</f>
        <v>63.671875</v>
      </c>
      <c r="V5153">
        <f>(Data[[#This Row],[mean_b]]/256)*100</f>
        <v>70.3125</v>
      </c>
      <c r="W5153">
        <v>0.77400000000000002</v>
      </c>
      <c r="X5153" t="s">
        <v>51</v>
      </c>
      <c r="Y5153" t="s">
        <v>45</v>
      </c>
      <c r="Z5153">
        <v>8473</v>
      </c>
      <c r="AA5153">
        <v>3.75</v>
      </c>
      <c r="AB5153">
        <v>12.6</v>
      </c>
      <c r="AC5153">
        <v>49.8</v>
      </c>
      <c r="AD5153">
        <v>394722</v>
      </c>
      <c r="AE5153">
        <v>96.4</v>
      </c>
      <c r="AF5153">
        <v>32.6</v>
      </c>
      <c r="AG5153" t="s">
        <v>64</v>
      </c>
      <c r="AH5153" t="s">
        <v>42</v>
      </c>
      <c r="AI5153" t="s">
        <v>43</v>
      </c>
      <c r="AJ5153">
        <v>100</v>
      </c>
      <c r="AK5153">
        <v>256</v>
      </c>
      <c r="AL5153">
        <v>1</v>
      </c>
      <c r="AM5153">
        <v>0.84719999999999995</v>
      </c>
      <c r="AN5153">
        <v>0.6653</v>
      </c>
      <c r="AO5153">
        <f>Data[[#This Row],[labeller_confidence_score]]-Data[[#This Row],[cytodiffusion_classification_confidence]]</f>
        <v>-0.18189999999999995</v>
      </c>
    </row>
    <row r="5154" spans="1:41" x14ac:dyDescent="0.3">
      <c r="A5154" t="s">
        <v>5227</v>
      </c>
      <c r="B5154" t="s">
        <v>58</v>
      </c>
      <c r="C5154">
        <v>1</v>
      </c>
      <c r="D5154" t="s">
        <v>38</v>
      </c>
      <c r="E5154">
        <v>10.18</v>
      </c>
      <c r="F5154">
        <v>73.099999999999994</v>
      </c>
      <c r="G5154">
        <v>0.56699999999999995</v>
      </c>
      <c r="H5154">
        <v>0.26400000000000001</v>
      </c>
      <c r="I5154">
        <f>Data[[#This Row],[nucleus_area_pct]]/Data[[#This Row],[cytoplasm_ratio]]</f>
        <v>276.89393939393938</v>
      </c>
      <c r="J5154">
        <v>0.79</v>
      </c>
      <c r="K5154">
        <v>0.33400000000000002</v>
      </c>
      <c r="L5154">
        <v>1.95</v>
      </c>
      <c r="M5154">
        <v>1.2</v>
      </c>
      <c r="N5154">
        <v>0.85499999999999998</v>
      </c>
      <c r="O5154">
        <v>459</v>
      </c>
      <c r="P5154">
        <v>99</v>
      </c>
      <c r="Q5154">
        <v>196</v>
      </c>
      <c r="R5154">
        <v>150</v>
      </c>
      <c r="S5154">
        <v>212</v>
      </c>
      <c r="T5154">
        <f>(Data[[#This Row],[mean_r]]/256)*100</f>
        <v>76.5625</v>
      </c>
      <c r="U5154">
        <f>(Data[[#This Row],[mean_g]]/256)*100</f>
        <v>58.59375</v>
      </c>
      <c r="V5154">
        <f>(Data[[#This Row],[mean_b]]/256)*100</f>
        <v>82.8125</v>
      </c>
      <c r="W5154">
        <v>0.61199999999999999</v>
      </c>
      <c r="X5154" t="s">
        <v>51</v>
      </c>
      <c r="Y5154" t="s">
        <v>40</v>
      </c>
      <c r="Z5154">
        <v>2849</v>
      </c>
      <c r="AA5154">
        <v>5.56</v>
      </c>
      <c r="AB5154">
        <v>15.1</v>
      </c>
      <c r="AC5154">
        <v>37.299999999999997</v>
      </c>
      <c r="AD5154">
        <v>288835</v>
      </c>
      <c r="AE5154">
        <v>90.5</v>
      </c>
      <c r="AF5154">
        <v>34.299999999999997</v>
      </c>
      <c r="AG5154" t="s">
        <v>46</v>
      </c>
      <c r="AH5154" t="s">
        <v>47</v>
      </c>
      <c r="AI5154" t="s">
        <v>56</v>
      </c>
      <c r="AJ5154">
        <v>100</v>
      </c>
      <c r="AK5154">
        <v>512</v>
      </c>
      <c r="AL5154">
        <v>0.72760000000000002</v>
      </c>
      <c r="AM5154">
        <v>0.66110000000000002</v>
      </c>
      <c r="AN5154">
        <v>0.62429999999999997</v>
      </c>
      <c r="AO5154">
        <f>Data[[#This Row],[labeller_confidence_score]]-Data[[#This Row],[cytodiffusion_classification_confidence]]</f>
        <v>-3.6800000000000055E-2</v>
      </c>
    </row>
    <row r="5155" spans="1:41" x14ac:dyDescent="0.3">
      <c r="A5155" t="s">
        <v>5228</v>
      </c>
      <c r="B5155" t="s">
        <v>133</v>
      </c>
      <c r="C5155">
        <v>1</v>
      </c>
      <c r="D5155" t="s">
        <v>104</v>
      </c>
      <c r="E5155">
        <v>7.4</v>
      </c>
      <c r="F5155">
        <v>0</v>
      </c>
      <c r="G5155">
        <v>0</v>
      </c>
      <c r="H5155">
        <v>1</v>
      </c>
      <c r="I5155">
        <f>Data[[#This Row],[nucleus_area_pct]]/Data[[#This Row],[cytoplasm_ratio]]</f>
        <v>0</v>
      </c>
      <c r="J5155">
        <v>0.53100000000000003</v>
      </c>
      <c r="K5155">
        <v>0.77400000000000002</v>
      </c>
      <c r="L5155">
        <v>0.54</v>
      </c>
      <c r="M5155">
        <v>1</v>
      </c>
      <c r="N5155">
        <v>0.80900000000000005</v>
      </c>
      <c r="O5155">
        <v>186</v>
      </c>
      <c r="P5155">
        <v>52</v>
      </c>
      <c r="Q5155">
        <v>239</v>
      </c>
      <c r="R5155">
        <v>113</v>
      </c>
      <c r="S5155">
        <v>127</v>
      </c>
      <c r="T5155">
        <f>(Data[[#This Row],[mean_r]]/256)*100</f>
        <v>93.359375</v>
      </c>
      <c r="U5155">
        <f>(Data[[#This Row],[mean_g]]/256)*100</f>
        <v>44.140625</v>
      </c>
      <c r="V5155">
        <f>(Data[[#This Row],[mean_b]]/256)*100</f>
        <v>49.609375</v>
      </c>
      <c r="W5155">
        <v>0.49199999999999999</v>
      </c>
      <c r="X5155" t="s">
        <v>51</v>
      </c>
      <c r="Y5155" t="s">
        <v>45</v>
      </c>
      <c r="Z5155">
        <v>5423</v>
      </c>
      <c r="AA5155">
        <v>4.62</v>
      </c>
      <c r="AB5155">
        <v>13.9</v>
      </c>
      <c r="AC5155">
        <v>46.3</v>
      </c>
      <c r="AD5155">
        <v>224979</v>
      </c>
      <c r="AE5155">
        <v>83.1</v>
      </c>
      <c r="AF5155">
        <v>33.9</v>
      </c>
      <c r="AG5155" t="s">
        <v>64</v>
      </c>
      <c r="AH5155" t="s">
        <v>68</v>
      </c>
      <c r="AI5155" t="s">
        <v>56</v>
      </c>
      <c r="AJ5155">
        <v>60</v>
      </c>
      <c r="AK5155">
        <v>256</v>
      </c>
      <c r="AL5155">
        <v>0.73960000000000004</v>
      </c>
      <c r="AM5155">
        <v>0.80179999999999996</v>
      </c>
      <c r="AN5155">
        <v>0.85980000000000001</v>
      </c>
      <c r="AO5155">
        <f>Data[[#This Row],[labeller_confidence_score]]-Data[[#This Row],[cytodiffusion_classification_confidence]]</f>
        <v>5.8000000000000052E-2</v>
      </c>
    </row>
    <row r="5156" spans="1:41" x14ac:dyDescent="0.3">
      <c r="A5156" t="s">
        <v>5229</v>
      </c>
      <c r="B5156" t="s">
        <v>49</v>
      </c>
      <c r="C5156">
        <v>0</v>
      </c>
      <c r="D5156" t="s">
        <v>50</v>
      </c>
      <c r="E5156">
        <v>13.01</v>
      </c>
      <c r="F5156">
        <v>56</v>
      </c>
      <c r="G5156">
        <v>0.69799999999999995</v>
      </c>
      <c r="H5156">
        <v>0.50800000000000001</v>
      </c>
      <c r="I5156">
        <f>Data[[#This Row],[nucleus_area_pct]]/Data[[#This Row],[cytoplasm_ratio]]</f>
        <v>110.23622047244095</v>
      </c>
      <c r="J5156">
        <v>0.73599999999999999</v>
      </c>
      <c r="K5156">
        <v>0.44700000000000001</v>
      </c>
      <c r="L5156">
        <v>3.05</v>
      </c>
      <c r="M5156">
        <v>4.2</v>
      </c>
      <c r="N5156">
        <v>0.79600000000000004</v>
      </c>
      <c r="O5156">
        <v>367</v>
      </c>
      <c r="P5156">
        <v>65</v>
      </c>
      <c r="Q5156">
        <v>198</v>
      </c>
      <c r="R5156">
        <v>147</v>
      </c>
      <c r="S5156">
        <v>176</v>
      </c>
      <c r="T5156">
        <f>(Data[[#This Row],[mean_r]]/256)*100</f>
        <v>77.34375</v>
      </c>
      <c r="U5156">
        <f>(Data[[#This Row],[mean_g]]/256)*100</f>
        <v>57.421875</v>
      </c>
      <c r="V5156">
        <f>(Data[[#This Row],[mean_b]]/256)*100</f>
        <v>68.75</v>
      </c>
      <c r="W5156">
        <v>0.71</v>
      </c>
      <c r="X5156" t="s">
        <v>51</v>
      </c>
      <c r="Y5156" t="s">
        <v>45</v>
      </c>
      <c r="Z5156">
        <v>11490</v>
      </c>
      <c r="AA5156">
        <v>2.36</v>
      </c>
      <c r="AB5156">
        <v>12</v>
      </c>
      <c r="AC5156">
        <v>41.8</v>
      </c>
      <c r="AD5156">
        <v>386246</v>
      </c>
      <c r="AE5156">
        <v>83.2</v>
      </c>
      <c r="AF5156">
        <v>33.200000000000003</v>
      </c>
      <c r="AG5156" t="s">
        <v>41</v>
      </c>
      <c r="AH5156" t="s">
        <v>42</v>
      </c>
      <c r="AI5156" t="s">
        <v>52</v>
      </c>
      <c r="AJ5156">
        <v>100</v>
      </c>
      <c r="AK5156">
        <v>360</v>
      </c>
      <c r="AL5156">
        <v>4.9700000000000001E-2</v>
      </c>
      <c r="AM5156">
        <v>0.96060000000000001</v>
      </c>
      <c r="AN5156">
        <v>0.88500000000000001</v>
      </c>
      <c r="AO5156">
        <f>Data[[#This Row],[labeller_confidence_score]]-Data[[#This Row],[cytodiffusion_classification_confidence]]</f>
        <v>-7.5600000000000001E-2</v>
      </c>
    </row>
    <row r="5157" spans="1:41" x14ac:dyDescent="0.3">
      <c r="A5157" t="s">
        <v>5230</v>
      </c>
      <c r="B5157" t="s">
        <v>110</v>
      </c>
      <c r="C5157">
        <v>1</v>
      </c>
      <c r="D5157" t="s">
        <v>104</v>
      </c>
      <c r="E5157">
        <v>9.2899999999999991</v>
      </c>
      <c r="F5157">
        <v>0</v>
      </c>
      <c r="G5157">
        <v>0</v>
      </c>
      <c r="H5157">
        <v>1</v>
      </c>
      <c r="I5157">
        <f>Data[[#This Row],[nucleus_area_pct]]/Data[[#This Row],[cytoplasm_ratio]]</f>
        <v>0</v>
      </c>
      <c r="J5157">
        <v>0.87</v>
      </c>
      <c r="K5157">
        <v>0.22700000000000001</v>
      </c>
      <c r="L5157">
        <v>0.24</v>
      </c>
      <c r="M5157">
        <v>1</v>
      </c>
      <c r="N5157">
        <v>0.96599999999999997</v>
      </c>
      <c r="O5157">
        <v>197</v>
      </c>
      <c r="P5157">
        <v>49</v>
      </c>
      <c r="Q5157">
        <v>233</v>
      </c>
      <c r="R5157">
        <v>118</v>
      </c>
      <c r="S5157">
        <v>124</v>
      </c>
      <c r="T5157">
        <f>(Data[[#This Row],[mean_r]]/256)*100</f>
        <v>91.015625</v>
      </c>
      <c r="U5157">
        <f>(Data[[#This Row],[mean_g]]/256)*100</f>
        <v>46.09375</v>
      </c>
      <c r="V5157">
        <f>(Data[[#This Row],[mean_b]]/256)*100</f>
        <v>48.4375</v>
      </c>
      <c r="W5157">
        <v>0.47899999999999998</v>
      </c>
      <c r="X5157" t="s">
        <v>51</v>
      </c>
      <c r="Y5157" t="s">
        <v>45</v>
      </c>
      <c r="Z5157">
        <v>4120</v>
      </c>
      <c r="AA5157">
        <v>5.63</v>
      </c>
      <c r="AB5157">
        <v>13.4</v>
      </c>
      <c r="AC5157">
        <v>38.200000000000003</v>
      </c>
      <c r="AD5157">
        <v>239811</v>
      </c>
      <c r="AE5157">
        <v>98.6</v>
      </c>
      <c r="AF5157">
        <v>35</v>
      </c>
      <c r="AG5157" t="s">
        <v>64</v>
      </c>
      <c r="AH5157" t="s">
        <v>42</v>
      </c>
      <c r="AI5157" t="s">
        <v>52</v>
      </c>
      <c r="AJ5157">
        <v>40</v>
      </c>
      <c r="AK5157">
        <v>360</v>
      </c>
      <c r="AL5157">
        <v>0.83879999999999999</v>
      </c>
      <c r="AM5157">
        <v>0.71240000000000003</v>
      </c>
      <c r="AN5157">
        <v>0.75070000000000003</v>
      </c>
      <c r="AO5157">
        <f>Data[[#This Row],[labeller_confidence_score]]-Data[[#This Row],[cytodiffusion_classification_confidence]]</f>
        <v>3.8300000000000001E-2</v>
      </c>
    </row>
    <row r="5158" spans="1:41" x14ac:dyDescent="0.3">
      <c r="A5158" t="s">
        <v>5231</v>
      </c>
      <c r="B5158" t="s">
        <v>89</v>
      </c>
      <c r="C5158">
        <v>1</v>
      </c>
      <c r="D5158" t="s">
        <v>38</v>
      </c>
      <c r="E5158">
        <v>15.89</v>
      </c>
      <c r="F5158">
        <v>67.3</v>
      </c>
      <c r="G5158">
        <v>0.60299999999999998</v>
      </c>
      <c r="H5158">
        <v>0.38400000000000001</v>
      </c>
      <c r="I5158">
        <f>Data[[#This Row],[nucleus_area_pct]]/Data[[#This Row],[cytoplasm_ratio]]</f>
        <v>175.26041666666666</v>
      </c>
      <c r="J5158">
        <v>0.83499999999999996</v>
      </c>
      <c r="K5158">
        <v>0.377</v>
      </c>
      <c r="L5158">
        <v>5.04</v>
      </c>
      <c r="M5158">
        <v>3.7</v>
      </c>
      <c r="N5158">
        <v>0.86399999999999999</v>
      </c>
      <c r="O5158">
        <v>448</v>
      </c>
      <c r="P5158">
        <v>79</v>
      </c>
      <c r="Q5158">
        <v>201</v>
      </c>
      <c r="R5158">
        <v>144</v>
      </c>
      <c r="S5158">
        <v>178</v>
      </c>
      <c r="T5158">
        <f>(Data[[#This Row],[mean_r]]/256)*100</f>
        <v>78.515625</v>
      </c>
      <c r="U5158">
        <f>(Data[[#This Row],[mean_g]]/256)*100</f>
        <v>56.25</v>
      </c>
      <c r="V5158">
        <f>(Data[[#This Row],[mean_b]]/256)*100</f>
        <v>69.53125</v>
      </c>
      <c r="W5158">
        <v>0.60699999999999998</v>
      </c>
      <c r="X5158" t="s">
        <v>51</v>
      </c>
      <c r="Y5158" t="s">
        <v>40</v>
      </c>
      <c r="Z5158">
        <v>9136</v>
      </c>
      <c r="AA5158">
        <v>4.71</v>
      </c>
      <c r="AB5158">
        <v>15.6</v>
      </c>
      <c r="AC5158">
        <v>32</v>
      </c>
      <c r="AD5158">
        <v>269949</v>
      </c>
      <c r="AE5158">
        <v>81.599999999999994</v>
      </c>
      <c r="AF5158">
        <v>32.9</v>
      </c>
      <c r="AG5158" t="s">
        <v>64</v>
      </c>
      <c r="AH5158" t="s">
        <v>47</v>
      </c>
      <c r="AI5158" t="s">
        <v>56</v>
      </c>
      <c r="AJ5158">
        <v>100</v>
      </c>
      <c r="AK5158">
        <v>360</v>
      </c>
      <c r="AL5158">
        <v>0.7621</v>
      </c>
      <c r="AM5158">
        <v>0.91</v>
      </c>
      <c r="AN5158">
        <v>0.76080000000000003</v>
      </c>
      <c r="AO5158">
        <f>Data[[#This Row],[labeller_confidence_score]]-Data[[#This Row],[cytodiffusion_classification_confidence]]</f>
        <v>-0.1492</v>
      </c>
    </row>
    <row r="5159" spans="1:41" x14ac:dyDescent="0.3">
      <c r="A5159" t="s">
        <v>5232</v>
      </c>
      <c r="B5159" t="s">
        <v>60</v>
      </c>
      <c r="C5159">
        <v>0</v>
      </c>
      <c r="D5159" t="s">
        <v>50</v>
      </c>
      <c r="E5159">
        <v>12.82</v>
      </c>
      <c r="F5159">
        <v>71</v>
      </c>
      <c r="G5159">
        <v>0.38500000000000001</v>
      </c>
      <c r="H5159">
        <v>0.36799999999999999</v>
      </c>
      <c r="I5159">
        <f>Data[[#This Row],[nucleus_area_pct]]/Data[[#This Row],[cytoplasm_ratio]]</f>
        <v>192.93478260869566</v>
      </c>
      <c r="J5159">
        <v>0.68700000000000006</v>
      </c>
      <c r="K5159">
        <v>0.41899999999999998</v>
      </c>
      <c r="L5159">
        <v>2.08</v>
      </c>
      <c r="M5159">
        <v>1</v>
      </c>
      <c r="N5159">
        <v>0.74299999999999999</v>
      </c>
      <c r="O5159">
        <v>552</v>
      </c>
      <c r="P5159">
        <v>86</v>
      </c>
      <c r="Q5159">
        <v>195</v>
      </c>
      <c r="R5159">
        <v>149</v>
      </c>
      <c r="S5159">
        <v>191</v>
      </c>
      <c r="T5159">
        <f>(Data[[#This Row],[mean_r]]/256)*100</f>
        <v>76.171875</v>
      </c>
      <c r="U5159">
        <f>(Data[[#This Row],[mean_g]]/256)*100</f>
        <v>58.203125</v>
      </c>
      <c r="V5159">
        <f>(Data[[#This Row],[mean_b]]/256)*100</f>
        <v>74.609375</v>
      </c>
      <c r="W5159">
        <v>0.54800000000000004</v>
      </c>
      <c r="X5159" t="s">
        <v>63</v>
      </c>
      <c r="Y5159" t="s">
        <v>45</v>
      </c>
      <c r="Z5159">
        <v>4171</v>
      </c>
      <c r="AA5159">
        <v>5.08</v>
      </c>
      <c r="AB5159">
        <v>15.5</v>
      </c>
      <c r="AC5159">
        <v>49.6</v>
      </c>
      <c r="AD5159">
        <v>132943</v>
      </c>
      <c r="AE5159">
        <v>80.3</v>
      </c>
      <c r="AF5159">
        <v>35.4</v>
      </c>
      <c r="AG5159" t="s">
        <v>46</v>
      </c>
      <c r="AH5159" t="s">
        <v>47</v>
      </c>
      <c r="AI5159" t="s">
        <v>56</v>
      </c>
      <c r="AJ5159">
        <v>60</v>
      </c>
      <c r="AK5159">
        <v>224</v>
      </c>
      <c r="AL5159">
        <v>0.15</v>
      </c>
      <c r="AM5159">
        <v>0.82509999999999994</v>
      </c>
      <c r="AN5159">
        <v>0.95330000000000004</v>
      </c>
      <c r="AO5159">
        <f>Data[[#This Row],[labeller_confidence_score]]-Data[[#This Row],[cytodiffusion_classification_confidence]]</f>
        <v>0.12820000000000009</v>
      </c>
    </row>
    <row r="5160" spans="1:41" x14ac:dyDescent="0.3">
      <c r="A5160" t="s">
        <v>5233</v>
      </c>
      <c r="B5160" t="s">
        <v>81</v>
      </c>
      <c r="C5160">
        <v>1</v>
      </c>
      <c r="D5160" t="s">
        <v>82</v>
      </c>
      <c r="E5160">
        <v>12.81</v>
      </c>
      <c r="F5160">
        <v>84.3</v>
      </c>
      <c r="G5160">
        <v>0.42399999999999999</v>
      </c>
      <c r="H5160">
        <v>0.15</v>
      </c>
      <c r="I5160">
        <f>Data[[#This Row],[nucleus_area_pct]]/Data[[#This Row],[cytoplasm_ratio]]</f>
        <v>562</v>
      </c>
      <c r="J5160">
        <v>0.76500000000000001</v>
      </c>
      <c r="K5160">
        <v>0.26100000000000001</v>
      </c>
      <c r="L5160">
        <v>0.81</v>
      </c>
      <c r="M5160">
        <v>1</v>
      </c>
      <c r="N5160">
        <v>0.95899999999999996</v>
      </c>
      <c r="O5160">
        <v>541</v>
      </c>
      <c r="P5160">
        <v>113</v>
      </c>
      <c r="Q5160">
        <v>223</v>
      </c>
      <c r="R5160">
        <v>133</v>
      </c>
      <c r="S5160">
        <v>212</v>
      </c>
      <c r="T5160">
        <f>(Data[[#This Row],[mean_r]]/256)*100</f>
        <v>87.109375</v>
      </c>
      <c r="U5160">
        <f>(Data[[#This Row],[mean_g]]/256)*100</f>
        <v>51.953125</v>
      </c>
      <c r="V5160">
        <f>(Data[[#This Row],[mean_b]]/256)*100</f>
        <v>82.8125</v>
      </c>
      <c r="W5160">
        <v>0.73599999999999999</v>
      </c>
      <c r="X5160" t="s">
        <v>51</v>
      </c>
      <c r="Y5160" t="s">
        <v>45</v>
      </c>
      <c r="Z5160">
        <v>6825</v>
      </c>
      <c r="AA5160">
        <v>6.42</v>
      </c>
      <c r="AB5160">
        <v>10.1</v>
      </c>
      <c r="AC5160">
        <v>44.4</v>
      </c>
      <c r="AD5160">
        <v>325497</v>
      </c>
      <c r="AE5160">
        <v>88</v>
      </c>
      <c r="AF5160">
        <v>33.299999999999997</v>
      </c>
      <c r="AG5160" t="s">
        <v>41</v>
      </c>
      <c r="AH5160" t="s">
        <v>47</v>
      </c>
      <c r="AI5160" t="s">
        <v>52</v>
      </c>
      <c r="AJ5160">
        <v>60</v>
      </c>
      <c r="AK5160">
        <v>256</v>
      </c>
      <c r="AL5160">
        <v>0.83940000000000003</v>
      </c>
      <c r="AM5160">
        <v>0.79379999999999995</v>
      </c>
      <c r="AN5160">
        <v>0.82809999999999995</v>
      </c>
      <c r="AO5160">
        <f>Data[[#This Row],[labeller_confidence_score]]-Data[[#This Row],[cytodiffusion_classification_confidence]]</f>
        <v>3.4299999999999997E-2</v>
      </c>
    </row>
    <row r="5161" spans="1:41" x14ac:dyDescent="0.3">
      <c r="A5161" t="s">
        <v>5234</v>
      </c>
      <c r="B5161" t="s">
        <v>103</v>
      </c>
      <c r="C5161">
        <v>1</v>
      </c>
      <c r="D5161" t="s">
        <v>104</v>
      </c>
      <c r="E5161">
        <v>4.4400000000000004</v>
      </c>
      <c r="F5161">
        <v>0</v>
      </c>
      <c r="G5161">
        <v>0</v>
      </c>
      <c r="H5161">
        <v>1</v>
      </c>
      <c r="I5161">
        <f>Data[[#This Row],[nucleus_area_pct]]/Data[[#This Row],[cytoplasm_ratio]]</f>
        <v>0</v>
      </c>
      <c r="J5161">
        <v>0.251</v>
      </c>
      <c r="K5161">
        <v>0.76600000000000001</v>
      </c>
      <c r="L5161">
        <v>0.8</v>
      </c>
      <c r="M5161">
        <v>1</v>
      </c>
      <c r="N5161">
        <v>0.74</v>
      </c>
      <c r="O5161">
        <v>68</v>
      </c>
      <c r="P5161">
        <v>41</v>
      </c>
      <c r="Q5161">
        <v>233</v>
      </c>
      <c r="R5161">
        <v>106</v>
      </c>
      <c r="S5161">
        <v>126</v>
      </c>
      <c r="T5161">
        <f>(Data[[#This Row],[mean_r]]/256)*100</f>
        <v>91.015625</v>
      </c>
      <c r="U5161">
        <f>(Data[[#This Row],[mean_g]]/256)*100</f>
        <v>41.40625</v>
      </c>
      <c r="V5161">
        <f>(Data[[#This Row],[mean_b]]/256)*100</f>
        <v>49.21875</v>
      </c>
      <c r="W5161">
        <v>0.505</v>
      </c>
      <c r="X5161" t="s">
        <v>51</v>
      </c>
      <c r="Y5161" t="s">
        <v>45</v>
      </c>
      <c r="Z5161">
        <v>5480</v>
      </c>
      <c r="AA5161">
        <v>4</v>
      </c>
      <c r="AB5161">
        <v>12</v>
      </c>
      <c r="AC5161">
        <v>35.799999999999997</v>
      </c>
      <c r="AD5161">
        <v>181777</v>
      </c>
      <c r="AE5161">
        <v>81.2</v>
      </c>
      <c r="AF5161">
        <v>35.799999999999997</v>
      </c>
      <c r="AG5161" t="s">
        <v>64</v>
      </c>
      <c r="AH5161" t="s">
        <v>42</v>
      </c>
      <c r="AI5161" t="s">
        <v>56</v>
      </c>
      <c r="AJ5161">
        <v>100</v>
      </c>
      <c r="AK5161">
        <v>360</v>
      </c>
      <c r="AL5161">
        <v>0.88439999999999996</v>
      </c>
      <c r="AM5161">
        <v>0.85880000000000001</v>
      </c>
      <c r="AN5161">
        <v>0.8619</v>
      </c>
      <c r="AO5161">
        <f>Data[[#This Row],[labeller_confidence_score]]-Data[[#This Row],[cytodiffusion_classification_confidence]]</f>
        <v>3.0999999999999917E-3</v>
      </c>
    </row>
    <row r="5162" spans="1:41" x14ac:dyDescent="0.3">
      <c r="A5162" t="s">
        <v>5235</v>
      </c>
      <c r="B5162" t="s">
        <v>85</v>
      </c>
      <c r="C5162">
        <v>0</v>
      </c>
      <c r="D5162" t="s">
        <v>50</v>
      </c>
      <c r="E5162">
        <v>11.8</v>
      </c>
      <c r="F5162">
        <v>69.900000000000006</v>
      </c>
      <c r="G5162">
        <v>0.73699999999999999</v>
      </c>
      <c r="H5162">
        <v>0.34200000000000003</v>
      </c>
      <c r="I5162">
        <f>Data[[#This Row],[nucleus_area_pct]]/Data[[#This Row],[cytoplasm_ratio]]</f>
        <v>204.38596491228071</v>
      </c>
      <c r="J5162">
        <v>0.65700000000000003</v>
      </c>
      <c r="K5162">
        <v>0.28599999999999998</v>
      </c>
      <c r="L5162">
        <v>4.57</v>
      </c>
      <c r="M5162">
        <v>1.8</v>
      </c>
      <c r="N5162">
        <v>0.77300000000000002</v>
      </c>
      <c r="O5162">
        <v>371</v>
      </c>
      <c r="P5162">
        <v>68</v>
      </c>
      <c r="Q5162">
        <v>219</v>
      </c>
      <c r="R5162">
        <v>152</v>
      </c>
      <c r="S5162">
        <v>203</v>
      </c>
      <c r="T5162">
        <f>(Data[[#This Row],[mean_r]]/256)*100</f>
        <v>85.546875</v>
      </c>
      <c r="U5162">
        <f>(Data[[#This Row],[mean_g]]/256)*100</f>
        <v>59.375</v>
      </c>
      <c r="V5162">
        <f>(Data[[#This Row],[mean_b]]/256)*100</f>
        <v>79.296875</v>
      </c>
      <c r="W5162">
        <v>0.82399999999999995</v>
      </c>
      <c r="X5162" t="s">
        <v>63</v>
      </c>
      <c r="Y5162" t="s">
        <v>40</v>
      </c>
      <c r="Z5162">
        <v>4982</v>
      </c>
      <c r="AA5162">
        <v>4.78</v>
      </c>
      <c r="AB5162">
        <v>14.3</v>
      </c>
      <c r="AC5162">
        <v>43.4</v>
      </c>
      <c r="AD5162">
        <v>203064</v>
      </c>
      <c r="AE5162">
        <v>75.8</v>
      </c>
      <c r="AF5162">
        <v>31.7</v>
      </c>
      <c r="AG5162" t="s">
        <v>46</v>
      </c>
      <c r="AH5162" t="s">
        <v>47</v>
      </c>
      <c r="AI5162" t="s">
        <v>43</v>
      </c>
      <c r="AJ5162">
        <v>100</v>
      </c>
      <c r="AK5162">
        <v>224</v>
      </c>
      <c r="AL5162">
        <v>0.12379999999999999</v>
      </c>
      <c r="AM5162">
        <v>0.97829999999999995</v>
      </c>
      <c r="AN5162">
        <v>0.95709999999999995</v>
      </c>
      <c r="AO5162">
        <f>Data[[#This Row],[labeller_confidence_score]]-Data[[#This Row],[cytodiffusion_classification_confidence]]</f>
        <v>-2.1199999999999997E-2</v>
      </c>
    </row>
    <row r="5163" spans="1:41" x14ac:dyDescent="0.3">
      <c r="A5163" t="s">
        <v>5236</v>
      </c>
      <c r="B5163" t="s">
        <v>58</v>
      </c>
      <c r="C5163">
        <v>1</v>
      </c>
      <c r="D5163" t="s">
        <v>38</v>
      </c>
      <c r="E5163">
        <v>14.39</v>
      </c>
      <c r="F5163">
        <v>81.900000000000006</v>
      </c>
      <c r="G5163">
        <v>0.498</v>
      </c>
      <c r="H5163">
        <v>0.30399999999999999</v>
      </c>
      <c r="I5163">
        <f>Data[[#This Row],[nucleus_area_pct]]/Data[[#This Row],[cytoplasm_ratio]]</f>
        <v>269.40789473684214</v>
      </c>
      <c r="J5163">
        <v>0.90600000000000003</v>
      </c>
      <c r="K5163">
        <v>0.32600000000000001</v>
      </c>
      <c r="L5163">
        <v>1.38</v>
      </c>
      <c r="M5163">
        <v>1.4</v>
      </c>
      <c r="N5163">
        <v>0.89200000000000002</v>
      </c>
      <c r="O5163">
        <v>611</v>
      </c>
      <c r="P5163">
        <v>86</v>
      </c>
      <c r="Q5163">
        <v>209</v>
      </c>
      <c r="R5163">
        <v>142</v>
      </c>
      <c r="S5163">
        <v>175</v>
      </c>
      <c r="T5163">
        <f>(Data[[#This Row],[mean_r]]/256)*100</f>
        <v>81.640625</v>
      </c>
      <c r="U5163">
        <f>(Data[[#This Row],[mean_g]]/256)*100</f>
        <v>55.46875</v>
      </c>
      <c r="V5163">
        <f>(Data[[#This Row],[mean_b]]/256)*100</f>
        <v>68.359375</v>
      </c>
      <c r="W5163">
        <v>0.64700000000000002</v>
      </c>
      <c r="X5163" t="s">
        <v>63</v>
      </c>
      <c r="Y5163" t="s">
        <v>40</v>
      </c>
      <c r="Z5163">
        <v>6142</v>
      </c>
      <c r="AA5163">
        <v>4.24</v>
      </c>
      <c r="AB5163">
        <v>15.2</v>
      </c>
      <c r="AC5163">
        <v>36.4</v>
      </c>
      <c r="AD5163">
        <v>209210</v>
      </c>
      <c r="AE5163">
        <v>89.1</v>
      </c>
      <c r="AF5163">
        <v>35.1</v>
      </c>
      <c r="AG5163" t="s">
        <v>41</v>
      </c>
      <c r="AH5163" t="s">
        <v>42</v>
      </c>
      <c r="AI5163" t="s">
        <v>56</v>
      </c>
      <c r="AJ5163">
        <v>60</v>
      </c>
      <c r="AK5163">
        <v>224</v>
      </c>
      <c r="AL5163">
        <v>0.84099999999999997</v>
      </c>
      <c r="AM5163">
        <v>0.63039999999999996</v>
      </c>
      <c r="AN5163">
        <v>0.69840000000000002</v>
      </c>
      <c r="AO5163">
        <f>Data[[#This Row],[labeller_confidence_score]]-Data[[#This Row],[cytodiffusion_classification_confidence]]</f>
        <v>6.800000000000006E-2</v>
      </c>
    </row>
    <row r="5164" spans="1:41" x14ac:dyDescent="0.3">
      <c r="A5164" t="s">
        <v>5237</v>
      </c>
      <c r="B5164" t="s">
        <v>62</v>
      </c>
      <c r="C5164">
        <v>0</v>
      </c>
      <c r="D5164" t="s">
        <v>50</v>
      </c>
      <c r="E5164">
        <v>9.0299999999999994</v>
      </c>
      <c r="F5164">
        <v>73.900000000000006</v>
      </c>
      <c r="G5164">
        <v>0.80900000000000005</v>
      </c>
      <c r="H5164">
        <v>0.27500000000000002</v>
      </c>
      <c r="I5164">
        <f>Data[[#This Row],[nucleus_area_pct]]/Data[[#This Row],[cytoplasm_ratio]]</f>
        <v>268.72727272727275</v>
      </c>
      <c r="J5164">
        <v>0.81599999999999995</v>
      </c>
      <c r="K5164">
        <v>0.115</v>
      </c>
      <c r="L5164">
        <v>1.06</v>
      </c>
      <c r="M5164">
        <v>1</v>
      </c>
      <c r="N5164">
        <v>0.93799999999999994</v>
      </c>
      <c r="O5164">
        <v>339</v>
      </c>
      <c r="P5164">
        <v>63</v>
      </c>
      <c r="Q5164">
        <v>183</v>
      </c>
      <c r="R5164">
        <v>142</v>
      </c>
      <c r="S5164">
        <v>185</v>
      </c>
      <c r="T5164">
        <f>(Data[[#This Row],[mean_r]]/256)*100</f>
        <v>71.484375</v>
      </c>
      <c r="U5164">
        <f>(Data[[#This Row],[mean_g]]/256)*100</f>
        <v>55.46875</v>
      </c>
      <c r="V5164">
        <f>(Data[[#This Row],[mean_b]]/256)*100</f>
        <v>72.265625</v>
      </c>
      <c r="W5164">
        <v>0.76700000000000002</v>
      </c>
      <c r="X5164" t="s">
        <v>51</v>
      </c>
      <c r="Y5164" t="s">
        <v>45</v>
      </c>
      <c r="Z5164">
        <v>8516</v>
      </c>
      <c r="AA5164">
        <v>4.4000000000000004</v>
      </c>
      <c r="AB5164">
        <v>17.2</v>
      </c>
      <c r="AC5164">
        <v>32.700000000000003</v>
      </c>
      <c r="AD5164">
        <v>420050</v>
      </c>
      <c r="AE5164">
        <v>95.8</v>
      </c>
      <c r="AF5164">
        <v>29.5</v>
      </c>
      <c r="AG5164" t="s">
        <v>46</v>
      </c>
      <c r="AH5164" t="s">
        <v>68</v>
      </c>
      <c r="AI5164" t="s">
        <v>52</v>
      </c>
      <c r="AJ5164">
        <v>100</v>
      </c>
      <c r="AK5164">
        <v>512</v>
      </c>
      <c r="AL5164">
        <v>6.1499999999999999E-2</v>
      </c>
      <c r="AM5164">
        <v>0.83589999999999998</v>
      </c>
      <c r="AN5164">
        <v>0.8377</v>
      </c>
      <c r="AO5164">
        <f>Data[[#This Row],[labeller_confidence_score]]-Data[[#This Row],[cytodiffusion_classification_confidence]]</f>
        <v>1.8000000000000238E-3</v>
      </c>
    </row>
    <row r="5165" spans="1:41" x14ac:dyDescent="0.3">
      <c r="A5165" t="s">
        <v>5238</v>
      </c>
      <c r="B5165" t="s">
        <v>62</v>
      </c>
      <c r="C5165">
        <v>0</v>
      </c>
      <c r="D5165" t="s">
        <v>50</v>
      </c>
      <c r="E5165">
        <v>9.82</v>
      </c>
      <c r="F5165">
        <v>80.599999999999994</v>
      </c>
      <c r="G5165">
        <v>0.82299999999999995</v>
      </c>
      <c r="H5165">
        <v>0.126</v>
      </c>
      <c r="I5165">
        <f>Data[[#This Row],[nucleus_area_pct]]/Data[[#This Row],[cytoplasm_ratio]]</f>
        <v>639.68253968253964</v>
      </c>
      <c r="J5165">
        <v>0.83799999999999997</v>
      </c>
      <c r="K5165">
        <v>0.22600000000000001</v>
      </c>
      <c r="L5165">
        <v>1.1599999999999999</v>
      </c>
      <c r="M5165">
        <v>1</v>
      </c>
      <c r="N5165">
        <v>0.96599999999999997</v>
      </c>
      <c r="O5165">
        <v>276</v>
      </c>
      <c r="P5165">
        <v>60</v>
      </c>
      <c r="Q5165">
        <v>200</v>
      </c>
      <c r="R5165">
        <v>152</v>
      </c>
      <c r="S5165">
        <v>192</v>
      </c>
      <c r="T5165">
        <f>(Data[[#This Row],[mean_r]]/256)*100</f>
        <v>78.125</v>
      </c>
      <c r="U5165">
        <f>(Data[[#This Row],[mean_g]]/256)*100</f>
        <v>59.375</v>
      </c>
      <c r="V5165">
        <f>(Data[[#This Row],[mean_b]]/256)*100</f>
        <v>75</v>
      </c>
      <c r="W5165">
        <v>0.67300000000000004</v>
      </c>
      <c r="X5165" t="s">
        <v>51</v>
      </c>
      <c r="Y5165" t="s">
        <v>45</v>
      </c>
      <c r="Z5165">
        <v>6707</v>
      </c>
      <c r="AA5165">
        <v>2.5299999999999998</v>
      </c>
      <c r="AB5165">
        <v>13.3</v>
      </c>
      <c r="AC5165">
        <v>40.200000000000003</v>
      </c>
      <c r="AD5165">
        <v>350124</v>
      </c>
      <c r="AE5165">
        <v>83.3</v>
      </c>
      <c r="AF5165">
        <v>32.299999999999997</v>
      </c>
      <c r="AG5165" t="s">
        <v>46</v>
      </c>
      <c r="AH5165" t="s">
        <v>42</v>
      </c>
      <c r="AI5165" t="s">
        <v>43</v>
      </c>
      <c r="AJ5165">
        <v>40</v>
      </c>
      <c r="AK5165">
        <v>256</v>
      </c>
      <c r="AL5165">
        <v>4.4900000000000002E-2</v>
      </c>
      <c r="AM5165">
        <v>0.88480000000000003</v>
      </c>
      <c r="AN5165">
        <v>0.96350000000000002</v>
      </c>
      <c r="AO5165">
        <f>Data[[#This Row],[labeller_confidence_score]]-Data[[#This Row],[cytodiffusion_classification_confidence]]</f>
        <v>7.8699999999999992E-2</v>
      </c>
    </row>
    <row r="5166" spans="1:41" x14ac:dyDescent="0.3">
      <c r="A5166" t="s">
        <v>5239</v>
      </c>
      <c r="B5166" t="s">
        <v>85</v>
      </c>
      <c r="C5166">
        <v>0</v>
      </c>
      <c r="D5166" t="s">
        <v>50</v>
      </c>
      <c r="E5166">
        <v>11.12</v>
      </c>
      <c r="F5166">
        <v>68.5</v>
      </c>
      <c r="G5166">
        <v>0.86799999999999999</v>
      </c>
      <c r="H5166">
        <v>0.40100000000000002</v>
      </c>
      <c r="I5166">
        <f>Data[[#This Row],[nucleus_area_pct]]/Data[[#This Row],[cytoplasm_ratio]]</f>
        <v>170.82294264339151</v>
      </c>
      <c r="J5166">
        <v>0.76300000000000001</v>
      </c>
      <c r="K5166">
        <v>0.26300000000000001</v>
      </c>
      <c r="L5166">
        <v>4.88</v>
      </c>
      <c r="M5166">
        <v>1.8</v>
      </c>
      <c r="N5166">
        <v>0.67600000000000005</v>
      </c>
      <c r="O5166">
        <v>424</v>
      </c>
      <c r="P5166">
        <v>68</v>
      </c>
      <c r="Q5166">
        <v>172</v>
      </c>
      <c r="R5166">
        <v>114</v>
      </c>
      <c r="S5166">
        <v>191</v>
      </c>
      <c r="T5166">
        <f>(Data[[#This Row],[mean_r]]/256)*100</f>
        <v>67.1875</v>
      </c>
      <c r="U5166">
        <f>(Data[[#This Row],[mean_g]]/256)*100</f>
        <v>44.53125</v>
      </c>
      <c r="V5166">
        <f>(Data[[#This Row],[mean_b]]/256)*100</f>
        <v>74.609375</v>
      </c>
      <c r="W5166">
        <v>0.70299999999999996</v>
      </c>
      <c r="X5166" t="s">
        <v>63</v>
      </c>
      <c r="Y5166" t="s">
        <v>45</v>
      </c>
      <c r="Z5166">
        <v>6723</v>
      </c>
      <c r="AA5166">
        <v>4.5999999999999996</v>
      </c>
      <c r="AB5166">
        <v>15.1</v>
      </c>
      <c r="AC5166">
        <v>55.7</v>
      </c>
      <c r="AD5166">
        <v>191851</v>
      </c>
      <c r="AE5166">
        <v>91.4</v>
      </c>
      <c r="AF5166">
        <v>36.200000000000003</v>
      </c>
      <c r="AG5166" t="s">
        <v>46</v>
      </c>
      <c r="AH5166" t="s">
        <v>42</v>
      </c>
      <c r="AI5166" t="s">
        <v>52</v>
      </c>
      <c r="AJ5166">
        <v>40</v>
      </c>
      <c r="AK5166">
        <v>512</v>
      </c>
      <c r="AL5166">
        <v>4.8000000000000001E-2</v>
      </c>
      <c r="AM5166">
        <v>0.87250000000000005</v>
      </c>
      <c r="AN5166">
        <v>0.99419999999999997</v>
      </c>
      <c r="AO5166">
        <f>Data[[#This Row],[labeller_confidence_score]]-Data[[#This Row],[cytodiffusion_classification_confidence]]</f>
        <v>0.12169999999999992</v>
      </c>
    </row>
    <row r="5167" spans="1:41" x14ac:dyDescent="0.3">
      <c r="A5167" t="s">
        <v>5240</v>
      </c>
      <c r="B5167" t="s">
        <v>60</v>
      </c>
      <c r="C5167">
        <v>0</v>
      </c>
      <c r="D5167" t="s">
        <v>50</v>
      </c>
      <c r="E5167">
        <v>14.6</v>
      </c>
      <c r="F5167">
        <v>68.099999999999994</v>
      </c>
      <c r="G5167">
        <v>0.52600000000000002</v>
      </c>
      <c r="H5167">
        <v>0.39900000000000002</v>
      </c>
      <c r="I5167">
        <f>Data[[#This Row],[nucleus_area_pct]]/Data[[#This Row],[cytoplasm_ratio]]</f>
        <v>170.6766917293233</v>
      </c>
      <c r="J5167">
        <v>0.70699999999999996</v>
      </c>
      <c r="K5167">
        <v>0.56200000000000006</v>
      </c>
      <c r="L5167">
        <v>2.17</v>
      </c>
      <c r="M5167">
        <v>1.6</v>
      </c>
      <c r="N5167">
        <v>0.69699999999999995</v>
      </c>
      <c r="O5167">
        <v>603</v>
      </c>
      <c r="P5167">
        <v>104</v>
      </c>
      <c r="Q5167">
        <v>194</v>
      </c>
      <c r="R5167">
        <v>152</v>
      </c>
      <c r="S5167">
        <v>187</v>
      </c>
      <c r="T5167">
        <f>(Data[[#This Row],[mean_r]]/256)*100</f>
        <v>75.78125</v>
      </c>
      <c r="U5167">
        <f>(Data[[#This Row],[mean_g]]/256)*100</f>
        <v>59.375</v>
      </c>
      <c r="V5167">
        <f>(Data[[#This Row],[mean_b]]/256)*100</f>
        <v>73.046875</v>
      </c>
      <c r="W5167">
        <v>0.67700000000000005</v>
      </c>
      <c r="X5167" t="s">
        <v>39</v>
      </c>
      <c r="Y5167" t="s">
        <v>40</v>
      </c>
      <c r="Z5167">
        <v>6664</v>
      </c>
      <c r="AA5167">
        <v>4.5</v>
      </c>
      <c r="AB5167">
        <v>13.9</v>
      </c>
      <c r="AC5167">
        <v>31.1</v>
      </c>
      <c r="AD5167">
        <v>217834</v>
      </c>
      <c r="AE5167">
        <v>100.7</v>
      </c>
      <c r="AF5167">
        <v>33</v>
      </c>
      <c r="AG5167" t="s">
        <v>41</v>
      </c>
      <c r="AH5167" t="s">
        <v>47</v>
      </c>
      <c r="AI5167" t="s">
        <v>52</v>
      </c>
      <c r="AJ5167">
        <v>60</v>
      </c>
      <c r="AK5167">
        <v>360</v>
      </c>
      <c r="AL5167">
        <v>8.48E-2</v>
      </c>
      <c r="AM5167">
        <v>0.96140000000000003</v>
      </c>
      <c r="AN5167">
        <v>0.87870000000000004</v>
      </c>
      <c r="AO5167">
        <f>Data[[#This Row],[labeller_confidence_score]]-Data[[#This Row],[cytodiffusion_classification_confidence]]</f>
        <v>-8.2699999999999996E-2</v>
      </c>
    </row>
    <row r="5168" spans="1:41" x14ac:dyDescent="0.3">
      <c r="A5168" t="s">
        <v>5241</v>
      </c>
      <c r="B5168" t="s">
        <v>133</v>
      </c>
      <c r="C5168">
        <v>1</v>
      </c>
      <c r="D5168" t="s">
        <v>104</v>
      </c>
      <c r="E5168">
        <v>8.2100000000000009</v>
      </c>
      <c r="F5168">
        <v>0</v>
      </c>
      <c r="G5168">
        <v>0</v>
      </c>
      <c r="H5168">
        <v>1</v>
      </c>
      <c r="I5168">
        <f>Data[[#This Row],[nucleus_area_pct]]/Data[[#This Row],[cytoplasm_ratio]]</f>
        <v>0</v>
      </c>
      <c r="J5168">
        <v>0.47799999999999998</v>
      </c>
      <c r="K5168">
        <v>0.92600000000000005</v>
      </c>
      <c r="L5168">
        <v>0.37</v>
      </c>
      <c r="M5168">
        <v>1</v>
      </c>
      <c r="N5168">
        <v>0.80600000000000005</v>
      </c>
      <c r="O5168">
        <v>179</v>
      </c>
      <c r="P5168">
        <v>53</v>
      </c>
      <c r="Q5168">
        <v>240</v>
      </c>
      <c r="R5168">
        <v>150</v>
      </c>
      <c r="S5168">
        <v>126</v>
      </c>
      <c r="T5168">
        <f>(Data[[#This Row],[mean_r]]/256)*100</f>
        <v>93.75</v>
      </c>
      <c r="U5168">
        <f>(Data[[#This Row],[mean_g]]/256)*100</f>
        <v>58.59375</v>
      </c>
      <c r="V5168">
        <f>(Data[[#This Row],[mean_b]]/256)*100</f>
        <v>49.21875</v>
      </c>
      <c r="W5168">
        <v>0.41299999999999998</v>
      </c>
      <c r="X5168" t="s">
        <v>51</v>
      </c>
      <c r="Y5168" t="s">
        <v>40</v>
      </c>
      <c r="Z5168">
        <v>5420</v>
      </c>
      <c r="AA5168">
        <v>5.58</v>
      </c>
      <c r="AB5168">
        <v>13.8</v>
      </c>
      <c r="AC5168">
        <v>44.1</v>
      </c>
      <c r="AD5168">
        <v>151316</v>
      </c>
      <c r="AE5168">
        <v>80.599999999999994</v>
      </c>
      <c r="AF5168">
        <v>31.8</v>
      </c>
      <c r="AG5168" t="s">
        <v>46</v>
      </c>
      <c r="AH5168" t="s">
        <v>42</v>
      </c>
      <c r="AI5168" t="s">
        <v>56</v>
      </c>
      <c r="AJ5168">
        <v>60</v>
      </c>
      <c r="AK5168">
        <v>256</v>
      </c>
      <c r="AL5168">
        <v>0.78449999999999998</v>
      </c>
      <c r="AM5168">
        <v>0.73509999999999998</v>
      </c>
      <c r="AN5168">
        <v>0.69930000000000003</v>
      </c>
      <c r="AO5168">
        <f>Data[[#This Row],[labeller_confidence_score]]-Data[[#This Row],[cytodiffusion_classification_confidence]]</f>
        <v>-3.5799999999999943E-2</v>
      </c>
    </row>
    <row r="5169" spans="1:41" x14ac:dyDescent="0.3">
      <c r="A5169" t="s">
        <v>5242</v>
      </c>
      <c r="B5169" t="s">
        <v>133</v>
      </c>
      <c r="C5169">
        <v>1</v>
      </c>
      <c r="D5169" t="s">
        <v>104</v>
      </c>
      <c r="E5169">
        <v>7.65</v>
      </c>
      <c r="F5169">
        <v>0</v>
      </c>
      <c r="G5169">
        <v>0</v>
      </c>
      <c r="H5169">
        <v>1</v>
      </c>
      <c r="I5169">
        <f>Data[[#This Row],[nucleus_area_pct]]/Data[[#This Row],[cytoplasm_ratio]]</f>
        <v>0</v>
      </c>
      <c r="J5169">
        <v>0.46600000000000003</v>
      </c>
      <c r="K5169">
        <v>0.76700000000000002</v>
      </c>
      <c r="L5169">
        <v>0.22</v>
      </c>
      <c r="M5169">
        <v>1</v>
      </c>
      <c r="N5169">
        <v>0.82199999999999995</v>
      </c>
      <c r="O5169">
        <v>180</v>
      </c>
      <c r="P5169">
        <v>49</v>
      </c>
      <c r="Q5169">
        <v>225</v>
      </c>
      <c r="R5169">
        <v>132</v>
      </c>
      <c r="S5169">
        <v>139</v>
      </c>
      <c r="T5169">
        <f>(Data[[#This Row],[mean_r]]/256)*100</f>
        <v>87.890625</v>
      </c>
      <c r="U5169">
        <f>(Data[[#This Row],[mean_g]]/256)*100</f>
        <v>51.5625</v>
      </c>
      <c r="V5169">
        <f>(Data[[#This Row],[mean_b]]/256)*100</f>
        <v>54.296875</v>
      </c>
      <c r="W5169">
        <v>0.52100000000000002</v>
      </c>
      <c r="X5169" t="s">
        <v>51</v>
      </c>
      <c r="Y5169" t="s">
        <v>45</v>
      </c>
      <c r="Z5169">
        <v>3461</v>
      </c>
      <c r="AA5169">
        <v>6.89</v>
      </c>
      <c r="AB5169">
        <v>12.2</v>
      </c>
      <c r="AC5169">
        <v>33.4</v>
      </c>
      <c r="AD5169">
        <v>375067</v>
      </c>
      <c r="AE5169">
        <v>88.8</v>
      </c>
      <c r="AF5169">
        <v>33.299999999999997</v>
      </c>
      <c r="AG5169" t="s">
        <v>46</v>
      </c>
      <c r="AH5169" t="s">
        <v>68</v>
      </c>
      <c r="AI5169" t="s">
        <v>56</v>
      </c>
      <c r="AJ5169">
        <v>40</v>
      </c>
      <c r="AK5169">
        <v>224</v>
      </c>
      <c r="AL5169">
        <v>0.73180000000000001</v>
      </c>
      <c r="AM5169">
        <v>0.91549999999999998</v>
      </c>
      <c r="AN5169">
        <v>0.86550000000000005</v>
      </c>
      <c r="AO5169">
        <f>Data[[#This Row],[labeller_confidence_score]]-Data[[#This Row],[cytodiffusion_classification_confidence]]</f>
        <v>-4.9999999999999933E-2</v>
      </c>
    </row>
    <row r="5170" spans="1:41" x14ac:dyDescent="0.3">
      <c r="A5170" t="s">
        <v>5243</v>
      </c>
      <c r="B5170" t="s">
        <v>49</v>
      </c>
      <c r="C5170">
        <v>0</v>
      </c>
      <c r="D5170" t="s">
        <v>50</v>
      </c>
      <c r="E5170">
        <v>10.26</v>
      </c>
      <c r="F5170">
        <v>62.3</v>
      </c>
      <c r="G5170">
        <v>0.53600000000000003</v>
      </c>
      <c r="H5170">
        <v>0.40600000000000003</v>
      </c>
      <c r="I5170">
        <f>Data[[#This Row],[nucleus_area_pct]]/Data[[#This Row],[cytoplasm_ratio]]</f>
        <v>153.44827586206895</v>
      </c>
      <c r="J5170">
        <v>0.68400000000000005</v>
      </c>
      <c r="K5170">
        <v>0.437</v>
      </c>
      <c r="L5170">
        <v>3.11</v>
      </c>
      <c r="M5170">
        <v>3.6</v>
      </c>
      <c r="N5170">
        <v>0.77500000000000002</v>
      </c>
      <c r="O5170">
        <v>404</v>
      </c>
      <c r="P5170">
        <v>68</v>
      </c>
      <c r="Q5170">
        <v>208</v>
      </c>
      <c r="R5170">
        <v>149</v>
      </c>
      <c r="S5170">
        <v>161</v>
      </c>
      <c r="T5170">
        <f>(Data[[#This Row],[mean_r]]/256)*100</f>
        <v>81.25</v>
      </c>
      <c r="U5170">
        <f>(Data[[#This Row],[mean_g]]/256)*100</f>
        <v>58.203125</v>
      </c>
      <c r="V5170">
        <f>(Data[[#This Row],[mean_b]]/256)*100</f>
        <v>62.890625</v>
      </c>
      <c r="W5170">
        <v>0.84099999999999997</v>
      </c>
      <c r="X5170" t="s">
        <v>51</v>
      </c>
      <c r="Y5170" t="s">
        <v>40</v>
      </c>
      <c r="Z5170">
        <v>3591</v>
      </c>
      <c r="AA5170">
        <v>5.7</v>
      </c>
      <c r="AB5170">
        <v>14</v>
      </c>
      <c r="AC5170">
        <v>35.1</v>
      </c>
      <c r="AD5170">
        <v>283744</v>
      </c>
      <c r="AE5170">
        <v>100.3</v>
      </c>
      <c r="AF5170">
        <v>32.200000000000003</v>
      </c>
      <c r="AG5170" t="s">
        <v>46</v>
      </c>
      <c r="AH5170" t="s">
        <v>42</v>
      </c>
      <c r="AI5170" t="s">
        <v>56</v>
      </c>
      <c r="AJ5170">
        <v>100</v>
      </c>
      <c r="AK5170">
        <v>512</v>
      </c>
      <c r="AL5170">
        <v>0.1489</v>
      </c>
      <c r="AM5170">
        <v>0.83330000000000004</v>
      </c>
      <c r="AN5170">
        <v>0.96699999999999997</v>
      </c>
      <c r="AO5170">
        <f>Data[[#This Row],[labeller_confidence_score]]-Data[[#This Row],[cytodiffusion_classification_confidence]]</f>
        <v>0.13369999999999993</v>
      </c>
    </row>
    <row r="5171" spans="1:41" x14ac:dyDescent="0.3">
      <c r="A5171" t="s">
        <v>5244</v>
      </c>
      <c r="B5171" t="s">
        <v>49</v>
      </c>
      <c r="C5171">
        <v>0</v>
      </c>
      <c r="D5171" t="s">
        <v>50</v>
      </c>
      <c r="E5171">
        <v>10.64</v>
      </c>
      <c r="F5171">
        <v>53.7</v>
      </c>
      <c r="G5171">
        <v>0.70399999999999996</v>
      </c>
      <c r="H5171">
        <v>0.432</v>
      </c>
      <c r="I5171">
        <f>Data[[#This Row],[nucleus_area_pct]]/Data[[#This Row],[cytoplasm_ratio]]</f>
        <v>124.30555555555556</v>
      </c>
      <c r="J5171">
        <v>0.77800000000000002</v>
      </c>
      <c r="K5171">
        <v>0.495</v>
      </c>
      <c r="L5171">
        <v>3.05</v>
      </c>
      <c r="M5171">
        <v>2.8</v>
      </c>
      <c r="N5171">
        <v>0.79900000000000004</v>
      </c>
      <c r="O5171">
        <v>488</v>
      </c>
      <c r="P5171">
        <v>72</v>
      </c>
      <c r="Q5171">
        <v>238</v>
      </c>
      <c r="R5171">
        <v>171</v>
      </c>
      <c r="S5171">
        <v>175</v>
      </c>
      <c r="T5171">
        <f>(Data[[#This Row],[mean_r]]/256)*100</f>
        <v>92.96875</v>
      </c>
      <c r="U5171">
        <f>(Data[[#This Row],[mean_g]]/256)*100</f>
        <v>66.796875</v>
      </c>
      <c r="V5171">
        <f>(Data[[#This Row],[mean_b]]/256)*100</f>
        <v>68.359375</v>
      </c>
      <c r="W5171">
        <v>0.65400000000000003</v>
      </c>
      <c r="X5171" t="s">
        <v>51</v>
      </c>
      <c r="Y5171" t="s">
        <v>40</v>
      </c>
      <c r="Z5171">
        <v>4866</v>
      </c>
      <c r="AA5171">
        <v>4.09</v>
      </c>
      <c r="AB5171">
        <v>10.7</v>
      </c>
      <c r="AC5171">
        <v>44.6</v>
      </c>
      <c r="AD5171">
        <v>257551</v>
      </c>
      <c r="AE5171">
        <v>84.3</v>
      </c>
      <c r="AF5171">
        <v>33.700000000000003</v>
      </c>
      <c r="AG5171" t="s">
        <v>64</v>
      </c>
      <c r="AH5171" t="s">
        <v>42</v>
      </c>
      <c r="AI5171" t="s">
        <v>52</v>
      </c>
      <c r="AJ5171">
        <v>100</v>
      </c>
      <c r="AK5171">
        <v>360</v>
      </c>
      <c r="AL5171">
        <v>7.0199999999999999E-2</v>
      </c>
      <c r="AM5171">
        <v>0.91449999999999998</v>
      </c>
      <c r="AN5171">
        <v>0.82630000000000003</v>
      </c>
      <c r="AO5171">
        <f>Data[[#This Row],[labeller_confidence_score]]-Data[[#This Row],[cytodiffusion_classification_confidence]]</f>
        <v>-8.8199999999999945E-2</v>
      </c>
    </row>
    <row r="5172" spans="1:41" x14ac:dyDescent="0.3">
      <c r="A5172" t="s">
        <v>5245</v>
      </c>
      <c r="B5172" t="s">
        <v>58</v>
      </c>
      <c r="C5172">
        <v>1</v>
      </c>
      <c r="D5172" t="s">
        <v>38</v>
      </c>
      <c r="E5172">
        <v>15.81</v>
      </c>
      <c r="F5172">
        <v>74.400000000000006</v>
      </c>
      <c r="G5172">
        <v>0.66200000000000003</v>
      </c>
      <c r="H5172">
        <v>0.39700000000000002</v>
      </c>
      <c r="I5172">
        <f>Data[[#This Row],[nucleus_area_pct]]/Data[[#This Row],[cytoplasm_ratio]]</f>
        <v>187.40554156171285</v>
      </c>
      <c r="J5172">
        <v>0.75</v>
      </c>
      <c r="K5172">
        <v>0.437</v>
      </c>
      <c r="L5172">
        <v>1.82</v>
      </c>
      <c r="M5172">
        <v>1</v>
      </c>
      <c r="N5172">
        <v>0.83399999999999996</v>
      </c>
      <c r="O5172">
        <v>518</v>
      </c>
      <c r="P5172">
        <v>75</v>
      </c>
      <c r="Q5172">
        <v>180</v>
      </c>
      <c r="R5172">
        <v>137</v>
      </c>
      <c r="S5172">
        <v>185</v>
      </c>
      <c r="T5172">
        <f>(Data[[#This Row],[mean_r]]/256)*100</f>
        <v>70.3125</v>
      </c>
      <c r="U5172">
        <f>(Data[[#This Row],[mean_g]]/256)*100</f>
        <v>53.515625</v>
      </c>
      <c r="V5172">
        <f>(Data[[#This Row],[mean_b]]/256)*100</f>
        <v>72.265625</v>
      </c>
      <c r="W5172">
        <v>0.57999999999999996</v>
      </c>
      <c r="X5172" t="s">
        <v>51</v>
      </c>
      <c r="Y5172" t="s">
        <v>45</v>
      </c>
      <c r="Z5172">
        <v>5122</v>
      </c>
      <c r="AA5172">
        <v>5.52</v>
      </c>
      <c r="AB5172">
        <v>10.7</v>
      </c>
      <c r="AC5172">
        <v>42.7</v>
      </c>
      <c r="AD5172">
        <v>122914</v>
      </c>
      <c r="AE5172">
        <v>86.7</v>
      </c>
      <c r="AF5172">
        <v>31.5</v>
      </c>
      <c r="AG5172" t="s">
        <v>46</v>
      </c>
      <c r="AH5172" t="s">
        <v>42</v>
      </c>
      <c r="AI5172" t="s">
        <v>52</v>
      </c>
      <c r="AJ5172">
        <v>40</v>
      </c>
      <c r="AK5172">
        <v>224</v>
      </c>
      <c r="AL5172">
        <v>0.78310000000000002</v>
      </c>
      <c r="AM5172">
        <v>0.65849999999999997</v>
      </c>
      <c r="AN5172">
        <v>0.84799999999999998</v>
      </c>
      <c r="AO5172">
        <f>Data[[#This Row],[labeller_confidence_score]]-Data[[#This Row],[cytodiffusion_classification_confidence]]</f>
        <v>0.1895</v>
      </c>
    </row>
    <row r="5173" spans="1:41" x14ac:dyDescent="0.3">
      <c r="A5173" t="s">
        <v>5246</v>
      </c>
      <c r="B5173" t="s">
        <v>60</v>
      </c>
      <c r="C5173">
        <v>0</v>
      </c>
      <c r="D5173" t="s">
        <v>50</v>
      </c>
      <c r="E5173">
        <v>16.350000000000001</v>
      </c>
      <c r="F5173">
        <v>51.2</v>
      </c>
      <c r="G5173">
        <v>0.498</v>
      </c>
      <c r="H5173">
        <v>0.42799999999999999</v>
      </c>
      <c r="I5173">
        <f>Data[[#This Row],[nucleus_area_pct]]/Data[[#This Row],[cytoplasm_ratio]]</f>
        <v>119.62616822429908</v>
      </c>
      <c r="J5173">
        <v>0.56999999999999995</v>
      </c>
      <c r="K5173">
        <v>0.47299999999999998</v>
      </c>
      <c r="L5173">
        <v>2.4900000000000002</v>
      </c>
      <c r="M5173">
        <v>1</v>
      </c>
      <c r="N5173">
        <v>0.72599999999999998</v>
      </c>
      <c r="O5173">
        <v>634</v>
      </c>
      <c r="P5173">
        <v>79</v>
      </c>
      <c r="Q5173">
        <v>204</v>
      </c>
      <c r="R5173">
        <v>148</v>
      </c>
      <c r="S5173">
        <v>176</v>
      </c>
      <c r="T5173">
        <f>(Data[[#This Row],[mean_r]]/256)*100</f>
        <v>79.6875</v>
      </c>
      <c r="U5173">
        <f>(Data[[#This Row],[mean_g]]/256)*100</f>
        <v>57.8125</v>
      </c>
      <c r="V5173">
        <f>(Data[[#This Row],[mean_b]]/256)*100</f>
        <v>68.75</v>
      </c>
      <c r="W5173">
        <v>0.59699999999999998</v>
      </c>
      <c r="X5173" t="s">
        <v>63</v>
      </c>
      <c r="Y5173" t="s">
        <v>45</v>
      </c>
      <c r="Z5173">
        <v>9650</v>
      </c>
      <c r="AA5173">
        <v>3.06</v>
      </c>
      <c r="AB5173">
        <v>14.6</v>
      </c>
      <c r="AC5173">
        <v>43.4</v>
      </c>
      <c r="AD5173">
        <v>288223</v>
      </c>
      <c r="AE5173">
        <v>90.1</v>
      </c>
      <c r="AF5173">
        <v>35.6</v>
      </c>
      <c r="AG5173" t="s">
        <v>41</v>
      </c>
      <c r="AH5173" t="s">
        <v>42</v>
      </c>
      <c r="AI5173" t="s">
        <v>43</v>
      </c>
      <c r="AJ5173">
        <v>100</v>
      </c>
      <c r="AK5173">
        <v>360</v>
      </c>
      <c r="AL5173">
        <v>5.8299999999999998E-2</v>
      </c>
      <c r="AM5173">
        <v>0.83720000000000006</v>
      </c>
      <c r="AN5173">
        <v>0.95340000000000003</v>
      </c>
      <c r="AO5173">
        <f>Data[[#This Row],[labeller_confidence_score]]-Data[[#This Row],[cytodiffusion_classification_confidence]]</f>
        <v>0.11619999999999997</v>
      </c>
    </row>
    <row r="5174" spans="1:41" x14ac:dyDescent="0.3">
      <c r="A5174" t="s">
        <v>5247</v>
      </c>
      <c r="B5174" t="s">
        <v>62</v>
      </c>
      <c r="C5174">
        <v>0</v>
      </c>
      <c r="D5174" t="s">
        <v>50</v>
      </c>
      <c r="E5174">
        <v>8.35</v>
      </c>
      <c r="F5174">
        <v>81.900000000000006</v>
      </c>
      <c r="G5174">
        <v>0.84199999999999997</v>
      </c>
      <c r="H5174">
        <v>0.22700000000000001</v>
      </c>
      <c r="I5174">
        <f>Data[[#This Row],[nucleus_area_pct]]/Data[[#This Row],[cytoplasm_ratio]]</f>
        <v>360.79295154185024</v>
      </c>
      <c r="J5174">
        <v>0.85299999999999998</v>
      </c>
      <c r="K5174">
        <v>0.14000000000000001</v>
      </c>
      <c r="L5174">
        <v>0.71</v>
      </c>
      <c r="M5174">
        <v>1.3</v>
      </c>
      <c r="N5174">
        <v>0.92800000000000005</v>
      </c>
      <c r="O5174">
        <v>353</v>
      </c>
      <c r="P5174">
        <v>52</v>
      </c>
      <c r="Q5174">
        <v>214</v>
      </c>
      <c r="R5174">
        <v>149</v>
      </c>
      <c r="S5174">
        <v>194</v>
      </c>
      <c r="T5174">
        <f>(Data[[#This Row],[mean_r]]/256)*100</f>
        <v>83.59375</v>
      </c>
      <c r="U5174">
        <f>(Data[[#This Row],[mean_g]]/256)*100</f>
        <v>58.203125</v>
      </c>
      <c r="V5174">
        <f>(Data[[#This Row],[mean_b]]/256)*100</f>
        <v>75.78125</v>
      </c>
      <c r="W5174">
        <v>0.70299999999999996</v>
      </c>
      <c r="X5174" t="s">
        <v>51</v>
      </c>
      <c r="Y5174" t="s">
        <v>40</v>
      </c>
      <c r="Z5174">
        <v>4801</v>
      </c>
      <c r="AA5174">
        <v>4.58</v>
      </c>
      <c r="AB5174">
        <v>11.1</v>
      </c>
      <c r="AC5174">
        <v>37.799999999999997</v>
      </c>
      <c r="AD5174">
        <v>421007</v>
      </c>
      <c r="AE5174">
        <v>74.7</v>
      </c>
      <c r="AF5174">
        <v>33.799999999999997</v>
      </c>
      <c r="AG5174" t="s">
        <v>64</v>
      </c>
      <c r="AH5174" t="s">
        <v>42</v>
      </c>
      <c r="AI5174" t="s">
        <v>56</v>
      </c>
      <c r="AJ5174">
        <v>60</v>
      </c>
      <c r="AK5174">
        <v>512</v>
      </c>
      <c r="AL5174">
        <v>8.3099999999999993E-2</v>
      </c>
      <c r="AM5174">
        <v>0.98250000000000004</v>
      </c>
      <c r="AN5174">
        <v>0.92689999999999995</v>
      </c>
      <c r="AO5174">
        <f>Data[[#This Row],[labeller_confidence_score]]-Data[[#This Row],[cytodiffusion_classification_confidence]]</f>
        <v>-5.5600000000000094E-2</v>
      </c>
    </row>
    <row r="5175" spans="1:41" x14ac:dyDescent="0.3">
      <c r="A5175" t="s">
        <v>5248</v>
      </c>
      <c r="B5175" t="s">
        <v>37</v>
      </c>
      <c r="C5175">
        <v>1</v>
      </c>
      <c r="D5175" t="s">
        <v>38</v>
      </c>
      <c r="E5175">
        <v>11.46</v>
      </c>
      <c r="F5175">
        <v>60.3</v>
      </c>
      <c r="G5175">
        <v>0.59699999999999998</v>
      </c>
      <c r="H5175">
        <v>0.44</v>
      </c>
      <c r="I5175">
        <f>Data[[#This Row],[nucleus_area_pct]]/Data[[#This Row],[cytoplasm_ratio]]</f>
        <v>137.04545454545453</v>
      </c>
      <c r="J5175">
        <v>0.59699999999999998</v>
      </c>
      <c r="K5175">
        <v>0.30599999999999999</v>
      </c>
      <c r="L5175">
        <v>2.19</v>
      </c>
      <c r="M5175">
        <v>5.5</v>
      </c>
      <c r="N5175">
        <v>0.79700000000000004</v>
      </c>
      <c r="O5175">
        <v>393</v>
      </c>
      <c r="P5175">
        <v>76</v>
      </c>
      <c r="Q5175">
        <v>214</v>
      </c>
      <c r="R5175">
        <v>156</v>
      </c>
      <c r="S5175">
        <v>161</v>
      </c>
      <c r="T5175">
        <f>(Data[[#This Row],[mean_r]]/256)*100</f>
        <v>83.59375</v>
      </c>
      <c r="U5175">
        <f>(Data[[#This Row],[mean_g]]/256)*100</f>
        <v>60.9375</v>
      </c>
      <c r="V5175">
        <f>(Data[[#This Row],[mean_b]]/256)*100</f>
        <v>62.890625</v>
      </c>
      <c r="W5175">
        <v>0.67300000000000004</v>
      </c>
      <c r="X5175" t="s">
        <v>51</v>
      </c>
      <c r="Y5175" t="s">
        <v>45</v>
      </c>
      <c r="Z5175">
        <v>8875</v>
      </c>
      <c r="AA5175">
        <v>3.81</v>
      </c>
      <c r="AB5175">
        <v>12.1</v>
      </c>
      <c r="AC5175">
        <v>33.200000000000003</v>
      </c>
      <c r="AD5175">
        <v>145783</v>
      </c>
      <c r="AE5175">
        <v>79.599999999999994</v>
      </c>
      <c r="AF5175">
        <v>31.8</v>
      </c>
      <c r="AG5175" t="s">
        <v>64</v>
      </c>
      <c r="AH5175" t="s">
        <v>47</v>
      </c>
      <c r="AI5175" t="s">
        <v>56</v>
      </c>
      <c r="AJ5175">
        <v>40</v>
      </c>
      <c r="AK5175">
        <v>256</v>
      </c>
      <c r="AL5175">
        <v>0.92669999999999997</v>
      </c>
      <c r="AM5175">
        <v>0.77729999999999999</v>
      </c>
      <c r="AN5175">
        <v>0.69230000000000003</v>
      </c>
      <c r="AO5175">
        <f>Data[[#This Row],[labeller_confidence_score]]-Data[[#This Row],[cytodiffusion_classification_confidence]]</f>
        <v>-8.4999999999999964E-2</v>
      </c>
    </row>
    <row r="5176" spans="1:41" x14ac:dyDescent="0.3">
      <c r="A5176" t="s">
        <v>5249</v>
      </c>
      <c r="B5176" t="s">
        <v>103</v>
      </c>
      <c r="C5176">
        <v>1</v>
      </c>
      <c r="D5176" t="s">
        <v>104</v>
      </c>
      <c r="E5176">
        <v>3.97</v>
      </c>
      <c r="F5176">
        <v>0</v>
      </c>
      <c r="G5176">
        <v>0</v>
      </c>
      <c r="H5176">
        <v>1</v>
      </c>
      <c r="I5176">
        <f>Data[[#This Row],[nucleus_area_pct]]/Data[[#This Row],[cytoplasm_ratio]]</f>
        <v>0</v>
      </c>
      <c r="J5176">
        <v>0.32800000000000001</v>
      </c>
      <c r="K5176">
        <v>0.86199999999999999</v>
      </c>
      <c r="L5176">
        <v>0.32</v>
      </c>
      <c r="M5176">
        <v>1</v>
      </c>
      <c r="N5176">
        <v>0.66</v>
      </c>
      <c r="O5176">
        <v>74</v>
      </c>
      <c r="P5176">
        <v>26</v>
      </c>
      <c r="Q5176">
        <v>227</v>
      </c>
      <c r="R5176">
        <v>131</v>
      </c>
      <c r="S5176">
        <v>134</v>
      </c>
      <c r="T5176">
        <f>(Data[[#This Row],[mean_r]]/256)*100</f>
        <v>88.671875</v>
      </c>
      <c r="U5176">
        <f>(Data[[#This Row],[mean_g]]/256)*100</f>
        <v>51.171875</v>
      </c>
      <c r="V5176">
        <f>(Data[[#This Row],[mean_b]]/256)*100</f>
        <v>52.34375</v>
      </c>
      <c r="W5176">
        <v>0.503</v>
      </c>
      <c r="X5176" t="s">
        <v>51</v>
      </c>
      <c r="Y5176" t="s">
        <v>40</v>
      </c>
      <c r="Z5176">
        <v>7292</v>
      </c>
      <c r="AA5176">
        <v>5.55</v>
      </c>
      <c r="AB5176">
        <v>13.2</v>
      </c>
      <c r="AC5176">
        <v>42.6</v>
      </c>
      <c r="AD5176">
        <v>110993</v>
      </c>
      <c r="AE5176">
        <v>80.7</v>
      </c>
      <c r="AF5176">
        <v>34.200000000000003</v>
      </c>
      <c r="AG5176" t="s">
        <v>46</v>
      </c>
      <c r="AH5176" t="s">
        <v>42</v>
      </c>
      <c r="AI5176" t="s">
        <v>43</v>
      </c>
      <c r="AJ5176">
        <v>40</v>
      </c>
      <c r="AK5176">
        <v>224</v>
      </c>
      <c r="AL5176">
        <v>0.83050000000000002</v>
      </c>
      <c r="AM5176">
        <v>0.72470000000000001</v>
      </c>
      <c r="AN5176">
        <v>1</v>
      </c>
      <c r="AO5176">
        <f>Data[[#This Row],[labeller_confidence_score]]-Data[[#This Row],[cytodiffusion_classification_confidence]]</f>
        <v>0.27529999999999999</v>
      </c>
    </row>
    <row r="5177" spans="1:41" x14ac:dyDescent="0.3">
      <c r="A5177" t="s">
        <v>5250</v>
      </c>
      <c r="B5177" t="s">
        <v>74</v>
      </c>
      <c r="C5177">
        <v>0</v>
      </c>
      <c r="D5177" t="s">
        <v>75</v>
      </c>
      <c r="E5177">
        <v>3.15</v>
      </c>
      <c r="F5177">
        <v>0</v>
      </c>
      <c r="G5177">
        <v>0</v>
      </c>
      <c r="H5177">
        <v>1</v>
      </c>
      <c r="I5177">
        <f>Data[[#This Row],[nucleus_area_pct]]/Data[[#This Row],[cytoplasm_ratio]]</f>
        <v>0</v>
      </c>
      <c r="J5177">
        <v>0.71499999999999997</v>
      </c>
      <c r="K5177">
        <v>0.41</v>
      </c>
      <c r="L5177">
        <v>2.73</v>
      </c>
      <c r="M5177">
        <v>1</v>
      </c>
      <c r="N5177">
        <v>0.78700000000000003</v>
      </c>
      <c r="O5177">
        <v>17</v>
      </c>
      <c r="P5177">
        <v>19</v>
      </c>
      <c r="Q5177">
        <v>206</v>
      </c>
      <c r="R5177">
        <v>143</v>
      </c>
      <c r="S5177">
        <v>167</v>
      </c>
      <c r="T5177">
        <f>(Data[[#This Row],[mean_r]]/256)*100</f>
        <v>80.46875</v>
      </c>
      <c r="U5177">
        <f>(Data[[#This Row],[mean_g]]/256)*100</f>
        <v>55.859375</v>
      </c>
      <c r="V5177">
        <f>(Data[[#This Row],[mean_b]]/256)*100</f>
        <v>65.234375</v>
      </c>
      <c r="W5177">
        <v>0.65900000000000003</v>
      </c>
      <c r="X5177" t="s">
        <v>39</v>
      </c>
      <c r="Y5177" t="s">
        <v>45</v>
      </c>
      <c r="Z5177">
        <v>6279</v>
      </c>
      <c r="AA5177">
        <v>4.3600000000000003</v>
      </c>
      <c r="AB5177">
        <v>10.7</v>
      </c>
      <c r="AC5177">
        <v>48.9</v>
      </c>
      <c r="AD5177">
        <v>194768</v>
      </c>
      <c r="AE5177">
        <v>97.9</v>
      </c>
      <c r="AF5177">
        <v>34.200000000000003</v>
      </c>
      <c r="AG5177" t="s">
        <v>41</v>
      </c>
      <c r="AH5177" t="s">
        <v>68</v>
      </c>
      <c r="AI5177" t="s">
        <v>56</v>
      </c>
      <c r="AJ5177">
        <v>100</v>
      </c>
      <c r="AK5177">
        <v>256</v>
      </c>
      <c r="AL5177">
        <v>9.0700000000000003E-2</v>
      </c>
      <c r="AM5177">
        <v>0.90210000000000001</v>
      </c>
      <c r="AN5177">
        <v>0.90329999999999999</v>
      </c>
      <c r="AO5177">
        <f>Data[[#This Row],[labeller_confidence_score]]-Data[[#This Row],[cytodiffusion_classification_confidence]]</f>
        <v>1.1999999999999789E-3</v>
      </c>
    </row>
    <row r="5178" spans="1:41" x14ac:dyDescent="0.3">
      <c r="A5178" t="s">
        <v>5251</v>
      </c>
      <c r="B5178" t="s">
        <v>81</v>
      </c>
      <c r="C5178">
        <v>1</v>
      </c>
      <c r="D5178" t="s">
        <v>82</v>
      </c>
      <c r="E5178">
        <v>14.71</v>
      </c>
      <c r="F5178">
        <v>81.900000000000006</v>
      </c>
      <c r="G5178">
        <v>0.52600000000000002</v>
      </c>
      <c r="H5178">
        <v>0.161</v>
      </c>
      <c r="I5178">
        <f>Data[[#This Row],[nucleus_area_pct]]/Data[[#This Row],[cytoplasm_ratio]]</f>
        <v>508.69565217391306</v>
      </c>
      <c r="J5178">
        <v>0.81599999999999995</v>
      </c>
      <c r="K5178">
        <v>0.33400000000000002</v>
      </c>
      <c r="L5178">
        <v>0.65</v>
      </c>
      <c r="M5178">
        <v>1</v>
      </c>
      <c r="N5178">
        <v>0.877</v>
      </c>
      <c r="O5178">
        <v>753</v>
      </c>
      <c r="P5178">
        <v>115</v>
      </c>
      <c r="Q5178">
        <v>190</v>
      </c>
      <c r="R5178">
        <v>128</v>
      </c>
      <c r="S5178">
        <v>194</v>
      </c>
      <c r="T5178">
        <f>(Data[[#This Row],[mean_r]]/256)*100</f>
        <v>74.21875</v>
      </c>
      <c r="U5178">
        <f>(Data[[#This Row],[mean_g]]/256)*100</f>
        <v>50</v>
      </c>
      <c r="V5178">
        <f>(Data[[#This Row],[mean_b]]/256)*100</f>
        <v>75.78125</v>
      </c>
      <c r="W5178">
        <v>0.65600000000000003</v>
      </c>
      <c r="X5178" t="s">
        <v>51</v>
      </c>
      <c r="Y5178" t="s">
        <v>45</v>
      </c>
      <c r="Z5178">
        <v>5228</v>
      </c>
      <c r="AA5178">
        <v>5.52</v>
      </c>
      <c r="AB5178">
        <v>14.9</v>
      </c>
      <c r="AC5178">
        <v>41.4</v>
      </c>
      <c r="AD5178">
        <v>125480</v>
      </c>
      <c r="AE5178">
        <v>87.6</v>
      </c>
      <c r="AF5178">
        <v>34.6</v>
      </c>
      <c r="AG5178" t="s">
        <v>64</v>
      </c>
      <c r="AH5178" t="s">
        <v>42</v>
      </c>
      <c r="AI5178" t="s">
        <v>43</v>
      </c>
      <c r="AJ5178">
        <v>100</v>
      </c>
      <c r="AK5178">
        <v>512</v>
      </c>
      <c r="AL5178">
        <v>0.74590000000000001</v>
      </c>
      <c r="AM5178">
        <v>0.73570000000000002</v>
      </c>
      <c r="AN5178">
        <v>0.65980000000000005</v>
      </c>
      <c r="AO5178">
        <f>Data[[#This Row],[labeller_confidence_score]]-Data[[#This Row],[cytodiffusion_classification_confidence]]</f>
        <v>-7.5899999999999967E-2</v>
      </c>
    </row>
    <row r="5179" spans="1:41" x14ac:dyDescent="0.3">
      <c r="A5179" t="s">
        <v>5252</v>
      </c>
      <c r="B5179" t="s">
        <v>120</v>
      </c>
      <c r="C5179">
        <v>1</v>
      </c>
      <c r="D5179" t="s">
        <v>104</v>
      </c>
      <c r="E5179">
        <v>6.36</v>
      </c>
      <c r="F5179">
        <v>0</v>
      </c>
      <c r="G5179">
        <v>0</v>
      </c>
      <c r="H5179">
        <v>1</v>
      </c>
      <c r="I5179">
        <f>Data[[#This Row],[nucleus_area_pct]]/Data[[#This Row],[cytoplasm_ratio]]</f>
        <v>0</v>
      </c>
      <c r="J5179">
        <v>0.98499999999999999</v>
      </c>
      <c r="K5179">
        <v>9.8000000000000004E-2</v>
      </c>
      <c r="L5179">
        <v>0.95</v>
      </c>
      <c r="M5179">
        <v>1</v>
      </c>
      <c r="N5179">
        <v>0.96499999999999997</v>
      </c>
      <c r="O5179">
        <v>154</v>
      </c>
      <c r="P5179">
        <v>44</v>
      </c>
      <c r="Q5179">
        <v>227</v>
      </c>
      <c r="R5179">
        <v>132</v>
      </c>
      <c r="S5179">
        <v>133</v>
      </c>
      <c r="T5179">
        <f>(Data[[#This Row],[mean_r]]/256)*100</f>
        <v>88.671875</v>
      </c>
      <c r="U5179">
        <f>(Data[[#This Row],[mean_g]]/256)*100</f>
        <v>51.5625</v>
      </c>
      <c r="V5179">
        <f>(Data[[#This Row],[mean_b]]/256)*100</f>
        <v>51.953125</v>
      </c>
      <c r="W5179">
        <v>0.624</v>
      </c>
      <c r="X5179" t="s">
        <v>39</v>
      </c>
      <c r="Y5179" t="s">
        <v>45</v>
      </c>
      <c r="Z5179">
        <v>4618</v>
      </c>
      <c r="AA5179">
        <v>3.75</v>
      </c>
      <c r="AB5179">
        <v>11.5</v>
      </c>
      <c r="AC5179">
        <v>40.1</v>
      </c>
      <c r="AD5179">
        <v>256998</v>
      </c>
      <c r="AE5179">
        <v>104.3</v>
      </c>
      <c r="AF5179">
        <v>32.9</v>
      </c>
      <c r="AG5179" t="s">
        <v>64</v>
      </c>
      <c r="AH5179" t="s">
        <v>47</v>
      </c>
      <c r="AI5179" t="s">
        <v>43</v>
      </c>
      <c r="AJ5179">
        <v>60</v>
      </c>
      <c r="AK5179">
        <v>224</v>
      </c>
      <c r="AL5179">
        <v>0.86480000000000001</v>
      </c>
      <c r="AM5179">
        <v>0.75739999999999996</v>
      </c>
      <c r="AN5179">
        <v>0.58960000000000001</v>
      </c>
      <c r="AO5179">
        <f>Data[[#This Row],[labeller_confidence_score]]-Data[[#This Row],[cytodiffusion_classification_confidence]]</f>
        <v>-0.16779999999999995</v>
      </c>
    </row>
    <row r="5180" spans="1:41" x14ac:dyDescent="0.3">
      <c r="A5180" t="s">
        <v>5253</v>
      </c>
      <c r="B5180" t="s">
        <v>49</v>
      </c>
      <c r="C5180">
        <v>0</v>
      </c>
      <c r="D5180" t="s">
        <v>50</v>
      </c>
      <c r="E5180">
        <v>14.08</v>
      </c>
      <c r="F5180">
        <v>49.6</v>
      </c>
      <c r="G5180">
        <v>0.57599999999999996</v>
      </c>
      <c r="H5180">
        <v>0.44400000000000001</v>
      </c>
      <c r="I5180">
        <f>Data[[#This Row],[nucleus_area_pct]]/Data[[#This Row],[cytoplasm_ratio]]</f>
        <v>111.71171171171171</v>
      </c>
      <c r="J5180">
        <v>0.77400000000000002</v>
      </c>
      <c r="K5180">
        <v>0.44500000000000001</v>
      </c>
      <c r="L5180">
        <v>4.04</v>
      </c>
      <c r="M5180">
        <v>3.7</v>
      </c>
      <c r="N5180">
        <v>0.85299999999999998</v>
      </c>
      <c r="O5180">
        <v>436</v>
      </c>
      <c r="P5180">
        <v>80</v>
      </c>
      <c r="Q5180">
        <v>203</v>
      </c>
      <c r="R5180">
        <v>176</v>
      </c>
      <c r="S5180">
        <v>201</v>
      </c>
      <c r="T5180">
        <f>(Data[[#This Row],[mean_r]]/256)*100</f>
        <v>79.296875</v>
      </c>
      <c r="U5180">
        <f>(Data[[#This Row],[mean_g]]/256)*100</f>
        <v>68.75</v>
      </c>
      <c r="V5180">
        <f>(Data[[#This Row],[mean_b]]/256)*100</f>
        <v>78.515625</v>
      </c>
      <c r="W5180">
        <v>0.72599999999999998</v>
      </c>
      <c r="X5180" t="s">
        <v>39</v>
      </c>
      <c r="Y5180" t="s">
        <v>40</v>
      </c>
      <c r="Z5180">
        <v>5349</v>
      </c>
      <c r="AA5180">
        <v>4.72</v>
      </c>
      <c r="AB5180">
        <v>14.1</v>
      </c>
      <c r="AC5180">
        <v>38.200000000000003</v>
      </c>
      <c r="AD5180">
        <v>324140</v>
      </c>
      <c r="AE5180">
        <v>68.599999999999994</v>
      </c>
      <c r="AF5180">
        <v>34.5</v>
      </c>
      <c r="AG5180" t="s">
        <v>46</v>
      </c>
      <c r="AH5180" t="s">
        <v>42</v>
      </c>
      <c r="AI5180" t="s">
        <v>52</v>
      </c>
      <c r="AJ5180">
        <v>40</v>
      </c>
      <c r="AK5180">
        <v>256</v>
      </c>
      <c r="AL5180">
        <v>1.6799999999999999E-2</v>
      </c>
      <c r="AM5180">
        <v>0.97040000000000004</v>
      </c>
      <c r="AN5180">
        <v>0.8911</v>
      </c>
      <c r="AO5180">
        <f>Data[[#This Row],[labeller_confidence_score]]-Data[[#This Row],[cytodiffusion_classification_confidence]]</f>
        <v>-7.9300000000000037E-2</v>
      </c>
    </row>
    <row r="5181" spans="1:41" x14ac:dyDescent="0.3">
      <c r="A5181" t="s">
        <v>5254</v>
      </c>
      <c r="B5181" t="s">
        <v>60</v>
      </c>
      <c r="C5181">
        <v>0</v>
      </c>
      <c r="D5181" t="s">
        <v>50</v>
      </c>
      <c r="E5181">
        <v>14.3</v>
      </c>
      <c r="F5181">
        <v>74.3</v>
      </c>
      <c r="G5181">
        <v>0.32900000000000001</v>
      </c>
      <c r="H5181">
        <v>0.309</v>
      </c>
      <c r="I5181">
        <f>Data[[#This Row],[nucleus_area_pct]]/Data[[#This Row],[cytoplasm_ratio]]</f>
        <v>240.45307443365695</v>
      </c>
      <c r="J5181">
        <v>0.66300000000000003</v>
      </c>
      <c r="K5181">
        <v>0.623</v>
      </c>
      <c r="L5181">
        <v>2.12</v>
      </c>
      <c r="M5181">
        <v>1.1000000000000001</v>
      </c>
      <c r="N5181">
        <v>0.69599999999999995</v>
      </c>
      <c r="O5181">
        <v>660</v>
      </c>
      <c r="P5181">
        <v>83</v>
      </c>
      <c r="Q5181">
        <v>207</v>
      </c>
      <c r="R5181">
        <v>159</v>
      </c>
      <c r="S5181">
        <v>186</v>
      </c>
      <c r="T5181">
        <f>(Data[[#This Row],[mean_r]]/256)*100</f>
        <v>80.859375</v>
      </c>
      <c r="U5181">
        <f>(Data[[#This Row],[mean_g]]/256)*100</f>
        <v>62.109375</v>
      </c>
      <c r="V5181">
        <f>(Data[[#This Row],[mean_b]]/256)*100</f>
        <v>72.65625</v>
      </c>
      <c r="W5181">
        <v>0.69</v>
      </c>
      <c r="X5181" t="s">
        <v>51</v>
      </c>
      <c r="Y5181" t="s">
        <v>40</v>
      </c>
      <c r="Z5181">
        <v>8763</v>
      </c>
      <c r="AA5181">
        <v>6</v>
      </c>
      <c r="AB5181">
        <v>12</v>
      </c>
      <c r="AC5181">
        <v>46.5</v>
      </c>
      <c r="AD5181">
        <v>385295</v>
      </c>
      <c r="AE5181">
        <v>92.8</v>
      </c>
      <c r="AF5181">
        <v>32.799999999999997</v>
      </c>
      <c r="AG5181" t="s">
        <v>64</v>
      </c>
      <c r="AH5181" t="s">
        <v>42</v>
      </c>
      <c r="AI5181" t="s">
        <v>52</v>
      </c>
      <c r="AJ5181">
        <v>60</v>
      </c>
      <c r="AK5181">
        <v>360</v>
      </c>
      <c r="AL5181">
        <v>8.1199999999999994E-2</v>
      </c>
      <c r="AM5181">
        <v>0.91700000000000004</v>
      </c>
      <c r="AN5181">
        <v>0.95050000000000001</v>
      </c>
      <c r="AO5181">
        <f>Data[[#This Row],[labeller_confidence_score]]-Data[[#This Row],[cytodiffusion_classification_confidence]]</f>
        <v>3.3499999999999974E-2</v>
      </c>
    </row>
    <row r="5182" spans="1:41" x14ac:dyDescent="0.3">
      <c r="A5182" t="s">
        <v>5255</v>
      </c>
      <c r="B5182" t="s">
        <v>54</v>
      </c>
      <c r="C5182">
        <v>0</v>
      </c>
      <c r="D5182" t="s">
        <v>54</v>
      </c>
      <c r="E5182">
        <v>8.09</v>
      </c>
      <c r="F5182">
        <v>0</v>
      </c>
      <c r="G5182">
        <v>0</v>
      </c>
      <c r="H5182">
        <v>1</v>
      </c>
      <c r="I5182">
        <f>Data[[#This Row],[nucleus_area_pct]]/Data[[#This Row],[cytoplasm_ratio]]</f>
        <v>0</v>
      </c>
      <c r="J5182">
        <v>0.90900000000000003</v>
      </c>
      <c r="K5182">
        <v>0.218</v>
      </c>
      <c r="L5182">
        <v>0.55000000000000004</v>
      </c>
      <c r="M5182">
        <v>1</v>
      </c>
      <c r="N5182">
        <v>0.94399999999999995</v>
      </c>
      <c r="O5182">
        <v>201</v>
      </c>
      <c r="P5182">
        <v>50</v>
      </c>
      <c r="Q5182">
        <v>209</v>
      </c>
      <c r="R5182">
        <v>121</v>
      </c>
      <c r="S5182">
        <v>121</v>
      </c>
      <c r="T5182">
        <f>(Data[[#This Row],[mean_r]]/256)*100</f>
        <v>81.640625</v>
      </c>
      <c r="U5182">
        <f>(Data[[#This Row],[mean_g]]/256)*100</f>
        <v>47.265625</v>
      </c>
      <c r="V5182">
        <f>(Data[[#This Row],[mean_b]]/256)*100</f>
        <v>47.265625</v>
      </c>
      <c r="W5182">
        <v>0.46</v>
      </c>
      <c r="X5182" t="s">
        <v>51</v>
      </c>
      <c r="Y5182" t="s">
        <v>40</v>
      </c>
      <c r="Z5182">
        <v>4305</v>
      </c>
      <c r="AA5182">
        <v>4.0999999999999996</v>
      </c>
      <c r="AB5182">
        <v>13.7</v>
      </c>
      <c r="AC5182">
        <v>46.7</v>
      </c>
      <c r="AD5182">
        <v>356538</v>
      </c>
      <c r="AE5182">
        <v>76.5</v>
      </c>
      <c r="AF5182">
        <v>29.9</v>
      </c>
      <c r="AG5182" t="s">
        <v>46</v>
      </c>
      <c r="AH5182" t="s">
        <v>42</v>
      </c>
      <c r="AI5182" t="s">
        <v>52</v>
      </c>
      <c r="AJ5182">
        <v>40</v>
      </c>
      <c r="AK5182">
        <v>256</v>
      </c>
      <c r="AL5182">
        <v>9.74E-2</v>
      </c>
      <c r="AM5182">
        <v>0.95550000000000002</v>
      </c>
      <c r="AN5182">
        <v>0.84179999999999999</v>
      </c>
      <c r="AO5182">
        <f>Data[[#This Row],[labeller_confidence_score]]-Data[[#This Row],[cytodiffusion_classification_confidence]]</f>
        <v>-0.11370000000000002</v>
      </c>
    </row>
    <row r="5183" spans="1:41" x14ac:dyDescent="0.3">
      <c r="A5183" t="s">
        <v>5256</v>
      </c>
      <c r="B5183" t="s">
        <v>133</v>
      </c>
      <c r="C5183">
        <v>1</v>
      </c>
      <c r="D5183" t="s">
        <v>104</v>
      </c>
      <c r="E5183">
        <v>7.05</v>
      </c>
      <c r="F5183">
        <v>0</v>
      </c>
      <c r="G5183">
        <v>0</v>
      </c>
      <c r="H5183">
        <v>1</v>
      </c>
      <c r="I5183">
        <f>Data[[#This Row],[nucleus_area_pct]]/Data[[#This Row],[cytoplasm_ratio]]</f>
        <v>0</v>
      </c>
      <c r="J5183">
        <v>0.5</v>
      </c>
      <c r="K5183">
        <v>0.74299999999999999</v>
      </c>
      <c r="L5183">
        <v>0.28999999999999998</v>
      </c>
      <c r="M5183">
        <v>1</v>
      </c>
      <c r="N5183">
        <v>0.91800000000000004</v>
      </c>
      <c r="O5183">
        <v>170</v>
      </c>
      <c r="P5183">
        <v>54</v>
      </c>
      <c r="Q5183">
        <v>233</v>
      </c>
      <c r="R5183">
        <v>150</v>
      </c>
      <c r="S5183">
        <v>123</v>
      </c>
      <c r="T5183">
        <f>(Data[[#This Row],[mean_r]]/256)*100</f>
        <v>91.015625</v>
      </c>
      <c r="U5183">
        <f>(Data[[#This Row],[mean_g]]/256)*100</f>
        <v>58.59375</v>
      </c>
      <c r="V5183">
        <f>(Data[[#This Row],[mean_b]]/256)*100</f>
        <v>48.046875</v>
      </c>
      <c r="W5183">
        <v>0.61899999999999999</v>
      </c>
      <c r="X5183" t="s">
        <v>51</v>
      </c>
      <c r="Y5183" t="s">
        <v>45</v>
      </c>
      <c r="Z5183">
        <v>2529</v>
      </c>
      <c r="AA5183">
        <v>3.19</v>
      </c>
      <c r="AB5183">
        <v>14.2</v>
      </c>
      <c r="AC5183">
        <v>40.4</v>
      </c>
      <c r="AD5183">
        <v>325684</v>
      </c>
      <c r="AE5183">
        <v>87.8</v>
      </c>
      <c r="AF5183">
        <v>32.5</v>
      </c>
      <c r="AG5183" t="s">
        <v>64</v>
      </c>
      <c r="AH5183" t="s">
        <v>42</v>
      </c>
      <c r="AI5183" t="s">
        <v>56</v>
      </c>
      <c r="AJ5183">
        <v>40</v>
      </c>
      <c r="AK5183">
        <v>512</v>
      </c>
      <c r="AL5183">
        <v>0.81899999999999995</v>
      </c>
      <c r="AM5183">
        <v>0.62980000000000003</v>
      </c>
      <c r="AN5183">
        <v>0.65510000000000002</v>
      </c>
      <c r="AO5183">
        <f>Data[[#This Row],[labeller_confidence_score]]-Data[[#This Row],[cytodiffusion_classification_confidence]]</f>
        <v>2.5299999999999989E-2</v>
      </c>
    </row>
    <row r="5184" spans="1:41" x14ac:dyDescent="0.3">
      <c r="A5184" t="s">
        <v>5257</v>
      </c>
      <c r="B5184" t="s">
        <v>62</v>
      </c>
      <c r="C5184">
        <v>0</v>
      </c>
      <c r="D5184" t="s">
        <v>50</v>
      </c>
      <c r="E5184">
        <v>9.6300000000000008</v>
      </c>
      <c r="F5184">
        <v>79.7</v>
      </c>
      <c r="G5184">
        <v>0.89</v>
      </c>
      <c r="H5184">
        <v>0.11899999999999999</v>
      </c>
      <c r="I5184">
        <f>Data[[#This Row],[nucleus_area_pct]]/Data[[#This Row],[cytoplasm_ratio]]</f>
        <v>669.74789915966392</v>
      </c>
      <c r="J5184">
        <v>0.752</v>
      </c>
      <c r="K5184">
        <v>0.27200000000000002</v>
      </c>
      <c r="L5184">
        <v>1</v>
      </c>
      <c r="M5184">
        <v>1.2</v>
      </c>
      <c r="N5184">
        <v>0.95199999999999996</v>
      </c>
      <c r="O5184">
        <v>303</v>
      </c>
      <c r="P5184">
        <v>54</v>
      </c>
      <c r="Q5184">
        <v>208</v>
      </c>
      <c r="R5184">
        <v>150</v>
      </c>
      <c r="S5184">
        <v>195</v>
      </c>
      <c r="T5184">
        <f>(Data[[#This Row],[mean_r]]/256)*100</f>
        <v>81.25</v>
      </c>
      <c r="U5184">
        <f>(Data[[#This Row],[mean_g]]/256)*100</f>
        <v>58.59375</v>
      </c>
      <c r="V5184">
        <f>(Data[[#This Row],[mean_b]]/256)*100</f>
        <v>76.171875</v>
      </c>
      <c r="W5184">
        <v>0.7</v>
      </c>
      <c r="X5184" t="s">
        <v>39</v>
      </c>
      <c r="Y5184" t="s">
        <v>40</v>
      </c>
      <c r="Z5184">
        <v>7647</v>
      </c>
      <c r="AA5184">
        <v>4.6399999999999997</v>
      </c>
      <c r="AB5184">
        <v>14</v>
      </c>
      <c r="AC5184">
        <v>45.6</v>
      </c>
      <c r="AD5184">
        <v>296441</v>
      </c>
      <c r="AE5184">
        <v>80</v>
      </c>
      <c r="AF5184">
        <v>33.1</v>
      </c>
      <c r="AG5184" t="s">
        <v>46</v>
      </c>
      <c r="AH5184" t="s">
        <v>42</v>
      </c>
      <c r="AI5184" t="s">
        <v>56</v>
      </c>
      <c r="AJ5184">
        <v>40</v>
      </c>
      <c r="AK5184">
        <v>256</v>
      </c>
      <c r="AL5184">
        <v>0</v>
      </c>
      <c r="AM5184">
        <v>0.94889999999999997</v>
      </c>
      <c r="AN5184">
        <v>0.98240000000000005</v>
      </c>
      <c r="AO5184">
        <f>Data[[#This Row],[labeller_confidence_score]]-Data[[#This Row],[cytodiffusion_classification_confidence]]</f>
        <v>3.3500000000000085E-2</v>
      </c>
    </row>
    <row r="5185" spans="1:41" x14ac:dyDescent="0.3">
      <c r="A5185" t="s">
        <v>5258</v>
      </c>
      <c r="B5185" t="s">
        <v>37</v>
      </c>
      <c r="C5185">
        <v>1</v>
      </c>
      <c r="D5185" t="s">
        <v>38</v>
      </c>
      <c r="E5185">
        <v>12.41</v>
      </c>
      <c r="F5185">
        <v>56.3</v>
      </c>
      <c r="G5185">
        <v>0.59799999999999998</v>
      </c>
      <c r="H5185">
        <v>0.36</v>
      </c>
      <c r="I5185">
        <f>Data[[#This Row],[nucleus_area_pct]]/Data[[#This Row],[cytoplasm_ratio]]</f>
        <v>156.38888888888889</v>
      </c>
      <c r="J5185">
        <v>0.7</v>
      </c>
      <c r="K5185">
        <v>0.59499999999999997</v>
      </c>
      <c r="L5185">
        <v>1.81</v>
      </c>
      <c r="M5185">
        <v>6.4</v>
      </c>
      <c r="N5185">
        <v>0.77700000000000002</v>
      </c>
      <c r="O5185">
        <v>535</v>
      </c>
      <c r="P5185">
        <v>64</v>
      </c>
      <c r="Q5185">
        <v>198</v>
      </c>
      <c r="R5185">
        <v>164</v>
      </c>
      <c r="S5185">
        <v>173</v>
      </c>
      <c r="T5185">
        <f>(Data[[#This Row],[mean_r]]/256)*100</f>
        <v>77.34375</v>
      </c>
      <c r="U5185">
        <f>(Data[[#This Row],[mean_g]]/256)*100</f>
        <v>64.0625</v>
      </c>
      <c r="V5185">
        <f>(Data[[#This Row],[mean_b]]/256)*100</f>
        <v>67.578125</v>
      </c>
      <c r="W5185">
        <v>0.66800000000000004</v>
      </c>
      <c r="X5185" t="s">
        <v>51</v>
      </c>
      <c r="Y5185" t="s">
        <v>45</v>
      </c>
      <c r="Z5185">
        <v>9732</v>
      </c>
      <c r="AA5185">
        <v>3.7</v>
      </c>
      <c r="AB5185">
        <v>14.6</v>
      </c>
      <c r="AC5185">
        <v>47.4</v>
      </c>
      <c r="AD5185">
        <v>348081</v>
      </c>
      <c r="AE5185">
        <v>104.2</v>
      </c>
      <c r="AF5185">
        <v>33.200000000000003</v>
      </c>
      <c r="AG5185" t="s">
        <v>41</v>
      </c>
      <c r="AH5185" t="s">
        <v>47</v>
      </c>
      <c r="AI5185" t="s">
        <v>52</v>
      </c>
      <c r="AJ5185">
        <v>100</v>
      </c>
      <c r="AK5185">
        <v>256</v>
      </c>
      <c r="AL5185">
        <v>0.7863</v>
      </c>
      <c r="AM5185">
        <v>0.79859999999999998</v>
      </c>
      <c r="AN5185">
        <v>0.92679999999999996</v>
      </c>
      <c r="AO5185">
        <f>Data[[#This Row],[labeller_confidence_score]]-Data[[#This Row],[cytodiffusion_classification_confidence]]</f>
        <v>0.12819999999999998</v>
      </c>
    </row>
    <row r="5186" spans="1:41" x14ac:dyDescent="0.3">
      <c r="A5186" t="s">
        <v>5259</v>
      </c>
      <c r="B5186" t="s">
        <v>110</v>
      </c>
      <c r="C5186">
        <v>1</v>
      </c>
      <c r="D5186" t="s">
        <v>104</v>
      </c>
      <c r="E5186">
        <v>7.01</v>
      </c>
      <c r="F5186">
        <v>0</v>
      </c>
      <c r="G5186">
        <v>0</v>
      </c>
      <c r="H5186">
        <v>1</v>
      </c>
      <c r="I5186">
        <f>Data[[#This Row],[nucleus_area_pct]]/Data[[#This Row],[cytoplasm_ratio]]</f>
        <v>0</v>
      </c>
      <c r="J5186">
        <v>0.91400000000000003</v>
      </c>
      <c r="K5186">
        <v>0.19500000000000001</v>
      </c>
      <c r="L5186">
        <v>0.85</v>
      </c>
      <c r="M5186">
        <v>1</v>
      </c>
      <c r="N5186">
        <v>0.90800000000000003</v>
      </c>
      <c r="O5186">
        <v>216</v>
      </c>
      <c r="P5186">
        <v>52</v>
      </c>
      <c r="Q5186">
        <v>206</v>
      </c>
      <c r="R5186">
        <v>126</v>
      </c>
      <c r="S5186">
        <v>157</v>
      </c>
      <c r="T5186">
        <f>(Data[[#This Row],[mean_r]]/256)*100</f>
        <v>80.46875</v>
      </c>
      <c r="U5186">
        <f>(Data[[#This Row],[mean_g]]/256)*100</f>
        <v>49.21875</v>
      </c>
      <c r="V5186">
        <f>(Data[[#This Row],[mean_b]]/256)*100</f>
        <v>61.328125</v>
      </c>
      <c r="W5186">
        <v>0.53600000000000003</v>
      </c>
      <c r="X5186" t="s">
        <v>51</v>
      </c>
      <c r="Y5186" t="s">
        <v>45</v>
      </c>
      <c r="Z5186">
        <v>3373</v>
      </c>
      <c r="AA5186">
        <v>6.06</v>
      </c>
      <c r="AB5186">
        <v>12.4</v>
      </c>
      <c r="AC5186">
        <v>42.7</v>
      </c>
      <c r="AD5186">
        <v>428666</v>
      </c>
      <c r="AE5186">
        <v>85.2</v>
      </c>
      <c r="AF5186">
        <v>32</v>
      </c>
      <c r="AG5186" t="s">
        <v>41</v>
      </c>
      <c r="AH5186" t="s">
        <v>68</v>
      </c>
      <c r="AI5186" t="s">
        <v>43</v>
      </c>
      <c r="AJ5186">
        <v>100</v>
      </c>
      <c r="AK5186">
        <v>360</v>
      </c>
      <c r="AL5186">
        <v>0.79490000000000005</v>
      </c>
      <c r="AM5186">
        <v>0.67079999999999995</v>
      </c>
      <c r="AN5186">
        <v>0.73070000000000002</v>
      </c>
      <c r="AO5186">
        <f>Data[[#This Row],[labeller_confidence_score]]-Data[[#This Row],[cytodiffusion_classification_confidence]]</f>
        <v>5.9900000000000064E-2</v>
      </c>
    </row>
    <row r="5187" spans="1:41" x14ac:dyDescent="0.3">
      <c r="A5187" t="s">
        <v>5260</v>
      </c>
      <c r="B5187" t="s">
        <v>120</v>
      </c>
      <c r="C5187">
        <v>1</v>
      </c>
      <c r="D5187" t="s">
        <v>104</v>
      </c>
      <c r="E5187">
        <v>6.54</v>
      </c>
      <c r="F5187">
        <v>0</v>
      </c>
      <c r="G5187">
        <v>0</v>
      </c>
      <c r="H5187">
        <v>1</v>
      </c>
      <c r="I5187">
        <f>Data[[#This Row],[nucleus_area_pct]]/Data[[#This Row],[cytoplasm_ratio]]</f>
        <v>0</v>
      </c>
      <c r="J5187">
        <v>1</v>
      </c>
      <c r="K5187">
        <v>0.13400000000000001</v>
      </c>
      <c r="L5187">
        <v>0.15</v>
      </c>
      <c r="M5187">
        <v>1</v>
      </c>
      <c r="N5187">
        <v>0.94899999999999995</v>
      </c>
      <c r="O5187">
        <v>151</v>
      </c>
      <c r="P5187">
        <v>44</v>
      </c>
      <c r="Q5187">
        <v>233</v>
      </c>
      <c r="R5187">
        <v>141</v>
      </c>
      <c r="S5187">
        <v>159</v>
      </c>
      <c r="T5187">
        <f>(Data[[#This Row],[mean_r]]/256)*100</f>
        <v>91.015625</v>
      </c>
      <c r="U5187">
        <f>(Data[[#This Row],[mean_g]]/256)*100</f>
        <v>55.078125</v>
      </c>
      <c r="V5187">
        <f>(Data[[#This Row],[mean_b]]/256)*100</f>
        <v>62.109375</v>
      </c>
      <c r="W5187">
        <v>0.57199999999999995</v>
      </c>
      <c r="X5187" t="s">
        <v>51</v>
      </c>
      <c r="Y5187" t="s">
        <v>45</v>
      </c>
      <c r="Z5187">
        <v>11662</v>
      </c>
      <c r="AA5187">
        <v>4.6500000000000004</v>
      </c>
      <c r="AB5187">
        <v>12.2</v>
      </c>
      <c r="AC5187">
        <v>42.2</v>
      </c>
      <c r="AD5187">
        <v>319064</v>
      </c>
      <c r="AE5187">
        <v>94</v>
      </c>
      <c r="AF5187">
        <v>34</v>
      </c>
      <c r="AG5187" t="s">
        <v>41</v>
      </c>
      <c r="AH5187" t="s">
        <v>42</v>
      </c>
      <c r="AI5187" t="s">
        <v>43</v>
      </c>
      <c r="AJ5187">
        <v>60</v>
      </c>
      <c r="AK5187">
        <v>512</v>
      </c>
      <c r="AL5187">
        <v>0.69489999999999996</v>
      </c>
      <c r="AM5187">
        <v>0.81510000000000005</v>
      </c>
      <c r="AN5187">
        <v>0.72819999999999996</v>
      </c>
      <c r="AO5187">
        <f>Data[[#This Row],[labeller_confidence_score]]-Data[[#This Row],[cytodiffusion_classification_confidence]]</f>
        <v>-8.6900000000000088E-2</v>
      </c>
    </row>
    <row r="5188" spans="1:41" x14ac:dyDescent="0.3">
      <c r="A5188" t="s">
        <v>5261</v>
      </c>
      <c r="B5188" t="s">
        <v>49</v>
      </c>
      <c r="C5188">
        <v>0</v>
      </c>
      <c r="D5188" t="s">
        <v>50</v>
      </c>
      <c r="E5188">
        <v>11.83</v>
      </c>
      <c r="F5188">
        <v>49.5</v>
      </c>
      <c r="G5188">
        <v>0.41499999999999998</v>
      </c>
      <c r="H5188">
        <v>0.44800000000000001</v>
      </c>
      <c r="I5188">
        <f>Data[[#This Row],[nucleus_area_pct]]/Data[[#This Row],[cytoplasm_ratio]]</f>
        <v>110.49107142857143</v>
      </c>
      <c r="J5188">
        <v>0.72299999999999998</v>
      </c>
      <c r="K5188">
        <v>0.45400000000000001</v>
      </c>
      <c r="L5188">
        <v>3.06</v>
      </c>
      <c r="M5188">
        <v>3.7</v>
      </c>
      <c r="N5188">
        <v>0.88800000000000001</v>
      </c>
      <c r="O5188">
        <v>345</v>
      </c>
      <c r="P5188">
        <v>66</v>
      </c>
      <c r="Q5188">
        <v>212</v>
      </c>
      <c r="R5188">
        <v>164</v>
      </c>
      <c r="S5188">
        <v>201</v>
      </c>
      <c r="T5188">
        <f>(Data[[#This Row],[mean_r]]/256)*100</f>
        <v>82.8125</v>
      </c>
      <c r="U5188">
        <f>(Data[[#This Row],[mean_g]]/256)*100</f>
        <v>64.0625</v>
      </c>
      <c r="V5188">
        <f>(Data[[#This Row],[mean_b]]/256)*100</f>
        <v>78.515625</v>
      </c>
      <c r="W5188">
        <v>0.71099999999999997</v>
      </c>
      <c r="X5188" t="s">
        <v>39</v>
      </c>
      <c r="Y5188" t="s">
        <v>45</v>
      </c>
      <c r="Z5188">
        <v>7242</v>
      </c>
      <c r="AA5188">
        <v>5.43</v>
      </c>
      <c r="AB5188">
        <v>15.4</v>
      </c>
      <c r="AC5188">
        <v>39.299999999999997</v>
      </c>
      <c r="AD5188">
        <v>192597</v>
      </c>
      <c r="AE5188">
        <v>84.3</v>
      </c>
      <c r="AF5188">
        <v>32.700000000000003</v>
      </c>
      <c r="AG5188" t="s">
        <v>64</v>
      </c>
      <c r="AH5188" t="s">
        <v>42</v>
      </c>
      <c r="AI5188" t="s">
        <v>56</v>
      </c>
      <c r="AJ5188">
        <v>40</v>
      </c>
      <c r="AK5188">
        <v>512</v>
      </c>
      <c r="AL5188">
        <v>0.15939999999999999</v>
      </c>
      <c r="AM5188">
        <v>0.87019999999999997</v>
      </c>
      <c r="AN5188">
        <v>0.96579999999999999</v>
      </c>
      <c r="AO5188">
        <f>Data[[#This Row],[labeller_confidence_score]]-Data[[#This Row],[cytodiffusion_classification_confidence]]</f>
        <v>9.5600000000000018E-2</v>
      </c>
    </row>
    <row r="5189" spans="1:41" x14ac:dyDescent="0.3">
      <c r="A5189" t="s">
        <v>5262</v>
      </c>
      <c r="B5189" t="s">
        <v>54</v>
      </c>
      <c r="C5189">
        <v>0</v>
      </c>
      <c r="D5189" t="s">
        <v>54</v>
      </c>
      <c r="E5189">
        <v>7.9</v>
      </c>
      <c r="F5189">
        <v>0</v>
      </c>
      <c r="G5189">
        <v>0</v>
      </c>
      <c r="H5189">
        <v>1</v>
      </c>
      <c r="I5189">
        <f>Data[[#This Row],[nucleus_area_pct]]/Data[[#This Row],[cytoplasm_ratio]]</f>
        <v>0</v>
      </c>
      <c r="J5189">
        <v>0.89600000000000002</v>
      </c>
      <c r="K5189">
        <v>0.14499999999999999</v>
      </c>
      <c r="L5189">
        <v>0.51</v>
      </c>
      <c r="M5189">
        <v>1</v>
      </c>
      <c r="N5189">
        <v>0.91400000000000003</v>
      </c>
      <c r="O5189">
        <v>208</v>
      </c>
      <c r="P5189">
        <v>44</v>
      </c>
      <c r="Q5189">
        <v>248</v>
      </c>
      <c r="R5189">
        <v>137</v>
      </c>
      <c r="S5189">
        <v>125</v>
      </c>
      <c r="T5189">
        <f>(Data[[#This Row],[mean_r]]/256)*100</f>
        <v>96.875</v>
      </c>
      <c r="U5189">
        <f>(Data[[#This Row],[mean_g]]/256)*100</f>
        <v>53.515625</v>
      </c>
      <c r="V5189">
        <f>(Data[[#This Row],[mean_b]]/256)*100</f>
        <v>48.828125</v>
      </c>
      <c r="W5189">
        <v>0.432</v>
      </c>
      <c r="X5189" t="s">
        <v>63</v>
      </c>
      <c r="Y5189" t="s">
        <v>40</v>
      </c>
      <c r="Z5189">
        <v>5626</v>
      </c>
      <c r="AA5189">
        <v>5.88</v>
      </c>
      <c r="AB5189">
        <v>13.2</v>
      </c>
      <c r="AC5189">
        <v>49.4</v>
      </c>
      <c r="AD5189">
        <v>197260</v>
      </c>
      <c r="AE5189">
        <v>79.8</v>
      </c>
      <c r="AF5189">
        <v>36.1</v>
      </c>
      <c r="AG5189" t="s">
        <v>64</v>
      </c>
      <c r="AH5189" t="s">
        <v>47</v>
      </c>
      <c r="AI5189" t="s">
        <v>52</v>
      </c>
      <c r="AJ5189">
        <v>40</v>
      </c>
      <c r="AK5189">
        <v>512</v>
      </c>
      <c r="AL5189">
        <v>8.3000000000000001E-3</v>
      </c>
      <c r="AM5189">
        <v>0.93320000000000003</v>
      </c>
      <c r="AN5189">
        <v>0.88180000000000003</v>
      </c>
      <c r="AO5189">
        <f>Data[[#This Row],[labeller_confidence_score]]-Data[[#This Row],[cytodiffusion_classification_confidence]]</f>
        <v>-5.1400000000000001E-2</v>
      </c>
    </row>
    <row r="5190" spans="1:41" x14ac:dyDescent="0.3">
      <c r="A5190" t="s">
        <v>5263</v>
      </c>
      <c r="B5190" t="s">
        <v>49</v>
      </c>
      <c r="C5190">
        <v>0</v>
      </c>
      <c r="D5190" t="s">
        <v>50</v>
      </c>
      <c r="E5190">
        <v>11.67</v>
      </c>
      <c r="F5190">
        <v>51.6</v>
      </c>
      <c r="G5190">
        <v>0.45</v>
      </c>
      <c r="H5190">
        <v>0.41699999999999998</v>
      </c>
      <c r="I5190">
        <f>Data[[#This Row],[nucleus_area_pct]]/Data[[#This Row],[cytoplasm_ratio]]</f>
        <v>123.74100719424462</v>
      </c>
      <c r="J5190">
        <v>0.69599999999999995</v>
      </c>
      <c r="K5190">
        <v>0.54700000000000004</v>
      </c>
      <c r="L5190">
        <v>3.19</v>
      </c>
      <c r="M5190">
        <v>3.5</v>
      </c>
      <c r="N5190">
        <v>0.84899999999999998</v>
      </c>
      <c r="O5190">
        <v>468</v>
      </c>
      <c r="P5190">
        <v>79</v>
      </c>
      <c r="Q5190">
        <v>226</v>
      </c>
      <c r="R5190">
        <v>150</v>
      </c>
      <c r="S5190">
        <v>180</v>
      </c>
      <c r="T5190">
        <f>(Data[[#This Row],[mean_r]]/256)*100</f>
        <v>88.28125</v>
      </c>
      <c r="U5190">
        <f>(Data[[#This Row],[mean_g]]/256)*100</f>
        <v>58.59375</v>
      </c>
      <c r="V5190">
        <f>(Data[[#This Row],[mean_b]]/256)*100</f>
        <v>70.3125</v>
      </c>
      <c r="W5190">
        <v>0.70399999999999996</v>
      </c>
      <c r="X5190" t="s">
        <v>39</v>
      </c>
      <c r="Y5190" t="s">
        <v>40</v>
      </c>
      <c r="Z5190">
        <v>5681</v>
      </c>
      <c r="AA5190">
        <v>5.43</v>
      </c>
      <c r="AB5190">
        <v>10.3</v>
      </c>
      <c r="AC5190">
        <v>37.4</v>
      </c>
      <c r="AD5190">
        <v>250335</v>
      </c>
      <c r="AE5190">
        <v>89.4</v>
      </c>
      <c r="AF5190">
        <v>34.5</v>
      </c>
      <c r="AG5190" t="s">
        <v>64</v>
      </c>
      <c r="AH5190" t="s">
        <v>42</v>
      </c>
      <c r="AI5190" t="s">
        <v>43</v>
      </c>
      <c r="AJ5190">
        <v>60</v>
      </c>
      <c r="AK5190">
        <v>512</v>
      </c>
      <c r="AL5190">
        <v>3.0800000000000001E-2</v>
      </c>
      <c r="AM5190">
        <v>0.88949999999999996</v>
      </c>
      <c r="AN5190">
        <v>0.75380000000000003</v>
      </c>
      <c r="AO5190">
        <f>Data[[#This Row],[labeller_confidence_score]]-Data[[#This Row],[cytodiffusion_classification_confidence]]</f>
        <v>-0.13569999999999993</v>
      </c>
    </row>
    <row r="5191" spans="1:41" x14ac:dyDescent="0.3">
      <c r="A5191" t="s">
        <v>5264</v>
      </c>
      <c r="B5191" t="s">
        <v>62</v>
      </c>
      <c r="C5191">
        <v>0</v>
      </c>
      <c r="D5191" t="s">
        <v>50</v>
      </c>
      <c r="E5191">
        <v>10.81</v>
      </c>
      <c r="F5191">
        <v>92</v>
      </c>
      <c r="G5191">
        <v>0.90700000000000003</v>
      </c>
      <c r="H5191">
        <v>0.20200000000000001</v>
      </c>
      <c r="I5191">
        <f>Data[[#This Row],[nucleus_area_pct]]/Data[[#This Row],[cytoplasm_ratio]]</f>
        <v>455.44554455445541</v>
      </c>
      <c r="J5191">
        <v>0.82</v>
      </c>
      <c r="K5191">
        <v>0.26200000000000001</v>
      </c>
      <c r="L5191">
        <v>1.43</v>
      </c>
      <c r="M5191">
        <v>1</v>
      </c>
      <c r="N5191">
        <v>0.85099999999999998</v>
      </c>
      <c r="O5191">
        <v>261</v>
      </c>
      <c r="P5191">
        <v>52</v>
      </c>
      <c r="Q5191">
        <v>180</v>
      </c>
      <c r="R5191">
        <v>159</v>
      </c>
      <c r="S5191">
        <v>209</v>
      </c>
      <c r="T5191">
        <f>(Data[[#This Row],[mean_r]]/256)*100</f>
        <v>70.3125</v>
      </c>
      <c r="U5191">
        <f>(Data[[#This Row],[mean_g]]/256)*100</f>
        <v>62.109375</v>
      </c>
      <c r="V5191">
        <f>(Data[[#This Row],[mean_b]]/256)*100</f>
        <v>81.640625</v>
      </c>
      <c r="W5191">
        <v>0.70899999999999996</v>
      </c>
      <c r="X5191" t="s">
        <v>63</v>
      </c>
      <c r="Y5191" t="s">
        <v>45</v>
      </c>
      <c r="Z5191">
        <v>2849</v>
      </c>
      <c r="AA5191">
        <v>6.44</v>
      </c>
      <c r="AB5191">
        <v>10.7</v>
      </c>
      <c r="AC5191">
        <v>37.1</v>
      </c>
      <c r="AD5191">
        <v>145306</v>
      </c>
      <c r="AE5191">
        <v>84.9</v>
      </c>
      <c r="AF5191">
        <v>33.700000000000003</v>
      </c>
      <c r="AG5191" t="s">
        <v>41</v>
      </c>
      <c r="AH5191" t="s">
        <v>42</v>
      </c>
      <c r="AI5191" t="s">
        <v>56</v>
      </c>
      <c r="AJ5191">
        <v>100</v>
      </c>
      <c r="AK5191">
        <v>360</v>
      </c>
      <c r="AL5191">
        <v>6.2100000000000002E-2</v>
      </c>
      <c r="AM5191">
        <v>0.8861</v>
      </c>
      <c r="AN5191">
        <v>0.92120000000000002</v>
      </c>
      <c r="AO5191">
        <f>Data[[#This Row],[labeller_confidence_score]]-Data[[#This Row],[cytodiffusion_classification_confidence]]</f>
        <v>3.510000000000002E-2</v>
      </c>
    </row>
    <row r="5192" spans="1:41" x14ac:dyDescent="0.3">
      <c r="A5192" t="s">
        <v>5265</v>
      </c>
      <c r="B5192" t="s">
        <v>62</v>
      </c>
      <c r="C5192">
        <v>0</v>
      </c>
      <c r="D5192" t="s">
        <v>50</v>
      </c>
      <c r="E5192">
        <v>8.3000000000000007</v>
      </c>
      <c r="F5192">
        <v>79.7</v>
      </c>
      <c r="G5192">
        <v>0.79800000000000004</v>
      </c>
      <c r="H5192">
        <v>0.251</v>
      </c>
      <c r="I5192">
        <f>Data[[#This Row],[nucleus_area_pct]]/Data[[#This Row],[cytoplasm_ratio]]</f>
        <v>317.52988047808765</v>
      </c>
      <c r="J5192">
        <v>0.86699999999999999</v>
      </c>
      <c r="K5192">
        <v>7.8E-2</v>
      </c>
      <c r="L5192">
        <v>0.74</v>
      </c>
      <c r="M5192">
        <v>1</v>
      </c>
      <c r="N5192">
        <v>0.871</v>
      </c>
      <c r="O5192">
        <v>167</v>
      </c>
      <c r="P5192">
        <v>68</v>
      </c>
      <c r="Q5192">
        <v>173</v>
      </c>
      <c r="R5192">
        <v>148</v>
      </c>
      <c r="S5192">
        <v>202</v>
      </c>
      <c r="T5192">
        <f>(Data[[#This Row],[mean_r]]/256)*100</f>
        <v>67.578125</v>
      </c>
      <c r="U5192">
        <f>(Data[[#This Row],[mean_g]]/256)*100</f>
        <v>57.8125</v>
      </c>
      <c r="V5192">
        <f>(Data[[#This Row],[mean_b]]/256)*100</f>
        <v>78.90625</v>
      </c>
      <c r="W5192">
        <v>0.755</v>
      </c>
      <c r="X5192" t="s">
        <v>39</v>
      </c>
      <c r="Y5192" t="s">
        <v>45</v>
      </c>
      <c r="Z5192">
        <v>3325</v>
      </c>
      <c r="AA5192">
        <v>5.93</v>
      </c>
      <c r="AB5192">
        <v>15.1</v>
      </c>
      <c r="AC5192">
        <v>41.6</v>
      </c>
      <c r="AD5192">
        <v>159930</v>
      </c>
      <c r="AE5192">
        <v>93.1</v>
      </c>
      <c r="AF5192">
        <v>33.9</v>
      </c>
      <c r="AG5192" t="s">
        <v>64</v>
      </c>
      <c r="AH5192" t="s">
        <v>68</v>
      </c>
      <c r="AI5192" t="s">
        <v>52</v>
      </c>
      <c r="AJ5192">
        <v>100</v>
      </c>
      <c r="AK5192">
        <v>512</v>
      </c>
      <c r="AL5192">
        <v>5.1299999999999998E-2</v>
      </c>
      <c r="AM5192">
        <v>0.91700000000000004</v>
      </c>
      <c r="AN5192">
        <v>0.87329999999999997</v>
      </c>
      <c r="AO5192">
        <f>Data[[#This Row],[labeller_confidence_score]]-Data[[#This Row],[cytodiffusion_classification_confidence]]</f>
        <v>-4.3700000000000072E-2</v>
      </c>
    </row>
    <row r="5193" spans="1:41" x14ac:dyDescent="0.3">
      <c r="A5193" t="s">
        <v>5266</v>
      </c>
      <c r="B5193" t="s">
        <v>103</v>
      </c>
      <c r="C5193">
        <v>1</v>
      </c>
      <c r="D5193" t="s">
        <v>104</v>
      </c>
      <c r="E5193">
        <v>4.25</v>
      </c>
      <c r="F5193">
        <v>0</v>
      </c>
      <c r="G5193">
        <v>0</v>
      </c>
      <c r="H5193">
        <v>1</v>
      </c>
      <c r="I5193">
        <f>Data[[#This Row],[nucleus_area_pct]]/Data[[#This Row],[cytoplasm_ratio]]</f>
        <v>0</v>
      </c>
      <c r="J5193">
        <v>0.46700000000000003</v>
      </c>
      <c r="K5193">
        <v>0.78800000000000003</v>
      </c>
      <c r="L5193">
        <v>0.65</v>
      </c>
      <c r="M5193">
        <v>1</v>
      </c>
      <c r="N5193">
        <v>0.71599999999999997</v>
      </c>
      <c r="O5193">
        <v>84</v>
      </c>
      <c r="P5193">
        <v>47</v>
      </c>
      <c r="Q5193">
        <v>226</v>
      </c>
      <c r="R5193">
        <v>120</v>
      </c>
      <c r="S5193">
        <v>108</v>
      </c>
      <c r="T5193">
        <f>(Data[[#This Row],[mean_r]]/256)*100</f>
        <v>88.28125</v>
      </c>
      <c r="U5193">
        <f>(Data[[#This Row],[mean_g]]/256)*100</f>
        <v>46.875</v>
      </c>
      <c r="V5193">
        <f>(Data[[#This Row],[mean_b]]/256)*100</f>
        <v>42.1875</v>
      </c>
      <c r="W5193">
        <v>0.55300000000000005</v>
      </c>
      <c r="X5193" t="s">
        <v>51</v>
      </c>
      <c r="Y5193" t="s">
        <v>45</v>
      </c>
      <c r="Z5193">
        <v>7610</v>
      </c>
      <c r="AA5193">
        <v>4.62</v>
      </c>
      <c r="AB5193">
        <v>14.1</v>
      </c>
      <c r="AC5193">
        <v>46.6</v>
      </c>
      <c r="AD5193">
        <v>166809</v>
      </c>
      <c r="AE5193">
        <v>82.5</v>
      </c>
      <c r="AF5193">
        <v>34.6</v>
      </c>
      <c r="AG5193" t="s">
        <v>46</v>
      </c>
      <c r="AH5193" t="s">
        <v>42</v>
      </c>
      <c r="AI5193" t="s">
        <v>56</v>
      </c>
      <c r="AJ5193">
        <v>40</v>
      </c>
      <c r="AK5193">
        <v>224</v>
      </c>
      <c r="AL5193">
        <v>0.75319999999999998</v>
      </c>
      <c r="AM5193">
        <v>0.73040000000000005</v>
      </c>
      <c r="AN5193">
        <v>0.9204</v>
      </c>
      <c r="AO5193">
        <f>Data[[#This Row],[labeller_confidence_score]]-Data[[#This Row],[cytodiffusion_classification_confidence]]</f>
        <v>0.18999999999999995</v>
      </c>
    </row>
    <row r="5194" spans="1:41" x14ac:dyDescent="0.3">
      <c r="A5194" t="s">
        <v>5267</v>
      </c>
      <c r="B5194" t="s">
        <v>49</v>
      </c>
      <c r="C5194">
        <v>0</v>
      </c>
      <c r="D5194" t="s">
        <v>50</v>
      </c>
      <c r="E5194">
        <v>12.24</v>
      </c>
      <c r="F5194">
        <v>44.8</v>
      </c>
      <c r="G5194">
        <v>0.47199999999999998</v>
      </c>
      <c r="H5194">
        <v>0.50900000000000001</v>
      </c>
      <c r="I5194">
        <f>Data[[#This Row],[nucleus_area_pct]]/Data[[#This Row],[cytoplasm_ratio]]</f>
        <v>88.015717092337908</v>
      </c>
      <c r="J5194">
        <v>0.80700000000000005</v>
      </c>
      <c r="K5194">
        <v>0.52</v>
      </c>
      <c r="L5194">
        <v>4.04</v>
      </c>
      <c r="M5194">
        <v>3.3</v>
      </c>
      <c r="N5194">
        <v>0.94499999999999995</v>
      </c>
      <c r="O5194">
        <v>421</v>
      </c>
      <c r="P5194">
        <v>64</v>
      </c>
      <c r="Q5194">
        <v>200</v>
      </c>
      <c r="R5194">
        <v>126</v>
      </c>
      <c r="S5194">
        <v>209</v>
      </c>
      <c r="T5194">
        <f>(Data[[#This Row],[mean_r]]/256)*100</f>
        <v>78.125</v>
      </c>
      <c r="U5194">
        <f>(Data[[#This Row],[mean_g]]/256)*100</f>
        <v>49.21875</v>
      </c>
      <c r="V5194">
        <f>(Data[[#This Row],[mean_b]]/256)*100</f>
        <v>81.640625</v>
      </c>
      <c r="W5194">
        <v>0.76200000000000001</v>
      </c>
      <c r="X5194" t="s">
        <v>51</v>
      </c>
      <c r="Y5194" t="s">
        <v>45</v>
      </c>
      <c r="Z5194">
        <v>4461</v>
      </c>
      <c r="AA5194">
        <v>3.48</v>
      </c>
      <c r="AB5194">
        <v>16.399999999999999</v>
      </c>
      <c r="AC5194">
        <v>49.4</v>
      </c>
      <c r="AD5194">
        <v>198719</v>
      </c>
      <c r="AE5194">
        <v>103</v>
      </c>
      <c r="AF5194">
        <v>32</v>
      </c>
      <c r="AG5194" t="s">
        <v>64</v>
      </c>
      <c r="AH5194" t="s">
        <v>68</v>
      </c>
      <c r="AI5194" t="s">
        <v>56</v>
      </c>
      <c r="AJ5194">
        <v>100</v>
      </c>
      <c r="AK5194">
        <v>360</v>
      </c>
      <c r="AL5194">
        <v>0.11990000000000001</v>
      </c>
      <c r="AM5194">
        <v>0.92</v>
      </c>
      <c r="AN5194">
        <v>0.97419999999999995</v>
      </c>
      <c r="AO5194">
        <f>Data[[#This Row],[labeller_confidence_score]]-Data[[#This Row],[cytodiffusion_classification_confidence]]</f>
        <v>5.4199999999999915E-2</v>
      </c>
    </row>
    <row r="5195" spans="1:41" x14ac:dyDescent="0.3">
      <c r="A5195" t="s">
        <v>5268</v>
      </c>
      <c r="B5195" t="s">
        <v>133</v>
      </c>
      <c r="C5195">
        <v>1</v>
      </c>
      <c r="D5195" t="s">
        <v>104</v>
      </c>
      <c r="E5195">
        <v>7.79</v>
      </c>
      <c r="F5195">
        <v>0</v>
      </c>
      <c r="G5195">
        <v>0</v>
      </c>
      <c r="H5195">
        <v>1</v>
      </c>
      <c r="I5195">
        <f>Data[[#This Row],[nucleus_area_pct]]/Data[[#This Row],[cytoplasm_ratio]]</f>
        <v>0</v>
      </c>
      <c r="J5195">
        <v>0.39800000000000002</v>
      </c>
      <c r="K5195">
        <v>0.78900000000000003</v>
      </c>
      <c r="L5195">
        <v>0.6</v>
      </c>
      <c r="M5195">
        <v>1</v>
      </c>
      <c r="N5195">
        <v>0.88400000000000001</v>
      </c>
      <c r="O5195">
        <v>213</v>
      </c>
      <c r="P5195">
        <v>50</v>
      </c>
      <c r="Q5195">
        <v>227</v>
      </c>
      <c r="R5195">
        <v>93</v>
      </c>
      <c r="S5195">
        <v>112</v>
      </c>
      <c r="T5195">
        <f>(Data[[#This Row],[mean_r]]/256)*100</f>
        <v>88.671875</v>
      </c>
      <c r="U5195">
        <f>(Data[[#This Row],[mean_g]]/256)*100</f>
        <v>36.328125</v>
      </c>
      <c r="V5195">
        <f>(Data[[#This Row],[mean_b]]/256)*100</f>
        <v>43.75</v>
      </c>
      <c r="W5195">
        <v>0.56100000000000005</v>
      </c>
      <c r="X5195" t="s">
        <v>63</v>
      </c>
      <c r="Y5195" t="s">
        <v>45</v>
      </c>
      <c r="Z5195">
        <v>4912</v>
      </c>
      <c r="AA5195">
        <v>5.74</v>
      </c>
      <c r="AB5195">
        <v>12.5</v>
      </c>
      <c r="AC5195">
        <v>46.6</v>
      </c>
      <c r="AD5195">
        <v>188964</v>
      </c>
      <c r="AE5195">
        <v>69.400000000000006</v>
      </c>
      <c r="AF5195">
        <v>33.9</v>
      </c>
      <c r="AG5195" t="s">
        <v>46</v>
      </c>
      <c r="AH5195" t="s">
        <v>47</v>
      </c>
      <c r="AI5195" t="s">
        <v>56</v>
      </c>
      <c r="AJ5195">
        <v>100</v>
      </c>
      <c r="AK5195">
        <v>512</v>
      </c>
      <c r="AL5195">
        <v>0.90469999999999995</v>
      </c>
      <c r="AM5195">
        <v>0.78580000000000005</v>
      </c>
      <c r="AN5195">
        <v>0.77969999999999995</v>
      </c>
      <c r="AO5195">
        <f>Data[[#This Row],[labeller_confidence_score]]-Data[[#This Row],[cytodiffusion_classification_confidence]]</f>
        <v>-6.1000000000001053E-3</v>
      </c>
    </row>
    <row r="5196" spans="1:41" x14ac:dyDescent="0.3">
      <c r="A5196" t="s">
        <v>5269</v>
      </c>
      <c r="B5196" t="s">
        <v>37</v>
      </c>
      <c r="C5196">
        <v>1</v>
      </c>
      <c r="D5196" t="s">
        <v>38</v>
      </c>
      <c r="E5196">
        <v>14.66</v>
      </c>
      <c r="F5196">
        <v>62.4</v>
      </c>
      <c r="G5196">
        <v>0.55900000000000005</v>
      </c>
      <c r="H5196">
        <v>0.28999999999999998</v>
      </c>
      <c r="I5196">
        <f>Data[[#This Row],[nucleus_area_pct]]/Data[[#This Row],[cytoplasm_ratio]]</f>
        <v>215.17241379310346</v>
      </c>
      <c r="J5196">
        <v>0.59799999999999998</v>
      </c>
      <c r="K5196">
        <v>0.45</v>
      </c>
      <c r="L5196">
        <v>3.37</v>
      </c>
      <c r="M5196">
        <v>5</v>
      </c>
      <c r="N5196">
        <v>0.76700000000000002</v>
      </c>
      <c r="O5196">
        <v>542</v>
      </c>
      <c r="P5196">
        <v>82</v>
      </c>
      <c r="Q5196">
        <v>208</v>
      </c>
      <c r="R5196">
        <v>152</v>
      </c>
      <c r="S5196">
        <v>186</v>
      </c>
      <c r="T5196">
        <f>(Data[[#This Row],[mean_r]]/256)*100</f>
        <v>81.25</v>
      </c>
      <c r="U5196">
        <f>(Data[[#This Row],[mean_g]]/256)*100</f>
        <v>59.375</v>
      </c>
      <c r="V5196">
        <f>(Data[[#This Row],[mean_b]]/256)*100</f>
        <v>72.65625</v>
      </c>
      <c r="W5196">
        <v>0.60699999999999998</v>
      </c>
      <c r="X5196" t="s">
        <v>51</v>
      </c>
      <c r="Y5196" t="s">
        <v>45</v>
      </c>
      <c r="Z5196">
        <v>5512</v>
      </c>
      <c r="AA5196">
        <v>4.34</v>
      </c>
      <c r="AB5196">
        <v>13.1</v>
      </c>
      <c r="AC5196">
        <v>39.700000000000003</v>
      </c>
      <c r="AD5196">
        <v>159288</v>
      </c>
      <c r="AE5196">
        <v>101</v>
      </c>
      <c r="AF5196">
        <v>34</v>
      </c>
      <c r="AG5196" t="s">
        <v>64</v>
      </c>
      <c r="AH5196" t="s">
        <v>42</v>
      </c>
      <c r="AI5196" t="s">
        <v>56</v>
      </c>
      <c r="AJ5196">
        <v>60</v>
      </c>
      <c r="AK5196">
        <v>256</v>
      </c>
      <c r="AL5196">
        <v>0.62339999999999995</v>
      </c>
      <c r="AM5196">
        <v>0.61060000000000003</v>
      </c>
      <c r="AN5196">
        <v>0.76939999999999997</v>
      </c>
      <c r="AO5196">
        <f>Data[[#This Row],[labeller_confidence_score]]-Data[[#This Row],[cytodiffusion_classification_confidence]]</f>
        <v>0.15879999999999994</v>
      </c>
    </row>
    <row r="5197" spans="1:41" x14ac:dyDescent="0.3">
      <c r="A5197" t="s">
        <v>5270</v>
      </c>
      <c r="B5197" t="s">
        <v>62</v>
      </c>
      <c r="C5197">
        <v>0</v>
      </c>
      <c r="D5197" t="s">
        <v>50</v>
      </c>
      <c r="E5197">
        <v>9.6199999999999992</v>
      </c>
      <c r="F5197">
        <v>83.2</v>
      </c>
      <c r="G5197">
        <v>0.84</v>
      </c>
      <c r="H5197">
        <v>0.17699999999999999</v>
      </c>
      <c r="I5197">
        <f>Data[[#This Row],[nucleus_area_pct]]/Data[[#This Row],[cytoplasm_ratio]]</f>
        <v>470.05649717514126</v>
      </c>
      <c r="J5197">
        <v>0.745</v>
      </c>
      <c r="K5197">
        <v>9.4E-2</v>
      </c>
      <c r="L5197">
        <v>1.1000000000000001</v>
      </c>
      <c r="M5197">
        <v>1</v>
      </c>
      <c r="N5197">
        <v>0.89300000000000002</v>
      </c>
      <c r="O5197">
        <v>252</v>
      </c>
      <c r="P5197">
        <v>60</v>
      </c>
      <c r="Q5197">
        <v>198</v>
      </c>
      <c r="R5197">
        <v>149</v>
      </c>
      <c r="S5197">
        <v>175</v>
      </c>
      <c r="T5197">
        <f>(Data[[#This Row],[mean_r]]/256)*100</f>
        <v>77.34375</v>
      </c>
      <c r="U5197">
        <f>(Data[[#This Row],[mean_g]]/256)*100</f>
        <v>58.203125</v>
      </c>
      <c r="V5197">
        <f>(Data[[#This Row],[mean_b]]/256)*100</f>
        <v>68.359375</v>
      </c>
      <c r="W5197">
        <v>0.66900000000000004</v>
      </c>
      <c r="X5197" t="s">
        <v>51</v>
      </c>
      <c r="Y5197" t="s">
        <v>40</v>
      </c>
      <c r="Z5197">
        <v>9331</v>
      </c>
      <c r="AA5197">
        <v>5.49</v>
      </c>
      <c r="AB5197">
        <v>10.4</v>
      </c>
      <c r="AC5197">
        <v>35.5</v>
      </c>
      <c r="AD5197">
        <v>366969</v>
      </c>
      <c r="AE5197">
        <v>74.2</v>
      </c>
      <c r="AF5197">
        <v>34.299999999999997</v>
      </c>
      <c r="AG5197" t="s">
        <v>41</v>
      </c>
      <c r="AH5197" t="s">
        <v>42</v>
      </c>
      <c r="AI5197" t="s">
        <v>43</v>
      </c>
      <c r="AJ5197">
        <v>60</v>
      </c>
      <c r="AK5197">
        <v>512</v>
      </c>
      <c r="AL5197">
        <v>2.76E-2</v>
      </c>
      <c r="AM5197">
        <v>0.96740000000000004</v>
      </c>
      <c r="AN5197">
        <v>0.92359999999999998</v>
      </c>
      <c r="AO5197">
        <f>Data[[#This Row],[labeller_confidence_score]]-Data[[#This Row],[cytodiffusion_classification_confidence]]</f>
        <v>-4.3800000000000061E-2</v>
      </c>
    </row>
    <row r="5198" spans="1:41" x14ac:dyDescent="0.3">
      <c r="A5198" t="s">
        <v>5271</v>
      </c>
      <c r="B5198" t="s">
        <v>54</v>
      </c>
      <c r="C5198">
        <v>0</v>
      </c>
      <c r="D5198" t="s">
        <v>54</v>
      </c>
      <c r="E5198">
        <v>7.83</v>
      </c>
      <c r="F5198">
        <v>0</v>
      </c>
      <c r="G5198">
        <v>0</v>
      </c>
      <c r="H5198">
        <v>1</v>
      </c>
      <c r="I5198">
        <f>Data[[#This Row],[nucleus_area_pct]]/Data[[#This Row],[cytoplasm_ratio]]</f>
        <v>0</v>
      </c>
      <c r="J5198">
        <v>0.875</v>
      </c>
      <c r="K5198">
        <v>0.27500000000000002</v>
      </c>
      <c r="L5198">
        <v>0.27</v>
      </c>
      <c r="M5198">
        <v>1</v>
      </c>
      <c r="N5198">
        <v>0.91300000000000003</v>
      </c>
      <c r="O5198">
        <v>195</v>
      </c>
      <c r="P5198">
        <v>48</v>
      </c>
      <c r="Q5198">
        <v>216</v>
      </c>
      <c r="R5198">
        <v>150</v>
      </c>
      <c r="S5198">
        <v>124</v>
      </c>
      <c r="T5198">
        <f>(Data[[#This Row],[mean_r]]/256)*100</f>
        <v>84.375</v>
      </c>
      <c r="U5198">
        <f>(Data[[#This Row],[mean_g]]/256)*100</f>
        <v>58.59375</v>
      </c>
      <c r="V5198">
        <f>(Data[[#This Row],[mean_b]]/256)*100</f>
        <v>48.4375</v>
      </c>
      <c r="W5198">
        <v>0.40100000000000002</v>
      </c>
      <c r="X5198" t="s">
        <v>63</v>
      </c>
      <c r="Y5198" t="s">
        <v>45</v>
      </c>
      <c r="Z5198">
        <v>7592</v>
      </c>
      <c r="AA5198">
        <v>5.54</v>
      </c>
      <c r="AB5198">
        <v>18.100000000000001</v>
      </c>
      <c r="AC5198">
        <v>39.1</v>
      </c>
      <c r="AD5198">
        <v>192427</v>
      </c>
      <c r="AE5198">
        <v>75.8</v>
      </c>
      <c r="AF5198">
        <v>33.6</v>
      </c>
      <c r="AG5198" t="s">
        <v>46</v>
      </c>
      <c r="AH5198" t="s">
        <v>68</v>
      </c>
      <c r="AI5198" t="s">
        <v>52</v>
      </c>
      <c r="AJ5198">
        <v>100</v>
      </c>
      <c r="AK5198">
        <v>360</v>
      </c>
      <c r="AL5198">
        <v>6.0900000000000003E-2</v>
      </c>
      <c r="AM5198">
        <v>0.75870000000000004</v>
      </c>
      <c r="AN5198">
        <v>0.89149999999999996</v>
      </c>
      <c r="AO5198">
        <f>Data[[#This Row],[labeller_confidence_score]]-Data[[#This Row],[cytodiffusion_classification_confidence]]</f>
        <v>0.13279999999999992</v>
      </c>
    </row>
    <row r="5199" spans="1:41" x14ac:dyDescent="0.3">
      <c r="A5199" t="s">
        <v>5272</v>
      </c>
      <c r="B5199" t="s">
        <v>49</v>
      </c>
      <c r="C5199">
        <v>0</v>
      </c>
      <c r="D5199" t="s">
        <v>50</v>
      </c>
      <c r="E5199">
        <v>13.05</v>
      </c>
      <c r="F5199">
        <v>64.8</v>
      </c>
      <c r="G5199">
        <v>0.56200000000000006</v>
      </c>
      <c r="H5199">
        <v>0.433</v>
      </c>
      <c r="I5199">
        <f>Data[[#This Row],[nucleus_area_pct]]/Data[[#This Row],[cytoplasm_ratio]]</f>
        <v>149.65357967667435</v>
      </c>
      <c r="J5199">
        <v>0.84299999999999997</v>
      </c>
      <c r="K5199">
        <v>0.49199999999999999</v>
      </c>
      <c r="L5199">
        <v>2.76</v>
      </c>
      <c r="M5199">
        <v>3.2</v>
      </c>
      <c r="N5199">
        <v>0.85399999999999998</v>
      </c>
      <c r="O5199">
        <v>413</v>
      </c>
      <c r="P5199">
        <v>64</v>
      </c>
      <c r="Q5199">
        <v>218</v>
      </c>
      <c r="R5199">
        <v>170</v>
      </c>
      <c r="S5199">
        <v>179</v>
      </c>
      <c r="T5199">
        <f>(Data[[#This Row],[mean_r]]/256)*100</f>
        <v>85.15625</v>
      </c>
      <c r="U5199">
        <f>(Data[[#This Row],[mean_g]]/256)*100</f>
        <v>66.40625</v>
      </c>
      <c r="V5199">
        <f>(Data[[#This Row],[mean_b]]/256)*100</f>
        <v>69.921875</v>
      </c>
      <c r="W5199">
        <v>0.65400000000000003</v>
      </c>
      <c r="X5199" t="s">
        <v>39</v>
      </c>
      <c r="Y5199" t="s">
        <v>45</v>
      </c>
      <c r="Z5199">
        <v>5558</v>
      </c>
      <c r="AA5199">
        <v>4.8</v>
      </c>
      <c r="AB5199">
        <v>13.2</v>
      </c>
      <c r="AC5199">
        <v>36.5</v>
      </c>
      <c r="AD5199">
        <v>101987</v>
      </c>
      <c r="AE5199">
        <v>108.2</v>
      </c>
      <c r="AF5199">
        <v>32.299999999999997</v>
      </c>
      <c r="AG5199" t="s">
        <v>64</v>
      </c>
      <c r="AH5199" t="s">
        <v>42</v>
      </c>
      <c r="AI5199" t="s">
        <v>52</v>
      </c>
      <c r="AJ5199">
        <v>100</v>
      </c>
      <c r="AK5199">
        <v>512</v>
      </c>
      <c r="AL5199">
        <v>7.3599999999999999E-2</v>
      </c>
      <c r="AM5199">
        <v>0.87970000000000004</v>
      </c>
      <c r="AN5199">
        <v>0.85599999999999998</v>
      </c>
      <c r="AO5199">
        <f>Data[[#This Row],[labeller_confidence_score]]-Data[[#This Row],[cytodiffusion_classification_confidence]]</f>
        <v>-2.3700000000000054E-2</v>
      </c>
    </row>
    <row r="5200" spans="1:41" x14ac:dyDescent="0.3">
      <c r="A5200" t="s">
        <v>5273</v>
      </c>
      <c r="B5200" t="s">
        <v>110</v>
      </c>
      <c r="C5200">
        <v>1</v>
      </c>
      <c r="D5200" t="s">
        <v>104</v>
      </c>
      <c r="E5200">
        <v>8.41</v>
      </c>
      <c r="F5200">
        <v>0</v>
      </c>
      <c r="G5200">
        <v>0</v>
      </c>
      <c r="H5200">
        <v>1</v>
      </c>
      <c r="I5200">
        <f>Data[[#This Row],[nucleus_area_pct]]/Data[[#This Row],[cytoplasm_ratio]]</f>
        <v>0</v>
      </c>
      <c r="J5200">
        <v>0.86899999999999999</v>
      </c>
      <c r="K5200">
        <v>0.20399999999999999</v>
      </c>
      <c r="L5200">
        <v>0.64</v>
      </c>
      <c r="M5200">
        <v>1</v>
      </c>
      <c r="N5200">
        <v>0.88400000000000001</v>
      </c>
      <c r="O5200">
        <v>178</v>
      </c>
      <c r="P5200">
        <v>48</v>
      </c>
      <c r="Q5200">
        <v>236</v>
      </c>
      <c r="R5200">
        <v>144</v>
      </c>
      <c r="S5200">
        <v>144</v>
      </c>
      <c r="T5200">
        <f>(Data[[#This Row],[mean_r]]/256)*100</f>
        <v>92.1875</v>
      </c>
      <c r="U5200">
        <f>(Data[[#This Row],[mean_g]]/256)*100</f>
        <v>56.25</v>
      </c>
      <c r="V5200">
        <f>(Data[[#This Row],[mean_b]]/256)*100</f>
        <v>56.25</v>
      </c>
      <c r="W5200">
        <v>0.51900000000000002</v>
      </c>
      <c r="X5200" t="s">
        <v>51</v>
      </c>
      <c r="Y5200" t="s">
        <v>40</v>
      </c>
      <c r="Z5200">
        <v>5673</v>
      </c>
      <c r="AA5200">
        <v>5.26</v>
      </c>
      <c r="AB5200">
        <v>14.1</v>
      </c>
      <c r="AC5200">
        <v>50</v>
      </c>
      <c r="AD5200">
        <v>345511</v>
      </c>
      <c r="AE5200">
        <v>98.6</v>
      </c>
      <c r="AF5200">
        <v>33.200000000000003</v>
      </c>
      <c r="AG5200" t="s">
        <v>41</v>
      </c>
      <c r="AH5200" t="s">
        <v>42</v>
      </c>
      <c r="AI5200" t="s">
        <v>52</v>
      </c>
      <c r="AJ5200">
        <v>100</v>
      </c>
      <c r="AK5200">
        <v>360</v>
      </c>
      <c r="AL5200">
        <v>0.879</v>
      </c>
      <c r="AM5200">
        <v>0.79339999999999999</v>
      </c>
      <c r="AN5200">
        <v>0.76470000000000005</v>
      </c>
      <c r="AO5200">
        <f>Data[[#This Row],[labeller_confidence_score]]-Data[[#This Row],[cytodiffusion_classification_confidence]]</f>
        <v>-2.8699999999999948E-2</v>
      </c>
    </row>
    <row r="5201" spans="1:41" x14ac:dyDescent="0.3">
      <c r="A5201" t="s">
        <v>5274</v>
      </c>
      <c r="B5201" t="s">
        <v>87</v>
      </c>
      <c r="C5201">
        <v>0</v>
      </c>
      <c r="D5201" t="s">
        <v>50</v>
      </c>
      <c r="E5201">
        <v>12.39</v>
      </c>
      <c r="F5201">
        <v>54.6</v>
      </c>
      <c r="G5201">
        <v>0.63400000000000001</v>
      </c>
      <c r="H5201">
        <v>0.53400000000000003</v>
      </c>
      <c r="I5201">
        <f>Data[[#This Row],[nucleus_area_pct]]/Data[[#This Row],[cytoplasm_ratio]]</f>
        <v>102.24719101123596</v>
      </c>
      <c r="J5201">
        <v>0.72199999999999998</v>
      </c>
      <c r="K5201">
        <v>0.46600000000000003</v>
      </c>
      <c r="L5201">
        <v>4.13</v>
      </c>
      <c r="M5201">
        <v>2.1</v>
      </c>
      <c r="N5201">
        <v>0.65800000000000003</v>
      </c>
      <c r="O5201">
        <v>523</v>
      </c>
      <c r="P5201">
        <v>89</v>
      </c>
      <c r="Q5201">
        <v>238</v>
      </c>
      <c r="R5201">
        <v>121</v>
      </c>
      <c r="S5201">
        <v>151</v>
      </c>
      <c r="T5201">
        <f>(Data[[#This Row],[mean_r]]/256)*100</f>
        <v>92.96875</v>
      </c>
      <c r="U5201">
        <f>(Data[[#This Row],[mean_g]]/256)*100</f>
        <v>47.265625</v>
      </c>
      <c r="V5201">
        <f>(Data[[#This Row],[mean_b]]/256)*100</f>
        <v>58.984375</v>
      </c>
      <c r="W5201">
        <v>0.625</v>
      </c>
      <c r="X5201" t="s">
        <v>63</v>
      </c>
      <c r="Y5201" t="s">
        <v>45</v>
      </c>
      <c r="Z5201">
        <v>7040</v>
      </c>
      <c r="AA5201">
        <v>4.5199999999999996</v>
      </c>
      <c r="AB5201">
        <v>15.6</v>
      </c>
      <c r="AC5201">
        <v>42.3</v>
      </c>
      <c r="AD5201">
        <v>213413</v>
      </c>
      <c r="AE5201">
        <v>83.9</v>
      </c>
      <c r="AF5201">
        <v>33.799999999999997</v>
      </c>
      <c r="AG5201" t="s">
        <v>64</v>
      </c>
      <c r="AH5201" t="s">
        <v>47</v>
      </c>
      <c r="AI5201" t="s">
        <v>52</v>
      </c>
      <c r="AJ5201">
        <v>100</v>
      </c>
      <c r="AK5201">
        <v>256</v>
      </c>
      <c r="AL5201">
        <v>0.12379999999999999</v>
      </c>
      <c r="AM5201">
        <v>0.9415</v>
      </c>
      <c r="AN5201">
        <v>0.84509999999999996</v>
      </c>
      <c r="AO5201">
        <f>Data[[#This Row],[labeller_confidence_score]]-Data[[#This Row],[cytodiffusion_classification_confidence]]</f>
        <v>-9.6400000000000041E-2</v>
      </c>
    </row>
    <row r="5202" spans="1:41" x14ac:dyDescent="0.3">
      <c r="A5202" t="s">
        <v>5275</v>
      </c>
      <c r="B5202" t="s">
        <v>180</v>
      </c>
      <c r="C5202">
        <v>1</v>
      </c>
      <c r="D5202" t="s">
        <v>181</v>
      </c>
      <c r="E5202">
        <v>7.74</v>
      </c>
      <c r="F5202">
        <v>0</v>
      </c>
      <c r="G5202">
        <v>0</v>
      </c>
      <c r="H5202">
        <v>1</v>
      </c>
      <c r="I5202">
        <f>Data[[#This Row],[nucleus_area_pct]]/Data[[#This Row],[cytoplasm_ratio]]</f>
        <v>0</v>
      </c>
      <c r="J5202">
        <v>0.372</v>
      </c>
      <c r="K5202">
        <v>0.89100000000000001</v>
      </c>
      <c r="L5202">
        <v>0.64</v>
      </c>
      <c r="M5202">
        <v>1</v>
      </c>
      <c r="N5202">
        <v>0.74299999999999999</v>
      </c>
      <c r="O5202">
        <v>207</v>
      </c>
      <c r="P5202">
        <v>61</v>
      </c>
      <c r="Q5202">
        <v>235</v>
      </c>
      <c r="R5202">
        <v>130</v>
      </c>
      <c r="S5202">
        <v>117</v>
      </c>
      <c r="T5202">
        <f>(Data[[#This Row],[mean_r]]/256)*100</f>
        <v>91.796875</v>
      </c>
      <c r="U5202">
        <f>(Data[[#This Row],[mean_g]]/256)*100</f>
        <v>50.78125</v>
      </c>
      <c r="V5202">
        <f>(Data[[#This Row],[mean_b]]/256)*100</f>
        <v>45.703125</v>
      </c>
      <c r="W5202">
        <v>0.55700000000000005</v>
      </c>
      <c r="X5202" t="s">
        <v>63</v>
      </c>
      <c r="Y5202" t="s">
        <v>45</v>
      </c>
      <c r="Z5202">
        <v>4406</v>
      </c>
      <c r="AA5202">
        <v>4.97</v>
      </c>
      <c r="AB5202">
        <v>13.7</v>
      </c>
      <c r="AC5202">
        <v>45.9</v>
      </c>
      <c r="AD5202">
        <v>208320</v>
      </c>
      <c r="AE5202">
        <v>96.8</v>
      </c>
      <c r="AF5202">
        <v>32</v>
      </c>
      <c r="AG5202" t="s">
        <v>46</v>
      </c>
      <c r="AH5202" t="s">
        <v>47</v>
      </c>
      <c r="AI5202" t="s">
        <v>52</v>
      </c>
      <c r="AJ5202">
        <v>60</v>
      </c>
      <c r="AK5202">
        <v>256</v>
      </c>
      <c r="AL5202">
        <v>0.73640000000000005</v>
      </c>
      <c r="AM5202">
        <v>0.72150000000000003</v>
      </c>
      <c r="AN5202">
        <v>0.71740000000000004</v>
      </c>
      <c r="AO5202">
        <f>Data[[#This Row],[labeller_confidence_score]]-Data[[#This Row],[cytodiffusion_classification_confidence]]</f>
        <v>-4.0999999999999925E-3</v>
      </c>
    </row>
    <row r="5203" spans="1:41" x14ac:dyDescent="0.3">
      <c r="A5203" t="s">
        <v>5276</v>
      </c>
      <c r="B5203" t="s">
        <v>74</v>
      </c>
      <c r="C5203">
        <v>0</v>
      </c>
      <c r="D5203" t="s">
        <v>75</v>
      </c>
      <c r="E5203">
        <v>2.48</v>
      </c>
      <c r="F5203">
        <v>0</v>
      </c>
      <c r="G5203">
        <v>0</v>
      </c>
      <c r="H5203">
        <v>1</v>
      </c>
      <c r="I5203">
        <f>Data[[#This Row],[nucleus_area_pct]]/Data[[#This Row],[cytoplasm_ratio]]</f>
        <v>0</v>
      </c>
      <c r="J5203">
        <v>0.72399999999999998</v>
      </c>
      <c r="K5203">
        <v>0.51400000000000001</v>
      </c>
      <c r="L5203">
        <v>2.77</v>
      </c>
      <c r="M5203">
        <v>1</v>
      </c>
      <c r="N5203">
        <v>0.90100000000000002</v>
      </c>
      <c r="O5203">
        <v>30</v>
      </c>
      <c r="P5203">
        <v>18</v>
      </c>
      <c r="Q5203">
        <v>201</v>
      </c>
      <c r="R5203">
        <v>131</v>
      </c>
      <c r="S5203">
        <v>147</v>
      </c>
      <c r="T5203">
        <f>(Data[[#This Row],[mean_r]]/256)*100</f>
        <v>78.515625</v>
      </c>
      <c r="U5203">
        <f>(Data[[#This Row],[mean_g]]/256)*100</f>
        <v>51.171875</v>
      </c>
      <c r="V5203">
        <f>(Data[[#This Row],[mean_b]]/256)*100</f>
        <v>57.421875</v>
      </c>
      <c r="W5203">
        <v>0.48799999999999999</v>
      </c>
      <c r="X5203" t="s">
        <v>51</v>
      </c>
      <c r="Y5203" t="s">
        <v>45</v>
      </c>
      <c r="Z5203">
        <v>8567</v>
      </c>
      <c r="AA5203">
        <v>4.41</v>
      </c>
      <c r="AB5203">
        <v>17.7</v>
      </c>
      <c r="AC5203">
        <v>45.8</v>
      </c>
      <c r="AD5203">
        <v>188344</v>
      </c>
      <c r="AE5203">
        <v>69.8</v>
      </c>
      <c r="AF5203">
        <v>32.1</v>
      </c>
      <c r="AG5203" t="s">
        <v>64</v>
      </c>
      <c r="AH5203" t="s">
        <v>68</v>
      </c>
      <c r="AI5203" t="s">
        <v>52</v>
      </c>
      <c r="AJ5203">
        <v>60</v>
      </c>
      <c r="AK5203">
        <v>512</v>
      </c>
      <c r="AL5203">
        <v>0.1085</v>
      </c>
      <c r="AM5203">
        <v>1</v>
      </c>
      <c r="AN5203">
        <v>0.86839999999999995</v>
      </c>
      <c r="AO5203">
        <f>Data[[#This Row],[labeller_confidence_score]]-Data[[#This Row],[cytodiffusion_classification_confidence]]</f>
        <v>-0.13160000000000005</v>
      </c>
    </row>
    <row r="5204" spans="1:41" x14ac:dyDescent="0.3">
      <c r="A5204" t="s">
        <v>5277</v>
      </c>
      <c r="B5204" t="s">
        <v>120</v>
      </c>
      <c r="C5204">
        <v>1</v>
      </c>
      <c r="D5204" t="s">
        <v>104</v>
      </c>
      <c r="E5204">
        <v>7.08</v>
      </c>
      <c r="F5204">
        <v>0</v>
      </c>
      <c r="G5204">
        <v>0</v>
      </c>
      <c r="H5204">
        <v>1</v>
      </c>
      <c r="I5204">
        <f>Data[[#This Row],[nucleus_area_pct]]/Data[[#This Row],[cytoplasm_ratio]]</f>
        <v>0</v>
      </c>
      <c r="J5204">
        <v>0.99</v>
      </c>
      <c r="K5204">
        <v>0.123</v>
      </c>
      <c r="L5204">
        <v>0.43</v>
      </c>
      <c r="M5204">
        <v>1</v>
      </c>
      <c r="N5204">
        <v>0.93200000000000005</v>
      </c>
      <c r="O5204">
        <v>151</v>
      </c>
      <c r="P5204">
        <v>36</v>
      </c>
      <c r="Q5204">
        <v>236</v>
      </c>
      <c r="R5204">
        <v>137</v>
      </c>
      <c r="S5204">
        <v>139</v>
      </c>
      <c r="T5204">
        <f>(Data[[#This Row],[mean_r]]/256)*100</f>
        <v>92.1875</v>
      </c>
      <c r="U5204">
        <f>(Data[[#This Row],[mean_g]]/256)*100</f>
        <v>53.515625</v>
      </c>
      <c r="V5204">
        <f>(Data[[#This Row],[mean_b]]/256)*100</f>
        <v>54.296875</v>
      </c>
      <c r="W5204">
        <v>0.46700000000000003</v>
      </c>
      <c r="X5204" t="s">
        <v>63</v>
      </c>
      <c r="Y5204" t="s">
        <v>45</v>
      </c>
      <c r="Z5204">
        <v>9210</v>
      </c>
      <c r="AA5204">
        <v>4.4000000000000004</v>
      </c>
      <c r="AB5204">
        <v>11.9</v>
      </c>
      <c r="AC5204">
        <v>49.3</v>
      </c>
      <c r="AD5204">
        <v>320041</v>
      </c>
      <c r="AE5204">
        <v>86.5</v>
      </c>
      <c r="AF5204">
        <v>35.1</v>
      </c>
      <c r="AG5204" t="s">
        <v>46</v>
      </c>
      <c r="AH5204" t="s">
        <v>47</v>
      </c>
      <c r="AI5204" t="s">
        <v>56</v>
      </c>
      <c r="AJ5204">
        <v>40</v>
      </c>
      <c r="AK5204">
        <v>256</v>
      </c>
      <c r="AL5204">
        <v>0.84970000000000001</v>
      </c>
      <c r="AM5204">
        <v>0.69099999999999995</v>
      </c>
      <c r="AN5204">
        <v>0.58520000000000005</v>
      </c>
      <c r="AO5204">
        <f>Data[[#This Row],[labeller_confidence_score]]-Data[[#This Row],[cytodiffusion_classification_confidence]]</f>
        <v>-0.10579999999999989</v>
      </c>
    </row>
    <row r="5205" spans="1:41" x14ac:dyDescent="0.3">
      <c r="A5205" t="s">
        <v>5278</v>
      </c>
      <c r="B5205" t="s">
        <v>81</v>
      </c>
      <c r="C5205">
        <v>1</v>
      </c>
      <c r="D5205" t="s">
        <v>82</v>
      </c>
      <c r="E5205">
        <v>13.56</v>
      </c>
      <c r="F5205">
        <v>78.8</v>
      </c>
      <c r="G5205">
        <v>0.48899999999999999</v>
      </c>
      <c r="H5205">
        <v>0.14899999999999999</v>
      </c>
      <c r="I5205">
        <f>Data[[#This Row],[nucleus_area_pct]]/Data[[#This Row],[cytoplasm_ratio]]</f>
        <v>528.85906040268458</v>
      </c>
      <c r="J5205">
        <v>0.79900000000000004</v>
      </c>
      <c r="K5205">
        <v>0.29299999999999998</v>
      </c>
      <c r="L5205">
        <v>0.4</v>
      </c>
      <c r="M5205">
        <v>1</v>
      </c>
      <c r="N5205">
        <v>0.90200000000000002</v>
      </c>
      <c r="O5205">
        <v>466</v>
      </c>
      <c r="P5205">
        <v>112</v>
      </c>
      <c r="Q5205">
        <v>183</v>
      </c>
      <c r="R5205">
        <v>146</v>
      </c>
      <c r="S5205">
        <v>189</v>
      </c>
      <c r="T5205">
        <f>(Data[[#This Row],[mean_r]]/256)*100</f>
        <v>71.484375</v>
      </c>
      <c r="U5205">
        <f>(Data[[#This Row],[mean_g]]/256)*100</f>
        <v>57.03125</v>
      </c>
      <c r="V5205">
        <f>(Data[[#This Row],[mean_b]]/256)*100</f>
        <v>73.828125</v>
      </c>
      <c r="W5205">
        <v>0.77500000000000002</v>
      </c>
      <c r="X5205" t="s">
        <v>51</v>
      </c>
      <c r="Y5205" t="s">
        <v>45</v>
      </c>
      <c r="Z5205">
        <v>7458</v>
      </c>
      <c r="AA5205">
        <v>4.3600000000000003</v>
      </c>
      <c r="AB5205">
        <v>14.5</v>
      </c>
      <c r="AC5205">
        <v>38.9</v>
      </c>
      <c r="AD5205">
        <v>287644</v>
      </c>
      <c r="AE5205">
        <v>91.6</v>
      </c>
      <c r="AF5205">
        <v>34.299999999999997</v>
      </c>
      <c r="AG5205" t="s">
        <v>64</v>
      </c>
      <c r="AH5205" t="s">
        <v>47</v>
      </c>
      <c r="AI5205" t="s">
        <v>52</v>
      </c>
      <c r="AJ5205">
        <v>40</v>
      </c>
      <c r="AK5205">
        <v>224</v>
      </c>
      <c r="AL5205">
        <v>0.6492</v>
      </c>
      <c r="AM5205">
        <v>0.76829999999999998</v>
      </c>
      <c r="AN5205">
        <v>0.94089999999999996</v>
      </c>
      <c r="AO5205">
        <f>Data[[#This Row],[labeller_confidence_score]]-Data[[#This Row],[cytodiffusion_classification_confidence]]</f>
        <v>0.17259999999999998</v>
      </c>
    </row>
    <row r="5206" spans="1:41" x14ac:dyDescent="0.3">
      <c r="A5206" t="s">
        <v>5279</v>
      </c>
      <c r="B5206" t="s">
        <v>120</v>
      </c>
      <c r="C5206">
        <v>1</v>
      </c>
      <c r="D5206" t="s">
        <v>104</v>
      </c>
      <c r="E5206">
        <v>6.63</v>
      </c>
      <c r="F5206">
        <v>0</v>
      </c>
      <c r="G5206">
        <v>0</v>
      </c>
      <c r="H5206">
        <v>1</v>
      </c>
      <c r="I5206">
        <f>Data[[#This Row],[nucleus_area_pct]]/Data[[#This Row],[cytoplasm_ratio]]</f>
        <v>0</v>
      </c>
      <c r="J5206">
        <v>0.96199999999999997</v>
      </c>
      <c r="K5206">
        <v>0.114</v>
      </c>
      <c r="L5206">
        <v>0.43</v>
      </c>
      <c r="M5206">
        <v>1</v>
      </c>
      <c r="N5206">
        <v>0.97699999999999998</v>
      </c>
      <c r="O5206">
        <v>136</v>
      </c>
      <c r="P5206">
        <v>46</v>
      </c>
      <c r="Q5206">
        <v>217</v>
      </c>
      <c r="R5206">
        <v>138</v>
      </c>
      <c r="S5206">
        <v>134</v>
      </c>
      <c r="T5206">
        <f>(Data[[#This Row],[mean_r]]/256)*100</f>
        <v>84.765625</v>
      </c>
      <c r="U5206">
        <f>(Data[[#This Row],[mean_g]]/256)*100</f>
        <v>53.90625</v>
      </c>
      <c r="V5206">
        <f>(Data[[#This Row],[mean_b]]/256)*100</f>
        <v>52.34375</v>
      </c>
      <c r="W5206">
        <v>0.57699999999999996</v>
      </c>
      <c r="X5206" t="s">
        <v>39</v>
      </c>
      <c r="Y5206" t="s">
        <v>45</v>
      </c>
      <c r="Z5206">
        <v>3972</v>
      </c>
      <c r="AA5206">
        <v>5.28</v>
      </c>
      <c r="AB5206">
        <v>13.8</v>
      </c>
      <c r="AC5206">
        <v>36.9</v>
      </c>
      <c r="AD5206">
        <v>326361</v>
      </c>
      <c r="AE5206">
        <v>91.9</v>
      </c>
      <c r="AF5206">
        <v>32.9</v>
      </c>
      <c r="AG5206" t="s">
        <v>46</v>
      </c>
      <c r="AH5206" t="s">
        <v>68</v>
      </c>
      <c r="AI5206" t="s">
        <v>56</v>
      </c>
      <c r="AJ5206">
        <v>100</v>
      </c>
      <c r="AK5206">
        <v>224</v>
      </c>
      <c r="AL5206">
        <v>0.93779999999999997</v>
      </c>
      <c r="AM5206">
        <v>0.68789999999999996</v>
      </c>
      <c r="AN5206">
        <v>1</v>
      </c>
      <c r="AO5206">
        <f>Data[[#This Row],[labeller_confidence_score]]-Data[[#This Row],[cytodiffusion_classification_confidence]]</f>
        <v>0.31210000000000004</v>
      </c>
    </row>
    <row r="5207" spans="1:41" x14ac:dyDescent="0.3">
      <c r="A5207" t="s">
        <v>5280</v>
      </c>
      <c r="B5207" t="s">
        <v>85</v>
      </c>
      <c r="C5207">
        <v>0</v>
      </c>
      <c r="D5207" t="s">
        <v>50</v>
      </c>
      <c r="E5207">
        <v>10.050000000000001</v>
      </c>
      <c r="F5207">
        <v>57.2</v>
      </c>
      <c r="G5207">
        <v>0.71799999999999997</v>
      </c>
      <c r="H5207">
        <v>0.34699999999999998</v>
      </c>
      <c r="I5207">
        <f>Data[[#This Row],[nucleus_area_pct]]/Data[[#This Row],[cytoplasm_ratio]]</f>
        <v>164.84149855907782</v>
      </c>
      <c r="J5207">
        <v>0.73799999999999999</v>
      </c>
      <c r="K5207">
        <v>0.374</v>
      </c>
      <c r="L5207">
        <v>5.17</v>
      </c>
      <c r="M5207">
        <v>1.8</v>
      </c>
      <c r="N5207">
        <v>0.75</v>
      </c>
      <c r="O5207">
        <v>388</v>
      </c>
      <c r="P5207">
        <v>62</v>
      </c>
      <c r="Q5207">
        <v>165</v>
      </c>
      <c r="R5207">
        <v>144</v>
      </c>
      <c r="S5207">
        <v>196</v>
      </c>
      <c r="T5207">
        <f>(Data[[#This Row],[mean_r]]/256)*100</f>
        <v>64.453125</v>
      </c>
      <c r="U5207">
        <f>(Data[[#This Row],[mean_g]]/256)*100</f>
        <v>56.25</v>
      </c>
      <c r="V5207">
        <f>(Data[[#This Row],[mean_b]]/256)*100</f>
        <v>76.5625</v>
      </c>
      <c r="W5207">
        <v>0.78800000000000003</v>
      </c>
      <c r="X5207" t="s">
        <v>51</v>
      </c>
      <c r="Y5207" t="s">
        <v>45</v>
      </c>
      <c r="Z5207">
        <v>5569</v>
      </c>
      <c r="AA5207">
        <v>4.3600000000000003</v>
      </c>
      <c r="AB5207">
        <v>13.5</v>
      </c>
      <c r="AC5207">
        <v>38.4</v>
      </c>
      <c r="AD5207">
        <v>149382</v>
      </c>
      <c r="AE5207">
        <v>100</v>
      </c>
      <c r="AF5207">
        <v>32.700000000000003</v>
      </c>
      <c r="AG5207" t="s">
        <v>64</v>
      </c>
      <c r="AH5207" t="s">
        <v>42</v>
      </c>
      <c r="AI5207" t="s">
        <v>43</v>
      </c>
      <c r="AJ5207">
        <v>60</v>
      </c>
      <c r="AK5207">
        <v>512</v>
      </c>
      <c r="AL5207">
        <v>0.1177</v>
      </c>
      <c r="AM5207">
        <v>0.89680000000000004</v>
      </c>
      <c r="AN5207">
        <v>0.86339999999999995</v>
      </c>
      <c r="AO5207">
        <f>Data[[#This Row],[labeller_confidence_score]]-Data[[#This Row],[cytodiffusion_classification_confidence]]</f>
        <v>-3.3400000000000096E-2</v>
      </c>
    </row>
    <row r="5208" spans="1:41" x14ac:dyDescent="0.3">
      <c r="A5208" t="s">
        <v>5281</v>
      </c>
      <c r="B5208" t="s">
        <v>49</v>
      </c>
      <c r="C5208">
        <v>0</v>
      </c>
      <c r="D5208" t="s">
        <v>50</v>
      </c>
      <c r="E5208">
        <v>11.3</v>
      </c>
      <c r="F5208">
        <v>53.4</v>
      </c>
      <c r="G5208">
        <v>0.48299999999999998</v>
      </c>
      <c r="H5208">
        <v>0.47599999999999998</v>
      </c>
      <c r="I5208">
        <f>Data[[#This Row],[nucleus_area_pct]]/Data[[#This Row],[cytoplasm_ratio]]</f>
        <v>112.18487394957984</v>
      </c>
      <c r="J5208">
        <v>0.85099999999999998</v>
      </c>
      <c r="K5208">
        <v>0.48799999999999999</v>
      </c>
      <c r="L5208">
        <v>3.03</v>
      </c>
      <c r="M5208">
        <v>3.7</v>
      </c>
      <c r="N5208">
        <v>0.84199999999999997</v>
      </c>
      <c r="O5208">
        <v>451</v>
      </c>
      <c r="P5208">
        <v>64</v>
      </c>
      <c r="Q5208">
        <v>237</v>
      </c>
      <c r="R5208">
        <v>173</v>
      </c>
      <c r="S5208">
        <v>199</v>
      </c>
      <c r="T5208">
        <f>(Data[[#This Row],[mean_r]]/256)*100</f>
        <v>92.578125</v>
      </c>
      <c r="U5208">
        <f>(Data[[#This Row],[mean_g]]/256)*100</f>
        <v>67.578125</v>
      </c>
      <c r="V5208">
        <f>(Data[[#This Row],[mean_b]]/256)*100</f>
        <v>77.734375</v>
      </c>
      <c r="W5208">
        <v>0.73399999999999999</v>
      </c>
      <c r="X5208" t="s">
        <v>51</v>
      </c>
      <c r="Y5208" t="s">
        <v>45</v>
      </c>
      <c r="Z5208">
        <v>8335</v>
      </c>
      <c r="AA5208">
        <v>3.68</v>
      </c>
      <c r="AB5208">
        <v>13.8</v>
      </c>
      <c r="AC5208">
        <v>42.9</v>
      </c>
      <c r="AD5208">
        <v>232190</v>
      </c>
      <c r="AE5208">
        <v>81.5</v>
      </c>
      <c r="AF5208">
        <v>33.4</v>
      </c>
      <c r="AG5208" t="s">
        <v>46</v>
      </c>
      <c r="AH5208" t="s">
        <v>68</v>
      </c>
      <c r="AI5208" t="s">
        <v>56</v>
      </c>
      <c r="AJ5208">
        <v>100</v>
      </c>
      <c r="AK5208">
        <v>224</v>
      </c>
      <c r="AL5208">
        <v>0.20699999999999999</v>
      </c>
      <c r="AM5208">
        <v>0.91759999999999997</v>
      </c>
      <c r="AN5208">
        <v>0.82569999999999999</v>
      </c>
      <c r="AO5208">
        <f>Data[[#This Row],[labeller_confidence_score]]-Data[[#This Row],[cytodiffusion_classification_confidence]]</f>
        <v>-9.1899999999999982E-2</v>
      </c>
    </row>
    <row r="5209" spans="1:41" x14ac:dyDescent="0.3">
      <c r="A5209" t="s">
        <v>5282</v>
      </c>
      <c r="B5209" t="s">
        <v>85</v>
      </c>
      <c r="C5209">
        <v>0</v>
      </c>
      <c r="D5209" t="s">
        <v>50</v>
      </c>
      <c r="E5209">
        <v>11.86</v>
      </c>
      <c r="F5209">
        <v>57.9</v>
      </c>
      <c r="G5209">
        <v>0.66900000000000004</v>
      </c>
      <c r="H5209">
        <v>0.36499999999999999</v>
      </c>
      <c r="I5209">
        <f>Data[[#This Row],[nucleus_area_pct]]/Data[[#This Row],[cytoplasm_ratio]]</f>
        <v>158.63013698630138</v>
      </c>
      <c r="J5209">
        <v>0.8</v>
      </c>
      <c r="K5209">
        <v>0.41199999999999998</v>
      </c>
      <c r="L5209">
        <v>5.54</v>
      </c>
      <c r="M5209">
        <v>1.8</v>
      </c>
      <c r="N5209">
        <v>0.73899999999999999</v>
      </c>
      <c r="O5209">
        <v>454</v>
      </c>
      <c r="P5209">
        <v>78</v>
      </c>
      <c r="Q5209">
        <v>171</v>
      </c>
      <c r="R5209">
        <v>127</v>
      </c>
      <c r="S5209">
        <v>203</v>
      </c>
      <c r="T5209">
        <f>(Data[[#This Row],[mean_r]]/256)*100</f>
        <v>66.796875</v>
      </c>
      <c r="U5209">
        <f>(Data[[#This Row],[mean_g]]/256)*100</f>
        <v>49.609375</v>
      </c>
      <c r="V5209">
        <f>(Data[[#This Row],[mean_b]]/256)*100</f>
        <v>79.296875</v>
      </c>
      <c r="W5209">
        <v>0.83699999999999997</v>
      </c>
      <c r="X5209" t="s">
        <v>39</v>
      </c>
      <c r="Y5209" t="s">
        <v>40</v>
      </c>
      <c r="Z5209">
        <v>4739</v>
      </c>
      <c r="AA5209">
        <v>5.0599999999999996</v>
      </c>
      <c r="AB5209">
        <v>13</v>
      </c>
      <c r="AC5209">
        <v>40.799999999999997</v>
      </c>
      <c r="AD5209">
        <v>255030</v>
      </c>
      <c r="AE5209">
        <v>84.5</v>
      </c>
      <c r="AF5209">
        <v>34.5</v>
      </c>
      <c r="AG5209" t="s">
        <v>41</v>
      </c>
      <c r="AH5209" t="s">
        <v>68</v>
      </c>
      <c r="AI5209" t="s">
        <v>43</v>
      </c>
      <c r="AJ5209">
        <v>100</v>
      </c>
      <c r="AK5209">
        <v>360</v>
      </c>
      <c r="AL5209">
        <v>9.35E-2</v>
      </c>
      <c r="AM5209">
        <v>0.89829999999999999</v>
      </c>
      <c r="AN5209">
        <v>0.99709999999999999</v>
      </c>
      <c r="AO5209">
        <f>Data[[#This Row],[labeller_confidence_score]]-Data[[#This Row],[cytodiffusion_classification_confidence]]</f>
        <v>9.8799999999999999E-2</v>
      </c>
    </row>
    <row r="5210" spans="1:41" x14ac:dyDescent="0.3">
      <c r="A5210" t="s">
        <v>5283</v>
      </c>
      <c r="B5210" t="s">
        <v>37</v>
      </c>
      <c r="C5210">
        <v>1</v>
      </c>
      <c r="D5210" t="s">
        <v>38</v>
      </c>
      <c r="E5210">
        <v>13.13</v>
      </c>
      <c r="F5210">
        <v>57.7</v>
      </c>
      <c r="G5210">
        <v>0.45300000000000001</v>
      </c>
      <c r="H5210">
        <v>0.41899999999999998</v>
      </c>
      <c r="I5210">
        <f>Data[[#This Row],[nucleus_area_pct]]/Data[[#This Row],[cytoplasm_ratio]]</f>
        <v>137.70883054892602</v>
      </c>
      <c r="J5210">
        <v>0.65100000000000002</v>
      </c>
      <c r="K5210">
        <v>0.36099999999999999</v>
      </c>
      <c r="L5210">
        <v>2.96</v>
      </c>
      <c r="M5210">
        <v>6</v>
      </c>
      <c r="N5210">
        <v>0.752</v>
      </c>
      <c r="O5210">
        <v>576</v>
      </c>
      <c r="P5210">
        <v>91</v>
      </c>
      <c r="Q5210">
        <v>204</v>
      </c>
      <c r="R5210">
        <v>162</v>
      </c>
      <c r="S5210">
        <v>157</v>
      </c>
      <c r="T5210">
        <f>(Data[[#This Row],[mean_r]]/256)*100</f>
        <v>79.6875</v>
      </c>
      <c r="U5210">
        <f>(Data[[#This Row],[mean_g]]/256)*100</f>
        <v>63.28125</v>
      </c>
      <c r="V5210">
        <f>(Data[[#This Row],[mean_b]]/256)*100</f>
        <v>61.328125</v>
      </c>
      <c r="W5210">
        <v>0.67900000000000005</v>
      </c>
      <c r="X5210" t="s">
        <v>51</v>
      </c>
      <c r="Y5210" t="s">
        <v>40</v>
      </c>
      <c r="Z5210">
        <v>7477</v>
      </c>
      <c r="AA5210">
        <v>6.21</v>
      </c>
      <c r="AB5210">
        <v>11.9</v>
      </c>
      <c r="AC5210">
        <v>38.700000000000003</v>
      </c>
      <c r="AD5210">
        <v>302651</v>
      </c>
      <c r="AE5210">
        <v>118.9</v>
      </c>
      <c r="AF5210">
        <v>35</v>
      </c>
      <c r="AG5210" t="s">
        <v>41</v>
      </c>
      <c r="AH5210" t="s">
        <v>42</v>
      </c>
      <c r="AI5210" t="s">
        <v>56</v>
      </c>
      <c r="AJ5210">
        <v>60</v>
      </c>
      <c r="AK5210">
        <v>224</v>
      </c>
      <c r="AL5210">
        <v>0.94989999999999997</v>
      </c>
      <c r="AM5210">
        <v>0.63249999999999995</v>
      </c>
      <c r="AN5210">
        <v>0.71440000000000003</v>
      </c>
      <c r="AO5210">
        <f>Data[[#This Row],[labeller_confidence_score]]-Data[[#This Row],[cytodiffusion_classification_confidence]]</f>
        <v>8.1900000000000084E-2</v>
      </c>
    </row>
    <row r="5211" spans="1:41" x14ac:dyDescent="0.3">
      <c r="A5211" t="s">
        <v>5284</v>
      </c>
      <c r="B5211" t="s">
        <v>37</v>
      </c>
      <c r="C5211">
        <v>1</v>
      </c>
      <c r="D5211" t="s">
        <v>38</v>
      </c>
      <c r="E5211">
        <v>14.95</v>
      </c>
      <c r="F5211">
        <v>61.1</v>
      </c>
      <c r="G5211">
        <v>0.67600000000000005</v>
      </c>
      <c r="H5211">
        <v>0.40799999999999997</v>
      </c>
      <c r="I5211">
        <f>Data[[#This Row],[nucleus_area_pct]]/Data[[#This Row],[cytoplasm_ratio]]</f>
        <v>149.75490196078434</v>
      </c>
      <c r="J5211">
        <v>0.60799999999999998</v>
      </c>
      <c r="K5211">
        <v>0.32</v>
      </c>
      <c r="L5211">
        <v>2.69</v>
      </c>
      <c r="M5211">
        <v>6.7</v>
      </c>
      <c r="N5211">
        <v>0.746</v>
      </c>
      <c r="O5211">
        <v>346</v>
      </c>
      <c r="P5211">
        <v>75</v>
      </c>
      <c r="Q5211">
        <v>209</v>
      </c>
      <c r="R5211">
        <v>160</v>
      </c>
      <c r="S5211">
        <v>230</v>
      </c>
      <c r="T5211">
        <f>(Data[[#This Row],[mean_r]]/256)*100</f>
        <v>81.640625</v>
      </c>
      <c r="U5211">
        <f>(Data[[#This Row],[mean_g]]/256)*100</f>
        <v>62.5</v>
      </c>
      <c r="V5211">
        <f>(Data[[#This Row],[mean_b]]/256)*100</f>
        <v>89.84375</v>
      </c>
      <c r="W5211">
        <v>0.63200000000000001</v>
      </c>
      <c r="X5211" t="s">
        <v>51</v>
      </c>
      <c r="Y5211" t="s">
        <v>45</v>
      </c>
      <c r="Z5211">
        <v>5481</v>
      </c>
      <c r="AA5211">
        <v>3.84</v>
      </c>
      <c r="AB5211">
        <v>11.7</v>
      </c>
      <c r="AC5211">
        <v>37.6</v>
      </c>
      <c r="AD5211">
        <v>226260</v>
      </c>
      <c r="AE5211">
        <v>62.6</v>
      </c>
      <c r="AF5211">
        <v>34.4</v>
      </c>
      <c r="AG5211" t="s">
        <v>41</v>
      </c>
      <c r="AH5211" t="s">
        <v>68</v>
      </c>
      <c r="AI5211" t="s">
        <v>52</v>
      </c>
      <c r="AJ5211">
        <v>100</v>
      </c>
      <c r="AK5211">
        <v>224</v>
      </c>
      <c r="AL5211">
        <v>0.88980000000000004</v>
      </c>
      <c r="AM5211">
        <v>0.754</v>
      </c>
      <c r="AN5211">
        <v>0.8</v>
      </c>
      <c r="AO5211">
        <f>Data[[#This Row],[labeller_confidence_score]]-Data[[#This Row],[cytodiffusion_classification_confidence]]</f>
        <v>4.6000000000000041E-2</v>
      </c>
    </row>
    <row r="5212" spans="1:41" x14ac:dyDescent="0.3">
      <c r="A5212" t="s">
        <v>5285</v>
      </c>
      <c r="B5212" t="s">
        <v>62</v>
      </c>
      <c r="C5212">
        <v>0</v>
      </c>
      <c r="D5212" t="s">
        <v>50</v>
      </c>
      <c r="E5212">
        <v>9.4600000000000009</v>
      </c>
      <c r="F5212">
        <v>77</v>
      </c>
      <c r="G5212">
        <v>0.83299999999999996</v>
      </c>
      <c r="H5212">
        <v>0.112</v>
      </c>
      <c r="I5212">
        <f>Data[[#This Row],[nucleus_area_pct]]/Data[[#This Row],[cytoplasm_ratio]]</f>
        <v>687.5</v>
      </c>
      <c r="J5212">
        <v>0.81599999999999995</v>
      </c>
      <c r="K5212">
        <v>0.253</v>
      </c>
      <c r="L5212">
        <v>0.91</v>
      </c>
      <c r="M5212">
        <v>1</v>
      </c>
      <c r="N5212">
        <v>0.98299999999999998</v>
      </c>
      <c r="O5212">
        <v>285</v>
      </c>
      <c r="P5212">
        <v>64</v>
      </c>
      <c r="Q5212">
        <v>190</v>
      </c>
      <c r="R5212">
        <v>138</v>
      </c>
      <c r="S5212">
        <v>194</v>
      </c>
      <c r="T5212">
        <f>(Data[[#This Row],[mean_r]]/256)*100</f>
        <v>74.21875</v>
      </c>
      <c r="U5212">
        <f>(Data[[#This Row],[mean_g]]/256)*100</f>
        <v>53.90625</v>
      </c>
      <c r="V5212">
        <f>(Data[[#This Row],[mean_b]]/256)*100</f>
        <v>75.78125</v>
      </c>
      <c r="W5212">
        <v>0.63100000000000001</v>
      </c>
      <c r="X5212" t="s">
        <v>63</v>
      </c>
      <c r="Y5212" t="s">
        <v>45</v>
      </c>
      <c r="Z5212">
        <v>5253</v>
      </c>
      <c r="AA5212">
        <v>2.63</v>
      </c>
      <c r="AB5212">
        <v>15.4</v>
      </c>
      <c r="AC5212">
        <v>35.6</v>
      </c>
      <c r="AD5212">
        <v>249352</v>
      </c>
      <c r="AE5212">
        <v>80.5</v>
      </c>
      <c r="AF5212">
        <v>32.200000000000003</v>
      </c>
      <c r="AG5212" t="s">
        <v>41</v>
      </c>
      <c r="AH5212" t="s">
        <v>68</v>
      </c>
      <c r="AI5212" t="s">
        <v>43</v>
      </c>
      <c r="AJ5212">
        <v>60</v>
      </c>
      <c r="AK5212">
        <v>224</v>
      </c>
      <c r="AL5212">
        <v>0.1047</v>
      </c>
      <c r="AM5212">
        <v>0.79079999999999995</v>
      </c>
      <c r="AN5212">
        <v>0.84240000000000004</v>
      </c>
      <c r="AO5212">
        <f>Data[[#This Row],[labeller_confidence_score]]-Data[[#This Row],[cytodiffusion_classification_confidence]]</f>
        <v>5.160000000000009E-2</v>
      </c>
    </row>
    <row r="5213" spans="1:41" x14ac:dyDescent="0.3">
      <c r="A5213" t="s">
        <v>5286</v>
      </c>
      <c r="B5213" t="s">
        <v>110</v>
      </c>
      <c r="C5213">
        <v>1</v>
      </c>
      <c r="D5213" t="s">
        <v>104</v>
      </c>
      <c r="E5213">
        <v>8.76</v>
      </c>
      <c r="F5213">
        <v>0</v>
      </c>
      <c r="G5213">
        <v>0</v>
      </c>
      <c r="H5213">
        <v>1</v>
      </c>
      <c r="I5213">
        <f>Data[[#This Row],[nucleus_area_pct]]/Data[[#This Row],[cytoplasm_ratio]]</f>
        <v>0</v>
      </c>
      <c r="J5213">
        <v>0.88600000000000001</v>
      </c>
      <c r="K5213">
        <v>0.19700000000000001</v>
      </c>
      <c r="L5213">
        <v>0.55000000000000004</v>
      </c>
      <c r="M5213">
        <v>1</v>
      </c>
      <c r="N5213">
        <v>0.95699999999999996</v>
      </c>
      <c r="O5213">
        <v>216</v>
      </c>
      <c r="P5213">
        <v>47</v>
      </c>
      <c r="Q5213">
        <v>231</v>
      </c>
      <c r="R5213">
        <v>130</v>
      </c>
      <c r="S5213">
        <v>144</v>
      </c>
      <c r="T5213">
        <f>(Data[[#This Row],[mean_r]]/256)*100</f>
        <v>90.234375</v>
      </c>
      <c r="U5213">
        <f>(Data[[#This Row],[mean_g]]/256)*100</f>
        <v>50.78125</v>
      </c>
      <c r="V5213">
        <f>(Data[[#This Row],[mean_b]]/256)*100</f>
        <v>56.25</v>
      </c>
      <c r="W5213">
        <v>0.53400000000000003</v>
      </c>
      <c r="X5213" t="s">
        <v>63</v>
      </c>
      <c r="Y5213" t="s">
        <v>45</v>
      </c>
      <c r="Z5213">
        <v>6735</v>
      </c>
      <c r="AA5213">
        <v>5.84</v>
      </c>
      <c r="AB5213">
        <v>13.2</v>
      </c>
      <c r="AC5213">
        <v>31.7</v>
      </c>
      <c r="AD5213">
        <v>178602</v>
      </c>
      <c r="AE5213">
        <v>92.3</v>
      </c>
      <c r="AF5213">
        <v>32.5</v>
      </c>
      <c r="AG5213" t="s">
        <v>64</v>
      </c>
      <c r="AH5213" t="s">
        <v>42</v>
      </c>
      <c r="AI5213" t="s">
        <v>56</v>
      </c>
      <c r="AJ5213">
        <v>60</v>
      </c>
      <c r="AK5213">
        <v>224</v>
      </c>
      <c r="AL5213">
        <v>0.69350000000000001</v>
      </c>
      <c r="AM5213">
        <v>0.78220000000000001</v>
      </c>
      <c r="AN5213">
        <v>0.61729999999999996</v>
      </c>
      <c r="AO5213">
        <f>Data[[#This Row],[labeller_confidence_score]]-Data[[#This Row],[cytodiffusion_classification_confidence]]</f>
        <v>-0.16490000000000005</v>
      </c>
    </row>
    <row r="5214" spans="1:41" x14ac:dyDescent="0.3">
      <c r="A5214" t="s">
        <v>5287</v>
      </c>
      <c r="B5214" t="s">
        <v>133</v>
      </c>
      <c r="C5214">
        <v>1</v>
      </c>
      <c r="D5214" t="s">
        <v>104</v>
      </c>
      <c r="E5214">
        <v>7.71</v>
      </c>
      <c r="F5214">
        <v>0</v>
      </c>
      <c r="G5214">
        <v>0</v>
      </c>
      <c r="H5214">
        <v>1</v>
      </c>
      <c r="I5214">
        <f>Data[[#This Row],[nucleus_area_pct]]/Data[[#This Row],[cytoplasm_ratio]]</f>
        <v>0</v>
      </c>
      <c r="J5214">
        <v>0.46700000000000003</v>
      </c>
      <c r="K5214">
        <v>0.78</v>
      </c>
      <c r="L5214">
        <v>0.26</v>
      </c>
      <c r="M5214">
        <v>1</v>
      </c>
      <c r="N5214">
        <v>0.85599999999999998</v>
      </c>
      <c r="O5214">
        <v>226</v>
      </c>
      <c r="P5214">
        <v>52</v>
      </c>
      <c r="Q5214">
        <v>234</v>
      </c>
      <c r="R5214">
        <v>135</v>
      </c>
      <c r="S5214">
        <v>131</v>
      </c>
      <c r="T5214">
        <f>(Data[[#This Row],[mean_r]]/256)*100</f>
        <v>91.40625</v>
      </c>
      <c r="U5214">
        <f>(Data[[#This Row],[mean_g]]/256)*100</f>
        <v>52.734375</v>
      </c>
      <c r="V5214">
        <f>(Data[[#This Row],[mean_b]]/256)*100</f>
        <v>51.171875</v>
      </c>
      <c r="W5214">
        <v>0.40600000000000003</v>
      </c>
      <c r="X5214" t="s">
        <v>63</v>
      </c>
      <c r="Y5214" t="s">
        <v>45</v>
      </c>
      <c r="Z5214">
        <v>3118</v>
      </c>
      <c r="AA5214">
        <v>4.6900000000000004</v>
      </c>
      <c r="AB5214">
        <v>11.7</v>
      </c>
      <c r="AC5214">
        <v>36.700000000000003</v>
      </c>
      <c r="AD5214">
        <v>238315</v>
      </c>
      <c r="AE5214">
        <v>81.7</v>
      </c>
      <c r="AF5214">
        <v>33.9</v>
      </c>
      <c r="AG5214" t="s">
        <v>46</v>
      </c>
      <c r="AH5214" t="s">
        <v>42</v>
      </c>
      <c r="AI5214" t="s">
        <v>52</v>
      </c>
      <c r="AJ5214">
        <v>60</v>
      </c>
      <c r="AK5214">
        <v>360</v>
      </c>
      <c r="AL5214">
        <v>0.80469999999999997</v>
      </c>
      <c r="AM5214">
        <v>0.76870000000000005</v>
      </c>
      <c r="AN5214">
        <v>0.68130000000000002</v>
      </c>
      <c r="AO5214">
        <f>Data[[#This Row],[labeller_confidence_score]]-Data[[#This Row],[cytodiffusion_classification_confidence]]</f>
        <v>-8.7400000000000033E-2</v>
      </c>
    </row>
    <row r="5215" spans="1:41" x14ac:dyDescent="0.3">
      <c r="A5215" t="s">
        <v>5288</v>
      </c>
      <c r="B5215" t="s">
        <v>49</v>
      </c>
      <c r="C5215">
        <v>0</v>
      </c>
      <c r="D5215" t="s">
        <v>50</v>
      </c>
      <c r="E5215">
        <v>14.55</v>
      </c>
      <c r="F5215">
        <v>52.5</v>
      </c>
      <c r="G5215">
        <v>0.496</v>
      </c>
      <c r="H5215">
        <v>0.46</v>
      </c>
      <c r="I5215">
        <f>Data[[#This Row],[nucleus_area_pct]]/Data[[#This Row],[cytoplasm_ratio]]</f>
        <v>114.13043478260869</v>
      </c>
      <c r="J5215">
        <v>0.752</v>
      </c>
      <c r="K5215">
        <v>0.317</v>
      </c>
      <c r="L5215">
        <v>2.96</v>
      </c>
      <c r="M5215">
        <v>4.4000000000000004</v>
      </c>
      <c r="N5215">
        <v>0.81299999999999994</v>
      </c>
      <c r="O5215">
        <v>353</v>
      </c>
      <c r="P5215">
        <v>59</v>
      </c>
      <c r="Q5215">
        <v>243</v>
      </c>
      <c r="R5215">
        <v>156</v>
      </c>
      <c r="S5215">
        <v>191</v>
      </c>
      <c r="T5215">
        <f>(Data[[#This Row],[mean_r]]/256)*100</f>
        <v>94.921875</v>
      </c>
      <c r="U5215">
        <f>(Data[[#This Row],[mean_g]]/256)*100</f>
        <v>60.9375</v>
      </c>
      <c r="V5215">
        <f>(Data[[#This Row],[mean_b]]/256)*100</f>
        <v>74.609375</v>
      </c>
      <c r="W5215">
        <v>0.59599999999999997</v>
      </c>
      <c r="X5215" t="s">
        <v>51</v>
      </c>
      <c r="Y5215" t="s">
        <v>40</v>
      </c>
      <c r="Z5215">
        <v>7802</v>
      </c>
      <c r="AA5215">
        <v>4.6100000000000003</v>
      </c>
      <c r="AB5215">
        <v>16.399999999999999</v>
      </c>
      <c r="AC5215">
        <v>47</v>
      </c>
      <c r="AD5215">
        <v>306050</v>
      </c>
      <c r="AE5215">
        <v>87.5</v>
      </c>
      <c r="AF5215">
        <v>33.4</v>
      </c>
      <c r="AG5215" t="s">
        <v>46</v>
      </c>
      <c r="AH5215" t="s">
        <v>47</v>
      </c>
      <c r="AI5215" t="s">
        <v>43</v>
      </c>
      <c r="AJ5215">
        <v>40</v>
      </c>
      <c r="AK5215">
        <v>224</v>
      </c>
      <c r="AL5215">
        <v>0.12189999999999999</v>
      </c>
      <c r="AM5215">
        <v>0.9073</v>
      </c>
      <c r="AN5215">
        <v>0.9103</v>
      </c>
      <c r="AO5215">
        <f>Data[[#This Row],[labeller_confidence_score]]-Data[[#This Row],[cytodiffusion_classification_confidence]]</f>
        <v>3.0000000000000027E-3</v>
      </c>
    </row>
    <row r="5216" spans="1:41" x14ac:dyDescent="0.3">
      <c r="A5216" t="s">
        <v>5289</v>
      </c>
      <c r="B5216" t="s">
        <v>54</v>
      </c>
      <c r="C5216">
        <v>0</v>
      </c>
      <c r="D5216" t="s">
        <v>54</v>
      </c>
      <c r="E5216">
        <v>7.3</v>
      </c>
      <c r="F5216">
        <v>0</v>
      </c>
      <c r="G5216">
        <v>0</v>
      </c>
      <c r="H5216">
        <v>1</v>
      </c>
      <c r="I5216">
        <f>Data[[#This Row],[nucleus_area_pct]]/Data[[#This Row],[cytoplasm_ratio]]</f>
        <v>0</v>
      </c>
      <c r="J5216">
        <v>0.93400000000000005</v>
      </c>
      <c r="K5216">
        <v>0.25900000000000001</v>
      </c>
      <c r="L5216">
        <v>0.36</v>
      </c>
      <c r="M5216">
        <v>1</v>
      </c>
      <c r="N5216">
        <v>0.95799999999999996</v>
      </c>
      <c r="O5216">
        <v>181</v>
      </c>
      <c r="P5216">
        <v>56</v>
      </c>
      <c r="Q5216">
        <v>226</v>
      </c>
      <c r="R5216">
        <v>123</v>
      </c>
      <c r="S5216">
        <v>127</v>
      </c>
      <c r="T5216">
        <f>(Data[[#This Row],[mean_r]]/256)*100</f>
        <v>88.28125</v>
      </c>
      <c r="U5216">
        <f>(Data[[#This Row],[mean_g]]/256)*100</f>
        <v>48.046875</v>
      </c>
      <c r="V5216">
        <f>(Data[[#This Row],[mean_b]]/256)*100</f>
        <v>49.609375</v>
      </c>
      <c r="W5216">
        <v>0.498</v>
      </c>
      <c r="X5216" t="s">
        <v>39</v>
      </c>
      <c r="Y5216" t="s">
        <v>40</v>
      </c>
      <c r="Z5216">
        <v>7081</v>
      </c>
      <c r="AA5216">
        <v>4.8899999999999997</v>
      </c>
      <c r="AB5216">
        <v>12.7</v>
      </c>
      <c r="AC5216">
        <v>40.799999999999997</v>
      </c>
      <c r="AD5216">
        <v>302937</v>
      </c>
      <c r="AE5216">
        <v>99.2</v>
      </c>
      <c r="AF5216">
        <v>31.7</v>
      </c>
      <c r="AG5216" t="s">
        <v>41</v>
      </c>
      <c r="AH5216" t="s">
        <v>68</v>
      </c>
      <c r="AI5216" t="s">
        <v>43</v>
      </c>
      <c r="AJ5216">
        <v>100</v>
      </c>
      <c r="AK5216">
        <v>360</v>
      </c>
      <c r="AL5216">
        <v>7.2599999999999998E-2</v>
      </c>
      <c r="AM5216">
        <v>0.90849999999999997</v>
      </c>
      <c r="AN5216">
        <v>0.9133</v>
      </c>
      <c r="AO5216">
        <f>Data[[#This Row],[labeller_confidence_score]]-Data[[#This Row],[cytodiffusion_classification_confidence]]</f>
        <v>4.8000000000000265E-3</v>
      </c>
    </row>
    <row r="5217" spans="1:41" x14ac:dyDescent="0.3">
      <c r="A5217" t="s">
        <v>5290</v>
      </c>
      <c r="B5217" t="s">
        <v>49</v>
      </c>
      <c r="C5217">
        <v>0</v>
      </c>
      <c r="D5217" t="s">
        <v>50</v>
      </c>
      <c r="E5217">
        <v>11.66</v>
      </c>
      <c r="F5217">
        <v>53.7</v>
      </c>
      <c r="G5217">
        <v>0.64600000000000002</v>
      </c>
      <c r="H5217">
        <v>0.49199999999999999</v>
      </c>
      <c r="I5217">
        <f>Data[[#This Row],[nucleus_area_pct]]/Data[[#This Row],[cytoplasm_ratio]]</f>
        <v>109.14634146341464</v>
      </c>
      <c r="J5217">
        <v>0.79600000000000004</v>
      </c>
      <c r="K5217">
        <v>0.38</v>
      </c>
      <c r="L5217">
        <v>2.67</v>
      </c>
      <c r="M5217">
        <v>2.2000000000000002</v>
      </c>
      <c r="N5217">
        <v>0.82599999999999996</v>
      </c>
      <c r="O5217">
        <v>459</v>
      </c>
      <c r="P5217">
        <v>71</v>
      </c>
      <c r="Q5217">
        <v>201</v>
      </c>
      <c r="R5217">
        <v>166</v>
      </c>
      <c r="S5217">
        <v>183</v>
      </c>
      <c r="T5217">
        <f>(Data[[#This Row],[mean_r]]/256)*100</f>
        <v>78.515625</v>
      </c>
      <c r="U5217">
        <f>(Data[[#This Row],[mean_g]]/256)*100</f>
        <v>64.84375</v>
      </c>
      <c r="V5217">
        <f>(Data[[#This Row],[mean_b]]/256)*100</f>
        <v>71.484375</v>
      </c>
      <c r="W5217">
        <v>0.76800000000000002</v>
      </c>
      <c r="X5217" t="s">
        <v>51</v>
      </c>
      <c r="Y5217" t="s">
        <v>45</v>
      </c>
      <c r="Z5217">
        <v>10081</v>
      </c>
      <c r="AA5217">
        <v>5.85</v>
      </c>
      <c r="AB5217">
        <v>12.8</v>
      </c>
      <c r="AC5217">
        <v>41.5</v>
      </c>
      <c r="AD5217">
        <v>259497</v>
      </c>
      <c r="AE5217">
        <v>78.3</v>
      </c>
      <c r="AF5217">
        <v>32.799999999999997</v>
      </c>
      <c r="AG5217" t="s">
        <v>64</v>
      </c>
      <c r="AH5217" t="s">
        <v>47</v>
      </c>
      <c r="AI5217" t="s">
        <v>56</v>
      </c>
      <c r="AJ5217">
        <v>100</v>
      </c>
      <c r="AK5217">
        <v>360</v>
      </c>
      <c r="AL5217">
        <v>7.2800000000000004E-2</v>
      </c>
      <c r="AM5217">
        <v>0.87480000000000002</v>
      </c>
      <c r="AN5217">
        <v>0.93889999999999996</v>
      </c>
      <c r="AO5217">
        <f>Data[[#This Row],[labeller_confidence_score]]-Data[[#This Row],[cytodiffusion_classification_confidence]]</f>
        <v>6.4099999999999935E-2</v>
      </c>
    </row>
    <row r="5218" spans="1:41" x14ac:dyDescent="0.3">
      <c r="A5218" t="s">
        <v>5291</v>
      </c>
      <c r="B5218" t="s">
        <v>180</v>
      </c>
      <c r="C5218">
        <v>1</v>
      </c>
      <c r="D5218" t="s">
        <v>181</v>
      </c>
      <c r="E5218">
        <v>7.31</v>
      </c>
      <c r="F5218">
        <v>0</v>
      </c>
      <c r="G5218">
        <v>0</v>
      </c>
      <c r="H5218">
        <v>1</v>
      </c>
      <c r="I5218">
        <f>Data[[#This Row],[nucleus_area_pct]]/Data[[#This Row],[cytoplasm_ratio]]</f>
        <v>0</v>
      </c>
      <c r="J5218">
        <v>0.34799999999999998</v>
      </c>
      <c r="K5218">
        <v>0.92</v>
      </c>
      <c r="L5218">
        <v>0.55000000000000004</v>
      </c>
      <c r="M5218">
        <v>1</v>
      </c>
      <c r="N5218">
        <v>0.86499999999999999</v>
      </c>
      <c r="O5218">
        <v>166</v>
      </c>
      <c r="P5218">
        <v>42</v>
      </c>
      <c r="Q5218">
        <v>209</v>
      </c>
      <c r="R5218">
        <v>132</v>
      </c>
      <c r="S5218">
        <v>111</v>
      </c>
      <c r="T5218">
        <f>(Data[[#This Row],[mean_r]]/256)*100</f>
        <v>81.640625</v>
      </c>
      <c r="U5218">
        <f>(Data[[#This Row],[mean_g]]/256)*100</f>
        <v>51.5625</v>
      </c>
      <c r="V5218">
        <f>(Data[[#This Row],[mean_b]]/256)*100</f>
        <v>43.359375</v>
      </c>
      <c r="W5218">
        <v>0.5</v>
      </c>
      <c r="X5218" t="s">
        <v>51</v>
      </c>
      <c r="Y5218" t="s">
        <v>40</v>
      </c>
      <c r="Z5218">
        <v>7965</v>
      </c>
      <c r="AA5218">
        <v>5.18</v>
      </c>
      <c r="AB5218">
        <v>11</v>
      </c>
      <c r="AC5218">
        <v>44</v>
      </c>
      <c r="AD5218">
        <v>231302</v>
      </c>
      <c r="AE5218">
        <v>102.6</v>
      </c>
      <c r="AF5218">
        <v>34.5</v>
      </c>
      <c r="AG5218" t="s">
        <v>64</v>
      </c>
      <c r="AH5218" t="s">
        <v>68</v>
      </c>
      <c r="AI5218" t="s">
        <v>52</v>
      </c>
      <c r="AJ5218">
        <v>40</v>
      </c>
      <c r="AK5218">
        <v>512</v>
      </c>
      <c r="AL5218">
        <v>0.80940000000000001</v>
      </c>
      <c r="AM5218">
        <v>0.92559999999999998</v>
      </c>
      <c r="AN5218">
        <v>0.91520000000000001</v>
      </c>
      <c r="AO5218">
        <f>Data[[#This Row],[labeller_confidence_score]]-Data[[#This Row],[cytodiffusion_classification_confidence]]</f>
        <v>-1.0399999999999965E-2</v>
      </c>
    </row>
    <row r="5219" spans="1:41" x14ac:dyDescent="0.3">
      <c r="A5219" t="s">
        <v>5292</v>
      </c>
      <c r="B5219" t="s">
        <v>54</v>
      </c>
      <c r="C5219">
        <v>0</v>
      </c>
      <c r="D5219" t="s">
        <v>54</v>
      </c>
      <c r="E5219">
        <v>7.6</v>
      </c>
      <c r="F5219">
        <v>0</v>
      </c>
      <c r="G5219">
        <v>0</v>
      </c>
      <c r="H5219">
        <v>1</v>
      </c>
      <c r="I5219">
        <f>Data[[#This Row],[nucleus_area_pct]]/Data[[#This Row],[cytoplasm_ratio]]</f>
        <v>0</v>
      </c>
      <c r="J5219">
        <v>0.90700000000000003</v>
      </c>
      <c r="K5219">
        <v>0.219</v>
      </c>
      <c r="L5219">
        <v>0.45</v>
      </c>
      <c r="M5219">
        <v>1</v>
      </c>
      <c r="N5219">
        <v>0.93400000000000005</v>
      </c>
      <c r="O5219">
        <v>180</v>
      </c>
      <c r="P5219">
        <v>43</v>
      </c>
      <c r="Q5219">
        <v>229</v>
      </c>
      <c r="R5219">
        <v>123</v>
      </c>
      <c r="S5219">
        <v>143</v>
      </c>
      <c r="T5219">
        <f>(Data[[#This Row],[mean_r]]/256)*100</f>
        <v>89.453125</v>
      </c>
      <c r="U5219">
        <f>(Data[[#This Row],[mean_g]]/256)*100</f>
        <v>48.046875</v>
      </c>
      <c r="V5219">
        <f>(Data[[#This Row],[mean_b]]/256)*100</f>
        <v>55.859375</v>
      </c>
      <c r="W5219">
        <v>0.46600000000000003</v>
      </c>
      <c r="X5219" t="s">
        <v>51</v>
      </c>
      <c r="Y5219" t="s">
        <v>40</v>
      </c>
      <c r="Z5219">
        <v>7440</v>
      </c>
      <c r="AA5219">
        <v>4.59</v>
      </c>
      <c r="AB5219">
        <v>12.1</v>
      </c>
      <c r="AC5219">
        <v>33.700000000000003</v>
      </c>
      <c r="AD5219">
        <v>188334</v>
      </c>
      <c r="AE5219">
        <v>96.7</v>
      </c>
      <c r="AF5219">
        <v>32.1</v>
      </c>
      <c r="AG5219" t="s">
        <v>46</v>
      </c>
      <c r="AH5219" t="s">
        <v>47</v>
      </c>
      <c r="AI5219" t="s">
        <v>52</v>
      </c>
      <c r="AJ5219">
        <v>100</v>
      </c>
      <c r="AK5219">
        <v>256</v>
      </c>
      <c r="AL5219">
        <v>4.1599999999999998E-2</v>
      </c>
      <c r="AM5219">
        <v>0.93879999999999997</v>
      </c>
      <c r="AN5219">
        <v>0.82679999999999998</v>
      </c>
      <c r="AO5219">
        <f>Data[[#This Row],[labeller_confidence_score]]-Data[[#This Row],[cytodiffusion_classification_confidence]]</f>
        <v>-0.11199999999999999</v>
      </c>
    </row>
    <row r="5220" spans="1:41" x14ac:dyDescent="0.3">
      <c r="A5220" t="s">
        <v>5293</v>
      </c>
      <c r="B5220" t="s">
        <v>85</v>
      </c>
      <c r="C5220">
        <v>0</v>
      </c>
      <c r="D5220" t="s">
        <v>50</v>
      </c>
      <c r="E5220">
        <v>12.03</v>
      </c>
      <c r="F5220">
        <v>60.6</v>
      </c>
      <c r="G5220">
        <v>0.63600000000000001</v>
      </c>
      <c r="H5220">
        <v>0.43099999999999999</v>
      </c>
      <c r="I5220">
        <f>Data[[#This Row],[nucleus_area_pct]]/Data[[#This Row],[cytoplasm_ratio]]</f>
        <v>140.60324825986081</v>
      </c>
      <c r="J5220">
        <v>0.72099999999999997</v>
      </c>
      <c r="K5220">
        <v>0.42799999999999999</v>
      </c>
      <c r="L5220">
        <v>4.32</v>
      </c>
      <c r="M5220">
        <v>2.2000000000000002</v>
      </c>
      <c r="N5220">
        <v>0.77800000000000002</v>
      </c>
      <c r="O5220">
        <v>388</v>
      </c>
      <c r="P5220">
        <v>70</v>
      </c>
      <c r="Q5220">
        <v>182</v>
      </c>
      <c r="R5220">
        <v>147</v>
      </c>
      <c r="S5220">
        <v>203</v>
      </c>
      <c r="T5220">
        <f>(Data[[#This Row],[mean_r]]/256)*100</f>
        <v>71.09375</v>
      </c>
      <c r="U5220">
        <f>(Data[[#This Row],[mean_g]]/256)*100</f>
        <v>57.421875</v>
      </c>
      <c r="V5220">
        <f>(Data[[#This Row],[mean_b]]/256)*100</f>
        <v>79.296875</v>
      </c>
      <c r="W5220">
        <v>0.75800000000000001</v>
      </c>
      <c r="X5220" t="s">
        <v>63</v>
      </c>
      <c r="Y5220" t="s">
        <v>40</v>
      </c>
      <c r="Z5220">
        <v>10016</v>
      </c>
      <c r="AA5220">
        <v>5.07</v>
      </c>
      <c r="AB5220">
        <v>14.4</v>
      </c>
      <c r="AC5220">
        <v>34.200000000000003</v>
      </c>
      <c r="AD5220">
        <v>432074</v>
      </c>
      <c r="AE5220">
        <v>91.7</v>
      </c>
      <c r="AF5220">
        <v>32.4</v>
      </c>
      <c r="AG5220" t="s">
        <v>41</v>
      </c>
      <c r="AH5220" t="s">
        <v>42</v>
      </c>
      <c r="AI5220" t="s">
        <v>52</v>
      </c>
      <c r="AJ5220">
        <v>100</v>
      </c>
      <c r="AK5220">
        <v>256</v>
      </c>
      <c r="AL5220">
        <v>0.1512</v>
      </c>
      <c r="AM5220">
        <v>0.83530000000000004</v>
      </c>
      <c r="AN5220">
        <v>0.90739999999999998</v>
      </c>
      <c r="AO5220">
        <f>Data[[#This Row],[labeller_confidence_score]]-Data[[#This Row],[cytodiffusion_classification_confidence]]</f>
        <v>7.2099999999999942E-2</v>
      </c>
    </row>
    <row r="5221" spans="1:41" x14ac:dyDescent="0.3">
      <c r="A5221" t="s">
        <v>5294</v>
      </c>
      <c r="B5221" t="s">
        <v>62</v>
      </c>
      <c r="C5221">
        <v>0</v>
      </c>
      <c r="D5221" t="s">
        <v>50</v>
      </c>
      <c r="E5221">
        <v>9.08</v>
      </c>
      <c r="F5221">
        <v>74.599999999999994</v>
      </c>
      <c r="G5221">
        <v>0.75800000000000001</v>
      </c>
      <c r="H5221">
        <v>0.23799999999999999</v>
      </c>
      <c r="I5221">
        <f>Data[[#This Row],[nucleus_area_pct]]/Data[[#This Row],[cytoplasm_ratio]]</f>
        <v>313.44537815126051</v>
      </c>
      <c r="J5221">
        <v>0.89</v>
      </c>
      <c r="K5221">
        <v>0.30399999999999999</v>
      </c>
      <c r="L5221">
        <v>1.35</v>
      </c>
      <c r="M5221">
        <v>1</v>
      </c>
      <c r="N5221">
        <v>0.96699999999999997</v>
      </c>
      <c r="O5221">
        <v>340</v>
      </c>
      <c r="P5221">
        <v>45</v>
      </c>
      <c r="Q5221">
        <v>200</v>
      </c>
      <c r="R5221">
        <v>148</v>
      </c>
      <c r="S5221">
        <v>191</v>
      </c>
      <c r="T5221">
        <f>(Data[[#This Row],[mean_r]]/256)*100</f>
        <v>78.125</v>
      </c>
      <c r="U5221">
        <f>(Data[[#This Row],[mean_g]]/256)*100</f>
        <v>57.8125</v>
      </c>
      <c r="V5221">
        <f>(Data[[#This Row],[mean_b]]/256)*100</f>
        <v>74.609375</v>
      </c>
      <c r="W5221">
        <v>0.67100000000000004</v>
      </c>
      <c r="X5221" t="s">
        <v>63</v>
      </c>
      <c r="Y5221" t="s">
        <v>40</v>
      </c>
      <c r="Z5221">
        <v>4646</v>
      </c>
      <c r="AA5221">
        <v>4.24</v>
      </c>
      <c r="AB5221">
        <v>12.9</v>
      </c>
      <c r="AC5221">
        <v>33.9</v>
      </c>
      <c r="AD5221">
        <v>349317</v>
      </c>
      <c r="AE5221">
        <v>90.7</v>
      </c>
      <c r="AF5221">
        <v>33.9</v>
      </c>
      <c r="AG5221" t="s">
        <v>46</v>
      </c>
      <c r="AH5221" t="s">
        <v>47</v>
      </c>
      <c r="AI5221" t="s">
        <v>56</v>
      </c>
      <c r="AJ5221">
        <v>60</v>
      </c>
      <c r="AK5221">
        <v>360</v>
      </c>
      <c r="AL5221">
        <v>0.108</v>
      </c>
      <c r="AM5221">
        <v>0.79369999999999996</v>
      </c>
      <c r="AN5221">
        <v>0.83209999999999995</v>
      </c>
      <c r="AO5221">
        <f>Data[[#This Row],[labeller_confidence_score]]-Data[[#This Row],[cytodiffusion_classification_confidence]]</f>
        <v>3.839999999999999E-2</v>
      </c>
    </row>
    <row r="5222" spans="1:41" x14ac:dyDescent="0.3">
      <c r="A5222" t="s">
        <v>5295</v>
      </c>
      <c r="B5222" t="s">
        <v>110</v>
      </c>
      <c r="C5222">
        <v>1</v>
      </c>
      <c r="D5222" t="s">
        <v>104</v>
      </c>
      <c r="E5222">
        <v>8.4700000000000006</v>
      </c>
      <c r="F5222">
        <v>0</v>
      </c>
      <c r="G5222">
        <v>0</v>
      </c>
      <c r="H5222">
        <v>1</v>
      </c>
      <c r="I5222">
        <f>Data[[#This Row],[nucleus_area_pct]]/Data[[#This Row],[cytoplasm_ratio]]</f>
        <v>0</v>
      </c>
      <c r="J5222">
        <v>0.86399999999999999</v>
      </c>
      <c r="K5222">
        <v>0.249</v>
      </c>
      <c r="L5222">
        <v>0.51</v>
      </c>
      <c r="M5222">
        <v>1</v>
      </c>
      <c r="N5222">
        <v>0.88800000000000001</v>
      </c>
      <c r="O5222">
        <v>208</v>
      </c>
      <c r="P5222">
        <v>40</v>
      </c>
      <c r="Q5222">
        <v>241</v>
      </c>
      <c r="R5222">
        <v>126</v>
      </c>
      <c r="S5222">
        <v>122</v>
      </c>
      <c r="T5222">
        <f>(Data[[#This Row],[mean_r]]/256)*100</f>
        <v>94.140625</v>
      </c>
      <c r="U5222">
        <f>(Data[[#This Row],[mean_g]]/256)*100</f>
        <v>49.21875</v>
      </c>
      <c r="V5222">
        <f>(Data[[#This Row],[mean_b]]/256)*100</f>
        <v>47.65625</v>
      </c>
      <c r="W5222">
        <v>0.42499999999999999</v>
      </c>
      <c r="X5222" t="s">
        <v>39</v>
      </c>
      <c r="Y5222" t="s">
        <v>45</v>
      </c>
      <c r="Z5222">
        <v>6739</v>
      </c>
      <c r="AA5222">
        <v>5.64</v>
      </c>
      <c r="AB5222">
        <v>16.7</v>
      </c>
      <c r="AC5222">
        <v>30.4</v>
      </c>
      <c r="AD5222">
        <v>344029</v>
      </c>
      <c r="AE5222">
        <v>98.2</v>
      </c>
      <c r="AF5222">
        <v>30.6</v>
      </c>
      <c r="AG5222" t="s">
        <v>46</v>
      </c>
      <c r="AH5222" t="s">
        <v>42</v>
      </c>
      <c r="AI5222" t="s">
        <v>43</v>
      </c>
      <c r="AJ5222">
        <v>100</v>
      </c>
      <c r="AK5222">
        <v>512</v>
      </c>
      <c r="AL5222">
        <v>0.72189999999999999</v>
      </c>
      <c r="AM5222">
        <v>0.87119999999999997</v>
      </c>
      <c r="AN5222">
        <v>0.70609999999999995</v>
      </c>
      <c r="AO5222">
        <f>Data[[#This Row],[labeller_confidence_score]]-Data[[#This Row],[cytodiffusion_classification_confidence]]</f>
        <v>-0.16510000000000002</v>
      </c>
    </row>
    <row r="5223" spans="1:41" x14ac:dyDescent="0.3">
      <c r="A5223" t="s">
        <v>5296</v>
      </c>
      <c r="B5223" t="s">
        <v>49</v>
      </c>
      <c r="C5223">
        <v>0</v>
      </c>
      <c r="D5223" t="s">
        <v>50</v>
      </c>
      <c r="E5223">
        <v>11.51</v>
      </c>
      <c r="F5223">
        <v>57.5</v>
      </c>
      <c r="G5223">
        <v>0.58899999999999997</v>
      </c>
      <c r="H5223">
        <v>0.47</v>
      </c>
      <c r="I5223">
        <f>Data[[#This Row],[nucleus_area_pct]]/Data[[#This Row],[cytoplasm_ratio]]</f>
        <v>122.3404255319149</v>
      </c>
      <c r="J5223">
        <v>0.751</v>
      </c>
      <c r="K5223">
        <v>0.29799999999999999</v>
      </c>
      <c r="L5223">
        <v>3.45</v>
      </c>
      <c r="M5223">
        <v>2.5</v>
      </c>
      <c r="N5223">
        <v>0.80700000000000005</v>
      </c>
      <c r="O5223">
        <v>292</v>
      </c>
      <c r="P5223">
        <v>61</v>
      </c>
      <c r="Q5223">
        <v>196</v>
      </c>
      <c r="R5223">
        <v>176</v>
      </c>
      <c r="S5223">
        <v>195</v>
      </c>
      <c r="T5223">
        <f>(Data[[#This Row],[mean_r]]/256)*100</f>
        <v>76.5625</v>
      </c>
      <c r="U5223">
        <f>(Data[[#This Row],[mean_g]]/256)*100</f>
        <v>68.75</v>
      </c>
      <c r="V5223">
        <f>(Data[[#This Row],[mean_b]]/256)*100</f>
        <v>76.171875</v>
      </c>
      <c r="W5223">
        <v>0.61099999999999999</v>
      </c>
      <c r="X5223" t="s">
        <v>51</v>
      </c>
      <c r="Y5223" t="s">
        <v>45</v>
      </c>
      <c r="Z5223">
        <v>8823</v>
      </c>
      <c r="AA5223">
        <v>6.24</v>
      </c>
      <c r="AB5223">
        <v>12.3</v>
      </c>
      <c r="AC5223">
        <v>44.2</v>
      </c>
      <c r="AD5223">
        <v>328359</v>
      </c>
      <c r="AE5223">
        <v>95</v>
      </c>
      <c r="AF5223">
        <v>33.6</v>
      </c>
      <c r="AG5223" t="s">
        <v>46</v>
      </c>
      <c r="AH5223" t="s">
        <v>47</v>
      </c>
      <c r="AI5223" t="s">
        <v>52</v>
      </c>
      <c r="AJ5223">
        <v>100</v>
      </c>
      <c r="AK5223">
        <v>360</v>
      </c>
      <c r="AL5223">
        <v>7.1499999999999994E-2</v>
      </c>
      <c r="AM5223">
        <v>0.90900000000000003</v>
      </c>
      <c r="AN5223">
        <v>0.87419999999999998</v>
      </c>
      <c r="AO5223">
        <f>Data[[#This Row],[labeller_confidence_score]]-Data[[#This Row],[cytodiffusion_classification_confidence]]</f>
        <v>-3.4800000000000053E-2</v>
      </c>
    </row>
    <row r="5224" spans="1:41" x14ac:dyDescent="0.3">
      <c r="A5224" t="s">
        <v>5297</v>
      </c>
      <c r="B5224" t="s">
        <v>85</v>
      </c>
      <c r="C5224">
        <v>0</v>
      </c>
      <c r="D5224" t="s">
        <v>50</v>
      </c>
      <c r="E5224">
        <v>11.04</v>
      </c>
      <c r="F5224">
        <v>59.6</v>
      </c>
      <c r="G5224">
        <v>0.745</v>
      </c>
      <c r="H5224">
        <v>0.433</v>
      </c>
      <c r="I5224">
        <f>Data[[#This Row],[nucleus_area_pct]]/Data[[#This Row],[cytoplasm_ratio]]</f>
        <v>137.64434180138568</v>
      </c>
      <c r="J5224">
        <v>0.78100000000000003</v>
      </c>
      <c r="K5224">
        <v>0.46200000000000002</v>
      </c>
      <c r="L5224">
        <v>5.78</v>
      </c>
      <c r="M5224">
        <v>2.2999999999999998</v>
      </c>
      <c r="N5224">
        <v>0.76900000000000002</v>
      </c>
      <c r="O5224">
        <v>370</v>
      </c>
      <c r="P5224">
        <v>67</v>
      </c>
      <c r="Q5224">
        <v>176</v>
      </c>
      <c r="R5224">
        <v>152</v>
      </c>
      <c r="S5224">
        <v>214</v>
      </c>
      <c r="T5224">
        <f>(Data[[#This Row],[mean_r]]/256)*100</f>
        <v>68.75</v>
      </c>
      <c r="U5224">
        <f>(Data[[#This Row],[mean_g]]/256)*100</f>
        <v>59.375</v>
      </c>
      <c r="V5224">
        <f>(Data[[#This Row],[mean_b]]/256)*100</f>
        <v>83.59375</v>
      </c>
      <c r="W5224">
        <v>0.70599999999999996</v>
      </c>
      <c r="X5224" t="s">
        <v>39</v>
      </c>
      <c r="Y5224" t="s">
        <v>45</v>
      </c>
      <c r="Z5224">
        <v>6586</v>
      </c>
      <c r="AA5224">
        <v>4.95</v>
      </c>
      <c r="AB5224">
        <v>10.7</v>
      </c>
      <c r="AC5224">
        <v>38.4</v>
      </c>
      <c r="AD5224">
        <v>228130</v>
      </c>
      <c r="AE5224">
        <v>82.4</v>
      </c>
      <c r="AF5224">
        <v>31.3</v>
      </c>
      <c r="AG5224" t="s">
        <v>64</v>
      </c>
      <c r="AH5224" t="s">
        <v>42</v>
      </c>
      <c r="AI5224" t="s">
        <v>43</v>
      </c>
      <c r="AJ5224">
        <v>100</v>
      </c>
      <c r="AK5224">
        <v>360</v>
      </c>
      <c r="AL5224">
        <v>2.3300000000000001E-2</v>
      </c>
      <c r="AM5224">
        <v>0.89239999999999997</v>
      </c>
      <c r="AN5224">
        <v>0.92349999999999999</v>
      </c>
      <c r="AO5224">
        <f>Data[[#This Row],[labeller_confidence_score]]-Data[[#This Row],[cytodiffusion_classification_confidence]]</f>
        <v>3.1100000000000017E-2</v>
      </c>
    </row>
    <row r="5225" spans="1:41" x14ac:dyDescent="0.3">
      <c r="A5225" t="s">
        <v>5298</v>
      </c>
      <c r="B5225" t="s">
        <v>54</v>
      </c>
      <c r="C5225">
        <v>0</v>
      </c>
      <c r="D5225" t="s">
        <v>54</v>
      </c>
      <c r="E5225">
        <v>7.72</v>
      </c>
      <c r="F5225">
        <v>0</v>
      </c>
      <c r="G5225">
        <v>0</v>
      </c>
      <c r="H5225">
        <v>1</v>
      </c>
      <c r="I5225">
        <f>Data[[#This Row],[nucleus_area_pct]]/Data[[#This Row],[cytoplasm_ratio]]</f>
        <v>0</v>
      </c>
      <c r="J5225">
        <v>0.90300000000000002</v>
      </c>
      <c r="K5225">
        <v>0.12</v>
      </c>
      <c r="L5225">
        <v>0.51</v>
      </c>
      <c r="M5225">
        <v>1</v>
      </c>
      <c r="N5225">
        <v>0.91900000000000004</v>
      </c>
      <c r="O5225">
        <v>147</v>
      </c>
      <c r="P5225">
        <v>46</v>
      </c>
      <c r="Q5225">
        <v>236</v>
      </c>
      <c r="R5225">
        <v>144</v>
      </c>
      <c r="S5225">
        <v>127</v>
      </c>
      <c r="T5225">
        <f>(Data[[#This Row],[mean_r]]/256)*100</f>
        <v>92.1875</v>
      </c>
      <c r="U5225">
        <f>(Data[[#This Row],[mean_g]]/256)*100</f>
        <v>56.25</v>
      </c>
      <c r="V5225">
        <f>(Data[[#This Row],[mean_b]]/256)*100</f>
        <v>49.609375</v>
      </c>
      <c r="W5225">
        <v>0.49299999999999999</v>
      </c>
      <c r="X5225" t="s">
        <v>63</v>
      </c>
      <c r="Y5225" t="s">
        <v>40</v>
      </c>
      <c r="Z5225">
        <v>6293</v>
      </c>
      <c r="AA5225">
        <v>4.2</v>
      </c>
      <c r="AB5225">
        <v>10.4</v>
      </c>
      <c r="AC5225">
        <v>35.700000000000003</v>
      </c>
      <c r="AD5225">
        <v>194245</v>
      </c>
      <c r="AE5225">
        <v>91.5</v>
      </c>
      <c r="AF5225">
        <v>33.6</v>
      </c>
      <c r="AG5225" t="s">
        <v>41</v>
      </c>
      <c r="AH5225" t="s">
        <v>42</v>
      </c>
      <c r="AI5225" t="s">
        <v>43</v>
      </c>
      <c r="AJ5225">
        <v>100</v>
      </c>
      <c r="AK5225">
        <v>256</v>
      </c>
      <c r="AL5225">
        <v>8.5000000000000006E-2</v>
      </c>
      <c r="AM5225">
        <v>0.8256</v>
      </c>
      <c r="AN5225">
        <v>0.85450000000000004</v>
      </c>
      <c r="AO5225">
        <f>Data[[#This Row],[labeller_confidence_score]]-Data[[#This Row],[cytodiffusion_classification_confidence]]</f>
        <v>2.8900000000000037E-2</v>
      </c>
    </row>
    <row r="5226" spans="1:41" x14ac:dyDescent="0.3">
      <c r="A5226" t="s">
        <v>5299</v>
      </c>
      <c r="B5226" t="s">
        <v>54</v>
      </c>
      <c r="C5226">
        <v>0</v>
      </c>
      <c r="D5226" t="s">
        <v>54</v>
      </c>
      <c r="E5226">
        <v>8.81</v>
      </c>
      <c r="F5226">
        <v>0</v>
      </c>
      <c r="G5226">
        <v>0</v>
      </c>
      <c r="H5226">
        <v>1</v>
      </c>
      <c r="I5226">
        <f>Data[[#This Row],[nucleus_area_pct]]/Data[[#This Row],[cytoplasm_ratio]]</f>
        <v>0</v>
      </c>
      <c r="J5226">
        <v>0.93899999999999995</v>
      </c>
      <c r="K5226">
        <v>0.23699999999999999</v>
      </c>
      <c r="L5226">
        <v>0.72</v>
      </c>
      <c r="M5226">
        <v>1</v>
      </c>
      <c r="N5226">
        <v>0.96</v>
      </c>
      <c r="O5226">
        <v>195</v>
      </c>
      <c r="P5226">
        <v>51</v>
      </c>
      <c r="Q5226">
        <v>228</v>
      </c>
      <c r="R5226">
        <v>140</v>
      </c>
      <c r="S5226">
        <v>135</v>
      </c>
      <c r="T5226">
        <f>(Data[[#This Row],[mean_r]]/256)*100</f>
        <v>89.0625</v>
      </c>
      <c r="U5226">
        <f>(Data[[#This Row],[mean_g]]/256)*100</f>
        <v>54.6875</v>
      </c>
      <c r="V5226">
        <f>(Data[[#This Row],[mean_b]]/256)*100</f>
        <v>52.734375</v>
      </c>
      <c r="W5226">
        <v>0.51800000000000002</v>
      </c>
      <c r="X5226" t="s">
        <v>51</v>
      </c>
      <c r="Y5226" t="s">
        <v>45</v>
      </c>
      <c r="Z5226">
        <v>5800</v>
      </c>
      <c r="AA5226">
        <v>4.3</v>
      </c>
      <c r="AB5226">
        <v>13.4</v>
      </c>
      <c r="AC5226">
        <v>42.9</v>
      </c>
      <c r="AD5226">
        <v>308510</v>
      </c>
      <c r="AE5226">
        <v>72.900000000000006</v>
      </c>
      <c r="AF5226">
        <v>33.5</v>
      </c>
      <c r="AG5226" t="s">
        <v>64</v>
      </c>
      <c r="AH5226" t="s">
        <v>68</v>
      </c>
      <c r="AI5226" t="s">
        <v>52</v>
      </c>
      <c r="AJ5226">
        <v>60</v>
      </c>
      <c r="AK5226">
        <v>256</v>
      </c>
      <c r="AL5226">
        <v>9.9199999999999997E-2</v>
      </c>
      <c r="AM5226">
        <v>0.87970000000000004</v>
      </c>
      <c r="AN5226">
        <v>0.88249999999999995</v>
      </c>
      <c r="AO5226">
        <f>Data[[#This Row],[labeller_confidence_score]]-Data[[#This Row],[cytodiffusion_classification_confidence]]</f>
        <v>2.7999999999999137E-3</v>
      </c>
    </row>
    <row r="5227" spans="1:41" x14ac:dyDescent="0.3">
      <c r="A5227" t="s">
        <v>5300</v>
      </c>
      <c r="B5227" t="s">
        <v>62</v>
      </c>
      <c r="C5227">
        <v>0</v>
      </c>
      <c r="D5227" t="s">
        <v>50</v>
      </c>
      <c r="E5227">
        <v>7.84</v>
      </c>
      <c r="F5227">
        <v>83.6</v>
      </c>
      <c r="G5227">
        <v>0.73399999999999999</v>
      </c>
      <c r="H5227">
        <v>0.18</v>
      </c>
      <c r="I5227">
        <f>Data[[#This Row],[nucleus_area_pct]]/Data[[#This Row],[cytoplasm_ratio]]</f>
        <v>464.44444444444446</v>
      </c>
      <c r="J5227">
        <v>0.88600000000000001</v>
      </c>
      <c r="K5227">
        <v>0.21</v>
      </c>
      <c r="L5227">
        <v>0.99</v>
      </c>
      <c r="M5227">
        <v>1.2</v>
      </c>
      <c r="N5227">
        <v>0.90600000000000003</v>
      </c>
      <c r="O5227">
        <v>244</v>
      </c>
      <c r="P5227">
        <v>64</v>
      </c>
      <c r="Q5227">
        <v>191</v>
      </c>
      <c r="R5227">
        <v>153</v>
      </c>
      <c r="S5227">
        <v>184</v>
      </c>
      <c r="T5227">
        <f>(Data[[#This Row],[mean_r]]/256)*100</f>
        <v>74.609375</v>
      </c>
      <c r="U5227">
        <f>(Data[[#This Row],[mean_g]]/256)*100</f>
        <v>59.765625</v>
      </c>
      <c r="V5227">
        <f>(Data[[#This Row],[mean_b]]/256)*100</f>
        <v>71.875</v>
      </c>
      <c r="W5227">
        <v>0.73299999999999998</v>
      </c>
      <c r="X5227" t="s">
        <v>63</v>
      </c>
      <c r="Y5227" t="s">
        <v>45</v>
      </c>
      <c r="Z5227">
        <v>7099</v>
      </c>
      <c r="AA5227">
        <v>4.17</v>
      </c>
      <c r="AB5227">
        <v>17.399999999999999</v>
      </c>
      <c r="AC5227">
        <v>46.9</v>
      </c>
      <c r="AD5227">
        <v>388515</v>
      </c>
      <c r="AE5227">
        <v>82.2</v>
      </c>
      <c r="AF5227">
        <v>34.6</v>
      </c>
      <c r="AG5227" t="s">
        <v>46</v>
      </c>
      <c r="AH5227" t="s">
        <v>68</v>
      </c>
      <c r="AI5227" t="s">
        <v>43</v>
      </c>
      <c r="AJ5227">
        <v>100</v>
      </c>
      <c r="AK5227">
        <v>256</v>
      </c>
      <c r="AL5227">
        <v>8.5699999999999998E-2</v>
      </c>
      <c r="AM5227">
        <v>0.92630000000000001</v>
      </c>
      <c r="AN5227">
        <v>1</v>
      </c>
      <c r="AO5227">
        <f>Data[[#This Row],[labeller_confidence_score]]-Data[[#This Row],[cytodiffusion_classification_confidence]]</f>
        <v>7.3699999999999988E-2</v>
      </c>
    </row>
    <row r="5228" spans="1:41" x14ac:dyDescent="0.3">
      <c r="A5228" t="s">
        <v>5301</v>
      </c>
      <c r="B5228" t="s">
        <v>54</v>
      </c>
      <c r="C5228">
        <v>0</v>
      </c>
      <c r="D5228" t="s">
        <v>54</v>
      </c>
      <c r="E5228">
        <v>8.34</v>
      </c>
      <c r="F5228">
        <v>0</v>
      </c>
      <c r="G5228">
        <v>0</v>
      </c>
      <c r="H5228">
        <v>1</v>
      </c>
      <c r="I5228">
        <f>Data[[#This Row],[nucleus_area_pct]]/Data[[#This Row],[cytoplasm_ratio]]</f>
        <v>0</v>
      </c>
      <c r="J5228">
        <v>0.89400000000000002</v>
      </c>
      <c r="K5228">
        <v>9.5000000000000001E-2</v>
      </c>
      <c r="L5228">
        <v>0.51</v>
      </c>
      <c r="M5228">
        <v>1</v>
      </c>
      <c r="N5228">
        <v>1</v>
      </c>
      <c r="O5228">
        <v>215</v>
      </c>
      <c r="P5228">
        <v>50</v>
      </c>
      <c r="Q5228">
        <v>220</v>
      </c>
      <c r="R5228">
        <v>125</v>
      </c>
      <c r="S5228">
        <v>127</v>
      </c>
      <c r="T5228">
        <f>(Data[[#This Row],[mean_r]]/256)*100</f>
        <v>85.9375</v>
      </c>
      <c r="U5228">
        <f>(Data[[#This Row],[mean_g]]/256)*100</f>
        <v>48.828125</v>
      </c>
      <c r="V5228">
        <f>(Data[[#This Row],[mean_b]]/256)*100</f>
        <v>49.609375</v>
      </c>
      <c r="W5228">
        <v>0.55200000000000005</v>
      </c>
      <c r="X5228" t="s">
        <v>51</v>
      </c>
      <c r="Y5228" t="s">
        <v>40</v>
      </c>
      <c r="Z5228">
        <v>2872</v>
      </c>
      <c r="AA5228">
        <v>5.03</v>
      </c>
      <c r="AB5228">
        <v>11.6</v>
      </c>
      <c r="AC5228">
        <v>36.5</v>
      </c>
      <c r="AD5228">
        <v>177012</v>
      </c>
      <c r="AE5228">
        <v>79.099999999999994</v>
      </c>
      <c r="AF5228">
        <v>32.299999999999997</v>
      </c>
      <c r="AG5228" t="s">
        <v>64</v>
      </c>
      <c r="AH5228" t="s">
        <v>42</v>
      </c>
      <c r="AI5228" t="s">
        <v>52</v>
      </c>
      <c r="AJ5228">
        <v>100</v>
      </c>
      <c r="AK5228">
        <v>360</v>
      </c>
      <c r="AL5228">
        <v>0.17399999999999999</v>
      </c>
      <c r="AM5228">
        <v>0.91620000000000001</v>
      </c>
      <c r="AN5228">
        <v>0.96889999999999998</v>
      </c>
      <c r="AO5228">
        <f>Data[[#This Row],[labeller_confidence_score]]-Data[[#This Row],[cytodiffusion_classification_confidence]]</f>
        <v>5.2699999999999969E-2</v>
      </c>
    </row>
    <row r="5229" spans="1:41" x14ac:dyDescent="0.3">
      <c r="A5229" t="s">
        <v>5302</v>
      </c>
      <c r="B5229" t="s">
        <v>37</v>
      </c>
      <c r="C5229">
        <v>1</v>
      </c>
      <c r="D5229" t="s">
        <v>38</v>
      </c>
      <c r="E5229">
        <v>13.74</v>
      </c>
      <c r="F5229">
        <v>55.5</v>
      </c>
      <c r="G5229">
        <v>0.59199999999999997</v>
      </c>
      <c r="H5229">
        <v>0.39200000000000002</v>
      </c>
      <c r="I5229">
        <f>Data[[#This Row],[nucleus_area_pct]]/Data[[#This Row],[cytoplasm_ratio]]</f>
        <v>141.58163265306121</v>
      </c>
      <c r="J5229">
        <v>0.72299999999999998</v>
      </c>
      <c r="K5229">
        <v>0.505</v>
      </c>
      <c r="L5229">
        <v>2.73</v>
      </c>
      <c r="M5229">
        <v>5</v>
      </c>
      <c r="N5229">
        <v>0.76700000000000002</v>
      </c>
      <c r="O5229">
        <v>433</v>
      </c>
      <c r="P5229">
        <v>80</v>
      </c>
      <c r="Q5229">
        <v>205</v>
      </c>
      <c r="R5229">
        <v>147</v>
      </c>
      <c r="S5229">
        <v>184</v>
      </c>
      <c r="T5229">
        <f>(Data[[#This Row],[mean_r]]/256)*100</f>
        <v>80.078125</v>
      </c>
      <c r="U5229">
        <f>(Data[[#This Row],[mean_g]]/256)*100</f>
        <v>57.421875</v>
      </c>
      <c r="V5229">
        <f>(Data[[#This Row],[mean_b]]/256)*100</f>
        <v>71.875</v>
      </c>
      <c r="W5229">
        <v>0.71699999999999997</v>
      </c>
      <c r="X5229" t="s">
        <v>39</v>
      </c>
      <c r="Y5229" t="s">
        <v>45</v>
      </c>
      <c r="Z5229">
        <v>10001</v>
      </c>
      <c r="AA5229">
        <v>4.41</v>
      </c>
      <c r="AB5229">
        <v>8.6</v>
      </c>
      <c r="AC5229">
        <v>51.7</v>
      </c>
      <c r="AD5229">
        <v>307304</v>
      </c>
      <c r="AE5229">
        <v>89.9</v>
      </c>
      <c r="AF5229">
        <v>33.200000000000003</v>
      </c>
      <c r="AG5229" t="s">
        <v>64</v>
      </c>
      <c r="AH5229" t="s">
        <v>47</v>
      </c>
      <c r="AI5229" t="s">
        <v>43</v>
      </c>
      <c r="AJ5229">
        <v>100</v>
      </c>
      <c r="AK5229">
        <v>256</v>
      </c>
      <c r="AL5229">
        <v>0.76149999999999995</v>
      </c>
      <c r="AM5229">
        <v>0.69789999999999996</v>
      </c>
      <c r="AN5229">
        <v>0.81030000000000002</v>
      </c>
      <c r="AO5229">
        <f>Data[[#This Row],[labeller_confidence_score]]-Data[[#This Row],[cytodiffusion_classification_confidence]]</f>
        <v>0.11240000000000006</v>
      </c>
    </row>
    <row r="5230" spans="1:41" x14ac:dyDescent="0.3">
      <c r="A5230" t="s">
        <v>5303</v>
      </c>
      <c r="B5230" t="s">
        <v>54</v>
      </c>
      <c r="C5230">
        <v>0</v>
      </c>
      <c r="D5230" t="s">
        <v>54</v>
      </c>
      <c r="E5230">
        <v>7.45</v>
      </c>
      <c r="F5230">
        <v>0</v>
      </c>
      <c r="G5230">
        <v>0</v>
      </c>
      <c r="H5230">
        <v>1</v>
      </c>
      <c r="I5230">
        <f>Data[[#This Row],[nucleus_area_pct]]/Data[[#This Row],[cytoplasm_ratio]]</f>
        <v>0</v>
      </c>
      <c r="J5230">
        <v>0.94899999999999995</v>
      </c>
      <c r="K5230">
        <v>8.5000000000000006E-2</v>
      </c>
      <c r="L5230">
        <v>0.28999999999999998</v>
      </c>
      <c r="M5230">
        <v>1</v>
      </c>
      <c r="N5230">
        <v>0.95499999999999996</v>
      </c>
      <c r="O5230">
        <v>204</v>
      </c>
      <c r="P5230">
        <v>50</v>
      </c>
      <c r="Q5230">
        <v>242</v>
      </c>
      <c r="R5230">
        <v>138</v>
      </c>
      <c r="S5230">
        <v>113</v>
      </c>
      <c r="T5230">
        <f>(Data[[#This Row],[mean_r]]/256)*100</f>
        <v>94.53125</v>
      </c>
      <c r="U5230">
        <f>(Data[[#This Row],[mean_g]]/256)*100</f>
        <v>53.90625</v>
      </c>
      <c r="V5230">
        <f>(Data[[#This Row],[mean_b]]/256)*100</f>
        <v>44.140625</v>
      </c>
      <c r="W5230">
        <v>0.50800000000000001</v>
      </c>
      <c r="X5230" t="s">
        <v>51</v>
      </c>
      <c r="Y5230" t="s">
        <v>45</v>
      </c>
      <c r="Z5230">
        <v>5546</v>
      </c>
      <c r="AA5230">
        <v>5.37</v>
      </c>
      <c r="AB5230">
        <v>13.3</v>
      </c>
      <c r="AC5230">
        <v>33</v>
      </c>
      <c r="AD5230">
        <v>312503</v>
      </c>
      <c r="AE5230">
        <v>98</v>
      </c>
      <c r="AF5230">
        <v>35.6</v>
      </c>
      <c r="AG5230" t="s">
        <v>64</v>
      </c>
      <c r="AH5230" t="s">
        <v>68</v>
      </c>
      <c r="AI5230" t="s">
        <v>52</v>
      </c>
      <c r="AJ5230">
        <v>60</v>
      </c>
      <c r="AK5230">
        <v>256</v>
      </c>
      <c r="AL5230">
        <v>6.59E-2</v>
      </c>
      <c r="AM5230">
        <v>0.87460000000000004</v>
      </c>
      <c r="AN5230">
        <v>0.84989999999999999</v>
      </c>
      <c r="AO5230">
        <f>Data[[#This Row],[labeller_confidence_score]]-Data[[#This Row],[cytodiffusion_classification_confidence]]</f>
        <v>-2.4700000000000055E-2</v>
      </c>
    </row>
    <row r="5231" spans="1:41" x14ac:dyDescent="0.3">
      <c r="A5231" t="s">
        <v>5304</v>
      </c>
      <c r="B5231" t="s">
        <v>62</v>
      </c>
      <c r="C5231">
        <v>0</v>
      </c>
      <c r="D5231" t="s">
        <v>50</v>
      </c>
      <c r="E5231">
        <v>9.7200000000000006</v>
      </c>
      <c r="F5231">
        <v>78.900000000000006</v>
      </c>
      <c r="G5231">
        <v>0.86099999999999999</v>
      </c>
      <c r="H5231">
        <v>0.24</v>
      </c>
      <c r="I5231">
        <f>Data[[#This Row],[nucleus_area_pct]]/Data[[#This Row],[cytoplasm_ratio]]</f>
        <v>328.75000000000006</v>
      </c>
      <c r="J5231">
        <v>0.97499999999999998</v>
      </c>
      <c r="K5231">
        <v>0.27100000000000002</v>
      </c>
      <c r="L5231">
        <v>1.61</v>
      </c>
      <c r="M5231">
        <v>1</v>
      </c>
      <c r="N5231">
        <v>0.96599999999999997</v>
      </c>
      <c r="O5231">
        <v>336</v>
      </c>
      <c r="P5231">
        <v>57</v>
      </c>
      <c r="Q5231">
        <v>191</v>
      </c>
      <c r="R5231">
        <v>148</v>
      </c>
      <c r="S5231">
        <v>199</v>
      </c>
      <c r="T5231">
        <f>(Data[[#This Row],[mean_r]]/256)*100</f>
        <v>74.609375</v>
      </c>
      <c r="U5231">
        <f>(Data[[#This Row],[mean_g]]/256)*100</f>
        <v>57.8125</v>
      </c>
      <c r="V5231">
        <f>(Data[[#This Row],[mean_b]]/256)*100</f>
        <v>77.734375</v>
      </c>
      <c r="W5231">
        <v>0.65100000000000002</v>
      </c>
      <c r="X5231" t="s">
        <v>51</v>
      </c>
      <c r="Y5231" t="s">
        <v>45</v>
      </c>
      <c r="Z5231">
        <v>5865</v>
      </c>
      <c r="AA5231">
        <v>5.55</v>
      </c>
      <c r="AB5231">
        <v>14.5</v>
      </c>
      <c r="AC5231">
        <v>42</v>
      </c>
      <c r="AD5231">
        <v>256148</v>
      </c>
      <c r="AE5231">
        <v>74.099999999999994</v>
      </c>
      <c r="AF5231">
        <v>31.8</v>
      </c>
      <c r="AG5231" t="s">
        <v>46</v>
      </c>
      <c r="AH5231" t="s">
        <v>68</v>
      </c>
      <c r="AI5231" t="s">
        <v>52</v>
      </c>
      <c r="AJ5231">
        <v>40</v>
      </c>
      <c r="AK5231">
        <v>256</v>
      </c>
      <c r="AL5231">
        <v>8.9499999999999996E-2</v>
      </c>
      <c r="AM5231">
        <v>0.95530000000000004</v>
      </c>
      <c r="AN5231">
        <v>0.91420000000000001</v>
      </c>
      <c r="AO5231">
        <f>Data[[#This Row],[labeller_confidence_score]]-Data[[#This Row],[cytodiffusion_classification_confidence]]</f>
        <v>-4.1100000000000025E-2</v>
      </c>
    </row>
    <row r="5232" spans="1:41" x14ac:dyDescent="0.3">
      <c r="A5232" t="s">
        <v>5305</v>
      </c>
      <c r="B5232" t="s">
        <v>54</v>
      </c>
      <c r="C5232">
        <v>0</v>
      </c>
      <c r="D5232" t="s">
        <v>54</v>
      </c>
      <c r="E5232">
        <v>7.06</v>
      </c>
      <c r="F5232">
        <v>0</v>
      </c>
      <c r="G5232">
        <v>0</v>
      </c>
      <c r="H5232">
        <v>1</v>
      </c>
      <c r="I5232">
        <f>Data[[#This Row],[nucleus_area_pct]]/Data[[#This Row],[cytoplasm_ratio]]</f>
        <v>0</v>
      </c>
      <c r="J5232">
        <v>0.84399999999999997</v>
      </c>
      <c r="K5232">
        <v>0.215</v>
      </c>
      <c r="L5232">
        <v>0.32</v>
      </c>
      <c r="M5232">
        <v>1</v>
      </c>
      <c r="N5232">
        <v>0.998</v>
      </c>
      <c r="O5232">
        <v>192</v>
      </c>
      <c r="P5232">
        <v>48</v>
      </c>
      <c r="Q5232">
        <v>228</v>
      </c>
      <c r="R5232">
        <v>144</v>
      </c>
      <c r="S5232">
        <v>131</v>
      </c>
      <c r="T5232">
        <f>(Data[[#This Row],[mean_r]]/256)*100</f>
        <v>89.0625</v>
      </c>
      <c r="U5232">
        <f>(Data[[#This Row],[mean_g]]/256)*100</f>
        <v>56.25</v>
      </c>
      <c r="V5232">
        <f>(Data[[#This Row],[mean_b]]/256)*100</f>
        <v>51.171875</v>
      </c>
      <c r="W5232">
        <v>0.51500000000000001</v>
      </c>
      <c r="X5232" t="s">
        <v>39</v>
      </c>
      <c r="Y5232" t="s">
        <v>45</v>
      </c>
      <c r="Z5232">
        <v>6421</v>
      </c>
      <c r="AA5232">
        <v>4.6500000000000004</v>
      </c>
      <c r="AB5232">
        <v>11.3</v>
      </c>
      <c r="AC5232">
        <v>41.7</v>
      </c>
      <c r="AD5232">
        <v>237543</v>
      </c>
      <c r="AE5232">
        <v>91.4</v>
      </c>
      <c r="AF5232">
        <v>34.700000000000003</v>
      </c>
      <c r="AG5232" t="s">
        <v>46</v>
      </c>
      <c r="AH5232" t="s">
        <v>47</v>
      </c>
      <c r="AI5232" t="s">
        <v>52</v>
      </c>
      <c r="AJ5232">
        <v>100</v>
      </c>
      <c r="AK5232">
        <v>360</v>
      </c>
      <c r="AL5232">
        <v>3.5299999999999998E-2</v>
      </c>
      <c r="AM5232">
        <v>0.93779999999999997</v>
      </c>
      <c r="AN5232">
        <v>0.93630000000000002</v>
      </c>
      <c r="AO5232">
        <f>Data[[#This Row],[labeller_confidence_score]]-Data[[#This Row],[cytodiffusion_classification_confidence]]</f>
        <v>-1.4999999999999458E-3</v>
      </c>
    </row>
    <row r="5233" spans="1:41" x14ac:dyDescent="0.3">
      <c r="A5233" t="s">
        <v>5306</v>
      </c>
      <c r="B5233" t="s">
        <v>62</v>
      </c>
      <c r="C5233">
        <v>0</v>
      </c>
      <c r="D5233" t="s">
        <v>50</v>
      </c>
      <c r="E5233">
        <v>9.39</v>
      </c>
      <c r="F5233">
        <v>86.7</v>
      </c>
      <c r="G5233">
        <v>0.81100000000000005</v>
      </c>
      <c r="H5233">
        <v>0.19400000000000001</v>
      </c>
      <c r="I5233">
        <f>Data[[#This Row],[nucleus_area_pct]]/Data[[#This Row],[cytoplasm_ratio]]</f>
        <v>446.90721649484539</v>
      </c>
      <c r="J5233">
        <v>0.97199999999999998</v>
      </c>
      <c r="K5233">
        <v>0.27</v>
      </c>
      <c r="L5233">
        <v>1.03</v>
      </c>
      <c r="M5233">
        <v>1</v>
      </c>
      <c r="N5233">
        <v>0.88700000000000001</v>
      </c>
      <c r="O5233">
        <v>284</v>
      </c>
      <c r="P5233">
        <v>66</v>
      </c>
      <c r="Q5233">
        <v>198</v>
      </c>
      <c r="R5233">
        <v>144</v>
      </c>
      <c r="S5233">
        <v>183</v>
      </c>
      <c r="T5233">
        <f>(Data[[#This Row],[mean_r]]/256)*100</f>
        <v>77.34375</v>
      </c>
      <c r="U5233">
        <f>(Data[[#This Row],[mean_g]]/256)*100</f>
        <v>56.25</v>
      </c>
      <c r="V5233">
        <f>(Data[[#This Row],[mean_b]]/256)*100</f>
        <v>71.484375</v>
      </c>
      <c r="W5233">
        <v>0.72399999999999998</v>
      </c>
      <c r="X5233" t="s">
        <v>51</v>
      </c>
      <c r="Y5233" t="s">
        <v>45</v>
      </c>
      <c r="Z5233">
        <v>4981</v>
      </c>
      <c r="AA5233">
        <v>5.83</v>
      </c>
      <c r="AB5233">
        <v>14.5</v>
      </c>
      <c r="AC5233">
        <v>37.4</v>
      </c>
      <c r="AD5233">
        <v>154819</v>
      </c>
      <c r="AE5233">
        <v>69.7</v>
      </c>
      <c r="AF5233">
        <v>32.4</v>
      </c>
      <c r="AG5233" t="s">
        <v>46</v>
      </c>
      <c r="AH5233" t="s">
        <v>42</v>
      </c>
      <c r="AI5233" t="s">
        <v>52</v>
      </c>
      <c r="AJ5233">
        <v>40</v>
      </c>
      <c r="AK5233">
        <v>256</v>
      </c>
      <c r="AL5233">
        <v>8.3500000000000005E-2</v>
      </c>
      <c r="AM5233">
        <v>0.83160000000000001</v>
      </c>
      <c r="AN5233">
        <v>0.83430000000000004</v>
      </c>
      <c r="AO5233">
        <f>Data[[#This Row],[labeller_confidence_score]]-Data[[#This Row],[cytodiffusion_classification_confidence]]</f>
        <v>2.7000000000000357E-3</v>
      </c>
    </row>
    <row r="5234" spans="1:41" x14ac:dyDescent="0.3">
      <c r="A5234" t="s">
        <v>5307</v>
      </c>
      <c r="B5234" t="s">
        <v>58</v>
      </c>
      <c r="C5234">
        <v>1</v>
      </c>
      <c r="D5234" t="s">
        <v>38</v>
      </c>
      <c r="E5234">
        <v>16.98</v>
      </c>
      <c r="F5234">
        <v>75.2</v>
      </c>
      <c r="G5234">
        <v>0.64400000000000002</v>
      </c>
      <c r="H5234">
        <v>0.309</v>
      </c>
      <c r="I5234">
        <f>Data[[#This Row],[nucleus_area_pct]]/Data[[#This Row],[cytoplasm_ratio]]</f>
        <v>243.36569579288027</v>
      </c>
      <c r="J5234">
        <v>0.77200000000000002</v>
      </c>
      <c r="K5234">
        <v>0.26100000000000001</v>
      </c>
      <c r="L5234">
        <v>1.74</v>
      </c>
      <c r="M5234">
        <v>1.3</v>
      </c>
      <c r="N5234">
        <v>0.79100000000000004</v>
      </c>
      <c r="O5234">
        <v>502</v>
      </c>
      <c r="P5234">
        <v>80</v>
      </c>
      <c r="Q5234">
        <v>212</v>
      </c>
      <c r="R5234">
        <v>140</v>
      </c>
      <c r="S5234">
        <v>217</v>
      </c>
      <c r="T5234">
        <f>(Data[[#This Row],[mean_r]]/256)*100</f>
        <v>82.8125</v>
      </c>
      <c r="U5234">
        <f>(Data[[#This Row],[mean_g]]/256)*100</f>
        <v>54.6875</v>
      </c>
      <c r="V5234">
        <f>(Data[[#This Row],[mean_b]]/256)*100</f>
        <v>84.765625</v>
      </c>
      <c r="W5234">
        <v>0.76</v>
      </c>
      <c r="X5234" t="s">
        <v>63</v>
      </c>
      <c r="Y5234" t="s">
        <v>40</v>
      </c>
      <c r="Z5234">
        <v>7750</v>
      </c>
      <c r="AA5234">
        <v>5.34</v>
      </c>
      <c r="AB5234">
        <v>8.5</v>
      </c>
      <c r="AC5234">
        <v>35</v>
      </c>
      <c r="AD5234">
        <v>280533</v>
      </c>
      <c r="AE5234">
        <v>90.9</v>
      </c>
      <c r="AF5234">
        <v>32.6</v>
      </c>
      <c r="AG5234" t="s">
        <v>46</v>
      </c>
      <c r="AH5234" t="s">
        <v>68</v>
      </c>
      <c r="AI5234" t="s">
        <v>56</v>
      </c>
      <c r="AJ5234">
        <v>100</v>
      </c>
      <c r="AK5234">
        <v>256</v>
      </c>
      <c r="AL5234">
        <v>0.79369999999999996</v>
      </c>
      <c r="AM5234">
        <v>0.87949999999999995</v>
      </c>
      <c r="AN5234">
        <v>0.84360000000000002</v>
      </c>
      <c r="AO5234">
        <f>Data[[#This Row],[labeller_confidence_score]]-Data[[#This Row],[cytodiffusion_classification_confidence]]</f>
        <v>-3.5899999999999932E-2</v>
      </c>
    </row>
    <row r="5235" spans="1:41" x14ac:dyDescent="0.3">
      <c r="A5235" t="s">
        <v>5308</v>
      </c>
      <c r="B5235" t="s">
        <v>106</v>
      </c>
      <c r="C5235">
        <v>1</v>
      </c>
      <c r="D5235" t="s">
        <v>82</v>
      </c>
      <c r="E5235">
        <v>12.27</v>
      </c>
      <c r="F5235">
        <v>85.9</v>
      </c>
      <c r="G5235">
        <v>0.251</v>
      </c>
      <c r="H5235">
        <v>0.19400000000000001</v>
      </c>
      <c r="I5235">
        <f>Data[[#This Row],[nucleus_area_pct]]/Data[[#This Row],[cytoplasm_ratio]]</f>
        <v>442.78350515463922</v>
      </c>
      <c r="J5235">
        <v>0.86099999999999999</v>
      </c>
      <c r="K5235">
        <v>0.35</v>
      </c>
      <c r="L5235">
        <v>1.1100000000000001</v>
      </c>
      <c r="M5235">
        <v>1.1000000000000001</v>
      </c>
      <c r="N5235">
        <v>0.88900000000000001</v>
      </c>
      <c r="O5235">
        <v>606</v>
      </c>
      <c r="P5235">
        <v>81</v>
      </c>
      <c r="Q5235">
        <v>189</v>
      </c>
      <c r="R5235">
        <v>158</v>
      </c>
      <c r="S5235">
        <v>228</v>
      </c>
      <c r="T5235">
        <f>(Data[[#This Row],[mean_r]]/256)*100</f>
        <v>73.828125</v>
      </c>
      <c r="U5235">
        <f>(Data[[#This Row],[mean_g]]/256)*100</f>
        <v>61.71875</v>
      </c>
      <c r="V5235">
        <f>(Data[[#This Row],[mean_b]]/256)*100</f>
        <v>89.0625</v>
      </c>
      <c r="W5235">
        <v>0.76700000000000002</v>
      </c>
      <c r="X5235" t="s">
        <v>51</v>
      </c>
      <c r="Y5235" t="s">
        <v>40</v>
      </c>
      <c r="Z5235">
        <v>8762</v>
      </c>
      <c r="AA5235">
        <v>5.54</v>
      </c>
      <c r="AB5235">
        <v>12.9</v>
      </c>
      <c r="AC5235">
        <v>44.1</v>
      </c>
      <c r="AD5235">
        <v>326389</v>
      </c>
      <c r="AE5235">
        <v>100.9</v>
      </c>
      <c r="AF5235">
        <v>33.9</v>
      </c>
      <c r="AG5235" t="s">
        <v>41</v>
      </c>
      <c r="AH5235" t="s">
        <v>42</v>
      </c>
      <c r="AI5235" t="s">
        <v>52</v>
      </c>
      <c r="AJ5235">
        <v>100</v>
      </c>
      <c r="AK5235">
        <v>512</v>
      </c>
      <c r="AL5235">
        <v>0.84499999999999997</v>
      </c>
      <c r="AM5235">
        <v>0.86060000000000003</v>
      </c>
      <c r="AN5235">
        <v>0.86170000000000002</v>
      </c>
      <c r="AO5235">
        <f>Data[[#This Row],[labeller_confidence_score]]-Data[[#This Row],[cytodiffusion_classification_confidence]]</f>
        <v>1.0999999999999899E-3</v>
      </c>
    </row>
    <row r="5236" spans="1:41" x14ac:dyDescent="0.3">
      <c r="A5236" t="s">
        <v>5309</v>
      </c>
      <c r="B5236" t="s">
        <v>54</v>
      </c>
      <c r="C5236">
        <v>0</v>
      </c>
      <c r="D5236" t="s">
        <v>54</v>
      </c>
      <c r="E5236">
        <v>6.16</v>
      </c>
      <c r="F5236">
        <v>0</v>
      </c>
      <c r="G5236">
        <v>0</v>
      </c>
      <c r="H5236">
        <v>1</v>
      </c>
      <c r="I5236">
        <f>Data[[#This Row],[nucleus_area_pct]]/Data[[#This Row],[cytoplasm_ratio]]</f>
        <v>0</v>
      </c>
      <c r="J5236">
        <v>0.88800000000000001</v>
      </c>
      <c r="K5236">
        <v>0.182</v>
      </c>
      <c r="L5236">
        <v>0.69</v>
      </c>
      <c r="M5236">
        <v>1</v>
      </c>
      <c r="N5236">
        <v>0.93799999999999994</v>
      </c>
      <c r="O5236">
        <v>194</v>
      </c>
      <c r="P5236">
        <v>51</v>
      </c>
      <c r="Q5236">
        <v>227</v>
      </c>
      <c r="R5236">
        <v>135</v>
      </c>
      <c r="S5236">
        <v>129</v>
      </c>
      <c r="T5236">
        <f>(Data[[#This Row],[mean_r]]/256)*100</f>
        <v>88.671875</v>
      </c>
      <c r="U5236">
        <f>(Data[[#This Row],[mean_g]]/256)*100</f>
        <v>52.734375</v>
      </c>
      <c r="V5236">
        <f>(Data[[#This Row],[mean_b]]/256)*100</f>
        <v>50.390625</v>
      </c>
      <c r="W5236">
        <v>0.55600000000000005</v>
      </c>
      <c r="X5236" t="s">
        <v>39</v>
      </c>
      <c r="Y5236" t="s">
        <v>40</v>
      </c>
      <c r="Z5236">
        <v>4912</v>
      </c>
      <c r="AA5236">
        <v>4.5599999999999996</v>
      </c>
      <c r="AB5236">
        <v>12.3</v>
      </c>
      <c r="AC5236">
        <v>30.1</v>
      </c>
      <c r="AD5236">
        <v>360691</v>
      </c>
      <c r="AE5236">
        <v>77</v>
      </c>
      <c r="AF5236">
        <v>33.200000000000003</v>
      </c>
      <c r="AG5236" t="s">
        <v>64</v>
      </c>
      <c r="AH5236" t="s">
        <v>42</v>
      </c>
      <c r="AI5236" t="s">
        <v>56</v>
      </c>
      <c r="AJ5236">
        <v>40</v>
      </c>
      <c r="AK5236">
        <v>512</v>
      </c>
      <c r="AL5236">
        <v>9.5799999999999996E-2</v>
      </c>
      <c r="AM5236">
        <v>0.9476</v>
      </c>
      <c r="AN5236">
        <v>0.86280000000000001</v>
      </c>
      <c r="AO5236">
        <f>Data[[#This Row],[labeller_confidence_score]]-Data[[#This Row],[cytodiffusion_classification_confidence]]</f>
        <v>-8.4799999999999986E-2</v>
      </c>
    </row>
    <row r="5237" spans="1:41" x14ac:dyDescent="0.3">
      <c r="A5237" t="s">
        <v>5310</v>
      </c>
      <c r="B5237" t="s">
        <v>54</v>
      </c>
      <c r="C5237">
        <v>0</v>
      </c>
      <c r="D5237" t="s">
        <v>54</v>
      </c>
      <c r="E5237">
        <v>7.95</v>
      </c>
      <c r="F5237">
        <v>0</v>
      </c>
      <c r="G5237">
        <v>0</v>
      </c>
      <c r="H5237">
        <v>1</v>
      </c>
      <c r="I5237">
        <f>Data[[#This Row],[nucleus_area_pct]]/Data[[#This Row],[cytoplasm_ratio]]</f>
        <v>0</v>
      </c>
      <c r="J5237">
        <v>0.91400000000000003</v>
      </c>
      <c r="K5237">
        <v>0.21199999999999999</v>
      </c>
      <c r="L5237">
        <v>0.7</v>
      </c>
      <c r="M5237">
        <v>1</v>
      </c>
      <c r="N5237">
        <v>0.93700000000000006</v>
      </c>
      <c r="O5237">
        <v>169</v>
      </c>
      <c r="P5237">
        <v>39</v>
      </c>
      <c r="Q5237">
        <v>236</v>
      </c>
      <c r="R5237">
        <v>121</v>
      </c>
      <c r="S5237">
        <v>131</v>
      </c>
      <c r="T5237">
        <f>(Data[[#This Row],[mean_r]]/256)*100</f>
        <v>92.1875</v>
      </c>
      <c r="U5237">
        <f>(Data[[#This Row],[mean_g]]/256)*100</f>
        <v>47.265625</v>
      </c>
      <c r="V5237">
        <f>(Data[[#This Row],[mean_b]]/256)*100</f>
        <v>51.171875</v>
      </c>
      <c r="W5237">
        <v>0.54300000000000004</v>
      </c>
      <c r="X5237" t="s">
        <v>63</v>
      </c>
      <c r="Y5237" t="s">
        <v>45</v>
      </c>
      <c r="Z5237">
        <v>14530</v>
      </c>
      <c r="AA5237">
        <v>5.4</v>
      </c>
      <c r="AB5237">
        <v>12.9</v>
      </c>
      <c r="AC5237">
        <v>33.6</v>
      </c>
      <c r="AD5237">
        <v>84797</v>
      </c>
      <c r="AE5237">
        <v>98.9</v>
      </c>
      <c r="AF5237">
        <v>36.1</v>
      </c>
      <c r="AG5237" t="s">
        <v>64</v>
      </c>
      <c r="AH5237" t="s">
        <v>68</v>
      </c>
      <c r="AI5237" t="s">
        <v>56</v>
      </c>
      <c r="AJ5237">
        <v>60</v>
      </c>
      <c r="AK5237">
        <v>256</v>
      </c>
      <c r="AL5237">
        <v>1.7899999999999999E-2</v>
      </c>
      <c r="AM5237">
        <v>0.93789999999999996</v>
      </c>
      <c r="AN5237">
        <v>0.87890000000000001</v>
      </c>
      <c r="AO5237">
        <f>Data[[#This Row],[labeller_confidence_score]]-Data[[#This Row],[cytodiffusion_classification_confidence]]</f>
        <v>-5.8999999999999941E-2</v>
      </c>
    </row>
    <row r="5238" spans="1:41" x14ac:dyDescent="0.3">
      <c r="A5238" t="s">
        <v>5311</v>
      </c>
      <c r="B5238" t="s">
        <v>81</v>
      </c>
      <c r="C5238">
        <v>1</v>
      </c>
      <c r="D5238" t="s">
        <v>82</v>
      </c>
      <c r="E5238">
        <v>17.12</v>
      </c>
      <c r="F5238">
        <v>80.8</v>
      </c>
      <c r="G5238">
        <v>0.34100000000000003</v>
      </c>
      <c r="H5238">
        <v>0.215</v>
      </c>
      <c r="I5238">
        <f>Data[[#This Row],[nucleus_area_pct]]/Data[[#This Row],[cytoplasm_ratio]]</f>
        <v>375.81395348837208</v>
      </c>
      <c r="J5238">
        <v>0.71499999999999997</v>
      </c>
      <c r="K5238">
        <v>0.40699999999999997</v>
      </c>
      <c r="L5238">
        <v>0.49</v>
      </c>
      <c r="M5238">
        <v>1</v>
      </c>
      <c r="N5238">
        <v>0.92100000000000004</v>
      </c>
      <c r="O5238">
        <v>623</v>
      </c>
      <c r="P5238">
        <v>94</v>
      </c>
      <c r="Q5238">
        <v>219</v>
      </c>
      <c r="R5238">
        <v>157</v>
      </c>
      <c r="S5238">
        <v>206</v>
      </c>
      <c r="T5238">
        <f>(Data[[#This Row],[mean_r]]/256)*100</f>
        <v>85.546875</v>
      </c>
      <c r="U5238">
        <f>(Data[[#This Row],[mean_g]]/256)*100</f>
        <v>61.328125</v>
      </c>
      <c r="V5238">
        <f>(Data[[#This Row],[mean_b]]/256)*100</f>
        <v>80.46875</v>
      </c>
      <c r="W5238">
        <v>0.67500000000000004</v>
      </c>
      <c r="X5238" t="s">
        <v>51</v>
      </c>
      <c r="Y5238" t="s">
        <v>45</v>
      </c>
      <c r="Z5238">
        <v>7238</v>
      </c>
      <c r="AA5238">
        <v>4.74</v>
      </c>
      <c r="AB5238">
        <v>11.7</v>
      </c>
      <c r="AC5238">
        <v>37.1</v>
      </c>
      <c r="AD5238">
        <v>211542</v>
      </c>
      <c r="AE5238">
        <v>102</v>
      </c>
      <c r="AF5238">
        <v>30.1</v>
      </c>
      <c r="AG5238" t="s">
        <v>64</v>
      </c>
      <c r="AH5238" t="s">
        <v>47</v>
      </c>
      <c r="AI5238" t="s">
        <v>52</v>
      </c>
      <c r="AJ5238">
        <v>100</v>
      </c>
      <c r="AK5238">
        <v>256</v>
      </c>
      <c r="AL5238">
        <v>0.50919999999999999</v>
      </c>
      <c r="AM5238">
        <v>0.68530000000000002</v>
      </c>
      <c r="AN5238">
        <v>0.71040000000000003</v>
      </c>
      <c r="AO5238">
        <f>Data[[#This Row],[labeller_confidence_score]]-Data[[#This Row],[cytodiffusion_classification_confidence]]</f>
        <v>2.5100000000000011E-2</v>
      </c>
    </row>
    <row r="5239" spans="1:41" x14ac:dyDescent="0.3">
      <c r="A5239" t="s">
        <v>5312</v>
      </c>
      <c r="B5239" t="s">
        <v>120</v>
      </c>
      <c r="C5239">
        <v>1</v>
      </c>
      <c r="D5239" t="s">
        <v>104</v>
      </c>
      <c r="E5239">
        <v>6.99</v>
      </c>
      <c r="F5239">
        <v>0</v>
      </c>
      <c r="G5239">
        <v>0</v>
      </c>
      <c r="H5239">
        <v>1</v>
      </c>
      <c r="I5239">
        <f>Data[[#This Row],[nucleus_area_pct]]/Data[[#This Row],[cytoplasm_ratio]]</f>
        <v>0</v>
      </c>
      <c r="J5239">
        <v>0.94899999999999995</v>
      </c>
      <c r="K5239">
        <v>0.127</v>
      </c>
      <c r="L5239">
        <v>0.17</v>
      </c>
      <c r="M5239">
        <v>1</v>
      </c>
      <c r="N5239">
        <v>0.95399999999999996</v>
      </c>
      <c r="O5239">
        <v>170</v>
      </c>
      <c r="P5239">
        <v>40</v>
      </c>
      <c r="Q5239">
        <v>240</v>
      </c>
      <c r="R5239">
        <v>135</v>
      </c>
      <c r="S5239">
        <v>126</v>
      </c>
      <c r="T5239">
        <f>(Data[[#This Row],[mean_r]]/256)*100</f>
        <v>93.75</v>
      </c>
      <c r="U5239">
        <f>(Data[[#This Row],[mean_g]]/256)*100</f>
        <v>52.734375</v>
      </c>
      <c r="V5239">
        <f>(Data[[#This Row],[mean_b]]/256)*100</f>
        <v>49.21875</v>
      </c>
      <c r="W5239">
        <v>0.59799999999999998</v>
      </c>
      <c r="X5239" t="s">
        <v>51</v>
      </c>
      <c r="Y5239" t="s">
        <v>45</v>
      </c>
      <c r="Z5239">
        <v>6757</v>
      </c>
      <c r="AA5239">
        <v>4.74</v>
      </c>
      <c r="AB5239">
        <v>12.8</v>
      </c>
      <c r="AC5239">
        <v>41.1</v>
      </c>
      <c r="AD5239">
        <v>159059</v>
      </c>
      <c r="AE5239">
        <v>90.4</v>
      </c>
      <c r="AF5239">
        <v>32.700000000000003</v>
      </c>
      <c r="AG5239" t="s">
        <v>46</v>
      </c>
      <c r="AH5239" t="s">
        <v>42</v>
      </c>
      <c r="AI5239" t="s">
        <v>43</v>
      </c>
      <c r="AJ5239">
        <v>40</v>
      </c>
      <c r="AK5239">
        <v>256</v>
      </c>
      <c r="AL5239">
        <v>0.64429999999999998</v>
      </c>
      <c r="AM5239">
        <v>0.83260000000000001</v>
      </c>
      <c r="AN5239">
        <v>0.90349999999999997</v>
      </c>
      <c r="AO5239">
        <f>Data[[#This Row],[labeller_confidence_score]]-Data[[#This Row],[cytodiffusion_classification_confidence]]</f>
        <v>7.0899999999999963E-2</v>
      </c>
    </row>
    <row r="5240" spans="1:41" x14ac:dyDescent="0.3">
      <c r="A5240" t="s">
        <v>5313</v>
      </c>
      <c r="B5240" t="s">
        <v>62</v>
      </c>
      <c r="C5240">
        <v>0</v>
      </c>
      <c r="D5240" t="s">
        <v>50</v>
      </c>
      <c r="E5240">
        <v>9.32</v>
      </c>
      <c r="F5240">
        <v>73</v>
      </c>
      <c r="G5240">
        <v>0.92600000000000005</v>
      </c>
      <c r="H5240">
        <v>0.25700000000000001</v>
      </c>
      <c r="I5240">
        <f>Data[[#This Row],[nucleus_area_pct]]/Data[[#This Row],[cytoplasm_ratio]]</f>
        <v>284.04669260700388</v>
      </c>
      <c r="J5240">
        <v>0.85099999999999998</v>
      </c>
      <c r="K5240">
        <v>0.19500000000000001</v>
      </c>
      <c r="L5240">
        <v>1.46</v>
      </c>
      <c r="M5240">
        <v>1</v>
      </c>
      <c r="N5240">
        <v>0.93500000000000005</v>
      </c>
      <c r="O5240">
        <v>240</v>
      </c>
      <c r="P5240">
        <v>62</v>
      </c>
      <c r="Q5240">
        <v>198</v>
      </c>
      <c r="R5240">
        <v>158</v>
      </c>
      <c r="S5240">
        <v>190</v>
      </c>
      <c r="T5240">
        <f>(Data[[#This Row],[mean_r]]/256)*100</f>
        <v>77.34375</v>
      </c>
      <c r="U5240">
        <f>(Data[[#This Row],[mean_g]]/256)*100</f>
        <v>61.71875</v>
      </c>
      <c r="V5240">
        <f>(Data[[#This Row],[mean_b]]/256)*100</f>
        <v>74.21875</v>
      </c>
      <c r="W5240">
        <v>0.70699999999999996</v>
      </c>
      <c r="X5240" t="s">
        <v>51</v>
      </c>
      <c r="Y5240" t="s">
        <v>40</v>
      </c>
      <c r="Z5240">
        <v>7259</v>
      </c>
      <c r="AA5240">
        <v>5.94</v>
      </c>
      <c r="AB5240">
        <v>17.2</v>
      </c>
      <c r="AC5240">
        <v>41.1</v>
      </c>
      <c r="AD5240">
        <v>400284</v>
      </c>
      <c r="AE5240">
        <v>93.4</v>
      </c>
      <c r="AF5240">
        <v>34.5</v>
      </c>
      <c r="AG5240" t="s">
        <v>64</v>
      </c>
      <c r="AH5240" t="s">
        <v>68</v>
      </c>
      <c r="AI5240" t="s">
        <v>43</v>
      </c>
      <c r="AJ5240">
        <v>100</v>
      </c>
      <c r="AK5240">
        <v>256</v>
      </c>
      <c r="AL5240">
        <v>0.14929999999999999</v>
      </c>
      <c r="AM5240">
        <v>0.82830000000000004</v>
      </c>
      <c r="AN5240">
        <v>0.77839999999999998</v>
      </c>
      <c r="AO5240">
        <f>Data[[#This Row],[labeller_confidence_score]]-Data[[#This Row],[cytodiffusion_classification_confidence]]</f>
        <v>-4.9900000000000055E-2</v>
      </c>
    </row>
    <row r="5241" spans="1:41" x14ac:dyDescent="0.3">
      <c r="A5241" t="s">
        <v>5314</v>
      </c>
      <c r="B5241" t="s">
        <v>89</v>
      </c>
      <c r="C5241">
        <v>1</v>
      </c>
      <c r="D5241" t="s">
        <v>38</v>
      </c>
      <c r="E5241">
        <v>14.34</v>
      </c>
      <c r="F5241">
        <v>58.6</v>
      </c>
      <c r="G5241">
        <v>0.55900000000000005</v>
      </c>
      <c r="H5241">
        <v>0.40600000000000003</v>
      </c>
      <c r="I5241">
        <f>Data[[#This Row],[nucleus_area_pct]]/Data[[#This Row],[cytoplasm_ratio]]</f>
        <v>144.33497536945814</v>
      </c>
      <c r="J5241">
        <v>0.68400000000000005</v>
      </c>
      <c r="K5241">
        <v>0.41499999999999998</v>
      </c>
      <c r="L5241">
        <v>3.97</v>
      </c>
      <c r="M5241">
        <v>2.7</v>
      </c>
      <c r="N5241">
        <v>0.85899999999999999</v>
      </c>
      <c r="O5241">
        <v>435</v>
      </c>
      <c r="P5241">
        <v>82</v>
      </c>
      <c r="Q5241">
        <v>198</v>
      </c>
      <c r="R5241">
        <v>167</v>
      </c>
      <c r="S5241">
        <v>179</v>
      </c>
      <c r="T5241">
        <f>(Data[[#This Row],[mean_r]]/256)*100</f>
        <v>77.34375</v>
      </c>
      <c r="U5241">
        <f>(Data[[#This Row],[mean_g]]/256)*100</f>
        <v>65.234375</v>
      </c>
      <c r="V5241">
        <f>(Data[[#This Row],[mean_b]]/256)*100</f>
        <v>69.921875</v>
      </c>
      <c r="W5241">
        <v>0.59099999999999997</v>
      </c>
      <c r="X5241" t="s">
        <v>39</v>
      </c>
      <c r="Y5241" t="s">
        <v>45</v>
      </c>
      <c r="Z5241">
        <v>5437</v>
      </c>
      <c r="AA5241">
        <v>4.91</v>
      </c>
      <c r="AB5241">
        <v>12.2</v>
      </c>
      <c r="AC5241">
        <v>40.299999999999997</v>
      </c>
      <c r="AD5241">
        <v>423450</v>
      </c>
      <c r="AE5241">
        <v>94</v>
      </c>
      <c r="AF5241">
        <v>33.1</v>
      </c>
      <c r="AG5241" t="s">
        <v>64</v>
      </c>
      <c r="AH5241" t="s">
        <v>47</v>
      </c>
      <c r="AI5241" t="s">
        <v>43</v>
      </c>
      <c r="AJ5241">
        <v>100</v>
      </c>
      <c r="AK5241">
        <v>256</v>
      </c>
      <c r="AL5241">
        <v>0.76700000000000002</v>
      </c>
      <c r="AM5241">
        <v>0.749</v>
      </c>
      <c r="AN5241">
        <v>0.621</v>
      </c>
      <c r="AO5241">
        <f>Data[[#This Row],[labeller_confidence_score]]-Data[[#This Row],[cytodiffusion_classification_confidence]]</f>
        <v>-0.128</v>
      </c>
    </row>
    <row r="5242" spans="1:41" x14ac:dyDescent="0.3">
      <c r="A5242" t="s">
        <v>5315</v>
      </c>
      <c r="B5242" t="s">
        <v>66</v>
      </c>
      <c r="C5242">
        <v>1</v>
      </c>
      <c r="D5242" t="s">
        <v>67</v>
      </c>
      <c r="E5242">
        <v>8.16</v>
      </c>
      <c r="F5242">
        <v>85.1</v>
      </c>
      <c r="G5242">
        <v>0.92600000000000005</v>
      </c>
      <c r="H5242">
        <v>0.16500000000000001</v>
      </c>
      <c r="I5242">
        <f>Data[[#This Row],[nucleus_area_pct]]/Data[[#This Row],[cytoplasm_ratio]]</f>
        <v>515.75757575757575</v>
      </c>
      <c r="J5242">
        <v>0.376</v>
      </c>
      <c r="K5242">
        <v>0.80300000000000005</v>
      </c>
      <c r="L5242">
        <v>1.55</v>
      </c>
      <c r="M5242">
        <v>1</v>
      </c>
      <c r="N5242">
        <v>0.64200000000000002</v>
      </c>
      <c r="O5242">
        <v>307</v>
      </c>
      <c r="P5242">
        <v>102</v>
      </c>
      <c r="Q5242">
        <v>206</v>
      </c>
      <c r="R5242">
        <v>137</v>
      </c>
      <c r="S5242">
        <v>227</v>
      </c>
      <c r="T5242">
        <f>(Data[[#This Row],[mean_r]]/256)*100</f>
        <v>80.46875</v>
      </c>
      <c r="U5242">
        <f>(Data[[#This Row],[mean_g]]/256)*100</f>
        <v>53.515625</v>
      </c>
      <c r="V5242">
        <f>(Data[[#This Row],[mean_b]]/256)*100</f>
        <v>88.671875</v>
      </c>
      <c r="W5242">
        <v>0.93899999999999995</v>
      </c>
      <c r="X5242" t="s">
        <v>39</v>
      </c>
      <c r="Y5242" t="s">
        <v>40</v>
      </c>
      <c r="Z5242">
        <v>8667</v>
      </c>
      <c r="AA5242">
        <v>4.93</v>
      </c>
      <c r="AB5242">
        <v>12.5</v>
      </c>
      <c r="AC5242">
        <v>49.8</v>
      </c>
      <c r="AD5242">
        <v>450886</v>
      </c>
      <c r="AE5242">
        <v>91.1</v>
      </c>
      <c r="AF5242">
        <v>33.700000000000003</v>
      </c>
      <c r="AG5242" t="s">
        <v>46</v>
      </c>
      <c r="AH5242" t="s">
        <v>42</v>
      </c>
      <c r="AI5242" t="s">
        <v>56</v>
      </c>
      <c r="AJ5242">
        <v>40</v>
      </c>
      <c r="AK5242">
        <v>512</v>
      </c>
      <c r="AL5242">
        <v>0.89259999999999995</v>
      </c>
      <c r="AM5242">
        <v>0.81159999999999999</v>
      </c>
      <c r="AN5242">
        <v>0.88</v>
      </c>
      <c r="AO5242">
        <f>Data[[#This Row],[labeller_confidence_score]]-Data[[#This Row],[cytodiffusion_classification_confidence]]</f>
        <v>6.8400000000000016E-2</v>
      </c>
    </row>
    <row r="5243" spans="1:41" x14ac:dyDescent="0.3">
      <c r="A5243" t="s">
        <v>5316</v>
      </c>
      <c r="B5243" t="s">
        <v>60</v>
      </c>
      <c r="C5243">
        <v>0</v>
      </c>
      <c r="D5243" t="s">
        <v>50</v>
      </c>
      <c r="E5243">
        <v>16.37</v>
      </c>
      <c r="F5243">
        <v>67</v>
      </c>
      <c r="G5243">
        <v>0.47499999999999998</v>
      </c>
      <c r="H5243">
        <v>0.33400000000000002</v>
      </c>
      <c r="I5243">
        <f>Data[[#This Row],[nucleus_area_pct]]/Data[[#This Row],[cytoplasm_ratio]]</f>
        <v>200.59880239520956</v>
      </c>
      <c r="J5243">
        <v>0.67400000000000004</v>
      </c>
      <c r="K5243">
        <v>0.434</v>
      </c>
      <c r="L5243">
        <v>2</v>
      </c>
      <c r="M5243">
        <v>1</v>
      </c>
      <c r="N5243">
        <v>0.75</v>
      </c>
      <c r="O5243">
        <v>495</v>
      </c>
      <c r="P5243">
        <v>92</v>
      </c>
      <c r="Q5243">
        <v>209</v>
      </c>
      <c r="R5243">
        <v>181</v>
      </c>
      <c r="S5243">
        <v>184</v>
      </c>
      <c r="T5243">
        <f>(Data[[#This Row],[mean_r]]/256)*100</f>
        <v>81.640625</v>
      </c>
      <c r="U5243">
        <f>(Data[[#This Row],[mean_g]]/256)*100</f>
        <v>70.703125</v>
      </c>
      <c r="V5243">
        <f>(Data[[#This Row],[mean_b]]/256)*100</f>
        <v>71.875</v>
      </c>
      <c r="W5243">
        <v>0.56100000000000005</v>
      </c>
      <c r="X5243" t="s">
        <v>51</v>
      </c>
      <c r="Y5243" t="s">
        <v>45</v>
      </c>
      <c r="Z5243">
        <v>5427</v>
      </c>
      <c r="AA5243">
        <v>4.24</v>
      </c>
      <c r="AB5243">
        <v>15.4</v>
      </c>
      <c r="AC5243">
        <v>37.299999999999997</v>
      </c>
      <c r="AD5243">
        <v>334943</v>
      </c>
      <c r="AE5243">
        <v>89.3</v>
      </c>
      <c r="AF5243">
        <v>33.700000000000003</v>
      </c>
      <c r="AG5243" t="s">
        <v>41</v>
      </c>
      <c r="AH5243" t="s">
        <v>42</v>
      </c>
      <c r="AI5243" t="s">
        <v>43</v>
      </c>
      <c r="AJ5243">
        <v>40</v>
      </c>
      <c r="AK5243">
        <v>512</v>
      </c>
      <c r="AL5243">
        <v>0.16320000000000001</v>
      </c>
      <c r="AM5243">
        <v>0.86309999999999998</v>
      </c>
      <c r="AN5243">
        <v>0.95369999999999999</v>
      </c>
      <c r="AO5243">
        <f>Data[[#This Row],[labeller_confidence_score]]-Data[[#This Row],[cytodiffusion_classification_confidence]]</f>
        <v>9.0600000000000014E-2</v>
      </c>
    </row>
    <row r="5244" spans="1:41" x14ac:dyDescent="0.3">
      <c r="A5244" t="s">
        <v>5317</v>
      </c>
      <c r="B5244" t="s">
        <v>49</v>
      </c>
      <c r="C5244">
        <v>0</v>
      </c>
      <c r="D5244" t="s">
        <v>50</v>
      </c>
      <c r="E5244">
        <v>12.37</v>
      </c>
      <c r="F5244">
        <v>59.3</v>
      </c>
      <c r="G5244">
        <v>0.44900000000000001</v>
      </c>
      <c r="H5244">
        <v>0.33500000000000002</v>
      </c>
      <c r="I5244">
        <f>Data[[#This Row],[nucleus_area_pct]]/Data[[#This Row],[cytoplasm_ratio]]</f>
        <v>177.0149253731343</v>
      </c>
      <c r="J5244">
        <v>0.746</v>
      </c>
      <c r="K5244">
        <v>0.52400000000000002</v>
      </c>
      <c r="L5244">
        <v>4.21</v>
      </c>
      <c r="M5244">
        <v>4.5999999999999996</v>
      </c>
      <c r="N5244">
        <v>0.81</v>
      </c>
      <c r="O5244">
        <v>330</v>
      </c>
      <c r="P5244">
        <v>53</v>
      </c>
      <c r="Q5244">
        <v>200</v>
      </c>
      <c r="R5244">
        <v>157</v>
      </c>
      <c r="S5244">
        <v>204</v>
      </c>
      <c r="T5244">
        <f>(Data[[#This Row],[mean_r]]/256)*100</f>
        <v>78.125</v>
      </c>
      <c r="U5244">
        <f>(Data[[#This Row],[mean_g]]/256)*100</f>
        <v>61.328125</v>
      </c>
      <c r="V5244">
        <f>(Data[[#This Row],[mean_b]]/256)*100</f>
        <v>79.6875</v>
      </c>
      <c r="W5244">
        <v>0.71099999999999997</v>
      </c>
      <c r="X5244" t="s">
        <v>39</v>
      </c>
      <c r="Y5244" t="s">
        <v>40</v>
      </c>
      <c r="Z5244">
        <v>7568</v>
      </c>
      <c r="AA5244">
        <v>4.5599999999999996</v>
      </c>
      <c r="AB5244">
        <v>12.9</v>
      </c>
      <c r="AC5244">
        <v>42.5</v>
      </c>
      <c r="AD5244">
        <v>213042</v>
      </c>
      <c r="AE5244">
        <v>102</v>
      </c>
      <c r="AF5244">
        <v>33.6</v>
      </c>
      <c r="AG5244" t="s">
        <v>46</v>
      </c>
      <c r="AH5244" t="s">
        <v>42</v>
      </c>
      <c r="AI5244" t="s">
        <v>52</v>
      </c>
      <c r="AJ5244">
        <v>60</v>
      </c>
      <c r="AK5244">
        <v>224</v>
      </c>
      <c r="AL5244">
        <v>7.3599999999999999E-2</v>
      </c>
      <c r="AM5244">
        <v>0.91820000000000002</v>
      </c>
      <c r="AN5244">
        <v>0.86250000000000004</v>
      </c>
      <c r="AO5244">
        <f>Data[[#This Row],[labeller_confidence_score]]-Data[[#This Row],[cytodiffusion_classification_confidence]]</f>
        <v>-5.5699999999999972E-2</v>
      </c>
    </row>
    <row r="5245" spans="1:41" x14ac:dyDescent="0.3">
      <c r="A5245" t="s">
        <v>5318</v>
      </c>
      <c r="B5245" t="s">
        <v>110</v>
      </c>
      <c r="C5245">
        <v>1</v>
      </c>
      <c r="D5245" t="s">
        <v>104</v>
      </c>
      <c r="E5245">
        <v>7.13</v>
      </c>
      <c r="F5245">
        <v>0</v>
      </c>
      <c r="G5245">
        <v>0</v>
      </c>
      <c r="H5245">
        <v>1</v>
      </c>
      <c r="I5245">
        <f>Data[[#This Row],[nucleus_area_pct]]/Data[[#This Row],[cytoplasm_ratio]]</f>
        <v>0</v>
      </c>
      <c r="J5245">
        <v>0.90700000000000003</v>
      </c>
      <c r="K5245">
        <v>0.214</v>
      </c>
      <c r="L5245">
        <v>1.01</v>
      </c>
      <c r="M5245">
        <v>1</v>
      </c>
      <c r="N5245">
        <v>0.92400000000000004</v>
      </c>
      <c r="O5245">
        <v>168</v>
      </c>
      <c r="P5245">
        <v>47</v>
      </c>
      <c r="Q5245">
        <v>212</v>
      </c>
      <c r="R5245">
        <v>117</v>
      </c>
      <c r="S5245">
        <v>131</v>
      </c>
      <c r="T5245">
        <f>(Data[[#This Row],[mean_r]]/256)*100</f>
        <v>82.8125</v>
      </c>
      <c r="U5245">
        <f>(Data[[#This Row],[mean_g]]/256)*100</f>
        <v>45.703125</v>
      </c>
      <c r="V5245">
        <f>(Data[[#This Row],[mean_b]]/256)*100</f>
        <v>51.171875</v>
      </c>
      <c r="W5245">
        <v>0.441</v>
      </c>
      <c r="X5245" t="s">
        <v>51</v>
      </c>
      <c r="Y5245" t="s">
        <v>40</v>
      </c>
      <c r="Z5245">
        <v>9851</v>
      </c>
      <c r="AA5245">
        <v>4.41</v>
      </c>
      <c r="AB5245">
        <v>12.1</v>
      </c>
      <c r="AC5245">
        <v>36.1</v>
      </c>
      <c r="AD5245">
        <v>317158</v>
      </c>
      <c r="AE5245">
        <v>96.1</v>
      </c>
      <c r="AF5245">
        <v>33.700000000000003</v>
      </c>
      <c r="AG5245" t="s">
        <v>46</v>
      </c>
      <c r="AH5245" t="s">
        <v>42</v>
      </c>
      <c r="AI5245" t="s">
        <v>43</v>
      </c>
      <c r="AJ5245">
        <v>100</v>
      </c>
      <c r="AK5245">
        <v>360</v>
      </c>
      <c r="AL5245">
        <v>0.67410000000000003</v>
      </c>
      <c r="AM5245">
        <v>0.62839999999999996</v>
      </c>
      <c r="AN5245">
        <v>0.86009999999999998</v>
      </c>
      <c r="AO5245">
        <f>Data[[#This Row],[labeller_confidence_score]]-Data[[#This Row],[cytodiffusion_classification_confidence]]</f>
        <v>0.23170000000000002</v>
      </c>
    </row>
    <row r="5246" spans="1:41" x14ac:dyDescent="0.3">
      <c r="A5246" t="s">
        <v>5319</v>
      </c>
      <c r="B5246" t="s">
        <v>180</v>
      </c>
      <c r="C5246">
        <v>1</v>
      </c>
      <c r="D5246" t="s">
        <v>181</v>
      </c>
      <c r="E5246">
        <v>7.45</v>
      </c>
      <c r="F5246">
        <v>0</v>
      </c>
      <c r="G5246">
        <v>0</v>
      </c>
      <c r="H5246">
        <v>1</v>
      </c>
      <c r="I5246">
        <f>Data[[#This Row],[nucleus_area_pct]]/Data[[#This Row],[cytoplasm_ratio]]</f>
        <v>0</v>
      </c>
      <c r="J5246">
        <v>0.36899999999999999</v>
      </c>
      <c r="K5246">
        <v>0.94099999999999995</v>
      </c>
      <c r="L5246">
        <v>0.48</v>
      </c>
      <c r="M5246">
        <v>1</v>
      </c>
      <c r="N5246">
        <v>0.79100000000000004</v>
      </c>
      <c r="O5246">
        <v>197</v>
      </c>
      <c r="P5246">
        <v>62</v>
      </c>
      <c r="Q5246">
        <v>225</v>
      </c>
      <c r="R5246">
        <v>130</v>
      </c>
      <c r="S5246">
        <v>106</v>
      </c>
      <c r="T5246">
        <f>(Data[[#This Row],[mean_r]]/256)*100</f>
        <v>87.890625</v>
      </c>
      <c r="U5246">
        <f>(Data[[#This Row],[mean_g]]/256)*100</f>
        <v>50.78125</v>
      </c>
      <c r="V5246">
        <f>(Data[[#This Row],[mean_b]]/256)*100</f>
        <v>41.40625</v>
      </c>
      <c r="W5246">
        <v>0.497</v>
      </c>
      <c r="X5246" t="s">
        <v>39</v>
      </c>
      <c r="Y5246" t="s">
        <v>45</v>
      </c>
      <c r="Z5246">
        <v>8170</v>
      </c>
      <c r="AA5246">
        <v>5.45</v>
      </c>
      <c r="AB5246">
        <v>11.4</v>
      </c>
      <c r="AC5246">
        <v>41.9</v>
      </c>
      <c r="AD5246">
        <v>96224</v>
      </c>
      <c r="AE5246">
        <v>82.8</v>
      </c>
      <c r="AF5246">
        <v>33.200000000000003</v>
      </c>
      <c r="AG5246" t="s">
        <v>64</v>
      </c>
      <c r="AH5246" t="s">
        <v>68</v>
      </c>
      <c r="AI5246" t="s">
        <v>43</v>
      </c>
      <c r="AJ5246">
        <v>60</v>
      </c>
      <c r="AK5246">
        <v>224</v>
      </c>
      <c r="AL5246">
        <v>0.82279999999999998</v>
      </c>
      <c r="AM5246">
        <v>0.69879999999999998</v>
      </c>
      <c r="AN5246">
        <v>0.77739999999999998</v>
      </c>
      <c r="AO5246">
        <f>Data[[#This Row],[labeller_confidence_score]]-Data[[#This Row],[cytodiffusion_classification_confidence]]</f>
        <v>7.8600000000000003E-2</v>
      </c>
    </row>
    <row r="5247" spans="1:41" x14ac:dyDescent="0.3">
      <c r="A5247" t="s">
        <v>5320</v>
      </c>
      <c r="B5247" t="s">
        <v>49</v>
      </c>
      <c r="C5247">
        <v>0</v>
      </c>
      <c r="D5247" t="s">
        <v>50</v>
      </c>
      <c r="E5247">
        <v>13.92</v>
      </c>
      <c r="F5247">
        <v>56.2</v>
      </c>
      <c r="G5247">
        <v>0.47099999999999997</v>
      </c>
      <c r="H5247">
        <v>0.43099999999999999</v>
      </c>
      <c r="I5247">
        <f>Data[[#This Row],[nucleus_area_pct]]/Data[[#This Row],[cytoplasm_ratio]]</f>
        <v>130.39443155452437</v>
      </c>
      <c r="J5247">
        <v>0.65300000000000002</v>
      </c>
      <c r="K5247">
        <v>0.39100000000000001</v>
      </c>
      <c r="L5247">
        <v>3.86</v>
      </c>
      <c r="M5247">
        <v>2.7</v>
      </c>
      <c r="N5247">
        <v>0.82699999999999996</v>
      </c>
      <c r="O5247">
        <v>469</v>
      </c>
      <c r="P5247">
        <v>80</v>
      </c>
      <c r="Q5247">
        <v>229</v>
      </c>
      <c r="R5247">
        <v>131</v>
      </c>
      <c r="S5247">
        <v>192</v>
      </c>
      <c r="T5247">
        <f>(Data[[#This Row],[mean_r]]/256)*100</f>
        <v>89.453125</v>
      </c>
      <c r="U5247">
        <f>(Data[[#This Row],[mean_g]]/256)*100</f>
        <v>51.171875</v>
      </c>
      <c r="V5247">
        <f>(Data[[#This Row],[mean_b]]/256)*100</f>
        <v>75</v>
      </c>
      <c r="W5247">
        <v>0.54500000000000004</v>
      </c>
      <c r="X5247" t="s">
        <v>39</v>
      </c>
      <c r="Y5247" t="s">
        <v>40</v>
      </c>
      <c r="Z5247">
        <v>4504</v>
      </c>
      <c r="AA5247">
        <v>3.57</v>
      </c>
      <c r="AB5247">
        <v>15.3</v>
      </c>
      <c r="AC5247">
        <v>33</v>
      </c>
      <c r="AD5247">
        <v>275981</v>
      </c>
      <c r="AE5247">
        <v>91.1</v>
      </c>
      <c r="AF5247">
        <v>35.299999999999997</v>
      </c>
      <c r="AG5247" t="s">
        <v>64</v>
      </c>
      <c r="AH5247" t="s">
        <v>42</v>
      </c>
      <c r="AI5247" t="s">
        <v>43</v>
      </c>
      <c r="AJ5247">
        <v>60</v>
      </c>
      <c r="AK5247">
        <v>224</v>
      </c>
      <c r="AL5247">
        <v>0.1152</v>
      </c>
      <c r="AM5247">
        <v>0.83260000000000001</v>
      </c>
      <c r="AN5247">
        <v>0.93920000000000003</v>
      </c>
      <c r="AO5247">
        <f>Data[[#This Row],[labeller_confidence_score]]-Data[[#This Row],[cytodiffusion_classification_confidence]]</f>
        <v>0.10660000000000003</v>
      </c>
    </row>
    <row r="5248" spans="1:41" x14ac:dyDescent="0.3">
      <c r="A5248" t="s">
        <v>5321</v>
      </c>
      <c r="B5248" t="s">
        <v>49</v>
      </c>
      <c r="C5248">
        <v>0</v>
      </c>
      <c r="D5248" t="s">
        <v>50</v>
      </c>
      <c r="E5248">
        <v>12.35</v>
      </c>
      <c r="F5248">
        <v>55.7</v>
      </c>
      <c r="G5248">
        <v>0.55400000000000005</v>
      </c>
      <c r="H5248">
        <v>0.41099999999999998</v>
      </c>
      <c r="I5248">
        <f>Data[[#This Row],[nucleus_area_pct]]/Data[[#This Row],[cytoplasm_ratio]]</f>
        <v>135.52311435523117</v>
      </c>
      <c r="J5248">
        <v>0.7</v>
      </c>
      <c r="K5248">
        <v>0.51600000000000001</v>
      </c>
      <c r="L5248">
        <v>3.52</v>
      </c>
      <c r="M5248">
        <v>4.0999999999999996</v>
      </c>
      <c r="N5248">
        <v>0.81599999999999995</v>
      </c>
      <c r="O5248">
        <v>411</v>
      </c>
      <c r="P5248">
        <v>75</v>
      </c>
      <c r="Q5248">
        <v>182</v>
      </c>
      <c r="R5248">
        <v>143</v>
      </c>
      <c r="S5248">
        <v>173</v>
      </c>
      <c r="T5248">
        <f>(Data[[#This Row],[mean_r]]/256)*100</f>
        <v>71.09375</v>
      </c>
      <c r="U5248">
        <f>(Data[[#This Row],[mean_g]]/256)*100</f>
        <v>55.859375</v>
      </c>
      <c r="V5248">
        <f>(Data[[#This Row],[mean_b]]/256)*100</f>
        <v>67.578125</v>
      </c>
      <c r="W5248">
        <v>0.61799999999999999</v>
      </c>
      <c r="X5248" t="s">
        <v>51</v>
      </c>
      <c r="Y5248" t="s">
        <v>45</v>
      </c>
      <c r="Z5248">
        <v>4800</v>
      </c>
      <c r="AA5248">
        <v>5.04</v>
      </c>
      <c r="AB5248">
        <v>14.9</v>
      </c>
      <c r="AC5248">
        <v>33.9</v>
      </c>
      <c r="AD5248">
        <v>261537</v>
      </c>
      <c r="AE5248">
        <v>87.9</v>
      </c>
      <c r="AF5248">
        <v>31.5</v>
      </c>
      <c r="AG5248" t="s">
        <v>46</v>
      </c>
      <c r="AH5248" t="s">
        <v>42</v>
      </c>
      <c r="AI5248" t="s">
        <v>56</v>
      </c>
      <c r="AJ5248">
        <v>100</v>
      </c>
      <c r="AK5248">
        <v>512</v>
      </c>
      <c r="AL5248">
        <v>0.1202</v>
      </c>
      <c r="AM5248">
        <v>0.93289999999999995</v>
      </c>
      <c r="AN5248">
        <v>0.81840000000000002</v>
      </c>
      <c r="AO5248">
        <f>Data[[#This Row],[labeller_confidence_score]]-Data[[#This Row],[cytodiffusion_classification_confidence]]</f>
        <v>-0.11449999999999994</v>
      </c>
    </row>
    <row r="5249" spans="1:41" x14ac:dyDescent="0.3">
      <c r="A5249" t="s">
        <v>5322</v>
      </c>
      <c r="B5249" t="s">
        <v>37</v>
      </c>
      <c r="C5249">
        <v>1</v>
      </c>
      <c r="D5249" t="s">
        <v>38</v>
      </c>
      <c r="E5249">
        <v>14.14</v>
      </c>
      <c r="F5249">
        <v>54.1</v>
      </c>
      <c r="G5249">
        <v>0.495</v>
      </c>
      <c r="H5249">
        <v>0.33700000000000002</v>
      </c>
      <c r="I5249">
        <f>Data[[#This Row],[nucleus_area_pct]]/Data[[#This Row],[cytoplasm_ratio]]</f>
        <v>160.53412462908011</v>
      </c>
      <c r="J5249">
        <v>0.72099999999999997</v>
      </c>
      <c r="K5249">
        <v>0.36899999999999999</v>
      </c>
      <c r="L5249">
        <v>3.69</v>
      </c>
      <c r="M5249">
        <v>5.4</v>
      </c>
      <c r="N5249">
        <v>0.76900000000000002</v>
      </c>
      <c r="O5249">
        <v>520</v>
      </c>
      <c r="P5249">
        <v>74</v>
      </c>
      <c r="Q5249">
        <v>227</v>
      </c>
      <c r="R5249">
        <v>155</v>
      </c>
      <c r="S5249">
        <v>187</v>
      </c>
      <c r="T5249">
        <f>(Data[[#This Row],[mean_r]]/256)*100</f>
        <v>88.671875</v>
      </c>
      <c r="U5249">
        <f>(Data[[#This Row],[mean_g]]/256)*100</f>
        <v>60.546875</v>
      </c>
      <c r="V5249">
        <f>(Data[[#This Row],[mean_b]]/256)*100</f>
        <v>73.046875</v>
      </c>
      <c r="W5249">
        <v>0.624</v>
      </c>
      <c r="X5249" t="s">
        <v>51</v>
      </c>
      <c r="Y5249" t="s">
        <v>45</v>
      </c>
      <c r="Z5249">
        <v>6996</v>
      </c>
      <c r="AA5249">
        <v>5.65</v>
      </c>
      <c r="AB5249">
        <v>12.5</v>
      </c>
      <c r="AC5249">
        <v>44.5</v>
      </c>
      <c r="AD5249">
        <v>343478</v>
      </c>
      <c r="AE5249">
        <v>77.599999999999994</v>
      </c>
      <c r="AF5249">
        <v>34.299999999999997</v>
      </c>
      <c r="AG5249" t="s">
        <v>46</v>
      </c>
      <c r="AH5249" t="s">
        <v>42</v>
      </c>
      <c r="AI5249" t="s">
        <v>52</v>
      </c>
      <c r="AJ5249">
        <v>40</v>
      </c>
      <c r="AK5249">
        <v>360</v>
      </c>
      <c r="AL5249">
        <v>0.82340000000000002</v>
      </c>
      <c r="AM5249">
        <v>0.62909999999999999</v>
      </c>
      <c r="AN5249">
        <v>0.78790000000000004</v>
      </c>
      <c r="AO5249">
        <f>Data[[#This Row],[labeller_confidence_score]]-Data[[#This Row],[cytodiffusion_classification_confidence]]</f>
        <v>0.15880000000000005</v>
      </c>
    </row>
    <row r="5250" spans="1:41" x14ac:dyDescent="0.3">
      <c r="A5250" t="s">
        <v>5323</v>
      </c>
      <c r="B5250" t="s">
        <v>62</v>
      </c>
      <c r="C5250">
        <v>0</v>
      </c>
      <c r="D5250" t="s">
        <v>50</v>
      </c>
      <c r="E5250">
        <v>9.67</v>
      </c>
      <c r="F5250">
        <v>82.3</v>
      </c>
      <c r="G5250">
        <v>0.72399999999999998</v>
      </c>
      <c r="H5250">
        <v>0.248</v>
      </c>
      <c r="I5250">
        <f>Data[[#This Row],[nucleus_area_pct]]/Data[[#This Row],[cytoplasm_ratio]]</f>
        <v>331.85483870967744</v>
      </c>
      <c r="J5250">
        <v>0.89800000000000002</v>
      </c>
      <c r="K5250">
        <v>0.11700000000000001</v>
      </c>
      <c r="L5250">
        <v>0.95</v>
      </c>
      <c r="M5250">
        <v>1</v>
      </c>
      <c r="N5250">
        <v>0.85299999999999998</v>
      </c>
      <c r="O5250">
        <v>314</v>
      </c>
      <c r="P5250">
        <v>47</v>
      </c>
      <c r="Q5250">
        <v>184</v>
      </c>
      <c r="R5250">
        <v>178</v>
      </c>
      <c r="S5250">
        <v>189</v>
      </c>
      <c r="T5250">
        <f>(Data[[#This Row],[mean_r]]/256)*100</f>
        <v>71.875</v>
      </c>
      <c r="U5250">
        <f>(Data[[#This Row],[mean_g]]/256)*100</f>
        <v>69.53125</v>
      </c>
      <c r="V5250">
        <f>(Data[[#This Row],[mean_b]]/256)*100</f>
        <v>73.828125</v>
      </c>
      <c r="W5250">
        <v>0.75900000000000001</v>
      </c>
      <c r="X5250" t="s">
        <v>63</v>
      </c>
      <c r="Y5250" t="s">
        <v>45</v>
      </c>
      <c r="Z5250">
        <v>9812</v>
      </c>
      <c r="AA5250">
        <v>4.12</v>
      </c>
      <c r="AB5250">
        <v>11.1</v>
      </c>
      <c r="AC5250">
        <v>38.6</v>
      </c>
      <c r="AD5250">
        <v>258009</v>
      </c>
      <c r="AE5250">
        <v>83.4</v>
      </c>
      <c r="AF5250">
        <v>32.700000000000003</v>
      </c>
      <c r="AG5250" t="s">
        <v>64</v>
      </c>
      <c r="AH5250" t="s">
        <v>47</v>
      </c>
      <c r="AI5250" t="s">
        <v>52</v>
      </c>
      <c r="AJ5250">
        <v>60</v>
      </c>
      <c r="AK5250">
        <v>256</v>
      </c>
      <c r="AL5250">
        <v>9.7900000000000001E-2</v>
      </c>
      <c r="AM5250">
        <v>0.96809999999999996</v>
      </c>
      <c r="AN5250">
        <v>1</v>
      </c>
      <c r="AO5250">
        <f>Data[[#This Row],[labeller_confidence_score]]-Data[[#This Row],[cytodiffusion_classification_confidence]]</f>
        <v>3.1900000000000039E-2</v>
      </c>
    </row>
    <row r="5251" spans="1:41" x14ac:dyDescent="0.3">
      <c r="A5251" t="s">
        <v>5324</v>
      </c>
      <c r="B5251" t="s">
        <v>62</v>
      </c>
      <c r="C5251">
        <v>0</v>
      </c>
      <c r="D5251" t="s">
        <v>50</v>
      </c>
      <c r="E5251">
        <v>9.41</v>
      </c>
      <c r="F5251">
        <v>85.5</v>
      </c>
      <c r="G5251">
        <v>0.86199999999999999</v>
      </c>
      <c r="H5251">
        <v>0.23100000000000001</v>
      </c>
      <c r="I5251">
        <f>Data[[#This Row],[nucleus_area_pct]]/Data[[#This Row],[cytoplasm_ratio]]</f>
        <v>370.12987012987008</v>
      </c>
      <c r="J5251">
        <v>0.89400000000000002</v>
      </c>
      <c r="K5251">
        <v>0.17899999999999999</v>
      </c>
      <c r="L5251">
        <v>0.79</v>
      </c>
      <c r="M5251">
        <v>1</v>
      </c>
      <c r="N5251">
        <v>0.92600000000000005</v>
      </c>
      <c r="O5251">
        <v>299</v>
      </c>
      <c r="P5251">
        <v>65</v>
      </c>
      <c r="Q5251">
        <v>206</v>
      </c>
      <c r="R5251">
        <v>167</v>
      </c>
      <c r="S5251">
        <v>193</v>
      </c>
      <c r="T5251">
        <f>(Data[[#This Row],[mean_r]]/256)*100</f>
        <v>80.46875</v>
      </c>
      <c r="U5251">
        <f>(Data[[#This Row],[mean_g]]/256)*100</f>
        <v>65.234375</v>
      </c>
      <c r="V5251">
        <f>(Data[[#This Row],[mean_b]]/256)*100</f>
        <v>75.390625</v>
      </c>
      <c r="W5251">
        <v>0.76600000000000001</v>
      </c>
      <c r="X5251" t="s">
        <v>51</v>
      </c>
      <c r="Y5251" t="s">
        <v>40</v>
      </c>
      <c r="Z5251">
        <v>4496</v>
      </c>
      <c r="AA5251">
        <v>5.88</v>
      </c>
      <c r="AB5251">
        <v>13.5</v>
      </c>
      <c r="AC5251">
        <v>48.8</v>
      </c>
      <c r="AD5251">
        <v>348549</v>
      </c>
      <c r="AE5251">
        <v>90.2</v>
      </c>
      <c r="AF5251">
        <v>32.5</v>
      </c>
      <c r="AG5251" t="s">
        <v>46</v>
      </c>
      <c r="AH5251" t="s">
        <v>47</v>
      </c>
      <c r="AI5251" t="s">
        <v>52</v>
      </c>
      <c r="AJ5251">
        <v>100</v>
      </c>
      <c r="AK5251">
        <v>360</v>
      </c>
      <c r="AL5251">
        <v>0.14000000000000001</v>
      </c>
      <c r="AM5251">
        <v>0.88080000000000003</v>
      </c>
      <c r="AN5251">
        <v>0.95509999999999995</v>
      </c>
      <c r="AO5251">
        <f>Data[[#This Row],[labeller_confidence_score]]-Data[[#This Row],[cytodiffusion_classification_confidence]]</f>
        <v>7.4299999999999922E-2</v>
      </c>
    </row>
    <row r="5252" spans="1:41" x14ac:dyDescent="0.3">
      <c r="A5252" t="s">
        <v>5325</v>
      </c>
      <c r="B5252" t="s">
        <v>49</v>
      </c>
      <c r="C5252">
        <v>0</v>
      </c>
      <c r="D5252" t="s">
        <v>50</v>
      </c>
      <c r="E5252">
        <v>11.76</v>
      </c>
      <c r="F5252">
        <v>45.9</v>
      </c>
      <c r="G5252">
        <v>0.41599999999999998</v>
      </c>
      <c r="H5252">
        <v>0.50900000000000001</v>
      </c>
      <c r="I5252">
        <f>Data[[#This Row],[nucleus_area_pct]]/Data[[#This Row],[cytoplasm_ratio]]</f>
        <v>90.176817288801573</v>
      </c>
      <c r="J5252">
        <v>0.73599999999999999</v>
      </c>
      <c r="K5252">
        <v>0.307</v>
      </c>
      <c r="L5252">
        <v>3.18</v>
      </c>
      <c r="M5252">
        <v>3.1</v>
      </c>
      <c r="N5252">
        <v>0.82499999999999996</v>
      </c>
      <c r="O5252">
        <v>409</v>
      </c>
      <c r="P5252">
        <v>62</v>
      </c>
      <c r="Q5252">
        <v>202</v>
      </c>
      <c r="R5252">
        <v>166</v>
      </c>
      <c r="S5252">
        <v>185</v>
      </c>
      <c r="T5252">
        <f>(Data[[#This Row],[mean_r]]/256)*100</f>
        <v>78.90625</v>
      </c>
      <c r="U5252">
        <f>(Data[[#This Row],[mean_g]]/256)*100</f>
        <v>64.84375</v>
      </c>
      <c r="V5252">
        <f>(Data[[#This Row],[mean_b]]/256)*100</f>
        <v>72.265625</v>
      </c>
      <c r="W5252">
        <v>0.64400000000000002</v>
      </c>
      <c r="X5252" t="s">
        <v>39</v>
      </c>
      <c r="Y5252" t="s">
        <v>40</v>
      </c>
      <c r="Z5252">
        <v>11843</v>
      </c>
      <c r="AA5252">
        <v>7</v>
      </c>
      <c r="AB5252">
        <v>14.6</v>
      </c>
      <c r="AC5252">
        <v>34.700000000000003</v>
      </c>
      <c r="AD5252">
        <v>242630</v>
      </c>
      <c r="AE5252">
        <v>98.7</v>
      </c>
      <c r="AF5252">
        <v>35.4</v>
      </c>
      <c r="AG5252" t="s">
        <v>64</v>
      </c>
      <c r="AH5252" t="s">
        <v>42</v>
      </c>
      <c r="AI5252" t="s">
        <v>43</v>
      </c>
      <c r="AJ5252">
        <v>60</v>
      </c>
      <c r="AK5252">
        <v>224</v>
      </c>
      <c r="AL5252">
        <v>8.2100000000000006E-2</v>
      </c>
      <c r="AM5252">
        <v>0.90059999999999996</v>
      </c>
      <c r="AN5252">
        <v>0.94040000000000001</v>
      </c>
      <c r="AO5252">
        <f>Data[[#This Row],[labeller_confidence_score]]-Data[[#This Row],[cytodiffusion_classification_confidence]]</f>
        <v>3.9800000000000058E-2</v>
      </c>
    </row>
    <row r="5253" spans="1:41" x14ac:dyDescent="0.3">
      <c r="A5253" t="s">
        <v>5326</v>
      </c>
      <c r="B5253" t="s">
        <v>106</v>
      </c>
      <c r="C5253">
        <v>1</v>
      </c>
      <c r="D5253" t="s">
        <v>82</v>
      </c>
      <c r="E5253">
        <v>13.51</v>
      </c>
      <c r="F5253">
        <v>79.5</v>
      </c>
      <c r="G5253">
        <v>0.63</v>
      </c>
      <c r="H5253">
        <v>0.13800000000000001</v>
      </c>
      <c r="I5253">
        <f>Data[[#This Row],[nucleus_area_pct]]/Data[[#This Row],[cytoplasm_ratio]]</f>
        <v>576.08695652173913</v>
      </c>
      <c r="J5253">
        <v>0.92700000000000005</v>
      </c>
      <c r="K5253">
        <v>0.248</v>
      </c>
      <c r="L5253">
        <v>0.96</v>
      </c>
      <c r="M5253">
        <v>1.1000000000000001</v>
      </c>
      <c r="N5253">
        <v>0.84899999999999998</v>
      </c>
      <c r="O5253">
        <v>679</v>
      </c>
      <c r="P5253">
        <v>94</v>
      </c>
      <c r="Q5253">
        <v>164</v>
      </c>
      <c r="R5253">
        <v>155</v>
      </c>
      <c r="S5253">
        <v>197</v>
      </c>
      <c r="T5253">
        <f>(Data[[#This Row],[mean_r]]/256)*100</f>
        <v>64.0625</v>
      </c>
      <c r="U5253">
        <f>(Data[[#This Row],[mean_g]]/256)*100</f>
        <v>60.546875</v>
      </c>
      <c r="V5253">
        <f>(Data[[#This Row],[mean_b]]/256)*100</f>
        <v>76.953125</v>
      </c>
      <c r="W5253">
        <v>0.68300000000000005</v>
      </c>
      <c r="X5253" t="s">
        <v>51</v>
      </c>
      <c r="Y5253" t="s">
        <v>40</v>
      </c>
      <c r="Z5253">
        <v>7031</v>
      </c>
      <c r="AA5253">
        <v>5.75</v>
      </c>
      <c r="AB5253">
        <v>12.8</v>
      </c>
      <c r="AC5253">
        <v>40.1</v>
      </c>
      <c r="AD5253">
        <v>271461</v>
      </c>
      <c r="AE5253">
        <v>94.9</v>
      </c>
      <c r="AF5253">
        <v>33.799999999999997</v>
      </c>
      <c r="AG5253" t="s">
        <v>46</v>
      </c>
      <c r="AH5253" t="s">
        <v>42</v>
      </c>
      <c r="AI5253" t="s">
        <v>52</v>
      </c>
      <c r="AJ5253">
        <v>60</v>
      </c>
      <c r="AK5253">
        <v>224</v>
      </c>
      <c r="AL5253">
        <v>0.8165</v>
      </c>
      <c r="AM5253">
        <v>0.73280000000000001</v>
      </c>
      <c r="AN5253">
        <v>0.66920000000000002</v>
      </c>
      <c r="AO5253">
        <f>Data[[#This Row],[labeller_confidence_score]]-Data[[#This Row],[cytodiffusion_classification_confidence]]</f>
        <v>-6.359999999999999E-2</v>
      </c>
    </row>
    <row r="5254" spans="1:41" x14ac:dyDescent="0.3">
      <c r="A5254" t="s">
        <v>5327</v>
      </c>
      <c r="B5254" t="s">
        <v>60</v>
      </c>
      <c r="C5254">
        <v>0</v>
      </c>
      <c r="D5254" t="s">
        <v>50</v>
      </c>
      <c r="E5254">
        <v>18.52</v>
      </c>
      <c r="F5254">
        <v>68.5</v>
      </c>
      <c r="G5254">
        <v>0.56799999999999995</v>
      </c>
      <c r="H5254">
        <v>0.39300000000000002</v>
      </c>
      <c r="I5254">
        <f>Data[[#This Row],[nucleus_area_pct]]/Data[[#This Row],[cytoplasm_ratio]]</f>
        <v>174.3002544529262</v>
      </c>
      <c r="J5254">
        <v>0.57199999999999995</v>
      </c>
      <c r="K5254">
        <v>0.58299999999999996</v>
      </c>
      <c r="L5254">
        <v>2.0499999999999998</v>
      </c>
      <c r="M5254">
        <v>1.8</v>
      </c>
      <c r="N5254">
        <v>0.65400000000000003</v>
      </c>
      <c r="O5254">
        <v>500</v>
      </c>
      <c r="P5254">
        <v>99</v>
      </c>
      <c r="Q5254">
        <v>226</v>
      </c>
      <c r="R5254">
        <v>160</v>
      </c>
      <c r="S5254">
        <v>178</v>
      </c>
      <c r="T5254">
        <f>(Data[[#This Row],[mean_r]]/256)*100</f>
        <v>88.28125</v>
      </c>
      <c r="U5254">
        <f>(Data[[#This Row],[mean_g]]/256)*100</f>
        <v>62.5</v>
      </c>
      <c r="V5254">
        <f>(Data[[#This Row],[mean_b]]/256)*100</f>
        <v>69.53125</v>
      </c>
      <c r="W5254">
        <v>0.59499999999999997</v>
      </c>
      <c r="X5254" t="s">
        <v>51</v>
      </c>
      <c r="Y5254" t="s">
        <v>45</v>
      </c>
      <c r="Z5254">
        <v>5789</v>
      </c>
      <c r="AA5254">
        <v>5.29</v>
      </c>
      <c r="AB5254">
        <v>12</v>
      </c>
      <c r="AC5254">
        <v>35.5</v>
      </c>
      <c r="AD5254">
        <v>241804</v>
      </c>
      <c r="AE5254">
        <v>77.5</v>
      </c>
      <c r="AF5254">
        <v>32.4</v>
      </c>
      <c r="AG5254" t="s">
        <v>46</v>
      </c>
      <c r="AH5254" t="s">
        <v>42</v>
      </c>
      <c r="AI5254" t="s">
        <v>52</v>
      </c>
      <c r="AJ5254">
        <v>40</v>
      </c>
      <c r="AK5254">
        <v>256</v>
      </c>
      <c r="AL5254">
        <v>4.7E-2</v>
      </c>
      <c r="AM5254">
        <v>0.90259999999999996</v>
      </c>
      <c r="AN5254">
        <v>0.84830000000000005</v>
      </c>
      <c r="AO5254">
        <f>Data[[#This Row],[labeller_confidence_score]]-Data[[#This Row],[cytodiffusion_classification_confidence]]</f>
        <v>-5.4299999999999904E-2</v>
      </c>
    </row>
    <row r="5255" spans="1:41" x14ac:dyDescent="0.3">
      <c r="A5255" t="s">
        <v>5328</v>
      </c>
      <c r="B5255" t="s">
        <v>54</v>
      </c>
      <c r="C5255">
        <v>0</v>
      </c>
      <c r="D5255" t="s">
        <v>54</v>
      </c>
      <c r="E5255">
        <v>6.9</v>
      </c>
      <c r="F5255">
        <v>0</v>
      </c>
      <c r="G5255">
        <v>0</v>
      </c>
      <c r="H5255">
        <v>1</v>
      </c>
      <c r="I5255">
        <f>Data[[#This Row],[nucleus_area_pct]]/Data[[#This Row],[cytoplasm_ratio]]</f>
        <v>0</v>
      </c>
      <c r="J5255">
        <v>0.89800000000000002</v>
      </c>
      <c r="K5255">
        <v>0.20100000000000001</v>
      </c>
      <c r="L5255">
        <v>0.21</v>
      </c>
      <c r="M5255">
        <v>1</v>
      </c>
      <c r="N5255">
        <v>0.90400000000000003</v>
      </c>
      <c r="O5255">
        <v>170</v>
      </c>
      <c r="P5255">
        <v>44</v>
      </c>
      <c r="Q5255">
        <v>232</v>
      </c>
      <c r="R5255">
        <v>135</v>
      </c>
      <c r="S5255">
        <v>135</v>
      </c>
      <c r="T5255">
        <f>(Data[[#This Row],[mean_r]]/256)*100</f>
        <v>90.625</v>
      </c>
      <c r="U5255">
        <f>(Data[[#This Row],[mean_g]]/256)*100</f>
        <v>52.734375</v>
      </c>
      <c r="V5255">
        <f>(Data[[#This Row],[mean_b]]/256)*100</f>
        <v>52.734375</v>
      </c>
      <c r="W5255">
        <v>0.46500000000000002</v>
      </c>
      <c r="X5255" t="s">
        <v>51</v>
      </c>
      <c r="Y5255" t="s">
        <v>40</v>
      </c>
      <c r="Z5255">
        <v>8326</v>
      </c>
      <c r="AA5255">
        <v>4.83</v>
      </c>
      <c r="AB5255">
        <v>9.4</v>
      </c>
      <c r="AC5255">
        <v>45.2</v>
      </c>
      <c r="AD5255">
        <v>191553</v>
      </c>
      <c r="AE5255">
        <v>95.1</v>
      </c>
      <c r="AF5255">
        <v>34.1</v>
      </c>
      <c r="AG5255" t="s">
        <v>46</v>
      </c>
      <c r="AH5255" t="s">
        <v>42</v>
      </c>
      <c r="AI5255" t="s">
        <v>56</v>
      </c>
      <c r="AJ5255">
        <v>40</v>
      </c>
      <c r="AK5255">
        <v>256</v>
      </c>
      <c r="AL5255">
        <v>2.8799999999999999E-2</v>
      </c>
      <c r="AM5255">
        <v>0.86270000000000002</v>
      </c>
      <c r="AN5255">
        <v>0.93389999999999995</v>
      </c>
      <c r="AO5255">
        <f>Data[[#This Row],[labeller_confidence_score]]-Data[[#This Row],[cytodiffusion_classification_confidence]]</f>
        <v>7.119999999999993E-2</v>
      </c>
    </row>
    <row r="5256" spans="1:41" x14ac:dyDescent="0.3">
      <c r="A5256" t="s">
        <v>5329</v>
      </c>
      <c r="B5256" t="s">
        <v>60</v>
      </c>
      <c r="C5256">
        <v>0</v>
      </c>
      <c r="D5256" t="s">
        <v>50</v>
      </c>
      <c r="E5256">
        <v>14.84</v>
      </c>
      <c r="F5256">
        <v>65.400000000000006</v>
      </c>
      <c r="G5256">
        <v>0.61799999999999999</v>
      </c>
      <c r="H5256">
        <v>0.33300000000000002</v>
      </c>
      <c r="I5256">
        <f>Data[[#This Row],[nucleus_area_pct]]/Data[[#This Row],[cytoplasm_ratio]]</f>
        <v>196.3963963963964</v>
      </c>
      <c r="J5256">
        <v>0.71399999999999997</v>
      </c>
      <c r="K5256">
        <v>0.20899999999999999</v>
      </c>
      <c r="L5256">
        <v>2.17</v>
      </c>
      <c r="M5256">
        <v>1.5</v>
      </c>
      <c r="N5256">
        <v>0.747</v>
      </c>
      <c r="O5256">
        <v>505</v>
      </c>
      <c r="P5256">
        <v>79</v>
      </c>
      <c r="Q5256">
        <v>197</v>
      </c>
      <c r="R5256">
        <v>145</v>
      </c>
      <c r="S5256">
        <v>202</v>
      </c>
      <c r="T5256">
        <f>(Data[[#This Row],[mean_r]]/256)*100</f>
        <v>76.953125</v>
      </c>
      <c r="U5256">
        <f>(Data[[#This Row],[mean_g]]/256)*100</f>
        <v>56.640625</v>
      </c>
      <c r="V5256">
        <f>(Data[[#This Row],[mean_b]]/256)*100</f>
        <v>78.90625</v>
      </c>
      <c r="W5256">
        <v>0.61299999999999999</v>
      </c>
      <c r="X5256" t="s">
        <v>63</v>
      </c>
      <c r="Y5256" t="s">
        <v>40</v>
      </c>
      <c r="Z5256">
        <v>10611</v>
      </c>
      <c r="AA5256">
        <v>4.26</v>
      </c>
      <c r="AB5256">
        <v>12.7</v>
      </c>
      <c r="AC5256">
        <v>44.1</v>
      </c>
      <c r="AD5256">
        <v>134313</v>
      </c>
      <c r="AE5256">
        <v>78.099999999999994</v>
      </c>
      <c r="AF5256">
        <v>34.299999999999997</v>
      </c>
      <c r="AG5256" t="s">
        <v>41</v>
      </c>
      <c r="AH5256" t="s">
        <v>47</v>
      </c>
      <c r="AI5256" t="s">
        <v>56</v>
      </c>
      <c r="AJ5256">
        <v>60</v>
      </c>
      <c r="AK5256">
        <v>224</v>
      </c>
      <c r="AL5256">
        <v>8.8499999999999995E-2</v>
      </c>
      <c r="AM5256">
        <v>1</v>
      </c>
      <c r="AN5256">
        <v>0.90080000000000005</v>
      </c>
      <c r="AO5256">
        <f>Data[[#This Row],[labeller_confidence_score]]-Data[[#This Row],[cytodiffusion_classification_confidence]]</f>
        <v>-9.9199999999999955E-2</v>
      </c>
    </row>
    <row r="5257" spans="1:41" x14ac:dyDescent="0.3">
      <c r="A5257" t="s">
        <v>5330</v>
      </c>
      <c r="B5257" t="s">
        <v>62</v>
      </c>
      <c r="C5257">
        <v>0</v>
      </c>
      <c r="D5257" t="s">
        <v>50</v>
      </c>
      <c r="E5257">
        <v>9.24</v>
      </c>
      <c r="F5257">
        <v>81.900000000000006</v>
      </c>
      <c r="G5257">
        <v>0.878</v>
      </c>
      <c r="H5257">
        <v>0.11799999999999999</v>
      </c>
      <c r="I5257">
        <f>Data[[#This Row],[nucleus_area_pct]]/Data[[#This Row],[cytoplasm_ratio]]</f>
        <v>694.06779661016958</v>
      </c>
      <c r="J5257">
        <v>0.91500000000000004</v>
      </c>
      <c r="K5257">
        <v>0.14699999999999999</v>
      </c>
      <c r="L5257">
        <v>0.91</v>
      </c>
      <c r="M5257">
        <v>1</v>
      </c>
      <c r="N5257">
        <v>0.92600000000000005</v>
      </c>
      <c r="O5257">
        <v>301</v>
      </c>
      <c r="P5257">
        <v>51</v>
      </c>
      <c r="Q5257">
        <v>219</v>
      </c>
      <c r="R5257">
        <v>149</v>
      </c>
      <c r="S5257">
        <v>186</v>
      </c>
      <c r="T5257">
        <f>(Data[[#This Row],[mean_r]]/256)*100</f>
        <v>85.546875</v>
      </c>
      <c r="U5257">
        <f>(Data[[#This Row],[mean_g]]/256)*100</f>
        <v>58.203125</v>
      </c>
      <c r="V5257">
        <f>(Data[[#This Row],[mean_b]]/256)*100</f>
        <v>72.65625</v>
      </c>
      <c r="W5257">
        <v>0.64400000000000002</v>
      </c>
      <c r="X5257" t="s">
        <v>51</v>
      </c>
      <c r="Y5257" t="s">
        <v>40</v>
      </c>
      <c r="Z5257">
        <v>3573</v>
      </c>
      <c r="AA5257">
        <v>4.92</v>
      </c>
      <c r="AB5257">
        <v>15.1</v>
      </c>
      <c r="AC5257">
        <v>42.1</v>
      </c>
      <c r="AD5257">
        <v>323953</v>
      </c>
      <c r="AE5257">
        <v>97.6</v>
      </c>
      <c r="AF5257">
        <v>34.9</v>
      </c>
      <c r="AG5257" t="s">
        <v>46</v>
      </c>
      <c r="AH5257" t="s">
        <v>42</v>
      </c>
      <c r="AI5257" t="s">
        <v>52</v>
      </c>
      <c r="AJ5257">
        <v>40</v>
      </c>
      <c r="AK5257">
        <v>360</v>
      </c>
      <c r="AL5257">
        <v>9.2700000000000005E-2</v>
      </c>
      <c r="AM5257">
        <v>0.8528</v>
      </c>
      <c r="AN5257">
        <v>0.83220000000000005</v>
      </c>
      <c r="AO5257">
        <f>Data[[#This Row],[labeller_confidence_score]]-Data[[#This Row],[cytodiffusion_classification_confidence]]</f>
        <v>-2.0599999999999952E-2</v>
      </c>
    </row>
    <row r="5258" spans="1:41" x14ac:dyDescent="0.3">
      <c r="A5258" t="s">
        <v>5331</v>
      </c>
      <c r="B5258" t="s">
        <v>49</v>
      </c>
      <c r="C5258">
        <v>0</v>
      </c>
      <c r="D5258" t="s">
        <v>50</v>
      </c>
      <c r="E5258">
        <v>11.51</v>
      </c>
      <c r="F5258">
        <v>53.4</v>
      </c>
      <c r="G5258">
        <v>0.5</v>
      </c>
      <c r="H5258">
        <v>0.42199999999999999</v>
      </c>
      <c r="I5258">
        <f>Data[[#This Row],[nucleus_area_pct]]/Data[[#This Row],[cytoplasm_ratio]]</f>
        <v>126.54028436018957</v>
      </c>
      <c r="J5258">
        <v>0.86399999999999999</v>
      </c>
      <c r="K5258">
        <v>0.51300000000000001</v>
      </c>
      <c r="L5258">
        <v>4.0999999999999996</v>
      </c>
      <c r="M5258">
        <v>4.2</v>
      </c>
      <c r="N5258">
        <v>0.84299999999999997</v>
      </c>
      <c r="O5258">
        <v>348</v>
      </c>
      <c r="P5258">
        <v>70</v>
      </c>
      <c r="Q5258">
        <v>242</v>
      </c>
      <c r="R5258">
        <v>153</v>
      </c>
      <c r="S5258">
        <v>207</v>
      </c>
      <c r="T5258">
        <f>(Data[[#This Row],[mean_r]]/256)*100</f>
        <v>94.53125</v>
      </c>
      <c r="U5258">
        <f>(Data[[#This Row],[mean_g]]/256)*100</f>
        <v>59.765625</v>
      </c>
      <c r="V5258">
        <f>(Data[[#This Row],[mean_b]]/256)*100</f>
        <v>80.859375</v>
      </c>
      <c r="W5258">
        <v>0.65400000000000003</v>
      </c>
      <c r="X5258" t="s">
        <v>39</v>
      </c>
      <c r="Y5258" t="s">
        <v>45</v>
      </c>
      <c r="Z5258">
        <v>1000</v>
      </c>
      <c r="AA5258">
        <v>4.8899999999999997</v>
      </c>
      <c r="AB5258">
        <v>15</v>
      </c>
      <c r="AC5258">
        <v>35.299999999999997</v>
      </c>
      <c r="AD5258">
        <v>403399</v>
      </c>
      <c r="AE5258">
        <v>89.7</v>
      </c>
      <c r="AF5258">
        <v>35.5</v>
      </c>
      <c r="AG5258" t="s">
        <v>64</v>
      </c>
      <c r="AH5258" t="s">
        <v>47</v>
      </c>
      <c r="AI5258" t="s">
        <v>56</v>
      </c>
      <c r="AJ5258">
        <v>100</v>
      </c>
      <c r="AK5258">
        <v>224</v>
      </c>
      <c r="AL5258">
        <v>9.4700000000000006E-2</v>
      </c>
      <c r="AM5258">
        <v>0.99850000000000005</v>
      </c>
      <c r="AN5258">
        <v>0.87849999999999995</v>
      </c>
      <c r="AO5258">
        <f>Data[[#This Row],[labeller_confidence_score]]-Data[[#This Row],[cytodiffusion_classification_confidence]]</f>
        <v>-0.12000000000000011</v>
      </c>
    </row>
    <row r="5259" spans="1:41" x14ac:dyDescent="0.3">
      <c r="A5259" t="s">
        <v>5332</v>
      </c>
      <c r="B5259" t="s">
        <v>120</v>
      </c>
      <c r="C5259">
        <v>1</v>
      </c>
      <c r="D5259" t="s">
        <v>104</v>
      </c>
      <c r="E5259">
        <v>6.26</v>
      </c>
      <c r="F5259">
        <v>0</v>
      </c>
      <c r="G5259">
        <v>0</v>
      </c>
      <c r="H5259">
        <v>1</v>
      </c>
      <c r="I5259">
        <f>Data[[#This Row],[nucleus_area_pct]]/Data[[#This Row],[cytoplasm_ratio]]</f>
        <v>0</v>
      </c>
      <c r="J5259">
        <v>1</v>
      </c>
      <c r="K5259">
        <v>0.08</v>
      </c>
      <c r="L5259">
        <v>0.36</v>
      </c>
      <c r="M5259">
        <v>1</v>
      </c>
      <c r="N5259">
        <v>0.96199999999999997</v>
      </c>
      <c r="O5259">
        <v>147</v>
      </c>
      <c r="P5259">
        <v>46</v>
      </c>
      <c r="Q5259">
        <v>236</v>
      </c>
      <c r="R5259">
        <v>130</v>
      </c>
      <c r="S5259">
        <v>121</v>
      </c>
      <c r="T5259">
        <f>(Data[[#This Row],[mean_r]]/256)*100</f>
        <v>92.1875</v>
      </c>
      <c r="U5259">
        <f>(Data[[#This Row],[mean_g]]/256)*100</f>
        <v>50.78125</v>
      </c>
      <c r="V5259">
        <f>(Data[[#This Row],[mean_b]]/256)*100</f>
        <v>47.265625</v>
      </c>
      <c r="W5259">
        <v>0.441</v>
      </c>
      <c r="X5259" t="s">
        <v>51</v>
      </c>
      <c r="Y5259" t="s">
        <v>45</v>
      </c>
      <c r="Z5259">
        <v>6758</v>
      </c>
      <c r="AA5259">
        <v>5.05</v>
      </c>
      <c r="AB5259">
        <v>15.2</v>
      </c>
      <c r="AC5259">
        <v>40</v>
      </c>
      <c r="AD5259">
        <v>246165</v>
      </c>
      <c r="AE5259">
        <v>77.7</v>
      </c>
      <c r="AF5259">
        <v>31.9</v>
      </c>
      <c r="AG5259" t="s">
        <v>41</v>
      </c>
      <c r="AH5259" t="s">
        <v>47</v>
      </c>
      <c r="AI5259" t="s">
        <v>52</v>
      </c>
      <c r="AJ5259">
        <v>100</v>
      </c>
      <c r="AK5259">
        <v>256</v>
      </c>
      <c r="AL5259">
        <v>0.91679999999999995</v>
      </c>
      <c r="AM5259">
        <v>0.81200000000000006</v>
      </c>
      <c r="AN5259">
        <v>0.88680000000000003</v>
      </c>
      <c r="AO5259">
        <f>Data[[#This Row],[labeller_confidence_score]]-Data[[#This Row],[cytodiffusion_classification_confidence]]</f>
        <v>7.4799999999999978E-2</v>
      </c>
    </row>
    <row r="5260" spans="1:41" x14ac:dyDescent="0.3">
      <c r="A5260" t="s">
        <v>5333</v>
      </c>
      <c r="B5260" t="s">
        <v>49</v>
      </c>
      <c r="C5260">
        <v>0</v>
      </c>
      <c r="D5260" t="s">
        <v>50</v>
      </c>
      <c r="E5260">
        <v>11.68</v>
      </c>
      <c r="F5260">
        <v>50.5</v>
      </c>
      <c r="G5260">
        <v>0.434</v>
      </c>
      <c r="H5260">
        <v>0.502</v>
      </c>
      <c r="I5260">
        <f>Data[[#This Row],[nucleus_area_pct]]/Data[[#This Row],[cytoplasm_ratio]]</f>
        <v>100.59760956175299</v>
      </c>
      <c r="J5260">
        <v>0.749</v>
      </c>
      <c r="K5260">
        <v>0.39500000000000002</v>
      </c>
      <c r="L5260">
        <v>2.4500000000000002</v>
      </c>
      <c r="M5260">
        <v>3.1</v>
      </c>
      <c r="N5260">
        <v>0.85799999999999998</v>
      </c>
      <c r="O5260">
        <v>549</v>
      </c>
      <c r="P5260">
        <v>56</v>
      </c>
      <c r="Q5260">
        <v>206</v>
      </c>
      <c r="R5260">
        <v>166</v>
      </c>
      <c r="S5260">
        <v>175</v>
      </c>
      <c r="T5260">
        <f>(Data[[#This Row],[mean_r]]/256)*100</f>
        <v>80.46875</v>
      </c>
      <c r="U5260">
        <f>(Data[[#This Row],[mean_g]]/256)*100</f>
        <v>64.84375</v>
      </c>
      <c r="V5260">
        <f>(Data[[#This Row],[mean_b]]/256)*100</f>
        <v>68.359375</v>
      </c>
      <c r="W5260">
        <v>0.70899999999999996</v>
      </c>
      <c r="X5260" t="s">
        <v>63</v>
      </c>
      <c r="Y5260" t="s">
        <v>45</v>
      </c>
      <c r="Z5260">
        <v>4833</v>
      </c>
      <c r="AA5260">
        <v>5.85</v>
      </c>
      <c r="AB5260">
        <v>13.1</v>
      </c>
      <c r="AC5260">
        <v>33.1</v>
      </c>
      <c r="AD5260">
        <v>212949</v>
      </c>
      <c r="AE5260">
        <v>110.3</v>
      </c>
      <c r="AF5260">
        <v>33.700000000000003</v>
      </c>
      <c r="AG5260" t="s">
        <v>64</v>
      </c>
      <c r="AH5260" t="s">
        <v>42</v>
      </c>
      <c r="AI5260" t="s">
        <v>52</v>
      </c>
      <c r="AJ5260">
        <v>40</v>
      </c>
      <c r="AK5260">
        <v>360</v>
      </c>
      <c r="AL5260">
        <v>5.8000000000000003E-2</v>
      </c>
      <c r="AM5260">
        <v>0.99990000000000001</v>
      </c>
      <c r="AN5260">
        <v>0.93769999999999998</v>
      </c>
      <c r="AO5260">
        <f>Data[[#This Row],[labeller_confidence_score]]-Data[[#This Row],[cytodiffusion_classification_confidence]]</f>
        <v>-6.2200000000000033E-2</v>
      </c>
    </row>
    <row r="5261" spans="1:41" x14ac:dyDescent="0.3">
      <c r="A5261" t="s">
        <v>5334</v>
      </c>
      <c r="B5261" t="s">
        <v>89</v>
      </c>
      <c r="C5261">
        <v>1</v>
      </c>
      <c r="D5261" t="s">
        <v>38</v>
      </c>
      <c r="E5261">
        <v>12.43</v>
      </c>
      <c r="F5261">
        <v>65.3</v>
      </c>
      <c r="G5261">
        <v>0.56100000000000005</v>
      </c>
      <c r="H5261">
        <v>0.39600000000000002</v>
      </c>
      <c r="I5261">
        <f>Data[[#This Row],[nucleus_area_pct]]/Data[[#This Row],[cytoplasm_ratio]]</f>
        <v>164.8989898989899</v>
      </c>
      <c r="J5261">
        <v>0.63</v>
      </c>
      <c r="K5261">
        <v>0.45200000000000001</v>
      </c>
      <c r="L5261">
        <v>5.53</v>
      </c>
      <c r="M5261">
        <v>3.4</v>
      </c>
      <c r="N5261">
        <v>0.8</v>
      </c>
      <c r="O5261">
        <v>424</v>
      </c>
      <c r="P5261">
        <v>69</v>
      </c>
      <c r="Q5261">
        <v>219</v>
      </c>
      <c r="R5261">
        <v>148</v>
      </c>
      <c r="S5261">
        <v>164</v>
      </c>
      <c r="T5261">
        <f>(Data[[#This Row],[mean_r]]/256)*100</f>
        <v>85.546875</v>
      </c>
      <c r="U5261">
        <f>(Data[[#This Row],[mean_g]]/256)*100</f>
        <v>57.8125</v>
      </c>
      <c r="V5261">
        <f>(Data[[#This Row],[mean_b]]/256)*100</f>
        <v>64.0625</v>
      </c>
      <c r="W5261">
        <v>0.69299999999999995</v>
      </c>
      <c r="X5261" t="s">
        <v>39</v>
      </c>
      <c r="Y5261" t="s">
        <v>40</v>
      </c>
      <c r="Z5261">
        <v>7302</v>
      </c>
      <c r="AA5261">
        <v>4.92</v>
      </c>
      <c r="AB5261">
        <v>11.6</v>
      </c>
      <c r="AC5261">
        <v>38.5</v>
      </c>
      <c r="AD5261">
        <v>193985</v>
      </c>
      <c r="AE5261">
        <v>92.3</v>
      </c>
      <c r="AF5261">
        <v>32.4</v>
      </c>
      <c r="AG5261" t="s">
        <v>64</v>
      </c>
      <c r="AH5261" t="s">
        <v>42</v>
      </c>
      <c r="AI5261" t="s">
        <v>43</v>
      </c>
      <c r="AJ5261">
        <v>40</v>
      </c>
      <c r="AK5261">
        <v>512</v>
      </c>
      <c r="AL5261">
        <v>0.79530000000000001</v>
      </c>
      <c r="AM5261">
        <v>0.72350000000000003</v>
      </c>
      <c r="AN5261">
        <v>0.94950000000000001</v>
      </c>
      <c r="AO5261">
        <f>Data[[#This Row],[labeller_confidence_score]]-Data[[#This Row],[cytodiffusion_classification_confidence]]</f>
        <v>0.22599999999999998</v>
      </c>
    </row>
    <row r="5262" spans="1:41" x14ac:dyDescent="0.3">
      <c r="A5262" t="s">
        <v>5335</v>
      </c>
      <c r="B5262" t="s">
        <v>74</v>
      </c>
      <c r="C5262">
        <v>0</v>
      </c>
      <c r="D5262" t="s">
        <v>75</v>
      </c>
      <c r="E5262">
        <v>2.21</v>
      </c>
      <c r="F5262">
        <v>0</v>
      </c>
      <c r="G5262">
        <v>0</v>
      </c>
      <c r="H5262">
        <v>1</v>
      </c>
      <c r="I5262">
        <f>Data[[#This Row],[nucleus_area_pct]]/Data[[#This Row],[cytoplasm_ratio]]</f>
        <v>0</v>
      </c>
      <c r="J5262">
        <v>0.67900000000000005</v>
      </c>
      <c r="K5262">
        <v>0.14699999999999999</v>
      </c>
      <c r="L5262">
        <v>1.86</v>
      </c>
      <c r="M5262">
        <v>1</v>
      </c>
      <c r="N5262">
        <v>0.88300000000000001</v>
      </c>
      <c r="O5262">
        <v>41</v>
      </c>
      <c r="P5262">
        <v>17</v>
      </c>
      <c r="Q5262">
        <v>203</v>
      </c>
      <c r="R5262">
        <v>148</v>
      </c>
      <c r="S5262">
        <v>157</v>
      </c>
      <c r="T5262">
        <f>(Data[[#This Row],[mean_r]]/256)*100</f>
        <v>79.296875</v>
      </c>
      <c r="U5262">
        <f>(Data[[#This Row],[mean_g]]/256)*100</f>
        <v>57.8125</v>
      </c>
      <c r="V5262">
        <f>(Data[[#This Row],[mean_b]]/256)*100</f>
        <v>61.328125</v>
      </c>
      <c r="W5262">
        <v>0.64900000000000002</v>
      </c>
      <c r="X5262" t="s">
        <v>51</v>
      </c>
      <c r="Y5262" t="s">
        <v>40</v>
      </c>
      <c r="Z5262">
        <v>6347</v>
      </c>
      <c r="AA5262">
        <v>4.82</v>
      </c>
      <c r="AB5262">
        <v>11.7</v>
      </c>
      <c r="AC5262">
        <v>44.5</v>
      </c>
      <c r="AD5262">
        <v>173769</v>
      </c>
      <c r="AE5262">
        <v>87.6</v>
      </c>
      <c r="AF5262">
        <v>35.700000000000003</v>
      </c>
      <c r="AG5262" t="s">
        <v>46</v>
      </c>
      <c r="AH5262" t="s">
        <v>47</v>
      </c>
      <c r="AI5262" t="s">
        <v>52</v>
      </c>
      <c r="AJ5262">
        <v>60</v>
      </c>
      <c r="AK5262">
        <v>224</v>
      </c>
      <c r="AL5262">
        <v>9.3100000000000002E-2</v>
      </c>
      <c r="AM5262">
        <v>0.9466</v>
      </c>
      <c r="AN5262">
        <v>0.88880000000000003</v>
      </c>
      <c r="AO5262">
        <f>Data[[#This Row],[labeller_confidence_score]]-Data[[#This Row],[cytodiffusion_classification_confidence]]</f>
        <v>-5.7799999999999963E-2</v>
      </c>
    </row>
    <row r="5263" spans="1:41" x14ac:dyDescent="0.3">
      <c r="A5263" t="s">
        <v>5336</v>
      </c>
      <c r="B5263" t="s">
        <v>89</v>
      </c>
      <c r="C5263">
        <v>1</v>
      </c>
      <c r="D5263" t="s">
        <v>38</v>
      </c>
      <c r="E5263">
        <v>12.24</v>
      </c>
      <c r="F5263">
        <v>57.6</v>
      </c>
      <c r="G5263">
        <v>0.51900000000000002</v>
      </c>
      <c r="H5263">
        <v>0.35399999999999998</v>
      </c>
      <c r="I5263">
        <f>Data[[#This Row],[nucleus_area_pct]]/Data[[#This Row],[cytoplasm_ratio]]</f>
        <v>162.71186440677968</v>
      </c>
      <c r="J5263">
        <v>0.747</v>
      </c>
      <c r="K5263">
        <v>0.27100000000000002</v>
      </c>
      <c r="L5263">
        <v>5.31</v>
      </c>
      <c r="M5263">
        <v>3.5</v>
      </c>
      <c r="N5263">
        <v>0.83</v>
      </c>
      <c r="O5263">
        <v>352</v>
      </c>
      <c r="P5263">
        <v>73</v>
      </c>
      <c r="Q5263">
        <v>179</v>
      </c>
      <c r="R5263">
        <v>158</v>
      </c>
      <c r="S5263">
        <v>170</v>
      </c>
      <c r="T5263">
        <f>(Data[[#This Row],[mean_r]]/256)*100</f>
        <v>69.921875</v>
      </c>
      <c r="U5263">
        <f>(Data[[#This Row],[mean_g]]/256)*100</f>
        <v>61.71875</v>
      </c>
      <c r="V5263">
        <f>(Data[[#This Row],[mean_b]]/256)*100</f>
        <v>66.40625</v>
      </c>
      <c r="W5263">
        <v>0.83699999999999997</v>
      </c>
      <c r="X5263" t="s">
        <v>51</v>
      </c>
      <c r="Y5263" t="s">
        <v>45</v>
      </c>
      <c r="Z5263">
        <v>5047</v>
      </c>
      <c r="AA5263">
        <v>4.87</v>
      </c>
      <c r="AB5263">
        <v>14.4</v>
      </c>
      <c r="AC5263">
        <v>39.9</v>
      </c>
      <c r="AD5263">
        <v>139640</v>
      </c>
      <c r="AE5263">
        <v>103.2</v>
      </c>
      <c r="AF5263">
        <v>35.299999999999997</v>
      </c>
      <c r="AG5263" t="s">
        <v>64</v>
      </c>
      <c r="AH5263" t="s">
        <v>42</v>
      </c>
      <c r="AI5263" t="s">
        <v>52</v>
      </c>
      <c r="AJ5263">
        <v>100</v>
      </c>
      <c r="AK5263">
        <v>256</v>
      </c>
      <c r="AL5263">
        <v>0.83899999999999997</v>
      </c>
      <c r="AM5263">
        <v>0.6804</v>
      </c>
      <c r="AN5263">
        <v>0.64680000000000004</v>
      </c>
      <c r="AO5263">
        <f>Data[[#This Row],[labeller_confidence_score]]-Data[[#This Row],[cytodiffusion_classification_confidence]]</f>
        <v>-3.3599999999999963E-2</v>
      </c>
    </row>
    <row r="5264" spans="1:41" x14ac:dyDescent="0.3">
      <c r="A5264" t="s">
        <v>5337</v>
      </c>
      <c r="B5264" t="s">
        <v>120</v>
      </c>
      <c r="C5264">
        <v>1</v>
      </c>
      <c r="D5264" t="s">
        <v>104</v>
      </c>
      <c r="E5264">
        <v>6.19</v>
      </c>
      <c r="F5264">
        <v>0</v>
      </c>
      <c r="G5264">
        <v>0</v>
      </c>
      <c r="H5264">
        <v>1</v>
      </c>
      <c r="I5264">
        <f>Data[[#This Row],[nucleus_area_pct]]/Data[[#This Row],[cytoplasm_ratio]]</f>
        <v>0</v>
      </c>
      <c r="J5264">
        <v>0.96299999999999997</v>
      </c>
      <c r="K5264">
        <v>8.3000000000000004E-2</v>
      </c>
      <c r="L5264">
        <v>0.5</v>
      </c>
      <c r="M5264">
        <v>1</v>
      </c>
      <c r="N5264">
        <v>0.98699999999999999</v>
      </c>
      <c r="O5264">
        <v>131</v>
      </c>
      <c r="P5264">
        <v>46</v>
      </c>
      <c r="Q5264">
        <v>240</v>
      </c>
      <c r="R5264">
        <v>117</v>
      </c>
      <c r="S5264">
        <v>141</v>
      </c>
      <c r="T5264">
        <f>(Data[[#This Row],[mean_r]]/256)*100</f>
        <v>93.75</v>
      </c>
      <c r="U5264">
        <f>(Data[[#This Row],[mean_g]]/256)*100</f>
        <v>45.703125</v>
      </c>
      <c r="V5264">
        <f>(Data[[#This Row],[mean_b]]/256)*100</f>
        <v>55.078125</v>
      </c>
      <c r="W5264">
        <v>0.58599999999999997</v>
      </c>
      <c r="X5264" t="s">
        <v>51</v>
      </c>
      <c r="Y5264" t="s">
        <v>40</v>
      </c>
      <c r="Z5264">
        <v>10588</v>
      </c>
      <c r="AA5264">
        <v>5.25</v>
      </c>
      <c r="AB5264">
        <v>11.4</v>
      </c>
      <c r="AC5264">
        <v>32.4</v>
      </c>
      <c r="AD5264">
        <v>191873</v>
      </c>
      <c r="AE5264">
        <v>70.400000000000006</v>
      </c>
      <c r="AF5264">
        <v>31.7</v>
      </c>
      <c r="AG5264" t="s">
        <v>64</v>
      </c>
      <c r="AH5264" t="s">
        <v>42</v>
      </c>
      <c r="AI5264" t="s">
        <v>52</v>
      </c>
      <c r="AJ5264">
        <v>60</v>
      </c>
      <c r="AK5264">
        <v>224</v>
      </c>
      <c r="AL5264">
        <v>0.7712</v>
      </c>
      <c r="AM5264">
        <v>0.81920000000000004</v>
      </c>
      <c r="AN5264">
        <v>0.77539999999999998</v>
      </c>
      <c r="AO5264">
        <f>Data[[#This Row],[labeller_confidence_score]]-Data[[#This Row],[cytodiffusion_classification_confidence]]</f>
        <v>-4.3800000000000061E-2</v>
      </c>
    </row>
    <row r="5265" spans="1:41" x14ac:dyDescent="0.3">
      <c r="A5265" t="s">
        <v>5338</v>
      </c>
      <c r="B5265" t="s">
        <v>103</v>
      </c>
      <c r="C5265">
        <v>1</v>
      </c>
      <c r="D5265" t="s">
        <v>104</v>
      </c>
      <c r="E5265">
        <v>4.82</v>
      </c>
      <c r="F5265">
        <v>0</v>
      </c>
      <c r="G5265">
        <v>0</v>
      </c>
      <c r="H5265">
        <v>1</v>
      </c>
      <c r="I5265">
        <f>Data[[#This Row],[nucleus_area_pct]]/Data[[#This Row],[cytoplasm_ratio]]</f>
        <v>0</v>
      </c>
      <c r="J5265">
        <v>0.46700000000000003</v>
      </c>
      <c r="K5265">
        <v>0.72199999999999998</v>
      </c>
      <c r="L5265">
        <v>0.63</v>
      </c>
      <c r="M5265">
        <v>1</v>
      </c>
      <c r="N5265">
        <v>0.84699999999999998</v>
      </c>
      <c r="O5265">
        <v>63</v>
      </c>
      <c r="P5265">
        <v>33</v>
      </c>
      <c r="Q5265">
        <v>224</v>
      </c>
      <c r="R5265">
        <v>142</v>
      </c>
      <c r="S5265">
        <v>120</v>
      </c>
      <c r="T5265">
        <f>(Data[[#This Row],[mean_r]]/256)*100</f>
        <v>87.5</v>
      </c>
      <c r="U5265">
        <f>(Data[[#This Row],[mean_g]]/256)*100</f>
        <v>55.46875</v>
      </c>
      <c r="V5265">
        <f>(Data[[#This Row],[mean_b]]/256)*100</f>
        <v>46.875</v>
      </c>
      <c r="W5265">
        <v>0.39900000000000002</v>
      </c>
      <c r="X5265" t="s">
        <v>51</v>
      </c>
      <c r="Y5265" t="s">
        <v>45</v>
      </c>
      <c r="Z5265">
        <v>8598</v>
      </c>
      <c r="AA5265">
        <v>2.9</v>
      </c>
      <c r="AB5265">
        <v>14.9</v>
      </c>
      <c r="AC5265">
        <v>30.2</v>
      </c>
      <c r="AD5265">
        <v>258283</v>
      </c>
      <c r="AE5265">
        <v>91.2</v>
      </c>
      <c r="AF5265">
        <v>33.299999999999997</v>
      </c>
      <c r="AG5265" t="s">
        <v>46</v>
      </c>
      <c r="AH5265" t="s">
        <v>47</v>
      </c>
      <c r="AI5265" t="s">
        <v>56</v>
      </c>
      <c r="AJ5265">
        <v>100</v>
      </c>
      <c r="AK5265">
        <v>224</v>
      </c>
      <c r="AL5265">
        <v>0.82030000000000003</v>
      </c>
      <c r="AM5265">
        <v>0.70089999999999997</v>
      </c>
      <c r="AN5265">
        <v>0.7833</v>
      </c>
      <c r="AO5265">
        <f>Data[[#This Row],[labeller_confidence_score]]-Data[[#This Row],[cytodiffusion_classification_confidence]]</f>
        <v>8.2400000000000029E-2</v>
      </c>
    </row>
    <row r="5266" spans="1:41" x14ac:dyDescent="0.3">
      <c r="A5266" t="s">
        <v>5339</v>
      </c>
      <c r="B5266" t="s">
        <v>81</v>
      </c>
      <c r="C5266">
        <v>1</v>
      </c>
      <c r="D5266" t="s">
        <v>82</v>
      </c>
      <c r="E5266">
        <v>13.31</v>
      </c>
      <c r="F5266">
        <v>81.900000000000006</v>
      </c>
      <c r="G5266">
        <v>0.30199999999999999</v>
      </c>
      <c r="H5266">
        <v>0.14000000000000001</v>
      </c>
      <c r="I5266">
        <f>Data[[#This Row],[nucleus_area_pct]]/Data[[#This Row],[cytoplasm_ratio]]</f>
        <v>585</v>
      </c>
      <c r="J5266">
        <v>0.75900000000000001</v>
      </c>
      <c r="K5266">
        <v>7.8E-2</v>
      </c>
      <c r="L5266">
        <v>0.52</v>
      </c>
      <c r="M5266">
        <v>1.1000000000000001</v>
      </c>
      <c r="N5266">
        <v>0.88100000000000001</v>
      </c>
      <c r="O5266">
        <v>608</v>
      </c>
      <c r="P5266">
        <v>100</v>
      </c>
      <c r="Q5266">
        <v>196</v>
      </c>
      <c r="R5266">
        <v>194</v>
      </c>
      <c r="S5266">
        <v>211</v>
      </c>
      <c r="T5266">
        <f>(Data[[#This Row],[mean_r]]/256)*100</f>
        <v>76.5625</v>
      </c>
      <c r="U5266">
        <f>(Data[[#This Row],[mean_g]]/256)*100</f>
        <v>75.78125</v>
      </c>
      <c r="V5266">
        <f>(Data[[#This Row],[mean_b]]/256)*100</f>
        <v>82.421875</v>
      </c>
      <c r="W5266">
        <v>0.66300000000000003</v>
      </c>
      <c r="X5266" t="s">
        <v>51</v>
      </c>
      <c r="Y5266" t="s">
        <v>40</v>
      </c>
      <c r="Z5266">
        <v>9272</v>
      </c>
      <c r="AA5266">
        <v>4.8099999999999996</v>
      </c>
      <c r="AB5266">
        <v>13</v>
      </c>
      <c r="AC5266">
        <v>29.4</v>
      </c>
      <c r="AD5266">
        <v>282023</v>
      </c>
      <c r="AE5266">
        <v>96.9</v>
      </c>
      <c r="AF5266">
        <v>33.4</v>
      </c>
      <c r="AG5266" t="s">
        <v>46</v>
      </c>
      <c r="AH5266" t="s">
        <v>68</v>
      </c>
      <c r="AI5266" t="s">
        <v>52</v>
      </c>
      <c r="AJ5266">
        <v>100</v>
      </c>
      <c r="AK5266">
        <v>512</v>
      </c>
      <c r="AL5266">
        <v>0.73809999999999998</v>
      </c>
      <c r="AM5266">
        <v>0.6038</v>
      </c>
      <c r="AN5266">
        <v>0.78659999999999997</v>
      </c>
      <c r="AO5266">
        <f>Data[[#This Row],[labeller_confidence_score]]-Data[[#This Row],[cytodiffusion_classification_confidence]]</f>
        <v>0.18279999999999996</v>
      </c>
    </row>
    <row r="5267" spans="1:41" x14ac:dyDescent="0.3">
      <c r="A5267" t="s">
        <v>5340</v>
      </c>
      <c r="B5267" t="s">
        <v>54</v>
      </c>
      <c r="C5267">
        <v>0</v>
      </c>
      <c r="D5267" t="s">
        <v>54</v>
      </c>
      <c r="E5267">
        <v>6.75</v>
      </c>
      <c r="F5267">
        <v>0</v>
      </c>
      <c r="G5267">
        <v>0</v>
      </c>
      <c r="H5267">
        <v>1</v>
      </c>
      <c r="I5267">
        <f>Data[[#This Row],[nucleus_area_pct]]/Data[[#This Row],[cytoplasm_ratio]]</f>
        <v>0</v>
      </c>
      <c r="J5267">
        <v>0.90600000000000003</v>
      </c>
      <c r="K5267">
        <v>0.21199999999999999</v>
      </c>
      <c r="L5267">
        <v>0.28000000000000003</v>
      </c>
      <c r="M5267">
        <v>1</v>
      </c>
      <c r="N5267">
        <v>0.95</v>
      </c>
      <c r="O5267">
        <v>186</v>
      </c>
      <c r="P5267">
        <v>52</v>
      </c>
      <c r="Q5267">
        <v>229</v>
      </c>
      <c r="R5267">
        <v>143</v>
      </c>
      <c r="S5267">
        <v>131</v>
      </c>
      <c r="T5267">
        <f>(Data[[#This Row],[mean_r]]/256)*100</f>
        <v>89.453125</v>
      </c>
      <c r="U5267">
        <f>(Data[[#This Row],[mean_g]]/256)*100</f>
        <v>55.859375</v>
      </c>
      <c r="V5267">
        <f>(Data[[#This Row],[mean_b]]/256)*100</f>
        <v>51.171875</v>
      </c>
      <c r="W5267">
        <v>0.58099999999999996</v>
      </c>
      <c r="X5267" t="s">
        <v>51</v>
      </c>
      <c r="Y5267" t="s">
        <v>45</v>
      </c>
      <c r="Z5267">
        <v>11300</v>
      </c>
      <c r="AA5267">
        <v>4.95</v>
      </c>
      <c r="AB5267">
        <v>10.6</v>
      </c>
      <c r="AC5267">
        <v>41.5</v>
      </c>
      <c r="AD5267">
        <v>194448</v>
      </c>
      <c r="AE5267">
        <v>67.5</v>
      </c>
      <c r="AF5267">
        <v>32</v>
      </c>
      <c r="AG5267" t="s">
        <v>46</v>
      </c>
      <c r="AH5267" t="s">
        <v>68</v>
      </c>
      <c r="AI5267" t="s">
        <v>52</v>
      </c>
      <c r="AJ5267">
        <v>100</v>
      </c>
      <c r="AK5267">
        <v>256</v>
      </c>
      <c r="AL5267">
        <v>5.1799999999999999E-2</v>
      </c>
      <c r="AM5267">
        <v>0.96740000000000004</v>
      </c>
      <c r="AN5267">
        <v>0.92410000000000003</v>
      </c>
      <c r="AO5267">
        <f>Data[[#This Row],[labeller_confidence_score]]-Data[[#This Row],[cytodiffusion_classification_confidence]]</f>
        <v>-4.3300000000000005E-2</v>
      </c>
    </row>
    <row r="5268" spans="1:41" x14ac:dyDescent="0.3">
      <c r="A5268" t="s">
        <v>5341</v>
      </c>
      <c r="B5268" t="s">
        <v>81</v>
      </c>
      <c r="C5268">
        <v>1</v>
      </c>
      <c r="D5268" t="s">
        <v>82</v>
      </c>
      <c r="E5268">
        <v>13.88</v>
      </c>
      <c r="F5268">
        <v>88</v>
      </c>
      <c r="G5268">
        <v>0.33300000000000002</v>
      </c>
      <c r="H5268">
        <v>0.17899999999999999</v>
      </c>
      <c r="I5268">
        <f>Data[[#This Row],[nucleus_area_pct]]/Data[[#This Row],[cytoplasm_ratio]]</f>
        <v>491.62011173184362</v>
      </c>
      <c r="J5268">
        <v>0.84899999999999998</v>
      </c>
      <c r="K5268">
        <v>0.29299999999999998</v>
      </c>
      <c r="L5268">
        <v>0.75</v>
      </c>
      <c r="M5268">
        <v>1.1000000000000001</v>
      </c>
      <c r="N5268">
        <v>0.876</v>
      </c>
      <c r="O5268">
        <v>557</v>
      </c>
      <c r="P5268">
        <v>83</v>
      </c>
      <c r="Q5268">
        <v>206</v>
      </c>
      <c r="R5268">
        <v>154</v>
      </c>
      <c r="S5268">
        <v>221</v>
      </c>
      <c r="T5268">
        <f>(Data[[#This Row],[mean_r]]/256)*100</f>
        <v>80.46875</v>
      </c>
      <c r="U5268">
        <f>(Data[[#This Row],[mean_g]]/256)*100</f>
        <v>60.15625</v>
      </c>
      <c r="V5268">
        <f>(Data[[#This Row],[mean_b]]/256)*100</f>
        <v>86.328125</v>
      </c>
      <c r="W5268">
        <v>0.80200000000000005</v>
      </c>
      <c r="X5268" t="s">
        <v>51</v>
      </c>
      <c r="Y5268" t="s">
        <v>45</v>
      </c>
      <c r="Z5268">
        <v>8118</v>
      </c>
      <c r="AA5268">
        <v>5.1100000000000003</v>
      </c>
      <c r="AB5268">
        <v>12.1</v>
      </c>
      <c r="AC5268">
        <v>49.6</v>
      </c>
      <c r="AD5268">
        <v>176961</v>
      </c>
      <c r="AE5268">
        <v>73.400000000000006</v>
      </c>
      <c r="AF5268">
        <v>32.9</v>
      </c>
      <c r="AG5268" t="s">
        <v>46</v>
      </c>
      <c r="AH5268" t="s">
        <v>42</v>
      </c>
      <c r="AI5268" t="s">
        <v>56</v>
      </c>
      <c r="AJ5268">
        <v>100</v>
      </c>
      <c r="AK5268">
        <v>360</v>
      </c>
      <c r="AL5268">
        <v>0.82250000000000001</v>
      </c>
      <c r="AM5268">
        <v>0.78590000000000004</v>
      </c>
      <c r="AN5268">
        <v>0.57189999999999996</v>
      </c>
      <c r="AO5268">
        <f>Data[[#This Row],[labeller_confidence_score]]-Data[[#This Row],[cytodiffusion_classification_confidence]]</f>
        <v>-0.21400000000000008</v>
      </c>
    </row>
    <row r="5269" spans="1:41" x14ac:dyDescent="0.3">
      <c r="A5269" t="s">
        <v>5342</v>
      </c>
      <c r="B5269" t="s">
        <v>54</v>
      </c>
      <c r="C5269">
        <v>0</v>
      </c>
      <c r="D5269" t="s">
        <v>54</v>
      </c>
      <c r="E5269">
        <v>7.26</v>
      </c>
      <c r="F5269">
        <v>0</v>
      </c>
      <c r="G5269">
        <v>0</v>
      </c>
      <c r="H5269">
        <v>1</v>
      </c>
      <c r="I5269">
        <f>Data[[#This Row],[nucleus_area_pct]]/Data[[#This Row],[cytoplasm_ratio]]</f>
        <v>0</v>
      </c>
      <c r="J5269">
        <v>0.88300000000000001</v>
      </c>
      <c r="K5269">
        <v>0.28000000000000003</v>
      </c>
      <c r="L5269">
        <v>0.42</v>
      </c>
      <c r="M5269">
        <v>1</v>
      </c>
      <c r="N5269">
        <v>0.96299999999999997</v>
      </c>
      <c r="O5269">
        <v>208</v>
      </c>
      <c r="P5269">
        <v>43</v>
      </c>
      <c r="Q5269">
        <v>240</v>
      </c>
      <c r="R5269">
        <v>125</v>
      </c>
      <c r="S5269">
        <v>144</v>
      </c>
      <c r="T5269">
        <f>(Data[[#This Row],[mean_r]]/256)*100</f>
        <v>93.75</v>
      </c>
      <c r="U5269">
        <f>(Data[[#This Row],[mean_g]]/256)*100</f>
        <v>48.828125</v>
      </c>
      <c r="V5269">
        <f>(Data[[#This Row],[mean_b]]/256)*100</f>
        <v>56.25</v>
      </c>
      <c r="W5269">
        <v>0.55200000000000005</v>
      </c>
      <c r="X5269" t="s">
        <v>51</v>
      </c>
      <c r="Y5269" t="s">
        <v>45</v>
      </c>
      <c r="Z5269">
        <v>7253</v>
      </c>
      <c r="AA5269">
        <v>5.09</v>
      </c>
      <c r="AB5269">
        <v>13</v>
      </c>
      <c r="AC5269">
        <v>37.1</v>
      </c>
      <c r="AD5269">
        <v>184978</v>
      </c>
      <c r="AE5269">
        <v>80.8</v>
      </c>
      <c r="AF5269">
        <v>33.299999999999997</v>
      </c>
      <c r="AG5269" t="s">
        <v>46</v>
      </c>
      <c r="AH5269" t="s">
        <v>68</v>
      </c>
      <c r="AI5269" t="s">
        <v>52</v>
      </c>
      <c r="AJ5269">
        <v>100</v>
      </c>
      <c r="AK5269">
        <v>360</v>
      </c>
      <c r="AL5269">
        <v>0.1085</v>
      </c>
      <c r="AM5269">
        <v>0.8851</v>
      </c>
      <c r="AN5269">
        <v>0.88970000000000005</v>
      </c>
      <c r="AO5269">
        <f>Data[[#This Row],[labeller_confidence_score]]-Data[[#This Row],[cytodiffusion_classification_confidence]]</f>
        <v>4.6000000000000485E-3</v>
      </c>
    </row>
    <row r="5270" spans="1:41" x14ac:dyDescent="0.3">
      <c r="A5270" t="s">
        <v>5343</v>
      </c>
      <c r="B5270" t="s">
        <v>49</v>
      </c>
      <c r="C5270">
        <v>0</v>
      </c>
      <c r="D5270" t="s">
        <v>50</v>
      </c>
      <c r="E5270">
        <v>11.47</v>
      </c>
      <c r="F5270">
        <v>49.1</v>
      </c>
      <c r="G5270">
        <v>0.443</v>
      </c>
      <c r="H5270">
        <v>0.41199999999999998</v>
      </c>
      <c r="I5270">
        <f>Data[[#This Row],[nucleus_area_pct]]/Data[[#This Row],[cytoplasm_ratio]]</f>
        <v>119.17475728155341</v>
      </c>
      <c r="J5270">
        <v>0.80200000000000005</v>
      </c>
      <c r="K5270">
        <v>0.442</v>
      </c>
      <c r="L5270">
        <v>2.73</v>
      </c>
      <c r="M5270">
        <v>3</v>
      </c>
      <c r="N5270">
        <v>0.73099999999999998</v>
      </c>
      <c r="O5270">
        <v>430</v>
      </c>
      <c r="P5270">
        <v>66</v>
      </c>
      <c r="Q5270">
        <v>234</v>
      </c>
      <c r="R5270">
        <v>166</v>
      </c>
      <c r="S5270">
        <v>182</v>
      </c>
      <c r="T5270">
        <f>(Data[[#This Row],[mean_r]]/256)*100</f>
        <v>91.40625</v>
      </c>
      <c r="U5270">
        <f>(Data[[#This Row],[mean_g]]/256)*100</f>
        <v>64.84375</v>
      </c>
      <c r="V5270">
        <f>(Data[[#This Row],[mean_b]]/256)*100</f>
        <v>71.09375</v>
      </c>
      <c r="W5270">
        <v>0.60499999999999998</v>
      </c>
      <c r="X5270" t="s">
        <v>51</v>
      </c>
      <c r="Y5270" t="s">
        <v>45</v>
      </c>
      <c r="Z5270">
        <v>3263</v>
      </c>
      <c r="AA5270">
        <v>4.71</v>
      </c>
      <c r="AB5270">
        <v>13.2</v>
      </c>
      <c r="AC5270">
        <v>44.2</v>
      </c>
      <c r="AD5270">
        <v>103041</v>
      </c>
      <c r="AE5270">
        <v>86</v>
      </c>
      <c r="AF5270">
        <v>32.9</v>
      </c>
      <c r="AG5270" t="s">
        <v>64</v>
      </c>
      <c r="AH5270" t="s">
        <v>42</v>
      </c>
      <c r="AI5270" t="s">
        <v>43</v>
      </c>
      <c r="AJ5270">
        <v>40</v>
      </c>
      <c r="AK5270">
        <v>224</v>
      </c>
      <c r="AL5270">
        <v>0.1008</v>
      </c>
      <c r="AM5270">
        <v>0.98609999999999998</v>
      </c>
      <c r="AN5270">
        <v>0.93159999999999998</v>
      </c>
      <c r="AO5270">
        <f>Data[[#This Row],[labeller_confidence_score]]-Data[[#This Row],[cytodiffusion_classification_confidence]]</f>
        <v>-5.4499999999999993E-2</v>
      </c>
    </row>
    <row r="5271" spans="1:41" x14ac:dyDescent="0.3">
      <c r="A5271" t="s">
        <v>5344</v>
      </c>
      <c r="B5271" t="s">
        <v>81</v>
      </c>
      <c r="C5271">
        <v>1</v>
      </c>
      <c r="D5271" t="s">
        <v>82</v>
      </c>
      <c r="E5271">
        <v>15.72</v>
      </c>
      <c r="F5271">
        <v>83</v>
      </c>
      <c r="G5271">
        <v>0.35</v>
      </c>
      <c r="H5271">
        <v>0.20300000000000001</v>
      </c>
      <c r="I5271">
        <f>Data[[#This Row],[nucleus_area_pct]]/Data[[#This Row],[cytoplasm_ratio]]</f>
        <v>408.86699507389159</v>
      </c>
      <c r="J5271">
        <v>0.85699999999999998</v>
      </c>
      <c r="K5271">
        <v>0.21</v>
      </c>
      <c r="L5271">
        <v>0.9</v>
      </c>
      <c r="M5271">
        <v>1</v>
      </c>
      <c r="N5271">
        <v>0.85399999999999998</v>
      </c>
      <c r="O5271">
        <v>851</v>
      </c>
      <c r="P5271">
        <v>117</v>
      </c>
      <c r="Q5271">
        <v>214</v>
      </c>
      <c r="R5271">
        <v>132</v>
      </c>
      <c r="S5271">
        <v>200</v>
      </c>
      <c r="T5271">
        <f>(Data[[#This Row],[mean_r]]/256)*100</f>
        <v>83.59375</v>
      </c>
      <c r="U5271">
        <f>(Data[[#This Row],[mean_g]]/256)*100</f>
        <v>51.5625</v>
      </c>
      <c r="V5271">
        <f>(Data[[#This Row],[mean_b]]/256)*100</f>
        <v>78.125</v>
      </c>
      <c r="W5271">
        <v>0.64500000000000002</v>
      </c>
      <c r="X5271" t="s">
        <v>39</v>
      </c>
      <c r="Y5271" t="s">
        <v>40</v>
      </c>
      <c r="Z5271">
        <v>9906</v>
      </c>
      <c r="AA5271">
        <v>4.24</v>
      </c>
      <c r="AB5271">
        <v>12</v>
      </c>
      <c r="AC5271">
        <v>36.4</v>
      </c>
      <c r="AD5271">
        <v>278441</v>
      </c>
      <c r="AE5271">
        <v>89.1</v>
      </c>
      <c r="AF5271">
        <v>33.5</v>
      </c>
      <c r="AG5271" t="s">
        <v>46</v>
      </c>
      <c r="AH5271" t="s">
        <v>42</v>
      </c>
      <c r="AI5271" t="s">
        <v>56</v>
      </c>
      <c r="AJ5271">
        <v>60</v>
      </c>
      <c r="AK5271">
        <v>224</v>
      </c>
      <c r="AL5271">
        <v>0.8629</v>
      </c>
      <c r="AM5271">
        <v>0.56799999999999995</v>
      </c>
      <c r="AN5271">
        <v>0.87260000000000004</v>
      </c>
      <c r="AO5271">
        <f>Data[[#This Row],[labeller_confidence_score]]-Data[[#This Row],[cytodiffusion_classification_confidence]]</f>
        <v>0.30460000000000009</v>
      </c>
    </row>
    <row r="5272" spans="1:41" x14ac:dyDescent="0.3">
      <c r="A5272" t="s">
        <v>5345</v>
      </c>
      <c r="B5272" t="s">
        <v>60</v>
      </c>
      <c r="C5272">
        <v>0</v>
      </c>
      <c r="D5272" t="s">
        <v>50</v>
      </c>
      <c r="E5272">
        <v>16.04</v>
      </c>
      <c r="F5272">
        <v>53.2</v>
      </c>
      <c r="G5272">
        <v>0.376</v>
      </c>
      <c r="H5272">
        <v>0.439</v>
      </c>
      <c r="I5272">
        <f>Data[[#This Row],[nucleus_area_pct]]/Data[[#This Row],[cytoplasm_ratio]]</f>
        <v>121.18451025056949</v>
      </c>
      <c r="J5272">
        <v>0.69899999999999995</v>
      </c>
      <c r="K5272">
        <v>0.46200000000000002</v>
      </c>
      <c r="L5272">
        <v>2.39</v>
      </c>
      <c r="M5272">
        <v>1.6</v>
      </c>
      <c r="N5272">
        <v>0.84899999999999998</v>
      </c>
      <c r="O5272">
        <v>447</v>
      </c>
      <c r="P5272">
        <v>105</v>
      </c>
      <c r="Q5272">
        <v>188</v>
      </c>
      <c r="R5272">
        <v>166</v>
      </c>
      <c r="S5272">
        <v>188</v>
      </c>
      <c r="T5272">
        <f>(Data[[#This Row],[mean_r]]/256)*100</f>
        <v>73.4375</v>
      </c>
      <c r="U5272">
        <f>(Data[[#This Row],[mean_g]]/256)*100</f>
        <v>64.84375</v>
      </c>
      <c r="V5272">
        <f>(Data[[#This Row],[mean_b]]/256)*100</f>
        <v>73.4375</v>
      </c>
      <c r="W5272">
        <v>0.69299999999999995</v>
      </c>
      <c r="X5272" t="s">
        <v>63</v>
      </c>
      <c r="Y5272" t="s">
        <v>45</v>
      </c>
      <c r="Z5272">
        <v>8173</v>
      </c>
      <c r="AA5272">
        <v>4.0999999999999996</v>
      </c>
      <c r="AB5272">
        <v>15</v>
      </c>
      <c r="AC5272">
        <v>32.4</v>
      </c>
      <c r="AD5272">
        <v>208177</v>
      </c>
      <c r="AE5272">
        <v>82.7</v>
      </c>
      <c r="AF5272">
        <v>33</v>
      </c>
      <c r="AG5272" t="s">
        <v>46</v>
      </c>
      <c r="AH5272" t="s">
        <v>42</v>
      </c>
      <c r="AI5272" t="s">
        <v>56</v>
      </c>
      <c r="AJ5272">
        <v>100</v>
      </c>
      <c r="AK5272">
        <v>360</v>
      </c>
      <c r="AL5272">
        <v>0.10539999999999999</v>
      </c>
      <c r="AM5272">
        <v>0.96879999999999999</v>
      </c>
      <c r="AN5272">
        <v>0.85670000000000002</v>
      </c>
      <c r="AO5272">
        <f>Data[[#This Row],[labeller_confidence_score]]-Data[[#This Row],[cytodiffusion_classification_confidence]]</f>
        <v>-0.11209999999999998</v>
      </c>
    </row>
    <row r="5273" spans="1:41" x14ac:dyDescent="0.3">
      <c r="A5273" t="s">
        <v>5346</v>
      </c>
      <c r="B5273" t="s">
        <v>54</v>
      </c>
      <c r="C5273">
        <v>0</v>
      </c>
      <c r="D5273" t="s">
        <v>54</v>
      </c>
      <c r="E5273">
        <v>8.17</v>
      </c>
      <c r="F5273">
        <v>0</v>
      </c>
      <c r="G5273">
        <v>0</v>
      </c>
      <c r="H5273">
        <v>1</v>
      </c>
      <c r="I5273">
        <f>Data[[#This Row],[nucleus_area_pct]]/Data[[#This Row],[cytoplasm_ratio]]</f>
        <v>0</v>
      </c>
      <c r="J5273">
        <v>0.89100000000000001</v>
      </c>
      <c r="K5273">
        <v>0.11700000000000001</v>
      </c>
      <c r="L5273">
        <v>0.57999999999999996</v>
      </c>
      <c r="M5273">
        <v>1</v>
      </c>
      <c r="N5273">
        <v>0.88900000000000001</v>
      </c>
      <c r="O5273">
        <v>181</v>
      </c>
      <c r="P5273">
        <v>50</v>
      </c>
      <c r="Q5273">
        <v>222</v>
      </c>
      <c r="R5273">
        <v>111</v>
      </c>
      <c r="S5273">
        <v>129</v>
      </c>
      <c r="T5273">
        <f>(Data[[#This Row],[mean_r]]/256)*100</f>
        <v>86.71875</v>
      </c>
      <c r="U5273">
        <f>(Data[[#This Row],[mean_g]]/256)*100</f>
        <v>43.359375</v>
      </c>
      <c r="V5273">
        <f>(Data[[#This Row],[mean_b]]/256)*100</f>
        <v>50.390625</v>
      </c>
      <c r="W5273">
        <v>0.56000000000000005</v>
      </c>
      <c r="X5273" t="s">
        <v>51</v>
      </c>
      <c r="Y5273" t="s">
        <v>40</v>
      </c>
      <c r="Z5273">
        <v>5196</v>
      </c>
      <c r="AA5273">
        <v>4.5999999999999996</v>
      </c>
      <c r="AB5273">
        <v>17</v>
      </c>
      <c r="AC5273">
        <v>47.8</v>
      </c>
      <c r="AD5273">
        <v>321876</v>
      </c>
      <c r="AE5273">
        <v>96.4</v>
      </c>
      <c r="AF5273">
        <v>33.799999999999997</v>
      </c>
      <c r="AG5273" t="s">
        <v>64</v>
      </c>
      <c r="AH5273" t="s">
        <v>47</v>
      </c>
      <c r="AI5273" t="s">
        <v>52</v>
      </c>
      <c r="AJ5273">
        <v>40</v>
      </c>
      <c r="AK5273">
        <v>512</v>
      </c>
      <c r="AL5273">
        <v>0.1963</v>
      </c>
      <c r="AM5273">
        <v>0.96489999999999998</v>
      </c>
      <c r="AN5273">
        <v>1</v>
      </c>
      <c r="AO5273">
        <f>Data[[#This Row],[labeller_confidence_score]]-Data[[#This Row],[cytodiffusion_classification_confidence]]</f>
        <v>3.510000000000002E-2</v>
      </c>
    </row>
    <row r="5274" spans="1:41" x14ac:dyDescent="0.3">
      <c r="A5274" t="s">
        <v>5347</v>
      </c>
      <c r="B5274" t="s">
        <v>62</v>
      </c>
      <c r="C5274">
        <v>0</v>
      </c>
      <c r="D5274" t="s">
        <v>50</v>
      </c>
      <c r="E5274">
        <v>10.66</v>
      </c>
      <c r="F5274">
        <v>82.5</v>
      </c>
      <c r="G5274">
        <v>0.81399999999999995</v>
      </c>
      <c r="H5274">
        <v>0.22700000000000001</v>
      </c>
      <c r="I5274">
        <f>Data[[#This Row],[nucleus_area_pct]]/Data[[#This Row],[cytoplasm_ratio]]</f>
        <v>363.43612334801759</v>
      </c>
      <c r="J5274">
        <v>0.95599999999999996</v>
      </c>
      <c r="K5274">
        <v>3.5999999999999997E-2</v>
      </c>
      <c r="L5274">
        <v>1.21</v>
      </c>
      <c r="M5274">
        <v>1</v>
      </c>
      <c r="N5274">
        <v>0.91700000000000004</v>
      </c>
      <c r="O5274">
        <v>317</v>
      </c>
      <c r="P5274">
        <v>53</v>
      </c>
      <c r="Q5274">
        <v>186</v>
      </c>
      <c r="R5274">
        <v>138</v>
      </c>
      <c r="S5274">
        <v>184</v>
      </c>
      <c r="T5274">
        <f>(Data[[#This Row],[mean_r]]/256)*100</f>
        <v>72.65625</v>
      </c>
      <c r="U5274">
        <f>(Data[[#This Row],[mean_g]]/256)*100</f>
        <v>53.90625</v>
      </c>
      <c r="V5274">
        <f>(Data[[#This Row],[mean_b]]/256)*100</f>
        <v>71.875</v>
      </c>
      <c r="W5274">
        <v>0.76100000000000001</v>
      </c>
      <c r="X5274" t="s">
        <v>51</v>
      </c>
      <c r="Y5274" t="s">
        <v>40</v>
      </c>
      <c r="Z5274">
        <v>8262</v>
      </c>
      <c r="AA5274">
        <v>3.5</v>
      </c>
      <c r="AB5274">
        <v>13.7</v>
      </c>
      <c r="AC5274">
        <v>41.8</v>
      </c>
      <c r="AD5274">
        <v>411209</v>
      </c>
      <c r="AE5274">
        <v>84.4</v>
      </c>
      <c r="AF5274">
        <v>32.9</v>
      </c>
      <c r="AG5274" t="s">
        <v>46</v>
      </c>
      <c r="AH5274" t="s">
        <v>47</v>
      </c>
      <c r="AI5274" t="s">
        <v>52</v>
      </c>
      <c r="AJ5274">
        <v>40</v>
      </c>
      <c r="AK5274">
        <v>256</v>
      </c>
      <c r="AL5274">
        <v>3.5999999999999997E-2</v>
      </c>
      <c r="AM5274">
        <v>0.87260000000000004</v>
      </c>
      <c r="AN5274">
        <v>0.77629999999999999</v>
      </c>
      <c r="AO5274">
        <f>Data[[#This Row],[labeller_confidence_score]]-Data[[#This Row],[cytodiffusion_classification_confidence]]</f>
        <v>-9.6300000000000052E-2</v>
      </c>
    </row>
    <row r="5275" spans="1:41" x14ac:dyDescent="0.3">
      <c r="A5275" t="s">
        <v>5348</v>
      </c>
      <c r="B5275" t="s">
        <v>54</v>
      </c>
      <c r="C5275">
        <v>0</v>
      </c>
      <c r="D5275" t="s">
        <v>54</v>
      </c>
      <c r="E5275">
        <v>8.02</v>
      </c>
      <c r="F5275">
        <v>0</v>
      </c>
      <c r="G5275">
        <v>0</v>
      </c>
      <c r="H5275">
        <v>1</v>
      </c>
      <c r="I5275">
        <f>Data[[#This Row],[nucleus_area_pct]]/Data[[#This Row],[cytoplasm_ratio]]</f>
        <v>0</v>
      </c>
      <c r="J5275">
        <v>0.86199999999999999</v>
      </c>
      <c r="K5275">
        <v>0.20899999999999999</v>
      </c>
      <c r="L5275">
        <v>0.56000000000000005</v>
      </c>
      <c r="M5275">
        <v>1</v>
      </c>
      <c r="N5275">
        <v>0.98599999999999999</v>
      </c>
      <c r="O5275">
        <v>175</v>
      </c>
      <c r="P5275">
        <v>52</v>
      </c>
      <c r="Q5275">
        <v>230</v>
      </c>
      <c r="R5275">
        <v>113</v>
      </c>
      <c r="S5275">
        <v>128</v>
      </c>
      <c r="T5275">
        <f>(Data[[#This Row],[mean_r]]/256)*100</f>
        <v>89.84375</v>
      </c>
      <c r="U5275">
        <f>(Data[[#This Row],[mean_g]]/256)*100</f>
        <v>44.140625</v>
      </c>
      <c r="V5275">
        <f>(Data[[#This Row],[mean_b]]/256)*100</f>
        <v>50</v>
      </c>
      <c r="W5275">
        <v>0.53400000000000003</v>
      </c>
      <c r="X5275" t="s">
        <v>51</v>
      </c>
      <c r="Y5275" t="s">
        <v>45</v>
      </c>
      <c r="Z5275">
        <v>6243</v>
      </c>
      <c r="AA5275">
        <v>4.29</v>
      </c>
      <c r="AB5275">
        <v>16.5</v>
      </c>
      <c r="AC5275">
        <v>44</v>
      </c>
      <c r="AD5275">
        <v>285830</v>
      </c>
      <c r="AE5275">
        <v>89.8</v>
      </c>
      <c r="AF5275">
        <v>33.5</v>
      </c>
      <c r="AG5275" t="s">
        <v>46</v>
      </c>
      <c r="AH5275" t="s">
        <v>68</v>
      </c>
      <c r="AI5275" t="s">
        <v>52</v>
      </c>
      <c r="AJ5275">
        <v>40</v>
      </c>
      <c r="AK5275">
        <v>256</v>
      </c>
      <c r="AL5275">
        <v>0.1089</v>
      </c>
      <c r="AM5275">
        <v>0.88300000000000001</v>
      </c>
      <c r="AN5275">
        <v>1</v>
      </c>
      <c r="AO5275">
        <f>Data[[#This Row],[labeller_confidence_score]]-Data[[#This Row],[cytodiffusion_classification_confidence]]</f>
        <v>0.11699999999999999</v>
      </c>
    </row>
    <row r="5276" spans="1:41" x14ac:dyDescent="0.3">
      <c r="A5276" t="s">
        <v>5349</v>
      </c>
      <c r="B5276" t="s">
        <v>54</v>
      </c>
      <c r="C5276">
        <v>0</v>
      </c>
      <c r="D5276" t="s">
        <v>54</v>
      </c>
      <c r="E5276">
        <v>7.75</v>
      </c>
      <c r="F5276">
        <v>0</v>
      </c>
      <c r="G5276">
        <v>0</v>
      </c>
      <c r="H5276">
        <v>1</v>
      </c>
      <c r="I5276">
        <f>Data[[#This Row],[nucleus_area_pct]]/Data[[#This Row],[cytoplasm_ratio]]</f>
        <v>0</v>
      </c>
      <c r="J5276">
        <v>0.88200000000000001</v>
      </c>
      <c r="K5276">
        <v>0.159</v>
      </c>
      <c r="L5276">
        <v>0.28999999999999998</v>
      </c>
      <c r="M5276">
        <v>1</v>
      </c>
      <c r="N5276">
        <v>0.92</v>
      </c>
      <c r="O5276">
        <v>178</v>
      </c>
      <c r="P5276">
        <v>48</v>
      </c>
      <c r="Q5276">
        <v>204</v>
      </c>
      <c r="R5276">
        <v>113</v>
      </c>
      <c r="S5276">
        <v>145</v>
      </c>
      <c r="T5276">
        <f>(Data[[#This Row],[mean_r]]/256)*100</f>
        <v>79.6875</v>
      </c>
      <c r="U5276">
        <f>(Data[[#This Row],[mean_g]]/256)*100</f>
        <v>44.140625</v>
      </c>
      <c r="V5276">
        <f>(Data[[#This Row],[mean_b]]/256)*100</f>
        <v>56.640625</v>
      </c>
      <c r="W5276">
        <v>0.42199999999999999</v>
      </c>
      <c r="X5276" t="s">
        <v>51</v>
      </c>
      <c r="Y5276" t="s">
        <v>40</v>
      </c>
      <c r="Z5276">
        <v>9300</v>
      </c>
      <c r="AA5276">
        <v>5.49</v>
      </c>
      <c r="AB5276">
        <v>12</v>
      </c>
      <c r="AC5276">
        <v>47.7</v>
      </c>
      <c r="AD5276">
        <v>352115</v>
      </c>
      <c r="AE5276">
        <v>78.2</v>
      </c>
      <c r="AF5276">
        <v>34.9</v>
      </c>
      <c r="AG5276" t="s">
        <v>64</v>
      </c>
      <c r="AH5276" t="s">
        <v>47</v>
      </c>
      <c r="AI5276" t="s">
        <v>56</v>
      </c>
      <c r="AJ5276">
        <v>60</v>
      </c>
      <c r="AK5276">
        <v>256</v>
      </c>
      <c r="AL5276">
        <v>0.1037</v>
      </c>
      <c r="AM5276">
        <v>0.88880000000000003</v>
      </c>
      <c r="AN5276">
        <v>0.82</v>
      </c>
      <c r="AO5276">
        <f>Data[[#This Row],[labeller_confidence_score]]-Data[[#This Row],[cytodiffusion_classification_confidence]]</f>
        <v>-6.8800000000000083E-2</v>
      </c>
    </row>
    <row r="5277" spans="1:41" x14ac:dyDescent="0.3">
      <c r="A5277" t="s">
        <v>5350</v>
      </c>
      <c r="B5277" t="s">
        <v>62</v>
      </c>
      <c r="C5277">
        <v>0</v>
      </c>
      <c r="D5277" t="s">
        <v>50</v>
      </c>
      <c r="E5277">
        <v>9.14</v>
      </c>
      <c r="F5277">
        <v>76.900000000000006</v>
      </c>
      <c r="G5277">
        <v>0.76100000000000001</v>
      </c>
      <c r="H5277">
        <v>0.124</v>
      </c>
      <c r="I5277">
        <f>Data[[#This Row],[nucleus_area_pct]]/Data[[#This Row],[cytoplasm_ratio]]</f>
        <v>620.16129032258073</v>
      </c>
      <c r="J5277">
        <v>0.86399999999999999</v>
      </c>
      <c r="K5277">
        <v>0.28199999999999997</v>
      </c>
      <c r="L5277">
        <v>1.66</v>
      </c>
      <c r="M5277">
        <v>1.1000000000000001</v>
      </c>
      <c r="N5277">
        <v>0.93700000000000006</v>
      </c>
      <c r="O5277">
        <v>212</v>
      </c>
      <c r="P5277">
        <v>57</v>
      </c>
      <c r="Q5277">
        <v>192</v>
      </c>
      <c r="R5277">
        <v>136</v>
      </c>
      <c r="S5277">
        <v>179</v>
      </c>
      <c r="T5277">
        <f>(Data[[#This Row],[mean_r]]/256)*100</f>
        <v>75</v>
      </c>
      <c r="U5277">
        <f>(Data[[#This Row],[mean_g]]/256)*100</f>
        <v>53.125</v>
      </c>
      <c r="V5277">
        <f>(Data[[#This Row],[mean_b]]/256)*100</f>
        <v>69.921875</v>
      </c>
      <c r="W5277">
        <v>0.76</v>
      </c>
      <c r="X5277" t="s">
        <v>39</v>
      </c>
      <c r="Y5277" t="s">
        <v>45</v>
      </c>
      <c r="Z5277">
        <v>5606</v>
      </c>
      <c r="AA5277">
        <v>4.12</v>
      </c>
      <c r="AB5277">
        <v>10</v>
      </c>
      <c r="AC5277">
        <v>32.1</v>
      </c>
      <c r="AD5277">
        <v>323306</v>
      </c>
      <c r="AE5277">
        <v>76.400000000000006</v>
      </c>
      <c r="AF5277">
        <v>35</v>
      </c>
      <c r="AG5277" t="s">
        <v>41</v>
      </c>
      <c r="AH5277" t="s">
        <v>47</v>
      </c>
      <c r="AI5277" t="s">
        <v>43</v>
      </c>
      <c r="AJ5277">
        <v>60</v>
      </c>
      <c r="AK5277">
        <v>360</v>
      </c>
      <c r="AL5277">
        <v>9.9299999999999999E-2</v>
      </c>
      <c r="AM5277">
        <v>0.88800000000000001</v>
      </c>
      <c r="AN5277">
        <v>0.87790000000000001</v>
      </c>
      <c r="AO5277">
        <f>Data[[#This Row],[labeller_confidence_score]]-Data[[#This Row],[cytodiffusion_classification_confidence]]</f>
        <v>-1.0099999999999998E-2</v>
      </c>
    </row>
    <row r="5278" spans="1:41" x14ac:dyDescent="0.3">
      <c r="A5278" t="s">
        <v>5351</v>
      </c>
      <c r="B5278" t="s">
        <v>62</v>
      </c>
      <c r="C5278">
        <v>0</v>
      </c>
      <c r="D5278" t="s">
        <v>50</v>
      </c>
      <c r="E5278">
        <v>9.6</v>
      </c>
      <c r="F5278">
        <v>76.5</v>
      </c>
      <c r="G5278">
        <v>0.78500000000000003</v>
      </c>
      <c r="H5278">
        <v>0.15</v>
      </c>
      <c r="I5278">
        <f>Data[[#This Row],[nucleus_area_pct]]/Data[[#This Row],[cytoplasm_ratio]]</f>
        <v>510</v>
      </c>
      <c r="J5278">
        <v>0.95299999999999996</v>
      </c>
      <c r="K5278">
        <v>0.28799999999999998</v>
      </c>
      <c r="L5278">
        <v>0.86</v>
      </c>
      <c r="M5278">
        <v>1.1000000000000001</v>
      </c>
      <c r="N5278">
        <v>0.92100000000000004</v>
      </c>
      <c r="O5278">
        <v>252</v>
      </c>
      <c r="P5278">
        <v>58</v>
      </c>
      <c r="Q5278">
        <v>210</v>
      </c>
      <c r="R5278">
        <v>166</v>
      </c>
      <c r="S5278">
        <v>222</v>
      </c>
      <c r="T5278">
        <f>(Data[[#This Row],[mean_r]]/256)*100</f>
        <v>82.03125</v>
      </c>
      <c r="U5278">
        <f>(Data[[#This Row],[mean_g]]/256)*100</f>
        <v>64.84375</v>
      </c>
      <c r="V5278">
        <f>(Data[[#This Row],[mean_b]]/256)*100</f>
        <v>86.71875</v>
      </c>
      <c r="W5278">
        <v>0.72599999999999998</v>
      </c>
      <c r="X5278" t="s">
        <v>51</v>
      </c>
      <c r="Y5278" t="s">
        <v>40</v>
      </c>
      <c r="Z5278">
        <v>6405</v>
      </c>
      <c r="AA5278">
        <v>4.41</v>
      </c>
      <c r="AB5278">
        <v>15.8</v>
      </c>
      <c r="AC5278">
        <v>44.6</v>
      </c>
      <c r="AD5278">
        <v>238387</v>
      </c>
      <c r="AE5278">
        <v>76.3</v>
      </c>
      <c r="AF5278">
        <v>34.6</v>
      </c>
      <c r="AG5278" t="s">
        <v>64</v>
      </c>
      <c r="AH5278" t="s">
        <v>47</v>
      </c>
      <c r="AI5278" t="s">
        <v>43</v>
      </c>
      <c r="AJ5278">
        <v>100</v>
      </c>
      <c r="AK5278">
        <v>360</v>
      </c>
      <c r="AL5278">
        <v>4.8800000000000003E-2</v>
      </c>
      <c r="AM5278">
        <v>0.92290000000000005</v>
      </c>
      <c r="AN5278">
        <v>0.86439999999999995</v>
      </c>
      <c r="AO5278">
        <f>Data[[#This Row],[labeller_confidence_score]]-Data[[#This Row],[cytodiffusion_classification_confidence]]</f>
        <v>-5.8500000000000107E-2</v>
      </c>
    </row>
    <row r="5279" spans="1:41" x14ac:dyDescent="0.3">
      <c r="A5279" t="s">
        <v>5352</v>
      </c>
      <c r="B5279" t="s">
        <v>62</v>
      </c>
      <c r="C5279">
        <v>0</v>
      </c>
      <c r="D5279" t="s">
        <v>50</v>
      </c>
      <c r="E5279">
        <v>10.02</v>
      </c>
      <c r="F5279">
        <v>81.7</v>
      </c>
      <c r="G5279">
        <v>0.63200000000000001</v>
      </c>
      <c r="H5279">
        <v>0.25</v>
      </c>
      <c r="I5279">
        <f>Data[[#This Row],[nucleus_area_pct]]/Data[[#This Row],[cytoplasm_ratio]]</f>
        <v>326.8</v>
      </c>
      <c r="J5279">
        <v>0.81299999999999994</v>
      </c>
      <c r="K5279">
        <v>0.219</v>
      </c>
      <c r="L5279">
        <v>0.97</v>
      </c>
      <c r="M5279">
        <v>1</v>
      </c>
      <c r="N5279">
        <v>0.91200000000000003</v>
      </c>
      <c r="O5279">
        <v>315</v>
      </c>
      <c r="P5279">
        <v>58</v>
      </c>
      <c r="Q5279">
        <v>216</v>
      </c>
      <c r="R5279">
        <v>173</v>
      </c>
      <c r="S5279">
        <v>213</v>
      </c>
      <c r="T5279">
        <f>(Data[[#This Row],[mean_r]]/256)*100</f>
        <v>84.375</v>
      </c>
      <c r="U5279">
        <f>(Data[[#This Row],[mean_g]]/256)*100</f>
        <v>67.578125</v>
      </c>
      <c r="V5279">
        <f>(Data[[#This Row],[mean_b]]/256)*100</f>
        <v>83.203125</v>
      </c>
      <c r="W5279">
        <v>0.71699999999999997</v>
      </c>
      <c r="X5279" t="s">
        <v>39</v>
      </c>
      <c r="Y5279" t="s">
        <v>45</v>
      </c>
      <c r="Z5279">
        <v>5804</v>
      </c>
      <c r="AA5279">
        <v>4.6399999999999997</v>
      </c>
      <c r="AB5279">
        <v>13.1</v>
      </c>
      <c r="AC5279">
        <v>47.8</v>
      </c>
      <c r="AD5279">
        <v>320382</v>
      </c>
      <c r="AE5279">
        <v>101.9</v>
      </c>
      <c r="AF5279">
        <v>34.9</v>
      </c>
      <c r="AG5279" t="s">
        <v>64</v>
      </c>
      <c r="AH5279" t="s">
        <v>47</v>
      </c>
      <c r="AI5279" t="s">
        <v>52</v>
      </c>
      <c r="AJ5279">
        <v>60</v>
      </c>
      <c r="AK5279">
        <v>360</v>
      </c>
      <c r="AL5279">
        <v>6.2399999999999997E-2</v>
      </c>
      <c r="AM5279">
        <v>0.93059999999999998</v>
      </c>
      <c r="AN5279">
        <v>0.86719999999999997</v>
      </c>
      <c r="AO5279">
        <f>Data[[#This Row],[labeller_confidence_score]]-Data[[#This Row],[cytodiffusion_classification_confidence]]</f>
        <v>-6.3400000000000012E-2</v>
      </c>
    </row>
    <row r="5280" spans="1:41" x14ac:dyDescent="0.3">
      <c r="A5280" t="s">
        <v>5353</v>
      </c>
      <c r="B5280" t="s">
        <v>106</v>
      </c>
      <c r="C5280">
        <v>1</v>
      </c>
      <c r="D5280" t="s">
        <v>82</v>
      </c>
      <c r="E5280">
        <v>15.14</v>
      </c>
      <c r="F5280">
        <v>89.5</v>
      </c>
      <c r="G5280">
        <v>0.378</v>
      </c>
      <c r="H5280">
        <v>0.19900000000000001</v>
      </c>
      <c r="I5280">
        <f>Data[[#This Row],[nucleus_area_pct]]/Data[[#This Row],[cytoplasm_ratio]]</f>
        <v>449.74874371859295</v>
      </c>
      <c r="J5280">
        <v>0.81</v>
      </c>
      <c r="K5280">
        <v>0.27500000000000002</v>
      </c>
      <c r="L5280">
        <v>1.1499999999999999</v>
      </c>
      <c r="M5280">
        <v>1</v>
      </c>
      <c r="N5280">
        <v>0.91500000000000004</v>
      </c>
      <c r="O5280">
        <v>513</v>
      </c>
      <c r="P5280">
        <v>107</v>
      </c>
      <c r="Q5280">
        <v>211</v>
      </c>
      <c r="R5280">
        <v>127</v>
      </c>
      <c r="S5280">
        <v>199</v>
      </c>
      <c r="T5280">
        <f>(Data[[#This Row],[mean_r]]/256)*100</f>
        <v>82.421875</v>
      </c>
      <c r="U5280">
        <f>(Data[[#This Row],[mean_g]]/256)*100</f>
        <v>49.609375</v>
      </c>
      <c r="V5280">
        <f>(Data[[#This Row],[mean_b]]/256)*100</f>
        <v>77.734375</v>
      </c>
      <c r="W5280">
        <v>0.77700000000000002</v>
      </c>
      <c r="X5280" t="s">
        <v>51</v>
      </c>
      <c r="Y5280" t="s">
        <v>40</v>
      </c>
      <c r="Z5280">
        <v>6900</v>
      </c>
      <c r="AA5280">
        <v>3.74</v>
      </c>
      <c r="AB5280">
        <v>11.4</v>
      </c>
      <c r="AC5280">
        <v>36.4</v>
      </c>
      <c r="AD5280">
        <v>323158</v>
      </c>
      <c r="AE5280">
        <v>73.2</v>
      </c>
      <c r="AF5280">
        <v>33.799999999999997</v>
      </c>
      <c r="AG5280" t="s">
        <v>46</v>
      </c>
      <c r="AH5280" t="s">
        <v>47</v>
      </c>
      <c r="AI5280" t="s">
        <v>56</v>
      </c>
      <c r="AJ5280">
        <v>100</v>
      </c>
      <c r="AK5280">
        <v>256</v>
      </c>
      <c r="AL5280">
        <v>0.7893</v>
      </c>
      <c r="AM5280">
        <v>0.86499999999999999</v>
      </c>
      <c r="AN5280">
        <v>0.73209999999999997</v>
      </c>
      <c r="AO5280">
        <f>Data[[#This Row],[labeller_confidence_score]]-Data[[#This Row],[cytodiffusion_classification_confidence]]</f>
        <v>-0.13290000000000002</v>
      </c>
    </row>
    <row r="5281" spans="1:41" x14ac:dyDescent="0.3">
      <c r="A5281" t="s">
        <v>5354</v>
      </c>
      <c r="B5281" t="s">
        <v>49</v>
      </c>
      <c r="C5281">
        <v>0</v>
      </c>
      <c r="D5281" t="s">
        <v>50</v>
      </c>
      <c r="E5281">
        <v>11.41</v>
      </c>
      <c r="F5281">
        <v>59.8</v>
      </c>
      <c r="G5281">
        <v>0.46600000000000003</v>
      </c>
      <c r="H5281">
        <v>0.46600000000000003</v>
      </c>
      <c r="I5281">
        <f>Data[[#This Row],[nucleus_area_pct]]/Data[[#This Row],[cytoplasm_ratio]]</f>
        <v>128.32618025751071</v>
      </c>
      <c r="J5281">
        <v>0.78300000000000003</v>
      </c>
      <c r="K5281">
        <v>0.38</v>
      </c>
      <c r="L5281">
        <v>2.94</v>
      </c>
      <c r="M5281">
        <v>3.2</v>
      </c>
      <c r="N5281">
        <v>0.76600000000000001</v>
      </c>
      <c r="O5281">
        <v>444</v>
      </c>
      <c r="P5281">
        <v>66</v>
      </c>
      <c r="Q5281">
        <v>224</v>
      </c>
      <c r="R5281">
        <v>156</v>
      </c>
      <c r="S5281">
        <v>169</v>
      </c>
      <c r="T5281">
        <f>(Data[[#This Row],[mean_r]]/256)*100</f>
        <v>87.5</v>
      </c>
      <c r="U5281">
        <f>(Data[[#This Row],[mean_g]]/256)*100</f>
        <v>60.9375</v>
      </c>
      <c r="V5281">
        <f>(Data[[#This Row],[mean_b]]/256)*100</f>
        <v>66.015625</v>
      </c>
      <c r="W5281">
        <v>0.63300000000000001</v>
      </c>
      <c r="X5281" t="s">
        <v>51</v>
      </c>
      <c r="Y5281" t="s">
        <v>40</v>
      </c>
      <c r="Z5281">
        <v>5972</v>
      </c>
      <c r="AA5281">
        <v>4.66</v>
      </c>
      <c r="AB5281">
        <v>12.2</v>
      </c>
      <c r="AC5281">
        <v>38.6</v>
      </c>
      <c r="AD5281">
        <v>149359</v>
      </c>
      <c r="AE5281">
        <v>93.3</v>
      </c>
      <c r="AF5281">
        <v>31.6</v>
      </c>
      <c r="AG5281" t="s">
        <v>64</v>
      </c>
      <c r="AH5281" t="s">
        <v>68</v>
      </c>
      <c r="AI5281" t="s">
        <v>43</v>
      </c>
      <c r="AJ5281">
        <v>100</v>
      </c>
      <c r="AK5281">
        <v>224</v>
      </c>
      <c r="AL5281">
        <v>8.4199999999999997E-2</v>
      </c>
      <c r="AM5281">
        <v>0.80620000000000003</v>
      </c>
      <c r="AN5281">
        <v>1</v>
      </c>
      <c r="AO5281">
        <f>Data[[#This Row],[labeller_confidence_score]]-Data[[#This Row],[cytodiffusion_classification_confidence]]</f>
        <v>0.19379999999999997</v>
      </c>
    </row>
    <row r="5282" spans="1:41" x14ac:dyDescent="0.3">
      <c r="A5282" t="s">
        <v>5355</v>
      </c>
      <c r="B5282" t="s">
        <v>62</v>
      </c>
      <c r="C5282">
        <v>0</v>
      </c>
      <c r="D5282" t="s">
        <v>50</v>
      </c>
      <c r="E5282">
        <v>9.41</v>
      </c>
      <c r="F5282">
        <v>82.5</v>
      </c>
      <c r="G5282">
        <v>0.80600000000000005</v>
      </c>
      <c r="H5282">
        <v>0.216</v>
      </c>
      <c r="I5282">
        <f>Data[[#This Row],[nucleus_area_pct]]/Data[[#This Row],[cytoplasm_ratio]]</f>
        <v>381.94444444444446</v>
      </c>
      <c r="J5282">
        <v>0.89500000000000002</v>
      </c>
      <c r="K5282">
        <v>0.315</v>
      </c>
      <c r="L5282">
        <v>0.72</v>
      </c>
      <c r="M5282">
        <v>1</v>
      </c>
      <c r="N5282">
        <v>0.91300000000000003</v>
      </c>
      <c r="O5282">
        <v>249</v>
      </c>
      <c r="P5282">
        <v>59</v>
      </c>
      <c r="Q5282">
        <v>186</v>
      </c>
      <c r="R5282">
        <v>143</v>
      </c>
      <c r="S5282">
        <v>219</v>
      </c>
      <c r="T5282">
        <f>(Data[[#This Row],[mean_r]]/256)*100</f>
        <v>72.65625</v>
      </c>
      <c r="U5282">
        <f>(Data[[#This Row],[mean_g]]/256)*100</f>
        <v>55.859375</v>
      </c>
      <c r="V5282">
        <f>(Data[[#This Row],[mean_b]]/256)*100</f>
        <v>85.546875</v>
      </c>
      <c r="W5282">
        <v>0.70599999999999996</v>
      </c>
      <c r="X5282" t="s">
        <v>39</v>
      </c>
      <c r="Y5282" t="s">
        <v>45</v>
      </c>
      <c r="Z5282">
        <v>4071</v>
      </c>
      <c r="AA5282">
        <v>3.8</v>
      </c>
      <c r="AB5282">
        <v>15.1</v>
      </c>
      <c r="AC5282">
        <v>49.2</v>
      </c>
      <c r="AD5282">
        <v>248175</v>
      </c>
      <c r="AE5282">
        <v>83.1</v>
      </c>
      <c r="AF5282">
        <v>32.200000000000003</v>
      </c>
      <c r="AG5282" t="s">
        <v>64</v>
      </c>
      <c r="AH5282" t="s">
        <v>68</v>
      </c>
      <c r="AI5282" t="s">
        <v>52</v>
      </c>
      <c r="AJ5282">
        <v>40</v>
      </c>
      <c r="AK5282">
        <v>360</v>
      </c>
      <c r="AL5282">
        <v>9.1499999999999998E-2</v>
      </c>
      <c r="AM5282">
        <v>0.92390000000000005</v>
      </c>
      <c r="AN5282">
        <v>0.98460000000000003</v>
      </c>
      <c r="AO5282">
        <f>Data[[#This Row],[labeller_confidence_score]]-Data[[#This Row],[cytodiffusion_classification_confidence]]</f>
        <v>6.0699999999999976E-2</v>
      </c>
    </row>
    <row r="5283" spans="1:41" x14ac:dyDescent="0.3">
      <c r="A5283" t="s">
        <v>5356</v>
      </c>
      <c r="B5283" t="s">
        <v>49</v>
      </c>
      <c r="C5283">
        <v>0</v>
      </c>
      <c r="D5283" t="s">
        <v>50</v>
      </c>
      <c r="E5283">
        <v>11.67</v>
      </c>
      <c r="F5283">
        <v>53</v>
      </c>
      <c r="G5283">
        <v>0.58099999999999996</v>
      </c>
      <c r="H5283">
        <v>0.499</v>
      </c>
      <c r="I5283">
        <f>Data[[#This Row],[nucleus_area_pct]]/Data[[#This Row],[cytoplasm_ratio]]</f>
        <v>106.2124248496994</v>
      </c>
      <c r="J5283">
        <v>0.80400000000000005</v>
      </c>
      <c r="K5283">
        <v>0.37</v>
      </c>
      <c r="L5283">
        <v>3.12</v>
      </c>
      <c r="M5283">
        <v>4.0999999999999996</v>
      </c>
      <c r="N5283">
        <v>0.84299999999999997</v>
      </c>
      <c r="O5283">
        <v>423</v>
      </c>
      <c r="P5283">
        <v>71</v>
      </c>
      <c r="Q5283">
        <v>215</v>
      </c>
      <c r="R5283">
        <v>152</v>
      </c>
      <c r="S5283">
        <v>197</v>
      </c>
      <c r="T5283">
        <f>(Data[[#This Row],[mean_r]]/256)*100</f>
        <v>83.984375</v>
      </c>
      <c r="U5283">
        <f>(Data[[#This Row],[mean_g]]/256)*100</f>
        <v>59.375</v>
      </c>
      <c r="V5283">
        <f>(Data[[#This Row],[mean_b]]/256)*100</f>
        <v>76.953125</v>
      </c>
      <c r="W5283">
        <v>0.57499999999999996</v>
      </c>
      <c r="X5283" t="s">
        <v>51</v>
      </c>
      <c r="Y5283" t="s">
        <v>40</v>
      </c>
      <c r="Z5283">
        <v>5971</v>
      </c>
      <c r="AA5283">
        <v>4.25</v>
      </c>
      <c r="AB5283">
        <v>11.7</v>
      </c>
      <c r="AC5283">
        <v>37.5</v>
      </c>
      <c r="AD5283">
        <v>174347</v>
      </c>
      <c r="AE5283">
        <v>86.2</v>
      </c>
      <c r="AF5283">
        <v>32.200000000000003</v>
      </c>
      <c r="AG5283" t="s">
        <v>41</v>
      </c>
      <c r="AH5283" t="s">
        <v>68</v>
      </c>
      <c r="AI5283" t="s">
        <v>43</v>
      </c>
      <c r="AJ5283">
        <v>100</v>
      </c>
      <c r="AK5283">
        <v>360</v>
      </c>
      <c r="AL5283">
        <v>6.9000000000000006E-2</v>
      </c>
      <c r="AM5283">
        <v>0.91790000000000005</v>
      </c>
      <c r="AN5283">
        <v>0.84389999999999998</v>
      </c>
      <c r="AO5283">
        <f>Data[[#This Row],[labeller_confidence_score]]-Data[[#This Row],[cytodiffusion_classification_confidence]]</f>
        <v>-7.4000000000000066E-2</v>
      </c>
    </row>
    <row r="5284" spans="1:41" x14ac:dyDescent="0.3">
      <c r="A5284" t="s">
        <v>5357</v>
      </c>
      <c r="B5284" t="s">
        <v>37</v>
      </c>
      <c r="C5284">
        <v>1</v>
      </c>
      <c r="D5284" t="s">
        <v>38</v>
      </c>
      <c r="E5284">
        <v>15.63</v>
      </c>
      <c r="F5284">
        <v>63.6</v>
      </c>
      <c r="G5284">
        <v>0.59799999999999998</v>
      </c>
      <c r="H5284">
        <v>0.313</v>
      </c>
      <c r="I5284">
        <f>Data[[#This Row],[nucleus_area_pct]]/Data[[#This Row],[cytoplasm_ratio]]</f>
        <v>203.19488817891374</v>
      </c>
      <c r="J5284">
        <v>0.72299999999999998</v>
      </c>
      <c r="K5284">
        <v>0.41399999999999998</v>
      </c>
      <c r="L5284">
        <v>3.03</v>
      </c>
      <c r="M5284">
        <v>5.0999999999999996</v>
      </c>
      <c r="N5284">
        <v>0.80400000000000005</v>
      </c>
      <c r="O5284">
        <v>508</v>
      </c>
      <c r="P5284">
        <v>66</v>
      </c>
      <c r="Q5284">
        <v>196</v>
      </c>
      <c r="R5284">
        <v>144</v>
      </c>
      <c r="S5284">
        <v>195</v>
      </c>
      <c r="T5284">
        <f>(Data[[#This Row],[mean_r]]/256)*100</f>
        <v>76.5625</v>
      </c>
      <c r="U5284">
        <f>(Data[[#This Row],[mean_g]]/256)*100</f>
        <v>56.25</v>
      </c>
      <c r="V5284">
        <f>(Data[[#This Row],[mean_b]]/256)*100</f>
        <v>76.171875</v>
      </c>
      <c r="W5284">
        <v>0.71199999999999997</v>
      </c>
      <c r="X5284" t="s">
        <v>63</v>
      </c>
      <c r="Y5284" t="s">
        <v>45</v>
      </c>
      <c r="Z5284">
        <v>2379</v>
      </c>
      <c r="AA5284">
        <v>5</v>
      </c>
      <c r="AB5284">
        <v>17.5</v>
      </c>
      <c r="AC5284">
        <v>42.8</v>
      </c>
      <c r="AD5284">
        <v>411207</v>
      </c>
      <c r="AE5284">
        <v>73</v>
      </c>
      <c r="AF5284">
        <v>36.4</v>
      </c>
      <c r="AG5284" t="s">
        <v>64</v>
      </c>
      <c r="AH5284" t="s">
        <v>47</v>
      </c>
      <c r="AI5284" t="s">
        <v>52</v>
      </c>
      <c r="AJ5284">
        <v>60</v>
      </c>
      <c r="AK5284">
        <v>224</v>
      </c>
      <c r="AL5284">
        <v>0.8518</v>
      </c>
      <c r="AM5284">
        <v>0.77259999999999995</v>
      </c>
      <c r="AN5284">
        <v>0.86229999999999996</v>
      </c>
      <c r="AO5284">
        <f>Data[[#This Row],[labeller_confidence_score]]-Data[[#This Row],[cytodiffusion_classification_confidence]]</f>
        <v>8.9700000000000002E-2</v>
      </c>
    </row>
    <row r="5285" spans="1:41" x14ac:dyDescent="0.3">
      <c r="A5285" t="s">
        <v>5358</v>
      </c>
      <c r="B5285" t="s">
        <v>62</v>
      </c>
      <c r="C5285">
        <v>0</v>
      </c>
      <c r="D5285" t="s">
        <v>50</v>
      </c>
      <c r="E5285">
        <v>9.34</v>
      </c>
      <c r="F5285">
        <v>83.2</v>
      </c>
      <c r="G5285">
        <v>0.71199999999999997</v>
      </c>
      <c r="H5285">
        <v>0.184</v>
      </c>
      <c r="I5285">
        <f>Data[[#This Row],[nucleus_area_pct]]/Data[[#This Row],[cytoplasm_ratio]]</f>
        <v>452.17391304347831</v>
      </c>
      <c r="J5285">
        <v>0.871</v>
      </c>
      <c r="K5285">
        <v>0.2</v>
      </c>
      <c r="L5285">
        <v>0.9</v>
      </c>
      <c r="M5285">
        <v>1</v>
      </c>
      <c r="N5285">
        <v>0.89800000000000002</v>
      </c>
      <c r="O5285">
        <v>268</v>
      </c>
      <c r="P5285">
        <v>54</v>
      </c>
      <c r="Q5285">
        <v>207</v>
      </c>
      <c r="R5285">
        <v>138</v>
      </c>
      <c r="S5285">
        <v>198</v>
      </c>
      <c r="T5285">
        <f>(Data[[#This Row],[mean_r]]/256)*100</f>
        <v>80.859375</v>
      </c>
      <c r="U5285">
        <f>(Data[[#This Row],[mean_g]]/256)*100</f>
        <v>53.90625</v>
      </c>
      <c r="V5285">
        <f>(Data[[#This Row],[mean_b]]/256)*100</f>
        <v>77.34375</v>
      </c>
      <c r="W5285">
        <v>0.61199999999999999</v>
      </c>
      <c r="X5285" t="s">
        <v>63</v>
      </c>
      <c r="Y5285" t="s">
        <v>45</v>
      </c>
      <c r="Z5285">
        <v>6834</v>
      </c>
      <c r="AA5285">
        <v>5.62</v>
      </c>
      <c r="AB5285">
        <v>12.5</v>
      </c>
      <c r="AC5285">
        <v>35.5</v>
      </c>
      <c r="AD5285">
        <v>202921</v>
      </c>
      <c r="AE5285">
        <v>93.3</v>
      </c>
      <c r="AF5285">
        <v>33</v>
      </c>
      <c r="AG5285" t="s">
        <v>64</v>
      </c>
      <c r="AH5285" t="s">
        <v>42</v>
      </c>
      <c r="AI5285" t="s">
        <v>52</v>
      </c>
      <c r="AJ5285">
        <v>100</v>
      </c>
      <c r="AK5285">
        <v>224</v>
      </c>
      <c r="AL5285">
        <v>5.4600000000000003E-2</v>
      </c>
      <c r="AM5285">
        <v>0.97050000000000003</v>
      </c>
      <c r="AN5285">
        <v>0.93940000000000001</v>
      </c>
      <c r="AO5285">
        <f>Data[[#This Row],[labeller_confidence_score]]-Data[[#This Row],[cytodiffusion_classification_confidence]]</f>
        <v>-3.1100000000000017E-2</v>
      </c>
    </row>
    <row r="5286" spans="1:41" x14ac:dyDescent="0.3">
      <c r="A5286" t="s">
        <v>5359</v>
      </c>
      <c r="B5286" t="s">
        <v>62</v>
      </c>
      <c r="C5286">
        <v>0</v>
      </c>
      <c r="D5286" t="s">
        <v>50</v>
      </c>
      <c r="E5286">
        <v>9.4499999999999993</v>
      </c>
      <c r="F5286">
        <v>82.6</v>
      </c>
      <c r="G5286">
        <v>0.82599999999999996</v>
      </c>
      <c r="H5286">
        <v>0.17100000000000001</v>
      </c>
      <c r="I5286">
        <f>Data[[#This Row],[nucleus_area_pct]]/Data[[#This Row],[cytoplasm_ratio]]</f>
        <v>483.04093567251454</v>
      </c>
      <c r="J5286">
        <v>0.83199999999999996</v>
      </c>
      <c r="K5286">
        <v>0.20399999999999999</v>
      </c>
      <c r="L5286">
        <v>0.86</v>
      </c>
      <c r="M5286">
        <v>1.1000000000000001</v>
      </c>
      <c r="N5286">
        <v>0.97099999999999997</v>
      </c>
      <c r="O5286">
        <v>302</v>
      </c>
      <c r="P5286">
        <v>45</v>
      </c>
      <c r="Q5286">
        <v>192</v>
      </c>
      <c r="R5286">
        <v>155</v>
      </c>
      <c r="S5286">
        <v>177</v>
      </c>
      <c r="T5286">
        <f>(Data[[#This Row],[mean_r]]/256)*100</f>
        <v>75</v>
      </c>
      <c r="U5286">
        <f>(Data[[#This Row],[mean_g]]/256)*100</f>
        <v>60.546875</v>
      </c>
      <c r="V5286">
        <f>(Data[[#This Row],[mean_b]]/256)*100</f>
        <v>69.140625</v>
      </c>
      <c r="W5286">
        <v>0.72199999999999998</v>
      </c>
      <c r="X5286" t="s">
        <v>51</v>
      </c>
      <c r="Y5286" t="s">
        <v>40</v>
      </c>
      <c r="Z5286">
        <v>8173</v>
      </c>
      <c r="AA5286">
        <v>4.33</v>
      </c>
      <c r="AB5286">
        <v>13</v>
      </c>
      <c r="AC5286">
        <v>43</v>
      </c>
      <c r="AD5286">
        <v>361180</v>
      </c>
      <c r="AE5286">
        <v>97</v>
      </c>
      <c r="AF5286">
        <v>34.6</v>
      </c>
      <c r="AG5286" t="s">
        <v>64</v>
      </c>
      <c r="AH5286" t="s">
        <v>42</v>
      </c>
      <c r="AI5286" t="s">
        <v>43</v>
      </c>
      <c r="AJ5286">
        <v>100</v>
      </c>
      <c r="AK5286">
        <v>360</v>
      </c>
      <c r="AL5286">
        <v>9.5600000000000004E-2</v>
      </c>
      <c r="AM5286">
        <v>0.85719999999999996</v>
      </c>
      <c r="AN5286">
        <v>0.91679999999999995</v>
      </c>
      <c r="AO5286">
        <f>Data[[#This Row],[labeller_confidence_score]]-Data[[#This Row],[cytodiffusion_classification_confidence]]</f>
        <v>5.9599999999999986E-2</v>
      </c>
    </row>
    <row r="5287" spans="1:41" x14ac:dyDescent="0.3">
      <c r="A5287" t="s">
        <v>5360</v>
      </c>
      <c r="B5287" t="s">
        <v>74</v>
      </c>
      <c r="C5287">
        <v>0</v>
      </c>
      <c r="D5287" t="s">
        <v>75</v>
      </c>
      <c r="E5287">
        <v>2.85</v>
      </c>
      <c r="F5287">
        <v>0</v>
      </c>
      <c r="G5287">
        <v>0</v>
      </c>
      <c r="H5287">
        <v>1</v>
      </c>
      <c r="I5287">
        <f>Data[[#This Row],[nucleus_area_pct]]/Data[[#This Row],[cytoplasm_ratio]]</f>
        <v>0</v>
      </c>
      <c r="J5287">
        <v>0.60099999999999998</v>
      </c>
      <c r="K5287">
        <v>0.63900000000000001</v>
      </c>
      <c r="L5287">
        <v>2.4700000000000002</v>
      </c>
      <c r="M5287">
        <v>1</v>
      </c>
      <c r="N5287">
        <v>0.64700000000000002</v>
      </c>
      <c r="O5287">
        <v>28</v>
      </c>
      <c r="P5287">
        <v>18</v>
      </c>
      <c r="Q5287">
        <v>200</v>
      </c>
      <c r="R5287">
        <v>138</v>
      </c>
      <c r="S5287">
        <v>155</v>
      </c>
      <c r="T5287">
        <f>(Data[[#This Row],[mean_r]]/256)*100</f>
        <v>78.125</v>
      </c>
      <c r="U5287">
        <f>(Data[[#This Row],[mean_g]]/256)*100</f>
        <v>53.90625</v>
      </c>
      <c r="V5287">
        <f>(Data[[#This Row],[mean_b]]/256)*100</f>
        <v>60.546875</v>
      </c>
      <c r="W5287">
        <v>0.57699999999999996</v>
      </c>
      <c r="X5287" t="s">
        <v>51</v>
      </c>
      <c r="Y5287" t="s">
        <v>45</v>
      </c>
      <c r="Z5287">
        <v>11239</v>
      </c>
      <c r="AA5287">
        <v>3.36</v>
      </c>
      <c r="AB5287">
        <v>15.2</v>
      </c>
      <c r="AC5287">
        <v>33.5</v>
      </c>
      <c r="AD5287">
        <v>293464</v>
      </c>
      <c r="AE5287">
        <v>98.6</v>
      </c>
      <c r="AF5287">
        <v>31.7</v>
      </c>
      <c r="AG5287" t="s">
        <v>64</v>
      </c>
      <c r="AH5287" t="s">
        <v>42</v>
      </c>
      <c r="AI5287" t="s">
        <v>52</v>
      </c>
      <c r="AJ5287">
        <v>60</v>
      </c>
      <c r="AK5287">
        <v>512</v>
      </c>
      <c r="AL5287">
        <v>0.1265</v>
      </c>
      <c r="AM5287">
        <v>0.80520000000000003</v>
      </c>
      <c r="AN5287">
        <v>0.84099999999999997</v>
      </c>
      <c r="AO5287">
        <f>Data[[#This Row],[labeller_confidence_score]]-Data[[#This Row],[cytodiffusion_classification_confidence]]</f>
        <v>3.5799999999999943E-2</v>
      </c>
    </row>
    <row r="5288" spans="1:41" x14ac:dyDescent="0.3">
      <c r="A5288" t="s">
        <v>5361</v>
      </c>
      <c r="B5288" t="s">
        <v>87</v>
      </c>
      <c r="C5288">
        <v>0</v>
      </c>
      <c r="D5288" t="s">
        <v>50</v>
      </c>
      <c r="E5288">
        <v>14.06</v>
      </c>
      <c r="F5288">
        <v>57.2</v>
      </c>
      <c r="G5288">
        <v>0.59099999999999997</v>
      </c>
      <c r="H5288">
        <v>0.42899999999999999</v>
      </c>
      <c r="I5288">
        <f>Data[[#This Row],[nucleus_area_pct]]/Data[[#This Row],[cytoplasm_ratio]]</f>
        <v>133.33333333333334</v>
      </c>
      <c r="J5288">
        <v>0.73699999999999999</v>
      </c>
      <c r="K5288">
        <v>0.35799999999999998</v>
      </c>
      <c r="L5288">
        <v>4.5599999999999996</v>
      </c>
      <c r="M5288">
        <v>2</v>
      </c>
      <c r="N5288">
        <v>0.83499999999999996</v>
      </c>
      <c r="O5288">
        <v>413</v>
      </c>
      <c r="P5288">
        <v>93</v>
      </c>
      <c r="Q5288">
        <v>212</v>
      </c>
      <c r="R5288">
        <v>149</v>
      </c>
      <c r="S5288">
        <v>130</v>
      </c>
      <c r="T5288">
        <f>(Data[[#This Row],[mean_r]]/256)*100</f>
        <v>82.8125</v>
      </c>
      <c r="U5288">
        <f>(Data[[#This Row],[mean_g]]/256)*100</f>
        <v>58.203125</v>
      </c>
      <c r="V5288">
        <f>(Data[[#This Row],[mean_b]]/256)*100</f>
        <v>50.78125</v>
      </c>
      <c r="W5288">
        <v>0.69299999999999995</v>
      </c>
      <c r="X5288" t="s">
        <v>63</v>
      </c>
      <c r="Y5288" t="s">
        <v>45</v>
      </c>
      <c r="Z5288">
        <v>7117</v>
      </c>
      <c r="AA5288">
        <v>3.72</v>
      </c>
      <c r="AB5288">
        <v>15.7</v>
      </c>
      <c r="AC5288">
        <v>42.2</v>
      </c>
      <c r="AD5288">
        <v>125325</v>
      </c>
      <c r="AE5288">
        <v>88.1</v>
      </c>
      <c r="AF5288">
        <v>33.799999999999997</v>
      </c>
      <c r="AG5288" t="s">
        <v>46</v>
      </c>
      <c r="AH5288" t="s">
        <v>42</v>
      </c>
      <c r="AI5288" t="s">
        <v>52</v>
      </c>
      <c r="AJ5288">
        <v>100</v>
      </c>
      <c r="AK5288">
        <v>360</v>
      </c>
      <c r="AL5288">
        <v>8.8499999999999995E-2</v>
      </c>
      <c r="AM5288">
        <v>0.87819999999999998</v>
      </c>
      <c r="AN5288">
        <v>0.88929999999999998</v>
      </c>
      <c r="AO5288">
        <f>Data[[#This Row],[labeller_confidence_score]]-Data[[#This Row],[cytodiffusion_classification_confidence]]</f>
        <v>1.1099999999999999E-2</v>
      </c>
    </row>
    <row r="5289" spans="1:41" x14ac:dyDescent="0.3">
      <c r="A5289" t="s">
        <v>5362</v>
      </c>
      <c r="B5289" t="s">
        <v>54</v>
      </c>
      <c r="C5289">
        <v>0</v>
      </c>
      <c r="D5289" t="s">
        <v>54</v>
      </c>
      <c r="E5289">
        <v>7.35</v>
      </c>
      <c r="F5289">
        <v>0</v>
      </c>
      <c r="G5289">
        <v>0</v>
      </c>
      <c r="H5289">
        <v>1</v>
      </c>
      <c r="I5289">
        <f>Data[[#This Row],[nucleus_area_pct]]/Data[[#This Row],[cytoplasm_ratio]]</f>
        <v>0</v>
      </c>
      <c r="J5289">
        <v>0.86099999999999999</v>
      </c>
      <c r="K5289">
        <v>9.1999999999999998E-2</v>
      </c>
      <c r="L5289">
        <v>0.53</v>
      </c>
      <c r="M5289">
        <v>1</v>
      </c>
      <c r="N5289">
        <v>0.91100000000000003</v>
      </c>
      <c r="O5289">
        <v>159</v>
      </c>
      <c r="P5289">
        <v>47</v>
      </c>
      <c r="Q5289">
        <v>236</v>
      </c>
      <c r="R5289">
        <v>113</v>
      </c>
      <c r="S5289">
        <v>125</v>
      </c>
      <c r="T5289">
        <f>(Data[[#This Row],[mean_r]]/256)*100</f>
        <v>92.1875</v>
      </c>
      <c r="U5289">
        <f>(Data[[#This Row],[mean_g]]/256)*100</f>
        <v>44.140625</v>
      </c>
      <c r="V5289">
        <f>(Data[[#This Row],[mean_b]]/256)*100</f>
        <v>48.828125</v>
      </c>
      <c r="W5289">
        <v>0.55600000000000005</v>
      </c>
      <c r="X5289" t="s">
        <v>39</v>
      </c>
      <c r="Y5289" t="s">
        <v>40</v>
      </c>
      <c r="Z5289">
        <v>5058</v>
      </c>
      <c r="AA5289">
        <v>5.47</v>
      </c>
      <c r="AB5289">
        <v>16.8</v>
      </c>
      <c r="AC5289">
        <v>32.799999999999997</v>
      </c>
      <c r="AD5289">
        <v>271614</v>
      </c>
      <c r="AE5289">
        <v>60</v>
      </c>
      <c r="AF5289">
        <v>33.5</v>
      </c>
      <c r="AG5289" t="s">
        <v>64</v>
      </c>
      <c r="AH5289" t="s">
        <v>68</v>
      </c>
      <c r="AI5289" t="s">
        <v>52</v>
      </c>
      <c r="AJ5289">
        <v>100</v>
      </c>
      <c r="AK5289">
        <v>360</v>
      </c>
      <c r="AL5289">
        <v>6.2799999999999995E-2</v>
      </c>
      <c r="AM5289">
        <v>0.86890000000000001</v>
      </c>
      <c r="AN5289">
        <v>0.96179999999999999</v>
      </c>
      <c r="AO5289">
        <f>Data[[#This Row],[labeller_confidence_score]]-Data[[#This Row],[cytodiffusion_classification_confidence]]</f>
        <v>9.2899999999999983E-2</v>
      </c>
    </row>
    <row r="5290" spans="1:41" x14ac:dyDescent="0.3">
      <c r="A5290" t="s">
        <v>5363</v>
      </c>
      <c r="B5290" t="s">
        <v>62</v>
      </c>
      <c r="C5290">
        <v>0</v>
      </c>
      <c r="D5290" t="s">
        <v>50</v>
      </c>
      <c r="E5290">
        <v>7.64</v>
      </c>
      <c r="F5290">
        <v>82.9</v>
      </c>
      <c r="G5290">
        <v>0.70099999999999996</v>
      </c>
      <c r="H5290">
        <v>0.23400000000000001</v>
      </c>
      <c r="I5290">
        <f>Data[[#This Row],[nucleus_area_pct]]/Data[[#This Row],[cytoplasm_ratio]]</f>
        <v>354.27350427350427</v>
      </c>
      <c r="J5290">
        <v>0.81499999999999995</v>
      </c>
      <c r="K5290">
        <v>0.2</v>
      </c>
      <c r="L5290">
        <v>0.93</v>
      </c>
      <c r="M5290">
        <v>1.1000000000000001</v>
      </c>
      <c r="N5290">
        <v>0.93400000000000005</v>
      </c>
      <c r="O5290">
        <v>247</v>
      </c>
      <c r="P5290">
        <v>56</v>
      </c>
      <c r="Q5290">
        <v>215</v>
      </c>
      <c r="R5290">
        <v>172</v>
      </c>
      <c r="S5290">
        <v>178</v>
      </c>
      <c r="T5290">
        <f>(Data[[#This Row],[mean_r]]/256)*100</f>
        <v>83.984375</v>
      </c>
      <c r="U5290">
        <f>(Data[[#This Row],[mean_g]]/256)*100</f>
        <v>67.1875</v>
      </c>
      <c r="V5290">
        <f>(Data[[#This Row],[mean_b]]/256)*100</f>
        <v>69.53125</v>
      </c>
      <c r="W5290">
        <v>0.79900000000000004</v>
      </c>
      <c r="X5290" t="s">
        <v>51</v>
      </c>
      <c r="Y5290" t="s">
        <v>40</v>
      </c>
      <c r="Z5290">
        <v>10099</v>
      </c>
      <c r="AA5290">
        <v>4.12</v>
      </c>
      <c r="AB5290">
        <v>16.600000000000001</v>
      </c>
      <c r="AC5290">
        <v>39.799999999999997</v>
      </c>
      <c r="AD5290">
        <v>379759</v>
      </c>
      <c r="AE5290">
        <v>88.4</v>
      </c>
      <c r="AF5290">
        <v>31.3</v>
      </c>
      <c r="AG5290" t="s">
        <v>41</v>
      </c>
      <c r="AH5290" t="s">
        <v>47</v>
      </c>
      <c r="AI5290" t="s">
        <v>43</v>
      </c>
      <c r="AJ5290">
        <v>100</v>
      </c>
      <c r="AK5290">
        <v>256</v>
      </c>
      <c r="AL5290">
        <v>6.8999999999999999E-3</v>
      </c>
      <c r="AM5290">
        <v>0.90990000000000004</v>
      </c>
      <c r="AN5290">
        <v>0.76970000000000005</v>
      </c>
      <c r="AO5290">
        <f>Data[[#This Row],[labeller_confidence_score]]-Data[[#This Row],[cytodiffusion_classification_confidence]]</f>
        <v>-0.14019999999999999</v>
      </c>
    </row>
    <row r="5291" spans="1:41" x14ac:dyDescent="0.3">
      <c r="A5291" t="s">
        <v>5364</v>
      </c>
      <c r="B5291" t="s">
        <v>62</v>
      </c>
      <c r="C5291">
        <v>0</v>
      </c>
      <c r="D5291" t="s">
        <v>50</v>
      </c>
      <c r="E5291">
        <v>9.26</v>
      </c>
      <c r="F5291">
        <v>84</v>
      </c>
      <c r="G5291">
        <v>0.87</v>
      </c>
      <c r="H5291">
        <v>0.219</v>
      </c>
      <c r="I5291">
        <f>Data[[#This Row],[nucleus_area_pct]]/Data[[#This Row],[cytoplasm_ratio]]</f>
        <v>383.56164383561645</v>
      </c>
      <c r="J5291">
        <v>0.95599999999999996</v>
      </c>
      <c r="K5291">
        <v>0.17699999999999999</v>
      </c>
      <c r="L5291">
        <v>1.44</v>
      </c>
      <c r="M5291">
        <v>1.1000000000000001</v>
      </c>
      <c r="N5291">
        <v>0.88600000000000001</v>
      </c>
      <c r="O5291">
        <v>289</v>
      </c>
      <c r="P5291">
        <v>60</v>
      </c>
      <c r="Q5291">
        <v>198</v>
      </c>
      <c r="R5291">
        <v>153</v>
      </c>
      <c r="S5291">
        <v>176</v>
      </c>
      <c r="T5291">
        <f>(Data[[#This Row],[mean_r]]/256)*100</f>
        <v>77.34375</v>
      </c>
      <c r="U5291">
        <f>(Data[[#This Row],[mean_g]]/256)*100</f>
        <v>59.765625</v>
      </c>
      <c r="V5291">
        <f>(Data[[#This Row],[mean_b]]/256)*100</f>
        <v>68.75</v>
      </c>
      <c r="W5291">
        <v>0.67900000000000005</v>
      </c>
      <c r="X5291" t="s">
        <v>63</v>
      </c>
      <c r="Y5291" t="s">
        <v>45</v>
      </c>
      <c r="Z5291">
        <v>6404</v>
      </c>
      <c r="AA5291">
        <v>4.72</v>
      </c>
      <c r="AB5291">
        <v>17.2</v>
      </c>
      <c r="AC5291">
        <v>45.6</v>
      </c>
      <c r="AD5291">
        <v>239412</v>
      </c>
      <c r="AE5291">
        <v>99.2</v>
      </c>
      <c r="AF5291">
        <v>35.200000000000003</v>
      </c>
      <c r="AG5291" t="s">
        <v>46</v>
      </c>
      <c r="AH5291" t="s">
        <v>42</v>
      </c>
      <c r="AI5291" t="s">
        <v>52</v>
      </c>
      <c r="AJ5291">
        <v>60</v>
      </c>
      <c r="AK5291">
        <v>512</v>
      </c>
      <c r="AL5291">
        <v>0.10340000000000001</v>
      </c>
      <c r="AM5291">
        <v>0.89900000000000002</v>
      </c>
      <c r="AN5291">
        <v>0.94010000000000005</v>
      </c>
      <c r="AO5291">
        <f>Data[[#This Row],[labeller_confidence_score]]-Data[[#This Row],[cytodiffusion_classification_confidence]]</f>
        <v>4.1100000000000025E-2</v>
      </c>
    </row>
    <row r="5292" spans="1:41" x14ac:dyDescent="0.3">
      <c r="A5292" t="s">
        <v>5365</v>
      </c>
      <c r="B5292" t="s">
        <v>85</v>
      </c>
      <c r="C5292">
        <v>0</v>
      </c>
      <c r="D5292" t="s">
        <v>50</v>
      </c>
      <c r="E5292">
        <v>8.7200000000000006</v>
      </c>
      <c r="F5292">
        <v>59.7</v>
      </c>
      <c r="G5292">
        <v>0.75800000000000001</v>
      </c>
      <c r="H5292">
        <v>0.35399999999999998</v>
      </c>
      <c r="I5292">
        <f>Data[[#This Row],[nucleus_area_pct]]/Data[[#This Row],[cytoplasm_ratio]]</f>
        <v>168.64406779661019</v>
      </c>
      <c r="J5292">
        <v>0.84499999999999997</v>
      </c>
      <c r="K5292">
        <v>0.33</v>
      </c>
      <c r="L5292">
        <v>4.38</v>
      </c>
      <c r="M5292">
        <v>1.6</v>
      </c>
      <c r="N5292">
        <v>0.77500000000000002</v>
      </c>
      <c r="O5292">
        <v>289</v>
      </c>
      <c r="P5292">
        <v>62</v>
      </c>
      <c r="Q5292">
        <v>185</v>
      </c>
      <c r="R5292">
        <v>120</v>
      </c>
      <c r="S5292">
        <v>192</v>
      </c>
      <c r="T5292">
        <f>(Data[[#This Row],[mean_r]]/256)*100</f>
        <v>72.265625</v>
      </c>
      <c r="U5292">
        <f>(Data[[#This Row],[mean_g]]/256)*100</f>
        <v>46.875</v>
      </c>
      <c r="V5292">
        <f>(Data[[#This Row],[mean_b]]/256)*100</f>
        <v>75</v>
      </c>
      <c r="W5292">
        <v>0.752</v>
      </c>
      <c r="X5292" t="s">
        <v>39</v>
      </c>
      <c r="Y5292" t="s">
        <v>40</v>
      </c>
      <c r="Z5292">
        <v>3956</v>
      </c>
      <c r="AA5292">
        <v>4.29</v>
      </c>
      <c r="AB5292">
        <v>10.3</v>
      </c>
      <c r="AC5292">
        <v>37.6</v>
      </c>
      <c r="AD5292">
        <v>94025</v>
      </c>
      <c r="AE5292">
        <v>101.3</v>
      </c>
      <c r="AF5292">
        <v>33.200000000000003</v>
      </c>
      <c r="AG5292" t="s">
        <v>41</v>
      </c>
      <c r="AH5292" t="s">
        <v>47</v>
      </c>
      <c r="AI5292" t="s">
        <v>56</v>
      </c>
      <c r="AJ5292">
        <v>40</v>
      </c>
      <c r="AK5292">
        <v>512</v>
      </c>
      <c r="AL5292">
        <v>6.5600000000000006E-2</v>
      </c>
      <c r="AM5292">
        <v>0.89700000000000002</v>
      </c>
      <c r="AN5292">
        <v>0.88660000000000005</v>
      </c>
      <c r="AO5292">
        <f>Data[[#This Row],[labeller_confidence_score]]-Data[[#This Row],[cytodiffusion_classification_confidence]]</f>
        <v>-1.0399999999999965E-2</v>
      </c>
    </row>
    <row r="5293" spans="1:41" x14ac:dyDescent="0.3">
      <c r="A5293" t="s">
        <v>5366</v>
      </c>
      <c r="B5293" t="s">
        <v>54</v>
      </c>
      <c r="C5293">
        <v>0</v>
      </c>
      <c r="D5293" t="s">
        <v>54</v>
      </c>
      <c r="E5293">
        <v>8.2100000000000009</v>
      </c>
      <c r="F5293">
        <v>0</v>
      </c>
      <c r="G5293">
        <v>0</v>
      </c>
      <c r="H5293">
        <v>1</v>
      </c>
      <c r="I5293">
        <f>Data[[#This Row],[nucleus_area_pct]]/Data[[#This Row],[cytoplasm_ratio]]</f>
        <v>0</v>
      </c>
      <c r="J5293">
        <v>0.88300000000000001</v>
      </c>
      <c r="K5293">
        <v>0.22600000000000001</v>
      </c>
      <c r="L5293">
        <v>0.56999999999999995</v>
      </c>
      <c r="M5293">
        <v>1</v>
      </c>
      <c r="N5293">
        <v>0.95899999999999996</v>
      </c>
      <c r="O5293">
        <v>165</v>
      </c>
      <c r="P5293">
        <v>41</v>
      </c>
      <c r="Q5293">
        <v>207</v>
      </c>
      <c r="R5293">
        <v>118</v>
      </c>
      <c r="S5293">
        <v>126</v>
      </c>
      <c r="T5293">
        <f>(Data[[#This Row],[mean_r]]/256)*100</f>
        <v>80.859375</v>
      </c>
      <c r="U5293">
        <f>(Data[[#This Row],[mean_g]]/256)*100</f>
        <v>46.09375</v>
      </c>
      <c r="V5293">
        <f>(Data[[#This Row],[mean_b]]/256)*100</f>
        <v>49.21875</v>
      </c>
      <c r="W5293">
        <v>0.504</v>
      </c>
      <c r="X5293" t="s">
        <v>51</v>
      </c>
      <c r="Y5293" t="s">
        <v>45</v>
      </c>
      <c r="Z5293">
        <v>7376</v>
      </c>
      <c r="AA5293">
        <v>5.33</v>
      </c>
      <c r="AB5293">
        <v>14.7</v>
      </c>
      <c r="AC5293">
        <v>40.5</v>
      </c>
      <c r="AD5293">
        <v>182415</v>
      </c>
      <c r="AE5293">
        <v>94.3</v>
      </c>
      <c r="AF5293">
        <v>33.299999999999997</v>
      </c>
      <c r="AG5293" t="s">
        <v>41</v>
      </c>
      <c r="AH5293" t="s">
        <v>42</v>
      </c>
      <c r="AI5293" t="s">
        <v>56</v>
      </c>
      <c r="AJ5293">
        <v>60</v>
      </c>
      <c r="AK5293">
        <v>360</v>
      </c>
      <c r="AL5293">
        <v>0.13619999999999999</v>
      </c>
      <c r="AM5293">
        <v>0.96909999999999996</v>
      </c>
      <c r="AN5293">
        <v>0.8548</v>
      </c>
      <c r="AO5293">
        <f>Data[[#This Row],[labeller_confidence_score]]-Data[[#This Row],[cytodiffusion_classification_confidence]]</f>
        <v>-0.11429999999999996</v>
      </c>
    </row>
    <row r="5294" spans="1:41" x14ac:dyDescent="0.3">
      <c r="A5294" t="s">
        <v>5367</v>
      </c>
      <c r="B5294" t="s">
        <v>62</v>
      </c>
      <c r="C5294">
        <v>0</v>
      </c>
      <c r="D5294" t="s">
        <v>50</v>
      </c>
      <c r="E5294">
        <v>10.63</v>
      </c>
      <c r="F5294">
        <v>78.599999999999994</v>
      </c>
      <c r="G5294">
        <v>0.99</v>
      </c>
      <c r="H5294">
        <v>0.23899999999999999</v>
      </c>
      <c r="I5294">
        <f>Data[[#This Row],[nucleus_area_pct]]/Data[[#This Row],[cytoplasm_ratio]]</f>
        <v>328.87029288702928</v>
      </c>
      <c r="J5294">
        <v>0.97099999999999997</v>
      </c>
      <c r="K5294">
        <v>0.28999999999999998</v>
      </c>
      <c r="L5294">
        <v>1.1499999999999999</v>
      </c>
      <c r="M5294">
        <v>1</v>
      </c>
      <c r="N5294">
        <v>0.871</v>
      </c>
      <c r="O5294">
        <v>324</v>
      </c>
      <c r="P5294">
        <v>59</v>
      </c>
      <c r="Q5294">
        <v>207</v>
      </c>
      <c r="R5294">
        <v>164</v>
      </c>
      <c r="S5294">
        <v>199</v>
      </c>
      <c r="T5294">
        <f>(Data[[#This Row],[mean_r]]/256)*100</f>
        <v>80.859375</v>
      </c>
      <c r="U5294">
        <f>(Data[[#This Row],[mean_g]]/256)*100</f>
        <v>64.0625</v>
      </c>
      <c r="V5294">
        <f>(Data[[#This Row],[mean_b]]/256)*100</f>
        <v>77.734375</v>
      </c>
      <c r="W5294">
        <v>0.69199999999999995</v>
      </c>
      <c r="X5294" t="s">
        <v>51</v>
      </c>
      <c r="Y5294" t="s">
        <v>45</v>
      </c>
      <c r="Z5294">
        <v>9531</v>
      </c>
      <c r="AA5294">
        <v>5.73</v>
      </c>
      <c r="AB5294">
        <v>15.4</v>
      </c>
      <c r="AC5294">
        <v>42.2</v>
      </c>
      <c r="AD5294">
        <v>242514</v>
      </c>
      <c r="AE5294">
        <v>82.9</v>
      </c>
      <c r="AF5294">
        <v>35.4</v>
      </c>
      <c r="AG5294" t="s">
        <v>64</v>
      </c>
      <c r="AH5294" t="s">
        <v>42</v>
      </c>
      <c r="AI5294" t="s">
        <v>43</v>
      </c>
      <c r="AJ5294">
        <v>100</v>
      </c>
      <c r="AK5294">
        <v>256</v>
      </c>
      <c r="AL5294">
        <v>0.1023</v>
      </c>
      <c r="AM5294">
        <v>0.87839999999999996</v>
      </c>
      <c r="AN5294">
        <v>0.95579999999999998</v>
      </c>
      <c r="AO5294">
        <f>Data[[#This Row],[labeller_confidence_score]]-Data[[#This Row],[cytodiffusion_classification_confidence]]</f>
        <v>7.7400000000000024E-2</v>
      </c>
    </row>
    <row r="5295" spans="1:41" x14ac:dyDescent="0.3">
      <c r="A5295" t="s">
        <v>5368</v>
      </c>
      <c r="B5295" t="s">
        <v>62</v>
      </c>
      <c r="C5295">
        <v>0</v>
      </c>
      <c r="D5295" t="s">
        <v>50</v>
      </c>
      <c r="E5295">
        <v>7.28</v>
      </c>
      <c r="F5295">
        <v>79.099999999999994</v>
      </c>
      <c r="G5295">
        <v>0.70799999999999996</v>
      </c>
      <c r="H5295">
        <v>0.20799999999999999</v>
      </c>
      <c r="I5295">
        <f>Data[[#This Row],[nucleus_area_pct]]/Data[[#This Row],[cytoplasm_ratio]]</f>
        <v>380.28846153846155</v>
      </c>
      <c r="J5295">
        <v>0.872</v>
      </c>
      <c r="K5295">
        <v>0.192</v>
      </c>
      <c r="L5295">
        <v>1.41</v>
      </c>
      <c r="M5295">
        <v>1</v>
      </c>
      <c r="N5295">
        <v>0.83599999999999997</v>
      </c>
      <c r="O5295">
        <v>270</v>
      </c>
      <c r="P5295">
        <v>52</v>
      </c>
      <c r="Q5295">
        <v>201</v>
      </c>
      <c r="R5295">
        <v>144</v>
      </c>
      <c r="S5295">
        <v>200</v>
      </c>
      <c r="T5295">
        <f>(Data[[#This Row],[mean_r]]/256)*100</f>
        <v>78.515625</v>
      </c>
      <c r="U5295">
        <f>(Data[[#This Row],[mean_g]]/256)*100</f>
        <v>56.25</v>
      </c>
      <c r="V5295">
        <f>(Data[[#This Row],[mean_b]]/256)*100</f>
        <v>78.125</v>
      </c>
      <c r="W5295">
        <v>0.66200000000000003</v>
      </c>
      <c r="X5295" t="s">
        <v>51</v>
      </c>
      <c r="Y5295" t="s">
        <v>40</v>
      </c>
      <c r="Z5295">
        <v>4540</v>
      </c>
      <c r="AA5295">
        <v>4.55</v>
      </c>
      <c r="AB5295">
        <v>10.6</v>
      </c>
      <c r="AC5295">
        <v>36.299999999999997</v>
      </c>
      <c r="AD5295">
        <v>212543</v>
      </c>
      <c r="AE5295">
        <v>94.6</v>
      </c>
      <c r="AF5295">
        <v>30.3</v>
      </c>
      <c r="AG5295" t="s">
        <v>46</v>
      </c>
      <c r="AH5295" t="s">
        <v>42</v>
      </c>
      <c r="AI5295" t="s">
        <v>52</v>
      </c>
      <c r="AJ5295">
        <v>100</v>
      </c>
      <c r="AK5295">
        <v>224</v>
      </c>
      <c r="AL5295">
        <v>3.6400000000000002E-2</v>
      </c>
      <c r="AM5295">
        <v>0.94199999999999995</v>
      </c>
      <c r="AN5295">
        <v>0.99050000000000005</v>
      </c>
      <c r="AO5295">
        <f>Data[[#This Row],[labeller_confidence_score]]-Data[[#This Row],[cytodiffusion_classification_confidence]]</f>
        <v>4.8500000000000099E-2</v>
      </c>
    </row>
    <row r="5296" spans="1:41" x14ac:dyDescent="0.3">
      <c r="A5296" t="s">
        <v>5369</v>
      </c>
      <c r="B5296" t="s">
        <v>54</v>
      </c>
      <c r="C5296">
        <v>0</v>
      </c>
      <c r="D5296" t="s">
        <v>54</v>
      </c>
      <c r="E5296">
        <v>7.31</v>
      </c>
      <c r="F5296">
        <v>0</v>
      </c>
      <c r="G5296">
        <v>0</v>
      </c>
      <c r="H5296">
        <v>1</v>
      </c>
      <c r="I5296">
        <f>Data[[#This Row],[nucleus_area_pct]]/Data[[#This Row],[cytoplasm_ratio]]</f>
        <v>0</v>
      </c>
      <c r="J5296">
        <v>0.98799999999999999</v>
      </c>
      <c r="K5296">
        <v>0.24</v>
      </c>
      <c r="L5296">
        <v>0.28999999999999998</v>
      </c>
      <c r="M5296">
        <v>1</v>
      </c>
      <c r="N5296">
        <v>0.89300000000000002</v>
      </c>
      <c r="O5296">
        <v>191</v>
      </c>
      <c r="P5296">
        <v>50</v>
      </c>
      <c r="Q5296">
        <v>223</v>
      </c>
      <c r="R5296">
        <v>124</v>
      </c>
      <c r="S5296">
        <v>110</v>
      </c>
      <c r="T5296">
        <f>(Data[[#This Row],[mean_r]]/256)*100</f>
        <v>87.109375</v>
      </c>
      <c r="U5296">
        <f>(Data[[#This Row],[mean_g]]/256)*100</f>
        <v>48.4375</v>
      </c>
      <c r="V5296">
        <f>(Data[[#This Row],[mean_b]]/256)*100</f>
        <v>42.96875</v>
      </c>
      <c r="W5296">
        <v>0.49399999999999999</v>
      </c>
      <c r="X5296" t="s">
        <v>51</v>
      </c>
      <c r="Y5296" t="s">
        <v>45</v>
      </c>
      <c r="Z5296">
        <v>5258</v>
      </c>
      <c r="AA5296">
        <v>4.3600000000000003</v>
      </c>
      <c r="AB5296">
        <v>12.5</v>
      </c>
      <c r="AC5296">
        <v>42.6</v>
      </c>
      <c r="AD5296">
        <v>118462</v>
      </c>
      <c r="AE5296">
        <v>113.2</v>
      </c>
      <c r="AF5296">
        <v>33.9</v>
      </c>
      <c r="AG5296" t="s">
        <v>46</v>
      </c>
      <c r="AH5296" t="s">
        <v>42</v>
      </c>
      <c r="AI5296" t="s">
        <v>56</v>
      </c>
      <c r="AJ5296">
        <v>100</v>
      </c>
      <c r="AK5296">
        <v>360</v>
      </c>
      <c r="AL5296">
        <v>0</v>
      </c>
      <c r="AM5296">
        <v>0.96899999999999997</v>
      </c>
      <c r="AN5296">
        <v>0.8831</v>
      </c>
      <c r="AO5296">
        <f>Data[[#This Row],[labeller_confidence_score]]-Data[[#This Row],[cytodiffusion_classification_confidence]]</f>
        <v>-8.5899999999999976E-2</v>
      </c>
    </row>
    <row r="5297" spans="1:41" x14ac:dyDescent="0.3">
      <c r="A5297" t="s">
        <v>5370</v>
      </c>
      <c r="B5297" t="s">
        <v>54</v>
      </c>
      <c r="C5297">
        <v>0</v>
      </c>
      <c r="D5297" t="s">
        <v>54</v>
      </c>
      <c r="E5297">
        <v>6.48</v>
      </c>
      <c r="F5297">
        <v>0</v>
      </c>
      <c r="G5297">
        <v>0</v>
      </c>
      <c r="H5297">
        <v>1</v>
      </c>
      <c r="I5297">
        <f>Data[[#This Row],[nucleus_area_pct]]/Data[[#This Row],[cytoplasm_ratio]]</f>
        <v>0</v>
      </c>
      <c r="J5297">
        <v>0.92300000000000004</v>
      </c>
      <c r="K5297">
        <v>0.193</v>
      </c>
      <c r="L5297">
        <v>0.78</v>
      </c>
      <c r="M5297">
        <v>1</v>
      </c>
      <c r="N5297">
        <v>0.93799999999999994</v>
      </c>
      <c r="O5297">
        <v>197</v>
      </c>
      <c r="P5297">
        <v>48</v>
      </c>
      <c r="Q5297">
        <v>227</v>
      </c>
      <c r="R5297">
        <v>125</v>
      </c>
      <c r="S5297">
        <v>123</v>
      </c>
      <c r="T5297">
        <f>(Data[[#This Row],[mean_r]]/256)*100</f>
        <v>88.671875</v>
      </c>
      <c r="U5297">
        <f>(Data[[#This Row],[mean_g]]/256)*100</f>
        <v>48.828125</v>
      </c>
      <c r="V5297">
        <f>(Data[[#This Row],[mean_b]]/256)*100</f>
        <v>48.046875</v>
      </c>
      <c r="W5297">
        <v>0.47799999999999998</v>
      </c>
      <c r="X5297" t="s">
        <v>63</v>
      </c>
      <c r="Y5297" t="s">
        <v>40</v>
      </c>
      <c r="Z5297">
        <v>4705</v>
      </c>
      <c r="AA5297">
        <v>3.54</v>
      </c>
      <c r="AB5297">
        <v>16.3</v>
      </c>
      <c r="AC5297">
        <v>39</v>
      </c>
      <c r="AD5297">
        <v>152489</v>
      </c>
      <c r="AE5297">
        <v>110.3</v>
      </c>
      <c r="AF5297">
        <v>33.6</v>
      </c>
      <c r="AG5297" t="s">
        <v>41</v>
      </c>
      <c r="AH5297" t="s">
        <v>42</v>
      </c>
      <c r="AI5297" t="s">
        <v>52</v>
      </c>
      <c r="AJ5297">
        <v>100</v>
      </c>
      <c r="AK5297">
        <v>224</v>
      </c>
      <c r="AL5297">
        <v>0.1502</v>
      </c>
      <c r="AM5297">
        <v>1</v>
      </c>
      <c r="AN5297">
        <v>0.95399999999999996</v>
      </c>
      <c r="AO5297">
        <f>Data[[#This Row],[labeller_confidence_score]]-Data[[#This Row],[cytodiffusion_classification_confidence]]</f>
        <v>-4.6000000000000041E-2</v>
      </c>
    </row>
    <row r="5298" spans="1:41" x14ac:dyDescent="0.3">
      <c r="A5298" t="s">
        <v>5371</v>
      </c>
      <c r="B5298" t="s">
        <v>87</v>
      </c>
      <c r="C5298">
        <v>0</v>
      </c>
      <c r="D5298" t="s">
        <v>50</v>
      </c>
      <c r="E5298">
        <v>13.49</v>
      </c>
      <c r="F5298">
        <v>47.9</v>
      </c>
      <c r="G5298">
        <v>0.52100000000000002</v>
      </c>
      <c r="H5298">
        <v>0.629</v>
      </c>
      <c r="I5298">
        <f>Data[[#This Row],[nucleus_area_pct]]/Data[[#This Row],[cytoplasm_ratio]]</f>
        <v>76.152623211446738</v>
      </c>
      <c r="J5298">
        <v>0.73399999999999999</v>
      </c>
      <c r="K5298">
        <v>0.373</v>
      </c>
      <c r="L5298">
        <v>3.71</v>
      </c>
      <c r="M5298">
        <v>2.2999999999999998</v>
      </c>
      <c r="N5298">
        <v>0.88100000000000001</v>
      </c>
      <c r="O5298">
        <v>449</v>
      </c>
      <c r="P5298">
        <v>73</v>
      </c>
      <c r="Q5298">
        <v>239</v>
      </c>
      <c r="R5298">
        <v>149</v>
      </c>
      <c r="S5298">
        <v>117</v>
      </c>
      <c r="T5298">
        <f>(Data[[#This Row],[mean_r]]/256)*100</f>
        <v>93.359375</v>
      </c>
      <c r="U5298">
        <f>(Data[[#This Row],[mean_g]]/256)*100</f>
        <v>58.203125</v>
      </c>
      <c r="V5298">
        <f>(Data[[#This Row],[mean_b]]/256)*100</f>
        <v>45.703125</v>
      </c>
      <c r="W5298">
        <v>0.66500000000000004</v>
      </c>
      <c r="X5298" t="s">
        <v>39</v>
      </c>
      <c r="Y5298" t="s">
        <v>45</v>
      </c>
      <c r="Z5298">
        <v>11687</v>
      </c>
      <c r="AA5298">
        <v>5.42</v>
      </c>
      <c r="AB5298">
        <v>13.7</v>
      </c>
      <c r="AC5298">
        <v>42.6</v>
      </c>
      <c r="AD5298">
        <v>256264</v>
      </c>
      <c r="AE5298">
        <v>80.099999999999994</v>
      </c>
      <c r="AF5298">
        <v>31.5</v>
      </c>
      <c r="AG5298" t="s">
        <v>46</v>
      </c>
      <c r="AH5298" t="s">
        <v>68</v>
      </c>
      <c r="AI5298" t="s">
        <v>43</v>
      </c>
      <c r="AJ5298">
        <v>40</v>
      </c>
      <c r="AK5298">
        <v>512</v>
      </c>
      <c r="AL5298">
        <v>8.0199999999999994E-2</v>
      </c>
      <c r="AM5298">
        <v>0.89559999999999995</v>
      </c>
      <c r="AN5298">
        <v>0.98599999999999999</v>
      </c>
      <c r="AO5298">
        <f>Data[[#This Row],[labeller_confidence_score]]-Data[[#This Row],[cytodiffusion_classification_confidence]]</f>
        <v>9.0400000000000036E-2</v>
      </c>
    </row>
    <row r="5299" spans="1:41" x14ac:dyDescent="0.3">
      <c r="A5299" t="s">
        <v>5372</v>
      </c>
      <c r="B5299" t="s">
        <v>49</v>
      </c>
      <c r="C5299">
        <v>0</v>
      </c>
      <c r="D5299" t="s">
        <v>50</v>
      </c>
      <c r="E5299">
        <v>11.17</v>
      </c>
      <c r="F5299">
        <v>50.6</v>
      </c>
      <c r="G5299">
        <v>0.66200000000000003</v>
      </c>
      <c r="H5299">
        <v>0.49099999999999999</v>
      </c>
      <c r="I5299">
        <f>Data[[#This Row],[nucleus_area_pct]]/Data[[#This Row],[cytoplasm_ratio]]</f>
        <v>103.05498981670061</v>
      </c>
      <c r="J5299">
        <v>0.85499999999999998</v>
      </c>
      <c r="K5299">
        <v>0.496</v>
      </c>
      <c r="L5299">
        <v>2.0299999999999998</v>
      </c>
      <c r="M5299">
        <v>3.7</v>
      </c>
      <c r="N5299">
        <v>0.79100000000000004</v>
      </c>
      <c r="O5299">
        <v>475</v>
      </c>
      <c r="P5299">
        <v>66</v>
      </c>
      <c r="Q5299">
        <v>194</v>
      </c>
      <c r="R5299">
        <v>138</v>
      </c>
      <c r="S5299">
        <v>180</v>
      </c>
      <c r="T5299">
        <f>(Data[[#This Row],[mean_r]]/256)*100</f>
        <v>75.78125</v>
      </c>
      <c r="U5299">
        <f>(Data[[#This Row],[mean_g]]/256)*100</f>
        <v>53.90625</v>
      </c>
      <c r="V5299">
        <f>(Data[[#This Row],[mean_b]]/256)*100</f>
        <v>70.3125</v>
      </c>
      <c r="W5299">
        <v>0.71399999999999997</v>
      </c>
      <c r="X5299" t="s">
        <v>51</v>
      </c>
      <c r="Y5299" t="s">
        <v>45</v>
      </c>
      <c r="Z5299">
        <v>7640</v>
      </c>
      <c r="AA5299">
        <v>3.49</v>
      </c>
      <c r="AB5299">
        <v>11.7</v>
      </c>
      <c r="AC5299">
        <v>35.700000000000003</v>
      </c>
      <c r="AD5299">
        <v>233680</v>
      </c>
      <c r="AE5299">
        <v>89.4</v>
      </c>
      <c r="AF5299">
        <v>31.4</v>
      </c>
      <c r="AG5299" t="s">
        <v>41</v>
      </c>
      <c r="AH5299" t="s">
        <v>68</v>
      </c>
      <c r="AI5299" t="s">
        <v>52</v>
      </c>
      <c r="AJ5299">
        <v>100</v>
      </c>
      <c r="AK5299">
        <v>360</v>
      </c>
      <c r="AL5299">
        <v>4.9399999999999999E-2</v>
      </c>
      <c r="AM5299">
        <v>0.78700000000000003</v>
      </c>
      <c r="AN5299">
        <v>0.84199999999999997</v>
      </c>
      <c r="AO5299">
        <f>Data[[#This Row],[labeller_confidence_score]]-Data[[#This Row],[cytodiffusion_classification_confidence]]</f>
        <v>5.4999999999999938E-2</v>
      </c>
    </row>
    <row r="5300" spans="1:41" x14ac:dyDescent="0.3">
      <c r="A5300" t="s">
        <v>5373</v>
      </c>
      <c r="B5300" t="s">
        <v>120</v>
      </c>
      <c r="C5300">
        <v>1</v>
      </c>
      <c r="D5300" t="s">
        <v>104</v>
      </c>
      <c r="E5300">
        <v>7.31</v>
      </c>
      <c r="F5300">
        <v>0</v>
      </c>
      <c r="G5300">
        <v>0</v>
      </c>
      <c r="H5300">
        <v>1</v>
      </c>
      <c r="I5300">
        <f>Data[[#This Row],[nucleus_area_pct]]/Data[[#This Row],[cytoplasm_ratio]]</f>
        <v>0</v>
      </c>
      <c r="J5300">
        <v>0.95199999999999996</v>
      </c>
      <c r="K5300">
        <v>0.152</v>
      </c>
      <c r="L5300">
        <v>0.61</v>
      </c>
      <c r="M5300">
        <v>1</v>
      </c>
      <c r="N5300">
        <v>0.95899999999999996</v>
      </c>
      <c r="O5300">
        <v>142</v>
      </c>
      <c r="P5300">
        <v>46</v>
      </c>
      <c r="Q5300">
        <v>232</v>
      </c>
      <c r="R5300">
        <v>122</v>
      </c>
      <c r="S5300">
        <v>135</v>
      </c>
      <c r="T5300">
        <f>(Data[[#This Row],[mean_r]]/256)*100</f>
        <v>90.625</v>
      </c>
      <c r="U5300">
        <f>(Data[[#This Row],[mean_g]]/256)*100</f>
        <v>47.65625</v>
      </c>
      <c r="V5300">
        <f>(Data[[#This Row],[mean_b]]/256)*100</f>
        <v>52.734375</v>
      </c>
      <c r="W5300">
        <v>0.54300000000000004</v>
      </c>
      <c r="X5300" t="s">
        <v>51</v>
      </c>
      <c r="Y5300" t="s">
        <v>40</v>
      </c>
      <c r="Z5300">
        <v>3842</v>
      </c>
      <c r="AA5300">
        <v>5.87</v>
      </c>
      <c r="AB5300">
        <v>15.2</v>
      </c>
      <c r="AC5300">
        <v>39</v>
      </c>
      <c r="AD5300">
        <v>272428</v>
      </c>
      <c r="AE5300">
        <v>98.5</v>
      </c>
      <c r="AF5300">
        <v>33.799999999999997</v>
      </c>
      <c r="AG5300" t="s">
        <v>46</v>
      </c>
      <c r="AH5300" t="s">
        <v>47</v>
      </c>
      <c r="AI5300" t="s">
        <v>43</v>
      </c>
      <c r="AJ5300">
        <v>100</v>
      </c>
      <c r="AK5300">
        <v>512</v>
      </c>
      <c r="AL5300">
        <v>0.77949999999999997</v>
      </c>
      <c r="AM5300">
        <v>0.67969999999999997</v>
      </c>
      <c r="AN5300">
        <v>0.74419999999999997</v>
      </c>
      <c r="AO5300">
        <f>Data[[#This Row],[labeller_confidence_score]]-Data[[#This Row],[cytodiffusion_classification_confidence]]</f>
        <v>6.4500000000000002E-2</v>
      </c>
    </row>
    <row r="5301" spans="1:41" x14ac:dyDescent="0.3">
      <c r="A5301" t="s">
        <v>5374</v>
      </c>
      <c r="B5301" t="s">
        <v>106</v>
      </c>
      <c r="C5301">
        <v>1</v>
      </c>
      <c r="D5301" t="s">
        <v>82</v>
      </c>
      <c r="E5301">
        <v>9.75</v>
      </c>
      <c r="F5301">
        <v>80.900000000000006</v>
      </c>
      <c r="G5301">
        <v>0.44</v>
      </c>
      <c r="H5301">
        <v>0.22</v>
      </c>
      <c r="I5301">
        <f>Data[[#This Row],[nucleus_area_pct]]/Data[[#This Row],[cytoplasm_ratio]]</f>
        <v>367.72727272727275</v>
      </c>
      <c r="J5301">
        <v>0.91900000000000004</v>
      </c>
      <c r="K5301">
        <v>0.36</v>
      </c>
      <c r="L5301">
        <v>1.02</v>
      </c>
      <c r="M5301">
        <v>1</v>
      </c>
      <c r="N5301">
        <v>0.89400000000000002</v>
      </c>
      <c r="O5301">
        <v>594</v>
      </c>
      <c r="P5301">
        <v>75</v>
      </c>
      <c r="Q5301">
        <v>186</v>
      </c>
      <c r="R5301">
        <v>148</v>
      </c>
      <c r="S5301">
        <v>202</v>
      </c>
      <c r="T5301">
        <f>(Data[[#This Row],[mean_r]]/256)*100</f>
        <v>72.65625</v>
      </c>
      <c r="U5301">
        <f>(Data[[#This Row],[mean_g]]/256)*100</f>
        <v>57.8125</v>
      </c>
      <c r="V5301">
        <f>(Data[[#This Row],[mean_b]]/256)*100</f>
        <v>78.90625</v>
      </c>
      <c r="W5301">
        <v>0.73099999999999998</v>
      </c>
      <c r="X5301" t="s">
        <v>51</v>
      </c>
      <c r="Y5301" t="s">
        <v>45</v>
      </c>
      <c r="Z5301">
        <v>6605</v>
      </c>
      <c r="AA5301">
        <v>4.58</v>
      </c>
      <c r="AB5301">
        <v>15.5</v>
      </c>
      <c r="AC5301">
        <v>31.7</v>
      </c>
      <c r="AD5301">
        <v>259080</v>
      </c>
      <c r="AE5301">
        <v>96.9</v>
      </c>
      <c r="AF5301">
        <v>32.700000000000003</v>
      </c>
      <c r="AG5301" t="s">
        <v>46</v>
      </c>
      <c r="AH5301" t="s">
        <v>42</v>
      </c>
      <c r="AI5301" t="s">
        <v>52</v>
      </c>
      <c r="AJ5301">
        <v>100</v>
      </c>
      <c r="AK5301">
        <v>360</v>
      </c>
      <c r="AL5301">
        <v>0.72389999999999999</v>
      </c>
      <c r="AM5301">
        <v>0.75360000000000005</v>
      </c>
      <c r="AN5301">
        <v>0.65439999999999998</v>
      </c>
      <c r="AO5301">
        <f>Data[[#This Row],[labeller_confidence_score]]-Data[[#This Row],[cytodiffusion_classification_confidence]]</f>
        <v>-9.9200000000000066E-2</v>
      </c>
    </row>
    <row r="5302" spans="1:41" x14ac:dyDescent="0.3">
      <c r="A5302" t="s">
        <v>5375</v>
      </c>
      <c r="B5302" t="s">
        <v>49</v>
      </c>
      <c r="C5302">
        <v>0</v>
      </c>
      <c r="D5302" t="s">
        <v>50</v>
      </c>
      <c r="E5302">
        <v>10.76</v>
      </c>
      <c r="F5302">
        <v>54</v>
      </c>
      <c r="G5302">
        <v>0.441</v>
      </c>
      <c r="H5302">
        <v>0.39400000000000002</v>
      </c>
      <c r="I5302">
        <f>Data[[#This Row],[nucleus_area_pct]]/Data[[#This Row],[cytoplasm_ratio]]</f>
        <v>137.05583756345177</v>
      </c>
      <c r="J5302">
        <v>0.81499999999999995</v>
      </c>
      <c r="K5302">
        <v>0.33900000000000002</v>
      </c>
      <c r="L5302">
        <v>3.56</v>
      </c>
      <c r="M5302">
        <v>3.7</v>
      </c>
      <c r="N5302">
        <v>0.91300000000000003</v>
      </c>
      <c r="O5302">
        <v>446</v>
      </c>
      <c r="P5302">
        <v>80</v>
      </c>
      <c r="Q5302">
        <v>216</v>
      </c>
      <c r="R5302">
        <v>164</v>
      </c>
      <c r="S5302">
        <v>202</v>
      </c>
      <c r="T5302">
        <f>(Data[[#This Row],[mean_r]]/256)*100</f>
        <v>84.375</v>
      </c>
      <c r="U5302">
        <f>(Data[[#This Row],[mean_g]]/256)*100</f>
        <v>64.0625</v>
      </c>
      <c r="V5302">
        <f>(Data[[#This Row],[mean_b]]/256)*100</f>
        <v>78.90625</v>
      </c>
      <c r="W5302">
        <v>0.69699999999999995</v>
      </c>
      <c r="X5302" t="s">
        <v>39</v>
      </c>
      <c r="Y5302" t="s">
        <v>45</v>
      </c>
      <c r="Z5302">
        <v>7525</v>
      </c>
      <c r="AA5302">
        <v>5.0999999999999996</v>
      </c>
      <c r="AB5302">
        <v>15.9</v>
      </c>
      <c r="AC5302">
        <v>40.700000000000003</v>
      </c>
      <c r="AD5302">
        <v>235398</v>
      </c>
      <c r="AE5302">
        <v>82.1</v>
      </c>
      <c r="AF5302">
        <v>31.8</v>
      </c>
      <c r="AG5302" t="s">
        <v>64</v>
      </c>
      <c r="AH5302" t="s">
        <v>47</v>
      </c>
      <c r="AI5302" t="s">
        <v>56</v>
      </c>
      <c r="AJ5302">
        <v>40</v>
      </c>
      <c r="AK5302">
        <v>224</v>
      </c>
      <c r="AL5302">
        <v>6.7100000000000007E-2</v>
      </c>
      <c r="AM5302">
        <v>0.94130000000000003</v>
      </c>
      <c r="AN5302">
        <v>0.91659999999999997</v>
      </c>
      <c r="AO5302">
        <f>Data[[#This Row],[labeller_confidence_score]]-Data[[#This Row],[cytodiffusion_classification_confidence]]</f>
        <v>-2.4700000000000055E-2</v>
      </c>
    </row>
    <row r="5303" spans="1:41" x14ac:dyDescent="0.3">
      <c r="A5303" t="s">
        <v>5376</v>
      </c>
      <c r="B5303" t="s">
        <v>62</v>
      </c>
      <c r="C5303">
        <v>0</v>
      </c>
      <c r="D5303" t="s">
        <v>50</v>
      </c>
      <c r="E5303">
        <v>11.24</v>
      </c>
      <c r="F5303">
        <v>86.9</v>
      </c>
      <c r="G5303">
        <v>0.86399999999999999</v>
      </c>
      <c r="H5303">
        <v>0.27200000000000002</v>
      </c>
      <c r="I5303">
        <f>Data[[#This Row],[nucleus_area_pct]]/Data[[#This Row],[cytoplasm_ratio]]</f>
        <v>319.48529411764707</v>
      </c>
      <c r="J5303">
        <v>0.9</v>
      </c>
      <c r="K5303">
        <v>0.10100000000000001</v>
      </c>
      <c r="L5303">
        <v>1.25</v>
      </c>
      <c r="M5303">
        <v>1</v>
      </c>
      <c r="N5303">
        <v>0.88900000000000001</v>
      </c>
      <c r="O5303">
        <v>276</v>
      </c>
      <c r="P5303">
        <v>51</v>
      </c>
      <c r="Q5303">
        <v>211</v>
      </c>
      <c r="R5303">
        <v>152</v>
      </c>
      <c r="S5303">
        <v>199</v>
      </c>
      <c r="T5303">
        <f>(Data[[#This Row],[mean_r]]/256)*100</f>
        <v>82.421875</v>
      </c>
      <c r="U5303">
        <f>(Data[[#This Row],[mean_g]]/256)*100</f>
        <v>59.375</v>
      </c>
      <c r="V5303">
        <f>(Data[[#This Row],[mean_b]]/256)*100</f>
        <v>77.734375</v>
      </c>
      <c r="W5303">
        <v>0.71899999999999997</v>
      </c>
      <c r="X5303" t="s">
        <v>63</v>
      </c>
      <c r="Y5303" t="s">
        <v>40</v>
      </c>
      <c r="Z5303">
        <v>7315</v>
      </c>
      <c r="AA5303">
        <v>5.2</v>
      </c>
      <c r="AB5303">
        <v>13.4</v>
      </c>
      <c r="AC5303">
        <v>42.5</v>
      </c>
      <c r="AD5303">
        <v>275449</v>
      </c>
      <c r="AE5303">
        <v>93</v>
      </c>
      <c r="AF5303">
        <v>32.9</v>
      </c>
      <c r="AG5303" t="s">
        <v>64</v>
      </c>
      <c r="AH5303" t="s">
        <v>47</v>
      </c>
      <c r="AI5303" t="s">
        <v>56</v>
      </c>
      <c r="AJ5303">
        <v>100</v>
      </c>
      <c r="AK5303">
        <v>224</v>
      </c>
      <c r="AL5303">
        <v>0.1565</v>
      </c>
      <c r="AM5303">
        <v>0.87309999999999999</v>
      </c>
      <c r="AN5303">
        <v>0.78990000000000005</v>
      </c>
      <c r="AO5303">
        <f>Data[[#This Row],[labeller_confidence_score]]-Data[[#This Row],[cytodiffusion_classification_confidence]]</f>
        <v>-8.3199999999999941E-2</v>
      </c>
    </row>
    <row r="5304" spans="1:41" x14ac:dyDescent="0.3">
      <c r="A5304" t="s">
        <v>5377</v>
      </c>
      <c r="B5304" t="s">
        <v>89</v>
      </c>
      <c r="C5304">
        <v>1</v>
      </c>
      <c r="D5304" t="s">
        <v>38</v>
      </c>
      <c r="E5304">
        <v>13.86</v>
      </c>
      <c r="F5304">
        <v>60.1</v>
      </c>
      <c r="G5304">
        <v>0.50600000000000001</v>
      </c>
      <c r="H5304">
        <v>0.47599999999999998</v>
      </c>
      <c r="I5304">
        <f>Data[[#This Row],[nucleus_area_pct]]/Data[[#This Row],[cytoplasm_ratio]]</f>
        <v>126.26050420168067</v>
      </c>
      <c r="J5304">
        <v>0.80500000000000005</v>
      </c>
      <c r="K5304">
        <v>0.45400000000000001</v>
      </c>
      <c r="L5304">
        <v>4.7300000000000004</v>
      </c>
      <c r="M5304">
        <v>3</v>
      </c>
      <c r="N5304">
        <v>0.73899999999999999</v>
      </c>
      <c r="O5304">
        <v>380</v>
      </c>
      <c r="P5304">
        <v>80</v>
      </c>
      <c r="Q5304">
        <v>172</v>
      </c>
      <c r="R5304">
        <v>158</v>
      </c>
      <c r="S5304">
        <v>172</v>
      </c>
      <c r="T5304">
        <f>(Data[[#This Row],[mean_r]]/256)*100</f>
        <v>67.1875</v>
      </c>
      <c r="U5304">
        <f>(Data[[#This Row],[mean_g]]/256)*100</f>
        <v>61.71875</v>
      </c>
      <c r="V5304">
        <f>(Data[[#This Row],[mean_b]]/256)*100</f>
        <v>67.1875</v>
      </c>
      <c r="W5304">
        <v>0.70899999999999996</v>
      </c>
      <c r="X5304" t="s">
        <v>63</v>
      </c>
      <c r="Y5304" t="s">
        <v>40</v>
      </c>
      <c r="Z5304">
        <v>10180</v>
      </c>
      <c r="AA5304">
        <v>4.2300000000000004</v>
      </c>
      <c r="AB5304">
        <v>13.1</v>
      </c>
      <c r="AC5304">
        <v>29.4</v>
      </c>
      <c r="AD5304">
        <v>380141</v>
      </c>
      <c r="AE5304">
        <v>96</v>
      </c>
      <c r="AF5304">
        <v>34.799999999999997</v>
      </c>
      <c r="AG5304" t="s">
        <v>46</v>
      </c>
      <c r="AH5304" t="s">
        <v>47</v>
      </c>
      <c r="AI5304" t="s">
        <v>52</v>
      </c>
      <c r="AJ5304">
        <v>40</v>
      </c>
      <c r="AK5304">
        <v>360</v>
      </c>
      <c r="AL5304">
        <v>0.8306</v>
      </c>
      <c r="AM5304">
        <v>0.69179999999999997</v>
      </c>
      <c r="AN5304">
        <v>0.78739999999999999</v>
      </c>
      <c r="AO5304">
        <f>Data[[#This Row],[labeller_confidence_score]]-Data[[#This Row],[cytodiffusion_classification_confidence]]</f>
        <v>9.5600000000000018E-2</v>
      </c>
    </row>
    <row r="5305" spans="1:41" x14ac:dyDescent="0.3">
      <c r="A5305" t="s">
        <v>5378</v>
      </c>
      <c r="B5305" t="s">
        <v>54</v>
      </c>
      <c r="C5305">
        <v>0</v>
      </c>
      <c r="D5305" t="s">
        <v>54</v>
      </c>
      <c r="E5305">
        <v>7.52</v>
      </c>
      <c r="F5305">
        <v>0</v>
      </c>
      <c r="G5305">
        <v>0</v>
      </c>
      <c r="H5305">
        <v>1</v>
      </c>
      <c r="I5305">
        <f>Data[[#This Row],[nucleus_area_pct]]/Data[[#This Row],[cytoplasm_ratio]]</f>
        <v>0</v>
      </c>
      <c r="J5305">
        <v>0.84599999999999997</v>
      </c>
      <c r="K5305">
        <v>0.14599999999999999</v>
      </c>
      <c r="L5305">
        <v>0.52</v>
      </c>
      <c r="M5305">
        <v>1</v>
      </c>
      <c r="N5305">
        <v>0.93799999999999994</v>
      </c>
      <c r="O5305">
        <v>169</v>
      </c>
      <c r="P5305">
        <v>39</v>
      </c>
      <c r="Q5305">
        <v>223</v>
      </c>
      <c r="R5305">
        <v>132</v>
      </c>
      <c r="S5305">
        <v>123</v>
      </c>
      <c r="T5305">
        <f>(Data[[#This Row],[mean_r]]/256)*100</f>
        <v>87.109375</v>
      </c>
      <c r="U5305">
        <f>(Data[[#This Row],[mean_g]]/256)*100</f>
        <v>51.5625</v>
      </c>
      <c r="V5305">
        <f>(Data[[#This Row],[mean_b]]/256)*100</f>
        <v>48.046875</v>
      </c>
      <c r="W5305">
        <v>0.57399999999999995</v>
      </c>
      <c r="X5305" t="s">
        <v>51</v>
      </c>
      <c r="Y5305" t="s">
        <v>45</v>
      </c>
      <c r="Z5305">
        <v>8559</v>
      </c>
      <c r="AA5305">
        <v>4.5999999999999996</v>
      </c>
      <c r="AB5305">
        <v>12.8</v>
      </c>
      <c r="AC5305">
        <v>37</v>
      </c>
      <c r="AD5305">
        <v>234037</v>
      </c>
      <c r="AE5305">
        <v>81.099999999999994</v>
      </c>
      <c r="AF5305">
        <v>33.700000000000003</v>
      </c>
      <c r="AG5305" t="s">
        <v>64</v>
      </c>
      <c r="AH5305" t="s">
        <v>47</v>
      </c>
      <c r="AI5305" t="s">
        <v>52</v>
      </c>
      <c r="AJ5305">
        <v>40</v>
      </c>
      <c r="AK5305">
        <v>360</v>
      </c>
      <c r="AL5305">
        <v>0.1389</v>
      </c>
      <c r="AM5305">
        <v>0.96079999999999999</v>
      </c>
      <c r="AN5305">
        <v>0.87270000000000003</v>
      </c>
      <c r="AO5305">
        <f>Data[[#This Row],[labeller_confidence_score]]-Data[[#This Row],[cytodiffusion_classification_confidence]]</f>
        <v>-8.8099999999999956E-2</v>
      </c>
    </row>
    <row r="5306" spans="1:41" x14ac:dyDescent="0.3">
      <c r="A5306" t="s">
        <v>5379</v>
      </c>
      <c r="B5306" t="s">
        <v>54</v>
      </c>
      <c r="C5306">
        <v>0</v>
      </c>
      <c r="D5306" t="s">
        <v>54</v>
      </c>
      <c r="E5306">
        <v>7.13</v>
      </c>
      <c r="F5306">
        <v>0</v>
      </c>
      <c r="G5306">
        <v>0</v>
      </c>
      <c r="H5306">
        <v>1</v>
      </c>
      <c r="I5306">
        <f>Data[[#This Row],[nucleus_area_pct]]/Data[[#This Row],[cytoplasm_ratio]]</f>
        <v>0</v>
      </c>
      <c r="J5306">
        <v>0.96599999999999997</v>
      </c>
      <c r="K5306">
        <v>0.14299999999999999</v>
      </c>
      <c r="L5306">
        <v>0.5</v>
      </c>
      <c r="M5306">
        <v>1</v>
      </c>
      <c r="N5306">
        <v>0.88700000000000001</v>
      </c>
      <c r="O5306">
        <v>182</v>
      </c>
      <c r="P5306">
        <v>49</v>
      </c>
      <c r="Q5306">
        <v>214</v>
      </c>
      <c r="R5306">
        <v>122</v>
      </c>
      <c r="S5306">
        <v>148</v>
      </c>
      <c r="T5306">
        <f>(Data[[#This Row],[mean_r]]/256)*100</f>
        <v>83.59375</v>
      </c>
      <c r="U5306">
        <f>(Data[[#This Row],[mean_g]]/256)*100</f>
        <v>47.65625</v>
      </c>
      <c r="V5306">
        <f>(Data[[#This Row],[mean_b]]/256)*100</f>
        <v>57.8125</v>
      </c>
      <c r="W5306">
        <v>0.46300000000000002</v>
      </c>
      <c r="X5306" t="s">
        <v>63</v>
      </c>
      <c r="Y5306" t="s">
        <v>40</v>
      </c>
      <c r="Z5306">
        <v>7314</v>
      </c>
      <c r="AA5306">
        <v>4.6500000000000004</v>
      </c>
      <c r="AB5306">
        <v>11.9</v>
      </c>
      <c r="AC5306">
        <v>37.200000000000003</v>
      </c>
      <c r="AD5306">
        <v>176546</v>
      </c>
      <c r="AE5306">
        <v>105.6</v>
      </c>
      <c r="AF5306">
        <v>36.200000000000003</v>
      </c>
      <c r="AG5306" t="s">
        <v>64</v>
      </c>
      <c r="AH5306" t="s">
        <v>68</v>
      </c>
      <c r="AI5306" t="s">
        <v>43</v>
      </c>
      <c r="AJ5306">
        <v>60</v>
      </c>
      <c r="AK5306">
        <v>256</v>
      </c>
      <c r="AL5306">
        <v>0.01</v>
      </c>
      <c r="AM5306">
        <v>0.9204</v>
      </c>
      <c r="AN5306">
        <v>0.89549999999999996</v>
      </c>
      <c r="AO5306">
        <f>Data[[#This Row],[labeller_confidence_score]]-Data[[#This Row],[cytodiffusion_classification_confidence]]</f>
        <v>-2.4900000000000033E-2</v>
      </c>
    </row>
    <row r="5307" spans="1:41" x14ac:dyDescent="0.3">
      <c r="A5307" t="s">
        <v>5380</v>
      </c>
      <c r="B5307" t="s">
        <v>110</v>
      </c>
      <c r="C5307">
        <v>1</v>
      </c>
      <c r="D5307" t="s">
        <v>104</v>
      </c>
      <c r="E5307">
        <v>8.56</v>
      </c>
      <c r="F5307">
        <v>0</v>
      </c>
      <c r="G5307">
        <v>0</v>
      </c>
      <c r="H5307">
        <v>1</v>
      </c>
      <c r="I5307">
        <f>Data[[#This Row],[nucleus_area_pct]]/Data[[#This Row],[cytoplasm_ratio]]</f>
        <v>0</v>
      </c>
      <c r="J5307">
        <v>0.83699999999999997</v>
      </c>
      <c r="K5307">
        <v>0.28399999999999997</v>
      </c>
      <c r="L5307">
        <v>0.81</v>
      </c>
      <c r="M5307">
        <v>1</v>
      </c>
      <c r="N5307">
        <v>0.88800000000000001</v>
      </c>
      <c r="O5307">
        <v>212</v>
      </c>
      <c r="P5307">
        <v>47</v>
      </c>
      <c r="Q5307">
        <v>222</v>
      </c>
      <c r="R5307">
        <v>122</v>
      </c>
      <c r="S5307">
        <v>131</v>
      </c>
      <c r="T5307">
        <f>(Data[[#This Row],[mean_r]]/256)*100</f>
        <v>86.71875</v>
      </c>
      <c r="U5307">
        <f>(Data[[#This Row],[mean_g]]/256)*100</f>
        <v>47.65625</v>
      </c>
      <c r="V5307">
        <f>(Data[[#This Row],[mean_b]]/256)*100</f>
        <v>51.171875</v>
      </c>
      <c r="W5307">
        <v>0.53200000000000003</v>
      </c>
      <c r="X5307" t="s">
        <v>39</v>
      </c>
      <c r="Y5307" t="s">
        <v>45</v>
      </c>
      <c r="Z5307">
        <v>9131</v>
      </c>
      <c r="AA5307">
        <v>4.79</v>
      </c>
      <c r="AB5307">
        <v>10.6</v>
      </c>
      <c r="AC5307">
        <v>44.8</v>
      </c>
      <c r="AD5307">
        <v>326585</v>
      </c>
      <c r="AE5307">
        <v>85.2</v>
      </c>
      <c r="AF5307">
        <v>32.200000000000003</v>
      </c>
      <c r="AG5307" t="s">
        <v>46</v>
      </c>
      <c r="AH5307" t="s">
        <v>47</v>
      </c>
      <c r="AI5307" t="s">
        <v>56</v>
      </c>
      <c r="AJ5307">
        <v>100</v>
      </c>
      <c r="AK5307">
        <v>224</v>
      </c>
      <c r="AL5307">
        <v>0.93489999999999995</v>
      </c>
      <c r="AM5307">
        <v>0.78820000000000001</v>
      </c>
      <c r="AN5307">
        <v>0.80659999999999998</v>
      </c>
      <c r="AO5307">
        <f>Data[[#This Row],[labeller_confidence_score]]-Data[[#This Row],[cytodiffusion_classification_confidence]]</f>
        <v>1.8399999999999972E-2</v>
      </c>
    </row>
    <row r="5308" spans="1:41" x14ac:dyDescent="0.3">
      <c r="A5308" t="s">
        <v>5381</v>
      </c>
      <c r="B5308" t="s">
        <v>60</v>
      </c>
      <c r="C5308">
        <v>0</v>
      </c>
      <c r="D5308" t="s">
        <v>50</v>
      </c>
      <c r="E5308">
        <v>16.7</v>
      </c>
      <c r="F5308">
        <v>59.2</v>
      </c>
      <c r="G5308">
        <v>0.57899999999999996</v>
      </c>
      <c r="H5308">
        <v>0.34300000000000003</v>
      </c>
      <c r="I5308">
        <f>Data[[#This Row],[nucleus_area_pct]]/Data[[#This Row],[cytoplasm_ratio]]</f>
        <v>172.59475218658892</v>
      </c>
      <c r="J5308">
        <v>0.61899999999999999</v>
      </c>
      <c r="K5308">
        <v>0.55400000000000005</v>
      </c>
      <c r="L5308">
        <v>1.55</v>
      </c>
      <c r="M5308">
        <v>1.4</v>
      </c>
      <c r="N5308">
        <v>0.76100000000000001</v>
      </c>
      <c r="O5308">
        <v>534</v>
      </c>
      <c r="P5308">
        <v>101</v>
      </c>
      <c r="Q5308">
        <v>214</v>
      </c>
      <c r="R5308">
        <v>157</v>
      </c>
      <c r="S5308">
        <v>187</v>
      </c>
      <c r="T5308">
        <f>(Data[[#This Row],[mean_r]]/256)*100</f>
        <v>83.59375</v>
      </c>
      <c r="U5308">
        <f>(Data[[#This Row],[mean_g]]/256)*100</f>
        <v>61.328125</v>
      </c>
      <c r="V5308">
        <f>(Data[[#This Row],[mean_b]]/256)*100</f>
        <v>73.046875</v>
      </c>
      <c r="W5308">
        <v>0.48699999999999999</v>
      </c>
      <c r="X5308" t="s">
        <v>51</v>
      </c>
      <c r="Y5308" t="s">
        <v>40</v>
      </c>
      <c r="Z5308">
        <v>8228</v>
      </c>
      <c r="AA5308">
        <v>4.8499999999999996</v>
      </c>
      <c r="AB5308">
        <v>12.5</v>
      </c>
      <c r="AC5308">
        <v>39.799999999999997</v>
      </c>
      <c r="AD5308">
        <v>382644</v>
      </c>
      <c r="AE5308">
        <v>88.9</v>
      </c>
      <c r="AF5308">
        <v>30.8</v>
      </c>
      <c r="AG5308" t="s">
        <v>64</v>
      </c>
      <c r="AH5308" t="s">
        <v>47</v>
      </c>
      <c r="AI5308" t="s">
        <v>43</v>
      </c>
      <c r="AJ5308">
        <v>100</v>
      </c>
      <c r="AK5308">
        <v>512</v>
      </c>
      <c r="AL5308">
        <v>0.12989999999999999</v>
      </c>
      <c r="AM5308">
        <v>0.88880000000000003</v>
      </c>
      <c r="AN5308">
        <v>0.91969999999999996</v>
      </c>
      <c r="AO5308">
        <f>Data[[#This Row],[labeller_confidence_score]]-Data[[#This Row],[cytodiffusion_classification_confidence]]</f>
        <v>3.0899999999999928E-2</v>
      </c>
    </row>
    <row r="5309" spans="1:41" x14ac:dyDescent="0.3">
      <c r="A5309" t="s">
        <v>5382</v>
      </c>
      <c r="B5309" t="s">
        <v>49</v>
      </c>
      <c r="C5309">
        <v>0</v>
      </c>
      <c r="D5309" t="s">
        <v>50</v>
      </c>
      <c r="E5309">
        <v>13.86</v>
      </c>
      <c r="F5309">
        <v>59.7</v>
      </c>
      <c r="G5309">
        <v>0.60299999999999998</v>
      </c>
      <c r="H5309">
        <v>0.432</v>
      </c>
      <c r="I5309">
        <f>Data[[#This Row],[nucleus_area_pct]]/Data[[#This Row],[cytoplasm_ratio]]</f>
        <v>138.19444444444446</v>
      </c>
      <c r="J5309">
        <v>0.83</v>
      </c>
      <c r="K5309">
        <v>0.14699999999999999</v>
      </c>
      <c r="L5309">
        <v>3.42</v>
      </c>
      <c r="M5309">
        <v>3.6</v>
      </c>
      <c r="N5309">
        <v>0.72599999999999998</v>
      </c>
      <c r="O5309">
        <v>440</v>
      </c>
      <c r="P5309">
        <v>76</v>
      </c>
      <c r="Q5309">
        <v>182</v>
      </c>
      <c r="R5309">
        <v>142</v>
      </c>
      <c r="S5309">
        <v>215</v>
      </c>
      <c r="T5309">
        <f>(Data[[#This Row],[mean_r]]/256)*100</f>
        <v>71.09375</v>
      </c>
      <c r="U5309">
        <f>(Data[[#This Row],[mean_g]]/256)*100</f>
        <v>55.46875</v>
      </c>
      <c r="V5309">
        <f>(Data[[#This Row],[mean_b]]/256)*100</f>
        <v>83.984375</v>
      </c>
      <c r="W5309">
        <v>0.63700000000000001</v>
      </c>
      <c r="X5309" t="s">
        <v>51</v>
      </c>
      <c r="Y5309" t="s">
        <v>40</v>
      </c>
      <c r="Z5309">
        <v>9439</v>
      </c>
      <c r="AA5309">
        <v>3.29</v>
      </c>
      <c r="AB5309">
        <v>15.9</v>
      </c>
      <c r="AC5309">
        <v>41.5</v>
      </c>
      <c r="AD5309">
        <v>85409</v>
      </c>
      <c r="AE5309">
        <v>70.400000000000006</v>
      </c>
      <c r="AF5309">
        <v>34.4</v>
      </c>
      <c r="AG5309" t="s">
        <v>41</v>
      </c>
      <c r="AH5309" t="s">
        <v>42</v>
      </c>
      <c r="AI5309" t="s">
        <v>52</v>
      </c>
      <c r="AJ5309">
        <v>100</v>
      </c>
      <c r="AK5309">
        <v>512</v>
      </c>
      <c r="AL5309">
        <v>4.0899999999999999E-2</v>
      </c>
      <c r="AM5309">
        <v>0.94689999999999996</v>
      </c>
      <c r="AN5309">
        <v>0.95450000000000002</v>
      </c>
      <c r="AO5309">
        <f>Data[[#This Row],[labeller_confidence_score]]-Data[[#This Row],[cytodiffusion_classification_confidence]]</f>
        <v>7.6000000000000512E-3</v>
      </c>
    </row>
    <row r="5310" spans="1:41" x14ac:dyDescent="0.3">
      <c r="A5310" t="s">
        <v>5383</v>
      </c>
      <c r="B5310" t="s">
        <v>87</v>
      </c>
      <c r="C5310">
        <v>0</v>
      </c>
      <c r="D5310" t="s">
        <v>50</v>
      </c>
      <c r="E5310">
        <v>12.16</v>
      </c>
      <c r="F5310">
        <v>58.2</v>
      </c>
      <c r="G5310">
        <v>0.53500000000000003</v>
      </c>
      <c r="H5310">
        <v>0.36399999999999999</v>
      </c>
      <c r="I5310">
        <f>Data[[#This Row],[nucleus_area_pct]]/Data[[#This Row],[cytoplasm_ratio]]</f>
        <v>159.8901098901099</v>
      </c>
      <c r="J5310">
        <v>0.748</v>
      </c>
      <c r="K5310">
        <v>0.39900000000000002</v>
      </c>
      <c r="L5310">
        <v>5.29</v>
      </c>
      <c r="M5310">
        <v>2.6</v>
      </c>
      <c r="N5310">
        <v>0.72499999999999998</v>
      </c>
      <c r="O5310">
        <v>481</v>
      </c>
      <c r="P5310">
        <v>82</v>
      </c>
      <c r="Q5310">
        <v>233</v>
      </c>
      <c r="R5310">
        <v>147</v>
      </c>
      <c r="S5310">
        <v>171</v>
      </c>
      <c r="T5310">
        <f>(Data[[#This Row],[mean_r]]/256)*100</f>
        <v>91.015625</v>
      </c>
      <c r="U5310">
        <f>(Data[[#This Row],[mean_g]]/256)*100</f>
        <v>57.421875</v>
      </c>
      <c r="V5310">
        <f>(Data[[#This Row],[mean_b]]/256)*100</f>
        <v>66.796875</v>
      </c>
      <c r="W5310">
        <v>0.64</v>
      </c>
      <c r="X5310" t="s">
        <v>51</v>
      </c>
      <c r="Y5310" t="s">
        <v>40</v>
      </c>
      <c r="Z5310">
        <v>8676</v>
      </c>
      <c r="AA5310">
        <v>5.72</v>
      </c>
      <c r="AB5310">
        <v>14.4</v>
      </c>
      <c r="AC5310">
        <v>35.700000000000003</v>
      </c>
      <c r="AD5310">
        <v>148984</v>
      </c>
      <c r="AE5310">
        <v>93.3</v>
      </c>
      <c r="AF5310">
        <v>32.200000000000003</v>
      </c>
      <c r="AG5310" t="s">
        <v>46</v>
      </c>
      <c r="AH5310" t="s">
        <v>47</v>
      </c>
      <c r="AI5310" t="s">
        <v>56</v>
      </c>
      <c r="AJ5310">
        <v>100</v>
      </c>
      <c r="AK5310">
        <v>256</v>
      </c>
      <c r="AL5310">
        <v>9.9099999999999994E-2</v>
      </c>
      <c r="AM5310">
        <v>0.93359999999999999</v>
      </c>
      <c r="AN5310">
        <v>0.91569999999999996</v>
      </c>
      <c r="AO5310">
        <f>Data[[#This Row],[labeller_confidence_score]]-Data[[#This Row],[cytodiffusion_classification_confidence]]</f>
        <v>-1.7900000000000027E-2</v>
      </c>
    </row>
    <row r="5311" spans="1:41" x14ac:dyDescent="0.3">
      <c r="A5311" t="s">
        <v>5384</v>
      </c>
      <c r="B5311" t="s">
        <v>62</v>
      </c>
      <c r="C5311">
        <v>0</v>
      </c>
      <c r="D5311" t="s">
        <v>50</v>
      </c>
      <c r="E5311">
        <v>8.77</v>
      </c>
      <c r="F5311">
        <v>78.5</v>
      </c>
      <c r="G5311">
        <v>0.69299999999999995</v>
      </c>
      <c r="H5311">
        <v>0.222</v>
      </c>
      <c r="I5311">
        <f>Data[[#This Row],[nucleus_area_pct]]/Data[[#This Row],[cytoplasm_ratio]]</f>
        <v>353.60360360360357</v>
      </c>
      <c r="J5311">
        <v>0.82099999999999995</v>
      </c>
      <c r="K5311">
        <v>0.32800000000000001</v>
      </c>
      <c r="L5311">
        <v>1.1399999999999999</v>
      </c>
      <c r="M5311">
        <v>1.1000000000000001</v>
      </c>
      <c r="N5311">
        <v>0.94799999999999995</v>
      </c>
      <c r="O5311">
        <v>363</v>
      </c>
      <c r="P5311">
        <v>59</v>
      </c>
      <c r="Q5311">
        <v>195</v>
      </c>
      <c r="R5311">
        <v>150</v>
      </c>
      <c r="S5311">
        <v>212</v>
      </c>
      <c r="T5311">
        <f>(Data[[#This Row],[mean_r]]/256)*100</f>
        <v>76.171875</v>
      </c>
      <c r="U5311">
        <f>(Data[[#This Row],[mean_g]]/256)*100</f>
        <v>58.59375</v>
      </c>
      <c r="V5311">
        <f>(Data[[#This Row],[mean_b]]/256)*100</f>
        <v>82.8125</v>
      </c>
      <c r="W5311">
        <v>0.64100000000000001</v>
      </c>
      <c r="X5311" t="s">
        <v>51</v>
      </c>
      <c r="Y5311" t="s">
        <v>40</v>
      </c>
      <c r="Z5311">
        <v>4804</v>
      </c>
      <c r="AA5311">
        <v>4.6500000000000004</v>
      </c>
      <c r="AB5311">
        <v>14.6</v>
      </c>
      <c r="AC5311">
        <v>34.700000000000003</v>
      </c>
      <c r="AD5311">
        <v>259986</v>
      </c>
      <c r="AE5311">
        <v>84.9</v>
      </c>
      <c r="AF5311">
        <v>31.1</v>
      </c>
      <c r="AG5311" t="s">
        <v>64</v>
      </c>
      <c r="AH5311" t="s">
        <v>47</v>
      </c>
      <c r="AI5311" t="s">
        <v>56</v>
      </c>
      <c r="AJ5311">
        <v>60</v>
      </c>
      <c r="AK5311">
        <v>224</v>
      </c>
      <c r="AL5311">
        <v>2.4500000000000001E-2</v>
      </c>
      <c r="AM5311">
        <v>1</v>
      </c>
      <c r="AN5311">
        <v>0.91720000000000002</v>
      </c>
      <c r="AO5311">
        <f>Data[[#This Row],[labeller_confidence_score]]-Data[[#This Row],[cytodiffusion_classification_confidence]]</f>
        <v>-8.2799999999999985E-2</v>
      </c>
    </row>
    <row r="5312" spans="1:41" x14ac:dyDescent="0.3">
      <c r="A5312" t="s">
        <v>5385</v>
      </c>
      <c r="B5312" t="s">
        <v>54</v>
      </c>
      <c r="C5312">
        <v>0</v>
      </c>
      <c r="D5312" t="s">
        <v>54</v>
      </c>
      <c r="E5312">
        <v>7.57</v>
      </c>
      <c r="F5312">
        <v>0</v>
      </c>
      <c r="G5312">
        <v>0</v>
      </c>
      <c r="H5312">
        <v>1</v>
      </c>
      <c r="I5312">
        <f>Data[[#This Row],[nucleus_area_pct]]/Data[[#This Row],[cytoplasm_ratio]]</f>
        <v>0</v>
      </c>
      <c r="J5312">
        <v>0.94099999999999995</v>
      </c>
      <c r="K5312">
        <v>0.219</v>
      </c>
      <c r="L5312">
        <v>0.38</v>
      </c>
      <c r="M5312">
        <v>1</v>
      </c>
      <c r="N5312">
        <v>0.92600000000000005</v>
      </c>
      <c r="O5312">
        <v>192</v>
      </c>
      <c r="P5312">
        <v>51</v>
      </c>
      <c r="Q5312">
        <v>222</v>
      </c>
      <c r="R5312">
        <v>126</v>
      </c>
      <c r="S5312">
        <v>131</v>
      </c>
      <c r="T5312">
        <f>(Data[[#This Row],[mean_r]]/256)*100</f>
        <v>86.71875</v>
      </c>
      <c r="U5312">
        <f>(Data[[#This Row],[mean_g]]/256)*100</f>
        <v>49.21875</v>
      </c>
      <c r="V5312">
        <f>(Data[[#This Row],[mean_b]]/256)*100</f>
        <v>51.171875</v>
      </c>
      <c r="W5312">
        <v>0.47499999999999998</v>
      </c>
      <c r="X5312" t="s">
        <v>39</v>
      </c>
      <c r="Y5312" t="s">
        <v>40</v>
      </c>
      <c r="Z5312">
        <v>5476</v>
      </c>
      <c r="AA5312">
        <v>4.2</v>
      </c>
      <c r="AB5312">
        <v>13.6</v>
      </c>
      <c r="AC5312">
        <v>36.5</v>
      </c>
      <c r="AD5312">
        <v>336980</v>
      </c>
      <c r="AE5312">
        <v>81.599999999999994</v>
      </c>
      <c r="AF5312">
        <v>33.9</v>
      </c>
      <c r="AG5312" t="s">
        <v>41</v>
      </c>
      <c r="AH5312" t="s">
        <v>68</v>
      </c>
      <c r="AI5312" t="s">
        <v>56</v>
      </c>
      <c r="AJ5312">
        <v>40</v>
      </c>
      <c r="AK5312">
        <v>512</v>
      </c>
      <c r="AL5312">
        <v>8.2100000000000006E-2</v>
      </c>
      <c r="AM5312">
        <v>0.83620000000000005</v>
      </c>
      <c r="AN5312">
        <v>0.91210000000000002</v>
      </c>
      <c r="AO5312">
        <f>Data[[#This Row],[labeller_confidence_score]]-Data[[#This Row],[cytodiffusion_classification_confidence]]</f>
        <v>7.5899999999999967E-2</v>
      </c>
    </row>
    <row r="5313" spans="1:41" x14ac:dyDescent="0.3">
      <c r="A5313" t="s">
        <v>5386</v>
      </c>
      <c r="B5313" t="s">
        <v>54</v>
      </c>
      <c r="C5313">
        <v>0</v>
      </c>
      <c r="D5313" t="s">
        <v>54</v>
      </c>
      <c r="E5313">
        <v>8.4600000000000009</v>
      </c>
      <c r="F5313">
        <v>0</v>
      </c>
      <c r="G5313">
        <v>0</v>
      </c>
      <c r="H5313">
        <v>1</v>
      </c>
      <c r="I5313">
        <f>Data[[#This Row],[nucleus_area_pct]]/Data[[#This Row],[cytoplasm_ratio]]</f>
        <v>0</v>
      </c>
      <c r="J5313">
        <v>0.89400000000000002</v>
      </c>
      <c r="K5313">
        <v>0.17499999999999999</v>
      </c>
      <c r="L5313">
        <v>0.68</v>
      </c>
      <c r="M5313">
        <v>1</v>
      </c>
      <c r="N5313">
        <v>0.95499999999999996</v>
      </c>
      <c r="O5313">
        <v>206</v>
      </c>
      <c r="P5313">
        <v>38</v>
      </c>
      <c r="Q5313">
        <v>233</v>
      </c>
      <c r="R5313">
        <v>117</v>
      </c>
      <c r="S5313">
        <v>127</v>
      </c>
      <c r="T5313">
        <f>(Data[[#This Row],[mean_r]]/256)*100</f>
        <v>91.015625</v>
      </c>
      <c r="U5313">
        <f>(Data[[#This Row],[mean_g]]/256)*100</f>
        <v>45.703125</v>
      </c>
      <c r="V5313">
        <f>(Data[[#This Row],[mean_b]]/256)*100</f>
        <v>49.609375</v>
      </c>
      <c r="W5313">
        <v>0.498</v>
      </c>
      <c r="X5313" t="s">
        <v>39</v>
      </c>
      <c r="Y5313" t="s">
        <v>40</v>
      </c>
      <c r="Z5313">
        <v>6133</v>
      </c>
      <c r="AA5313">
        <v>3.5</v>
      </c>
      <c r="AB5313">
        <v>15.4</v>
      </c>
      <c r="AC5313">
        <v>39.799999999999997</v>
      </c>
      <c r="AD5313">
        <v>155325</v>
      </c>
      <c r="AE5313">
        <v>82.7</v>
      </c>
      <c r="AF5313">
        <v>35.299999999999997</v>
      </c>
      <c r="AG5313" t="s">
        <v>46</v>
      </c>
      <c r="AH5313" t="s">
        <v>42</v>
      </c>
      <c r="AI5313" t="s">
        <v>56</v>
      </c>
      <c r="AJ5313">
        <v>60</v>
      </c>
      <c r="AK5313">
        <v>256</v>
      </c>
      <c r="AL5313">
        <v>3.56E-2</v>
      </c>
      <c r="AM5313">
        <v>0.99170000000000003</v>
      </c>
      <c r="AN5313">
        <v>0.97650000000000003</v>
      </c>
      <c r="AO5313">
        <f>Data[[#This Row],[labeller_confidence_score]]-Data[[#This Row],[cytodiffusion_classification_confidence]]</f>
        <v>-1.5199999999999991E-2</v>
      </c>
    </row>
    <row r="5314" spans="1:41" x14ac:dyDescent="0.3">
      <c r="A5314" t="s">
        <v>5387</v>
      </c>
      <c r="B5314" t="s">
        <v>54</v>
      </c>
      <c r="C5314">
        <v>0</v>
      </c>
      <c r="D5314" t="s">
        <v>54</v>
      </c>
      <c r="E5314">
        <v>6.95</v>
      </c>
      <c r="F5314">
        <v>0</v>
      </c>
      <c r="G5314">
        <v>0</v>
      </c>
      <c r="H5314">
        <v>1</v>
      </c>
      <c r="I5314">
        <f>Data[[#This Row],[nucleus_area_pct]]/Data[[#This Row],[cytoplasm_ratio]]</f>
        <v>0</v>
      </c>
      <c r="J5314">
        <v>0.85399999999999998</v>
      </c>
      <c r="K5314">
        <v>0.15</v>
      </c>
      <c r="L5314">
        <v>0.81</v>
      </c>
      <c r="M5314">
        <v>1</v>
      </c>
      <c r="N5314">
        <v>0.92300000000000004</v>
      </c>
      <c r="O5314">
        <v>161</v>
      </c>
      <c r="P5314">
        <v>49</v>
      </c>
      <c r="Q5314">
        <v>237</v>
      </c>
      <c r="R5314">
        <v>165</v>
      </c>
      <c r="S5314">
        <v>140</v>
      </c>
      <c r="T5314">
        <f>(Data[[#This Row],[mean_r]]/256)*100</f>
        <v>92.578125</v>
      </c>
      <c r="U5314">
        <f>(Data[[#This Row],[mean_g]]/256)*100</f>
        <v>64.453125</v>
      </c>
      <c r="V5314">
        <f>(Data[[#This Row],[mean_b]]/256)*100</f>
        <v>54.6875</v>
      </c>
      <c r="W5314">
        <v>0.441</v>
      </c>
      <c r="X5314" t="s">
        <v>63</v>
      </c>
      <c r="Y5314" t="s">
        <v>40</v>
      </c>
      <c r="Z5314">
        <v>8459</v>
      </c>
      <c r="AA5314">
        <v>6.02</v>
      </c>
      <c r="AB5314">
        <v>11.8</v>
      </c>
      <c r="AC5314">
        <v>42.5</v>
      </c>
      <c r="AD5314">
        <v>169864</v>
      </c>
      <c r="AE5314">
        <v>88.3</v>
      </c>
      <c r="AF5314">
        <v>32.5</v>
      </c>
      <c r="AG5314" t="s">
        <v>41</v>
      </c>
      <c r="AH5314" t="s">
        <v>42</v>
      </c>
      <c r="AI5314" t="s">
        <v>56</v>
      </c>
      <c r="AJ5314">
        <v>60</v>
      </c>
      <c r="AK5314">
        <v>256</v>
      </c>
      <c r="AL5314">
        <v>0.1225</v>
      </c>
      <c r="AM5314">
        <v>0.8972</v>
      </c>
      <c r="AN5314">
        <v>0.93959999999999999</v>
      </c>
      <c r="AO5314">
        <f>Data[[#This Row],[labeller_confidence_score]]-Data[[#This Row],[cytodiffusion_classification_confidence]]</f>
        <v>4.2399999999999993E-2</v>
      </c>
    </row>
    <row r="5315" spans="1:41" x14ac:dyDescent="0.3">
      <c r="A5315" t="s">
        <v>5388</v>
      </c>
      <c r="B5315" t="s">
        <v>133</v>
      </c>
      <c r="C5315">
        <v>1</v>
      </c>
      <c r="D5315" t="s">
        <v>104</v>
      </c>
      <c r="E5315">
        <v>8.6300000000000008</v>
      </c>
      <c r="F5315">
        <v>0</v>
      </c>
      <c r="G5315">
        <v>0</v>
      </c>
      <c r="H5315">
        <v>1</v>
      </c>
      <c r="I5315">
        <f>Data[[#This Row],[nucleus_area_pct]]/Data[[#This Row],[cytoplasm_ratio]]</f>
        <v>0</v>
      </c>
      <c r="J5315">
        <v>0.48299999999999998</v>
      </c>
      <c r="K5315">
        <v>0.93500000000000005</v>
      </c>
      <c r="L5315">
        <v>0.62</v>
      </c>
      <c r="M5315">
        <v>1</v>
      </c>
      <c r="N5315">
        <v>0.872</v>
      </c>
      <c r="O5315">
        <v>174</v>
      </c>
      <c r="P5315">
        <v>55</v>
      </c>
      <c r="Q5315">
        <v>233</v>
      </c>
      <c r="R5315">
        <v>148</v>
      </c>
      <c r="S5315">
        <v>130</v>
      </c>
      <c r="T5315">
        <f>(Data[[#This Row],[mean_r]]/256)*100</f>
        <v>91.015625</v>
      </c>
      <c r="U5315">
        <f>(Data[[#This Row],[mean_g]]/256)*100</f>
        <v>57.8125</v>
      </c>
      <c r="V5315">
        <f>(Data[[#This Row],[mean_b]]/256)*100</f>
        <v>50.78125</v>
      </c>
      <c r="W5315">
        <v>0.49399999999999999</v>
      </c>
      <c r="X5315" t="s">
        <v>51</v>
      </c>
      <c r="Y5315" t="s">
        <v>40</v>
      </c>
      <c r="Z5315">
        <v>6871</v>
      </c>
      <c r="AA5315">
        <v>5.57</v>
      </c>
      <c r="AB5315">
        <v>11.6</v>
      </c>
      <c r="AC5315">
        <v>38.200000000000003</v>
      </c>
      <c r="AD5315">
        <v>164623</v>
      </c>
      <c r="AE5315">
        <v>83.2</v>
      </c>
      <c r="AF5315">
        <v>35.799999999999997</v>
      </c>
      <c r="AG5315" t="s">
        <v>64</v>
      </c>
      <c r="AH5315" t="s">
        <v>42</v>
      </c>
      <c r="AI5315" t="s">
        <v>52</v>
      </c>
      <c r="AJ5315">
        <v>40</v>
      </c>
      <c r="AK5315">
        <v>256</v>
      </c>
      <c r="AL5315">
        <v>0.74690000000000001</v>
      </c>
      <c r="AM5315">
        <v>0.64649999999999996</v>
      </c>
      <c r="AN5315">
        <v>0.75629999999999997</v>
      </c>
      <c r="AO5315">
        <f>Data[[#This Row],[labeller_confidence_score]]-Data[[#This Row],[cytodiffusion_classification_confidence]]</f>
        <v>0.10980000000000001</v>
      </c>
    </row>
    <row r="5316" spans="1:41" x14ac:dyDescent="0.3">
      <c r="A5316" t="s">
        <v>5389</v>
      </c>
      <c r="B5316" t="s">
        <v>54</v>
      </c>
      <c r="C5316">
        <v>0</v>
      </c>
      <c r="D5316" t="s">
        <v>54</v>
      </c>
      <c r="E5316">
        <v>7.71</v>
      </c>
      <c r="F5316">
        <v>0</v>
      </c>
      <c r="G5316">
        <v>0</v>
      </c>
      <c r="H5316">
        <v>1</v>
      </c>
      <c r="I5316">
        <f>Data[[#This Row],[nucleus_area_pct]]/Data[[#This Row],[cytoplasm_ratio]]</f>
        <v>0</v>
      </c>
      <c r="J5316">
        <v>0.92700000000000005</v>
      </c>
      <c r="K5316">
        <v>0.20799999999999999</v>
      </c>
      <c r="L5316">
        <v>0.35</v>
      </c>
      <c r="M5316">
        <v>1</v>
      </c>
      <c r="N5316">
        <v>0.90600000000000003</v>
      </c>
      <c r="O5316">
        <v>171</v>
      </c>
      <c r="P5316">
        <v>49</v>
      </c>
      <c r="Q5316">
        <v>232</v>
      </c>
      <c r="R5316">
        <v>119</v>
      </c>
      <c r="S5316">
        <v>133</v>
      </c>
      <c r="T5316">
        <f>(Data[[#This Row],[mean_r]]/256)*100</f>
        <v>90.625</v>
      </c>
      <c r="U5316">
        <f>(Data[[#This Row],[mean_g]]/256)*100</f>
        <v>46.484375</v>
      </c>
      <c r="V5316">
        <f>(Data[[#This Row],[mean_b]]/256)*100</f>
        <v>51.953125</v>
      </c>
      <c r="W5316">
        <v>0.49099999999999999</v>
      </c>
      <c r="X5316" t="s">
        <v>63</v>
      </c>
      <c r="Y5316" t="s">
        <v>45</v>
      </c>
      <c r="Z5316">
        <v>9655</v>
      </c>
      <c r="AA5316">
        <v>5.14</v>
      </c>
      <c r="AB5316">
        <v>12.4</v>
      </c>
      <c r="AC5316">
        <v>47.7</v>
      </c>
      <c r="AD5316">
        <v>332416</v>
      </c>
      <c r="AE5316">
        <v>88.3</v>
      </c>
      <c r="AF5316">
        <v>33.1</v>
      </c>
      <c r="AG5316" t="s">
        <v>64</v>
      </c>
      <c r="AH5316" t="s">
        <v>42</v>
      </c>
      <c r="AI5316" t="s">
        <v>56</v>
      </c>
      <c r="AJ5316">
        <v>100</v>
      </c>
      <c r="AK5316">
        <v>224</v>
      </c>
      <c r="AL5316">
        <v>0.1268</v>
      </c>
      <c r="AM5316">
        <v>0.85550000000000004</v>
      </c>
      <c r="AN5316">
        <v>0.9708</v>
      </c>
      <c r="AO5316">
        <f>Data[[#This Row],[labeller_confidence_score]]-Data[[#This Row],[cytodiffusion_classification_confidence]]</f>
        <v>0.11529999999999996</v>
      </c>
    </row>
    <row r="5317" spans="1:41" x14ac:dyDescent="0.3">
      <c r="A5317" t="s">
        <v>5390</v>
      </c>
      <c r="B5317" t="s">
        <v>180</v>
      </c>
      <c r="C5317">
        <v>1</v>
      </c>
      <c r="D5317" t="s">
        <v>181</v>
      </c>
      <c r="E5317">
        <v>7.14</v>
      </c>
      <c r="F5317">
        <v>0</v>
      </c>
      <c r="G5317">
        <v>0</v>
      </c>
      <c r="H5317">
        <v>1</v>
      </c>
      <c r="I5317">
        <f>Data[[#This Row],[nucleus_area_pct]]/Data[[#This Row],[cytoplasm_ratio]]</f>
        <v>0</v>
      </c>
      <c r="J5317">
        <v>0.36399999999999999</v>
      </c>
      <c r="K5317">
        <v>0.95099999999999996</v>
      </c>
      <c r="L5317">
        <v>0.55000000000000004</v>
      </c>
      <c r="M5317">
        <v>1</v>
      </c>
      <c r="N5317">
        <v>0.79700000000000004</v>
      </c>
      <c r="O5317">
        <v>189</v>
      </c>
      <c r="P5317">
        <v>53</v>
      </c>
      <c r="Q5317">
        <v>215</v>
      </c>
      <c r="R5317">
        <v>134</v>
      </c>
      <c r="S5317">
        <v>137</v>
      </c>
      <c r="T5317">
        <f>(Data[[#This Row],[mean_r]]/256)*100</f>
        <v>83.984375</v>
      </c>
      <c r="U5317">
        <f>(Data[[#This Row],[mean_g]]/256)*100</f>
        <v>52.34375</v>
      </c>
      <c r="V5317">
        <f>(Data[[#This Row],[mean_b]]/256)*100</f>
        <v>53.515625</v>
      </c>
      <c r="W5317">
        <v>0.42899999999999999</v>
      </c>
      <c r="X5317" t="s">
        <v>51</v>
      </c>
      <c r="Y5317" t="s">
        <v>45</v>
      </c>
      <c r="Z5317">
        <v>6888</v>
      </c>
      <c r="AA5317">
        <v>3.67</v>
      </c>
      <c r="AB5317">
        <v>14</v>
      </c>
      <c r="AC5317">
        <v>39.4</v>
      </c>
      <c r="AD5317">
        <v>214308</v>
      </c>
      <c r="AE5317">
        <v>80.3</v>
      </c>
      <c r="AF5317">
        <v>33.799999999999997</v>
      </c>
      <c r="AG5317" t="s">
        <v>46</v>
      </c>
      <c r="AH5317" t="s">
        <v>42</v>
      </c>
      <c r="AI5317" t="s">
        <v>52</v>
      </c>
      <c r="AJ5317">
        <v>60</v>
      </c>
      <c r="AK5317">
        <v>512</v>
      </c>
      <c r="AL5317">
        <v>0.67469999999999997</v>
      </c>
      <c r="AM5317">
        <v>0.72109999999999996</v>
      </c>
      <c r="AN5317">
        <v>0.76160000000000005</v>
      </c>
      <c r="AO5317">
        <f>Data[[#This Row],[labeller_confidence_score]]-Data[[#This Row],[cytodiffusion_classification_confidence]]</f>
        <v>4.0500000000000091E-2</v>
      </c>
    </row>
    <row r="5318" spans="1:41" x14ac:dyDescent="0.3">
      <c r="A5318" t="s">
        <v>5391</v>
      </c>
      <c r="B5318" t="s">
        <v>49</v>
      </c>
      <c r="C5318">
        <v>0</v>
      </c>
      <c r="D5318" t="s">
        <v>50</v>
      </c>
      <c r="E5318">
        <v>12.77</v>
      </c>
      <c r="F5318">
        <v>56.8</v>
      </c>
      <c r="G5318">
        <v>0.497</v>
      </c>
      <c r="H5318">
        <v>0.438</v>
      </c>
      <c r="I5318">
        <f>Data[[#This Row],[nucleus_area_pct]]/Data[[#This Row],[cytoplasm_ratio]]</f>
        <v>129.68036529680364</v>
      </c>
      <c r="J5318">
        <v>0.77500000000000002</v>
      </c>
      <c r="K5318">
        <v>0.42399999999999999</v>
      </c>
      <c r="L5318">
        <v>3.95</v>
      </c>
      <c r="M5318">
        <v>4.2</v>
      </c>
      <c r="N5318">
        <v>0.749</v>
      </c>
      <c r="O5318">
        <v>431</v>
      </c>
      <c r="P5318">
        <v>77</v>
      </c>
      <c r="Q5318">
        <v>219</v>
      </c>
      <c r="R5318">
        <v>150</v>
      </c>
      <c r="S5318">
        <v>228</v>
      </c>
      <c r="T5318">
        <f>(Data[[#This Row],[mean_r]]/256)*100</f>
        <v>85.546875</v>
      </c>
      <c r="U5318">
        <f>(Data[[#This Row],[mean_g]]/256)*100</f>
        <v>58.59375</v>
      </c>
      <c r="V5318">
        <f>(Data[[#This Row],[mean_b]]/256)*100</f>
        <v>89.0625</v>
      </c>
      <c r="W5318">
        <v>0.56100000000000005</v>
      </c>
      <c r="X5318" t="s">
        <v>39</v>
      </c>
      <c r="Y5318" t="s">
        <v>45</v>
      </c>
      <c r="Z5318">
        <v>4292</v>
      </c>
      <c r="AA5318">
        <v>4.91</v>
      </c>
      <c r="AB5318">
        <v>11.7</v>
      </c>
      <c r="AC5318">
        <v>49.9</v>
      </c>
      <c r="AD5318">
        <v>196735</v>
      </c>
      <c r="AE5318">
        <v>61.9</v>
      </c>
      <c r="AF5318">
        <v>32.799999999999997</v>
      </c>
      <c r="AG5318" t="s">
        <v>46</v>
      </c>
      <c r="AH5318" t="s">
        <v>68</v>
      </c>
      <c r="AI5318" t="s">
        <v>56</v>
      </c>
      <c r="AJ5318">
        <v>100</v>
      </c>
      <c r="AK5318">
        <v>512</v>
      </c>
      <c r="AL5318">
        <v>7.8100000000000003E-2</v>
      </c>
      <c r="AM5318">
        <v>0.95099999999999996</v>
      </c>
      <c r="AN5318">
        <v>0.95409999999999995</v>
      </c>
      <c r="AO5318">
        <f>Data[[#This Row],[labeller_confidence_score]]-Data[[#This Row],[cytodiffusion_classification_confidence]]</f>
        <v>3.0999999999999917E-3</v>
      </c>
    </row>
    <row r="5319" spans="1:41" x14ac:dyDescent="0.3">
      <c r="A5319" t="s">
        <v>5392</v>
      </c>
      <c r="B5319" t="s">
        <v>54</v>
      </c>
      <c r="C5319">
        <v>0</v>
      </c>
      <c r="D5319" t="s">
        <v>54</v>
      </c>
      <c r="E5319">
        <v>8.0299999999999994</v>
      </c>
      <c r="F5319">
        <v>0</v>
      </c>
      <c r="G5319">
        <v>0</v>
      </c>
      <c r="H5319">
        <v>1</v>
      </c>
      <c r="I5319">
        <f>Data[[#This Row],[nucleus_area_pct]]/Data[[#This Row],[cytoplasm_ratio]]</f>
        <v>0</v>
      </c>
      <c r="J5319">
        <v>0.93600000000000005</v>
      </c>
      <c r="K5319">
        <v>0.17699999999999999</v>
      </c>
      <c r="L5319">
        <v>0.7</v>
      </c>
      <c r="M5319">
        <v>1</v>
      </c>
      <c r="N5319">
        <v>0.88500000000000001</v>
      </c>
      <c r="O5319">
        <v>186</v>
      </c>
      <c r="P5319">
        <v>42</v>
      </c>
      <c r="Q5319">
        <v>225</v>
      </c>
      <c r="R5319">
        <v>128</v>
      </c>
      <c r="S5319">
        <v>140</v>
      </c>
      <c r="T5319">
        <f>(Data[[#This Row],[mean_r]]/256)*100</f>
        <v>87.890625</v>
      </c>
      <c r="U5319">
        <f>(Data[[#This Row],[mean_g]]/256)*100</f>
        <v>50</v>
      </c>
      <c r="V5319">
        <f>(Data[[#This Row],[mean_b]]/256)*100</f>
        <v>54.6875</v>
      </c>
      <c r="W5319">
        <v>0.53800000000000003</v>
      </c>
      <c r="X5319" t="s">
        <v>39</v>
      </c>
      <c r="Y5319" t="s">
        <v>45</v>
      </c>
      <c r="Z5319">
        <v>5892</v>
      </c>
      <c r="AA5319">
        <v>3.81</v>
      </c>
      <c r="AB5319">
        <v>14.4</v>
      </c>
      <c r="AC5319">
        <v>42.3</v>
      </c>
      <c r="AD5319">
        <v>434024</v>
      </c>
      <c r="AE5319">
        <v>69</v>
      </c>
      <c r="AF5319">
        <v>34.6</v>
      </c>
      <c r="AG5319" t="s">
        <v>64</v>
      </c>
      <c r="AH5319" t="s">
        <v>68</v>
      </c>
      <c r="AI5319" t="s">
        <v>56</v>
      </c>
      <c r="AJ5319">
        <v>100</v>
      </c>
      <c r="AK5319">
        <v>256</v>
      </c>
      <c r="AL5319">
        <v>6.13E-2</v>
      </c>
      <c r="AM5319">
        <v>0.88349999999999995</v>
      </c>
      <c r="AN5319">
        <v>0.94720000000000004</v>
      </c>
      <c r="AO5319">
        <f>Data[[#This Row],[labeller_confidence_score]]-Data[[#This Row],[cytodiffusion_classification_confidence]]</f>
        <v>6.370000000000009E-2</v>
      </c>
    </row>
    <row r="5320" spans="1:41" x14ac:dyDescent="0.3">
      <c r="A5320" t="s">
        <v>5393</v>
      </c>
      <c r="B5320" t="s">
        <v>120</v>
      </c>
      <c r="C5320">
        <v>1</v>
      </c>
      <c r="D5320" t="s">
        <v>104</v>
      </c>
      <c r="E5320">
        <v>7.21</v>
      </c>
      <c r="F5320">
        <v>0</v>
      </c>
      <c r="G5320">
        <v>0</v>
      </c>
      <c r="H5320">
        <v>1</v>
      </c>
      <c r="I5320">
        <f>Data[[#This Row],[nucleus_area_pct]]/Data[[#This Row],[cytoplasm_ratio]]</f>
        <v>0</v>
      </c>
      <c r="J5320">
        <v>0.95099999999999996</v>
      </c>
      <c r="K5320">
        <v>0.106</v>
      </c>
      <c r="L5320">
        <v>0.51</v>
      </c>
      <c r="M5320">
        <v>1</v>
      </c>
      <c r="N5320">
        <v>0.98099999999999998</v>
      </c>
      <c r="O5320">
        <v>172</v>
      </c>
      <c r="P5320">
        <v>37</v>
      </c>
      <c r="Q5320">
        <v>252</v>
      </c>
      <c r="R5320">
        <v>129</v>
      </c>
      <c r="S5320">
        <v>148</v>
      </c>
      <c r="T5320">
        <f>(Data[[#This Row],[mean_r]]/256)*100</f>
        <v>98.4375</v>
      </c>
      <c r="U5320">
        <f>(Data[[#This Row],[mean_g]]/256)*100</f>
        <v>50.390625</v>
      </c>
      <c r="V5320">
        <f>(Data[[#This Row],[mean_b]]/256)*100</f>
        <v>57.8125</v>
      </c>
      <c r="W5320">
        <v>0.53300000000000003</v>
      </c>
      <c r="X5320" t="s">
        <v>39</v>
      </c>
      <c r="Y5320" t="s">
        <v>40</v>
      </c>
      <c r="Z5320">
        <v>8294</v>
      </c>
      <c r="AA5320">
        <v>3.6</v>
      </c>
      <c r="AB5320">
        <v>14.6</v>
      </c>
      <c r="AC5320">
        <v>48</v>
      </c>
      <c r="AD5320">
        <v>190679</v>
      </c>
      <c r="AE5320">
        <v>79.900000000000006</v>
      </c>
      <c r="AF5320">
        <v>33.6</v>
      </c>
      <c r="AG5320" t="s">
        <v>41</v>
      </c>
      <c r="AH5320" t="s">
        <v>47</v>
      </c>
      <c r="AI5320" t="s">
        <v>43</v>
      </c>
      <c r="AJ5320">
        <v>60</v>
      </c>
      <c r="AK5320">
        <v>360</v>
      </c>
      <c r="AL5320">
        <v>0.88339999999999996</v>
      </c>
      <c r="AM5320">
        <v>0.85309999999999997</v>
      </c>
      <c r="AN5320">
        <v>0.58489999999999998</v>
      </c>
      <c r="AO5320">
        <f>Data[[#This Row],[labeller_confidence_score]]-Data[[#This Row],[cytodiffusion_classification_confidence]]</f>
        <v>-0.26819999999999999</v>
      </c>
    </row>
    <row r="5321" spans="1:41" x14ac:dyDescent="0.3">
      <c r="A5321" t="s">
        <v>5394</v>
      </c>
      <c r="B5321" t="s">
        <v>85</v>
      </c>
      <c r="C5321">
        <v>0</v>
      </c>
      <c r="D5321" t="s">
        <v>50</v>
      </c>
      <c r="E5321">
        <v>11.37</v>
      </c>
      <c r="F5321">
        <v>58.7</v>
      </c>
      <c r="G5321">
        <v>0.69</v>
      </c>
      <c r="H5321">
        <v>0.36199999999999999</v>
      </c>
      <c r="I5321">
        <f>Data[[#This Row],[nucleus_area_pct]]/Data[[#This Row],[cytoplasm_ratio]]</f>
        <v>162.15469613259671</v>
      </c>
      <c r="J5321">
        <v>0.74299999999999999</v>
      </c>
      <c r="K5321">
        <v>0.44700000000000001</v>
      </c>
      <c r="L5321">
        <v>4.58</v>
      </c>
      <c r="M5321">
        <v>2.1</v>
      </c>
      <c r="N5321">
        <v>0.74</v>
      </c>
      <c r="O5321">
        <v>314</v>
      </c>
      <c r="P5321">
        <v>66</v>
      </c>
      <c r="Q5321">
        <v>211</v>
      </c>
      <c r="R5321">
        <v>128</v>
      </c>
      <c r="S5321">
        <v>186</v>
      </c>
      <c r="T5321">
        <f>(Data[[#This Row],[mean_r]]/256)*100</f>
        <v>82.421875</v>
      </c>
      <c r="U5321">
        <f>(Data[[#This Row],[mean_g]]/256)*100</f>
        <v>50</v>
      </c>
      <c r="V5321">
        <f>(Data[[#This Row],[mean_b]]/256)*100</f>
        <v>72.65625</v>
      </c>
      <c r="W5321">
        <v>0.68899999999999995</v>
      </c>
      <c r="X5321" t="s">
        <v>63</v>
      </c>
      <c r="Y5321" t="s">
        <v>45</v>
      </c>
      <c r="Z5321">
        <v>11517</v>
      </c>
      <c r="AA5321">
        <v>4.6100000000000003</v>
      </c>
      <c r="AB5321">
        <v>11.2</v>
      </c>
      <c r="AC5321">
        <v>44.5</v>
      </c>
      <c r="AD5321">
        <v>311739</v>
      </c>
      <c r="AE5321">
        <v>94.9</v>
      </c>
      <c r="AF5321">
        <v>33</v>
      </c>
      <c r="AG5321" t="s">
        <v>41</v>
      </c>
      <c r="AH5321" t="s">
        <v>68</v>
      </c>
      <c r="AI5321" t="s">
        <v>43</v>
      </c>
      <c r="AJ5321">
        <v>60</v>
      </c>
      <c r="AK5321">
        <v>360</v>
      </c>
      <c r="AL5321">
        <v>9.2399999999999996E-2</v>
      </c>
      <c r="AM5321">
        <v>0.97840000000000005</v>
      </c>
      <c r="AN5321">
        <v>0.92549999999999999</v>
      </c>
      <c r="AO5321">
        <f>Data[[#This Row],[labeller_confidence_score]]-Data[[#This Row],[cytodiffusion_classification_confidence]]</f>
        <v>-5.2900000000000058E-2</v>
      </c>
    </row>
    <row r="5322" spans="1:41" x14ac:dyDescent="0.3">
      <c r="A5322" t="s">
        <v>5395</v>
      </c>
      <c r="B5322" t="s">
        <v>49</v>
      </c>
      <c r="C5322">
        <v>0</v>
      </c>
      <c r="D5322" t="s">
        <v>50</v>
      </c>
      <c r="E5322">
        <v>11.12</v>
      </c>
      <c r="F5322">
        <v>57.7</v>
      </c>
      <c r="G5322">
        <v>0.58099999999999996</v>
      </c>
      <c r="H5322">
        <v>0.437</v>
      </c>
      <c r="I5322">
        <f>Data[[#This Row],[nucleus_area_pct]]/Data[[#This Row],[cytoplasm_ratio]]</f>
        <v>132.03661327231123</v>
      </c>
      <c r="J5322">
        <v>0.82</v>
      </c>
      <c r="K5322">
        <v>0.372</v>
      </c>
      <c r="L5322">
        <v>3.46</v>
      </c>
      <c r="M5322">
        <v>3.4</v>
      </c>
      <c r="N5322">
        <v>0.83099999999999996</v>
      </c>
      <c r="O5322">
        <v>448</v>
      </c>
      <c r="P5322">
        <v>68</v>
      </c>
      <c r="Q5322">
        <v>191</v>
      </c>
      <c r="R5322">
        <v>164</v>
      </c>
      <c r="S5322">
        <v>202</v>
      </c>
      <c r="T5322">
        <f>(Data[[#This Row],[mean_r]]/256)*100</f>
        <v>74.609375</v>
      </c>
      <c r="U5322">
        <f>(Data[[#This Row],[mean_g]]/256)*100</f>
        <v>64.0625</v>
      </c>
      <c r="V5322">
        <f>(Data[[#This Row],[mean_b]]/256)*100</f>
        <v>78.90625</v>
      </c>
      <c r="W5322">
        <v>0.67100000000000004</v>
      </c>
      <c r="X5322" t="s">
        <v>39</v>
      </c>
      <c r="Y5322" t="s">
        <v>45</v>
      </c>
      <c r="Z5322">
        <v>7795</v>
      </c>
      <c r="AA5322">
        <v>4.78</v>
      </c>
      <c r="AB5322">
        <v>13.3</v>
      </c>
      <c r="AC5322">
        <v>43.1</v>
      </c>
      <c r="AD5322">
        <v>266096</v>
      </c>
      <c r="AE5322">
        <v>78.8</v>
      </c>
      <c r="AF5322">
        <v>36</v>
      </c>
      <c r="AG5322" t="s">
        <v>41</v>
      </c>
      <c r="AH5322" t="s">
        <v>47</v>
      </c>
      <c r="AI5322" t="s">
        <v>43</v>
      </c>
      <c r="AJ5322">
        <v>100</v>
      </c>
      <c r="AK5322">
        <v>256</v>
      </c>
      <c r="AL5322">
        <v>0.1255</v>
      </c>
      <c r="AM5322">
        <v>0.95530000000000004</v>
      </c>
      <c r="AN5322">
        <v>0.90620000000000001</v>
      </c>
      <c r="AO5322">
        <f>Data[[#This Row],[labeller_confidence_score]]-Data[[#This Row],[cytodiffusion_classification_confidence]]</f>
        <v>-4.9100000000000033E-2</v>
      </c>
    </row>
    <row r="5323" spans="1:41" x14ac:dyDescent="0.3">
      <c r="A5323" t="s">
        <v>5396</v>
      </c>
      <c r="B5323" t="s">
        <v>62</v>
      </c>
      <c r="C5323">
        <v>0</v>
      </c>
      <c r="D5323" t="s">
        <v>50</v>
      </c>
      <c r="E5323">
        <v>8.9</v>
      </c>
      <c r="F5323">
        <v>77.900000000000006</v>
      </c>
      <c r="G5323">
        <v>0.81499999999999995</v>
      </c>
      <c r="H5323">
        <v>0.14199999999999999</v>
      </c>
      <c r="I5323">
        <f>Data[[#This Row],[nucleus_area_pct]]/Data[[#This Row],[cytoplasm_ratio]]</f>
        <v>548.59154929577471</v>
      </c>
      <c r="J5323">
        <v>0.82399999999999995</v>
      </c>
      <c r="K5323">
        <v>0.17699999999999999</v>
      </c>
      <c r="L5323">
        <v>1.37</v>
      </c>
      <c r="M5323">
        <v>1</v>
      </c>
      <c r="N5323">
        <v>0.90400000000000003</v>
      </c>
      <c r="O5323">
        <v>309</v>
      </c>
      <c r="P5323">
        <v>69</v>
      </c>
      <c r="Q5323">
        <v>208</v>
      </c>
      <c r="R5323">
        <v>142</v>
      </c>
      <c r="S5323">
        <v>172</v>
      </c>
      <c r="T5323">
        <f>(Data[[#This Row],[mean_r]]/256)*100</f>
        <v>81.25</v>
      </c>
      <c r="U5323">
        <f>(Data[[#This Row],[mean_g]]/256)*100</f>
        <v>55.46875</v>
      </c>
      <c r="V5323">
        <f>(Data[[#This Row],[mean_b]]/256)*100</f>
        <v>67.1875</v>
      </c>
      <c r="W5323">
        <v>0.61499999999999999</v>
      </c>
      <c r="X5323" t="s">
        <v>39</v>
      </c>
      <c r="Y5323" t="s">
        <v>45</v>
      </c>
      <c r="Z5323">
        <v>9172</v>
      </c>
      <c r="AA5323">
        <v>4.43</v>
      </c>
      <c r="AB5323">
        <v>11.3</v>
      </c>
      <c r="AC5323">
        <v>40.9</v>
      </c>
      <c r="AD5323">
        <v>277291</v>
      </c>
      <c r="AE5323">
        <v>97.2</v>
      </c>
      <c r="AF5323">
        <v>32.299999999999997</v>
      </c>
      <c r="AG5323" t="s">
        <v>46</v>
      </c>
      <c r="AH5323" t="s">
        <v>42</v>
      </c>
      <c r="AI5323" t="s">
        <v>52</v>
      </c>
      <c r="AJ5323">
        <v>40</v>
      </c>
      <c r="AK5323">
        <v>224</v>
      </c>
      <c r="AL5323">
        <v>8.2100000000000006E-2</v>
      </c>
      <c r="AM5323">
        <v>0.8498</v>
      </c>
      <c r="AN5323">
        <v>0.93110000000000004</v>
      </c>
      <c r="AO5323">
        <f>Data[[#This Row],[labeller_confidence_score]]-Data[[#This Row],[cytodiffusion_classification_confidence]]</f>
        <v>8.1300000000000039E-2</v>
      </c>
    </row>
    <row r="5324" spans="1:41" x14ac:dyDescent="0.3">
      <c r="A5324" t="s">
        <v>5397</v>
      </c>
      <c r="B5324" t="s">
        <v>87</v>
      </c>
      <c r="C5324">
        <v>0</v>
      </c>
      <c r="D5324" t="s">
        <v>50</v>
      </c>
      <c r="E5324">
        <v>14.64</v>
      </c>
      <c r="F5324">
        <v>44.2</v>
      </c>
      <c r="G5324">
        <v>0.59399999999999997</v>
      </c>
      <c r="H5324">
        <v>0.47599999999999998</v>
      </c>
      <c r="I5324">
        <f>Data[[#This Row],[nucleus_area_pct]]/Data[[#This Row],[cytoplasm_ratio]]</f>
        <v>92.857142857142861</v>
      </c>
      <c r="J5324">
        <v>0.68500000000000005</v>
      </c>
      <c r="K5324">
        <v>0.31900000000000001</v>
      </c>
      <c r="L5324">
        <v>4.9400000000000004</v>
      </c>
      <c r="M5324">
        <v>1.7</v>
      </c>
      <c r="N5324">
        <v>0.80500000000000005</v>
      </c>
      <c r="O5324">
        <v>467</v>
      </c>
      <c r="P5324">
        <v>69</v>
      </c>
      <c r="Q5324">
        <v>247</v>
      </c>
      <c r="R5324">
        <v>127</v>
      </c>
      <c r="S5324">
        <v>146</v>
      </c>
      <c r="T5324">
        <f>(Data[[#This Row],[mean_r]]/256)*100</f>
        <v>96.484375</v>
      </c>
      <c r="U5324">
        <f>(Data[[#This Row],[mean_g]]/256)*100</f>
        <v>49.609375</v>
      </c>
      <c r="V5324">
        <f>(Data[[#This Row],[mean_b]]/256)*100</f>
        <v>57.03125</v>
      </c>
      <c r="W5324">
        <v>0.54400000000000004</v>
      </c>
      <c r="X5324" t="s">
        <v>51</v>
      </c>
      <c r="Y5324" t="s">
        <v>45</v>
      </c>
      <c r="Z5324">
        <v>8912</v>
      </c>
      <c r="AA5324">
        <v>4.5999999999999996</v>
      </c>
      <c r="AB5324">
        <v>11</v>
      </c>
      <c r="AC5324">
        <v>43.4</v>
      </c>
      <c r="AD5324">
        <v>276916</v>
      </c>
      <c r="AE5324">
        <v>86.7</v>
      </c>
      <c r="AF5324">
        <v>31.8</v>
      </c>
      <c r="AG5324" t="s">
        <v>41</v>
      </c>
      <c r="AH5324" t="s">
        <v>47</v>
      </c>
      <c r="AI5324" t="s">
        <v>52</v>
      </c>
      <c r="AJ5324">
        <v>60</v>
      </c>
      <c r="AK5324">
        <v>256</v>
      </c>
      <c r="AL5324">
        <v>9.9000000000000008E-3</v>
      </c>
      <c r="AM5324">
        <v>0.99119999999999997</v>
      </c>
      <c r="AN5324">
        <v>0.82130000000000003</v>
      </c>
      <c r="AO5324">
        <f>Data[[#This Row],[labeller_confidence_score]]-Data[[#This Row],[cytodiffusion_classification_confidence]]</f>
        <v>-0.16989999999999994</v>
      </c>
    </row>
    <row r="5325" spans="1:41" x14ac:dyDescent="0.3">
      <c r="A5325" t="s">
        <v>5398</v>
      </c>
      <c r="B5325" t="s">
        <v>106</v>
      </c>
      <c r="C5325">
        <v>1</v>
      </c>
      <c r="D5325" t="s">
        <v>82</v>
      </c>
      <c r="E5325">
        <v>10.83</v>
      </c>
      <c r="F5325">
        <v>72.3</v>
      </c>
      <c r="G5325">
        <v>0.60899999999999999</v>
      </c>
      <c r="H5325">
        <v>0.25</v>
      </c>
      <c r="I5325">
        <f>Data[[#This Row],[nucleus_area_pct]]/Data[[#This Row],[cytoplasm_ratio]]</f>
        <v>289.2</v>
      </c>
      <c r="J5325">
        <v>0.90600000000000003</v>
      </c>
      <c r="K5325">
        <v>0.32500000000000001</v>
      </c>
      <c r="L5325">
        <v>0.99</v>
      </c>
      <c r="M5325">
        <v>1.1000000000000001</v>
      </c>
      <c r="N5325">
        <v>0.84299999999999997</v>
      </c>
      <c r="O5325">
        <v>590</v>
      </c>
      <c r="P5325">
        <v>97</v>
      </c>
      <c r="Q5325">
        <v>221</v>
      </c>
      <c r="R5325">
        <v>114</v>
      </c>
      <c r="S5325">
        <v>228</v>
      </c>
      <c r="T5325">
        <f>(Data[[#This Row],[mean_r]]/256)*100</f>
        <v>86.328125</v>
      </c>
      <c r="U5325">
        <f>(Data[[#This Row],[mean_g]]/256)*100</f>
        <v>44.53125</v>
      </c>
      <c r="V5325">
        <f>(Data[[#This Row],[mean_b]]/256)*100</f>
        <v>89.0625</v>
      </c>
      <c r="W5325">
        <v>0.753</v>
      </c>
      <c r="X5325" t="s">
        <v>63</v>
      </c>
      <c r="Y5325" t="s">
        <v>45</v>
      </c>
      <c r="Z5325">
        <v>8036</v>
      </c>
      <c r="AA5325">
        <v>3.35</v>
      </c>
      <c r="AB5325">
        <v>15.7</v>
      </c>
      <c r="AC5325">
        <v>45.8</v>
      </c>
      <c r="AD5325">
        <v>170992</v>
      </c>
      <c r="AE5325">
        <v>94.4</v>
      </c>
      <c r="AF5325">
        <v>34.9</v>
      </c>
      <c r="AG5325" t="s">
        <v>41</v>
      </c>
      <c r="AH5325" t="s">
        <v>42</v>
      </c>
      <c r="AI5325" t="s">
        <v>52</v>
      </c>
      <c r="AJ5325">
        <v>40</v>
      </c>
      <c r="AK5325">
        <v>256</v>
      </c>
      <c r="AL5325">
        <v>0.78539999999999999</v>
      </c>
      <c r="AM5325">
        <v>0.77480000000000004</v>
      </c>
      <c r="AN5325">
        <v>0.85360000000000003</v>
      </c>
      <c r="AO5325">
        <f>Data[[#This Row],[labeller_confidence_score]]-Data[[#This Row],[cytodiffusion_classification_confidence]]</f>
        <v>7.8799999999999981E-2</v>
      </c>
    </row>
    <row r="5326" spans="1:41" x14ac:dyDescent="0.3">
      <c r="A5326" t="s">
        <v>5399</v>
      </c>
      <c r="B5326" t="s">
        <v>81</v>
      </c>
      <c r="C5326">
        <v>1</v>
      </c>
      <c r="D5326" t="s">
        <v>82</v>
      </c>
      <c r="E5326">
        <v>16.95</v>
      </c>
      <c r="F5326">
        <v>81</v>
      </c>
      <c r="G5326">
        <v>0.185</v>
      </c>
      <c r="H5326">
        <v>0.16600000000000001</v>
      </c>
      <c r="I5326">
        <f>Data[[#This Row],[nucleus_area_pct]]/Data[[#This Row],[cytoplasm_ratio]]</f>
        <v>487.95180722891564</v>
      </c>
      <c r="J5326">
        <v>0.77600000000000002</v>
      </c>
      <c r="K5326">
        <v>0.21199999999999999</v>
      </c>
      <c r="L5326">
        <v>0.55000000000000004</v>
      </c>
      <c r="M5326">
        <v>1</v>
      </c>
      <c r="N5326">
        <v>0.91</v>
      </c>
      <c r="O5326">
        <v>722</v>
      </c>
      <c r="P5326">
        <v>80</v>
      </c>
      <c r="Q5326">
        <v>213</v>
      </c>
      <c r="R5326">
        <v>141</v>
      </c>
      <c r="S5326">
        <v>211</v>
      </c>
      <c r="T5326">
        <f>(Data[[#This Row],[mean_r]]/256)*100</f>
        <v>83.203125</v>
      </c>
      <c r="U5326">
        <f>(Data[[#This Row],[mean_g]]/256)*100</f>
        <v>55.078125</v>
      </c>
      <c r="V5326">
        <f>(Data[[#This Row],[mean_b]]/256)*100</f>
        <v>82.421875</v>
      </c>
      <c r="W5326">
        <v>0.59099999999999997</v>
      </c>
      <c r="X5326" t="s">
        <v>51</v>
      </c>
      <c r="Y5326" t="s">
        <v>40</v>
      </c>
      <c r="Z5326">
        <v>11244</v>
      </c>
      <c r="AA5326">
        <v>4.21</v>
      </c>
      <c r="AB5326">
        <v>9.6999999999999993</v>
      </c>
      <c r="AC5326">
        <v>32.4</v>
      </c>
      <c r="AD5326">
        <v>173146</v>
      </c>
      <c r="AE5326">
        <v>102.4</v>
      </c>
      <c r="AF5326">
        <v>32.4</v>
      </c>
      <c r="AG5326" t="s">
        <v>64</v>
      </c>
      <c r="AH5326" t="s">
        <v>42</v>
      </c>
      <c r="AI5326" t="s">
        <v>52</v>
      </c>
      <c r="AJ5326">
        <v>100</v>
      </c>
      <c r="AK5326">
        <v>512</v>
      </c>
      <c r="AL5326">
        <v>0.9022</v>
      </c>
      <c r="AM5326">
        <v>0.65980000000000005</v>
      </c>
      <c r="AN5326">
        <v>0.79259999999999997</v>
      </c>
      <c r="AO5326">
        <f>Data[[#This Row],[labeller_confidence_score]]-Data[[#This Row],[cytodiffusion_classification_confidence]]</f>
        <v>0.13279999999999992</v>
      </c>
    </row>
    <row r="5327" spans="1:41" x14ac:dyDescent="0.3">
      <c r="A5327" t="s">
        <v>5400</v>
      </c>
      <c r="B5327" t="s">
        <v>49</v>
      </c>
      <c r="C5327">
        <v>0</v>
      </c>
      <c r="D5327" t="s">
        <v>50</v>
      </c>
      <c r="E5327">
        <v>12.8</v>
      </c>
      <c r="F5327">
        <v>52.9</v>
      </c>
      <c r="G5327">
        <v>0.54400000000000004</v>
      </c>
      <c r="H5327">
        <v>0.41899999999999998</v>
      </c>
      <c r="I5327">
        <f>Data[[#This Row],[nucleus_area_pct]]/Data[[#This Row],[cytoplasm_ratio]]</f>
        <v>126.25298329355608</v>
      </c>
      <c r="J5327">
        <v>0.76700000000000002</v>
      </c>
      <c r="K5327">
        <v>0.30299999999999999</v>
      </c>
      <c r="L5327">
        <v>3.4</v>
      </c>
      <c r="M5327">
        <v>4.0999999999999996</v>
      </c>
      <c r="N5327">
        <v>0.77900000000000003</v>
      </c>
      <c r="O5327">
        <v>484</v>
      </c>
      <c r="P5327">
        <v>72</v>
      </c>
      <c r="Q5327">
        <v>213</v>
      </c>
      <c r="R5327">
        <v>134</v>
      </c>
      <c r="S5327">
        <v>157</v>
      </c>
      <c r="T5327">
        <f>(Data[[#This Row],[mean_r]]/256)*100</f>
        <v>83.203125</v>
      </c>
      <c r="U5327">
        <f>(Data[[#This Row],[mean_g]]/256)*100</f>
        <v>52.34375</v>
      </c>
      <c r="V5327">
        <f>(Data[[#This Row],[mean_b]]/256)*100</f>
        <v>61.328125</v>
      </c>
      <c r="W5327">
        <v>0.66</v>
      </c>
      <c r="X5327" t="s">
        <v>51</v>
      </c>
      <c r="Y5327" t="s">
        <v>45</v>
      </c>
      <c r="Z5327">
        <v>8974</v>
      </c>
      <c r="AA5327">
        <v>5.75</v>
      </c>
      <c r="AB5327">
        <v>10.9</v>
      </c>
      <c r="AC5327">
        <v>45.5</v>
      </c>
      <c r="AD5327">
        <v>174269</v>
      </c>
      <c r="AE5327">
        <v>100.9</v>
      </c>
      <c r="AF5327">
        <v>32.6</v>
      </c>
      <c r="AG5327" t="s">
        <v>41</v>
      </c>
      <c r="AH5327" t="s">
        <v>47</v>
      </c>
      <c r="AI5327" t="s">
        <v>43</v>
      </c>
      <c r="AJ5327">
        <v>40</v>
      </c>
      <c r="AK5327">
        <v>512</v>
      </c>
      <c r="AL5327">
        <v>0.13600000000000001</v>
      </c>
      <c r="AM5327">
        <v>0.9758</v>
      </c>
      <c r="AN5327">
        <v>1</v>
      </c>
      <c r="AO5327">
        <f>Data[[#This Row],[labeller_confidence_score]]-Data[[#This Row],[cytodiffusion_classification_confidence]]</f>
        <v>2.4199999999999999E-2</v>
      </c>
    </row>
    <row r="5328" spans="1:41" x14ac:dyDescent="0.3">
      <c r="A5328" t="s">
        <v>5401</v>
      </c>
      <c r="B5328" t="s">
        <v>58</v>
      </c>
      <c r="C5328">
        <v>1</v>
      </c>
      <c r="D5328" t="s">
        <v>38</v>
      </c>
      <c r="E5328">
        <v>16.11</v>
      </c>
      <c r="F5328">
        <v>70.3</v>
      </c>
      <c r="G5328">
        <v>0.76800000000000002</v>
      </c>
      <c r="H5328">
        <v>0.17299999999999999</v>
      </c>
      <c r="I5328">
        <f>Data[[#This Row],[nucleus_area_pct]]/Data[[#This Row],[cytoplasm_ratio]]</f>
        <v>406.35838150289021</v>
      </c>
      <c r="J5328">
        <v>0.83899999999999997</v>
      </c>
      <c r="K5328">
        <v>0.39800000000000002</v>
      </c>
      <c r="L5328">
        <v>1.64</v>
      </c>
      <c r="M5328">
        <v>1</v>
      </c>
      <c r="N5328">
        <v>0.83199999999999996</v>
      </c>
      <c r="O5328">
        <v>567</v>
      </c>
      <c r="P5328">
        <v>88</v>
      </c>
      <c r="Q5328">
        <v>204</v>
      </c>
      <c r="R5328">
        <v>156</v>
      </c>
      <c r="S5328">
        <v>204</v>
      </c>
      <c r="T5328">
        <f>(Data[[#This Row],[mean_r]]/256)*100</f>
        <v>79.6875</v>
      </c>
      <c r="U5328">
        <f>(Data[[#This Row],[mean_g]]/256)*100</f>
        <v>60.9375</v>
      </c>
      <c r="V5328">
        <f>(Data[[#This Row],[mean_b]]/256)*100</f>
        <v>79.6875</v>
      </c>
      <c r="W5328">
        <v>0.66500000000000004</v>
      </c>
      <c r="X5328" t="s">
        <v>51</v>
      </c>
      <c r="Y5328" t="s">
        <v>45</v>
      </c>
      <c r="Z5328">
        <v>4017</v>
      </c>
      <c r="AA5328">
        <v>4.8</v>
      </c>
      <c r="AB5328">
        <v>17.100000000000001</v>
      </c>
      <c r="AC5328">
        <v>57.8</v>
      </c>
      <c r="AD5328">
        <v>255613</v>
      </c>
      <c r="AE5328">
        <v>98.4</v>
      </c>
      <c r="AF5328">
        <v>34.799999999999997</v>
      </c>
      <c r="AG5328" t="s">
        <v>46</v>
      </c>
      <c r="AH5328" t="s">
        <v>42</v>
      </c>
      <c r="AI5328" t="s">
        <v>56</v>
      </c>
      <c r="AJ5328">
        <v>100</v>
      </c>
      <c r="AK5328">
        <v>224</v>
      </c>
      <c r="AL5328">
        <v>0.7782</v>
      </c>
      <c r="AM5328">
        <v>0.8589</v>
      </c>
      <c r="AN5328">
        <v>0.74960000000000004</v>
      </c>
      <c r="AO5328">
        <f>Data[[#This Row],[labeller_confidence_score]]-Data[[#This Row],[cytodiffusion_classification_confidence]]</f>
        <v>-0.10929999999999995</v>
      </c>
    </row>
    <row r="5329" spans="1:41" x14ac:dyDescent="0.3">
      <c r="A5329" t="s">
        <v>5402</v>
      </c>
      <c r="B5329" t="s">
        <v>133</v>
      </c>
      <c r="C5329">
        <v>1</v>
      </c>
      <c r="D5329" t="s">
        <v>104</v>
      </c>
      <c r="E5329">
        <v>8.31</v>
      </c>
      <c r="F5329">
        <v>0</v>
      </c>
      <c r="G5329">
        <v>0</v>
      </c>
      <c r="H5329">
        <v>1</v>
      </c>
      <c r="I5329">
        <f>Data[[#This Row],[nucleus_area_pct]]/Data[[#This Row],[cytoplasm_ratio]]</f>
        <v>0</v>
      </c>
      <c r="J5329">
        <v>0.40600000000000003</v>
      </c>
      <c r="K5329">
        <v>0.78800000000000003</v>
      </c>
      <c r="L5329">
        <v>0.39</v>
      </c>
      <c r="M5329">
        <v>1</v>
      </c>
      <c r="N5329">
        <v>0.86399999999999999</v>
      </c>
      <c r="O5329">
        <v>177</v>
      </c>
      <c r="P5329">
        <v>55</v>
      </c>
      <c r="Q5329">
        <v>233</v>
      </c>
      <c r="R5329">
        <v>128</v>
      </c>
      <c r="S5329">
        <v>123</v>
      </c>
      <c r="T5329">
        <f>(Data[[#This Row],[mean_r]]/256)*100</f>
        <v>91.015625</v>
      </c>
      <c r="U5329">
        <f>(Data[[#This Row],[mean_g]]/256)*100</f>
        <v>50</v>
      </c>
      <c r="V5329">
        <f>(Data[[#This Row],[mean_b]]/256)*100</f>
        <v>48.046875</v>
      </c>
      <c r="W5329">
        <v>0.43099999999999999</v>
      </c>
      <c r="X5329" t="s">
        <v>63</v>
      </c>
      <c r="Y5329" t="s">
        <v>45</v>
      </c>
      <c r="Z5329">
        <v>2877</v>
      </c>
      <c r="AA5329">
        <v>5.05</v>
      </c>
      <c r="AB5329">
        <v>16.7</v>
      </c>
      <c r="AC5329">
        <v>50.2</v>
      </c>
      <c r="AD5329">
        <v>285054</v>
      </c>
      <c r="AE5329">
        <v>82.6</v>
      </c>
      <c r="AF5329">
        <v>33.9</v>
      </c>
      <c r="AG5329" t="s">
        <v>46</v>
      </c>
      <c r="AH5329" t="s">
        <v>68</v>
      </c>
      <c r="AI5329" t="s">
        <v>52</v>
      </c>
      <c r="AJ5329">
        <v>60</v>
      </c>
      <c r="AK5329">
        <v>512</v>
      </c>
      <c r="AL5329">
        <v>0.87009999999999998</v>
      </c>
      <c r="AM5329">
        <v>0.7571</v>
      </c>
      <c r="AN5329">
        <v>0.94489999999999996</v>
      </c>
      <c r="AO5329">
        <f>Data[[#This Row],[labeller_confidence_score]]-Data[[#This Row],[cytodiffusion_classification_confidence]]</f>
        <v>0.18779999999999997</v>
      </c>
    </row>
    <row r="5330" spans="1:41" x14ac:dyDescent="0.3">
      <c r="A5330" t="s">
        <v>5403</v>
      </c>
      <c r="B5330" t="s">
        <v>62</v>
      </c>
      <c r="C5330">
        <v>0</v>
      </c>
      <c r="D5330" t="s">
        <v>50</v>
      </c>
      <c r="E5330">
        <v>10.38</v>
      </c>
      <c r="F5330">
        <v>77.900000000000006</v>
      </c>
      <c r="G5330">
        <v>0.91100000000000003</v>
      </c>
      <c r="H5330">
        <v>0.14599999999999999</v>
      </c>
      <c r="I5330">
        <f>Data[[#This Row],[nucleus_area_pct]]/Data[[#This Row],[cytoplasm_ratio]]</f>
        <v>533.56164383561656</v>
      </c>
      <c r="J5330">
        <v>0.79200000000000004</v>
      </c>
      <c r="K5330">
        <v>0.26200000000000001</v>
      </c>
      <c r="L5330">
        <v>1.48</v>
      </c>
      <c r="M5330">
        <v>1</v>
      </c>
      <c r="N5330">
        <v>0.81899999999999995</v>
      </c>
      <c r="O5330">
        <v>220</v>
      </c>
      <c r="P5330">
        <v>61</v>
      </c>
      <c r="Q5330">
        <v>199</v>
      </c>
      <c r="R5330">
        <v>170</v>
      </c>
      <c r="S5330">
        <v>195</v>
      </c>
      <c r="T5330">
        <f>(Data[[#This Row],[mean_r]]/256)*100</f>
        <v>77.734375</v>
      </c>
      <c r="U5330">
        <f>(Data[[#This Row],[mean_g]]/256)*100</f>
        <v>66.40625</v>
      </c>
      <c r="V5330">
        <f>(Data[[#This Row],[mean_b]]/256)*100</f>
        <v>76.171875</v>
      </c>
      <c r="W5330">
        <v>0.67600000000000005</v>
      </c>
      <c r="X5330" t="s">
        <v>51</v>
      </c>
      <c r="Y5330" t="s">
        <v>40</v>
      </c>
      <c r="Z5330">
        <v>7772</v>
      </c>
      <c r="AA5330">
        <v>3.62</v>
      </c>
      <c r="AB5330">
        <v>9.1999999999999993</v>
      </c>
      <c r="AC5330">
        <v>33.5</v>
      </c>
      <c r="AD5330">
        <v>261883</v>
      </c>
      <c r="AE5330">
        <v>91.2</v>
      </c>
      <c r="AF5330">
        <v>33</v>
      </c>
      <c r="AG5330" t="s">
        <v>46</v>
      </c>
      <c r="AH5330" t="s">
        <v>68</v>
      </c>
      <c r="AI5330" t="s">
        <v>52</v>
      </c>
      <c r="AJ5330">
        <v>100</v>
      </c>
      <c r="AK5330">
        <v>256</v>
      </c>
      <c r="AL5330">
        <v>0.1163</v>
      </c>
      <c r="AM5330">
        <v>0.9415</v>
      </c>
      <c r="AN5330">
        <v>0.83409999999999995</v>
      </c>
      <c r="AO5330">
        <f>Data[[#This Row],[labeller_confidence_score]]-Data[[#This Row],[cytodiffusion_classification_confidence]]</f>
        <v>-0.10740000000000005</v>
      </c>
    </row>
    <row r="5331" spans="1:41" x14ac:dyDescent="0.3">
      <c r="A5331" t="s">
        <v>5404</v>
      </c>
      <c r="B5331" t="s">
        <v>66</v>
      </c>
      <c r="C5331">
        <v>1</v>
      </c>
      <c r="D5331" t="s">
        <v>67</v>
      </c>
      <c r="E5331">
        <v>6.35</v>
      </c>
      <c r="F5331">
        <v>88.3</v>
      </c>
      <c r="G5331">
        <v>0.753</v>
      </c>
      <c r="H5331">
        <v>0.14000000000000001</v>
      </c>
      <c r="I5331">
        <f>Data[[#This Row],[nucleus_area_pct]]/Data[[#This Row],[cytoplasm_ratio]]</f>
        <v>630.71428571428567</v>
      </c>
      <c r="J5331">
        <v>0.40100000000000002</v>
      </c>
      <c r="K5331">
        <v>0.77100000000000002</v>
      </c>
      <c r="L5331">
        <v>1.48</v>
      </c>
      <c r="M5331">
        <v>1.1000000000000001</v>
      </c>
      <c r="N5331">
        <v>0.51600000000000001</v>
      </c>
      <c r="O5331">
        <v>404</v>
      </c>
      <c r="P5331">
        <v>87</v>
      </c>
      <c r="Q5331">
        <v>222</v>
      </c>
      <c r="R5331">
        <v>148</v>
      </c>
      <c r="S5331">
        <v>198</v>
      </c>
      <c r="T5331">
        <f>(Data[[#This Row],[mean_r]]/256)*100</f>
        <v>86.71875</v>
      </c>
      <c r="U5331">
        <f>(Data[[#This Row],[mean_g]]/256)*100</f>
        <v>57.8125</v>
      </c>
      <c r="V5331">
        <f>(Data[[#This Row],[mean_b]]/256)*100</f>
        <v>77.34375</v>
      </c>
      <c r="W5331">
        <v>0.89300000000000002</v>
      </c>
      <c r="X5331" t="s">
        <v>63</v>
      </c>
      <c r="Y5331" t="s">
        <v>40</v>
      </c>
      <c r="Z5331">
        <v>5310</v>
      </c>
      <c r="AA5331">
        <v>3.44</v>
      </c>
      <c r="AB5331">
        <v>16.3</v>
      </c>
      <c r="AC5331">
        <v>40.700000000000003</v>
      </c>
      <c r="AD5331">
        <v>148713</v>
      </c>
      <c r="AE5331">
        <v>71.099999999999994</v>
      </c>
      <c r="AF5331">
        <v>32.5</v>
      </c>
      <c r="AG5331" t="s">
        <v>64</v>
      </c>
      <c r="AH5331" t="s">
        <v>42</v>
      </c>
      <c r="AI5331" t="s">
        <v>56</v>
      </c>
      <c r="AJ5331">
        <v>60</v>
      </c>
      <c r="AK5331">
        <v>360</v>
      </c>
      <c r="AL5331">
        <v>0.7883</v>
      </c>
      <c r="AM5331">
        <v>0.71140000000000003</v>
      </c>
      <c r="AN5331">
        <v>0.82599999999999996</v>
      </c>
      <c r="AO5331">
        <f>Data[[#This Row],[labeller_confidence_score]]-Data[[#This Row],[cytodiffusion_classification_confidence]]</f>
        <v>0.11459999999999992</v>
      </c>
    </row>
    <row r="5332" spans="1:41" x14ac:dyDescent="0.3">
      <c r="A5332" t="s">
        <v>5405</v>
      </c>
      <c r="B5332" t="s">
        <v>49</v>
      </c>
      <c r="C5332">
        <v>0</v>
      </c>
      <c r="D5332" t="s">
        <v>50</v>
      </c>
      <c r="E5332">
        <v>11.48</v>
      </c>
      <c r="F5332">
        <v>57.9</v>
      </c>
      <c r="G5332">
        <v>0.63500000000000001</v>
      </c>
      <c r="H5332">
        <v>0.46800000000000003</v>
      </c>
      <c r="I5332">
        <f>Data[[#This Row],[nucleus_area_pct]]/Data[[#This Row],[cytoplasm_ratio]]</f>
        <v>123.7179487179487</v>
      </c>
      <c r="J5332">
        <v>0.82099999999999995</v>
      </c>
      <c r="K5332">
        <v>0.36799999999999999</v>
      </c>
      <c r="L5332">
        <v>3.16</v>
      </c>
      <c r="M5332">
        <v>3.6</v>
      </c>
      <c r="N5332">
        <v>0.78200000000000003</v>
      </c>
      <c r="O5332">
        <v>391</v>
      </c>
      <c r="P5332">
        <v>83</v>
      </c>
      <c r="Q5332">
        <v>240</v>
      </c>
      <c r="R5332">
        <v>183</v>
      </c>
      <c r="S5332">
        <v>165</v>
      </c>
      <c r="T5332">
        <f>(Data[[#This Row],[mean_r]]/256)*100</f>
        <v>93.75</v>
      </c>
      <c r="U5332">
        <f>(Data[[#This Row],[mean_g]]/256)*100</f>
        <v>71.484375</v>
      </c>
      <c r="V5332">
        <f>(Data[[#This Row],[mean_b]]/256)*100</f>
        <v>64.453125</v>
      </c>
      <c r="W5332">
        <v>0.55100000000000005</v>
      </c>
      <c r="X5332" t="s">
        <v>51</v>
      </c>
      <c r="Y5332" t="s">
        <v>40</v>
      </c>
      <c r="Z5332">
        <v>4023</v>
      </c>
      <c r="AA5332">
        <v>5.24</v>
      </c>
      <c r="AB5332">
        <v>15.3</v>
      </c>
      <c r="AC5332">
        <v>32.700000000000003</v>
      </c>
      <c r="AD5332">
        <v>129908</v>
      </c>
      <c r="AE5332">
        <v>71.5</v>
      </c>
      <c r="AF5332">
        <v>35.700000000000003</v>
      </c>
      <c r="AG5332" t="s">
        <v>64</v>
      </c>
      <c r="AH5332" t="s">
        <v>42</v>
      </c>
      <c r="AI5332" t="s">
        <v>52</v>
      </c>
      <c r="AJ5332">
        <v>100</v>
      </c>
      <c r="AK5332">
        <v>360</v>
      </c>
      <c r="AL5332">
        <v>7.2499999999999995E-2</v>
      </c>
      <c r="AM5332">
        <v>0.96809999999999996</v>
      </c>
      <c r="AN5332">
        <v>0.92779999999999996</v>
      </c>
      <c r="AO5332">
        <f>Data[[#This Row],[labeller_confidence_score]]-Data[[#This Row],[cytodiffusion_classification_confidence]]</f>
        <v>-4.0300000000000002E-2</v>
      </c>
    </row>
    <row r="5333" spans="1:41" x14ac:dyDescent="0.3">
      <c r="A5333" t="s">
        <v>5406</v>
      </c>
      <c r="B5333" t="s">
        <v>74</v>
      </c>
      <c r="C5333">
        <v>0</v>
      </c>
      <c r="D5333" t="s">
        <v>75</v>
      </c>
      <c r="E5333">
        <v>2.4300000000000002</v>
      </c>
      <c r="F5333">
        <v>0</v>
      </c>
      <c r="G5333">
        <v>0</v>
      </c>
      <c r="H5333">
        <v>1</v>
      </c>
      <c r="I5333">
        <f>Data[[#This Row],[nucleus_area_pct]]/Data[[#This Row],[cytoplasm_ratio]]</f>
        <v>0</v>
      </c>
      <c r="J5333">
        <v>0.628</v>
      </c>
      <c r="K5333">
        <v>0.47399999999999998</v>
      </c>
      <c r="L5333">
        <v>3.3</v>
      </c>
      <c r="M5333">
        <v>1</v>
      </c>
      <c r="N5333">
        <v>0.79300000000000004</v>
      </c>
      <c r="O5333">
        <v>18</v>
      </c>
      <c r="P5333">
        <v>15</v>
      </c>
      <c r="Q5333">
        <v>220</v>
      </c>
      <c r="R5333">
        <v>151</v>
      </c>
      <c r="S5333">
        <v>175</v>
      </c>
      <c r="T5333">
        <f>(Data[[#This Row],[mean_r]]/256)*100</f>
        <v>85.9375</v>
      </c>
      <c r="U5333">
        <f>(Data[[#This Row],[mean_g]]/256)*100</f>
        <v>58.984375</v>
      </c>
      <c r="V5333">
        <f>(Data[[#This Row],[mean_b]]/256)*100</f>
        <v>68.359375</v>
      </c>
      <c r="W5333">
        <v>0.54700000000000004</v>
      </c>
      <c r="X5333" t="s">
        <v>39</v>
      </c>
      <c r="Y5333" t="s">
        <v>45</v>
      </c>
      <c r="Z5333">
        <v>8336</v>
      </c>
      <c r="AA5333">
        <v>4.42</v>
      </c>
      <c r="AB5333">
        <v>9.6</v>
      </c>
      <c r="AC5333">
        <v>45.5</v>
      </c>
      <c r="AD5333">
        <v>247794</v>
      </c>
      <c r="AE5333">
        <v>84.1</v>
      </c>
      <c r="AF5333">
        <v>33</v>
      </c>
      <c r="AG5333" t="s">
        <v>46</v>
      </c>
      <c r="AH5333" t="s">
        <v>42</v>
      </c>
      <c r="AI5333" t="s">
        <v>52</v>
      </c>
      <c r="AJ5333">
        <v>60</v>
      </c>
      <c r="AK5333">
        <v>224</v>
      </c>
      <c r="AL5333">
        <v>5.6899999999999999E-2</v>
      </c>
      <c r="AM5333">
        <v>0.90669999999999995</v>
      </c>
      <c r="AN5333">
        <v>0.87880000000000003</v>
      </c>
      <c r="AO5333">
        <f>Data[[#This Row],[labeller_confidence_score]]-Data[[#This Row],[cytodiffusion_classification_confidence]]</f>
        <v>-2.7899999999999925E-2</v>
      </c>
    </row>
    <row r="5334" spans="1:41" x14ac:dyDescent="0.3">
      <c r="A5334" t="s">
        <v>5407</v>
      </c>
      <c r="B5334" t="s">
        <v>120</v>
      </c>
      <c r="C5334">
        <v>1</v>
      </c>
      <c r="D5334" t="s">
        <v>104</v>
      </c>
      <c r="E5334">
        <v>6.42</v>
      </c>
      <c r="F5334">
        <v>0</v>
      </c>
      <c r="G5334">
        <v>0</v>
      </c>
      <c r="H5334">
        <v>1</v>
      </c>
      <c r="I5334">
        <f>Data[[#This Row],[nucleus_area_pct]]/Data[[#This Row],[cytoplasm_ratio]]</f>
        <v>0</v>
      </c>
      <c r="J5334">
        <v>0.91500000000000004</v>
      </c>
      <c r="K5334">
        <v>7.3999999999999996E-2</v>
      </c>
      <c r="L5334">
        <v>0.54</v>
      </c>
      <c r="M5334">
        <v>1</v>
      </c>
      <c r="N5334">
        <v>0.998</v>
      </c>
      <c r="O5334">
        <v>141</v>
      </c>
      <c r="P5334">
        <v>42</v>
      </c>
      <c r="Q5334">
        <v>218</v>
      </c>
      <c r="R5334">
        <v>142</v>
      </c>
      <c r="S5334">
        <v>135</v>
      </c>
      <c r="T5334">
        <f>(Data[[#This Row],[mean_r]]/256)*100</f>
        <v>85.15625</v>
      </c>
      <c r="U5334">
        <f>(Data[[#This Row],[mean_g]]/256)*100</f>
        <v>55.46875</v>
      </c>
      <c r="V5334">
        <f>(Data[[#This Row],[mean_b]]/256)*100</f>
        <v>52.734375</v>
      </c>
      <c r="W5334">
        <v>0.54200000000000004</v>
      </c>
      <c r="X5334" t="s">
        <v>39</v>
      </c>
      <c r="Y5334" t="s">
        <v>40</v>
      </c>
      <c r="Z5334">
        <v>5762</v>
      </c>
      <c r="AA5334">
        <v>4.33</v>
      </c>
      <c r="AB5334">
        <v>11.5</v>
      </c>
      <c r="AC5334">
        <v>38.9</v>
      </c>
      <c r="AD5334">
        <v>326187</v>
      </c>
      <c r="AE5334">
        <v>95.2</v>
      </c>
      <c r="AF5334">
        <v>33</v>
      </c>
      <c r="AG5334" t="s">
        <v>64</v>
      </c>
      <c r="AH5334" t="s">
        <v>42</v>
      </c>
      <c r="AI5334" t="s">
        <v>43</v>
      </c>
      <c r="AJ5334">
        <v>100</v>
      </c>
      <c r="AK5334">
        <v>360</v>
      </c>
      <c r="AL5334">
        <v>0.72719999999999996</v>
      </c>
      <c r="AM5334">
        <v>0.77900000000000003</v>
      </c>
      <c r="AN5334">
        <v>0.72430000000000005</v>
      </c>
      <c r="AO5334">
        <f>Data[[#This Row],[labeller_confidence_score]]-Data[[#This Row],[cytodiffusion_classification_confidence]]</f>
        <v>-5.4699999999999971E-2</v>
      </c>
    </row>
    <row r="5335" spans="1:41" x14ac:dyDescent="0.3">
      <c r="A5335" t="s">
        <v>5408</v>
      </c>
      <c r="B5335" t="s">
        <v>54</v>
      </c>
      <c r="C5335">
        <v>0</v>
      </c>
      <c r="D5335" t="s">
        <v>54</v>
      </c>
      <c r="E5335">
        <v>8.59</v>
      </c>
      <c r="F5335">
        <v>0</v>
      </c>
      <c r="G5335">
        <v>0</v>
      </c>
      <c r="H5335">
        <v>1</v>
      </c>
      <c r="I5335">
        <f>Data[[#This Row],[nucleus_area_pct]]/Data[[#This Row],[cytoplasm_ratio]]</f>
        <v>0</v>
      </c>
      <c r="J5335">
        <v>0.94899999999999995</v>
      </c>
      <c r="K5335">
        <v>0.123</v>
      </c>
      <c r="L5335">
        <v>0.48</v>
      </c>
      <c r="M5335">
        <v>1</v>
      </c>
      <c r="N5335">
        <v>0.95099999999999996</v>
      </c>
      <c r="O5335">
        <v>170</v>
      </c>
      <c r="P5335">
        <v>38</v>
      </c>
      <c r="Q5335">
        <v>230</v>
      </c>
      <c r="R5335">
        <v>153</v>
      </c>
      <c r="S5335">
        <v>134</v>
      </c>
      <c r="T5335">
        <f>(Data[[#This Row],[mean_r]]/256)*100</f>
        <v>89.84375</v>
      </c>
      <c r="U5335">
        <f>(Data[[#This Row],[mean_g]]/256)*100</f>
        <v>59.765625</v>
      </c>
      <c r="V5335">
        <f>(Data[[#This Row],[mean_b]]/256)*100</f>
        <v>52.34375</v>
      </c>
      <c r="W5335">
        <v>0.442</v>
      </c>
      <c r="X5335" t="s">
        <v>63</v>
      </c>
      <c r="Y5335" t="s">
        <v>40</v>
      </c>
      <c r="Z5335">
        <v>5762</v>
      </c>
      <c r="AA5335">
        <v>5.0999999999999996</v>
      </c>
      <c r="AB5335">
        <v>12.3</v>
      </c>
      <c r="AC5335">
        <v>34</v>
      </c>
      <c r="AD5335">
        <v>279989</v>
      </c>
      <c r="AE5335">
        <v>89.6</v>
      </c>
      <c r="AF5335">
        <v>32.4</v>
      </c>
      <c r="AG5335" t="s">
        <v>41</v>
      </c>
      <c r="AH5335" t="s">
        <v>42</v>
      </c>
      <c r="AI5335" t="s">
        <v>43</v>
      </c>
      <c r="AJ5335">
        <v>40</v>
      </c>
      <c r="AK5335">
        <v>256</v>
      </c>
      <c r="AL5335">
        <v>9.5899999999999999E-2</v>
      </c>
      <c r="AM5335">
        <v>0.83579999999999999</v>
      </c>
      <c r="AN5335">
        <v>0.99650000000000005</v>
      </c>
      <c r="AO5335">
        <f>Data[[#This Row],[labeller_confidence_score]]-Data[[#This Row],[cytodiffusion_classification_confidence]]</f>
        <v>0.16070000000000007</v>
      </c>
    </row>
    <row r="5336" spans="1:41" x14ac:dyDescent="0.3">
      <c r="A5336" t="s">
        <v>5409</v>
      </c>
      <c r="B5336" t="s">
        <v>60</v>
      </c>
      <c r="C5336">
        <v>0</v>
      </c>
      <c r="D5336" t="s">
        <v>50</v>
      </c>
      <c r="E5336">
        <v>15.47</v>
      </c>
      <c r="F5336">
        <v>69.400000000000006</v>
      </c>
      <c r="G5336">
        <v>0.32</v>
      </c>
      <c r="H5336">
        <v>0.38100000000000001</v>
      </c>
      <c r="I5336">
        <f>Data[[#This Row],[nucleus_area_pct]]/Data[[#This Row],[cytoplasm_ratio]]</f>
        <v>182.15223097112863</v>
      </c>
      <c r="J5336">
        <v>0.74199999999999999</v>
      </c>
      <c r="K5336">
        <v>0.23899999999999999</v>
      </c>
      <c r="L5336">
        <v>1.79</v>
      </c>
      <c r="M5336">
        <v>1.3</v>
      </c>
      <c r="N5336">
        <v>0.81799999999999995</v>
      </c>
      <c r="O5336">
        <v>483</v>
      </c>
      <c r="P5336">
        <v>105</v>
      </c>
      <c r="Q5336">
        <v>211</v>
      </c>
      <c r="R5336">
        <v>147</v>
      </c>
      <c r="S5336">
        <v>193</v>
      </c>
      <c r="T5336">
        <f>(Data[[#This Row],[mean_r]]/256)*100</f>
        <v>82.421875</v>
      </c>
      <c r="U5336">
        <f>(Data[[#This Row],[mean_g]]/256)*100</f>
        <v>57.421875</v>
      </c>
      <c r="V5336">
        <f>(Data[[#This Row],[mean_b]]/256)*100</f>
        <v>75.390625</v>
      </c>
      <c r="W5336">
        <v>0.74099999999999999</v>
      </c>
      <c r="X5336" t="s">
        <v>63</v>
      </c>
      <c r="Y5336" t="s">
        <v>40</v>
      </c>
      <c r="Z5336">
        <v>6161</v>
      </c>
      <c r="AA5336">
        <v>6.61</v>
      </c>
      <c r="AB5336">
        <v>15.1</v>
      </c>
      <c r="AC5336">
        <v>32.9</v>
      </c>
      <c r="AD5336">
        <v>238323</v>
      </c>
      <c r="AE5336">
        <v>103.1</v>
      </c>
      <c r="AF5336">
        <v>36.200000000000003</v>
      </c>
      <c r="AG5336" t="s">
        <v>64</v>
      </c>
      <c r="AH5336" t="s">
        <v>47</v>
      </c>
      <c r="AI5336" t="s">
        <v>52</v>
      </c>
      <c r="AJ5336">
        <v>40</v>
      </c>
      <c r="AK5336">
        <v>360</v>
      </c>
      <c r="AL5336">
        <v>0.15809999999999999</v>
      </c>
      <c r="AM5336">
        <v>0.82199999999999995</v>
      </c>
      <c r="AN5336">
        <v>0.99419999999999997</v>
      </c>
      <c r="AO5336">
        <f>Data[[#This Row],[labeller_confidence_score]]-Data[[#This Row],[cytodiffusion_classification_confidence]]</f>
        <v>0.17220000000000002</v>
      </c>
    </row>
    <row r="5337" spans="1:41" x14ac:dyDescent="0.3">
      <c r="A5337" t="s">
        <v>5410</v>
      </c>
      <c r="B5337" t="s">
        <v>74</v>
      </c>
      <c r="C5337">
        <v>0</v>
      </c>
      <c r="D5337" t="s">
        <v>75</v>
      </c>
      <c r="E5337">
        <v>1.9</v>
      </c>
      <c r="F5337">
        <v>0</v>
      </c>
      <c r="G5337">
        <v>0</v>
      </c>
      <c r="H5337">
        <v>1</v>
      </c>
      <c r="I5337">
        <f>Data[[#This Row],[nucleus_area_pct]]/Data[[#This Row],[cytoplasm_ratio]]</f>
        <v>0</v>
      </c>
      <c r="J5337">
        <v>0.76100000000000001</v>
      </c>
      <c r="K5337">
        <v>0.42299999999999999</v>
      </c>
      <c r="L5337">
        <v>2.57</v>
      </c>
      <c r="M5337">
        <v>1</v>
      </c>
      <c r="N5337">
        <v>0.89800000000000002</v>
      </c>
      <c r="O5337">
        <v>30</v>
      </c>
      <c r="P5337">
        <v>18</v>
      </c>
      <c r="Q5337">
        <v>244</v>
      </c>
      <c r="R5337">
        <v>142</v>
      </c>
      <c r="S5337">
        <v>171</v>
      </c>
      <c r="T5337">
        <f>(Data[[#This Row],[mean_r]]/256)*100</f>
        <v>95.3125</v>
      </c>
      <c r="U5337">
        <f>(Data[[#This Row],[mean_g]]/256)*100</f>
        <v>55.46875</v>
      </c>
      <c r="V5337">
        <f>(Data[[#This Row],[mean_b]]/256)*100</f>
        <v>66.796875</v>
      </c>
      <c r="W5337">
        <v>0.56100000000000005</v>
      </c>
      <c r="X5337" t="s">
        <v>39</v>
      </c>
      <c r="Y5337" t="s">
        <v>45</v>
      </c>
      <c r="Z5337">
        <v>7950</v>
      </c>
      <c r="AA5337">
        <v>4.49</v>
      </c>
      <c r="AB5337">
        <v>12.7</v>
      </c>
      <c r="AC5337">
        <v>35</v>
      </c>
      <c r="AD5337">
        <v>304257</v>
      </c>
      <c r="AE5337">
        <v>87.5</v>
      </c>
      <c r="AF5337">
        <v>32.5</v>
      </c>
      <c r="AG5337" t="s">
        <v>46</v>
      </c>
      <c r="AH5337" t="s">
        <v>47</v>
      </c>
      <c r="AI5337" t="s">
        <v>43</v>
      </c>
      <c r="AJ5337">
        <v>100</v>
      </c>
      <c r="AK5337">
        <v>360</v>
      </c>
      <c r="AL5337">
        <v>4.0000000000000002E-4</v>
      </c>
      <c r="AM5337">
        <v>0.88129999999999997</v>
      </c>
      <c r="AN5337">
        <v>1</v>
      </c>
      <c r="AO5337">
        <f>Data[[#This Row],[labeller_confidence_score]]-Data[[#This Row],[cytodiffusion_classification_confidence]]</f>
        <v>0.11870000000000003</v>
      </c>
    </row>
    <row r="5338" spans="1:41" x14ac:dyDescent="0.3">
      <c r="A5338" t="s">
        <v>5411</v>
      </c>
      <c r="B5338" t="s">
        <v>54</v>
      </c>
      <c r="C5338">
        <v>0</v>
      </c>
      <c r="D5338" t="s">
        <v>54</v>
      </c>
      <c r="E5338">
        <v>8.09</v>
      </c>
      <c r="F5338">
        <v>0</v>
      </c>
      <c r="G5338">
        <v>0</v>
      </c>
      <c r="H5338">
        <v>1</v>
      </c>
      <c r="I5338">
        <f>Data[[#This Row],[nucleus_area_pct]]/Data[[#This Row],[cytoplasm_ratio]]</f>
        <v>0</v>
      </c>
      <c r="J5338">
        <v>0.90500000000000003</v>
      </c>
      <c r="K5338">
        <v>0.153</v>
      </c>
      <c r="L5338">
        <v>0.66</v>
      </c>
      <c r="M5338">
        <v>1</v>
      </c>
      <c r="N5338">
        <v>0.91200000000000003</v>
      </c>
      <c r="O5338">
        <v>177</v>
      </c>
      <c r="P5338">
        <v>49</v>
      </c>
      <c r="Q5338">
        <v>223</v>
      </c>
      <c r="R5338">
        <v>135</v>
      </c>
      <c r="S5338">
        <v>136</v>
      </c>
      <c r="T5338">
        <f>(Data[[#This Row],[mean_r]]/256)*100</f>
        <v>87.109375</v>
      </c>
      <c r="U5338">
        <f>(Data[[#This Row],[mean_g]]/256)*100</f>
        <v>52.734375</v>
      </c>
      <c r="V5338">
        <f>(Data[[#This Row],[mean_b]]/256)*100</f>
        <v>53.125</v>
      </c>
      <c r="W5338">
        <v>0.499</v>
      </c>
      <c r="X5338" t="s">
        <v>51</v>
      </c>
      <c r="Y5338" t="s">
        <v>45</v>
      </c>
      <c r="Z5338">
        <v>6504</v>
      </c>
      <c r="AA5338">
        <v>5.3</v>
      </c>
      <c r="AB5338">
        <v>10.199999999999999</v>
      </c>
      <c r="AC5338">
        <v>36.4</v>
      </c>
      <c r="AD5338">
        <v>218369</v>
      </c>
      <c r="AE5338">
        <v>92.9</v>
      </c>
      <c r="AF5338">
        <v>33.200000000000003</v>
      </c>
      <c r="AG5338" t="s">
        <v>64</v>
      </c>
      <c r="AH5338" t="s">
        <v>42</v>
      </c>
      <c r="AI5338" t="s">
        <v>43</v>
      </c>
      <c r="AJ5338">
        <v>100</v>
      </c>
      <c r="AK5338">
        <v>224</v>
      </c>
      <c r="AL5338">
        <v>0.1308</v>
      </c>
      <c r="AM5338">
        <v>0.95609999999999995</v>
      </c>
      <c r="AN5338">
        <v>0.88429999999999997</v>
      </c>
      <c r="AO5338">
        <f>Data[[#This Row],[labeller_confidence_score]]-Data[[#This Row],[cytodiffusion_classification_confidence]]</f>
        <v>-7.1799999999999975E-2</v>
      </c>
    </row>
    <row r="5339" spans="1:41" x14ac:dyDescent="0.3">
      <c r="A5339" t="s">
        <v>5412</v>
      </c>
      <c r="B5339" t="s">
        <v>74</v>
      </c>
      <c r="C5339">
        <v>0</v>
      </c>
      <c r="D5339" t="s">
        <v>75</v>
      </c>
      <c r="E5339">
        <v>2.5</v>
      </c>
      <c r="F5339">
        <v>0</v>
      </c>
      <c r="G5339">
        <v>0</v>
      </c>
      <c r="H5339">
        <v>1</v>
      </c>
      <c r="I5339">
        <f>Data[[#This Row],[nucleus_area_pct]]/Data[[#This Row],[cytoplasm_ratio]]</f>
        <v>0</v>
      </c>
      <c r="J5339">
        <v>0.69099999999999995</v>
      </c>
      <c r="K5339">
        <v>0.41499999999999998</v>
      </c>
      <c r="L5339">
        <v>1.95</v>
      </c>
      <c r="M5339">
        <v>1</v>
      </c>
      <c r="N5339">
        <v>0.80200000000000005</v>
      </c>
      <c r="O5339">
        <v>19</v>
      </c>
      <c r="P5339">
        <v>24</v>
      </c>
      <c r="Q5339">
        <v>207</v>
      </c>
      <c r="R5339">
        <v>149</v>
      </c>
      <c r="S5339">
        <v>161</v>
      </c>
      <c r="T5339">
        <f>(Data[[#This Row],[mean_r]]/256)*100</f>
        <v>80.859375</v>
      </c>
      <c r="U5339">
        <f>(Data[[#This Row],[mean_g]]/256)*100</f>
        <v>58.203125</v>
      </c>
      <c r="V5339">
        <f>(Data[[#This Row],[mean_b]]/256)*100</f>
        <v>62.890625</v>
      </c>
      <c r="W5339">
        <v>0.47499999999999998</v>
      </c>
      <c r="X5339" t="s">
        <v>51</v>
      </c>
      <c r="Y5339" t="s">
        <v>40</v>
      </c>
      <c r="Z5339">
        <v>6886</v>
      </c>
      <c r="AA5339">
        <v>4.0199999999999996</v>
      </c>
      <c r="AB5339">
        <v>11.6</v>
      </c>
      <c r="AC5339">
        <v>41</v>
      </c>
      <c r="AD5339">
        <v>218345</v>
      </c>
      <c r="AE5339">
        <v>94</v>
      </c>
      <c r="AF5339">
        <v>33</v>
      </c>
      <c r="AG5339" t="s">
        <v>46</v>
      </c>
      <c r="AH5339" t="s">
        <v>42</v>
      </c>
      <c r="AI5339" t="s">
        <v>43</v>
      </c>
      <c r="AJ5339">
        <v>40</v>
      </c>
      <c r="AK5339">
        <v>256</v>
      </c>
      <c r="AL5339">
        <v>0.1089</v>
      </c>
      <c r="AM5339">
        <v>0.93889999999999996</v>
      </c>
      <c r="AN5339">
        <v>0.87129999999999996</v>
      </c>
      <c r="AO5339">
        <f>Data[[#This Row],[labeller_confidence_score]]-Data[[#This Row],[cytodiffusion_classification_confidence]]</f>
        <v>-6.7599999999999993E-2</v>
      </c>
    </row>
    <row r="5340" spans="1:41" x14ac:dyDescent="0.3">
      <c r="A5340" t="s">
        <v>5413</v>
      </c>
      <c r="B5340" t="s">
        <v>81</v>
      </c>
      <c r="C5340">
        <v>1</v>
      </c>
      <c r="D5340" t="s">
        <v>82</v>
      </c>
      <c r="E5340">
        <v>18.350000000000001</v>
      </c>
      <c r="F5340">
        <v>76.599999999999994</v>
      </c>
      <c r="G5340">
        <v>0.442</v>
      </c>
      <c r="H5340">
        <v>0.19800000000000001</v>
      </c>
      <c r="I5340">
        <f>Data[[#This Row],[nucleus_area_pct]]/Data[[#This Row],[cytoplasm_ratio]]</f>
        <v>386.86868686868684</v>
      </c>
      <c r="J5340">
        <v>0.876</v>
      </c>
      <c r="K5340">
        <v>0.32100000000000001</v>
      </c>
      <c r="L5340">
        <v>0.88</v>
      </c>
      <c r="M5340">
        <v>1</v>
      </c>
      <c r="N5340">
        <v>0.93200000000000005</v>
      </c>
      <c r="O5340">
        <v>616</v>
      </c>
      <c r="P5340">
        <v>79</v>
      </c>
      <c r="Q5340">
        <v>185</v>
      </c>
      <c r="R5340">
        <v>139</v>
      </c>
      <c r="S5340">
        <v>209</v>
      </c>
      <c r="T5340">
        <f>(Data[[#This Row],[mean_r]]/256)*100</f>
        <v>72.265625</v>
      </c>
      <c r="U5340">
        <f>(Data[[#This Row],[mean_g]]/256)*100</f>
        <v>54.296875</v>
      </c>
      <c r="V5340">
        <f>(Data[[#This Row],[mean_b]]/256)*100</f>
        <v>81.640625</v>
      </c>
      <c r="W5340">
        <v>0.70699999999999996</v>
      </c>
      <c r="X5340" t="s">
        <v>51</v>
      </c>
      <c r="Y5340" t="s">
        <v>40</v>
      </c>
      <c r="Z5340">
        <v>2552</v>
      </c>
      <c r="AA5340">
        <v>5.71</v>
      </c>
      <c r="AB5340">
        <v>10.6</v>
      </c>
      <c r="AC5340">
        <v>42.7</v>
      </c>
      <c r="AD5340">
        <v>185403</v>
      </c>
      <c r="AE5340">
        <v>81.900000000000006</v>
      </c>
      <c r="AF5340">
        <v>34.4</v>
      </c>
      <c r="AG5340" t="s">
        <v>41</v>
      </c>
      <c r="AH5340" t="s">
        <v>68</v>
      </c>
      <c r="AI5340" t="s">
        <v>43</v>
      </c>
      <c r="AJ5340">
        <v>100</v>
      </c>
      <c r="AK5340">
        <v>224</v>
      </c>
      <c r="AL5340">
        <v>0.88819999999999999</v>
      </c>
      <c r="AM5340">
        <v>0.6724</v>
      </c>
      <c r="AN5340">
        <v>0.83819999999999995</v>
      </c>
      <c r="AO5340">
        <f>Data[[#This Row],[labeller_confidence_score]]-Data[[#This Row],[cytodiffusion_classification_confidence]]</f>
        <v>0.16579999999999995</v>
      </c>
    </row>
    <row r="5341" spans="1:41" x14ac:dyDescent="0.3">
      <c r="A5341" t="s">
        <v>5414</v>
      </c>
      <c r="B5341" t="s">
        <v>37</v>
      </c>
      <c r="C5341">
        <v>1</v>
      </c>
      <c r="D5341" t="s">
        <v>38</v>
      </c>
      <c r="E5341">
        <v>14.75</v>
      </c>
      <c r="F5341">
        <v>64.400000000000006</v>
      </c>
      <c r="G5341">
        <v>0.56599999999999995</v>
      </c>
      <c r="H5341">
        <v>0.34300000000000003</v>
      </c>
      <c r="I5341">
        <f>Data[[#This Row],[nucleus_area_pct]]/Data[[#This Row],[cytoplasm_ratio]]</f>
        <v>187.75510204081633</v>
      </c>
      <c r="J5341">
        <v>0.71799999999999997</v>
      </c>
      <c r="K5341">
        <v>0.54700000000000004</v>
      </c>
      <c r="L5341">
        <v>2.0099999999999998</v>
      </c>
      <c r="M5341">
        <v>6.1</v>
      </c>
      <c r="N5341">
        <v>0.76900000000000002</v>
      </c>
      <c r="O5341">
        <v>449</v>
      </c>
      <c r="P5341">
        <v>76</v>
      </c>
      <c r="Q5341">
        <v>189</v>
      </c>
      <c r="R5341">
        <v>131</v>
      </c>
      <c r="S5341">
        <v>192</v>
      </c>
      <c r="T5341">
        <f>(Data[[#This Row],[mean_r]]/256)*100</f>
        <v>73.828125</v>
      </c>
      <c r="U5341">
        <f>(Data[[#This Row],[mean_g]]/256)*100</f>
        <v>51.171875</v>
      </c>
      <c r="V5341">
        <f>(Data[[#This Row],[mean_b]]/256)*100</f>
        <v>75</v>
      </c>
      <c r="W5341">
        <v>0.68200000000000005</v>
      </c>
      <c r="X5341" t="s">
        <v>51</v>
      </c>
      <c r="Y5341" t="s">
        <v>40</v>
      </c>
      <c r="Z5341">
        <v>7119</v>
      </c>
      <c r="AA5341">
        <v>4.18</v>
      </c>
      <c r="AB5341">
        <v>14.7</v>
      </c>
      <c r="AC5341">
        <v>36.200000000000003</v>
      </c>
      <c r="AD5341">
        <v>266782</v>
      </c>
      <c r="AE5341">
        <v>79</v>
      </c>
      <c r="AF5341">
        <v>36.6</v>
      </c>
      <c r="AG5341" t="s">
        <v>46</v>
      </c>
      <c r="AH5341" t="s">
        <v>47</v>
      </c>
      <c r="AI5341" t="s">
        <v>52</v>
      </c>
      <c r="AJ5341">
        <v>40</v>
      </c>
      <c r="AK5341">
        <v>256</v>
      </c>
      <c r="AL5341">
        <v>0.85670000000000002</v>
      </c>
      <c r="AM5341">
        <v>0.79930000000000001</v>
      </c>
      <c r="AN5341">
        <v>0.88919999999999999</v>
      </c>
      <c r="AO5341">
        <f>Data[[#This Row],[labeller_confidence_score]]-Data[[#This Row],[cytodiffusion_classification_confidence]]</f>
        <v>8.989999999999998E-2</v>
      </c>
    </row>
    <row r="5342" spans="1:41" x14ac:dyDescent="0.3">
      <c r="A5342" t="s">
        <v>5415</v>
      </c>
      <c r="B5342" t="s">
        <v>60</v>
      </c>
      <c r="C5342">
        <v>0</v>
      </c>
      <c r="D5342" t="s">
        <v>50</v>
      </c>
      <c r="E5342">
        <v>16</v>
      </c>
      <c r="F5342">
        <v>72.7</v>
      </c>
      <c r="G5342">
        <v>0.501</v>
      </c>
      <c r="H5342">
        <v>0.44500000000000001</v>
      </c>
      <c r="I5342">
        <f>Data[[#This Row],[nucleus_area_pct]]/Data[[#This Row],[cytoplasm_ratio]]</f>
        <v>163.37078651685394</v>
      </c>
      <c r="J5342">
        <v>0.55900000000000005</v>
      </c>
      <c r="K5342">
        <v>0.47699999999999998</v>
      </c>
      <c r="L5342">
        <v>2.0499999999999998</v>
      </c>
      <c r="M5342">
        <v>1.4</v>
      </c>
      <c r="N5342">
        <v>0.68899999999999995</v>
      </c>
      <c r="O5342">
        <v>609</v>
      </c>
      <c r="P5342">
        <v>96</v>
      </c>
      <c r="Q5342">
        <v>203</v>
      </c>
      <c r="R5342">
        <v>168</v>
      </c>
      <c r="S5342">
        <v>184</v>
      </c>
      <c r="T5342">
        <f>(Data[[#This Row],[mean_r]]/256)*100</f>
        <v>79.296875</v>
      </c>
      <c r="U5342">
        <f>(Data[[#This Row],[mean_g]]/256)*100</f>
        <v>65.625</v>
      </c>
      <c r="V5342">
        <f>(Data[[#This Row],[mean_b]]/256)*100</f>
        <v>71.875</v>
      </c>
      <c r="W5342">
        <v>0.53400000000000003</v>
      </c>
      <c r="X5342" t="s">
        <v>51</v>
      </c>
      <c r="Y5342" t="s">
        <v>40</v>
      </c>
      <c r="Z5342">
        <v>6604</v>
      </c>
      <c r="AA5342">
        <v>5.68</v>
      </c>
      <c r="AB5342">
        <v>11.1</v>
      </c>
      <c r="AC5342">
        <v>40.299999999999997</v>
      </c>
      <c r="AD5342">
        <v>217320</v>
      </c>
      <c r="AE5342">
        <v>83.8</v>
      </c>
      <c r="AF5342">
        <v>33.1</v>
      </c>
      <c r="AG5342" t="s">
        <v>64</v>
      </c>
      <c r="AH5342" t="s">
        <v>47</v>
      </c>
      <c r="AI5342" t="s">
        <v>56</v>
      </c>
      <c r="AJ5342">
        <v>100</v>
      </c>
      <c r="AK5342">
        <v>512</v>
      </c>
      <c r="AL5342">
        <v>7.3300000000000004E-2</v>
      </c>
      <c r="AM5342">
        <v>0.95020000000000004</v>
      </c>
      <c r="AN5342">
        <v>0.93840000000000001</v>
      </c>
      <c r="AO5342">
        <f>Data[[#This Row],[labeller_confidence_score]]-Data[[#This Row],[cytodiffusion_classification_confidence]]</f>
        <v>-1.1800000000000033E-2</v>
      </c>
    </row>
    <row r="5343" spans="1:41" x14ac:dyDescent="0.3">
      <c r="A5343" t="s">
        <v>5416</v>
      </c>
      <c r="B5343" t="s">
        <v>89</v>
      </c>
      <c r="C5343">
        <v>1</v>
      </c>
      <c r="D5343" t="s">
        <v>38</v>
      </c>
      <c r="E5343">
        <v>13.38</v>
      </c>
      <c r="F5343">
        <v>54.7</v>
      </c>
      <c r="G5343">
        <v>0.51300000000000001</v>
      </c>
      <c r="H5343">
        <v>0.498</v>
      </c>
      <c r="I5343">
        <f>Data[[#This Row],[nucleus_area_pct]]/Data[[#This Row],[cytoplasm_ratio]]</f>
        <v>109.83935742971889</v>
      </c>
      <c r="J5343">
        <v>0.83299999999999996</v>
      </c>
      <c r="K5343">
        <v>0.502</v>
      </c>
      <c r="L5343">
        <v>4.91</v>
      </c>
      <c r="M5343">
        <v>3.4</v>
      </c>
      <c r="N5343">
        <v>0.73299999999999998</v>
      </c>
      <c r="O5343">
        <v>362</v>
      </c>
      <c r="P5343">
        <v>72</v>
      </c>
      <c r="Q5343">
        <v>231</v>
      </c>
      <c r="R5343">
        <v>143</v>
      </c>
      <c r="S5343">
        <v>164</v>
      </c>
      <c r="T5343">
        <f>(Data[[#This Row],[mean_r]]/256)*100</f>
        <v>90.234375</v>
      </c>
      <c r="U5343">
        <f>(Data[[#This Row],[mean_g]]/256)*100</f>
        <v>55.859375</v>
      </c>
      <c r="V5343">
        <f>(Data[[#This Row],[mean_b]]/256)*100</f>
        <v>64.0625</v>
      </c>
      <c r="W5343">
        <v>0.65200000000000002</v>
      </c>
      <c r="X5343" t="s">
        <v>63</v>
      </c>
      <c r="Y5343" t="s">
        <v>45</v>
      </c>
      <c r="Z5343">
        <v>6003</v>
      </c>
      <c r="AA5343">
        <v>4.74</v>
      </c>
      <c r="AB5343">
        <v>14.9</v>
      </c>
      <c r="AC5343">
        <v>39.1</v>
      </c>
      <c r="AD5343">
        <v>239792</v>
      </c>
      <c r="AE5343">
        <v>96.9</v>
      </c>
      <c r="AF5343">
        <v>36.299999999999997</v>
      </c>
      <c r="AG5343" t="s">
        <v>41</v>
      </c>
      <c r="AH5343" t="s">
        <v>47</v>
      </c>
      <c r="AI5343" t="s">
        <v>56</v>
      </c>
      <c r="AJ5343">
        <v>60</v>
      </c>
      <c r="AK5343">
        <v>224</v>
      </c>
      <c r="AL5343">
        <v>0.85589999999999999</v>
      </c>
      <c r="AM5343">
        <v>0.69610000000000005</v>
      </c>
      <c r="AN5343">
        <v>0.99609999999999999</v>
      </c>
      <c r="AO5343">
        <f>Data[[#This Row],[labeller_confidence_score]]-Data[[#This Row],[cytodiffusion_classification_confidence]]</f>
        <v>0.29999999999999993</v>
      </c>
    </row>
    <row r="5344" spans="1:41" x14ac:dyDescent="0.3">
      <c r="A5344" t="s">
        <v>5417</v>
      </c>
      <c r="B5344" t="s">
        <v>180</v>
      </c>
      <c r="C5344">
        <v>1</v>
      </c>
      <c r="D5344" t="s">
        <v>181</v>
      </c>
      <c r="E5344">
        <v>6.95</v>
      </c>
      <c r="F5344">
        <v>0</v>
      </c>
      <c r="G5344">
        <v>0</v>
      </c>
      <c r="H5344">
        <v>1</v>
      </c>
      <c r="I5344">
        <f>Data[[#This Row],[nucleus_area_pct]]/Data[[#This Row],[cytoplasm_ratio]]</f>
        <v>0</v>
      </c>
      <c r="J5344">
        <v>0.371</v>
      </c>
      <c r="K5344">
        <v>0.85</v>
      </c>
      <c r="L5344">
        <v>0.67</v>
      </c>
      <c r="M5344">
        <v>1</v>
      </c>
      <c r="N5344">
        <v>0.79100000000000004</v>
      </c>
      <c r="O5344">
        <v>162</v>
      </c>
      <c r="P5344">
        <v>64</v>
      </c>
      <c r="Q5344">
        <v>216</v>
      </c>
      <c r="R5344">
        <v>131</v>
      </c>
      <c r="S5344">
        <v>129</v>
      </c>
      <c r="T5344">
        <f>(Data[[#This Row],[mean_r]]/256)*100</f>
        <v>84.375</v>
      </c>
      <c r="U5344">
        <f>(Data[[#This Row],[mean_g]]/256)*100</f>
        <v>51.171875</v>
      </c>
      <c r="V5344">
        <f>(Data[[#This Row],[mean_b]]/256)*100</f>
        <v>50.390625</v>
      </c>
      <c r="W5344">
        <v>0.55900000000000005</v>
      </c>
      <c r="X5344" t="s">
        <v>51</v>
      </c>
      <c r="Y5344" t="s">
        <v>45</v>
      </c>
      <c r="Z5344">
        <v>6921</v>
      </c>
      <c r="AA5344">
        <v>4.5199999999999996</v>
      </c>
      <c r="AB5344">
        <v>13.9</v>
      </c>
      <c r="AC5344">
        <v>41.2</v>
      </c>
      <c r="AD5344">
        <v>334499</v>
      </c>
      <c r="AE5344">
        <v>94</v>
      </c>
      <c r="AF5344">
        <v>36</v>
      </c>
      <c r="AG5344" t="s">
        <v>64</v>
      </c>
      <c r="AH5344" t="s">
        <v>47</v>
      </c>
      <c r="AI5344" t="s">
        <v>52</v>
      </c>
      <c r="AJ5344">
        <v>100</v>
      </c>
      <c r="AK5344">
        <v>512</v>
      </c>
      <c r="AL5344">
        <v>0.89059999999999995</v>
      </c>
      <c r="AM5344">
        <v>0.63549999999999995</v>
      </c>
      <c r="AN5344">
        <v>0.89370000000000005</v>
      </c>
      <c r="AO5344">
        <f>Data[[#This Row],[labeller_confidence_score]]-Data[[#This Row],[cytodiffusion_classification_confidence]]</f>
        <v>0.2582000000000001</v>
      </c>
    </row>
    <row r="5345" spans="1:41" x14ac:dyDescent="0.3">
      <c r="A5345" t="s">
        <v>5418</v>
      </c>
      <c r="B5345" t="s">
        <v>62</v>
      </c>
      <c r="C5345">
        <v>0</v>
      </c>
      <c r="D5345" t="s">
        <v>50</v>
      </c>
      <c r="E5345">
        <v>11.22</v>
      </c>
      <c r="F5345">
        <v>85.5</v>
      </c>
      <c r="G5345">
        <v>0.74399999999999999</v>
      </c>
      <c r="H5345">
        <v>0.159</v>
      </c>
      <c r="I5345">
        <f>Data[[#This Row],[nucleus_area_pct]]/Data[[#This Row],[cytoplasm_ratio]]</f>
        <v>537.7358490566038</v>
      </c>
      <c r="J5345">
        <v>0.84</v>
      </c>
      <c r="K5345">
        <v>0.156</v>
      </c>
      <c r="L5345">
        <v>1.26</v>
      </c>
      <c r="M5345">
        <v>1</v>
      </c>
      <c r="N5345">
        <v>0.86499999999999999</v>
      </c>
      <c r="O5345">
        <v>226</v>
      </c>
      <c r="P5345">
        <v>74</v>
      </c>
      <c r="Q5345">
        <v>208</v>
      </c>
      <c r="R5345">
        <v>144</v>
      </c>
      <c r="S5345">
        <v>209</v>
      </c>
      <c r="T5345">
        <f>(Data[[#This Row],[mean_r]]/256)*100</f>
        <v>81.25</v>
      </c>
      <c r="U5345">
        <f>(Data[[#This Row],[mean_g]]/256)*100</f>
        <v>56.25</v>
      </c>
      <c r="V5345">
        <f>(Data[[#This Row],[mean_b]]/256)*100</f>
        <v>81.640625</v>
      </c>
      <c r="W5345">
        <v>0.65100000000000002</v>
      </c>
      <c r="X5345" t="s">
        <v>39</v>
      </c>
      <c r="Y5345" t="s">
        <v>40</v>
      </c>
      <c r="Z5345">
        <v>6657</v>
      </c>
      <c r="AA5345">
        <v>4.29</v>
      </c>
      <c r="AB5345">
        <v>15.5</v>
      </c>
      <c r="AC5345">
        <v>44.7</v>
      </c>
      <c r="AD5345">
        <v>399628</v>
      </c>
      <c r="AE5345">
        <v>97</v>
      </c>
      <c r="AF5345">
        <v>33.299999999999997</v>
      </c>
      <c r="AG5345" t="s">
        <v>64</v>
      </c>
      <c r="AH5345" t="s">
        <v>47</v>
      </c>
      <c r="AI5345" t="s">
        <v>56</v>
      </c>
      <c r="AJ5345">
        <v>100</v>
      </c>
      <c r="AK5345">
        <v>360</v>
      </c>
      <c r="AL5345">
        <v>0.1426</v>
      </c>
      <c r="AM5345">
        <v>0.92449999999999999</v>
      </c>
      <c r="AN5345">
        <v>0.95989999999999998</v>
      </c>
      <c r="AO5345">
        <f>Data[[#This Row],[labeller_confidence_score]]-Data[[#This Row],[cytodiffusion_classification_confidence]]</f>
        <v>3.5399999999999987E-2</v>
      </c>
    </row>
    <row r="5346" spans="1:41" x14ac:dyDescent="0.3">
      <c r="A5346" t="s">
        <v>5419</v>
      </c>
      <c r="B5346" t="s">
        <v>81</v>
      </c>
      <c r="C5346">
        <v>1</v>
      </c>
      <c r="D5346" t="s">
        <v>82</v>
      </c>
      <c r="E5346">
        <v>14.5</v>
      </c>
      <c r="F5346">
        <v>96.5</v>
      </c>
      <c r="G5346">
        <v>0.35099999999999998</v>
      </c>
      <c r="H5346">
        <v>0.153</v>
      </c>
      <c r="I5346">
        <f>Data[[#This Row],[nucleus_area_pct]]/Data[[#This Row],[cytoplasm_ratio]]</f>
        <v>630.718954248366</v>
      </c>
      <c r="J5346">
        <v>0.79400000000000004</v>
      </c>
      <c r="K5346">
        <v>0.222</v>
      </c>
      <c r="L5346">
        <v>0.99</v>
      </c>
      <c r="M5346">
        <v>1.1000000000000001</v>
      </c>
      <c r="N5346">
        <v>0.98199999999999998</v>
      </c>
      <c r="O5346">
        <v>701</v>
      </c>
      <c r="P5346">
        <v>94</v>
      </c>
      <c r="Q5346">
        <v>200</v>
      </c>
      <c r="R5346">
        <v>163</v>
      </c>
      <c r="S5346">
        <v>211</v>
      </c>
      <c r="T5346">
        <f>(Data[[#This Row],[mean_r]]/256)*100</f>
        <v>78.125</v>
      </c>
      <c r="U5346">
        <f>(Data[[#This Row],[mean_g]]/256)*100</f>
        <v>63.671875</v>
      </c>
      <c r="V5346">
        <f>(Data[[#This Row],[mean_b]]/256)*100</f>
        <v>82.421875</v>
      </c>
      <c r="W5346">
        <v>0.69599999999999995</v>
      </c>
      <c r="X5346" t="s">
        <v>63</v>
      </c>
      <c r="Y5346" t="s">
        <v>40</v>
      </c>
      <c r="Z5346">
        <v>7803</v>
      </c>
      <c r="AA5346">
        <v>4.7300000000000004</v>
      </c>
      <c r="AB5346">
        <v>15.3</v>
      </c>
      <c r="AC5346">
        <v>45.3</v>
      </c>
      <c r="AD5346">
        <v>242484</v>
      </c>
      <c r="AE5346">
        <v>93.5</v>
      </c>
      <c r="AF5346">
        <v>33.799999999999997</v>
      </c>
      <c r="AG5346" t="s">
        <v>46</v>
      </c>
      <c r="AH5346" t="s">
        <v>47</v>
      </c>
      <c r="AI5346" t="s">
        <v>56</v>
      </c>
      <c r="AJ5346">
        <v>60</v>
      </c>
      <c r="AK5346">
        <v>360</v>
      </c>
      <c r="AL5346">
        <v>0.90680000000000005</v>
      </c>
      <c r="AM5346">
        <v>0.76719999999999999</v>
      </c>
      <c r="AN5346">
        <v>0.60750000000000004</v>
      </c>
      <c r="AO5346">
        <f>Data[[#This Row],[labeller_confidence_score]]-Data[[#This Row],[cytodiffusion_classification_confidence]]</f>
        <v>-0.15969999999999995</v>
      </c>
    </row>
    <row r="5347" spans="1:41" x14ac:dyDescent="0.3">
      <c r="A5347" t="s">
        <v>5420</v>
      </c>
      <c r="B5347" t="s">
        <v>62</v>
      </c>
      <c r="C5347">
        <v>0</v>
      </c>
      <c r="D5347" t="s">
        <v>50</v>
      </c>
      <c r="E5347">
        <v>8.92</v>
      </c>
      <c r="F5347">
        <v>77.5</v>
      </c>
      <c r="G5347">
        <v>0.69399999999999995</v>
      </c>
      <c r="H5347">
        <v>0.18099999999999999</v>
      </c>
      <c r="I5347">
        <f>Data[[#This Row],[nucleus_area_pct]]/Data[[#This Row],[cytoplasm_ratio]]</f>
        <v>428.17679558011054</v>
      </c>
      <c r="J5347">
        <v>0.85099999999999998</v>
      </c>
      <c r="K5347">
        <v>0.316</v>
      </c>
      <c r="L5347">
        <v>1.45</v>
      </c>
      <c r="M5347">
        <v>1.1000000000000001</v>
      </c>
      <c r="N5347">
        <v>0.94199999999999995</v>
      </c>
      <c r="O5347">
        <v>288</v>
      </c>
      <c r="P5347">
        <v>51</v>
      </c>
      <c r="Q5347">
        <v>215</v>
      </c>
      <c r="R5347">
        <v>159</v>
      </c>
      <c r="S5347">
        <v>180</v>
      </c>
      <c r="T5347">
        <f>(Data[[#This Row],[mean_r]]/256)*100</f>
        <v>83.984375</v>
      </c>
      <c r="U5347">
        <f>(Data[[#This Row],[mean_g]]/256)*100</f>
        <v>62.109375</v>
      </c>
      <c r="V5347">
        <f>(Data[[#This Row],[mean_b]]/256)*100</f>
        <v>70.3125</v>
      </c>
      <c r="W5347">
        <v>0.66500000000000004</v>
      </c>
      <c r="X5347" t="s">
        <v>39</v>
      </c>
      <c r="Y5347" t="s">
        <v>45</v>
      </c>
      <c r="Z5347">
        <v>3840</v>
      </c>
      <c r="AA5347">
        <v>3.67</v>
      </c>
      <c r="AB5347">
        <v>11.3</v>
      </c>
      <c r="AC5347">
        <v>44.4</v>
      </c>
      <c r="AD5347">
        <v>231026</v>
      </c>
      <c r="AE5347">
        <v>72.3</v>
      </c>
      <c r="AF5347">
        <v>32.9</v>
      </c>
      <c r="AG5347" t="s">
        <v>64</v>
      </c>
      <c r="AH5347" t="s">
        <v>68</v>
      </c>
      <c r="AI5347" t="s">
        <v>52</v>
      </c>
      <c r="AJ5347">
        <v>100</v>
      </c>
      <c r="AK5347">
        <v>224</v>
      </c>
      <c r="AL5347">
        <v>7.7999999999999996E-3</v>
      </c>
      <c r="AM5347">
        <v>0.93530000000000002</v>
      </c>
      <c r="AN5347">
        <v>0.86509999999999998</v>
      </c>
      <c r="AO5347">
        <f>Data[[#This Row],[labeller_confidence_score]]-Data[[#This Row],[cytodiffusion_classification_confidence]]</f>
        <v>-7.020000000000004E-2</v>
      </c>
    </row>
    <row r="5348" spans="1:41" x14ac:dyDescent="0.3">
      <c r="A5348" t="s">
        <v>5421</v>
      </c>
      <c r="B5348" t="s">
        <v>85</v>
      </c>
      <c r="C5348">
        <v>0</v>
      </c>
      <c r="D5348" t="s">
        <v>50</v>
      </c>
      <c r="E5348">
        <v>11.9</v>
      </c>
      <c r="F5348">
        <v>56.8</v>
      </c>
      <c r="G5348">
        <v>0.64900000000000002</v>
      </c>
      <c r="H5348">
        <v>0.378</v>
      </c>
      <c r="I5348">
        <f>Data[[#This Row],[nucleus_area_pct]]/Data[[#This Row],[cytoplasm_ratio]]</f>
        <v>150.26455026455025</v>
      </c>
      <c r="J5348">
        <v>0.67900000000000005</v>
      </c>
      <c r="K5348">
        <v>0.35799999999999998</v>
      </c>
      <c r="L5348">
        <v>3.78</v>
      </c>
      <c r="M5348">
        <v>1.9</v>
      </c>
      <c r="N5348">
        <v>0.67200000000000004</v>
      </c>
      <c r="O5348">
        <v>368</v>
      </c>
      <c r="P5348">
        <v>66</v>
      </c>
      <c r="Q5348">
        <v>201</v>
      </c>
      <c r="R5348">
        <v>144</v>
      </c>
      <c r="S5348">
        <v>189</v>
      </c>
      <c r="T5348">
        <f>(Data[[#This Row],[mean_r]]/256)*100</f>
        <v>78.515625</v>
      </c>
      <c r="U5348">
        <f>(Data[[#This Row],[mean_g]]/256)*100</f>
        <v>56.25</v>
      </c>
      <c r="V5348">
        <f>(Data[[#This Row],[mean_b]]/256)*100</f>
        <v>73.828125</v>
      </c>
      <c r="W5348">
        <v>0.72299999999999998</v>
      </c>
      <c r="X5348" t="s">
        <v>51</v>
      </c>
      <c r="Y5348" t="s">
        <v>40</v>
      </c>
      <c r="Z5348">
        <v>10580</v>
      </c>
      <c r="AA5348">
        <v>6.39</v>
      </c>
      <c r="AB5348">
        <v>13.4</v>
      </c>
      <c r="AC5348">
        <v>20.3</v>
      </c>
      <c r="AD5348">
        <v>201563</v>
      </c>
      <c r="AE5348">
        <v>92</v>
      </c>
      <c r="AF5348">
        <v>34.799999999999997</v>
      </c>
      <c r="AG5348" t="s">
        <v>41</v>
      </c>
      <c r="AH5348" t="s">
        <v>68</v>
      </c>
      <c r="AI5348" t="s">
        <v>43</v>
      </c>
      <c r="AJ5348">
        <v>40</v>
      </c>
      <c r="AK5348">
        <v>360</v>
      </c>
      <c r="AL5348">
        <v>8.3400000000000002E-2</v>
      </c>
      <c r="AM5348">
        <v>0.89900000000000002</v>
      </c>
      <c r="AN5348">
        <v>0.85050000000000003</v>
      </c>
      <c r="AO5348">
        <f>Data[[#This Row],[labeller_confidence_score]]-Data[[#This Row],[cytodiffusion_classification_confidence]]</f>
        <v>-4.8499999999999988E-2</v>
      </c>
    </row>
    <row r="5349" spans="1:41" x14ac:dyDescent="0.3">
      <c r="A5349" t="s">
        <v>5422</v>
      </c>
      <c r="B5349" t="s">
        <v>54</v>
      </c>
      <c r="C5349">
        <v>0</v>
      </c>
      <c r="D5349" t="s">
        <v>54</v>
      </c>
      <c r="E5349">
        <v>8.09</v>
      </c>
      <c r="F5349">
        <v>0</v>
      </c>
      <c r="G5349">
        <v>0</v>
      </c>
      <c r="H5349">
        <v>1</v>
      </c>
      <c r="I5349">
        <f>Data[[#This Row],[nucleus_area_pct]]/Data[[#This Row],[cytoplasm_ratio]]</f>
        <v>0</v>
      </c>
      <c r="J5349">
        <v>0.84599999999999997</v>
      </c>
      <c r="K5349">
        <v>0.23400000000000001</v>
      </c>
      <c r="L5349">
        <v>0.73</v>
      </c>
      <c r="M5349">
        <v>1</v>
      </c>
      <c r="N5349">
        <v>0.95099999999999996</v>
      </c>
      <c r="O5349">
        <v>181</v>
      </c>
      <c r="P5349">
        <v>51</v>
      </c>
      <c r="Q5349">
        <v>232</v>
      </c>
      <c r="R5349">
        <v>138</v>
      </c>
      <c r="S5349">
        <v>121</v>
      </c>
      <c r="T5349">
        <f>(Data[[#This Row],[mean_r]]/256)*100</f>
        <v>90.625</v>
      </c>
      <c r="U5349">
        <f>(Data[[#This Row],[mean_g]]/256)*100</f>
        <v>53.90625</v>
      </c>
      <c r="V5349">
        <f>(Data[[#This Row],[mean_b]]/256)*100</f>
        <v>47.265625</v>
      </c>
      <c r="W5349">
        <v>0.60899999999999999</v>
      </c>
      <c r="X5349" t="s">
        <v>51</v>
      </c>
      <c r="Y5349" t="s">
        <v>45</v>
      </c>
      <c r="Z5349">
        <v>7545</v>
      </c>
      <c r="AA5349">
        <v>4.9400000000000004</v>
      </c>
      <c r="AB5349">
        <v>10.3</v>
      </c>
      <c r="AC5349">
        <v>48</v>
      </c>
      <c r="AD5349">
        <v>207358</v>
      </c>
      <c r="AE5349">
        <v>107.2</v>
      </c>
      <c r="AF5349">
        <v>34.299999999999997</v>
      </c>
      <c r="AG5349" t="s">
        <v>46</v>
      </c>
      <c r="AH5349" t="s">
        <v>42</v>
      </c>
      <c r="AI5349" t="s">
        <v>56</v>
      </c>
      <c r="AJ5349">
        <v>60</v>
      </c>
      <c r="AK5349">
        <v>360</v>
      </c>
      <c r="AL5349">
        <v>6.1400000000000003E-2</v>
      </c>
      <c r="AM5349">
        <v>0.9516</v>
      </c>
      <c r="AN5349">
        <v>0.96130000000000004</v>
      </c>
      <c r="AO5349">
        <f>Data[[#This Row],[labeller_confidence_score]]-Data[[#This Row],[cytodiffusion_classification_confidence]]</f>
        <v>9.7000000000000419E-3</v>
      </c>
    </row>
    <row r="5350" spans="1:41" x14ac:dyDescent="0.3">
      <c r="A5350" t="s">
        <v>5423</v>
      </c>
      <c r="B5350" t="s">
        <v>87</v>
      </c>
      <c r="C5350">
        <v>0</v>
      </c>
      <c r="D5350" t="s">
        <v>50</v>
      </c>
      <c r="E5350">
        <v>11.45</v>
      </c>
      <c r="F5350">
        <v>45.1</v>
      </c>
      <c r="G5350">
        <v>0.48</v>
      </c>
      <c r="H5350">
        <v>0.54800000000000004</v>
      </c>
      <c r="I5350">
        <f>Data[[#This Row],[nucleus_area_pct]]/Data[[#This Row],[cytoplasm_ratio]]</f>
        <v>82.299270072992698</v>
      </c>
      <c r="J5350">
        <v>0.79400000000000004</v>
      </c>
      <c r="K5350">
        <v>0.38500000000000001</v>
      </c>
      <c r="L5350">
        <v>4.25</v>
      </c>
      <c r="M5350">
        <v>2.4</v>
      </c>
      <c r="N5350">
        <v>0.79</v>
      </c>
      <c r="O5350">
        <v>412</v>
      </c>
      <c r="P5350">
        <v>84</v>
      </c>
      <c r="Q5350">
        <v>232</v>
      </c>
      <c r="R5350">
        <v>155</v>
      </c>
      <c r="S5350">
        <v>156</v>
      </c>
      <c r="T5350">
        <f>(Data[[#This Row],[mean_r]]/256)*100</f>
        <v>90.625</v>
      </c>
      <c r="U5350">
        <f>(Data[[#This Row],[mean_g]]/256)*100</f>
        <v>60.546875</v>
      </c>
      <c r="V5350">
        <f>(Data[[#This Row],[mean_b]]/256)*100</f>
        <v>60.9375</v>
      </c>
      <c r="W5350">
        <v>0.76500000000000001</v>
      </c>
      <c r="X5350" t="s">
        <v>51</v>
      </c>
      <c r="Y5350" t="s">
        <v>45</v>
      </c>
      <c r="Z5350">
        <v>6482</v>
      </c>
      <c r="AA5350">
        <v>5.72</v>
      </c>
      <c r="AB5350">
        <v>15.8</v>
      </c>
      <c r="AC5350">
        <v>40.4</v>
      </c>
      <c r="AD5350">
        <v>184578</v>
      </c>
      <c r="AE5350">
        <v>83.5</v>
      </c>
      <c r="AF5350">
        <v>31.4</v>
      </c>
      <c r="AG5350" t="s">
        <v>41</v>
      </c>
      <c r="AH5350" t="s">
        <v>68</v>
      </c>
      <c r="AI5350" t="s">
        <v>52</v>
      </c>
      <c r="AJ5350">
        <v>100</v>
      </c>
      <c r="AK5350">
        <v>512</v>
      </c>
      <c r="AL5350">
        <v>3.32E-2</v>
      </c>
      <c r="AM5350">
        <v>0.98219999999999996</v>
      </c>
      <c r="AN5350">
        <v>0.82640000000000002</v>
      </c>
      <c r="AO5350">
        <f>Data[[#This Row],[labeller_confidence_score]]-Data[[#This Row],[cytodiffusion_classification_confidence]]</f>
        <v>-0.15579999999999994</v>
      </c>
    </row>
    <row r="5351" spans="1:41" x14ac:dyDescent="0.3">
      <c r="A5351" t="s">
        <v>5424</v>
      </c>
      <c r="B5351" t="s">
        <v>54</v>
      </c>
      <c r="C5351">
        <v>0</v>
      </c>
      <c r="D5351" t="s">
        <v>54</v>
      </c>
      <c r="E5351">
        <v>7.6</v>
      </c>
      <c r="F5351">
        <v>0</v>
      </c>
      <c r="G5351">
        <v>0</v>
      </c>
      <c r="H5351">
        <v>1</v>
      </c>
      <c r="I5351">
        <f>Data[[#This Row],[nucleus_area_pct]]/Data[[#This Row],[cytoplasm_ratio]]</f>
        <v>0</v>
      </c>
      <c r="J5351">
        <v>0.89100000000000001</v>
      </c>
      <c r="K5351">
        <v>0.14299999999999999</v>
      </c>
      <c r="L5351">
        <v>0.25</v>
      </c>
      <c r="M5351">
        <v>1</v>
      </c>
      <c r="N5351">
        <v>0.93400000000000005</v>
      </c>
      <c r="O5351">
        <v>161</v>
      </c>
      <c r="P5351">
        <v>45</v>
      </c>
      <c r="Q5351">
        <v>236</v>
      </c>
      <c r="R5351">
        <v>139</v>
      </c>
      <c r="S5351">
        <v>145</v>
      </c>
      <c r="T5351">
        <f>(Data[[#This Row],[mean_r]]/256)*100</f>
        <v>92.1875</v>
      </c>
      <c r="U5351">
        <f>(Data[[#This Row],[mean_g]]/256)*100</f>
        <v>54.296875</v>
      </c>
      <c r="V5351">
        <f>(Data[[#This Row],[mean_b]]/256)*100</f>
        <v>56.640625</v>
      </c>
      <c r="W5351">
        <v>0.51600000000000001</v>
      </c>
      <c r="X5351" t="s">
        <v>39</v>
      </c>
      <c r="Y5351" t="s">
        <v>40</v>
      </c>
      <c r="Z5351">
        <v>5729</v>
      </c>
      <c r="AA5351">
        <v>4.5999999999999996</v>
      </c>
      <c r="AB5351">
        <v>14.6</v>
      </c>
      <c r="AC5351">
        <v>50.9</v>
      </c>
      <c r="AD5351">
        <v>281168</v>
      </c>
      <c r="AE5351">
        <v>101.6</v>
      </c>
      <c r="AF5351">
        <v>34.4</v>
      </c>
      <c r="AG5351" t="s">
        <v>41</v>
      </c>
      <c r="AH5351" t="s">
        <v>47</v>
      </c>
      <c r="AI5351" t="s">
        <v>56</v>
      </c>
      <c r="AJ5351">
        <v>60</v>
      </c>
      <c r="AK5351">
        <v>512</v>
      </c>
      <c r="AL5351">
        <v>8.0299999999999996E-2</v>
      </c>
      <c r="AM5351">
        <v>0.97209999999999996</v>
      </c>
      <c r="AN5351">
        <v>0.9647</v>
      </c>
      <c r="AO5351">
        <f>Data[[#This Row],[labeller_confidence_score]]-Data[[#This Row],[cytodiffusion_classification_confidence]]</f>
        <v>-7.3999999999999622E-3</v>
      </c>
    </row>
    <row r="5352" spans="1:41" x14ac:dyDescent="0.3">
      <c r="A5352" t="s">
        <v>5425</v>
      </c>
      <c r="B5352" t="s">
        <v>49</v>
      </c>
      <c r="C5352">
        <v>0</v>
      </c>
      <c r="D5352" t="s">
        <v>50</v>
      </c>
      <c r="E5352">
        <v>11.07</v>
      </c>
      <c r="F5352">
        <v>55.4</v>
      </c>
      <c r="G5352">
        <v>0.56699999999999995</v>
      </c>
      <c r="H5352">
        <v>0.36499999999999999</v>
      </c>
      <c r="I5352">
        <f>Data[[#This Row],[nucleus_area_pct]]/Data[[#This Row],[cytoplasm_ratio]]</f>
        <v>151.78082191780823</v>
      </c>
      <c r="J5352">
        <v>0.80400000000000005</v>
      </c>
      <c r="K5352">
        <v>0.34899999999999998</v>
      </c>
      <c r="L5352">
        <v>3.56</v>
      </c>
      <c r="M5352">
        <v>4</v>
      </c>
      <c r="N5352">
        <v>0.79300000000000004</v>
      </c>
      <c r="O5352">
        <v>450</v>
      </c>
      <c r="P5352">
        <v>65</v>
      </c>
      <c r="Q5352">
        <v>229</v>
      </c>
      <c r="R5352">
        <v>148</v>
      </c>
      <c r="S5352">
        <v>190</v>
      </c>
      <c r="T5352">
        <f>(Data[[#This Row],[mean_r]]/256)*100</f>
        <v>89.453125</v>
      </c>
      <c r="U5352">
        <f>(Data[[#This Row],[mean_g]]/256)*100</f>
        <v>57.8125</v>
      </c>
      <c r="V5352">
        <f>(Data[[#This Row],[mean_b]]/256)*100</f>
        <v>74.21875</v>
      </c>
      <c r="W5352">
        <v>0.63700000000000001</v>
      </c>
      <c r="X5352" t="s">
        <v>51</v>
      </c>
      <c r="Y5352" t="s">
        <v>40</v>
      </c>
      <c r="Z5352">
        <v>4457</v>
      </c>
      <c r="AA5352">
        <v>5.6</v>
      </c>
      <c r="AB5352">
        <v>14.7</v>
      </c>
      <c r="AC5352">
        <v>44.8</v>
      </c>
      <c r="AD5352">
        <v>212908</v>
      </c>
      <c r="AE5352">
        <v>72.599999999999994</v>
      </c>
      <c r="AF5352">
        <v>32.9</v>
      </c>
      <c r="AG5352" t="s">
        <v>41</v>
      </c>
      <c r="AH5352" t="s">
        <v>42</v>
      </c>
      <c r="AI5352" t="s">
        <v>52</v>
      </c>
      <c r="AJ5352">
        <v>100</v>
      </c>
      <c r="AK5352">
        <v>360</v>
      </c>
      <c r="AL5352">
        <v>2.0999999999999999E-3</v>
      </c>
      <c r="AM5352">
        <v>0.98640000000000005</v>
      </c>
      <c r="AN5352">
        <v>0.90429999999999999</v>
      </c>
      <c r="AO5352">
        <f>Data[[#This Row],[labeller_confidence_score]]-Data[[#This Row],[cytodiffusion_classification_confidence]]</f>
        <v>-8.2100000000000062E-2</v>
      </c>
    </row>
    <row r="5353" spans="1:41" x14ac:dyDescent="0.3">
      <c r="A5353" t="s">
        <v>5426</v>
      </c>
      <c r="B5353" t="s">
        <v>54</v>
      </c>
      <c r="C5353">
        <v>0</v>
      </c>
      <c r="D5353" t="s">
        <v>54</v>
      </c>
      <c r="E5353">
        <v>7.29</v>
      </c>
      <c r="F5353">
        <v>0</v>
      </c>
      <c r="G5353">
        <v>0</v>
      </c>
      <c r="H5353">
        <v>1</v>
      </c>
      <c r="I5353">
        <f>Data[[#This Row],[nucleus_area_pct]]/Data[[#This Row],[cytoplasm_ratio]]</f>
        <v>0</v>
      </c>
      <c r="J5353">
        <v>0.92700000000000005</v>
      </c>
      <c r="K5353">
        <v>0.24099999999999999</v>
      </c>
      <c r="L5353">
        <v>0.45</v>
      </c>
      <c r="M5353">
        <v>1</v>
      </c>
      <c r="N5353">
        <v>0.95799999999999996</v>
      </c>
      <c r="O5353">
        <v>153</v>
      </c>
      <c r="P5353">
        <v>45</v>
      </c>
      <c r="Q5353">
        <v>228</v>
      </c>
      <c r="R5353">
        <v>139</v>
      </c>
      <c r="S5353">
        <v>164</v>
      </c>
      <c r="T5353">
        <f>(Data[[#This Row],[mean_r]]/256)*100</f>
        <v>89.0625</v>
      </c>
      <c r="U5353">
        <f>(Data[[#This Row],[mean_g]]/256)*100</f>
        <v>54.296875</v>
      </c>
      <c r="V5353">
        <f>(Data[[#This Row],[mean_b]]/256)*100</f>
        <v>64.0625</v>
      </c>
      <c r="W5353">
        <v>0.47799999999999998</v>
      </c>
      <c r="X5353" t="s">
        <v>51</v>
      </c>
      <c r="Y5353" t="s">
        <v>45</v>
      </c>
      <c r="Z5353">
        <v>5802</v>
      </c>
      <c r="AA5353">
        <v>4.78</v>
      </c>
      <c r="AB5353">
        <v>10</v>
      </c>
      <c r="AC5353">
        <v>41.2</v>
      </c>
      <c r="AD5353">
        <v>248782</v>
      </c>
      <c r="AE5353">
        <v>81.400000000000006</v>
      </c>
      <c r="AF5353">
        <v>30.4</v>
      </c>
      <c r="AG5353" t="s">
        <v>41</v>
      </c>
      <c r="AH5353" t="s">
        <v>47</v>
      </c>
      <c r="AI5353" t="s">
        <v>52</v>
      </c>
      <c r="AJ5353">
        <v>100</v>
      </c>
      <c r="AK5353">
        <v>224</v>
      </c>
      <c r="AL5353">
        <v>0.1244</v>
      </c>
      <c r="AM5353">
        <v>0.88990000000000002</v>
      </c>
      <c r="AN5353">
        <v>0.87670000000000003</v>
      </c>
      <c r="AO5353">
        <f>Data[[#This Row],[labeller_confidence_score]]-Data[[#This Row],[cytodiffusion_classification_confidence]]</f>
        <v>-1.319999999999999E-2</v>
      </c>
    </row>
    <row r="5354" spans="1:41" x14ac:dyDescent="0.3">
      <c r="A5354" t="s">
        <v>5427</v>
      </c>
      <c r="B5354" t="s">
        <v>54</v>
      </c>
      <c r="C5354">
        <v>0</v>
      </c>
      <c r="D5354" t="s">
        <v>54</v>
      </c>
      <c r="E5354">
        <v>7.6</v>
      </c>
      <c r="F5354">
        <v>0</v>
      </c>
      <c r="G5354">
        <v>0</v>
      </c>
      <c r="H5354">
        <v>1</v>
      </c>
      <c r="I5354">
        <f>Data[[#This Row],[nucleus_area_pct]]/Data[[#This Row],[cytoplasm_ratio]]</f>
        <v>0</v>
      </c>
      <c r="J5354">
        <v>0.85399999999999998</v>
      </c>
      <c r="K5354">
        <v>0.158</v>
      </c>
      <c r="L5354">
        <v>0.36</v>
      </c>
      <c r="M5354">
        <v>1</v>
      </c>
      <c r="N5354">
        <v>0.93</v>
      </c>
      <c r="O5354">
        <v>184</v>
      </c>
      <c r="P5354">
        <v>51</v>
      </c>
      <c r="Q5354">
        <v>231</v>
      </c>
      <c r="R5354">
        <v>134</v>
      </c>
      <c r="S5354">
        <v>120</v>
      </c>
      <c r="T5354">
        <f>(Data[[#This Row],[mean_r]]/256)*100</f>
        <v>90.234375</v>
      </c>
      <c r="U5354">
        <f>(Data[[#This Row],[mean_g]]/256)*100</f>
        <v>52.34375</v>
      </c>
      <c r="V5354">
        <f>(Data[[#This Row],[mean_b]]/256)*100</f>
        <v>46.875</v>
      </c>
      <c r="W5354">
        <v>0.46800000000000003</v>
      </c>
      <c r="X5354" t="s">
        <v>39</v>
      </c>
      <c r="Y5354" t="s">
        <v>45</v>
      </c>
      <c r="Z5354">
        <v>5896</v>
      </c>
      <c r="AA5354">
        <v>5.65</v>
      </c>
      <c r="AB5354">
        <v>11.3</v>
      </c>
      <c r="AC5354">
        <v>45.2</v>
      </c>
      <c r="AD5354">
        <v>251650</v>
      </c>
      <c r="AE5354">
        <v>101.6</v>
      </c>
      <c r="AF5354">
        <v>31.9</v>
      </c>
      <c r="AG5354" t="s">
        <v>64</v>
      </c>
      <c r="AH5354" t="s">
        <v>68</v>
      </c>
      <c r="AI5354" t="s">
        <v>43</v>
      </c>
      <c r="AJ5354">
        <v>60</v>
      </c>
      <c r="AK5354">
        <v>224</v>
      </c>
      <c r="AL5354">
        <v>0.1176</v>
      </c>
      <c r="AM5354">
        <v>0.96740000000000004</v>
      </c>
      <c r="AN5354">
        <v>0.90620000000000001</v>
      </c>
      <c r="AO5354">
        <f>Data[[#This Row],[labeller_confidence_score]]-Data[[#This Row],[cytodiffusion_classification_confidence]]</f>
        <v>-6.1200000000000032E-2</v>
      </c>
    </row>
    <row r="5355" spans="1:41" x14ac:dyDescent="0.3">
      <c r="A5355" t="s">
        <v>5428</v>
      </c>
      <c r="B5355" t="s">
        <v>49</v>
      </c>
      <c r="C5355">
        <v>0</v>
      </c>
      <c r="D5355" t="s">
        <v>50</v>
      </c>
      <c r="E5355">
        <v>12.35</v>
      </c>
      <c r="F5355">
        <v>54.7</v>
      </c>
      <c r="G5355">
        <v>0.63</v>
      </c>
      <c r="H5355">
        <v>0.42299999999999999</v>
      </c>
      <c r="I5355">
        <f>Data[[#This Row],[nucleus_area_pct]]/Data[[#This Row],[cytoplasm_ratio]]</f>
        <v>129.31442080378253</v>
      </c>
      <c r="J5355">
        <v>0.76400000000000001</v>
      </c>
      <c r="K5355">
        <v>0.36799999999999999</v>
      </c>
      <c r="L5355">
        <v>3.24</v>
      </c>
      <c r="M5355">
        <v>3.3</v>
      </c>
      <c r="N5355">
        <v>0.79200000000000004</v>
      </c>
      <c r="O5355">
        <v>327</v>
      </c>
      <c r="P5355">
        <v>67</v>
      </c>
      <c r="Q5355">
        <v>220</v>
      </c>
      <c r="R5355">
        <v>172</v>
      </c>
      <c r="S5355">
        <v>177</v>
      </c>
      <c r="T5355">
        <f>(Data[[#This Row],[mean_r]]/256)*100</f>
        <v>85.9375</v>
      </c>
      <c r="U5355">
        <f>(Data[[#This Row],[mean_g]]/256)*100</f>
        <v>67.1875</v>
      </c>
      <c r="V5355">
        <f>(Data[[#This Row],[mean_b]]/256)*100</f>
        <v>69.140625</v>
      </c>
      <c r="W5355">
        <v>0.74099999999999999</v>
      </c>
      <c r="X5355" t="s">
        <v>51</v>
      </c>
      <c r="Y5355" t="s">
        <v>40</v>
      </c>
      <c r="Z5355">
        <v>6928</v>
      </c>
      <c r="AA5355">
        <v>4.17</v>
      </c>
      <c r="AB5355">
        <v>14.6</v>
      </c>
      <c r="AC5355">
        <v>45.6</v>
      </c>
      <c r="AD5355">
        <v>255093</v>
      </c>
      <c r="AE5355">
        <v>82.9</v>
      </c>
      <c r="AF5355">
        <v>33.6</v>
      </c>
      <c r="AG5355" t="s">
        <v>46</v>
      </c>
      <c r="AH5355" t="s">
        <v>47</v>
      </c>
      <c r="AI5355" t="s">
        <v>43</v>
      </c>
      <c r="AJ5355">
        <v>100</v>
      </c>
      <c r="AK5355">
        <v>360</v>
      </c>
      <c r="AL5355">
        <v>6.9599999999999995E-2</v>
      </c>
      <c r="AM5355">
        <v>0.92979999999999996</v>
      </c>
      <c r="AN5355">
        <v>0.92459999999999998</v>
      </c>
      <c r="AO5355">
        <f>Data[[#This Row],[labeller_confidence_score]]-Data[[#This Row],[cytodiffusion_classification_confidence]]</f>
        <v>-5.1999999999999824E-3</v>
      </c>
    </row>
    <row r="5356" spans="1:41" x14ac:dyDescent="0.3">
      <c r="A5356" t="s">
        <v>5429</v>
      </c>
      <c r="B5356" t="s">
        <v>49</v>
      </c>
      <c r="C5356">
        <v>0</v>
      </c>
      <c r="D5356" t="s">
        <v>50</v>
      </c>
      <c r="E5356">
        <v>14.91</v>
      </c>
      <c r="F5356">
        <v>54.6</v>
      </c>
      <c r="G5356">
        <v>0.63900000000000001</v>
      </c>
      <c r="H5356">
        <v>0.50800000000000001</v>
      </c>
      <c r="I5356">
        <f>Data[[#This Row],[nucleus_area_pct]]/Data[[#This Row],[cytoplasm_ratio]]</f>
        <v>107.48031496062993</v>
      </c>
      <c r="J5356">
        <v>0.69099999999999995</v>
      </c>
      <c r="K5356">
        <v>0.40500000000000003</v>
      </c>
      <c r="L5356">
        <v>3.27</v>
      </c>
      <c r="M5356">
        <v>3.7</v>
      </c>
      <c r="N5356">
        <v>0.78200000000000003</v>
      </c>
      <c r="O5356">
        <v>364</v>
      </c>
      <c r="P5356">
        <v>68</v>
      </c>
      <c r="Q5356">
        <v>208</v>
      </c>
      <c r="R5356">
        <v>177</v>
      </c>
      <c r="S5356">
        <v>212</v>
      </c>
      <c r="T5356">
        <f>(Data[[#This Row],[mean_r]]/256)*100</f>
        <v>81.25</v>
      </c>
      <c r="U5356">
        <f>(Data[[#This Row],[mean_g]]/256)*100</f>
        <v>69.140625</v>
      </c>
      <c r="V5356">
        <f>(Data[[#This Row],[mean_b]]/256)*100</f>
        <v>82.8125</v>
      </c>
      <c r="W5356">
        <v>0.748</v>
      </c>
      <c r="X5356" t="s">
        <v>63</v>
      </c>
      <c r="Y5356" t="s">
        <v>40</v>
      </c>
      <c r="Z5356">
        <v>9150</v>
      </c>
      <c r="AA5356">
        <v>4.54</v>
      </c>
      <c r="AB5356">
        <v>14.1</v>
      </c>
      <c r="AC5356">
        <v>41.4</v>
      </c>
      <c r="AD5356">
        <v>293226</v>
      </c>
      <c r="AE5356">
        <v>64.8</v>
      </c>
      <c r="AF5356">
        <v>34.1</v>
      </c>
      <c r="AG5356" t="s">
        <v>41</v>
      </c>
      <c r="AH5356" t="s">
        <v>68</v>
      </c>
      <c r="AI5356" t="s">
        <v>56</v>
      </c>
      <c r="AJ5356">
        <v>100</v>
      </c>
      <c r="AK5356">
        <v>256</v>
      </c>
      <c r="AL5356">
        <v>0.1082</v>
      </c>
      <c r="AM5356">
        <v>0.90429999999999999</v>
      </c>
      <c r="AN5356">
        <v>0.90620000000000001</v>
      </c>
      <c r="AO5356">
        <f>Data[[#This Row],[labeller_confidence_score]]-Data[[#This Row],[cytodiffusion_classification_confidence]]</f>
        <v>1.9000000000000128E-3</v>
      </c>
    </row>
    <row r="5357" spans="1:41" x14ac:dyDescent="0.3">
      <c r="A5357" t="s">
        <v>5430</v>
      </c>
      <c r="B5357" t="s">
        <v>54</v>
      </c>
      <c r="C5357">
        <v>0</v>
      </c>
      <c r="D5357" t="s">
        <v>54</v>
      </c>
      <c r="E5357">
        <v>8.06</v>
      </c>
      <c r="F5357">
        <v>0</v>
      </c>
      <c r="G5357">
        <v>0</v>
      </c>
      <c r="H5357">
        <v>1</v>
      </c>
      <c r="I5357">
        <f>Data[[#This Row],[nucleus_area_pct]]/Data[[#This Row],[cytoplasm_ratio]]</f>
        <v>0</v>
      </c>
      <c r="J5357">
        <v>0.86099999999999999</v>
      </c>
      <c r="K5357">
        <v>0.157</v>
      </c>
      <c r="L5357">
        <v>0.42</v>
      </c>
      <c r="M5357">
        <v>1</v>
      </c>
      <c r="N5357">
        <v>0.95099999999999996</v>
      </c>
      <c r="O5357">
        <v>163</v>
      </c>
      <c r="P5357">
        <v>49</v>
      </c>
      <c r="Q5357">
        <v>247</v>
      </c>
      <c r="R5357">
        <v>119</v>
      </c>
      <c r="S5357">
        <v>128</v>
      </c>
      <c r="T5357">
        <f>(Data[[#This Row],[mean_r]]/256)*100</f>
        <v>96.484375</v>
      </c>
      <c r="U5357">
        <f>(Data[[#This Row],[mean_g]]/256)*100</f>
        <v>46.484375</v>
      </c>
      <c r="V5357">
        <f>(Data[[#This Row],[mean_b]]/256)*100</f>
        <v>50</v>
      </c>
      <c r="W5357">
        <v>0.54200000000000004</v>
      </c>
      <c r="X5357" t="s">
        <v>51</v>
      </c>
      <c r="Y5357" t="s">
        <v>45</v>
      </c>
      <c r="Z5357">
        <v>2712</v>
      </c>
      <c r="AA5357">
        <v>4.75</v>
      </c>
      <c r="AB5357">
        <v>10.7</v>
      </c>
      <c r="AC5357">
        <v>38.6</v>
      </c>
      <c r="AD5357">
        <v>163979</v>
      </c>
      <c r="AE5357">
        <v>79</v>
      </c>
      <c r="AF5357">
        <v>33.9</v>
      </c>
      <c r="AG5357" t="s">
        <v>64</v>
      </c>
      <c r="AH5357" t="s">
        <v>47</v>
      </c>
      <c r="AI5357" t="s">
        <v>43</v>
      </c>
      <c r="AJ5357">
        <v>60</v>
      </c>
      <c r="AK5357">
        <v>256</v>
      </c>
      <c r="AL5357">
        <v>1.7600000000000001E-2</v>
      </c>
      <c r="AM5357">
        <v>0.84860000000000002</v>
      </c>
      <c r="AN5357">
        <v>0.90559999999999996</v>
      </c>
      <c r="AO5357">
        <f>Data[[#This Row],[labeller_confidence_score]]-Data[[#This Row],[cytodiffusion_classification_confidence]]</f>
        <v>5.699999999999994E-2</v>
      </c>
    </row>
    <row r="5358" spans="1:41" x14ac:dyDescent="0.3">
      <c r="A5358" t="s">
        <v>5431</v>
      </c>
      <c r="B5358" t="s">
        <v>62</v>
      </c>
      <c r="C5358">
        <v>0</v>
      </c>
      <c r="D5358" t="s">
        <v>50</v>
      </c>
      <c r="E5358">
        <v>9.32</v>
      </c>
      <c r="F5358">
        <v>82.1</v>
      </c>
      <c r="G5358">
        <v>0.78900000000000003</v>
      </c>
      <c r="H5358">
        <v>0.18099999999999999</v>
      </c>
      <c r="I5358">
        <f>Data[[#This Row],[nucleus_area_pct]]/Data[[#This Row],[cytoplasm_ratio]]</f>
        <v>453.59116022099448</v>
      </c>
      <c r="J5358">
        <v>0.84499999999999997</v>
      </c>
      <c r="K5358">
        <v>0.224</v>
      </c>
      <c r="L5358">
        <v>0.81</v>
      </c>
      <c r="M5358">
        <v>1.2</v>
      </c>
      <c r="N5358">
        <v>0.85</v>
      </c>
      <c r="O5358">
        <v>253</v>
      </c>
      <c r="P5358">
        <v>64</v>
      </c>
      <c r="Q5358">
        <v>195</v>
      </c>
      <c r="R5358">
        <v>163</v>
      </c>
      <c r="S5358">
        <v>215</v>
      </c>
      <c r="T5358">
        <f>(Data[[#This Row],[mean_r]]/256)*100</f>
        <v>76.171875</v>
      </c>
      <c r="U5358">
        <f>(Data[[#This Row],[mean_g]]/256)*100</f>
        <v>63.671875</v>
      </c>
      <c r="V5358">
        <f>(Data[[#This Row],[mean_b]]/256)*100</f>
        <v>83.984375</v>
      </c>
      <c r="W5358">
        <v>0.77</v>
      </c>
      <c r="X5358" t="s">
        <v>39</v>
      </c>
      <c r="Y5358" t="s">
        <v>45</v>
      </c>
      <c r="Z5358">
        <v>3994</v>
      </c>
      <c r="AA5358">
        <v>5.73</v>
      </c>
      <c r="AB5358">
        <v>12.4</v>
      </c>
      <c r="AC5358">
        <v>29.4</v>
      </c>
      <c r="AD5358">
        <v>304153</v>
      </c>
      <c r="AE5358">
        <v>91.2</v>
      </c>
      <c r="AF5358">
        <v>34</v>
      </c>
      <c r="AG5358" t="s">
        <v>46</v>
      </c>
      <c r="AH5358" t="s">
        <v>47</v>
      </c>
      <c r="AI5358" t="s">
        <v>43</v>
      </c>
      <c r="AJ5358">
        <v>60</v>
      </c>
      <c r="AK5358">
        <v>224</v>
      </c>
      <c r="AL5358">
        <v>0.13220000000000001</v>
      </c>
      <c r="AM5358">
        <v>0.84660000000000002</v>
      </c>
      <c r="AN5358">
        <v>0.97140000000000004</v>
      </c>
      <c r="AO5358">
        <f>Data[[#This Row],[labeller_confidence_score]]-Data[[#This Row],[cytodiffusion_classification_confidence]]</f>
        <v>0.12480000000000002</v>
      </c>
    </row>
    <row r="5359" spans="1:41" x14ac:dyDescent="0.3">
      <c r="A5359" t="s">
        <v>5432</v>
      </c>
      <c r="B5359" t="s">
        <v>49</v>
      </c>
      <c r="C5359">
        <v>0</v>
      </c>
      <c r="D5359" t="s">
        <v>50</v>
      </c>
      <c r="E5359">
        <v>10.92</v>
      </c>
      <c r="F5359">
        <v>60</v>
      </c>
      <c r="G5359">
        <v>0.59</v>
      </c>
      <c r="H5359">
        <v>0.56299999999999994</v>
      </c>
      <c r="I5359">
        <f>Data[[#This Row],[nucleus_area_pct]]/Data[[#This Row],[cytoplasm_ratio]]</f>
        <v>106.57193605683838</v>
      </c>
      <c r="J5359">
        <v>0.79200000000000004</v>
      </c>
      <c r="K5359">
        <v>0.371</v>
      </c>
      <c r="L5359">
        <v>2.94</v>
      </c>
      <c r="M5359">
        <v>2.5</v>
      </c>
      <c r="N5359">
        <v>0.80400000000000005</v>
      </c>
      <c r="O5359">
        <v>406</v>
      </c>
      <c r="P5359">
        <v>74</v>
      </c>
      <c r="Q5359">
        <v>188</v>
      </c>
      <c r="R5359">
        <v>156</v>
      </c>
      <c r="S5359">
        <v>193</v>
      </c>
      <c r="T5359">
        <f>(Data[[#This Row],[mean_r]]/256)*100</f>
        <v>73.4375</v>
      </c>
      <c r="U5359">
        <f>(Data[[#This Row],[mean_g]]/256)*100</f>
        <v>60.9375</v>
      </c>
      <c r="V5359">
        <f>(Data[[#This Row],[mean_b]]/256)*100</f>
        <v>75.390625</v>
      </c>
      <c r="W5359">
        <v>0.69699999999999995</v>
      </c>
      <c r="X5359" t="s">
        <v>51</v>
      </c>
      <c r="Y5359" t="s">
        <v>40</v>
      </c>
      <c r="Z5359">
        <v>2350</v>
      </c>
      <c r="AA5359">
        <v>5.9</v>
      </c>
      <c r="AB5359">
        <v>13.5</v>
      </c>
      <c r="AC5359">
        <v>42.4</v>
      </c>
      <c r="AD5359">
        <v>271702</v>
      </c>
      <c r="AE5359">
        <v>84.6</v>
      </c>
      <c r="AF5359">
        <v>32.9</v>
      </c>
      <c r="AG5359" t="s">
        <v>41</v>
      </c>
      <c r="AH5359" t="s">
        <v>42</v>
      </c>
      <c r="AI5359" t="s">
        <v>56</v>
      </c>
      <c r="AJ5359">
        <v>100</v>
      </c>
      <c r="AK5359">
        <v>360</v>
      </c>
      <c r="AL5359">
        <v>0.1167</v>
      </c>
      <c r="AM5359">
        <v>0.98089999999999999</v>
      </c>
      <c r="AN5359">
        <v>0.91759999999999997</v>
      </c>
      <c r="AO5359">
        <f>Data[[#This Row],[labeller_confidence_score]]-Data[[#This Row],[cytodiffusion_classification_confidence]]</f>
        <v>-6.3300000000000023E-2</v>
      </c>
    </row>
    <row r="5360" spans="1:41" x14ac:dyDescent="0.3">
      <c r="A5360" t="s">
        <v>5433</v>
      </c>
      <c r="B5360" t="s">
        <v>54</v>
      </c>
      <c r="C5360">
        <v>0</v>
      </c>
      <c r="D5360" t="s">
        <v>54</v>
      </c>
      <c r="E5360">
        <v>7.49</v>
      </c>
      <c r="F5360">
        <v>0</v>
      </c>
      <c r="G5360">
        <v>0</v>
      </c>
      <c r="H5360">
        <v>1</v>
      </c>
      <c r="I5360">
        <f>Data[[#This Row],[nucleus_area_pct]]/Data[[#This Row],[cytoplasm_ratio]]</f>
        <v>0</v>
      </c>
      <c r="J5360">
        <v>0.94099999999999995</v>
      </c>
      <c r="K5360">
        <v>0.21299999999999999</v>
      </c>
      <c r="L5360">
        <v>0.37</v>
      </c>
      <c r="M5360">
        <v>1</v>
      </c>
      <c r="N5360">
        <v>0.93300000000000005</v>
      </c>
      <c r="O5360">
        <v>171</v>
      </c>
      <c r="P5360">
        <v>46</v>
      </c>
      <c r="Q5360">
        <v>229</v>
      </c>
      <c r="R5360">
        <v>132</v>
      </c>
      <c r="S5360">
        <v>128</v>
      </c>
      <c r="T5360">
        <f>(Data[[#This Row],[mean_r]]/256)*100</f>
        <v>89.453125</v>
      </c>
      <c r="U5360">
        <f>(Data[[#This Row],[mean_g]]/256)*100</f>
        <v>51.5625</v>
      </c>
      <c r="V5360">
        <f>(Data[[#This Row],[mean_b]]/256)*100</f>
        <v>50</v>
      </c>
      <c r="W5360">
        <v>0.39200000000000002</v>
      </c>
      <c r="X5360" t="s">
        <v>39</v>
      </c>
      <c r="Y5360" t="s">
        <v>40</v>
      </c>
      <c r="Z5360">
        <v>7639</v>
      </c>
      <c r="AA5360">
        <v>6.5</v>
      </c>
      <c r="AB5360">
        <v>12.4</v>
      </c>
      <c r="AC5360">
        <v>43.9</v>
      </c>
      <c r="AD5360">
        <v>187911</v>
      </c>
      <c r="AE5360">
        <v>91.4</v>
      </c>
      <c r="AF5360">
        <v>32.200000000000003</v>
      </c>
      <c r="AG5360" t="s">
        <v>64</v>
      </c>
      <c r="AH5360" t="s">
        <v>42</v>
      </c>
      <c r="AI5360" t="s">
        <v>52</v>
      </c>
      <c r="AJ5360">
        <v>40</v>
      </c>
      <c r="AK5360">
        <v>224</v>
      </c>
      <c r="AL5360">
        <v>6.7100000000000007E-2</v>
      </c>
      <c r="AM5360">
        <v>0.91890000000000005</v>
      </c>
      <c r="AN5360">
        <v>0.96040000000000003</v>
      </c>
      <c r="AO5360">
        <f>Data[[#This Row],[labeller_confidence_score]]-Data[[#This Row],[cytodiffusion_classification_confidence]]</f>
        <v>4.1499999999999981E-2</v>
      </c>
    </row>
    <row r="5361" spans="1:41" x14ac:dyDescent="0.3">
      <c r="A5361" t="s">
        <v>5434</v>
      </c>
      <c r="B5361" t="s">
        <v>74</v>
      </c>
      <c r="C5361">
        <v>0</v>
      </c>
      <c r="D5361" t="s">
        <v>75</v>
      </c>
      <c r="E5361">
        <v>2.89</v>
      </c>
      <c r="F5361">
        <v>0</v>
      </c>
      <c r="G5361">
        <v>0</v>
      </c>
      <c r="H5361">
        <v>1</v>
      </c>
      <c r="I5361">
        <f>Data[[#This Row],[nucleus_area_pct]]/Data[[#This Row],[cytoplasm_ratio]]</f>
        <v>0</v>
      </c>
      <c r="J5361">
        <v>0.78300000000000003</v>
      </c>
      <c r="K5361">
        <v>0.34499999999999997</v>
      </c>
      <c r="L5361">
        <v>2.94</v>
      </c>
      <c r="M5361">
        <v>1</v>
      </c>
      <c r="N5361">
        <v>0.79200000000000004</v>
      </c>
      <c r="O5361">
        <v>22</v>
      </c>
      <c r="P5361">
        <v>12</v>
      </c>
      <c r="Q5361">
        <v>209</v>
      </c>
      <c r="R5361">
        <v>127</v>
      </c>
      <c r="S5361">
        <v>160</v>
      </c>
      <c r="T5361">
        <f>(Data[[#This Row],[mean_r]]/256)*100</f>
        <v>81.640625</v>
      </c>
      <c r="U5361">
        <f>(Data[[#This Row],[mean_g]]/256)*100</f>
        <v>49.609375</v>
      </c>
      <c r="V5361">
        <f>(Data[[#This Row],[mean_b]]/256)*100</f>
        <v>62.5</v>
      </c>
      <c r="W5361">
        <v>0.55300000000000005</v>
      </c>
      <c r="X5361" t="s">
        <v>51</v>
      </c>
      <c r="Y5361" t="s">
        <v>45</v>
      </c>
      <c r="Z5361">
        <v>9716</v>
      </c>
      <c r="AA5361">
        <v>4.97</v>
      </c>
      <c r="AB5361">
        <v>20</v>
      </c>
      <c r="AC5361">
        <v>38.200000000000003</v>
      </c>
      <c r="AD5361">
        <v>152602</v>
      </c>
      <c r="AE5361">
        <v>88.5</v>
      </c>
      <c r="AF5361">
        <v>34.700000000000003</v>
      </c>
      <c r="AG5361" t="s">
        <v>41</v>
      </c>
      <c r="AH5361" t="s">
        <v>42</v>
      </c>
      <c r="AI5361" t="s">
        <v>52</v>
      </c>
      <c r="AJ5361">
        <v>100</v>
      </c>
      <c r="AK5361">
        <v>224</v>
      </c>
      <c r="AL5361">
        <v>0.1182</v>
      </c>
      <c r="AM5361">
        <v>0.92059999999999997</v>
      </c>
      <c r="AN5361">
        <v>0.83589999999999998</v>
      </c>
      <c r="AO5361">
        <f>Data[[#This Row],[labeller_confidence_score]]-Data[[#This Row],[cytodiffusion_classification_confidence]]</f>
        <v>-8.4699999999999998E-2</v>
      </c>
    </row>
    <row r="5362" spans="1:41" x14ac:dyDescent="0.3">
      <c r="A5362" t="s">
        <v>5435</v>
      </c>
      <c r="B5362" t="s">
        <v>49</v>
      </c>
      <c r="C5362">
        <v>0</v>
      </c>
      <c r="D5362" t="s">
        <v>50</v>
      </c>
      <c r="E5362">
        <v>10.3</v>
      </c>
      <c r="F5362">
        <v>56.5</v>
      </c>
      <c r="G5362">
        <v>0.60399999999999998</v>
      </c>
      <c r="H5362">
        <v>0.41499999999999998</v>
      </c>
      <c r="I5362">
        <f>Data[[#This Row],[nucleus_area_pct]]/Data[[#This Row],[cytoplasm_ratio]]</f>
        <v>136.14457831325302</v>
      </c>
      <c r="J5362">
        <v>0.89500000000000002</v>
      </c>
      <c r="K5362">
        <v>0.38100000000000001</v>
      </c>
      <c r="L5362">
        <v>2.42</v>
      </c>
      <c r="M5362">
        <v>3.3</v>
      </c>
      <c r="N5362">
        <v>0.82299999999999995</v>
      </c>
      <c r="O5362">
        <v>442</v>
      </c>
      <c r="P5362">
        <v>69</v>
      </c>
      <c r="Q5362">
        <v>194</v>
      </c>
      <c r="R5362">
        <v>143</v>
      </c>
      <c r="S5362">
        <v>175</v>
      </c>
      <c r="T5362">
        <f>(Data[[#This Row],[mean_r]]/256)*100</f>
        <v>75.78125</v>
      </c>
      <c r="U5362">
        <f>(Data[[#This Row],[mean_g]]/256)*100</f>
        <v>55.859375</v>
      </c>
      <c r="V5362">
        <f>(Data[[#This Row],[mean_b]]/256)*100</f>
        <v>68.359375</v>
      </c>
      <c r="W5362">
        <v>0.61099999999999999</v>
      </c>
      <c r="X5362" t="s">
        <v>39</v>
      </c>
      <c r="Y5362" t="s">
        <v>40</v>
      </c>
      <c r="Z5362">
        <v>4162</v>
      </c>
      <c r="AA5362">
        <v>4.12</v>
      </c>
      <c r="AB5362">
        <v>14.9</v>
      </c>
      <c r="AC5362">
        <v>51.3</v>
      </c>
      <c r="AD5362">
        <v>266719</v>
      </c>
      <c r="AE5362">
        <v>72.8</v>
      </c>
      <c r="AF5362">
        <v>35.700000000000003</v>
      </c>
      <c r="AG5362" t="s">
        <v>46</v>
      </c>
      <c r="AH5362" t="s">
        <v>42</v>
      </c>
      <c r="AI5362" t="s">
        <v>52</v>
      </c>
      <c r="AJ5362">
        <v>100</v>
      </c>
      <c r="AK5362">
        <v>224</v>
      </c>
      <c r="AL5362">
        <v>3.4099999999999998E-2</v>
      </c>
      <c r="AM5362">
        <v>0.99690000000000001</v>
      </c>
      <c r="AN5362">
        <v>0.97840000000000005</v>
      </c>
      <c r="AO5362">
        <f>Data[[#This Row],[labeller_confidence_score]]-Data[[#This Row],[cytodiffusion_classification_confidence]]</f>
        <v>-1.8499999999999961E-2</v>
      </c>
    </row>
    <row r="5363" spans="1:41" x14ac:dyDescent="0.3">
      <c r="A5363" t="s">
        <v>5436</v>
      </c>
      <c r="B5363" t="s">
        <v>49</v>
      </c>
      <c r="C5363">
        <v>0</v>
      </c>
      <c r="D5363" t="s">
        <v>50</v>
      </c>
      <c r="E5363">
        <v>11.18</v>
      </c>
      <c r="F5363">
        <v>54.5</v>
      </c>
      <c r="G5363">
        <v>0.58299999999999996</v>
      </c>
      <c r="H5363">
        <v>0.54500000000000004</v>
      </c>
      <c r="I5363">
        <f>Data[[#This Row],[nucleus_area_pct]]/Data[[#This Row],[cytoplasm_ratio]]</f>
        <v>99.999999999999986</v>
      </c>
      <c r="J5363">
        <v>0.66900000000000004</v>
      </c>
      <c r="K5363">
        <v>0.33900000000000002</v>
      </c>
      <c r="L5363">
        <v>2.14</v>
      </c>
      <c r="M5363">
        <v>3.5</v>
      </c>
      <c r="N5363">
        <v>0.83399999999999996</v>
      </c>
      <c r="O5363">
        <v>499</v>
      </c>
      <c r="P5363">
        <v>72</v>
      </c>
      <c r="Q5363">
        <v>225</v>
      </c>
      <c r="R5363">
        <v>168</v>
      </c>
      <c r="S5363">
        <v>178</v>
      </c>
      <c r="T5363">
        <f>(Data[[#This Row],[mean_r]]/256)*100</f>
        <v>87.890625</v>
      </c>
      <c r="U5363">
        <f>(Data[[#This Row],[mean_g]]/256)*100</f>
        <v>65.625</v>
      </c>
      <c r="V5363">
        <f>(Data[[#This Row],[mean_b]]/256)*100</f>
        <v>69.53125</v>
      </c>
      <c r="W5363">
        <v>0.55100000000000005</v>
      </c>
      <c r="X5363" t="s">
        <v>51</v>
      </c>
      <c r="Y5363" t="s">
        <v>45</v>
      </c>
      <c r="Z5363">
        <v>7687</v>
      </c>
      <c r="AA5363">
        <v>5.95</v>
      </c>
      <c r="AB5363">
        <v>13.1</v>
      </c>
      <c r="AC5363">
        <v>41.4</v>
      </c>
      <c r="AD5363">
        <v>226233</v>
      </c>
      <c r="AE5363">
        <v>78</v>
      </c>
      <c r="AF5363">
        <v>34.6</v>
      </c>
      <c r="AG5363" t="s">
        <v>64</v>
      </c>
      <c r="AH5363" t="s">
        <v>47</v>
      </c>
      <c r="AI5363" t="s">
        <v>43</v>
      </c>
      <c r="AJ5363">
        <v>100</v>
      </c>
      <c r="AK5363">
        <v>360</v>
      </c>
      <c r="AL5363">
        <v>4.02E-2</v>
      </c>
      <c r="AM5363">
        <v>0.90359999999999996</v>
      </c>
      <c r="AN5363">
        <v>0.86829999999999996</v>
      </c>
      <c r="AO5363">
        <f>Data[[#This Row],[labeller_confidence_score]]-Data[[#This Row],[cytodiffusion_classification_confidence]]</f>
        <v>-3.5299999999999998E-2</v>
      </c>
    </row>
    <row r="5364" spans="1:41" x14ac:dyDescent="0.3">
      <c r="A5364" t="s">
        <v>5437</v>
      </c>
      <c r="B5364" t="s">
        <v>49</v>
      </c>
      <c r="C5364">
        <v>0</v>
      </c>
      <c r="D5364" t="s">
        <v>50</v>
      </c>
      <c r="E5364">
        <v>12.9</v>
      </c>
      <c r="F5364">
        <v>48.9</v>
      </c>
      <c r="G5364">
        <v>0.54200000000000004</v>
      </c>
      <c r="H5364">
        <v>0.40899999999999997</v>
      </c>
      <c r="I5364">
        <f>Data[[#This Row],[nucleus_area_pct]]/Data[[#This Row],[cytoplasm_ratio]]</f>
        <v>119.55990220048901</v>
      </c>
      <c r="J5364">
        <v>0.80800000000000005</v>
      </c>
      <c r="K5364">
        <v>0.36299999999999999</v>
      </c>
      <c r="L5364">
        <v>2.93</v>
      </c>
      <c r="M5364">
        <v>3.4</v>
      </c>
      <c r="N5364">
        <v>0.92200000000000004</v>
      </c>
      <c r="O5364">
        <v>399</v>
      </c>
      <c r="P5364">
        <v>63</v>
      </c>
      <c r="Q5364">
        <v>218</v>
      </c>
      <c r="R5364">
        <v>157</v>
      </c>
      <c r="S5364">
        <v>163</v>
      </c>
      <c r="T5364">
        <f>(Data[[#This Row],[mean_r]]/256)*100</f>
        <v>85.15625</v>
      </c>
      <c r="U5364">
        <f>(Data[[#This Row],[mean_g]]/256)*100</f>
        <v>61.328125</v>
      </c>
      <c r="V5364">
        <f>(Data[[#This Row],[mean_b]]/256)*100</f>
        <v>63.671875</v>
      </c>
      <c r="W5364">
        <v>0.80600000000000005</v>
      </c>
      <c r="X5364" t="s">
        <v>51</v>
      </c>
      <c r="Y5364" t="s">
        <v>45</v>
      </c>
      <c r="Z5364">
        <v>6118</v>
      </c>
      <c r="AA5364">
        <v>4.72</v>
      </c>
      <c r="AB5364">
        <v>15.4</v>
      </c>
      <c r="AC5364">
        <v>43.2</v>
      </c>
      <c r="AD5364">
        <v>258805</v>
      </c>
      <c r="AE5364">
        <v>110.3</v>
      </c>
      <c r="AF5364">
        <v>30.9</v>
      </c>
      <c r="AG5364" t="s">
        <v>46</v>
      </c>
      <c r="AH5364" t="s">
        <v>68</v>
      </c>
      <c r="AI5364" t="s">
        <v>56</v>
      </c>
      <c r="AJ5364">
        <v>40</v>
      </c>
      <c r="AK5364">
        <v>224</v>
      </c>
      <c r="AL5364">
        <v>0.1996</v>
      </c>
      <c r="AM5364">
        <v>0.90759999999999996</v>
      </c>
      <c r="AN5364">
        <v>0.96099999999999997</v>
      </c>
      <c r="AO5364">
        <f>Data[[#This Row],[labeller_confidence_score]]-Data[[#This Row],[cytodiffusion_classification_confidence]]</f>
        <v>5.3400000000000003E-2</v>
      </c>
    </row>
    <row r="5365" spans="1:41" x14ac:dyDescent="0.3">
      <c r="A5365" t="s">
        <v>5438</v>
      </c>
      <c r="B5365" t="s">
        <v>54</v>
      </c>
      <c r="C5365">
        <v>0</v>
      </c>
      <c r="D5365" t="s">
        <v>54</v>
      </c>
      <c r="E5365">
        <v>7.8</v>
      </c>
      <c r="F5365">
        <v>0</v>
      </c>
      <c r="G5365">
        <v>0</v>
      </c>
      <c r="H5365">
        <v>1</v>
      </c>
      <c r="I5365">
        <f>Data[[#This Row],[nucleus_area_pct]]/Data[[#This Row],[cytoplasm_ratio]]</f>
        <v>0</v>
      </c>
      <c r="J5365">
        <v>0.85699999999999998</v>
      </c>
      <c r="K5365">
        <v>0.16700000000000001</v>
      </c>
      <c r="L5365">
        <v>0.59</v>
      </c>
      <c r="M5365">
        <v>1</v>
      </c>
      <c r="N5365">
        <v>1</v>
      </c>
      <c r="O5365">
        <v>197</v>
      </c>
      <c r="P5365">
        <v>37</v>
      </c>
      <c r="Q5365">
        <v>241</v>
      </c>
      <c r="R5365">
        <v>134</v>
      </c>
      <c r="S5365">
        <v>123</v>
      </c>
      <c r="T5365">
        <f>(Data[[#This Row],[mean_r]]/256)*100</f>
        <v>94.140625</v>
      </c>
      <c r="U5365">
        <f>(Data[[#This Row],[mean_g]]/256)*100</f>
        <v>52.34375</v>
      </c>
      <c r="V5365">
        <f>(Data[[#This Row],[mean_b]]/256)*100</f>
        <v>48.046875</v>
      </c>
      <c r="W5365">
        <v>0.54100000000000004</v>
      </c>
      <c r="X5365" t="s">
        <v>51</v>
      </c>
      <c r="Y5365" t="s">
        <v>45</v>
      </c>
      <c r="Z5365">
        <v>8054</v>
      </c>
      <c r="AA5365">
        <v>4.18</v>
      </c>
      <c r="AB5365">
        <v>10.7</v>
      </c>
      <c r="AC5365">
        <v>39.4</v>
      </c>
      <c r="AD5365">
        <v>268609</v>
      </c>
      <c r="AE5365">
        <v>91.9</v>
      </c>
      <c r="AF5365">
        <v>33.6</v>
      </c>
      <c r="AG5365" t="s">
        <v>46</v>
      </c>
      <c r="AH5365" t="s">
        <v>47</v>
      </c>
      <c r="AI5365" t="s">
        <v>52</v>
      </c>
      <c r="AJ5365">
        <v>40</v>
      </c>
      <c r="AK5365">
        <v>224</v>
      </c>
      <c r="AL5365">
        <v>0.1208</v>
      </c>
      <c r="AM5365">
        <v>0.94040000000000001</v>
      </c>
      <c r="AN5365">
        <v>0.87849999999999995</v>
      </c>
      <c r="AO5365">
        <f>Data[[#This Row],[labeller_confidence_score]]-Data[[#This Row],[cytodiffusion_classification_confidence]]</f>
        <v>-6.1900000000000066E-2</v>
      </c>
    </row>
    <row r="5366" spans="1:41" x14ac:dyDescent="0.3">
      <c r="A5366" t="s">
        <v>5439</v>
      </c>
      <c r="B5366" t="s">
        <v>62</v>
      </c>
      <c r="C5366">
        <v>0</v>
      </c>
      <c r="D5366" t="s">
        <v>50</v>
      </c>
      <c r="E5366">
        <v>7.5</v>
      </c>
      <c r="F5366">
        <v>82.3</v>
      </c>
      <c r="G5366">
        <v>0.80100000000000005</v>
      </c>
      <c r="H5366">
        <v>0.21199999999999999</v>
      </c>
      <c r="I5366">
        <f>Data[[#This Row],[nucleus_area_pct]]/Data[[#This Row],[cytoplasm_ratio]]</f>
        <v>388.20754716981133</v>
      </c>
      <c r="J5366">
        <v>0.91500000000000004</v>
      </c>
      <c r="K5366">
        <v>0.20300000000000001</v>
      </c>
      <c r="L5366">
        <v>0.82</v>
      </c>
      <c r="M5366">
        <v>1</v>
      </c>
      <c r="N5366">
        <v>0.79300000000000004</v>
      </c>
      <c r="O5366">
        <v>275</v>
      </c>
      <c r="P5366">
        <v>63</v>
      </c>
      <c r="Q5366">
        <v>212</v>
      </c>
      <c r="R5366">
        <v>148</v>
      </c>
      <c r="S5366">
        <v>168</v>
      </c>
      <c r="T5366">
        <f>(Data[[#This Row],[mean_r]]/256)*100</f>
        <v>82.8125</v>
      </c>
      <c r="U5366">
        <f>(Data[[#This Row],[mean_g]]/256)*100</f>
        <v>57.8125</v>
      </c>
      <c r="V5366">
        <f>(Data[[#This Row],[mean_b]]/256)*100</f>
        <v>65.625</v>
      </c>
      <c r="W5366">
        <v>0.56200000000000006</v>
      </c>
      <c r="X5366" t="s">
        <v>63</v>
      </c>
      <c r="Y5366" t="s">
        <v>45</v>
      </c>
      <c r="Z5366">
        <v>8595</v>
      </c>
      <c r="AA5366">
        <v>5.98</v>
      </c>
      <c r="AB5366">
        <v>14.4</v>
      </c>
      <c r="AC5366">
        <v>48</v>
      </c>
      <c r="AD5366">
        <v>86071</v>
      </c>
      <c r="AE5366">
        <v>102.2</v>
      </c>
      <c r="AF5366">
        <v>32</v>
      </c>
      <c r="AG5366" t="s">
        <v>46</v>
      </c>
      <c r="AH5366" t="s">
        <v>47</v>
      </c>
      <c r="AI5366" t="s">
        <v>56</v>
      </c>
      <c r="AJ5366">
        <v>40</v>
      </c>
      <c r="AK5366">
        <v>224</v>
      </c>
      <c r="AL5366">
        <v>6.0699999999999997E-2</v>
      </c>
      <c r="AM5366">
        <v>0.92889999999999995</v>
      </c>
      <c r="AN5366">
        <v>0.89170000000000005</v>
      </c>
      <c r="AO5366">
        <f>Data[[#This Row],[labeller_confidence_score]]-Data[[#This Row],[cytodiffusion_classification_confidence]]</f>
        <v>-3.71999999999999E-2</v>
      </c>
    </row>
    <row r="5367" spans="1:41" x14ac:dyDescent="0.3">
      <c r="A5367" t="s">
        <v>5440</v>
      </c>
      <c r="B5367" t="s">
        <v>67</v>
      </c>
      <c r="C5367">
        <v>1</v>
      </c>
      <c r="D5367" t="s">
        <v>67</v>
      </c>
      <c r="E5367">
        <v>6.38</v>
      </c>
      <c r="F5367">
        <v>4.8</v>
      </c>
      <c r="G5367">
        <v>0.51700000000000002</v>
      </c>
      <c r="H5367">
        <v>0.83399999999999996</v>
      </c>
      <c r="I5367">
        <f>Data[[#This Row],[nucleus_area_pct]]/Data[[#This Row],[cytoplasm_ratio]]</f>
        <v>5.7553956834532372</v>
      </c>
      <c r="J5367">
        <v>0.36899999999999999</v>
      </c>
      <c r="K5367">
        <v>0.78600000000000003</v>
      </c>
      <c r="L5367">
        <v>2.2400000000000002</v>
      </c>
      <c r="M5367">
        <v>1.1000000000000001</v>
      </c>
      <c r="N5367">
        <v>0.59899999999999998</v>
      </c>
      <c r="O5367">
        <v>285</v>
      </c>
      <c r="P5367">
        <v>36</v>
      </c>
      <c r="Q5367">
        <v>191</v>
      </c>
      <c r="R5367">
        <v>165</v>
      </c>
      <c r="S5367">
        <v>152</v>
      </c>
      <c r="T5367">
        <f>(Data[[#This Row],[mean_r]]/256)*100</f>
        <v>74.609375</v>
      </c>
      <c r="U5367">
        <f>(Data[[#This Row],[mean_g]]/256)*100</f>
        <v>64.453125</v>
      </c>
      <c r="V5367">
        <f>(Data[[#This Row],[mean_b]]/256)*100</f>
        <v>59.375</v>
      </c>
      <c r="W5367">
        <v>0.67200000000000004</v>
      </c>
      <c r="X5367" t="s">
        <v>63</v>
      </c>
      <c r="Y5367" t="s">
        <v>40</v>
      </c>
      <c r="Z5367">
        <v>6409</v>
      </c>
      <c r="AA5367">
        <v>5.39</v>
      </c>
      <c r="AB5367">
        <v>12.4</v>
      </c>
      <c r="AC5367">
        <v>43.9</v>
      </c>
      <c r="AD5367">
        <v>170310</v>
      </c>
      <c r="AE5367">
        <v>93.6</v>
      </c>
      <c r="AF5367">
        <v>32.799999999999997</v>
      </c>
      <c r="AG5367" t="s">
        <v>41</v>
      </c>
      <c r="AH5367" t="s">
        <v>47</v>
      </c>
      <c r="AI5367" t="s">
        <v>43</v>
      </c>
      <c r="AJ5367">
        <v>100</v>
      </c>
      <c r="AK5367">
        <v>360</v>
      </c>
      <c r="AL5367">
        <v>0.76659999999999995</v>
      </c>
      <c r="AM5367">
        <v>0.70420000000000005</v>
      </c>
      <c r="AN5367">
        <v>0.84970000000000001</v>
      </c>
      <c r="AO5367">
        <f>Data[[#This Row],[labeller_confidence_score]]-Data[[#This Row],[cytodiffusion_classification_confidence]]</f>
        <v>0.14549999999999996</v>
      </c>
    </row>
    <row r="5368" spans="1:41" x14ac:dyDescent="0.3">
      <c r="A5368" t="s">
        <v>5441</v>
      </c>
      <c r="B5368" t="s">
        <v>81</v>
      </c>
      <c r="C5368">
        <v>1</v>
      </c>
      <c r="D5368" t="s">
        <v>82</v>
      </c>
      <c r="E5368">
        <v>17.899999999999999</v>
      </c>
      <c r="F5368">
        <v>81.099999999999994</v>
      </c>
      <c r="G5368">
        <v>0.41499999999999998</v>
      </c>
      <c r="H5368">
        <v>0.185</v>
      </c>
      <c r="I5368">
        <f>Data[[#This Row],[nucleus_area_pct]]/Data[[#This Row],[cytoplasm_ratio]]</f>
        <v>438.37837837837833</v>
      </c>
      <c r="J5368">
        <v>0.81100000000000005</v>
      </c>
      <c r="K5368">
        <v>0.38800000000000001</v>
      </c>
      <c r="L5368">
        <v>0.44</v>
      </c>
      <c r="M5368">
        <v>1</v>
      </c>
      <c r="N5368">
        <v>0.78500000000000003</v>
      </c>
      <c r="O5368">
        <v>612</v>
      </c>
      <c r="P5368">
        <v>106</v>
      </c>
      <c r="Q5368">
        <v>181</v>
      </c>
      <c r="R5368">
        <v>134</v>
      </c>
      <c r="S5368">
        <v>190</v>
      </c>
      <c r="T5368">
        <f>(Data[[#This Row],[mean_r]]/256)*100</f>
        <v>70.703125</v>
      </c>
      <c r="U5368">
        <f>(Data[[#This Row],[mean_g]]/256)*100</f>
        <v>52.34375</v>
      </c>
      <c r="V5368">
        <f>(Data[[#This Row],[mean_b]]/256)*100</f>
        <v>74.21875</v>
      </c>
      <c r="W5368">
        <v>0.56000000000000005</v>
      </c>
      <c r="X5368" t="s">
        <v>51</v>
      </c>
      <c r="Y5368" t="s">
        <v>45</v>
      </c>
      <c r="Z5368">
        <v>6518</v>
      </c>
      <c r="AA5368">
        <v>3.27</v>
      </c>
      <c r="AB5368">
        <v>13.2</v>
      </c>
      <c r="AC5368">
        <v>39.9</v>
      </c>
      <c r="AD5368">
        <v>310063</v>
      </c>
      <c r="AE5368">
        <v>85.5</v>
      </c>
      <c r="AF5368">
        <v>33.5</v>
      </c>
      <c r="AG5368" t="s">
        <v>41</v>
      </c>
      <c r="AH5368" t="s">
        <v>47</v>
      </c>
      <c r="AI5368" t="s">
        <v>52</v>
      </c>
      <c r="AJ5368">
        <v>60</v>
      </c>
      <c r="AK5368">
        <v>256</v>
      </c>
      <c r="AL5368">
        <v>0.77190000000000003</v>
      </c>
      <c r="AM5368">
        <v>0.6482</v>
      </c>
      <c r="AN5368">
        <v>0.80910000000000004</v>
      </c>
      <c r="AO5368">
        <f>Data[[#This Row],[labeller_confidence_score]]-Data[[#This Row],[cytodiffusion_classification_confidence]]</f>
        <v>0.16090000000000004</v>
      </c>
    </row>
    <row r="5369" spans="1:41" x14ac:dyDescent="0.3">
      <c r="A5369" t="s">
        <v>5442</v>
      </c>
      <c r="B5369" t="s">
        <v>54</v>
      </c>
      <c r="C5369">
        <v>0</v>
      </c>
      <c r="D5369" t="s">
        <v>54</v>
      </c>
      <c r="E5369">
        <v>7.54</v>
      </c>
      <c r="F5369">
        <v>0</v>
      </c>
      <c r="G5369">
        <v>0</v>
      </c>
      <c r="H5369">
        <v>1</v>
      </c>
      <c r="I5369">
        <f>Data[[#This Row],[nucleus_area_pct]]/Data[[#This Row],[cytoplasm_ratio]]</f>
        <v>0</v>
      </c>
      <c r="J5369">
        <v>0.97699999999999998</v>
      </c>
      <c r="K5369">
        <v>0.14799999999999999</v>
      </c>
      <c r="L5369">
        <v>0.31</v>
      </c>
      <c r="M5369">
        <v>1</v>
      </c>
      <c r="N5369">
        <v>0.94699999999999995</v>
      </c>
      <c r="O5369">
        <v>177</v>
      </c>
      <c r="P5369">
        <v>47</v>
      </c>
      <c r="Q5369">
        <v>228</v>
      </c>
      <c r="R5369">
        <v>137</v>
      </c>
      <c r="S5369">
        <v>132</v>
      </c>
      <c r="T5369">
        <f>(Data[[#This Row],[mean_r]]/256)*100</f>
        <v>89.0625</v>
      </c>
      <c r="U5369">
        <f>(Data[[#This Row],[mean_g]]/256)*100</f>
        <v>53.515625</v>
      </c>
      <c r="V5369">
        <f>(Data[[#This Row],[mean_b]]/256)*100</f>
        <v>51.5625</v>
      </c>
      <c r="W5369">
        <v>0.42299999999999999</v>
      </c>
      <c r="X5369" t="s">
        <v>51</v>
      </c>
      <c r="Y5369" t="s">
        <v>45</v>
      </c>
      <c r="Z5369">
        <v>6682</v>
      </c>
      <c r="AA5369">
        <v>4.2</v>
      </c>
      <c r="AB5369">
        <v>13.6</v>
      </c>
      <c r="AC5369">
        <v>44.3</v>
      </c>
      <c r="AD5369">
        <v>283582</v>
      </c>
      <c r="AE5369">
        <v>89.8</v>
      </c>
      <c r="AF5369">
        <v>32.4</v>
      </c>
      <c r="AG5369" t="s">
        <v>46</v>
      </c>
      <c r="AH5369" t="s">
        <v>68</v>
      </c>
      <c r="AI5369" t="s">
        <v>52</v>
      </c>
      <c r="AJ5369">
        <v>100</v>
      </c>
      <c r="AK5369">
        <v>512</v>
      </c>
      <c r="AL5369">
        <v>0.1198</v>
      </c>
      <c r="AM5369">
        <v>0.91210000000000002</v>
      </c>
      <c r="AN5369">
        <v>0.84240000000000004</v>
      </c>
      <c r="AO5369">
        <f>Data[[#This Row],[labeller_confidence_score]]-Data[[#This Row],[cytodiffusion_classification_confidence]]</f>
        <v>-6.9699999999999984E-2</v>
      </c>
    </row>
    <row r="5370" spans="1:41" x14ac:dyDescent="0.3">
      <c r="A5370" t="s">
        <v>5443</v>
      </c>
      <c r="B5370" t="s">
        <v>89</v>
      </c>
      <c r="C5370">
        <v>1</v>
      </c>
      <c r="D5370" t="s">
        <v>38</v>
      </c>
      <c r="E5370">
        <v>14.39</v>
      </c>
      <c r="F5370">
        <v>56.2</v>
      </c>
      <c r="G5370">
        <v>0.57899999999999996</v>
      </c>
      <c r="H5370">
        <v>0.51500000000000001</v>
      </c>
      <c r="I5370">
        <f>Data[[#This Row],[nucleus_area_pct]]/Data[[#This Row],[cytoplasm_ratio]]</f>
        <v>109.12621359223301</v>
      </c>
      <c r="J5370">
        <v>0.70499999999999996</v>
      </c>
      <c r="K5370">
        <v>0.442</v>
      </c>
      <c r="L5370">
        <v>4.9000000000000004</v>
      </c>
      <c r="M5370">
        <v>3.4</v>
      </c>
      <c r="N5370">
        <v>0.79600000000000004</v>
      </c>
      <c r="O5370">
        <v>477</v>
      </c>
      <c r="P5370">
        <v>77</v>
      </c>
      <c r="Q5370">
        <v>211</v>
      </c>
      <c r="R5370">
        <v>160</v>
      </c>
      <c r="S5370">
        <v>198</v>
      </c>
      <c r="T5370">
        <f>(Data[[#This Row],[mean_r]]/256)*100</f>
        <v>82.421875</v>
      </c>
      <c r="U5370">
        <f>(Data[[#This Row],[mean_g]]/256)*100</f>
        <v>62.5</v>
      </c>
      <c r="V5370">
        <f>(Data[[#This Row],[mean_b]]/256)*100</f>
        <v>77.34375</v>
      </c>
      <c r="W5370">
        <v>0.64700000000000002</v>
      </c>
      <c r="X5370" t="s">
        <v>51</v>
      </c>
      <c r="Y5370" t="s">
        <v>45</v>
      </c>
      <c r="Z5370">
        <v>3939</v>
      </c>
      <c r="AA5370">
        <v>5.58</v>
      </c>
      <c r="AB5370">
        <v>8.5</v>
      </c>
      <c r="AC5370">
        <v>35.6</v>
      </c>
      <c r="AD5370">
        <v>321811</v>
      </c>
      <c r="AE5370">
        <v>92.7</v>
      </c>
      <c r="AF5370">
        <v>32.5</v>
      </c>
      <c r="AG5370" t="s">
        <v>46</v>
      </c>
      <c r="AH5370" t="s">
        <v>47</v>
      </c>
      <c r="AI5370" t="s">
        <v>56</v>
      </c>
      <c r="AJ5370">
        <v>60</v>
      </c>
      <c r="AK5370">
        <v>512</v>
      </c>
      <c r="AL5370">
        <v>0.83009999999999995</v>
      </c>
      <c r="AM5370">
        <v>0.73329999999999995</v>
      </c>
      <c r="AN5370">
        <v>0.65939999999999999</v>
      </c>
      <c r="AO5370">
        <f>Data[[#This Row],[labeller_confidence_score]]-Data[[#This Row],[cytodiffusion_classification_confidence]]</f>
        <v>-7.3899999999999966E-2</v>
      </c>
    </row>
    <row r="5371" spans="1:41" x14ac:dyDescent="0.3">
      <c r="A5371" t="s">
        <v>5444</v>
      </c>
      <c r="B5371" t="s">
        <v>60</v>
      </c>
      <c r="C5371">
        <v>0</v>
      </c>
      <c r="D5371" t="s">
        <v>50</v>
      </c>
      <c r="E5371">
        <v>15.14</v>
      </c>
      <c r="F5371">
        <v>64.099999999999994</v>
      </c>
      <c r="G5371">
        <v>0.442</v>
      </c>
      <c r="H5371">
        <v>0.29399999999999998</v>
      </c>
      <c r="I5371">
        <f>Data[[#This Row],[nucleus_area_pct]]/Data[[#This Row],[cytoplasm_ratio]]</f>
        <v>218.02721088435374</v>
      </c>
      <c r="J5371">
        <v>0.79700000000000004</v>
      </c>
      <c r="K5371">
        <v>0.495</v>
      </c>
      <c r="L5371">
        <v>2.19</v>
      </c>
      <c r="M5371">
        <v>1.2</v>
      </c>
      <c r="N5371">
        <v>0.78900000000000003</v>
      </c>
      <c r="O5371">
        <v>573</v>
      </c>
      <c r="P5371">
        <v>101</v>
      </c>
      <c r="Q5371">
        <v>164</v>
      </c>
      <c r="R5371">
        <v>163</v>
      </c>
      <c r="S5371">
        <v>183</v>
      </c>
      <c r="T5371">
        <f>(Data[[#This Row],[mean_r]]/256)*100</f>
        <v>64.0625</v>
      </c>
      <c r="U5371">
        <f>(Data[[#This Row],[mean_g]]/256)*100</f>
        <v>63.671875</v>
      </c>
      <c r="V5371">
        <f>(Data[[#This Row],[mean_b]]/256)*100</f>
        <v>71.484375</v>
      </c>
      <c r="W5371">
        <v>0.60099999999999998</v>
      </c>
      <c r="X5371" t="s">
        <v>51</v>
      </c>
      <c r="Y5371" t="s">
        <v>45</v>
      </c>
      <c r="Z5371">
        <v>4290</v>
      </c>
      <c r="AA5371">
        <v>5.0599999999999996</v>
      </c>
      <c r="AB5371">
        <v>14.4</v>
      </c>
      <c r="AC5371">
        <v>31.7</v>
      </c>
      <c r="AD5371">
        <v>310883</v>
      </c>
      <c r="AE5371">
        <v>72</v>
      </c>
      <c r="AF5371">
        <v>32.799999999999997</v>
      </c>
      <c r="AG5371" t="s">
        <v>46</v>
      </c>
      <c r="AH5371" t="s">
        <v>42</v>
      </c>
      <c r="AI5371" t="s">
        <v>52</v>
      </c>
      <c r="AJ5371">
        <v>100</v>
      </c>
      <c r="AK5371">
        <v>256</v>
      </c>
      <c r="AL5371">
        <v>0.15709999999999999</v>
      </c>
      <c r="AM5371">
        <v>0.91390000000000005</v>
      </c>
      <c r="AN5371">
        <v>0.82030000000000003</v>
      </c>
      <c r="AO5371">
        <f>Data[[#This Row],[labeller_confidence_score]]-Data[[#This Row],[cytodiffusion_classification_confidence]]</f>
        <v>-9.3600000000000017E-2</v>
      </c>
    </row>
    <row r="5372" spans="1:41" x14ac:dyDescent="0.3">
      <c r="A5372" t="s">
        <v>5445</v>
      </c>
      <c r="B5372" t="s">
        <v>49</v>
      </c>
      <c r="C5372">
        <v>0</v>
      </c>
      <c r="D5372" t="s">
        <v>50</v>
      </c>
      <c r="E5372">
        <v>13.35</v>
      </c>
      <c r="F5372">
        <v>47.6</v>
      </c>
      <c r="G5372">
        <v>0.53600000000000003</v>
      </c>
      <c r="H5372">
        <v>0.38600000000000001</v>
      </c>
      <c r="I5372">
        <f>Data[[#This Row],[nucleus_area_pct]]/Data[[#This Row],[cytoplasm_ratio]]</f>
        <v>123.3160621761658</v>
      </c>
      <c r="J5372">
        <v>0.80600000000000005</v>
      </c>
      <c r="K5372">
        <v>0.35099999999999998</v>
      </c>
      <c r="L5372">
        <v>3.13</v>
      </c>
      <c r="M5372">
        <v>3.3</v>
      </c>
      <c r="N5372">
        <v>0.85599999999999998</v>
      </c>
      <c r="O5372">
        <v>431</v>
      </c>
      <c r="P5372">
        <v>73</v>
      </c>
      <c r="Q5372">
        <v>212</v>
      </c>
      <c r="R5372">
        <v>168</v>
      </c>
      <c r="S5372">
        <v>181</v>
      </c>
      <c r="T5372">
        <f>(Data[[#This Row],[mean_r]]/256)*100</f>
        <v>82.8125</v>
      </c>
      <c r="U5372">
        <f>(Data[[#This Row],[mean_g]]/256)*100</f>
        <v>65.625</v>
      </c>
      <c r="V5372">
        <f>(Data[[#This Row],[mean_b]]/256)*100</f>
        <v>70.703125</v>
      </c>
      <c r="W5372">
        <v>0.76900000000000002</v>
      </c>
      <c r="X5372" t="s">
        <v>51</v>
      </c>
      <c r="Y5372" t="s">
        <v>40</v>
      </c>
      <c r="Z5372">
        <v>3913</v>
      </c>
      <c r="AA5372">
        <v>5.55</v>
      </c>
      <c r="AB5372">
        <v>15.6</v>
      </c>
      <c r="AC5372">
        <v>35.200000000000003</v>
      </c>
      <c r="AD5372">
        <v>175254</v>
      </c>
      <c r="AE5372">
        <v>75.7</v>
      </c>
      <c r="AF5372">
        <v>33.1</v>
      </c>
      <c r="AG5372" t="s">
        <v>46</v>
      </c>
      <c r="AH5372" t="s">
        <v>68</v>
      </c>
      <c r="AI5372" t="s">
        <v>52</v>
      </c>
      <c r="AJ5372">
        <v>100</v>
      </c>
      <c r="AK5372">
        <v>360</v>
      </c>
      <c r="AL5372">
        <v>7.9500000000000001E-2</v>
      </c>
      <c r="AM5372">
        <v>0.94059999999999999</v>
      </c>
      <c r="AN5372">
        <v>0.94120000000000004</v>
      </c>
      <c r="AO5372">
        <f>Data[[#This Row],[labeller_confidence_score]]-Data[[#This Row],[cytodiffusion_classification_confidence]]</f>
        <v>6.0000000000004494E-4</v>
      </c>
    </row>
    <row r="5373" spans="1:41" x14ac:dyDescent="0.3">
      <c r="A5373" t="s">
        <v>5446</v>
      </c>
      <c r="B5373" t="s">
        <v>87</v>
      </c>
      <c r="C5373">
        <v>0</v>
      </c>
      <c r="D5373" t="s">
        <v>50</v>
      </c>
      <c r="E5373">
        <v>12.03</v>
      </c>
      <c r="F5373">
        <v>64</v>
      </c>
      <c r="G5373">
        <v>0.63700000000000001</v>
      </c>
      <c r="H5373">
        <v>0.44900000000000001</v>
      </c>
      <c r="I5373">
        <f>Data[[#This Row],[nucleus_area_pct]]/Data[[#This Row],[cytoplasm_ratio]]</f>
        <v>142.53897550111358</v>
      </c>
      <c r="J5373">
        <v>0.63700000000000001</v>
      </c>
      <c r="K5373">
        <v>0.40400000000000003</v>
      </c>
      <c r="L5373">
        <v>3.52</v>
      </c>
      <c r="M5373">
        <v>1.8</v>
      </c>
      <c r="N5373">
        <v>0.70499999999999996</v>
      </c>
      <c r="O5373">
        <v>418</v>
      </c>
      <c r="P5373">
        <v>71</v>
      </c>
      <c r="Q5373">
        <v>221</v>
      </c>
      <c r="R5373">
        <v>179</v>
      </c>
      <c r="S5373">
        <v>152</v>
      </c>
      <c r="T5373">
        <f>(Data[[#This Row],[mean_r]]/256)*100</f>
        <v>86.328125</v>
      </c>
      <c r="U5373">
        <f>(Data[[#This Row],[mean_g]]/256)*100</f>
        <v>69.921875</v>
      </c>
      <c r="V5373">
        <f>(Data[[#This Row],[mean_b]]/256)*100</f>
        <v>59.375</v>
      </c>
      <c r="W5373">
        <v>0.71299999999999997</v>
      </c>
      <c r="X5373" t="s">
        <v>63</v>
      </c>
      <c r="Y5373" t="s">
        <v>45</v>
      </c>
      <c r="Z5373">
        <v>8423</v>
      </c>
      <c r="AA5373">
        <v>4.72</v>
      </c>
      <c r="AB5373">
        <v>13</v>
      </c>
      <c r="AC5373">
        <v>43</v>
      </c>
      <c r="AD5373">
        <v>291774</v>
      </c>
      <c r="AE5373">
        <v>77.3</v>
      </c>
      <c r="AF5373">
        <v>34.200000000000003</v>
      </c>
      <c r="AG5373" t="s">
        <v>46</v>
      </c>
      <c r="AH5373" t="s">
        <v>47</v>
      </c>
      <c r="AI5373" t="s">
        <v>43</v>
      </c>
      <c r="AJ5373">
        <v>60</v>
      </c>
      <c r="AK5373">
        <v>224</v>
      </c>
      <c r="AL5373">
        <v>8.2699999999999996E-2</v>
      </c>
      <c r="AM5373">
        <v>0.79139999999999999</v>
      </c>
      <c r="AN5373">
        <v>1</v>
      </c>
      <c r="AO5373">
        <f>Data[[#This Row],[labeller_confidence_score]]-Data[[#This Row],[cytodiffusion_classification_confidence]]</f>
        <v>0.20860000000000001</v>
      </c>
    </row>
    <row r="5374" spans="1:41" x14ac:dyDescent="0.3">
      <c r="A5374" t="s">
        <v>5447</v>
      </c>
      <c r="B5374" t="s">
        <v>74</v>
      </c>
      <c r="C5374">
        <v>0</v>
      </c>
      <c r="D5374" t="s">
        <v>75</v>
      </c>
      <c r="E5374">
        <v>3.6</v>
      </c>
      <c r="F5374">
        <v>0</v>
      </c>
      <c r="G5374">
        <v>0</v>
      </c>
      <c r="H5374">
        <v>1</v>
      </c>
      <c r="I5374">
        <f>Data[[#This Row],[nucleus_area_pct]]/Data[[#This Row],[cytoplasm_ratio]]</f>
        <v>0</v>
      </c>
      <c r="J5374">
        <v>0.68899999999999995</v>
      </c>
      <c r="K5374">
        <v>0.39500000000000002</v>
      </c>
      <c r="L5374">
        <v>2.93</v>
      </c>
      <c r="M5374">
        <v>1</v>
      </c>
      <c r="N5374">
        <v>0.90400000000000003</v>
      </c>
      <c r="O5374">
        <v>17</v>
      </c>
      <c r="P5374">
        <v>15</v>
      </c>
      <c r="Q5374">
        <v>228</v>
      </c>
      <c r="R5374">
        <v>164</v>
      </c>
      <c r="S5374">
        <v>161</v>
      </c>
      <c r="T5374">
        <f>(Data[[#This Row],[mean_r]]/256)*100</f>
        <v>89.0625</v>
      </c>
      <c r="U5374">
        <f>(Data[[#This Row],[mean_g]]/256)*100</f>
        <v>64.0625</v>
      </c>
      <c r="V5374">
        <f>(Data[[#This Row],[mean_b]]/256)*100</f>
        <v>62.890625</v>
      </c>
      <c r="W5374">
        <v>0.625</v>
      </c>
      <c r="X5374" t="s">
        <v>39</v>
      </c>
      <c r="Y5374" t="s">
        <v>40</v>
      </c>
      <c r="Z5374">
        <v>4732</v>
      </c>
      <c r="AA5374">
        <v>4.1399999999999997</v>
      </c>
      <c r="AB5374">
        <v>17.2</v>
      </c>
      <c r="AC5374">
        <v>34.6</v>
      </c>
      <c r="AD5374">
        <v>353260</v>
      </c>
      <c r="AE5374">
        <v>100</v>
      </c>
      <c r="AF5374">
        <v>34.799999999999997</v>
      </c>
      <c r="AG5374" t="s">
        <v>46</v>
      </c>
      <c r="AH5374" t="s">
        <v>42</v>
      </c>
      <c r="AI5374" t="s">
        <v>43</v>
      </c>
      <c r="AJ5374">
        <v>100</v>
      </c>
      <c r="AK5374">
        <v>256</v>
      </c>
      <c r="AL5374">
        <v>7.9000000000000001E-2</v>
      </c>
      <c r="AM5374">
        <v>0.90629999999999999</v>
      </c>
      <c r="AN5374">
        <v>0.84830000000000005</v>
      </c>
      <c r="AO5374">
        <f>Data[[#This Row],[labeller_confidence_score]]-Data[[#This Row],[cytodiffusion_classification_confidence]]</f>
        <v>-5.799999999999994E-2</v>
      </c>
    </row>
    <row r="5375" spans="1:41" x14ac:dyDescent="0.3">
      <c r="A5375" t="s">
        <v>5448</v>
      </c>
      <c r="B5375" t="s">
        <v>54</v>
      </c>
      <c r="C5375">
        <v>0</v>
      </c>
      <c r="D5375" t="s">
        <v>54</v>
      </c>
      <c r="E5375">
        <v>7.5</v>
      </c>
      <c r="F5375">
        <v>0</v>
      </c>
      <c r="G5375">
        <v>0</v>
      </c>
      <c r="H5375">
        <v>1</v>
      </c>
      <c r="I5375">
        <f>Data[[#This Row],[nucleus_area_pct]]/Data[[#This Row],[cytoplasm_ratio]]</f>
        <v>0</v>
      </c>
      <c r="J5375">
        <v>0.98499999999999999</v>
      </c>
      <c r="K5375">
        <v>0.17299999999999999</v>
      </c>
      <c r="L5375">
        <v>0.91</v>
      </c>
      <c r="M5375">
        <v>1</v>
      </c>
      <c r="N5375">
        <v>0.93200000000000005</v>
      </c>
      <c r="O5375">
        <v>184</v>
      </c>
      <c r="P5375">
        <v>41</v>
      </c>
      <c r="Q5375">
        <v>226</v>
      </c>
      <c r="R5375">
        <v>122</v>
      </c>
      <c r="S5375">
        <v>122</v>
      </c>
      <c r="T5375">
        <f>(Data[[#This Row],[mean_r]]/256)*100</f>
        <v>88.28125</v>
      </c>
      <c r="U5375">
        <f>(Data[[#This Row],[mean_g]]/256)*100</f>
        <v>47.65625</v>
      </c>
      <c r="V5375">
        <f>(Data[[#This Row],[mean_b]]/256)*100</f>
        <v>47.65625</v>
      </c>
      <c r="W5375">
        <v>0.503</v>
      </c>
      <c r="X5375" t="s">
        <v>51</v>
      </c>
      <c r="Y5375" t="s">
        <v>40</v>
      </c>
      <c r="Z5375">
        <v>11047</v>
      </c>
      <c r="AA5375">
        <v>4.32</v>
      </c>
      <c r="AB5375">
        <v>13.3</v>
      </c>
      <c r="AC5375">
        <v>34.799999999999997</v>
      </c>
      <c r="AD5375">
        <v>285896</v>
      </c>
      <c r="AE5375">
        <v>87.7</v>
      </c>
      <c r="AF5375">
        <v>32.799999999999997</v>
      </c>
      <c r="AG5375" t="s">
        <v>46</v>
      </c>
      <c r="AH5375" t="s">
        <v>68</v>
      </c>
      <c r="AI5375" t="s">
        <v>56</v>
      </c>
      <c r="AJ5375">
        <v>100</v>
      </c>
      <c r="AK5375">
        <v>512</v>
      </c>
      <c r="AL5375">
        <v>8.3599999999999994E-2</v>
      </c>
      <c r="AM5375">
        <v>0.83379999999999999</v>
      </c>
      <c r="AN5375">
        <v>0.91379999999999995</v>
      </c>
      <c r="AO5375">
        <f>Data[[#This Row],[labeller_confidence_score]]-Data[[#This Row],[cytodiffusion_classification_confidence]]</f>
        <v>7.999999999999996E-2</v>
      </c>
    </row>
    <row r="5376" spans="1:41" x14ac:dyDescent="0.3">
      <c r="A5376" t="s">
        <v>5449</v>
      </c>
      <c r="B5376" t="s">
        <v>81</v>
      </c>
      <c r="C5376">
        <v>1</v>
      </c>
      <c r="D5376" t="s">
        <v>82</v>
      </c>
      <c r="E5376">
        <v>15.32</v>
      </c>
      <c r="F5376">
        <v>79.900000000000006</v>
      </c>
      <c r="G5376">
        <v>0.42899999999999999</v>
      </c>
      <c r="H5376">
        <v>0.18099999999999999</v>
      </c>
      <c r="I5376">
        <f>Data[[#This Row],[nucleus_area_pct]]/Data[[#This Row],[cytoplasm_ratio]]</f>
        <v>441.43646408839783</v>
      </c>
      <c r="J5376">
        <v>0.81200000000000006</v>
      </c>
      <c r="K5376">
        <v>0.24299999999999999</v>
      </c>
      <c r="L5376">
        <v>0.9</v>
      </c>
      <c r="M5376">
        <v>1</v>
      </c>
      <c r="N5376">
        <v>0.88300000000000001</v>
      </c>
      <c r="O5376">
        <v>668</v>
      </c>
      <c r="P5376">
        <v>89</v>
      </c>
      <c r="Q5376">
        <v>233</v>
      </c>
      <c r="R5376">
        <v>137</v>
      </c>
      <c r="S5376">
        <v>187</v>
      </c>
      <c r="T5376">
        <f>(Data[[#This Row],[mean_r]]/256)*100</f>
        <v>91.015625</v>
      </c>
      <c r="U5376">
        <f>(Data[[#This Row],[mean_g]]/256)*100</f>
        <v>53.515625</v>
      </c>
      <c r="V5376">
        <f>(Data[[#This Row],[mean_b]]/256)*100</f>
        <v>73.046875</v>
      </c>
      <c r="W5376">
        <v>0.59199999999999997</v>
      </c>
      <c r="X5376" t="s">
        <v>51</v>
      </c>
      <c r="Y5376" t="s">
        <v>40</v>
      </c>
      <c r="Z5376">
        <v>6442</v>
      </c>
      <c r="AA5376">
        <v>4.07</v>
      </c>
      <c r="AB5376">
        <v>12.1</v>
      </c>
      <c r="AC5376">
        <v>40.5</v>
      </c>
      <c r="AD5376">
        <v>283494</v>
      </c>
      <c r="AE5376">
        <v>92.9</v>
      </c>
      <c r="AF5376">
        <v>34.1</v>
      </c>
      <c r="AG5376" t="s">
        <v>46</v>
      </c>
      <c r="AH5376" t="s">
        <v>42</v>
      </c>
      <c r="AI5376" t="s">
        <v>56</v>
      </c>
      <c r="AJ5376">
        <v>100</v>
      </c>
      <c r="AK5376">
        <v>360</v>
      </c>
      <c r="AL5376">
        <v>0.69450000000000001</v>
      </c>
      <c r="AM5376">
        <v>0.7137</v>
      </c>
      <c r="AN5376">
        <v>0.75090000000000001</v>
      </c>
      <c r="AO5376">
        <f>Data[[#This Row],[labeller_confidence_score]]-Data[[#This Row],[cytodiffusion_classification_confidence]]</f>
        <v>3.7200000000000011E-2</v>
      </c>
    </row>
    <row r="5377" spans="1:41" x14ac:dyDescent="0.3">
      <c r="A5377" t="s">
        <v>5450</v>
      </c>
      <c r="B5377" t="s">
        <v>87</v>
      </c>
      <c r="C5377">
        <v>0</v>
      </c>
      <c r="D5377" t="s">
        <v>50</v>
      </c>
      <c r="E5377">
        <v>12.12</v>
      </c>
      <c r="F5377">
        <v>53</v>
      </c>
      <c r="G5377">
        <v>0.45700000000000002</v>
      </c>
      <c r="H5377">
        <v>0.56699999999999995</v>
      </c>
      <c r="I5377">
        <f>Data[[#This Row],[nucleus_area_pct]]/Data[[#This Row],[cytoplasm_ratio]]</f>
        <v>93.474426807760153</v>
      </c>
      <c r="J5377">
        <v>0.76400000000000001</v>
      </c>
      <c r="K5377">
        <v>0.52300000000000002</v>
      </c>
      <c r="L5377">
        <v>4.1399999999999997</v>
      </c>
      <c r="M5377">
        <v>2.2000000000000002</v>
      </c>
      <c r="N5377">
        <v>0.86599999999999999</v>
      </c>
      <c r="O5377">
        <v>458</v>
      </c>
      <c r="P5377">
        <v>79</v>
      </c>
      <c r="Q5377">
        <v>245</v>
      </c>
      <c r="R5377">
        <v>121</v>
      </c>
      <c r="S5377">
        <v>147</v>
      </c>
      <c r="T5377">
        <f>(Data[[#This Row],[mean_r]]/256)*100</f>
        <v>95.703125</v>
      </c>
      <c r="U5377">
        <f>(Data[[#This Row],[mean_g]]/256)*100</f>
        <v>47.265625</v>
      </c>
      <c r="V5377">
        <f>(Data[[#This Row],[mean_b]]/256)*100</f>
        <v>57.421875</v>
      </c>
      <c r="W5377">
        <v>0.7</v>
      </c>
      <c r="X5377" t="s">
        <v>63</v>
      </c>
      <c r="Y5377" t="s">
        <v>45</v>
      </c>
      <c r="Z5377">
        <v>1880</v>
      </c>
      <c r="AA5377">
        <v>4.37</v>
      </c>
      <c r="AB5377">
        <v>13.1</v>
      </c>
      <c r="AC5377">
        <v>41.5</v>
      </c>
      <c r="AD5377">
        <v>149347</v>
      </c>
      <c r="AE5377">
        <v>98.5</v>
      </c>
      <c r="AF5377">
        <v>32.700000000000003</v>
      </c>
      <c r="AG5377" t="s">
        <v>41</v>
      </c>
      <c r="AH5377" t="s">
        <v>68</v>
      </c>
      <c r="AI5377" t="s">
        <v>52</v>
      </c>
      <c r="AJ5377">
        <v>100</v>
      </c>
      <c r="AK5377">
        <v>512</v>
      </c>
      <c r="AL5377">
        <v>3.4500000000000003E-2</v>
      </c>
      <c r="AM5377">
        <v>0.98819999999999997</v>
      </c>
      <c r="AN5377">
        <v>0.98170000000000002</v>
      </c>
      <c r="AO5377">
        <f>Data[[#This Row],[labeller_confidence_score]]-Data[[#This Row],[cytodiffusion_classification_confidence]]</f>
        <v>-6.4999999999999503E-3</v>
      </c>
    </row>
    <row r="5378" spans="1:41" x14ac:dyDescent="0.3">
      <c r="A5378" t="s">
        <v>5451</v>
      </c>
      <c r="B5378" t="s">
        <v>106</v>
      </c>
      <c r="C5378">
        <v>1</v>
      </c>
      <c r="D5378" t="s">
        <v>82</v>
      </c>
      <c r="E5378">
        <v>11.98</v>
      </c>
      <c r="F5378">
        <v>78.5</v>
      </c>
      <c r="G5378">
        <v>0.16500000000000001</v>
      </c>
      <c r="H5378">
        <v>0.114</v>
      </c>
      <c r="I5378">
        <f>Data[[#This Row],[nucleus_area_pct]]/Data[[#This Row],[cytoplasm_ratio]]</f>
        <v>688.59649122807014</v>
      </c>
      <c r="J5378">
        <v>0.81299999999999994</v>
      </c>
      <c r="K5378">
        <v>0.23200000000000001</v>
      </c>
      <c r="L5378">
        <v>0.66</v>
      </c>
      <c r="M5378">
        <v>1</v>
      </c>
      <c r="N5378">
        <v>0.85599999999999998</v>
      </c>
      <c r="O5378">
        <v>620</v>
      </c>
      <c r="P5378">
        <v>105</v>
      </c>
      <c r="Q5378">
        <v>202</v>
      </c>
      <c r="R5378">
        <v>160</v>
      </c>
      <c r="S5378">
        <v>184</v>
      </c>
      <c r="T5378">
        <f>(Data[[#This Row],[mean_r]]/256)*100</f>
        <v>78.90625</v>
      </c>
      <c r="U5378">
        <f>(Data[[#This Row],[mean_g]]/256)*100</f>
        <v>62.5</v>
      </c>
      <c r="V5378">
        <f>(Data[[#This Row],[mean_b]]/256)*100</f>
        <v>71.875</v>
      </c>
      <c r="W5378">
        <v>0.75600000000000001</v>
      </c>
      <c r="X5378" t="s">
        <v>39</v>
      </c>
      <c r="Y5378" t="s">
        <v>45</v>
      </c>
      <c r="Z5378">
        <v>3949</v>
      </c>
      <c r="AA5378">
        <v>3.38</v>
      </c>
      <c r="AB5378">
        <v>11.5</v>
      </c>
      <c r="AC5378">
        <v>30.3</v>
      </c>
      <c r="AD5378">
        <v>230464</v>
      </c>
      <c r="AE5378">
        <v>97.3</v>
      </c>
      <c r="AF5378">
        <v>34.1</v>
      </c>
      <c r="AG5378" t="s">
        <v>41</v>
      </c>
      <c r="AH5378" t="s">
        <v>42</v>
      </c>
      <c r="AI5378" t="s">
        <v>52</v>
      </c>
      <c r="AJ5378">
        <v>60</v>
      </c>
      <c r="AK5378">
        <v>360</v>
      </c>
      <c r="AL5378">
        <v>0.77229999999999999</v>
      </c>
      <c r="AM5378">
        <v>0.63249999999999995</v>
      </c>
      <c r="AN5378">
        <v>0.84989999999999999</v>
      </c>
      <c r="AO5378">
        <f>Data[[#This Row],[labeller_confidence_score]]-Data[[#This Row],[cytodiffusion_classification_confidence]]</f>
        <v>0.21740000000000004</v>
      </c>
    </row>
    <row r="5379" spans="1:41" x14ac:dyDescent="0.3">
      <c r="A5379" t="s">
        <v>5452</v>
      </c>
      <c r="B5379" t="s">
        <v>49</v>
      </c>
      <c r="C5379">
        <v>0</v>
      </c>
      <c r="D5379" t="s">
        <v>50</v>
      </c>
      <c r="E5379">
        <v>11.3</v>
      </c>
      <c r="F5379">
        <v>61.6</v>
      </c>
      <c r="G5379">
        <v>0.49099999999999999</v>
      </c>
      <c r="H5379">
        <v>0.54600000000000004</v>
      </c>
      <c r="I5379">
        <f>Data[[#This Row],[nucleus_area_pct]]/Data[[#This Row],[cytoplasm_ratio]]</f>
        <v>112.82051282051282</v>
      </c>
      <c r="J5379">
        <v>0.90100000000000002</v>
      </c>
      <c r="K5379">
        <v>0.41099999999999998</v>
      </c>
      <c r="L5379">
        <v>3.34</v>
      </c>
      <c r="M5379">
        <v>2.9</v>
      </c>
      <c r="N5379">
        <v>0.76600000000000001</v>
      </c>
      <c r="O5379">
        <v>434</v>
      </c>
      <c r="P5379">
        <v>83</v>
      </c>
      <c r="Q5379">
        <v>201</v>
      </c>
      <c r="R5379">
        <v>193</v>
      </c>
      <c r="S5379">
        <v>175</v>
      </c>
      <c r="T5379">
        <f>(Data[[#This Row],[mean_r]]/256)*100</f>
        <v>78.515625</v>
      </c>
      <c r="U5379">
        <f>(Data[[#This Row],[mean_g]]/256)*100</f>
        <v>75.390625</v>
      </c>
      <c r="V5379">
        <f>(Data[[#This Row],[mean_b]]/256)*100</f>
        <v>68.359375</v>
      </c>
      <c r="W5379">
        <v>0.66600000000000004</v>
      </c>
      <c r="X5379" t="s">
        <v>51</v>
      </c>
      <c r="Y5379" t="s">
        <v>40</v>
      </c>
      <c r="Z5379">
        <v>7580</v>
      </c>
      <c r="AA5379">
        <v>2.87</v>
      </c>
      <c r="AB5379">
        <v>14.4</v>
      </c>
      <c r="AC5379">
        <v>44.9</v>
      </c>
      <c r="AD5379">
        <v>322502</v>
      </c>
      <c r="AE5379">
        <v>91.8</v>
      </c>
      <c r="AF5379">
        <v>33.6</v>
      </c>
      <c r="AG5379" t="s">
        <v>46</v>
      </c>
      <c r="AH5379" t="s">
        <v>47</v>
      </c>
      <c r="AI5379" t="s">
        <v>52</v>
      </c>
      <c r="AJ5379">
        <v>40</v>
      </c>
      <c r="AK5379">
        <v>256</v>
      </c>
      <c r="AL5379">
        <v>6.3E-2</v>
      </c>
      <c r="AM5379">
        <v>1</v>
      </c>
      <c r="AN5379">
        <v>0.89690000000000003</v>
      </c>
      <c r="AO5379">
        <f>Data[[#This Row],[labeller_confidence_score]]-Data[[#This Row],[cytodiffusion_classification_confidence]]</f>
        <v>-0.10309999999999997</v>
      </c>
    </row>
    <row r="5380" spans="1:41" x14ac:dyDescent="0.3">
      <c r="A5380" t="s">
        <v>5453</v>
      </c>
      <c r="B5380" t="s">
        <v>74</v>
      </c>
      <c r="C5380">
        <v>0</v>
      </c>
      <c r="D5380" t="s">
        <v>75</v>
      </c>
      <c r="E5380">
        <v>1.76</v>
      </c>
      <c r="F5380">
        <v>0</v>
      </c>
      <c r="G5380">
        <v>0</v>
      </c>
      <c r="H5380">
        <v>1</v>
      </c>
      <c r="I5380">
        <f>Data[[#This Row],[nucleus_area_pct]]/Data[[#This Row],[cytoplasm_ratio]]</f>
        <v>0</v>
      </c>
      <c r="J5380">
        <v>0.74199999999999999</v>
      </c>
      <c r="K5380">
        <v>0.32300000000000001</v>
      </c>
      <c r="L5380">
        <v>2.85</v>
      </c>
      <c r="M5380">
        <v>1</v>
      </c>
      <c r="N5380">
        <v>0.75700000000000001</v>
      </c>
      <c r="O5380">
        <v>23</v>
      </c>
      <c r="P5380">
        <v>16</v>
      </c>
      <c r="Q5380">
        <v>218</v>
      </c>
      <c r="R5380">
        <v>131</v>
      </c>
      <c r="S5380">
        <v>175</v>
      </c>
      <c r="T5380">
        <f>(Data[[#This Row],[mean_r]]/256)*100</f>
        <v>85.15625</v>
      </c>
      <c r="U5380">
        <f>(Data[[#This Row],[mean_g]]/256)*100</f>
        <v>51.171875</v>
      </c>
      <c r="V5380">
        <f>(Data[[#This Row],[mean_b]]/256)*100</f>
        <v>68.359375</v>
      </c>
      <c r="W5380">
        <v>0.48499999999999999</v>
      </c>
      <c r="X5380" t="s">
        <v>39</v>
      </c>
      <c r="Y5380" t="s">
        <v>40</v>
      </c>
      <c r="Z5380">
        <v>11783</v>
      </c>
      <c r="AA5380">
        <v>4.26</v>
      </c>
      <c r="AB5380">
        <v>15</v>
      </c>
      <c r="AC5380">
        <v>35.4</v>
      </c>
      <c r="AD5380">
        <v>255133</v>
      </c>
      <c r="AE5380">
        <v>85.6</v>
      </c>
      <c r="AF5380">
        <v>33.299999999999997</v>
      </c>
      <c r="AG5380" t="s">
        <v>46</v>
      </c>
      <c r="AH5380" t="s">
        <v>42</v>
      </c>
      <c r="AI5380" t="s">
        <v>52</v>
      </c>
      <c r="AJ5380">
        <v>100</v>
      </c>
      <c r="AK5380">
        <v>360</v>
      </c>
      <c r="AL5380">
        <v>0.1239</v>
      </c>
      <c r="AM5380">
        <v>0.84850000000000003</v>
      </c>
      <c r="AN5380">
        <v>0.93730000000000002</v>
      </c>
      <c r="AO5380">
        <f>Data[[#This Row],[labeller_confidence_score]]-Data[[#This Row],[cytodiffusion_classification_confidence]]</f>
        <v>8.879999999999999E-2</v>
      </c>
    </row>
    <row r="5381" spans="1:41" x14ac:dyDescent="0.3">
      <c r="A5381" t="s">
        <v>5454</v>
      </c>
      <c r="B5381" t="s">
        <v>37</v>
      </c>
      <c r="C5381">
        <v>1</v>
      </c>
      <c r="D5381" t="s">
        <v>38</v>
      </c>
      <c r="E5381">
        <v>14.71</v>
      </c>
      <c r="F5381">
        <v>58.3</v>
      </c>
      <c r="G5381">
        <v>0.67700000000000005</v>
      </c>
      <c r="H5381">
        <v>0.36</v>
      </c>
      <c r="I5381">
        <f>Data[[#This Row],[nucleus_area_pct]]/Data[[#This Row],[cytoplasm_ratio]]</f>
        <v>161.94444444444443</v>
      </c>
      <c r="J5381">
        <v>0.70899999999999996</v>
      </c>
      <c r="K5381">
        <v>0.49199999999999999</v>
      </c>
      <c r="L5381">
        <v>3.2</v>
      </c>
      <c r="M5381">
        <v>6.1</v>
      </c>
      <c r="N5381">
        <v>0.80900000000000005</v>
      </c>
      <c r="O5381">
        <v>465</v>
      </c>
      <c r="P5381">
        <v>75</v>
      </c>
      <c r="Q5381">
        <v>217</v>
      </c>
      <c r="R5381">
        <v>158</v>
      </c>
      <c r="S5381">
        <v>170</v>
      </c>
      <c r="T5381">
        <f>(Data[[#This Row],[mean_r]]/256)*100</f>
        <v>84.765625</v>
      </c>
      <c r="U5381">
        <f>(Data[[#This Row],[mean_g]]/256)*100</f>
        <v>61.71875</v>
      </c>
      <c r="V5381">
        <f>(Data[[#This Row],[mean_b]]/256)*100</f>
        <v>66.40625</v>
      </c>
      <c r="W5381">
        <v>0.63700000000000001</v>
      </c>
      <c r="X5381" t="s">
        <v>39</v>
      </c>
      <c r="Y5381" t="s">
        <v>40</v>
      </c>
      <c r="Z5381">
        <v>3410</v>
      </c>
      <c r="AA5381">
        <v>6.7</v>
      </c>
      <c r="AB5381">
        <v>12.7</v>
      </c>
      <c r="AC5381">
        <v>37.299999999999997</v>
      </c>
      <c r="AD5381">
        <v>208897</v>
      </c>
      <c r="AE5381">
        <v>87</v>
      </c>
      <c r="AF5381">
        <v>34.299999999999997</v>
      </c>
      <c r="AG5381" t="s">
        <v>46</v>
      </c>
      <c r="AH5381" t="s">
        <v>42</v>
      </c>
      <c r="AI5381" t="s">
        <v>56</v>
      </c>
      <c r="AJ5381">
        <v>60</v>
      </c>
      <c r="AK5381">
        <v>224</v>
      </c>
      <c r="AL5381">
        <v>0.61439999999999995</v>
      </c>
      <c r="AM5381">
        <v>0.72160000000000002</v>
      </c>
      <c r="AN5381">
        <v>0.78380000000000005</v>
      </c>
      <c r="AO5381">
        <f>Data[[#This Row],[labeller_confidence_score]]-Data[[#This Row],[cytodiffusion_classification_confidence]]</f>
        <v>6.2200000000000033E-2</v>
      </c>
    </row>
    <row r="5382" spans="1:41" x14ac:dyDescent="0.3">
      <c r="A5382" t="s">
        <v>5455</v>
      </c>
      <c r="B5382" t="s">
        <v>54</v>
      </c>
      <c r="C5382">
        <v>0</v>
      </c>
      <c r="D5382" t="s">
        <v>54</v>
      </c>
      <c r="E5382">
        <v>6.65</v>
      </c>
      <c r="F5382">
        <v>0</v>
      </c>
      <c r="G5382">
        <v>0</v>
      </c>
      <c r="H5382">
        <v>1</v>
      </c>
      <c r="I5382">
        <f>Data[[#This Row],[nucleus_area_pct]]/Data[[#This Row],[cytoplasm_ratio]]</f>
        <v>0</v>
      </c>
      <c r="J5382">
        <v>0.91100000000000003</v>
      </c>
      <c r="K5382">
        <v>0.16600000000000001</v>
      </c>
      <c r="L5382">
        <v>0.57999999999999996</v>
      </c>
      <c r="M5382">
        <v>1</v>
      </c>
      <c r="N5382">
        <v>0.89700000000000002</v>
      </c>
      <c r="O5382">
        <v>181</v>
      </c>
      <c r="P5382">
        <v>43</v>
      </c>
      <c r="Q5382">
        <v>211</v>
      </c>
      <c r="R5382">
        <v>138</v>
      </c>
      <c r="S5382">
        <v>123</v>
      </c>
      <c r="T5382">
        <f>(Data[[#This Row],[mean_r]]/256)*100</f>
        <v>82.421875</v>
      </c>
      <c r="U5382">
        <f>(Data[[#This Row],[mean_g]]/256)*100</f>
        <v>53.90625</v>
      </c>
      <c r="V5382">
        <f>(Data[[#This Row],[mean_b]]/256)*100</f>
        <v>48.046875</v>
      </c>
      <c r="W5382">
        <v>0.49299999999999999</v>
      </c>
      <c r="X5382" t="s">
        <v>63</v>
      </c>
      <c r="Y5382" t="s">
        <v>40</v>
      </c>
      <c r="Z5382">
        <v>1478</v>
      </c>
      <c r="AA5382">
        <v>4.2</v>
      </c>
      <c r="AB5382">
        <v>12.2</v>
      </c>
      <c r="AC5382">
        <v>33.1</v>
      </c>
      <c r="AD5382">
        <v>235762</v>
      </c>
      <c r="AE5382">
        <v>87.8</v>
      </c>
      <c r="AF5382">
        <v>33.299999999999997</v>
      </c>
      <c r="AG5382" t="s">
        <v>41</v>
      </c>
      <c r="AH5382" t="s">
        <v>68</v>
      </c>
      <c r="AI5382" t="s">
        <v>43</v>
      </c>
      <c r="AJ5382">
        <v>60</v>
      </c>
      <c r="AK5382">
        <v>360</v>
      </c>
      <c r="AL5382">
        <v>7.6399999999999996E-2</v>
      </c>
      <c r="AM5382">
        <v>0.92600000000000005</v>
      </c>
      <c r="AN5382">
        <v>0.96850000000000003</v>
      </c>
      <c r="AO5382">
        <f>Data[[#This Row],[labeller_confidence_score]]-Data[[#This Row],[cytodiffusion_classification_confidence]]</f>
        <v>4.2499999999999982E-2</v>
      </c>
    </row>
    <row r="5383" spans="1:41" x14ac:dyDescent="0.3">
      <c r="A5383" t="s">
        <v>5456</v>
      </c>
      <c r="B5383" t="s">
        <v>85</v>
      </c>
      <c r="C5383">
        <v>0</v>
      </c>
      <c r="D5383" t="s">
        <v>50</v>
      </c>
      <c r="E5383">
        <v>11.15</v>
      </c>
      <c r="F5383">
        <v>59.7</v>
      </c>
      <c r="G5383">
        <v>0.85499999999999998</v>
      </c>
      <c r="H5383">
        <v>0.307</v>
      </c>
      <c r="I5383">
        <f>Data[[#This Row],[nucleus_area_pct]]/Data[[#This Row],[cytoplasm_ratio]]</f>
        <v>194.46254071661238</v>
      </c>
      <c r="J5383">
        <v>0.72199999999999998</v>
      </c>
      <c r="K5383">
        <v>0.46700000000000003</v>
      </c>
      <c r="L5383">
        <v>5.13</v>
      </c>
      <c r="M5383">
        <v>1.7</v>
      </c>
      <c r="N5383">
        <v>0.65900000000000003</v>
      </c>
      <c r="O5383">
        <v>362</v>
      </c>
      <c r="P5383">
        <v>59</v>
      </c>
      <c r="Q5383">
        <v>178</v>
      </c>
      <c r="R5383">
        <v>172</v>
      </c>
      <c r="S5383">
        <v>185</v>
      </c>
      <c r="T5383">
        <f>(Data[[#This Row],[mean_r]]/256)*100</f>
        <v>69.53125</v>
      </c>
      <c r="U5383">
        <f>(Data[[#This Row],[mean_g]]/256)*100</f>
        <v>67.1875</v>
      </c>
      <c r="V5383">
        <f>(Data[[#This Row],[mean_b]]/256)*100</f>
        <v>72.265625</v>
      </c>
      <c r="W5383">
        <v>0.70499999999999996</v>
      </c>
      <c r="X5383" t="s">
        <v>39</v>
      </c>
      <c r="Y5383" t="s">
        <v>40</v>
      </c>
      <c r="Z5383">
        <v>9283</v>
      </c>
      <c r="AA5383">
        <v>4.34</v>
      </c>
      <c r="AB5383">
        <v>14.2</v>
      </c>
      <c r="AC5383">
        <v>49</v>
      </c>
      <c r="AD5383">
        <v>375273</v>
      </c>
      <c r="AE5383">
        <v>92.2</v>
      </c>
      <c r="AF5383">
        <v>32.6</v>
      </c>
      <c r="AG5383" t="s">
        <v>46</v>
      </c>
      <c r="AH5383" t="s">
        <v>47</v>
      </c>
      <c r="AI5383" t="s">
        <v>52</v>
      </c>
      <c r="AJ5383">
        <v>60</v>
      </c>
      <c r="AK5383">
        <v>256</v>
      </c>
      <c r="AL5383">
        <v>7.5899999999999995E-2</v>
      </c>
      <c r="AM5383">
        <v>0.98860000000000003</v>
      </c>
      <c r="AN5383">
        <v>0.92610000000000003</v>
      </c>
      <c r="AO5383">
        <f>Data[[#This Row],[labeller_confidence_score]]-Data[[#This Row],[cytodiffusion_classification_confidence]]</f>
        <v>-6.25E-2</v>
      </c>
    </row>
    <row r="5384" spans="1:41" x14ac:dyDescent="0.3">
      <c r="A5384" t="s">
        <v>5457</v>
      </c>
      <c r="B5384" t="s">
        <v>180</v>
      </c>
      <c r="C5384">
        <v>1</v>
      </c>
      <c r="D5384" t="s">
        <v>181</v>
      </c>
      <c r="E5384">
        <v>7.74</v>
      </c>
      <c r="F5384">
        <v>0</v>
      </c>
      <c r="G5384">
        <v>0</v>
      </c>
      <c r="H5384">
        <v>1</v>
      </c>
      <c r="I5384">
        <f>Data[[#This Row],[nucleus_area_pct]]/Data[[#This Row],[cytoplasm_ratio]]</f>
        <v>0</v>
      </c>
      <c r="J5384">
        <v>0.36799999999999999</v>
      </c>
      <c r="K5384">
        <v>0.88800000000000001</v>
      </c>
      <c r="L5384">
        <v>0.44</v>
      </c>
      <c r="M5384">
        <v>1</v>
      </c>
      <c r="N5384">
        <v>0.77500000000000002</v>
      </c>
      <c r="O5384">
        <v>146</v>
      </c>
      <c r="P5384">
        <v>58</v>
      </c>
      <c r="Q5384">
        <v>209</v>
      </c>
      <c r="R5384">
        <v>125</v>
      </c>
      <c r="S5384">
        <v>130</v>
      </c>
      <c r="T5384">
        <f>(Data[[#This Row],[mean_r]]/256)*100</f>
        <v>81.640625</v>
      </c>
      <c r="U5384">
        <f>(Data[[#This Row],[mean_g]]/256)*100</f>
        <v>48.828125</v>
      </c>
      <c r="V5384">
        <f>(Data[[#This Row],[mean_b]]/256)*100</f>
        <v>50.78125</v>
      </c>
      <c r="W5384">
        <v>0.45700000000000002</v>
      </c>
      <c r="X5384" t="s">
        <v>51</v>
      </c>
      <c r="Y5384" t="s">
        <v>45</v>
      </c>
      <c r="Z5384">
        <v>7447</v>
      </c>
      <c r="AA5384">
        <v>4.75</v>
      </c>
      <c r="AB5384">
        <v>10.1</v>
      </c>
      <c r="AC5384">
        <v>41</v>
      </c>
      <c r="AD5384">
        <v>137033</v>
      </c>
      <c r="AE5384">
        <v>78.8</v>
      </c>
      <c r="AF5384">
        <v>32.4</v>
      </c>
      <c r="AG5384" t="s">
        <v>64</v>
      </c>
      <c r="AH5384" t="s">
        <v>47</v>
      </c>
      <c r="AI5384" t="s">
        <v>52</v>
      </c>
      <c r="AJ5384">
        <v>40</v>
      </c>
      <c r="AK5384">
        <v>360</v>
      </c>
      <c r="AL5384">
        <v>0.91059999999999997</v>
      </c>
      <c r="AM5384">
        <v>0.56399999999999995</v>
      </c>
      <c r="AN5384">
        <v>0.8629</v>
      </c>
      <c r="AO5384">
        <f>Data[[#This Row],[labeller_confidence_score]]-Data[[#This Row],[cytodiffusion_classification_confidence]]</f>
        <v>0.29890000000000005</v>
      </c>
    </row>
    <row r="5385" spans="1:41" x14ac:dyDescent="0.3">
      <c r="A5385" t="s">
        <v>5458</v>
      </c>
      <c r="B5385" t="s">
        <v>81</v>
      </c>
      <c r="C5385">
        <v>1</v>
      </c>
      <c r="D5385" t="s">
        <v>82</v>
      </c>
      <c r="E5385">
        <v>12.66</v>
      </c>
      <c r="F5385">
        <v>90.5</v>
      </c>
      <c r="G5385">
        <v>0.313</v>
      </c>
      <c r="H5385">
        <v>0.11</v>
      </c>
      <c r="I5385">
        <f>Data[[#This Row],[nucleus_area_pct]]/Data[[#This Row],[cytoplasm_ratio]]</f>
        <v>822.72727272727275</v>
      </c>
      <c r="J5385">
        <v>0.83599999999999997</v>
      </c>
      <c r="K5385">
        <v>0.26100000000000001</v>
      </c>
      <c r="L5385">
        <v>0.83</v>
      </c>
      <c r="M5385">
        <v>1</v>
      </c>
      <c r="N5385">
        <v>0.88</v>
      </c>
      <c r="O5385">
        <v>741</v>
      </c>
      <c r="P5385">
        <v>86</v>
      </c>
      <c r="Q5385">
        <v>201</v>
      </c>
      <c r="R5385">
        <v>136</v>
      </c>
      <c r="S5385">
        <v>185</v>
      </c>
      <c r="T5385">
        <f>(Data[[#This Row],[mean_r]]/256)*100</f>
        <v>78.515625</v>
      </c>
      <c r="U5385">
        <f>(Data[[#This Row],[mean_g]]/256)*100</f>
        <v>53.125</v>
      </c>
      <c r="V5385">
        <f>(Data[[#This Row],[mean_b]]/256)*100</f>
        <v>72.265625</v>
      </c>
      <c r="W5385">
        <v>0.873</v>
      </c>
      <c r="X5385" t="s">
        <v>51</v>
      </c>
      <c r="Y5385" t="s">
        <v>40</v>
      </c>
      <c r="Z5385">
        <v>10839</v>
      </c>
      <c r="AA5385">
        <v>5.4</v>
      </c>
      <c r="AB5385">
        <v>11.6</v>
      </c>
      <c r="AC5385">
        <v>42.8</v>
      </c>
      <c r="AD5385">
        <v>299170</v>
      </c>
      <c r="AE5385">
        <v>83</v>
      </c>
      <c r="AF5385">
        <v>32.6</v>
      </c>
      <c r="AG5385" t="s">
        <v>46</v>
      </c>
      <c r="AH5385" t="s">
        <v>47</v>
      </c>
      <c r="AI5385" t="s">
        <v>52</v>
      </c>
      <c r="AJ5385">
        <v>100</v>
      </c>
      <c r="AK5385">
        <v>512</v>
      </c>
      <c r="AL5385">
        <v>0.86980000000000002</v>
      </c>
      <c r="AM5385">
        <v>0.70040000000000002</v>
      </c>
      <c r="AN5385">
        <v>0.90259999999999996</v>
      </c>
      <c r="AO5385">
        <f>Data[[#This Row],[labeller_confidence_score]]-Data[[#This Row],[cytodiffusion_classification_confidence]]</f>
        <v>0.20219999999999994</v>
      </c>
    </row>
    <row r="5386" spans="1:41" x14ac:dyDescent="0.3">
      <c r="A5386" t="s">
        <v>5459</v>
      </c>
      <c r="B5386" t="s">
        <v>62</v>
      </c>
      <c r="C5386">
        <v>0</v>
      </c>
      <c r="D5386" t="s">
        <v>50</v>
      </c>
      <c r="E5386">
        <v>7.8</v>
      </c>
      <c r="F5386">
        <v>81.7</v>
      </c>
      <c r="G5386">
        <v>0.73299999999999998</v>
      </c>
      <c r="H5386">
        <v>0.255</v>
      </c>
      <c r="I5386">
        <f>Data[[#This Row],[nucleus_area_pct]]/Data[[#This Row],[cytoplasm_ratio]]</f>
        <v>320.39215686274508</v>
      </c>
      <c r="J5386">
        <v>0.92500000000000004</v>
      </c>
      <c r="K5386">
        <v>0.23899999999999999</v>
      </c>
      <c r="L5386">
        <v>0.68</v>
      </c>
      <c r="M5386">
        <v>1</v>
      </c>
      <c r="N5386">
        <v>0.89800000000000002</v>
      </c>
      <c r="O5386">
        <v>313</v>
      </c>
      <c r="P5386">
        <v>51</v>
      </c>
      <c r="Q5386">
        <v>213</v>
      </c>
      <c r="R5386">
        <v>166</v>
      </c>
      <c r="S5386">
        <v>178</v>
      </c>
      <c r="T5386">
        <f>(Data[[#This Row],[mean_r]]/256)*100</f>
        <v>83.203125</v>
      </c>
      <c r="U5386">
        <f>(Data[[#This Row],[mean_g]]/256)*100</f>
        <v>64.84375</v>
      </c>
      <c r="V5386">
        <f>(Data[[#This Row],[mean_b]]/256)*100</f>
        <v>69.53125</v>
      </c>
      <c r="W5386">
        <v>0.70699999999999996</v>
      </c>
      <c r="X5386" t="s">
        <v>51</v>
      </c>
      <c r="Y5386" t="s">
        <v>40</v>
      </c>
      <c r="Z5386">
        <v>6871</v>
      </c>
      <c r="AA5386">
        <v>4.2</v>
      </c>
      <c r="AB5386">
        <v>14</v>
      </c>
      <c r="AC5386">
        <v>30</v>
      </c>
      <c r="AD5386">
        <v>408449</v>
      </c>
      <c r="AE5386">
        <v>67.900000000000006</v>
      </c>
      <c r="AF5386">
        <v>33.799999999999997</v>
      </c>
      <c r="AG5386" t="s">
        <v>41</v>
      </c>
      <c r="AH5386" t="s">
        <v>47</v>
      </c>
      <c r="AI5386" t="s">
        <v>52</v>
      </c>
      <c r="AJ5386">
        <v>60</v>
      </c>
      <c r="AK5386">
        <v>224</v>
      </c>
      <c r="AL5386">
        <v>6.4100000000000004E-2</v>
      </c>
      <c r="AM5386">
        <v>0.92500000000000004</v>
      </c>
      <c r="AN5386">
        <v>0.91910000000000003</v>
      </c>
      <c r="AO5386">
        <f>Data[[#This Row],[labeller_confidence_score]]-Data[[#This Row],[cytodiffusion_classification_confidence]]</f>
        <v>-5.9000000000000163E-3</v>
      </c>
    </row>
    <row r="5387" spans="1:41" x14ac:dyDescent="0.3">
      <c r="A5387" t="s">
        <v>5460</v>
      </c>
      <c r="B5387" t="s">
        <v>87</v>
      </c>
      <c r="C5387">
        <v>0</v>
      </c>
      <c r="D5387" t="s">
        <v>50</v>
      </c>
      <c r="E5387">
        <v>14.02</v>
      </c>
      <c r="F5387">
        <v>48.5</v>
      </c>
      <c r="G5387">
        <v>0.53900000000000003</v>
      </c>
      <c r="H5387">
        <v>0.52200000000000002</v>
      </c>
      <c r="I5387">
        <f>Data[[#This Row],[nucleus_area_pct]]/Data[[#This Row],[cytoplasm_ratio]]</f>
        <v>92.911877394636008</v>
      </c>
      <c r="J5387">
        <v>0.80700000000000005</v>
      </c>
      <c r="K5387">
        <v>0.32100000000000001</v>
      </c>
      <c r="L5387">
        <v>4.6100000000000003</v>
      </c>
      <c r="M5387">
        <v>1.6</v>
      </c>
      <c r="N5387">
        <v>0.83</v>
      </c>
      <c r="O5387">
        <v>398</v>
      </c>
      <c r="P5387">
        <v>77</v>
      </c>
      <c r="Q5387">
        <v>229</v>
      </c>
      <c r="R5387">
        <v>136</v>
      </c>
      <c r="S5387">
        <v>124</v>
      </c>
      <c r="T5387">
        <f>(Data[[#This Row],[mean_r]]/256)*100</f>
        <v>89.453125</v>
      </c>
      <c r="U5387">
        <f>(Data[[#This Row],[mean_g]]/256)*100</f>
        <v>53.125</v>
      </c>
      <c r="V5387">
        <f>(Data[[#This Row],[mean_b]]/256)*100</f>
        <v>48.4375</v>
      </c>
      <c r="W5387">
        <v>0.52200000000000002</v>
      </c>
      <c r="X5387" t="s">
        <v>39</v>
      </c>
      <c r="Y5387" t="s">
        <v>45</v>
      </c>
      <c r="Z5387">
        <v>6812</v>
      </c>
      <c r="AA5387">
        <v>4.88</v>
      </c>
      <c r="AB5387">
        <v>15.3</v>
      </c>
      <c r="AC5387">
        <v>48.2</v>
      </c>
      <c r="AD5387">
        <v>330409</v>
      </c>
      <c r="AE5387">
        <v>88.1</v>
      </c>
      <c r="AF5387">
        <v>34.299999999999997</v>
      </c>
      <c r="AG5387" t="s">
        <v>46</v>
      </c>
      <c r="AH5387" t="s">
        <v>68</v>
      </c>
      <c r="AI5387" t="s">
        <v>56</v>
      </c>
      <c r="AJ5387">
        <v>60</v>
      </c>
      <c r="AK5387">
        <v>224</v>
      </c>
      <c r="AL5387">
        <v>0.1235</v>
      </c>
      <c r="AM5387">
        <v>0.91669999999999996</v>
      </c>
      <c r="AN5387">
        <v>0.91579999999999995</v>
      </c>
      <c r="AO5387">
        <f>Data[[#This Row],[labeller_confidence_score]]-Data[[#This Row],[cytodiffusion_classification_confidence]]</f>
        <v>-9.000000000000119E-4</v>
      </c>
    </row>
    <row r="5388" spans="1:41" x14ac:dyDescent="0.3">
      <c r="A5388" t="s">
        <v>5461</v>
      </c>
      <c r="B5388" t="s">
        <v>74</v>
      </c>
      <c r="C5388">
        <v>0</v>
      </c>
      <c r="D5388" t="s">
        <v>75</v>
      </c>
      <c r="E5388">
        <v>2.5099999999999998</v>
      </c>
      <c r="F5388">
        <v>0</v>
      </c>
      <c r="G5388">
        <v>0</v>
      </c>
      <c r="H5388">
        <v>1</v>
      </c>
      <c r="I5388">
        <f>Data[[#This Row],[nucleus_area_pct]]/Data[[#This Row],[cytoplasm_ratio]]</f>
        <v>0</v>
      </c>
      <c r="J5388">
        <v>0.72099999999999997</v>
      </c>
      <c r="K5388">
        <v>0.35699999999999998</v>
      </c>
      <c r="L5388">
        <v>2.1800000000000002</v>
      </c>
      <c r="M5388">
        <v>1</v>
      </c>
      <c r="N5388">
        <v>0.754</v>
      </c>
      <c r="O5388">
        <v>22</v>
      </c>
      <c r="P5388">
        <v>14</v>
      </c>
      <c r="Q5388">
        <v>207</v>
      </c>
      <c r="R5388">
        <v>155</v>
      </c>
      <c r="S5388">
        <v>158</v>
      </c>
      <c r="T5388">
        <f>(Data[[#This Row],[mean_r]]/256)*100</f>
        <v>80.859375</v>
      </c>
      <c r="U5388">
        <f>(Data[[#This Row],[mean_g]]/256)*100</f>
        <v>60.546875</v>
      </c>
      <c r="V5388">
        <f>(Data[[#This Row],[mean_b]]/256)*100</f>
        <v>61.71875</v>
      </c>
      <c r="W5388">
        <v>0.58099999999999996</v>
      </c>
      <c r="X5388" t="s">
        <v>39</v>
      </c>
      <c r="Y5388" t="s">
        <v>40</v>
      </c>
      <c r="Z5388">
        <v>9006</v>
      </c>
      <c r="AA5388">
        <v>4.71</v>
      </c>
      <c r="AB5388">
        <v>13.1</v>
      </c>
      <c r="AC5388">
        <v>45.1</v>
      </c>
      <c r="AD5388">
        <v>124018</v>
      </c>
      <c r="AE5388">
        <v>92.7</v>
      </c>
      <c r="AF5388">
        <v>35.1</v>
      </c>
      <c r="AG5388" t="s">
        <v>46</v>
      </c>
      <c r="AH5388" t="s">
        <v>47</v>
      </c>
      <c r="AI5388" t="s">
        <v>56</v>
      </c>
      <c r="AJ5388">
        <v>100</v>
      </c>
      <c r="AK5388">
        <v>224</v>
      </c>
      <c r="AL5388">
        <v>0.1062</v>
      </c>
      <c r="AM5388">
        <v>0.89639999999999997</v>
      </c>
      <c r="AN5388">
        <v>0.85750000000000004</v>
      </c>
      <c r="AO5388">
        <f>Data[[#This Row],[labeller_confidence_score]]-Data[[#This Row],[cytodiffusion_classification_confidence]]</f>
        <v>-3.8899999999999935E-2</v>
      </c>
    </row>
    <row r="5389" spans="1:41" x14ac:dyDescent="0.3">
      <c r="A5389" t="s">
        <v>5462</v>
      </c>
      <c r="B5389" t="s">
        <v>66</v>
      </c>
      <c r="C5389">
        <v>1</v>
      </c>
      <c r="D5389" t="s">
        <v>67</v>
      </c>
      <c r="E5389">
        <v>9.5399999999999991</v>
      </c>
      <c r="F5389">
        <v>90.4</v>
      </c>
      <c r="G5389">
        <v>0.58899999999999997</v>
      </c>
      <c r="H5389">
        <v>6.8000000000000005E-2</v>
      </c>
      <c r="I5389">
        <f>Data[[#This Row],[nucleus_area_pct]]/Data[[#This Row],[cytoplasm_ratio]]</f>
        <v>1329.4117647058824</v>
      </c>
      <c r="J5389">
        <v>0.30099999999999999</v>
      </c>
      <c r="K5389">
        <v>0.56100000000000005</v>
      </c>
      <c r="L5389">
        <v>0.56000000000000005</v>
      </c>
      <c r="M5389">
        <v>1</v>
      </c>
      <c r="N5389">
        <v>0.504</v>
      </c>
      <c r="O5389">
        <v>550</v>
      </c>
      <c r="P5389">
        <v>92</v>
      </c>
      <c r="Q5389">
        <v>198</v>
      </c>
      <c r="R5389">
        <v>138</v>
      </c>
      <c r="S5389">
        <v>204</v>
      </c>
      <c r="T5389">
        <f>(Data[[#This Row],[mean_r]]/256)*100</f>
        <v>77.34375</v>
      </c>
      <c r="U5389">
        <f>(Data[[#This Row],[mean_g]]/256)*100</f>
        <v>53.90625</v>
      </c>
      <c r="V5389">
        <f>(Data[[#This Row],[mean_b]]/256)*100</f>
        <v>79.6875</v>
      </c>
      <c r="W5389">
        <v>0.89400000000000002</v>
      </c>
      <c r="X5389" t="s">
        <v>63</v>
      </c>
      <c r="Y5389" t="s">
        <v>45</v>
      </c>
      <c r="Z5389">
        <v>8173</v>
      </c>
      <c r="AA5389">
        <v>4.79</v>
      </c>
      <c r="AB5389">
        <v>14.9</v>
      </c>
      <c r="AC5389">
        <v>38.6</v>
      </c>
      <c r="AD5389">
        <v>202910</v>
      </c>
      <c r="AE5389">
        <v>72.599999999999994</v>
      </c>
      <c r="AF5389">
        <v>32.700000000000003</v>
      </c>
      <c r="AG5389" t="s">
        <v>46</v>
      </c>
      <c r="AH5389" t="s">
        <v>47</v>
      </c>
      <c r="AI5389" t="s">
        <v>52</v>
      </c>
      <c r="AJ5389">
        <v>100</v>
      </c>
      <c r="AK5389">
        <v>360</v>
      </c>
      <c r="AL5389">
        <v>0.67679999999999996</v>
      </c>
      <c r="AM5389">
        <v>0.72609999999999997</v>
      </c>
      <c r="AN5389">
        <v>0.81259999999999999</v>
      </c>
      <c r="AO5389">
        <f>Data[[#This Row],[labeller_confidence_score]]-Data[[#This Row],[cytodiffusion_classification_confidence]]</f>
        <v>8.6500000000000021E-2</v>
      </c>
    </row>
    <row r="5390" spans="1:41" x14ac:dyDescent="0.3">
      <c r="A5390" t="s">
        <v>5463</v>
      </c>
      <c r="B5390" t="s">
        <v>62</v>
      </c>
      <c r="C5390">
        <v>0</v>
      </c>
      <c r="D5390" t="s">
        <v>50</v>
      </c>
      <c r="E5390">
        <v>10.01</v>
      </c>
      <c r="F5390">
        <v>71.3</v>
      </c>
      <c r="G5390">
        <v>0.78400000000000003</v>
      </c>
      <c r="H5390">
        <v>8.4000000000000005E-2</v>
      </c>
      <c r="I5390">
        <f>Data[[#This Row],[nucleus_area_pct]]/Data[[#This Row],[cytoplasm_ratio]]</f>
        <v>848.80952380952374</v>
      </c>
      <c r="J5390">
        <v>0.94</v>
      </c>
      <c r="K5390">
        <v>0.151</v>
      </c>
      <c r="L5390">
        <v>0.8</v>
      </c>
      <c r="M5390">
        <v>1</v>
      </c>
      <c r="N5390">
        <v>0.92800000000000005</v>
      </c>
      <c r="O5390">
        <v>282</v>
      </c>
      <c r="P5390">
        <v>52</v>
      </c>
      <c r="Q5390">
        <v>203</v>
      </c>
      <c r="R5390">
        <v>145</v>
      </c>
      <c r="S5390">
        <v>173</v>
      </c>
      <c r="T5390">
        <f>(Data[[#This Row],[mean_r]]/256)*100</f>
        <v>79.296875</v>
      </c>
      <c r="U5390">
        <f>(Data[[#This Row],[mean_g]]/256)*100</f>
        <v>56.640625</v>
      </c>
      <c r="V5390">
        <f>(Data[[#This Row],[mean_b]]/256)*100</f>
        <v>67.578125</v>
      </c>
      <c r="W5390">
        <v>0.69799999999999995</v>
      </c>
      <c r="X5390" t="s">
        <v>51</v>
      </c>
      <c r="Y5390" t="s">
        <v>45</v>
      </c>
      <c r="Z5390">
        <v>11111</v>
      </c>
      <c r="AA5390">
        <v>4.6399999999999997</v>
      </c>
      <c r="AB5390">
        <v>15.7</v>
      </c>
      <c r="AC5390">
        <v>41.6</v>
      </c>
      <c r="AD5390">
        <v>420605</v>
      </c>
      <c r="AE5390">
        <v>84.7</v>
      </c>
      <c r="AF5390">
        <v>31.8</v>
      </c>
      <c r="AG5390" t="s">
        <v>41</v>
      </c>
      <c r="AH5390" t="s">
        <v>42</v>
      </c>
      <c r="AI5390" t="s">
        <v>52</v>
      </c>
      <c r="AJ5390">
        <v>60</v>
      </c>
      <c r="AK5390">
        <v>256</v>
      </c>
      <c r="AL5390">
        <v>9.9400000000000002E-2</v>
      </c>
      <c r="AM5390">
        <v>0.95220000000000005</v>
      </c>
      <c r="AN5390">
        <v>1</v>
      </c>
      <c r="AO5390">
        <f>Data[[#This Row],[labeller_confidence_score]]-Data[[#This Row],[cytodiffusion_classification_confidence]]</f>
        <v>4.7799999999999954E-2</v>
      </c>
    </row>
    <row r="5391" spans="1:41" x14ac:dyDescent="0.3">
      <c r="A5391" t="s">
        <v>5464</v>
      </c>
      <c r="B5391" t="s">
        <v>49</v>
      </c>
      <c r="C5391">
        <v>0</v>
      </c>
      <c r="D5391" t="s">
        <v>50</v>
      </c>
      <c r="E5391">
        <v>11.82</v>
      </c>
      <c r="F5391">
        <v>57.5</v>
      </c>
      <c r="G5391">
        <v>0.59</v>
      </c>
      <c r="H5391">
        <v>0.39900000000000002</v>
      </c>
      <c r="I5391">
        <f>Data[[#This Row],[nucleus_area_pct]]/Data[[#This Row],[cytoplasm_ratio]]</f>
        <v>144.11027568922304</v>
      </c>
      <c r="J5391">
        <v>0.75700000000000001</v>
      </c>
      <c r="K5391">
        <v>0.44</v>
      </c>
      <c r="L5391">
        <v>2.95</v>
      </c>
      <c r="M5391">
        <v>4.0999999999999996</v>
      </c>
      <c r="N5391">
        <v>0.88500000000000001</v>
      </c>
      <c r="O5391">
        <v>477</v>
      </c>
      <c r="P5391">
        <v>87</v>
      </c>
      <c r="Q5391">
        <v>208</v>
      </c>
      <c r="R5391">
        <v>162</v>
      </c>
      <c r="S5391">
        <v>189</v>
      </c>
      <c r="T5391">
        <f>(Data[[#This Row],[mean_r]]/256)*100</f>
        <v>81.25</v>
      </c>
      <c r="U5391">
        <f>(Data[[#This Row],[mean_g]]/256)*100</f>
        <v>63.28125</v>
      </c>
      <c r="V5391">
        <f>(Data[[#This Row],[mean_b]]/256)*100</f>
        <v>73.828125</v>
      </c>
      <c r="W5391">
        <v>0.64600000000000002</v>
      </c>
      <c r="X5391" t="s">
        <v>51</v>
      </c>
      <c r="Y5391" t="s">
        <v>40</v>
      </c>
      <c r="Z5391">
        <v>8355</v>
      </c>
      <c r="AA5391">
        <v>5.18</v>
      </c>
      <c r="AB5391">
        <v>16.8</v>
      </c>
      <c r="AC5391">
        <v>47.4</v>
      </c>
      <c r="AD5391">
        <v>151196</v>
      </c>
      <c r="AE5391">
        <v>83.2</v>
      </c>
      <c r="AF5391">
        <v>32.299999999999997</v>
      </c>
      <c r="AG5391" t="s">
        <v>64</v>
      </c>
      <c r="AH5391" t="s">
        <v>42</v>
      </c>
      <c r="AI5391" t="s">
        <v>52</v>
      </c>
      <c r="AJ5391">
        <v>40</v>
      </c>
      <c r="AK5391">
        <v>360</v>
      </c>
      <c r="AL5391">
        <v>7.5399999999999995E-2</v>
      </c>
      <c r="AM5391">
        <v>0.95840000000000003</v>
      </c>
      <c r="AN5391">
        <v>0.84540000000000004</v>
      </c>
      <c r="AO5391">
        <f>Data[[#This Row],[labeller_confidence_score]]-Data[[#This Row],[cytodiffusion_classification_confidence]]</f>
        <v>-0.11299999999999999</v>
      </c>
    </row>
    <row r="5392" spans="1:41" x14ac:dyDescent="0.3">
      <c r="A5392" t="s">
        <v>5465</v>
      </c>
      <c r="B5392" t="s">
        <v>54</v>
      </c>
      <c r="C5392">
        <v>0</v>
      </c>
      <c r="D5392" t="s">
        <v>54</v>
      </c>
      <c r="E5392">
        <v>7.37</v>
      </c>
      <c r="F5392">
        <v>0</v>
      </c>
      <c r="G5392">
        <v>0</v>
      </c>
      <c r="H5392">
        <v>1</v>
      </c>
      <c r="I5392">
        <f>Data[[#This Row],[nucleus_area_pct]]/Data[[#This Row],[cytoplasm_ratio]]</f>
        <v>0</v>
      </c>
      <c r="J5392">
        <v>0.82499999999999996</v>
      </c>
      <c r="K5392">
        <v>0.18099999999999999</v>
      </c>
      <c r="L5392">
        <v>0.36</v>
      </c>
      <c r="M5392">
        <v>1</v>
      </c>
      <c r="N5392">
        <v>0.93100000000000005</v>
      </c>
      <c r="O5392">
        <v>198</v>
      </c>
      <c r="P5392">
        <v>47</v>
      </c>
      <c r="Q5392">
        <v>232</v>
      </c>
      <c r="R5392">
        <v>130</v>
      </c>
      <c r="S5392">
        <v>107</v>
      </c>
      <c r="T5392">
        <f>(Data[[#This Row],[mean_r]]/256)*100</f>
        <v>90.625</v>
      </c>
      <c r="U5392">
        <f>(Data[[#This Row],[mean_g]]/256)*100</f>
        <v>50.78125</v>
      </c>
      <c r="V5392">
        <f>(Data[[#This Row],[mean_b]]/256)*100</f>
        <v>41.796875</v>
      </c>
      <c r="W5392">
        <v>0.502</v>
      </c>
      <c r="X5392" t="s">
        <v>39</v>
      </c>
      <c r="Y5392" t="s">
        <v>40</v>
      </c>
      <c r="Z5392">
        <v>6902</v>
      </c>
      <c r="AA5392">
        <v>4.63</v>
      </c>
      <c r="AB5392">
        <v>12.1</v>
      </c>
      <c r="AC5392">
        <v>34.9</v>
      </c>
      <c r="AD5392">
        <v>284403</v>
      </c>
      <c r="AE5392">
        <v>92.3</v>
      </c>
      <c r="AF5392">
        <v>32</v>
      </c>
      <c r="AG5392" t="s">
        <v>46</v>
      </c>
      <c r="AH5392" t="s">
        <v>47</v>
      </c>
      <c r="AI5392" t="s">
        <v>43</v>
      </c>
      <c r="AJ5392">
        <v>100</v>
      </c>
      <c r="AK5392">
        <v>512</v>
      </c>
      <c r="AL5392">
        <v>8.4099999999999994E-2</v>
      </c>
      <c r="AM5392">
        <v>0.89400000000000002</v>
      </c>
      <c r="AN5392">
        <v>0.88</v>
      </c>
      <c r="AO5392">
        <f>Data[[#This Row],[labeller_confidence_score]]-Data[[#This Row],[cytodiffusion_classification_confidence]]</f>
        <v>-1.4000000000000012E-2</v>
      </c>
    </row>
    <row r="5393" spans="1:41" x14ac:dyDescent="0.3">
      <c r="A5393" t="s">
        <v>5466</v>
      </c>
      <c r="B5393" t="s">
        <v>49</v>
      </c>
      <c r="C5393">
        <v>0</v>
      </c>
      <c r="D5393" t="s">
        <v>50</v>
      </c>
      <c r="E5393">
        <v>12.25</v>
      </c>
      <c r="F5393">
        <v>57.4</v>
      </c>
      <c r="G5393">
        <v>0.65900000000000003</v>
      </c>
      <c r="H5393">
        <v>0.48799999999999999</v>
      </c>
      <c r="I5393">
        <f>Data[[#This Row],[nucleus_area_pct]]/Data[[#This Row],[cytoplasm_ratio]]</f>
        <v>117.62295081967213</v>
      </c>
      <c r="J5393">
        <v>0.70799999999999996</v>
      </c>
      <c r="K5393">
        <v>0.39700000000000002</v>
      </c>
      <c r="L5393">
        <v>3.5</v>
      </c>
      <c r="M5393">
        <v>2.4</v>
      </c>
      <c r="N5393">
        <v>0.81799999999999995</v>
      </c>
      <c r="O5393">
        <v>403</v>
      </c>
      <c r="P5393">
        <v>66</v>
      </c>
      <c r="Q5393">
        <v>217</v>
      </c>
      <c r="R5393">
        <v>142</v>
      </c>
      <c r="S5393">
        <v>191</v>
      </c>
      <c r="T5393">
        <f>(Data[[#This Row],[mean_r]]/256)*100</f>
        <v>84.765625</v>
      </c>
      <c r="U5393">
        <f>(Data[[#This Row],[mean_g]]/256)*100</f>
        <v>55.46875</v>
      </c>
      <c r="V5393">
        <f>(Data[[#This Row],[mean_b]]/256)*100</f>
        <v>74.609375</v>
      </c>
      <c r="W5393">
        <v>0.68899999999999995</v>
      </c>
      <c r="X5393" t="s">
        <v>51</v>
      </c>
      <c r="Y5393" t="s">
        <v>40</v>
      </c>
      <c r="Z5393">
        <v>9709</v>
      </c>
      <c r="AA5393">
        <v>4.43</v>
      </c>
      <c r="AB5393">
        <v>11.7</v>
      </c>
      <c r="AC5393">
        <v>41.7</v>
      </c>
      <c r="AD5393">
        <v>313920</v>
      </c>
      <c r="AE5393">
        <v>76</v>
      </c>
      <c r="AF5393">
        <v>31</v>
      </c>
      <c r="AG5393" t="s">
        <v>46</v>
      </c>
      <c r="AH5393" t="s">
        <v>47</v>
      </c>
      <c r="AI5393" t="s">
        <v>52</v>
      </c>
      <c r="AJ5393">
        <v>40</v>
      </c>
      <c r="AK5393">
        <v>224</v>
      </c>
      <c r="AL5393">
        <v>9.2499999999999999E-2</v>
      </c>
      <c r="AM5393">
        <v>0.89839999999999998</v>
      </c>
      <c r="AN5393">
        <v>0.91190000000000004</v>
      </c>
      <c r="AO5393">
        <f>Data[[#This Row],[labeller_confidence_score]]-Data[[#This Row],[cytodiffusion_classification_confidence]]</f>
        <v>1.3500000000000068E-2</v>
      </c>
    </row>
    <row r="5394" spans="1:41" x14ac:dyDescent="0.3">
      <c r="A5394" t="s">
        <v>5467</v>
      </c>
      <c r="B5394" t="s">
        <v>133</v>
      </c>
      <c r="C5394">
        <v>1</v>
      </c>
      <c r="D5394" t="s">
        <v>104</v>
      </c>
      <c r="E5394">
        <v>6.79</v>
      </c>
      <c r="F5394">
        <v>0</v>
      </c>
      <c r="G5394">
        <v>0</v>
      </c>
      <c r="H5394">
        <v>1</v>
      </c>
      <c r="I5394">
        <f>Data[[#This Row],[nucleus_area_pct]]/Data[[#This Row],[cytoplasm_ratio]]</f>
        <v>0</v>
      </c>
      <c r="J5394">
        <v>0.439</v>
      </c>
      <c r="K5394">
        <v>0.81699999999999995</v>
      </c>
      <c r="L5394">
        <v>0.16</v>
      </c>
      <c r="M5394">
        <v>1</v>
      </c>
      <c r="N5394">
        <v>0.82699999999999996</v>
      </c>
      <c r="O5394">
        <v>219</v>
      </c>
      <c r="P5394">
        <v>53</v>
      </c>
      <c r="Q5394">
        <v>221</v>
      </c>
      <c r="R5394">
        <v>150</v>
      </c>
      <c r="S5394">
        <v>108</v>
      </c>
      <c r="T5394">
        <f>(Data[[#This Row],[mean_r]]/256)*100</f>
        <v>86.328125</v>
      </c>
      <c r="U5394">
        <f>(Data[[#This Row],[mean_g]]/256)*100</f>
        <v>58.59375</v>
      </c>
      <c r="V5394">
        <f>(Data[[#This Row],[mean_b]]/256)*100</f>
        <v>42.1875</v>
      </c>
      <c r="W5394">
        <v>0.58399999999999996</v>
      </c>
      <c r="X5394" t="s">
        <v>51</v>
      </c>
      <c r="Y5394" t="s">
        <v>45</v>
      </c>
      <c r="Z5394">
        <v>6482</v>
      </c>
      <c r="AA5394">
        <v>4.1399999999999997</v>
      </c>
      <c r="AB5394">
        <v>18</v>
      </c>
      <c r="AC5394">
        <v>38</v>
      </c>
      <c r="AD5394">
        <v>199907</v>
      </c>
      <c r="AE5394">
        <v>92</v>
      </c>
      <c r="AF5394">
        <v>33.799999999999997</v>
      </c>
      <c r="AG5394" t="s">
        <v>46</v>
      </c>
      <c r="AH5394" t="s">
        <v>42</v>
      </c>
      <c r="AI5394" t="s">
        <v>56</v>
      </c>
      <c r="AJ5394">
        <v>100</v>
      </c>
      <c r="AK5394">
        <v>360</v>
      </c>
      <c r="AL5394">
        <v>0.79239999999999999</v>
      </c>
      <c r="AM5394">
        <v>0.71079999999999999</v>
      </c>
      <c r="AN5394">
        <v>0.68759999999999999</v>
      </c>
      <c r="AO5394">
        <f>Data[[#This Row],[labeller_confidence_score]]-Data[[#This Row],[cytodiffusion_classification_confidence]]</f>
        <v>-2.3199999999999998E-2</v>
      </c>
    </row>
    <row r="5395" spans="1:41" x14ac:dyDescent="0.3">
      <c r="A5395" t="s">
        <v>5468</v>
      </c>
      <c r="B5395" t="s">
        <v>49</v>
      </c>
      <c r="C5395">
        <v>0</v>
      </c>
      <c r="D5395" t="s">
        <v>50</v>
      </c>
      <c r="E5395">
        <v>11.17</v>
      </c>
      <c r="F5395">
        <v>57.9</v>
      </c>
      <c r="G5395">
        <v>0.625</v>
      </c>
      <c r="H5395">
        <v>0.52300000000000002</v>
      </c>
      <c r="I5395">
        <f>Data[[#This Row],[nucleus_area_pct]]/Data[[#This Row],[cytoplasm_ratio]]</f>
        <v>110.70745697896749</v>
      </c>
      <c r="J5395">
        <v>0.73499999999999999</v>
      </c>
      <c r="K5395">
        <v>0.42799999999999999</v>
      </c>
      <c r="L5395">
        <v>2.97</v>
      </c>
      <c r="M5395">
        <v>3.1</v>
      </c>
      <c r="N5395">
        <v>0.88</v>
      </c>
      <c r="O5395">
        <v>392</v>
      </c>
      <c r="P5395">
        <v>74</v>
      </c>
      <c r="Q5395">
        <v>212</v>
      </c>
      <c r="R5395">
        <v>143</v>
      </c>
      <c r="S5395">
        <v>199</v>
      </c>
      <c r="T5395">
        <f>(Data[[#This Row],[mean_r]]/256)*100</f>
        <v>82.8125</v>
      </c>
      <c r="U5395">
        <f>(Data[[#This Row],[mean_g]]/256)*100</f>
        <v>55.859375</v>
      </c>
      <c r="V5395">
        <f>(Data[[#This Row],[mean_b]]/256)*100</f>
        <v>77.734375</v>
      </c>
      <c r="W5395">
        <v>0.68899999999999995</v>
      </c>
      <c r="X5395" t="s">
        <v>63</v>
      </c>
      <c r="Y5395" t="s">
        <v>40</v>
      </c>
      <c r="Z5395">
        <v>2034</v>
      </c>
      <c r="AA5395">
        <v>4.7699999999999996</v>
      </c>
      <c r="AB5395">
        <v>8.6</v>
      </c>
      <c r="AC5395">
        <v>39.700000000000003</v>
      </c>
      <c r="AD5395">
        <v>248270</v>
      </c>
      <c r="AE5395">
        <v>103.6</v>
      </c>
      <c r="AF5395">
        <v>30.9</v>
      </c>
      <c r="AG5395" t="s">
        <v>46</v>
      </c>
      <c r="AH5395" t="s">
        <v>42</v>
      </c>
      <c r="AI5395" t="s">
        <v>43</v>
      </c>
      <c r="AJ5395">
        <v>60</v>
      </c>
      <c r="AK5395">
        <v>360</v>
      </c>
      <c r="AL5395">
        <v>2.23E-2</v>
      </c>
      <c r="AM5395">
        <v>0.81489999999999996</v>
      </c>
      <c r="AN5395">
        <v>0.79190000000000005</v>
      </c>
      <c r="AO5395">
        <f>Data[[#This Row],[labeller_confidence_score]]-Data[[#This Row],[cytodiffusion_classification_confidence]]</f>
        <v>-2.2999999999999909E-2</v>
      </c>
    </row>
    <row r="5396" spans="1:41" x14ac:dyDescent="0.3">
      <c r="A5396" t="s">
        <v>5469</v>
      </c>
      <c r="B5396" t="s">
        <v>54</v>
      </c>
      <c r="C5396">
        <v>0</v>
      </c>
      <c r="D5396" t="s">
        <v>54</v>
      </c>
      <c r="E5396">
        <v>7.01</v>
      </c>
      <c r="F5396">
        <v>0</v>
      </c>
      <c r="G5396">
        <v>0</v>
      </c>
      <c r="H5396">
        <v>1</v>
      </c>
      <c r="I5396">
        <f>Data[[#This Row],[nucleus_area_pct]]/Data[[#This Row],[cytoplasm_ratio]]</f>
        <v>0</v>
      </c>
      <c r="J5396">
        <v>0.85499999999999998</v>
      </c>
      <c r="K5396">
        <v>0.128</v>
      </c>
      <c r="L5396">
        <v>0.51</v>
      </c>
      <c r="M5396">
        <v>1</v>
      </c>
      <c r="N5396">
        <v>0.94699999999999995</v>
      </c>
      <c r="O5396">
        <v>185</v>
      </c>
      <c r="P5396">
        <v>50</v>
      </c>
      <c r="Q5396">
        <v>252</v>
      </c>
      <c r="R5396">
        <v>130</v>
      </c>
      <c r="S5396">
        <v>124</v>
      </c>
      <c r="T5396">
        <f>(Data[[#This Row],[mean_r]]/256)*100</f>
        <v>98.4375</v>
      </c>
      <c r="U5396">
        <f>(Data[[#This Row],[mean_g]]/256)*100</f>
        <v>50.78125</v>
      </c>
      <c r="V5396">
        <f>(Data[[#This Row],[mean_b]]/256)*100</f>
        <v>48.4375</v>
      </c>
      <c r="W5396">
        <v>0.54800000000000004</v>
      </c>
      <c r="X5396" t="s">
        <v>51</v>
      </c>
      <c r="Y5396" t="s">
        <v>40</v>
      </c>
      <c r="Z5396">
        <v>6969</v>
      </c>
      <c r="AA5396">
        <v>4.38</v>
      </c>
      <c r="AB5396">
        <v>15.8</v>
      </c>
      <c r="AC5396">
        <v>37.700000000000003</v>
      </c>
      <c r="AD5396">
        <v>218190</v>
      </c>
      <c r="AE5396">
        <v>85.2</v>
      </c>
      <c r="AF5396">
        <v>34.700000000000003</v>
      </c>
      <c r="AG5396" t="s">
        <v>46</v>
      </c>
      <c r="AH5396" t="s">
        <v>42</v>
      </c>
      <c r="AI5396" t="s">
        <v>56</v>
      </c>
      <c r="AJ5396">
        <v>100</v>
      </c>
      <c r="AK5396">
        <v>360</v>
      </c>
      <c r="AL5396">
        <v>0.1229</v>
      </c>
      <c r="AM5396">
        <v>0.77629999999999999</v>
      </c>
      <c r="AN5396">
        <v>0.86570000000000003</v>
      </c>
      <c r="AO5396">
        <f>Data[[#This Row],[labeller_confidence_score]]-Data[[#This Row],[cytodiffusion_classification_confidence]]</f>
        <v>8.9400000000000035E-2</v>
      </c>
    </row>
    <row r="5397" spans="1:41" x14ac:dyDescent="0.3">
      <c r="A5397" t="s">
        <v>5470</v>
      </c>
      <c r="B5397" t="s">
        <v>54</v>
      </c>
      <c r="C5397">
        <v>0</v>
      </c>
      <c r="D5397" t="s">
        <v>54</v>
      </c>
      <c r="E5397">
        <v>7.48</v>
      </c>
      <c r="F5397">
        <v>0</v>
      </c>
      <c r="G5397">
        <v>0</v>
      </c>
      <c r="H5397">
        <v>1</v>
      </c>
      <c r="I5397">
        <f>Data[[#This Row],[nucleus_area_pct]]/Data[[#This Row],[cytoplasm_ratio]]</f>
        <v>0</v>
      </c>
      <c r="J5397">
        <v>0.89</v>
      </c>
      <c r="K5397">
        <v>0.14499999999999999</v>
      </c>
      <c r="L5397">
        <v>0.63</v>
      </c>
      <c r="M5397">
        <v>1</v>
      </c>
      <c r="N5397">
        <v>0.91400000000000003</v>
      </c>
      <c r="O5397">
        <v>142</v>
      </c>
      <c r="P5397">
        <v>44</v>
      </c>
      <c r="Q5397">
        <v>242</v>
      </c>
      <c r="R5397">
        <v>124</v>
      </c>
      <c r="S5397">
        <v>121</v>
      </c>
      <c r="T5397">
        <f>(Data[[#This Row],[mean_r]]/256)*100</f>
        <v>94.53125</v>
      </c>
      <c r="U5397">
        <f>(Data[[#This Row],[mean_g]]/256)*100</f>
        <v>48.4375</v>
      </c>
      <c r="V5397">
        <f>(Data[[#This Row],[mean_b]]/256)*100</f>
        <v>47.265625</v>
      </c>
      <c r="W5397">
        <v>0.46300000000000002</v>
      </c>
      <c r="X5397" t="s">
        <v>51</v>
      </c>
      <c r="Y5397" t="s">
        <v>40</v>
      </c>
      <c r="Z5397">
        <v>7875</v>
      </c>
      <c r="AA5397">
        <v>4.8499999999999996</v>
      </c>
      <c r="AB5397">
        <v>11.9</v>
      </c>
      <c r="AC5397">
        <v>24.9</v>
      </c>
      <c r="AD5397">
        <v>270546</v>
      </c>
      <c r="AE5397">
        <v>88.9</v>
      </c>
      <c r="AF5397">
        <v>33.9</v>
      </c>
      <c r="AG5397" t="s">
        <v>64</v>
      </c>
      <c r="AH5397" t="s">
        <v>47</v>
      </c>
      <c r="AI5397" t="s">
        <v>43</v>
      </c>
      <c r="AJ5397">
        <v>60</v>
      </c>
      <c r="AK5397">
        <v>224</v>
      </c>
      <c r="AL5397">
        <v>5.2900000000000003E-2</v>
      </c>
      <c r="AM5397">
        <v>0.85009999999999997</v>
      </c>
      <c r="AN5397">
        <v>0.83689999999999998</v>
      </c>
      <c r="AO5397">
        <f>Data[[#This Row],[labeller_confidence_score]]-Data[[#This Row],[cytodiffusion_classification_confidence]]</f>
        <v>-1.319999999999999E-2</v>
      </c>
    </row>
    <row r="5398" spans="1:41" x14ac:dyDescent="0.3">
      <c r="A5398" t="s">
        <v>5471</v>
      </c>
      <c r="B5398" t="s">
        <v>133</v>
      </c>
      <c r="C5398">
        <v>1</v>
      </c>
      <c r="D5398" t="s">
        <v>104</v>
      </c>
      <c r="E5398">
        <v>9.3800000000000008</v>
      </c>
      <c r="F5398">
        <v>0</v>
      </c>
      <c r="G5398">
        <v>0</v>
      </c>
      <c r="H5398">
        <v>1</v>
      </c>
      <c r="I5398">
        <f>Data[[#This Row],[nucleus_area_pct]]/Data[[#This Row],[cytoplasm_ratio]]</f>
        <v>0</v>
      </c>
      <c r="J5398">
        <v>0.39300000000000002</v>
      </c>
      <c r="K5398">
        <v>0.89300000000000002</v>
      </c>
      <c r="L5398">
        <v>0.25</v>
      </c>
      <c r="M5398">
        <v>1</v>
      </c>
      <c r="N5398">
        <v>0.89100000000000001</v>
      </c>
      <c r="O5398">
        <v>219</v>
      </c>
      <c r="P5398">
        <v>60</v>
      </c>
      <c r="Q5398">
        <v>229</v>
      </c>
      <c r="R5398">
        <v>120</v>
      </c>
      <c r="S5398">
        <v>94</v>
      </c>
      <c r="T5398">
        <f>(Data[[#This Row],[mean_r]]/256)*100</f>
        <v>89.453125</v>
      </c>
      <c r="U5398">
        <f>(Data[[#This Row],[mean_g]]/256)*100</f>
        <v>46.875</v>
      </c>
      <c r="V5398">
        <f>(Data[[#This Row],[mean_b]]/256)*100</f>
        <v>36.71875</v>
      </c>
      <c r="W5398">
        <v>0.41799999999999998</v>
      </c>
      <c r="X5398" t="s">
        <v>51</v>
      </c>
      <c r="Y5398" t="s">
        <v>40</v>
      </c>
      <c r="Z5398">
        <v>6470</v>
      </c>
      <c r="AA5398">
        <v>5.25</v>
      </c>
      <c r="AB5398">
        <v>16.399999999999999</v>
      </c>
      <c r="AC5398">
        <v>39.9</v>
      </c>
      <c r="AD5398">
        <v>240342</v>
      </c>
      <c r="AE5398">
        <v>88.8</v>
      </c>
      <c r="AF5398">
        <v>34.299999999999997</v>
      </c>
      <c r="AG5398" t="s">
        <v>64</v>
      </c>
      <c r="AH5398" t="s">
        <v>68</v>
      </c>
      <c r="AI5398" t="s">
        <v>52</v>
      </c>
      <c r="AJ5398">
        <v>100</v>
      </c>
      <c r="AK5398">
        <v>256</v>
      </c>
      <c r="AL5398">
        <v>0.84899999999999998</v>
      </c>
      <c r="AM5398">
        <v>0.71830000000000005</v>
      </c>
      <c r="AN5398">
        <v>0.68520000000000003</v>
      </c>
      <c r="AO5398">
        <f>Data[[#This Row],[labeller_confidence_score]]-Data[[#This Row],[cytodiffusion_classification_confidence]]</f>
        <v>-3.3100000000000018E-2</v>
      </c>
    </row>
    <row r="5399" spans="1:41" x14ac:dyDescent="0.3">
      <c r="A5399" t="s">
        <v>5472</v>
      </c>
      <c r="B5399" t="s">
        <v>62</v>
      </c>
      <c r="C5399">
        <v>0</v>
      </c>
      <c r="D5399" t="s">
        <v>50</v>
      </c>
      <c r="E5399">
        <v>8.25</v>
      </c>
      <c r="F5399">
        <v>90</v>
      </c>
      <c r="G5399">
        <v>0.81200000000000006</v>
      </c>
      <c r="H5399">
        <v>0.17100000000000001</v>
      </c>
      <c r="I5399">
        <f>Data[[#This Row],[nucleus_area_pct]]/Data[[#This Row],[cytoplasm_ratio]]</f>
        <v>526.31578947368416</v>
      </c>
      <c r="J5399">
        <v>0.89100000000000001</v>
      </c>
      <c r="K5399">
        <v>0.18</v>
      </c>
      <c r="L5399">
        <v>1.61</v>
      </c>
      <c r="M5399">
        <v>1</v>
      </c>
      <c r="N5399">
        <v>0.88900000000000001</v>
      </c>
      <c r="O5399">
        <v>220</v>
      </c>
      <c r="P5399">
        <v>55</v>
      </c>
      <c r="Q5399">
        <v>197</v>
      </c>
      <c r="R5399">
        <v>169</v>
      </c>
      <c r="S5399">
        <v>182</v>
      </c>
      <c r="T5399">
        <f>(Data[[#This Row],[mean_r]]/256)*100</f>
        <v>76.953125</v>
      </c>
      <c r="U5399">
        <f>(Data[[#This Row],[mean_g]]/256)*100</f>
        <v>66.015625</v>
      </c>
      <c r="V5399">
        <f>(Data[[#This Row],[mean_b]]/256)*100</f>
        <v>71.09375</v>
      </c>
      <c r="W5399">
        <v>0.749</v>
      </c>
      <c r="X5399" t="s">
        <v>51</v>
      </c>
      <c r="Y5399" t="s">
        <v>40</v>
      </c>
      <c r="Z5399">
        <v>7216</v>
      </c>
      <c r="AA5399">
        <v>4.1399999999999997</v>
      </c>
      <c r="AB5399">
        <v>15.2</v>
      </c>
      <c r="AC5399">
        <v>52.2</v>
      </c>
      <c r="AD5399">
        <v>143718</v>
      </c>
      <c r="AE5399">
        <v>103</v>
      </c>
      <c r="AF5399">
        <v>35.299999999999997</v>
      </c>
      <c r="AG5399" t="s">
        <v>46</v>
      </c>
      <c r="AH5399" t="s">
        <v>47</v>
      </c>
      <c r="AI5399" t="s">
        <v>56</v>
      </c>
      <c r="AJ5399">
        <v>60</v>
      </c>
      <c r="AK5399">
        <v>360</v>
      </c>
      <c r="AL5399">
        <v>6.2399999999999997E-2</v>
      </c>
      <c r="AM5399">
        <v>0.93740000000000001</v>
      </c>
      <c r="AN5399">
        <v>1</v>
      </c>
      <c r="AO5399">
        <f>Data[[#This Row],[labeller_confidence_score]]-Data[[#This Row],[cytodiffusion_classification_confidence]]</f>
        <v>6.2599999999999989E-2</v>
      </c>
    </row>
    <row r="5400" spans="1:41" x14ac:dyDescent="0.3">
      <c r="A5400" t="s">
        <v>5473</v>
      </c>
      <c r="B5400" t="s">
        <v>49</v>
      </c>
      <c r="C5400">
        <v>0</v>
      </c>
      <c r="D5400" t="s">
        <v>50</v>
      </c>
      <c r="E5400">
        <v>12.08</v>
      </c>
      <c r="F5400">
        <v>59.6</v>
      </c>
      <c r="G5400">
        <v>0.55200000000000005</v>
      </c>
      <c r="H5400">
        <v>0.42499999999999999</v>
      </c>
      <c r="I5400">
        <f>Data[[#This Row],[nucleus_area_pct]]/Data[[#This Row],[cytoplasm_ratio]]</f>
        <v>140.23529411764707</v>
      </c>
      <c r="J5400">
        <v>0.72399999999999998</v>
      </c>
      <c r="K5400">
        <v>0.25600000000000001</v>
      </c>
      <c r="L5400">
        <v>3.93</v>
      </c>
      <c r="M5400">
        <v>3.1</v>
      </c>
      <c r="N5400">
        <v>0.77400000000000002</v>
      </c>
      <c r="O5400">
        <v>399</v>
      </c>
      <c r="P5400">
        <v>69</v>
      </c>
      <c r="Q5400">
        <v>234</v>
      </c>
      <c r="R5400">
        <v>155</v>
      </c>
      <c r="S5400">
        <v>224</v>
      </c>
      <c r="T5400">
        <f>(Data[[#This Row],[mean_r]]/256)*100</f>
        <v>91.40625</v>
      </c>
      <c r="U5400">
        <f>(Data[[#This Row],[mean_g]]/256)*100</f>
        <v>60.546875</v>
      </c>
      <c r="V5400">
        <f>(Data[[#This Row],[mean_b]]/256)*100</f>
        <v>87.5</v>
      </c>
      <c r="W5400">
        <v>0.65400000000000003</v>
      </c>
      <c r="X5400" t="s">
        <v>51</v>
      </c>
      <c r="Y5400" t="s">
        <v>40</v>
      </c>
      <c r="Z5400">
        <v>12142</v>
      </c>
      <c r="AA5400">
        <v>5.77</v>
      </c>
      <c r="AB5400">
        <v>17.2</v>
      </c>
      <c r="AC5400">
        <v>39.700000000000003</v>
      </c>
      <c r="AD5400">
        <v>286048</v>
      </c>
      <c r="AE5400">
        <v>98.1</v>
      </c>
      <c r="AF5400">
        <v>34.1</v>
      </c>
      <c r="AG5400" t="s">
        <v>41</v>
      </c>
      <c r="AH5400" t="s">
        <v>42</v>
      </c>
      <c r="AI5400" t="s">
        <v>56</v>
      </c>
      <c r="AJ5400">
        <v>40</v>
      </c>
      <c r="AK5400">
        <v>256</v>
      </c>
      <c r="AL5400">
        <v>0</v>
      </c>
      <c r="AM5400">
        <v>0.85450000000000004</v>
      </c>
      <c r="AN5400">
        <v>0.87529999999999997</v>
      </c>
      <c r="AO5400">
        <f>Data[[#This Row],[labeller_confidence_score]]-Data[[#This Row],[cytodiffusion_classification_confidence]]</f>
        <v>2.079999999999993E-2</v>
      </c>
    </row>
    <row r="5401" spans="1:41" x14ac:dyDescent="0.3">
      <c r="A5401" t="s">
        <v>5474</v>
      </c>
      <c r="B5401" t="s">
        <v>54</v>
      </c>
      <c r="C5401">
        <v>0</v>
      </c>
      <c r="D5401" t="s">
        <v>54</v>
      </c>
      <c r="E5401">
        <v>7.18</v>
      </c>
      <c r="F5401">
        <v>0</v>
      </c>
      <c r="G5401">
        <v>0</v>
      </c>
      <c r="H5401">
        <v>1</v>
      </c>
      <c r="I5401">
        <f>Data[[#This Row],[nucleus_area_pct]]/Data[[#This Row],[cytoplasm_ratio]]</f>
        <v>0</v>
      </c>
      <c r="J5401">
        <v>0.86299999999999999</v>
      </c>
      <c r="K5401">
        <v>0.187</v>
      </c>
      <c r="L5401">
        <v>0.38</v>
      </c>
      <c r="M5401">
        <v>1</v>
      </c>
      <c r="N5401">
        <v>0.98899999999999999</v>
      </c>
      <c r="O5401">
        <v>187</v>
      </c>
      <c r="P5401">
        <v>41</v>
      </c>
      <c r="Q5401">
        <v>225</v>
      </c>
      <c r="R5401">
        <v>111</v>
      </c>
      <c r="S5401">
        <v>122</v>
      </c>
      <c r="T5401">
        <f>(Data[[#This Row],[mean_r]]/256)*100</f>
        <v>87.890625</v>
      </c>
      <c r="U5401">
        <f>(Data[[#This Row],[mean_g]]/256)*100</f>
        <v>43.359375</v>
      </c>
      <c r="V5401">
        <f>(Data[[#This Row],[mean_b]]/256)*100</f>
        <v>47.65625</v>
      </c>
      <c r="W5401">
        <v>0.55000000000000004</v>
      </c>
      <c r="X5401" t="s">
        <v>51</v>
      </c>
      <c r="Y5401" t="s">
        <v>45</v>
      </c>
      <c r="Z5401">
        <v>5192</v>
      </c>
      <c r="AA5401">
        <v>2.6</v>
      </c>
      <c r="AB5401">
        <v>17.100000000000001</v>
      </c>
      <c r="AC5401">
        <v>46.7</v>
      </c>
      <c r="AD5401">
        <v>284386</v>
      </c>
      <c r="AE5401">
        <v>88.6</v>
      </c>
      <c r="AF5401">
        <v>33.4</v>
      </c>
      <c r="AG5401" t="s">
        <v>64</v>
      </c>
      <c r="AH5401" t="s">
        <v>42</v>
      </c>
      <c r="AI5401" t="s">
        <v>43</v>
      </c>
      <c r="AJ5401">
        <v>60</v>
      </c>
      <c r="AK5401">
        <v>224</v>
      </c>
      <c r="AL5401">
        <v>7.3099999999999998E-2</v>
      </c>
      <c r="AM5401">
        <v>0.93740000000000001</v>
      </c>
      <c r="AN5401">
        <v>0.8458</v>
      </c>
      <c r="AO5401">
        <f>Data[[#This Row],[labeller_confidence_score]]-Data[[#This Row],[cytodiffusion_classification_confidence]]</f>
        <v>-9.1600000000000015E-2</v>
      </c>
    </row>
    <row r="5402" spans="1:41" x14ac:dyDescent="0.3">
      <c r="A5402" t="s">
        <v>5475</v>
      </c>
      <c r="B5402" t="s">
        <v>62</v>
      </c>
      <c r="C5402">
        <v>0</v>
      </c>
      <c r="D5402" t="s">
        <v>50</v>
      </c>
      <c r="E5402">
        <v>9.32</v>
      </c>
      <c r="F5402">
        <v>89.3</v>
      </c>
      <c r="G5402">
        <v>0.73399999999999999</v>
      </c>
      <c r="H5402">
        <v>0.20599999999999999</v>
      </c>
      <c r="I5402">
        <f>Data[[#This Row],[nucleus_area_pct]]/Data[[#This Row],[cytoplasm_ratio]]</f>
        <v>433.495145631068</v>
      </c>
      <c r="J5402">
        <v>0.91900000000000004</v>
      </c>
      <c r="K5402">
        <v>0.17</v>
      </c>
      <c r="L5402">
        <v>0.42</v>
      </c>
      <c r="M5402">
        <v>1</v>
      </c>
      <c r="N5402">
        <v>0.82099999999999995</v>
      </c>
      <c r="O5402">
        <v>341</v>
      </c>
      <c r="P5402">
        <v>62</v>
      </c>
      <c r="Q5402">
        <v>209</v>
      </c>
      <c r="R5402">
        <v>166</v>
      </c>
      <c r="S5402">
        <v>188</v>
      </c>
      <c r="T5402">
        <f>(Data[[#This Row],[mean_r]]/256)*100</f>
        <v>81.640625</v>
      </c>
      <c r="U5402">
        <f>(Data[[#This Row],[mean_g]]/256)*100</f>
        <v>64.84375</v>
      </c>
      <c r="V5402">
        <f>(Data[[#This Row],[mean_b]]/256)*100</f>
        <v>73.4375</v>
      </c>
      <c r="W5402">
        <v>0.85799999999999998</v>
      </c>
      <c r="X5402" t="s">
        <v>39</v>
      </c>
      <c r="Y5402" t="s">
        <v>40</v>
      </c>
      <c r="Z5402">
        <v>7838</v>
      </c>
      <c r="AA5402">
        <v>6.5</v>
      </c>
      <c r="AB5402">
        <v>12.2</v>
      </c>
      <c r="AC5402">
        <v>38.299999999999997</v>
      </c>
      <c r="AD5402">
        <v>93352</v>
      </c>
      <c r="AE5402">
        <v>88.1</v>
      </c>
      <c r="AF5402">
        <v>32.799999999999997</v>
      </c>
      <c r="AG5402" t="s">
        <v>46</v>
      </c>
      <c r="AH5402" t="s">
        <v>42</v>
      </c>
      <c r="AI5402" t="s">
        <v>56</v>
      </c>
      <c r="AJ5402">
        <v>60</v>
      </c>
      <c r="AK5402">
        <v>512</v>
      </c>
      <c r="AL5402">
        <v>5.5E-2</v>
      </c>
      <c r="AM5402">
        <v>0.90210000000000001</v>
      </c>
      <c r="AN5402">
        <v>0.94969999999999999</v>
      </c>
      <c r="AO5402">
        <f>Data[[#This Row],[labeller_confidence_score]]-Data[[#This Row],[cytodiffusion_classification_confidence]]</f>
        <v>4.7599999999999976E-2</v>
      </c>
    </row>
    <row r="5403" spans="1:41" x14ac:dyDescent="0.3">
      <c r="A5403" t="s">
        <v>5476</v>
      </c>
      <c r="B5403" t="s">
        <v>87</v>
      </c>
      <c r="C5403">
        <v>0</v>
      </c>
      <c r="D5403" t="s">
        <v>50</v>
      </c>
      <c r="E5403">
        <v>11.13</v>
      </c>
      <c r="F5403">
        <v>48.3</v>
      </c>
      <c r="G5403">
        <v>0.55700000000000005</v>
      </c>
      <c r="H5403">
        <v>0.46100000000000002</v>
      </c>
      <c r="I5403">
        <f>Data[[#This Row],[nucleus_area_pct]]/Data[[#This Row],[cytoplasm_ratio]]</f>
        <v>104.77223427331886</v>
      </c>
      <c r="J5403">
        <v>0.70899999999999996</v>
      </c>
      <c r="K5403">
        <v>0.32200000000000001</v>
      </c>
      <c r="L5403">
        <v>4.1399999999999997</v>
      </c>
      <c r="M5403">
        <v>2.1</v>
      </c>
      <c r="N5403">
        <v>0.80500000000000005</v>
      </c>
      <c r="O5403">
        <v>431</v>
      </c>
      <c r="P5403">
        <v>71</v>
      </c>
      <c r="Q5403">
        <v>219</v>
      </c>
      <c r="R5403">
        <v>147</v>
      </c>
      <c r="S5403">
        <v>155</v>
      </c>
      <c r="T5403">
        <f>(Data[[#This Row],[mean_r]]/256)*100</f>
        <v>85.546875</v>
      </c>
      <c r="U5403">
        <f>(Data[[#This Row],[mean_g]]/256)*100</f>
        <v>57.421875</v>
      </c>
      <c r="V5403">
        <f>(Data[[#This Row],[mean_b]]/256)*100</f>
        <v>60.546875</v>
      </c>
      <c r="W5403">
        <v>0.64700000000000002</v>
      </c>
      <c r="X5403" t="s">
        <v>51</v>
      </c>
      <c r="Y5403" t="s">
        <v>40</v>
      </c>
      <c r="Z5403">
        <v>5646</v>
      </c>
      <c r="AA5403">
        <v>5.9</v>
      </c>
      <c r="AB5403">
        <v>16.399999999999999</v>
      </c>
      <c r="AC5403">
        <v>45.4</v>
      </c>
      <c r="AD5403">
        <v>268486</v>
      </c>
      <c r="AE5403">
        <v>94.7</v>
      </c>
      <c r="AF5403">
        <v>30.6</v>
      </c>
      <c r="AG5403" t="s">
        <v>46</v>
      </c>
      <c r="AH5403" t="s">
        <v>47</v>
      </c>
      <c r="AI5403" t="s">
        <v>52</v>
      </c>
      <c r="AJ5403">
        <v>100</v>
      </c>
      <c r="AK5403">
        <v>256</v>
      </c>
      <c r="AL5403">
        <v>0.1027</v>
      </c>
      <c r="AM5403">
        <v>0.87839999999999996</v>
      </c>
      <c r="AN5403">
        <v>0.96799999999999997</v>
      </c>
      <c r="AO5403">
        <f>Data[[#This Row],[labeller_confidence_score]]-Data[[#This Row],[cytodiffusion_classification_confidence]]</f>
        <v>8.9600000000000013E-2</v>
      </c>
    </row>
    <row r="5404" spans="1:41" x14ac:dyDescent="0.3">
      <c r="A5404" t="s">
        <v>5477</v>
      </c>
      <c r="B5404" t="s">
        <v>74</v>
      </c>
      <c r="C5404">
        <v>0</v>
      </c>
      <c r="D5404" t="s">
        <v>75</v>
      </c>
      <c r="E5404">
        <v>2.2200000000000002</v>
      </c>
      <c r="F5404">
        <v>0</v>
      </c>
      <c r="G5404">
        <v>0</v>
      </c>
      <c r="H5404">
        <v>1</v>
      </c>
      <c r="I5404">
        <f>Data[[#This Row],[nucleus_area_pct]]/Data[[#This Row],[cytoplasm_ratio]]</f>
        <v>0</v>
      </c>
      <c r="J5404">
        <v>0.623</v>
      </c>
      <c r="K5404">
        <v>8.5999999999999993E-2</v>
      </c>
      <c r="L5404">
        <v>2.9</v>
      </c>
      <c r="M5404">
        <v>1</v>
      </c>
      <c r="N5404">
        <v>0.84399999999999997</v>
      </c>
      <c r="O5404">
        <v>10</v>
      </c>
      <c r="P5404">
        <v>14</v>
      </c>
      <c r="Q5404">
        <v>212</v>
      </c>
      <c r="R5404">
        <v>131</v>
      </c>
      <c r="S5404">
        <v>160</v>
      </c>
      <c r="T5404">
        <f>(Data[[#This Row],[mean_r]]/256)*100</f>
        <v>82.8125</v>
      </c>
      <c r="U5404">
        <f>(Data[[#This Row],[mean_g]]/256)*100</f>
        <v>51.171875</v>
      </c>
      <c r="V5404">
        <f>(Data[[#This Row],[mean_b]]/256)*100</f>
        <v>62.5</v>
      </c>
      <c r="W5404">
        <v>0.60299999999999998</v>
      </c>
      <c r="X5404" t="s">
        <v>51</v>
      </c>
      <c r="Y5404" t="s">
        <v>40</v>
      </c>
      <c r="Z5404">
        <v>4932</v>
      </c>
      <c r="AA5404">
        <v>4.72</v>
      </c>
      <c r="AB5404">
        <v>12.5</v>
      </c>
      <c r="AC5404">
        <v>45.5</v>
      </c>
      <c r="AD5404">
        <v>191744</v>
      </c>
      <c r="AE5404">
        <v>80.599999999999994</v>
      </c>
      <c r="AF5404">
        <v>32.200000000000003</v>
      </c>
      <c r="AG5404" t="s">
        <v>41</v>
      </c>
      <c r="AH5404" t="s">
        <v>47</v>
      </c>
      <c r="AI5404" t="s">
        <v>43</v>
      </c>
      <c r="AJ5404">
        <v>100</v>
      </c>
      <c r="AK5404">
        <v>224</v>
      </c>
      <c r="AL5404">
        <v>1.9699999999999999E-2</v>
      </c>
      <c r="AM5404">
        <v>0.81889999999999996</v>
      </c>
      <c r="AN5404">
        <v>0.91810000000000003</v>
      </c>
      <c r="AO5404">
        <f>Data[[#This Row],[labeller_confidence_score]]-Data[[#This Row],[cytodiffusion_classification_confidence]]</f>
        <v>9.9200000000000066E-2</v>
      </c>
    </row>
    <row r="5405" spans="1:41" x14ac:dyDescent="0.3">
      <c r="A5405" t="s">
        <v>5478</v>
      </c>
      <c r="B5405" t="s">
        <v>54</v>
      </c>
      <c r="C5405">
        <v>0</v>
      </c>
      <c r="D5405" t="s">
        <v>54</v>
      </c>
      <c r="E5405">
        <v>6.72</v>
      </c>
      <c r="F5405">
        <v>0</v>
      </c>
      <c r="G5405">
        <v>0</v>
      </c>
      <c r="H5405">
        <v>1</v>
      </c>
      <c r="I5405">
        <f>Data[[#This Row],[nucleus_area_pct]]/Data[[#This Row],[cytoplasm_ratio]]</f>
        <v>0</v>
      </c>
      <c r="J5405">
        <v>0.89100000000000001</v>
      </c>
      <c r="K5405">
        <v>0.19700000000000001</v>
      </c>
      <c r="L5405">
        <v>0.54</v>
      </c>
      <c r="M5405">
        <v>1</v>
      </c>
      <c r="N5405">
        <v>0.94499999999999995</v>
      </c>
      <c r="O5405">
        <v>219</v>
      </c>
      <c r="P5405">
        <v>42</v>
      </c>
      <c r="Q5405">
        <v>246</v>
      </c>
      <c r="R5405">
        <v>130</v>
      </c>
      <c r="S5405">
        <v>111</v>
      </c>
      <c r="T5405">
        <f>(Data[[#This Row],[mean_r]]/256)*100</f>
        <v>96.09375</v>
      </c>
      <c r="U5405">
        <f>(Data[[#This Row],[mean_g]]/256)*100</f>
        <v>50.78125</v>
      </c>
      <c r="V5405">
        <f>(Data[[#This Row],[mean_b]]/256)*100</f>
        <v>43.359375</v>
      </c>
      <c r="W5405">
        <v>0.379</v>
      </c>
      <c r="X5405" t="s">
        <v>39</v>
      </c>
      <c r="Y5405" t="s">
        <v>45</v>
      </c>
      <c r="Z5405">
        <v>5581</v>
      </c>
      <c r="AA5405">
        <v>5.86</v>
      </c>
      <c r="AB5405">
        <v>17.8</v>
      </c>
      <c r="AC5405">
        <v>41.4</v>
      </c>
      <c r="AD5405">
        <v>249936</v>
      </c>
      <c r="AE5405">
        <v>91.4</v>
      </c>
      <c r="AF5405">
        <v>34.700000000000003</v>
      </c>
      <c r="AG5405" t="s">
        <v>46</v>
      </c>
      <c r="AH5405" t="s">
        <v>47</v>
      </c>
      <c r="AI5405" t="s">
        <v>43</v>
      </c>
      <c r="AJ5405">
        <v>40</v>
      </c>
      <c r="AK5405">
        <v>224</v>
      </c>
      <c r="AL5405">
        <v>4.24E-2</v>
      </c>
      <c r="AM5405">
        <v>0.92800000000000005</v>
      </c>
      <c r="AN5405">
        <v>0.8579</v>
      </c>
      <c r="AO5405">
        <f>Data[[#This Row],[labeller_confidence_score]]-Data[[#This Row],[cytodiffusion_classification_confidence]]</f>
        <v>-7.0100000000000051E-2</v>
      </c>
    </row>
    <row r="5406" spans="1:41" x14ac:dyDescent="0.3">
      <c r="A5406" t="s">
        <v>5479</v>
      </c>
      <c r="B5406" t="s">
        <v>89</v>
      </c>
      <c r="C5406">
        <v>1</v>
      </c>
      <c r="D5406" t="s">
        <v>38</v>
      </c>
      <c r="E5406">
        <v>11.06</v>
      </c>
      <c r="F5406">
        <v>59.5</v>
      </c>
      <c r="G5406">
        <v>0.55400000000000005</v>
      </c>
      <c r="H5406">
        <v>0.44600000000000001</v>
      </c>
      <c r="I5406">
        <f>Data[[#This Row],[nucleus_area_pct]]/Data[[#This Row],[cytoplasm_ratio]]</f>
        <v>133.40807174887891</v>
      </c>
      <c r="J5406">
        <v>0.70699999999999996</v>
      </c>
      <c r="K5406">
        <v>0.29199999999999998</v>
      </c>
      <c r="L5406">
        <v>4.29</v>
      </c>
      <c r="M5406">
        <v>2.6</v>
      </c>
      <c r="N5406">
        <v>0.75700000000000001</v>
      </c>
      <c r="O5406">
        <v>463</v>
      </c>
      <c r="P5406">
        <v>83</v>
      </c>
      <c r="Q5406">
        <v>191</v>
      </c>
      <c r="R5406">
        <v>159</v>
      </c>
      <c r="S5406">
        <v>173</v>
      </c>
      <c r="T5406">
        <f>(Data[[#This Row],[mean_r]]/256)*100</f>
        <v>74.609375</v>
      </c>
      <c r="U5406">
        <f>(Data[[#This Row],[mean_g]]/256)*100</f>
        <v>62.109375</v>
      </c>
      <c r="V5406">
        <f>(Data[[#This Row],[mean_b]]/256)*100</f>
        <v>67.578125</v>
      </c>
      <c r="W5406">
        <v>0.57699999999999996</v>
      </c>
      <c r="X5406" t="s">
        <v>39</v>
      </c>
      <c r="Y5406" t="s">
        <v>40</v>
      </c>
      <c r="Z5406">
        <v>7927</v>
      </c>
      <c r="AA5406">
        <v>5.83</v>
      </c>
      <c r="AB5406">
        <v>16.2</v>
      </c>
      <c r="AC5406">
        <v>38.4</v>
      </c>
      <c r="AD5406">
        <v>174469</v>
      </c>
      <c r="AE5406">
        <v>77</v>
      </c>
      <c r="AF5406">
        <v>34.1</v>
      </c>
      <c r="AG5406" t="s">
        <v>64</v>
      </c>
      <c r="AH5406" t="s">
        <v>68</v>
      </c>
      <c r="AI5406" t="s">
        <v>43</v>
      </c>
      <c r="AJ5406">
        <v>100</v>
      </c>
      <c r="AK5406">
        <v>256</v>
      </c>
      <c r="AL5406">
        <v>0.83520000000000005</v>
      </c>
      <c r="AM5406">
        <v>0.87439999999999996</v>
      </c>
      <c r="AN5406">
        <v>0.72850000000000004</v>
      </c>
      <c r="AO5406">
        <f>Data[[#This Row],[labeller_confidence_score]]-Data[[#This Row],[cytodiffusion_classification_confidence]]</f>
        <v>-0.14589999999999992</v>
      </c>
    </row>
    <row r="5407" spans="1:41" x14ac:dyDescent="0.3">
      <c r="A5407" t="s">
        <v>5480</v>
      </c>
      <c r="B5407" t="s">
        <v>60</v>
      </c>
      <c r="C5407">
        <v>0</v>
      </c>
      <c r="D5407" t="s">
        <v>50</v>
      </c>
      <c r="E5407">
        <v>15.47</v>
      </c>
      <c r="F5407">
        <v>67.900000000000006</v>
      </c>
      <c r="G5407">
        <v>0.54200000000000004</v>
      </c>
      <c r="H5407">
        <v>0.41199999999999998</v>
      </c>
      <c r="I5407">
        <f>Data[[#This Row],[nucleus_area_pct]]/Data[[#This Row],[cytoplasm_ratio]]</f>
        <v>164.80582524271847</v>
      </c>
      <c r="J5407">
        <v>0.66400000000000003</v>
      </c>
      <c r="K5407">
        <v>0.51200000000000001</v>
      </c>
      <c r="L5407">
        <v>1.76</v>
      </c>
      <c r="M5407">
        <v>1.4</v>
      </c>
      <c r="N5407">
        <v>0.68300000000000005</v>
      </c>
      <c r="O5407">
        <v>595</v>
      </c>
      <c r="P5407">
        <v>100</v>
      </c>
      <c r="Q5407">
        <v>206</v>
      </c>
      <c r="R5407">
        <v>166</v>
      </c>
      <c r="S5407">
        <v>176</v>
      </c>
      <c r="T5407">
        <f>(Data[[#This Row],[mean_r]]/256)*100</f>
        <v>80.46875</v>
      </c>
      <c r="U5407">
        <f>(Data[[#This Row],[mean_g]]/256)*100</f>
        <v>64.84375</v>
      </c>
      <c r="V5407">
        <f>(Data[[#This Row],[mean_b]]/256)*100</f>
        <v>68.75</v>
      </c>
      <c r="W5407">
        <v>0.45</v>
      </c>
      <c r="X5407" t="s">
        <v>63</v>
      </c>
      <c r="Y5407" t="s">
        <v>45</v>
      </c>
      <c r="Z5407">
        <v>5315</v>
      </c>
      <c r="AA5407">
        <v>5.83</v>
      </c>
      <c r="AB5407">
        <v>14.6</v>
      </c>
      <c r="AC5407">
        <v>31.9</v>
      </c>
      <c r="AD5407">
        <v>314848</v>
      </c>
      <c r="AE5407">
        <v>83.8</v>
      </c>
      <c r="AF5407">
        <v>34.299999999999997</v>
      </c>
      <c r="AG5407" t="s">
        <v>46</v>
      </c>
      <c r="AH5407" t="s">
        <v>42</v>
      </c>
      <c r="AI5407" t="s">
        <v>52</v>
      </c>
      <c r="AJ5407">
        <v>100</v>
      </c>
      <c r="AK5407">
        <v>360</v>
      </c>
      <c r="AL5407">
        <v>5.5899999999999998E-2</v>
      </c>
      <c r="AM5407">
        <v>0.81759999999999999</v>
      </c>
      <c r="AN5407">
        <v>0.89359999999999995</v>
      </c>
      <c r="AO5407">
        <f>Data[[#This Row],[labeller_confidence_score]]-Data[[#This Row],[cytodiffusion_classification_confidence]]</f>
        <v>7.5999999999999956E-2</v>
      </c>
    </row>
    <row r="5408" spans="1:41" x14ac:dyDescent="0.3">
      <c r="A5408" t="s">
        <v>5481</v>
      </c>
      <c r="B5408" t="s">
        <v>106</v>
      </c>
      <c r="C5408">
        <v>1</v>
      </c>
      <c r="D5408" t="s">
        <v>82</v>
      </c>
      <c r="E5408">
        <v>14.24</v>
      </c>
      <c r="F5408">
        <v>82.6</v>
      </c>
      <c r="G5408">
        <v>0.39</v>
      </c>
      <c r="H5408">
        <v>0.14899999999999999</v>
      </c>
      <c r="I5408">
        <f>Data[[#This Row],[nucleus_area_pct]]/Data[[#This Row],[cytoplasm_ratio]]</f>
        <v>554.3624161073825</v>
      </c>
      <c r="J5408">
        <v>0.86399999999999999</v>
      </c>
      <c r="K5408">
        <v>0.23</v>
      </c>
      <c r="L5408">
        <v>0.96</v>
      </c>
      <c r="M5408">
        <v>1</v>
      </c>
      <c r="N5408">
        <v>0.83499999999999996</v>
      </c>
      <c r="O5408">
        <v>733</v>
      </c>
      <c r="P5408">
        <v>103</v>
      </c>
      <c r="Q5408">
        <v>190</v>
      </c>
      <c r="R5408">
        <v>135</v>
      </c>
      <c r="S5408">
        <v>182</v>
      </c>
      <c r="T5408">
        <f>(Data[[#This Row],[mean_r]]/256)*100</f>
        <v>74.21875</v>
      </c>
      <c r="U5408">
        <f>(Data[[#This Row],[mean_g]]/256)*100</f>
        <v>52.734375</v>
      </c>
      <c r="V5408">
        <f>(Data[[#This Row],[mean_b]]/256)*100</f>
        <v>71.09375</v>
      </c>
      <c r="W5408">
        <v>0.65800000000000003</v>
      </c>
      <c r="X5408" t="s">
        <v>51</v>
      </c>
      <c r="Y5408" t="s">
        <v>45</v>
      </c>
      <c r="Z5408">
        <v>5675</v>
      </c>
      <c r="AA5408">
        <v>4.46</v>
      </c>
      <c r="AB5408">
        <v>14.9</v>
      </c>
      <c r="AC5408">
        <v>37.700000000000003</v>
      </c>
      <c r="AD5408">
        <v>67054</v>
      </c>
      <c r="AE5408">
        <v>82.1</v>
      </c>
      <c r="AF5408">
        <v>33.5</v>
      </c>
      <c r="AG5408" t="s">
        <v>46</v>
      </c>
      <c r="AH5408" t="s">
        <v>68</v>
      </c>
      <c r="AI5408" t="s">
        <v>52</v>
      </c>
      <c r="AJ5408">
        <v>60</v>
      </c>
      <c r="AK5408">
        <v>224</v>
      </c>
      <c r="AL5408">
        <v>0.86480000000000001</v>
      </c>
      <c r="AM5408">
        <v>0.70189999999999997</v>
      </c>
      <c r="AN5408">
        <v>1</v>
      </c>
      <c r="AO5408">
        <f>Data[[#This Row],[labeller_confidence_score]]-Data[[#This Row],[cytodiffusion_classification_confidence]]</f>
        <v>0.29810000000000003</v>
      </c>
    </row>
    <row r="5409" spans="1:41" x14ac:dyDescent="0.3">
      <c r="A5409" t="s">
        <v>5482</v>
      </c>
      <c r="B5409" t="s">
        <v>66</v>
      </c>
      <c r="C5409">
        <v>1</v>
      </c>
      <c r="D5409" t="s">
        <v>67</v>
      </c>
      <c r="E5409">
        <v>10.119999999999999</v>
      </c>
      <c r="F5409">
        <v>86.2</v>
      </c>
      <c r="G5409">
        <v>0.82199999999999995</v>
      </c>
      <c r="H5409">
        <v>6.9000000000000006E-2</v>
      </c>
      <c r="I5409">
        <f>Data[[#This Row],[nucleus_area_pct]]/Data[[#This Row],[cytoplasm_ratio]]</f>
        <v>1249.2753623188405</v>
      </c>
      <c r="J5409">
        <v>0.54200000000000004</v>
      </c>
      <c r="K5409">
        <v>0.61</v>
      </c>
      <c r="L5409">
        <v>0.86</v>
      </c>
      <c r="M5409">
        <v>1</v>
      </c>
      <c r="N5409">
        <v>0.48399999999999999</v>
      </c>
      <c r="O5409">
        <v>433</v>
      </c>
      <c r="P5409">
        <v>114</v>
      </c>
      <c r="Q5409">
        <v>189</v>
      </c>
      <c r="R5409">
        <v>142</v>
      </c>
      <c r="S5409">
        <v>197</v>
      </c>
      <c r="T5409">
        <f>(Data[[#This Row],[mean_r]]/256)*100</f>
        <v>73.828125</v>
      </c>
      <c r="U5409">
        <f>(Data[[#This Row],[mean_g]]/256)*100</f>
        <v>55.46875</v>
      </c>
      <c r="V5409">
        <f>(Data[[#This Row],[mean_b]]/256)*100</f>
        <v>76.953125</v>
      </c>
      <c r="W5409">
        <v>0.995</v>
      </c>
      <c r="X5409" t="s">
        <v>63</v>
      </c>
      <c r="Y5409" t="s">
        <v>45</v>
      </c>
      <c r="Z5409">
        <v>3241</v>
      </c>
      <c r="AA5409">
        <v>3.98</v>
      </c>
      <c r="AB5409">
        <v>11.3</v>
      </c>
      <c r="AC5409">
        <v>38.799999999999997</v>
      </c>
      <c r="AD5409">
        <v>249588</v>
      </c>
      <c r="AE5409">
        <v>95</v>
      </c>
      <c r="AF5409">
        <v>31.8</v>
      </c>
      <c r="AG5409" t="s">
        <v>46</v>
      </c>
      <c r="AH5409" t="s">
        <v>47</v>
      </c>
      <c r="AI5409" t="s">
        <v>43</v>
      </c>
      <c r="AJ5409">
        <v>100</v>
      </c>
      <c r="AK5409">
        <v>512</v>
      </c>
      <c r="AL5409">
        <v>0.79220000000000002</v>
      </c>
      <c r="AM5409">
        <v>0.93020000000000003</v>
      </c>
      <c r="AN5409">
        <v>0.72409999999999997</v>
      </c>
      <c r="AO5409">
        <f>Data[[#This Row],[labeller_confidence_score]]-Data[[#This Row],[cytodiffusion_classification_confidence]]</f>
        <v>-0.20610000000000006</v>
      </c>
    </row>
    <row r="5410" spans="1:41" x14ac:dyDescent="0.3">
      <c r="A5410" t="s">
        <v>5483</v>
      </c>
      <c r="B5410" t="s">
        <v>37</v>
      </c>
      <c r="C5410">
        <v>1</v>
      </c>
      <c r="D5410" t="s">
        <v>38</v>
      </c>
      <c r="E5410">
        <v>13</v>
      </c>
      <c r="F5410">
        <v>57.1</v>
      </c>
      <c r="G5410">
        <v>0.70599999999999996</v>
      </c>
      <c r="H5410">
        <v>0.374</v>
      </c>
      <c r="I5410">
        <f>Data[[#This Row],[nucleus_area_pct]]/Data[[#This Row],[cytoplasm_ratio]]</f>
        <v>152.67379679144386</v>
      </c>
      <c r="J5410">
        <v>0.748</v>
      </c>
      <c r="K5410">
        <v>0.41</v>
      </c>
      <c r="L5410">
        <v>3.01</v>
      </c>
      <c r="M5410">
        <v>6</v>
      </c>
      <c r="N5410">
        <v>0.80300000000000005</v>
      </c>
      <c r="O5410">
        <v>488</v>
      </c>
      <c r="P5410">
        <v>92</v>
      </c>
      <c r="Q5410">
        <v>227</v>
      </c>
      <c r="R5410">
        <v>158</v>
      </c>
      <c r="S5410">
        <v>181</v>
      </c>
      <c r="T5410">
        <f>(Data[[#This Row],[mean_r]]/256)*100</f>
        <v>88.671875</v>
      </c>
      <c r="U5410">
        <f>(Data[[#This Row],[mean_g]]/256)*100</f>
        <v>61.71875</v>
      </c>
      <c r="V5410">
        <f>(Data[[#This Row],[mean_b]]/256)*100</f>
        <v>70.703125</v>
      </c>
      <c r="W5410">
        <v>0.78900000000000003</v>
      </c>
      <c r="X5410" t="s">
        <v>39</v>
      </c>
      <c r="Y5410" t="s">
        <v>40</v>
      </c>
      <c r="Z5410">
        <v>6626</v>
      </c>
      <c r="AA5410">
        <v>5.87</v>
      </c>
      <c r="AB5410">
        <v>13.5</v>
      </c>
      <c r="AC5410">
        <v>51.7</v>
      </c>
      <c r="AD5410">
        <v>209278</v>
      </c>
      <c r="AE5410">
        <v>91.7</v>
      </c>
      <c r="AF5410">
        <v>32.700000000000003</v>
      </c>
      <c r="AG5410" t="s">
        <v>64</v>
      </c>
      <c r="AH5410" t="s">
        <v>42</v>
      </c>
      <c r="AI5410" t="s">
        <v>56</v>
      </c>
      <c r="AJ5410">
        <v>100</v>
      </c>
      <c r="AK5410">
        <v>512</v>
      </c>
      <c r="AL5410">
        <v>0.76139999999999997</v>
      </c>
      <c r="AM5410">
        <v>0.64710000000000001</v>
      </c>
      <c r="AN5410">
        <v>0.85750000000000004</v>
      </c>
      <c r="AO5410">
        <f>Data[[#This Row],[labeller_confidence_score]]-Data[[#This Row],[cytodiffusion_classification_confidence]]</f>
        <v>0.21040000000000003</v>
      </c>
    </row>
    <row r="5411" spans="1:41" x14ac:dyDescent="0.3">
      <c r="A5411" t="s">
        <v>5484</v>
      </c>
      <c r="B5411" t="s">
        <v>62</v>
      </c>
      <c r="C5411">
        <v>0</v>
      </c>
      <c r="D5411" t="s">
        <v>50</v>
      </c>
      <c r="E5411">
        <v>8.41</v>
      </c>
      <c r="F5411">
        <v>82.6</v>
      </c>
      <c r="G5411">
        <v>0.754</v>
      </c>
      <c r="H5411">
        <v>0.22800000000000001</v>
      </c>
      <c r="I5411">
        <f>Data[[#This Row],[nucleus_area_pct]]/Data[[#This Row],[cytoplasm_ratio]]</f>
        <v>362.28070175438592</v>
      </c>
      <c r="J5411">
        <v>0.91</v>
      </c>
      <c r="K5411">
        <v>0.32700000000000001</v>
      </c>
      <c r="L5411">
        <v>0.96</v>
      </c>
      <c r="M5411">
        <v>1</v>
      </c>
      <c r="N5411">
        <v>0.81699999999999995</v>
      </c>
      <c r="O5411">
        <v>242</v>
      </c>
      <c r="P5411">
        <v>51</v>
      </c>
      <c r="Q5411">
        <v>206</v>
      </c>
      <c r="R5411">
        <v>176</v>
      </c>
      <c r="S5411">
        <v>201</v>
      </c>
      <c r="T5411">
        <f>(Data[[#This Row],[mean_r]]/256)*100</f>
        <v>80.46875</v>
      </c>
      <c r="U5411">
        <f>(Data[[#This Row],[mean_g]]/256)*100</f>
        <v>68.75</v>
      </c>
      <c r="V5411">
        <f>(Data[[#This Row],[mean_b]]/256)*100</f>
        <v>78.515625</v>
      </c>
      <c r="W5411">
        <v>0.77900000000000003</v>
      </c>
      <c r="X5411" t="s">
        <v>51</v>
      </c>
      <c r="Y5411" t="s">
        <v>45</v>
      </c>
      <c r="Z5411">
        <v>5221</v>
      </c>
      <c r="AA5411">
        <v>4.3899999999999997</v>
      </c>
      <c r="AB5411">
        <v>12.5</v>
      </c>
      <c r="AC5411">
        <v>43.4</v>
      </c>
      <c r="AD5411">
        <v>153060</v>
      </c>
      <c r="AE5411">
        <v>90.5</v>
      </c>
      <c r="AF5411">
        <v>33.4</v>
      </c>
      <c r="AG5411" t="s">
        <v>46</v>
      </c>
      <c r="AH5411" t="s">
        <v>47</v>
      </c>
      <c r="AI5411" t="s">
        <v>43</v>
      </c>
      <c r="AJ5411">
        <v>100</v>
      </c>
      <c r="AK5411">
        <v>224</v>
      </c>
      <c r="AL5411">
        <v>9.06E-2</v>
      </c>
      <c r="AM5411">
        <v>0.82969999999999999</v>
      </c>
      <c r="AN5411">
        <v>0.86309999999999998</v>
      </c>
      <c r="AO5411">
        <f>Data[[#This Row],[labeller_confidence_score]]-Data[[#This Row],[cytodiffusion_classification_confidence]]</f>
        <v>3.3399999999999985E-2</v>
      </c>
    </row>
    <row r="5412" spans="1:41" x14ac:dyDescent="0.3">
      <c r="A5412" t="s">
        <v>5485</v>
      </c>
      <c r="B5412" t="s">
        <v>133</v>
      </c>
      <c r="C5412">
        <v>1</v>
      </c>
      <c r="D5412" t="s">
        <v>104</v>
      </c>
      <c r="E5412">
        <v>7.62</v>
      </c>
      <c r="F5412">
        <v>0</v>
      </c>
      <c r="G5412">
        <v>0</v>
      </c>
      <c r="H5412">
        <v>1</v>
      </c>
      <c r="I5412">
        <f>Data[[#This Row],[nucleus_area_pct]]/Data[[#This Row],[cytoplasm_ratio]]</f>
        <v>0</v>
      </c>
      <c r="J5412">
        <v>0.38800000000000001</v>
      </c>
      <c r="K5412">
        <v>0.78800000000000003</v>
      </c>
      <c r="L5412">
        <v>0.39</v>
      </c>
      <c r="M5412">
        <v>1</v>
      </c>
      <c r="N5412">
        <v>0.871</v>
      </c>
      <c r="O5412">
        <v>189</v>
      </c>
      <c r="P5412">
        <v>59</v>
      </c>
      <c r="Q5412">
        <v>234</v>
      </c>
      <c r="R5412">
        <v>113</v>
      </c>
      <c r="S5412">
        <v>128</v>
      </c>
      <c r="T5412">
        <f>(Data[[#This Row],[mean_r]]/256)*100</f>
        <v>91.40625</v>
      </c>
      <c r="U5412">
        <f>(Data[[#This Row],[mean_g]]/256)*100</f>
        <v>44.140625</v>
      </c>
      <c r="V5412">
        <f>(Data[[#This Row],[mean_b]]/256)*100</f>
        <v>50</v>
      </c>
      <c r="W5412">
        <v>0.50600000000000001</v>
      </c>
      <c r="X5412" t="s">
        <v>39</v>
      </c>
      <c r="Y5412" t="s">
        <v>45</v>
      </c>
      <c r="Z5412">
        <v>4728</v>
      </c>
      <c r="AA5412">
        <v>5.12</v>
      </c>
      <c r="AB5412">
        <v>11</v>
      </c>
      <c r="AC5412">
        <v>35.5</v>
      </c>
      <c r="AD5412">
        <v>430995</v>
      </c>
      <c r="AE5412">
        <v>96.7</v>
      </c>
      <c r="AF5412">
        <v>33.799999999999997</v>
      </c>
      <c r="AG5412" t="s">
        <v>41</v>
      </c>
      <c r="AH5412" t="s">
        <v>47</v>
      </c>
      <c r="AI5412" t="s">
        <v>52</v>
      </c>
      <c r="AJ5412">
        <v>40</v>
      </c>
      <c r="AK5412">
        <v>224</v>
      </c>
      <c r="AL5412">
        <v>0.79749999999999999</v>
      </c>
      <c r="AM5412">
        <v>0.64300000000000002</v>
      </c>
      <c r="AN5412">
        <v>0.78820000000000001</v>
      </c>
      <c r="AO5412">
        <f>Data[[#This Row],[labeller_confidence_score]]-Data[[#This Row],[cytodiffusion_classification_confidence]]</f>
        <v>0.1452</v>
      </c>
    </row>
    <row r="5413" spans="1:41" x14ac:dyDescent="0.3">
      <c r="A5413" t="s">
        <v>5486</v>
      </c>
      <c r="B5413" t="s">
        <v>87</v>
      </c>
      <c r="C5413">
        <v>0</v>
      </c>
      <c r="D5413" t="s">
        <v>50</v>
      </c>
      <c r="E5413">
        <v>13.42</v>
      </c>
      <c r="F5413">
        <v>55.6</v>
      </c>
      <c r="G5413">
        <v>0.46200000000000002</v>
      </c>
      <c r="H5413">
        <v>0.52100000000000002</v>
      </c>
      <c r="I5413">
        <f>Data[[#This Row],[nucleus_area_pct]]/Data[[#This Row],[cytoplasm_ratio]]</f>
        <v>106.71785028790786</v>
      </c>
      <c r="J5413">
        <v>0.77300000000000002</v>
      </c>
      <c r="K5413">
        <v>0.307</v>
      </c>
      <c r="L5413">
        <v>4.37</v>
      </c>
      <c r="M5413">
        <v>2.2000000000000002</v>
      </c>
      <c r="N5413">
        <v>0.79300000000000004</v>
      </c>
      <c r="O5413">
        <v>458</v>
      </c>
      <c r="P5413">
        <v>75</v>
      </c>
      <c r="Q5413">
        <v>228</v>
      </c>
      <c r="R5413">
        <v>175</v>
      </c>
      <c r="S5413">
        <v>159</v>
      </c>
      <c r="T5413">
        <f>(Data[[#This Row],[mean_r]]/256)*100</f>
        <v>89.0625</v>
      </c>
      <c r="U5413">
        <f>(Data[[#This Row],[mean_g]]/256)*100</f>
        <v>68.359375</v>
      </c>
      <c r="V5413">
        <f>(Data[[#This Row],[mean_b]]/256)*100</f>
        <v>62.109375</v>
      </c>
      <c r="W5413">
        <v>0.64200000000000002</v>
      </c>
      <c r="X5413" t="s">
        <v>63</v>
      </c>
      <c r="Y5413" t="s">
        <v>40</v>
      </c>
      <c r="Z5413">
        <v>3681</v>
      </c>
      <c r="AA5413">
        <v>4.3099999999999996</v>
      </c>
      <c r="AB5413">
        <v>13.6</v>
      </c>
      <c r="AC5413">
        <v>46.7</v>
      </c>
      <c r="AD5413">
        <v>171105</v>
      </c>
      <c r="AE5413">
        <v>78.400000000000006</v>
      </c>
      <c r="AF5413">
        <v>34.4</v>
      </c>
      <c r="AG5413" t="s">
        <v>46</v>
      </c>
      <c r="AH5413" t="s">
        <v>42</v>
      </c>
      <c r="AI5413" t="s">
        <v>56</v>
      </c>
      <c r="AJ5413">
        <v>100</v>
      </c>
      <c r="AK5413">
        <v>512</v>
      </c>
      <c r="AL5413">
        <v>2.07E-2</v>
      </c>
      <c r="AM5413">
        <v>0.89080000000000004</v>
      </c>
      <c r="AN5413">
        <v>1</v>
      </c>
      <c r="AO5413">
        <f>Data[[#This Row],[labeller_confidence_score]]-Data[[#This Row],[cytodiffusion_classification_confidence]]</f>
        <v>0.10919999999999996</v>
      </c>
    </row>
    <row r="5414" spans="1:41" x14ac:dyDescent="0.3">
      <c r="A5414" t="s">
        <v>5487</v>
      </c>
      <c r="B5414" t="s">
        <v>60</v>
      </c>
      <c r="C5414">
        <v>0</v>
      </c>
      <c r="D5414" t="s">
        <v>50</v>
      </c>
      <c r="E5414">
        <v>15.01</v>
      </c>
      <c r="F5414">
        <v>68.3</v>
      </c>
      <c r="G5414">
        <v>0.42599999999999999</v>
      </c>
      <c r="H5414">
        <v>0.34100000000000003</v>
      </c>
      <c r="I5414">
        <f>Data[[#This Row],[nucleus_area_pct]]/Data[[#This Row],[cytoplasm_ratio]]</f>
        <v>200.2932551319648</v>
      </c>
      <c r="J5414">
        <v>0.68400000000000005</v>
      </c>
      <c r="K5414">
        <v>0.41699999999999998</v>
      </c>
      <c r="L5414">
        <v>2.59</v>
      </c>
      <c r="M5414">
        <v>1</v>
      </c>
      <c r="N5414">
        <v>0.61599999999999999</v>
      </c>
      <c r="O5414">
        <v>511</v>
      </c>
      <c r="P5414">
        <v>83</v>
      </c>
      <c r="Q5414">
        <v>207</v>
      </c>
      <c r="R5414">
        <v>165</v>
      </c>
      <c r="S5414">
        <v>188</v>
      </c>
      <c r="T5414">
        <f>(Data[[#This Row],[mean_r]]/256)*100</f>
        <v>80.859375</v>
      </c>
      <c r="U5414">
        <f>(Data[[#This Row],[mean_g]]/256)*100</f>
        <v>64.453125</v>
      </c>
      <c r="V5414">
        <f>(Data[[#This Row],[mean_b]]/256)*100</f>
        <v>73.4375</v>
      </c>
      <c r="W5414">
        <v>0.71199999999999997</v>
      </c>
      <c r="X5414" t="s">
        <v>51</v>
      </c>
      <c r="Y5414" t="s">
        <v>40</v>
      </c>
      <c r="Z5414">
        <v>7070</v>
      </c>
      <c r="AA5414">
        <v>4.8499999999999996</v>
      </c>
      <c r="AB5414">
        <v>15.6</v>
      </c>
      <c r="AC5414">
        <v>32.5</v>
      </c>
      <c r="AD5414">
        <v>311306</v>
      </c>
      <c r="AE5414">
        <v>77.5</v>
      </c>
      <c r="AF5414">
        <v>34.6</v>
      </c>
      <c r="AG5414" t="s">
        <v>46</v>
      </c>
      <c r="AH5414" t="s">
        <v>68</v>
      </c>
      <c r="AI5414" t="s">
        <v>43</v>
      </c>
      <c r="AJ5414">
        <v>100</v>
      </c>
      <c r="AK5414">
        <v>360</v>
      </c>
      <c r="AL5414">
        <v>5.9700000000000003E-2</v>
      </c>
      <c r="AM5414">
        <v>0.94430000000000003</v>
      </c>
      <c r="AN5414">
        <v>0.94269999999999998</v>
      </c>
      <c r="AO5414">
        <f>Data[[#This Row],[labeller_confidence_score]]-Data[[#This Row],[cytodiffusion_classification_confidence]]</f>
        <v>-1.6000000000000458E-3</v>
      </c>
    </row>
    <row r="5415" spans="1:41" x14ac:dyDescent="0.3">
      <c r="A5415" t="s">
        <v>5488</v>
      </c>
      <c r="B5415" t="s">
        <v>54</v>
      </c>
      <c r="C5415">
        <v>0</v>
      </c>
      <c r="D5415" t="s">
        <v>54</v>
      </c>
      <c r="E5415">
        <v>7.11</v>
      </c>
      <c r="F5415">
        <v>0</v>
      </c>
      <c r="G5415">
        <v>0</v>
      </c>
      <c r="H5415">
        <v>1</v>
      </c>
      <c r="I5415">
        <f>Data[[#This Row],[nucleus_area_pct]]/Data[[#This Row],[cytoplasm_ratio]]</f>
        <v>0</v>
      </c>
      <c r="J5415">
        <v>0.89700000000000002</v>
      </c>
      <c r="K5415">
        <v>0.16600000000000001</v>
      </c>
      <c r="L5415">
        <v>0.56000000000000005</v>
      </c>
      <c r="M5415">
        <v>1</v>
      </c>
      <c r="N5415">
        <v>0.94</v>
      </c>
      <c r="O5415">
        <v>170</v>
      </c>
      <c r="P5415">
        <v>53</v>
      </c>
      <c r="Q5415">
        <v>228</v>
      </c>
      <c r="R5415">
        <v>144</v>
      </c>
      <c r="S5415">
        <v>119</v>
      </c>
      <c r="T5415">
        <f>(Data[[#This Row],[mean_r]]/256)*100</f>
        <v>89.0625</v>
      </c>
      <c r="U5415">
        <f>(Data[[#This Row],[mean_g]]/256)*100</f>
        <v>56.25</v>
      </c>
      <c r="V5415">
        <f>(Data[[#This Row],[mean_b]]/256)*100</f>
        <v>46.484375</v>
      </c>
      <c r="W5415">
        <v>0.47499999999999998</v>
      </c>
      <c r="X5415" t="s">
        <v>63</v>
      </c>
      <c r="Y5415" t="s">
        <v>45</v>
      </c>
      <c r="Z5415">
        <v>3515</v>
      </c>
      <c r="AA5415">
        <v>4.45</v>
      </c>
      <c r="AB5415">
        <v>9.3000000000000007</v>
      </c>
      <c r="AC5415">
        <v>39.200000000000003</v>
      </c>
      <c r="AD5415">
        <v>201045</v>
      </c>
      <c r="AE5415">
        <v>87.9</v>
      </c>
      <c r="AF5415">
        <v>33.5</v>
      </c>
      <c r="AG5415" t="s">
        <v>41</v>
      </c>
      <c r="AH5415" t="s">
        <v>68</v>
      </c>
      <c r="AI5415" t="s">
        <v>56</v>
      </c>
      <c r="AJ5415">
        <v>40</v>
      </c>
      <c r="AK5415">
        <v>256</v>
      </c>
      <c r="AL5415">
        <v>0.1812</v>
      </c>
      <c r="AM5415">
        <v>0.81310000000000004</v>
      </c>
      <c r="AN5415">
        <v>0.83320000000000005</v>
      </c>
      <c r="AO5415">
        <f>Data[[#This Row],[labeller_confidence_score]]-Data[[#This Row],[cytodiffusion_classification_confidence]]</f>
        <v>2.0100000000000007E-2</v>
      </c>
    </row>
    <row r="5416" spans="1:41" x14ac:dyDescent="0.3">
      <c r="A5416" t="s">
        <v>5489</v>
      </c>
      <c r="B5416" t="s">
        <v>37</v>
      </c>
      <c r="C5416">
        <v>1</v>
      </c>
      <c r="D5416" t="s">
        <v>38</v>
      </c>
      <c r="E5416">
        <v>14.5</v>
      </c>
      <c r="F5416">
        <v>60.4</v>
      </c>
      <c r="G5416">
        <v>0.58299999999999996</v>
      </c>
      <c r="H5416">
        <v>0.32500000000000001</v>
      </c>
      <c r="I5416">
        <f>Data[[#This Row],[nucleus_area_pct]]/Data[[#This Row],[cytoplasm_ratio]]</f>
        <v>185.84615384615384</v>
      </c>
      <c r="J5416">
        <v>0.63800000000000001</v>
      </c>
      <c r="K5416">
        <v>0.40500000000000003</v>
      </c>
      <c r="L5416">
        <v>3.44</v>
      </c>
      <c r="M5416">
        <v>5.4</v>
      </c>
      <c r="N5416">
        <v>0.73199999999999998</v>
      </c>
      <c r="O5416">
        <v>543</v>
      </c>
      <c r="P5416">
        <v>67</v>
      </c>
      <c r="Q5416">
        <v>182</v>
      </c>
      <c r="R5416">
        <v>140</v>
      </c>
      <c r="S5416">
        <v>171</v>
      </c>
      <c r="T5416">
        <f>(Data[[#This Row],[mean_r]]/256)*100</f>
        <v>71.09375</v>
      </c>
      <c r="U5416">
        <f>(Data[[#This Row],[mean_g]]/256)*100</f>
        <v>54.6875</v>
      </c>
      <c r="V5416">
        <f>(Data[[#This Row],[mean_b]]/256)*100</f>
        <v>66.796875</v>
      </c>
      <c r="W5416">
        <v>0.58699999999999997</v>
      </c>
      <c r="X5416" t="s">
        <v>51</v>
      </c>
      <c r="Y5416" t="s">
        <v>40</v>
      </c>
      <c r="Z5416">
        <v>8839</v>
      </c>
      <c r="AA5416">
        <v>4.25</v>
      </c>
      <c r="AB5416">
        <v>15.5</v>
      </c>
      <c r="AC5416">
        <v>33.5</v>
      </c>
      <c r="AD5416">
        <v>277781</v>
      </c>
      <c r="AE5416">
        <v>88.1</v>
      </c>
      <c r="AF5416">
        <v>32.200000000000003</v>
      </c>
      <c r="AG5416" t="s">
        <v>41</v>
      </c>
      <c r="AH5416" t="s">
        <v>42</v>
      </c>
      <c r="AI5416" t="s">
        <v>56</v>
      </c>
      <c r="AJ5416">
        <v>40</v>
      </c>
      <c r="AK5416">
        <v>256</v>
      </c>
      <c r="AL5416">
        <v>0.92420000000000002</v>
      </c>
      <c r="AM5416">
        <v>0.99</v>
      </c>
      <c r="AN5416">
        <v>0.83530000000000004</v>
      </c>
      <c r="AO5416">
        <f>Data[[#This Row],[labeller_confidence_score]]-Data[[#This Row],[cytodiffusion_classification_confidence]]</f>
        <v>-0.15469999999999995</v>
      </c>
    </row>
    <row r="5417" spans="1:41" x14ac:dyDescent="0.3">
      <c r="A5417" t="s">
        <v>5490</v>
      </c>
      <c r="B5417" t="s">
        <v>58</v>
      </c>
      <c r="C5417">
        <v>1</v>
      </c>
      <c r="D5417" t="s">
        <v>38</v>
      </c>
      <c r="E5417">
        <v>13.97</v>
      </c>
      <c r="F5417">
        <v>68.8</v>
      </c>
      <c r="G5417">
        <v>0.54800000000000004</v>
      </c>
      <c r="H5417">
        <v>0.30499999999999999</v>
      </c>
      <c r="I5417">
        <f>Data[[#This Row],[nucleus_area_pct]]/Data[[#This Row],[cytoplasm_ratio]]</f>
        <v>225.57377049180329</v>
      </c>
      <c r="J5417">
        <v>0.81599999999999995</v>
      </c>
      <c r="K5417">
        <v>0.38800000000000001</v>
      </c>
      <c r="L5417">
        <v>1.54</v>
      </c>
      <c r="M5417">
        <v>1</v>
      </c>
      <c r="N5417">
        <v>0.89900000000000002</v>
      </c>
      <c r="O5417">
        <v>510</v>
      </c>
      <c r="P5417">
        <v>96</v>
      </c>
      <c r="Q5417">
        <v>179</v>
      </c>
      <c r="R5417">
        <v>167</v>
      </c>
      <c r="S5417">
        <v>193</v>
      </c>
      <c r="T5417">
        <f>(Data[[#This Row],[mean_r]]/256)*100</f>
        <v>69.921875</v>
      </c>
      <c r="U5417">
        <f>(Data[[#This Row],[mean_g]]/256)*100</f>
        <v>65.234375</v>
      </c>
      <c r="V5417">
        <f>(Data[[#This Row],[mean_b]]/256)*100</f>
        <v>75.390625</v>
      </c>
      <c r="W5417">
        <v>0.66300000000000003</v>
      </c>
      <c r="X5417" t="s">
        <v>51</v>
      </c>
      <c r="Y5417" t="s">
        <v>40</v>
      </c>
      <c r="Z5417">
        <v>4674</v>
      </c>
      <c r="AA5417">
        <v>5.24</v>
      </c>
      <c r="AB5417">
        <v>15.2</v>
      </c>
      <c r="AC5417">
        <v>41.7</v>
      </c>
      <c r="AD5417">
        <v>184822</v>
      </c>
      <c r="AE5417">
        <v>80.099999999999994</v>
      </c>
      <c r="AF5417">
        <v>32.299999999999997</v>
      </c>
      <c r="AG5417" t="s">
        <v>46</v>
      </c>
      <c r="AH5417" t="s">
        <v>42</v>
      </c>
      <c r="AI5417" t="s">
        <v>52</v>
      </c>
      <c r="AJ5417">
        <v>40</v>
      </c>
      <c r="AK5417">
        <v>256</v>
      </c>
      <c r="AL5417">
        <v>0.59719999999999995</v>
      </c>
      <c r="AM5417">
        <v>0.85140000000000005</v>
      </c>
      <c r="AN5417">
        <v>0.85980000000000001</v>
      </c>
      <c r="AO5417">
        <f>Data[[#This Row],[labeller_confidence_score]]-Data[[#This Row],[cytodiffusion_classification_confidence]]</f>
        <v>8.3999999999999631E-3</v>
      </c>
    </row>
    <row r="5418" spans="1:41" x14ac:dyDescent="0.3">
      <c r="A5418" t="s">
        <v>5491</v>
      </c>
      <c r="B5418" t="s">
        <v>54</v>
      </c>
      <c r="C5418">
        <v>0</v>
      </c>
      <c r="D5418" t="s">
        <v>54</v>
      </c>
      <c r="E5418">
        <v>7.8</v>
      </c>
      <c r="F5418">
        <v>0</v>
      </c>
      <c r="G5418">
        <v>0</v>
      </c>
      <c r="H5418">
        <v>1</v>
      </c>
      <c r="I5418">
        <f>Data[[#This Row],[nucleus_area_pct]]/Data[[#This Row],[cytoplasm_ratio]]</f>
        <v>0</v>
      </c>
      <c r="J5418">
        <v>0.873</v>
      </c>
      <c r="K5418">
        <v>0.14299999999999999</v>
      </c>
      <c r="L5418">
        <v>0.33</v>
      </c>
      <c r="M5418">
        <v>1</v>
      </c>
      <c r="N5418">
        <v>0.94199999999999995</v>
      </c>
      <c r="O5418">
        <v>195</v>
      </c>
      <c r="P5418">
        <v>46</v>
      </c>
      <c r="Q5418">
        <v>229</v>
      </c>
      <c r="R5418">
        <v>111</v>
      </c>
      <c r="S5418">
        <v>137</v>
      </c>
      <c r="T5418">
        <f>(Data[[#This Row],[mean_r]]/256)*100</f>
        <v>89.453125</v>
      </c>
      <c r="U5418">
        <f>(Data[[#This Row],[mean_g]]/256)*100</f>
        <v>43.359375</v>
      </c>
      <c r="V5418">
        <f>(Data[[#This Row],[mean_b]]/256)*100</f>
        <v>53.515625</v>
      </c>
      <c r="W5418">
        <v>0.51900000000000002</v>
      </c>
      <c r="X5418" t="s">
        <v>63</v>
      </c>
      <c r="Y5418" t="s">
        <v>45</v>
      </c>
      <c r="Z5418">
        <v>7318</v>
      </c>
      <c r="AA5418">
        <v>4.25</v>
      </c>
      <c r="AB5418">
        <v>12.2</v>
      </c>
      <c r="AC5418">
        <v>38.1</v>
      </c>
      <c r="AD5418">
        <v>208229</v>
      </c>
      <c r="AE5418">
        <v>90</v>
      </c>
      <c r="AF5418">
        <v>33.1</v>
      </c>
      <c r="AG5418" t="s">
        <v>46</v>
      </c>
      <c r="AH5418" t="s">
        <v>42</v>
      </c>
      <c r="AI5418" t="s">
        <v>56</v>
      </c>
      <c r="AJ5418">
        <v>60</v>
      </c>
      <c r="AK5418">
        <v>256</v>
      </c>
      <c r="AL5418">
        <v>0.16059999999999999</v>
      </c>
      <c r="AM5418">
        <v>0.88480000000000003</v>
      </c>
      <c r="AN5418">
        <v>0.89639999999999997</v>
      </c>
      <c r="AO5418">
        <f>Data[[#This Row],[labeller_confidence_score]]-Data[[#This Row],[cytodiffusion_classification_confidence]]</f>
        <v>1.1599999999999944E-2</v>
      </c>
    </row>
    <row r="5419" spans="1:41" x14ac:dyDescent="0.3">
      <c r="A5419" t="s">
        <v>5492</v>
      </c>
      <c r="B5419" t="s">
        <v>180</v>
      </c>
      <c r="C5419">
        <v>1</v>
      </c>
      <c r="D5419" t="s">
        <v>181</v>
      </c>
      <c r="E5419">
        <v>7.1</v>
      </c>
      <c r="F5419">
        <v>0</v>
      </c>
      <c r="G5419">
        <v>0</v>
      </c>
      <c r="H5419">
        <v>1</v>
      </c>
      <c r="I5419">
        <f>Data[[#This Row],[nucleus_area_pct]]/Data[[#This Row],[cytoplasm_ratio]]</f>
        <v>0</v>
      </c>
      <c r="J5419">
        <v>0.27700000000000002</v>
      </c>
      <c r="K5419">
        <v>0.81100000000000005</v>
      </c>
      <c r="L5419">
        <v>0.49</v>
      </c>
      <c r="M5419">
        <v>1</v>
      </c>
      <c r="N5419">
        <v>0.79400000000000004</v>
      </c>
      <c r="O5419">
        <v>191</v>
      </c>
      <c r="P5419">
        <v>51</v>
      </c>
      <c r="Q5419">
        <v>235</v>
      </c>
      <c r="R5419">
        <v>126</v>
      </c>
      <c r="S5419">
        <v>120</v>
      </c>
      <c r="T5419">
        <f>(Data[[#This Row],[mean_r]]/256)*100</f>
        <v>91.796875</v>
      </c>
      <c r="U5419">
        <f>(Data[[#This Row],[mean_g]]/256)*100</f>
        <v>49.21875</v>
      </c>
      <c r="V5419">
        <f>(Data[[#This Row],[mean_b]]/256)*100</f>
        <v>46.875</v>
      </c>
      <c r="W5419">
        <v>0.53</v>
      </c>
      <c r="X5419" t="s">
        <v>51</v>
      </c>
      <c r="Y5419" t="s">
        <v>45</v>
      </c>
      <c r="Z5419">
        <v>6567</v>
      </c>
      <c r="AA5419">
        <v>5.81</v>
      </c>
      <c r="AB5419">
        <v>15</v>
      </c>
      <c r="AC5419">
        <v>45.2</v>
      </c>
      <c r="AD5419">
        <v>157888</v>
      </c>
      <c r="AE5419">
        <v>67.599999999999994</v>
      </c>
      <c r="AF5419">
        <v>35.9</v>
      </c>
      <c r="AG5419" t="s">
        <v>41</v>
      </c>
      <c r="AH5419" t="s">
        <v>42</v>
      </c>
      <c r="AI5419" t="s">
        <v>52</v>
      </c>
      <c r="AJ5419">
        <v>100</v>
      </c>
      <c r="AK5419">
        <v>360</v>
      </c>
      <c r="AL5419">
        <v>0.92810000000000004</v>
      </c>
      <c r="AM5419">
        <v>0.60340000000000005</v>
      </c>
      <c r="AN5419">
        <v>0.67589999999999995</v>
      </c>
      <c r="AO5419">
        <f>Data[[#This Row],[labeller_confidence_score]]-Data[[#This Row],[cytodiffusion_classification_confidence]]</f>
        <v>7.2499999999999898E-2</v>
      </c>
    </row>
    <row r="5420" spans="1:41" x14ac:dyDescent="0.3">
      <c r="A5420" t="s">
        <v>5493</v>
      </c>
      <c r="B5420" t="s">
        <v>60</v>
      </c>
      <c r="C5420">
        <v>0</v>
      </c>
      <c r="D5420" t="s">
        <v>50</v>
      </c>
      <c r="E5420">
        <v>14.99</v>
      </c>
      <c r="F5420">
        <v>78.7</v>
      </c>
      <c r="G5420">
        <v>0.318</v>
      </c>
      <c r="H5420">
        <v>0.35199999999999998</v>
      </c>
      <c r="I5420">
        <f>Data[[#This Row],[nucleus_area_pct]]/Data[[#This Row],[cytoplasm_ratio]]</f>
        <v>223.57954545454547</v>
      </c>
      <c r="J5420">
        <v>0.68799999999999994</v>
      </c>
      <c r="K5420">
        <v>0.47899999999999998</v>
      </c>
      <c r="L5420">
        <v>2.21</v>
      </c>
      <c r="M5420">
        <v>1.1000000000000001</v>
      </c>
      <c r="N5420">
        <v>0.65</v>
      </c>
      <c r="O5420">
        <v>573</v>
      </c>
      <c r="P5420">
        <v>93</v>
      </c>
      <c r="Q5420">
        <v>217</v>
      </c>
      <c r="R5420">
        <v>181</v>
      </c>
      <c r="S5420">
        <v>168</v>
      </c>
      <c r="T5420">
        <f>(Data[[#This Row],[mean_r]]/256)*100</f>
        <v>84.765625</v>
      </c>
      <c r="U5420">
        <f>(Data[[#This Row],[mean_g]]/256)*100</f>
        <v>70.703125</v>
      </c>
      <c r="V5420">
        <f>(Data[[#This Row],[mean_b]]/256)*100</f>
        <v>65.625</v>
      </c>
      <c r="W5420">
        <v>0.69699999999999995</v>
      </c>
      <c r="X5420" t="s">
        <v>51</v>
      </c>
      <c r="Y5420" t="s">
        <v>40</v>
      </c>
      <c r="Z5420">
        <v>5929</v>
      </c>
      <c r="AA5420">
        <v>4.71</v>
      </c>
      <c r="AB5420">
        <v>14.6</v>
      </c>
      <c r="AC5420">
        <v>41.9</v>
      </c>
      <c r="AD5420">
        <v>211141</v>
      </c>
      <c r="AE5420">
        <v>75.3</v>
      </c>
      <c r="AF5420">
        <v>35.799999999999997</v>
      </c>
      <c r="AG5420" t="s">
        <v>46</v>
      </c>
      <c r="AH5420" t="s">
        <v>68</v>
      </c>
      <c r="AI5420" t="s">
        <v>43</v>
      </c>
      <c r="AJ5420">
        <v>100</v>
      </c>
      <c r="AK5420">
        <v>256</v>
      </c>
      <c r="AL5420">
        <v>0.1157</v>
      </c>
      <c r="AM5420">
        <v>0.90939999999999999</v>
      </c>
      <c r="AN5420">
        <v>0.7974</v>
      </c>
      <c r="AO5420">
        <f>Data[[#This Row],[labeller_confidence_score]]-Data[[#This Row],[cytodiffusion_classification_confidence]]</f>
        <v>-0.11199999999999999</v>
      </c>
    </row>
    <row r="5421" spans="1:41" x14ac:dyDescent="0.3">
      <c r="A5421" t="s">
        <v>5494</v>
      </c>
      <c r="B5421" t="s">
        <v>180</v>
      </c>
      <c r="C5421">
        <v>1</v>
      </c>
      <c r="D5421" t="s">
        <v>181</v>
      </c>
      <c r="E5421">
        <v>6.84</v>
      </c>
      <c r="F5421">
        <v>0</v>
      </c>
      <c r="G5421">
        <v>0</v>
      </c>
      <c r="H5421">
        <v>1</v>
      </c>
      <c r="I5421">
        <f>Data[[#This Row],[nucleus_area_pct]]/Data[[#This Row],[cytoplasm_ratio]]</f>
        <v>0</v>
      </c>
      <c r="J5421">
        <v>0.25600000000000001</v>
      </c>
      <c r="K5421">
        <v>0.89900000000000002</v>
      </c>
      <c r="L5421">
        <v>0.57999999999999996</v>
      </c>
      <c r="M5421">
        <v>1</v>
      </c>
      <c r="N5421">
        <v>0.70099999999999996</v>
      </c>
      <c r="O5421">
        <v>190</v>
      </c>
      <c r="P5421">
        <v>50</v>
      </c>
      <c r="Q5421">
        <v>219</v>
      </c>
      <c r="R5421">
        <v>121</v>
      </c>
      <c r="S5421">
        <v>121</v>
      </c>
      <c r="T5421">
        <f>(Data[[#This Row],[mean_r]]/256)*100</f>
        <v>85.546875</v>
      </c>
      <c r="U5421">
        <f>(Data[[#This Row],[mean_g]]/256)*100</f>
        <v>47.265625</v>
      </c>
      <c r="V5421">
        <f>(Data[[#This Row],[mean_b]]/256)*100</f>
        <v>47.265625</v>
      </c>
      <c r="W5421">
        <v>0.57199999999999995</v>
      </c>
      <c r="X5421" t="s">
        <v>39</v>
      </c>
      <c r="Y5421" t="s">
        <v>40</v>
      </c>
      <c r="Z5421">
        <v>6434</v>
      </c>
      <c r="AA5421">
        <v>4.7</v>
      </c>
      <c r="AB5421">
        <v>15.8</v>
      </c>
      <c r="AC5421">
        <v>39.6</v>
      </c>
      <c r="AD5421">
        <v>235409</v>
      </c>
      <c r="AE5421">
        <v>83.4</v>
      </c>
      <c r="AF5421">
        <v>34.299999999999997</v>
      </c>
      <c r="AG5421" t="s">
        <v>64</v>
      </c>
      <c r="AH5421" t="s">
        <v>47</v>
      </c>
      <c r="AI5421" t="s">
        <v>52</v>
      </c>
      <c r="AJ5421">
        <v>100</v>
      </c>
      <c r="AK5421">
        <v>224</v>
      </c>
      <c r="AL5421">
        <v>0.84470000000000001</v>
      </c>
      <c r="AM5421">
        <v>0.71609999999999996</v>
      </c>
      <c r="AN5421">
        <v>0.751</v>
      </c>
      <c r="AO5421">
        <f>Data[[#This Row],[labeller_confidence_score]]-Data[[#This Row],[cytodiffusion_classification_confidence]]</f>
        <v>3.4900000000000042E-2</v>
      </c>
    </row>
    <row r="5422" spans="1:41" x14ac:dyDescent="0.3">
      <c r="A5422" t="s">
        <v>5495</v>
      </c>
      <c r="B5422" t="s">
        <v>54</v>
      </c>
      <c r="C5422">
        <v>0</v>
      </c>
      <c r="D5422" t="s">
        <v>54</v>
      </c>
      <c r="E5422">
        <v>7.65</v>
      </c>
      <c r="F5422">
        <v>0</v>
      </c>
      <c r="G5422">
        <v>0</v>
      </c>
      <c r="H5422">
        <v>1</v>
      </c>
      <c r="I5422">
        <f>Data[[#This Row],[nucleus_area_pct]]/Data[[#This Row],[cytoplasm_ratio]]</f>
        <v>0</v>
      </c>
      <c r="J5422">
        <v>0.95399999999999996</v>
      </c>
      <c r="K5422">
        <v>0.154</v>
      </c>
      <c r="L5422">
        <v>0.73</v>
      </c>
      <c r="M5422">
        <v>1</v>
      </c>
      <c r="N5422">
        <v>0.91500000000000004</v>
      </c>
      <c r="O5422">
        <v>173</v>
      </c>
      <c r="P5422">
        <v>44</v>
      </c>
      <c r="Q5422">
        <v>224</v>
      </c>
      <c r="R5422">
        <v>117</v>
      </c>
      <c r="S5422">
        <v>122</v>
      </c>
      <c r="T5422">
        <f>(Data[[#This Row],[mean_r]]/256)*100</f>
        <v>87.5</v>
      </c>
      <c r="U5422">
        <f>(Data[[#This Row],[mean_g]]/256)*100</f>
        <v>45.703125</v>
      </c>
      <c r="V5422">
        <f>(Data[[#This Row],[mean_b]]/256)*100</f>
        <v>47.65625</v>
      </c>
      <c r="W5422">
        <v>0.376</v>
      </c>
      <c r="X5422" t="s">
        <v>51</v>
      </c>
      <c r="Y5422" t="s">
        <v>40</v>
      </c>
      <c r="Z5422">
        <v>7264</v>
      </c>
      <c r="AA5422">
        <v>4.2699999999999996</v>
      </c>
      <c r="AB5422">
        <v>15.1</v>
      </c>
      <c r="AC5422">
        <v>44.7</v>
      </c>
      <c r="AD5422">
        <v>276208</v>
      </c>
      <c r="AE5422">
        <v>84</v>
      </c>
      <c r="AF5422">
        <v>34.299999999999997</v>
      </c>
      <c r="AG5422" t="s">
        <v>64</v>
      </c>
      <c r="AH5422" t="s">
        <v>68</v>
      </c>
      <c r="AI5422" t="s">
        <v>52</v>
      </c>
      <c r="AJ5422">
        <v>40</v>
      </c>
      <c r="AK5422">
        <v>512</v>
      </c>
      <c r="AL5422">
        <v>3.5000000000000003E-2</v>
      </c>
      <c r="AM5422">
        <v>0.86619999999999997</v>
      </c>
      <c r="AN5422">
        <v>0.89270000000000005</v>
      </c>
      <c r="AO5422">
        <f>Data[[#This Row],[labeller_confidence_score]]-Data[[#This Row],[cytodiffusion_classification_confidence]]</f>
        <v>2.6500000000000079E-2</v>
      </c>
    </row>
    <row r="5423" spans="1:41" x14ac:dyDescent="0.3">
      <c r="A5423" t="s">
        <v>5496</v>
      </c>
      <c r="B5423" t="s">
        <v>110</v>
      </c>
      <c r="C5423">
        <v>1</v>
      </c>
      <c r="D5423" t="s">
        <v>104</v>
      </c>
      <c r="E5423">
        <v>9.1999999999999993</v>
      </c>
      <c r="F5423">
        <v>0</v>
      </c>
      <c r="G5423">
        <v>0</v>
      </c>
      <c r="H5423">
        <v>1</v>
      </c>
      <c r="I5423">
        <f>Data[[#This Row],[nucleus_area_pct]]/Data[[#This Row],[cytoplasm_ratio]]</f>
        <v>0</v>
      </c>
      <c r="J5423">
        <v>0.90100000000000002</v>
      </c>
      <c r="K5423">
        <v>0.19400000000000001</v>
      </c>
      <c r="L5423">
        <v>1.23</v>
      </c>
      <c r="M5423">
        <v>1</v>
      </c>
      <c r="N5423">
        <v>0.92800000000000005</v>
      </c>
      <c r="O5423">
        <v>206</v>
      </c>
      <c r="P5423">
        <v>57</v>
      </c>
      <c r="Q5423">
        <v>216</v>
      </c>
      <c r="R5423">
        <v>139</v>
      </c>
      <c r="S5423">
        <v>132</v>
      </c>
      <c r="T5423">
        <f>(Data[[#This Row],[mean_r]]/256)*100</f>
        <v>84.375</v>
      </c>
      <c r="U5423">
        <f>(Data[[#This Row],[mean_g]]/256)*100</f>
        <v>54.296875</v>
      </c>
      <c r="V5423">
        <f>(Data[[#This Row],[mean_b]]/256)*100</f>
        <v>51.5625</v>
      </c>
      <c r="W5423">
        <v>0.57699999999999996</v>
      </c>
      <c r="X5423" t="s">
        <v>51</v>
      </c>
      <c r="Y5423" t="s">
        <v>40</v>
      </c>
      <c r="Z5423">
        <v>7868</v>
      </c>
      <c r="AA5423">
        <v>5.54</v>
      </c>
      <c r="AB5423">
        <v>12</v>
      </c>
      <c r="AC5423">
        <v>43.5</v>
      </c>
      <c r="AD5423">
        <v>288060</v>
      </c>
      <c r="AE5423">
        <v>101.8</v>
      </c>
      <c r="AF5423">
        <v>31.8</v>
      </c>
      <c r="AG5423" t="s">
        <v>41</v>
      </c>
      <c r="AH5423" t="s">
        <v>68</v>
      </c>
      <c r="AI5423" t="s">
        <v>43</v>
      </c>
      <c r="AJ5423">
        <v>60</v>
      </c>
      <c r="AK5423">
        <v>512</v>
      </c>
      <c r="AL5423">
        <v>0.75029999999999997</v>
      </c>
      <c r="AM5423">
        <v>0.64090000000000003</v>
      </c>
      <c r="AN5423">
        <v>0.82740000000000002</v>
      </c>
      <c r="AO5423">
        <f>Data[[#This Row],[labeller_confidence_score]]-Data[[#This Row],[cytodiffusion_classification_confidence]]</f>
        <v>0.1865</v>
      </c>
    </row>
    <row r="5424" spans="1:41" x14ac:dyDescent="0.3">
      <c r="A5424" t="s">
        <v>5497</v>
      </c>
      <c r="B5424" t="s">
        <v>58</v>
      </c>
      <c r="C5424">
        <v>1</v>
      </c>
      <c r="D5424" t="s">
        <v>38</v>
      </c>
      <c r="E5424">
        <v>13.24</v>
      </c>
      <c r="F5424">
        <v>64.099999999999994</v>
      </c>
      <c r="G5424">
        <v>0.67500000000000004</v>
      </c>
      <c r="H5424">
        <v>0.28999999999999998</v>
      </c>
      <c r="I5424">
        <f>Data[[#This Row],[nucleus_area_pct]]/Data[[#This Row],[cytoplasm_ratio]]</f>
        <v>221.0344827586207</v>
      </c>
      <c r="J5424">
        <v>0.72499999999999998</v>
      </c>
      <c r="K5424">
        <v>0.371</v>
      </c>
      <c r="L5424">
        <v>1.26</v>
      </c>
      <c r="M5424">
        <v>1.3</v>
      </c>
      <c r="N5424">
        <v>0.84</v>
      </c>
      <c r="O5424">
        <v>419</v>
      </c>
      <c r="P5424">
        <v>74</v>
      </c>
      <c r="Q5424">
        <v>197</v>
      </c>
      <c r="R5424">
        <v>142</v>
      </c>
      <c r="S5424">
        <v>181</v>
      </c>
      <c r="T5424">
        <f>(Data[[#This Row],[mean_r]]/256)*100</f>
        <v>76.953125</v>
      </c>
      <c r="U5424">
        <f>(Data[[#This Row],[mean_g]]/256)*100</f>
        <v>55.46875</v>
      </c>
      <c r="V5424">
        <f>(Data[[#This Row],[mean_b]]/256)*100</f>
        <v>70.703125</v>
      </c>
      <c r="W5424">
        <v>0.73299999999999998</v>
      </c>
      <c r="X5424" t="s">
        <v>51</v>
      </c>
      <c r="Y5424" t="s">
        <v>40</v>
      </c>
      <c r="Z5424">
        <v>5451</v>
      </c>
      <c r="AA5424">
        <v>4.3099999999999996</v>
      </c>
      <c r="AB5424">
        <v>14.6</v>
      </c>
      <c r="AC5424">
        <v>35.9</v>
      </c>
      <c r="AD5424">
        <v>281655</v>
      </c>
      <c r="AE5424">
        <v>107.6</v>
      </c>
      <c r="AF5424">
        <v>33.6</v>
      </c>
      <c r="AG5424" t="s">
        <v>64</v>
      </c>
      <c r="AH5424" t="s">
        <v>42</v>
      </c>
      <c r="AI5424" t="s">
        <v>56</v>
      </c>
      <c r="AJ5424">
        <v>60</v>
      </c>
      <c r="AK5424">
        <v>360</v>
      </c>
      <c r="AL5424">
        <v>0.77139999999999997</v>
      </c>
      <c r="AM5424">
        <v>0.76700000000000002</v>
      </c>
      <c r="AN5424">
        <v>0.64970000000000006</v>
      </c>
      <c r="AO5424">
        <f>Data[[#This Row],[labeller_confidence_score]]-Data[[#This Row],[cytodiffusion_classification_confidence]]</f>
        <v>-0.11729999999999996</v>
      </c>
    </row>
    <row r="5425" spans="1:41" x14ac:dyDescent="0.3">
      <c r="A5425" t="s">
        <v>5498</v>
      </c>
      <c r="B5425" t="s">
        <v>81</v>
      </c>
      <c r="C5425">
        <v>1</v>
      </c>
      <c r="D5425" t="s">
        <v>82</v>
      </c>
      <c r="E5425">
        <v>13.6</v>
      </c>
      <c r="F5425">
        <v>85.8</v>
      </c>
      <c r="G5425">
        <v>0.3</v>
      </c>
      <c r="H5425">
        <v>0.158</v>
      </c>
      <c r="I5425">
        <f>Data[[#This Row],[nucleus_area_pct]]/Data[[#This Row],[cytoplasm_ratio]]</f>
        <v>543.03797468354423</v>
      </c>
      <c r="J5425">
        <v>0.83</v>
      </c>
      <c r="K5425">
        <v>0.23400000000000001</v>
      </c>
      <c r="L5425">
        <v>0.86</v>
      </c>
      <c r="M5425">
        <v>1</v>
      </c>
      <c r="N5425">
        <v>0.85499999999999998</v>
      </c>
      <c r="O5425">
        <v>677</v>
      </c>
      <c r="P5425">
        <v>106</v>
      </c>
      <c r="Q5425">
        <v>195</v>
      </c>
      <c r="R5425">
        <v>128</v>
      </c>
      <c r="S5425">
        <v>180</v>
      </c>
      <c r="T5425">
        <f>(Data[[#This Row],[mean_r]]/256)*100</f>
        <v>76.171875</v>
      </c>
      <c r="U5425">
        <f>(Data[[#This Row],[mean_g]]/256)*100</f>
        <v>50</v>
      </c>
      <c r="V5425">
        <f>(Data[[#This Row],[mean_b]]/256)*100</f>
        <v>70.3125</v>
      </c>
      <c r="W5425">
        <v>0.78300000000000003</v>
      </c>
      <c r="X5425" t="s">
        <v>51</v>
      </c>
      <c r="Y5425" t="s">
        <v>45</v>
      </c>
      <c r="Z5425">
        <v>6431</v>
      </c>
      <c r="AA5425">
        <v>3.83</v>
      </c>
      <c r="AB5425">
        <v>14.6</v>
      </c>
      <c r="AC5425">
        <v>35.9</v>
      </c>
      <c r="AD5425">
        <v>305251</v>
      </c>
      <c r="AE5425">
        <v>100.2</v>
      </c>
      <c r="AF5425">
        <v>34.5</v>
      </c>
      <c r="AG5425" t="s">
        <v>64</v>
      </c>
      <c r="AH5425" t="s">
        <v>47</v>
      </c>
      <c r="AI5425" t="s">
        <v>52</v>
      </c>
      <c r="AJ5425">
        <v>100</v>
      </c>
      <c r="AK5425">
        <v>224</v>
      </c>
      <c r="AL5425">
        <v>0.72909999999999997</v>
      </c>
      <c r="AM5425">
        <v>0.72209999999999996</v>
      </c>
      <c r="AN5425">
        <v>0.69920000000000004</v>
      </c>
      <c r="AO5425">
        <f>Data[[#This Row],[labeller_confidence_score]]-Data[[#This Row],[cytodiffusion_classification_confidence]]</f>
        <v>-2.289999999999992E-2</v>
      </c>
    </row>
    <row r="5426" spans="1:41" x14ac:dyDescent="0.3">
      <c r="A5426" t="s">
        <v>5499</v>
      </c>
      <c r="B5426" t="s">
        <v>54</v>
      </c>
      <c r="C5426">
        <v>0</v>
      </c>
      <c r="D5426" t="s">
        <v>54</v>
      </c>
      <c r="E5426">
        <v>7.28</v>
      </c>
      <c r="F5426">
        <v>0</v>
      </c>
      <c r="G5426">
        <v>0</v>
      </c>
      <c r="H5426">
        <v>1</v>
      </c>
      <c r="I5426">
        <f>Data[[#This Row],[nucleus_area_pct]]/Data[[#This Row],[cytoplasm_ratio]]</f>
        <v>0</v>
      </c>
      <c r="J5426">
        <v>0.94799999999999995</v>
      </c>
      <c r="K5426">
        <v>0.19800000000000001</v>
      </c>
      <c r="L5426">
        <v>0.46</v>
      </c>
      <c r="M5426">
        <v>1</v>
      </c>
      <c r="N5426">
        <v>0.96</v>
      </c>
      <c r="O5426">
        <v>159</v>
      </c>
      <c r="P5426">
        <v>42</v>
      </c>
      <c r="Q5426">
        <v>214</v>
      </c>
      <c r="R5426">
        <v>132</v>
      </c>
      <c r="S5426">
        <v>127</v>
      </c>
      <c r="T5426">
        <f>(Data[[#This Row],[mean_r]]/256)*100</f>
        <v>83.59375</v>
      </c>
      <c r="U5426">
        <f>(Data[[#This Row],[mean_g]]/256)*100</f>
        <v>51.5625</v>
      </c>
      <c r="V5426">
        <f>(Data[[#This Row],[mean_b]]/256)*100</f>
        <v>49.609375</v>
      </c>
      <c r="W5426">
        <v>0.53</v>
      </c>
      <c r="X5426" t="s">
        <v>51</v>
      </c>
      <c r="Y5426" t="s">
        <v>40</v>
      </c>
      <c r="Z5426">
        <v>10080</v>
      </c>
      <c r="AA5426">
        <v>4.28</v>
      </c>
      <c r="AB5426">
        <v>13.1</v>
      </c>
      <c r="AC5426">
        <v>31.1</v>
      </c>
      <c r="AD5426">
        <v>118478</v>
      </c>
      <c r="AE5426">
        <v>71.400000000000006</v>
      </c>
      <c r="AF5426">
        <v>33.1</v>
      </c>
      <c r="AG5426" t="s">
        <v>41</v>
      </c>
      <c r="AH5426" t="s">
        <v>42</v>
      </c>
      <c r="AI5426" t="s">
        <v>52</v>
      </c>
      <c r="AJ5426">
        <v>40</v>
      </c>
      <c r="AK5426">
        <v>256</v>
      </c>
      <c r="AL5426">
        <v>3.0599999999999999E-2</v>
      </c>
      <c r="AM5426">
        <v>0.82920000000000005</v>
      </c>
      <c r="AN5426">
        <v>0.94299999999999995</v>
      </c>
      <c r="AO5426">
        <f>Data[[#This Row],[labeller_confidence_score]]-Data[[#This Row],[cytodiffusion_classification_confidence]]</f>
        <v>0.1137999999999999</v>
      </c>
    </row>
    <row r="5427" spans="1:41" x14ac:dyDescent="0.3">
      <c r="A5427" t="s">
        <v>5500</v>
      </c>
      <c r="B5427" t="s">
        <v>85</v>
      </c>
      <c r="C5427">
        <v>0</v>
      </c>
      <c r="D5427" t="s">
        <v>50</v>
      </c>
      <c r="E5427">
        <v>10.35</v>
      </c>
      <c r="F5427">
        <v>56.9</v>
      </c>
      <c r="G5427">
        <v>0.63100000000000001</v>
      </c>
      <c r="H5427">
        <v>0.45300000000000001</v>
      </c>
      <c r="I5427">
        <f>Data[[#This Row],[nucleus_area_pct]]/Data[[#This Row],[cytoplasm_ratio]]</f>
        <v>125.60706401766004</v>
      </c>
      <c r="J5427">
        <v>0.72299999999999998</v>
      </c>
      <c r="K5427">
        <v>0.40699999999999997</v>
      </c>
      <c r="L5427">
        <v>5.38</v>
      </c>
      <c r="M5427">
        <v>2.1</v>
      </c>
      <c r="N5427">
        <v>0.78500000000000003</v>
      </c>
      <c r="O5427">
        <v>325</v>
      </c>
      <c r="P5427">
        <v>55</v>
      </c>
      <c r="Q5427">
        <v>164</v>
      </c>
      <c r="R5427">
        <v>141</v>
      </c>
      <c r="S5427">
        <v>232</v>
      </c>
      <c r="T5427">
        <f>(Data[[#This Row],[mean_r]]/256)*100</f>
        <v>64.0625</v>
      </c>
      <c r="U5427">
        <f>(Data[[#This Row],[mean_g]]/256)*100</f>
        <v>55.078125</v>
      </c>
      <c r="V5427">
        <f>(Data[[#This Row],[mean_b]]/256)*100</f>
        <v>90.625</v>
      </c>
      <c r="W5427">
        <v>0.71</v>
      </c>
      <c r="X5427" t="s">
        <v>51</v>
      </c>
      <c r="Y5427" t="s">
        <v>40</v>
      </c>
      <c r="Z5427">
        <v>9562</v>
      </c>
      <c r="AA5427">
        <v>3.48</v>
      </c>
      <c r="AB5427">
        <v>14.3</v>
      </c>
      <c r="AC5427">
        <v>34</v>
      </c>
      <c r="AD5427">
        <v>236447</v>
      </c>
      <c r="AE5427">
        <v>81.400000000000006</v>
      </c>
      <c r="AF5427">
        <v>33.799999999999997</v>
      </c>
      <c r="AG5427" t="s">
        <v>41</v>
      </c>
      <c r="AH5427" t="s">
        <v>47</v>
      </c>
      <c r="AI5427" t="s">
        <v>52</v>
      </c>
      <c r="AJ5427">
        <v>60</v>
      </c>
      <c r="AK5427">
        <v>512</v>
      </c>
      <c r="AL5427">
        <v>5.74E-2</v>
      </c>
      <c r="AM5427">
        <v>0.87819999999999998</v>
      </c>
      <c r="AN5427">
        <v>1</v>
      </c>
      <c r="AO5427">
        <f>Data[[#This Row],[labeller_confidence_score]]-Data[[#This Row],[cytodiffusion_classification_confidence]]</f>
        <v>0.12180000000000002</v>
      </c>
    </row>
    <row r="5428" spans="1:41" x14ac:dyDescent="0.3">
      <c r="A5428" t="s">
        <v>5501</v>
      </c>
      <c r="B5428" t="s">
        <v>180</v>
      </c>
      <c r="C5428">
        <v>1</v>
      </c>
      <c r="D5428" t="s">
        <v>181</v>
      </c>
      <c r="E5428">
        <v>7.13</v>
      </c>
      <c r="F5428">
        <v>0</v>
      </c>
      <c r="G5428">
        <v>0</v>
      </c>
      <c r="H5428">
        <v>1</v>
      </c>
      <c r="I5428">
        <f>Data[[#This Row],[nucleus_area_pct]]/Data[[#This Row],[cytoplasm_ratio]]</f>
        <v>0</v>
      </c>
      <c r="J5428">
        <v>0.35799999999999998</v>
      </c>
      <c r="K5428">
        <v>0.93799999999999994</v>
      </c>
      <c r="L5428">
        <v>0.28000000000000003</v>
      </c>
      <c r="M5428">
        <v>1</v>
      </c>
      <c r="N5428">
        <v>0.80900000000000005</v>
      </c>
      <c r="O5428">
        <v>137</v>
      </c>
      <c r="P5428">
        <v>55</v>
      </c>
      <c r="Q5428">
        <v>228</v>
      </c>
      <c r="R5428">
        <v>118</v>
      </c>
      <c r="S5428">
        <v>142</v>
      </c>
      <c r="T5428">
        <f>(Data[[#This Row],[mean_r]]/256)*100</f>
        <v>89.0625</v>
      </c>
      <c r="U5428">
        <f>(Data[[#This Row],[mean_g]]/256)*100</f>
        <v>46.09375</v>
      </c>
      <c r="V5428">
        <f>(Data[[#This Row],[mean_b]]/256)*100</f>
        <v>55.46875</v>
      </c>
      <c r="W5428">
        <v>0.42699999999999999</v>
      </c>
      <c r="X5428" t="s">
        <v>39</v>
      </c>
      <c r="Y5428" t="s">
        <v>45</v>
      </c>
      <c r="Z5428">
        <v>5704</v>
      </c>
      <c r="AA5428">
        <v>6.38</v>
      </c>
      <c r="AB5428">
        <v>12.6</v>
      </c>
      <c r="AC5428">
        <v>40.9</v>
      </c>
      <c r="AD5428">
        <v>263336</v>
      </c>
      <c r="AE5428">
        <v>90.5</v>
      </c>
      <c r="AF5428">
        <v>36.200000000000003</v>
      </c>
      <c r="AG5428" t="s">
        <v>46</v>
      </c>
      <c r="AH5428" t="s">
        <v>68</v>
      </c>
      <c r="AI5428" t="s">
        <v>56</v>
      </c>
      <c r="AJ5428">
        <v>40</v>
      </c>
      <c r="AK5428">
        <v>360</v>
      </c>
      <c r="AL5428">
        <v>0.96009999999999995</v>
      </c>
      <c r="AM5428">
        <v>0.87329999999999997</v>
      </c>
      <c r="AN5428">
        <v>0.81059999999999999</v>
      </c>
      <c r="AO5428">
        <f>Data[[#This Row],[labeller_confidence_score]]-Data[[#This Row],[cytodiffusion_classification_confidence]]</f>
        <v>-6.2699999999999978E-2</v>
      </c>
    </row>
    <row r="5429" spans="1:41" x14ac:dyDescent="0.3">
      <c r="A5429" t="s">
        <v>5502</v>
      </c>
      <c r="B5429" t="s">
        <v>54</v>
      </c>
      <c r="C5429">
        <v>0</v>
      </c>
      <c r="D5429" t="s">
        <v>54</v>
      </c>
      <c r="E5429">
        <v>7.58</v>
      </c>
      <c r="F5429">
        <v>0</v>
      </c>
      <c r="G5429">
        <v>0</v>
      </c>
      <c r="H5429">
        <v>1</v>
      </c>
      <c r="I5429">
        <f>Data[[#This Row],[nucleus_area_pct]]/Data[[#This Row],[cytoplasm_ratio]]</f>
        <v>0</v>
      </c>
      <c r="J5429">
        <v>0.86899999999999999</v>
      </c>
      <c r="K5429">
        <v>0.10100000000000001</v>
      </c>
      <c r="L5429">
        <v>0.65</v>
      </c>
      <c r="M5429">
        <v>1</v>
      </c>
      <c r="N5429">
        <v>0.94599999999999995</v>
      </c>
      <c r="O5429">
        <v>167</v>
      </c>
      <c r="P5429">
        <v>51</v>
      </c>
      <c r="Q5429">
        <v>222</v>
      </c>
      <c r="R5429">
        <v>139</v>
      </c>
      <c r="S5429">
        <v>120</v>
      </c>
      <c r="T5429">
        <f>(Data[[#This Row],[mean_r]]/256)*100</f>
        <v>86.71875</v>
      </c>
      <c r="U5429">
        <f>(Data[[#This Row],[mean_g]]/256)*100</f>
        <v>54.296875</v>
      </c>
      <c r="V5429">
        <f>(Data[[#This Row],[mean_b]]/256)*100</f>
        <v>46.875</v>
      </c>
      <c r="W5429">
        <v>0.438</v>
      </c>
      <c r="X5429" t="s">
        <v>39</v>
      </c>
      <c r="Y5429" t="s">
        <v>40</v>
      </c>
      <c r="Z5429">
        <v>6949</v>
      </c>
      <c r="AA5429">
        <v>6.03</v>
      </c>
      <c r="AB5429">
        <v>12.1</v>
      </c>
      <c r="AC5429">
        <v>49.8</v>
      </c>
      <c r="AD5429">
        <v>153698</v>
      </c>
      <c r="AE5429">
        <v>87.4</v>
      </c>
      <c r="AF5429">
        <v>33.6</v>
      </c>
      <c r="AG5429" t="s">
        <v>46</v>
      </c>
      <c r="AH5429" t="s">
        <v>47</v>
      </c>
      <c r="AI5429" t="s">
        <v>43</v>
      </c>
      <c r="AJ5429">
        <v>100</v>
      </c>
      <c r="AK5429">
        <v>224</v>
      </c>
      <c r="AL5429">
        <v>6.1800000000000001E-2</v>
      </c>
      <c r="AM5429">
        <v>0.88300000000000001</v>
      </c>
      <c r="AN5429">
        <v>0.91790000000000005</v>
      </c>
      <c r="AO5429">
        <f>Data[[#This Row],[labeller_confidence_score]]-Data[[#This Row],[cytodiffusion_classification_confidence]]</f>
        <v>3.4900000000000042E-2</v>
      </c>
    </row>
    <row r="5430" spans="1:41" x14ac:dyDescent="0.3">
      <c r="A5430" t="s">
        <v>5503</v>
      </c>
      <c r="B5430" t="s">
        <v>62</v>
      </c>
      <c r="C5430">
        <v>0</v>
      </c>
      <c r="D5430" t="s">
        <v>50</v>
      </c>
      <c r="E5430">
        <v>7.91</v>
      </c>
      <c r="F5430">
        <v>88.3</v>
      </c>
      <c r="G5430">
        <v>0.75</v>
      </c>
      <c r="H5430">
        <v>0.23300000000000001</v>
      </c>
      <c r="I5430">
        <f>Data[[#This Row],[nucleus_area_pct]]/Data[[#This Row],[cytoplasm_ratio]]</f>
        <v>378.96995708154503</v>
      </c>
      <c r="J5430">
        <v>0.84399999999999997</v>
      </c>
      <c r="K5430">
        <v>0.371</v>
      </c>
      <c r="L5430">
        <v>0.93</v>
      </c>
      <c r="M5430">
        <v>1</v>
      </c>
      <c r="N5430">
        <v>0.89200000000000002</v>
      </c>
      <c r="O5430">
        <v>385</v>
      </c>
      <c r="P5430">
        <v>59</v>
      </c>
      <c r="Q5430">
        <v>187</v>
      </c>
      <c r="R5430">
        <v>145</v>
      </c>
      <c r="S5430">
        <v>174</v>
      </c>
      <c r="T5430">
        <f>(Data[[#This Row],[mean_r]]/256)*100</f>
        <v>73.046875</v>
      </c>
      <c r="U5430">
        <f>(Data[[#This Row],[mean_g]]/256)*100</f>
        <v>56.640625</v>
      </c>
      <c r="V5430">
        <f>(Data[[#This Row],[mean_b]]/256)*100</f>
        <v>67.96875</v>
      </c>
      <c r="W5430">
        <v>0.752</v>
      </c>
      <c r="X5430" t="s">
        <v>39</v>
      </c>
      <c r="Y5430" t="s">
        <v>45</v>
      </c>
      <c r="Z5430">
        <v>3873</v>
      </c>
      <c r="AA5430">
        <v>5.33</v>
      </c>
      <c r="AB5430">
        <v>14.6</v>
      </c>
      <c r="AC5430">
        <v>43.5</v>
      </c>
      <c r="AD5430">
        <v>247909</v>
      </c>
      <c r="AE5430">
        <v>106.7</v>
      </c>
      <c r="AF5430">
        <v>34.799999999999997</v>
      </c>
      <c r="AG5430" t="s">
        <v>46</v>
      </c>
      <c r="AH5430" t="s">
        <v>42</v>
      </c>
      <c r="AI5430" t="s">
        <v>52</v>
      </c>
      <c r="AJ5430">
        <v>40</v>
      </c>
      <c r="AK5430">
        <v>224</v>
      </c>
      <c r="AL5430">
        <v>6.3299999999999995E-2</v>
      </c>
      <c r="AM5430">
        <v>0.86299999999999999</v>
      </c>
      <c r="AN5430">
        <v>0.90510000000000002</v>
      </c>
      <c r="AO5430">
        <f>Data[[#This Row],[labeller_confidence_score]]-Data[[#This Row],[cytodiffusion_classification_confidence]]</f>
        <v>4.2100000000000026E-2</v>
      </c>
    </row>
    <row r="5431" spans="1:41" x14ac:dyDescent="0.3">
      <c r="A5431" t="s">
        <v>5504</v>
      </c>
      <c r="B5431" t="s">
        <v>81</v>
      </c>
      <c r="C5431">
        <v>1</v>
      </c>
      <c r="D5431" t="s">
        <v>82</v>
      </c>
      <c r="E5431">
        <v>15.63</v>
      </c>
      <c r="F5431">
        <v>88</v>
      </c>
      <c r="G5431">
        <v>0.34100000000000003</v>
      </c>
      <c r="H5431">
        <v>0.13400000000000001</v>
      </c>
      <c r="I5431">
        <f>Data[[#This Row],[nucleus_area_pct]]/Data[[#This Row],[cytoplasm_ratio]]</f>
        <v>656.71641791044772</v>
      </c>
      <c r="J5431">
        <v>0.94399999999999995</v>
      </c>
      <c r="K5431">
        <v>0.23100000000000001</v>
      </c>
      <c r="L5431">
        <v>0.81</v>
      </c>
      <c r="M5431">
        <v>1.2</v>
      </c>
      <c r="N5431">
        <v>0.92800000000000005</v>
      </c>
      <c r="O5431">
        <v>500</v>
      </c>
      <c r="P5431">
        <v>85</v>
      </c>
      <c r="Q5431">
        <v>212</v>
      </c>
      <c r="R5431">
        <v>149</v>
      </c>
      <c r="S5431">
        <v>244</v>
      </c>
      <c r="T5431">
        <f>(Data[[#This Row],[mean_r]]/256)*100</f>
        <v>82.8125</v>
      </c>
      <c r="U5431">
        <f>(Data[[#This Row],[mean_g]]/256)*100</f>
        <v>58.203125</v>
      </c>
      <c r="V5431">
        <f>(Data[[#This Row],[mean_b]]/256)*100</f>
        <v>95.3125</v>
      </c>
      <c r="W5431">
        <v>0.69599999999999995</v>
      </c>
      <c r="X5431" t="s">
        <v>39</v>
      </c>
      <c r="Y5431" t="s">
        <v>45</v>
      </c>
      <c r="Z5431">
        <v>8921</v>
      </c>
      <c r="AA5431">
        <v>5.31</v>
      </c>
      <c r="AB5431">
        <v>15.2</v>
      </c>
      <c r="AC5431">
        <v>32.6</v>
      </c>
      <c r="AD5431">
        <v>269535</v>
      </c>
      <c r="AE5431">
        <v>100.6</v>
      </c>
      <c r="AF5431">
        <v>35</v>
      </c>
      <c r="AG5431" t="s">
        <v>64</v>
      </c>
      <c r="AH5431" t="s">
        <v>68</v>
      </c>
      <c r="AI5431" t="s">
        <v>43</v>
      </c>
      <c r="AJ5431">
        <v>60</v>
      </c>
      <c r="AK5431">
        <v>224</v>
      </c>
      <c r="AL5431">
        <v>0.6593</v>
      </c>
      <c r="AM5431">
        <v>0.68820000000000003</v>
      </c>
      <c r="AN5431">
        <v>0.79749999999999999</v>
      </c>
      <c r="AO5431">
        <f>Data[[#This Row],[labeller_confidence_score]]-Data[[#This Row],[cytodiffusion_classification_confidence]]</f>
        <v>0.10929999999999995</v>
      </c>
    </row>
    <row r="5432" spans="1:41" x14ac:dyDescent="0.3">
      <c r="A5432" t="s">
        <v>5505</v>
      </c>
      <c r="B5432" t="s">
        <v>54</v>
      </c>
      <c r="C5432">
        <v>0</v>
      </c>
      <c r="D5432" t="s">
        <v>54</v>
      </c>
      <c r="E5432">
        <v>7.47</v>
      </c>
      <c r="F5432">
        <v>0</v>
      </c>
      <c r="G5432">
        <v>0</v>
      </c>
      <c r="H5432">
        <v>1</v>
      </c>
      <c r="I5432">
        <f>Data[[#This Row],[nucleus_area_pct]]/Data[[#This Row],[cytoplasm_ratio]]</f>
        <v>0</v>
      </c>
      <c r="J5432">
        <v>0.78300000000000003</v>
      </c>
      <c r="K5432">
        <v>0.22</v>
      </c>
      <c r="L5432">
        <v>0.25</v>
      </c>
      <c r="M5432">
        <v>1</v>
      </c>
      <c r="N5432">
        <v>0.90800000000000003</v>
      </c>
      <c r="O5432">
        <v>173</v>
      </c>
      <c r="P5432">
        <v>46</v>
      </c>
      <c r="Q5432">
        <v>227</v>
      </c>
      <c r="R5432">
        <v>113</v>
      </c>
      <c r="S5432">
        <v>130</v>
      </c>
      <c r="T5432">
        <f>(Data[[#This Row],[mean_r]]/256)*100</f>
        <v>88.671875</v>
      </c>
      <c r="U5432">
        <f>(Data[[#This Row],[mean_g]]/256)*100</f>
        <v>44.140625</v>
      </c>
      <c r="V5432">
        <f>(Data[[#This Row],[mean_b]]/256)*100</f>
        <v>50.78125</v>
      </c>
      <c r="W5432">
        <v>0.52300000000000002</v>
      </c>
      <c r="X5432" t="s">
        <v>63</v>
      </c>
      <c r="Y5432" t="s">
        <v>40</v>
      </c>
      <c r="Z5432">
        <v>6761</v>
      </c>
      <c r="AA5432">
        <v>3.03</v>
      </c>
      <c r="AB5432">
        <v>10.8</v>
      </c>
      <c r="AC5432">
        <v>50.7</v>
      </c>
      <c r="AD5432">
        <v>199499</v>
      </c>
      <c r="AE5432">
        <v>93</v>
      </c>
      <c r="AF5432">
        <v>33.4</v>
      </c>
      <c r="AG5432" t="s">
        <v>46</v>
      </c>
      <c r="AH5432" t="s">
        <v>42</v>
      </c>
      <c r="AI5432" t="s">
        <v>43</v>
      </c>
      <c r="AJ5432">
        <v>60</v>
      </c>
      <c r="AK5432">
        <v>256</v>
      </c>
      <c r="AL5432">
        <v>8.9399999999999993E-2</v>
      </c>
      <c r="AM5432">
        <v>0.77400000000000002</v>
      </c>
      <c r="AN5432">
        <v>0.98009999999999997</v>
      </c>
      <c r="AO5432">
        <f>Data[[#This Row],[labeller_confidence_score]]-Data[[#This Row],[cytodiffusion_classification_confidence]]</f>
        <v>0.20609999999999995</v>
      </c>
    </row>
    <row r="5433" spans="1:41" x14ac:dyDescent="0.3">
      <c r="A5433" t="s">
        <v>5506</v>
      </c>
      <c r="B5433" t="s">
        <v>60</v>
      </c>
      <c r="C5433">
        <v>0</v>
      </c>
      <c r="D5433" t="s">
        <v>50</v>
      </c>
      <c r="E5433">
        <v>17.23</v>
      </c>
      <c r="F5433">
        <v>59.5</v>
      </c>
      <c r="G5433">
        <v>0.377</v>
      </c>
      <c r="H5433">
        <v>0.29599999999999999</v>
      </c>
      <c r="I5433">
        <f>Data[[#This Row],[nucleus_area_pct]]/Data[[#This Row],[cytoplasm_ratio]]</f>
        <v>201.01351351351352</v>
      </c>
      <c r="J5433">
        <v>0.746</v>
      </c>
      <c r="K5433">
        <v>0.71399999999999997</v>
      </c>
      <c r="L5433">
        <v>2</v>
      </c>
      <c r="M5433">
        <v>1</v>
      </c>
      <c r="N5433">
        <v>0.81399999999999995</v>
      </c>
      <c r="O5433">
        <v>536</v>
      </c>
      <c r="P5433">
        <v>87</v>
      </c>
      <c r="Q5433">
        <v>210</v>
      </c>
      <c r="R5433">
        <v>177</v>
      </c>
      <c r="S5433">
        <v>180</v>
      </c>
      <c r="T5433">
        <f>(Data[[#This Row],[mean_r]]/256)*100</f>
        <v>82.03125</v>
      </c>
      <c r="U5433">
        <f>(Data[[#This Row],[mean_g]]/256)*100</f>
        <v>69.140625</v>
      </c>
      <c r="V5433">
        <f>(Data[[#This Row],[mean_b]]/256)*100</f>
        <v>70.3125</v>
      </c>
      <c r="W5433">
        <v>0.55500000000000005</v>
      </c>
      <c r="X5433" t="s">
        <v>39</v>
      </c>
      <c r="Y5433" t="s">
        <v>40</v>
      </c>
      <c r="Z5433">
        <v>12803</v>
      </c>
      <c r="AA5433">
        <v>4.95</v>
      </c>
      <c r="AB5433">
        <v>12.8</v>
      </c>
      <c r="AC5433">
        <v>43.6</v>
      </c>
      <c r="AD5433">
        <v>194667</v>
      </c>
      <c r="AE5433">
        <v>78.2</v>
      </c>
      <c r="AF5433">
        <v>33.200000000000003</v>
      </c>
      <c r="AG5433" t="s">
        <v>41</v>
      </c>
      <c r="AH5433" t="s">
        <v>42</v>
      </c>
      <c r="AI5433" t="s">
        <v>52</v>
      </c>
      <c r="AJ5433">
        <v>60</v>
      </c>
      <c r="AK5433">
        <v>256</v>
      </c>
      <c r="AL5433">
        <v>0.16270000000000001</v>
      </c>
      <c r="AM5433">
        <v>0.91869999999999996</v>
      </c>
      <c r="AN5433">
        <v>0.8972</v>
      </c>
      <c r="AO5433">
        <f>Data[[#This Row],[labeller_confidence_score]]-Data[[#This Row],[cytodiffusion_classification_confidence]]</f>
        <v>-2.1499999999999964E-2</v>
      </c>
    </row>
    <row r="5434" spans="1:41" x14ac:dyDescent="0.3">
      <c r="A5434" t="s">
        <v>5507</v>
      </c>
      <c r="B5434" t="s">
        <v>49</v>
      </c>
      <c r="C5434">
        <v>0</v>
      </c>
      <c r="D5434" t="s">
        <v>50</v>
      </c>
      <c r="E5434">
        <v>14.01</v>
      </c>
      <c r="F5434">
        <v>56.1</v>
      </c>
      <c r="G5434">
        <v>0.628</v>
      </c>
      <c r="H5434">
        <v>0.432</v>
      </c>
      <c r="I5434">
        <f>Data[[#This Row],[nucleus_area_pct]]/Data[[#This Row],[cytoplasm_ratio]]</f>
        <v>129.86111111111111</v>
      </c>
      <c r="J5434">
        <v>0.71199999999999997</v>
      </c>
      <c r="K5434">
        <v>0.27500000000000002</v>
      </c>
      <c r="L5434">
        <v>2.75</v>
      </c>
      <c r="M5434">
        <v>3.7</v>
      </c>
      <c r="N5434">
        <v>0.84599999999999997</v>
      </c>
      <c r="O5434">
        <v>450</v>
      </c>
      <c r="P5434">
        <v>60</v>
      </c>
      <c r="Q5434">
        <v>209</v>
      </c>
      <c r="R5434">
        <v>144</v>
      </c>
      <c r="S5434">
        <v>191</v>
      </c>
      <c r="T5434">
        <f>(Data[[#This Row],[mean_r]]/256)*100</f>
        <v>81.640625</v>
      </c>
      <c r="U5434">
        <f>(Data[[#This Row],[mean_g]]/256)*100</f>
        <v>56.25</v>
      </c>
      <c r="V5434">
        <f>(Data[[#This Row],[mean_b]]/256)*100</f>
        <v>74.609375</v>
      </c>
      <c r="W5434">
        <v>0.68400000000000005</v>
      </c>
      <c r="X5434" t="s">
        <v>39</v>
      </c>
      <c r="Y5434" t="s">
        <v>40</v>
      </c>
      <c r="Z5434">
        <v>4069</v>
      </c>
      <c r="AA5434">
        <v>3.46</v>
      </c>
      <c r="AB5434">
        <v>14.2</v>
      </c>
      <c r="AC5434">
        <v>36.700000000000003</v>
      </c>
      <c r="AD5434">
        <v>245465</v>
      </c>
      <c r="AE5434">
        <v>78.3</v>
      </c>
      <c r="AF5434">
        <v>33.5</v>
      </c>
      <c r="AG5434" t="s">
        <v>64</v>
      </c>
      <c r="AH5434" t="s">
        <v>42</v>
      </c>
      <c r="AI5434" t="s">
        <v>56</v>
      </c>
      <c r="AJ5434">
        <v>100</v>
      </c>
      <c r="AK5434">
        <v>512</v>
      </c>
      <c r="AL5434">
        <v>0.10589999999999999</v>
      </c>
      <c r="AM5434">
        <v>1</v>
      </c>
      <c r="AN5434">
        <v>0.93759999999999999</v>
      </c>
      <c r="AO5434">
        <f>Data[[#This Row],[labeller_confidence_score]]-Data[[#This Row],[cytodiffusion_classification_confidence]]</f>
        <v>-6.2400000000000011E-2</v>
      </c>
    </row>
    <row r="5435" spans="1:41" x14ac:dyDescent="0.3">
      <c r="A5435" t="s">
        <v>5508</v>
      </c>
      <c r="B5435" t="s">
        <v>62</v>
      </c>
      <c r="C5435">
        <v>0</v>
      </c>
      <c r="D5435" t="s">
        <v>50</v>
      </c>
      <c r="E5435">
        <v>9.56</v>
      </c>
      <c r="F5435">
        <v>71.099999999999994</v>
      </c>
      <c r="G5435">
        <v>0.83499999999999996</v>
      </c>
      <c r="H5435">
        <v>0.161</v>
      </c>
      <c r="I5435">
        <f>Data[[#This Row],[nucleus_area_pct]]/Data[[#This Row],[cytoplasm_ratio]]</f>
        <v>441.61490683229812</v>
      </c>
      <c r="J5435">
        <v>0.93899999999999995</v>
      </c>
      <c r="K5435">
        <v>0.23200000000000001</v>
      </c>
      <c r="L5435">
        <v>0.61</v>
      </c>
      <c r="M5435">
        <v>1.1000000000000001</v>
      </c>
      <c r="N5435">
        <v>0.96499999999999997</v>
      </c>
      <c r="O5435">
        <v>228</v>
      </c>
      <c r="P5435">
        <v>52</v>
      </c>
      <c r="Q5435">
        <v>206</v>
      </c>
      <c r="R5435">
        <v>163</v>
      </c>
      <c r="S5435">
        <v>223</v>
      </c>
      <c r="T5435">
        <f>(Data[[#This Row],[mean_r]]/256)*100</f>
        <v>80.46875</v>
      </c>
      <c r="U5435">
        <f>(Data[[#This Row],[mean_g]]/256)*100</f>
        <v>63.671875</v>
      </c>
      <c r="V5435">
        <f>(Data[[#This Row],[mean_b]]/256)*100</f>
        <v>87.109375</v>
      </c>
      <c r="W5435">
        <v>0.77300000000000002</v>
      </c>
      <c r="X5435" t="s">
        <v>63</v>
      </c>
      <c r="Y5435" t="s">
        <v>40</v>
      </c>
      <c r="Z5435">
        <v>13001</v>
      </c>
      <c r="AA5435">
        <v>4.93</v>
      </c>
      <c r="AB5435">
        <v>14.8</v>
      </c>
      <c r="AC5435">
        <v>30.5</v>
      </c>
      <c r="AD5435">
        <v>342033</v>
      </c>
      <c r="AE5435">
        <v>82.9</v>
      </c>
      <c r="AF5435">
        <v>34.5</v>
      </c>
      <c r="AG5435" t="s">
        <v>64</v>
      </c>
      <c r="AH5435" t="s">
        <v>47</v>
      </c>
      <c r="AI5435" t="s">
        <v>52</v>
      </c>
      <c r="AJ5435">
        <v>100</v>
      </c>
      <c r="AK5435">
        <v>360</v>
      </c>
      <c r="AL5435">
        <v>0</v>
      </c>
      <c r="AM5435">
        <v>0.95860000000000001</v>
      </c>
      <c r="AN5435">
        <v>0.83720000000000006</v>
      </c>
      <c r="AO5435">
        <f>Data[[#This Row],[labeller_confidence_score]]-Data[[#This Row],[cytodiffusion_classification_confidence]]</f>
        <v>-0.12139999999999995</v>
      </c>
    </row>
    <row r="5436" spans="1:41" x14ac:dyDescent="0.3">
      <c r="A5436" t="s">
        <v>5509</v>
      </c>
      <c r="B5436" t="s">
        <v>103</v>
      </c>
      <c r="C5436">
        <v>1</v>
      </c>
      <c r="D5436" t="s">
        <v>104</v>
      </c>
      <c r="E5436">
        <v>4.8899999999999997</v>
      </c>
      <c r="F5436">
        <v>0</v>
      </c>
      <c r="G5436">
        <v>0</v>
      </c>
      <c r="H5436">
        <v>1</v>
      </c>
      <c r="I5436">
        <f>Data[[#This Row],[nucleus_area_pct]]/Data[[#This Row],[cytoplasm_ratio]]</f>
        <v>0</v>
      </c>
      <c r="J5436">
        <v>0.33600000000000002</v>
      </c>
      <c r="K5436">
        <v>0.81699999999999995</v>
      </c>
      <c r="L5436">
        <v>0.93</v>
      </c>
      <c r="M5436">
        <v>1</v>
      </c>
      <c r="N5436">
        <v>0.73599999999999999</v>
      </c>
      <c r="O5436">
        <v>76</v>
      </c>
      <c r="P5436">
        <v>31</v>
      </c>
      <c r="Q5436">
        <v>223</v>
      </c>
      <c r="R5436">
        <v>126</v>
      </c>
      <c r="S5436">
        <v>122</v>
      </c>
      <c r="T5436">
        <f>(Data[[#This Row],[mean_r]]/256)*100</f>
        <v>87.109375</v>
      </c>
      <c r="U5436">
        <f>(Data[[#This Row],[mean_g]]/256)*100</f>
        <v>49.21875</v>
      </c>
      <c r="V5436">
        <f>(Data[[#This Row],[mean_b]]/256)*100</f>
        <v>47.65625</v>
      </c>
      <c r="W5436">
        <v>0.53900000000000003</v>
      </c>
      <c r="X5436" t="s">
        <v>51</v>
      </c>
      <c r="Y5436" t="s">
        <v>40</v>
      </c>
      <c r="Z5436">
        <v>5211</v>
      </c>
      <c r="AA5436">
        <v>5.05</v>
      </c>
      <c r="AB5436">
        <v>13.4</v>
      </c>
      <c r="AC5436">
        <v>31.2</v>
      </c>
      <c r="AD5436">
        <v>217764</v>
      </c>
      <c r="AE5436">
        <v>84.6</v>
      </c>
      <c r="AF5436">
        <v>32.799999999999997</v>
      </c>
      <c r="AG5436" t="s">
        <v>41</v>
      </c>
      <c r="AH5436" t="s">
        <v>47</v>
      </c>
      <c r="AI5436" t="s">
        <v>56</v>
      </c>
      <c r="AJ5436">
        <v>60</v>
      </c>
      <c r="AK5436">
        <v>256</v>
      </c>
      <c r="AL5436">
        <v>0.96930000000000005</v>
      </c>
      <c r="AM5436">
        <v>0.62429999999999997</v>
      </c>
      <c r="AN5436">
        <v>0.68300000000000005</v>
      </c>
      <c r="AO5436">
        <f>Data[[#This Row],[labeller_confidence_score]]-Data[[#This Row],[cytodiffusion_classification_confidence]]</f>
        <v>5.8700000000000085E-2</v>
      </c>
    </row>
    <row r="5437" spans="1:41" x14ac:dyDescent="0.3">
      <c r="A5437" t="s">
        <v>5510</v>
      </c>
      <c r="B5437" t="s">
        <v>81</v>
      </c>
      <c r="C5437">
        <v>1</v>
      </c>
      <c r="D5437" t="s">
        <v>82</v>
      </c>
      <c r="E5437">
        <v>12.3</v>
      </c>
      <c r="F5437">
        <v>82.8</v>
      </c>
      <c r="G5437">
        <v>0.23599999999999999</v>
      </c>
      <c r="H5437">
        <v>0.19400000000000001</v>
      </c>
      <c r="I5437">
        <f>Data[[#This Row],[nucleus_area_pct]]/Data[[#This Row],[cytoplasm_ratio]]</f>
        <v>426.8041237113402</v>
      </c>
      <c r="J5437">
        <v>0.84799999999999998</v>
      </c>
      <c r="K5437">
        <v>0.26400000000000001</v>
      </c>
      <c r="L5437">
        <v>0.89</v>
      </c>
      <c r="M5437">
        <v>1.1000000000000001</v>
      </c>
      <c r="N5437">
        <v>0.77100000000000002</v>
      </c>
      <c r="O5437">
        <v>631</v>
      </c>
      <c r="P5437">
        <v>96</v>
      </c>
      <c r="Q5437">
        <v>195</v>
      </c>
      <c r="R5437">
        <v>137</v>
      </c>
      <c r="S5437">
        <v>209</v>
      </c>
      <c r="T5437">
        <f>(Data[[#This Row],[mean_r]]/256)*100</f>
        <v>76.171875</v>
      </c>
      <c r="U5437">
        <f>(Data[[#This Row],[mean_g]]/256)*100</f>
        <v>53.515625</v>
      </c>
      <c r="V5437">
        <f>(Data[[#This Row],[mean_b]]/256)*100</f>
        <v>81.640625</v>
      </c>
      <c r="W5437">
        <v>0.754</v>
      </c>
      <c r="X5437" t="s">
        <v>63</v>
      </c>
      <c r="Y5437" t="s">
        <v>45</v>
      </c>
      <c r="Z5437">
        <v>6583</v>
      </c>
      <c r="AA5437">
        <v>4.55</v>
      </c>
      <c r="AB5437">
        <v>14.6</v>
      </c>
      <c r="AC5437">
        <v>33.9</v>
      </c>
      <c r="AD5437">
        <v>306286</v>
      </c>
      <c r="AE5437">
        <v>86.3</v>
      </c>
      <c r="AF5437">
        <v>33.9</v>
      </c>
      <c r="AG5437" t="s">
        <v>46</v>
      </c>
      <c r="AH5437" t="s">
        <v>42</v>
      </c>
      <c r="AI5437" t="s">
        <v>43</v>
      </c>
      <c r="AJ5437">
        <v>100</v>
      </c>
      <c r="AK5437">
        <v>224</v>
      </c>
      <c r="AL5437">
        <v>0.90669999999999995</v>
      </c>
      <c r="AM5437">
        <v>0.79859999999999998</v>
      </c>
      <c r="AN5437">
        <v>0.59260000000000002</v>
      </c>
      <c r="AO5437">
        <f>Data[[#This Row],[labeller_confidence_score]]-Data[[#This Row],[cytodiffusion_classification_confidence]]</f>
        <v>-0.20599999999999996</v>
      </c>
    </row>
    <row r="5438" spans="1:41" x14ac:dyDescent="0.3">
      <c r="A5438" t="s">
        <v>5511</v>
      </c>
      <c r="B5438" t="s">
        <v>37</v>
      </c>
      <c r="C5438">
        <v>1</v>
      </c>
      <c r="D5438" t="s">
        <v>38</v>
      </c>
      <c r="E5438">
        <v>15.92</v>
      </c>
      <c r="F5438">
        <v>64.400000000000006</v>
      </c>
      <c r="G5438">
        <v>0.61499999999999999</v>
      </c>
      <c r="H5438">
        <v>0.44900000000000001</v>
      </c>
      <c r="I5438">
        <f>Data[[#This Row],[nucleus_area_pct]]/Data[[#This Row],[cytoplasm_ratio]]</f>
        <v>143.42984409799556</v>
      </c>
      <c r="J5438">
        <v>0.73299999999999998</v>
      </c>
      <c r="K5438">
        <v>0.45700000000000002</v>
      </c>
      <c r="L5438">
        <v>2.72</v>
      </c>
      <c r="M5438">
        <v>5.5</v>
      </c>
      <c r="N5438">
        <v>0.82699999999999996</v>
      </c>
      <c r="O5438">
        <v>483</v>
      </c>
      <c r="P5438">
        <v>71</v>
      </c>
      <c r="Q5438">
        <v>213</v>
      </c>
      <c r="R5438">
        <v>183</v>
      </c>
      <c r="S5438">
        <v>158</v>
      </c>
      <c r="T5438">
        <f>(Data[[#This Row],[mean_r]]/256)*100</f>
        <v>83.203125</v>
      </c>
      <c r="U5438">
        <f>(Data[[#This Row],[mean_g]]/256)*100</f>
        <v>71.484375</v>
      </c>
      <c r="V5438">
        <f>(Data[[#This Row],[mean_b]]/256)*100</f>
        <v>61.71875</v>
      </c>
      <c r="W5438">
        <v>0.63800000000000001</v>
      </c>
      <c r="X5438" t="s">
        <v>51</v>
      </c>
      <c r="Y5438" t="s">
        <v>45</v>
      </c>
      <c r="Z5438">
        <v>6485</v>
      </c>
      <c r="AA5438">
        <v>4.0199999999999996</v>
      </c>
      <c r="AB5438">
        <v>14.2</v>
      </c>
      <c r="AC5438">
        <v>39.299999999999997</v>
      </c>
      <c r="AD5438">
        <v>222272</v>
      </c>
      <c r="AE5438">
        <v>82.6</v>
      </c>
      <c r="AF5438">
        <v>32.5</v>
      </c>
      <c r="AG5438" t="s">
        <v>46</v>
      </c>
      <c r="AH5438" t="s">
        <v>42</v>
      </c>
      <c r="AI5438" t="s">
        <v>56</v>
      </c>
      <c r="AJ5438">
        <v>60</v>
      </c>
      <c r="AK5438">
        <v>224</v>
      </c>
      <c r="AL5438">
        <v>0.82679999999999998</v>
      </c>
      <c r="AM5438">
        <v>0.48370000000000002</v>
      </c>
      <c r="AN5438">
        <v>0.73429999999999995</v>
      </c>
      <c r="AO5438">
        <f>Data[[#This Row],[labeller_confidence_score]]-Data[[#This Row],[cytodiffusion_classification_confidence]]</f>
        <v>0.25059999999999993</v>
      </c>
    </row>
    <row r="5439" spans="1:41" x14ac:dyDescent="0.3">
      <c r="A5439" t="s">
        <v>5512</v>
      </c>
      <c r="B5439" t="s">
        <v>54</v>
      </c>
      <c r="C5439">
        <v>0</v>
      </c>
      <c r="D5439" t="s">
        <v>54</v>
      </c>
      <c r="E5439">
        <v>7.04</v>
      </c>
      <c r="F5439">
        <v>0</v>
      </c>
      <c r="G5439">
        <v>0</v>
      </c>
      <c r="H5439">
        <v>1</v>
      </c>
      <c r="I5439">
        <f>Data[[#This Row],[nucleus_area_pct]]/Data[[#This Row],[cytoplasm_ratio]]</f>
        <v>0</v>
      </c>
      <c r="J5439">
        <v>0.84699999999999998</v>
      </c>
      <c r="K5439">
        <v>0.23300000000000001</v>
      </c>
      <c r="L5439">
        <v>0.68</v>
      </c>
      <c r="M5439">
        <v>1</v>
      </c>
      <c r="N5439">
        <v>0.94899999999999995</v>
      </c>
      <c r="O5439">
        <v>181</v>
      </c>
      <c r="P5439">
        <v>40</v>
      </c>
      <c r="Q5439">
        <v>214</v>
      </c>
      <c r="R5439">
        <v>119</v>
      </c>
      <c r="S5439">
        <v>117</v>
      </c>
      <c r="T5439">
        <f>(Data[[#This Row],[mean_r]]/256)*100</f>
        <v>83.59375</v>
      </c>
      <c r="U5439">
        <f>(Data[[#This Row],[mean_g]]/256)*100</f>
        <v>46.484375</v>
      </c>
      <c r="V5439">
        <f>(Data[[#This Row],[mean_b]]/256)*100</f>
        <v>45.703125</v>
      </c>
      <c r="W5439">
        <v>0.47599999999999998</v>
      </c>
      <c r="X5439" t="s">
        <v>39</v>
      </c>
      <c r="Y5439" t="s">
        <v>40</v>
      </c>
      <c r="Z5439">
        <v>5116</v>
      </c>
      <c r="AA5439">
        <v>4.96</v>
      </c>
      <c r="AB5439">
        <v>13</v>
      </c>
      <c r="AC5439">
        <v>35.4</v>
      </c>
      <c r="AD5439">
        <v>292523</v>
      </c>
      <c r="AE5439">
        <v>80.400000000000006</v>
      </c>
      <c r="AF5439">
        <v>32.6</v>
      </c>
      <c r="AG5439" t="s">
        <v>64</v>
      </c>
      <c r="AH5439" t="s">
        <v>47</v>
      </c>
      <c r="AI5439" t="s">
        <v>56</v>
      </c>
      <c r="AJ5439">
        <v>60</v>
      </c>
      <c r="AK5439">
        <v>256</v>
      </c>
      <c r="AL5439">
        <v>0.17480000000000001</v>
      </c>
      <c r="AM5439">
        <v>0.99150000000000005</v>
      </c>
      <c r="AN5439">
        <v>0.93859999999999999</v>
      </c>
      <c r="AO5439">
        <f>Data[[#This Row],[labeller_confidence_score]]-Data[[#This Row],[cytodiffusion_classification_confidence]]</f>
        <v>-5.2900000000000058E-2</v>
      </c>
    </row>
    <row r="5440" spans="1:41" x14ac:dyDescent="0.3">
      <c r="A5440" t="s">
        <v>5513</v>
      </c>
      <c r="B5440" t="s">
        <v>180</v>
      </c>
      <c r="C5440">
        <v>1</v>
      </c>
      <c r="D5440" t="s">
        <v>181</v>
      </c>
      <c r="E5440">
        <v>5.2</v>
      </c>
      <c r="F5440">
        <v>0</v>
      </c>
      <c r="G5440">
        <v>0</v>
      </c>
      <c r="H5440">
        <v>1</v>
      </c>
      <c r="I5440">
        <f>Data[[#This Row],[nucleus_area_pct]]/Data[[#This Row],[cytoplasm_ratio]]</f>
        <v>0</v>
      </c>
      <c r="J5440">
        <v>0.30399999999999999</v>
      </c>
      <c r="K5440">
        <v>0.91600000000000004</v>
      </c>
      <c r="L5440">
        <v>0.42</v>
      </c>
      <c r="M5440">
        <v>1</v>
      </c>
      <c r="N5440">
        <v>0.85399999999999998</v>
      </c>
      <c r="O5440">
        <v>145</v>
      </c>
      <c r="P5440">
        <v>75</v>
      </c>
      <c r="Q5440">
        <v>237</v>
      </c>
      <c r="R5440">
        <v>134</v>
      </c>
      <c r="S5440">
        <v>116</v>
      </c>
      <c r="T5440">
        <f>(Data[[#This Row],[mean_r]]/256)*100</f>
        <v>92.578125</v>
      </c>
      <c r="U5440">
        <f>(Data[[#This Row],[mean_g]]/256)*100</f>
        <v>52.34375</v>
      </c>
      <c r="V5440">
        <f>(Data[[#This Row],[mean_b]]/256)*100</f>
        <v>45.3125</v>
      </c>
      <c r="W5440">
        <v>0.52100000000000002</v>
      </c>
      <c r="X5440" t="s">
        <v>39</v>
      </c>
      <c r="Y5440" t="s">
        <v>40</v>
      </c>
      <c r="Z5440">
        <v>11855</v>
      </c>
      <c r="AA5440">
        <v>4.92</v>
      </c>
      <c r="AB5440">
        <v>11</v>
      </c>
      <c r="AC5440">
        <v>44.2</v>
      </c>
      <c r="AD5440">
        <v>237256</v>
      </c>
      <c r="AE5440">
        <v>86.7</v>
      </c>
      <c r="AF5440">
        <v>32</v>
      </c>
      <c r="AG5440" t="s">
        <v>41</v>
      </c>
      <c r="AH5440" t="s">
        <v>47</v>
      </c>
      <c r="AI5440" t="s">
        <v>52</v>
      </c>
      <c r="AJ5440">
        <v>100</v>
      </c>
      <c r="AK5440">
        <v>224</v>
      </c>
      <c r="AL5440">
        <v>0.91669999999999996</v>
      </c>
      <c r="AM5440">
        <v>0.59770000000000001</v>
      </c>
      <c r="AN5440">
        <v>0.80010000000000003</v>
      </c>
      <c r="AO5440">
        <f>Data[[#This Row],[labeller_confidence_score]]-Data[[#This Row],[cytodiffusion_classification_confidence]]</f>
        <v>0.20240000000000002</v>
      </c>
    </row>
    <row r="5441" spans="1:41" x14ac:dyDescent="0.3">
      <c r="A5441" t="s">
        <v>5514</v>
      </c>
      <c r="B5441" t="s">
        <v>133</v>
      </c>
      <c r="C5441">
        <v>1</v>
      </c>
      <c r="D5441" t="s">
        <v>104</v>
      </c>
      <c r="E5441">
        <v>7.74</v>
      </c>
      <c r="F5441">
        <v>0</v>
      </c>
      <c r="G5441">
        <v>0</v>
      </c>
      <c r="H5441">
        <v>1</v>
      </c>
      <c r="I5441">
        <f>Data[[#This Row],[nucleus_area_pct]]/Data[[#This Row],[cytoplasm_ratio]]</f>
        <v>0</v>
      </c>
      <c r="J5441">
        <v>0.51600000000000001</v>
      </c>
      <c r="K5441">
        <v>0.76</v>
      </c>
      <c r="L5441">
        <v>0.84</v>
      </c>
      <c r="M5441">
        <v>1</v>
      </c>
      <c r="N5441">
        <v>0.89600000000000002</v>
      </c>
      <c r="O5441">
        <v>148</v>
      </c>
      <c r="P5441">
        <v>53</v>
      </c>
      <c r="Q5441">
        <v>242</v>
      </c>
      <c r="R5441">
        <v>108</v>
      </c>
      <c r="S5441">
        <v>113</v>
      </c>
      <c r="T5441">
        <f>(Data[[#This Row],[mean_r]]/256)*100</f>
        <v>94.53125</v>
      </c>
      <c r="U5441">
        <f>(Data[[#This Row],[mean_g]]/256)*100</f>
        <v>42.1875</v>
      </c>
      <c r="V5441">
        <f>(Data[[#This Row],[mean_b]]/256)*100</f>
        <v>44.140625</v>
      </c>
      <c r="W5441">
        <v>0.55700000000000005</v>
      </c>
      <c r="X5441" t="s">
        <v>39</v>
      </c>
      <c r="Y5441" t="s">
        <v>40</v>
      </c>
      <c r="Z5441">
        <v>7965</v>
      </c>
      <c r="AA5441">
        <v>4.7699999999999996</v>
      </c>
      <c r="AB5441">
        <v>12.3</v>
      </c>
      <c r="AC5441">
        <v>37.9</v>
      </c>
      <c r="AD5441">
        <v>112618</v>
      </c>
      <c r="AE5441">
        <v>79.7</v>
      </c>
      <c r="AF5441">
        <v>32.700000000000003</v>
      </c>
      <c r="AG5441" t="s">
        <v>64</v>
      </c>
      <c r="AH5441" t="s">
        <v>42</v>
      </c>
      <c r="AI5441" t="s">
        <v>52</v>
      </c>
      <c r="AJ5441">
        <v>100</v>
      </c>
      <c r="AK5441">
        <v>360</v>
      </c>
      <c r="AL5441">
        <v>0.70289999999999997</v>
      </c>
      <c r="AM5441">
        <v>0.76259999999999994</v>
      </c>
      <c r="AN5441">
        <v>0.71930000000000005</v>
      </c>
      <c r="AO5441">
        <f>Data[[#This Row],[labeller_confidence_score]]-Data[[#This Row],[cytodiffusion_classification_confidence]]</f>
        <v>-4.3299999999999894E-2</v>
      </c>
    </row>
    <row r="5442" spans="1:41" x14ac:dyDescent="0.3">
      <c r="A5442" t="s">
        <v>5515</v>
      </c>
      <c r="B5442" t="s">
        <v>54</v>
      </c>
      <c r="C5442">
        <v>0</v>
      </c>
      <c r="D5442" t="s">
        <v>54</v>
      </c>
      <c r="E5442">
        <v>7.53</v>
      </c>
      <c r="F5442">
        <v>0</v>
      </c>
      <c r="G5442">
        <v>0</v>
      </c>
      <c r="H5442">
        <v>1</v>
      </c>
      <c r="I5442">
        <f>Data[[#This Row],[nucleus_area_pct]]/Data[[#This Row],[cytoplasm_ratio]]</f>
        <v>0</v>
      </c>
      <c r="J5442">
        <v>0.84099999999999997</v>
      </c>
      <c r="K5442">
        <v>0.128</v>
      </c>
      <c r="L5442">
        <v>0.42</v>
      </c>
      <c r="M5442">
        <v>1</v>
      </c>
      <c r="N5442">
        <v>0.92800000000000005</v>
      </c>
      <c r="O5442">
        <v>208</v>
      </c>
      <c r="P5442">
        <v>54</v>
      </c>
      <c r="Q5442">
        <v>225</v>
      </c>
      <c r="R5442">
        <v>125</v>
      </c>
      <c r="S5442">
        <v>126</v>
      </c>
      <c r="T5442">
        <f>(Data[[#This Row],[mean_r]]/256)*100</f>
        <v>87.890625</v>
      </c>
      <c r="U5442">
        <f>(Data[[#This Row],[mean_g]]/256)*100</f>
        <v>48.828125</v>
      </c>
      <c r="V5442">
        <f>(Data[[#This Row],[mean_b]]/256)*100</f>
        <v>49.21875</v>
      </c>
      <c r="W5442">
        <v>0.47699999999999998</v>
      </c>
      <c r="X5442" t="s">
        <v>39</v>
      </c>
      <c r="Y5442" t="s">
        <v>40</v>
      </c>
      <c r="Z5442">
        <v>7973</v>
      </c>
      <c r="AA5442">
        <v>4.67</v>
      </c>
      <c r="AB5442">
        <v>14.4</v>
      </c>
      <c r="AC5442">
        <v>48.2</v>
      </c>
      <c r="AD5442">
        <v>279632</v>
      </c>
      <c r="AE5442">
        <v>87.1</v>
      </c>
      <c r="AF5442">
        <v>32.5</v>
      </c>
      <c r="AG5442" t="s">
        <v>41</v>
      </c>
      <c r="AH5442" t="s">
        <v>68</v>
      </c>
      <c r="AI5442" t="s">
        <v>52</v>
      </c>
      <c r="AJ5442">
        <v>100</v>
      </c>
      <c r="AK5442">
        <v>256</v>
      </c>
      <c r="AL5442">
        <v>5.6500000000000002E-2</v>
      </c>
      <c r="AM5442">
        <v>0.85650000000000004</v>
      </c>
      <c r="AN5442">
        <v>0.84040000000000004</v>
      </c>
      <c r="AO5442">
        <f>Data[[#This Row],[labeller_confidence_score]]-Data[[#This Row],[cytodiffusion_classification_confidence]]</f>
        <v>-1.6100000000000003E-2</v>
      </c>
    </row>
    <row r="5443" spans="1:41" x14ac:dyDescent="0.3">
      <c r="A5443" t="s">
        <v>5516</v>
      </c>
      <c r="B5443" t="s">
        <v>49</v>
      </c>
      <c r="C5443">
        <v>0</v>
      </c>
      <c r="D5443" t="s">
        <v>50</v>
      </c>
      <c r="E5443">
        <v>12.61</v>
      </c>
      <c r="F5443">
        <v>61.7</v>
      </c>
      <c r="G5443">
        <v>0.497</v>
      </c>
      <c r="H5443">
        <v>0.40200000000000002</v>
      </c>
      <c r="I5443">
        <f>Data[[#This Row],[nucleus_area_pct]]/Data[[#This Row],[cytoplasm_ratio]]</f>
        <v>153.48258706467661</v>
      </c>
      <c r="J5443">
        <v>0.749</v>
      </c>
      <c r="K5443">
        <v>0.42599999999999999</v>
      </c>
      <c r="L5443">
        <v>3.81</v>
      </c>
      <c r="M5443">
        <v>2.8</v>
      </c>
      <c r="N5443">
        <v>0.745</v>
      </c>
      <c r="O5443">
        <v>536</v>
      </c>
      <c r="P5443">
        <v>70</v>
      </c>
      <c r="Q5443">
        <v>213</v>
      </c>
      <c r="R5443">
        <v>149</v>
      </c>
      <c r="S5443">
        <v>192</v>
      </c>
      <c r="T5443">
        <f>(Data[[#This Row],[mean_r]]/256)*100</f>
        <v>83.203125</v>
      </c>
      <c r="U5443">
        <f>(Data[[#This Row],[mean_g]]/256)*100</f>
        <v>58.203125</v>
      </c>
      <c r="V5443">
        <f>(Data[[#This Row],[mean_b]]/256)*100</f>
        <v>75</v>
      </c>
      <c r="W5443">
        <v>0.71699999999999997</v>
      </c>
      <c r="X5443" t="s">
        <v>51</v>
      </c>
      <c r="Y5443" t="s">
        <v>40</v>
      </c>
      <c r="Z5443">
        <v>7749</v>
      </c>
      <c r="AA5443">
        <v>3.95</v>
      </c>
      <c r="AB5443">
        <v>15.1</v>
      </c>
      <c r="AC5443">
        <v>48.3</v>
      </c>
      <c r="AD5443">
        <v>188707</v>
      </c>
      <c r="AE5443">
        <v>83.5</v>
      </c>
      <c r="AF5443">
        <v>34.200000000000003</v>
      </c>
      <c r="AG5443" t="s">
        <v>64</v>
      </c>
      <c r="AH5443" t="s">
        <v>42</v>
      </c>
      <c r="AI5443" t="s">
        <v>56</v>
      </c>
      <c r="AJ5443">
        <v>100</v>
      </c>
      <c r="AK5443">
        <v>224</v>
      </c>
      <c r="AL5443">
        <v>0.1222</v>
      </c>
      <c r="AM5443">
        <v>0.88819999999999999</v>
      </c>
      <c r="AN5443">
        <v>0.82499999999999996</v>
      </c>
      <c r="AO5443">
        <f>Data[[#This Row],[labeller_confidence_score]]-Data[[#This Row],[cytodiffusion_classification_confidence]]</f>
        <v>-6.3200000000000034E-2</v>
      </c>
    </row>
    <row r="5444" spans="1:41" x14ac:dyDescent="0.3">
      <c r="A5444" t="s">
        <v>5517</v>
      </c>
      <c r="B5444" t="s">
        <v>110</v>
      </c>
      <c r="C5444">
        <v>1</v>
      </c>
      <c r="D5444" t="s">
        <v>104</v>
      </c>
      <c r="E5444">
        <v>7.71</v>
      </c>
      <c r="F5444">
        <v>0</v>
      </c>
      <c r="G5444">
        <v>0</v>
      </c>
      <c r="H5444">
        <v>1</v>
      </c>
      <c r="I5444">
        <f>Data[[#This Row],[nucleus_area_pct]]/Data[[#This Row],[cytoplasm_ratio]]</f>
        <v>0</v>
      </c>
      <c r="J5444">
        <v>0.876</v>
      </c>
      <c r="K5444">
        <v>0.23100000000000001</v>
      </c>
      <c r="L5444">
        <v>0.78</v>
      </c>
      <c r="M5444">
        <v>1</v>
      </c>
      <c r="N5444">
        <v>0.92600000000000005</v>
      </c>
      <c r="O5444">
        <v>182</v>
      </c>
      <c r="P5444">
        <v>56</v>
      </c>
      <c r="Q5444">
        <v>201</v>
      </c>
      <c r="R5444">
        <v>133</v>
      </c>
      <c r="S5444">
        <v>122</v>
      </c>
      <c r="T5444">
        <f>(Data[[#This Row],[mean_r]]/256)*100</f>
        <v>78.515625</v>
      </c>
      <c r="U5444">
        <f>(Data[[#This Row],[mean_g]]/256)*100</f>
        <v>51.953125</v>
      </c>
      <c r="V5444">
        <f>(Data[[#This Row],[mean_b]]/256)*100</f>
        <v>47.65625</v>
      </c>
      <c r="W5444">
        <v>0.441</v>
      </c>
      <c r="X5444" t="s">
        <v>51</v>
      </c>
      <c r="Y5444" t="s">
        <v>40</v>
      </c>
      <c r="Z5444">
        <v>5110</v>
      </c>
      <c r="AA5444">
        <v>5.61</v>
      </c>
      <c r="AB5444">
        <v>13.4</v>
      </c>
      <c r="AC5444">
        <v>42.9</v>
      </c>
      <c r="AD5444">
        <v>20000</v>
      </c>
      <c r="AE5444">
        <v>95.7</v>
      </c>
      <c r="AF5444">
        <v>33.5</v>
      </c>
      <c r="AG5444" t="s">
        <v>46</v>
      </c>
      <c r="AH5444" t="s">
        <v>68</v>
      </c>
      <c r="AI5444" t="s">
        <v>52</v>
      </c>
      <c r="AJ5444">
        <v>100</v>
      </c>
      <c r="AK5444">
        <v>224</v>
      </c>
      <c r="AL5444">
        <v>0.79339999999999999</v>
      </c>
      <c r="AM5444">
        <v>0.68620000000000003</v>
      </c>
      <c r="AN5444">
        <v>0.76129999999999998</v>
      </c>
      <c r="AO5444">
        <f>Data[[#This Row],[labeller_confidence_score]]-Data[[#This Row],[cytodiffusion_classification_confidence]]</f>
        <v>7.5099999999999945E-2</v>
      </c>
    </row>
    <row r="5445" spans="1:41" x14ac:dyDescent="0.3">
      <c r="A5445" t="s">
        <v>5518</v>
      </c>
      <c r="B5445" t="s">
        <v>110</v>
      </c>
      <c r="C5445">
        <v>1</v>
      </c>
      <c r="D5445" t="s">
        <v>104</v>
      </c>
      <c r="E5445">
        <v>9.48</v>
      </c>
      <c r="F5445">
        <v>0</v>
      </c>
      <c r="G5445">
        <v>0</v>
      </c>
      <c r="H5445">
        <v>1</v>
      </c>
      <c r="I5445">
        <f>Data[[#This Row],[nucleus_area_pct]]/Data[[#This Row],[cytoplasm_ratio]]</f>
        <v>0</v>
      </c>
      <c r="J5445">
        <v>0.81299999999999994</v>
      </c>
      <c r="K5445">
        <v>0.22700000000000001</v>
      </c>
      <c r="L5445">
        <v>0.89</v>
      </c>
      <c r="M5445">
        <v>1</v>
      </c>
      <c r="N5445">
        <v>0.93700000000000006</v>
      </c>
      <c r="O5445">
        <v>203</v>
      </c>
      <c r="P5445">
        <v>54</v>
      </c>
      <c r="Q5445">
        <v>226</v>
      </c>
      <c r="R5445">
        <v>112</v>
      </c>
      <c r="S5445">
        <v>124</v>
      </c>
      <c r="T5445">
        <f>(Data[[#This Row],[mean_r]]/256)*100</f>
        <v>88.28125</v>
      </c>
      <c r="U5445">
        <f>(Data[[#This Row],[mean_g]]/256)*100</f>
        <v>43.75</v>
      </c>
      <c r="V5445">
        <f>(Data[[#This Row],[mean_b]]/256)*100</f>
        <v>48.4375</v>
      </c>
      <c r="W5445">
        <v>0.48399999999999999</v>
      </c>
      <c r="X5445" t="s">
        <v>39</v>
      </c>
      <c r="Y5445" t="s">
        <v>40</v>
      </c>
      <c r="Z5445">
        <v>4325</v>
      </c>
      <c r="AA5445">
        <v>5.86</v>
      </c>
      <c r="AB5445">
        <v>13.6</v>
      </c>
      <c r="AC5445">
        <v>43.1</v>
      </c>
      <c r="AD5445">
        <v>398233</v>
      </c>
      <c r="AE5445">
        <v>96.4</v>
      </c>
      <c r="AF5445">
        <v>35</v>
      </c>
      <c r="AG5445" t="s">
        <v>64</v>
      </c>
      <c r="AH5445" t="s">
        <v>68</v>
      </c>
      <c r="AI5445" t="s">
        <v>56</v>
      </c>
      <c r="AJ5445">
        <v>100</v>
      </c>
      <c r="AK5445">
        <v>512</v>
      </c>
      <c r="AL5445">
        <v>0.82430000000000003</v>
      </c>
      <c r="AM5445">
        <v>0.87849999999999995</v>
      </c>
      <c r="AN5445">
        <v>0.75849999999999995</v>
      </c>
      <c r="AO5445">
        <f>Data[[#This Row],[labeller_confidence_score]]-Data[[#This Row],[cytodiffusion_classification_confidence]]</f>
        <v>-0.12</v>
      </c>
    </row>
    <row r="5446" spans="1:41" x14ac:dyDescent="0.3">
      <c r="A5446" t="s">
        <v>5519</v>
      </c>
      <c r="B5446" t="s">
        <v>54</v>
      </c>
      <c r="C5446">
        <v>0</v>
      </c>
      <c r="D5446" t="s">
        <v>54</v>
      </c>
      <c r="E5446">
        <v>6.39</v>
      </c>
      <c r="F5446">
        <v>0</v>
      </c>
      <c r="G5446">
        <v>0</v>
      </c>
      <c r="H5446">
        <v>1</v>
      </c>
      <c r="I5446">
        <f>Data[[#This Row],[nucleus_area_pct]]/Data[[#This Row],[cytoplasm_ratio]]</f>
        <v>0</v>
      </c>
      <c r="J5446">
        <v>0.89500000000000002</v>
      </c>
      <c r="K5446">
        <v>0.218</v>
      </c>
      <c r="L5446">
        <v>0.78</v>
      </c>
      <c r="M5446">
        <v>1</v>
      </c>
      <c r="N5446">
        <v>0.95099999999999996</v>
      </c>
      <c r="O5446">
        <v>185</v>
      </c>
      <c r="P5446">
        <v>42</v>
      </c>
      <c r="Q5446">
        <v>217</v>
      </c>
      <c r="R5446">
        <v>117</v>
      </c>
      <c r="S5446">
        <v>167</v>
      </c>
      <c r="T5446">
        <f>(Data[[#This Row],[mean_r]]/256)*100</f>
        <v>84.765625</v>
      </c>
      <c r="U5446">
        <f>(Data[[#This Row],[mean_g]]/256)*100</f>
        <v>45.703125</v>
      </c>
      <c r="V5446">
        <f>(Data[[#This Row],[mean_b]]/256)*100</f>
        <v>65.234375</v>
      </c>
      <c r="W5446">
        <v>0.55900000000000005</v>
      </c>
      <c r="X5446" t="s">
        <v>51</v>
      </c>
      <c r="Y5446" t="s">
        <v>45</v>
      </c>
      <c r="Z5446">
        <v>7171</v>
      </c>
      <c r="AA5446">
        <v>5.16</v>
      </c>
      <c r="AB5446">
        <v>15.7</v>
      </c>
      <c r="AC5446">
        <v>41.9</v>
      </c>
      <c r="AD5446">
        <v>351911</v>
      </c>
      <c r="AE5446">
        <v>88.1</v>
      </c>
      <c r="AF5446">
        <v>32.1</v>
      </c>
      <c r="AG5446" t="s">
        <v>41</v>
      </c>
      <c r="AH5446" t="s">
        <v>47</v>
      </c>
      <c r="AI5446" t="s">
        <v>52</v>
      </c>
      <c r="AJ5446">
        <v>60</v>
      </c>
      <c r="AK5446">
        <v>256</v>
      </c>
      <c r="AL5446">
        <v>0.13750000000000001</v>
      </c>
      <c r="AM5446">
        <v>0.91449999999999998</v>
      </c>
      <c r="AN5446">
        <v>0.94810000000000005</v>
      </c>
      <c r="AO5446">
        <f>Data[[#This Row],[labeller_confidence_score]]-Data[[#This Row],[cytodiffusion_classification_confidence]]</f>
        <v>3.3600000000000074E-2</v>
      </c>
    </row>
    <row r="5447" spans="1:41" x14ac:dyDescent="0.3">
      <c r="A5447" t="s">
        <v>5520</v>
      </c>
      <c r="B5447" t="s">
        <v>49</v>
      </c>
      <c r="C5447">
        <v>0</v>
      </c>
      <c r="D5447" t="s">
        <v>50</v>
      </c>
      <c r="E5447">
        <v>14.35</v>
      </c>
      <c r="F5447">
        <v>68.400000000000006</v>
      </c>
      <c r="G5447">
        <v>0.67500000000000004</v>
      </c>
      <c r="H5447">
        <v>0.47899999999999998</v>
      </c>
      <c r="I5447">
        <f>Data[[#This Row],[nucleus_area_pct]]/Data[[#This Row],[cytoplasm_ratio]]</f>
        <v>142.79749478079333</v>
      </c>
      <c r="J5447">
        <v>0.76</v>
      </c>
      <c r="K5447">
        <v>0.316</v>
      </c>
      <c r="L5447">
        <v>2.83</v>
      </c>
      <c r="M5447">
        <v>3.2</v>
      </c>
      <c r="N5447">
        <v>0.92800000000000005</v>
      </c>
      <c r="O5447">
        <v>510</v>
      </c>
      <c r="P5447">
        <v>77</v>
      </c>
      <c r="Q5447">
        <v>195</v>
      </c>
      <c r="R5447">
        <v>173</v>
      </c>
      <c r="S5447">
        <v>181</v>
      </c>
      <c r="T5447">
        <f>(Data[[#This Row],[mean_r]]/256)*100</f>
        <v>76.171875</v>
      </c>
      <c r="U5447">
        <f>(Data[[#This Row],[mean_g]]/256)*100</f>
        <v>67.578125</v>
      </c>
      <c r="V5447">
        <f>(Data[[#This Row],[mean_b]]/256)*100</f>
        <v>70.703125</v>
      </c>
      <c r="W5447">
        <v>0.499</v>
      </c>
      <c r="X5447" t="s">
        <v>51</v>
      </c>
      <c r="Y5447" t="s">
        <v>45</v>
      </c>
      <c r="Z5447">
        <v>7717</v>
      </c>
      <c r="AA5447">
        <v>5.32</v>
      </c>
      <c r="AB5447">
        <v>14.5</v>
      </c>
      <c r="AC5447">
        <v>46.6</v>
      </c>
      <c r="AD5447">
        <v>222547</v>
      </c>
      <c r="AE5447">
        <v>90.4</v>
      </c>
      <c r="AF5447">
        <v>32.299999999999997</v>
      </c>
      <c r="AG5447" t="s">
        <v>41</v>
      </c>
      <c r="AH5447" t="s">
        <v>47</v>
      </c>
      <c r="AI5447" t="s">
        <v>56</v>
      </c>
      <c r="AJ5447">
        <v>60</v>
      </c>
      <c r="AK5447">
        <v>256</v>
      </c>
      <c r="AL5447">
        <v>0.1278</v>
      </c>
      <c r="AM5447">
        <v>0.90629999999999999</v>
      </c>
      <c r="AN5447">
        <v>0.92459999999999998</v>
      </c>
      <c r="AO5447">
        <f>Data[[#This Row],[labeller_confidence_score]]-Data[[#This Row],[cytodiffusion_classification_confidence]]</f>
        <v>1.8299999999999983E-2</v>
      </c>
    </row>
    <row r="5448" spans="1:41" x14ac:dyDescent="0.3">
      <c r="A5448" t="s">
        <v>5521</v>
      </c>
      <c r="B5448" t="s">
        <v>103</v>
      </c>
      <c r="C5448">
        <v>1</v>
      </c>
      <c r="D5448" t="s">
        <v>104</v>
      </c>
      <c r="E5448">
        <v>5.15</v>
      </c>
      <c r="F5448">
        <v>0</v>
      </c>
      <c r="G5448">
        <v>0</v>
      </c>
      <c r="H5448">
        <v>1</v>
      </c>
      <c r="I5448">
        <f>Data[[#This Row],[nucleus_area_pct]]/Data[[#This Row],[cytoplasm_ratio]]</f>
        <v>0</v>
      </c>
      <c r="J5448">
        <v>0.40500000000000003</v>
      </c>
      <c r="K5448">
        <v>0.69599999999999995</v>
      </c>
      <c r="L5448">
        <v>0.87</v>
      </c>
      <c r="M5448">
        <v>1</v>
      </c>
      <c r="N5448">
        <v>0.746</v>
      </c>
      <c r="O5448">
        <v>72</v>
      </c>
      <c r="P5448">
        <v>34</v>
      </c>
      <c r="Q5448">
        <v>229</v>
      </c>
      <c r="R5448">
        <v>129</v>
      </c>
      <c r="S5448">
        <v>128</v>
      </c>
      <c r="T5448">
        <f>(Data[[#This Row],[mean_r]]/256)*100</f>
        <v>89.453125</v>
      </c>
      <c r="U5448">
        <f>(Data[[#This Row],[mean_g]]/256)*100</f>
        <v>50.390625</v>
      </c>
      <c r="V5448">
        <f>(Data[[#This Row],[mean_b]]/256)*100</f>
        <v>50</v>
      </c>
      <c r="W5448">
        <v>0.47199999999999998</v>
      </c>
      <c r="X5448" t="s">
        <v>51</v>
      </c>
      <c r="Y5448" t="s">
        <v>45</v>
      </c>
      <c r="Z5448">
        <v>4023</v>
      </c>
      <c r="AA5448">
        <v>6.08</v>
      </c>
      <c r="AB5448">
        <v>15.3</v>
      </c>
      <c r="AC5448">
        <v>39.4</v>
      </c>
      <c r="AD5448">
        <v>121957</v>
      </c>
      <c r="AE5448">
        <v>73.599999999999994</v>
      </c>
      <c r="AF5448">
        <v>32.700000000000003</v>
      </c>
      <c r="AG5448" t="s">
        <v>64</v>
      </c>
      <c r="AH5448" t="s">
        <v>42</v>
      </c>
      <c r="AI5448" t="s">
        <v>43</v>
      </c>
      <c r="AJ5448">
        <v>40</v>
      </c>
      <c r="AK5448">
        <v>256</v>
      </c>
      <c r="AL5448">
        <v>0.95040000000000002</v>
      </c>
      <c r="AM5448">
        <v>0.72919999999999996</v>
      </c>
      <c r="AN5448">
        <v>0.78059999999999996</v>
      </c>
      <c r="AO5448">
        <f>Data[[#This Row],[labeller_confidence_score]]-Data[[#This Row],[cytodiffusion_classification_confidence]]</f>
        <v>5.1400000000000001E-2</v>
      </c>
    </row>
    <row r="5449" spans="1:41" x14ac:dyDescent="0.3">
      <c r="A5449" t="s">
        <v>5522</v>
      </c>
      <c r="B5449" t="s">
        <v>49</v>
      </c>
      <c r="C5449">
        <v>0</v>
      </c>
      <c r="D5449" t="s">
        <v>50</v>
      </c>
      <c r="E5449">
        <v>13.82</v>
      </c>
      <c r="F5449">
        <v>54.8</v>
      </c>
      <c r="G5449">
        <v>0.48899999999999999</v>
      </c>
      <c r="H5449">
        <v>0.56499999999999995</v>
      </c>
      <c r="I5449">
        <f>Data[[#This Row],[nucleus_area_pct]]/Data[[#This Row],[cytoplasm_ratio]]</f>
        <v>96.991150442477874</v>
      </c>
      <c r="J5449">
        <v>0.72399999999999998</v>
      </c>
      <c r="K5449">
        <v>0.30299999999999999</v>
      </c>
      <c r="L5449">
        <v>3.81</v>
      </c>
      <c r="M5449">
        <v>3.9</v>
      </c>
      <c r="N5449">
        <v>0.81299999999999994</v>
      </c>
      <c r="O5449">
        <v>461</v>
      </c>
      <c r="P5449">
        <v>74</v>
      </c>
      <c r="Q5449">
        <v>192</v>
      </c>
      <c r="R5449">
        <v>124</v>
      </c>
      <c r="S5449">
        <v>176</v>
      </c>
      <c r="T5449">
        <f>(Data[[#This Row],[mean_r]]/256)*100</f>
        <v>75</v>
      </c>
      <c r="U5449">
        <f>(Data[[#This Row],[mean_g]]/256)*100</f>
        <v>48.4375</v>
      </c>
      <c r="V5449">
        <f>(Data[[#This Row],[mean_b]]/256)*100</f>
        <v>68.75</v>
      </c>
      <c r="W5449">
        <v>0.72599999999999998</v>
      </c>
      <c r="X5449" t="s">
        <v>51</v>
      </c>
      <c r="Y5449" t="s">
        <v>40</v>
      </c>
      <c r="Z5449">
        <v>5928</v>
      </c>
      <c r="AA5449">
        <v>3.74</v>
      </c>
      <c r="AB5449">
        <v>16.5</v>
      </c>
      <c r="AC5449">
        <v>44.3</v>
      </c>
      <c r="AD5449">
        <v>253836</v>
      </c>
      <c r="AE5449">
        <v>87</v>
      </c>
      <c r="AF5449">
        <v>31.4</v>
      </c>
      <c r="AG5449" t="s">
        <v>46</v>
      </c>
      <c r="AH5449" t="s">
        <v>42</v>
      </c>
      <c r="AI5449" t="s">
        <v>56</v>
      </c>
      <c r="AJ5449">
        <v>40</v>
      </c>
      <c r="AK5449">
        <v>512</v>
      </c>
      <c r="AL5449">
        <v>0.13639999999999999</v>
      </c>
      <c r="AM5449">
        <v>0.93189999999999995</v>
      </c>
      <c r="AN5449">
        <v>0.85199999999999998</v>
      </c>
      <c r="AO5449">
        <f>Data[[#This Row],[labeller_confidence_score]]-Data[[#This Row],[cytodiffusion_classification_confidence]]</f>
        <v>-7.9899999999999971E-2</v>
      </c>
    </row>
    <row r="5450" spans="1:41" x14ac:dyDescent="0.3">
      <c r="A5450" t="s">
        <v>5523</v>
      </c>
      <c r="B5450" t="s">
        <v>62</v>
      </c>
      <c r="C5450">
        <v>0</v>
      </c>
      <c r="D5450" t="s">
        <v>50</v>
      </c>
      <c r="E5450">
        <v>9.81</v>
      </c>
      <c r="F5450">
        <v>81.3</v>
      </c>
      <c r="G5450">
        <v>0.88300000000000001</v>
      </c>
      <c r="H5450">
        <v>0.218</v>
      </c>
      <c r="I5450">
        <f>Data[[#This Row],[nucleus_area_pct]]/Data[[#This Row],[cytoplasm_ratio]]</f>
        <v>372.93577981651373</v>
      </c>
      <c r="J5450">
        <v>0.85199999999999998</v>
      </c>
      <c r="K5450">
        <v>0.16700000000000001</v>
      </c>
      <c r="L5450">
        <v>1.45</v>
      </c>
      <c r="M5450">
        <v>1</v>
      </c>
      <c r="N5450">
        <v>0.98699999999999999</v>
      </c>
      <c r="O5450">
        <v>235</v>
      </c>
      <c r="P5450">
        <v>66</v>
      </c>
      <c r="Q5450">
        <v>194</v>
      </c>
      <c r="R5450">
        <v>159</v>
      </c>
      <c r="S5450">
        <v>179</v>
      </c>
      <c r="T5450">
        <f>(Data[[#This Row],[mean_r]]/256)*100</f>
        <v>75.78125</v>
      </c>
      <c r="U5450">
        <f>(Data[[#This Row],[mean_g]]/256)*100</f>
        <v>62.109375</v>
      </c>
      <c r="V5450">
        <f>(Data[[#This Row],[mean_b]]/256)*100</f>
        <v>69.921875</v>
      </c>
      <c r="W5450">
        <v>0.61</v>
      </c>
      <c r="X5450" t="s">
        <v>51</v>
      </c>
      <c r="Y5450" t="s">
        <v>40</v>
      </c>
      <c r="Z5450">
        <v>10699</v>
      </c>
      <c r="AA5450">
        <v>5.68</v>
      </c>
      <c r="AB5450">
        <v>17.3</v>
      </c>
      <c r="AC5450">
        <v>53.3</v>
      </c>
      <c r="AD5450">
        <v>407348</v>
      </c>
      <c r="AE5450">
        <v>92.7</v>
      </c>
      <c r="AF5450">
        <v>32.9</v>
      </c>
      <c r="AG5450" t="s">
        <v>41</v>
      </c>
      <c r="AH5450" t="s">
        <v>68</v>
      </c>
      <c r="AI5450" t="s">
        <v>52</v>
      </c>
      <c r="AJ5450">
        <v>100</v>
      </c>
      <c r="AK5450">
        <v>512</v>
      </c>
      <c r="AL5450">
        <v>0.1527</v>
      </c>
      <c r="AM5450">
        <v>0.90890000000000004</v>
      </c>
      <c r="AN5450">
        <v>0.91249999999999998</v>
      </c>
      <c r="AO5450">
        <f>Data[[#This Row],[labeller_confidence_score]]-Data[[#This Row],[cytodiffusion_classification_confidence]]</f>
        <v>3.5999999999999366E-3</v>
      </c>
    </row>
    <row r="5451" spans="1:41" x14ac:dyDescent="0.3">
      <c r="A5451" t="s">
        <v>5524</v>
      </c>
      <c r="B5451" t="s">
        <v>49</v>
      </c>
      <c r="C5451">
        <v>0</v>
      </c>
      <c r="D5451" t="s">
        <v>50</v>
      </c>
      <c r="E5451">
        <v>10.79</v>
      </c>
      <c r="F5451">
        <v>53</v>
      </c>
      <c r="G5451">
        <v>0.46</v>
      </c>
      <c r="H5451">
        <v>0.378</v>
      </c>
      <c r="I5451">
        <f>Data[[#This Row],[nucleus_area_pct]]/Data[[#This Row],[cytoplasm_ratio]]</f>
        <v>140.2116402116402</v>
      </c>
      <c r="J5451">
        <v>0.77600000000000002</v>
      </c>
      <c r="K5451">
        <v>0.55800000000000005</v>
      </c>
      <c r="L5451">
        <v>3.58</v>
      </c>
      <c r="M5451">
        <v>4.0999999999999996</v>
      </c>
      <c r="N5451">
        <v>0.86</v>
      </c>
      <c r="O5451">
        <v>385</v>
      </c>
      <c r="P5451">
        <v>74</v>
      </c>
      <c r="Q5451">
        <v>226</v>
      </c>
      <c r="R5451">
        <v>172</v>
      </c>
      <c r="S5451">
        <v>187</v>
      </c>
      <c r="T5451">
        <f>(Data[[#This Row],[mean_r]]/256)*100</f>
        <v>88.28125</v>
      </c>
      <c r="U5451">
        <f>(Data[[#This Row],[mean_g]]/256)*100</f>
        <v>67.1875</v>
      </c>
      <c r="V5451">
        <f>(Data[[#This Row],[mean_b]]/256)*100</f>
        <v>73.046875</v>
      </c>
      <c r="W5451">
        <v>0.68600000000000005</v>
      </c>
      <c r="X5451" t="s">
        <v>51</v>
      </c>
      <c r="Y5451" t="s">
        <v>45</v>
      </c>
      <c r="Z5451">
        <v>13157</v>
      </c>
      <c r="AA5451">
        <v>4.49</v>
      </c>
      <c r="AB5451">
        <v>13.3</v>
      </c>
      <c r="AC5451">
        <v>27</v>
      </c>
      <c r="AD5451">
        <v>258443</v>
      </c>
      <c r="AE5451">
        <v>70.7</v>
      </c>
      <c r="AF5451">
        <v>33.799999999999997</v>
      </c>
      <c r="AG5451" t="s">
        <v>41</v>
      </c>
      <c r="AH5451" t="s">
        <v>42</v>
      </c>
      <c r="AI5451" t="s">
        <v>56</v>
      </c>
      <c r="AJ5451">
        <v>40</v>
      </c>
      <c r="AK5451">
        <v>224</v>
      </c>
      <c r="AL5451">
        <v>0.1384</v>
      </c>
      <c r="AM5451">
        <v>0.91100000000000003</v>
      </c>
      <c r="AN5451">
        <v>0.90800000000000003</v>
      </c>
      <c r="AO5451">
        <f>Data[[#This Row],[labeller_confidence_score]]-Data[[#This Row],[cytodiffusion_classification_confidence]]</f>
        <v>-3.0000000000000027E-3</v>
      </c>
    </row>
    <row r="5452" spans="1:41" x14ac:dyDescent="0.3">
      <c r="A5452" t="s">
        <v>5525</v>
      </c>
      <c r="B5452" t="s">
        <v>62</v>
      </c>
      <c r="C5452">
        <v>0</v>
      </c>
      <c r="D5452" t="s">
        <v>50</v>
      </c>
      <c r="E5452">
        <v>9.2200000000000006</v>
      </c>
      <c r="F5452">
        <v>84.7</v>
      </c>
      <c r="G5452">
        <v>0.73399999999999999</v>
      </c>
      <c r="H5452">
        <v>0.25</v>
      </c>
      <c r="I5452">
        <f>Data[[#This Row],[nucleus_area_pct]]/Data[[#This Row],[cytoplasm_ratio]]</f>
        <v>338.8</v>
      </c>
      <c r="J5452">
        <v>0.90300000000000002</v>
      </c>
      <c r="K5452">
        <v>0.18099999999999999</v>
      </c>
      <c r="L5452">
        <v>1</v>
      </c>
      <c r="M5452">
        <v>1.1000000000000001</v>
      </c>
      <c r="N5452">
        <v>0.81699999999999995</v>
      </c>
      <c r="O5452">
        <v>324</v>
      </c>
      <c r="P5452">
        <v>64</v>
      </c>
      <c r="Q5452">
        <v>192</v>
      </c>
      <c r="R5452">
        <v>153</v>
      </c>
      <c r="S5452">
        <v>214</v>
      </c>
      <c r="T5452">
        <f>(Data[[#This Row],[mean_r]]/256)*100</f>
        <v>75</v>
      </c>
      <c r="U5452">
        <f>(Data[[#This Row],[mean_g]]/256)*100</f>
        <v>59.765625</v>
      </c>
      <c r="V5452">
        <f>(Data[[#This Row],[mean_b]]/256)*100</f>
        <v>83.59375</v>
      </c>
      <c r="W5452">
        <v>0.64100000000000001</v>
      </c>
      <c r="X5452" t="s">
        <v>51</v>
      </c>
      <c r="Y5452" t="s">
        <v>40</v>
      </c>
      <c r="Z5452">
        <v>6544</v>
      </c>
      <c r="AA5452">
        <v>3.46</v>
      </c>
      <c r="AB5452">
        <v>13.4</v>
      </c>
      <c r="AC5452">
        <v>37.4</v>
      </c>
      <c r="AD5452">
        <v>292133</v>
      </c>
      <c r="AE5452">
        <v>86.5</v>
      </c>
      <c r="AF5452">
        <v>35</v>
      </c>
      <c r="AG5452" t="s">
        <v>46</v>
      </c>
      <c r="AH5452" t="s">
        <v>42</v>
      </c>
      <c r="AI5452" t="s">
        <v>56</v>
      </c>
      <c r="AJ5452">
        <v>60</v>
      </c>
      <c r="AK5452">
        <v>360</v>
      </c>
      <c r="AL5452">
        <v>0.1479</v>
      </c>
      <c r="AM5452">
        <v>0.92300000000000004</v>
      </c>
      <c r="AN5452">
        <v>0.93100000000000005</v>
      </c>
      <c r="AO5452">
        <f>Data[[#This Row],[labeller_confidence_score]]-Data[[#This Row],[cytodiffusion_classification_confidence]]</f>
        <v>8.0000000000000071E-3</v>
      </c>
    </row>
    <row r="5453" spans="1:41" x14ac:dyDescent="0.3">
      <c r="A5453" t="s">
        <v>5526</v>
      </c>
      <c r="B5453" t="s">
        <v>62</v>
      </c>
      <c r="C5453">
        <v>0</v>
      </c>
      <c r="D5453" t="s">
        <v>50</v>
      </c>
      <c r="E5453">
        <v>8.59</v>
      </c>
      <c r="F5453">
        <v>82.9</v>
      </c>
      <c r="G5453">
        <v>0.82599999999999996</v>
      </c>
      <c r="H5453">
        <v>0.16900000000000001</v>
      </c>
      <c r="I5453">
        <f>Data[[#This Row],[nucleus_area_pct]]/Data[[#This Row],[cytoplasm_ratio]]</f>
        <v>490.53254437869822</v>
      </c>
      <c r="J5453">
        <v>0.90300000000000002</v>
      </c>
      <c r="K5453">
        <v>0.32800000000000001</v>
      </c>
      <c r="L5453">
        <v>0.8</v>
      </c>
      <c r="M5453">
        <v>1.1000000000000001</v>
      </c>
      <c r="N5453">
        <v>0.86499999999999999</v>
      </c>
      <c r="O5453">
        <v>327</v>
      </c>
      <c r="P5453">
        <v>53</v>
      </c>
      <c r="Q5453">
        <v>190</v>
      </c>
      <c r="R5453">
        <v>168</v>
      </c>
      <c r="S5453">
        <v>203</v>
      </c>
      <c r="T5453">
        <f>(Data[[#This Row],[mean_r]]/256)*100</f>
        <v>74.21875</v>
      </c>
      <c r="U5453">
        <f>(Data[[#This Row],[mean_g]]/256)*100</f>
        <v>65.625</v>
      </c>
      <c r="V5453">
        <f>(Data[[#This Row],[mean_b]]/256)*100</f>
        <v>79.296875</v>
      </c>
      <c r="W5453">
        <v>0.67900000000000005</v>
      </c>
      <c r="X5453" t="s">
        <v>63</v>
      </c>
      <c r="Y5453" t="s">
        <v>40</v>
      </c>
      <c r="Z5453">
        <v>7318</v>
      </c>
      <c r="AA5453">
        <v>4.38</v>
      </c>
      <c r="AB5453">
        <v>10.9</v>
      </c>
      <c r="AC5453">
        <v>45.4</v>
      </c>
      <c r="AD5453">
        <v>201172</v>
      </c>
      <c r="AE5453">
        <v>94.1</v>
      </c>
      <c r="AF5453">
        <v>34.1</v>
      </c>
      <c r="AG5453" t="s">
        <v>64</v>
      </c>
      <c r="AH5453" t="s">
        <v>42</v>
      </c>
      <c r="AI5453" t="s">
        <v>56</v>
      </c>
      <c r="AJ5453">
        <v>60</v>
      </c>
      <c r="AK5453">
        <v>512</v>
      </c>
      <c r="AL5453">
        <v>4.3799999999999999E-2</v>
      </c>
      <c r="AM5453">
        <v>0.84660000000000002</v>
      </c>
      <c r="AN5453">
        <v>0.87680000000000002</v>
      </c>
      <c r="AO5453">
        <f>Data[[#This Row],[labeller_confidence_score]]-Data[[#This Row],[cytodiffusion_classification_confidence]]</f>
        <v>3.0200000000000005E-2</v>
      </c>
    </row>
    <row r="5454" spans="1:41" x14ac:dyDescent="0.3">
      <c r="A5454" t="s">
        <v>5527</v>
      </c>
      <c r="B5454" t="s">
        <v>54</v>
      </c>
      <c r="C5454">
        <v>0</v>
      </c>
      <c r="D5454" t="s">
        <v>54</v>
      </c>
      <c r="E5454">
        <v>7.19</v>
      </c>
      <c r="F5454">
        <v>0</v>
      </c>
      <c r="G5454">
        <v>0</v>
      </c>
      <c r="H5454">
        <v>1</v>
      </c>
      <c r="I5454">
        <f>Data[[#This Row],[nucleus_area_pct]]/Data[[#This Row],[cytoplasm_ratio]]</f>
        <v>0</v>
      </c>
      <c r="J5454">
        <v>1</v>
      </c>
      <c r="K5454">
        <v>0.21</v>
      </c>
      <c r="L5454">
        <v>0.32</v>
      </c>
      <c r="M5454">
        <v>1</v>
      </c>
      <c r="N5454">
        <v>0.89400000000000002</v>
      </c>
      <c r="O5454">
        <v>169</v>
      </c>
      <c r="P5454">
        <v>45</v>
      </c>
      <c r="Q5454">
        <v>240</v>
      </c>
      <c r="R5454">
        <v>136</v>
      </c>
      <c r="S5454">
        <v>115</v>
      </c>
      <c r="T5454">
        <f>(Data[[#This Row],[mean_r]]/256)*100</f>
        <v>93.75</v>
      </c>
      <c r="U5454">
        <f>(Data[[#This Row],[mean_g]]/256)*100</f>
        <v>53.125</v>
      </c>
      <c r="V5454">
        <f>(Data[[#This Row],[mean_b]]/256)*100</f>
        <v>44.921875</v>
      </c>
      <c r="W5454">
        <v>0.54100000000000004</v>
      </c>
      <c r="X5454" t="s">
        <v>39</v>
      </c>
      <c r="Y5454" t="s">
        <v>45</v>
      </c>
      <c r="Z5454">
        <v>5611</v>
      </c>
      <c r="AA5454">
        <v>4.9800000000000004</v>
      </c>
      <c r="AB5454">
        <v>13.3</v>
      </c>
      <c r="AC5454">
        <v>34.1</v>
      </c>
      <c r="AD5454">
        <v>302658</v>
      </c>
      <c r="AE5454">
        <v>100.2</v>
      </c>
      <c r="AF5454">
        <v>31.3</v>
      </c>
      <c r="AG5454" t="s">
        <v>41</v>
      </c>
      <c r="AH5454" t="s">
        <v>42</v>
      </c>
      <c r="AI5454" t="s">
        <v>43</v>
      </c>
      <c r="AJ5454">
        <v>100</v>
      </c>
      <c r="AK5454">
        <v>256</v>
      </c>
      <c r="AL5454">
        <v>4.8300000000000003E-2</v>
      </c>
      <c r="AM5454">
        <v>0.90359999999999996</v>
      </c>
      <c r="AN5454">
        <v>0.97740000000000005</v>
      </c>
      <c r="AO5454">
        <f>Data[[#This Row],[labeller_confidence_score]]-Data[[#This Row],[cytodiffusion_classification_confidence]]</f>
        <v>7.3800000000000088E-2</v>
      </c>
    </row>
    <row r="5455" spans="1:41" x14ac:dyDescent="0.3">
      <c r="A5455" t="s">
        <v>5528</v>
      </c>
      <c r="B5455" t="s">
        <v>49</v>
      </c>
      <c r="C5455">
        <v>0</v>
      </c>
      <c r="D5455" t="s">
        <v>50</v>
      </c>
      <c r="E5455">
        <v>14.22</v>
      </c>
      <c r="F5455">
        <v>61</v>
      </c>
      <c r="G5455">
        <v>0.53400000000000003</v>
      </c>
      <c r="H5455">
        <v>0.42599999999999999</v>
      </c>
      <c r="I5455">
        <f>Data[[#This Row],[nucleus_area_pct]]/Data[[#This Row],[cytoplasm_ratio]]</f>
        <v>143.19248826291081</v>
      </c>
      <c r="J5455">
        <v>0.84199999999999997</v>
      </c>
      <c r="K5455">
        <v>0.53900000000000003</v>
      </c>
      <c r="L5455">
        <v>3.68</v>
      </c>
      <c r="M5455">
        <v>4.8</v>
      </c>
      <c r="N5455">
        <v>0.77400000000000002</v>
      </c>
      <c r="O5455">
        <v>379</v>
      </c>
      <c r="P5455">
        <v>62</v>
      </c>
      <c r="Q5455">
        <v>216</v>
      </c>
      <c r="R5455">
        <v>162</v>
      </c>
      <c r="S5455">
        <v>182</v>
      </c>
      <c r="T5455">
        <f>(Data[[#This Row],[mean_r]]/256)*100</f>
        <v>84.375</v>
      </c>
      <c r="U5455">
        <f>(Data[[#This Row],[mean_g]]/256)*100</f>
        <v>63.28125</v>
      </c>
      <c r="V5455">
        <f>(Data[[#This Row],[mean_b]]/256)*100</f>
        <v>71.09375</v>
      </c>
      <c r="W5455">
        <v>0.70699999999999996</v>
      </c>
      <c r="X5455" t="s">
        <v>51</v>
      </c>
      <c r="Y5455" t="s">
        <v>40</v>
      </c>
      <c r="Z5455">
        <v>10080</v>
      </c>
      <c r="AA5455">
        <v>6.24</v>
      </c>
      <c r="AB5455">
        <v>12.2</v>
      </c>
      <c r="AC5455">
        <v>45.2</v>
      </c>
      <c r="AD5455">
        <v>212818</v>
      </c>
      <c r="AE5455">
        <v>93.7</v>
      </c>
      <c r="AF5455">
        <v>33.4</v>
      </c>
      <c r="AG5455" t="s">
        <v>41</v>
      </c>
      <c r="AH5455" t="s">
        <v>42</v>
      </c>
      <c r="AI5455" t="s">
        <v>56</v>
      </c>
      <c r="AJ5455">
        <v>60</v>
      </c>
      <c r="AK5455">
        <v>512</v>
      </c>
      <c r="AL5455">
        <v>7.7999999999999996E-3</v>
      </c>
      <c r="AM5455">
        <v>0.80520000000000003</v>
      </c>
      <c r="AN5455">
        <v>0.98440000000000005</v>
      </c>
      <c r="AO5455">
        <f>Data[[#This Row],[labeller_confidence_score]]-Data[[#This Row],[cytodiffusion_classification_confidence]]</f>
        <v>0.17920000000000003</v>
      </c>
    </row>
    <row r="5456" spans="1:41" x14ac:dyDescent="0.3">
      <c r="A5456" t="s">
        <v>5529</v>
      </c>
      <c r="B5456" t="s">
        <v>49</v>
      </c>
      <c r="C5456">
        <v>0</v>
      </c>
      <c r="D5456" t="s">
        <v>50</v>
      </c>
      <c r="E5456">
        <v>10.66</v>
      </c>
      <c r="F5456">
        <v>56.4</v>
      </c>
      <c r="G5456">
        <v>0.53900000000000003</v>
      </c>
      <c r="H5456">
        <v>0.46</v>
      </c>
      <c r="I5456">
        <f>Data[[#This Row],[nucleus_area_pct]]/Data[[#This Row],[cytoplasm_ratio]]</f>
        <v>122.60869565217391</v>
      </c>
      <c r="J5456">
        <v>0.879</v>
      </c>
      <c r="K5456">
        <v>0.623</v>
      </c>
      <c r="L5456">
        <v>2.38</v>
      </c>
      <c r="M5456">
        <v>4.0999999999999996</v>
      </c>
      <c r="N5456">
        <v>0.81200000000000006</v>
      </c>
      <c r="O5456">
        <v>472</v>
      </c>
      <c r="P5456">
        <v>79</v>
      </c>
      <c r="Q5456">
        <v>231</v>
      </c>
      <c r="R5456">
        <v>164</v>
      </c>
      <c r="S5456">
        <v>171</v>
      </c>
      <c r="T5456">
        <f>(Data[[#This Row],[mean_r]]/256)*100</f>
        <v>90.234375</v>
      </c>
      <c r="U5456">
        <f>(Data[[#This Row],[mean_g]]/256)*100</f>
        <v>64.0625</v>
      </c>
      <c r="V5456">
        <f>(Data[[#This Row],[mean_b]]/256)*100</f>
        <v>66.796875</v>
      </c>
      <c r="W5456">
        <v>0.71499999999999997</v>
      </c>
      <c r="X5456" t="s">
        <v>39</v>
      </c>
      <c r="Y5456" t="s">
        <v>40</v>
      </c>
      <c r="Z5456">
        <v>7294</v>
      </c>
      <c r="AA5456">
        <v>6.16</v>
      </c>
      <c r="AB5456">
        <v>15.7</v>
      </c>
      <c r="AC5456">
        <v>39.1</v>
      </c>
      <c r="AD5456">
        <v>241115</v>
      </c>
      <c r="AE5456">
        <v>94.2</v>
      </c>
      <c r="AF5456">
        <v>31.2</v>
      </c>
      <c r="AG5456" t="s">
        <v>64</v>
      </c>
      <c r="AH5456" t="s">
        <v>42</v>
      </c>
      <c r="AI5456" t="s">
        <v>56</v>
      </c>
      <c r="AJ5456">
        <v>100</v>
      </c>
      <c r="AK5456">
        <v>256</v>
      </c>
      <c r="AL5456">
        <v>3.9699999999999999E-2</v>
      </c>
      <c r="AM5456">
        <v>0.80179999999999996</v>
      </c>
      <c r="AN5456">
        <v>0.95789999999999997</v>
      </c>
      <c r="AO5456">
        <f>Data[[#This Row],[labeller_confidence_score]]-Data[[#This Row],[cytodiffusion_classification_confidence]]</f>
        <v>0.15610000000000002</v>
      </c>
    </row>
    <row r="5457" spans="1:41" x14ac:dyDescent="0.3">
      <c r="A5457" t="s">
        <v>5530</v>
      </c>
      <c r="B5457" t="s">
        <v>58</v>
      </c>
      <c r="C5457">
        <v>1</v>
      </c>
      <c r="D5457" t="s">
        <v>38</v>
      </c>
      <c r="E5457">
        <v>12.04</v>
      </c>
      <c r="F5457">
        <v>68.2</v>
      </c>
      <c r="G5457">
        <v>0.69199999999999995</v>
      </c>
      <c r="H5457">
        <v>0.25600000000000001</v>
      </c>
      <c r="I5457">
        <f>Data[[#This Row],[nucleus_area_pct]]/Data[[#This Row],[cytoplasm_ratio]]</f>
        <v>266.40625</v>
      </c>
      <c r="J5457">
        <v>0.81399999999999995</v>
      </c>
      <c r="K5457">
        <v>0.214</v>
      </c>
      <c r="L5457">
        <v>1.07</v>
      </c>
      <c r="M5457">
        <v>1</v>
      </c>
      <c r="N5457">
        <v>0.82299999999999995</v>
      </c>
      <c r="O5457">
        <v>517</v>
      </c>
      <c r="P5457">
        <v>91</v>
      </c>
      <c r="Q5457">
        <v>195</v>
      </c>
      <c r="R5457">
        <v>160</v>
      </c>
      <c r="S5457">
        <v>201</v>
      </c>
      <c r="T5457">
        <f>(Data[[#This Row],[mean_r]]/256)*100</f>
        <v>76.171875</v>
      </c>
      <c r="U5457">
        <f>(Data[[#This Row],[mean_g]]/256)*100</f>
        <v>62.5</v>
      </c>
      <c r="V5457">
        <f>(Data[[#This Row],[mean_b]]/256)*100</f>
        <v>78.515625</v>
      </c>
      <c r="W5457">
        <v>0.68799999999999994</v>
      </c>
      <c r="X5457" t="s">
        <v>39</v>
      </c>
      <c r="Y5457" t="s">
        <v>40</v>
      </c>
      <c r="Z5457">
        <v>5221</v>
      </c>
      <c r="AA5457">
        <v>6.02</v>
      </c>
      <c r="AB5457">
        <v>16.600000000000001</v>
      </c>
      <c r="AC5457">
        <v>37.299999999999997</v>
      </c>
      <c r="AD5457">
        <v>252354</v>
      </c>
      <c r="AE5457">
        <v>91.4</v>
      </c>
      <c r="AF5457">
        <v>31.3</v>
      </c>
      <c r="AG5457" t="s">
        <v>64</v>
      </c>
      <c r="AH5457" t="s">
        <v>47</v>
      </c>
      <c r="AI5457" t="s">
        <v>52</v>
      </c>
      <c r="AJ5457">
        <v>60</v>
      </c>
      <c r="AK5457">
        <v>256</v>
      </c>
      <c r="AL5457">
        <v>0.91949999999999998</v>
      </c>
      <c r="AM5457">
        <v>0.76349999999999996</v>
      </c>
      <c r="AN5457">
        <v>0.65790000000000004</v>
      </c>
      <c r="AO5457">
        <f>Data[[#This Row],[labeller_confidence_score]]-Data[[#This Row],[cytodiffusion_classification_confidence]]</f>
        <v>-0.10559999999999992</v>
      </c>
    </row>
    <row r="5458" spans="1:41" x14ac:dyDescent="0.3">
      <c r="A5458" t="s">
        <v>5531</v>
      </c>
      <c r="B5458" t="s">
        <v>110</v>
      </c>
      <c r="C5458">
        <v>1</v>
      </c>
      <c r="D5458" t="s">
        <v>104</v>
      </c>
      <c r="E5458">
        <v>8.93</v>
      </c>
      <c r="F5458">
        <v>0</v>
      </c>
      <c r="G5458">
        <v>0</v>
      </c>
      <c r="H5458">
        <v>1</v>
      </c>
      <c r="I5458">
        <f>Data[[#This Row],[nucleus_area_pct]]/Data[[#This Row],[cytoplasm_ratio]]</f>
        <v>0</v>
      </c>
      <c r="J5458">
        <v>0.89</v>
      </c>
      <c r="K5458">
        <v>0.185</v>
      </c>
      <c r="L5458">
        <v>1</v>
      </c>
      <c r="M5458">
        <v>1</v>
      </c>
      <c r="N5458">
        <v>0.91400000000000003</v>
      </c>
      <c r="O5458">
        <v>209</v>
      </c>
      <c r="P5458">
        <v>43</v>
      </c>
      <c r="Q5458">
        <v>240</v>
      </c>
      <c r="R5458">
        <v>110</v>
      </c>
      <c r="S5458">
        <v>116</v>
      </c>
      <c r="T5458">
        <f>(Data[[#This Row],[mean_r]]/256)*100</f>
        <v>93.75</v>
      </c>
      <c r="U5458">
        <f>(Data[[#This Row],[mean_g]]/256)*100</f>
        <v>42.96875</v>
      </c>
      <c r="V5458">
        <f>(Data[[#This Row],[mean_b]]/256)*100</f>
        <v>45.3125</v>
      </c>
      <c r="W5458">
        <v>0.46700000000000003</v>
      </c>
      <c r="X5458" t="s">
        <v>63</v>
      </c>
      <c r="Y5458" t="s">
        <v>45</v>
      </c>
      <c r="Z5458">
        <v>1953</v>
      </c>
      <c r="AA5458">
        <v>4.75</v>
      </c>
      <c r="AB5458">
        <v>13.4</v>
      </c>
      <c r="AC5458">
        <v>52.7</v>
      </c>
      <c r="AD5458">
        <v>138674</v>
      </c>
      <c r="AE5458">
        <v>82.7</v>
      </c>
      <c r="AF5458">
        <v>33.5</v>
      </c>
      <c r="AG5458" t="s">
        <v>41</v>
      </c>
      <c r="AH5458" t="s">
        <v>42</v>
      </c>
      <c r="AI5458" t="s">
        <v>43</v>
      </c>
      <c r="AJ5458">
        <v>60</v>
      </c>
      <c r="AK5458">
        <v>512</v>
      </c>
      <c r="AL5458">
        <v>0.65920000000000001</v>
      </c>
      <c r="AM5458">
        <v>0.53420000000000001</v>
      </c>
      <c r="AN5458">
        <v>0.86429999999999996</v>
      </c>
      <c r="AO5458">
        <f>Data[[#This Row],[labeller_confidence_score]]-Data[[#This Row],[cytodiffusion_classification_confidence]]</f>
        <v>0.33009999999999995</v>
      </c>
    </row>
    <row r="5459" spans="1:41" x14ac:dyDescent="0.3">
      <c r="A5459" t="s">
        <v>5532</v>
      </c>
      <c r="B5459" t="s">
        <v>54</v>
      </c>
      <c r="C5459">
        <v>0</v>
      </c>
      <c r="D5459" t="s">
        <v>54</v>
      </c>
      <c r="E5459">
        <v>7.41</v>
      </c>
      <c r="F5459">
        <v>0</v>
      </c>
      <c r="G5459">
        <v>0</v>
      </c>
      <c r="H5459">
        <v>1</v>
      </c>
      <c r="I5459">
        <f>Data[[#This Row],[nucleus_area_pct]]/Data[[#This Row],[cytoplasm_ratio]]</f>
        <v>0</v>
      </c>
      <c r="J5459">
        <v>0.88600000000000001</v>
      </c>
      <c r="K5459">
        <v>9.1999999999999998E-2</v>
      </c>
      <c r="L5459">
        <v>0.65</v>
      </c>
      <c r="M5459">
        <v>1</v>
      </c>
      <c r="N5459">
        <v>0.92200000000000004</v>
      </c>
      <c r="O5459">
        <v>188</v>
      </c>
      <c r="P5459">
        <v>54</v>
      </c>
      <c r="Q5459">
        <v>237</v>
      </c>
      <c r="R5459">
        <v>127</v>
      </c>
      <c r="S5459">
        <v>141</v>
      </c>
      <c r="T5459">
        <f>(Data[[#This Row],[mean_r]]/256)*100</f>
        <v>92.578125</v>
      </c>
      <c r="U5459">
        <f>(Data[[#This Row],[mean_g]]/256)*100</f>
        <v>49.609375</v>
      </c>
      <c r="V5459">
        <f>(Data[[#This Row],[mean_b]]/256)*100</f>
        <v>55.078125</v>
      </c>
      <c r="W5459">
        <v>0.57599999999999996</v>
      </c>
      <c r="X5459" t="s">
        <v>51</v>
      </c>
      <c r="Y5459" t="s">
        <v>45</v>
      </c>
      <c r="Z5459">
        <v>4546</v>
      </c>
      <c r="AA5459">
        <v>6.1</v>
      </c>
      <c r="AB5459">
        <v>13.1</v>
      </c>
      <c r="AC5459">
        <v>42.7</v>
      </c>
      <c r="AD5459">
        <v>327220</v>
      </c>
      <c r="AE5459">
        <v>86.1</v>
      </c>
      <c r="AF5459">
        <v>31.9</v>
      </c>
      <c r="AG5459" t="s">
        <v>64</v>
      </c>
      <c r="AH5459" t="s">
        <v>42</v>
      </c>
      <c r="AI5459" t="s">
        <v>52</v>
      </c>
      <c r="AJ5459">
        <v>60</v>
      </c>
      <c r="AK5459">
        <v>224</v>
      </c>
      <c r="AL5459">
        <v>6.1600000000000002E-2</v>
      </c>
      <c r="AM5459">
        <v>0.93659999999999999</v>
      </c>
      <c r="AN5459">
        <v>0.94499999999999995</v>
      </c>
      <c r="AO5459">
        <f>Data[[#This Row],[labeller_confidence_score]]-Data[[#This Row],[cytodiffusion_classification_confidence]]</f>
        <v>8.3999999999999631E-3</v>
      </c>
    </row>
    <row r="5460" spans="1:41" x14ac:dyDescent="0.3">
      <c r="A5460" t="s">
        <v>5533</v>
      </c>
      <c r="B5460" t="s">
        <v>49</v>
      </c>
      <c r="C5460">
        <v>0</v>
      </c>
      <c r="D5460" t="s">
        <v>50</v>
      </c>
      <c r="E5460">
        <v>12.3</v>
      </c>
      <c r="F5460">
        <v>58.1</v>
      </c>
      <c r="G5460">
        <v>0.54200000000000004</v>
      </c>
      <c r="H5460">
        <v>0.499</v>
      </c>
      <c r="I5460">
        <f>Data[[#This Row],[nucleus_area_pct]]/Data[[#This Row],[cytoplasm_ratio]]</f>
        <v>116.43286573146293</v>
      </c>
      <c r="J5460">
        <v>0.77600000000000002</v>
      </c>
      <c r="K5460">
        <v>0.438</v>
      </c>
      <c r="L5460">
        <v>2.97</v>
      </c>
      <c r="M5460">
        <v>3.3</v>
      </c>
      <c r="N5460">
        <v>0.85</v>
      </c>
      <c r="O5460">
        <v>403</v>
      </c>
      <c r="P5460">
        <v>89</v>
      </c>
      <c r="Q5460">
        <v>218</v>
      </c>
      <c r="R5460">
        <v>160</v>
      </c>
      <c r="S5460">
        <v>197</v>
      </c>
      <c r="T5460">
        <f>(Data[[#This Row],[mean_r]]/256)*100</f>
        <v>85.15625</v>
      </c>
      <c r="U5460">
        <f>(Data[[#This Row],[mean_g]]/256)*100</f>
        <v>62.5</v>
      </c>
      <c r="V5460">
        <f>(Data[[#This Row],[mean_b]]/256)*100</f>
        <v>76.953125</v>
      </c>
      <c r="W5460">
        <v>0.61599999999999999</v>
      </c>
      <c r="X5460" t="s">
        <v>39</v>
      </c>
      <c r="Y5460" t="s">
        <v>45</v>
      </c>
      <c r="Z5460">
        <v>9307</v>
      </c>
      <c r="AA5460">
        <v>4.6399999999999997</v>
      </c>
      <c r="AB5460">
        <v>12.6</v>
      </c>
      <c r="AC5460">
        <v>39.4</v>
      </c>
      <c r="AD5460">
        <v>280323</v>
      </c>
      <c r="AE5460">
        <v>109.8</v>
      </c>
      <c r="AF5460">
        <v>35.299999999999997</v>
      </c>
      <c r="AG5460" t="s">
        <v>46</v>
      </c>
      <c r="AH5460" t="s">
        <v>47</v>
      </c>
      <c r="AI5460" t="s">
        <v>56</v>
      </c>
      <c r="AJ5460">
        <v>60</v>
      </c>
      <c r="AK5460">
        <v>224</v>
      </c>
      <c r="AL5460">
        <v>0.1067</v>
      </c>
      <c r="AM5460">
        <v>0.93630000000000002</v>
      </c>
      <c r="AN5460">
        <v>0.85160000000000002</v>
      </c>
      <c r="AO5460">
        <f>Data[[#This Row],[labeller_confidence_score]]-Data[[#This Row],[cytodiffusion_classification_confidence]]</f>
        <v>-8.4699999999999998E-2</v>
      </c>
    </row>
    <row r="5461" spans="1:41" x14ac:dyDescent="0.3">
      <c r="A5461" t="s">
        <v>5534</v>
      </c>
      <c r="B5461" t="s">
        <v>49</v>
      </c>
      <c r="C5461">
        <v>0</v>
      </c>
      <c r="D5461" t="s">
        <v>50</v>
      </c>
      <c r="E5461">
        <v>13.5</v>
      </c>
      <c r="F5461">
        <v>60.7</v>
      </c>
      <c r="G5461">
        <v>0.55800000000000005</v>
      </c>
      <c r="H5461">
        <v>0.42299999999999999</v>
      </c>
      <c r="I5461">
        <f>Data[[#This Row],[nucleus_area_pct]]/Data[[#This Row],[cytoplasm_ratio]]</f>
        <v>143.49881796690309</v>
      </c>
      <c r="J5461">
        <v>0.72199999999999998</v>
      </c>
      <c r="K5461">
        <v>0.377</v>
      </c>
      <c r="L5461">
        <v>3.48</v>
      </c>
      <c r="M5461">
        <v>3.3</v>
      </c>
      <c r="N5461">
        <v>0.71</v>
      </c>
      <c r="O5461">
        <v>483</v>
      </c>
      <c r="P5461">
        <v>73</v>
      </c>
      <c r="Q5461">
        <v>204</v>
      </c>
      <c r="R5461">
        <v>172</v>
      </c>
      <c r="S5461">
        <v>207</v>
      </c>
      <c r="T5461">
        <f>(Data[[#This Row],[mean_r]]/256)*100</f>
        <v>79.6875</v>
      </c>
      <c r="U5461">
        <f>(Data[[#This Row],[mean_g]]/256)*100</f>
        <v>67.1875</v>
      </c>
      <c r="V5461">
        <f>(Data[[#This Row],[mean_b]]/256)*100</f>
        <v>80.859375</v>
      </c>
      <c r="W5461">
        <v>0.45400000000000001</v>
      </c>
      <c r="X5461" t="s">
        <v>51</v>
      </c>
      <c r="Y5461" t="s">
        <v>40</v>
      </c>
      <c r="Z5461">
        <v>8085</v>
      </c>
      <c r="AA5461">
        <v>5.45</v>
      </c>
      <c r="AB5461">
        <v>13.4</v>
      </c>
      <c r="AC5461">
        <v>41</v>
      </c>
      <c r="AD5461">
        <v>290153</v>
      </c>
      <c r="AE5461">
        <v>94</v>
      </c>
      <c r="AF5461">
        <v>32</v>
      </c>
      <c r="AG5461" t="s">
        <v>64</v>
      </c>
      <c r="AH5461" t="s">
        <v>42</v>
      </c>
      <c r="AI5461" t="s">
        <v>52</v>
      </c>
      <c r="AJ5461">
        <v>40</v>
      </c>
      <c r="AK5461">
        <v>224</v>
      </c>
      <c r="AL5461">
        <v>9.2200000000000004E-2</v>
      </c>
      <c r="AM5461">
        <v>0.75960000000000005</v>
      </c>
      <c r="AN5461">
        <v>0.94620000000000004</v>
      </c>
      <c r="AO5461">
        <f>Data[[#This Row],[labeller_confidence_score]]-Data[[#This Row],[cytodiffusion_classification_confidence]]</f>
        <v>0.18659999999999999</v>
      </c>
    </row>
    <row r="5462" spans="1:41" x14ac:dyDescent="0.3">
      <c r="A5462" t="s">
        <v>5535</v>
      </c>
      <c r="B5462" t="s">
        <v>103</v>
      </c>
      <c r="C5462">
        <v>1</v>
      </c>
      <c r="D5462" t="s">
        <v>104</v>
      </c>
      <c r="E5462">
        <v>4.1399999999999997</v>
      </c>
      <c r="F5462">
        <v>0</v>
      </c>
      <c r="G5462">
        <v>0</v>
      </c>
      <c r="H5462">
        <v>1</v>
      </c>
      <c r="I5462">
        <f>Data[[#This Row],[nucleus_area_pct]]/Data[[#This Row],[cytoplasm_ratio]]</f>
        <v>0</v>
      </c>
      <c r="J5462">
        <v>0.371</v>
      </c>
      <c r="K5462">
        <v>0.91400000000000003</v>
      </c>
      <c r="L5462">
        <v>0.42</v>
      </c>
      <c r="M5462">
        <v>1</v>
      </c>
      <c r="N5462">
        <v>0.71499999999999997</v>
      </c>
      <c r="O5462">
        <v>95</v>
      </c>
      <c r="P5462">
        <v>34</v>
      </c>
      <c r="Q5462">
        <v>212</v>
      </c>
      <c r="R5462">
        <v>144</v>
      </c>
      <c r="S5462">
        <v>147</v>
      </c>
      <c r="T5462">
        <f>(Data[[#This Row],[mean_r]]/256)*100</f>
        <v>82.8125</v>
      </c>
      <c r="U5462">
        <f>(Data[[#This Row],[mean_g]]/256)*100</f>
        <v>56.25</v>
      </c>
      <c r="V5462">
        <f>(Data[[#This Row],[mean_b]]/256)*100</f>
        <v>57.421875</v>
      </c>
      <c r="W5462">
        <v>0.439</v>
      </c>
      <c r="X5462" t="s">
        <v>63</v>
      </c>
      <c r="Y5462" t="s">
        <v>40</v>
      </c>
      <c r="Z5462">
        <v>8835</v>
      </c>
      <c r="AA5462">
        <v>5.34</v>
      </c>
      <c r="AB5462">
        <v>13.1</v>
      </c>
      <c r="AC5462">
        <v>38.4</v>
      </c>
      <c r="AD5462">
        <v>269691</v>
      </c>
      <c r="AE5462">
        <v>79.5</v>
      </c>
      <c r="AF5462">
        <v>33.4</v>
      </c>
      <c r="AG5462" t="s">
        <v>46</v>
      </c>
      <c r="AH5462" t="s">
        <v>47</v>
      </c>
      <c r="AI5462" t="s">
        <v>52</v>
      </c>
      <c r="AJ5462">
        <v>100</v>
      </c>
      <c r="AK5462">
        <v>360</v>
      </c>
      <c r="AL5462">
        <v>0.75460000000000005</v>
      </c>
      <c r="AM5462">
        <v>0.68069999999999997</v>
      </c>
      <c r="AN5462">
        <v>0.84589999999999999</v>
      </c>
      <c r="AO5462">
        <f>Data[[#This Row],[labeller_confidence_score]]-Data[[#This Row],[cytodiffusion_classification_confidence]]</f>
        <v>0.16520000000000001</v>
      </c>
    </row>
    <row r="5463" spans="1:41" x14ac:dyDescent="0.3">
      <c r="A5463" t="s">
        <v>5536</v>
      </c>
      <c r="B5463" t="s">
        <v>58</v>
      </c>
      <c r="C5463">
        <v>1</v>
      </c>
      <c r="D5463" t="s">
        <v>38</v>
      </c>
      <c r="E5463">
        <v>14.21</v>
      </c>
      <c r="F5463">
        <v>83</v>
      </c>
      <c r="G5463">
        <v>0.627</v>
      </c>
      <c r="H5463">
        <v>0.32400000000000001</v>
      </c>
      <c r="I5463">
        <f>Data[[#This Row],[nucleus_area_pct]]/Data[[#This Row],[cytoplasm_ratio]]</f>
        <v>256.17283950617281</v>
      </c>
      <c r="J5463">
        <v>0.79900000000000004</v>
      </c>
      <c r="K5463">
        <v>0.24</v>
      </c>
      <c r="L5463">
        <v>1.45</v>
      </c>
      <c r="M5463">
        <v>1.5</v>
      </c>
      <c r="N5463">
        <v>0.90200000000000002</v>
      </c>
      <c r="O5463">
        <v>583</v>
      </c>
      <c r="P5463">
        <v>88</v>
      </c>
      <c r="Q5463">
        <v>177</v>
      </c>
      <c r="R5463">
        <v>170</v>
      </c>
      <c r="S5463">
        <v>225</v>
      </c>
      <c r="T5463">
        <f>(Data[[#This Row],[mean_r]]/256)*100</f>
        <v>69.140625</v>
      </c>
      <c r="U5463">
        <f>(Data[[#This Row],[mean_g]]/256)*100</f>
        <v>66.40625</v>
      </c>
      <c r="V5463">
        <f>(Data[[#This Row],[mean_b]]/256)*100</f>
        <v>87.890625</v>
      </c>
      <c r="W5463">
        <v>0.84499999999999997</v>
      </c>
      <c r="X5463" t="s">
        <v>63</v>
      </c>
      <c r="Y5463" t="s">
        <v>40</v>
      </c>
      <c r="Z5463">
        <v>9133</v>
      </c>
      <c r="AA5463">
        <v>5.31</v>
      </c>
      <c r="AB5463">
        <v>13.6</v>
      </c>
      <c r="AC5463">
        <v>42.1</v>
      </c>
      <c r="AD5463">
        <v>222597</v>
      </c>
      <c r="AE5463">
        <v>93.5</v>
      </c>
      <c r="AF5463">
        <v>32.6</v>
      </c>
      <c r="AG5463" t="s">
        <v>46</v>
      </c>
      <c r="AH5463" t="s">
        <v>42</v>
      </c>
      <c r="AI5463" t="s">
        <v>56</v>
      </c>
      <c r="AJ5463">
        <v>40</v>
      </c>
      <c r="AK5463">
        <v>224</v>
      </c>
      <c r="AL5463">
        <v>0.8508</v>
      </c>
      <c r="AM5463">
        <v>0.85470000000000002</v>
      </c>
      <c r="AN5463">
        <v>0.67249999999999999</v>
      </c>
      <c r="AO5463">
        <f>Data[[#This Row],[labeller_confidence_score]]-Data[[#This Row],[cytodiffusion_classification_confidence]]</f>
        <v>-0.18220000000000003</v>
      </c>
    </row>
    <row r="5464" spans="1:41" x14ac:dyDescent="0.3">
      <c r="A5464" t="s">
        <v>5537</v>
      </c>
      <c r="B5464" t="s">
        <v>58</v>
      </c>
      <c r="C5464">
        <v>1</v>
      </c>
      <c r="D5464" t="s">
        <v>38</v>
      </c>
      <c r="E5464">
        <v>12.57</v>
      </c>
      <c r="F5464">
        <v>76.5</v>
      </c>
      <c r="G5464">
        <v>0.89700000000000002</v>
      </c>
      <c r="H5464">
        <v>0.253</v>
      </c>
      <c r="I5464">
        <f>Data[[#This Row],[nucleus_area_pct]]/Data[[#This Row],[cytoplasm_ratio]]</f>
        <v>302.37154150197625</v>
      </c>
      <c r="J5464">
        <v>0.877</v>
      </c>
      <c r="K5464">
        <v>0.36199999999999999</v>
      </c>
      <c r="L5464">
        <v>1.4</v>
      </c>
      <c r="M5464">
        <v>1</v>
      </c>
      <c r="N5464">
        <v>0.88800000000000001</v>
      </c>
      <c r="O5464">
        <v>573</v>
      </c>
      <c r="P5464">
        <v>98</v>
      </c>
      <c r="Q5464">
        <v>210</v>
      </c>
      <c r="R5464">
        <v>168</v>
      </c>
      <c r="S5464">
        <v>210</v>
      </c>
      <c r="T5464">
        <f>(Data[[#This Row],[mean_r]]/256)*100</f>
        <v>82.03125</v>
      </c>
      <c r="U5464">
        <f>(Data[[#This Row],[mean_g]]/256)*100</f>
        <v>65.625</v>
      </c>
      <c r="V5464">
        <f>(Data[[#This Row],[mean_b]]/256)*100</f>
        <v>82.03125</v>
      </c>
      <c r="W5464">
        <v>0.71599999999999997</v>
      </c>
      <c r="X5464" t="s">
        <v>63</v>
      </c>
      <c r="Y5464" t="s">
        <v>45</v>
      </c>
      <c r="Z5464">
        <v>7955</v>
      </c>
      <c r="AA5464">
        <v>3.4</v>
      </c>
      <c r="AB5464">
        <v>17.600000000000001</v>
      </c>
      <c r="AC5464">
        <v>42</v>
      </c>
      <c r="AD5464">
        <v>264174</v>
      </c>
      <c r="AE5464">
        <v>101.1</v>
      </c>
      <c r="AF5464">
        <v>33.700000000000003</v>
      </c>
      <c r="AG5464" t="s">
        <v>41</v>
      </c>
      <c r="AH5464" t="s">
        <v>68</v>
      </c>
      <c r="AI5464" t="s">
        <v>43</v>
      </c>
      <c r="AJ5464">
        <v>100</v>
      </c>
      <c r="AK5464">
        <v>256</v>
      </c>
      <c r="AL5464">
        <v>0.68879999999999997</v>
      </c>
      <c r="AM5464">
        <v>0.60719999999999996</v>
      </c>
      <c r="AN5464">
        <v>0.90490000000000004</v>
      </c>
      <c r="AO5464">
        <f>Data[[#This Row],[labeller_confidence_score]]-Data[[#This Row],[cytodiffusion_classification_confidence]]</f>
        <v>0.29770000000000008</v>
      </c>
    </row>
    <row r="5465" spans="1:41" x14ac:dyDescent="0.3">
      <c r="A5465" t="s">
        <v>5538</v>
      </c>
      <c r="B5465" t="s">
        <v>67</v>
      </c>
      <c r="C5465">
        <v>1</v>
      </c>
      <c r="D5465" t="s">
        <v>67</v>
      </c>
      <c r="E5465">
        <v>10.28</v>
      </c>
      <c r="F5465">
        <v>20.2</v>
      </c>
      <c r="G5465">
        <v>0.373</v>
      </c>
      <c r="H5465">
        <v>0.64100000000000001</v>
      </c>
      <c r="I5465">
        <f>Data[[#This Row],[nucleus_area_pct]]/Data[[#This Row],[cytoplasm_ratio]]</f>
        <v>31.513260530421213</v>
      </c>
      <c r="J5465">
        <v>0.20200000000000001</v>
      </c>
      <c r="K5465">
        <v>0.59099999999999997</v>
      </c>
      <c r="L5465">
        <v>3.54</v>
      </c>
      <c r="M5465">
        <v>1.4</v>
      </c>
      <c r="N5465">
        <v>0.66200000000000003</v>
      </c>
      <c r="O5465">
        <v>349</v>
      </c>
      <c r="P5465">
        <v>57</v>
      </c>
      <c r="Q5465">
        <v>217</v>
      </c>
      <c r="R5465">
        <v>148</v>
      </c>
      <c r="S5465">
        <v>165</v>
      </c>
      <c r="T5465">
        <f>(Data[[#This Row],[mean_r]]/256)*100</f>
        <v>84.765625</v>
      </c>
      <c r="U5465">
        <f>(Data[[#This Row],[mean_g]]/256)*100</f>
        <v>57.8125</v>
      </c>
      <c r="V5465">
        <f>(Data[[#This Row],[mean_b]]/256)*100</f>
        <v>64.453125</v>
      </c>
      <c r="W5465">
        <v>0.75700000000000001</v>
      </c>
      <c r="X5465" t="s">
        <v>51</v>
      </c>
      <c r="Y5465" t="s">
        <v>40</v>
      </c>
      <c r="Z5465">
        <v>5502</v>
      </c>
      <c r="AA5465">
        <v>4.29</v>
      </c>
      <c r="AB5465">
        <v>13.9</v>
      </c>
      <c r="AC5465">
        <v>40.299999999999997</v>
      </c>
      <c r="AD5465">
        <v>298630</v>
      </c>
      <c r="AE5465">
        <v>77.5</v>
      </c>
      <c r="AF5465">
        <v>34.9</v>
      </c>
      <c r="AG5465" t="s">
        <v>46</v>
      </c>
      <c r="AH5465" t="s">
        <v>47</v>
      </c>
      <c r="AI5465" t="s">
        <v>52</v>
      </c>
      <c r="AJ5465">
        <v>40</v>
      </c>
      <c r="AK5465">
        <v>256</v>
      </c>
      <c r="AL5465">
        <v>0.78580000000000005</v>
      </c>
      <c r="AM5465">
        <v>0.66</v>
      </c>
      <c r="AN5465">
        <v>0.64249999999999996</v>
      </c>
      <c r="AO5465">
        <f>Data[[#This Row],[labeller_confidence_score]]-Data[[#This Row],[cytodiffusion_classification_confidence]]</f>
        <v>-1.7500000000000071E-2</v>
      </c>
    </row>
    <row r="5466" spans="1:41" x14ac:dyDescent="0.3">
      <c r="A5466" t="s">
        <v>5539</v>
      </c>
      <c r="B5466" t="s">
        <v>49</v>
      </c>
      <c r="C5466">
        <v>0</v>
      </c>
      <c r="D5466" t="s">
        <v>50</v>
      </c>
      <c r="E5466">
        <v>13.18</v>
      </c>
      <c r="F5466">
        <v>59.9</v>
      </c>
      <c r="G5466">
        <v>0.75</v>
      </c>
      <c r="H5466">
        <v>0.318</v>
      </c>
      <c r="I5466">
        <f>Data[[#This Row],[nucleus_area_pct]]/Data[[#This Row],[cytoplasm_ratio]]</f>
        <v>188.36477987421384</v>
      </c>
      <c r="J5466">
        <v>0.82499999999999996</v>
      </c>
      <c r="K5466">
        <v>0.223</v>
      </c>
      <c r="L5466">
        <v>4.08</v>
      </c>
      <c r="M5466">
        <v>3.8</v>
      </c>
      <c r="N5466">
        <v>0.77200000000000002</v>
      </c>
      <c r="O5466">
        <v>459</v>
      </c>
      <c r="P5466">
        <v>67</v>
      </c>
      <c r="Q5466">
        <v>214</v>
      </c>
      <c r="R5466">
        <v>163</v>
      </c>
      <c r="S5466">
        <v>211</v>
      </c>
      <c r="T5466">
        <f>(Data[[#This Row],[mean_r]]/256)*100</f>
        <v>83.59375</v>
      </c>
      <c r="U5466">
        <f>(Data[[#This Row],[mean_g]]/256)*100</f>
        <v>63.671875</v>
      </c>
      <c r="V5466">
        <f>(Data[[#This Row],[mean_b]]/256)*100</f>
        <v>82.421875</v>
      </c>
      <c r="W5466">
        <v>0.77700000000000002</v>
      </c>
      <c r="X5466" t="s">
        <v>63</v>
      </c>
      <c r="Y5466" t="s">
        <v>45</v>
      </c>
      <c r="Z5466">
        <v>5506</v>
      </c>
      <c r="AA5466">
        <v>3.55</v>
      </c>
      <c r="AB5466">
        <v>10.8</v>
      </c>
      <c r="AC5466">
        <v>37.299999999999997</v>
      </c>
      <c r="AD5466">
        <v>126505</v>
      </c>
      <c r="AE5466">
        <v>84.9</v>
      </c>
      <c r="AF5466">
        <v>33.5</v>
      </c>
      <c r="AG5466" t="s">
        <v>64</v>
      </c>
      <c r="AH5466" t="s">
        <v>68</v>
      </c>
      <c r="AI5466" t="s">
        <v>43</v>
      </c>
      <c r="AJ5466">
        <v>100</v>
      </c>
      <c r="AK5466">
        <v>512</v>
      </c>
      <c r="AL5466">
        <v>5.4699999999999999E-2</v>
      </c>
      <c r="AM5466">
        <v>0.96140000000000003</v>
      </c>
      <c r="AN5466">
        <v>0.99139999999999995</v>
      </c>
      <c r="AO5466">
        <f>Data[[#This Row],[labeller_confidence_score]]-Data[[#This Row],[cytodiffusion_classification_confidence]]</f>
        <v>2.9999999999999916E-2</v>
      </c>
    </row>
    <row r="5467" spans="1:41" x14ac:dyDescent="0.3">
      <c r="A5467" t="s">
        <v>5540</v>
      </c>
      <c r="B5467" t="s">
        <v>133</v>
      </c>
      <c r="C5467">
        <v>1</v>
      </c>
      <c r="D5467" t="s">
        <v>104</v>
      </c>
      <c r="E5467">
        <v>8.57</v>
      </c>
      <c r="F5467">
        <v>0</v>
      </c>
      <c r="G5467">
        <v>0</v>
      </c>
      <c r="H5467">
        <v>1</v>
      </c>
      <c r="I5467">
        <f>Data[[#This Row],[nucleus_area_pct]]/Data[[#This Row],[cytoplasm_ratio]]</f>
        <v>0</v>
      </c>
      <c r="J5467">
        <v>0.58199999999999996</v>
      </c>
      <c r="K5467">
        <v>0.67800000000000005</v>
      </c>
      <c r="L5467">
        <v>0.54</v>
      </c>
      <c r="M5467">
        <v>1</v>
      </c>
      <c r="N5467">
        <v>0.83799999999999997</v>
      </c>
      <c r="O5467">
        <v>188</v>
      </c>
      <c r="P5467">
        <v>49</v>
      </c>
      <c r="Q5467">
        <v>247</v>
      </c>
      <c r="R5467">
        <v>129</v>
      </c>
      <c r="S5467">
        <v>113</v>
      </c>
      <c r="T5467">
        <f>(Data[[#This Row],[mean_r]]/256)*100</f>
        <v>96.484375</v>
      </c>
      <c r="U5467">
        <f>(Data[[#This Row],[mean_g]]/256)*100</f>
        <v>50.390625</v>
      </c>
      <c r="V5467">
        <f>(Data[[#This Row],[mean_b]]/256)*100</f>
        <v>44.140625</v>
      </c>
      <c r="W5467">
        <v>0.46400000000000002</v>
      </c>
      <c r="X5467" t="s">
        <v>39</v>
      </c>
      <c r="Y5467" t="s">
        <v>45</v>
      </c>
      <c r="Z5467">
        <v>9577</v>
      </c>
      <c r="AA5467">
        <v>5.55</v>
      </c>
      <c r="AB5467">
        <v>14.4</v>
      </c>
      <c r="AC5467">
        <v>35.799999999999997</v>
      </c>
      <c r="AD5467">
        <v>216107</v>
      </c>
      <c r="AE5467">
        <v>94.3</v>
      </c>
      <c r="AF5467">
        <v>33.1</v>
      </c>
      <c r="AG5467" t="s">
        <v>64</v>
      </c>
      <c r="AH5467" t="s">
        <v>68</v>
      </c>
      <c r="AI5467" t="s">
        <v>52</v>
      </c>
      <c r="AJ5467">
        <v>60</v>
      </c>
      <c r="AK5467">
        <v>256</v>
      </c>
      <c r="AL5467">
        <v>0.88260000000000005</v>
      </c>
      <c r="AM5467">
        <v>0.76249999999999996</v>
      </c>
      <c r="AN5467">
        <v>0.81210000000000004</v>
      </c>
      <c r="AO5467">
        <f>Data[[#This Row],[labeller_confidence_score]]-Data[[#This Row],[cytodiffusion_classification_confidence]]</f>
        <v>4.9600000000000088E-2</v>
      </c>
    </row>
    <row r="5468" spans="1:41" x14ac:dyDescent="0.3">
      <c r="A5468" t="s">
        <v>5541</v>
      </c>
      <c r="B5468" t="s">
        <v>106</v>
      </c>
      <c r="C5468">
        <v>1</v>
      </c>
      <c r="D5468" t="s">
        <v>82</v>
      </c>
      <c r="E5468">
        <v>12.64</v>
      </c>
      <c r="F5468">
        <v>81</v>
      </c>
      <c r="G5468">
        <v>0.33400000000000002</v>
      </c>
      <c r="H5468">
        <v>0.217</v>
      </c>
      <c r="I5468">
        <f>Data[[#This Row],[nucleus_area_pct]]/Data[[#This Row],[cytoplasm_ratio]]</f>
        <v>373.27188940092168</v>
      </c>
      <c r="J5468">
        <v>0.82699999999999996</v>
      </c>
      <c r="K5468">
        <v>0.13500000000000001</v>
      </c>
      <c r="L5468">
        <v>0.67</v>
      </c>
      <c r="M5468">
        <v>1</v>
      </c>
      <c r="N5468">
        <v>0.92600000000000005</v>
      </c>
      <c r="O5468">
        <v>561</v>
      </c>
      <c r="P5468">
        <v>94</v>
      </c>
      <c r="Q5468">
        <v>214</v>
      </c>
      <c r="R5468">
        <v>132</v>
      </c>
      <c r="S5468">
        <v>215</v>
      </c>
      <c r="T5468">
        <f>(Data[[#This Row],[mean_r]]/256)*100</f>
        <v>83.59375</v>
      </c>
      <c r="U5468">
        <f>(Data[[#This Row],[mean_g]]/256)*100</f>
        <v>51.5625</v>
      </c>
      <c r="V5468">
        <f>(Data[[#This Row],[mean_b]]/256)*100</f>
        <v>83.984375</v>
      </c>
      <c r="W5468">
        <v>0.61</v>
      </c>
      <c r="X5468" t="s">
        <v>51</v>
      </c>
      <c r="Y5468" t="s">
        <v>40</v>
      </c>
      <c r="Z5468">
        <v>1000</v>
      </c>
      <c r="AA5468">
        <v>2.89</v>
      </c>
      <c r="AB5468">
        <v>12.9</v>
      </c>
      <c r="AC5468">
        <v>48</v>
      </c>
      <c r="AD5468">
        <v>275476</v>
      </c>
      <c r="AE5468">
        <v>72.8</v>
      </c>
      <c r="AF5468">
        <v>31.7</v>
      </c>
      <c r="AG5468" t="s">
        <v>64</v>
      </c>
      <c r="AH5468" t="s">
        <v>42</v>
      </c>
      <c r="AI5468" t="s">
        <v>43</v>
      </c>
      <c r="AJ5468">
        <v>60</v>
      </c>
      <c r="AK5468">
        <v>256</v>
      </c>
      <c r="AL5468">
        <v>0.90569999999999995</v>
      </c>
      <c r="AM5468">
        <v>0.49530000000000002</v>
      </c>
      <c r="AN5468">
        <v>0.62160000000000004</v>
      </c>
      <c r="AO5468">
        <f>Data[[#This Row],[labeller_confidence_score]]-Data[[#This Row],[cytodiffusion_classification_confidence]]</f>
        <v>0.12630000000000002</v>
      </c>
    </row>
    <row r="5469" spans="1:41" x14ac:dyDescent="0.3">
      <c r="A5469" t="s">
        <v>5542</v>
      </c>
      <c r="B5469" t="s">
        <v>81</v>
      </c>
      <c r="C5469">
        <v>1</v>
      </c>
      <c r="D5469" t="s">
        <v>82</v>
      </c>
      <c r="E5469">
        <v>18.739999999999998</v>
      </c>
      <c r="F5469">
        <v>77.900000000000006</v>
      </c>
      <c r="G5469">
        <v>0.45</v>
      </c>
      <c r="H5469">
        <v>0.17199999999999999</v>
      </c>
      <c r="I5469">
        <f>Data[[#This Row],[nucleus_area_pct]]/Data[[#This Row],[cytoplasm_ratio]]</f>
        <v>452.90697674418612</v>
      </c>
      <c r="J5469">
        <v>0.8</v>
      </c>
      <c r="K5469">
        <v>0.27200000000000002</v>
      </c>
      <c r="L5469">
        <v>1.1399999999999999</v>
      </c>
      <c r="M5469">
        <v>1</v>
      </c>
      <c r="N5469">
        <v>0.85899999999999999</v>
      </c>
      <c r="O5469">
        <v>712</v>
      </c>
      <c r="P5469">
        <v>92</v>
      </c>
      <c r="Q5469">
        <v>225</v>
      </c>
      <c r="R5469">
        <v>157</v>
      </c>
      <c r="S5469">
        <v>182</v>
      </c>
      <c r="T5469">
        <f>(Data[[#This Row],[mean_r]]/256)*100</f>
        <v>87.890625</v>
      </c>
      <c r="U5469">
        <f>(Data[[#This Row],[mean_g]]/256)*100</f>
        <v>61.328125</v>
      </c>
      <c r="V5469">
        <f>(Data[[#This Row],[mean_b]]/256)*100</f>
        <v>71.09375</v>
      </c>
      <c r="W5469">
        <v>0.72399999999999998</v>
      </c>
      <c r="X5469" t="s">
        <v>51</v>
      </c>
      <c r="Y5469" t="s">
        <v>45</v>
      </c>
      <c r="Z5469">
        <v>6238</v>
      </c>
      <c r="AA5469">
        <v>5.1100000000000003</v>
      </c>
      <c r="AB5469">
        <v>12.6</v>
      </c>
      <c r="AC5469">
        <v>37.5</v>
      </c>
      <c r="AD5469">
        <v>180484</v>
      </c>
      <c r="AE5469">
        <v>84.1</v>
      </c>
      <c r="AF5469">
        <v>36.1</v>
      </c>
      <c r="AG5469" t="s">
        <v>64</v>
      </c>
      <c r="AH5469" t="s">
        <v>68</v>
      </c>
      <c r="AI5469" t="s">
        <v>43</v>
      </c>
      <c r="AJ5469">
        <v>100</v>
      </c>
      <c r="AK5469">
        <v>224</v>
      </c>
      <c r="AL5469">
        <v>0.68359999999999999</v>
      </c>
      <c r="AM5469">
        <v>0.69899999999999995</v>
      </c>
      <c r="AN5469">
        <v>0.69740000000000002</v>
      </c>
      <c r="AO5469">
        <f>Data[[#This Row],[labeller_confidence_score]]-Data[[#This Row],[cytodiffusion_classification_confidence]]</f>
        <v>-1.5999999999999348E-3</v>
      </c>
    </row>
    <row r="5470" spans="1:41" x14ac:dyDescent="0.3">
      <c r="A5470" t="s">
        <v>5543</v>
      </c>
      <c r="B5470" t="s">
        <v>49</v>
      </c>
      <c r="C5470">
        <v>0</v>
      </c>
      <c r="D5470" t="s">
        <v>50</v>
      </c>
      <c r="E5470">
        <v>12.21</v>
      </c>
      <c r="F5470">
        <v>58.1</v>
      </c>
      <c r="G5470">
        <v>0.63500000000000001</v>
      </c>
      <c r="H5470">
        <v>0.441</v>
      </c>
      <c r="I5470">
        <f>Data[[#This Row],[nucleus_area_pct]]/Data[[#This Row],[cytoplasm_ratio]]</f>
        <v>131.74603174603175</v>
      </c>
      <c r="J5470">
        <v>0.85499999999999998</v>
      </c>
      <c r="K5470">
        <v>0.309</v>
      </c>
      <c r="L5470">
        <v>2.73</v>
      </c>
      <c r="M5470">
        <v>3.8</v>
      </c>
      <c r="N5470">
        <v>0.80200000000000005</v>
      </c>
      <c r="O5470">
        <v>433</v>
      </c>
      <c r="P5470">
        <v>87</v>
      </c>
      <c r="Q5470">
        <v>215</v>
      </c>
      <c r="R5470">
        <v>163</v>
      </c>
      <c r="S5470">
        <v>171</v>
      </c>
      <c r="T5470">
        <f>(Data[[#This Row],[mean_r]]/256)*100</f>
        <v>83.984375</v>
      </c>
      <c r="U5470">
        <f>(Data[[#This Row],[mean_g]]/256)*100</f>
        <v>63.671875</v>
      </c>
      <c r="V5470">
        <f>(Data[[#This Row],[mean_b]]/256)*100</f>
        <v>66.796875</v>
      </c>
      <c r="W5470">
        <v>0.53100000000000003</v>
      </c>
      <c r="X5470" t="s">
        <v>51</v>
      </c>
      <c r="Y5470" t="s">
        <v>40</v>
      </c>
      <c r="Z5470">
        <v>6818</v>
      </c>
      <c r="AA5470">
        <v>4.92</v>
      </c>
      <c r="AB5470">
        <v>15.5</v>
      </c>
      <c r="AC5470">
        <v>40.799999999999997</v>
      </c>
      <c r="AD5470">
        <v>189495</v>
      </c>
      <c r="AE5470">
        <v>86.1</v>
      </c>
      <c r="AF5470">
        <v>31.4</v>
      </c>
      <c r="AG5470" t="s">
        <v>64</v>
      </c>
      <c r="AH5470" t="s">
        <v>68</v>
      </c>
      <c r="AI5470" t="s">
        <v>43</v>
      </c>
      <c r="AJ5470">
        <v>40</v>
      </c>
      <c r="AK5470">
        <v>360</v>
      </c>
      <c r="AL5470">
        <v>0.1173</v>
      </c>
      <c r="AM5470">
        <v>0.74750000000000005</v>
      </c>
      <c r="AN5470">
        <v>0.9798</v>
      </c>
      <c r="AO5470">
        <f>Data[[#This Row],[labeller_confidence_score]]-Data[[#This Row],[cytodiffusion_classification_confidence]]</f>
        <v>0.23229999999999995</v>
      </c>
    </row>
    <row r="5471" spans="1:41" x14ac:dyDescent="0.3">
      <c r="A5471" t="s">
        <v>5544</v>
      </c>
      <c r="B5471" t="s">
        <v>49</v>
      </c>
      <c r="C5471">
        <v>0</v>
      </c>
      <c r="D5471" t="s">
        <v>50</v>
      </c>
      <c r="E5471">
        <v>9.2899999999999991</v>
      </c>
      <c r="F5471">
        <v>54</v>
      </c>
      <c r="G5471">
        <v>0.46400000000000002</v>
      </c>
      <c r="H5471">
        <v>0.33200000000000002</v>
      </c>
      <c r="I5471">
        <f>Data[[#This Row],[nucleus_area_pct]]/Data[[#This Row],[cytoplasm_ratio]]</f>
        <v>162.65060240963854</v>
      </c>
      <c r="J5471">
        <v>0.70799999999999996</v>
      </c>
      <c r="K5471">
        <v>0.38100000000000001</v>
      </c>
      <c r="L5471">
        <v>2.84</v>
      </c>
      <c r="M5471">
        <v>4</v>
      </c>
      <c r="N5471">
        <v>0.80900000000000005</v>
      </c>
      <c r="O5471">
        <v>403</v>
      </c>
      <c r="P5471">
        <v>69</v>
      </c>
      <c r="Q5471">
        <v>208</v>
      </c>
      <c r="R5471">
        <v>153</v>
      </c>
      <c r="S5471">
        <v>172</v>
      </c>
      <c r="T5471">
        <f>(Data[[#This Row],[mean_r]]/256)*100</f>
        <v>81.25</v>
      </c>
      <c r="U5471">
        <f>(Data[[#This Row],[mean_g]]/256)*100</f>
        <v>59.765625</v>
      </c>
      <c r="V5471">
        <f>(Data[[#This Row],[mean_b]]/256)*100</f>
        <v>67.1875</v>
      </c>
      <c r="W5471">
        <v>0.71899999999999997</v>
      </c>
      <c r="X5471" t="s">
        <v>39</v>
      </c>
      <c r="Y5471" t="s">
        <v>40</v>
      </c>
      <c r="Z5471">
        <v>5439</v>
      </c>
      <c r="AA5471">
        <v>4.95</v>
      </c>
      <c r="AB5471">
        <v>14.8</v>
      </c>
      <c r="AC5471">
        <v>41.9</v>
      </c>
      <c r="AD5471">
        <v>351990</v>
      </c>
      <c r="AE5471">
        <v>98.5</v>
      </c>
      <c r="AF5471">
        <v>33.6</v>
      </c>
      <c r="AG5471" t="s">
        <v>64</v>
      </c>
      <c r="AH5471" t="s">
        <v>42</v>
      </c>
      <c r="AI5471" t="s">
        <v>43</v>
      </c>
      <c r="AJ5471">
        <v>100</v>
      </c>
      <c r="AK5471">
        <v>512</v>
      </c>
      <c r="AL5471">
        <v>9.6000000000000002E-2</v>
      </c>
      <c r="AM5471">
        <v>0.9335</v>
      </c>
      <c r="AN5471">
        <v>0.85360000000000003</v>
      </c>
      <c r="AO5471">
        <f>Data[[#This Row],[labeller_confidence_score]]-Data[[#This Row],[cytodiffusion_classification_confidence]]</f>
        <v>-7.9899999999999971E-2</v>
      </c>
    </row>
    <row r="5472" spans="1:41" x14ac:dyDescent="0.3">
      <c r="A5472" t="s">
        <v>5545</v>
      </c>
      <c r="B5472" t="s">
        <v>120</v>
      </c>
      <c r="C5472">
        <v>1</v>
      </c>
      <c r="D5472" t="s">
        <v>104</v>
      </c>
      <c r="E5472">
        <v>5.89</v>
      </c>
      <c r="F5472">
        <v>0</v>
      </c>
      <c r="G5472">
        <v>0</v>
      </c>
      <c r="H5472">
        <v>1</v>
      </c>
      <c r="I5472">
        <f>Data[[#This Row],[nucleus_area_pct]]/Data[[#This Row],[cytoplasm_ratio]]</f>
        <v>0</v>
      </c>
      <c r="J5472">
        <v>0.91800000000000004</v>
      </c>
      <c r="K5472">
        <v>8.2000000000000003E-2</v>
      </c>
      <c r="L5472">
        <v>0.35</v>
      </c>
      <c r="M5472">
        <v>1</v>
      </c>
      <c r="N5472">
        <v>0.98799999999999999</v>
      </c>
      <c r="O5472">
        <v>134</v>
      </c>
      <c r="P5472">
        <v>51</v>
      </c>
      <c r="Q5472">
        <v>232</v>
      </c>
      <c r="R5472">
        <v>130</v>
      </c>
      <c r="S5472">
        <v>124</v>
      </c>
      <c r="T5472">
        <f>(Data[[#This Row],[mean_r]]/256)*100</f>
        <v>90.625</v>
      </c>
      <c r="U5472">
        <f>(Data[[#This Row],[mean_g]]/256)*100</f>
        <v>50.78125</v>
      </c>
      <c r="V5472">
        <f>(Data[[#This Row],[mean_b]]/256)*100</f>
        <v>48.4375</v>
      </c>
      <c r="W5472">
        <v>0.54700000000000004</v>
      </c>
      <c r="X5472" t="s">
        <v>51</v>
      </c>
      <c r="Y5472" t="s">
        <v>45</v>
      </c>
      <c r="Z5472">
        <v>9315</v>
      </c>
      <c r="AA5472">
        <v>5.07</v>
      </c>
      <c r="AB5472">
        <v>16.399999999999999</v>
      </c>
      <c r="AC5472">
        <v>43.4</v>
      </c>
      <c r="AD5472">
        <v>174341</v>
      </c>
      <c r="AE5472">
        <v>66.900000000000006</v>
      </c>
      <c r="AF5472">
        <v>31.5</v>
      </c>
      <c r="AG5472" t="s">
        <v>41</v>
      </c>
      <c r="AH5472" t="s">
        <v>68</v>
      </c>
      <c r="AI5472" t="s">
        <v>56</v>
      </c>
      <c r="AJ5472">
        <v>100</v>
      </c>
      <c r="AK5472">
        <v>256</v>
      </c>
      <c r="AL5472">
        <v>0.72619999999999996</v>
      </c>
      <c r="AM5472">
        <v>0.70660000000000001</v>
      </c>
      <c r="AN5472">
        <v>0.79079999999999995</v>
      </c>
      <c r="AO5472">
        <f>Data[[#This Row],[labeller_confidence_score]]-Data[[#This Row],[cytodiffusion_classification_confidence]]</f>
        <v>8.4199999999999942E-2</v>
      </c>
    </row>
    <row r="5473" spans="1:41" x14ac:dyDescent="0.3">
      <c r="A5473" t="s">
        <v>5546</v>
      </c>
      <c r="B5473" t="s">
        <v>37</v>
      </c>
      <c r="C5473">
        <v>1</v>
      </c>
      <c r="D5473" t="s">
        <v>38</v>
      </c>
      <c r="E5473">
        <v>13.31</v>
      </c>
      <c r="F5473">
        <v>59.1</v>
      </c>
      <c r="G5473">
        <v>0.61399999999999999</v>
      </c>
      <c r="H5473">
        <v>0.3</v>
      </c>
      <c r="I5473">
        <f>Data[[#This Row],[nucleus_area_pct]]/Data[[#This Row],[cytoplasm_ratio]]</f>
        <v>197</v>
      </c>
      <c r="J5473">
        <v>0.68200000000000005</v>
      </c>
      <c r="K5473">
        <v>0.53800000000000003</v>
      </c>
      <c r="L5473">
        <v>2.7</v>
      </c>
      <c r="M5473">
        <v>6</v>
      </c>
      <c r="N5473">
        <v>0.79</v>
      </c>
      <c r="O5473">
        <v>642</v>
      </c>
      <c r="P5473">
        <v>78</v>
      </c>
      <c r="Q5473">
        <v>230</v>
      </c>
      <c r="R5473">
        <v>164</v>
      </c>
      <c r="S5473">
        <v>186</v>
      </c>
      <c r="T5473">
        <f>(Data[[#This Row],[mean_r]]/256)*100</f>
        <v>89.84375</v>
      </c>
      <c r="U5473">
        <f>(Data[[#This Row],[mean_g]]/256)*100</f>
        <v>64.0625</v>
      </c>
      <c r="V5473">
        <f>(Data[[#This Row],[mean_b]]/256)*100</f>
        <v>72.65625</v>
      </c>
      <c r="W5473">
        <v>0.60899999999999999</v>
      </c>
      <c r="X5473" t="s">
        <v>51</v>
      </c>
      <c r="Y5473" t="s">
        <v>45</v>
      </c>
      <c r="Z5473">
        <v>8053</v>
      </c>
      <c r="AA5473">
        <v>6.25</v>
      </c>
      <c r="AB5473">
        <v>11.1</v>
      </c>
      <c r="AC5473">
        <v>43.4</v>
      </c>
      <c r="AD5473">
        <v>242886</v>
      </c>
      <c r="AE5473">
        <v>82.6</v>
      </c>
      <c r="AF5473">
        <v>32.6</v>
      </c>
      <c r="AG5473" t="s">
        <v>64</v>
      </c>
      <c r="AH5473" t="s">
        <v>42</v>
      </c>
      <c r="AI5473" t="s">
        <v>56</v>
      </c>
      <c r="AJ5473">
        <v>100</v>
      </c>
      <c r="AK5473">
        <v>512</v>
      </c>
      <c r="AL5473">
        <v>1</v>
      </c>
      <c r="AM5473">
        <v>0.70720000000000005</v>
      </c>
      <c r="AN5473">
        <v>0.76400000000000001</v>
      </c>
      <c r="AO5473">
        <f>Data[[#This Row],[labeller_confidence_score]]-Data[[#This Row],[cytodiffusion_classification_confidence]]</f>
        <v>5.6799999999999962E-2</v>
      </c>
    </row>
    <row r="5474" spans="1:41" x14ac:dyDescent="0.3">
      <c r="A5474" t="s">
        <v>5547</v>
      </c>
      <c r="B5474" t="s">
        <v>110</v>
      </c>
      <c r="C5474">
        <v>1</v>
      </c>
      <c r="D5474" t="s">
        <v>104</v>
      </c>
      <c r="E5474">
        <v>8.98</v>
      </c>
      <c r="F5474">
        <v>0</v>
      </c>
      <c r="G5474">
        <v>0</v>
      </c>
      <c r="H5474">
        <v>1</v>
      </c>
      <c r="I5474">
        <f>Data[[#This Row],[nucleus_area_pct]]/Data[[#This Row],[cytoplasm_ratio]]</f>
        <v>0</v>
      </c>
      <c r="J5474">
        <v>0.83299999999999996</v>
      </c>
      <c r="K5474">
        <v>0.25600000000000001</v>
      </c>
      <c r="L5474">
        <v>0.75</v>
      </c>
      <c r="M5474">
        <v>1</v>
      </c>
      <c r="N5474">
        <v>0.92600000000000005</v>
      </c>
      <c r="O5474">
        <v>185</v>
      </c>
      <c r="P5474">
        <v>50</v>
      </c>
      <c r="Q5474">
        <v>221</v>
      </c>
      <c r="R5474">
        <v>111</v>
      </c>
      <c r="S5474">
        <v>122</v>
      </c>
      <c r="T5474">
        <f>(Data[[#This Row],[mean_r]]/256)*100</f>
        <v>86.328125</v>
      </c>
      <c r="U5474">
        <f>(Data[[#This Row],[mean_g]]/256)*100</f>
        <v>43.359375</v>
      </c>
      <c r="V5474">
        <f>(Data[[#This Row],[mean_b]]/256)*100</f>
        <v>47.65625</v>
      </c>
      <c r="W5474">
        <v>0.51600000000000001</v>
      </c>
      <c r="X5474" t="s">
        <v>63</v>
      </c>
      <c r="Y5474" t="s">
        <v>40</v>
      </c>
      <c r="Z5474">
        <v>6039</v>
      </c>
      <c r="AA5474">
        <v>6.12</v>
      </c>
      <c r="AB5474">
        <v>13.6</v>
      </c>
      <c r="AC5474">
        <v>45.1</v>
      </c>
      <c r="AD5474">
        <v>275196</v>
      </c>
      <c r="AE5474">
        <v>77.8</v>
      </c>
      <c r="AF5474">
        <v>33.799999999999997</v>
      </c>
      <c r="AG5474" t="s">
        <v>46</v>
      </c>
      <c r="AH5474" t="s">
        <v>47</v>
      </c>
      <c r="AI5474" t="s">
        <v>56</v>
      </c>
      <c r="AJ5474">
        <v>100</v>
      </c>
      <c r="AK5474">
        <v>256</v>
      </c>
      <c r="AL5474">
        <v>0.88680000000000003</v>
      </c>
      <c r="AM5474">
        <v>0.77649999999999997</v>
      </c>
      <c r="AN5474">
        <v>0.85799999999999998</v>
      </c>
      <c r="AO5474">
        <f>Data[[#This Row],[labeller_confidence_score]]-Data[[#This Row],[cytodiffusion_classification_confidence]]</f>
        <v>8.1500000000000017E-2</v>
      </c>
    </row>
    <row r="5475" spans="1:41" x14ac:dyDescent="0.3">
      <c r="A5475" t="s">
        <v>5548</v>
      </c>
      <c r="B5475" t="s">
        <v>49</v>
      </c>
      <c r="C5475">
        <v>0</v>
      </c>
      <c r="D5475" t="s">
        <v>50</v>
      </c>
      <c r="E5475">
        <v>12.66</v>
      </c>
      <c r="F5475">
        <v>51.3</v>
      </c>
      <c r="G5475">
        <v>0.52600000000000002</v>
      </c>
      <c r="H5475">
        <v>0.35199999999999998</v>
      </c>
      <c r="I5475">
        <f>Data[[#This Row],[nucleus_area_pct]]/Data[[#This Row],[cytoplasm_ratio]]</f>
        <v>145.73863636363637</v>
      </c>
      <c r="J5475">
        <v>0.79100000000000004</v>
      </c>
      <c r="K5475">
        <v>0.376</v>
      </c>
      <c r="L5475">
        <v>2.84</v>
      </c>
      <c r="M5475">
        <v>3.4</v>
      </c>
      <c r="N5475">
        <v>0.82899999999999996</v>
      </c>
      <c r="O5475">
        <v>379</v>
      </c>
      <c r="P5475">
        <v>60</v>
      </c>
      <c r="Q5475">
        <v>237</v>
      </c>
      <c r="R5475">
        <v>150</v>
      </c>
      <c r="S5475">
        <v>183</v>
      </c>
      <c r="T5475">
        <f>(Data[[#This Row],[mean_r]]/256)*100</f>
        <v>92.578125</v>
      </c>
      <c r="U5475">
        <f>(Data[[#This Row],[mean_g]]/256)*100</f>
        <v>58.59375</v>
      </c>
      <c r="V5475">
        <f>(Data[[#This Row],[mean_b]]/256)*100</f>
        <v>71.484375</v>
      </c>
      <c r="W5475">
        <v>0.72099999999999997</v>
      </c>
      <c r="X5475" t="s">
        <v>63</v>
      </c>
      <c r="Y5475" t="s">
        <v>45</v>
      </c>
      <c r="Z5475">
        <v>15822</v>
      </c>
      <c r="AA5475">
        <v>5.41</v>
      </c>
      <c r="AB5475">
        <v>13.4</v>
      </c>
      <c r="AC5475">
        <v>46.6</v>
      </c>
      <c r="AD5475">
        <v>317823</v>
      </c>
      <c r="AE5475">
        <v>95</v>
      </c>
      <c r="AF5475">
        <v>32.5</v>
      </c>
      <c r="AG5475" t="s">
        <v>46</v>
      </c>
      <c r="AH5475" t="s">
        <v>68</v>
      </c>
      <c r="AI5475" t="s">
        <v>52</v>
      </c>
      <c r="AJ5475">
        <v>60</v>
      </c>
      <c r="AK5475">
        <v>512</v>
      </c>
      <c r="AL5475">
        <v>2.12E-2</v>
      </c>
      <c r="AM5475">
        <v>0.92079999999999995</v>
      </c>
      <c r="AN5475">
        <v>0.96870000000000001</v>
      </c>
      <c r="AO5475">
        <f>Data[[#This Row],[labeller_confidence_score]]-Data[[#This Row],[cytodiffusion_classification_confidence]]</f>
        <v>4.7900000000000054E-2</v>
      </c>
    </row>
    <row r="5476" spans="1:41" x14ac:dyDescent="0.3">
      <c r="A5476" t="s">
        <v>5549</v>
      </c>
      <c r="B5476" t="s">
        <v>54</v>
      </c>
      <c r="C5476">
        <v>0</v>
      </c>
      <c r="D5476" t="s">
        <v>54</v>
      </c>
      <c r="E5476">
        <v>7.23</v>
      </c>
      <c r="F5476">
        <v>0</v>
      </c>
      <c r="G5476">
        <v>0</v>
      </c>
      <c r="H5476">
        <v>1</v>
      </c>
      <c r="I5476">
        <f>Data[[#This Row],[nucleus_area_pct]]/Data[[#This Row],[cytoplasm_ratio]]</f>
        <v>0</v>
      </c>
      <c r="J5476">
        <v>0.94099999999999995</v>
      </c>
      <c r="K5476">
        <v>0.23899999999999999</v>
      </c>
      <c r="L5476">
        <v>0.52</v>
      </c>
      <c r="M5476">
        <v>1</v>
      </c>
      <c r="N5476">
        <v>0.93300000000000005</v>
      </c>
      <c r="O5476">
        <v>205</v>
      </c>
      <c r="P5476">
        <v>43</v>
      </c>
      <c r="Q5476">
        <v>231</v>
      </c>
      <c r="R5476">
        <v>141</v>
      </c>
      <c r="S5476">
        <v>124</v>
      </c>
      <c r="T5476">
        <f>(Data[[#This Row],[mean_r]]/256)*100</f>
        <v>90.234375</v>
      </c>
      <c r="U5476">
        <f>(Data[[#This Row],[mean_g]]/256)*100</f>
        <v>55.078125</v>
      </c>
      <c r="V5476">
        <f>(Data[[#This Row],[mean_b]]/256)*100</f>
        <v>48.4375</v>
      </c>
      <c r="W5476">
        <v>0.499</v>
      </c>
      <c r="X5476" t="s">
        <v>51</v>
      </c>
      <c r="Y5476" t="s">
        <v>40</v>
      </c>
      <c r="Z5476">
        <v>8081</v>
      </c>
      <c r="AA5476">
        <v>4.84</v>
      </c>
      <c r="AB5476">
        <v>15.1</v>
      </c>
      <c r="AC5476">
        <v>41.7</v>
      </c>
      <c r="AD5476">
        <v>232039</v>
      </c>
      <c r="AE5476">
        <v>94.9</v>
      </c>
      <c r="AF5476">
        <v>33.700000000000003</v>
      </c>
      <c r="AG5476" t="s">
        <v>46</v>
      </c>
      <c r="AH5476" t="s">
        <v>68</v>
      </c>
      <c r="AI5476" t="s">
        <v>56</v>
      </c>
      <c r="AJ5476">
        <v>100</v>
      </c>
      <c r="AK5476">
        <v>256</v>
      </c>
      <c r="AL5476">
        <v>8.6099999999999996E-2</v>
      </c>
      <c r="AM5476">
        <v>0.91359999999999997</v>
      </c>
      <c r="AN5476">
        <v>0.92220000000000002</v>
      </c>
      <c r="AO5476">
        <f>Data[[#This Row],[labeller_confidence_score]]-Data[[#This Row],[cytodiffusion_classification_confidence]]</f>
        <v>8.600000000000052E-3</v>
      </c>
    </row>
    <row r="5477" spans="1:41" x14ac:dyDescent="0.3">
      <c r="A5477" t="s">
        <v>5550</v>
      </c>
      <c r="B5477" t="s">
        <v>54</v>
      </c>
      <c r="C5477">
        <v>0</v>
      </c>
      <c r="D5477" t="s">
        <v>54</v>
      </c>
      <c r="E5477">
        <v>7.27</v>
      </c>
      <c r="F5477">
        <v>0</v>
      </c>
      <c r="G5477">
        <v>0</v>
      </c>
      <c r="H5477">
        <v>1</v>
      </c>
      <c r="I5477">
        <f>Data[[#This Row],[nucleus_area_pct]]/Data[[#This Row],[cytoplasm_ratio]]</f>
        <v>0</v>
      </c>
      <c r="J5477">
        <v>0.89600000000000002</v>
      </c>
      <c r="K5477">
        <v>7.9000000000000001E-2</v>
      </c>
      <c r="L5477">
        <v>0.66</v>
      </c>
      <c r="M5477">
        <v>1</v>
      </c>
      <c r="N5477">
        <v>0.96599999999999997</v>
      </c>
      <c r="O5477">
        <v>210</v>
      </c>
      <c r="P5477">
        <v>48</v>
      </c>
      <c r="Q5477">
        <v>231</v>
      </c>
      <c r="R5477">
        <v>135</v>
      </c>
      <c r="S5477">
        <v>116</v>
      </c>
      <c r="T5477">
        <f>(Data[[#This Row],[mean_r]]/256)*100</f>
        <v>90.234375</v>
      </c>
      <c r="U5477">
        <f>(Data[[#This Row],[mean_g]]/256)*100</f>
        <v>52.734375</v>
      </c>
      <c r="V5477">
        <f>(Data[[#This Row],[mean_b]]/256)*100</f>
        <v>45.3125</v>
      </c>
      <c r="W5477">
        <v>0.48199999999999998</v>
      </c>
      <c r="X5477" t="s">
        <v>51</v>
      </c>
      <c r="Y5477" t="s">
        <v>40</v>
      </c>
      <c r="Z5477">
        <v>9447</v>
      </c>
      <c r="AA5477">
        <v>6.03</v>
      </c>
      <c r="AB5477">
        <v>11.9</v>
      </c>
      <c r="AC5477">
        <v>40.700000000000003</v>
      </c>
      <c r="AD5477">
        <v>260143</v>
      </c>
      <c r="AE5477">
        <v>72.400000000000006</v>
      </c>
      <c r="AF5477">
        <v>32.799999999999997</v>
      </c>
      <c r="AG5477" t="s">
        <v>64</v>
      </c>
      <c r="AH5477" t="s">
        <v>42</v>
      </c>
      <c r="AI5477" t="s">
        <v>52</v>
      </c>
      <c r="AJ5477">
        <v>100</v>
      </c>
      <c r="AK5477">
        <v>256</v>
      </c>
      <c r="AL5477">
        <v>8.8200000000000001E-2</v>
      </c>
      <c r="AM5477">
        <v>0.90839999999999999</v>
      </c>
      <c r="AN5477">
        <v>0.877</v>
      </c>
      <c r="AO5477">
        <f>Data[[#This Row],[labeller_confidence_score]]-Data[[#This Row],[cytodiffusion_classification_confidence]]</f>
        <v>-3.1399999999999983E-2</v>
      </c>
    </row>
    <row r="5478" spans="1:41" x14ac:dyDescent="0.3">
      <c r="A5478" t="s">
        <v>5551</v>
      </c>
      <c r="B5478" t="s">
        <v>85</v>
      </c>
      <c r="C5478">
        <v>0</v>
      </c>
      <c r="D5478" t="s">
        <v>50</v>
      </c>
      <c r="E5478">
        <v>10.45</v>
      </c>
      <c r="F5478">
        <v>58.2</v>
      </c>
      <c r="G5478">
        <v>0.63600000000000001</v>
      </c>
      <c r="H5478">
        <v>0.33500000000000002</v>
      </c>
      <c r="I5478">
        <f>Data[[#This Row],[nucleus_area_pct]]/Data[[#This Row],[cytoplasm_ratio]]</f>
        <v>173.73134328358208</v>
      </c>
      <c r="J5478">
        <v>0.873</v>
      </c>
      <c r="K5478">
        <v>0.28699999999999998</v>
      </c>
      <c r="L5478">
        <v>4.9400000000000004</v>
      </c>
      <c r="M5478">
        <v>2</v>
      </c>
      <c r="N5478">
        <v>0.82199999999999995</v>
      </c>
      <c r="O5478">
        <v>385</v>
      </c>
      <c r="P5478">
        <v>79</v>
      </c>
      <c r="Q5478">
        <v>183</v>
      </c>
      <c r="R5478">
        <v>143</v>
      </c>
      <c r="S5478">
        <v>210</v>
      </c>
      <c r="T5478">
        <f>(Data[[#This Row],[mean_r]]/256)*100</f>
        <v>71.484375</v>
      </c>
      <c r="U5478">
        <f>(Data[[#This Row],[mean_g]]/256)*100</f>
        <v>55.859375</v>
      </c>
      <c r="V5478">
        <f>(Data[[#This Row],[mean_b]]/256)*100</f>
        <v>82.03125</v>
      </c>
      <c r="W5478">
        <v>0.76400000000000001</v>
      </c>
      <c r="X5478" t="s">
        <v>51</v>
      </c>
      <c r="Y5478" t="s">
        <v>40</v>
      </c>
      <c r="Z5478">
        <v>8317</v>
      </c>
      <c r="AA5478">
        <v>3.76</v>
      </c>
      <c r="AB5478">
        <v>11.6</v>
      </c>
      <c r="AC5478">
        <v>43.3</v>
      </c>
      <c r="AD5478">
        <v>298407</v>
      </c>
      <c r="AE5478">
        <v>88</v>
      </c>
      <c r="AF5478">
        <v>33.6</v>
      </c>
      <c r="AG5478" t="s">
        <v>46</v>
      </c>
      <c r="AH5478" t="s">
        <v>47</v>
      </c>
      <c r="AI5478" t="s">
        <v>52</v>
      </c>
      <c r="AJ5478">
        <v>60</v>
      </c>
      <c r="AK5478">
        <v>256</v>
      </c>
      <c r="AL5478">
        <v>4.6100000000000002E-2</v>
      </c>
      <c r="AM5478">
        <v>1</v>
      </c>
      <c r="AN5478">
        <v>0.872</v>
      </c>
      <c r="AO5478">
        <f>Data[[#This Row],[labeller_confidence_score]]-Data[[#This Row],[cytodiffusion_classification_confidence]]</f>
        <v>-0.128</v>
      </c>
    </row>
    <row r="5479" spans="1:41" x14ac:dyDescent="0.3">
      <c r="A5479" t="s">
        <v>5552</v>
      </c>
      <c r="B5479" t="s">
        <v>87</v>
      </c>
      <c r="C5479">
        <v>0</v>
      </c>
      <c r="D5479" t="s">
        <v>50</v>
      </c>
      <c r="E5479">
        <v>13.37</v>
      </c>
      <c r="F5479">
        <v>43.9</v>
      </c>
      <c r="G5479">
        <v>0.54900000000000004</v>
      </c>
      <c r="H5479">
        <v>0.52200000000000002</v>
      </c>
      <c r="I5479">
        <f>Data[[#This Row],[nucleus_area_pct]]/Data[[#This Row],[cytoplasm_ratio]]</f>
        <v>84.099616858237539</v>
      </c>
      <c r="J5479">
        <v>0.75900000000000001</v>
      </c>
      <c r="K5479">
        <v>0.28899999999999998</v>
      </c>
      <c r="L5479">
        <v>3.11</v>
      </c>
      <c r="M5479">
        <v>2.2999999999999998</v>
      </c>
      <c r="N5479">
        <v>0.82499999999999996</v>
      </c>
      <c r="O5479">
        <v>484</v>
      </c>
      <c r="P5479">
        <v>74</v>
      </c>
      <c r="Q5479">
        <v>231</v>
      </c>
      <c r="R5479">
        <v>143</v>
      </c>
      <c r="S5479">
        <v>163</v>
      </c>
      <c r="T5479">
        <f>(Data[[#This Row],[mean_r]]/256)*100</f>
        <v>90.234375</v>
      </c>
      <c r="U5479">
        <f>(Data[[#This Row],[mean_g]]/256)*100</f>
        <v>55.859375</v>
      </c>
      <c r="V5479">
        <f>(Data[[#This Row],[mean_b]]/256)*100</f>
        <v>63.671875</v>
      </c>
      <c r="W5479">
        <v>0.61099999999999999</v>
      </c>
      <c r="X5479" t="s">
        <v>51</v>
      </c>
      <c r="Y5479" t="s">
        <v>40</v>
      </c>
      <c r="Z5479">
        <v>7934</v>
      </c>
      <c r="AA5479">
        <v>5.43</v>
      </c>
      <c r="AB5479">
        <v>12</v>
      </c>
      <c r="AC5479">
        <v>22.3</v>
      </c>
      <c r="AD5479">
        <v>250563</v>
      </c>
      <c r="AE5479">
        <v>78.5</v>
      </c>
      <c r="AF5479">
        <v>31.8</v>
      </c>
      <c r="AG5479" t="s">
        <v>64</v>
      </c>
      <c r="AH5479" t="s">
        <v>68</v>
      </c>
      <c r="AI5479" t="s">
        <v>52</v>
      </c>
      <c r="AJ5479">
        <v>60</v>
      </c>
      <c r="AK5479">
        <v>224</v>
      </c>
      <c r="AL5479">
        <v>8.1799999999999998E-2</v>
      </c>
      <c r="AM5479">
        <v>0.89710000000000001</v>
      </c>
      <c r="AN5479">
        <v>0.88849999999999996</v>
      </c>
      <c r="AO5479">
        <f>Data[[#This Row],[labeller_confidence_score]]-Data[[#This Row],[cytodiffusion_classification_confidence]]</f>
        <v>-8.600000000000052E-3</v>
      </c>
    </row>
    <row r="5480" spans="1:41" x14ac:dyDescent="0.3">
      <c r="A5480" t="s">
        <v>5553</v>
      </c>
      <c r="B5480" t="s">
        <v>110</v>
      </c>
      <c r="C5480">
        <v>1</v>
      </c>
      <c r="D5480" t="s">
        <v>104</v>
      </c>
      <c r="E5480">
        <v>7.38</v>
      </c>
      <c r="F5480">
        <v>0</v>
      </c>
      <c r="G5480">
        <v>0</v>
      </c>
      <c r="H5480">
        <v>1</v>
      </c>
      <c r="I5480">
        <f>Data[[#This Row],[nucleus_area_pct]]/Data[[#This Row],[cytoplasm_ratio]]</f>
        <v>0</v>
      </c>
      <c r="J5480">
        <v>0.85</v>
      </c>
      <c r="K5480">
        <v>0.24199999999999999</v>
      </c>
      <c r="L5480">
        <v>0.83</v>
      </c>
      <c r="M5480">
        <v>1</v>
      </c>
      <c r="N5480">
        <v>0.878</v>
      </c>
      <c r="O5480">
        <v>184</v>
      </c>
      <c r="P5480">
        <v>46</v>
      </c>
      <c r="Q5480">
        <v>213</v>
      </c>
      <c r="R5480">
        <v>123</v>
      </c>
      <c r="S5480">
        <v>137</v>
      </c>
      <c r="T5480">
        <f>(Data[[#This Row],[mean_r]]/256)*100</f>
        <v>83.203125</v>
      </c>
      <c r="U5480">
        <f>(Data[[#This Row],[mean_g]]/256)*100</f>
        <v>48.046875</v>
      </c>
      <c r="V5480">
        <f>(Data[[#This Row],[mean_b]]/256)*100</f>
        <v>53.515625</v>
      </c>
      <c r="W5480">
        <v>0.47399999999999998</v>
      </c>
      <c r="X5480" t="s">
        <v>63</v>
      </c>
      <c r="Y5480" t="s">
        <v>40</v>
      </c>
      <c r="Z5480">
        <v>8497</v>
      </c>
      <c r="AA5480">
        <v>4.9800000000000004</v>
      </c>
      <c r="AB5480">
        <v>13.7</v>
      </c>
      <c r="AC5480">
        <v>37</v>
      </c>
      <c r="AD5480">
        <v>254577</v>
      </c>
      <c r="AE5480">
        <v>79.099999999999994</v>
      </c>
      <c r="AF5480">
        <v>34</v>
      </c>
      <c r="AG5480" t="s">
        <v>46</v>
      </c>
      <c r="AH5480" t="s">
        <v>42</v>
      </c>
      <c r="AI5480" t="s">
        <v>43</v>
      </c>
      <c r="AJ5480">
        <v>40</v>
      </c>
      <c r="AK5480">
        <v>256</v>
      </c>
      <c r="AL5480">
        <v>0.78349999999999997</v>
      </c>
      <c r="AM5480">
        <v>0.75580000000000003</v>
      </c>
      <c r="AN5480">
        <v>0.73560000000000003</v>
      </c>
      <c r="AO5480">
        <f>Data[[#This Row],[labeller_confidence_score]]-Data[[#This Row],[cytodiffusion_classification_confidence]]</f>
        <v>-2.0199999999999996E-2</v>
      </c>
    </row>
    <row r="5481" spans="1:41" x14ac:dyDescent="0.3">
      <c r="A5481" t="s">
        <v>5554</v>
      </c>
      <c r="B5481" t="s">
        <v>74</v>
      </c>
      <c r="C5481">
        <v>0</v>
      </c>
      <c r="D5481" t="s">
        <v>75</v>
      </c>
      <c r="E5481">
        <v>2.63</v>
      </c>
      <c r="F5481">
        <v>0</v>
      </c>
      <c r="G5481">
        <v>0</v>
      </c>
      <c r="H5481">
        <v>1</v>
      </c>
      <c r="I5481">
        <f>Data[[#This Row],[nucleus_area_pct]]/Data[[#This Row],[cytoplasm_ratio]]</f>
        <v>0</v>
      </c>
      <c r="J5481">
        <v>0.70399999999999996</v>
      </c>
      <c r="K5481">
        <v>0.59299999999999997</v>
      </c>
      <c r="L5481">
        <v>2.68</v>
      </c>
      <c r="M5481">
        <v>1</v>
      </c>
      <c r="N5481">
        <v>0.77400000000000002</v>
      </c>
      <c r="O5481">
        <v>27</v>
      </c>
      <c r="P5481">
        <v>19</v>
      </c>
      <c r="Q5481">
        <v>194</v>
      </c>
      <c r="R5481">
        <v>157</v>
      </c>
      <c r="S5481">
        <v>164</v>
      </c>
      <c r="T5481">
        <f>(Data[[#This Row],[mean_r]]/256)*100</f>
        <v>75.78125</v>
      </c>
      <c r="U5481">
        <f>(Data[[#This Row],[mean_g]]/256)*100</f>
        <v>61.328125</v>
      </c>
      <c r="V5481">
        <f>(Data[[#This Row],[mean_b]]/256)*100</f>
        <v>64.0625</v>
      </c>
      <c r="W5481">
        <v>0.623</v>
      </c>
      <c r="X5481" t="s">
        <v>51</v>
      </c>
      <c r="Y5481" t="s">
        <v>40</v>
      </c>
      <c r="Z5481">
        <v>4731</v>
      </c>
      <c r="AA5481">
        <v>3.83</v>
      </c>
      <c r="AB5481">
        <v>10.9</v>
      </c>
      <c r="AC5481">
        <v>46.9</v>
      </c>
      <c r="AD5481">
        <v>309586</v>
      </c>
      <c r="AE5481">
        <v>78.5</v>
      </c>
      <c r="AF5481">
        <v>33.1</v>
      </c>
      <c r="AG5481" t="s">
        <v>41</v>
      </c>
      <c r="AH5481" t="s">
        <v>42</v>
      </c>
      <c r="AI5481" t="s">
        <v>52</v>
      </c>
      <c r="AJ5481">
        <v>60</v>
      </c>
      <c r="AK5481">
        <v>360</v>
      </c>
      <c r="AL5481">
        <v>0.14149999999999999</v>
      </c>
      <c r="AM5481">
        <v>0.79959999999999998</v>
      </c>
      <c r="AN5481">
        <v>0.76929999999999998</v>
      </c>
      <c r="AO5481">
        <f>Data[[#This Row],[labeller_confidence_score]]-Data[[#This Row],[cytodiffusion_classification_confidence]]</f>
        <v>-3.0299999999999994E-2</v>
      </c>
    </row>
    <row r="5482" spans="1:41" x14ac:dyDescent="0.3">
      <c r="A5482" t="s">
        <v>5555</v>
      </c>
      <c r="B5482" t="s">
        <v>120</v>
      </c>
      <c r="C5482">
        <v>1</v>
      </c>
      <c r="D5482" t="s">
        <v>104</v>
      </c>
      <c r="E5482">
        <v>7.03</v>
      </c>
      <c r="F5482">
        <v>0</v>
      </c>
      <c r="G5482">
        <v>0</v>
      </c>
      <c r="H5482">
        <v>1</v>
      </c>
      <c r="I5482">
        <f>Data[[#This Row],[nucleus_area_pct]]/Data[[#This Row],[cytoplasm_ratio]]</f>
        <v>0</v>
      </c>
      <c r="J5482">
        <v>0.97399999999999998</v>
      </c>
      <c r="K5482">
        <v>0.13500000000000001</v>
      </c>
      <c r="L5482">
        <v>0.65</v>
      </c>
      <c r="M5482">
        <v>1</v>
      </c>
      <c r="N5482">
        <v>0.95099999999999996</v>
      </c>
      <c r="O5482">
        <v>163</v>
      </c>
      <c r="P5482">
        <v>36</v>
      </c>
      <c r="Q5482">
        <v>229</v>
      </c>
      <c r="R5482">
        <v>140</v>
      </c>
      <c r="S5482">
        <v>145</v>
      </c>
      <c r="T5482">
        <f>(Data[[#This Row],[mean_r]]/256)*100</f>
        <v>89.453125</v>
      </c>
      <c r="U5482">
        <f>(Data[[#This Row],[mean_g]]/256)*100</f>
        <v>54.6875</v>
      </c>
      <c r="V5482">
        <f>(Data[[#This Row],[mean_b]]/256)*100</f>
        <v>56.640625</v>
      </c>
      <c r="W5482">
        <v>0.52</v>
      </c>
      <c r="X5482" t="s">
        <v>51</v>
      </c>
      <c r="Y5482" t="s">
        <v>45</v>
      </c>
      <c r="Z5482">
        <v>5643</v>
      </c>
      <c r="AA5482">
        <v>5.33</v>
      </c>
      <c r="AB5482">
        <v>12.8</v>
      </c>
      <c r="AC5482">
        <v>40.700000000000003</v>
      </c>
      <c r="AD5482">
        <v>186266</v>
      </c>
      <c r="AE5482">
        <v>99.8</v>
      </c>
      <c r="AF5482">
        <v>32.299999999999997</v>
      </c>
      <c r="AG5482" t="s">
        <v>64</v>
      </c>
      <c r="AH5482" t="s">
        <v>42</v>
      </c>
      <c r="AI5482" t="s">
        <v>56</v>
      </c>
      <c r="AJ5482">
        <v>60</v>
      </c>
      <c r="AK5482">
        <v>512</v>
      </c>
      <c r="AL5482">
        <v>0.84730000000000005</v>
      </c>
      <c r="AM5482">
        <v>0.77229999999999999</v>
      </c>
      <c r="AN5482">
        <v>0.7802</v>
      </c>
      <c r="AO5482">
        <f>Data[[#This Row],[labeller_confidence_score]]-Data[[#This Row],[cytodiffusion_classification_confidence]]</f>
        <v>7.9000000000000181E-3</v>
      </c>
    </row>
    <row r="5483" spans="1:41" x14ac:dyDescent="0.3">
      <c r="A5483" t="s">
        <v>5556</v>
      </c>
      <c r="B5483" t="s">
        <v>103</v>
      </c>
      <c r="C5483">
        <v>1</v>
      </c>
      <c r="D5483" t="s">
        <v>104</v>
      </c>
      <c r="E5483">
        <v>3.55</v>
      </c>
      <c r="F5483">
        <v>0</v>
      </c>
      <c r="G5483">
        <v>0</v>
      </c>
      <c r="H5483">
        <v>1</v>
      </c>
      <c r="I5483">
        <f>Data[[#This Row],[nucleus_area_pct]]/Data[[#This Row],[cytoplasm_ratio]]</f>
        <v>0</v>
      </c>
      <c r="J5483">
        <v>0.46400000000000002</v>
      </c>
      <c r="K5483">
        <v>0.88300000000000001</v>
      </c>
      <c r="L5483">
        <v>0.9</v>
      </c>
      <c r="M5483">
        <v>1</v>
      </c>
      <c r="N5483">
        <v>0.79</v>
      </c>
      <c r="O5483">
        <v>82</v>
      </c>
      <c r="P5483">
        <v>41</v>
      </c>
      <c r="Q5483">
        <v>198</v>
      </c>
      <c r="R5483">
        <v>142</v>
      </c>
      <c r="S5483">
        <v>143</v>
      </c>
      <c r="T5483">
        <f>(Data[[#This Row],[mean_r]]/256)*100</f>
        <v>77.34375</v>
      </c>
      <c r="U5483">
        <f>(Data[[#This Row],[mean_g]]/256)*100</f>
        <v>55.46875</v>
      </c>
      <c r="V5483">
        <f>(Data[[#This Row],[mean_b]]/256)*100</f>
        <v>55.859375</v>
      </c>
      <c r="W5483">
        <v>0.51700000000000002</v>
      </c>
      <c r="X5483" t="s">
        <v>51</v>
      </c>
      <c r="Y5483" t="s">
        <v>45</v>
      </c>
      <c r="Z5483">
        <v>5301</v>
      </c>
      <c r="AA5483">
        <v>4.59</v>
      </c>
      <c r="AB5483">
        <v>12.1</v>
      </c>
      <c r="AC5483">
        <v>29.8</v>
      </c>
      <c r="AD5483">
        <v>344254</v>
      </c>
      <c r="AE5483">
        <v>99.8</v>
      </c>
      <c r="AF5483">
        <v>33.9</v>
      </c>
      <c r="AG5483" t="s">
        <v>64</v>
      </c>
      <c r="AH5483" t="s">
        <v>42</v>
      </c>
      <c r="AI5483" t="s">
        <v>56</v>
      </c>
      <c r="AJ5483">
        <v>60</v>
      </c>
      <c r="AK5483">
        <v>256</v>
      </c>
      <c r="AL5483">
        <v>0.89800000000000002</v>
      </c>
      <c r="AM5483">
        <v>0.71679999999999999</v>
      </c>
      <c r="AN5483">
        <v>0.92530000000000001</v>
      </c>
      <c r="AO5483">
        <f>Data[[#This Row],[labeller_confidence_score]]-Data[[#This Row],[cytodiffusion_classification_confidence]]</f>
        <v>0.20850000000000002</v>
      </c>
    </row>
    <row r="5484" spans="1:41" x14ac:dyDescent="0.3">
      <c r="A5484" t="s">
        <v>5557</v>
      </c>
      <c r="B5484" t="s">
        <v>62</v>
      </c>
      <c r="C5484">
        <v>0</v>
      </c>
      <c r="D5484" t="s">
        <v>50</v>
      </c>
      <c r="E5484">
        <v>8.75</v>
      </c>
      <c r="F5484">
        <v>80.400000000000006</v>
      </c>
      <c r="G5484">
        <v>0.69399999999999995</v>
      </c>
      <c r="H5484">
        <v>0.216</v>
      </c>
      <c r="I5484">
        <f>Data[[#This Row],[nucleus_area_pct]]/Data[[#This Row],[cytoplasm_ratio]]</f>
        <v>372.22222222222223</v>
      </c>
      <c r="J5484">
        <v>0.89900000000000002</v>
      </c>
      <c r="K5484">
        <v>0.185</v>
      </c>
      <c r="L5484">
        <v>1.28</v>
      </c>
      <c r="M5484">
        <v>1.1000000000000001</v>
      </c>
      <c r="N5484">
        <v>0.96599999999999997</v>
      </c>
      <c r="O5484">
        <v>239</v>
      </c>
      <c r="P5484">
        <v>62</v>
      </c>
      <c r="Q5484">
        <v>216</v>
      </c>
      <c r="R5484">
        <v>150</v>
      </c>
      <c r="S5484">
        <v>211</v>
      </c>
      <c r="T5484">
        <f>(Data[[#This Row],[mean_r]]/256)*100</f>
        <v>84.375</v>
      </c>
      <c r="U5484">
        <f>(Data[[#This Row],[mean_g]]/256)*100</f>
        <v>58.59375</v>
      </c>
      <c r="V5484">
        <f>(Data[[#This Row],[mean_b]]/256)*100</f>
        <v>82.421875</v>
      </c>
      <c r="W5484">
        <v>0.67600000000000005</v>
      </c>
      <c r="X5484" t="s">
        <v>51</v>
      </c>
      <c r="Y5484" t="s">
        <v>40</v>
      </c>
      <c r="Z5484">
        <v>7174</v>
      </c>
      <c r="AA5484">
        <v>6.15</v>
      </c>
      <c r="AB5484">
        <v>14.2</v>
      </c>
      <c r="AC5484">
        <v>42.3</v>
      </c>
      <c r="AD5484">
        <v>328591</v>
      </c>
      <c r="AE5484">
        <v>92.3</v>
      </c>
      <c r="AF5484">
        <v>32.799999999999997</v>
      </c>
      <c r="AG5484" t="s">
        <v>64</v>
      </c>
      <c r="AH5484" t="s">
        <v>47</v>
      </c>
      <c r="AI5484" t="s">
        <v>52</v>
      </c>
      <c r="AJ5484">
        <v>100</v>
      </c>
      <c r="AK5484">
        <v>224</v>
      </c>
      <c r="AL5484">
        <v>6.8400000000000002E-2</v>
      </c>
      <c r="AM5484">
        <v>0.9012</v>
      </c>
      <c r="AN5484">
        <v>0.9919</v>
      </c>
      <c r="AO5484">
        <f>Data[[#This Row],[labeller_confidence_score]]-Data[[#This Row],[cytodiffusion_classification_confidence]]</f>
        <v>9.0700000000000003E-2</v>
      </c>
    </row>
    <row r="5485" spans="1:41" x14ac:dyDescent="0.3">
      <c r="A5485" t="s">
        <v>5558</v>
      </c>
      <c r="B5485" t="s">
        <v>62</v>
      </c>
      <c r="C5485">
        <v>0</v>
      </c>
      <c r="D5485" t="s">
        <v>50</v>
      </c>
      <c r="E5485">
        <v>9.8000000000000007</v>
      </c>
      <c r="F5485">
        <v>67.900000000000006</v>
      </c>
      <c r="G5485">
        <v>0.74299999999999999</v>
      </c>
      <c r="H5485">
        <v>0.27</v>
      </c>
      <c r="I5485">
        <f>Data[[#This Row],[nucleus_area_pct]]/Data[[#This Row],[cytoplasm_ratio]]</f>
        <v>251.4814814814815</v>
      </c>
      <c r="J5485">
        <v>0.89500000000000002</v>
      </c>
      <c r="K5485">
        <v>0.16700000000000001</v>
      </c>
      <c r="L5485">
        <v>0.74</v>
      </c>
      <c r="M5485">
        <v>1.1000000000000001</v>
      </c>
      <c r="N5485">
        <v>0.91300000000000003</v>
      </c>
      <c r="O5485">
        <v>271</v>
      </c>
      <c r="P5485">
        <v>60</v>
      </c>
      <c r="Q5485">
        <v>201</v>
      </c>
      <c r="R5485">
        <v>156</v>
      </c>
      <c r="S5485">
        <v>179</v>
      </c>
      <c r="T5485">
        <f>(Data[[#This Row],[mean_r]]/256)*100</f>
        <v>78.515625</v>
      </c>
      <c r="U5485">
        <f>(Data[[#This Row],[mean_g]]/256)*100</f>
        <v>60.9375</v>
      </c>
      <c r="V5485">
        <f>(Data[[#This Row],[mean_b]]/256)*100</f>
        <v>69.921875</v>
      </c>
      <c r="W5485">
        <v>0.65800000000000003</v>
      </c>
      <c r="X5485" t="s">
        <v>39</v>
      </c>
      <c r="Y5485" t="s">
        <v>40</v>
      </c>
      <c r="Z5485">
        <v>8870</v>
      </c>
      <c r="AA5485">
        <v>4.0599999999999996</v>
      </c>
      <c r="AB5485">
        <v>15.6</v>
      </c>
      <c r="AC5485">
        <v>41.3</v>
      </c>
      <c r="AD5485">
        <v>123502</v>
      </c>
      <c r="AE5485">
        <v>88.2</v>
      </c>
      <c r="AF5485">
        <v>31.7</v>
      </c>
      <c r="AG5485" t="s">
        <v>46</v>
      </c>
      <c r="AH5485" t="s">
        <v>68</v>
      </c>
      <c r="AI5485" t="s">
        <v>56</v>
      </c>
      <c r="AJ5485">
        <v>40</v>
      </c>
      <c r="AK5485">
        <v>224</v>
      </c>
      <c r="AL5485">
        <v>2.01E-2</v>
      </c>
      <c r="AM5485">
        <v>0.84299999999999997</v>
      </c>
      <c r="AN5485">
        <v>0.91220000000000001</v>
      </c>
      <c r="AO5485">
        <f>Data[[#This Row],[labeller_confidence_score]]-Data[[#This Row],[cytodiffusion_classification_confidence]]</f>
        <v>6.9200000000000039E-2</v>
      </c>
    </row>
    <row r="5486" spans="1:41" x14ac:dyDescent="0.3">
      <c r="A5486" t="s">
        <v>5559</v>
      </c>
      <c r="B5486" t="s">
        <v>54</v>
      </c>
      <c r="C5486">
        <v>0</v>
      </c>
      <c r="D5486" t="s">
        <v>54</v>
      </c>
      <c r="E5486">
        <v>7.34</v>
      </c>
      <c r="F5486">
        <v>0</v>
      </c>
      <c r="G5486">
        <v>0</v>
      </c>
      <c r="H5486">
        <v>1</v>
      </c>
      <c r="I5486">
        <f>Data[[#This Row],[nucleus_area_pct]]/Data[[#This Row],[cytoplasm_ratio]]</f>
        <v>0</v>
      </c>
      <c r="J5486">
        <v>0.876</v>
      </c>
      <c r="K5486">
        <v>0.20300000000000001</v>
      </c>
      <c r="L5486">
        <v>0.68</v>
      </c>
      <c r="M5486">
        <v>1</v>
      </c>
      <c r="N5486">
        <v>0.92</v>
      </c>
      <c r="O5486">
        <v>194</v>
      </c>
      <c r="P5486">
        <v>46</v>
      </c>
      <c r="Q5486">
        <v>252</v>
      </c>
      <c r="R5486">
        <v>131</v>
      </c>
      <c r="S5486">
        <v>113</v>
      </c>
      <c r="T5486">
        <f>(Data[[#This Row],[mean_r]]/256)*100</f>
        <v>98.4375</v>
      </c>
      <c r="U5486">
        <f>(Data[[#This Row],[mean_g]]/256)*100</f>
        <v>51.171875</v>
      </c>
      <c r="V5486">
        <f>(Data[[#This Row],[mean_b]]/256)*100</f>
        <v>44.140625</v>
      </c>
      <c r="W5486">
        <v>0.47599999999999998</v>
      </c>
      <c r="X5486" t="s">
        <v>51</v>
      </c>
      <c r="Y5486" t="s">
        <v>45</v>
      </c>
      <c r="Z5486">
        <v>4754</v>
      </c>
      <c r="AA5486">
        <v>4.88</v>
      </c>
      <c r="AB5486">
        <v>9.5</v>
      </c>
      <c r="AC5486">
        <v>46.4</v>
      </c>
      <c r="AD5486">
        <v>168514</v>
      </c>
      <c r="AE5486">
        <v>85</v>
      </c>
      <c r="AF5486">
        <v>32.1</v>
      </c>
      <c r="AG5486" t="s">
        <v>41</v>
      </c>
      <c r="AH5486" t="s">
        <v>47</v>
      </c>
      <c r="AI5486" t="s">
        <v>52</v>
      </c>
      <c r="AJ5486">
        <v>100</v>
      </c>
      <c r="AK5486">
        <v>256</v>
      </c>
      <c r="AL5486">
        <v>0.13450000000000001</v>
      </c>
      <c r="AM5486">
        <v>0.84140000000000004</v>
      </c>
      <c r="AN5486">
        <v>0.87839999999999996</v>
      </c>
      <c r="AO5486">
        <f>Data[[#This Row],[labeller_confidence_score]]-Data[[#This Row],[cytodiffusion_classification_confidence]]</f>
        <v>3.6999999999999922E-2</v>
      </c>
    </row>
    <row r="5487" spans="1:41" x14ac:dyDescent="0.3">
      <c r="A5487" t="s">
        <v>5560</v>
      </c>
      <c r="B5487" t="s">
        <v>49</v>
      </c>
      <c r="C5487">
        <v>0</v>
      </c>
      <c r="D5487" t="s">
        <v>50</v>
      </c>
      <c r="E5487">
        <v>10.74</v>
      </c>
      <c r="F5487">
        <v>56.7</v>
      </c>
      <c r="G5487">
        <v>0.40699999999999997</v>
      </c>
      <c r="H5487">
        <v>0.39600000000000002</v>
      </c>
      <c r="I5487">
        <f>Data[[#This Row],[nucleus_area_pct]]/Data[[#This Row],[cytoplasm_ratio]]</f>
        <v>143.18181818181819</v>
      </c>
      <c r="J5487">
        <v>0.73799999999999999</v>
      </c>
      <c r="K5487">
        <v>0.36</v>
      </c>
      <c r="L5487">
        <v>3.06</v>
      </c>
      <c r="M5487">
        <v>3.3</v>
      </c>
      <c r="N5487">
        <v>0.86099999999999999</v>
      </c>
      <c r="O5487">
        <v>406</v>
      </c>
      <c r="P5487">
        <v>68</v>
      </c>
      <c r="Q5487">
        <v>189</v>
      </c>
      <c r="R5487">
        <v>175</v>
      </c>
      <c r="S5487">
        <v>174</v>
      </c>
      <c r="T5487">
        <f>(Data[[#This Row],[mean_r]]/256)*100</f>
        <v>73.828125</v>
      </c>
      <c r="U5487">
        <f>(Data[[#This Row],[mean_g]]/256)*100</f>
        <v>68.359375</v>
      </c>
      <c r="V5487">
        <f>(Data[[#This Row],[mean_b]]/256)*100</f>
        <v>67.96875</v>
      </c>
      <c r="W5487">
        <v>0.57399999999999995</v>
      </c>
      <c r="X5487" t="s">
        <v>51</v>
      </c>
      <c r="Y5487" t="s">
        <v>45</v>
      </c>
      <c r="Z5487">
        <v>7532</v>
      </c>
      <c r="AA5487">
        <v>4.3600000000000003</v>
      </c>
      <c r="AB5487">
        <v>12.2</v>
      </c>
      <c r="AC5487">
        <v>38.700000000000003</v>
      </c>
      <c r="AD5487">
        <v>418170</v>
      </c>
      <c r="AE5487">
        <v>104.4</v>
      </c>
      <c r="AF5487">
        <v>33.1</v>
      </c>
      <c r="AG5487" t="s">
        <v>41</v>
      </c>
      <c r="AH5487" t="s">
        <v>47</v>
      </c>
      <c r="AI5487" t="s">
        <v>52</v>
      </c>
      <c r="AJ5487">
        <v>40</v>
      </c>
      <c r="AK5487">
        <v>360</v>
      </c>
      <c r="AL5487">
        <v>7.3800000000000004E-2</v>
      </c>
      <c r="AM5487">
        <v>0.94220000000000004</v>
      </c>
      <c r="AN5487">
        <v>0.95199999999999996</v>
      </c>
      <c r="AO5487">
        <f>Data[[#This Row],[labeller_confidence_score]]-Data[[#This Row],[cytodiffusion_classification_confidence]]</f>
        <v>9.7999999999999199E-3</v>
      </c>
    </row>
    <row r="5488" spans="1:41" x14ac:dyDescent="0.3">
      <c r="A5488" t="s">
        <v>5561</v>
      </c>
      <c r="B5488" t="s">
        <v>74</v>
      </c>
      <c r="C5488">
        <v>0</v>
      </c>
      <c r="D5488" t="s">
        <v>75</v>
      </c>
      <c r="E5488">
        <v>2.83</v>
      </c>
      <c r="F5488">
        <v>0</v>
      </c>
      <c r="G5488">
        <v>0</v>
      </c>
      <c r="H5488">
        <v>1</v>
      </c>
      <c r="I5488">
        <f>Data[[#This Row],[nucleus_area_pct]]/Data[[#This Row],[cytoplasm_ratio]]</f>
        <v>0</v>
      </c>
      <c r="J5488">
        <v>0.84699999999999998</v>
      </c>
      <c r="K5488">
        <v>0.46800000000000003</v>
      </c>
      <c r="L5488">
        <v>2.27</v>
      </c>
      <c r="M5488">
        <v>1</v>
      </c>
      <c r="N5488">
        <v>0.82099999999999995</v>
      </c>
      <c r="O5488">
        <v>19</v>
      </c>
      <c r="P5488">
        <v>25</v>
      </c>
      <c r="Q5488">
        <v>213</v>
      </c>
      <c r="R5488">
        <v>145</v>
      </c>
      <c r="S5488">
        <v>164</v>
      </c>
      <c r="T5488">
        <f>(Data[[#This Row],[mean_r]]/256)*100</f>
        <v>83.203125</v>
      </c>
      <c r="U5488">
        <f>(Data[[#This Row],[mean_g]]/256)*100</f>
        <v>56.640625</v>
      </c>
      <c r="V5488">
        <f>(Data[[#This Row],[mean_b]]/256)*100</f>
        <v>64.0625</v>
      </c>
      <c r="W5488">
        <v>0.57599999999999996</v>
      </c>
      <c r="X5488" t="s">
        <v>51</v>
      </c>
      <c r="Y5488" t="s">
        <v>40</v>
      </c>
      <c r="Z5488">
        <v>6005</v>
      </c>
      <c r="AA5488">
        <v>6.97</v>
      </c>
      <c r="AB5488">
        <v>16.5</v>
      </c>
      <c r="AC5488">
        <v>48.4</v>
      </c>
      <c r="AD5488">
        <v>340563</v>
      </c>
      <c r="AE5488">
        <v>73.900000000000006</v>
      </c>
      <c r="AF5488">
        <v>33.4</v>
      </c>
      <c r="AG5488" t="s">
        <v>41</v>
      </c>
      <c r="AH5488" t="s">
        <v>47</v>
      </c>
      <c r="AI5488" t="s">
        <v>56</v>
      </c>
      <c r="AJ5488">
        <v>60</v>
      </c>
      <c r="AK5488">
        <v>224</v>
      </c>
      <c r="AL5488">
        <v>6.2E-2</v>
      </c>
      <c r="AM5488">
        <v>1</v>
      </c>
      <c r="AN5488">
        <v>0.86609999999999998</v>
      </c>
      <c r="AO5488">
        <f>Data[[#This Row],[labeller_confidence_score]]-Data[[#This Row],[cytodiffusion_classification_confidence]]</f>
        <v>-0.13390000000000002</v>
      </c>
    </row>
    <row r="5489" spans="1:41" x14ac:dyDescent="0.3">
      <c r="A5489" t="s">
        <v>5562</v>
      </c>
      <c r="B5489" t="s">
        <v>74</v>
      </c>
      <c r="C5489">
        <v>0</v>
      </c>
      <c r="D5489" t="s">
        <v>75</v>
      </c>
      <c r="E5489">
        <v>3.31</v>
      </c>
      <c r="F5489">
        <v>0</v>
      </c>
      <c r="G5489">
        <v>0</v>
      </c>
      <c r="H5489">
        <v>1</v>
      </c>
      <c r="I5489">
        <f>Data[[#This Row],[nucleus_area_pct]]/Data[[#This Row],[cytoplasm_ratio]]</f>
        <v>0</v>
      </c>
      <c r="J5489">
        <v>0.56599999999999995</v>
      </c>
      <c r="K5489">
        <v>0.436</v>
      </c>
      <c r="L5489">
        <v>2.73</v>
      </c>
      <c r="M5489">
        <v>1</v>
      </c>
      <c r="N5489">
        <v>0.91400000000000003</v>
      </c>
      <c r="O5489">
        <v>24</v>
      </c>
      <c r="P5489">
        <v>14</v>
      </c>
      <c r="Q5489">
        <v>202</v>
      </c>
      <c r="R5489">
        <v>152</v>
      </c>
      <c r="S5489">
        <v>169</v>
      </c>
      <c r="T5489">
        <f>(Data[[#This Row],[mean_r]]/256)*100</f>
        <v>78.90625</v>
      </c>
      <c r="U5489">
        <f>(Data[[#This Row],[mean_g]]/256)*100</f>
        <v>59.375</v>
      </c>
      <c r="V5489">
        <f>(Data[[#This Row],[mean_b]]/256)*100</f>
        <v>66.015625</v>
      </c>
      <c r="W5489">
        <v>0.63</v>
      </c>
      <c r="X5489" t="s">
        <v>63</v>
      </c>
      <c r="Y5489" t="s">
        <v>45</v>
      </c>
      <c r="Z5489">
        <v>4812</v>
      </c>
      <c r="AA5489">
        <v>5.29</v>
      </c>
      <c r="AB5489">
        <v>14.1</v>
      </c>
      <c r="AC5489">
        <v>45.4</v>
      </c>
      <c r="AD5489">
        <v>426772</v>
      </c>
      <c r="AE5489">
        <v>88.8</v>
      </c>
      <c r="AF5489">
        <v>32.9</v>
      </c>
      <c r="AG5489" t="s">
        <v>64</v>
      </c>
      <c r="AH5489" t="s">
        <v>68</v>
      </c>
      <c r="AI5489" t="s">
        <v>43</v>
      </c>
      <c r="AJ5489">
        <v>40</v>
      </c>
      <c r="AK5489">
        <v>224</v>
      </c>
      <c r="AL5489">
        <v>3.5999999999999999E-3</v>
      </c>
      <c r="AM5489">
        <v>0.88759999999999994</v>
      </c>
      <c r="AN5489">
        <v>0.92249999999999999</v>
      </c>
      <c r="AO5489">
        <f>Data[[#This Row],[labeller_confidence_score]]-Data[[#This Row],[cytodiffusion_classification_confidence]]</f>
        <v>3.4900000000000042E-2</v>
      </c>
    </row>
    <row r="5490" spans="1:41" x14ac:dyDescent="0.3">
      <c r="A5490" t="s">
        <v>5563</v>
      </c>
      <c r="B5490" t="s">
        <v>81</v>
      </c>
      <c r="C5490">
        <v>1</v>
      </c>
      <c r="D5490" t="s">
        <v>82</v>
      </c>
      <c r="E5490">
        <v>14.1</v>
      </c>
      <c r="F5490">
        <v>83.1</v>
      </c>
      <c r="G5490">
        <v>0.40100000000000002</v>
      </c>
      <c r="H5490">
        <v>0.17699999999999999</v>
      </c>
      <c r="I5490">
        <f>Data[[#This Row],[nucleus_area_pct]]/Data[[#This Row],[cytoplasm_ratio]]</f>
        <v>469.49152542372883</v>
      </c>
      <c r="J5490">
        <v>0.76</v>
      </c>
      <c r="K5490">
        <v>0.28000000000000003</v>
      </c>
      <c r="L5490">
        <v>0.57999999999999996</v>
      </c>
      <c r="M5490">
        <v>1</v>
      </c>
      <c r="N5490">
        <v>0.77200000000000002</v>
      </c>
      <c r="O5490">
        <v>518</v>
      </c>
      <c r="P5490">
        <v>81</v>
      </c>
      <c r="Q5490">
        <v>188</v>
      </c>
      <c r="R5490">
        <v>141</v>
      </c>
      <c r="S5490">
        <v>204</v>
      </c>
      <c r="T5490">
        <f>(Data[[#This Row],[mean_r]]/256)*100</f>
        <v>73.4375</v>
      </c>
      <c r="U5490">
        <f>(Data[[#This Row],[mean_g]]/256)*100</f>
        <v>55.078125</v>
      </c>
      <c r="V5490">
        <f>(Data[[#This Row],[mean_b]]/256)*100</f>
        <v>79.6875</v>
      </c>
      <c r="W5490">
        <v>0.70599999999999996</v>
      </c>
      <c r="X5490" t="s">
        <v>51</v>
      </c>
      <c r="Y5490" t="s">
        <v>45</v>
      </c>
      <c r="Z5490">
        <v>7527</v>
      </c>
      <c r="AA5490">
        <v>4.29</v>
      </c>
      <c r="AB5490">
        <v>13.1</v>
      </c>
      <c r="AC5490">
        <v>40.299999999999997</v>
      </c>
      <c r="AD5490">
        <v>267677</v>
      </c>
      <c r="AE5490">
        <v>89.8</v>
      </c>
      <c r="AF5490">
        <v>33.299999999999997</v>
      </c>
      <c r="AG5490" t="s">
        <v>64</v>
      </c>
      <c r="AH5490" t="s">
        <v>47</v>
      </c>
      <c r="AI5490" t="s">
        <v>52</v>
      </c>
      <c r="AJ5490">
        <v>100</v>
      </c>
      <c r="AK5490">
        <v>224</v>
      </c>
      <c r="AL5490">
        <v>0.9355</v>
      </c>
      <c r="AM5490">
        <v>0.7873</v>
      </c>
      <c r="AN5490">
        <v>0.81699999999999995</v>
      </c>
      <c r="AO5490">
        <f>Data[[#This Row],[labeller_confidence_score]]-Data[[#This Row],[cytodiffusion_classification_confidence]]</f>
        <v>2.9699999999999949E-2</v>
      </c>
    </row>
    <row r="5491" spans="1:41" x14ac:dyDescent="0.3">
      <c r="A5491" t="s">
        <v>5564</v>
      </c>
      <c r="B5491" t="s">
        <v>49</v>
      </c>
      <c r="C5491">
        <v>0</v>
      </c>
      <c r="D5491" t="s">
        <v>50</v>
      </c>
      <c r="E5491">
        <v>10.66</v>
      </c>
      <c r="F5491">
        <v>55.2</v>
      </c>
      <c r="G5491">
        <v>0.53</v>
      </c>
      <c r="H5491">
        <v>0.43</v>
      </c>
      <c r="I5491">
        <f>Data[[#This Row],[nucleus_area_pct]]/Data[[#This Row],[cytoplasm_ratio]]</f>
        <v>128.37209302325581</v>
      </c>
      <c r="J5491">
        <v>0.72099999999999997</v>
      </c>
      <c r="K5491">
        <v>0.26800000000000002</v>
      </c>
      <c r="L5491">
        <v>4.2</v>
      </c>
      <c r="M5491">
        <v>3.5</v>
      </c>
      <c r="N5491">
        <v>0.85199999999999998</v>
      </c>
      <c r="O5491">
        <v>420</v>
      </c>
      <c r="P5491">
        <v>72</v>
      </c>
      <c r="Q5491">
        <v>209</v>
      </c>
      <c r="R5491">
        <v>143</v>
      </c>
      <c r="S5491">
        <v>162</v>
      </c>
      <c r="T5491">
        <f>(Data[[#This Row],[mean_r]]/256)*100</f>
        <v>81.640625</v>
      </c>
      <c r="U5491">
        <f>(Data[[#This Row],[mean_g]]/256)*100</f>
        <v>55.859375</v>
      </c>
      <c r="V5491">
        <f>(Data[[#This Row],[mean_b]]/256)*100</f>
        <v>63.28125</v>
      </c>
      <c r="W5491">
        <v>0.67700000000000005</v>
      </c>
      <c r="X5491" t="s">
        <v>51</v>
      </c>
      <c r="Y5491" t="s">
        <v>45</v>
      </c>
      <c r="Z5491">
        <v>7469</v>
      </c>
      <c r="AA5491">
        <v>4.21</v>
      </c>
      <c r="AB5491">
        <v>14.2</v>
      </c>
      <c r="AC5491">
        <v>35.6</v>
      </c>
      <c r="AD5491">
        <v>269044</v>
      </c>
      <c r="AE5491">
        <v>90.6</v>
      </c>
      <c r="AF5491">
        <v>31.5</v>
      </c>
      <c r="AG5491" t="s">
        <v>41</v>
      </c>
      <c r="AH5491" t="s">
        <v>47</v>
      </c>
      <c r="AI5491" t="s">
        <v>56</v>
      </c>
      <c r="AJ5491">
        <v>60</v>
      </c>
      <c r="AK5491">
        <v>360</v>
      </c>
      <c r="AL5491">
        <v>0.1128</v>
      </c>
      <c r="AM5491">
        <v>0.92700000000000005</v>
      </c>
      <c r="AN5491">
        <v>0.97219999999999995</v>
      </c>
      <c r="AO5491">
        <f>Data[[#This Row],[labeller_confidence_score]]-Data[[#This Row],[cytodiffusion_classification_confidence]]</f>
        <v>4.5199999999999907E-2</v>
      </c>
    </row>
    <row r="5492" spans="1:41" x14ac:dyDescent="0.3">
      <c r="A5492" t="s">
        <v>5565</v>
      </c>
      <c r="B5492" t="s">
        <v>60</v>
      </c>
      <c r="C5492">
        <v>0</v>
      </c>
      <c r="D5492" t="s">
        <v>50</v>
      </c>
      <c r="E5492">
        <v>13.29</v>
      </c>
      <c r="F5492">
        <v>62.5</v>
      </c>
      <c r="G5492">
        <v>0.314</v>
      </c>
      <c r="H5492">
        <v>0.34899999999999998</v>
      </c>
      <c r="I5492">
        <f>Data[[#This Row],[nucleus_area_pct]]/Data[[#This Row],[cytoplasm_ratio]]</f>
        <v>179.08309455587394</v>
      </c>
      <c r="J5492">
        <v>0.64400000000000002</v>
      </c>
      <c r="K5492">
        <v>0.33700000000000002</v>
      </c>
      <c r="L5492">
        <v>2.4</v>
      </c>
      <c r="M5492">
        <v>1.4</v>
      </c>
      <c r="N5492">
        <v>0.80200000000000005</v>
      </c>
      <c r="O5492">
        <v>474</v>
      </c>
      <c r="P5492">
        <v>81</v>
      </c>
      <c r="Q5492">
        <v>221</v>
      </c>
      <c r="R5492">
        <v>173</v>
      </c>
      <c r="S5492">
        <v>199</v>
      </c>
      <c r="T5492">
        <f>(Data[[#This Row],[mean_r]]/256)*100</f>
        <v>86.328125</v>
      </c>
      <c r="U5492">
        <f>(Data[[#This Row],[mean_g]]/256)*100</f>
        <v>67.578125</v>
      </c>
      <c r="V5492">
        <f>(Data[[#This Row],[mean_b]]/256)*100</f>
        <v>77.734375</v>
      </c>
      <c r="W5492">
        <v>0.56299999999999994</v>
      </c>
      <c r="X5492" t="s">
        <v>51</v>
      </c>
      <c r="Y5492" t="s">
        <v>45</v>
      </c>
      <c r="Z5492">
        <v>6726</v>
      </c>
      <c r="AA5492">
        <v>5.72</v>
      </c>
      <c r="AB5492">
        <v>14.3</v>
      </c>
      <c r="AC5492">
        <v>46.3</v>
      </c>
      <c r="AD5492">
        <v>308928</v>
      </c>
      <c r="AE5492">
        <v>73.099999999999994</v>
      </c>
      <c r="AF5492">
        <v>34.6</v>
      </c>
      <c r="AG5492" t="s">
        <v>64</v>
      </c>
      <c r="AH5492" t="s">
        <v>42</v>
      </c>
      <c r="AI5492" t="s">
        <v>56</v>
      </c>
      <c r="AJ5492">
        <v>100</v>
      </c>
      <c r="AK5492">
        <v>224</v>
      </c>
      <c r="AL5492">
        <v>9.1600000000000001E-2</v>
      </c>
      <c r="AM5492">
        <v>0.8427</v>
      </c>
      <c r="AN5492">
        <v>0.88380000000000003</v>
      </c>
      <c r="AO5492">
        <f>Data[[#This Row],[labeller_confidence_score]]-Data[[#This Row],[cytodiffusion_classification_confidence]]</f>
        <v>4.1100000000000025E-2</v>
      </c>
    </row>
    <row r="5493" spans="1:41" x14ac:dyDescent="0.3">
      <c r="A5493" t="s">
        <v>5566</v>
      </c>
      <c r="B5493" t="s">
        <v>85</v>
      </c>
      <c r="C5493">
        <v>0</v>
      </c>
      <c r="D5493" t="s">
        <v>50</v>
      </c>
      <c r="E5493">
        <v>11.21</v>
      </c>
      <c r="F5493">
        <v>56.8</v>
      </c>
      <c r="G5493">
        <v>0.68799999999999994</v>
      </c>
      <c r="H5493">
        <v>0.34200000000000003</v>
      </c>
      <c r="I5493">
        <f>Data[[#This Row],[nucleus_area_pct]]/Data[[#This Row],[cytoplasm_ratio]]</f>
        <v>166.08187134502921</v>
      </c>
      <c r="J5493">
        <v>0.67400000000000004</v>
      </c>
      <c r="K5493">
        <v>0.224</v>
      </c>
      <c r="L5493">
        <v>4.26</v>
      </c>
      <c r="M5493">
        <v>2.1</v>
      </c>
      <c r="N5493">
        <v>0.754</v>
      </c>
      <c r="O5493">
        <v>370</v>
      </c>
      <c r="P5493">
        <v>64</v>
      </c>
      <c r="Q5493">
        <v>187</v>
      </c>
      <c r="R5493">
        <v>141</v>
      </c>
      <c r="S5493">
        <v>200</v>
      </c>
      <c r="T5493">
        <f>(Data[[#This Row],[mean_r]]/256)*100</f>
        <v>73.046875</v>
      </c>
      <c r="U5493">
        <f>(Data[[#This Row],[mean_g]]/256)*100</f>
        <v>55.078125</v>
      </c>
      <c r="V5493">
        <f>(Data[[#This Row],[mean_b]]/256)*100</f>
        <v>78.125</v>
      </c>
      <c r="W5493">
        <v>0.72699999999999998</v>
      </c>
      <c r="X5493" t="s">
        <v>51</v>
      </c>
      <c r="Y5493" t="s">
        <v>40</v>
      </c>
      <c r="Z5493">
        <v>8823</v>
      </c>
      <c r="AA5493">
        <v>4.88</v>
      </c>
      <c r="AB5493">
        <v>11.9</v>
      </c>
      <c r="AC5493">
        <v>38.6</v>
      </c>
      <c r="AD5493">
        <v>355279</v>
      </c>
      <c r="AE5493">
        <v>80</v>
      </c>
      <c r="AF5493">
        <v>32.799999999999997</v>
      </c>
      <c r="AG5493" t="s">
        <v>64</v>
      </c>
      <c r="AH5493" t="s">
        <v>42</v>
      </c>
      <c r="AI5493" t="s">
        <v>56</v>
      </c>
      <c r="AJ5493">
        <v>60</v>
      </c>
      <c r="AK5493">
        <v>512</v>
      </c>
      <c r="AL5493">
        <v>0.1212</v>
      </c>
      <c r="AM5493">
        <v>0.9647</v>
      </c>
      <c r="AN5493">
        <v>0.92879999999999996</v>
      </c>
      <c r="AO5493">
        <f>Data[[#This Row],[labeller_confidence_score]]-Data[[#This Row],[cytodiffusion_classification_confidence]]</f>
        <v>-3.5900000000000043E-2</v>
      </c>
    </row>
    <row r="5494" spans="1:41" x14ac:dyDescent="0.3">
      <c r="A5494" t="s">
        <v>5567</v>
      </c>
      <c r="B5494" t="s">
        <v>120</v>
      </c>
      <c r="C5494">
        <v>1</v>
      </c>
      <c r="D5494" t="s">
        <v>104</v>
      </c>
      <c r="E5494">
        <v>7.1</v>
      </c>
      <c r="F5494">
        <v>0</v>
      </c>
      <c r="G5494">
        <v>0</v>
      </c>
      <c r="H5494">
        <v>1</v>
      </c>
      <c r="I5494">
        <f>Data[[#This Row],[nucleus_area_pct]]/Data[[#This Row],[cytoplasm_ratio]]</f>
        <v>0</v>
      </c>
      <c r="J5494">
        <v>0.95599999999999996</v>
      </c>
      <c r="K5494">
        <v>2.7E-2</v>
      </c>
      <c r="L5494">
        <v>0.43</v>
      </c>
      <c r="M5494">
        <v>1</v>
      </c>
      <c r="N5494">
        <v>1</v>
      </c>
      <c r="O5494">
        <v>126</v>
      </c>
      <c r="P5494">
        <v>40</v>
      </c>
      <c r="Q5494">
        <v>226</v>
      </c>
      <c r="R5494">
        <v>126</v>
      </c>
      <c r="S5494">
        <v>126</v>
      </c>
      <c r="T5494">
        <f>(Data[[#This Row],[mean_r]]/256)*100</f>
        <v>88.28125</v>
      </c>
      <c r="U5494">
        <f>(Data[[#This Row],[mean_g]]/256)*100</f>
        <v>49.21875</v>
      </c>
      <c r="V5494">
        <f>(Data[[#This Row],[mean_b]]/256)*100</f>
        <v>49.21875</v>
      </c>
      <c r="W5494">
        <v>0.45100000000000001</v>
      </c>
      <c r="X5494" t="s">
        <v>51</v>
      </c>
      <c r="Y5494" t="s">
        <v>40</v>
      </c>
      <c r="Z5494">
        <v>7167</v>
      </c>
      <c r="AA5494">
        <v>5.69</v>
      </c>
      <c r="AB5494">
        <v>18.2</v>
      </c>
      <c r="AC5494">
        <v>34.700000000000003</v>
      </c>
      <c r="AD5494">
        <v>291263</v>
      </c>
      <c r="AE5494">
        <v>90.2</v>
      </c>
      <c r="AF5494">
        <v>34.200000000000003</v>
      </c>
      <c r="AG5494" t="s">
        <v>46</v>
      </c>
      <c r="AH5494" t="s">
        <v>42</v>
      </c>
      <c r="AI5494" t="s">
        <v>43</v>
      </c>
      <c r="AJ5494">
        <v>100</v>
      </c>
      <c r="AK5494">
        <v>256</v>
      </c>
      <c r="AL5494">
        <v>0.84189999999999998</v>
      </c>
      <c r="AM5494">
        <v>0.64959999999999996</v>
      </c>
      <c r="AN5494">
        <v>0.84230000000000005</v>
      </c>
      <c r="AO5494">
        <f>Data[[#This Row],[labeller_confidence_score]]-Data[[#This Row],[cytodiffusion_classification_confidence]]</f>
        <v>0.19270000000000009</v>
      </c>
    </row>
    <row r="5495" spans="1:41" x14ac:dyDescent="0.3">
      <c r="A5495" t="s">
        <v>5568</v>
      </c>
      <c r="B5495" t="s">
        <v>110</v>
      </c>
      <c r="C5495">
        <v>1</v>
      </c>
      <c r="D5495" t="s">
        <v>104</v>
      </c>
      <c r="E5495">
        <v>8.39</v>
      </c>
      <c r="F5495">
        <v>0</v>
      </c>
      <c r="G5495">
        <v>0</v>
      </c>
      <c r="H5495">
        <v>1</v>
      </c>
      <c r="I5495">
        <f>Data[[#This Row],[nucleus_area_pct]]/Data[[#This Row],[cytoplasm_ratio]]</f>
        <v>0</v>
      </c>
      <c r="J5495">
        <v>0.88900000000000001</v>
      </c>
      <c r="K5495">
        <v>0.155</v>
      </c>
      <c r="L5495">
        <v>0.55000000000000004</v>
      </c>
      <c r="M5495">
        <v>1</v>
      </c>
      <c r="N5495">
        <v>0.89200000000000002</v>
      </c>
      <c r="O5495">
        <v>223</v>
      </c>
      <c r="P5495">
        <v>54</v>
      </c>
      <c r="Q5495">
        <v>213</v>
      </c>
      <c r="R5495">
        <v>114</v>
      </c>
      <c r="S5495">
        <v>129</v>
      </c>
      <c r="T5495">
        <f>(Data[[#This Row],[mean_r]]/256)*100</f>
        <v>83.203125</v>
      </c>
      <c r="U5495">
        <f>(Data[[#This Row],[mean_g]]/256)*100</f>
        <v>44.53125</v>
      </c>
      <c r="V5495">
        <f>(Data[[#This Row],[mean_b]]/256)*100</f>
        <v>50.390625</v>
      </c>
      <c r="W5495">
        <v>0.53700000000000003</v>
      </c>
      <c r="X5495" t="s">
        <v>51</v>
      </c>
      <c r="Y5495" t="s">
        <v>45</v>
      </c>
      <c r="Z5495">
        <v>4938</v>
      </c>
      <c r="AA5495">
        <v>6.47</v>
      </c>
      <c r="AB5495">
        <v>10.6</v>
      </c>
      <c r="AC5495">
        <v>36.299999999999997</v>
      </c>
      <c r="AD5495">
        <v>299863</v>
      </c>
      <c r="AE5495">
        <v>72</v>
      </c>
      <c r="AF5495">
        <v>32.700000000000003</v>
      </c>
      <c r="AG5495" t="s">
        <v>64</v>
      </c>
      <c r="AH5495" t="s">
        <v>47</v>
      </c>
      <c r="AI5495" t="s">
        <v>56</v>
      </c>
      <c r="AJ5495">
        <v>60</v>
      </c>
      <c r="AK5495">
        <v>512</v>
      </c>
      <c r="AL5495">
        <v>0.77939999999999998</v>
      </c>
      <c r="AM5495">
        <v>0.89029999999999998</v>
      </c>
      <c r="AN5495">
        <v>0.74480000000000002</v>
      </c>
      <c r="AO5495">
        <f>Data[[#This Row],[labeller_confidence_score]]-Data[[#This Row],[cytodiffusion_classification_confidence]]</f>
        <v>-0.14549999999999996</v>
      </c>
    </row>
    <row r="5496" spans="1:41" x14ac:dyDescent="0.3">
      <c r="A5496" t="s">
        <v>5569</v>
      </c>
      <c r="B5496" t="s">
        <v>62</v>
      </c>
      <c r="C5496">
        <v>0</v>
      </c>
      <c r="D5496" t="s">
        <v>50</v>
      </c>
      <c r="E5496">
        <v>8.86</v>
      </c>
      <c r="F5496">
        <v>88</v>
      </c>
      <c r="G5496">
        <v>0.68200000000000005</v>
      </c>
      <c r="H5496">
        <v>0.129</v>
      </c>
      <c r="I5496">
        <f>Data[[#This Row],[nucleus_area_pct]]/Data[[#This Row],[cytoplasm_ratio]]</f>
        <v>682.17054263565888</v>
      </c>
      <c r="J5496">
        <v>0.79600000000000004</v>
      </c>
      <c r="K5496">
        <v>0.30399999999999999</v>
      </c>
      <c r="L5496">
        <v>1.25</v>
      </c>
      <c r="M5496">
        <v>1</v>
      </c>
      <c r="N5496">
        <v>0.90500000000000003</v>
      </c>
      <c r="O5496">
        <v>278</v>
      </c>
      <c r="P5496">
        <v>42</v>
      </c>
      <c r="Q5496">
        <v>202</v>
      </c>
      <c r="R5496">
        <v>140</v>
      </c>
      <c r="S5496">
        <v>203</v>
      </c>
      <c r="T5496">
        <f>(Data[[#This Row],[mean_r]]/256)*100</f>
        <v>78.90625</v>
      </c>
      <c r="U5496">
        <f>(Data[[#This Row],[mean_g]]/256)*100</f>
        <v>54.6875</v>
      </c>
      <c r="V5496">
        <f>(Data[[#This Row],[mean_b]]/256)*100</f>
        <v>79.296875</v>
      </c>
      <c r="W5496">
        <v>0.65100000000000002</v>
      </c>
      <c r="X5496" t="s">
        <v>39</v>
      </c>
      <c r="Y5496" t="s">
        <v>40</v>
      </c>
      <c r="Z5496">
        <v>7547</v>
      </c>
      <c r="AA5496">
        <v>4.24</v>
      </c>
      <c r="AB5496">
        <v>13.8</v>
      </c>
      <c r="AC5496">
        <v>39.4</v>
      </c>
      <c r="AD5496">
        <v>223006</v>
      </c>
      <c r="AE5496">
        <v>81.7</v>
      </c>
      <c r="AF5496">
        <v>34</v>
      </c>
      <c r="AG5496" t="s">
        <v>46</v>
      </c>
      <c r="AH5496" t="s">
        <v>42</v>
      </c>
      <c r="AI5496" t="s">
        <v>43</v>
      </c>
      <c r="AJ5496">
        <v>100</v>
      </c>
      <c r="AK5496">
        <v>360</v>
      </c>
      <c r="AL5496">
        <v>3.6700000000000003E-2</v>
      </c>
      <c r="AM5496">
        <v>0.84909999999999997</v>
      </c>
      <c r="AN5496">
        <v>0.81259999999999999</v>
      </c>
      <c r="AO5496">
        <f>Data[[#This Row],[labeller_confidence_score]]-Data[[#This Row],[cytodiffusion_classification_confidence]]</f>
        <v>-3.6499999999999977E-2</v>
      </c>
    </row>
    <row r="5497" spans="1:41" x14ac:dyDescent="0.3">
      <c r="A5497" t="s">
        <v>5570</v>
      </c>
      <c r="B5497" t="s">
        <v>49</v>
      </c>
      <c r="C5497">
        <v>0</v>
      </c>
      <c r="D5497" t="s">
        <v>50</v>
      </c>
      <c r="E5497">
        <v>10.59</v>
      </c>
      <c r="F5497">
        <v>55.4</v>
      </c>
      <c r="G5497">
        <v>0.46500000000000002</v>
      </c>
      <c r="H5497">
        <v>0.39200000000000002</v>
      </c>
      <c r="I5497">
        <f>Data[[#This Row],[nucleus_area_pct]]/Data[[#This Row],[cytoplasm_ratio]]</f>
        <v>141.32653061224488</v>
      </c>
      <c r="J5497">
        <v>0.88100000000000001</v>
      </c>
      <c r="K5497">
        <v>0.438</v>
      </c>
      <c r="L5497">
        <v>3.69</v>
      </c>
      <c r="M5497">
        <v>4</v>
      </c>
      <c r="N5497">
        <v>0.81299999999999994</v>
      </c>
      <c r="O5497">
        <v>385</v>
      </c>
      <c r="P5497">
        <v>68</v>
      </c>
      <c r="Q5497">
        <v>207</v>
      </c>
      <c r="R5497">
        <v>186</v>
      </c>
      <c r="S5497">
        <v>164</v>
      </c>
      <c r="T5497">
        <f>(Data[[#This Row],[mean_r]]/256)*100</f>
        <v>80.859375</v>
      </c>
      <c r="U5497">
        <f>(Data[[#This Row],[mean_g]]/256)*100</f>
        <v>72.65625</v>
      </c>
      <c r="V5497">
        <f>(Data[[#This Row],[mean_b]]/256)*100</f>
        <v>64.0625</v>
      </c>
      <c r="W5497">
        <v>0.61099999999999999</v>
      </c>
      <c r="X5497" t="s">
        <v>51</v>
      </c>
      <c r="Y5497" t="s">
        <v>45</v>
      </c>
      <c r="Z5497">
        <v>4717</v>
      </c>
      <c r="AA5497">
        <v>4.8899999999999997</v>
      </c>
      <c r="AB5497">
        <v>12</v>
      </c>
      <c r="AC5497">
        <v>40.9</v>
      </c>
      <c r="AD5497">
        <v>274713</v>
      </c>
      <c r="AE5497">
        <v>90.6</v>
      </c>
      <c r="AF5497">
        <v>33.799999999999997</v>
      </c>
      <c r="AG5497" t="s">
        <v>41</v>
      </c>
      <c r="AH5497" t="s">
        <v>47</v>
      </c>
      <c r="AI5497" t="s">
        <v>56</v>
      </c>
      <c r="AJ5497">
        <v>100</v>
      </c>
      <c r="AK5497">
        <v>512</v>
      </c>
      <c r="AL5497">
        <v>7.0099999999999996E-2</v>
      </c>
      <c r="AM5497">
        <v>0.86980000000000002</v>
      </c>
      <c r="AN5497">
        <v>0.95079999999999998</v>
      </c>
      <c r="AO5497">
        <f>Data[[#This Row],[labeller_confidence_score]]-Data[[#This Row],[cytodiffusion_classification_confidence]]</f>
        <v>8.0999999999999961E-2</v>
      </c>
    </row>
    <row r="5498" spans="1:41" x14ac:dyDescent="0.3">
      <c r="A5498" t="s">
        <v>5571</v>
      </c>
      <c r="B5498" t="s">
        <v>85</v>
      </c>
      <c r="C5498">
        <v>0</v>
      </c>
      <c r="D5498" t="s">
        <v>50</v>
      </c>
      <c r="E5498">
        <v>8.7100000000000009</v>
      </c>
      <c r="F5498">
        <v>55.1</v>
      </c>
      <c r="G5498">
        <v>0.754</v>
      </c>
      <c r="H5498">
        <v>0.36599999999999999</v>
      </c>
      <c r="I5498">
        <f>Data[[#This Row],[nucleus_area_pct]]/Data[[#This Row],[cytoplasm_ratio]]</f>
        <v>150.54644808743171</v>
      </c>
      <c r="J5498">
        <v>0.749</v>
      </c>
      <c r="K5498">
        <v>0.36599999999999999</v>
      </c>
      <c r="L5498">
        <v>5.17</v>
      </c>
      <c r="M5498">
        <v>2.5</v>
      </c>
      <c r="N5498">
        <v>0.8</v>
      </c>
      <c r="O5498">
        <v>369</v>
      </c>
      <c r="P5498">
        <v>74</v>
      </c>
      <c r="Q5498">
        <v>189</v>
      </c>
      <c r="R5498">
        <v>108</v>
      </c>
      <c r="S5498">
        <v>183</v>
      </c>
      <c r="T5498">
        <f>(Data[[#This Row],[mean_r]]/256)*100</f>
        <v>73.828125</v>
      </c>
      <c r="U5498">
        <f>(Data[[#This Row],[mean_g]]/256)*100</f>
        <v>42.1875</v>
      </c>
      <c r="V5498">
        <f>(Data[[#This Row],[mean_b]]/256)*100</f>
        <v>71.484375</v>
      </c>
      <c r="W5498">
        <v>0.73399999999999999</v>
      </c>
      <c r="X5498" t="s">
        <v>51</v>
      </c>
      <c r="Y5498" t="s">
        <v>45</v>
      </c>
      <c r="Z5498">
        <v>5537</v>
      </c>
      <c r="AA5498">
        <v>4.95</v>
      </c>
      <c r="AB5498">
        <v>11.8</v>
      </c>
      <c r="AC5498">
        <v>34.799999999999997</v>
      </c>
      <c r="AD5498">
        <v>203297</v>
      </c>
      <c r="AE5498">
        <v>82.8</v>
      </c>
      <c r="AF5498">
        <v>31.8</v>
      </c>
      <c r="AG5498" t="s">
        <v>46</v>
      </c>
      <c r="AH5498" t="s">
        <v>47</v>
      </c>
      <c r="AI5498" t="s">
        <v>56</v>
      </c>
      <c r="AJ5498">
        <v>60</v>
      </c>
      <c r="AK5498">
        <v>360</v>
      </c>
      <c r="AL5498">
        <v>0.18279999999999999</v>
      </c>
      <c r="AM5498">
        <v>0.9163</v>
      </c>
      <c r="AN5498">
        <v>0.91379999999999995</v>
      </c>
      <c r="AO5498">
        <f>Data[[#This Row],[labeller_confidence_score]]-Data[[#This Row],[cytodiffusion_classification_confidence]]</f>
        <v>-2.5000000000000577E-3</v>
      </c>
    </row>
    <row r="5499" spans="1:41" x14ac:dyDescent="0.3">
      <c r="A5499" t="s">
        <v>5572</v>
      </c>
      <c r="B5499" t="s">
        <v>133</v>
      </c>
      <c r="C5499">
        <v>1</v>
      </c>
      <c r="D5499" t="s">
        <v>104</v>
      </c>
      <c r="E5499">
        <v>8.84</v>
      </c>
      <c r="F5499">
        <v>0</v>
      </c>
      <c r="G5499">
        <v>0</v>
      </c>
      <c r="H5499">
        <v>1</v>
      </c>
      <c r="I5499">
        <f>Data[[#This Row],[nucleus_area_pct]]/Data[[#This Row],[cytoplasm_ratio]]</f>
        <v>0</v>
      </c>
      <c r="J5499">
        <v>0.55200000000000005</v>
      </c>
      <c r="K5499">
        <v>0.86399999999999999</v>
      </c>
      <c r="L5499">
        <v>0.71</v>
      </c>
      <c r="M5499">
        <v>1</v>
      </c>
      <c r="N5499">
        <v>0.77800000000000002</v>
      </c>
      <c r="O5499">
        <v>203</v>
      </c>
      <c r="P5499">
        <v>61</v>
      </c>
      <c r="Q5499">
        <v>240</v>
      </c>
      <c r="R5499">
        <v>130</v>
      </c>
      <c r="S5499">
        <v>129</v>
      </c>
      <c r="T5499">
        <f>(Data[[#This Row],[mean_r]]/256)*100</f>
        <v>93.75</v>
      </c>
      <c r="U5499">
        <f>(Data[[#This Row],[mean_g]]/256)*100</f>
        <v>50.78125</v>
      </c>
      <c r="V5499">
        <f>(Data[[#This Row],[mean_b]]/256)*100</f>
        <v>50.390625</v>
      </c>
      <c r="W5499">
        <v>0.505</v>
      </c>
      <c r="X5499" t="s">
        <v>39</v>
      </c>
      <c r="Y5499" t="s">
        <v>45</v>
      </c>
      <c r="Z5499">
        <v>7838</v>
      </c>
      <c r="AA5499">
        <v>4.6900000000000004</v>
      </c>
      <c r="AB5499">
        <v>10.7</v>
      </c>
      <c r="AC5499">
        <v>46.2</v>
      </c>
      <c r="AD5499">
        <v>349438</v>
      </c>
      <c r="AE5499">
        <v>98.9</v>
      </c>
      <c r="AF5499">
        <v>33.200000000000003</v>
      </c>
      <c r="AG5499" t="s">
        <v>46</v>
      </c>
      <c r="AH5499" t="s">
        <v>42</v>
      </c>
      <c r="AI5499" t="s">
        <v>52</v>
      </c>
      <c r="AJ5499">
        <v>100</v>
      </c>
      <c r="AK5499">
        <v>256</v>
      </c>
      <c r="AL5499">
        <v>0.96350000000000002</v>
      </c>
      <c r="AM5499">
        <v>0.71289999999999998</v>
      </c>
      <c r="AN5499">
        <v>0.64359999999999995</v>
      </c>
      <c r="AO5499">
        <f>Data[[#This Row],[labeller_confidence_score]]-Data[[#This Row],[cytodiffusion_classification_confidence]]</f>
        <v>-6.9300000000000028E-2</v>
      </c>
    </row>
    <row r="5500" spans="1:41" x14ac:dyDescent="0.3">
      <c r="A5500" t="s">
        <v>5573</v>
      </c>
      <c r="B5500" t="s">
        <v>74</v>
      </c>
      <c r="C5500">
        <v>0</v>
      </c>
      <c r="D5500" t="s">
        <v>75</v>
      </c>
      <c r="E5500">
        <v>2.85</v>
      </c>
      <c r="F5500">
        <v>0</v>
      </c>
      <c r="G5500">
        <v>0</v>
      </c>
      <c r="H5500">
        <v>1</v>
      </c>
      <c r="I5500">
        <f>Data[[#This Row],[nucleus_area_pct]]/Data[[#This Row],[cytoplasm_ratio]]</f>
        <v>0</v>
      </c>
      <c r="J5500">
        <v>0.67600000000000005</v>
      </c>
      <c r="K5500">
        <v>0.157</v>
      </c>
      <c r="L5500">
        <v>1.64</v>
      </c>
      <c r="M5500">
        <v>1</v>
      </c>
      <c r="N5500">
        <v>0.86399999999999999</v>
      </c>
      <c r="O5500">
        <v>30</v>
      </c>
      <c r="P5500">
        <v>17</v>
      </c>
      <c r="Q5500">
        <v>207</v>
      </c>
      <c r="R5500">
        <v>154</v>
      </c>
      <c r="S5500">
        <v>153</v>
      </c>
      <c r="T5500">
        <f>(Data[[#This Row],[mean_r]]/256)*100</f>
        <v>80.859375</v>
      </c>
      <c r="U5500">
        <f>(Data[[#This Row],[mean_g]]/256)*100</f>
        <v>60.15625</v>
      </c>
      <c r="V5500">
        <f>(Data[[#This Row],[mean_b]]/256)*100</f>
        <v>59.765625</v>
      </c>
      <c r="W5500">
        <v>0.61099999999999999</v>
      </c>
      <c r="X5500" t="s">
        <v>39</v>
      </c>
      <c r="Y5500" t="s">
        <v>45</v>
      </c>
      <c r="Z5500">
        <v>8379</v>
      </c>
      <c r="AA5500">
        <v>4.33</v>
      </c>
      <c r="AB5500">
        <v>12.4</v>
      </c>
      <c r="AC5500">
        <v>41.5</v>
      </c>
      <c r="AD5500">
        <v>253920</v>
      </c>
      <c r="AE5500">
        <v>85.7</v>
      </c>
      <c r="AF5500">
        <v>33.700000000000003</v>
      </c>
      <c r="AG5500" t="s">
        <v>46</v>
      </c>
      <c r="AH5500" t="s">
        <v>68</v>
      </c>
      <c r="AI5500" t="s">
        <v>56</v>
      </c>
      <c r="AJ5500">
        <v>100</v>
      </c>
      <c r="AK5500">
        <v>224</v>
      </c>
      <c r="AL5500">
        <v>4.2200000000000001E-2</v>
      </c>
      <c r="AM5500">
        <v>0.94120000000000004</v>
      </c>
      <c r="AN5500">
        <v>1</v>
      </c>
      <c r="AO5500">
        <f>Data[[#This Row],[labeller_confidence_score]]-Data[[#This Row],[cytodiffusion_classification_confidence]]</f>
        <v>5.8799999999999963E-2</v>
      </c>
    </row>
    <row r="5501" spans="1:41" x14ac:dyDescent="0.3">
      <c r="A5501" t="s">
        <v>5574</v>
      </c>
      <c r="B5501" t="s">
        <v>87</v>
      </c>
      <c r="C5501">
        <v>0</v>
      </c>
      <c r="D5501" t="s">
        <v>50</v>
      </c>
      <c r="E5501">
        <v>12.67</v>
      </c>
      <c r="F5501">
        <v>44.8</v>
      </c>
      <c r="G5501">
        <v>0.50800000000000001</v>
      </c>
      <c r="H5501">
        <v>0.64200000000000002</v>
      </c>
      <c r="I5501">
        <f>Data[[#This Row],[nucleus_area_pct]]/Data[[#This Row],[cytoplasm_ratio]]</f>
        <v>69.781931464174448</v>
      </c>
      <c r="J5501">
        <v>0.78</v>
      </c>
      <c r="K5501">
        <v>0.38700000000000001</v>
      </c>
      <c r="L5501">
        <v>4.6900000000000004</v>
      </c>
      <c r="M5501">
        <v>2.1</v>
      </c>
      <c r="N5501">
        <v>0.745</v>
      </c>
      <c r="O5501">
        <v>354</v>
      </c>
      <c r="P5501">
        <v>71</v>
      </c>
      <c r="Q5501">
        <v>232</v>
      </c>
      <c r="R5501">
        <v>143</v>
      </c>
      <c r="S5501">
        <v>127</v>
      </c>
      <c r="T5501">
        <f>(Data[[#This Row],[mean_r]]/256)*100</f>
        <v>90.625</v>
      </c>
      <c r="U5501">
        <f>(Data[[#This Row],[mean_g]]/256)*100</f>
        <v>55.859375</v>
      </c>
      <c r="V5501">
        <f>(Data[[#This Row],[mean_b]]/256)*100</f>
        <v>49.609375</v>
      </c>
      <c r="W5501">
        <v>0.79400000000000004</v>
      </c>
      <c r="X5501" t="s">
        <v>39</v>
      </c>
      <c r="Y5501" t="s">
        <v>40</v>
      </c>
      <c r="Z5501">
        <v>13006</v>
      </c>
      <c r="AA5501">
        <v>6</v>
      </c>
      <c r="AB5501">
        <v>10.5</v>
      </c>
      <c r="AC5501">
        <v>44.4</v>
      </c>
      <c r="AD5501">
        <v>278547</v>
      </c>
      <c r="AE5501">
        <v>75</v>
      </c>
      <c r="AF5501">
        <v>33.5</v>
      </c>
      <c r="AG5501" t="s">
        <v>64</v>
      </c>
      <c r="AH5501" t="s">
        <v>68</v>
      </c>
      <c r="AI5501" t="s">
        <v>56</v>
      </c>
      <c r="AJ5501">
        <v>40</v>
      </c>
      <c r="AK5501">
        <v>512</v>
      </c>
      <c r="AL5501">
        <v>6.3700000000000007E-2</v>
      </c>
      <c r="AM5501">
        <v>0.82699999999999996</v>
      </c>
      <c r="AN5501">
        <v>0.86539999999999995</v>
      </c>
      <c r="AO5501">
        <f>Data[[#This Row],[labeller_confidence_score]]-Data[[#This Row],[cytodiffusion_classification_confidence]]</f>
        <v>3.839999999999999E-2</v>
      </c>
    </row>
    <row r="5502" spans="1:41" x14ac:dyDescent="0.3">
      <c r="A5502" t="s">
        <v>5575</v>
      </c>
      <c r="B5502" t="s">
        <v>81</v>
      </c>
      <c r="C5502">
        <v>1</v>
      </c>
      <c r="D5502" t="s">
        <v>82</v>
      </c>
      <c r="E5502">
        <v>12.23</v>
      </c>
      <c r="F5502">
        <v>88.6</v>
      </c>
      <c r="G5502">
        <v>0.39100000000000001</v>
      </c>
      <c r="H5502">
        <v>0.19400000000000001</v>
      </c>
      <c r="I5502">
        <f>Data[[#This Row],[nucleus_area_pct]]/Data[[#This Row],[cytoplasm_ratio]]</f>
        <v>456.70103092783501</v>
      </c>
      <c r="J5502">
        <v>0.81100000000000005</v>
      </c>
      <c r="K5502">
        <v>0.373</v>
      </c>
      <c r="L5502">
        <v>0.36</v>
      </c>
      <c r="M5502">
        <v>1</v>
      </c>
      <c r="N5502">
        <v>0.92900000000000005</v>
      </c>
      <c r="O5502">
        <v>566</v>
      </c>
      <c r="P5502">
        <v>93</v>
      </c>
      <c r="Q5502">
        <v>170</v>
      </c>
      <c r="R5502">
        <v>161</v>
      </c>
      <c r="S5502">
        <v>182</v>
      </c>
      <c r="T5502">
        <f>(Data[[#This Row],[mean_r]]/256)*100</f>
        <v>66.40625</v>
      </c>
      <c r="U5502">
        <f>(Data[[#This Row],[mean_g]]/256)*100</f>
        <v>62.890625</v>
      </c>
      <c r="V5502">
        <f>(Data[[#This Row],[mean_b]]/256)*100</f>
        <v>71.09375</v>
      </c>
      <c r="W5502">
        <v>0.68</v>
      </c>
      <c r="X5502" t="s">
        <v>51</v>
      </c>
      <c r="Y5502" t="s">
        <v>45</v>
      </c>
      <c r="Z5502">
        <v>5874</v>
      </c>
      <c r="AA5502">
        <v>3.05</v>
      </c>
      <c r="AB5502">
        <v>16</v>
      </c>
      <c r="AC5502">
        <v>43</v>
      </c>
      <c r="AD5502">
        <v>269738</v>
      </c>
      <c r="AE5502">
        <v>92.4</v>
      </c>
      <c r="AF5502">
        <v>34.299999999999997</v>
      </c>
      <c r="AG5502" t="s">
        <v>46</v>
      </c>
      <c r="AH5502" t="s">
        <v>42</v>
      </c>
      <c r="AI5502" t="s">
        <v>56</v>
      </c>
      <c r="AJ5502">
        <v>40</v>
      </c>
      <c r="AK5502">
        <v>512</v>
      </c>
      <c r="AL5502">
        <v>0.86770000000000003</v>
      </c>
      <c r="AM5502">
        <v>0.60860000000000003</v>
      </c>
      <c r="AN5502">
        <v>0.79059999999999997</v>
      </c>
      <c r="AO5502">
        <f>Data[[#This Row],[labeller_confidence_score]]-Data[[#This Row],[cytodiffusion_classification_confidence]]</f>
        <v>0.18199999999999994</v>
      </c>
    </row>
    <row r="5503" spans="1:41" x14ac:dyDescent="0.3">
      <c r="A5503" t="s">
        <v>5576</v>
      </c>
      <c r="B5503" t="s">
        <v>103</v>
      </c>
      <c r="C5503">
        <v>1</v>
      </c>
      <c r="D5503" t="s">
        <v>104</v>
      </c>
      <c r="E5503">
        <v>4.6399999999999997</v>
      </c>
      <c r="F5503">
        <v>0</v>
      </c>
      <c r="G5503">
        <v>0</v>
      </c>
      <c r="H5503">
        <v>1</v>
      </c>
      <c r="I5503">
        <f>Data[[#This Row],[nucleus_area_pct]]/Data[[#This Row],[cytoplasm_ratio]]</f>
        <v>0</v>
      </c>
      <c r="J5503">
        <v>0.42499999999999999</v>
      </c>
      <c r="K5503">
        <v>0.78200000000000003</v>
      </c>
      <c r="L5503">
        <v>0.69</v>
      </c>
      <c r="M5503">
        <v>1</v>
      </c>
      <c r="N5503">
        <v>0.79200000000000004</v>
      </c>
      <c r="O5503">
        <v>95</v>
      </c>
      <c r="P5503">
        <v>39</v>
      </c>
      <c r="Q5503">
        <v>221</v>
      </c>
      <c r="R5503">
        <v>112</v>
      </c>
      <c r="S5503">
        <v>117</v>
      </c>
      <c r="T5503">
        <f>(Data[[#This Row],[mean_r]]/256)*100</f>
        <v>86.328125</v>
      </c>
      <c r="U5503">
        <f>(Data[[#This Row],[mean_g]]/256)*100</f>
        <v>43.75</v>
      </c>
      <c r="V5503">
        <f>(Data[[#This Row],[mean_b]]/256)*100</f>
        <v>45.703125</v>
      </c>
      <c r="W5503">
        <v>0.43099999999999999</v>
      </c>
      <c r="X5503" t="s">
        <v>51</v>
      </c>
      <c r="Y5503" t="s">
        <v>40</v>
      </c>
      <c r="Z5503">
        <v>6926</v>
      </c>
      <c r="AA5503">
        <v>3.79</v>
      </c>
      <c r="AB5503">
        <v>15.8</v>
      </c>
      <c r="AC5503">
        <v>38.9</v>
      </c>
      <c r="AD5503">
        <v>255868</v>
      </c>
      <c r="AE5503">
        <v>100</v>
      </c>
      <c r="AF5503">
        <v>33.4</v>
      </c>
      <c r="AG5503" t="s">
        <v>64</v>
      </c>
      <c r="AH5503" t="s">
        <v>68</v>
      </c>
      <c r="AI5503" t="s">
        <v>56</v>
      </c>
      <c r="AJ5503">
        <v>100</v>
      </c>
      <c r="AK5503">
        <v>256</v>
      </c>
      <c r="AL5503">
        <v>0.85580000000000001</v>
      </c>
      <c r="AM5503">
        <v>0.60929999999999995</v>
      </c>
      <c r="AN5503">
        <v>0.61109999999999998</v>
      </c>
      <c r="AO5503">
        <f>Data[[#This Row],[labeller_confidence_score]]-Data[[#This Row],[cytodiffusion_classification_confidence]]</f>
        <v>1.8000000000000238E-3</v>
      </c>
    </row>
    <row r="5504" spans="1:41" x14ac:dyDescent="0.3">
      <c r="A5504" t="s">
        <v>5577</v>
      </c>
      <c r="B5504" t="s">
        <v>81</v>
      </c>
      <c r="C5504">
        <v>1</v>
      </c>
      <c r="D5504" t="s">
        <v>82</v>
      </c>
      <c r="E5504">
        <v>15.39</v>
      </c>
      <c r="F5504">
        <v>83.2</v>
      </c>
      <c r="G5504">
        <v>0.21199999999999999</v>
      </c>
      <c r="H5504">
        <v>0.21099999999999999</v>
      </c>
      <c r="I5504">
        <f>Data[[#This Row],[nucleus_area_pct]]/Data[[#This Row],[cytoplasm_ratio]]</f>
        <v>394.31279620853081</v>
      </c>
      <c r="J5504">
        <v>0.88300000000000001</v>
      </c>
      <c r="K5504">
        <v>0.41499999999999998</v>
      </c>
      <c r="L5504">
        <v>1.02</v>
      </c>
      <c r="M5504">
        <v>1</v>
      </c>
      <c r="N5504">
        <v>0.86699999999999999</v>
      </c>
      <c r="O5504">
        <v>746</v>
      </c>
      <c r="P5504">
        <v>98</v>
      </c>
      <c r="Q5504">
        <v>204</v>
      </c>
      <c r="R5504">
        <v>136</v>
      </c>
      <c r="S5504">
        <v>205</v>
      </c>
      <c r="T5504">
        <f>(Data[[#This Row],[mean_r]]/256)*100</f>
        <v>79.6875</v>
      </c>
      <c r="U5504">
        <f>(Data[[#This Row],[mean_g]]/256)*100</f>
        <v>53.125</v>
      </c>
      <c r="V5504">
        <f>(Data[[#This Row],[mean_b]]/256)*100</f>
        <v>80.078125</v>
      </c>
      <c r="W5504">
        <v>0.73699999999999999</v>
      </c>
      <c r="X5504" t="s">
        <v>63</v>
      </c>
      <c r="Y5504" t="s">
        <v>45</v>
      </c>
      <c r="Z5504">
        <v>8151</v>
      </c>
      <c r="AA5504">
        <v>3.56</v>
      </c>
      <c r="AB5504">
        <v>14.5</v>
      </c>
      <c r="AC5504">
        <v>35.5</v>
      </c>
      <c r="AD5504">
        <v>277006</v>
      </c>
      <c r="AE5504">
        <v>74.7</v>
      </c>
      <c r="AF5504">
        <v>32.700000000000003</v>
      </c>
      <c r="AG5504" t="s">
        <v>46</v>
      </c>
      <c r="AH5504" t="s">
        <v>42</v>
      </c>
      <c r="AI5504" t="s">
        <v>52</v>
      </c>
      <c r="AJ5504">
        <v>100</v>
      </c>
      <c r="AK5504">
        <v>360</v>
      </c>
      <c r="AL5504">
        <v>0.69869999999999999</v>
      </c>
      <c r="AM5504">
        <v>0.80649999999999999</v>
      </c>
      <c r="AN5504">
        <v>0.85660000000000003</v>
      </c>
      <c r="AO5504">
        <f>Data[[#This Row],[labeller_confidence_score]]-Data[[#This Row],[cytodiffusion_classification_confidence]]</f>
        <v>5.0100000000000033E-2</v>
      </c>
    </row>
    <row r="5505" spans="1:41" x14ac:dyDescent="0.3">
      <c r="A5505" t="s">
        <v>5578</v>
      </c>
      <c r="B5505" t="s">
        <v>54</v>
      </c>
      <c r="C5505">
        <v>0</v>
      </c>
      <c r="D5505" t="s">
        <v>54</v>
      </c>
      <c r="E5505">
        <v>8.1999999999999993</v>
      </c>
      <c r="F5505">
        <v>0</v>
      </c>
      <c r="G5505">
        <v>0</v>
      </c>
      <c r="H5505">
        <v>1</v>
      </c>
      <c r="I5505">
        <f>Data[[#This Row],[nucleus_area_pct]]/Data[[#This Row],[cytoplasm_ratio]]</f>
        <v>0</v>
      </c>
      <c r="J5505">
        <v>0.86099999999999999</v>
      </c>
      <c r="K5505">
        <v>9.0999999999999998E-2</v>
      </c>
      <c r="L5505">
        <v>0.44</v>
      </c>
      <c r="M5505">
        <v>1</v>
      </c>
      <c r="N5505">
        <v>0.93100000000000005</v>
      </c>
      <c r="O5505">
        <v>155</v>
      </c>
      <c r="P5505">
        <v>56</v>
      </c>
      <c r="Q5505">
        <v>239</v>
      </c>
      <c r="R5505">
        <v>124</v>
      </c>
      <c r="S5505">
        <v>130</v>
      </c>
      <c r="T5505">
        <f>(Data[[#This Row],[mean_r]]/256)*100</f>
        <v>93.359375</v>
      </c>
      <c r="U5505">
        <f>(Data[[#This Row],[mean_g]]/256)*100</f>
        <v>48.4375</v>
      </c>
      <c r="V5505">
        <f>(Data[[#This Row],[mean_b]]/256)*100</f>
        <v>50.78125</v>
      </c>
      <c r="W5505">
        <v>0.55300000000000005</v>
      </c>
      <c r="X5505" t="s">
        <v>39</v>
      </c>
      <c r="Y5505" t="s">
        <v>45</v>
      </c>
      <c r="Z5505">
        <v>7769</v>
      </c>
      <c r="AA5505">
        <v>5.19</v>
      </c>
      <c r="AB5505">
        <v>16.8</v>
      </c>
      <c r="AC5505">
        <v>34.299999999999997</v>
      </c>
      <c r="AD5505">
        <v>163070</v>
      </c>
      <c r="AE5505">
        <v>99.7</v>
      </c>
      <c r="AF5505">
        <v>35.700000000000003</v>
      </c>
      <c r="AG5505" t="s">
        <v>41</v>
      </c>
      <c r="AH5505" t="s">
        <v>42</v>
      </c>
      <c r="AI5505" t="s">
        <v>56</v>
      </c>
      <c r="AJ5505">
        <v>40</v>
      </c>
      <c r="AK5505">
        <v>360</v>
      </c>
      <c r="AL5505">
        <v>0.1162</v>
      </c>
      <c r="AM5505">
        <v>0.94589999999999996</v>
      </c>
      <c r="AN5505">
        <v>0.95079999999999998</v>
      </c>
      <c r="AO5505">
        <f>Data[[#This Row],[labeller_confidence_score]]-Data[[#This Row],[cytodiffusion_classification_confidence]]</f>
        <v>4.9000000000000155E-3</v>
      </c>
    </row>
    <row r="5506" spans="1:41" x14ac:dyDescent="0.3">
      <c r="A5506" t="s">
        <v>5579</v>
      </c>
      <c r="B5506" t="s">
        <v>49</v>
      </c>
      <c r="C5506">
        <v>0</v>
      </c>
      <c r="D5506" t="s">
        <v>50</v>
      </c>
      <c r="E5506">
        <v>12.6</v>
      </c>
      <c r="F5506">
        <v>55.4</v>
      </c>
      <c r="G5506">
        <v>0.61499999999999999</v>
      </c>
      <c r="H5506">
        <v>0.436</v>
      </c>
      <c r="I5506">
        <f>Data[[#This Row],[nucleus_area_pct]]/Data[[#This Row],[cytoplasm_ratio]]</f>
        <v>127.06422018348624</v>
      </c>
      <c r="J5506">
        <v>0.80800000000000005</v>
      </c>
      <c r="K5506">
        <v>0.46800000000000003</v>
      </c>
      <c r="L5506">
        <v>2.87</v>
      </c>
      <c r="M5506">
        <v>3.6</v>
      </c>
      <c r="N5506">
        <v>0.72599999999999998</v>
      </c>
      <c r="O5506">
        <v>455</v>
      </c>
      <c r="P5506">
        <v>87</v>
      </c>
      <c r="Q5506">
        <v>191</v>
      </c>
      <c r="R5506">
        <v>158</v>
      </c>
      <c r="S5506">
        <v>198</v>
      </c>
      <c r="T5506">
        <f>(Data[[#This Row],[mean_r]]/256)*100</f>
        <v>74.609375</v>
      </c>
      <c r="U5506">
        <f>(Data[[#This Row],[mean_g]]/256)*100</f>
        <v>61.71875</v>
      </c>
      <c r="V5506">
        <f>(Data[[#This Row],[mean_b]]/256)*100</f>
        <v>77.34375</v>
      </c>
      <c r="W5506">
        <v>0.65200000000000002</v>
      </c>
      <c r="X5506" t="s">
        <v>63</v>
      </c>
      <c r="Y5506" t="s">
        <v>40</v>
      </c>
      <c r="Z5506">
        <v>7412</v>
      </c>
      <c r="AA5506">
        <v>4.5199999999999996</v>
      </c>
      <c r="AB5506">
        <v>14.3</v>
      </c>
      <c r="AC5506">
        <v>38.799999999999997</v>
      </c>
      <c r="AD5506">
        <v>245855</v>
      </c>
      <c r="AE5506">
        <v>102.2</v>
      </c>
      <c r="AF5506">
        <v>34</v>
      </c>
      <c r="AG5506" t="s">
        <v>41</v>
      </c>
      <c r="AH5506" t="s">
        <v>42</v>
      </c>
      <c r="AI5506" t="s">
        <v>56</v>
      </c>
      <c r="AJ5506">
        <v>60</v>
      </c>
      <c r="AK5506">
        <v>512</v>
      </c>
      <c r="AL5506">
        <v>0.1245</v>
      </c>
      <c r="AM5506">
        <v>0.82420000000000004</v>
      </c>
      <c r="AN5506">
        <v>0.7853</v>
      </c>
      <c r="AO5506">
        <f>Data[[#This Row],[labeller_confidence_score]]-Data[[#This Row],[cytodiffusion_classification_confidence]]</f>
        <v>-3.8900000000000046E-2</v>
      </c>
    </row>
    <row r="5507" spans="1:41" x14ac:dyDescent="0.3">
      <c r="A5507" t="s">
        <v>5580</v>
      </c>
      <c r="B5507" t="s">
        <v>87</v>
      </c>
      <c r="C5507">
        <v>0</v>
      </c>
      <c r="D5507" t="s">
        <v>50</v>
      </c>
      <c r="E5507">
        <v>11.34</v>
      </c>
      <c r="F5507">
        <v>54.6</v>
      </c>
      <c r="G5507">
        <v>0.55600000000000005</v>
      </c>
      <c r="H5507">
        <v>0.53900000000000003</v>
      </c>
      <c r="I5507">
        <f>Data[[#This Row],[nucleus_area_pct]]/Data[[#This Row],[cytoplasm_ratio]]</f>
        <v>101.29870129870129</v>
      </c>
      <c r="J5507">
        <v>0.78</v>
      </c>
      <c r="K5507">
        <v>0.374</v>
      </c>
      <c r="L5507">
        <v>5.26</v>
      </c>
      <c r="M5507">
        <v>2.2999999999999998</v>
      </c>
      <c r="N5507">
        <v>0.81100000000000005</v>
      </c>
      <c r="O5507">
        <v>580</v>
      </c>
      <c r="P5507">
        <v>68</v>
      </c>
      <c r="Q5507">
        <v>235</v>
      </c>
      <c r="R5507">
        <v>153</v>
      </c>
      <c r="S5507">
        <v>138</v>
      </c>
      <c r="T5507">
        <f>(Data[[#This Row],[mean_r]]/256)*100</f>
        <v>91.796875</v>
      </c>
      <c r="U5507">
        <f>(Data[[#This Row],[mean_g]]/256)*100</f>
        <v>59.765625</v>
      </c>
      <c r="V5507">
        <f>(Data[[#This Row],[mean_b]]/256)*100</f>
        <v>53.90625</v>
      </c>
      <c r="W5507">
        <v>0.57399999999999995</v>
      </c>
      <c r="X5507" t="s">
        <v>39</v>
      </c>
      <c r="Y5507" t="s">
        <v>40</v>
      </c>
      <c r="Z5507">
        <v>9491</v>
      </c>
      <c r="AA5507">
        <v>4.4800000000000004</v>
      </c>
      <c r="AB5507">
        <v>16.600000000000001</v>
      </c>
      <c r="AC5507">
        <v>39.4</v>
      </c>
      <c r="AD5507">
        <v>261325</v>
      </c>
      <c r="AE5507">
        <v>102.7</v>
      </c>
      <c r="AF5507">
        <v>32.299999999999997</v>
      </c>
      <c r="AG5507" t="s">
        <v>64</v>
      </c>
      <c r="AH5507" t="s">
        <v>42</v>
      </c>
      <c r="AI5507" t="s">
        <v>52</v>
      </c>
      <c r="AJ5507">
        <v>100</v>
      </c>
      <c r="AK5507">
        <v>224</v>
      </c>
      <c r="AL5507">
        <v>8.0500000000000002E-2</v>
      </c>
      <c r="AM5507">
        <v>0.88490000000000002</v>
      </c>
      <c r="AN5507">
        <v>1</v>
      </c>
      <c r="AO5507">
        <f>Data[[#This Row],[labeller_confidence_score]]-Data[[#This Row],[cytodiffusion_classification_confidence]]</f>
        <v>0.11509999999999998</v>
      </c>
    </row>
    <row r="5508" spans="1:41" x14ac:dyDescent="0.3">
      <c r="A5508" t="s">
        <v>5581</v>
      </c>
      <c r="B5508" t="s">
        <v>180</v>
      </c>
      <c r="C5508">
        <v>1</v>
      </c>
      <c r="D5508" t="s">
        <v>181</v>
      </c>
      <c r="E5508">
        <v>5.95</v>
      </c>
      <c r="F5508">
        <v>0</v>
      </c>
      <c r="G5508">
        <v>0</v>
      </c>
      <c r="H5508">
        <v>1</v>
      </c>
      <c r="I5508">
        <f>Data[[#This Row],[nucleus_area_pct]]/Data[[#This Row],[cytoplasm_ratio]]</f>
        <v>0</v>
      </c>
      <c r="J5508">
        <v>0.28499999999999998</v>
      </c>
      <c r="K5508">
        <v>0.96499999999999997</v>
      </c>
      <c r="L5508">
        <v>0.35</v>
      </c>
      <c r="M5508">
        <v>1</v>
      </c>
      <c r="N5508">
        <v>0.73299999999999998</v>
      </c>
      <c r="O5508">
        <v>156</v>
      </c>
      <c r="P5508">
        <v>52</v>
      </c>
      <c r="Q5508">
        <v>230</v>
      </c>
      <c r="R5508">
        <v>155</v>
      </c>
      <c r="S5508">
        <v>130</v>
      </c>
      <c r="T5508">
        <f>(Data[[#This Row],[mean_r]]/256)*100</f>
        <v>89.84375</v>
      </c>
      <c r="U5508">
        <f>(Data[[#This Row],[mean_g]]/256)*100</f>
        <v>60.546875</v>
      </c>
      <c r="V5508">
        <f>(Data[[#This Row],[mean_b]]/256)*100</f>
        <v>50.78125</v>
      </c>
      <c r="W5508">
        <v>0.53900000000000003</v>
      </c>
      <c r="X5508" t="s">
        <v>39</v>
      </c>
      <c r="Y5508" t="s">
        <v>40</v>
      </c>
      <c r="Z5508">
        <v>6698</v>
      </c>
      <c r="AA5508">
        <v>4.45</v>
      </c>
      <c r="AB5508">
        <v>12.4</v>
      </c>
      <c r="AC5508">
        <v>39.4</v>
      </c>
      <c r="AD5508">
        <v>298408</v>
      </c>
      <c r="AE5508">
        <v>88</v>
      </c>
      <c r="AF5508">
        <v>35.4</v>
      </c>
      <c r="AG5508" t="s">
        <v>64</v>
      </c>
      <c r="AH5508" t="s">
        <v>47</v>
      </c>
      <c r="AI5508" t="s">
        <v>52</v>
      </c>
      <c r="AJ5508">
        <v>100</v>
      </c>
      <c r="AK5508">
        <v>224</v>
      </c>
      <c r="AL5508">
        <v>0.81189999999999996</v>
      </c>
      <c r="AM5508">
        <v>0.8034</v>
      </c>
      <c r="AN5508">
        <v>0.76639999999999997</v>
      </c>
      <c r="AO5508">
        <f>Data[[#This Row],[labeller_confidence_score]]-Data[[#This Row],[cytodiffusion_classification_confidence]]</f>
        <v>-3.7000000000000033E-2</v>
      </c>
    </row>
    <row r="5509" spans="1:41" x14ac:dyDescent="0.3">
      <c r="A5509" t="s">
        <v>5582</v>
      </c>
      <c r="B5509" t="s">
        <v>62</v>
      </c>
      <c r="C5509">
        <v>0</v>
      </c>
      <c r="D5509" t="s">
        <v>50</v>
      </c>
      <c r="E5509">
        <v>8.69</v>
      </c>
      <c r="F5509">
        <v>82</v>
      </c>
      <c r="G5509">
        <v>0.90700000000000003</v>
      </c>
      <c r="H5509">
        <v>0.05</v>
      </c>
      <c r="I5509">
        <f>Data[[#This Row],[nucleus_area_pct]]/Data[[#This Row],[cytoplasm_ratio]]</f>
        <v>1640</v>
      </c>
      <c r="J5509">
        <v>0.97299999999999998</v>
      </c>
      <c r="K5509">
        <v>0.14899999999999999</v>
      </c>
      <c r="L5509">
        <v>1.1599999999999999</v>
      </c>
      <c r="M5509">
        <v>1</v>
      </c>
      <c r="N5509">
        <v>0.97</v>
      </c>
      <c r="O5509">
        <v>224</v>
      </c>
      <c r="P5509">
        <v>65</v>
      </c>
      <c r="Q5509">
        <v>197</v>
      </c>
      <c r="R5509">
        <v>153</v>
      </c>
      <c r="S5509">
        <v>179</v>
      </c>
      <c r="T5509">
        <f>(Data[[#This Row],[mean_r]]/256)*100</f>
        <v>76.953125</v>
      </c>
      <c r="U5509">
        <f>(Data[[#This Row],[mean_g]]/256)*100</f>
        <v>59.765625</v>
      </c>
      <c r="V5509">
        <f>(Data[[#This Row],[mean_b]]/256)*100</f>
        <v>69.921875</v>
      </c>
      <c r="W5509">
        <v>0.79300000000000004</v>
      </c>
      <c r="X5509" t="s">
        <v>51</v>
      </c>
      <c r="Y5509" t="s">
        <v>45</v>
      </c>
      <c r="Z5509">
        <v>6631</v>
      </c>
      <c r="AA5509">
        <v>4.93</v>
      </c>
      <c r="AB5509">
        <v>10.6</v>
      </c>
      <c r="AC5509">
        <v>31.7</v>
      </c>
      <c r="AD5509">
        <v>231706</v>
      </c>
      <c r="AE5509">
        <v>80.400000000000006</v>
      </c>
      <c r="AF5509">
        <v>34.700000000000003</v>
      </c>
      <c r="AG5509" t="s">
        <v>46</v>
      </c>
      <c r="AH5509" t="s">
        <v>68</v>
      </c>
      <c r="AI5509" t="s">
        <v>56</v>
      </c>
      <c r="AJ5509">
        <v>60</v>
      </c>
      <c r="AK5509">
        <v>512</v>
      </c>
      <c r="AL5509">
        <v>0.1522</v>
      </c>
      <c r="AM5509">
        <v>0.93799999999999994</v>
      </c>
      <c r="AN5509">
        <v>0.94740000000000002</v>
      </c>
      <c r="AO5509">
        <f>Data[[#This Row],[labeller_confidence_score]]-Data[[#This Row],[cytodiffusion_classification_confidence]]</f>
        <v>9.400000000000075E-3</v>
      </c>
    </row>
    <row r="5510" spans="1:41" x14ac:dyDescent="0.3">
      <c r="A5510" t="s">
        <v>5583</v>
      </c>
      <c r="B5510" t="s">
        <v>49</v>
      </c>
      <c r="C5510">
        <v>0</v>
      </c>
      <c r="D5510" t="s">
        <v>50</v>
      </c>
      <c r="E5510">
        <v>12.79</v>
      </c>
      <c r="F5510">
        <v>47.2</v>
      </c>
      <c r="G5510">
        <v>0.63100000000000001</v>
      </c>
      <c r="H5510">
        <v>0.42499999999999999</v>
      </c>
      <c r="I5510">
        <f>Data[[#This Row],[nucleus_area_pct]]/Data[[#This Row],[cytoplasm_ratio]]</f>
        <v>111.05882352941177</v>
      </c>
      <c r="J5510">
        <v>0.747</v>
      </c>
      <c r="K5510">
        <v>0.40400000000000003</v>
      </c>
      <c r="L5510">
        <v>2.77</v>
      </c>
      <c r="M5510">
        <v>3.7</v>
      </c>
      <c r="N5510">
        <v>0.78300000000000003</v>
      </c>
      <c r="O5510">
        <v>392</v>
      </c>
      <c r="P5510">
        <v>75</v>
      </c>
      <c r="Q5510">
        <v>192</v>
      </c>
      <c r="R5510">
        <v>141</v>
      </c>
      <c r="S5510">
        <v>188</v>
      </c>
      <c r="T5510">
        <f>(Data[[#This Row],[mean_r]]/256)*100</f>
        <v>75</v>
      </c>
      <c r="U5510">
        <f>(Data[[#This Row],[mean_g]]/256)*100</f>
        <v>55.078125</v>
      </c>
      <c r="V5510">
        <f>(Data[[#This Row],[mean_b]]/256)*100</f>
        <v>73.4375</v>
      </c>
      <c r="W5510">
        <v>0.64800000000000002</v>
      </c>
      <c r="X5510" t="s">
        <v>63</v>
      </c>
      <c r="Y5510" t="s">
        <v>40</v>
      </c>
      <c r="Z5510">
        <v>7421</v>
      </c>
      <c r="AA5510">
        <v>6.53</v>
      </c>
      <c r="AB5510">
        <v>14.2</v>
      </c>
      <c r="AC5510">
        <v>39.4</v>
      </c>
      <c r="AD5510">
        <v>325086</v>
      </c>
      <c r="AE5510">
        <v>83.1</v>
      </c>
      <c r="AF5510">
        <v>34.200000000000003</v>
      </c>
      <c r="AG5510" t="s">
        <v>46</v>
      </c>
      <c r="AH5510" t="s">
        <v>42</v>
      </c>
      <c r="AI5510" t="s">
        <v>52</v>
      </c>
      <c r="AJ5510">
        <v>40</v>
      </c>
      <c r="AK5510">
        <v>224</v>
      </c>
      <c r="AL5510">
        <v>8.4099999999999994E-2</v>
      </c>
      <c r="AM5510">
        <v>0.87039999999999995</v>
      </c>
      <c r="AN5510">
        <v>0.94799999999999995</v>
      </c>
      <c r="AO5510">
        <f>Data[[#This Row],[labeller_confidence_score]]-Data[[#This Row],[cytodiffusion_classification_confidence]]</f>
        <v>7.7600000000000002E-2</v>
      </c>
    </row>
    <row r="5511" spans="1:41" x14ac:dyDescent="0.3">
      <c r="A5511" t="s">
        <v>5584</v>
      </c>
      <c r="B5511" t="s">
        <v>54</v>
      </c>
      <c r="C5511">
        <v>0</v>
      </c>
      <c r="D5511" t="s">
        <v>54</v>
      </c>
      <c r="E5511">
        <v>7.74</v>
      </c>
      <c r="F5511">
        <v>0</v>
      </c>
      <c r="G5511">
        <v>0</v>
      </c>
      <c r="H5511">
        <v>1</v>
      </c>
      <c r="I5511">
        <f>Data[[#This Row],[nucleus_area_pct]]/Data[[#This Row],[cytoplasm_ratio]]</f>
        <v>0</v>
      </c>
      <c r="J5511">
        <v>0.86399999999999999</v>
      </c>
      <c r="K5511">
        <v>0.17499999999999999</v>
      </c>
      <c r="L5511">
        <v>0.56000000000000005</v>
      </c>
      <c r="M5511">
        <v>1</v>
      </c>
      <c r="N5511">
        <v>0.88700000000000001</v>
      </c>
      <c r="O5511">
        <v>182</v>
      </c>
      <c r="P5511">
        <v>43</v>
      </c>
      <c r="Q5511">
        <v>240</v>
      </c>
      <c r="R5511">
        <v>143</v>
      </c>
      <c r="S5511">
        <v>119</v>
      </c>
      <c r="T5511">
        <f>(Data[[#This Row],[mean_r]]/256)*100</f>
        <v>93.75</v>
      </c>
      <c r="U5511">
        <f>(Data[[#This Row],[mean_g]]/256)*100</f>
        <v>55.859375</v>
      </c>
      <c r="V5511">
        <f>(Data[[#This Row],[mean_b]]/256)*100</f>
        <v>46.484375</v>
      </c>
      <c r="W5511">
        <v>0.41499999999999998</v>
      </c>
      <c r="X5511" t="s">
        <v>39</v>
      </c>
      <c r="Y5511" t="s">
        <v>45</v>
      </c>
      <c r="Z5511">
        <v>8439</v>
      </c>
      <c r="AA5511">
        <v>4.5</v>
      </c>
      <c r="AB5511">
        <v>14.8</v>
      </c>
      <c r="AC5511">
        <v>38</v>
      </c>
      <c r="AD5511">
        <v>226230</v>
      </c>
      <c r="AE5511">
        <v>98.3</v>
      </c>
      <c r="AF5511">
        <v>33.200000000000003</v>
      </c>
      <c r="AG5511" t="s">
        <v>46</v>
      </c>
      <c r="AH5511" t="s">
        <v>68</v>
      </c>
      <c r="AI5511" t="s">
        <v>56</v>
      </c>
      <c r="AJ5511">
        <v>100</v>
      </c>
      <c r="AK5511">
        <v>256</v>
      </c>
      <c r="AL5511">
        <v>8.2600000000000007E-2</v>
      </c>
      <c r="AM5511">
        <v>0.91180000000000005</v>
      </c>
      <c r="AN5511">
        <v>0.9466</v>
      </c>
      <c r="AO5511">
        <f>Data[[#This Row],[labeller_confidence_score]]-Data[[#This Row],[cytodiffusion_classification_confidence]]</f>
        <v>3.4799999999999942E-2</v>
      </c>
    </row>
    <row r="5512" spans="1:41" x14ac:dyDescent="0.3">
      <c r="A5512" t="s">
        <v>5585</v>
      </c>
      <c r="B5512" t="s">
        <v>106</v>
      </c>
      <c r="C5512">
        <v>1</v>
      </c>
      <c r="D5512" t="s">
        <v>82</v>
      </c>
      <c r="E5512">
        <v>12.62</v>
      </c>
      <c r="F5512">
        <v>86.1</v>
      </c>
      <c r="G5512">
        <v>0.35499999999999998</v>
      </c>
      <c r="H5512">
        <v>0.16700000000000001</v>
      </c>
      <c r="I5512">
        <f>Data[[#This Row],[nucleus_area_pct]]/Data[[#This Row],[cytoplasm_ratio]]</f>
        <v>515.56886227544908</v>
      </c>
      <c r="J5512">
        <v>0.876</v>
      </c>
      <c r="K5512">
        <v>0.22700000000000001</v>
      </c>
      <c r="L5512">
        <v>0.73</v>
      </c>
      <c r="M5512">
        <v>1.1000000000000001</v>
      </c>
      <c r="N5512">
        <v>0.88900000000000001</v>
      </c>
      <c r="O5512">
        <v>596</v>
      </c>
      <c r="P5512">
        <v>85</v>
      </c>
      <c r="Q5512">
        <v>188</v>
      </c>
      <c r="R5512">
        <v>161</v>
      </c>
      <c r="S5512">
        <v>219</v>
      </c>
      <c r="T5512">
        <f>(Data[[#This Row],[mean_r]]/256)*100</f>
        <v>73.4375</v>
      </c>
      <c r="U5512">
        <f>(Data[[#This Row],[mean_g]]/256)*100</f>
        <v>62.890625</v>
      </c>
      <c r="V5512">
        <f>(Data[[#This Row],[mean_b]]/256)*100</f>
        <v>85.546875</v>
      </c>
      <c r="W5512">
        <v>0.66400000000000003</v>
      </c>
      <c r="X5512" t="s">
        <v>39</v>
      </c>
      <c r="Y5512" t="s">
        <v>45</v>
      </c>
      <c r="Z5512">
        <v>8806</v>
      </c>
      <c r="AA5512">
        <v>5.08</v>
      </c>
      <c r="AB5512">
        <v>13.5</v>
      </c>
      <c r="AC5512">
        <v>47.5</v>
      </c>
      <c r="AD5512">
        <v>250301</v>
      </c>
      <c r="AE5512">
        <v>62.5</v>
      </c>
      <c r="AF5512">
        <v>34.5</v>
      </c>
      <c r="AG5512" t="s">
        <v>46</v>
      </c>
      <c r="AH5512" t="s">
        <v>68</v>
      </c>
      <c r="AI5512" t="s">
        <v>43</v>
      </c>
      <c r="AJ5512">
        <v>40</v>
      </c>
      <c r="AK5512">
        <v>360</v>
      </c>
      <c r="AL5512">
        <v>0.66639999999999999</v>
      </c>
      <c r="AM5512">
        <v>0.84060000000000001</v>
      </c>
      <c r="AN5512">
        <v>0.67020000000000002</v>
      </c>
      <c r="AO5512">
        <f>Data[[#This Row],[labeller_confidence_score]]-Data[[#This Row],[cytodiffusion_classification_confidence]]</f>
        <v>-0.1704</v>
      </c>
    </row>
    <row r="5513" spans="1:41" x14ac:dyDescent="0.3">
      <c r="A5513" t="s">
        <v>5586</v>
      </c>
      <c r="B5513" t="s">
        <v>54</v>
      </c>
      <c r="C5513">
        <v>0</v>
      </c>
      <c r="D5513" t="s">
        <v>54</v>
      </c>
      <c r="E5513">
        <v>7.23</v>
      </c>
      <c r="F5513">
        <v>0</v>
      </c>
      <c r="G5513">
        <v>0</v>
      </c>
      <c r="H5513">
        <v>1</v>
      </c>
      <c r="I5513">
        <f>Data[[#This Row],[nucleus_area_pct]]/Data[[#This Row],[cytoplasm_ratio]]</f>
        <v>0</v>
      </c>
      <c r="J5513">
        <v>0.86599999999999999</v>
      </c>
      <c r="K5513">
        <v>0.19900000000000001</v>
      </c>
      <c r="L5513">
        <v>0.99</v>
      </c>
      <c r="M5513">
        <v>1</v>
      </c>
      <c r="N5513">
        <v>0.96599999999999997</v>
      </c>
      <c r="O5513">
        <v>199</v>
      </c>
      <c r="P5513">
        <v>45</v>
      </c>
      <c r="Q5513">
        <v>219</v>
      </c>
      <c r="R5513">
        <v>128</v>
      </c>
      <c r="S5513">
        <v>130</v>
      </c>
      <c r="T5513">
        <f>(Data[[#This Row],[mean_r]]/256)*100</f>
        <v>85.546875</v>
      </c>
      <c r="U5513">
        <f>(Data[[#This Row],[mean_g]]/256)*100</f>
        <v>50</v>
      </c>
      <c r="V5513">
        <f>(Data[[#This Row],[mean_b]]/256)*100</f>
        <v>50.78125</v>
      </c>
      <c r="W5513">
        <v>0.56499999999999995</v>
      </c>
      <c r="X5513" t="s">
        <v>51</v>
      </c>
      <c r="Y5513" t="s">
        <v>45</v>
      </c>
      <c r="Z5513">
        <v>5110</v>
      </c>
      <c r="AA5513">
        <v>5.1100000000000003</v>
      </c>
      <c r="AB5513">
        <v>14.9</v>
      </c>
      <c r="AC5513">
        <v>36.700000000000003</v>
      </c>
      <c r="AD5513">
        <v>336408</v>
      </c>
      <c r="AE5513">
        <v>83.3</v>
      </c>
      <c r="AF5513">
        <v>34.299999999999997</v>
      </c>
      <c r="AG5513" t="s">
        <v>46</v>
      </c>
      <c r="AH5513" t="s">
        <v>68</v>
      </c>
      <c r="AI5513" t="s">
        <v>52</v>
      </c>
      <c r="AJ5513">
        <v>100</v>
      </c>
      <c r="AK5513">
        <v>224</v>
      </c>
      <c r="AL5513">
        <v>3.9899999999999998E-2</v>
      </c>
      <c r="AM5513">
        <v>0.88239999999999996</v>
      </c>
      <c r="AN5513">
        <v>0.96630000000000005</v>
      </c>
      <c r="AO5513">
        <f>Data[[#This Row],[labeller_confidence_score]]-Data[[#This Row],[cytodiffusion_classification_confidence]]</f>
        <v>8.3900000000000086E-2</v>
      </c>
    </row>
    <row r="5514" spans="1:41" x14ac:dyDescent="0.3">
      <c r="A5514" t="s">
        <v>5587</v>
      </c>
      <c r="B5514" t="s">
        <v>49</v>
      </c>
      <c r="C5514">
        <v>0</v>
      </c>
      <c r="D5514" t="s">
        <v>50</v>
      </c>
      <c r="E5514">
        <v>12.11</v>
      </c>
      <c r="F5514">
        <v>51</v>
      </c>
      <c r="G5514">
        <v>0.502</v>
      </c>
      <c r="H5514">
        <v>0.46800000000000003</v>
      </c>
      <c r="I5514">
        <f>Data[[#This Row],[nucleus_area_pct]]/Data[[#This Row],[cytoplasm_ratio]]</f>
        <v>108.97435897435896</v>
      </c>
      <c r="J5514">
        <v>0.79400000000000004</v>
      </c>
      <c r="K5514">
        <v>0.34699999999999998</v>
      </c>
      <c r="L5514">
        <v>3.07</v>
      </c>
      <c r="M5514">
        <v>2.6</v>
      </c>
      <c r="N5514">
        <v>0.89</v>
      </c>
      <c r="O5514">
        <v>454</v>
      </c>
      <c r="P5514">
        <v>77</v>
      </c>
      <c r="Q5514">
        <v>186</v>
      </c>
      <c r="R5514">
        <v>151</v>
      </c>
      <c r="S5514">
        <v>179</v>
      </c>
      <c r="T5514">
        <f>(Data[[#This Row],[mean_r]]/256)*100</f>
        <v>72.65625</v>
      </c>
      <c r="U5514">
        <f>(Data[[#This Row],[mean_g]]/256)*100</f>
        <v>58.984375</v>
      </c>
      <c r="V5514">
        <f>(Data[[#This Row],[mean_b]]/256)*100</f>
        <v>69.921875</v>
      </c>
      <c r="W5514">
        <v>0.51500000000000001</v>
      </c>
      <c r="X5514" t="s">
        <v>51</v>
      </c>
      <c r="Y5514" t="s">
        <v>40</v>
      </c>
      <c r="Z5514">
        <v>9224</v>
      </c>
      <c r="AA5514">
        <v>4.45</v>
      </c>
      <c r="AB5514">
        <v>14.4</v>
      </c>
      <c r="AC5514">
        <v>28.2</v>
      </c>
      <c r="AD5514">
        <v>123541</v>
      </c>
      <c r="AE5514">
        <v>87.7</v>
      </c>
      <c r="AF5514">
        <v>33.4</v>
      </c>
      <c r="AG5514" t="s">
        <v>46</v>
      </c>
      <c r="AH5514" t="s">
        <v>42</v>
      </c>
      <c r="AI5514" t="s">
        <v>52</v>
      </c>
      <c r="AJ5514">
        <v>60</v>
      </c>
      <c r="AK5514">
        <v>360</v>
      </c>
      <c r="AL5514">
        <v>0</v>
      </c>
      <c r="AM5514">
        <v>0.83909999999999996</v>
      </c>
      <c r="AN5514">
        <v>0.85980000000000001</v>
      </c>
      <c r="AO5514">
        <f>Data[[#This Row],[labeller_confidence_score]]-Data[[#This Row],[cytodiffusion_classification_confidence]]</f>
        <v>2.0700000000000052E-2</v>
      </c>
    </row>
    <row r="5515" spans="1:41" x14ac:dyDescent="0.3">
      <c r="A5515" t="s">
        <v>5588</v>
      </c>
      <c r="B5515" t="s">
        <v>81</v>
      </c>
      <c r="C5515">
        <v>1</v>
      </c>
      <c r="D5515" t="s">
        <v>82</v>
      </c>
      <c r="E5515">
        <v>15.39</v>
      </c>
      <c r="F5515">
        <v>98.6</v>
      </c>
      <c r="G5515">
        <v>0.318</v>
      </c>
      <c r="H5515">
        <v>0.14899999999999999</v>
      </c>
      <c r="I5515">
        <f>Data[[#This Row],[nucleus_area_pct]]/Data[[#This Row],[cytoplasm_ratio]]</f>
        <v>661.744966442953</v>
      </c>
      <c r="J5515">
        <v>0.81599999999999995</v>
      </c>
      <c r="K5515">
        <v>0.26100000000000001</v>
      </c>
      <c r="L5515">
        <v>0.44</v>
      </c>
      <c r="M5515">
        <v>1</v>
      </c>
      <c r="N5515">
        <v>0.86299999999999999</v>
      </c>
      <c r="O5515">
        <v>652</v>
      </c>
      <c r="P5515">
        <v>93</v>
      </c>
      <c r="Q5515">
        <v>187</v>
      </c>
      <c r="R5515">
        <v>159</v>
      </c>
      <c r="S5515">
        <v>189</v>
      </c>
      <c r="T5515">
        <f>(Data[[#This Row],[mean_r]]/256)*100</f>
        <v>73.046875</v>
      </c>
      <c r="U5515">
        <f>(Data[[#This Row],[mean_g]]/256)*100</f>
        <v>62.109375</v>
      </c>
      <c r="V5515">
        <f>(Data[[#This Row],[mean_b]]/256)*100</f>
        <v>73.828125</v>
      </c>
      <c r="W5515">
        <v>0.56399999999999995</v>
      </c>
      <c r="X5515" t="s">
        <v>51</v>
      </c>
      <c r="Y5515" t="s">
        <v>45</v>
      </c>
      <c r="Z5515">
        <v>8539</v>
      </c>
      <c r="AA5515">
        <v>6.61</v>
      </c>
      <c r="AB5515">
        <v>12</v>
      </c>
      <c r="AC5515">
        <v>41.8</v>
      </c>
      <c r="AD5515">
        <v>129906</v>
      </c>
      <c r="AE5515">
        <v>81.099999999999994</v>
      </c>
      <c r="AF5515">
        <v>32.799999999999997</v>
      </c>
      <c r="AG5515" t="s">
        <v>41</v>
      </c>
      <c r="AH5515" t="s">
        <v>42</v>
      </c>
      <c r="AI5515" t="s">
        <v>56</v>
      </c>
      <c r="AJ5515">
        <v>60</v>
      </c>
      <c r="AK5515">
        <v>224</v>
      </c>
      <c r="AL5515">
        <v>0.75580000000000003</v>
      </c>
      <c r="AM5515">
        <v>0.89370000000000005</v>
      </c>
      <c r="AN5515">
        <v>0.67700000000000005</v>
      </c>
      <c r="AO5515">
        <f>Data[[#This Row],[labeller_confidence_score]]-Data[[#This Row],[cytodiffusion_classification_confidence]]</f>
        <v>-0.2167</v>
      </c>
    </row>
    <row r="5516" spans="1:41" x14ac:dyDescent="0.3">
      <c r="A5516" t="s">
        <v>5589</v>
      </c>
      <c r="B5516" t="s">
        <v>62</v>
      </c>
      <c r="C5516">
        <v>0</v>
      </c>
      <c r="D5516" t="s">
        <v>50</v>
      </c>
      <c r="E5516">
        <v>7.47</v>
      </c>
      <c r="F5516">
        <v>79</v>
      </c>
      <c r="G5516">
        <v>0.82</v>
      </c>
      <c r="H5516">
        <v>0.24099999999999999</v>
      </c>
      <c r="I5516">
        <f>Data[[#This Row],[nucleus_area_pct]]/Data[[#This Row],[cytoplasm_ratio]]</f>
        <v>327.80082987551867</v>
      </c>
      <c r="J5516">
        <v>0.83399999999999996</v>
      </c>
      <c r="K5516">
        <v>0.20399999999999999</v>
      </c>
      <c r="L5516">
        <v>0.86</v>
      </c>
      <c r="M5516">
        <v>1.1000000000000001</v>
      </c>
      <c r="N5516">
        <v>0.96099999999999997</v>
      </c>
      <c r="O5516">
        <v>358</v>
      </c>
      <c r="P5516">
        <v>60</v>
      </c>
      <c r="Q5516">
        <v>222</v>
      </c>
      <c r="R5516">
        <v>146</v>
      </c>
      <c r="S5516">
        <v>197</v>
      </c>
      <c r="T5516">
        <f>(Data[[#This Row],[mean_r]]/256)*100</f>
        <v>86.71875</v>
      </c>
      <c r="U5516">
        <f>(Data[[#This Row],[mean_g]]/256)*100</f>
        <v>57.03125</v>
      </c>
      <c r="V5516">
        <f>(Data[[#This Row],[mean_b]]/256)*100</f>
        <v>76.953125</v>
      </c>
      <c r="W5516">
        <v>0.65600000000000003</v>
      </c>
      <c r="X5516" t="s">
        <v>51</v>
      </c>
      <c r="Y5516" t="s">
        <v>45</v>
      </c>
      <c r="Z5516">
        <v>8433</v>
      </c>
      <c r="AA5516">
        <v>5.29</v>
      </c>
      <c r="AB5516">
        <v>11.9</v>
      </c>
      <c r="AC5516">
        <v>42.8</v>
      </c>
      <c r="AD5516">
        <v>257443</v>
      </c>
      <c r="AE5516">
        <v>99.7</v>
      </c>
      <c r="AF5516">
        <v>32.5</v>
      </c>
      <c r="AG5516" t="s">
        <v>64</v>
      </c>
      <c r="AH5516" t="s">
        <v>47</v>
      </c>
      <c r="AI5516" t="s">
        <v>43</v>
      </c>
      <c r="AJ5516">
        <v>40</v>
      </c>
      <c r="AK5516">
        <v>224</v>
      </c>
      <c r="AL5516">
        <v>0.12839999999999999</v>
      </c>
      <c r="AM5516">
        <v>1</v>
      </c>
      <c r="AN5516">
        <v>0.88349999999999995</v>
      </c>
      <c r="AO5516">
        <f>Data[[#This Row],[labeller_confidence_score]]-Data[[#This Row],[cytodiffusion_classification_confidence]]</f>
        <v>-0.11650000000000005</v>
      </c>
    </row>
    <row r="5517" spans="1:41" x14ac:dyDescent="0.3">
      <c r="A5517" t="s">
        <v>5590</v>
      </c>
      <c r="B5517" t="s">
        <v>87</v>
      </c>
      <c r="C5517">
        <v>0</v>
      </c>
      <c r="D5517" t="s">
        <v>50</v>
      </c>
      <c r="E5517">
        <v>13.92</v>
      </c>
      <c r="F5517">
        <v>41.3</v>
      </c>
      <c r="G5517">
        <v>0.56699999999999995</v>
      </c>
      <c r="H5517">
        <v>0.502</v>
      </c>
      <c r="I5517">
        <f>Data[[#This Row],[nucleus_area_pct]]/Data[[#This Row],[cytoplasm_ratio]]</f>
        <v>82.270916334661351</v>
      </c>
      <c r="J5517">
        <v>0.81299999999999994</v>
      </c>
      <c r="K5517">
        <v>0.34799999999999998</v>
      </c>
      <c r="L5517">
        <v>4.8600000000000003</v>
      </c>
      <c r="M5517">
        <v>2.2000000000000002</v>
      </c>
      <c r="N5517">
        <v>0.879</v>
      </c>
      <c r="O5517">
        <v>580</v>
      </c>
      <c r="P5517">
        <v>82</v>
      </c>
      <c r="Q5517">
        <v>231</v>
      </c>
      <c r="R5517">
        <v>152</v>
      </c>
      <c r="S5517">
        <v>163</v>
      </c>
      <c r="T5517">
        <f>(Data[[#This Row],[mean_r]]/256)*100</f>
        <v>90.234375</v>
      </c>
      <c r="U5517">
        <f>(Data[[#This Row],[mean_g]]/256)*100</f>
        <v>59.375</v>
      </c>
      <c r="V5517">
        <f>(Data[[#This Row],[mean_b]]/256)*100</f>
        <v>63.671875</v>
      </c>
      <c r="W5517">
        <v>0.65700000000000003</v>
      </c>
      <c r="X5517" t="s">
        <v>39</v>
      </c>
      <c r="Y5517" t="s">
        <v>45</v>
      </c>
      <c r="Z5517">
        <v>8050</v>
      </c>
      <c r="AA5517">
        <v>4.26</v>
      </c>
      <c r="AB5517">
        <v>9.1999999999999993</v>
      </c>
      <c r="AC5517">
        <v>36.5</v>
      </c>
      <c r="AD5517">
        <v>279856</v>
      </c>
      <c r="AE5517">
        <v>99.7</v>
      </c>
      <c r="AF5517">
        <v>33.9</v>
      </c>
      <c r="AG5517" t="s">
        <v>64</v>
      </c>
      <c r="AH5517" t="s">
        <v>47</v>
      </c>
      <c r="AI5517" t="s">
        <v>56</v>
      </c>
      <c r="AJ5517">
        <v>40</v>
      </c>
      <c r="AK5517">
        <v>256</v>
      </c>
      <c r="AL5517">
        <v>4.0099999999999997E-2</v>
      </c>
      <c r="AM5517">
        <v>0.93940000000000001</v>
      </c>
      <c r="AN5517">
        <v>0.8286</v>
      </c>
      <c r="AO5517">
        <f>Data[[#This Row],[labeller_confidence_score]]-Data[[#This Row],[cytodiffusion_classification_confidence]]</f>
        <v>-0.11080000000000001</v>
      </c>
    </row>
    <row r="5518" spans="1:41" x14ac:dyDescent="0.3">
      <c r="A5518" t="s">
        <v>5591</v>
      </c>
      <c r="B5518" t="s">
        <v>49</v>
      </c>
      <c r="C5518">
        <v>0</v>
      </c>
      <c r="D5518" t="s">
        <v>50</v>
      </c>
      <c r="E5518">
        <v>11.95</v>
      </c>
      <c r="F5518">
        <v>52.5</v>
      </c>
      <c r="G5518">
        <v>0.63900000000000001</v>
      </c>
      <c r="H5518">
        <v>0.375</v>
      </c>
      <c r="I5518">
        <f>Data[[#This Row],[nucleus_area_pct]]/Data[[#This Row],[cytoplasm_ratio]]</f>
        <v>140</v>
      </c>
      <c r="J5518">
        <v>0.755</v>
      </c>
      <c r="K5518">
        <v>0.46200000000000002</v>
      </c>
      <c r="L5518">
        <v>3.36</v>
      </c>
      <c r="M5518">
        <v>3.5</v>
      </c>
      <c r="N5518">
        <v>0.83299999999999996</v>
      </c>
      <c r="O5518">
        <v>428</v>
      </c>
      <c r="P5518">
        <v>59</v>
      </c>
      <c r="Q5518">
        <v>204</v>
      </c>
      <c r="R5518">
        <v>184</v>
      </c>
      <c r="S5518">
        <v>175</v>
      </c>
      <c r="T5518">
        <f>(Data[[#This Row],[mean_r]]/256)*100</f>
        <v>79.6875</v>
      </c>
      <c r="U5518">
        <f>(Data[[#This Row],[mean_g]]/256)*100</f>
        <v>71.875</v>
      </c>
      <c r="V5518">
        <f>(Data[[#This Row],[mean_b]]/256)*100</f>
        <v>68.359375</v>
      </c>
      <c r="W5518">
        <v>0.628</v>
      </c>
      <c r="X5518" t="s">
        <v>63</v>
      </c>
      <c r="Y5518" t="s">
        <v>40</v>
      </c>
      <c r="Z5518">
        <v>5645</v>
      </c>
      <c r="AA5518">
        <v>5.16</v>
      </c>
      <c r="AB5518">
        <v>12.1</v>
      </c>
      <c r="AC5518">
        <v>39.200000000000003</v>
      </c>
      <c r="AD5518">
        <v>138571</v>
      </c>
      <c r="AE5518">
        <v>75.8</v>
      </c>
      <c r="AF5518">
        <v>34.799999999999997</v>
      </c>
      <c r="AG5518" t="s">
        <v>41</v>
      </c>
      <c r="AH5518" t="s">
        <v>47</v>
      </c>
      <c r="AI5518" t="s">
        <v>52</v>
      </c>
      <c r="AJ5518">
        <v>100</v>
      </c>
      <c r="AK5518">
        <v>512</v>
      </c>
      <c r="AL5518">
        <v>9.0499999999999997E-2</v>
      </c>
      <c r="AM5518">
        <v>0.90349999999999997</v>
      </c>
      <c r="AN5518">
        <v>0.8599</v>
      </c>
      <c r="AO5518">
        <f>Data[[#This Row],[labeller_confidence_score]]-Data[[#This Row],[cytodiffusion_classification_confidence]]</f>
        <v>-4.3599999999999972E-2</v>
      </c>
    </row>
    <row r="5519" spans="1:41" x14ac:dyDescent="0.3">
      <c r="A5519" t="s">
        <v>5592</v>
      </c>
      <c r="B5519" t="s">
        <v>54</v>
      </c>
      <c r="C5519">
        <v>0</v>
      </c>
      <c r="D5519" t="s">
        <v>54</v>
      </c>
      <c r="E5519">
        <v>7.76</v>
      </c>
      <c r="F5519">
        <v>0</v>
      </c>
      <c r="G5519">
        <v>0</v>
      </c>
      <c r="H5519">
        <v>1</v>
      </c>
      <c r="I5519">
        <f>Data[[#This Row],[nucleus_area_pct]]/Data[[#This Row],[cytoplasm_ratio]]</f>
        <v>0</v>
      </c>
      <c r="J5519">
        <v>0.94799999999999995</v>
      </c>
      <c r="K5519">
        <v>0.245</v>
      </c>
      <c r="L5519">
        <v>0.55000000000000004</v>
      </c>
      <c r="M5519">
        <v>1</v>
      </c>
      <c r="N5519">
        <v>0.93500000000000005</v>
      </c>
      <c r="O5519">
        <v>198</v>
      </c>
      <c r="P5519">
        <v>53</v>
      </c>
      <c r="Q5519">
        <v>240</v>
      </c>
      <c r="R5519">
        <v>128</v>
      </c>
      <c r="S5519">
        <v>132</v>
      </c>
      <c r="T5519">
        <f>(Data[[#This Row],[mean_r]]/256)*100</f>
        <v>93.75</v>
      </c>
      <c r="U5519">
        <f>(Data[[#This Row],[mean_g]]/256)*100</f>
        <v>50</v>
      </c>
      <c r="V5519">
        <f>(Data[[#This Row],[mean_b]]/256)*100</f>
        <v>51.5625</v>
      </c>
      <c r="W5519">
        <v>0.52600000000000002</v>
      </c>
      <c r="X5519" t="s">
        <v>51</v>
      </c>
      <c r="Y5519" t="s">
        <v>45</v>
      </c>
      <c r="Z5519">
        <v>10652</v>
      </c>
      <c r="AA5519">
        <v>3.81</v>
      </c>
      <c r="AB5519">
        <v>13.4</v>
      </c>
      <c r="AC5519">
        <v>44.3</v>
      </c>
      <c r="AD5519">
        <v>220753</v>
      </c>
      <c r="AE5519">
        <v>90.5</v>
      </c>
      <c r="AF5519">
        <v>33.5</v>
      </c>
      <c r="AG5519" t="s">
        <v>46</v>
      </c>
      <c r="AH5519" t="s">
        <v>42</v>
      </c>
      <c r="AI5519" t="s">
        <v>43</v>
      </c>
      <c r="AJ5519">
        <v>100</v>
      </c>
      <c r="AK5519">
        <v>360</v>
      </c>
      <c r="AL5519">
        <v>0</v>
      </c>
      <c r="AM5519">
        <v>0.96260000000000001</v>
      </c>
      <c r="AN5519">
        <v>0.86009999999999998</v>
      </c>
      <c r="AO5519">
        <f>Data[[#This Row],[labeller_confidence_score]]-Data[[#This Row],[cytodiffusion_classification_confidence]]</f>
        <v>-0.10250000000000004</v>
      </c>
    </row>
    <row r="5520" spans="1:41" x14ac:dyDescent="0.3">
      <c r="A5520" t="s">
        <v>5593</v>
      </c>
      <c r="B5520" t="s">
        <v>62</v>
      </c>
      <c r="C5520">
        <v>0</v>
      </c>
      <c r="D5520" t="s">
        <v>50</v>
      </c>
      <c r="E5520">
        <v>9.4</v>
      </c>
      <c r="F5520">
        <v>81.400000000000006</v>
      </c>
      <c r="G5520">
        <v>0.77900000000000003</v>
      </c>
      <c r="H5520">
        <v>0.17899999999999999</v>
      </c>
      <c r="I5520">
        <f>Data[[#This Row],[nucleus_area_pct]]/Data[[#This Row],[cytoplasm_ratio]]</f>
        <v>454.74860335195535</v>
      </c>
      <c r="J5520">
        <v>0.86299999999999999</v>
      </c>
      <c r="K5520">
        <v>0.16</v>
      </c>
      <c r="L5520">
        <v>1.2</v>
      </c>
      <c r="M5520">
        <v>1</v>
      </c>
      <c r="N5520">
        <v>0.879</v>
      </c>
      <c r="O5520">
        <v>299</v>
      </c>
      <c r="P5520">
        <v>56</v>
      </c>
      <c r="Q5520">
        <v>200</v>
      </c>
      <c r="R5520">
        <v>134</v>
      </c>
      <c r="S5520">
        <v>188</v>
      </c>
      <c r="T5520">
        <f>(Data[[#This Row],[mean_r]]/256)*100</f>
        <v>78.125</v>
      </c>
      <c r="U5520">
        <f>(Data[[#This Row],[mean_g]]/256)*100</f>
        <v>52.34375</v>
      </c>
      <c r="V5520">
        <f>(Data[[#This Row],[mean_b]]/256)*100</f>
        <v>73.4375</v>
      </c>
      <c r="W5520">
        <v>0.82099999999999995</v>
      </c>
      <c r="X5520" t="s">
        <v>51</v>
      </c>
      <c r="Y5520" t="s">
        <v>40</v>
      </c>
      <c r="Z5520">
        <v>2547</v>
      </c>
      <c r="AA5520">
        <v>5.81</v>
      </c>
      <c r="AB5520">
        <v>13.9</v>
      </c>
      <c r="AC5520">
        <v>40.4</v>
      </c>
      <c r="AD5520">
        <v>248184</v>
      </c>
      <c r="AE5520">
        <v>92.5</v>
      </c>
      <c r="AF5520">
        <v>34.700000000000003</v>
      </c>
      <c r="AG5520" t="s">
        <v>41</v>
      </c>
      <c r="AH5520" t="s">
        <v>42</v>
      </c>
      <c r="AI5520" t="s">
        <v>52</v>
      </c>
      <c r="AJ5520">
        <v>100</v>
      </c>
      <c r="AK5520">
        <v>224</v>
      </c>
      <c r="AL5520">
        <v>9.35E-2</v>
      </c>
      <c r="AM5520">
        <v>0.87050000000000005</v>
      </c>
      <c r="AN5520">
        <v>1</v>
      </c>
      <c r="AO5520">
        <f>Data[[#This Row],[labeller_confidence_score]]-Data[[#This Row],[cytodiffusion_classification_confidence]]</f>
        <v>0.12949999999999995</v>
      </c>
    </row>
    <row r="5521" spans="1:41" x14ac:dyDescent="0.3">
      <c r="A5521" t="s">
        <v>5594</v>
      </c>
      <c r="B5521" t="s">
        <v>54</v>
      </c>
      <c r="C5521">
        <v>0</v>
      </c>
      <c r="D5521" t="s">
        <v>54</v>
      </c>
      <c r="E5521">
        <v>7.08</v>
      </c>
      <c r="F5521">
        <v>0</v>
      </c>
      <c r="G5521">
        <v>0</v>
      </c>
      <c r="H5521">
        <v>1</v>
      </c>
      <c r="I5521">
        <f>Data[[#This Row],[nucleus_area_pct]]/Data[[#This Row],[cytoplasm_ratio]]</f>
        <v>0</v>
      </c>
      <c r="J5521">
        <v>0.90600000000000003</v>
      </c>
      <c r="K5521">
        <v>0.23300000000000001</v>
      </c>
      <c r="L5521">
        <v>0.42</v>
      </c>
      <c r="M5521">
        <v>1</v>
      </c>
      <c r="N5521">
        <v>0.91600000000000004</v>
      </c>
      <c r="O5521">
        <v>219</v>
      </c>
      <c r="P5521">
        <v>46</v>
      </c>
      <c r="Q5521">
        <v>221</v>
      </c>
      <c r="R5521">
        <v>117</v>
      </c>
      <c r="S5521">
        <v>118</v>
      </c>
      <c r="T5521">
        <f>(Data[[#This Row],[mean_r]]/256)*100</f>
        <v>86.328125</v>
      </c>
      <c r="U5521">
        <f>(Data[[#This Row],[mean_g]]/256)*100</f>
        <v>45.703125</v>
      </c>
      <c r="V5521">
        <f>(Data[[#This Row],[mean_b]]/256)*100</f>
        <v>46.09375</v>
      </c>
      <c r="W5521">
        <v>0.436</v>
      </c>
      <c r="X5521" t="s">
        <v>63</v>
      </c>
      <c r="Y5521" t="s">
        <v>40</v>
      </c>
      <c r="Z5521">
        <v>11315</v>
      </c>
      <c r="AA5521">
        <v>4.0599999999999996</v>
      </c>
      <c r="AB5521">
        <v>14.4</v>
      </c>
      <c r="AC5521">
        <v>43.1</v>
      </c>
      <c r="AD5521">
        <v>172006</v>
      </c>
      <c r="AE5521">
        <v>89</v>
      </c>
      <c r="AF5521">
        <v>34.200000000000003</v>
      </c>
      <c r="AG5521" t="s">
        <v>64</v>
      </c>
      <c r="AH5521" t="s">
        <v>47</v>
      </c>
      <c r="AI5521" t="s">
        <v>43</v>
      </c>
      <c r="AJ5521">
        <v>100</v>
      </c>
      <c r="AK5521">
        <v>224</v>
      </c>
      <c r="AL5521">
        <v>4.0300000000000002E-2</v>
      </c>
      <c r="AM5521">
        <v>0.94469999999999998</v>
      </c>
      <c r="AN5521">
        <v>0.97470000000000001</v>
      </c>
      <c r="AO5521">
        <f>Data[[#This Row],[labeller_confidence_score]]-Data[[#This Row],[cytodiffusion_classification_confidence]]</f>
        <v>3.0000000000000027E-2</v>
      </c>
    </row>
    <row r="5522" spans="1:41" x14ac:dyDescent="0.3">
      <c r="A5522" t="s">
        <v>5595</v>
      </c>
      <c r="B5522" t="s">
        <v>67</v>
      </c>
      <c r="C5522">
        <v>1</v>
      </c>
      <c r="D5522" t="s">
        <v>67</v>
      </c>
      <c r="E5522">
        <v>3.45</v>
      </c>
      <c r="F5522">
        <v>15.3</v>
      </c>
      <c r="G5522">
        <v>0.10299999999999999</v>
      </c>
      <c r="H5522">
        <v>0.96399999999999997</v>
      </c>
      <c r="I5522">
        <f>Data[[#This Row],[nucleus_area_pct]]/Data[[#This Row],[cytoplasm_ratio]]</f>
        <v>15.87136929460581</v>
      </c>
      <c r="J5522">
        <v>0.377</v>
      </c>
      <c r="K5522">
        <v>0.59499999999999997</v>
      </c>
      <c r="L5522">
        <v>2.15</v>
      </c>
      <c r="M5522">
        <v>1.7</v>
      </c>
      <c r="N5522">
        <v>0.54100000000000004</v>
      </c>
      <c r="O5522">
        <v>135</v>
      </c>
      <c r="P5522">
        <v>63</v>
      </c>
      <c r="Q5522">
        <v>174</v>
      </c>
      <c r="R5522">
        <v>159</v>
      </c>
      <c r="S5522">
        <v>151</v>
      </c>
      <c r="T5522">
        <f>(Data[[#This Row],[mean_r]]/256)*100</f>
        <v>67.96875</v>
      </c>
      <c r="U5522">
        <f>(Data[[#This Row],[mean_g]]/256)*100</f>
        <v>62.109375</v>
      </c>
      <c r="V5522">
        <f>(Data[[#This Row],[mean_b]]/256)*100</f>
        <v>58.984375</v>
      </c>
      <c r="W5522">
        <v>0.60899999999999999</v>
      </c>
      <c r="X5522" t="s">
        <v>51</v>
      </c>
      <c r="Y5522" t="s">
        <v>45</v>
      </c>
      <c r="Z5522">
        <v>8357</v>
      </c>
      <c r="AA5522">
        <v>3.32</v>
      </c>
      <c r="AB5522">
        <v>14.5</v>
      </c>
      <c r="AC5522">
        <v>37</v>
      </c>
      <c r="AD5522">
        <v>284019</v>
      </c>
      <c r="AE5522">
        <v>85.4</v>
      </c>
      <c r="AF5522">
        <v>32.9</v>
      </c>
      <c r="AG5522" t="s">
        <v>46</v>
      </c>
      <c r="AH5522" t="s">
        <v>42</v>
      </c>
      <c r="AI5522" t="s">
        <v>56</v>
      </c>
      <c r="AJ5522">
        <v>100</v>
      </c>
      <c r="AK5522">
        <v>224</v>
      </c>
      <c r="AL5522">
        <v>0.747</v>
      </c>
      <c r="AM5522">
        <v>0.76739999999999997</v>
      </c>
      <c r="AN5522">
        <v>0.71419999999999995</v>
      </c>
      <c r="AO5522">
        <f>Data[[#This Row],[labeller_confidence_score]]-Data[[#This Row],[cytodiffusion_classification_confidence]]</f>
        <v>-5.3200000000000025E-2</v>
      </c>
    </row>
    <row r="5523" spans="1:41" x14ac:dyDescent="0.3">
      <c r="A5523" t="s">
        <v>5596</v>
      </c>
      <c r="B5523" t="s">
        <v>103</v>
      </c>
      <c r="C5523">
        <v>1</v>
      </c>
      <c r="D5523" t="s">
        <v>104</v>
      </c>
      <c r="E5523">
        <v>3.61</v>
      </c>
      <c r="F5523">
        <v>0</v>
      </c>
      <c r="G5523">
        <v>0</v>
      </c>
      <c r="H5523">
        <v>1</v>
      </c>
      <c r="I5523">
        <f>Data[[#This Row],[nucleus_area_pct]]/Data[[#This Row],[cytoplasm_ratio]]</f>
        <v>0</v>
      </c>
      <c r="J5523">
        <v>0.27200000000000002</v>
      </c>
      <c r="K5523">
        <v>0.77</v>
      </c>
      <c r="L5523">
        <v>0.5</v>
      </c>
      <c r="M5523">
        <v>1</v>
      </c>
      <c r="N5523">
        <v>0.69299999999999995</v>
      </c>
      <c r="O5523">
        <v>69</v>
      </c>
      <c r="P5523">
        <v>28</v>
      </c>
      <c r="Q5523">
        <v>214</v>
      </c>
      <c r="R5523">
        <v>139</v>
      </c>
      <c r="S5523">
        <v>119</v>
      </c>
      <c r="T5523">
        <f>(Data[[#This Row],[mean_r]]/256)*100</f>
        <v>83.59375</v>
      </c>
      <c r="U5523">
        <f>(Data[[#This Row],[mean_g]]/256)*100</f>
        <v>54.296875</v>
      </c>
      <c r="V5523">
        <f>(Data[[#This Row],[mean_b]]/256)*100</f>
        <v>46.484375</v>
      </c>
      <c r="W5523">
        <v>0.41599999999999998</v>
      </c>
      <c r="X5523" t="s">
        <v>39</v>
      </c>
      <c r="Y5523" t="s">
        <v>40</v>
      </c>
      <c r="Z5523">
        <v>5330</v>
      </c>
      <c r="AA5523">
        <v>5.57</v>
      </c>
      <c r="AB5523">
        <v>15.1</v>
      </c>
      <c r="AC5523">
        <v>42.2</v>
      </c>
      <c r="AD5523">
        <v>114996</v>
      </c>
      <c r="AE5523">
        <v>75.599999999999994</v>
      </c>
      <c r="AF5523">
        <v>34.5</v>
      </c>
      <c r="AG5523" t="s">
        <v>46</v>
      </c>
      <c r="AH5523" t="s">
        <v>42</v>
      </c>
      <c r="AI5523" t="s">
        <v>56</v>
      </c>
      <c r="AJ5523">
        <v>40</v>
      </c>
      <c r="AK5523">
        <v>512</v>
      </c>
      <c r="AL5523">
        <v>1</v>
      </c>
      <c r="AM5523">
        <v>0.60299999999999998</v>
      </c>
      <c r="AN5523">
        <v>0.6996</v>
      </c>
      <c r="AO5523">
        <f>Data[[#This Row],[labeller_confidence_score]]-Data[[#This Row],[cytodiffusion_classification_confidence]]</f>
        <v>9.6600000000000019E-2</v>
      </c>
    </row>
    <row r="5524" spans="1:41" x14ac:dyDescent="0.3">
      <c r="A5524" t="s">
        <v>5597</v>
      </c>
      <c r="B5524" t="s">
        <v>74</v>
      </c>
      <c r="C5524">
        <v>0</v>
      </c>
      <c r="D5524" t="s">
        <v>75</v>
      </c>
      <c r="E5524">
        <v>2.2400000000000002</v>
      </c>
      <c r="F5524">
        <v>0</v>
      </c>
      <c r="G5524">
        <v>0</v>
      </c>
      <c r="H5524">
        <v>1</v>
      </c>
      <c r="I5524">
        <f>Data[[#This Row],[nucleus_area_pct]]/Data[[#This Row],[cytoplasm_ratio]]</f>
        <v>0</v>
      </c>
      <c r="J5524">
        <v>0.67600000000000005</v>
      </c>
      <c r="K5524">
        <v>0.57599999999999996</v>
      </c>
      <c r="L5524">
        <v>3.12</v>
      </c>
      <c r="M5524">
        <v>1</v>
      </c>
      <c r="N5524">
        <v>0.81</v>
      </c>
      <c r="O5524">
        <v>10</v>
      </c>
      <c r="P5524">
        <v>8</v>
      </c>
      <c r="Q5524">
        <v>218</v>
      </c>
      <c r="R5524">
        <v>147</v>
      </c>
      <c r="S5524">
        <v>145</v>
      </c>
      <c r="T5524">
        <f>(Data[[#This Row],[mean_r]]/256)*100</f>
        <v>85.15625</v>
      </c>
      <c r="U5524">
        <f>(Data[[#This Row],[mean_g]]/256)*100</f>
        <v>57.421875</v>
      </c>
      <c r="V5524">
        <f>(Data[[#This Row],[mean_b]]/256)*100</f>
        <v>56.640625</v>
      </c>
      <c r="W5524">
        <v>0.56200000000000006</v>
      </c>
      <c r="X5524" t="s">
        <v>51</v>
      </c>
      <c r="Y5524" t="s">
        <v>40</v>
      </c>
      <c r="Z5524">
        <v>5978</v>
      </c>
      <c r="AA5524">
        <v>4.87</v>
      </c>
      <c r="AB5524">
        <v>13.7</v>
      </c>
      <c r="AC5524">
        <v>39.700000000000003</v>
      </c>
      <c r="AD5524">
        <v>234664</v>
      </c>
      <c r="AE5524">
        <v>87.2</v>
      </c>
      <c r="AF5524">
        <v>36.1</v>
      </c>
      <c r="AG5524" t="s">
        <v>46</v>
      </c>
      <c r="AH5524" t="s">
        <v>42</v>
      </c>
      <c r="AI5524" t="s">
        <v>52</v>
      </c>
      <c r="AJ5524">
        <v>100</v>
      </c>
      <c r="AK5524">
        <v>512</v>
      </c>
      <c r="AL5524">
        <v>0.15140000000000001</v>
      </c>
      <c r="AM5524">
        <v>0.90529999999999999</v>
      </c>
      <c r="AN5524">
        <v>0.92420000000000002</v>
      </c>
      <c r="AO5524">
        <f>Data[[#This Row],[labeller_confidence_score]]-Data[[#This Row],[cytodiffusion_classification_confidence]]</f>
        <v>1.8900000000000028E-2</v>
      </c>
    </row>
    <row r="5525" spans="1:41" x14ac:dyDescent="0.3">
      <c r="A5525" t="s">
        <v>5598</v>
      </c>
      <c r="B5525" t="s">
        <v>85</v>
      </c>
      <c r="C5525">
        <v>0</v>
      </c>
      <c r="D5525" t="s">
        <v>50</v>
      </c>
      <c r="E5525">
        <v>11.96</v>
      </c>
      <c r="F5525">
        <v>63.2</v>
      </c>
      <c r="G5525">
        <v>0.77800000000000002</v>
      </c>
      <c r="H5525">
        <v>0.46100000000000002</v>
      </c>
      <c r="I5525">
        <f>Data[[#This Row],[nucleus_area_pct]]/Data[[#This Row],[cytoplasm_ratio]]</f>
        <v>137.09327548806942</v>
      </c>
      <c r="J5525">
        <v>0.76500000000000001</v>
      </c>
      <c r="K5525">
        <v>0.40300000000000002</v>
      </c>
      <c r="L5525">
        <v>4.18</v>
      </c>
      <c r="M5525">
        <v>1.8</v>
      </c>
      <c r="N5525">
        <v>0.72099999999999997</v>
      </c>
      <c r="O5525">
        <v>273</v>
      </c>
      <c r="P5525">
        <v>60</v>
      </c>
      <c r="Q5525">
        <v>170</v>
      </c>
      <c r="R5525">
        <v>126</v>
      </c>
      <c r="S5525">
        <v>209</v>
      </c>
      <c r="T5525">
        <f>(Data[[#This Row],[mean_r]]/256)*100</f>
        <v>66.40625</v>
      </c>
      <c r="U5525">
        <f>(Data[[#This Row],[mean_g]]/256)*100</f>
        <v>49.21875</v>
      </c>
      <c r="V5525">
        <f>(Data[[#This Row],[mean_b]]/256)*100</f>
        <v>81.640625</v>
      </c>
      <c r="W5525">
        <v>0.69599999999999995</v>
      </c>
      <c r="X5525" t="s">
        <v>51</v>
      </c>
      <c r="Y5525" t="s">
        <v>40</v>
      </c>
      <c r="Z5525">
        <v>9112</v>
      </c>
      <c r="AA5525">
        <v>4.2</v>
      </c>
      <c r="AB5525">
        <v>15.4</v>
      </c>
      <c r="AC5525">
        <v>38.9</v>
      </c>
      <c r="AD5525">
        <v>215029</v>
      </c>
      <c r="AE5525">
        <v>64.900000000000006</v>
      </c>
      <c r="AF5525">
        <v>34.4</v>
      </c>
      <c r="AG5525" t="s">
        <v>64</v>
      </c>
      <c r="AH5525" t="s">
        <v>42</v>
      </c>
      <c r="AI5525" t="s">
        <v>56</v>
      </c>
      <c r="AJ5525">
        <v>60</v>
      </c>
      <c r="AK5525">
        <v>512</v>
      </c>
      <c r="AL5525">
        <v>0</v>
      </c>
      <c r="AM5525">
        <v>0.91549999999999998</v>
      </c>
      <c r="AN5525">
        <v>0.89459999999999995</v>
      </c>
      <c r="AO5525">
        <f>Data[[#This Row],[labeller_confidence_score]]-Data[[#This Row],[cytodiffusion_classification_confidence]]</f>
        <v>-2.090000000000003E-2</v>
      </c>
    </row>
    <row r="5526" spans="1:41" x14ac:dyDescent="0.3">
      <c r="A5526" t="s">
        <v>5599</v>
      </c>
      <c r="B5526" t="s">
        <v>62</v>
      </c>
      <c r="C5526">
        <v>0</v>
      </c>
      <c r="D5526" t="s">
        <v>50</v>
      </c>
      <c r="E5526">
        <v>7.29</v>
      </c>
      <c r="F5526">
        <v>74.900000000000006</v>
      </c>
      <c r="G5526">
        <v>0.81699999999999995</v>
      </c>
      <c r="H5526">
        <v>0.25600000000000001</v>
      </c>
      <c r="I5526">
        <f>Data[[#This Row],[nucleus_area_pct]]/Data[[#This Row],[cytoplasm_ratio]]</f>
        <v>292.578125</v>
      </c>
      <c r="J5526">
        <v>0.83899999999999997</v>
      </c>
      <c r="K5526">
        <v>0.246</v>
      </c>
      <c r="L5526">
        <v>0.96</v>
      </c>
      <c r="M5526">
        <v>1.2</v>
      </c>
      <c r="N5526">
        <v>0.93500000000000005</v>
      </c>
      <c r="O5526">
        <v>272</v>
      </c>
      <c r="P5526">
        <v>47</v>
      </c>
      <c r="Q5526">
        <v>187</v>
      </c>
      <c r="R5526">
        <v>124</v>
      </c>
      <c r="S5526">
        <v>198</v>
      </c>
      <c r="T5526">
        <f>(Data[[#This Row],[mean_r]]/256)*100</f>
        <v>73.046875</v>
      </c>
      <c r="U5526">
        <f>(Data[[#This Row],[mean_g]]/256)*100</f>
        <v>48.4375</v>
      </c>
      <c r="V5526">
        <f>(Data[[#This Row],[mean_b]]/256)*100</f>
        <v>77.34375</v>
      </c>
      <c r="W5526">
        <v>0.76</v>
      </c>
      <c r="X5526" t="s">
        <v>39</v>
      </c>
      <c r="Y5526" t="s">
        <v>45</v>
      </c>
      <c r="Z5526">
        <v>8791</v>
      </c>
      <c r="AA5526">
        <v>4.9000000000000004</v>
      </c>
      <c r="AB5526">
        <v>15.6</v>
      </c>
      <c r="AC5526">
        <v>42.1</v>
      </c>
      <c r="AD5526">
        <v>155273</v>
      </c>
      <c r="AE5526">
        <v>95.9</v>
      </c>
      <c r="AF5526">
        <v>33.4</v>
      </c>
      <c r="AG5526" t="s">
        <v>46</v>
      </c>
      <c r="AH5526" t="s">
        <v>42</v>
      </c>
      <c r="AI5526" t="s">
        <v>52</v>
      </c>
      <c r="AJ5526">
        <v>60</v>
      </c>
      <c r="AK5526">
        <v>512</v>
      </c>
      <c r="AL5526">
        <v>0</v>
      </c>
      <c r="AM5526">
        <v>0.89880000000000004</v>
      </c>
      <c r="AN5526">
        <v>0.92349999999999999</v>
      </c>
      <c r="AO5526">
        <f>Data[[#This Row],[labeller_confidence_score]]-Data[[#This Row],[cytodiffusion_classification_confidence]]</f>
        <v>2.4699999999999944E-2</v>
      </c>
    </row>
    <row r="5527" spans="1:41" x14ac:dyDescent="0.3">
      <c r="A5527" t="s">
        <v>5600</v>
      </c>
      <c r="B5527" t="s">
        <v>89</v>
      </c>
      <c r="C5527">
        <v>1</v>
      </c>
      <c r="D5527" t="s">
        <v>38</v>
      </c>
      <c r="E5527">
        <v>12.1</v>
      </c>
      <c r="F5527">
        <v>49.2</v>
      </c>
      <c r="G5527">
        <v>0.63600000000000001</v>
      </c>
      <c r="H5527">
        <v>0.46200000000000002</v>
      </c>
      <c r="I5527">
        <f>Data[[#This Row],[nucleus_area_pct]]/Data[[#This Row],[cytoplasm_ratio]]</f>
        <v>106.4935064935065</v>
      </c>
      <c r="J5527">
        <v>0.75800000000000001</v>
      </c>
      <c r="K5527">
        <v>0.39200000000000002</v>
      </c>
      <c r="L5527">
        <v>4.79</v>
      </c>
      <c r="M5527">
        <v>3.1</v>
      </c>
      <c r="N5527">
        <v>0.85499999999999998</v>
      </c>
      <c r="O5527">
        <v>443</v>
      </c>
      <c r="P5527">
        <v>58</v>
      </c>
      <c r="Q5527">
        <v>209</v>
      </c>
      <c r="R5527">
        <v>124</v>
      </c>
      <c r="S5527">
        <v>192</v>
      </c>
      <c r="T5527">
        <f>(Data[[#This Row],[mean_r]]/256)*100</f>
        <v>81.640625</v>
      </c>
      <c r="U5527">
        <f>(Data[[#This Row],[mean_g]]/256)*100</f>
        <v>48.4375</v>
      </c>
      <c r="V5527">
        <f>(Data[[#This Row],[mean_b]]/256)*100</f>
        <v>75</v>
      </c>
      <c r="W5527">
        <v>0.61299999999999999</v>
      </c>
      <c r="X5527" t="s">
        <v>51</v>
      </c>
      <c r="Y5527" t="s">
        <v>45</v>
      </c>
      <c r="Z5527">
        <v>5982</v>
      </c>
      <c r="AA5527">
        <v>3.14</v>
      </c>
      <c r="AB5527">
        <v>14.2</v>
      </c>
      <c r="AC5527">
        <v>34.9</v>
      </c>
      <c r="AD5527">
        <v>202975</v>
      </c>
      <c r="AE5527">
        <v>83.9</v>
      </c>
      <c r="AF5527">
        <v>31.8</v>
      </c>
      <c r="AG5527" t="s">
        <v>64</v>
      </c>
      <c r="AH5527" t="s">
        <v>68</v>
      </c>
      <c r="AI5527" t="s">
        <v>56</v>
      </c>
      <c r="AJ5527">
        <v>100</v>
      </c>
      <c r="AK5527">
        <v>360</v>
      </c>
      <c r="AL5527">
        <v>0.67320000000000002</v>
      </c>
      <c r="AM5527">
        <v>0.70679999999999998</v>
      </c>
      <c r="AN5527">
        <v>0.67949999999999999</v>
      </c>
      <c r="AO5527">
        <f>Data[[#This Row],[labeller_confidence_score]]-Data[[#This Row],[cytodiffusion_classification_confidence]]</f>
        <v>-2.7299999999999991E-2</v>
      </c>
    </row>
    <row r="5528" spans="1:41" x14ac:dyDescent="0.3">
      <c r="A5528" t="s">
        <v>5601</v>
      </c>
      <c r="B5528" t="s">
        <v>49</v>
      </c>
      <c r="C5528">
        <v>0</v>
      </c>
      <c r="D5528" t="s">
        <v>50</v>
      </c>
      <c r="E5528">
        <v>11.47</v>
      </c>
      <c r="F5528">
        <v>46.3</v>
      </c>
      <c r="G5528">
        <v>0.66</v>
      </c>
      <c r="H5528">
        <v>0.40400000000000003</v>
      </c>
      <c r="I5528">
        <f>Data[[#This Row],[nucleus_area_pct]]/Data[[#This Row],[cytoplasm_ratio]]</f>
        <v>114.6039603960396</v>
      </c>
      <c r="J5528">
        <v>0.879</v>
      </c>
      <c r="K5528">
        <v>0.46899999999999997</v>
      </c>
      <c r="L5528">
        <v>2.88</v>
      </c>
      <c r="M5528">
        <v>2.9</v>
      </c>
      <c r="N5528">
        <v>0.81</v>
      </c>
      <c r="O5528">
        <v>414</v>
      </c>
      <c r="P5528">
        <v>74</v>
      </c>
      <c r="Q5528">
        <v>198</v>
      </c>
      <c r="R5528">
        <v>171</v>
      </c>
      <c r="S5528">
        <v>188</v>
      </c>
      <c r="T5528">
        <f>(Data[[#This Row],[mean_r]]/256)*100</f>
        <v>77.34375</v>
      </c>
      <c r="U5528">
        <f>(Data[[#This Row],[mean_g]]/256)*100</f>
        <v>66.796875</v>
      </c>
      <c r="V5528">
        <f>(Data[[#This Row],[mean_b]]/256)*100</f>
        <v>73.4375</v>
      </c>
      <c r="W5528">
        <v>0.626</v>
      </c>
      <c r="X5528" t="s">
        <v>63</v>
      </c>
      <c r="Y5528" t="s">
        <v>45</v>
      </c>
      <c r="Z5528">
        <v>5219</v>
      </c>
      <c r="AA5528">
        <v>6.24</v>
      </c>
      <c r="AB5528">
        <v>10.8</v>
      </c>
      <c r="AC5528">
        <v>40.1</v>
      </c>
      <c r="AD5528">
        <v>256039</v>
      </c>
      <c r="AE5528">
        <v>84.6</v>
      </c>
      <c r="AF5528">
        <v>33.700000000000003</v>
      </c>
      <c r="AG5528" t="s">
        <v>46</v>
      </c>
      <c r="AH5528" t="s">
        <v>68</v>
      </c>
      <c r="AI5528" t="s">
        <v>52</v>
      </c>
      <c r="AJ5528">
        <v>40</v>
      </c>
      <c r="AK5528">
        <v>224</v>
      </c>
      <c r="AL5528">
        <v>0.10680000000000001</v>
      </c>
      <c r="AM5528">
        <v>0.85360000000000003</v>
      </c>
      <c r="AN5528">
        <v>0.95599999999999996</v>
      </c>
      <c r="AO5528">
        <f>Data[[#This Row],[labeller_confidence_score]]-Data[[#This Row],[cytodiffusion_classification_confidence]]</f>
        <v>0.10239999999999994</v>
      </c>
    </row>
    <row r="5529" spans="1:41" x14ac:dyDescent="0.3">
      <c r="A5529" t="s">
        <v>5602</v>
      </c>
      <c r="B5529" t="s">
        <v>62</v>
      </c>
      <c r="C5529">
        <v>0</v>
      </c>
      <c r="D5529" t="s">
        <v>50</v>
      </c>
      <c r="E5529">
        <v>9.11</v>
      </c>
      <c r="F5529">
        <v>82.5</v>
      </c>
      <c r="G5529">
        <v>0.91300000000000003</v>
      </c>
      <c r="H5529">
        <v>0.192</v>
      </c>
      <c r="I5529">
        <f>Data[[#This Row],[nucleus_area_pct]]/Data[[#This Row],[cytoplasm_ratio]]</f>
        <v>429.6875</v>
      </c>
      <c r="J5529">
        <v>0.88900000000000001</v>
      </c>
      <c r="K5529">
        <v>0.22700000000000001</v>
      </c>
      <c r="L5529">
        <v>1.64</v>
      </c>
      <c r="M5529">
        <v>1.1000000000000001</v>
      </c>
      <c r="N5529">
        <v>0.92500000000000004</v>
      </c>
      <c r="O5529">
        <v>311</v>
      </c>
      <c r="P5529">
        <v>60</v>
      </c>
      <c r="Q5529">
        <v>212</v>
      </c>
      <c r="R5529">
        <v>165</v>
      </c>
      <c r="S5529">
        <v>191</v>
      </c>
      <c r="T5529">
        <f>(Data[[#This Row],[mean_r]]/256)*100</f>
        <v>82.8125</v>
      </c>
      <c r="U5529">
        <f>(Data[[#This Row],[mean_g]]/256)*100</f>
        <v>64.453125</v>
      </c>
      <c r="V5529">
        <f>(Data[[#This Row],[mean_b]]/256)*100</f>
        <v>74.609375</v>
      </c>
      <c r="W5529">
        <v>0.72599999999999998</v>
      </c>
      <c r="X5529" t="s">
        <v>63</v>
      </c>
      <c r="Y5529" t="s">
        <v>40</v>
      </c>
      <c r="Z5529">
        <v>7404</v>
      </c>
      <c r="AA5529">
        <v>5.12</v>
      </c>
      <c r="AB5529">
        <v>8.3000000000000007</v>
      </c>
      <c r="AC5529">
        <v>35.299999999999997</v>
      </c>
      <c r="AD5529">
        <v>406220</v>
      </c>
      <c r="AE5529">
        <v>88.2</v>
      </c>
      <c r="AF5529">
        <v>34</v>
      </c>
      <c r="AG5529" t="s">
        <v>64</v>
      </c>
      <c r="AH5529" t="s">
        <v>42</v>
      </c>
      <c r="AI5529" t="s">
        <v>56</v>
      </c>
      <c r="AJ5529">
        <v>100</v>
      </c>
      <c r="AK5529">
        <v>256</v>
      </c>
      <c r="AL5529">
        <v>0.112</v>
      </c>
      <c r="AM5529">
        <v>0.96230000000000004</v>
      </c>
      <c r="AN5529">
        <v>0.94399999999999995</v>
      </c>
      <c r="AO5529">
        <f>Data[[#This Row],[labeller_confidence_score]]-Data[[#This Row],[cytodiffusion_classification_confidence]]</f>
        <v>-1.8300000000000094E-2</v>
      </c>
    </row>
    <row r="5530" spans="1:41" x14ac:dyDescent="0.3">
      <c r="A5530" t="s">
        <v>5603</v>
      </c>
      <c r="B5530" t="s">
        <v>60</v>
      </c>
      <c r="C5530">
        <v>0</v>
      </c>
      <c r="D5530" t="s">
        <v>50</v>
      </c>
      <c r="E5530">
        <v>15.31</v>
      </c>
      <c r="F5530">
        <v>73</v>
      </c>
      <c r="G5530">
        <v>0.497</v>
      </c>
      <c r="H5530">
        <v>0.34699999999999998</v>
      </c>
      <c r="I5530">
        <f>Data[[#This Row],[nucleus_area_pct]]/Data[[#This Row],[cytoplasm_ratio]]</f>
        <v>210.37463976945247</v>
      </c>
      <c r="J5530">
        <v>0.63100000000000001</v>
      </c>
      <c r="K5530">
        <v>0.39500000000000002</v>
      </c>
      <c r="L5530">
        <v>1.75</v>
      </c>
      <c r="M5530">
        <v>1</v>
      </c>
      <c r="N5530">
        <v>0.66400000000000003</v>
      </c>
      <c r="O5530">
        <v>655</v>
      </c>
      <c r="P5530">
        <v>101</v>
      </c>
      <c r="Q5530">
        <v>199</v>
      </c>
      <c r="R5530">
        <v>180</v>
      </c>
      <c r="S5530">
        <v>188</v>
      </c>
      <c r="T5530">
        <f>(Data[[#This Row],[mean_r]]/256)*100</f>
        <v>77.734375</v>
      </c>
      <c r="U5530">
        <f>(Data[[#This Row],[mean_g]]/256)*100</f>
        <v>70.3125</v>
      </c>
      <c r="V5530">
        <f>(Data[[#This Row],[mean_b]]/256)*100</f>
        <v>73.4375</v>
      </c>
      <c r="W5530">
        <v>0.504</v>
      </c>
      <c r="X5530" t="s">
        <v>39</v>
      </c>
      <c r="Y5530" t="s">
        <v>45</v>
      </c>
      <c r="Z5530">
        <v>3355</v>
      </c>
      <c r="AA5530">
        <v>5.21</v>
      </c>
      <c r="AB5530">
        <v>13.5</v>
      </c>
      <c r="AC5530">
        <v>48.7</v>
      </c>
      <c r="AD5530">
        <v>222662</v>
      </c>
      <c r="AE5530">
        <v>74</v>
      </c>
      <c r="AF5530">
        <v>33</v>
      </c>
      <c r="AG5530" t="s">
        <v>46</v>
      </c>
      <c r="AH5530" t="s">
        <v>47</v>
      </c>
      <c r="AI5530" t="s">
        <v>43</v>
      </c>
      <c r="AJ5530">
        <v>60</v>
      </c>
      <c r="AK5530">
        <v>512</v>
      </c>
      <c r="AL5530">
        <v>0.154</v>
      </c>
      <c r="AM5530">
        <v>0.93459999999999999</v>
      </c>
      <c r="AN5530">
        <v>0.98199999999999998</v>
      </c>
      <c r="AO5530">
        <f>Data[[#This Row],[labeller_confidence_score]]-Data[[#This Row],[cytodiffusion_classification_confidence]]</f>
        <v>4.7399999999999998E-2</v>
      </c>
    </row>
    <row r="5531" spans="1:41" x14ac:dyDescent="0.3">
      <c r="A5531" t="s">
        <v>5604</v>
      </c>
      <c r="B5531" t="s">
        <v>49</v>
      </c>
      <c r="C5531">
        <v>0</v>
      </c>
      <c r="D5531" t="s">
        <v>50</v>
      </c>
      <c r="E5531">
        <v>12.22</v>
      </c>
      <c r="F5531">
        <v>50.2</v>
      </c>
      <c r="G5531">
        <v>0.503</v>
      </c>
      <c r="H5531">
        <v>0.52500000000000002</v>
      </c>
      <c r="I5531">
        <f>Data[[#This Row],[nucleus_area_pct]]/Data[[#This Row],[cytoplasm_ratio]]</f>
        <v>95.61904761904762</v>
      </c>
      <c r="J5531">
        <v>0.77700000000000002</v>
      </c>
      <c r="K5531">
        <v>0.41</v>
      </c>
      <c r="L5531">
        <v>3.14</v>
      </c>
      <c r="M5531">
        <v>2.8</v>
      </c>
      <c r="N5531">
        <v>0.86699999999999999</v>
      </c>
      <c r="O5531">
        <v>445</v>
      </c>
      <c r="P5531">
        <v>90</v>
      </c>
      <c r="Q5531">
        <v>194</v>
      </c>
      <c r="R5531">
        <v>172</v>
      </c>
      <c r="S5531">
        <v>165</v>
      </c>
      <c r="T5531">
        <f>(Data[[#This Row],[mean_r]]/256)*100</f>
        <v>75.78125</v>
      </c>
      <c r="U5531">
        <f>(Data[[#This Row],[mean_g]]/256)*100</f>
        <v>67.1875</v>
      </c>
      <c r="V5531">
        <f>(Data[[#This Row],[mean_b]]/256)*100</f>
        <v>64.453125</v>
      </c>
      <c r="W5531">
        <v>0.66100000000000003</v>
      </c>
      <c r="X5531" t="s">
        <v>51</v>
      </c>
      <c r="Y5531" t="s">
        <v>40</v>
      </c>
      <c r="Z5531">
        <v>9441</v>
      </c>
      <c r="AA5531">
        <v>3.69</v>
      </c>
      <c r="AB5531">
        <v>10.6</v>
      </c>
      <c r="AC5531">
        <v>37.6</v>
      </c>
      <c r="AD5531">
        <v>219040</v>
      </c>
      <c r="AE5531">
        <v>76.900000000000006</v>
      </c>
      <c r="AF5531">
        <v>33.6</v>
      </c>
      <c r="AG5531" t="s">
        <v>41</v>
      </c>
      <c r="AH5531" t="s">
        <v>42</v>
      </c>
      <c r="AI5531" t="s">
        <v>56</v>
      </c>
      <c r="AJ5531">
        <v>100</v>
      </c>
      <c r="AK5531">
        <v>360</v>
      </c>
      <c r="AL5531">
        <v>5.6500000000000002E-2</v>
      </c>
      <c r="AM5531">
        <v>0.871</v>
      </c>
      <c r="AN5531">
        <v>0.89639999999999997</v>
      </c>
      <c r="AO5531">
        <f>Data[[#This Row],[labeller_confidence_score]]-Data[[#This Row],[cytodiffusion_classification_confidence]]</f>
        <v>2.5399999999999978E-2</v>
      </c>
    </row>
    <row r="5532" spans="1:41" x14ac:dyDescent="0.3">
      <c r="A5532" t="s">
        <v>5605</v>
      </c>
      <c r="B5532" t="s">
        <v>54</v>
      </c>
      <c r="C5532">
        <v>0</v>
      </c>
      <c r="D5532" t="s">
        <v>54</v>
      </c>
      <c r="E5532">
        <v>8.64</v>
      </c>
      <c r="F5532">
        <v>0</v>
      </c>
      <c r="G5532">
        <v>0</v>
      </c>
      <c r="H5532">
        <v>1</v>
      </c>
      <c r="I5532">
        <f>Data[[#This Row],[nucleus_area_pct]]/Data[[#This Row],[cytoplasm_ratio]]</f>
        <v>0</v>
      </c>
      <c r="J5532">
        <v>0.872</v>
      </c>
      <c r="K5532">
        <v>0.185</v>
      </c>
      <c r="L5532">
        <v>0.35</v>
      </c>
      <c r="M5532">
        <v>1</v>
      </c>
      <c r="N5532">
        <v>0.98199999999999998</v>
      </c>
      <c r="O5532">
        <v>183</v>
      </c>
      <c r="P5532">
        <v>47</v>
      </c>
      <c r="Q5532">
        <v>246</v>
      </c>
      <c r="R5532">
        <v>148</v>
      </c>
      <c r="S5532">
        <v>129</v>
      </c>
      <c r="T5532">
        <f>(Data[[#This Row],[mean_r]]/256)*100</f>
        <v>96.09375</v>
      </c>
      <c r="U5532">
        <f>(Data[[#This Row],[mean_g]]/256)*100</f>
        <v>57.8125</v>
      </c>
      <c r="V5532">
        <f>(Data[[#This Row],[mean_b]]/256)*100</f>
        <v>50.390625</v>
      </c>
      <c r="W5532">
        <v>0.44500000000000001</v>
      </c>
      <c r="X5532" t="s">
        <v>51</v>
      </c>
      <c r="Y5532" t="s">
        <v>40</v>
      </c>
      <c r="Z5532">
        <v>7013</v>
      </c>
      <c r="AA5532">
        <v>5.0199999999999996</v>
      </c>
      <c r="AB5532">
        <v>14.5</v>
      </c>
      <c r="AC5532">
        <v>45.3</v>
      </c>
      <c r="AD5532">
        <v>234704</v>
      </c>
      <c r="AE5532">
        <v>93.8</v>
      </c>
      <c r="AF5532">
        <v>33.799999999999997</v>
      </c>
      <c r="AG5532" t="s">
        <v>64</v>
      </c>
      <c r="AH5532" t="s">
        <v>47</v>
      </c>
      <c r="AI5532" t="s">
        <v>56</v>
      </c>
      <c r="AJ5532">
        <v>100</v>
      </c>
      <c r="AK5532">
        <v>224</v>
      </c>
      <c r="AL5532">
        <v>0.10730000000000001</v>
      </c>
      <c r="AM5532">
        <v>0.92559999999999998</v>
      </c>
      <c r="AN5532">
        <v>0.77500000000000002</v>
      </c>
      <c r="AO5532">
        <f>Data[[#This Row],[labeller_confidence_score]]-Data[[#This Row],[cytodiffusion_classification_confidence]]</f>
        <v>-0.15059999999999996</v>
      </c>
    </row>
    <row r="5533" spans="1:41" x14ac:dyDescent="0.3">
      <c r="A5533" t="s">
        <v>5606</v>
      </c>
      <c r="B5533" t="s">
        <v>54</v>
      </c>
      <c r="C5533">
        <v>0</v>
      </c>
      <c r="D5533" t="s">
        <v>54</v>
      </c>
      <c r="E5533">
        <v>7</v>
      </c>
      <c r="F5533">
        <v>0</v>
      </c>
      <c r="G5533">
        <v>0</v>
      </c>
      <c r="H5533">
        <v>1</v>
      </c>
      <c r="I5533">
        <f>Data[[#This Row],[nucleus_area_pct]]/Data[[#This Row],[cytoplasm_ratio]]</f>
        <v>0</v>
      </c>
      <c r="J5533">
        <v>0.91600000000000004</v>
      </c>
      <c r="K5533">
        <v>0.15</v>
      </c>
      <c r="L5533">
        <v>0.59</v>
      </c>
      <c r="M5533">
        <v>1</v>
      </c>
      <c r="N5533">
        <v>0.86199999999999999</v>
      </c>
      <c r="O5533">
        <v>200</v>
      </c>
      <c r="P5533">
        <v>51</v>
      </c>
      <c r="Q5533">
        <v>224</v>
      </c>
      <c r="R5533">
        <v>129</v>
      </c>
      <c r="S5533">
        <v>154</v>
      </c>
      <c r="T5533">
        <f>(Data[[#This Row],[mean_r]]/256)*100</f>
        <v>87.5</v>
      </c>
      <c r="U5533">
        <f>(Data[[#This Row],[mean_g]]/256)*100</f>
        <v>50.390625</v>
      </c>
      <c r="V5533">
        <f>(Data[[#This Row],[mean_b]]/256)*100</f>
        <v>60.15625</v>
      </c>
      <c r="W5533">
        <v>0.53600000000000003</v>
      </c>
      <c r="X5533" t="s">
        <v>39</v>
      </c>
      <c r="Y5533" t="s">
        <v>40</v>
      </c>
      <c r="Z5533">
        <v>5456</v>
      </c>
      <c r="AA5533">
        <v>3.61</v>
      </c>
      <c r="AB5533">
        <v>12.4</v>
      </c>
      <c r="AC5533">
        <v>33.1</v>
      </c>
      <c r="AD5533">
        <v>208572</v>
      </c>
      <c r="AE5533">
        <v>70.599999999999994</v>
      </c>
      <c r="AF5533">
        <v>32.1</v>
      </c>
      <c r="AG5533" t="s">
        <v>41</v>
      </c>
      <c r="AH5533" t="s">
        <v>42</v>
      </c>
      <c r="AI5533" t="s">
        <v>43</v>
      </c>
      <c r="AJ5533">
        <v>100</v>
      </c>
      <c r="AK5533">
        <v>224</v>
      </c>
      <c r="AL5533">
        <v>0.1154</v>
      </c>
      <c r="AM5533">
        <v>0.93430000000000002</v>
      </c>
      <c r="AN5533">
        <v>0.93720000000000003</v>
      </c>
      <c r="AO5533">
        <f>Data[[#This Row],[labeller_confidence_score]]-Data[[#This Row],[cytodiffusion_classification_confidence]]</f>
        <v>2.9000000000000137E-3</v>
      </c>
    </row>
    <row r="5534" spans="1:41" x14ac:dyDescent="0.3">
      <c r="A5534" t="s">
        <v>5607</v>
      </c>
      <c r="B5534" t="s">
        <v>67</v>
      </c>
      <c r="C5534">
        <v>1</v>
      </c>
      <c r="D5534" t="s">
        <v>67</v>
      </c>
      <c r="E5534">
        <v>6.16</v>
      </c>
      <c r="F5534">
        <v>0</v>
      </c>
      <c r="G5534">
        <v>0.433</v>
      </c>
      <c r="H5534">
        <v>0.84099999999999997</v>
      </c>
      <c r="I5534">
        <f>Data[[#This Row],[nucleus_area_pct]]/Data[[#This Row],[cytoplasm_ratio]]</f>
        <v>0</v>
      </c>
      <c r="J5534">
        <v>0.34699999999999998</v>
      </c>
      <c r="K5534">
        <v>0.56200000000000006</v>
      </c>
      <c r="L5534">
        <v>2.09</v>
      </c>
      <c r="M5534">
        <v>1</v>
      </c>
      <c r="N5534">
        <v>0.55800000000000005</v>
      </c>
      <c r="O5534">
        <v>223</v>
      </c>
      <c r="P5534">
        <v>36</v>
      </c>
      <c r="Q5534">
        <v>204</v>
      </c>
      <c r="R5534">
        <v>153</v>
      </c>
      <c r="S5534">
        <v>183</v>
      </c>
      <c r="T5534">
        <f>(Data[[#This Row],[mean_r]]/256)*100</f>
        <v>79.6875</v>
      </c>
      <c r="U5534">
        <f>(Data[[#This Row],[mean_g]]/256)*100</f>
        <v>59.765625</v>
      </c>
      <c r="V5534">
        <f>(Data[[#This Row],[mean_b]]/256)*100</f>
        <v>71.484375</v>
      </c>
      <c r="W5534">
        <v>0.58899999999999997</v>
      </c>
      <c r="X5534" t="s">
        <v>51</v>
      </c>
      <c r="Y5534" t="s">
        <v>40</v>
      </c>
      <c r="Z5534">
        <v>3909</v>
      </c>
      <c r="AA5534">
        <v>4.2300000000000004</v>
      </c>
      <c r="AB5534">
        <v>15.2</v>
      </c>
      <c r="AC5534">
        <v>53</v>
      </c>
      <c r="AD5534">
        <v>319051</v>
      </c>
      <c r="AE5534">
        <v>79.900000000000006</v>
      </c>
      <c r="AF5534">
        <v>34.4</v>
      </c>
      <c r="AG5534" t="s">
        <v>46</v>
      </c>
      <c r="AH5534" t="s">
        <v>42</v>
      </c>
      <c r="AI5534" t="s">
        <v>52</v>
      </c>
      <c r="AJ5534">
        <v>40</v>
      </c>
      <c r="AK5534">
        <v>512</v>
      </c>
      <c r="AL5534">
        <v>0.75970000000000004</v>
      </c>
      <c r="AM5534">
        <v>0.97109999999999996</v>
      </c>
      <c r="AN5534">
        <v>0.67930000000000001</v>
      </c>
      <c r="AO5534">
        <f>Data[[#This Row],[labeller_confidence_score]]-Data[[#This Row],[cytodiffusion_classification_confidence]]</f>
        <v>-0.29179999999999995</v>
      </c>
    </row>
    <row r="5535" spans="1:41" x14ac:dyDescent="0.3">
      <c r="A5535" t="s">
        <v>5608</v>
      </c>
      <c r="B5535" t="s">
        <v>54</v>
      </c>
      <c r="C5535">
        <v>0</v>
      </c>
      <c r="D5535" t="s">
        <v>54</v>
      </c>
      <c r="E5535">
        <v>7.16</v>
      </c>
      <c r="F5535">
        <v>0</v>
      </c>
      <c r="G5535">
        <v>0</v>
      </c>
      <c r="H5535">
        <v>1</v>
      </c>
      <c r="I5535">
        <f>Data[[#This Row],[nucleus_area_pct]]/Data[[#This Row],[cytoplasm_ratio]]</f>
        <v>0</v>
      </c>
      <c r="J5535">
        <v>0.93300000000000005</v>
      </c>
      <c r="K5535">
        <v>0.13200000000000001</v>
      </c>
      <c r="L5535">
        <v>0.64</v>
      </c>
      <c r="M5535">
        <v>1</v>
      </c>
      <c r="N5535">
        <v>0.97899999999999998</v>
      </c>
      <c r="O5535">
        <v>196</v>
      </c>
      <c r="P5535">
        <v>46</v>
      </c>
      <c r="Q5535">
        <v>233</v>
      </c>
      <c r="R5535">
        <v>130</v>
      </c>
      <c r="S5535">
        <v>114</v>
      </c>
      <c r="T5535">
        <f>(Data[[#This Row],[mean_r]]/256)*100</f>
        <v>91.015625</v>
      </c>
      <c r="U5535">
        <f>(Data[[#This Row],[mean_g]]/256)*100</f>
        <v>50.78125</v>
      </c>
      <c r="V5535">
        <f>(Data[[#This Row],[mean_b]]/256)*100</f>
        <v>44.53125</v>
      </c>
      <c r="W5535">
        <v>0.53100000000000003</v>
      </c>
      <c r="X5535" t="s">
        <v>51</v>
      </c>
      <c r="Y5535" t="s">
        <v>45</v>
      </c>
      <c r="Z5535">
        <v>6885</v>
      </c>
      <c r="AA5535">
        <v>4.2300000000000004</v>
      </c>
      <c r="AB5535">
        <v>13</v>
      </c>
      <c r="AC5535">
        <v>44.1</v>
      </c>
      <c r="AD5535">
        <v>264001</v>
      </c>
      <c r="AE5535">
        <v>93.6</v>
      </c>
      <c r="AF5535">
        <v>31.1</v>
      </c>
      <c r="AG5535" t="s">
        <v>46</v>
      </c>
      <c r="AH5535" t="s">
        <v>42</v>
      </c>
      <c r="AI5535" t="s">
        <v>56</v>
      </c>
      <c r="AJ5535">
        <v>100</v>
      </c>
      <c r="AK5535">
        <v>224</v>
      </c>
      <c r="AL5535">
        <v>6.2199999999999998E-2</v>
      </c>
      <c r="AM5535">
        <v>0.83189999999999997</v>
      </c>
      <c r="AN5535">
        <v>1</v>
      </c>
      <c r="AO5535">
        <f>Data[[#This Row],[labeller_confidence_score]]-Data[[#This Row],[cytodiffusion_classification_confidence]]</f>
        <v>0.16810000000000003</v>
      </c>
    </row>
    <row r="5536" spans="1:41" x14ac:dyDescent="0.3">
      <c r="A5536" t="s">
        <v>5609</v>
      </c>
      <c r="B5536" t="s">
        <v>49</v>
      </c>
      <c r="C5536">
        <v>0</v>
      </c>
      <c r="D5536" t="s">
        <v>50</v>
      </c>
      <c r="E5536">
        <v>12.88</v>
      </c>
      <c r="F5536">
        <v>59.5</v>
      </c>
      <c r="G5536">
        <v>0.54200000000000004</v>
      </c>
      <c r="H5536">
        <v>0.48099999999999998</v>
      </c>
      <c r="I5536">
        <f>Data[[#This Row],[nucleus_area_pct]]/Data[[#This Row],[cytoplasm_ratio]]</f>
        <v>123.70062370062371</v>
      </c>
      <c r="J5536">
        <v>0.72599999999999998</v>
      </c>
      <c r="K5536">
        <v>0.433</v>
      </c>
      <c r="L5536">
        <v>3.1</v>
      </c>
      <c r="M5536">
        <v>2.9</v>
      </c>
      <c r="N5536">
        <v>0.81899999999999995</v>
      </c>
      <c r="O5536">
        <v>405</v>
      </c>
      <c r="P5536">
        <v>90</v>
      </c>
      <c r="Q5536">
        <v>216</v>
      </c>
      <c r="R5536">
        <v>183</v>
      </c>
      <c r="S5536">
        <v>201</v>
      </c>
      <c r="T5536">
        <f>(Data[[#This Row],[mean_r]]/256)*100</f>
        <v>84.375</v>
      </c>
      <c r="U5536">
        <f>(Data[[#This Row],[mean_g]]/256)*100</f>
        <v>71.484375</v>
      </c>
      <c r="V5536">
        <f>(Data[[#This Row],[mean_b]]/256)*100</f>
        <v>78.515625</v>
      </c>
      <c r="W5536">
        <v>0.65300000000000002</v>
      </c>
      <c r="X5536" t="s">
        <v>39</v>
      </c>
      <c r="Y5536" t="s">
        <v>40</v>
      </c>
      <c r="Z5536">
        <v>5890</v>
      </c>
      <c r="AA5536">
        <v>4.3499999999999996</v>
      </c>
      <c r="AB5536">
        <v>14.9</v>
      </c>
      <c r="AC5536">
        <v>37.799999999999997</v>
      </c>
      <c r="AD5536">
        <v>141510</v>
      </c>
      <c r="AE5536">
        <v>86.9</v>
      </c>
      <c r="AF5536">
        <v>32.700000000000003</v>
      </c>
      <c r="AG5536" t="s">
        <v>46</v>
      </c>
      <c r="AH5536" t="s">
        <v>42</v>
      </c>
      <c r="AI5536" t="s">
        <v>56</v>
      </c>
      <c r="AJ5536">
        <v>40</v>
      </c>
      <c r="AK5536">
        <v>224</v>
      </c>
      <c r="AL5536">
        <v>7.1400000000000005E-2</v>
      </c>
      <c r="AM5536">
        <v>0.86499999999999999</v>
      </c>
      <c r="AN5536">
        <v>0.97899999999999998</v>
      </c>
      <c r="AO5536">
        <f>Data[[#This Row],[labeller_confidence_score]]-Data[[#This Row],[cytodiffusion_classification_confidence]]</f>
        <v>0.11399999999999999</v>
      </c>
    </row>
    <row r="5537" spans="1:41" x14ac:dyDescent="0.3">
      <c r="A5537" t="s">
        <v>5610</v>
      </c>
      <c r="B5537" t="s">
        <v>60</v>
      </c>
      <c r="C5537">
        <v>0</v>
      </c>
      <c r="D5537" t="s">
        <v>50</v>
      </c>
      <c r="E5537">
        <v>19.399999999999999</v>
      </c>
      <c r="F5537">
        <v>54</v>
      </c>
      <c r="G5537">
        <v>0.40400000000000003</v>
      </c>
      <c r="H5537">
        <v>0.32800000000000001</v>
      </c>
      <c r="I5537">
        <f>Data[[#This Row],[nucleus_area_pct]]/Data[[#This Row],[cytoplasm_ratio]]</f>
        <v>164.63414634146341</v>
      </c>
      <c r="J5537">
        <v>0.76400000000000001</v>
      </c>
      <c r="K5537">
        <v>0.45</v>
      </c>
      <c r="L5537">
        <v>2.39</v>
      </c>
      <c r="M5537">
        <v>1</v>
      </c>
      <c r="N5537">
        <v>0.80900000000000005</v>
      </c>
      <c r="O5537">
        <v>642</v>
      </c>
      <c r="P5537">
        <v>81</v>
      </c>
      <c r="Q5537">
        <v>204</v>
      </c>
      <c r="R5537">
        <v>158</v>
      </c>
      <c r="S5537">
        <v>186</v>
      </c>
      <c r="T5537">
        <f>(Data[[#This Row],[mean_r]]/256)*100</f>
        <v>79.6875</v>
      </c>
      <c r="U5537">
        <f>(Data[[#This Row],[mean_g]]/256)*100</f>
        <v>61.71875</v>
      </c>
      <c r="V5537">
        <f>(Data[[#This Row],[mean_b]]/256)*100</f>
        <v>72.65625</v>
      </c>
      <c r="W5537">
        <v>0.66100000000000003</v>
      </c>
      <c r="X5537" t="s">
        <v>39</v>
      </c>
      <c r="Y5537" t="s">
        <v>40</v>
      </c>
      <c r="Z5537">
        <v>5292</v>
      </c>
      <c r="AA5537">
        <v>4.8099999999999996</v>
      </c>
      <c r="AB5537">
        <v>12.4</v>
      </c>
      <c r="AC5537">
        <v>32.700000000000003</v>
      </c>
      <c r="AD5537">
        <v>232535</v>
      </c>
      <c r="AE5537">
        <v>93.7</v>
      </c>
      <c r="AF5537">
        <v>31.2</v>
      </c>
      <c r="AG5537" t="s">
        <v>46</v>
      </c>
      <c r="AH5537" t="s">
        <v>42</v>
      </c>
      <c r="AI5537" t="s">
        <v>56</v>
      </c>
      <c r="AJ5537">
        <v>40</v>
      </c>
      <c r="AK5537">
        <v>360</v>
      </c>
      <c r="AL5537">
        <v>5.21E-2</v>
      </c>
      <c r="AM5537">
        <v>0.90400000000000003</v>
      </c>
      <c r="AN5537">
        <v>0.85629999999999995</v>
      </c>
      <c r="AO5537">
        <f>Data[[#This Row],[labeller_confidence_score]]-Data[[#This Row],[cytodiffusion_classification_confidence]]</f>
        <v>-4.7700000000000076E-2</v>
      </c>
    </row>
    <row r="5538" spans="1:41" x14ac:dyDescent="0.3">
      <c r="A5538" t="s">
        <v>5611</v>
      </c>
      <c r="B5538" t="s">
        <v>49</v>
      </c>
      <c r="C5538">
        <v>0</v>
      </c>
      <c r="D5538" t="s">
        <v>50</v>
      </c>
      <c r="E5538">
        <v>11.14</v>
      </c>
      <c r="F5538">
        <v>58.9</v>
      </c>
      <c r="G5538">
        <v>0.60699999999999998</v>
      </c>
      <c r="H5538">
        <v>0.497</v>
      </c>
      <c r="I5538">
        <f>Data[[#This Row],[nucleus_area_pct]]/Data[[#This Row],[cytoplasm_ratio]]</f>
        <v>118.51106639839034</v>
      </c>
      <c r="J5538">
        <v>0.89300000000000002</v>
      </c>
      <c r="K5538">
        <v>0.38100000000000001</v>
      </c>
      <c r="L5538">
        <v>3.41</v>
      </c>
      <c r="M5538">
        <v>2.9</v>
      </c>
      <c r="N5538">
        <v>0.92700000000000005</v>
      </c>
      <c r="O5538">
        <v>403</v>
      </c>
      <c r="P5538">
        <v>69</v>
      </c>
      <c r="Q5538">
        <v>204</v>
      </c>
      <c r="R5538">
        <v>150</v>
      </c>
      <c r="S5538">
        <v>174</v>
      </c>
      <c r="T5538">
        <f>(Data[[#This Row],[mean_r]]/256)*100</f>
        <v>79.6875</v>
      </c>
      <c r="U5538">
        <f>(Data[[#This Row],[mean_g]]/256)*100</f>
        <v>58.59375</v>
      </c>
      <c r="V5538">
        <f>(Data[[#This Row],[mean_b]]/256)*100</f>
        <v>67.96875</v>
      </c>
      <c r="W5538">
        <v>0.61299999999999999</v>
      </c>
      <c r="X5538" t="s">
        <v>51</v>
      </c>
      <c r="Y5538" t="s">
        <v>40</v>
      </c>
      <c r="Z5538">
        <v>3585</v>
      </c>
      <c r="AA5538">
        <v>5.14</v>
      </c>
      <c r="AB5538">
        <v>13.9</v>
      </c>
      <c r="AC5538">
        <v>47.5</v>
      </c>
      <c r="AD5538">
        <v>212541</v>
      </c>
      <c r="AE5538">
        <v>87.8</v>
      </c>
      <c r="AF5538">
        <v>34.1</v>
      </c>
      <c r="AG5538" t="s">
        <v>46</v>
      </c>
      <c r="AH5538" t="s">
        <v>42</v>
      </c>
      <c r="AI5538" t="s">
        <v>56</v>
      </c>
      <c r="AJ5538">
        <v>40</v>
      </c>
      <c r="AK5538">
        <v>360</v>
      </c>
      <c r="AL5538">
        <v>0.11360000000000001</v>
      </c>
      <c r="AM5538">
        <v>0.88990000000000002</v>
      </c>
      <c r="AN5538">
        <v>0.93240000000000001</v>
      </c>
      <c r="AO5538">
        <f>Data[[#This Row],[labeller_confidence_score]]-Data[[#This Row],[cytodiffusion_classification_confidence]]</f>
        <v>4.2499999999999982E-2</v>
      </c>
    </row>
    <row r="5539" spans="1:41" x14ac:dyDescent="0.3">
      <c r="A5539" t="s">
        <v>5612</v>
      </c>
      <c r="B5539" t="s">
        <v>62</v>
      </c>
      <c r="C5539">
        <v>0</v>
      </c>
      <c r="D5539" t="s">
        <v>50</v>
      </c>
      <c r="E5539">
        <v>8.5500000000000007</v>
      </c>
      <c r="F5539">
        <v>80.7</v>
      </c>
      <c r="G5539">
        <v>0.77900000000000003</v>
      </c>
      <c r="H5539">
        <v>0.17100000000000001</v>
      </c>
      <c r="I5539">
        <f>Data[[#This Row],[nucleus_area_pct]]/Data[[#This Row],[cytoplasm_ratio]]</f>
        <v>471.92982456140351</v>
      </c>
      <c r="J5539">
        <v>0.86599999999999999</v>
      </c>
      <c r="K5539">
        <v>0.223</v>
      </c>
      <c r="L5539">
        <v>1.8</v>
      </c>
      <c r="M5539">
        <v>1</v>
      </c>
      <c r="N5539">
        <v>0.88300000000000001</v>
      </c>
      <c r="O5539">
        <v>273</v>
      </c>
      <c r="P5539">
        <v>68</v>
      </c>
      <c r="Q5539">
        <v>218</v>
      </c>
      <c r="R5539">
        <v>178</v>
      </c>
      <c r="S5539">
        <v>195</v>
      </c>
      <c r="T5539">
        <f>(Data[[#This Row],[mean_r]]/256)*100</f>
        <v>85.15625</v>
      </c>
      <c r="U5539">
        <f>(Data[[#This Row],[mean_g]]/256)*100</f>
        <v>69.53125</v>
      </c>
      <c r="V5539">
        <f>(Data[[#This Row],[mean_b]]/256)*100</f>
        <v>76.171875</v>
      </c>
      <c r="W5539">
        <v>0.75800000000000001</v>
      </c>
      <c r="X5539" t="s">
        <v>63</v>
      </c>
      <c r="Y5539" t="s">
        <v>45</v>
      </c>
      <c r="Z5539">
        <v>4374</v>
      </c>
      <c r="AA5539">
        <v>5.53</v>
      </c>
      <c r="AB5539">
        <v>13.3</v>
      </c>
      <c r="AC5539">
        <v>38</v>
      </c>
      <c r="AD5539">
        <v>384948</v>
      </c>
      <c r="AE5539">
        <v>93.7</v>
      </c>
      <c r="AF5539">
        <v>33.1</v>
      </c>
      <c r="AG5539" t="s">
        <v>64</v>
      </c>
      <c r="AH5539" t="s">
        <v>47</v>
      </c>
      <c r="AI5539" t="s">
        <v>52</v>
      </c>
      <c r="AJ5539">
        <v>60</v>
      </c>
      <c r="AK5539">
        <v>512</v>
      </c>
      <c r="AL5539">
        <v>0.1007</v>
      </c>
      <c r="AM5539">
        <v>0.86029999999999995</v>
      </c>
      <c r="AN5539">
        <v>0.80659999999999998</v>
      </c>
      <c r="AO5539">
        <f>Data[[#This Row],[labeller_confidence_score]]-Data[[#This Row],[cytodiffusion_classification_confidence]]</f>
        <v>-5.369999999999997E-2</v>
      </c>
    </row>
    <row r="5540" spans="1:41" x14ac:dyDescent="0.3">
      <c r="A5540" t="s">
        <v>5613</v>
      </c>
      <c r="B5540" t="s">
        <v>180</v>
      </c>
      <c r="C5540">
        <v>1</v>
      </c>
      <c r="D5540" t="s">
        <v>181</v>
      </c>
      <c r="E5540">
        <v>6.97</v>
      </c>
      <c r="F5540">
        <v>0</v>
      </c>
      <c r="G5540">
        <v>0</v>
      </c>
      <c r="H5540">
        <v>1</v>
      </c>
      <c r="I5540">
        <f>Data[[#This Row],[nucleus_area_pct]]/Data[[#This Row],[cytoplasm_ratio]]</f>
        <v>0</v>
      </c>
      <c r="J5540">
        <v>0.32400000000000001</v>
      </c>
      <c r="K5540">
        <v>0.91700000000000004</v>
      </c>
      <c r="L5540">
        <v>0.35</v>
      </c>
      <c r="M5540">
        <v>1</v>
      </c>
      <c r="N5540">
        <v>0.745</v>
      </c>
      <c r="O5540">
        <v>173</v>
      </c>
      <c r="P5540">
        <v>44</v>
      </c>
      <c r="Q5540">
        <v>228</v>
      </c>
      <c r="R5540">
        <v>123</v>
      </c>
      <c r="S5540">
        <v>110</v>
      </c>
      <c r="T5540">
        <f>(Data[[#This Row],[mean_r]]/256)*100</f>
        <v>89.0625</v>
      </c>
      <c r="U5540">
        <f>(Data[[#This Row],[mean_g]]/256)*100</f>
        <v>48.046875</v>
      </c>
      <c r="V5540">
        <f>(Data[[#This Row],[mean_b]]/256)*100</f>
        <v>42.96875</v>
      </c>
      <c r="W5540">
        <v>0.48399999999999999</v>
      </c>
      <c r="X5540" t="s">
        <v>51</v>
      </c>
      <c r="Y5540" t="s">
        <v>40</v>
      </c>
      <c r="Z5540">
        <v>7781</v>
      </c>
      <c r="AA5540">
        <v>4.09</v>
      </c>
      <c r="AB5540">
        <v>15.2</v>
      </c>
      <c r="AC5540">
        <v>46.1</v>
      </c>
      <c r="AD5540">
        <v>300796</v>
      </c>
      <c r="AE5540">
        <v>86.2</v>
      </c>
      <c r="AF5540">
        <v>35.200000000000003</v>
      </c>
      <c r="AG5540" t="s">
        <v>41</v>
      </c>
      <c r="AH5540" t="s">
        <v>68</v>
      </c>
      <c r="AI5540" t="s">
        <v>56</v>
      </c>
      <c r="AJ5540">
        <v>100</v>
      </c>
      <c r="AK5540">
        <v>360</v>
      </c>
      <c r="AL5540">
        <v>0.72589999999999999</v>
      </c>
      <c r="AM5540">
        <v>0.83350000000000002</v>
      </c>
      <c r="AN5540">
        <v>0.76459999999999995</v>
      </c>
      <c r="AO5540">
        <f>Data[[#This Row],[labeller_confidence_score]]-Data[[#This Row],[cytodiffusion_classification_confidence]]</f>
        <v>-6.8900000000000072E-2</v>
      </c>
    </row>
    <row r="5541" spans="1:41" x14ac:dyDescent="0.3">
      <c r="A5541" t="s">
        <v>5614</v>
      </c>
      <c r="B5541" t="s">
        <v>49</v>
      </c>
      <c r="C5541">
        <v>0</v>
      </c>
      <c r="D5541" t="s">
        <v>50</v>
      </c>
      <c r="E5541">
        <v>11.1</v>
      </c>
      <c r="F5541">
        <v>54.4</v>
      </c>
      <c r="G5541">
        <v>0.58099999999999996</v>
      </c>
      <c r="H5541">
        <v>0.29499999999999998</v>
      </c>
      <c r="I5541">
        <f>Data[[#This Row],[nucleus_area_pct]]/Data[[#This Row],[cytoplasm_ratio]]</f>
        <v>184.40677966101694</v>
      </c>
      <c r="J5541">
        <v>0.78100000000000003</v>
      </c>
      <c r="K5541">
        <v>0.32</v>
      </c>
      <c r="L5541">
        <v>3.9</v>
      </c>
      <c r="M5541">
        <v>5.3</v>
      </c>
      <c r="N5541">
        <v>0.80200000000000005</v>
      </c>
      <c r="O5541">
        <v>333</v>
      </c>
      <c r="P5541">
        <v>72</v>
      </c>
      <c r="Q5541">
        <v>206</v>
      </c>
      <c r="R5541">
        <v>189</v>
      </c>
      <c r="S5541">
        <v>209</v>
      </c>
      <c r="T5541">
        <f>(Data[[#This Row],[mean_r]]/256)*100</f>
        <v>80.46875</v>
      </c>
      <c r="U5541">
        <f>(Data[[#This Row],[mean_g]]/256)*100</f>
        <v>73.828125</v>
      </c>
      <c r="V5541">
        <f>(Data[[#This Row],[mean_b]]/256)*100</f>
        <v>81.640625</v>
      </c>
      <c r="W5541">
        <v>0.71099999999999997</v>
      </c>
      <c r="X5541" t="s">
        <v>63</v>
      </c>
      <c r="Y5541" t="s">
        <v>45</v>
      </c>
      <c r="Z5541">
        <v>5533</v>
      </c>
      <c r="AA5541">
        <v>5.65</v>
      </c>
      <c r="AB5541">
        <v>12.2</v>
      </c>
      <c r="AC5541">
        <v>43.9</v>
      </c>
      <c r="AD5541">
        <v>177404</v>
      </c>
      <c r="AE5541">
        <v>77.599999999999994</v>
      </c>
      <c r="AF5541">
        <v>33.799999999999997</v>
      </c>
      <c r="AG5541" t="s">
        <v>64</v>
      </c>
      <c r="AH5541" t="s">
        <v>42</v>
      </c>
      <c r="AI5541" t="s">
        <v>56</v>
      </c>
      <c r="AJ5541">
        <v>40</v>
      </c>
      <c r="AK5541">
        <v>512</v>
      </c>
      <c r="AL5541">
        <v>0.2094</v>
      </c>
      <c r="AM5541">
        <v>0.89870000000000005</v>
      </c>
      <c r="AN5541">
        <v>0.90039999999999998</v>
      </c>
      <c r="AO5541">
        <f>Data[[#This Row],[labeller_confidence_score]]-Data[[#This Row],[cytodiffusion_classification_confidence]]</f>
        <v>1.6999999999999238E-3</v>
      </c>
    </row>
    <row r="5542" spans="1:41" x14ac:dyDescent="0.3">
      <c r="A5542" t="s">
        <v>5615</v>
      </c>
      <c r="B5542" t="s">
        <v>58</v>
      </c>
      <c r="C5542">
        <v>1</v>
      </c>
      <c r="D5542" t="s">
        <v>38</v>
      </c>
      <c r="E5542">
        <v>13.29</v>
      </c>
      <c r="F5542">
        <v>68</v>
      </c>
      <c r="G5542">
        <v>0.67</v>
      </c>
      <c r="H5542">
        <v>0.183</v>
      </c>
      <c r="I5542">
        <f>Data[[#This Row],[nucleus_area_pct]]/Data[[#This Row],[cytoplasm_ratio]]</f>
        <v>371.58469945355193</v>
      </c>
      <c r="J5542">
        <v>0.74199999999999999</v>
      </c>
      <c r="K5542">
        <v>0.30099999999999999</v>
      </c>
      <c r="L5542">
        <v>1.57</v>
      </c>
      <c r="M5542">
        <v>1.3</v>
      </c>
      <c r="N5542">
        <v>0.92300000000000004</v>
      </c>
      <c r="O5542">
        <v>529</v>
      </c>
      <c r="P5542">
        <v>83</v>
      </c>
      <c r="Q5542">
        <v>186</v>
      </c>
      <c r="R5542">
        <v>170</v>
      </c>
      <c r="S5542">
        <v>190</v>
      </c>
      <c r="T5542">
        <f>(Data[[#This Row],[mean_r]]/256)*100</f>
        <v>72.65625</v>
      </c>
      <c r="U5542">
        <f>(Data[[#This Row],[mean_g]]/256)*100</f>
        <v>66.40625</v>
      </c>
      <c r="V5542">
        <f>(Data[[#This Row],[mean_b]]/256)*100</f>
        <v>74.21875</v>
      </c>
      <c r="W5542">
        <v>0.59299999999999997</v>
      </c>
      <c r="X5542" t="s">
        <v>51</v>
      </c>
      <c r="Y5542" t="s">
        <v>45</v>
      </c>
      <c r="Z5542">
        <v>10156</v>
      </c>
      <c r="AA5542">
        <v>6.51</v>
      </c>
      <c r="AB5542">
        <v>14.4</v>
      </c>
      <c r="AC5542">
        <v>37.200000000000003</v>
      </c>
      <c r="AD5542">
        <v>290682</v>
      </c>
      <c r="AE5542">
        <v>89.2</v>
      </c>
      <c r="AF5542">
        <v>31.7</v>
      </c>
      <c r="AG5542" t="s">
        <v>46</v>
      </c>
      <c r="AH5542" t="s">
        <v>42</v>
      </c>
      <c r="AI5542" t="s">
        <v>52</v>
      </c>
      <c r="AJ5542">
        <v>100</v>
      </c>
      <c r="AK5542">
        <v>360</v>
      </c>
      <c r="AL5542">
        <v>0.68789999999999996</v>
      </c>
      <c r="AM5542">
        <v>0.83489999999999998</v>
      </c>
      <c r="AN5542">
        <v>0.5716</v>
      </c>
      <c r="AO5542">
        <f>Data[[#This Row],[labeller_confidence_score]]-Data[[#This Row],[cytodiffusion_classification_confidence]]</f>
        <v>-0.26329999999999998</v>
      </c>
    </row>
    <row r="5543" spans="1:41" x14ac:dyDescent="0.3">
      <c r="A5543" t="s">
        <v>5616</v>
      </c>
      <c r="B5543" t="s">
        <v>49</v>
      </c>
      <c r="C5543">
        <v>0</v>
      </c>
      <c r="D5543" t="s">
        <v>50</v>
      </c>
      <c r="E5543">
        <v>11.69</v>
      </c>
      <c r="F5543">
        <v>56.8</v>
      </c>
      <c r="G5543">
        <v>0.68400000000000005</v>
      </c>
      <c r="H5543">
        <v>0.51400000000000001</v>
      </c>
      <c r="I5543">
        <f>Data[[#This Row],[nucleus_area_pct]]/Data[[#This Row],[cytoplasm_ratio]]</f>
        <v>110.50583657587548</v>
      </c>
      <c r="J5543">
        <v>0.73299999999999998</v>
      </c>
      <c r="K5543">
        <v>0.17599999999999999</v>
      </c>
      <c r="L5543">
        <v>3.35</v>
      </c>
      <c r="M5543">
        <v>4</v>
      </c>
      <c r="N5543">
        <v>0.76600000000000001</v>
      </c>
      <c r="O5543">
        <v>419</v>
      </c>
      <c r="P5543">
        <v>69</v>
      </c>
      <c r="Q5543">
        <v>211</v>
      </c>
      <c r="R5543">
        <v>151</v>
      </c>
      <c r="S5543">
        <v>204</v>
      </c>
      <c r="T5543">
        <f>(Data[[#This Row],[mean_r]]/256)*100</f>
        <v>82.421875</v>
      </c>
      <c r="U5543">
        <f>(Data[[#This Row],[mean_g]]/256)*100</f>
        <v>58.984375</v>
      </c>
      <c r="V5543">
        <f>(Data[[#This Row],[mean_b]]/256)*100</f>
        <v>79.6875</v>
      </c>
      <c r="W5543">
        <v>0.66</v>
      </c>
      <c r="X5543" t="s">
        <v>51</v>
      </c>
      <c r="Y5543" t="s">
        <v>40</v>
      </c>
      <c r="Z5543">
        <v>4802</v>
      </c>
      <c r="AA5543">
        <v>3.33</v>
      </c>
      <c r="AB5543">
        <v>9.9</v>
      </c>
      <c r="AC5543">
        <v>41.3</v>
      </c>
      <c r="AD5543">
        <v>147043</v>
      </c>
      <c r="AE5543">
        <v>91.1</v>
      </c>
      <c r="AF5543">
        <v>32.4</v>
      </c>
      <c r="AG5543" t="s">
        <v>46</v>
      </c>
      <c r="AH5543" t="s">
        <v>47</v>
      </c>
      <c r="AI5543" t="s">
        <v>43</v>
      </c>
      <c r="AJ5543">
        <v>100</v>
      </c>
      <c r="AK5543">
        <v>512</v>
      </c>
      <c r="AL5543">
        <v>7.3800000000000004E-2</v>
      </c>
      <c r="AM5543">
        <v>0.83740000000000003</v>
      </c>
      <c r="AN5543">
        <v>0.88670000000000004</v>
      </c>
      <c r="AO5543">
        <f>Data[[#This Row],[labeller_confidence_score]]-Data[[#This Row],[cytodiffusion_classification_confidence]]</f>
        <v>4.930000000000001E-2</v>
      </c>
    </row>
    <row r="5544" spans="1:41" x14ac:dyDescent="0.3">
      <c r="A5544" t="s">
        <v>5617</v>
      </c>
      <c r="B5544" t="s">
        <v>81</v>
      </c>
      <c r="C5544">
        <v>1</v>
      </c>
      <c r="D5544" t="s">
        <v>82</v>
      </c>
      <c r="E5544">
        <v>12.34</v>
      </c>
      <c r="F5544">
        <v>87.9</v>
      </c>
      <c r="G5544">
        <v>0.311</v>
      </c>
      <c r="H5544">
        <v>0.186</v>
      </c>
      <c r="I5544">
        <f>Data[[#This Row],[nucleus_area_pct]]/Data[[#This Row],[cytoplasm_ratio]]</f>
        <v>472.58064516129036</v>
      </c>
      <c r="J5544">
        <v>0.75900000000000001</v>
      </c>
      <c r="K5544">
        <v>0.27200000000000002</v>
      </c>
      <c r="L5544">
        <v>0.65</v>
      </c>
      <c r="M5544">
        <v>1.2</v>
      </c>
      <c r="N5544">
        <v>0.86</v>
      </c>
      <c r="O5544">
        <v>745</v>
      </c>
      <c r="P5544">
        <v>102</v>
      </c>
      <c r="Q5544">
        <v>178</v>
      </c>
      <c r="R5544">
        <v>155</v>
      </c>
      <c r="S5544">
        <v>203</v>
      </c>
      <c r="T5544">
        <f>(Data[[#This Row],[mean_r]]/256)*100</f>
        <v>69.53125</v>
      </c>
      <c r="U5544">
        <f>(Data[[#This Row],[mean_g]]/256)*100</f>
        <v>60.546875</v>
      </c>
      <c r="V5544">
        <f>(Data[[#This Row],[mean_b]]/256)*100</f>
        <v>79.296875</v>
      </c>
      <c r="W5544">
        <v>0.56899999999999995</v>
      </c>
      <c r="X5544" t="s">
        <v>51</v>
      </c>
      <c r="Y5544" t="s">
        <v>45</v>
      </c>
      <c r="Z5544">
        <v>6060</v>
      </c>
      <c r="AA5544">
        <v>5.38</v>
      </c>
      <c r="AB5544">
        <v>17.2</v>
      </c>
      <c r="AC5544">
        <v>42</v>
      </c>
      <c r="AD5544">
        <v>338991</v>
      </c>
      <c r="AE5544">
        <v>92</v>
      </c>
      <c r="AF5544">
        <v>35.200000000000003</v>
      </c>
      <c r="AG5544" t="s">
        <v>46</v>
      </c>
      <c r="AH5544" t="s">
        <v>42</v>
      </c>
      <c r="AI5544" t="s">
        <v>43</v>
      </c>
      <c r="AJ5544">
        <v>60</v>
      </c>
      <c r="AK5544">
        <v>256</v>
      </c>
      <c r="AL5544">
        <v>0.72840000000000005</v>
      </c>
      <c r="AM5544">
        <v>0.96550000000000002</v>
      </c>
      <c r="AN5544">
        <v>0.7742</v>
      </c>
      <c r="AO5544">
        <f>Data[[#This Row],[labeller_confidence_score]]-Data[[#This Row],[cytodiffusion_classification_confidence]]</f>
        <v>-0.19130000000000003</v>
      </c>
    </row>
    <row r="5545" spans="1:41" x14ac:dyDescent="0.3">
      <c r="A5545" t="s">
        <v>5618</v>
      </c>
      <c r="B5545" t="s">
        <v>49</v>
      </c>
      <c r="C5545">
        <v>0</v>
      </c>
      <c r="D5545" t="s">
        <v>50</v>
      </c>
      <c r="E5545">
        <v>12.36</v>
      </c>
      <c r="F5545">
        <v>52.4</v>
      </c>
      <c r="G5545">
        <v>0.45800000000000002</v>
      </c>
      <c r="H5545">
        <v>0.39700000000000002</v>
      </c>
      <c r="I5545">
        <f>Data[[#This Row],[nucleus_area_pct]]/Data[[#This Row],[cytoplasm_ratio]]</f>
        <v>131.98992443324937</v>
      </c>
      <c r="J5545">
        <v>0.82599999999999996</v>
      </c>
      <c r="K5545">
        <v>0.53800000000000003</v>
      </c>
      <c r="L5545">
        <v>3.89</v>
      </c>
      <c r="M5545">
        <v>2.7</v>
      </c>
      <c r="N5545">
        <v>0.86299999999999999</v>
      </c>
      <c r="O5545">
        <v>386</v>
      </c>
      <c r="P5545">
        <v>67</v>
      </c>
      <c r="Q5545">
        <v>203</v>
      </c>
      <c r="R5545">
        <v>170</v>
      </c>
      <c r="S5545">
        <v>199</v>
      </c>
      <c r="T5545">
        <f>(Data[[#This Row],[mean_r]]/256)*100</f>
        <v>79.296875</v>
      </c>
      <c r="U5545">
        <f>(Data[[#This Row],[mean_g]]/256)*100</f>
        <v>66.40625</v>
      </c>
      <c r="V5545">
        <f>(Data[[#This Row],[mean_b]]/256)*100</f>
        <v>77.734375</v>
      </c>
      <c r="W5545">
        <v>0.64300000000000002</v>
      </c>
      <c r="X5545" t="s">
        <v>39</v>
      </c>
      <c r="Y5545" t="s">
        <v>40</v>
      </c>
      <c r="Z5545">
        <v>6797</v>
      </c>
      <c r="AA5545">
        <v>4.58</v>
      </c>
      <c r="AB5545">
        <v>14.1</v>
      </c>
      <c r="AC5545">
        <v>36.700000000000003</v>
      </c>
      <c r="AD5545">
        <v>286074</v>
      </c>
      <c r="AE5545">
        <v>82.1</v>
      </c>
      <c r="AF5545">
        <v>34.700000000000003</v>
      </c>
      <c r="AG5545" t="s">
        <v>64</v>
      </c>
      <c r="AH5545" t="s">
        <v>42</v>
      </c>
      <c r="AI5545" t="s">
        <v>43</v>
      </c>
      <c r="AJ5545">
        <v>100</v>
      </c>
      <c r="AK5545">
        <v>224</v>
      </c>
      <c r="AL5545">
        <v>9.1600000000000001E-2</v>
      </c>
      <c r="AM5545">
        <v>0.78080000000000005</v>
      </c>
      <c r="AN5545">
        <v>0.86439999999999995</v>
      </c>
      <c r="AO5545">
        <f>Data[[#This Row],[labeller_confidence_score]]-Data[[#This Row],[cytodiffusion_classification_confidence]]</f>
        <v>8.3599999999999897E-2</v>
      </c>
    </row>
    <row r="5546" spans="1:41" x14ac:dyDescent="0.3">
      <c r="A5546" t="s">
        <v>5619</v>
      </c>
      <c r="B5546" t="s">
        <v>54</v>
      </c>
      <c r="C5546">
        <v>0</v>
      </c>
      <c r="D5546" t="s">
        <v>54</v>
      </c>
      <c r="E5546">
        <v>7.43</v>
      </c>
      <c r="F5546">
        <v>0</v>
      </c>
      <c r="G5546">
        <v>0</v>
      </c>
      <c r="H5546">
        <v>1</v>
      </c>
      <c r="I5546">
        <f>Data[[#This Row],[nucleus_area_pct]]/Data[[#This Row],[cytoplasm_ratio]]</f>
        <v>0</v>
      </c>
      <c r="J5546">
        <v>0.96399999999999997</v>
      </c>
      <c r="K5546">
        <v>0.222</v>
      </c>
      <c r="L5546">
        <v>0.74</v>
      </c>
      <c r="M5546">
        <v>1</v>
      </c>
      <c r="N5546">
        <v>0.94799999999999995</v>
      </c>
      <c r="O5546">
        <v>232</v>
      </c>
      <c r="P5546">
        <v>50</v>
      </c>
      <c r="Q5546">
        <v>216</v>
      </c>
      <c r="R5546">
        <v>124</v>
      </c>
      <c r="S5546">
        <v>113</v>
      </c>
      <c r="T5546">
        <f>(Data[[#This Row],[mean_r]]/256)*100</f>
        <v>84.375</v>
      </c>
      <c r="U5546">
        <f>(Data[[#This Row],[mean_g]]/256)*100</f>
        <v>48.4375</v>
      </c>
      <c r="V5546">
        <f>(Data[[#This Row],[mean_b]]/256)*100</f>
        <v>44.140625</v>
      </c>
      <c r="W5546">
        <v>0.55800000000000005</v>
      </c>
      <c r="X5546" t="s">
        <v>63</v>
      </c>
      <c r="Y5546" t="s">
        <v>40</v>
      </c>
      <c r="Z5546">
        <v>7548</v>
      </c>
      <c r="AA5546">
        <v>3.16</v>
      </c>
      <c r="AB5546">
        <v>11.2</v>
      </c>
      <c r="AC5546">
        <v>35.4</v>
      </c>
      <c r="AD5546">
        <v>376914</v>
      </c>
      <c r="AE5546">
        <v>90.2</v>
      </c>
      <c r="AF5546">
        <v>31.2</v>
      </c>
      <c r="AG5546" t="s">
        <v>64</v>
      </c>
      <c r="AH5546" t="s">
        <v>42</v>
      </c>
      <c r="AI5546" t="s">
        <v>56</v>
      </c>
      <c r="AJ5546">
        <v>40</v>
      </c>
      <c r="AK5546">
        <v>224</v>
      </c>
      <c r="AL5546">
        <v>6.0900000000000003E-2</v>
      </c>
      <c r="AM5546">
        <v>0.79559999999999997</v>
      </c>
      <c r="AN5546">
        <v>0.98280000000000001</v>
      </c>
      <c r="AO5546">
        <f>Data[[#This Row],[labeller_confidence_score]]-Data[[#This Row],[cytodiffusion_classification_confidence]]</f>
        <v>0.18720000000000003</v>
      </c>
    </row>
    <row r="5547" spans="1:41" x14ac:dyDescent="0.3">
      <c r="A5547" t="s">
        <v>5620</v>
      </c>
      <c r="B5547" t="s">
        <v>58</v>
      </c>
      <c r="C5547">
        <v>1</v>
      </c>
      <c r="D5547" t="s">
        <v>38</v>
      </c>
      <c r="E5547">
        <v>12.39</v>
      </c>
      <c r="F5547">
        <v>74.5</v>
      </c>
      <c r="G5547">
        <v>0.64</v>
      </c>
      <c r="H5547">
        <v>0.29799999999999999</v>
      </c>
      <c r="I5547">
        <f>Data[[#This Row],[nucleus_area_pct]]/Data[[#This Row],[cytoplasm_ratio]]</f>
        <v>250</v>
      </c>
      <c r="J5547">
        <v>0.73</v>
      </c>
      <c r="K5547">
        <v>0.41499999999999998</v>
      </c>
      <c r="L5547">
        <v>1.26</v>
      </c>
      <c r="M5547">
        <v>1.3</v>
      </c>
      <c r="N5547">
        <v>0.84199999999999997</v>
      </c>
      <c r="O5547">
        <v>608</v>
      </c>
      <c r="P5547">
        <v>85</v>
      </c>
      <c r="Q5547">
        <v>179</v>
      </c>
      <c r="R5547">
        <v>145</v>
      </c>
      <c r="S5547">
        <v>190</v>
      </c>
      <c r="T5547">
        <f>(Data[[#This Row],[mean_r]]/256)*100</f>
        <v>69.921875</v>
      </c>
      <c r="U5547">
        <f>(Data[[#This Row],[mean_g]]/256)*100</f>
        <v>56.640625</v>
      </c>
      <c r="V5547">
        <f>(Data[[#This Row],[mean_b]]/256)*100</f>
        <v>74.21875</v>
      </c>
      <c r="W5547">
        <v>0.72399999999999998</v>
      </c>
      <c r="X5547" t="s">
        <v>51</v>
      </c>
      <c r="Y5547" t="s">
        <v>45</v>
      </c>
      <c r="Z5547">
        <v>2907</v>
      </c>
      <c r="AA5547">
        <v>4.5199999999999996</v>
      </c>
      <c r="AB5547">
        <v>14.4</v>
      </c>
      <c r="AC5547">
        <v>53.1</v>
      </c>
      <c r="AD5547">
        <v>175316</v>
      </c>
      <c r="AE5547">
        <v>65.8</v>
      </c>
      <c r="AF5547">
        <v>34.799999999999997</v>
      </c>
      <c r="AG5547" t="s">
        <v>46</v>
      </c>
      <c r="AH5547" t="s">
        <v>42</v>
      </c>
      <c r="AI5547" t="s">
        <v>52</v>
      </c>
      <c r="AJ5547">
        <v>100</v>
      </c>
      <c r="AK5547">
        <v>512</v>
      </c>
      <c r="AL5547">
        <v>0.84509999999999996</v>
      </c>
      <c r="AM5547">
        <v>0.67530000000000001</v>
      </c>
      <c r="AN5547">
        <v>0.77410000000000001</v>
      </c>
      <c r="AO5547">
        <f>Data[[#This Row],[labeller_confidence_score]]-Data[[#This Row],[cytodiffusion_classification_confidence]]</f>
        <v>9.8799999999999999E-2</v>
      </c>
    </row>
    <row r="5548" spans="1:41" x14ac:dyDescent="0.3">
      <c r="A5548" t="s">
        <v>5621</v>
      </c>
      <c r="B5548" t="s">
        <v>49</v>
      </c>
      <c r="C5548">
        <v>0</v>
      </c>
      <c r="D5548" t="s">
        <v>50</v>
      </c>
      <c r="E5548">
        <v>13.08</v>
      </c>
      <c r="F5548">
        <v>50.3</v>
      </c>
      <c r="G5548">
        <v>0.53100000000000003</v>
      </c>
      <c r="H5548">
        <v>0.46100000000000002</v>
      </c>
      <c r="I5548">
        <f>Data[[#This Row],[nucleus_area_pct]]/Data[[#This Row],[cytoplasm_ratio]]</f>
        <v>109.11062906724511</v>
      </c>
      <c r="J5548">
        <v>0.81399999999999995</v>
      </c>
      <c r="K5548">
        <v>0.30099999999999999</v>
      </c>
      <c r="L5548">
        <v>3.78</v>
      </c>
      <c r="M5548">
        <v>2.2999999999999998</v>
      </c>
      <c r="N5548">
        <v>0.88600000000000001</v>
      </c>
      <c r="O5548">
        <v>447</v>
      </c>
      <c r="P5548">
        <v>67</v>
      </c>
      <c r="Q5548">
        <v>222</v>
      </c>
      <c r="R5548">
        <v>144</v>
      </c>
      <c r="S5548">
        <v>186</v>
      </c>
      <c r="T5548">
        <f>(Data[[#This Row],[mean_r]]/256)*100</f>
        <v>86.71875</v>
      </c>
      <c r="U5548">
        <f>(Data[[#This Row],[mean_g]]/256)*100</f>
        <v>56.25</v>
      </c>
      <c r="V5548">
        <f>(Data[[#This Row],[mean_b]]/256)*100</f>
        <v>72.65625</v>
      </c>
      <c r="W5548">
        <v>0.66700000000000004</v>
      </c>
      <c r="X5548" t="s">
        <v>51</v>
      </c>
      <c r="Y5548" t="s">
        <v>40</v>
      </c>
      <c r="Z5548">
        <v>7590</v>
      </c>
      <c r="AA5548">
        <v>3.97</v>
      </c>
      <c r="AB5548">
        <v>12.1</v>
      </c>
      <c r="AC5548">
        <v>44.2</v>
      </c>
      <c r="AD5548">
        <v>271149</v>
      </c>
      <c r="AE5548">
        <v>96.1</v>
      </c>
      <c r="AF5548">
        <v>34.200000000000003</v>
      </c>
      <c r="AG5548" t="s">
        <v>41</v>
      </c>
      <c r="AH5548" t="s">
        <v>47</v>
      </c>
      <c r="AI5548" t="s">
        <v>56</v>
      </c>
      <c r="AJ5548">
        <v>40</v>
      </c>
      <c r="AK5548">
        <v>256</v>
      </c>
      <c r="AL5548">
        <v>8.7599999999999997E-2</v>
      </c>
      <c r="AM5548">
        <v>0.91879999999999995</v>
      </c>
      <c r="AN5548">
        <v>0.94</v>
      </c>
      <c r="AO5548">
        <f>Data[[#This Row],[labeller_confidence_score]]-Data[[#This Row],[cytodiffusion_classification_confidence]]</f>
        <v>2.1199999999999997E-2</v>
      </c>
    </row>
    <row r="5549" spans="1:41" x14ac:dyDescent="0.3">
      <c r="A5549" t="s">
        <v>5622</v>
      </c>
      <c r="B5549" t="s">
        <v>87</v>
      </c>
      <c r="C5549">
        <v>0</v>
      </c>
      <c r="D5549" t="s">
        <v>50</v>
      </c>
      <c r="E5549">
        <v>12.81</v>
      </c>
      <c r="F5549">
        <v>49.5</v>
      </c>
      <c r="G5549">
        <v>0.60299999999999998</v>
      </c>
      <c r="H5549">
        <v>0.58799999999999997</v>
      </c>
      <c r="I5549">
        <f>Data[[#This Row],[nucleus_area_pct]]/Data[[#This Row],[cytoplasm_ratio]]</f>
        <v>84.183673469387756</v>
      </c>
      <c r="J5549">
        <v>0.82399999999999995</v>
      </c>
      <c r="K5549">
        <v>0.41399999999999998</v>
      </c>
      <c r="L5549">
        <v>3.7</v>
      </c>
      <c r="M5549">
        <v>1.9</v>
      </c>
      <c r="N5549">
        <v>0.83599999999999997</v>
      </c>
      <c r="O5549">
        <v>456</v>
      </c>
      <c r="P5549">
        <v>65</v>
      </c>
      <c r="Q5549">
        <v>231</v>
      </c>
      <c r="R5549">
        <v>137</v>
      </c>
      <c r="S5549">
        <v>173</v>
      </c>
      <c r="T5549">
        <f>(Data[[#This Row],[mean_r]]/256)*100</f>
        <v>90.234375</v>
      </c>
      <c r="U5549">
        <f>(Data[[#This Row],[mean_g]]/256)*100</f>
        <v>53.515625</v>
      </c>
      <c r="V5549">
        <f>(Data[[#This Row],[mean_b]]/256)*100</f>
        <v>67.578125</v>
      </c>
      <c r="W5549">
        <v>0.57899999999999996</v>
      </c>
      <c r="X5549" t="s">
        <v>51</v>
      </c>
      <c r="Y5549" t="s">
        <v>40</v>
      </c>
      <c r="Z5549">
        <v>8035</v>
      </c>
      <c r="AA5549">
        <v>5.18</v>
      </c>
      <c r="AB5549">
        <v>13.5</v>
      </c>
      <c r="AC5549">
        <v>45.8</v>
      </c>
      <c r="AD5549">
        <v>313906</v>
      </c>
      <c r="AE5549">
        <v>77.2</v>
      </c>
      <c r="AF5549">
        <v>30.2</v>
      </c>
      <c r="AG5549" t="s">
        <v>41</v>
      </c>
      <c r="AH5549" t="s">
        <v>47</v>
      </c>
      <c r="AI5549" t="s">
        <v>56</v>
      </c>
      <c r="AJ5549">
        <v>60</v>
      </c>
      <c r="AK5549">
        <v>360</v>
      </c>
      <c r="AL5549">
        <v>6.7599999999999993E-2</v>
      </c>
      <c r="AM5549">
        <v>0.85629999999999995</v>
      </c>
      <c r="AN5549">
        <v>0.93389999999999995</v>
      </c>
      <c r="AO5549">
        <f>Data[[#This Row],[labeller_confidence_score]]-Data[[#This Row],[cytodiffusion_classification_confidence]]</f>
        <v>7.7600000000000002E-2</v>
      </c>
    </row>
    <row r="5550" spans="1:41" x14ac:dyDescent="0.3">
      <c r="A5550" t="s">
        <v>5623</v>
      </c>
      <c r="B5550" t="s">
        <v>67</v>
      </c>
      <c r="C5550">
        <v>1</v>
      </c>
      <c r="D5550" t="s">
        <v>67</v>
      </c>
      <c r="E5550">
        <v>7.05</v>
      </c>
      <c r="F5550">
        <v>10.4</v>
      </c>
      <c r="G5550">
        <v>0.33700000000000002</v>
      </c>
      <c r="H5550">
        <v>0.69499999999999995</v>
      </c>
      <c r="I5550">
        <f>Data[[#This Row],[nucleus_area_pct]]/Data[[#This Row],[cytoplasm_ratio]]</f>
        <v>14.964028776978418</v>
      </c>
      <c r="J5550">
        <v>0.70099999999999996</v>
      </c>
      <c r="K5550">
        <v>0.60699999999999998</v>
      </c>
      <c r="L5550">
        <v>3.09</v>
      </c>
      <c r="M5550">
        <v>1</v>
      </c>
      <c r="N5550">
        <v>0.58299999999999996</v>
      </c>
      <c r="O5550">
        <v>85</v>
      </c>
      <c r="P5550">
        <v>36</v>
      </c>
      <c r="Q5550">
        <v>205</v>
      </c>
      <c r="R5550">
        <v>162</v>
      </c>
      <c r="S5550">
        <v>188</v>
      </c>
      <c r="T5550">
        <f>(Data[[#This Row],[mean_r]]/256)*100</f>
        <v>80.078125</v>
      </c>
      <c r="U5550">
        <f>(Data[[#This Row],[mean_g]]/256)*100</f>
        <v>63.28125</v>
      </c>
      <c r="V5550">
        <f>(Data[[#This Row],[mean_b]]/256)*100</f>
        <v>73.4375</v>
      </c>
      <c r="W5550">
        <v>0.59199999999999997</v>
      </c>
      <c r="X5550" t="s">
        <v>51</v>
      </c>
      <c r="Y5550" t="s">
        <v>40</v>
      </c>
      <c r="Z5550">
        <v>5645</v>
      </c>
      <c r="AA5550">
        <v>5.44</v>
      </c>
      <c r="AB5550">
        <v>12.3</v>
      </c>
      <c r="AC5550">
        <v>32.1</v>
      </c>
      <c r="AD5550">
        <v>330360</v>
      </c>
      <c r="AE5550">
        <v>90.8</v>
      </c>
      <c r="AF5550">
        <v>32.5</v>
      </c>
      <c r="AG5550" t="s">
        <v>46</v>
      </c>
      <c r="AH5550" t="s">
        <v>47</v>
      </c>
      <c r="AI5550" t="s">
        <v>52</v>
      </c>
      <c r="AJ5550">
        <v>100</v>
      </c>
      <c r="AK5550">
        <v>512</v>
      </c>
      <c r="AL5550">
        <v>1</v>
      </c>
      <c r="AM5550">
        <v>0.72789999999999999</v>
      </c>
      <c r="AN5550">
        <v>0.7581</v>
      </c>
      <c r="AO5550">
        <f>Data[[#This Row],[labeller_confidence_score]]-Data[[#This Row],[cytodiffusion_classification_confidence]]</f>
        <v>3.0200000000000005E-2</v>
      </c>
    </row>
    <row r="5551" spans="1:41" x14ac:dyDescent="0.3">
      <c r="A5551" t="s">
        <v>5624</v>
      </c>
      <c r="B5551" t="s">
        <v>49</v>
      </c>
      <c r="C5551">
        <v>0</v>
      </c>
      <c r="D5551" t="s">
        <v>50</v>
      </c>
      <c r="E5551">
        <v>11.98</v>
      </c>
      <c r="F5551">
        <v>58.9</v>
      </c>
      <c r="G5551">
        <v>0.59199999999999997</v>
      </c>
      <c r="H5551">
        <v>0.495</v>
      </c>
      <c r="I5551">
        <f>Data[[#This Row],[nucleus_area_pct]]/Data[[#This Row],[cytoplasm_ratio]]</f>
        <v>118.98989898989899</v>
      </c>
      <c r="J5551">
        <v>0.83399999999999996</v>
      </c>
      <c r="K5551">
        <v>0.24</v>
      </c>
      <c r="L5551">
        <v>2.4900000000000002</v>
      </c>
      <c r="M5551">
        <v>4.2</v>
      </c>
      <c r="N5551">
        <v>0.78100000000000003</v>
      </c>
      <c r="O5551">
        <v>386</v>
      </c>
      <c r="P5551">
        <v>61</v>
      </c>
      <c r="Q5551">
        <v>203</v>
      </c>
      <c r="R5551">
        <v>154</v>
      </c>
      <c r="S5551">
        <v>170</v>
      </c>
      <c r="T5551">
        <f>(Data[[#This Row],[mean_r]]/256)*100</f>
        <v>79.296875</v>
      </c>
      <c r="U5551">
        <f>(Data[[#This Row],[mean_g]]/256)*100</f>
        <v>60.15625</v>
      </c>
      <c r="V5551">
        <f>(Data[[#This Row],[mean_b]]/256)*100</f>
        <v>66.40625</v>
      </c>
      <c r="W5551">
        <v>0.57599999999999996</v>
      </c>
      <c r="X5551" t="s">
        <v>63</v>
      </c>
      <c r="Y5551" t="s">
        <v>40</v>
      </c>
      <c r="Z5551">
        <v>7796</v>
      </c>
      <c r="AA5551">
        <v>3.92</v>
      </c>
      <c r="AB5551">
        <v>12.8</v>
      </c>
      <c r="AC5551">
        <v>51.1</v>
      </c>
      <c r="AD5551">
        <v>344385</v>
      </c>
      <c r="AE5551">
        <v>85.4</v>
      </c>
      <c r="AF5551">
        <v>34.5</v>
      </c>
      <c r="AG5551" t="s">
        <v>46</v>
      </c>
      <c r="AH5551" t="s">
        <v>42</v>
      </c>
      <c r="AI5551" t="s">
        <v>52</v>
      </c>
      <c r="AJ5551">
        <v>40</v>
      </c>
      <c r="AK5551">
        <v>256</v>
      </c>
      <c r="AL5551">
        <v>5.1999999999999998E-2</v>
      </c>
      <c r="AM5551">
        <v>0.88639999999999997</v>
      </c>
      <c r="AN5551">
        <v>1</v>
      </c>
      <c r="AO5551">
        <f>Data[[#This Row],[labeller_confidence_score]]-Data[[#This Row],[cytodiffusion_classification_confidence]]</f>
        <v>0.11360000000000003</v>
      </c>
    </row>
    <row r="5552" spans="1:41" x14ac:dyDescent="0.3">
      <c r="A5552" t="s">
        <v>5625</v>
      </c>
      <c r="B5552" t="s">
        <v>87</v>
      </c>
      <c r="C5552">
        <v>0</v>
      </c>
      <c r="D5552" t="s">
        <v>50</v>
      </c>
      <c r="E5552">
        <v>12.24</v>
      </c>
      <c r="F5552">
        <v>52.1</v>
      </c>
      <c r="G5552">
        <v>0.60699999999999998</v>
      </c>
      <c r="H5552">
        <v>0.52800000000000002</v>
      </c>
      <c r="I5552">
        <f>Data[[#This Row],[nucleus_area_pct]]/Data[[#This Row],[cytoplasm_ratio]]</f>
        <v>98.674242424242422</v>
      </c>
      <c r="J5552">
        <v>0.75700000000000001</v>
      </c>
      <c r="K5552">
        <v>0.51</v>
      </c>
      <c r="L5552">
        <v>4.32</v>
      </c>
      <c r="M5552">
        <v>2.2000000000000002</v>
      </c>
      <c r="N5552">
        <v>0.86299999999999999</v>
      </c>
      <c r="O5552">
        <v>578</v>
      </c>
      <c r="P5552">
        <v>69</v>
      </c>
      <c r="Q5552">
        <v>243</v>
      </c>
      <c r="R5552">
        <v>151</v>
      </c>
      <c r="S5552">
        <v>173</v>
      </c>
      <c r="T5552">
        <f>(Data[[#This Row],[mean_r]]/256)*100</f>
        <v>94.921875</v>
      </c>
      <c r="U5552">
        <f>(Data[[#This Row],[mean_g]]/256)*100</f>
        <v>58.984375</v>
      </c>
      <c r="V5552">
        <f>(Data[[#This Row],[mean_b]]/256)*100</f>
        <v>67.578125</v>
      </c>
      <c r="W5552">
        <v>0.73399999999999999</v>
      </c>
      <c r="X5552" t="s">
        <v>39</v>
      </c>
      <c r="Y5552" t="s">
        <v>45</v>
      </c>
      <c r="Z5552">
        <v>6166</v>
      </c>
      <c r="AA5552">
        <v>4.87</v>
      </c>
      <c r="AB5552">
        <v>10.7</v>
      </c>
      <c r="AC5552">
        <v>44.1</v>
      </c>
      <c r="AD5552">
        <v>332782</v>
      </c>
      <c r="AE5552">
        <v>100.6</v>
      </c>
      <c r="AF5552">
        <v>33.799999999999997</v>
      </c>
      <c r="AG5552" t="s">
        <v>64</v>
      </c>
      <c r="AH5552" t="s">
        <v>42</v>
      </c>
      <c r="AI5552" t="s">
        <v>52</v>
      </c>
      <c r="AJ5552">
        <v>60</v>
      </c>
      <c r="AK5552">
        <v>256</v>
      </c>
      <c r="AL5552">
        <v>5.9400000000000001E-2</v>
      </c>
      <c r="AM5552">
        <v>0.96889999999999998</v>
      </c>
      <c r="AN5552">
        <v>0.88900000000000001</v>
      </c>
      <c r="AO5552">
        <f>Data[[#This Row],[labeller_confidence_score]]-Data[[#This Row],[cytodiffusion_classification_confidence]]</f>
        <v>-7.9899999999999971E-2</v>
      </c>
    </row>
    <row r="5553" spans="1:41" x14ac:dyDescent="0.3">
      <c r="A5553" t="s">
        <v>5626</v>
      </c>
      <c r="B5553" t="s">
        <v>60</v>
      </c>
      <c r="C5553">
        <v>0</v>
      </c>
      <c r="D5553" t="s">
        <v>50</v>
      </c>
      <c r="E5553">
        <v>14.99</v>
      </c>
      <c r="F5553">
        <v>55.3</v>
      </c>
      <c r="G5553">
        <v>0.495</v>
      </c>
      <c r="H5553">
        <v>0.28699999999999998</v>
      </c>
      <c r="I5553">
        <f>Data[[#This Row],[nucleus_area_pct]]/Data[[#This Row],[cytoplasm_ratio]]</f>
        <v>192.6829268292683</v>
      </c>
      <c r="J5553">
        <v>0.67300000000000004</v>
      </c>
      <c r="K5553">
        <v>0.42499999999999999</v>
      </c>
      <c r="L5553">
        <v>1.41</v>
      </c>
      <c r="M5553">
        <v>1.3</v>
      </c>
      <c r="N5553">
        <v>0.78200000000000003</v>
      </c>
      <c r="O5553">
        <v>657</v>
      </c>
      <c r="P5553">
        <v>87</v>
      </c>
      <c r="Q5553">
        <v>205</v>
      </c>
      <c r="R5553">
        <v>166</v>
      </c>
      <c r="S5553">
        <v>194</v>
      </c>
      <c r="T5553">
        <f>(Data[[#This Row],[mean_r]]/256)*100</f>
        <v>80.078125</v>
      </c>
      <c r="U5553">
        <f>(Data[[#This Row],[mean_g]]/256)*100</f>
        <v>64.84375</v>
      </c>
      <c r="V5553">
        <f>(Data[[#This Row],[mean_b]]/256)*100</f>
        <v>75.78125</v>
      </c>
      <c r="W5553">
        <v>0.45700000000000002</v>
      </c>
      <c r="X5553" t="s">
        <v>51</v>
      </c>
      <c r="Y5553" t="s">
        <v>40</v>
      </c>
      <c r="Z5553">
        <v>3328</v>
      </c>
      <c r="AA5553">
        <v>4.63</v>
      </c>
      <c r="AB5553">
        <v>16</v>
      </c>
      <c r="AC5553">
        <v>33.1</v>
      </c>
      <c r="AD5553">
        <v>292047</v>
      </c>
      <c r="AE5553">
        <v>90</v>
      </c>
      <c r="AF5553">
        <v>33.299999999999997</v>
      </c>
      <c r="AG5553" t="s">
        <v>41</v>
      </c>
      <c r="AH5553" t="s">
        <v>47</v>
      </c>
      <c r="AI5553" t="s">
        <v>56</v>
      </c>
      <c r="AJ5553">
        <v>100</v>
      </c>
      <c r="AK5553">
        <v>256</v>
      </c>
      <c r="AL5553">
        <v>7.2599999999999998E-2</v>
      </c>
      <c r="AM5553">
        <v>0.94279999999999997</v>
      </c>
      <c r="AN5553">
        <v>0.89239999999999997</v>
      </c>
      <c r="AO5553">
        <f>Data[[#This Row],[labeller_confidence_score]]-Data[[#This Row],[cytodiffusion_classification_confidence]]</f>
        <v>-5.04E-2</v>
      </c>
    </row>
    <row r="5554" spans="1:41" x14ac:dyDescent="0.3">
      <c r="A5554" t="s">
        <v>5627</v>
      </c>
      <c r="B5554" t="s">
        <v>62</v>
      </c>
      <c r="C5554">
        <v>0</v>
      </c>
      <c r="D5554" t="s">
        <v>50</v>
      </c>
      <c r="E5554">
        <v>10.01</v>
      </c>
      <c r="F5554">
        <v>75.599999999999994</v>
      </c>
      <c r="G5554">
        <v>0.82599999999999996</v>
      </c>
      <c r="H5554">
        <v>0.155</v>
      </c>
      <c r="I5554">
        <f>Data[[#This Row],[nucleus_area_pct]]/Data[[#This Row],[cytoplasm_ratio]]</f>
        <v>487.74193548387092</v>
      </c>
      <c r="J5554">
        <v>0.871</v>
      </c>
      <c r="K5554">
        <v>0.188</v>
      </c>
      <c r="L5554">
        <v>0.89</v>
      </c>
      <c r="M5554">
        <v>1</v>
      </c>
      <c r="N5554">
        <v>0.86099999999999999</v>
      </c>
      <c r="O5554">
        <v>317</v>
      </c>
      <c r="P5554">
        <v>50</v>
      </c>
      <c r="Q5554">
        <v>184</v>
      </c>
      <c r="R5554">
        <v>151</v>
      </c>
      <c r="S5554">
        <v>190</v>
      </c>
      <c r="T5554">
        <f>(Data[[#This Row],[mean_r]]/256)*100</f>
        <v>71.875</v>
      </c>
      <c r="U5554">
        <f>(Data[[#This Row],[mean_g]]/256)*100</f>
        <v>58.984375</v>
      </c>
      <c r="V5554">
        <f>(Data[[#This Row],[mean_b]]/256)*100</f>
        <v>74.21875</v>
      </c>
      <c r="W5554">
        <v>0.74099999999999999</v>
      </c>
      <c r="X5554" t="s">
        <v>51</v>
      </c>
      <c r="Y5554" t="s">
        <v>40</v>
      </c>
      <c r="Z5554">
        <v>7212</v>
      </c>
      <c r="AA5554">
        <v>5.53</v>
      </c>
      <c r="AB5554">
        <v>11.1</v>
      </c>
      <c r="AC5554">
        <v>35.4</v>
      </c>
      <c r="AD5554">
        <v>327778</v>
      </c>
      <c r="AE5554">
        <v>99.9</v>
      </c>
      <c r="AF5554">
        <v>31.9</v>
      </c>
      <c r="AG5554" t="s">
        <v>64</v>
      </c>
      <c r="AH5554" t="s">
        <v>42</v>
      </c>
      <c r="AI5554" t="s">
        <v>52</v>
      </c>
      <c r="AJ5554">
        <v>100</v>
      </c>
      <c r="AK5554">
        <v>360</v>
      </c>
      <c r="AL5554">
        <v>0</v>
      </c>
      <c r="AM5554">
        <v>0.92349999999999999</v>
      </c>
      <c r="AN5554">
        <v>0.96450000000000002</v>
      </c>
      <c r="AO5554">
        <f>Data[[#This Row],[labeller_confidence_score]]-Data[[#This Row],[cytodiffusion_classification_confidence]]</f>
        <v>4.1000000000000036E-2</v>
      </c>
    </row>
    <row r="5555" spans="1:41" x14ac:dyDescent="0.3">
      <c r="A5555" t="s">
        <v>5628</v>
      </c>
      <c r="B5555" t="s">
        <v>49</v>
      </c>
      <c r="C5555">
        <v>0</v>
      </c>
      <c r="D5555" t="s">
        <v>50</v>
      </c>
      <c r="E5555">
        <v>12.71</v>
      </c>
      <c r="F5555">
        <v>41.7</v>
      </c>
      <c r="G5555">
        <v>0.65900000000000003</v>
      </c>
      <c r="H5555">
        <v>0.40600000000000003</v>
      </c>
      <c r="I5555">
        <f>Data[[#This Row],[nucleus_area_pct]]/Data[[#This Row],[cytoplasm_ratio]]</f>
        <v>102.70935960591133</v>
      </c>
      <c r="J5555">
        <v>0.82099999999999995</v>
      </c>
      <c r="K5555">
        <v>0.439</v>
      </c>
      <c r="L5555">
        <v>2.76</v>
      </c>
      <c r="M5555">
        <v>3.9</v>
      </c>
      <c r="N5555">
        <v>0.80100000000000005</v>
      </c>
      <c r="O5555">
        <v>316</v>
      </c>
      <c r="P5555">
        <v>81</v>
      </c>
      <c r="Q5555">
        <v>198</v>
      </c>
      <c r="R5555">
        <v>147</v>
      </c>
      <c r="S5555">
        <v>178</v>
      </c>
      <c r="T5555">
        <f>(Data[[#This Row],[mean_r]]/256)*100</f>
        <v>77.34375</v>
      </c>
      <c r="U5555">
        <f>(Data[[#This Row],[mean_g]]/256)*100</f>
        <v>57.421875</v>
      </c>
      <c r="V5555">
        <f>(Data[[#This Row],[mean_b]]/256)*100</f>
        <v>69.53125</v>
      </c>
      <c r="W5555">
        <v>0.66900000000000004</v>
      </c>
      <c r="X5555" t="s">
        <v>51</v>
      </c>
      <c r="Y5555" t="s">
        <v>45</v>
      </c>
      <c r="Z5555">
        <v>6856</v>
      </c>
      <c r="AA5555">
        <v>4.49</v>
      </c>
      <c r="AB5555">
        <v>13.3</v>
      </c>
      <c r="AC5555">
        <v>42.2</v>
      </c>
      <c r="AD5555">
        <v>181204</v>
      </c>
      <c r="AE5555">
        <v>97.6</v>
      </c>
      <c r="AF5555">
        <v>33.299999999999997</v>
      </c>
      <c r="AG5555" t="s">
        <v>46</v>
      </c>
      <c r="AH5555" t="s">
        <v>42</v>
      </c>
      <c r="AI5555" t="s">
        <v>43</v>
      </c>
      <c r="AJ5555">
        <v>60</v>
      </c>
      <c r="AK5555">
        <v>512</v>
      </c>
      <c r="AL5555">
        <v>5.7000000000000002E-2</v>
      </c>
      <c r="AM5555">
        <v>0.83389999999999997</v>
      </c>
      <c r="AN5555">
        <v>0.85450000000000004</v>
      </c>
      <c r="AO5555">
        <f>Data[[#This Row],[labeller_confidence_score]]-Data[[#This Row],[cytodiffusion_classification_confidence]]</f>
        <v>2.0600000000000063E-2</v>
      </c>
    </row>
    <row r="5556" spans="1:41" x14ac:dyDescent="0.3">
      <c r="A5556" t="s">
        <v>5629</v>
      </c>
      <c r="B5556" t="s">
        <v>54</v>
      </c>
      <c r="C5556">
        <v>0</v>
      </c>
      <c r="D5556" t="s">
        <v>54</v>
      </c>
      <c r="E5556">
        <v>7.34</v>
      </c>
      <c r="F5556">
        <v>0</v>
      </c>
      <c r="G5556">
        <v>0</v>
      </c>
      <c r="H5556">
        <v>1</v>
      </c>
      <c r="I5556">
        <f>Data[[#This Row],[nucleus_area_pct]]/Data[[#This Row],[cytoplasm_ratio]]</f>
        <v>0</v>
      </c>
      <c r="J5556">
        <v>0.93200000000000005</v>
      </c>
      <c r="K5556">
        <v>0.16</v>
      </c>
      <c r="L5556">
        <v>0.6</v>
      </c>
      <c r="M5556">
        <v>1</v>
      </c>
      <c r="N5556">
        <v>0.91800000000000004</v>
      </c>
      <c r="O5556">
        <v>158</v>
      </c>
      <c r="P5556">
        <v>42</v>
      </c>
      <c r="Q5556">
        <v>232</v>
      </c>
      <c r="R5556">
        <v>128</v>
      </c>
      <c r="S5556">
        <v>129</v>
      </c>
      <c r="T5556">
        <f>(Data[[#This Row],[mean_r]]/256)*100</f>
        <v>90.625</v>
      </c>
      <c r="U5556">
        <f>(Data[[#This Row],[mean_g]]/256)*100</f>
        <v>50</v>
      </c>
      <c r="V5556">
        <f>(Data[[#This Row],[mean_b]]/256)*100</f>
        <v>50.390625</v>
      </c>
      <c r="W5556">
        <v>0.52100000000000002</v>
      </c>
      <c r="X5556" t="s">
        <v>63</v>
      </c>
      <c r="Y5556" t="s">
        <v>45</v>
      </c>
      <c r="Z5556">
        <v>6189</v>
      </c>
      <c r="AA5556">
        <v>4.5</v>
      </c>
      <c r="AB5556">
        <v>10.7</v>
      </c>
      <c r="AC5556">
        <v>45.9</v>
      </c>
      <c r="AD5556">
        <v>242234</v>
      </c>
      <c r="AE5556">
        <v>60</v>
      </c>
      <c r="AF5556">
        <v>34</v>
      </c>
      <c r="AG5556" t="s">
        <v>41</v>
      </c>
      <c r="AH5556" t="s">
        <v>68</v>
      </c>
      <c r="AI5556" t="s">
        <v>56</v>
      </c>
      <c r="AJ5556">
        <v>100</v>
      </c>
      <c r="AK5556">
        <v>512</v>
      </c>
      <c r="AL5556">
        <v>0.1024</v>
      </c>
      <c r="AM5556">
        <v>0.87239999999999995</v>
      </c>
      <c r="AN5556">
        <v>0.94350000000000001</v>
      </c>
      <c r="AO5556">
        <f>Data[[#This Row],[labeller_confidence_score]]-Data[[#This Row],[cytodiffusion_classification_confidence]]</f>
        <v>7.1100000000000052E-2</v>
      </c>
    </row>
    <row r="5557" spans="1:41" x14ac:dyDescent="0.3">
      <c r="A5557" t="s">
        <v>5630</v>
      </c>
      <c r="B5557" t="s">
        <v>67</v>
      </c>
      <c r="C5557">
        <v>1</v>
      </c>
      <c r="D5557" t="s">
        <v>67</v>
      </c>
      <c r="E5557">
        <v>4.59</v>
      </c>
      <c r="F5557">
        <v>29.7</v>
      </c>
      <c r="G5557">
        <v>0.38</v>
      </c>
      <c r="H5557">
        <v>1</v>
      </c>
      <c r="I5557">
        <f>Data[[#This Row],[nucleus_area_pct]]/Data[[#This Row],[cytoplasm_ratio]]</f>
        <v>29.7</v>
      </c>
      <c r="J5557">
        <v>0.38</v>
      </c>
      <c r="K5557">
        <v>0.16400000000000001</v>
      </c>
      <c r="L5557">
        <v>1.77</v>
      </c>
      <c r="M5557">
        <v>1</v>
      </c>
      <c r="N5557">
        <v>0.67600000000000005</v>
      </c>
      <c r="O5557">
        <v>176</v>
      </c>
      <c r="P5557">
        <v>41</v>
      </c>
      <c r="Q5557">
        <v>220</v>
      </c>
      <c r="R5557">
        <v>177</v>
      </c>
      <c r="S5557">
        <v>202</v>
      </c>
      <c r="T5557">
        <f>(Data[[#This Row],[mean_r]]/256)*100</f>
        <v>85.9375</v>
      </c>
      <c r="U5557">
        <f>(Data[[#This Row],[mean_g]]/256)*100</f>
        <v>69.140625</v>
      </c>
      <c r="V5557">
        <f>(Data[[#This Row],[mean_b]]/256)*100</f>
        <v>78.90625</v>
      </c>
      <c r="W5557">
        <v>0.67600000000000005</v>
      </c>
      <c r="X5557" t="s">
        <v>51</v>
      </c>
      <c r="Y5557" t="s">
        <v>40</v>
      </c>
      <c r="Z5557">
        <v>3830</v>
      </c>
      <c r="AA5557">
        <v>2.93</v>
      </c>
      <c r="AB5557">
        <v>11.5</v>
      </c>
      <c r="AC5557">
        <v>39.1</v>
      </c>
      <c r="AD5557">
        <v>185116</v>
      </c>
      <c r="AE5557">
        <v>78.2</v>
      </c>
      <c r="AF5557">
        <v>34.9</v>
      </c>
      <c r="AG5557" t="s">
        <v>64</v>
      </c>
      <c r="AH5557" t="s">
        <v>42</v>
      </c>
      <c r="AI5557" t="s">
        <v>43</v>
      </c>
      <c r="AJ5557">
        <v>60</v>
      </c>
      <c r="AK5557">
        <v>256</v>
      </c>
      <c r="AL5557">
        <v>0.79920000000000002</v>
      </c>
      <c r="AM5557">
        <v>0.82509999999999994</v>
      </c>
      <c r="AN5557">
        <v>0.84730000000000005</v>
      </c>
      <c r="AO5557">
        <f>Data[[#This Row],[labeller_confidence_score]]-Data[[#This Row],[cytodiffusion_classification_confidence]]</f>
        <v>2.2200000000000109E-2</v>
      </c>
    </row>
    <row r="5558" spans="1:41" x14ac:dyDescent="0.3">
      <c r="A5558" t="s">
        <v>5631</v>
      </c>
      <c r="B5558" t="s">
        <v>133</v>
      </c>
      <c r="C5558">
        <v>1</v>
      </c>
      <c r="D5558" t="s">
        <v>104</v>
      </c>
      <c r="E5558">
        <v>7.79</v>
      </c>
      <c r="F5558">
        <v>0</v>
      </c>
      <c r="G5558">
        <v>0</v>
      </c>
      <c r="H5558">
        <v>1</v>
      </c>
      <c r="I5558">
        <f>Data[[#This Row],[nucleus_area_pct]]/Data[[#This Row],[cytoplasm_ratio]]</f>
        <v>0</v>
      </c>
      <c r="J5558">
        <v>0.621</v>
      </c>
      <c r="K5558">
        <v>0.751</v>
      </c>
      <c r="L5558">
        <v>0.67</v>
      </c>
      <c r="M5558">
        <v>1</v>
      </c>
      <c r="N5558">
        <v>0.85899999999999999</v>
      </c>
      <c r="O5558">
        <v>175</v>
      </c>
      <c r="P5558">
        <v>46</v>
      </c>
      <c r="Q5558">
        <v>231</v>
      </c>
      <c r="R5558">
        <v>125</v>
      </c>
      <c r="S5558">
        <v>115</v>
      </c>
      <c r="T5558">
        <f>(Data[[#This Row],[mean_r]]/256)*100</f>
        <v>90.234375</v>
      </c>
      <c r="U5558">
        <f>(Data[[#This Row],[mean_g]]/256)*100</f>
        <v>48.828125</v>
      </c>
      <c r="V5558">
        <f>(Data[[#This Row],[mean_b]]/256)*100</f>
        <v>44.921875</v>
      </c>
      <c r="W5558">
        <v>0.46600000000000003</v>
      </c>
      <c r="X5558" t="s">
        <v>63</v>
      </c>
      <c r="Y5558" t="s">
        <v>45</v>
      </c>
      <c r="Z5558">
        <v>2592</v>
      </c>
      <c r="AA5558">
        <v>4.59</v>
      </c>
      <c r="AB5558">
        <v>10.8</v>
      </c>
      <c r="AC5558">
        <v>43.8</v>
      </c>
      <c r="AD5558">
        <v>250751</v>
      </c>
      <c r="AE5558">
        <v>95.7</v>
      </c>
      <c r="AF5558">
        <v>34.299999999999997</v>
      </c>
      <c r="AG5558" t="s">
        <v>46</v>
      </c>
      <c r="AH5558" t="s">
        <v>42</v>
      </c>
      <c r="AI5558" t="s">
        <v>52</v>
      </c>
      <c r="AJ5558">
        <v>60</v>
      </c>
      <c r="AK5558">
        <v>256</v>
      </c>
      <c r="AL5558">
        <v>0.74070000000000003</v>
      </c>
      <c r="AM5558">
        <v>0.69899999999999995</v>
      </c>
      <c r="AN5558">
        <v>1</v>
      </c>
      <c r="AO5558">
        <f>Data[[#This Row],[labeller_confidence_score]]-Data[[#This Row],[cytodiffusion_classification_confidence]]</f>
        <v>0.30100000000000005</v>
      </c>
    </row>
    <row r="5559" spans="1:41" x14ac:dyDescent="0.3">
      <c r="A5559" t="s">
        <v>5632</v>
      </c>
      <c r="B5559" t="s">
        <v>103</v>
      </c>
      <c r="C5559">
        <v>1</v>
      </c>
      <c r="D5559" t="s">
        <v>104</v>
      </c>
      <c r="E5559">
        <v>3.69</v>
      </c>
      <c r="F5559">
        <v>0</v>
      </c>
      <c r="G5559">
        <v>0</v>
      </c>
      <c r="H5559">
        <v>1</v>
      </c>
      <c r="I5559">
        <f>Data[[#This Row],[nucleus_area_pct]]/Data[[#This Row],[cytoplasm_ratio]]</f>
        <v>0</v>
      </c>
      <c r="J5559">
        <v>0.54600000000000004</v>
      </c>
      <c r="K5559">
        <v>0.97399999999999998</v>
      </c>
      <c r="L5559">
        <v>0.79</v>
      </c>
      <c r="M5559">
        <v>1</v>
      </c>
      <c r="N5559">
        <v>0.67100000000000004</v>
      </c>
      <c r="O5559">
        <v>75</v>
      </c>
      <c r="P5559">
        <v>42</v>
      </c>
      <c r="Q5559">
        <v>228</v>
      </c>
      <c r="R5559">
        <v>118</v>
      </c>
      <c r="S5559">
        <v>108</v>
      </c>
      <c r="T5559">
        <f>(Data[[#This Row],[mean_r]]/256)*100</f>
        <v>89.0625</v>
      </c>
      <c r="U5559">
        <f>(Data[[#This Row],[mean_g]]/256)*100</f>
        <v>46.09375</v>
      </c>
      <c r="V5559">
        <f>(Data[[#This Row],[mean_b]]/256)*100</f>
        <v>42.1875</v>
      </c>
      <c r="W5559">
        <v>0.497</v>
      </c>
      <c r="X5559" t="s">
        <v>51</v>
      </c>
      <c r="Y5559" t="s">
        <v>40</v>
      </c>
      <c r="Z5559">
        <v>4988</v>
      </c>
      <c r="AA5559">
        <v>4.58</v>
      </c>
      <c r="AB5559">
        <v>11.2</v>
      </c>
      <c r="AC5559">
        <v>44.8</v>
      </c>
      <c r="AD5559">
        <v>41437</v>
      </c>
      <c r="AE5559">
        <v>90.6</v>
      </c>
      <c r="AF5559">
        <v>36.5</v>
      </c>
      <c r="AG5559" t="s">
        <v>46</v>
      </c>
      <c r="AH5559" t="s">
        <v>42</v>
      </c>
      <c r="AI5559" t="s">
        <v>52</v>
      </c>
      <c r="AJ5559">
        <v>40</v>
      </c>
      <c r="AK5559">
        <v>360</v>
      </c>
      <c r="AL5559">
        <v>0.57340000000000002</v>
      </c>
      <c r="AM5559">
        <v>0.73609999999999998</v>
      </c>
      <c r="AN5559">
        <v>0.74009999999999998</v>
      </c>
      <c r="AO5559">
        <f>Data[[#This Row],[labeller_confidence_score]]-Data[[#This Row],[cytodiffusion_classification_confidence]]</f>
        <v>4.0000000000000036E-3</v>
      </c>
    </row>
    <row r="5560" spans="1:41" x14ac:dyDescent="0.3">
      <c r="A5560" t="s">
        <v>5633</v>
      </c>
      <c r="B5560" t="s">
        <v>49</v>
      </c>
      <c r="C5560">
        <v>0</v>
      </c>
      <c r="D5560" t="s">
        <v>50</v>
      </c>
      <c r="E5560">
        <v>12.39</v>
      </c>
      <c r="F5560">
        <v>47.6</v>
      </c>
      <c r="G5560">
        <v>0.54300000000000004</v>
      </c>
      <c r="H5560">
        <v>0.51200000000000001</v>
      </c>
      <c r="I5560">
        <f>Data[[#This Row],[nucleus_area_pct]]/Data[[#This Row],[cytoplasm_ratio]]</f>
        <v>92.96875</v>
      </c>
      <c r="J5560">
        <v>0.71299999999999997</v>
      </c>
      <c r="K5560">
        <v>0.38100000000000001</v>
      </c>
      <c r="L5560">
        <v>2.27</v>
      </c>
      <c r="M5560">
        <v>2.7</v>
      </c>
      <c r="N5560">
        <v>0.86</v>
      </c>
      <c r="O5560">
        <v>404</v>
      </c>
      <c r="P5560">
        <v>86</v>
      </c>
      <c r="Q5560">
        <v>216</v>
      </c>
      <c r="R5560">
        <v>167</v>
      </c>
      <c r="S5560">
        <v>168</v>
      </c>
      <c r="T5560">
        <f>(Data[[#This Row],[mean_r]]/256)*100</f>
        <v>84.375</v>
      </c>
      <c r="U5560">
        <f>(Data[[#This Row],[mean_g]]/256)*100</f>
        <v>65.234375</v>
      </c>
      <c r="V5560">
        <f>(Data[[#This Row],[mean_b]]/256)*100</f>
        <v>65.625</v>
      </c>
      <c r="W5560">
        <v>0.623</v>
      </c>
      <c r="X5560" t="s">
        <v>63</v>
      </c>
      <c r="Y5560" t="s">
        <v>40</v>
      </c>
      <c r="Z5560">
        <v>5168</v>
      </c>
      <c r="AA5560">
        <v>5.49</v>
      </c>
      <c r="AB5560">
        <v>12.8</v>
      </c>
      <c r="AC5560">
        <v>35.200000000000003</v>
      </c>
      <c r="AD5560">
        <v>147732</v>
      </c>
      <c r="AE5560">
        <v>79.7</v>
      </c>
      <c r="AF5560">
        <v>33.700000000000003</v>
      </c>
      <c r="AG5560" t="s">
        <v>64</v>
      </c>
      <c r="AH5560" t="s">
        <v>47</v>
      </c>
      <c r="AI5560" t="s">
        <v>56</v>
      </c>
      <c r="AJ5560">
        <v>60</v>
      </c>
      <c r="AK5560">
        <v>512</v>
      </c>
      <c r="AL5560">
        <v>4.4000000000000003E-3</v>
      </c>
      <c r="AM5560">
        <v>0.8256</v>
      </c>
      <c r="AN5560">
        <v>0.92110000000000003</v>
      </c>
      <c r="AO5560">
        <f>Data[[#This Row],[labeller_confidence_score]]-Data[[#This Row],[cytodiffusion_classification_confidence]]</f>
        <v>9.5500000000000029E-2</v>
      </c>
    </row>
    <row r="5561" spans="1:41" x14ac:dyDescent="0.3">
      <c r="A5561" t="s">
        <v>5634</v>
      </c>
      <c r="B5561" t="s">
        <v>54</v>
      </c>
      <c r="C5561">
        <v>0</v>
      </c>
      <c r="D5561" t="s">
        <v>54</v>
      </c>
      <c r="E5561">
        <v>7.76</v>
      </c>
      <c r="F5561">
        <v>0</v>
      </c>
      <c r="G5561">
        <v>0</v>
      </c>
      <c r="H5561">
        <v>1</v>
      </c>
      <c r="I5561">
        <f>Data[[#This Row],[nucleus_area_pct]]/Data[[#This Row],[cytoplasm_ratio]]</f>
        <v>0</v>
      </c>
      <c r="J5561">
        <v>0.9</v>
      </c>
      <c r="K5561">
        <v>0.22600000000000001</v>
      </c>
      <c r="L5561">
        <v>0.68</v>
      </c>
      <c r="M5561">
        <v>1</v>
      </c>
      <c r="N5561">
        <v>0.97499999999999998</v>
      </c>
      <c r="O5561">
        <v>205</v>
      </c>
      <c r="P5561">
        <v>49</v>
      </c>
      <c r="Q5561">
        <v>205</v>
      </c>
      <c r="R5561">
        <v>132</v>
      </c>
      <c r="S5561">
        <v>120</v>
      </c>
      <c r="T5561">
        <f>(Data[[#This Row],[mean_r]]/256)*100</f>
        <v>80.078125</v>
      </c>
      <c r="U5561">
        <f>(Data[[#This Row],[mean_g]]/256)*100</f>
        <v>51.5625</v>
      </c>
      <c r="V5561">
        <f>(Data[[#This Row],[mean_b]]/256)*100</f>
        <v>46.875</v>
      </c>
      <c r="W5561">
        <v>0.432</v>
      </c>
      <c r="X5561" t="s">
        <v>51</v>
      </c>
      <c r="Y5561" t="s">
        <v>45</v>
      </c>
      <c r="Z5561">
        <v>6607</v>
      </c>
      <c r="AA5561">
        <v>5.12</v>
      </c>
      <c r="AB5561">
        <v>15</v>
      </c>
      <c r="AC5561">
        <v>38.299999999999997</v>
      </c>
      <c r="AD5561">
        <v>297503</v>
      </c>
      <c r="AE5561">
        <v>87.5</v>
      </c>
      <c r="AF5561">
        <v>33.1</v>
      </c>
      <c r="AG5561" t="s">
        <v>46</v>
      </c>
      <c r="AH5561" t="s">
        <v>47</v>
      </c>
      <c r="AI5561" t="s">
        <v>56</v>
      </c>
      <c r="AJ5561">
        <v>100</v>
      </c>
      <c r="AK5561">
        <v>256</v>
      </c>
      <c r="AL5561">
        <v>0.09</v>
      </c>
      <c r="AM5561">
        <v>0.85799999999999998</v>
      </c>
      <c r="AN5561">
        <v>0.83050000000000002</v>
      </c>
      <c r="AO5561">
        <f>Data[[#This Row],[labeller_confidence_score]]-Data[[#This Row],[cytodiffusion_classification_confidence]]</f>
        <v>-2.7499999999999969E-2</v>
      </c>
    </row>
    <row r="5562" spans="1:41" x14ac:dyDescent="0.3">
      <c r="A5562" t="s">
        <v>5635</v>
      </c>
      <c r="B5562" t="s">
        <v>58</v>
      </c>
      <c r="C5562">
        <v>1</v>
      </c>
      <c r="D5562" t="s">
        <v>38</v>
      </c>
      <c r="E5562">
        <v>14.3</v>
      </c>
      <c r="F5562">
        <v>80.7</v>
      </c>
      <c r="G5562">
        <v>0.748</v>
      </c>
      <c r="H5562">
        <v>0.32500000000000001</v>
      </c>
      <c r="I5562">
        <f>Data[[#This Row],[nucleus_area_pct]]/Data[[#This Row],[cytoplasm_ratio]]</f>
        <v>248.30769230769232</v>
      </c>
      <c r="J5562">
        <v>0.71499999999999997</v>
      </c>
      <c r="K5562">
        <v>0.19700000000000001</v>
      </c>
      <c r="L5562">
        <v>1.52</v>
      </c>
      <c r="M5562">
        <v>1</v>
      </c>
      <c r="N5562">
        <v>0.78400000000000003</v>
      </c>
      <c r="O5562">
        <v>524</v>
      </c>
      <c r="P5562">
        <v>100</v>
      </c>
      <c r="Q5562">
        <v>209</v>
      </c>
      <c r="R5562">
        <v>162</v>
      </c>
      <c r="S5562">
        <v>183</v>
      </c>
      <c r="T5562">
        <f>(Data[[#This Row],[mean_r]]/256)*100</f>
        <v>81.640625</v>
      </c>
      <c r="U5562">
        <f>(Data[[#This Row],[mean_g]]/256)*100</f>
        <v>63.28125</v>
      </c>
      <c r="V5562">
        <f>(Data[[#This Row],[mean_b]]/256)*100</f>
        <v>71.484375</v>
      </c>
      <c r="W5562">
        <v>0.62</v>
      </c>
      <c r="X5562" t="s">
        <v>63</v>
      </c>
      <c r="Y5562" t="s">
        <v>40</v>
      </c>
      <c r="Z5562">
        <v>5022</v>
      </c>
      <c r="AA5562">
        <v>3.54</v>
      </c>
      <c r="AB5562">
        <v>13.5</v>
      </c>
      <c r="AC5562">
        <v>39.9</v>
      </c>
      <c r="AD5562">
        <v>175403</v>
      </c>
      <c r="AE5562">
        <v>79.099999999999994</v>
      </c>
      <c r="AF5562">
        <v>34.700000000000003</v>
      </c>
      <c r="AG5562" t="s">
        <v>64</v>
      </c>
      <c r="AH5562" t="s">
        <v>47</v>
      </c>
      <c r="AI5562" t="s">
        <v>43</v>
      </c>
      <c r="AJ5562">
        <v>60</v>
      </c>
      <c r="AK5562">
        <v>224</v>
      </c>
      <c r="AL5562">
        <v>0.82709999999999995</v>
      </c>
      <c r="AM5562">
        <v>0.70960000000000001</v>
      </c>
      <c r="AN5562">
        <v>0.93149999999999999</v>
      </c>
      <c r="AO5562">
        <f>Data[[#This Row],[labeller_confidence_score]]-Data[[#This Row],[cytodiffusion_classification_confidence]]</f>
        <v>0.22189999999999999</v>
      </c>
    </row>
    <row r="5563" spans="1:41" x14ac:dyDescent="0.3">
      <c r="A5563" t="s">
        <v>5636</v>
      </c>
      <c r="B5563" t="s">
        <v>49</v>
      </c>
      <c r="C5563">
        <v>0</v>
      </c>
      <c r="D5563" t="s">
        <v>50</v>
      </c>
      <c r="E5563">
        <v>12.85</v>
      </c>
      <c r="F5563">
        <v>48.8</v>
      </c>
      <c r="G5563">
        <v>0.41</v>
      </c>
      <c r="H5563">
        <v>0.38300000000000001</v>
      </c>
      <c r="I5563">
        <f>Data[[#This Row],[nucleus_area_pct]]/Data[[#This Row],[cytoplasm_ratio]]</f>
        <v>127.41514360313315</v>
      </c>
      <c r="J5563">
        <v>0.73299999999999998</v>
      </c>
      <c r="K5563">
        <v>0.35599999999999998</v>
      </c>
      <c r="L5563">
        <v>3.79</v>
      </c>
      <c r="M5563">
        <v>3.2</v>
      </c>
      <c r="N5563">
        <v>0.90400000000000003</v>
      </c>
      <c r="O5563">
        <v>335</v>
      </c>
      <c r="P5563">
        <v>69</v>
      </c>
      <c r="Q5563">
        <v>221</v>
      </c>
      <c r="R5563">
        <v>172</v>
      </c>
      <c r="S5563">
        <v>179</v>
      </c>
      <c r="T5563">
        <f>(Data[[#This Row],[mean_r]]/256)*100</f>
        <v>86.328125</v>
      </c>
      <c r="U5563">
        <f>(Data[[#This Row],[mean_g]]/256)*100</f>
        <v>67.1875</v>
      </c>
      <c r="V5563">
        <f>(Data[[#This Row],[mean_b]]/256)*100</f>
        <v>69.921875</v>
      </c>
      <c r="W5563">
        <v>0.72</v>
      </c>
      <c r="X5563" t="s">
        <v>51</v>
      </c>
      <c r="Y5563" t="s">
        <v>45</v>
      </c>
      <c r="Z5563">
        <v>9030</v>
      </c>
      <c r="AA5563">
        <v>5.01</v>
      </c>
      <c r="AB5563">
        <v>16.899999999999999</v>
      </c>
      <c r="AC5563">
        <v>42.5</v>
      </c>
      <c r="AD5563">
        <v>288650</v>
      </c>
      <c r="AE5563">
        <v>96.8</v>
      </c>
      <c r="AF5563">
        <v>34</v>
      </c>
      <c r="AG5563" t="s">
        <v>64</v>
      </c>
      <c r="AH5563" t="s">
        <v>47</v>
      </c>
      <c r="AI5563" t="s">
        <v>56</v>
      </c>
      <c r="AJ5563">
        <v>60</v>
      </c>
      <c r="AK5563">
        <v>256</v>
      </c>
      <c r="AL5563">
        <v>4.2500000000000003E-2</v>
      </c>
      <c r="AM5563">
        <v>0.93740000000000001</v>
      </c>
      <c r="AN5563">
        <v>0.7762</v>
      </c>
      <c r="AO5563">
        <f>Data[[#This Row],[labeller_confidence_score]]-Data[[#This Row],[cytodiffusion_classification_confidence]]</f>
        <v>-0.16120000000000001</v>
      </c>
    </row>
    <row r="5564" spans="1:41" x14ac:dyDescent="0.3">
      <c r="A5564" t="s">
        <v>5637</v>
      </c>
      <c r="B5564" t="s">
        <v>120</v>
      </c>
      <c r="C5564">
        <v>1</v>
      </c>
      <c r="D5564" t="s">
        <v>104</v>
      </c>
      <c r="E5564">
        <v>6.78</v>
      </c>
      <c r="F5564">
        <v>0</v>
      </c>
      <c r="G5564">
        <v>0</v>
      </c>
      <c r="H5564">
        <v>1</v>
      </c>
      <c r="I5564">
        <f>Data[[#This Row],[nucleus_area_pct]]/Data[[#This Row],[cytoplasm_ratio]]</f>
        <v>0</v>
      </c>
      <c r="J5564">
        <v>1</v>
      </c>
      <c r="K5564">
        <v>0.14599999999999999</v>
      </c>
      <c r="L5564">
        <v>0.66</v>
      </c>
      <c r="M5564">
        <v>1</v>
      </c>
      <c r="N5564">
        <v>0.93600000000000005</v>
      </c>
      <c r="O5564">
        <v>177</v>
      </c>
      <c r="P5564">
        <v>39</v>
      </c>
      <c r="Q5564">
        <v>234</v>
      </c>
      <c r="R5564">
        <v>143</v>
      </c>
      <c r="S5564">
        <v>134</v>
      </c>
      <c r="T5564">
        <f>(Data[[#This Row],[mean_r]]/256)*100</f>
        <v>91.40625</v>
      </c>
      <c r="U5564">
        <f>(Data[[#This Row],[mean_g]]/256)*100</f>
        <v>55.859375</v>
      </c>
      <c r="V5564">
        <f>(Data[[#This Row],[mean_b]]/256)*100</f>
        <v>52.34375</v>
      </c>
      <c r="W5564">
        <v>0.59499999999999997</v>
      </c>
      <c r="X5564" t="s">
        <v>39</v>
      </c>
      <c r="Y5564" t="s">
        <v>40</v>
      </c>
      <c r="Z5564">
        <v>3972</v>
      </c>
      <c r="AA5564">
        <v>5.68</v>
      </c>
      <c r="AB5564">
        <v>10.7</v>
      </c>
      <c r="AC5564">
        <v>46.4</v>
      </c>
      <c r="AD5564">
        <v>299363</v>
      </c>
      <c r="AE5564">
        <v>82</v>
      </c>
      <c r="AF5564">
        <v>35.200000000000003</v>
      </c>
      <c r="AG5564" t="s">
        <v>64</v>
      </c>
      <c r="AH5564" t="s">
        <v>47</v>
      </c>
      <c r="AI5564" t="s">
        <v>43</v>
      </c>
      <c r="AJ5564">
        <v>100</v>
      </c>
      <c r="AK5564">
        <v>360</v>
      </c>
      <c r="AL5564">
        <v>0.87080000000000002</v>
      </c>
      <c r="AM5564">
        <v>0.95189999999999997</v>
      </c>
      <c r="AN5564">
        <v>0.89690000000000003</v>
      </c>
      <c r="AO5564">
        <f>Data[[#This Row],[labeller_confidence_score]]-Data[[#This Row],[cytodiffusion_classification_confidence]]</f>
        <v>-5.4999999999999938E-2</v>
      </c>
    </row>
    <row r="5565" spans="1:41" x14ac:dyDescent="0.3">
      <c r="A5565" t="s">
        <v>5638</v>
      </c>
      <c r="B5565" t="s">
        <v>49</v>
      </c>
      <c r="C5565">
        <v>0</v>
      </c>
      <c r="D5565" t="s">
        <v>50</v>
      </c>
      <c r="E5565">
        <v>11.99</v>
      </c>
      <c r="F5565">
        <v>53.4</v>
      </c>
      <c r="G5565">
        <v>0.60299999999999998</v>
      </c>
      <c r="H5565">
        <v>0.46400000000000002</v>
      </c>
      <c r="I5565">
        <f>Data[[#This Row],[nucleus_area_pct]]/Data[[#This Row],[cytoplasm_ratio]]</f>
        <v>115.08620689655172</v>
      </c>
      <c r="J5565">
        <v>0.86099999999999999</v>
      </c>
      <c r="K5565">
        <v>0.33200000000000002</v>
      </c>
      <c r="L5565">
        <v>3.55</v>
      </c>
      <c r="M5565">
        <v>3.6</v>
      </c>
      <c r="N5565">
        <v>0.73799999999999999</v>
      </c>
      <c r="O5565">
        <v>374</v>
      </c>
      <c r="P5565">
        <v>70</v>
      </c>
      <c r="Q5565">
        <v>226</v>
      </c>
      <c r="R5565">
        <v>166</v>
      </c>
      <c r="S5565">
        <v>167</v>
      </c>
      <c r="T5565">
        <f>(Data[[#This Row],[mean_r]]/256)*100</f>
        <v>88.28125</v>
      </c>
      <c r="U5565">
        <f>(Data[[#This Row],[mean_g]]/256)*100</f>
        <v>64.84375</v>
      </c>
      <c r="V5565">
        <f>(Data[[#This Row],[mean_b]]/256)*100</f>
        <v>65.234375</v>
      </c>
      <c r="W5565">
        <v>0.64</v>
      </c>
      <c r="X5565" t="s">
        <v>63</v>
      </c>
      <c r="Y5565" t="s">
        <v>45</v>
      </c>
      <c r="Z5565">
        <v>12044</v>
      </c>
      <c r="AA5565">
        <v>3.68</v>
      </c>
      <c r="AB5565">
        <v>9.8000000000000007</v>
      </c>
      <c r="AC5565">
        <v>47.1</v>
      </c>
      <c r="AD5565">
        <v>332213</v>
      </c>
      <c r="AE5565">
        <v>91.1</v>
      </c>
      <c r="AF5565">
        <v>34.1</v>
      </c>
      <c r="AG5565" t="s">
        <v>46</v>
      </c>
      <c r="AH5565" t="s">
        <v>42</v>
      </c>
      <c r="AI5565" t="s">
        <v>43</v>
      </c>
      <c r="AJ5565">
        <v>40</v>
      </c>
      <c r="AK5565">
        <v>224</v>
      </c>
      <c r="AL5565">
        <v>0</v>
      </c>
      <c r="AM5565">
        <v>0.97489999999999999</v>
      </c>
      <c r="AN5565">
        <v>0.93</v>
      </c>
      <c r="AO5565">
        <f>Data[[#This Row],[labeller_confidence_score]]-Data[[#This Row],[cytodiffusion_classification_confidence]]</f>
        <v>-4.489999999999994E-2</v>
      </c>
    </row>
    <row r="5566" spans="1:41" x14ac:dyDescent="0.3">
      <c r="A5566" t="s">
        <v>5639</v>
      </c>
      <c r="B5566" t="s">
        <v>54</v>
      </c>
      <c r="C5566">
        <v>0</v>
      </c>
      <c r="D5566" t="s">
        <v>54</v>
      </c>
      <c r="E5566">
        <v>7.52</v>
      </c>
      <c r="F5566">
        <v>0</v>
      </c>
      <c r="G5566">
        <v>0</v>
      </c>
      <c r="H5566">
        <v>1</v>
      </c>
      <c r="I5566">
        <f>Data[[#This Row],[nucleus_area_pct]]/Data[[#This Row],[cytoplasm_ratio]]</f>
        <v>0</v>
      </c>
      <c r="J5566">
        <v>0.94899999999999995</v>
      </c>
      <c r="K5566">
        <v>0.218</v>
      </c>
      <c r="L5566">
        <v>0.82</v>
      </c>
      <c r="M5566">
        <v>1</v>
      </c>
      <c r="N5566">
        <v>0.96099999999999997</v>
      </c>
      <c r="O5566">
        <v>159</v>
      </c>
      <c r="P5566">
        <v>40</v>
      </c>
      <c r="Q5566">
        <v>240</v>
      </c>
      <c r="R5566">
        <v>132</v>
      </c>
      <c r="S5566">
        <v>130</v>
      </c>
      <c r="T5566">
        <f>(Data[[#This Row],[mean_r]]/256)*100</f>
        <v>93.75</v>
      </c>
      <c r="U5566">
        <f>(Data[[#This Row],[mean_g]]/256)*100</f>
        <v>51.5625</v>
      </c>
      <c r="V5566">
        <f>(Data[[#This Row],[mean_b]]/256)*100</f>
        <v>50.78125</v>
      </c>
      <c r="W5566">
        <v>0.47499999999999998</v>
      </c>
      <c r="X5566" t="s">
        <v>51</v>
      </c>
      <c r="Y5566" t="s">
        <v>45</v>
      </c>
      <c r="Z5566">
        <v>11521</v>
      </c>
      <c r="AA5566">
        <v>4.41</v>
      </c>
      <c r="AB5566">
        <v>13.5</v>
      </c>
      <c r="AC5566">
        <v>39.799999999999997</v>
      </c>
      <c r="AD5566">
        <v>152629</v>
      </c>
      <c r="AE5566">
        <v>94</v>
      </c>
      <c r="AF5566">
        <v>31.7</v>
      </c>
      <c r="AG5566" t="s">
        <v>64</v>
      </c>
      <c r="AH5566" t="s">
        <v>47</v>
      </c>
      <c r="AI5566" t="s">
        <v>56</v>
      </c>
      <c r="AJ5566">
        <v>60</v>
      </c>
      <c r="AK5566">
        <v>360</v>
      </c>
      <c r="AL5566">
        <v>8.6800000000000002E-2</v>
      </c>
      <c r="AM5566">
        <v>0.90069999999999995</v>
      </c>
      <c r="AN5566">
        <v>0.91500000000000004</v>
      </c>
      <c r="AO5566">
        <f>Data[[#This Row],[labeller_confidence_score]]-Data[[#This Row],[cytodiffusion_classification_confidence]]</f>
        <v>1.430000000000009E-2</v>
      </c>
    </row>
    <row r="5567" spans="1:41" x14ac:dyDescent="0.3">
      <c r="A5567" t="s">
        <v>5640</v>
      </c>
      <c r="B5567" t="s">
        <v>87</v>
      </c>
      <c r="C5567">
        <v>0</v>
      </c>
      <c r="D5567" t="s">
        <v>50</v>
      </c>
      <c r="E5567">
        <v>12.72</v>
      </c>
      <c r="F5567">
        <v>43.9</v>
      </c>
      <c r="G5567">
        <v>0.53800000000000003</v>
      </c>
      <c r="H5567">
        <v>0.42599999999999999</v>
      </c>
      <c r="I5567">
        <f>Data[[#This Row],[nucleus_area_pct]]/Data[[#This Row],[cytoplasm_ratio]]</f>
        <v>103.05164319248826</v>
      </c>
      <c r="J5567">
        <v>0.76100000000000001</v>
      </c>
      <c r="K5567">
        <v>0.38900000000000001</v>
      </c>
      <c r="L5567">
        <v>4.2300000000000004</v>
      </c>
      <c r="M5567">
        <v>2.1</v>
      </c>
      <c r="N5567">
        <v>0.66600000000000004</v>
      </c>
      <c r="O5567">
        <v>442</v>
      </c>
      <c r="P5567">
        <v>77</v>
      </c>
      <c r="Q5567">
        <v>249</v>
      </c>
      <c r="R5567">
        <v>154</v>
      </c>
      <c r="S5567">
        <v>174</v>
      </c>
      <c r="T5567">
        <f>(Data[[#This Row],[mean_r]]/256)*100</f>
        <v>97.265625</v>
      </c>
      <c r="U5567">
        <f>(Data[[#This Row],[mean_g]]/256)*100</f>
        <v>60.15625</v>
      </c>
      <c r="V5567">
        <f>(Data[[#This Row],[mean_b]]/256)*100</f>
        <v>67.96875</v>
      </c>
      <c r="W5567">
        <v>0.52</v>
      </c>
      <c r="X5567" t="s">
        <v>63</v>
      </c>
      <c r="Y5567" t="s">
        <v>45</v>
      </c>
      <c r="Z5567">
        <v>9616</v>
      </c>
      <c r="AA5567">
        <v>5.4</v>
      </c>
      <c r="AB5567">
        <v>14</v>
      </c>
      <c r="AC5567">
        <v>37.4</v>
      </c>
      <c r="AD5567">
        <v>254038</v>
      </c>
      <c r="AE5567">
        <v>78</v>
      </c>
      <c r="AF5567">
        <v>35.5</v>
      </c>
      <c r="AG5567" t="s">
        <v>64</v>
      </c>
      <c r="AH5567" t="s">
        <v>42</v>
      </c>
      <c r="AI5567" t="s">
        <v>56</v>
      </c>
      <c r="AJ5567">
        <v>100</v>
      </c>
      <c r="AK5567">
        <v>256</v>
      </c>
      <c r="AL5567">
        <v>6.6500000000000004E-2</v>
      </c>
      <c r="AM5567">
        <v>0.87580000000000002</v>
      </c>
      <c r="AN5567">
        <v>0.90890000000000004</v>
      </c>
      <c r="AO5567">
        <f>Data[[#This Row],[labeller_confidence_score]]-Data[[#This Row],[cytodiffusion_classification_confidence]]</f>
        <v>3.3100000000000018E-2</v>
      </c>
    </row>
    <row r="5568" spans="1:41" x14ac:dyDescent="0.3">
      <c r="A5568" t="s">
        <v>5641</v>
      </c>
      <c r="B5568" t="s">
        <v>49</v>
      </c>
      <c r="C5568">
        <v>0</v>
      </c>
      <c r="D5568" t="s">
        <v>50</v>
      </c>
      <c r="E5568">
        <v>12.42</v>
      </c>
      <c r="F5568">
        <v>56.4</v>
      </c>
      <c r="G5568">
        <v>0.47499999999999998</v>
      </c>
      <c r="H5568">
        <v>0.48499999999999999</v>
      </c>
      <c r="I5568">
        <f>Data[[#This Row],[nucleus_area_pct]]/Data[[#This Row],[cytoplasm_ratio]]</f>
        <v>116.28865979381443</v>
      </c>
      <c r="J5568">
        <v>0.69099999999999995</v>
      </c>
      <c r="K5568">
        <v>0.32800000000000001</v>
      </c>
      <c r="L5568">
        <v>2.2000000000000002</v>
      </c>
      <c r="M5568">
        <v>4.4000000000000004</v>
      </c>
      <c r="N5568">
        <v>0.80800000000000005</v>
      </c>
      <c r="O5568">
        <v>528</v>
      </c>
      <c r="P5568">
        <v>78</v>
      </c>
      <c r="Q5568">
        <v>216</v>
      </c>
      <c r="R5568">
        <v>151</v>
      </c>
      <c r="S5568">
        <v>169</v>
      </c>
      <c r="T5568">
        <f>(Data[[#This Row],[mean_r]]/256)*100</f>
        <v>84.375</v>
      </c>
      <c r="U5568">
        <f>(Data[[#This Row],[mean_g]]/256)*100</f>
        <v>58.984375</v>
      </c>
      <c r="V5568">
        <f>(Data[[#This Row],[mean_b]]/256)*100</f>
        <v>66.015625</v>
      </c>
      <c r="W5568">
        <v>0.68700000000000006</v>
      </c>
      <c r="X5568" t="s">
        <v>51</v>
      </c>
      <c r="Y5568" t="s">
        <v>45</v>
      </c>
      <c r="Z5568">
        <v>6821</v>
      </c>
      <c r="AA5568">
        <v>4.6900000000000004</v>
      </c>
      <c r="AB5568">
        <v>14.3</v>
      </c>
      <c r="AC5568">
        <v>43.1</v>
      </c>
      <c r="AD5568">
        <v>259364</v>
      </c>
      <c r="AE5568">
        <v>95.3</v>
      </c>
      <c r="AF5568">
        <v>35</v>
      </c>
      <c r="AG5568" t="s">
        <v>46</v>
      </c>
      <c r="AH5568" t="s">
        <v>68</v>
      </c>
      <c r="AI5568" t="s">
        <v>52</v>
      </c>
      <c r="AJ5568">
        <v>60</v>
      </c>
      <c r="AK5568">
        <v>256</v>
      </c>
      <c r="AL5568">
        <v>8.9999999999999998E-4</v>
      </c>
      <c r="AM5568">
        <v>0.89670000000000005</v>
      </c>
      <c r="AN5568">
        <v>0.86140000000000005</v>
      </c>
      <c r="AO5568">
        <f>Data[[#This Row],[labeller_confidence_score]]-Data[[#This Row],[cytodiffusion_classification_confidence]]</f>
        <v>-3.5299999999999998E-2</v>
      </c>
    </row>
    <row r="5569" spans="1:41" x14ac:dyDescent="0.3">
      <c r="A5569" t="s">
        <v>5642</v>
      </c>
      <c r="B5569" t="s">
        <v>54</v>
      </c>
      <c r="C5569">
        <v>0</v>
      </c>
      <c r="D5569" t="s">
        <v>54</v>
      </c>
      <c r="E5569">
        <v>7.34</v>
      </c>
      <c r="F5569">
        <v>0</v>
      </c>
      <c r="G5569">
        <v>0</v>
      </c>
      <c r="H5569">
        <v>1</v>
      </c>
      <c r="I5569">
        <f>Data[[#This Row],[nucleus_area_pct]]/Data[[#This Row],[cytoplasm_ratio]]</f>
        <v>0</v>
      </c>
      <c r="J5569">
        <v>0.86099999999999999</v>
      </c>
      <c r="K5569">
        <v>0.17899999999999999</v>
      </c>
      <c r="L5569">
        <v>0.49</v>
      </c>
      <c r="M5569">
        <v>1</v>
      </c>
      <c r="N5569">
        <v>0.94399999999999995</v>
      </c>
      <c r="O5569">
        <v>170</v>
      </c>
      <c r="P5569">
        <v>39</v>
      </c>
      <c r="Q5569">
        <v>232</v>
      </c>
      <c r="R5569">
        <v>140</v>
      </c>
      <c r="S5569">
        <v>130</v>
      </c>
      <c r="T5569">
        <f>(Data[[#This Row],[mean_r]]/256)*100</f>
        <v>90.625</v>
      </c>
      <c r="U5569">
        <f>(Data[[#This Row],[mean_g]]/256)*100</f>
        <v>54.6875</v>
      </c>
      <c r="V5569">
        <f>(Data[[#This Row],[mean_b]]/256)*100</f>
        <v>50.78125</v>
      </c>
      <c r="W5569">
        <v>0.55200000000000005</v>
      </c>
      <c r="X5569" t="s">
        <v>39</v>
      </c>
      <c r="Y5569" t="s">
        <v>40</v>
      </c>
      <c r="Z5569">
        <v>12346</v>
      </c>
      <c r="AA5569">
        <v>4.2699999999999996</v>
      </c>
      <c r="AB5569">
        <v>12.6</v>
      </c>
      <c r="AC5569">
        <v>45.1</v>
      </c>
      <c r="AD5569">
        <v>174724</v>
      </c>
      <c r="AE5569">
        <v>83.6</v>
      </c>
      <c r="AF5569">
        <v>34.700000000000003</v>
      </c>
      <c r="AG5569" t="s">
        <v>64</v>
      </c>
      <c r="AH5569" t="s">
        <v>47</v>
      </c>
      <c r="AI5569" t="s">
        <v>52</v>
      </c>
      <c r="AJ5569">
        <v>100</v>
      </c>
      <c r="AK5569">
        <v>224</v>
      </c>
      <c r="AL5569">
        <v>2.1600000000000001E-2</v>
      </c>
      <c r="AM5569">
        <v>0.95609999999999995</v>
      </c>
      <c r="AN5569">
        <v>0.93149999999999999</v>
      </c>
      <c r="AO5569">
        <f>Data[[#This Row],[labeller_confidence_score]]-Data[[#This Row],[cytodiffusion_classification_confidence]]</f>
        <v>-2.4599999999999955E-2</v>
      </c>
    </row>
    <row r="5570" spans="1:41" x14ac:dyDescent="0.3">
      <c r="A5570" t="s">
        <v>5643</v>
      </c>
      <c r="B5570" t="s">
        <v>62</v>
      </c>
      <c r="C5570">
        <v>0</v>
      </c>
      <c r="D5570" t="s">
        <v>50</v>
      </c>
      <c r="E5570">
        <v>8.25</v>
      </c>
      <c r="F5570">
        <v>80.5</v>
      </c>
      <c r="G5570">
        <v>0.82099999999999995</v>
      </c>
      <c r="H5570">
        <v>0.189</v>
      </c>
      <c r="I5570">
        <f>Data[[#This Row],[nucleus_area_pct]]/Data[[#This Row],[cytoplasm_ratio]]</f>
        <v>425.92592592592592</v>
      </c>
      <c r="J5570">
        <v>0.84699999999999998</v>
      </c>
      <c r="K5570">
        <v>0.26300000000000001</v>
      </c>
      <c r="L5570">
        <v>1.31</v>
      </c>
      <c r="M5570">
        <v>1</v>
      </c>
      <c r="N5570">
        <v>0.89500000000000002</v>
      </c>
      <c r="O5570">
        <v>311</v>
      </c>
      <c r="P5570">
        <v>64</v>
      </c>
      <c r="Q5570">
        <v>200</v>
      </c>
      <c r="R5570">
        <v>159</v>
      </c>
      <c r="S5570">
        <v>198</v>
      </c>
      <c r="T5570">
        <f>(Data[[#This Row],[mean_r]]/256)*100</f>
        <v>78.125</v>
      </c>
      <c r="U5570">
        <f>(Data[[#This Row],[mean_g]]/256)*100</f>
        <v>62.109375</v>
      </c>
      <c r="V5570">
        <f>(Data[[#This Row],[mean_b]]/256)*100</f>
        <v>77.34375</v>
      </c>
      <c r="W5570">
        <v>0.77700000000000002</v>
      </c>
      <c r="X5570" t="s">
        <v>63</v>
      </c>
      <c r="Y5570" t="s">
        <v>40</v>
      </c>
      <c r="Z5570">
        <v>4226</v>
      </c>
      <c r="AA5570">
        <v>5.71</v>
      </c>
      <c r="AB5570">
        <v>15</v>
      </c>
      <c r="AC5570">
        <v>55.6</v>
      </c>
      <c r="AD5570">
        <v>286829</v>
      </c>
      <c r="AE5570">
        <v>87.5</v>
      </c>
      <c r="AF5570">
        <v>35.799999999999997</v>
      </c>
      <c r="AG5570" t="s">
        <v>41</v>
      </c>
      <c r="AH5570" t="s">
        <v>42</v>
      </c>
      <c r="AI5570" t="s">
        <v>43</v>
      </c>
      <c r="AJ5570">
        <v>100</v>
      </c>
      <c r="AK5570">
        <v>512</v>
      </c>
      <c r="AL5570">
        <v>6.5600000000000006E-2</v>
      </c>
      <c r="AM5570">
        <v>0.98880000000000001</v>
      </c>
      <c r="AN5570">
        <v>0.84640000000000004</v>
      </c>
      <c r="AO5570">
        <f>Data[[#This Row],[labeller_confidence_score]]-Data[[#This Row],[cytodiffusion_classification_confidence]]</f>
        <v>-0.14239999999999997</v>
      </c>
    </row>
    <row r="5571" spans="1:41" x14ac:dyDescent="0.3">
      <c r="A5571" t="s">
        <v>5644</v>
      </c>
      <c r="B5571" t="s">
        <v>49</v>
      </c>
      <c r="C5571">
        <v>0</v>
      </c>
      <c r="D5571" t="s">
        <v>50</v>
      </c>
      <c r="E5571">
        <v>10.35</v>
      </c>
      <c r="F5571">
        <v>58.6</v>
      </c>
      <c r="G5571">
        <v>0.55200000000000005</v>
      </c>
      <c r="H5571">
        <v>0.54400000000000004</v>
      </c>
      <c r="I5571">
        <f>Data[[#This Row],[nucleus_area_pct]]/Data[[#This Row],[cytoplasm_ratio]]</f>
        <v>107.72058823529412</v>
      </c>
      <c r="J5571">
        <v>0.79300000000000004</v>
      </c>
      <c r="K5571">
        <v>0.32200000000000001</v>
      </c>
      <c r="L5571">
        <v>2.2599999999999998</v>
      </c>
      <c r="M5571">
        <v>4</v>
      </c>
      <c r="N5571">
        <v>0.755</v>
      </c>
      <c r="O5571">
        <v>399</v>
      </c>
      <c r="P5571">
        <v>85</v>
      </c>
      <c r="Q5571">
        <v>219</v>
      </c>
      <c r="R5571">
        <v>165</v>
      </c>
      <c r="S5571">
        <v>199</v>
      </c>
      <c r="T5571">
        <f>(Data[[#This Row],[mean_r]]/256)*100</f>
        <v>85.546875</v>
      </c>
      <c r="U5571">
        <f>(Data[[#This Row],[mean_g]]/256)*100</f>
        <v>64.453125</v>
      </c>
      <c r="V5571">
        <f>(Data[[#This Row],[mean_b]]/256)*100</f>
        <v>77.734375</v>
      </c>
      <c r="W5571">
        <v>0.71299999999999997</v>
      </c>
      <c r="X5571" t="s">
        <v>39</v>
      </c>
      <c r="Y5571" t="s">
        <v>40</v>
      </c>
      <c r="Z5571">
        <v>10952</v>
      </c>
      <c r="AA5571">
        <v>3.92</v>
      </c>
      <c r="AB5571">
        <v>12.8</v>
      </c>
      <c r="AC5571">
        <v>47.3</v>
      </c>
      <c r="AD5571">
        <v>182797</v>
      </c>
      <c r="AE5571">
        <v>81.900000000000006</v>
      </c>
      <c r="AF5571">
        <v>30.1</v>
      </c>
      <c r="AG5571" t="s">
        <v>64</v>
      </c>
      <c r="AH5571" t="s">
        <v>68</v>
      </c>
      <c r="AI5571" t="s">
        <v>56</v>
      </c>
      <c r="AJ5571">
        <v>60</v>
      </c>
      <c r="AK5571">
        <v>360</v>
      </c>
      <c r="AL5571">
        <v>6.3700000000000007E-2</v>
      </c>
      <c r="AM5571">
        <v>0.90510000000000002</v>
      </c>
      <c r="AN5571">
        <v>0.93059999999999998</v>
      </c>
      <c r="AO5571">
        <f>Data[[#This Row],[labeller_confidence_score]]-Data[[#This Row],[cytodiffusion_classification_confidence]]</f>
        <v>2.5499999999999967E-2</v>
      </c>
    </row>
    <row r="5572" spans="1:41" x14ac:dyDescent="0.3">
      <c r="A5572" t="s">
        <v>5645</v>
      </c>
      <c r="B5572" t="s">
        <v>54</v>
      </c>
      <c r="C5572">
        <v>0</v>
      </c>
      <c r="D5572" t="s">
        <v>54</v>
      </c>
      <c r="E5572">
        <v>7.2</v>
      </c>
      <c r="F5572">
        <v>0</v>
      </c>
      <c r="G5572">
        <v>0</v>
      </c>
      <c r="H5572">
        <v>1</v>
      </c>
      <c r="I5572">
        <f>Data[[#This Row],[nucleus_area_pct]]/Data[[#This Row],[cytoplasm_ratio]]</f>
        <v>0</v>
      </c>
      <c r="J5572">
        <v>0.91100000000000003</v>
      </c>
      <c r="K5572">
        <v>0.17899999999999999</v>
      </c>
      <c r="L5572">
        <v>0.75</v>
      </c>
      <c r="M5572">
        <v>1</v>
      </c>
      <c r="N5572">
        <v>0.98799999999999999</v>
      </c>
      <c r="O5572">
        <v>178</v>
      </c>
      <c r="P5572">
        <v>56</v>
      </c>
      <c r="Q5572">
        <v>233</v>
      </c>
      <c r="R5572">
        <v>150</v>
      </c>
      <c r="S5572">
        <v>131</v>
      </c>
      <c r="T5572">
        <f>(Data[[#This Row],[mean_r]]/256)*100</f>
        <v>91.015625</v>
      </c>
      <c r="U5572">
        <f>(Data[[#This Row],[mean_g]]/256)*100</f>
        <v>58.59375</v>
      </c>
      <c r="V5572">
        <f>(Data[[#This Row],[mean_b]]/256)*100</f>
        <v>51.171875</v>
      </c>
      <c r="W5572">
        <v>0.42199999999999999</v>
      </c>
      <c r="X5572" t="s">
        <v>39</v>
      </c>
      <c r="Y5572" t="s">
        <v>45</v>
      </c>
      <c r="Z5572">
        <v>6406</v>
      </c>
      <c r="AA5572">
        <v>4.54</v>
      </c>
      <c r="AB5572">
        <v>15.5</v>
      </c>
      <c r="AC5572">
        <v>36.299999999999997</v>
      </c>
      <c r="AD5572">
        <v>198314</v>
      </c>
      <c r="AE5572">
        <v>96.6</v>
      </c>
      <c r="AF5572">
        <v>34</v>
      </c>
      <c r="AG5572" t="s">
        <v>64</v>
      </c>
      <c r="AH5572" t="s">
        <v>68</v>
      </c>
      <c r="AI5572" t="s">
        <v>52</v>
      </c>
      <c r="AJ5572">
        <v>100</v>
      </c>
      <c r="AK5572">
        <v>224</v>
      </c>
      <c r="AL5572">
        <v>0</v>
      </c>
      <c r="AM5572">
        <v>0.87209999999999999</v>
      </c>
      <c r="AN5572">
        <v>0.90449999999999997</v>
      </c>
      <c r="AO5572">
        <f>Data[[#This Row],[labeller_confidence_score]]-Data[[#This Row],[cytodiffusion_classification_confidence]]</f>
        <v>3.2399999999999984E-2</v>
      </c>
    </row>
    <row r="5573" spans="1:41" x14ac:dyDescent="0.3">
      <c r="A5573" t="s">
        <v>5646</v>
      </c>
      <c r="B5573" t="s">
        <v>133</v>
      </c>
      <c r="C5573">
        <v>1</v>
      </c>
      <c r="D5573" t="s">
        <v>104</v>
      </c>
      <c r="E5573">
        <v>8.1</v>
      </c>
      <c r="F5573">
        <v>0</v>
      </c>
      <c r="G5573">
        <v>0</v>
      </c>
      <c r="H5573">
        <v>1</v>
      </c>
      <c r="I5573">
        <f>Data[[#This Row],[nucleus_area_pct]]/Data[[#This Row],[cytoplasm_ratio]]</f>
        <v>0</v>
      </c>
      <c r="J5573">
        <v>0.54600000000000004</v>
      </c>
      <c r="K5573">
        <v>0.88400000000000001</v>
      </c>
      <c r="L5573">
        <v>0.61</v>
      </c>
      <c r="M5573">
        <v>1</v>
      </c>
      <c r="N5573">
        <v>0.82499999999999996</v>
      </c>
      <c r="O5573">
        <v>142</v>
      </c>
      <c r="P5573">
        <v>47</v>
      </c>
      <c r="Q5573">
        <v>249</v>
      </c>
      <c r="R5573">
        <v>118</v>
      </c>
      <c r="S5573">
        <v>135</v>
      </c>
      <c r="T5573">
        <f>(Data[[#This Row],[mean_r]]/256)*100</f>
        <v>97.265625</v>
      </c>
      <c r="U5573">
        <f>(Data[[#This Row],[mean_g]]/256)*100</f>
        <v>46.09375</v>
      </c>
      <c r="V5573">
        <f>(Data[[#This Row],[mean_b]]/256)*100</f>
        <v>52.734375</v>
      </c>
      <c r="W5573">
        <v>0.45500000000000002</v>
      </c>
      <c r="X5573" t="s">
        <v>51</v>
      </c>
      <c r="Y5573" t="s">
        <v>40</v>
      </c>
      <c r="Z5573">
        <v>6083</v>
      </c>
      <c r="AA5573">
        <v>4.38</v>
      </c>
      <c r="AB5573">
        <v>12.5</v>
      </c>
      <c r="AC5573">
        <v>42.9</v>
      </c>
      <c r="AD5573">
        <v>298591</v>
      </c>
      <c r="AE5573">
        <v>88.7</v>
      </c>
      <c r="AF5573">
        <v>34.299999999999997</v>
      </c>
      <c r="AG5573" t="s">
        <v>64</v>
      </c>
      <c r="AH5573" t="s">
        <v>68</v>
      </c>
      <c r="AI5573" t="s">
        <v>52</v>
      </c>
      <c r="AJ5573">
        <v>60</v>
      </c>
      <c r="AK5573">
        <v>256</v>
      </c>
      <c r="AL5573">
        <v>0.746</v>
      </c>
      <c r="AM5573">
        <v>0.7036</v>
      </c>
      <c r="AN5573">
        <v>0.77859999999999996</v>
      </c>
      <c r="AO5573">
        <f>Data[[#This Row],[labeller_confidence_score]]-Data[[#This Row],[cytodiffusion_classification_confidence]]</f>
        <v>7.4999999999999956E-2</v>
      </c>
    </row>
    <row r="5574" spans="1:41" x14ac:dyDescent="0.3">
      <c r="A5574" t="s">
        <v>5647</v>
      </c>
      <c r="B5574" t="s">
        <v>49</v>
      </c>
      <c r="C5574">
        <v>0</v>
      </c>
      <c r="D5574" t="s">
        <v>50</v>
      </c>
      <c r="E5574">
        <v>11.03</v>
      </c>
      <c r="F5574">
        <v>53.6</v>
      </c>
      <c r="G5574">
        <v>0.54400000000000004</v>
      </c>
      <c r="H5574">
        <v>0.373</v>
      </c>
      <c r="I5574">
        <f>Data[[#This Row],[nucleus_area_pct]]/Data[[#This Row],[cytoplasm_ratio]]</f>
        <v>143.69973190348526</v>
      </c>
      <c r="J5574">
        <v>0.75800000000000001</v>
      </c>
      <c r="K5574">
        <v>0.45300000000000001</v>
      </c>
      <c r="L5574">
        <v>3.56</v>
      </c>
      <c r="M5574">
        <v>4.2</v>
      </c>
      <c r="N5574">
        <v>0.87</v>
      </c>
      <c r="O5574">
        <v>440</v>
      </c>
      <c r="P5574">
        <v>74</v>
      </c>
      <c r="Q5574">
        <v>213</v>
      </c>
      <c r="R5574">
        <v>150</v>
      </c>
      <c r="S5574">
        <v>169</v>
      </c>
      <c r="T5574">
        <f>(Data[[#This Row],[mean_r]]/256)*100</f>
        <v>83.203125</v>
      </c>
      <c r="U5574">
        <f>(Data[[#This Row],[mean_g]]/256)*100</f>
        <v>58.59375</v>
      </c>
      <c r="V5574">
        <f>(Data[[#This Row],[mean_b]]/256)*100</f>
        <v>66.015625</v>
      </c>
      <c r="W5574">
        <v>0.60199999999999998</v>
      </c>
      <c r="X5574" t="s">
        <v>51</v>
      </c>
      <c r="Y5574" t="s">
        <v>40</v>
      </c>
      <c r="Z5574">
        <v>6184</v>
      </c>
      <c r="AA5574">
        <v>4.67</v>
      </c>
      <c r="AB5574">
        <v>13</v>
      </c>
      <c r="AC5574">
        <v>46.6</v>
      </c>
      <c r="AD5574">
        <v>297006</v>
      </c>
      <c r="AE5574">
        <v>91.1</v>
      </c>
      <c r="AF5574">
        <v>30.3</v>
      </c>
      <c r="AG5574" t="s">
        <v>64</v>
      </c>
      <c r="AH5574" t="s">
        <v>68</v>
      </c>
      <c r="AI5574" t="s">
        <v>52</v>
      </c>
      <c r="AJ5574">
        <v>40</v>
      </c>
      <c r="AK5574">
        <v>360</v>
      </c>
      <c r="AL5574">
        <v>0.13589999999999999</v>
      </c>
      <c r="AM5574">
        <v>0.93240000000000001</v>
      </c>
      <c r="AN5574">
        <v>0.93100000000000005</v>
      </c>
      <c r="AO5574">
        <f>Data[[#This Row],[labeller_confidence_score]]-Data[[#This Row],[cytodiffusion_classification_confidence]]</f>
        <v>-1.3999999999999568E-3</v>
      </c>
    </row>
    <row r="5575" spans="1:41" x14ac:dyDescent="0.3">
      <c r="A5575" t="s">
        <v>5648</v>
      </c>
      <c r="B5575" t="s">
        <v>67</v>
      </c>
      <c r="C5575">
        <v>1</v>
      </c>
      <c r="D5575" t="s">
        <v>67</v>
      </c>
      <c r="E5575">
        <v>6.49</v>
      </c>
      <c r="F5575">
        <v>45.5</v>
      </c>
      <c r="G5575">
        <v>0.48499999999999999</v>
      </c>
      <c r="H5575">
        <v>0.88800000000000001</v>
      </c>
      <c r="I5575">
        <f>Data[[#This Row],[nucleus_area_pct]]/Data[[#This Row],[cytoplasm_ratio]]</f>
        <v>51.238738738738739</v>
      </c>
      <c r="J5575">
        <v>0.441</v>
      </c>
      <c r="K5575">
        <v>0.38900000000000001</v>
      </c>
      <c r="L5575">
        <v>1.92</v>
      </c>
      <c r="M5575">
        <v>1.8</v>
      </c>
      <c r="N5575">
        <v>0.65600000000000003</v>
      </c>
      <c r="O5575">
        <v>183</v>
      </c>
      <c r="P5575">
        <v>51</v>
      </c>
      <c r="Q5575">
        <v>186</v>
      </c>
      <c r="R5575">
        <v>169</v>
      </c>
      <c r="S5575">
        <v>185</v>
      </c>
      <c r="T5575">
        <f>(Data[[#This Row],[mean_r]]/256)*100</f>
        <v>72.65625</v>
      </c>
      <c r="U5575">
        <f>(Data[[#This Row],[mean_g]]/256)*100</f>
        <v>66.015625</v>
      </c>
      <c r="V5575">
        <f>(Data[[#This Row],[mean_b]]/256)*100</f>
        <v>72.265625</v>
      </c>
      <c r="W5575">
        <v>0.61599999999999999</v>
      </c>
      <c r="X5575" t="s">
        <v>51</v>
      </c>
      <c r="Y5575" t="s">
        <v>45</v>
      </c>
      <c r="Z5575">
        <v>9642</v>
      </c>
      <c r="AA5575">
        <v>4.45</v>
      </c>
      <c r="AB5575">
        <v>11</v>
      </c>
      <c r="AC5575">
        <v>39.1</v>
      </c>
      <c r="AD5575">
        <v>325105</v>
      </c>
      <c r="AE5575">
        <v>86.2</v>
      </c>
      <c r="AF5575">
        <v>31.4</v>
      </c>
      <c r="AG5575" t="s">
        <v>46</v>
      </c>
      <c r="AH5575" t="s">
        <v>42</v>
      </c>
      <c r="AI5575" t="s">
        <v>56</v>
      </c>
      <c r="AJ5575">
        <v>40</v>
      </c>
      <c r="AK5575">
        <v>256</v>
      </c>
      <c r="AL5575">
        <v>0.81720000000000004</v>
      </c>
      <c r="AM5575">
        <v>0.57509999999999994</v>
      </c>
      <c r="AN5575">
        <v>0.74939999999999996</v>
      </c>
      <c r="AO5575">
        <f>Data[[#This Row],[labeller_confidence_score]]-Data[[#This Row],[cytodiffusion_classification_confidence]]</f>
        <v>0.17430000000000001</v>
      </c>
    </row>
    <row r="5576" spans="1:41" x14ac:dyDescent="0.3">
      <c r="A5576" t="s">
        <v>5649</v>
      </c>
      <c r="B5576" t="s">
        <v>85</v>
      </c>
      <c r="C5576">
        <v>0</v>
      </c>
      <c r="D5576" t="s">
        <v>50</v>
      </c>
      <c r="E5576">
        <v>11.48</v>
      </c>
      <c r="F5576">
        <v>72</v>
      </c>
      <c r="G5576">
        <v>0.71799999999999997</v>
      </c>
      <c r="H5576">
        <v>0.34499999999999997</v>
      </c>
      <c r="I5576">
        <f>Data[[#This Row],[nucleus_area_pct]]/Data[[#This Row],[cytoplasm_ratio]]</f>
        <v>208.69565217391306</v>
      </c>
      <c r="J5576">
        <v>0.79</v>
      </c>
      <c r="K5576">
        <v>0.35899999999999999</v>
      </c>
      <c r="L5576">
        <v>4.82</v>
      </c>
      <c r="M5576">
        <v>2.1</v>
      </c>
      <c r="N5576">
        <v>0.75</v>
      </c>
      <c r="O5576">
        <v>464</v>
      </c>
      <c r="P5576">
        <v>54</v>
      </c>
      <c r="Q5576">
        <v>196</v>
      </c>
      <c r="R5576">
        <v>141</v>
      </c>
      <c r="S5576">
        <v>206</v>
      </c>
      <c r="T5576">
        <f>(Data[[#This Row],[mean_r]]/256)*100</f>
        <v>76.5625</v>
      </c>
      <c r="U5576">
        <f>(Data[[#This Row],[mean_g]]/256)*100</f>
        <v>55.078125</v>
      </c>
      <c r="V5576">
        <f>(Data[[#This Row],[mean_b]]/256)*100</f>
        <v>80.46875</v>
      </c>
      <c r="W5576">
        <v>0.72299999999999998</v>
      </c>
      <c r="X5576" t="s">
        <v>51</v>
      </c>
      <c r="Y5576" t="s">
        <v>45</v>
      </c>
      <c r="Z5576">
        <v>10784</v>
      </c>
      <c r="AA5576">
        <v>6.47</v>
      </c>
      <c r="AB5576">
        <v>12</v>
      </c>
      <c r="AC5576">
        <v>40.1</v>
      </c>
      <c r="AD5576">
        <v>235218</v>
      </c>
      <c r="AE5576">
        <v>90</v>
      </c>
      <c r="AF5576">
        <v>32.799999999999997</v>
      </c>
      <c r="AG5576" t="s">
        <v>46</v>
      </c>
      <c r="AH5576" t="s">
        <v>42</v>
      </c>
      <c r="AI5576" t="s">
        <v>56</v>
      </c>
      <c r="AJ5576">
        <v>100</v>
      </c>
      <c r="AK5576">
        <v>512</v>
      </c>
      <c r="AL5576">
        <v>4.8500000000000001E-2</v>
      </c>
      <c r="AM5576">
        <v>0.9667</v>
      </c>
      <c r="AN5576">
        <v>0.84840000000000004</v>
      </c>
      <c r="AO5576">
        <f>Data[[#This Row],[labeller_confidence_score]]-Data[[#This Row],[cytodiffusion_classification_confidence]]</f>
        <v>-0.11829999999999996</v>
      </c>
    </row>
    <row r="5577" spans="1:41" x14ac:dyDescent="0.3">
      <c r="A5577" t="s">
        <v>5650</v>
      </c>
      <c r="B5577" t="s">
        <v>66</v>
      </c>
      <c r="C5577">
        <v>1</v>
      </c>
      <c r="D5577" t="s">
        <v>67</v>
      </c>
      <c r="E5577">
        <v>9.69</v>
      </c>
      <c r="F5577">
        <v>95.1</v>
      </c>
      <c r="G5577">
        <v>0.80200000000000005</v>
      </c>
      <c r="H5577">
        <v>8.8999999999999996E-2</v>
      </c>
      <c r="I5577">
        <f>Data[[#This Row],[nucleus_area_pct]]/Data[[#This Row],[cytoplasm_ratio]]</f>
        <v>1068.5393258426966</v>
      </c>
      <c r="J5577">
        <v>0.44</v>
      </c>
      <c r="K5577">
        <v>0.621</v>
      </c>
      <c r="L5577">
        <v>0.96</v>
      </c>
      <c r="M5577">
        <v>1.3</v>
      </c>
      <c r="N5577">
        <v>0.55400000000000005</v>
      </c>
      <c r="O5577">
        <v>293</v>
      </c>
      <c r="P5577">
        <v>67</v>
      </c>
      <c r="Q5577">
        <v>194</v>
      </c>
      <c r="R5577">
        <v>124</v>
      </c>
      <c r="S5577">
        <v>184</v>
      </c>
      <c r="T5577">
        <f>(Data[[#This Row],[mean_r]]/256)*100</f>
        <v>75.78125</v>
      </c>
      <c r="U5577">
        <f>(Data[[#This Row],[mean_g]]/256)*100</f>
        <v>48.4375</v>
      </c>
      <c r="V5577">
        <f>(Data[[#This Row],[mean_b]]/256)*100</f>
        <v>71.875</v>
      </c>
      <c r="W5577">
        <v>0.85899999999999999</v>
      </c>
      <c r="X5577" t="s">
        <v>51</v>
      </c>
      <c r="Y5577" t="s">
        <v>40</v>
      </c>
      <c r="Z5577">
        <v>7530</v>
      </c>
      <c r="AA5577">
        <v>6.07</v>
      </c>
      <c r="AB5577">
        <v>13.1</v>
      </c>
      <c r="AC5577">
        <v>48.8</v>
      </c>
      <c r="AD5577">
        <v>305289</v>
      </c>
      <c r="AE5577">
        <v>92.7</v>
      </c>
      <c r="AF5577">
        <v>34.4</v>
      </c>
      <c r="AG5577" t="s">
        <v>46</v>
      </c>
      <c r="AH5577" t="s">
        <v>47</v>
      </c>
      <c r="AI5577" t="s">
        <v>52</v>
      </c>
      <c r="AJ5577">
        <v>40</v>
      </c>
      <c r="AK5577">
        <v>256</v>
      </c>
      <c r="AL5577">
        <v>0.65190000000000003</v>
      </c>
      <c r="AM5577">
        <v>0.72570000000000001</v>
      </c>
      <c r="AN5577">
        <v>0.71450000000000002</v>
      </c>
      <c r="AO5577">
        <f>Data[[#This Row],[labeller_confidence_score]]-Data[[#This Row],[cytodiffusion_classification_confidence]]</f>
        <v>-1.1199999999999988E-2</v>
      </c>
    </row>
    <row r="5578" spans="1:41" x14ac:dyDescent="0.3">
      <c r="A5578" t="s">
        <v>5651</v>
      </c>
      <c r="B5578" t="s">
        <v>103</v>
      </c>
      <c r="C5578">
        <v>1</v>
      </c>
      <c r="D5578" t="s">
        <v>104</v>
      </c>
      <c r="E5578">
        <v>3.68</v>
      </c>
      <c r="F5578">
        <v>0</v>
      </c>
      <c r="G5578">
        <v>0</v>
      </c>
      <c r="H5578">
        <v>1</v>
      </c>
      <c r="I5578">
        <f>Data[[#This Row],[nucleus_area_pct]]/Data[[#This Row],[cytoplasm_ratio]]</f>
        <v>0</v>
      </c>
      <c r="J5578">
        <v>0.44500000000000001</v>
      </c>
      <c r="K5578">
        <v>0.70299999999999996</v>
      </c>
      <c r="L5578">
        <v>0.46</v>
      </c>
      <c r="M5578">
        <v>1</v>
      </c>
      <c r="N5578">
        <v>0.63</v>
      </c>
      <c r="O5578">
        <v>76</v>
      </c>
      <c r="P5578">
        <v>36</v>
      </c>
      <c r="Q5578">
        <v>224</v>
      </c>
      <c r="R5578">
        <v>110</v>
      </c>
      <c r="S5578">
        <v>142</v>
      </c>
      <c r="T5578">
        <f>(Data[[#This Row],[mean_r]]/256)*100</f>
        <v>87.5</v>
      </c>
      <c r="U5578">
        <f>(Data[[#This Row],[mean_g]]/256)*100</f>
        <v>42.96875</v>
      </c>
      <c r="V5578">
        <f>(Data[[#This Row],[mean_b]]/256)*100</f>
        <v>55.46875</v>
      </c>
      <c r="W5578">
        <v>0.51600000000000001</v>
      </c>
      <c r="X5578" t="s">
        <v>51</v>
      </c>
      <c r="Y5578" t="s">
        <v>40</v>
      </c>
      <c r="Z5578">
        <v>5554</v>
      </c>
      <c r="AA5578">
        <v>4.84</v>
      </c>
      <c r="AB5578">
        <v>14.8</v>
      </c>
      <c r="AC5578">
        <v>43.8</v>
      </c>
      <c r="AD5578">
        <v>256545</v>
      </c>
      <c r="AE5578">
        <v>105.2</v>
      </c>
      <c r="AF5578">
        <v>33.9</v>
      </c>
      <c r="AG5578" t="s">
        <v>41</v>
      </c>
      <c r="AH5578" t="s">
        <v>68</v>
      </c>
      <c r="AI5578" t="s">
        <v>52</v>
      </c>
      <c r="AJ5578">
        <v>100</v>
      </c>
      <c r="AK5578">
        <v>256</v>
      </c>
      <c r="AL5578">
        <v>0.99439999999999995</v>
      </c>
      <c r="AM5578">
        <v>0.67630000000000001</v>
      </c>
      <c r="AN5578">
        <v>0.68859999999999999</v>
      </c>
      <c r="AO5578">
        <f>Data[[#This Row],[labeller_confidence_score]]-Data[[#This Row],[cytodiffusion_classification_confidence]]</f>
        <v>1.2299999999999978E-2</v>
      </c>
    </row>
    <row r="5579" spans="1:41" x14ac:dyDescent="0.3">
      <c r="A5579" t="s">
        <v>5652</v>
      </c>
      <c r="B5579" t="s">
        <v>58</v>
      </c>
      <c r="C5579">
        <v>1</v>
      </c>
      <c r="D5579" t="s">
        <v>38</v>
      </c>
      <c r="E5579">
        <v>14.39</v>
      </c>
      <c r="F5579">
        <v>71.400000000000006</v>
      </c>
      <c r="G5579">
        <v>0.65100000000000002</v>
      </c>
      <c r="H5579">
        <v>0.247</v>
      </c>
      <c r="I5579">
        <f>Data[[#This Row],[nucleus_area_pct]]/Data[[#This Row],[cytoplasm_ratio]]</f>
        <v>289.0688259109312</v>
      </c>
      <c r="J5579">
        <v>0.82899999999999996</v>
      </c>
      <c r="K5579">
        <v>0.41299999999999998</v>
      </c>
      <c r="L5579">
        <v>2.02</v>
      </c>
      <c r="M5579">
        <v>1</v>
      </c>
      <c r="N5579">
        <v>0.88300000000000001</v>
      </c>
      <c r="O5579">
        <v>458</v>
      </c>
      <c r="P5579">
        <v>79</v>
      </c>
      <c r="Q5579">
        <v>230</v>
      </c>
      <c r="R5579">
        <v>141</v>
      </c>
      <c r="S5579">
        <v>179</v>
      </c>
      <c r="T5579">
        <f>(Data[[#This Row],[mean_r]]/256)*100</f>
        <v>89.84375</v>
      </c>
      <c r="U5579">
        <f>(Data[[#This Row],[mean_g]]/256)*100</f>
        <v>55.078125</v>
      </c>
      <c r="V5579">
        <f>(Data[[#This Row],[mean_b]]/256)*100</f>
        <v>69.921875</v>
      </c>
      <c r="W5579">
        <v>0.77100000000000002</v>
      </c>
      <c r="X5579" t="s">
        <v>63</v>
      </c>
      <c r="Y5579" t="s">
        <v>45</v>
      </c>
      <c r="Z5579">
        <v>8262</v>
      </c>
      <c r="AA5579">
        <v>5.08</v>
      </c>
      <c r="AB5579">
        <v>10.9</v>
      </c>
      <c r="AC5579">
        <v>32.6</v>
      </c>
      <c r="AD5579">
        <v>374965</v>
      </c>
      <c r="AE5579">
        <v>83.7</v>
      </c>
      <c r="AF5579">
        <v>34.700000000000003</v>
      </c>
      <c r="AG5579" t="s">
        <v>46</v>
      </c>
      <c r="AH5579" t="s">
        <v>42</v>
      </c>
      <c r="AI5579" t="s">
        <v>43</v>
      </c>
      <c r="AJ5579">
        <v>100</v>
      </c>
      <c r="AK5579">
        <v>360</v>
      </c>
      <c r="AL5579">
        <v>0.89080000000000004</v>
      </c>
      <c r="AM5579">
        <v>0.69289999999999996</v>
      </c>
      <c r="AN5579">
        <v>0.61570000000000003</v>
      </c>
      <c r="AO5579">
        <f>Data[[#This Row],[labeller_confidence_score]]-Data[[#This Row],[cytodiffusion_classification_confidence]]</f>
        <v>-7.7199999999999935E-2</v>
      </c>
    </row>
    <row r="5580" spans="1:41" x14ac:dyDescent="0.3">
      <c r="A5580" t="s">
        <v>5653</v>
      </c>
      <c r="B5580" t="s">
        <v>62</v>
      </c>
      <c r="C5580">
        <v>0</v>
      </c>
      <c r="D5580" t="s">
        <v>50</v>
      </c>
      <c r="E5580">
        <v>8.34</v>
      </c>
      <c r="F5580">
        <v>81.3</v>
      </c>
      <c r="G5580">
        <v>0.89100000000000001</v>
      </c>
      <c r="H5580">
        <v>0.19600000000000001</v>
      </c>
      <c r="I5580">
        <f>Data[[#This Row],[nucleus_area_pct]]/Data[[#This Row],[cytoplasm_ratio]]</f>
        <v>414.79591836734693</v>
      </c>
      <c r="J5580">
        <v>0.90200000000000002</v>
      </c>
      <c r="K5580">
        <v>0.23799999999999999</v>
      </c>
      <c r="L5580">
        <v>1.07</v>
      </c>
      <c r="M5580">
        <v>1</v>
      </c>
      <c r="N5580">
        <v>0.87</v>
      </c>
      <c r="O5580">
        <v>279</v>
      </c>
      <c r="P5580">
        <v>62</v>
      </c>
      <c r="Q5580">
        <v>203</v>
      </c>
      <c r="R5580">
        <v>157</v>
      </c>
      <c r="S5580">
        <v>203</v>
      </c>
      <c r="T5580">
        <f>(Data[[#This Row],[mean_r]]/256)*100</f>
        <v>79.296875</v>
      </c>
      <c r="U5580">
        <f>(Data[[#This Row],[mean_g]]/256)*100</f>
        <v>61.328125</v>
      </c>
      <c r="V5580">
        <f>(Data[[#This Row],[mean_b]]/256)*100</f>
        <v>79.296875</v>
      </c>
      <c r="W5580">
        <v>0.73199999999999998</v>
      </c>
      <c r="X5580" t="s">
        <v>51</v>
      </c>
      <c r="Y5580" t="s">
        <v>45</v>
      </c>
      <c r="Z5580">
        <v>7034</v>
      </c>
      <c r="AA5580">
        <v>5</v>
      </c>
      <c r="AB5580">
        <v>15</v>
      </c>
      <c r="AC5580">
        <v>41.4</v>
      </c>
      <c r="AD5580">
        <v>339131</v>
      </c>
      <c r="AE5580">
        <v>87.4</v>
      </c>
      <c r="AF5580">
        <v>35.4</v>
      </c>
      <c r="AG5580" t="s">
        <v>46</v>
      </c>
      <c r="AH5580" t="s">
        <v>47</v>
      </c>
      <c r="AI5580" t="s">
        <v>56</v>
      </c>
      <c r="AJ5580">
        <v>40</v>
      </c>
      <c r="AK5580">
        <v>224</v>
      </c>
      <c r="AL5580">
        <v>6.1699999999999998E-2</v>
      </c>
      <c r="AM5580">
        <v>0.9234</v>
      </c>
      <c r="AN5580">
        <v>0.94589999999999996</v>
      </c>
      <c r="AO5580">
        <f>Data[[#This Row],[labeller_confidence_score]]-Data[[#This Row],[cytodiffusion_classification_confidence]]</f>
        <v>2.2499999999999964E-2</v>
      </c>
    </row>
    <row r="5581" spans="1:41" x14ac:dyDescent="0.3">
      <c r="A5581" t="s">
        <v>5654</v>
      </c>
      <c r="B5581" t="s">
        <v>37</v>
      </c>
      <c r="C5581">
        <v>1</v>
      </c>
      <c r="D5581" t="s">
        <v>38</v>
      </c>
      <c r="E5581">
        <v>12.96</v>
      </c>
      <c r="F5581">
        <v>57.5</v>
      </c>
      <c r="G5581">
        <v>0.47299999999999998</v>
      </c>
      <c r="H5581">
        <v>0.38100000000000001</v>
      </c>
      <c r="I5581">
        <f>Data[[#This Row],[nucleus_area_pct]]/Data[[#This Row],[cytoplasm_ratio]]</f>
        <v>150.91863517060366</v>
      </c>
      <c r="J5581">
        <v>0.58799999999999997</v>
      </c>
      <c r="K5581">
        <v>0.48599999999999999</v>
      </c>
      <c r="L5581">
        <v>4.26</v>
      </c>
      <c r="M5581">
        <v>6.1</v>
      </c>
      <c r="N5581">
        <v>0.88600000000000001</v>
      </c>
      <c r="O5581">
        <v>561</v>
      </c>
      <c r="P5581">
        <v>72</v>
      </c>
      <c r="Q5581">
        <v>215</v>
      </c>
      <c r="R5581">
        <v>171</v>
      </c>
      <c r="S5581">
        <v>165</v>
      </c>
      <c r="T5581">
        <f>(Data[[#This Row],[mean_r]]/256)*100</f>
        <v>83.984375</v>
      </c>
      <c r="U5581">
        <f>(Data[[#This Row],[mean_g]]/256)*100</f>
        <v>66.796875</v>
      </c>
      <c r="V5581">
        <f>(Data[[#This Row],[mean_b]]/256)*100</f>
        <v>64.453125</v>
      </c>
      <c r="W5581">
        <v>0.55800000000000005</v>
      </c>
      <c r="X5581" t="s">
        <v>51</v>
      </c>
      <c r="Y5581" t="s">
        <v>45</v>
      </c>
      <c r="Z5581">
        <v>9692</v>
      </c>
      <c r="AA5581">
        <v>5.14</v>
      </c>
      <c r="AB5581">
        <v>13.5</v>
      </c>
      <c r="AC5581">
        <v>47.2</v>
      </c>
      <c r="AD5581">
        <v>162291</v>
      </c>
      <c r="AE5581">
        <v>72.400000000000006</v>
      </c>
      <c r="AF5581">
        <v>32</v>
      </c>
      <c r="AG5581" t="s">
        <v>64</v>
      </c>
      <c r="AH5581" t="s">
        <v>47</v>
      </c>
      <c r="AI5581" t="s">
        <v>52</v>
      </c>
      <c r="AJ5581">
        <v>40</v>
      </c>
      <c r="AK5581">
        <v>512</v>
      </c>
      <c r="AL5581">
        <v>0.75949999999999995</v>
      </c>
      <c r="AM5581">
        <v>0.97899999999999998</v>
      </c>
      <c r="AN5581">
        <v>0.78620000000000001</v>
      </c>
      <c r="AO5581">
        <f>Data[[#This Row],[labeller_confidence_score]]-Data[[#This Row],[cytodiffusion_classification_confidence]]</f>
        <v>-0.19279999999999997</v>
      </c>
    </row>
    <row r="5582" spans="1:41" x14ac:dyDescent="0.3">
      <c r="A5582" t="s">
        <v>5655</v>
      </c>
      <c r="B5582" t="s">
        <v>89</v>
      </c>
      <c r="C5582">
        <v>1</v>
      </c>
      <c r="D5582" t="s">
        <v>38</v>
      </c>
      <c r="E5582">
        <v>11.67</v>
      </c>
      <c r="F5582">
        <v>54.9</v>
      </c>
      <c r="G5582">
        <v>0.65200000000000002</v>
      </c>
      <c r="H5582">
        <v>0.50800000000000001</v>
      </c>
      <c r="I5582">
        <f>Data[[#This Row],[nucleus_area_pct]]/Data[[#This Row],[cytoplasm_ratio]]</f>
        <v>108.07086614173228</v>
      </c>
      <c r="J5582">
        <v>0.81899999999999995</v>
      </c>
      <c r="K5582">
        <v>0.23100000000000001</v>
      </c>
      <c r="L5582">
        <v>5.4</v>
      </c>
      <c r="M5582">
        <v>4</v>
      </c>
      <c r="N5582">
        <v>0.80100000000000005</v>
      </c>
      <c r="O5582">
        <v>409</v>
      </c>
      <c r="P5582">
        <v>56</v>
      </c>
      <c r="Q5582">
        <v>216</v>
      </c>
      <c r="R5582">
        <v>153</v>
      </c>
      <c r="S5582">
        <v>150</v>
      </c>
      <c r="T5582">
        <f>(Data[[#This Row],[mean_r]]/256)*100</f>
        <v>84.375</v>
      </c>
      <c r="U5582">
        <f>(Data[[#This Row],[mean_g]]/256)*100</f>
        <v>59.765625</v>
      </c>
      <c r="V5582">
        <f>(Data[[#This Row],[mean_b]]/256)*100</f>
        <v>58.59375</v>
      </c>
      <c r="W5582">
        <v>0.70499999999999996</v>
      </c>
      <c r="X5582" t="s">
        <v>51</v>
      </c>
      <c r="Y5582" t="s">
        <v>40</v>
      </c>
      <c r="Z5582">
        <v>5462</v>
      </c>
      <c r="AA5582">
        <v>6.24</v>
      </c>
      <c r="AB5582">
        <v>13.6</v>
      </c>
      <c r="AC5582">
        <v>44.1</v>
      </c>
      <c r="AD5582">
        <v>250849</v>
      </c>
      <c r="AE5582">
        <v>91</v>
      </c>
      <c r="AF5582">
        <v>31.2</v>
      </c>
      <c r="AG5582" t="s">
        <v>41</v>
      </c>
      <c r="AH5582" t="s">
        <v>47</v>
      </c>
      <c r="AI5582" t="s">
        <v>43</v>
      </c>
      <c r="AJ5582">
        <v>100</v>
      </c>
      <c r="AK5582">
        <v>224</v>
      </c>
      <c r="AL5582">
        <v>0.69059999999999999</v>
      </c>
      <c r="AM5582">
        <v>0.66039999999999999</v>
      </c>
      <c r="AN5582">
        <v>0.7208</v>
      </c>
      <c r="AO5582">
        <f>Data[[#This Row],[labeller_confidence_score]]-Data[[#This Row],[cytodiffusion_classification_confidence]]</f>
        <v>6.0400000000000009E-2</v>
      </c>
    </row>
    <row r="5583" spans="1:41" x14ac:dyDescent="0.3">
      <c r="A5583" t="s">
        <v>5656</v>
      </c>
      <c r="B5583" t="s">
        <v>62</v>
      </c>
      <c r="C5583">
        <v>0</v>
      </c>
      <c r="D5583" t="s">
        <v>50</v>
      </c>
      <c r="E5583">
        <v>6.37</v>
      </c>
      <c r="F5583">
        <v>71</v>
      </c>
      <c r="G5583">
        <v>0.878</v>
      </c>
      <c r="H5583">
        <v>0.187</v>
      </c>
      <c r="I5583">
        <f>Data[[#This Row],[nucleus_area_pct]]/Data[[#This Row],[cytoplasm_ratio]]</f>
        <v>379.67914438502675</v>
      </c>
      <c r="J5583">
        <v>0.93</v>
      </c>
      <c r="K5583">
        <v>0.16700000000000001</v>
      </c>
      <c r="L5583">
        <v>0.66</v>
      </c>
      <c r="M5583">
        <v>1</v>
      </c>
      <c r="N5583">
        <v>0.88700000000000001</v>
      </c>
      <c r="O5583">
        <v>246</v>
      </c>
      <c r="P5583">
        <v>52</v>
      </c>
      <c r="Q5583">
        <v>198</v>
      </c>
      <c r="R5583">
        <v>149</v>
      </c>
      <c r="S5583">
        <v>183</v>
      </c>
      <c r="T5583">
        <f>(Data[[#This Row],[mean_r]]/256)*100</f>
        <v>77.34375</v>
      </c>
      <c r="U5583">
        <f>(Data[[#This Row],[mean_g]]/256)*100</f>
        <v>58.203125</v>
      </c>
      <c r="V5583">
        <f>(Data[[#This Row],[mean_b]]/256)*100</f>
        <v>71.484375</v>
      </c>
      <c r="W5583">
        <v>0.82799999999999996</v>
      </c>
      <c r="X5583" t="s">
        <v>51</v>
      </c>
      <c r="Y5583" t="s">
        <v>40</v>
      </c>
      <c r="Z5583">
        <v>8144</v>
      </c>
      <c r="AA5583">
        <v>3.79</v>
      </c>
      <c r="AB5583">
        <v>13.8</v>
      </c>
      <c r="AC5583">
        <v>32.700000000000003</v>
      </c>
      <c r="AD5583">
        <v>254486</v>
      </c>
      <c r="AE5583">
        <v>89.7</v>
      </c>
      <c r="AF5583">
        <v>33.700000000000003</v>
      </c>
      <c r="AG5583" t="s">
        <v>41</v>
      </c>
      <c r="AH5583" t="s">
        <v>42</v>
      </c>
      <c r="AI5583" t="s">
        <v>56</v>
      </c>
      <c r="AJ5583">
        <v>40</v>
      </c>
      <c r="AK5583">
        <v>256</v>
      </c>
      <c r="AL5583">
        <v>2.69E-2</v>
      </c>
      <c r="AM5583">
        <v>0.96440000000000003</v>
      </c>
      <c r="AN5583">
        <v>0.85229999999999995</v>
      </c>
      <c r="AO5583">
        <f>Data[[#This Row],[labeller_confidence_score]]-Data[[#This Row],[cytodiffusion_classification_confidence]]</f>
        <v>-0.11210000000000009</v>
      </c>
    </row>
    <row r="5584" spans="1:41" x14ac:dyDescent="0.3">
      <c r="A5584" t="s">
        <v>5657</v>
      </c>
      <c r="B5584" t="s">
        <v>74</v>
      </c>
      <c r="C5584">
        <v>0</v>
      </c>
      <c r="D5584" t="s">
        <v>75</v>
      </c>
      <c r="E5584">
        <v>2.39</v>
      </c>
      <c r="F5584">
        <v>0</v>
      </c>
      <c r="G5584">
        <v>0</v>
      </c>
      <c r="H5584">
        <v>1</v>
      </c>
      <c r="I5584">
        <f>Data[[#This Row],[nucleus_area_pct]]/Data[[#This Row],[cytoplasm_ratio]]</f>
        <v>0</v>
      </c>
      <c r="J5584">
        <v>0.75600000000000001</v>
      </c>
      <c r="K5584">
        <v>0.32900000000000001</v>
      </c>
      <c r="L5584">
        <v>2.39</v>
      </c>
      <c r="M5584">
        <v>1</v>
      </c>
      <c r="N5584">
        <v>0.78600000000000003</v>
      </c>
      <c r="O5584">
        <v>22</v>
      </c>
      <c r="P5584">
        <v>14</v>
      </c>
      <c r="Q5584">
        <v>208</v>
      </c>
      <c r="R5584">
        <v>146</v>
      </c>
      <c r="S5584">
        <v>187</v>
      </c>
      <c r="T5584">
        <f>(Data[[#This Row],[mean_r]]/256)*100</f>
        <v>81.25</v>
      </c>
      <c r="U5584">
        <f>(Data[[#This Row],[mean_g]]/256)*100</f>
        <v>57.03125</v>
      </c>
      <c r="V5584">
        <f>(Data[[#This Row],[mean_b]]/256)*100</f>
        <v>73.046875</v>
      </c>
      <c r="W5584">
        <v>0.52100000000000002</v>
      </c>
      <c r="X5584" t="s">
        <v>63</v>
      </c>
      <c r="Y5584" t="s">
        <v>45</v>
      </c>
      <c r="Z5584">
        <v>11639</v>
      </c>
      <c r="AA5584">
        <v>5.34</v>
      </c>
      <c r="AB5584">
        <v>17.100000000000001</v>
      </c>
      <c r="AC5584">
        <v>46.4</v>
      </c>
      <c r="AD5584">
        <v>333449</v>
      </c>
      <c r="AE5584">
        <v>90</v>
      </c>
      <c r="AF5584">
        <v>33.6</v>
      </c>
      <c r="AG5584" t="s">
        <v>46</v>
      </c>
      <c r="AH5584" t="s">
        <v>42</v>
      </c>
      <c r="AI5584" t="s">
        <v>52</v>
      </c>
      <c r="AJ5584">
        <v>40</v>
      </c>
      <c r="AK5584">
        <v>224</v>
      </c>
      <c r="AL5584">
        <v>0.1115</v>
      </c>
      <c r="AM5584">
        <v>0.94610000000000005</v>
      </c>
      <c r="AN5584">
        <v>0.83930000000000005</v>
      </c>
      <c r="AO5584">
        <f>Data[[#This Row],[labeller_confidence_score]]-Data[[#This Row],[cytodiffusion_classification_confidence]]</f>
        <v>-0.10680000000000001</v>
      </c>
    </row>
    <row r="5585" spans="1:41" x14ac:dyDescent="0.3">
      <c r="A5585" t="s">
        <v>5658</v>
      </c>
      <c r="B5585" t="s">
        <v>66</v>
      </c>
      <c r="C5585">
        <v>1</v>
      </c>
      <c r="D5585" t="s">
        <v>67</v>
      </c>
      <c r="E5585">
        <v>10.14</v>
      </c>
      <c r="F5585">
        <v>85.2</v>
      </c>
      <c r="G5585">
        <v>0.72699999999999998</v>
      </c>
      <c r="H5585">
        <v>7.2999999999999995E-2</v>
      </c>
      <c r="I5585">
        <f>Data[[#This Row],[nucleus_area_pct]]/Data[[#This Row],[cytoplasm_ratio]]</f>
        <v>1167.1232876712329</v>
      </c>
      <c r="J5585">
        <v>0.46100000000000002</v>
      </c>
      <c r="K5585">
        <v>0.48</v>
      </c>
      <c r="L5585">
        <v>0.59</v>
      </c>
      <c r="M5585">
        <v>1.1000000000000001</v>
      </c>
      <c r="N5585">
        <v>0.54700000000000004</v>
      </c>
      <c r="O5585">
        <v>499</v>
      </c>
      <c r="P5585">
        <v>94</v>
      </c>
      <c r="Q5585">
        <v>211</v>
      </c>
      <c r="R5585">
        <v>189</v>
      </c>
      <c r="S5585">
        <v>195</v>
      </c>
      <c r="T5585">
        <f>(Data[[#This Row],[mean_r]]/256)*100</f>
        <v>82.421875</v>
      </c>
      <c r="U5585">
        <f>(Data[[#This Row],[mean_g]]/256)*100</f>
        <v>73.828125</v>
      </c>
      <c r="V5585">
        <f>(Data[[#This Row],[mean_b]]/256)*100</f>
        <v>76.171875</v>
      </c>
      <c r="W5585">
        <v>0.71599999999999997</v>
      </c>
      <c r="X5585" t="s">
        <v>51</v>
      </c>
      <c r="Y5585" t="s">
        <v>45</v>
      </c>
      <c r="Z5585">
        <v>9408</v>
      </c>
      <c r="AA5585">
        <v>5.09</v>
      </c>
      <c r="AB5585">
        <v>12</v>
      </c>
      <c r="AC5585">
        <v>32.6</v>
      </c>
      <c r="AD5585">
        <v>270880</v>
      </c>
      <c r="AE5585">
        <v>98.3</v>
      </c>
      <c r="AF5585">
        <v>35.200000000000003</v>
      </c>
      <c r="AG5585" t="s">
        <v>64</v>
      </c>
      <c r="AH5585" t="s">
        <v>68</v>
      </c>
      <c r="AI5585" t="s">
        <v>56</v>
      </c>
      <c r="AJ5585">
        <v>100</v>
      </c>
      <c r="AK5585">
        <v>224</v>
      </c>
      <c r="AL5585">
        <v>1</v>
      </c>
      <c r="AM5585">
        <v>0.81969999999999998</v>
      </c>
      <c r="AN5585">
        <v>0.83230000000000004</v>
      </c>
      <c r="AO5585">
        <f>Data[[#This Row],[labeller_confidence_score]]-Data[[#This Row],[cytodiffusion_classification_confidence]]</f>
        <v>1.2600000000000056E-2</v>
      </c>
    </row>
    <row r="5586" spans="1:41" x14ac:dyDescent="0.3">
      <c r="A5586" t="s">
        <v>5659</v>
      </c>
      <c r="B5586" t="s">
        <v>62</v>
      </c>
      <c r="C5586">
        <v>0</v>
      </c>
      <c r="D5586" t="s">
        <v>50</v>
      </c>
      <c r="E5586">
        <v>9.32</v>
      </c>
      <c r="F5586">
        <v>80.900000000000006</v>
      </c>
      <c r="G5586">
        <v>0.77800000000000002</v>
      </c>
      <c r="H5586">
        <v>0.254</v>
      </c>
      <c r="I5586">
        <f>Data[[#This Row],[nucleus_area_pct]]/Data[[#This Row],[cytoplasm_ratio]]</f>
        <v>318.50393700787401</v>
      </c>
      <c r="J5586">
        <v>0.94199999999999995</v>
      </c>
      <c r="K5586">
        <v>0.19</v>
      </c>
      <c r="L5586">
        <v>1.21</v>
      </c>
      <c r="M5586">
        <v>1</v>
      </c>
      <c r="N5586">
        <v>0.92600000000000005</v>
      </c>
      <c r="O5586">
        <v>249</v>
      </c>
      <c r="P5586">
        <v>65</v>
      </c>
      <c r="Q5586">
        <v>206</v>
      </c>
      <c r="R5586">
        <v>169</v>
      </c>
      <c r="S5586">
        <v>181</v>
      </c>
      <c r="T5586">
        <f>(Data[[#This Row],[mean_r]]/256)*100</f>
        <v>80.46875</v>
      </c>
      <c r="U5586">
        <f>(Data[[#This Row],[mean_g]]/256)*100</f>
        <v>66.015625</v>
      </c>
      <c r="V5586">
        <f>(Data[[#This Row],[mean_b]]/256)*100</f>
        <v>70.703125</v>
      </c>
      <c r="W5586">
        <v>0.65700000000000003</v>
      </c>
      <c r="X5586" t="s">
        <v>51</v>
      </c>
      <c r="Y5586" t="s">
        <v>40</v>
      </c>
      <c r="Z5586">
        <v>12148</v>
      </c>
      <c r="AA5586">
        <v>4.92</v>
      </c>
      <c r="AB5586">
        <v>16.399999999999999</v>
      </c>
      <c r="AC5586">
        <v>42.8</v>
      </c>
      <c r="AD5586">
        <v>224804</v>
      </c>
      <c r="AE5586">
        <v>96</v>
      </c>
      <c r="AF5586">
        <v>34.4</v>
      </c>
      <c r="AG5586" t="s">
        <v>46</v>
      </c>
      <c r="AH5586" t="s">
        <v>47</v>
      </c>
      <c r="AI5586" t="s">
        <v>56</v>
      </c>
      <c r="AJ5586">
        <v>60</v>
      </c>
      <c r="AK5586">
        <v>256</v>
      </c>
      <c r="AL5586">
        <v>0.1288</v>
      </c>
      <c r="AM5586">
        <v>0.84389999999999998</v>
      </c>
      <c r="AN5586">
        <v>0.81940000000000002</v>
      </c>
      <c r="AO5586">
        <f>Data[[#This Row],[labeller_confidence_score]]-Data[[#This Row],[cytodiffusion_classification_confidence]]</f>
        <v>-2.4499999999999966E-2</v>
      </c>
    </row>
    <row r="5587" spans="1:41" x14ac:dyDescent="0.3">
      <c r="A5587" t="s">
        <v>5660</v>
      </c>
      <c r="B5587" t="s">
        <v>66</v>
      </c>
      <c r="C5587">
        <v>1</v>
      </c>
      <c r="D5587" t="s">
        <v>67</v>
      </c>
      <c r="E5587">
        <v>10.78</v>
      </c>
      <c r="F5587">
        <v>73.8</v>
      </c>
      <c r="G5587">
        <v>0.67600000000000005</v>
      </c>
      <c r="H5587">
        <v>0.17699999999999999</v>
      </c>
      <c r="I5587">
        <f>Data[[#This Row],[nucleus_area_pct]]/Data[[#This Row],[cytoplasm_ratio]]</f>
        <v>416.94915254237287</v>
      </c>
      <c r="J5587">
        <v>0.36299999999999999</v>
      </c>
      <c r="K5587">
        <v>0.64800000000000002</v>
      </c>
      <c r="L5587">
        <v>1.0900000000000001</v>
      </c>
      <c r="M5587">
        <v>1</v>
      </c>
      <c r="N5587">
        <v>0.54900000000000004</v>
      </c>
      <c r="O5587">
        <v>366</v>
      </c>
      <c r="P5587">
        <v>89</v>
      </c>
      <c r="Q5587">
        <v>197</v>
      </c>
      <c r="R5587">
        <v>109</v>
      </c>
      <c r="S5587">
        <v>223</v>
      </c>
      <c r="T5587">
        <f>(Data[[#This Row],[mean_r]]/256)*100</f>
        <v>76.953125</v>
      </c>
      <c r="U5587">
        <f>(Data[[#This Row],[mean_g]]/256)*100</f>
        <v>42.578125</v>
      </c>
      <c r="V5587">
        <f>(Data[[#This Row],[mean_b]]/256)*100</f>
        <v>87.109375</v>
      </c>
      <c r="W5587">
        <v>0.872</v>
      </c>
      <c r="X5587" t="s">
        <v>63</v>
      </c>
      <c r="Y5587" t="s">
        <v>40</v>
      </c>
      <c r="Z5587">
        <v>10589</v>
      </c>
      <c r="AA5587">
        <v>3.84</v>
      </c>
      <c r="AB5587">
        <v>13.5</v>
      </c>
      <c r="AC5587">
        <v>35.799999999999997</v>
      </c>
      <c r="AD5587">
        <v>221819</v>
      </c>
      <c r="AE5587">
        <v>78.400000000000006</v>
      </c>
      <c r="AF5587">
        <v>32</v>
      </c>
      <c r="AG5587" t="s">
        <v>64</v>
      </c>
      <c r="AH5587" t="s">
        <v>42</v>
      </c>
      <c r="AI5587" t="s">
        <v>52</v>
      </c>
      <c r="AJ5587">
        <v>100</v>
      </c>
      <c r="AK5587">
        <v>360</v>
      </c>
      <c r="AL5587">
        <v>0.72909999999999997</v>
      </c>
      <c r="AM5587">
        <v>0.7641</v>
      </c>
      <c r="AN5587">
        <v>0.77110000000000001</v>
      </c>
      <c r="AO5587">
        <f>Data[[#This Row],[labeller_confidence_score]]-Data[[#This Row],[cytodiffusion_classification_confidence]]</f>
        <v>7.0000000000000062E-3</v>
      </c>
    </row>
    <row r="5588" spans="1:41" x14ac:dyDescent="0.3">
      <c r="A5588" t="s">
        <v>5661</v>
      </c>
      <c r="B5588" t="s">
        <v>49</v>
      </c>
      <c r="C5588">
        <v>0</v>
      </c>
      <c r="D5588" t="s">
        <v>50</v>
      </c>
      <c r="E5588">
        <v>13.55</v>
      </c>
      <c r="F5588">
        <v>58.3</v>
      </c>
      <c r="G5588">
        <v>0.51200000000000001</v>
      </c>
      <c r="H5588">
        <v>0.54800000000000004</v>
      </c>
      <c r="I5588">
        <f>Data[[#This Row],[nucleus_area_pct]]/Data[[#This Row],[cytoplasm_ratio]]</f>
        <v>106.38686131386859</v>
      </c>
      <c r="J5588">
        <v>0.66900000000000004</v>
      </c>
      <c r="K5588">
        <v>0.33800000000000002</v>
      </c>
      <c r="L5588">
        <v>2.6</v>
      </c>
      <c r="M5588">
        <v>3.7</v>
      </c>
      <c r="N5588">
        <v>0.76400000000000001</v>
      </c>
      <c r="O5588">
        <v>441</v>
      </c>
      <c r="P5588">
        <v>70</v>
      </c>
      <c r="Q5588">
        <v>202</v>
      </c>
      <c r="R5588">
        <v>165</v>
      </c>
      <c r="S5588">
        <v>180</v>
      </c>
      <c r="T5588">
        <f>(Data[[#This Row],[mean_r]]/256)*100</f>
        <v>78.90625</v>
      </c>
      <c r="U5588">
        <f>(Data[[#This Row],[mean_g]]/256)*100</f>
        <v>64.453125</v>
      </c>
      <c r="V5588">
        <f>(Data[[#This Row],[mean_b]]/256)*100</f>
        <v>70.3125</v>
      </c>
      <c r="W5588">
        <v>0.57399999999999995</v>
      </c>
      <c r="X5588" t="s">
        <v>63</v>
      </c>
      <c r="Y5588" t="s">
        <v>40</v>
      </c>
      <c r="Z5588">
        <v>14003</v>
      </c>
      <c r="AA5588">
        <v>3.52</v>
      </c>
      <c r="AB5588">
        <v>12.2</v>
      </c>
      <c r="AC5588">
        <v>49.7</v>
      </c>
      <c r="AD5588">
        <v>324073</v>
      </c>
      <c r="AE5588">
        <v>112.2</v>
      </c>
      <c r="AF5588">
        <v>31.3</v>
      </c>
      <c r="AG5588" t="s">
        <v>46</v>
      </c>
      <c r="AH5588" t="s">
        <v>42</v>
      </c>
      <c r="AI5588" t="s">
        <v>56</v>
      </c>
      <c r="AJ5588">
        <v>60</v>
      </c>
      <c r="AK5588">
        <v>256</v>
      </c>
      <c r="AL5588">
        <v>2.7699999999999999E-2</v>
      </c>
      <c r="AM5588">
        <v>0.84379999999999999</v>
      </c>
      <c r="AN5588">
        <v>0.89580000000000004</v>
      </c>
      <c r="AO5588">
        <f>Data[[#This Row],[labeller_confidence_score]]-Data[[#This Row],[cytodiffusion_classification_confidence]]</f>
        <v>5.2000000000000046E-2</v>
      </c>
    </row>
    <row r="5589" spans="1:41" x14ac:dyDescent="0.3">
      <c r="A5589" t="s">
        <v>5662</v>
      </c>
      <c r="B5589" t="s">
        <v>81</v>
      </c>
      <c r="C5589">
        <v>1</v>
      </c>
      <c r="D5589" t="s">
        <v>82</v>
      </c>
      <c r="E5589">
        <v>14.68</v>
      </c>
      <c r="F5589">
        <v>83.4</v>
      </c>
      <c r="G5589">
        <v>0.27400000000000002</v>
      </c>
      <c r="H5589">
        <v>5.2999999999999999E-2</v>
      </c>
      <c r="I5589">
        <f>Data[[#This Row],[nucleus_area_pct]]/Data[[#This Row],[cytoplasm_ratio]]</f>
        <v>1573.5849056603774</v>
      </c>
      <c r="J5589">
        <v>0.752</v>
      </c>
      <c r="K5589">
        <v>0.378</v>
      </c>
      <c r="L5589">
        <v>0.87</v>
      </c>
      <c r="M5589">
        <v>1</v>
      </c>
      <c r="N5589">
        <v>0.92800000000000005</v>
      </c>
      <c r="O5589">
        <v>625</v>
      </c>
      <c r="P5589">
        <v>108</v>
      </c>
      <c r="Q5589">
        <v>208</v>
      </c>
      <c r="R5589">
        <v>134</v>
      </c>
      <c r="S5589">
        <v>211</v>
      </c>
      <c r="T5589">
        <f>(Data[[#This Row],[mean_r]]/256)*100</f>
        <v>81.25</v>
      </c>
      <c r="U5589">
        <f>(Data[[#This Row],[mean_g]]/256)*100</f>
        <v>52.34375</v>
      </c>
      <c r="V5589">
        <f>(Data[[#This Row],[mean_b]]/256)*100</f>
        <v>82.421875</v>
      </c>
      <c r="W5589">
        <v>0.70499999999999996</v>
      </c>
      <c r="X5589" t="s">
        <v>51</v>
      </c>
      <c r="Y5589" t="s">
        <v>40</v>
      </c>
      <c r="Z5589">
        <v>4874</v>
      </c>
      <c r="AA5589">
        <v>4.45</v>
      </c>
      <c r="AB5589">
        <v>16.399999999999999</v>
      </c>
      <c r="AC5589">
        <v>42.6</v>
      </c>
      <c r="AD5589">
        <v>344934</v>
      </c>
      <c r="AE5589">
        <v>83.6</v>
      </c>
      <c r="AF5589">
        <v>33.200000000000003</v>
      </c>
      <c r="AG5589" t="s">
        <v>64</v>
      </c>
      <c r="AH5589" t="s">
        <v>42</v>
      </c>
      <c r="AI5589" t="s">
        <v>43</v>
      </c>
      <c r="AJ5589">
        <v>100</v>
      </c>
      <c r="AK5589">
        <v>224</v>
      </c>
      <c r="AL5589">
        <v>1</v>
      </c>
      <c r="AM5589">
        <v>0.86250000000000004</v>
      </c>
      <c r="AN5589">
        <v>0.84109999999999996</v>
      </c>
      <c r="AO5589">
        <f>Data[[#This Row],[labeller_confidence_score]]-Data[[#This Row],[cytodiffusion_classification_confidence]]</f>
        <v>-2.1400000000000086E-2</v>
      </c>
    </row>
    <row r="5590" spans="1:41" x14ac:dyDescent="0.3">
      <c r="A5590" t="s">
        <v>5663</v>
      </c>
      <c r="B5590" t="s">
        <v>49</v>
      </c>
      <c r="C5590">
        <v>0</v>
      </c>
      <c r="D5590" t="s">
        <v>50</v>
      </c>
      <c r="E5590">
        <v>12.15</v>
      </c>
      <c r="F5590">
        <v>50.4</v>
      </c>
      <c r="G5590">
        <v>0.48699999999999999</v>
      </c>
      <c r="H5590">
        <v>0.32800000000000001</v>
      </c>
      <c r="I5590">
        <f>Data[[#This Row],[nucleus_area_pct]]/Data[[#This Row],[cytoplasm_ratio]]</f>
        <v>153.65853658536585</v>
      </c>
      <c r="J5590">
        <v>0.88300000000000001</v>
      </c>
      <c r="K5590">
        <v>0.46100000000000002</v>
      </c>
      <c r="L5590">
        <v>2.56</v>
      </c>
      <c r="M5590">
        <v>4</v>
      </c>
      <c r="N5590">
        <v>0.79100000000000004</v>
      </c>
      <c r="O5590">
        <v>465</v>
      </c>
      <c r="P5590">
        <v>68</v>
      </c>
      <c r="Q5590">
        <v>204</v>
      </c>
      <c r="R5590">
        <v>155</v>
      </c>
      <c r="S5590">
        <v>175</v>
      </c>
      <c r="T5590">
        <f>(Data[[#This Row],[mean_r]]/256)*100</f>
        <v>79.6875</v>
      </c>
      <c r="U5590">
        <f>(Data[[#This Row],[mean_g]]/256)*100</f>
        <v>60.546875</v>
      </c>
      <c r="V5590">
        <f>(Data[[#This Row],[mean_b]]/256)*100</f>
        <v>68.359375</v>
      </c>
      <c r="W5590">
        <v>0.748</v>
      </c>
      <c r="X5590" t="s">
        <v>39</v>
      </c>
      <c r="Y5590" t="s">
        <v>40</v>
      </c>
      <c r="Z5590">
        <v>9246</v>
      </c>
      <c r="AA5590">
        <v>4.79</v>
      </c>
      <c r="AB5590">
        <v>12</v>
      </c>
      <c r="AC5590">
        <v>37.6</v>
      </c>
      <c r="AD5590">
        <v>229438</v>
      </c>
      <c r="AE5590">
        <v>90.2</v>
      </c>
      <c r="AF5590">
        <v>37.6</v>
      </c>
      <c r="AG5590" t="s">
        <v>64</v>
      </c>
      <c r="AH5590" t="s">
        <v>47</v>
      </c>
      <c r="AI5590" t="s">
        <v>43</v>
      </c>
      <c r="AJ5590">
        <v>100</v>
      </c>
      <c r="AK5590">
        <v>512</v>
      </c>
      <c r="AL5590">
        <v>7.0999999999999994E-2</v>
      </c>
      <c r="AM5590">
        <v>0.87450000000000006</v>
      </c>
      <c r="AN5590">
        <v>0.91610000000000003</v>
      </c>
      <c r="AO5590">
        <f>Data[[#This Row],[labeller_confidence_score]]-Data[[#This Row],[cytodiffusion_classification_confidence]]</f>
        <v>4.159999999999997E-2</v>
      </c>
    </row>
    <row r="5591" spans="1:41" x14ac:dyDescent="0.3">
      <c r="A5591" t="s">
        <v>5664</v>
      </c>
      <c r="B5591" t="s">
        <v>74</v>
      </c>
      <c r="C5591">
        <v>0</v>
      </c>
      <c r="D5591" t="s">
        <v>75</v>
      </c>
      <c r="E5591">
        <v>2.74</v>
      </c>
      <c r="F5591">
        <v>0</v>
      </c>
      <c r="G5591">
        <v>0</v>
      </c>
      <c r="H5591">
        <v>1</v>
      </c>
      <c r="I5591">
        <f>Data[[#This Row],[nucleus_area_pct]]/Data[[#This Row],[cytoplasm_ratio]]</f>
        <v>0</v>
      </c>
      <c r="J5591">
        <v>0.63300000000000001</v>
      </c>
      <c r="K5591">
        <v>0.45400000000000001</v>
      </c>
      <c r="L5591">
        <v>2.74</v>
      </c>
      <c r="M5591">
        <v>1</v>
      </c>
      <c r="N5591">
        <v>0.84</v>
      </c>
      <c r="O5591">
        <v>38</v>
      </c>
      <c r="P5591">
        <v>16</v>
      </c>
      <c r="Q5591">
        <v>219</v>
      </c>
      <c r="R5591">
        <v>156</v>
      </c>
      <c r="S5591">
        <v>165</v>
      </c>
      <c r="T5591">
        <f>(Data[[#This Row],[mean_r]]/256)*100</f>
        <v>85.546875</v>
      </c>
      <c r="U5591">
        <f>(Data[[#This Row],[mean_g]]/256)*100</f>
        <v>60.9375</v>
      </c>
      <c r="V5591">
        <f>(Data[[#This Row],[mean_b]]/256)*100</f>
        <v>64.453125</v>
      </c>
      <c r="W5591">
        <v>0.64700000000000002</v>
      </c>
      <c r="X5591" t="s">
        <v>51</v>
      </c>
      <c r="Y5591" t="s">
        <v>40</v>
      </c>
      <c r="Z5591">
        <v>8784</v>
      </c>
      <c r="AA5591">
        <v>4.04</v>
      </c>
      <c r="AB5591">
        <v>17.7</v>
      </c>
      <c r="AC5591">
        <v>49.8</v>
      </c>
      <c r="AD5591">
        <v>317626</v>
      </c>
      <c r="AE5591">
        <v>72.599999999999994</v>
      </c>
      <c r="AF5591">
        <v>34</v>
      </c>
      <c r="AG5591" t="s">
        <v>64</v>
      </c>
      <c r="AH5591" t="s">
        <v>42</v>
      </c>
      <c r="AI5591" t="s">
        <v>56</v>
      </c>
      <c r="AJ5591">
        <v>40</v>
      </c>
      <c r="AK5591">
        <v>360</v>
      </c>
      <c r="AL5591">
        <v>1.06E-2</v>
      </c>
      <c r="AM5591">
        <v>1</v>
      </c>
      <c r="AN5591">
        <v>0.86899999999999999</v>
      </c>
      <c r="AO5591">
        <f>Data[[#This Row],[labeller_confidence_score]]-Data[[#This Row],[cytodiffusion_classification_confidence]]</f>
        <v>-0.13100000000000001</v>
      </c>
    </row>
    <row r="5592" spans="1:41" x14ac:dyDescent="0.3">
      <c r="A5592" t="s">
        <v>5665</v>
      </c>
      <c r="B5592" t="s">
        <v>54</v>
      </c>
      <c r="C5592">
        <v>0</v>
      </c>
      <c r="D5592" t="s">
        <v>54</v>
      </c>
      <c r="E5592">
        <v>6.91</v>
      </c>
      <c r="F5592">
        <v>0</v>
      </c>
      <c r="G5592">
        <v>0</v>
      </c>
      <c r="H5592">
        <v>1</v>
      </c>
      <c r="I5592">
        <f>Data[[#This Row],[nucleus_area_pct]]/Data[[#This Row],[cytoplasm_ratio]]</f>
        <v>0</v>
      </c>
      <c r="J5592">
        <v>0.91300000000000003</v>
      </c>
      <c r="K5592">
        <v>0.17499999999999999</v>
      </c>
      <c r="L5592">
        <v>0.85</v>
      </c>
      <c r="M5592">
        <v>1</v>
      </c>
      <c r="N5592">
        <v>0.93799999999999994</v>
      </c>
      <c r="O5592">
        <v>197</v>
      </c>
      <c r="P5592">
        <v>43</v>
      </c>
      <c r="Q5592">
        <v>245</v>
      </c>
      <c r="R5592">
        <v>133</v>
      </c>
      <c r="S5592">
        <v>152</v>
      </c>
      <c r="T5592">
        <f>(Data[[#This Row],[mean_r]]/256)*100</f>
        <v>95.703125</v>
      </c>
      <c r="U5592">
        <f>(Data[[#This Row],[mean_g]]/256)*100</f>
        <v>51.953125</v>
      </c>
      <c r="V5592">
        <f>(Data[[#This Row],[mean_b]]/256)*100</f>
        <v>59.375</v>
      </c>
      <c r="W5592">
        <v>0.46400000000000002</v>
      </c>
      <c r="X5592" t="s">
        <v>51</v>
      </c>
      <c r="Y5592" t="s">
        <v>40</v>
      </c>
      <c r="Z5592">
        <v>1860</v>
      </c>
      <c r="AA5592">
        <v>5.92</v>
      </c>
      <c r="AB5592">
        <v>17.7</v>
      </c>
      <c r="AC5592">
        <v>36.5</v>
      </c>
      <c r="AD5592">
        <v>320794</v>
      </c>
      <c r="AE5592">
        <v>98.6</v>
      </c>
      <c r="AF5592">
        <v>33.700000000000003</v>
      </c>
      <c r="AG5592" t="s">
        <v>46</v>
      </c>
      <c r="AH5592" t="s">
        <v>42</v>
      </c>
      <c r="AI5592" t="s">
        <v>52</v>
      </c>
      <c r="AJ5592">
        <v>100</v>
      </c>
      <c r="AK5592">
        <v>512</v>
      </c>
      <c r="AL5592">
        <v>0.1041</v>
      </c>
      <c r="AM5592">
        <v>0.89580000000000004</v>
      </c>
      <c r="AN5592">
        <v>0.79830000000000001</v>
      </c>
      <c r="AO5592">
        <f>Data[[#This Row],[labeller_confidence_score]]-Data[[#This Row],[cytodiffusion_classification_confidence]]</f>
        <v>-9.7500000000000031E-2</v>
      </c>
    </row>
    <row r="5593" spans="1:41" x14ac:dyDescent="0.3">
      <c r="A5593" t="s">
        <v>5666</v>
      </c>
      <c r="B5593" t="s">
        <v>54</v>
      </c>
      <c r="C5593">
        <v>0</v>
      </c>
      <c r="D5593" t="s">
        <v>54</v>
      </c>
      <c r="E5593">
        <v>7.69</v>
      </c>
      <c r="F5593">
        <v>0</v>
      </c>
      <c r="G5593">
        <v>0</v>
      </c>
      <c r="H5593">
        <v>1</v>
      </c>
      <c r="I5593">
        <f>Data[[#This Row],[nucleus_area_pct]]/Data[[#This Row],[cytoplasm_ratio]]</f>
        <v>0</v>
      </c>
      <c r="J5593">
        <v>0.91</v>
      </c>
      <c r="K5593">
        <v>0.246</v>
      </c>
      <c r="L5593">
        <v>0.68</v>
      </c>
      <c r="M5593">
        <v>1</v>
      </c>
      <c r="N5593">
        <v>0.92200000000000004</v>
      </c>
      <c r="O5593">
        <v>187</v>
      </c>
      <c r="P5593">
        <v>46</v>
      </c>
      <c r="Q5593">
        <v>222</v>
      </c>
      <c r="R5593">
        <v>119</v>
      </c>
      <c r="S5593">
        <v>149</v>
      </c>
      <c r="T5593">
        <f>(Data[[#This Row],[mean_r]]/256)*100</f>
        <v>86.71875</v>
      </c>
      <c r="U5593">
        <f>(Data[[#This Row],[mean_g]]/256)*100</f>
        <v>46.484375</v>
      </c>
      <c r="V5593">
        <f>(Data[[#This Row],[mean_b]]/256)*100</f>
        <v>58.203125</v>
      </c>
      <c r="W5593">
        <v>0.432</v>
      </c>
      <c r="X5593" t="s">
        <v>63</v>
      </c>
      <c r="Y5593" t="s">
        <v>40</v>
      </c>
      <c r="Z5593">
        <v>2187</v>
      </c>
      <c r="AA5593">
        <v>5.79</v>
      </c>
      <c r="AB5593">
        <v>16.5</v>
      </c>
      <c r="AC5593">
        <v>35.5</v>
      </c>
      <c r="AD5593">
        <v>259079</v>
      </c>
      <c r="AE5593">
        <v>110.9</v>
      </c>
      <c r="AF5593">
        <v>32.9</v>
      </c>
      <c r="AG5593" t="s">
        <v>46</v>
      </c>
      <c r="AH5593" t="s">
        <v>42</v>
      </c>
      <c r="AI5593" t="s">
        <v>56</v>
      </c>
      <c r="AJ5593">
        <v>40</v>
      </c>
      <c r="AK5593">
        <v>512</v>
      </c>
      <c r="AL5593">
        <v>8.3500000000000005E-2</v>
      </c>
      <c r="AM5593">
        <v>0.86880000000000002</v>
      </c>
      <c r="AN5593">
        <v>0.92900000000000005</v>
      </c>
      <c r="AO5593">
        <f>Data[[#This Row],[labeller_confidence_score]]-Data[[#This Row],[cytodiffusion_classification_confidence]]</f>
        <v>6.0200000000000031E-2</v>
      </c>
    </row>
    <row r="5594" spans="1:41" x14ac:dyDescent="0.3">
      <c r="A5594" t="s">
        <v>5667</v>
      </c>
      <c r="B5594" t="s">
        <v>74</v>
      </c>
      <c r="C5594">
        <v>0</v>
      </c>
      <c r="D5594" t="s">
        <v>75</v>
      </c>
      <c r="E5594">
        <v>2.08</v>
      </c>
      <c r="F5594">
        <v>0</v>
      </c>
      <c r="G5594">
        <v>0</v>
      </c>
      <c r="H5594">
        <v>1</v>
      </c>
      <c r="I5594">
        <f>Data[[#This Row],[nucleus_area_pct]]/Data[[#This Row],[cytoplasm_ratio]]</f>
        <v>0</v>
      </c>
      <c r="J5594">
        <v>0.58199999999999996</v>
      </c>
      <c r="K5594">
        <v>0.42799999999999999</v>
      </c>
      <c r="L5594">
        <v>3.38</v>
      </c>
      <c r="M5594">
        <v>1</v>
      </c>
      <c r="N5594">
        <v>0.85399999999999998</v>
      </c>
      <c r="O5594">
        <v>26</v>
      </c>
      <c r="P5594">
        <v>22</v>
      </c>
      <c r="Q5594">
        <v>209</v>
      </c>
      <c r="R5594">
        <v>166</v>
      </c>
      <c r="S5594">
        <v>171</v>
      </c>
      <c r="T5594">
        <f>(Data[[#This Row],[mean_r]]/256)*100</f>
        <v>81.640625</v>
      </c>
      <c r="U5594">
        <f>(Data[[#This Row],[mean_g]]/256)*100</f>
        <v>64.84375</v>
      </c>
      <c r="V5594">
        <f>(Data[[#This Row],[mean_b]]/256)*100</f>
        <v>66.796875</v>
      </c>
      <c r="W5594">
        <v>0.49299999999999999</v>
      </c>
      <c r="X5594" t="s">
        <v>51</v>
      </c>
      <c r="Y5594" t="s">
        <v>40</v>
      </c>
      <c r="Z5594">
        <v>9118</v>
      </c>
      <c r="AA5594">
        <v>5.61</v>
      </c>
      <c r="AB5594">
        <v>12.9</v>
      </c>
      <c r="AC5594">
        <v>35.9</v>
      </c>
      <c r="AD5594">
        <v>213346</v>
      </c>
      <c r="AE5594">
        <v>90.1</v>
      </c>
      <c r="AF5594">
        <v>35.4</v>
      </c>
      <c r="AG5594" t="s">
        <v>64</v>
      </c>
      <c r="AH5594" t="s">
        <v>42</v>
      </c>
      <c r="AI5594" t="s">
        <v>52</v>
      </c>
      <c r="AJ5594">
        <v>40</v>
      </c>
      <c r="AK5594">
        <v>224</v>
      </c>
      <c r="AL5594">
        <v>0.1966</v>
      </c>
      <c r="AM5594">
        <v>0.94320000000000004</v>
      </c>
      <c r="AN5594">
        <v>0.8911</v>
      </c>
      <c r="AO5594">
        <f>Data[[#This Row],[labeller_confidence_score]]-Data[[#This Row],[cytodiffusion_classification_confidence]]</f>
        <v>-5.2100000000000035E-2</v>
      </c>
    </row>
    <row r="5595" spans="1:41" x14ac:dyDescent="0.3">
      <c r="A5595" t="s">
        <v>5668</v>
      </c>
      <c r="B5595" t="s">
        <v>106</v>
      </c>
      <c r="C5595">
        <v>1</v>
      </c>
      <c r="D5595" t="s">
        <v>82</v>
      </c>
      <c r="E5595">
        <v>12.19</v>
      </c>
      <c r="F5595">
        <v>83.7</v>
      </c>
      <c r="G5595">
        <v>0.39700000000000002</v>
      </c>
      <c r="H5595">
        <v>0.11799999999999999</v>
      </c>
      <c r="I5595">
        <f>Data[[#This Row],[nucleus_area_pct]]/Data[[#This Row],[cytoplasm_ratio]]</f>
        <v>709.32203389830511</v>
      </c>
      <c r="J5595">
        <v>0.88400000000000001</v>
      </c>
      <c r="K5595">
        <v>0.24099999999999999</v>
      </c>
      <c r="L5595">
        <v>0.81</v>
      </c>
      <c r="M5595">
        <v>1</v>
      </c>
      <c r="N5595">
        <v>0.89500000000000002</v>
      </c>
      <c r="O5595">
        <v>579</v>
      </c>
      <c r="P5595">
        <v>98</v>
      </c>
      <c r="Q5595">
        <v>203</v>
      </c>
      <c r="R5595">
        <v>162</v>
      </c>
      <c r="S5595">
        <v>164</v>
      </c>
      <c r="T5595">
        <f>(Data[[#This Row],[mean_r]]/256)*100</f>
        <v>79.296875</v>
      </c>
      <c r="U5595">
        <f>(Data[[#This Row],[mean_g]]/256)*100</f>
        <v>63.28125</v>
      </c>
      <c r="V5595">
        <f>(Data[[#This Row],[mean_b]]/256)*100</f>
        <v>64.0625</v>
      </c>
      <c r="W5595">
        <v>0.71199999999999997</v>
      </c>
      <c r="X5595" t="s">
        <v>39</v>
      </c>
      <c r="Y5595" t="s">
        <v>45</v>
      </c>
      <c r="Z5595">
        <v>9101</v>
      </c>
      <c r="AA5595">
        <v>3.91</v>
      </c>
      <c r="AB5595">
        <v>12.5</v>
      </c>
      <c r="AC5595">
        <v>39.6</v>
      </c>
      <c r="AD5595">
        <v>242898</v>
      </c>
      <c r="AE5595">
        <v>87.9</v>
      </c>
      <c r="AF5595">
        <v>33.700000000000003</v>
      </c>
      <c r="AG5595" t="s">
        <v>41</v>
      </c>
      <c r="AH5595" t="s">
        <v>42</v>
      </c>
      <c r="AI5595" t="s">
        <v>52</v>
      </c>
      <c r="AJ5595">
        <v>100</v>
      </c>
      <c r="AK5595">
        <v>224</v>
      </c>
      <c r="AL5595">
        <v>0.76990000000000003</v>
      </c>
      <c r="AM5595">
        <v>0.70950000000000002</v>
      </c>
      <c r="AN5595">
        <v>0.66420000000000001</v>
      </c>
      <c r="AO5595">
        <f>Data[[#This Row],[labeller_confidence_score]]-Data[[#This Row],[cytodiffusion_classification_confidence]]</f>
        <v>-4.5300000000000007E-2</v>
      </c>
    </row>
    <row r="5596" spans="1:41" x14ac:dyDescent="0.3">
      <c r="A5596" t="s">
        <v>5669</v>
      </c>
      <c r="B5596" t="s">
        <v>120</v>
      </c>
      <c r="C5596">
        <v>1</v>
      </c>
      <c r="D5596" t="s">
        <v>104</v>
      </c>
      <c r="E5596">
        <v>5.78</v>
      </c>
      <c r="F5596">
        <v>0</v>
      </c>
      <c r="G5596">
        <v>0</v>
      </c>
      <c r="H5596">
        <v>1</v>
      </c>
      <c r="I5596">
        <f>Data[[#This Row],[nucleus_area_pct]]/Data[[#This Row],[cytoplasm_ratio]]</f>
        <v>0</v>
      </c>
      <c r="J5596">
        <v>1</v>
      </c>
      <c r="K5596">
        <v>6.7000000000000004E-2</v>
      </c>
      <c r="L5596">
        <v>0.38</v>
      </c>
      <c r="M5596">
        <v>1</v>
      </c>
      <c r="N5596">
        <v>0.95499999999999996</v>
      </c>
      <c r="O5596">
        <v>142</v>
      </c>
      <c r="P5596">
        <v>45</v>
      </c>
      <c r="Q5596">
        <v>232</v>
      </c>
      <c r="R5596">
        <v>131</v>
      </c>
      <c r="S5596">
        <v>145</v>
      </c>
      <c r="T5596">
        <f>(Data[[#This Row],[mean_r]]/256)*100</f>
        <v>90.625</v>
      </c>
      <c r="U5596">
        <f>(Data[[#This Row],[mean_g]]/256)*100</f>
        <v>51.171875</v>
      </c>
      <c r="V5596">
        <f>(Data[[#This Row],[mean_b]]/256)*100</f>
        <v>56.640625</v>
      </c>
      <c r="W5596">
        <v>0.54200000000000004</v>
      </c>
      <c r="X5596" t="s">
        <v>51</v>
      </c>
      <c r="Y5596" t="s">
        <v>40</v>
      </c>
      <c r="Z5596">
        <v>6909</v>
      </c>
      <c r="AA5596">
        <v>4.37</v>
      </c>
      <c r="AB5596">
        <v>13.6</v>
      </c>
      <c r="AC5596">
        <v>49.3</v>
      </c>
      <c r="AD5596">
        <v>345645</v>
      </c>
      <c r="AE5596">
        <v>88.2</v>
      </c>
      <c r="AF5596">
        <v>31.8</v>
      </c>
      <c r="AG5596" t="s">
        <v>64</v>
      </c>
      <c r="AH5596" t="s">
        <v>42</v>
      </c>
      <c r="AI5596" t="s">
        <v>56</v>
      </c>
      <c r="AJ5596">
        <v>60</v>
      </c>
      <c r="AK5596">
        <v>360</v>
      </c>
      <c r="AL5596">
        <v>0.90869999999999995</v>
      </c>
      <c r="AM5596">
        <v>0.92079999999999995</v>
      </c>
      <c r="AN5596">
        <v>0.5534</v>
      </c>
      <c r="AO5596">
        <f>Data[[#This Row],[labeller_confidence_score]]-Data[[#This Row],[cytodiffusion_classification_confidence]]</f>
        <v>-0.36739999999999995</v>
      </c>
    </row>
    <row r="5597" spans="1:41" x14ac:dyDescent="0.3">
      <c r="A5597" t="s">
        <v>5670</v>
      </c>
      <c r="B5597" t="s">
        <v>54</v>
      </c>
      <c r="C5597">
        <v>0</v>
      </c>
      <c r="D5597" t="s">
        <v>54</v>
      </c>
      <c r="E5597">
        <v>7.84</v>
      </c>
      <c r="F5597">
        <v>0</v>
      </c>
      <c r="G5597">
        <v>0</v>
      </c>
      <c r="H5597">
        <v>1</v>
      </c>
      <c r="I5597">
        <f>Data[[#This Row],[nucleus_area_pct]]/Data[[#This Row],[cytoplasm_ratio]]</f>
        <v>0</v>
      </c>
      <c r="J5597">
        <v>0.79300000000000004</v>
      </c>
      <c r="K5597">
        <v>0.26200000000000001</v>
      </c>
      <c r="L5597">
        <v>0.41</v>
      </c>
      <c r="M5597">
        <v>1</v>
      </c>
      <c r="N5597">
        <v>0.91600000000000004</v>
      </c>
      <c r="O5597">
        <v>195</v>
      </c>
      <c r="P5597">
        <v>45</v>
      </c>
      <c r="Q5597">
        <v>222</v>
      </c>
      <c r="R5597">
        <v>155</v>
      </c>
      <c r="S5597">
        <v>101</v>
      </c>
      <c r="T5597">
        <f>(Data[[#This Row],[mean_r]]/256)*100</f>
        <v>86.71875</v>
      </c>
      <c r="U5597">
        <f>(Data[[#This Row],[mean_g]]/256)*100</f>
        <v>60.546875</v>
      </c>
      <c r="V5597">
        <f>(Data[[#This Row],[mean_b]]/256)*100</f>
        <v>39.453125</v>
      </c>
      <c r="W5597">
        <v>0.47399999999999998</v>
      </c>
      <c r="X5597" t="s">
        <v>51</v>
      </c>
      <c r="Y5597" t="s">
        <v>40</v>
      </c>
      <c r="Z5597">
        <v>7479</v>
      </c>
      <c r="AA5597">
        <v>4.5599999999999996</v>
      </c>
      <c r="AB5597">
        <v>18.7</v>
      </c>
      <c r="AC5597">
        <v>49.7</v>
      </c>
      <c r="AD5597">
        <v>240471</v>
      </c>
      <c r="AE5597">
        <v>109.9</v>
      </c>
      <c r="AF5597">
        <v>34.5</v>
      </c>
      <c r="AG5597" t="s">
        <v>46</v>
      </c>
      <c r="AH5597" t="s">
        <v>42</v>
      </c>
      <c r="AI5597" t="s">
        <v>56</v>
      </c>
      <c r="AJ5597">
        <v>40</v>
      </c>
      <c r="AK5597">
        <v>512</v>
      </c>
      <c r="AL5597">
        <v>0.1109</v>
      </c>
      <c r="AM5597">
        <v>0.86339999999999995</v>
      </c>
      <c r="AN5597">
        <v>0.95189999999999997</v>
      </c>
      <c r="AO5597">
        <f>Data[[#This Row],[labeller_confidence_score]]-Data[[#This Row],[cytodiffusion_classification_confidence]]</f>
        <v>8.8500000000000023E-2</v>
      </c>
    </row>
    <row r="5598" spans="1:41" x14ac:dyDescent="0.3">
      <c r="A5598" t="s">
        <v>5671</v>
      </c>
      <c r="B5598" t="s">
        <v>60</v>
      </c>
      <c r="C5598">
        <v>0</v>
      </c>
      <c r="D5598" t="s">
        <v>50</v>
      </c>
      <c r="E5598">
        <v>16.16</v>
      </c>
      <c r="F5598">
        <v>62.4</v>
      </c>
      <c r="G5598">
        <v>0.52500000000000002</v>
      </c>
      <c r="H5598">
        <v>0.36899999999999999</v>
      </c>
      <c r="I5598">
        <f>Data[[#This Row],[nucleus_area_pct]]/Data[[#This Row],[cytoplasm_ratio]]</f>
        <v>169.10569105691056</v>
      </c>
      <c r="J5598">
        <v>0.66900000000000004</v>
      </c>
      <c r="K5598">
        <v>0.68600000000000005</v>
      </c>
      <c r="L5598">
        <v>1.84</v>
      </c>
      <c r="M5598">
        <v>1.5</v>
      </c>
      <c r="N5598">
        <v>0.749</v>
      </c>
      <c r="O5598">
        <v>590</v>
      </c>
      <c r="P5598">
        <v>75</v>
      </c>
      <c r="Q5598">
        <v>220</v>
      </c>
      <c r="R5598">
        <v>173</v>
      </c>
      <c r="S5598">
        <v>182</v>
      </c>
      <c r="T5598">
        <f>(Data[[#This Row],[mean_r]]/256)*100</f>
        <v>85.9375</v>
      </c>
      <c r="U5598">
        <f>(Data[[#This Row],[mean_g]]/256)*100</f>
        <v>67.578125</v>
      </c>
      <c r="V5598">
        <f>(Data[[#This Row],[mean_b]]/256)*100</f>
        <v>71.09375</v>
      </c>
      <c r="W5598">
        <v>0.65200000000000002</v>
      </c>
      <c r="X5598" t="s">
        <v>51</v>
      </c>
      <c r="Y5598" t="s">
        <v>40</v>
      </c>
      <c r="Z5598">
        <v>8038</v>
      </c>
      <c r="AA5598">
        <v>4.1399999999999997</v>
      </c>
      <c r="AB5598">
        <v>11.3</v>
      </c>
      <c r="AC5598">
        <v>38</v>
      </c>
      <c r="AD5598">
        <v>276966</v>
      </c>
      <c r="AE5598">
        <v>80.900000000000006</v>
      </c>
      <c r="AF5598">
        <v>34.4</v>
      </c>
      <c r="AG5598" t="s">
        <v>46</v>
      </c>
      <c r="AH5598" t="s">
        <v>68</v>
      </c>
      <c r="AI5598" t="s">
        <v>52</v>
      </c>
      <c r="AJ5598">
        <v>100</v>
      </c>
      <c r="AK5598">
        <v>512</v>
      </c>
      <c r="AL5598">
        <v>0.13880000000000001</v>
      </c>
      <c r="AM5598">
        <v>0.97529999999999994</v>
      </c>
      <c r="AN5598">
        <v>0.93669999999999998</v>
      </c>
      <c r="AO5598">
        <f>Data[[#This Row],[labeller_confidence_score]]-Data[[#This Row],[cytodiffusion_classification_confidence]]</f>
        <v>-3.8599999999999968E-2</v>
      </c>
    </row>
    <row r="5599" spans="1:41" x14ac:dyDescent="0.3">
      <c r="A5599" t="s">
        <v>5672</v>
      </c>
      <c r="B5599" t="s">
        <v>49</v>
      </c>
      <c r="C5599">
        <v>0</v>
      </c>
      <c r="D5599" t="s">
        <v>50</v>
      </c>
      <c r="E5599">
        <v>13.46</v>
      </c>
      <c r="F5599">
        <v>55.8</v>
      </c>
      <c r="G5599">
        <v>0.44900000000000001</v>
      </c>
      <c r="H5599">
        <v>0.376</v>
      </c>
      <c r="I5599">
        <f>Data[[#This Row],[nucleus_area_pct]]/Data[[#This Row],[cytoplasm_ratio]]</f>
        <v>148.40425531914892</v>
      </c>
      <c r="J5599">
        <v>0.78600000000000003</v>
      </c>
      <c r="K5599">
        <v>0.34</v>
      </c>
      <c r="L5599">
        <v>3.03</v>
      </c>
      <c r="M5599">
        <v>4.0999999999999996</v>
      </c>
      <c r="N5599">
        <v>0.85699999999999998</v>
      </c>
      <c r="O5599">
        <v>488</v>
      </c>
      <c r="P5599">
        <v>64</v>
      </c>
      <c r="Q5599">
        <v>204</v>
      </c>
      <c r="R5599">
        <v>171</v>
      </c>
      <c r="S5599">
        <v>191</v>
      </c>
      <c r="T5599">
        <f>(Data[[#This Row],[mean_r]]/256)*100</f>
        <v>79.6875</v>
      </c>
      <c r="U5599">
        <f>(Data[[#This Row],[mean_g]]/256)*100</f>
        <v>66.796875</v>
      </c>
      <c r="V5599">
        <f>(Data[[#This Row],[mean_b]]/256)*100</f>
        <v>74.609375</v>
      </c>
      <c r="W5599">
        <v>0.75700000000000001</v>
      </c>
      <c r="X5599" t="s">
        <v>63</v>
      </c>
      <c r="Y5599" t="s">
        <v>40</v>
      </c>
      <c r="Z5599">
        <v>8051</v>
      </c>
      <c r="AA5599">
        <v>5.19</v>
      </c>
      <c r="AB5599">
        <v>13.7</v>
      </c>
      <c r="AC5599">
        <v>42.5</v>
      </c>
      <c r="AD5599">
        <v>220534</v>
      </c>
      <c r="AE5599">
        <v>77</v>
      </c>
      <c r="AF5599">
        <v>32.5</v>
      </c>
      <c r="AG5599" t="s">
        <v>46</v>
      </c>
      <c r="AH5599" t="s">
        <v>47</v>
      </c>
      <c r="AI5599" t="s">
        <v>56</v>
      </c>
      <c r="AJ5599">
        <v>60</v>
      </c>
      <c r="AK5599">
        <v>256</v>
      </c>
      <c r="AL5599">
        <v>0.11260000000000001</v>
      </c>
      <c r="AM5599">
        <v>1</v>
      </c>
      <c r="AN5599">
        <v>0.89219999999999999</v>
      </c>
      <c r="AO5599">
        <f>Data[[#This Row],[labeller_confidence_score]]-Data[[#This Row],[cytodiffusion_classification_confidence]]</f>
        <v>-0.10780000000000001</v>
      </c>
    </row>
    <row r="5600" spans="1:41" x14ac:dyDescent="0.3">
      <c r="A5600" t="s">
        <v>5673</v>
      </c>
      <c r="B5600" t="s">
        <v>66</v>
      </c>
      <c r="C5600">
        <v>1</v>
      </c>
      <c r="D5600" t="s">
        <v>67</v>
      </c>
      <c r="E5600">
        <v>8.85</v>
      </c>
      <c r="F5600">
        <v>84.7</v>
      </c>
      <c r="G5600">
        <v>0.65900000000000003</v>
      </c>
      <c r="H5600">
        <v>0.16200000000000001</v>
      </c>
      <c r="I5600">
        <f>Data[[#This Row],[nucleus_area_pct]]/Data[[#This Row],[cytoplasm_ratio]]</f>
        <v>522.83950617283949</v>
      </c>
      <c r="J5600">
        <v>0.36199999999999999</v>
      </c>
      <c r="K5600">
        <v>0.75800000000000001</v>
      </c>
      <c r="L5600">
        <v>0.83</v>
      </c>
      <c r="M5600">
        <v>1</v>
      </c>
      <c r="N5600">
        <v>0.60199999999999998</v>
      </c>
      <c r="O5600">
        <v>442</v>
      </c>
      <c r="P5600">
        <v>80</v>
      </c>
      <c r="Q5600">
        <v>210</v>
      </c>
      <c r="R5600">
        <v>150</v>
      </c>
      <c r="S5600">
        <v>190</v>
      </c>
      <c r="T5600">
        <f>(Data[[#This Row],[mean_r]]/256)*100</f>
        <v>82.03125</v>
      </c>
      <c r="U5600">
        <f>(Data[[#This Row],[mean_g]]/256)*100</f>
        <v>58.59375</v>
      </c>
      <c r="V5600">
        <f>(Data[[#This Row],[mean_b]]/256)*100</f>
        <v>74.21875</v>
      </c>
      <c r="W5600">
        <v>0.79</v>
      </c>
      <c r="X5600" t="s">
        <v>51</v>
      </c>
      <c r="Y5600" t="s">
        <v>40</v>
      </c>
      <c r="Z5600">
        <v>5020</v>
      </c>
      <c r="AA5600">
        <v>4.67</v>
      </c>
      <c r="AB5600">
        <v>13.6</v>
      </c>
      <c r="AC5600">
        <v>37.1</v>
      </c>
      <c r="AD5600">
        <v>338064</v>
      </c>
      <c r="AE5600">
        <v>79.7</v>
      </c>
      <c r="AF5600">
        <v>33.9</v>
      </c>
      <c r="AG5600" t="s">
        <v>41</v>
      </c>
      <c r="AH5600" t="s">
        <v>47</v>
      </c>
      <c r="AI5600" t="s">
        <v>52</v>
      </c>
      <c r="AJ5600">
        <v>100</v>
      </c>
      <c r="AK5600">
        <v>224</v>
      </c>
      <c r="AL5600">
        <v>0.76400000000000001</v>
      </c>
      <c r="AM5600">
        <v>0.8266</v>
      </c>
      <c r="AN5600">
        <v>0.81320000000000003</v>
      </c>
      <c r="AO5600">
        <f>Data[[#This Row],[labeller_confidence_score]]-Data[[#This Row],[cytodiffusion_classification_confidence]]</f>
        <v>-1.3399999999999967E-2</v>
      </c>
    </row>
    <row r="5601" spans="1:41" x14ac:dyDescent="0.3">
      <c r="A5601" t="s">
        <v>5674</v>
      </c>
      <c r="B5601" t="s">
        <v>87</v>
      </c>
      <c r="C5601">
        <v>0</v>
      </c>
      <c r="D5601" t="s">
        <v>50</v>
      </c>
      <c r="E5601">
        <v>12.85</v>
      </c>
      <c r="F5601">
        <v>53.2</v>
      </c>
      <c r="G5601">
        <v>0.61399999999999999</v>
      </c>
      <c r="H5601">
        <v>0.47</v>
      </c>
      <c r="I5601">
        <f>Data[[#This Row],[nucleus_area_pct]]/Data[[#This Row],[cytoplasm_ratio]]</f>
        <v>113.19148936170214</v>
      </c>
      <c r="J5601">
        <v>0.63100000000000001</v>
      </c>
      <c r="K5601">
        <v>0.43099999999999999</v>
      </c>
      <c r="L5601">
        <v>4.8499999999999996</v>
      </c>
      <c r="M5601">
        <v>1.9</v>
      </c>
      <c r="N5601">
        <v>0.89</v>
      </c>
      <c r="O5601">
        <v>516</v>
      </c>
      <c r="P5601">
        <v>64</v>
      </c>
      <c r="Q5601">
        <v>232</v>
      </c>
      <c r="R5601">
        <v>132</v>
      </c>
      <c r="S5601">
        <v>149</v>
      </c>
      <c r="T5601">
        <f>(Data[[#This Row],[mean_r]]/256)*100</f>
        <v>90.625</v>
      </c>
      <c r="U5601">
        <f>(Data[[#This Row],[mean_g]]/256)*100</f>
        <v>51.5625</v>
      </c>
      <c r="V5601">
        <f>(Data[[#This Row],[mean_b]]/256)*100</f>
        <v>58.203125</v>
      </c>
      <c r="W5601">
        <v>0.66600000000000004</v>
      </c>
      <c r="X5601" t="s">
        <v>51</v>
      </c>
      <c r="Y5601" t="s">
        <v>45</v>
      </c>
      <c r="Z5601">
        <v>6370</v>
      </c>
      <c r="AA5601">
        <v>5.92</v>
      </c>
      <c r="AB5601">
        <v>15.7</v>
      </c>
      <c r="AC5601">
        <v>34.700000000000003</v>
      </c>
      <c r="AD5601">
        <v>324199</v>
      </c>
      <c r="AE5601">
        <v>97.9</v>
      </c>
      <c r="AF5601">
        <v>33.299999999999997</v>
      </c>
      <c r="AG5601" t="s">
        <v>46</v>
      </c>
      <c r="AH5601" t="s">
        <v>68</v>
      </c>
      <c r="AI5601" t="s">
        <v>56</v>
      </c>
      <c r="AJ5601">
        <v>40</v>
      </c>
      <c r="AK5601">
        <v>360</v>
      </c>
      <c r="AL5601">
        <v>0.19600000000000001</v>
      </c>
      <c r="AM5601">
        <v>0.84709999999999996</v>
      </c>
      <c r="AN5601">
        <v>0.89970000000000006</v>
      </c>
      <c r="AO5601">
        <f>Data[[#This Row],[labeller_confidence_score]]-Data[[#This Row],[cytodiffusion_classification_confidence]]</f>
        <v>5.2600000000000091E-2</v>
      </c>
    </row>
    <row r="5602" spans="1:41" x14ac:dyDescent="0.3">
      <c r="A5602" t="s">
        <v>5675</v>
      </c>
      <c r="B5602" t="s">
        <v>54</v>
      </c>
      <c r="C5602">
        <v>0</v>
      </c>
      <c r="D5602" t="s">
        <v>54</v>
      </c>
      <c r="E5602">
        <v>8.09</v>
      </c>
      <c r="F5602">
        <v>0</v>
      </c>
      <c r="G5602">
        <v>0</v>
      </c>
      <c r="H5602">
        <v>1</v>
      </c>
      <c r="I5602">
        <f>Data[[#This Row],[nucleus_area_pct]]/Data[[#This Row],[cytoplasm_ratio]]</f>
        <v>0</v>
      </c>
      <c r="J5602">
        <v>0.89600000000000002</v>
      </c>
      <c r="K5602">
        <v>0.223</v>
      </c>
      <c r="L5602">
        <v>0.76</v>
      </c>
      <c r="M5602">
        <v>1</v>
      </c>
      <c r="N5602">
        <v>0.96899999999999997</v>
      </c>
      <c r="O5602">
        <v>187</v>
      </c>
      <c r="P5602">
        <v>47</v>
      </c>
      <c r="Q5602">
        <v>217</v>
      </c>
      <c r="R5602">
        <v>128</v>
      </c>
      <c r="S5602">
        <v>128</v>
      </c>
      <c r="T5602">
        <f>(Data[[#This Row],[mean_r]]/256)*100</f>
        <v>84.765625</v>
      </c>
      <c r="U5602">
        <f>(Data[[#This Row],[mean_g]]/256)*100</f>
        <v>50</v>
      </c>
      <c r="V5602">
        <f>(Data[[#This Row],[mean_b]]/256)*100</f>
        <v>50</v>
      </c>
      <c r="W5602">
        <v>0.48299999999999998</v>
      </c>
      <c r="X5602" t="s">
        <v>51</v>
      </c>
      <c r="Y5602" t="s">
        <v>45</v>
      </c>
      <c r="Z5602">
        <v>6572</v>
      </c>
      <c r="AA5602">
        <v>5.08</v>
      </c>
      <c r="AB5602">
        <v>11.7</v>
      </c>
      <c r="AC5602">
        <v>39.299999999999997</v>
      </c>
      <c r="AD5602">
        <v>241831</v>
      </c>
      <c r="AE5602">
        <v>90.6</v>
      </c>
      <c r="AF5602">
        <v>34.1</v>
      </c>
      <c r="AG5602" t="s">
        <v>41</v>
      </c>
      <c r="AH5602" t="s">
        <v>47</v>
      </c>
      <c r="AI5602" t="s">
        <v>43</v>
      </c>
      <c r="AJ5602">
        <v>100</v>
      </c>
      <c r="AK5602">
        <v>360</v>
      </c>
      <c r="AL5602">
        <v>3.3000000000000002E-2</v>
      </c>
      <c r="AM5602">
        <v>0.96499999999999997</v>
      </c>
      <c r="AN5602">
        <v>0.87919999999999998</v>
      </c>
      <c r="AO5602">
        <f>Data[[#This Row],[labeller_confidence_score]]-Data[[#This Row],[cytodiffusion_classification_confidence]]</f>
        <v>-8.5799999999999987E-2</v>
      </c>
    </row>
    <row r="5603" spans="1:41" x14ac:dyDescent="0.3">
      <c r="A5603" t="s">
        <v>5676</v>
      </c>
      <c r="B5603" t="s">
        <v>49</v>
      </c>
      <c r="C5603">
        <v>0</v>
      </c>
      <c r="D5603" t="s">
        <v>50</v>
      </c>
      <c r="E5603">
        <v>10.14</v>
      </c>
      <c r="F5603">
        <v>62.5</v>
      </c>
      <c r="G5603">
        <v>0.64500000000000002</v>
      </c>
      <c r="H5603">
        <v>0.433</v>
      </c>
      <c r="I5603">
        <f>Data[[#This Row],[nucleus_area_pct]]/Data[[#This Row],[cytoplasm_ratio]]</f>
        <v>144.34180138568129</v>
      </c>
      <c r="J5603">
        <v>0.79800000000000004</v>
      </c>
      <c r="K5603">
        <v>0.379</v>
      </c>
      <c r="L5603">
        <v>4.1900000000000004</v>
      </c>
      <c r="M5603">
        <v>3</v>
      </c>
      <c r="N5603">
        <v>0.82699999999999996</v>
      </c>
      <c r="O5603">
        <v>398</v>
      </c>
      <c r="P5603">
        <v>60</v>
      </c>
      <c r="Q5603">
        <v>242</v>
      </c>
      <c r="R5603">
        <v>142</v>
      </c>
      <c r="S5603">
        <v>188</v>
      </c>
      <c r="T5603">
        <f>(Data[[#This Row],[mean_r]]/256)*100</f>
        <v>94.53125</v>
      </c>
      <c r="U5603">
        <f>(Data[[#This Row],[mean_g]]/256)*100</f>
        <v>55.46875</v>
      </c>
      <c r="V5603">
        <f>(Data[[#This Row],[mean_b]]/256)*100</f>
        <v>73.4375</v>
      </c>
      <c r="W5603">
        <v>0.52800000000000002</v>
      </c>
      <c r="X5603" t="s">
        <v>63</v>
      </c>
      <c r="Y5603" t="s">
        <v>45</v>
      </c>
      <c r="Z5603">
        <v>6002</v>
      </c>
      <c r="AA5603">
        <v>4.32</v>
      </c>
      <c r="AB5603">
        <v>12.8</v>
      </c>
      <c r="AC5603">
        <v>47.1</v>
      </c>
      <c r="AD5603">
        <v>218601</v>
      </c>
      <c r="AE5603">
        <v>86.3</v>
      </c>
      <c r="AF5603">
        <v>33.4</v>
      </c>
      <c r="AG5603" t="s">
        <v>46</v>
      </c>
      <c r="AH5603" t="s">
        <v>47</v>
      </c>
      <c r="AI5603" t="s">
        <v>56</v>
      </c>
      <c r="AJ5603">
        <v>100</v>
      </c>
      <c r="AK5603">
        <v>256</v>
      </c>
      <c r="AL5603">
        <v>9.2100000000000001E-2</v>
      </c>
      <c r="AM5603">
        <v>0.85840000000000005</v>
      </c>
      <c r="AN5603">
        <v>0.94499999999999995</v>
      </c>
      <c r="AO5603">
        <f>Data[[#This Row],[labeller_confidence_score]]-Data[[#This Row],[cytodiffusion_classification_confidence]]</f>
        <v>8.6599999999999899E-2</v>
      </c>
    </row>
    <row r="5604" spans="1:41" x14ac:dyDescent="0.3">
      <c r="A5604" t="s">
        <v>5677</v>
      </c>
      <c r="B5604" t="s">
        <v>74</v>
      </c>
      <c r="C5604">
        <v>0</v>
      </c>
      <c r="D5604" t="s">
        <v>75</v>
      </c>
      <c r="E5604">
        <v>1.81</v>
      </c>
      <c r="F5604">
        <v>0</v>
      </c>
      <c r="G5604">
        <v>0</v>
      </c>
      <c r="H5604">
        <v>1</v>
      </c>
      <c r="I5604">
        <f>Data[[#This Row],[nucleus_area_pct]]/Data[[#This Row],[cytoplasm_ratio]]</f>
        <v>0</v>
      </c>
      <c r="J5604">
        <v>0.78100000000000003</v>
      </c>
      <c r="K5604">
        <v>0.28499999999999998</v>
      </c>
      <c r="L5604">
        <v>2.91</v>
      </c>
      <c r="M5604">
        <v>1</v>
      </c>
      <c r="N5604">
        <v>0.82799999999999996</v>
      </c>
      <c r="O5604">
        <v>26</v>
      </c>
      <c r="P5604">
        <v>20</v>
      </c>
      <c r="Q5604">
        <v>210</v>
      </c>
      <c r="R5604">
        <v>144</v>
      </c>
      <c r="S5604">
        <v>185</v>
      </c>
      <c r="T5604">
        <f>(Data[[#This Row],[mean_r]]/256)*100</f>
        <v>82.03125</v>
      </c>
      <c r="U5604">
        <f>(Data[[#This Row],[mean_g]]/256)*100</f>
        <v>56.25</v>
      </c>
      <c r="V5604">
        <f>(Data[[#This Row],[mean_b]]/256)*100</f>
        <v>72.265625</v>
      </c>
      <c r="W5604">
        <v>0.49</v>
      </c>
      <c r="X5604" t="s">
        <v>51</v>
      </c>
      <c r="Y5604" t="s">
        <v>45</v>
      </c>
      <c r="Z5604">
        <v>4999</v>
      </c>
      <c r="AA5604">
        <v>3.89</v>
      </c>
      <c r="AB5604">
        <v>14.2</v>
      </c>
      <c r="AC5604">
        <v>38.6</v>
      </c>
      <c r="AD5604">
        <v>324287</v>
      </c>
      <c r="AE5604">
        <v>92.1</v>
      </c>
      <c r="AF5604">
        <v>34.5</v>
      </c>
      <c r="AG5604" t="s">
        <v>46</v>
      </c>
      <c r="AH5604" t="s">
        <v>42</v>
      </c>
      <c r="AI5604" t="s">
        <v>56</v>
      </c>
      <c r="AJ5604">
        <v>60</v>
      </c>
      <c r="AK5604">
        <v>224</v>
      </c>
      <c r="AL5604">
        <v>6.4199999999999993E-2</v>
      </c>
      <c r="AM5604">
        <v>0.96030000000000004</v>
      </c>
      <c r="AN5604">
        <v>1</v>
      </c>
      <c r="AO5604">
        <f>Data[[#This Row],[labeller_confidence_score]]-Data[[#This Row],[cytodiffusion_classification_confidence]]</f>
        <v>3.9699999999999958E-2</v>
      </c>
    </row>
    <row r="5605" spans="1:41" x14ac:dyDescent="0.3">
      <c r="A5605" t="s">
        <v>5678</v>
      </c>
      <c r="B5605" t="s">
        <v>81</v>
      </c>
      <c r="C5605">
        <v>1</v>
      </c>
      <c r="D5605" t="s">
        <v>82</v>
      </c>
      <c r="E5605">
        <v>15.75</v>
      </c>
      <c r="F5605">
        <v>93.1</v>
      </c>
      <c r="G5605">
        <v>0.32600000000000001</v>
      </c>
      <c r="H5605">
        <v>0.216</v>
      </c>
      <c r="I5605">
        <f>Data[[#This Row],[nucleus_area_pct]]/Data[[#This Row],[cytoplasm_ratio]]</f>
        <v>431.01851851851848</v>
      </c>
      <c r="J5605">
        <v>0.78700000000000003</v>
      </c>
      <c r="K5605">
        <v>0.249</v>
      </c>
      <c r="L5605">
        <v>0.69</v>
      </c>
      <c r="M5605">
        <v>1</v>
      </c>
      <c r="N5605">
        <v>0.92300000000000004</v>
      </c>
      <c r="O5605">
        <v>736</v>
      </c>
      <c r="P5605">
        <v>74</v>
      </c>
      <c r="Q5605">
        <v>178</v>
      </c>
      <c r="R5605">
        <v>170</v>
      </c>
      <c r="S5605">
        <v>189</v>
      </c>
      <c r="T5605">
        <f>(Data[[#This Row],[mean_r]]/256)*100</f>
        <v>69.53125</v>
      </c>
      <c r="U5605">
        <f>(Data[[#This Row],[mean_g]]/256)*100</f>
        <v>66.40625</v>
      </c>
      <c r="V5605">
        <f>(Data[[#This Row],[mean_b]]/256)*100</f>
        <v>73.828125</v>
      </c>
      <c r="W5605">
        <v>0.69499999999999995</v>
      </c>
      <c r="X5605" t="s">
        <v>51</v>
      </c>
      <c r="Y5605" t="s">
        <v>40</v>
      </c>
      <c r="Z5605">
        <v>5908</v>
      </c>
      <c r="AA5605">
        <v>4.49</v>
      </c>
      <c r="AB5605">
        <v>12.5</v>
      </c>
      <c r="AC5605">
        <v>46.1</v>
      </c>
      <c r="AD5605">
        <v>172266</v>
      </c>
      <c r="AE5605">
        <v>85.7</v>
      </c>
      <c r="AF5605">
        <v>33.299999999999997</v>
      </c>
      <c r="AG5605" t="s">
        <v>64</v>
      </c>
      <c r="AH5605" t="s">
        <v>42</v>
      </c>
      <c r="AI5605" t="s">
        <v>52</v>
      </c>
      <c r="AJ5605">
        <v>100</v>
      </c>
      <c r="AK5605">
        <v>224</v>
      </c>
      <c r="AL5605">
        <v>0.75560000000000005</v>
      </c>
      <c r="AM5605">
        <v>0.58320000000000005</v>
      </c>
      <c r="AN5605">
        <v>0.88660000000000005</v>
      </c>
      <c r="AO5605">
        <f>Data[[#This Row],[labeller_confidence_score]]-Data[[#This Row],[cytodiffusion_classification_confidence]]</f>
        <v>0.3034</v>
      </c>
    </row>
    <row r="5606" spans="1:41" x14ac:dyDescent="0.3">
      <c r="A5606" t="s">
        <v>5679</v>
      </c>
      <c r="B5606" t="s">
        <v>62</v>
      </c>
      <c r="C5606">
        <v>0</v>
      </c>
      <c r="D5606" t="s">
        <v>50</v>
      </c>
      <c r="E5606">
        <v>8.68</v>
      </c>
      <c r="F5606">
        <v>77</v>
      </c>
      <c r="G5606">
        <v>0.66900000000000004</v>
      </c>
      <c r="H5606">
        <v>0.187</v>
      </c>
      <c r="I5606">
        <f>Data[[#This Row],[nucleus_area_pct]]/Data[[#This Row],[cytoplasm_ratio]]</f>
        <v>411.76470588235293</v>
      </c>
      <c r="J5606">
        <v>0.90600000000000003</v>
      </c>
      <c r="K5606">
        <v>0.23</v>
      </c>
      <c r="L5606">
        <v>1.1499999999999999</v>
      </c>
      <c r="M5606">
        <v>1</v>
      </c>
      <c r="N5606">
        <v>0.90800000000000003</v>
      </c>
      <c r="O5606">
        <v>235</v>
      </c>
      <c r="P5606">
        <v>57</v>
      </c>
      <c r="Q5606">
        <v>194</v>
      </c>
      <c r="R5606">
        <v>141</v>
      </c>
      <c r="S5606">
        <v>204</v>
      </c>
      <c r="T5606">
        <f>(Data[[#This Row],[mean_r]]/256)*100</f>
        <v>75.78125</v>
      </c>
      <c r="U5606">
        <f>(Data[[#This Row],[mean_g]]/256)*100</f>
        <v>55.078125</v>
      </c>
      <c r="V5606">
        <f>(Data[[#This Row],[mean_b]]/256)*100</f>
        <v>79.6875</v>
      </c>
      <c r="W5606">
        <v>0.625</v>
      </c>
      <c r="X5606" t="s">
        <v>51</v>
      </c>
      <c r="Y5606" t="s">
        <v>40</v>
      </c>
      <c r="Z5606">
        <v>8310</v>
      </c>
      <c r="AA5606">
        <v>4.33</v>
      </c>
      <c r="AB5606">
        <v>15.2</v>
      </c>
      <c r="AC5606">
        <v>40</v>
      </c>
      <c r="AD5606">
        <v>171274</v>
      </c>
      <c r="AE5606">
        <v>101.9</v>
      </c>
      <c r="AF5606">
        <v>32.200000000000003</v>
      </c>
      <c r="AG5606" t="s">
        <v>46</v>
      </c>
      <c r="AH5606" t="s">
        <v>42</v>
      </c>
      <c r="AI5606" t="s">
        <v>52</v>
      </c>
      <c r="AJ5606">
        <v>40</v>
      </c>
      <c r="AK5606">
        <v>512</v>
      </c>
      <c r="AL5606">
        <v>0.10829999999999999</v>
      </c>
      <c r="AM5606">
        <v>0.93930000000000002</v>
      </c>
      <c r="AN5606">
        <v>0.81789999999999996</v>
      </c>
      <c r="AO5606">
        <f>Data[[#This Row],[labeller_confidence_score]]-Data[[#This Row],[cytodiffusion_classification_confidence]]</f>
        <v>-0.12140000000000006</v>
      </c>
    </row>
    <row r="5607" spans="1:41" x14ac:dyDescent="0.3">
      <c r="A5607" t="s">
        <v>5680</v>
      </c>
      <c r="B5607" t="s">
        <v>89</v>
      </c>
      <c r="C5607">
        <v>1</v>
      </c>
      <c r="D5607" t="s">
        <v>38</v>
      </c>
      <c r="E5607">
        <v>12.81</v>
      </c>
      <c r="F5607">
        <v>61.5</v>
      </c>
      <c r="G5607">
        <v>0.54300000000000004</v>
      </c>
      <c r="H5607">
        <v>0.45200000000000001</v>
      </c>
      <c r="I5607">
        <f>Data[[#This Row],[nucleus_area_pct]]/Data[[#This Row],[cytoplasm_ratio]]</f>
        <v>136.06194690265485</v>
      </c>
      <c r="J5607">
        <v>0.78300000000000003</v>
      </c>
      <c r="K5607">
        <v>0.44900000000000001</v>
      </c>
      <c r="L5607">
        <v>5.1100000000000003</v>
      </c>
      <c r="M5607">
        <v>4.3</v>
      </c>
      <c r="N5607">
        <v>0.65600000000000003</v>
      </c>
      <c r="O5607">
        <v>436</v>
      </c>
      <c r="P5607">
        <v>67</v>
      </c>
      <c r="Q5607">
        <v>190</v>
      </c>
      <c r="R5607">
        <v>165</v>
      </c>
      <c r="S5607">
        <v>193</v>
      </c>
      <c r="T5607">
        <f>(Data[[#This Row],[mean_r]]/256)*100</f>
        <v>74.21875</v>
      </c>
      <c r="U5607">
        <f>(Data[[#This Row],[mean_g]]/256)*100</f>
        <v>64.453125</v>
      </c>
      <c r="V5607">
        <f>(Data[[#This Row],[mean_b]]/256)*100</f>
        <v>75.390625</v>
      </c>
      <c r="W5607">
        <v>0.80700000000000005</v>
      </c>
      <c r="X5607" t="s">
        <v>51</v>
      </c>
      <c r="Y5607" t="s">
        <v>40</v>
      </c>
      <c r="Z5607">
        <v>9643</v>
      </c>
      <c r="AA5607">
        <v>4.75</v>
      </c>
      <c r="AB5607">
        <v>15</v>
      </c>
      <c r="AC5607">
        <v>34.4</v>
      </c>
      <c r="AD5607">
        <v>165456</v>
      </c>
      <c r="AE5607">
        <v>82.4</v>
      </c>
      <c r="AF5607">
        <v>35.799999999999997</v>
      </c>
      <c r="AG5607" t="s">
        <v>46</v>
      </c>
      <c r="AH5607" t="s">
        <v>68</v>
      </c>
      <c r="AI5607" t="s">
        <v>56</v>
      </c>
      <c r="AJ5607">
        <v>40</v>
      </c>
      <c r="AK5607">
        <v>256</v>
      </c>
      <c r="AL5607">
        <v>0.78800000000000003</v>
      </c>
      <c r="AM5607">
        <v>0.62829999999999997</v>
      </c>
      <c r="AN5607">
        <v>0.877</v>
      </c>
      <c r="AO5607">
        <f>Data[[#This Row],[labeller_confidence_score]]-Data[[#This Row],[cytodiffusion_classification_confidence]]</f>
        <v>0.24870000000000003</v>
      </c>
    </row>
    <row r="5608" spans="1:41" x14ac:dyDescent="0.3">
      <c r="A5608" t="s">
        <v>5681</v>
      </c>
      <c r="B5608" t="s">
        <v>62</v>
      </c>
      <c r="C5608">
        <v>0</v>
      </c>
      <c r="D5608" t="s">
        <v>50</v>
      </c>
      <c r="E5608">
        <v>10.07</v>
      </c>
      <c r="F5608">
        <v>77.8</v>
      </c>
      <c r="G5608">
        <v>0.89400000000000002</v>
      </c>
      <c r="H5608">
        <v>0.27700000000000002</v>
      </c>
      <c r="I5608">
        <f>Data[[#This Row],[nucleus_area_pct]]/Data[[#This Row],[cytoplasm_ratio]]</f>
        <v>280.86642599277974</v>
      </c>
      <c r="J5608">
        <v>0.91100000000000003</v>
      </c>
      <c r="K5608">
        <v>0.13100000000000001</v>
      </c>
      <c r="L5608">
        <v>0.96</v>
      </c>
      <c r="M5608">
        <v>1.1000000000000001</v>
      </c>
      <c r="N5608">
        <v>0.99</v>
      </c>
      <c r="O5608">
        <v>282</v>
      </c>
      <c r="P5608">
        <v>56</v>
      </c>
      <c r="Q5608">
        <v>185</v>
      </c>
      <c r="R5608">
        <v>140</v>
      </c>
      <c r="S5608">
        <v>197</v>
      </c>
      <c r="T5608">
        <f>(Data[[#This Row],[mean_r]]/256)*100</f>
        <v>72.265625</v>
      </c>
      <c r="U5608">
        <f>(Data[[#This Row],[mean_g]]/256)*100</f>
        <v>54.6875</v>
      </c>
      <c r="V5608">
        <f>(Data[[#This Row],[mean_b]]/256)*100</f>
        <v>76.953125</v>
      </c>
      <c r="W5608">
        <v>0.76200000000000001</v>
      </c>
      <c r="X5608" t="s">
        <v>51</v>
      </c>
      <c r="Y5608" t="s">
        <v>40</v>
      </c>
      <c r="Z5608">
        <v>3281</v>
      </c>
      <c r="AA5608">
        <v>5.27</v>
      </c>
      <c r="AB5608">
        <v>16.399999999999999</v>
      </c>
      <c r="AC5608">
        <v>40.799999999999997</v>
      </c>
      <c r="AD5608">
        <v>258588</v>
      </c>
      <c r="AE5608">
        <v>95</v>
      </c>
      <c r="AF5608">
        <v>33.9</v>
      </c>
      <c r="AG5608" t="s">
        <v>46</v>
      </c>
      <c r="AH5608" t="s">
        <v>68</v>
      </c>
      <c r="AI5608" t="s">
        <v>43</v>
      </c>
      <c r="AJ5608">
        <v>100</v>
      </c>
      <c r="AK5608">
        <v>256</v>
      </c>
      <c r="AL5608">
        <v>7.1999999999999995E-2</v>
      </c>
      <c r="AM5608">
        <v>0.84709999999999996</v>
      </c>
      <c r="AN5608">
        <v>0.93479999999999996</v>
      </c>
      <c r="AO5608">
        <f>Data[[#This Row],[labeller_confidence_score]]-Data[[#This Row],[cytodiffusion_classification_confidence]]</f>
        <v>8.77E-2</v>
      </c>
    </row>
    <row r="5609" spans="1:41" x14ac:dyDescent="0.3">
      <c r="A5609" t="s">
        <v>5682</v>
      </c>
      <c r="B5609" t="s">
        <v>103</v>
      </c>
      <c r="C5609">
        <v>1</v>
      </c>
      <c r="D5609" t="s">
        <v>104</v>
      </c>
      <c r="E5609">
        <v>3.77</v>
      </c>
      <c r="F5609">
        <v>0</v>
      </c>
      <c r="G5609">
        <v>0</v>
      </c>
      <c r="H5609">
        <v>1</v>
      </c>
      <c r="I5609">
        <f>Data[[#This Row],[nucleus_area_pct]]/Data[[#This Row],[cytoplasm_ratio]]</f>
        <v>0</v>
      </c>
      <c r="J5609">
        <v>0.59499999999999997</v>
      </c>
      <c r="K5609">
        <v>0.871</v>
      </c>
      <c r="L5609">
        <v>0.89</v>
      </c>
      <c r="M5609">
        <v>1</v>
      </c>
      <c r="N5609">
        <v>0.85099999999999998</v>
      </c>
      <c r="O5609">
        <v>86</v>
      </c>
      <c r="P5609">
        <v>30</v>
      </c>
      <c r="Q5609">
        <v>230</v>
      </c>
      <c r="R5609">
        <v>113</v>
      </c>
      <c r="S5609">
        <v>117</v>
      </c>
      <c r="T5609">
        <f>(Data[[#This Row],[mean_r]]/256)*100</f>
        <v>89.84375</v>
      </c>
      <c r="U5609">
        <f>(Data[[#This Row],[mean_g]]/256)*100</f>
        <v>44.140625</v>
      </c>
      <c r="V5609">
        <f>(Data[[#This Row],[mean_b]]/256)*100</f>
        <v>45.703125</v>
      </c>
      <c r="W5609">
        <v>0.43</v>
      </c>
      <c r="X5609" t="s">
        <v>51</v>
      </c>
      <c r="Y5609" t="s">
        <v>40</v>
      </c>
      <c r="Z5609">
        <v>5878</v>
      </c>
      <c r="AA5609">
        <v>3.96</v>
      </c>
      <c r="AB5609">
        <v>13.1</v>
      </c>
      <c r="AC5609">
        <v>43.7</v>
      </c>
      <c r="AD5609">
        <v>78638</v>
      </c>
      <c r="AE5609">
        <v>93.7</v>
      </c>
      <c r="AF5609">
        <v>32.299999999999997</v>
      </c>
      <c r="AG5609" t="s">
        <v>64</v>
      </c>
      <c r="AH5609" t="s">
        <v>42</v>
      </c>
      <c r="AI5609" t="s">
        <v>56</v>
      </c>
      <c r="AJ5609">
        <v>100</v>
      </c>
      <c r="AK5609">
        <v>512</v>
      </c>
      <c r="AL5609">
        <v>0.84199999999999997</v>
      </c>
      <c r="AM5609">
        <v>0.60219999999999996</v>
      </c>
      <c r="AN5609">
        <v>0.68169999999999997</v>
      </c>
      <c r="AO5609">
        <f>Data[[#This Row],[labeller_confidence_score]]-Data[[#This Row],[cytodiffusion_classification_confidence]]</f>
        <v>7.9500000000000015E-2</v>
      </c>
    </row>
    <row r="5610" spans="1:41" x14ac:dyDescent="0.3">
      <c r="A5610" t="s">
        <v>5683</v>
      </c>
      <c r="B5610" t="s">
        <v>103</v>
      </c>
      <c r="C5610">
        <v>1</v>
      </c>
      <c r="D5610" t="s">
        <v>104</v>
      </c>
      <c r="E5610">
        <v>4.16</v>
      </c>
      <c r="F5610">
        <v>0</v>
      </c>
      <c r="G5610">
        <v>0</v>
      </c>
      <c r="H5610">
        <v>1</v>
      </c>
      <c r="I5610">
        <f>Data[[#This Row],[nucleus_area_pct]]/Data[[#This Row],[cytoplasm_ratio]]</f>
        <v>0</v>
      </c>
      <c r="J5610">
        <v>0.38900000000000001</v>
      </c>
      <c r="K5610">
        <v>0.97699999999999998</v>
      </c>
      <c r="L5610">
        <v>0.49</v>
      </c>
      <c r="M5610">
        <v>1</v>
      </c>
      <c r="N5610">
        <v>0.73499999999999999</v>
      </c>
      <c r="O5610">
        <v>105</v>
      </c>
      <c r="P5610">
        <v>37</v>
      </c>
      <c r="Q5610">
        <v>228</v>
      </c>
      <c r="R5610">
        <v>112</v>
      </c>
      <c r="S5610">
        <v>131</v>
      </c>
      <c r="T5610">
        <f>(Data[[#This Row],[mean_r]]/256)*100</f>
        <v>89.0625</v>
      </c>
      <c r="U5610">
        <f>(Data[[#This Row],[mean_g]]/256)*100</f>
        <v>43.75</v>
      </c>
      <c r="V5610">
        <f>(Data[[#This Row],[mean_b]]/256)*100</f>
        <v>51.171875</v>
      </c>
      <c r="W5610">
        <v>0.46899999999999997</v>
      </c>
      <c r="X5610" t="s">
        <v>63</v>
      </c>
      <c r="Y5610" t="s">
        <v>40</v>
      </c>
      <c r="Z5610">
        <v>5009</v>
      </c>
      <c r="AA5610">
        <v>4.1900000000000004</v>
      </c>
      <c r="AB5610">
        <v>12.7</v>
      </c>
      <c r="AC5610">
        <v>37.9</v>
      </c>
      <c r="AD5610">
        <v>256377</v>
      </c>
      <c r="AE5610">
        <v>103.2</v>
      </c>
      <c r="AF5610">
        <v>34.4</v>
      </c>
      <c r="AG5610" t="s">
        <v>46</v>
      </c>
      <c r="AH5610" t="s">
        <v>42</v>
      </c>
      <c r="AI5610" t="s">
        <v>43</v>
      </c>
      <c r="AJ5610">
        <v>60</v>
      </c>
      <c r="AK5610">
        <v>224</v>
      </c>
      <c r="AL5610">
        <v>0.7681</v>
      </c>
      <c r="AM5610">
        <v>0.79879999999999995</v>
      </c>
      <c r="AN5610">
        <v>0.63560000000000005</v>
      </c>
      <c r="AO5610">
        <f>Data[[#This Row],[labeller_confidence_score]]-Data[[#This Row],[cytodiffusion_classification_confidence]]</f>
        <v>-0.1631999999999999</v>
      </c>
    </row>
    <row r="5611" spans="1:41" x14ac:dyDescent="0.3">
      <c r="A5611" t="s">
        <v>5684</v>
      </c>
      <c r="B5611" t="s">
        <v>74</v>
      </c>
      <c r="C5611">
        <v>0</v>
      </c>
      <c r="D5611" t="s">
        <v>75</v>
      </c>
      <c r="E5611">
        <v>2.64</v>
      </c>
      <c r="F5611">
        <v>0</v>
      </c>
      <c r="G5611">
        <v>0</v>
      </c>
      <c r="H5611">
        <v>1</v>
      </c>
      <c r="I5611">
        <f>Data[[#This Row],[nucleus_area_pct]]/Data[[#This Row],[cytoplasm_ratio]]</f>
        <v>0</v>
      </c>
      <c r="J5611">
        <v>0.78</v>
      </c>
      <c r="K5611">
        <v>0.27800000000000002</v>
      </c>
      <c r="L5611">
        <v>2.5499999999999998</v>
      </c>
      <c r="M5611">
        <v>1</v>
      </c>
      <c r="N5611">
        <v>0.74299999999999999</v>
      </c>
      <c r="O5611">
        <v>37</v>
      </c>
      <c r="P5611">
        <v>13</v>
      </c>
      <c r="Q5611">
        <v>205</v>
      </c>
      <c r="R5611">
        <v>157</v>
      </c>
      <c r="S5611">
        <v>168</v>
      </c>
      <c r="T5611">
        <f>(Data[[#This Row],[mean_r]]/256)*100</f>
        <v>80.078125</v>
      </c>
      <c r="U5611">
        <f>(Data[[#This Row],[mean_g]]/256)*100</f>
        <v>61.328125</v>
      </c>
      <c r="V5611">
        <f>(Data[[#This Row],[mean_b]]/256)*100</f>
        <v>65.625</v>
      </c>
      <c r="W5611">
        <v>0.55800000000000005</v>
      </c>
      <c r="X5611" t="s">
        <v>63</v>
      </c>
      <c r="Y5611" t="s">
        <v>40</v>
      </c>
      <c r="Z5611">
        <v>7698</v>
      </c>
      <c r="AA5611">
        <v>5.46</v>
      </c>
      <c r="AB5611">
        <v>15.7</v>
      </c>
      <c r="AC5611">
        <v>40.299999999999997</v>
      </c>
      <c r="AD5611">
        <v>183315</v>
      </c>
      <c r="AE5611">
        <v>110.2</v>
      </c>
      <c r="AF5611">
        <v>32.4</v>
      </c>
      <c r="AG5611" t="s">
        <v>64</v>
      </c>
      <c r="AH5611" t="s">
        <v>42</v>
      </c>
      <c r="AI5611" t="s">
        <v>56</v>
      </c>
      <c r="AJ5611">
        <v>60</v>
      </c>
      <c r="AK5611">
        <v>360</v>
      </c>
      <c r="AL5611">
        <v>7.9200000000000007E-2</v>
      </c>
      <c r="AM5611">
        <v>0.99170000000000003</v>
      </c>
      <c r="AN5611">
        <v>0.92069999999999996</v>
      </c>
      <c r="AO5611">
        <f>Data[[#This Row],[labeller_confidence_score]]-Data[[#This Row],[cytodiffusion_classification_confidence]]</f>
        <v>-7.1000000000000063E-2</v>
      </c>
    </row>
    <row r="5612" spans="1:41" x14ac:dyDescent="0.3">
      <c r="A5612" t="s">
        <v>5685</v>
      </c>
      <c r="B5612" t="s">
        <v>62</v>
      </c>
      <c r="C5612">
        <v>0</v>
      </c>
      <c r="D5612" t="s">
        <v>50</v>
      </c>
      <c r="E5612">
        <v>9.9600000000000009</v>
      </c>
      <c r="F5612">
        <v>76</v>
      </c>
      <c r="G5612">
        <v>0.78300000000000003</v>
      </c>
      <c r="H5612">
        <v>0.23499999999999999</v>
      </c>
      <c r="I5612">
        <f>Data[[#This Row],[nucleus_area_pct]]/Data[[#This Row],[cytoplasm_ratio]]</f>
        <v>323.40425531914894</v>
      </c>
      <c r="J5612">
        <v>0.873</v>
      </c>
      <c r="K5612">
        <v>0.28599999999999998</v>
      </c>
      <c r="L5612">
        <v>1.07</v>
      </c>
      <c r="M5612">
        <v>1</v>
      </c>
      <c r="N5612">
        <v>0.89700000000000002</v>
      </c>
      <c r="O5612">
        <v>248</v>
      </c>
      <c r="P5612">
        <v>66</v>
      </c>
      <c r="Q5612">
        <v>181</v>
      </c>
      <c r="R5612">
        <v>147</v>
      </c>
      <c r="S5612">
        <v>193</v>
      </c>
      <c r="T5612">
        <f>(Data[[#This Row],[mean_r]]/256)*100</f>
        <v>70.703125</v>
      </c>
      <c r="U5612">
        <f>(Data[[#This Row],[mean_g]]/256)*100</f>
        <v>57.421875</v>
      </c>
      <c r="V5612">
        <f>(Data[[#This Row],[mean_b]]/256)*100</f>
        <v>75.390625</v>
      </c>
      <c r="W5612">
        <v>0.77200000000000002</v>
      </c>
      <c r="X5612" t="s">
        <v>63</v>
      </c>
      <c r="Y5612" t="s">
        <v>45</v>
      </c>
      <c r="Z5612">
        <v>4802</v>
      </c>
      <c r="AA5612">
        <v>4.0999999999999996</v>
      </c>
      <c r="AB5612">
        <v>13.2</v>
      </c>
      <c r="AC5612">
        <v>50.7</v>
      </c>
      <c r="AD5612">
        <v>222477</v>
      </c>
      <c r="AE5612">
        <v>86.6</v>
      </c>
      <c r="AF5612">
        <v>35.4</v>
      </c>
      <c r="AG5612" t="s">
        <v>41</v>
      </c>
      <c r="AH5612" t="s">
        <v>68</v>
      </c>
      <c r="AI5612" t="s">
        <v>52</v>
      </c>
      <c r="AJ5612">
        <v>100</v>
      </c>
      <c r="AK5612">
        <v>256</v>
      </c>
      <c r="AL5612">
        <v>0.10340000000000001</v>
      </c>
      <c r="AM5612">
        <v>0.99080000000000001</v>
      </c>
      <c r="AN5612">
        <v>0.82289999999999996</v>
      </c>
      <c r="AO5612">
        <f>Data[[#This Row],[labeller_confidence_score]]-Data[[#This Row],[cytodiffusion_classification_confidence]]</f>
        <v>-0.16790000000000005</v>
      </c>
    </row>
    <row r="5613" spans="1:41" x14ac:dyDescent="0.3">
      <c r="A5613" t="s">
        <v>5686</v>
      </c>
      <c r="B5613" t="s">
        <v>54</v>
      </c>
      <c r="C5613">
        <v>0</v>
      </c>
      <c r="D5613" t="s">
        <v>54</v>
      </c>
      <c r="E5613">
        <v>7.11</v>
      </c>
      <c r="F5613">
        <v>0</v>
      </c>
      <c r="G5613">
        <v>0</v>
      </c>
      <c r="H5613">
        <v>1</v>
      </c>
      <c r="I5613">
        <f>Data[[#This Row],[nucleus_area_pct]]/Data[[#This Row],[cytoplasm_ratio]]</f>
        <v>0</v>
      </c>
      <c r="J5613">
        <v>0.874</v>
      </c>
      <c r="K5613">
        <v>0.17</v>
      </c>
      <c r="L5613">
        <v>0.35</v>
      </c>
      <c r="M5613">
        <v>1</v>
      </c>
      <c r="N5613">
        <v>0.90600000000000003</v>
      </c>
      <c r="O5613">
        <v>210</v>
      </c>
      <c r="P5613">
        <v>52</v>
      </c>
      <c r="Q5613">
        <v>216</v>
      </c>
      <c r="R5613">
        <v>140</v>
      </c>
      <c r="S5613">
        <v>144</v>
      </c>
      <c r="T5613">
        <f>(Data[[#This Row],[mean_r]]/256)*100</f>
        <v>84.375</v>
      </c>
      <c r="U5613">
        <f>(Data[[#This Row],[mean_g]]/256)*100</f>
        <v>54.6875</v>
      </c>
      <c r="V5613">
        <f>(Data[[#This Row],[mean_b]]/256)*100</f>
        <v>56.25</v>
      </c>
      <c r="W5613">
        <v>0.52900000000000003</v>
      </c>
      <c r="X5613" t="s">
        <v>39</v>
      </c>
      <c r="Y5613" t="s">
        <v>45</v>
      </c>
      <c r="Z5613">
        <v>10011</v>
      </c>
      <c r="AA5613">
        <v>6.68</v>
      </c>
      <c r="AB5613">
        <v>12.1</v>
      </c>
      <c r="AC5613">
        <v>46.9</v>
      </c>
      <c r="AD5613">
        <v>313294</v>
      </c>
      <c r="AE5613">
        <v>93</v>
      </c>
      <c r="AF5613">
        <v>33.9</v>
      </c>
      <c r="AG5613" t="s">
        <v>41</v>
      </c>
      <c r="AH5613" t="s">
        <v>42</v>
      </c>
      <c r="AI5613" t="s">
        <v>43</v>
      </c>
      <c r="AJ5613">
        <v>60</v>
      </c>
      <c r="AK5613">
        <v>360</v>
      </c>
      <c r="AL5613">
        <v>0.13089999999999999</v>
      </c>
      <c r="AM5613">
        <v>0.98499999999999999</v>
      </c>
      <c r="AN5613">
        <v>0.97330000000000005</v>
      </c>
      <c r="AO5613">
        <f>Data[[#This Row],[labeller_confidence_score]]-Data[[#This Row],[cytodiffusion_classification_confidence]]</f>
        <v>-1.1699999999999933E-2</v>
      </c>
    </row>
    <row r="5614" spans="1:41" x14ac:dyDescent="0.3">
      <c r="A5614" t="s">
        <v>5687</v>
      </c>
      <c r="B5614" t="s">
        <v>133</v>
      </c>
      <c r="C5614">
        <v>1</v>
      </c>
      <c r="D5614" t="s">
        <v>104</v>
      </c>
      <c r="E5614">
        <v>8.3000000000000007</v>
      </c>
      <c r="F5614">
        <v>0</v>
      </c>
      <c r="G5614">
        <v>0</v>
      </c>
      <c r="H5614">
        <v>1</v>
      </c>
      <c r="I5614">
        <f>Data[[#This Row],[nucleus_area_pct]]/Data[[#This Row],[cytoplasm_ratio]]</f>
        <v>0</v>
      </c>
      <c r="J5614">
        <v>0.63700000000000001</v>
      </c>
      <c r="K5614">
        <v>0.68200000000000005</v>
      </c>
      <c r="L5614">
        <v>0.61</v>
      </c>
      <c r="M5614">
        <v>1</v>
      </c>
      <c r="N5614">
        <v>0.84299999999999997</v>
      </c>
      <c r="O5614">
        <v>217</v>
      </c>
      <c r="P5614">
        <v>59</v>
      </c>
      <c r="Q5614">
        <v>215</v>
      </c>
      <c r="R5614">
        <v>129</v>
      </c>
      <c r="S5614">
        <v>125</v>
      </c>
      <c r="T5614">
        <f>(Data[[#This Row],[mean_r]]/256)*100</f>
        <v>83.984375</v>
      </c>
      <c r="U5614">
        <f>(Data[[#This Row],[mean_g]]/256)*100</f>
        <v>50.390625</v>
      </c>
      <c r="V5614">
        <f>(Data[[#This Row],[mean_b]]/256)*100</f>
        <v>48.828125</v>
      </c>
      <c r="W5614">
        <v>0.443</v>
      </c>
      <c r="X5614" t="s">
        <v>51</v>
      </c>
      <c r="Y5614" t="s">
        <v>40</v>
      </c>
      <c r="Z5614">
        <v>7447</v>
      </c>
      <c r="AA5614">
        <v>3.44</v>
      </c>
      <c r="AB5614">
        <v>11.8</v>
      </c>
      <c r="AC5614">
        <v>37</v>
      </c>
      <c r="AD5614">
        <v>441012</v>
      </c>
      <c r="AE5614">
        <v>93.5</v>
      </c>
      <c r="AF5614">
        <v>32.700000000000003</v>
      </c>
      <c r="AG5614" t="s">
        <v>64</v>
      </c>
      <c r="AH5614" t="s">
        <v>42</v>
      </c>
      <c r="AI5614" t="s">
        <v>52</v>
      </c>
      <c r="AJ5614">
        <v>100</v>
      </c>
      <c r="AK5614">
        <v>360</v>
      </c>
      <c r="AL5614">
        <v>0.6583</v>
      </c>
      <c r="AM5614">
        <v>0.83120000000000005</v>
      </c>
      <c r="AN5614">
        <v>0.76229999999999998</v>
      </c>
      <c r="AO5614">
        <f>Data[[#This Row],[labeller_confidence_score]]-Data[[#This Row],[cytodiffusion_classification_confidence]]</f>
        <v>-6.8900000000000072E-2</v>
      </c>
    </row>
    <row r="5615" spans="1:41" x14ac:dyDescent="0.3">
      <c r="A5615" t="s">
        <v>5688</v>
      </c>
      <c r="B5615" t="s">
        <v>62</v>
      </c>
      <c r="C5615">
        <v>0</v>
      </c>
      <c r="D5615" t="s">
        <v>50</v>
      </c>
      <c r="E5615">
        <v>9.17</v>
      </c>
      <c r="F5615">
        <v>83.7</v>
      </c>
      <c r="G5615">
        <v>0.79500000000000004</v>
      </c>
      <c r="H5615">
        <v>0.16600000000000001</v>
      </c>
      <c r="I5615">
        <f>Data[[#This Row],[nucleus_area_pct]]/Data[[#This Row],[cytoplasm_ratio]]</f>
        <v>504.2168674698795</v>
      </c>
      <c r="J5615">
        <v>0.90300000000000002</v>
      </c>
      <c r="K5615">
        <v>0.14099999999999999</v>
      </c>
      <c r="L5615">
        <v>1.08</v>
      </c>
      <c r="M5615">
        <v>1</v>
      </c>
      <c r="N5615">
        <v>0.88800000000000001</v>
      </c>
      <c r="O5615">
        <v>259</v>
      </c>
      <c r="P5615">
        <v>51</v>
      </c>
      <c r="Q5615">
        <v>213</v>
      </c>
      <c r="R5615">
        <v>167</v>
      </c>
      <c r="S5615">
        <v>210</v>
      </c>
      <c r="T5615">
        <f>(Data[[#This Row],[mean_r]]/256)*100</f>
        <v>83.203125</v>
      </c>
      <c r="U5615">
        <f>(Data[[#This Row],[mean_g]]/256)*100</f>
        <v>65.234375</v>
      </c>
      <c r="V5615">
        <f>(Data[[#This Row],[mean_b]]/256)*100</f>
        <v>82.03125</v>
      </c>
      <c r="W5615">
        <v>0.70899999999999996</v>
      </c>
      <c r="X5615" t="s">
        <v>51</v>
      </c>
      <c r="Y5615" t="s">
        <v>45</v>
      </c>
      <c r="Z5615">
        <v>5915</v>
      </c>
      <c r="AA5615">
        <v>5.83</v>
      </c>
      <c r="AB5615">
        <v>15.1</v>
      </c>
      <c r="AC5615">
        <v>35</v>
      </c>
      <c r="AD5615">
        <v>185896</v>
      </c>
      <c r="AE5615">
        <v>104.2</v>
      </c>
      <c r="AF5615">
        <v>30.7</v>
      </c>
      <c r="AG5615" t="s">
        <v>46</v>
      </c>
      <c r="AH5615" t="s">
        <v>47</v>
      </c>
      <c r="AI5615" t="s">
        <v>43</v>
      </c>
      <c r="AJ5615">
        <v>100</v>
      </c>
      <c r="AK5615">
        <v>360</v>
      </c>
      <c r="AL5615">
        <v>4.6100000000000002E-2</v>
      </c>
      <c r="AM5615">
        <v>0.84840000000000004</v>
      </c>
      <c r="AN5615">
        <v>0.8639</v>
      </c>
      <c r="AO5615">
        <f>Data[[#This Row],[labeller_confidence_score]]-Data[[#This Row],[cytodiffusion_classification_confidence]]</f>
        <v>1.5499999999999958E-2</v>
      </c>
    </row>
    <row r="5616" spans="1:41" x14ac:dyDescent="0.3">
      <c r="A5616" t="s">
        <v>5689</v>
      </c>
      <c r="B5616" t="s">
        <v>60</v>
      </c>
      <c r="C5616">
        <v>0</v>
      </c>
      <c r="D5616" t="s">
        <v>50</v>
      </c>
      <c r="E5616">
        <v>15.5</v>
      </c>
      <c r="F5616">
        <v>62.2</v>
      </c>
      <c r="G5616">
        <v>0.45200000000000001</v>
      </c>
      <c r="H5616">
        <v>0.53700000000000003</v>
      </c>
      <c r="I5616">
        <f>Data[[#This Row],[nucleus_area_pct]]/Data[[#This Row],[cytoplasm_ratio]]</f>
        <v>115.82867783985103</v>
      </c>
      <c r="J5616">
        <v>0.63</v>
      </c>
      <c r="K5616">
        <v>0.30099999999999999</v>
      </c>
      <c r="L5616">
        <v>2.0099999999999998</v>
      </c>
      <c r="M5616">
        <v>1.2</v>
      </c>
      <c r="N5616">
        <v>0.72099999999999997</v>
      </c>
      <c r="O5616">
        <v>536</v>
      </c>
      <c r="P5616">
        <v>89</v>
      </c>
      <c r="Q5616">
        <v>186</v>
      </c>
      <c r="R5616">
        <v>186</v>
      </c>
      <c r="S5616">
        <v>183</v>
      </c>
      <c r="T5616">
        <f>(Data[[#This Row],[mean_r]]/256)*100</f>
        <v>72.65625</v>
      </c>
      <c r="U5616">
        <f>(Data[[#This Row],[mean_g]]/256)*100</f>
        <v>72.65625</v>
      </c>
      <c r="V5616">
        <f>(Data[[#This Row],[mean_b]]/256)*100</f>
        <v>71.484375</v>
      </c>
      <c r="W5616">
        <v>0.58799999999999997</v>
      </c>
      <c r="X5616" t="s">
        <v>51</v>
      </c>
      <c r="Y5616" t="s">
        <v>40</v>
      </c>
      <c r="Z5616">
        <v>9627</v>
      </c>
      <c r="AA5616">
        <v>4</v>
      </c>
      <c r="AB5616">
        <v>13.3</v>
      </c>
      <c r="AC5616">
        <v>39</v>
      </c>
      <c r="AD5616">
        <v>166970</v>
      </c>
      <c r="AE5616">
        <v>109.4</v>
      </c>
      <c r="AF5616">
        <v>35.1</v>
      </c>
      <c r="AG5616" t="s">
        <v>46</v>
      </c>
      <c r="AH5616" t="s">
        <v>47</v>
      </c>
      <c r="AI5616" t="s">
        <v>43</v>
      </c>
      <c r="AJ5616">
        <v>100</v>
      </c>
      <c r="AK5616">
        <v>512</v>
      </c>
      <c r="AL5616">
        <v>0.2135</v>
      </c>
      <c r="AM5616">
        <v>0.93079999999999996</v>
      </c>
      <c r="AN5616">
        <v>0.92369999999999997</v>
      </c>
      <c r="AO5616">
        <f>Data[[#This Row],[labeller_confidence_score]]-Data[[#This Row],[cytodiffusion_classification_confidence]]</f>
        <v>-7.0999999999999952E-3</v>
      </c>
    </row>
    <row r="5617" spans="1:41" x14ac:dyDescent="0.3">
      <c r="A5617" t="s">
        <v>5690</v>
      </c>
      <c r="B5617" t="s">
        <v>62</v>
      </c>
      <c r="C5617">
        <v>0</v>
      </c>
      <c r="D5617" t="s">
        <v>50</v>
      </c>
      <c r="E5617">
        <v>9.2899999999999991</v>
      </c>
      <c r="F5617">
        <v>75.8</v>
      </c>
      <c r="G5617">
        <v>0.77600000000000002</v>
      </c>
      <c r="H5617">
        <v>0.185</v>
      </c>
      <c r="I5617">
        <f>Data[[#This Row],[nucleus_area_pct]]/Data[[#This Row],[cytoplasm_ratio]]</f>
        <v>409.72972972972974</v>
      </c>
      <c r="J5617">
        <v>0.90800000000000003</v>
      </c>
      <c r="K5617">
        <v>0.154</v>
      </c>
      <c r="L5617">
        <v>0.92</v>
      </c>
      <c r="M5617">
        <v>1.1000000000000001</v>
      </c>
      <c r="N5617">
        <v>0.89100000000000001</v>
      </c>
      <c r="O5617">
        <v>309</v>
      </c>
      <c r="P5617">
        <v>58</v>
      </c>
      <c r="Q5617">
        <v>199</v>
      </c>
      <c r="R5617">
        <v>163</v>
      </c>
      <c r="S5617">
        <v>172</v>
      </c>
      <c r="T5617">
        <f>(Data[[#This Row],[mean_r]]/256)*100</f>
        <v>77.734375</v>
      </c>
      <c r="U5617">
        <f>(Data[[#This Row],[mean_g]]/256)*100</f>
        <v>63.671875</v>
      </c>
      <c r="V5617">
        <f>(Data[[#This Row],[mean_b]]/256)*100</f>
        <v>67.1875</v>
      </c>
      <c r="W5617">
        <v>0.747</v>
      </c>
      <c r="X5617" t="s">
        <v>51</v>
      </c>
      <c r="Y5617" t="s">
        <v>45</v>
      </c>
      <c r="Z5617">
        <v>8381</v>
      </c>
      <c r="AA5617">
        <v>3.98</v>
      </c>
      <c r="AB5617">
        <v>12.3</v>
      </c>
      <c r="AC5617">
        <v>29</v>
      </c>
      <c r="AD5617">
        <v>270351</v>
      </c>
      <c r="AE5617">
        <v>92.2</v>
      </c>
      <c r="AF5617">
        <v>33</v>
      </c>
      <c r="AG5617" t="s">
        <v>41</v>
      </c>
      <c r="AH5617" t="s">
        <v>42</v>
      </c>
      <c r="AI5617" t="s">
        <v>52</v>
      </c>
      <c r="AJ5617">
        <v>60</v>
      </c>
      <c r="AK5617">
        <v>224</v>
      </c>
      <c r="AL5617">
        <v>9.3299999999999994E-2</v>
      </c>
      <c r="AM5617">
        <v>1</v>
      </c>
      <c r="AN5617">
        <v>0.9466</v>
      </c>
      <c r="AO5617">
        <f>Data[[#This Row],[labeller_confidence_score]]-Data[[#This Row],[cytodiffusion_classification_confidence]]</f>
        <v>-5.3400000000000003E-2</v>
      </c>
    </row>
    <row r="5618" spans="1:41" x14ac:dyDescent="0.3">
      <c r="A5618" t="s">
        <v>5691</v>
      </c>
      <c r="B5618" t="s">
        <v>54</v>
      </c>
      <c r="C5618">
        <v>0</v>
      </c>
      <c r="D5618" t="s">
        <v>54</v>
      </c>
      <c r="E5618">
        <v>7.47</v>
      </c>
      <c r="F5618">
        <v>0</v>
      </c>
      <c r="G5618">
        <v>0</v>
      </c>
      <c r="H5618">
        <v>1</v>
      </c>
      <c r="I5618">
        <f>Data[[#This Row],[nucleus_area_pct]]/Data[[#This Row],[cytoplasm_ratio]]</f>
        <v>0</v>
      </c>
      <c r="J5618">
        <v>0.96799999999999997</v>
      </c>
      <c r="K5618">
        <v>0.122</v>
      </c>
      <c r="L5618">
        <v>0.6</v>
      </c>
      <c r="M5618">
        <v>1</v>
      </c>
      <c r="N5618">
        <v>0.97</v>
      </c>
      <c r="O5618">
        <v>188</v>
      </c>
      <c r="P5618">
        <v>48</v>
      </c>
      <c r="Q5618">
        <v>231</v>
      </c>
      <c r="R5618">
        <v>122</v>
      </c>
      <c r="S5618">
        <v>118</v>
      </c>
      <c r="T5618">
        <f>(Data[[#This Row],[mean_r]]/256)*100</f>
        <v>90.234375</v>
      </c>
      <c r="U5618">
        <f>(Data[[#This Row],[mean_g]]/256)*100</f>
        <v>47.65625</v>
      </c>
      <c r="V5618">
        <f>(Data[[#This Row],[mean_b]]/256)*100</f>
        <v>46.09375</v>
      </c>
      <c r="W5618">
        <v>0.48799999999999999</v>
      </c>
      <c r="X5618" t="s">
        <v>51</v>
      </c>
      <c r="Y5618" t="s">
        <v>45</v>
      </c>
      <c r="Z5618">
        <v>3172</v>
      </c>
      <c r="AA5618">
        <v>3.75</v>
      </c>
      <c r="AB5618">
        <v>12.5</v>
      </c>
      <c r="AC5618">
        <v>39.9</v>
      </c>
      <c r="AD5618">
        <v>283953</v>
      </c>
      <c r="AE5618">
        <v>92</v>
      </c>
      <c r="AF5618">
        <v>34.5</v>
      </c>
      <c r="AG5618" t="s">
        <v>46</v>
      </c>
      <c r="AH5618" t="s">
        <v>42</v>
      </c>
      <c r="AI5618" t="s">
        <v>52</v>
      </c>
      <c r="AJ5618">
        <v>100</v>
      </c>
      <c r="AK5618">
        <v>360</v>
      </c>
      <c r="AL5618">
        <v>0.12230000000000001</v>
      </c>
      <c r="AM5618">
        <v>0.77280000000000004</v>
      </c>
      <c r="AN5618">
        <v>0.94</v>
      </c>
      <c r="AO5618">
        <f>Data[[#This Row],[labeller_confidence_score]]-Data[[#This Row],[cytodiffusion_classification_confidence]]</f>
        <v>0.1671999999999999</v>
      </c>
    </row>
    <row r="5619" spans="1:41" x14ac:dyDescent="0.3">
      <c r="A5619" t="s">
        <v>5692</v>
      </c>
      <c r="B5619" t="s">
        <v>60</v>
      </c>
      <c r="C5619">
        <v>0</v>
      </c>
      <c r="D5619" t="s">
        <v>50</v>
      </c>
      <c r="E5619">
        <v>17.64</v>
      </c>
      <c r="F5619">
        <v>65.400000000000006</v>
      </c>
      <c r="G5619">
        <v>0.53700000000000003</v>
      </c>
      <c r="H5619">
        <v>0.247</v>
      </c>
      <c r="I5619">
        <f>Data[[#This Row],[nucleus_area_pct]]/Data[[#This Row],[cytoplasm_ratio]]</f>
        <v>264.77732793522267</v>
      </c>
      <c r="J5619">
        <v>0.64500000000000002</v>
      </c>
      <c r="K5619">
        <v>0.64800000000000002</v>
      </c>
      <c r="L5619">
        <v>2.39</v>
      </c>
      <c r="M5619">
        <v>1.3</v>
      </c>
      <c r="N5619">
        <v>0.71699999999999997</v>
      </c>
      <c r="O5619">
        <v>514</v>
      </c>
      <c r="P5619">
        <v>86</v>
      </c>
      <c r="Q5619">
        <v>213</v>
      </c>
      <c r="R5619">
        <v>134</v>
      </c>
      <c r="S5619">
        <v>205</v>
      </c>
      <c r="T5619">
        <f>(Data[[#This Row],[mean_r]]/256)*100</f>
        <v>83.203125</v>
      </c>
      <c r="U5619">
        <f>(Data[[#This Row],[mean_g]]/256)*100</f>
        <v>52.34375</v>
      </c>
      <c r="V5619">
        <f>(Data[[#This Row],[mean_b]]/256)*100</f>
        <v>80.078125</v>
      </c>
      <c r="W5619">
        <v>0.66700000000000004</v>
      </c>
      <c r="X5619" t="s">
        <v>51</v>
      </c>
      <c r="Y5619" t="s">
        <v>45</v>
      </c>
      <c r="Z5619">
        <v>10039</v>
      </c>
      <c r="AA5619">
        <v>4.75</v>
      </c>
      <c r="AB5619">
        <v>15.4</v>
      </c>
      <c r="AC5619">
        <v>33.799999999999997</v>
      </c>
      <c r="AD5619">
        <v>205911</v>
      </c>
      <c r="AE5619">
        <v>98.3</v>
      </c>
      <c r="AF5619">
        <v>34.9</v>
      </c>
      <c r="AG5619" t="s">
        <v>64</v>
      </c>
      <c r="AH5619" t="s">
        <v>47</v>
      </c>
      <c r="AI5619" t="s">
        <v>56</v>
      </c>
      <c r="AJ5619">
        <v>100</v>
      </c>
      <c r="AK5619">
        <v>360</v>
      </c>
      <c r="AL5619">
        <v>7.2499999999999995E-2</v>
      </c>
      <c r="AM5619">
        <v>0.86990000000000001</v>
      </c>
      <c r="AN5619">
        <v>0.90229999999999999</v>
      </c>
      <c r="AO5619">
        <f>Data[[#This Row],[labeller_confidence_score]]-Data[[#This Row],[cytodiffusion_classification_confidence]]</f>
        <v>3.2399999999999984E-2</v>
      </c>
    </row>
    <row r="5620" spans="1:41" x14ac:dyDescent="0.3">
      <c r="A5620" t="s">
        <v>5693</v>
      </c>
      <c r="B5620" t="s">
        <v>81</v>
      </c>
      <c r="C5620">
        <v>1</v>
      </c>
      <c r="D5620" t="s">
        <v>82</v>
      </c>
      <c r="E5620">
        <v>14.04</v>
      </c>
      <c r="F5620">
        <v>86</v>
      </c>
      <c r="G5620">
        <v>0.39500000000000002</v>
      </c>
      <c r="H5620">
        <v>0.14299999999999999</v>
      </c>
      <c r="I5620">
        <f>Data[[#This Row],[nucleus_area_pct]]/Data[[#This Row],[cytoplasm_ratio]]</f>
        <v>601.3986013986015</v>
      </c>
      <c r="J5620">
        <v>0.82</v>
      </c>
      <c r="K5620">
        <v>0.191</v>
      </c>
      <c r="L5620">
        <v>0.71</v>
      </c>
      <c r="M5620">
        <v>1</v>
      </c>
      <c r="N5620">
        <v>0.89100000000000001</v>
      </c>
      <c r="O5620">
        <v>768</v>
      </c>
      <c r="P5620">
        <v>88</v>
      </c>
      <c r="Q5620">
        <v>190</v>
      </c>
      <c r="R5620">
        <v>180</v>
      </c>
      <c r="S5620">
        <v>176</v>
      </c>
      <c r="T5620">
        <f>(Data[[#This Row],[mean_r]]/256)*100</f>
        <v>74.21875</v>
      </c>
      <c r="U5620">
        <f>(Data[[#This Row],[mean_g]]/256)*100</f>
        <v>70.3125</v>
      </c>
      <c r="V5620">
        <f>(Data[[#This Row],[mean_b]]/256)*100</f>
        <v>68.75</v>
      </c>
      <c r="W5620">
        <v>0.66400000000000003</v>
      </c>
      <c r="X5620" t="s">
        <v>51</v>
      </c>
      <c r="Y5620" t="s">
        <v>45</v>
      </c>
      <c r="Z5620">
        <v>11076</v>
      </c>
      <c r="AA5620">
        <v>5.31</v>
      </c>
      <c r="AB5620">
        <v>11.9</v>
      </c>
      <c r="AC5620">
        <v>40.5</v>
      </c>
      <c r="AD5620">
        <v>277706</v>
      </c>
      <c r="AE5620">
        <v>84.5</v>
      </c>
      <c r="AF5620">
        <v>34.299999999999997</v>
      </c>
      <c r="AG5620" t="s">
        <v>64</v>
      </c>
      <c r="AH5620" t="s">
        <v>47</v>
      </c>
      <c r="AI5620" t="s">
        <v>52</v>
      </c>
      <c r="AJ5620">
        <v>40</v>
      </c>
      <c r="AK5620">
        <v>360</v>
      </c>
      <c r="AL5620">
        <v>0.74019999999999997</v>
      </c>
      <c r="AM5620">
        <v>0.79930000000000001</v>
      </c>
      <c r="AN5620">
        <v>0.66549999999999998</v>
      </c>
      <c r="AO5620">
        <f>Data[[#This Row],[labeller_confidence_score]]-Data[[#This Row],[cytodiffusion_classification_confidence]]</f>
        <v>-0.13380000000000003</v>
      </c>
    </row>
    <row r="5621" spans="1:41" x14ac:dyDescent="0.3">
      <c r="A5621" t="s">
        <v>5694</v>
      </c>
      <c r="B5621" t="s">
        <v>66</v>
      </c>
      <c r="C5621">
        <v>1</v>
      </c>
      <c r="D5621" t="s">
        <v>67</v>
      </c>
      <c r="E5621">
        <v>10.37</v>
      </c>
      <c r="F5621">
        <v>92.5</v>
      </c>
      <c r="G5621">
        <v>0.88400000000000001</v>
      </c>
      <c r="H5621">
        <v>8.4000000000000005E-2</v>
      </c>
      <c r="I5621">
        <f>Data[[#This Row],[nucleus_area_pct]]/Data[[#This Row],[cytoplasm_ratio]]</f>
        <v>1101.1904761904761</v>
      </c>
      <c r="J5621">
        <v>0.22600000000000001</v>
      </c>
      <c r="K5621">
        <v>0.41799999999999998</v>
      </c>
      <c r="L5621">
        <v>0.84</v>
      </c>
      <c r="M5621">
        <v>1</v>
      </c>
      <c r="N5621">
        <v>0.57199999999999995</v>
      </c>
      <c r="O5621">
        <v>475</v>
      </c>
      <c r="P5621">
        <v>73</v>
      </c>
      <c r="Q5621">
        <v>200</v>
      </c>
      <c r="R5621">
        <v>133</v>
      </c>
      <c r="S5621">
        <v>230</v>
      </c>
      <c r="T5621">
        <f>(Data[[#This Row],[mean_r]]/256)*100</f>
        <v>78.125</v>
      </c>
      <c r="U5621">
        <f>(Data[[#This Row],[mean_g]]/256)*100</f>
        <v>51.953125</v>
      </c>
      <c r="V5621">
        <f>(Data[[#This Row],[mean_b]]/256)*100</f>
        <v>89.84375</v>
      </c>
      <c r="W5621">
        <v>0.71</v>
      </c>
      <c r="X5621" t="s">
        <v>51</v>
      </c>
      <c r="Y5621" t="s">
        <v>45</v>
      </c>
      <c r="Z5621">
        <v>5319</v>
      </c>
      <c r="AA5621">
        <v>4.5599999999999996</v>
      </c>
      <c r="AB5621">
        <v>10.199999999999999</v>
      </c>
      <c r="AC5621">
        <v>39.1</v>
      </c>
      <c r="AD5621">
        <v>165839</v>
      </c>
      <c r="AE5621">
        <v>90.3</v>
      </c>
      <c r="AF5621">
        <v>33</v>
      </c>
      <c r="AG5621" t="s">
        <v>46</v>
      </c>
      <c r="AH5621" t="s">
        <v>47</v>
      </c>
      <c r="AI5621" t="s">
        <v>52</v>
      </c>
      <c r="AJ5621">
        <v>100</v>
      </c>
      <c r="AK5621">
        <v>512</v>
      </c>
      <c r="AL5621">
        <v>0.88629999999999998</v>
      </c>
      <c r="AM5621">
        <v>0.69240000000000002</v>
      </c>
      <c r="AN5621">
        <v>0.86729999999999996</v>
      </c>
      <c r="AO5621">
        <f>Data[[#This Row],[labeller_confidence_score]]-Data[[#This Row],[cytodiffusion_classification_confidence]]</f>
        <v>0.17489999999999994</v>
      </c>
    </row>
    <row r="5622" spans="1:41" x14ac:dyDescent="0.3">
      <c r="A5622" t="s">
        <v>5695</v>
      </c>
      <c r="B5622" t="s">
        <v>54</v>
      </c>
      <c r="C5622">
        <v>0</v>
      </c>
      <c r="D5622" t="s">
        <v>54</v>
      </c>
      <c r="E5622">
        <v>8.31</v>
      </c>
      <c r="F5622">
        <v>0</v>
      </c>
      <c r="G5622">
        <v>0</v>
      </c>
      <c r="H5622">
        <v>1</v>
      </c>
      <c r="I5622">
        <f>Data[[#This Row],[nucleus_area_pct]]/Data[[#This Row],[cytoplasm_ratio]]</f>
        <v>0</v>
      </c>
      <c r="J5622">
        <v>0.89600000000000002</v>
      </c>
      <c r="K5622">
        <v>0.11600000000000001</v>
      </c>
      <c r="L5622">
        <v>0.87</v>
      </c>
      <c r="M5622">
        <v>1</v>
      </c>
      <c r="N5622">
        <v>0.96499999999999997</v>
      </c>
      <c r="O5622">
        <v>130</v>
      </c>
      <c r="P5622">
        <v>49</v>
      </c>
      <c r="Q5622">
        <v>229</v>
      </c>
      <c r="R5622">
        <v>126</v>
      </c>
      <c r="S5622">
        <v>139</v>
      </c>
      <c r="T5622">
        <f>(Data[[#This Row],[mean_r]]/256)*100</f>
        <v>89.453125</v>
      </c>
      <c r="U5622">
        <f>(Data[[#This Row],[mean_g]]/256)*100</f>
        <v>49.21875</v>
      </c>
      <c r="V5622">
        <f>(Data[[#This Row],[mean_b]]/256)*100</f>
        <v>54.296875</v>
      </c>
      <c r="W5622">
        <v>0.46600000000000003</v>
      </c>
      <c r="X5622" t="s">
        <v>39</v>
      </c>
      <c r="Y5622" t="s">
        <v>40</v>
      </c>
      <c r="Z5622">
        <v>6303</v>
      </c>
      <c r="AA5622">
        <v>5.45</v>
      </c>
      <c r="AB5622">
        <v>13.8</v>
      </c>
      <c r="AC5622">
        <v>38.5</v>
      </c>
      <c r="AD5622">
        <v>348493</v>
      </c>
      <c r="AE5622">
        <v>73</v>
      </c>
      <c r="AF5622">
        <v>34.4</v>
      </c>
      <c r="AG5622" t="s">
        <v>64</v>
      </c>
      <c r="AH5622" t="s">
        <v>68</v>
      </c>
      <c r="AI5622" t="s">
        <v>52</v>
      </c>
      <c r="AJ5622">
        <v>60</v>
      </c>
      <c r="AK5622">
        <v>512</v>
      </c>
      <c r="AL5622">
        <v>6.3600000000000004E-2</v>
      </c>
      <c r="AM5622">
        <v>0.84989999999999999</v>
      </c>
      <c r="AN5622">
        <v>0.90059999999999996</v>
      </c>
      <c r="AO5622">
        <f>Data[[#This Row],[labeller_confidence_score]]-Data[[#This Row],[cytodiffusion_classification_confidence]]</f>
        <v>5.0699999999999967E-2</v>
      </c>
    </row>
    <row r="5623" spans="1:41" x14ac:dyDescent="0.3">
      <c r="A5623" t="s">
        <v>5696</v>
      </c>
      <c r="B5623" t="s">
        <v>133</v>
      </c>
      <c r="C5623">
        <v>1</v>
      </c>
      <c r="D5623" t="s">
        <v>104</v>
      </c>
      <c r="E5623">
        <v>7.42</v>
      </c>
      <c r="F5623">
        <v>0</v>
      </c>
      <c r="G5623">
        <v>0</v>
      </c>
      <c r="H5623">
        <v>1</v>
      </c>
      <c r="I5623">
        <f>Data[[#This Row],[nucleus_area_pct]]/Data[[#This Row],[cytoplasm_ratio]]</f>
        <v>0</v>
      </c>
      <c r="J5623">
        <v>0.52200000000000002</v>
      </c>
      <c r="K5623">
        <v>0.96899999999999997</v>
      </c>
      <c r="L5623">
        <v>0.41</v>
      </c>
      <c r="M5623">
        <v>1</v>
      </c>
      <c r="N5623">
        <v>0.83699999999999997</v>
      </c>
      <c r="O5623">
        <v>198</v>
      </c>
      <c r="P5623">
        <v>62</v>
      </c>
      <c r="Q5623">
        <v>224</v>
      </c>
      <c r="R5623">
        <v>112</v>
      </c>
      <c r="S5623">
        <v>140</v>
      </c>
      <c r="T5623">
        <f>(Data[[#This Row],[mean_r]]/256)*100</f>
        <v>87.5</v>
      </c>
      <c r="U5623">
        <f>(Data[[#This Row],[mean_g]]/256)*100</f>
        <v>43.75</v>
      </c>
      <c r="V5623">
        <f>(Data[[#This Row],[mean_b]]/256)*100</f>
        <v>54.6875</v>
      </c>
      <c r="W5623">
        <v>0.46600000000000003</v>
      </c>
      <c r="X5623" t="s">
        <v>51</v>
      </c>
      <c r="Y5623" t="s">
        <v>40</v>
      </c>
      <c r="Z5623">
        <v>7124</v>
      </c>
      <c r="AA5623">
        <v>4.2</v>
      </c>
      <c r="AB5623">
        <v>15.7</v>
      </c>
      <c r="AC5623">
        <v>44.9</v>
      </c>
      <c r="AD5623">
        <v>171561</v>
      </c>
      <c r="AE5623">
        <v>99.6</v>
      </c>
      <c r="AF5623">
        <v>32.799999999999997</v>
      </c>
      <c r="AG5623" t="s">
        <v>41</v>
      </c>
      <c r="AH5623" t="s">
        <v>47</v>
      </c>
      <c r="AI5623" t="s">
        <v>43</v>
      </c>
      <c r="AJ5623">
        <v>40</v>
      </c>
      <c r="AK5623">
        <v>224</v>
      </c>
      <c r="AL5623">
        <v>0.73499999999999999</v>
      </c>
      <c r="AM5623">
        <v>0.69199999999999995</v>
      </c>
      <c r="AN5623">
        <v>0.94540000000000002</v>
      </c>
      <c r="AO5623">
        <f>Data[[#This Row],[labeller_confidence_score]]-Data[[#This Row],[cytodiffusion_classification_confidence]]</f>
        <v>0.25340000000000007</v>
      </c>
    </row>
    <row r="5624" spans="1:41" x14ac:dyDescent="0.3">
      <c r="A5624" t="s">
        <v>5697</v>
      </c>
      <c r="B5624" t="s">
        <v>74</v>
      </c>
      <c r="C5624">
        <v>0</v>
      </c>
      <c r="D5624" t="s">
        <v>75</v>
      </c>
      <c r="E5624">
        <v>1.78</v>
      </c>
      <c r="F5624">
        <v>0</v>
      </c>
      <c r="G5624">
        <v>0</v>
      </c>
      <c r="H5624">
        <v>1</v>
      </c>
      <c r="I5624">
        <f>Data[[#This Row],[nucleus_area_pct]]/Data[[#This Row],[cytoplasm_ratio]]</f>
        <v>0</v>
      </c>
      <c r="J5624">
        <v>0.877</v>
      </c>
      <c r="K5624">
        <v>0.57499999999999996</v>
      </c>
      <c r="L5624">
        <v>2.04</v>
      </c>
      <c r="M5624">
        <v>1</v>
      </c>
      <c r="N5624">
        <v>0.69299999999999995</v>
      </c>
      <c r="O5624">
        <v>19</v>
      </c>
      <c r="P5624">
        <v>25</v>
      </c>
      <c r="Q5624">
        <v>212</v>
      </c>
      <c r="R5624">
        <v>164</v>
      </c>
      <c r="S5624">
        <v>174</v>
      </c>
      <c r="T5624">
        <f>(Data[[#This Row],[mean_r]]/256)*100</f>
        <v>82.8125</v>
      </c>
      <c r="U5624">
        <f>(Data[[#This Row],[mean_g]]/256)*100</f>
        <v>64.0625</v>
      </c>
      <c r="V5624">
        <f>(Data[[#This Row],[mean_b]]/256)*100</f>
        <v>67.96875</v>
      </c>
      <c r="W5624">
        <v>0.50900000000000001</v>
      </c>
      <c r="X5624" t="s">
        <v>39</v>
      </c>
      <c r="Y5624" t="s">
        <v>45</v>
      </c>
      <c r="Z5624">
        <v>4855</v>
      </c>
      <c r="AA5624">
        <v>5.54</v>
      </c>
      <c r="AB5624">
        <v>12.2</v>
      </c>
      <c r="AC5624">
        <v>36</v>
      </c>
      <c r="AD5624">
        <v>168866</v>
      </c>
      <c r="AE5624">
        <v>81.8</v>
      </c>
      <c r="AF5624">
        <v>33.5</v>
      </c>
      <c r="AG5624" t="s">
        <v>41</v>
      </c>
      <c r="AH5624" t="s">
        <v>47</v>
      </c>
      <c r="AI5624" t="s">
        <v>43</v>
      </c>
      <c r="AJ5624">
        <v>100</v>
      </c>
      <c r="AK5624">
        <v>256</v>
      </c>
      <c r="AL5624">
        <v>0.1419</v>
      </c>
      <c r="AM5624">
        <v>0.79690000000000005</v>
      </c>
      <c r="AN5624">
        <v>0.86729999999999996</v>
      </c>
      <c r="AO5624">
        <f>Data[[#This Row],[labeller_confidence_score]]-Data[[#This Row],[cytodiffusion_classification_confidence]]</f>
        <v>7.0399999999999907E-2</v>
      </c>
    </row>
    <row r="5625" spans="1:41" x14ac:dyDescent="0.3">
      <c r="A5625" t="s">
        <v>5698</v>
      </c>
      <c r="B5625" t="s">
        <v>89</v>
      </c>
      <c r="C5625">
        <v>1</v>
      </c>
      <c r="D5625" t="s">
        <v>38</v>
      </c>
      <c r="E5625">
        <v>11.74</v>
      </c>
      <c r="F5625">
        <v>47.8</v>
      </c>
      <c r="G5625">
        <v>0.58799999999999997</v>
      </c>
      <c r="H5625">
        <v>0.56799999999999995</v>
      </c>
      <c r="I5625">
        <f>Data[[#This Row],[nucleus_area_pct]]/Data[[#This Row],[cytoplasm_ratio]]</f>
        <v>84.154929577464785</v>
      </c>
      <c r="J5625">
        <v>0.67500000000000004</v>
      </c>
      <c r="K5625">
        <v>0.215</v>
      </c>
      <c r="L5625">
        <v>5.41</v>
      </c>
      <c r="M5625">
        <v>3.8</v>
      </c>
      <c r="N5625">
        <v>0.78600000000000003</v>
      </c>
      <c r="O5625">
        <v>407</v>
      </c>
      <c r="P5625">
        <v>75</v>
      </c>
      <c r="Q5625">
        <v>233</v>
      </c>
      <c r="R5625">
        <v>142</v>
      </c>
      <c r="S5625">
        <v>190</v>
      </c>
      <c r="T5625">
        <f>(Data[[#This Row],[mean_r]]/256)*100</f>
        <v>91.015625</v>
      </c>
      <c r="U5625">
        <f>(Data[[#This Row],[mean_g]]/256)*100</f>
        <v>55.46875</v>
      </c>
      <c r="V5625">
        <f>(Data[[#This Row],[mean_b]]/256)*100</f>
        <v>74.21875</v>
      </c>
      <c r="W5625">
        <v>0.67600000000000005</v>
      </c>
      <c r="X5625" t="s">
        <v>39</v>
      </c>
      <c r="Y5625" t="s">
        <v>40</v>
      </c>
      <c r="Z5625">
        <v>8729</v>
      </c>
      <c r="AA5625">
        <v>4.5</v>
      </c>
      <c r="AB5625">
        <v>10.9</v>
      </c>
      <c r="AC5625">
        <v>38.9</v>
      </c>
      <c r="AD5625">
        <v>97671</v>
      </c>
      <c r="AE5625">
        <v>65.400000000000006</v>
      </c>
      <c r="AF5625">
        <v>31.9</v>
      </c>
      <c r="AG5625" t="s">
        <v>46</v>
      </c>
      <c r="AH5625" t="s">
        <v>42</v>
      </c>
      <c r="AI5625" t="s">
        <v>56</v>
      </c>
      <c r="AJ5625">
        <v>60</v>
      </c>
      <c r="AK5625">
        <v>224</v>
      </c>
      <c r="AL5625">
        <v>0.62539999999999996</v>
      </c>
      <c r="AM5625">
        <v>0.70189999999999997</v>
      </c>
      <c r="AN5625">
        <v>0.83789999999999998</v>
      </c>
      <c r="AO5625">
        <f>Data[[#This Row],[labeller_confidence_score]]-Data[[#This Row],[cytodiffusion_classification_confidence]]</f>
        <v>0.13600000000000001</v>
      </c>
    </row>
    <row r="5626" spans="1:41" x14ac:dyDescent="0.3">
      <c r="A5626" t="s">
        <v>5699</v>
      </c>
      <c r="B5626" t="s">
        <v>60</v>
      </c>
      <c r="C5626">
        <v>0</v>
      </c>
      <c r="D5626" t="s">
        <v>50</v>
      </c>
      <c r="E5626">
        <v>16.96</v>
      </c>
      <c r="F5626">
        <v>67.7</v>
      </c>
      <c r="G5626">
        <v>0.42499999999999999</v>
      </c>
      <c r="H5626">
        <v>0.41799999999999998</v>
      </c>
      <c r="I5626">
        <f>Data[[#This Row],[nucleus_area_pct]]/Data[[#This Row],[cytoplasm_ratio]]</f>
        <v>161.9617224880383</v>
      </c>
      <c r="J5626">
        <v>0.753</v>
      </c>
      <c r="K5626">
        <v>0.58399999999999996</v>
      </c>
      <c r="L5626">
        <v>2.12</v>
      </c>
      <c r="M5626">
        <v>1.1000000000000001</v>
      </c>
      <c r="N5626">
        <v>0.67600000000000005</v>
      </c>
      <c r="O5626">
        <v>483</v>
      </c>
      <c r="P5626">
        <v>91</v>
      </c>
      <c r="Q5626">
        <v>205</v>
      </c>
      <c r="R5626">
        <v>158</v>
      </c>
      <c r="S5626">
        <v>178</v>
      </c>
      <c r="T5626">
        <f>(Data[[#This Row],[mean_r]]/256)*100</f>
        <v>80.078125</v>
      </c>
      <c r="U5626">
        <f>(Data[[#This Row],[mean_g]]/256)*100</f>
        <v>61.71875</v>
      </c>
      <c r="V5626">
        <f>(Data[[#This Row],[mean_b]]/256)*100</f>
        <v>69.53125</v>
      </c>
      <c r="W5626">
        <v>0.67500000000000004</v>
      </c>
      <c r="X5626" t="s">
        <v>51</v>
      </c>
      <c r="Y5626" t="s">
        <v>45</v>
      </c>
      <c r="Z5626">
        <v>11068</v>
      </c>
      <c r="AA5626">
        <v>4.58</v>
      </c>
      <c r="AB5626">
        <v>12</v>
      </c>
      <c r="AC5626">
        <v>43.1</v>
      </c>
      <c r="AD5626">
        <v>357039</v>
      </c>
      <c r="AE5626">
        <v>78.2</v>
      </c>
      <c r="AF5626">
        <v>30.6</v>
      </c>
      <c r="AG5626" t="s">
        <v>46</v>
      </c>
      <c r="AH5626" t="s">
        <v>47</v>
      </c>
      <c r="AI5626" t="s">
        <v>52</v>
      </c>
      <c r="AJ5626">
        <v>60</v>
      </c>
      <c r="AK5626">
        <v>360</v>
      </c>
      <c r="AL5626">
        <v>0.1308</v>
      </c>
      <c r="AM5626">
        <v>0.9022</v>
      </c>
      <c r="AN5626">
        <v>0.86099999999999999</v>
      </c>
      <c r="AO5626">
        <f>Data[[#This Row],[labeller_confidence_score]]-Data[[#This Row],[cytodiffusion_classification_confidence]]</f>
        <v>-4.1200000000000014E-2</v>
      </c>
    </row>
    <row r="5627" spans="1:41" x14ac:dyDescent="0.3">
      <c r="A5627" t="s">
        <v>5700</v>
      </c>
      <c r="B5627" t="s">
        <v>120</v>
      </c>
      <c r="C5627">
        <v>1</v>
      </c>
      <c r="D5627" t="s">
        <v>104</v>
      </c>
      <c r="E5627">
        <v>6.52</v>
      </c>
      <c r="F5627">
        <v>0</v>
      </c>
      <c r="G5627">
        <v>0</v>
      </c>
      <c r="H5627">
        <v>1</v>
      </c>
      <c r="I5627">
        <f>Data[[#This Row],[nucleus_area_pct]]/Data[[#This Row],[cytoplasm_ratio]]</f>
        <v>0</v>
      </c>
      <c r="J5627">
        <v>0.95899999999999996</v>
      </c>
      <c r="K5627">
        <v>6.6000000000000003E-2</v>
      </c>
      <c r="L5627">
        <v>0.73</v>
      </c>
      <c r="M5627">
        <v>1</v>
      </c>
      <c r="N5627">
        <v>0.98899999999999999</v>
      </c>
      <c r="O5627">
        <v>157</v>
      </c>
      <c r="P5627">
        <v>36</v>
      </c>
      <c r="Q5627">
        <v>245</v>
      </c>
      <c r="R5627">
        <v>129</v>
      </c>
      <c r="S5627">
        <v>126</v>
      </c>
      <c r="T5627">
        <f>(Data[[#This Row],[mean_r]]/256)*100</f>
        <v>95.703125</v>
      </c>
      <c r="U5627">
        <f>(Data[[#This Row],[mean_g]]/256)*100</f>
        <v>50.390625</v>
      </c>
      <c r="V5627">
        <f>(Data[[#This Row],[mean_b]]/256)*100</f>
        <v>49.21875</v>
      </c>
      <c r="W5627">
        <v>0.51400000000000001</v>
      </c>
      <c r="X5627" t="s">
        <v>51</v>
      </c>
      <c r="Y5627" t="s">
        <v>45</v>
      </c>
      <c r="Z5627">
        <v>3856</v>
      </c>
      <c r="AA5627">
        <v>5.29</v>
      </c>
      <c r="AB5627">
        <v>11.1</v>
      </c>
      <c r="AC5627">
        <v>48</v>
      </c>
      <c r="AD5627">
        <v>196485</v>
      </c>
      <c r="AE5627">
        <v>99</v>
      </c>
      <c r="AF5627">
        <v>35.4</v>
      </c>
      <c r="AG5627" t="s">
        <v>64</v>
      </c>
      <c r="AH5627" t="s">
        <v>68</v>
      </c>
      <c r="AI5627" t="s">
        <v>56</v>
      </c>
      <c r="AJ5627">
        <v>100</v>
      </c>
      <c r="AK5627">
        <v>512</v>
      </c>
      <c r="AL5627">
        <v>0.95709999999999995</v>
      </c>
      <c r="AM5627">
        <v>0.67279999999999995</v>
      </c>
      <c r="AN5627">
        <v>0.9365</v>
      </c>
      <c r="AO5627">
        <f>Data[[#This Row],[labeller_confidence_score]]-Data[[#This Row],[cytodiffusion_classification_confidence]]</f>
        <v>0.26370000000000005</v>
      </c>
    </row>
    <row r="5628" spans="1:41" x14ac:dyDescent="0.3">
      <c r="A5628" t="s">
        <v>5701</v>
      </c>
      <c r="B5628" t="s">
        <v>54</v>
      </c>
      <c r="C5628">
        <v>0</v>
      </c>
      <c r="D5628" t="s">
        <v>54</v>
      </c>
      <c r="E5628">
        <v>8.0299999999999994</v>
      </c>
      <c r="F5628">
        <v>0</v>
      </c>
      <c r="G5628">
        <v>0</v>
      </c>
      <c r="H5628">
        <v>1</v>
      </c>
      <c r="I5628">
        <f>Data[[#This Row],[nucleus_area_pct]]/Data[[#This Row],[cytoplasm_ratio]]</f>
        <v>0</v>
      </c>
      <c r="J5628">
        <v>0.94199999999999995</v>
      </c>
      <c r="K5628">
        <v>0.19700000000000001</v>
      </c>
      <c r="L5628">
        <v>0.24</v>
      </c>
      <c r="M5628">
        <v>1</v>
      </c>
      <c r="N5628">
        <v>0.92500000000000004</v>
      </c>
      <c r="O5628">
        <v>192</v>
      </c>
      <c r="P5628">
        <v>52</v>
      </c>
      <c r="Q5628">
        <v>226</v>
      </c>
      <c r="R5628">
        <v>140</v>
      </c>
      <c r="S5628">
        <v>144</v>
      </c>
      <c r="T5628">
        <f>(Data[[#This Row],[mean_r]]/256)*100</f>
        <v>88.28125</v>
      </c>
      <c r="U5628">
        <f>(Data[[#This Row],[mean_g]]/256)*100</f>
        <v>54.6875</v>
      </c>
      <c r="V5628">
        <f>(Data[[#This Row],[mean_b]]/256)*100</f>
        <v>56.25</v>
      </c>
      <c r="W5628">
        <v>0.49199999999999999</v>
      </c>
      <c r="X5628" t="s">
        <v>51</v>
      </c>
      <c r="Y5628" t="s">
        <v>40</v>
      </c>
      <c r="Z5628">
        <v>3474</v>
      </c>
      <c r="AA5628">
        <v>5.33</v>
      </c>
      <c r="AB5628">
        <v>15</v>
      </c>
      <c r="AC5628">
        <v>36.200000000000003</v>
      </c>
      <c r="AD5628">
        <v>228622</v>
      </c>
      <c r="AE5628">
        <v>98.8</v>
      </c>
      <c r="AF5628">
        <v>32.6</v>
      </c>
      <c r="AG5628" t="s">
        <v>46</v>
      </c>
      <c r="AH5628" t="s">
        <v>47</v>
      </c>
      <c r="AI5628" t="s">
        <v>43</v>
      </c>
      <c r="AJ5628">
        <v>40</v>
      </c>
      <c r="AK5628">
        <v>512</v>
      </c>
      <c r="AL5628">
        <v>0</v>
      </c>
      <c r="AM5628">
        <v>0.82099999999999995</v>
      </c>
      <c r="AN5628">
        <v>0.87849999999999995</v>
      </c>
      <c r="AO5628">
        <f>Data[[#This Row],[labeller_confidence_score]]-Data[[#This Row],[cytodiffusion_classification_confidence]]</f>
        <v>5.7499999999999996E-2</v>
      </c>
    </row>
    <row r="5629" spans="1:41" x14ac:dyDescent="0.3">
      <c r="A5629" t="s">
        <v>5702</v>
      </c>
      <c r="B5629" t="s">
        <v>66</v>
      </c>
      <c r="C5629">
        <v>1</v>
      </c>
      <c r="D5629" t="s">
        <v>67</v>
      </c>
      <c r="E5629">
        <v>7.23</v>
      </c>
      <c r="F5629">
        <v>86</v>
      </c>
      <c r="G5629">
        <v>0.86899999999999999</v>
      </c>
      <c r="H5629">
        <v>0.14499999999999999</v>
      </c>
      <c r="I5629">
        <f>Data[[#This Row],[nucleus_area_pct]]/Data[[#This Row],[cytoplasm_ratio]]</f>
        <v>593.10344827586209</v>
      </c>
      <c r="J5629">
        <v>0.38100000000000001</v>
      </c>
      <c r="K5629">
        <v>0.53100000000000003</v>
      </c>
      <c r="L5629">
        <v>1</v>
      </c>
      <c r="M5629">
        <v>1</v>
      </c>
      <c r="N5629">
        <v>0.61599999999999999</v>
      </c>
      <c r="O5629">
        <v>484</v>
      </c>
      <c r="P5629">
        <v>91</v>
      </c>
      <c r="Q5629">
        <v>198</v>
      </c>
      <c r="R5629">
        <v>145</v>
      </c>
      <c r="S5629">
        <v>206</v>
      </c>
      <c r="T5629">
        <f>(Data[[#This Row],[mean_r]]/256)*100</f>
        <v>77.34375</v>
      </c>
      <c r="U5629">
        <f>(Data[[#This Row],[mean_g]]/256)*100</f>
        <v>56.640625</v>
      </c>
      <c r="V5629">
        <f>(Data[[#This Row],[mean_b]]/256)*100</f>
        <v>80.46875</v>
      </c>
      <c r="W5629">
        <v>0.77200000000000002</v>
      </c>
      <c r="X5629" t="s">
        <v>51</v>
      </c>
      <c r="Y5629" t="s">
        <v>45</v>
      </c>
      <c r="Z5629">
        <v>8993</v>
      </c>
      <c r="AA5629">
        <v>5.88</v>
      </c>
      <c r="AB5629">
        <v>15.9</v>
      </c>
      <c r="AC5629">
        <v>42.4</v>
      </c>
      <c r="AD5629">
        <v>304173</v>
      </c>
      <c r="AE5629">
        <v>77.900000000000006</v>
      </c>
      <c r="AF5629">
        <v>31.8</v>
      </c>
      <c r="AG5629" t="s">
        <v>46</v>
      </c>
      <c r="AH5629" t="s">
        <v>42</v>
      </c>
      <c r="AI5629" t="s">
        <v>56</v>
      </c>
      <c r="AJ5629">
        <v>40</v>
      </c>
      <c r="AK5629">
        <v>224</v>
      </c>
      <c r="AL5629">
        <v>1</v>
      </c>
      <c r="AM5629">
        <v>0.73060000000000003</v>
      </c>
      <c r="AN5629">
        <v>0.65880000000000005</v>
      </c>
      <c r="AO5629">
        <f>Data[[#This Row],[labeller_confidence_score]]-Data[[#This Row],[cytodiffusion_classification_confidence]]</f>
        <v>-7.1799999999999975E-2</v>
      </c>
    </row>
    <row r="5630" spans="1:41" x14ac:dyDescent="0.3">
      <c r="A5630" t="s">
        <v>5703</v>
      </c>
      <c r="B5630" t="s">
        <v>49</v>
      </c>
      <c r="C5630">
        <v>0</v>
      </c>
      <c r="D5630" t="s">
        <v>50</v>
      </c>
      <c r="E5630">
        <v>12.16</v>
      </c>
      <c r="F5630">
        <v>62.7</v>
      </c>
      <c r="G5630">
        <v>0.67700000000000005</v>
      </c>
      <c r="H5630">
        <v>0.311</v>
      </c>
      <c r="I5630">
        <f>Data[[#This Row],[nucleus_area_pct]]/Data[[#This Row],[cytoplasm_ratio]]</f>
        <v>201.60771704180064</v>
      </c>
      <c r="J5630">
        <v>0.79500000000000004</v>
      </c>
      <c r="K5630">
        <v>0.123</v>
      </c>
      <c r="L5630">
        <v>3.6</v>
      </c>
      <c r="M5630">
        <v>4.2</v>
      </c>
      <c r="N5630">
        <v>0.81799999999999995</v>
      </c>
      <c r="O5630">
        <v>424</v>
      </c>
      <c r="P5630">
        <v>72</v>
      </c>
      <c r="Q5630">
        <v>198</v>
      </c>
      <c r="R5630">
        <v>166</v>
      </c>
      <c r="S5630">
        <v>181</v>
      </c>
      <c r="T5630">
        <f>(Data[[#This Row],[mean_r]]/256)*100</f>
        <v>77.34375</v>
      </c>
      <c r="U5630">
        <f>(Data[[#This Row],[mean_g]]/256)*100</f>
        <v>64.84375</v>
      </c>
      <c r="V5630">
        <f>(Data[[#This Row],[mean_b]]/256)*100</f>
        <v>70.703125</v>
      </c>
      <c r="W5630">
        <v>0.71499999999999997</v>
      </c>
      <c r="X5630" t="s">
        <v>51</v>
      </c>
      <c r="Y5630" t="s">
        <v>40</v>
      </c>
      <c r="Z5630">
        <v>6715</v>
      </c>
      <c r="AA5630">
        <v>4.9400000000000004</v>
      </c>
      <c r="AB5630">
        <v>15.1</v>
      </c>
      <c r="AC5630">
        <v>37.299999999999997</v>
      </c>
      <c r="AD5630">
        <v>195632</v>
      </c>
      <c r="AE5630">
        <v>73.900000000000006</v>
      </c>
      <c r="AF5630">
        <v>36</v>
      </c>
      <c r="AG5630" t="s">
        <v>64</v>
      </c>
      <c r="AH5630" t="s">
        <v>42</v>
      </c>
      <c r="AI5630" t="s">
        <v>56</v>
      </c>
      <c r="AJ5630">
        <v>60</v>
      </c>
      <c r="AK5630">
        <v>512</v>
      </c>
      <c r="AL5630">
        <v>5.8599999999999999E-2</v>
      </c>
      <c r="AM5630">
        <v>0.95069999999999999</v>
      </c>
      <c r="AN5630">
        <v>0.84809999999999997</v>
      </c>
      <c r="AO5630">
        <f>Data[[#This Row],[labeller_confidence_score]]-Data[[#This Row],[cytodiffusion_classification_confidence]]</f>
        <v>-0.10260000000000002</v>
      </c>
    </row>
    <row r="5631" spans="1:41" x14ac:dyDescent="0.3">
      <c r="A5631" t="s">
        <v>5704</v>
      </c>
      <c r="B5631" t="s">
        <v>49</v>
      </c>
      <c r="C5631">
        <v>0</v>
      </c>
      <c r="D5631" t="s">
        <v>50</v>
      </c>
      <c r="E5631">
        <v>13.23</v>
      </c>
      <c r="F5631">
        <v>48.6</v>
      </c>
      <c r="G5631">
        <v>0.63700000000000001</v>
      </c>
      <c r="H5631">
        <v>0.51300000000000001</v>
      </c>
      <c r="I5631">
        <f>Data[[#This Row],[nucleus_area_pct]]/Data[[#This Row],[cytoplasm_ratio]]</f>
        <v>94.736842105263165</v>
      </c>
      <c r="J5631">
        <v>0.72399999999999998</v>
      </c>
      <c r="K5631">
        <v>0.50800000000000001</v>
      </c>
      <c r="L5631">
        <v>2.4700000000000002</v>
      </c>
      <c r="M5631">
        <v>3.1</v>
      </c>
      <c r="N5631">
        <v>0.84399999999999997</v>
      </c>
      <c r="O5631">
        <v>377</v>
      </c>
      <c r="P5631">
        <v>74</v>
      </c>
      <c r="Q5631">
        <v>213</v>
      </c>
      <c r="R5631">
        <v>157</v>
      </c>
      <c r="S5631">
        <v>197</v>
      </c>
      <c r="T5631">
        <f>(Data[[#This Row],[mean_r]]/256)*100</f>
        <v>83.203125</v>
      </c>
      <c r="U5631">
        <f>(Data[[#This Row],[mean_g]]/256)*100</f>
        <v>61.328125</v>
      </c>
      <c r="V5631">
        <f>(Data[[#This Row],[mean_b]]/256)*100</f>
        <v>76.953125</v>
      </c>
      <c r="W5631">
        <v>0.63400000000000001</v>
      </c>
      <c r="X5631" t="s">
        <v>63</v>
      </c>
      <c r="Y5631" t="s">
        <v>40</v>
      </c>
      <c r="Z5631">
        <v>7578</v>
      </c>
      <c r="AA5631">
        <v>4.1900000000000004</v>
      </c>
      <c r="AB5631">
        <v>14.5</v>
      </c>
      <c r="AC5631">
        <v>42.2</v>
      </c>
      <c r="AD5631">
        <v>302035</v>
      </c>
      <c r="AE5631">
        <v>82.9</v>
      </c>
      <c r="AF5631">
        <v>32.9</v>
      </c>
      <c r="AG5631" t="s">
        <v>46</v>
      </c>
      <c r="AH5631" t="s">
        <v>47</v>
      </c>
      <c r="AI5631" t="s">
        <v>52</v>
      </c>
      <c r="AJ5631">
        <v>40</v>
      </c>
      <c r="AK5631">
        <v>360</v>
      </c>
      <c r="AL5631">
        <v>0</v>
      </c>
      <c r="AM5631">
        <v>1</v>
      </c>
      <c r="AN5631">
        <v>0.95760000000000001</v>
      </c>
      <c r="AO5631">
        <f>Data[[#This Row],[labeller_confidence_score]]-Data[[#This Row],[cytodiffusion_classification_confidence]]</f>
        <v>-4.2399999999999993E-2</v>
      </c>
    </row>
    <row r="5632" spans="1:41" x14ac:dyDescent="0.3">
      <c r="A5632" t="s">
        <v>5705</v>
      </c>
      <c r="B5632" t="s">
        <v>54</v>
      </c>
      <c r="C5632">
        <v>0</v>
      </c>
      <c r="D5632" t="s">
        <v>54</v>
      </c>
      <c r="E5632">
        <v>7.17</v>
      </c>
      <c r="F5632">
        <v>0</v>
      </c>
      <c r="G5632">
        <v>0</v>
      </c>
      <c r="H5632">
        <v>1</v>
      </c>
      <c r="I5632">
        <f>Data[[#This Row],[nucleus_area_pct]]/Data[[#This Row],[cytoplasm_ratio]]</f>
        <v>0</v>
      </c>
      <c r="J5632">
        <v>0.90800000000000003</v>
      </c>
      <c r="K5632">
        <v>0.13600000000000001</v>
      </c>
      <c r="L5632">
        <v>0.41</v>
      </c>
      <c r="M5632">
        <v>1</v>
      </c>
      <c r="N5632">
        <v>0.92800000000000005</v>
      </c>
      <c r="O5632">
        <v>204</v>
      </c>
      <c r="P5632">
        <v>39</v>
      </c>
      <c r="Q5632">
        <v>242</v>
      </c>
      <c r="R5632">
        <v>150</v>
      </c>
      <c r="S5632">
        <v>133</v>
      </c>
      <c r="T5632">
        <f>(Data[[#This Row],[mean_r]]/256)*100</f>
        <v>94.53125</v>
      </c>
      <c r="U5632">
        <f>(Data[[#This Row],[mean_g]]/256)*100</f>
        <v>58.59375</v>
      </c>
      <c r="V5632">
        <f>(Data[[#This Row],[mean_b]]/256)*100</f>
        <v>51.953125</v>
      </c>
      <c r="W5632">
        <v>0.46300000000000002</v>
      </c>
      <c r="X5632" t="s">
        <v>63</v>
      </c>
      <c r="Y5632" t="s">
        <v>45</v>
      </c>
      <c r="Z5632">
        <v>10990</v>
      </c>
      <c r="AA5632">
        <v>4.96</v>
      </c>
      <c r="AB5632">
        <v>15</v>
      </c>
      <c r="AC5632">
        <v>41.4</v>
      </c>
      <c r="AD5632">
        <v>390672</v>
      </c>
      <c r="AE5632">
        <v>83.4</v>
      </c>
      <c r="AF5632">
        <v>33.299999999999997</v>
      </c>
      <c r="AG5632" t="s">
        <v>46</v>
      </c>
      <c r="AH5632" t="s">
        <v>42</v>
      </c>
      <c r="AI5632" t="s">
        <v>56</v>
      </c>
      <c r="AJ5632">
        <v>40</v>
      </c>
      <c r="AK5632">
        <v>256</v>
      </c>
      <c r="AL5632">
        <v>7.2700000000000001E-2</v>
      </c>
      <c r="AM5632">
        <v>0.99150000000000005</v>
      </c>
      <c r="AN5632">
        <v>0.90010000000000001</v>
      </c>
      <c r="AO5632">
        <f>Data[[#This Row],[labeller_confidence_score]]-Data[[#This Row],[cytodiffusion_classification_confidence]]</f>
        <v>-9.1400000000000037E-2</v>
      </c>
    </row>
    <row r="5633" spans="1:41" x14ac:dyDescent="0.3">
      <c r="A5633" t="s">
        <v>5706</v>
      </c>
      <c r="B5633" t="s">
        <v>81</v>
      </c>
      <c r="C5633">
        <v>1</v>
      </c>
      <c r="D5633" t="s">
        <v>82</v>
      </c>
      <c r="E5633">
        <v>12.72</v>
      </c>
      <c r="F5633">
        <v>84</v>
      </c>
      <c r="G5633">
        <v>0.24</v>
      </c>
      <c r="H5633">
        <v>0.11</v>
      </c>
      <c r="I5633">
        <f>Data[[#This Row],[nucleus_area_pct]]/Data[[#This Row],[cytoplasm_ratio]]</f>
        <v>763.63636363636363</v>
      </c>
      <c r="J5633">
        <v>0.84799999999999998</v>
      </c>
      <c r="K5633">
        <v>0.36599999999999999</v>
      </c>
      <c r="L5633">
        <v>1.06</v>
      </c>
      <c r="M5633">
        <v>1</v>
      </c>
      <c r="N5633">
        <v>0.86</v>
      </c>
      <c r="O5633">
        <v>607</v>
      </c>
      <c r="P5633">
        <v>101</v>
      </c>
      <c r="Q5633">
        <v>179</v>
      </c>
      <c r="R5633">
        <v>148</v>
      </c>
      <c r="S5633">
        <v>195</v>
      </c>
      <c r="T5633">
        <f>(Data[[#This Row],[mean_r]]/256)*100</f>
        <v>69.921875</v>
      </c>
      <c r="U5633">
        <f>(Data[[#This Row],[mean_g]]/256)*100</f>
        <v>57.8125</v>
      </c>
      <c r="V5633">
        <f>(Data[[#This Row],[mean_b]]/256)*100</f>
        <v>76.171875</v>
      </c>
      <c r="W5633">
        <v>0.72699999999999998</v>
      </c>
      <c r="X5633" t="s">
        <v>51</v>
      </c>
      <c r="Y5633" t="s">
        <v>40</v>
      </c>
      <c r="Z5633">
        <v>4188</v>
      </c>
      <c r="AA5633">
        <v>4.8099999999999996</v>
      </c>
      <c r="AB5633">
        <v>9.3000000000000007</v>
      </c>
      <c r="AC5633">
        <v>43.8</v>
      </c>
      <c r="AD5633">
        <v>94667</v>
      </c>
      <c r="AE5633">
        <v>102.3</v>
      </c>
      <c r="AF5633">
        <v>33.1</v>
      </c>
      <c r="AG5633" t="s">
        <v>46</v>
      </c>
      <c r="AH5633" t="s">
        <v>42</v>
      </c>
      <c r="AI5633" t="s">
        <v>52</v>
      </c>
      <c r="AJ5633">
        <v>100</v>
      </c>
      <c r="AK5633">
        <v>224</v>
      </c>
      <c r="AL5633">
        <v>0.78129999999999999</v>
      </c>
      <c r="AM5633">
        <v>0.73819999999999997</v>
      </c>
      <c r="AN5633">
        <v>0.86509999999999998</v>
      </c>
      <c r="AO5633">
        <f>Data[[#This Row],[labeller_confidence_score]]-Data[[#This Row],[cytodiffusion_classification_confidence]]</f>
        <v>0.12690000000000001</v>
      </c>
    </row>
    <row r="5634" spans="1:41" x14ac:dyDescent="0.3">
      <c r="A5634" t="s">
        <v>5707</v>
      </c>
      <c r="B5634" t="s">
        <v>89</v>
      </c>
      <c r="C5634">
        <v>1</v>
      </c>
      <c r="D5634" t="s">
        <v>38</v>
      </c>
      <c r="E5634">
        <v>13.54</v>
      </c>
      <c r="F5634">
        <v>58.1</v>
      </c>
      <c r="G5634">
        <v>0.59899999999999998</v>
      </c>
      <c r="H5634">
        <v>0.32</v>
      </c>
      <c r="I5634">
        <f>Data[[#This Row],[nucleus_area_pct]]/Data[[#This Row],[cytoplasm_ratio]]</f>
        <v>181.5625</v>
      </c>
      <c r="J5634">
        <v>0.93899999999999995</v>
      </c>
      <c r="K5634">
        <v>0.34300000000000003</v>
      </c>
      <c r="L5634">
        <v>4.47</v>
      </c>
      <c r="M5634">
        <v>4.7</v>
      </c>
      <c r="N5634">
        <v>0.85699999999999998</v>
      </c>
      <c r="O5634">
        <v>457</v>
      </c>
      <c r="P5634">
        <v>54</v>
      </c>
      <c r="Q5634">
        <v>180</v>
      </c>
      <c r="R5634">
        <v>154</v>
      </c>
      <c r="S5634">
        <v>157</v>
      </c>
      <c r="T5634">
        <f>(Data[[#This Row],[mean_r]]/256)*100</f>
        <v>70.3125</v>
      </c>
      <c r="U5634">
        <f>(Data[[#This Row],[mean_g]]/256)*100</f>
        <v>60.15625</v>
      </c>
      <c r="V5634">
        <f>(Data[[#This Row],[mean_b]]/256)*100</f>
        <v>61.328125</v>
      </c>
      <c r="W5634">
        <v>0.67900000000000005</v>
      </c>
      <c r="X5634" t="s">
        <v>63</v>
      </c>
      <c r="Y5634" t="s">
        <v>45</v>
      </c>
      <c r="Z5634">
        <v>7481</v>
      </c>
      <c r="AA5634">
        <v>5.84</v>
      </c>
      <c r="AB5634">
        <v>12.3</v>
      </c>
      <c r="AC5634">
        <v>47.3</v>
      </c>
      <c r="AD5634">
        <v>238774</v>
      </c>
      <c r="AE5634">
        <v>94.2</v>
      </c>
      <c r="AF5634">
        <v>35.5</v>
      </c>
      <c r="AG5634" t="s">
        <v>64</v>
      </c>
      <c r="AH5634" t="s">
        <v>47</v>
      </c>
      <c r="AI5634" t="s">
        <v>43</v>
      </c>
      <c r="AJ5634">
        <v>40</v>
      </c>
      <c r="AK5634">
        <v>512</v>
      </c>
      <c r="AL5634">
        <v>0.77810000000000001</v>
      </c>
      <c r="AM5634">
        <v>0.72609999999999997</v>
      </c>
      <c r="AN5634">
        <v>0.87770000000000004</v>
      </c>
      <c r="AO5634">
        <f>Data[[#This Row],[labeller_confidence_score]]-Data[[#This Row],[cytodiffusion_classification_confidence]]</f>
        <v>0.15160000000000007</v>
      </c>
    </row>
    <row r="5635" spans="1:41" x14ac:dyDescent="0.3">
      <c r="A5635" t="s">
        <v>5708</v>
      </c>
      <c r="B5635" t="s">
        <v>62</v>
      </c>
      <c r="C5635">
        <v>0</v>
      </c>
      <c r="D5635" t="s">
        <v>50</v>
      </c>
      <c r="E5635">
        <v>10.050000000000001</v>
      </c>
      <c r="F5635">
        <v>85.5</v>
      </c>
      <c r="G5635">
        <v>0.79900000000000004</v>
      </c>
      <c r="H5635">
        <v>0.17799999999999999</v>
      </c>
      <c r="I5635">
        <f>Data[[#This Row],[nucleus_area_pct]]/Data[[#This Row],[cytoplasm_ratio]]</f>
        <v>480.33707865168543</v>
      </c>
      <c r="J5635">
        <v>0.80900000000000005</v>
      </c>
      <c r="K5635">
        <v>0.27700000000000002</v>
      </c>
      <c r="L5635">
        <v>1.1200000000000001</v>
      </c>
      <c r="M5635">
        <v>1</v>
      </c>
      <c r="N5635">
        <v>0.88700000000000001</v>
      </c>
      <c r="O5635">
        <v>277</v>
      </c>
      <c r="P5635">
        <v>51</v>
      </c>
      <c r="Q5635">
        <v>200</v>
      </c>
      <c r="R5635">
        <v>135</v>
      </c>
      <c r="S5635">
        <v>188</v>
      </c>
      <c r="T5635">
        <f>(Data[[#This Row],[mean_r]]/256)*100</f>
        <v>78.125</v>
      </c>
      <c r="U5635">
        <f>(Data[[#This Row],[mean_g]]/256)*100</f>
        <v>52.734375</v>
      </c>
      <c r="V5635">
        <f>(Data[[#This Row],[mean_b]]/256)*100</f>
        <v>73.4375</v>
      </c>
      <c r="W5635">
        <v>0.65</v>
      </c>
      <c r="X5635" t="s">
        <v>51</v>
      </c>
      <c r="Y5635" t="s">
        <v>40</v>
      </c>
      <c r="Z5635">
        <v>7500</v>
      </c>
      <c r="AA5635">
        <v>3.66</v>
      </c>
      <c r="AB5635">
        <v>14.3</v>
      </c>
      <c r="AC5635">
        <v>45.6</v>
      </c>
      <c r="AD5635">
        <v>382790</v>
      </c>
      <c r="AE5635">
        <v>78.3</v>
      </c>
      <c r="AF5635">
        <v>32.5</v>
      </c>
      <c r="AG5635" t="s">
        <v>41</v>
      </c>
      <c r="AH5635" t="s">
        <v>42</v>
      </c>
      <c r="AI5635" t="s">
        <v>43</v>
      </c>
      <c r="AJ5635">
        <v>60</v>
      </c>
      <c r="AK5635">
        <v>256</v>
      </c>
      <c r="AL5635">
        <v>9.0200000000000002E-2</v>
      </c>
      <c r="AM5635">
        <v>0.95189999999999997</v>
      </c>
      <c r="AN5635">
        <v>0.86250000000000004</v>
      </c>
      <c r="AO5635">
        <f>Data[[#This Row],[labeller_confidence_score]]-Data[[#This Row],[cytodiffusion_classification_confidence]]</f>
        <v>-8.9399999999999924E-2</v>
      </c>
    </row>
    <row r="5636" spans="1:41" x14ac:dyDescent="0.3">
      <c r="A5636" t="s">
        <v>5709</v>
      </c>
      <c r="B5636" t="s">
        <v>103</v>
      </c>
      <c r="C5636">
        <v>1</v>
      </c>
      <c r="D5636" t="s">
        <v>104</v>
      </c>
      <c r="E5636">
        <v>3.95</v>
      </c>
      <c r="F5636">
        <v>0</v>
      </c>
      <c r="G5636">
        <v>0</v>
      </c>
      <c r="H5636">
        <v>1</v>
      </c>
      <c r="I5636">
        <f>Data[[#This Row],[nucleus_area_pct]]/Data[[#This Row],[cytoplasm_ratio]]</f>
        <v>0</v>
      </c>
      <c r="J5636">
        <v>0.48799999999999999</v>
      </c>
      <c r="K5636">
        <v>0.72499999999999998</v>
      </c>
      <c r="L5636">
        <v>0.62</v>
      </c>
      <c r="M5636">
        <v>1</v>
      </c>
      <c r="N5636">
        <v>0.755</v>
      </c>
      <c r="O5636">
        <v>79</v>
      </c>
      <c r="P5636">
        <v>34</v>
      </c>
      <c r="Q5636">
        <v>235</v>
      </c>
      <c r="R5636">
        <v>123</v>
      </c>
      <c r="S5636">
        <v>109</v>
      </c>
      <c r="T5636">
        <f>(Data[[#This Row],[mean_r]]/256)*100</f>
        <v>91.796875</v>
      </c>
      <c r="U5636">
        <f>(Data[[#This Row],[mean_g]]/256)*100</f>
        <v>48.046875</v>
      </c>
      <c r="V5636">
        <f>(Data[[#This Row],[mean_b]]/256)*100</f>
        <v>42.578125</v>
      </c>
      <c r="W5636">
        <v>0.441</v>
      </c>
      <c r="X5636" t="s">
        <v>51</v>
      </c>
      <c r="Y5636" t="s">
        <v>45</v>
      </c>
      <c r="Z5636">
        <v>3964</v>
      </c>
      <c r="AA5636">
        <v>5.94</v>
      </c>
      <c r="AB5636">
        <v>11.9</v>
      </c>
      <c r="AC5636">
        <v>43.7</v>
      </c>
      <c r="AD5636">
        <v>376889</v>
      </c>
      <c r="AE5636">
        <v>89.3</v>
      </c>
      <c r="AF5636">
        <v>34.5</v>
      </c>
      <c r="AG5636" t="s">
        <v>46</v>
      </c>
      <c r="AH5636" t="s">
        <v>42</v>
      </c>
      <c r="AI5636" t="s">
        <v>56</v>
      </c>
      <c r="AJ5636">
        <v>100</v>
      </c>
      <c r="AK5636">
        <v>224</v>
      </c>
      <c r="AL5636">
        <v>0.80879999999999996</v>
      </c>
      <c r="AM5636">
        <v>0.8498</v>
      </c>
      <c r="AN5636">
        <v>0.70740000000000003</v>
      </c>
      <c r="AO5636">
        <f>Data[[#This Row],[labeller_confidence_score]]-Data[[#This Row],[cytodiffusion_classification_confidence]]</f>
        <v>-0.14239999999999997</v>
      </c>
    </row>
    <row r="5637" spans="1:41" x14ac:dyDescent="0.3">
      <c r="A5637" t="s">
        <v>5710</v>
      </c>
      <c r="B5637" t="s">
        <v>67</v>
      </c>
      <c r="C5637">
        <v>1</v>
      </c>
      <c r="D5637" t="s">
        <v>67</v>
      </c>
      <c r="E5637">
        <v>9.6199999999999992</v>
      </c>
      <c r="F5637">
        <v>7.1</v>
      </c>
      <c r="G5637">
        <v>0.318</v>
      </c>
      <c r="H5637">
        <v>0.64400000000000002</v>
      </c>
      <c r="I5637">
        <f>Data[[#This Row],[nucleus_area_pct]]/Data[[#This Row],[cytoplasm_ratio]]</f>
        <v>11.024844720496894</v>
      </c>
      <c r="J5637">
        <v>0.51</v>
      </c>
      <c r="K5637">
        <v>0.56399999999999995</v>
      </c>
      <c r="L5637">
        <v>1.41</v>
      </c>
      <c r="M5637">
        <v>1</v>
      </c>
      <c r="N5637">
        <v>0.48199999999999998</v>
      </c>
      <c r="O5637">
        <v>290</v>
      </c>
      <c r="P5637">
        <v>15</v>
      </c>
      <c r="Q5637">
        <v>189</v>
      </c>
      <c r="R5637">
        <v>116</v>
      </c>
      <c r="S5637">
        <v>174</v>
      </c>
      <c r="T5637">
        <f>(Data[[#This Row],[mean_r]]/256)*100</f>
        <v>73.828125</v>
      </c>
      <c r="U5637">
        <f>(Data[[#This Row],[mean_g]]/256)*100</f>
        <v>45.3125</v>
      </c>
      <c r="V5637">
        <f>(Data[[#This Row],[mean_b]]/256)*100</f>
        <v>67.96875</v>
      </c>
      <c r="W5637">
        <v>0.61099999999999999</v>
      </c>
      <c r="X5637" t="s">
        <v>51</v>
      </c>
      <c r="Y5637" t="s">
        <v>40</v>
      </c>
      <c r="Z5637">
        <v>7234</v>
      </c>
      <c r="AA5637">
        <v>3.92</v>
      </c>
      <c r="AB5637">
        <v>12.7</v>
      </c>
      <c r="AC5637">
        <v>39.200000000000003</v>
      </c>
      <c r="AD5637">
        <v>384468</v>
      </c>
      <c r="AE5637">
        <v>84.6</v>
      </c>
      <c r="AF5637">
        <v>33.700000000000003</v>
      </c>
      <c r="AG5637" t="s">
        <v>41</v>
      </c>
      <c r="AH5637" t="s">
        <v>42</v>
      </c>
      <c r="AI5637" t="s">
        <v>56</v>
      </c>
      <c r="AJ5637">
        <v>100</v>
      </c>
      <c r="AK5637">
        <v>512</v>
      </c>
      <c r="AL5637">
        <v>0.78749999999999998</v>
      </c>
      <c r="AM5637">
        <v>0.74850000000000005</v>
      </c>
      <c r="AN5637">
        <v>0.73440000000000005</v>
      </c>
      <c r="AO5637">
        <f>Data[[#This Row],[labeller_confidence_score]]-Data[[#This Row],[cytodiffusion_classification_confidence]]</f>
        <v>-1.4100000000000001E-2</v>
      </c>
    </row>
    <row r="5638" spans="1:41" x14ac:dyDescent="0.3">
      <c r="A5638" t="s">
        <v>5711</v>
      </c>
      <c r="B5638" t="s">
        <v>87</v>
      </c>
      <c r="C5638">
        <v>0</v>
      </c>
      <c r="D5638" t="s">
        <v>50</v>
      </c>
      <c r="E5638">
        <v>12.57</v>
      </c>
      <c r="F5638">
        <v>57.1</v>
      </c>
      <c r="G5638">
        <v>0.47</v>
      </c>
      <c r="H5638">
        <v>0.51500000000000001</v>
      </c>
      <c r="I5638">
        <f>Data[[#This Row],[nucleus_area_pct]]/Data[[#This Row],[cytoplasm_ratio]]</f>
        <v>110.87378640776699</v>
      </c>
      <c r="J5638">
        <v>0.61499999999999999</v>
      </c>
      <c r="K5638">
        <v>0.31</v>
      </c>
      <c r="L5638">
        <v>3.9</v>
      </c>
      <c r="M5638">
        <v>1.8</v>
      </c>
      <c r="N5638">
        <v>0.72799999999999998</v>
      </c>
      <c r="O5638">
        <v>471</v>
      </c>
      <c r="P5638">
        <v>87</v>
      </c>
      <c r="Q5638">
        <v>255</v>
      </c>
      <c r="R5638">
        <v>129</v>
      </c>
      <c r="S5638">
        <v>165</v>
      </c>
      <c r="T5638">
        <f>(Data[[#This Row],[mean_r]]/256)*100</f>
        <v>99.609375</v>
      </c>
      <c r="U5638">
        <f>(Data[[#This Row],[mean_g]]/256)*100</f>
        <v>50.390625</v>
      </c>
      <c r="V5638">
        <f>(Data[[#This Row],[mean_b]]/256)*100</f>
        <v>64.453125</v>
      </c>
      <c r="W5638">
        <v>0.70499999999999996</v>
      </c>
      <c r="X5638" t="s">
        <v>51</v>
      </c>
      <c r="Y5638" t="s">
        <v>45</v>
      </c>
      <c r="Z5638">
        <v>7302</v>
      </c>
      <c r="AA5638">
        <v>4.16</v>
      </c>
      <c r="AB5638">
        <v>13.9</v>
      </c>
      <c r="AC5638">
        <v>52.8</v>
      </c>
      <c r="AD5638">
        <v>292835</v>
      </c>
      <c r="AE5638">
        <v>89.4</v>
      </c>
      <c r="AF5638">
        <v>33</v>
      </c>
      <c r="AG5638" t="s">
        <v>46</v>
      </c>
      <c r="AH5638" t="s">
        <v>42</v>
      </c>
      <c r="AI5638" t="s">
        <v>56</v>
      </c>
      <c r="AJ5638">
        <v>60</v>
      </c>
      <c r="AK5638">
        <v>256</v>
      </c>
      <c r="AL5638">
        <v>4.3E-3</v>
      </c>
      <c r="AM5638">
        <v>0.87870000000000004</v>
      </c>
      <c r="AN5638">
        <v>0.89800000000000002</v>
      </c>
      <c r="AO5638">
        <f>Data[[#This Row],[labeller_confidence_score]]-Data[[#This Row],[cytodiffusion_classification_confidence]]</f>
        <v>1.9299999999999984E-2</v>
      </c>
    </row>
    <row r="5639" spans="1:41" x14ac:dyDescent="0.3">
      <c r="A5639" t="s">
        <v>5712</v>
      </c>
      <c r="B5639" t="s">
        <v>60</v>
      </c>
      <c r="C5639">
        <v>0</v>
      </c>
      <c r="D5639" t="s">
        <v>50</v>
      </c>
      <c r="E5639">
        <v>13.51</v>
      </c>
      <c r="F5639">
        <v>66.8</v>
      </c>
      <c r="G5639">
        <v>0.45500000000000002</v>
      </c>
      <c r="H5639">
        <v>0.44800000000000001</v>
      </c>
      <c r="I5639">
        <f>Data[[#This Row],[nucleus_area_pct]]/Data[[#This Row],[cytoplasm_ratio]]</f>
        <v>149.10714285714286</v>
      </c>
      <c r="J5639">
        <v>0.752</v>
      </c>
      <c r="K5639">
        <v>0.51400000000000001</v>
      </c>
      <c r="L5639">
        <v>1.1599999999999999</v>
      </c>
      <c r="M5639">
        <v>1.2</v>
      </c>
      <c r="N5639">
        <v>0.70099999999999996</v>
      </c>
      <c r="O5639">
        <v>608</v>
      </c>
      <c r="P5639">
        <v>80</v>
      </c>
      <c r="Q5639">
        <v>208</v>
      </c>
      <c r="R5639">
        <v>130</v>
      </c>
      <c r="S5639">
        <v>160</v>
      </c>
      <c r="T5639">
        <f>(Data[[#This Row],[mean_r]]/256)*100</f>
        <v>81.25</v>
      </c>
      <c r="U5639">
        <f>(Data[[#This Row],[mean_g]]/256)*100</f>
        <v>50.78125</v>
      </c>
      <c r="V5639">
        <f>(Data[[#This Row],[mean_b]]/256)*100</f>
        <v>62.5</v>
      </c>
      <c r="W5639">
        <v>0.51800000000000002</v>
      </c>
      <c r="X5639" t="s">
        <v>51</v>
      </c>
      <c r="Y5639" t="s">
        <v>45</v>
      </c>
      <c r="Z5639">
        <v>5634</v>
      </c>
      <c r="AA5639">
        <v>4.99</v>
      </c>
      <c r="AB5639">
        <v>15</v>
      </c>
      <c r="AC5639">
        <v>27.3</v>
      </c>
      <c r="AD5639">
        <v>140428</v>
      </c>
      <c r="AE5639">
        <v>82.3</v>
      </c>
      <c r="AF5639">
        <v>33.9</v>
      </c>
      <c r="AG5639" t="s">
        <v>46</v>
      </c>
      <c r="AH5639" t="s">
        <v>42</v>
      </c>
      <c r="AI5639" t="s">
        <v>52</v>
      </c>
      <c r="AJ5639">
        <v>40</v>
      </c>
      <c r="AK5639">
        <v>512</v>
      </c>
      <c r="AL5639">
        <v>6.4899999999999999E-2</v>
      </c>
      <c r="AM5639">
        <v>0.94740000000000002</v>
      </c>
      <c r="AN5639">
        <v>0.90139999999999998</v>
      </c>
      <c r="AO5639">
        <f>Data[[#This Row],[labeller_confidence_score]]-Data[[#This Row],[cytodiffusion_classification_confidence]]</f>
        <v>-4.6000000000000041E-2</v>
      </c>
    </row>
    <row r="5640" spans="1:41" x14ac:dyDescent="0.3">
      <c r="A5640" t="s">
        <v>5713</v>
      </c>
      <c r="B5640" t="s">
        <v>54</v>
      </c>
      <c r="C5640">
        <v>0</v>
      </c>
      <c r="D5640" t="s">
        <v>54</v>
      </c>
      <c r="E5640">
        <v>7.13</v>
      </c>
      <c r="F5640">
        <v>0</v>
      </c>
      <c r="G5640">
        <v>0</v>
      </c>
      <c r="H5640">
        <v>1</v>
      </c>
      <c r="I5640">
        <f>Data[[#This Row],[nucleus_area_pct]]/Data[[#This Row],[cytoplasm_ratio]]</f>
        <v>0</v>
      </c>
      <c r="J5640">
        <v>0.91900000000000004</v>
      </c>
      <c r="K5640">
        <v>0.25700000000000001</v>
      </c>
      <c r="L5640">
        <v>0.49</v>
      </c>
      <c r="M5640">
        <v>1</v>
      </c>
      <c r="N5640">
        <v>0.94899999999999995</v>
      </c>
      <c r="O5640">
        <v>195</v>
      </c>
      <c r="P5640">
        <v>50</v>
      </c>
      <c r="Q5640">
        <v>222</v>
      </c>
      <c r="R5640">
        <v>131</v>
      </c>
      <c r="S5640">
        <v>130</v>
      </c>
      <c r="T5640">
        <f>(Data[[#This Row],[mean_r]]/256)*100</f>
        <v>86.71875</v>
      </c>
      <c r="U5640">
        <f>(Data[[#This Row],[mean_g]]/256)*100</f>
        <v>51.171875</v>
      </c>
      <c r="V5640">
        <f>(Data[[#This Row],[mean_b]]/256)*100</f>
        <v>50.78125</v>
      </c>
      <c r="W5640">
        <v>0.61099999999999999</v>
      </c>
      <c r="X5640" t="s">
        <v>51</v>
      </c>
      <c r="Y5640" t="s">
        <v>45</v>
      </c>
      <c r="Z5640">
        <v>2711</v>
      </c>
      <c r="AA5640">
        <v>2.99</v>
      </c>
      <c r="AB5640">
        <v>14.4</v>
      </c>
      <c r="AC5640">
        <v>38.9</v>
      </c>
      <c r="AD5640">
        <v>439423</v>
      </c>
      <c r="AE5640">
        <v>88.8</v>
      </c>
      <c r="AF5640">
        <v>32.4</v>
      </c>
      <c r="AG5640" t="s">
        <v>46</v>
      </c>
      <c r="AH5640" t="s">
        <v>47</v>
      </c>
      <c r="AI5640" t="s">
        <v>56</v>
      </c>
      <c r="AJ5640">
        <v>40</v>
      </c>
      <c r="AK5640">
        <v>360</v>
      </c>
      <c r="AL5640">
        <v>6.1999999999999998E-3</v>
      </c>
      <c r="AM5640">
        <v>0.99380000000000002</v>
      </c>
      <c r="AN5640">
        <v>0.95940000000000003</v>
      </c>
      <c r="AO5640">
        <f>Data[[#This Row],[labeller_confidence_score]]-Data[[#This Row],[cytodiffusion_classification_confidence]]</f>
        <v>-3.4399999999999986E-2</v>
      </c>
    </row>
    <row r="5641" spans="1:41" x14ac:dyDescent="0.3">
      <c r="A5641" t="s">
        <v>5714</v>
      </c>
      <c r="B5641" t="s">
        <v>49</v>
      </c>
      <c r="C5641">
        <v>0</v>
      </c>
      <c r="D5641" t="s">
        <v>50</v>
      </c>
      <c r="E5641">
        <v>11.91</v>
      </c>
      <c r="F5641">
        <v>51.3</v>
      </c>
      <c r="G5641">
        <v>0.49399999999999999</v>
      </c>
      <c r="H5641">
        <v>0.47899999999999998</v>
      </c>
      <c r="I5641">
        <f>Data[[#This Row],[nucleus_area_pct]]/Data[[#This Row],[cytoplasm_ratio]]</f>
        <v>107.09812108559498</v>
      </c>
      <c r="J5641">
        <v>0.72599999999999998</v>
      </c>
      <c r="K5641">
        <v>0.31900000000000001</v>
      </c>
      <c r="L5641">
        <v>2.5099999999999998</v>
      </c>
      <c r="M5641">
        <v>3.2</v>
      </c>
      <c r="N5641">
        <v>0.88600000000000001</v>
      </c>
      <c r="O5641">
        <v>377</v>
      </c>
      <c r="P5641">
        <v>66</v>
      </c>
      <c r="Q5641">
        <v>212</v>
      </c>
      <c r="R5641">
        <v>154</v>
      </c>
      <c r="S5641">
        <v>218</v>
      </c>
      <c r="T5641">
        <f>(Data[[#This Row],[mean_r]]/256)*100</f>
        <v>82.8125</v>
      </c>
      <c r="U5641">
        <f>(Data[[#This Row],[mean_g]]/256)*100</f>
        <v>60.15625</v>
      </c>
      <c r="V5641">
        <f>(Data[[#This Row],[mean_b]]/256)*100</f>
        <v>85.15625</v>
      </c>
      <c r="W5641">
        <v>0.63900000000000001</v>
      </c>
      <c r="X5641" t="s">
        <v>51</v>
      </c>
      <c r="Y5641" t="s">
        <v>45</v>
      </c>
      <c r="Z5641">
        <v>7838</v>
      </c>
      <c r="AA5641">
        <v>5</v>
      </c>
      <c r="AB5641">
        <v>11.2</v>
      </c>
      <c r="AC5641">
        <v>38.299999999999997</v>
      </c>
      <c r="AD5641">
        <v>290238</v>
      </c>
      <c r="AE5641">
        <v>91</v>
      </c>
      <c r="AF5641">
        <v>32.9</v>
      </c>
      <c r="AG5641" t="s">
        <v>41</v>
      </c>
      <c r="AH5641" t="s">
        <v>42</v>
      </c>
      <c r="AI5641" t="s">
        <v>52</v>
      </c>
      <c r="AJ5641">
        <v>40</v>
      </c>
      <c r="AK5641">
        <v>512</v>
      </c>
      <c r="AL5641">
        <v>6.4699999999999994E-2</v>
      </c>
      <c r="AM5641">
        <v>0.91859999999999997</v>
      </c>
      <c r="AN5641">
        <v>0.86609999999999998</v>
      </c>
      <c r="AO5641">
        <f>Data[[#This Row],[labeller_confidence_score]]-Data[[#This Row],[cytodiffusion_classification_confidence]]</f>
        <v>-5.2499999999999991E-2</v>
      </c>
    </row>
    <row r="5642" spans="1:41" x14ac:dyDescent="0.3">
      <c r="A5642" t="s">
        <v>5715</v>
      </c>
      <c r="B5642" t="s">
        <v>62</v>
      </c>
      <c r="C5642">
        <v>0</v>
      </c>
      <c r="D5642" t="s">
        <v>50</v>
      </c>
      <c r="E5642">
        <v>9.5500000000000007</v>
      </c>
      <c r="F5642">
        <v>74.7</v>
      </c>
      <c r="G5642">
        <v>0.75700000000000001</v>
      </c>
      <c r="H5642">
        <v>0.14899999999999999</v>
      </c>
      <c r="I5642">
        <f>Data[[#This Row],[nucleus_area_pct]]/Data[[#This Row],[cytoplasm_ratio]]</f>
        <v>501.34228187919467</v>
      </c>
      <c r="J5642">
        <v>0.9</v>
      </c>
      <c r="K5642">
        <v>0.184</v>
      </c>
      <c r="L5642">
        <v>0.93</v>
      </c>
      <c r="M5642">
        <v>1.1000000000000001</v>
      </c>
      <c r="N5642">
        <v>0.97699999999999998</v>
      </c>
      <c r="O5642">
        <v>276</v>
      </c>
      <c r="P5642">
        <v>46</v>
      </c>
      <c r="Q5642">
        <v>200</v>
      </c>
      <c r="R5642">
        <v>157</v>
      </c>
      <c r="S5642">
        <v>204</v>
      </c>
      <c r="T5642">
        <f>(Data[[#This Row],[mean_r]]/256)*100</f>
        <v>78.125</v>
      </c>
      <c r="U5642">
        <f>(Data[[#This Row],[mean_g]]/256)*100</f>
        <v>61.328125</v>
      </c>
      <c r="V5642">
        <f>(Data[[#This Row],[mean_b]]/256)*100</f>
        <v>79.6875</v>
      </c>
      <c r="W5642">
        <v>0.70099999999999996</v>
      </c>
      <c r="X5642" t="s">
        <v>39</v>
      </c>
      <c r="Y5642" t="s">
        <v>45</v>
      </c>
      <c r="Z5642">
        <v>9202</v>
      </c>
      <c r="AA5642">
        <v>4.12</v>
      </c>
      <c r="AB5642">
        <v>10.8</v>
      </c>
      <c r="AC5642">
        <v>49.4</v>
      </c>
      <c r="AD5642">
        <v>342288</v>
      </c>
      <c r="AE5642">
        <v>74.8</v>
      </c>
      <c r="AF5642">
        <v>35.200000000000003</v>
      </c>
      <c r="AG5642" t="s">
        <v>41</v>
      </c>
      <c r="AH5642" t="s">
        <v>42</v>
      </c>
      <c r="AI5642" t="s">
        <v>56</v>
      </c>
      <c r="AJ5642">
        <v>40</v>
      </c>
      <c r="AK5642">
        <v>512</v>
      </c>
      <c r="AL5642">
        <v>0.17860000000000001</v>
      </c>
      <c r="AM5642">
        <v>0.84899999999999998</v>
      </c>
      <c r="AN5642">
        <v>0.97909999999999997</v>
      </c>
      <c r="AO5642">
        <f>Data[[#This Row],[labeller_confidence_score]]-Data[[#This Row],[cytodiffusion_classification_confidence]]</f>
        <v>0.13009999999999999</v>
      </c>
    </row>
    <row r="5643" spans="1:41" x14ac:dyDescent="0.3">
      <c r="A5643" t="s">
        <v>5716</v>
      </c>
      <c r="B5643" t="s">
        <v>62</v>
      </c>
      <c r="C5643">
        <v>0</v>
      </c>
      <c r="D5643" t="s">
        <v>50</v>
      </c>
      <c r="E5643">
        <v>9.67</v>
      </c>
      <c r="F5643">
        <v>85.2</v>
      </c>
      <c r="G5643">
        <v>0.76400000000000001</v>
      </c>
      <c r="H5643">
        <v>0.27400000000000002</v>
      </c>
      <c r="I5643">
        <f>Data[[#This Row],[nucleus_area_pct]]/Data[[#This Row],[cytoplasm_ratio]]</f>
        <v>310.94890510948903</v>
      </c>
      <c r="J5643">
        <v>0.93400000000000005</v>
      </c>
      <c r="K5643">
        <v>0.21099999999999999</v>
      </c>
      <c r="L5643">
        <v>0.61</v>
      </c>
      <c r="M5643">
        <v>1</v>
      </c>
      <c r="N5643">
        <v>0.95</v>
      </c>
      <c r="O5643">
        <v>215</v>
      </c>
      <c r="P5643">
        <v>51</v>
      </c>
      <c r="Q5643">
        <v>205</v>
      </c>
      <c r="R5643">
        <v>139</v>
      </c>
      <c r="S5643">
        <v>224</v>
      </c>
      <c r="T5643">
        <f>(Data[[#This Row],[mean_r]]/256)*100</f>
        <v>80.078125</v>
      </c>
      <c r="U5643">
        <f>(Data[[#This Row],[mean_g]]/256)*100</f>
        <v>54.296875</v>
      </c>
      <c r="V5643">
        <f>(Data[[#This Row],[mean_b]]/256)*100</f>
        <v>87.5</v>
      </c>
      <c r="W5643">
        <v>0.73399999999999999</v>
      </c>
      <c r="X5643" t="s">
        <v>51</v>
      </c>
      <c r="Y5643" t="s">
        <v>45</v>
      </c>
      <c r="Z5643">
        <v>10695</v>
      </c>
      <c r="AA5643">
        <v>5.27</v>
      </c>
      <c r="AB5643">
        <v>15.9</v>
      </c>
      <c r="AC5643">
        <v>36</v>
      </c>
      <c r="AD5643">
        <v>331794</v>
      </c>
      <c r="AE5643">
        <v>80.400000000000006</v>
      </c>
      <c r="AF5643">
        <v>35</v>
      </c>
      <c r="AG5643" t="s">
        <v>46</v>
      </c>
      <c r="AH5643" t="s">
        <v>47</v>
      </c>
      <c r="AI5643" t="s">
        <v>52</v>
      </c>
      <c r="AJ5643">
        <v>60</v>
      </c>
      <c r="AK5643">
        <v>512</v>
      </c>
      <c r="AL5643">
        <v>0.1244</v>
      </c>
      <c r="AM5643">
        <v>0.86780000000000002</v>
      </c>
      <c r="AN5643">
        <v>0.84199999999999997</v>
      </c>
      <c r="AO5643">
        <f>Data[[#This Row],[labeller_confidence_score]]-Data[[#This Row],[cytodiffusion_classification_confidence]]</f>
        <v>-2.5800000000000045E-2</v>
      </c>
    </row>
    <row r="5644" spans="1:41" x14ac:dyDescent="0.3">
      <c r="A5644" t="s">
        <v>5717</v>
      </c>
      <c r="B5644" t="s">
        <v>54</v>
      </c>
      <c r="C5644">
        <v>0</v>
      </c>
      <c r="D5644" t="s">
        <v>54</v>
      </c>
      <c r="E5644">
        <v>7.66</v>
      </c>
      <c r="F5644">
        <v>0</v>
      </c>
      <c r="G5644">
        <v>0</v>
      </c>
      <c r="H5644">
        <v>1</v>
      </c>
      <c r="I5644">
        <f>Data[[#This Row],[nucleus_area_pct]]/Data[[#This Row],[cytoplasm_ratio]]</f>
        <v>0</v>
      </c>
      <c r="J5644">
        <v>0.88700000000000001</v>
      </c>
      <c r="K5644">
        <v>9.7000000000000003E-2</v>
      </c>
      <c r="L5644">
        <v>0.32</v>
      </c>
      <c r="M5644">
        <v>1</v>
      </c>
      <c r="N5644">
        <v>0.92400000000000004</v>
      </c>
      <c r="O5644">
        <v>167</v>
      </c>
      <c r="P5644">
        <v>40</v>
      </c>
      <c r="Q5644">
        <v>213</v>
      </c>
      <c r="R5644">
        <v>129</v>
      </c>
      <c r="S5644">
        <v>144</v>
      </c>
      <c r="T5644">
        <f>(Data[[#This Row],[mean_r]]/256)*100</f>
        <v>83.203125</v>
      </c>
      <c r="U5644">
        <f>(Data[[#This Row],[mean_g]]/256)*100</f>
        <v>50.390625</v>
      </c>
      <c r="V5644">
        <f>(Data[[#This Row],[mean_b]]/256)*100</f>
        <v>56.25</v>
      </c>
      <c r="W5644">
        <v>0.50700000000000001</v>
      </c>
      <c r="X5644" t="s">
        <v>51</v>
      </c>
      <c r="Y5644" t="s">
        <v>45</v>
      </c>
      <c r="Z5644">
        <v>5512</v>
      </c>
      <c r="AA5644">
        <v>4.2300000000000004</v>
      </c>
      <c r="AB5644">
        <v>14.1</v>
      </c>
      <c r="AC5644">
        <v>49</v>
      </c>
      <c r="AD5644">
        <v>294096</v>
      </c>
      <c r="AE5644">
        <v>111.6</v>
      </c>
      <c r="AF5644">
        <v>32</v>
      </c>
      <c r="AG5644" t="s">
        <v>41</v>
      </c>
      <c r="AH5644" t="s">
        <v>68</v>
      </c>
      <c r="AI5644" t="s">
        <v>52</v>
      </c>
      <c r="AJ5644">
        <v>60</v>
      </c>
      <c r="AK5644">
        <v>256</v>
      </c>
      <c r="AL5644">
        <v>8.7999999999999995E-2</v>
      </c>
      <c r="AM5644">
        <v>1</v>
      </c>
      <c r="AN5644">
        <v>0.99399999999999999</v>
      </c>
      <c r="AO5644">
        <f>Data[[#This Row],[labeller_confidence_score]]-Data[[#This Row],[cytodiffusion_classification_confidence]]</f>
        <v>-6.0000000000000053E-3</v>
      </c>
    </row>
    <row r="5645" spans="1:41" x14ac:dyDescent="0.3">
      <c r="A5645" t="s">
        <v>5718</v>
      </c>
      <c r="B5645" t="s">
        <v>54</v>
      </c>
      <c r="C5645">
        <v>0</v>
      </c>
      <c r="D5645" t="s">
        <v>54</v>
      </c>
      <c r="E5645">
        <v>7.66</v>
      </c>
      <c r="F5645">
        <v>0</v>
      </c>
      <c r="G5645">
        <v>0</v>
      </c>
      <c r="H5645">
        <v>1</v>
      </c>
      <c r="I5645">
        <f>Data[[#This Row],[nucleus_area_pct]]/Data[[#This Row],[cytoplasm_ratio]]</f>
        <v>0</v>
      </c>
      <c r="J5645">
        <v>0.91100000000000003</v>
      </c>
      <c r="K5645">
        <v>0.17599999999999999</v>
      </c>
      <c r="L5645">
        <v>0.51</v>
      </c>
      <c r="M5645">
        <v>1</v>
      </c>
      <c r="N5645">
        <v>0.92100000000000004</v>
      </c>
      <c r="O5645">
        <v>205</v>
      </c>
      <c r="P5645">
        <v>56</v>
      </c>
      <c r="Q5645">
        <v>236</v>
      </c>
      <c r="R5645">
        <v>121</v>
      </c>
      <c r="S5645">
        <v>136</v>
      </c>
      <c r="T5645">
        <f>(Data[[#This Row],[mean_r]]/256)*100</f>
        <v>92.1875</v>
      </c>
      <c r="U5645">
        <f>(Data[[#This Row],[mean_g]]/256)*100</f>
        <v>47.265625</v>
      </c>
      <c r="V5645">
        <f>(Data[[#This Row],[mean_b]]/256)*100</f>
        <v>53.125</v>
      </c>
      <c r="W5645">
        <v>0.52700000000000002</v>
      </c>
      <c r="X5645" t="s">
        <v>51</v>
      </c>
      <c r="Y5645" t="s">
        <v>40</v>
      </c>
      <c r="Z5645">
        <v>10837</v>
      </c>
      <c r="AA5645">
        <v>3.93</v>
      </c>
      <c r="AB5645">
        <v>11.6</v>
      </c>
      <c r="AC5645">
        <v>42.9</v>
      </c>
      <c r="AD5645">
        <v>208887</v>
      </c>
      <c r="AE5645">
        <v>92.6</v>
      </c>
      <c r="AF5645">
        <v>34.9</v>
      </c>
      <c r="AG5645" t="s">
        <v>41</v>
      </c>
      <c r="AH5645" t="s">
        <v>47</v>
      </c>
      <c r="AI5645" t="s">
        <v>52</v>
      </c>
      <c r="AJ5645">
        <v>100</v>
      </c>
      <c r="AK5645">
        <v>512</v>
      </c>
      <c r="AL5645">
        <v>1.1599999999999999E-2</v>
      </c>
      <c r="AM5645">
        <v>0.93879999999999997</v>
      </c>
      <c r="AN5645">
        <v>0.89270000000000005</v>
      </c>
      <c r="AO5645">
        <f>Data[[#This Row],[labeller_confidence_score]]-Data[[#This Row],[cytodiffusion_classification_confidence]]</f>
        <v>-4.6099999999999919E-2</v>
      </c>
    </row>
    <row r="5646" spans="1:41" x14ac:dyDescent="0.3">
      <c r="A5646" t="s">
        <v>5719</v>
      </c>
      <c r="B5646" t="s">
        <v>49</v>
      </c>
      <c r="C5646">
        <v>0</v>
      </c>
      <c r="D5646" t="s">
        <v>50</v>
      </c>
      <c r="E5646">
        <v>13.39</v>
      </c>
      <c r="F5646">
        <v>54.1</v>
      </c>
      <c r="G5646">
        <v>0.43</v>
      </c>
      <c r="H5646">
        <v>0.5</v>
      </c>
      <c r="I5646">
        <f>Data[[#This Row],[nucleus_area_pct]]/Data[[#This Row],[cytoplasm_ratio]]</f>
        <v>108.2</v>
      </c>
      <c r="J5646">
        <v>0.88100000000000001</v>
      </c>
      <c r="K5646">
        <v>0.32800000000000001</v>
      </c>
      <c r="L5646">
        <v>2.96</v>
      </c>
      <c r="M5646">
        <v>3.8</v>
      </c>
      <c r="N5646">
        <v>0.90100000000000002</v>
      </c>
      <c r="O5646">
        <v>394</v>
      </c>
      <c r="P5646">
        <v>61</v>
      </c>
      <c r="Q5646">
        <v>219</v>
      </c>
      <c r="R5646">
        <v>171</v>
      </c>
      <c r="S5646">
        <v>185</v>
      </c>
      <c r="T5646">
        <f>(Data[[#This Row],[mean_r]]/256)*100</f>
        <v>85.546875</v>
      </c>
      <c r="U5646">
        <f>(Data[[#This Row],[mean_g]]/256)*100</f>
        <v>66.796875</v>
      </c>
      <c r="V5646">
        <f>(Data[[#This Row],[mean_b]]/256)*100</f>
        <v>72.265625</v>
      </c>
      <c r="W5646">
        <v>0.61099999999999999</v>
      </c>
      <c r="X5646" t="s">
        <v>39</v>
      </c>
      <c r="Y5646" t="s">
        <v>40</v>
      </c>
      <c r="Z5646">
        <v>9485</v>
      </c>
      <c r="AA5646">
        <v>5.13</v>
      </c>
      <c r="AB5646">
        <v>11.4</v>
      </c>
      <c r="AC5646">
        <v>40.5</v>
      </c>
      <c r="AD5646">
        <v>232729</v>
      </c>
      <c r="AE5646">
        <v>88.1</v>
      </c>
      <c r="AF5646">
        <v>32.4</v>
      </c>
      <c r="AG5646" t="s">
        <v>64</v>
      </c>
      <c r="AH5646" t="s">
        <v>42</v>
      </c>
      <c r="AI5646" t="s">
        <v>52</v>
      </c>
      <c r="AJ5646">
        <v>100</v>
      </c>
      <c r="AK5646">
        <v>256</v>
      </c>
      <c r="AL5646">
        <v>0.11609999999999999</v>
      </c>
      <c r="AM5646">
        <v>0.83499999999999996</v>
      </c>
      <c r="AN5646">
        <v>0.98170000000000002</v>
      </c>
      <c r="AO5646">
        <f>Data[[#This Row],[labeller_confidence_score]]-Data[[#This Row],[cytodiffusion_classification_confidence]]</f>
        <v>0.14670000000000005</v>
      </c>
    </row>
    <row r="5647" spans="1:41" x14ac:dyDescent="0.3">
      <c r="A5647" t="s">
        <v>5720</v>
      </c>
      <c r="B5647" t="s">
        <v>58</v>
      </c>
      <c r="C5647">
        <v>1</v>
      </c>
      <c r="D5647" t="s">
        <v>38</v>
      </c>
      <c r="E5647">
        <v>12.72</v>
      </c>
      <c r="F5647">
        <v>60.6</v>
      </c>
      <c r="G5647">
        <v>0.64600000000000002</v>
      </c>
      <c r="H5647">
        <v>0.29199999999999998</v>
      </c>
      <c r="I5647">
        <f>Data[[#This Row],[nucleus_area_pct]]/Data[[#This Row],[cytoplasm_ratio]]</f>
        <v>207.53424657534248</v>
      </c>
      <c r="J5647">
        <v>0.85799999999999998</v>
      </c>
      <c r="K5647">
        <v>0.41099999999999998</v>
      </c>
      <c r="L5647">
        <v>0.97</v>
      </c>
      <c r="M5647">
        <v>1.1000000000000001</v>
      </c>
      <c r="N5647">
        <v>1</v>
      </c>
      <c r="O5647">
        <v>378</v>
      </c>
      <c r="P5647">
        <v>83</v>
      </c>
      <c r="Q5647">
        <v>205</v>
      </c>
      <c r="R5647">
        <v>153</v>
      </c>
      <c r="S5647">
        <v>193</v>
      </c>
      <c r="T5647">
        <f>(Data[[#This Row],[mean_r]]/256)*100</f>
        <v>80.078125</v>
      </c>
      <c r="U5647">
        <f>(Data[[#This Row],[mean_g]]/256)*100</f>
        <v>59.765625</v>
      </c>
      <c r="V5647">
        <f>(Data[[#This Row],[mean_b]]/256)*100</f>
        <v>75.390625</v>
      </c>
      <c r="W5647">
        <v>0.79100000000000004</v>
      </c>
      <c r="X5647" t="s">
        <v>51</v>
      </c>
      <c r="Y5647" t="s">
        <v>40</v>
      </c>
      <c r="Z5647">
        <v>6609</v>
      </c>
      <c r="AA5647">
        <v>4.6399999999999997</v>
      </c>
      <c r="AB5647">
        <v>15.1</v>
      </c>
      <c r="AC5647">
        <v>31</v>
      </c>
      <c r="AD5647">
        <v>357191</v>
      </c>
      <c r="AE5647">
        <v>80.400000000000006</v>
      </c>
      <c r="AF5647">
        <v>33.799999999999997</v>
      </c>
      <c r="AG5647" t="s">
        <v>41</v>
      </c>
      <c r="AH5647" t="s">
        <v>47</v>
      </c>
      <c r="AI5647" t="s">
        <v>52</v>
      </c>
      <c r="AJ5647">
        <v>100</v>
      </c>
      <c r="AK5647">
        <v>224</v>
      </c>
      <c r="AL5647">
        <v>0.70540000000000003</v>
      </c>
      <c r="AM5647">
        <v>0.71099999999999997</v>
      </c>
      <c r="AN5647">
        <v>0.89880000000000004</v>
      </c>
      <c r="AO5647">
        <f>Data[[#This Row],[labeller_confidence_score]]-Data[[#This Row],[cytodiffusion_classification_confidence]]</f>
        <v>0.18780000000000008</v>
      </c>
    </row>
    <row r="5648" spans="1:41" x14ac:dyDescent="0.3">
      <c r="A5648" t="s">
        <v>5721</v>
      </c>
      <c r="B5648" t="s">
        <v>60</v>
      </c>
      <c r="C5648">
        <v>0</v>
      </c>
      <c r="D5648" t="s">
        <v>50</v>
      </c>
      <c r="E5648">
        <v>14.85</v>
      </c>
      <c r="F5648">
        <v>59.1</v>
      </c>
      <c r="G5648">
        <v>0.49399999999999999</v>
      </c>
      <c r="H5648">
        <v>0.39100000000000001</v>
      </c>
      <c r="I5648">
        <f>Data[[#This Row],[nucleus_area_pct]]/Data[[#This Row],[cytoplasm_ratio]]</f>
        <v>151.15089514066497</v>
      </c>
      <c r="J5648">
        <v>0.72899999999999998</v>
      </c>
      <c r="K5648">
        <v>0.442</v>
      </c>
      <c r="L5648">
        <v>1.93</v>
      </c>
      <c r="M5648">
        <v>1.4</v>
      </c>
      <c r="N5648">
        <v>0.70799999999999996</v>
      </c>
      <c r="O5648">
        <v>516</v>
      </c>
      <c r="P5648">
        <v>85</v>
      </c>
      <c r="Q5648">
        <v>196</v>
      </c>
      <c r="R5648">
        <v>162</v>
      </c>
      <c r="S5648">
        <v>179</v>
      </c>
      <c r="T5648">
        <f>(Data[[#This Row],[mean_r]]/256)*100</f>
        <v>76.5625</v>
      </c>
      <c r="U5648">
        <f>(Data[[#This Row],[mean_g]]/256)*100</f>
        <v>63.28125</v>
      </c>
      <c r="V5648">
        <f>(Data[[#This Row],[mean_b]]/256)*100</f>
        <v>69.921875</v>
      </c>
      <c r="W5648">
        <v>0.56799999999999995</v>
      </c>
      <c r="X5648" t="s">
        <v>63</v>
      </c>
      <c r="Y5648" t="s">
        <v>45</v>
      </c>
      <c r="Z5648">
        <v>4999</v>
      </c>
      <c r="AA5648">
        <v>6.52</v>
      </c>
      <c r="AB5648">
        <v>15.5</v>
      </c>
      <c r="AC5648">
        <v>33.9</v>
      </c>
      <c r="AD5648">
        <v>44138</v>
      </c>
      <c r="AE5648">
        <v>102.9</v>
      </c>
      <c r="AF5648">
        <v>33.799999999999997</v>
      </c>
      <c r="AG5648" t="s">
        <v>64</v>
      </c>
      <c r="AH5648" t="s">
        <v>68</v>
      </c>
      <c r="AI5648" t="s">
        <v>56</v>
      </c>
      <c r="AJ5648">
        <v>100</v>
      </c>
      <c r="AK5648">
        <v>256</v>
      </c>
      <c r="AL5648">
        <v>0.1346</v>
      </c>
      <c r="AM5648">
        <v>0.85680000000000001</v>
      </c>
      <c r="AN5648">
        <v>0.85050000000000003</v>
      </c>
      <c r="AO5648">
        <f>Data[[#This Row],[labeller_confidence_score]]-Data[[#This Row],[cytodiffusion_classification_confidence]]</f>
        <v>-6.2999999999999723E-3</v>
      </c>
    </row>
    <row r="5649" spans="1:41" x14ac:dyDescent="0.3">
      <c r="A5649" t="s">
        <v>5722</v>
      </c>
      <c r="B5649" t="s">
        <v>62</v>
      </c>
      <c r="C5649">
        <v>0</v>
      </c>
      <c r="D5649" t="s">
        <v>50</v>
      </c>
      <c r="E5649">
        <v>8.33</v>
      </c>
      <c r="F5649">
        <v>85</v>
      </c>
      <c r="G5649">
        <v>0.84</v>
      </c>
      <c r="H5649">
        <v>0.156</v>
      </c>
      <c r="I5649">
        <f>Data[[#This Row],[nucleus_area_pct]]/Data[[#This Row],[cytoplasm_ratio]]</f>
        <v>544.87179487179492</v>
      </c>
      <c r="J5649">
        <v>0.89200000000000002</v>
      </c>
      <c r="K5649">
        <v>0.246</v>
      </c>
      <c r="L5649">
        <v>0.78</v>
      </c>
      <c r="M5649">
        <v>1</v>
      </c>
      <c r="N5649">
        <v>0.92900000000000005</v>
      </c>
      <c r="O5649">
        <v>261</v>
      </c>
      <c r="P5649">
        <v>68</v>
      </c>
      <c r="Q5649">
        <v>220</v>
      </c>
      <c r="R5649">
        <v>160</v>
      </c>
      <c r="S5649">
        <v>206</v>
      </c>
      <c r="T5649">
        <f>(Data[[#This Row],[mean_r]]/256)*100</f>
        <v>85.9375</v>
      </c>
      <c r="U5649">
        <f>(Data[[#This Row],[mean_g]]/256)*100</f>
        <v>62.5</v>
      </c>
      <c r="V5649">
        <f>(Data[[#This Row],[mean_b]]/256)*100</f>
        <v>80.46875</v>
      </c>
      <c r="W5649">
        <v>0.65900000000000003</v>
      </c>
      <c r="X5649" t="s">
        <v>63</v>
      </c>
      <c r="Y5649" t="s">
        <v>40</v>
      </c>
      <c r="Z5649">
        <v>3670</v>
      </c>
      <c r="AA5649">
        <v>4.75</v>
      </c>
      <c r="AB5649">
        <v>14.1</v>
      </c>
      <c r="AC5649">
        <v>44.6</v>
      </c>
      <c r="AD5649">
        <v>104635</v>
      </c>
      <c r="AE5649">
        <v>87.7</v>
      </c>
      <c r="AF5649">
        <v>32.4</v>
      </c>
      <c r="AG5649" t="s">
        <v>41</v>
      </c>
      <c r="AH5649" t="s">
        <v>47</v>
      </c>
      <c r="AI5649" t="s">
        <v>52</v>
      </c>
      <c r="AJ5649">
        <v>40</v>
      </c>
      <c r="AK5649">
        <v>224</v>
      </c>
      <c r="AL5649">
        <v>4.82E-2</v>
      </c>
      <c r="AM5649">
        <v>0.92600000000000005</v>
      </c>
      <c r="AN5649">
        <v>0.92630000000000001</v>
      </c>
      <c r="AO5649">
        <f>Data[[#This Row],[labeller_confidence_score]]-Data[[#This Row],[cytodiffusion_classification_confidence]]</f>
        <v>2.9999999999996696E-4</v>
      </c>
    </row>
    <row r="5650" spans="1:41" x14ac:dyDescent="0.3">
      <c r="A5650" t="s">
        <v>5723</v>
      </c>
      <c r="B5650" t="s">
        <v>54</v>
      </c>
      <c r="C5650">
        <v>0</v>
      </c>
      <c r="D5650" t="s">
        <v>54</v>
      </c>
      <c r="E5650">
        <v>8.5500000000000007</v>
      </c>
      <c r="F5650">
        <v>0</v>
      </c>
      <c r="G5650">
        <v>0</v>
      </c>
      <c r="H5650">
        <v>1</v>
      </c>
      <c r="I5650">
        <f>Data[[#This Row],[nucleus_area_pct]]/Data[[#This Row],[cytoplasm_ratio]]</f>
        <v>0</v>
      </c>
      <c r="J5650">
        <v>0.91800000000000004</v>
      </c>
      <c r="K5650">
        <v>0.17299999999999999</v>
      </c>
      <c r="L5650">
        <v>0.84</v>
      </c>
      <c r="M5650">
        <v>1</v>
      </c>
      <c r="N5650">
        <v>0.93</v>
      </c>
      <c r="O5650">
        <v>191</v>
      </c>
      <c r="P5650">
        <v>62</v>
      </c>
      <c r="Q5650">
        <v>220</v>
      </c>
      <c r="R5650">
        <v>118</v>
      </c>
      <c r="S5650">
        <v>132</v>
      </c>
      <c r="T5650">
        <f>(Data[[#This Row],[mean_r]]/256)*100</f>
        <v>85.9375</v>
      </c>
      <c r="U5650">
        <f>(Data[[#This Row],[mean_g]]/256)*100</f>
        <v>46.09375</v>
      </c>
      <c r="V5650">
        <f>(Data[[#This Row],[mean_b]]/256)*100</f>
        <v>51.5625</v>
      </c>
      <c r="W5650">
        <v>0.57399999999999995</v>
      </c>
      <c r="X5650" t="s">
        <v>51</v>
      </c>
      <c r="Y5650" t="s">
        <v>45</v>
      </c>
      <c r="Z5650">
        <v>9258</v>
      </c>
      <c r="AA5650">
        <v>4.67</v>
      </c>
      <c r="AB5650">
        <v>13</v>
      </c>
      <c r="AC5650">
        <v>46.2</v>
      </c>
      <c r="AD5650">
        <v>353191</v>
      </c>
      <c r="AE5650">
        <v>91.5</v>
      </c>
      <c r="AF5650">
        <v>34.5</v>
      </c>
      <c r="AG5650" t="s">
        <v>64</v>
      </c>
      <c r="AH5650" t="s">
        <v>47</v>
      </c>
      <c r="AI5650" t="s">
        <v>56</v>
      </c>
      <c r="AJ5650">
        <v>100</v>
      </c>
      <c r="AK5650">
        <v>224</v>
      </c>
      <c r="AL5650">
        <v>7.9200000000000007E-2</v>
      </c>
      <c r="AM5650">
        <v>0.9486</v>
      </c>
      <c r="AN5650">
        <v>0.9002</v>
      </c>
      <c r="AO5650">
        <f>Data[[#This Row],[labeller_confidence_score]]-Data[[#This Row],[cytodiffusion_classification_confidence]]</f>
        <v>-4.8399999999999999E-2</v>
      </c>
    </row>
    <row r="5651" spans="1:41" x14ac:dyDescent="0.3">
      <c r="A5651" t="s">
        <v>5724</v>
      </c>
      <c r="B5651" t="s">
        <v>49</v>
      </c>
      <c r="C5651">
        <v>0</v>
      </c>
      <c r="D5651" t="s">
        <v>50</v>
      </c>
      <c r="E5651">
        <v>11.26</v>
      </c>
      <c r="F5651">
        <v>61.4</v>
      </c>
      <c r="G5651">
        <v>0.43</v>
      </c>
      <c r="H5651">
        <v>0.38200000000000001</v>
      </c>
      <c r="I5651">
        <f>Data[[#This Row],[nucleus_area_pct]]/Data[[#This Row],[cytoplasm_ratio]]</f>
        <v>160.73298429319371</v>
      </c>
      <c r="J5651">
        <v>0.80900000000000005</v>
      </c>
      <c r="K5651">
        <v>0.28699999999999998</v>
      </c>
      <c r="L5651">
        <v>2.6</v>
      </c>
      <c r="M5651">
        <v>3.6</v>
      </c>
      <c r="N5651">
        <v>0.76700000000000002</v>
      </c>
      <c r="O5651">
        <v>413</v>
      </c>
      <c r="P5651">
        <v>66</v>
      </c>
      <c r="Q5651">
        <v>197</v>
      </c>
      <c r="R5651">
        <v>128</v>
      </c>
      <c r="S5651">
        <v>187</v>
      </c>
      <c r="T5651">
        <f>(Data[[#This Row],[mean_r]]/256)*100</f>
        <v>76.953125</v>
      </c>
      <c r="U5651">
        <f>(Data[[#This Row],[mean_g]]/256)*100</f>
        <v>50</v>
      </c>
      <c r="V5651">
        <f>(Data[[#This Row],[mean_b]]/256)*100</f>
        <v>73.046875</v>
      </c>
      <c r="W5651">
        <v>0.56299999999999994</v>
      </c>
      <c r="X5651" t="s">
        <v>51</v>
      </c>
      <c r="Y5651" t="s">
        <v>45</v>
      </c>
      <c r="Z5651">
        <v>6579</v>
      </c>
      <c r="AA5651">
        <v>4.66</v>
      </c>
      <c r="AB5651">
        <v>9.5</v>
      </c>
      <c r="AC5651">
        <v>41</v>
      </c>
      <c r="AD5651">
        <v>316837</v>
      </c>
      <c r="AE5651">
        <v>83.9</v>
      </c>
      <c r="AF5651">
        <v>34.9</v>
      </c>
      <c r="AG5651" t="s">
        <v>64</v>
      </c>
      <c r="AH5651" t="s">
        <v>47</v>
      </c>
      <c r="AI5651" t="s">
        <v>56</v>
      </c>
      <c r="AJ5651">
        <v>40</v>
      </c>
      <c r="AK5651">
        <v>512</v>
      </c>
      <c r="AL5651">
        <v>0.1053</v>
      </c>
      <c r="AM5651">
        <v>0.82850000000000001</v>
      </c>
      <c r="AN5651">
        <v>0.91010000000000002</v>
      </c>
      <c r="AO5651">
        <f>Data[[#This Row],[labeller_confidence_score]]-Data[[#This Row],[cytodiffusion_classification_confidence]]</f>
        <v>8.1600000000000006E-2</v>
      </c>
    </row>
    <row r="5652" spans="1:41" x14ac:dyDescent="0.3">
      <c r="A5652" t="s">
        <v>5725</v>
      </c>
      <c r="B5652" t="s">
        <v>62</v>
      </c>
      <c r="C5652">
        <v>0</v>
      </c>
      <c r="D5652" t="s">
        <v>50</v>
      </c>
      <c r="E5652">
        <v>9.11</v>
      </c>
      <c r="F5652">
        <v>78.2</v>
      </c>
      <c r="G5652">
        <v>0.67200000000000004</v>
      </c>
      <c r="H5652">
        <v>0.23899999999999999</v>
      </c>
      <c r="I5652">
        <f>Data[[#This Row],[nucleus_area_pct]]/Data[[#This Row],[cytoplasm_ratio]]</f>
        <v>327.19665271966528</v>
      </c>
      <c r="J5652">
        <v>0.98</v>
      </c>
      <c r="K5652">
        <v>0.23</v>
      </c>
      <c r="L5652">
        <v>0.92</v>
      </c>
      <c r="M5652">
        <v>1</v>
      </c>
      <c r="N5652">
        <v>0.95599999999999996</v>
      </c>
      <c r="O5652">
        <v>331</v>
      </c>
      <c r="P5652">
        <v>64</v>
      </c>
      <c r="Q5652">
        <v>205</v>
      </c>
      <c r="R5652">
        <v>163</v>
      </c>
      <c r="S5652">
        <v>196</v>
      </c>
      <c r="T5652">
        <f>(Data[[#This Row],[mean_r]]/256)*100</f>
        <v>80.078125</v>
      </c>
      <c r="U5652">
        <f>(Data[[#This Row],[mean_g]]/256)*100</f>
        <v>63.671875</v>
      </c>
      <c r="V5652">
        <f>(Data[[#This Row],[mean_b]]/256)*100</f>
        <v>76.5625</v>
      </c>
      <c r="W5652">
        <v>0.66300000000000003</v>
      </c>
      <c r="X5652" t="s">
        <v>39</v>
      </c>
      <c r="Y5652" t="s">
        <v>45</v>
      </c>
      <c r="Z5652">
        <v>6053</v>
      </c>
      <c r="AA5652">
        <v>4.3499999999999996</v>
      </c>
      <c r="AB5652">
        <v>15.4</v>
      </c>
      <c r="AC5652">
        <v>37.200000000000003</v>
      </c>
      <c r="AD5652">
        <v>193652</v>
      </c>
      <c r="AE5652">
        <v>100.5</v>
      </c>
      <c r="AF5652">
        <v>33.4</v>
      </c>
      <c r="AG5652" t="s">
        <v>41</v>
      </c>
      <c r="AH5652" t="s">
        <v>42</v>
      </c>
      <c r="AI5652" t="s">
        <v>52</v>
      </c>
      <c r="AJ5652">
        <v>100</v>
      </c>
      <c r="AK5652">
        <v>224</v>
      </c>
      <c r="AL5652">
        <v>0.1007</v>
      </c>
      <c r="AM5652">
        <v>0.86209999999999998</v>
      </c>
      <c r="AN5652">
        <v>1</v>
      </c>
      <c r="AO5652">
        <f>Data[[#This Row],[labeller_confidence_score]]-Data[[#This Row],[cytodiffusion_classification_confidence]]</f>
        <v>0.13790000000000002</v>
      </c>
    </row>
    <row r="5653" spans="1:41" x14ac:dyDescent="0.3">
      <c r="A5653" t="s">
        <v>5726</v>
      </c>
      <c r="B5653" t="s">
        <v>87</v>
      </c>
      <c r="C5653">
        <v>0</v>
      </c>
      <c r="D5653" t="s">
        <v>50</v>
      </c>
      <c r="E5653">
        <v>13.47</v>
      </c>
      <c r="F5653">
        <v>48.6</v>
      </c>
      <c r="G5653">
        <v>0.65300000000000002</v>
      </c>
      <c r="H5653">
        <v>0.51600000000000001</v>
      </c>
      <c r="I5653">
        <f>Data[[#This Row],[nucleus_area_pct]]/Data[[#This Row],[cytoplasm_ratio]]</f>
        <v>94.186046511627907</v>
      </c>
      <c r="J5653">
        <v>0.82499999999999996</v>
      </c>
      <c r="K5653">
        <v>0.33</v>
      </c>
      <c r="L5653">
        <v>4.2</v>
      </c>
      <c r="M5653">
        <v>2.2999999999999998</v>
      </c>
      <c r="N5653">
        <v>0.79300000000000004</v>
      </c>
      <c r="O5653">
        <v>449</v>
      </c>
      <c r="P5653">
        <v>71</v>
      </c>
      <c r="Q5653">
        <v>236</v>
      </c>
      <c r="R5653">
        <v>166</v>
      </c>
      <c r="S5653">
        <v>124</v>
      </c>
      <c r="T5653">
        <f>(Data[[#This Row],[mean_r]]/256)*100</f>
        <v>92.1875</v>
      </c>
      <c r="U5653">
        <f>(Data[[#This Row],[mean_g]]/256)*100</f>
        <v>64.84375</v>
      </c>
      <c r="V5653">
        <f>(Data[[#This Row],[mean_b]]/256)*100</f>
        <v>48.4375</v>
      </c>
      <c r="W5653">
        <v>0.60899999999999999</v>
      </c>
      <c r="X5653" t="s">
        <v>39</v>
      </c>
      <c r="Y5653" t="s">
        <v>40</v>
      </c>
      <c r="Z5653">
        <v>6728</v>
      </c>
      <c r="AA5653">
        <v>4.22</v>
      </c>
      <c r="AB5653">
        <v>14.6</v>
      </c>
      <c r="AC5653">
        <v>43</v>
      </c>
      <c r="AD5653">
        <v>281079</v>
      </c>
      <c r="AE5653">
        <v>116.2</v>
      </c>
      <c r="AF5653">
        <v>32.5</v>
      </c>
      <c r="AG5653" t="s">
        <v>64</v>
      </c>
      <c r="AH5653" t="s">
        <v>47</v>
      </c>
      <c r="AI5653" t="s">
        <v>43</v>
      </c>
      <c r="AJ5653">
        <v>40</v>
      </c>
      <c r="AK5653">
        <v>360</v>
      </c>
      <c r="AL5653">
        <v>0.1081</v>
      </c>
      <c r="AM5653">
        <v>0.86709999999999998</v>
      </c>
      <c r="AN5653">
        <v>0.9042</v>
      </c>
      <c r="AO5653">
        <f>Data[[#This Row],[labeller_confidence_score]]-Data[[#This Row],[cytodiffusion_classification_confidence]]</f>
        <v>3.7100000000000022E-2</v>
      </c>
    </row>
    <row r="5654" spans="1:41" x14ac:dyDescent="0.3">
      <c r="A5654" t="s">
        <v>5727</v>
      </c>
      <c r="B5654" t="s">
        <v>54</v>
      </c>
      <c r="C5654">
        <v>0</v>
      </c>
      <c r="D5654" t="s">
        <v>54</v>
      </c>
      <c r="E5654">
        <v>7.54</v>
      </c>
      <c r="F5654">
        <v>0</v>
      </c>
      <c r="G5654">
        <v>0</v>
      </c>
      <c r="H5654">
        <v>1</v>
      </c>
      <c r="I5654">
        <f>Data[[#This Row],[nucleus_area_pct]]/Data[[#This Row],[cytoplasm_ratio]]</f>
        <v>0</v>
      </c>
      <c r="J5654">
        <v>0.90900000000000003</v>
      </c>
      <c r="K5654">
        <v>0.114</v>
      </c>
      <c r="L5654">
        <v>1.01</v>
      </c>
      <c r="M5654">
        <v>1</v>
      </c>
      <c r="N5654">
        <v>0.93300000000000005</v>
      </c>
      <c r="O5654">
        <v>178</v>
      </c>
      <c r="P5654">
        <v>52</v>
      </c>
      <c r="Q5654">
        <v>227</v>
      </c>
      <c r="R5654">
        <v>111</v>
      </c>
      <c r="S5654">
        <v>111</v>
      </c>
      <c r="T5654">
        <f>(Data[[#This Row],[mean_r]]/256)*100</f>
        <v>88.671875</v>
      </c>
      <c r="U5654">
        <f>(Data[[#This Row],[mean_g]]/256)*100</f>
        <v>43.359375</v>
      </c>
      <c r="V5654">
        <f>(Data[[#This Row],[mean_b]]/256)*100</f>
        <v>43.359375</v>
      </c>
      <c r="W5654">
        <v>0.47099999999999997</v>
      </c>
      <c r="X5654" t="s">
        <v>39</v>
      </c>
      <c r="Y5654" t="s">
        <v>40</v>
      </c>
      <c r="Z5654">
        <v>7509</v>
      </c>
      <c r="AA5654">
        <v>3.97</v>
      </c>
      <c r="AB5654">
        <v>13.6</v>
      </c>
      <c r="AC5654">
        <v>41.1</v>
      </c>
      <c r="AD5654">
        <v>369440</v>
      </c>
      <c r="AE5654">
        <v>79.599999999999994</v>
      </c>
      <c r="AF5654">
        <v>33.4</v>
      </c>
      <c r="AG5654" t="s">
        <v>46</v>
      </c>
      <c r="AH5654" t="s">
        <v>68</v>
      </c>
      <c r="AI5654" t="s">
        <v>52</v>
      </c>
      <c r="AJ5654">
        <v>60</v>
      </c>
      <c r="AK5654">
        <v>512</v>
      </c>
      <c r="AL5654">
        <v>0.1087</v>
      </c>
      <c r="AM5654">
        <v>0.90649999999999997</v>
      </c>
      <c r="AN5654">
        <v>0.90039999999999998</v>
      </c>
      <c r="AO5654">
        <f>Data[[#This Row],[labeller_confidence_score]]-Data[[#This Row],[cytodiffusion_classification_confidence]]</f>
        <v>-6.0999999999999943E-3</v>
      </c>
    </row>
    <row r="5655" spans="1:41" x14ac:dyDescent="0.3">
      <c r="A5655" t="s">
        <v>5728</v>
      </c>
      <c r="B5655" t="s">
        <v>106</v>
      </c>
      <c r="C5655">
        <v>1</v>
      </c>
      <c r="D5655" t="s">
        <v>82</v>
      </c>
      <c r="E5655">
        <v>13.76</v>
      </c>
      <c r="F5655">
        <v>75.8</v>
      </c>
      <c r="G5655">
        <v>0.52800000000000002</v>
      </c>
      <c r="H5655">
        <v>0.157</v>
      </c>
      <c r="I5655">
        <f>Data[[#This Row],[nucleus_area_pct]]/Data[[#This Row],[cytoplasm_ratio]]</f>
        <v>482.80254777070064</v>
      </c>
      <c r="J5655">
        <v>0.88600000000000001</v>
      </c>
      <c r="K5655">
        <v>0.34</v>
      </c>
      <c r="L5655">
        <v>0.86</v>
      </c>
      <c r="M5655">
        <v>1</v>
      </c>
      <c r="N5655">
        <v>0.878</v>
      </c>
      <c r="O5655">
        <v>678</v>
      </c>
      <c r="P5655">
        <v>102</v>
      </c>
      <c r="Q5655">
        <v>210</v>
      </c>
      <c r="R5655">
        <v>176</v>
      </c>
      <c r="S5655">
        <v>194</v>
      </c>
      <c r="T5655">
        <f>(Data[[#This Row],[mean_r]]/256)*100</f>
        <v>82.03125</v>
      </c>
      <c r="U5655">
        <f>(Data[[#This Row],[mean_g]]/256)*100</f>
        <v>68.75</v>
      </c>
      <c r="V5655">
        <f>(Data[[#This Row],[mean_b]]/256)*100</f>
        <v>75.78125</v>
      </c>
      <c r="W5655">
        <v>0.70699999999999996</v>
      </c>
      <c r="X5655" t="s">
        <v>51</v>
      </c>
      <c r="Y5655" t="s">
        <v>45</v>
      </c>
      <c r="Z5655">
        <v>8428</v>
      </c>
      <c r="AA5655">
        <v>5.28</v>
      </c>
      <c r="AB5655">
        <v>11.7</v>
      </c>
      <c r="AC5655">
        <v>37.9</v>
      </c>
      <c r="AD5655">
        <v>250288</v>
      </c>
      <c r="AE5655">
        <v>80.8</v>
      </c>
      <c r="AF5655">
        <v>36.6</v>
      </c>
      <c r="AG5655" t="s">
        <v>64</v>
      </c>
      <c r="AH5655" t="s">
        <v>42</v>
      </c>
      <c r="AI5655" t="s">
        <v>56</v>
      </c>
      <c r="AJ5655">
        <v>100</v>
      </c>
      <c r="AK5655">
        <v>512</v>
      </c>
      <c r="AL5655">
        <v>0.76290000000000002</v>
      </c>
      <c r="AM5655">
        <v>0.75729999999999997</v>
      </c>
      <c r="AN5655">
        <v>0.91900000000000004</v>
      </c>
      <c r="AO5655">
        <f>Data[[#This Row],[labeller_confidence_score]]-Data[[#This Row],[cytodiffusion_classification_confidence]]</f>
        <v>0.16170000000000007</v>
      </c>
    </row>
    <row r="5656" spans="1:41" x14ac:dyDescent="0.3">
      <c r="A5656" t="s">
        <v>5729</v>
      </c>
      <c r="B5656" t="s">
        <v>62</v>
      </c>
      <c r="C5656">
        <v>0</v>
      </c>
      <c r="D5656" t="s">
        <v>50</v>
      </c>
      <c r="E5656">
        <v>7.94</v>
      </c>
      <c r="F5656">
        <v>79.599999999999994</v>
      </c>
      <c r="G5656">
        <v>0.747</v>
      </c>
      <c r="H5656">
        <v>0.186</v>
      </c>
      <c r="I5656">
        <f>Data[[#This Row],[nucleus_area_pct]]/Data[[#This Row],[cytoplasm_ratio]]</f>
        <v>427.95698924731181</v>
      </c>
      <c r="J5656">
        <v>0.84</v>
      </c>
      <c r="K5656">
        <v>0.29099999999999998</v>
      </c>
      <c r="L5656">
        <v>1.25</v>
      </c>
      <c r="M5656">
        <v>1.2</v>
      </c>
      <c r="N5656">
        <v>0.89500000000000002</v>
      </c>
      <c r="O5656">
        <v>268</v>
      </c>
      <c r="P5656">
        <v>66</v>
      </c>
      <c r="Q5656">
        <v>204</v>
      </c>
      <c r="R5656">
        <v>143</v>
      </c>
      <c r="S5656">
        <v>201</v>
      </c>
      <c r="T5656">
        <f>(Data[[#This Row],[mean_r]]/256)*100</f>
        <v>79.6875</v>
      </c>
      <c r="U5656">
        <f>(Data[[#This Row],[mean_g]]/256)*100</f>
        <v>55.859375</v>
      </c>
      <c r="V5656">
        <f>(Data[[#This Row],[mean_b]]/256)*100</f>
        <v>78.515625</v>
      </c>
      <c r="W5656">
        <v>0.74399999999999999</v>
      </c>
      <c r="X5656" t="s">
        <v>51</v>
      </c>
      <c r="Y5656" t="s">
        <v>40</v>
      </c>
      <c r="Z5656">
        <v>2515</v>
      </c>
      <c r="AA5656">
        <v>6.09</v>
      </c>
      <c r="AB5656">
        <v>13.4</v>
      </c>
      <c r="AC5656">
        <v>37.4</v>
      </c>
      <c r="AD5656">
        <v>131888</v>
      </c>
      <c r="AE5656">
        <v>78.599999999999994</v>
      </c>
      <c r="AF5656">
        <v>33.6</v>
      </c>
      <c r="AG5656" t="s">
        <v>46</v>
      </c>
      <c r="AH5656" t="s">
        <v>47</v>
      </c>
      <c r="AI5656" t="s">
        <v>56</v>
      </c>
      <c r="AJ5656">
        <v>60</v>
      </c>
      <c r="AK5656">
        <v>224</v>
      </c>
      <c r="AL5656">
        <v>7.4999999999999997E-2</v>
      </c>
      <c r="AM5656">
        <v>0.84509999999999996</v>
      </c>
      <c r="AN5656">
        <v>0.85960000000000003</v>
      </c>
      <c r="AO5656">
        <f>Data[[#This Row],[labeller_confidence_score]]-Data[[#This Row],[cytodiffusion_classification_confidence]]</f>
        <v>1.4500000000000068E-2</v>
      </c>
    </row>
    <row r="5657" spans="1:41" x14ac:dyDescent="0.3">
      <c r="A5657" t="s">
        <v>5730</v>
      </c>
      <c r="B5657" t="s">
        <v>54</v>
      </c>
      <c r="C5657">
        <v>0</v>
      </c>
      <c r="D5657" t="s">
        <v>54</v>
      </c>
      <c r="E5657">
        <v>6.69</v>
      </c>
      <c r="F5657">
        <v>0</v>
      </c>
      <c r="G5657">
        <v>0</v>
      </c>
      <c r="H5657">
        <v>1</v>
      </c>
      <c r="I5657">
        <f>Data[[#This Row],[nucleus_area_pct]]/Data[[#This Row],[cytoplasm_ratio]]</f>
        <v>0</v>
      </c>
      <c r="J5657">
        <v>0.876</v>
      </c>
      <c r="K5657">
        <v>0.17100000000000001</v>
      </c>
      <c r="L5657">
        <v>0.57999999999999996</v>
      </c>
      <c r="M5657">
        <v>1</v>
      </c>
      <c r="N5657">
        <v>0.96099999999999997</v>
      </c>
      <c r="O5657">
        <v>189</v>
      </c>
      <c r="P5657">
        <v>49</v>
      </c>
      <c r="Q5657">
        <v>230</v>
      </c>
      <c r="R5657">
        <v>143</v>
      </c>
      <c r="S5657">
        <v>138</v>
      </c>
      <c r="T5657">
        <f>(Data[[#This Row],[mean_r]]/256)*100</f>
        <v>89.84375</v>
      </c>
      <c r="U5657">
        <f>(Data[[#This Row],[mean_g]]/256)*100</f>
        <v>55.859375</v>
      </c>
      <c r="V5657">
        <f>(Data[[#This Row],[mean_b]]/256)*100</f>
        <v>53.90625</v>
      </c>
      <c r="W5657">
        <v>0.48199999999999998</v>
      </c>
      <c r="X5657" t="s">
        <v>51</v>
      </c>
      <c r="Y5657" t="s">
        <v>45</v>
      </c>
      <c r="Z5657">
        <v>9299</v>
      </c>
      <c r="AA5657">
        <v>3.56</v>
      </c>
      <c r="AB5657">
        <v>13.8</v>
      </c>
      <c r="AC5657">
        <v>37.4</v>
      </c>
      <c r="AD5657">
        <v>157334</v>
      </c>
      <c r="AE5657">
        <v>95.7</v>
      </c>
      <c r="AF5657">
        <v>32.5</v>
      </c>
      <c r="AG5657" t="s">
        <v>41</v>
      </c>
      <c r="AH5657" t="s">
        <v>42</v>
      </c>
      <c r="AI5657" t="s">
        <v>56</v>
      </c>
      <c r="AJ5657">
        <v>60</v>
      </c>
      <c r="AK5657">
        <v>256</v>
      </c>
      <c r="AL5657">
        <v>8.2500000000000004E-2</v>
      </c>
      <c r="AM5657">
        <v>0.90249999999999997</v>
      </c>
      <c r="AN5657">
        <v>0.84860000000000002</v>
      </c>
      <c r="AO5657">
        <f>Data[[#This Row],[labeller_confidence_score]]-Data[[#This Row],[cytodiffusion_classification_confidence]]</f>
        <v>-5.3899999999999948E-2</v>
      </c>
    </row>
    <row r="5658" spans="1:41" x14ac:dyDescent="0.3">
      <c r="A5658" t="s">
        <v>5731</v>
      </c>
      <c r="B5658" t="s">
        <v>49</v>
      </c>
      <c r="C5658">
        <v>0</v>
      </c>
      <c r="D5658" t="s">
        <v>50</v>
      </c>
      <c r="E5658">
        <v>11.37</v>
      </c>
      <c r="F5658">
        <v>51.4</v>
      </c>
      <c r="G5658">
        <v>0.55600000000000005</v>
      </c>
      <c r="H5658">
        <v>0.53200000000000003</v>
      </c>
      <c r="I5658">
        <f>Data[[#This Row],[nucleus_area_pct]]/Data[[#This Row],[cytoplasm_ratio]]</f>
        <v>96.616541353383454</v>
      </c>
      <c r="J5658">
        <v>0.88700000000000001</v>
      </c>
      <c r="K5658">
        <v>0.34799999999999998</v>
      </c>
      <c r="L5658">
        <v>3.39</v>
      </c>
      <c r="M5658">
        <v>3.5</v>
      </c>
      <c r="N5658">
        <v>0.77100000000000002</v>
      </c>
      <c r="O5658">
        <v>541</v>
      </c>
      <c r="P5658">
        <v>82</v>
      </c>
      <c r="Q5658">
        <v>212</v>
      </c>
      <c r="R5658">
        <v>183</v>
      </c>
      <c r="S5658">
        <v>203</v>
      </c>
      <c r="T5658">
        <f>(Data[[#This Row],[mean_r]]/256)*100</f>
        <v>82.8125</v>
      </c>
      <c r="U5658">
        <f>(Data[[#This Row],[mean_g]]/256)*100</f>
        <v>71.484375</v>
      </c>
      <c r="V5658">
        <f>(Data[[#This Row],[mean_b]]/256)*100</f>
        <v>79.296875</v>
      </c>
      <c r="W5658">
        <v>0.65600000000000003</v>
      </c>
      <c r="X5658" t="s">
        <v>51</v>
      </c>
      <c r="Y5658" t="s">
        <v>40</v>
      </c>
      <c r="Z5658">
        <v>7814</v>
      </c>
      <c r="AA5658">
        <v>4.96</v>
      </c>
      <c r="AB5658">
        <v>13.6</v>
      </c>
      <c r="AC5658">
        <v>39.799999999999997</v>
      </c>
      <c r="AD5658">
        <v>148168</v>
      </c>
      <c r="AE5658">
        <v>98.4</v>
      </c>
      <c r="AF5658">
        <v>35.6</v>
      </c>
      <c r="AG5658" t="s">
        <v>64</v>
      </c>
      <c r="AH5658" t="s">
        <v>47</v>
      </c>
      <c r="AI5658" t="s">
        <v>52</v>
      </c>
      <c r="AJ5658">
        <v>100</v>
      </c>
      <c r="AK5658">
        <v>224</v>
      </c>
      <c r="AL5658">
        <v>9.0899999999999995E-2</v>
      </c>
      <c r="AM5658">
        <v>0.91679999999999995</v>
      </c>
      <c r="AN5658">
        <v>0.94799999999999995</v>
      </c>
      <c r="AO5658">
        <f>Data[[#This Row],[labeller_confidence_score]]-Data[[#This Row],[cytodiffusion_classification_confidence]]</f>
        <v>3.1200000000000006E-2</v>
      </c>
    </row>
    <row r="5659" spans="1:41" x14ac:dyDescent="0.3">
      <c r="A5659" t="s">
        <v>5732</v>
      </c>
      <c r="B5659" t="s">
        <v>54</v>
      </c>
      <c r="C5659">
        <v>0</v>
      </c>
      <c r="D5659" t="s">
        <v>54</v>
      </c>
      <c r="E5659">
        <v>8.5</v>
      </c>
      <c r="F5659">
        <v>0</v>
      </c>
      <c r="G5659">
        <v>0</v>
      </c>
      <c r="H5659">
        <v>1</v>
      </c>
      <c r="I5659">
        <f>Data[[#This Row],[nucleus_area_pct]]/Data[[#This Row],[cytoplasm_ratio]]</f>
        <v>0</v>
      </c>
      <c r="J5659">
        <v>0.85299999999999998</v>
      </c>
      <c r="K5659">
        <v>0.156</v>
      </c>
      <c r="L5659">
        <v>0.68</v>
      </c>
      <c r="M5659">
        <v>1</v>
      </c>
      <c r="N5659">
        <v>0.93</v>
      </c>
      <c r="O5659">
        <v>204</v>
      </c>
      <c r="P5659">
        <v>54</v>
      </c>
      <c r="Q5659">
        <v>238</v>
      </c>
      <c r="R5659">
        <v>105</v>
      </c>
      <c r="S5659">
        <v>133</v>
      </c>
      <c r="T5659">
        <f>(Data[[#This Row],[mean_r]]/256)*100</f>
        <v>92.96875</v>
      </c>
      <c r="U5659">
        <f>(Data[[#This Row],[mean_g]]/256)*100</f>
        <v>41.015625</v>
      </c>
      <c r="V5659">
        <f>(Data[[#This Row],[mean_b]]/256)*100</f>
        <v>51.953125</v>
      </c>
      <c r="W5659">
        <v>0.56299999999999994</v>
      </c>
      <c r="X5659" t="s">
        <v>51</v>
      </c>
      <c r="Y5659" t="s">
        <v>45</v>
      </c>
      <c r="Z5659">
        <v>12067</v>
      </c>
      <c r="AA5659">
        <v>4.07</v>
      </c>
      <c r="AB5659">
        <v>12.5</v>
      </c>
      <c r="AC5659">
        <v>43.5</v>
      </c>
      <c r="AD5659">
        <v>390597</v>
      </c>
      <c r="AE5659">
        <v>93.5</v>
      </c>
      <c r="AF5659">
        <v>35.5</v>
      </c>
      <c r="AG5659" t="s">
        <v>46</v>
      </c>
      <c r="AH5659" t="s">
        <v>47</v>
      </c>
      <c r="AI5659" t="s">
        <v>43</v>
      </c>
      <c r="AJ5659">
        <v>60</v>
      </c>
      <c r="AK5659">
        <v>512</v>
      </c>
      <c r="AL5659">
        <v>0.1071</v>
      </c>
      <c r="AM5659">
        <v>0.92110000000000003</v>
      </c>
      <c r="AN5659">
        <v>0.96589999999999998</v>
      </c>
      <c r="AO5659">
        <f>Data[[#This Row],[labeller_confidence_score]]-Data[[#This Row],[cytodiffusion_classification_confidence]]</f>
        <v>4.4799999999999951E-2</v>
      </c>
    </row>
    <row r="5660" spans="1:41" x14ac:dyDescent="0.3">
      <c r="A5660" t="s">
        <v>5733</v>
      </c>
      <c r="B5660" t="s">
        <v>62</v>
      </c>
      <c r="C5660">
        <v>0</v>
      </c>
      <c r="D5660" t="s">
        <v>50</v>
      </c>
      <c r="E5660">
        <v>7.53</v>
      </c>
      <c r="F5660">
        <v>74.8</v>
      </c>
      <c r="G5660">
        <v>0.80100000000000005</v>
      </c>
      <c r="H5660">
        <v>8.5000000000000006E-2</v>
      </c>
      <c r="I5660">
        <f>Data[[#This Row],[nucleus_area_pct]]/Data[[#This Row],[cytoplasm_ratio]]</f>
        <v>879.99999999999989</v>
      </c>
      <c r="J5660">
        <v>0.82499999999999996</v>
      </c>
      <c r="K5660">
        <v>0.16200000000000001</v>
      </c>
      <c r="L5660">
        <v>1.49</v>
      </c>
      <c r="M5660">
        <v>1</v>
      </c>
      <c r="N5660">
        <v>0.93600000000000005</v>
      </c>
      <c r="O5660">
        <v>261</v>
      </c>
      <c r="P5660">
        <v>63</v>
      </c>
      <c r="Q5660">
        <v>181</v>
      </c>
      <c r="R5660">
        <v>146</v>
      </c>
      <c r="S5660">
        <v>193</v>
      </c>
      <c r="T5660">
        <f>(Data[[#This Row],[mean_r]]/256)*100</f>
        <v>70.703125</v>
      </c>
      <c r="U5660">
        <f>(Data[[#This Row],[mean_g]]/256)*100</f>
        <v>57.03125</v>
      </c>
      <c r="V5660">
        <f>(Data[[#This Row],[mean_b]]/256)*100</f>
        <v>75.390625</v>
      </c>
      <c r="W5660">
        <v>0.73099999999999998</v>
      </c>
      <c r="X5660" t="s">
        <v>39</v>
      </c>
      <c r="Y5660" t="s">
        <v>45</v>
      </c>
      <c r="Z5660">
        <v>7809</v>
      </c>
      <c r="AA5660">
        <v>4.96</v>
      </c>
      <c r="AB5660">
        <v>10.6</v>
      </c>
      <c r="AC5660">
        <v>46.6</v>
      </c>
      <c r="AD5660">
        <v>269732</v>
      </c>
      <c r="AE5660">
        <v>96.1</v>
      </c>
      <c r="AF5660">
        <v>31.3</v>
      </c>
      <c r="AG5660" t="s">
        <v>46</v>
      </c>
      <c r="AH5660" t="s">
        <v>42</v>
      </c>
      <c r="AI5660" t="s">
        <v>56</v>
      </c>
      <c r="AJ5660">
        <v>100</v>
      </c>
      <c r="AK5660">
        <v>256</v>
      </c>
      <c r="AL5660">
        <v>0</v>
      </c>
      <c r="AM5660">
        <v>0.98719999999999997</v>
      </c>
      <c r="AN5660">
        <v>0.86509999999999998</v>
      </c>
      <c r="AO5660">
        <f>Data[[#This Row],[labeller_confidence_score]]-Data[[#This Row],[cytodiffusion_classification_confidence]]</f>
        <v>-0.12209999999999999</v>
      </c>
    </row>
    <row r="5661" spans="1:41" x14ac:dyDescent="0.3">
      <c r="A5661" t="s">
        <v>5734</v>
      </c>
      <c r="B5661" t="s">
        <v>49</v>
      </c>
      <c r="C5661">
        <v>0</v>
      </c>
      <c r="D5661" t="s">
        <v>50</v>
      </c>
      <c r="E5661">
        <v>9.3800000000000008</v>
      </c>
      <c r="F5661">
        <v>54.7</v>
      </c>
      <c r="G5661">
        <v>0.41599999999999998</v>
      </c>
      <c r="H5661">
        <v>0.378</v>
      </c>
      <c r="I5661">
        <f>Data[[#This Row],[nucleus_area_pct]]/Data[[#This Row],[cytoplasm_ratio]]</f>
        <v>144.70899470899471</v>
      </c>
      <c r="J5661">
        <v>0.76900000000000002</v>
      </c>
      <c r="K5661">
        <v>0.48199999999999998</v>
      </c>
      <c r="L5661">
        <v>3.39</v>
      </c>
      <c r="M5661">
        <v>3.5</v>
      </c>
      <c r="N5661">
        <v>0.81899999999999995</v>
      </c>
      <c r="O5661">
        <v>384</v>
      </c>
      <c r="P5661">
        <v>67</v>
      </c>
      <c r="Q5661">
        <v>216</v>
      </c>
      <c r="R5661">
        <v>139</v>
      </c>
      <c r="S5661">
        <v>193</v>
      </c>
      <c r="T5661">
        <f>(Data[[#This Row],[mean_r]]/256)*100</f>
        <v>84.375</v>
      </c>
      <c r="U5661">
        <f>(Data[[#This Row],[mean_g]]/256)*100</f>
        <v>54.296875</v>
      </c>
      <c r="V5661">
        <f>(Data[[#This Row],[mean_b]]/256)*100</f>
        <v>75.390625</v>
      </c>
      <c r="W5661">
        <v>0.623</v>
      </c>
      <c r="X5661" t="s">
        <v>51</v>
      </c>
      <c r="Y5661" t="s">
        <v>40</v>
      </c>
      <c r="Z5661">
        <v>9063</v>
      </c>
      <c r="AA5661">
        <v>4.63</v>
      </c>
      <c r="AB5661">
        <v>9.9</v>
      </c>
      <c r="AC5661">
        <v>38.6</v>
      </c>
      <c r="AD5661">
        <v>324387</v>
      </c>
      <c r="AE5661">
        <v>108.9</v>
      </c>
      <c r="AF5661">
        <v>33.9</v>
      </c>
      <c r="AG5661" t="s">
        <v>41</v>
      </c>
      <c r="AH5661" t="s">
        <v>42</v>
      </c>
      <c r="AI5661" t="s">
        <v>56</v>
      </c>
      <c r="AJ5661">
        <v>100</v>
      </c>
      <c r="AK5661">
        <v>360</v>
      </c>
      <c r="AL5661">
        <v>0.1198</v>
      </c>
      <c r="AM5661">
        <v>0.88680000000000003</v>
      </c>
      <c r="AN5661">
        <v>0.93030000000000002</v>
      </c>
      <c r="AO5661">
        <f>Data[[#This Row],[labeller_confidence_score]]-Data[[#This Row],[cytodiffusion_classification_confidence]]</f>
        <v>4.3499999999999983E-2</v>
      </c>
    </row>
    <row r="5662" spans="1:41" x14ac:dyDescent="0.3">
      <c r="A5662" t="s">
        <v>5735</v>
      </c>
      <c r="B5662" t="s">
        <v>54</v>
      </c>
      <c r="C5662">
        <v>0</v>
      </c>
      <c r="D5662" t="s">
        <v>54</v>
      </c>
      <c r="E5662">
        <v>7.95</v>
      </c>
      <c r="F5662">
        <v>0</v>
      </c>
      <c r="G5662">
        <v>0</v>
      </c>
      <c r="H5662">
        <v>1</v>
      </c>
      <c r="I5662">
        <f>Data[[#This Row],[nucleus_area_pct]]/Data[[#This Row],[cytoplasm_ratio]]</f>
        <v>0</v>
      </c>
      <c r="J5662">
        <v>0.84799999999999998</v>
      </c>
      <c r="K5662">
        <v>0.11899999999999999</v>
      </c>
      <c r="L5662">
        <v>0.66</v>
      </c>
      <c r="M5662">
        <v>1</v>
      </c>
      <c r="N5662">
        <v>0.93600000000000005</v>
      </c>
      <c r="O5662">
        <v>192</v>
      </c>
      <c r="P5662">
        <v>55</v>
      </c>
      <c r="Q5662">
        <v>239</v>
      </c>
      <c r="R5662">
        <v>132</v>
      </c>
      <c r="S5662">
        <v>134</v>
      </c>
      <c r="T5662">
        <f>(Data[[#This Row],[mean_r]]/256)*100</f>
        <v>93.359375</v>
      </c>
      <c r="U5662">
        <f>(Data[[#This Row],[mean_g]]/256)*100</f>
        <v>51.5625</v>
      </c>
      <c r="V5662">
        <f>(Data[[#This Row],[mean_b]]/256)*100</f>
        <v>52.34375</v>
      </c>
      <c r="W5662">
        <v>0.57399999999999995</v>
      </c>
      <c r="X5662" t="s">
        <v>51</v>
      </c>
      <c r="Y5662" t="s">
        <v>45</v>
      </c>
      <c r="Z5662">
        <v>5971</v>
      </c>
      <c r="AA5662">
        <v>6.16</v>
      </c>
      <c r="AB5662">
        <v>16.600000000000001</v>
      </c>
      <c r="AC5662">
        <v>52.7</v>
      </c>
      <c r="AD5662">
        <v>313865</v>
      </c>
      <c r="AE5662">
        <v>90.5</v>
      </c>
      <c r="AF5662">
        <v>34.200000000000003</v>
      </c>
      <c r="AG5662" t="s">
        <v>46</v>
      </c>
      <c r="AH5662" t="s">
        <v>47</v>
      </c>
      <c r="AI5662" t="s">
        <v>43</v>
      </c>
      <c r="AJ5662">
        <v>60</v>
      </c>
      <c r="AK5662">
        <v>256</v>
      </c>
      <c r="AL5662">
        <v>8.6800000000000002E-2</v>
      </c>
      <c r="AM5662">
        <v>0.76700000000000002</v>
      </c>
      <c r="AN5662">
        <v>1</v>
      </c>
      <c r="AO5662">
        <f>Data[[#This Row],[labeller_confidence_score]]-Data[[#This Row],[cytodiffusion_classification_confidence]]</f>
        <v>0.23299999999999998</v>
      </c>
    </row>
    <row r="5663" spans="1:41" x14ac:dyDescent="0.3">
      <c r="A5663" t="s">
        <v>5736</v>
      </c>
      <c r="B5663" t="s">
        <v>60</v>
      </c>
      <c r="C5663">
        <v>0</v>
      </c>
      <c r="D5663" t="s">
        <v>50</v>
      </c>
      <c r="E5663">
        <v>15.08</v>
      </c>
      <c r="F5663">
        <v>61.5</v>
      </c>
      <c r="G5663">
        <v>0.41699999999999998</v>
      </c>
      <c r="H5663">
        <v>0.3</v>
      </c>
      <c r="I5663">
        <f>Data[[#This Row],[nucleus_area_pct]]/Data[[#This Row],[cytoplasm_ratio]]</f>
        <v>205</v>
      </c>
      <c r="J5663">
        <v>0.69099999999999995</v>
      </c>
      <c r="K5663">
        <v>0.63500000000000001</v>
      </c>
      <c r="L5663">
        <v>1.6</v>
      </c>
      <c r="M5663">
        <v>1</v>
      </c>
      <c r="N5663">
        <v>0.76</v>
      </c>
      <c r="O5663">
        <v>617</v>
      </c>
      <c r="P5663">
        <v>107</v>
      </c>
      <c r="Q5663">
        <v>224</v>
      </c>
      <c r="R5663">
        <v>139</v>
      </c>
      <c r="S5663">
        <v>152</v>
      </c>
      <c r="T5663">
        <f>(Data[[#This Row],[mean_r]]/256)*100</f>
        <v>87.5</v>
      </c>
      <c r="U5663">
        <f>(Data[[#This Row],[mean_g]]/256)*100</f>
        <v>54.296875</v>
      </c>
      <c r="V5663">
        <f>(Data[[#This Row],[mean_b]]/256)*100</f>
        <v>59.375</v>
      </c>
      <c r="W5663">
        <v>0.62</v>
      </c>
      <c r="X5663" t="s">
        <v>51</v>
      </c>
      <c r="Y5663" t="s">
        <v>40</v>
      </c>
      <c r="Z5663">
        <v>8346</v>
      </c>
      <c r="AA5663">
        <v>5.35</v>
      </c>
      <c r="AB5663">
        <v>14.8</v>
      </c>
      <c r="AC5663">
        <v>39.700000000000003</v>
      </c>
      <c r="AD5663">
        <v>189388</v>
      </c>
      <c r="AE5663">
        <v>77.599999999999994</v>
      </c>
      <c r="AF5663">
        <v>33.299999999999997</v>
      </c>
      <c r="AG5663" t="s">
        <v>46</v>
      </c>
      <c r="AH5663" t="s">
        <v>47</v>
      </c>
      <c r="AI5663" t="s">
        <v>52</v>
      </c>
      <c r="AJ5663">
        <v>100</v>
      </c>
      <c r="AK5663">
        <v>512</v>
      </c>
      <c r="AL5663">
        <v>0</v>
      </c>
      <c r="AM5663">
        <v>0.79610000000000003</v>
      </c>
      <c r="AN5663">
        <v>0.96179999999999999</v>
      </c>
      <c r="AO5663">
        <f>Data[[#This Row],[labeller_confidence_score]]-Data[[#This Row],[cytodiffusion_classification_confidence]]</f>
        <v>0.16569999999999996</v>
      </c>
    </row>
    <row r="5664" spans="1:41" x14ac:dyDescent="0.3">
      <c r="A5664" t="s">
        <v>5737</v>
      </c>
      <c r="B5664" t="s">
        <v>106</v>
      </c>
      <c r="C5664">
        <v>1</v>
      </c>
      <c r="D5664" t="s">
        <v>82</v>
      </c>
      <c r="E5664">
        <v>13.33</v>
      </c>
      <c r="F5664">
        <v>83.7</v>
      </c>
      <c r="G5664">
        <v>0.45600000000000002</v>
      </c>
      <c r="H5664">
        <v>0.14899999999999999</v>
      </c>
      <c r="I5664">
        <f>Data[[#This Row],[nucleus_area_pct]]/Data[[#This Row],[cytoplasm_ratio]]</f>
        <v>561.74496644295311</v>
      </c>
      <c r="J5664">
        <v>0.90800000000000003</v>
      </c>
      <c r="K5664">
        <v>0.17</v>
      </c>
      <c r="L5664">
        <v>1.26</v>
      </c>
      <c r="M5664">
        <v>1</v>
      </c>
      <c r="N5664">
        <v>0.89600000000000002</v>
      </c>
      <c r="O5664">
        <v>634</v>
      </c>
      <c r="P5664">
        <v>98</v>
      </c>
      <c r="Q5664">
        <v>183</v>
      </c>
      <c r="R5664">
        <v>134</v>
      </c>
      <c r="S5664">
        <v>172</v>
      </c>
      <c r="T5664">
        <f>(Data[[#This Row],[mean_r]]/256)*100</f>
        <v>71.484375</v>
      </c>
      <c r="U5664">
        <f>(Data[[#This Row],[mean_g]]/256)*100</f>
        <v>52.34375</v>
      </c>
      <c r="V5664">
        <f>(Data[[#This Row],[mean_b]]/256)*100</f>
        <v>67.1875</v>
      </c>
      <c r="W5664">
        <v>0.60899999999999999</v>
      </c>
      <c r="X5664" t="s">
        <v>51</v>
      </c>
      <c r="Y5664" t="s">
        <v>45</v>
      </c>
      <c r="Z5664">
        <v>3459</v>
      </c>
      <c r="AA5664">
        <v>4.6500000000000004</v>
      </c>
      <c r="AB5664">
        <v>17.5</v>
      </c>
      <c r="AC5664">
        <v>52.6</v>
      </c>
      <c r="AD5664">
        <v>301081</v>
      </c>
      <c r="AE5664">
        <v>76.599999999999994</v>
      </c>
      <c r="AF5664">
        <v>33</v>
      </c>
      <c r="AG5664" t="s">
        <v>46</v>
      </c>
      <c r="AH5664" t="s">
        <v>47</v>
      </c>
      <c r="AI5664" t="s">
        <v>52</v>
      </c>
      <c r="AJ5664">
        <v>100</v>
      </c>
      <c r="AK5664">
        <v>512</v>
      </c>
      <c r="AL5664">
        <v>0.75260000000000005</v>
      </c>
      <c r="AM5664">
        <v>0.69450000000000001</v>
      </c>
      <c r="AN5664">
        <v>0.71440000000000003</v>
      </c>
      <c r="AO5664">
        <f>Data[[#This Row],[labeller_confidence_score]]-Data[[#This Row],[cytodiffusion_classification_confidence]]</f>
        <v>1.9900000000000029E-2</v>
      </c>
    </row>
    <row r="5665" spans="1:41" x14ac:dyDescent="0.3">
      <c r="A5665" t="s">
        <v>5738</v>
      </c>
      <c r="B5665" t="s">
        <v>49</v>
      </c>
      <c r="C5665">
        <v>0</v>
      </c>
      <c r="D5665" t="s">
        <v>50</v>
      </c>
      <c r="E5665">
        <v>10.68</v>
      </c>
      <c r="F5665">
        <v>54.2</v>
      </c>
      <c r="G5665">
        <v>0.57099999999999995</v>
      </c>
      <c r="H5665">
        <v>0.45600000000000002</v>
      </c>
      <c r="I5665">
        <f>Data[[#This Row],[nucleus_area_pct]]/Data[[#This Row],[cytoplasm_ratio]]</f>
        <v>118.85964912280701</v>
      </c>
      <c r="J5665">
        <v>0.83699999999999997</v>
      </c>
      <c r="K5665">
        <v>0.43</v>
      </c>
      <c r="L5665">
        <v>2.76</v>
      </c>
      <c r="M5665">
        <v>3.4</v>
      </c>
      <c r="N5665">
        <v>0.80400000000000005</v>
      </c>
      <c r="O5665">
        <v>419</v>
      </c>
      <c r="P5665">
        <v>71</v>
      </c>
      <c r="Q5665">
        <v>219</v>
      </c>
      <c r="R5665">
        <v>162</v>
      </c>
      <c r="S5665">
        <v>203</v>
      </c>
      <c r="T5665">
        <f>(Data[[#This Row],[mean_r]]/256)*100</f>
        <v>85.546875</v>
      </c>
      <c r="U5665">
        <f>(Data[[#This Row],[mean_g]]/256)*100</f>
        <v>63.28125</v>
      </c>
      <c r="V5665">
        <f>(Data[[#This Row],[mean_b]]/256)*100</f>
        <v>79.296875</v>
      </c>
      <c r="W5665">
        <v>0.66700000000000004</v>
      </c>
      <c r="X5665" t="s">
        <v>39</v>
      </c>
      <c r="Y5665" t="s">
        <v>40</v>
      </c>
      <c r="Z5665">
        <v>4923</v>
      </c>
      <c r="AA5665">
        <v>5.41</v>
      </c>
      <c r="AB5665">
        <v>10.8</v>
      </c>
      <c r="AC5665">
        <v>45.8</v>
      </c>
      <c r="AD5665">
        <v>77492</v>
      </c>
      <c r="AE5665">
        <v>85.5</v>
      </c>
      <c r="AF5665">
        <v>34.799999999999997</v>
      </c>
      <c r="AG5665" t="s">
        <v>41</v>
      </c>
      <c r="AH5665" t="s">
        <v>42</v>
      </c>
      <c r="AI5665" t="s">
        <v>52</v>
      </c>
      <c r="AJ5665">
        <v>40</v>
      </c>
      <c r="AK5665">
        <v>224</v>
      </c>
      <c r="AL5665">
        <v>6.2600000000000003E-2</v>
      </c>
      <c r="AM5665">
        <v>0.94030000000000002</v>
      </c>
      <c r="AN5665">
        <v>0.99719999999999998</v>
      </c>
      <c r="AO5665">
        <f>Data[[#This Row],[labeller_confidence_score]]-Data[[#This Row],[cytodiffusion_classification_confidence]]</f>
        <v>5.6899999999999951E-2</v>
      </c>
    </row>
    <row r="5666" spans="1:41" x14ac:dyDescent="0.3">
      <c r="A5666" t="s">
        <v>5739</v>
      </c>
      <c r="B5666" t="s">
        <v>133</v>
      </c>
      <c r="C5666">
        <v>1</v>
      </c>
      <c r="D5666" t="s">
        <v>104</v>
      </c>
      <c r="E5666">
        <v>7.78</v>
      </c>
      <c r="F5666">
        <v>0</v>
      </c>
      <c r="G5666">
        <v>0</v>
      </c>
      <c r="H5666">
        <v>1</v>
      </c>
      <c r="I5666">
        <f>Data[[#This Row],[nucleus_area_pct]]/Data[[#This Row],[cytoplasm_ratio]]</f>
        <v>0</v>
      </c>
      <c r="J5666">
        <v>0.56399999999999995</v>
      </c>
      <c r="K5666">
        <v>0.86799999999999999</v>
      </c>
      <c r="L5666">
        <v>0.22</v>
      </c>
      <c r="M5666">
        <v>1</v>
      </c>
      <c r="N5666">
        <v>0.95899999999999996</v>
      </c>
      <c r="O5666">
        <v>159</v>
      </c>
      <c r="P5666">
        <v>60</v>
      </c>
      <c r="Q5666">
        <v>224</v>
      </c>
      <c r="R5666">
        <v>128</v>
      </c>
      <c r="S5666">
        <v>138</v>
      </c>
      <c r="T5666">
        <f>(Data[[#This Row],[mean_r]]/256)*100</f>
        <v>87.5</v>
      </c>
      <c r="U5666">
        <f>(Data[[#This Row],[mean_g]]/256)*100</f>
        <v>50</v>
      </c>
      <c r="V5666">
        <f>(Data[[#This Row],[mean_b]]/256)*100</f>
        <v>53.90625</v>
      </c>
      <c r="W5666">
        <v>0.48399999999999999</v>
      </c>
      <c r="X5666" t="s">
        <v>39</v>
      </c>
      <c r="Y5666" t="s">
        <v>40</v>
      </c>
      <c r="Z5666">
        <v>5832</v>
      </c>
      <c r="AA5666">
        <v>5.54</v>
      </c>
      <c r="AB5666">
        <v>12.4</v>
      </c>
      <c r="AC5666">
        <v>41</v>
      </c>
      <c r="AD5666">
        <v>411428</v>
      </c>
      <c r="AE5666">
        <v>85</v>
      </c>
      <c r="AF5666">
        <v>32.9</v>
      </c>
      <c r="AG5666" t="s">
        <v>64</v>
      </c>
      <c r="AH5666" t="s">
        <v>42</v>
      </c>
      <c r="AI5666" t="s">
        <v>52</v>
      </c>
      <c r="AJ5666">
        <v>100</v>
      </c>
      <c r="AK5666">
        <v>360</v>
      </c>
      <c r="AL5666">
        <v>0.70530000000000004</v>
      </c>
      <c r="AM5666">
        <v>0.73160000000000003</v>
      </c>
      <c r="AN5666">
        <v>0.74529999999999996</v>
      </c>
      <c r="AO5666">
        <f>Data[[#This Row],[labeller_confidence_score]]-Data[[#This Row],[cytodiffusion_classification_confidence]]</f>
        <v>1.3699999999999934E-2</v>
      </c>
    </row>
    <row r="5667" spans="1:41" x14ac:dyDescent="0.3">
      <c r="A5667" t="s">
        <v>5740</v>
      </c>
      <c r="B5667" t="s">
        <v>81</v>
      </c>
      <c r="C5667">
        <v>1</v>
      </c>
      <c r="D5667" t="s">
        <v>82</v>
      </c>
      <c r="E5667">
        <v>13.86</v>
      </c>
      <c r="F5667">
        <v>85.6</v>
      </c>
      <c r="G5667">
        <v>0.33600000000000002</v>
      </c>
      <c r="H5667">
        <v>0.20100000000000001</v>
      </c>
      <c r="I5667">
        <f>Data[[#This Row],[nucleus_area_pct]]/Data[[#This Row],[cytoplasm_ratio]]</f>
        <v>425.8706467661691</v>
      </c>
      <c r="J5667">
        <v>0.71099999999999997</v>
      </c>
      <c r="K5667">
        <v>0.27100000000000002</v>
      </c>
      <c r="L5667">
        <v>0.92</v>
      </c>
      <c r="M5667">
        <v>1</v>
      </c>
      <c r="N5667">
        <v>0.82899999999999996</v>
      </c>
      <c r="O5667">
        <v>757</v>
      </c>
      <c r="P5667">
        <v>98</v>
      </c>
      <c r="Q5667">
        <v>203</v>
      </c>
      <c r="R5667">
        <v>132</v>
      </c>
      <c r="S5667">
        <v>177</v>
      </c>
      <c r="T5667">
        <f>(Data[[#This Row],[mean_r]]/256)*100</f>
        <v>79.296875</v>
      </c>
      <c r="U5667">
        <f>(Data[[#This Row],[mean_g]]/256)*100</f>
        <v>51.5625</v>
      </c>
      <c r="V5667">
        <f>(Data[[#This Row],[mean_b]]/256)*100</f>
        <v>69.140625</v>
      </c>
      <c r="W5667">
        <v>0.67800000000000005</v>
      </c>
      <c r="X5667" t="s">
        <v>51</v>
      </c>
      <c r="Y5667" t="s">
        <v>40</v>
      </c>
      <c r="Z5667">
        <v>10552</v>
      </c>
      <c r="AA5667">
        <v>4.93</v>
      </c>
      <c r="AB5667">
        <v>17.100000000000001</v>
      </c>
      <c r="AC5667">
        <v>49.8</v>
      </c>
      <c r="AD5667">
        <v>477803</v>
      </c>
      <c r="AE5667">
        <v>71.099999999999994</v>
      </c>
      <c r="AF5667">
        <v>34.799999999999997</v>
      </c>
      <c r="AG5667" t="s">
        <v>64</v>
      </c>
      <c r="AH5667" t="s">
        <v>47</v>
      </c>
      <c r="AI5667" t="s">
        <v>56</v>
      </c>
      <c r="AJ5667">
        <v>100</v>
      </c>
      <c r="AK5667">
        <v>256</v>
      </c>
      <c r="AL5667">
        <v>0.85670000000000002</v>
      </c>
      <c r="AM5667">
        <v>0.76219999999999999</v>
      </c>
      <c r="AN5667">
        <v>0.89829999999999999</v>
      </c>
      <c r="AO5667">
        <f>Data[[#This Row],[labeller_confidence_score]]-Data[[#This Row],[cytodiffusion_classification_confidence]]</f>
        <v>0.1361</v>
      </c>
    </row>
    <row r="5668" spans="1:41" x14ac:dyDescent="0.3">
      <c r="A5668" t="s">
        <v>5741</v>
      </c>
      <c r="B5668" t="s">
        <v>54</v>
      </c>
      <c r="C5668">
        <v>0</v>
      </c>
      <c r="D5668" t="s">
        <v>54</v>
      </c>
      <c r="E5668">
        <v>7.52</v>
      </c>
      <c r="F5668">
        <v>0</v>
      </c>
      <c r="G5668">
        <v>0</v>
      </c>
      <c r="H5668">
        <v>1</v>
      </c>
      <c r="I5668">
        <f>Data[[#This Row],[nucleus_area_pct]]/Data[[#This Row],[cytoplasm_ratio]]</f>
        <v>0</v>
      </c>
      <c r="J5668">
        <v>0.95699999999999996</v>
      </c>
      <c r="K5668">
        <v>0.182</v>
      </c>
      <c r="L5668">
        <v>0.56000000000000005</v>
      </c>
      <c r="M5668">
        <v>1</v>
      </c>
      <c r="N5668">
        <v>0.89400000000000002</v>
      </c>
      <c r="O5668">
        <v>183</v>
      </c>
      <c r="P5668">
        <v>45</v>
      </c>
      <c r="Q5668">
        <v>245</v>
      </c>
      <c r="R5668">
        <v>154</v>
      </c>
      <c r="S5668">
        <v>121</v>
      </c>
      <c r="T5668">
        <f>(Data[[#This Row],[mean_r]]/256)*100</f>
        <v>95.703125</v>
      </c>
      <c r="U5668">
        <f>(Data[[#This Row],[mean_g]]/256)*100</f>
        <v>60.15625</v>
      </c>
      <c r="V5668">
        <f>(Data[[#This Row],[mean_b]]/256)*100</f>
        <v>47.265625</v>
      </c>
      <c r="W5668">
        <v>0.50600000000000001</v>
      </c>
      <c r="X5668" t="s">
        <v>39</v>
      </c>
      <c r="Y5668" t="s">
        <v>45</v>
      </c>
      <c r="Z5668">
        <v>9118</v>
      </c>
      <c r="AA5668">
        <v>4.3499999999999996</v>
      </c>
      <c r="AB5668">
        <v>16.899999999999999</v>
      </c>
      <c r="AC5668">
        <v>36</v>
      </c>
      <c r="AD5668">
        <v>303111</v>
      </c>
      <c r="AE5668">
        <v>99.2</v>
      </c>
      <c r="AF5668">
        <v>31.5</v>
      </c>
      <c r="AG5668" t="s">
        <v>64</v>
      </c>
      <c r="AH5668" t="s">
        <v>42</v>
      </c>
      <c r="AI5668" t="s">
        <v>52</v>
      </c>
      <c r="AJ5668">
        <v>40</v>
      </c>
      <c r="AK5668">
        <v>224</v>
      </c>
      <c r="AL5668">
        <v>9.5799999999999996E-2</v>
      </c>
      <c r="AM5668">
        <v>0.94099999999999995</v>
      </c>
      <c r="AN5668">
        <v>0.8881</v>
      </c>
      <c r="AO5668">
        <f>Data[[#This Row],[labeller_confidence_score]]-Data[[#This Row],[cytodiffusion_classification_confidence]]</f>
        <v>-5.2899999999999947E-2</v>
      </c>
    </row>
    <row r="5669" spans="1:41" x14ac:dyDescent="0.3">
      <c r="A5669" t="s">
        <v>5742</v>
      </c>
      <c r="B5669" t="s">
        <v>49</v>
      </c>
      <c r="C5669">
        <v>0</v>
      </c>
      <c r="D5669" t="s">
        <v>50</v>
      </c>
      <c r="E5669">
        <v>13.74</v>
      </c>
      <c r="F5669">
        <v>50.3</v>
      </c>
      <c r="G5669">
        <v>0.65</v>
      </c>
      <c r="H5669">
        <v>0.44500000000000001</v>
      </c>
      <c r="I5669">
        <f>Data[[#This Row],[nucleus_area_pct]]/Data[[#This Row],[cytoplasm_ratio]]</f>
        <v>113.03370786516854</v>
      </c>
      <c r="J5669">
        <v>0.85099999999999998</v>
      </c>
      <c r="K5669">
        <v>0.47099999999999997</v>
      </c>
      <c r="L5669">
        <v>3.42</v>
      </c>
      <c r="M5669">
        <v>3.8</v>
      </c>
      <c r="N5669">
        <v>0.84099999999999997</v>
      </c>
      <c r="O5669">
        <v>319</v>
      </c>
      <c r="P5669">
        <v>72</v>
      </c>
      <c r="Q5669">
        <v>193</v>
      </c>
      <c r="R5669">
        <v>162</v>
      </c>
      <c r="S5669">
        <v>167</v>
      </c>
      <c r="T5669">
        <f>(Data[[#This Row],[mean_r]]/256)*100</f>
        <v>75.390625</v>
      </c>
      <c r="U5669">
        <f>(Data[[#This Row],[mean_g]]/256)*100</f>
        <v>63.28125</v>
      </c>
      <c r="V5669">
        <f>(Data[[#This Row],[mean_b]]/256)*100</f>
        <v>65.234375</v>
      </c>
      <c r="W5669">
        <v>0.56699999999999995</v>
      </c>
      <c r="X5669" t="s">
        <v>51</v>
      </c>
      <c r="Y5669" t="s">
        <v>40</v>
      </c>
      <c r="Z5669">
        <v>11012</v>
      </c>
      <c r="AA5669">
        <v>5.23</v>
      </c>
      <c r="AB5669">
        <v>11</v>
      </c>
      <c r="AC5669">
        <v>41.4</v>
      </c>
      <c r="AD5669">
        <v>199465</v>
      </c>
      <c r="AE5669">
        <v>85.3</v>
      </c>
      <c r="AF5669">
        <v>33.9</v>
      </c>
      <c r="AG5669" t="s">
        <v>46</v>
      </c>
      <c r="AH5669" t="s">
        <v>42</v>
      </c>
      <c r="AI5669" t="s">
        <v>52</v>
      </c>
      <c r="AJ5669">
        <v>100</v>
      </c>
      <c r="AK5669">
        <v>360</v>
      </c>
      <c r="AL5669">
        <v>0</v>
      </c>
      <c r="AM5669">
        <v>0.98629999999999995</v>
      </c>
      <c r="AN5669">
        <v>0.90610000000000002</v>
      </c>
      <c r="AO5669">
        <f>Data[[#This Row],[labeller_confidence_score]]-Data[[#This Row],[cytodiffusion_classification_confidence]]</f>
        <v>-8.0199999999999938E-2</v>
      </c>
    </row>
    <row r="5670" spans="1:41" x14ac:dyDescent="0.3">
      <c r="A5670" t="s">
        <v>5743</v>
      </c>
      <c r="B5670" t="s">
        <v>54</v>
      </c>
      <c r="C5670">
        <v>0</v>
      </c>
      <c r="D5670" t="s">
        <v>54</v>
      </c>
      <c r="E5670">
        <v>8.0500000000000007</v>
      </c>
      <c r="F5670">
        <v>0</v>
      </c>
      <c r="G5670">
        <v>0</v>
      </c>
      <c r="H5670">
        <v>1</v>
      </c>
      <c r="I5670">
        <f>Data[[#This Row],[nucleus_area_pct]]/Data[[#This Row],[cytoplasm_ratio]]</f>
        <v>0</v>
      </c>
      <c r="J5670">
        <v>0.96499999999999997</v>
      </c>
      <c r="K5670">
        <v>0.109</v>
      </c>
      <c r="L5670">
        <v>0.28999999999999998</v>
      </c>
      <c r="M5670">
        <v>1</v>
      </c>
      <c r="N5670">
        <v>0.97499999999999998</v>
      </c>
      <c r="O5670">
        <v>179</v>
      </c>
      <c r="P5670">
        <v>41</v>
      </c>
      <c r="Q5670">
        <v>205</v>
      </c>
      <c r="R5670">
        <v>143</v>
      </c>
      <c r="S5670">
        <v>134</v>
      </c>
      <c r="T5670">
        <f>(Data[[#This Row],[mean_r]]/256)*100</f>
        <v>80.078125</v>
      </c>
      <c r="U5670">
        <f>(Data[[#This Row],[mean_g]]/256)*100</f>
        <v>55.859375</v>
      </c>
      <c r="V5670">
        <f>(Data[[#This Row],[mean_b]]/256)*100</f>
        <v>52.34375</v>
      </c>
      <c r="W5670">
        <v>0.50800000000000001</v>
      </c>
      <c r="X5670" t="s">
        <v>39</v>
      </c>
      <c r="Y5670" t="s">
        <v>40</v>
      </c>
      <c r="Z5670">
        <v>5267</v>
      </c>
      <c r="AA5670">
        <v>2.5099999999999998</v>
      </c>
      <c r="AB5670">
        <v>14.5</v>
      </c>
      <c r="AC5670">
        <v>43.3</v>
      </c>
      <c r="AD5670">
        <v>134972</v>
      </c>
      <c r="AE5670">
        <v>82.8</v>
      </c>
      <c r="AF5670">
        <v>34.9</v>
      </c>
      <c r="AG5670" t="s">
        <v>46</v>
      </c>
      <c r="AH5670" t="s">
        <v>47</v>
      </c>
      <c r="AI5670" t="s">
        <v>56</v>
      </c>
      <c r="AJ5670">
        <v>100</v>
      </c>
      <c r="AK5670">
        <v>256</v>
      </c>
      <c r="AL5670">
        <v>3.3799999999999997E-2</v>
      </c>
      <c r="AM5670">
        <v>0.94569999999999999</v>
      </c>
      <c r="AN5670">
        <v>0.87809999999999999</v>
      </c>
      <c r="AO5670">
        <f>Data[[#This Row],[labeller_confidence_score]]-Data[[#This Row],[cytodiffusion_classification_confidence]]</f>
        <v>-6.7599999999999993E-2</v>
      </c>
    </row>
    <row r="5671" spans="1:41" x14ac:dyDescent="0.3">
      <c r="A5671" t="s">
        <v>5744</v>
      </c>
      <c r="B5671" t="s">
        <v>120</v>
      </c>
      <c r="C5671">
        <v>1</v>
      </c>
      <c r="D5671" t="s">
        <v>104</v>
      </c>
      <c r="E5671">
        <v>6.79</v>
      </c>
      <c r="F5671">
        <v>0</v>
      </c>
      <c r="G5671">
        <v>0</v>
      </c>
      <c r="H5671">
        <v>1</v>
      </c>
      <c r="I5671">
        <f>Data[[#This Row],[nucleus_area_pct]]/Data[[#This Row],[cytoplasm_ratio]]</f>
        <v>0</v>
      </c>
      <c r="J5671">
        <v>0.97599999999999998</v>
      </c>
      <c r="K5671">
        <v>0.126</v>
      </c>
      <c r="L5671">
        <v>0.37</v>
      </c>
      <c r="M5671">
        <v>1</v>
      </c>
      <c r="N5671">
        <v>0.98799999999999999</v>
      </c>
      <c r="O5671">
        <v>142</v>
      </c>
      <c r="P5671">
        <v>42</v>
      </c>
      <c r="Q5671">
        <v>231</v>
      </c>
      <c r="R5671">
        <v>147</v>
      </c>
      <c r="S5671">
        <v>123</v>
      </c>
      <c r="T5671">
        <f>(Data[[#This Row],[mean_r]]/256)*100</f>
        <v>90.234375</v>
      </c>
      <c r="U5671">
        <f>(Data[[#This Row],[mean_g]]/256)*100</f>
        <v>57.421875</v>
      </c>
      <c r="V5671">
        <f>(Data[[#This Row],[mean_b]]/256)*100</f>
        <v>48.046875</v>
      </c>
      <c r="W5671">
        <v>0.52400000000000002</v>
      </c>
      <c r="X5671" t="s">
        <v>51</v>
      </c>
      <c r="Y5671" t="s">
        <v>45</v>
      </c>
      <c r="Z5671">
        <v>7830</v>
      </c>
      <c r="AA5671">
        <v>3.71</v>
      </c>
      <c r="AB5671">
        <v>15.2</v>
      </c>
      <c r="AC5671">
        <v>45.4</v>
      </c>
      <c r="AD5671">
        <v>268063</v>
      </c>
      <c r="AE5671">
        <v>78.5</v>
      </c>
      <c r="AF5671">
        <v>32.5</v>
      </c>
      <c r="AG5671" t="s">
        <v>46</v>
      </c>
      <c r="AH5671" t="s">
        <v>68</v>
      </c>
      <c r="AI5671" t="s">
        <v>56</v>
      </c>
      <c r="AJ5671">
        <v>100</v>
      </c>
      <c r="AK5671">
        <v>512</v>
      </c>
      <c r="AL5671">
        <v>0.86329999999999996</v>
      </c>
      <c r="AM5671">
        <v>0.85389999999999999</v>
      </c>
      <c r="AN5671">
        <v>0.87670000000000003</v>
      </c>
      <c r="AO5671">
        <f>Data[[#This Row],[labeller_confidence_score]]-Data[[#This Row],[cytodiffusion_classification_confidence]]</f>
        <v>2.2800000000000042E-2</v>
      </c>
    </row>
    <row r="5672" spans="1:41" x14ac:dyDescent="0.3">
      <c r="A5672" t="s">
        <v>5745</v>
      </c>
      <c r="B5672" t="s">
        <v>89</v>
      </c>
      <c r="C5672">
        <v>1</v>
      </c>
      <c r="D5672" t="s">
        <v>38</v>
      </c>
      <c r="E5672">
        <v>12.23</v>
      </c>
      <c r="F5672">
        <v>59</v>
      </c>
      <c r="G5672">
        <v>0.54800000000000004</v>
      </c>
      <c r="H5672">
        <v>0.42399999999999999</v>
      </c>
      <c r="I5672">
        <f>Data[[#This Row],[nucleus_area_pct]]/Data[[#This Row],[cytoplasm_ratio]]</f>
        <v>139.15094339622641</v>
      </c>
      <c r="J5672">
        <v>0.70299999999999996</v>
      </c>
      <c r="K5672">
        <v>0.41</v>
      </c>
      <c r="L5672">
        <v>5.27</v>
      </c>
      <c r="M5672">
        <v>3.8</v>
      </c>
      <c r="N5672">
        <v>0.81</v>
      </c>
      <c r="O5672">
        <v>565</v>
      </c>
      <c r="P5672">
        <v>77</v>
      </c>
      <c r="Q5672">
        <v>207</v>
      </c>
      <c r="R5672">
        <v>153</v>
      </c>
      <c r="S5672">
        <v>197</v>
      </c>
      <c r="T5672">
        <f>(Data[[#This Row],[mean_r]]/256)*100</f>
        <v>80.859375</v>
      </c>
      <c r="U5672">
        <f>(Data[[#This Row],[mean_g]]/256)*100</f>
        <v>59.765625</v>
      </c>
      <c r="V5672">
        <f>(Data[[#This Row],[mean_b]]/256)*100</f>
        <v>76.953125</v>
      </c>
      <c r="W5672">
        <v>0.68600000000000005</v>
      </c>
      <c r="X5672" t="s">
        <v>51</v>
      </c>
      <c r="Y5672" t="s">
        <v>45</v>
      </c>
      <c r="Z5672">
        <v>5882</v>
      </c>
      <c r="AA5672">
        <v>5.37</v>
      </c>
      <c r="AB5672">
        <v>13.4</v>
      </c>
      <c r="AC5672">
        <v>44.8</v>
      </c>
      <c r="AD5672">
        <v>301196</v>
      </c>
      <c r="AE5672">
        <v>105.9</v>
      </c>
      <c r="AF5672">
        <v>31.1</v>
      </c>
      <c r="AG5672" t="s">
        <v>46</v>
      </c>
      <c r="AH5672" t="s">
        <v>42</v>
      </c>
      <c r="AI5672" t="s">
        <v>52</v>
      </c>
      <c r="AJ5672">
        <v>60</v>
      </c>
      <c r="AK5672">
        <v>224</v>
      </c>
      <c r="AL5672">
        <v>0.87029999999999996</v>
      </c>
      <c r="AM5672">
        <v>0.9476</v>
      </c>
      <c r="AN5672">
        <v>0.79449999999999998</v>
      </c>
      <c r="AO5672">
        <f>Data[[#This Row],[labeller_confidence_score]]-Data[[#This Row],[cytodiffusion_classification_confidence]]</f>
        <v>-0.15310000000000001</v>
      </c>
    </row>
    <row r="5673" spans="1:41" x14ac:dyDescent="0.3">
      <c r="A5673" t="s">
        <v>5746</v>
      </c>
      <c r="B5673" t="s">
        <v>62</v>
      </c>
      <c r="C5673">
        <v>0</v>
      </c>
      <c r="D5673" t="s">
        <v>50</v>
      </c>
      <c r="E5673">
        <v>8.31</v>
      </c>
      <c r="F5673">
        <v>83.3</v>
      </c>
      <c r="G5673">
        <v>0.77700000000000002</v>
      </c>
      <c r="H5673">
        <v>0.25</v>
      </c>
      <c r="I5673">
        <f>Data[[#This Row],[nucleus_area_pct]]/Data[[#This Row],[cytoplasm_ratio]]</f>
        <v>333.2</v>
      </c>
      <c r="J5673">
        <v>0.83899999999999997</v>
      </c>
      <c r="K5673">
        <v>0.28100000000000003</v>
      </c>
      <c r="L5673">
        <v>0.75</v>
      </c>
      <c r="M5673">
        <v>1.1000000000000001</v>
      </c>
      <c r="N5673">
        <v>0.89</v>
      </c>
      <c r="O5673">
        <v>315</v>
      </c>
      <c r="P5673">
        <v>40</v>
      </c>
      <c r="Q5673">
        <v>190</v>
      </c>
      <c r="R5673">
        <v>169</v>
      </c>
      <c r="S5673">
        <v>192</v>
      </c>
      <c r="T5673">
        <f>(Data[[#This Row],[mean_r]]/256)*100</f>
        <v>74.21875</v>
      </c>
      <c r="U5673">
        <f>(Data[[#This Row],[mean_g]]/256)*100</f>
        <v>66.015625</v>
      </c>
      <c r="V5673">
        <f>(Data[[#This Row],[mean_b]]/256)*100</f>
        <v>75</v>
      </c>
      <c r="W5673">
        <v>0.61799999999999999</v>
      </c>
      <c r="X5673" t="s">
        <v>63</v>
      </c>
      <c r="Y5673" t="s">
        <v>40</v>
      </c>
      <c r="Z5673">
        <v>5232</v>
      </c>
      <c r="AA5673">
        <v>5.46</v>
      </c>
      <c r="AB5673">
        <v>15.9</v>
      </c>
      <c r="AC5673">
        <v>28.1</v>
      </c>
      <c r="AD5673">
        <v>264679</v>
      </c>
      <c r="AE5673">
        <v>92.3</v>
      </c>
      <c r="AF5673">
        <v>30.7</v>
      </c>
      <c r="AG5673" t="s">
        <v>46</v>
      </c>
      <c r="AH5673" t="s">
        <v>47</v>
      </c>
      <c r="AI5673" t="s">
        <v>56</v>
      </c>
      <c r="AJ5673">
        <v>100</v>
      </c>
      <c r="AK5673">
        <v>360</v>
      </c>
      <c r="AL5673">
        <v>9.6199999999999994E-2</v>
      </c>
      <c r="AM5673">
        <v>0.87050000000000005</v>
      </c>
      <c r="AN5673">
        <v>0.9194</v>
      </c>
      <c r="AO5673">
        <f>Data[[#This Row],[labeller_confidence_score]]-Data[[#This Row],[cytodiffusion_classification_confidence]]</f>
        <v>4.8899999999999944E-2</v>
      </c>
    </row>
    <row r="5674" spans="1:41" x14ac:dyDescent="0.3">
      <c r="A5674" t="s">
        <v>5747</v>
      </c>
      <c r="B5674" t="s">
        <v>85</v>
      </c>
      <c r="C5674">
        <v>0</v>
      </c>
      <c r="D5674" t="s">
        <v>50</v>
      </c>
      <c r="E5674">
        <v>10.89</v>
      </c>
      <c r="F5674">
        <v>62.2</v>
      </c>
      <c r="G5674">
        <v>0.79700000000000004</v>
      </c>
      <c r="H5674">
        <v>0.36599999999999999</v>
      </c>
      <c r="I5674">
        <f>Data[[#This Row],[nucleus_area_pct]]/Data[[#This Row],[cytoplasm_ratio]]</f>
        <v>169.94535519125685</v>
      </c>
      <c r="J5674">
        <v>0.65600000000000003</v>
      </c>
      <c r="K5674">
        <v>0.27100000000000002</v>
      </c>
      <c r="L5674">
        <v>4.76</v>
      </c>
      <c r="M5674">
        <v>2.4</v>
      </c>
      <c r="N5674">
        <v>0.754</v>
      </c>
      <c r="O5674">
        <v>477</v>
      </c>
      <c r="P5674">
        <v>57</v>
      </c>
      <c r="Q5674">
        <v>160</v>
      </c>
      <c r="R5674">
        <v>143</v>
      </c>
      <c r="S5674">
        <v>192</v>
      </c>
      <c r="T5674">
        <f>(Data[[#This Row],[mean_r]]/256)*100</f>
        <v>62.5</v>
      </c>
      <c r="U5674">
        <f>(Data[[#This Row],[mean_g]]/256)*100</f>
        <v>55.859375</v>
      </c>
      <c r="V5674">
        <f>(Data[[#This Row],[mean_b]]/256)*100</f>
        <v>75</v>
      </c>
      <c r="W5674">
        <v>0.69699999999999995</v>
      </c>
      <c r="X5674" t="s">
        <v>51</v>
      </c>
      <c r="Y5674" t="s">
        <v>45</v>
      </c>
      <c r="Z5674">
        <v>7053</v>
      </c>
      <c r="AA5674">
        <v>5.04</v>
      </c>
      <c r="AB5674">
        <v>13.4</v>
      </c>
      <c r="AC5674">
        <v>41.4</v>
      </c>
      <c r="AD5674">
        <v>284154</v>
      </c>
      <c r="AE5674">
        <v>80.5</v>
      </c>
      <c r="AF5674">
        <v>33.1</v>
      </c>
      <c r="AG5674" t="s">
        <v>46</v>
      </c>
      <c r="AH5674" t="s">
        <v>47</v>
      </c>
      <c r="AI5674" t="s">
        <v>52</v>
      </c>
      <c r="AJ5674">
        <v>100</v>
      </c>
      <c r="AK5674">
        <v>256</v>
      </c>
      <c r="AL5674">
        <v>6.7500000000000004E-2</v>
      </c>
      <c r="AM5674">
        <v>0.86519999999999997</v>
      </c>
      <c r="AN5674">
        <v>0.96350000000000002</v>
      </c>
      <c r="AO5674">
        <f>Data[[#This Row],[labeller_confidence_score]]-Data[[#This Row],[cytodiffusion_classification_confidence]]</f>
        <v>9.8300000000000054E-2</v>
      </c>
    </row>
    <row r="5675" spans="1:41" x14ac:dyDescent="0.3">
      <c r="A5675" t="s">
        <v>5748</v>
      </c>
      <c r="B5675" t="s">
        <v>62</v>
      </c>
      <c r="C5675">
        <v>0</v>
      </c>
      <c r="D5675" t="s">
        <v>50</v>
      </c>
      <c r="E5675">
        <v>7.96</v>
      </c>
      <c r="F5675">
        <v>78</v>
      </c>
      <c r="G5675">
        <v>0.79200000000000004</v>
      </c>
      <c r="H5675">
        <v>0.21</v>
      </c>
      <c r="I5675">
        <f>Data[[#This Row],[nucleus_area_pct]]/Data[[#This Row],[cytoplasm_ratio]]</f>
        <v>371.42857142857144</v>
      </c>
      <c r="J5675">
        <v>0.85099999999999998</v>
      </c>
      <c r="K5675">
        <v>0.33900000000000002</v>
      </c>
      <c r="L5675">
        <v>1.26</v>
      </c>
      <c r="M5675">
        <v>1.1000000000000001</v>
      </c>
      <c r="N5675">
        <v>0.90400000000000003</v>
      </c>
      <c r="O5675">
        <v>238</v>
      </c>
      <c r="P5675">
        <v>64</v>
      </c>
      <c r="Q5675">
        <v>188</v>
      </c>
      <c r="R5675">
        <v>130</v>
      </c>
      <c r="S5675">
        <v>201</v>
      </c>
      <c r="T5675">
        <f>(Data[[#This Row],[mean_r]]/256)*100</f>
        <v>73.4375</v>
      </c>
      <c r="U5675">
        <f>(Data[[#This Row],[mean_g]]/256)*100</f>
        <v>50.78125</v>
      </c>
      <c r="V5675">
        <f>(Data[[#This Row],[mean_b]]/256)*100</f>
        <v>78.515625</v>
      </c>
      <c r="W5675">
        <v>0.67500000000000004</v>
      </c>
      <c r="X5675" t="s">
        <v>51</v>
      </c>
      <c r="Y5675" t="s">
        <v>45</v>
      </c>
      <c r="Z5675">
        <v>6164</v>
      </c>
      <c r="AA5675">
        <v>5.41</v>
      </c>
      <c r="AB5675">
        <v>15.8</v>
      </c>
      <c r="AC5675">
        <v>36</v>
      </c>
      <c r="AD5675">
        <v>184913</v>
      </c>
      <c r="AE5675">
        <v>89</v>
      </c>
      <c r="AF5675">
        <v>32.799999999999997</v>
      </c>
      <c r="AG5675" t="s">
        <v>64</v>
      </c>
      <c r="AH5675" t="s">
        <v>42</v>
      </c>
      <c r="AI5675" t="s">
        <v>56</v>
      </c>
      <c r="AJ5675">
        <v>40</v>
      </c>
      <c r="AK5675">
        <v>224</v>
      </c>
      <c r="AL5675">
        <v>7.7899999999999997E-2</v>
      </c>
      <c r="AM5675">
        <v>0.8397</v>
      </c>
      <c r="AN5675">
        <v>0.82440000000000002</v>
      </c>
      <c r="AO5675">
        <f>Data[[#This Row],[labeller_confidence_score]]-Data[[#This Row],[cytodiffusion_classification_confidence]]</f>
        <v>-1.529999999999998E-2</v>
      </c>
    </row>
    <row r="5676" spans="1:41" x14ac:dyDescent="0.3">
      <c r="A5676" t="s">
        <v>5749</v>
      </c>
      <c r="B5676" t="s">
        <v>110</v>
      </c>
      <c r="C5676">
        <v>1</v>
      </c>
      <c r="D5676" t="s">
        <v>104</v>
      </c>
      <c r="E5676">
        <v>7.81</v>
      </c>
      <c r="F5676">
        <v>0</v>
      </c>
      <c r="G5676">
        <v>0</v>
      </c>
      <c r="H5676">
        <v>1</v>
      </c>
      <c r="I5676">
        <f>Data[[#This Row],[nucleus_area_pct]]/Data[[#This Row],[cytoplasm_ratio]]</f>
        <v>0</v>
      </c>
      <c r="J5676">
        <v>0.83</v>
      </c>
      <c r="K5676">
        <v>0.216</v>
      </c>
      <c r="L5676">
        <v>0.92</v>
      </c>
      <c r="M5676">
        <v>1</v>
      </c>
      <c r="N5676">
        <v>0.94899999999999995</v>
      </c>
      <c r="O5676">
        <v>197</v>
      </c>
      <c r="P5676">
        <v>48</v>
      </c>
      <c r="Q5676">
        <v>242</v>
      </c>
      <c r="R5676">
        <v>116</v>
      </c>
      <c r="S5676">
        <v>128</v>
      </c>
      <c r="T5676">
        <f>(Data[[#This Row],[mean_r]]/256)*100</f>
        <v>94.53125</v>
      </c>
      <c r="U5676">
        <f>(Data[[#This Row],[mean_g]]/256)*100</f>
        <v>45.3125</v>
      </c>
      <c r="V5676">
        <f>(Data[[#This Row],[mean_b]]/256)*100</f>
        <v>50</v>
      </c>
      <c r="W5676">
        <v>0.41799999999999998</v>
      </c>
      <c r="X5676" t="s">
        <v>51</v>
      </c>
      <c r="Y5676" t="s">
        <v>40</v>
      </c>
      <c r="Z5676">
        <v>8427</v>
      </c>
      <c r="AA5676">
        <v>4.8499999999999996</v>
      </c>
      <c r="AB5676">
        <v>13.8</v>
      </c>
      <c r="AC5676">
        <v>36.4</v>
      </c>
      <c r="AD5676">
        <v>113792</v>
      </c>
      <c r="AE5676">
        <v>97.9</v>
      </c>
      <c r="AF5676">
        <v>33.9</v>
      </c>
      <c r="AG5676" t="s">
        <v>64</v>
      </c>
      <c r="AH5676" t="s">
        <v>42</v>
      </c>
      <c r="AI5676" t="s">
        <v>56</v>
      </c>
      <c r="AJ5676">
        <v>100</v>
      </c>
      <c r="AK5676">
        <v>224</v>
      </c>
      <c r="AL5676">
        <v>0.91100000000000003</v>
      </c>
      <c r="AM5676">
        <v>0.79339999999999999</v>
      </c>
      <c r="AN5676">
        <v>0.78690000000000004</v>
      </c>
      <c r="AO5676">
        <f>Data[[#This Row],[labeller_confidence_score]]-Data[[#This Row],[cytodiffusion_classification_confidence]]</f>
        <v>-6.4999999999999503E-3</v>
      </c>
    </row>
    <row r="5677" spans="1:41" x14ac:dyDescent="0.3">
      <c r="A5677" t="s">
        <v>5750</v>
      </c>
      <c r="B5677" t="s">
        <v>110</v>
      </c>
      <c r="C5677">
        <v>1</v>
      </c>
      <c r="D5677" t="s">
        <v>104</v>
      </c>
      <c r="E5677">
        <v>8.06</v>
      </c>
      <c r="F5677">
        <v>0</v>
      </c>
      <c r="G5677">
        <v>0</v>
      </c>
      <c r="H5677">
        <v>1</v>
      </c>
      <c r="I5677">
        <f>Data[[#This Row],[nucleus_area_pct]]/Data[[#This Row],[cytoplasm_ratio]]</f>
        <v>0</v>
      </c>
      <c r="J5677">
        <v>0.93700000000000006</v>
      </c>
      <c r="K5677">
        <v>0.253</v>
      </c>
      <c r="L5677">
        <v>0.81</v>
      </c>
      <c r="M5677">
        <v>1</v>
      </c>
      <c r="N5677">
        <v>0.90600000000000003</v>
      </c>
      <c r="O5677">
        <v>178</v>
      </c>
      <c r="P5677">
        <v>48</v>
      </c>
      <c r="Q5677">
        <v>237</v>
      </c>
      <c r="R5677">
        <v>124</v>
      </c>
      <c r="S5677">
        <v>145</v>
      </c>
      <c r="T5677">
        <f>(Data[[#This Row],[mean_r]]/256)*100</f>
        <v>92.578125</v>
      </c>
      <c r="U5677">
        <f>(Data[[#This Row],[mean_g]]/256)*100</f>
        <v>48.4375</v>
      </c>
      <c r="V5677">
        <f>(Data[[#This Row],[mean_b]]/256)*100</f>
        <v>56.640625</v>
      </c>
      <c r="W5677">
        <v>0.41499999999999998</v>
      </c>
      <c r="X5677" t="s">
        <v>51</v>
      </c>
      <c r="Y5677" t="s">
        <v>45</v>
      </c>
      <c r="Z5677">
        <v>8646</v>
      </c>
      <c r="AA5677">
        <v>4.9800000000000004</v>
      </c>
      <c r="AB5677">
        <v>16.8</v>
      </c>
      <c r="AC5677">
        <v>37.5</v>
      </c>
      <c r="AD5677">
        <v>247573</v>
      </c>
      <c r="AE5677">
        <v>97.6</v>
      </c>
      <c r="AF5677">
        <v>32.799999999999997</v>
      </c>
      <c r="AG5677" t="s">
        <v>41</v>
      </c>
      <c r="AH5677" t="s">
        <v>47</v>
      </c>
      <c r="AI5677" t="s">
        <v>43</v>
      </c>
      <c r="AJ5677">
        <v>60</v>
      </c>
      <c r="AK5677">
        <v>512</v>
      </c>
      <c r="AL5677">
        <v>0.96809999999999996</v>
      </c>
      <c r="AM5677">
        <v>0.80369999999999997</v>
      </c>
      <c r="AN5677">
        <v>0.80259999999999998</v>
      </c>
      <c r="AO5677">
        <f>Data[[#This Row],[labeller_confidence_score]]-Data[[#This Row],[cytodiffusion_classification_confidence]]</f>
        <v>-1.0999999999999899E-3</v>
      </c>
    </row>
    <row r="5678" spans="1:41" x14ac:dyDescent="0.3">
      <c r="A5678" t="s">
        <v>5751</v>
      </c>
      <c r="B5678" t="s">
        <v>54</v>
      </c>
      <c r="C5678">
        <v>0</v>
      </c>
      <c r="D5678" t="s">
        <v>54</v>
      </c>
      <c r="E5678">
        <v>7.76</v>
      </c>
      <c r="F5678">
        <v>0</v>
      </c>
      <c r="G5678">
        <v>0</v>
      </c>
      <c r="H5678">
        <v>1</v>
      </c>
      <c r="I5678">
        <f>Data[[#This Row],[nucleus_area_pct]]/Data[[#This Row],[cytoplasm_ratio]]</f>
        <v>0</v>
      </c>
      <c r="J5678">
        <v>0.89400000000000002</v>
      </c>
      <c r="K5678">
        <v>0.21099999999999999</v>
      </c>
      <c r="L5678">
        <v>0.88</v>
      </c>
      <c r="M5678">
        <v>1</v>
      </c>
      <c r="N5678">
        <v>0.95</v>
      </c>
      <c r="O5678">
        <v>194</v>
      </c>
      <c r="P5678">
        <v>50</v>
      </c>
      <c r="Q5678">
        <v>226</v>
      </c>
      <c r="R5678">
        <v>138</v>
      </c>
      <c r="S5678">
        <v>130</v>
      </c>
      <c r="T5678">
        <f>(Data[[#This Row],[mean_r]]/256)*100</f>
        <v>88.28125</v>
      </c>
      <c r="U5678">
        <f>(Data[[#This Row],[mean_g]]/256)*100</f>
        <v>53.90625</v>
      </c>
      <c r="V5678">
        <f>(Data[[#This Row],[mean_b]]/256)*100</f>
        <v>50.78125</v>
      </c>
      <c r="W5678">
        <v>0.50900000000000001</v>
      </c>
      <c r="X5678" t="s">
        <v>63</v>
      </c>
      <c r="Y5678" t="s">
        <v>45</v>
      </c>
      <c r="Z5678">
        <v>5607</v>
      </c>
      <c r="AA5678">
        <v>4.28</v>
      </c>
      <c r="AB5678">
        <v>11.3</v>
      </c>
      <c r="AC5678">
        <v>36.6</v>
      </c>
      <c r="AD5678">
        <v>105222</v>
      </c>
      <c r="AE5678">
        <v>96.4</v>
      </c>
      <c r="AF5678">
        <v>32.4</v>
      </c>
      <c r="AG5678" t="s">
        <v>64</v>
      </c>
      <c r="AH5678" t="s">
        <v>47</v>
      </c>
      <c r="AI5678" t="s">
        <v>56</v>
      </c>
      <c r="AJ5678">
        <v>100</v>
      </c>
      <c r="AK5678">
        <v>224</v>
      </c>
      <c r="AL5678">
        <v>7.9200000000000007E-2</v>
      </c>
      <c r="AM5678">
        <v>0.88109999999999999</v>
      </c>
      <c r="AN5678">
        <v>0.9425</v>
      </c>
      <c r="AO5678">
        <f>Data[[#This Row],[labeller_confidence_score]]-Data[[#This Row],[cytodiffusion_classification_confidence]]</f>
        <v>6.140000000000001E-2</v>
      </c>
    </row>
    <row r="5679" spans="1:41" x14ac:dyDescent="0.3">
      <c r="A5679" t="s">
        <v>5752</v>
      </c>
      <c r="B5679" t="s">
        <v>49</v>
      </c>
      <c r="C5679">
        <v>0</v>
      </c>
      <c r="D5679" t="s">
        <v>50</v>
      </c>
      <c r="E5679">
        <v>12.03</v>
      </c>
      <c r="F5679">
        <v>61.5</v>
      </c>
      <c r="G5679">
        <v>0.55700000000000005</v>
      </c>
      <c r="H5679">
        <v>0.45500000000000002</v>
      </c>
      <c r="I5679">
        <f>Data[[#This Row],[nucleus_area_pct]]/Data[[#This Row],[cytoplasm_ratio]]</f>
        <v>135.16483516483515</v>
      </c>
      <c r="J5679">
        <v>0.8</v>
      </c>
      <c r="K5679">
        <v>0.41699999999999998</v>
      </c>
      <c r="L5679">
        <v>3.03</v>
      </c>
      <c r="M5679">
        <v>3.7</v>
      </c>
      <c r="N5679">
        <v>0.76800000000000002</v>
      </c>
      <c r="O5679">
        <v>380</v>
      </c>
      <c r="P5679">
        <v>66</v>
      </c>
      <c r="Q5679">
        <v>217</v>
      </c>
      <c r="R5679">
        <v>162</v>
      </c>
      <c r="S5679">
        <v>182</v>
      </c>
      <c r="T5679">
        <f>(Data[[#This Row],[mean_r]]/256)*100</f>
        <v>84.765625</v>
      </c>
      <c r="U5679">
        <f>(Data[[#This Row],[mean_g]]/256)*100</f>
        <v>63.28125</v>
      </c>
      <c r="V5679">
        <f>(Data[[#This Row],[mean_b]]/256)*100</f>
        <v>71.09375</v>
      </c>
      <c r="W5679">
        <v>0.69799999999999995</v>
      </c>
      <c r="X5679" t="s">
        <v>63</v>
      </c>
      <c r="Y5679" t="s">
        <v>40</v>
      </c>
      <c r="Z5679">
        <v>7947</v>
      </c>
      <c r="AA5679">
        <v>6.08</v>
      </c>
      <c r="AB5679">
        <v>12.3</v>
      </c>
      <c r="AC5679">
        <v>36</v>
      </c>
      <c r="AD5679">
        <v>159837</v>
      </c>
      <c r="AE5679">
        <v>78.7</v>
      </c>
      <c r="AF5679">
        <v>34.299999999999997</v>
      </c>
      <c r="AG5679" t="s">
        <v>46</v>
      </c>
      <c r="AH5679" t="s">
        <v>68</v>
      </c>
      <c r="AI5679" t="s">
        <v>52</v>
      </c>
      <c r="AJ5679">
        <v>60</v>
      </c>
      <c r="AK5679">
        <v>360</v>
      </c>
      <c r="AL5679">
        <v>0.12820000000000001</v>
      </c>
      <c r="AM5679">
        <v>0.88959999999999995</v>
      </c>
      <c r="AN5679">
        <v>0.87429999999999997</v>
      </c>
      <c r="AO5679">
        <f>Data[[#This Row],[labeller_confidence_score]]-Data[[#This Row],[cytodiffusion_classification_confidence]]</f>
        <v>-1.529999999999998E-2</v>
      </c>
    </row>
    <row r="5680" spans="1:41" x14ac:dyDescent="0.3">
      <c r="A5680" t="s">
        <v>5753</v>
      </c>
      <c r="B5680" t="s">
        <v>103</v>
      </c>
      <c r="C5680">
        <v>1</v>
      </c>
      <c r="D5680" t="s">
        <v>104</v>
      </c>
      <c r="E5680">
        <v>3.59</v>
      </c>
      <c r="F5680">
        <v>0</v>
      </c>
      <c r="G5680">
        <v>0</v>
      </c>
      <c r="H5680">
        <v>1</v>
      </c>
      <c r="I5680">
        <f>Data[[#This Row],[nucleus_area_pct]]/Data[[#This Row],[cytoplasm_ratio]]</f>
        <v>0</v>
      </c>
      <c r="J5680">
        <v>0.39800000000000002</v>
      </c>
      <c r="K5680">
        <v>0.85399999999999998</v>
      </c>
      <c r="L5680">
        <v>0.71</v>
      </c>
      <c r="M5680">
        <v>1</v>
      </c>
      <c r="N5680">
        <v>0.69399999999999995</v>
      </c>
      <c r="O5680">
        <v>43</v>
      </c>
      <c r="P5680">
        <v>26</v>
      </c>
      <c r="Q5680">
        <v>218</v>
      </c>
      <c r="R5680">
        <v>128</v>
      </c>
      <c r="S5680">
        <v>105</v>
      </c>
      <c r="T5680">
        <f>(Data[[#This Row],[mean_r]]/256)*100</f>
        <v>85.15625</v>
      </c>
      <c r="U5680">
        <f>(Data[[#This Row],[mean_g]]/256)*100</f>
        <v>50</v>
      </c>
      <c r="V5680">
        <f>(Data[[#This Row],[mean_b]]/256)*100</f>
        <v>41.015625</v>
      </c>
      <c r="W5680">
        <v>0.376</v>
      </c>
      <c r="X5680" t="s">
        <v>39</v>
      </c>
      <c r="Y5680" t="s">
        <v>40</v>
      </c>
      <c r="Z5680">
        <v>9647</v>
      </c>
      <c r="AA5680">
        <v>5.27</v>
      </c>
      <c r="AB5680">
        <v>11.1</v>
      </c>
      <c r="AC5680">
        <v>39.9</v>
      </c>
      <c r="AD5680">
        <v>255517</v>
      </c>
      <c r="AE5680">
        <v>89.4</v>
      </c>
      <c r="AF5680">
        <v>33.200000000000003</v>
      </c>
      <c r="AG5680" t="s">
        <v>64</v>
      </c>
      <c r="AH5680" t="s">
        <v>42</v>
      </c>
      <c r="AI5680" t="s">
        <v>56</v>
      </c>
      <c r="AJ5680">
        <v>100</v>
      </c>
      <c r="AK5680">
        <v>256</v>
      </c>
      <c r="AL5680">
        <v>0.71399999999999997</v>
      </c>
      <c r="AM5680">
        <v>0.72160000000000002</v>
      </c>
      <c r="AN5680">
        <v>0.66400000000000003</v>
      </c>
      <c r="AO5680">
        <f>Data[[#This Row],[labeller_confidence_score]]-Data[[#This Row],[cytodiffusion_classification_confidence]]</f>
        <v>-5.7599999999999985E-2</v>
      </c>
    </row>
    <row r="5681" spans="1:41" x14ac:dyDescent="0.3">
      <c r="A5681" t="s">
        <v>5754</v>
      </c>
      <c r="B5681" t="s">
        <v>81</v>
      </c>
      <c r="C5681">
        <v>1</v>
      </c>
      <c r="D5681" t="s">
        <v>82</v>
      </c>
      <c r="E5681">
        <v>15.43</v>
      </c>
      <c r="F5681">
        <v>79.7</v>
      </c>
      <c r="G5681">
        <v>0.40899999999999997</v>
      </c>
      <c r="H5681">
        <v>0.19700000000000001</v>
      </c>
      <c r="I5681">
        <f>Data[[#This Row],[nucleus_area_pct]]/Data[[#This Row],[cytoplasm_ratio]]</f>
        <v>404.56852791878174</v>
      </c>
      <c r="J5681">
        <v>0.82399999999999995</v>
      </c>
      <c r="K5681">
        <v>0.16200000000000001</v>
      </c>
      <c r="L5681">
        <v>0.67</v>
      </c>
      <c r="M5681">
        <v>1</v>
      </c>
      <c r="N5681">
        <v>0.94099999999999995</v>
      </c>
      <c r="O5681">
        <v>654</v>
      </c>
      <c r="P5681">
        <v>90</v>
      </c>
      <c r="Q5681">
        <v>155</v>
      </c>
      <c r="R5681">
        <v>183</v>
      </c>
      <c r="S5681">
        <v>198</v>
      </c>
      <c r="T5681">
        <f>(Data[[#This Row],[mean_r]]/256)*100</f>
        <v>60.546875</v>
      </c>
      <c r="U5681">
        <f>(Data[[#This Row],[mean_g]]/256)*100</f>
        <v>71.484375</v>
      </c>
      <c r="V5681">
        <f>(Data[[#This Row],[mean_b]]/256)*100</f>
        <v>77.34375</v>
      </c>
      <c r="W5681">
        <v>0.622</v>
      </c>
      <c r="X5681" t="s">
        <v>51</v>
      </c>
      <c r="Y5681" t="s">
        <v>40</v>
      </c>
      <c r="Z5681">
        <v>2407</v>
      </c>
      <c r="AA5681">
        <v>5.46</v>
      </c>
      <c r="AB5681">
        <v>14.6</v>
      </c>
      <c r="AC5681">
        <v>42.4</v>
      </c>
      <c r="AD5681">
        <v>231575</v>
      </c>
      <c r="AE5681">
        <v>110.7</v>
      </c>
      <c r="AF5681">
        <v>35.1</v>
      </c>
      <c r="AG5681" t="s">
        <v>46</v>
      </c>
      <c r="AH5681" t="s">
        <v>42</v>
      </c>
      <c r="AI5681" t="s">
        <v>43</v>
      </c>
      <c r="AJ5681">
        <v>60</v>
      </c>
      <c r="AK5681">
        <v>512</v>
      </c>
      <c r="AL5681">
        <v>0.79</v>
      </c>
      <c r="AM5681">
        <v>0.72540000000000004</v>
      </c>
      <c r="AN5681">
        <v>0.84150000000000003</v>
      </c>
      <c r="AO5681">
        <f>Data[[#This Row],[labeller_confidence_score]]-Data[[#This Row],[cytodiffusion_classification_confidence]]</f>
        <v>0.11609999999999998</v>
      </c>
    </row>
    <row r="5682" spans="1:41" x14ac:dyDescent="0.3">
      <c r="A5682" t="s">
        <v>5755</v>
      </c>
      <c r="B5682" t="s">
        <v>60</v>
      </c>
      <c r="C5682">
        <v>0</v>
      </c>
      <c r="D5682" t="s">
        <v>50</v>
      </c>
      <c r="E5682">
        <v>16.059999999999999</v>
      </c>
      <c r="F5682">
        <v>56.4</v>
      </c>
      <c r="G5682">
        <v>0.503</v>
      </c>
      <c r="H5682">
        <v>0.26600000000000001</v>
      </c>
      <c r="I5682">
        <f>Data[[#This Row],[nucleus_area_pct]]/Data[[#This Row],[cytoplasm_ratio]]</f>
        <v>212.03007518796991</v>
      </c>
      <c r="J5682">
        <v>0.48899999999999999</v>
      </c>
      <c r="K5682">
        <v>0.41899999999999998</v>
      </c>
      <c r="L5682">
        <v>1.59</v>
      </c>
      <c r="M5682">
        <v>1.7</v>
      </c>
      <c r="N5682">
        <v>0.84</v>
      </c>
      <c r="O5682">
        <v>501</v>
      </c>
      <c r="P5682">
        <v>90</v>
      </c>
      <c r="Q5682">
        <v>195</v>
      </c>
      <c r="R5682">
        <v>187</v>
      </c>
      <c r="S5682">
        <v>154</v>
      </c>
      <c r="T5682">
        <f>(Data[[#This Row],[mean_r]]/256)*100</f>
        <v>76.171875</v>
      </c>
      <c r="U5682">
        <f>(Data[[#This Row],[mean_g]]/256)*100</f>
        <v>73.046875</v>
      </c>
      <c r="V5682">
        <f>(Data[[#This Row],[mean_b]]/256)*100</f>
        <v>60.15625</v>
      </c>
      <c r="W5682">
        <v>0.61299999999999999</v>
      </c>
      <c r="X5682" t="s">
        <v>51</v>
      </c>
      <c r="Y5682" t="s">
        <v>45</v>
      </c>
      <c r="Z5682">
        <v>10194</v>
      </c>
      <c r="AA5682">
        <v>5.2</v>
      </c>
      <c r="AB5682">
        <v>13.7</v>
      </c>
      <c r="AC5682">
        <v>41.9</v>
      </c>
      <c r="AD5682">
        <v>403822</v>
      </c>
      <c r="AE5682">
        <v>101.4</v>
      </c>
      <c r="AF5682">
        <v>32.299999999999997</v>
      </c>
      <c r="AG5682" t="s">
        <v>64</v>
      </c>
      <c r="AH5682" t="s">
        <v>42</v>
      </c>
      <c r="AI5682" t="s">
        <v>52</v>
      </c>
      <c r="AJ5682">
        <v>100</v>
      </c>
      <c r="AK5682">
        <v>360</v>
      </c>
      <c r="AL5682">
        <v>0.14660000000000001</v>
      </c>
      <c r="AM5682">
        <v>0.93759999999999999</v>
      </c>
      <c r="AN5682">
        <v>0.88580000000000003</v>
      </c>
      <c r="AO5682">
        <f>Data[[#This Row],[labeller_confidence_score]]-Data[[#This Row],[cytodiffusion_classification_confidence]]</f>
        <v>-5.1799999999999957E-2</v>
      </c>
    </row>
    <row r="5683" spans="1:41" x14ac:dyDescent="0.3">
      <c r="A5683" t="s">
        <v>5756</v>
      </c>
      <c r="B5683" t="s">
        <v>49</v>
      </c>
      <c r="C5683">
        <v>0</v>
      </c>
      <c r="D5683" t="s">
        <v>50</v>
      </c>
      <c r="E5683">
        <v>11.89</v>
      </c>
      <c r="F5683">
        <v>52.2</v>
      </c>
      <c r="G5683">
        <v>0.56999999999999995</v>
      </c>
      <c r="H5683">
        <v>0.42499999999999999</v>
      </c>
      <c r="I5683">
        <f>Data[[#This Row],[nucleus_area_pct]]/Data[[#This Row],[cytoplasm_ratio]]</f>
        <v>122.82352941176471</v>
      </c>
      <c r="J5683">
        <v>0.76300000000000001</v>
      </c>
      <c r="K5683">
        <v>0.41699999999999998</v>
      </c>
      <c r="L5683">
        <v>2.98</v>
      </c>
      <c r="M5683">
        <v>3.6</v>
      </c>
      <c r="N5683">
        <v>0.74399999999999999</v>
      </c>
      <c r="O5683">
        <v>378</v>
      </c>
      <c r="P5683">
        <v>77</v>
      </c>
      <c r="Q5683">
        <v>191</v>
      </c>
      <c r="R5683">
        <v>178</v>
      </c>
      <c r="S5683">
        <v>199</v>
      </c>
      <c r="T5683">
        <f>(Data[[#This Row],[mean_r]]/256)*100</f>
        <v>74.609375</v>
      </c>
      <c r="U5683">
        <f>(Data[[#This Row],[mean_g]]/256)*100</f>
        <v>69.53125</v>
      </c>
      <c r="V5683">
        <f>(Data[[#This Row],[mean_b]]/256)*100</f>
        <v>77.734375</v>
      </c>
      <c r="W5683">
        <v>0.63100000000000001</v>
      </c>
      <c r="X5683" t="s">
        <v>51</v>
      </c>
      <c r="Y5683" t="s">
        <v>40</v>
      </c>
      <c r="Z5683">
        <v>14496</v>
      </c>
      <c r="AA5683">
        <v>5.6</v>
      </c>
      <c r="AB5683">
        <v>15.9</v>
      </c>
      <c r="AC5683">
        <v>48.2</v>
      </c>
      <c r="AD5683">
        <v>332907</v>
      </c>
      <c r="AE5683">
        <v>76.099999999999994</v>
      </c>
      <c r="AF5683">
        <v>31.8</v>
      </c>
      <c r="AG5683" t="s">
        <v>46</v>
      </c>
      <c r="AH5683" t="s">
        <v>42</v>
      </c>
      <c r="AI5683" t="s">
        <v>52</v>
      </c>
      <c r="AJ5683">
        <v>100</v>
      </c>
      <c r="AK5683">
        <v>512</v>
      </c>
      <c r="AL5683">
        <v>0.14449999999999999</v>
      </c>
      <c r="AM5683">
        <v>0.89449999999999996</v>
      </c>
      <c r="AN5683">
        <v>0.81740000000000002</v>
      </c>
      <c r="AO5683">
        <f>Data[[#This Row],[labeller_confidence_score]]-Data[[#This Row],[cytodiffusion_classification_confidence]]</f>
        <v>-7.7099999999999946E-2</v>
      </c>
    </row>
    <row r="5684" spans="1:41" x14ac:dyDescent="0.3">
      <c r="A5684" t="s">
        <v>5757</v>
      </c>
      <c r="B5684" t="s">
        <v>67</v>
      </c>
      <c r="C5684">
        <v>1</v>
      </c>
      <c r="D5684" t="s">
        <v>67</v>
      </c>
      <c r="E5684">
        <v>6.48</v>
      </c>
      <c r="F5684">
        <v>25.6</v>
      </c>
      <c r="G5684">
        <v>0.186</v>
      </c>
      <c r="H5684">
        <v>0.44</v>
      </c>
      <c r="I5684">
        <f>Data[[#This Row],[nucleus_area_pct]]/Data[[#This Row],[cytoplasm_ratio]]</f>
        <v>58.181818181818187</v>
      </c>
      <c r="J5684">
        <v>0.76</v>
      </c>
      <c r="K5684">
        <v>0.68500000000000005</v>
      </c>
      <c r="L5684">
        <v>2.0099999999999998</v>
      </c>
      <c r="M5684">
        <v>1.3</v>
      </c>
      <c r="N5684">
        <v>0.69899999999999995</v>
      </c>
      <c r="O5684">
        <v>198</v>
      </c>
      <c r="P5684">
        <v>42</v>
      </c>
      <c r="Q5684">
        <v>190</v>
      </c>
      <c r="R5684">
        <v>177</v>
      </c>
      <c r="S5684">
        <v>168</v>
      </c>
      <c r="T5684">
        <f>(Data[[#This Row],[mean_r]]/256)*100</f>
        <v>74.21875</v>
      </c>
      <c r="U5684">
        <f>(Data[[#This Row],[mean_g]]/256)*100</f>
        <v>69.140625</v>
      </c>
      <c r="V5684">
        <f>(Data[[#This Row],[mean_b]]/256)*100</f>
        <v>65.625</v>
      </c>
      <c r="W5684">
        <v>0.68300000000000005</v>
      </c>
      <c r="X5684" t="s">
        <v>51</v>
      </c>
      <c r="Y5684" t="s">
        <v>45</v>
      </c>
      <c r="Z5684">
        <v>8966</v>
      </c>
      <c r="AA5684">
        <v>5.42</v>
      </c>
      <c r="AB5684">
        <v>12.2</v>
      </c>
      <c r="AC5684">
        <v>45.2</v>
      </c>
      <c r="AD5684">
        <v>261891</v>
      </c>
      <c r="AE5684">
        <v>78.2</v>
      </c>
      <c r="AF5684">
        <v>30.4</v>
      </c>
      <c r="AG5684" t="s">
        <v>46</v>
      </c>
      <c r="AH5684" t="s">
        <v>42</v>
      </c>
      <c r="AI5684" t="s">
        <v>52</v>
      </c>
      <c r="AJ5684">
        <v>40</v>
      </c>
      <c r="AK5684">
        <v>256</v>
      </c>
      <c r="AL5684">
        <v>0.75970000000000004</v>
      </c>
      <c r="AM5684">
        <v>0.76880000000000004</v>
      </c>
      <c r="AN5684">
        <v>0.70709999999999995</v>
      </c>
      <c r="AO5684">
        <f>Data[[#This Row],[labeller_confidence_score]]-Data[[#This Row],[cytodiffusion_classification_confidence]]</f>
        <v>-6.1700000000000088E-2</v>
      </c>
    </row>
    <row r="5685" spans="1:41" x14ac:dyDescent="0.3">
      <c r="A5685" t="s">
        <v>5758</v>
      </c>
      <c r="B5685" t="s">
        <v>54</v>
      </c>
      <c r="C5685">
        <v>0</v>
      </c>
      <c r="D5685" t="s">
        <v>54</v>
      </c>
      <c r="E5685">
        <v>8.34</v>
      </c>
      <c r="F5685">
        <v>0</v>
      </c>
      <c r="G5685">
        <v>0</v>
      </c>
      <c r="H5685">
        <v>1</v>
      </c>
      <c r="I5685">
        <f>Data[[#This Row],[nucleus_area_pct]]/Data[[#This Row],[cytoplasm_ratio]]</f>
        <v>0</v>
      </c>
      <c r="J5685">
        <v>0.875</v>
      </c>
      <c r="K5685">
        <v>0.10299999999999999</v>
      </c>
      <c r="L5685">
        <v>0.46</v>
      </c>
      <c r="M5685">
        <v>1</v>
      </c>
      <c r="N5685">
        <v>0.91</v>
      </c>
      <c r="O5685">
        <v>161</v>
      </c>
      <c r="P5685">
        <v>51</v>
      </c>
      <c r="Q5685">
        <v>220</v>
      </c>
      <c r="R5685">
        <v>122</v>
      </c>
      <c r="S5685">
        <v>106</v>
      </c>
      <c r="T5685">
        <f>(Data[[#This Row],[mean_r]]/256)*100</f>
        <v>85.9375</v>
      </c>
      <c r="U5685">
        <f>(Data[[#This Row],[mean_g]]/256)*100</f>
        <v>47.65625</v>
      </c>
      <c r="V5685">
        <f>(Data[[#This Row],[mean_b]]/256)*100</f>
        <v>41.40625</v>
      </c>
      <c r="W5685">
        <v>0.54600000000000004</v>
      </c>
      <c r="X5685" t="s">
        <v>51</v>
      </c>
      <c r="Y5685" t="s">
        <v>40</v>
      </c>
      <c r="Z5685">
        <v>10289</v>
      </c>
      <c r="AA5685">
        <v>5.21</v>
      </c>
      <c r="AB5685">
        <v>8.6999999999999993</v>
      </c>
      <c r="AC5685">
        <v>41.8</v>
      </c>
      <c r="AD5685">
        <v>250934</v>
      </c>
      <c r="AE5685">
        <v>101.2</v>
      </c>
      <c r="AF5685">
        <v>32.700000000000003</v>
      </c>
      <c r="AG5685" t="s">
        <v>41</v>
      </c>
      <c r="AH5685" t="s">
        <v>47</v>
      </c>
      <c r="AI5685" t="s">
        <v>43</v>
      </c>
      <c r="AJ5685">
        <v>100</v>
      </c>
      <c r="AK5685">
        <v>512</v>
      </c>
      <c r="AL5685">
        <v>7.2099999999999997E-2</v>
      </c>
      <c r="AM5685">
        <v>0.90400000000000003</v>
      </c>
      <c r="AN5685">
        <v>1</v>
      </c>
      <c r="AO5685">
        <f>Data[[#This Row],[labeller_confidence_score]]-Data[[#This Row],[cytodiffusion_classification_confidence]]</f>
        <v>9.5999999999999974E-2</v>
      </c>
    </row>
    <row r="5686" spans="1:41" x14ac:dyDescent="0.3">
      <c r="A5686" t="s">
        <v>5759</v>
      </c>
      <c r="B5686" t="s">
        <v>54</v>
      </c>
      <c r="C5686">
        <v>0</v>
      </c>
      <c r="D5686" t="s">
        <v>54</v>
      </c>
      <c r="E5686">
        <v>6.64</v>
      </c>
      <c r="F5686">
        <v>0</v>
      </c>
      <c r="G5686">
        <v>0</v>
      </c>
      <c r="H5686">
        <v>1</v>
      </c>
      <c r="I5686">
        <f>Data[[#This Row],[nucleus_area_pct]]/Data[[#This Row],[cytoplasm_ratio]]</f>
        <v>0</v>
      </c>
      <c r="J5686">
        <v>0.86599999999999999</v>
      </c>
      <c r="K5686">
        <v>0.16600000000000001</v>
      </c>
      <c r="L5686">
        <v>0.59</v>
      </c>
      <c r="M5686">
        <v>1</v>
      </c>
      <c r="N5686">
        <v>0.94</v>
      </c>
      <c r="O5686">
        <v>189</v>
      </c>
      <c r="P5686">
        <v>52</v>
      </c>
      <c r="Q5686">
        <v>238</v>
      </c>
      <c r="R5686">
        <v>141</v>
      </c>
      <c r="S5686">
        <v>117</v>
      </c>
      <c r="T5686">
        <f>(Data[[#This Row],[mean_r]]/256)*100</f>
        <v>92.96875</v>
      </c>
      <c r="U5686">
        <f>(Data[[#This Row],[mean_g]]/256)*100</f>
        <v>55.078125</v>
      </c>
      <c r="V5686">
        <f>(Data[[#This Row],[mean_b]]/256)*100</f>
        <v>45.703125</v>
      </c>
      <c r="W5686">
        <v>0.36</v>
      </c>
      <c r="X5686" t="s">
        <v>51</v>
      </c>
      <c r="Y5686" t="s">
        <v>40</v>
      </c>
      <c r="Z5686">
        <v>5026</v>
      </c>
      <c r="AA5686">
        <v>5.78</v>
      </c>
      <c r="AB5686">
        <v>14.3</v>
      </c>
      <c r="AC5686">
        <v>40.200000000000003</v>
      </c>
      <c r="AD5686">
        <v>338402</v>
      </c>
      <c r="AE5686">
        <v>85.9</v>
      </c>
      <c r="AF5686">
        <v>29.5</v>
      </c>
      <c r="AG5686" t="s">
        <v>46</v>
      </c>
      <c r="AH5686" t="s">
        <v>42</v>
      </c>
      <c r="AI5686" t="s">
        <v>56</v>
      </c>
      <c r="AJ5686">
        <v>60</v>
      </c>
      <c r="AK5686">
        <v>360</v>
      </c>
      <c r="AL5686">
        <v>1.6999999999999999E-3</v>
      </c>
      <c r="AM5686">
        <v>0.83360000000000001</v>
      </c>
      <c r="AN5686">
        <v>0.90259999999999996</v>
      </c>
      <c r="AO5686">
        <f>Data[[#This Row],[labeller_confidence_score]]-Data[[#This Row],[cytodiffusion_classification_confidence]]</f>
        <v>6.899999999999995E-2</v>
      </c>
    </row>
    <row r="5687" spans="1:41" x14ac:dyDescent="0.3">
      <c r="A5687" t="s">
        <v>5760</v>
      </c>
      <c r="B5687" t="s">
        <v>62</v>
      </c>
      <c r="C5687">
        <v>0</v>
      </c>
      <c r="D5687" t="s">
        <v>50</v>
      </c>
      <c r="E5687">
        <v>9.83</v>
      </c>
      <c r="F5687">
        <v>78</v>
      </c>
      <c r="G5687">
        <v>0.79700000000000004</v>
      </c>
      <c r="H5687">
        <v>0.20499999999999999</v>
      </c>
      <c r="I5687">
        <f>Data[[#This Row],[nucleus_area_pct]]/Data[[#This Row],[cytoplasm_ratio]]</f>
        <v>380.48780487804879</v>
      </c>
      <c r="J5687">
        <v>0.85699999999999998</v>
      </c>
      <c r="K5687">
        <v>0.309</v>
      </c>
      <c r="L5687">
        <v>0.62</v>
      </c>
      <c r="M5687">
        <v>1.1000000000000001</v>
      </c>
      <c r="N5687">
        <v>0.89600000000000002</v>
      </c>
      <c r="O5687">
        <v>316</v>
      </c>
      <c r="P5687">
        <v>59</v>
      </c>
      <c r="Q5687">
        <v>210</v>
      </c>
      <c r="R5687">
        <v>153</v>
      </c>
      <c r="S5687">
        <v>197</v>
      </c>
      <c r="T5687">
        <f>(Data[[#This Row],[mean_r]]/256)*100</f>
        <v>82.03125</v>
      </c>
      <c r="U5687">
        <f>(Data[[#This Row],[mean_g]]/256)*100</f>
        <v>59.765625</v>
      </c>
      <c r="V5687">
        <f>(Data[[#This Row],[mean_b]]/256)*100</f>
        <v>76.953125</v>
      </c>
      <c r="W5687">
        <v>0.78600000000000003</v>
      </c>
      <c r="X5687" t="s">
        <v>51</v>
      </c>
      <c r="Y5687" t="s">
        <v>40</v>
      </c>
      <c r="Z5687">
        <v>7239</v>
      </c>
      <c r="AA5687">
        <v>4.54</v>
      </c>
      <c r="AB5687">
        <v>14</v>
      </c>
      <c r="AC5687">
        <v>47.9</v>
      </c>
      <c r="AD5687">
        <v>295913</v>
      </c>
      <c r="AE5687">
        <v>74.099999999999994</v>
      </c>
      <c r="AF5687">
        <v>32.4</v>
      </c>
      <c r="AG5687" t="s">
        <v>64</v>
      </c>
      <c r="AH5687" t="s">
        <v>42</v>
      </c>
      <c r="AI5687" t="s">
        <v>56</v>
      </c>
      <c r="AJ5687">
        <v>40</v>
      </c>
      <c r="AK5687">
        <v>224</v>
      </c>
      <c r="AL5687">
        <v>6.3899999999999998E-2</v>
      </c>
      <c r="AM5687">
        <v>0.86950000000000005</v>
      </c>
      <c r="AN5687">
        <v>0.86739999999999995</v>
      </c>
      <c r="AO5687">
        <f>Data[[#This Row],[labeller_confidence_score]]-Data[[#This Row],[cytodiffusion_classification_confidence]]</f>
        <v>-2.1000000000001018E-3</v>
      </c>
    </row>
    <row r="5688" spans="1:41" x14ac:dyDescent="0.3">
      <c r="A5688" t="s">
        <v>5761</v>
      </c>
      <c r="B5688" t="s">
        <v>54</v>
      </c>
      <c r="C5688">
        <v>0</v>
      </c>
      <c r="D5688" t="s">
        <v>54</v>
      </c>
      <c r="E5688">
        <v>7.72</v>
      </c>
      <c r="F5688">
        <v>0</v>
      </c>
      <c r="G5688">
        <v>0</v>
      </c>
      <c r="H5688">
        <v>1</v>
      </c>
      <c r="I5688">
        <f>Data[[#This Row],[nucleus_area_pct]]/Data[[#This Row],[cytoplasm_ratio]]</f>
        <v>0</v>
      </c>
      <c r="J5688">
        <v>0.85</v>
      </c>
      <c r="K5688">
        <v>0.19600000000000001</v>
      </c>
      <c r="L5688">
        <v>0.57999999999999996</v>
      </c>
      <c r="M5688">
        <v>1</v>
      </c>
      <c r="N5688">
        <v>0.89400000000000002</v>
      </c>
      <c r="O5688">
        <v>175</v>
      </c>
      <c r="P5688">
        <v>53</v>
      </c>
      <c r="Q5688">
        <v>236</v>
      </c>
      <c r="R5688">
        <v>133</v>
      </c>
      <c r="S5688">
        <v>123</v>
      </c>
      <c r="T5688">
        <f>(Data[[#This Row],[mean_r]]/256)*100</f>
        <v>92.1875</v>
      </c>
      <c r="U5688">
        <f>(Data[[#This Row],[mean_g]]/256)*100</f>
        <v>51.953125</v>
      </c>
      <c r="V5688">
        <f>(Data[[#This Row],[mean_b]]/256)*100</f>
        <v>48.046875</v>
      </c>
      <c r="W5688">
        <v>0.47099999999999997</v>
      </c>
      <c r="X5688" t="s">
        <v>39</v>
      </c>
      <c r="Y5688" t="s">
        <v>45</v>
      </c>
      <c r="Z5688">
        <v>4729</v>
      </c>
      <c r="AA5688">
        <v>4.09</v>
      </c>
      <c r="AB5688">
        <v>12.9</v>
      </c>
      <c r="AC5688">
        <v>42</v>
      </c>
      <c r="AD5688">
        <v>207738</v>
      </c>
      <c r="AE5688">
        <v>90.5</v>
      </c>
      <c r="AF5688">
        <v>33.1</v>
      </c>
      <c r="AG5688" t="s">
        <v>46</v>
      </c>
      <c r="AH5688" t="s">
        <v>42</v>
      </c>
      <c r="AI5688" t="s">
        <v>52</v>
      </c>
      <c r="AJ5688">
        <v>100</v>
      </c>
      <c r="AK5688">
        <v>224</v>
      </c>
      <c r="AL5688">
        <v>0.10780000000000001</v>
      </c>
      <c r="AM5688">
        <v>0.94750000000000001</v>
      </c>
      <c r="AN5688">
        <v>1</v>
      </c>
      <c r="AO5688">
        <f>Data[[#This Row],[labeller_confidence_score]]-Data[[#This Row],[cytodiffusion_classification_confidence]]</f>
        <v>5.2499999999999991E-2</v>
      </c>
    </row>
    <row r="5689" spans="1:41" x14ac:dyDescent="0.3">
      <c r="A5689" t="s">
        <v>5762</v>
      </c>
      <c r="B5689" t="s">
        <v>54</v>
      </c>
      <c r="C5689">
        <v>0</v>
      </c>
      <c r="D5689" t="s">
        <v>54</v>
      </c>
      <c r="E5689">
        <v>8.11</v>
      </c>
      <c r="F5689">
        <v>0</v>
      </c>
      <c r="G5689">
        <v>0</v>
      </c>
      <c r="H5689">
        <v>1</v>
      </c>
      <c r="I5689">
        <f>Data[[#This Row],[nucleus_area_pct]]/Data[[#This Row],[cytoplasm_ratio]]</f>
        <v>0</v>
      </c>
      <c r="J5689">
        <v>0.872</v>
      </c>
      <c r="K5689">
        <v>0.218</v>
      </c>
      <c r="L5689">
        <v>0.16</v>
      </c>
      <c r="M5689">
        <v>1</v>
      </c>
      <c r="N5689">
        <v>0.93300000000000005</v>
      </c>
      <c r="O5689">
        <v>177</v>
      </c>
      <c r="P5689">
        <v>48</v>
      </c>
      <c r="Q5689">
        <v>221</v>
      </c>
      <c r="R5689">
        <v>141</v>
      </c>
      <c r="S5689">
        <v>139</v>
      </c>
      <c r="T5689">
        <f>(Data[[#This Row],[mean_r]]/256)*100</f>
        <v>86.328125</v>
      </c>
      <c r="U5689">
        <f>(Data[[#This Row],[mean_g]]/256)*100</f>
        <v>55.078125</v>
      </c>
      <c r="V5689">
        <f>(Data[[#This Row],[mean_b]]/256)*100</f>
        <v>54.296875</v>
      </c>
      <c r="W5689">
        <v>0.54300000000000004</v>
      </c>
      <c r="X5689" t="s">
        <v>51</v>
      </c>
      <c r="Y5689" t="s">
        <v>40</v>
      </c>
      <c r="Z5689">
        <v>9131</v>
      </c>
      <c r="AA5689">
        <v>4.3099999999999996</v>
      </c>
      <c r="AB5689">
        <v>14.1</v>
      </c>
      <c r="AC5689">
        <v>32.6</v>
      </c>
      <c r="AD5689">
        <v>272170</v>
      </c>
      <c r="AE5689">
        <v>97.1</v>
      </c>
      <c r="AF5689">
        <v>32.1</v>
      </c>
      <c r="AG5689" t="s">
        <v>41</v>
      </c>
      <c r="AH5689" t="s">
        <v>42</v>
      </c>
      <c r="AI5689" t="s">
        <v>52</v>
      </c>
      <c r="AJ5689">
        <v>100</v>
      </c>
      <c r="AK5689">
        <v>512</v>
      </c>
      <c r="AL5689">
        <v>0.1176</v>
      </c>
      <c r="AM5689">
        <v>0.9385</v>
      </c>
      <c r="AN5689">
        <v>0.87460000000000004</v>
      </c>
      <c r="AO5689">
        <f>Data[[#This Row],[labeller_confidence_score]]-Data[[#This Row],[cytodiffusion_classification_confidence]]</f>
        <v>-6.3899999999999957E-2</v>
      </c>
    </row>
    <row r="5690" spans="1:41" x14ac:dyDescent="0.3">
      <c r="A5690" t="s">
        <v>5763</v>
      </c>
      <c r="B5690" t="s">
        <v>62</v>
      </c>
      <c r="C5690">
        <v>0</v>
      </c>
      <c r="D5690" t="s">
        <v>50</v>
      </c>
      <c r="E5690">
        <v>9.0500000000000007</v>
      </c>
      <c r="F5690">
        <v>78</v>
      </c>
      <c r="G5690">
        <v>0.79200000000000004</v>
      </c>
      <c r="H5690">
        <v>0.16200000000000001</v>
      </c>
      <c r="I5690">
        <f>Data[[#This Row],[nucleus_area_pct]]/Data[[#This Row],[cytoplasm_ratio]]</f>
        <v>481.48148148148147</v>
      </c>
      <c r="J5690">
        <v>0.95199999999999996</v>
      </c>
      <c r="K5690">
        <v>0.14199999999999999</v>
      </c>
      <c r="L5690">
        <v>1.1599999999999999</v>
      </c>
      <c r="M5690">
        <v>1</v>
      </c>
      <c r="N5690">
        <v>0.877</v>
      </c>
      <c r="O5690">
        <v>250</v>
      </c>
      <c r="P5690">
        <v>57</v>
      </c>
      <c r="Q5690">
        <v>202</v>
      </c>
      <c r="R5690">
        <v>141</v>
      </c>
      <c r="S5690">
        <v>190</v>
      </c>
      <c r="T5690">
        <f>(Data[[#This Row],[mean_r]]/256)*100</f>
        <v>78.90625</v>
      </c>
      <c r="U5690">
        <f>(Data[[#This Row],[mean_g]]/256)*100</f>
        <v>55.078125</v>
      </c>
      <c r="V5690">
        <f>(Data[[#This Row],[mean_b]]/256)*100</f>
        <v>74.21875</v>
      </c>
      <c r="W5690">
        <v>0.66100000000000003</v>
      </c>
      <c r="X5690" t="s">
        <v>51</v>
      </c>
      <c r="Y5690" t="s">
        <v>40</v>
      </c>
      <c r="Z5690">
        <v>4411</v>
      </c>
      <c r="AA5690">
        <v>5.37</v>
      </c>
      <c r="AB5690">
        <v>14.7</v>
      </c>
      <c r="AC5690">
        <v>34.200000000000003</v>
      </c>
      <c r="AD5690">
        <v>253988</v>
      </c>
      <c r="AE5690">
        <v>94.5</v>
      </c>
      <c r="AF5690">
        <v>33.5</v>
      </c>
      <c r="AG5690" t="s">
        <v>46</v>
      </c>
      <c r="AH5690" t="s">
        <v>68</v>
      </c>
      <c r="AI5690" t="s">
        <v>56</v>
      </c>
      <c r="AJ5690">
        <v>40</v>
      </c>
      <c r="AK5690">
        <v>224</v>
      </c>
      <c r="AL5690">
        <v>3.5900000000000001E-2</v>
      </c>
      <c r="AM5690">
        <v>0.91020000000000001</v>
      </c>
      <c r="AN5690">
        <v>0.97519999999999996</v>
      </c>
      <c r="AO5690">
        <f>Data[[#This Row],[labeller_confidence_score]]-Data[[#This Row],[cytodiffusion_classification_confidence]]</f>
        <v>6.4999999999999947E-2</v>
      </c>
    </row>
    <row r="5691" spans="1:41" x14ac:dyDescent="0.3">
      <c r="A5691" t="s">
        <v>5764</v>
      </c>
      <c r="B5691" t="s">
        <v>133</v>
      </c>
      <c r="C5691">
        <v>1</v>
      </c>
      <c r="D5691" t="s">
        <v>104</v>
      </c>
      <c r="E5691">
        <v>8.06</v>
      </c>
      <c r="F5691">
        <v>0</v>
      </c>
      <c r="G5691">
        <v>0</v>
      </c>
      <c r="H5691">
        <v>1</v>
      </c>
      <c r="I5691">
        <f>Data[[#This Row],[nucleus_area_pct]]/Data[[#This Row],[cytoplasm_ratio]]</f>
        <v>0</v>
      </c>
      <c r="J5691">
        <v>0.374</v>
      </c>
      <c r="K5691">
        <v>0.83399999999999996</v>
      </c>
      <c r="L5691">
        <v>0.39</v>
      </c>
      <c r="M5691">
        <v>1</v>
      </c>
      <c r="N5691">
        <v>0.90800000000000003</v>
      </c>
      <c r="O5691">
        <v>180</v>
      </c>
      <c r="P5691">
        <v>51</v>
      </c>
      <c r="Q5691">
        <v>220</v>
      </c>
      <c r="R5691">
        <v>131</v>
      </c>
      <c r="S5691">
        <v>132</v>
      </c>
      <c r="T5691">
        <f>(Data[[#This Row],[mean_r]]/256)*100</f>
        <v>85.9375</v>
      </c>
      <c r="U5691">
        <f>(Data[[#This Row],[mean_g]]/256)*100</f>
        <v>51.171875</v>
      </c>
      <c r="V5691">
        <f>(Data[[#This Row],[mean_b]]/256)*100</f>
        <v>51.5625</v>
      </c>
      <c r="W5691">
        <v>0.495</v>
      </c>
      <c r="X5691" t="s">
        <v>51</v>
      </c>
      <c r="Y5691" t="s">
        <v>40</v>
      </c>
      <c r="Z5691">
        <v>7417</v>
      </c>
      <c r="AA5691">
        <v>4.5</v>
      </c>
      <c r="AB5691">
        <v>8.4</v>
      </c>
      <c r="AC5691">
        <v>40.9</v>
      </c>
      <c r="AD5691">
        <v>216354</v>
      </c>
      <c r="AE5691">
        <v>93.9</v>
      </c>
      <c r="AF5691">
        <v>33.6</v>
      </c>
      <c r="AG5691" t="s">
        <v>41</v>
      </c>
      <c r="AH5691" t="s">
        <v>47</v>
      </c>
      <c r="AI5691" t="s">
        <v>56</v>
      </c>
      <c r="AJ5691">
        <v>40</v>
      </c>
      <c r="AK5691">
        <v>512</v>
      </c>
      <c r="AL5691">
        <v>0.91410000000000002</v>
      </c>
      <c r="AM5691">
        <v>0.59530000000000005</v>
      </c>
      <c r="AN5691">
        <v>0.72189999999999999</v>
      </c>
      <c r="AO5691">
        <f>Data[[#This Row],[labeller_confidence_score]]-Data[[#This Row],[cytodiffusion_classification_confidence]]</f>
        <v>0.12659999999999993</v>
      </c>
    </row>
    <row r="5692" spans="1:41" x14ac:dyDescent="0.3">
      <c r="A5692" t="s">
        <v>5765</v>
      </c>
      <c r="B5692" t="s">
        <v>58</v>
      </c>
      <c r="C5692">
        <v>1</v>
      </c>
      <c r="D5692" t="s">
        <v>38</v>
      </c>
      <c r="E5692">
        <v>14.12</v>
      </c>
      <c r="F5692">
        <v>62.8</v>
      </c>
      <c r="G5692">
        <v>0.65200000000000002</v>
      </c>
      <c r="H5692">
        <v>0.31</v>
      </c>
      <c r="I5692">
        <f>Data[[#This Row],[nucleus_area_pct]]/Data[[#This Row],[cytoplasm_ratio]]</f>
        <v>202.58064516129031</v>
      </c>
      <c r="J5692">
        <v>0.82699999999999996</v>
      </c>
      <c r="K5692">
        <v>0.39400000000000002</v>
      </c>
      <c r="L5692">
        <v>1.1399999999999999</v>
      </c>
      <c r="M5692">
        <v>1</v>
      </c>
      <c r="N5692">
        <v>0.71399999999999997</v>
      </c>
      <c r="O5692">
        <v>513</v>
      </c>
      <c r="P5692">
        <v>84</v>
      </c>
      <c r="Q5692">
        <v>191</v>
      </c>
      <c r="R5692">
        <v>172</v>
      </c>
      <c r="S5692">
        <v>202</v>
      </c>
      <c r="T5692">
        <f>(Data[[#This Row],[mean_r]]/256)*100</f>
        <v>74.609375</v>
      </c>
      <c r="U5692">
        <f>(Data[[#This Row],[mean_g]]/256)*100</f>
        <v>67.1875</v>
      </c>
      <c r="V5692">
        <f>(Data[[#This Row],[mean_b]]/256)*100</f>
        <v>78.90625</v>
      </c>
      <c r="W5692">
        <v>0.71199999999999997</v>
      </c>
      <c r="X5692" t="s">
        <v>51</v>
      </c>
      <c r="Y5692" t="s">
        <v>45</v>
      </c>
      <c r="Z5692">
        <v>7162</v>
      </c>
      <c r="AA5692">
        <v>5.69</v>
      </c>
      <c r="AB5692">
        <v>16.899999999999999</v>
      </c>
      <c r="AC5692">
        <v>40.4</v>
      </c>
      <c r="AD5692">
        <v>137491</v>
      </c>
      <c r="AE5692">
        <v>98.1</v>
      </c>
      <c r="AF5692">
        <v>33.799999999999997</v>
      </c>
      <c r="AG5692" t="s">
        <v>46</v>
      </c>
      <c r="AH5692" t="s">
        <v>68</v>
      </c>
      <c r="AI5692" t="s">
        <v>52</v>
      </c>
      <c r="AJ5692">
        <v>40</v>
      </c>
      <c r="AK5692">
        <v>512</v>
      </c>
      <c r="AL5692">
        <v>0.88400000000000001</v>
      </c>
      <c r="AM5692">
        <v>0.77939999999999998</v>
      </c>
      <c r="AN5692">
        <v>0.83340000000000003</v>
      </c>
      <c r="AO5692">
        <f>Data[[#This Row],[labeller_confidence_score]]-Data[[#This Row],[cytodiffusion_classification_confidence]]</f>
        <v>5.4000000000000048E-2</v>
      </c>
    </row>
    <row r="5693" spans="1:41" x14ac:dyDescent="0.3">
      <c r="A5693" t="s">
        <v>5766</v>
      </c>
      <c r="B5693" t="s">
        <v>62</v>
      </c>
      <c r="C5693">
        <v>0</v>
      </c>
      <c r="D5693" t="s">
        <v>50</v>
      </c>
      <c r="E5693">
        <v>8.4499999999999993</v>
      </c>
      <c r="F5693">
        <v>84.6</v>
      </c>
      <c r="G5693">
        <v>0.78200000000000003</v>
      </c>
      <c r="H5693">
        <v>0.185</v>
      </c>
      <c r="I5693">
        <f>Data[[#This Row],[nucleus_area_pct]]/Data[[#This Row],[cytoplasm_ratio]]</f>
        <v>457.29729729729729</v>
      </c>
      <c r="J5693">
        <v>0.88100000000000001</v>
      </c>
      <c r="K5693">
        <v>0.161</v>
      </c>
      <c r="L5693">
        <v>1.24</v>
      </c>
      <c r="M5693">
        <v>1</v>
      </c>
      <c r="N5693">
        <v>0.93</v>
      </c>
      <c r="O5693">
        <v>340</v>
      </c>
      <c r="P5693">
        <v>56</v>
      </c>
      <c r="Q5693">
        <v>201</v>
      </c>
      <c r="R5693">
        <v>143</v>
      </c>
      <c r="S5693">
        <v>179</v>
      </c>
      <c r="T5693">
        <f>(Data[[#This Row],[mean_r]]/256)*100</f>
        <v>78.515625</v>
      </c>
      <c r="U5693">
        <f>(Data[[#This Row],[mean_g]]/256)*100</f>
        <v>55.859375</v>
      </c>
      <c r="V5693">
        <f>(Data[[#This Row],[mean_b]]/256)*100</f>
        <v>69.921875</v>
      </c>
      <c r="W5693">
        <v>0.72</v>
      </c>
      <c r="X5693" t="s">
        <v>39</v>
      </c>
      <c r="Y5693" t="s">
        <v>45</v>
      </c>
      <c r="Z5693">
        <v>7257</v>
      </c>
      <c r="AA5693">
        <v>6.07</v>
      </c>
      <c r="AB5693">
        <v>13.4</v>
      </c>
      <c r="AC5693">
        <v>46.7</v>
      </c>
      <c r="AD5693">
        <v>343302</v>
      </c>
      <c r="AE5693">
        <v>83.7</v>
      </c>
      <c r="AF5693">
        <v>33.4</v>
      </c>
      <c r="AG5693" t="s">
        <v>64</v>
      </c>
      <c r="AH5693" t="s">
        <v>68</v>
      </c>
      <c r="AI5693" t="s">
        <v>52</v>
      </c>
      <c r="AJ5693">
        <v>60</v>
      </c>
      <c r="AK5693">
        <v>224</v>
      </c>
      <c r="AL5693">
        <v>5.0599999999999999E-2</v>
      </c>
      <c r="AM5693">
        <v>0.82930000000000004</v>
      </c>
      <c r="AN5693">
        <v>0.91120000000000001</v>
      </c>
      <c r="AO5693">
        <f>Data[[#This Row],[labeller_confidence_score]]-Data[[#This Row],[cytodiffusion_classification_confidence]]</f>
        <v>8.1899999999999973E-2</v>
      </c>
    </row>
    <row r="5694" spans="1:41" x14ac:dyDescent="0.3">
      <c r="A5694" t="s">
        <v>5767</v>
      </c>
      <c r="B5694" t="s">
        <v>110</v>
      </c>
      <c r="C5694">
        <v>1</v>
      </c>
      <c r="D5694" t="s">
        <v>104</v>
      </c>
      <c r="E5694">
        <v>10.23</v>
      </c>
      <c r="F5694">
        <v>0</v>
      </c>
      <c r="G5694">
        <v>0</v>
      </c>
      <c r="H5694">
        <v>1</v>
      </c>
      <c r="I5694">
        <f>Data[[#This Row],[nucleus_area_pct]]/Data[[#This Row],[cytoplasm_ratio]]</f>
        <v>0</v>
      </c>
      <c r="J5694">
        <v>0.88</v>
      </c>
      <c r="K5694">
        <v>0.151</v>
      </c>
      <c r="L5694">
        <v>0.67</v>
      </c>
      <c r="M5694">
        <v>1</v>
      </c>
      <c r="N5694">
        <v>0.94899999999999995</v>
      </c>
      <c r="O5694">
        <v>188</v>
      </c>
      <c r="P5694">
        <v>56</v>
      </c>
      <c r="Q5694">
        <v>219</v>
      </c>
      <c r="R5694">
        <v>132</v>
      </c>
      <c r="S5694">
        <v>135</v>
      </c>
      <c r="T5694">
        <f>(Data[[#This Row],[mean_r]]/256)*100</f>
        <v>85.546875</v>
      </c>
      <c r="U5694">
        <f>(Data[[#This Row],[mean_g]]/256)*100</f>
        <v>51.5625</v>
      </c>
      <c r="V5694">
        <f>(Data[[#This Row],[mean_b]]/256)*100</f>
        <v>52.734375</v>
      </c>
      <c r="W5694">
        <v>0.58399999999999996</v>
      </c>
      <c r="X5694" t="s">
        <v>51</v>
      </c>
      <c r="Y5694" t="s">
        <v>40</v>
      </c>
      <c r="Z5694">
        <v>9045</v>
      </c>
      <c r="AA5694">
        <v>4.22</v>
      </c>
      <c r="AB5694">
        <v>13.4</v>
      </c>
      <c r="AC5694">
        <v>39.299999999999997</v>
      </c>
      <c r="AD5694">
        <v>145929</v>
      </c>
      <c r="AE5694">
        <v>88.1</v>
      </c>
      <c r="AF5694">
        <v>34.299999999999997</v>
      </c>
      <c r="AG5694" t="s">
        <v>41</v>
      </c>
      <c r="AH5694" t="s">
        <v>68</v>
      </c>
      <c r="AI5694" t="s">
        <v>56</v>
      </c>
      <c r="AJ5694">
        <v>60</v>
      </c>
      <c r="AK5694">
        <v>256</v>
      </c>
      <c r="AL5694">
        <v>0.80249999999999999</v>
      </c>
      <c r="AM5694">
        <v>0.67469999999999997</v>
      </c>
      <c r="AN5694">
        <v>0.93869999999999998</v>
      </c>
      <c r="AO5694">
        <f>Data[[#This Row],[labeller_confidence_score]]-Data[[#This Row],[cytodiffusion_classification_confidence]]</f>
        <v>0.26400000000000001</v>
      </c>
    </row>
    <row r="5695" spans="1:41" x14ac:dyDescent="0.3">
      <c r="A5695" t="s">
        <v>5768</v>
      </c>
      <c r="B5695" t="s">
        <v>74</v>
      </c>
      <c r="C5695">
        <v>0</v>
      </c>
      <c r="D5695" t="s">
        <v>75</v>
      </c>
      <c r="E5695">
        <v>2.93</v>
      </c>
      <c r="F5695">
        <v>0</v>
      </c>
      <c r="G5695">
        <v>0</v>
      </c>
      <c r="H5695">
        <v>1</v>
      </c>
      <c r="I5695">
        <f>Data[[#This Row],[nucleus_area_pct]]/Data[[#This Row],[cytoplasm_ratio]]</f>
        <v>0</v>
      </c>
      <c r="J5695">
        <v>0.48399999999999999</v>
      </c>
      <c r="K5695">
        <v>0.33600000000000002</v>
      </c>
      <c r="L5695">
        <v>3</v>
      </c>
      <c r="M5695">
        <v>1</v>
      </c>
      <c r="N5695">
        <v>0.66600000000000004</v>
      </c>
      <c r="O5695">
        <v>36</v>
      </c>
      <c r="P5695">
        <v>11</v>
      </c>
      <c r="Q5695">
        <v>210</v>
      </c>
      <c r="R5695">
        <v>156</v>
      </c>
      <c r="S5695">
        <v>160</v>
      </c>
      <c r="T5695">
        <f>(Data[[#This Row],[mean_r]]/256)*100</f>
        <v>82.03125</v>
      </c>
      <c r="U5695">
        <f>(Data[[#This Row],[mean_g]]/256)*100</f>
        <v>60.9375</v>
      </c>
      <c r="V5695">
        <f>(Data[[#This Row],[mean_b]]/256)*100</f>
        <v>62.5</v>
      </c>
      <c r="W5695">
        <v>0.58099999999999996</v>
      </c>
      <c r="X5695" t="s">
        <v>63</v>
      </c>
      <c r="Y5695" t="s">
        <v>45</v>
      </c>
      <c r="Z5695">
        <v>5939</v>
      </c>
      <c r="AA5695">
        <v>5.38</v>
      </c>
      <c r="AB5695">
        <v>12.7</v>
      </c>
      <c r="AC5695">
        <v>27.3</v>
      </c>
      <c r="AD5695">
        <v>185975</v>
      </c>
      <c r="AE5695">
        <v>108.4</v>
      </c>
      <c r="AF5695">
        <v>34.200000000000003</v>
      </c>
      <c r="AG5695" t="s">
        <v>41</v>
      </c>
      <c r="AH5695" t="s">
        <v>42</v>
      </c>
      <c r="AI5695" t="s">
        <v>56</v>
      </c>
      <c r="AJ5695">
        <v>100</v>
      </c>
      <c r="AK5695">
        <v>512</v>
      </c>
      <c r="AL5695">
        <v>3.0700000000000002E-2</v>
      </c>
      <c r="AM5695">
        <v>0.80179999999999996</v>
      </c>
      <c r="AN5695">
        <v>0.85209999999999997</v>
      </c>
      <c r="AO5695">
        <f>Data[[#This Row],[labeller_confidence_score]]-Data[[#This Row],[cytodiffusion_classification_confidence]]</f>
        <v>5.0300000000000011E-2</v>
      </c>
    </row>
    <row r="5696" spans="1:41" x14ac:dyDescent="0.3">
      <c r="A5696" t="s">
        <v>5769</v>
      </c>
      <c r="B5696" t="s">
        <v>54</v>
      </c>
      <c r="C5696">
        <v>0</v>
      </c>
      <c r="D5696" t="s">
        <v>54</v>
      </c>
      <c r="E5696">
        <v>7.93</v>
      </c>
      <c r="F5696">
        <v>0</v>
      </c>
      <c r="G5696">
        <v>0</v>
      </c>
      <c r="H5696">
        <v>1</v>
      </c>
      <c r="I5696">
        <f>Data[[#This Row],[nucleus_area_pct]]/Data[[#This Row],[cytoplasm_ratio]]</f>
        <v>0</v>
      </c>
      <c r="J5696">
        <v>0.91600000000000004</v>
      </c>
      <c r="K5696">
        <v>0.16200000000000001</v>
      </c>
      <c r="L5696">
        <v>0.26</v>
      </c>
      <c r="M5696">
        <v>1</v>
      </c>
      <c r="N5696">
        <v>0.93899999999999995</v>
      </c>
      <c r="O5696">
        <v>172</v>
      </c>
      <c r="P5696">
        <v>43</v>
      </c>
      <c r="Q5696">
        <v>219</v>
      </c>
      <c r="R5696">
        <v>130</v>
      </c>
      <c r="S5696">
        <v>134</v>
      </c>
      <c r="T5696">
        <f>(Data[[#This Row],[mean_r]]/256)*100</f>
        <v>85.546875</v>
      </c>
      <c r="U5696">
        <f>(Data[[#This Row],[mean_g]]/256)*100</f>
        <v>50.78125</v>
      </c>
      <c r="V5696">
        <f>(Data[[#This Row],[mean_b]]/256)*100</f>
        <v>52.34375</v>
      </c>
      <c r="W5696">
        <v>0.52600000000000002</v>
      </c>
      <c r="X5696" t="s">
        <v>39</v>
      </c>
      <c r="Y5696" t="s">
        <v>40</v>
      </c>
      <c r="Z5696">
        <v>15021</v>
      </c>
      <c r="AA5696">
        <v>4.67</v>
      </c>
      <c r="AB5696">
        <v>15.4</v>
      </c>
      <c r="AC5696">
        <v>40.4</v>
      </c>
      <c r="AD5696">
        <v>301139</v>
      </c>
      <c r="AE5696">
        <v>95.1</v>
      </c>
      <c r="AF5696">
        <v>32.700000000000003</v>
      </c>
      <c r="AG5696" t="s">
        <v>41</v>
      </c>
      <c r="AH5696" t="s">
        <v>47</v>
      </c>
      <c r="AI5696" t="s">
        <v>52</v>
      </c>
      <c r="AJ5696">
        <v>100</v>
      </c>
      <c r="AK5696">
        <v>256</v>
      </c>
      <c r="AL5696">
        <v>6.1400000000000003E-2</v>
      </c>
      <c r="AM5696">
        <v>0.87860000000000005</v>
      </c>
      <c r="AN5696">
        <v>0.87909999999999999</v>
      </c>
      <c r="AO5696">
        <f>Data[[#This Row],[labeller_confidence_score]]-Data[[#This Row],[cytodiffusion_classification_confidence]]</f>
        <v>4.9999999999994493E-4</v>
      </c>
    </row>
    <row r="5697" spans="1:41" x14ac:dyDescent="0.3">
      <c r="A5697" t="s">
        <v>5770</v>
      </c>
      <c r="B5697" t="s">
        <v>66</v>
      </c>
      <c r="C5697">
        <v>1</v>
      </c>
      <c r="D5697" t="s">
        <v>67</v>
      </c>
      <c r="E5697">
        <v>7.58</v>
      </c>
      <c r="F5697">
        <v>92.3</v>
      </c>
      <c r="G5697">
        <v>0.72799999999999998</v>
      </c>
      <c r="H5697">
        <v>0.13200000000000001</v>
      </c>
      <c r="I5697">
        <f>Data[[#This Row],[nucleus_area_pct]]/Data[[#This Row],[cytoplasm_ratio]]</f>
        <v>699.24242424242414</v>
      </c>
      <c r="J5697">
        <v>0.31</v>
      </c>
      <c r="K5697">
        <v>0.65400000000000003</v>
      </c>
      <c r="L5697">
        <v>1.96</v>
      </c>
      <c r="M5697">
        <v>1.2</v>
      </c>
      <c r="N5697">
        <v>0.64400000000000002</v>
      </c>
      <c r="O5697">
        <v>302</v>
      </c>
      <c r="P5697">
        <v>72</v>
      </c>
      <c r="Q5697">
        <v>220</v>
      </c>
      <c r="R5697">
        <v>127</v>
      </c>
      <c r="S5697">
        <v>145</v>
      </c>
      <c r="T5697">
        <f>(Data[[#This Row],[mean_r]]/256)*100</f>
        <v>85.9375</v>
      </c>
      <c r="U5697">
        <f>(Data[[#This Row],[mean_g]]/256)*100</f>
        <v>49.609375</v>
      </c>
      <c r="V5697">
        <f>(Data[[#This Row],[mean_b]]/256)*100</f>
        <v>56.640625</v>
      </c>
      <c r="W5697">
        <v>0.81200000000000006</v>
      </c>
      <c r="X5697" t="s">
        <v>63</v>
      </c>
      <c r="Y5697" t="s">
        <v>40</v>
      </c>
      <c r="Z5697">
        <v>5439</v>
      </c>
      <c r="AA5697">
        <v>6.18</v>
      </c>
      <c r="AB5697">
        <v>13.7</v>
      </c>
      <c r="AC5697">
        <v>48</v>
      </c>
      <c r="AD5697">
        <v>255744</v>
      </c>
      <c r="AE5697">
        <v>96</v>
      </c>
      <c r="AF5697">
        <v>32.299999999999997</v>
      </c>
      <c r="AG5697" t="s">
        <v>64</v>
      </c>
      <c r="AH5697" t="s">
        <v>42</v>
      </c>
      <c r="AI5697" t="s">
        <v>52</v>
      </c>
      <c r="AJ5697">
        <v>100</v>
      </c>
      <c r="AK5697">
        <v>224</v>
      </c>
      <c r="AL5697">
        <v>0.83779999999999999</v>
      </c>
      <c r="AM5697">
        <v>0.45090000000000002</v>
      </c>
      <c r="AN5697">
        <v>0.61660000000000004</v>
      </c>
      <c r="AO5697">
        <f>Data[[#This Row],[labeller_confidence_score]]-Data[[#This Row],[cytodiffusion_classification_confidence]]</f>
        <v>0.16570000000000001</v>
      </c>
    </row>
    <row r="5698" spans="1:41" x14ac:dyDescent="0.3">
      <c r="A5698" t="s">
        <v>5771</v>
      </c>
      <c r="B5698" t="s">
        <v>74</v>
      </c>
      <c r="C5698">
        <v>0</v>
      </c>
      <c r="D5698" t="s">
        <v>75</v>
      </c>
      <c r="E5698">
        <v>2.56</v>
      </c>
      <c r="F5698">
        <v>0</v>
      </c>
      <c r="G5698">
        <v>0</v>
      </c>
      <c r="H5698">
        <v>1</v>
      </c>
      <c r="I5698">
        <f>Data[[#This Row],[nucleus_area_pct]]/Data[[#This Row],[cytoplasm_ratio]]</f>
        <v>0</v>
      </c>
      <c r="J5698">
        <v>0.65700000000000003</v>
      </c>
      <c r="K5698">
        <v>0.45700000000000002</v>
      </c>
      <c r="L5698">
        <v>2.94</v>
      </c>
      <c r="M5698">
        <v>1</v>
      </c>
      <c r="N5698">
        <v>0.80500000000000005</v>
      </c>
      <c r="O5698">
        <v>25</v>
      </c>
      <c r="P5698">
        <v>19</v>
      </c>
      <c r="Q5698">
        <v>200</v>
      </c>
      <c r="R5698">
        <v>156</v>
      </c>
      <c r="S5698">
        <v>158</v>
      </c>
      <c r="T5698">
        <f>(Data[[#This Row],[mean_r]]/256)*100</f>
        <v>78.125</v>
      </c>
      <c r="U5698">
        <f>(Data[[#This Row],[mean_g]]/256)*100</f>
        <v>60.9375</v>
      </c>
      <c r="V5698">
        <f>(Data[[#This Row],[mean_b]]/256)*100</f>
        <v>61.71875</v>
      </c>
      <c r="W5698">
        <v>0.51900000000000002</v>
      </c>
      <c r="X5698" t="s">
        <v>63</v>
      </c>
      <c r="Y5698" t="s">
        <v>45</v>
      </c>
      <c r="Z5698">
        <v>6798</v>
      </c>
      <c r="AA5698">
        <v>6.5</v>
      </c>
      <c r="AB5698">
        <v>11.3</v>
      </c>
      <c r="AC5698">
        <v>45.3</v>
      </c>
      <c r="AD5698">
        <v>111330</v>
      </c>
      <c r="AE5698">
        <v>81.8</v>
      </c>
      <c r="AF5698">
        <v>33.9</v>
      </c>
      <c r="AG5698" t="s">
        <v>64</v>
      </c>
      <c r="AH5698" t="s">
        <v>47</v>
      </c>
      <c r="AI5698" t="s">
        <v>52</v>
      </c>
      <c r="AJ5698">
        <v>40</v>
      </c>
      <c r="AK5698">
        <v>360</v>
      </c>
      <c r="AL5698">
        <v>8.3400000000000002E-2</v>
      </c>
      <c r="AM5698">
        <v>0.91259999999999997</v>
      </c>
      <c r="AN5698">
        <v>0.97130000000000005</v>
      </c>
      <c r="AO5698">
        <f>Data[[#This Row],[labeller_confidence_score]]-Data[[#This Row],[cytodiffusion_classification_confidence]]</f>
        <v>5.8700000000000085E-2</v>
      </c>
    </row>
    <row r="5699" spans="1:41" x14ac:dyDescent="0.3">
      <c r="A5699" t="s">
        <v>5772</v>
      </c>
      <c r="B5699" t="s">
        <v>54</v>
      </c>
      <c r="C5699">
        <v>0</v>
      </c>
      <c r="D5699" t="s">
        <v>54</v>
      </c>
      <c r="E5699">
        <v>7.98</v>
      </c>
      <c r="F5699">
        <v>0</v>
      </c>
      <c r="G5699">
        <v>0</v>
      </c>
      <c r="H5699">
        <v>1</v>
      </c>
      <c r="I5699">
        <f>Data[[#This Row],[nucleus_area_pct]]/Data[[#This Row],[cytoplasm_ratio]]</f>
        <v>0</v>
      </c>
      <c r="J5699">
        <v>0.90900000000000003</v>
      </c>
      <c r="K5699">
        <v>0.23799999999999999</v>
      </c>
      <c r="L5699">
        <v>0.66</v>
      </c>
      <c r="M5699">
        <v>1</v>
      </c>
      <c r="N5699">
        <v>0.94499999999999995</v>
      </c>
      <c r="O5699">
        <v>191</v>
      </c>
      <c r="P5699">
        <v>42</v>
      </c>
      <c r="Q5699">
        <v>233</v>
      </c>
      <c r="R5699">
        <v>113</v>
      </c>
      <c r="S5699">
        <v>130</v>
      </c>
      <c r="T5699">
        <f>(Data[[#This Row],[mean_r]]/256)*100</f>
        <v>91.015625</v>
      </c>
      <c r="U5699">
        <f>(Data[[#This Row],[mean_g]]/256)*100</f>
        <v>44.140625</v>
      </c>
      <c r="V5699">
        <f>(Data[[#This Row],[mean_b]]/256)*100</f>
        <v>50.78125</v>
      </c>
      <c r="W5699">
        <v>0.52200000000000002</v>
      </c>
      <c r="X5699" t="s">
        <v>51</v>
      </c>
      <c r="Y5699" t="s">
        <v>45</v>
      </c>
      <c r="Z5699">
        <v>13106</v>
      </c>
      <c r="AA5699">
        <v>3.73</v>
      </c>
      <c r="AB5699">
        <v>11.9</v>
      </c>
      <c r="AC5699">
        <v>28.9</v>
      </c>
      <c r="AD5699">
        <v>129922</v>
      </c>
      <c r="AE5699">
        <v>106.5</v>
      </c>
      <c r="AF5699">
        <v>33.9</v>
      </c>
      <c r="AG5699" t="s">
        <v>46</v>
      </c>
      <c r="AH5699" t="s">
        <v>47</v>
      </c>
      <c r="AI5699" t="s">
        <v>56</v>
      </c>
      <c r="AJ5699">
        <v>40</v>
      </c>
      <c r="AK5699">
        <v>360</v>
      </c>
      <c r="AL5699">
        <v>0.16089999999999999</v>
      </c>
      <c r="AM5699">
        <v>0.89359999999999995</v>
      </c>
      <c r="AN5699">
        <v>0.91839999999999999</v>
      </c>
      <c r="AO5699">
        <f>Data[[#This Row],[labeller_confidence_score]]-Data[[#This Row],[cytodiffusion_classification_confidence]]</f>
        <v>2.4800000000000044E-2</v>
      </c>
    </row>
    <row r="5700" spans="1:41" x14ac:dyDescent="0.3">
      <c r="A5700" t="s">
        <v>5773</v>
      </c>
      <c r="B5700" t="s">
        <v>60</v>
      </c>
      <c r="C5700">
        <v>0</v>
      </c>
      <c r="D5700" t="s">
        <v>50</v>
      </c>
      <c r="E5700">
        <v>14.1</v>
      </c>
      <c r="F5700">
        <v>71.5</v>
      </c>
      <c r="G5700">
        <v>0.372</v>
      </c>
      <c r="H5700">
        <v>0.33</v>
      </c>
      <c r="I5700">
        <f>Data[[#This Row],[nucleus_area_pct]]/Data[[#This Row],[cytoplasm_ratio]]</f>
        <v>216.66666666666666</v>
      </c>
      <c r="J5700">
        <v>0.70799999999999996</v>
      </c>
      <c r="K5700">
        <v>0.57899999999999996</v>
      </c>
      <c r="L5700">
        <v>1.91</v>
      </c>
      <c r="M5700">
        <v>1</v>
      </c>
      <c r="N5700">
        <v>0.82499999999999996</v>
      </c>
      <c r="O5700">
        <v>592</v>
      </c>
      <c r="P5700">
        <v>90</v>
      </c>
      <c r="Q5700">
        <v>179</v>
      </c>
      <c r="R5700">
        <v>164</v>
      </c>
      <c r="S5700">
        <v>179</v>
      </c>
      <c r="T5700">
        <f>(Data[[#This Row],[mean_r]]/256)*100</f>
        <v>69.921875</v>
      </c>
      <c r="U5700">
        <f>(Data[[#This Row],[mean_g]]/256)*100</f>
        <v>64.0625</v>
      </c>
      <c r="V5700">
        <f>(Data[[#This Row],[mean_b]]/256)*100</f>
        <v>69.921875</v>
      </c>
      <c r="W5700">
        <v>0.48499999999999999</v>
      </c>
      <c r="X5700" t="s">
        <v>39</v>
      </c>
      <c r="Y5700" t="s">
        <v>45</v>
      </c>
      <c r="Z5700">
        <v>5047</v>
      </c>
      <c r="AA5700">
        <v>4.7699999999999996</v>
      </c>
      <c r="AB5700">
        <v>10.199999999999999</v>
      </c>
      <c r="AC5700">
        <v>48.5</v>
      </c>
      <c r="AD5700">
        <v>177575</v>
      </c>
      <c r="AE5700">
        <v>80.7</v>
      </c>
      <c r="AF5700">
        <v>33.200000000000003</v>
      </c>
      <c r="AG5700" t="s">
        <v>64</v>
      </c>
      <c r="AH5700" t="s">
        <v>47</v>
      </c>
      <c r="AI5700" t="s">
        <v>43</v>
      </c>
      <c r="AJ5700">
        <v>40</v>
      </c>
      <c r="AK5700">
        <v>256</v>
      </c>
      <c r="AL5700">
        <v>0.14549999999999999</v>
      </c>
      <c r="AM5700">
        <v>0.92779999999999996</v>
      </c>
      <c r="AN5700">
        <v>0.86170000000000002</v>
      </c>
      <c r="AO5700">
        <f>Data[[#This Row],[labeller_confidence_score]]-Data[[#This Row],[cytodiffusion_classification_confidence]]</f>
        <v>-6.6099999999999937E-2</v>
      </c>
    </row>
    <row r="5701" spans="1:41" x14ac:dyDescent="0.3">
      <c r="A5701" t="s">
        <v>5774</v>
      </c>
      <c r="B5701" t="s">
        <v>49</v>
      </c>
      <c r="C5701">
        <v>0</v>
      </c>
      <c r="D5701" t="s">
        <v>50</v>
      </c>
      <c r="E5701">
        <v>11.46</v>
      </c>
      <c r="F5701">
        <v>57.5</v>
      </c>
      <c r="G5701">
        <v>0.49099999999999999</v>
      </c>
      <c r="H5701">
        <v>0.41399999999999998</v>
      </c>
      <c r="I5701">
        <f>Data[[#This Row],[nucleus_area_pct]]/Data[[#This Row],[cytoplasm_ratio]]</f>
        <v>138.88888888888889</v>
      </c>
      <c r="J5701">
        <v>0.88</v>
      </c>
      <c r="K5701">
        <v>0.47799999999999998</v>
      </c>
      <c r="L5701">
        <v>1.55</v>
      </c>
      <c r="M5701">
        <v>4.2</v>
      </c>
      <c r="N5701">
        <v>0.81599999999999995</v>
      </c>
      <c r="O5701">
        <v>384</v>
      </c>
      <c r="P5701">
        <v>63</v>
      </c>
      <c r="Q5701">
        <v>195</v>
      </c>
      <c r="R5701">
        <v>149</v>
      </c>
      <c r="S5701">
        <v>168</v>
      </c>
      <c r="T5701">
        <f>(Data[[#This Row],[mean_r]]/256)*100</f>
        <v>76.171875</v>
      </c>
      <c r="U5701">
        <f>(Data[[#This Row],[mean_g]]/256)*100</f>
        <v>58.203125</v>
      </c>
      <c r="V5701">
        <f>(Data[[#This Row],[mean_b]]/256)*100</f>
        <v>65.625</v>
      </c>
      <c r="W5701">
        <v>0.55500000000000005</v>
      </c>
      <c r="X5701" t="s">
        <v>39</v>
      </c>
      <c r="Y5701" t="s">
        <v>45</v>
      </c>
      <c r="Z5701">
        <v>4399</v>
      </c>
      <c r="AA5701">
        <v>4.4800000000000004</v>
      </c>
      <c r="AB5701">
        <v>12.2</v>
      </c>
      <c r="AC5701">
        <v>44.7</v>
      </c>
      <c r="AD5701">
        <v>244487</v>
      </c>
      <c r="AE5701">
        <v>98.5</v>
      </c>
      <c r="AF5701">
        <v>35.299999999999997</v>
      </c>
      <c r="AG5701" t="s">
        <v>46</v>
      </c>
      <c r="AH5701" t="s">
        <v>47</v>
      </c>
      <c r="AI5701" t="s">
        <v>52</v>
      </c>
      <c r="AJ5701">
        <v>100</v>
      </c>
      <c r="AK5701">
        <v>224</v>
      </c>
      <c r="AL5701">
        <v>0.18340000000000001</v>
      </c>
      <c r="AM5701">
        <v>0.91500000000000004</v>
      </c>
      <c r="AN5701">
        <v>0.88670000000000004</v>
      </c>
      <c r="AO5701">
        <f>Data[[#This Row],[labeller_confidence_score]]-Data[[#This Row],[cytodiffusion_classification_confidence]]</f>
        <v>-2.8299999999999992E-2</v>
      </c>
    </row>
    <row r="5702" spans="1:41" x14ac:dyDescent="0.3">
      <c r="A5702" t="s">
        <v>5775</v>
      </c>
      <c r="B5702" t="s">
        <v>103</v>
      </c>
      <c r="C5702">
        <v>1</v>
      </c>
      <c r="D5702" t="s">
        <v>104</v>
      </c>
      <c r="E5702">
        <v>3.85</v>
      </c>
      <c r="F5702">
        <v>0</v>
      </c>
      <c r="G5702">
        <v>0</v>
      </c>
      <c r="H5702">
        <v>1</v>
      </c>
      <c r="I5702">
        <f>Data[[#This Row],[nucleus_area_pct]]/Data[[#This Row],[cytoplasm_ratio]]</f>
        <v>0</v>
      </c>
      <c r="J5702">
        <v>0.34699999999999998</v>
      </c>
      <c r="K5702">
        <v>0.75800000000000001</v>
      </c>
      <c r="L5702">
        <v>0.7</v>
      </c>
      <c r="M5702">
        <v>1</v>
      </c>
      <c r="N5702">
        <v>0.77100000000000002</v>
      </c>
      <c r="O5702">
        <v>79</v>
      </c>
      <c r="P5702">
        <v>31</v>
      </c>
      <c r="Q5702">
        <v>214</v>
      </c>
      <c r="R5702">
        <v>115</v>
      </c>
      <c r="S5702">
        <v>114</v>
      </c>
      <c r="T5702">
        <f>(Data[[#This Row],[mean_r]]/256)*100</f>
        <v>83.59375</v>
      </c>
      <c r="U5702">
        <f>(Data[[#This Row],[mean_g]]/256)*100</f>
        <v>44.921875</v>
      </c>
      <c r="V5702">
        <f>(Data[[#This Row],[mean_b]]/256)*100</f>
        <v>44.53125</v>
      </c>
      <c r="W5702">
        <v>0.45300000000000001</v>
      </c>
      <c r="X5702" t="s">
        <v>39</v>
      </c>
      <c r="Y5702" t="s">
        <v>45</v>
      </c>
      <c r="Z5702">
        <v>6883</v>
      </c>
      <c r="AA5702">
        <v>4.78</v>
      </c>
      <c r="AB5702">
        <v>13.4</v>
      </c>
      <c r="AC5702">
        <v>40.9</v>
      </c>
      <c r="AD5702">
        <v>395752</v>
      </c>
      <c r="AE5702">
        <v>100.8</v>
      </c>
      <c r="AF5702">
        <v>33.799999999999997</v>
      </c>
      <c r="AG5702" t="s">
        <v>46</v>
      </c>
      <c r="AH5702" t="s">
        <v>42</v>
      </c>
      <c r="AI5702" t="s">
        <v>52</v>
      </c>
      <c r="AJ5702">
        <v>60</v>
      </c>
      <c r="AK5702">
        <v>512</v>
      </c>
      <c r="AL5702">
        <v>0.78710000000000002</v>
      </c>
      <c r="AM5702">
        <v>0.73640000000000005</v>
      </c>
      <c r="AN5702">
        <v>0.67010000000000003</v>
      </c>
      <c r="AO5702">
        <f>Data[[#This Row],[labeller_confidence_score]]-Data[[#This Row],[cytodiffusion_classification_confidence]]</f>
        <v>-6.6300000000000026E-2</v>
      </c>
    </row>
    <row r="5703" spans="1:41" x14ac:dyDescent="0.3">
      <c r="A5703" t="s">
        <v>5776</v>
      </c>
      <c r="B5703" t="s">
        <v>37</v>
      </c>
      <c r="C5703">
        <v>1</v>
      </c>
      <c r="D5703" t="s">
        <v>38</v>
      </c>
      <c r="E5703">
        <v>14.08</v>
      </c>
      <c r="F5703">
        <v>61.6</v>
      </c>
      <c r="G5703">
        <v>0.45600000000000002</v>
      </c>
      <c r="H5703">
        <v>0.39500000000000002</v>
      </c>
      <c r="I5703">
        <f>Data[[#This Row],[nucleus_area_pct]]/Data[[#This Row],[cytoplasm_ratio]]</f>
        <v>155.9493670886076</v>
      </c>
      <c r="J5703">
        <v>0.624</v>
      </c>
      <c r="K5703">
        <v>0.33100000000000002</v>
      </c>
      <c r="L5703">
        <v>3.03</v>
      </c>
      <c r="M5703">
        <v>6</v>
      </c>
      <c r="N5703">
        <v>0.78200000000000003</v>
      </c>
      <c r="O5703">
        <v>484</v>
      </c>
      <c r="P5703">
        <v>80</v>
      </c>
      <c r="Q5703">
        <v>202</v>
      </c>
      <c r="R5703">
        <v>152</v>
      </c>
      <c r="S5703">
        <v>185</v>
      </c>
      <c r="T5703">
        <f>(Data[[#This Row],[mean_r]]/256)*100</f>
        <v>78.90625</v>
      </c>
      <c r="U5703">
        <f>(Data[[#This Row],[mean_g]]/256)*100</f>
        <v>59.375</v>
      </c>
      <c r="V5703">
        <f>(Data[[#This Row],[mean_b]]/256)*100</f>
        <v>72.265625</v>
      </c>
      <c r="W5703">
        <v>0.67900000000000005</v>
      </c>
      <c r="X5703" t="s">
        <v>51</v>
      </c>
      <c r="Y5703" t="s">
        <v>45</v>
      </c>
      <c r="Z5703">
        <v>6215</v>
      </c>
      <c r="AA5703">
        <v>4.37</v>
      </c>
      <c r="AB5703">
        <v>15.5</v>
      </c>
      <c r="AC5703">
        <v>41.8</v>
      </c>
      <c r="AD5703">
        <v>230853</v>
      </c>
      <c r="AE5703">
        <v>87.7</v>
      </c>
      <c r="AF5703">
        <v>34.200000000000003</v>
      </c>
      <c r="AG5703" t="s">
        <v>41</v>
      </c>
      <c r="AH5703" t="s">
        <v>68</v>
      </c>
      <c r="AI5703" t="s">
        <v>56</v>
      </c>
      <c r="AJ5703">
        <v>60</v>
      </c>
      <c r="AK5703">
        <v>512</v>
      </c>
      <c r="AL5703">
        <v>0.89290000000000003</v>
      </c>
      <c r="AM5703">
        <v>0.82830000000000004</v>
      </c>
      <c r="AN5703">
        <v>0.7702</v>
      </c>
      <c r="AO5703">
        <f>Data[[#This Row],[labeller_confidence_score]]-Data[[#This Row],[cytodiffusion_classification_confidence]]</f>
        <v>-5.8100000000000041E-2</v>
      </c>
    </row>
    <row r="5704" spans="1:41" x14ac:dyDescent="0.3">
      <c r="A5704" t="s">
        <v>5777</v>
      </c>
      <c r="B5704" t="s">
        <v>74</v>
      </c>
      <c r="C5704">
        <v>0</v>
      </c>
      <c r="D5704" t="s">
        <v>75</v>
      </c>
      <c r="E5704">
        <v>2.19</v>
      </c>
      <c r="F5704">
        <v>0</v>
      </c>
      <c r="G5704">
        <v>0</v>
      </c>
      <c r="H5704">
        <v>1</v>
      </c>
      <c r="I5704">
        <f>Data[[#This Row],[nucleus_area_pct]]/Data[[#This Row],[cytoplasm_ratio]]</f>
        <v>0</v>
      </c>
      <c r="J5704">
        <v>0.78900000000000003</v>
      </c>
      <c r="K5704">
        <v>0.39200000000000002</v>
      </c>
      <c r="L5704">
        <v>3.37</v>
      </c>
      <c r="M5704">
        <v>1</v>
      </c>
      <c r="N5704">
        <v>0.88200000000000001</v>
      </c>
      <c r="O5704">
        <v>27</v>
      </c>
      <c r="P5704">
        <v>20</v>
      </c>
      <c r="Q5704">
        <v>177</v>
      </c>
      <c r="R5704">
        <v>143</v>
      </c>
      <c r="S5704">
        <v>167</v>
      </c>
      <c r="T5704">
        <f>(Data[[#This Row],[mean_r]]/256)*100</f>
        <v>69.140625</v>
      </c>
      <c r="U5704">
        <f>(Data[[#This Row],[mean_g]]/256)*100</f>
        <v>55.859375</v>
      </c>
      <c r="V5704">
        <f>(Data[[#This Row],[mean_b]]/256)*100</f>
        <v>65.234375</v>
      </c>
      <c r="W5704">
        <v>0.51700000000000002</v>
      </c>
      <c r="X5704" t="s">
        <v>51</v>
      </c>
      <c r="Y5704" t="s">
        <v>40</v>
      </c>
      <c r="Z5704">
        <v>8059</v>
      </c>
      <c r="AA5704">
        <v>3.95</v>
      </c>
      <c r="AB5704">
        <v>15.2</v>
      </c>
      <c r="AC5704">
        <v>43.5</v>
      </c>
      <c r="AD5704">
        <v>195584</v>
      </c>
      <c r="AE5704">
        <v>83.8</v>
      </c>
      <c r="AF5704">
        <v>30.3</v>
      </c>
      <c r="AG5704" t="s">
        <v>41</v>
      </c>
      <c r="AH5704" t="s">
        <v>42</v>
      </c>
      <c r="AI5704" t="s">
        <v>52</v>
      </c>
      <c r="AJ5704">
        <v>100</v>
      </c>
      <c r="AK5704">
        <v>512</v>
      </c>
      <c r="AL5704">
        <v>4.7100000000000003E-2</v>
      </c>
      <c r="AM5704">
        <v>0.83209999999999995</v>
      </c>
      <c r="AN5704">
        <v>0.91679999999999995</v>
      </c>
      <c r="AO5704">
        <f>Data[[#This Row],[labeller_confidence_score]]-Data[[#This Row],[cytodiffusion_classification_confidence]]</f>
        <v>8.4699999999999998E-2</v>
      </c>
    </row>
    <row r="5705" spans="1:41" x14ac:dyDescent="0.3">
      <c r="A5705" t="s">
        <v>5778</v>
      </c>
      <c r="B5705" t="s">
        <v>106</v>
      </c>
      <c r="C5705">
        <v>1</v>
      </c>
      <c r="D5705" t="s">
        <v>82</v>
      </c>
      <c r="E5705">
        <v>16.93</v>
      </c>
      <c r="F5705">
        <v>79.099999999999994</v>
      </c>
      <c r="G5705">
        <v>0.42599999999999999</v>
      </c>
      <c r="H5705">
        <v>0.106</v>
      </c>
      <c r="I5705">
        <f>Data[[#This Row],[nucleus_area_pct]]/Data[[#This Row],[cytoplasm_ratio]]</f>
        <v>746.22641509433959</v>
      </c>
      <c r="J5705">
        <v>0.84299999999999997</v>
      </c>
      <c r="K5705">
        <v>0.18099999999999999</v>
      </c>
      <c r="L5705">
        <v>0.77</v>
      </c>
      <c r="M5705">
        <v>1</v>
      </c>
      <c r="N5705">
        <v>0.94899999999999995</v>
      </c>
      <c r="O5705">
        <v>591</v>
      </c>
      <c r="P5705">
        <v>113</v>
      </c>
      <c r="Q5705">
        <v>194</v>
      </c>
      <c r="R5705">
        <v>151</v>
      </c>
      <c r="S5705">
        <v>197</v>
      </c>
      <c r="T5705">
        <f>(Data[[#This Row],[mean_r]]/256)*100</f>
        <v>75.78125</v>
      </c>
      <c r="U5705">
        <f>(Data[[#This Row],[mean_g]]/256)*100</f>
        <v>58.984375</v>
      </c>
      <c r="V5705">
        <f>(Data[[#This Row],[mean_b]]/256)*100</f>
        <v>76.953125</v>
      </c>
      <c r="W5705">
        <v>0.77900000000000003</v>
      </c>
      <c r="X5705" t="s">
        <v>39</v>
      </c>
      <c r="Y5705" t="s">
        <v>45</v>
      </c>
      <c r="Z5705">
        <v>9963</v>
      </c>
      <c r="AA5705">
        <v>5.94</v>
      </c>
      <c r="AB5705">
        <v>15.4</v>
      </c>
      <c r="AC5705">
        <v>52.6</v>
      </c>
      <c r="AD5705">
        <v>278217</v>
      </c>
      <c r="AE5705">
        <v>71.900000000000006</v>
      </c>
      <c r="AF5705">
        <v>36</v>
      </c>
      <c r="AG5705" t="s">
        <v>46</v>
      </c>
      <c r="AH5705" t="s">
        <v>47</v>
      </c>
      <c r="AI5705" t="s">
        <v>43</v>
      </c>
      <c r="AJ5705">
        <v>100</v>
      </c>
      <c r="AK5705">
        <v>256</v>
      </c>
      <c r="AL5705">
        <v>0.78439999999999999</v>
      </c>
      <c r="AM5705">
        <v>0.89</v>
      </c>
      <c r="AN5705">
        <v>0.83750000000000002</v>
      </c>
      <c r="AO5705">
        <f>Data[[#This Row],[labeller_confidence_score]]-Data[[#This Row],[cytodiffusion_classification_confidence]]</f>
        <v>-5.2499999999999991E-2</v>
      </c>
    </row>
    <row r="5706" spans="1:41" x14ac:dyDescent="0.3">
      <c r="A5706" t="s">
        <v>5779</v>
      </c>
      <c r="B5706" t="s">
        <v>103</v>
      </c>
      <c r="C5706">
        <v>1</v>
      </c>
      <c r="D5706" t="s">
        <v>104</v>
      </c>
      <c r="E5706">
        <v>4.45</v>
      </c>
      <c r="F5706">
        <v>0</v>
      </c>
      <c r="G5706">
        <v>0</v>
      </c>
      <c r="H5706">
        <v>1</v>
      </c>
      <c r="I5706">
        <f>Data[[#This Row],[nucleus_area_pct]]/Data[[#This Row],[cytoplasm_ratio]]</f>
        <v>0</v>
      </c>
      <c r="J5706">
        <v>0.51800000000000002</v>
      </c>
      <c r="K5706">
        <v>0.96099999999999997</v>
      </c>
      <c r="L5706">
        <v>0.74</v>
      </c>
      <c r="M5706">
        <v>1</v>
      </c>
      <c r="N5706">
        <v>0.71499999999999997</v>
      </c>
      <c r="O5706">
        <v>106</v>
      </c>
      <c r="P5706">
        <v>38</v>
      </c>
      <c r="Q5706">
        <v>233</v>
      </c>
      <c r="R5706">
        <v>112</v>
      </c>
      <c r="S5706">
        <v>106</v>
      </c>
      <c r="T5706">
        <f>(Data[[#This Row],[mean_r]]/256)*100</f>
        <v>91.015625</v>
      </c>
      <c r="U5706">
        <f>(Data[[#This Row],[mean_g]]/256)*100</f>
        <v>43.75</v>
      </c>
      <c r="V5706">
        <f>(Data[[#This Row],[mean_b]]/256)*100</f>
        <v>41.40625</v>
      </c>
      <c r="W5706">
        <v>0.52500000000000002</v>
      </c>
      <c r="X5706" t="s">
        <v>51</v>
      </c>
      <c r="Y5706" t="s">
        <v>40</v>
      </c>
      <c r="Z5706">
        <v>3817</v>
      </c>
      <c r="AA5706">
        <v>4.07</v>
      </c>
      <c r="AB5706">
        <v>13.7</v>
      </c>
      <c r="AC5706">
        <v>38.200000000000003</v>
      </c>
      <c r="AD5706">
        <v>289534</v>
      </c>
      <c r="AE5706">
        <v>89.3</v>
      </c>
      <c r="AF5706">
        <v>31.2</v>
      </c>
      <c r="AG5706" t="s">
        <v>46</v>
      </c>
      <c r="AH5706" t="s">
        <v>47</v>
      </c>
      <c r="AI5706" t="s">
        <v>43</v>
      </c>
      <c r="AJ5706">
        <v>40</v>
      </c>
      <c r="AK5706">
        <v>224</v>
      </c>
      <c r="AL5706">
        <v>1</v>
      </c>
      <c r="AM5706">
        <v>0.68630000000000002</v>
      </c>
      <c r="AN5706">
        <v>0.69820000000000004</v>
      </c>
      <c r="AO5706">
        <f>Data[[#This Row],[labeller_confidence_score]]-Data[[#This Row],[cytodiffusion_classification_confidence]]</f>
        <v>1.1900000000000022E-2</v>
      </c>
    </row>
    <row r="5707" spans="1:41" x14ac:dyDescent="0.3">
      <c r="A5707" t="s">
        <v>5780</v>
      </c>
      <c r="B5707" t="s">
        <v>89</v>
      </c>
      <c r="C5707">
        <v>1</v>
      </c>
      <c r="D5707" t="s">
        <v>38</v>
      </c>
      <c r="E5707">
        <v>12.93</v>
      </c>
      <c r="F5707">
        <v>53.2</v>
      </c>
      <c r="G5707">
        <v>0.54500000000000004</v>
      </c>
      <c r="H5707">
        <v>0.30099999999999999</v>
      </c>
      <c r="I5707">
        <f>Data[[#This Row],[nucleus_area_pct]]/Data[[#This Row],[cytoplasm_ratio]]</f>
        <v>176.74418604651163</v>
      </c>
      <c r="J5707">
        <v>0.755</v>
      </c>
      <c r="K5707">
        <v>0.33400000000000002</v>
      </c>
      <c r="L5707">
        <v>5.14</v>
      </c>
      <c r="M5707">
        <v>4</v>
      </c>
      <c r="N5707">
        <v>0.90200000000000002</v>
      </c>
      <c r="O5707">
        <v>416</v>
      </c>
      <c r="P5707">
        <v>70</v>
      </c>
      <c r="Q5707">
        <v>225</v>
      </c>
      <c r="R5707">
        <v>140</v>
      </c>
      <c r="S5707">
        <v>197</v>
      </c>
      <c r="T5707">
        <f>(Data[[#This Row],[mean_r]]/256)*100</f>
        <v>87.890625</v>
      </c>
      <c r="U5707">
        <f>(Data[[#This Row],[mean_g]]/256)*100</f>
        <v>54.6875</v>
      </c>
      <c r="V5707">
        <f>(Data[[#This Row],[mean_b]]/256)*100</f>
        <v>76.953125</v>
      </c>
      <c r="W5707">
        <v>0.64900000000000002</v>
      </c>
      <c r="X5707" t="s">
        <v>63</v>
      </c>
      <c r="Y5707" t="s">
        <v>45</v>
      </c>
      <c r="Z5707">
        <v>5371</v>
      </c>
      <c r="AA5707">
        <v>5.93</v>
      </c>
      <c r="AB5707">
        <v>11.2</v>
      </c>
      <c r="AC5707">
        <v>45.9</v>
      </c>
      <c r="AD5707">
        <v>241411</v>
      </c>
      <c r="AE5707">
        <v>102.1</v>
      </c>
      <c r="AF5707">
        <v>30.3</v>
      </c>
      <c r="AG5707" t="s">
        <v>46</v>
      </c>
      <c r="AH5707" t="s">
        <v>47</v>
      </c>
      <c r="AI5707" t="s">
        <v>56</v>
      </c>
      <c r="AJ5707">
        <v>100</v>
      </c>
      <c r="AK5707">
        <v>512</v>
      </c>
      <c r="AL5707">
        <v>0.85980000000000001</v>
      </c>
      <c r="AM5707">
        <v>0.81730000000000003</v>
      </c>
      <c r="AN5707">
        <v>0.88590000000000002</v>
      </c>
      <c r="AO5707">
        <f>Data[[#This Row],[labeller_confidence_score]]-Data[[#This Row],[cytodiffusion_classification_confidence]]</f>
        <v>6.8599999999999994E-2</v>
      </c>
    </row>
    <row r="5708" spans="1:41" x14ac:dyDescent="0.3">
      <c r="A5708" t="s">
        <v>5781</v>
      </c>
      <c r="B5708" t="s">
        <v>58</v>
      </c>
      <c r="C5708">
        <v>1</v>
      </c>
      <c r="D5708" t="s">
        <v>38</v>
      </c>
      <c r="E5708">
        <v>12.18</v>
      </c>
      <c r="F5708">
        <v>68.900000000000006</v>
      </c>
      <c r="G5708">
        <v>0.61199999999999999</v>
      </c>
      <c r="H5708">
        <v>0.32100000000000001</v>
      </c>
      <c r="I5708">
        <f>Data[[#This Row],[nucleus_area_pct]]/Data[[#This Row],[cytoplasm_ratio]]</f>
        <v>214.64174454828662</v>
      </c>
      <c r="J5708">
        <v>0.81599999999999995</v>
      </c>
      <c r="K5708">
        <v>0.36799999999999999</v>
      </c>
      <c r="L5708">
        <v>1.4</v>
      </c>
      <c r="M5708">
        <v>1.4</v>
      </c>
      <c r="N5708">
        <v>0.84899999999999998</v>
      </c>
      <c r="O5708">
        <v>583</v>
      </c>
      <c r="P5708">
        <v>93</v>
      </c>
      <c r="Q5708">
        <v>185</v>
      </c>
      <c r="R5708">
        <v>161</v>
      </c>
      <c r="S5708">
        <v>197</v>
      </c>
      <c r="T5708">
        <f>(Data[[#This Row],[mean_r]]/256)*100</f>
        <v>72.265625</v>
      </c>
      <c r="U5708">
        <f>(Data[[#This Row],[mean_g]]/256)*100</f>
        <v>62.890625</v>
      </c>
      <c r="V5708">
        <f>(Data[[#This Row],[mean_b]]/256)*100</f>
        <v>76.953125</v>
      </c>
      <c r="W5708">
        <v>0.70399999999999996</v>
      </c>
      <c r="X5708" t="s">
        <v>51</v>
      </c>
      <c r="Y5708" t="s">
        <v>40</v>
      </c>
      <c r="Z5708">
        <v>9806</v>
      </c>
      <c r="AA5708">
        <v>5</v>
      </c>
      <c r="AB5708">
        <v>15.2</v>
      </c>
      <c r="AC5708">
        <v>27.2</v>
      </c>
      <c r="AD5708">
        <v>344880</v>
      </c>
      <c r="AE5708">
        <v>96.9</v>
      </c>
      <c r="AF5708">
        <v>35.5</v>
      </c>
      <c r="AG5708" t="s">
        <v>46</v>
      </c>
      <c r="AH5708" t="s">
        <v>68</v>
      </c>
      <c r="AI5708" t="s">
        <v>43</v>
      </c>
      <c r="AJ5708">
        <v>40</v>
      </c>
      <c r="AK5708">
        <v>512</v>
      </c>
      <c r="AL5708">
        <v>0.78380000000000005</v>
      </c>
      <c r="AM5708">
        <v>0.82479999999999998</v>
      </c>
      <c r="AN5708">
        <v>0.86699999999999999</v>
      </c>
      <c r="AO5708">
        <f>Data[[#This Row],[labeller_confidence_score]]-Data[[#This Row],[cytodiffusion_classification_confidence]]</f>
        <v>4.2200000000000015E-2</v>
      </c>
    </row>
    <row r="5709" spans="1:41" x14ac:dyDescent="0.3">
      <c r="A5709" t="s">
        <v>5782</v>
      </c>
      <c r="B5709" t="s">
        <v>49</v>
      </c>
      <c r="C5709">
        <v>0</v>
      </c>
      <c r="D5709" t="s">
        <v>50</v>
      </c>
      <c r="E5709">
        <v>12.3</v>
      </c>
      <c r="F5709">
        <v>59.1</v>
      </c>
      <c r="G5709">
        <v>0.70099999999999996</v>
      </c>
      <c r="H5709">
        <v>0.379</v>
      </c>
      <c r="I5709">
        <f>Data[[#This Row],[nucleus_area_pct]]/Data[[#This Row],[cytoplasm_ratio]]</f>
        <v>155.93667546174143</v>
      </c>
      <c r="J5709">
        <v>0.84799999999999998</v>
      </c>
      <c r="K5709">
        <v>0.35399999999999998</v>
      </c>
      <c r="L5709">
        <v>3.67</v>
      </c>
      <c r="M5709">
        <v>3.5</v>
      </c>
      <c r="N5709">
        <v>0.92600000000000005</v>
      </c>
      <c r="O5709">
        <v>426</v>
      </c>
      <c r="P5709">
        <v>66</v>
      </c>
      <c r="Q5709">
        <v>216</v>
      </c>
      <c r="R5709">
        <v>164</v>
      </c>
      <c r="S5709">
        <v>202</v>
      </c>
      <c r="T5709">
        <f>(Data[[#This Row],[mean_r]]/256)*100</f>
        <v>84.375</v>
      </c>
      <c r="U5709">
        <f>(Data[[#This Row],[mean_g]]/256)*100</f>
        <v>64.0625</v>
      </c>
      <c r="V5709">
        <f>(Data[[#This Row],[mean_b]]/256)*100</f>
        <v>78.90625</v>
      </c>
      <c r="W5709">
        <v>0.68100000000000005</v>
      </c>
      <c r="X5709" t="s">
        <v>63</v>
      </c>
      <c r="Y5709" t="s">
        <v>45</v>
      </c>
      <c r="Z5709">
        <v>13187</v>
      </c>
      <c r="AA5709">
        <v>5.22</v>
      </c>
      <c r="AB5709">
        <v>16.899999999999999</v>
      </c>
      <c r="AC5709">
        <v>37.6</v>
      </c>
      <c r="AD5709">
        <v>308264</v>
      </c>
      <c r="AE5709">
        <v>81</v>
      </c>
      <c r="AF5709">
        <v>34.4</v>
      </c>
      <c r="AG5709" t="s">
        <v>64</v>
      </c>
      <c r="AH5709" t="s">
        <v>42</v>
      </c>
      <c r="AI5709" t="s">
        <v>56</v>
      </c>
      <c r="AJ5709">
        <v>40</v>
      </c>
      <c r="AK5709">
        <v>360</v>
      </c>
      <c r="AL5709">
        <v>0.113</v>
      </c>
      <c r="AM5709">
        <v>0.82369999999999999</v>
      </c>
      <c r="AN5709">
        <v>0.87939999999999996</v>
      </c>
      <c r="AO5709">
        <f>Data[[#This Row],[labeller_confidence_score]]-Data[[#This Row],[cytodiffusion_classification_confidence]]</f>
        <v>5.5699999999999972E-2</v>
      </c>
    </row>
    <row r="5710" spans="1:41" x14ac:dyDescent="0.3">
      <c r="A5710" t="s">
        <v>5783</v>
      </c>
      <c r="B5710" t="s">
        <v>62</v>
      </c>
      <c r="C5710">
        <v>0</v>
      </c>
      <c r="D5710" t="s">
        <v>50</v>
      </c>
      <c r="E5710">
        <v>9.36</v>
      </c>
      <c r="F5710">
        <v>79.7</v>
      </c>
      <c r="G5710">
        <v>0.78200000000000003</v>
      </c>
      <c r="H5710">
        <v>0.152</v>
      </c>
      <c r="I5710">
        <f>Data[[#This Row],[nucleus_area_pct]]/Data[[#This Row],[cytoplasm_ratio]]</f>
        <v>524.34210526315792</v>
      </c>
      <c r="J5710">
        <v>0.84699999999999998</v>
      </c>
      <c r="K5710">
        <v>0.191</v>
      </c>
      <c r="L5710">
        <v>1.25</v>
      </c>
      <c r="M5710">
        <v>1.1000000000000001</v>
      </c>
      <c r="N5710">
        <v>0.83899999999999997</v>
      </c>
      <c r="O5710">
        <v>231</v>
      </c>
      <c r="P5710">
        <v>61</v>
      </c>
      <c r="Q5710">
        <v>207</v>
      </c>
      <c r="R5710">
        <v>137</v>
      </c>
      <c r="S5710">
        <v>205</v>
      </c>
      <c r="T5710">
        <f>(Data[[#This Row],[mean_r]]/256)*100</f>
        <v>80.859375</v>
      </c>
      <c r="U5710">
        <f>(Data[[#This Row],[mean_g]]/256)*100</f>
        <v>53.515625</v>
      </c>
      <c r="V5710">
        <f>(Data[[#This Row],[mean_b]]/256)*100</f>
        <v>80.078125</v>
      </c>
      <c r="W5710">
        <v>0.71899999999999997</v>
      </c>
      <c r="X5710" t="s">
        <v>51</v>
      </c>
      <c r="Y5710" t="s">
        <v>45</v>
      </c>
      <c r="Z5710">
        <v>8867</v>
      </c>
      <c r="AA5710">
        <v>4.96</v>
      </c>
      <c r="AB5710">
        <v>13</v>
      </c>
      <c r="AC5710">
        <v>46.9</v>
      </c>
      <c r="AD5710">
        <v>263369</v>
      </c>
      <c r="AE5710">
        <v>100.3</v>
      </c>
      <c r="AF5710">
        <v>33.6</v>
      </c>
      <c r="AG5710" t="s">
        <v>46</v>
      </c>
      <c r="AH5710" t="s">
        <v>42</v>
      </c>
      <c r="AI5710" t="s">
        <v>56</v>
      </c>
      <c r="AJ5710">
        <v>100</v>
      </c>
      <c r="AK5710">
        <v>224</v>
      </c>
      <c r="AL5710">
        <v>8.9399999999999993E-2</v>
      </c>
      <c r="AM5710">
        <v>0.9345</v>
      </c>
      <c r="AN5710">
        <v>0.78669999999999995</v>
      </c>
      <c r="AO5710">
        <f>Data[[#This Row],[labeller_confidence_score]]-Data[[#This Row],[cytodiffusion_classification_confidence]]</f>
        <v>-0.14780000000000004</v>
      </c>
    </row>
    <row r="5711" spans="1:41" x14ac:dyDescent="0.3">
      <c r="A5711" t="s">
        <v>5784</v>
      </c>
      <c r="B5711" t="s">
        <v>180</v>
      </c>
      <c r="C5711">
        <v>1</v>
      </c>
      <c r="D5711" t="s">
        <v>181</v>
      </c>
      <c r="E5711">
        <v>6.54</v>
      </c>
      <c r="F5711">
        <v>0</v>
      </c>
      <c r="G5711">
        <v>0</v>
      </c>
      <c r="H5711">
        <v>1</v>
      </c>
      <c r="I5711">
        <f>Data[[#This Row],[nucleus_area_pct]]/Data[[#This Row],[cytoplasm_ratio]]</f>
        <v>0</v>
      </c>
      <c r="J5711">
        <v>0.376</v>
      </c>
      <c r="K5711">
        <v>0.99</v>
      </c>
      <c r="L5711">
        <v>0.32</v>
      </c>
      <c r="M5711">
        <v>1</v>
      </c>
      <c r="N5711">
        <v>0.76500000000000001</v>
      </c>
      <c r="O5711">
        <v>162</v>
      </c>
      <c r="P5711">
        <v>60</v>
      </c>
      <c r="Q5711">
        <v>227</v>
      </c>
      <c r="R5711">
        <v>124</v>
      </c>
      <c r="S5711">
        <v>110</v>
      </c>
      <c r="T5711">
        <f>(Data[[#This Row],[mean_r]]/256)*100</f>
        <v>88.671875</v>
      </c>
      <c r="U5711">
        <f>(Data[[#This Row],[mean_g]]/256)*100</f>
        <v>48.4375</v>
      </c>
      <c r="V5711">
        <f>(Data[[#This Row],[mean_b]]/256)*100</f>
        <v>42.96875</v>
      </c>
      <c r="W5711">
        <v>0.44800000000000001</v>
      </c>
      <c r="X5711" t="s">
        <v>63</v>
      </c>
      <c r="Y5711" t="s">
        <v>45</v>
      </c>
      <c r="Z5711">
        <v>7988</v>
      </c>
      <c r="AA5711">
        <v>4.46</v>
      </c>
      <c r="AB5711">
        <v>12.2</v>
      </c>
      <c r="AC5711">
        <v>49.7</v>
      </c>
      <c r="AD5711">
        <v>212137</v>
      </c>
      <c r="AE5711">
        <v>89</v>
      </c>
      <c r="AF5711">
        <v>33.200000000000003</v>
      </c>
      <c r="AG5711" t="s">
        <v>46</v>
      </c>
      <c r="AH5711" t="s">
        <v>42</v>
      </c>
      <c r="AI5711" t="s">
        <v>56</v>
      </c>
      <c r="AJ5711">
        <v>100</v>
      </c>
      <c r="AK5711">
        <v>512</v>
      </c>
      <c r="AL5711">
        <v>0.73209999999999997</v>
      </c>
      <c r="AM5711">
        <v>0.83760000000000001</v>
      </c>
      <c r="AN5711">
        <v>0.79059999999999997</v>
      </c>
      <c r="AO5711">
        <f>Data[[#This Row],[labeller_confidence_score]]-Data[[#This Row],[cytodiffusion_classification_confidence]]</f>
        <v>-4.7000000000000042E-2</v>
      </c>
    </row>
    <row r="5712" spans="1:41" x14ac:dyDescent="0.3">
      <c r="A5712" t="s">
        <v>5785</v>
      </c>
      <c r="B5712" t="s">
        <v>85</v>
      </c>
      <c r="C5712">
        <v>0</v>
      </c>
      <c r="D5712" t="s">
        <v>50</v>
      </c>
      <c r="E5712">
        <v>12.24</v>
      </c>
      <c r="F5712">
        <v>56.7</v>
      </c>
      <c r="G5712">
        <v>0.67400000000000004</v>
      </c>
      <c r="H5712">
        <v>0.38800000000000001</v>
      </c>
      <c r="I5712">
        <f>Data[[#This Row],[nucleus_area_pct]]/Data[[#This Row],[cytoplasm_ratio]]</f>
        <v>146.13402061855669</v>
      </c>
      <c r="J5712">
        <v>0.77100000000000002</v>
      </c>
      <c r="K5712">
        <v>0.315</v>
      </c>
      <c r="L5712">
        <v>5.33</v>
      </c>
      <c r="M5712">
        <v>2.6</v>
      </c>
      <c r="N5712">
        <v>0.85199999999999998</v>
      </c>
      <c r="O5712">
        <v>391</v>
      </c>
      <c r="P5712">
        <v>63</v>
      </c>
      <c r="Q5712">
        <v>176</v>
      </c>
      <c r="R5712">
        <v>134</v>
      </c>
      <c r="S5712">
        <v>188</v>
      </c>
      <c r="T5712">
        <f>(Data[[#This Row],[mean_r]]/256)*100</f>
        <v>68.75</v>
      </c>
      <c r="U5712">
        <f>(Data[[#This Row],[mean_g]]/256)*100</f>
        <v>52.34375</v>
      </c>
      <c r="V5712">
        <f>(Data[[#This Row],[mean_b]]/256)*100</f>
        <v>73.4375</v>
      </c>
      <c r="W5712">
        <v>0.77900000000000003</v>
      </c>
      <c r="X5712" t="s">
        <v>63</v>
      </c>
      <c r="Y5712" t="s">
        <v>40</v>
      </c>
      <c r="Z5712">
        <v>6433</v>
      </c>
      <c r="AA5712">
        <v>4.62</v>
      </c>
      <c r="AB5712">
        <v>12.8</v>
      </c>
      <c r="AC5712">
        <v>29.2</v>
      </c>
      <c r="AD5712">
        <v>165109</v>
      </c>
      <c r="AE5712">
        <v>95.6</v>
      </c>
      <c r="AF5712">
        <v>33</v>
      </c>
      <c r="AG5712" t="s">
        <v>64</v>
      </c>
      <c r="AH5712" t="s">
        <v>47</v>
      </c>
      <c r="AI5712" t="s">
        <v>56</v>
      </c>
      <c r="AJ5712">
        <v>40</v>
      </c>
      <c r="AK5712">
        <v>256</v>
      </c>
      <c r="AL5712">
        <v>0.1075</v>
      </c>
      <c r="AM5712">
        <v>0.89029999999999998</v>
      </c>
      <c r="AN5712">
        <v>0.89490000000000003</v>
      </c>
      <c r="AO5712">
        <f>Data[[#This Row],[labeller_confidence_score]]-Data[[#This Row],[cytodiffusion_classification_confidence]]</f>
        <v>4.6000000000000485E-3</v>
      </c>
    </row>
    <row r="5713" spans="1:41" x14ac:dyDescent="0.3">
      <c r="A5713" t="s">
        <v>5786</v>
      </c>
      <c r="B5713" t="s">
        <v>81</v>
      </c>
      <c r="C5713">
        <v>1</v>
      </c>
      <c r="D5713" t="s">
        <v>82</v>
      </c>
      <c r="E5713">
        <v>16.2</v>
      </c>
      <c r="F5713">
        <v>90.7</v>
      </c>
      <c r="G5713">
        <v>0.315</v>
      </c>
      <c r="H5713">
        <v>0.155</v>
      </c>
      <c r="I5713">
        <f>Data[[#This Row],[nucleus_area_pct]]/Data[[#This Row],[cytoplasm_ratio]]</f>
        <v>585.16129032258061</v>
      </c>
      <c r="J5713">
        <v>0.82</v>
      </c>
      <c r="K5713">
        <v>0.40400000000000003</v>
      </c>
      <c r="L5713">
        <v>0.8</v>
      </c>
      <c r="M5713">
        <v>1</v>
      </c>
      <c r="N5713">
        <v>0.92700000000000005</v>
      </c>
      <c r="O5713">
        <v>695</v>
      </c>
      <c r="P5713">
        <v>101</v>
      </c>
      <c r="Q5713">
        <v>171</v>
      </c>
      <c r="R5713">
        <v>140</v>
      </c>
      <c r="S5713">
        <v>204</v>
      </c>
      <c r="T5713">
        <f>(Data[[#This Row],[mean_r]]/256)*100</f>
        <v>66.796875</v>
      </c>
      <c r="U5713">
        <f>(Data[[#This Row],[mean_g]]/256)*100</f>
        <v>54.6875</v>
      </c>
      <c r="V5713">
        <f>(Data[[#This Row],[mean_b]]/256)*100</f>
        <v>79.6875</v>
      </c>
      <c r="W5713">
        <v>0.69</v>
      </c>
      <c r="X5713" t="s">
        <v>51</v>
      </c>
      <c r="Y5713" t="s">
        <v>40</v>
      </c>
      <c r="Z5713">
        <v>6653</v>
      </c>
      <c r="AA5713">
        <v>4.95</v>
      </c>
      <c r="AB5713">
        <v>14.6</v>
      </c>
      <c r="AC5713">
        <v>38.700000000000003</v>
      </c>
      <c r="AD5713">
        <v>260526</v>
      </c>
      <c r="AE5713">
        <v>74</v>
      </c>
      <c r="AF5713">
        <v>32.299999999999997</v>
      </c>
      <c r="AG5713" t="s">
        <v>46</v>
      </c>
      <c r="AH5713" t="s">
        <v>42</v>
      </c>
      <c r="AI5713" t="s">
        <v>56</v>
      </c>
      <c r="AJ5713">
        <v>40</v>
      </c>
      <c r="AK5713">
        <v>360</v>
      </c>
      <c r="AL5713">
        <v>0.90269999999999995</v>
      </c>
      <c r="AM5713">
        <v>0.85599999999999998</v>
      </c>
      <c r="AN5713">
        <v>0.67679999999999996</v>
      </c>
      <c r="AO5713">
        <f>Data[[#This Row],[labeller_confidence_score]]-Data[[#This Row],[cytodiffusion_classification_confidence]]</f>
        <v>-0.17920000000000003</v>
      </c>
    </row>
    <row r="5714" spans="1:41" x14ac:dyDescent="0.3">
      <c r="A5714" t="s">
        <v>5787</v>
      </c>
      <c r="B5714" t="s">
        <v>62</v>
      </c>
      <c r="C5714">
        <v>0</v>
      </c>
      <c r="D5714" t="s">
        <v>50</v>
      </c>
      <c r="E5714">
        <v>8.42</v>
      </c>
      <c r="F5714">
        <v>79.5</v>
      </c>
      <c r="G5714">
        <v>0.73799999999999999</v>
      </c>
      <c r="H5714">
        <v>0.156</v>
      </c>
      <c r="I5714">
        <f>Data[[#This Row],[nucleus_area_pct]]/Data[[#This Row],[cytoplasm_ratio]]</f>
        <v>509.61538461538464</v>
      </c>
      <c r="J5714">
        <v>0.85599999999999998</v>
      </c>
      <c r="K5714">
        <v>0.127</v>
      </c>
      <c r="L5714">
        <v>0.92</v>
      </c>
      <c r="M5714">
        <v>1.1000000000000001</v>
      </c>
      <c r="N5714">
        <v>0.96799999999999997</v>
      </c>
      <c r="O5714">
        <v>363</v>
      </c>
      <c r="P5714">
        <v>55</v>
      </c>
      <c r="Q5714">
        <v>214</v>
      </c>
      <c r="R5714">
        <v>159</v>
      </c>
      <c r="S5714">
        <v>192</v>
      </c>
      <c r="T5714">
        <f>(Data[[#This Row],[mean_r]]/256)*100</f>
        <v>83.59375</v>
      </c>
      <c r="U5714">
        <f>(Data[[#This Row],[mean_g]]/256)*100</f>
        <v>62.109375</v>
      </c>
      <c r="V5714">
        <f>(Data[[#This Row],[mean_b]]/256)*100</f>
        <v>75</v>
      </c>
      <c r="W5714">
        <v>0.74399999999999999</v>
      </c>
      <c r="X5714" t="s">
        <v>63</v>
      </c>
      <c r="Y5714" t="s">
        <v>45</v>
      </c>
      <c r="Z5714">
        <v>9755</v>
      </c>
      <c r="AA5714">
        <v>6.08</v>
      </c>
      <c r="AB5714">
        <v>12.3</v>
      </c>
      <c r="AC5714">
        <v>48.1</v>
      </c>
      <c r="AD5714">
        <v>266323</v>
      </c>
      <c r="AE5714">
        <v>87.5</v>
      </c>
      <c r="AF5714">
        <v>34.6</v>
      </c>
      <c r="AG5714" t="s">
        <v>64</v>
      </c>
      <c r="AH5714" t="s">
        <v>68</v>
      </c>
      <c r="AI5714" t="s">
        <v>43</v>
      </c>
      <c r="AJ5714">
        <v>40</v>
      </c>
      <c r="AK5714">
        <v>256</v>
      </c>
      <c r="AL5714">
        <v>0.1235</v>
      </c>
      <c r="AM5714">
        <v>0.89529999999999998</v>
      </c>
      <c r="AN5714">
        <v>0.98919999999999997</v>
      </c>
      <c r="AO5714">
        <f>Data[[#This Row],[labeller_confidence_score]]-Data[[#This Row],[cytodiffusion_classification_confidence]]</f>
        <v>9.3899999999999983E-2</v>
      </c>
    </row>
    <row r="5715" spans="1:41" x14ac:dyDescent="0.3">
      <c r="A5715" t="s">
        <v>5788</v>
      </c>
      <c r="B5715" t="s">
        <v>89</v>
      </c>
      <c r="C5715">
        <v>1</v>
      </c>
      <c r="D5715" t="s">
        <v>38</v>
      </c>
      <c r="E5715">
        <v>13.19</v>
      </c>
      <c r="F5715">
        <v>55.8</v>
      </c>
      <c r="G5715">
        <v>0.58899999999999997</v>
      </c>
      <c r="H5715">
        <v>0.372</v>
      </c>
      <c r="I5715">
        <f>Data[[#This Row],[nucleus_area_pct]]/Data[[#This Row],[cytoplasm_ratio]]</f>
        <v>150</v>
      </c>
      <c r="J5715">
        <v>0.73899999999999999</v>
      </c>
      <c r="K5715">
        <v>0.504</v>
      </c>
      <c r="L5715">
        <v>4.79</v>
      </c>
      <c r="M5715">
        <v>3.1</v>
      </c>
      <c r="N5715">
        <v>0.81599999999999995</v>
      </c>
      <c r="O5715">
        <v>503</v>
      </c>
      <c r="P5715">
        <v>72</v>
      </c>
      <c r="Q5715">
        <v>210</v>
      </c>
      <c r="R5715">
        <v>169</v>
      </c>
      <c r="S5715">
        <v>191</v>
      </c>
      <c r="T5715">
        <f>(Data[[#This Row],[mean_r]]/256)*100</f>
        <v>82.03125</v>
      </c>
      <c r="U5715">
        <f>(Data[[#This Row],[mean_g]]/256)*100</f>
        <v>66.015625</v>
      </c>
      <c r="V5715">
        <f>(Data[[#This Row],[mean_b]]/256)*100</f>
        <v>74.609375</v>
      </c>
      <c r="W5715">
        <v>0.68</v>
      </c>
      <c r="X5715" t="s">
        <v>39</v>
      </c>
      <c r="Y5715" t="s">
        <v>45</v>
      </c>
      <c r="Z5715">
        <v>3854</v>
      </c>
      <c r="AA5715">
        <v>4.28</v>
      </c>
      <c r="AB5715">
        <v>14.7</v>
      </c>
      <c r="AC5715">
        <v>45.6</v>
      </c>
      <c r="AD5715">
        <v>143900</v>
      </c>
      <c r="AE5715">
        <v>89.6</v>
      </c>
      <c r="AF5715">
        <v>33.700000000000003</v>
      </c>
      <c r="AG5715" t="s">
        <v>64</v>
      </c>
      <c r="AH5715" t="s">
        <v>68</v>
      </c>
      <c r="AI5715" t="s">
        <v>52</v>
      </c>
      <c r="AJ5715">
        <v>100</v>
      </c>
      <c r="AK5715">
        <v>224</v>
      </c>
      <c r="AL5715">
        <v>0.65820000000000001</v>
      </c>
      <c r="AM5715">
        <v>0.81059999999999999</v>
      </c>
      <c r="AN5715">
        <v>0.77539999999999998</v>
      </c>
      <c r="AO5715">
        <f>Data[[#This Row],[labeller_confidence_score]]-Data[[#This Row],[cytodiffusion_classification_confidence]]</f>
        <v>-3.5200000000000009E-2</v>
      </c>
    </row>
    <row r="5716" spans="1:41" x14ac:dyDescent="0.3">
      <c r="A5716" t="s">
        <v>5789</v>
      </c>
      <c r="B5716" t="s">
        <v>89</v>
      </c>
      <c r="C5716">
        <v>1</v>
      </c>
      <c r="D5716" t="s">
        <v>38</v>
      </c>
      <c r="E5716">
        <v>12.38</v>
      </c>
      <c r="F5716">
        <v>60.6</v>
      </c>
      <c r="G5716">
        <v>0.56899999999999995</v>
      </c>
      <c r="H5716">
        <v>0.36899999999999999</v>
      </c>
      <c r="I5716">
        <f>Data[[#This Row],[nucleus_area_pct]]/Data[[#This Row],[cytoplasm_ratio]]</f>
        <v>164.22764227642278</v>
      </c>
      <c r="J5716">
        <v>0.78600000000000003</v>
      </c>
      <c r="K5716">
        <v>0.379</v>
      </c>
      <c r="L5716">
        <v>4.49</v>
      </c>
      <c r="M5716">
        <v>2.9</v>
      </c>
      <c r="N5716">
        <v>0.80300000000000005</v>
      </c>
      <c r="O5716">
        <v>388</v>
      </c>
      <c r="P5716">
        <v>73</v>
      </c>
      <c r="Q5716">
        <v>201</v>
      </c>
      <c r="R5716">
        <v>171</v>
      </c>
      <c r="S5716">
        <v>196</v>
      </c>
      <c r="T5716">
        <f>(Data[[#This Row],[mean_r]]/256)*100</f>
        <v>78.515625</v>
      </c>
      <c r="U5716">
        <f>(Data[[#This Row],[mean_g]]/256)*100</f>
        <v>66.796875</v>
      </c>
      <c r="V5716">
        <f>(Data[[#This Row],[mean_b]]/256)*100</f>
        <v>76.5625</v>
      </c>
      <c r="W5716">
        <v>0.63400000000000001</v>
      </c>
      <c r="X5716" t="s">
        <v>39</v>
      </c>
      <c r="Y5716" t="s">
        <v>45</v>
      </c>
      <c r="Z5716">
        <v>4856</v>
      </c>
      <c r="AA5716">
        <v>4.96</v>
      </c>
      <c r="AB5716">
        <v>13.1</v>
      </c>
      <c r="AC5716">
        <v>40.1</v>
      </c>
      <c r="AD5716">
        <v>203361</v>
      </c>
      <c r="AE5716">
        <v>96.5</v>
      </c>
      <c r="AF5716">
        <v>32.5</v>
      </c>
      <c r="AG5716" t="s">
        <v>64</v>
      </c>
      <c r="AH5716" t="s">
        <v>68</v>
      </c>
      <c r="AI5716" t="s">
        <v>56</v>
      </c>
      <c r="AJ5716">
        <v>100</v>
      </c>
      <c r="AK5716">
        <v>256</v>
      </c>
      <c r="AL5716">
        <v>0.76910000000000001</v>
      </c>
      <c r="AM5716">
        <v>0.7641</v>
      </c>
      <c r="AN5716">
        <v>0.99109999999999998</v>
      </c>
      <c r="AO5716">
        <f>Data[[#This Row],[labeller_confidence_score]]-Data[[#This Row],[cytodiffusion_classification_confidence]]</f>
        <v>0.22699999999999998</v>
      </c>
    </row>
    <row r="5717" spans="1:41" x14ac:dyDescent="0.3">
      <c r="A5717" t="s">
        <v>5790</v>
      </c>
      <c r="B5717" t="s">
        <v>60</v>
      </c>
      <c r="C5717">
        <v>0</v>
      </c>
      <c r="D5717" t="s">
        <v>50</v>
      </c>
      <c r="E5717">
        <v>15.52</v>
      </c>
      <c r="F5717">
        <v>65</v>
      </c>
      <c r="G5717">
        <v>0.39700000000000002</v>
      </c>
      <c r="H5717">
        <v>0.34399999999999997</v>
      </c>
      <c r="I5717">
        <f>Data[[#This Row],[nucleus_area_pct]]/Data[[#This Row],[cytoplasm_ratio]]</f>
        <v>188.95348837209303</v>
      </c>
      <c r="J5717">
        <v>0.58699999999999997</v>
      </c>
      <c r="K5717">
        <v>0.42</v>
      </c>
      <c r="L5717">
        <v>2.4900000000000002</v>
      </c>
      <c r="M5717">
        <v>1.6</v>
      </c>
      <c r="N5717">
        <v>0.69</v>
      </c>
      <c r="O5717">
        <v>640</v>
      </c>
      <c r="P5717">
        <v>86</v>
      </c>
      <c r="Q5717">
        <v>195</v>
      </c>
      <c r="R5717">
        <v>181</v>
      </c>
      <c r="S5717">
        <v>164</v>
      </c>
      <c r="T5717">
        <f>(Data[[#This Row],[mean_r]]/256)*100</f>
        <v>76.171875</v>
      </c>
      <c r="U5717">
        <f>(Data[[#This Row],[mean_g]]/256)*100</f>
        <v>70.703125</v>
      </c>
      <c r="V5717">
        <f>(Data[[#This Row],[mean_b]]/256)*100</f>
        <v>64.0625</v>
      </c>
      <c r="W5717">
        <v>0.45500000000000002</v>
      </c>
      <c r="X5717" t="s">
        <v>51</v>
      </c>
      <c r="Y5717" t="s">
        <v>45</v>
      </c>
      <c r="Z5717">
        <v>5336</v>
      </c>
      <c r="AA5717">
        <v>4.01</v>
      </c>
      <c r="AB5717">
        <v>14.2</v>
      </c>
      <c r="AC5717">
        <v>40.299999999999997</v>
      </c>
      <c r="AD5717">
        <v>203321</v>
      </c>
      <c r="AE5717">
        <v>101.7</v>
      </c>
      <c r="AF5717">
        <v>32.299999999999997</v>
      </c>
      <c r="AG5717" t="s">
        <v>41</v>
      </c>
      <c r="AH5717" t="s">
        <v>42</v>
      </c>
      <c r="AI5717" t="s">
        <v>52</v>
      </c>
      <c r="AJ5717">
        <v>100</v>
      </c>
      <c r="AK5717">
        <v>256</v>
      </c>
      <c r="AL5717">
        <v>9.4500000000000001E-2</v>
      </c>
      <c r="AM5717">
        <v>0.99870000000000003</v>
      </c>
      <c r="AN5717">
        <v>0.93149999999999999</v>
      </c>
      <c r="AO5717">
        <f>Data[[#This Row],[labeller_confidence_score]]-Data[[#This Row],[cytodiffusion_classification_confidence]]</f>
        <v>-6.7200000000000037E-2</v>
      </c>
    </row>
    <row r="5718" spans="1:41" x14ac:dyDescent="0.3">
      <c r="A5718" t="s">
        <v>5791</v>
      </c>
      <c r="B5718" t="s">
        <v>54</v>
      </c>
      <c r="C5718">
        <v>0</v>
      </c>
      <c r="D5718" t="s">
        <v>54</v>
      </c>
      <c r="E5718">
        <v>6.96</v>
      </c>
      <c r="F5718">
        <v>0</v>
      </c>
      <c r="G5718">
        <v>0</v>
      </c>
      <c r="H5718">
        <v>1</v>
      </c>
      <c r="I5718">
        <f>Data[[#This Row],[nucleus_area_pct]]/Data[[#This Row],[cytoplasm_ratio]]</f>
        <v>0</v>
      </c>
      <c r="J5718">
        <v>0.93600000000000005</v>
      </c>
      <c r="K5718">
        <v>0.214</v>
      </c>
      <c r="L5718">
        <v>0.31</v>
      </c>
      <c r="M5718">
        <v>1</v>
      </c>
      <c r="N5718">
        <v>1</v>
      </c>
      <c r="O5718">
        <v>164</v>
      </c>
      <c r="P5718">
        <v>47</v>
      </c>
      <c r="Q5718">
        <v>221</v>
      </c>
      <c r="R5718">
        <v>126</v>
      </c>
      <c r="S5718">
        <v>128</v>
      </c>
      <c r="T5718">
        <f>(Data[[#This Row],[mean_r]]/256)*100</f>
        <v>86.328125</v>
      </c>
      <c r="U5718">
        <f>(Data[[#This Row],[mean_g]]/256)*100</f>
        <v>49.21875</v>
      </c>
      <c r="V5718">
        <f>(Data[[#This Row],[mean_b]]/256)*100</f>
        <v>50</v>
      </c>
      <c r="W5718">
        <v>0.56499999999999995</v>
      </c>
      <c r="X5718" t="s">
        <v>39</v>
      </c>
      <c r="Y5718" t="s">
        <v>40</v>
      </c>
      <c r="Z5718">
        <v>3439</v>
      </c>
      <c r="AA5718">
        <v>5.49</v>
      </c>
      <c r="AB5718">
        <v>11.8</v>
      </c>
      <c r="AC5718">
        <v>33.1</v>
      </c>
      <c r="AD5718">
        <v>204279</v>
      </c>
      <c r="AE5718">
        <v>73.099999999999994</v>
      </c>
      <c r="AF5718">
        <v>31.6</v>
      </c>
      <c r="AG5718" t="s">
        <v>64</v>
      </c>
      <c r="AH5718" t="s">
        <v>42</v>
      </c>
      <c r="AI5718" t="s">
        <v>52</v>
      </c>
      <c r="AJ5718">
        <v>60</v>
      </c>
      <c r="AK5718">
        <v>224</v>
      </c>
      <c r="AL5718">
        <v>1.9900000000000001E-2</v>
      </c>
      <c r="AM5718">
        <v>0.82530000000000003</v>
      </c>
      <c r="AN5718">
        <v>0.97629999999999995</v>
      </c>
      <c r="AO5718">
        <f>Data[[#This Row],[labeller_confidence_score]]-Data[[#This Row],[cytodiffusion_classification_confidence]]</f>
        <v>0.15099999999999991</v>
      </c>
    </row>
    <row r="5719" spans="1:41" x14ac:dyDescent="0.3">
      <c r="A5719" t="s">
        <v>5792</v>
      </c>
      <c r="B5719" t="s">
        <v>58</v>
      </c>
      <c r="C5719">
        <v>1</v>
      </c>
      <c r="D5719" t="s">
        <v>38</v>
      </c>
      <c r="E5719">
        <v>15.22</v>
      </c>
      <c r="F5719">
        <v>68.599999999999994</v>
      </c>
      <c r="G5719">
        <v>0.52500000000000002</v>
      </c>
      <c r="H5719">
        <v>0.28799999999999998</v>
      </c>
      <c r="I5719">
        <f>Data[[#This Row],[nucleus_area_pct]]/Data[[#This Row],[cytoplasm_ratio]]</f>
        <v>238.19444444444443</v>
      </c>
      <c r="J5719">
        <v>0.71799999999999997</v>
      </c>
      <c r="K5719">
        <v>0.442</v>
      </c>
      <c r="L5719">
        <v>1.62</v>
      </c>
      <c r="M5719">
        <v>1.5</v>
      </c>
      <c r="N5719">
        <v>0.92500000000000004</v>
      </c>
      <c r="O5719">
        <v>540</v>
      </c>
      <c r="P5719">
        <v>92</v>
      </c>
      <c r="Q5719">
        <v>220</v>
      </c>
      <c r="R5719">
        <v>148</v>
      </c>
      <c r="S5719">
        <v>178</v>
      </c>
      <c r="T5719">
        <f>(Data[[#This Row],[mean_r]]/256)*100</f>
        <v>85.9375</v>
      </c>
      <c r="U5719">
        <f>(Data[[#This Row],[mean_g]]/256)*100</f>
        <v>57.8125</v>
      </c>
      <c r="V5719">
        <f>(Data[[#This Row],[mean_b]]/256)*100</f>
        <v>69.53125</v>
      </c>
      <c r="W5719">
        <v>0.68400000000000005</v>
      </c>
      <c r="X5719" t="s">
        <v>51</v>
      </c>
      <c r="Y5719" t="s">
        <v>40</v>
      </c>
      <c r="Z5719">
        <v>4981</v>
      </c>
      <c r="AA5719">
        <v>4.1500000000000004</v>
      </c>
      <c r="AB5719">
        <v>12</v>
      </c>
      <c r="AC5719">
        <v>36.9</v>
      </c>
      <c r="AD5719">
        <v>305452</v>
      </c>
      <c r="AE5719">
        <v>94</v>
      </c>
      <c r="AF5719">
        <v>32.4</v>
      </c>
      <c r="AG5719" t="s">
        <v>64</v>
      </c>
      <c r="AH5719" t="s">
        <v>42</v>
      </c>
      <c r="AI5719" t="s">
        <v>56</v>
      </c>
      <c r="AJ5719">
        <v>100</v>
      </c>
      <c r="AK5719">
        <v>224</v>
      </c>
      <c r="AL5719">
        <v>0.77980000000000005</v>
      </c>
      <c r="AM5719">
        <v>0.81379999999999997</v>
      </c>
      <c r="AN5719">
        <v>0.75570000000000004</v>
      </c>
      <c r="AO5719">
        <f>Data[[#This Row],[labeller_confidence_score]]-Data[[#This Row],[cytodiffusion_classification_confidence]]</f>
        <v>-5.8099999999999929E-2</v>
      </c>
    </row>
    <row r="5720" spans="1:41" x14ac:dyDescent="0.3">
      <c r="A5720" t="s">
        <v>5793</v>
      </c>
      <c r="B5720" t="s">
        <v>60</v>
      </c>
      <c r="C5720">
        <v>0</v>
      </c>
      <c r="D5720" t="s">
        <v>50</v>
      </c>
      <c r="E5720">
        <v>17.27</v>
      </c>
      <c r="F5720">
        <v>57.6</v>
      </c>
      <c r="G5720">
        <v>0.443</v>
      </c>
      <c r="H5720">
        <v>0.32800000000000001</v>
      </c>
      <c r="I5720">
        <f>Data[[#This Row],[nucleus_area_pct]]/Data[[#This Row],[cytoplasm_ratio]]</f>
        <v>175.60975609756096</v>
      </c>
      <c r="J5720">
        <v>0.75900000000000001</v>
      </c>
      <c r="K5720">
        <v>0.67100000000000004</v>
      </c>
      <c r="L5720">
        <v>1.82</v>
      </c>
      <c r="M5720">
        <v>1.2</v>
      </c>
      <c r="N5720">
        <v>0.66900000000000004</v>
      </c>
      <c r="O5720">
        <v>574</v>
      </c>
      <c r="P5720">
        <v>103</v>
      </c>
      <c r="Q5720">
        <v>179</v>
      </c>
      <c r="R5720">
        <v>162</v>
      </c>
      <c r="S5720">
        <v>190</v>
      </c>
      <c r="T5720">
        <f>(Data[[#This Row],[mean_r]]/256)*100</f>
        <v>69.921875</v>
      </c>
      <c r="U5720">
        <f>(Data[[#This Row],[mean_g]]/256)*100</f>
        <v>63.28125</v>
      </c>
      <c r="V5720">
        <f>(Data[[#This Row],[mean_b]]/256)*100</f>
        <v>74.21875</v>
      </c>
      <c r="W5720">
        <v>0.58399999999999996</v>
      </c>
      <c r="X5720" t="s">
        <v>51</v>
      </c>
      <c r="Y5720" t="s">
        <v>40</v>
      </c>
      <c r="Z5720">
        <v>6526</v>
      </c>
      <c r="AA5720">
        <v>4.79</v>
      </c>
      <c r="AB5720">
        <v>13.6</v>
      </c>
      <c r="AC5720">
        <v>38.200000000000003</v>
      </c>
      <c r="AD5720">
        <v>278366</v>
      </c>
      <c r="AE5720">
        <v>109.3</v>
      </c>
      <c r="AF5720">
        <v>33.6</v>
      </c>
      <c r="AG5720" t="s">
        <v>64</v>
      </c>
      <c r="AH5720" t="s">
        <v>42</v>
      </c>
      <c r="AI5720" t="s">
        <v>56</v>
      </c>
      <c r="AJ5720">
        <v>40</v>
      </c>
      <c r="AK5720">
        <v>224</v>
      </c>
      <c r="AL5720">
        <v>2.35E-2</v>
      </c>
      <c r="AM5720">
        <v>0.9486</v>
      </c>
      <c r="AN5720">
        <v>0.90480000000000005</v>
      </c>
      <c r="AO5720">
        <f>Data[[#This Row],[labeller_confidence_score]]-Data[[#This Row],[cytodiffusion_classification_confidence]]</f>
        <v>-4.379999999999995E-2</v>
      </c>
    </row>
    <row r="5721" spans="1:41" x14ac:dyDescent="0.3">
      <c r="A5721" t="s">
        <v>5794</v>
      </c>
      <c r="B5721" t="s">
        <v>62</v>
      </c>
      <c r="C5721">
        <v>0</v>
      </c>
      <c r="D5721" t="s">
        <v>50</v>
      </c>
      <c r="E5721">
        <v>7.99</v>
      </c>
      <c r="F5721">
        <v>79.599999999999994</v>
      </c>
      <c r="G5721">
        <v>0.72</v>
      </c>
      <c r="H5721">
        <v>0.126</v>
      </c>
      <c r="I5721">
        <f>Data[[#This Row],[nucleus_area_pct]]/Data[[#This Row],[cytoplasm_ratio]]</f>
        <v>631.74603174603169</v>
      </c>
      <c r="J5721">
        <v>0.94499999999999995</v>
      </c>
      <c r="K5721">
        <v>0.14699999999999999</v>
      </c>
      <c r="L5721">
        <v>0.71</v>
      </c>
      <c r="M5721">
        <v>1</v>
      </c>
      <c r="N5721">
        <v>0.95299999999999996</v>
      </c>
      <c r="O5721">
        <v>252</v>
      </c>
      <c r="P5721">
        <v>48</v>
      </c>
      <c r="Q5721">
        <v>189</v>
      </c>
      <c r="R5721">
        <v>154</v>
      </c>
      <c r="S5721">
        <v>205</v>
      </c>
      <c r="T5721">
        <f>(Data[[#This Row],[mean_r]]/256)*100</f>
        <v>73.828125</v>
      </c>
      <c r="U5721">
        <f>(Data[[#This Row],[mean_g]]/256)*100</f>
        <v>60.15625</v>
      </c>
      <c r="V5721">
        <f>(Data[[#This Row],[mean_b]]/256)*100</f>
        <v>80.078125</v>
      </c>
      <c r="W5721">
        <v>0.76800000000000002</v>
      </c>
      <c r="X5721" t="s">
        <v>51</v>
      </c>
      <c r="Y5721" t="s">
        <v>45</v>
      </c>
      <c r="Z5721">
        <v>5055</v>
      </c>
      <c r="AA5721">
        <v>3.25</v>
      </c>
      <c r="AB5721">
        <v>10.7</v>
      </c>
      <c r="AC5721">
        <v>46.5</v>
      </c>
      <c r="AD5721">
        <v>204154</v>
      </c>
      <c r="AE5721">
        <v>107.1</v>
      </c>
      <c r="AF5721">
        <v>31.9</v>
      </c>
      <c r="AG5721" t="s">
        <v>41</v>
      </c>
      <c r="AH5721" t="s">
        <v>47</v>
      </c>
      <c r="AI5721" t="s">
        <v>52</v>
      </c>
      <c r="AJ5721">
        <v>100</v>
      </c>
      <c r="AK5721">
        <v>360</v>
      </c>
      <c r="AL5721">
        <v>7.6399999999999996E-2</v>
      </c>
      <c r="AM5721">
        <v>0.93600000000000005</v>
      </c>
      <c r="AN5721">
        <v>0.9546</v>
      </c>
      <c r="AO5721">
        <f>Data[[#This Row],[labeller_confidence_score]]-Data[[#This Row],[cytodiffusion_classification_confidence]]</f>
        <v>1.859999999999995E-2</v>
      </c>
    </row>
    <row r="5722" spans="1:41" x14ac:dyDescent="0.3">
      <c r="A5722" t="s">
        <v>5795</v>
      </c>
      <c r="B5722" t="s">
        <v>62</v>
      </c>
      <c r="C5722">
        <v>0</v>
      </c>
      <c r="D5722" t="s">
        <v>50</v>
      </c>
      <c r="E5722">
        <v>7.74</v>
      </c>
      <c r="F5722">
        <v>79.7</v>
      </c>
      <c r="G5722">
        <v>0.82799999999999996</v>
      </c>
      <c r="H5722">
        <v>0.19800000000000001</v>
      </c>
      <c r="I5722">
        <f>Data[[#This Row],[nucleus_area_pct]]/Data[[#This Row],[cytoplasm_ratio]]</f>
        <v>402.52525252525254</v>
      </c>
      <c r="J5722">
        <v>0.81200000000000006</v>
      </c>
      <c r="K5722">
        <v>0.28199999999999997</v>
      </c>
      <c r="L5722">
        <v>1.06</v>
      </c>
      <c r="M5722">
        <v>1.1000000000000001</v>
      </c>
      <c r="N5722">
        <v>0.97199999999999998</v>
      </c>
      <c r="O5722">
        <v>221</v>
      </c>
      <c r="P5722">
        <v>45</v>
      </c>
      <c r="Q5722">
        <v>206</v>
      </c>
      <c r="R5722">
        <v>130</v>
      </c>
      <c r="S5722">
        <v>190</v>
      </c>
      <c r="T5722">
        <f>(Data[[#This Row],[mean_r]]/256)*100</f>
        <v>80.46875</v>
      </c>
      <c r="U5722">
        <f>(Data[[#This Row],[mean_g]]/256)*100</f>
        <v>50.78125</v>
      </c>
      <c r="V5722">
        <f>(Data[[#This Row],[mean_b]]/256)*100</f>
        <v>74.21875</v>
      </c>
      <c r="W5722">
        <v>0.68600000000000005</v>
      </c>
      <c r="X5722" t="s">
        <v>39</v>
      </c>
      <c r="Y5722" t="s">
        <v>45</v>
      </c>
      <c r="Z5722">
        <v>7899</v>
      </c>
      <c r="AA5722">
        <v>4.41</v>
      </c>
      <c r="AB5722">
        <v>14</v>
      </c>
      <c r="AC5722">
        <v>42</v>
      </c>
      <c r="AD5722">
        <v>236247</v>
      </c>
      <c r="AE5722">
        <v>87.7</v>
      </c>
      <c r="AF5722">
        <v>34.200000000000003</v>
      </c>
      <c r="AG5722" t="s">
        <v>64</v>
      </c>
      <c r="AH5722" t="s">
        <v>68</v>
      </c>
      <c r="AI5722" t="s">
        <v>43</v>
      </c>
      <c r="AJ5722">
        <v>100</v>
      </c>
      <c r="AK5722">
        <v>512</v>
      </c>
      <c r="AL5722">
        <v>0.13719999999999999</v>
      </c>
      <c r="AM5722">
        <v>0.91290000000000004</v>
      </c>
      <c r="AN5722">
        <v>0.99829999999999997</v>
      </c>
      <c r="AO5722">
        <f>Data[[#This Row],[labeller_confidence_score]]-Data[[#This Row],[cytodiffusion_classification_confidence]]</f>
        <v>8.539999999999992E-2</v>
      </c>
    </row>
    <row r="5723" spans="1:41" x14ac:dyDescent="0.3">
      <c r="A5723" t="s">
        <v>5796</v>
      </c>
      <c r="B5723" t="s">
        <v>89</v>
      </c>
      <c r="C5723">
        <v>1</v>
      </c>
      <c r="D5723" t="s">
        <v>38</v>
      </c>
      <c r="E5723">
        <v>14.11</v>
      </c>
      <c r="F5723">
        <v>59.2</v>
      </c>
      <c r="G5723">
        <v>0.53300000000000003</v>
      </c>
      <c r="H5723">
        <v>0.442</v>
      </c>
      <c r="I5723">
        <f>Data[[#This Row],[nucleus_area_pct]]/Data[[#This Row],[cytoplasm_ratio]]</f>
        <v>133.93665158371041</v>
      </c>
      <c r="J5723">
        <v>0.75</v>
      </c>
      <c r="K5723">
        <v>0.437</v>
      </c>
      <c r="L5723">
        <v>4.21</v>
      </c>
      <c r="M5723">
        <v>3.6</v>
      </c>
      <c r="N5723">
        <v>0.80600000000000005</v>
      </c>
      <c r="O5723">
        <v>468</v>
      </c>
      <c r="P5723">
        <v>91</v>
      </c>
      <c r="Q5723">
        <v>190</v>
      </c>
      <c r="R5723">
        <v>153</v>
      </c>
      <c r="S5723">
        <v>186</v>
      </c>
      <c r="T5723">
        <f>(Data[[#This Row],[mean_r]]/256)*100</f>
        <v>74.21875</v>
      </c>
      <c r="U5723">
        <f>(Data[[#This Row],[mean_g]]/256)*100</f>
        <v>59.765625</v>
      </c>
      <c r="V5723">
        <f>(Data[[#This Row],[mean_b]]/256)*100</f>
        <v>72.65625</v>
      </c>
      <c r="W5723">
        <v>0.8</v>
      </c>
      <c r="X5723" t="s">
        <v>51</v>
      </c>
      <c r="Y5723" t="s">
        <v>45</v>
      </c>
      <c r="Z5723">
        <v>6538</v>
      </c>
      <c r="AA5723">
        <v>3.62</v>
      </c>
      <c r="AB5723">
        <v>11</v>
      </c>
      <c r="AC5723">
        <v>46.4</v>
      </c>
      <c r="AD5723">
        <v>266779</v>
      </c>
      <c r="AE5723">
        <v>104.5</v>
      </c>
      <c r="AF5723">
        <v>33</v>
      </c>
      <c r="AG5723" t="s">
        <v>46</v>
      </c>
      <c r="AH5723" t="s">
        <v>42</v>
      </c>
      <c r="AI5723" t="s">
        <v>56</v>
      </c>
      <c r="AJ5723">
        <v>60</v>
      </c>
      <c r="AK5723">
        <v>224</v>
      </c>
      <c r="AL5723">
        <v>1</v>
      </c>
      <c r="AM5723">
        <v>0.86929999999999996</v>
      </c>
      <c r="AN5723">
        <v>0.75380000000000003</v>
      </c>
      <c r="AO5723">
        <f>Data[[#This Row],[labeller_confidence_score]]-Data[[#This Row],[cytodiffusion_classification_confidence]]</f>
        <v>-0.11549999999999994</v>
      </c>
    </row>
    <row r="5724" spans="1:41" x14ac:dyDescent="0.3">
      <c r="A5724" t="s">
        <v>5797</v>
      </c>
      <c r="B5724" t="s">
        <v>67</v>
      </c>
      <c r="C5724">
        <v>1</v>
      </c>
      <c r="D5724" t="s">
        <v>67</v>
      </c>
      <c r="E5724">
        <v>6.16</v>
      </c>
      <c r="F5724">
        <v>41.4</v>
      </c>
      <c r="G5724">
        <v>0.56100000000000005</v>
      </c>
      <c r="H5724">
        <v>0.89400000000000002</v>
      </c>
      <c r="I5724">
        <f>Data[[#This Row],[nucleus_area_pct]]/Data[[#This Row],[cytoplasm_ratio]]</f>
        <v>46.308724832214764</v>
      </c>
      <c r="J5724">
        <v>0.76600000000000001</v>
      </c>
      <c r="K5724">
        <v>0.61499999999999999</v>
      </c>
      <c r="L5724">
        <v>0.43</v>
      </c>
      <c r="M5724">
        <v>2.5</v>
      </c>
      <c r="N5724">
        <v>0.60899999999999999</v>
      </c>
      <c r="O5724">
        <v>100</v>
      </c>
      <c r="P5724">
        <v>30</v>
      </c>
      <c r="Q5724">
        <v>190</v>
      </c>
      <c r="R5724">
        <v>149</v>
      </c>
      <c r="S5724">
        <v>185</v>
      </c>
      <c r="T5724">
        <f>(Data[[#This Row],[mean_r]]/256)*100</f>
        <v>74.21875</v>
      </c>
      <c r="U5724">
        <f>(Data[[#This Row],[mean_g]]/256)*100</f>
        <v>58.203125</v>
      </c>
      <c r="V5724">
        <f>(Data[[#This Row],[mean_b]]/256)*100</f>
        <v>72.265625</v>
      </c>
      <c r="W5724">
        <v>0.626</v>
      </c>
      <c r="X5724" t="s">
        <v>51</v>
      </c>
      <c r="Y5724" t="s">
        <v>45</v>
      </c>
      <c r="Z5724">
        <v>9603</v>
      </c>
      <c r="AA5724">
        <v>5.33</v>
      </c>
      <c r="AB5724">
        <v>13</v>
      </c>
      <c r="AC5724">
        <v>46.7</v>
      </c>
      <c r="AD5724">
        <v>239673</v>
      </c>
      <c r="AE5724">
        <v>90.9</v>
      </c>
      <c r="AF5724">
        <v>32.9</v>
      </c>
      <c r="AG5724" t="s">
        <v>41</v>
      </c>
      <c r="AH5724" t="s">
        <v>68</v>
      </c>
      <c r="AI5724" t="s">
        <v>56</v>
      </c>
      <c r="AJ5724">
        <v>40</v>
      </c>
      <c r="AK5724">
        <v>512</v>
      </c>
      <c r="AL5724">
        <v>0.91</v>
      </c>
      <c r="AM5724">
        <v>0.68400000000000005</v>
      </c>
      <c r="AN5724">
        <v>0.88170000000000004</v>
      </c>
      <c r="AO5724">
        <f>Data[[#This Row],[labeller_confidence_score]]-Data[[#This Row],[cytodiffusion_classification_confidence]]</f>
        <v>0.19769999999999999</v>
      </c>
    </row>
    <row r="5725" spans="1:41" x14ac:dyDescent="0.3">
      <c r="A5725" t="s">
        <v>5798</v>
      </c>
      <c r="B5725" t="s">
        <v>67</v>
      </c>
      <c r="C5725">
        <v>1</v>
      </c>
      <c r="D5725" t="s">
        <v>67</v>
      </c>
      <c r="E5725">
        <v>7.32</v>
      </c>
      <c r="F5725">
        <v>36.200000000000003</v>
      </c>
      <c r="G5725">
        <v>0.19400000000000001</v>
      </c>
      <c r="H5725">
        <v>0.81699999999999995</v>
      </c>
      <c r="I5725">
        <f>Data[[#This Row],[nucleus_area_pct]]/Data[[#This Row],[cytoplasm_ratio]]</f>
        <v>44.308445532435748</v>
      </c>
      <c r="J5725">
        <v>0.63500000000000001</v>
      </c>
      <c r="K5725">
        <v>0.48699999999999999</v>
      </c>
      <c r="L5725">
        <v>2.0299999999999998</v>
      </c>
      <c r="M5725">
        <v>1.5</v>
      </c>
      <c r="N5725">
        <v>0.65800000000000003</v>
      </c>
      <c r="O5725">
        <v>305</v>
      </c>
      <c r="P5725">
        <v>57</v>
      </c>
      <c r="Q5725">
        <v>217</v>
      </c>
      <c r="R5725">
        <v>148</v>
      </c>
      <c r="S5725">
        <v>221</v>
      </c>
      <c r="T5725">
        <f>(Data[[#This Row],[mean_r]]/256)*100</f>
        <v>84.765625</v>
      </c>
      <c r="U5725">
        <f>(Data[[#This Row],[mean_g]]/256)*100</f>
        <v>57.8125</v>
      </c>
      <c r="V5725">
        <f>(Data[[#This Row],[mean_b]]/256)*100</f>
        <v>86.328125</v>
      </c>
      <c r="W5725">
        <v>0.68</v>
      </c>
      <c r="X5725" t="s">
        <v>51</v>
      </c>
      <c r="Y5725" t="s">
        <v>40</v>
      </c>
      <c r="Z5725">
        <v>4726</v>
      </c>
      <c r="AA5725">
        <v>5.01</v>
      </c>
      <c r="AB5725">
        <v>13.8</v>
      </c>
      <c r="AC5725">
        <v>41</v>
      </c>
      <c r="AD5725">
        <v>200411</v>
      </c>
      <c r="AE5725">
        <v>78.2</v>
      </c>
      <c r="AF5725">
        <v>35.200000000000003</v>
      </c>
      <c r="AG5725" t="s">
        <v>41</v>
      </c>
      <c r="AH5725" t="s">
        <v>42</v>
      </c>
      <c r="AI5725" t="s">
        <v>56</v>
      </c>
      <c r="AJ5725">
        <v>40</v>
      </c>
      <c r="AK5725">
        <v>256</v>
      </c>
      <c r="AL5725">
        <v>0.8226</v>
      </c>
      <c r="AM5725">
        <v>0.55869999999999997</v>
      </c>
      <c r="AN5725">
        <v>0.80230000000000001</v>
      </c>
      <c r="AO5725">
        <f>Data[[#This Row],[labeller_confidence_score]]-Data[[#This Row],[cytodiffusion_classification_confidence]]</f>
        <v>0.24360000000000004</v>
      </c>
    </row>
    <row r="5726" spans="1:41" x14ac:dyDescent="0.3">
      <c r="A5726" t="s">
        <v>5799</v>
      </c>
      <c r="B5726" t="s">
        <v>54</v>
      </c>
      <c r="C5726">
        <v>0</v>
      </c>
      <c r="D5726" t="s">
        <v>54</v>
      </c>
      <c r="E5726">
        <v>8.41</v>
      </c>
      <c r="F5726">
        <v>0</v>
      </c>
      <c r="G5726">
        <v>0</v>
      </c>
      <c r="H5726">
        <v>1</v>
      </c>
      <c r="I5726">
        <f>Data[[#This Row],[nucleus_area_pct]]/Data[[#This Row],[cytoplasm_ratio]]</f>
        <v>0</v>
      </c>
      <c r="J5726">
        <v>0.90900000000000003</v>
      </c>
      <c r="K5726">
        <v>0.184</v>
      </c>
      <c r="L5726">
        <v>0.35</v>
      </c>
      <c r="M5726">
        <v>1</v>
      </c>
      <c r="N5726">
        <v>0.96499999999999997</v>
      </c>
      <c r="O5726">
        <v>173</v>
      </c>
      <c r="P5726">
        <v>58</v>
      </c>
      <c r="Q5726">
        <v>227</v>
      </c>
      <c r="R5726">
        <v>128</v>
      </c>
      <c r="S5726">
        <v>134</v>
      </c>
      <c r="T5726">
        <f>(Data[[#This Row],[mean_r]]/256)*100</f>
        <v>88.671875</v>
      </c>
      <c r="U5726">
        <f>(Data[[#This Row],[mean_g]]/256)*100</f>
        <v>50</v>
      </c>
      <c r="V5726">
        <f>(Data[[#This Row],[mean_b]]/256)*100</f>
        <v>52.34375</v>
      </c>
      <c r="W5726">
        <v>0.46200000000000002</v>
      </c>
      <c r="X5726" t="s">
        <v>51</v>
      </c>
      <c r="Y5726" t="s">
        <v>45</v>
      </c>
      <c r="Z5726">
        <v>6921</v>
      </c>
      <c r="AA5726">
        <v>5</v>
      </c>
      <c r="AB5726">
        <v>15</v>
      </c>
      <c r="AC5726">
        <v>35.799999999999997</v>
      </c>
      <c r="AD5726">
        <v>205504</v>
      </c>
      <c r="AE5726">
        <v>96.5</v>
      </c>
      <c r="AF5726">
        <v>35</v>
      </c>
      <c r="AG5726" t="s">
        <v>46</v>
      </c>
      <c r="AH5726" t="s">
        <v>47</v>
      </c>
      <c r="AI5726" t="s">
        <v>56</v>
      </c>
      <c r="AJ5726">
        <v>100</v>
      </c>
      <c r="AK5726">
        <v>224</v>
      </c>
      <c r="AL5726">
        <v>0.1101</v>
      </c>
      <c r="AM5726">
        <v>0.89829999999999999</v>
      </c>
      <c r="AN5726">
        <v>0.83730000000000004</v>
      </c>
      <c r="AO5726">
        <f>Data[[#This Row],[labeller_confidence_score]]-Data[[#This Row],[cytodiffusion_classification_confidence]]</f>
        <v>-6.0999999999999943E-2</v>
      </c>
    </row>
    <row r="5727" spans="1:41" x14ac:dyDescent="0.3">
      <c r="A5727" t="s">
        <v>5800</v>
      </c>
      <c r="B5727" t="s">
        <v>110</v>
      </c>
      <c r="C5727">
        <v>1</v>
      </c>
      <c r="D5727" t="s">
        <v>104</v>
      </c>
      <c r="E5727">
        <v>8.66</v>
      </c>
      <c r="F5727">
        <v>0</v>
      </c>
      <c r="G5727">
        <v>0</v>
      </c>
      <c r="H5727">
        <v>1</v>
      </c>
      <c r="I5727">
        <f>Data[[#This Row],[nucleus_area_pct]]/Data[[#This Row],[cytoplasm_ratio]]</f>
        <v>0</v>
      </c>
      <c r="J5727">
        <v>0.81</v>
      </c>
      <c r="K5727">
        <v>0.223</v>
      </c>
      <c r="L5727">
        <v>0.81</v>
      </c>
      <c r="M5727">
        <v>1</v>
      </c>
      <c r="N5727">
        <v>0.91</v>
      </c>
      <c r="O5727">
        <v>214</v>
      </c>
      <c r="P5727">
        <v>54</v>
      </c>
      <c r="Q5727">
        <v>225</v>
      </c>
      <c r="R5727">
        <v>119</v>
      </c>
      <c r="S5727">
        <v>120</v>
      </c>
      <c r="T5727">
        <f>(Data[[#This Row],[mean_r]]/256)*100</f>
        <v>87.890625</v>
      </c>
      <c r="U5727">
        <f>(Data[[#This Row],[mean_g]]/256)*100</f>
        <v>46.484375</v>
      </c>
      <c r="V5727">
        <f>(Data[[#This Row],[mean_b]]/256)*100</f>
        <v>46.875</v>
      </c>
      <c r="W5727">
        <v>0.45200000000000001</v>
      </c>
      <c r="X5727" t="s">
        <v>39</v>
      </c>
      <c r="Y5727" t="s">
        <v>45</v>
      </c>
      <c r="Z5727">
        <v>1000</v>
      </c>
      <c r="AA5727">
        <v>4.8</v>
      </c>
      <c r="AB5727">
        <v>16.5</v>
      </c>
      <c r="AC5727">
        <v>45.7</v>
      </c>
      <c r="AD5727">
        <v>200834</v>
      </c>
      <c r="AE5727">
        <v>90.5</v>
      </c>
      <c r="AF5727">
        <v>35.700000000000003</v>
      </c>
      <c r="AG5727" t="s">
        <v>64</v>
      </c>
      <c r="AH5727" t="s">
        <v>68</v>
      </c>
      <c r="AI5727" t="s">
        <v>43</v>
      </c>
      <c r="AJ5727">
        <v>40</v>
      </c>
      <c r="AK5727">
        <v>360</v>
      </c>
      <c r="AL5727">
        <v>0.83409999999999995</v>
      </c>
      <c r="AM5727">
        <v>0.54279999999999995</v>
      </c>
      <c r="AN5727">
        <v>0.82709999999999995</v>
      </c>
      <c r="AO5727">
        <f>Data[[#This Row],[labeller_confidence_score]]-Data[[#This Row],[cytodiffusion_classification_confidence]]</f>
        <v>0.2843</v>
      </c>
    </row>
    <row r="5728" spans="1:41" x14ac:dyDescent="0.3">
      <c r="A5728" t="s">
        <v>5801</v>
      </c>
      <c r="B5728" t="s">
        <v>120</v>
      </c>
      <c r="C5728">
        <v>1</v>
      </c>
      <c r="D5728" t="s">
        <v>104</v>
      </c>
      <c r="E5728">
        <v>7.19</v>
      </c>
      <c r="F5728">
        <v>0</v>
      </c>
      <c r="G5728">
        <v>0</v>
      </c>
      <c r="H5728">
        <v>1</v>
      </c>
      <c r="I5728">
        <f>Data[[#This Row],[nucleus_area_pct]]/Data[[#This Row],[cytoplasm_ratio]]</f>
        <v>0</v>
      </c>
      <c r="J5728">
        <v>0.998</v>
      </c>
      <c r="K5728">
        <v>0.128</v>
      </c>
      <c r="L5728">
        <v>0.78</v>
      </c>
      <c r="M5728">
        <v>1</v>
      </c>
      <c r="N5728">
        <v>1</v>
      </c>
      <c r="O5728">
        <v>155</v>
      </c>
      <c r="P5728">
        <v>39</v>
      </c>
      <c r="Q5728">
        <v>230</v>
      </c>
      <c r="R5728">
        <v>123</v>
      </c>
      <c r="S5728">
        <v>131</v>
      </c>
      <c r="T5728">
        <f>(Data[[#This Row],[mean_r]]/256)*100</f>
        <v>89.84375</v>
      </c>
      <c r="U5728">
        <f>(Data[[#This Row],[mean_g]]/256)*100</f>
        <v>48.046875</v>
      </c>
      <c r="V5728">
        <f>(Data[[#This Row],[mean_b]]/256)*100</f>
        <v>51.171875</v>
      </c>
      <c r="W5728">
        <v>0.51900000000000002</v>
      </c>
      <c r="X5728" t="s">
        <v>51</v>
      </c>
      <c r="Y5728" t="s">
        <v>45</v>
      </c>
      <c r="Z5728">
        <v>7120</v>
      </c>
      <c r="AA5728">
        <v>3.9</v>
      </c>
      <c r="AB5728">
        <v>10.199999999999999</v>
      </c>
      <c r="AC5728">
        <v>36.5</v>
      </c>
      <c r="AD5728">
        <v>329342</v>
      </c>
      <c r="AE5728">
        <v>93.2</v>
      </c>
      <c r="AF5728">
        <v>34</v>
      </c>
      <c r="AG5728" t="s">
        <v>46</v>
      </c>
      <c r="AH5728" t="s">
        <v>47</v>
      </c>
      <c r="AI5728" t="s">
        <v>52</v>
      </c>
      <c r="AJ5728">
        <v>100</v>
      </c>
      <c r="AK5728">
        <v>360</v>
      </c>
      <c r="AL5728">
        <v>0.78949999999999998</v>
      </c>
      <c r="AM5728">
        <v>0.80659999999999998</v>
      </c>
      <c r="AN5728">
        <v>0.77869999999999995</v>
      </c>
      <c r="AO5728">
        <f>Data[[#This Row],[labeller_confidence_score]]-Data[[#This Row],[cytodiffusion_classification_confidence]]</f>
        <v>-2.7900000000000036E-2</v>
      </c>
    </row>
    <row r="5729" spans="1:41" x14ac:dyDescent="0.3">
      <c r="A5729" t="s">
        <v>5802</v>
      </c>
      <c r="B5729" t="s">
        <v>85</v>
      </c>
      <c r="C5729">
        <v>0</v>
      </c>
      <c r="D5729" t="s">
        <v>50</v>
      </c>
      <c r="E5729">
        <v>10.32</v>
      </c>
      <c r="F5729">
        <v>56.9</v>
      </c>
      <c r="G5729">
        <v>0.67400000000000004</v>
      </c>
      <c r="H5729">
        <v>0.39500000000000002</v>
      </c>
      <c r="I5729">
        <f>Data[[#This Row],[nucleus_area_pct]]/Data[[#This Row],[cytoplasm_ratio]]</f>
        <v>144.0506329113924</v>
      </c>
      <c r="J5729">
        <v>0.63300000000000001</v>
      </c>
      <c r="K5729">
        <v>0.34899999999999998</v>
      </c>
      <c r="L5729">
        <v>4.78</v>
      </c>
      <c r="M5729">
        <v>1.8</v>
      </c>
      <c r="N5729">
        <v>0.73199999999999998</v>
      </c>
      <c r="O5729">
        <v>392</v>
      </c>
      <c r="P5729">
        <v>72</v>
      </c>
      <c r="Q5729">
        <v>187</v>
      </c>
      <c r="R5729">
        <v>141</v>
      </c>
      <c r="S5729">
        <v>199</v>
      </c>
      <c r="T5729">
        <f>(Data[[#This Row],[mean_r]]/256)*100</f>
        <v>73.046875</v>
      </c>
      <c r="U5729">
        <f>(Data[[#This Row],[mean_g]]/256)*100</f>
        <v>55.078125</v>
      </c>
      <c r="V5729">
        <f>(Data[[#This Row],[mean_b]]/256)*100</f>
        <v>77.734375</v>
      </c>
      <c r="W5729">
        <v>0.751</v>
      </c>
      <c r="X5729" t="s">
        <v>51</v>
      </c>
      <c r="Y5729" t="s">
        <v>40</v>
      </c>
      <c r="Z5729">
        <v>8701</v>
      </c>
      <c r="AA5729">
        <v>4.6500000000000004</v>
      </c>
      <c r="AB5729">
        <v>12.7</v>
      </c>
      <c r="AC5729">
        <v>40.200000000000003</v>
      </c>
      <c r="AD5729">
        <v>351358</v>
      </c>
      <c r="AE5729">
        <v>94.6</v>
      </c>
      <c r="AF5729">
        <v>34.9</v>
      </c>
      <c r="AG5729" t="s">
        <v>41</v>
      </c>
      <c r="AH5729" t="s">
        <v>68</v>
      </c>
      <c r="AI5729" t="s">
        <v>52</v>
      </c>
      <c r="AJ5729">
        <v>100</v>
      </c>
      <c r="AK5729">
        <v>256</v>
      </c>
      <c r="AL5729">
        <v>0.1031</v>
      </c>
      <c r="AM5729">
        <v>0.90210000000000001</v>
      </c>
      <c r="AN5729">
        <v>0.90849999999999997</v>
      </c>
      <c r="AO5729">
        <f>Data[[#This Row],[labeller_confidence_score]]-Data[[#This Row],[cytodiffusion_classification_confidence]]</f>
        <v>6.3999999999999613E-3</v>
      </c>
    </row>
    <row r="5730" spans="1:41" x14ac:dyDescent="0.3">
      <c r="A5730" t="s">
        <v>5803</v>
      </c>
      <c r="B5730" t="s">
        <v>54</v>
      </c>
      <c r="C5730">
        <v>0</v>
      </c>
      <c r="D5730" t="s">
        <v>54</v>
      </c>
      <c r="E5730">
        <v>8.1300000000000008</v>
      </c>
      <c r="F5730">
        <v>0</v>
      </c>
      <c r="G5730">
        <v>0</v>
      </c>
      <c r="H5730">
        <v>1</v>
      </c>
      <c r="I5730">
        <f>Data[[#This Row],[nucleus_area_pct]]/Data[[#This Row],[cytoplasm_ratio]]</f>
        <v>0</v>
      </c>
      <c r="J5730">
        <v>0.94499999999999995</v>
      </c>
      <c r="K5730">
        <v>0.11700000000000001</v>
      </c>
      <c r="L5730">
        <v>0.25</v>
      </c>
      <c r="M5730">
        <v>1</v>
      </c>
      <c r="N5730">
        <v>0.94399999999999995</v>
      </c>
      <c r="O5730">
        <v>202</v>
      </c>
      <c r="P5730">
        <v>49</v>
      </c>
      <c r="Q5730">
        <v>233</v>
      </c>
      <c r="R5730">
        <v>131</v>
      </c>
      <c r="S5730">
        <v>130</v>
      </c>
      <c r="T5730">
        <f>(Data[[#This Row],[mean_r]]/256)*100</f>
        <v>91.015625</v>
      </c>
      <c r="U5730">
        <f>(Data[[#This Row],[mean_g]]/256)*100</f>
        <v>51.171875</v>
      </c>
      <c r="V5730">
        <f>(Data[[#This Row],[mean_b]]/256)*100</f>
        <v>50.78125</v>
      </c>
      <c r="W5730">
        <v>0.53300000000000003</v>
      </c>
      <c r="X5730" t="s">
        <v>63</v>
      </c>
      <c r="Y5730" t="s">
        <v>45</v>
      </c>
      <c r="Z5730">
        <v>3619</v>
      </c>
      <c r="AA5730">
        <v>4.8600000000000003</v>
      </c>
      <c r="AB5730">
        <v>14.2</v>
      </c>
      <c r="AC5730">
        <v>43.9</v>
      </c>
      <c r="AD5730">
        <v>312427</v>
      </c>
      <c r="AE5730">
        <v>76.3</v>
      </c>
      <c r="AF5730">
        <v>34</v>
      </c>
      <c r="AG5730" t="s">
        <v>46</v>
      </c>
      <c r="AH5730" t="s">
        <v>42</v>
      </c>
      <c r="AI5730" t="s">
        <v>52</v>
      </c>
      <c r="AJ5730">
        <v>100</v>
      </c>
      <c r="AK5730">
        <v>224</v>
      </c>
      <c r="AL5730">
        <v>7.7399999999999997E-2</v>
      </c>
      <c r="AM5730">
        <v>0.92530000000000001</v>
      </c>
      <c r="AN5730">
        <v>0.82540000000000002</v>
      </c>
      <c r="AO5730">
        <f>Data[[#This Row],[labeller_confidence_score]]-Data[[#This Row],[cytodiffusion_classification_confidence]]</f>
        <v>-9.9899999999999989E-2</v>
      </c>
    </row>
    <row r="5731" spans="1:41" x14ac:dyDescent="0.3">
      <c r="A5731" t="s">
        <v>5804</v>
      </c>
      <c r="B5731" t="s">
        <v>62</v>
      </c>
      <c r="C5731">
        <v>0</v>
      </c>
      <c r="D5731" t="s">
        <v>50</v>
      </c>
      <c r="E5731">
        <v>10.88</v>
      </c>
      <c r="F5731">
        <v>73.099999999999994</v>
      </c>
      <c r="G5731">
        <v>0.72099999999999997</v>
      </c>
      <c r="H5731">
        <v>0.17799999999999999</v>
      </c>
      <c r="I5731">
        <f>Data[[#This Row],[nucleus_area_pct]]/Data[[#This Row],[cytoplasm_ratio]]</f>
        <v>410.67415730337075</v>
      </c>
      <c r="J5731">
        <v>0.84799999999999998</v>
      </c>
      <c r="K5731">
        <v>0.25</v>
      </c>
      <c r="L5731">
        <v>1.19</v>
      </c>
      <c r="M5731">
        <v>1</v>
      </c>
      <c r="N5731">
        <v>0.85299999999999998</v>
      </c>
      <c r="O5731">
        <v>274</v>
      </c>
      <c r="P5731">
        <v>58</v>
      </c>
      <c r="Q5731">
        <v>214</v>
      </c>
      <c r="R5731">
        <v>157</v>
      </c>
      <c r="S5731">
        <v>199</v>
      </c>
      <c r="T5731">
        <f>(Data[[#This Row],[mean_r]]/256)*100</f>
        <v>83.59375</v>
      </c>
      <c r="U5731">
        <f>(Data[[#This Row],[mean_g]]/256)*100</f>
        <v>61.328125</v>
      </c>
      <c r="V5731">
        <f>(Data[[#This Row],[mean_b]]/256)*100</f>
        <v>77.734375</v>
      </c>
      <c r="W5731">
        <v>0.83799999999999997</v>
      </c>
      <c r="X5731" t="s">
        <v>63</v>
      </c>
      <c r="Y5731" t="s">
        <v>40</v>
      </c>
      <c r="Z5731">
        <v>4099</v>
      </c>
      <c r="AA5731">
        <v>4.22</v>
      </c>
      <c r="AB5731">
        <v>13.2</v>
      </c>
      <c r="AC5731">
        <v>30</v>
      </c>
      <c r="AD5731">
        <v>336560</v>
      </c>
      <c r="AE5731">
        <v>85.6</v>
      </c>
      <c r="AF5731">
        <v>34.4</v>
      </c>
      <c r="AG5731" t="s">
        <v>64</v>
      </c>
      <c r="AH5731" t="s">
        <v>47</v>
      </c>
      <c r="AI5731" t="s">
        <v>56</v>
      </c>
      <c r="AJ5731">
        <v>100</v>
      </c>
      <c r="AK5731">
        <v>512</v>
      </c>
      <c r="AL5731">
        <v>0.1183</v>
      </c>
      <c r="AM5731">
        <v>0.97030000000000005</v>
      </c>
      <c r="AN5731">
        <v>0.88049999999999995</v>
      </c>
      <c r="AO5731">
        <f>Data[[#This Row],[labeller_confidence_score]]-Data[[#This Row],[cytodiffusion_classification_confidence]]</f>
        <v>-8.9800000000000102E-2</v>
      </c>
    </row>
    <row r="5732" spans="1:41" x14ac:dyDescent="0.3">
      <c r="A5732" t="s">
        <v>5805</v>
      </c>
      <c r="B5732" t="s">
        <v>85</v>
      </c>
      <c r="C5732">
        <v>0</v>
      </c>
      <c r="D5732" t="s">
        <v>50</v>
      </c>
      <c r="E5732">
        <v>11.88</v>
      </c>
      <c r="F5732">
        <v>52.5</v>
      </c>
      <c r="G5732">
        <v>0.55800000000000005</v>
      </c>
      <c r="H5732">
        <v>0.35599999999999998</v>
      </c>
      <c r="I5732">
        <f>Data[[#This Row],[nucleus_area_pct]]/Data[[#This Row],[cytoplasm_ratio]]</f>
        <v>147.47191011235955</v>
      </c>
      <c r="J5732">
        <v>0.64800000000000002</v>
      </c>
      <c r="K5732">
        <v>0.26</v>
      </c>
      <c r="L5732">
        <v>3.61</v>
      </c>
      <c r="M5732">
        <v>2.1</v>
      </c>
      <c r="N5732">
        <v>0.71199999999999997</v>
      </c>
      <c r="O5732">
        <v>327</v>
      </c>
      <c r="P5732">
        <v>62</v>
      </c>
      <c r="Q5732">
        <v>176</v>
      </c>
      <c r="R5732">
        <v>136</v>
      </c>
      <c r="S5732">
        <v>180</v>
      </c>
      <c r="T5732">
        <f>(Data[[#This Row],[mean_r]]/256)*100</f>
        <v>68.75</v>
      </c>
      <c r="U5732">
        <f>(Data[[#This Row],[mean_g]]/256)*100</f>
        <v>53.125</v>
      </c>
      <c r="V5732">
        <f>(Data[[#This Row],[mean_b]]/256)*100</f>
        <v>70.3125</v>
      </c>
      <c r="W5732">
        <v>0.81899999999999995</v>
      </c>
      <c r="X5732" t="s">
        <v>63</v>
      </c>
      <c r="Y5732" t="s">
        <v>45</v>
      </c>
      <c r="Z5732">
        <v>7697</v>
      </c>
      <c r="AA5732">
        <v>4.83</v>
      </c>
      <c r="AB5732">
        <v>11</v>
      </c>
      <c r="AC5732">
        <v>43.3</v>
      </c>
      <c r="AD5732">
        <v>108062</v>
      </c>
      <c r="AE5732">
        <v>76.400000000000006</v>
      </c>
      <c r="AF5732">
        <v>32.299999999999997</v>
      </c>
      <c r="AG5732" t="s">
        <v>41</v>
      </c>
      <c r="AH5732" t="s">
        <v>68</v>
      </c>
      <c r="AI5732" t="s">
        <v>56</v>
      </c>
      <c r="AJ5732">
        <v>60</v>
      </c>
      <c r="AK5732">
        <v>256</v>
      </c>
      <c r="AL5732">
        <v>0.15709999999999999</v>
      </c>
      <c r="AM5732">
        <v>1</v>
      </c>
      <c r="AN5732">
        <v>0.90280000000000005</v>
      </c>
      <c r="AO5732">
        <f>Data[[#This Row],[labeller_confidence_score]]-Data[[#This Row],[cytodiffusion_classification_confidence]]</f>
        <v>-9.7199999999999953E-2</v>
      </c>
    </row>
    <row r="5733" spans="1:41" x14ac:dyDescent="0.3">
      <c r="A5733" t="s">
        <v>5806</v>
      </c>
      <c r="B5733" t="s">
        <v>87</v>
      </c>
      <c r="C5733">
        <v>0</v>
      </c>
      <c r="D5733" t="s">
        <v>50</v>
      </c>
      <c r="E5733">
        <v>15.35</v>
      </c>
      <c r="F5733">
        <v>41.4</v>
      </c>
      <c r="G5733">
        <v>0.49199999999999999</v>
      </c>
      <c r="H5733">
        <v>0.499</v>
      </c>
      <c r="I5733">
        <f>Data[[#This Row],[nucleus_area_pct]]/Data[[#This Row],[cytoplasm_ratio]]</f>
        <v>82.965931863727448</v>
      </c>
      <c r="J5733">
        <v>0.65</v>
      </c>
      <c r="K5733">
        <v>0.32700000000000001</v>
      </c>
      <c r="L5733">
        <v>4.5599999999999996</v>
      </c>
      <c r="M5733">
        <v>2.2000000000000002</v>
      </c>
      <c r="N5733">
        <v>0.81</v>
      </c>
      <c r="O5733">
        <v>499</v>
      </c>
      <c r="P5733">
        <v>75</v>
      </c>
      <c r="Q5733">
        <v>224</v>
      </c>
      <c r="R5733">
        <v>151</v>
      </c>
      <c r="S5733">
        <v>175</v>
      </c>
      <c r="T5733">
        <f>(Data[[#This Row],[mean_r]]/256)*100</f>
        <v>87.5</v>
      </c>
      <c r="U5733">
        <f>(Data[[#This Row],[mean_g]]/256)*100</f>
        <v>58.984375</v>
      </c>
      <c r="V5733">
        <f>(Data[[#This Row],[mean_b]]/256)*100</f>
        <v>68.359375</v>
      </c>
      <c r="W5733">
        <v>0.66300000000000003</v>
      </c>
      <c r="X5733" t="s">
        <v>39</v>
      </c>
      <c r="Y5733" t="s">
        <v>40</v>
      </c>
      <c r="Z5733">
        <v>4840</v>
      </c>
      <c r="AA5733">
        <v>5.59</v>
      </c>
      <c r="AB5733">
        <v>10.9</v>
      </c>
      <c r="AC5733">
        <v>38.1</v>
      </c>
      <c r="AD5733">
        <v>341590</v>
      </c>
      <c r="AE5733">
        <v>79.900000000000006</v>
      </c>
      <c r="AF5733">
        <v>34.4</v>
      </c>
      <c r="AG5733" t="s">
        <v>64</v>
      </c>
      <c r="AH5733" t="s">
        <v>68</v>
      </c>
      <c r="AI5733" t="s">
        <v>56</v>
      </c>
      <c r="AJ5733">
        <v>60</v>
      </c>
      <c r="AK5733">
        <v>360</v>
      </c>
      <c r="AL5733">
        <v>6.9699999999999998E-2</v>
      </c>
      <c r="AM5733">
        <v>0.84689999999999999</v>
      </c>
      <c r="AN5733">
        <v>0.99709999999999999</v>
      </c>
      <c r="AO5733">
        <f>Data[[#This Row],[labeller_confidence_score]]-Data[[#This Row],[cytodiffusion_classification_confidence]]</f>
        <v>0.1502</v>
      </c>
    </row>
    <row r="5734" spans="1:41" x14ac:dyDescent="0.3">
      <c r="A5734" t="s">
        <v>5807</v>
      </c>
      <c r="B5734" t="s">
        <v>54</v>
      </c>
      <c r="C5734">
        <v>0</v>
      </c>
      <c r="D5734" t="s">
        <v>54</v>
      </c>
      <c r="E5734">
        <v>7.74</v>
      </c>
      <c r="F5734">
        <v>0</v>
      </c>
      <c r="G5734">
        <v>0</v>
      </c>
      <c r="H5734">
        <v>1</v>
      </c>
      <c r="I5734">
        <f>Data[[#This Row],[nucleus_area_pct]]/Data[[#This Row],[cytoplasm_ratio]]</f>
        <v>0</v>
      </c>
      <c r="J5734">
        <v>0.88500000000000001</v>
      </c>
      <c r="K5734">
        <v>0.154</v>
      </c>
      <c r="L5734">
        <v>0.75</v>
      </c>
      <c r="M5734">
        <v>1</v>
      </c>
      <c r="N5734">
        <v>0.99</v>
      </c>
      <c r="O5734">
        <v>218</v>
      </c>
      <c r="P5734">
        <v>44</v>
      </c>
      <c r="Q5734">
        <v>235</v>
      </c>
      <c r="R5734">
        <v>135</v>
      </c>
      <c r="S5734">
        <v>137</v>
      </c>
      <c r="T5734">
        <f>(Data[[#This Row],[mean_r]]/256)*100</f>
        <v>91.796875</v>
      </c>
      <c r="U5734">
        <f>(Data[[#This Row],[mean_g]]/256)*100</f>
        <v>52.734375</v>
      </c>
      <c r="V5734">
        <f>(Data[[#This Row],[mean_b]]/256)*100</f>
        <v>53.515625</v>
      </c>
      <c r="W5734">
        <v>0.52100000000000002</v>
      </c>
      <c r="X5734" t="s">
        <v>39</v>
      </c>
      <c r="Y5734" t="s">
        <v>45</v>
      </c>
      <c r="Z5734">
        <v>4583</v>
      </c>
      <c r="AA5734">
        <v>5.99</v>
      </c>
      <c r="AB5734">
        <v>13</v>
      </c>
      <c r="AC5734">
        <v>34.5</v>
      </c>
      <c r="AD5734">
        <v>113509</v>
      </c>
      <c r="AE5734">
        <v>77.8</v>
      </c>
      <c r="AF5734">
        <v>35.299999999999997</v>
      </c>
      <c r="AG5734" t="s">
        <v>64</v>
      </c>
      <c r="AH5734" t="s">
        <v>42</v>
      </c>
      <c r="AI5734" t="s">
        <v>56</v>
      </c>
      <c r="AJ5734">
        <v>100</v>
      </c>
      <c r="AK5734">
        <v>512</v>
      </c>
      <c r="AL5734">
        <v>0</v>
      </c>
      <c r="AM5734">
        <v>0.88460000000000005</v>
      </c>
      <c r="AN5734">
        <v>0.93149999999999999</v>
      </c>
      <c r="AO5734">
        <f>Data[[#This Row],[labeller_confidence_score]]-Data[[#This Row],[cytodiffusion_classification_confidence]]</f>
        <v>4.6899999999999942E-2</v>
      </c>
    </row>
    <row r="5735" spans="1:41" x14ac:dyDescent="0.3">
      <c r="A5735" t="s">
        <v>5808</v>
      </c>
      <c r="B5735" t="s">
        <v>54</v>
      </c>
      <c r="C5735">
        <v>0</v>
      </c>
      <c r="D5735" t="s">
        <v>54</v>
      </c>
      <c r="E5735">
        <v>7.26</v>
      </c>
      <c r="F5735">
        <v>0</v>
      </c>
      <c r="G5735">
        <v>0</v>
      </c>
      <c r="H5735">
        <v>1</v>
      </c>
      <c r="I5735">
        <f>Data[[#This Row],[nucleus_area_pct]]/Data[[#This Row],[cytoplasm_ratio]]</f>
        <v>0</v>
      </c>
      <c r="J5735">
        <v>0.91200000000000003</v>
      </c>
      <c r="K5735">
        <v>0.16700000000000001</v>
      </c>
      <c r="L5735">
        <v>0.72</v>
      </c>
      <c r="M5735">
        <v>1</v>
      </c>
      <c r="N5735">
        <v>0.95299999999999996</v>
      </c>
      <c r="O5735">
        <v>172</v>
      </c>
      <c r="P5735">
        <v>48</v>
      </c>
      <c r="Q5735">
        <v>231</v>
      </c>
      <c r="R5735">
        <v>128</v>
      </c>
      <c r="S5735">
        <v>142</v>
      </c>
      <c r="T5735">
        <f>(Data[[#This Row],[mean_r]]/256)*100</f>
        <v>90.234375</v>
      </c>
      <c r="U5735">
        <f>(Data[[#This Row],[mean_g]]/256)*100</f>
        <v>50</v>
      </c>
      <c r="V5735">
        <f>(Data[[#This Row],[mean_b]]/256)*100</f>
        <v>55.46875</v>
      </c>
      <c r="W5735">
        <v>0.54200000000000004</v>
      </c>
      <c r="X5735" t="s">
        <v>63</v>
      </c>
      <c r="Y5735" t="s">
        <v>45</v>
      </c>
      <c r="Z5735">
        <v>4116</v>
      </c>
      <c r="AA5735">
        <v>3.28</v>
      </c>
      <c r="AB5735">
        <v>14.4</v>
      </c>
      <c r="AC5735">
        <v>40.200000000000003</v>
      </c>
      <c r="AD5735">
        <v>191005</v>
      </c>
      <c r="AE5735">
        <v>92.8</v>
      </c>
      <c r="AF5735">
        <v>34.299999999999997</v>
      </c>
      <c r="AG5735" t="s">
        <v>41</v>
      </c>
      <c r="AH5735" t="s">
        <v>42</v>
      </c>
      <c r="AI5735" t="s">
        <v>52</v>
      </c>
      <c r="AJ5735">
        <v>100</v>
      </c>
      <c r="AK5735">
        <v>256</v>
      </c>
      <c r="AL5735">
        <v>9.8900000000000002E-2</v>
      </c>
      <c r="AM5735">
        <v>0.89649999999999996</v>
      </c>
      <c r="AN5735">
        <v>0.97260000000000002</v>
      </c>
      <c r="AO5735">
        <f>Data[[#This Row],[labeller_confidence_score]]-Data[[#This Row],[cytodiffusion_classification_confidence]]</f>
        <v>7.6100000000000056E-2</v>
      </c>
    </row>
    <row r="5736" spans="1:41" x14ac:dyDescent="0.3">
      <c r="A5736" t="s">
        <v>5809</v>
      </c>
      <c r="B5736" t="s">
        <v>62</v>
      </c>
      <c r="C5736">
        <v>0</v>
      </c>
      <c r="D5736" t="s">
        <v>50</v>
      </c>
      <c r="E5736">
        <v>8.57</v>
      </c>
      <c r="F5736">
        <v>82.9</v>
      </c>
      <c r="G5736">
        <v>0.79100000000000004</v>
      </c>
      <c r="H5736">
        <v>0.13800000000000001</v>
      </c>
      <c r="I5736">
        <f>Data[[#This Row],[nucleus_area_pct]]/Data[[#This Row],[cytoplasm_ratio]]</f>
        <v>600.72463768115938</v>
      </c>
      <c r="J5736">
        <v>0.83599999999999997</v>
      </c>
      <c r="K5736">
        <v>0.19</v>
      </c>
      <c r="L5736">
        <v>1.21</v>
      </c>
      <c r="M5736">
        <v>1</v>
      </c>
      <c r="N5736">
        <v>0.86</v>
      </c>
      <c r="O5736">
        <v>333</v>
      </c>
      <c r="P5736">
        <v>52</v>
      </c>
      <c r="Q5736">
        <v>205</v>
      </c>
      <c r="R5736">
        <v>143</v>
      </c>
      <c r="S5736">
        <v>224</v>
      </c>
      <c r="T5736">
        <f>(Data[[#This Row],[mean_r]]/256)*100</f>
        <v>80.078125</v>
      </c>
      <c r="U5736">
        <f>(Data[[#This Row],[mean_g]]/256)*100</f>
        <v>55.859375</v>
      </c>
      <c r="V5736">
        <f>(Data[[#This Row],[mean_b]]/256)*100</f>
        <v>87.5</v>
      </c>
      <c r="W5736">
        <v>0.8</v>
      </c>
      <c r="X5736" t="s">
        <v>63</v>
      </c>
      <c r="Y5736" t="s">
        <v>45</v>
      </c>
      <c r="Z5736">
        <v>5063</v>
      </c>
      <c r="AA5736">
        <v>4.6399999999999997</v>
      </c>
      <c r="AB5736">
        <v>16.2</v>
      </c>
      <c r="AC5736">
        <v>37.200000000000003</v>
      </c>
      <c r="AD5736">
        <v>233325</v>
      </c>
      <c r="AE5736">
        <v>75.400000000000006</v>
      </c>
      <c r="AF5736">
        <v>31.2</v>
      </c>
      <c r="AG5736" t="s">
        <v>41</v>
      </c>
      <c r="AH5736" t="s">
        <v>47</v>
      </c>
      <c r="AI5736" t="s">
        <v>43</v>
      </c>
      <c r="AJ5736">
        <v>100</v>
      </c>
      <c r="AK5736">
        <v>512</v>
      </c>
      <c r="AL5736">
        <v>1.01E-2</v>
      </c>
      <c r="AM5736">
        <v>1</v>
      </c>
      <c r="AN5736">
        <v>0.8821</v>
      </c>
      <c r="AO5736">
        <f>Data[[#This Row],[labeller_confidence_score]]-Data[[#This Row],[cytodiffusion_classification_confidence]]</f>
        <v>-0.1179</v>
      </c>
    </row>
    <row r="5737" spans="1:41" x14ac:dyDescent="0.3">
      <c r="A5737" t="s">
        <v>5810</v>
      </c>
      <c r="B5737" t="s">
        <v>37</v>
      </c>
      <c r="C5737">
        <v>1</v>
      </c>
      <c r="D5737" t="s">
        <v>38</v>
      </c>
      <c r="E5737">
        <v>15.21</v>
      </c>
      <c r="F5737">
        <v>62.1</v>
      </c>
      <c r="G5737">
        <v>0.55300000000000005</v>
      </c>
      <c r="H5737">
        <v>0.378</v>
      </c>
      <c r="I5737">
        <f>Data[[#This Row],[nucleus_area_pct]]/Data[[#This Row],[cytoplasm_ratio]]</f>
        <v>164.28571428571428</v>
      </c>
      <c r="J5737">
        <v>0.72099999999999997</v>
      </c>
      <c r="K5737">
        <v>0.40899999999999997</v>
      </c>
      <c r="L5737">
        <v>2.75</v>
      </c>
      <c r="M5737">
        <v>6.5</v>
      </c>
      <c r="N5737">
        <v>0.79700000000000004</v>
      </c>
      <c r="O5737">
        <v>442</v>
      </c>
      <c r="P5737">
        <v>75</v>
      </c>
      <c r="Q5737">
        <v>210</v>
      </c>
      <c r="R5737">
        <v>133</v>
      </c>
      <c r="S5737">
        <v>187</v>
      </c>
      <c r="T5737">
        <f>(Data[[#This Row],[mean_r]]/256)*100</f>
        <v>82.03125</v>
      </c>
      <c r="U5737">
        <f>(Data[[#This Row],[mean_g]]/256)*100</f>
        <v>51.953125</v>
      </c>
      <c r="V5737">
        <f>(Data[[#This Row],[mean_b]]/256)*100</f>
        <v>73.046875</v>
      </c>
      <c r="W5737">
        <v>0.63600000000000001</v>
      </c>
      <c r="X5737" t="s">
        <v>51</v>
      </c>
      <c r="Y5737" t="s">
        <v>40</v>
      </c>
      <c r="Z5737">
        <v>6823</v>
      </c>
      <c r="AA5737">
        <v>4.6500000000000004</v>
      </c>
      <c r="AB5737">
        <v>13.8</v>
      </c>
      <c r="AC5737">
        <v>37.6</v>
      </c>
      <c r="AD5737">
        <v>278936</v>
      </c>
      <c r="AE5737">
        <v>96.9</v>
      </c>
      <c r="AF5737">
        <v>36.9</v>
      </c>
      <c r="AG5737" t="s">
        <v>64</v>
      </c>
      <c r="AH5737" t="s">
        <v>47</v>
      </c>
      <c r="AI5737" t="s">
        <v>43</v>
      </c>
      <c r="AJ5737">
        <v>60</v>
      </c>
      <c r="AK5737">
        <v>360</v>
      </c>
      <c r="AL5737">
        <v>0.98229999999999995</v>
      </c>
      <c r="AM5737">
        <v>0.80169999999999997</v>
      </c>
      <c r="AN5737">
        <v>1</v>
      </c>
      <c r="AO5737">
        <f>Data[[#This Row],[labeller_confidence_score]]-Data[[#This Row],[cytodiffusion_classification_confidence]]</f>
        <v>0.19830000000000003</v>
      </c>
    </row>
    <row r="5738" spans="1:41" x14ac:dyDescent="0.3">
      <c r="A5738" t="s">
        <v>5811</v>
      </c>
      <c r="B5738" t="s">
        <v>49</v>
      </c>
      <c r="C5738">
        <v>0</v>
      </c>
      <c r="D5738" t="s">
        <v>50</v>
      </c>
      <c r="E5738">
        <v>12.8</v>
      </c>
      <c r="F5738">
        <v>56.8</v>
      </c>
      <c r="G5738">
        <v>0.496</v>
      </c>
      <c r="H5738">
        <v>0.443</v>
      </c>
      <c r="I5738">
        <f>Data[[#This Row],[nucleus_area_pct]]/Data[[#This Row],[cytoplasm_ratio]]</f>
        <v>128.21670428893904</v>
      </c>
      <c r="J5738">
        <v>0.71299999999999997</v>
      </c>
      <c r="K5738">
        <v>0.37</v>
      </c>
      <c r="L5738">
        <v>2.99</v>
      </c>
      <c r="M5738">
        <v>3.6</v>
      </c>
      <c r="N5738">
        <v>0.78500000000000003</v>
      </c>
      <c r="O5738">
        <v>409</v>
      </c>
      <c r="P5738">
        <v>72</v>
      </c>
      <c r="Q5738">
        <v>211</v>
      </c>
      <c r="R5738">
        <v>164</v>
      </c>
      <c r="S5738">
        <v>182</v>
      </c>
      <c r="T5738">
        <f>(Data[[#This Row],[mean_r]]/256)*100</f>
        <v>82.421875</v>
      </c>
      <c r="U5738">
        <f>(Data[[#This Row],[mean_g]]/256)*100</f>
        <v>64.0625</v>
      </c>
      <c r="V5738">
        <f>(Data[[#This Row],[mean_b]]/256)*100</f>
        <v>71.09375</v>
      </c>
      <c r="W5738">
        <v>0.59499999999999997</v>
      </c>
      <c r="X5738" t="s">
        <v>63</v>
      </c>
      <c r="Y5738" t="s">
        <v>40</v>
      </c>
      <c r="Z5738">
        <v>7205</v>
      </c>
      <c r="AA5738">
        <v>5.13</v>
      </c>
      <c r="AB5738">
        <v>16.2</v>
      </c>
      <c r="AC5738">
        <v>40.200000000000003</v>
      </c>
      <c r="AD5738">
        <v>349716</v>
      </c>
      <c r="AE5738">
        <v>108</v>
      </c>
      <c r="AF5738">
        <v>34</v>
      </c>
      <c r="AG5738" t="s">
        <v>64</v>
      </c>
      <c r="AH5738" t="s">
        <v>47</v>
      </c>
      <c r="AI5738" t="s">
        <v>43</v>
      </c>
      <c r="AJ5738">
        <v>40</v>
      </c>
      <c r="AK5738">
        <v>256</v>
      </c>
      <c r="AL5738">
        <v>0.1232</v>
      </c>
      <c r="AM5738">
        <v>0.85699999999999998</v>
      </c>
      <c r="AN5738">
        <v>0.9667</v>
      </c>
      <c r="AO5738">
        <f>Data[[#This Row],[labeller_confidence_score]]-Data[[#This Row],[cytodiffusion_classification_confidence]]</f>
        <v>0.10970000000000002</v>
      </c>
    </row>
    <row r="5739" spans="1:41" x14ac:dyDescent="0.3">
      <c r="A5739" t="s">
        <v>5812</v>
      </c>
      <c r="B5739" t="s">
        <v>133</v>
      </c>
      <c r="C5739">
        <v>1</v>
      </c>
      <c r="D5739" t="s">
        <v>104</v>
      </c>
      <c r="E5739">
        <v>6.72</v>
      </c>
      <c r="F5739">
        <v>0</v>
      </c>
      <c r="G5739">
        <v>0</v>
      </c>
      <c r="H5739">
        <v>1</v>
      </c>
      <c r="I5739">
        <f>Data[[#This Row],[nucleus_area_pct]]/Data[[#This Row],[cytoplasm_ratio]]</f>
        <v>0</v>
      </c>
      <c r="J5739">
        <v>0.58099999999999996</v>
      </c>
      <c r="K5739">
        <v>0.78400000000000003</v>
      </c>
      <c r="L5739">
        <v>0.35</v>
      </c>
      <c r="M5739">
        <v>1</v>
      </c>
      <c r="N5739">
        <v>0.86399999999999999</v>
      </c>
      <c r="O5739">
        <v>220</v>
      </c>
      <c r="P5739">
        <v>48</v>
      </c>
      <c r="Q5739">
        <v>227</v>
      </c>
      <c r="R5739">
        <v>122</v>
      </c>
      <c r="S5739">
        <v>131</v>
      </c>
      <c r="T5739">
        <f>(Data[[#This Row],[mean_r]]/256)*100</f>
        <v>88.671875</v>
      </c>
      <c r="U5739">
        <f>(Data[[#This Row],[mean_g]]/256)*100</f>
        <v>47.65625</v>
      </c>
      <c r="V5739">
        <f>(Data[[#This Row],[mean_b]]/256)*100</f>
        <v>51.171875</v>
      </c>
      <c r="W5739">
        <v>0.47799999999999998</v>
      </c>
      <c r="X5739" t="s">
        <v>51</v>
      </c>
      <c r="Y5739" t="s">
        <v>45</v>
      </c>
      <c r="Z5739">
        <v>6994</v>
      </c>
      <c r="AA5739">
        <v>4.17</v>
      </c>
      <c r="AB5739">
        <v>11.2</v>
      </c>
      <c r="AC5739">
        <v>42.1</v>
      </c>
      <c r="AD5739">
        <v>333868</v>
      </c>
      <c r="AE5739">
        <v>68.400000000000006</v>
      </c>
      <c r="AF5739">
        <v>33.200000000000003</v>
      </c>
      <c r="AG5739" t="s">
        <v>64</v>
      </c>
      <c r="AH5739" t="s">
        <v>47</v>
      </c>
      <c r="AI5739" t="s">
        <v>56</v>
      </c>
      <c r="AJ5739">
        <v>100</v>
      </c>
      <c r="AK5739">
        <v>512</v>
      </c>
      <c r="AL5739">
        <v>0.8901</v>
      </c>
      <c r="AM5739">
        <v>0.87409999999999999</v>
      </c>
      <c r="AN5739">
        <v>0.67459999999999998</v>
      </c>
      <c r="AO5739">
        <f>Data[[#This Row],[labeller_confidence_score]]-Data[[#This Row],[cytodiffusion_classification_confidence]]</f>
        <v>-0.19950000000000001</v>
      </c>
    </row>
    <row r="5740" spans="1:41" x14ac:dyDescent="0.3">
      <c r="A5740" t="s">
        <v>5813</v>
      </c>
      <c r="B5740" t="s">
        <v>54</v>
      </c>
      <c r="C5740">
        <v>0</v>
      </c>
      <c r="D5740" t="s">
        <v>54</v>
      </c>
      <c r="E5740">
        <v>6.76</v>
      </c>
      <c r="F5740">
        <v>0</v>
      </c>
      <c r="G5740">
        <v>0</v>
      </c>
      <c r="H5740">
        <v>1</v>
      </c>
      <c r="I5740">
        <f>Data[[#This Row],[nucleus_area_pct]]/Data[[#This Row],[cytoplasm_ratio]]</f>
        <v>0</v>
      </c>
      <c r="J5740">
        <v>0.86399999999999999</v>
      </c>
      <c r="K5740">
        <v>0.151</v>
      </c>
      <c r="L5740">
        <v>0.48</v>
      </c>
      <c r="M5740">
        <v>1</v>
      </c>
      <c r="N5740">
        <v>0.92500000000000004</v>
      </c>
      <c r="O5740">
        <v>236</v>
      </c>
      <c r="P5740">
        <v>49</v>
      </c>
      <c r="Q5740">
        <v>219</v>
      </c>
      <c r="R5740">
        <v>129</v>
      </c>
      <c r="S5740">
        <v>125</v>
      </c>
      <c r="T5740">
        <f>(Data[[#This Row],[mean_r]]/256)*100</f>
        <v>85.546875</v>
      </c>
      <c r="U5740">
        <f>(Data[[#This Row],[mean_g]]/256)*100</f>
        <v>50.390625</v>
      </c>
      <c r="V5740">
        <f>(Data[[#This Row],[mean_b]]/256)*100</f>
        <v>48.828125</v>
      </c>
      <c r="W5740">
        <v>0.48599999999999999</v>
      </c>
      <c r="X5740" t="s">
        <v>39</v>
      </c>
      <c r="Y5740" t="s">
        <v>45</v>
      </c>
      <c r="Z5740">
        <v>4775</v>
      </c>
      <c r="AA5740">
        <v>3.92</v>
      </c>
      <c r="AB5740">
        <v>14.6</v>
      </c>
      <c r="AC5740">
        <v>31.2</v>
      </c>
      <c r="AD5740">
        <v>293665</v>
      </c>
      <c r="AE5740">
        <v>95.5</v>
      </c>
      <c r="AF5740">
        <v>32.1</v>
      </c>
      <c r="AG5740" t="s">
        <v>64</v>
      </c>
      <c r="AH5740" t="s">
        <v>47</v>
      </c>
      <c r="AI5740" t="s">
        <v>56</v>
      </c>
      <c r="AJ5740">
        <v>100</v>
      </c>
      <c r="AK5740">
        <v>224</v>
      </c>
      <c r="AL5740">
        <v>3.8600000000000002E-2</v>
      </c>
      <c r="AM5740">
        <v>0.90410000000000001</v>
      </c>
      <c r="AN5740">
        <v>0.94420000000000004</v>
      </c>
      <c r="AO5740">
        <f>Data[[#This Row],[labeller_confidence_score]]-Data[[#This Row],[cytodiffusion_classification_confidence]]</f>
        <v>4.0100000000000025E-2</v>
      </c>
    </row>
    <row r="5741" spans="1:41" x14ac:dyDescent="0.3">
      <c r="A5741" t="s">
        <v>5814</v>
      </c>
      <c r="B5741" t="s">
        <v>62</v>
      </c>
      <c r="C5741">
        <v>0</v>
      </c>
      <c r="D5741" t="s">
        <v>50</v>
      </c>
      <c r="E5741">
        <v>9.09</v>
      </c>
      <c r="F5741">
        <v>87.7</v>
      </c>
      <c r="G5741">
        <v>0.72</v>
      </c>
      <c r="H5741">
        <v>0.157</v>
      </c>
      <c r="I5741">
        <f>Data[[#This Row],[nucleus_area_pct]]/Data[[#This Row],[cytoplasm_ratio]]</f>
        <v>558.59872611464971</v>
      </c>
      <c r="J5741">
        <v>0.77300000000000002</v>
      </c>
      <c r="K5741">
        <v>0.35799999999999998</v>
      </c>
      <c r="L5741">
        <v>0.59</v>
      </c>
      <c r="M5741">
        <v>1</v>
      </c>
      <c r="N5741">
        <v>0.98</v>
      </c>
      <c r="O5741">
        <v>318</v>
      </c>
      <c r="P5741">
        <v>60</v>
      </c>
      <c r="Q5741">
        <v>215</v>
      </c>
      <c r="R5741">
        <v>146</v>
      </c>
      <c r="S5741">
        <v>201</v>
      </c>
      <c r="T5741">
        <f>(Data[[#This Row],[mean_r]]/256)*100</f>
        <v>83.984375</v>
      </c>
      <c r="U5741">
        <f>(Data[[#This Row],[mean_g]]/256)*100</f>
        <v>57.03125</v>
      </c>
      <c r="V5741">
        <f>(Data[[#This Row],[mean_b]]/256)*100</f>
        <v>78.515625</v>
      </c>
      <c r="W5741">
        <v>0.71299999999999997</v>
      </c>
      <c r="X5741" t="s">
        <v>39</v>
      </c>
      <c r="Y5741" t="s">
        <v>40</v>
      </c>
      <c r="Z5741">
        <v>6666</v>
      </c>
      <c r="AA5741">
        <v>4.9400000000000004</v>
      </c>
      <c r="AB5741">
        <v>13.3</v>
      </c>
      <c r="AC5741">
        <v>37.200000000000003</v>
      </c>
      <c r="AD5741">
        <v>318884</v>
      </c>
      <c r="AE5741">
        <v>94.4</v>
      </c>
      <c r="AF5741">
        <v>34.9</v>
      </c>
      <c r="AG5741" t="s">
        <v>46</v>
      </c>
      <c r="AH5741" t="s">
        <v>42</v>
      </c>
      <c r="AI5741" t="s">
        <v>56</v>
      </c>
      <c r="AJ5741">
        <v>100</v>
      </c>
      <c r="AK5741">
        <v>256</v>
      </c>
      <c r="AL5741">
        <v>7.2999999999999995E-2</v>
      </c>
      <c r="AM5741">
        <v>0.81859999999999999</v>
      </c>
      <c r="AN5741">
        <v>0.9738</v>
      </c>
      <c r="AO5741">
        <f>Data[[#This Row],[labeller_confidence_score]]-Data[[#This Row],[cytodiffusion_classification_confidence]]</f>
        <v>0.1552</v>
      </c>
    </row>
    <row r="5742" spans="1:41" x14ac:dyDescent="0.3">
      <c r="A5742" t="s">
        <v>5815</v>
      </c>
      <c r="B5742" t="s">
        <v>62</v>
      </c>
      <c r="C5742">
        <v>0</v>
      </c>
      <c r="D5742" t="s">
        <v>50</v>
      </c>
      <c r="E5742">
        <v>8.98</v>
      </c>
      <c r="F5742">
        <v>81.099999999999994</v>
      </c>
      <c r="G5742">
        <v>0.751</v>
      </c>
      <c r="H5742">
        <v>6.2E-2</v>
      </c>
      <c r="I5742">
        <f>Data[[#This Row],[nucleus_area_pct]]/Data[[#This Row],[cytoplasm_ratio]]</f>
        <v>1308.0645161290322</v>
      </c>
      <c r="J5742">
        <v>0.89</v>
      </c>
      <c r="K5742">
        <v>0.27100000000000002</v>
      </c>
      <c r="L5742">
        <v>1.33</v>
      </c>
      <c r="M5742">
        <v>1</v>
      </c>
      <c r="N5742">
        <v>0.90500000000000003</v>
      </c>
      <c r="O5742">
        <v>289</v>
      </c>
      <c r="P5742">
        <v>60</v>
      </c>
      <c r="Q5742">
        <v>198</v>
      </c>
      <c r="R5742">
        <v>127</v>
      </c>
      <c r="S5742">
        <v>211</v>
      </c>
      <c r="T5742">
        <f>(Data[[#This Row],[mean_r]]/256)*100</f>
        <v>77.34375</v>
      </c>
      <c r="U5742">
        <f>(Data[[#This Row],[mean_g]]/256)*100</f>
        <v>49.609375</v>
      </c>
      <c r="V5742">
        <f>(Data[[#This Row],[mean_b]]/256)*100</f>
        <v>82.421875</v>
      </c>
      <c r="W5742">
        <v>0.69199999999999995</v>
      </c>
      <c r="X5742" t="s">
        <v>51</v>
      </c>
      <c r="Y5742" t="s">
        <v>45</v>
      </c>
      <c r="Z5742">
        <v>3940</v>
      </c>
      <c r="AA5742">
        <v>4.8600000000000003</v>
      </c>
      <c r="AB5742">
        <v>11.9</v>
      </c>
      <c r="AC5742">
        <v>40</v>
      </c>
      <c r="AD5742">
        <v>335557</v>
      </c>
      <c r="AE5742">
        <v>94.6</v>
      </c>
      <c r="AF5742">
        <v>33.9</v>
      </c>
      <c r="AG5742" t="s">
        <v>41</v>
      </c>
      <c r="AH5742" t="s">
        <v>68</v>
      </c>
      <c r="AI5742" t="s">
        <v>56</v>
      </c>
      <c r="AJ5742">
        <v>100</v>
      </c>
      <c r="AK5742">
        <v>512</v>
      </c>
      <c r="AL5742">
        <v>0</v>
      </c>
      <c r="AM5742">
        <v>0.86129999999999995</v>
      </c>
      <c r="AN5742">
        <v>0.98019999999999996</v>
      </c>
      <c r="AO5742">
        <f>Data[[#This Row],[labeller_confidence_score]]-Data[[#This Row],[cytodiffusion_classification_confidence]]</f>
        <v>0.11890000000000001</v>
      </c>
    </row>
    <row r="5743" spans="1:41" x14ac:dyDescent="0.3">
      <c r="A5743" t="s">
        <v>5816</v>
      </c>
      <c r="B5743" t="s">
        <v>81</v>
      </c>
      <c r="C5743">
        <v>1</v>
      </c>
      <c r="D5743" t="s">
        <v>82</v>
      </c>
      <c r="E5743">
        <v>12.25</v>
      </c>
      <c r="F5743">
        <v>94.6</v>
      </c>
      <c r="G5743">
        <v>0.309</v>
      </c>
      <c r="H5743">
        <v>0.17599999999999999</v>
      </c>
      <c r="I5743">
        <f>Data[[#This Row],[nucleus_area_pct]]/Data[[#This Row],[cytoplasm_ratio]]</f>
        <v>537.5</v>
      </c>
      <c r="J5743">
        <v>0.68899999999999995</v>
      </c>
      <c r="K5743">
        <v>0.29899999999999999</v>
      </c>
      <c r="L5743">
        <v>0.76</v>
      </c>
      <c r="M5743">
        <v>1.1000000000000001</v>
      </c>
      <c r="N5743">
        <v>0.89700000000000002</v>
      </c>
      <c r="O5743">
        <v>628</v>
      </c>
      <c r="P5743">
        <v>113</v>
      </c>
      <c r="Q5743">
        <v>197</v>
      </c>
      <c r="R5743">
        <v>156</v>
      </c>
      <c r="S5743">
        <v>195</v>
      </c>
      <c r="T5743">
        <f>(Data[[#This Row],[mean_r]]/256)*100</f>
        <v>76.953125</v>
      </c>
      <c r="U5743">
        <f>(Data[[#This Row],[mean_g]]/256)*100</f>
        <v>60.9375</v>
      </c>
      <c r="V5743">
        <f>(Data[[#This Row],[mean_b]]/256)*100</f>
        <v>76.171875</v>
      </c>
      <c r="W5743">
        <v>0.69899999999999995</v>
      </c>
      <c r="X5743" t="s">
        <v>51</v>
      </c>
      <c r="Y5743" t="s">
        <v>40</v>
      </c>
      <c r="Z5743">
        <v>7244</v>
      </c>
      <c r="AA5743">
        <v>4.8899999999999997</v>
      </c>
      <c r="AB5743">
        <v>14.4</v>
      </c>
      <c r="AC5743">
        <v>42.6</v>
      </c>
      <c r="AD5743">
        <v>205543</v>
      </c>
      <c r="AE5743">
        <v>87.3</v>
      </c>
      <c r="AF5743">
        <v>32.9</v>
      </c>
      <c r="AG5743" t="s">
        <v>41</v>
      </c>
      <c r="AH5743" t="s">
        <v>47</v>
      </c>
      <c r="AI5743" t="s">
        <v>56</v>
      </c>
      <c r="AJ5743">
        <v>100</v>
      </c>
      <c r="AK5743">
        <v>224</v>
      </c>
      <c r="AL5743">
        <v>0.83009999999999995</v>
      </c>
      <c r="AM5743">
        <v>0.57140000000000002</v>
      </c>
      <c r="AN5743">
        <v>0.69910000000000005</v>
      </c>
      <c r="AO5743">
        <f>Data[[#This Row],[labeller_confidence_score]]-Data[[#This Row],[cytodiffusion_classification_confidence]]</f>
        <v>0.12770000000000004</v>
      </c>
    </row>
    <row r="5744" spans="1:41" x14ac:dyDescent="0.3">
      <c r="A5744" t="s">
        <v>5817</v>
      </c>
      <c r="B5744" t="s">
        <v>180</v>
      </c>
      <c r="C5744">
        <v>1</v>
      </c>
      <c r="D5744" t="s">
        <v>181</v>
      </c>
      <c r="E5744">
        <v>6.37</v>
      </c>
      <c r="F5744">
        <v>0</v>
      </c>
      <c r="G5744">
        <v>0</v>
      </c>
      <c r="H5744">
        <v>1</v>
      </c>
      <c r="I5744">
        <f>Data[[#This Row],[nucleus_area_pct]]/Data[[#This Row],[cytoplasm_ratio]]</f>
        <v>0</v>
      </c>
      <c r="J5744">
        <v>0.16700000000000001</v>
      </c>
      <c r="K5744">
        <v>0.88300000000000001</v>
      </c>
      <c r="L5744">
        <v>0.34</v>
      </c>
      <c r="M5744">
        <v>1</v>
      </c>
      <c r="N5744">
        <v>0.752</v>
      </c>
      <c r="O5744">
        <v>172</v>
      </c>
      <c r="P5744">
        <v>58</v>
      </c>
      <c r="Q5744">
        <v>229</v>
      </c>
      <c r="R5744">
        <v>130</v>
      </c>
      <c r="S5744">
        <v>129</v>
      </c>
      <c r="T5744">
        <f>(Data[[#This Row],[mean_r]]/256)*100</f>
        <v>89.453125</v>
      </c>
      <c r="U5744">
        <f>(Data[[#This Row],[mean_g]]/256)*100</f>
        <v>50.78125</v>
      </c>
      <c r="V5744">
        <f>(Data[[#This Row],[mean_b]]/256)*100</f>
        <v>50.390625</v>
      </c>
      <c r="W5744">
        <v>0.51500000000000001</v>
      </c>
      <c r="X5744" t="s">
        <v>51</v>
      </c>
      <c r="Y5744" t="s">
        <v>40</v>
      </c>
      <c r="Z5744">
        <v>1488</v>
      </c>
      <c r="AA5744">
        <v>4.0199999999999996</v>
      </c>
      <c r="AB5744">
        <v>10.4</v>
      </c>
      <c r="AC5744">
        <v>34.6</v>
      </c>
      <c r="AD5744">
        <v>279781</v>
      </c>
      <c r="AE5744">
        <v>96.4</v>
      </c>
      <c r="AF5744">
        <v>34.5</v>
      </c>
      <c r="AG5744" t="s">
        <v>41</v>
      </c>
      <c r="AH5744" t="s">
        <v>68</v>
      </c>
      <c r="AI5744" t="s">
        <v>56</v>
      </c>
      <c r="AJ5744">
        <v>60</v>
      </c>
      <c r="AK5744">
        <v>360</v>
      </c>
      <c r="AL5744">
        <v>0.78539999999999999</v>
      </c>
      <c r="AM5744">
        <v>0.79369999999999996</v>
      </c>
      <c r="AN5744">
        <v>0.76180000000000003</v>
      </c>
      <c r="AO5744">
        <f>Data[[#This Row],[labeller_confidence_score]]-Data[[#This Row],[cytodiffusion_classification_confidence]]</f>
        <v>-3.1899999999999928E-2</v>
      </c>
    </row>
    <row r="5745" spans="1:41" x14ac:dyDescent="0.3">
      <c r="A5745" t="s">
        <v>5818</v>
      </c>
      <c r="B5745" t="s">
        <v>49</v>
      </c>
      <c r="C5745">
        <v>0</v>
      </c>
      <c r="D5745" t="s">
        <v>50</v>
      </c>
      <c r="E5745">
        <v>12.18</v>
      </c>
      <c r="F5745">
        <v>53.3</v>
      </c>
      <c r="G5745">
        <v>0.47499999999999998</v>
      </c>
      <c r="H5745">
        <v>0.53300000000000003</v>
      </c>
      <c r="I5745">
        <f>Data[[#This Row],[nucleus_area_pct]]/Data[[#This Row],[cytoplasm_ratio]]</f>
        <v>99.999999999999986</v>
      </c>
      <c r="J5745">
        <v>0.89200000000000002</v>
      </c>
      <c r="K5745">
        <v>0.309</v>
      </c>
      <c r="L5745">
        <v>3.16</v>
      </c>
      <c r="M5745">
        <v>3.2</v>
      </c>
      <c r="N5745">
        <v>0.79900000000000004</v>
      </c>
      <c r="O5745">
        <v>479</v>
      </c>
      <c r="P5745">
        <v>61</v>
      </c>
      <c r="Q5745">
        <v>216</v>
      </c>
      <c r="R5745">
        <v>170</v>
      </c>
      <c r="S5745">
        <v>182</v>
      </c>
      <c r="T5745">
        <f>(Data[[#This Row],[mean_r]]/256)*100</f>
        <v>84.375</v>
      </c>
      <c r="U5745">
        <f>(Data[[#This Row],[mean_g]]/256)*100</f>
        <v>66.40625</v>
      </c>
      <c r="V5745">
        <f>(Data[[#This Row],[mean_b]]/256)*100</f>
        <v>71.09375</v>
      </c>
      <c r="W5745">
        <v>0.71299999999999997</v>
      </c>
      <c r="X5745" t="s">
        <v>39</v>
      </c>
      <c r="Y5745" t="s">
        <v>45</v>
      </c>
      <c r="Z5745">
        <v>7369</v>
      </c>
      <c r="AA5745">
        <v>3.82</v>
      </c>
      <c r="AB5745">
        <v>15.4</v>
      </c>
      <c r="AC5745">
        <v>47.3</v>
      </c>
      <c r="AD5745">
        <v>349309</v>
      </c>
      <c r="AE5745">
        <v>104.5</v>
      </c>
      <c r="AF5745">
        <v>34.700000000000003</v>
      </c>
      <c r="AG5745" t="s">
        <v>46</v>
      </c>
      <c r="AH5745" t="s">
        <v>47</v>
      </c>
      <c r="AI5745" t="s">
        <v>52</v>
      </c>
      <c r="AJ5745">
        <v>60</v>
      </c>
      <c r="AK5745">
        <v>224</v>
      </c>
      <c r="AL5745">
        <v>8.2500000000000004E-2</v>
      </c>
      <c r="AM5745">
        <v>0.96819999999999995</v>
      </c>
      <c r="AN5745">
        <v>0.96740000000000004</v>
      </c>
      <c r="AO5745">
        <f>Data[[#This Row],[labeller_confidence_score]]-Data[[#This Row],[cytodiffusion_classification_confidence]]</f>
        <v>-7.9999999999991189E-4</v>
      </c>
    </row>
    <row r="5746" spans="1:41" x14ac:dyDescent="0.3">
      <c r="A5746" t="s">
        <v>5819</v>
      </c>
      <c r="B5746" t="s">
        <v>85</v>
      </c>
      <c r="C5746">
        <v>0</v>
      </c>
      <c r="D5746" t="s">
        <v>50</v>
      </c>
      <c r="E5746">
        <v>11.34</v>
      </c>
      <c r="F5746">
        <v>56.4</v>
      </c>
      <c r="G5746">
        <v>0.65700000000000003</v>
      </c>
      <c r="H5746">
        <v>0.36499999999999999</v>
      </c>
      <c r="I5746">
        <f>Data[[#This Row],[nucleus_area_pct]]/Data[[#This Row],[cytoplasm_ratio]]</f>
        <v>154.52054794520549</v>
      </c>
      <c r="J5746">
        <v>0.73199999999999998</v>
      </c>
      <c r="K5746">
        <v>0.31900000000000001</v>
      </c>
      <c r="L5746">
        <v>4.96</v>
      </c>
      <c r="M5746">
        <v>2.2000000000000002</v>
      </c>
      <c r="N5746">
        <v>0.83399999999999996</v>
      </c>
      <c r="O5746">
        <v>392</v>
      </c>
      <c r="P5746">
        <v>70</v>
      </c>
      <c r="Q5746">
        <v>201</v>
      </c>
      <c r="R5746">
        <v>150</v>
      </c>
      <c r="S5746">
        <v>194</v>
      </c>
      <c r="T5746">
        <f>(Data[[#This Row],[mean_r]]/256)*100</f>
        <v>78.515625</v>
      </c>
      <c r="U5746">
        <f>(Data[[#This Row],[mean_g]]/256)*100</f>
        <v>58.59375</v>
      </c>
      <c r="V5746">
        <f>(Data[[#This Row],[mean_b]]/256)*100</f>
        <v>75.78125</v>
      </c>
      <c r="W5746">
        <v>0.67700000000000005</v>
      </c>
      <c r="X5746" t="s">
        <v>51</v>
      </c>
      <c r="Y5746" t="s">
        <v>45</v>
      </c>
      <c r="Z5746">
        <v>5802</v>
      </c>
      <c r="AA5746">
        <v>4.54</v>
      </c>
      <c r="AB5746">
        <v>16.399999999999999</v>
      </c>
      <c r="AC5746">
        <v>37.6</v>
      </c>
      <c r="AD5746">
        <v>130787</v>
      </c>
      <c r="AE5746">
        <v>90</v>
      </c>
      <c r="AF5746">
        <v>33.6</v>
      </c>
      <c r="AG5746" t="s">
        <v>64</v>
      </c>
      <c r="AH5746" t="s">
        <v>42</v>
      </c>
      <c r="AI5746" t="s">
        <v>43</v>
      </c>
      <c r="AJ5746">
        <v>40</v>
      </c>
      <c r="AK5746">
        <v>512</v>
      </c>
      <c r="AL5746">
        <v>1.61E-2</v>
      </c>
      <c r="AM5746">
        <v>0.85809999999999997</v>
      </c>
      <c r="AN5746">
        <v>0.93110000000000004</v>
      </c>
      <c r="AO5746">
        <f>Data[[#This Row],[labeller_confidence_score]]-Data[[#This Row],[cytodiffusion_classification_confidence]]</f>
        <v>7.3000000000000065E-2</v>
      </c>
    </row>
    <row r="5747" spans="1:41" x14ac:dyDescent="0.3">
      <c r="A5747" t="s">
        <v>5820</v>
      </c>
      <c r="B5747" t="s">
        <v>49</v>
      </c>
      <c r="C5747">
        <v>0</v>
      </c>
      <c r="D5747" t="s">
        <v>50</v>
      </c>
      <c r="E5747">
        <v>13.22</v>
      </c>
      <c r="F5747">
        <v>64.099999999999994</v>
      </c>
      <c r="G5747">
        <v>0.53100000000000003</v>
      </c>
      <c r="H5747">
        <v>0.442</v>
      </c>
      <c r="I5747">
        <f>Data[[#This Row],[nucleus_area_pct]]/Data[[#This Row],[cytoplasm_ratio]]</f>
        <v>145.02262443438912</v>
      </c>
      <c r="J5747">
        <v>0.81</v>
      </c>
      <c r="K5747">
        <v>0.499</v>
      </c>
      <c r="L5747">
        <v>2.96</v>
      </c>
      <c r="M5747">
        <v>3.9</v>
      </c>
      <c r="N5747">
        <v>0.77900000000000003</v>
      </c>
      <c r="O5747">
        <v>436</v>
      </c>
      <c r="P5747">
        <v>79</v>
      </c>
      <c r="Q5747">
        <v>190</v>
      </c>
      <c r="R5747">
        <v>152</v>
      </c>
      <c r="S5747">
        <v>199</v>
      </c>
      <c r="T5747">
        <f>(Data[[#This Row],[mean_r]]/256)*100</f>
        <v>74.21875</v>
      </c>
      <c r="U5747">
        <f>(Data[[#This Row],[mean_g]]/256)*100</f>
        <v>59.375</v>
      </c>
      <c r="V5747">
        <f>(Data[[#This Row],[mean_b]]/256)*100</f>
        <v>77.734375</v>
      </c>
      <c r="W5747">
        <v>0.69299999999999995</v>
      </c>
      <c r="X5747" t="s">
        <v>51</v>
      </c>
      <c r="Y5747" t="s">
        <v>40</v>
      </c>
      <c r="Z5747">
        <v>9589</v>
      </c>
      <c r="AA5747">
        <v>4.32</v>
      </c>
      <c r="AB5747">
        <v>15.2</v>
      </c>
      <c r="AC5747">
        <v>46.1</v>
      </c>
      <c r="AD5747">
        <v>362300</v>
      </c>
      <c r="AE5747">
        <v>113.7</v>
      </c>
      <c r="AF5747">
        <v>34.1</v>
      </c>
      <c r="AG5747" t="s">
        <v>64</v>
      </c>
      <c r="AH5747" t="s">
        <v>42</v>
      </c>
      <c r="AI5747" t="s">
        <v>52</v>
      </c>
      <c r="AJ5747">
        <v>60</v>
      </c>
      <c r="AK5747">
        <v>512</v>
      </c>
      <c r="AL5747">
        <v>4.9399999999999999E-2</v>
      </c>
      <c r="AM5747">
        <v>0.95920000000000005</v>
      </c>
      <c r="AN5747">
        <v>0.87129999999999996</v>
      </c>
      <c r="AO5747">
        <f>Data[[#This Row],[labeller_confidence_score]]-Data[[#This Row],[cytodiffusion_classification_confidence]]</f>
        <v>-8.7900000000000089E-2</v>
      </c>
    </row>
    <row r="5748" spans="1:41" x14ac:dyDescent="0.3">
      <c r="A5748" t="s">
        <v>5821</v>
      </c>
      <c r="B5748" t="s">
        <v>62</v>
      </c>
      <c r="C5748">
        <v>0</v>
      </c>
      <c r="D5748" t="s">
        <v>50</v>
      </c>
      <c r="E5748">
        <v>8.7899999999999991</v>
      </c>
      <c r="F5748">
        <v>86.7</v>
      </c>
      <c r="G5748">
        <v>0.71199999999999997</v>
      </c>
      <c r="H5748">
        <v>0.10199999999999999</v>
      </c>
      <c r="I5748">
        <f>Data[[#This Row],[nucleus_area_pct]]/Data[[#This Row],[cytoplasm_ratio]]</f>
        <v>850.00000000000011</v>
      </c>
      <c r="J5748">
        <v>0.80700000000000005</v>
      </c>
      <c r="K5748">
        <v>0.26800000000000002</v>
      </c>
      <c r="L5748">
        <v>1.07</v>
      </c>
      <c r="M5748">
        <v>1</v>
      </c>
      <c r="N5748">
        <v>0.91400000000000003</v>
      </c>
      <c r="O5748">
        <v>267</v>
      </c>
      <c r="P5748">
        <v>61</v>
      </c>
      <c r="Q5748">
        <v>209</v>
      </c>
      <c r="R5748">
        <v>185</v>
      </c>
      <c r="S5748">
        <v>180</v>
      </c>
      <c r="T5748">
        <f>(Data[[#This Row],[mean_r]]/256)*100</f>
        <v>81.640625</v>
      </c>
      <c r="U5748">
        <f>(Data[[#This Row],[mean_g]]/256)*100</f>
        <v>72.265625</v>
      </c>
      <c r="V5748">
        <f>(Data[[#This Row],[mean_b]]/256)*100</f>
        <v>70.3125</v>
      </c>
      <c r="W5748">
        <v>0.60799999999999998</v>
      </c>
      <c r="X5748" t="s">
        <v>51</v>
      </c>
      <c r="Y5748" t="s">
        <v>45</v>
      </c>
      <c r="Z5748">
        <v>8472</v>
      </c>
      <c r="AA5748">
        <v>6</v>
      </c>
      <c r="AB5748">
        <v>13.5</v>
      </c>
      <c r="AC5748">
        <v>41.3</v>
      </c>
      <c r="AD5748">
        <v>307902</v>
      </c>
      <c r="AE5748">
        <v>80.099999999999994</v>
      </c>
      <c r="AF5748">
        <v>33.700000000000003</v>
      </c>
      <c r="AG5748" t="s">
        <v>64</v>
      </c>
      <c r="AH5748" t="s">
        <v>42</v>
      </c>
      <c r="AI5748" t="s">
        <v>43</v>
      </c>
      <c r="AJ5748">
        <v>60</v>
      </c>
      <c r="AK5748">
        <v>224</v>
      </c>
      <c r="AL5748">
        <v>0.1075</v>
      </c>
      <c r="AM5748">
        <v>0.96419999999999995</v>
      </c>
      <c r="AN5748">
        <v>0.93879999999999997</v>
      </c>
      <c r="AO5748">
        <f>Data[[#This Row],[labeller_confidence_score]]-Data[[#This Row],[cytodiffusion_classification_confidence]]</f>
        <v>-2.5399999999999978E-2</v>
      </c>
    </row>
    <row r="5749" spans="1:41" x14ac:dyDescent="0.3">
      <c r="A5749" t="s">
        <v>5822</v>
      </c>
      <c r="B5749" t="s">
        <v>110</v>
      </c>
      <c r="C5749">
        <v>1</v>
      </c>
      <c r="D5749" t="s">
        <v>104</v>
      </c>
      <c r="E5749">
        <v>8.7899999999999991</v>
      </c>
      <c r="F5749">
        <v>0</v>
      </c>
      <c r="G5749">
        <v>0</v>
      </c>
      <c r="H5749">
        <v>1</v>
      </c>
      <c r="I5749">
        <f>Data[[#This Row],[nucleus_area_pct]]/Data[[#This Row],[cytoplasm_ratio]]</f>
        <v>0</v>
      </c>
      <c r="J5749">
        <v>0.86499999999999999</v>
      </c>
      <c r="K5749">
        <v>0.19400000000000001</v>
      </c>
      <c r="L5749">
        <v>0.8</v>
      </c>
      <c r="M5749">
        <v>1</v>
      </c>
      <c r="N5749">
        <v>0.90400000000000003</v>
      </c>
      <c r="O5749">
        <v>233</v>
      </c>
      <c r="P5749">
        <v>57</v>
      </c>
      <c r="Q5749">
        <v>228</v>
      </c>
      <c r="R5749">
        <v>129</v>
      </c>
      <c r="S5749">
        <v>116</v>
      </c>
      <c r="T5749">
        <f>(Data[[#This Row],[mean_r]]/256)*100</f>
        <v>89.0625</v>
      </c>
      <c r="U5749">
        <f>(Data[[#This Row],[mean_g]]/256)*100</f>
        <v>50.390625</v>
      </c>
      <c r="V5749">
        <f>(Data[[#This Row],[mean_b]]/256)*100</f>
        <v>45.3125</v>
      </c>
      <c r="W5749">
        <v>0.42799999999999999</v>
      </c>
      <c r="X5749" t="s">
        <v>51</v>
      </c>
      <c r="Y5749" t="s">
        <v>40</v>
      </c>
      <c r="Z5749">
        <v>1000</v>
      </c>
      <c r="AA5749">
        <v>4.4800000000000004</v>
      </c>
      <c r="AB5749">
        <v>14.2</v>
      </c>
      <c r="AC5749">
        <v>34.799999999999997</v>
      </c>
      <c r="AD5749">
        <v>338032</v>
      </c>
      <c r="AE5749">
        <v>106.1</v>
      </c>
      <c r="AF5749">
        <v>31.2</v>
      </c>
      <c r="AG5749" t="s">
        <v>46</v>
      </c>
      <c r="AH5749" t="s">
        <v>47</v>
      </c>
      <c r="AI5749" t="s">
        <v>52</v>
      </c>
      <c r="AJ5749">
        <v>60</v>
      </c>
      <c r="AK5749">
        <v>256</v>
      </c>
      <c r="AL5749">
        <v>0.86929999999999996</v>
      </c>
      <c r="AM5749">
        <v>0.6623</v>
      </c>
      <c r="AN5749">
        <v>0.85419999999999996</v>
      </c>
      <c r="AO5749">
        <f>Data[[#This Row],[labeller_confidence_score]]-Data[[#This Row],[cytodiffusion_classification_confidence]]</f>
        <v>0.19189999999999996</v>
      </c>
    </row>
    <row r="5750" spans="1:41" x14ac:dyDescent="0.3">
      <c r="A5750" t="s">
        <v>5823</v>
      </c>
      <c r="B5750" t="s">
        <v>49</v>
      </c>
      <c r="C5750">
        <v>0</v>
      </c>
      <c r="D5750" t="s">
        <v>50</v>
      </c>
      <c r="E5750">
        <v>11.75</v>
      </c>
      <c r="F5750">
        <v>58</v>
      </c>
      <c r="G5750">
        <v>0.57899999999999996</v>
      </c>
      <c r="H5750">
        <v>0.44800000000000001</v>
      </c>
      <c r="I5750">
        <f>Data[[#This Row],[nucleus_area_pct]]/Data[[#This Row],[cytoplasm_ratio]]</f>
        <v>129.46428571428572</v>
      </c>
      <c r="J5750">
        <v>0.871</v>
      </c>
      <c r="K5750">
        <v>0.14299999999999999</v>
      </c>
      <c r="L5750">
        <v>3.45</v>
      </c>
      <c r="M5750">
        <v>3.9</v>
      </c>
      <c r="N5750">
        <v>0.877</v>
      </c>
      <c r="O5750">
        <v>416</v>
      </c>
      <c r="P5750">
        <v>73</v>
      </c>
      <c r="Q5750">
        <v>224</v>
      </c>
      <c r="R5750">
        <v>182</v>
      </c>
      <c r="S5750">
        <v>180</v>
      </c>
      <c r="T5750">
        <f>(Data[[#This Row],[mean_r]]/256)*100</f>
        <v>87.5</v>
      </c>
      <c r="U5750">
        <f>(Data[[#This Row],[mean_g]]/256)*100</f>
        <v>71.09375</v>
      </c>
      <c r="V5750">
        <f>(Data[[#This Row],[mean_b]]/256)*100</f>
        <v>70.3125</v>
      </c>
      <c r="W5750">
        <v>0.66900000000000004</v>
      </c>
      <c r="X5750" t="s">
        <v>63</v>
      </c>
      <c r="Y5750" t="s">
        <v>45</v>
      </c>
      <c r="Z5750">
        <v>11196</v>
      </c>
      <c r="AA5750">
        <v>4.4400000000000004</v>
      </c>
      <c r="AB5750">
        <v>9.6999999999999993</v>
      </c>
      <c r="AC5750">
        <v>37</v>
      </c>
      <c r="AD5750">
        <v>376330</v>
      </c>
      <c r="AE5750">
        <v>90.8</v>
      </c>
      <c r="AF5750">
        <v>31.5</v>
      </c>
      <c r="AG5750" t="s">
        <v>46</v>
      </c>
      <c r="AH5750" t="s">
        <v>47</v>
      </c>
      <c r="AI5750" t="s">
        <v>56</v>
      </c>
      <c r="AJ5750">
        <v>100</v>
      </c>
      <c r="AK5750">
        <v>224</v>
      </c>
      <c r="AL5750">
        <v>2.52E-2</v>
      </c>
      <c r="AM5750">
        <v>0.86099999999999999</v>
      </c>
      <c r="AN5750">
        <v>0.98150000000000004</v>
      </c>
      <c r="AO5750">
        <f>Data[[#This Row],[labeller_confidence_score]]-Data[[#This Row],[cytodiffusion_classification_confidence]]</f>
        <v>0.12050000000000005</v>
      </c>
    </row>
    <row r="5751" spans="1:41" x14ac:dyDescent="0.3">
      <c r="A5751" t="s">
        <v>5824</v>
      </c>
      <c r="B5751" t="s">
        <v>133</v>
      </c>
      <c r="C5751">
        <v>1</v>
      </c>
      <c r="D5751" t="s">
        <v>104</v>
      </c>
      <c r="E5751">
        <v>8.06</v>
      </c>
      <c r="F5751">
        <v>0</v>
      </c>
      <c r="G5751">
        <v>0</v>
      </c>
      <c r="H5751">
        <v>1</v>
      </c>
      <c r="I5751">
        <f>Data[[#This Row],[nucleus_area_pct]]/Data[[#This Row],[cytoplasm_ratio]]</f>
        <v>0</v>
      </c>
      <c r="J5751">
        <v>0.40699999999999997</v>
      </c>
      <c r="K5751">
        <v>0.85699999999999998</v>
      </c>
      <c r="L5751">
        <v>1.02</v>
      </c>
      <c r="M5751">
        <v>1</v>
      </c>
      <c r="N5751">
        <v>0.86099999999999999</v>
      </c>
      <c r="O5751">
        <v>208</v>
      </c>
      <c r="P5751">
        <v>57</v>
      </c>
      <c r="Q5751">
        <v>216</v>
      </c>
      <c r="R5751">
        <v>148</v>
      </c>
      <c r="S5751">
        <v>125</v>
      </c>
      <c r="T5751">
        <f>(Data[[#This Row],[mean_r]]/256)*100</f>
        <v>84.375</v>
      </c>
      <c r="U5751">
        <f>(Data[[#This Row],[mean_g]]/256)*100</f>
        <v>57.8125</v>
      </c>
      <c r="V5751">
        <f>(Data[[#This Row],[mean_b]]/256)*100</f>
        <v>48.828125</v>
      </c>
      <c r="W5751">
        <v>0.44400000000000001</v>
      </c>
      <c r="X5751" t="s">
        <v>39</v>
      </c>
      <c r="Y5751" t="s">
        <v>45</v>
      </c>
      <c r="Z5751">
        <v>7034</v>
      </c>
      <c r="AA5751">
        <v>4.95</v>
      </c>
      <c r="AB5751">
        <v>10.6</v>
      </c>
      <c r="AC5751">
        <v>37</v>
      </c>
      <c r="AD5751">
        <v>153299</v>
      </c>
      <c r="AE5751">
        <v>90.6</v>
      </c>
      <c r="AF5751">
        <v>33.9</v>
      </c>
      <c r="AG5751" t="s">
        <v>64</v>
      </c>
      <c r="AH5751" t="s">
        <v>47</v>
      </c>
      <c r="AI5751" t="s">
        <v>56</v>
      </c>
      <c r="AJ5751">
        <v>40</v>
      </c>
      <c r="AK5751">
        <v>360</v>
      </c>
      <c r="AL5751">
        <v>0.91180000000000005</v>
      </c>
      <c r="AM5751">
        <v>0.79269999999999996</v>
      </c>
      <c r="AN5751">
        <v>0.71519999999999995</v>
      </c>
      <c r="AO5751">
        <f>Data[[#This Row],[labeller_confidence_score]]-Data[[#This Row],[cytodiffusion_classification_confidence]]</f>
        <v>-7.7500000000000013E-2</v>
      </c>
    </row>
    <row r="5752" spans="1:41" x14ac:dyDescent="0.3">
      <c r="A5752" t="s">
        <v>5825</v>
      </c>
      <c r="B5752" t="s">
        <v>49</v>
      </c>
      <c r="C5752">
        <v>0</v>
      </c>
      <c r="D5752" t="s">
        <v>50</v>
      </c>
      <c r="E5752">
        <v>13.04</v>
      </c>
      <c r="F5752">
        <v>45.7</v>
      </c>
      <c r="G5752">
        <v>0.54500000000000004</v>
      </c>
      <c r="H5752">
        <v>0.377</v>
      </c>
      <c r="I5752">
        <f>Data[[#This Row],[nucleus_area_pct]]/Data[[#This Row],[cytoplasm_ratio]]</f>
        <v>121.22015915119364</v>
      </c>
      <c r="J5752">
        <v>0.74199999999999999</v>
      </c>
      <c r="K5752">
        <v>0.18</v>
      </c>
      <c r="L5752">
        <v>3.9</v>
      </c>
      <c r="M5752">
        <v>3.3</v>
      </c>
      <c r="N5752">
        <v>0.78</v>
      </c>
      <c r="O5752">
        <v>436</v>
      </c>
      <c r="P5752">
        <v>63</v>
      </c>
      <c r="Q5752">
        <v>192</v>
      </c>
      <c r="R5752">
        <v>182</v>
      </c>
      <c r="S5752">
        <v>212</v>
      </c>
      <c r="T5752">
        <f>(Data[[#This Row],[mean_r]]/256)*100</f>
        <v>75</v>
      </c>
      <c r="U5752">
        <f>(Data[[#This Row],[mean_g]]/256)*100</f>
        <v>71.09375</v>
      </c>
      <c r="V5752">
        <f>(Data[[#This Row],[mean_b]]/256)*100</f>
        <v>82.8125</v>
      </c>
      <c r="W5752">
        <v>0.60899999999999999</v>
      </c>
      <c r="X5752" t="s">
        <v>51</v>
      </c>
      <c r="Y5752" t="s">
        <v>45</v>
      </c>
      <c r="Z5752">
        <v>9668</v>
      </c>
      <c r="AA5752">
        <v>3.76</v>
      </c>
      <c r="AB5752">
        <v>13.6</v>
      </c>
      <c r="AC5752">
        <v>47.4</v>
      </c>
      <c r="AD5752">
        <v>336407</v>
      </c>
      <c r="AE5752">
        <v>95.3</v>
      </c>
      <c r="AF5752">
        <v>32.6</v>
      </c>
      <c r="AG5752" t="s">
        <v>46</v>
      </c>
      <c r="AH5752" t="s">
        <v>42</v>
      </c>
      <c r="AI5752" t="s">
        <v>52</v>
      </c>
      <c r="AJ5752">
        <v>40</v>
      </c>
      <c r="AK5752">
        <v>512</v>
      </c>
      <c r="AL5752">
        <v>3.7499999999999999E-2</v>
      </c>
      <c r="AM5752">
        <v>0.80489999999999995</v>
      </c>
      <c r="AN5752">
        <v>1</v>
      </c>
      <c r="AO5752">
        <f>Data[[#This Row],[labeller_confidence_score]]-Data[[#This Row],[cytodiffusion_classification_confidence]]</f>
        <v>0.19510000000000005</v>
      </c>
    </row>
    <row r="5753" spans="1:41" x14ac:dyDescent="0.3">
      <c r="A5753" t="s">
        <v>5826</v>
      </c>
      <c r="B5753" t="s">
        <v>133</v>
      </c>
      <c r="C5753">
        <v>1</v>
      </c>
      <c r="D5753" t="s">
        <v>104</v>
      </c>
      <c r="E5753">
        <v>8.24</v>
      </c>
      <c r="F5753">
        <v>0</v>
      </c>
      <c r="G5753">
        <v>0</v>
      </c>
      <c r="H5753">
        <v>1</v>
      </c>
      <c r="I5753">
        <f>Data[[#This Row],[nucleus_area_pct]]/Data[[#This Row],[cytoplasm_ratio]]</f>
        <v>0</v>
      </c>
      <c r="J5753">
        <v>0.55300000000000005</v>
      </c>
      <c r="K5753">
        <v>0.74399999999999999</v>
      </c>
      <c r="L5753">
        <v>0.42</v>
      </c>
      <c r="M5753">
        <v>1</v>
      </c>
      <c r="N5753">
        <v>0.88800000000000001</v>
      </c>
      <c r="O5753">
        <v>188</v>
      </c>
      <c r="P5753">
        <v>45</v>
      </c>
      <c r="Q5753">
        <v>219</v>
      </c>
      <c r="R5753">
        <v>139</v>
      </c>
      <c r="S5753">
        <v>131</v>
      </c>
      <c r="T5753">
        <f>(Data[[#This Row],[mean_r]]/256)*100</f>
        <v>85.546875</v>
      </c>
      <c r="U5753">
        <f>(Data[[#This Row],[mean_g]]/256)*100</f>
        <v>54.296875</v>
      </c>
      <c r="V5753">
        <f>(Data[[#This Row],[mean_b]]/256)*100</f>
        <v>51.171875</v>
      </c>
      <c r="W5753">
        <v>0.54300000000000004</v>
      </c>
      <c r="X5753" t="s">
        <v>39</v>
      </c>
      <c r="Y5753" t="s">
        <v>40</v>
      </c>
      <c r="Z5753">
        <v>7683</v>
      </c>
      <c r="AA5753">
        <v>6.77</v>
      </c>
      <c r="AB5753">
        <v>17.3</v>
      </c>
      <c r="AC5753">
        <v>42.4</v>
      </c>
      <c r="AD5753">
        <v>161638</v>
      </c>
      <c r="AE5753">
        <v>75.7</v>
      </c>
      <c r="AF5753">
        <v>33.799999999999997</v>
      </c>
      <c r="AG5753" t="s">
        <v>41</v>
      </c>
      <c r="AH5753" t="s">
        <v>42</v>
      </c>
      <c r="AI5753" t="s">
        <v>52</v>
      </c>
      <c r="AJ5753">
        <v>40</v>
      </c>
      <c r="AK5753">
        <v>360</v>
      </c>
      <c r="AL5753">
        <v>0.72070000000000001</v>
      </c>
      <c r="AM5753">
        <v>0.93920000000000003</v>
      </c>
      <c r="AN5753">
        <v>0.90880000000000005</v>
      </c>
      <c r="AO5753">
        <f>Data[[#This Row],[labeller_confidence_score]]-Data[[#This Row],[cytodiffusion_classification_confidence]]</f>
        <v>-3.0399999999999983E-2</v>
      </c>
    </row>
    <row r="5754" spans="1:41" x14ac:dyDescent="0.3">
      <c r="A5754" t="s">
        <v>5827</v>
      </c>
      <c r="B5754" t="s">
        <v>49</v>
      </c>
      <c r="C5754">
        <v>0</v>
      </c>
      <c r="D5754" t="s">
        <v>50</v>
      </c>
      <c r="E5754">
        <v>11.77</v>
      </c>
      <c r="F5754">
        <v>47.9</v>
      </c>
      <c r="G5754">
        <v>0.65900000000000003</v>
      </c>
      <c r="H5754">
        <v>0.44</v>
      </c>
      <c r="I5754">
        <f>Data[[#This Row],[nucleus_area_pct]]/Data[[#This Row],[cytoplasm_ratio]]</f>
        <v>108.86363636363636</v>
      </c>
      <c r="J5754">
        <v>0.81200000000000006</v>
      </c>
      <c r="K5754">
        <v>0.434</v>
      </c>
      <c r="L5754">
        <v>2.89</v>
      </c>
      <c r="M5754">
        <v>3.4</v>
      </c>
      <c r="N5754">
        <v>0.88700000000000001</v>
      </c>
      <c r="O5754">
        <v>364</v>
      </c>
      <c r="P5754">
        <v>89</v>
      </c>
      <c r="Q5754">
        <v>198</v>
      </c>
      <c r="R5754">
        <v>142</v>
      </c>
      <c r="S5754">
        <v>186</v>
      </c>
      <c r="T5754">
        <f>(Data[[#This Row],[mean_r]]/256)*100</f>
        <v>77.34375</v>
      </c>
      <c r="U5754">
        <f>(Data[[#This Row],[mean_g]]/256)*100</f>
        <v>55.46875</v>
      </c>
      <c r="V5754">
        <f>(Data[[#This Row],[mean_b]]/256)*100</f>
        <v>72.65625</v>
      </c>
      <c r="W5754">
        <v>0.80500000000000005</v>
      </c>
      <c r="X5754" t="s">
        <v>39</v>
      </c>
      <c r="Y5754" t="s">
        <v>45</v>
      </c>
      <c r="Z5754">
        <v>2222</v>
      </c>
      <c r="AA5754">
        <v>5.67</v>
      </c>
      <c r="AB5754">
        <v>13.9</v>
      </c>
      <c r="AC5754">
        <v>42.8</v>
      </c>
      <c r="AD5754">
        <v>346906</v>
      </c>
      <c r="AE5754">
        <v>85</v>
      </c>
      <c r="AF5754">
        <v>34</v>
      </c>
      <c r="AG5754" t="s">
        <v>46</v>
      </c>
      <c r="AH5754" t="s">
        <v>42</v>
      </c>
      <c r="AI5754" t="s">
        <v>56</v>
      </c>
      <c r="AJ5754">
        <v>100</v>
      </c>
      <c r="AK5754">
        <v>512</v>
      </c>
      <c r="AL5754">
        <v>0.09</v>
      </c>
      <c r="AM5754">
        <v>0.93020000000000003</v>
      </c>
      <c r="AN5754">
        <v>0.93130000000000002</v>
      </c>
      <c r="AO5754">
        <f>Data[[#This Row],[labeller_confidence_score]]-Data[[#This Row],[cytodiffusion_classification_confidence]]</f>
        <v>1.0999999999999899E-3</v>
      </c>
    </row>
    <row r="5755" spans="1:41" x14ac:dyDescent="0.3">
      <c r="A5755" t="s">
        <v>5828</v>
      </c>
      <c r="B5755" t="s">
        <v>49</v>
      </c>
      <c r="C5755">
        <v>0</v>
      </c>
      <c r="D5755" t="s">
        <v>50</v>
      </c>
      <c r="E5755">
        <v>11.28</v>
      </c>
      <c r="F5755">
        <v>54.5</v>
      </c>
      <c r="G5755">
        <v>0.43099999999999999</v>
      </c>
      <c r="H5755">
        <v>0.502</v>
      </c>
      <c r="I5755">
        <f>Data[[#This Row],[nucleus_area_pct]]/Data[[#This Row],[cytoplasm_ratio]]</f>
        <v>108.56573705179282</v>
      </c>
      <c r="J5755">
        <v>0.70099999999999996</v>
      </c>
      <c r="K5755">
        <v>0.45300000000000001</v>
      </c>
      <c r="L5755">
        <v>2.67</v>
      </c>
      <c r="M5755">
        <v>4.0999999999999996</v>
      </c>
      <c r="N5755">
        <v>0.82099999999999995</v>
      </c>
      <c r="O5755">
        <v>392</v>
      </c>
      <c r="P5755">
        <v>84</v>
      </c>
      <c r="Q5755">
        <v>208</v>
      </c>
      <c r="R5755">
        <v>154</v>
      </c>
      <c r="S5755">
        <v>198</v>
      </c>
      <c r="T5755">
        <f>(Data[[#This Row],[mean_r]]/256)*100</f>
        <v>81.25</v>
      </c>
      <c r="U5755">
        <f>(Data[[#This Row],[mean_g]]/256)*100</f>
        <v>60.15625</v>
      </c>
      <c r="V5755">
        <f>(Data[[#This Row],[mean_b]]/256)*100</f>
        <v>77.34375</v>
      </c>
      <c r="W5755">
        <v>0.54600000000000004</v>
      </c>
      <c r="X5755" t="s">
        <v>51</v>
      </c>
      <c r="Y5755" t="s">
        <v>40</v>
      </c>
      <c r="Z5755">
        <v>1000</v>
      </c>
      <c r="AA5755">
        <v>3.3</v>
      </c>
      <c r="AB5755">
        <v>14.1</v>
      </c>
      <c r="AC5755">
        <v>36.5</v>
      </c>
      <c r="AD5755">
        <v>373012</v>
      </c>
      <c r="AE5755">
        <v>68.3</v>
      </c>
      <c r="AF5755">
        <v>34.1</v>
      </c>
      <c r="AG5755" t="s">
        <v>46</v>
      </c>
      <c r="AH5755" t="s">
        <v>68</v>
      </c>
      <c r="AI5755" t="s">
        <v>56</v>
      </c>
      <c r="AJ5755">
        <v>40</v>
      </c>
      <c r="AK5755">
        <v>256</v>
      </c>
      <c r="AL5755">
        <v>7.0599999999999996E-2</v>
      </c>
      <c r="AM5755">
        <v>0.98150000000000004</v>
      </c>
      <c r="AN5755">
        <v>0.85250000000000004</v>
      </c>
      <c r="AO5755">
        <f>Data[[#This Row],[labeller_confidence_score]]-Data[[#This Row],[cytodiffusion_classification_confidence]]</f>
        <v>-0.129</v>
      </c>
    </row>
    <row r="5756" spans="1:41" x14ac:dyDescent="0.3">
      <c r="A5756" t="s">
        <v>5829</v>
      </c>
      <c r="B5756" t="s">
        <v>74</v>
      </c>
      <c r="C5756">
        <v>0</v>
      </c>
      <c r="D5756" t="s">
        <v>75</v>
      </c>
      <c r="E5756">
        <v>3.06</v>
      </c>
      <c r="F5756">
        <v>0</v>
      </c>
      <c r="G5756">
        <v>0</v>
      </c>
      <c r="H5756">
        <v>1</v>
      </c>
      <c r="I5756">
        <f>Data[[#This Row],[nucleus_area_pct]]/Data[[#This Row],[cytoplasm_ratio]]</f>
        <v>0</v>
      </c>
      <c r="J5756">
        <v>0.63700000000000001</v>
      </c>
      <c r="K5756">
        <v>0.41</v>
      </c>
      <c r="L5756">
        <v>1.62</v>
      </c>
      <c r="M5756">
        <v>1</v>
      </c>
      <c r="N5756">
        <v>0.69199999999999995</v>
      </c>
      <c r="O5756">
        <v>27</v>
      </c>
      <c r="P5756">
        <v>16</v>
      </c>
      <c r="Q5756">
        <v>219</v>
      </c>
      <c r="R5756">
        <v>144</v>
      </c>
      <c r="S5756">
        <v>164</v>
      </c>
      <c r="T5756">
        <f>(Data[[#This Row],[mean_r]]/256)*100</f>
        <v>85.546875</v>
      </c>
      <c r="U5756">
        <f>(Data[[#This Row],[mean_g]]/256)*100</f>
        <v>56.25</v>
      </c>
      <c r="V5756">
        <f>(Data[[#This Row],[mean_b]]/256)*100</f>
        <v>64.0625</v>
      </c>
      <c r="W5756">
        <v>0.50700000000000001</v>
      </c>
      <c r="X5756" t="s">
        <v>51</v>
      </c>
      <c r="Y5756" t="s">
        <v>40</v>
      </c>
      <c r="Z5756">
        <v>7648</v>
      </c>
      <c r="AA5756">
        <v>4.95</v>
      </c>
      <c r="AB5756">
        <v>11.5</v>
      </c>
      <c r="AC5756">
        <v>39.700000000000003</v>
      </c>
      <c r="AD5756">
        <v>276844</v>
      </c>
      <c r="AE5756">
        <v>88.6</v>
      </c>
      <c r="AF5756">
        <v>34.799999999999997</v>
      </c>
      <c r="AG5756" t="s">
        <v>64</v>
      </c>
      <c r="AH5756" t="s">
        <v>68</v>
      </c>
      <c r="AI5756" t="s">
        <v>56</v>
      </c>
      <c r="AJ5756">
        <v>60</v>
      </c>
      <c r="AK5756">
        <v>360</v>
      </c>
      <c r="AL5756">
        <v>0</v>
      </c>
      <c r="AM5756">
        <v>0.88800000000000001</v>
      </c>
      <c r="AN5756">
        <v>0.84309999999999996</v>
      </c>
      <c r="AO5756">
        <f>Data[[#This Row],[labeller_confidence_score]]-Data[[#This Row],[cytodiffusion_classification_confidence]]</f>
        <v>-4.4900000000000051E-2</v>
      </c>
    </row>
    <row r="5757" spans="1:41" x14ac:dyDescent="0.3">
      <c r="A5757" t="s">
        <v>5830</v>
      </c>
      <c r="B5757" t="s">
        <v>85</v>
      </c>
      <c r="C5757">
        <v>0</v>
      </c>
      <c r="D5757" t="s">
        <v>50</v>
      </c>
      <c r="E5757">
        <v>11.04</v>
      </c>
      <c r="F5757">
        <v>60.2</v>
      </c>
      <c r="G5757">
        <v>0.77</v>
      </c>
      <c r="H5757">
        <v>0.41</v>
      </c>
      <c r="I5757">
        <f>Data[[#This Row],[nucleus_area_pct]]/Data[[#This Row],[cytoplasm_ratio]]</f>
        <v>146.82926829268294</v>
      </c>
      <c r="J5757">
        <v>0.78100000000000003</v>
      </c>
      <c r="K5757">
        <v>0.38100000000000001</v>
      </c>
      <c r="L5757">
        <v>4.9400000000000004</v>
      </c>
      <c r="M5757">
        <v>2.2999999999999998</v>
      </c>
      <c r="N5757">
        <v>0.81</v>
      </c>
      <c r="O5757">
        <v>329</v>
      </c>
      <c r="P5757">
        <v>82</v>
      </c>
      <c r="Q5757">
        <v>186</v>
      </c>
      <c r="R5757">
        <v>126</v>
      </c>
      <c r="S5757">
        <v>199</v>
      </c>
      <c r="T5757">
        <f>(Data[[#This Row],[mean_r]]/256)*100</f>
        <v>72.65625</v>
      </c>
      <c r="U5757">
        <f>(Data[[#This Row],[mean_g]]/256)*100</f>
        <v>49.21875</v>
      </c>
      <c r="V5757">
        <f>(Data[[#This Row],[mean_b]]/256)*100</f>
        <v>77.734375</v>
      </c>
      <c r="W5757">
        <v>0.76800000000000002</v>
      </c>
      <c r="X5757" t="s">
        <v>51</v>
      </c>
      <c r="Y5757" t="s">
        <v>45</v>
      </c>
      <c r="Z5757">
        <v>8469</v>
      </c>
      <c r="AA5757">
        <v>4.58</v>
      </c>
      <c r="AB5757">
        <v>14.3</v>
      </c>
      <c r="AC5757">
        <v>42.4</v>
      </c>
      <c r="AD5757">
        <v>240943</v>
      </c>
      <c r="AE5757">
        <v>104.5</v>
      </c>
      <c r="AF5757">
        <v>35.5</v>
      </c>
      <c r="AG5757" t="s">
        <v>46</v>
      </c>
      <c r="AH5757" t="s">
        <v>42</v>
      </c>
      <c r="AI5757" t="s">
        <v>52</v>
      </c>
      <c r="AJ5757">
        <v>40</v>
      </c>
      <c r="AK5757">
        <v>360</v>
      </c>
      <c r="AL5757">
        <v>7.9299999999999995E-2</v>
      </c>
      <c r="AM5757">
        <v>0.78879999999999995</v>
      </c>
      <c r="AN5757">
        <v>0.89739999999999998</v>
      </c>
      <c r="AO5757">
        <f>Data[[#This Row],[labeller_confidence_score]]-Data[[#This Row],[cytodiffusion_classification_confidence]]</f>
        <v>0.10860000000000003</v>
      </c>
    </row>
    <row r="5758" spans="1:41" x14ac:dyDescent="0.3">
      <c r="A5758" t="s">
        <v>5831</v>
      </c>
      <c r="B5758" t="s">
        <v>58</v>
      </c>
      <c r="C5758">
        <v>1</v>
      </c>
      <c r="D5758" t="s">
        <v>38</v>
      </c>
      <c r="E5758">
        <v>15.04</v>
      </c>
      <c r="F5758">
        <v>73.099999999999994</v>
      </c>
      <c r="G5758">
        <v>0.64300000000000002</v>
      </c>
      <c r="H5758">
        <v>0.254</v>
      </c>
      <c r="I5758">
        <f>Data[[#This Row],[nucleus_area_pct]]/Data[[#This Row],[cytoplasm_ratio]]</f>
        <v>287.79527559055117</v>
      </c>
      <c r="J5758">
        <v>0.66900000000000004</v>
      </c>
      <c r="K5758">
        <v>0.29399999999999998</v>
      </c>
      <c r="L5758">
        <v>1.7</v>
      </c>
      <c r="M5758">
        <v>1.2</v>
      </c>
      <c r="N5758">
        <v>0.84799999999999998</v>
      </c>
      <c r="O5758">
        <v>623</v>
      </c>
      <c r="P5758">
        <v>106</v>
      </c>
      <c r="Q5758">
        <v>210</v>
      </c>
      <c r="R5758">
        <v>143</v>
      </c>
      <c r="S5758">
        <v>210</v>
      </c>
      <c r="T5758">
        <f>(Data[[#This Row],[mean_r]]/256)*100</f>
        <v>82.03125</v>
      </c>
      <c r="U5758">
        <f>(Data[[#This Row],[mean_g]]/256)*100</f>
        <v>55.859375</v>
      </c>
      <c r="V5758">
        <f>(Data[[#This Row],[mean_b]]/256)*100</f>
        <v>82.03125</v>
      </c>
      <c r="W5758">
        <v>0.69</v>
      </c>
      <c r="X5758" t="s">
        <v>63</v>
      </c>
      <c r="Y5758" t="s">
        <v>40</v>
      </c>
      <c r="Z5758">
        <v>6771</v>
      </c>
      <c r="AA5758">
        <v>3.18</v>
      </c>
      <c r="AB5758">
        <v>7.8</v>
      </c>
      <c r="AC5758">
        <v>44</v>
      </c>
      <c r="AD5758">
        <v>222032</v>
      </c>
      <c r="AE5758">
        <v>95</v>
      </c>
      <c r="AF5758">
        <v>32.9</v>
      </c>
      <c r="AG5758" t="s">
        <v>46</v>
      </c>
      <c r="AH5758" t="s">
        <v>47</v>
      </c>
      <c r="AI5758" t="s">
        <v>56</v>
      </c>
      <c r="AJ5758">
        <v>100</v>
      </c>
      <c r="AK5758">
        <v>224</v>
      </c>
      <c r="AL5758">
        <v>0.84309999999999996</v>
      </c>
      <c r="AM5758">
        <v>0.87329999999999997</v>
      </c>
      <c r="AN5758">
        <v>0.6139</v>
      </c>
      <c r="AO5758">
        <f>Data[[#This Row],[labeller_confidence_score]]-Data[[#This Row],[cytodiffusion_classification_confidence]]</f>
        <v>-0.25939999999999996</v>
      </c>
    </row>
    <row r="5759" spans="1:41" x14ac:dyDescent="0.3">
      <c r="A5759" t="s">
        <v>5832</v>
      </c>
      <c r="B5759" t="s">
        <v>180</v>
      </c>
      <c r="C5759">
        <v>1</v>
      </c>
      <c r="D5759" t="s">
        <v>181</v>
      </c>
      <c r="E5759">
        <v>6.62</v>
      </c>
      <c r="F5759">
        <v>0</v>
      </c>
      <c r="G5759">
        <v>0</v>
      </c>
      <c r="H5759">
        <v>1</v>
      </c>
      <c r="I5759">
        <f>Data[[#This Row],[nucleus_area_pct]]/Data[[#This Row],[cytoplasm_ratio]]</f>
        <v>0</v>
      </c>
      <c r="J5759">
        <v>0.30099999999999999</v>
      </c>
      <c r="K5759">
        <v>0.81</v>
      </c>
      <c r="L5759">
        <v>0.56999999999999995</v>
      </c>
      <c r="M5759">
        <v>1</v>
      </c>
      <c r="N5759">
        <v>0.746</v>
      </c>
      <c r="O5759">
        <v>175</v>
      </c>
      <c r="P5759">
        <v>63</v>
      </c>
      <c r="Q5759">
        <v>222</v>
      </c>
      <c r="R5759">
        <v>111</v>
      </c>
      <c r="S5759">
        <v>104</v>
      </c>
      <c r="T5759">
        <f>(Data[[#This Row],[mean_r]]/256)*100</f>
        <v>86.71875</v>
      </c>
      <c r="U5759">
        <f>(Data[[#This Row],[mean_g]]/256)*100</f>
        <v>43.359375</v>
      </c>
      <c r="V5759">
        <f>(Data[[#This Row],[mean_b]]/256)*100</f>
        <v>40.625</v>
      </c>
      <c r="W5759">
        <v>0.52400000000000002</v>
      </c>
      <c r="X5759" t="s">
        <v>51</v>
      </c>
      <c r="Y5759" t="s">
        <v>45</v>
      </c>
      <c r="Z5759">
        <v>7595</v>
      </c>
      <c r="AA5759">
        <v>6.28</v>
      </c>
      <c r="AB5759">
        <v>13.7</v>
      </c>
      <c r="AC5759">
        <v>44.8</v>
      </c>
      <c r="AD5759">
        <v>277470</v>
      </c>
      <c r="AE5759">
        <v>89</v>
      </c>
      <c r="AF5759">
        <v>36.700000000000003</v>
      </c>
      <c r="AG5759" t="s">
        <v>64</v>
      </c>
      <c r="AH5759" t="s">
        <v>68</v>
      </c>
      <c r="AI5759" t="s">
        <v>52</v>
      </c>
      <c r="AJ5759">
        <v>40</v>
      </c>
      <c r="AK5759">
        <v>256</v>
      </c>
      <c r="AL5759">
        <v>0.81920000000000004</v>
      </c>
      <c r="AM5759">
        <v>0.65629999999999999</v>
      </c>
      <c r="AN5759">
        <v>0.80869999999999997</v>
      </c>
      <c r="AO5759">
        <f>Data[[#This Row],[labeller_confidence_score]]-Data[[#This Row],[cytodiffusion_classification_confidence]]</f>
        <v>0.15239999999999998</v>
      </c>
    </row>
    <row r="5760" spans="1:41" x14ac:dyDescent="0.3">
      <c r="A5760" t="s">
        <v>5833</v>
      </c>
      <c r="B5760" t="s">
        <v>62</v>
      </c>
      <c r="C5760">
        <v>0</v>
      </c>
      <c r="D5760" t="s">
        <v>50</v>
      </c>
      <c r="E5760">
        <v>9.39</v>
      </c>
      <c r="F5760">
        <v>83.4</v>
      </c>
      <c r="G5760">
        <v>0.78600000000000003</v>
      </c>
      <c r="H5760">
        <v>0.22</v>
      </c>
      <c r="I5760">
        <f>Data[[#This Row],[nucleus_area_pct]]/Data[[#This Row],[cytoplasm_ratio]]</f>
        <v>379.09090909090912</v>
      </c>
      <c r="J5760">
        <v>0.97099999999999997</v>
      </c>
      <c r="K5760">
        <v>0.126</v>
      </c>
      <c r="L5760">
        <v>0.55000000000000004</v>
      </c>
      <c r="M5760">
        <v>1.1000000000000001</v>
      </c>
      <c r="N5760">
        <v>0.876</v>
      </c>
      <c r="O5760">
        <v>224</v>
      </c>
      <c r="P5760">
        <v>61</v>
      </c>
      <c r="Q5760">
        <v>187</v>
      </c>
      <c r="R5760">
        <v>173</v>
      </c>
      <c r="S5760">
        <v>196</v>
      </c>
      <c r="T5760">
        <f>(Data[[#This Row],[mean_r]]/256)*100</f>
        <v>73.046875</v>
      </c>
      <c r="U5760">
        <f>(Data[[#This Row],[mean_g]]/256)*100</f>
        <v>67.578125</v>
      </c>
      <c r="V5760">
        <f>(Data[[#This Row],[mean_b]]/256)*100</f>
        <v>76.5625</v>
      </c>
      <c r="W5760">
        <v>0.70799999999999996</v>
      </c>
      <c r="X5760" t="s">
        <v>51</v>
      </c>
      <c r="Y5760" t="s">
        <v>40</v>
      </c>
      <c r="Z5760">
        <v>4946</v>
      </c>
      <c r="AA5760">
        <v>5.77</v>
      </c>
      <c r="AB5760">
        <v>16.3</v>
      </c>
      <c r="AC5760">
        <v>30.7</v>
      </c>
      <c r="AD5760">
        <v>206322</v>
      </c>
      <c r="AE5760">
        <v>78.7</v>
      </c>
      <c r="AF5760">
        <v>34</v>
      </c>
      <c r="AG5760" t="s">
        <v>41</v>
      </c>
      <c r="AH5760" t="s">
        <v>68</v>
      </c>
      <c r="AI5760" t="s">
        <v>56</v>
      </c>
      <c r="AJ5760">
        <v>40</v>
      </c>
      <c r="AK5760">
        <v>224</v>
      </c>
      <c r="AL5760">
        <v>5.0299999999999997E-2</v>
      </c>
      <c r="AM5760">
        <v>0.93469999999999998</v>
      </c>
      <c r="AN5760">
        <v>0.87439999999999996</v>
      </c>
      <c r="AO5760">
        <f>Data[[#This Row],[labeller_confidence_score]]-Data[[#This Row],[cytodiffusion_classification_confidence]]</f>
        <v>-6.030000000000002E-2</v>
      </c>
    </row>
    <row r="5761" spans="1:41" x14ac:dyDescent="0.3">
      <c r="A5761" t="s">
        <v>5834</v>
      </c>
      <c r="B5761" t="s">
        <v>85</v>
      </c>
      <c r="C5761">
        <v>0</v>
      </c>
      <c r="D5761" t="s">
        <v>50</v>
      </c>
      <c r="E5761">
        <v>11.72</v>
      </c>
      <c r="F5761">
        <v>65.3</v>
      </c>
      <c r="G5761">
        <v>0.72399999999999998</v>
      </c>
      <c r="H5761">
        <v>0.40799999999999997</v>
      </c>
      <c r="I5761">
        <f>Data[[#This Row],[nucleus_area_pct]]/Data[[#This Row],[cytoplasm_ratio]]</f>
        <v>160.04901960784315</v>
      </c>
      <c r="J5761">
        <v>0.748</v>
      </c>
      <c r="K5761">
        <v>0.28799999999999998</v>
      </c>
      <c r="L5761">
        <v>4.45</v>
      </c>
      <c r="M5761">
        <v>1.9</v>
      </c>
      <c r="N5761">
        <v>0.82499999999999996</v>
      </c>
      <c r="O5761">
        <v>392</v>
      </c>
      <c r="P5761">
        <v>62</v>
      </c>
      <c r="Q5761">
        <v>175</v>
      </c>
      <c r="R5761">
        <v>109</v>
      </c>
      <c r="S5761">
        <v>206</v>
      </c>
      <c r="T5761">
        <f>(Data[[#This Row],[mean_r]]/256)*100</f>
        <v>68.359375</v>
      </c>
      <c r="U5761">
        <f>(Data[[#This Row],[mean_g]]/256)*100</f>
        <v>42.578125</v>
      </c>
      <c r="V5761">
        <f>(Data[[#This Row],[mean_b]]/256)*100</f>
        <v>80.46875</v>
      </c>
      <c r="W5761">
        <v>0.73499999999999999</v>
      </c>
      <c r="X5761" t="s">
        <v>39</v>
      </c>
      <c r="Y5761" t="s">
        <v>40</v>
      </c>
      <c r="Z5761">
        <v>7467</v>
      </c>
      <c r="AA5761">
        <v>4.87</v>
      </c>
      <c r="AB5761">
        <v>14.2</v>
      </c>
      <c r="AC5761">
        <v>38.1</v>
      </c>
      <c r="AD5761">
        <v>179925</v>
      </c>
      <c r="AE5761">
        <v>100.4</v>
      </c>
      <c r="AF5761">
        <v>34.5</v>
      </c>
      <c r="AG5761" t="s">
        <v>64</v>
      </c>
      <c r="AH5761" t="s">
        <v>42</v>
      </c>
      <c r="AI5761" t="s">
        <v>52</v>
      </c>
      <c r="AJ5761">
        <v>40</v>
      </c>
      <c r="AK5761">
        <v>256</v>
      </c>
      <c r="AL5761">
        <v>0.1384</v>
      </c>
      <c r="AM5761">
        <v>0.873</v>
      </c>
      <c r="AN5761">
        <v>0.93579999999999997</v>
      </c>
      <c r="AO5761">
        <f>Data[[#This Row],[labeller_confidence_score]]-Data[[#This Row],[cytodiffusion_classification_confidence]]</f>
        <v>6.2799999999999967E-2</v>
      </c>
    </row>
    <row r="5762" spans="1:41" x14ac:dyDescent="0.3">
      <c r="A5762" t="s">
        <v>5835</v>
      </c>
      <c r="B5762" t="s">
        <v>85</v>
      </c>
      <c r="C5762">
        <v>0</v>
      </c>
      <c r="D5762" t="s">
        <v>50</v>
      </c>
      <c r="E5762">
        <v>12.58</v>
      </c>
      <c r="F5762">
        <v>54.2</v>
      </c>
      <c r="G5762">
        <v>0.65600000000000003</v>
      </c>
      <c r="H5762">
        <v>0.39</v>
      </c>
      <c r="I5762">
        <f>Data[[#This Row],[nucleus_area_pct]]/Data[[#This Row],[cytoplasm_ratio]]</f>
        <v>138.97435897435898</v>
      </c>
      <c r="J5762">
        <v>0.78</v>
      </c>
      <c r="K5762">
        <v>0.38300000000000001</v>
      </c>
      <c r="L5762">
        <v>4.25</v>
      </c>
      <c r="M5762">
        <v>2.7</v>
      </c>
      <c r="N5762">
        <v>0.75</v>
      </c>
      <c r="O5762">
        <v>461</v>
      </c>
      <c r="P5762">
        <v>63</v>
      </c>
      <c r="Q5762">
        <v>199</v>
      </c>
      <c r="R5762">
        <v>145</v>
      </c>
      <c r="S5762">
        <v>188</v>
      </c>
      <c r="T5762">
        <f>(Data[[#This Row],[mean_r]]/256)*100</f>
        <v>77.734375</v>
      </c>
      <c r="U5762">
        <f>(Data[[#This Row],[mean_g]]/256)*100</f>
        <v>56.640625</v>
      </c>
      <c r="V5762">
        <f>(Data[[#This Row],[mean_b]]/256)*100</f>
        <v>73.4375</v>
      </c>
      <c r="W5762">
        <v>0.79100000000000004</v>
      </c>
      <c r="X5762" t="s">
        <v>51</v>
      </c>
      <c r="Y5762" t="s">
        <v>40</v>
      </c>
      <c r="Z5762">
        <v>7458</v>
      </c>
      <c r="AA5762">
        <v>5.07</v>
      </c>
      <c r="AB5762">
        <v>13.7</v>
      </c>
      <c r="AC5762">
        <v>39.200000000000003</v>
      </c>
      <c r="AD5762">
        <v>215670</v>
      </c>
      <c r="AE5762">
        <v>87.3</v>
      </c>
      <c r="AF5762">
        <v>32.700000000000003</v>
      </c>
      <c r="AG5762" t="s">
        <v>46</v>
      </c>
      <c r="AH5762" t="s">
        <v>47</v>
      </c>
      <c r="AI5762" t="s">
        <v>52</v>
      </c>
      <c r="AJ5762">
        <v>60</v>
      </c>
      <c r="AK5762">
        <v>512</v>
      </c>
      <c r="AL5762">
        <v>4.9700000000000001E-2</v>
      </c>
      <c r="AM5762">
        <v>0.85350000000000004</v>
      </c>
      <c r="AN5762">
        <v>0.96860000000000002</v>
      </c>
      <c r="AO5762">
        <f>Data[[#This Row],[labeller_confidence_score]]-Data[[#This Row],[cytodiffusion_classification_confidence]]</f>
        <v>0.11509999999999998</v>
      </c>
    </row>
    <row r="5763" spans="1:41" x14ac:dyDescent="0.3">
      <c r="A5763" t="s">
        <v>5836</v>
      </c>
      <c r="B5763" t="s">
        <v>49</v>
      </c>
      <c r="C5763">
        <v>0</v>
      </c>
      <c r="D5763" t="s">
        <v>50</v>
      </c>
      <c r="E5763">
        <v>12.85</v>
      </c>
      <c r="F5763">
        <v>58.8</v>
      </c>
      <c r="G5763">
        <v>0.59599999999999997</v>
      </c>
      <c r="H5763">
        <v>0.42599999999999999</v>
      </c>
      <c r="I5763">
        <f>Data[[#This Row],[nucleus_area_pct]]/Data[[#This Row],[cytoplasm_ratio]]</f>
        <v>138.02816901408451</v>
      </c>
      <c r="J5763">
        <v>0.74399999999999999</v>
      </c>
      <c r="K5763">
        <v>0.58299999999999996</v>
      </c>
      <c r="L5763">
        <v>3.18</v>
      </c>
      <c r="M5763">
        <v>3.4</v>
      </c>
      <c r="N5763">
        <v>0.78400000000000003</v>
      </c>
      <c r="O5763">
        <v>432</v>
      </c>
      <c r="P5763">
        <v>73</v>
      </c>
      <c r="Q5763">
        <v>209</v>
      </c>
      <c r="R5763">
        <v>165</v>
      </c>
      <c r="S5763">
        <v>211</v>
      </c>
      <c r="T5763">
        <f>(Data[[#This Row],[mean_r]]/256)*100</f>
        <v>81.640625</v>
      </c>
      <c r="U5763">
        <f>(Data[[#This Row],[mean_g]]/256)*100</f>
        <v>64.453125</v>
      </c>
      <c r="V5763">
        <f>(Data[[#This Row],[mean_b]]/256)*100</f>
        <v>82.421875</v>
      </c>
      <c r="W5763">
        <v>0.60799999999999998</v>
      </c>
      <c r="X5763" t="s">
        <v>39</v>
      </c>
      <c r="Y5763" t="s">
        <v>45</v>
      </c>
      <c r="Z5763">
        <v>7107</v>
      </c>
      <c r="AA5763">
        <v>5.34</v>
      </c>
      <c r="AB5763">
        <v>14.5</v>
      </c>
      <c r="AC5763">
        <v>36.4</v>
      </c>
      <c r="AD5763">
        <v>395611</v>
      </c>
      <c r="AE5763">
        <v>89.3</v>
      </c>
      <c r="AF5763">
        <v>34.9</v>
      </c>
      <c r="AG5763" t="s">
        <v>64</v>
      </c>
      <c r="AH5763" t="s">
        <v>47</v>
      </c>
      <c r="AI5763" t="s">
        <v>52</v>
      </c>
      <c r="AJ5763">
        <v>60</v>
      </c>
      <c r="AK5763">
        <v>512</v>
      </c>
      <c r="AL5763">
        <v>0.20860000000000001</v>
      </c>
      <c r="AM5763">
        <v>0.97219999999999995</v>
      </c>
      <c r="AN5763">
        <v>0.87409999999999999</v>
      </c>
      <c r="AO5763">
        <f>Data[[#This Row],[labeller_confidence_score]]-Data[[#This Row],[cytodiffusion_classification_confidence]]</f>
        <v>-9.8099999999999965E-2</v>
      </c>
    </row>
    <row r="5764" spans="1:41" x14ac:dyDescent="0.3">
      <c r="A5764" t="s">
        <v>5837</v>
      </c>
      <c r="B5764" t="s">
        <v>54</v>
      </c>
      <c r="C5764">
        <v>0</v>
      </c>
      <c r="D5764" t="s">
        <v>54</v>
      </c>
      <c r="E5764">
        <v>7.18</v>
      </c>
      <c r="F5764">
        <v>0</v>
      </c>
      <c r="G5764">
        <v>0</v>
      </c>
      <c r="H5764">
        <v>1</v>
      </c>
      <c r="I5764">
        <f>Data[[#This Row],[nucleus_area_pct]]/Data[[#This Row],[cytoplasm_ratio]]</f>
        <v>0</v>
      </c>
      <c r="J5764">
        <v>0.79600000000000004</v>
      </c>
      <c r="K5764">
        <v>0.14299999999999999</v>
      </c>
      <c r="L5764">
        <v>0.62</v>
      </c>
      <c r="M5764">
        <v>1</v>
      </c>
      <c r="N5764">
        <v>0.94</v>
      </c>
      <c r="O5764">
        <v>199</v>
      </c>
      <c r="P5764">
        <v>43</v>
      </c>
      <c r="Q5764">
        <v>231</v>
      </c>
      <c r="R5764">
        <v>128</v>
      </c>
      <c r="S5764">
        <v>132</v>
      </c>
      <c r="T5764">
        <f>(Data[[#This Row],[mean_r]]/256)*100</f>
        <v>90.234375</v>
      </c>
      <c r="U5764">
        <f>(Data[[#This Row],[mean_g]]/256)*100</f>
        <v>50</v>
      </c>
      <c r="V5764">
        <f>(Data[[#This Row],[mean_b]]/256)*100</f>
        <v>51.5625</v>
      </c>
      <c r="W5764">
        <v>0.48199999999999998</v>
      </c>
      <c r="X5764" t="s">
        <v>63</v>
      </c>
      <c r="Y5764" t="s">
        <v>40</v>
      </c>
      <c r="Z5764">
        <v>6185</v>
      </c>
      <c r="AA5764">
        <v>5.83</v>
      </c>
      <c r="AB5764">
        <v>16.600000000000001</v>
      </c>
      <c r="AC5764">
        <v>43.6</v>
      </c>
      <c r="AD5764">
        <v>103652</v>
      </c>
      <c r="AE5764">
        <v>90.2</v>
      </c>
      <c r="AF5764">
        <v>34.1</v>
      </c>
      <c r="AG5764" t="s">
        <v>41</v>
      </c>
      <c r="AH5764" t="s">
        <v>42</v>
      </c>
      <c r="AI5764" t="s">
        <v>52</v>
      </c>
      <c r="AJ5764">
        <v>100</v>
      </c>
      <c r="AK5764">
        <v>224</v>
      </c>
      <c r="AL5764">
        <v>6.7999999999999996E-3</v>
      </c>
      <c r="AM5764">
        <v>0.91139999999999999</v>
      </c>
      <c r="AN5764">
        <v>0.96289999999999998</v>
      </c>
      <c r="AO5764">
        <f>Data[[#This Row],[labeller_confidence_score]]-Data[[#This Row],[cytodiffusion_classification_confidence]]</f>
        <v>5.149999999999999E-2</v>
      </c>
    </row>
    <row r="5765" spans="1:41" x14ac:dyDescent="0.3">
      <c r="A5765" t="s">
        <v>5838</v>
      </c>
      <c r="B5765" t="s">
        <v>87</v>
      </c>
      <c r="C5765">
        <v>0</v>
      </c>
      <c r="D5765" t="s">
        <v>50</v>
      </c>
      <c r="E5765">
        <v>13.43</v>
      </c>
      <c r="F5765">
        <v>48.8</v>
      </c>
      <c r="G5765">
        <v>0.48699999999999999</v>
      </c>
      <c r="H5765">
        <v>0.53300000000000003</v>
      </c>
      <c r="I5765">
        <f>Data[[#This Row],[nucleus_area_pct]]/Data[[#This Row],[cytoplasm_ratio]]</f>
        <v>91.557223264540326</v>
      </c>
      <c r="J5765">
        <v>0.81</v>
      </c>
      <c r="K5765">
        <v>0.34399999999999997</v>
      </c>
      <c r="L5765">
        <v>4.68</v>
      </c>
      <c r="M5765">
        <v>2.1</v>
      </c>
      <c r="N5765">
        <v>0.746</v>
      </c>
      <c r="O5765">
        <v>435</v>
      </c>
      <c r="P5765">
        <v>75</v>
      </c>
      <c r="Q5765">
        <v>215</v>
      </c>
      <c r="R5765">
        <v>153</v>
      </c>
      <c r="S5765">
        <v>144</v>
      </c>
      <c r="T5765">
        <f>(Data[[#This Row],[mean_r]]/256)*100</f>
        <v>83.984375</v>
      </c>
      <c r="U5765">
        <f>(Data[[#This Row],[mean_g]]/256)*100</f>
        <v>59.765625</v>
      </c>
      <c r="V5765">
        <f>(Data[[#This Row],[mean_b]]/256)*100</f>
        <v>56.25</v>
      </c>
      <c r="W5765">
        <v>0.57299999999999995</v>
      </c>
      <c r="X5765" t="s">
        <v>51</v>
      </c>
      <c r="Y5765" t="s">
        <v>40</v>
      </c>
      <c r="Z5765">
        <v>8263</v>
      </c>
      <c r="AA5765">
        <v>3.57</v>
      </c>
      <c r="AB5765">
        <v>15</v>
      </c>
      <c r="AC5765">
        <v>46.2</v>
      </c>
      <c r="AD5765">
        <v>230164</v>
      </c>
      <c r="AE5765">
        <v>77.099999999999994</v>
      </c>
      <c r="AF5765">
        <v>32.1</v>
      </c>
      <c r="AG5765" t="s">
        <v>64</v>
      </c>
      <c r="AH5765" t="s">
        <v>42</v>
      </c>
      <c r="AI5765" t="s">
        <v>52</v>
      </c>
      <c r="AJ5765">
        <v>40</v>
      </c>
      <c r="AK5765">
        <v>224</v>
      </c>
      <c r="AL5765">
        <v>0.15160000000000001</v>
      </c>
      <c r="AM5765">
        <v>0.83689999999999998</v>
      </c>
      <c r="AN5765">
        <v>0.86029999999999995</v>
      </c>
      <c r="AO5765">
        <f>Data[[#This Row],[labeller_confidence_score]]-Data[[#This Row],[cytodiffusion_classification_confidence]]</f>
        <v>2.3399999999999976E-2</v>
      </c>
    </row>
    <row r="5766" spans="1:41" x14ac:dyDescent="0.3">
      <c r="A5766" t="s">
        <v>5839</v>
      </c>
      <c r="B5766" t="s">
        <v>133</v>
      </c>
      <c r="C5766">
        <v>1</v>
      </c>
      <c r="D5766" t="s">
        <v>104</v>
      </c>
      <c r="E5766">
        <v>6.33</v>
      </c>
      <c r="F5766">
        <v>0</v>
      </c>
      <c r="G5766">
        <v>0</v>
      </c>
      <c r="H5766">
        <v>1</v>
      </c>
      <c r="I5766">
        <f>Data[[#This Row],[nucleus_area_pct]]/Data[[#This Row],[cytoplasm_ratio]]</f>
        <v>0</v>
      </c>
      <c r="J5766">
        <v>0.56899999999999995</v>
      </c>
      <c r="K5766">
        <v>0.80700000000000005</v>
      </c>
      <c r="L5766">
        <v>0.26</v>
      </c>
      <c r="M5766">
        <v>1</v>
      </c>
      <c r="N5766">
        <v>0.88200000000000001</v>
      </c>
      <c r="O5766">
        <v>202</v>
      </c>
      <c r="P5766">
        <v>48</v>
      </c>
      <c r="Q5766">
        <v>227</v>
      </c>
      <c r="R5766">
        <v>123</v>
      </c>
      <c r="S5766">
        <v>115</v>
      </c>
      <c r="T5766">
        <f>(Data[[#This Row],[mean_r]]/256)*100</f>
        <v>88.671875</v>
      </c>
      <c r="U5766">
        <f>(Data[[#This Row],[mean_g]]/256)*100</f>
        <v>48.046875</v>
      </c>
      <c r="V5766">
        <f>(Data[[#This Row],[mean_b]]/256)*100</f>
        <v>44.921875</v>
      </c>
      <c r="W5766">
        <v>0.439</v>
      </c>
      <c r="X5766" t="s">
        <v>39</v>
      </c>
      <c r="Y5766" t="s">
        <v>40</v>
      </c>
      <c r="Z5766">
        <v>8036</v>
      </c>
      <c r="AA5766">
        <v>3.03</v>
      </c>
      <c r="AB5766">
        <v>16.3</v>
      </c>
      <c r="AC5766">
        <v>33.6</v>
      </c>
      <c r="AD5766">
        <v>338009</v>
      </c>
      <c r="AE5766">
        <v>89.2</v>
      </c>
      <c r="AF5766">
        <v>33.5</v>
      </c>
      <c r="AG5766" t="s">
        <v>46</v>
      </c>
      <c r="AH5766" t="s">
        <v>47</v>
      </c>
      <c r="AI5766" t="s">
        <v>56</v>
      </c>
      <c r="AJ5766">
        <v>100</v>
      </c>
      <c r="AK5766">
        <v>224</v>
      </c>
      <c r="AL5766">
        <v>0.78129999999999999</v>
      </c>
      <c r="AM5766">
        <v>0.68730000000000002</v>
      </c>
      <c r="AN5766">
        <v>0.93300000000000005</v>
      </c>
      <c r="AO5766">
        <f>Data[[#This Row],[labeller_confidence_score]]-Data[[#This Row],[cytodiffusion_classification_confidence]]</f>
        <v>0.24570000000000003</v>
      </c>
    </row>
    <row r="5767" spans="1:41" x14ac:dyDescent="0.3">
      <c r="A5767" t="s">
        <v>5840</v>
      </c>
      <c r="B5767" t="s">
        <v>54</v>
      </c>
      <c r="C5767">
        <v>0</v>
      </c>
      <c r="D5767" t="s">
        <v>54</v>
      </c>
      <c r="E5767">
        <v>8.16</v>
      </c>
      <c r="F5767">
        <v>0</v>
      </c>
      <c r="G5767">
        <v>0</v>
      </c>
      <c r="H5767">
        <v>1</v>
      </c>
      <c r="I5767">
        <f>Data[[#This Row],[nucleus_area_pct]]/Data[[#This Row],[cytoplasm_ratio]]</f>
        <v>0</v>
      </c>
      <c r="J5767">
        <v>0.84699999999999998</v>
      </c>
      <c r="K5767">
        <v>0.16300000000000001</v>
      </c>
      <c r="L5767">
        <v>0.6</v>
      </c>
      <c r="M5767">
        <v>1</v>
      </c>
      <c r="N5767">
        <v>0.96399999999999997</v>
      </c>
      <c r="O5767">
        <v>185</v>
      </c>
      <c r="P5767">
        <v>40</v>
      </c>
      <c r="Q5767">
        <v>232</v>
      </c>
      <c r="R5767">
        <v>111</v>
      </c>
      <c r="S5767">
        <v>112</v>
      </c>
      <c r="T5767">
        <f>(Data[[#This Row],[mean_r]]/256)*100</f>
        <v>90.625</v>
      </c>
      <c r="U5767">
        <f>(Data[[#This Row],[mean_g]]/256)*100</f>
        <v>43.359375</v>
      </c>
      <c r="V5767">
        <f>(Data[[#This Row],[mean_b]]/256)*100</f>
        <v>43.75</v>
      </c>
      <c r="W5767">
        <v>0.52700000000000002</v>
      </c>
      <c r="X5767" t="s">
        <v>39</v>
      </c>
      <c r="Y5767" t="s">
        <v>40</v>
      </c>
      <c r="Z5767">
        <v>4686</v>
      </c>
      <c r="AA5767">
        <v>3.43</v>
      </c>
      <c r="AB5767">
        <v>14</v>
      </c>
      <c r="AC5767">
        <v>37</v>
      </c>
      <c r="AD5767">
        <v>389973</v>
      </c>
      <c r="AE5767">
        <v>103.8</v>
      </c>
      <c r="AF5767">
        <v>35.1</v>
      </c>
      <c r="AG5767" t="s">
        <v>46</v>
      </c>
      <c r="AH5767" t="s">
        <v>42</v>
      </c>
      <c r="AI5767" t="s">
        <v>56</v>
      </c>
      <c r="AJ5767">
        <v>40</v>
      </c>
      <c r="AK5767">
        <v>512</v>
      </c>
      <c r="AL5767">
        <v>0.1144</v>
      </c>
      <c r="AM5767">
        <v>0.97009999999999996</v>
      </c>
      <c r="AN5767">
        <v>0.96409999999999996</v>
      </c>
      <c r="AO5767">
        <f>Data[[#This Row],[labeller_confidence_score]]-Data[[#This Row],[cytodiffusion_classification_confidence]]</f>
        <v>-6.0000000000000053E-3</v>
      </c>
    </row>
    <row r="5768" spans="1:41" x14ac:dyDescent="0.3">
      <c r="A5768" t="s">
        <v>5841</v>
      </c>
      <c r="B5768" t="s">
        <v>120</v>
      </c>
      <c r="C5768">
        <v>1</v>
      </c>
      <c r="D5768" t="s">
        <v>104</v>
      </c>
      <c r="E5768">
        <v>6.18</v>
      </c>
      <c r="F5768">
        <v>0</v>
      </c>
      <c r="G5768">
        <v>0</v>
      </c>
      <c r="H5768">
        <v>1</v>
      </c>
      <c r="I5768">
        <f>Data[[#This Row],[nucleus_area_pct]]/Data[[#This Row],[cytoplasm_ratio]]</f>
        <v>0</v>
      </c>
      <c r="J5768">
        <v>0.95399999999999996</v>
      </c>
      <c r="K5768">
        <v>0.14099999999999999</v>
      </c>
      <c r="L5768">
        <v>0.43</v>
      </c>
      <c r="M5768">
        <v>1</v>
      </c>
      <c r="N5768">
        <v>0.98399999999999999</v>
      </c>
      <c r="O5768">
        <v>140</v>
      </c>
      <c r="P5768">
        <v>50</v>
      </c>
      <c r="Q5768">
        <v>238</v>
      </c>
      <c r="R5768">
        <v>127</v>
      </c>
      <c r="S5768">
        <v>140</v>
      </c>
      <c r="T5768">
        <f>(Data[[#This Row],[mean_r]]/256)*100</f>
        <v>92.96875</v>
      </c>
      <c r="U5768">
        <f>(Data[[#This Row],[mean_g]]/256)*100</f>
        <v>49.609375</v>
      </c>
      <c r="V5768">
        <f>(Data[[#This Row],[mean_b]]/256)*100</f>
        <v>54.6875</v>
      </c>
      <c r="W5768">
        <v>0.46800000000000003</v>
      </c>
      <c r="X5768" t="s">
        <v>51</v>
      </c>
      <c r="Y5768" t="s">
        <v>45</v>
      </c>
      <c r="Z5768">
        <v>7388</v>
      </c>
      <c r="AA5768">
        <v>5.9</v>
      </c>
      <c r="AB5768">
        <v>14.3</v>
      </c>
      <c r="AC5768">
        <v>53.1</v>
      </c>
      <c r="AD5768">
        <v>294495</v>
      </c>
      <c r="AE5768">
        <v>95</v>
      </c>
      <c r="AF5768">
        <v>36</v>
      </c>
      <c r="AG5768" t="s">
        <v>41</v>
      </c>
      <c r="AH5768" t="s">
        <v>42</v>
      </c>
      <c r="AI5768" t="s">
        <v>52</v>
      </c>
      <c r="AJ5768">
        <v>100</v>
      </c>
      <c r="AK5768">
        <v>256</v>
      </c>
      <c r="AL5768">
        <v>0.85240000000000005</v>
      </c>
      <c r="AM5768">
        <v>0.63360000000000005</v>
      </c>
      <c r="AN5768">
        <v>0.71199999999999997</v>
      </c>
      <c r="AO5768">
        <f>Data[[#This Row],[labeller_confidence_score]]-Data[[#This Row],[cytodiffusion_classification_confidence]]</f>
        <v>7.8399999999999914E-2</v>
      </c>
    </row>
    <row r="5769" spans="1:41" x14ac:dyDescent="0.3">
      <c r="A5769" t="s">
        <v>5842</v>
      </c>
      <c r="B5769" t="s">
        <v>49</v>
      </c>
      <c r="C5769">
        <v>0</v>
      </c>
      <c r="D5769" t="s">
        <v>50</v>
      </c>
      <c r="E5769">
        <v>11.43</v>
      </c>
      <c r="F5769">
        <v>51.7</v>
      </c>
      <c r="G5769">
        <v>0.53100000000000003</v>
      </c>
      <c r="H5769">
        <v>0.42399999999999999</v>
      </c>
      <c r="I5769">
        <f>Data[[#This Row],[nucleus_area_pct]]/Data[[#This Row],[cytoplasm_ratio]]</f>
        <v>121.93396226415095</v>
      </c>
      <c r="J5769">
        <v>0.81299999999999994</v>
      </c>
      <c r="K5769">
        <v>0.41399999999999998</v>
      </c>
      <c r="L5769">
        <v>3.5</v>
      </c>
      <c r="M5769">
        <v>4.3</v>
      </c>
      <c r="N5769">
        <v>0.91300000000000003</v>
      </c>
      <c r="O5769">
        <v>426</v>
      </c>
      <c r="P5769">
        <v>80</v>
      </c>
      <c r="Q5769">
        <v>204</v>
      </c>
      <c r="R5769">
        <v>177</v>
      </c>
      <c r="S5769">
        <v>200</v>
      </c>
      <c r="T5769">
        <f>(Data[[#This Row],[mean_r]]/256)*100</f>
        <v>79.6875</v>
      </c>
      <c r="U5769">
        <f>(Data[[#This Row],[mean_g]]/256)*100</f>
        <v>69.140625</v>
      </c>
      <c r="V5769">
        <f>(Data[[#This Row],[mean_b]]/256)*100</f>
        <v>78.125</v>
      </c>
      <c r="W5769">
        <v>0.72099999999999997</v>
      </c>
      <c r="X5769" t="s">
        <v>51</v>
      </c>
      <c r="Y5769" t="s">
        <v>40</v>
      </c>
      <c r="Z5769">
        <v>7235</v>
      </c>
      <c r="AA5769">
        <v>5.44</v>
      </c>
      <c r="AB5769">
        <v>10.1</v>
      </c>
      <c r="AC5769">
        <v>36.4</v>
      </c>
      <c r="AD5769">
        <v>283486</v>
      </c>
      <c r="AE5769">
        <v>69.900000000000006</v>
      </c>
      <c r="AF5769">
        <v>32.6</v>
      </c>
      <c r="AG5769" t="s">
        <v>64</v>
      </c>
      <c r="AH5769" t="s">
        <v>42</v>
      </c>
      <c r="AI5769" t="s">
        <v>56</v>
      </c>
      <c r="AJ5769">
        <v>60</v>
      </c>
      <c r="AK5769">
        <v>512</v>
      </c>
      <c r="AL5769">
        <v>0.1123</v>
      </c>
      <c r="AM5769">
        <v>0.93159999999999998</v>
      </c>
      <c r="AN5769">
        <v>0.84140000000000004</v>
      </c>
      <c r="AO5769">
        <f>Data[[#This Row],[labeller_confidence_score]]-Data[[#This Row],[cytodiffusion_classification_confidence]]</f>
        <v>-9.0199999999999947E-2</v>
      </c>
    </row>
    <row r="5770" spans="1:41" x14ac:dyDescent="0.3">
      <c r="A5770" t="s">
        <v>5843</v>
      </c>
      <c r="B5770" t="s">
        <v>54</v>
      </c>
      <c r="C5770">
        <v>0</v>
      </c>
      <c r="D5770" t="s">
        <v>54</v>
      </c>
      <c r="E5770">
        <v>7.96</v>
      </c>
      <c r="F5770">
        <v>0</v>
      </c>
      <c r="G5770">
        <v>0</v>
      </c>
      <c r="H5770">
        <v>1</v>
      </c>
      <c r="I5770">
        <f>Data[[#This Row],[nucleus_area_pct]]/Data[[#This Row],[cytoplasm_ratio]]</f>
        <v>0</v>
      </c>
      <c r="J5770">
        <v>0.875</v>
      </c>
      <c r="K5770">
        <v>0.246</v>
      </c>
      <c r="L5770">
        <v>0.75</v>
      </c>
      <c r="M5770">
        <v>1</v>
      </c>
      <c r="N5770">
        <v>0.92700000000000005</v>
      </c>
      <c r="O5770">
        <v>194</v>
      </c>
      <c r="P5770">
        <v>62</v>
      </c>
      <c r="Q5770">
        <v>232</v>
      </c>
      <c r="R5770">
        <v>133</v>
      </c>
      <c r="S5770">
        <v>127</v>
      </c>
      <c r="T5770">
        <f>(Data[[#This Row],[mean_r]]/256)*100</f>
        <v>90.625</v>
      </c>
      <c r="U5770">
        <f>(Data[[#This Row],[mean_g]]/256)*100</f>
        <v>51.953125</v>
      </c>
      <c r="V5770">
        <f>(Data[[#This Row],[mean_b]]/256)*100</f>
        <v>49.609375</v>
      </c>
      <c r="W5770">
        <v>0.496</v>
      </c>
      <c r="X5770" t="s">
        <v>39</v>
      </c>
      <c r="Y5770" t="s">
        <v>40</v>
      </c>
      <c r="Z5770">
        <v>10855</v>
      </c>
      <c r="AA5770">
        <v>4.63</v>
      </c>
      <c r="AB5770">
        <v>14.2</v>
      </c>
      <c r="AC5770">
        <v>39.700000000000003</v>
      </c>
      <c r="AD5770">
        <v>285103</v>
      </c>
      <c r="AE5770">
        <v>82.9</v>
      </c>
      <c r="AF5770">
        <v>34.6</v>
      </c>
      <c r="AG5770" t="s">
        <v>64</v>
      </c>
      <c r="AH5770" t="s">
        <v>42</v>
      </c>
      <c r="AI5770" t="s">
        <v>43</v>
      </c>
      <c r="AJ5770">
        <v>100</v>
      </c>
      <c r="AK5770">
        <v>360</v>
      </c>
      <c r="AL5770">
        <v>7.6499999999999999E-2</v>
      </c>
      <c r="AM5770">
        <v>0.89400000000000002</v>
      </c>
      <c r="AN5770">
        <v>0.8397</v>
      </c>
      <c r="AO5770">
        <f>Data[[#This Row],[labeller_confidence_score]]-Data[[#This Row],[cytodiffusion_classification_confidence]]</f>
        <v>-5.4300000000000015E-2</v>
      </c>
    </row>
    <row r="5771" spans="1:41" x14ac:dyDescent="0.3">
      <c r="A5771" t="s">
        <v>5844</v>
      </c>
      <c r="B5771" t="s">
        <v>60</v>
      </c>
      <c r="C5771">
        <v>0</v>
      </c>
      <c r="D5771" t="s">
        <v>50</v>
      </c>
      <c r="E5771">
        <v>15.47</v>
      </c>
      <c r="F5771">
        <v>58.9</v>
      </c>
      <c r="G5771">
        <v>0.59799999999999998</v>
      </c>
      <c r="H5771">
        <v>0.34399999999999997</v>
      </c>
      <c r="I5771">
        <f>Data[[#This Row],[nucleus_area_pct]]/Data[[#This Row],[cytoplasm_ratio]]</f>
        <v>171.22093023255815</v>
      </c>
      <c r="J5771">
        <v>0.81899999999999995</v>
      </c>
      <c r="K5771">
        <v>0.377</v>
      </c>
      <c r="L5771">
        <v>1.9</v>
      </c>
      <c r="M5771">
        <v>1</v>
      </c>
      <c r="N5771">
        <v>0.78500000000000003</v>
      </c>
      <c r="O5771">
        <v>638</v>
      </c>
      <c r="P5771">
        <v>85</v>
      </c>
      <c r="Q5771">
        <v>195</v>
      </c>
      <c r="R5771">
        <v>156</v>
      </c>
      <c r="S5771">
        <v>176</v>
      </c>
      <c r="T5771">
        <f>(Data[[#This Row],[mean_r]]/256)*100</f>
        <v>76.171875</v>
      </c>
      <c r="U5771">
        <f>(Data[[#This Row],[mean_g]]/256)*100</f>
        <v>60.9375</v>
      </c>
      <c r="V5771">
        <f>(Data[[#This Row],[mean_b]]/256)*100</f>
        <v>68.75</v>
      </c>
      <c r="W5771">
        <v>0.54100000000000004</v>
      </c>
      <c r="X5771" t="s">
        <v>39</v>
      </c>
      <c r="Y5771" t="s">
        <v>45</v>
      </c>
      <c r="Z5771">
        <v>9702</v>
      </c>
      <c r="AA5771">
        <v>4.7300000000000004</v>
      </c>
      <c r="AB5771">
        <v>13.6</v>
      </c>
      <c r="AC5771">
        <v>40.799999999999997</v>
      </c>
      <c r="AD5771">
        <v>322929</v>
      </c>
      <c r="AE5771">
        <v>85.8</v>
      </c>
      <c r="AF5771">
        <v>35</v>
      </c>
      <c r="AG5771" t="s">
        <v>46</v>
      </c>
      <c r="AH5771" t="s">
        <v>42</v>
      </c>
      <c r="AI5771" t="s">
        <v>56</v>
      </c>
      <c r="AJ5771">
        <v>100</v>
      </c>
      <c r="AK5771">
        <v>512</v>
      </c>
      <c r="AL5771">
        <v>7.0699999999999999E-2</v>
      </c>
      <c r="AM5771">
        <v>0.82899999999999996</v>
      </c>
      <c r="AN5771">
        <v>0.76990000000000003</v>
      </c>
      <c r="AO5771">
        <f>Data[[#This Row],[labeller_confidence_score]]-Data[[#This Row],[cytodiffusion_classification_confidence]]</f>
        <v>-5.909999999999993E-2</v>
      </c>
    </row>
    <row r="5772" spans="1:41" x14ac:dyDescent="0.3">
      <c r="A5772" t="s">
        <v>5845</v>
      </c>
      <c r="B5772" t="s">
        <v>54</v>
      </c>
      <c r="C5772">
        <v>0</v>
      </c>
      <c r="D5772" t="s">
        <v>54</v>
      </c>
      <c r="E5772">
        <v>7.91</v>
      </c>
      <c r="F5772">
        <v>0</v>
      </c>
      <c r="G5772">
        <v>0</v>
      </c>
      <c r="H5772">
        <v>1</v>
      </c>
      <c r="I5772">
        <f>Data[[#This Row],[nucleus_area_pct]]/Data[[#This Row],[cytoplasm_ratio]]</f>
        <v>0</v>
      </c>
      <c r="J5772">
        <v>0.875</v>
      </c>
      <c r="K5772">
        <v>0.21</v>
      </c>
      <c r="L5772">
        <v>0.45</v>
      </c>
      <c r="M5772">
        <v>1</v>
      </c>
      <c r="N5772">
        <v>0.94199999999999995</v>
      </c>
      <c r="O5772">
        <v>215</v>
      </c>
      <c r="P5772">
        <v>60</v>
      </c>
      <c r="Q5772">
        <v>222</v>
      </c>
      <c r="R5772">
        <v>133</v>
      </c>
      <c r="S5772">
        <v>142</v>
      </c>
      <c r="T5772">
        <f>(Data[[#This Row],[mean_r]]/256)*100</f>
        <v>86.71875</v>
      </c>
      <c r="U5772">
        <f>(Data[[#This Row],[mean_g]]/256)*100</f>
        <v>51.953125</v>
      </c>
      <c r="V5772">
        <f>(Data[[#This Row],[mean_b]]/256)*100</f>
        <v>55.46875</v>
      </c>
      <c r="W5772">
        <v>0.49099999999999999</v>
      </c>
      <c r="X5772" t="s">
        <v>51</v>
      </c>
      <c r="Y5772" t="s">
        <v>45</v>
      </c>
      <c r="Z5772">
        <v>8643</v>
      </c>
      <c r="AA5772">
        <v>5.94</v>
      </c>
      <c r="AB5772">
        <v>13.6</v>
      </c>
      <c r="AC5772">
        <v>32.299999999999997</v>
      </c>
      <c r="AD5772">
        <v>199415</v>
      </c>
      <c r="AE5772">
        <v>87.5</v>
      </c>
      <c r="AF5772">
        <v>34.4</v>
      </c>
      <c r="AG5772" t="s">
        <v>46</v>
      </c>
      <c r="AH5772" t="s">
        <v>42</v>
      </c>
      <c r="AI5772" t="s">
        <v>43</v>
      </c>
      <c r="AJ5772">
        <v>100</v>
      </c>
      <c r="AK5772">
        <v>512</v>
      </c>
      <c r="AL5772">
        <v>0</v>
      </c>
      <c r="AM5772">
        <v>0.90690000000000004</v>
      </c>
      <c r="AN5772">
        <v>0.95809999999999995</v>
      </c>
      <c r="AO5772">
        <f>Data[[#This Row],[labeller_confidence_score]]-Data[[#This Row],[cytodiffusion_classification_confidence]]</f>
        <v>5.1199999999999912E-2</v>
      </c>
    </row>
    <row r="5773" spans="1:41" x14ac:dyDescent="0.3">
      <c r="A5773" t="s">
        <v>5846</v>
      </c>
      <c r="B5773" t="s">
        <v>133</v>
      </c>
      <c r="C5773">
        <v>1</v>
      </c>
      <c r="D5773" t="s">
        <v>104</v>
      </c>
      <c r="E5773">
        <v>7.53</v>
      </c>
      <c r="F5773">
        <v>0</v>
      </c>
      <c r="G5773">
        <v>0</v>
      </c>
      <c r="H5773">
        <v>1</v>
      </c>
      <c r="I5773">
        <f>Data[[#This Row],[nucleus_area_pct]]/Data[[#This Row],[cytoplasm_ratio]]</f>
        <v>0</v>
      </c>
      <c r="J5773">
        <v>0.58299999999999996</v>
      </c>
      <c r="K5773">
        <v>0.91900000000000004</v>
      </c>
      <c r="L5773">
        <v>0.25</v>
      </c>
      <c r="M5773">
        <v>1</v>
      </c>
      <c r="N5773">
        <v>0.85599999999999998</v>
      </c>
      <c r="O5773">
        <v>237</v>
      </c>
      <c r="P5773">
        <v>54</v>
      </c>
      <c r="Q5773">
        <v>231</v>
      </c>
      <c r="R5773">
        <v>124</v>
      </c>
      <c r="S5773">
        <v>133</v>
      </c>
      <c r="T5773">
        <f>(Data[[#This Row],[mean_r]]/256)*100</f>
        <v>90.234375</v>
      </c>
      <c r="U5773">
        <f>(Data[[#This Row],[mean_g]]/256)*100</f>
        <v>48.4375</v>
      </c>
      <c r="V5773">
        <f>(Data[[#This Row],[mean_b]]/256)*100</f>
        <v>51.953125</v>
      </c>
      <c r="W5773">
        <v>0.50800000000000001</v>
      </c>
      <c r="X5773" t="s">
        <v>39</v>
      </c>
      <c r="Y5773" t="s">
        <v>40</v>
      </c>
      <c r="Z5773">
        <v>7139</v>
      </c>
      <c r="AA5773">
        <v>5.34</v>
      </c>
      <c r="AB5773">
        <v>7.8</v>
      </c>
      <c r="AC5773">
        <v>44.1</v>
      </c>
      <c r="AD5773">
        <v>107522</v>
      </c>
      <c r="AE5773">
        <v>99.7</v>
      </c>
      <c r="AF5773">
        <v>32.299999999999997</v>
      </c>
      <c r="AG5773" t="s">
        <v>46</v>
      </c>
      <c r="AH5773" t="s">
        <v>47</v>
      </c>
      <c r="AI5773" t="s">
        <v>43</v>
      </c>
      <c r="AJ5773">
        <v>60</v>
      </c>
      <c r="AK5773">
        <v>256</v>
      </c>
      <c r="AL5773">
        <v>0.84770000000000001</v>
      </c>
      <c r="AM5773">
        <v>0.92559999999999998</v>
      </c>
      <c r="AN5773">
        <v>0.87239999999999995</v>
      </c>
      <c r="AO5773">
        <f>Data[[#This Row],[labeller_confidence_score]]-Data[[#This Row],[cytodiffusion_classification_confidence]]</f>
        <v>-5.3200000000000025E-2</v>
      </c>
    </row>
    <row r="5774" spans="1:41" x14ac:dyDescent="0.3">
      <c r="A5774" t="s">
        <v>5847</v>
      </c>
      <c r="B5774" t="s">
        <v>133</v>
      </c>
      <c r="C5774">
        <v>1</v>
      </c>
      <c r="D5774" t="s">
        <v>104</v>
      </c>
      <c r="E5774">
        <v>7.47</v>
      </c>
      <c r="F5774">
        <v>0</v>
      </c>
      <c r="G5774">
        <v>0</v>
      </c>
      <c r="H5774">
        <v>1</v>
      </c>
      <c r="I5774">
        <f>Data[[#This Row],[nucleus_area_pct]]/Data[[#This Row],[cytoplasm_ratio]]</f>
        <v>0</v>
      </c>
      <c r="J5774">
        <v>0.59799999999999998</v>
      </c>
      <c r="K5774">
        <v>0.85499999999999998</v>
      </c>
      <c r="L5774">
        <v>0.67</v>
      </c>
      <c r="M5774">
        <v>1</v>
      </c>
      <c r="N5774">
        <v>0.81200000000000006</v>
      </c>
      <c r="O5774">
        <v>162</v>
      </c>
      <c r="P5774">
        <v>50</v>
      </c>
      <c r="Q5774">
        <v>219</v>
      </c>
      <c r="R5774">
        <v>160</v>
      </c>
      <c r="S5774">
        <v>158</v>
      </c>
      <c r="T5774">
        <f>(Data[[#This Row],[mean_r]]/256)*100</f>
        <v>85.546875</v>
      </c>
      <c r="U5774">
        <f>(Data[[#This Row],[mean_g]]/256)*100</f>
        <v>62.5</v>
      </c>
      <c r="V5774">
        <f>(Data[[#This Row],[mean_b]]/256)*100</f>
        <v>61.71875</v>
      </c>
      <c r="W5774">
        <v>0.49399999999999999</v>
      </c>
      <c r="X5774" t="s">
        <v>51</v>
      </c>
      <c r="Y5774" t="s">
        <v>40</v>
      </c>
      <c r="Z5774">
        <v>3153</v>
      </c>
      <c r="AA5774">
        <v>5.38</v>
      </c>
      <c r="AB5774">
        <v>13.6</v>
      </c>
      <c r="AC5774">
        <v>38.799999999999997</v>
      </c>
      <c r="AD5774">
        <v>220890</v>
      </c>
      <c r="AE5774">
        <v>79.3</v>
      </c>
      <c r="AF5774">
        <v>34</v>
      </c>
      <c r="AG5774" t="s">
        <v>41</v>
      </c>
      <c r="AH5774" t="s">
        <v>68</v>
      </c>
      <c r="AI5774" t="s">
        <v>52</v>
      </c>
      <c r="AJ5774">
        <v>60</v>
      </c>
      <c r="AK5774">
        <v>256</v>
      </c>
      <c r="AL5774">
        <v>0.70169999999999999</v>
      </c>
      <c r="AM5774">
        <v>0.6502</v>
      </c>
      <c r="AN5774">
        <v>0.91049999999999998</v>
      </c>
      <c r="AO5774">
        <f>Data[[#This Row],[labeller_confidence_score]]-Data[[#This Row],[cytodiffusion_classification_confidence]]</f>
        <v>0.26029999999999998</v>
      </c>
    </row>
    <row r="5775" spans="1:41" x14ac:dyDescent="0.3">
      <c r="A5775" t="s">
        <v>5848</v>
      </c>
      <c r="B5775" t="s">
        <v>49</v>
      </c>
      <c r="C5775">
        <v>0</v>
      </c>
      <c r="D5775" t="s">
        <v>50</v>
      </c>
      <c r="E5775">
        <v>10.98</v>
      </c>
      <c r="F5775">
        <v>48.9</v>
      </c>
      <c r="G5775">
        <v>0.57199999999999995</v>
      </c>
      <c r="H5775">
        <v>0.439</v>
      </c>
      <c r="I5775">
        <f>Data[[#This Row],[nucleus_area_pct]]/Data[[#This Row],[cytoplasm_ratio]]</f>
        <v>111.38952164009112</v>
      </c>
      <c r="J5775">
        <v>0.70499999999999996</v>
      </c>
      <c r="K5775">
        <v>0.43099999999999999</v>
      </c>
      <c r="L5775">
        <v>3.43</v>
      </c>
      <c r="M5775">
        <v>3.3</v>
      </c>
      <c r="N5775">
        <v>0.80500000000000005</v>
      </c>
      <c r="O5775">
        <v>443</v>
      </c>
      <c r="P5775">
        <v>81</v>
      </c>
      <c r="Q5775">
        <v>205</v>
      </c>
      <c r="R5775">
        <v>169</v>
      </c>
      <c r="S5775">
        <v>193</v>
      </c>
      <c r="T5775">
        <f>(Data[[#This Row],[mean_r]]/256)*100</f>
        <v>80.078125</v>
      </c>
      <c r="U5775">
        <f>(Data[[#This Row],[mean_g]]/256)*100</f>
        <v>66.015625</v>
      </c>
      <c r="V5775">
        <f>(Data[[#This Row],[mean_b]]/256)*100</f>
        <v>75.390625</v>
      </c>
      <c r="W5775">
        <v>0.71199999999999997</v>
      </c>
      <c r="X5775" t="s">
        <v>51</v>
      </c>
      <c r="Y5775" t="s">
        <v>45</v>
      </c>
      <c r="Z5775">
        <v>7098</v>
      </c>
      <c r="AA5775">
        <v>4.7</v>
      </c>
      <c r="AB5775">
        <v>15.2</v>
      </c>
      <c r="AC5775">
        <v>35.1</v>
      </c>
      <c r="AD5775">
        <v>176035</v>
      </c>
      <c r="AE5775">
        <v>89.2</v>
      </c>
      <c r="AF5775">
        <v>32.799999999999997</v>
      </c>
      <c r="AG5775" t="s">
        <v>64</v>
      </c>
      <c r="AH5775" t="s">
        <v>42</v>
      </c>
      <c r="AI5775" t="s">
        <v>43</v>
      </c>
      <c r="AJ5775">
        <v>100</v>
      </c>
      <c r="AK5775">
        <v>256</v>
      </c>
      <c r="AL5775">
        <v>9.5500000000000002E-2</v>
      </c>
      <c r="AM5775">
        <v>1</v>
      </c>
      <c r="AN5775">
        <v>0.89710000000000001</v>
      </c>
      <c r="AO5775">
        <f>Data[[#This Row],[labeller_confidence_score]]-Data[[#This Row],[cytodiffusion_classification_confidence]]</f>
        <v>-0.10289999999999999</v>
      </c>
    </row>
    <row r="5776" spans="1:41" x14ac:dyDescent="0.3">
      <c r="A5776" t="s">
        <v>5849</v>
      </c>
      <c r="B5776" t="s">
        <v>58</v>
      </c>
      <c r="C5776">
        <v>1</v>
      </c>
      <c r="D5776" t="s">
        <v>38</v>
      </c>
      <c r="E5776">
        <v>17.48</v>
      </c>
      <c r="F5776">
        <v>75.099999999999994</v>
      </c>
      <c r="G5776">
        <v>0.64100000000000001</v>
      </c>
      <c r="H5776">
        <v>0.373</v>
      </c>
      <c r="I5776">
        <f>Data[[#This Row],[nucleus_area_pct]]/Data[[#This Row],[cytoplasm_ratio]]</f>
        <v>201.34048257372652</v>
      </c>
      <c r="J5776">
        <v>0.84299999999999997</v>
      </c>
      <c r="K5776">
        <v>0.41399999999999998</v>
      </c>
      <c r="L5776">
        <v>1.37</v>
      </c>
      <c r="M5776">
        <v>1.1000000000000001</v>
      </c>
      <c r="N5776">
        <v>0.81200000000000006</v>
      </c>
      <c r="O5776">
        <v>608</v>
      </c>
      <c r="P5776">
        <v>93</v>
      </c>
      <c r="Q5776">
        <v>180</v>
      </c>
      <c r="R5776">
        <v>136</v>
      </c>
      <c r="S5776">
        <v>214</v>
      </c>
      <c r="T5776">
        <f>(Data[[#This Row],[mean_r]]/256)*100</f>
        <v>70.3125</v>
      </c>
      <c r="U5776">
        <f>(Data[[#This Row],[mean_g]]/256)*100</f>
        <v>53.125</v>
      </c>
      <c r="V5776">
        <f>(Data[[#This Row],[mean_b]]/256)*100</f>
        <v>83.59375</v>
      </c>
      <c r="W5776">
        <v>0.75700000000000001</v>
      </c>
      <c r="X5776" t="s">
        <v>51</v>
      </c>
      <c r="Y5776" t="s">
        <v>45</v>
      </c>
      <c r="Z5776">
        <v>12747</v>
      </c>
      <c r="AA5776">
        <v>4.3899999999999997</v>
      </c>
      <c r="AB5776">
        <v>14.3</v>
      </c>
      <c r="AC5776">
        <v>32.6</v>
      </c>
      <c r="AD5776">
        <v>335487</v>
      </c>
      <c r="AE5776">
        <v>86.6</v>
      </c>
      <c r="AF5776">
        <v>34.9</v>
      </c>
      <c r="AG5776" t="s">
        <v>41</v>
      </c>
      <c r="AH5776" t="s">
        <v>42</v>
      </c>
      <c r="AI5776" t="s">
        <v>56</v>
      </c>
      <c r="AJ5776">
        <v>60</v>
      </c>
      <c r="AK5776">
        <v>224</v>
      </c>
      <c r="AL5776">
        <v>0.79800000000000004</v>
      </c>
      <c r="AM5776">
        <v>0.62060000000000004</v>
      </c>
      <c r="AN5776">
        <v>0.86450000000000005</v>
      </c>
      <c r="AO5776">
        <f>Data[[#This Row],[labeller_confidence_score]]-Data[[#This Row],[cytodiffusion_classification_confidence]]</f>
        <v>0.24390000000000001</v>
      </c>
    </row>
    <row r="5777" spans="1:41" x14ac:dyDescent="0.3">
      <c r="A5777" t="s">
        <v>5850</v>
      </c>
      <c r="B5777" t="s">
        <v>37</v>
      </c>
      <c r="C5777">
        <v>1</v>
      </c>
      <c r="D5777" t="s">
        <v>38</v>
      </c>
      <c r="E5777">
        <v>14.75</v>
      </c>
      <c r="F5777">
        <v>57</v>
      </c>
      <c r="G5777">
        <v>0.40600000000000003</v>
      </c>
      <c r="H5777">
        <v>0.37</v>
      </c>
      <c r="I5777">
        <f>Data[[#This Row],[nucleus_area_pct]]/Data[[#This Row],[cytoplasm_ratio]]</f>
        <v>154.05405405405406</v>
      </c>
      <c r="J5777">
        <v>0.66300000000000003</v>
      </c>
      <c r="K5777">
        <v>0.48099999999999998</v>
      </c>
      <c r="L5777">
        <v>2.6</v>
      </c>
      <c r="M5777">
        <v>5.6</v>
      </c>
      <c r="N5777">
        <v>0.874</v>
      </c>
      <c r="O5777">
        <v>461</v>
      </c>
      <c r="P5777">
        <v>92</v>
      </c>
      <c r="Q5777">
        <v>187</v>
      </c>
      <c r="R5777">
        <v>180</v>
      </c>
      <c r="S5777">
        <v>181</v>
      </c>
      <c r="T5777">
        <f>(Data[[#This Row],[mean_r]]/256)*100</f>
        <v>73.046875</v>
      </c>
      <c r="U5777">
        <f>(Data[[#This Row],[mean_g]]/256)*100</f>
        <v>70.3125</v>
      </c>
      <c r="V5777">
        <f>(Data[[#This Row],[mean_b]]/256)*100</f>
        <v>70.703125</v>
      </c>
      <c r="W5777">
        <v>0.51400000000000001</v>
      </c>
      <c r="X5777" t="s">
        <v>63</v>
      </c>
      <c r="Y5777" t="s">
        <v>40</v>
      </c>
      <c r="Z5777">
        <v>9453</v>
      </c>
      <c r="AA5777">
        <v>3.42</v>
      </c>
      <c r="AB5777">
        <v>11.1</v>
      </c>
      <c r="AC5777">
        <v>40</v>
      </c>
      <c r="AD5777">
        <v>115398</v>
      </c>
      <c r="AE5777">
        <v>83.7</v>
      </c>
      <c r="AF5777">
        <v>32.4</v>
      </c>
      <c r="AG5777" t="s">
        <v>64</v>
      </c>
      <c r="AH5777" t="s">
        <v>42</v>
      </c>
      <c r="AI5777" t="s">
        <v>43</v>
      </c>
      <c r="AJ5777">
        <v>100</v>
      </c>
      <c r="AK5777">
        <v>360</v>
      </c>
      <c r="AL5777">
        <v>0.83740000000000003</v>
      </c>
      <c r="AM5777">
        <v>0.64</v>
      </c>
      <c r="AN5777">
        <v>0.87580000000000002</v>
      </c>
      <c r="AO5777">
        <f>Data[[#This Row],[labeller_confidence_score]]-Data[[#This Row],[cytodiffusion_classification_confidence]]</f>
        <v>0.23580000000000001</v>
      </c>
    </row>
    <row r="5778" spans="1:41" x14ac:dyDescent="0.3">
      <c r="A5778" t="s">
        <v>5851</v>
      </c>
      <c r="B5778" t="s">
        <v>62</v>
      </c>
      <c r="C5778">
        <v>0</v>
      </c>
      <c r="D5778" t="s">
        <v>50</v>
      </c>
      <c r="E5778">
        <v>7.89</v>
      </c>
      <c r="F5778">
        <v>82.3</v>
      </c>
      <c r="G5778">
        <v>0.77900000000000003</v>
      </c>
      <c r="H5778">
        <v>0.223</v>
      </c>
      <c r="I5778">
        <f>Data[[#This Row],[nucleus_area_pct]]/Data[[#This Row],[cytoplasm_ratio]]</f>
        <v>369.05829596412553</v>
      </c>
      <c r="J5778">
        <v>0.85299999999999998</v>
      </c>
      <c r="K5778">
        <v>0.25900000000000001</v>
      </c>
      <c r="L5778">
        <v>1.35</v>
      </c>
      <c r="M5778">
        <v>1</v>
      </c>
      <c r="N5778">
        <v>0.89100000000000001</v>
      </c>
      <c r="O5778">
        <v>270</v>
      </c>
      <c r="P5778">
        <v>49</v>
      </c>
      <c r="Q5778">
        <v>202</v>
      </c>
      <c r="R5778">
        <v>162</v>
      </c>
      <c r="S5778">
        <v>213</v>
      </c>
      <c r="T5778">
        <f>(Data[[#This Row],[mean_r]]/256)*100</f>
        <v>78.90625</v>
      </c>
      <c r="U5778">
        <f>(Data[[#This Row],[mean_g]]/256)*100</f>
        <v>63.28125</v>
      </c>
      <c r="V5778">
        <f>(Data[[#This Row],[mean_b]]/256)*100</f>
        <v>83.203125</v>
      </c>
      <c r="W5778">
        <v>0.79800000000000004</v>
      </c>
      <c r="X5778" t="s">
        <v>51</v>
      </c>
      <c r="Y5778" t="s">
        <v>45</v>
      </c>
      <c r="Z5778">
        <v>4556</v>
      </c>
      <c r="AA5778">
        <v>5.12</v>
      </c>
      <c r="AB5778">
        <v>15.6</v>
      </c>
      <c r="AC5778">
        <v>42.1</v>
      </c>
      <c r="AD5778">
        <v>356134</v>
      </c>
      <c r="AE5778">
        <v>84.9</v>
      </c>
      <c r="AF5778">
        <v>35.1</v>
      </c>
      <c r="AG5778" t="s">
        <v>64</v>
      </c>
      <c r="AH5778" t="s">
        <v>42</v>
      </c>
      <c r="AI5778" t="s">
        <v>43</v>
      </c>
      <c r="AJ5778">
        <v>40</v>
      </c>
      <c r="AK5778">
        <v>360</v>
      </c>
      <c r="AL5778">
        <v>0.1303</v>
      </c>
      <c r="AM5778">
        <v>0.86270000000000002</v>
      </c>
      <c r="AN5778">
        <v>0.8992</v>
      </c>
      <c r="AO5778">
        <f>Data[[#This Row],[labeller_confidence_score]]-Data[[#This Row],[cytodiffusion_classification_confidence]]</f>
        <v>3.6499999999999977E-2</v>
      </c>
    </row>
    <row r="5779" spans="1:41" x14ac:dyDescent="0.3">
      <c r="A5779" t="s">
        <v>5852</v>
      </c>
      <c r="B5779" t="s">
        <v>85</v>
      </c>
      <c r="C5779">
        <v>0</v>
      </c>
      <c r="D5779" t="s">
        <v>50</v>
      </c>
      <c r="E5779">
        <v>9.42</v>
      </c>
      <c r="F5779">
        <v>60.7</v>
      </c>
      <c r="G5779">
        <v>0.79800000000000004</v>
      </c>
      <c r="H5779">
        <v>0.47</v>
      </c>
      <c r="I5779">
        <f>Data[[#This Row],[nucleus_area_pct]]/Data[[#This Row],[cytoplasm_ratio]]</f>
        <v>129.14893617021278</v>
      </c>
      <c r="J5779">
        <v>0.70699999999999996</v>
      </c>
      <c r="K5779">
        <v>0.33100000000000002</v>
      </c>
      <c r="L5779">
        <v>5.07</v>
      </c>
      <c r="M5779">
        <v>2.4</v>
      </c>
      <c r="N5779">
        <v>0.84699999999999998</v>
      </c>
      <c r="O5779">
        <v>453</v>
      </c>
      <c r="P5779">
        <v>60</v>
      </c>
      <c r="Q5779">
        <v>195</v>
      </c>
      <c r="R5779">
        <v>120</v>
      </c>
      <c r="S5779">
        <v>193</v>
      </c>
      <c r="T5779">
        <f>(Data[[#This Row],[mean_r]]/256)*100</f>
        <v>76.171875</v>
      </c>
      <c r="U5779">
        <f>(Data[[#This Row],[mean_g]]/256)*100</f>
        <v>46.875</v>
      </c>
      <c r="V5779">
        <f>(Data[[#This Row],[mean_b]]/256)*100</f>
        <v>75.390625</v>
      </c>
      <c r="W5779">
        <v>0.66800000000000004</v>
      </c>
      <c r="X5779" t="s">
        <v>63</v>
      </c>
      <c r="Y5779" t="s">
        <v>40</v>
      </c>
      <c r="Z5779">
        <v>4116</v>
      </c>
      <c r="AA5779">
        <v>4.6399999999999997</v>
      </c>
      <c r="AB5779">
        <v>15</v>
      </c>
      <c r="AC5779">
        <v>52.2</v>
      </c>
      <c r="AD5779">
        <v>312681</v>
      </c>
      <c r="AE5779">
        <v>82.8</v>
      </c>
      <c r="AF5779">
        <v>35.9</v>
      </c>
      <c r="AG5779" t="s">
        <v>41</v>
      </c>
      <c r="AH5779" t="s">
        <v>47</v>
      </c>
      <c r="AI5779" t="s">
        <v>52</v>
      </c>
      <c r="AJ5779">
        <v>40</v>
      </c>
      <c r="AK5779">
        <v>256</v>
      </c>
      <c r="AL5779">
        <v>5.2999999999999999E-2</v>
      </c>
      <c r="AM5779">
        <v>0.93720000000000003</v>
      </c>
      <c r="AN5779">
        <v>0.96879999999999999</v>
      </c>
      <c r="AO5779">
        <f>Data[[#This Row],[labeller_confidence_score]]-Data[[#This Row],[cytodiffusion_classification_confidence]]</f>
        <v>3.1599999999999961E-2</v>
      </c>
    </row>
    <row r="5780" spans="1:41" x14ac:dyDescent="0.3">
      <c r="A5780" t="s">
        <v>5853</v>
      </c>
      <c r="B5780" t="s">
        <v>60</v>
      </c>
      <c r="C5780">
        <v>0</v>
      </c>
      <c r="D5780" t="s">
        <v>50</v>
      </c>
      <c r="E5780">
        <v>15.06</v>
      </c>
      <c r="F5780">
        <v>67.8</v>
      </c>
      <c r="G5780">
        <v>0.56699999999999995</v>
      </c>
      <c r="H5780">
        <v>0.379</v>
      </c>
      <c r="I5780">
        <f>Data[[#This Row],[nucleus_area_pct]]/Data[[#This Row],[cytoplasm_ratio]]</f>
        <v>178.89182058047493</v>
      </c>
      <c r="J5780">
        <v>0.68899999999999995</v>
      </c>
      <c r="K5780">
        <v>0.58199999999999996</v>
      </c>
      <c r="L5780">
        <v>1.91</v>
      </c>
      <c r="M5780">
        <v>1.6</v>
      </c>
      <c r="N5780">
        <v>0.92</v>
      </c>
      <c r="O5780">
        <v>535</v>
      </c>
      <c r="P5780">
        <v>104</v>
      </c>
      <c r="Q5780">
        <v>221</v>
      </c>
      <c r="R5780">
        <v>169</v>
      </c>
      <c r="S5780">
        <v>198</v>
      </c>
      <c r="T5780">
        <f>(Data[[#This Row],[mean_r]]/256)*100</f>
        <v>86.328125</v>
      </c>
      <c r="U5780">
        <f>(Data[[#This Row],[mean_g]]/256)*100</f>
        <v>66.015625</v>
      </c>
      <c r="V5780">
        <f>(Data[[#This Row],[mean_b]]/256)*100</f>
        <v>77.34375</v>
      </c>
      <c r="W5780">
        <v>0.60499999999999998</v>
      </c>
      <c r="X5780" t="s">
        <v>39</v>
      </c>
      <c r="Y5780" t="s">
        <v>40</v>
      </c>
      <c r="Z5780">
        <v>8622</v>
      </c>
      <c r="AA5780">
        <v>5.34</v>
      </c>
      <c r="AB5780">
        <v>12.8</v>
      </c>
      <c r="AC5780">
        <v>44.3</v>
      </c>
      <c r="AD5780">
        <v>250516</v>
      </c>
      <c r="AE5780">
        <v>84.2</v>
      </c>
      <c r="AF5780">
        <v>30.8</v>
      </c>
      <c r="AG5780" t="s">
        <v>41</v>
      </c>
      <c r="AH5780" t="s">
        <v>47</v>
      </c>
      <c r="AI5780" t="s">
        <v>56</v>
      </c>
      <c r="AJ5780">
        <v>100</v>
      </c>
      <c r="AK5780">
        <v>512</v>
      </c>
      <c r="AL5780">
        <v>6.5199999999999994E-2</v>
      </c>
      <c r="AM5780">
        <v>0.89559999999999995</v>
      </c>
      <c r="AN5780">
        <v>0.873</v>
      </c>
      <c r="AO5780">
        <f>Data[[#This Row],[labeller_confidence_score]]-Data[[#This Row],[cytodiffusion_classification_confidence]]</f>
        <v>-2.2599999999999953E-2</v>
      </c>
    </row>
    <row r="5781" spans="1:41" x14ac:dyDescent="0.3">
      <c r="A5781" t="s">
        <v>5854</v>
      </c>
      <c r="B5781" t="s">
        <v>110</v>
      </c>
      <c r="C5781">
        <v>1</v>
      </c>
      <c r="D5781" t="s">
        <v>104</v>
      </c>
      <c r="E5781">
        <v>8.68</v>
      </c>
      <c r="F5781">
        <v>0</v>
      </c>
      <c r="G5781">
        <v>0</v>
      </c>
      <c r="H5781">
        <v>1</v>
      </c>
      <c r="I5781">
        <f>Data[[#This Row],[nucleus_area_pct]]/Data[[#This Row],[cytoplasm_ratio]]</f>
        <v>0</v>
      </c>
      <c r="J5781">
        <v>0.871</v>
      </c>
      <c r="K5781">
        <v>0.19800000000000001</v>
      </c>
      <c r="L5781">
        <v>0.93</v>
      </c>
      <c r="M5781">
        <v>1</v>
      </c>
      <c r="N5781">
        <v>0.90900000000000003</v>
      </c>
      <c r="O5781">
        <v>246</v>
      </c>
      <c r="P5781">
        <v>46</v>
      </c>
      <c r="Q5781">
        <v>213</v>
      </c>
      <c r="R5781">
        <v>129</v>
      </c>
      <c r="S5781">
        <v>124</v>
      </c>
      <c r="T5781">
        <f>(Data[[#This Row],[mean_r]]/256)*100</f>
        <v>83.203125</v>
      </c>
      <c r="U5781">
        <f>(Data[[#This Row],[mean_g]]/256)*100</f>
        <v>50.390625</v>
      </c>
      <c r="V5781">
        <f>(Data[[#This Row],[mean_b]]/256)*100</f>
        <v>48.4375</v>
      </c>
      <c r="W5781">
        <v>0.495</v>
      </c>
      <c r="X5781" t="s">
        <v>51</v>
      </c>
      <c r="Y5781" t="s">
        <v>40</v>
      </c>
      <c r="Z5781">
        <v>4315</v>
      </c>
      <c r="AA5781">
        <v>5.46</v>
      </c>
      <c r="AB5781">
        <v>14.5</v>
      </c>
      <c r="AC5781">
        <v>44.5</v>
      </c>
      <c r="AD5781">
        <v>148736</v>
      </c>
      <c r="AE5781">
        <v>86.8</v>
      </c>
      <c r="AF5781">
        <v>33.4</v>
      </c>
      <c r="AG5781" t="s">
        <v>64</v>
      </c>
      <c r="AH5781" t="s">
        <v>68</v>
      </c>
      <c r="AI5781" t="s">
        <v>56</v>
      </c>
      <c r="AJ5781">
        <v>100</v>
      </c>
      <c r="AK5781">
        <v>224</v>
      </c>
      <c r="AL5781">
        <v>0.63500000000000001</v>
      </c>
      <c r="AM5781">
        <v>0.82210000000000005</v>
      </c>
      <c r="AN5781">
        <v>0.81059999999999999</v>
      </c>
      <c r="AO5781">
        <f>Data[[#This Row],[labeller_confidence_score]]-Data[[#This Row],[cytodiffusion_classification_confidence]]</f>
        <v>-1.1500000000000066E-2</v>
      </c>
    </row>
    <row r="5782" spans="1:41" x14ac:dyDescent="0.3">
      <c r="A5782" t="s">
        <v>5855</v>
      </c>
      <c r="B5782" t="s">
        <v>89</v>
      </c>
      <c r="C5782">
        <v>1</v>
      </c>
      <c r="D5782" t="s">
        <v>38</v>
      </c>
      <c r="E5782">
        <v>12.65</v>
      </c>
      <c r="F5782">
        <v>55.4</v>
      </c>
      <c r="G5782">
        <v>0.623</v>
      </c>
      <c r="H5782">
        <v>0.432</v>
      </c>
      <c r="I5782">
        <f>Data[[#This Row],[nucleus_area_pct]]/Data[[#This Row],[cytoplasm_ratio]]</f>
        <v>128.24074074074073</v>
      </c>
      <c r="J5782">
        <v>0.69399999999999995</v>
      </c>
      <c r="K5782">
        <v>0.317</v>
      </c>
      <c r="L5782">
        <v>4.41</v>
      </c>
      <c r="M5782">
        <v>2.6</v>
      </c>
      <c r="N5782">
        <v>0.753</v>
      </c>
      <c r="O5782">
        <v>438</v>
      </c>
      <c r="P5782">
        <v>73</v>
      </c>
      <c r="Q5782">
        <v>212</v>
      </c>
      <c r="R5782">
        <v>171</v>
      </c>
      <c r="S5782">
        <v>174</v>
      </c>
      <c r="T5782">
        <f>(Data[[#This Row],[mean_r]]/256)*100</f>
        <v>82.8125</v>
      </c>
      <c r="U5782">
        <f>(Data[[#This Row],[mean_g]]/256)*100</f>
        <v>66.796875</v>
      </c>
      <c r="V5782">
        <f>(Data[[#This Row],[mean_b]]/256)*100</f>
        <v>67.96875</v>
      </c>
      <c r="W5782">
        <v>0.6</v>
      </c>
      <c r="X5782" t="s">
        <v>51</v>
      </c>
      <c r="Y5782" t="s">
        <v>40</v>
      </c>
      <c r="Z5782">
        <v>9287</v>
      </c>
      <c r="AA5782">
        <v>4.9000000000000004</v>
      </c>
      <c r="AB5782">
        <v>16.100000000000001</v>
      </c>
      <c r="AC5782">
        <v>45</v>
      </c>
      <c r="AD5782">
        <v>288266</v>
      </c>
      <c r="AE5782">
        <v>91.7</v>
      </c>
      <c r="AF5782">
        <v>34.299999999999997</v>
      </c>
      <c r="AG5782" t="s">
        <v>64</v>
      </c>
      <c r="AH5782" t="s">
        <v>42</v>
      </c>
      <c r="AI5782" t="s">
        <v>43</v>
      </c>
      <c r="AJ5782">
        <v>100</v>
      </c>
      <c r="AK5782">
        <v>224</v>
      </c>
      <c r="AL5782">
        <v>0.84489999999999998</v>
      </c>
      <c r="AM5782">
        <v>0.77149999999999996</v>
      </c>
      <c r="AN5782">
        <v>0.64349999999999996</v>
      </c>
      <c r="AO5782">
        <f>Data[[#This Row],[labeller_confidence_score]]-Data[[#This Row],[cytodiffusion_classification_confidence]]</f>
        <v>-0.128</v>
      </c>
    </row>
    <row r="5783" spans="1:41" x14ac:dyDescent="0.3">
      <c r="A5783" t="s">
        <v>5856</v>
      </c>
      <c r="B5783" t="s">
        <v>87</v>
      </c>
      <c r="C5783">
        <v>0</v>
      </c>
      <c r="D5783" t="s">
        <v>50</v>
      </c>
      <c r="E5783">
        <v>11.45</v>
      </c>
      <c r="F5783">
        <v>56.7</v>
      </c>
      <c r="G5783">
        <v>0.61199999999999999</v>
      </c>
      <c r="H5783">
        <v>0.53800000000000003</v>
      </c>
      <c r="I5783">
        <f>Data[[#This Row],[nucleus_area_pct]]/Data[[#This Row],[cytoplasm_ratio]]</f>
        <v>105.3903345724907</v>
      </c>
      <c r="J5783">
        <v>0.73</v>
      </c>
      <c r="K5783">
        <v>0.39</v>
      </c>
      <c r="L5783">
        <v>4.5</v>
      </c>
      <c r="M5783">
        <v>1.7</v>
      </c>
      <c r="N5783">
        <v>0.81899999999999995</v>
      </c>
      <c r="O5783">
        <v>440</v>
      </c>
      <c r="P5783">
        <v>59</v>
      </c>
      <c r="Q5783">
        <v>255</v>
      </c>
      <c r="R5783">
        <v>148</v>
      </c>
      <c r="S5783">
        <v>159</v>
      </c>
      <c r="T5783">
        <f>(Data[[#This Row],[mean_r]]/256)*100</f>
        <v>99.609375</v>
      </c>
      <c r="U5783">
        <f>(Data[[#This Row],[mean_g]]/256)*100</f>
        <v>57.8125</v>
      </c>
      <c r="V5783">
        <f>(Data[[#This Row],[mean_b]]/256)*100</f>
        <v>62.109375</v>
      </c>
      <c r="W5783">
        <v>0.57199999999999995</v>
      </c>
      <c r="X5783" t="s">
        <v>63</v>
      </c>
      <c r="Y5783" t="s">
        <v>40</v>
      </c>
      <c r="Z5783">
        <v>7830</v>
      </c>
      <c r="AA5783">
        <v>4.95</v>
      </c>
      <c r="AB5783">
        <v>11.7</v>
      </c>
      <c r="AC5783">
        <v>51.7</v>
      </c>
      <c r="AD5783">
        <v>203017</v>
      </c>
      <c r="AE5783">
        <v>75.099999999999994</v>
      </c>
      <c r="AF5783">
        <v>33.700000000000003</v>
      </c>
      <c r="AG5783" t="s">
        <v>64</v>
      </c>
      <c r="AH5783" t="s">
        <v>42</v>
      </c>
      <c r="AI5783" t="s">
        <v>43</v>
      </c>
      <c r="AJ5783">
        <v>40</v>
      </c>
      <c r="AK5783">
        <v>512</v>
      </c>
      <c r="AL5783">
        <v>1.2699999999999999E-2</v>
      </c>
      <c r="AM5783">
        <v>0.94989999999999997</v>
      </c>
      <c r="AN5783">
        <v>0.92630000000000001</v>
      </c>
      <c r="AO5783">
        <f>Data[[#This Row],[labeller_confidence_score]]-Data[[#This Row],[cytodiffusion_classification_confidence]]</f>
        <v>-2.3599999999999954E-2</v>
      </c>
    </row>
    <row r="5784" spans="1:41" x14ac:dyDescent="0.3">
      <c r="A5784" t="s">
        <v>5857</v>
      </c>
      <c r="B5784" t="s">
        <v>49</v>
      </c>
      <c r="C5784">
        <v>0</v>
      </c>
      <c r="D5784" t="s">
        <v>50</v>
      </c>
      <c r="E5784">
        <v>11.24</v>
      </c>
      <c r="F5784">
        <v>45.5</v>
      </c>
      <c r="G5784">
        <v>0.54300000000000004</v>
      </c>
      <c r="H5784">
        <v>0.58299999999999996</v>
      </c>
      <c r="I5784">
        <f>Data[[#This Row],[nucleus_area_pct]]/Data[[#This Row],[cytoplasm_ratio]]</f>
        <v>78.044596912521442</v>
      </c>
      <c r="J5784">
        <v>0.82799999999999996</v>
      </c>
      <c r="K5784">
        <v>0.55500000000000005</v>
      </c>
      <c r="L5784">
        <v>3.64</v>
      </c>
      <c r="M5784">
        <v>4.0999999999999996</v>
      </c>
      <c r="N5784">
        <v>0.91900000000000004</v>
      </c>
      <c r="O5784">
        <v>438</v>
      </c>
      <c r="P5784">
        <v>70</v>
      </c>
      <c r="Q5784">
        <v>225</v>
      </c>
      <c r="R5784">
        <v>181</v>
      </c>
      <c r="S5784">
        <v>177</v>
      </c>
      <c r="T5784">
        <f>(Data[[#This Row],[mean_r]]/256)*100</f>
        <v>87.890625</v>
      </c>
      <c r="U5784">
        <f>(Data[[#This Row],[mean_g]]/256)*100</f>
        <v>70.703125</v>
      </c>
      <c r="V5784">
        <f>(Data[[#This Row],[mean_b]]/256)*100</f>
        <v>69.140625</v>
      </c>
      <c r="W5784">
        <v>0.59899999999999998</v>
      </c>
      <c r="X5784" t="s">
        <v>39</v>
      </c>
      <c r="Y5784" t="s">
        <v>45</v>
      </c>
      <c r="Z5784">
        <v>7347</v>
      </c>
      <c r="AA5784">
        <v>4.87</v>
      </c>
      <c r="AB5784">
        <v>12.4</v>
      </c>
      <c r="AC5784">
        <v>39.299999999999997</v>
      </c>
      <c r="AD5784">
        <v>335173</v>
      </c>
      <c r="AE5784">
        <v>98.7</v>
      </c>
      <c r="AF5784">
        <v>32.5</v>
      </c>
      <c r="AG5784" t="s">
        <v>46</v>
      </c>
      <c r="AH5784" t="s">
        <v>42</v>
      </c>
      <c r="AI5784" t="s">
        <v>52</v>
      </c>
      <c r="AJ5784">
        <v>100</v>
      </c>
      <c r="AK5784">
        <v>224</v>
      </c>
      <c r="AL5784">
        <v>0.1062</v>
      </c>
      <c r="AM5784">
        <v>0.94479999999999997</v>
      </c>
      <c r="AN5784">
        <v>0.95069999999999999</v>
      </c>
      <c r="AO5784">
        <f>Data[[#This Row],[labeller_confidence_score]]-Data[[#This Row],[cytodiffusion_classification_confidence]]</f>
        <v>5.9000000000000163E-3</v>
      </c>
    </row>
    <row r="5785" spans="1:41" x14ac:dyDescent="0.3">
      <c r="A5785" t="s">
        <v>5858</v>
      </c>
      <c r="B5785" t="s">
        <v>74</v>
      </c>
      <c r="C5785">
        <v>0</v>
      </c>
      <c r="D5785" t="s">
        <v>75</v>
      </c>
      <c r="E5785">
        <v>2.4300000000000002</v>
      </c>
      <c r="F5785">
        <v>0</v>
      </c>
      <c r="G5785">
        <v>0</v>
      </c>
      <c r="H5785">
        <v>1</v>
      </c>
      <c r="I5785">
        <f>Data[[#This Row],[nucleus_area_pct]]/Data[[#This Row],[cytoplasm_ratio]]</f>
        <v>0</v>
      </c>
      <c r="J5785">
        <v>0.70799999999999996</v>
      </c>
      <c r="K5785">
        <v>0.35199999999999998</v>
      </c>
      <c r="L5785">
        <v>3.72</v>
      </c>
      <c r="M5785">
        <v>1</v>
      </c>
      <c r="N5785">
        <v>0.68899999999999995</v>
      </c>
      <c r="O5785">
        <v>17</v>
      </c>
      <c r="P5785">
        <v>18</v>
      </c>
      <c r="Q5785">
        <v>219</v>
      </c>
      <c r="R5785">
        <v>141</v>
      </c>
      <c r="S5785">
        <v>155</v>
      </c>
      <c r="T5785">
        <f>(Data[[#This Row],[mean_r]]/256)*100</f>
        <v>85.546875</v>
      </c>
      <c r="U5785">
        <f>(Data[[#This Row],[mean_g]]/256)*100</f>
        <v>55.078125</v>
      </c>
      <c r="V5785">
        <f>(Data[[#This Row],[mean_b]]/256)*100</f>
        <v>60.546875</v>
      </c>
      <c r="W5785">
        <v>0.50700000000000001</v>
      </c>
      <c r="X5785" t="s">
        <v>51</v>
      </c>
      <c r="Y5785" t="s">
        <v>45</v>
      </c>
      <c r="Z5785">
        <v>10866</v>
      </c>
      <c r="AA5785">
        <v>5.31</v>
      </c>
      <c r="AB5785">
        <v>14.7</v>
      </c>
      <c r="AC5785">
        <v>47.2</v>
      </c>
      <c r="AD5785">
        <v>254192</v>
      </c>
      <c r="AE5785">
        <v>94</v>
      </c>
      <c r="AF5785">
        <v>34.799999999999997</v>
      </c>
      <c r="AG5785" t="s">
        <v>41</v>
      </c>
      <c r="AH5785" t="s">
        <v>47</v>
      </c>
      <c r="AI5785" t="s">
        <v>56</v>
      </c>
      <c r="AJ5785">
        <v>60</v>
      </c>
      <c r="AK5785">
        <v>512</v>
      </c>
      <c r="AL5785">
        <v>0.08</v>
      </c>
      <c r="AM5785">
        <v>0.97070000000000001</v>
      </c>
      <c r="AN5785">
        <v>0.92500000000000004</v>
      </c>
      <c r="AO5785">
        <f>Data[[#This Row],[labeller_confidence_score]]-Data[[#This Row],[cytodiffusion_classification_confidence]]</f>
        <v>-4.5699999999999963E-2</v>
      </c>
    </row>
    <row r="5786" spans="1:41" x14ac:dyDescent="0.3">
      <c r="A5786" t="s">
        <v>5859</v>
      </c>
      <c r="B5786" t="s">
        <v>60</v>
      </c>
      <c r="C5786">
        <v>0</v>
      </c>
      <c r="D5786" t="s">
        <v>50</v>
      </c>
      <c r="E5786">
        <v>14.72</v>
      </c>
      <c r="F5786">
        <v>53.4</v>
      </c>
      <c r="G5786">
        <v>0.52800000000000002</v>
      </c>
      <c r="H5786">
        <v>0.317</v>
      </c>
      <c r="I5786">
        <f>Data[[#This Row],[nucleus_area_pct]]/Data[[#This Row],[cytoplasm_ratio]]</f>
        <v>168.45425867507885</v>
      </c>
      <c r="J5786">
        <v>0.66900000000000004</v>
      </c>
      <c r="K5786">
        <v>0.47799999999999998</v>
      </c>
      <c r="L5786">
        <v>2.57</v>
      </c>
      <c r="M5786">
        <v>1.5</v>
      </c>
      <c r="N5786">
        <v>0.73399999999999999</v>
      </c>
      <c r="O5786">
        <v>571</v>
      </c>
      <c r="P5786">
        <v>94</v>
      </c>
      <c r="Q5786">
        <v>223</v>
      </c>
      <c r="R5786">
        <v>163</v>
      </c>
      <c r="S5786">
        <v>171</v>
      </c>
      <c r="T5786">
        <f>(Data[[#This Row],[mean_r]]/256)*100</f>
        <v>87.109375</v>
      </c>
      <c r="U5786">
        <f>(Data[[#This Row],[mean_g]]/256)*100</f>
        <v>63.671875</v>
      </c>
      <c r="V5786">
        <f>(Data[[#This Row],[mean_b]]/256)*100</f>
        <v>66.796875</v>
      </c>
      <c r="W5786">
        <v>0.496</v>
      </c>
      <c r="X5786" t="s">
        <v>51</v>
      </c>
      <c r="Y5786" t="s">
        <v>45</v>
      </c>
      <c r="Z5786">
        <v>6785</v>
      </c>
      <c r="AA5786">
        <v>6.31</v>
      </c>
      <c r="AB5786">
        <v>15.5</v>
      </c>
      <c r="AC5786">
        <v>27.7</v>
      </c>
      <c r="AD5786">
        <v>354163</v>
      </c>
      <c r="AE5786">
        <v>89.8</v>
      </c>
      <c r="AF5786">
        <v>34</v>
      </c>
      <c r="AG5786" t="s">
        <v>64</v>
      </c>
      <c r="AH5786" t="s">
        <v>47</v>
      </c>
      <c r="AI5786" t="s">
        <v>52</v>
      </c>
      <c r="AJ5786">
        <v>100</v>
      </c>
      <c r="AK5786">
        <v>360</v>
      </c>
      <c r="AL5786">
        <v>0.13200000000000001</v>
      </c>
      <c r="AM5786">
        <v>0.97389999999999999</v>
      </c>
      <c r="AN5786">
        <v>0.89449999999999996</v>
      </c>
      <c r="AO5786">
        <f>Data[[#This Row],[labeller_confidence_score]]-Data[[#This Row],[cytodiffusion_classification_confidence]]</f>
        <v>-7.9400000000000026E-2</v>
      </c>
    </row>
    <row r="5787" spans="1:41" x14ac:dyDescent="0.3">
      <c r="A5787" t="s">
        <v>5860</v>
      </c>
      <c r="B5787" t="s">
        <v>37</v>
      </c>
      <c r="C5787">
        <v>1</v>
      </c>
      <c r="D5787" t="s">
        <v>38</v>
      </c>
      <c r="E5787">
        <v>11.43</v>
      </c>
      <c r="F5787">
        <v>64.099999999999994</v>
      </c>
      <c r="G5787">
        <v>0.45300000000000001</v>
      </c>
      <c r="H5787">
        <v>0.35099999999999998</v>
      </c>
      <c r="I5787">
        <f>Data[[#This Row],[nucleus_area_pct]]/Data[[#This Row],[cytoplasm_ratio]]</f>
        <v>182.62108262108262</v>
      </c>
      <c r="J5787">
        <v>0.76400000000000001</v>
      </c>
      <c r="K5787">
        <v>0.45800000000000002</v>
      </c>
      <c r="L5787">
        <v>2.33</v>
      </c>
      <c r="M5787">
        <v>5.4</v>
      </c>
      <c r="N5787">
        <v>0.752</v>
      </c>
      <c r="O5787">
        <v>434</v>
      </c>
      <c r="P5787">
        <v>84</v>
      </c>
      <c r="Q5787">
        <v>209</v>
      </c>
      <c r="R5787">
        <v>137</v>
      </c>
      <c r="S5787">
        <v>150</v>
      </c>
      <c r="T5787">
        <f>(Data[[#This Row],[mean_r]]/256)*100</f>
        <v>81.640625</v>
      </c>
      <c r="U5787">
        <f>(Data[[#This Row],[mean_g]]/256)*100</f>
        <v>53.515625</v>
      </c>
      <c r="V5787">
        <f>(Data[[#This Row],[mean_b]]/256)*100</f>
        <v>58.59375</v>
      </c>
      <c r="W5787">
        <v>0.67600000000000005</v>
      </c>
      <c r="X5787" t="s">
        <v>63</v>
      </c>
      <c r="Y5787" t="s">
        <v>45</v>
      </c>
      <c r="Z5787">
        <v>6715</v>
      </c>
      <c r="AA5787">
        <v>3.52</v>
      </c>
      <c r="AB5787">
        <v>14.1</v>
      </c>
      <c r="AC5787">
        <v>36.5</v>
      </c>
      <c r="AD5787">
        <v>238397</v>
      </c>
      <c r="AE5787">
        <v>72.3</v>
      </c>
      <c r="AF5787">
        <v>35.5</v>
      </c>
      <c r="AG5787" t="s">
        <v>46</v>
      </c>
      <c r="AH5787" t="s">
        <v>42</v>
      </c>
      <c r="AI5787" t="s">
        <v>43</v>
      </c>
      <c r="AJ5787">
        <v>60</v>
      </c>
      <c r="AK5787">
        <v>512</v>
      </c>
      <c r="AL5787">
        <v>0.96540000000000004</v>
      </c>
      <c r="AM5787">
        <v>0.76160000000000005</v>
      </c>
      <c r="AN5787">
        <v>0.77200000000000002</v>
      </c>
      <c r="AO5787">
        <f>Data[[#This Row],[labeller_confidence_score]]-Data[[#This Row],[cytodiffusion_classification_confidence]]</f>
        <v>1.0399999999999965E-2</v>
      </c>
    </row>
    <row r="5788" spans="1:41" x14ac:dyDescent="0.3">
      <c r="A5788" t="s">
        <v>5861</v>
      </c>
      <c r="B5788" t="s">
        <v>49</v>
      </c>
      <c r="C5788">
        <v>0</v>
      </c>
      <c r="D5788" t="s">
        <v>50</v>
      </c>
      <c r="E5788">
        <v>9.8699999999999992</v>
      </c>
      <c r="F5788">
        <v>57.4</v>
      </c>
      <c r="G5788">
        <v>0.44500000000000001</v>
      </c>
      <c r="H5788">
        <v>0.55500000000000005</v>
      </c>
      <c r="I5788">
        <f>Data[[#This Row],[nucleus_area_pct]]/Data[[#This Row],[cytoplasm_ratio]]</f>
        <v>103.42342342342342</v>
      </c>
      <c r="J5788">
        <v>0.80600000000000005</v>
      </c>
      <c r="K5788">
        <v>0.314</v>
      </c>
      <c r="L5788">
        <v>3.08</v>
      </c>
      <c r="M5788">
        <v>3.3</v>
      </c>
      <c r="N5788">
        <v>0.84599999999999997</v>
      </c>
      <c r="O5788">
        <v>472</v>
      </c>
      <c r="P5788">
        <v>62</v>
      </c>
      <c r="Q5788">
        <v>237</v>
      </c>
      <c r="R5788">
        <v>184</v>
      </c>
      <c r="S5788">
        <v>171</v>
      </c>
      <c r="T5788">
        <f>(Data[[#This Row],[mean_r]]/256)*100</f>
        <v>92.578125</v>
      </c>
      <c r="U5788">
        <f>(Data[[#This Row],[mean_g]]/256)*100</f>
        <v>71.875</v>
      </c>
      <c r="V5788">
        <f>(Data[[#This Row],[mean_b]]/256)*100</f>
        <v>66.796875</v>
      </c>
      <c r="W5788">
        <v>0.65500000000000003</v>
      </c>
      <c r="X5788" t="s">
        <v>39</v>
      </c>
      <c r="Y5788" t="s">
        <v>45</v>
      </c>
      <c r="Z5788">
        <v>11277</v>
      </c>
      <c r="AA5788">
        <v>4.0199999999999996</v>
      </c>
      <c r="AB5788">
        <v>13.2</v>
      </c>
      <c r="AC5788">
        <v>27.5</v>
      </c>
      <c r="AD5788">
        <v>280150</v>
      </c>
      <c r="AE5788">
        <v>61.5</v>
      </c>
      <c r="AF5788">
        <v>34.799999999999997</v>
      </c>
      <c r="AG5788" t="s">
        <v>46</v>
      </c>
      <c r="AH5788" t="s">
        <v>42</v>
      </c>
      <c r="AI5788" t="s">
        <v>56</v>
      </c>
      <c r="AJ5788">
        <v>100</v>
      </c>
      <c r="AK5788">
        <v>512</v>
      </c>
      <c r="AL5788">
        <v>0.1172</v>
      </c>
      <c r="AM5788">
        <v>1</v>
      </c>
      <c r="AN5788">
        <v>0.87350000000000005</v>
      </c>
      <c r="AO5788">
        <f>Data[[#This Row],[labeller_confidence_score]]-Data[[#This Row],[cytodiffusion_classification_confidence]]</f>
        <v>-0.12649999999999995</v>
      </c>
    </row>
    <row r="5789" spans="1:41" x14ac:dyDescent="0.3">
      <c r="A5789" t="s">
        <v>5862</v>
      </c>
      <c r="B5789" t="s">
        <v>49</v>
      </c>
      <c r="C5789">
        <v>0</v>
      </c>
      <c r="D5789" t="s">
        <v>50</v>
      </c>
      <c r="E5789">
        <v>10.63</v>
      </c>
      <c r="F5789">
        <v>51.7</v>
      </c>
      <c r="G5789">
        <v>0.45200000000000001</v>
      </c>
      <c r="H5789">
        <v>0.36899999999999999</v>
      </c>
      <c r="I5789">
        <f>Data[[#This Row],[nucleus_area_pct]]/Data[[#This Row],[cytoplasm_ratio]]</f>
        <v>140.10840108401084</v>
      </c>
      <c r="J5789">
        <v>0.875</v>
      </c>
      <c r="K5789">
        <v>0.42299999999999999</v>
      </c>
      <c r="L5789">
        <v>3.27</v>
      </c>
      <c r="M5789">
        <v>3.1</v>
      </c>
      <c r="N5789">
        <v>0.86499999999999999</v>
      </c>
      <c r="O5789">
        <v>378</v>
      </c>
      <c r="P5789">
        <v>78</v>
      </c>
      <c r="Q5789">
        <v>196</v>
      </c>
      <c r="R5789">
        <v>150</v>
      </c>
      <c r="S5789">
        <v>196</v>
      </c>
      <c r="T5789">
        <f>(Data[[#This Row],[mean_r]]/256)*100</f>
        <v>76.5625</v>
      </c>
      <c r="U5789">
        <f>(Data[[#This Row],[mean_g]]/256)*100</f>
        <v>58.59375</v>
      </c>
      <c r="V5789">
        <f>(Data[[#This Row],[mean_b]]/256)*100</f>
        <v>76.5625</v>
      </c>
      <c r="W5789">
        <v>0.71</v>
      </c>
      <c r="X5789" t="s">
        <v>51</v>
      </c>
      <c r="Y5789" t="s">
        <v>40</v>
      </c>
      <c r="Z5789">
        <v>8493</v>
      </c>
      <c r="AA5789">
        <v>3.46</v>
      </c>
      <c r="AB5789">
        <v>14.6</v>
      </c>
      <c r="AC5789">
        <v>39.5</v>
      </c>
      <c r="AD5789">
        <v>233767</v>
      </c>
      <c r="AE5789">
        <v>104</v>
      </c>
      <c r="AF5789">
        <v>32.1</v>
      </c>
      <c r="AG5789" t="s">
        <v>46</v>
      </c>
      <c r="AH5789" t="s">
        <v>42</v>
      </c>
      <c r="AI5789" t="s">
        <v>52</v>
      </c>
      <c r="AJ5789">
        <v>60</v>
      </c>
      <c r="AK5789">
        <v>512</v>
      </c>
      <c r="AL5789">
        <v>0.14269999999999999</v>
      </c>
      <c r="AM5789">
        <v>0.97119999999999995</v>
      </c>
      <c r="AN5789">
        <v>0.93959999999999999</v>
      </c>
      <c r="AO5789">
        <f>Data[[#This Row],[labeller_confidence_score]]-Data[[#This Row],[cytodiffusion_classification_confidence]]</f>
        <v>-3.1599999999999961E-2</v>
      </c>
    </row>
    <row r="5790" spans="1:41" x14ac:dyDescent="0.3">
      <c r="A5790" t="s">
        <v>5863</v>
      </c>
      <c r="B5790" t="s">
        <v>120</v>
      </c>
      <c r="C5790">
        <v>1</v>
      </c>
      <c r="D5790" t="s">
        <v>104</v>
      </c>
      <c r="E5790">
        <v>6.01</v>
      </c>
      <c r="F5790">
        <v>0</v>
      </c>
      <c r="G5790">
        <v>0</v>
      </c>
      <c r="H5790">
        <v>1</v>
      </c>
      <c r="I5790">
        <f>Data[[#This Row],[nucleus_area_pct]]/Data[[#This Row],[cytoplasm_ratio]]</f>
        <v>0</v>
      </c>
      <c r="J5790">
        <v>0.96099999999999997</v>
      </c>
      <c r="K5790">
        <v>0.151</v>
      </c>
      <c r="L5790">
        <v>0.61</v>
      </c>
      <c r="M5790">
        <v>1</v>
      </c>
      <c r="N5790">
        <v>0.94899999999999995</v>
      </c>
      <c r="O5790">
        <v>130</v>
      </c>
      <c r="P5790">
        <v>37</v>
      </c>
      <c r="Q5790">
        <v>237</v>
      </c>
      <c r="R5790">
        <v>114</v>
      </c>
      <c r="S5790">
        <v>146</v>
      </c>
      <c r="T5790">
        <f>(Data[[#This Row],[mean_r]]/256)*100</f>
        <v>92.578125</v>
      </c>
      <c r="U5790">
        <f>(Data[[#This Row],[mean_g]]/256)*100</f>
        <v>44.53125</v>
      </c>
      <c r="V5790">
        <f>(Data[[#This Row],[mean_b]]/256)*100</f>
        <v>57.03125</v>
      </c>
      <c r="W5790">
        <v>0.46500000000000002</v>
      </c>
      <c r="X5790" t="s">
        <v>51</v>
      </c>
      <c r="Y5790" t="s">
        <v>40</v>
      </c>
      <c r="Z5790">
        <v>1782</v>
      </c>
      <c r="AA5790">
        <v>5.42</v>
      </c>
      <c r="AB5790">
        <v>12.7</v>
      </c>
      <c r="AC5790">
        <v>40.200000000000003</v>
      </c>
      <c r="AD5790">
        <v>307053</v>
      </c>
      <c r="AE5790">
        <v>78.2</v>
      </c>
      <c r="AF5790">
        <v>35.700000000000003</v>
      </c>
      <c r="AG5790" t="s">
        <v>46</v>
      </c>
      <c r="AH5790" t="s">
        <v>47</v>
      </c>
      <c r="AI5790" t="s">
        <v>52</v>
      </c>
      <c r="AJ5790">
        <v>100</v>
      </c>
      <c r="AK5790">
        <v>512</v>
      </c>
      <c r="AL5790">
        <v>0.80389999999999995</v>
      </c>
      <c r="AM5790">
        <v>0.65400000000000003</v>
      </c>
      <c r="AN5790">
        <v>0.71550000000000002</v>
      </c>
      <c r="AO5790">
        <f>Data[[#This Row],[labeller_confidence_score]]-Data[[#This Row],[cytodiffusion_classification_confidence]]</f>
        <v>6.1499999999999999E-2</v>
      </c>
    </row>
    <row r="5791" spans="1:41" x14ac:dyDescent="0.3">
      <c r="A5791" t="s">
        <v>5864</v>
      </c>
      <c r="B5791" t="s">
        <v>74</v>
      </c>
      <c r="C5791">
        <v>0</v>
      </c>
      <c r="D5791" t="s">
        <v>75</v>
      </c>
      <c r="E5791">
        <v>1.92</v>
      </c>
      <c r="F5791">
        <v>0</v>
      </c>
      <c r="G5791">
        <v>0</v>
      </c>
      <c r="H5791">
        <v>1</v>
      </c>
      <c r="I5791">
        <f>Data[[#This Row],[nucleus_area_pct]]/Data[[#This Row],[cytoplasm_ratio]]</f>
        <v>0</v>
      </c>
      <c r="J5791">
        <v>0.89800000000000002</v>
      </c>
      <c r="K5791">
        <v>0.29899999999999999</v>
      </c>
      <c r="L5791">
        <v>2.0499999999999998</v>
      </c>
      <c r="M5791">
        <v>1</v>
      </c>
      <c r="N5791">
        <v>0.69699999999999995</v>
      </c>
      <c r="O5791">
        <v>36</v>
      </c>
      <c r="P5791">
        <v>22</v>
      </c>
      <c r="Q5791">
        <v>221</v>
      </c>
      <c r="R5791">
        <v>138</v>
      </c>
      <c r="S5791">
        <v>163</v>
      </c>
      <c r="T5791">
        <f>(Data[[#This Row],[mean_r]]/256)*100</f>
        <v>86.328125</v>
      </c>
      <c r="U5791">
        <f>(Data[[#This Row],[mean_g]]/256)*100</f>
        <v>53.90625</v>
      </c>
      <c r="V5791">
        <f>(Data[[#This Row],[mean_b]]/256)*100</f>
        <v>63.671875</v>
      </c>
      <c r="W5791">
        <v>0.53400000000000003</v>
      </c>
      <c r="X5791" t="s">
        <v>63</v>
      </c>
      <c r="Y5791" t="s">
        <v>40</v>
      </c>
      <c r="Z5791">
        <v>7220</v>
      </c>
      <c r="AA5791">
        <v>4.6100000000000003</v>
      </c>
      <c r="AB5791">
        <v>12.5</v>
      </c>
      <c r="AC5791">
        <v>33.5</v>
      </c>
      <c r="AD5791">
        <v>229230</v>
      </c>
      <c r="AE5791">
        <v>84.5</v>
      </c>
      <c r="AF5791">
        <v>32.299999999999997</v>
      </c>
      <c r="AG5791" t="s">
        <v>41</v>
      </c>
      <c r="AH5791" t="s">
        <v>47</v>
      </c>
      <c r="AI5791" t="s">
        <v>52</v>
      </c>
      <c r="AJ5791">
        <v>60</v>
      </c>
      <c r="AK5791">
        <v>256</v>
      </c>
      <c r="AL5791">
        <v>0.18820000000000001</v>
      </c>
      <c r="AM5791">
        <v>0.87350000000000005</v>
      </c>
      <c r="AN5791">
        <v>0.82509999999999994</v>
      </c>
      <c r="AO5791">
        <f>Data[[#This Row],[labeller_confidence_score]]-Data[[#This Row],[cytodiffusion_classification_confidence]]</f>
        <v>-4.840000000000011E-2</v>
      </c>
    </row>
    <row r="5792" spans="1:41" x14ac:dyDescent="0.3">
      <c r="A5792" t="s">
        <v>5865</v>
      </c>
      <c r="B5792" t="s">
        <v>120</v>
      </c>
      <c r="C5792">
        <v>1</v>
      </c>
      <c r="D5792" t="s">
        <v>104</v>
      </c>
      <c r="E5792">
        <v>5.6</v>
      </c>
      <c r="F5792">
        <v>0</v>
      </c>
      <c r="G5792">
        <v>0</v>
      </c>
      <c r="H5792">
        <v>1</v>
      </c>
      <c r="I5792">
        <f>Data[[#This Row],[nucleus_area_pct]]/Data[[#This Row],[cytoplasm_ratio]]</f>
        <v>0</v>
      </c>
      <c r="J5792">
        <v>0.97399999999999998</v>
      </c>
      <c r="K5792">
        <v>0.104</v>
      </c>
      <c r="L5792">
        <v>0.35</v>
      </c>
      <c r="M5792">
        <v>1</v>
      </c>
      <c r="N5792">
        <v>0.96899999999999997</v>
      </c>
      <c r="O5792">
        <v>130</v>
      </c>
      <c r="P5792">
        <v>31</v>
      </c>
      <c r="Q5792">
        <v>239</v>
      </c>
      <c r="R5792">
        <v>128</v>
      </c>
      <c r="S5792">
        <v>131</v>
      </c>
      <c r="T5792">
        <f>(Data[[#This Row],[mean_r]]/256)*100</f>
        <v>93.359375</v>
      </c>
      <c r="U5792">
        <f>(Data[[#This Row],[mean_g]]/256)*100</f>
        <v>50</v>
      </c>
      <c r="V5792">
        <f>(Data[[#This Row],[mean_b]]/256)*100</f>
        <v>51.171875</v>
      </c>
      <c r="W5792">
        <v>0.55100000000000005</v>
      </c>
      <c r="X5792" t="s">
        <v>51</v>
      </c>
      <c r="Y5792" t="s">
        <v>45</v>
      </c>
      <c r="Z5792">
        <v>10254</v>
      </c>
      <c r="AA5792">
        <v>4.38</v>
      </c>
      <c r="AB5792">
        <v>12.7</v>
      </c>
      <c r="AC5792">
        <v>41.2</v>
      </c>
      <c r="AD5792">
        <v>434440</v>
      </c>
      <c r="AE5792">
        <v>94.1</v>
      </c>
      <c r="AF5792">
        <v>32.200000000000003</v>
      </c>
      <c r="AG5792" t="s">
        <v>64</v>
      </c>
      <c r="AH5792" t="s">
        <v>68</v>
      </c>
      <c r="AI5792" t="s">
        <v>56</v>
      </c>
      <c r="AJ5792">
        <v>100</v>
      </c>
      <c r="AK5792">
        <v>256</v>
      </c>
      <c r="AL5792">
        <v>0.66</v>
      </c>
      <c r="AM5792">
        <v>0.81140000000000001</v>
      </c>
      <c r="AN5792">
        <v>0.7117</v>
      </c>
      <c r="AO5792">
        <f>Data[[#This Row],[labeller_confidence_score]]-Data[[#This Row],[cytodiffusion_classification_confidence]]</f>
        <v>-9.9700000000000011E-2</v>
      </c>
    </row>
    <row r="5793" spans="1:41" x14ac:dyDescent="0.3">
      <c r="A5793" t="s">
        <v>5866</v>
      </c>
      <c r="B5793" t="s">
        <v>49</v>
      </c>
      <c r="C5793">
        <v>0</v>
      </c>
      <c r="D5793" t="s">
        <v>50</v>
      </c>
      <c r="E5793">
        <v>11.95</v>
      </c>
      <c r="F5793">
        <v>47.6</v>
      </c>
      <c r="G5793">
        <v>0.55100000000000005</v>
      </c>
      <c r="H5793">
        <v>0.379</v>
      </c>
      <c r="I5793">
        <f>Data[[#This Row],[nucleus_area_pct]]/Data[[#This Row],[cytoplasm_ratio]]</f>
        <v>125.59366754617415</v>
      </c>
      <c r="J5793">
        <v>0.68100000000000005</v>
      </c>
      <c r="K5793">
        <v>0.30399999999999999</v>
      </c>
      <c r="L5793">
        <v>3.41</v>
      </c>
      <c r="M5793">
        <v>3.7</v>
      </c>
      <c r="N5793">
        <v>0.82499999999999996</v>
      </c>
      <c r="O5793">
        <v>469</v>
      </c>
      <c r="P5793">
        <v>79</v>
      </c>
      <c r="Q5793">
        <v>213</v>
      </c>
      <c r="R5793">
        <v>160</v>
      </c>
      <c r="S5793">
        <v>186</v>
      </c>
      <c r="T5793">
        <f>(Data[[#This Row],[mean_r]]/256)*100</f>
        <v>83.203125</v>
      </c>
      <c r="U5793">
        <f>(Data[[#This Row],[mean_g]]/256)*100</f>
        <v>62.5</v>
      </c>
      <c r="V5793">
        <f>(Data[[#This Row],[mean_b]]/256)*100</f>
        <v>72.65625</v>
      </c>
      <c r="W5793">
        <v>0.64</v>
      </c>
      <c r="X5793" t="s">
        <v>51</v>
      </c>
      <c r="Y5793" t="s">
        <v>40</v>
      </c>
      <c r="Z5793">
        <v>1564</v>
      </c>
      <c r="AA5793">
        <v>3.98</v>
      </c>
      <c r="AB5793">
        <v>12.7</v>
      </c>
      <c r="AC5793">
        <v>44.2</v>
      </c>
      <c r="AD5793">
        <v>306369</v>
      </c>
      <c r="AE5793">
        <v>81.599999999999994</v>
      </c>
      <c r="AF5793">
        <v>35</v>
      </c>
      <c r="AG5793" t="s">
        <v>46</v>
      </c>
      <c r="AH5793" t="s">
        <v>42</v>
      </c>
      <c r="AI5793" t="s">
        <v>43</v>
      </c>
      <c r="AJ5793">
        <v>60</v>
      </c>
      <c r="AK5793">
        <v>256</v>
      </c>
      <c r="AL5793">
        <v>0.15240000000000001</v>
      </c>
      <c r="AM5793">
        <v>0.87960000000000005</v>
      </c>
      <c r="AN5793">
        <v>0.93459999999999999</v>
      </c>
      <c r="AO5793">
        <f>Data[[#This Row],[labeller_confidence_score]]-Data[[#This Row],[cytodiffusion_classification_confidence]]</f>
        <v>5.4999999999999938E-2</v>
      </c>
    </row>
    <row r="5794" spans="1:41" x14ac:dyDescent="0.3">
      <c r="A5794" t="s">
        <v>5867</v>
      </c>
      <c r="B5794" t="s">
        <v>49</v>
      </c>
      <c r="C5794">
        <v>0</v>
      </c>
      <c r="D5794" t="s">
        <v>50</v>
      </c>
      <c r="E5794">
        <v>11.38</v>
      </c>
      <c r="F5794">
        <v>56.3</v>
      </c>
      <c r="G5794">
        <v>0.499</v>
      </c>
      <c r="H5794">
        <v>0.49</v>
      </c>
      <c r="I5794">
        <f>Data[[#This Row],[nucleus_area_pct]]/Data[[#This Row],[cytoplasm_ratio]]</f>
        <v>114.89795918367346</v>
      </c>
      <c r="J5794">
        <v>0.82299999999999995</v>
      </c>
      <c r="K5794">
        <v>0.38</v>
      </c>
      <c r="L5794">
        <v>2.29</v>
      </c>
      <c r="M5794">
        <v>4.5</v>
      </c>
      <c r="N5794">
        <v>0.80900000000000005</v>
      </c>
      <c r="O5794">
        <v>555</v>
      </c>
      <c r="P5794">
        <v>77</v>
      </c>
      <c r="Q5794">
        <v>206</v>
      </c>
      <c r="R5794">
        <v>166</v>
      </c>
      <c r="S5794">
        <v>154</v>
      </c>
      <c r="T5794">
        <f>(Data[[#This Row],[mean_r]]/256)*100</f>
        <v>80.46875</v>
      </c>
      <c r="U5794">
        <f>(Data[[#This Row],[mean_g]]/256)*100</f>
        <v>64.84375</v>
      </c>
      <c r="V5794">
        <f>(Data[[#This Row],[mean_b]]/256)*100</f>
        <v>60.15625</v>
      </c>
      <c r="W5794">
        <v>0.72199999999999998</v>
      </c>
      <c r="X5794" t="s">
        <v>51</v>
      </c>
      <c r="Y5794" t="s">
        <v>40</v>
      </c>
      <c r="Z5794">
        <v>13417</v>
      </c>
      <c r="AA5794">
        <v>3.29</v>
      </c>
      <c r="AB5794">
        <v>15.1</v>
      </c>
      <c r="AC5794">
        <v>30.6</v>
      </c>
      <c r="AD5794">
        <v>228567</v>
      </c>
      <c r="AE5794">
        <v>97.8</v>
      </c>
      <c r="AF5794">
        <v>32.200000000000003</v>
      </c>
      <c r="AG5794" t="s">
        <v>46</v>
      </c>
      <c r="AH5794" t="s">
        <v>68</v>
      </c>
      <c r="AI5794" t="s">
        <v>56</v>
      </c>
      <c r="AJ5794">
        <v>60</v>
      </c>
      <c r="AK5794">
        <v>512</v>
      </c>
      <c r="AL5794">
        <v>5.79E-2</v>
      </c>
      <c r="AM5794">
        <v>0.90900000000000003</v>
      </c>
      <c r="AN5794">
        <v>0.78779999999999994</v>
      </c>
      <c r="AO5794">
        <f>Data[[#This Row],[labeller_confidence_score]]-Data[[#This Row],[cytodiffusion_classification_confidence]]</f>
        <v>-0.12120000000000009</v>
      </c>
    </row>
    <row r="5795" spans="1:41" x14ac:dyDescent="0.3">
      <c r="A5795" t="s">
        <v>5868</v>
      </c>
      <c r="B5795" t="s">
        <v>49</v>
      </c>
      <c r="C5795">
        <v>0</v>
      </c>
      <c r="D5795" t="s">
        <v>50</v>
      </c>
      <c r="E5795">
        <v>12.43</v>
      </c>
      <c r="F5795">
        <v>57.1</v>
      </c>
      <c r="G5795">
        <v>0.35899999999999999</v>
      </c>
      <c r="H5795">
        <v>0.436</v>
      </c>
      <c r="I5795">
        <f>Data[[#This Row],[nucleus_area_pct]]/Data[[#This Row],[cytoplasm_ratio]]</f>
        <v>130.96330275229357</v>
      </c>
      <c r="J5795">
        <v>0.77800000000000002</v>
      </c>
      <c r="K5795">
        <v>0.48299999999999998</v>
      </c>
      <c r="L5795">
        <v>3.22</v>
      </c>
      <c r="M5795">
        <v>2.5</v>
      </c>
      <c r="N5795">
        <v>0.84199999999999997</v>
      </c>
      <c r="O5795">
        <v>379</v>
      </c>
      <c r="P5795">
        <v>62</v>
      </c>
      <c r="Q5795">
        <v>197</v>
      </c>
      <c r="R5795">
        <v>168</v>
      </c>
      <c r="S5795">
        <v>203</v>
      </c>
      <c r="T5795">
        <f>(Data[[#This Row],[mean_r]]/256)*100</f>
        <v>76.953125</v>
      </c>
      <c r="U5795">
        <f>(Data[[#This Row],[mean_g]]/256)*100</f>
        <v>65.625</v>
      </c>
      <c r="V5795">
        <f>(Data[[#This Row],[mean_b]]/256)*100</f>
        <v>79.296875</v>
      </c>
      <c r="W5795">
        <v>0.68400000000000005</v>
      </c>
      <c r="X5795" t="s">
        <v>51</v>
      </c>
      <c r="Y5795" t="s">
        <v>40</v>
      </c>
      <c r="Z5795">
        <v>8580</v>
      </c>
      <c r="AA5795">
        <v>5.77</v>
      </c>
      <c r="AB5795">
        <v>13.8</v>
      </c>
      <c r="AC5795">
        <v>38</v>
      </c>
      <c r="AD5795">
        <v>252307</v>
      </c>
      <c r="AE5795">
        <v>89.8</v>
      </c>
      <c r="AF5795">
        <v>32.9</v>
      </c>
      <c r="AG5795" t="s">
        <v>64</v>
      </c>
      <c r="AH5795" t="s">
        <v>47</v>
      </c>
      <c r="AI5795" t="s">
        <v>56</v>
      </c>
      <c r="AJ5795">
        <v>40</v>
      </c>
      <c r="AK5795">
        <v>224</v>
      </c>
      <c r="AL5795">
        <v>3.8800000000000001E-2</v>
      </c>
      <c r="AM5795">
        <v>0.85980000000000001</v>
      </c>
      <c r="AN5795">
        <v>0.95860000000000001</v>
      </c>
      <c r="AO5795">
        <f>Data[[#This Row],[labeller_confidence_score]]-Data[[#This Row],[cytodiffusion_classification_confidence]]</f>
        <v>9.8799999999999999E-2</v>
      </c>
    </row>
    <row r="5796" spans="1:41" x14ac:dyDescent="0.3">
      <c r="A5796" t="s">
        <v>5869</v>
      </c>
      <c r="B5796" t="s">
        <v>49</v>
      </c>
      <c r="C5796">
        <v>0</v>
      </c>
      <c r="D5796" t="s">
        <v>50</v>
      </c>
      <c r="E5796">
        <v>13.74</v>
      </c>
      <c r="F5796">
        <v>52.4</v>
      </c>
      <c r="G5796">
        <v>0.36199999999999999</v>
      </c>
      <c r="H5796">
        <v>0.438</v>
      </c>
      <c r="I5796">
        <f>Data[[#This Row],[nucleus_area_pct]]/Data[[#This Row],[cytoplasm_ratio]]</f>
        <v>119.63470319634703</v>
      </c>
      <c r="J5796">
        <v>0.71899999999999997</v>
      </c>
      <c r="K5796">
        <v>0.34</v>
      </c>
      <c r="L5796">
        <v>2.67</v>
      </c>
      <c r="M5796">
        <v>2.5</v>
      </c>
      <c r="N5796">
        <v>0.91400000000000003</v>
      </c>
      <c r="O5796">
        <v>385</v>
      </c>
      <c r="P5796">
        <v>83</v>
      </c>
      <c r="Q5796">
        <v>206</v>
      </c>
      <c r="R5796">
        <v>143</v>
      </c>
      <c r="S5796">
        <v>192</v>
      </c>
      <c r="T5796">
        <f>(Data[[#This Row],[mean_r]]/256)*100</f>
        <v>80.46875</v>
      </c>
      <c r="U5796">
        <f>(Data[[#This Row],[mean_g]]/256)*100</f>
        <v>55.859375</v>
      </c>
      <c r="V5796">
        <f>(Data[[#This Row],[mean_b]]/256)*100</f>
        <v>75</v>
      </c>
      <c r="W5796">
        <v>0.623</v>
      </c>
      <c r="X5796" t="s">
        <v>39</v>
      </c>
      <c r="Y5796" t="s">
        <v>45</v>
      </c>
      <c r="Z5796">
        <v>6482</v>
      </c>
      <c r="AA5796">
        <v>5.84</v>
      </c>
      <c r="AB5796">
        <v>11.7</v>
      </c>
      <c r="AC5796">
        <v>36.1</v>
      </c>
      <c r="AD5796">
        <v>258189</v>
      </c>
      <c r="AE5796">
        <v>80.900000000000006</v>
      </c>
      <c r="AF5796">
        <v>34.9</v>
      </c>
      <c r="AG5796" t="s">
        <v>46</v>
      </c>
      <c r="AH5796" t="s">
        <v>42</v>
      </c>
      <c r="AI5796" t="s">
        <v>56</v>
      </c>
      <c r="AJ5796">
        <v>100</v>
      </c>
      <c r="AK5796">
        <v>512</v>
      </c>
      <c r="AL5796">
        <v>0.13930000000000001</v>
      </c>
      <c r="AM5796">
        <v>0.80469999999999997</v>
      </c>
      <c r="AN5796">
        <v>0.96289999999999998</v>
      </c>
      <c r="AO5796">
        <f>Data[[#This Row],[labeller_confidence_score]]-Data[[#This Row],[cytodiffusion_classification_confidence]]</f>
        <v>0.15820000000000001</v>
      </c>
    </row>
    <row r="5797" spans="1:41" x14ac:dyDescent="0.3">
      <c r="A5797" t="s">
        <v>5870</v>
      </c>
      <c r="B5797" t="s">
        <v>62</v>
      </c>
      <c r="C5797">
        <v>0</v>
      </c>
      <c r="D5797" t="s">
        <v>50</v>
      </c>
      <c r="E5797">
        <v>9.5399999999999991</v>
      </c>
      <c r="F5797">
        <v>72.3</v>
      </c>
      <c r="G5797">
        <v>0.75600000000000001</v>
      </c>
      <c r="H5797">
        <v>0.155</v>
      </c>
      <c r="I5797">
        <f>Data[[#This Row],[nucleus_area_pct]]/Data[[#This Row],[cytoplasm_ratio]]</f>
        <v>466.45161290322579</v>
      </c>
      <c r="J5797">
        <v>0.84099999999999997</v>
      </c>
      <c r="K5797">
        <v>0.33</v>
      </c>
      <c r="L5797">
        <v>1.05</v>
      </c>
      <c r="M5797">
        <v>1</v>
      </c>
      <c r="N5797">
        <v>0.88</v>
      </c>
      <c r="O5797">
        <v>258</v>
      </c>
      <c r="P5797">
        <v>61</v>
      </c>
      <c r="Q5797">
        <v>180</v>
      </c>
      <c r="R5797">
        <v>156</v>
      </c>
      <c r="S5797">
        <v>200</v>
      </c>
      <c r="T5797">
        <f>(Data[[#This Row],[mean_r]]/256)*100</f>
        <v>70.3125</v>
      </c>
      <c r="U5797">
        <f>(Data[[#This Row],[mean_g]]/256)*100</f>
        <v>60.9375</v>
      </c>
      <c r="V5797">
        <f>(Data[[#This Row],[mean_b]]/256)*100</f>
        <v>78.125</v>
      </c>
      <c r="W5797">
        <v>0.61599999999999999</v>
      </c>
      <c r="X5797" t="s">
        <v>63</v>
      </c>
      <c r="Y5797" t="s">
        <v>45</v>
      </c>
      <c r="Z5797">
        <v>3456</v>
      </c>
      <c r="AA5797">
        <v>4.83</v>
      </c>
      <c r="AB5797">
        <v>13.3</v>
      </c>
      <c r="AC5797">
        <v>43.9</v>
      </c>
      <c r="AD5797">
        <v>247970</v>
      </c>
      <c r="AE5797">
        <v>84.6</v>
      </c>
      <c r="AF5797">
        <v>31.8</v>
      </c>
      <c r="AG5797" t="s">
        <v>64</v>
      </c>
      <c r="AH5797" t="s">
        <v>68</v>
      </c>
      <c r="AI5797" t="s">
        <v>56</v>
      </c>
      <c r="AJ5797">
        <v>60</v>
      </c>
      <c r="AK5797">
        <v>256</v>
      </c>
      <c r="AL5797">
        <v>2.3599999999999999E-2</v>
      </c>
      <c r="AM5797">
        <v>0.91739999999999999</v>
      </c>
      <c r="AN5797">
        <v>1</v>
      </c>
      <c r="AO5797">
        <f>Data[[#This Row],[labeller_confidence_score]]-Data[[#This Row],[cytodiffusion_classification_confidence]]</f>
        <v>8.2600000000000007E-2</v>
      </c>
    </row>
    <row r="5798" spans="1:41" x14ac:dyDescent="0.3">
      <c r="A5798" t="s">
        <v>5871</v>
      </c>
      <c r="B5798" t="s">
        <v>74</v>
      </c>
      <c r="C5798">
        <v>0</v>
      </c>
      <c r="D5798" t="s">
        <v>75</v>
      </c>
      <c r="E5798">
        <v>3.26</v>
      </c>
      <c r="F5798">
        <v>0</v>
      </c>
      <c r="G5798">
        <v>0</v>
      </c>
      <c r="H5798">
        <v>1</v>
      </c>
      <c r="I5798">
        <f>Data[[#This Row],[nucleus_area_pct]]/Data[[#This Row],[cytoplasm_ratio]]</f>
        <v>0</v>
      </c>
      <c r="J5798">
        <v>0.67100000000000004</v>
      </c>
      <c r="K5798">
        <v>0.32200000000000001</v>
      </c>
      <c r="L5798">
        <v>2.9</v>
      </c>
      <c r="M5798">
        <v>1</v>
      </c>
      <c r="N5798">
        <v>0.67</v>
      </c>
      <c r="O5798">
        <v>38</v>
      </c>
      <c r="P5798">
        <v>21</v>
      </c>
      <c r="Q5798">
        <v>224</v>
      </c>
      <c r="R5798">
        <v>160</v>
      </c>
      <c r="S5798">
        <v>172</v>
      </c>
      <c r="T5798">
        <f>(Data[[#This Row],[mean_r]]/256)*100</f>
        <v>87.5</v>
      </c>
      <c r="U5798">
        <f>(Data[[#This Row],[mean_g]]/256)*100</f>
        <v>62.5</v>
      </c>
      <c r="V5798">
        <f>(Data[[#This Row],[mean_b]]/256)*100</f>
        <v>67.1875</v>
      </c>
      <c r="W5798">
        <v>0.57699999999999996</v>
      </c>
      <c r="X5798" t="s">
        <v>51</v>
      </c>
      <c r="Y5798" t="s">
        <v>40</v>
      </c>
      <c r="Z5798">
        <v>6385</v>
      </c>
      <c r="AA5798">
        <v>5.54</v>
      </c>
      <c r="AB5798">
        <v>15.8</v>
      </c>
      <c r="AC5798">
        <v>32.200000000000003</v>
      </c>
      <c r="AD5798">
        <v>201651</v>
      </c>
      <c r="AE5798">
        <v>96.7</v>
      </c>
      <c r="AF5798">
        <v>33.9</v>
      </c>
      <c r="AG5798" t="s">
        <v>64</v>
      </c>
      <c r="AH5798" t="s">
        <v>42</v>
      </c>
      <c r="AI5798" t="s">
        <v>43</v>
      </c>
      <c r="AJ5798">
        <v>60</v>
      </c>
      <c r="AK5798">
        <v>256</v>
      </c>
      <c r="AL5798">
        <v>8.6900000000000005E-2</v>
      </c>
      <c r="AM5798">
        <v>0.98660000000000003</v>
      </c>
      <c r="AN5798">
        <v>1</v>
      </c>
      <c r="AO5798">
        <f>Data[[#This Row],[labeller_confidence_score]]-Data[[#This Row],[cytodiffusion_classification_confidence]]</f>
        <v>1.3399999999999967E-2</v>
      </c>
    </row>
    <row r="5799" spans="1:41" x14ac:dyDescent="0.3">
      <c r="A5799" t="s">
        <v>5872</v>
      </c>
      <c r="B5799" t="s">
        <v>133</v>
      </c>
      <c r="C5799">
        <v>1</v>
      </c>
      <c r="D5799" t="s">
        <v>104</v>
      </c>
      <c r="E5799">
        <v>7.14</v>
      </c>
      <c r="F5799">
        <v>0</v>
      </c>
      <c r="G5799">
        <v>0</v>
      </c>
      <c r="H5799">
        <v>1</v>
      </c>
      <c r="I5799">
        <f>Data[[#This Row],[nucleus_area_pct]]/Data[[#This Row],[cytoplasm_ratio]]</f>
        <v>0</v>
      </c>
      <c r="J5799">
        <v>0.51600000000000001</v>
      </c>
      <c r="K5799">
        <v>0.73199999999999998</v>
      </c>
      <c r="L5799">
        <v>0.7</v>
      </c>
      <c r="M5799">
        <v>1</v>
      </c>
      <c r="N5799">
        <v>0.86699999999999999</v>
      </c>
      <c r="O5799">
        <v>201</v>
      </c>
      <c r="P5799">
        <v>50</v>
      </c>
      <c r="Q5799">
        <v>219</v>
      </c>
      <c r="R5799">
        <v>129</v>
      </c>
      <c r="S5799">
        <v>123</v>
      </c>
      <c r="T5799">
        <f>(Data[[#This Row],[mean_r]]/256)*100</f>
        <v>85.546875</v>
      </c>
      <c r="U5799">
        <f>(Data[[#This Row],[mean_g]]/256)*100</f>
        <v>50.390625</v>
      </c>
      <c r="V5799">
        <f>(Data[[#This Row],[mean_b]]/256)*100</f>
        <v>48.046875</v>
      </c>
      <c r="W5799">
        <v>0.54300000000000004</v>
      </c>
      <c r="X5799" t="s">
        <v>39</v>
      </c>
      <c r="Y5799" t="s">
        <v>45</v>
      </c>
      <c r="Z5799">
        <v>9384</v>
      </c>
      <c r="AA5799">
        <v>4.92</v>
      </c>
      <c r="AB5799">
        <v>15.1</v>
      </c>
      <c r="AC5799">
        <v>42.6</v>
      </c>
      <c r="AD5799">
        <v>251329</v>
      </c>
      <c r="AE5799">
        <v>99.4</v>
      </c>
      <c r="AF5799">
        <v>32.5</v>
      </c>
      <c r="AG5799" t="s">
        <v>41</v>
      </c>
      <c r="AH5799" t="s">
        <v>47</v>
      </c>
      <c r="AI5799" t="s">
        <v>52</v>
      </c>
      <c r="AJ5799">
        <v>60</v>
      </c>
      <c r="AK5799">
        <v>256</v>
      </c>
      <c r="AL5799">
        <v>0.8478</v>
      </c>
      <c r="AM5799">
        <v>0.77110000000000001</v>
      </c>
      <c r="AN5799">
        <v>0.68310000000000004</v>
      </c>
      <c r="AO5799">
        <f>Data[[#This Row],[labeller_confidence_score]]-Data[[#This Row],[cytodiffusion_classification_confidence]]</f>
        <v>-8.7999999999999967E-2</v>
      </c>
    </row>
    <row r="5800" spans="1:41" x14ac:dyDescent="0.3">
      <c r="A5800" t="s">
        <v>5873</v>
      </c>
      <c r="B5800" t="s">
        <v>54</v>
      </c>
      <c r="C5800">
        <v>0</v>
      </c>
      <c r="D5800" t="s">
        <v>54</v>
      </c>
      <c r="E5800">
        <v>8.35</v>
      </c>
      <c r="F5800">
        <v>0</v>
      </c>
      <c r="G5800">
        <v>0</v>
      </c>
      <c r="H5800">
        <v>1</v>
      </c>
      <c r="I5800">
        <f>Data[[#This Row],[nucleus_area_pct]]/Data[[#This Row],[cytoplasm_ratio]]</f>
        <v>0</v>
      </c>
      <c r="J5800">
        <v>0.85599999999999998</v>
      </c>
      <c r="K5800">
        <v>0.21099999999999999</v>
      </c>
      <c r="L5800">
        <v>0.33</v>
      </c>
      <c r="M5800">
        <v>1</v>
      </c>
      <c r="N5800">
        <v>0.91</v>
      </c>
      <c r="O5800">
        <v>208</v>
      </c>
      <c r="P5800">
        <v>50</v>
      </c>
      <c r="Q5800">
        <v>249</v>
      </c>
      <c r="R5800">
        <v>131</v>
      </c>
      <c r="S5800">
        <v>114</v>
      </c>
      <c r="T5800">
        <f>(Data[[#This Row],[mean_r]]/256)*100</f>
        <v>97.265625</v>
      </c>
      <c r="U5800">
        <f>(Data[[#This Row],[mean_g]]/256)*100</f>
        <v>51.171875</v>
      </c>
      <c r="V5800">
        <f>(Data[[#This Row],[mean_b]]/256)*100</f>
        <v>44.53125</v>
      </c>
      <c r="W5800">
        <v>0.51400000000000001</v>
      </c>
      <c r="X5800" t="s">
        <v>39</v>
      </c>
      <c r="Y5800" t="s">
        <v>45</v>
      </c>
      <c r="Z5800">
        <v>13365</v>
      </c>
      <c r="AA5800">
        <v>4.6500000000000004</v>
      </c>
      <c r="AB5800">
        <v>16.7</v>
      </c>
      <c r="AC5800">
        <v>58</v>
      </c>
      <c r="AD5800">
        <v>316492</v>
      </c>
      <c r="AE5800">
        <v>63.4</v>
      </c>
      <c r="AF5800">
        <v>34.6</v>
      </c>
      <c r="AG5800" t="s">
        <v>64</v>
      </c>
      <c r="AH5800" t="s">
        <v>47</v>
      </c>
      <c r="AI5800" t="s">
        <v>56</v>
      </c>
      <c r="AJ5800">
        <v>100</v>
      </c>
      <c r="AK5800">
        <v>512</v>
      </c>
      <c r="AL5800">
        <v>8.7900000000000006E-2</v>
      </c>
      <c r="AM5800">
        <v>0.89800000000000002</v>
      </c>
      <c r="AN5800">
        <v>0.91969999999999996</v>
      </c>
      <c r="AO5800">
        <f>Data[[#This Row],[labeller_confidence_score]]-Data[[#This Row],[cytodiffusion_classification_confidence]]</f>
        <v>2.1699999999999942E-2</v>
      </c>
    </row>
    <row r="5801" spans="1:41" x14ac:dyDescent="0.3">
      <c r="A5801" t="s">
        <v>5874</v>
      </c>
      <c r="B5801" t="s">
        <v>120</v>
      </c>
      <c r="C5801">
        <v>1</v>
      </c>
      <c r="D5801" t="s">
        <v>104</v>
      </c>
      <c r="E5801">
        <v>6.98</v>
      </c>
      <c r="F5801">
        <v>0</v>
      </c>
      <c r="G5801">
        <v>0</v>
      </c>
      <c r="H5801">
        <v>1</v>
      </c>
      <c r="I5801">
        <f>Data[[#This Row],[nucleus_area_pct]]/Data[[#This Row],[cytoplasm_ratio]]</f>
        <v>0</v>
      </c>
      <c r="J5801">
        <v>0.96499999999999997</v>
      </c>
      <c r="K5801">
        <v>0.14799999999999999</v>
      </c>
      <c r="L5801">
        <v>0.51</v>
      </c>
      <c r="M5801">
        <v>1</v>
      </c>
      <c r="N5801">
        <v>0.98099999999999998</v>
      </c>
      <c r="O5801">
        <v>138</v>
      </c>
      <c r="P5801">
        <v>37</v>
      </c>
      <c r="Q5801">
        <v>231</v>
      </c>
      <c r="R5801">
        <v>137</v>
      </c>
      <c r="S5801">
        <v>143</v>
      </c>
      <c r="T5801">
        <f>(Data[[#This Row],[mean_r]]/256)*100</f>
        <v>90.234375</v>
      </c>
      <c r="U5801">
        <f>(Data[[#This Row],[mean_g]]/256)*100</f>
        <v>53.515625</v>
      </c>
      <c r="V5801">
        <f>(Data[[#This Row],[mean_b]]/256)*100</f>
        <v>55.859375</v>
      </c>
      <c r="W5801">
        <v>0.55900000000000005</v>
      </c>
      <c r="X5801" t="s">
        <v>51</v>
      </c>
      <c r="Y5801" t="s">
        <v>45</v>
      </c>
      <c r="Z5801">
        <v>6979</v>
      </c>
      <c r="AA5801">
        <v>4.41</v>
      </c>
      <c r="AB5801">
        <v>15.9</v>
      </c>
      <c r="AC5801">
        <v>46.6</v>
      </c>
      <c r="AD5801">
        <v>122301</v>
      </c>
      <c r="AE5801">
        <v>62.5</v>
      </c>
      <c r="AF5801">
        <v>33.200000000000003</v>
      </c>
      <c r="AG5801" t="s">
        <v>46</v>
      </c>
      <c r="AH5801" t="s">
        <v>47</v>
      </c>
      <c r="AI5801" t="s">
        <v>43</v>
      </c>
      <c r="AJ5801">
        <v>60</v>
      </c>
      <c r="AK5801">
        <v>512</v>
      </c>
      <c r="AL5801">
        <v>0.78539999999999999</v>
      </c>
      <c r="AM5801">
        <v>0.78580000000000005</v>
      </c>
      <c r="AN5801">
        <v>0.74080000000000001</v>
      </c>
      <c r="AO5801">
        <f>Data[[#This Row],[labeller_confidence_score]]-Data[[#This Row],[cytodiffusion_classification_confidence]]</f>
        <v>-4.500000000000004E-2</v>
      </c>
    </row>
    <row r="5802" spans="1:41" x14ac:dyDescent="0.3">
      <c r="A5802" t="s">
        <v>5875</v>
      </c>
      <c r="B5802" t="s">
        <v>49</v>
      </c>
      <c r="C5802">
        <v>0</v>
      </c>
      <c r="D5802" t="s">
        <v>50</v>
      </c>
      <c r="E5802">
        <v>10.53</v>
      </c>
      <c r="F5802">
        <v>60.3</v>
      </c>
      <c r="G5802">
        <v>0.59799999999999998</v>
      </c>
      <c r="H5802">
        <v>0.46500000000000002</v>
      </c>
      <c r="I5802">
        <f>Data[[#This Row],[nucleus_area_pct]]/Data[[#This Row],[cytoplasm_ratio]]</f>
        <v>129.67741935483869</v>
      </c>
      <c r="J5802">
        <v>0.621</v>
      </c>
      <c r="K5802">
        <v>0.377</v>
      </c>
      <c r="L5802">
        <v>3.08</v>
      </c>
      <c r="M5802">
        <v>3.1</v>
      </c>
      <c r="N5802">
        <v>0.85799999999999998</v>
      </c>
      <c r="O5802">
        <v>455</v>
      </c>
      <c r="P5802">
        <v>75</v>
      </c>
      <c r="Q5802">
        <v>225</v>
      </c>
      <c r="R5802">
        <v>144</v>
      </c>
      <c r="S5802">
        <v>178</v>
      </c>
      <c r="T5802">
        <f>(Data[[#This Row],[mean_r]]/256)*100</f>
        <v>87.890625</v>
      </c>
      <c r="U5802">
        <f>(Data[[#This Row],[mean_g]]/256)*100</f>
        <v>56.25</v>
      </c>
      <c r="V5802">
        <f>(Data[[#This Row],[mean_b]]/256)*100</f>
        <v>69.53125</v>
      </c>
      <c r="W5802">
        <v>0.65500000000000003</v>
      </c>
      <c r="X5802" t="s">
        <v>51</v>
      </c>
      <c r="Y5802" t="s">
        <v>40</v>
      </c>
      <c r="Z5802">
        <v>5444</v>
      </c>
      <c r="AA5802">
        <v>4.1399999999999997</v>
      </c>
      <c r="AB5802">
        <v>14</v>
      </c>
      <c r="AC5802">
        <v>47.6</v>
      </c>
      <c r="AD5802">
        <v>266085</v>
      </c>
      <c r="AE5802">
        <v>87.7</v>
      </c>
      <c r="AF5802">
        <v>33.9</v>
      </c>
      <c r="AG5802" t="s">
        <v>46</v>
      </c>
      <c r="AH5802" t="s">
        <v>47</v>
      </c>
      <c r="AI5802" t="s">
        <v>52</v>
      </c>
      <c r="AJ5802">
        <v>60</v>
      </c>
      <c r="AK5802">
        <v>256</v>
      </c>
      <c r="AL5802">
        <v>0.11459999999999999</v>
      </c>
      <c r="AM5802">
        <v>0.89710000000000001</v>
      </c>
      <c r="AN5802">
        <v>0.93510000000000004</v>
      </c>
      <c r="AO5802">
        <f>Data[[#This Row],[labeller_confidence_score]]-Data[[#This Row],[cytodiffusion_classification_confidence]]</f>
        <v>3.8000000000000034E-2</v>
      </c>
    </row>
    <row r="5803" spans="1:41" x14ac:dyDescent="0.3">
      <c r="A5803" t="s">
        <v>5876</v>
      </c>
      <c r="B5803" t="s">
        <v>60</v>
      </c>
      <c r="C5803">
        <v>0</v>
      </c>
      <c r="D5803" t="s">
        <v>50</v>
      </c>
      <c r="E5803">
        <v>15.44</v>
      </c>
      <c r="F5803">
        <v>63.2</v>
      </c>
      <c r="G5803">
        <v>0.501</v>
      </c>
      <c r="H5803">
        <v>0.39900000000000002</v>
      </c>
      <c r="I5803">
        <f>Data[[#This Row],[nucleus_area_pct]]/Data[[#This Row],[cytoplasm_ratio]]</f>
        <v>158.39598997493735</v>
      </c>
      <c r="J5803">
        <v>0.59899999999999998</v>
      </c>
      <c r="K5803">
        <v>0.41299999999999998</v>
      </c>
      <c r="L5803">
        <v>2.67</v>
      </c>
      <c r="M5803">
        <v>1.4</v>
      </c>
      <c r="N5803">
        <v>0.69299999999999995</v>
      </c>
      <c r="O5803">
        <v>492</v>
      </c>
      <c r="P5803">
        <v>87</v>
      </c>
      <c r="Q5803">
        <v>201</v>
      </c>
      <c r="R5803">
        <v>171</v>
      </c>
      <c r="S5803">
        <v>147</v>
      </c>
      <c r="T5803">
        <f>(Data[[#This Row],[mean_r]]/256)*100</f>
        <v>78.515625</v>
      </c>
      <c r="U5803">
        <f>(Data[[#This Row],[mean_g]]/256)*100</f>
        <v>66.796875</v>
      </c>
      <c r="V5803">
        <f>(Data[[#This Row],[mean_b]]/256)*100</f>
        <v>57.421875</v>
      </c>
      <c r="W5803">
        <v>0.51200000000000001</v>
      </c>
      <c r="X5803" t="s">
        <v>39</v>
      </c>
      <c r="Y5803" t="s">
        <v>45</v>
      </c>
      <c r="Z5803">
        <v>11499</v>
      </c>
      <c r="AA5803">
        <v>4.5</v>
      </c>
      <c r="AB5803">
        <v>12.9</v>
      </c>
      <c r="AC5803">
        <v>33.9</v>
      </c>
      <c r="AD5803">
        <v>109184</v>
      </c>
      <c r="AE5803">
        <v>83.3</v>
      </c>
      <c r="AF5803">
        <v>29</v>
      </c>
      <c r="AG5803" t="s">
        <v>64</v>
      </c>
      <c r="AH5803" t="s">
        <v>42</v>
      </c>
      <c r="AI5803" t="s">
        <v>56</v>
      </c>
      <c r="AJ5803">
        <v>100</v>
      </c>
      <c r="AK5803">
        <v>256</v>
      </c>
      <c r="AL5803">
        <v>8.5599999999999996E-2</v>
      </c>
      <c r="AM5803">
        <v>0.84889999999999999</v>
      </c>
      <c r="AN5803">
        <v>0.94079999999999997</v>
      </c>
      <c r="AO5803">
        <f>Data[[#This Row],[labeller_confidence_score]]-Data[[#This Row],[cytodiffusion_classification_confidence]]</f>
        <v>9.1899999999999982E-2</v>
      </c>
    </row>
    <row r="5804" spans="1:41" x14ac:dyDescent="0.3">
      <c r="A5804" t="s">
        <v>5877</v>
      </c>
      <c r="B5804" t="s">
        <v>106</v>
      </c>
      <c r="C5804">
        <v>1</v>
      </c>
      <c r="D5804" t="s">
        <v>82</v>
      </c>
      <c r="E5804">
        <v>12.69</v>
      </c>
      <c r="F5804">
        <v>79.099999999999994</v>
      </c>
      <c r="G5804">
        <v>0.39200000000000002</v>
      </c>
      <c r="H5804">
        <v>0.16800000000000001</v>
      </c>
      <c r="I5804">
        <f>Data[[#This Row],[nucleus_area_pct]]/Data[[#This Row],[cytoplasm_ratio]]</f>
        <v>470.83333333333326</v>
      </c>
      <c r="J5804">
        <v>0.82499999999999996</v>
      </c>
      <c r="K5804">
        <v>0.17199999999999999</v>
      </c>
      <c r="L5804">
        <v>1.34</v>
      </c>
      <c r="M5804">
        <v>1.1000000000000001</v>
      </c>
      <c r="N5804">
        <v>0.84599999999999997</v>
      </c>
      <c r="O5804">
        <v>579</v>
      </c>
      <c r="P5804">
        <v>94</v>
      </c>
      <c r="Q5804">
        <v>222</v>
      </c>
      <c r="R5804">
        <v>138</v>
      </c>
      <c r="S5804">
        <v>209</v>
      </c>
      <c r="T5804">
        <f>(Data[[#This Row],[mean_r]]/256)*100</f>
        <v>86.71875</v>
      </c>
      <c r="U5804">
        <f>(Data[[#This Row],[mean_g]]/256)*100</f>
        <v>53.90625</v>
      </c>
      <c r="V5804">
        <f>(Data[[#This Row],[mean_b]]/256)*100</f>
        <v>81.640625</v>
      </c>
      <c r="W5804">
        <v>0.63900000000000001</v>
      </c>
      <c r="X5804" t="s">
        <v>51</v>
      </c>
      <c r="Y5804" t="s">
        <v>40</v>
      </c>
      <c r="Z5804">
        <v>5309</v>
      </c>
      <c r="AA5804">
        <v>4.84</v>
      </c>
      <c r="AB5804">
        <v>13.2</v>
      </c>
      <c r="AC5804">
        <v>48.3</v>
      </c>
      <c r="AD5804">
        <v>236248</v>
      </c>
      <c r="AE5804">
        <v>86</v>
      </c>
      <c r="AF5804">
        <v>34.700000000000003</v>
      </c>
      <c r="AG5804" t="s">
        <v>46</v>
      </c>
      <c r="AH5804" t="s">
        <v>68</v>
      </c>
      <c r="AI5804" t="s">
        <v>56</v>
      </c>
      <c r="AJ5804">
        <v>100</v>
      </c>
      <c r="AK5804">
        <v>512</v>
      </c>
      <c r="AL5804">
        <v>0.70040000000000002</v>
      </c>
      <c r="AM5804">
        <v>0.76580000000000004</v>
      </c>
      <c r="AN5804">
        <v>0.78949999999999998</v>
      </c>
      <c r="AO5804">
        <f>Data[[#This Row],[labeller_confidence_score]]-Data[[#This Row],[cytodiffusion_classification_confidence]]</f>
        <v>2.3699999999999943E-2</v>
      </c>
    </row>
    <row r="5805" spans="1:41" x14ac:dyDescent="0.3">
      <c r="A5805" t="s">
        <v>5878</v>
      </c>
      <c r="B5805" t="s">
        <v>49</v>
      </c>
      <c r="C5805">
        <v>0</v>
      </c>
      <c r="D5805" t="s">
        <v>50</v>
      </c>
      <c r="E5805">
        <v>12.99</v>
      </c>
      <c r="F5805">
        <v>56.6</v>
      </c>
      <c r="G5805">
        <v>0.58199999999999996</v>
      </c>
      <c r="H5805">
        <v>0.42799999999999999</v>
      </c>
      <c r="I5805">
        <f>Data[[#This Row],[nucleus_area_pct]]/Data[[#This Row],[cytoplasm_ratio]]</f>
        <v>132.24299065420561</v>
      </c>
      <c r="J5805">
        <v>0.76300000000000001</v>
      </c>
      <c r="K5805">
        <v>0.35</v>
      </c>
      <c r="L5805">
        <v>3.16</v>
      </c>
      <c r="M5805">
        <v>4</v>
      </c>
      <c r="N5805">
        <v>0.83699999999999997</v>
      </c>
      <c r="O5805">
        <v>445</v>
      </c>
      <c r="P5805">
        <v>75</v>
      </c>
      <c r="Q5805">
        <v>223</v>
      </c>
      <c r="R5805">
        <v>164</v>
      </c>
      <c r="S5805">
        <v>190</v>
      </c>
      <c r="T5805">
        <f>(Data[[#This Row],[mean_r]]/256)*100</f>
        <v>87.109375</v>
      </c>
      <c r="U5805">
        <f>(Data[[#This Row],[mean_g]]/256)*100</f>
        <v>64.0625</v>
      </c>
      <c r="V5805">
        <f>(Data[[#This Row],[mean_b]]/256)*100</f>
        <v>74.21875</v>
      </c>
      <c r="W5805">
        <v>0.73299999999999998</v>
      </c>
      <c r="X5805" t="s">
        <v>51</v>
      </c>
      <c r="Y5805" t="s">
        <v>45</v>
      </c>
      <c r="Z5805">
        <v>5337</v>
      </c>
      <c r="AA5805">
        <v>3.69</v>
      </c>
      <c r="AB5805">
        <v>14.1</v>
      </c>
      <c r="AC5805">
        <v>39.5</v>
      </c>
      <c r="AD5805">
        <v>289875</v>
      </c>
      <c r="AE5805">
        <v>75.5</v>
      </c>
      <c r="AF5805">
        <v>33</v>
      </c>
      <c r="AG5805" t="s">
        <v>64</v>
      </c>
      <c r="AH5805" t="s">
        <v>47</v>
      </c>
      <c r="AI5805" t="s">
        <v>52</v>
      </c>
      <c r="AJ5805">
        <v>40</v>
      </c>
      <c r="AK5805">
        <v>224</v>
      </c>
      <c r="AL5805">
        <v>0.1037</v>
      </c>
      <c r="AM5805">
        <v>0.95920000000000005</v>
      </c>
      <c r="AN5805">
        <v>0.95469999999999999</v>
      </c>
      <c r="AO5805">
        <f>Data[[#This Row],[labeller_confidence_score]]-Data[[#This Row],[cytodiffusion_classification_confidence]]</f>
        <v>-4.5000000000000595E-3</v>
      </c>
    </row>
    <row r="5806" spans="1:41" x14ac:dyDescent="0.3">
      <c r="A5806" t="s">
        <v>5879</v>
      </c>
      <c r="B5806" t="s">
        <v>58</v>
      </c>
      <c r="C5806">
        <v>1</v>
      </c>
      <c r="D5806" t="s">
        <v>38</v>
      </c>
      <c r="E5806">
        <v>14.48</v>
      </c>
      <c r="F5806">
        <v>73.900000000000006</v>
      </c>
      <c r="G5806">
        <v>0.69499999999999995</v>
      </c>
      <c r="H5806">
        <v>0.27900000000000003</v>
      </c>
      <c r="I5806">
        <f>Data[[#This Row],[nucleus_area_pct]]/Data[[#This Row],[cytoplasm_ratio]]</f>
        <v>264.87455197132618</v>
      </c>
      <c r="J5806">
        <v>0.879</v>
      </c>
      <c r="K5806">
        <v>0.377</v>
      </c>
      <c r="L5806">
        <v>1.99</v>
      </c>
      <c r="M5806">
        <v>1.2</v>
      </c>
      <c r="N5806">
        <v>0.80500000000000005</v>
      </c>
      <c r="O5806">
        <v>581</v>
      </c>
      <c r="P5806">
        <v>67</v>
      </c>
      <c r="Q5806">
        <v>214</v>
      </c>
      <c r="R5806">
        <v>157</v>
      </c>
      <c r="S5806">
        <v>188</v>
      </c>
      <c r="T5806">
        <f>(Data[[#This Row],[mean_r]]/256)*100</f>
        <v>83.59375</v>
      </c>
      <c r="U5806">
        <f>(Data[[#This Row],[mean_g]]/256)*100</f>
        <v>61.328125</v>
      </c>
      <c r="V5806">
        <f>(Data[[#This Row],[mean_b]]/256)*100</f>
        <v>73.4375</v>
      </c>
      <c r="W5806">
        <v>0.68300000000000005</v>
      </c>
      <c r="X5806" t="s">
        <v>63</v>
      </c>
      <c r="Y5806" t="s">
        <v>40</v>
      </c>
      <c r="Z5806">
        <v>8028</v>
      </c>
      <c r="AA5806">
        <v>4.3099999999999996</v>
      </c>
      <c r="AB5806">
        <v>12.5</v>
      </c>
      <c r="AC5806">
        <v>42.5</v>
      </c>
      <c r="AD5806">
        <v>277566</v>
      </c>
      <c r="AE5806">
        <v>89.6</v>
      </c>
      <c r="AF5806">
        <v>35.1</v>
      </c>
      <c r="AG5806" t="s">
        <v>41</v>
      </c>
      <c r="AH5806" t="s">
        <v>42</v>
      </c>
      <c r="AI5806" t="s">
        <v>52</v>
      </c>
      <c r="AJ5806">
        <v>40</v>
      </c>
      <c r="AK5806">
        <v>512</v>
      </c>
      <c r="AL5806">
        <v>0.93079999999999996</v>
      </c>
      <c r="AM5806">
        <v>0.88529999999999998</v>
      </c>
      <c r="AN5806">
        <v>0.64800000000000002</v>
      </c>
      <c r="AO5806">
        <f>Data[[#This Row],[labeller_confidence_score]]-Data[[#This Row],[cytodiffusion_classification_confidence]]</f>
        <v>-0.23729999999999996</v>
      </c>
    </row>
    <row r="5807" spans="1:41" x14ac:dyDescent="0.3">
      <c r="A5807" t="s">
        <v>5880</v>
      </c>
      <c r="B5807" t="s">
        <v>103</v>
      </c>
      <c r="C5807">
        <v>1</v>
      </c>
      <c r="D5807" t="s">
        <v>104</v>
      </c>
      <c r="E5807">
        <v>3.44</v>
      </c>
      <c r="F5807">
        <v>0</v>
      </c>
      <c r="G5807">
        <v>0</v>
      </c>
      <c r="H5807">
        <v>1</v>
      </c>
      <c r="I5807">
        <f>Data[[#This Row],[nucleus_area_pct]]/Data[[#This Row],[cytoplasm_ratio]]</f>
        <v>0</v>
      </c>
      <c r="J5807">
        <v>0.51400000000000001</v>
      </c>
      <c r="K5807">
        <v>0.82899999999999996</v>
      </c>
      <c r="L5807">
        <v>0.4</v>
      </c>
      <c r="M5807">
        <v>1</v>
      </c>
      <c r="N5807">
        <v>0.73199999999999998</v>
      </c>
      <c r="O5807">
        <v>106</v>
      </c>
      <c r="P5807">
        <v>32</v>
      </c>
      <c r="Q5807">
        <v>229</v>
      </c>
      <c r="R5807">
        <v>134</v>
      </c>
      <c r="S5807">
        <v>121</v>
      </c>
      <c r="T5807">
        <f>(Data[[#This Row],[mean_r]]/256)*100</f>
        <v>89.453125</v>
      </c>
      <c r="U5807">
        <f>(Data[[#This Row],[mean_g]]/256)*100</f>
        <v>52.34375</v>
      </c>
      <c r="V5807">
        <f>(Data[[#This Row],[mean_b]]/256)*100</f>
        <v>47.265625</v>
      </c>
      <c r="W5807">
        <v>0.45200000000000001</v>
      </c>
      <c r="X5807" t="s">
        <v>63</v>
      </c>
      <c r="Y5807" t="s">
        <v>45</v>
      </c>
      <c r="Z5807">
        <v>7606</v>
      </c>
      <c r="AA5807">
        <v>5.35</v>
      </c>
      <c r="AB5807">
        <v>11.1</v>
      </c>
      <c r="AC5807">
        <v>43.6</v>
      </c>
      <c r="AD5807">
        <v>367953</v>
      </c>
      <c r="AE5807">
        <v>85.7</v>
      </c>
      <c r="AF5807">
        <v>35.700000000000003</v>
      </c>
      <c r="AG5807" t="s">
        <v>46</v>
      </c>
      <c r="AH5807" t="s">
        <v>47</v>
      </c>
      <c r="AI5807" t="s">
        <v>43</v>
      </c>
      <c r="AJ5807">
        <v>100</v>
      </c>
      <c r="AK5807">
        <v>224</v>
      </c>
      <c r="AL5807">
        <v>0.77049999999999996</v>
      </c>
      <c r="AM5807">
        <v>0.84599999999999997</v>
      </c>
      <c r="AN5807">
        <v>0.86580000000000001</v>
      </c>
      <c r="AO5807">
        <f>Data[[#This Row],[labeller_confidence_score]]-Data[[#This Row],[cytodiffusion_classification_confidence]]</f>
        <v>1.980000000000004E-2</v>
      </c>
    </row>
    <row r="5808" spans="1:41" x14ac:dyDescent="0.3">
      <c r="A5808" t="s">
        <v>5881</v>
      </c>
      <c r="B5808" t="s">
        <v>62</v>
      </c>
      <c r="C5808">
        <v>0</v>
      </c>
      <c r="D5808" t="s">
        <v>50</v>
      </c>
      <c r="E5808">
        <v>8.92</v>
      </c>
      <c r="F5808">
        <v>82.5</v>
      </c>
      <c r="G5808">
        <v>0.76</v>
      </c>
      <c r="H5808">
        <v>0.19500000000000001</v>
      </c>
      <c r="I5808">
        <f>Data[[#This Row],[nucleus_area_pct]]/Data[[#This Row],[cytoplasm_ratio]]</f>
        <v>423.07692307692304</v>
      </c>
      <c r="J5808">
        <v>0.88200000000000001</v>
      </c>
      <c r="K5808">
        <v>1.2E-2</v>
      </c>
      <c r="L5808">
        <v>1.25</v>
      </c>
      <c r="M5808">
        <v>1.1000000000000001</v>
      </c>
      <c r="N5808">
        <v>0.92500000000000004</v>
      </c>
      <c r="O5808">
        <v>291</v>
      </c>
      <c r="P5808">
        <v>68</v>
      </c>
      <c r="Q5808">
        <v>198</v>
      </c>
      <c r="R5808">
        <v>153</v>
      </c>
      <c r="S5808">
        <v>186</v>
      </c>
      <c r="T5808">
        <f>(Data[[#This Row],[mean_r]]/256)*100</f>
        <v>77.34375</v>
      </c>
      <c r="U5808">
        <f>(Data[[#This Row],[mean_g]]/256)*100</f>
        <v>59.765625</v>
      </c>
      <c r="V5808">
        <f>(Data[[#This Row],[mean_b]]/256)*100</f>
        <v>72.65625</v>
      </c>
      <c r="W5808">
        <v>0.6</v>
      </c>
      <c r="X5808" t="s">
        <v>51</v>
      </c>
      <c r="Y5808" t="s">
        <v>45</v>
      </c>
      <c r="Z5808">
        <v>7932</v>
      </c>
      <c r="AA5808">
        <v>5.46</v>
      </c>
      <c r="AB5808">
        <v>11.5</v>
      </c>
      <c r="AC5808">
        <v>47.9</v>
      </c>
      <c r="AD5808">
        <v>203632</v>
      </c>
      <c r="AE5808">
        <v>67.5</v>
      </c>
      <c r="AF5808">
        <v>35.799999999999997</v>
      </c>
      <c r="AG5808" t="s">
        <v>64</v>
      </c>
      <c r="AH5808" t="s">
        <v>42</v>
      </c>
      <c r="AI5808" t="s">
        <v>56</v>
      </c>
      <c r="AJ5808">
        <v>60</v>
      </c>
      <c r="AK5808">
        <v>256</v>
      </c>
      <c r="AL5808">
        <v>4.7199999999999999E-2</v>
      </c>
      <c r="AM5808">
        <v>0.9677</v>
      </c>
      <c r="AN5808">
        <v>0.93640000000000001</v>
      </c>
      <c r="AO5808">
        <f>Data[[#This Row],[labeller_confidence_score]]-Data[[#This Row],[cytodiffusion_classification_confidence]]</f>
        <v>-3.1299999999999994E-2</v>
      </c>
    </row>
    <row r="5809" spans="1:41" x14ac:dyDescent="0.3">
      <c r="A5809" t="s">
        <v>5882</v>
      </c>
      <c r="B5809" t="s">
        <v>74</v>
      </c>
      <c r="C5809">
        <v>0</v>
      </c>
      <c r="D5809" t="s">
        <v>75</v>
      </c>
      <c r="E5809">
        <v>2.9</v>
      </c>
      <c r="F5809">
        <v>0</v>
      </c>
      <c r="G5809">
        <v>0</v>
      </c>
      <c r="H5809">
        <v>1</v>
      </c>
      <c r="I5809">
        <f>Data[[#This Row],[nucleus_area_pct]]/Data[[#This Row],[cytoplasm_ratio]]</f>
        <v>0</v>
      </c>
      <c r="J5809">
        <v>0.72899999999999998</v>
      </c>
      <c r="K5809">
        <v>0.52</v>
      </c>
      <c r="L5809">
        <v>2.14</v>
      </c>
      <c r="M5809">
        <v>1</v>
      </c>
      <c r="N5809">
        <v>0.80600000000000005</v>
      </c>
      <c r="O5809">
        <v>32</v>
      </c>
      <c r="P5809">
        <v>20</v>
      </c>
      <c r="Q5809">
        <v>195</v>
      </c>
      <c r="R5809">
        <v>161</v>
      </c>
      <c r="S5809">
        <v>165</v>
      </c>
      <c r="T5809">
        <f>(Data[[#This Row],[mean_r]]/256)*100</f>
        <v>76.171875</v>
      </c>
      <c r="U5809">
        <f>(Data[[#This Row],[mean_g]]/256)*100</f>
        <v>62.890625</v>
      </c>
      <c r="V5809">
        <f>(Data[[#This Row],[mean_b]]/256)*100</f>
        <v>64.453125</v>
      </c>
      <c r="W5809">
        <v>0.623</v>
      </c>
      <c r="X5809" t="s">
        <v>39</v>
      </c>
      <c r="Y5809" t="s">
        <v>40</v>
      </c>
      <c r="Z5809">
        <v>3490</v>
      </c>
      <c r="AA5809">
        <v>5.15</v>
      </c>
      <c r="AB5809">
        <v>13.8</v>
      </c>
      <c r="AC5809">
        <v>39.5</v>
      </c>
      <c r="AD5809">
        <v>169316</v>
      </c>
      <c r="AE5809">
        <v>102.3</v>
      </c>
      <c r="AF5809">
        <v>34.700000000000003</v>
      </c>
      <c r="AG5809" t="s">
        <v>46</v>
      </c>
      <c r="AH5809" t="s">
        <v>47</v>
      </c>
      <c r="AI5809" t="s">
        <v>52</v>
      </c>
      <c r="AJ5809">
        <v>40</v>
      </c>
      <c r="AK5809">
        <v>360</v>
      </c>
      <c r="AL5809">
        <v>0.21029999999999999</v>
      </c>
      <c r="AM5809">
        <v>0.90190000000000003</v>
      </c>
      <c r="AN5809">
        <v>0.91300000000000003</v>
      </c>
      <c r="AO5809">
        <f>Data[[#This Row],[labeller_confidence_score]]-Data[[#This Row],[cytodiffusion_classification_confidence]]</f>
        <v>1.1099999999999999E-2</v>
      </c>
    </row>
    <row r="5810" spans="1:41" x14ac:dyDescent="0.3">
      <c r="A5810" t="s">
        <v>5883</v>
      </c>
      <c r="B5810" t="s">
        <v>110</v>
      </c>
      <c r="C5810">
        <v>1</v>
      </c>
      <c r="D5810" t="s">
        <v>104</v>
      </c>
      <c r="E5810">
        <v>9.39</v>
      </c>
      <c r="F5810">
        <v>0</v>
      </c>
      <c r="G5810">
        <v>0</v>
      </c>
      <c r="H5810">
        <v>1</v>
      </c>
      <c r="I5810">
        <f>Data[[#This Row],[nucleus_area_pct]]/Data[[#This Row],[cytoplasm_ratio]]</f>
        <v>0</v>
      </c>
      <c r="J5810">
        <v>0.89800000000000002</v>
      </c>
      <c r="K5810">
        <v>0.28100000000000003</v>
      </c>
      <c r="L5810">
        <v>1.1299999999999999</v>
      </c>
      <c r="M5810">
        <v>1</v>
      </c>
      <c r="N5810">
        <v>0.879</v>
      </c>
      <c r="O5810">
        <v>201</v>
      </c>
      <c r="P5810">
        <v>47</v>
      </c>
      <c r="Q5810">
        <v>228</v>
      </c>
      <c r="R5810">
        <v>126</v>
      </c>
      <c r="S5810">
        <v>121</v>
      </c>
      <c r="T5810">
        <f>(Data[[#This Row],[mean_r]]/256)*100</f>
        <v>89.0625</v>
      </c>
      <c r="U5810">
        <f>(Data[[#This Row],[mean_g]]/256)*100</f>
        <v>49.21875</v>
      </c>
      <c r="V5810">
        <f>(Data[[#This Row],[mean_b]]/256)*100</f>
        <v>47.265625</v>
      </c>
      <c r="W5810">
        <v>0.55400000000000005</v>
      </c>
      <c r="X5810" t="s">
        <v>51</v>
      </c>
      <c r="Y5810" t="s">
        <v>40</v>
      </c>
      <c r="Z5810">
        <v>6138</v>
      </c>
      <c r="AA5810">
        <v>5.31</v>
      </c>
      <c r="AB5810">
        <v>11.5</v>
      </c>
      <c r="AC5810">
        <v>47.6</v>
      </c>
      <c r="AD5810">
        <v>263717</v>
      </c>
      <c r="AE5810">
        <v>86.5</v>
      </c>
      <c r="AF5810">
        <v>33.200000000000003</v>
      </c>
      <c r="AG5810" t="s">
        <v>64</v>
      </c>
      <c r="AH5810" t="s">
        <v>68</v>
      </c>
      <c r="AI5810" t="s">
        <v>56</v>
      </c>
      <c r="AJ5810">
        <v>40</v>
      </c>
      <c r="AK5810">
        <v>224</v>
      </c>
      <c r="AL5810">
        <v>0.82899999999999996</v>
      </c>
      <c r="AM5810">
        <v>0.90080000000000005</v>
      </c>
      <c r="AN5810">
        <v>0.6976</v>
      </c>
      <c r="AO5810">
        <f>Data[[#This Row],[labeller_confidence_score]]-Data[[#This Row],[cytodiffusion_classification_confidence]]</f>
        <v>-0.20320000000000005</v>
      </c>
    </row>
    <row r="5811" spans="1:41" x14ac:dyDescent="0.3">
      <c r="A5811" t="s">
        <v>5884</v>
      </c>
      <c r="B5811" t="s">
        <v>87</v>
      </c>
      <c r="C5811">
        <v>0</v>
      </c>
      <c r="D5811" t="s">
        <v>50</v>
      </c>
      <c r="E5811">
        <v>13.99</v>
      </c>
      <c r="F5811">
        <v>45.2</v>
      </c>
      <c r="G5811">
        <v>0.63200000000000001</v>
      </c>
      <c r="H5811">
        <v>0.56499999999999995</v>
      </c>
      <c r="I5811">
        <f>Data[[#This Row],[nucleus_area_pct]]/Data[[#This Row],[cytoplasm_ratio]]</f>
        <v>80.000000000000014</v>
      </c>
      <c r="J5811">
        <v>0.625</v>
      </c>
      <c r="K5811">
        <v>0.504</v>
      </c>
      <c r="L5811">
        <v>4.63</v>
      </c>
      <c r="M5811">
        <v>1.8</v>
      </c>
      <c r="N5811">
        <v>0.70299999999999996</v>
      </c>
      <c r="O5811">
        <v>456</v>
      </c>
      <c r="P5811">
        <v>74</v>
      </c>
      <c r="Q5811">
        <v>251</v>
      </c>
      <c r="R5811">
        <v>145</v>
      </c>
      <c r="S5811">
        <v>138</v>
      </c>
      <c r="T5811">
        <f>(Data[[#This Row],[mean_r]]/256)*100</f>
        <v>98.046875</v>
      </c>
      <c r="U5811">
        <f>(Data[[#This Row],[mean_g]]/256)*100</f>
        <v>56.640625</v>
      </c>
      <c r="V5811">
        <f>(Data[[#This Row],[mean_b]]/256)*100</f>
        <v>53.90625</v>
      </c>
      <c r="W5811">
        <v>0.51100000000000001</v>
      </c>
      <c r="X5811" t="s">
        <v>63</v>
      </c>
      <c r="Y5811" t="s">
        <v>40</v>
      </c>
      <c r="Z5811">
        <v>7366</v>
      </c>
      <c r="AA5811">
        <v>4.8</v>
      </c>
      <c r="AB5811">
        <v>14.9</v>
      </c>
      <c r="AC5811">
        <v>47.5</v>
      </c>
      <c r="AD5811">
        <v>311433</v>
      </c>
      <c r="AE5811">
        <v>88.8</v>
      </c>
      <c r="AF5811">
        <v>33.9</v>
      </c>
      <c r="AG5811" t="s">
        <v>64</v>
      </c>
      <c r="AH5811" t="s">
        <v>42</v>
      </c>
      <c r="AI5811" t="s">
        <v>56</v>
      </c>
      <c r="AJ5811">
        <v>60</v>
      </c>
      <c r="AK5811">
        <v>224</v>
      </c>
      <c r="AL5811">
        <v>0</v>
      </c>
      <c r="AM5811">
        <v>0.89700000000000002</v>
      </c>
      <c r="AN5811">
        <v>0.92130000000000001</v>
      </c>
      <c r="AO5811">
        <f>Data[[#This Row],[labeller_confidence_score]]-Data[[#This Row],[cytodiffusion_classification_confidence]]</f>
        <v>2.4299999999999988E-2</v>
      </c>
    </row>
    <row r="5812" spans="1:41" x14ac:dyDescent="0.3">
      <c r="A5812" t="s">
        <v>5885</v>
      </c>
      <c r="B5812" t="s">
        <v>54</v>
      </c>
      <c r="C5812">
        <v>0</v>
      </c>
      <c r="D5812" t="s">
        <v>54</v>
      </c>
      <c r="E5812">
        <v>7</v>
      </c>
      <c r="F5812">
        <v>0</v>
      </c>
      <c r="G5812">
        <v>0</v>
      </c>
      <c r="H5812">
        <v>1</v>
      </c>
      <c r="I5812">
        <f>Data[[#This Row],[nucleus_area_pct]]/Data[[#This Row],[cytoplasm_ratio]]</f>
        <v>0</v>
      </c>
      <c r="J5812">
        <v>0.95399999999999996</v>
      </c>
      <c r="K5812">
        <v>0.21299999999999999</v>
      </c>
      <c r="L5812">
        <v>0.65</v>
      </c>
      <c r="M5812">
        <v>1</v>
      </c>
      <c r="N5812">
        <v>1</v>
      </c>
      <c r="O5812">
        <v>169</v>
      </c>
      <c r="P5812">
        <v>47</v>
      </c>
      <c r="Q5812">
        <v>225</v>
      </c>
      <c r="R5812">
        <v>140</v>
      </c>
      <c r="S5812">
        <v>125</v>
      </c>
      <c r="T5812">
        <f>(Data[[#This Row],[mean_r]]/256)*100</f>
        <v>87.890625</v>
      </c>
      <c r="U5812">
        <f>(Data[[#This Row],[mean_g]]/256)*100</f>
        <v>54.6875</v>
      </c>
      <c r="V5812">
        <f>(Data[[#This Row],[mean_b]]/256)*100</f>
        <v>48.828125</v>
      </c>
      <c r="W5812">
        <v>0.50800000000000001</v>
      </c>
      <c r="X5812" t="s">
        <v>39</v>
      </c>
      <c r="Y5812" t="s">
        <v>40</v>
      </c>
      <c r="Z5812">
        <v>9342</v>
      </c>
      <c r="AA5812">
        <v>5.33</v>
      </c>
      <c r="AB5812">
        <v>14.2</v>
      </c>
      <c r="AC5812">
        <v>46</v>
      </c>
      <c r="AD5812">
        <v>302165</v>
      </c>
      <c r="AE5812">
        <v>97.1</v>
      </c>
      <c r="AF5812">
        <v>32.700000000000003</v>
      </c>
      <c r="AG5812" t="s">
        <v>46</v>
      </c>
      <c r="AH5812" t="s">
        <v>42</v>
      </c>
      <c r="AI5812" t="s">
        <v>52</v>
      </c>
      <c r="AJ5812">
        <v>60</v>
      </c>
      <c r="AK5812">
        <v>224</v>
      </c>
      <c r="AL5812">
        <v>0.17910000000000001</v>
      </c>
      <c r="AM5812">
        <v>0.92589999999999995</v>
      </c>
      <c r="AN5812">
        <v>0.96860000000000002</v>
      </c>
      <c r="AO5812">
        <f>Data[[#This Row],[labeller_confidence_score]]-Data[[#This Row],[cytodiffusion_classification_confidence]]</f>
        <v>4.2700000000000071E-2</v>
      </c>
    </row>
    <row r="5813" spans="1:41" x14ac:dyDescent="0.3">
      <c r="A5813" t="s">
        <v>5886</v>
      </c>
      <c r="B5813" t="s">
        <v>49</v>
      </c>
      <c r="C5813">
        <v>0</v>
      </c>
      <c r="D5813" t="s">
        <v>50</v>
      </c>
      <c r="E5813">
        <v>12.22</v>
      </c>
      <c r="F5813">
        <v>50.8</v>
      </c>
      <c r="G5813">
        <v>0.624</v>
      </c>
      <c r="H5813">
        <v>0.41899999999999998</v>
      </c>
      <c r="I5813">
        <f>Data[[#This Row],[nucleus_area_pct]]/Data[[#This Row],[cytoplasm_ratio]]</f>
        <v>121.24105011933175</v>
      </c>
      <c r="J5813">
        <v>0.73099999999999998</v>
      </c>
      <c r="K5813">
        <v>0.371</v>
      </c>
      <c r="L5813">
        <v>3.38</v>
      </c>
      <c r="M5813">
        <v>2.8</v>
      </c>
      <c r="N5813">
        <v>0.79400000000000004</v>
      </c>
      <c r="O5813">
        <v>425</v>
      </c>
      <c r="P5813">
        <v>82</v>
      </c>
      <c r="Q5813">
        <v>172</v>
      </c>
      <c r="R5813">
        <v>169</v>
      </c>
      <c r="S5813">
        <v>179</v>
      </c>
      <c r="T5813">
        <f>(Data[[#This Row],[mean_r]]/256)*100</f>
        <v>67.1875</v>
      </c>
      <c r="U5813">
        <f>(Data[[#This Row],[mean_g]]/256)*100</f>
        <v>66.015625</v>
      </c>
      <c r="V5813">
        <f>(Data[[#This Row],[mean_b]]/256)*100</f>
        <v>69.921875</v>
      </c>
      <c r="W5813">
        <v>0.61499999999999999</v>
      </c>
      <c r="X5813" t="s">
        <v>63</v>
      </c>
      <c r="Y5813" t="s">
        <v>45</v>
      </c>
      <c r="Z5813">
        <v>5297</v>
      </c>
      <c r="AA5813">
        <v>4.43</v>
      </c>
      <c r="AB5813">
        <v>13.3</v>
      </c>
      <c r="AC5813">
        <v>38.4</v>
      </c>
      <c r="AD5813">
        <v>322076</v>
      </c>
      <c r="AE5813">
        <v>93.9</v>
      </c>
      <c r="AF5813">
        <v>33.799999999999997</v>
      </c>
      <c r="AG5813" t="s">
        <v>46</v>
      </c>
      <c r="AH5813" t="s">
        <v>47</v>
      </c>
      <c r="AI5813" t="s">
        <v>56</v>
      </c>
      <c r="AJ5813">
        <v>100</v>
      </c>
      <c r="AK5813">
        <v>512</v>
      </c>
      <c r="AL5813">
        <v>9.9099999999999994E-2</v>
      </c>
      <c r="AM5813">
        <v>0.93799999999999994</v>
      </c>
      <c r="AN5813">
        <v>0.88249999999999995</v>
      </c>
      <c r="AO5813">
        <f>Data[[#This Row],[labeller_confidence_score]]-Data[[#This Row],[cytodiffusion_classification_confidence]]</f>
        <v>-5.5499999999999994E-2</v>
      </c>
    </row>
    <row r="5814" spans="1:41" x14ac:dyDescent="0.3">
      <c r="A5814" t="s">
        <v>5887</v>
      </c>
      <c r="B5814" t="s">
        <v>54</v>
      </c>
      <c r="C5814">
        <v>0</v>
      </c>
      <c r="D5814" t="s">
        <v>54</v>
      </c>
      <c r="E5814">
        <v>7.68</v>
      </c>
      <c r="F5814">
        <v>0</v>
      </c>
      <c r="G5814">
        <v>0</v>
      </c>
      <c r="H5814">
        <v>1</v>
      </c>
      <c r="I5814">
        <f>Data[[#This Row],[nucleus_area_pct]]/Data[[#This Row],[cytoplasm_ratio]]</f>
        <v>0</v>
      </c>
      <c r="J5814">
        <v>0.88600000000000001</v>
      </c>
      <c r="K5814">
        <v>0.13200000000000001</v>
      </c>
      <c r="L5814">
        <v>0.39</v>
      </c>
      <c r="M5814">
        <v>1</v>
      </c>
      <c r="N5814">
        <v>0.90500000000000003</v>
      </c>
      <c r="O5814">
        <v>209</v>
      </c>
      <c r="P5814">
        <v>49</v>
      </c>
      <c r="Q5814">
        <v>214</v>
      </c>
      <c r="R5814">
        <v>132</v>
      </c>
      <c r="S5814">
        <v>124</v>
      </c>
      <c r="T5814">
        <f>(Data[[#This Row],[mean_r]]/256)*100</f>
        <v>83.59375</v>
      </c>
      <c r="U5814">
        <f>(Data[[#This Row],[mean_g]]/256)*100</f>
        <v>51.5625</v>
      </c>
      <c r="V5814">
        <f>(Data[[#This Row],[mean_b]]/256)*100</f>
        <v>48.4375</v>
      </c>
      <c r="W5814">
        <v>0.58299999999999996</v>
      </c>
      <c r="X5814" t="s">
        <v>63</v>
      </c>
      <c r="Y5814" t="s">
        <v>45</v>
      </c>
      <c r="Z5814">
        <v>3050</v>
      </c>
      <c r="AA5814">
        <v>4.0199999999999996</v>
      </c>
      <c r="AB5814">
        <v>11.3</v>
      </c>
      <c r="AC5814">
        <v>34.200000000000003</v>
      </c>
      <c r="AD5814">
        <v>170788</v>
      </c>
      <c r="AE5814">
        <v>91.3</v>
      </c>
      <c r="AF5814">
        <v>34.299999999999997</v>
      </c>
      <c r="AG5814" t="s">
        <v>64</v>
      </c>
      <c r="AH5814" t="s">
        <v>47</v>
      </c>
      <c r="AI5814" t="s">
        <v>52</v>
      </c>
      <c r="AJ5814">
        <v>60</v>
      </c>
      <c r="AK5814">
        <v>224</v>
      </c>
      <c r="AL5814">
        <v>0.13020000000000001</v>
      </c>
      <c r="AM5814">
        <v>0.91379999999999995</v>
      </c>
      <c r="AN5814">
        <v>0.94540000000000002</v>
      </c>
      <c r="AO5814">
        <f>Data[[#This Row],[labeller_confidence_score]]-Data[[#This Row],[cytodiffusion_classification_confidence]]</f>
        <v>3.1600000000000072E-2</v>
      </c>
    </row>
    <row r="5815" spans="1:41" x14ac:dyDescent="0.3">
      <c r="A5815" t="s">
        <v>5888</v>
      </c>
      <c r="B5815" t="s">
        <v>74</v>
      </c>
      <c r="C5815">
        <v>0</v>
      </c>
      <c r="D5815" t="s">
        <v>75</v>
      </c>
      <c r="E5815">
        <v>2.52</v>
      </c>
      <c r="F5815">
        <v>0</v>
      </c>
      <c r="G5815">
        <v>0</v>
      </c>
      <c r="H5815">
        <v>1</v>
      </c>
      <c r="I5815">
        <f>Data[[#This Row],[nucleus_area_pct]]/Data[[#This Row],[cytoplasm_ratio]]</f>
        <v>0</v>
      </c>
      <c r="J5815">
        <v>0.755</v>
      </c>
      <c r="K5815">
        <v>0.57399999999999995</v>
      </c>
      <c r="L5815">
        <v>2.54</v>
      </c>
      <c r="M5815">
        <v>1</v>
      </c>
      <c r="N5815">
        <v>0.83</v>
      </c>
      <c r="O5815">
        <v>34</v>
      </c>
      <c r="P5815">
        <v>22</v>
      </c>
      <c r="Q5815">
        <v>223</v>
      </c>
      <c r="R5815">
        <v>168</v>
      </c>
      <c r="S5815">
        <v>167</v>
      </c>
      <c r="T5815">
        <f>(Data[[#This Row],[mean_r]]/256)*100</f>
        <v>87.109375</v>
      </c>
      <c r="U5815">
        <f>(Data[[#This Row],[mean_g]]/256)*100</f>
        <v>65.625</v>
      </c>
      <c r="V5815">
        <f>(Data[[#This Row],[mean_b]]/256)*100</f>
        <v>65.234375</v>
      </c>
      <c r="W5815">
        <v>0.52200000000000002</v>
      </c>
      <c r="X5815" t="s">
        <v>51</v>
      </c>
      <c r="Y5815" t="s">
        <v>45</v>
      </c>
      <c r="Z5815">
        <v>3536</v>
      </c>
      <c r="AA5815">
        <v>5.08</v>
      </c>
      <c r="AB5815">
        <v>15.1</v>
      </c>
      <c r="AC5815">
        <v>38.700000000000003</v>
      </c>
      <c r="AD5815">
        <v>199105</v>
      </c>
      <c r="AE5815">
        <v>89.9</v>
      </c>
      <c r="AF5815">
        <v>31.5</v>
      </c>
      <c r="AG5815" t="s">
        <v>46</v>
      </c>
      <c r="AH5815" t="s">
        <v>47</v>
      </c>
      <c r="AI5815" t="s">
        <v>52</v>
      </c>
      <c r="AJ5815">
        <v>100</v>
      </c>
      <c r="AK5815">
        <v>256</v>
      </c>
      <c r="AL5815">
        <v>8.8400000000000006E-2</v>
      </c>
      <c r="AM5815">
        <v>0.89959999999999996</v>
      </c>
      <c r="AN5815">
        <v>0.90329999999999999</v>
      </c>
      <c r="AO5815">
        <f>Data[[#This Row],[labeller_confidence_score]]-Data[[#This Row],[cytodiffusion_classification_confidence]]</f>
        <v>3.7000000000000366E-3</v>
      </c>
    </row>
    <row r="5816" spans="1:41" x14ac:dyDescent="0.3">
      <c r="A5816" t="s">
        <v>5889</v>
      </c>
      <c r="B5816" t="s">
        <v>62</v>
      </c>
      <c r="C5816">
        <v>0</v>
      </c>
      <c r="D5816" t="s">
        <v>50</v>
      </c>
      <c r="E5816">
        <v>8.49</v>
      </c>
      <c r="F5816">
        <v>78.5</v>
      </c>
      <c r="G5816">
        <v>0.83699999999999997</v>
      </c>
      <c r="H5816">
        <v>0.14099999999999999</v>
      </c>
      <c r="I5816">
        <f>Data[[#This Row],[nucleus_area_pct]]/Data[[#This Row],[cytoplasm_ratio]]</f>
        <v>556.73758865248237</v>
      </c>
      <c r="J5816">
        <v>0.92100000000000004</v>
      </c>
      <c r="K5816">
        <v>0.125</v>
      </c>
      <c r="L5816">
        <v>1.3</v>
      </c>
      <c r="M5816">
        <v>1</v>
      </c>
      <c r="N5816">
        <v>0.90400000000000003</v>
      </c>
      <c r="O5816">
        <v>157</v>
      </c>
      <c r="P5816">
        <v>53</v>
      </c>
      <c r="Q5816">
        <v>197</v>
      </c>
      <c r="R5816">
        <v>173</v>
      </c>
      <c r="S5816">
        <v>194</v>
      </c>
      <c r="T5816">
        <f>(Data[[#This Row],[mean_r]]/256)*100</f>
        <v>76.953125</v>
      </c>
      <c r="U5816">
        <f>(Data[[#This Row],[mean_g]]/256)*100</f>
        <v>67.578125</v>
      </c>
      <c r="V5816">
        <f>(Data[[#This Row],[mean_b]]/256)*100</f>
        <v>75.78125</v>
      </c>
      <c r="W5816">
        <v>0.68100000000000005</v>
      </c>
      <c r="X5816" t="s">
        <v>39</v>
      </c>
      <c r="Y5816" t="s">
        <v>40</v>
      </c>
      <c r="Z5816">
        <v>9084</v>
      </c>
      <c r="AA5816">
        <v>4.4400000000000004</v>
      </c>
      <c r="AB5816">
        <v>9.6</v>
      </c>
      <c r="AC5816">
        <v>34.799999999999997</v>
      </c>
      <c r="AD5816">
        <v>172210</v>
      </c>
      <c r="AE5816">
        <v>76</v>
      </c>
      <c r="AF5816">
        <v>31</v>
      </c>
      <c r="AG5816" t="s">
        <v>41</v>
      </c>
      <c r="AH5816" t="s">
        <v>42</v>
      </c>
      <c r="AI5816" t="s">
        <v>43</v>
      </c>
      <c r="AJ5816">
        <v>40</v>
      </c>
      <c r="AK5816">
        <v>360</v>
      </c>
      <c r="AL5816">
        <v>2.5100000000000001E-2</v>
      </c>
      <c r="AM5816">
        <v>0.91890000000000005</v>
      </c>
      <c r="AN5816">
        <v>0.79159999999999997</v>
      </c>
      <c r="AO5816">
        <f>Data[[#This Row],[labeller_confidence_score]]-Data[[#This Row],[cytodiffusion_classification_confidence]]</f>
        <v>-0.12730000000000008</v>
      </c>
    </row>
    <row r="5817" spans="1:41" x14ac:dyDescent="0.3">
      <c r="A5817" t="s">
        <v>5890</v>
      </c>
      <c r="B5817" t="s">
        <v>60</v>
      </c>
      <c r="C5817">
        <v>0</v>
      </c>
      <c r="D5817" t="s">
        <v>50</v>
      </c>
      <c r="E5817">
        <v>18.09</v>
      </c>
      <c r="F5817">
        <v>67.8</v>
      </c>
      <c r="G5817">
        <v>0.46700000000000003</v>
      </c>
      <c r="H5817">
        <v>0.42199999999999999</v>
      </c>
      <c r="I5817">
        <f>Data[[#This Row],[nucleus_area_pct]]/Data[[#This Row],[cytoplasm_ratio]]</f>
        <v>160.66350710900474</v>
      </c>
      <c r="J5817">
        <v>0.77300000000000002</v>
      </c>
      <c r="K5817">
        <v>0.47699999999999998</v>
      </c>
      <c r="L5817">
        <v>2.0299999999999998</v>
      </c>
      <c r="M5817">
        <v>1</v>
      </c>
      <c r="N5817">
        <v>0.75700000000000001</v>
      </c>
      <c r="O5817">
        <v>435</v>
      </c>
      <c r="P5817">
        <v>89</v>
      </c>
      <c r="Q5817">
        <v>193</v>
      </c>
      <c r="R5817">
        <v>160</v>
      </c>
      <c r="S5817">
        <v>168</v>
      </c>
      <c r="T5817">
        <f>(Data[[#This Row],[mean_r]]/256)*100</f>
        <v>75.390625</v>
      </c>
      <c r="U5817">
        <f>(Data[[#This Row],[mean_g]]/256)*100</f>
        <v>62.5</v>
      </c>
      <c r="V5817">
        <f>(Data[[#This Row],[mean_b]]/256)*100</f>
        <v>65.625</v>
      </c>
      <c r="W5817">
        <v>0.44600000000000001</v>
      </c>
      <c r="X5817" t="s">
        <v>39</v>
      </c>
      <c r="Y5817" t="s">
        <v>45</v>
      </c>
      <c r="Z5817">
        <v>5365</v>
      </c>
      <c r="AA5817">
        <v>5.31</v>
      </c>
      <c r="AB5817">
        <v>13.9</v>
      </c>
      <c r="AC5817">
        <v>40.9</v>
      </c>
      <c r="AD5817">
        <v>225935</v>
      </c>
      <c r="AE5817">
        <v>89.5</v>
      </c>
      <c r="AF5817">
        <v>33.5</v>
      </c>
      <c r="AG5817" t="s">
        <v>64</v>
      </c>
      <c r="AH5817" t="s">
        <v>68</v>
      </c>
      <c r="AI5817" t="s">
        <v>43</v>
      </c>
      <c r="AJ5817">
        <v>40</v>
      </c>
      <c r="AK5817">
        <v>256</v>
      </c>
      <c r="AL5817">
        <v>5.4000000000000003E-3</v>
      </c>
      <c r="AM5817">
        <v>0.88639999999999997</v>
      </c>
      <c r="AN5817">
        <v>0.81789999999999996</v>
      </c>
      <c r="AO5817">
        <f>Data[[#This Row],[labeller_confidence_score]]-Data[[#This Row],[cytodiffusion_classification_confidence]]</f>
        <v>-6.8500000000000005E-2</v>
      </c>
    </row>
    <row r="5818" spans="1:41" x14ac:dyDescent="0.3">
      <c r="A5818" t="s">
        <v>5891</v>
      </c>
      <c r="B5818" t="s">
        <v>54</v>
      </c>
      <c r="C5818">
        <v>0</v>
      </c>
      <c r="D5818" t="s">
        <v>54</v>
      </c>
      <c r="E5818">
        <v>7.39</v>
      </c>
      <c r="F5818">
        <v>0</v>
      </c>
      <c r="G5818">
        <v>0</v>
      </c>
      <c r="H5818">
        <v>1</v>
      </c>
      <c r="I5818">
        <f>Data[[#This Row],[nucleus_area_pct]]/Data[[#This Row],[cytoplasm_ratio]]</f>
        <v>0</v>
      </c>
      <c r="J5818">
        <v>0.876</v>
      </c>
      <c r="K5818">
        <v>0.26100000000000001</v>
      </c>
      <c r="L5818">
        <v>0.76</v>
      </c>
      <c r="M5818">
        <v>1</v>
      </c>
      <c r="N5818">
        <v>0.91500000000000004</v>
      </c>
      <c r="O5818">
        <v>172</v>
      </c>
      <c r="P5818">
        <v>46</v>
      </c>
      <c r="Q5818">
        <v>219</v>
      </c>
      <c r="R5818">
        <v>128</v>
      </c>
      <c r="S5818">
        <v>132</v>
      </c>
      <c r="T5818">
        <f>(Data[[#This Row],[mean_r]]/256)*100</f>
        <v>85.546875</v>
      </c>
      <c r="U5818">
        <f>(Data[[#This Row],[mean_g]]/256)*100</f>
        <v>50</v>
      </c>
      <c r="V5818">
        <f>(Data[[#This Row],[mean_b]]/256)*100</f>
        <v>51.5625</v>
      </c>
      <c r="W5818">
        <v>0.58599999999999997</v>
      </c>
      <c r="X5818" t="s">
        <v>51</v>
      </c>
      <c r="Y5818" t="s">
        <v>40</v>
      </c>
      <c r="Z5818">
        <v>9690</v>
      </c>
      <c r="AA5818">
        <v>4.87</v>
      </c>
      <c r="AB5818">
        <v>14.6</v>
      </c>
      <c r="AC5818">
        <v>36.700000000000003</v>
      </c>
      <c r="AD5818">
        <v>362523</v>
      </c>
      <c r="AE5818">
        <v>87.3</v>
      </c>
      <c r="AF5818">
        <v>32.799999999999997</v>
      </c>
      <c r="AG5818" t="s">
        <v>41</v>
      </c>
      <c r="AH5818" t="s">
        <v>42</v>
      </c>
      <c r="AI5818" t="s">
        <v>56</v>
      </c>
      <c r="AJ5818">
        <v>100</v>
      </c>
      <c r="AK5818">
        <v>224</v>
      </c>
      <c r="AL5818">
        <v>0.1201</v>
      </c>
      <c r="AM5818">
        <v>0.88570000000000004</v>
      </c>
      <c r="AN5818">
        <v>0.90410000000000001</v>
      </c>
      <c r="AO5818">
        <f>Data[[#This Row],[labeller_confidence_score]]-Data[[#This Row],[cytodiffusion_classification_confidence]]</f>
        <v>1.8399999999999972E-2</v>
      </c>
    </row>
    <row r="5819" spans="1:41" x14ac:dyDescent="0.3">
      <c r="A5819" t="s">
        <v>5892</v>
      </c>
      <c r="B5819" t="s">
        <v>49</v>
      </c>
      <c r="C5819">
        <v>0</v>
      </c>
      <c r="D5819" t="s">
        <v>50</v>
      </c>
      <c r="E5819">
        <v>10.7</v>
      </c>
      <c r="F5819">
        <v>55.1</v>
      </c>
      <c r="G5819">
        <v>0.499</v>
      </c>
      <c r="H5819">
        <v>0.53900000000000003</v>
      </c>
      <c r="I5819">
        <f>Data[[#This Row],[nucleus_area_pct]]/Data[[#This Row],[cytoplasm_ratio]]</f>
        <v>102.22634508348794</v>
      </c>
      <c r="J5819">
        <v>0.73599999999999999</v>
      </c>
      <c r="K5819">
        <v>0.26800000000000002</v>
      </c>
      <c r="L5819">
        <v>2.12</v>
      </c>
      <c r="M5819">
        <v>3.5</v>
      </c>
      <c r="N5819">
        <v>0.79200000000000004</v>
      </c>
      <c r="O5819">
        <v>348</v>
      </c>
      <c r="P5819">
        <v>81</v>
      </c>
      <c r="Q5819">
        <v>220</v>
      </c>
      <c r="R5819">
        <v>159</v>
      </c>
      <c r="S5819">
        <v>205</v>
      </c>
      <c r="T5819">
        <f>(Data[[#This Row],[mean_r]]/256)*100</f>
        <v>85.9375</v>
      </c>
      <c r="U5819">
        <f>(Data[[#This Row],[mean_g]]/256)*100</f>
        <v>62.109375</v>
      </c>
      <c r="V5819">
        <f>(Data[[#This Row],[mean_b]]/256)*100</f>
        <v>80.078125</v>
      </c>
      <c r="W5819">
        <v>0.69599999999999995</v>
      </c>
      <c r="X5819" t="s">
        <v>51</v>
      </c>
      <c r="Y5819" t="s">
        <v>40</v>
      </c>
      <c r="Z5819">
        <v>4942</v>
      </c>
      <c r="AA5819">
        <v>3.88</v>
      </c>
      <c r="AB5819">
        <v>9.1</v>
      </c>
      <c r="AC5819">
        <v>35.299999999999997</v>
      </c>
      <c r="AD5819">
        <v>331794</v>
      </c>
      <c r="AE5819">
        <v>72.599999999999994</v>
      </c>
      <c r="AF5819">
        <v>32.6</v>
      </c>
      <c r="AG5819" t="s">
        <v>41</v>
      </c>
      <c r="AH5819" t="s">
        <v>47</v>
      </c>
      <c r="AI5819" t="s">
        <v>52</v>
      </c>
      <c r="AJ5819">
        <v>100</v>
      </c>
      <c r="AK5819">
        <v>360</v>
      </c>
      <c r="AL5819">
        <v>6.2700000000000006E-2</v>
      </c>
      <c r="AM5819">
        <v>0.96840000000000004</v>
      </c>
      <c r="AN5819">
        <v>0.9294</v>
      </c>
      <c r="AO5819">
        <f>Data[[#This Row],[labeller_confidence_score]]-Data[[#This Row],[cytodiffusion_classification_confidence]]</f>
        <v>-3.9000000000000035E-2</v>
      </c>
    </row>
    <row r="5820" spans="1:41" x14ac:dyDescent="0.3">
      <c r="A5820" t="s">
        <v>5893</v>
      </c>
      <c r="B5820" t="s">
        <v>81</v>
      </c>
      <c r="C5820">
        <v>1</v>
      </c>
      <c r="D5820" t="s">
        <v>82</v>
      </c>
      <c r="E5820">
        <v>15.17</v>
      </c>
      <c r="F5820">
        <v>77.400000000000006</v>
      </c>
      <c r="G5820">
        <v>0.37</v>
      </c>
      <c r="H5820">
        <v>0.17399999999999999</v>
      </c>
      <c r="I5820">
        <f>Data[[#This Row],[nucleus_area_pct]]/Data[[#This Row],[cytoplasm_ratio]]</f>
        <v>444.82758620689663</v>
      </c>
      <c r="J5820">
        <v>0.83599999999999997</v>
      </c>
      <c r="K5820">
        <v>0.30599999999999999</v>
      </c>
      <c r="L5820">
        <v>1.26</v>
      </c>
      <c r="M5820">
        <v>1.1000000000000001</v>
      </c>
      <c r="N5820">
        <v>0.84199999999999997</v>
      </c>
      <c r="O5820">
        <v>597</v>
      </c>
      <c r="P5820">
        <v>89</v>
      </c>
      <c r="Q5820">
        <v>197</v>
      </c>
      <c r="R5820">
        <v>159</v>
      </c>
      <c r="S5820">
        <v>172</v>
      </c>
      <c r="T5820">
        <f>(Data[[#This Row],[mean_r]]/256)*100</f>
        <v>76.953125</v>
      </c>
      <c r="U5820">
        <f>(Data[[#This Row],[mean_g]]/256)*100</f>
        <v>62.109375</v>
      </c>
      <c r="V5820">
        <f>(Data[[#This Row],[mean_b]]/256)*100</f>
        <v>67.1875</v>
      </c>
      <c r="W5820">
        <v>0.69899999999999995</v>
      </c>
      <c r="X5820" t="s">
        <v>51</v>
      </c>
      <c r="Y5820" t="s">
        <v>40</v>
      </c>
      <c r="Z5820">
        <v>5087</v>
      </c>
      <c r="AA5820">
        <v>6.53</v>
      </c>
      <c r="AB5820">
        <v>11.1</v>
      </c>
      <c r="AC5820">
        <v>43.3</v>
      </c>
      <c r="AD5820">
        <v>313626</v>
      </c>
      <c r="AE5820">
        <v>85.1</v>
      </c>
      <c r="AF5820">
        <v>35</v>
      </c>
      <c r="AG5820" t="s">
        <v>46</v>
      </c>
      <c r="AH5820" t="s">
        <v>42</v>
      </c>
      <c r="AI5820" t="s">
        <v>52</v>
      </c>
      <c r="AJ5820">
        <v>60</v>
      </c>
      <c r="AK5820">
        <v>256</v>
      </c>
      <c r="AL5820">
        <v>0.6986</v>
      </c>
      <c r="AM5820">
        <v>0.70760000000000001</v>
      </c>
      <c r="AN5820">
        <v>0.82179999999999997</v>
      </c>
      <c r="AO5820">
        <f>Data[[#This Row],[labeller_confidence_score]]-Data[[#This Row],[cytodiffusion_classification_confidence]]</f>
        <v>0.11419999999999997</v>
      </c>
    </row>
    <row r="5821" spans="1:41" x14ac:dyDescent="0.3">
      <c r="A5821" t="s">
        <v>5894</v>
      </c>
      <c r="B5821" t="s">
        <v>49</v>
      </c>
      <c r="C5821">
        <v>0</v>
      </c>
      <c r="D5821" t="s">
        <v>50</v>
      </c>
      <c r="E5821">
        <v>11.6</v>
      </c>
      <c r="F5821">
        <v>50.9</v>
      </c>
      <c r="G5821">
        <v>0.53500000000000003</v>
      </c>
      <c r="H5821">
        <v>0.39100000000000001</v>
      </c>
      <c r="I5821">
        <f>Data[[#This Row],[nucleus_area_pct]]/Data[[#This Row],[cytoplasm_ratio]]</f>
        <v>130.17902813299233</v>
      </c>
      <c r="J5821">
        <v>0.81200000000000006</v>
      </c>
      <c r="K5821">
        <v>0.33200000000000002</v>
      </c>
      <c r="L5821">
        <v>3.06</v>
      </c>
      <c r="M5821">
        <v>4.0999999999999996</v>
      </c>
      <c r="N5821">
        <v>0.85099999999999998</v>
      </c>
      <c r="O5821">
        <v>420</v>
      </c>
      <c r="P5821">
        <v>73</v>
      </c>
      <c r="Q5821">
        <v>210</v>
      </c>
      <c r="R5821">
        <v>153</v>
      </c>
      <c r="S5821">
        <v>184</v>
      </c>
      <c r="T5821">
        <f>(Data[[#This Row],[mean_r]]/256)*100</f>
        <v>82.03125</v>
      </c>
      <c r="U5821">
        <f>(Data[[#This Row],[mean_g]]/256)*100</f>
        <v>59.765625</v>
      </c>
      <c r="V5821">
        <f>(Data[[#This Row],[mean_b]]/256)*100</f>
        <v>71.875</v>
      </c>
      <c r="W5821">
        <v>0.68400000000000005</v>
      </c>
      <c r="X5821" t="s">
        <v>63</v>
      </c>
      <c r="Y5821" t="s">
        <v>45</v>
      </c>
      <c r="Z5821">
        <v>6684</v>
      </c>
      <c r="AA5821">
        <v>4.88</v>
      </c>
      <c r="AB5821">
        <v>15</v>
      </c>
      <c r="AC5821">
        <v>35.9</v>
      </c>
      <c r="AD5821">
        <v>289913</v>
      </c>
      <c r="AE5821">
        <v>80.900000000000006</v>
      </c>
      <c r="AF5821">
        <v>34.700000000000003</v>
      </c>
      <c r="AG5821" t="s">
        <v>46</v>
      </c>
      <c r="AH5821" t="s">
        <v>47</v>
      </c>
      <c r="AI5821" t="s">
        <v>56</v>
      </c>
      <c r="AJ5821">
        <v>100</v>
      </c>
      <c r="AK5821">
        <v>224</v>
      </c>
      <c r="AL5821">
        <v>0</v>
      </c>
      <c r="AM5821">
        <v>0.88229999999999997</v>
      </c>
      <c r="AN5821">
        <v>1</v>
      </c>
      <c r="AO5821">
        <f>Data[[#This Row],[labeller_confidence_score]]-Data[[#This Row],[cytodiffusion_classification_confidence]]</f>
        <v>0.11770000000000003</v>
      </c>
    </row>
    <row r="5822" spans="1:41" x14ac:dyDescent="0.3">
      <c r="A5822" t="s">
        <v>5895</v>
      </c>
      <c r="B5822" t="s">
        <v>87</v>
      </c>
      <c r="C5822">
        <v>0</v>
      </c>
      <c r="D5822" t="s">
        <v>50</v>
      </c>
      <c r="E5822">
        <v>11.08</v>
      </c>
      <c r="F5822">
        <v>54.3</v>
      </c>
      <c r="G5822">
        <v>0.57799999999999996</v>
      </c>
      <c r="H5822">
        <v>0.47199999999999998</v>
      </c>
      <c r="I5822">
        <f>Data[[#This Row],[nucleus_area_pct]]/Data[[#This Row],[cytoplasm_ratio]]</f>
        <v>115.04237288135593</v>
      </c>
      <c r="J5822">
        <v>0.79800000000000004</v>
      </c>
      <c r="K5822">
        <v>0.499</v>
      </c>
      <c r="L5822">
        <v>4.3</v>
      </c>
      <c r="M5822">
        <v>1.7</v>
      </c>
      <c r="N5822">
        <v>0.873</v>
      </c>
      <c r="O5822">
        <v>448</v>
      </c>
      <c r="P5822">
        <v>60</v>
      </c>
      <c r="Q5822">
        <v>228</v>
      </c>
      <c r="R5822">
        <v>151</v>
      </c>
      <c r="S5822">
        <v>153</v>
      </c>
      <c r="T5822">
        <f>(Data[[#This Row],[mean_r]]/256)*100</f>
        <v>89.0625</v>
      </c>
      <c r="U5822">
        <f>(Data[[#This Row],[mean_g]]/256)*100</f>
        <v>58.984375</v>
      </c>
      <c r="V5822">
        <f>(Data[[#This Row],[mean_b]]/256)*100</f>
        <v>59.765625</v>
      </c>
      <c r="W5822">
        <v>0.61099999999999999</v>
      </c>
      <c r="X5822" t="s">
        <v>63</v>
      </c>
      <c r="Y5822" t="s">
        <v>40</v>
      </c>
      <c r="Z5822">
        <v>6120</v>
      </c>
      <c r="AA5822">
        <v>5.6</v>
      </c>
      <c r="AB5822">
        <v>11.7</v>
      </c>
      <c r="AC5822">
        <v>36.700000000000003</v>
      </c>
      <c r="AD5822">
        <v>341197</v>
      </c>
      <c r="AE5822">
        <v>89</v>
      </c>
      <c r="AF5822">
        <v>34.6</v>
      </c>
      <c r="AG5822" t="s">
        <v>64</v>
      </c>
      <c r="AH5822" t="s">
        <v>47</v>
      </c>
      <c r="AI5822" t="s">
        <v>52</v>
      </c>
      <c r="AJ5822">
        <v>100</v>
      </c>
      <c r="AK5822">
        <v>256</v>
      </c>
      <c r="AL5822">
        <v>0.1366</v>
      </c>
      <c r="AM5822">
        <v>0.91220000000000001</v>
      </c>
      <c r="AN5822">
        <v>0.98460000000000003</v>
      </c>
      <c r="AO5822">
        <f>Data[[#This Row],[labeller_confidence_score]]-Data[[#This Row],[cytodiffusion_classification_confidence]]</f>
        <v>7.240000000000002E-2</v>
      </c>
    </row>
    <row r="5823" spans="1:41" x14ac:dyDescent="0.3">
      <c r="A5823" t="s">
        <v>5896</v>
      </c>
      <c r="B5823" t="s">
        <v>62</v>
      </c>
      <c r="C5823">
        <v>0</v>
      </c>
      <c r="D5823" t="s">
        <v>50</v>
      </c>
      <c r="E5823">
        <v>9.5</v>
      </c>
      <c r="F5823">
        <v>73.7</v>
      </c>
      <c r="G5823">
        <v>0.874</v>
      </c>
      <c r="H5823">
        <v>0.20399999999999999</v>
      </c>
      <c r="I5823">
        <f>Data[[#This Row],[nucleus_area_pct]]/Data[[#This Row],[cytoplasm_ratio]]</f>
        <v>361.2745098039216</v>
      </c>
      <c r="J5823">
        <v>0.77300000000000002</v>
      </c>
      <c r="K5823">
        <v>0.161</v>
      </c>
      <c r="L5823">
        <v>0.98</v>
      </c>
      <c r="M5823">
        <v>1</v>
      </c>
      <c r="N5823">
        <v>0.96399999999999997</v>
      </c>
      <c r="O5823">
        <v>265</v>
      </c>
      <c r="P5823">
        <v>61</v>
      </c>
      <c r="Q5823">
        <v>202</v>
      </c>
      <c r="R5823">
        <v>163</v>
      </c>
      <c r="S5823">
        <v>215</v>
      </c>
      <c r="T5823">
        <f>(Data[[#This Row],[mean_r]]/256)*100</f>
        <v>78.90625</v>
      </c>
      <c r="U5823">
        <f>(Data[[#This Row],[mean_g]]/256)*100</f>
        <v>63.671875</v>
      </c>
      <c r="V5823">
        <f>(Data[[#This Row],[mean_b]]/256)*100</f>
        <v>83.984375</v>
      </c>
      <c r="W5823">
        <v>0.76100000000000001</v>
      </c>
      <c r="X5823" t="s">
        <v>51</v>
      </c>
      <c r="Y5823" t="s">
        <v>40</v>
      </c>
      <c r="Z5823">
        <v>11356</v>
      </c>
      <c r="AA5823">
        <v>4.59</v>
      </c>
      <c r="AB5823">
        <v>12.6</v>
      </c>
      <c r="AC5823">
        <v>35.200000000000003</v>
      </c>
      <c r="AD5823">
        <v>150273</v>
      </c>
      <c r="AE5823">
        <v>93.9</v>
      </c>
      <c r="AF5823">
        <v>34.4</v>
      </c>
      <c r="AG5823" t="s">
        <v>46</v>
      </c>
      <c r="AH5823" t="s">
        <v>47</v>
      </c>
      <c r="AI5823" t="s">
        <v>52</v>
      </c>
      <c r="AJ5823">
        <v>40</v>
      </c>
      <c r="AK5823">
        <v>512</v>
      </c>
      <c r="AL5823">
        <v>8.4099999999999994E-2</v>
      </c>
      <c r="AM5823">
        <v>0.87839999999999996</v>
      </c>
      <c r="AN5823">
        <v>0.8175</v>
      </c>
      <c r="AO5823">
        <f>Data[[#This Row],[labeller_confidence_score]]-Data[[#This Row],[cytodiffusion_classification_confidence]]</f>
        <v>-6.0899999999999954E-2</v>
      </c>
    </row>
    <row r="5824" spans="1:41" x14ac:dyDescent="0.3">
      <c r="A5824" t="s">
        <v>5897</v>
      </c>
      <c r="B5824" t="s">
        <v>89</v>
      </c>
      <c r="C5824">
        <v>1</v>
      </c>
      <c r="D5824" t="s">
        <v>38</v>
      </c>
      <c r="E5824">
        <v>13.91</v>
      </c>
      <c r="F5824">
        <v>48.8</v>
      </c>
      <c r="G5824">
        <v>0.71899999999999997</v>
      </c>
      <c r="H5824">
        <v>0.52600000000000002</v>
      </c>
      <c r="I5824">
        <f>Data[[#This Row],[nucleus_area_pct]]/Data[[#This Row],[cytoplasm_ratio]]</f>
        <v>92.775665399239529</v>
      </c>
      <c r="J5824">
        <v>0.80200000000000005</v>
      </c>
      <c r="K5824">
        <v>0.503</v>
      </c>
      <c r="L5824">
        <v>5.66</v>
      </c>
      <c r="M5824">
        <v>3.4</v>
      </c>
      <c r="N5824">
        <v>0.85</v>
      </c>
      <c r="O5824">
        <v>578</v>
      </c>
      <c r="P5824">
        <v>69</v>
      </c>
      <c r="Q5824">
        <v>207</v>
      </c>
      <c r="R5824">
        <v>141</v>
      </c>
      <c r="S5824">
        <v>178</v>
      </c>
      <c r="T5824">
        <f>(Data[[#This Row],[mean_r]]/256)*100</f>
        <v>80.859375</v>
      </c>
      <c r="U5824">
        <f>(Data[[#This Row],[mean_g]]/256)*100</f>
        <v>55.078125</v>
      </c>
      <c r="V5824">
        <f>(Data[[#This Row],[mean_b]]/256)*100</f>
        <v>69.53125</v>
      </c>
      <c r="W5824">
        <v>0.75600000000000001</v>
      </c>
      <c r="X5824" t="s">
        <v>51</v>
      </c>
      <c r="Y5824" t="s">
        <v>40</v>
      </c>
      <c r="Z5824">
        <v>4569</v>
      </c>
      <c r="AA5824">
        <v>3.85</v>
      </c>
      <c r="AB5824">
        <v>11.5</v>
      </c>
      <c r="AC5824">
        <v>43.4</v>
      </c>
      <c r="AD5824">
        <v>280265</v>
      </c>
      <c r="AE5824">
        <v>97.7</v>
      </c>
      <c r="AF5824">
        <v>32.9</v>
      </c>
      <c r="AG5824" t="s">
        <v>46</v>
      </c>
      <c r="AH5824" t="s">
        <v>68</v>
      </c>
      <c r="AI5824" t="s">
        <v>43</v>
      </c>
      <c r="AJ5824">
        <v>40</v>
      </c>
      <c r="AK5824">
        <v>512</v>
      </c>
      <c r="AL5824">
        <v>0.70930000000000004</v>
      </c>
      <c r="AM5824">
        <v>0.66</v>
      </c>
      <c r="AN5824">
        <v>0.82330000000000003</v>
      </c>
      <c r="AO5824">
        <f>Data[[#This Row],[labeller_confidence_score]]-Data[[#This Row],[cytodiffusion_classification_confidence]]</f>
        <v>0.1633</v>
      </c>
    </row>
    <row r="5825" spans="1:41" x14ac:dyDescent="0.3">
      <c r="A5825" t="s">
        <v>5898</v>
      </c>
      <c r="B5825" t="s">
        <v>62</v>
      </c>
      <c r="C5825">
        <v>0</v>
      </c>
      <c r="D5825" t="s">
        <v>50</v>
      </c>
      <c r="E5825">
        <v>9.11</v>
      </c>
      <c r="F5825">
        <v>84.7</v>
      </c>
      <c r="G5825">
        <v>0.90300000000000002</v>
      </c>
      <c r="H5825">
        <v>0.25</v>
      </c>
      <c r="I5825">
        <f>Data[[#This Row],[nucleus_area_pct]]/Data[[#This Row],[cytoplasm_ratio]]</f>
        <v>338.8</v>
      </c>
      <c r="J5825">
        <v>0.95799999999999996</v>
      </c>
      <c r="K5825">
        <v>0.23300000000000001</v>
      </c>
      <c r="L5825">
        <v>0.91</v>
      </c>
      <c r="M5825">
        <v>1.1000000000000001</v>
      </c>
      <c r="N5825">
        <v>0.96499999999999997</v>
      </c>
      <c r="O5825">
        <v>317</v>
      </c>
      <c r="P5825">
        <v>62</v>
      </c>
      <c r="Q5825">
        <v>216</v>
      </c>
      <c r="R5825">
        <v>159</v>
      </c>
      <c r="S5825">
        <v>194</v>
      </c>
      <c r="T5825">
        <f>(Data[[#This Row],[mean_r]]/256)*100</f>
        <v>84.375</v>
      </c>
      <c r="U5825">
        <f>(Data[[#This Row],[mean_g]]/256)*100</f>
        <v>62.109375</v>
      </c>
      <c r="V5825">
        <f>(Data[[#This Row],[mean_b]]/256)*100</f>
        <v>75.78125</v>
      </c>
      <c r="W5825">
        <v>0.76400000000000001</v>
      </c>
      <c r="X5825" t="s">
        <v>51</v>
      </c>
      <c r="Y5825" t="s">
        <v>45</v>
      </c>
      <c r="Z5825">
        <v>8193</v>
      </c>
      <c r="AA5825">
        <v>5.5</v>
      </c>
      <c r="AB5825">
        <v>12.1</v>
      </c>
      <c r="AC5825">
        <v>41.7</v>
      </c>
      <c r="AD5825">
        <v>158244</v>
      </c>
      <c r="AE5825">
        <v>102.4</v>
      </c>
      <c r="AF5825">
        <v>34.4</v>
      </c>
      <c r="AG5825" t="s">
        <v>64</v>
      </c>
      <c r="AH5825" t="s">
        <v>42</v>
      </c>
      <c r="AI5825" t="s">
        <v>56</v>
      </c>
      <c r="AJ5825">
        <v>100</v>
      </c>
      <c r="AK5825">
        <v>512</v>
      </c>
      <c r="AL5825">
        <v>6.4199999999999993E-2</v>
      </c>
      <c r="AM5825">
        <v>0.89329999999999998</v>
      </c>
      <c r="AN5825">
        <v>0.96560000000000001</v>
      </c>
      <c r="AO5825">
        <f>Data[[#This Row],[labeller_confidence_score]]-Data[[#This Row],[cytodiffusion_classification_confidence]]</f>
        <v>7.2300000000000031E-2</v>
      </c>
    </row>
    <row r="5826" spans="1:41" x14ac:dyDescent="0.3">
      <c r="A5826" t="s">
        <v>5899</v>
      </c>
      <c r="B5826" t="s">
        <v>87</v>
      </c>
      <c r="C5826">
        <v>0</v>
      </c>
      <c r="D5826" t="s">
        <v>50</v>
      </c>
      <c r="E5826">
        <v>12.52</v>
      </c>
      <c r="F5826">
        <v>42</v>
      </c>
      <c r="G5826">
        <v>0.56000000000000005</v>
      </c>
      <c r="H5826">
        <v>0.50700000000000001</v>
      </c>
      <c r="I5826">
        <f>Data[[#This Row],[nucleus_area_pct]]/Data[[#This Row],[cytoplasm_ratio]]</f>
        <v>82.840236686390526</v>
      </c>
      <c r="J5826">
        <v>0.76400000000000001</v>
      </c>
      <c r="K5826">
        <v>0.45700000000000002</v>
      </c>
      <c r="L5826">
        <v>4.22</v>
      </c>
      <c r="M5826">
        <v>2.2999999999999998</v>
      </c>
      <c r="N5826">
        <v>0.80300000000000005</v>
      </c>
      <c r="O5826">
        <v>504</v>
      </c>
      <c r="P5826">
        <v>89</v>
      </c>
      <c r="Q5826">
        <v>211</v>
      </c>
      <c r="R5826">
        <v>139</v>
      </c>
      <c r="S5826">
        <v>143</v>
      </c>
      <c r="T5826">
        <f>(Data[[#This Row],[mean_r]]/256)*100</f>
        <v>82.421875</v>
      </c>
      <c r="U5826">
        <f>(Data[[#This Row],[mean_g]]/256)*100</f>
        <v>54.296875</v>
      </c>
      <c r="V5826">
        <f>(Data[[#This Row],[mean_b]]/256)*100</f>
        <v>55.859375</v>
      </c>
      <c r="W5826">
        <v>0.77</v>
      </c>
      <c r="X5826" t="s">
        <v>51</v>
      </c>
      <c r="Y5826" t="s">
        <v>45</v>
      </c>
      <c r="Z5826">
        <v>8493</v>
      </c>
      <c r="AA5826">
        <v>5.15</v>
      </c>
      <c r="AB5826">
        <v>11</v>
      </c>
      <c r="AC5826">
        <v>46.1</v>
      </c>
      <c r="AD5826">
        <v>170321</v>
      </c>
      <c r="AE5826">
        <v>64</v>
      </c>
      <c r="AF5826">
        <v>33.6</v>
      </c>
      <c r="AG5826" t="s">
        <v>46</v>
      </c>
      <c r="AH5826" t="s">
        <v>42</v>
      </c>
      <c r="AI5826" t="s">
        <v>52</v>
      </c>
      <c r="AJ5826">
        <v>40</v>
      </c>
      <c r="AK5826">
        <v>512</v>
      </c>
      <c r="AL5826">
        <v>7.5700000000000003E-2</v>
      </c>
      <c r="AM5826">
        <v>0.878</v>
      </c>
      <c r="AN5826">
        <v>0.9798</v>
      </c>
      <c r="AO5826">
        <f>Data[[#This Row],[labeller_confidence_score]]-Data[[#This Row],[cytodiffusion_classification_confidence]]</f>
        <v>0.1018</v>
      </c>
    </row>
    <row r="5827" spans="1:41" x14ac:dyDescent="0.3">
      <c r="A5827" t="s">
        <v>5900</v>
      </c>
      <c r="B5827" t="s">
        <v>54</v>
      </c>
      <c r="C5827">
        <v>0</v>
      </c>
      <c r="D5827" t="s">
        <v>54</v>
      </c>
      <c r="E5827">
        <v>6.93</v>
      </c>
      <c r="F5827">
        <v>0</v>
      </c>
      <c r="G5827">
        <v>0</v>
      </c>
      <c r="H5827">
        <v>1</v>
      </c>
      <c r="I5827">
        <f>Data[[#This Row],[nucleus_area_pct]]/Data[[#This Row],[cytoplasm_ratio]]</f>
        <v>0</v>
      </c>
      <c r="J5827">
        <v>0.98299999999999998</v>
      </c>
      <c r="K5827">
        <v>0.14699999999999999</v>
      </c>
      <c r="L5827">
        <v>0.62</v>
      </c>
      <c r="M5827">
        <v>1</v>
      </c>
      <c r="N5827">
        <v>0.92100000000000004</v>
      </c>
      <c r="O5827">
        <v>159</v>
      </c>
      <c r="P5827">
        <v>56</v>
      </c>
      <c r="Q5827">
        <v>220</v>
      </c>
      <c r="R5827">
        <v>125</v>
      </c>
      <c r="S5827">
        <v>124</v>
      </c>
      <c r="T5827">
        <f>(Data[[#This Row],[mean_r]]/256)*100</f>
        <v>85.9375</v>
      </c>
      <c r="U5827">
        <f>(Data[[#This Row],[mean_g]]/256)*100</f>
        <v>48.828125</v>
      </c>
      <c r="V5827">
        <f>(Data[[#This Row],[mean_b]]/256)*100</f>
        <v>48.4375</v>
      </c>
      <c r="W5827">
        <v>0.50800000000000001</v>
      </c>
      <c r="X5827" t="s">
        <v>39</v>
      </c>
      <c r="Y5827" t="s">
        <v>40</v>
      </c>
      <c r="Z5827">
        <v>2447</v>
      </c>
      <c r="AA5827">
        <v>4.28</v>
      </c>
      <c r="AB5827">
        <v>11.7</v>
      </c>
      <c r="AC5827">
        <v>43.7</v>
      </c>
      <c r="AD5827">
        <v>240091</v>
      </c>
      <c r="AE5827">
        <v>66.7</v>
      </c>
      <c r="AF5827">
        <v>35.9</v>
      </c>
      <c r="AG5827" t="s">
        <v>46</v>
      </c>
      <c r="AH5827" t="s">
        <v>42</v>
      </c>
      <c r="AI5827" t="s">
        <v>52</v>
      </c>
      <c r="AJ5827">
        <v>100</v>
      </c>
      <c r="AK5827">
        <v>512</v>
      </c>
      <c r="AL5827">
        <v>0.13719999999999999</v>
      </c>
      <c r="AM5827">
        <v>0.92859999999999998</v>
      </c>
      <c r="AN5827">
        <v>0.90810000000000002</v>
      </c>
      <c r="AO5827">
        <f>Data[[#This Row],[labeller_confidence_score]]-Data[[#This Row],[cytodiffusion_classification_confidence]]</f>
        <v>-2.0499999999999963E-2</v>
      </c>
    </row>
    <row r="5828" spans="1:41" x14ac:dyDescent="0.3">
      <c r="A5828" t="s">
        <v>5901</v>
      </c>
      <c r="B5828" t="s">
        <v>60</v>
      </c>
      <c r="C5828">
        <v>0</v>
      </c>
      <c r="D5828" t="s">
        <v>50</v>
      </c>
      <c r="E5828">
        <v>13.12</v>
      </c>
      <c r="F5828">
        <v>65.900000000000006</v>
      </c>
      <c r="G5828">
        <v>0.49099999999999999</v>
      </c>
      <c r="H5828">
        <v>0.48599999999999999</v>
      </c>
      <c r="I5828">
        <f>Data[[#This Row],[nucleus_area_pct]]/Data[[#This Row],[cytoplasm_ratio]]</f>
        <v>135.59670781893004</v>
      </c>
      <c r="J5828">
        <v>0.69399999999999995</v>
      </c>
      <c r="K5828">
        <v>0.51700000000000002</v>
      </c>
      <c r="L5828">
        <v>2.02</v>
      </c>
      <c r="M5828">
        <v>1</v>
      </c>
      <c r="N5828">
        <v>0.745</v>
      </c>
      <c r="O5828">
        <v>576</v>
      </c>
      <c r="P5828">
        <v>90</v>
      </c>
      <c r="Q5828">
        <v>193</v>
      </c>
      <c r="R5828">
        <v>169</v>
      </c>
      <c r="S5828">
        <v>166</v>
      </c>
      <c r="T5828">
        <f>(Data[[#This Row],[mean_r]]/256)*100</f>
        <v>75.390625</v>
      </c>
      <c r="U5828">
        <f>(Data[[#This Row],[mean_g]]/256)*100</f>
        <v>66.015625</v>
      </c>
      <c r="V5828">
        <f>(Data[[#This Row],[mean_b]]/256)*100</f>
        <v>64.84375</v>
      </c>
      <c r="W5828">
        <v>0.629</v>
      </c>
      <c r="X5828" t="s">
        <v>51</v>
      </c>
      <c r="Y5828" t="s">
        <v>45</v>
      </c>
      <c r="Z5828">
        <v>7970</v>
      </c>
      <c r="AA5828">
        <v>4.74</v>
      </c>
      <c r="AB5828">
        <v>13.7</v>
      </c>
      <c r="AC5828">
        <v>42.2</v>
      </c>
      <c r="AD5828">
        <v>191516</v>
      </c>
      <c r="AE5828">
        <v>76.3</v>
      </c>
      <c r="AF5828">
        <v>29.5</v>
      </c>
      <c r="AG5828" t="s">
        <v>41</v>
      </c>
      <c r="AH5828" t="s">
        <v>47</v>
      </c>
      <c r="AI5828" t="s">
        <v>56</v>
      </c>
      <c r="AJ5828">
        <v>100</v>
      </c>
      <c r="AK5828">
        <v>224</v>
      </c>
      <c r="AL5828">
        <v>0</v>
      </c>
      <c r="AM5828">
        <v>0.98299999999999998</v>
      </c>
      <c r="AN5828">
        <v>0.92100000000000004</v>
      </c>
      <c r="AO5828">
        <f>Data[[#This Row],[labeller_confidence_score]]-Data[[#This Row],[cytodiffusion_classification_confidence]]</f>
        <v>-6.1999999999999944E-2</v>
      </c>
    </row>
    <row r="5829" spans="1:41" x14ac:dyDescent="0.3">
      <c r="A5829" t="s">
        <v>5902</v>
      </c>
      <c r="B5829" t="s">
        <v>49</v>
      </c>
      <c r="C5829">
        <v>0</v>
      </c>
      <c r="D5829" t="s">
        <v>50</v>
      </c>
      <c r="E5829">
        <v>10.84</v>
      </c>
      <c r="F5829">
        <v>54.2</v>
      </c>
      <c r="G5829">
        <v>0.57099999999999995</v>
      </c>
      <c r="H5829">
        <v>0.433</v>
      </c>
      <c r="I5829">
        <f>Data[[#This Row],[nucleus_area_pct]]/Data[[#This Row],[cytoplasm_ratio]]</f>
        <v>125.17321016166282</v>
      </c>
      <c r="J5829">
        <v>0.76300000000000001</v>
      </c>
      <c r="K5829">
        <v>0.41399999999999998</v>
      </c>
      <c r="L5829">
        <v>3.96</v>
      </c>
      <c r="M5829">
        <v>4</v>
      </c>
      <c r="N5829">
        <v>0.89400000000000002</v>
      </c>
      <c r="O5829">
        <v>367</v>
      </c>
      <c r="P5829">
        <v>74</v>
      </c>
      <c r="Q5829">
        <v>212</v>
      </c>
      <c r="R5829">
        <v>165</v>
      </c>
      <c r="S5829">
        <v>205</v>
      </c>
      <c r="T5829">
        <f>(Data[[#This Row],[mean_r]]/256)*100</f>
        <v>82.8125</v>
      </c>
      <c r="U5829">
        <f>(Data[[#This Row],[mean_g]]/256)*100</f>
        <v>64.453125</v>
      </c>
      <c r="V5829">
        <f>(Data[[#This Row],[mean_b]]/256)*100</f>
        <v>80.078125</v>
      </c>
      <c r="W5829">
        <v>0.63500000000000001</v>
      </c>
      <c r="X5829" t="s">
        <v>51</v>
      </c>
      <c r="Y5829" t="s">
        <v>40</v>
      </c>
      <c r="Z5829">
        <v>5986</v>
      </c>
      <c r="AA5829">
        <v>4.25</v>
      </c>
      <c r="AB5829">
        <v>14.6</v>
      </c>
      <c r="AC5829">
        <v>42.1</v>
      </c>
      <c r="AD5829">
        <v>235246</v>
      </c>
      <c r="AE5829">
        <v>72.5</v>
      </c>
      <c r="AF5829">
        <v>33.5</v>
      </c>
      <c r="AG5829" t="s">
        <v>41</v>
      </c>
      <c r="AH5829" t="s">
        <v>47</v>
      </c>
      <c r="AI5829" t="s">
        <v>52</v>
      </c>
      <c r="AJ5829">
        <v>100</v>
      </c>
      <c r="AK5829">
        <v>360</v>
      </c>
      <c r="AL5829">
        <v>3.9800000000000002E-2</v>
      </c>
      <c r="AM5829">
        <v>0.93440000000000001</v>
      </c>
      <c r="AN5829">
        <v>0.78200000000000003</v>
      </c>
      <c r="AO5829">
        <f>Data[[#This Row],[labeller_confidence_score]]-Data[[#This Row],[cytodiffusion_classification_confidence]]</f>
        <v>-0.15239999999999998</v>
      </c>
    </row>
    <row r="5830" spans="1:41" x14ac:dyDescent="0.3">
      <c r="A5830" t="s">
        <v>5903</v>
      </c>
      <c r="B5830" t="s">
        <v>60</v>
      </c>
      <c r="C5830">
        <v>0</v>
      </c>
      <c r="D5830" t="s">
        <v>50</v>
      </c>
      <c r="E5830">
        <v>14.66</v>
      </c>
      <c r="F5830">
        <v>51.4</v>
      </c>
      <c r="G5830">
        <v>0.504</v>
      </c>
      <c r="H5830">
        <v>0.376</v>
      </c>
      <c r="I5830">
        <f>Data[[#This Row],[nucleus_area_pct]]/Data[[#This Row],[cytoplasm_ratio]]</f>
        <v>136.70212765957447</v>
      </c>
      <c r="J5830">
        <v>0.70899999999999996</v>
      </c>
      <c r="K5830">
        <v>0.69099999999999995</v>
      </c>
      <c r="L5830">
        <v>1.39</v>
      </c>
      <c r="M5830">
        <v>1.7</v>
      </c>
      <c r="N5830">
        <v>0.89</v>
      </c>
      <c r="O5830">
        <v>703</v>
      </c>
      <c r="P5830">
        <v>88</v>
      </c>
      <c r="Q5830">
        <v>211</v>
      </c>
      <c r="R5830">
        <v>151</v>
      </c>
      <c r="S5830">
        <v>170</v>
      </c>
      <c r="T5830">
        <f>(Data[[#This Row],[mean_r]]/256)*100</f>
        <v>82.421875</v>
      </c>
      <c r="U5830">
        <f>(Data[[#This Row],[mean_g]]/256)*100</f>
        <v>58.984375</v>
      </c>
      <c r="V5830">
        <f>(Data[[#This Row],[mean_b]]/256)*100</f>
        <v>66.40625</v>
      </c>
      <c r="W5830">
        <v>0.70099999999999996</v>
      </c>
      <c r="X5830" t="s">
        <v>51</v>
      </c>
      <c r="Y5830" t="s">
        <v>40</v>
      </c>
      <c r="Z5830">
        <v>8747</v>
      </c>
      <c r="AA5830">
        <v>5.63</v>
      </c>
      <c r="AB5830">
        <v>14.7</v>
      </c>
      <c r="AC5830">
        <v>42.7</v>
      </c>
      <c r="AD5830">
        <v>253200</v>
      </c>
      <c r="AE5830">
        <v>72.099999999999994</v>
      </c>
      <c r="AF5830">
        <v>35.799999999999997</v>
      </c>
      <c r="AG5830" t="s">
        <v>64</v>
      </c>
      <c r="AH5830" t="s">
        <v>42</v>
      </c>
      <c r="AI5830" t="s">
        <v>43</v>
      </c>
      <c r="AJ5830">
        <v>60</v>
      </c>
      <c r="AK5830">
        <v>512</v>
      </c>
      <c r="AL5830">
        <v>4.0300000000000002E-2</v>
      </c>
      <c r="AM5830">
        <v>0.90390000000000004</v>
      </c>
      <c r="AN5830">
        <v>0.86180000000000001</v>
      </c>
      <c r="AO5830">
        <f>Data[[#This Row],[labeller_confidence_score]]-Data[[#This Row],[cytodiffusion_classification_confidence]]</f>
        <v>-4.2100000000000026E-2</v>
      </c>
    </row>
    <row r="5831" spans="1:41" x14ac:dyDescent="0.3">
      <c r="A5831" t="s">
        <v>5904</v>
      </c>
      <c r="B5831" t="s">
        <v>87</v>
      </c>
      <c r="C5831">
        <v>0</v>
      </c>
      <c r="D5831" t="s">
        <v>50</v>
      </c>
      <c r="E5831">
        <v>11.61</v>
      </c>
      <c r="F5831">
        <v>48.9</v>
      </c>
      <c r="G5831">
        <v>0.55500000000000005</v>
      </c>
      <c r="H5831">
        <v>0.53900000000000003</v>
      </c>
      <c r="I5831">
        <f>Data[[#This Row],[nucleus_area_pct]]/Data[[#This Row],[cytoplasm_ratio]]</f>
        <v>90.723562152133567</v>
      </c>
      <c r="J5831">
        <v>0.751</v>
      </c>
      <c r="K5831">
        <v>0.42699999999999999</v>
      </c>
      <c r="L5831">
        <v>4.66</v>
      </c>
      <c r="M5831">
        <v>2</v>
      </c>
      <c r="N5831">
        <v>0.74</v>
      </c>
      <c r="O5831">
        <v>581</v>
      </c>
      <c r="P5831">
        <v>75</v>
      </c>
      <c r="Q5831">
        <v>231</v>
      </c>
      <c r="R5831">
        <v>166</v>
      </c>
      <c r="S5831">
        <v>183</v>
      </c>
      <c r="T5831">
        <f>(Data[[#This Row],[mean_r]]/256)*100</f>
        <v>90.234375</v>
      </c>
      <c r="U5831">
        <f>(Data[[#This Row],[mean_g]]/256)*100</f>
        <v>64.84375</v>
      </c>
      <c r="V5831">
        <f>(Data[[#This Row],[mean_b]]/256)*100</f>
        <v>71.484375</v>
      </c>
      <c r="W5831">
        <v>0.72099999999999997</v>
      </c>
      <c r="X5831" t="s">
        <v>39</v>
      </c>
      <c r="Y5831" t="s">
        <v>45</v>
      </c>
      <c r="Z5831">
        <v>6024</v>
      </c>
      <c r="AA5831">
        <v>4.1399999999999997</v>
      </c>
      <c r="AB5831">
        <v>14</v>
      </c>
      <c r="AC5831">
        <v>43.3</v>
      </c>
      <c r="AD5831">
        <v>255831</v>
      </c>
      <c r="AE5831">
        <v>84.7</v>
      </c>
      <c r="AF5831">
        <v>31.8</v>
      </c>
      <c r="AG5831" t="s">
        <v>41</v>
      </c>
      <c r="AH5831" t="s">
        <v>47</v>
      </c>
      <c r="AI5831" t="s">
        <v>56</v>
      </c>
      <c r="AJ5831">
        <v>100</v>
      </c>
      <c r="AK5831">
        <v>224</v>
      </c>
      <c r="AL5831">
        <v>5.8700000000000002E-2</v>
      </c>
      <c r="AM5831">
        <v>0.96419999999999995</v>
      </c>
      <c r="AN5831">
        <v>0.97529999999999994</v>
      </c>
      <c r="AO5831">
        <f>Data[[#This Row],[labeller_confidence_score]]-Data[[#This Row],[cytodiffusion_classification_confidence]]</f>
        <v>1.1099999999999999E-2</v>
      </c>
    </row>
    <row r="5832" spans="1:41" x14ac:dyDescent="0.3">
      <c r="A5832" t="s">
        <v>5905</v>
      </c>
      <c r="B5832" t="s">
        <v>49</v>
      </c>
      <c r="C5832">
        <v>0</v>
      </c>
      <c r="D5832" t="s">
        <v>50</v>
      </c>
      <c r="E5832">
        <v>14.09</v>
      </c>
      <c r="F5832">
        <v>54.9</v>
      </c>
      <c r="G5832">
        <v>0.52900000000000003</v>
      </c>
      <c r="H5832">
        <v>0.42599999999999999</v>
      </c>
      <c r="I5832">
        <f>Data[[#This Row],[nucleus_area_pct]]/Data[[#This Row],[cytoplasm_ratio]]</f>
        <v>128.87323943661971</v>
      </c>
      <c r="J5832">
        <v>0.68600000000000005</v>
      </c>
      <c r="K5832">
        <v>0.433</v>
      </c>
      <c r="L5832">
        <v>3.15</v>
      </c>
      <c r="M5832">
        <v>3.8</v>
      </c>
      <c r="N5832">
        <v>0.91200000000000003</v>
      </c>
      <c r="O5832">
        <v>400</v>
      </c>
      <c r="P5832">
        <v>53</v>
      </c>
      <c r="Q5832">
        <v>217</v>
      </c>
      <c r="R5832">
        <v>162</v>
      </c>
      <c r="S5832">
        <v>174</v>
      </c>
      <c r="T5832">
        <f>(Data[[#This Row],[mean_r]]/256)*100</f>
        <v>84.765625</v>
      </c>
      <c r="U5832">
        <f>(Data[[#This Row],[mean_g]]/256)*100</f>
        <v>63.28125</v>
      </c>
      <c r="V5832">
        <f>(Data[[#This Row],[mean_b]]/256)*100</f>
        <v>67.96875</v>
      </c>
      <c r="W5832">
        <v>0.67800000000000005</v>
      </c>
      <c r="X5832" t="s">
        <v>51</v>
      </c>
      <c r="Y5832" t="s">
        <v>40</v>
      </c>
      <c r="Z5832">
        <v>8965</v>
      </c>
      <c r="AA5832">
        <v>5.32</v>
      </c>
      <c r="AB5832">
        <v>11.8</v>
      </c>
      <c r="AC5832">
        <v>52.3</v>
      </c>
      <c r="AD5832">
        <v>275691</v>
      </c>
      <c r="AE5832">
        <v>93.3</v>
      </c>
      <c r="AF5832">
        <v>32</v>
      </c>
      <c r="AG5832" t="s">
        <v>46</v>
      </c>
      <c r="AH5832" t="s">
        <v>68</v>
      </c>
      <c r="AI5832" t="s">
        <v>43</v>
      </c>
      <c r="AJ5832">
        <v>60</v>
      </c>
      <c r="AK5832">
        <v>512</v>
      </c>
      <c r="AL5832">
        <v>5.9299999999999999E-2</v>
      </c>
      <c r="AM5832">
        <v>0.90449999999999997</v>
      </c>
      <c r="AN5832">
        <v>0.81769999999999998</v>
      </c>
      <c r="AO5832">
        <f>Data[[#This Row],[labeller_confidence_score]]-Data[[#This Row],[cytodiffusion_classification_confidence]]</f>
        <v>-8.6799999999999988E-2</v>
      </c>
    </row>
    <row r="5833" spans="1:41" x14ac:dyDescent="0.3">
      <c r="A5833" t="s">
        <v>5906</v>
      </c>
      <c r="B5833" t="s">
        <v>87</v>
      </c>
      <c r="C5833">
        <v>0</v>
      </c>
      <c r="D5833" t="s">
        <v>50</v>
      </c>
      <c r="E5833">
        <v>11.25</v>
      </c>
      <c r="F5833">
        <v>52.9</v>
      </c>
      <c r="G5833">
        <v>0.63100000000000001</v>
      </c>
      <c r="H5833">
        <v>0.53300000000000003</v>
      </c>
      <c r="I5833">
        <f>Data[[#This Row],[nucleus_area_pct]]/Data[[#This Row],[cytoplasm_ratio]]</f>
        <v>99.24953095684802</v>
      </c>
      <c r="J5833">
        <v>0.73599999999999999</v>
      </c>
      <c r="K5833">
        <v>0.438</v>
      </c>
      <c r="L5833">
        <v>4.05</v>
      </c>
      <c r="M5833">
        <v>1.7</v>
      </c>
      <c r="N5833">
        <v>0.78500000000000003</v>
      </c>
      <c r="O5833">
        <v>377</v>
      </c>
      <c r="P5833">
        <v>74</v>
      </c>
      <c r="Q5833">
        <v>234</v>
      </c>
      <c r="R5833">
        <v>132</v>
      </c>
      <c r="S5833">
        <v>184</v>
      </c>
      <c r="T5833">
        <f>(Data[[#This Row],[mean_r]]/256)*100</f>
        <v>91.40625</v>
      </c>
      <c r="U5833">
        <f>(Data[[#This Row],[mean_g]]/256)*100</f>
        <v>51.5625</v>
      </c>
      <c r="V5833">
        <f>(Data[[#This Row],[mean_b]]/256)*100</f>
        <v>71.875</v>
      </c>
      <c r="W5833">
        <v>0.57799999999999996</v>
      </c>
      <c r="X5833" t="s">
        <v>39</v>
      </c>
      <c r="Y5833" t="s">
        <v>45</v>
      </c>
      <c r="Z5833">
        <v>7530</v>
      </c>
      <c r="AA5833">
        <v>4.74</v>
      </c>
      <c r="AB5833">
        <v>9.1</v>
      </c>
      <c r="AC5833">
        <v>47.5</v>
      </c>
      <c r="AD5833">
        <v>167777</v>
      </c>
      <c r="AE5833">
        <v>92.7</v>
      </c>
      <c r="AF5833">
        <v>32.700000000000003</v>
      </c>
      <c r="AG5833" t="s">
        <v>41</v>
      </c>
      <c r="AH5833" t="s">
        <v>47</v>
      </c>
      <c r="AI5833" t="s">
        <v>52</v>
      </c>
      <c r="AJ5833">
        <v>100</v>
      </c>
      <c r="AK5833">
        <v>360</v>
      </c>
      <c r="AL5833">
        <v>0.1797</v>
      </c>
      <c r="AM5833">
        <v>0.92989999999999995</v>
      </c>
      <c r="AN5833">
        <v>0.93930000000000002</v>
      </c>
      <c r="AO5833">
        <f>Data[[#This Row],[labeller_confidence_score]]-Data[[#This Row],[cytodiffusion_classification_confidence]]</f>
        <v>9.400000000000075E-3</v>
      </c>
    </row>
    <row r="5834" spans="1:41" x14ac:dyDescent="0.3">
      <c r="A5834" t="s">
        <v>5907</v>
      </c>
      <c r="B5834" t="s">
        <v>37</v>
      </c>
      <c r="C5834">
        <v>1</v>
      </c>
      <c r="D5834" t="s">
        <v>38</v>
      </c>
      <c r="E5834">
        <v>16.07</v>
      </c>
      <c r="F5834">
        <v>55.4</v>
      </c>
      <c r="G5834">
        <v>0.69499999999999995</v>
      </c>
      <c r="H5834">
        <v>0.35799999999999998</v>
      </c>
      <c r="I5834">
        <f>Data[[#This Row],[nucleus_area_pct]]/Data[[#This Row],[cytoplasm_ratio]]</f>
        <v>154.7486033519553</v>
      </c>
      <c r="J5834">
        <v>0.76</v>
      </c>
      <c r="K5834">
        <v>0.45600000000000002</v>
      </c>
      <c r="L5834">
        <v>2.99</v>
      </c>
      <c r="M5834">
        <v>5.0999999999999996</v>
      </c>
      <c r="N5834">
        <v>0.85</v>
      </c>
      <c r="O5834">
        <v>382</v>
      </c>
      <c r="P5834">
        <v>72</v>
      </c>
      <c r="Q5834">
        <v>213</v>
      </c>
      <c r="R5834">
        <v>187</v>
      </c>
      <c r="S5834">
        <v>185</v>
      </c>
      <c r="T5834">
        <f>(Data[[#This Row],[mean_r]]/256)*100</f>
        <v>83.203125</v>
      </c>
      <c r="U5834">
        <f>(Data[[#This Row],[mean_g]]/256)*100</f>
        <v>73.046875</v>
      </c>
      <c r="V5834">
        <f>(Data[[#This Row],[mean_b]]/256)*100</f>
        <v>72.265625</v>
      </c>
      <c r="W5834">
        <v>0.72399999999999998</v>
      </c>
      <c r="X5834" t="s">
        <v>39</v>
      </c>
      <c r="Y5834" t="s">
        <v>45</v>
      </c>
      <c r="Z5834">
        <v>7537</v>
      </c>
      <c r="AA5834">
        <v>5.71</v>
      </c>
      <c r="AB5834">
        <v>15.5</v>
      </c>
      <c r="AC5834">
        <v>44.6</v>
      </c>
      <c r="AD5834">
        <v>225166</v>
      </c>
      <c r="AE5834">
        <v>85.8</v>
      </c>
      <c r="AF5834">
        <v>33.1</v>
      </c>
      <c r="AG5834" t="s">
        <v>46</v>
      </c>
      <c r="AH5834" t="s">
        <v>42</v>
      </c>
      <c r="AI5834" t="s">
        <v>52</v>
      </c>
      <c r="AJ5834">
        <v>100</v>
      </c>
      <c r="AK5834">
        <v>360</v>
      </c>
      <c r="AL5834">
        <v>0.71240000000000003</v>
      </c>
      <c r="AM5834">
        <v>0.44169999999999998</v>
      </c>
      <c r="AN5834">
        <v>0.69540000000000002</v>
      </c>
      <c r="AO5834">
        <f>Data[[#This Row],[labeller_confidence_score]]-Data[[#This Row],[cytodiffusion_classification_confidence]]</f>
        <v>0.25370000000000004</v>
      </c>
    </row>
    <row r="5835" spans="1:41" x14ac:dyDescent="0.3">
      <c r="A5835" t="s">
        <v>5908</v>
      </c>
      <c r="B5835" t="s">
        <v>54</v>
      </c>
      <c r="C5835">
        <v>0</v>
      </c>
      <c r="D5835" t="s">
        <v>54</v>
      </c>
      <c r="E5835">
        <v>7.91</v>
      </c>
      <c r="F5835">
        <v>0</v>
      </c>
      <c r="G5835">
        <v>0</v>
      </c>
      <c r="H5835">
        <v>1</v>
      </c>
      <c r="I5835">
        <f>Data[[#This Row],[nucleus_area_pct]]/Data[[#This Row],[cytoplasm_ratio]]</f>
        <v>0</v>
      </c>
      <c r="J5835">
        <v>0.88</v>
      </c>
      <c r="K5835">
        <v>0.13400000000000001</v>
      </c>
      <c r="L5835">
        <v>0.61</v>
      </c>
      <c r="M5835">
        <v>1</v>
      </c>
      <c r="N5835">
        <v>0.99399999999999999</v>
      </c>
      <c r="O5835">
        <v>172</v>
      </c>
      <c r="P5835">
        <v>44</v>
      </c>
      <c r="Q5835">
        <v>231</v>
      </c>
      <c r="R5835">
        <v>117</v>
      </c>
      <c r="S5835">
        <v>148</v>
      </c>
      <c r="T5835">
        <f>(Data[[#This Row],[mean_r]]/256)*100</f>
        <v>90.234375</v>
      </c>
      <c r="U5835">
        <f>(Data[[#This Row],[mean_g]]/256)*100</f>
        <v>45.703125</v>
      </c>
      <c r="V5835">
        <f>(Data[[#This Row],[mean_b]]/256)*100</f>
        <v>57.8125</v>
      </c>
      <c r="W5835">
        <v>0.48199999999999998</v>
      </c>
      <c r="X5835" t="s">
        <v>39</v>
      </c>
      <c r="Y5835" t="s">
        <v>40</v>
      </c>
      <c r="Z5835">
        <v>6801</v>
      </c>
      <c r="AA5835">
        <v>3.25</v>
      </c>
      <c r="AB5835">
        <v>11.8</v>
      </c>
      <c r="AC5835">
        <v>29</v>
      </c>
      <c r="AD5835">
        <v>233578</v>
      </c>
      <c r="AE5835">
        <v>89.8</v>
      </c>
      <c r="AF5835">
        <v>33.9</v>
      </c>
      <c r="AG5835" t="s">
        <v>41</v>
      </c>
      <c r="AH5835" t="s">
        <v>42</v>
      </c>
      <c r="AI5835" t="s">
        <v>56</v>
      </c>
      <c r="AJ5835">
        <v>100</v>
      </c>
      <c r="AK5835">
        <v>224</v>
      </c>
      <c r="AL5835">
        <v>1.9E-2</v>
      </c>
      <c r="AM5835">
        <v>0.73709999999999998</v>
      </c>
      <c r="AN5835">
        <v>0.95509999999999995</v>
      </c>
      <c r="AO5835">
        <f>Data[[#This Row],[labeller_confidence_score]]-Data[[#This Row],[cytodiffusion_classification_confidence]]</f>
        <v>0.21799999999999997</v>
      </c>
    </row>
    <row r="5836" spans="1:41" x14ac:dyDescent="0.3">
      <c r="A5836" t="s">
        <v>5909</v>
      </c>
      <c r="B5836" t="s">
        <v>49</v>
      </c>
      <c r="C5836">
        <v>0</v>
      </c>
      <c r="D5836" t="s">
        <v>50</v>
      </c>
      <c r="E5836">
        <v>12.06</v>
      </c>
      <c r="F5836">
        <v>50.1</v>
      </c>
      <c r="G5836">
        <v>0.53500000000000003</v>
      </c>
      <c r="H5836">
        <v>0.51600000000000001</v>
      </c>
      <c r="I5836">
        <f>Data[[#This Row],[nucleus_area_pct]]/Data[[#This Row],[cytoplasm_ratio]]</f>
        <v>97.093023255813947</v>
      </c>
      <c r="J5836">
        <v>0.78</v>
      </c>
      <c r="K5836">
        <v>0.38200000000000001</v>
      </c>
      <c r="L5836">
        <v>3.3</v>
      </c>
      <c r="M5836">
        <v>2.8</v>
      </c>
      <c r="N5836">
        <v>0.85099999999999998</v>
      </c>
      <c r="O5836">
        <v>357</v>
      </c>
      <c r="P5836">
        <v>64</v>
      </c>
      <c r="Q5836">
        <v>194</v>
      </c>
      <c r="R5836">
        <v>157</v>
      </c>
      <c r="S5836">
        <v>179</v>
      </c>
      <c r="T5836">
        <f>(Data[[#This Row],[mean_r]]/256)*100</f>
        <v>75.78125</v>
      </c>
      <c r="U5836">
        <f>(Data[[#This Row],[mean_g]]/256)*100</f>
        <v>61.328125</v>
      </c>
      <c r="V5836">
        <f>(Data[[#This Row],[mean_b]]/256)*100</f>
        <v>69.921875</v>
      </c>
      <c r="W5836">
        <v>0.65</v>
      </c>
      <c r="X5836" t="s">
        <v>51</v>
      </c>
      <c r="Y5836" t="s">
        <v>40</v>
      </c>
      <c r="Z5836">
        <v>4736</v>
      </c>
      <c r="AA5836">
        <v>4.33</v>
      </c>
      <c r="AB5836">
        <v>15.4</v>
      </c>
      <c r="AC5836">
        <v>46.1</v>
      </c>
      <c r="AD5836">
        <v>192356</v>
      </c>
      <c r="AE5836">
        <v>100.6</v>
      </c>
      <c r="AF5836">
        <v>32.799999999999997</v>
      </c>
      <c r="AG5836" t="s">
        <v>64</v>
      </c>
      <c r="AH5836" t="s">
        <v>42</v>
      </c>
      <c r="AI5836" t="s">
        <v>43</v>
      </c>
      <c r="AJ5836">
        <v>100</v>
      </c>
      <c r="AK5836">
        <v>256</v>
      </c>
      <c r="AL5836">
        <v>5.4300000000000001E-2</v>
      </c>
      <c r="AM5836">
        <v>0.96740000000000004</v>
      </c>
      <c r="AN5836">
        <v>0.88270000000000004</v>
      </c>
      <c r="AO5836">
        <f>Data[[#This Row],[labeller_confidence_score]]-Data[[#This Row],[cytodiffusion_classification_confidence]]</f>
        <v>-8.4699999999999998E-2</v>
      </c>
    </row>
    <row r="5837" spans="1:41" x14ac:dyDescent="0.3">
      <c r="A5837" t="s">
        <v>5910</v>
      </c>
      <c r="B5837" t="s">
        <v>74</v>
      </c>
      <c r="C5837">
        <v>0</v>
      </c>
      <c r="D5837" t="s">
        <v>75</v>
      </c>
      <c r="E5837">
        <v>2.13</v>
      </c>
      <c r="F5837">
        <v>0</v>
      </c>
      <c r="G5837">
        <v>0</v>
      </c>
      <c r="H5837">
        <v>1</v>
      </c>
      <c r="I5837">
        <f>Data[[#This Row],[nucleus_area_pct]]/Data[[#This Row],[cytoplasm_ratio]]</f>
        <v>0</v>
      </c>
      <c r="J5837">
        <v>0.79400000000000004</v>
      </c>
      <c r="K5837">
        <v>0.26400000000000001</v>
      </c>
      <c r="L5837">
        <v>1.9</v>
      </c>
      <c r="M5837">
        <v>1</v>
      </c>
      <c r="N5837">
        <v>0.879</v>
      </c>
      <c r="O5837">
        <v>35</v>
      </c>
      <c r="P5837">
        <v>14</v>
      </c>
      <c r="Q5837">
        <v>234</v>
      </c>
      <c r="R5837">
        <v>169</v>
      </c>
      <c r="S5837">
        <v>166</v>
      </c>
      <c r="T5837">
        <f>(Data[[#This Row],[mean_r]]/256)*100</f>
        <v>91.40625</v>
      </c>
      <c r="U5837">
        <f>(Data[[#This Row],[mean_g]]/256)*100</f>
        <v>66.015625</v>
      </c>
      <c r="V5837">
        <f>(Data[[#This Row],[mean_b]]/256)*100</f>
        <v>64.84375</v>
      </c>
      <c r="W5837">
        <v>0.67600000000000005</v>
      </c>
      <c r="X5837" t="s">
        <v>39</v>
      </c>
      <c r="Y5837" t="s">
        <v>45</v>
      </c>
      <c r="Z5837">
        <v>10254</v>
      </c>
      <c r="AA5837">
        <v>4.57</v>
      </c>
      <c r="AB5837">
        <v>14.5</v>
      </c>
      <c r="AC5837">
        <v>39.200000000000003</v>
      </c>
      <c r="AD5837">
        <v>301756</v>
      </c>
      <c r="AE5837">
        <v>99.2</v>
      </c>
      <c r="AF5837">
        <v>32.1</v>
      </c>
      <c r="AG5837" t="s">
        <v>64</v>
      </c>
      <c r="AH5837" t="s">
        <v>42</v>
      </c>
      <c r="AI5837" t="s">
        <v>56</v>
      </c>
      <c r="AJ5837">
        <v>100</v>
      </c>
      <c r="AK5837">
        <v>224</v>
      </c>
      <c r="AL5837">
        <v>7.0699999999999999E-2</v>
      </c>
      <c r="AM5837">
        <v>0.89370000000000005</v>
      </c>
      <c r="AN5837">
        <v>0.86</v>
      </c>
      <c r="AO5837">
        <f>Data[[#This Row],[labeller_confidence_score]]-Data[[#This Row],[cytodiffusion_classification_confidence]]</f>
        <v>-3.3700000000000063E-2</v>
      </c>
    </row>
    <row r="5838" spans="1:41" x14ac:dyDescent="0.3">
      <c r="A5838" t="s">
        <v>5911</v>
      </c>
      <c r="B5838" t="s">
        <v>54</v>
      </c>
      <c r="C5838">
        <v>0</v>
      </c>
      <c r="D5838" t="s">
        <v>54</v>
      </c>
      <c r="E5838">
        <v>8.77</v>
      </c>
      <c r="F5838">
        <v>0</v>
      </c>
      <c r="G5838">
        <v>0</v>
      </c>
      <c r="H5838">
        <v>1</v>
      </c>
      <c r="I5838">
        <f>Data[[#This Row],[nucleus_area_pct]]/Data[[#This Row],[cytoplasm_ratio]]</f>
        <v>0</v>
      </c>
      <c r="J5838">
        <v>0.85699999999999998</v>
      </c>
      <c r="K5838">
        <v>0.22</v>
      </c>
      <c r="L5838">
        <v>0.56999999999999995</v>
      </c>
      <c r="M5838">
        <v>1</v>
      </c>
      <c r="N5838">
        <v>0.97499999999999998</v>
      </c>
      <c r="O5838">
        <v>201</v>
      </c>
      <c r="P5838">
        <v>40</v>
      </c>
      <c r="Q5838">
        <v>233</v>
      </c>
      <c r="R5838">
        <v>133</v>
      </c>
      <c r="S5838">
        <v>137</v>
      </c>
      <c r="T5838">
        <f>(Data[[#This Row],[mean_r]]/256)*100</f>
        <v>91.015625</v>
      </c>
      <c r="U5838">
        <f>(Data[[#This Row],[mean_g]]/256)*100</f>
        <v>51.953125</v>
      </c>
      <c r="V5838">
        <f>(Data[[#This Row],[mean_b]]/256)*100</f>
        <v>53.515625</v>
      </c>
      <c r="W5838">
        <v>0.5</v>
      </c>
      <c r="X5838" t="s">
        <v>51</v>
      </c>
      <c r="Y5838" t="s">
        <v>40</v>
      </c>
      <c r="Z5838">
        <v>4927</v>
      </c>
      <c r="AA5838">
        <v>5.41</v>
      </c>
      <c r="AB5838">
        <v>14.3</v>
      </c>
      <c r="AC5838">
        <v>41.8</v>
      </c>
      <c r="AD5838">
        <v>211025</v>
      </c>
      <c r="AE5838">
        <v>82.4</v>
      </c>
      <c r="AF5838">
        <v>36.4</v>
      </c>
      <c r="AG5838" t="s">
        <v>41</v>
      </c>
      <c r="AH5838" t="s">
        <v>68</v>
      </c>
      <c r="AI5838" t="s">
        <v>56</v>
      </c>
      <c r="AJ5838">
        <v>60</v>
      </c>
      <c r="AK5838">
        <v>360</v>
      </c>
      <c r="AL5838">
        <v>9.4799999999999995E-2</v>
      </c>
      <c r="AM5838">
        <v>0.96760000000000002</v>
      </c>
      <c r="AN5838">
        <v>0.83540000000000003</v>
      </c>
      <c r="AO5838">
        <f>Data[[#This Row],[labeller_confidence_score]]-Data[[#This Row],[cytodiffusion_classification_confidence]]</f>
        <v>-0.13219999999999998</v>
      </c>
    </row>
    <row r="5839" spans="1:41" x14ac:dyDescent="0.3">
      <c r="A5839" t="s">
        <v>5912</v>
      </c>
      <c r="B5839" t="s">
        <v>54</v>
      </c>
      <c r="C5839">
        <v>0</v>
      </c>
      <c r="D5839" t="s">
        <v>54</v>
      </c>
      <c r="E5839">
        <v>7.15</v>
      </c>
      <c r="F5839">
        <v>0</v>
      </c>
      <c r="G5839">
        <v>0</v>
      </c>
      <c r="H5839">
        <v>1</v>
      </c>
      <c r="I5839">
        <f>Data[[#This Row],[nucleus_area_pct]]/Data[[#This Row],[cytoplasm_ratio]]</f>
        <v>0</v>
      </c>
      <c r="J5839">
        <v>0.90200000000000002</v>
      </c>
      <c r="K5839">
        <v>0.20399999999999999</v>
      </c>
      <c r="L5839">
        <v>0.48</v>
      </c>
      <c r="M5839">
        <v>1</v>
      </c>
      <c r="N5839">
        <v>0.99199999999999999</v>
      </c>
      <c r="O5839">
        <v>179</v>
      </c>
      <c r="P5839">
        <v>53</v>
      </c>
      <c r="Q5839">
        <v>245</v>
      </c>
      <c r="R5839">
        <v>142</v>
      </c>
      <c r="S5839">
        <v>136</v>
      </c>
      <c r="T5839">
        <f>(Data[[#This Row],[mean_r]]/256)*100</f>
        <v>95.703125</v>
      </c>
      <c r="U5839">
        <f>(Data[[#This Row],[mean_g]]/256)*100</f>
        <v>55.46875</v>
      </c>
      <c r="V5839">
        <f>(Data[[#This Row],[mean_b]]/256)*100</f>
        <v>53.125</v>
      </c>
      <c r="W5839">
        <v>0.58699999999999997</v>
      </c>
      <c r="X5839" t="s">
        <v>51</v>
      </c>
      <c r="Y5839" t="s">
        <v>40</v>
      </c>
      <c r="Z5839">
        <v>7898</v>
      </c>
      <c r="AA5839">
        <v>3.96</v>
      </c>
      <c r="AB5839">
        <v>14.8</v>
      </c>
      <c r="AC5839">
        <v>36.1</v>
      </c>
      <c r="AD5839">
        <v>93334</v>
      </c>
      <c r="AE5839">
        <v>105.3</v>
      </c>
      <c r="AF5839">
        <v>32</v>
      </c>
      <c r="AG5839" t="s">
        <v>41</v>
      </c>
      <c r="AH5839" t="s">
        <v>47</v>
      </c>
      <c r="AI5839" t="s">
        <v>56</v>
      </c>
      <c r="AJ5839">
        <v>100</v>
      </c>
      <c r="AK5839">
        <v>256</v>
      </c>
      <c r="AL5839">
        <v>0.1235</v>
      </c>
      <c r="AM5839">
        <v>0.89180000000000004</v>
      </c>
      <c r="AN5839">
        <v>0.91439999999999999</v>
      </c>
      <c r="AO5839">
        <f>Data[[#This Row],[labeller_confidence_score]]-Data[[#This Row],[cytodiffusion_classification_confidence]]</f>
        <v>2.2599999999999953E-2</v>
      </c>
    </row>
    <row r="5840" spans="1:41" x14ac:dyDescent="0.3">
      <c r="A5840" t="s">
        <v>5913</v>
      </c>
      <c r="B5840" t="s">
        <v>62</v>
      </c>
      <c r="C5840">
        <v>0</v>
      </c>
      <c r="D5840" t="s">
        <v>50</v>
      </c>
      <c r="E5840">
        <v>8.5500000000000007</v>
      </c>
      <c r="F5840">
        <v>83</v>
      </c>
      <c r="G5840">
        <v>0.81399999999999995</v>
      </c>
      <c r="H5840">
        <v>0.246</v>
      </c>
      <c r="I5840">
        <f>Data[[#This Row],[nucleus_area_pct]]/Data[[#This Row],[cytoplasm_ratio]]</f>
        <v>337.39837398373982</v>
      </c>
      <c r="J5840">
        <v>0.877</v>
      </c>
      <c r="K5840">
        <v>0.127</v>
      </c>
      <c r="L5840">
        <v>0.79</v>
      </c>
      <c r="M5840">
        <v>1</v>
      </c>
      <c r="N5840">
        <v>0.84699999999999998</v>
      </c>
      <c r="O5840">
        <v>245</v>
      </c>
      <c r="P5840">
        <v>49</v>
      </c>
      <c r="Q5840">
        <v>196</v>
      </c>
      <c r="R5840">
        <v>149</v>
      </c>
      <c r="S5840">
        <v>196</v>
      </c>
      <c r="T5840">
        <f>(Data[[#This Row],[mean_r]]/256)*100</f>
        <v>76.5625</v>
      </c>
      <c r="U5840">
        <f>(Data[[#This Row],[mean_g]]/256)*100</f>
        <v>58.203125</v>
      </c>
      <c r="V5840">
        <f>(Data[[#This Row],[mean_b]]/256)*100</f>
        <v>76.5625</v>
      </c>
      <c r="W5840">
        <v>0.77100000000000002</v>
      </c>
      <c r="X5840" t="s">
        <v>51</v>
      </c>
      <c r="Y5840" t="s">
        <v>40</v>
      </c>
      <c r="Z5840">
        <v>6393</v>
      </c>
      <c r="AA5840">
        <v>4.0599999999999996</v>
      </c>
      <c r="AB5840">
        <v>11.8</v>
      </c>
      <c r="AC5840">
        <v>41.8</v>
      </c>
      <c r="AD5840">
        <v>265113</v>
      </c>
      <c r="AE5840">
        <v>87.5</v>
      </c>
      <c r="AF5840">
        <v>33.299999999999997</v>
      </c>
      <c r="AG5840" t="s">
        <v>46</v>
      </c>
      <c r="AH5840" t="s">
        <v>68</v>
      </c>
      <c r="AI5840" t="s">
        <v>52</v>
      </c>
      <c r="AJ5840">
        <v>100</v>
      </c>
      <c r="AK5840">
        <v>256</v>
      </c>
      <c r="AL5840">
        <v>0.1137</v>
      </c>
      <c r="AM5840">
        <v>0.80469999999999997</v>
      </c>
      <c r="AN5840">
        <v>0.92530000000000001</v>
      </c>
      <c r="AO5840">
        <f>Data[[#This Row],[labeller_confidence_score]]-Data[[#This Row],[cytodiffusion_classification_confidence]]</f>
        <v>0.12060000000000004</v>
      </c>
    </row>
    <row r="5841" spans="1:41" x14ac:dyDescent="0.3">
      <c r="A5841" t="s">
        <v>5914</v>
      </c>
      <c r="B5841" t="s">
        <v>62</v>
      </c>
      <c r="C5841">
        <v>0</v>
      </c>
      <c r="D5841" t="s">
        <v>50</v>
      </c>
      <c r="E5841">
        <v>8.91</v>
      </c>
      <c r="F5841">
        <v>82.4</v>
      </c>
      <c r="G5841">
        <v>0.78</v>
      </c>
      <c r="H5841">
        <v>0.20899999999999999</v>
      </c>
      <c r="I5841">
        <f>Data[[#This Row],[nucleus_area_pct]]/Data[[#This Row],[cytoplasm_ratio]]</f>
        <v>394.25837320574169</v>
      </c>
      <c r="J5841">
        <v>0.90400000000000003</v>
      </c>
      <c r="K5841">
        <v>0.13400000000000001</v>
      </c>
      <c r="L5841">
        <v>1.67</v>
      </c>
      <c r="M5841">
        <v>1</v>
      </c>
      <c r="N5841">
        <v>0.93100000000000005</v>
      </c>
      <c r="O5841">
        <v>234</v>
      </c>
      <c r="P5841">
        <v>58</v>
      </c>
      <c r="Q5841">
        <v>201</v>
      </c>
      <c r="R5841">
        <v>174</v>
      </c>
      <c r="S5841">
        <v>192</v>
      </c>
      <c r="T5841">
        <f>(Data[[#This Row],[mean_r]]/256)*100</f>
        <v>78.515625</v>
      </c>
      <c r="U5841">
        <f>(Data[[#This Row],[mean_g]]/256)*100</f>
        <v>67.96875</v>
      </c>
      <c r="V5841">
        <f>(Data[[#This Row],[mean_b]]/256)*100</f>
        <v>75</v>
      </c>
      <c r="W5841">
        <v>0.79800000000000004</v>
      </c>
      <c r="X5841" t="s">
        <v>51</v>
      </c>
      <c r="Y5841" t="s">
        <v>45</v>
      </c>
      <c r="Z5841">
        <v>7726</v>
      </c>
      <c r="AA5841">
        <v>5.86</v>
      </c>
      <c r="AB5841">
        <v>14.9</v>
      </c>
      <c r="AC5841">
        <v>38.9</v>
      </c>
      <c r="AD5841">
        <v>209215</v>
      </c>
      <c r="AE5841">
        <v>79.099999999999994</v>
      </c>
      <c r="AF5841">
        <v>33.6</v>
      </c>
      <c r="AG5841" t="s">
        <v>46</v>
      </c>
      <c r="AH5841" t="s">
        <v>68</v>
      </c>
      <c r="AI5841" t="s">
        <v>52</v>
      </c>
      <c r="AJ5841">
        <v>100</v>
      </c>
      <c r="AK5841">
        <v>360</v>
      </c>
      <c r="AL5841">
        <v>0</v>
      </c>
      <c r="AM5841">
        <v>0.97609999999999997</v>
      </c>
      <c r="AN5841">
        <v>0.9536</v>
      </c>
      <c r="AO5841">
        <f>Data[[#This Row],[labeller_confidence_score]]-Data[[#This Row],[cytodiffusion_classification_confidence]]</f>
        <v>-2.2499999999999964E-2</v>
      </c>
    </row>
    <row r="5842" spans="1:41" x14ac:dyDescent="0.3">
      <c r="A5842" t="s">
        <v>5915</v>
      </c>
      <c r="B5842" t="s">
        <v>62</v>
      </c>
      <c r="C5842">
        <v>0</v>
      </c>
      <c r="D5842" t="s">
        <v>50</v>
      </c>
      <c r="E5842">
        <v>9.73</v>
      </c>
      <c r="F5842">
        <v>79.400000000000006</v>
      </c>
      <c r="G5842">
        <v>0.874</v>
      </c>
      <c r="H5842">
        <v>0.20300000000000001</v>
      </c>
      <c r="I5842">
        <f>Data[[#This Row],[nucleus_area_pct]]/Data[[#This Row],[cytoplasm_ratio]]</f>
        <v>391.13300492610836</v>
      </c>
      <c r="J5842">
        <v>0.89400000000000002</v>
      </c>
      <c r="K5842">
        <v>0.185</v>
      </c>
      <c r="L5842">
        <v>1.1499999999999999</v>
      </c>
      <c r="M5842">
        <v>1</v>
      </c>
      <c r="N5842">
        <v>0.95099999999999996</v>
      </c>
      <c r="O5842">
        <v>239</v>
      </c>
      <c r="P5842">
        <v>51</v>
      </c>
      <c r="Q5842">
        <v>172</v>
      </c>
      <c r="R5842">
        <v>145</v>
      </c>
      <c r="S5842">
        <v>183</v>
      </c>
      <c r="T5842">
        <f>(Data[[#This Row],[mean_r]]/256)*100</f>
        <v>67.1875</v>
      </c>
      <c r="U5842">
        <f>(Data[[#This Row],[mean_g]]/256)*100</f>
        <v>56.640625</v>
      </c>
      <c r="V5842">
        <f>(Data[[#This Row],[mean_b]]/256)*100</f>
        <v>71.484375</v>
      </c>
      <c r="W5842">
        <v>0.73299999999999998</v>
      </c>
      <c r="X5842" t="s">
        <v>63</v>
      </c>
      <c r="Y5842" t="s">
        <v>45</v>
      </c>
      <c r="Z5842">
        <v>3763</v>
      </c>
      <c r="AA5842">
        <v>5.18</v>
      </c>
      <c r="AB5842">
        <v>12.5</v>
      </c>
      <c r="AC5842">
        <v>31.9</v>
      </c>
      <c r="AD5842">
        <v>274925</v>
      </c>
      <c r="AE5842">
        <v>63.4</v>
      </c>
      <c r="AF5842">
        <v>33.4</v>
      </c>
      <c r="AG5842" t="s">
        <v>64</v>
      </c>
      <c r="AH5842" t="s">
        <v>42</v>
      </c>
      <c r="AI5842" t="s">
        <v>52</v>
      </c>
      <c r="AJ5842">
        <v>100</v>
      </c>
      <c r="AK5842">
        <v>512</v>
      </c>
      <c r="AL5842">
        <v>7.6600000000000001E-2</v>
      </c>
      <c r="AM5842">
        <v>0.92710000000000004</v>
      </c>
      <c r="AN5842">
        <v>0.86550000000000005</v>
      </c>
      <c r="AO5842">
        <f>Data[[#This Row],[labeller_confidence_score]]-Data[[#This Row],[cytodiffusion_classification_confidence]]</f>
        <v>-6.1599999999999988E-2</v>
      </c>
    </row>
    <row r="5843" spans="1:41" x14ac:dyDescent="0.3">
      <c r="A5843" t="s">
        <v>5916</v>
      </c>
      <c r="B5843" t="s">
        <v>133</v>
      </c>
      <c r="C5843">
        <v>1</v>
      </c>
      <c r="D5843" t="s">
        <v>104</v>
      </c>
      <c r="E5843">
        <v>7.79</v>
      </c>
      <c r="F5843">
        <v>0</v>
      </c>
      <c r="G5843">
        <v>0</v>
      </c>
      <c r="H5843">
        <v>1</v>
      </c>
      <c r="I5843">
        <f>Data[[#This Row],[nucleus_area_pct]]/Data[[#This Row],[cytoplasm_ratio]]</f>
        <v>0</v>
      </c>
      <c r="J5843">
        <v>0.57199999999999995</v>
      </c>
      <c r="K5843">
        <v>0.71199999999999997</v>
      </c>
      <c r="L5843">
        <v>0.81</v>
      </c>
      <c r="M5843">
        <v>1</v>
      </c>
      <c r="N5843">
        <v>0.83199999999999996</v>
      </c>
      <c r="O5843">
        <v>202</v>
      </c>
      <c r="P5843">
        <v>65</v>
      </c>
      <c r="Q5843">
        <v>228</v>
      </c>
      <c r="R5843">
        <v>147</v>
      </c>
      <c r="S5843">
        <v>124</v>
      </c>
      <c r="T5843">
        <f>(Data[[#This Row],[mean_r]]/256)*100</f>
        <v>89.0625</v>
      </c>
      <c r="U5843">
        <f>(Data[[#This Row],[mean_g]]/256)*100</f>
        <v>57.421875</v>
      </c>
      <c r="V5843">
        <f>(Data[[#This Row],[mean_b]]/256)*100</f>
        <v>48.4375</v>
      </c>
      <c r="W5843">
        <v>0.48</v>
      </c>
      <c r="X5843" t="s">
        <v>51</v>
      </c>
      <c r="Y5843" t="s">
        <v>45</v>
      </c>
      <c r="Z5843">
        <v>8243</v>
      </c>
      <c r="AA5843">
        <v>5.61</v>
      </c>
      <c r="AB5843">
        <v>18.2</v>
      </c>
      <c r="AC5843">
        <v>37.799999999999997</v>
      </c>
      <c r="AD5843">
        <v>254243</v>
      </c>
      <c r="AE5843">
        <v>79.900000000000006</v>
      </c>
      <c r="AF5843">
        <v>33.799999999999997</v>
      </c>
      <c r="AG5843" t="s">
        <v>41</v>
      </c>
      <c r="AH5843" t="s">
        <v>42</v>
      </c>
      <c r="AI5843" t="s">
        <v>52</v>
      </c>
      <c r="AJ5843">
        <v>100</v>
      </c>
      <c r="AK5843">
        <v>512</v>
      </c>
      <c r="AL5843">
        <v>0.78380000000000005</v>
      </c>
      <c r="AM5843">
        <v>0.89159999999999995</v>
      </c>
      <c r="AN5843">
        <v>0.75</v>
      </c>
      <c r="AO5843">
        <f>Data[[#This Row],[labeller_confidence_score]]-Data[[#This Row],[cytodiffusion_classification_confidence]]</f>
        <v>-0.14159999999999995</v>
      </c>
    </row>
    <row r="5844" spans="1:41" x14ac:dyDescent="0.3">
      <c r="A5844" t="s">
        <v>5917</v>
      </c>
      <c r="B5844" t="s">
        <v>54</v>
      </c>
      <c r="C5844">
        <v>0</v>
      </c>
      <c r="D5844" t="s">
        <v>54</v>
      </c>
      <c r="E5844">
        <v>7.25</v>
      </c>
      <c r="F5844">
        <v>0</v>
      </c>
      <c r="G5844">
        <v>0</v>
      </c>
      <c r="H5844">
        <v>1</v>
      </c>
      <c r="I5844">
        <f>Data[[#This Row],[nucleus_area_pct]]/Data[[#This Row],[cytoplasm_ratio]]</f>
        <v>0</v>
      </c>
      <c r="J5844">
        <v>0.85899999999999999</v>
      </c>
      <c r="K5844">
        <v>0.26900000000000002</v>
      </c>
      <c r="L5844">
        <v>0.44</v>
      </c>
      <c r="M5844">
        <v>1</v>
      </c>
      <c r="N5844">
        <v>0.94899999999999995</v>
      </c>
      <c r="O5844">
        <v>150</v>
      </c>
      <c r="P5844">
        <v>45</v>
      </c>
      <c r="Q5844">
        <v>229</v>
      </c>
      <c r="R5844">
        <v>121</v>
      </c>
      <c r="S5844">
        <v>115</v>
      </c>
      <c r="T5844">
        <f>(Data[[#This Row],[mean_r]]/256)*100</f>
        <v>89.453125</v>
      </c>
      <c r="U5844">
        <f>(Data[[#This Row],[mean_g]]/256)*100</f>
        <v>47.265625</v>
      </c>
      <c r="V5844">
        <f>(Data[[#This Row],[mean_b]]/256)*100</f>
        <v>44.921875</v>
      </c>
      <c r="W5844">
        <v>0.47699999999999998</v>
      </c>
      <c r="X5844" t="s">
        <v>39</v>
      </c>
      <c r="Y5844" t="s">
        <v>40</v>
      </c>
      <c r="Z5844">
        <v>10268</v>
      </c>
      <c r="AA5844">
        <v>4.18</v>
      </c>
      <c r="AB5844">
        <v>9.6</v>
      </c>
      <c r="AC5844">
        <v>42.5</v>
      </c>
      <c r="AD5844">
        <v>176952</v>
      </c>
      <c r="AE5844">
        <v>72.599999999999994</v>
      </c>
      <c r="AF5844">
        <v>34.700000000000003</v>
      </c>
      <c r="AG5844" t="s">
        <v>64</v>
      </c>
      <c r="AH5844" t="s">
        <v>42</v>
      </c>
      <c r="AI5844" t="s">
        <v>43</v>
      </c>
      <c r="AJ5844">
        <v>100</v>
      </c>
      <c r="AK5844">
        <v>512</v>
      </c>
      <c r="AL5844">
        <v>9.5299999999999996E-2</v>
      </c>
      <c r="AM5844">
        <v>0.92259999999999998</v>
      </c>
      <c r="AN5844">
        <v>0.94889999999999997</v>
      </c>
      <c r="AO5844">
        <f>Data[[#This Row],[labeller_confidence_score]]-Data[[#This Row],[cytodiffusion_classification_confidence]]</f>
        <v>2.629999999999999E-2</v>
      </c>
    </row>
    <row r="5845" spans="1:41" x14ac:dyDescent="0.3">
      <c r="A5845" t="s">
        <v>5918</v>
      </c>
      <c r="B5845" t="s">
        <v>85</v>
      </c>
      <c r="C5845">
        <v>0</v>
      </c>
      <c r="D5845" t="s">
        <v>50</v>
      </c>
      <c r="E5845">
        <v>9.9</v>
      </c>
      <c r="F5845">
        <v>64.3</v>
      </c>
      <c r="G5845">
        <v>0.69599999999999995</v>
      </c>
      <c r="H5845">
        <v>0.29499999999999998</v>
      </c>
      <c r="I5845">
        <f>Data[[#This Row],[nucleus_area_pct]]/Data[[#This Row],[cytoplasm_ratio]]</f>
        <v>217.96610169491527</v>
      </c>
      <c r="J5845">
        <v>0.78200000000000003</v>
      </c>
      <c r="K5845">
        <v>0.37</v>
      </c>
      <c r="L5845">
        <v>4.63</v>
      </c>
      <c r="M5845">
        <v>1.9</v>
      </c>
      <c r="N5845">
        <v>0.71599999999999997</v>
      </c>
      <c r="O5845">
        <v>432</v>
      </c>
      <c r="P5845">
        <v>73</v>
      </c>
      <c r="Q5845">
        <v>170</v>
      </c>
      <c r="R5845">
        <v>140</v>
      </c>
      <c r="S5845">
        <v>190</v>
      </c>
      <c r="T5845">
        <f>(Data[[#This Row],[mean_r]]/256)*100</f>
        <v>66.40625</v>
      </c>
      <c r="U5845">
        <f>(Data[[#This Row],[mean_g]]/256)*100</f>
        <v>54.6875</v>
      </c>
      <c r="V5845">
        <f>(Data[[#This Row],[mean_b]]/256)*100</f>
        <v>74.21875</v>
      </c>
      <c r="W5845">
        <v>0.66100000000000003</v>
      </c>
      <c r="X5845" t="s">
        <v>63</v>
      </c>
      <c r="Y5845" t="s">
        <v>45</v>
      </c>
      <c r="Z5845">
        <v>10888</v>
      </c>
      <c r="AA5845">
        <v>4.21</v>
      </c>
      <c r="AB5845">
        <v>12.6</v>
      </c>
      <c r="AC5845">
        <v>37.9</v>
      </c>
      <c r="AD5845">
        <v>357710</v>
      </c>
      <c r="AE5845">
        <v>78.599999999999994</v>
      </c>
      <c r="AF5845">
        <v>33.4</v>
      </c>
      <c r="AG5845" t="s">
        <v>41</v>
      </c>
      <c r="AH5845" t="s">
        <v>47</v>
      </c>
      <c r="AI5845" t="s">
        <v>43</v>
      </c>
      <c r="AJ5845">
        <v>60</v>
      </c>
      <c r="AK5845">
        <v>224</v>
      </c>
      <c r="AL5845">
        <v>4.2999999999999997E-2</v>
      </c>
      <c r="AM5845">
        <v>0.86670000000000003</v>
      </c>
      <c r="AN5845">
        <v>0.93110000000000004</v>
      </c>
      <c r="AO5845">
        <f>Data[[#This Row],[labeller_confidence_score]]-Data[[#This Row],[cytodiffusion_classification_confidence]]</f>
        <v>6.4400000000000013E-2</v>
      </c>
    </row>
    <row r="5846" spans="1:41" x14ac:dyDescent="0.3">
      <c r="A5846" t="s">
        <v>5919</v>
      </c>
      <c r="B5846" t="s">
        <v>49</v>
      </c>
      <c r="C5846">
        <v>0</v>
      </c>
      <c r="D5846" t="s">
        <v>50</v>
      </c>
      <c r="E5846">
        <v>13.56</v>
      </c>
      <c r="F5846">
        <v>54.6</v>
      </c>
      <c r="G5846">
        <v>0.56699999999999995</v>
      </c>
      <c r="H5846">
        <v>0.44400000000000001</v>
      </c>
      <c r="I5846">
        <f>Data[[#This Row],[nucleus_area_pct]]/Data[[#This Row],[cytoplasm_ratio]]</f>
        <v>122.97297297297297</v>
      </c>
      <c r="J5846">
        <v>0.85399999999999998</v>
      </c>
      <c r="K5846">
        <v>0.35899999999999999</v>
      </c>
      <c r="L5846">
        <v>3.84</v>
      </c>
      <c r="M5846">
        <v>3.4</v>
      </c>
      <c r="N5846">
        <v>0.77700000000000002</v>
      </c>
      <c r="O5846">
        <v>453</v>
      </c>
      <c r="P5846">
        <v>69</v>
      </c>
      <c r="Q5846">
        <v>219</v>
      </c>
      <c r="R5846">
        <v>119</v>
      </c>
      <c r="S5846">
        <v>185</v>
      </c>
      <c r="T5846">
        <f>(Data[[#This Row],[mean_r]]/256)*100</f>
        <v>85.546875</v>
      </c>
      <c r="U5846">
        <f>(Data[[#This Row],[mean_g]]/256)*100</f>
        <v>46.484375</v>
      </c>
      <c r="V5846">
        <f>(Data[[#This Row],[mean_b]]/256)*100</f>
        <v>72.265625</v>
      </c>
      <c r="W5846">
        <v>0.61799999999999999</v>
      </c>
      <c r="X5846" t="s">
        <v>63</v>
      </c>
      <c r="Y5846" t="s">
        <v>45</v>
      </c>
      <c r="Z5846">
        <v>4341</v>
      </c>
      <c r="AA5846">
        <v>7</v>
      </c>
      <c r="AB5846">
        <v>14.5</v>
      </c>
      <c r="AC5846">
        <v>36.299999999999997</v>
      </c>
      <c r="AD5846">
        <v>316095</v>
      </c>
      <c r="AE5846">
        <v>105.1</v>
      </c>
      <c r="AF5846">
        <v>34.200000000000003</v>
      </c>
      <c r="AG5846" t="s">
        <v>46</v>
      </c>
      <c r="AH5846" t="s">
        <v>42</v>
      </c>
      <c r="AI5846" t="s">
        <v>52</v>
      </c>
      <c r="AJ5846">
        <v>60</v>
      </c>
      <c r="AK5846">
        <v>360</v>
      </c>
      <c r="AL5846">
        <v>0.1134</v>
      </c>
      <c r="AM5846">
        <v>0.98370000000000002</v>
      </c>
      <c r="AN5846">
        <v>0.86629999999999996</v>
      </c>
      <c r="AO5846">
        <f>Data[[#This Row],[labeller_confidence_score]]-Data[[#This Row],[cytodiffusion_classification_confidence]]</f>
        <v>-0.11740000000000006</v>
      </c>
    </row>
    <row r="5847" spans="1:41" x14ac:dyDescent="0.3">
      <c r="A5847" t="s">
        <v>5920</v>
      </c>
      <c r="B5847" t="s">
        <v>62</v>
      </c>
      <c r="C5847">
        <v>0</v>
      </c>
      <c r="D5847" t="s">
        <v>50</v>
      </c>
      <c r="E5847">
        <v>11</v>
      </c>
      <c r="F5847">
        <v>76.3</v>
      </c>
      <c r="G5847">
        <v>0.82399999999999995</v>
      </c>
      <c r="H5847">
        <v>0.26300000000000001</v>
      </c>
      <c r="I5847">
        <f>Data[[#This Row],[nucleus_area_pct]]/Data[[#This Row],[cytoplasm_ratio]]</f>
        <v>290.1140684410646</v>
      </c>
      <c r="J5847">
        <v>0.95399999999999996</v>
      </c>
      <c r="K5847">
        <v>0.20100000000000001</v>
      </c>
      <c r="L5847">
        <v>0.49</v>
      </c>
      <c r="M5847">
        <v>1</v>
      </c>
      <c r="N5847">
        <v>0.98</v>
      </c>
      <c r="O5847">
        <v>249</v>
      </c>
      <c r="P5847">
        <v>60</v>
      </c>
      <c r="Q5847">
        <v>196</v>
      </c>
      <c r="R5847">
        <v>154</v>
      </c>
      <c r="S5847">
        <v>210</v>
      </c>
      <c r="T5847">
        <f>(Data[[#This Row],[mean_r]]/256)*100</f>
        <v>76.5625</v>
      </c>
      <c r="U5847">
        <f>(Data[[#This Row],[mean_g]]/256)*100</f>
        <v>60.15625</v>
      </c>
      <c r="V5847">
        <f>(Data[[#This Row],[mean_b]]/256)*100</f>
        <v>82.03125</v>
      </c>
      <c r="W5847">
        <v>0.73499999999999999</v>
      </c>
      <c r="X5847" t="s">
        <v>51</v>
      </c>
      <c r="Y5847" t="s">
        <v>45</v>
      </c>
      <c r="Z5847">
        <v>12104</v>
      </c>
      <c r="AA5847">
        <v>4.82</v>
      </c>
      <c r="AB5847">
        <v>10.8</v>
      </c>
      <c r="AC5847">
        <v>39.4</v>
      </c>
      <c r="AD5847">
        <v>271008</v>
      </c>
      <c r="AE5847">
        <v>104.7</v>
      </c>
      <c r="AF5847">
        <v>34.799999999999997</v>
      </c>
      <c r="AG5847" t="s">
        <v>64</v>
      </c>
      <c r="AH5847" t="s">
        <v>47</v>
      </c>
      <c r="AI5847" t="s">
        <v>56</v>
      </c>
      <c r="AJ5847">
        <v>60</v>
      </c>
      <c r="AK5847">
        <v>512</v>
      </c>
      <c r="AL5847">
        <v>4.7999999999999996E-3</v>
      </c>
      <c r="AM5847">
        <v>0.90180000000000005</v>
      </c>
      <c r="AN5847">
        <v>0.92669999999999997</v>
      </c>
      <c r="AO5847">
        <f>Data[[#This Row],[labeller_confidence_score]]-Data[[#This Row],[cytodiffusion_classification_confidence]]</f>
        <v>2.4899999999999922E-2</v>
      </c>
    </row>
    <row r="5848" spans="1:41" x14ac:dyDescent="0.3">
      <c r="A5848" t="s">
        <v>5921</v>
      </c>
      <c r="B5848" t="s">
        <v>49</v>
      </c>
      <c r="C5848">
        <v>0</v>
      </c>
      <c r="D5848" t="s">
        <v>50</v>
      </c>
      <c r="E5848">
        <v>10.72</v>
      </c>
      <c r="F5848">
        <v>51.5</v>
      </c>
      <c r="G5848">
        <v>0.66500000000000004</v>
      </c>
      <c r="H5848">
        <v>0.50700000000000001</v>
      </c>
      <c r="I5848">
        <f>Data[[#This Row],[nucleus_area_pct]]/Data[[#This Row],[cytoplasm_ratio]]</f>
        <v>101.57790927021696</v>
      </c>
      <c r="J5848">
        <v>0.85299999999999998</v>
      </c>
      <c r="K5848">
        <v>0.48299999999999998</v>
      </c>
      <c r="L5848">
        <v>2.97</v>
      </c>
      <c r="M5848">
        <v>3.7</v>
      </c>
      <c r="N5848">
        <v>0.82399999999999995</v>
      </c>
      <c r="O5848">
        <v>452</v>
      </c>
      <c r="P5848">
        <v>69</v>
      </c>
      <c r="Q5848">
        <v>211</v>
      </c>
      <c r="R5848">
        <v>161</v>
      </c>
      <c r="S5848">
        <v>192</v>
      </c>
      <c r="T5848">
        <f>(Data[[#This Row],[mean_r]]/256)*100</f>
        <v>82.421875</v>
      </c>
      <c r="U5848">
        <f>(Data[[#This Row],[mean_g]]/256)*100</f>
        <v>62.890625</v>
      </c>
      <c r="V5848">
        <f>(Data[[#This Row],[mean_b]]/256)*100</f>
        <v>75</v>
      </c>
      <c r="W5848">
        <v>0.69599999999999995</v>
      </c>
      <c r="X5848" t="s">
        <v>39</v>
      </c>
      <c r="Y5848" t="s">
        <v>45</v>
      </c>
      <c r="Z5848">
        <v>7234</v>
      </c>
      <c r="AA5848">
        <v>2.76</v>
      </c>
      <c r="AB5848">
        <v>11.9</v>
      </c>
      <c r="AC5848">
        <v>43.3</v>
      </c>
      <c r="AD5848">
        <v>317559</v>
      </c>
      <c r="AE5848">
        <v>101.7</v>
      </c>
      <c r="AF5848">
        <v>33.5</v>
      </c>
      <c r="AG5848" t="s">
        <v>46</v>
      </c>
      <c r="AH5848" t="s">
        <v>68</v>
      </c>
      <c r="AI5848" t="s">
        <v>56</v>
      </c>
      <c r="AJ5848">
        <v>100</v>
      </c>
      <c r="AK5848">
        <v>360</v>
      </c>
      <c r="AL5848">
        <v>0.10340000000000001</v>
      </c>
      <c r="AM5848">
        <v>0.8538</v>
      </c>
      <c r="AN5848">
        <v>0.91600000000000004</v>
      </c>
      <c r="AO5848">
        <f>Data[[#This Row],[labeller_confidence_score]]-Data[[#This Row],[cytodiffusion_classification_confidence]]</f>
        <v>6.2200000000000033E-2</v>
      </c>
    </row>
    <row r="5849" spans="1:41" x14ac:dyDescent="0.3">
      <c r="A5849" t="s">
        <v>5922</v>
      </c>
      <c r="B5849" t="s">
        <v>85</v>
      </c>
      <c r="C5849">
        <v>0</v>
      </c>
      <c r="D5849" t="s">
        <v>50</v>
      </c>
      <c r="E5849">
        <v>10.85</v>
      </c>
      <c r="F5849">
        <v>56.9</v>
      </c>
      <c r="G5849">
        <v>0.67300000000000004</v>
      </c>
      <c r="H5849">
        <v>0.29299999999999998</v>
      </c>
      <c r="I5849">
        <f>Data[[#This Row],[nucleus_area_pct]]/Data[[#This Row],[cytoplasm_ratio]]</f>
        <v>194.19795221843003</v>
      </c>
      <c r="J5849">
        <v>0.73299999999999998</v>
      </c>
      <c r="K5849">
        <v>0.309</v>
      </c>
      <c r="L5849">
        <v>4.84</v>
      </c>
      <c r="M5849">
        <v>2.2000000000000002</v>
      </c>
      <c r="N5849">
        <v>0.80100000000000005</v>
      </c>
      <c r="O5849">
        <v>354</v>
      </c>
      <c r="P5849">
        <v>62</v>
      </c>
      <c r="Q5849">
        <v>182</v>
      </c>
      <c r="R5849">
        <v>155</v>
      </c>
      <c r="S5849">
        <v>192</v>
      </c>
      <c r="T5849">
        <f>(Data[[#This Row],[mean_r]]/256)*100</f>
        <v>71.09375</v>
      </c>
      <c r="U5849">
        <f>(Data[[#This Row],[mean_g]]/256)*100</f>
        <v>60.546875</v>
      </c>
      <c r="V5849">
        <f>(Data[[#This Row],[mean_b]]/256)*100</f>
        <v>75</v>
      </c>
      <c r="W5849">
        <v>0.70199999999999996</v>
      </c>
      <c r="X5849" t="s">
        <v>51</v>
      </c>
      <c r="Y5849" t="s">
        <v>45</v>
      </c>
      <c r="Z5849">
        <v>4248</v>
      </c>
      <c r="AA5849">
        <v>4.55</v>
      </c>
      <c r="AB5849">
        <v>14</v>
      </c>
      <c r="AC5849">
        <v>52.6</v>
      </c>
      <c r="AD5849">
        <v>367060</v>
      </c>
      <c r="AE5849">
        <v>96.8</v>
      </c>
      <c r="AF5849">
        <v>35.200000000000003</v>
      </c>
      <c r="AG5849" t="s">
        <v>64</v>
      </c>
      <c r="AH5849" t="s">
        <v>42</v>
      </c>
      <c r="AI5849" t="s">
        <v>52</v>
      </c>
      <c r="AJ5849">
        <v>60</v>
      </c>
      <c r="AK5849">
        <v>360</v>
      </c>
      <c r="AL5849">
        <v>7.0999999999999994E-2</v>
      </c>
      <c r="AM5849">
        <v>0.80089999999999995</v>
      </c>
      <c r="AN5849">
        <v>0.92789999999999995</v>
      </c>
      <c r="AO5849">
        <f>Data[[#This Row],[labeller_confidence_score]]-Data[[#This Row],[cytodiffusion_classification_confidence]]</f>
        <v>0.127</v>
      </c>
    </row>
    <row r="5850" spans="1:41" x14ac:dyDescent="0.3">
      <c r="A5850" t="s">
        <v>5923</v>
      </c>
      <c r="B5850" t="s">
        <v>60</v>
      </c>
      <c r="C5850">
        <v>0</v>
      </c>
      <c r="D5850" t="s">
        <v>50</v>
      </c>
      <c r="E5850">
        <v>19.36</v>
      </c>
      <c r="F5850">
        <v>71.099999999999994</v>
      </c>
      <c r="G5850">
        <v>0.41099999999999998</v>
      </c>
      <c r="H5850">
        <v>0.35899999999999999</v>
      </c>
      <c r="I5850">
        <f>Data[[#This Row],[nucleus_area_pct]]/Data[[#This Row],[cytoplasm_ratio]]</f>
        <v>198.05013927576601</v>
      </c>
      <c r="J5850">
        <v>0.77500000000000002</v>
      </c>
      <c r="K5850">
        <v>0.61599999999999999</v>
      </c>
      <c r="L5850">
        <v>1.4</v>
      </c>
      <c r="M5850">
        <v>1</v>
      </c>
      <c r="N5850">
        <v>0.67200000000000004</v>
      </c>
      <c r="O5850">
        <v>624</v>
      </c>
      <c r="P5850">
        <v>82</v>
      </c>
      <c r="Q5850">
        <v>226</v>
      </c>
      <c r="R5850">
        <v>180</v>
      </c>
      <c r="S5850">
        <v>176</v>
      </c>
      <c r="T5850">
        <f>(Data[[#This Row],[mean_r]]/256)*100</f>
        <v>88.28125</v>
      </c>
      <c r="U5850">
        <f>(Data[[#This Row],[mean_g]]/256)*100</f>
        <v>70.3125</v>
      </c>
      <c r="V5850">
        <f>(Data[[#This Row],[mean_b]]/256)*100</f>
        <v>68.75</v>
      </c>
      <c r="W5850">
        <v>0.49099999999999999</v>
      </c>
      <c r="X5850" t="s">
        <v>39</v>
      </c>
      <c r="Y5850" t="s">
        <v>45</v>
      </c>
      <c r="Z5850">
        <v>5027</v>
      </c>
      <c r="AA5850">
        <v>5.15</v>
      </c>
      <c r="AB5850">
        <v>13.4</v>
      </c>
      <c r="AC5850">
        <v>41.9</v>
      </c>
      <c r="AD5850">
        <v>217107</v>
      </c>
      <c r="AE5850">
        <v>86</v>
      </c>
      <c r="AF5850">
        <v>32.299999999999997</v>
      </c>
      <c r="AG5850" t="s">
        <v>46</v>
      </c>
      <c r="AH5850" t="s">
        <v>68</v>
      </c>
      <c r="AI5850" t="s">
        <v>56</v>
      </c>
      <c r="AJ5850">
        <v>100</v>
      </c>
      <c r="AK5850">
        <v>512</v>
      </c>
      <c r="AL5850">
        <v>9.5000000000000001E-2</v>
      </c>
      <c r="AM5850">
        <v>1</v>
      </c>
      <c r="AN5850">
        <v>0.88139999999999996</v>
      </c>
      <c r="AO5850">
        <f>Data[[#This Row],[labeller_confidence_score]]-Data[[#This Row],[cytodiffusion_classification_confidence]]</f>
        <v>-0.11860000000000004</v>
      </c>
    </row>
    <row r="5851" spans="1:41" x14ac:dyDescent="0.3">
      <c r="A5851" t="s">
        <v>5924</v>
      </c>
      <c r="B5851" t="s">
        <v>87</v>
      </c>
      <c r="C5851">
        <v>0</v>
      </c>
      <c r="D5851" t="s">
        <v>50</v>
      </c>
      <c r="E5851">
        <v>12.83</v>
      </c>
      <c r="F5851">
        <v>46</v>
      </c>
      <c r="G5851">
        <v>0.52200000000000002</v>
      </c>
      <c r="H5851">
        <v>0.54400000000000004</v>
      </c>
      <c r="I5851">
        <f>Data[[#This Row],[nucleus_area_pct]]/Data[[#This Row],[cytoplasm_ratio]]</f>
        <v>84.558823529411754</v>
      </c>
      <c r="J5851">
        <v>0.81</v>
      </c>
      <c r="K5851">
        <v>0.20799999999999999</v>
      </c>
      <c r="L5851">
        <v>4.97</v>
      </c>
      <c r="M5851">
        <v>2</v>
      </c>
      <c r="N5851">
        <v>0.75800000000000001</v>
      </c>
      <c r="O5851">
        <v>442</v>
      </c>
      <c r="P5851">
        <v>65</v>
      </c>
      <c r="Q5851">
        <v>232</v>
      </c>
      <c r="R5851">
        <v>173</v>
      </c>
      <c r="S5851">
        <v>131</v>
      </c>
      <c r="T5851">
        <f>(Data[[#This Row],[mean_r]]/256)*100</f>
        <v>90.625</v>
      </c>
      <c r="U5851">
        <f>(Data[[#This Row],[mean_g]]/256)*100</f>
        <v>67.578125</v>
      </c>
      <c r="V5851">
        <f>(Data[[#This Row],[mean_b]]/256)*100</f>
        <v>51.171875</v>
      </c>
      <c r="W5851">
        <v>0.66300000000000003</v>
      </c>
      <c r="X5851" t="s">
        <v>51</v>
      </c>
      <c r="Y5851" t="s">
        <v>45</v>
      </c>
      <c r="Z5851">
        <v>9436</v>
      </c>
      <c r="AA5851">
        <v>3.73</v>
      </c>
      <c r="AB5851">
        <v>18.100000000000001</v>
      </c>
      <c r="AC5851">
        <v>39.799999999999997</v>
      </c>
      <c r="AD5851">
        <v>222832</v>
      </c>
      <c r="AE5851">
        <v>97.5</v>
      </c>
      <c r="AF5851">
        <v>34.5</v>
      </c>
      <c r="AG5851" t="s">
        <v>64</v>
      </c>
      <c r="AH5851" t="s">
        <v>42</v>
      </c>
      <c r="AI5851" t="s">
        <v>52</v>
      </c>
      <c r="AJ5851">
        <v>100</v>
      </c>
      <c r="AK5851">
        <v>512</v>
      </c>
      <c r="AL5851">
        <v>7.0599999999999996E-2</v>
      </c>
      <c r="AM5851">
        <v>0.81810000000000005</v>
      </c>
      <c r="AN5851">
        <v>0.97640000000000005</v>
      </c>
      <c r="AO5851">
        <f>Data[[#This Row],[labeller_confidence_score]]-Data[[#This Row],[cytodiffusion_classification_confidence]]</f>
        <v>0.1583</v>
      </c>
    </row>
    <row r="5852" spans="1:41" x14ac:dyDescent="0.3">
      <c r="A5852" t="s">
        <v>5925</v>
      </c>
      <c r="B5852" t="s">
        <v>49</v>
      </c>
      <c r="C5852">
        <v>0</v>
      </c>
      <c r="D5852" t="s">
        <v>50</v>
      </c>
      <c r="E5852">
        <v>12.09</v>
      </c>
      <c r="F5852">
        <v>60.2</v>
      </c>
      <c r="G5852">
        <v>0.58099999999999996</v>
      </c>
      <c r="H5852">
        <v>0.39300000000000002</v>
      </c>
      <c r="I5852">
        <f>Data[[#This Row],[nucleus_area_pct]]/Data[[#This Row],[cytoplasm_ratio]]</f>
        <v>153.18066157760813</v>
      </c>
      <c r="J5852">
        <v>0.751</v>
      </c>
      <c r="K5852">
        <v>0.38200000000000001</v>
      </c>
      <c r="L5852">
        <v>3.87</v>
      </c>
      <c r="M5852">
        <v>3.2</v>
      </c>
      <c r="N5852">
        <v>0.73299999999999998</v>
      </c>
      <c r="O5852">
        <v>442</v>
      </c>
      <c r="P5852">
        <v>65</v>
      </c>
      <c r="Q5852">
        <v>190</v>
      </c>
      <c r="R5852">
        <v>160</v>
      </c>
      <c r="S5852">
        <v>199</v>
      </c>
      <c r="T5852">
        <f>(Data[[#This Row],[mean_r]]/256)*100</f>
        <v>74.21875</v>
      </c>
      <c r="U5852">
        <f>(Data[[#This Row],[mean_g]]/256)*100</f>
        <v>62.5</v>
      </c>
      <c r="V5852">
        <f>(Data[[#This Row],[mean_b]]/256)*100</f>
        <v>77.734375</v>
      </c>
      <c r="W5852">
        <v>0.61</v>
      </c>
      <c r="X5852" t="s">
        <v>39</v>
      </c>
      <c r="Y5852" t="s">
        <v>45</v>
      </c>
      <c r="Z5852">
        <v>8241</v>
      </c>
      <c r="AA5852">
        <v>4.79</v>
      </c>
      <c r="AB5852">
        <v>14.8</v>
      </c>
      <c r="AC5852">
        <v>53.2</v>
      </c>
      <c r="AD5852">
        <v>114960</v>
      </c>
      <c r="AE5852">
        <v>83.6</v>
      </c>
      <c r="AF5852">
        <v>32</v>
      </c>
      <c r="AG5852" t="s">
        <v>64</v>
      </c>
      <c r="AH5852" t="s">
        <v>42</v>
      </c>
      <c r="AI5852" t="s">
        <v>43</v>
      </c>
      <c r="AJ5852">
        <v>100</v>
      </c>
      <c r="AK5852">
        <v>360</v>
      </c>
      <c r="AL5852">
        <v>3.6200000000000003E-2</v>
      </c>
      <c r="AM5852">
        <v>0.79349999999999998</v>
      </c>
      <c r="AN5852">
        <v>0.9052</v>
      </c>
      <c r="AO5852">
        <f>Data[[#This Row],[labeller_confidence_score]]-Data[[#This Row],[cytodiffusion_classification_confidence]]</f>
        <v>0.11170000000000002</v>
      </c>
    </row>
    <row r="5853" spans="1:41" x14ac:dyDescent="0.3">
      <c r="A5853" t="s">
        <v>5926</v>
      </c>
      <c r="B5853" t="s">
        <v>49</v>
      </c>
      <c r="C5853">
        <v>0</v>
      </c>
      <c r="D5853" t="s">
        <v>50</v>
      </c>
      <c r="E5853">
        <v>12.85</v>
      </c>
      <c r="F5853">
        <v>59.4</v>
      </c>
      <c r="G5853">
        <v>0.41099999999999998</v>
      </c>
      <c r="H5853">
        <v>0.39900000000000002</v>
      </c>
      <c r="I5853">
        <f>Data[[#This Row],[nucleus_area_pct]]/Data[[#This Row],[cytoplasm_ratio]]</f>
        <v>148.8721804511278</v>
      </c>
      <c r="J5853">
        <v>0.76600000000000001</v>
      </c>
      <c r="K5853">
        <v>0.378</v>
      </c>
      <c r="L5853">
        <v>2.86</v>
      </c>
      <c r="M5853">
        <v>4</v>
      </c>
      <c r="N5853">
        <v>0.91900000000000004</v>
      </c>
      <c r="O5853">
        <v>429</v>
      </c>
      <c r="P5853">
        <v>72</v>
      </c>
      <c r="Q5853">
        <v>222</v>
      </c>
      <c r="R5853">
        <v>132</v>
      </c>
      <c r="S5853">
        <v>185</v>
      </c>
      <c r="T5853">
        <f>(Data[[#This Row],[mean_r]]/256)*100</f>
        <v>86.71875</v>
      </c>
      <c r="U5853">
        <f>(Data[[#This Row],[mean_g]]/256)*100</f>
        <v>51.5625</v>
      </c>
      <c r="V5853">
        <f>(Data[[#This Row],[mean_b]]/256)*100</f>
        <v>72.265625</v>
      </c>
      <c r="W5853">
        <v>0.71899999999999997</v>
      </c>
      <c r="X5853" t="s">
        <v>51</v>
      </c>
      <c r="Y5853" t="s">
        <v>45</v>
      </c>
      <c r="Z5853">
        <v>5392</v>
      </c>
      <c r="AA5853">
        <v>5.5</v>
      </c>
      <c r="AB5853">
        <v>14</v>
      </c>
      <c r="AC5853">
        <v>52.6</v>
      </c>
      <c r="AD5853">
        <v>152244</v>
      </c>
      <c r="AE5853">
        <v>88.7</v>
      </c>
      <c r="AF5853">
        <v>32.700000000000003</v>
      </c>
      <c r="AG5853" t="s">
        <v>64</v>
      </c>
      <c r="AH5853" t="s">
        <v>42</v>
      </c>
      <c r="AI5853" t="s">
        <v>43</v>
      </c>
      <c r="AJ5853">
        <v>100</v>
      </c>
      <c r="AK5853">
        <v>256</v>
      </c>
      <c r="AL5853">
        <v>0</v>
      </c>
      <c r="AM5853">
        <v>0.91379999999999995</v>
      </c>
      <c r="AN5853">
        <v>0.94230000000000003</v>
      </c>
      <c r="AO5853">
        <f>Data[[#This Row],[labeller_confidence_score]]-Data[[#This Row],[cytodiffusion_classification_confidence]]</f>
        <v>2.8500000000000081E-2</v>
      </c>
    </row>
    <row r="5854" spans="1:41" x14ac:dyDescent="0.3">
      <c r="A5854" t="s">
        <v>5927</v>
      </c>
      <c r="B5854" t="s">
        <v>54</v>
      </c>
      <c r="C5854">
        <v>0</v>
      </c>
      <c r="D5854" t="s">
        <v>54</v>
      </c>
      <c r="E5854">
        <v>6.95</v>
      </c>
      <c r="F5854">
        <v>0</v>
      </c>
      <c r="G5854">
        <v>0</v>
      </c>
      <c r="H5854">
        <v>1</v>
      </c>
      <c r="I5854">
        <f>Data[[#This Row],[nucleus_area_pct]]/Data[[#This Row],[cytoplasm_ratio]]</f>
        <v>0</v>
      </c>
      <c r="J5854">
        <v>0.96399999999999997</v>
      </c>
      <c r="K5854">
        <v>0.12</v>
      </c>
      <c r="L5854">
        <v>0.64</v>
      </c>
      <c r="M5854">
        <v>1</v>
      </c>
      <c r="N5854">
        <v>0.96299999999999997</v>
      </c>
      <c r="O5854">
        <v>171</v>
      </c>
      <c r="P5854">
        <v>47</v>
      </c>
      <c r="Q5854">
        <v>237</v>
      </c>
      <c r="R5854">
        <v>130</v>
      </c>
      <c r="S5854">
        <v>132</v>
      </c>
      <c r="T5854">
        <f>(Data[[#This Row],[mean_r]]/256)*100</f>
        <v>92.578125</v>
      </c>
      <c r="U5854">
        <f>(Data[[#This Row],[mean_g]]/256)*100</f>
        <v>50.78125</v>
      </c>
      <c r="V5854">
        <f>(Data[[#This Row],[mean_b]]/256)*100</f>
        <v>51.5625</v>
      </c>
      <c r="W5854">
        <v>0.505</v>
      </c>
      <c r="X5854" t="s">
        <v>51</v>
      </c>
      <c r="Y5854" t="s">
        <v>40</v>
      </c>
      <c r="Z5854">
        <v>11625</v>
      </c>
      <c r="AA5854">
        <v>4.32</v>
      </c>
      <c r="AB5854">
        <v>14.8</v>
      </c>
      <c r="AC5854">
        <v>51</v>
      </c>
      <c r="AD5854">
        <v>349033</v>
      </c>
      <c r="AE5854">
        <v>84.6</v>
      </c>
      <c r="AF5854">
        <v>32.799999999999997</v>
      </c>
      <c r="AG5854" t="s">
        <v>64</v>
      </c>
      <c r="AH5854" t="s">
        <v>47</v>
      </c>
      <c r="AI5854" t="s">
        <v>52</v>
      </c>
      <c r="AJ5854">
        <v>60</v>
      </c>
      <c r="AK5854">
        <v>256</v>
      </c>
      <c r="AL5854">
        <v>7.6899999999999996E-2</v>
      </c>
      <c r="AM5854">
        <v>0.94689999999999996</v>
      </c>
      <c r="AN5854">
        <v>0.94089999999999996</v>
      </c>
      <c r="AO5854">
        <f>Data[[#This Row],[labeller_confidence_score]]-Data[[#This Row],[cytodiffusion_classification_confidence]]</f>
        <v>-6.0000000000000053E-3</v>
      </c>
    </row>
    <row r="5855" spans="1:41" x14ac:dyDescent="0.3">
      <c r="A5855" t="s">
        <v>5928</v>
      </c>
      <c r="B5855" t="s">
        <v>120</v>
      </c>
      <c r="C5855">
        <v>1</v>
      </c>
      <c r="D5855" t="s">
        <v>104</v>
      </c>
      <c r="E5855">
        <v>6.36</v>
      </c>
      <c r="F5855">
        <v>0</v>
      </c>
      <c r="G5855">
        <v>0</v>
      </c>
      <c r="H5855">
        <v>1</v>
      </c>
      <c r="I5855">
        <f>Data[[#This Row],[nucleus_area_pct]]/Data[[#This Row],[cytoplasm_ratio]]</f>
        <v>0</v>
      </c>
      <c r="J5855">
        <v>0.95699999999999996</v>
      </c>
      <c r="K5855">
        <v>0.115</v>
      </c>
      <c r="L5855">
        <v>0.85</v>
      </c>
      <c r="M5855">
        <v>1</v>
      </c>
      <c r="N5855">
        <v>0.98499999999999999</v>
      </c>
      <c r="O5855">
        <v>123</v>
      </c>
      <c r="P5855">
        <v>47</v>
      </c>
      <c r="Q5855">
        <v>230</v>
      </c>
      <c r="R5855">
        <v>137</v>
      </c>
      <c r="S5855">
        <v>148</v>
      </c>
      <c r="T5855">
        <f>(Data[[#This Row],[mean_r]]/256)*100</f>
        <v>89.84375</v>
      </c>
      <c r="U5855">
        <f>(Data[[#This Row],[mean_g]]/256)*100</f>
        <v>53.515625</v>
      </c>
      <c r="V5855">
        <f>(Data[[#This Row],[mean_b]]/256)*100</f>
        <v>57.8125</v>
      </c>
      <c r="W5855">
        <v>0.56299999999999994</v>
      </c>
      <c r="X5855" t="s">
        <v>39</v>
      </c>
      <c r="Y5855" t="s">
        <v>40</v>
      </c>
      <c r="Z5855">
        <v>6315</v>
      </c>
      <c r="AA5855">
        <v>4.33</v>
      </c>
      <c r="AB5855">
        <v>13.9</v>
      </c>
      <c r="AC5855">
        <v>40.6</v>
      </c>
      <c r="AD5855">
        <v>291431</v>
      </c>
      <c r="AE5855">
        <v>60</v>
      </c>
      <c r="AF5855">
        <v>33.200000000000003</v>
      </c>
      <c r="AG5855" t="s">
        <v>46</v>
      </c>
      <c r="AH5855" t="s">
        <v>68</v>
      </c>
      <c r="AI5855" t="s">
        <v>56</v>
      </c>
      <c r="AJ5855">
        <v>100</v>
      </c>
      <c r="AK5855">
        <v>360</v>
      </c>
      <c r="AL5855">
        <v>0.97370000000000001</v>
      </c>
      <c r="AM5855">
        <v>0.60060000000000002</v>
      </c>
      <c r="AN5855">
        <v>0.77710000000000001</v>
      </c>
      <c r="AO5855">
        <f>Data[[#This Row],[labeller_confidence_score]]-Data[[#This Row],[cytodiffusion_classification_confidence]]</f>
        <v>0.17649999999999999</v>
      </c>
    </row>
    <row r="5856" spans="1:41" x14ac:dyDescent="0.3">
      <c r="A5856" t="s">
        <v>5929</v>
      </c>
      <c r="B5856" t="s">
        <v>81</v>
      </c>
      <c r="C5856">
        <v>1</v>
      </c>
      <c r="D5856" t="s">
        <v>82</v>
      </c>
      <c r="E5856">
        <v>13.09</v>
      </c>
      <c r="F5856">
        <v>87.2</v>
      </c>
      <c r="G5856">
        <v>0.41799999999999998</v>
      </c>
      <c r="H5856">
        <v>7.0999999999999994E-2</v>
      </c>
      <c r="I5856">
        <f>Data[[#This Row],[nucleus_area_pct]]/Data[[#This Row],[cytoplasm_ratio]]</f>
        <v>1228.1690140845071</v>
      </c>
      <c r="J5856">
        <v>0.77500000000000002</v>
      </c>
      <c r="K5856">
        <v>0.156</v>
      </c>
      <c r="L5856">
        <v>0.75</v>
      </c>
      <c r="M5856">
        <v>1</v>
      </c>
      <c r="N5856">
        <v>0.876</v>
      </c>
      <c r="O5856">
        <v>784</v>
      </c>
      <c r="P5856">
        <v>84</v>
      </c>
      <c r="Q5856">
        <v>169</v>
      </c>
      <c r="R5856">
        <v>132</v>
      </c>
      <c r="S5856">
        <v>190</v>
      </c>
      <c r="T5856">
        <f>(Data[[#This Row],[mean_r]]/256)*100</f>
        <v>66.015625</v>
      </c>
      <c r="U5856">
        <f>(Data[[#This Row],[mean_g]]/256)*100</f>
        <v>51.5625</v>
      </c>
      <c r="V5856">
        <f>(Data[[#This Row],[mean_b]]/256)*100</f>
        <v>74.21875</v>
      </c>
      <c r="W5856">
        <v>0.79</v>
      </c>
      <c r="X5856" t="s">
        <v>39</v>
      </c>
      <c r="Y5856" t="s">
        <v>40</v>
      </c>
      <c r="Z5856">
        <v>8412</v>
      </c>
      <c r="AA5856">
        <v>4.8899999999999997</v>
      </c>
      <c r="AB5856">
        <v>10</v>
      </c>
      <c r="AC5856">
        <v>38.799999999999997</v>
      </c>
      <c r="AD5856">
        <v>132257</v>
      </c>
      <c r="AE5856">
        <v>89.9</v>
      </c>
      <c r="AF5856">
        <v>34.799999999999997</v>
      </c>
      <c r="AG5856" t="s">
        <v>41</v>
      </c>
      <c r="AH5856" t="s">
        <v>42</v>
      </c>
      <c r="AI5856" t="s">
        <v>43</v>
      </c>
      <c r="AJ5856">
        <v>60</v>
      </c>
      <c r="AK5856">
        <v>512</v>
      </c>
      <c r="AL5856">
        <v>0.89300000000000002</v>
      </c>
      <c r="AM5856">
        <v>0.98919999999999997</v>
      </c>
      <c r="AN5856">
        <v>0.72540000000000004</v>
      </c>
      <c r="AO5856">
        <f>Data[[#This Row],[labeller_confidence_score]]-Data[[#This Row],[cytodiffusion_classification_confidence]]</f>
        <v>-0.26379999999999992</v>
      </c>
    </row>
    <row r="5857" spans="1:41" x14ac:dyDescent="0.3">
      <c r="A5857" t="s">
        <v>5930</v>
      </c>
      <c r="B5857" t="s">
        <v>54</v>
      </c>
      <c r="C5857">
        <v>0</v>
      </c>
      <c r="D5857" t="s">
        <v>54</v>
      </c>
      <c r="E5857">
        <v>8.0299999999999994</v>
      </c>
      <c r="F5857">
        <v>0</v>
      </c>
      <c r="G5857">
        <v>0</v>
      </c>
      <c r="H5857">
        <v>1</v>
      </c>
      <c r="I5857">
        <f>Data[[#This Row],[nucleus_area_pct]]/Data[[#This Row],[cytoplasm_ratio]]</f>
        <v>0</v>
      </c>
      <c r="J5857">
        <v>0.94899999999999995</v>
      </c>
      <c r="K5857">
        <v>0.13</v>
      </c>
      <c r="L5857">
        <v>0.41</v>
      </c>
      <c r="M5857">
        <v>1</v>
      </c>
      <c r="N5857">
        <v>0.88400000000000001</v>
      </c>
      <c r="O5857">
        <v>178</v>
      </c>
      <c r="P5857">
        <v>48</v>
      </c>
      <c r="Q5857">
        <v>245</v>
      </c>
      <c r="R5857">
        <v>126</v>
      </c>
      <c r="S5857">
        <v>128</v>
      </c>
      <c r="T5857">
        <f>(Data[[#This Row],[mean_r]]/256)*100</f>
        <v>95.703125</v>
      </c>
      <c r="U5857">
        <f>(Data[[#This Row],[mean_g]]/256)*100</f>
        <v>49.21875</v>
      </c>
      <c r="V5857">
        <f>(Data[[#This Row],[mean_b]]/256)*100</f>
        <v>50</v>
      </c>
      <c r="W5857">
        <v>0.47199999999999998</v>
      </c>
      <c r="X5857" t="s">
        <v>51</v>
      </c>
      <c r="Y5857" t="s">
        <v>45</v>
      </c>
      <c r="Z5857">
        <v>5781</v>
      </c>
      <c r="AA5857">
        <v>4.78</v>
      </c>
      <c r="AB5857">
        <v>13.3</v>
      </c>
      <c r="AC5857">
        <v>45.1</v>
      </c>
      <c r="AD5857">
        <v>108395</v>
      </c>
      <c r="AE5857">
        <v>80</v>
      </c>
      <c r="AF5857">
        <v>36.5</v>
      </c>
      <c r="AG5857" t="s">
        <v>64</v>
      </c>
      <c r="AH5857" t="s">
        <v>42</v>
      </c>
      <c r="AI5857" t="s">
        <v>56</v>
      </c>
      <c r="AJ5857">
        <v>60</v>
      </c>
      <c r="AK5857">
        <v>360</v>
      </c>
      <c r="AL5857">
        <v>0.10539999999999999</v>
      </c>
      <c r="AM5857">
        <v>0.91959999999999997</v>
      </c>
      <c r="AN5857">
        <v>1</v>
      </c>
      <c r="AO5857">
        <f>Data[[#This Row],[labeller_confidence_score]]-Data[[#This Row],[cytodiffusion_classification_confidence]]</f>
        <v>8.0400000000000027E-2</v>
      </c>
    </row>
    <row r="5858" spans="1:41" x14ac:dyDescent="0.3">
      <c r="A5858" t="s">
        <v>5931</v>
      </c>
      <c r="B5858" t="s">
        <v>133</v>
      </c>
      <c r="C5858">
        <v>1</v>
      </c>
      <c r="D5858" t="s">
        <v>104</v>
      </c>
      <c r="E5858">
        <v>6.31</v>
      </c>
      <c r="F5858">
        <v>0</v>
      </c>
      <c r="G5858">
        <v>0</v>
      </c>
      <c r="H5858">
        <v>1</v>
      </c>
      <c r="I5858">
        <f>Data[[#This Row],[nucleus_area_pct]]/Data[[#This Row],[cytoplasm_ratio]]</f>
        <v>0</v>
      </c>
      <c r="J5858">
        <v>0.44700000000000001</v>
      </c>
      <c r="K5858">
        <v>0.84899999999999998</v>
      </c>
      <c r="L5858">
        <v>0.49</v>
      </c>
      <c r="M5858">
        <v>1</v>
      </c>
      <c r="N5858">
        <v>0.96199999999999997</v>
      </c>
      <c r="O5858">
        <v>215</v>
      </c>
      <c r="P5858">
        <v>40</v>
      </c>
      <c r="Q5858">
        <v>231</v>
      </c>
      <c r="R5858">
        <v>121</v>
      </c>
      <c r="S5858">
        <v>113</v>
      </c>
      <c r="T5858">
        <f>(Data[[#This Row],[mean_r]]/256)*100</f>
        <v>90.234375</v>
      </c>
      <c r="U5858">
        <f>(Data[[#This Row],[mean_g]]/256)*100</f>
        <v>47.265625</v>
      </c>
      <c r="V5858">
        <f>(Data[[#This Row],[mean_b]]/256)*100</f>
        <v>44.140625</v>
      </c>
      <c r="W5858">
        <v>0.46800000000000003</v>
      </c>
      <c r="X5858" t="s">
        <v>39</v>
      </c>
      <c r="Y5858" t="s">
        <v>45</v>
      </c>
      <c r="Z5858">
        <v>8889</v>
      </c>
      <c r="AA5858">
        <v>6.52</v>
      </c>
      <c r="AB5858">
        <v>16.3</v>
      </c>
      <c r="AC5858">
        <v>38.5</v>
      </c>
      <c r="AD5858">
        <v>219353</v>
      </c>
      <c r="AE5858">
        <v>91</v>
      </c>
      <c r="AF5858">
        <v>31.2</v>
      </c>
      <c r="AG5858" t="s">
        <v>46</v>
      </c>
      <c r="AH5858" t="s">
        <v>47</v>
      </c>
      <c r="AI5858" t="s">
        <v>56</v>
      </c>
      <c r="AJ5858">
        <v>60</v>
      </c>
      <c r="AK5858">
        <v>360</v>
      </c>
      <c r="AL5858">
        <v>0.90280000000000005</v>
      </c>
      <c r="AM5858">
        <v>0.75019999999999998</v>
      </c>
      <c r="AN5858">
        <v>0.74219999999999997</v>
      </c>
      <c r="AO5858">
        <f>Data[[#This Row],[labeller_confidence_score]]-Data[[#This Row],[cytodiffusion_classification_confidence]]</f>
        <v>-8.0000000000000071E-3</v>
      </c>
    </row>
    <row r="5859" spans="1:41" x14ac:dyDescent="0.3">
      <c r="A5859" t="s">
        <v>5932</v>
      </c>
      <c r="B5859" t="s">
        <v>62</v>
      </c>
      <c r="C5859">
        <v>0</v>
      </c>
      <c r="D5859" t="s">
        <v>50</v>
      </c>
      <c r="E5859">
        <v>8.58</v>
      </c>
      <c r="F5859">
        <v>81</v>
      </c>
      <c r="G5859">
        <v>0.79500000000000004</v>
      </c>
      <c r="H5859">
        <v>0.22500000000000001</v>
      </c>
      <c r="I5859">
        <f>Data[[#This Row],[nucleus_area_pct]]/Data[[#This Row],[cytoplasm_ratio]]</f>
        <v>360</v>
      </c>
      <c r="J5859">
        <v>0.93</v>
      </c>
      <c r="K5859">
        <v>0.24399999999999999</v>
      </c>
      <c r="L5859">
        <v>1.37</v>
      </c>
      <c r="M5859">
        <v>1</v>
      </c>
      <c r="N5859">
        <v>1</v>
      </c>
      <c r="O5859">
        <v>302</v>
      </c>
      <c r="P5859">
        <v>62</v>
      </c>
      <c r="Q5859">
        <v>221</v>
      </c>
      <c r="R5859">
        <v>156</v>
      </c>
      <c r="S5859">
        <v>187</v>
      </c>
      <c r="T5859">
        <f>(Data[[#This Row],[mean_r]]/256)*100</f>
        <v>86.328125</v>
      </c>
      <c r="U5859">
        <f>(Data[[#This Row],[mean_g]]/256)*100</f>
        <v>60.9375</v>
      </c>
      <c r="V5859">
        <f>(Data[[#This Row],[mean_b]]/256)*100</f>
        <v>73.046875</v>
      </c>
      <c r="W5859">
        <v>0.79800000000000004</v>
      </c>
      <c r="X5859" t="s">
        <v>51</v>
      </c>
      <c r="Y5859" t="s">
        <v>45</v>
      </c>
      <c r="Z5859">
        <v>10412</v>
      </c>
      <c r="AA5859">
        <v>5.36</v>
      </c>
      <c r="AB5859">
        <v>12.9</v>
      </c>
      <c r="AC5859">
        <v>38.799999999999997</v>
      </c>
      <c r="AD5859">
        <v>268368</v>
      </c>
      <c r="AE5859">
        <v>81.2</v>
      </c>
      <c r="AF5859">
        <v>35.299999999999997</v>
      </c>
      <c r="AG5859" t="s">
        <v>46</v>
      </c>
      <c r="AH5859" t="s">
        <v>68</v>
      </c>
      <c r="AI5859" t="s">
        <v>56</v>
      </c>
      <c r="AJ5859">
        <v>100</v>
      </c>
      <c r="AK5859">
        <v>512</v>
      </c>
      <c r="AL5859">
        <v>0.1167</v>
      </c>
      <c r="AM5859">
        <v>0.88729999999999998</v>
      </c>
      <c r="AN5859">
        <v>0.98809999999999998</v>
      </c>
      <c r="AO5859">
        <f>Data[[#This Row],[labeller_confidence_score]]-Data[[#This Row],[cytodiffusion_classification_confidence]]</f>
        <v>0.1008</v>
      </c>
    </row>
    <row r="5860" spans="1:41" x14ac:dyDescent="0.3">
      <c r="A5860" t="s">
        <v>5933</v>
      </c>
      <c r="B5860" t="s">
        <v>180</v>
      </c>
      <c r="C5860">
        <v>1</v>
      </c>
      <c r="D5860" t="s">
        <v>181</v>
      </c>
      <c r="E5860">
        <v>6.42</v>
      </c>
      <c r="F5860">
        <v>0</v>
      </c>
      <c r="G5860">
        <v>0</v>
      </c>
      <c r="H5860">
        <v>1</v>
      </c>
      <c r="I5860">
        <f>Data[[#This Row],[nucleus_area_pct]]/Data[[#This Row],[cytoplasm_ratio]]</f>
        <v>0</v>
      </c>
      <c r="J5860">
        <v>0.42499999999999999</v>
      </c>
      <c r="K5860">
        <v>0.90700000000000003</v>
      </c>
      <c r="L5860">
        <v>0.62</v>
      </c>
      <c r="M5860">
        <v>1</v>
      </c>
      <c r="N5860">
        <v>0.78700000000000003</v>
      </c>
      <c r="O5860">
        <v>192</v>
      </c>
      <c r="P5860">
        <v>68</v>
      </c>
      <c r="Q5860">
        <v>227</v>
      </c>
      <c r="R5860">
        <v>120</v>
      </c>
      <c r="S5860">
        <v>127</v>
      </c>
      <c r="T5860">
        <f>(Data[[#This Row],[mean_r]]/256)*100</f>
        <v>88.671875</v>
      </c>
      <c r="U5860">
        <f>(Data[[#This Row],[mean_g]]/256)*100</f>
        <v>46.875</v>
      </c>
      <c r="V5860">
        <f>(Data[[#This Row],[mean_b]]/256)*100</f>
        <v>49.609375</v>
      </c>
      <c r="W5860">
        <v>0.47499999999999998</v>
      </c>
      <c r="X5860" t="s">
        <v>39</v>
      </c>
      <c r="Y5860" t="s">
        <v>45</v>
      </c>
      <c r="Z5860">
        <v>7313</v>
      </c>
      <c r="AA5860">
        <v>4.18</v>
      </c>
      <c r="AB5860">
        <v>12.9</v>
      </c>
      <c r="AC5860">
        <v>36.700000000000003</v>
      </c>
      <c r="AD5860">
        <v>256105</v>
      </c>
      <c r="AE5860">
        <v>81.8</v>
      </c>
      <c r="AF5860">
        <v>33.4</v>
      </c>
      <c r="AG5860" t="s">
        <v>64</v>
      </c>
      <c r="AH5860" t="s">
        <v>47</v>
      </c>
      <c r="AI5860" t="s">
        <v>52</v>
      </c>
      <c r="AJ5860">
        <v>100</v>
      </c>
      <c r="AK5860">
        <v>360</v>
      </c>
      <c r="AL5860">
        <v>0.75309999999999999</v>
      </c>
      <c r="AM5860">
        <v>0.71540000000000004</v>
      </c>
      <c r="AN5860">
        <v>0.6532</v>
      </c>
      <c r="AO5860">
        <f>Data[[#This Row],[labeller_confidence_score]]-Data[[#This Row],[cytodiffusion_classification_confidence]]</f>
        <v>-6.2200000000000033E-2</v>
      </c>
    </row>
    <row r="5861" spans="1:41" x14ac:dyDescent="0.3">
      <c r="A5861" t="s">
        <v>5934</v>
      </c>
      <c r="B5861" t="s">
        <v>37</v>
      </c>
      <c r="C5861">
        <v>1</v>
      </c>
      <c r="D5861" t="s">
        <v>38</v>
      </c>
      <c r="E5861">
        <v>14.24</v>
      </c>
      <c r="F5861">
        <v>56.7</v>
      </c>
      <c r="G5861">
        <v>0.55700000000000005</v>
      </c>
      <c r="H5861">
        <v>0.33200000000000002</v>
      </c>
      <c r="I5861">
        <f>Data[[#This Row],[nucleus_area_pct]]/Data[[#This Row],[cytoplasm_ratio]]</f>
        <v>170.78313253012047</v>
      </c>
      <c r="J5861">
        <v>0.69499999999999995</v>
      </c>
      <c r="K5861">
        <v>0.35499999999999998</v>
      </c>
      <c r="L5861">
        <v>2.95</v>
      </c>
      <c r="M5861">
        <v>5.6</v>
      </c>
      <c r="N5861">
        <v>0.77200000000000002</v>
      </c>
      <c r="O5861">
        <v>534</v>
      </c>
      <c r="P5861">
        <v>76</v>
      </c>
      <c r="Q5861">
        <v>214</v>
      </c>
      <c r="R5861">
        <v>186</v>
      </c>
      <c r="S5861">
        <v>165</v>
      </c>
      <c r="T5861">
        <f>(Data[[#This Row],[mean_r]]/256)*100</f>
        <v>83.59375</v>
      </c>
      <c r="U5861">
        <f>(Data[[#This Row],[mean_g]]/256)*100</f>
        <v>72.65625</v>
      </c>
      <c r="V5861">
        <f>(Data[[#This Row],[mean_b]]/256)*100</f>
        <v>64.453125</v>
      </c>
      <c r="W5861">
        <v>0.67400000000000004</v>
      </c>
      <c r="X5861" t="s">
        <v>63</v>
      </c>
      <c r="Y5861" t="s">
        <v>40</v>
      </c>
      <c r="Z5861">
        <v>4510</v>
      </c>
      <c r="AA5861">
        <v>4.49</v>
      </c>
      <c r="AB5861">
        <v>16</v>
      </c>
      <c r="AC5861">
        <v>33.9</v>
      </c>
      <c r="AD5861">
        <v>211175</v>
      </c>
      <c r="AE5861">
        <v>80.900000000000006</v>
      </c>
      <c r="AF5861">
        <v>32.700000000000003</v>
      </c>
      <c r="AG5861" t="s">
        <v>46</v>
      </c>
      <c r="AH5861" t="s">
        <v>47</v>
      </c>
      <c r="AI5861" t="s">
        <v>43</v>
      </c>
      <c r="AJ5861">
        <v>60</v>
      </c>
      <c r="AK5861">
        <v>256</v>
      </c>
      <c r="AL5861">
        <v>0.92479999999999996</v>
      </c>
      <c r="AM5861">
        <v>0.72460000000000002</v>
      </c>
      <c r="AN5861">
        <v>0.66159999999999997</v>
      </c>
      <c r="AO5861">
        <f>Data[[#This Row],[labeller_confidence_score]]-Data[[#This Row],[cytodiffusion_classification_confidence]]</f>
        <v>-6.3000000000000056E-2</v>
      </c>
    </row>
    <row r="5862" spans="1:41" x14ac:dyDescent="0.3">
      <c r="A5862" t="s">
        <v>5935</v>
      </c>
      <c r="B5862" t="s">
        <v>87</v>
      </c>
      <c r="C5862">
        <v>0</v>
      </c>
      <c r="D5862" t="s">
        <v>50</v>
      </c>
      <c r="E5862">
        <v>12.04</v>
      </c>
      <c r="F5862">
        <v>45.6</v>
      </c>
      <c r="G5862">
        <v>0.54400000000000004</v>
      </c>
      <c r="H5862">
        <v>0.40699999999999997</v>
      </c>
      <c r="I5862">
        <f>Data[[#This Row],[nucleus_area_pct]]/Data[[#This Row],[cytoplasm_ratio]]</f>
        <v>112.03931203931205</v>
      </c>
      <c r="J5862">
        <v>0.73699999999999999</v>
      </c>
      <c r="K5862">
        <v>0.374</v>
      </c>
      <c r="L5862">
        <v>4.9400000000000004</v>
      </c>
      <c r="M5862">
        <v>2.2999999999999998</v>
      </c>
      <c r="N5862">
        <v>0.77100000000000002</v>
      </c>
      <c r="O5862">
        <v>486</v>
      </c>
      <c r="P5862">
        <v>67</v>
      </c>
      <c r="Q5862">
        <v>216</v>
      </c>
      <c r="R5862">
        <v>143</v>
      </c>
      <c r="S5862">
        <v>156</v>
      </c>
      <c r="T5862">
        <f>(Data[[#This Row],[mean_r]]/256)*100</f>
        <v>84.375</v>
      </c>
      <c r="U5862">
        <f>(Data[[#This Row],[mean_g]]/256)*100</f>
        <v>55.859375</v>
      </c>
      <c r="V5862">
        <f>(Data[[#This Row],[mean_b]]/256)*100</f>
        <v>60.9375</v>
      </c>
      <c r="W5862">
        <v>0.61</v>
      </c>
      <c r="X5862" t="s">
        <v>39</v>
      </c>
      <c r="Y5862" t="s">
        <v>40</v>
      </c>
      <c r="Z5862">
        <v>10389</v>
      </c>
      <c r="AA5862">
        <v>3.86</v>
      </c>
      <c r="AB5862">
        <v>18.3</v>
      </c>
      <c r="AC5862">
        <v>47.3</v>
      </c>
      <c r="AD5862">
        <v>121890</v>
      </c>
      <c r="AE5862">
        <v>91</v>
      </c>
      <c r="AF5862">
        <v>34.4</v>
      </c>
      <c r="AG5862" t="s">
        <v>46</v>
      </c>
      <c r="AH5862" t="s">
        <v>42</v>
      </c>
      <c r="AI5862" t="s">
        <v>56</v>
      </c>
      <c r="AJ5862">
        <v>60</v>
      </c>
      <c r="AK5862">
        <v>224</v>
      </c>
      <c r="AL5862">
        <v>0.1084</v>
      </c>
      <c r="AM5862">
        <v>0.95679999999999998</v>
      </c>
      <c r="AN5862">
        <v>0.92549999999999999</v>
      </c>
      <c r="AO5862">
        <f>Data[[#This Row],[labeller_confidence_score]]-Data[[#This Row],[cytodiffusion_classification_confidence]]</f>
        <v>-3.1299999999999994E-2</v>
      </c>
    </row>
    <row r="5863" spans="1:41" x14ac:dyDescent="0.3">
      <c r="A5863" t="s">
        <v>5936</v>
      </c>
      <c r="B5863" t="s">
        <v>58</v>
      </c>
      <c r="C5863">
        <v>1</v>
      </c>
      <c r="D5863" t="s">
        <v>38</v>
      </c>
      <c r="E5863">
        <v>14</v>
      </c>
      <c r="F5863">
        <v>65.099999999999994</v>
      </c>
      <c r="G5863">
        <v>0.66100000000000003</v>
      </c>
      <c r="H5863">
        <v>0.30599999999999999</v>
      </c>
      <c r="I5863">
        <f>Data[[#This Row],[nucleus_area_pct]]/Data[[#This Row],[cytoplasm_ratio]]</f>
        <v>212.74509803921566</v>
      </c>
      <c r="J5863">
        <v>0.71199999999999997</v>
      </c>
      <c r="K5863">
        <v>0.439</v>
      </c>
      <c r="L5863">
        <v>1.28</v>
      </c>
      <c r="M5863">
        <v>1.1000000000000001</v>
      </c>
      <c r="N5863">
        <v>0.78</v>
      </c>
      <c r="O5863">
        <v>577</v>
      </c>
      <c r="P5863">
        <v>114</v>
      </c>
      <c r="Q5863">
        <v>192</v>
      </c>
      <c r="R5863">
        <v>141</v>
      </c>
      <c r="S5863">
        <v>188</v>
      </c>
      <c r="T5863">
        <f>(Data[[#This Row],[mean_r]]/256)*100</f>
        <v>75</v>
      </c>
      <c r="U5863">
        <f>(Data[[#This Row],[mean_g]]/256)*100</f>
        <v>55.078125</v>
      </c>
      <c r="V5863">
        <f>(Data[[#This Row],[mean_b]]/256)*100</f>
        <v>73.4375</v>
      </c>
      <c r="W5863">
        <v>0.748</v>
      </c>
      <c r="X5863" t="s">
        <v>63</v>
      </c>
      <c r="Y5863" t="s">
        <v>45</v>
      </c>
      <c r="Z5863">
        <v>8214</v>
      </c>
      <c r="AA5863">
        <v>3.23</v>
      </c>
      <c r="AB5863">
        <v>12.7</v>
      </c>
      <c r="AC5863">
        <v>43.6</v>
      </c>
      <c r="AD5863">
        <v>121109</v>
      </c>
      <c r="AE5863">
        <v>94</v>
      </c>
      <c r="AF5863">
        <v>34.5</v>
      </c>
      <c r="AG5863" t="s">
        <v>41</v>
      </c>
      <c r="AH5863" t="s">
        <v>42</v>
      </c>
      <c r="AI5863" t="s">
        <v>56</v>
      </c>
      <c r="AJ5863">
        <v>60</v>
      </c>
      <c r="AK5863">
        <v>360</v>
      </c>
      <c r="AL5863">
        <v>0.89810000000000001</v>
      </c>
      <c r="AM5863">
        <v>0.53839999999999999</v>
      </c>
      <c r="AN5863">
        <v>0.64959999999999996</v>
      </c>
      <c r="AO5863">
        <f>Data[[#This Row],[labeller_confidence_score]]-Data[[#This Row],[cytodiffusion_classification_confidence]]</f>
        <v>0.11119999999999997</v>
      </c>
    </row>
    <row r="5864" spans="1:41" x14ac:dyDescent="0.3">
      <c r="A5864" t="s">
        <v>5937</v>
      </c>
      <c r="B5864" t="s">
        <v>87</v>
      </c>
      <c r="C5864">
        <v>0</v>
      </c>
      <c r="D5864" t="s">
        <v>50</v>
      </c>
      <c r="E5864">
        <v>14.5</v>
      </c>
      <c r="F5864">
        <v>47.3</v>
      </c>
      <c r="G5864">
        <v>0.59199999999999997</v>
      </c>
      <c r="H5864">
        <v>0.41</v>
      </c>
      <c r="I5864">
        <f>Data[[#This Row],[nucleus_area_pct]]/Data[[#This Row],[cytoplasm_ratio]]</f>
        <v>115.36585365853658</v>
      </c>
      <c r="J5864">
        <v>0.78200000000000003</v>
      </c>
      <c r="K5864">
        <v>0.38800000000000001</v>
      </c>
      <c r="L5864">
        <v>4.76</v>
      </c>
      <c r="M5864">
        <v>1.8</v>
      </c>
      <c r="N5864">
        <v>0.80600000000000005</v>
      </c>
      <c r="O5864">
        <v>440</v>
      </c>
      <c r="P5864">
        <v>54</v>
      </c>
      <c r="Q5864">
        <v>236</v>
      </c>
      <c r="R5864">
        <v>163</v>
      </c>
      <c r="S5864">
        <v>138</v>
      </c>
      <c r="T5864">
        <f>(Data[[#This Row],[mean_r]]/256)*100</f>
        <v>92.1875</v>
      </c>
      <c r="U5864">
        <f>(Data[[#This Row],[mean_g]]/256)*100</f>
        <v>63.671875</v>
      </c>
      <c r="V5864">
        <f>(Data[[#This Row],[mean_b]]/256)*100</f>
        <v>53.90625</v>
      </c>
      <c r="W5864">
        <v>0.57499999999999996</v>
      </c>
      <c r="X5864" t="s">
        <v>39</v>
      </c>
      <c r="Y5864" t="s">
        <v>40</v>
      </c>
      <c r="Z5864">
        <v>10313</v>
      </c>
      <c r="AA5864">
        <v>6.17</v>
      </c>
      <c r="AB5864">
        <v>6.5</v>
      </c>
      <c r="AC5864">
        <v>45</v>
      </c>
      <c r="AD5864">
        <v>201727</v>
      </c>
      <c r="AE5864">
        <v>88.5</v>
      </c>
      <c r="AF5864">
        <v>29.3</v>
      </c>
      <c r="AG5864" t="s">
        <v>46</v>
      </c>
      <c r="AH5864" t="s">
        <v>68</v>
      </c>
      <c r="AI5864" t="s">
        <v>43</v>
      </c>
      <c r="AJ5864">
        <v>100</v>
      </c>
      <c r="AK5864">
        <v>512</v>
      </c>
      <c r="AL5864">
        <v>9.6799999999999997E-2</v>
      </c>
      <c r="AM5864">
        <v>0.89080000000000004</v>
      </c>
      <c r="AN5864">
        <v>0.84499999999999997</v>
      </c>
      <c r="AO5864">
        <f>Data[[#This Row],[labeller_confidence_score]]-Data[[#This Row],[cytodiffusion_classification_confidence]]</f>
        <v>-4.5800000000000063E-2</v>
      </c>
    </row>
    <row r="5865" spans="1:41" x14ac:dyDescent="0.3">
      <c r="A5865" t="s">
        <v>5938</v>
      </c>
      <c r="B5865" t="s">
        <v>49</v>
      </c>
      <c r="C5865">
        <v>0</v>
      </c>
      <c r="D5865" t="s">
        <v>50</v>
      </c>
      <c r="E5865">
        <v>10.72</v>
      </c>
      <c r="F5865">
        <v>56.4</v>
      </c>
      <c r="G5865">
        <v>0.41599999999999998</v>
      </c>
      <c r="H5865">
        <v>0.45800000000000002</v>
      </c>
      <c r="I5865">
        <f>Data[[#This Row],[nucleus_area_pct]]/Data[[#This Row],[cytoplasm_ratio]]</f>
        <v>123.14410480349345</v>
      </c>
      <c r="J5865">
        <v>0.81599999999999995</v>
      </c>
      <c r="K5865">
        <v>0.27500000000000002</v>
      </c>
      <c r="L5865">
        <v>2.99</v>
      </c>
      <c r="M5865">
        <v>3.5</v>
      </c>
      <c r="N5865">
        <v>0.83199999999999996</v>
      </c>
      <c r="O5865">
        <v>406</v>
      </c>
      <c r="P5865">
        <v>62</v>
      </c>
      <c r="Q5865">
        <v>209</v>
      </c>
      <c r="R5865">
        <v>135</v>
      </c>
      <c r="S5865">
        <v>181</v>
      </c>
      <c r="T5865">
        <f>(Data[[#This Row],[mean_r]]/256)*100</f>
        <v>81.640625</v>
      </c>
      <c r="U5865">
        <f>(Data[[#This Row],[mean_g]]/256)*100</f>
        <v>52.734375</v>
      </c>
      <c r="V5865">
        <f>(Data[[#This Row],[mean_b]]/256)*100</f>
        <v>70.703125</v>
      </c>
      <c r="W5865">
        <v>0.61899999999999999</v>
      </c>
      <c r="X5865" t="s">
        <v>39</v>
      </c>
      <c r="Y5865" t="s">
        <v>45</v>
      </c>
      <c r="Z5865">
        <v>6664</v>
      </c>
      <c r="AA5865">
        <v>4.8899999999999997</v>
      </c>
      <c r="AB5865">
        <v>12.3</v>
      </c>
      <c r="AC5865">
        <v>28.2</v>
      </c>
      <c r="AD5865">
        <v>280068</v>
      </c>
      <c r="AE5865">
        <v>91.4</v>
      </c>
      <c r="AF5865">
        <v>35.200000000000003</v>
      </c>
      <c r="AG5865" t="s">
        <v>41</v>
      </c>
      <c r="AH5865" t="s">
        <v>47</v>
      </c>
      <c r="AI5865" t="s">
        <v>52</v>
      </c>
      <c r="AJ5865">
        <v>100</v>
      </c>
      <c r="AK5865">
        <v>256</v>
      </c>
      <c r="AL5865">
        <v>0.1014</v>
      </c>
      <c r="AM5865">
        <v>0.90229999999999999</v>
      </c>
      <c r="AN5865">
        <v>0.96350000000000002</v>
      </c>
      <c r="AO5865">
        <f>Data[[#This Row],[labeller_confidence_score]]-Data[[#This Row],[cytodiffusion_classification_confidence]]</f>
        <v>6.1200000000000032E-2</v>
      </c>
    </row>
    <row r="5866" spans="1:41" x14ac:dyDescent="0.3">
      <c r="A5866" t="s">
        <v>5939</v>
      </c>
      <c r="B5866" t="s">
        <v>62</v>
      </c>
      <c r="C5866">
        <v>0</v>
      </c>
      <c r="D5866" t="s">
        <v>50</v>
      </c>
      <c r="E5866">
        <v>9.3000000000000007</v>
      </c>
      <c r="F5866">
        <v>83.2</v>
      </c>
      <c r="G5866">
        <v>0.76700000000000002</v>
      </c>
      <c r="H5866">
        <v>0.14799999999999999</v>
      </c>
      <c r="I5866">
        <f>Data[[#This Row],[nucleus_area_pct]]/Data[[#This Row],[cytoplasm_ratio]]</f>
        <v>562.16216216216219</v>
      </c>
      <c r="J5866">
        <v>0.88700000000000001</v>
      </c>
      <c r="K5866">
        <v>0.25600000000000001</v>
      </c>
      <c r="L5866">
        <v>1.58</v>
      </c>
      <c r="M5866">
        <v>1.1000000000000001</v>
      </c>
      <c r="N5866">
        <v>0.86</v>
      </c>
      <c r="O5866">
        <v>274</v>
      </c>
      <c r="P5866">
        <v>61</v>
      </c>
      <c r="Q5866">
        <v>189</v>
      </c>
      <c r="R5866">
        <v>150</v>
      </c>
      <c r="S5866">
        <v>203</v>
      </c>
      <c r="T5866">
        <f>(Data[[#This Row],[mean_r]]/256)*100</f>
        <v>73.828125</v>
      </c>
      <c r="U5866">
        <f>(Data[[#This Row],[mean_g]]/256)*100</f>
        <v>58.59375</v>
      </c>
      <c r="V5866">
        <f>(Data[[#This Row],[mean_b]]/256)*100</f>
        <v>79.296875</v>
      </c>
      <c r="W5866">
        <v>0.73499999999999999</v>
      </c>
      <c r="X5866" t="s">
        <v>51</v>
      </c>
      <c r="Y5866" t="s">
        <v>45</v>
      </c>
      <c r="Z5866">
        <v>7004</v>
      </c>
      <c r="AA5866">
        <v>4.97</v>
      </c>
      <c r="AB5866">
        <v>14.4</v>
      </c>
      <c r="AC5866">
        <v>42.5</v>
      </c>
      <c r="AD5866">
        <v>316303</v>
      </c>
      <c r="AE5866">
        <v>83</v>
      </c>
      <c r="AF5866">
        <v>34.9</v>
      </c>
      <c r="AG5866" t="s">
        <v>46</v>
      </c>
      <c r="AH5866" t="s">
        <v>47</v>
      </c>
      <c r="AI5866" t="s">
        <v>43</v>
      </c>
      <c r="AJ5866">
        <v>100</v>
      </c>
      <c r="AK5866">
        <v>512</v>
      </c>
      <c r="AL5866">
        <v>0.1222</v>
      </c>
      <c r="AM5866">
        <v>0.97770000000000001</v>
      </c>
      <c r="AN5866">
        <v>0.9738</v>
      </c>
      <c r="AO5866">
        <f>Data[[#This Row],[labeller_confidence_score]]-Data[[#This Row],[cytodiffusion_classification_confidence]]</f>
        <v>-3.9000000000000146E-3</v>
      </c>
    </row>
    <row r="5867" spans="1:41" x14ac:dyDescent="0.3">
      <c r="A5867" t="s">
        <v>5940</v>
      </c>
      <c r="B5867" t="s">
        <v>49</v>
      </c>
      <c r="C5867">
        <v>0</v>
      </c>
      <c r="D5867" t="s">
        <v>50</v>
      </c>
      <c r="E5867">
        <v>12.64</v>
      </c>
      <c r="F5867">
        <v>49.6</v>
      </c>
      <c r="G5867">
        <v>0.55900000000000005</v>
      </c>
      <c r="H5867">
        <v>0.44800000000000001</v>
      </c>
      <c r="I5867">
        <f>Data[[#This Row],[nucleus_area_pct]]/Data[[#This Row],[cytoplasm_ratio]]</f>
        <v>110.71428571428571</v>
      </c>
      <c r="J5867">
        <v>0.79900000000000004</v>
      </c>
      <c r="K5867">
        <v>0.38900000000000001</v>
      </c>
      <c r="L5867">
        <v>3.39</v>
      </c>
      <c r="M5867">
        <v>3.3</v>
      </c>
      <c r="N5867">
        <v>0.82299999999999995</v>
      </c>
      <c r="O5867">
        <v>358</v>
      </c>
      <c r="P5867">
        <v>69</v>
      </c>
      <c r="Q5867">
        <v>230</v>
      </c>
      <c r="R5867">
        <v>164</v>
      </c>
      <c r="S5867">
        <v>184</v>
      </c>
      <c r="T5867">
        <f>(Data[[#This Row],[mean_r]]/256)*100</f>
        <v>89.84375</v>
      </c>
      <c r="U5867">
        <f>(Data[[#This Row],[mean_g]]/256)*100</f>
        <v>64.0625</v>
      </c>
      <c r="V5867">
        <f>(Data[[#This Row],[mean_b]]/256)*100</f>
        <v>71.875</v>
      </c>
      <c r="W5867">
        <v>0.78300000000000003</v>
      </c>
      <c r="X5867" t="s">
        <v>63</v>
      </c>
      <c r="Y5867" t="s">
        <v>45</v>
      </c>
      <c r="Z5867">
        <v>3597</v>
      </c>
      <c r="AA5867">
        <v>5.56</v>
      </c>
      <c r="AB5867">
        <v>13.3</v>
      </c>
      <c r="AC5867">
        <v>43.2</v>
      </c>
      <c r="AD5867">
        <v>232132</v>
      </c>
      <c r="AE5867">
        <v>77.8</v>
      </c>
      <c r="AF5867">
        <v>32.4</v>
      </c>
      <c r="AG5867" t="s">
        <v>64</v>
      </c>
      <c r="AH5867" t="s">
        <v>68</v>
      </c>
      <c r="AI5867" t="s">
        <v>56</v>
      </c>
      <c r="AJ5867">
        <v>100</v>
      </c>
      <c r="AK5867">
        <v>224</v>
      </c>
      <c r="AL5867">
        <v>0.1133</v>
      </c>
      <c r="AM5867">
        <v>0.88539999999999996</v>
      </c>
      <c r="AN5867">
        <v>1</v>
      </c>
      <c r="AO5867">
        <f>Data[[#This Row],[labeller_confidence_score]]-Data[[#This Row],[cytodiffusion_classification_confidence]]</f>
        <v>0.11460000000000004</v>
      </c>
    </row>
    <row r="5868" spans="1:41" x14ac:dyDescent="0.3">
      <c r="A5868" t="s">
        <v>5941</v>
      </c>
      <c r="B5868" t="s">
        <v>54</v>
      </c>
      <c r="C5868">
        <v>0</v>
      </c>
      <c r="D5868" t="s">
        <v>54</v>
      </c>
      <c r="E5868">
        <v>7.49</v>
      </c>
      <c r="F5868">
        <v>0</v>
      </c>
      <c r="G5868">
        <v>0</v>
      </c>
      <c r="H5868">
        <v>1</v>
      </c>
      <c r="I5868">
        <f>Data[[#This Row],[nucleus_area_pct]]/Data[[#This Row],[cytoplasm_ratio]]</f>
        <v>0</v>
      </c>
      <c r="J5868">
        <v>0.86499999999999999</v>
      </c>
      <c r="K5868">
        <v>0.19800000000000001</v>
      </c>
      <c r="L5868">
        <v>0.48</v>
      </c>
      <c r="M5868">
        <v>1</v>
      </c>
      <c r="N5868">
        <v>0.93400000000000005</v>
      </c>
      <c r="O5868">
        <v>190</v>
      </c>
      <c r="P5868">
        <v>42</v>
      </c>
      <c r="Q5868">
        <v>235</v>
      </c>
      <c r="R5868">
        <v>125</v>
      </c>
      <c r="S5868">
        <v>131</v>
      </c>
      <c r="T5868">
        <f>(Data[[#This Row],[mean_r]]/256)*100</f>
        <v>91.796875</v>
      </c>
      <c r="U5868">
        <f>(Data[[#This Row],[mean_g]]/256)*100</f>
        <v>48.828125</v>
      </c>
      <c r="V5868">
        <f>(Data[[#This Row],[mean_b]]/256)*100</f>
        <v>51.171875</v>
      </c>
      <c r="W5868">
        <v>0.51200000000000001</v>
      </c>
      <c r="X5868" t="s">
        <v>63</v>
      </c>
      <c r="Y5868" t="s">
        <v>45</v>
      </c>
      <c r="Z5868">
        <v>7657</v>
      </c>
      <c r="AA5868">
        <v>4.67</v>
      </c>
      <c r="AB5868">
        <v>15.1</v>
      </c>
      <c r="AC5868">
        <v>42.6</v>
      </c>
      <c r="AD5868">
        <v>312978</v>
      </c>
      <c r="AE5868">
        <v>72.099999999999994</v>
      </c>
      <c r="AF5868">
        <v>31.5</v>
      </c>
      <c r="AG5868" t="s">
        <v>46</v>
      </c>
      <c r="AH5868" t="s">
        <v>47</v>
      </c>
      <c r="AI5868" t="s">
        <v>52</v>
      </c>
      <c r="AJ5868">
        <v>60</v>
      </c>
      <c r="AK5868">
        <v>256</v>
      </c>
      <c r="AL5868">
        <v>8.3999999999999995E-3</v>
      </c>
      <c r="AM5868">
        <v>1</v>
      </c>
      <c r="AN5868">
        <v>1</v>
      </c>
      <c r="AO5868">
        <f>Data[[#This Row],[labeller_confidence_score]]-Data[[#This Row],[cytodiffusion_classification_confidence]]</f>
        <v>0</v>
      </c>
    </row>
    <row r="5869" spans="1:41" x14ac:dyDescent="0.3">
      <c r="A5869" t="s">
        <v>5942</v>
      </c>
      <c r="B5869" t="s">
        <v>54</v>
      </c>
      <c r="C5869">
        <v>0</v>
      </c>
      <c r="D5869" t="s">
        <v>54</v>
      </c>
      <c r="E5869">
        <v>7.74</v>
      </c>
      <c r="F5869">
        <v>0</v>
      </c>
      <c r="G5869">
        <v>0</v>
      </c>
      <c r="H5869">
        <v>1</v>
      </c>
      <c r="I5869">
        <f>Data[[#This Row],[nucleus_area_pct]]/Data[[#This Row],[cytoplasm_ratio]]</f>
        <v>0</v>
      </c>
      <c r="J5869">
        <v>0.80400000000000005</v>
      </c>
      <c r="K5869">
        <v>0.217</v>
      </c>
      <c r="L5869">
        <v>0.51</v>
      </c>
      <c r="M5869">
        <v>1</v>
      </c>
      <c r="N5869">
        <v>0.96199999999999997</v>
      </c>
      <c r="O5869">
        <v>159</v>
      </c>
      <c r="P5869">
        <v>58</v>
      </c>
      <c r="Q5869">
        <v>240</v>
      </c>
      <c r="R5869">
        <v>124</v>
      </c>
      <c r="S5869">
        <v>110</v>
      </c>
      <c r="T5869">
        <f>(Data[[#This Row],[mean_r]]/256)*100</f>
        <v>93.75</v>
      </c>
      <c r="U5869">
        <f>(Data[[#This Row],[mean_g]]/256)*100</f>
        <v>48.4375</v>
      </c>
      <c r="V5869">
        <f>(Data[[#This Row],[mean_b]]/256)*100</f>
        <v>42.96875</v>
      </c>
      <c r="W5869">
        <v>0.46899999999999997</v>
      </c>
      <c r="X5869" t="s">
        <v>51</v>
      </c>
      <c r="Y5869" t="s">
        <v>45</v>
      </c>
      <c r="Z5869">
        <v>10577</v>
      </c>
      <c r="AA5869">
        <v>5.51</v>
      </c>
      <c r="AB5869">
        <v>13.9</v>
      </c>
      <c r="AC5869">
        <v>36.1</v>
      </c>
      <c r="AD5869">
        <v>221580</v>
      </c>
      <c r="AE5869">
        <v>72.7</v>
      </c>
      <c r="AF5869">
        <v>32.1</v>
      </c>
      <c r="AG5869" t="s">
        <v>46</v>
      </c>
      <c r="AH5869" t="s">
        <v>47</v>
      </c>
      <c r="AI5869" t="s">
        <v>52</v>
      </c>
      <c r="AJ5869">
        <v>100</v>
      </c>
      <c r="AK5869">
        <v>256</v>
      </c>
      <c r="AL5869">
        <v>0.1042</v>
      </c>
      <c r="AM5869">
        <v>0.93240000000000001</v>
      </c>
      <c r="AN5869">
        <v>0.93589999999999995</v>
      </c>
      <c r="AO5869">
        <f>Data[[#This Row],[labeller_confidence_score]]-Data[[#This Row],[cytodiffusion_classification_confidence]]</f>
        <v>3.4999999999999476E-3</v>
      </c>
    </row>
    <row r="5870" spans="1:41" x14ac:dyDescent="0.3">
      <c r="A5870" t="s">
        <v>5943</v>
      </c>
      <c r="B5870" t="s">
        <v>54</v>
      </c>
      <c r="C5870">
        <v>0</v>
      </c>
      <c r="D5870" t="s">
        <v>54</v>
      </c>
      <c r="E5870">
        <v>6.71</v>
      </c>
      <c r="F5870">
        <v>0</v>
      </c>
      <c r="G5870">
        <v>0</v>
      </c>
      <c r="H5870">
        <v>1</v>
      </c>
      <c r="I5870">
        <f>Data[[#This Row],[nucleus_area_pct]]/Data[[#This Row],[cytoplasm_ratio]]</f>
        <v>0</v>
      </c>
      <c r="J5870">
        <v>0.93100000000000005</v>
      </c>
      <c r="K5870">
        <v>0.17</v>
      </c>
      <c r="L5870">
        <v>0.13</v>
      </c>
      <c r="M5870">
        <v>1</v>
      </c>
      <c r="N5870">
        <v>0.99199999999999999</v>
      </c>
      <c r="O5870">
        <v>157</v>
      </c>
      <c r="P5870">
        <v>49</v>
      </c>
      <c r="Q5870">
        <v>244</v>
      </c>
      <c r="R5870">
        <v>116</v>
      </c>
      <c r="S5870">
        <v>108</v>
      </c>
      <c r="T5870">
        <f>(Data[[#This Row],[mean_r]]/256)*100</f>
        <v>95.3125</v>
      </c>
      <c r="U5870">
        <f>(Data[[#This Row],[mean_g]]/256)*100</f>
        <v>45.3125</v>
      </c>
      <c r="V5870">
        <f>(Data[[#This Row],[mean_b]]/256)*100</f>
        <v>42.1875</v>
      </c>
      <c r="W5870">
        <v>0.48799999999999999</v>
      </c>
      <c r="X5870" t="s">
        <v>63</v>
      </c>
      <c r="Y5870" t="s">
        <v>40</v>
      </c>
      <c r="Z5870">
        <v>7222</v>
      </c>
      <c r="AA5870">
        <v>5.26</v>
      </c>
      <c r="AB5870">
        <v>15.2</v>
      </c>
      <c r="AC5870">
        <v>33.700000000000003</v>
      </c>
      <c r="AD5870">
        <v>154387</v>
      </c>
      <c r="AE5870">
        <v>79.2</v>
      </c>
      <c r="AF5870">
        <v>33.299999999999997</v>
      </c>
      <c r="AG5870" t="s">
        <v>64</v>
      </c>
      <c r="AH5870" t="s">
        <v>47</v>
      </c>
      <c r="AI5870" t="s">
        <v>56</v>
      </c>
      <c r="AJ5870">
        <v>60</v>
      </c>
      <c r="AK5870">
        <v>512</v>
      </c>
      <c r="AL5870">
        <v>6.1999999999999998E-3</v>
      </c>
      <c r="AM5870">
        <v>0.86470000000000002</v>
      </c>
      <c r="AN5870">
        <v>0.87390000000000001</v>
      </c>
      <c r="AO5870">
        <f>Data[[#This Row],[labeller_confidence_score]]-Data[[#This Row],[cytodiffusion_classification_confidence]]</f>
        <v>9.199999999999986E-3</v>
      </c>
    </row>
    <row r="5871" spans="1:41" x14ac:dyDescent="0.3">
      <c r="A5871" t="s">
        <v>5944</v>
      </c>
      <c r="B5871" t="s">
        <v>58</v>
      </c>
      <c r="C5871">
        <v>1</v>
      </c>
      <c r="D5871" t="s">
        <v>38</v>
      </c>
      <c r="E5871">
        <v>13.91</v>
      </c>
      <c r="F5871">
        <v>71.900000000000006</v>
      </c>
      <c r="G5871">
        <v>0.53600000000000003</v>
      </c>
      <c r="H5871">
        <v>0.27400000000000002</v>
      </c>
      <c r="I5871">
        <f>Data[[#This Row],[nucleus_area_pct]]/Data[[#This Row],[cytoplasm_ratio]]</f>
        <v>262.40875912408757</v>
      </c>
      <c r="J5871">
        <v>0.93799999999999994</v>
      </c>
      <c r="K5871">
        <v>0.19500000000000001</v>
      </c>
      <c r="L5871">
        <v>1.73</v>
      </c>
      <c r="M5871">
        <v>1.1000000000000001</v>
      </c>
      <c r="N5871">
        <v>0.83099999999999996</v>
      </c>
      <c r="O5871">
        <v>557</v>
      </c>
      <c r="P5871">
        <v>95</v>
      </c>
      <c r="Q5871">
        <v>189</v>
      </c>
      <c r="R5871">
        <v>115</v>
      </c>
      <c r="S5871">
        <v>198</v>
      </c>
      <c r="T5871">
        <f>(Data[[#This Row],[mean_r]]/256)*100</f>
        <v>73.828125</v>
      </c>
      <c r="U5871">
        <f>(Data[[#This Row],[mean_g]]/256)*100</f>
        <v>44.921875</v>
      </c>
      <c r="V5871">
        <f>(Data[[#This Row],[mean_b]]/256)*100</f>
        <v>77.34375</v>
      </c>
      <c r="W5871">
        <v>0.68500000000000005</v>
      </c>
      <c r="X5871" t="s">
        <v>51</v>
      </c>
      <c r="Y5871" t="s">
        <v>40</v>
      </c>
      <c r="Z5871">
        <v>7558</v>
      </c>
      <c r="AA5871">
        <v>6.58</v>
      </c>
      <c r="AB5871">
        <v>17.600000000000001</v>
      </c>
      <c r="AC5871">
        <v>42.9</v>
      </c>
      <c r="AD5871">
        <v>258346</v>
      </c>
      <c r="AE5871">
        <v>100.8</v>
      </c>
      <c r="AF5871">
        <v>34.5</v>
      </c>
      <c r="AG5871" t="s">
        <v>46</v>
      </c>
      <c r="AH5871" t="s">
        <v>42</v>
      </c>
      <c r="AI5871" t="s">
        <v>52</v>
      </c>
      <c r="AJ5871">
        <v>100</v>
      </c>
      <c r="AK5871">
        <v>512</v>
      </c>
      <c r="AL5871">
        <v>0.70109999999999995</v>
      </c>
      <c r="AM5871">
        <v>0.86939999999999995</v>
      </c>
      <c r="AN5871">
        <v>0.72899999999999998</v>
      </c>
      <c r="AO5871">
        <f>Data[[#This Row],[labeller_confidence_score]]-Data[[#This Row],[cytodiffusion_classification_confidence]]</f>
        <v>-0.14039999999999997</v>
      </c>
    </row>
    <row r="5872" spans="1:41" x14ac:dyDescent="0.3">
      <c r="A5872" t="s">
        <v>5945</v>
      </c>
      <c r="B5872" t="s">
        <v>106</v>
      </c>
      <c r="C5872">
        <v>1</v>
      </c>
      <c r="D5872" t="s">
        <v>82</v>
      </c>
      <c r="E5872">
        <v>14.35</v>
      </c>
      <c r="F5872">
        <v>93.6</v>
      </c>
      <c r="G5872">
        <v>0.45900000000000002</v>
      </c>
      <c r="H5872">
        <v>0.25800000000000001</v>
      </c>
      <c r="I5872">
        <f>Data[[#This Row],[nucleus_area_pct]]/Data[[#This Row],[cytoplasm_ratio]]</f>
        <v>362.7906976744186</v>
      </c>
      <c r="J5872">
        <v>0.81899999999999995</v>
      </c>
      <c r="K5872">
        <v>0.114</v>
      </c>
      <c r="L5872">
        <v>0.43</v>
      </c>
      <c r="M5872">
        <v>1</v>
      </c>
      <c r="N5872">
        <v>0.92700000000000005</v>
      </c>
      <c r="O5872">
        <v>769</v>
      </c>
      <c r="P5872">
        <v>85</v>
      </c>
      <c r="Q5872">
        <v>160</v>
      </c>
      <c r="R5872">
        <v>149</v>
      </c>
      <c r="S5872">
        <v>191</v>
      </c>
      <c r="T5872">
        <f>(Data[[#This Row],[mean_r]]/256)*100</f>
        <v>62.5</v>
      </c>
      <c r="U5872">
        <f>(Data[[#This Row],[mean_g]]/256)*100</f>
        <v>58.203125</v>
      </c>
      <c r="V5872">
        <f>(Data[[#This Row],[mean_b]]/256)*100</f>
        <v>74.609375</v>
      </c>
      <c r="W5872">
        <v>0.61899999999999999</v>
      </c>
      <c r="X5872" t="s">
        <v>51</v>
      </c>
      <c r="Y5872" t="s">
        <v>45</v>
      </c>
      <c r="Z5872">
        <v>9079</v>
      </c>
      <c r="AA5872">
        <v>5.34</v>
      </c>
      <c r="AB5872">
        <v>19</v>
      </c>
      <c r="AC5872">
        <v>37.4</v>
      </c>
      <c r="AD5872">
        <v>223830</v>
      </c>
      <c r="AE5872">
        <v>94.3</v>
      </c>
      <c r="AF5872">
        <v>35.9</v>
      </c>
      <c r="AG5872" t="s">
        <v>64</v>
      </c>
      <c r="AH5872" t="s">
        <v>47</v>
      </c>
      <c r="AI5872" t="s">
        <v>52</v>
      </c>
      <c r="AJ5872">
        <v>40</v>
      </c>
      <c r="AK5872">
        <v>224</v>
      </c>
      <c r="AL5872">
        <v>0.67420000000000002</v>
      </c>
      <c r="AM5872">
        <v>0.72609999999999997</v>
      </c>
      <c r="AN5872">
        <v>0.68589999999999995</v>
      </c>
      <c r="AO5872">
        <f>Data[[#This Row],[labeller_confidence_score]]-Data[[#This Row],[cytodiffusion_classification_confidence]]</f>
        <v>-4.0200000000000014E-2</v>
      </c>
    </row>
    <row r="5873" spans="1:41" x14ac:dyDescent="0.3">
      <c r="A5873" t="s">
        <v>5946</v>
      </c>
      <c r="B5873" t="s">
        <v>37</v>
      </c>
      <c r="C5873">
        <v>1</v>
      </c>
      <c r="D5873" t="s">
        <v>38</v>
      </c>
      <c r="E5873">
        <v>12.74</v>
      </c>
      <c r="F5873">
        <v>67.900000000000006</v>
      </c>
      <c r="G5873">
        <v>0.52</v>
      </c>
      <c r="H5873">
        <v>0.39800000000000002</v>
      </c>
      <c r="I5873">
        <f>Data[[#This Row],[nucleus_area_pct]]/Data[[#This Row],[cytoplasm_ratio]]</f>
        <v>170.6030150753769</v>
      </c>
      <c r="J5873">
        <v>0.67500000000000004</v>
      </c>
      <c r="K5873">
        <v>0.42399999999999999</v>
      </c>
      <c r="L5873">
        <v>2.63</v>
      </c>
      <c r="M5873">
        <v>6.2</v>
      </c>
      <c r="N5873">
        <v>0.82599999999999996</v>
      </c>
      <c r="O5873">
        <v>548</v>
      </c>
      <c r="P5873">
        <v>72</v>
      </c>
      <c r="Q5873">
        <v>225</v>
      </c>
      <c r="R5873">
        <v>170</v>
      </c>
      <c r="S5873">
        <v>152</v>
      </c>
      <c r="T5873">
        <f>(Data[[#This Row],[mean_r]]/256)*100</f>
        <v>87.890625</v>
      </c>
      <c r="U5873">
        <f>(Data[[#This Row],[mean_g]]/256)*100</f>
        <v>66.40625</v>
      </c>
      <c r="V5873">
        <f>(Data[[#This Row],[mean_b]]/256)*100</f>
        <v>59.375</v>
      </c>
      <c r="W5873">
        <v>0.65300000000000002</v>
      </c>
      <c r="X5873" t="s">
        <v>63</v>
      </c>
      <c r="Y5873" t="s">
        <v>45</v>
      </c>
      <c r="Z5873">
        <v>9388</v>
      </c>
      <c r="AA5873">
        <v>4.3899999999999997</v>
      </c>
      <c r="AB5873">
        <v>11.2</v>
      </c>
      <c r="AC5873">
        <v>32.200000000000003</v>
      </c>
      <c r="AD5873">
        <v>228517</v>
      </c>
      <c r="AE5873">
        <v>85.7</v>
      </c>
      <c r="AF5873">
        <v>37</v>
      </c>
      <c r="AG5873" t="s">
        <v>46</v>
      </c>
      <c r="AH5873" t="s">
        <v>47</v>
      </c>
      <c r="AI5873" t="s">
        <v>43</v>
      </c>
      <c r="AJ5873">
        <v>100</v>
      </c>
      <c r="AK5873">
        <v>360</v>
      </c>
      <c r="AL5873">
        <v>0.73109999999999997</v>
      </c>
      <c r="AM5873">
        <v>0.63849999999999996</v>
      </c>
      <c r="AN5873">
        <v>0.76439999999999997</v>
      </c>
      <c r="AO5873">
        <f>Data[[#This Row],[labeller_confidence_score]]-Data[[#This Row],[cytodiffusion_classification_confidence]]</f>
        <v>0.12590000000000001</v>
      </c>
    </row>
    <row r="5874" spans="1:41" x14ac:dyDescent="0.3">
      <c r="A5874" t="s">
        <v>5947</v>
      </c>
      <c r="B5874" t="s">
        <v>49</v>
      </c>
      <c r="C5874">
        <v>0</v>
      </c>
      <c r="D5874" t="s">
        <v>50</v>
      </c>
      <c r="E5874">
        <v>13.39</v>
      </c>
      <c r="F5874">
        <v>54.3</v>
      </c>
      <c r="G5874">
        <v>0.54300000000000004</v>
      </c>
      <c r="H5874">
        <v>0.49099999999999999</v>
      </c>
      <c r="I5874">
        <f>Data[[#This Row],[nucleus_area_pct]]/Data[[#This Row],[cytoplasm_ratio]]</f>
        <v>110.59063136456211</v>
      </c>
      <c r="J5874">
        <v>0.71199999999999997</v>
      </c>
      <c r="K5874">
        <v>0.50900000000000001</v>
      </c>
      <c r="L5874">
        <v>2.76</v>
      </c>
      <c r="M5874">
        <v>2.2999999999999998</v>
      </c>
      <c r="N5874">
        <v>0.82099999999999995</v>
      </c>
      <c r="O5874">
        <v>504</v>
      </c>
      <c r="P5874">
        <v>76</v>
      </c>
      <c r="Q5874">
        <v>221</v>
      </c>
      <c r="R5874">
        <v>160</v>
      </c>
      <c r="S5874">
        <v>182</v>
      </c>
      <c r="T5874">
        <f>(Data[[#This Row],[mean_r]]/256)*100</f>
        <v>86.328125</v>
      </c>
      <c r="U5874">
        <f>(Data[[#This Row],[mean_g]]/256)*100</f>
        <v>62.5</v>
      </c>
      <c r="V5874">
        <f>(Data[[#This Row],[mean_b]]/256)*100</f>
        <v>71.09375</v>
      </c>
      <c r="W5874">
        <v>0.54200000000000004</v>
      </c>
      <c r="X5874" t="s">
        <v>39</v>
      </c>
      <c r="Y5874" t="s">
        <v>40</v>
      </c>
      <c r="Z5874">
        <v>1351</v>
      </c>
      <c r="AA5874">
        <v>4.76</v>
      </c>
      <c r="AB5874">
        <v>15.9</v>
      </c>
      <c r="AC5874">
        <v>32.799999999999997</v>
      </c>
      <c r="AD5874">
        <v>316488</v>
      </c>
      <c r="AE5874">
        <v>93.6</v>
      </c>
      <c r="AF5874">
        <v>35.5</v>
      </c>
      <c r="AG5874" t="s">
        <v>46</v>
      </c>
      <c r="AH5874" t="s">
        <v>47</v>
      </c>
      <c r="AI5874" t="s">
        <v>56</v>
      </c>
      <c r="AJ5874">
        <v>100</v>
      </c>
      <c r="AK5874">
        <v>512</v>
      </c>
      <c r="AL5874">
        <v>0.16120000000000001</v>
      </c>
      <c r="AM5874">
        <v>0.91259999999999997</v>
      </c>
      <c r="AN5874">
        <v>0.88900000000000001</v>
      </c>
      <c r="AO5874">
        <f>Data[[#This Row],[labeller_confidence_score]]-Data[[#This Row],[cytodiffusion_classification_confidence]]</f>
        <v>-2.3599999999999954E-2</v>
      </c>
    </row>
    <row r="5875" spans="1:41" x14ac:dyDescent="0.3">
      <c r="A5875" t="s">
        <v>5948</v>
      </c>
      <c r="B5875" t="s">
        <v>66</v>
      </c>
      <c r="C5875">
        <v>1</v>
      </c>
      <c r="D5875" t="s">
        <v>67</v>
      </c>
      <c r="E5875">
        <v>5.92</v>
      </c>
      <c r="F5875">
        <v>98.2</v>
      </c>
      <c r="G5875">
        <v>0.67400000000000004</v>
      </c>
      <c r="H5875">
        <v>7.9000000000000001E-2</v>
      </c>
      <c r="I5875">
        <f>Data[[#This Row],[nucleus_area_pct]]/Data[[#This Row],[cytoplasm_ratio]]</f>
        <v>1243.0379746835442</v>
      </c>
      <c r="J5875">
        <v>0.41499999999999998</v>
      </c>
      <c r="K5875">
        <v>0.86499999999999999</v>
      </c>
      <c r="L5875">
        <v>0.46</v>
      </c>
      <c r="M5875">
        <v>1.2</v>
      </c>
      <c r="N5875">
        <v>0.52</v>
      </c>
      <c r="O5875">
        <v>540</v>
      </c>
      <c r="P5875">
        <v>107</v>
      </c>
      <c r="Q5875">
        <v>199</v>
      </c>
      <c r="R5875">
        <v>123</v>
      </c>
      <c r="S5875">
        <v>205</v>
      </c>
      <c r="T5875">
        <f>(Data[[#This Row],[mean_r]]/256)*100</f>
        <v>77.734375</v>
      </c>
      <c r="U5875">
        <f>(Data[[#This Row],[mean_g]]/256)*100</f>
        <v>48.046875</v>
      </c>
      <c r="V5875">
        <f>(Data[[#This Row],[mean_b]]/256)*100</f>
        <v>80.078125</v>
      </c>
      <c r="W5875">
        <v>0.68600000000000005</v>
      </c>
      <c r="X5875" t="s">
        <v>39</v>
      </c>
      <c r="Y5875" t="s">
        <v>40</v>
      </c>
      <c r="Z5875">
        <v>9075</v>
      </c>
      <c r="AA5875">
        <v>3.53</v>
      </c>
      <c r="AB5875">
        <v>14.2</v>
      </c>
      <c r="AC5875">
        <v>42.9</v>
      </c>
      <c r="AD5875">
        <v>204720</v>
      </c>
      <c r="AE5875">
        <v>79.900000000000006</v>
      </c>
      <c r="AF5875">
        <v>33.5</v>
      </c>
      <c r="AG5875" t="s">
        <v>46</v>
      </c>
      <c r="AH5875" t="s">
        <v>42</v>
      </c>
      <c r="AI5875" t="s">
        <v>43</v>
      </c>
      <c r="AJ5875">
        <v>40</v>
      </c>
      <c r="AK5875">
        <v>256</v>
      </c>
      <c r="AL5875">
        <v>0.78839999999999999</v>
      </c>
      <c r="AM5875">
        <v>0.79590000000000005</v>
      </c>
      <c r="AN5875">
        <v>0.88339999999999996</v>
      </c>
      <c r="AO5875">
        <f>Data[[#This Row],[labeller_confidence_score]]-Data[[#This Row],[cytodiffusion_classification_confidence]]</f>
        <v>8.7499999999999911E-2</v>
      </c>
    </row>
    <row r="5876" spans="1:41" x14ac:dyDescent="0.3">
      <c r="A5876" t="s">
        <v>5949</v>
      </c>
      <c r="B5876" t="s">
        <v>54</v>
      </c>
      <c r="C5876">
        <v>0</v>
      </c>
      <c r="D5876" t="s">
        <v>54</v>
      </c>
      <c r="E5876">
        <v>7.41</v>
      </c>
      <c r="F5876">
        <v>0</v>
      </c>
      <c r="G5876">
        <v>0</v>
      </c>
      <c r="H5876">
        <v>1</v>
      </c>
      <c r="I5876">
        <f>Data[[#This Row],[nucleus_area_pct]]/Data[[#This Row],[cytoplasm_ratio]]</f>
        <v>0</v>
      </c>
      <c r="J5876">
        <v>0.879</v>
      </c>
      <c r="K5876">
        <v>0.26</v>
      </c>
      <c r="L5876">
        <v>0.36</v>
      </c>
      <c r="M5876">
        <v>1</v>
      </c>
      <c r="N5876">
        <v>0.92100000000000004</v>
      </c>
      <c r="O5876">
        <v>203</v>
      </c>
      <c r="P5876">
        <v>40</v>
      </c>
      <c r="Q5876">
        <v>209</v>
      </c>
      <c r="R5876">
        <v>124</v>
      </c>
      <c r="S5876">
        <v>127</v>
      </c>
      <c r="T5876">
        <f>(Data[[#This Row],[mean_r]]/256)*100</f>
        <v>81.640625</v>
      </c>
      <c r="U5876">
        <f>(Data[[#This Row],[mean_g]]/256)*100</f>
        <v>48.4375</v>
      </c>
      <c r="V5876">
        <f>(Data[[#This Row],[mean_b]]/256)*100</f>
        <v>49.609375</v>
      </c>
      <c r="W5876">
        <v>0.41499999999999998</v>
      </c>
      <c r="X5876" t="s">
        <v>51</v>
      </c>
      <c r="Y5876" t="s">
        <v>40</v>
      </c>
      <c r="Z5876">
        <v>8073</v>
      </c>
      <c r="AA5876">
        <v>4.46</v>
      </c>
      <c r="AB5876">
        <v>13.7</v>
      </c>
      <c r="AC5876">
        <v>48.1</v>
      </c>
      <c r="AD5876">
        <v>315080</v>
      </c>
      <c r="AE5876">
        <v>90.8</v>
      </c>
      <c r="AF5876">
        <v>33.9</v>
      </c>
      <c r="AG5876" t="s">
        <v>64</v>
      </c>
      <c r="AH5876" t="s">
        <v>42</v>
      </c>
      <c r="AI5876" t="s">
        <v>43</v>
      </c>
      <c r="AJ5876">
        <v>100</v>
      </c>
      <c r="AK5876">
        <v>224</v>
      </c>
      <c r="AL5876">
        <v>0.1145</v>
      </c>
      <c r="AM5876">
        <v>0.9304</v>
      </c>
      <c r="AN5876">
        <v>1</v>
      </c>
      <c r="AO5876">
        <f>Data[[#This Row],[labeller_confidence_score]]-Data[[#This Row],[cytodiffusion_classification_confidence]]</f>
        <v>6.9599999999999995E-2</v>
      </c>
    </row>
    <row r="5877" spans="1:41" x14ac:dyDescent="0.3">
      <c r="A5877" t="s">
        <v>5950</v>
      </c>
      <c r="B5877" t="s">
        <v>74</v>
      </c>
      <c r="C5877">
        <v>0</v>
      </c>
      <c r="D5877" t="s">
        <v>75</v>
      </c>
      <c r="E5877">
        <v>2.2999999999999998</v>
      </c>
      <c r="F5877">
        <v>0</v>
      </c>
      <c r="G5877">
        <v>0</v>
      </c>
      <c r="H5877">
        <v>1</v>
      </c>
      <c r="I5877">
        <f>Data[[#This Row],[nucleus_area_pct]]/Data[[#This Row],[cytoplasm_ratio]]</f>
        <v>0</v>
      </c>
      <c r="J5877">
        <v>0.69899999999999995</v>
      </c>
      <c r="K5877">
        <v>0.53600000000000003</v>
      </c>
      <c r="L5877">
        <v>1.54</v>
      </c>
      <c r="M5877">
        <v>1</v>
      </c>
      <c r="N5877">
        <v>0.68100000000000005</v>
      </c>
      <c r="O5877">
        <v>24</v>
      </c>
      <c r="P5877">
        <v>20</v>
      </c>
      <c r="Q5877">
        <v>219</v>
      </c>
      <c r="R5877">
        <v>138</v>
      </c>
      <c r="S5877">
        <v>176</v>
      </c>
      <c r="T5877">
        <f>(Data[[#This Row],[mean_r]]/256)*100</f>
        <v>85.546875</v>
      </c>
      <c r="U5877">
        <f>(Data[[#This Row],[mean_g]]/256)*100</f>
        <v>53.90625</v>
      </c>
      <c r="V5877">
        <f>(Data[[#This Row],[mean_b]]/256)*100</f>
        <v>68.75</v>
      </c>
      <c r="W5877">
        <v>0.61799999999999999</v>
      </c>
      <c r="X5877" t="s">
        <v>51</v>
      </c>
      <c r="Y5877" t="s">
        <v>40</v>
      </c>
      <c r="Z5877">
        <v>8894</v>
      </c>
      <c r="AA5877">
        <v>5.37</v>
      </c>
      <c r="AB5877">
        <v>12.7</v>
      </c>
      <c r="AC5877">
        <v>37.299999999999997</v>
      </c>
      <c r="AD5877">
        <v>310767</v>
      </c>
      <c r="AE5877">
        <v>81.400000000000006</v>
      </c>
      <c r="AF5877">
        <v>34.200000000000003</v>
      </c>
      <c r="AG5877" t="s">
        <v>41</v>
      </c>
      <c r="AH5877" t="s">
        <v>68</v>
      </c>
      <c r="AI5877" t="s">
        <v>56</v>
      </c>
      <c r="AJ5877">
        <v>40</v>
      </c>
      <c r="AK5877">
        <v>360</v>
      </c>
      <c r="AL5877">
        <v>0.1178</v>
      </c>
      <c r="AM5877">
        <v>1</v>
      </c>
      <c r="AN5877">
        <v>0.88490000000000002</v>
      </c>
      <c r="AO5877">
        <f>Data[[#This Row],[labeller_confidence_score]]-Data[[#This Row],[cytodiffusion_classification_confidence]]</f>
        <v>-0.11509999999999998</v>
      </c>
    </row>
    <row r="5878" spans="1:41" x14ac:dyDescent="0.3">
      <c r="A5878" t="s">
        <v>5951</v>
      </c>
      <c r="B5878" t="s">
        <v>110</v>
      </c>
      <c r="C5878">
        <v>1</v>
      </c>
      <c r="D5878" t="s">
        <v>104</v>
      </c>
      <c r="E5878">
        <v>8.8000000000000007</v>
      </c>
      <c r="F5878">
        <v>0</v>
      </c>
      <c r="G5878">
        <v>0</v>
      </c>
      <c r="H5878">
        <v>1</v>
      </c>
      <c r="I5878">
        <f>Data[[#This Row],[nucleus_area_pct]]/Data[[#This Row],[cytoplasm_ratio]]</f>
        <v>0</v>
      </c>
      <c r="J5878">
        <v>0.83099999999999996</v>
      </c>
      <c r="K5878">
        <v>0.19900000000000001</v>
      </c>
      <c r="L5878">
        <v>1.1200000000000001</v>
      </c>
      <c r="M5878">
        <v>1</v>
      </c>
      <c r="N5878">
        <v>0.92</v>
      </c>
      <c r="O5878">
        <v>205</v>
      </c>
      <c r="P5878">
        <v>44</v>
      </c>
      <c r="Q5878">
        <v>248</v>
      </c>
      <c r="R5878">
        <v>152</v>
      </c>
      <c r="S5878">
        <v>123</v>
      </c>
      <c r="T5878">
        <f>(Data[[#This Row],[mean_r]]/256)*100</f>
        <v>96.875</v>
      </c>
      <c r="U5878">
        <f>(Data[[#This Row],[mean_g]]/256)*100</f>
        <v>59.375</v>
      </c>
      <c r="V5878">
        <f>(Data[[#This Row],[mean_b]]/256)*100</f>
        <v>48.046875</v>
      </c>
      <c r="W5878">
        <v>0.41199999999999998</v>
      </c>
      <c r="X5878" t="s">
        <v>51</v>
      </c>
      <c r="Y5878" t="s">
        <v>45</v>
      </c>
      <c r="Z5878">
        <v>5499</v>
      </c>
      <c r="AA5878">
        <v>4.12</v>
      </c>
      <c r="AB5878">
        <v>17.100000000000001</v>
      </c>
      <c r="AC5878">
        <v>33.200000000000003</v>
      </c>
      <c r="AD5878">
        <v>180228</v>
      </c>
      <c r="AE5878">
        <v>88.1</v>
      </c>
      <c r="AF5878">
        <v>34.4</v>
      </c>
      <c r="AG5878" t="s">
        <v>64</v>
      </c>
      <c r="AH5878" t="s">
        <v>42</v>
      </c>
      <c r="AI5878" t="s">
        <v>43</v>
      </c>
      <c r="AJ5878">
        <v>40</v>
      </c>
      <c r="AK5878">
        <v>224</v>
      </c>
      <c r="AL5878">
        <v>0.90339999999999998</v>
      </c>
      <c r="AM5878">
        <v>0.94750000000000001</v>
      </c>
      <c r="AN5878">
        <v>0.59279999999999999</v>
      </c>
      <c r="AO5878">
        <f>Data[[#This Row],[labeller_confidence_score]]-Data[[#This Row],[cytodiffusion_classification_confidence]]</f>
        <v>-0.35470000000000002</v>
      </c>
    </row>
    <row r="5879" spans="1:41" x14ac:dyDescent="0.3">
      <c r="A5879" t="s">
        <v>5952</v>
      </c>
      <c r="B5879" t="s">
        <v>110</v>
      </c>
      <c r="C5879">
        <v>1</v>
      </c>
      <c r="D5879" t="s">
        <v>104</v>
      </c>
      <c r="E5879">
        <v>9.57</v>
      </c>
      <c r="F5879">
        <v>0</v>
      </c>
      <c r="G5879">
        <v>0</v>
      </c>
      <c r="H5879">
        <v>1</v>
      </c>
      <c r="I5879">
        <f>Data[[#This Row],[nucleus_area_pct]]/Data[[#This Row],[cytoplasm_ratio]]</f>
        <v>0</v>
      </c>
      <c r="J5879">
        <v>0.9</v>
      </c>
      <c r="K5879">
        <v>0.32</v>
      </c>
      <c r="L5879">
        <v>1.07</v>
      </c>
      <c r="M5879">
        <v>1</v>
      </c>
      <c r="N5879">
        <v>0.95399999999999996</v>
      </c>
      <c r="O5879">
        <v>198</v>
      </c>
      <c r="P5879">
        <v>43</v>
      </c>
      <c r="Q5879">
        <v>216</v>
      </c>
      <c r="R5879">
        <v>128</v>
      </c>
      <c r="S5879">
        <v>134</v>
      </c>
      <c r="T5879">
        <f>(Data[[#This Row],[mean_r]]/256)*100</f>
        <v>84.375</v>
      </c>
      <c r="U5879">
        <f>(Data[[#This Row],[mean_g]]/256)*100</f>
        <v>50</v>
      </c>
      <c r="V5879">
        <f>(Data[[#This Row],[mean_b]]/256)*100</f>
        <v>52.34375</v>
      </c>
      <c r="W5879">
        <v>0.45400000000000001</v>
      </c>
      <c r="X5879" t="s">
        <v>39</v>
      </c>
      <c r="Y5879" t="s">
        <v>40</v>
      </c>
      <c r="Z5879">
        <v>9606</v>
      </c>
      <c r="AA5879">
        <v>5.44</v>
      </c>
      <c r="AB5879">
        <v>15.9</v>
      </c>
      <c r="AC5879">
        <v>45.7</v>
      </c>
      <c r="AD5879">
        <v>293938</v>
      </c>
      <c r="AE5879">
        <v>86.7</v>
      </c>
      <c r="AF5879">
        <v>34</v>
      </c>
      <c r="AG5879" t="s">
        <v>46</v>
      </c>
      <c r="AH5879" t="s">
        <v>42</v>
      </c>
      <c r="AI5879" t="s">
        <v>56</v>
      </c>
      <c r="AJ5879">
        <v>40</v>
      </c>
      <c r="AK5879">
        <v>256</v>
      </c>
      <c r="AL5879">
        <v>0.84930000000000005</v>
      </c>
      <c r="AM5879">
        <v>0.67159999999999997</v>
      </c>
      <c r="AN5879">
        <v>0.6381</v>
      </c>
      <c r="AO5879">
        <f>Data[[#This Row],[labeller_confidence_score]]-Data[[#This Row],[cytodiffusion_classification_confidence]]</f>
        <v>-3.3499999999999974E-2</v>
      </c>
    </row>
    <row r="5880" spans="1:41" x14ac:dyDescent="0.3">
      <c r="A5880" t="s">
        <v>5953</v>
      </c>
      <c r="B5880" t="s">
        <v>37</v>
      </c>
      <c r="C5880">
        <v>1</v>
      </c>
      <c r="D5880" t="s">
        <v>38</v>
      </c>
      <c r="E5880">
        <v>11.98</v>
      </c>
      <c r="F5880">
        <v>67.8</v>
      </c>
      <c r="G5880">
        <v>0.52800000000000002</v>
      </c>
      <c r="H5880">
        <v>0.309</v>
      </c>
      <c r="I5880">
        <f>Data[[#This Row],[nucleus_area_pct]]/Data[[#This Row],[cytoplasm_ratio]]</f>
        <v>219.41747572815532</v>
      </c>
      <c r="J5880">
        <v>0.752</v>
      </c>
      <c r="K5880">
        <v>0.505</v>
      </c>
      <c r="L5880">
        <v>3.46</v>
      </c>
      <c r="M5880">
        <v>4.7</v>
      </c>
      <c r="N5880">
        <v>0.77300000000000002</v>
      </c>
      <c r="O5880">
        <v>453</v>
      </c>
      <c r="P5880">
        <v>87</v>
      </c>
      <c r="Q5880">
        <v>208</v>
      </c>
      <c r="R5880">
        <v>133</v>
      </c>
      <c r="S5880">
        <v>195</v>
      </c>
      <c r="T5880">
        <f>(Data[[#This Row],[mean_r]]/256)*100</f>
        <v>81.25</v>
      </c>
      <c r="U5880">
        <f>(Data[[#This Row],[mean_g]]/256)*100</f>
        <v>51.953125</v>
      </c>
      <c r="V5880">
        <f>(Data[[#This Row],[mean_b]]/256)*100</f>
        <v>76.171875</v>
      </c>
      <c r="W5880">
        <v>0.59699999999999998</v>
      </c>
      <c r="X5880" t="s">
        <v>51</v>
      </c>
      <c r="Y5880" t="s">
        <v>45</v>
      </c>
      <c r="Z5880">
        <v>8021</v>
      </c>
      <c r="AA5880">
        <v>5.19</v>
      </c>
      <c r="AB5880">
        <v>13.8</v>
      </c>
      <c r="AC5880">
        <v>42.1</v>
      </c>
      <c r="AD5880">
        <v>298582</v>
      </c>
      <c r="AE5880">
        <v>96.5</v>
      </c>
      <c r="AF5880">
        <v>32.9</v>
      </c>
      <c r="AG5880" t="s">
        <v>41</v>
      </c>
      <c r="AH5880" t="s">
        <v>42</v>
      </c>
      <c r="AI5880" t="s">
        <v>52</v>
      </c>
      <c r="AJ5880">
        <v>100</v>
      </c>
      <c r="AK5880">
        <v>256</v>
      </c>
      <c r="AL5880">
        <v>0.90039999999999998</v>
      </c>
      <c r="AM5880">
        <v>0.64490000000000003</v>
      </c>
      <c r="AN5880">
        <v>0.88009999999999999</v>
      </c>
      <c r="AO5880">
        <f>Data[[#This Row],[labeller_confidence_score]]-Data[[#This Row],[cytodiffusion_classification_confidence]]</f>
        <v>0.23519999999999996</v>
      </c>
    </row>
    <row r="5881" spans="1:41" x14ac:dyDescent="0.3">
      <c r="A5881" t="s">
        <v>5954</v>
      </c>
      <c r="B5881" t="s">
        <v>49</v>
      </c>
      <c r="C5881">
        <v>0</v>
      </c>
      <c r="D5881" t="s">
        <v>50</v>
      </c>
      <c r="E5881">
        <v>12.58</v>
      </c>
      <c r="F5881">
        <v>51</v>
      </c>
      <c r="G5881">
        <v>0.61899999999999999</v>
      </c>
      <c r="H5881">
        <v>0.47099999999999997</v>
      </c>
      <c r="I5881">
        <f>Data[[#This Row],[nucleus_area_pct]]/Data[[#This Row],[cytoplasm_ratio]]</f>
        <v>108.28025477707007</v>
      </c>
      <c r="J5881">
        <v>0.76400000000000001</v>
      </c>
      <c r="K5881">
        <v>0.34100000000000003</v>
      </c>
      <c r="L5881">
        <v>3.62</v>
      </c>
      <c r="M5881">
        <v>3.4</v>
      </c>
      <c r="N5881">
        <v>0.78500000000000003</v>
      </c>
      <c r="O5881">
        <v>400</v>
      </c>
      <c r="P5881">
        <v>78</v>
      </c>
      <c r="Q5881">
        <v>185</v>
      </c>
      <c r="R5881">
        <v>154</v>
      </c>
      <c r="S5881">
        <v>201</v>
      </c>
      <c r="T5881">
        <f>(Data[[#This Row],[mean_r]]/256)*100</f>
        <v>72.265625</v>
      </c>
      <c r="U5881">
        <f>(Data[[#This Row],[mean_g]]/256)*100</f>
        <v>60.15625</v>
      </c>
      <c r="V5881">
        <f>(Data[[#This Row],[mean_b]]/256)*100</f>
        <v>78.515625</v>
      </c>
      <c r="W5881">
        <v>0.63800000000000001</v>
      </c>
      <c r="X5881" t="s">
        <v>51</v>
      </c>
      <c r="Y5881" t="s">
        <v>40</v>
      </c>
      <c r="Z5881">
        <v>7682</v>
      </c>
      <c r="AA5881">
        <v>5.71</v>
      </c>
      <c r="AB5881">
        <v>10</v>
      </c>
      <c r="AC5881">
        <v>37.4</v>
      </c>
      <c r="AD5881">
        <v>306735</v>
      </c>
      <c r="AE5881">
        <v>82.7</v>
      </c>
      <c r="AF5881">
        <v>32.5</v>
      </c>
      <c r="AG5881" t="s">
        <v>41</v>
      </c>
      <c r="AH5881" t="s">
        <v>42</v>
      </c>
      <c r="AI5881" t="s">
        <v>56</v>
      </c>
      <c r="AJ5881">
        <v>100</v>
      </c>
      <c r="AK5881">
        <v>360</v>
      </c>
      <c r="AL5881">
        <v>8.5400000000000004E-2</v>
      </c>
      <c r="AM5881">
        <v>1</v>
      </c>
      <c r="AN5881">
        <v>0.95530000000000004</v>
      </c>
      <c r="AO5881">
        <f>Data[[#This Row],[labeller_confidence_score]]-Data[[#This Row],[cytodiffusion_classification_confidence]]</f>
        <v>-4.4699999999999962E-2</v>
      </c>
    </row>
    <row r="5884" spans="1:41" x14ac:dyDescent="0.3">
      <c r="A5884" s="14">
        <f>COUNTA(_xlfn.UNIQUE(Data[cell_id]))</f>
        <v>5880</v>
      </c>
      <c r="B5884" s="9">
        <f>COUNTA(_xlfn.UNIQUE(Data[cell_type]))</f>
        <v>19</v>
      </c>
      <c r="C5884" s="9">
        <f>COUNTA(_xlfn.UNIQUE(Data[anomaly_label]))</f>
        <v>2</v>
      </c>
      <c r="D5884" s="9">
        <f>COUNTA(_xlfn.UNIQUE(Data[disease_category]))</f>
        <v>8</v>
      </c>
      <c r="E5884" s="9">
        <f>COUNTA(_xlfn.UNIQUE(Data[cell_diameter_um]))</f>
        <v>1472</v>
      </c>
      <c r="F5884" s="9">
        <f>COUNTA(_xlfn.UNIQUE(Data[nucleus_area_pct]))</f>
        <v>607</v>
      </c>
      <c r="G5884" s="9">
        <f>COUNTA(_xlfn.UNIQUE(Data[chromatin_density]))</f>
        <v>730</v>
      </c>
      <c r="H5884" s="9">
        <f>COUNTA(_xlfn.UNIQUE(Data[cytoplasm_ratio]))</f>
        <v>610</v>
      </c>
      <c r="I5884" s="9">
        <f>COUNTA(_xlfn.UNIQUE(Data[nucleus_cytoplasm_ratio]))</f>
        <v>3789</v>
      </c>
      <c r="J5884" s="9">
        <f>COUNTA(_xlfn.UNIQUE(Data[circularity]))</f>
        <v>727</v>
      </c>
      <c r="K5884" s="9">
        <f>COUNTA(_xlfn.UNIQUE(Data[eccentricity]))</f>
        <v>878</v>
      </c>
      <c r="L5884" s="9">
        <f>COUNTA(_xlfn.UNIQUE(Data[granularity_score]))</f>
        <v>566</v>
      </c>
      <c r="M5884" s="9">
        <f>COUNTA(_xlfn.UNIQUE(Data[lobularity_score]))</f>
        <v>63</v>
      </c>
      <c r="N5884" s="9">
        <f>COUNTA(_xlfn.UNIQUE(Data[membrane_smoothness]))</f>
        <v>470</v>
      </c>
      <c r="O5884" s="9">
        <f>COUNTA(_xlfn.UNIQUE(Data[cell_area_px]))</f>
        <v>752</v>
      </c>
      <c r="P5884" s="9">
        <f>COUNTA(_xlfn.UNIQUE(Data[perimeter_px]))</f>
        <v>118</v>
      </c>
      <c r="Q5884" s="9">
        <f>COUNTA(_xlfn.UNIQUE(Data[mean_r]))</f>
        <v>111</v>
      </c>
      <c r="R5884" s="9">
        <f>COUNTA(_xlfn.UNIQUE(Data[mean_g]))</f>
        <v>114</v>
      </c>
      <c r="S5884" s="9">
        <f>COUNTA(_xlfn.UNIQUE(Data[mean_b]))</f>
        <v>143</v>
      </c>
      <c r="T5884" s="9">
        <f>COUNTA(_xlfn.UNIQUE(Data[mean_r_intensity_pct]))</f>
        <v>111</v>
      </c>
      <c r="U5884" s="9">
        <f>COUNTA(_xlfn.UNIQUE(Data[mean_g_intensity_pct]))</f>
        <v>114</v>
      </c>
      <c r="V5884" s="9">
        <f>COUNTA(_xlfn.UNIQUE(Data[mean_b_intensity_pct]))</f>
        <v>143</v>
      </c>
      <c r="W5884" s="9">
        <f>COUNTA(_xlfn.UNIQUE(Data[stain_intensity]))</f>
        <v>523</v>
      </c>
      <c r="X5884" s="9">
        <f>COUNTA(_xlfn.UNIQUE(Data[patient_age_group]))</f>
        <v>3</v>
      </c>
      <c r="Y5884" s="9">
        <f>COUNTA(_xlfn.UNIQUE(Data[patient_sex]))</f>
        <v>2</v>
      </c>
      <c r="Z5884" s="9">
        <f>COUNTA(_xlfn.UNIQUE(Data[wbc_count_per_ul]))</f>
        <v>4291</v>
      </c>
      <c r="AA5884" s="9">
        <f>COUNTA(_xlfn.UNIQUE(Data[rbc_count_millions_per_ul]))</f>
        <v>434</v>
      </c>
      <c r="AB5884" s="9">
        <f>COUNTA(_xlfn.UNIQUE(Data[hemoglobin_g_dl]))</f>
        <v>126</v>
      </c>
      <c r="AC5884" s="9">
        <f>COUNTA(_xlfn.UNIQUE(Data[hematocrit_pct]))</f>
        <v>317</v>
      </c>
      <c r="AD5884" s="9">
        <f>COUNTA(_xlfn.UNIQUE(Data[platelet_count_per_ul]))</f>
        <v>5818</v>
      </c>
      <c r="AE5884" s="9">
        <f>COUNTA(_xlfn.UNIQUE(Data[mcv_fl]))</f>
        <v>523</v>
      </c>
      <c r="AF5884" s="9">
        <f>COUNTA(_xlfn.UNIQUE(Data[mchc_g_dl]))</f>
        <v>96</v>
      </c>
      <c r="AG5884" s="9">
        <f>COUNTA(_xlfn.UNIQUE(Data[dataset_source]))</f>
        <v>3</v>
      </c>
      <c r="AH5884" s="9">
        <f>COUNTA(_xlfn.UNIQUE(Data[staining_protocol]))</f>
        <v>3</v>
      </c>
      <c r="AI5884" s="9">
        <f>COUNTA(_xlfn.UNIQUE(Data[microscope_model]))</f>
        <v>3</v>
      </c>
      <c r="AJ5884" s="9">
        <f>COUNTA(_xlfn.UNIQUE(Data[magnification_x]))</f>
        <v>3</v>
      </c>
      <c r="AK5884" s="9">
        <f>COUNTA(_xlfn.UNIQUE(Data[image_resolution_px]))</f>
        <v>4</v>
      </c>
      <c r="AL5884" s="9">
        <f>COUNTA(_xlfn.UNIQUE(Data[cytodiffusion_anomaly_score]))</f>
        <v>2974</v>
      </c>
      <c r="AM5884" s="9">
        <f>COUNTA(_xlfn.UNIQUE(Data[cytodiffusion_classification_confidence]))</f>
        <v>2796</v>
      </c>
      <c r="AN5884" s="9">
        <f>COUNTA(_xlfn.UNIQUE(Data[labeller_confidence_score]))</f>
        <v>2654</v>
      </c>
      <c r="AO5884" s="5">
        <f>COUNTA(_xlfn.UNIQUE(Data[human_vs_ai_confidence]))</f>
        <v>3658</v>
      </c>
    </row>
    <row r="5885" spans="1:41" x14ac:dyDescent="0.3">
      <c r="A5885" s="15">
        <f>COUNTBLANK(Data[cell_id])</f>
        <v>0</v>
      </c>
      <c r="B5885" s="10">
        <f>COUNTBLANK(Data[cell_type])</f>
        <v>0</v>
      </c>
      <c r="C5885" s="10">
        <f>COUNTBLANK(Data[anomaly_label])</f>
        <v>0</v>
      </c>
      <c r="D5885" s="10">
        <f>COUNTBLANK(Data[disease_category])</f>
        <v>0</v>
      </c>
      <c r="E5885" s="10">
        <f>COUNTBLANK(Data[cell_diameter_um])</f>
        <v>0</v>
      </c>
      <c r="F5885" s="10">
        <f>COUNTBLANK(Data[nucleus_area_pct])</f>
        <v>0</v>
      </c>
      <c r="G5885" s="10">
        <f>COUNTBLANK(Data[chromatin_density])</f>
        <v>0</v>
      </c>
      <c r="H5885" s="10">
        <f>COUNTBLANK(Data[cytoplasm_ratio])</f>
        <v>0</v>
      </c>
      <c r="I5885" s="10">
        <f>COUNTBLANK(Data[nucleus_cytoplasm_ratio])</f>
        <v>0</v>
      </c>
      <c r="J5885" s="10">
        <f>COUNTBLANK(Data[circularity])</f>
        <v>0</v>
      </c>
      <c r="K5885" s="10">
        <f>COUNTBLANK(Data[eccentricity])</f>
        <v>0</v>
      </c>
      <c r="L5885" s="10">
        <f>COUNTBLANK(Data[granularity_score])</f>
        <v>0</v>
      </c>
      <c r="M5885" s="10">
        <f>COUNTBLANK(Data[lobularity_score])</f>
        <v>0</v>
      </c>
      <c r="N5885" s="10">
        <f>COUNTBLANK(Data[membrane_smoothness])</f>
        <v>0</v>
      </c>
      <c r="O5885" s="10">
        <f>COUNTBLANK(Data[cell_area_px])</f>
        <v>0</v>
      </c>
      <c r="P5885" s="10">
        <f>COUNTBLANK(Data[perimeter_px])</f>
        <v>0</v>
      </c>
      <c r="Q5885" s="10">
        <f>COUNTBLANK(Data[mean_r])</f>
        <v>0</v>
      </c>
      <c r="R5885" s="10">
        <f>COUNTBLANK(Data[mean_g])</f>
        <v>0</v>
      </c>
      <c r="S5885" s="10">
        <f>COUNTBLANK(Data[mean_b])</f>
        <v>0</v>
      </c>
      <c r="T5885" s="10">
        <f>COUNTBLANK(Data[mean_r_intensity_pct])</f>
        <v>0</v>
      </c>
      <c r="U5885" s="10">
        <f>COUNTBLANK(Data[mean_g_intensity_pct])</f>
        <v>0</v>
      </c>
      <c r="V5885" s="10">
        <f>COUNTBLANK(Data[mean_b_intensity_pct])</f>
        <v>0</v>
      </c>
      <c r="W5885" s="10">
        <f>COUNTBLANK(Data[stain_intensity])</f>
        <v>0</v>
      </c>
      <c r="X5885" s="10">
        <f>COUNTBLANK(Data[patient_age_group])</f>
        <v>0</v>
      </c>
      <c r="Y5885" s="10">
        <f>COUNTBLANK(Data[patient_sex])</f>
        <v>0</v>
      </c>
      <c r="Z5885" s="10">
        <f>COUNTBLANK(Data[wbc_count_per_ul])</f>
        <v>0</v>
      </c>
      <c r="AA5885" s="10">
        <f>COUNTBLANK(Data[rbc_count_millions_per_ul])</f>
        <v>0</v>
      </c>
      <c r="AB5885" s="10">
        <f>COUNTBLANK(Data[hemoglobin_g_dl])</f>
        <v>0</v>
      </c>
      <c r="AC5885" s="10">
        <f>COUNTBLANK(Data[hematocrit_pct])</f>
        <v>0</v>
      </c>
      <c r="AD5885" s="10">
        <f>COUNTBLANK(Data[platelet_count_per_ul])</f>
        <v>0</v>
      </c>
      <c r="AE5885" s="10">
        <f>COUNTBLANK(Data[mcv_fl])</f>
        <v>0</v>
      </c>
      <c r="AF5885" s="10">
        <f>COUNTBLANK(Data[mchc_g_dl])</f>
        <v>0</v>
      </c>
      <c r="AG5885" s="10">
        <f>COUNTBLANK(Data[dataset_source])</f>
        <v>0</v>
      </c>
      <c r="AH5885" s="10">
        <f>COUNTBLANK(Data[staining_protocol])</f>
        <v>0</v>
      </c>
      <c r="AI5885" s="10">
        <f>COUNTBLANK(Data[microscope_model])</f>
        <v>0</v>
      </c>
      <c r="AJ5885" s="10">
        <f>COUNTBLANK(Data[magnification_x])</f>
        <v>0</v>
      </c>
      <c r="AK5885" s="10">
        <f>COUNTBLANK(Data[image_resolution_px])</f>
        <v>0</v>
      </c>
      <c r="AL5885" s="10">
        <f>COUNTBLANK(Data[cytodiffusion_anomaly_score])</f>
        <v>0</v>
      </c>
      <c r="AM5885" s="10">
        <f>COUNTBLANK(Data[cytodiffusion_classification_confidence])</f>
        <v>0</v>
      </c>
      <c r="AN5885" s="10">
        <f>COUNTBLANK(Data[labeller_confidence_score])</f>
        <v>0</v>
      </c>
      <c r="AO5885" s="6">
        <f>COUNTBLANK(Data[human_vs_ai_confidence])</f>
        <v>0</v>
      </c>
    </row>
    <row r="5886" spans="1:41" x14ac:dyDescent="0.3">
      <c r="D5886" s="13"/>
      <c r="E5886" s="13"/>
      <c r="F5886" s="13"/>
      <c r="G5886" s="13"/>
      <c r="H5886" s="13"/>
      <c r="I5886" s="13"/>
      <c r="J5886" s="13"/>
      <c r="K5886" s="13"/>
      <c r="L5886" s="13"/>
      <c r="M5886" s="13"/>
      <c r="N5886" s="13"/>
      <c r="O5886" s="13"/>
      <c r="P5886" s="13"/>
      <c r="Q5886" s="13"/>
      <c r="R5886" s="13"/>
      <c r="S5886" s="13"/>
      <c r="T5886" s="13"/>
      <c r="U5886" s="13"/>
      <c r="V5886" s="13"/>
      <c r="W5886" s="13"/>
      <c r="X5886" s="13"/>
      <c r="Y5886" s="13"/>
      <c r="Z5886" s="13"/>
      <c r="AA5886" s="13"/>
      <c r="AB5886" s="13"/>
      <c r="AC5886" s="13"/>
      <c r="AD5886" s="13"/>
      <c r="AE5886" s="13"/>
      <c r="AF5886" s="13"/>
      <c r="AG5886" s="13"/>
      <c r="AH5886" s="13"/>
      <c r="AI5886" s="13"/>
      <c r="AJ5886" s="13"/>
      <c r="AK5886" s="13"/>
      <c r="AL5886" s="13"/>
      <c r="AM5886" s="13"/>
      <c r="AN5886" s="13"/>
      <c r="AO5886" s="12"/>
    </row>
    <row r="5887" spans="1:41" x14ac:dyDescent="0.3">
      <c r="D5887" s="7" t="s">
        <v>5973</v>
      </c>
      <c r="E5887" s="9">
        <f>AVERAGE(Data[cell_diameter_um])</f>
        <v>10.176267006802739</v>
      </c>
      <c r="F5887" s="9">
        <f>AVERAGE(Data[nucleus_area_pct])</f>
        <v>43.537976190476307</v>
      </c>
      <c r="G5887" s="9">
        <f>AVERAGE(Data[chromatin_density])</f>
        <v>0.39139421768707555</v>
      </c>
      <c r="H5887" s="9">
        <f>AVERAGE(Data[cytoplasm_ratio])</f>
        <v>0.56417329931972737</v>
      </c>
      <c r="I5887" s="9">
        <f>AVERAGE(Data[nucleus_cytoplasm_ratio])</f>
        <v>185.67501475181854</v>
      </c>
      <c r="J5887" s="9">
        <f>AVERAGE(Data[circularity])</f>
        <v>0.76926326530612366</v>
      </c>
      <c r="K5887" s="9">
        <f>AVERAGE(Data[eccentricity])</f>
        <v>0.36545833333333316</v>
      </c>
      <c r="L5887" s="9">
        <f>AVERAGE(Data[granularity_score])</f>
        <v>1.8821088435374138</v>
      </c>
      <c r="M5887" s="9">
        <f>AVERAGE(Data[lobularity_score])</f>
        <v>1.769251700680289</v>
      </c>
      <c r="N5887" s="9">
        <f>AVERAGE(Data[membrane_smoothness])</f>
        <v>0.84286564625850369</v>
      </c>
      <c r="O5887" s="9">
        <f>AVERAGE(Data[cell_area_px])</f>
        <v>336.57108843537412</v>
      </c>
      <c r="P5887" s="9">
        <f>AVERAGE(Data[perimeter_px])</f>
        <v>64.068877551020407</v>
      </c>
      <c r="Q5887" s="9">
        <f>AVERAGE(Data[mean_r])</f>
        <v>212.11921768707484</v>
      </c>
      <c r="R5887" s="9">
        <f>AVERAGE(Data[mean_g])</f>
        <v>146.39268707482992</v>
      </c>
      <c r="S5887" s="9">
        <f>AVERAGE(Data[mean_b])</f>
        <v>168.66496598639455</v>
      </c>
      <c r="T5887" s="9">
        <f>AVERAGE(Data[mean_r_intensity_pct])</f>
        <v>82.8590694090136</v>
      </c>
      <c r="U5887" s="9">
        <f>AVERAGE(Data[mean_g_intensity_pct])</f>
        <v>57.184643388605444</v>
      </c>
      <c r="V5887" s="9">
        <f>AVERAGE(Data[mean_b_intensity_pct])</f>
        <v>65.884752338435376</v>
      </c>
      <c r="W5887" s="9">
        <f>AVERAGE(Data[stain_intensity])</f>
        <v>0.61636207482993077</v>
      </c>
      <c r="X5887" s="9"/>
      <c r="Y5887" s="9"/>
      <c r="Z5887" s="9">
        <f>AVERAGE(Data[wbc_count_per_ul])</f>
        <v>7043.2739795918369</v>
      </c>
      <c r="AA5887" s="9">
        <f>AVERAGE(Data[rbc_count_millions_per_ul])</f>
        <v>4.790727891156469</v>
      </c>
      <c r="AB5887" s="9">
        <f>AVERAGE(Data[hemoglobin_g_dl])</f>
        <v>13.547193877551001</v>
      </c>
      <c r="AC5887" s="9">
        <f>AVERAGE(Data[hematocrit_pct])</f>
        <v>41.021955782312887</v>
      </c>
      <c r="AD5887" s="9">
        <f>AVERAGE(Data[platelet_count_per_ul])</f>
        <v>249792.62346938776</v>
      </c>
      <c r="AE5887" s="9">
        <f>AVERAGE(Data[mcv_fl])</f>
        <v>88.942210884353472</v>
      </c>
      <c r="AF5887" s="9">
        <f>AVERAGE(Data[mchc_g_dl])</f>
        <v>33.495867346938759</v>
      </c>
      <c r="AG5887" s="9"/>
      <c r="AH5887" s="9"/>
      <c r="AI5887" s="9"/>
      <c r="AJ5887" s="9">
        <f>AVERAGE(Data[magnification_x])</f>
        <v>76.006802721088434</v>
      </c>
      <c r="AK5887" s="9">
        <f>AVERAGE(Data[image_resolution_px])</f>
        <v>336.23537414965989</v>
      </c>
      <c r="AL5887" s="9">
        <f>AVERAGE(Data[cytodiffusion_anomaly_score])</f>
        <v>0.31758292517006798</v>
      </c>
      <c r="AM5887" s="9">
        <f>AVERAGE(Data[cytodiffusion_classification_confidence])</f>
        <v>0.85324263605442108</v>
      </c>
      <c r="AN5887" s="9">
        <f>AVERAGE(Data[labeller_confidence_score])</f>
        <v>0.86636982993197253</v>
      </c>
      <c r="AO5887" s="5">
        <f>AVERAGE(Data[human_vs_ai_confidence])</f>
        <v>1.3127193877551015E-2</v>
      </c>
    </row>
    <row r="5888" spans="1:41" x14ac:dyDescent="0.3">
      <c r="B5888" s="7" t="s">
        <v>5970</v>
      </c>
      <c r="C5888" s="9">
        <f>COUNTIF(Data[anomaly_label],"&gt;0")</f>
        <v>1880</v>
      </c>
      <c r="D5888" s="11" t="s">
        <v>5966</v>
      </c>
      <c r="E5888">
        <f>MEDIAN(Data[cell_diameter_um])</f>
        <v>10.055</v>
      </c>
      <c r="F5888">
        <f>MEDIAN(Data[nucleus_area_pct])</f>
        <v>54.5</v>
      </c>
      <c r="G5888">
        <f>MEDIAN(Data[chromatin_density])</f>
        <v>0.47949999999999998</v>
      </c>
      <c r="H5888">
        <f>MEDIAN(Data[cytoplasm_ratio])</f>
        <v>0.45200000000000001</v>
      </c>
      <c r="I5888">
        <f>MEDIAN(Data[nucleus_cytoplasm_ratio])</f>
        <v>121.42857142857143</v>
      </c>
      <c r="J5888">
        <f>MEDIAN(Data[circularity])</f>
        <v>0.80500000000000005</v>
      </c>
      <c r="K5888">
        <f>MEDIAN(Data[eccentricity])</f>
        <v>0.33100000000000002</v>
      </c>
      <c r="L5888">
        <f>MEDIAN(Data[granularity_score])</f>
        <v>1.32</v>
      </c>
      <c r="M5888">
        <f>MEDIAN(Data[lobularity_score])</f>
        <v>1</v>
      </c>
      <c r="N5888">
        <f>MEDIAN(Data[membrane_smoothness])</f>
        <v>0.85399999999999998</v>
      </c>
      <c r="O5888">
        <f>MEDIAN(Data[cell_area_px])</f>
        <v>334</v>
      </c>
      <c r="P5888">
        <f>MEDIAN(Data[perimeter_px])</f>
        <v>64</v>
      </c>
      <c r="Q5888">
        <f>MEDIAN(Data[mean_r])</f>
        <v>213</v>
      </c>
      <c r="R5888">
        <f>MEDIAN(Data[mean_g])</f>
        <v>147</v>
      </c>
      <c r="S5888">
        <f>MEDIAN(Data[mean_b])</f>
        <v>176</v>
      </c>
      <c r="T5888">
        <f>MEDIAN(Data[mean_r_intensity_pct])</f>
        <v>83.203125</v>
      </c>
      <c r="U5888">
        <f>MEDIAN(Data[mean_g_intensity_pct])</f>
        <v>57.421875</v>
      </c>
      <c r="V5888">
        <f>MEDIAN(Data[mean_b_intensity_pct])</f>
        <v>68.75</v>
      </c>
      <c r="W5888">
        <f>MEDIAN(Data[stain_intensity])</f>
        <v>0.61499999999999999</v>
      </c>
      <c r="Z5888">
        <f>MEDIAN(Data[wbc_count_per_ul])</f>
        <v>7061</v>
      </c>
      <c r="AA5888">
        <f>MEDIAN(Data[rbc_count_millions_per_ul])</f>
        <v>4.8</v>
      </c>
      <c r="AB5888">
        <f>MEDIAN(Data[hemoglobin_g_dl])</f>
        <v>13.5</v>
      </c>
      <c r="AC5888">
        <f>MEDIAN(Data[hematocrit_pct])</f>
        <v>41</v>
      </c>
      <c r="AD5888">
        <f>MEDIAN(Data[platelet_count_per_ul])</f>
        <v>250070.5</v>
      </c>
      <c r="AE5888">
        <f>MEDIAN(Data[mcv_fl])</f>
        <v>88.9</v>
      </c>
      <c r="AF5888">
        <f>MEDIAN(Data[mchc_g_dl])</f>
        <v>33.5</v>
      </c>
      <c r="AJ5888">
        <f>MEDIAN(Data[magnification_x])</f>
        <v>100</v>
      </c>
      <c r="AK5888">
        <f>MEDIAN(Data[image_resolution_px])</f>
        <v>256</v>
      </c>
      <c r="AL5888">
        <f>MEDIAN(Data[cytodiffusion_anomaly_score])</f>
        <v>0.11315</v>
      </c>
      <c r="AM5888">
        <f>MEDIAN(Data[cytodiffusion_classification_confidence])</f>
        <v>0.87744999999999995</v>
      </c>
      <c r="AN5888">
        <f>MEDIAN(Data[labeller_confidence_score])</f>
        <v>0.88339999999999996</v>
      </c>
      <c r="AO5888" s="12">
        <f>MEDIAN(Data[human_vs_ai_confidence])</f>
        <v>8.3999999999999631E-3</v>
      </c>
    </row>
    <row r="5889" spans="2:41" x14ac:dyDescent="0.3">
      <c r="B5889" s="8" t="s">
        <v>5971</v>
      </c>
      <c r="C5889" s="10">
        <f>COUNTIF(Data[anomaly_label],"&lt;1")</f>
        <v>4000</v>
      </c>
      <c r="D5889" s="11" t="s">
        <v>5967</v>
      </c>
      <c r="E5889">
        <f>MAX(Data[cell_diameter_um])</f>
        <v>21.18</v>
      </c>
      <c r="F5889">
        <f>MAX(Data[nucleus_area_pct])</f>
        <v>99</v>
      </c>
      <c r="G5889">
        <f>MAX(Data[chromatin_density])</f>
        <v>1</v>
      </c>
      <c r="H5889">
        <f>MAX(Data[cytoplasm_ratio])</f>
        <v>1</v>
      </c>
      <c r="I5889">
        <f>MAX(Data[nucleus_cytoplasm_ratio])</f>
        <v>1980</v>
      </c>
      <c r="J5889">
        <f>MAX(Data[circularity])</f>
        <v>1</v>
      </c>
      <c r="K5889">
        <f>MAX(Data[eccentricity])</f>
        <v>0.99</v>
      </c>
      <c r="L5889">
        <f>MAX(Data[granularity_score])</f>
        <v>6</v>
      </c>
      <c r="M5889">
        <f>MAX(Data[lobularity_score])</f>
        <v>7.2</v>
      </c>
      <c r="N5889">
        <f>MAX(Data[membrane_smoothness])</f>
        <v>1</v>
      </c>
      <c r="O5889">
        <f>MAX(Data[cell_area_px])</f>
        <v>901</v>
      </c>
      <c r="P5889">
        <f>MAX(Data[perimeter_px])</f>
        <v>128</v>
      </c>
      <c r="Q5889">
        <f>MAX(Data[mean_r])</f>
        <v>255</v>
      </c>
      <c r="R5889">
        <f>MAX(Data[mean_g])</f>
        <v>218</v>
      </c>
      <c r="S5889">
        <f>MAX(Data[mean_b])</f>
        <v>244</v>
      </c>
      <c r="T5889">
        <f>MAX(Data[mean_r_intensity_pct])</f>
        <v>99.609375</v>
      </c>
      <c r="U5889">
        <f>MAX(Data[mean_g_intensity_pct])</f>
        <v>85.15625</v>
      </c>
      <c r="V5889">
        <f>MAX(Data[mean_b_intensity_pct])</f>
        <v>95.3125</v>
      </c>
      <c r="W5889">
        <f>MAX(Data[stain_intensity])</f>
        <v>1</v>
      </c>
      <c r="Z5889">
        <f>MAX(Data[wbc_count_per_ul])</f>
        <v>16855</v>
      </c>
      <c r="AA5889">
        <f>MAX(Data[rbc_count_millions_per_ul])</f>
        <v>7</v>
      </c>
      <c r="AB5889">
        <f>MAX(Data[hemoglobin_g_dl])</f>
        <v>20</v>
      </c>
      <c r="AC5889">
        <f>MAX(Data[hematocrit_pct])</f>
        <v>60</v>
      </c>
      <c r="AD5889">
        <f>MAX(Data[platelet_count_per_ul])</f>
        <v>543084</v>
      </c>
      <c r="AE5889">
        <f>MAX(Data[mcv_fl])</f>
        <v>120</v>
      </c>
      <c r="AF5889">
        <f>MAX(Data[mchc_g_dl])</f>
        <v>38</v>
      </c>
      <c r="AJ5889">
        <f>MAX(Data[magnification_x])</f>
        <v>100</v>
      </c>
      <c r="AK5889">
        <f>MAX(Data[image_resolution_px])</f>
        <v>512</v>
      </c>
      <c r="AL5889">
        <f>MAX(Data[cytodiffusion_anomaly_score])</f>
        <v>1</v>
      </c>
      <c r="AM5889">
        <f>MAX(Data[cytodiffusion_classification_confidence])</f>
        <v>1</v>
      </c>
      <c r="AN5889">
        <f>MAX(Data[labeller_confidence_score])</f>
        <v>1</v>
      </c>
      <c r="AO5889" s="12">
        <f>MAX(Data[human_vs_ai_confidence])</f>
        <v>0.43240000000000001</v>
      </c>
    </row>
    <row r="5890" spans="2:41" x14ac:dyDescent="0.3">
      <c r="D5890" s="11" t="s">
        <v>5968</v>
      </c>
      <c r="E5890">
        <f>MIN(Data[cell_diameter_um])</f>
        <v>1</v>
      </c>
      <c r="F5890">
        <f>MIN(Data[nucleus_area_pct])</f>
        <v>0</v>
      </c>
      <c r="G5890">
        <f>MIN(Data[chromatin_density])</f>
        <v>0</v>
      </c>
      <c r="H5890">
        <f>MIN(Data[cytoplasm_ratio])</f>
        <v>0.05</v>
      </c>
      <c r="I5890">
        <f>MIN(Data[nucleus_cytoplasm_ratio])</f>
        <v>0</v>
      </c>
      <c r="J5890">
        <f>MIN(Data[circularity])</f>
        <v>0.1</v>
      </c>
      <c r="K5890">
        <f>MIN(Data[eccentricity])</f>
        <v>0</v>
      </c>
      <c r="L5890">
        <f>MIN(Data[granularity_score])</f>
        <v>0</v>
      </c>
      <c r="M5890">
        <f>MIN(Data[lobularity_score])</f>
        <v>1</v>
      </c>
      <c r="N5890">
        <f>MIN(Data[membrane_smoothness])</f>
        <v>0.28999999999999998</v>
      </c>
      <c r="O5890">
        <f>MIN(Data[cell_area_px])</f>
        <v>10</v>
      </c>
      <c r="P5890">
        <f>MIN(Data[perimeter_px])</f>
        <v>8</v>
      </c>
      <c r="Q5890">
        <f>MIN(Data[mean_r])</f>
        <v>123</v>
      </c>
      <c r="R5890">
        <f>MIN(Data[mean_g])</f>
        <v>89</v>
      </c>
      <c r="S5890">
        <f>MIN(Data[mean_b])</f>
        <v>94</v>
      </c>
      <c r="T5890">
        <f>MIN(Data[mean_r_intensity_pct])</f>
        <v>48.046875</v>
      </c>
      <c r="U5890">
        <f>MIN(Data[mean_g_intensity_pct])</f>
        <v>34.765625</v>
      </c>
      <c r="V5890">
        <f>MIN(Data[mean_b_intensity_pct])</f>
        <v>36.71875</v>
      </c>
      <c r="W5890">
        <f>MIN(Data[stain_intensity])</f>
        <v>0.307</v>
      </c>
      <c r="Z5890">
        <f>MIN(Data[wbc_count_per_ul])</f>
        <v>1000</v>
      </c>
      <c r="AA5890">
        <f>MIN(Data[rbc_count_millions_per_ul])</f>
        <v>2.11</v>
      </c>
      <c r="AB5890">
        <f>MIN(Data[hemoglobin_g_dl])</f>
        <v>5.4</v>
      </c>
      <c r="AC5890">
        <f>MIN(Data[hematocrit_pct])</f>
        <v>20.3</v>
      </c>
      <c r="AD5890">
        <f>MIN(Data[platelet_count_per_ul])</f>
        <v>20000</v>
      </c>
      <c r="AE5890">
        <f>MIN(Data[mcv_fl])</f>
        <v>60</v>
      </c>
      <c r="AF5890">
        <f>MIN(Data[mchc_g_dl])</f>
        <v>28</v>
      </c>
      <c r="AJ5890">
        <f>MIN(Data[magnification_x])</f>
        <v>40</v>
      </c>
      <c r="AK5890">
        <f>MIN(Data[image_resolution_px])</f>
        <v>224</v>
      </c>
      <c r="AL5890">
        <f>MIN(Data[cytodiffusion_anomaly_score])</f>
        <v>0</v>
      </c>
      <c r="AM5890">
        <f>MIN(Data[cytodiffusion_classification_confidence])</f>
        <v>0.4173</v>
      </c>
      <c r="AN5890">
        <f>MIN(Data[labeller_confidence_score])</f>
        <v>0.47170000000000001</v>
      </c>
      <c r="AO5890" s="12">
        <f>MIN(Data[human_vs_ai_confidence])</f>
        <v>-0.41379999999999995</v>
      </c>
    </row>
    <row r="5891" spans="2:41" x14ac:dyDescent="0.3">
      <c r="D5891" s="11" t="s">
        <v>5969</v>
      </c>
      <c r="E5891">
        <f>E5889-E5890</f>
        <v>20.18</v>
      </c>
      <c r="F5891">
        <f t="shared" ref="F5891:AO5891" si="0">F5889-F5890</f>
        <v>99</v>
      </c>
      <c r="G5891">
        <f t="shared" si="0"/>
        <v>1</v>
      </c>
      <c r="H5891">
        <f t="shared" si="0"/>
        <v>0.95</v>
      </c>
      <c r="I5891">
        <f t="shared" si="0"/>
        <v>1980</v>
      </c>
      <c r="J5891">
        <f t="shared" si="0"/>
        <v>0.9</v>
      </c>
      <c r="K5891">
        <f t="shared" si="0"/>
        <v>0.99</v>
      </c>
      <c r="L5891">
        <f t="shared" si="0"/>
        <v>6</v>
      </c>
      <c r="M5891">
        <f t="shared" si="0"/>
        <v>6.2</v>
      </c>
      <c r="N5891">
        <f t="shared" si="0"/>
        <v>0.71</v>
      </c>
      <c r="O5891">
        <f t="shared" si="0"/>
        <v>891</v>
      </c>
      <c r="P5891">
        <f t="shared" si="0"/>
        <v>120</v>
      </c>
      <c r="Q5891">
        <f t="shared" si="0"/>
        <v>132</v>
      </c>
      <c r="R5891">
        <f t="shared" si="0"/>
        <v>129</v>
      </c>
      <c r="S5891">
        <f t="shared" si="0"/>
        <v>150</v>
      </c>
      <c r="T5891">
        <f t="shared" si="0"/>
        <v>51.5625</v>
      </c>
      <c r="U5891">
        <f t="shared" si="0"/>
        <v>50.390625</v>
      </c>
      <c r="V5891">
        <f t="shared" si="0"/>
        <v>58.59375</v>
      </c>
      <c r="W5891">
        <f t="shared" si="0"/>
        <v>0.69300000000000006</v>
      </c>
      <c r="Z5891">
        <f t="shared" si="0"/>
        <v>15855</v>
      </c>
      <c r="AA5891">
        <f t="shared" si="0"/>
        <v>4.8900000000000006</v>
      </c>
      <c r="AB5891">
        <f t="shared" si="0"/>
        <v>14.6</v>
      </c>
      <c r="AC5891">
        <f t="shared" si="0"/>
        <v>39.700000000000003</v>
      </c>
      <c r="AD5891">
        <f t="shared" si="0"/>
        <v>523084</v>
      </c>
      <c r="AE5891">
        <f t="shared" si="0"/>
        <v>60</v>
      </c>
      <c r="AF5891">
        <f t="shared" si="0"/>
        <v>10</v>
      </c>
      <c r="AJ5891">
        <f t="shared" si="0"/>
        <v>60</v>
      </c>
      <c r="AK5891">
        <f t="shared" si="0"/>
        <v>288</v>
      </c>
      <c r="AL5891">
        <f t="shared" si="0"/>
        <v>1</v>
      </c>
      <c r="AM5891">
        <f t="shared" si="0"/>
        <v>0.5827</v>
      </c>
      <c r="AN5891">
        <f t="shared" si="0"/>
        <v>0.52829999999999999</v>
      </c>
      <c r="AO5891" s="12">
        <f t="shared" si="0"/>
        <v>0.84619999999999995</v>
      </c>
    </row>
    <row r="5892" spans="2:41" x14ac:dyDescent="0.3">
      <c r="D5892" s="8" t="s">
        <v>5972</v>
      </c>
      <c r="E5892" s="10">
        <f>_xlfn.STDEV.S(Data[cell_diameter_um])</f>
        <v>3.6420514725254369</v>
      </c>
      <c r="F5892" s="10">
        <f>_xlfn.STDEV.S(Data[nucleus_area_pct])</f>
        <v>33.419390287746516</v>
      </c>
      <c r="G5892" s="10">
        <f>_xlfn.STDEV.S(Data[chromatin_density])</f>
        <v>0.31000557260144951</v>
      </c>
      <c r="H5892" s="10">
        <f>_xlfn.STDEV.S(Data[cytoplasm_ratio])</f>
        <v>0.3352821434781883</v>
      </c>
      <c r="I5892" s="10">
        <f>_xlfn.STDEV.S(Data[nucleus_cytoplasm_ratio])</f>
        <v>240.82353966478777</v>
      </c>
      <c r="J5892" s="10">
        <f>_xlfn.STDEV.S(Data[circularity])</f>
        <v>0.15821892377009308</v>
      </c>
      <c r="K5892" s="10">
        <f>_xlfn.STDEV.S(Data[eccentricity])</f>
        <v>0.20150110163505394</v>
      </c>
      <c r="L5892" s="10">
        <f>_xlfn.STDEV.S(Data[granularity_score])</f>
        <v>1.4283363613209783</v>
      </c>
      <c r="M5892" s="10">
        <f>_xlfn.STDEV.S(Data[lobularity_score])</f>
        <v>1.2293624280497175</v>
      </c>
      <c r="N5892" s="10">
        <f>_xlfn.STDEV.S(Data[membrane_smoothness])</f>
        <v>9.6033097519061889E-2</v>
      </c>
      <c r="O5892" s="10">
        <f>_xlfn.STDEV.S(Data[cell_area_px])</f>
        <v>175.05902111903467</v>
      </c>
      <c r="P5892" s="10">
        <f>_xlfn.STDEV.S(Data[perimeter_px])</f>
        <v>21.290605040780861</v>
      </c>
      <c r="Q5892" s="10">
        <f>_xlfn.STDEV.S(Data[mean_r])</f>
        <v>19.190628508599968</v>
      </c>
      <c r="R5892" s="10">
        <f>_xlfn.STDEV.S(Data[mean_g])</f>
        <v>18.836691229520866</v>
      </c>
      <c r="S5892" s="10">
        <f>_xlfn.STDEV.S(Data[mean_b])</f>
        <v>30.619209209468998</v>
      </c>
      <c r="T5892" s="10">
        <f>_xlfn.STDEV.S(Data[mean_r_intensity_pct])</f>
        <v>7.4963392611718414</v>
      </c>
      <c r="U5892" s="10">
        <f>_xlfn.STDEV.S(Data[mean_g_intensity_pct])</f>
        <v>7.3580825115315838</v>
      </c>
      <c r="V5892" s="10">
        <f>_xlfn.STDEV.S(Data[mean_b_intensity_pct])</f>
        <v>11.960628597448832</v>
      </c>
      <c r="W5892" s="10">
        <f>_xlfn.STDEV.S(Data[stain_intensity])</f>
        <v>0.10924025320834681</v>
      </c>
      <c r="X5892" s="10"/>
      <c r="Y5892" s="10"/>
      <c r="Z5892" s="10">
        <f>_xlfn.STDEV.S(Data[wbc_count_per_ul])</f>
        <v>2481.9999164461706</v>
      </c>
      <c r="AA5892" s="10">
        <f>_xlfn.STDEV.S(Data[rbc_count_millions_per_ul])</f>
        <v>0.80590868279544592</v>
      </c>
      <c r="AB5892" s="10">
        <f>_xlfn.STDEV.S(Data[hemoglobin_g_dl])</f>
        <v>2.0251360446019713</v>
      </c>
      <c r="AC5892" s="10">
        <f>_xlfn.STDEV.S(Data[hematocrit_pct])</f>
        <v>5.4846361902962064</v>
      </c>
      <c r="AD5892" s="10">
        <f>_xlfn.STDEV.S(Data[platelet_count_per_ul])</f>
        <v>79472.676227677861</v>
      </c>
      <c r="AE5892" s="10">
        <f>_xlfn.STDEV.S(Data[mcv_fl])</f>
        <v>9.927004918261126</v>
      </c>
      <c r="AF5892" s="10">
        <f>_xlfn.STDEV.S(Data[mchc_g_dl])</f>
        <v>1.4801682471573991</v>
      </c>
      <c r="AG5892" s="10"/>
      <c r="AH5892" s="10"/>
      <c r="AI5892" s="10"/>
      <c r="AJ5892" s="10">
        <f>_xlfn.STDEV.S(Data[magnification_x])</f>
        <v>25.03217771982079</v>
      </c>
      <c r="AK5892" s="10">
        <f>_xlfn.STDEV.S(Data[image_resolution_px])</f>
        <v>111.92201547315071</v>
      </c>
      <c r="AL5892" s="10">
        <f>_xlfn.STDEV.S(Data[cytodiffusion_anomaly_score])</f>
        <v>0.34965486538807689</v>
      </c>
      <c r="AM5892" s="10">
        <f>_xlfn.STDEV.S(Data[cytodiffusion_classification_confidence])</f>
        <v>0.10658925954444651</v>
      </c>
      <c r="AN5892" s="10">
        <f>_xlfn.STDEV.S(Data[labeller_confidence_score])</f>
        <v>9.4064625908053839E-2</v>
      </c>
      <c r="AO5892" s="6">
        <f>_xlfn.STDEV.S(Data[human_vs_ai_confidence])</f>
        <v>0.10549897650448391</v>
      </c>
    </row>
  </sheetData>
  <conditionalFormatting sqref="A2:A5882">
    <cfRule type="duplicateValues" dxfId="0" priority="3"/>
  </conditionalFormatting>
  <conditionalFormatting sqref="C2:C588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O2:AO588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F460-BD21-4A30-A066-047E8D6CE93E}">
  <dimension ref="A3:D13"/>
  <sheetViews>
    <sheetView workbookViewId="0">
      <selection activeCell="Z35" sqref="Z35"/>
    </sheetView>
  </sheetViews>
  <sheetFormatPr defaultRowHeight="14.4" x14ac:dyDescent="0.3"/>
  <cols>
    <col min="1" max="1" width="14.88671875" bestFit="1" customWidth="1"/>
    <col min="2" max="2" width="16.33203125" bestFit="1" customWidth="1"/>
    <col min="3" max="3" width="5" bestFit="1" customWidth="1"/>
    <col min="4" max="4" width="11" bestFit="1" customWidth="1"/>
    <col min="5" max="5" width="6.6640625" bestFit="1" customWidth="1"/>
    <col min="6" max="6" width="5.5546875" bestFit="1" customWidth="1"/>
    <col min="7" max="7" width="7.109375" bestFit="1" customWidth="1"/>
    <col min="8" max="8" width="8.77734375" bestFit="1" customWidth="1"/>
    <col min="9" max="9" width="7.21875" bestFit="1" customWidth="1"/>
    <col min="10" max="10" width="11" bestFit="1" customWidth="1"/>
    <col min="11" max="11" width="6.6640625" bestFit="1" customWidth="1"/>
    <col min="12" max="12" width="7.109375" bestFit="1" customWidth="1"/>
    <col min="13" max="13" width="4" bestFit="1" customWidth="1"/>
    <col min="14" max="14" width="10.21875" bestFit="1" customWidth="1"/>
    <col min="15" max="15" width="8.5546875" bestFit="1" customWidth="1"/>
    <col min="16" max="16" width="4" bestFit="1" customWidth="1"/>
    <col min="17" max="17" width="11.77734375" bestFit="1" customWidth="1"/>
    <col min="18" max="18" width="10.33203125" bestFit="1" customWidth="1"/>
    <col min="19" max="19" width="4" bestFit="1" customWidth="1"/>
    <col min="20" max="20" width="13.5546875" bestFit="1" customWidth="1"/>
    <col min="21" max="21" width="7.21875" bestFit="1" customWidth="1"/>
    <col min="22" max="22" width="11" bestFit="1" customWidth="1"/>
  </cols>
  <sheetData>
    <row r="3" spans="1:4" x14ac:dyDescent="0.3">
      <c r="A3" s="2" t="s">
        <v>5959</v>
      </c>
      <c r="B3" s="2" t="s">
        <v>5962</v>
      </c>
    </row>
    <row r="4" spans="1:4" x14ac:dyDescent="0.3">
      <c r="A4" s="2" t="s">
        <v>5960</v>
      </c>
      <c r="B4">
        <v>0</v>
      </c>
      <c r="C4">
        <v>1</v>
      </c>
      <c r="D4" t="s">
        <v>5961</v>
      </c>
    </row>
    <row r="5" spans="1:4" x14ac:dyDescent="0.3">
      <c r="A5" s="3" t="s">
        <v>40</v>
      </c>
      <c r="B5">
        <v>2034</v>
      </c>
      <c r="C5">
        <v>932</v>
      </c>
      <c r="D5">
        <v>2966</v>
      </c>
    </row>
    <row r="6" spans="1:4" x14ac:dyDescent="0.3">
      <c r="A6" s="4" t="s">
        <v>51</v>
      </c>
      <c r="B6">
        <v>1148</v>
      </c>
      <c r="C6">
        <v>505</v>
      </c>
      <c r="D6">
        <v>1653</v>
      </c>
    </row>
    <row r="7" spans="1:4" x14ac:dyDescent="0.3">
      <c r="A7" s="4" t="s">
        <v>39</v>
      </c>
      <c r="B7">
        <v>501</v>
      </c>
      <c r="C7">
        <v>246</v>
      </c>
      <c r="D7">
        <v>747</v>
      </c>
    </row>
    <row r="8" spans="1:4" x14ac:dyDescent="0.3">
      <c r="A8" s="4" t="s">
        <v>63</v>
      </c>
      <c r="B8">
        <v>385</v>
      </c>
      <c r="C8">
        <v>181</v>
      </c>
      <c r="D8">
        <v>566</v>
      </c>
    </row>
    <row r="9" spans="1:4" x14ac:dyDescent="0.3">
      <c r="A9" s="3" t="s">
        <v>45</v>
      </c>
      <c r="B9">
        <v>1966</v>
      </c>
      <c r="C9">
        <v>948</v>
      </c>
      <c r="D9">
        <v>2914</v>
      </c>
    </row>
    <row r="10" spans="1:4" x14ac:dyDescent="0.3">
      <c r="A10" s="4" t="s">
        <v>51</v>
      </c>
      <c r="B10">
        <v>1091</v>
      </c>
      <c r="C10">
        <v>532</v>
      </c>
      <c r="D10">
        <v>1623</v>
      </c>
    </row>
    <row r="11" spans="1:4" x14ac:dyDescent="0.3">
      <c r="A11" s="4" t="s">
        <v>39</v>
      </c>
      <c r="B11">
        <v>473</v>
      </c>
      <c r="C11">
        <v>235</v>
      </c>
      <c r="D11">
        <v>708</v>
      </c>
    </row>
    <row r="12" spans="1:4" x14ac:dyDescent="0.3">
      <c r="A12" s="4" t="s">
        <v>63</v>
      </c>
      <c r="B12">
        <v>402</v>
      </c>
      <c r="C12">
        <v>181</v>
      </c>
      <c r="D12">
        <v>583</v>
      </c>
    </row>
    <row r="13" spans="1:4" x14ac:dyDescent="0.3">
      <c r="A13" s="3" t="s">
        <v>5961</v>
      </c>
      <c r="B13">
        <v>4000</v>
      </c>
      <c r="C13">
        <v>1880</v>
      </c>
      <c r="D13">
        <v>5880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ABBC-1E8F-490F-A97F-BF3DBE7AB880}">
  <dimension ref="A3:D24"/>
  <sheetViews>
    <sheetView workbookViewId="0">
      <selection activeCell="A38" sqref="A38"/>
    </sheetView>
  </sheetViews>
  <sheetFormatPr defaultRowHeight="14.4" x14ac:dyDescent="0.3"/>
  <cols>
    <col min="1" max="1" width="25.6640625" bestFit="1" customWidth="1"/>
    <col min="2" max="2" width="16.33203125" bestFit="1" customWidth="1"/>
    <col min="3" max="3" width="5" bestFit="1" customWidth="1"/>
    <col min="4" max="4" width="11" bestFit="1" customWidth="1"/>
  </cols>
  <sheetData>
    <row r="3" spans="1:4" x14ac:dyDescent="0.3">
      <c r="A3" s="2" t="s">
        <v>5959</v>
      </c>
      <c r="B3" s="2" t="s">
        <v>5962</v>
      </c>
    </row>
    <row r="4" spans="1:4" x14ac:dyDescent="0.3">
      <c r="A4" s="2" t="s">
        <v>5960</v>
      </c>
      <c r="B4">
        <v>0</v>
      </c>
      <c r="C4">
        <v>1</v>
      </c>
      <c r="D4" t="s">
        <v>5961</v>
      </c>
    </row>
    <row r="5" spans="1:4" x14ac:dyDescent="0.3">
      <c r="A5" s="3" t="s">
        <v>67</v>
      </c>
      <c r="C5">
        <v>80</v>
      </c>
      <c r="D5">
        <v>80</v>
      </c>
    </row>
    <row r="6" spans="1:4" x14ac:dyDescent="0.3">
      <c r="A6" s="3" t="s">
        <v>85</v>
      </c>
      <c r="B6">
        <v>150</v>
      </c>
      <c r="D6">
        <v>150</v>
      </c>
    </row>
    <row r="7" spans="1:4" x14ac:dyDescent="0.3">
      <c r="A7" s="3" t="s">
        <v>81</v>
      </c>
      <c r="C7">
        <v>280</v>
      </c>
      <c r="D7">
        <v>280</v>
      </c>
    </row>
    <row r="8" spans="1:4" x14ac:dyDescent="0.3">
      <c r="A8" s="3" t="s">
        <v>133</v>
      </c>
      <c r="C8">
        <v>200</v>
      </c>
      <c r="D8">
        <v>200</v>
      </c>
    </row>
    <row r="9" spans="1:4" x14ac:dyDescent="0.3">
      <c r="A9" s="3" t="s">
        <v>87</v>
      </c>
      <c r="B9">
        <v>300</v>
      </c>
      <c r="D9">
        <v>300</v>
      </c>
    </row>
    <row r="10" spans="1:4" x14ac:dyDescent="0.3">
      <c r="A10" s="3" t="s">
        <v>37</v>
      </c>
      <c r="C10">
        <v>160</v>
      </c>
      <c r="D10">
        <v>160</v>
      </c>
    </row>
    <row r="11" spans="1:4" x14ac:dyDescent="0.3">
      <c r="A11" s="3" t="s">
        <v>62</v>
      </c>
      <c r="B11">
        <v>850</v>
      </c>
      <c r="D11">
        <v>850</v>
      </c>
    </row>
    <row r="12" spans="1:4" x14ac:dyDescent="0.3">
      <c r="A12" s="3" t="s">
        <v>60</v>
      </c>
      <c r="B12">
        <v>400</v>
      </c>
      <c r="D12">
        <v>400</v>
      </c>
    </row>
    <row r="13" spans="1:4" x14ac:dyDescent="0.3">
      <c r="A13" s="3" t="s">
        <v>49</v>
      </c>
      <c r="B13">
        <v>1100</v>
      </c>
      <c r="D13">
        <v>1100</v>
      </c>
    </row>
    <row r="14" spans="1:4" x14ac:dyDescent="0.3">
      <c r="A14" s="3" t="s">
        <v>54</v>
      </c>
      <c r="B14">
        <v>900</v>
      </c>
      <c r="D14">
        <v>900</v>
      </c>
    </row>
    <row r="15" spans="1:4" x14ac:dyDescent="0.3">
      <c r="A15" s="3" t="s">
        <v>74</v>
      </c>
      <c r="B15">
        <v>300</v>
      </c>
      <c r="D15">
        <v>300</v>
      </c>
    </row>
    <row r="16" spans="1:4" x14ac:dyDescent="0.3">
      <c r="A16" s="3" t="s">
        <v>106</v>
      </c>
      <c r="C16">
        <v>180</v>
      </c>
      <c r="D16">
        <v>180</v>
      </c>
    </row>
    <row r="17" spans="1:4" x14ac:dyDescent="0.3">
      <c r="A17" s="3" t="s">
        <v>58</v>
      </c>
      <c r="C17">
        <v>150</v>
      </c>
      <c r="D17">
        <v>150</v>
      </c>
    </row>
    <row r="18" spans="1:4" x14ac:dyDescent="0.3">
      <c r="A18" s="3" t="s">
        <v>103</v>
      </c>
      <c r="C18">
        <v>170</v>
      </c>
      <c r="D18">
        <v>170</v>
      </c>
    </row>
    <row r="19" spans="1:4" x14ac:dyDescent="0.3">
      <c r="A19" s="3" t="s">
        <v>180</v>
      </c>
      <c r="C19">
        <v>140</v>
      </c>
      <c r="D19">
        <v>140</v>
      </c>
    </row>
    <row r="20" spans="1:4" x14ac:dyDescent="0.3">
      <c r="A20" s="3" t="s">
        <v>66</v>
      </c>
      <c r="C20">
        <v>100</v>
      </c>
      <c r="D20">
        <v>100</v>
      </c>
    </row>
    <row r="21" spans="1:4" x14ac:dyDescent="0.3">
      <c r="A21" s="3" t="s">
        <v>120</v>
      </c>
      <c r="C21">
        <v>150</v>
      </c>
      <c r="D21">
        <v>150</v>
      </c>
    </row>
    <row r="22" spans="1:4" x14ac:dyDescent="0.3">
      <c r="A22" s="3" t="s">
        <v>110</v>
      </c>
      <c r="C22">
        <v>130</v>
      </c>
      <c r="D22">
        <v>130</v>
      </c>
    </row>
    <row r="23" spans="1:4" x14ac:dyDescent="0.3">
      <c r="A23" s="3" t="s">
        <v>89</v>
      </c>
      <c r="C23">
        <v>140</v>
      </c>
      <c r="D23">
        <v>140</v>
      </c>
    </row>
    <row r="24" spans="1:4" x14ac:dyDescent="0.3">
      <c r="A24" s="3" t="s">
        <v>5961</v>
      </c>
      <c r="B24">
        <v>4000</v>
      </c>
      <c r="C24">
        <v>1880</v>
      </c>
      <c r="D24">
        <v>5880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894E-94DA-43B9-B894-18CA75EABD8F}">
  <dimension ref="A3:D24"/>
  <sheetViews>
    <sheetView workbookViewId="0">
      <selection activeCell="A26" sqref="A26"/>
    </sheetView>
  </sheetViews>
  <sheetFormatPr defaultRowHeight="14.4" x14ac:dyDescent="0.3"/>
  <cols>
    <col min="1" max="1" width="33.21875" bestFit="1" customWidth="1"/>
    <col min="2" max="2" width="16.33203125" bestFit="1" customWidth="1"/>
    <col min="3" max="3" width="12" bestFit="1" customWidth="1"/>
    <col min="4" max="4" width="12.6640625" bestFit="1" customWidth="1"/>
  </cols>
  <sheetData>
    <row r="3" spans="1:4" x14ac:dyDescent="0.3">
      <c r="A3" s="2" t="s">
        <v>5963</v>
      </c>
      <c r="B3" s="2" t="s">
        <v>5962</v>
      </c>
    </row>
    <row r="4" spans="1:4" x14ac:dyDescent="0.3">
      <c r="A4" s="2" t="s">
        <v>5960</v>
      </c>
      <c r="B4">
        <v>0</v>
      </c>
      <c r="C4">
        <v>1</v>
      </c>
      <c r="D4" t="s">
        <v>5961</v>
      </c>
    </row>
    <row r="5" spans="1:4" x14ac:dyDescent="0.3">
      <c r="A5" s="3" t="s">
        <v>67</v>
      </c>
      <c r="C5">
        <v>3.4515000000000004E-2</v>
      </c>
      <c r="D5">
        <v>3.4515000000000004E-2</v>
      </c>
    </row>
    <row r="6" spans="1:4" x14ac:dyDescent="0.3">
      <c r="A6" s="3" t="s">
        <v>85</v>
      </c>
      <c r="B6">
        <v>6.8933333333333368E-4</v>
      </c>
      <c r="D6">
        <v>6.8933333333333368E-4</v>
      </c>
    </row>
    <row r="7" spans="1:4" x14ac:dyDescent="0.3">
      <c r="A7" s="3" t="s">
        <v>81</v>
      </c>
      <c r="C7">
        <v>3.7403571428571425E-2</v>
      </c>
      <c r="D7">
        <v>3.7403571428571425E-2</v>
      </c>
    </row>
    <row r="8" spans="1:4" x14ac:dyDescent="0.3">
      <c r="A8" s="3" t="s">
        <v>133</v>
      </c>
      <c r="C8">
        <v>4.3581499999999981E-2</v>
      </c>
      <c r="D8">
        <v>4.3581499999999981E-2</v>
      </c>
    </row>
    <row r="9" spans="1:4" x14ac:dyDescent="0.3">
      <c r="A9" s="3" t="s">
        <v>87</v>
      </c>
      <c r="B9">
        <v>6.6596666666666705E-3</v>
      </c>
      <c r="D9">
        <v>6.6596666666666705E-3</v>
      </c>
    </row>
    <row r="10" spans="1:4" x14ac:dyDescent="0.3">
      <c r="A10" s="3" t="s">
        <v>37</v>
      </c>
      <c r="C10">
        <v>4.1746874999999996E-2</v>
      </c>
      <c r="D10">
        <v>4.1746874999999996E-2</v>
      </c>
    </row>
    <row r="11" spans="1:4" x14ac:dyDescent="0.3">
      <c r="A11" s="3" t="s">
        <v>62</v>
      </c>
      <c r="B11">
        <v>1.6998823529411772E-3</v>
      </c>
      <c r="D11">
        <v>1.6998823529411772E-3</v>
      </c>
    </row>
    <row r="12" spans="1:4" x14ac:dyDescent="0.3">
      <c r="A12" s="3" t="s">
        <v>60</v>
      </c>
      <c r="B12">
        <v>-3.6757499999999993E-3</v>
      </c>
      <c r="D12">
        <v>-3.6757499999999993E-3</v>
      </c>
    </row>
    <row r="13" spans="1:4" x14ac:dyDescent="0.3">
      <c r="A13" s="3" t="s">
        <v>49</v>
      </c>
      <c r="B13">
        <v>-2.4818181818183222E-5</v>
      </c>
      <c r="D13">
        <v>-2.4818181818183222E-5</v>
      </c>
    </row>
    <row r="14" spans="1:4" x14ac:dyDescent="0.3">
      <c r="A14" s="3" t="s">
        <v>54</v>
      </c>
      <c r="B14">
        <v>5.2895555555555534E-3</v>
      </c>
      <c r="D14">
        <v>5.2895555555555534E-3</v>
      </c>
    </row>
    <row r="15" spans="1:4" x14ac:dyDescent="0.3">
      <c r="A15" s="3" t="s">
        <v>74</v>
      </c>
      <c r="B15">
        <v>-9.0256666666666766E-3</v>
      </c>
      <c r="D15">
        <v>-9.0256666666666766E-3</v>
      </c>
    </row>
    <row r="16" spans="1:4" x14ac:dyDescent="0.3">
      <c r="A16" s="3" t="s">
        <v>106</v>
      </c>
      <c r="C16">
        <v>4.4841666666666662E-2</v>
      </c>
      <c r="D16">
        <v>4.4841666666666662E-2</v>
      </c>
    </row>
    <row r="17" spans="1:4" x14ac:dyDescent="0.3">
      <c r="A17" s="3" t="s">
        <v>58</v>
      </c>
      <c r="C17">
        <v>3.0295333333333344E-2</v>
      </c>
      <c r="D17">
        <v>3.0295333333333344E-2</v>
      </c>
    </row>
    <row r="18" spans="1:4" x14ac:dyDescent="0.3">
      <c r="A18" s="3" t="s">
        <v>103</v>
      </c>
      <c r="C18">
        <v>2.8842352941176465E-2</v>
      </c>
      <c r="D18">
        <v>2.8842352941176465E-2</v>
      </c>
    </row>
    <row r="19" spans="1:4" x14ac:dyDescent="0.3">
      <c r="A19" s="3" t="s">
        <v>180</v>
      </c>
      <c r="C19">
        <v>3.1231428571428584E-2</v>
      </c>
      <c r="D19">
        <v>3.1231428571428584E-2</v>
      </c>
    </row>
    <row r="20" spans="1:4" x14ac:dyDescent="0.3">
      <c r="A20" s="3" t="s">
        <v>66</v>
      </c>
      <c r="C20">
        <v>4.068200000000001E-2</v>
      </c>
      <c r="D20">
        <v>4.068200000000001E-2</v>
      </c>
    </row>
    <row r="21" spans="1:4" x14ac:dyDescent="0.3">
      <c r="A21" s="3" t="s">
        <v>120</v>
      </c>
      <c r="C21">
        <v>5.4700666666666675E-2</v>
      </c>
      <c r="D21">
        <v>5.4700666666666675E-2</v>
      </c>
    </row>
    <row r="22" spans="1:4" x14ac:dyDescent="0.3">
      <c r="A22" s="3" t="s">
        <v>110</v>
      </c>
      <c r="C22">
        <v>4.280769230769229E-2</v>
      </c>
      <c r="D22">
        <v>4.280769230769229E-2</v>
      </c>
    </row>
    <row r="23" spans="1:4" x14ac:dyDescent="0.3">
      <c r="A23" s="3" t="s">
        <v>89</v>
      </c>
      <c r="C23">
        <v>3.3762142857142866E-2</v>
      </c>
      <c r="D23">
        <v>3.3762142857142866E-2</v>
      </c>
    </row>
    <row r="24" spans="1:4" x14ac:dyDescent="0.3">
      <c r="A24" s="3" t="s">
        <v>5961</v>
      </c>
      <c r="B24">
        <v>1.0253749999999946E-3</v>
      </c>
      <c r="C24">
        <v>3.8875744680851088E-2</v>
      </c>
      <c r="D24">
        <v>1.3127193877551019E-2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005D-BF7C-4F95-A9DC-12A2FB6E6473}">
  <dimension ref="A3:D24"/>
  <sheetViews>
    <sheetView workbookViewId="0">
      <selection activeCell="A38" sqref="A38"/>
    </sheetView>
  </sheetViews>
  <sheetFormatPr defaultRowHeight="14.4" x14ac:dyDescent="0.3"/>
  <cols>
    <col min="1" max="1" width="33" bestFit="1" customWidth="1"/>
    <col min="2" max="2" width="16.33203125" bestFit="1" customWidth="1"/>
    <col min="3" max="4" width="12" bestFit="1" customWidth="1"/>
  </cols>
  <sheetData>
    <row r="3" spans="1:4" x14ac:dyDescent="0.3">
      <c r="A3" s="2" t="s">
        <v>5965</v>
      </c>
      <c r="B3" s="2" t="s">
        <v>5962</v>
      </c>
    </row>
    <row r="4" spans="1:4" x14ac:dyDescent="0.3">
      <c r="A4" s="2" t="s">
        <v>5960</v>
      </c>
      <c r="B4">
        <v>0</v>
      </c>
      <c r="C4">
        <v>1</v>
      </c>
      <c r="D4" t="s">
        <v>5961</v>
      </c>
    </row>
    <row r="5" spans="1:4" x14ac:dyDescent="0.3">
      <c r="A5" s="3" t="s">
        <v>67</v>
      </c>
      <c r="C5">
        <v>30.876969789195215</v>
      </c>
      <c r="D5">
        <v>30.876969789195215</v>
      </c>
    </row>
    <row r="6" spans="1:4" x14ac:dyDescent="0.3">
      <c r="A6" s="3" t="s">
        <v>85</v>
      </c>
      <c r="B6">
        <v>157.07694071383662</v>
      </c>
      <c r="D6">
        <v>157.07694071383662</v>
      </c>
    </row>
    <row r="7" spans="1:4" x14ac:dyDescent="0.3">
      <c r="A7" s="3" t="s">
        <v>81</v>
      </c>
      <c r="C7">
        <v>644.66609995096326</v>
      </c>
      <c r="D7">
        <v>644.66609995096326</v>
      </c>
    </row>
    <row r="8" spans="1:4" x14ac:dyDescent="0.3">
      <c r="A8" s="3" t="s">
        <v>133</v>
      </c>
      <c r="C8">
        <v>0</v>
      </c>
      <c r="D8">
        <v>0</v>
      </c>
    </row>
    <row r="9" spans="1:4" x14ac:dyDescent="0.3">
      <c r="A9" s="3" t="s">
        <v>87</v>
      </c>
      <c r="B9">
        <v>101.11535643630209</v>
      </c>
      <c r="D9">
        <v>101.11535643630209</v>
      </c>
    </row>
    <row r="10" spans="1:4" x14ac:dyDescent="0.3">
      <c r="A10" s="3" t="s">
        <v>37</v>
      </c>
      <c r="C10">
        <v>166.47338121188523</v>
      </c>
      <c r="D10">
        <v>166.47338121188523</v>
      </c>
    </row>
    <row r="11" spans="1:4" x14ac:dyDescent="0.3">
      <c r="A11" s="3" t="s">
        <v>62</v>
      </c>
      <c r="B11">
        <v>434.63476338592187</v>
      </c>
      <c r="D11">
        <v>434.63476338592187</v>
      </c>
    </row>
    <row r="12" spans="1:4" x14ac:dyDescent="0.3">
      <c r="A12" s="3" t="s">
        <v>60</v>
      </c>
      <c r="B12">
        <v>190.26602911238507</v>
      </c>
      <c r="D12">
        <v>190.26602911238507</v>
      </c>
    </row>
    <row r="13" spans="1:4" x14ac:dyDescent="0.3">
      <c r="A13" s="3" t="s">
        <v>49</v>
      </c>
      <c r="B13">
        <v>124.36766815759877</v>
      </c>
      <c r="D13">
        <v>124.36766815759877</v>
      </c>
    </row>
    <row r="14" spans="1:4" x14ac:dyDescent="0.3">
      <c r="A14" s="3" t="s">
        <v>54</v>
      </c>
      <c r="B14">
        <v>0</v>
      </c>
      <c r="D14">
        <v>0</v>
      </c>
    </row>
    <row r="15" spans="1:4" x14ac:dyDescent="0.3">
      <c r="A15" s="3" t="s">
        <v>74</v>
      </c>
      <c r="B15">
        <v>0</v>
      </c>
      <c r="D15">
        <v>0</v>
      </c>
    </row>
    <row r="16" spans="1:4" x14ac:dyDescent="0.3">
      <c r="A16" s="3" t="s">
        <v>106</v>
      </c>
      <c r="C16">
        <v>492.34560804578183</v>
      </c>
      <c r="D16">
        <v>492.34560804578183</v>
      </c>
    </row>
    <row r="17" spans="1:4" x14ac:dyDescent="0.3">
      <c r="A17" s="3" t="s">
        <v>58</v>
      </c>
      <c r="C17">
        <v>273.56368759344053</v>
      </c>
      <c r="D17">
        <v>273.56368759344053</v>
      </c>
    </row>
    <row r="18" spans="1:4" x14ac:dyDescent="0.3">
      <c r="A18" s="3" t="s">
        <v>103</v>
      </c>
      <c r="C18">
        <v>0</v>
      </c>
      <c r="D18">
        <v>0</v>
      </c>
    </row>
    <row r="19" spans="1:4" x14ac:dyDescent="0.3">
      <c r="A19" s="3" t="s">
        <v>180</v>
      </c>
      <c r="C19">
        <v>0</v>
      </c>
      <c r="D19">
        <v>0</v>
      </c>
    </row>
    <row r="20" spans="1:4" x14ac:dyDescent="0.3">
      <c r="A20" s="3" t="s">
        <v>66</v>
      </c>
      <c r="C20">
        <v>982.20028844590252</v>
      </c>
      <c r="D20">
        <v>982.20028844590252</v>
      </c>
    </row>
    <row r="21" spans="1:4" x14ac:dyDescent="0.3">
      <c r="A21" s="3" t="s">
        <v>120</v>
      </c>
      <c r="C21">
        <v>0</v>
      </c>
      <c r="D21">
        <v>0</v>
      </c>
    </row>
    <row r="22" spans="1:4" x14ac:dyDescent="0.3">
      <c r="A22" s="3" t="s">
        <v>110</v>
      </c>
      <c r="C22">
        <v>0</v>
      </c>
      <c r="D22">
        <v>0</v>
      </c>
    </row>
    <row r="23" spans="1:4" x14ac:dyDescent="0.3">
      <c r="A23" s="3" t="s">
        <v>89</v>
      </c>
      <c r="C23">
        <v>128.80960865163036</v>
      </c>
      <c r="D23">
        <v>128.80960865163036</v>
      </c>
    </row>
    <row r="24" spans="1:4" x14ac:dyDescent="0.3">
      <c r="A24" s="3" t="s">
        <v>5961</v>
      </c>
      <c r="B24">
        <v>159.06163588357774</v>
      </c>
      <c r="C24">
        <v>242.29922510977804</v>
      </c>
      <c r="D24">
        <v>185.67501475181882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blood_cell_anomaly_data</vt:lpstr>
      <vt:lpstr>anomaly_rate_by_demographic</vt:lpstr>
      <vt:lpstr>anomaly_rate_by_cell_type</vt:lpstr>
      <vt:lpstr>confidence_by_cell_type</vt:lpstr>
      <vt:lpstr>nucleus_cytoplasm_ratio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Medland</dc:creator>
  <cp:lastModifiedBy>Max Medland</cp:lastModifiedBy>
  <dcterms:created xsi:type="dcterms:W3CDTF">2026-03-18T12:09:05Z</dcterms:created>
  <dcterms:modified xsi:type="dcterms:W3CDTF">2026-03-23T14:47:00Z</dcterms:modified>
</cp:coreProperties>
</file>